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Z:\SUBSPURB\M.DREN_VV_CARIAC_OBRAS\EBAP PONTAL DAS GARCAS\3 - ORCAMENTO\ATUALIZAÇÃO 2023\"/>
    </mc:Choice>
  </mc:AlternateContent>
  <xr:revisionPtr revIDLastSave="0" documentId="13_ncr:1_{3EFA15A1-2590-454B-A926-BACE21E812BC}" xr6:coauthVersionLast="47" xr6:coauthVersionMax="47" xr10:uidLastSave="{00000000-0000-0000-0000-000000000000}"/>
  <bookViews>
    <workbookView xWindow="-120" yWindow="-120" windowWidth="29040" windowHeight="15840" firstSheet="7" activeTab="14" xr2:uid="{00000000-000D-0000-FFFF-FFFF00000000}"/>
  </bookViews>
  <sheets>
    <sheet name="MAPA DESTINACAO" sheetId="1" r:id="rId1"/>
    <sheet name="ADM LOCAL" sheetId="14" r:id="rId2"/>
    <sheet name="CRONOGRAMA" sheetId="3" r:id="rId3"/>
    <sheet name="BDI S DESONERAÇÃO" sheetId="5" r:id="rId4"/>
    <sheet name="ABC-2" sheetId="20" state="hidden" r:id="rId5"/>
    <sheet name="CURVA ABC" sheetId="21" r:id="rId6"/>
    <sheet name="PLANILHA S DESONERAÇÃO" sheetId="6" r:id="rId7"/>
    <sheet name="CPU S DES" sheetId="7" r:id="rId8"/>
    <sheet name="MAPADEPRECOS" sheetId="2" r:id="rId9"/>
    <sheet name="SINAPI" sheetId="10" r:id="rId10"/>
    <sheet name="SINAPI-I" sheetId="15" r:id="rId11"/>
    <sheet name="SICRO" sheetId="12" r:id="rId12"/>
    <sheet name="SICRO-E" sheetId="17" r:id="rId13"/>
    <sheet name="SICRO-P" sheetId="16" r:id="rId14"/>
    <sheet name="DER-ES" sheetId="11" r:id="rId15"/>
    <sheet name="DER-ES-I" sheetId="13"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0">#REF!</definedName>
    <definedName name="\1">[1]PLANILHA!#REF!</definedName>
    <definedName name="\11">[2]PLANILHA!#REF!</definedName>
    <definedName name="\a">#REF!</definedName>
    <definedName name="\c">'[3]Bm 8'!#REF!</definedName>
    <definedName name="\d">'[3]Bm 8'!#REF!</definedName>
    <definedName name="\f">#N/A</definedName>
    <definedName name="\p">#N/A</definedName>
    <definedName name="\q">'[3]Bm 8'!#REF!</definedName>
    <definedName name="\s">'[3]Bm 8'!#REF!</definedName>
    <definedName name="\w">[4]PLANILHA!#REF!</definedName>
    <definedName name="\x">'[3]Bm 8'!#REF!</definedName>
    <definedName name="__________________BOR1" localSheetId="0">#REF!</definedName>
    <definedName name="__________________BOR1" localSheetId="8">#REF!</definedName>
    <definedName name="__________________BOR1">#REF!</definedName>
    <definedName name="______________BOR1" localSheetId="0">#REF!</definedName>
    <definedName name="______________BOR1" localSheetId="8">#REF!</definedName>
    <definedName name="______________BOR1">#REF!</definedName>
    <definedName name="_____________BOR1" localSheetId="0">#REF!</definedName>
    <definedName name="_____________BOR1" localSheetId="8">#REF!</definedName>
    <definedName name="_____________BOR1">#REF!</definedName>
    <definedName name="____________BOR1" localSheetId="0">#REF!</definedName>
    <definedName name="____________BOR1" localSheetId="8">#REF!</definedName>
    <definedName name="____________BOR1">#REF!</definedName>
    <definedName name="___________BOR1" localSheetId="0">#REF!</definedName>
    <definedName name="___________BOR1" localSheetId="8">#REF!</definedName>
    <definedName name="___________BOR1">#REF!</definedName>
    <definedName name="__________BOR1" localSheetId="0">#REF!</definedName>
    <definedName name="__________BOR1" localSheetId="8">#REF!</definedName>
    <definedName name="__________BOR1">#REF!</definedName>
    <definedName name="_________BOR1" localSheetId="0">#REF!</definedName>
    <definedName name="_________BOR1" localSheetId="8">#REF!</definedName>
    <definedName name="_________BOR1">#REF!</definedName>
    <definedName name="________BOR1" localSheetId="0">#REF!</definedName>
    <definedName name="________BOR1" localSheetId="8">#REF!</definedName>
    <definedName name="________BOR1">#REF!</definedName>
    <definedName name="________NIL1" localSheetId="0">#REF!</definedName>
    <definedName name="________NIL1" localSheetId="8">#REF!</definedName>
    <definedName name="________NIL1">#REF!</definedName>
    <definedName name="_______BOR1" localSheetId="0">#REF!</definedName>
    <definedName name="_______BOR1" localSheetId="8">#REF!</definedName>
    <definedName name="_______BOR1">#REF!</definedName>
    <definedName name="_______NIL1" localSheetId="0">#REF!</definedName>
    <definedName name="_______NIL1" localSheetId="8">#REF!</definedName>
    <definedName name="_______NIL1">#REF!</definedName>
    <definedName name="______BOR1" localSheetId="0">#REF!</definedName>
    <definedName name="______BOR1" localSheetId="8">#REF!</definedName>
    <definedName name="______BOR1">#REF!</definedName>
    <definedName name="______NIL1" localSheetId="0">#REF!</definedName>
    <definedName name="______NIL1" localSheetId="8">#REF!</definedName>
    <definedName name="______NIL1">#REF!</definedName>
    <definedName name="_____BOR1" localSheetId="0">#REF!</definedName>
    <definedName name="_____BOR1" localSheetId="8">#REF!</definedName>
    <definedName name="_____BOR1">#REF!</definedName>
    <definedName name="____BOR1" localSheetId="0">#REF!</definedName>
    <definedName name="____BOR1" localSheetId="8">#REF!</definedName>
    <definedName name="____BOR1">#REF!</definedName>
    <definedName name="____NIL1" localSheetId="0">#REF!</definedName>
    <definedName name="____NIL1" localSheetId="8">#REF!</definedName>
    <definedName name="____NIL1">#REF!</definedName>
    <definedName name="___BOR1" localSheetId="0">#REF!</definedName>
    <definedName name="___BOR1" localSheetId="8">#REF!</definedName>
    <definedName name="___BOR1">#REF!</definedName>
    <definedName name="___NIL1" localSheetId="0">#REF!</definedName>
    <definedName name="___NIL1" localSheetId="8">#REF!</definedName>
    <definedName name="___NIL1">#REF!</definedName>
    <definedName name="__123Graph_A" hidden="1">[5]A!$AF$59:$AF$65</definedName>
    <definedName name="__123Graph_B" hidden="1">[5]A!$AG$58:$AG$64</definedName>
    <definedName name="__123Graph_D" hidden="1">'[6]Etapa Única'!$C$125:$C$134</definedName>
    <definedName name="__123Graph_E" hidden="1">'[6]Etapa Única'!$E$125:$E$134</definedName>
    <definedName name="__123Graph_X" hidden="1">[5]A!$AE$59:$AE$65</definedName>
    <definedName name="__BOR1" localSheetId="0">#REF!</definedName>
    <definedName name="__BOR1" localSheetId="8">#REF!</definedName>
    <definedName name="__BOR1">#REF!</definedName>
    <definedName name="__NIL1" localSheetId="0">#REF!</definedName>
    <definedName name="__NIL1" localSheetId="8">#REF!</definedName>
    <definedName name="__NIL1">#REF!</definedName>
    <definedName name="_01">'[7]38'!$B$1</definedName>
    <definedName name="_02">'[7]38'!$B$2:$C$2</definedName>
    <definedName name="_03">'[7]38'!$B$3:$D$3</definedName>
    <definedName name="_04">'[7]38'!$B$4:$E$4</definedName>
    <definedName name="_05">'[7]38'!$B$5:$F$5</definedName>
    <definedName name="_06">'[7]38'!$B$6:$G$6</definedName>
    <definedName name="_07">'[7]38'!$B$7:$H$7</definedName>
    <definedName name="_08">'[7]38'!$B$8:$I$8</definedName>
    <definedName name="_09">'[7]38'!$B$9:$J$9</definedName>
    <definedName name="_10">'[7]38'!$B$10:$K$10</definedName>
    <definedName name="_11">'[7]38'!$B$11:$L$11</definedName>
    <definedName name="_12">'[7]38'!$B$12:$M$12</definedName>
    <definedName name="_13">'[7]38'!$B$13:$N$13</definedName>
    <definedName name="_14">'[7]38'!$B$14:$O$14</definedName>
    <definedName name="_15">'[7]38'!$B$15:$P$15</definedName>
    <definedName name="_16">'[7]38'!$B$16:$Q$16</definedName>
    <definedName name="_16.3___VEÍCULOS" localSheetId="0">#REF!</definedName>
    <definedName name="_16.3___VEÍCULOS" localSheetId="8">#REF!</definedName>
    <definedName name="_16.3___VEÍCULOS">#REF!</definedName>
    <definedName name="_16.4___COMBÚSTIVEL" localSheetId="0">#REF!</definedName>
    <definedName name="_16.4___COMBÚSTIVEL" localSheetId="8">#REF!</definedName>
    <definedName name="_16.4___COMBÚSTIVEL">#REF!</definedName>
    <definedName name="_16.5___EQUIPAMENTOS_DE_ESCRITÓRIO" localSheetId="0">#REF!</definedName>
    <definedName name="_16.5___EQUIPAMENTOS_DE_ESCRITÓRIO" localSheetId="8">#REF!</definedName>
    <definedName name="_16.5___EQUIPAMENTOS_DE_ESCRITÓRIO">#REF!</definedName>
    <definedName name="_17">'[7]38'!$B$17:$R$17</definedName>
    <definedName name="_17.1_MENSALISTA" localSheetId="0">#REF!</definedName>
    <definedName name="_17.1_MENSALISTA" localSheetId="8">#REF!</definedName>
    <definedName name="_17.1_MENSALISTA">#REF!</definedName>
    <definedName name="_17.2___HORISTA" localSheetId="0">#REF!</definedName>
    <definedName name="_17.2___HORISTA" localSheetId="8">#REF!</definedName>
    <definedName name="_17.2___HORISTA">#REF!</definedName>
    <definedName name="_18">'[7]38'!$B$18:$S$18</definedName>
    <definedName name="_18___CANTEIRO___INSTALAÇÃO___MANUTENÇÃO" localSheetId="0">#REF!</definedName>
    <definedName name="_18___CANTEIRO___INSTALAÇÃO___MANUTENÇÃO" localSheetId="8">#REF!</definedName>
    <definedName name="_18___CANTEIRO___INSTALAÇÃO___MANUTENÇÃO">#REF!</definedName>
    <definedName name="_19">'[7]38'!$B$19:$T$19</definedName>
    <definedName name="_20">'[7]38'!$B$20:$U$20</definedName>
    <definedName name="_21">'[7]38'!$B$21:$V$21</definedName>
    <definedName name="_22">'[7]38'!$B$22:$W$22</definedName>
    <definedName name="_23">'[7]38'!$B$23:$X$23</definedName>
    <definedName name="_24">'[7]38'!$B$24:$Y$24</definedName>
    <definedName name="_25">'[7]38'!$B$25:$Z$25</definedName>
    <definedName name="_26">'[7]38'!$B$26:$AA$26</definedName>
    <definedName name="_27">'[7]38'!$B$27:$AB$27</definedName>
    <definedName name="_28">'[7]38'!$B$28:$AC$28</definedName>
    <definedName name="_29">'[7]38'!$B$29:$AD$29</definedName>
    <definedName name="_2Excel_BuiltIn_Print_Titles_1_1" localSheetId="0">#REF!</definedName>
    <definedName name="_2Excel_BuiltIn_Print_Titles_1_1" localSheetId="8">#REF!</definedName>
    <definedName name="_2Excel_BuiltIn_Print_Titles_1_1">#REF!</definedName>
    <definedName name="_30">'[7]38'!$B$30:$AE$30</definedName>
    <definedName name="_31">'[7]38'!$B$31:$AF$31</definedName>
    <definedName name="_32">'[7]38'!$B$32:$AG$32</definedName>
    <definedName name="_33">'[7]38'!$B$33:$AH$33</definedName>
    <definedName name="_34">'[7]38'!$B$34:$AI$34</definedName>
    <definedName name="_35">'[7]38'!$B$35:$AJ$35</definedName>
    <definedName name="_36">'[7]38'!$B$36:$AK$36</definedName>
    <definedName name="_37">'[7]38'!$B$37:$AL$37</definedName>
    <definedName name="_38">'[7]38'!$B$38:$AM$38</definedName>
    <definedName name="_39">'[7]38'!$B$39:$AN$39</definedName>
    <definedName name="_3Excel_BuiltIn_Print_Titles_1_1" localSheetId="0">#REF!</definedName>
    <definedName name="_3Excel_BuiltIn_Print_Titles_1_1" localSheetId="8">#REF!</definedName>
    <definedName name="_3Excel_BuiltIn_Print_Titles_1_1">#REF!</definedName>
    <definedName name="_40">'[7]38'!$B$40:$AO$40</definedName>
    <definedName name="_41">'[7]38'!$B$41:$AP$41</definedName>
    <definedName name="_42">'[7]38'!$B$42:$AQ$42</definedName>
    <definedName name="_43">'[7]38'!$B$43:$AR$43</definedName>
    <definedName name="_44">'[7]38'!$B$44:$AS$44</definedName>
    <definedName name="_45">'[7]38'!$B$45:$AT$45</definedName>
    <definedName name="_46">'[7]38'!$B$46:$AU$46</definedName>
    <definedName name="_47">'[7]38'!$B$47:$AV$47</definedName>
    <definedName name="_48">'[7]38'!$B$48:$AW$48</definedName>
    <definedName name="_49">'[7]38'!$B$49:$AX$49</definedName>
    <definedName name="_50">'[7]38'!$B$50:$AY$50</definedName>
    <definedName name="_51">'[7]38'!$B$51:$AZ$51</definedName>
    <definedName name="_52">'[7]38'!$B$52:$BA$52</definedName>
    <definedName name="_53">'[7]38'!$B$53:$BB$53</definedName>
    <definedName name="_BOR1" localSheetId="0">#REF!</definedName>
    <definedName name="_BOR1" localSheetId="8">#REF!</definedName>
    <definedName name="_BOR1">#REF!</definedName>
    <definedName name="_Fill" localSheetId="0">#REF!</definedName>
    <definedName name="_Fill" localSheetId="8">#REF!</definedName>
    <definedName name="_Fill">#REF!</definedName>
    <definedName name="_xlnm._FilterDatabase" localSheetId="4" hidden="1">'ABC-2'!$A$12:$L$57</definedName>
    <definedName name="_xlnm._FilterDatabase" localSheetId="5" hidden="1">'CURVA ABC'!$A$12:$L$57</definedName>
    <definedName name="_MM" localSheetId="0">#REF!</definedName>
    <definedName name="_MM" localSheetId="8">#REF!</definedName>
    <definedName name="_MM">#REF!</definedName>
    <definedName name="_NIL1" localSheetId="0">#REF!</definedName>
    <definedName name="_NIL1" localSheetId="8">#REF!</definedName>
    <definedName name="_NIL1">#REF!</definedName>
    <definedName name="_Regression_Int">1</definedName>
    <definedName name="a" localSheetId="0">#REF!</definedName>
    <definedName name="a" localSheetId="8">#REF!</definedName>
    <definedName name="a">#REF!</definedName>
    <definedName name="aa" hidden="1">{"'EI 060 02'!$A$1:$K$59"}</definedName>
    <definedName name="AAA" localSheetId="0">#REF!</definedName>
    <definedName name="AAA" localSheetId="8">#REF!</definedName>
    <definedName name="AAA">#REF!</definedName>
    <definedName name="aaaaaa2" localSheetId="0">#REF!</definedName>
    <definedName name="aaaaaa2" localSheetId="8">#REF!</definedName>
    <definedName name="aaaaaa2">#REF!</definedName>
    <definedName name="AAAAAAAA" localSheetId="0">#REF!</definedName>
    <definedName name="AAAAAAAA" localSheetId="8">#REF!</definedName>
    <definedName name="AAAAAAAA">#REF!</definedName>
    <definedName name="aaaaaaaaaaa" localSheetId="8">#REF!</definedName>
    <definedName name="aaaaaaaaaaa">#REF!</definedName>
    <definedName name="AADÇE">#REF!</definedName>
    <definedName name="acha.coluna" localSheetId="0">#REF!</definedName>
    <definedName name="acha.coluna" localSheetId="8">#REF!</definedName>
    <definedName name="acha.coluna">#REF!</definedName>
    <definedName name="acha.dados" localSheetId="0">#REF!</definedName>
    <definedName name="acha.dados" localSheetId="8">#REF!</definedName>
    <definedName name="acha.dados">#REF!</definedName>
    <definedName name="acha.linha" localSheetId="0">#REF!</definedName>
    <definedName name="acha.linha" localSheetId="8">#REF!</definedName>
    <definedName name="acha.linha">#REF!</definedName>
    <definedName name="Adut" localSheetId="8">#REF!</definedName>
    <definedName name="Adut">#REF!</definedName>
    <definedName name="AJUDA" localSheetId="8">#REF!</definedName>
    <definedName name="AJUDA">#REF!</definedName>
    <definedName name="Ala" localSheetId="8">#REF!</definedName>
    <definedName name="Ala">#REF!</definedName>
    <definedName name="ANEXO_10_MATRIZ_DE_RESPONSABILIDADE" localSheetId="0">#REF!</definedName>
    <definedName name="ANEXO_10_MATRIZ_DE_RESPONSABILIDADE" localSheetId="8">#REF!</definedName>
    <definedName name="ANEXO_10_MATRIZ_DE_RESPONSABILIDADE">#REF!</definedName>
    <definedName name="_xlnm.Print_Area" localSheetId="3">'BDI S DESONERAÇÃO'!$A$1:$J$41</definedName>
    <definedName name="_xlnm.Print_Area" localSheetId="2">CRONOGRAMA!$A$1:$S$49</definedName>
    <definedName name="_xlnm.Print_Area" localSheetId="5">'CURVA ABC'!$B$1:$L$322</definedName>
    <definedName name="_xlnm.Print_Area" localSheetId="8">MAPADEPRECOS!$A$1:$I$155</definedName>
    <definedName name="_xlnm.Print_Area" localSheetId="6">'PLANILHA S DESONERAÇÃO'!$A$1:$J$462</definedName>
    <definedName name="_xlnm.Print_Area">#REF!</definedName>
    <definedName name="Área_impressão_IM" localSheetId="0">#REF!</definedName>
    <definedName name="Área_impressão_IM" localSheetId="8">#REF!</definedName>
    <definedName name="Área_impressão_IM">#REF!</definedName>
    <definedName name="AREAMAODEOBRATOTAL">'[8]1. MÃO DE OBRA INDIRETA QMSSRS'!$J$73:$AU$73</definedName>
    <definedName name="Arial">#REF!</definedName>
    <definedName name="ASDF" localSheetId="0">#REF!</definedName>
    <definedName name="ASDF" localSheetId="8">#REF!</definedName>
    <definedName name="ASDF">#REF!</definedName>
    <definedName name="ATA_DE_REUNIÃO" localSheetId="8">#REF!</definedName>
    <definedName name="ATA_DE_REUNIÃO">#REF!</definedName>
    <definedName name="AUXILIARES" localSheetId="8">#REF!</definedName>
    <definedName name="AUXILIARES">#REF!</definedName>
    <definedName name="b" localSheetId="0">#REF!</definedName>
    <definedName name="b" localSheetId="8">#REF!</definedName>
    <definedName name="b">#REF!</definedName>
    <definedName name="B_MEC" localSheetId="0">#REF!</definedName>
    <definedName name="B_MEC" localSheetId="8">#REF!</definedName>
    <definedName name="B_MEC">#REF!</definedName>
    <definedName name="BANCO">#REF!</definedName>
    <definedName name="_xlnm.Database">#REF!</definedName>
    <definedName name="BBB" localSheetId="0">#REF!</definedName>
    <definedName name="BBB" localSheetId="8">#REF!</definedName>
    <definedName name="BBB">#REF!</definedName>
    <definedName name="BBBB" localSheetId="0">#REF!</definedName>
    <definedName name="BBBB" localSheetId="8">#REF!</definedName>
    <definedName name="BBBB">#REF!</definedName>
    <definedName name="BDD_01" localSheetId="0">#REF!</definedName>
    <definedName name="BDD_01" localSheetId="8">#REF!</definedName>
    <definedName name="BDD_01">#REF!</definedName>
    <definedName name="BDI_SERVIÇO_DRENAGEM">'[9]BDI-DRENAGEM'!$F$9</definedName>
    <definedName name="BLOCO" localSheetId="0">#REF!</definedName>
    <definedName name="BLOCO" localSheetId="8">#REF!</definedName>
    <definedName name="BLOCO">#REF!</definedName>
    <definedName name="cadm" localSheetId="0">#REF!</definedName>
    <definedName name="cadm" localSheetId="8">#REF!</definedName>
    <definedName name="cadm">#REF!</definedName>
    <definedName name="CASH_FLOW" localSheetId="0">#REF!</definedName>
    <definedName name="CASH_FLOW" localSheetId="8">#REF!</definedName>
    <definedName name="CASH_FLOW">#REF!</definedName>
    <definedName name="CBUQ" localSheetId="0">#REF!</definedName>
    <definedName name="CBUQ" localSheetId="8">#REF!</definedName>
    <definedName name="CBUQ">#REF!</definedName>
    <definedName name="cbuq2" localSheetId="0">#REF!</definedName>
    <definedName name="cbuq2" localSheetId="8">#REF!</definedName>
    <definedName name="cbuq2">#REF!</definedName>
    <definedName name="ccc" localSheetId="0">#REF!</definedName>
    <definedName name="ccc" localSheetId="8">#REF!</definedName>
    <definedName name="ccc">#REF!</definedName>
    <definedName name="Cliente" localSheetId="0">#REF!</definedName>
    <definedName name="Cliente" localSheetId="8">#REF!</definedName>
    <definedName name="Cliente">#REF!</definedName>
    <definedName name="Código" localSheetId="0">#REF!</definedName>
    <definedName name="Código" localSheetId="8">#REF!</definedName>
    <definedName name="Código">#REF!</definedName>
    <definedName name="compo1">#REF!</definedName>
    <definedName name="Comprimento_Equivalente" localSheetId="0">#REF!</definedName>
    <definedName name="Comprimento_Equivalente" localSheetId="8">#REF!</definedName>
    <definedName name="Comprimento_Equivalente">#REF!</definedName>
    <definedName name="contratada" localSheetId="8">#REF!</definedName>
    <definedName name="contratada">#REF!</definedName>
    <definedName name="CPU" localSheetId="0">#REF!</definedName>
    <definedName name="CPU" localSheetId="8">#REF!</definedName>
    <definedName name="CPU">#REF!</definedName>
    <definedName name="CRG_01">[10]CRG!$B$1:$T$747</definedName>
    <definedName name="critério" localSheetId="0">#REF!</definedName>
    <definedName name="critério" localSheetId="8">#REF!</definedName>
    <definedName name="critério">#REF!</definedName>
    <definedName name="critério1" localSheetId="0">#REF!</definedName>
    <definedName name="critério1" localSheetId="8">#REF!</definedName>
    <definedName name="critério1">#REF!</definedName>
    <definedName name="CRONOGRAMA">#REF!</definedName>
    <definedName name="CUSTO_DE_COMBUSTÍVEL_E_LUFRIFICANTES" localSheetId="0">#REF!</definedName>
    <definedName name="CUSTO_DE_COMBUSTÍVEL_E_LUFRIFICANTES" localSheetId="8">#REF!</definedName>
    <definedName name="CUSTO_DE_COMBUSTÍVEL_E_LUFRIFICANTES">#REF!</definedName>
    <definedName name="D">'[11]EAP-USINA V E VI'!$B:$B</definedName>
    <definedName name="DADOS" localSheetId="0">#REF!</definedName>
    <definedName name="DADOS" localSheetId="8">#REF!</definedName>
    <definedName name="DADOS">#REF!</definedName>
    <definedName name="DATA">#REF!</definedName>
    <definedName name="Decréscimos" localSheetId="0">#REF!</definedName>
    <definedName name="Decréscimos" localSheetId="8">#REF!</definedName>
    <definedName name="Decréscimos">#REF!</definedName>
    <definedName name="DIAMETRO" localSheetId="0">#REF!</definedName>
    <definedName name="DIAMETRO" localSheetId="8">#REF!</definedName>
    <definedName name="DIAMETRO">#REF!</definedName>
    <definedName name="DIS">[10]DIS!$C$3:$E$41</definedName>
    <definedName name="DOC">[10]DOC!$B$3:$I$137</definedName>
    <definedName name="EDT">[10]CRG!$B$1:$T$746</definedName>
    <definedName name="EE" localSheetId="0">#REF!</definedName>
    <definedName name="EE" localSheetId="8">#REF!</definedName>
    <definedName name="EE">#REF!</definedName>
    <definedName name="EFETIVO" localSheetId="0">#REF!</definedName>
    <definedName name="EFETIVO" localSheetId="8">#REF!</definedName>
    <definedName name="EFETIVO">#REF!</definedName>
    <definedName name="EMPRE" localSheetId="0">#REF!</definedName>
    <definedName name="EMPRE" localSheetId="8">#REF!</definedName>
    <definedName name="EMPRE">#REF!</definedName>
    <definedName name="EQUIPAMENTO" localSheetId="8">#REF!</definedName>
    <definedName name="EQUIPAMENTO">#REF!</definedName>
    <definedName name="eu" localSheetId="8">#REF!</definedName>
    <definedName name="eu">#REF!</definedName>
    <definedName name="Excel_BuiltIn_Database">#REF!</definedName>
    <definedName name="Excel_BuiltIn_Print_Area">#REF!</definedName>
    <definedName name="Excel_BuiltIn_Print_Area_1" localSheetId="0">#REF!</definedName>
    <definedName name="Excel_BuiltIn_Print_Area_1" localSheetId="8">#REF!</definedName>
    <definedName name="Excel_BuiltIn_Print_Area_1">#REF!</definedName>
    <definedName name="Excel_BuiltIn_Print_Titles_1" localSheetId="0">#REF!</definedName>
    <definedName name="Excel_BuiltIn_Print_Titles_1" localSheetId="8">#REF!</definedName>
    <definedName name="Excel_BuiltIn_Print_Titles_1">#REF!</definedName>
    <definedName name="Exist" localSheetId="0">#REF!</definedName>
    <definedName name="Exist" localSheetId="8">#REF!</definedName>
    <definedName name="Exist">#REF!</definedName>
    <definedName name="F" localSheetId="0">#REF!</definedName>
    <definedName name="F" localSheetId="8">#REF!</definedName>
    <definedName name="F">#REF!</definedName>
    <definedName name="fffff" hidden="1">{"'EI 060 02'!$A$1:$K$59"}</definedName>
    <definedName name="Fot" hidden="1">{"'EI 060 02'!$A$1:$K$59"}</definedName>
    <definedName name="G">'[11]EAP-USINA V E VI'!$B:$B</definedName>
    <definedName name="GERAL" localSheetId="0">#REF!</definedName>
    <definedName name="GERAL" localSheetId="8">#REF!</definedName>
    <definedName name="GERAL">#REF!</definedName>
    <definedName name="_xlnm.Recorder">#REF!</definedName>
    <definedName name="h">[12]BDI!$E$97</definedName>
    <definedName name="HTML_CodePage" hidden="1">1252</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I" localSheetId="0">#REF!</definedName>
    <definedName name="I" localSheetId="8">#REF!</definedName>
    <definedName name="I">#REF!</definedName>
    <definedName name="il">#REF!</definedName>
    <definedName name="ImprBrit">#REF!</definedName>
    <definedName name="ImprBritA3">#REF!</definedName>
    <definedName name="impress">#REF!</definedName>
    <definedName name="IMPRESSÃO" localSheetId="0">#REF!</definedName>
    <definedName name="IMPRESSÃO" localSheetId="8">#REF!</definedName>
    <definedName name="IMPRESSÃO">#REF!</definedName>
    <definedName name="imprimação" localSheetId="0">#REF!</definedName>
    <definedName name="imprimação" localSheetId="8">#REF!</definedName>
    <definedName name="imprimação">#REF!</definedName>
    <definedName name="ImprRelA3">#REF!</definedName>
    <definedName name="ImprRelA4">#REF!</definedName>
    <definedName name="InhaltsvezSUMMEN" localSheetId="0">#REF!</definedName>
    <definedName name="InhaltsvezSUMMEN" localSheetId="8">#REF!</definedName>
    <definedName name="InhaltsvezSUMMEN">#REF!</definedName>
    <definedName name="INSS" localSheetId="0">#REF!</definedName>
    <definedName name="INSS" localSheetId="8">#REF!</definedName>
    <definedName name="INSS">#REF!</definedName>
    <definedName name="INSUMOS">[13]MAT!$A$3:$E$249</definedName>
    <definedName name="Item">"'file://Execucao/lobo 1/Renato Lobo/234 MBR/Planilhas/Vargem Grande.xls'#$'Planilha Original'.$A$2:'file://Execucao/lobo 1/Renato Lobo/234 MBR/Planilhas/Vargem Grande.xls'#$'Planilha Original'.$X$3277"</definedName>
    <definedName name="item1">'[14]Plan 2_7'!$A$4:$R$2819</definedName>
    <definedName name="JObra">[15]DP!$D$6</definedName>
    <definedName name="JR_PAGE_ANCHOR_0_1" localSheetId="1">'ADM LOCAL'!$A$5</definedName>
    <definedName name="JR_PAGE_ANCHOR_0_1" localSheetId="0">#REF!</definedName>
    <definedName name="JR_PAGE_ANCHOR_0_1" localSheetId="8">#REF!</definedName>
    <definedName name="JR_PAGE_ANCHOR_0_1">#REF!</definedName>
    <definedName name="JTInflacaoPrev">[16]DP!$D$16</definedName>
    <definedName name="JUltimoReaj">[17]DP!$D$27</definedName>
    <definedName name="k" localSheetId="0">#REF!</definedName>
    <definedName name="k" localSheetId="8">#REF!</definedName>
    <definedName name="k">#REF!</definedName>
    <definedName name="KKKK" localSheetId="0">#REF!</definedName>
    <definedName name="KKKK" localSheetId="8">#REF!</definedName>
    <definedName name="KKKK">#REF!</definedName>
    <definedName name="kkkk2" localSheetId="0">#REF!</definedName>
    <definedName name="kkkk2" localSheetId="8">#REF!</definedName>
    <definedName name="kkkk2">#REF!</definedName>
    <definedName name="kkkkkkk" localSheetId="0">#REF!</definedName>
    <definedName name="kkkkkkk" localSheetId="8">#REF!</definedName>
    <definedName name="kkkkkkk">#REF!</definedName>
    <definedName name="kkkkkkkk3" localSheetId="0">#REF!</definedName>
    <definedName name="kkkkkkkk3" localSheetId="8">#REF!</definedName>
    <definedName name="kkkkkkkk3">#REF!</definedName>
    <definedName name="kl" localSheetId="0">#REF!</definedName>
    <definedName name="kl" localSheetId="8">#REF!</definedName>
    <definedName name="kl">#REF!</definedName>
    <definedName name="klkl" localSheetId="0">#REF!</definedName>
    <definedName name="klkl" localSheetId="8">#REF!</definedName>
    <definedName name="klkl">#REF!</definedName>
    <definedName name="Laranjeiras" localSheetId="0">#REF!</definedName>
    <definedName name="Laranjeiras" localSheetId="8">#REF!</definedName>
    <definedName name="Laranjeiras">#REF!</definedName>
    <definedName name="lista" localSheetId="0">#REF!</definedName>
    <definedName name="lista" localSheetId="8">#REF!</definedName>
    <definedName name="lista">#REF!</definedName>
    <definedName name="lista.coluna" localSheetId="0">#REF!</definedName>
    <definedName name="lista.coluna" localSheetId="8">#REF!</definedName>
    <definedName name="lista.coluna">#REF!</definedName>
    <definedName name="lista.linha" localSheetId="0">#REF!</definedName>
    <definedName name="lista.linha" localSheetId="8">#REF!</definedName>
    <definedName name="lista.linha">#REF!</definedName>
    <definedName name="LLLLL" localSheetId="0">#REF!</definedName>
    <definedName name="LLLLL" localSheetId="8">#REF!</definedName>
    <definedName name="LLLLL">#REF!</definedName>
    <definedName name="MATRIZ_DE_RESPONSABILIDADE" localSheetId="0">#REF!</definedName>
    <definedName name="MATRIZ_DE_RESPONSABILIDADE" localSheetId="8">#REF!</definedName>
    <definedName name="MATRIZ_DE_RESPONSABILIDADE">#REF!</definedName>
    <definedName name="memoria" localSheetId="0">#REF!</definedName>
    <definedName name="memoria" localSheetId="8">#REF!</definedName>
    <definedName name="memoria">#REF!</definedName>
    <definedName name="MES">[10]MES!$B$3:$C$3655</definedName>
    <definedName name="MmExcelLinker_CBF3F7D5_5F0E_4EA5_B59F_34028F0F12D2" localSheetId="0">#REF!</definedName>
    <definedName name="MmExcelLinker_CBF3F7D5_5F0E_4EA5_B59F_34028F0F12D2" localSheetId="8">#REF!</definedName>
    <definedName name="MmExcelLinker_CBF3F7D5_5F0E_4EA5_B59F_34028F0F12D2">#REF!</definedName>
    <definedName name="N__EPC" localSheetId="0">#REF!</definedName>
    <definedName name="N__EPC" localSheetId="8">#REF!</definedName>
    <definedName name="N__EPC">#REF!</definedName>
    <definedName name="nil" localSheetId="0">#REF!</definedName>
    <definedName name="nil" localSheetId="8">#REF!</definedName>
    <definedName name="nil">#REF!</definedName>
    <definedName name="NOME">#REF!</definedName>
    <definedName name="OLE_LINK1" localSheetId="8">#REF!</definedName>
    <definedName name="orig">#REF!</definedName>
    <definedName name="p" localSheetId="0">#REF!</definedName>
    <definedName name="p" localSheetId="8">#REF!</definedName>
    <definedName name="p">#REF!</definedName>
    <definedName name="PASSARELAS" localSheetId="0">#REF!</definedName>
    <definedName name="PASSARELAS" localSheetId="8">#REF!</definedName>
    <definedName name="PASSARELAS">#REF!</definedName>
    <definedName name="pelicano" localSheetId="0">#REF!</definedName>
    <definedName name="pelicano" localSheetId="8">#REF!</definedName>
    <definedName name="pelicano">#REF!</definedName>
    <definedName name="pinheiros" localSheetId="0">#REF!</definedName>
    <definedName name="pinheiros" localSheetId="8">#REF!</definedName>
    <definedName name="pinheiros">#REF!</definedName>
    <definedName name="pl" localSheetId="0">#REF!</definedName>
    <definedName name="pl" localSheetId="8">#REF!</definedName>
    <definedName name="pl">#REF!</definedName>
    <definedName name="ppppppp">#REF!</definedName>
    <definedName name="preço">#REF!</definedName>
    <definedName name="Print_Area_MI" localSheetId="0">#REF!</definedName>
    <definedName name="Print_Area_MI" localSheetId="8">#REF!</definedName>
    <definedName name="Print_Area_MI">#REF!</definedName>
    <definedName name="PRINT_TITLES_MI" localSheetId="0">#REF!</definedName>
    <definedName name="PRINT_TITLES_MI" localSheetId="8">#REF!</definedName>
    <definedName name="PRINT_TITLES_MI">#REF!</definedName>
    <definedName name="PROJETO" localSheetId="0">#REF!</definedName>
    <definedName name="PROJETO" localSheetId="8">#REF!</definedName>
    <definedName name="PROJETO">#REF!</definedName>
    <definedName name="qq" localSheetId="0">#REF!</definedName>
    <definedName name="qq" localSheetId="8">#REF!</definedName>
    <definedName name="qq">#REF!</definedName>
    <definedName name="quant">#REF!</definedName>
    <definedName name="quant1">#REF!</definedName>
    <definedName name="REATERRO_DE_VALAS_COMPACTADO_MECANICAMENTE" localSheetId="0">#REF!</definedName>
    <definedName name="REATERRO_DE_VALAS_COMPACTADO_MECANICAMENTE" localSheetId="8">#REF!</definedName>
    <definedName name="REATERRO_DE_VALAS_COMPACTADO_MECANICAMENTE">#REF!</definedName>
    <definedName name="rec" localSheetId="0">#REF!</definedName>
    <definedName name="rec" localSheetId="8">#REF!</definedName>
    <definedName name="rec">#REF!</definedName>
    <definedName name="recuper" localSheetId="0">#REF!</definedName>
    <definedName name="recuper" localSheetId="8">#REF!</definedName>
    <definedName name="recuper">#REF!</definedName>
    <definedName name="rere" localSheetId="0">#REF!</definedName>
    <definedName name="rere" localSheetId="8">#REF!</definedName>
    <definedName name="rere">#REF!</definedName>
    <definedName name="S" localSheetId="0">#REF!</definedName>
    <definedName name="S" localSheetId="8">#REF!</definedName>
    <definedName name="S">#REF!</definedName>
    <definedName name="SCO" localSheetId="0">#REF!</definedName>
    <definedName name="SCO" localSheetId="8">#REF!</definedName>
    <definedName name="SCO">#REF!</definedName>
    <definedName name="SEM">[10]SEM!$C$3:$D$535</definedName>
    <definedName name="SEMANAS" localSheetId="0">#REF!</definedName>
    <definedName name="SEMANAS" localSheetId="8">#REF!</definedName>
    <definedName name="SEMANAS">#REF!</definedName>
    <definedName name="serv">[18]serv!$B$4:$K$217</definedName>
    <definedName name="SS" localSheetId="0">#REF!</definedName>
    <definedName name="SS" localSheetId="8">#REF!</definedName>
    <definedName name="SS">#REF!</definedName>
    <definedName name="sssss" localSheetId="0">#REF!</definedName>
    <definedName name="sssss" localSheetId="8">#REF!</definedName>
    <definedName name="sssss">#REF!</definedName>
    <definedName name="t">[12]BDI!$E$85</definedName>
    <definedName name="tab">[12]recursos!$A$2:$E$58</definedName>
    <definedName name="tabela" localSheetId="0">#REF!</definedName>
    <definedName name="tabela" localSheetId="8">#REF!</definedName>
    <definedName name="tabela">#REF!</definedName>
    <definedName name="tabela1" localSheetId="0">#REF!</definedName>
    <definedName name="tabela1" localSheetId="8">#REF!</definedName>
    <definedName name="tabela1">#REF!</definedName>
    <definedName name="TableName">"Dummy"</definedName>
    <definedName name="TABREC">'[19]TABELA RECURSOS'!$A$1:$G$142</definedName>
    <definedName name="teca1" localSheetId="0">#REF!</definedName>
    <definedName name="teca1" localSheetId="8">#REF!</definedName>
    <definedName name="teca1">#REF!</definedName>
    <definedName name="tera" localSheetId="0">#REF!</definedName>
    <definedName name="tera" localSheetId="8">#REF!</definedName>
    <definedName name="tera">#REF!</definedName>
    <definedName name="TEST" localSheetId="0">#REF!</definedName>
    <definedName name="TEST" localSheetId="8">#REF!</definedName>
    <definedName name="TEST">#REF!</definedName>
    <definedName name="_xlnm.Print_Titles" localSheetId="2">CRONOGRAMA!$A:$C,CRONOGRAMA!$1:$9</definedName>
    <definedName name="_xlnm.Print_Titles" localSheetId="8">MAPADEPRECOS!$1:$5</definedName>
    <definedName name="_xlnm.Print_Titles" localSheetId="6">'PLANILHA S DESONERAÇÃO'!$1:$11</definedName>
    <definedName name="TOT" localSheetId="0">#REF!</definedName>
    <definedName name="TOT" localSheetId="8">#REF!</definedName>
    <definedName name="TOT">#REF!</definedName>
    <definedName name="total" localSheetId="0">#REF!</definedName>
    <definedName name="total" localSheetId="8">#REF!</definedName>
    <definedName name="total">#REF!</definedName>
    <definedName name="tudo">#REF!</definedName>
    <definedName name="Valores" localSheetId="0">#REF!</definedName>
    <definedName name="Valores" localSheetId="8">#REF!</definedName>
    <definedName name="Valores">#REF!</definedName>
    <definedName name="VALORES_VALORES_Listar" localSheetId="0">#REF!</definedName>
    <definedName name="VALORES_VALORES_Listar" localSheetId="8">#REF!</definedName>
    <definedName name="VALORES_VALORES_Listar">#REF!</definedName>
    <definedName name="VB1.0" localSheetId="0">#REF!</definedName>
    <definedName name="VB1.0" localSheetId="8">#REF!</definedName>
    <definedName name="VB1.0">#REF!</definedName>
    <definedName name="VB1.1" localSheetId="8">#REF!</definedName>
    <definedName name="VB1.1">#REF!</definedName>
    <definedName name="VB1.3" localSheetId="8">#REF!</definedName>
    <definedName name="VB1.3">#REF!</definedName>
    <definedName name="VB2.0" localSheetId="8">#REF!</definedName>
    <definedName name="VB2.0">#REF!</definedName>
    <definedName name="VB2.1" localSheetId="8">#REF!</definedName>
    <definedName name="VB2.1">#REF!</definedName>
    <definedName name="VB2.10" localSheetId="8">#REF!</definedName>
    <definedName name="VB2.10">#REF!</definedName>
    <definedName name="VB2.2" localSheetId="8">#REF!</definedName>
    <definedName name="VB2.2">#REF!</definedName>
    <definedName name="VB2.3" localSheetId="8">#REF!</definedName>
    <definedName name="VB2.3">#REF!</definedName>
    <definedName name="VB2.4" localSheetId="8">#REF!</definedName>
    <definedName name="VB2.4">#REF!</definedName>
    <definedName name="VB2.5" localSheetId="8">#REF!</definedName>
    <definedName name="VB2.5">#REF!</definedName>
    <definedName name="VB2.6" localSheetId="8">#REF!</definedName>
    <definedName name="VB2.6">#REF!</definedName>
    <definedName name="VB2.7" localSheetId="8">#REF!</definedName>
    <definedName name="VB2.7">#REF!</definedName>
    <definedName name="VB2.8" localSheetId="8">#REF!</definedName>
    <definedName name="VB2.8">#REF!</definedName>
    <definedName name="VB2.9" localSheetId="8">#REF!</definedName>
    <definedName name="VB2.9">#REF!</definedName>
    <definedName name="VB3.0" localSheetId="8">#REF!</definedName>
    <definedName name="VB3.0">#REF!</definedName>
    <definedName name="VB3.1" localSheetId="8">#REF!</definedName>
    <definedName name="VB3.1">#REF!</definedName>
    <definedName name="VB3.2" localSheetId="8">#REF!</definedName>
    <definedName name="VB3.2">#REF!</definedName>
    <definedName name="VB3.3" localSheetId="8">#REF!</definedName>
    <definedName name="VB3.3">#REF!</definedName>
    <definedName name="VB3.4" localSheetId="8">#REF!</definedName>
    <definedName name="VB3.4">#REF!</definedName>
    <definedName name="VB3.5" localSheetId="8">#REF!</definedName>
    <definedName name="VB3.5">#REF!</definedName>
    <definedName name="VB3.6" localSheetId="8">#REF!</definedName>
    <definedName name="VB3.6">#REF!</definedName>
    <definedName name="VB3.7" localSheetId="8">#REF!</definedName>
    <definedName name="VB3.7">#REF!</definedName>
    <definedName name="VB4.0" localSheetId="8">#REF!</definedName>
    <definedName name="VB4.0">#REF!</definedName>
    <definedName name="VB4.1" localSheetId="8">#REF!</definedName>
    <definedName name="VB4.1">#REF!</definedName>
    <definedName name="VB4.2" localSheetId="8">#REF!</definedName>
    <definedName name="VB4.2">#REF!</definedName>
    <definedName name="VB4.3" localSheetId="8">#REF!</definedName>
    <definedName name="VB4.3">#REF!</definedName>
    <definedName name="VB4.3.1" localSheetId="8">#REF!</definedName>
    <definedName name="VB4.3.1">#REF!</definedName>
    <definedName name="VB4.3.2" localSheetId="8">#REF!</definedName>
    <definedName name="VB4.3.2">#REF!</definedName>
    <definedName name="VB4.4" localSheetId="8">#REF!</definedName>
    <definedName name="VB4.4">#REF!</definedName>
    <definedName name="VB4.5" localSheetId="8">#REF!</definedName>
    <definedName name="VB4.5">#REF!</definedName>
    <definedName name="VB5.0" localSheetId="8">#REF!</definedName>
    <definedName name="VB5.0">#REF!</definedName>
    <definedName name="VB5.1" localSheetId="8">#REF!</definedName>
    <definedName name="VB5.1">#REF!</definedName>
    <definedName name="VB5.2" localSheetId="8">#REF!</definedName>
    <definedName name="VB5.2">#REF!</definedName>
    <definedName name="VB6.0" localSheetId="8">#REF!</definedName>
    <definedName name="VB6.0">#REF!</definedName>
    <definedName name="VB6.1" localSheetId="8">#REF!</definedName>
    <definedName name="VB6.1">#REF!</definedName>
    <definedName name="VB6.2" localSheetId="8">#REF!</definedName>
    <definedName name="VB6.2">#REF!</definedName>
    <definedName name="VB6.2.1" localSheetId="8">#REF!</definedName>
    <definedName name="VB6.2.1">#REF!</definedName>
    <definedName name="VB6.2.2" localSheetId="8">#REF!</definedName>
    <definedName name="VB6.2.2">#REF!</definedName>
    <definedName name="VB6.2.3" localSheetId="8">#REF!</definedName>
    <definedName name="VB6.2.3">#REF!</definedName>
    <definedName name="VB6.3" localSheetId="8">#REF!</definedName>
    <definedName name="VB6.3">#REF!</definedName>
    <definedName name="VB6.3.1" localSheetId="8">#REF!</definedName>
    <definedName name="VB6.3.1">#REF!</definedName>
    <definedName name="VB6.3.2" localSheetId="8">#REF!</definedName>
    <definedName name="VB6.3.2">#REF!</definedName>
    <definedName name="VB6.4" localSheetId="8">#REF!</definedName>
    <definedName name="VB6.4">#REF!</definedName>
    <definedName name="VB6.4.1" localSheetId="8">#REF!</definedName>
    <definedName name="VB6.4.1">#REF!</definedName>
    <definedName name="VB6.4.2" localSheetId="8">#REF!</definedName>
    <definedName name="VB6.4.2">#REF!</definedName>
    <definedName name="VB6.4.3" localSheetId="8">#REF!</definedName>
    <definedName name="VB6.4.3">#REF!</definedName>
    <definedName name="VB6.4.4" localSheetId="8">#REF!</definedName>
    <definedName name="VB6.4.4">#REF!</definedName>
    <definedName name="VB6.4.5" localSheetId="8">#REF!</definedName>
    <definedName name="VB6.4.5">#REF!</definedName>
    <definedName name="VB6.5" localSheetId="8">#REF!</definedName>
    <definedName name="VB6.5">#REF!</definedName>
    <definedName name="VB6.6" localSheetId="8">#REF!</definedName>
    <definedName name="VB6.6">#REF!</definedName>
    <definedName name="VB6.7" localSheetId="8">#REF!</definedName>
    <definedName name="VB6.7">#REF!</definedName>
    <definedName name="VB6.8" localSheetId="8">#REF!</definedName>
    <definedName name="VB6.8">#REF!</definedName>
    <definedName name="VB6.8.1" localSheetId="8">#REF!</definedName>
    <definedName name="VB6.8.1">#REF!</definedName>
    <definedName name="VB6.8.2" localSheetId="8">#REF!</definedName>
    <definedName name="VB6.8.2">#REF!</definedName>
    <definedName name="VB6.8.3" localSheetId="8">#REF!</definedName>
    <definedName name="VB6.8.3">#REF!</definedName>
    <definedName name="VB6.8.4" localSheetId="8">#REF!</definedName>
    <definedName name="VB6.8.4">#REF!</definedName>
    <definedName name="VB6.8.5" localSheetId="8">#REF!</definedName>
    <definedName name="VB6.8.5">#REF!</definedName>
    <definedName name="VB6.8.6" localSheetId="8">#REF!</definedName>
    <definedName name="VB6.8.6">#REF!</definedName>
    <definedName name="VB6.8.7" localSheetId="8">#REF!</definedName>
    <definedName name="VB6.8.7">#REF!</definedName>
    <definedName name="VB6.8.8" localSheetId="8">#REF!</definedName>
    <definedName name="VB6.8.8">#REF!</definedName>
    <definedName name="VB6.8.9" localSheetId="8">#REF!</definedName>
    <definedName name="VB6.8.9">#REF!</definedName>
    <definedName name="Volume" localSheetId="8">#REF!</definedName>
    <definedName name="Volume">#REF!</definedName>
    <definedName name="wrn.PENDENCIAS." localSheetId="0">#REF!</definedName>
    <definedName name="wrn.PENDENCIAS." localSheetId="8">#REF!</definedName>
    <definedName name="wrn.PENDENCIAS.">#REF!</definedName>
    <definedName name="wrn.RELAT_EAP." localSheetId="0">#REF!</definedName>
    <definedName name="wrn.RELAT_EAP." localSheetId="8">#REF!</definedName>
    <definedName name="wrn.RELAT_EAP.">#REF!</definedName>
    <definedName name="x" localSheetId="0">#REF!</definedName>
    <definedName name="x" localSheetId="8">#REF!</definedName>
    <definedName name="x">#REF!</definedName>
    <definedName name="xx" localSheetId="0">#REF!</definedName>
    <definedName name="xx" localSheetId="8">#REF!</definedName>
    <definedName name="xx">#REF!</definedName>
    <definedName name="xxx">'[3]Bm 8'!#REF!</definedName>
    <definedName name="XXX2">#REF!,#REF!</definedName>
    <definedName name="xxxxx" localSheetId="8">#REF!</definedName>
    <definedName name="xxxxx">#REF!</definedName>
    <definedName name="xxxxxxx" localSheetId="8">#REF!</definedName>
    <definedName name="xxxxxxx">#REF!</definedName>
    <definedName name="xxxxxxxxx" localSheetId="8">#REF!</definedName>
    <definedName name="xxxxxxxxx">#REF!</definedName>
    <definedName name="zx">[4]PLANILHA!#REF!</definedName>
    <definedName name="ZZZZZB2" localSheetId="8">#REF!</definedName>
    <definedName name="ZZZZZB2">#REF!</definedName>
    <definedName name="zzzzzzz" localSheetId="8">#REF!</definedName>
    <definedName name="zzzzzzz">#REF!</definedName>
    <definedName name="ZZZZZZZZZZ2" localSheetId="8">#REF!</definedName>
    <definedName name="ZZZZZZZZZZ2">#REF!</definedName>
    <definedName name="ZZZZZZZZZZZ" localSheetId="8">#REF!</definedName>
    <definedName name="ZZZZZZZZZZZ">#REF!</definedName>
    <definedName name="ZZZZZZZZZZZZZZZZZZZZZZZZ" localSheetId="8">#REF!</definedName>
    <definedName name="ZZZZZZZZZZZZZZZZZZZZZZZZ">#REF!</definedName>
  </definedNames>
  <calcPr calcId="181029" fullPrecision="0"/>
</workbook>
</file>

<file path=xl/calcChain.xml><?xml version="1.0" encoding="utf-8"?>
<calcChain xmlns="http://schemas.openxmlformats.org/spreadsheetml/2006/main">
  <c r="C48" i="3" l="1"/>
  <c r="K48" i="3"/>
  <c r="J48" i="3"/>
  <c r="I48" i="3"/>
  <c r="H48" i="3"/>
  <c r="G48" i="3"/>
  <c r="F48" i="3"/>
  <c r="E48" i="3"/>
  <c r="D48" i="3"/>
  <c r="A6" i="3"/>
  <c r="D49" i="3" l="1"/>
  <c r="E49" i="3" s="1"/>
  <c r="F49" i="3" s="1"/>
  <c r="G49" i="3" s="1"/>
  <c r="H49" i="3" s="1"/>
  <c r="I49" i="3" s="1"/>
  <c r="J49" i="3" s="1"/>
  <c r="H103" i="2"/>
  <c r="A322" i="21"/>
  <c r="A321" i="21"/>
  <c r="D321" i="21" s="1"/>
  <c r="A320" i="21"/>
  <c r="C320" i="21" s="1"/>
  <c r="A319" i="21"/>
  <c r="A318" i="21"/>
  <c r="D318" i="21" s="1"/>
  <c r="A317" i="21"/>
  <c r="F317" i="21" s="1"/>
  <c r="A316" i="21"/>
  <c r="C316" i="21" s="1"/>
  <c r="A315" i="21"/>
  <c r="A314" i="21"/>
  <c r="A313" i="21"/>
  <c r="F313" i="21" s="1"/>
  <c r="A312" i="21"/>
  <c r="A311" i="21"/>
  <c r="F311" i="21" s="1"/>
  <c r="A310" i="21"/>
  <c r="A309" i="21"/>
  <c r="G309" i="21" s="1"/>
  <c r="A308" i="21"/>
  <c r="D308" i="21" s="1"/>
  <c r="A307" i="21"/>
  <c r="A306" i="21"/>
  <c r="F306" i="21" s="1"/>
  <c r="A305" i="21"/>
  <c r="D305" i="21" s="1"/>
  <c r="A304" i="21"/>
  <c r="G304" i="21" s="1"/>
  <c r="A303" i="21"/>
  <c r="A302" i="21"/>
  <c r="A301" i="21"/>
  <c r="A300" i="21"/>
  <c r="F300" i="21" s="1"/>
  <c r="A299" i="21"/>
  <c r="A298" i="21"/>
  <c r="A297" i="21"/>
  <c r="G297" i="21" s="1"/>
  <c r="A275" i="21"/>
  <c r="A296" i="21"/>
  <c r="A295" i="21"/>
  <c r="D295" i="21" s="1"/>
  <c r="A263" i="21"/>
  <c r="B263" i="21" s="1"/>
  <c r="A294" i="21"/>
  <c r="F294" i="21" s="1"/>
  <c r="A291" i="21"/>
  <c r="G291" i="21" s="1"/>
  <c r="A293" i="21"/>
  <c r="F293" i="21" s="1"/>
  <c r="A292" i="21"/>
  <c r="A267" i="21"/>
  <c r="F267" i="21" s="1"/>
  <c r="A290" i="21"/>
  <c r="G290" i="21" s="1"/>
  <c r="A289" i="21"/>
  <c r="F289" i="21" s="1"/>
  <c r="A288" i="21"/>
  <c r="A287" i="21"/>
  <c r="A286" i="21"/>
  <c r="C286" i="21" s="1"/>
  <c r="A285" i="21"/>
  <c r="A284" i="21"/>
  <c r="D284" i="21" s="1"/>
  <c r="A283" i="21"/>
  <c r="G283" i="21" s="1"/>
  <c r="A282" i="21"/>
  <c r="A265" i="21"/>
  <c r="B265" i="21" s="1"/>
  <c r="A281" i="21"/>
  <c r="C281" i="21" s="1"/>
  <c r="A280" i="21"/>
  <c r="D280" i="21" s="1"/>
  <c r="A266" i="21"/>
  <c r="A279" i="21"/>
  <c r="A278" i="21"/>
  <c r="D278" i="21" s="1"/>
  <c r="A257" i="21"/>
  <c r="F257" i="21" s="1"/>
  <c r="A277" i="21"/>
  <c r="A276" i="21"/>
  <c r="G276" i="21" s="1"/>
  <c r="A274" i="21"/>
  <c r="A273" i="21"/>
  <c r="A272" i="21"/>
  <c r="A271" i="21"/>
  <c r="A270" i="21"/>
  <c r="A269" i="21"/>
  <c r="B269" i="21" s="1"/>
  <c r="A258" i="21"/>
  <c r="D258" i="21" s="1"/>
  <c r="A268" i="21"/>
  <c r="A252" i="21"/>
  <c r="B252" i="21" s="1"/>
  <c r="A264" i="21"/>
  <c r="B264" i="21" s="1"/>
  <c r="A262" i="21"/>
  <c r="F262" i="21" s="1"/>
  <c r="A261" i="21"/>
  <c r="A260" i="21"/>
  <c r="F260" i="21" s="1"/>
  <c r="A259" i="21"/>
  <c r="A229" i="21"/>
  <c r="D229" i="21" s="1"/>
  <c r="A256" i="21"/>
  <c r="F256" i="21" s="1"/>
  <c r="A255" i="21"/>
  <c r="G255" i="21" s="1"/>
  <c r="A198" i="21"/>
  <c r="F198" i="21" s="1"/>
  <c r="A254" i="21"/>
  <c r="F254" i="21" s="1"/>
  <c r="A253" i="21"/>
  <c r="B253" i="21" s="1"/>
  <c r="A251" i="21"/>
  <c r="F251" i="21" s="1"/>
  <c r="A250" i="21"/>
  <c r="A249" i="21"/>
  <c r="G249" i="21" s="1"/>
  <c r="A248" i="21"/>
  <c r="A247" i="21"/>
  <c r="F247" i="21" s="1"/>
  <c r="A246" i="21"/>
  <c r="C246" i="21" s="1"/>
  <c r="A245" i="21"/>
  <c r="A244" i="21"/>
  <c r="G244" i="21" s="1"/>
  <c r="A243" i="21"/>
  <c r="A242" i="21"/>
  <c r="A241" i="21"/>
  <c r="D241" i="21" s="1"/>
  <c r="A240" i="21"/>
  <c r="A239" i="21"/>
  <c r="G239" i="21" s="1"/>
  <c r="A203" i="21"/>
  <c r="G203" i="21" s="1"/>
  <c r="A238" i="21"/>
  <c r="B238" i="21" s="1"/>
  <c r="A237" i="21"/>
  <c r="A236" i="21"/>
  <c r="A235" i="21"/>
  <c r="B235" i="21" s="1"/>
  <c r="A234" i="21"/>
  <c r="A233" i="21"/>
  <c r="A232" i="21"/>
  <c r="G232" i="21" s="1"/>
  <c r="A187" i="21"/>
  <c r="A165" i="21"/>
  <c r="A231" i="21"/>
  <c r="F231" i="21" s="1"/>
  <c r="A230" i="21"/>
  <c r="B230" i="21" s="1"/>
  <c r="A228" i="21"/>
  <c r="D228" i="21" s="1"/>
  <c r="A214" i="21"/>
  <c r="A227" i="21"/>
  <c r="F227" i="21" s="1"/>
  <c r="A226" i="21"/>
  <c r="F226" i="21" s="1"/>
  <c r="A225" i="21"/>
  <c r="C225" i="21" s="1"/>
  <c r="A224" i="21"/>
  <c r="A223" i="21"/>
  <c r="F223" i="21" s="1"/>
  <c r="A222" i="21"/>
  <c r="A221" i="21"/>
  <c r="A220" i="21"/>
  <c r="F220" i="21" s="1"/>
  <c r="A219" i="21"/>
  <c r="F219" i="21" s="1"/>
  <c r="A218" i="21"/>
  <c r="A217" i="21"/>
  <c r="F217" i="21" s="1"/>
  <c r="A216" i="21"/>
  <c r="A215" i="21"/>
  <c r="G215" i="21" s="1"/>
  <c r="A213" i="21"/>
  <c r="F213" i="21" s="1"/>
  <c r="A212" i="21"/>
  <c r="F212" i="21" s="1"/>
  <c r="A176" i="21"/>
  <c r="D176" i="21" s="1"/>
  <c r="A211" i="21"/>
  <c r="F211" i="21" s="1"/>
  <c r="A210" i="21"/>
  <c r="C210" i="21" s="1"/>
  <c r="A162" i="21"/>
  <c r="D162" i="21" s="1"/>
  <c r="A209" i="21"/>
  <c r="F209" i="21" s="1"/>
  <c r="A208" i="21"/>
  <c r="B208" i="21" s="1"/>
  <c r="A207" i="21"/>
  <c r="F207" i="21" s="1"/>
  <c r="A206" i="21"/>
  <c r="F206" i="21" s="1"/>
  <c r="A205" i="21"/>
  <c r="G205" i="21" s="1"/>
  <c r="A204" i="21"/>
  <c r="F204" i="21" s="1"/>
  <c r="A202" i="21"/>
  <c r="A201" i="21"/>
  <c r="D201" i="21" s="1"/>
  <c r="A143" i="21"/>
  <c r="A200" i="21"/>
  <c r="A199" i="21"/>
  <c r="B199" i="21" s="1"/>
  <c r="A197" i="21"/>
  <c r="B197" i="21" s="1"/>
  <c r="A196" i="21"/>
  <c r="C196" i="21" s="1"/>
  <c r="A195" i="21"/>
  <c r="A194" i="21"/>
  <c r="A193" i="21"/>
  <c r="A192" i="21"/>
  <c r="A191" i="21"/>
  <c r="A190" i="21"/>
  <c r="A173" i="21"/>
  <c r="G173" i="21" s="1"/>
  <c r="A189" i="21"/>
  <c r="F189" i="21" s="1"/>
  <c r="A188" i="21"/>
  <c r="G188" i="21" s="1"/>
  <c r="A186" i="21"/>
  <c r="B186" i="21" s="1"/>
  <c r="A185" i="21"/>
  <c r="F185" i="21" s="1"/>
  <c r="A184" i="21"/>
  <c r="A183" i="21"/>
  <c r="A182" i="21"/>
  <c r="A161" i="21"/>
  <c r="A181" i="21"/>
  <c r="A180" i="21"/>
  <c r="A154" i="21"/>
  <c r="C154" i="21" s="1"/>
  <c r="A179" i="21"/>
  <c r="O179" i="21" s="1"/>
  <c r="A178" i="21"/>
  <c r="A177" i="21"/>
  <c r="G177" i="21" s="1"/>
  <c r="R197" i="21"/>
  <c r="A152" i="21"/>
  <c r="R196" i="21"/>
  <c r="A175" i="21"/>
  <c r="R195" i="21"/>
  <c r="A174" i="21"/>
  <c r="R194" i="21"/>
  <c r="A172" i="21"/>
  <c r="R193" i="21"/>
  <c r="A164" i="21"/>
  <c r="R192" i="21"/>
  <c r="R191" i="21"/>
  <c r="R190" i="21"/>
  <c r="A160" i="21"/>
  <c r="R189" i="21"/>
  <c r="A171" i="21"/>
  <c r="R188" i="21"/>
  <c r="A170" i="21"/>
  <c r="R187" i="21"/>
  <c r="R186" i="21"/>
  <c r="R185" i="21"/>
  <c r="A169" i="21"/>
  <c r="R184" i="21"/>
  <c r="A168" i="21"/>
  <c r="R183" i="21"/>
  <c r="A167" i="21"/>
  <c r="F167" i="21" s="1"/>
  <c r="R182" i="21"/>
  <c r="A166" i="21"/>
  <c r="R181" i="21"/>
  <c r="A163" i="21"/>
  <c r="R180" i="21"/>
  <c r="A159" i="21"/>
  <c r="F159" i="21" s="1"/>
  <c r="R179" i="21"/>
  <c r="R178" i="21"/>
  <c r="R177" i="21"/>
  <c r="A158" i="21"/>
  <c r="R176" i="21"/>
  <c r="R175" i="21"/>
  <c r="A157" i="21"/>
  <c r="R174" i="21"/>
  <c r="A131" i="21"/>
  <c r="R173" i="21"/>
  <c r="A156" i="21"/>
  <c r="R172" i="21"/>
  <c r="A155" i="21"/>
  <c r="F155" i="21" s="1"/>
  <c r="R171" i="21"/>
  <c r="A141" i="21"/>
  <c r="F141" i="21" s="1"/>
  <c r="R170" i="21"/>
  <c r="R169" i="21"/>
  <c r="A153" i="21"/>
  <c r="R168" i="21"/>
  <c r="A137" i="21"/>
  <c r="R167" i="21"/>
  <c r="A129" i="21"/>
  <c r="D129" i="21" s="1"/>
  <c r="R166" i="21"/>
  <c r="A151" i="21"/>
  <c r="R165" i="21"/>
  <c r="A146" i="21"/>
  <c r="R164" i="21"/>
  <c r="A144" i="21"/>
  <c r="F144" i="21" s="1"/>
  <c r="R163" i="21"/>
  <c r="A150" i="21"/>
  <c r="R162" i="21"/>
  <c r="A149" i="21"/>
  <c r="R161" i="21"/>
  <c r="A148" i="21"/>
  <c r="R160" i="21"/>
  <c r="A147" i="21"/>
  <c r="R159" i="21"/>
  <c r="A127" i="21"/>
  <c r="R158" i="21"/>
  <c r="R157" i="21"/>
  <c r="A145" i="21"/>
  <c r="R156" i="21"/>
  <c r="A142" i="21"/>
  <c r="R155" i="21"/>
  <c r="A118" i="21"/>
  <c r="R154" i="21"/>
  <c r="A140" i="21"/>
  <c r="R153" i="21"/>
  <c r="A139" i="21"/>
  <c r="R152" i="21"/>
  <c r="A121" i="21"/>
  <c r="F121" i="21" s="1"/>
  <c r="R151" i="21"/>
  <c r="A138" i="21"/>
  <c r="F138" i="21" s="1"/>
  <c r="R150" i="21"/>
  <c r="A134" i="21"/>
  <c r="R149" i="21"/>
  <c r="A136" i="21"/>
  <c r="R148" i="21"/>
  <c r="A135" i="21"/>
  <c r="D135" i="21" s="1"/>
  <c r="R147" i="21"/>
  <c r="A133" i="21"/>
  <c r="R146" i="21"/>
  <c r="R145" i="21"/>
  <c r="A132" i="21"/>
  <c r="R144" i="21"/>
  <c r="A130" i="21"/>
  <c r="D130" i="21" s="1"/>
  <c r="R143" i="21"/>
  <c r="A115" i="21"/>
  <c r="R142" i="21"/>
  <c r="A128" i="21"/>
  <c r="R141" i="21"/>
  <c r="A126" i="21"/>
  <c r="R140" i="21"/>
  <c r="A125" i="21"/>
  <c r="F125" i="21" s="1"/>
  <c r="R139" i="21"/>
  <c r="A124" i="21"/>
  <c r="R138" i="21"/>
  <c r="A123" i="21"/>
  <c r="R137" i="21"/>
  <c r="A122" i="21"/>
  <c r="R136" i="21"/>
  <c r="A120" i="21"/>
  <c r="R135" i="21"/>
  <c r="A119" i="21"/>
  <c r="F119" i="21" s="1"/>
  <c r="R134" i="21"/>
  <c r="A116" i="21"/>
  <c r="R133" i="21"/>
  <c r="A117" i="21"/>
  <c r="R132" i="21"/>
  <c r="A89" i="21"/>
  <c r="R131" i="21"/>
  <c r="A114" i="21"/>
  <c r="D114" i="21" s="1"/>
  <c r="R130" i="21"/>
  <c r="A113" i="21"/>
  <c r="R129" i="21"/>
  <c r="A107" i="21"/>
  <c r="R128" i="21"/>
  <c r="A112" i="21"/>
  <c r="F112" i="21" s="1"/>
  <c r="R127" i="21"/>
  <c r="R126" i="21"/>
  <c r="A111" i="21"/>
  <c r="R125" i="21"/>
  <c r="A110" i="21"/>
  <c r="R124" i="21"/>
  <c r="A109" i="21"/>
  <c r="R123" i="21"/>
  <c r="R122" i="21"/>
  <c r="A108" i="21"/>
  <c r="R121" i="21"/>
  <c r="A85" i="21"/>
  <c r="R120" i="21"/>
  <c r="A106" i="21"/>
  <c r="B106" i="21" s="1"/>
  <c r="R119" i="21"/>
  <c r="A105" i="21"/>
  <c r="R118" i="21"/>
  <c r="A104" i="21"/>
  <c r="G104" i="21" s="1"/>
  <c r="R117" i="21"/>
  <c r="A103" i="21"/>
  <c r="R116" i="21"/>
  <c r="A91" i="21"/>
  <c r="R115" i="21"/>
  <c r="A102" i="21"/>
  <c r="G102" i="21" s="1"/>
  <c r="R114" i="21"/>
  <c r="A101" i="21"/>
  <c r="R113" i="21"/>
  <c r="A100" i="21"/>
  <c r="C100" i="21" s="1"/>
  <c r="R112" i="21"/>
  <c r="A99" i="21"/>
  <c r="R111" i="21"/>
  <c r="C98" i="21"/>
  <c r="A98" i="21"/>
  <c r="G98" i="21" s="1"/>
  <c r="R110" i="21"/>
  <c r="R109" i="21"/>
  <c r="B97" i="21"/>
  <c r="A97" i="21"/>
  <c r="R108" i="21"/>
  <c r="A96" i="21"/>
  <c r="R107" i="21"/>
  <c r="A95" i="21"/>
  <c r="R106" i="21"/>
  <c r="A94" i="21"/>
  <c r="C94" i="21" s="1"/>
  <c r="R105" i="21"/>
  <c r="R104" i="21"/>
  <c r="A93" i="21"/>
  <c r="R103" i="21"/>
  <c r="A92" i="21"/>
  <c r="R102" i="21"/>
  <c r="R101" i="21"/>
  <c r="A90" i="21"/>
  <c r="R100" i="21"/>
  <c r="A88" i="21"/>
  <c r="B88" i="21" s="1"/>
  <c r="R99" i="21"/>
  <c r="A87" i="21"/>
  <c r="R98" i="21"/>
  <c r="A86" i="21"/>
  <c r="G86" i="21" s="1"/>
  <c r="R97" i="21"/>
  <c r="A84" i="21"/>
  <c r="B84" i="21" s="1"/>
  <c r="R96" i="21"/>
  <c r="R95" i="21"/>
  <c r="A83" i="21"/>
  <c r="R94" i="21"/>
  <c r="A82" i="21"/>
  <c r="B82" i="21" s="1"/>
  <c r="R93" i="21"/>
  <c r="A81" i="21"/>
  <c r="C81" i="21" s="1"/>
  <c r="R92" i="21"/>
  <c r="A80" i="21"/>
  <c r="R91" i="21"/>
  <c r="A79" i="21"/>
  <c r="R90" i="21"/>
  <c r="R89" i="21"/>
  <c r="A78" i="21"/>
  <c r="R88" i="21"/>
  <c r="A77" i="21"/>
  <c r="R87" i="21"/>
  <c r="A76" i="21"/>
  <c r="R86" i="21"/>
  <c r="R85" i="21"/>
  <c r="R84" i="21"/>
  <c r="A62" i="21"/>
  <c r="R83" i="21"/>
  <c r="A75" i="21"/>
  <c r="C75" i="21" s="1"/>
  <c r="R82" i="21"/>
  <c r="A74" i="21"/>
  <c r="C74" i="21" s="1"/>
  <c r="R81" i="21"/>
  <c r="A67" i="21"/>
  <c r="R80" i="21"/>
  <c r="A61" i="21"/>
  <c r="D61" i="21" s="1"/>
  <c r="R79" i="21"/>
  <c r="A73" i="21"/>
  <c r="B73" i="21" s="1"/>
  <c r="R78" i="21"/>
  <c r="A72" i="21"/>
  <c r="R77" i="21"/>
  <c r="A71" i="21"/>
  <c r="R76" i="21"/>
  <c r="R75" i="21"/>
  <c r="A63" i="21"/>
  <c r="R74" i="21"/>
  <c r="A70" i="21"/>
  <c r="R73" i="21"/>
  <c r="R72" i="21"/>
  <c r="A69" i="21"/>
  <c r="B69" i="21" s="1"/>
  <c r="R71" i="21"/>
  <c r="A68" i="21"/>
  <c r="D68" i="21" s="1"/>
  <c r="R70" i="21"/>
  <c r="A66" i="21"/>
  <c r="R69" i="21"/>
  <c r="A65" i="21"/>
  <c r="R68" i="21"/>
  <c r="A64" i="21"/>
  <c r="C64" i="21" s="1"/>
  <c r="R67" i="21"/>
  <c r="A60" i="21"/>
  <c r="C60" i="21" s="1"/>
  <c r="R66" i="21"/>
  <c r="A59" i="21"/>
  <c r="G59" i="21" s="1"/>
  <c r="R65" i="21"/>
  <c r="A58" i="21"/>
  <c r="R64" i="21"/>
  <c r="R63" i="21"/>
  <c r="R62" i="21"/>
  <c r="A57" i="21"/>
  <c r="R61" i="21"/>
  <c r="A56" i="21"/>
  <c r="G56" i="21" s="1"/>
  <c r="R60" i="21"/>
  <c r="A55" i="21"/>
  <c r="R59" i="21"/>
  <c r="A54" i="21"/>
  <c r="R58" i="21"/>
  <c r="A53" i="21"/>
  <c r="G53" i="21" s="1"/>
  <c r="R57" i="21"/>
  <c r="A52" i="21"/>
  <c r="D52" i="21" s="1"/>
  <c r="R56" i="21"/>
  <c r="A51" i="21"/>
  <c r="R55" i="21"/>
  <c r="A50" i="21"/>
  <c r="D50" i="21" s="1"/>
  <c r="R54" i="21"/>
  <c r="A49" i="21"/>
  <c r="G49" i="21" s="1"/>
  <c r="R53" i="21"/>
  <c r="R52" i="21"/>
  <c r="A48" i="21"/>
  <c r="B48" i="21" s="1"/>
  <c r="R51" i="21"/>
  <c r="A47" i="21"/>
  <c r="D47" i="21" s="1"/>
  <c r="R50" i="21"/>
  <c r="A46" i="21"/>
  <c r="G46" i="21" s="1"/>
  <c r="R49" i="21"/>
  <c r="A45" i="21"/>
  <c r="B45" i="21" s="1"/>
  <c r="R48" i="21"/>
  <c r="A44" i="21"/>
  <c r="B44" i="21" s="1"/>
  <c r="R47" i="21"/>
  <c r="A43" i="21"/>
  <c r="R46" i="21"/>
  <c r="R45" i="21"/>
  <c r="A42" i="21"/>
  <c r="R44" i="21"/>
  <c r="A36" i="21"/>
  <c r="G36" i="21" s="1"/>
  <c r="R43" i="21"/>
  <c r="A41" i="21"/>
  <c r="R42" i="21"/>
  <c r="A40" i="21"/>
  <c r="R41" i="21"/>
  <c r="A39" i="21"/>
  <c r="R40" i="21"/>
  <c r="A38" i="21"/>
  <c r="R39" i="21"/>
  <c r="R38" i="21"/>
  <c r="A37" i="21"/>
  <c r="C37" i="21" s="1"/>
  <c r="R37" i="21"/>
  <c r="A35" i="21"/>
  <c r="B35" i="21" s="1"/>
  <c r="R36" i="21"/>
  <c r="R35" i="21"/>
  <c r="A34" i="21"/>
  <c r="R34" i="21"/>
  <c r="G33" i="21"/>
  <c r="A33" i="21"/>
  <c r="D33" i="21" s="1"/>
  <c r="R33" i="21"/>
  <c r="A32" i="21"/>
  <c r="R32" i="21"/>
  <c r="A31" i="21"/>
  <c r="D31" i="21" s="1"/>
  <c r="R31" i="21"/>
  <c r="A30" i="21"/>
  <c r="R30" i="21"/>
  <c r="A25" i="21"/>
  <c r="D25" i="21" s="1"/>
  <c r="R29" i="21"/>
  <c r="A29" i="21"/>
  <c r="C29" i="21" s="1"/>
  <c r="R28" i="21"/>
  <c r="A28" i="21"/>
  <c r="B28" i="21" s="1"/>
  <c r="R27" i="21"/>
  <c r="A27" i="21"/>
  <c r="R26" i="21"/>
  <c r="A26" i="21"/>
  <c r="R25" i="21"/>
  <c r="A22" i="21"/>
  <c r="R24" i="21"/>
  <c r="A24" i="21"/>
  <c r="R23" i="21"/>
  <c r="A23" i="21"/>
  <c r="R22" i="21"/>
  <c r="R21" i="21"/>
  <c r="A21" i="21"/>
  <c r="C21" i="21" s="1"/>
  <c r="R20" i="21"/>
  <c r="A20" i="21"/>
  <c r="D20" i="21" s="1"/>
  <c r="R19" i="21"/>
  <c r="A19" i="21"/>
  <c r="C19" i="21" s="1"/>
  <c r="R18" i="21"/>
  <c r="A18" i="21"/>
  <c r="R17" i="21"/>
  <c r="A17" i="21"/>
  <c r="B17" i="21" s="1"/>
  <c r="R16" i="21"/>
  <c r="A16" i="21"/>
  <c r="R15" i="21"/>
  <c r="A15" i="21"/>
  <c r="R14" i="21"/>
  <c r="A14" i="21"/>
  <c r="C14" i="21" s="1"/>
  <c r="R13" i="21"/>
  <c r="A13" i="21"/>
  <c r="F9" i="21"/>
  <c r="H8" i="21"/>
  <c r="F8" i="21"/>
  <c r="H6" i="21"/>
  <c r="F6" i="21"/>
  <c r="B6" i="21"/>
  <c r="F4" i="21"/>
  <c r="B4" i="21"/>
  <c r="B2" i="21"/>
  <c r="D14" i="21" l="1"/>
  <c r="C207" i="21"/>
  <c r="B283" i="21"/>
  <c r="D291" i="21"/>
  <c r="D317" i="21"/>
  <c r="B94" i="21"/>
  <c r="D155" i="21"/>
  <c r="D159" i="21"/>
  <c r="B280" i="21"/>
  <c r="B275" i="21"/>
  <c r="G75" i="21"/>
  <c r="B62" i="21"/>
  <c r="G39" i="21"/>
  <c r="D45" i="21"/>
  <c r="C54" i="21"/>
  <c r="G62" i="21"/>
  <c r="B14" i="21"/>
  <c r="B33" i="21"/>
  <c r="B68" i="21"/>
  <c r="C69" i="21"/>
  <c r="C275" i="21"/>
  <c r="B313" i="21"/>
  <c r="D17" i="21"/>
  <c r="C44" i="21"/>
  <c r="B50" i="21"/>
  <c r="C51" i="21"/>
  <c r="G52" i="21"/>
  <c r="D137" i="21"/>
  <c r="D168" i="21"/>
  <c r="G208" i="21"/>
  <c r="C162" i="21"/>
  <c r="B225" i="21"/>
  <c r="D293" i="21"/>
  <c r="D225" i="21"/>
  <c r="D207" i="21"/>
  <c r="D198" i="21"/>
  <c r="D259" i="21"/>
  <c r="F288" i="21"/>
  <c r="G300" i="21"/>
  <c r="D306" i="21"/>
  <c r="B315" i="21"/>
  <c r="C108" i="21"/>
  <c r="B108" i="21"/>
  <c r="B26" i="21"/>
  <c r="D28" i="21"/>
  <c r="O32" i="21"/>
  <c r="C32" i="21"/>
  <c r="D37" i="21"/>
  <c r="C38" i="21"/>
  <c r="B41" i="21"/>
  <c r="B43" i="21"/>
  <c r="C72" i="21"/>
  <c r="C67" i="21"/>
  <c r="B99" i="21"/>
  <c r="G108" i="21"/>
  <c r="F110" i="21"/>
  <c r="F89" i="21"/>
  <c r="F118" i="21"/>
  <c r="F142" i="21"/>
  <c r="D142" i="21"/>
  <c r="D185" i="21"/>
  <c r="C192" i="21"/>
  <c r="C26" i="21"/>
  <c r="C41" i="21"/>
  <c r="C101" i="21"/>
  <c r="B101" i="21"/>
  <c r="D118" i="21"/>
  <c r="F188" i="21"/>
  <c r="F195" i="21"/>
  <c r="G195" i="21"/>
  <c r="B240" i="21"/>
  <c r="C240" i="21"/>
  <c r="G48" i="21"/>
  <c r="B70" i="21"/>
  <c r="C43" i="21"/>
  <c r="G72" i="21"/>
  <c r="B77" i="21"/>
  <c r="C83" i="21"/>
  <c r="B18" i="21"/>
  <c r="C20" i="21"/>
  <c r="B24" i="21"/>
  <c r="D26" i="21"/>
  <c r="B25" i="21"/>
  <c r="D41" i="21"/>
  <c r="D43" i="21"/>
  <c r="D46" i="21"/>
  <c r="C50" i="21"/>
  <c r="G77" i="21"/>
  <c r="G83" i="21"/>
  <c r="C95" i="21"/>
  <c r="C97" i="21"/>
  <c r="B100" i="21"/>
  <c r="G101" i="21"/>
  <c r="G91" i="21"/>
  <c r="F124" i="21"/>
  <c r="F147" i="21"/>
  <c r="D147" i="21"/>
  <c r="C201" i="21"/>
  <c r="B201" i="21"/>
  <c r="C221" i="21"/>
  <c r="B194" i="21"/>
  <c r="C290" i="21"/>
  <c r="D315" i="21"/>
  <c r="D319" i="21"/>
  <c r="B232" i="21"/>
  <c r="B246" i="21"/>
  <c r="B259" i="21"/>
  <c r="C262" i="21"/>
  <c r="B276" i="21"/>
  <c r="G106" i="21"/>
  <c r="B85" i="21"/>
  <c r="F115" i="21"/>
  <c r="C189" i="21"/>
  <c r="G197" i="21"/>
  <c r="B239" i="21"/>
  <c r="F244" i="21"/>
  <c r="C198" i="21"/>
  <c r="C259" i="21"/>
  <c r="D262" i="21"/>
  <c r="C278" i="21"/>
  <c r="F286" i="21"/>
  <c r="B290" i="21"/>
  <c r="C267" i="21"/>
  <c r="C295" i="21"/>
  <c r="D275" i="21"/>
  <c r="C304" i="21"/>
  <c r="D307" i="21"/>
  <c r="D313" i="21"/>
  <c r="C315" i="21"/>
  <c r="C319" i="21"/>
  <c r="B13" i="21"/>
  <c r="D18" i="21"/>
  <c r="D21" i="21"/>
  <c r="D24" i="21"/>
  <c r="C22" i="21"/>
  <c r="C25" i="21"/>
  <c r="D34" i="21"/>
  <c r="G37" i="21"/>
  <c r="B36" i="21"/>
  <c r="G45" i="21"/>
  <c r="B47" i="21"/>
  <c r="C49" i="21"/>
  <c r="D54" i="21"/>
  <c r="B56" i="21"/>
  <c r="B58" i="21"/>
  <c r="C59" i="21"/>
  <c r="D60" i="21"/>
  <c r="D66" i="21"/>
  <c r="C68" i="21"/>
  <c r="G69" i="21"/>
  <c r="B63" i="21"/>
  <c r="D71" i="21"/>
  <c r="D67" i="21"/>
  <c r="B74" i="21"/>
  <c r="B81" i="21"/>
  <c r="C82" i="21"/>
  <c r="C84" i="21"/>
  <c r="B86" i="21"/>
  <c r="C87" i="21"/>
  <c r="G87" i="21"/>
  <c r="G88" i="21"/>
  <c r="G94" i="21"/>
  <c r="B104" i="21"/>
  <c r="D124" i="21"/>
  <c r="B161" i="21"/>
  <c r="D183" i="21"/>
  <c r="C183" i="21"/>
  <c r="B183" i="21"/>
  <c r="C193" i="21"/>
  <c r="B193" i="21"/>
  <c r="D13" i="21"/>
  <c r="C36" i="21"/>
  <c r="C47" i="21"/>
  <c r="D49" i="21"/>
  <c r="D56" i="21"/>
  <c r="D59" i="21"/>
  <c r="D63" i="21"/>
  <c r="G74" i="21"/>
  <c r="G82" i="21"/>
  <c r="C86" i="21"/>
  <c r="B93" i="21"/>
  <c r="G93" i="21"/>
  <c r="C104" i="21"/>
  <c r="F120" i="21"/>
  <c r="D170" i="21"/>
  <c r="C179" i="21"/>
  <c r="G179" i="21"/>
  <c r="B21" i="21"/>
  <c r="B31" i="21"/>
  <c r="B54" i="21"/>
  <c r="B60" i="21"/>
  <c r="B71" i="21"/>
  <c r="G73" i="21"/>
  <c r="B67" i="21"/>
  <c r="C102" i="21"/>
  <c r="B91" i="21"/>
  <c r="D89" i="21"/>
  <c r="D120" i="21"/>
  <c r="D125" i="21"/>
  <c r="D144" i="21"/>
  <c r="D141" i="21"/>
  <c r="D167" i="21"/>
  <c r="F170" i="21"/>
  <c r="F154" i="21"/>
  <c r="B154" i="21"/>
  <c r="D138" i="21"/>
  <c r="D121" i="21"/>
  <c r="D181" i="21"/>
  <c r="G181" i="21"/>
  <c r="F216" i="21"/>
  <c r="D222" i="21"/>
  <c r="D234" i="21"/>
  <c r="C234" i="21"/>
  <c r="B242" i="21"/>
  <c r="C271" i="21"/>
  <c r="B271" i="21"/>
  <c r="D285" i="21"/>
  <c r="F285" i="21"/>
  <c r="C285" i="21"/>
  <c r="F130" i="21"/>
  <c r="F135" i="21"/>
  <c r="F137" i="21"/>
  <c r="F168" i="21"/>
  <c r="D189" i="21"/>
  <c r="D192" i="21"/>
  <c r="F194" i="21"/>
  <c r="C194" i="21"/>
  <c r="F199" i="21"/>
  <c r="C199" i="21"/>
  <c r="B176" i="21"/>
  <c r="C213" i="21"/>
  <c r="B216" i="21"/>
  <c r="B219" i="21"/>
  <c r="F221" i="21"/>
  <c r="D221" i="21"/>
  <c r="B222" i="21"/>
  <c r="F214" i="21"/>
  <c r="C214" i="21"/>
  <c r="B187" i="21"/>
  <c r="B234" i="21"/>
  <c r="C235" i="21"/>
  <c r="D239" i="21"/>
  <c r="C242" i="21"/>
  <c r="C243" i="21"/>
  <c r="D246" i="21"/>
  <c r="B250" i="21"/>
  <c r="C255" i="21"/>
  <c r="F252" i="21"/>
  <c r="C252" i="21"/>
  <c r="D268" i="21"/>
  <c r="C268" i="21"/>
  <c r="C258" i="21"/>
  <c r="B258" i="21"/>
  <c r="D269" i="21"/>
  <c r="D271" i="21"/>
  <c r="C176" i="21"/>
  <c r="C219" i="21"/>
  <c r="F165" i="21"/>
  <c r="D165" i="21"/>
  <c r="G235" i="21"/>
  <c r="F237" i="21"/>
  <c r="C237" i="21"/>
  <c r="D242" i="21"/>
  <c r="C185" i="21"/>
  <c r="F196" i="21"/>
  <c r="D196" i="21"/>
  <c r="F162" i="21"/>
  <c r="B210" i="21"/>
  <c r="B218" i="21"/>
  <c r="F230" i="21"/>
  <c r="C165" i="21"/>
  <c r="D237" i="21"/>
  <c r="F203" i="21"/>
  <c r="F266" i="21"/>
  <c r="F282" i="21"/>
  <c r="C282" i="21"/>
  <c r="C308" i="21"/>
  <c r="B317" i="21"/>
  <c r="B319" i="21"/>
  <c r="D322" i="21"/>
  <c r="F278" i="21"/>
  <c r="D283" i="21"/>
  <c r="D289" i="21"/>
  <c r="B310" i="21"/>
  <c r="F274" i="21"/>
  <c r="B257" i="21"/>
  <c r="B286" i="21"/>
  <c r="B295" i="21"/>
  <c r="B308" i="21"/>
  <c r="D310" i="21"/>
  <c r="C322" i="21"/>
  <c r="G13" i="21"/>
  <c r="B15" i="21"/>
  <c r="B16" i="21"/>
  <c r="G17" i="21"/>
  <c r="G18" i="21"/>
  <c r="D19" i="21"/>
  <c r="B23" i="21"/>
  <c r="G24" i="21"/>
  <c r="D22" i="21"/>
  <c r="B27" i="21"/>
  <c r="G28" i="21"/>
  <c r="D29" i="21"/>
  <c r="B30" i="21"/>
  <c r="G31" i="21"/>
  <c r="D32" i="21"/>
  <c r="G34" i="21"/>
  <c r="C35" i="21"/>
  <c r="G35" i="21"/>
  <c r="D38" i="21"/>
  <c r="B38" i="21"/>
  <c r="C40" i="21"/>
  <c r="D42" i="21"/>
  <c r="D51" i="21"/>
  <c r="B51" i="21"/>
  <c r="G58" i="21"/>
  <c r="D64" i="21"/>
  <c r="B64" i="21"/>
  <c r="C66" i="21"/>
  <c r="B61" i="21"/>
  <c r="G61" i="21"/>
  <c r="C61" i="21"/>
  <c r="O85" i="21"/>
  <c r="D90" i="21"/>
  <c r="G90" i="21"/>
  <c r="B90" i="21"/>
  <c r="G20" i="21"/>
  <c r="C23" i="21"/>
  <c r="G22" i="21"/>
  <c r="G42" i="21"/>
  <c r="D55" i="21"/>
  <c r="G55" i="21"/>
  <c r="B57" i="21"/>
  <c r="C57" i="21"/>
  <c r="C65" i="21"/>
  <c r="D65" i="21"/>
  <c r="D78" i="21"/>
  <c r="G78" i="21"/>
  <c r="C78" i="21"/>
  <c r="D92" i="21"/>
  <c r="B92" i="21"/>
  <c r="C92" i="21"/>
  <c r="G92" i="21"/>
  <c r="G15" i="21"/>
  <c r="G16" i="21"/>
  <c r="G27" i="21"/>
  <c r="C15" i="21"/>
  <c r="C16" i="21"/>
  <c r="G19" i="21"/>
  <c r="C27" i="21"/>
  <c r="G29" i="21"/>
  <c r="C30" i="21"/>
  <c r="G32" i="21"/>
  <c r="B34" i="21"/>
  <c r="C39" i="21"/>
  <c r="D39" i="21"/>
  <c r="D40" i="21"/>
  <c r="C13" i="21"/>
  <c r="G14" i="21"/>
  <c r="D15" i="21"/>
  <c r="D16" i="21"/>
  <c r="C17" i="21"/>
  <c r="C18" i="21"/>
  <c r="B19" i="21"/>
  <c r="B20" i="21"/>
  <c r="G21" i="21"/>
  <c r="D23" i="21"/>
  <c r="C24" i="21"/>
  <c r="B22" i="21"/>
  <c r="G26" i="21"/>
  <c r="D27" i="21"/>
  <c r="C28" i="21"/>
  <c r="B29" i="21"/>
  <c r="G25" i="21"/>
  <c r="D30" i="21"/>
  <c r="C31" i="21"/>
  <c r="B32" i="21"/>
  <c r="C34" i="21"/>
  <c r="D35" i="21"/>
  <c r="G38" i="21"/>
  <c r="B39" i="21"/>
  <c r="D44" i="21"/>
  <c r="G44" i="21"/>
  <c r="O50" i="21"/>
  <c r="B46" i="21"/>
  <c r="C46" i="21"/>
  <c r="D48" i="21"/>
  <c r="C48" i="21"/>
  <c r="G51" i="21"/>
  <c r="B52" i="21"/>
  <c r="B55" i="21"/>
  <c r="D57" i="21"/>
  <c r="D58" i="21"/>
  <c r="G64" i="21"/>
  <c r="B65" i="21"/>
  <c r="D70" i="21"/>
  <c r="C70" i="21"/>
  <c r="G70" i="21"/>
  <c r="D76" i="21"/>
  <c r="B76" i="21"/>
  <c r="C76" i="21"/>
  <c r="G76" i="21"/>
  <c r="B78" i="21"/>
  <c r="D80" i="21"/>
  <c r="C80" i="21"/>
  <c r="B80" i="21"/>
  <c r="G80" i="21"/>
  <c r="G23" i="21"/>
  <c r="G30" i="21"/>
  <c r="B40" i="21"/>
  <c r="G40" i="21"/>
  <c r="C42" i="21"/>
  <c r="B42" i="21"/>
  <c r="B53" i="21"/>
  <c r="D53" i="21"/>
  <c r="C55" i="21"/>
  <c r="G57" i="21"/>
  <c r="G65" i="21"/>
  <c r="B66" i="21"/>
  <c r="G66" i="21"/>
  <c r="C73" i="21"/>
  <c r="D73" i="21"/>
  <c r="D79" i="21"/>
  <c r="B79" i="21"/>
  <c r="G79" i="21"/>
  <c r="D96" i="21"/>
  <c r="C96" i="21"/>
  <c r="B96" i="21"/>
  <c r="G96" i="21"/>
  <c r="B37" i="21"/>
  <c r="D36" i="21"/>
  <c r="C45" i="21"/>
  <c r="B49" i="21"/>
  <c r="C56" i="21"/>
  <c r="B59" i="21"/>
  <c r="D69" i="21"/>
  <c r="C63" i="21"/>
  <c r="G63" i="21"/>
  <c r="D72" i="21"/>
  <c r="B72" i="21"/>
  <c r="D62" i="21"/>
  <c r="C62" i="21"/>
  <c r="D81" i="21"/>
  <c r="G81" i="21"/>
  <c r="D83" i="21"/>
  <c r="B83" i="21"/>
  <c r="D88" i="21"/>
  <c r="D97" i="21"/>
  <c r="G97" i="21"/>
  <c r="O111" i="21"/>
  <c r="D98" i="21"/>
  <c r="B98" i="21"/>
  <c r="D91" i="21"/>
  <c r="C91" i="21"/>
  <c r="C103" i="21"/>
  <c r="G105" i="21"/>
  <c r="D119" i="21"/>
  <c r="D115" i="21"/>
  <c r="D95" i="21"/>
  <c r="B95" i="21"/>
  <c r="D99" i="21"/>
  <c r="C99" i="21"/>
  <c r="D85" i="21"/>
  <c r="G85" i="21"/>
  <c r="F111" i="21"/>
  <c r="F114" i="21"/>
  <c r="F150" i="21"/>
  <c r="D150" i="21"/>
  <c r="D103" i="21"/>
  <c r="G103" i="21"/>
  <c r="D105" i="21"/>
  <c r="B105" i="21"/>
  <c r="F133" i="21"/>
  <c r="O83" i="21"/>
  <c r="D75" i="21"/>
  <c r="B75" i="21"/>
  <c r="D77" i="21"/>
  <c r="C77" i="21"/>
  <c r="D84" i="21"/>
  <c r="G84" i="21"/>
  <c r="D87" i="21"/>
  <c r="B87" i="21"/>
  <c r="D93" i="21"/>
  <c r="C93" i="21"/>
  <c r="G95" i="21"/>
  <c r="G99" i="21"/>
  <c r="D100" i="21"/>
  <c r="G100" i="21"/>
  <c r="D102" i="21"/>
  <c r="B102" i="21"/>
  <c r="B103" i="21"/>
  <c r="C105" i="21"/>
  <c r="D106" i="21"/>
  <c r="C106" i="21"/>
  <c r="C85" i="21"/>
  <c r="F109" i="21"/>
  <c r="D133" i="21"/>
  <c r="F127" i="21"/>
  <c r="F157" i="21"/>
  <c r="F184" i="21"/>
  <c r="C184" i="21"/>
  <c r="B184" i="21"/>
  <c r="D197" i="21"/>
  <c r="C197" i="21"/>
  <c r="D208" i="21"/>
  <c r="C208" i="21"/>
  <c r="F182" i="21"/>
  <c r="D182" i="21"/>
  <c r="F190" i="21"/>
  <c r="C190" i="21"/>
  <c r="F143" i="21"/>
  <c r="D143" i="21"/>
  <c r="C143" i="21"/>
  <c r="B152" i="21"/>
  <c r="F178" i="21"/>
  <c r="C178" i="21"/>
  <c r="D179" i="21"/>
  <c r="B181" i="21"/>
  <c r="C182" i="21"/>
  <c r="O216" i="21"/>
  <c r="C173" i="21"/>
  <c r="B173" i="21"/>
  <c r="B190" i="21"/>
  <c r="C202" i="21"/>
  <c r="B202" i="21"/>
  <c r="C205" i="21"/>
  <c r="B205" i="21"/>
  <c r="G41" i="21"/>
  <c r="G43" i="21"/>
  <c r="G47" i="21"/>
  <c r="G50" i="21"/>
  <c r="G54" i="21"/>
  <c r="G60" i="21"/>
  <c r="G68" i="21"/>
  <c r="D74" i="21"/>
  <c r="D82" i="21"/>
  <c r="D86" i="21"/>
  <c r="D94" i="21"/>
  <c r="D101" i="21"/>
  <c r="D104" i="21"/>
  <c r="D108" i="21"/>
  <c r="D127" i="21"/>
  <c r="D157" i="21"/>
  <c r="G152" i="21"/>
  <c r="B177" i="21"/>
  <c r="D178" i="21"/>
  <c r="B179" i="21"/>
  <c r="C181" i="21"/>
  <c r="F161" i="21"/>
  <c r="C161" i="21"/>
  <c r="D173" i="21"/>
  <c r="D205" i="21"/>
  <c r="C215" i="21"/>
  <c r="B215" i="21"/>
  <c r="D215" i="21"/>
  <c r="G218" i="21"/>
  <c r="G187" i="21"/>
  <c r="D238" i="21"/>
  <c r="F241" i="21"/>
  <c r="C241" i="21"/>
  <c r="F253" i="21"/>
  <c r="B255" i="21"/>
  <c r="F229" i="21"/>
  <c r="C229" i="21"/>
  <c r="D264" i="21"/>
  <c r="G272" i="21"/>
  <c r="F272" i="21"/>
  <c r="G228" i="21"/>
  <c r="F245" i="21"/>
  <c r="C245" i="21"/>
  <c r="D248" i="21"/>
  <c r="B249" i="21"/>
  <c r="F261" i="21"/>
  <c r="C261" i="21"/>
  <c r="G71" i="21"/>
  <c r="G67" i="21"/>
  <c r="G183" i="21"/>
  <c r="F192" i="21"/>
  <c r="D193" i="21"/>
  <c r="G201" i="21"/>
  <c r="F210" i="21"/>
  <c r="G176" i="21"/>
  <c r="D213" i="21"/>
  <c r="C216" i="21"/>
  <c r="C218" i="21"/>
  <c r="G225" i="21"/>
  <c r="B226" i="21"/>
  <c r="D214" i="21"/>
  <c r="B228" i="21"/>
  <c r="C230" i="21"/>
  <c r="C238" i="21"/>
  <c r="C239" i="21"/>
  <c r="F243" i="21"/>
  <c r="B243" i="21"/>
  <c r="D245" i="21"/>
  <c r="C249" i="21"/>
  <c r="F250" i="21"/>
  <c r="C250" i="21"/>
  <c r="C253" i="21"/>
  <c r="B261" i="21"/>
  <c r="G264" i="21"/>
  <c r="D273" i="21"/>
  <c r="B273" i="21"/>
  <c r="G193" i="21"/>
  <c r="D218" i="21"/>
  <c r="G222" i="21"/>
  <c r="D224" i="21"/>
  <c r="C226" i="21"/>
  <c r="C228" i="21"/>
  <c r="D187" i="21"/>
  <c r="G234" i="21"/>
  <c r="G238" i="21"/>
  <c r="F240" i="21"/>
  <c r="D249" i="21"/>
  <c r="D255" i="21"/>
  <c r="F273" i="21"/>
  <c r="D279" i="21"/>
  <c r="D287" i="21"/>
  <c r="C287" i="21"/>
  <c r="D303" i="21"/>
  <c r="B277" i="21"/>
  <c r="B279" i="21"/>
  <c r="B284" i="21"/>
  <c r="F287" i="21"/>
  <c r="C294" i="21"/>
  <c r="G242" i="21"/>
  <c r="G246" i="21"/>
  <c r="G259" i="21"/>
  <c r="F268" i="21"/>
  <c r="O322" i="21"/>
  <c r="G258" i="21"/>
  <c r="G271" i="21"/>
  <c r="C279" i="21"/>
  <c r="D281" i="21"/>
  <c r="F281" i="21"/>
  <c r="F284" i="21"/>
  <c r="C288" i="21"/>
  <c r="B288" i="21"/>
  <c r="D290" i="21"/>
  <c r="B305" i="21"/>
  <c r="C257" i="21"/>
  <c r="G279" i="21"/>
  <c r="D266" i="21"/>
  <c r="C266" i="21"/>
  <c r="C265" i="21"/>
  <c r="F265" i="21"/>
  <c r="D282" i="21"/>
  <c r="C283" i="21"/>
  <c r="B291" i="21"/>
  <c r="B322" i="21"/>
  <c r="F314" i="21"/>
  <c r="F321" i="21"/>
  <c r="G295" i="21"/>
  <c r="G275" i="21"/>
  <c r="G308" i="21"/>
  <c r="G315" i="21"/>
  <c r="F316" i="21"/>
  <c r="G319" i="21"/>
  <c r="F320" i="21"/>
  <c r="G322" i="21"/>
  <c r="C107" i="21"/>
  <c r="G107" i="21"/>
  <c r="B107" i="21"/>
  <c r="F107" i="21"/>
  <c r="D107" i="21"/>
  <c r="C122" i="21"/>
  <c r="G122" i="21"/>
  <c r="B122" i="21"/>
  <c r="F122" i="21"/>
  <c r="D122" i="21"/>
  <c r="C132" i="21"/>
  <c r="G132" i="21"/>
  <c r="B132" i="21"/>
  <c r="F132" i="21"/>
  <c r="D132" i="21"/>
  <c r="C139" i="21"/>
  <c r="G139" i="21"/>
  <c r="B139" i="21"/>
  <c r="F139" i="21"/>
  <c r="D139" i="21"/>
  <c r="C148" i="21"/>
  <c r="G148" i="21"/>
  <c r="B148" i="21"/>
  <c r="F148" i="21"/>
  <c r="D148" i="21"/>
  <c r="C153" i="21"/>
  <c r="G153" i="21"/>
  <c r="B153" i="21"/>
  <c r="F153" i="21"/>
  <c r="D153" i="21"/>
  <c r="G158" i="21"/>
  <c r="B158" i="21"/>
  <c r="F158" i="21"/>
  <c r="D158" i="21"/>
  <c r="C169" i="21"/>
  <c r="G169" i="21"/>
  <c r="B169" i="21"/>
  <c r="F169" i="21"/>
  <c r="D169" i="21"/>
  <c r="C164" i="21"/>
  <c r="G164" i="21"/>
  <c r="B164" i="21"/>
  <c r="F164" i="21"/>
  <c r="D164" i="21"/>
  <c r="C117" i="21"/>
  <c r="G117" i="21"/>
  <c r="B117" i="21"/>
  <c r="F117" i="21"/>
  <c r="D117" i="21"/>
  <c r="C126" i="21"/>
  <c r="G126" i="21"/>
  <c r="B126" i="21"/>
  <c r="F126" i="21"/>
  <c r="D126" i="21"/>
  <c r="C136" i="21"/>
  <c r="G136" i="21"/>
  <c r="B136" i="21"/>
  <c r="F136" i="21"/>
  <c r="D136" i="21"/>
  <c r="C145" i="21"/>
  <c r="G145" i="21"/>
  <c r="B145" i="21"/>
  <c r="F145" i="21"/>
  <c r="D145" i="21"/>
  <c r="C146" i="21"/>
  <c r="G146" i="21"/>
  <c r="B146" i="21"/>
  <c r="F146" i="21"/>
  <c r="D146" i="21"/>
  <c r="C156" i="21"/>
  <c r="G156" i="21"/>
  <c r="B156" i="21"/>
  <c r="F156" i="21"/>
  <c r="D156" i="21"/>
  <c r="C163" i="21"/>
  <c r="G163" i="21"/>
  <c r="B163" i="21"/>
  <c r="F163" i="21"/>
  <c r="D163" i="21"/>
  <c r="C171" i="21"/>
  <c r="G171" i="21"/>
  <c r="B171" i="21"/>
  <c r="F171" i="21"/>
  <c r="D171" i="21"/>
  <c r="D175" i="21"/>
  <c r="F175" i="21"/>
  <c r="C175" i="21"/>
  <c r="G175" i="21"/>
  <c r="B175" i="21"/>
  <c r="G110" i="21"/>
  <c r="B110" i="21"/>
  <c r="G112" i="21"/>
  <c r="B112" i="21"/>
  <c r="C113" i="21"/>
  <c r="G113" i="21"/>
  <c r="B113" i="21"/>
  <c r="G123" i="21"/>
  <c r="B123" i="21"/>
  <c r="G128" i="21"/>
  <c r="B128" i="21"/>
  <c r="C134" i="21"/>
  <c r="G134" i="21"/>
  <c r="B134" i="21"/>
  <c r="C149" i="21"/>
  <c r="G149" i="21"/>
  <c r="B149" i="21"/>
  <c r="C151" i="21"/>
  <c r="G151" i="21"/>
  <c r="B151" i="21"/>
  <c r="C131" i="21"/>
  <c r="G131" i="21"/>
  <c r="B131" i="21"/>
  <c r="C166" i="21"/>
  <c r="G166" i="21"/>
  <c r="B166" i="21"/>
  <c r="C160" i="21"/>
  <c r="G160" i="21"/>
  <c r="B160" i="21"/>
  <c r="C172" i="21"/>
  <c r="G172" i="21"/>
  <c r="B172" i="21"/>
  <c r="D174" i="21"/>
  <c r="F174" i="21"/>
  <c r="C174" i="21"/>
  <c r="C180" i="21"/>
  <c r="D180" i="21"/>
  <c r="B180" i="21"/>
  <c r="C191" i="21"/>
  <c r="D191" i="21"/>
  <c r="O218" i="21"/>
  <c r="B191" i="21"/>
  <c r="C200" i="21"/>
  <c r="D200" i="21"/>
  <c r="B200" i="21"/>
  <c r="G109" i="21"/>
  <c r="B109" i="21"/>
  <c r="G111" i="21"/>
  <c r="B111" i="21"/>
  <c r="C116" i="21"/>
  <c r="G116" i="21"/>
  <c r="B116" i="21"/>
  <c r="G140" i="21"/>
  <c r="B140" i="21"/>
  <c r="F13" i="21"/>
  <c r="F14" i="21"/>
  <c r="F15" i="21"/>
  <c r="F16" i="21"/>
  <c r="F17" i="21"/>
  <c r="F18" i="21"/>
  <c r="F19" i="21"/>
  <c r="F20" i="21"/>
  <c r="F21" i="21"/>
  <c r="F23" i="21"/>
  <c r="F24" i="21"/>
  <c r="F22" i="21"/>
  <c r="F26" i="21"/>
  <c r="F27" i="21"/>
  <c r="F28" i="21"/>
  <c r="F29" i="21"/>
  <c r="F25" i="21"/>
  <c r="F30" i="21"/>
  <c r="F31" i="21"/>
  <c r="F32" i="21"/>
  <c r="F33" i="21"/>
  <c r="F34" i="21"/>
  <c r="F35" i="21"/>
  <c r="F37" i="21"/>
  <c r="F38" i="21"/>
  <c r="F39" i="21"/>
  <c r="F40" i="21"/>
  <c r="F41" i="21"/>
  <c r="F36" i="21"/>
  <c r="F42" i="21"/>
  <c r="F43" i="21"/>
  <c r="F44" i="21"/>
  <c r="F45" i="21"/>
  <c r="F46" i="21"/>
  <c r="F47" i="21"/>
  <c r="F48" i="21"/>
  <c r="F49" i="21"/>
  <c r="F50" i="21"/>
  <c r="F51" i="21"/>
  <c r="F54" i="21"/>
  <c r="F55" i="21"/>
  <c r="F56" i="21"/>
  <c r="F57" i="21"/>
  <c r="F58" i="21"/>
  <c r="F59" i="21"/>
  <c r="F64" i="21"/>
  <c r="F65" i="21"/>
  <c r="F66" i="21"/>
  <c r="F68" i="21"/>
  <c r="F69" i="21"/>
  <c r="F70" i="21"/>
  <c r="F63" i="21"/>
  <c r="F71" i="21"/>
  <c r="F72" i="21"/>
  <c r="F73" i="21"/>
  <c r="F61" i="21"/>
  <c r="F67" i="21"/>
  <c r="F74" i="21"/>
  <c r="F75" i="21"/>
  <c r="F62" i="21"/>
  <c r="F76" i="21"/>
  <c r="F77" i="21"/>
  <c r="F78" i="21"/>
  <c r="F80" i="21"/>
  <c r="F81" i="21"/>
  <c r="F82" i="21"/>
  <c r="F83" i="21"/>
  <c r="F84" i="21"/>
  <c r="F86" i="21"/>
  <c r="F87" i="21"/>
  <c r="F92" i="21"/>
  <c r="F93" i="21"/>
  <c r="F94" i="21"/>
  <c r="F95" i="21"/>
  <c r="F96" i="21"/>
  <c r="F97" i="21"/>
  <c r="F98" i="21"/>
  <c r="F99" i="21"/>
  <c r="F100" i="21"/>
  <c r="F101" i="21"/>
  <c r="F102" i="21"/>
  <c r="F91" i="21"/>
  <c r="F103" i="21"/>
  <c r="F104" i="21"/>
  <c r="F105" i="21"/>
  <c r="F106" i="21"/>
  <c r="F85" i="21"/>
  <c r="F108" i="21"/>
  <c r="C109" i="21"/>
  <c r="C110" i="21"/>
  <c r="C111" i="21"/>
  <c r="C112" i="21"/>
  <c r="D113" i="21"/>
  <c r="C114" i="21"/>
  <c r="G114" i="21"/>
  <c r="B114" i="21"/>
  <c r="D116" i="21"/>
  <c r="C119" i="21"/>
  <c r="G119" i="21"/>
  <c r="B119" i="21"/>
  <c r="D123" i="21"/>
  <c r="C124" i="21"/>
  <c r="G124" i="21"/>
  <c r="B124" i="21"/>
  <c r="D128" i="21"/>
  <c r="C115" i="21"/>
  <c r="G115" i="21"/>
  <c r="B115" i="21"/>
  <c r="C133" i="21"/>
  <c r="G133" i="21"/>
  <c r="B133" i="21"/>
  <c r="D134" i="21"/>
  <c r="C138" i="21"/>
  <c r="G138" i="21"/>
  <c r="B138" i="21"/>
  <c r="D140" i="21"/>
  <c r="C118" i="21"/>
  <c r="G118" i="21"/>
  <c r="B118" i="21"/>
  <c r="C127" i="21"/>
  <c r="G127" i="21"/>
  <c r="B127" i="21"/>
  <c r="D149" i="21"/>
  <c r="C150" i="21"/>
  <c r="G150" i="21"/>
  <c r="B150" i="21"/>
  <c r="D151" i="21"/>
  <c r="G129" i="21"/>
  <c r="B129" i="21"/>
  <c r="C141" i="21"/>
  <c r="G141" i="21"/>
  <c r="B141" i="21"/>
  <c r="D131" i="21"/>
  <c r="C157" i="21"/>
  <c r="G157" i="21"/>
  <c r="B157" i="21"/>
  <c r="D166" i="21"/>
  <c r="C167" i="21"/>
  <c r="G167" i="21"/>
  <c r="B167" i="21"/>
  <c r="D160" i="21"/>
  <c r="D172" i="21"/>
  <c r="B174" i="21"/>
  <c r="D177" i="21"/>
  <c r="F177" i="21"/>
  <c r="C177" i="21"/>
  <c r="F180" i="21"/>
  <c r="F191" i="21"/>
  <c r="F200" i="21"/>
  <c r="C233" i="21"/>
  <c r="G233" i="21"/>
  <c r="B233" i="21"/>
  <c r="F233" i="21"/>
  <c r="D233" i="21"/>
  <c r="D109" i="21"/>
  <c r="D110" i="21"/>
  <c r="D111" i="21"/>
  <c r="D112" i="21"/>
  <c r="F113" i="21"/>
  <c r="G89" i="21"/>
  <c r="B89" i="21"/>
  <c r="F116" i="21"/>
  <c r="G120" i="21"/>
  <c r="B120" i="21"/>
  <c r="C125" i="21"/>
  <c r="G125" i="21"/>
  <c r="B125" i="21"/>
  <c r="F128" i="21"/>
  <c r="C130" i="21"/>
  <c r="G130" i="21"/>
  <c r="B130" i="21"/>
  <c r="C135" i="21"/>
  <c r="G135" i="21"/>
  <c r="B135" i="21"/>
  <c r="F134" i="21"/>
  <c r="C121" i="21"/>
  <c r="G121" i="21"/>
  <c r="B121" i="21"/>
  <c r="C142" i="21"/>
  <c r="G142" i="21"/>
  <c r="B142" i="21"/>
  <c r="C147" i="21"/>
  <c r="G147" i="21"/>
  <c r="B147" i="21"/>
  <c r="F149" i="21"/>
  <c r="C144" i="21"/>
  <c r="G144" i="21"/>
  <c r="B144" i="21"/>
  <c r="F151" i="21"/>
  <c r="C137" i="21"/>
  <c r="G137" i="21"/>
  <c r="B137" i="21"/>
  <c r="C155" i="21"/>
  <c r="G155" i="21"/>
  <c r="B155" i="21"/>
  <c r="F131" i="21"/>
  <c r="C159" i="21"/>
  <c r="G159" i="21"/>
  <c r="B159" i="21"/>
  <c r="F166" i="21"/>
  <c r="C168" i="21"/>
  <c r="G168" i="21"/>
  <c r="B168" i="21"/>
  <c r="C170" i="21"/>
  <c r="G170" i="21"/>
  <c r="B170" i="21"/>
  <c r="F160" i="21"/>
  <c r="F172" i="21"/>
  <c r="G174" i="21"/>
  <c r="D152" i="21"/>
  <c r="F152" i="21"/>
  <c r="C152" i="21"/>
  <c r="G180" i="21"/>
  <c r="C188" i="21"/>
  <c r="D188" i="21"/>
  <c r="B188" i="21"/>
  <c r="G191" i="21"/>
  <c r="C195" i="21"/>
  <c r="D195" i="21"/>
  <c r="B195" i="21"/>
  <c r="G200" i="21"/>
  <c r="C204" i="21"/>
  <c r="G204" i="21"/>
  <c r="C206" i="21"/>
  <c r="G206" i="21"/>
  <c r="C209" i="21"/>
  <c r="G209" i="21"/>
  <c r="C211" i="21"/>
  <c r="G211" i="21"/>
  <c r="C212" i="21"/>
  <c r="G212" i="21"/>
  <c r="C217" i="21"/>
  <c r="G217" i="21"/>
  <c r="C220" i="21"/>
  <c r="G220" i="21"/>
  <c r="C223" i="21"/>
  <c r="G223" i="21"/>
  <c r="C227" i="21"/>
  <c r="G227" i="21"/>
  <c r="C231" i="21"/>
  <c r="G231" i="21"/>
  <c r="C236" i="21"/>
  <c r="D236" i="21"/>
  <c r="B236" i="21"/>
  <c r="G270" i="21"/>
  <c r="B270" i="21"/>
  <c r="D270" i="21"/>
  <c r="C270" i="21"/>
  <c r="B204" i="21"/>
  <c r="B206" i="21"/>
  <c r="B209" i="21"/>
  <c r="B211" i="21"/>
  <c r="B212" i="21"/>
  <c r="B217" i="21"/>
  <c r="B220" i="21"/>
  <c r="B223" i="21"/>
  <c r="B227" i="21"/>
  <c r="B231" i="21"/>
  <c r="F236" i="21"/>
  <c r="G178" i="21"/>
  <c r="B178" i="21"/>
  <c r="D154" i="21"/>
  <c r="G154" i="21"/>
  <c r="D161" i="21"/>
  <c r="G161" i="21"/>
  <c r="G182" i="21"/>
  <c r="B182" i="21"/>
  <c r="D184" i="21"/>
  <c r="G184" i="21"/>
  <c r="G185" i="21"/>
  <c r="B185" i="21"/>
  <c r="D186" i="21"/>
  <c r="G186" i="21"/>
  <c r="G189" i="21"/>
  <c r="B189" i="21"/>
  <c r="D190" i="21"/>
  <c r="G190" i="21"/>
  <c r="G192" i="21"/>
  <c r="B192" i="21"/>
  <c r="D194" i="21"/>
  <c r="G194" i="21"/>
  <c r="G196" i="21"/>
  <c r="B196" i="21"/>
  <c r="D199" i="21"/>
  <c r="G199" i="21"/>
  <c r="G143" i="21"/>
  <c r="B143" i="21"/>
  <c r="D202" i="21"/>
  <c r="G202" i="21"/>
  <c r="D204" i="21"/>
  <c r="D206" i="21"/>
  <c r="G207" i="21"/>
  <c r="B207" i="21"/>
  <c r="D209" i="21"/>
  <c r="G162" i="21"/>
  <c r="B162" i="21"/>
  <c r="D210" i="21"/>
  <c r="G210" i="21"/>
  <c r="D211" i="21"/>
  <c r="D212" i="21"/>
  <c r="G213" i="21"/>
  <c r="B213" i="21"/>
  <c r="D216" i="21"/>
  <c r="G216" i="21"/>
  <c r="D217" i="21"/>
  <c r="D219" i="21"/>
  <c r="G219" i="21"/>
  <c r="D220" i="21"/>
  <c r="G221" i="21"/>
  <c r="B221" i="21"/>
  <c r="D223" i="21"/>
  <c r="G224" i="21"/>
  <c r="B224" i="21"/>
  <c r="D226" i="21"/>
  <c r="G226" i="21"/>
  <c r="D227" i="21"/>
  <c r="G214" i="21"/>
  <c r="B214" i="21"/>
  <c r="D230" i="21"/>
  <c r="G230" i="21"/>
  <c r="D231" i="21"/>
  <c r="G165" i="21"/>
  <c r="B165" i="21"/>
  <c r="G236" i="21"/>
  <c r="C203" i="21"/>
  <c r="D203" i="21"/>
  <c r="B203" i="21"/>
  <c r="C244" i="21"/>
  <c r="D244" i="21"/>
  <c r="B244" i="21"/>
  <c r="C247" i="21"/>
  <c r="G247" i="21"/>
  <c r="C251" i="21"/>
  <c r="G251" i="21"/>
  <c r="C254" i="21"/>
  <c r="G254" i="21"/>
  <c r="C256" i="21"/>
  <c r="G256" i="21"/>
  <c r="C260" i="21"/>
  <c r="G260" i="21"/>
  <c r="F179" i="21"/>
  <c r="F181" i="21"/>
  <c r="F183" i="21"/>
  <c r="F173" i="21"/>
  <c r="F193" i="21"/>
  <c r="F201" i="21"/>
  <c r="F208" i="21"/>
  <c r="F176" i="21"/>
  <c r="F215" i="21"/>
  <c r="F218" i="21"/>
  <c r="F225" i="21"/>
  <c r="F228" i="21"/>
  <c r="D232" i="21"/>
  <c r="F234" i="21"/>
  <c r="D235" i="21"/>
  <c r="B247" i="21"/>
  <c r="B251" i="21"/>
  <c r="B254" i="21"/>
  <c r="B256" i="21"/>
  <c r="B260" i="21"/>
  <c r="F235" i="21"/>
  <c r="G237" i="21"/>
  <c r="B237" i="21"/>
  <c r="D240" i="21"/>
  <c r="G240" i="21"/>
  <c r="G241" i="21"/>
  <c r="B241" i="21"/>
  <c r="D243" i="21"/>
  <c r="G243" i="21"/>
  <c r="G245" i="21"/>
  <c r="B245" i="21"/>
  <c r="D247" i="21"/>
  <c r="G248" i="21"/>
  <c r="B248" i="21"/>
  <c r="D250" i="21"/>
  <c r="G250" i="21"/>
  <c r="D251" i="21"/>
  <c r="D253" i="21"/>
  <c r="G253" i="21"/>
  <c r="D254" i="21"/>
  <c r="G198" i="21"/>
  <c r="B198" i="21"/>
  <c r="D256" i="21"/>
  <c r="G229" i="21"/>
  <c r="B229" i="21"/>
  <c r="D260" i="21"/>
  <c r="D261" i="21"/>
  <c r="G261" i="21"/>
  <c r="G262" i="21"/>
  <c r="B262" i="21"/>
  <c r="D252" i="21"/>
  <c r="G252" i="21"/>
  <c r="G268" i="21"/>
  <c r="B268" i="21"/>
  <c r="D272" i="21"/>
  <c r="C272" i="21"/>
  <c r="G274" i="21"/>
  <c r="B274" i="21"/>
  <c r="D274" i="21"/>
  <c r="D292" i="21"/>
  <c r="G292" i="21"/>
  <c r="B292" i="21"/>
  <c r="F238" i="21"/>
  <c r="F239" i="21"/>
  <c r="F242" i="21"/>
  <c r="F246" i="21"/>
  <c r="F249" i="21"/>
  <c r="F255" i="21"/>
  <c r="F259" i="21"/>
  <c r="B272" i="21"/>
  <c r="C274" i="21"/>
  <c r="D276" i="21"/>
  <c r="G277" i="21"/>
  <c r="D277" i="21"/>
  <c r="G269" i="21"/>
  <c r="C273" i="21"/>
  <c r="G273" i="21"/>
  <c r="G280" i="21"/>
  <c r="C284" i="21"/>
  <c r="G284" i="21"/>
  <c r="C263" i="21"/>
  <c r="F263" i="21"/>
  <c r="D263" i="21"/>
  <c r="G296" i="21"/>
  <c r="C296" i="21"/>
  <c r="F296" i="21"/>
  <c r="D296" i="21"/>
  <c r="B296" i="21"/>
  <c r="C298" i="21"/>
  <c r="F298" i="21"/>
  <c r="G298" i="21"/>
  <c r="D298" i="21"/>
  <c r="B298" i="21"/>
  <c r="D302" i="21"/>
  <c r="B302" i="21"/>
  <c r="G302" i="21"/>
  <c r="D257" i="21"/>
  <c r="G257" i="21"/>
  <c r="G278" i="21"/>
  <c r="B278" i="21"/>
  <c r="G266" i="21"/>
  <c r="B266" i="21"/>
  <c r="G281" i="21"/>
  <c r="B281" i="21"/>
  <c r="D265" i="21"/>
  <c r="G265" i="21"/>
  <c r="G282" i="21"/>
  <c r="B282" i="21"/>
  <c r="G285" i="21"/>
  <c r="B285" i="21"/>
  <c r="D286" i="21"/>
  <c r="G286" i="21"/>
  <c r="G287" i="21"/>
  <c r="B287" i="21"/>
  <c r="D288" i="21"/>
  <c r="G288" i="21"/>
  <c r="G263" i="21"/>
  <c r="G299" i="21"/>
  <c r="B299" i="21"/>
  <c r="C299" i="21"/>
  <c r="F299" i="21"/>
  <c r="D299" i="21"/>
  <c r="D297" i="21"/>
  <c r="B297" i="21"/>
  <c r="G289" i="21"/>
  <c r="B289" i="21"/>
  <c r="D267" i="21"/>
  <c r="G267" i="21"/>
  <c r="G293" i="21"/>
  <c r="B293" i="21"/>
  <c r="D294" i="21"/>
  <c r="G294" i="21"/>
  <c r="C297" i="21"/>
  <c r="G301" i="21"/>
  <c r="B301" i="21"/>
  <c r="C301" i="21"/>
  <c r="D301" i="21"/>
  <c r="F301" i="21"/>
  <c r="F258" i="21"/>
  <c r="F271" i="21"/>
  <c r="F279" i="21"/>
  <c r="F283" i="21"/>
  <c r="C289" i="21"/>
  <c r="B267" i="21"/>
  <c r="C293" i="21"/>
  <c r="B294" i="21"/>
  <c r="F297" i="21"/>
  <c r="D300" i="21"/>
  <c r="B300" i="21"/>
  <c r="C300" i="21"/>
  <c r="C305" i="21"/>
  <c r="F305" i="21"/>
  <c r="G306" i="21"/>
  <c r="B306" i="21"/>
  <c r="C306" i="21"/>
  <c r="D309" i="21"/>
  <c r="C309" i="21"/>
  <c r="B309" i="21"/>
  <c r="D312" i="21"/>
  <c r="C312" i="21"/>
  <c r="B312" i="21"/>
  <c r="G303" i="21"/>
  <c r="B303" i="21"/>
  <c r="C303" i="21"/>
  <c r="D304" i="21"/>
  <c r="B304" i="21"/>
  <c r="G307" i="21"/>
  <c r="B307" i="21"/>
  <c r="C307" i="21"/>
  <c r="F309" i="21"/>
  <c r="F312" i="21"/>
  <c r="G312" i="21"/>
  <c r="F290" i="21"/>
  <c r="F295" i="21"/>
  <c r="F303" i="21"/>
  <c r="F304" i="21"/>
  <c r="G305" i="21"/>
  <c r="F307" i="21"/>
  <c r="G311" i="21"/>
  <c r="B311" i="21"/>
  <c r="D311" i="21"/>
  <c r="C311" i="21"/>
  <c r="G314" i="21"/>
  <c r="B314" i="21"/>
  <c r="D314" i="21"/>
  <c r="C314" i="21"/>
  <c r="F275" i="21"/>
  <c r="B316" i="21"/>
  <c r="B320" i="21"/>
  <c r="C321" i="21"/>
  <c r="G310" i="21"/>
  <c r="C313" i="21"/>
  <c r="G313" i="21"/>
  <c r="C317" i="21"/>
  <c r="G317" i="21"/>
  <c r="D316" i="21"/>
  <c r="G316" i="21"/>
  <c r="G318" i="21"/>
  <c r="B318" i="21"/>
  <c r="D320" i="21"/>
  <c r="G320" i="21"/>
  <c r="G321" i="21"/>
  <c r="B321" i="21"/>
  <c r="F308" i="21"/>
  <c r="F315" i="21"/>
  <c r="F319" i="21"/>
  <c r="F322" i="21"/>
  <c r="A16" i="20" l="1"/>
  <c r="G16" i="20" s="1"/>
  <c r="A268" i="20"/>
  <c r="G268" i="20" s="1"/>
  <c r="A167" i="20"/>
  <c r="B268" i="20"/>
  <c r="R184" i="20"/>
  <c r="A371" i="20"/>
  <c r="R171" i="20"/>
  <c r="A400" i="20"/>
  <c r="R158" i="20"/>
  <c r="A186" i="20"/>
  <c r="R133" i="20"/>
  <c r="A340" i="20"/>
  <c r="R146" i="20"/>
  <c r="A245" i="20"/>
  <c r="R143" i="20"/>
  <c r="A266" i="20"/>
  <c r="R120" i="20"/>
  <c r="A338" i="20"/>
  <c r="R412" i="20"/>
  <c r="A29" i="20"/>
  <c r="A62" i="20"/>
  <c r="A97" i="20"/>
  <c r="A42" i="20"/>
  <c r="A43" i="20"/>
  <c r="A50" i="20"/>
  <c r="A31" i="20"/>
  <c r="A28" i="20"/>
  <c r="C28" i="20" s="1"/>
  <c r="A35" i="20"/>
  <c r="A38" i="20"/>
  <c r="B38" i="20" s="1"/>
  <c r="A49" i="20"/>
  <c r="A74" i="20"/>
  <c r="A112" i="20"/>
  <c r="F112" i="20" s="1"/>
  <c r="A115" i="20"/>
  <c r="G115" i="20" s="1"/>
  <c r="A72" i="20"/>
  <c r="A93" i="20"/>
  <c r="A45" i="20"/>
  <c r="F45" i="20" s="1"/>
  <c r="A71" i="20"/>
  <c r="D71" i="20" s="1"/>
  <c r="R394" i="20"/>
  <c r="A82" i="20"/>
  <c r="F82" i="20" s="1"/>
  <c r="A98" i="20"/>
  <c r="A78" i="20"/>
  <c r="A41" i="20"/>
  <c r="A14" i="20"/>
  <c r="F14" i="20" s="1"/>
  <c r="A26" i="20"/>
  <c r="A27" i="20"/>
  <c r="A18" i="20"/>
  <c r="A20" i="20"/>
  <c r="A140" i="20"/>
  <c r="A32" i="20"/>
  <c r="F32" i="20" s="1"/>
  <c r="A175" i="20"/>
  <c r="A70" i="20"/>
  <c r="A383" i="20"/>
  <c r="A238" i="20"/>
  <c r="A273" i="20"/>
  <c r="A215" i="20"/>
  <c r="A262" i="20"/>
  <c r="D262" i="20" s="1"/>
  <c r="A370" i="20"/>
  <c r="D370" i="20" s="1"/>
  <c r="A388" i="20"/>
  <c r="A342" i="20"/>
  <c r="B342" i="20" s="1"/>
  <c r="A331" i="20"/>
  <c r="B331" i="20" s="1"/>
  <c r="A172" i="20"/>
  <c r="A108" i="20"/>
  <c r="G108" i="20" s="1"/>
  <c r="A317" i="20"/>
  <c r="A256" i="20"/>
  <c r="D256" i="20" s="1"/>
  <c r="A90" i="20"/>
  <c r="A330" i="20"/>
  <c r="A207" i="20"/>
  <c r="A251" i="20"/>
  <c r="D251" i="20" s="1"/>
  <c r="A284" i="20"/>
  <c r="D284" i="20" s="1"/>
  <c r="A306" i="20"/>
  <c r="D306" i="20" s="1"/>
  <c r="A297" i="20"/>
  <c r="B297" i="20" s="1"/>
  <c r="A192" i="20"/>
  <c r="A302" i="20"/>
  <c r="A138" i="20"/>
  <c r="A154" i="20"/>
  <c r="A397" i="20"/>
  <c r="A316" i="20"/>
  <c r="A372" i="20"/>
  <c r="G372" i="20" s="1"/>
  <c r="A384" i="20"/>
  <c r="C384" i="20" s="1"/>
  <c r="A247" i="20"/>
  <c r="A213" i="20"/>
  <c r="D213" i="20" s="1"/>
  <c r="A150" i="20"/>
  <c r="G150" i="20" s="1"/>
  <c r="A300" i="20"/>
  <c r="A205" i="20"/>
  <c r="A132" i="20"/>
  <c r="A277" i="20"/>
  <c r="C277" i="20" s="1"/>
  <c r="A226" i="20"/>
  <c r="B226" i="20" s="1"/>
  <c r="A155" i="20"/>
  <c r="A168" i="20"/>
  <c r="A311" i="20"/>
  <c r="A402" i="20"/>
  <c r="B402" i="20" s="1"/>
  <c r="A320" i="20"/>
  <c r="A382" i="20"/>
  <c r="A271" i="20"/>
  <c r="G271" i="20" s="1"/>
  <c r="A248" i="20"/>
  <c r="A165" i="20"/>
  <c r="A349" i="20"/>
  <c r="D349" i="20" s="1"/>
  <c r="A219" i="20"/>
  <c r="A221" i="20"/>
  <c r="D221" i="20" s="1"/>
  <c r="A241" i="20"/>
  <c r="D241" i="20" s="1"/>
  <c r="A339" i="20"/>
  <c r="A246" i="20"/>
  <c r="A66" i="20"/>
  <c r="G66" i="20" s="1"/>
  <c r="A134" i="20"/>
  <c r="A218" i="20"/>
  <c r="A327" i="20"/>
  <c r="A234" i="20"/>
  <c r="D234" i="20" s="1"/>
  <c r="A166" i="20"/>
  <c r="D166" i="20" s="1"/>
  <c r="A412" i="20"/>
  <c r="A255" i="20"/>
  <c r="A321" i="20"/>
  <c r="B321" i="20" s="1"/>
  <c r="A290" i="20"/>
  <c r="A288" i="20"/>
  <c r="A161" i="20"/>
  <c r="A401" i="20"/>
  <c r="A291" i="20"/>
  <c r="A250" i="20"/>
  <c r="A249" i="20"/>
  <c r="B249" i="20" s="1"/>
  <c r="A276" i="20"/>
  <c r="A217" i="20"/>
  <c r="A240" i="20"/>
  <c r="A146" i="20"/>
  <c r="C146" i="20" s="1"/>
  <c r="A170" i="20"/>
  <c r="A191" i="20"/>
  <c r="A278" i="20"/>
  <c r="A346" i="20"/>
  <c r="A109" i="20"/>
  <c r="D109" i="20" s="1"/>
  <c r="A380" i="20"/>
  <c r="A381" i="20"/>
  <c r="A394" i="20"/>
  <c r="B394" i="20" s="1"/>
  <c r="A356" i="20"/>
  <c r="A272" i="20"/>
  <c r="A228" i="20"/>
  <c r="C228" i="20" s="1"/>
  <c r="A363" i="20"/>
  <c r="C363" i="20" s="1"/>
  <c r="A329" i="20"/>
  <c r="A408" i="20"/>
  <c r="D408" i="20" s="1"/>
  <c r="A396" i="20"/>
  <c r="A403" i="20"/>
  <c r="D403" i="20" s="1"/>
  <c r="A373" i="20"/>
  <c r="A410" i="20"/>
  <c r="A324" i="20"/>
  <c r="A152" i="20"/>
  <c r="B152" i="20" s="1"/>
  <c r="A269" i="20"/>
  <c r="A193" i="20"/>
  <c r="D193" i="20" s="1"/>
  <c r="A189" i="20"/>
  <c r="A341" i="20"/>
  <c r="D341" i="20" s="1"/>
  <c r="A354" i="20"/>
  <c r="D354" i="20" s="1"/>
  <c r="A208" i="20"/>
  <c r="A222" i="20"/>
  <c r="A204" i="20"/>
  <c r="D204" i="20" s="1"/>
  <c r="A128" i="20"/>
  <c r="G128" i="20" s="1"/>
  <c r="A261" i="20"/>
  <c r="A185" i="20"/>
  <c r="A103" i="20"/>
  <c r="D103" i="20" s="1"/>
  <c r="A153" i="20"/>
  <c r="D153" i="20" s="1"/>
  <c r="A80" i="20"/>
  <c r="A106" i="20"/>
  <c r="A395" i="20"/>
  <c r="B395" i="20" s="1"/>
  <c r="A362" i="20"/>
  <c r="A135" i="20"/>
  <c r="A94" i="20"/>
  <c r="D94" i="20" s="1"/>
  <c r="A145" i="20"/>
  <c r="A197" i="20"/>
  <c r="A164" i="20"/>
  <c r="D164" i="20" s="1"/>
  <c r="A198" i="20"/>
  <c r="G198" i="20" s="1"/>
  <c r="A263" i="20"/>
  <c r="A220" i="20"/>
  <c r="C220" i="20" s="1"/>
  <c r="A194" i="20"/>
  <c r="D194" i="20" s="1"/>
  <c r="A149" i="20"/>
  <c r="D149" i="20" s="1"/>
  <c r="A188" i="20"/>
  <c r="A328" i="20"/>
  <c r="A405" i="20"/>
  <c r="B405" i="20" s="1"/>
  <c r="A406" i="20"/>
  <c r="A40" i="20"/>
  <c r="A34" i="20"/>
  <c r="A77" i="20"/>
  <c r="D77" i="20" s="1"/>
  <c r="A89" i="20"/>
  <c r="F89" i="20" s="1"/>
  <c r="A190" i="20"/>
  <c r="D190" i="20" s="1"/>
  <c r="A65" i="20"/>
  <c r="A142" i="20"/>
  <c r="D142" i="20" s="1"/>
  <c r="A177" i="20"/>
  <c r="A91" i="20"/>
  <c r="A136" i="20"/>
  <c r="A202" i="20"/>
  <c r="B202" i="20" s="1"/>
  <c r="A107" i="20"/>
  <c r="A69" i="20"/>
  <c r="A147" i="20"/>
  <c r="A130" i="20"/>
  <c r="D130" i="20" s="1"/>
  <c r="A17" i="20"/>
  <c r="A13" i="20"/>
  <c r="B13" i="20" s="1"/>
  <c r="A199" i="20"/>
  <c r="A325" i="20"/>
  <c r="A301" i="20"/>
  <c r="C301" i="20" s="1"/>
  <c r="A179" i="20"/>
  <c r="D179" i="20" s="1"/>
  <c r="A160" i="20"/>
  <c r="A210" i="20"/>
  <c r="D210" i="20" s="1"/>
  <c r="A312" i="20"/>
  <c r="A143" i="20"/>
  <c r="A345" i="20"/>
  <c r="A156" i="20"/>
  <c r="D156" i="20" s="1"/>
  <c r="A347" i="20"/>
  <c r="A148" i="20"/>
  <c r="A111" i="20"/>
  <c r="A52" i="20"/>
  <c r="A196" i="20"/>
  <c r="A348" i="20"/>
  <c r="A281" i="20"/>
  <c r="F281" i="20" s="1"/>
  <c r="A275" i="20"/>
  <c r="A299" i="20"/>
  <c r="F299" i="20" s="1"/>
  <c r="A258" i="20"/>
  <c r="F258" i="20" s="1"/>
  <c r="A282" i="20"/>
  <c r="C282" i="20" s="1"/>
  <c r="A183" i="20"/>
  <c r="F183" i="20" s="1"/>
  <c r="A390" i="20"/>
  <c r="A133" i="20"/>
  <c r="B133" i="20" s="1"/>
  <c r="A104" i="20"/>
  <c r="B104" i="20" s="1"/>
  <c r="A117" i="20"/>
  <c r="F117" i="20" s="1"/>
  <c r="A54" i="20"/>
  <c r="F54" i="20" s="1"/>
  <c r="A83" i="20"/>
  <c r="A59" i="20"/>
  <c r="D59" i="20" s="1"/>
  <c r="A99" i="20"/>
  <c r="A180" i="20"/>
  <c r="F180" i="20" s="1"/>
  <c r="A48" i="20"/>
  <c r="A137" i="20"/>
  <c r="D137" i="20" s="1"/>
  <c r="A44" i="20"/>
  <c r="A56" i="20"/>
  <c r="A173" i="20"/>
  <c r="A184" i="20"/>
  <c r="D184" i="20" s="1"/>
  <c r="A236" i="20"/>
  <c r="A187" i="20"/>
  <c r="A293" i="20"/>
  <c r="A399" i="20"/>
  <c r="A361" i="20"/>
  <c r="R197" i="20"/>
  <c r="A407" i="20"/>
  <c r="R196" i="20"/>
  <c r="A305" i="20"/>
  <c r="R195" i="20"/>
  <c r="A287" i="20"/>
  <c r="R194" i="20"/>
  <c r="A386" i="20"/>
  <c r="G386" i="20" s="1"/>
  <c r="R193" i="20"/>
  <c r="A113" i="20"/>
  <c r="R192" i="20"/>
  <c r="A242" i="20"/>
  <c r="D242" i="20" s="1"/>
  <c r="R191" i="20"/>
  <c r="A298" i="20"/>
  <c r="R190" i="20"/>
  <c r="A378" i="20"/>
  <c r="R189" i="20"/>
  <c r="A357" i="20"/>
  <c r="D357" i="20" s="1"/>
  <c r="R188" i="20"/>
  <c r="A303" i="20"/>
  <c r="R187" i="20"/>
  <c r="A411" i="20"/>
  <c r="F411" i="20" s="1"/>
  <c r="R186" i="20"/>
  <c r="A285" i="20"/>
  <c r="R185" i="20"/>
  <c r="A404" i="20"/>
  <c r="R183" i="20"/>
  <c r="A392" i="20"/>
  <c r="R182" i="20"/>
  <c r="A398" i="20"/>
  <c r="B398" i="20" s="1"/>
  <c r="R181" i="20"/>
  <c r="A409" i="20"/>
  <c r="R180" i="20"/>
  <c r="A353" i="20"/>
  <c r="R179" i="20"/>
  <c r="A230" i="20"/>
  <c r="R178" i="20"/>
  <c r="A162" i="20"/>
  <c r="R177" i="20"/>
  <c r="A355" i="20"/>
  <c r="D355" i="20" s="1"/>
  <c r="R176" i="20"/>
  <c r="A379" i="20"/>
  <c r="R175" i="20"/>
  <c r="A280" i="20"/>
  <c r="R174" i="20"/>
  <c r="A352" i="20"/>
  <c r="R173" i="20"/>
  <c r="A359" i="20"/>
  <c r="R172" i="20"/>
  <c r="A309" i="20"/>
  <c r="B309" i="20" s="1"/>
  <c r="R170" i="20"/>
  <c r="A387" i="20"/>
  <c r="R169" i="20"/>
  <c r="A264" i="20"/>
  <c r="R168" i="20"/>
  <c r="A307" i="20"/>
  <c r="R167" i="20"/>
  <c r="A294" i="20"/>
  <c r="R166" i="20"/>
  <c r="A323" i="20"/>
  <c r="R165" i="20"/>
  <c r="A283" i="20"/>
  <c r="B283" i="20" s="1"/>
  <c r="R164" i="20"/>
  <c r="A158" i="20"/>
  <c r="R163" i="20"/>
  <c r="A318" i="20"/>
  <c r="R162" i="20"/>
  <c r="A350" i="20"/>
  <c r="R161" i="20"/>
  <c r="A308" i="20"/>
  <c r="B308" i="20" s="1"/>
  <c r="R160" i="20"/>
  <c r="A358" i="20"/>
  <c r="R159" i="20"/>
  <c r="A171" i="20"/>
  <c r="R157" i="20"/>
  <c r="A257" i="20"/>
  <c r="R156" i="20"/>
  <c r="A212" i="20"/>
  <c r="F212" i="20" s="1"/>
  <c r="R155" i="20"/>
  <c r="A292" i="20"/>
  <c r="D292" i="20" s="1"/>
  <c r="R154" i="20"/>
  <c r="A178" i="20"/>
  <c r="R153" i="20"/>
  <c r="A163" i="20"/>
  <c r="D163" i="20" s="1"/>
  <c r="R152" i="20"/>
  <c r="A131" i="20"/>
  <c r="R151" i="20"/>
  <c r="A369" i="20"/>
  <c r="D369" i="20" s="1"/>
  <c r="R150" i="20"/>
  <c r="A244" i="20"/>
  <c r="R149" i="20"/>
  <c r="A253" i="20"/>
  <c r="R148" i="20"/>
  <c r="A181" i="20"/>
  <c r="R147" i="20"/>
  <c r="A304" i="20"/>
  <c r="B304" i="20" s="1"/>
  <c r="R145" i="20"/>
  <c r="A289" i="20"/>
  <c r="R144" i="20"/>
  <c r="A360" i="20"/>
  <c r="R142" i="20"/>
  <c r="A151" i="20"/>
  <c r="R141" i="20"/>
  <c r="A124" i="20"/>
  <c r="R140" i="20"/>
  <c r="A385" i="20"/>
  <c r="R139" i="20"/>
  <c r="A313" i="20"/>
  <c r="R138" i="20"/>
  <c r="A336" i="20"/>
  <c r="R137" i="20"/>
  <c r="A375" i="20"/>
  <c r="R136" i="20"/>
  <c r="A365" i="20"/>
  <c r="F365" i="20" s="1"/>
  <c r="R135" i="20"/>
  <c r="A231" i="20"/>
  <c r="R134" i="20"/>
  <c r="A270" i="20"/>
  <c r="R132" i="20"/>
  <c r="A334" i="20"/>
  <c r="R131" i="20"/>
  <c r="A391" i="20"/>
  <c r="R130" i="20"/>
  <c r="A315" i="20"/>
  <c r="R129" i="20"/>
  <c r="A343" i="20"/>
  <c r="R128" i="20"/>
  <c r="A367" i="20"/>
  <c r="R127" i="20"/>
  <c r="A295" i="20"/>
  <c r="D295" i="20" s="1"/>
  <c r="R126" i="20"/>
  <c r="A286" i="20"/>
  <c r="R125" i="20"/>
  <c r="A377" i="20"/>
  <c r="R124" i="20"/>
  <c r="A366" i="20"/>
  <c r="B366" i="20" s="1"/>
  <c r="R123" i="20"/>
  <c r="A233" i="20"/>
  <c r="R122" i="20"/>
  <c r="A274" i="20"/>
  <c r="R121" i="20"/>
  <c r="A344" i="20"/>
  <c r="R119" i="20"/>
  <c r="A389" i="20"/>
  <c r="R118" i="20"/>
  <c r="A310" i="20"/>
  <c r="R117" i="20"/>
  <c r="A332" i="20"/>
  <c r="B332" i="20" s="1"/>
  <c r="R116" i="20"/>
  <c r="A368" i="20"/>
  <c r="R115" i="20"/>
  <c r="A209" i="20"/>
  <c r="D209" i="20" s="1"/>
  <c r="R114" i="20"/>
  <c r="A279" i="20"/>
  <c r="R113" i="20"/>
  <c r="A225" i="20"/>
  <c r="B225" i="20" s="1"/>
  <c r="R112" i="20"/>
  <c r="A296" i="20"/>
  <c r="D296" i="20" s="1"/>
  <c r="R111" i="20"/>
  <c r="A260" i="20"/>
  <c r="B260" i="20" s="1"/>
  <c r="R110" i="20"/>
  <c r="A235" i="20"/>
  <c r="F235" i="20" s="1"/>
  <c r="R109" i="20"/>
  <c r="A314" i="20"/>
  <c r="R108" i="20"/>
  <c r="A351" i="20"/>
  <c r="R107" i="20"/>
  <c r="A259" i="20"/>
  <c r="B259" i="20" s="1"/>
  <c r="R106" i="20"/>
  <c r="A374" i="20"/>
  <c r="R105" i="20"/>
  <c r="A364" i="20"/>
  <c r="R104" i="20"/>
  <c r="A227" i="20"/>
  <c r="R103" i="20"/>
  <c r="A267" i="20"/>
  <c r="R102" i="20"/>
  <c r="A337" i="20"/>
  <c r="R101" i="20"/>
  <c r="A333" i="20"/>
  <c r="R100" i="20"/>
  <c r="A335" i="20"/>
  <c r="R99" i="20"/>
  <c r="A376" i="20"/>
  <c r="R98" i="20"/>
  <c r="A254" i="20"/>
  <c r="R97" i="20"/>
  <c r="A211" i="20"/>
  <c r="R96" i="20"/>
  <c r="A326" i="20"/>
  <c r="R95" i="20"/>
  <c r="A195" i="20"/>
  <c r="D195" i="20" s="1"/>
  <c r="R94" i="20"/>
  <c r="A216" i="20"/>
  <c r="R93" i="20"/>
  <c r="A121" i="20"/>
  <c r="R92" i="20"/>
  <c r="A319" i="20"/>
  <c r="R91" i="20"/>
  <c r="A206" i="20"/>
  <c r="F206" i="20" s="1"/>
  <c r="R90" i="20"/>
  <c r="A322" i="20"/>
  <c r="R89" i="20"/>
  <c r="A159" i="20"/>
  <c r="R88" i="20"/>
  <c r="A201" i="20"/>
  <c r="R87" i="20"/>
  <c r="A393" i="20"/>
  <c r="F393" i="20" s="1"/>
  <c r="R86" i="20"/>
  <c r="A174" i="20"/>
  <c r="R85" i="20"/>
  <c r="A239" i="20"/>
  <c r="R84" i="20"/>
  <c r="A116" i="20"/>
  <c r="R83" i="20"/>
  <c r="A57" i="20"/>
  <c r="R82" i="20"/>
  <c r="A126" i="20"/>
  <c r="R81" i="20"/>
  <c r="A100" i="20"/>
  <c r="R80" i="20"/>
  <c r="A58" i="20"/>
  <c r="R79" i="20"/>
  <c r="A39" i="20"/>
  <c r="R78" i="20"/>
  <c r="A127" i="20"/>
  <c r="R77" i="20"/>
  <c r="A53" i="20"/>
  <c r="R76" i="20"/>
  <c r="A46" i="20"/>
  <c r="R75" i="20"/>
  <c r="A86" i="20"/>
  <c r="R74" i="20"/>
  <c r="A79" i="20"/>
  <c r="R73" i="20"/>
  <c r="A81" i="20"/>
  <c r="F81" i="20" s="1"/>
  <c r="R72" i="20"/>
  <c r="A105" i="20"/>
  <c r="R71" i="20"/>
  <c r="A243" i="20"/>
  <c r="B243" i="20" s="1"/>
  <c r="R70" i="20"/>
  <c r="A123" i="20"/>
  <c r="F123" i="20" s="1"/>
  <c r="R69" i="20"/>
  <c r="A73" i="20"/>
  <c r="R68" i="20"/>
  <c r="A237" i="20"/>
  <c r="R67" i="20"/>
  <c r="A85" i="20"/>
  <c r="F85" i="20" s="1"/>
  <c r="R66" i="20"/>
  <c r="A176" i="20"/>
  <c r="D176" i="20" s="1"/>
  <c r="R65" i="20"/>
  <c r="A76" i="20"/>
  <c r="R64" i="20"/>
  <c r="A36" i="20"/>
  <c r="R63" i="20"/>
  <c r="A144" i="20"/>
  <c r="F144" i="20" s="1"/>
  <c r="R62" i="20"/>
  <c r="A223" i="20"/>
  <c r="F223" i="20" s="1"/>
  <c r="R61" i="20"/>
  <c r="A15" i="20"/>
  <c r="R60" i="20"/>
  <c r="A95" i="20"/>
  <c r="R59" i="20"/>
  <c r="A252" i="20"/>
  <c r="R58" i="20"/>
  <c r="A47" i="20"/>
  <c r="R57" i="20"/>
  <c r="A21" i="20"/>
  <c r="F21" i="20" s="1"/>
  <c r="R56" i="20"/>
  <c r="A23" i="20"/>
  <c r="R55" i="20"/>
  <c r="A19" i="20"/>
  <c r="B19" i="20" s="1"/>
  <c r="R54" i="20"/>
  <c r="A102" i="20"/>
  <c r="R53" i="20"/>
  <c r="A203" i="20"/>
  <c r="R52" i="20"/>
  <c r="A96" i="20"/>
  <c r="R51" i="20"/>
  <c r="A63" i="20"/>
  <c r="D63" i="20" s="1"/>
  <c r="R50" i="20"/>
  <c r="A33" i="20"/>
  <c r="R49" i="20"/>
  <c r="A51" i="20"/>
  <c r="F51" i="20" s="1"/>
  <c r="R48" i="20"/>
  <c r="A67" i="20"/>
  <c r="R47" i="20"/>
  <c r="A101" i="20"/>
  <c r="D101" i="20" s="1"/>
  <c r="R46" i="20"/>
  <c r="A68" i="20"/>
  <c r="R45" i="20"/>
  <c r="A24" i="20"/>
  <c r="R44" i="20"/>
  <c r="A232" i="20"/>
  <c r="R43" i="20"/>
  <c r="A229" i="20"/>
  <c r="B229" i="20" s="1"/>
  <c r="R42" i="20"/>
  <c r="A224" i="20"/>
  <c r="R41" i="20"/>
  <c r="A87" i="20"/>
  <c r="F87" i="20" s="1"/>
  <c r="R40" i="20"/>
  <c r="A64" i="20"/>
  <c r="R39" i="20"/>
  <c r="A55" i="20"/>
  <c r="D55" i="20" s="1"/>
  <c r="R38" i="20"/>
  <c r="A61" i="20"/>
  <c r="F61" i="20" s="1"/>
  <c r="R37" i="20"/>
  <c r="A22" i="20"/>
  <c r="R36" i="20"/>
  <c r="A129" i="20"/>
  <c r="R35" i="20"/>
  <c r="A84" i="20"/>
  <c r="R34" i="20"/>
  <c r="A110" i="20"/>
  <c r="R33" i="20"/>
  <c r="A37" i="20"/>
  <c r="R32" i="20"/>
  <c r="A25" i="20"/>
  <c r="R31" i="20"/>
  <c r="A75" i="20"/>
  <c r="R30" i="20"/>
  <c r="A30" i="20"/>
  <c r="F30" i="20" s="1"/>
  <c r="R29" i="20"/>
  <c r="A125" i="20"/>
  <c r="R28" i="20"/>
  <c r="A92" i="20"/>
  <c r="R27" i="20"/>
  <c r="A141" i="20"/>
  <c r="R26" i="20"/>
  <c r="A169" i="20"/>
  <c r="R25" i="20"/>
  <c r="A139" i="20"/>
  <c r="F139" i="20" s="1"/>
  <c r="R24" i="20"/>
  <c r="A88" i="20"/>
  <c r="R23" i="20"/>
  <c r="A122" i="20"/>
  <c r="R22" i="20"/>
  <c r="A120" i="20"/>
  <c r="R21" i="20"/>
  <c r="A200" i="20"/>
  <c r="F200" i="20" s="1"/>
  <c r="R20" i="20"/>
  <c r="A118" i="20"/>
  <c r="R19" i="20"/>
  <c r="A265" i="20"/>
  <c r="R18" i="20"/>
  <c r="A157" i="20"/>
  <c r="R17" i="20"/>
  <c r="A60" i="20"/>
  <c r="R16" i="20"/>
  <c r="A182" i="20"/>
  <c r="R15" i="20"/>
  <c r="A114" i="20"/>
  <c r="B114" i="20" s="1"/>
  <c r="R14" i="20"/>
  <c r="A119" i="20"/>
  <c r="R13" i="20"/>
  <c r="A214" i="20"/>
  <c r="F9" i="20"/>
  <c r="H8" i="20"/>
  <c r="F8" i="20"/>
  <c r="H6" i="20"/>
  <c r="F6" i="20"/>
  <c r="B6" i="20"/>
  <c r="F4" i="20"/>
  <c r="B4" i="20"/>
  <c r="B2" i="20"/>
  <c r="B16" i="20" l="1"/>
  <c r="D16" i="20"/>
  <c r="C16" i="20"/>
  <c r="D268" i="20"/>
  <c r="F16" i="20"/>
  <c r="F371" i="20"/>
  <c r="F309" i="20"/>
  <c r="B371" i="20"/>
  <c r="G371" i="20"/>
  <c r="C371" i="20"/>
  <c r="D371" i="20"/>
  <c r="F400" i="20"/>
  <c r="B400" i="20"/>
  <c r="G400" i="20"/>
  <c r="B85" i="20"/>
  <c r="B244" i="20"/>
  <c r="D85" i="20"/>
  <c r="D244" i="20"/>
  <c r="D66" i="20"/>
  <c r="F98" i="20"/>
  <c r="C400" i="20"/>
  <c r="F243" i="20"/>
  <c r="D400" i="20"/>
  <c r="F186" i="20"/>
  <c r="C402" i="20"/>
  <c r="B186" i="20"/>
  <c r="G186" i="20"/>
  <c r="B212" i="20"/>
  <c r="F171" i="20"/>
  <c r="D145" i="20"/>
  <c r="D146" i="20"/>
  <c r="B66" i="20"/>
  <c r="D402" i="20"/>
  <c r="B98" i="20"/>
  <c r="D28" i="20"/>
  <c r="C186" i="20"/>
  <c r="O158" i="20"/>
  <c r="C66" i="20"/>
  <c r="D186" i="20"/>
  <c r="D96" i="20"/>
  <c r="F252" i="20"/>
  <c r="F283" i="20"/>
  <c r="D282" i="20"/>
  <c r="F179" i="20"/>
  <c r="D152" i="20"/>
  <c r="D373" i="20"/>
  <c r="D32" i="20"/>
  <c r="B340" i="20"/>
  <c r="G340" i="20"/>
  <c r="F340" i="20"/>
  <c r="F295" i="20"/>
  <c r="F244" i="20"/>
  <c r="C210" i="20"/>
  <c r="F13" i="20"/>
  <c r="C340" i="20"/>
  <c r="D82" i="20"/>
  <c r="B50" i="20"/>
  <c r="D340" i="20"/>
  <c r="B245" i="20"/>
  <c r="C245" i="20"/>
  <c r="F245" i="20"/>
  <c r="G245" i="20"/>
  <c r="D245" i="20"/>
  <c r="B162" i="20"/>
  <c r="B357" i="20"/>
  <c r="B407" i="20"/>
  <c r="B184" i="20"/>
  <c r="B173" i="20"/>
  <c r="B56" i="20"/>
  <c r="D180" i="20"/>
  <c r="F143" i="20"/>
  <c r="F34" i="20"/>
  <c r="C341" i="20"/>
  <c r="D384" i="20"/>
  <c r="F108" i="20"/>
  <c r="C27" i="20"/>
  <c r="B78" i="20"/>
  <c r="B115" i="20"/>
  <c r="B97" i="20"/>
  <c r="F266" i="20"/>
  <c r="B206" i="20"/>
  <c r="F195" i="20"/>
  <c r="F114" i="20"/>
  <c r="D229" i="20"/>
  <c r="D206" i="20"/>
  <c r="D260" i="20"/>
  <c r="F162" i="20"/>
  <c r="F357" i="20"/>
  <c r="D407" i="20"/>
  <c r="C184" i="20"/>
  <c r="F173" i="20"/>
  <c r="D56" i="20"/>
  <c r="C137" i="20"/>
  <c r="B390" i="20"/>
  <c r="B258" i="20"/>
  <c r="B348" i="20"/>
  <c r="F301" i="20"/>
  <c r="F69" i="20"/>
  <c r="B190" i="20"/>
  <c r="F94" i="20"/>
  <c r="D205" i="20"/>
  <c r="C238" i="20"/>
  <c r="F18" i="20"/>
  <c r="D27" i="20"/>
  <c r="C41" i="20"/>
  <c r="C78" i="20"/>
  <c r="D115" i="20"/>
  <c r="G97" i="20"/>
  <c r="D114" i="20"/>
  <c r="F55" i="20"/>
  <c r="D259" i="20"/>
  <c r="F260" i="20"/>
  <c r="F366" i="20"/>
  <c r="F304" i="20"/>
  <c r="D309" i="20"/>
  <c r="F236" i="20"/>
  <c r="F56" i="20"/>
  <c r="B282" i="20"/>
  <c r="B281" i="20"/>
  <c r="D13" i="20"/>
  <c r="F198" i="20"/>
  <c r="B145" i="20"/>
  <c r="F128" i="20"/>
  <c r="D363" i="20"/>
  <c r="B146" i="20"/>
  <c r="D238" i="20"/>
  <c r="B140" i="20"/>
  <c r="F41" i="20"/>
  <c r="B82" i="20"/>
  <c r="B42" i="20"/>
  <c r="F352" i="20"/>
  <c r="D68" i="20"/>
  <c r="F68" i="20"/>
  <c r="C275" i="20"/>
  <c r="D275" i="20"/>
  <c r="B275" i="20"/>
  <c r="F160" i="20"/>
  <c r="B199" i="20"/>
  <c r="F199" i="20"/>
  <c r="F70" i="20"/>
  <c r="F75" i="20"/>
  <c r="D75" i="20"/>
  <c r="B75" i="20"/>
  <c r="F375" i="20"/>
  <c r="B375" i="20"/>
  <c r="F353" i="20"/>
  <c r="F287" i="20"/>
  <c r="F169" i="20"/>
  <c r="D169" i="20"/>
  <c r="F364" i="20"/>
  <c r="F264" i="20"/>
  <c r="B404" i="20"/>
  <c r="F312" i="20"/>
  <c r="F49" i="20"/>
  <c r="G49" i="20"/>
  <c r="F334" i="20"/>
  <c r="C185" i="20"/>
  <c r="F20" i="20"/>
  <c r="D57" i="20"/>
  <c r="B57" i="20"/>
  <c r="F315" i="20"/>
  <c r="B315" i="20"/>
  <c r="G181" i="20"/>
  <c r="F181" i="20"/>
  <c r="B181" i="20"/>
  <c r="D178" i="20"/>
  <c r="G48" i="20"/>
  <c r="F48" i="20"/>
  <c r="D248" i="20"/>
  <c r="C248" i="20"/>
  <c r="F26" i="20"/>
  <c r="B325" i="20"/>
  <c r="G175" i="20"/>
  <c r="G338" i="20"/>
  <c r="B338" i="20"/>
  <c r="F84" i="20"/>
  <c r="B55" i="20"/>
  <c r="B51" i="20"/>
  <c r="B63" i="20"/>
  <c r="B15" i="20"/>
  <c r="B144" i="20"/>
  <c r="B81" i="20"/>
  <c r="B239" i="20"/>
  <c r="B195" i="20"/>
  <c r="F209" i="20"/>
  <c r="B231" i="20"/>
  <c r="F308" i="20"/>
  <c r="B379" i="20"/>
  <c r="F298" i="20"/>
  <c r="C117" i="20"/>
  <c r="C299" i="20"/>
  <c r="G348" i="20"/>
  <c r="D348" i="20"/>
  <c r="C325" i="20"/>
  <c r="O252" i="20"/>
  <c r="D89" i="20"/>
  <c r="C194" i="20"/>
  <c r="F215" i="20"/>
  <c r="F175" i="20"/>
  <c r="D14" i="20"/>
  <c r="D366" i="20"/>
  <c r="D304" i="20"/>
  <c r="B369" i="20"/>
  <c r="D325" i="20"/>
  <c r="C103" i="20"/>
  <c r="C152" i="20"/>
  <c r="D74" i="20"/>
  <c r="C74" i="20"/>
  <c r="B74" i="20"/>
  <c r="G43" i="20"/>
  <c r="D266" i="20"/>
  <c r="C266" i="20"/>
  <c r="G266" i="20"/>
  <c r="B266" i="20"/>
  <c r="F238" i="20"/>
  <c r="D78" i="20"/>
  <c r="G31" i="20"/>
  <c r="G29" i="20"/>
  <c r="G129" i="20"/>
  <c r="G22" i="20"/>
  <c r="G100" i="20"/>
  <c r="B100" i="20"/>
  <c r="G126" i="20"/>
  <c r="G310" i="20"/>
  <c r="F310" i="20"/>
  <c r="G389" i="20"/>
  <c r="B389" i="20"/>
  <c r="G367" i="20"/>
  <c r="D367" i="20"/>
  <c r="G313" i="20"/>
  <c r="G124" i="20"/>
  <c r="D124" i="20"/>
  <c r="G350" i="20"/>
  <c r="G318" i="20"/>
  <c r="D318" i="20"/>
  <c r="G294" i="20"/>
  <c r="F294" i="20"/>
  <c r="D294" i="20"/>
  <c r="G113" i="20"/>
  <c r="F113" i="20"/>
  <c r="D113" i="20"/>
  <c r="G399" i="20"/>
  <c r="D399" i="20"/>
  <c r="C399" i="20"/>
  <c r="F187" i="20"/>
  <c r="G187" i="20"/>
  <c r="D187" i="20"/>
  <c r="B44" i="20"/>
  <c r="G44" i="20"/>
  <c r="F44" i="20"/>
  <c r="C44" i="20"/>
  <c r="B99" i="20"/>
  <c r="F99" i="20"/>
  <c r="G99" i="20"/>
  <c r="G196" i="20"/>
  <c r="F196" i="20"/>
  <c r="G111" i="20"/>
  <c r="F111" i="20"/>
  <c r="F136" i="20"/>
  <c r="G136" i="20"/>
  <c r="D188" i="20"/>
  <c r="G188" i="20"/>
  <c r="B188" i="20"/>
  <c r="G263" i="20"/>
  <c r="D263" i="20"/>
  <c r="D80" i="20"/>
  <c r="G80" i="20"/>
  <c r="B80" i="20"/>
  <c r="G261" i="20"/>
  <c r="D261" i="20"/>
  <c r="G324" i="20"/>
  <c r="G240" i="20"/>
  <c r="G401" i="20"/>
  <c r="D255" i="20"/>
  <c r="C255" i="20"/>
  <c r="G255" i="20"/>
  <c r="B255" i="20"/>
  <c r="G246" i="20"/>
  <c r="G382" i="20"/>
  <c r="G300" i="20"/>
  <c r="C300" i="20"/>
  <c r="B300" i="20"/>
  <c r="G316" i="20"/>
  <c r="G138" i="20"/>
  <c r="D172" i="20"/>
  <c r="G172" i="20"/>
  <c r="C172" i="20"/>
  <c r="G383" i="20"/>
  <c r="C383" i="20"/>
  <c r="B383" i="20"/>
  <c r="G93" i="20"/>
  <c r="D93" i="20"/>
  <c r="C93" i="20"/>
  <c r="B93" i="20"/>
  <c r="G119" i="20"/>
  <c r="D119" i="20"/>
  <c r="D350" i="20"/>
  <c r="B318" i="20"/>
  <c r="G158" i="20"/>
  <c r="B294" i="20"/>
  <c r="G379" i="20"/>
  <c r="F379" i="20"/>
  <c r="D379" i="20"/>
  <c r="G353" i="20"/>
  <c r="D353" i="20"/>
  <c r="B353" i="20"/>
  <c r="G409" i="20"/>
  <c r="G392" i="20"/>
  <c r="G242" i="20"/>
  <c r="B113" i="20"/>
  <c r="B399" i="20"/>
  <c r="B187" i="20"/>
  <c r="C99" i="20"/>
  <c r="D83" i="20"/>
  <c r="G83" i="20"/>
  <c r="F83" i="20"/>
  <c r="B83" i="20"/>
  <c r="G104" i="20"/>
  <c r="D104" i="20"/>
  <c r="C104" i="20"/>
  <c r="F390" i="20"/>
  <c r="D390" i="20"/>
  <c r="G390" i="20"/>
  <c r="C196" i="20"/>
  <c r="B111" i="20"/>
  <c r="G347" i="20"/>
  <c r="F347" i="20"/>
  <c r="C347" i="20"/>
  <c r="G345" i="20"/>
  <c r="F345" i="20"/>
  <c r="B345" i="20"/>
  <c r="G130" i="20"/>
  <c r="C130" i="20"/>
  <c r="B130" i="20"/>
  <c r="G69" i="20"/>
  <c r="D69" i="20"/>
  <c r="B69" i="20"/>
  <c r="G202" i="20"/>
  <c r="D202" i="20"/>
  <c r="C202" i="20"/>
  <c r="G65" i="20"/>
  <c r="F65" i="20"/>
  <c r="D405" i="20"/>
  <c r="G405" i="20"/>
  <c r="C405" i="20"/>
  <c r="F149" i="20"/>
  <c r="G149" i="20"/>
  <c r="G197" i="20"/>
  <c r="F197" i="20"/>
  <c r="D395" i="20"/>
  <c r="C395" i="20"/>
  <c r="G395" i="20"/>
  <c r="F153" i="20"/>
  <c r="G153" i="20"/>
  <c r="G222" i="20"/>
  <c r="C222" i="20"/>
  <c r="G193" i="20"/>
  <c r="G403" i="20"/>
  <c r="C403" i="20"/>
  <c r="B403" i="20"/>
  <c r="G272" i="20"/>
  <c r="F217" i="20"/>
  <c r="G217" i="20"/>
  <c r="D217" i="20"/>
  <c r="C161" i="20"/>
  <c r="G161" i="20"/>
  <c r="B161" i="20"/>
  <c r="G321" i="20"/>
  <c r="D321" i="20"/>
  <c r="C321" i="20"/>
  <c r="G234" i="20"/>
  <c r="C234" i="20"/>
  <c r="B234" i="20"/>
  <c r="C246" i="20"/>
  <c r="G221" i="20"/>
  <c r="C221" i="20"/>
  <c r="B221" i="20"/>
  <c r="G320" i="20"/>
  <c r="D320" i="20"/>
  <c r="G226" i="20"/>
  <c r="D226" i="20"/>
  <c r="C226" i="20"/>
  <c r="D300" i="20"/>
  <c r="G302" i="20"/>
  <c r="D302" i="20"/>
  <c r="G306" i="20"/>
  <c r="F306" i="20"/>
  <c r="G251" i="20"/>
  <c r="C251" i="20"/>
  <c r="B251" i="20"/>
  <c r="F330" i="20"/>
  <c r="D330" i="20"/>
  <c r="G330" i="20"/>
  <c r="G317" i="20"/>
  <c r="G331" i="20"/>
  <c r="D331" i="20"/>
  <c r="D388" i="20"/>
  <c r="G388" i="20"/>
  <c r="G262" i="20"/>
  <c r="C262" i="20"/>
  <c r="B262" i="20"/>
  <c r="D383" i="20"/>
  <c r="G72" i="20"/>
  <c r="F72" i="20"/>
  <c r="G120" i="20"/>
  <c r="G67" i="20"/>
  <c r="G102" i="20"/>
  <c r="G23" i="20"/>
  <c r="G73" i="20"/>
  <c r="G60" i="20"/>
  <c r="G265" i="20"/>
  <c r="B265" i="20"/>
  <c r="D120" i="20"/>
  <c r="G122" i="20"/>
  <c r="D122" i="20"/>
  <c r="G141" i="20"/>
  <c r="F141" i="20"/>
  <c r="D129" i="20"/>
  <c r="D102" i="20"/>
  <c r="G237" i="20"/>
  <c r="G86" i="20"/>
  <c r="D86" i="20"/>
  <c r="G116" i="20"/>
  <c r="D116" i="20"/>
  <c r="G174" i="20"/>
  <c r="G201" i="20"/>
  <c r="D201" i="20"/>
  <c r="G159" i="20"/>
  <c r="B159" i="20"/>
  <c r="G322" i="20"/>
  <c r="G216" i="20"/>
  <c r="D216" i="20"/>
  <c r="G376" i="20"/>
  <c r="F376" i="20"/>
  <c r="G337" i="20"/>
  <c r="F337" i="20"/>
  <c r="G267" i="20"/>
  <c r="B267" i="20"/>
  <c r="D310" i="20"/>
  <c r="D389" i="20"/>
  <c r="G274" i="20"/>
  <c r="B274" i="20"/>
  <c r="G233" i="20"/>
  <c r="B367" i="20"/>
  <c r="G343" i="20"/>
  <c r="B313" i="20"/>
  <c r="B124" i="20"/>
  <c r="G253" i="20"/>
  <c r="G182" i="20"/>
  <c r="F60" i="20"/>
  <c r="D265" i="20"/>
  <c r="F120" i="20"/>
  <c r="B122" i="20"/>
  <c r="G88" i="20"/>
  <c r="B141" i="20"/>
  <c r="G125" i="20"/>
  <c r="F125" i="20"/>
  <c r="G110" i="20"/>
  <c r="F110" i="20"/>
  <c r="G36" i="20"/>
  <c r="G76" i="20"/>
  <c r="F76" i="20"/>
  <c r="G123" i="20"/>
  <c r="B86" i="20"/>
  <c r="G39" i="20"/>
  <c r="D39" i="20"/>
  <c r="G393" i="20"/>
  <c r="D393" i="20"/>
  <c r="B201" i="20"/>
  <c r="F159" i="20"/>
  <c r="G211" i="20"/>
  <c r="B211" i="20"/>
  <c r="D337" i="20"/>
  <c r="G377" i="20"/>
  <c r="F367" i="20"/>
  <c r="G391" i="20"/>
  <c r="G365" i="20"/>
  <c r="G178" i="20"/>
  <c r="F178" i="20"/>
  <c r="G257" i="20"/>
  <c r="G171" i="20"/>
  <c r="D171" i="20"/>
  <c r="F318" i="20"/>
  <c r="G323" i="20"/>
  <c r="G280" i="20"/>
  <c r="G230" i="20"/>
  <c r="D230" i="20"/>
  <c r="G303" i="20"/>
  <c r="D293" i="20"/>
  <c r="G293" i="20"/>
  <c r="O200" i="20"/>
  <c r="F293" i="20"/>
  <c r="G52" i="20"/>
  <c r="D52" i="20"/>
  <c r="C52" i="20"/>
  <c r="G148" i="20"/>
  <c r="F148" i="20"/>
  <c r="D148" i="20"/>
  <c r="B17" i="20"/>
  <c r="G17" i="20"/>
  <c r="F17" i="20"/>
  <c r="G177" i="20"/>
  <c r="G381" i="20"/>
  <c r="G346" i="20"/>
  <c r="C346" i="20"/>
  <c r="B346" i="20"/>
  <c r="G191" i="20"/>
  <c r="D250" i="20"/>
  <c r="G250" i="20"/>
  <c r="F288" i="20"/>
  <c r="G288" i="20"/>
  <c r="F412" i="20"/>
  <c r="G412" i="20"/>
  <c r="D134" i="20"/>
  <c r="G134" i="20"/>
  <c r="C311" i="20"/>
  <c r="G311" i="20"/>
  <c r="G247" i="20"/>
  <c r="G154" i="20"/>
  <c r="D154" i="20"/>
  <c r="G90" i="20"/>
  <c r="D70" i="20"/>
  <c r="G70" i="20"/>
  <c r="C70" i="20"/>
  <c r="B70" i="20"/>
  <c r="G20" i="20"/>
  <c r="D20" i="20"/>
  <c r="B20" i="20"/>
  <c r="G105" i="20"/>
  <c r="G351" i="20"/>
  <c r="D351" i="20"/>
  <c r="F214" i="20"/>
  <c r="G214" i="20"/>
  <c r="F119" i="20"/>
  <c r="G157" i="20"/>
  <c r="F157" i="20"/>
  <c r="G200" i="20"/>
  <c r="G30" i="20"/>
  <c r="D30" i="20"/>
  <c r="G87" i="20"/>
  <c r="B87" i="20"/>
  <c r="G224" i="20"/>
  <c r="G33" i="20"/>
  <c r="G203" i="20"/>
  <c r="G19" i="20"/>
  <c r="D19" i="20"/>
  <c r="O55" i="20"/>
  <c r="G79" i="20"/>
  <c r="G127" i="20"/>
  <c r="D58" i="20"/>
  <c r="G58" i="20"/>
  <c r="B58" i="20"/>
  <c r="G121" i="20"/>
  <c r="G368" i="20"/>
  <c r="G286" i="20"/>
  <c r="G385" i="20"/>
  <c r="G151" i="20"/>
  <c r="G131" i="20"/>
  <c r="D157" i="20"/>
  <c r="G37" i="20"/>
  <c r="G84" i="20"/>
  <c r="B84" i="20"/>
  <c r="G232" i="20"/>
  <c r="D232" i="20"/>
  <c r="G101" i="20"/>
  <c r="F102" i="20"/>
  <c r="G21" i="20"/>
  <c r="G252" i="20"/>
  <c r="D252" i="20"/>
  <c r="G223" i="20"/>
  <c r="D79" i="20"/>
  <c r="G46" i="20"/>
  <c r="D127" i="20"/>
  <c r="D174" i="20"/>
  <c r="G319" i="20"/>
  <c r="B121" i="20"/>
  <c r="F216" i="20"/>
  <c r="G254" i="20"/>
  <c r="B376" i="20"/>
  <c r="G333" i="20"/>
  <c r="D267" i="20"/>
  <c r="G296" i="20"/>
  <c r="F389" i="20"/>
  <c r="G344" i="20"/>
  <c r="D344" i="20"/>
  <c r="F274" i="20"/>
  <c r="G334" i="20"/>
  <c r="D334" i="20"/>
  <c r="G336" i="20"/>
  <c r="F313" i="20"/>
  <c r="F124" i="20"/>
  <c r="D151" i="20"/>
  <c r="G360" i="20"/>
  <c r="G289" i="20"/>
  <c r="D289" i="20"/>
  <c r="F265" i="20"/>
  <c r="G118" i="20"/>
  <c r="F122" i="20"/>
  <c r="D141" i="20"/>
  <c r="G25" i="20"/>
  <c r="F37" i="20"/>
  <c r="D110" i="20"/>
  <c r="D84" i="20"/>
  <c r="G61" i="20"/>
  <c r="D61" i="20"/>
  <c r="B101" i="20"/>
  <c r="G63" i="20"/>
  <c r="F63" i="20"/>
  <c r="F19" i="20"/>
  <c r="B21" i="20"/>
  <c r="G47" i="20"/>
  <c r="B252" i="20"/>
  <c r="G95" i="20"/>
  <c r="D223" i="20"/>
  <c r="G144" i="20"/>
  <c r="D144" i="20"/>
  <c r="D36" i="20"/>
  <c r="B76" i="20"/>
  <c r="D123" i="20"/>
  <c r="G243" i="20"/>
  <c r="D243" i="20"/>
  <c r="F86" i="20"/>
  <c r="D46" i="20"/>
  <c r="G53" i="20"/>
  <c r="F127" i="20"/>
  <c r="B39" i="20"/>
  <c r="F174" i="20"/>
  <c r="B393" i="20"/>
  <c r="G326" i="20"/>
  <c r="D326" i="20"/>
  <c r="F211" i="20"/>
  <c r="D254" i="20"/>
  <c r="D376" i="20"/>
  <c r="F267" i="20"/>
  <c r="G364" i="20"/>
  <c r="B364" i="20"/>
  <c r="G374" i="20"/>
  <c r="G235" i="20"/>
  <c r="D235" i="20"/>
  <c r="B296" i="20"/>
  <c r="G225" i="20"/>
  <c r="F225" i="20"/>
  <c r="G209" i="20"/>
  <c r="B209" i="20"/>
  <c r="G332" i="20"/>
  <c r="G295" i="20"/>
  <c r="D391" i="20"/>
  <c r="B334" i="20"/>
  <c r="G270" i="20"/>
  <c r="D365" i="20"/>
  <c r="G375" i="20"/>
  <c r="D375" i="20"/>
  <c r="B360" i="20"/>
  <c r="F289" i="20"/>
  <c r="F163" i="20"/>
  <c r="G163" i="20"/>
  <c r="B178" i="20"/>
  <c r="D257" i="20"/>
  <c r="B171" i="20"/>
  <c r="G358" i="20"/>
  <c r="G387" i="20"/>
  <c r="D280" i="20"/>
  <c r="G404" i="20"/>
  <c r="F404" i="20"/>
  <c r="D404" i="20"/>
  <c r="G305" i="20"/>
  <c r="B293" i="20"/>
  <c r="G59" i="20"/>
  <c r="C59" i="20"/>
  <c r="B59" i="20"/>
  <c r="G54" i="20"/>
  <c r="D54" i="20"/>
  <c r="B54" i="20"/>
  <c r="D133" i="20"/>
  <c r="G133" i="20"/>
  <c r="F133" i="20"/>
  <c r="B52" i="20"/>
  <c r="B148" i="20"/>
  <c r="G156" i="20"/>
  <c r="C156" i="20"/>
  <c r="B156" i="20"/>
  <c r="G143" i="20"/>
  <c r="D143" i="20"/>
  <c r="B143" i="20"/>
  <c r="C17" i="20"/>
  <c r="D147" i="20"/>
  <c r="G147" i="20"/>
  <c r="F147" i="20"/>
  <c r="B147" i="20"/>
  <c r="G142" i="20"/>
  <c r="B142" i="20"/>
  <c r="G328" i="20"/>
  <c r="G164" i="20"/>
  <c r="C164" i="20"/>
  <c r="B164" i="20"/>
  <c r="G106" i="20"/>
  <c r="G204" i="20"/>
  <c r="C204" i="20"/>
  <c r="B204" i="20"/>
  <c r="G354" i="20"/>
  <c r="G329" i="20"/>
  <c r="G394" i="20"/>
  <c r="D394" i="20"/>
  <c r="C394" i="20"/>
  <c r="D346" i="20"/>
  <c r="G170" i="20"/>
  <c r="D170" i="20"/>
  <c r="G249" i="20"/>
  <c r="D249" i="20"/>
  <c r="C249" i="20"/>
  <c r="D288" i="20"/>
  <c r="C134" i="20"/>
  <c r="G165" i="20"/>
  <c r="G168" i="20"/>
  <c r="D168" i="20"/>
  <c r="G277" i="20"/>
  <c r="B154" i="20"/>
  <c r="G297" i="20"/>
  <c r="C297" i="20"/>
  <c r="G207" i="20"/>
  <c r="C207" i="20"/>
  <c r="B207" i="20"/>
  <c r="G256" i="20"/>
  <c r="B256" i="20"/>
  <c r="D342" i="20"/>
  <c r="G342" i="20"/>
  <c r="C342" i="20"/>
  <c r="D215" i="20"/>
  <c r="G215" i="20"/>
  <c r="C215" i="20"/>
  <c r="B215" i="20"/>
  <c r="F140" i="20"/>
  <c r="G140" i="20"/>
  <c r="D140" i="20"/>
  <c r="C140" i="20"/>
  <c r="G359" i="20"/>
  <c r="D352" i="20"/>
  <c r="G352" i="20"/>
  <c r="D411" i="20"/>
  <c r="G411" i="20"/>
  <c r="D298" i="20"/>
  <c r="G298" i="20"/>
  <c r="G361" i="20"/>
  <c r="B236" i="20"/>
  <c r="G236" i="20"/>
  <c r="G210" i="20"/>
  <c r="G160" i="20"/>
  <c r="G179" i="20"/>
  <c r="F107" i="20"/>
  <c r="G107" i="20"/>
  <c r="G77" i="20"/>
  <c r="G194" i="20"/>
  <c r="D135" i="20"/>
  <c r="G103" i="20"/>
  <c r="G341" i="20"/>
  <c r="G269" i="20"/>
  <c r="G410" i="20"/>
  <c r="G396" i="20"/>
  <c r="G363" i="20"/>
  <c r="G356" i="20"/>
  <c r="G278" i="20"/>
  <c r="F291" i="20"/>
  <c r="G291" i="20"/>
  <c r="B166" i="20"/>
  <c r="G166" i="20"/>
  <c r="G327" i="20"/>
  <c r="D339" i="20"/>
  <c r="G339" i="20"/>
  <c r="G219" i="20"/>
  <c r="G248" i="20"/>
  <c r="D132" i="20"/>
  <c r="G132" i="20"/>
  <c r="G384" i="20"/>
  <c r="G397" i="20"/>
  <c r="G370" i="20"/>
  <c r="D175" i="20"/>
  <c r="B32" i="20"/>
  <c r="G32" i="20"/>
  <c r="G27" i="20"/>
  <c r="G26" i="20"/>
  <c r="G14" i="20"/>
  <c r="F71" i="20"/>
  <c r="F35" i="20"/>
  <c r="D50" i="20"/>
  <c r="D42" i="20"/>
  <c r="G35" i="20"/>
  <c r="G18" i="20"/>
  <c r="G135" i="20"/>
  <c r="D264" i="20"/>
  <c r="G264" i="20"/>
  <c r="G378" i="20"/>
  <c r="D287" i="20"/>
  <c r="G287" i="20"/>
  <c r="G137" i="20"/>
  <c r="D48" i="20"/>
  <c r="G180" i="20"/>
  <c r="B183" i="20"/>
  <c r="G183" i="20"/>
  <c r="G114" i="20"/>
  <c r="G139" i="20"/>
  <c r="G169" i="20"/>
  <c r="G92" i="20"/>
  <c r="G75" i="20"/>
  <c r="G55" i="20"/>
  <c r="G64" i="20"/>
  <c r="G229" i="20"/>
  <c r="G24" i="20"/>
  <c r="G68" i="20"/>
  <c r="G51" i="20"/>
  <c r="G96" i="20"/>
  <c r="G15" i="20"/>
  <c r="G176" i="20"/>
  <c r="G85" i="20"/>
  <c r="G81" i="20"/>
  <c r="G57" i="20"/>
  <c r="G239" i="20"/>
  <c r="G206" i="20"/>
  <c r="G195" i="20"/>
  <c r="O95" i="20"/>
  <c r="G335" i="20"/>
  <c r="G227" i="20"/>
  <c r="G259" i="20"/>
  <c r="G314" i="20"/>
  <c r="G260" i="20"/>
  <c r="G279" i="20"/>
  <c r="G366" i="20"/>
  <c r="G315" i="20"/>
  <c r="G231" i="20"/>
  <c r="G304" i="20"/>
  <c r="G244" i="20"/>
  <c r="G369" i="20"/>
  <c r="D212" i="20"/>
  <c r="G212" i="20"/>
  <c r="D308" i="20"/>
  <c r="G308" i="20"/>
  <c r="D283" i="20"/>
  <c r="G283" i="20"/>
  <c r="G307" i="20"/>
  <c r="B264" i="20"/>
  <c r="G309" i="20"/>
  <c r="D359" i="20"/>
  <c r="B352" i="20"/>
  <c r="G355" i="20"/>
  <c r="D162" i="20"/>
  <c r="G162" i="20"/>
  <c r="D398" i="20"/>
  <c r="G398" i="20"/>
  <c r="G285" i="20"/>
  <c r="B411" i="20"/>
  <c r="G357" i="20"/>
  <c r="D378" i="20"/>
  <c r="B298" i="20"/>
  <c r="B287" i="20"/>
  <c r="G407" i="20"/>
  <c r="D361" i="20"/>
  <c r="C236" i="20"/>
  <c r="G184" i="20"/>
  <c r="D173" i="20"/>
  <c r="G173" i="20"/>
  <c r="G56" i="20"/>
  <c r="B137" i="20"/>
  <c r="B48" i="20"/>
  <c r="B180" i="20"/>
  <c r="B117" i="20"/>
  <c r="G117" i="20"/>
  <c r="C183" i="20"/>
  <c r="G282" i="20"/>
  <c r="D258" i="20"/>
  <c r="G258" i="20"/>
  <c r="G299" i="20"/>
  <c r="G275" i="20"/>
  <c r="G281" i="20"/>
  <c r="C312" i="20"/>
  <c r="B210" i="20"/>
  <c r="B160" i="20"/>
  <c r="B179" i="20"/>
  <c r="G301" i="20"/>
  <c r="G325" i="20"/>
  <c r="D199" i="20"/>
  <c r="G199" i="20"/>
  <c r="D107" i="20"/>
  <c r="G91" i="20"/>
  <c r="G190" i="20"/>
  <c r="G89" i="20"/>
  <c r="B77" i="20"/>
  <c r="G34" i="20"/>
  <c r="G406" i="20"/>
  <c r="B194" i="20"/>
  <c r="F220" i="20"/>
  <c r="G220" i="20"/>
  <c r="G145" i="20"/>
  <c r="G94" i="20"/>
  <c r="G167" i="20"/>
  <c r="F362" i="20"/>
  <c r="G362" i="20"/>
  <c r="B103" i="20"/>
  <c r="F185" i="20"/>
  <c r="G185" i="20"/>
  <c r="G208" i="20"/>
  <c r="B341" i="20"/>
  <c r="G189" i="20"/>
  <c r="G373" i="20"/>
  <c r="G408" i="20"/>
  <c r="B363" i="20"/>
  <c r="G228" i="20"/>
  <c r="D356" i="20"/>
  <c r="G109" i="20"/>
  <c r="C278" i="20"/>
  <c r="G146" i="20"/>
  <c r="B276" i="20"/>
  <c r="D291" i="20"/>
  <c r="D290" i="20"/>
  <c r="C166" i="20"/>
  <c r="F218" i="20"/>
  <c r="G218" i="20"/>
  <c r="G241" i="20"/>
  <c r="G349" i="20"/>
  <c r="B248" i="20"/>
  <c r="C271" i="20"/>
  <c r="G402" i="20"/>
  <c r="G155" i="20"/>
  <c r="G205" i="20"/>
  <c r="G213" i="20"/>
  <c r="B384" i="20"/>
  <c r="D397" i="20"/>
  <c r="G192" i="20"/>
  <c r="G284" i="20"/>
  <c r="D108" i="20"/>
  <c r="B238" i="20"/>
  <c r="G238" i="20"/>
  <c r="B175" i="20"/>
  <c r="C32" i="20"/>
  <c r="C18" i="20"/>
  <c r="B27" i="20"/>
  <c r="B26" i="20"/>
  <c r="B14" i="20"/>
  <c r="G78" i="20"/>
  <c r="G98" i="20"/>
  <c r="G82" i="20"/>
  <c r="B71" i="20"/>
  <c r="G45" i="20"/>
  <c r="F115" i="20"/>
  <c r="G112" i="20"/>
  <c r="F38" i="20"/>
  <c r="D38" i="20"/>
  <c r="G28" i="20"/>
  <c r="B28" i="20"/>
  <c r="C97" i="20"/>
  <c r="G62" i="20"/>
  <c r="G38" i="20"/>
  <c r="G41" i="20"/>
  <c r="G290" i="20"/>
  <c r="G276" i="20"/>
  <c r="G40" i="20"/>
  <c r="G292" i="20"/>
  <c r="F50" i="20"/>
  <c r="G42" i="20"/>
  <c r="C42" i="20"/>
  <c r="G50" i="20"/>
  <c r="G71" i="20"/>
  <c r="G273" i="20"/>
  <c r="G380" i="20"/>
  <c r="G152" i="20"/>
  <c r="G13" i="20"/>
  <c r="G312" i="20"/>
  <c r="G74" i="20"/>
  <c r="F338" i="20"/>
  <c r="D338" i="20"/>
  <c r="C338" i="20"/>
  <c r="C182" i="20"/>
  <c r="C118" i="20"/>
  <c r="C88" i="20"/>
  <c r="C92" i="20"/>
  <c r="C25" i="20"/>
  <c r="C214" i="20"/>
  <c r="B182" i="20"/>
  <c r="C60" i="20"/>
  <c r="B118" i="20"/>
  <c r="C200" i="20"/>
  <c r="B88" i="20"/>
  <c r="C139" i="20"/>
  <c r="B92" i="20"/>
  <c r="C125" i="20"/>
  <c r="B25" i="20"/>
  <c r="C37" i="20"/>
  <c r="C22" i="20"/>
  <c r="D22" i="20"/>
  <c r="C24" i="20"/>
  <c r="D24" i="20"/>
  <c r="B23" i="20"/>
  <c r="C47" i="20"/>
  <c r="B47" i="20"/>
  <c r="F47" i="20"/>
  <c r="C322" i="20"/>
  <c r="B322" i="20"/>
  <c r="F322" i="20"/>
  <c r="B335" i="20"/>
  <c r="C227" i="20"/>
  <c r="F227" i="20"/>
  <c r="C314" i="20"/>
  <c r="D314" i="20"/>
  <c r="F314" i="20"/>
  <c r="C233" i="20"/>
  <c r="B233" i="20"/>
  <c r="F233" i="20"/>
  <c r="C270" i="20"/>
  <c r="F270" i="20"/>
  <c r="B270" i="20"/>
  <c r="C336" i="20"/>
  <c r="F336" i="20"/>
  <c r="C360" i="20"/>
  <c r="D360" i="20"/>
  <c r="F360" i="20"/>
  <c r="C131" i="20"/>
  <c r="D131" i="20"/>
  <c r="B131" i="20"/>
  <c r="C158" i="20"/>
  <c r="B158" i="20"/>
  <c r="F158" i="20"/>
  <c r="D158" i="20"/>
  <c r="C64" i="20"/>
  <c r="F64" i="20"/>
  <c r="B64" i="20"/>
  <c r="C224" i="20"/>
  <c r="B224" i="20"/>
  <c r="C33" i="20"/>
  <c r="B33" i="20"/>
  <c r="C237" i="20"/>
  <c r="F237" i="20"/>
  <c r="B237" i="20"/>
  <c r="C105" i="20"/>
  <c r="F105" i="20"/>
  <c r="C53" i="20"/>
  <c r="D53" i="20"/>
  <c r="F53" i="20"/>
  <c r="B214" i="20"/>
  <c r="C119" i="20"/>
  <c r="C157" i="20"/>
  <c r="D88" i="20"/>
  <c r="B139" i="20"/>
  <c r="C169" i="20"/>
  <c r="D92" i="20"/>
  <c r="B125" i="20"/>
  <c r="D25" i="20"/>
  <c r="O33" i="20"/>
  <c r="C110" i="20"/>
  <c r="C129" i="20"/>
  <c r="F129" i="20"/>
  <c r="B22" i="20"/>
  <c r="D64" i="20"/>
  <c r="D224" i="20"/>
  <c r="C232" i="20"/>
  <c r="B24" i="20"/>
  <c r="D23" i="20"/>
  <c r="D47" i="20"/>
  <c r="C95" i="20"/>
  <c r="F95" i="20"/>
  <c r="B95" i="20"/>
  <c r="C36" i="20"/>
  <c r="F36" i="20"/>
  <c r="D237" i="20"/>
  <c r="C73" i="20"/>
  <c r="D73" i="20"/>
  <c r="F73" i="20"/>
  <c r="B105" i="20"/>
  <c r="B53" i="20"/>
  <c r="C126" i="20"/>
  <c r="B126" i="20"/>
  <c r="F126" i="20"/>
  <c r="D322" i="20"/>
  <c r="C319" i="20"/>
  <c r="F319" i="20"/>
  <c r="B319" i="20"/>
  <c r="C326" i="20"/>
  <c r="F326" i="20"/>
  <c r="D335" i="20"/>
  <c r="C333" i="20"/>
  <c r="D333" i="20"/>
  <c r="F333" i="20"/>
  <c r="B227" i="20"/>
  <c r="B314" i="20"/>
  <c r="C279" i="20"/>
  <c r="B279" i="20"/>
  <c r="F279" i="20"/>
  <c r="D233" i="20"/>
  <c r="C377" i="20"/>
  <c r="F377" i="20"/>
  <c r="B377" i="20"/>
  <c r="C343" i="20"/>
  <c r="F343" i="20"/>
  <c r="D270" i="20"/>
  <c r="C231" i="20"/>
  <c r="D231" i="20"/>
  <c r="F231" i="20"/>
  <c r="B336" i="20"/>
  <c r="F131" i="20"/>
  <c r="B67" i="20"/>
  <c r="C203" i="20"/>
  <c r="D203" i="20"/>
  <c r="D182" i="20"/>
  <c r="B60" i="20"/>
  <c r="D118" i="20"/>
  <c r="B200" i="20"/>
  <c r="C120" i="20"/>
  <c r="C30" i="20"/>
  <c r="B37" i="20"/>
  <c r="D67" i="20"/>
  <c r="D33" i="20"/>
  <c r="C96" i="20"/>
  <c r="F96" i="20"/>
  <c r="B203" i="20"/>
  <c r="D214" i="20"/>
  <c r="B119" i="20"/>
  <c r="C114" i="20"/>
  <c r="F182" i="20"/>
  <c r="D60" i="20"/>
  <c r="B157" i="20"/>
  <c r="C265" i="20"/>
  <c r="F118" i="20"/>
  <c r="D200" i="20"/>
  <c r="B120" i="20"/>
  <c r="C122" i="20"/>
  <c r="F88" i="20"/>
  <c r="D139" i="20"/>
  <c r="B169" i="20"/>
  <c r="C141" i="20"/>
  <c r="F92" i="20"/>
  <c r="D125" i="20"/>
  <c r="B30" i="20"/>
  <c r="C75" i="20"/>
  <c r="F25" i="20"/>
  <c r="D37" i="20"/>
  <c r="B110" i="20"/>
  <c r="B129" i="20"/>
  <c r="F22" i="20"/>
  <c r="C61" i="20"/>
  <c r="B61" i="20"/>
  <c r="C87" i="20"/>
  <c r="D87" i="20"/>
  <c r="B232" i="20"/>
  <c r="F24" i="20"/>
  <c r="C68" i="20"/>
  <c r="B68" i="20"/>
  <c r="C51" i="20"/>
  <c r="D51" i="20"/>
  <c r="F33" i="20"/>
  <c r="B96" i="20"/>
  <c r="F203" i="20"/>
  <c r="C102" i="20"/>
  <c r="B102" i="20"/>
  <c r="C21" i="20"/>
  <c r="D21" i="20"/>
  <c r="D95" i="20"/>
  <c r="C15" i="20"/>
  <c r="D15" i="20"/>
  <c r="F15" i="20"/>
  <c r="B36" i="20"/>
  <c r="B73" i="20"/>
  <c r="D105" i="20"/>
  <c r="C79" i="20"/>
  <c r="B79" i="20"/>
  <c r="F79" i="20"/>
  <c r="D126" i="20"/>
  <c r="C116" i="20"/>
  <c r="F116" i="20"/>
  <c r="B116" i="20"/>
  <c r="C201" i="20"/>
  <c r="F201" i="20"/>
  <c r="D319" i="20"/>
  <c r="C121" i="20"/>
  <c r="D121" i="20"/>
  <c r="F121" i="20"/>
  <c r="B326" i="20"/>
  <c r="B333" i="20"/>
  <c r="D227" i="20"/>
  <c r="C374" i="20"/>
  <c r="B374" i="20"/>
  <c r="F374" i="20"/>
  <c r="D279" i="20"/>
  <c r="C368" i="20"/>
  <c r="F368" i="20"/>
  <c r="B368" i="20"/>
  <c r="C344" i="20"/>
  <c r="F344" i="20"/>
  <c r="O121" i="20"/>
  <c r="D377" i="20"/>
  <c r="C286" i="20"/>
  <c r="D286" i="20"/>
  <c r="F286" i="20"/>
  <c r="B343" i="20"/>
  <c r="D336" i="20"/>
  <c r="C385" i="20"/>
  <c r="B385" i="20"/>
  <c r="F385" i="20"/>
  <c r="C253" i="20"/>
  <c r="B253" i="20"/>
  <c r="D253" i="20"/>
  <c r="C358" i="20"/>
  <c r="B358" i="20"/>
  <c r="F358" i="20"/>
  <c r="D358" i="20"/>
  <c r="C67" i="20"/>
  <c r="C23" i="20"/>
  <c r="F23" i="20"/>
  <c r="C176" i="20"/>
  <c r="B176" i="20"/>
  <c r="F176" i="20"/>
  <c r="C46" i="20"/>
  <c r="F46" i="20"/>
  <c r="B46" i="20"/>
  <c r="C239" i="20"/>
  <c r="D239" i="20"/>
  <c r="F239" i="20"/>
  <c r="C254" i="20"/>
  <c r="B254" i="20"/>
  <c r="F254" i="20"/>
  <c r="D374" i="20"/>
  <c r="C351" i="20"/>
  <c r="F351" i="20"/>
  <c r="B351" i="20"/>
  <c r="D368" i="20"/>
  <c r="C332" i="20"/>
  <c r="D332" i="20"/>
  <c r="F332" i="20"/>
  <c r="B344" i="20"/>
  <c r="B286" i="20"/>
  <c r="O126" i="20"/>
  <c r="D343" i="20"/>
  <c r="C391" i="20"/>
  <c r="B391" i="20"/>
  <c r="F391" i="20"/>
  <c r="D385" i="20"/>
  <c r="C151" i="20"/>
  <c r="F151" i="20"/>
  <c r="B151" i="20"/>
  <c r="C181" i="20"/>
  <c r="D181" i="20"/>
  <c r="F253" i="20"/>
  <c r="C163" i="20"/>
  <c r="B163" i="20"/>
  <c r="C223" i="20"/>
  <c r="B223" i="20"/>
  <c r="C76" i="20"/>
  <c r="D76" i="20"/>
  <c r="C123" i="20"/>
  <c r="B123" i="20"/>
  <c r="C81" i="20"/>
  <c r="D81" i="20"/>
  <c r="C127" i="20"/>
  <c r="B127" i="20"/>
  <c r="D100" i="20"/>
  <c r="C174" i="20"/>
  <c r="B174" i="20"/>
  <c r="C159" i="20"/>
  <c r="D159" i="20"/>
  <c r="C216" i="20"/>
  <c r="B216" i="20"/>
  <c r="C211" i="20"/>
  <c r="D211" i="20"/>
  <c r="C337" i="20"/>
  <c r="B337" i="20"/>
  <c r="C364" i="20"/>
  <c r="D364" i="20"/>
  <c r="C235" i="20"/>
  <c r="B235" i="20"/>
  <c r="C225" i="20"/>
  <c r="D225" i="20"/>
  <c r="C310" i="20"/>
  <c r="B310" i="20"/>
  <c r="C274" i="20"/>
  <c r="D274" i="20"/>
  <c r="C295" i="20"/>
  <c r="B295" i="20"/>
  <c r="C315" i="20"/>
  <c r="D315" i="20"/>
  <c r="C365" i="20"/>
  <c r="B365" i="20"/>
  <c r="C313" i="20"/>
  <c r="D313" i="20"/>
  <c r="C289" i="20"/>
  <c r="B289" i="20"/>
  <c r="C350" i="20"/>
  <c r="F350" i="20"/>
  <c r="B350" i="20"/>
  <c r="C323" i="20"/>
  <c r="F323" i="20"/>
  <c r="B323" i="20"/>
  <c r="D323" i="20"/>
  <c r="C355" i="20"/>
  <c r="B355" i="20"/>
  <c r="F355" i="20"/>
  <c r="C305" i="20"/>
  <c r="F305" i="20"/>
  <c r="B305" i="20"/>
  <c r="D305" i="20"/>
  <c r="C230" i="20"/>
  <c r="F230" i="20"/>
  <c r="B230" i="20"/>
  <c r="C386" i="20"/>
  <c r="B386" i="20"/>
  <c r="F386" i="20"/>
  <c r="D386" i="20"/>
  <c r="C409" i="20"/>
  <c r="B409" i="20"/>
  <c r="F409" i="20"/>
  <c r="C392" i="20"/>
  <c r="F392" i="20"/>
  <c r="B392" i="20"/>
  <c r="C361" i="20"/>
  <c r="B361" i="20"/>
  <c r="F361" i="20"/>
  <c r="C307" i="20"/>
  <c r="B307" i="20"/>
  <c r="F307" i="20"/>
  <c r="C387" i="20"/>
  <c r="F387" i="20"/>
  <c r="B387" i="20"/>
  <c r="D409" i="20"/>
  <c r="D392" i="20"/>
  <c r="C285" i="20"/>
  <c r="B285" i="20"/>
  <c r="F285" i="20"/>
  <c r="C303" i="20"/>
  <c r="F303" i="20"/>
  <c r="B303" i="20"/>
  <c r="C84" i="20"/>
  <c r="C55" i="20"/>
  <c r="C229" i="20"/>
  <c r="C63" i="20"/>
  <c r="C19" i="20"/>
  <c r="C252" i="20"/>
  <c r="C144" i="20"/>
  <c r="C85" i="20"/>
  <c r="C243" i="20"/>
  <c r="C86" i="20"/>
  <c r="C393" i="20"/>
  <c r="C206" i="20"/>
  <c r="C195" i="20"/>
  <c r="C376" i="20"/>
  <c r="C267" i="20"/>
  <c r="C260" i="20"/>
  <c r="C209" i="20"/>
  <c r="C389" i="20"/>
  <c r="C366" i="20"/>
  <c r="C367" i="20"/>
  <c r="C334" i="20"/>
  <c r="C375" i="20"/>
  <c r="C124" i="20"/>
  <c r="C304" i="20"/>
  <c r="C369" i="20"/>
  <c r="F369" i="20"/>
  <c r="C292" i="20"/>
  <c r="B292" i="20"/>
  <c r="F292" i="20"/>
  <c r="C257" i="20"/>
  <c r="F257" i="20"/>
  <c r="B257" i="20"/>
  <c r="D307" i="20"/>
  <c r="D387" i="20"/>
  <c r="C359" i="20"/>
  <c r="B359" i="20"/>
  <c r="F359" i="20"/>
  <c r="C280" i="20"/>
  <c r="F280" i="20"/>
  <c r="B280" i="20"/>
  <c r="D285" i="20"/>
  <c r="D303" i="20"/>
  <c r="C378" i="20"/>
  <c r="B378" i="20"/>
  <c r="F378" i="20"/>
  <c r="C242" i="20"/>
  <c r="F242" i="20"/>
  <c r="B242" i="20"/>
  <c r="D189" i="20"/>
  <c r="F189" i="20"/>
  <c r="B189" i="20"/>
  <c r="C189" i="20"/>
  <c r="B410" i="20"/>
  <c r="D410" i="20"/>
  <c r="B91" i="20"/>
  <c r="B177" i="20"/>
  <c r="O249" i="20"/>
  <c r="D177" i="20"/>
  <c r="D328" i="20"/>
  <c r="B328" i="20"/>
  <c r="C328" i="20"/>
  <c r="C244" i="20"/>
  <c r="C178" i="20"/>
  <c r="C171" i="20"/>
  <c r="C318" i="20"/>
  <c r="C294" i="20"/>
  <c r="C309" i="20"/>
  <c r="C379" i="20"/>
  <c r="C353" i="20"/>
  <c r="C404" i="20"/>
  <c r="C357" i="20"/>
  <c r="C113" i="20"/>
  <c r="C293" i="20"/>
  <c r="C187" i="20"/>
  <c r="D236" i="20"/>
  <c r="C173" i="20"/>
  <c r="C56" i="20"/>
  <c r="D44" i="20"/>
  <c r="C48" i="20"/>
  <c r="C180" i="20"/>
  <c r="D99" i="20"/>
  <c r="C83" i="20"/>
  <c r="C54" i="20"/>
  <c r="D117" i="20"/>
  <c r="C133" i="20"/>
  <c r="C390" i="20"/>
  <c r="D183" i="20"/>
  <c r="C258" i="20"/>
  <c r="B299" i="20"/>
  <c r="D299" i="20"/>
  <c r="D281" i="20"/>
  <c r="C281" i="20"/>
  <c r="B196" i="20"/>
  <c r="D196" i="20"/>
  <c r="D111" i="20"/>
  <c r="C111" i="20"/>
  <c r="B347" i="20"/>
  <c r="D347" i="20"/>
  <c r="D345" i="20"/>
  <c r="C345" i="20"/>
  <c r="B312" i="20"/>
  <c r="D312" i="20"/>
  <c r="D160" i="20"/>
  <c r="C160" i="20"/>
  <c r="B301" i="20"/>
  <c r="D301" i="20"/>
  <c r="D91" i="20"/>
  <c r="F177" i="20"/>
  <c r="F328" i="20"/>
  <c r="C263" i="20"/>
  <c r="F263" i="20"/>
  <c r="B263" i="20"/>
  <c r="B198" i="20"/>
  <c r="C198" i="20"/>
  <c r="D198" i="20"/>
  <c r="D106" i="20"/>
  <c r="B106" i="20"/>
  <c r="C106" i="20"/>
  <c r="D65" i="20"/>
  <c r="B65" i="20"/>
  <c r="C40" i="20"/>
  <c r="F40" i="20"/>
  <c r="B40" i="20"/>
  <c r="B406" i="20"/>
  <c r="C406" i="20"/>
  <c r="D406" i="20"/>
  <c r="F106" i="20"/>
  <c r="C261" i="20"/>
  <c r="F261" i="20"/>
  <c r="B261" i="20"/>
  <c r="B128" i="20"/>
  <c r="C128" i="20"/>
  <c r="D128" i="20"/>
  <c r="C212" i="20"/>
  <c r="C308" i="20"/>
  <c r="C283" i="20"/>
  <c r="C264" i="20"/>
  <c r="C352" i="20"/>
  <c r="C162" i="20"/>
  <c r="C411" i="20"/>
  <c r="C298" i="20"/>
  <c r="C287" i="20"/>
  <c r="D40" i="20"/>
  <c r="F406" i="20"/>
  <c r="D197" i="20"/>
  <c r="B197" i="20"/>
  <c r="C197" i="20"/>
  <c r="C135" i="20"/>
  <c r="F135" i="20"/>
  <c r="B135" i="20"/>
  <c r="B362" i="20"/>
  <c r="C362" i="20"/>
  <c r="D362" i="20"/>
  <c r="C208" i="20"/>
  <c r="B208" i="20"/>
  <c r="F208" i="20"/>
  <c r="D208" i="20"/>
  <c r="B329" i="20"/>
  <c r="F329" i="20"/>
  <c r="C329" i="20"/>
  <c r="D381" i="20"/>
  <c r="F381" i="20"/>
  <c r="B381" i="20"/>
  <c r="C191" i="20"/>
  <c r="B191" i="20"/>
  <c r="F191" i="20"/>
  <c r="F399" i="20"/>
  <c r="F184" i="20"/>
  <c r="F137" i="20"/>
  <c r="F59" i="20"/>
  <c r="F104" i="20"/>
  <c r="F282" i="20"/>
  <c r="C148" i="20"/>
  <c r="C143" i="20"/>
  <c r="C179" i="20"/>
  <c r="C199" i="20"/>
  <c r="C13" i="20"/>
  <c r="D17" i="20"/>
  <c r="C147" i="20"/>
  <c r="C69" i="20"/>
  <c r="C190" i="20"/>
  <c r="F190" i="20"/>
  <c r="B89" i="20"/>
  <c r="C89" i="20"/>
  <c r="D34" i="20"/>
  <c r="B34" i="20"/>
  <c r="C145" i="20"/>
  <c r="F145" i="20"/>
  <c r="B94" i="20"/>
  <c r="C94" i="20"/>
  <c r="D167" i="20"/>
  <c r="B167" i="20"/>
  <c r="D222" i="20"/>
  <c r="F222" i="20"/>
  <c r="B222" i="20"/>
  <c r="C193" i="20"/>
  <c r="B193" i="20"/>
  <c r="F193" i="20"/>
  <c r="B373" i="20"/>
  <c r="F373" i="20"/>
  <c r="C373" i="20"/>
  <c r="D329" i="20"/>
  <c r="D228" i="20"/>
  <c r="F228" i="20"/>
  <c r="B228" i="20"/>
  <c r="C381" i="20"/>
  <c r="C380" i="20"/>
  <c r="B380" i="20"/>
  <c r="F380" i="20"/>
  <c r="D191" i="20"/>
  <c r="B170" i="20"/>
  <c r="F170" i="20"/>
  <c r="C170" i="20"/>
  <c r="D240" i="20"/>
  <c r="F240" i="20"/>
  <c r="C240" i="20"/>
  <c r="B240" i="20"/>
  <c r="B269" i="20"/>
  <c r="D396" i="20"/>
  <c r="F396" i="20"/>
  <c r="B396" i="20"/>
  <c r="C272" i="20"/>
  <c r="B272" i="20"/>
  <c r="F272" i="20"/>
  <c r="D380" i="20"/>
  <c r="B109" i="20"/>
  <c r="F109" i="20"/>
  <c r="C109" i="20"/>
  <c r="B107" i="20"/>
  <c r="C107" i="20"/>
  <c r="D136" i="20"/>
  <c r="B136" i="20"/>
  <c r="C188" i="20"/>
  <c r="F188" i="20"/>
  <c r="B149" i="20"/>
  <c r="C149" i="20"/>
  <c r="D220" i="20"/>
  <c r="B220" i="20"/>
  <c r="C80" i="20"/>
  <c r="F80" i="20"/>
  <c r="B153" i="20"/>
  <c r="C153" i="20"/>
  <c r="D185" i="20"/>
  <c r="B185" i="20"/>
  <c r="B354" i="20"/>
  <c r="F354" i="20"/>
  <c r="C354" i="20"/>
  <c r="D269" i="20"/>
  <c r="D324" i="20"/>
  <c r="B324" i="20"/>
  <c r="C396" i="20"/>
  <c r="C408" i="20"/>
  <c r="B408" i="20"/>
  <c r="F408" i="20"/>
  <c r="D272" i="20"/>
  <c r="B356" i="20"/>
  <c r="F356" i="20"/>
  <c r="C356" i="20"/>
  <c r="D278" i="20"/>
  <c r="F278" i="20"/>
  <c r="B278" i="20"/>
  <c r="F401" i="20"/>
  <c r="B401" i="20"/>
  <c r="C276" i="20"/>
  <c r="B250" i="20"/>
  <c r="C401" i="20"/>
  <c r="C217" i="20"/>
  <c r="D276" i="20"/>
  <c r="C250" i="20"/>
  <c r="C291" i="20"/>
  <c r="D401" i="20"/>
  <c r="B290" i="20"/>
  <c r="F290" i="20"/>
  <c r="B217" i="20"/>
  <c r="F276" i="20"/>
  <c r="F250" i="20"/>
  <c r="B291" i="20"/>
  <c r="D161" i="20"/>
  <c r="F161" i="20"/>
  <c r="C288" i="20"/>
  <c r="B288" i="20"/>
  <c r="C290" i="20"/>
  <c r="F275" i="20"/>
  <c r="F52" i="20"/>
  <c r="F156" i="20"/>
  <c r="F210" i="20"/>
  <c r="F130" i="20"/>
  <c r="F202" i="20"/>
  <c r="F142" i="20"/>
  <c r="F77" i="20"/>
  <c r="F405" i="20"/>
  <c r="F194" i="20"/>
  <c r="F164" i="20"/>
  <c r="F395" i="20"/>
  <c r="F103" i="20"/>
  <c r="F204" i="20"/>
  <c r="F341" i="20"/>
  <c r="F152" i="20"/>
  <c r="F403" i="20"/>
  <c r="F363" i="20"/>
  <c r="F394" i="20"/>
  <c r="F346" i="20"/>
  <c r="F146" i="20"/>
  <c r="F249" i="20"/>
  <c r="F255" i="20"/>
  <c r="B412" i="20"/>
  <c r="F166" i="20"/>
  <c r="B327" i="20"/>
  <c r="D218" i="20"/>
  <c r="B241" i="20"/>
  <c r="F241" i="20"/>
  <c r="C241" i="20"/>
  <c r="D165" i="20"/>
  <c r="D271" i="20"/>
  <c r="F271" i="20"/>
  <c r="B271" i="20"/>
  <c r="C168" i="20"/>
  <c r="B168" i="20"/>
  <c r="F168" i="20"/>
  <c r="B205" i="20"/>
  <c r="F205" i="20"/>
  <c r="C205" i="20"/>
  <c r="D247" i="20"/>
  <c r="D372" i="20"/>
  <c r="B372" i="20"/>
  <c r="C302" i="20"/>
  <c r="B302" i="20"/>
  <c r="F302" i="20"/>
  <c r="D412" i="20"/>
  <c r="C327" i="20"/>
  <c r="D219" i="20"/>
  <c r="F219" i="20"/>
  <c r="B219" i="20"/>
  <c r="C382" i="20"/>
  <c r="B382" i="20"/>
  <c r="F382" i="20"/>
  <c r="B155" i="20"/>
  <c r="F155" i="20"/>
  <c r="C155" i="20"/>
  <c r="D150" i="20"/>
  <c r="F150" i="20"/>
  <c r="B150" i="20"/>
  <c r="C316" i="20"/>
  <c r="B316" i="20"/>
  <c r="F316" i="20"/>
  <c r="B134" i="20"/>
  <c r="F134" i="20"/>
  <c r="D246" i="20"/>
  <c r="F246" i="20"/>
  <c r="B246" i="20"/>
  <c r="C219" i="20"/>
  <c r="C349" i="20"/>
  <c r="B349" i="20"/>
  <c r="F349" i="20"/>
  <c r="D382" i="20"/>
  <c r="B320" i="20"/>
  <c r="F320" i="20"/>
  <c r="C320" i="20"/>
  <c r="D155" i="20"/>
  <c r="D277" i="20"/>
  <c r="F277" i="20"/>
  <c r="B277" i="20"/>
  <c r="C150" i="20"/>
  <c r="B213" i="20"/>
  <c r="D316" i="20"/>
  <c r="B397" i="20"/>
  <c r="F397" i="20"/>
  <c r="C397" i="20"/>
  <c r="C412" i="20"/>
  <c r="D327" i="20"/>
  <c r="F327" i="20"/>
  <c r="C218" i="20"/>
  <c r="B218" i="20"/>
  <c r="C339" i="20"/>
  <c r="B339" i="20"/>
  <c r="F339" i="20"/>
  <c r="B165" i="20"/>
  <c r="F165" i="20"/>
  <c r="C165" i="20"/>
  <c r="D311" i="20"/>
  <c r="F311" i="20"/>
  <c r="B311" i="20"/>
  <c r="B132" i="20"/>
  <c r="F132" i="20"/>
  <c r="B247" i="20"/>
  <c r="F247" i="20"/>
  <c r="C247" i="20"/>
  <c r="D138" i="20"/>
  <c r="B138" i="20"/>
  <c r="F192" i="20"/>
  <c r="B192" i="20"/>
  <c r="D192" i="20"/>
  <c r="C192" i="20"/>
  <c r="D90" i="20"/>
  <c r="B317" i="20"/>
  <c r="B284" i="20"/>
  <c r="F284" i="20"/>
  <c r="B90" i="20"/>
  <c r="F90" i="20"/>
  <c r="B172" i="20"/>
  <c r="F172" i="20"/>
  <c r="D297" i="20"/>
  <c r="F297" i="20"/>
  <c r="C306" i="20"/>
  <c r="B306" i="20"/>
  <c r="C284" i="20"/>
  <c r="D207" i="20"/>
  <c r="F207" i="20"/>
  <c r="C330" i="20"/>
  <c r="B330" i="20"/>
  <c r="C90" i="20"/>
  <c r="D317" i="20"/>
  <c r="C108" i="20"/>
  <c r="B108" i="20"/>
  <c r="F321" i="20"/>
  <c r="F234" i="20"/>
  <c r="F66" i="20"/>
  <c r="F221" i="20"/>
  <c r="F248" i="20"/>
  <c r="F402" i="20"/>
  <c r="F226" i="20"/>
  <c r="F300" i="20"/>
  <c r="F384" i="20"/>
  <c r="F342" i="20"/>
  <c r="B388" i="20"/>
  <c r="F273" i="20"/>
  <c r="B370" i="20"/>
  <c r="C273" i="20"/>
  <c r="D273" i="20"/>
  <c r="B273" i="20"/>
  <c r="F251" i="20"/>
  <c r="B18" i="20"/>
  <c r="D18" i="20"/>
  <c r="D26" i="20"/>
  <c r="C26" i="20"/>
  <c r="B41" i="20"/>
  <c r="D41" i="20"/>
  <c r="D98" i="20"/>
  <c r="C98" i="20"/>
  <c r="B112" i="20"/>
  <c r="D112" i="20"/>
  <c r="C112" i="20"/>
  <c r="D49" i="20"/>
  <c r="C49" i="20"/>
  <c r="B49" i="20"/>
  <c r="B45" i="20"/>
  <c r="D45" i="20"/>
  <c r="C45" i="20"/>
  <c r="D72" i="20"/>
  <c r="C72" i="20"/>
  <c r="B72" i="20"/>
  <c r="C175" i="20"/>
  <c r="D31" i="20"/>
  <c r="F31" i="20"/>
  <c r="C31" i="20"/>
  <c r="B31" i="20"/>
  <c r="B43" i="20"/>
  <c r="F43" i="20"/>
  <c r="D43" i="20"/>
  <c r="C43" i="20"/>
  <c r="B35" i="20"/>
  <c r="D35" i="20"/>
  <c r="C35" i="20"/>
  <c r="C29" i="20"/>
  <c r="B29" i="20"/>
  <c r="O412" i="20"/>
  <c r="F29" i="20"/>
  <c r="D29" i="20"/>
  <c r="F262" i="20"/>
  <c r="F383" i="20"/>
  <c r="C20" i="20"/>
  <c r="C14" i="20"/>
  <c r="C82" i="20"/>
  <c r="D62" i="20"/>
  <c r="C62" i="20"/>
  <c r="C71" i="20"/>
  <c r="C115" i="20"/>
  <c r="C38" i="20"/>
  <c r="C50" i="20"/>
  <c r="B62" i="20"/>
  <c r="F62" i="20"/>
  <c r="F27" i="20"/>
  <c r="F78" i="20"/>
  <c r="F93" i="20"/>
  <c r="F74" i="20"/>
  <c r="F28" i="20"/>
  <c r="F42" i="20"/>
  <c r="D97" i="20"/>
  <c r="F97" i="20"/>
  <c r="F23" i="2" l="1"/>
  <c r="H23" i="2" s="1"/>
  <c r="H22" i="2"/>
  <c r="F21" i="2" l="1"/>
  <c r="H104" i="2"/>
  <c r="L18" i="7"/>
  <c r="N413" i="7"/>
  <c r="N771" i="7"/>
  <c r="N583" i="7"/>
  <c r="N586" i="7" s="1"/>
  <c r="V280" i="7"/>
  <c r="T280" i="7"/>
  <c r="S280" i="7"/>
  <c r="R280" i="7" l="1"/>
  <c r="AB280" i="7" s="1"/>
  <c r="X280" i="7" s="1"/>
  <c r="AC280" i="7" l="1"/>
  <c r="Y280" i="7" s="1"/>
  <c r="H9" i="3" l="1"/>
  <c r="G9" i="3"/>
  <c r="G6" i="3"/>
  <c r="H6" i="3"/>
  <c r="G8" i="3"/>
  <c r="H8" i="3"/>
  <c r="G4" i="3"/>
  <c r="O6" i="7"/>
  <c r="N6" i="7"/>
  <c r="N5" i="7"/>
  <c r="O5" i="7"/>
  <c r="N4" i="7"/>
  <c r="O4" i="7"/>
  <c r="N3" i="7"/>
  <c r="G24" i="6"/>
  <c r="G45" i="6"/>
  <c r="G93" i="6"/>
  <c r="H9" i="21" l="1"/>
  <c r="H9" i="20"/>
  <c r="C657" i="7"/>
  <c r="B657" i="7"/>
  <c r="V665" i="7"/>
  <c r="S665" i="7"/>
  <c r="R665" i="7" s="1"/>
  <c r="V659" i="7"/>
  <c r="T659" i="7"/>
  <c r="R659" i="7" s="1"/>
  <c r="S659" i="7"/>
  <c r="S381" i="6"/>
  <c r="Q381" i="6"/>
  <c r="P381" i="6"/>
  <c r="AB659" i="7" l="1"/>
  <c r="X659" i="7" s="1"/>
  <c r="O381" i="6"/>
  <c r="Y381" i="6" s="1"/>
  <c r="U381" i="6" s="1"/>
  <c r="AB665" i="7"/>
  <c r="X665" i="7" s="1"/>
  <c r="AC665" i="7"/>
  <c r="Y665" i="7" s="1"/>
  <c r="AC659" i="7"/>
  <c r="Y659" i="7" s="1"/>
  <c r="Z381" i="6"/>
  <c r="V381" i="6" s="1"/>
  <c r="H362" i="6"/>
  <c r="D324" i="6"/>
  <c r="E324" i="6"/>
  <c r="E327" i="6"/>
  <c r="F410" i="20" s="1"/>
  <c r="D327" i="6"/>
  <c r="C410" i="20" s="1"/>
  <c r="E326" i="6"/>
  <c r="D326" i="6"/>
  <c r="C431" i="7"/>
  <c r="I394" i="7"/>
  <c r="N394" i="7" s="1"/>
  <c r="N395" i="7" s="1"/>
  <c r="J386" i="7"/>
  <c r="J385" i="7"/>
  <c r="J384" i="7"/>
  <c r="J383" i="7"/>
  <c r="J390" i="7"/>
  <c r="J389" i="7"/>
  <c r="V394" i="7"/>
  <c r="T394" i="7"/>
  <c r="S394" i="7"/>
  <c r="V390" i="7"/>
  <c r="T390" i="7"/>
  <c r="S390" i="7"/>
  <c r="V389" i="7"/>
  <c r="T389" i="7"/>
  <c r="S389" i="7"/>
  <c r="V386" i="7"/>
  <c r="T386" i="7"/>
  <c r="S386" i="7"/>
  <c r="V385" i="7"/>
  <c r="T385" i="7"/>
  <c r="S385" i="7"/>
  <c r="R385" i="7" s="1"/>
  <c r="AB385" i="7" s="1"/>
  <c r="X385" i="7" s="1"/>
  <c r="V384" i="7"/>
  <c r="T384" i="7"/>
  <c r="S384" i="7"/>
  <c r="V383" i="7"/>
  <c r="T383" i="7"/>
  <c r="S383" i="7"/>
  <c r="I413" i="7"/>
  <c r="N414" i="7" s="1"/>
  <c r="V413" i="7"/>
  <c r="T413" i="7"/>
  <c r="S413" i="7"/>
  <c r="J405" i="7"/>
  <c r="J403" i="7"/>
  <c r="J404" i="7"/>
  <c r="J402" i="7"/>
  <c r="V405" i="7"/>
  <c r="T405" i="7"/>
  <c r="S405" i="7"/>
  <c r="V404" i="7"/>
  <c r="T404" i="7"/>
  <c r="S404" i="7"/>
  <c r="V403" i="7"/>
  <c r="T403" i="7"/>
  <c r="S403" i="7"/>
  <c r="J409" i="7"/>
  <c r="J408" i="7"/>
  <c r="C400" i="7"/>
  <c r="B400" i="7"/>
  <c r="V409" i="7"/>
  <c r="T409" i="7"/>
  <c r="S409" i="7"/>
  <c r="V408" i="7"/>
  <c r="T408" i="7"/>
  <c r="S408" i="7"/>
  <c r="V402" i="7"/>
  <c r="T402" i="7"/>
  <c r="S402" i="7"/>
  <c r="B419" i="7"/>
  <c r="C381" i="7"/>
  <c r="C419" i="7"/>
  <c r="B381" i="7"/>
  <c r="E303" i="6"/>
  <c r="E304" i="6"/>
  <c r="D303" i="6"/>
  <c r="D304" i="6"/>
  <c r="D280" i="6"/>
  <c r="C187" i="21" l="1"/>
  <c r="C268" i="20"/>
  <c r="F129" i="21"/>
  <c r="F167" i="20"/>
  <c r="C129" i="21"/>
  <c r="C167" i="20"/>
  <c r="F269" i="21"/>
  <c r="F324" i="20"/>
  <c r="C232" i="21"/>
  <c r="C269" i="20"/>
  <c r="C79" i="21"/>
  <c r="C91" i="20"/>
  <c r="F187" i="21"/>
  <c r="F268" i="20"/>
  <c r="C269" i="21"/>
  <c r="C324" i="20"/>
  <c r="F232" i="21"/>
  <c r="F269" i="20"/>
  <c r="AA381" i="6"/>
  <c r="W381" i="6" s="1"/>
  <c r="R390" i="7"/>
  <c r="AB390" i="7" s="1"/>
  <c r="X390" i="7" s="1"/>
  <c r="R389" i="7"/>
  <c r="AB389" i="7" s="1"/>
  <c r="X389" i="7" s="1"/>
  <c r="R386" i="7"/>
  <c r="AB386" i="7" s="1"/>
  <c r="X386" i="7" s="1"/>
  <c r="AD385" i="7"/>
  <c r="Z385" i="7" s="1"/>
  <c r="R394" i="7"/>
  <c r="AB394" i="7" s="1"/>
  <c r="X394" i="7" s="1"/>
  <c r="R383" i="7"/>
  <c r="AD383" i="7" s="1"/>
  <c r="Z383" i="7" s="1"/>
  <c r="R384" i="7"/>
  <c r="AC384" i="7" s="1"/>
  <c r="Y384" i="7" s="1"/>
  <c r="AC385" i="7"/>
  <c r="Y385" i="7" s="1"/>
  <c r="AC390" i="7"/>
  <c r="Y390" i="7" s="1"/>
  <c r="R413" i="7"/>
  <c r="AC413" i="7" s="1"/>
  <c r="Y413" i="7" s="1"/>
  <c r="R404" i="7"/>
  <c r="AD404" i="7" s="1"/>
  <c r="Z404" i="7" s="1"/>
  <c r="R402" i="7"/>
  <c r="AD402" i="7" s="1"/>
  <c r="Z402" i="7" s="1"/>
  <c r="R405" i="7"/>
  <c r="AB405" i="7" s="1"/>
  <c r="X405" i="7" s="1"/>
  <c r="R403" i="7"/>
  <c r="AC403" i="7" s="1"/>
  <c r="Y403" i="7" s="1"/>
  <c r="R408" i="7"/>
  <c r="AB408" i="7" s="1"/>
  <c r="X408" i="7" s="1"/>
  <c r="R409" i="7"/>
  <c r="AB409" i="7" s="1"/>
  <c r="X409" i="7" s="1"/>
  <c r="AB404" i="7" l="1"/>
  <c r="X404" i="7" s="1"/>
  <c r="AD394" i="7"/>
  <c r="Z394" i="7" s="1"/>
  <c r="AC383" i="7"/>
  <c r="Y383" i="7" s="1"/>
  <c r="AD386" i="7"/>
  <c r="Z386" i="7" s="1"/>
  <c r="AC386" i="7"/>
  <c r="Y386" i="7" s="1"/>
  <c r="AC394" i="7"/>
  <c r="Y394" i="7" s="1"/>
  <c r="AC389" i="7"/>
  <c r="Y389" i="7" s="1"/>
  <c r="AD384" i="7"/>
  <c r="Z384" i="7" s="1"/>
  <c r="AB384" i="7"/>
  <c r="X384" i="7" s="1"/>
  <c r="AB383" i="7"/>
  <c r="X383" i="7" s="1"/>
  <c r="L385" i="7"/>
  <c r="N385" i="7" s="1"/>
  <c r="AB413" i="7"/>
  <c r="X413" i="7" s="1"/>
  <c r="AD413" i="7"/>
  <c r="Z413" i="7" s="1"/>
  <c r="AC404" i="7"/>
  <c r="Y404" i="7" s="1"/>
  <c r="L404" i="7" s="1"/>
  <c r="N404" i="7" s="1"/>
  <c r="AC402" i="7"/>
  <c r="Y402" i="7" s="1"/>
  <c r="AB402" i="7"/>
  <c r="X402" i="7" s="1"/>
  <c r="AC405" i="7"/>
  <c r="Y405" i="7" s="1"/>
  <c r="AD405" i="7"/>
  <c r="Z405" i="7" s="1"/>
  <c r="AD403" i="7"/>
  <c r="Z403" i="7" s="1"/>
  <c r="AB403" i="7"/>
  <c r="X403" i="7" s="1"/>
  <c r="AC408" i="7"/>
  <c r="Y408" i="7" s="1"/>
  <c r="AC409" i="7"/>
  <c r="Y409" i="7" s="1"/>
  <c r="L383" i="7" l="1"/>
  <c r="N383" i="7" s="1"/>
  <c r="L386" i="7"/>
  <c r="N386" i="7" s="1"/>
  <c r="L384" i="7"/>
  <c r="N384" i="7" s="1"/>
  <c r="N387" i="7" s="1"/>
  <c r="L402" i="7"/>
  <c r="N402" i="7" s="1"/>
  <c r="L405" i="7"/>
  <c r="N405" i="7" s="1"/>
  <c r="L403" i="7"/>
  <c r="N403" i="7" s="1"/>
  <c r="N406" i="7" l="1"/>
  <c r="E391" i="6" l="1"/>
  <c r="F186" i="21" l="1"/>
  <c r="F213" i="20"/>
  <c r="P266" i="6"/>
  <c r="Q266" i="6"/>
  <c r="S266" i="6"/>
  <c r="E266" i="6"/>
  <c r="H150" i="2"/>
  <c r="F270" i="21" l="1"/>
  <c r="F325" i="20"/>
  <c r="O266" i="6"/>
  <c r="Y266" i="6" s="1"/>
  <c r="U266" i="6" s="1"/>
  <c r="E122" i="6"/>
  <c r="D122" i="6"/>
  <c r="E204" i="6"/>
  <c r="D204" i="6"/>
  <c r="S204" i="6"/>
  <c r="Q204" i="6"/>
  <c r="P204" i="6"/>
  <c r="E115" i="6"/>
  <c r="D115" i="6"/>
  <c r="S115" i="6"/>
  <c r="Q115" i="6"/>
  <c r="P115" i="6"/>
  <c r="E90" i="6"/>
  <c r="F39" i="20" s="1"/>
  <c r="D90" i="6"/>
  <c r="C39" i="20" s="1"/>
  <c r="E92" i="6"/>
  <c r="D92" i="6"/>
  <c r="E91" i="6"/>
  <c r="D91" i="6"/>
  <c r="A105" i="12"/>
  <c r="S91" i="6"/>
  <c r="Q91" i="6"/>
  <c r="P91" i="6"/>
  <c r="S95" i="6"/>
  <c r="Q95" i="6"/>
  <c r="P95" i="6"/>
  <c r="N94" i="6"/>
  <c r="C53" i="21" l="1"/>
  <c r="C58" i="20"/>
  <c r="F53" i="21"/>
  <c r="F58" i="20"/>
  <c r="C277" i="21"/>
  <c r="C335" i="20"/>
  <c r="F224" i="21"/>
  <c r="F259" i="20"/>
  <c r="C88" i="21"/>
  <c r="C100" i="20"/>
  <c r="F277" i="21"/>
  <c r="F335" i="20"/>
  <c r="C310" i="21"/>
  <c r="C398" i="20"/>
  <c r="F88" i="21"/>
  <c r="F100" i="20"/>
  <c r="F310" i="21"/>
  <c r="F398" i="20"/>
  <c r="C224" i="21"/>
  <c r="C259" i="20"/>
  <c r="AA266" i="6"/>
  <c r="W266" i="6" s="1"/>
  <c r="Z266" i="6"/>
  <c r="V266" i="6" s="1"/>
  <c r="G266" i="6" s="1"/>
  <c r="O204" i="6"/>
  <c r="AA204" i="6" s="1"/>
  <c r="W204" i="6" s="1"/>
  <c r="O115" i="6"/>
  <c r="O91" i="6"/>
  <c r="O95" i="6"/>
  <c r="G30" i="5"/>
  <c r="F53" i="6"/>
  <c r="S53" i="6"/>
  <c r="Q53" i="6"/>
  <c r="P53" i="6"/>
  <c r="N32" i="6"/>
  <c r="C44" i="7"/>
  <c r="B44" i="7"/>
  <c r="C756" i="7"/>
  <c r="B756" i="7"/>
  <c r="V762" i="7"/>
  <c r="T762" i="7"/>
  <c r="S762" i="7"/>
  <c r="V761" i="7"/>
  <c r="T761" i="7"/>
  <c r="S761" i="7"/>
  <c r="S417" i="6"/>
  <c r="Q417" i="6"/>
  <c r="P417" i="6"/>
  <c r="E390" i="6"/>
  <c r="D390" i="6"/>
  <c r="C390" i="6"/>
  <c r="B390" i="6"/>
  <c r="S52" i="6"/>
  <c r="Q52" i="6"/>
  <c r="P52" i="6"/>
  <c r="H52" i="6"/>
  <c r="C52" i="7"/>
  <c r="L15" i="7"/>
  <c r="M15" i="7"/>
  <c r="L12" i="7"/>
  <c r="M12" i="7"/>
  <c r="L13" i="7"/>
  <c r="M13" i="7"/>
  <c r="M14" i="7"/>
  <c r="L14" i="7"/>
  <c r="A1561" i="13"/>
  <c r="A1548" i="13"/>
  <c r="A1549" i="13"/>
  <c r="A1550" i="13"/>
  <c r="A1551" i="13"/>
  <c r="A1552" i="13"/>
  <c r="A1553" i="13"/>
  <c r="A1554" i="13"/>
  <c r="A1555" i="13"/>
  <c r="A1556" i="13"/>
  <c r="A1557" i="13"/>
  <c r="A1558" i="13"/>
  <c r="A1559" i="13"/>
  <c r="A1560" i="13"/>
  <c r="A1394" i="11"/>
  <c r="N434" i="6"/>
  <c r="G48" i="6"/>
  <c r="G49" i="6"/>
  <c r="G50" i="6"/>
  <c r="A6355" i="12"/>
  <c r="A6356" i="12"/>
  <c r="A6357" i="12"/>
  <c r="A6358" i="12"/>
  <c r="A6359" i="12"/>
  <c r="A6360" i="12"/>
  <c r="A6361" i="12"/>
  <c r="A6362" i="12"/>
  <c r="A6363" i="12"/>
  <c r="A6364" i="12"/>
  <c r="A6365" i="12"/>
  <c r="A6366" i="12"/>
  <c r="A6367" i="12"/>
  <c r="A6368" i="12"/>
  <c r="A6369" i="12"/>
  <c r="A6370" i="12"/>
  <c r="A6371" i="12"/>
  <c r="A6372" i="12"/>
  <c r="A6373" i="12"/>
  <c r="B1135" i="7"/>
  <c r="B1143" i="7"/>
  <c r="B912" i="7"/>
  <c r="B872" i="7"/>
  <c r="B904" i="7"/>
  <c r="B896" i="7"/>
  <c r="B888" i="7"/>
  <c r="B880" i="7"/>
  <c r="B864" i="7"/>
  <c r="B226" i="7"/>
  <c r="B234" i="7"/>
  <c r="B242" i="7"/>
  <c r="F142" i="2"/>
  <c r="F139" i="2"/>
  <c r="F138" i="2"/>
  <c r="F137" i="2"/>
  <c r="F122" i="2"/>
  <c r="F126" i="2"/>
  <c r="F145" i="2"/>
  <c r="F144" i="2"/>
  <c r="F143" i="2"/>
  <c r="E398" i="6"/>
  <c r="E397" i="6"/>
  <c r="F136" i="2"/>
  <c r="F111" i="2"/>
  <c r="F123" i="21" l="1"/>
  <c r="F138" i="20"/>
  <c r="O202" i="21"/>
  <c r="O229" i="20"/>
  <c r="F140" i="21"/>
  <c r="F154" i="20"/>
  <c r="O197" i="21"/>
  <c r="O224" i="20"/>
  <c r="M266" i="6"/>
  <c r="O270" i="21"/>
  <c r="O325" i="20"/>
  <c r="O205" i="21"/>
  <c r="O232" i="20"/>
  <c r="R761" i="7"/>
  <c r="AC761" i="7" s="1"/>
  <c r="Y761" i="7" s="1"/>
  <c r="R762" i="7"/>
  <c r="AC762" i="7" s="1"/>
  <c r="Y762" i="7" s="1"/>
  <c r="N266" i="6"/>
  <c r="Y204" i="6"/>
  <c r="U204" i="6" s="1"/>
  <c r="Z204" i="6"/>
  <c r="V204" i="6" s="1"/>
  <c r="G204" i="6" s="1"/>
  <c r="Z115" i="6"/>
  <c r="V115" i="6" s="1"/>
  <c r="G115" i="6" s="1"/>
  <c r="Y115" i="6"/>
  <c r="U115" i="6" s="1"/>
  <c r="Z91" i="6"/>
  <c r="V91" i="6" s="1"/>
  <c r="Z95" i="6"/>
  <c r="V95" i="6" s="1"/>
  <c r="O53" i="6"/>
  <c r="Z53" i="6" s="1"/>
  <c r="V53" i="6" s="1"/>
  <c r="O417" i="6"/>
  <c r="Z417" i="6" s="1"/>
  <c r="V417" i="6" s="1"/>
  <c r="O52" i="6"/>
  <c r="H151" i="2"/>
  <c r="M115" i="6" l="1"/>
  <c r="O277" i="21"/>
  <c r="O335" i="20"/>
  <c r="O310" i="21"/>
  <c r="O398" i="20"/>
  <c r="N204" i="6"/>
  <c r="M204" i="6"/>
  <c r="Z52" i="6"/>
  <c r="V52" i="6" s="1"/>
  <c r="I149" i="2"/>
  <c r="H102" i="2"/>
  <c r="F87" i="2" l="1"/>
  <c r="H8" i="2"/>
  <c r="H7" i="2"/>
  <c r="H20" i="2"/>
  <c r="H19" i="2"/>
  <c r="H18" i="2"/>
  <c r="H17" i="2"/>
  <c r="H16" i="2"/>
  <c r="H15" i="2"/>
  <c r="H14" i="2"/>
  <c r="H13" i="2"/>
  <c r="H10" i="2"/>
  <c r="H35" i="2"/>
  <c r="H34" i="2"/>
  <c r="H33" i="2"/>
  <c r="H32" i="2"/>
  <c r="H31" i="2"/>
  <c r="H30" i="2"/>
  <c r="H29" i="2"/>
  <c r="H28" i="2"/>
  <c r="H27" i="2"/>
  <c r="H26" i="2"/>
  <c r="H41" i="2"/>
  <c r="H40" i="2"/>
  <c r="H39" i="2"/>
  <c r="H148" i="2"/>
  <c r="H147" i="2"/>
  <c r="H142" i="2"/>
  <c r="H141" i="2"/>
  <c r="H140" i="2"/>
  <c r="H139" i="2"/>
  <c r="H138" i="2"/>
  <c r="H137" i="2"/>
  <c r="H136" i="2"/>
  <c r="H135" i="2"/>
  <c r="H134" i="2"/>
  <c r="H132" i="2"/>
  <c r="H131" i="2"/>
  <c r="H130" i="2"/>
  <c r="H129" i="2"/>
  <c r="H126" i="2"/>
  <c r="H122" i="2"/>
  <c r="H121" i="2"/>
  <c r="H120" i="2"/>
  <c r="H119" i="2"/>
  <c r="H118" i="2"/>
  <c r="H117" i="2"/>
  <c r="H116" i="2"/>
  <c r="H114" i="2"/>
  <c r="H113" i="2"/>
  <c r="H111" i="2"/>
  <c r="H110" i="2"/>
  <c r="H109" i="2"/>
  <c r="H108" i="2"/>
  <c r="H107" i="2"/>
  <c r="H95" i="2"/>
  <c r="H94" i="2"/>
  <c r="H93" i="2"/>
  <c r="H92" i="2"/>
  <c r="H91" i="2"/>
  <c r="H87" i="2"/>
  <c r="H86" i="2"/>
  <c r="H85" i="2"/>
  <c r="H84" i="2"/>
  <c r="H81" i="2"/>
  <c r="H78" i="2"/>
  <c r="H75" i="2"/>
  <c r="H74" i="2"/>
  <c r="H73" i="2"/>
  <c r="H72" i="2"/>
  <c r="H71" i="2"/>
  <c r="H70" i="2"/>
  <c r="H69" i="2"/>
  <c r="F11" i="2"/>
  <c r="H11" i="2" s="1"/>
  <c r="F9" i="2"/>
  <c r="H9" i="2" s="1"/>
  <c r="F6" i="2"/>
  <c r="H6" i="2" s="1"/>
  <c r="J592" i="13"/>
  <c r="G750" i="15"/>
  <c r="F58" i="2"/>
  <c r="A42" i="2" l="1"/>
  <c r="F25" i="2"/>
  <c r="H25" i="2" s="1"/>
  <c r="F24" i="2"/>
  <c r="H24" i="2" s="1"/>
  <c r="F12" i="2"/>
  <c r="H12" i="2" s="1"/>
  <c r="A45" i="2" l="1"/>
  <c r="B1151" i="7"/>
  <c r="A48" i="2" l="1"/>
  <c r="B1127" i="7"/>
  <c r="A51" i="2" l="1"/>
  <c r="B1079" i="7"/>
  <c r="A54" i="2" l="1"/>
  <c r="B1087" i="7"/>
  <c r="C1157" i="7"/>
  <c r="B1157" i="7"/>
  <c r="C1149" i="7"/>
  <c r="B1149" i="7"/>
  <c r="C1141" i="7"/>
  <c r="B1141" i="7"/>
  <c r="B1133" i="7"/>
  <c r="C1133" i="7"/>
  <c r="C1125" i="7"/>
  <c r="B1125" i="7"/>
  <c r="C1117" i="7"/>
  <c r="B1117" i="7"/>
  <c r="C1109" i="7"/>
  <c r="B1109" i="7"/>
  <c r="C1101" i="7"/>
  <c r="B1101" i="7"/>
  <c r="C1093" i="7"/>
  <c r="B1093" i="7"/>
  <c r="C1085" i="7"/>
  <c r="B1085" i="7"/>
  <c r="C1077" i="7"/>
  <c r="B1077" i="7"/>
  <c r="C1064" i="7"/>
  <c r="B1064" i="7"/>
  <c r="C1048" i="7"/>
  <c r="B1048" i="7"/>
  <c r="C1033" i="7"/>
  <c r="B1033" i="7"/>
  <c r="C1021" i="7"/>
  <c r="B1021" i="7"/>
  <c r="C1002" i="7"/>
  <c r="B1002" i="7"/>
  <c r="C983" i="7"/>
  <c r="B983" i="7"/>
  <c r="B965" i="7"/>
  <c r="C965" i="7"/>
  <c r="C948" i="7"/>
  <c r="B948" i="7"/>
  <c r="C933" i="7"/>
  <c r="B933" i="7"/>
  <c r="C918" i="7"/>
  <c r="B918" i="7"/>
  <c r="C910" i="7"/>
  <c r="B910" i="7"/>
  <c r="C870" i="7"/>
  <c r="B870" i="7"/>
  <c r="C902" i="7"/>
  <c r="B902" i="7"/>
  <c r="C894" i="7"/>
  <c r="B894" i="7"/>
  <c r="C886" i="7"/>
  <c r="B886" i="7"/>
  <c r="C878" i="7"/>
  <c r="B878" i="7"/>
  <c r="C862" i="7"/>
  <c r="B862" i="7"/>
  <c r="C849" i="7"/>
  <c r="B849" i="7"/>
  <c r="C834" i="7"/>
  <c r="B834" i="7"/>
  <c r="C819" i="7"/>
  <c r="B819" i="7"/>
  <c r="C804" i="7"/>
  <c r="B804" i="7"/>
  <c r="B768" i="7"/>
  <c r="C768" i="7"/>
  <c r="C744" i="7"/>
  <c r="B744" i="7"/>
  <c r="C732" i="7"/>
  <c r="B732" i="7"/>
  <c r="C720" i="7"/>
  <c r="B720" i="7"/>
  <c r="C708" i="7"/>
  <c r="B708" i="7"/>
  <c r="S713" i="7"/>
  <c r="T713" i="7"/>
  <c r="V713" i="7"/>
  <c r="S714" i="7"/>
  <c r="T714" i="7"/>
  <c r="V714" i="7"/>
  <c r="C696" i="7"/>
  <c r="B696" i="7"/>
  <c r="C684" i="7"/>
  <c r="B684" i="7"/>
  <c r="C672" i="7"/>
  <c r="B672" i="7"/>
  <c r="V650" i="7"/>
  <c r="C642" i="7"/>
  <c r="B642" i="7"/>
  <c r="V584" i="7"/>
  <c r="V585" i="7"/>
  <c r="V583" i="7"/>
  <c r="C626" i="7"/>
  <c r="B626" i="7"/>
  <c r="C610" i="7"/>
  <c r="B610" i="7"/>
  <c r="C564" i="7"/>
  <c r="B564" i="7"/>
  <c r="C548" i="7"/>
  <c r="B548" i="7"/>
  <c r="C602" i="7"/>
  <c r="B602" i="7"/>
  <c r="C580" i="7"/>
  <c r="B580" i="7"/>
  <c r="C536" i="7"/>
  <c r="B536" i="7"/>
  <c r="C524" i="7"/>
  <c r="B524" i="7"/>
  <c r="C512" i="7"/>
  <c r="B512" i="7"/>
  <c r="C500" i="7"/>
  <c r="B500" i="7"/>
  <c r="C488" i="7"/>
  <c r="B488" i="7"/>
  <c r="C473" i="7"/>
  <c r="B473" i="7"/>
  <c r="B460" i="7"/>
  <c r="C460" i="7"/>
  <c r="C448" i="7"/>
  <c r="B448" i="7"/>
  <c r="B431" i="7"/>
  <c r="C365" i="7"/>
  <c r="B365" i="7"/>
  <c r="C299" i="7"/>
  <c r="B299" i="7"/>
  <c r="C310" i="7"/>
  <c r="B310" i="7"/>
  <c r="B354" i="7"/>
  <c r="C354" i="7"/>
  <c r="C343" i="7"/>
  <c r="B343" i="7"/>
  <c r="C332" i="7"/>
  <c r="B332" i="7"/>
  <c r="C321" i="7"/>
  <c r="B321" i="7"/>
  <c r="F280" i="6"/>
  <c r="C286" i="7"/>
  <c r="B286" i="7"/>
  <c r="C275" i="7"/>
  <c r="B275" i="7"/>
  <c r="C263" i="7"/>
  <c r="B263" i="7"/>
  <c r="C248" i="7"/>
  <c r="B248" i="7"/>
  <c r="C240" i="7"/>
  <c r="B240" i="7"/>
  <c r="C232" i="7"/>
  <c r="B232" i="7"/>
  <c r="C224" i="7"/>
  <c r="B224" i="7"/>
  <c r="C211" i="7"/>
  <c r="B211" i="7"/>
  <c r="C183" i="7"/>
  <c r="B183" i="7"/>
  <c r="B195" i="7"/>
  <c r="C195" i="7"/>
  <c r="C171" i="7"/>
  <c r="B171" i="7"/>
  <c r="C159" i="7"/>
  <c r="B159" i="7"/>
  <c r="C143" i="7"/>
  <c r="B143" i="7"/>
  <c r="C135" i="7"/>
  <c r="B135" i="7"/>
  <c r="C123" i="7"/>
  <c r="B123" i="7"/>
  <c r="C104" i="7"/>
  <c r="B104" i="7"/>
  <c r="C90" i="7"/>
  <c r="B90" i="7"/>
  <c r="C75" i="7"/>
  <c r="B75" i="7"/>
  <c r="C60" i="7"/>
  <c r="B60" i="7"/>
  <c r="B52" i="7"/>
  <c r="C36" i="7"/>
  <c r="B36" i="7"/>
  <c r="C9" i="7"/>
  <c r="B9" i="7"/>
  <c r="A57" i="2" l="1"/>
  <c r="B1095" i="7"/>
  <c r="R714" i="7"/>
  <c r="AC714" i="7" s="1"/>
  <c r="Y714" i="7" s="1"/>
  <c r="R713" i="7"/>
  <c r="AC713" i="7" s="1"/>
  <c r="Y713" i="7" s="1"/>
  <c r="A60" i="2" l="1"/>
  <c r="B1111" i="7"/>
  <c r="F128" i="2"/>
  <c r="H128" i="2" s="1"/>
  <c r="F127" i="2"/>
  <c r="H127" i="2" s="1"/>
  <c r="F125" i="2"/>
  <c r="H125" i="2" s="1"/>
  <c r="F90" i="2"/>
  <c r="H90" i="2" s="1"/>
  <c r="F101" i="2"/>
  <c r="H101" i="2" s="1"/>
  <c r="F99" i="2"/>
  <c r="H99" i="2" s="1"/>
  <c r="F96" i="2"/>
  <c r="H96" i="2" s="1"/>
  <c r="F115" i="2"/>
  <c r="H115" i="2" s="1"/>
  <c r="F77" i="2"/>
  <c r="H77" i="2" s="1"/>
  <c r="F89" i="2"/>
  <c r="H89" i="2" s="1"/>
  <c r="F88" i="2"/>
  <c r="H88" i="2" s="1"/>
  <c r="F394" i="6"/>
  <c r="S394" i="6"/>
  <c r="Q394" i="6"/>
  <c r="P394" i="6"/>
  <c r="D398" i="6"/>
  <c r="D397" i="6"/>
  <c r="S398" i="6"/>
  <c r="Q398" i="6"/>
  <c r="P398" i="6"/>
  <c r="C140" i="21" l="1"/>
  <c r="C154" i="20"/>
  <c r="C123" i="21"/>
  <c r="C138" i="20"/>
  <c r="A63" i="2"/>
  <c r="B1103" i="7"/>
  <c r="O394" i="6"/>
  <c r="O398" i="6"/>
  <c r="A66" i="2" l="1"/>
  <c r="B1119" i="7"/>
  <c r="Z398" i="6"/>
  <c r="V398" i="6" s="1"/>
  <c r="G398" i="6" s="1"/>
  <c r="Z394" i="6"/>
  <c r="V394" i="6" s="1"/>
  <c r="M398" i="6" l="1"/>
  <c r="O123" i="21"/>
  <c r="O138" i="20"/>
  <c r="A69" i="2"/>
  <c r="B1023" i="7"/>
  <c r="F112" i="2"/>
  <c r="H112" i="2" s="1"/>
  <c r="F76" i="2"/>
  <c r="H76" i="2" s="1"/>
  <c r="H42" i="2"/>
  <c r="H67" i="2"/>
  <c r="A72" i="2" l="1"/>
  <c r="B277" i="7"/>
  <c r="I90" i="2"/>
  <c r="I110" i="2"/>
  <c r="A75" i="2" l="1"/>
  <c r="B146" i="7"/>
  <c r="V551" i="7"/>
  <c r="T551" i="7"/>
  <c r="S551" i="7"/>
  <c r="V550" i="7"/>
  <c r="T550" i="7"/>
  <c r="S550" i="7"/>
  <c r="J29" i="7"/>
  <c r="S650" i="7"/>
  <c r="V644" i="7"/>
  <c r="T644" i="7"/>
  <c r="S644" i="7"/>
  <c r="A78" i="2" l="1"/>
  <c r="B836" i="7"/>
  <c r="R550" i="7"/>
  <c r="AC550" i="7" s="1"/>
  <c r="Y550" i="7" s="1"/>
  <c r="R644" i="7"/>
  <c r="AC644" i="7" s="1"/>
  <c r="Y644" i="7" s="1"/>
  <c r="R551" i="7"/>
  <c r="R650" i="7"/>
  <c r="V678" i="7"/>
  <c r="T678" i="7"/>
  <c r="S678" i="7"/>
  <c r="V677" i="7"/>
  <c r="T677" i="7"/>
  <c r="S677" i="7"/>
  <c r="V674" i="7"/>
  <c r="S674" i="7"/>
  <c r="R674" i="7" s="1"/>
  <c r="V690" i="7"/>
  <c r="T690" i="7"/>
  <c r="S690" i="7"/>
  <c r="V689" i="7"/>
  <c r="T689" i="7"/>
  <c r="S689" i="7"/>
  <c r="V686" i="7"/>
  <c r="S686" i="7"/>
  <c r="R686" i="7" s="1"/>
  <c r="AD686" i="7" s="1"/>
  <c r="Z686" i="7" s="1"/>
  <c r="A81" i="2" l="1"/>
  <c r="B821" i="7"/>
  <c r="C234" i="7"/>
  <c r="C226" i="7"/>
  <c r="C880" i="7"/>
  <c r="C888" i="7"/>
  <c r="C242" i="7"/>
  <c r="C896" i="7"/>
  <c r="C1143" i="7"/>
  <c r="C872" i="7"/>
  <c r="C912" i="7"/>
  <c r="C864" i="7"/>
  <c r="C1135" i="7"/>
  <c r="C904" i="7"/>
  <c r="C1151" i="7"/>
  <c r="C1127" i="7"/>
  <c r="C1079" i="7"/>
  <c r="C1087" i="7"/>
  <c r="C1095" i="7"/>
  <c r="C1111" i="7"/>
  <c r="C1103" i="7"/>
  <c r="C1119" i="7"/>
  <c r="C1023" i="7"/>
  <c r="C277" i="7"/>
  <c r="C836" i="7"/>
  <c r="C146" i="7"/>
  <c r="AC551" i="7"/>
  <c r="Y551" i="7" s="1"/>
  <c r="AC650" i="7"/>
  <c r="Y650" i="7" s="1"/>
  <c r="AC674" i="7"/>
  <c r="Y674" i="7" s="1"/>
  <c r="R677" i="7"/>
  <c r="R678" i="7"/>
  <c r="AC686" i="7"/>
  <c r="Y686" i="7" s="1"/>
  <c r="AB686" i="7"/>
  <c r="X686" i="7" s="1"/>
  <c r="N686" i="7" s="1"/>
  <c r="N687" i="7" s="1"/>
  <c r="R689" i="7"/>
  <c r="R690" i="7"/>
  <c r="C821" i="7" l="1"/>
  <c r="A84" i="2"/>
  <c r="B806" i="7"/>
  <c r="AC677" i="7"/>
  <c r="Y677" i="7" s="1"/>
  <c r="AC678" i="7"/>
  <c r="Y678" i="7" s="1"/>
  <c r="N674" i="7"/>
  <c r="N675" i="7" s="1"/>
  <c r="AC689" i="7"/>
  <c r="Y689" i="7" s="1"/>
  <c r="AC690" i="7"/>
  <c r="Y690" i="7" s="1"/>
  <c r="A87" i="2" l="1"/>
  <c r="B722" i="7"/>
  <c r="H43" i="2"/>
  <c r="A90" i="2" l="1"/>
  <c r="B851" i="7"/>
  <c r="H21" i="2"/>
  <c r="A93" i="2" l="1"/>
  <c r="B746" i="7"/>
  <c r="J197" i="7"/>
  <c r="J367" i="7"/>
  <c r="C375" i="7"/>
  <c r="V374" i="7"/>
  <c r="T374" i="7"/>
  <c r="S374" i="7"/>
  <c r="V205" i="7"/>
  <c r="T205" i="7"/>
  <c r="S205" i="7"/>
  <c r="H145" i="2"/>
  <c r="H144" i="2"/>
  <c r="H143" i="2"/>
  <c r="P352" i="6"/>
  <c r="Q352" i="6"/>
  <c r="S352" i="6"/>
  <c r="A96" i="2" l="1"/>
  <c r="B734" i="7"/>
  <c r="R374" i="7"/>
  <c r="R205" i="7"/>
  <c r="O352" i="6"/>
  <c r="A99" i="2" l="1"/>
  <c r="B698" i="7"/>
  <c r="AC374" i="7"/>
  <c r="Y374" i="7" s="1"/>
  <c r="AC205" i="7"/>
  <c r="Y205" i="7" s="1"/>
  <c r="Z352" i="6"/>
  <c r="V352" i="6" s="1"/>
  <c r="A102" i="2" l="1"/>
  <c r="B185" i="7"/>
  <c r="A107" i="2" l="1"/>
  <c r="B288" i="7"/>
  <c r="A110" i="2" l="1"/>
  <c r="B173" i="7"/>
  <c r="A113" i="2" l="1"/>
  <c r="B161" i="7"/>
  <c r="F287" i="6"/>
  <c r="I134" i="2"/>
  <c r="I131" i="2"/>
  <c r="A116" i="2" l="1"/>
  <c r="L161" i="7" s="1"/>
  <c r="B434" i="7"/>
  <c r="I137" i="2"/>
  <c r="C434" i="7" l="1"/>
  <c r="A119" i="2"/>
  <c r="C806" i="7"/>
  <c r="C722" i="7"/>
  <c r="C851" i="7"/>
  <c r="C746" i="7"/>
  <c r="L746" i="7"/>
  <c r="C734" i="7"/>
  <c r="C698" i="7"/>
  <c r="C185" i="7"/>
  <c r="C288" i="7"/>
  <c r="C173" i="7"/>
  <c r="C161" i="7"/>
  <c r="V542" i="7"/>
  <c r="T542" i="7"/>
  <c r="S542" i="7"/>
  <c r="V541" i="7"/>
  <c r="T541" i="7"/>
  <c r="S541" i="7"/>
  <c r="F100" i="2"/>
  <c r="H100" i="2" s="1"/>
  <c r="F98" i="2"/>
  <c r="H98" i="2" s="1"/>
  <c r="F97" i="2"/>
  <c r="H97" i="2" s="1"/>
  <c r="A122" i="2" l="1"/>
  <c r="B502" i="7"/>
  <c r="R541" i="7"/>
  <c r="AC541" i="7" s="1"/>
  <c r="Y541" i="7" s="1"/>
  <c r="R542" i="7"/>
  <c r="S12" i="7"/>
  <c r="T12" i="7"/>
  <c r="S13" i="7"/>
  <c r="T13" i="7"/>
  <c r="S14" i="7"/>
  <c r="T14" i="7"/>
  <c r="S15" i="7"/>
  <c r="T15" i="7"/>
  <c r="T304" i="7"/>
  <c r="T28" i="7"/>
  <c r="S28" i="7"/>
  <c r="A125" i="2" l="1"/>
  <c r="B137" i="7"/>
  <c r="AC542" i="7"/>
  <c r="Y542" i="7" s="1"/>
  <c r="R12" i="7"/>
  <c r="R13" i="7"/>
  <c r="R15" i="7"/>
  <c r="R14" i="7"/>
  <c r="R28" i="7"/>
  <c r="F61" i="2"/>
  <c r="P416" i="6"/>
  <c r="Q416" i="6"/>
  <c r="S416" i="6"/>
  <c r="S409" i="6"/>
  <c r="Q409" i="6"/>
  <c r="P409" i="6"/>
  <c r="F49" i="6"/>
  <c r="F50" i="6"/>
  <c r="F48" i="6"/>
  <c r="S50" i="6"/>
  <c r="P50" i="6"/>
  <c r="O50" i="6" s="1"/>
  <c r="Z50" i="6" s="1"/>
  <c r="V50" i="6" s="1"/>
  <c r="S49" i="6"/>
  <c r="P49" i="6"/>
  <c r="O49" i="6" s="1"/>
  <c r="S48" i="6"/>
  <c r="P48" i="6"/>
  <c r="O48" i="6" s="1"/>
  <c r="Z48" i="6" s="1"/>
  <c r="V48" i="6" s="1"/>
  <c r="E50" i="6"/>
  <c r="E49" i="6"/>
  <c r="E48" i="6"/>
  <c r="S272" i="6"/>
  <c r="P272" i="6"/>
  <c r="O272" i="6" s="1"/>
  <c r="Z272" i="6" s="1"/>
  <c r="V272" i="6" s="1"/>
  <c r="G272" i="6" s="1"/>
  <c r="H272" i="6"/>
  <c r="F197" i="21" l="1"/>
  <c r="F224" i="20"/>
  <c r="F202" i="21"/>
  <c r="F229" i="20"/>
  <c r="O113" i="21"/>
  <c r="O130" i="20"/>
  <c r="F205" i="21"/>
  <c r="F232" i="20"/>
  <c r="A128" i="2"/>
  <c r="B526" i="7"/>
  <c r="M50" i="6"/>
  <c r="M49" i="6"/>
  <c r="AC28" i="7"/>
  <c r="Y28" i="7" s="1"/>
  <c r="O416" i="6"/>
  <c r="Z49" i="6"/>
  <c r="V49" i="6" s="1"/>
  <c r="M48" i="6"/>
  <c r="O409" i="6"/>
  <c r="A131" i="2" l="1"/>
  <c r="B538" i="7"/>
  <c r="Z416" i="6"/>
  <c r="V416" i="6" s="1"/>
  <c r="Z409" i="6"/>
  <c r="V409" i="6" s="1"/>
  <c r="A134" i="2" l="1"/>
  <c r="B619" i="7"/>
  <c r="C619" i="7" s="1"/>
  <c r="F361" i="6"/>
  <c r="S334" i="6"/>
  <c r="Q334" i="6"/>
  <c r="P334" i="6"/>
  <c r="J1160" i="7"/>
  <c r="J1163" i="7"/>
  <c r="J1162" i="7"/>
  <c r="J1161" i="7"/>
  <c r="J1159" i="7"/>
  <c r="V1161" i="7"/>
  <c r="T1161" i="7"/>
  <c r="S1161" i="7"/>
  <c r="V1160" i="7"/>
  <c r="T1160" i="7"/>
  <c r="S1160" i="7"/>
  <c r="V1159" i="7"/>
  <c r="T1159" i="7"/>
  <c r="S1159" i="7"/>
  <c r="V1162" i="7"/>
  <c r="T1162" i="7"/>
  <c r="S1162" i="7"/>
  <c r="V1163" i="7"/>
  <c r="T1163" i="7"/>
  <c r="S1163" i="7"/>
  <c r="H68" i="2"/>
  <c r="H66" i="2"/>
  <c r="I146" i="2"/>
  <c r="A137" i="2" l="1"/>
  <c r="B635" i="7"/>
  <c r="C502" i="7"/>
  <c r="C137" i="7"/>
  <c r="C526" i="7"/>
  <c r="C538" i="7"/>
  <c r="I143" i="2"/>
  <c r="R1159" i="7"/>
  <c r="AC1159" i="7" s="1"/>
  <c r="Y1159" i="7" s="1"/>
  <c r="O334" i="6"/>
  <c r="I99" i="2"/>
  <c r="L185" i="7" s="1"/>
  <c r="I128" i="2"/>
  <c r="I66" i="2"/>
  <c r="L1023" i="7" s="1"/>
  <c r="R1160" i="7"/>
  <c r="R1161" i="7"/>
  <c r="R1162" i="7"/>
  <c r="AC1162" i="7" s="1"/>
  <c r="Y1162" i="7" s="1"/>
  <c r="R1163" i="7"/>
  <c r="I116" i="2"/>
  <c r="I122" i="2"/>
  <c r="L137" i="7" s="1"/>
  <c r="V214" i="7"/>
  <c r="S214" i="7"/>
  <c r="R214" i="7" s="1"/>
  <c r="V213" i="7"/>
  <c r="S213" i="7"/>
  <c r="R213" i="7" s="1"/>
  <c r="V218" i="7"/>
  <c r="T218" i="7"/>
  <c r="S218" i="7"/>
  <c r="V217" i="7"/>
  <c r="T217" i="7"/>
  <c r="S217" i="7"/>
  <c r="L538" i="7" l="1"/>
  <c r="N538" i="7" s="1"/>
  <c r="N539" i="7" s="1"/>
  <c r="C635" i="7"/>
  <c r="L635" i="7"/>
  <c r="A140" i="2"/>
  <c r="B758" i="7"/>
  <c r="AC1160" i="7"/>
  <c r="Y1160" i="7" s="1"/>
  <c r="Z334" i="6"/>
  <c r="V334" i="6" s="1"/>
  <c r="AC1163" i="7"/>
  <c r="Y1163" i="7" s="1"/>
  <c r="AC1161" i="7"/>
  <c r="Y1161" i="7" s="1"/>
  <c r="R217" i="7"/>
  <c r="AC217" i="7" s="1"/>
  <c r="Y217" i="7" s="1"/>
  <c r="R218" i="7"/>
  <c r="AC214" i="7"/>
  <c r="Y214" i="7" s="1"/>
  <c r="AC213" i="7"/>
  <c r="Y213" i="7" s="1"/>
  <c r="S24" i="6"/>
  <c r="Q24" i="6"/>
  <c r="P24" i="6"/>
  <c r="A143" i="2" l="1"/>
  <c r="L758" i="7" s="1"/>
  <c r="N758" i="7" s="1"/>
  <c r="N759" i="7" s="1"/>
  <c r="B557" i="7"/>
  <c r="AC218" i="7"/>
  <c r="Y218" i="7" s="1"/>
  <c r="O24" i="6"/>
  <c r="M24" i="6"/>
  <c r="C557" i="7" l="1"/>
  <c r="B710" i="7"/>
  <c r="A146" i="2"/>
  <c r="C758" i="7"/>
  <c r="Z24" i="6"/>
  <c r="V24" i="6" s="1"/>
  <c r="I69" i="2"/>
  <c r="L277" i="7" s="1"/>
  <c r="L710" i="7" l="1"/>
  <c r="N710" i="7" s="1"/>
  <c r="N711" i="7" s="1"/>
  <c r="C710" i="7"/>
  <c r="A149" i="2"/>
  <c r="B46" i="7" s="1"/>
  <c r="B38" i="7"/>
  <c r="C38" i="7" l="1"/>
  <c r="L38" i="7"/>
  <c r="C46" i="7"/>
  <c r="L46" i="7"/>
  <c r="N46" i="7" s="1"/>
  <c r="N47" i="7" s="1"/>
  <c r="N48" i="7" s="1"/>
  <c r="G52" i="6" s="1"/>
  <c r="I27" i="2"/>
  <c r="L226" i="7" s="1"/>
  <c r="D248" i="6"/>
  <c r="E248" i="6"/>
  <c r="E219" i="6"/>
  <c r="D219" i="6"/>
  <c r="F280" i="21" l="1"/>
  <c r="F348" i="20"/>
  <c r="C280" i="21"/>
  <c r="C348" i="20"/>
  <c r="C318" i="21"/>
  <c r="C407" i="20"/>
  <c r="F318" i="21"/>
  <c r="F407" i="20"/>
  <c r="O64" i="21"/>
  <c r="O68" i="20"/>
  <c r="P380" i="6"/>
  <c r="Q361" i="6"/>
  <c r="F282" i="6"/>
  <c r="F283" i="6"/>
  <c r="F279" i="6"/>
  <c r="F281" i="6"/>
  <c r="Q184" i="6"/>
  <c r="Q68" i="6" l="1"/>
  <c r="N446" i="6"/>
  <c r="N444" i="6"/>
  <c r="N426" i="6"/>
  <c r="N425" i="6"/>
  <c r="N389" i="6"/>
  <c r="N366" i="6"/>
  <c r="N349" i="6"/>
  <c r="N341" i="6"/>
  <c r="N329" i="6"/>
  <c r="N321" i="6"/>
  <c r="N311" i="6"/>
  <c r="N295" i="6"/>
  <c r="N278" i="6"/>
  <c r="N274" i="6"/>
  <c r="N269" i="6"/>
  <c r="N268" i="6"/>
  <c r="N264" i="6"/>
  <c r="N256" i="6"/>
  <c r="N251" i="6"/>
  <c r="N250" i="6"/>
  <c r="N186" i="6"/>
  <c r="N173" i="6"/>
  <c r="N242" i="6"/>
  <c r="N227" i="6"/>
  <c r="N199" i="6"/>
  <c r="N161" i="6"/>
  <c r="N158" i="6"/>
  <c r="N148" i="6"/>
  <c r="N135" i="6"/>
  <c r="N114" i="6"/>
  <c r="N97" i="6"/>
  <c r="N77" i="6"/>
  <c r="N96" i="6"/>
  <c r="N83" i="6"/>
  <c r="N72" i="6"/>
  <c r="N62" i="6"/>
  <c r="N57" i="6"/>
  <c r="N35" i="6"/>
  <c r="N31" i="6"/>
  <c r="N22" i="6"/>
  <c r="Q93" i="6"/>
  <c r="Q46" i="6"/>
  <c r="P375" i="6"/>
  <c r="Q375" i="6"/>
  <c r="S375" i="6"/>
  <c r="P19" i="6"/>
  <c r="Q19" i="6"/>
  <c r="S19" i="6"/>
  <c r="P20" i="6"/>
  <c r="Q20" i="6"/>
  <c r="S20" i="6"/>
  <c r="P21" i="6"/>
  <c r="Q21" i="6"/>
  <c r="S21" i="6"/>
  <c r="P23" i="6"/>
  <c r="Q23" i="6"/>
  <c r="S23" i="6"/>
  <c r="P25" i="6"/>
  <c r="Q25" i="6"/>
  <c r="S25" i="6"/>
  <c r="P26" i="6"/>
  <c r="Q26" i="6"/>
  <c r="S26" i="6"/>
  <c r="P27" i="6"/>
  <c r="Q27" i="6"/>
  <c r="S27" i="6"/>
  <c r="P28" i="6"/>
  <c r="Q28" i="6"/>
  <c r="S28" i="6"/>
  <c r="P29" i="6"/>
  <c r="Q29" i="6"/>
  <c r="S29" i="6"/>
  <c r="P30" i="6"/>
  <c r="Q30" i="6"/>
  <c r="S30" i="6"/>
  <c r="P33" i="6"/>
  <c r="Q33" i="6"/>
  <c r="S33" i="6"/>
  <c r="P34" i="6"/>
  <c r="Q34" i="6"/>
  <c r="S34" i="6"/>
  <c r="P36" i="6"/>
  <c r="Q36" i="6"/>
  <c r="S36" i="6"/>
  <c r="P37" i="6"/>
  <c r="O37" i="6" s="1"/>
  <c r="S37" i="6"/>
  <c r="P38" i="6"/>
  <c r="Q38" i="6"/>
  <c r="S38" i="6"/>
  <c r="P39" i="6"/>
  <c r="Q39" i="6"/>
  <c r="S39" i="6"/>
  <c r="P40" i="6"/>
  <c r="Q40" i="6"/>
  <c r="S40" i="6"/>
  <c r="P41" i="6"/>
  <c r="Q41" i="6"/>
  <c r="S41" i="6"/>
  <c r="P42" i="6"/>
  <c r="Q42" i="6"/>
  <c r="S42" i="6"/>
  <c r="P43" i="6"/>
  <c r="Q43" i="6"/>
  <c r="S43" i="6"/>
  <c r="P44" i="6"/>
  <c r="Q44" i="6"/>
  <c r="S44" i="6"/>
  <c r="P45" i="6"/>
  <c r="Q45" i="6"/>
  <c r="S45" i="6"/>
  <c r="P46" i="6"/>
  <c r="S46" i="6"/>
  <c r="P47" i="6"/>
  <c r="O47" i="6" s="1"/>
  <c r="S47" i="6"/>
  <c r="P51" i="6"/>
  <c r="Q51" i="6"/>
  <c r="S51" i="6"/>
  <c r="P54" i="6"/>
  <c r="Q54" i="6"/>
  <c r="S54" i="6"/>
  <c r="P55" i="6"/>
  <c r="O55" i="6" s="1"/>
  <c r="S55" i="6"/>
  <c r="P56" i="6"/>
  <c r="Q56" i="6"/>
  <c r="S56" i="6"/>
  <c r="P58" i="6"/>
  <c r="Q58" i="6"/>
  <c r="S58" i="6"/>
  <c r="P59" i="6"/>
  <c r="Q59" i="6"/>
  <c r="S59" i="6"/>
  <c r="P60" i="6"/>
  <c r="O60" i="6" s="1"/>
  <c r="Z60" i="6" s="1"/>
  <c r="V60" i="6" s="1"/>
  <c r="S60" i="6"/>
  <c r="P61" i="6"/>
  <c r="Q61" i="6"/>
  <c r="S61" i="6"/>
  <c r="P63" i="6"/>
  <c r="Q63" i="6"/>
  <c r="S63" i="6"/>
  <c r="P64" i="6"/>
  <c r="Q64" i="6"/>
  <c r="S64" i="6"/>
  <c r="P66" i="6"/>
  <c r="Q66" i="6"/>
  <c r="S66" i="6"/>
  <c r="P67" i="6"/>
  <c r="Q67" i="6"/>
  <c r="S67" i="6"/>
  <c r="P65" i="6"/>
  <c r="Q65" i="6"/>
  <c r="S65" i="6"/>
  <c r="P68" i="6"/>
  <c r="S68" i="6"/>
  <c r="P69" i="6"/>
  <c r="Q69" i="6"/>
  <c r="S69" i="6"/>
  <c r="P70" i="6"/>
  <c r="Q70" i="6"/>
  <c r="S70" i="6"/>
  <c r="P71" i="6"/>
  <c r="Q71" i="6"/>
  <c r="S71" i="6"/>
  <c r="P73" i="6"/>
  <c r="Q73" i="6"/>
  <c r="S73" i="6"/>
  <c r="P74" i="6"/>
  <c r="Q74" i="6"/>
  <c r="S74" i="6"/>
  <c r="P75" i="6"/>
  <c r="O75" i="6" s="1"/>
  <c r="S75" i="6"/>
  <c r="P76" i="6"/>
  <c r="Q76" i="6"/>
  <c r="S76" i="6"/>
  <c r="P84" i="6"/>
  <c r="Q84" i="6"/>
  <c r="S84" i="6"/>
  <c r="P86" i="6"/>
  <c r="Q86" i="6"/>
  <c r="S86" i="6"/>
  <c r="P87" i="6"/>
  <c r="Q87" i="6"/>
  <c r="S87" i="6"/>
  <c r="P88" i="6"/>
  <c r="Q88" i="6"/>
  <c r="S88" i="6"/>
  <c r="P89" i="6"/>
  <c r="O89" i="6" s="1"/>
  <c r="S89" i="6"/>
  <c r="P90" i="6"/>
  <c r="Q90" i="6"/>
  <c r="S90" i="6"/>
  <c r="P85" i="6"/>
  <c r="Q85" i="6"/>
  <c r="S85" i="6"/>
  <c r="P92" i="6"/>
  <c r="Q92" i="6"/>
  <c r="S92" i="6"/>
  <c r="P93" i="6"/>
  <c r="S93" i="6"/>
  <c r="P82" i="6"/>
  <c r="Q82" i="6"/>
  <c r="S82" i="6"/>
  <c r="P78" i="6"/>
  <c r="Q78" i="6"/>
  <c r="S78" i="6"/>
  <c r="P79" i="6"/>
  <c r="Q79" i="6"/>
  <c r="S79" i="6"/>
  <c r="P80" i="6"/>
  <c r="Q80" i="6"/>
  <c r="S80" i="6"/>
  <c r="P81" i="6"/>
  <c r="O81" i="6" s="1"/>
  <c r="S81" i="6"/>
  <c r="P98" i="6"/>
  <c r="Q98" i="6"/>
  <c r="S98" i="6"/>
  <c r="P103" i="6"/>
  <c r="Q103" i="6"/>
  <c r="S103" i="6"/>
  <c r="P104" i="6"/>
  <c r="Q104" i="6"/>
  <c r="S104" i="6"/>
  <c r="P105" i="6"/>
  <c r="Q105" i="6"/>
  <c r="S105" i="6"/>
  <c r="P106" i="6"/>
  <c r="Q106" i="6"/>
  <c r="S106" i="6"/>
  <c r="P101" i="6"/>
  <c r="Q101" i="6"/>
  <c r="S101" i="6"/>
  <c r="P107" i="6"/>
  <c r="Q107" i="6"/>
  <c r="S107" i="6"/>
  <c r="P108" i="6"/>
  <c r="Q108" i="6"/>
  <c r="S108" i="6"/>
  <c r="P109" i="6"/>
  <c r="Q109" i="6"/>
  <c r="S109" i="6"/>
  <c r="P110" i="6"/>
  <c r="Q110" i="6"/>
  <c r="S110" i="6"/>
  <c r="P111" i="6"/>
  <c r="Q111" i="6"/>
  <c r="S111" i="6"/>
  <c r="P102" i="6"/>
  <c r="Q102" i="6"/>
  <c r="S102" i="6"/>
  <c r="P112" i="6"/>
  <c r="Q112" i="6"/>
  <c r="S112" i="6"/>
  <c r="P113" i="6"/>
  <c r="Q113" i="6"/>
  <c r="S113" i="6"/>
  <c r="P100" i="6"/>
  <c r="Q100" i="6"/>
  <c r="S100" i="6"/>
  <c r="P99" i="6"/>
  <c r="Q99" i="6"/>
  <c r="S99" i="6"/>
  <c r="P119" i="6"/>
  <c r="Q119" i="6"/>
  <c r="S119" i="6"/>
  <c r="P120" i="6"/>
  <c r="Q120" i="6"/>
  <c r="S120" i="6"/>
  <c r="P121" i="6"/>
  <c r="Q121" i="6"/>
  <c r="S121" i="6"/>
  <c r="P133" i="6"/>
  <c r="Q133" i="6"/>
  <c r="S133" i="6"/>
  <c r="P122" i="6"/>
  <c r="Q122" i="6"/>
  <c r="S122" i="6"/>
  <c r="P123" i="6"/>
  <c r="Q123" i="6"/>
  <c r="S123" i="6"/>
  <c r="P124" i="6"/>
  <c r="Q124" i="6"/>
  <c r="S124" i="6"/>
  <c r="P125" i="6"/>
  <c r="Q125" i="6"/>
  <c r="S125" i="6"/>
  <c r="P126" i="6"/>
  <c r="Q126" i="6"/>
  <c r="S126" i="6"/>
  <c r="P127" i="6"/>
  <c r="Q127" i="6"/>
  <c r="S127" i="6"/>
  <c r="P128" i="6"/>
  <c r="Q128" i="6"/>
  <c r="S128" i="6"/>
  <c r="P129" i="6"/>
  <c r="Q129" i="6"/>
  <c r="S129" i="6"/>
  <c r="P130" i="6"/>
  <c r="Q130" i="6"/>
  <c r="S130" i="6"/>
  <c r="P131" i="6"/>
  <c r="O131" i="6" s="1"/>
  <c r="S131" i="6"/>
  <c r="P132" i="6"/>
  <c r="Q132" i="6"/>
  <c r="S132" i="6"/>
  <c r="P117" i="6"/>
  <c r="Q117" i="6"/>
  <c r="S117" i="6"/>
  <c r="P118" i="6"/>
  <c r="Q118" i="6"/>
  <c r="S118" i="6"/>
  <c r="P134" i="6"/>
  <c r="Q134" i="6"/>
  <c r="S134" i="6"/>
  <c r="P116" i="6"/>
  <c r="Q116" i="6"/>
  <c r="S116" i="6"/>
  <c r="P139" i="6"/>
  <c r="Q139" i="6"/>
  <c r="S139" i="6"/>
  <c r="P140" i="6"/>
  <c r="Q140" i="6"/>
  <c r="S140" i="6"/>
  <c r="P141" i="6"/>
  <c r="Q141" i="6"/>
  <c r="S141" i="6"/>
  <c r="P146" i="6"/>
  <c r="Q146" i="6"/>
  <c r="S146" i="6"/>
  <c r="P142" i="6"/>
  <c r="Q142" i="6"/>
  <c r="S142" i="6"/>
  <c r="P143" i="6"/>
  <c r="Q143" i="6"/>
  <c r="S143" i="6"/>
  <c r="P144" i="6"/>
  <c r="Q144" i="6"/>
  <c r="S144" i="6"/>
  <c r="P145" i="6"/>
  <c r="Q145" i="6"/>
  <c r="S145" i="6"/>
  <c r="P137" i="6"/>
  <c r="Q137" i="6"/>
  <c r="S137" i="6"/>
  <c r="P138" i="6"/>
  <c r="Q138" i="6"/>
  <c r="S138" i="6"/>
  <c r="P147" i="6"/>
  <c r="Q147" i="6"/>
  <c r="S147" i="6"/>
  <c r="P136" i="6"/>
  <c r="Q136" i="6"/>
  <c r="S136" i="6"/>
  <c r="P152" i="6"/>
  <c r="Q152" i="6"/>
  <c r="S152" i="6"/>
  <c r="P153" i="6"/>
  <c r="Q153" i="6"/>
  <c r="S153" i="6"/>
  <c r="P154" i="6"/>
  <c r="Q154" i="6"/>
  <c r="S154" i="6"/>
  <c r="P156" i="6"/>
  <c r="Q156" i="6"/>
  <c r="S156" i="6"/>
  <c r="P155" i="6"/>
  <c r="Q155" i="6"/>
  <c r="S155" i="6"/>
  <c r="P150" i="6"/>
  <c r="Q150" i="6"/>
  <c r="S150" i="6"/>
  <c r="P151" i="6"/>
  <c r="Q151" i="6"/>
  <c r="S151" i="6"/>
  <c r="P157" i="6"/>
  <c r="Q157" i="6"/>
  <c r="S157" i="6"/>
  <c r="P149" i="6"/>
  <c r="Q149" i="6"/>
  <c r="S149" i="6"/>
  <c r="P159" i="6"/>
  <c r="Q159" i="6"/>
  <c r="S159" i="6"/>
  <c r="P160" i="6"/>
  <c r="Q160" i="6"/>
  <c r="S160" i="6"/>
  <c r="P162" i="6"/>
  <c r="Q162" i="6"/>
  <c r="S162" i="6"/>
  <c r="P165" i="6"/>
  <c r="Q165" i="6"/>
  <c r="S165" i="6"/>
  <c r="P169" i="6"/>
  <c r="Q169" i="6"/>
  <c r="S169" i="6"/>
  <c r="P167" i="6"/>
  <c r="Q167" i="6"/>
  <c r="S167" i="6"/>
  <c r="P168" i="6"/>
  <c r="Q168" i="6"/>
  <c r="S168" i="6"/>
  <c r="P171" i="6"/>
  <c r="Q171" i="6"/>
  <c r="S171" i="6"/>
  <c r="P172" i="6"/>
  <c r="Q172" i="6"/>
  <c r="S172" i="6"/>
  <c r="P164" i="6"/>
  <c r="Q164" i="6"/>
  <c r="S164" i="6"/>
  <c r="P170" i="6"/>
  <c r="Q170" i="6"/>
  <c r="S170" i="6"/>
  <c r="P166" i="6"/>
  <c r="Q166" i="6"/>
  <c r="S166" i="6"/>
  <c r="P163" i="6"/>
  <c r="Q163" i="6"/>
  <c r="S163" i="6"/>
  <c r="P200" i="6"/>
  <c r="Q200" i="6"/>
  <c r="S200" i="6"/>
  <c r="P201" i="6"/>
  <c r="Q201" i="6"/>
  <c r="S201" i="6"/>
  <c r="P202" i="6"/>
  <c r="Q202" i="6"/>
  <c r="S202" i="6"/>
  <c r="P203" i="6"/>
  <c r="Q203" i="6"/>
  <c r="S203" i="6"/>
  <c r="P205" i="6"/>
  <c r="Q205" i="6"/>
  <c r="S205" i="6"/>
  <c r="P206" i="6"/>
  <c r="Q206" i="6"/>
  <c r="S206" i="6"/>
  <c r="P207" i="6"/>
  <c r="Q207" i="6"/>
  <c r="S207" i="6"/>
  <c r="P208" i="6"/>
  <c r="Q208" i="6"/>
  <c r="S208" i="6"/>
  <c r="P209" i="6"/>
  <c r="Q209" i="6"/>
  <c r="S209" i="6"/>
  <c r="P210" i="6"/>
  <c r="Q210" i="6"/>
  <c r="S210" i="6"/>
  <c r="P211" i="6"/>
  <c r="Q211" i="6"/>
  <c r="S211" i="6"/>
  <c r="P212" i="6"/>
  <c r="Q212" i="6"/>
  <c r="S212" i="6"/>
  <c r="P213" i="6"/>
  <c r="Q213" i="6"/>
  <c r="S213" i="6"/>
  <c r="P214" i="6"/>
  <c r="Q214" i="6"/>
  <c r="S214" i="6"/>
  <c r="P215" i="6"/>
  <c r="Q215" i="6"/>
  <c r="S215" i="6"/>
  <c r="P216" i="6"/>
  <c r="Q216" i="6"/>
  <c r="S216" i="6"/>
  <c r="P217" i="6"/>
  <c r="Q217" i="6"/>
  <c r="S217" i="6"/>
  <c r="P218" i="6"/>
  <c r="Q218" i="6"/>
  <c r="S218" i="6"/>
  <c r="P219" i="6"/>
  <c r="S219" i="6"/>
  <c r="P220" i="6"/>
  <c r="Q220" i="6"/>
  <c r="S220" i="6"/>
  <c r="P221" i="6"/>
  <c r="Q221" i="6"/>
  <c r="S221" i="6"/>
  <c r="P222" i="6"/>
  <c r="Q222" i="6"/>
  <c r="S222" i="6"/>
  <c r="P223" i="6"/>
  <c r="Q223" i="6"/>
  <c r="S223" i="6"/>
  <c r="P224" i="6"/>
  <c r="Q224" i="6"/>
  <c r="S224" i="6"/>
  <c r="P225" i="6"/>
  <c r="Q225" i="6"/>
  <c r="S225" i="6"/>
  <c r="P226" i="6"/>
  <c r="Q226" i="6"/>
  <c r="S226" i="6"/>
  <c r="P228" i="6"/>
  <c r="Q228" i="6"/>
  <c r="S228" i="6"/>
  <c r="P229" i="6"/>
  <c r="Q229" i="6"/>
  <c r="S229" i="6"/>
  <c r="P230" i="6"/>
  <c r="Q230" i="6"/>
  <c r="S230" i="6"/>
  <c r="P232" i="6"/>
  <c r="S232" i="6"/>
  <c r="P233" i="6"/>
  <c r="Q233" i="6"/>
  <c r="S233" i="6"/>
  <c r="P234" i="6"/>
  <c r="Q234" i="6"/>
  <c r="S234" i="6"/>
  <c r="P231" i="6"/>
  <c r="Q231" i="6"/>
  <c r="S231" i="6"/>
  <c r="P235" i="6"/>
  <c r="Q235" i="6"/>
  <c r="S235" i="6"/>
  <c r="P236" i="6"/>
  <c r="Q236" i="6"/>
  <c r="S236" i="6"/>
  <c r="P237" i="6"/>
  <c r="Q237" i="6"/>
  <c r="S237" i="6"/>
  <c r="P238" i="6"/>
  <c r="Q238" i="6"/>
  <c r="S238" i="6"/>
  <c r="P239" i="6"/>
  <c r="Q239" i="6"/>
  <c r="S239" i="6"/>
  <c r="P240" i="6"/>
  <c r="Q240" i="6"/>
  <c r="S240" i="6"/>
  <c r="P241" i="6"/>
  <c r="Q241" i="6"/>
  <c r="S241" i="6"/>
  <c r="P243" i="6"/>
  <c r="S243" i="6"/>
  <c r="P244" i="6"/>
  <c r="Q244" i="6"/>
  <c r="S244" i="6"/>
  <c r="P245" i="6"/>
  <c r="Q245" i="6"/>
  <c r="S245" i="6"/>
  <c r="P246" i="6"/>
  <c r="Q246" i="6"/>
  <c r="S246" i="6"/>
  <c r="P247" i="6"/>
  <c r="Q247" i="6"/>
  <c r="S247" i="6"/>
  <c r="P248" i="6"/>
  <c r="Q248" i="6"/>
  <c r="S248" i="6"/>
  <c r="P249" i="6"/>
  <c r="Q249" i="6"/>
  <c r="S249" i="6"/>
  <c r="P174" i="6"/>
  <c r="Q174" i="6"/>
  <c r="S174" i="6"/>
  <c r="P178" i="6"/>
  <c r="Q178" i="6"/>
  <c r="S178" i="6"/>
  <c r="P180" i="6"/>
  <c r="Q180" i="6"/>
  <c r="S180" i="6"/>
  <c r="P179" i="6"/>
  <c r="Q179" i="6"/>
  <c r="S179" i="6"/>
  <c r="P181" i="6"/>
  <c r="Q181" i="6"/>
  <c r="S181" i="6"/>
  <c r="P184" i="6"/>
  <c r="O184" i="6" s="1"/>
  <c r="S184" i="6"/>
  <c r="P185" i="6"/>
  <c r="Q185" i="6"/>
  <c r="S185" i="6"/>
  <c r="P177" i="6"/>
  <c r="Q177" i="6"/>
  <c r="S177" i="6"/>
  <c r="P176" i="6"/>
  <c r="Q176" i="6"/>
  <c r="S176" i="6"/>
  <c r="P183" i="6"/>
  <c r="Q183" i="6"/>
  <c r="S183" i="6"/>
  <c r="P182" i="6"/>
  <c r="Q182" i="6"/>
  <c r="S182" i="6"/>
  <c r="P175" i="6"/>
  <c r="Q175" i="6"/>
  <c r="S175" i="6"/>
  <c r="P190" i="6"/>
  <c r="Q190" i="6"/>
  <c r="S190" i="6"/>
  <c r="P191" i="6"/>
  <c r="Q191" i="6"/>
  <c r="S191" i="6"/>
  <c r="P192" i="6"/>
  <c r="Q192" i="6"/>
  <c r="S192" i="6"/>
  <c r="P198" i="6"/>
  <c r="Q198" i="6"/>
  <c r="S198" i="6"/>
  <c r="P193" i="6"/>
  <c r="Q193" i="6"/>
  <c r="S193" i="6"/>
  <c r="P194" i="6"/>
  <c r="Q194" i="6"/>
  <c r="S194" i="6"/>
  <c r="P195" i="6"/>
  <c r="Q195" i="6"/>
  <c r="S195" i="6"/>
  <c r="P196" i="6"/>
  <c r="Q196" i="6"/>
  <c r="S196" i="6"/>
  <c r="P187" i="6"/>
  <c r="Q187" i="6"/>
  <c r="S187" i="6"/>
  <c r="P189" i="6"/>
  <c r="Q189" i="6"/>
  <c r="S189" i="6"/>
  <c r="P188" i="6"/>
  <c r="Q188" i="6"/>
  <c r="S188" i="6"/>
  <c r="P197" i="6"/>
  <c r="Q197" i="6"/>
  <c r="S197" i="6"/>
  <c r="P252" i="6"/>
  <c r="Q252" i="6"/>
  <c r="S252" i="6"/>
  <c r="P253" i="6"/>
  <c r="Q253" i="6"/>
  <c r="S253" i="6"/>
  <c r="P254" i="6"/>
  <c r="Q254" i="6"/>
  <c r="S254" i="6"/>
  <c r="P255" i="6"/>
  <c r="Q255" i="6"/>
  <c r="S255" i="6"/>
  <c r="P257" i="6"/>
  <c r="Q257" i="6"/>
  <c r="S257" i="6"/>
  <c r="P258" i="6"/>
  <c r="Q258" i="6"/>
  <c r="S258" i="6"/>
  <c r="P259" i="6"/>
  <c r="Q259" i="6"/>
  <c r="S259" i="6"/>
  <c r="P260" i="6"/>
  <c r="Q260" i="6"/>
  <c r="S260" i="6"/>
  <c r="P261" i="6"/>
  <c r="Q261" i="6"/>
  <c r="S261" i="6"/>
  <c r="P262" i="6"/>
  <c r="Q262" i="6"/>
  <c r="S262" i="6"/>
  <c r="P263" i="6"/>
  <c r="Q263" i="6"/>
  <c r="S263" i="6"/>
  <c r="P265" i="6"/>
  <c r="Q265" i="6"/>
  <c r="S265" i="6"/>
  <c r="P267" i="6"/>
  <c r="O267" i="6" s="1"/>
  <c r="Z267" i="6" s="1"/>
  <c r="V267" i="6" s="1"/>
  <c r="S267" i="6"/>
  <c r="P270" i="6"/>
  <c r="Q270" i="6"/>
  <c r="S270" i="6"/>
  <c r="P271" i="6"/>
  <c r="Q271" i="6"/>
  <c r="S271" i="6"/>
  <c r="P273" i="6"/>
  <c r="Q273" i="6"/>
  <c r="S273" i="6"/>
  <c r="P275" i="6"/>
  <c r="Q275" i="6"/>
  <c r="S275" i="6"/>
  <c r="P276" i="6"/>
  <c r="Q276" i="6"/>
  <c r="S276" i="6"/>
  <c r="P277" i="6"/>
  <c r="Q277" i="6"/>
  <c r="S277" i="6"/>
  <c r="P280" i="6"/>
  <c r="Q280" i="6"/>
  <c r="S280" i="6"/>
  <c r="P282" i="6"/>
  <c r="Q282" i="6"/>
  <c r="S282" i="6"/>
  <c r="P283" i="6"/>
  <c r="Q283" i="6"/>
  <c r="S283" i="6"/>
  <c r="P288" i="6"/>
  <c r="Q288" i="6"/>
  <c r="S288" i="6"/>
  <c r="P286" i="6"/>
  <c r="Q286" i="6"/>
  <c r="S286" i="6"/>
  <c r="P287" i="6"/>
  <c r="Q287" i="6"/>
  <c r="S287" i="6"/>
  <c r="P279" i="6"/>
  <c r="Q279" i="6"/>
  <c r="S279" i="6"/>
  <c r="P281" i="6"/>
  <c r="Q281" i="6"/>
  <c r="S281" i="6"/>
  <c r="P285" i="6"/>
  <c r="Q285" i="6"/>
  <c r="S285" i="6"/>
  <c r="P284" i="6"/>
  <c r="Q284" i="6"/>
  <c r="S284" i="6"/>
  <c r="P291" i="6"/>
  <c r="Q291" i="6"/>
  <c r="S291" i="6"/>
  <c r="P292" i="6"/>
  <c r="Q292" i="6"/>
  <c r="S292" i="6"/>
  <c r="P293" i="6"/>
  <c r="Q293" i="6"/>
  <c r="S293" i="6"/>
  <c r="P294" i="6"/>
  <c r="Q294" i="6"/>
  <c r="S294" i="6"/>
  <c r="P290" i="6"/>
  <c r="Q290" i="6"/>
  <c r="S290" i="6"/>
  <c r="P289" i="6"/>
  <c r="Q289" i="6"/>
  <c r="S289" i="6"/>
  <c r="P299" i="6"/>
  <c r="Q299" i="6"/>
  <c r="S299" i="6"/>
  <c r="P300" i="6"/>
  <c r="Q300" i="6"/>
  <c r="S300" i="6"/>
  <c r="P301" i="6"/>
  <c r="Q301" i="6"/>
  <c r="S301" i="6"/>
  <c r="P302" i="6"/>
  <c r="Q302" i="6"/>
  <c r="S302" i="6"/>
  <c r="P303" i="6"/>
  <c r="Q303" i="6"/>
  <c r="S303" i="6"/>
  <c r="P296" i="6"/>
  <c r="Q296" i="6"/>
  <c r="S296" i="6"/>
  <c r="P297" i="6"/>
  <c r="Q297" i="6"/>
  <c r="S297" i="6"/>
  <c r="P305" i="6"/>
  <c r="Q305" i="6"/>
  <c r="S305" i="6"/>
  <c r="P306" i="6"/>
  <c r="Q306" i="6"/>
  <c r="S306" i="6"/>
  <c r="P307" i="6"/>
  <c r="Q307" i="6"/>
  <c r="S307" i="6"/>
  <c r="P308" i="6"/>
  <c r="Q308" i="6"/>
  <c r="S308" i="6"/>
  <c r="P309" i="6"/>
  <c r="Q309" i="6"/>
  <c r="S309" i="6"/>
  <c r="P298" i="6"/>
  <c r="Q298" i="6"/>
  <c r="S298" i="6"/>
  <c r="P304" i="6"/>
  <c r="Q304" i="6"/>
  <c r="S304" i="6"/>
  <c r="P310" i="6"/>
  <c r="Q310" i="6"/>
  <c r="S310" i="6"/>
  <c r="P312" i="6"/>
  <c r="Q312" i="6"/>
  <c r="S312" i="6"/>
  <c r="P313" i="6"/>
  <c r="Q313" i="6"/>
  <c r="S313" i="6"/>
  <c r="P314" i="6"/>
  <c r="Q314" i="6"/>
  <c r="S314" i="6"/>
  <c r="P315" i="6"/>
  <c r="Q315" i="6"/>
  <c r="S315" i="6"/>
  <c r="P316" i="6"/>
  <c r="Q316" i="6"/>
  <c r="S316" i="6"/>
  <c r="P317" i="6"/>
  <c r="Q317" i="6"/>
  <c r="S317" i="6"/>
  <c r="P318" i="6"/>
  <c r="Q318" i="6"/>
  <c r="S318" i="6"/>
  <c r="P319" i="6"/>
  <c r="Q319" i="6"/>
  <c r="S319" i="6"/>
  <c r="P320" i="6"/>
  <c r="Q320" i="6"/>
  <c r="S320" i="6"/>
  <c r="P322" i="6"/>
  <c r="Q322" i="6"/>
  <c r="S322" i="6"/>
  <c r="P323" i="6"/>
  <c r="Q323" i="6"/>
  <c r="S323" i="6"/>
  <c r="P324" i="6"/>
  <c r="Q324" i="6"/>
  <c r="S324" i="6"/>
  <c r="P325" i="6"/>
  <c r="Q325" i="6"/>
  <c r="S325" i="6"/>
  <c r="P326" i="6"/>
  <c r="Q326" i="6"/>
  <c r="S326" i="6"/>
  <c r="P327" i="6"/>
  <c r="Q327" i="6"/>
  <c r="S327" i="6"/>
  <c r="P328" i="6"/>
  <c r="Q328" i="6"/>
  <c r="S328" i="6"/>
  <c r="P330" i="6"/>
  <c r="Q330" i="6"/>
  <c r="S330" i="6"/>
  <c r="P331" i="6"/>
  <c r="Q331" i="6"/>
  <c r="S331" i="6"/>
  <c r="P332" i="6"/>
  <c r="Q332" i="6"/>
  <c r="S332" i="6"/>
  <c r="P333" i="6"/>
  <c r="Q333" i="6"/>
  <c r="S333" i="6"/>
  <c r="P335" i="6"/>
  <c r="Q335" i="6"/>
  <c r="S335" i="6"/>
  <c r="P336" i="6"/>
  <c r="Q336" i="6"/>
  <c r="S336" i="6"/>
  <c r="P337" i="6"/>
  <c r="Q337" i="6"/>
  <c r="S337" i="6"/>
  <c r="P338" i="6"/>
  <c r="Q338" i="6"/>
  <c r="S338" i="6"/>
  <c r="P339" i="6"/>
  <c r="Q339" i="6"/>
  <c r="S339" i="6"/>
  <c r="P340" i="6"/>
  <c r="S340" i="6"/>
  <c r="P342" i="6"/>
  <c r="Q342" i="6"/>
  <c r="S342" i="6"/>
  <c r="P343" i="6"/>
  <c r="Q343" i="6"/>
  <c r="S343" i="6"/>
  <c r="P344" i="6"/>
  <c r="Q344" i="6"/>
  <c r="S344" i="6"/>
  <c r="P345" i="6"/>
  <c r="Q345" i="6"/>
  <c r="S345" i="6"/>
  <c r="P346" i="6"/>
  <c r="Q346" i="6"/>
  <c r="S346" i="6"/>
  <c r="P347" i="6"/>
  <c r="Q347" i="6"/>
  <c r="S347" i="6"/>
  <c r="P348" i="6"/>
  <c r="Q348" i="6"/>
  <c r="S348" i="6"/>
  <c r="P350" i="6"/>
  <c r="Q350" i="6"/>
  <c r="S350" i="6"/>
  <c r="P351" i="6"/>
  <c r="Q351" i="6"/>
  <c r="S351" i="6"/>
  <c r="P353" i="6"/>
  <c r="Q353" i="6"/>
  <c r="S353" i="6"/>
  <c r="P354" i="6"/>
  <c r="Q354" i="6"/>
  <c r="S354" i="6"/>
  <c r="P355" i="6"/>
  <c r="S355" i="6"/>
  <c r="P356" i="6"/>
  <c r="Q356" i="6"/>
  <c r="S356" i="6"/>
  <c r="P357" i="6"/>
  <c r="S357" i="6"/>
  <c r="P358" i="6"/>
  <c r="Q358" i="6"/>
  <c r="S358" i="6"/>
  <c r="P359" i="6"/>
  <c r="Q359" i="6"/>
  <c r="S359" i="6"/>
  <c r="P360" i="6"/>
  <c r="Q360" i="6"/>
  <c r="S360" i="6"/>
  <c r="P361" i="6"/>
  <c r="S361" i="6"/>
  <c r="P362" i="6"/>
  <c r="Q362" i="6"/>
  <c r="S362" i="6"/>
  <c r="P363" i="6"/>
  <c r="Q363" i="6"/>
  <c r="S363" i="6"/>
  <c r="P364" i="6"/>
  <c r="Q364" i="6"/>
  <c r="S364" i="6"/>
  <c r="P365" i="6"/>
  <c r="S365" i="6"/>
  <c r="P367" i="6"/>
  <c r="Q367" i="6"/>
  <c r="S367" i="6"/>
  <c r="P368" i="6"/>
  <c r="Q368" i="6"/>
  <c r="S368" i="6"/>
  <c r="P369" i="6"/>
  <c r="Q369" i="6"/>
  <c r="S369" i="6"/>
  <c r="P370" i="6"/>
  <c r="Q370" i="6"/>
  <c r="S370" i="6"/>
  <c r="P371" i="6"/>
  <c r="Q371" i="6"/>
  <c r="S371" i="6"/>
  <c r="P372" i="6"/>
  <c r="Q372" i="6"/>
  <c r="S372" i="6"/>
  <c r="P373" i="6"/>
  <c r="Q373" i="6"/>
  <c r="S373" i="6"/>
  <c r="P374" i="6"/>
  <c r="Q374" i="6"/>
  <c r="S374" i="6"/>
  <c r="P376" i="6"/>
  <c r="Q376" i="6"/>
  <c r="S376" i="6"/>
  <c r="P377" i="6"/>
  <c r="Q377" i="6"/>
  <c r="S377" i="6"/>
  <c r="P378" i="6"/>
  <c r="Q378" i="6"/>
  <c r="S378" i="6"/>
  <c r="P379" i="6"/>
  <c r="Q379" i="6"/>
  <c r="S379" i="6"/>
  <c r="Q380" i="6"/>
  <c r="S380" i="6"/>
  <c r="P382" i="6"/>
  <c r="Q382" i="6"/>
  <c r="S382" i="6"/>
  <c r="P383" i="6"/>
  <c r="Q383" i="6"/>
  <c r="S383" i="6"/>
  <c r="P384" i="6"/>
  <c r="Q384" i="6"/>
  <c r="S384" i="6"/>
  <c r="P385" i="6"/>
  <c r="Q385" i="6"/>
  <c r="S385" i="6"/>
  <c r="P386" i="6"/>
  <c r="Q386" i="6"/>
  <c r="S386" i="6"/>
  <c r="P387" i="6"/>
  <c r="Q387" i="6"/>
  <c r="S387" i="6"/>
  <c r="P388" i="6"/>
  <c r="Q388" i="6"/>
  <c r="S388" i="6"/>
  <c r="P390" i="6"/>
  <c r="Q390" i="6"/>
  <c r="S390" i="6"/>
  <c r="P391" i="6"/>
  <c r="Q391" i="6"/>
  <c r="S391" i="6"/>
  <c r="P392" i="6"/>
  <c r="Q392" i="6"/>
  <c r="S392" i="6"/>
  <c r="P393" i="6"/>
  <c r="Q393" i="6"/>
  <c r="S393" i="6"/>
  <c r="P395" i="6"/>
  <c r="Q395" i="6"/>
  <c r="S395" i="6"/>
  <c r="P396" i="6"/>
  <c r="Q396" i="6"/>
  <c r="S396" i="6"/>
  <c r="P397" i="6"/>
  <c r="Q397" i="6"/>
  <c r="S397" i="6"/>
  <c r="P400" i="6"/>
  <c r="Q400" i="6"/>
  <c r="S400" i="6"/>
  <c r="P401" i="6"/>
  <c r="Q401" i="6"/>
  <c r="S401" i="6"/>
  <c r="P402" i="6"/>
  <c r="Q402" i="6"/>
  <c r="S402" i="6"/>
  <c r="P405" i="6"/>
  <c r="Q405" i="6"/>
  <c r="S405" i="6"/>
  <c r="P407" i="6"/>
  <c r="Q407" i="6"/>
  <c r="S407" i="6"/>
  <c r="P408" i="6"/>
  <c r="Q408" i="6"/>
  <c r="S408" i="6"/>
  <c r="P410" i="6"/>
  <c r="Q410" i="6"/>
  <c r="S410" i="6"/>
  <c r="P411" i="6"/>
  <c r="Q411" i="6"/>
  <c r="S411" i="6"/>
  <c r="P412" i="6"/>
  <c r="Q412" i="6"/>
  <c r="S412" i="6"/>
  <c r="P413" i="6"/>
  <c r="Q413" i="6"/>
  <c r="S413" i="6"/>
  <c r="P414" i="6"/>
  <c r="Q414" i="6"/>
  <c r="S414" i="6"/>
  <c r="P415" i="6"/>
  <c r="Q415" i="6"/>
  <c r="S415" i="6"/>
  <c r="P418" i="6"/>
  <c r="Q418" i="6"/>
  <c r="S418" i="6"/>
  <c r="P419" i="6"/>
  <c r="Q419" i="6"/>
  <c r="S419" i="6"/>
  <c r="P420" i="6"/>
  <c r="Q420" i="6"/>
  <c r="S420" i="6"/>
  <c r="P421" i="6"/>
  <c r="Q421" i="6"/>
  <c r="S421" i="6"/>
  <c r="P422" i="6"/>
  <c r="Q422" i="6"/>
  <c r="S422" i="6"/>
  <c r="P423" i="6"/>
  <c r="Q423" i="6"/>
  <c r="S423" i="6"/>
  <c r="P424" i="6"/>
  <c r="Q424" i="6"/>
  <c r="S424" i="6"/>
  <c r="P399" i="6"/>
  <c r="Q399" i="6"/>
  <c r="S399" i="6"/>
  <c r="P404" i="6"/>
  <c r="Q404" i="6"/>
  <c r="S404" i="6"/>
  <c r="P403" i="6"/>
  <c r="Q403" i="6"/>
  <c r="S403" i="6"/>
  <c r="P406" i="6"/>
  <c r="Q406" i="6"/>
  <c r="S406" i="6"/>
  <c r="P427" i="6"/>
  <c r="Q427" i="6"/>
  <c r="S427" i="6"/>
  <c r="P429" i="6"/>
  <c r="Q429" i="6"/>
  <c r="S429" i="6"/>
  <c r="P430" i="6"/>
  <c r="Q430" i="6"/>
  <c r="S430" i="6"/>
  <c r="P431" i="6"/>
  <c r="Q431" i="6"/>
  <c r="S431" i="6"/>
  <c r="P432" i="6"/>
  <c r="Q432" i="6"/>
  <c r="S432" i="6"/>
  <c r="P428" i="6"/>
  <c r="Q428" i="6"/>
  <c r="S428" i="6"/>
  <c r="P433" i="6"/>
  <c r="Q433" i="6"/>
  <c r="S433" i="6"/>
  <c r="P435" i="6"/>
  <c r="Q435" i="6"/>
  <c r="S435" i="6"/>
  <c r="P436" i="6"/>
  <c r="Q436" i="6"/>
  <c r="S436" i="6"/>
  <c r="P437" i="6"/>
  <c r="Q437" i="6"/>
  <c r="S437" i="6"/>
  <c r="P438" i="6"/>
  <c r="Q438" i="6"/>
  <c r="S438" i="6"/>
  <c r="P439" i="6"/>
  <c r="Q439" i="6"/>
  <c r="S439" i="6"/>
  <c r="P440" i="6"/>
  <c r="Q440" i="6"/>
  <c r="S440" i="6"/>
  <c r="P441" i="6"/>
  <c r="Q441" i="6"/>
  <c r="S441" i="6"/>
  <c r="P442" i="6"/>
  <c r="Q442" i="6"/>
  <c r="S442" i="6"/>
  <c r="P443" i="6"/>
  <c r="Q443" i="6"/>
  <c r="S443" i="6"/>
  <c r="P445" i="6"/>
  <c r="Q445" i="6"/>
  <c r="S445" i="6"/>
  <c r="P447" i="6"/>
  <c r="Q447" i="6"/>
  <c r="S447" i="6"/>
  <c r="P448" i="6"/>
  <c r="Q448" i="6"/>
  <c r="S448" i="6"/>
  <c r="P449" i="6"/>
  <c r="Q449" i="6"/>
  <c r="S449" i="6"/>
  <c r="P450" i="6"/>
  <c r="Q450" i="6"/>
  <c r="S450" i="6"/>
  <c r="P451" i="6"/>
  <c r="Q451" i="6"/>
  <c r="S451" i="6"/>
  <c r="P452" i="6"/>
  <c r="Q452" i="6"/>
  <c r="S452" i="6"/>
  <c r="P453" i="6"/>
  <c r="Q453" i="6"/>
  <c r="S453" i="6"/>
  <c r="P454" i="6"/>
  <c r="Q454" i="6"/>
  <c r="S454" i="6"/>
  <c r="P455" i="6"/>
  <c r="Q455" i="6"/>
  <c r="S455" i="6"/>
  <c r="P456" i="6"/>
  <c r="Q456" i="6"/>
  <c r="S456" i="6"/>
  <c r="P458" i="6"/>
  <c r="Q458" i="6"/>
  <c r="S458" i="6"/>
  <c r="P18" i="6"/>
  <c r="Q18" i="6"/>
  <c r="S18" i="6"/>
  <c r="S16" i="6"/>
  <c r="Q16" i="6"/>
  <c r="P16" i="6"/>
  <c r="S15" i="6"/>
  <c r="Q15" i="6"/>
  <c r="P15" i="6"/>
  <c r="Q17" i="6"/>
  <c r="P17" i="6"/>
  <c r="S17" i="6"/>
  <c r="M93" i="6"/>
  <c r="G60" i="6" l="1"/>
  <c r="O203" i="20" s="1"/>
  <c r="O46" i="6"/>
  <c r="Z46" i="6" s="1"/>
  <c r="V46" i="6" s="1"/>
  <c r="G46" i="6" s="1"/>
  <c r="O64" i="20" s="1"/>
  <c r="O30" i="6"/>
  <c r="O73" i="6"/>
  <c r="O66" i="6"/>
  <c r="O43" i="6"/>
  <c r="Z43" i="6" s="1"/>
  <c r="V43" i="6" s="1"/>
  <c r="O36" i="6"/>
  <c r="Z36" i="6" s="1"/>
  <c r="V36" i="6" s="1"/>
  <c r="O29" i="6"/>
  <c r="Z29" i="6" s="1"/>
  <c r="V29" i="6" s="1"/>
  <c r="O25" i="6"/>
  <c r="O19" i="6"/>
  <c r="Z19" i="6" s="1"/>
  <c r="V19" i="6" s="1"/>
  <c r="O339" i="6"/>
  <c r="Z339" i="6" s="1"/>
  <c r="V339" i="6" s="1"/>
  <c r="G339" i="6" s="1"/>
  <c r="O245" i="6"/>
  <c r="O187" i="6"/>
  <c r="O180" i="6"/>
  <c r="Z180" i="6" s="1"/>
  <c r="V180" i="6" s="1"/>
  <c r="G180" i="6" s="1"/>
  <c r="O358" i="20" s="1"/>
  <c r="O27" i="6"/>
  <c r="Z27" i="6" s="1"/>
  <c r="V27" i="6" s="1"/>
  <c r="O21" i="6"/>
  <c r="Z21" i="6" s="1"/>
  <c r="V21" i="6" s="1"/>
  <c r="O454" i="6"/>
  <c r="Z454" i="6" s="1"/>
  <c r="V454" i="6" s="1"/>
  <c r="O450" i="6"/>
  <c r="Z450" i="6" s="1"/>
  <c r="V450" i="6" s="1"/>
  <c r="O344" i="6"/>
  <c r="Z344" i="6" s="1"/>
  <c r="V344" i="6" s="1"/>
  <c r="O307" i="6"/>
  <c r="O191" i="6"/>
  <c r="O134" i="6"/>
  <c r="Z134" i="6" s="1"/>
  <c r="V134" i="6" s="1"/>
  <c r="G134" i="6" s="1"/>
  <c r="O389" i="20" s="1"/>
  <c r="O124" i="6"/>
  <c r="O99" i="6"/>
  <c r="O102" i="6"/>
  <c r="Z102" i="6" s="1"/>
  <c r="V102" i="6" s="1"/>
  <c r="G102" i="6" s="1"/>
  <c r="O78" i="6"/>
  <c r="O92" i="6"/>
  <c r="O360" i="6"/>
  <c r="Z360" i="6" s="1"/>
  <c r="V360" i="6" s="1"/>
  <c r="O195" i="6"/>
  <c r="Z195" i="6" s="1"/>
  <c r="V195" i="6" s="1"/>
  <c r="G195" i="6" s="1"/>
  <c r="O352" i="20" s="1"/>
  <c r="O179" i="6"/>
  <c r="Z179" i="6" s="1"/>
  <c r="V179" i="6" s="1"/>
  <c r="G179" i="6" s="1"/>
  <c r="O240" i="6"/>
  <c r="O237" i="6"/>
  <c r="O233" i="6"/>
  <c r="Z233" i="6" s="1"/>
  <c r="V233" i="6" s="1"/>
  <c r="O229" i="6"/>
  <c r="O224" i="6"/>
  <c r="O218" i="6"/>
  <c r="O213" i="6"/>
  <c r="Z213" i="6" s="1"/>
  <c r="V213" i="6" s="1"/>
  <c r="O209" i="6"/>
  <c r="O205" i="6"/>
  <c r="O106" i="6"/>
  <c r="O64" i="6"/>
  <c r="Z64" i="6" s="1"/>
  <c r="V64" i="6" s="1"/>
  <c r="O265" i="6"/>
  <c r="Z265" i="6" s="1"/>
  <c r="V265" i="6" s="1"/>
  <c r="O138" i="6"/>
  <c r="Z138" i="6" s="1"/>
  <c r="V138" i="6" s="1"/>
  <c r="G138" i="6" s="1"/>
  <c r="O274" i="20" s="1"/>
  <c r="O76" i="6"/>
  <c r="Z76" i="6" s="1"/>
  <c r="V76" i="6" s="1"/>
  <c r="G76" i="6" s="1"/>
  <c r="O85" i="20" s="1"/>
  <c r="O456" i="6"/>
  <c r="Z456" i="6" s="1"/>
  <c r="V456" i="6" s="1"/>
  <c r="O383" i="6"/>
  <c r="Z383" i="6" s="1"/>
  <c r="V383" i="6" s="1"/>
  <c r="O309" i="6"/>
  <c r="Z309" i="6" s="1"/>
  <c r="V309" i="6" s="1"/>
  <c r="O303" i="6"/>
  <c r="Z303" i="6" s="1"/>
  <c r="V303" i="6" s="1"/>
  <c r="O190" i="6"/>
  <c r="Z190" i="6" s="1"/>
  <c r="V190" i="6" s="1"/>
  <c r="G190" i="6" s="1"/>
  <c r="O206" i="6"/>
  <c r="O166" i="6"/>
  <c r="O130" i="6"/>
  <c r="Z130" i="6" s="1"/>
  <c r="V130" i="6" s="1"/>
  <c r="O90" i="6"/>
  <c r="Z90" i="6" s="1"/>
  <c r="V90" i="6" s="1"/>
  <c r="O70" i="6"/>
  <c r="Z70" i="6" s="1"/>
  <c r="V70" i="6" s="1"/>
  <c r="O194" i="6"/>
  <c r="O183" i="6"/>
  <c r="O246" i="6"/>
  <c r="Z246" i="6" s="1"/>
  <c r="V246" i="6" s="1"/>
  <c r="O238" i="6"/>
  <c r="Z238" i="6" s="1"/>
  <c r="V238" i="6" s="1"/>
  <c r="G238" i="6" s="1"/>
  <c r="O226" i="6"/>
  <c r="O150" i="6"/>
  <c r="Z150" i="6" s="1"/>
  <c r="V150" i="6" s="1"/>
  <c r="O104" i="6"/>
  <c r="O382" i="6"/>
  <c r="O74" i="6"/>
  <c r="O38" i="6"/>
  <c r="Z38" i="6" s="1"/>
  <c r="V38" i="6" s="1"/>
  <c r="G38" i="6" s="1"/>
  <c r="O438" i="6"/>
  <c r="Z438" i="6" s="1"/>
  <c r="V438" i="6" s="1"/>
  <c r="O403" i="6"/>
  <c r="Z403" i="6" s="1"/>
  <c r="V403" i="6" s="1"/>
  <c r="G403" i="6" s="1"/>
  <c r="O423" i="6"/>
  <c r="Z423" i="6" s="1"/>
  <c r="V423" i="6" s="1"/>
  <c r="O410" i="6"/>
  <c r="Z410" i="6" s="1"/>
  <c r="V410" i="6" s="1"/>
  <c r="O396" i="6"/>
  <c r="Z396" i="6" s="1"/>
  <c r="V396" i="6" s="1"/>
  <c r="G396" i="6" s="1"/>
  <c r="O368" i="6"/>
  <c r="Z368" i="6" s="1"/>
  <c r="V368" i="6" s="1"/>
  <c r="O363" i="6"/>
  <c r="O351" i="6"/>
  <c r="O337" i="6"/>
  <c r="O328" i="6"/>
  <c r="O315" i="6"/>
  <c r="Z315" i="6" s="1"/>
  <c r="V315" i="6" s="1"/>
  <c r="O287" i="6"/>
  <c r="O270" i="6"/>
  <c r="O189" i="6"/>
  <c r="O241" i="6"/>
  <c r="O230" i="6"/>
  <c r="Z230" i="6" s="1"/>
  <c r="V230" i="6" s="1"/>
  <c r="O163" i="6"/>
  <c r="Z163" i="6" s="1"/>
  <c r="V163" i="6" s="1"/>
  <c r="G163" i="6" s="1"/>
  <c r="O360" i="20" s="1"/>
  <c r="O169" i="6"/>
  <c r="O156" i="6"/>
  <c r="O41" i="6"/>
  <c r="Z41" i="6" s="1"/>
  <c r="V41" i="6" s="1"/>
  <c r="G41" i="6" s="1"/>
  <c r="O26" i="6"/>
  <c r="O68" i="6"/>
  <c r="Z68" i="6" s="1"/>
  <c r="V68" i="6" s="1"/>
  <c r="O439" i="6"/>
  <c r="O384" i="6"/>
  <c r="Z384" i="6" s="1"/>
  <c r="V384" i="6" s="1"/>
  <c r="O374" i="6"/>
  <c r="O345" i="6"/>
  <c r="O320" i="6"/>
  <c r="O313" i="6"/>
  <c r="O282" i="6"/>
  <c r="Z282" i="6" s="1"/>
  <c r="V282" i="6" s="1"/>
  <c r="O280" i="6"/>
  <c r="O244" i="6"/>
  <c r="O201" i="6"/>
  <c r="O162" i="6"/>
  <c r="O147" i="6"/>
  <c r="O141" i="6"/>
  <c r="Z141" i="6" s="1"/>
  <c r="V141" i="6" s="1"/>
  <c r="G141" i="6" s="1"/>
  <c r="O377" i="20" s="1"/>
  <c r="O140" i="6"/>
  <c r="Z140" i="6" s="1"/>
  <c r="V140" i="6" s="1"/>
  <c r="G140" i="6" s="1"/>
  <c r="O366" i="20" s="1"/>
  <c r="O45" i="6"/>
  <c r="Z45" i="6" s="1"/>
  <c r="V45" i="6" s="1"/>
  <c r="O34" i="6"/>
  <c r="O28" i="6"/>
  <c r="O451" i="6"/>
  <c r="O432" i="6"/>
  <c r="Z432" i="6" s="1"/>
  <c r="V432" i="6" s="1"/>
  <c r="O415" i="6"/>
  <c r="O405" i="6"/>
  <c r="O392" i="6"/>
  <c r="Z392" i="6" s="1"/>
  <c r="V392" i="6" s="1"/>
  <c r="O387" i="6"/>
  <c r="Z387" i="6" s="1"/>
  <c r="V387" i="6" s="1"/>
  <c r="O376" i="6"/>
  <c r="O367" i="6"/>
  <c r="O346" i="6"/>
  <c r="Z346" i="6" s="1"/>
  <c r="V346" i="6" s="1"/>
  <c r="O322" i="6"/>
  <c r="Z322" i="6" s="1"/>
  <c r="V322" i="6" s="1"/>
  <c r="O314" i="6"/>
  <c r="Z314" i="6" s="1"/>
  <c r="V314" i="6" s="1"/>
  <c r="O302" i="6"/>
  <c r="Z302" i="6" s="1"/>
  <c r="V302" i="6" s="1"/>
  <c r="O292" i="6"/>
  <c r="Z292" i="6" s="1"/>
  <c r="V292" i="6" s="1"/>
  <c r="O281" i="6"/>
  <c r="Z281" i="6" s="1"/>
  <c r="V281" i="6" s="1"/>
  <c r="O261" i="6"/>
  <c r="O257" i="6"/>
  <c r="O253" i="6"/>
  <c r="Z253" i="6" s="1"/>
  <c r="V253" i="6" s="1"/>
  <c r="O252" i="6"/>
  <c r="O182" i="6"/>
  <c r="O249" i="6"/>
  <c r="O234" i="6"/>
  <c r="O223" i="6"/>
  <c r="Z223" i="6" s="1"/>
  <c r="V223" i="6" s="1"/>
  <c r="O222" i="6"/>
  <c r="Z222" i="6" s="1"/>
  <c r="V222" i="6" s="1"/>
  <c r="O221" i="6"/>
  <c r="O214" i="6"/>
  <c r="Z214" i="6" s="1"/>
  <c r="V214" i="6" s="1"/>
  <c r="O202" i="6"/>
  <c r="O172" i="6"/>
  <c r="Z172" i="6" s="1"/>
  <c r="V172" i="6" s="1"/>
  <c r="O171" i="6"/>
  <c r="O165" i="6"/>
  <c r="Z165" i="6" s="1"/>
  <c r="V165" i="6" s="1"/>
  <c r="G165" i="6" s="1"/>
  <c r="O245" i="20" s="1"/>
  <c r="O137" i="6"/>
  <c r="O139" i="6"/>
  <c r="O132" i="6"/>
  <c r="O122" i="6"/>
  <c r="O119" i="6"/>
  <c r="Z119" i="6" s="1"/>
  <c r="V119" i="6" s="1"/>
  <c r="G119" i="6" s="1"/>
  <c r="O109" i="6"/>
  <c r="Z109" i="6" s="1"/>
  <c r="V109" i="6" s="1"/>
  <c r="O69" i="6"/>
  <c r="Z69" i="6" s="1"/>
  <c r="V69" i="6" s="1"/>
  <c r="O67" i="6"/>
  <c r="Z67" i="6" s="1"/>
  <c r="V67" i="6" s="1"/>
  <c r="Z25" i="6"/>
  <c r="V25" i="6" s="1"/>
  <c r="O23" i="6"/>
  <c r="O458" i="6"/>
  <c r="Z458" i="6" s="1"/>
  <c r="V458" i="6" s="1"/>
  <c r="O442" i="6"/>
  <c r="Z442" i="6" s="1"/>
  <c r="V442" i="6" s="1"/>
  <c r="O431" i="6"/>
  <c r="Z431" i="6" s="1"/>
  <c r="V431" i="6" s="1"/>
  <c r="O424" i="6"/>
  <c r="O419" i="6"/>
  <c r="Z419" i="6" s="1"/>
  <c r="V419" i="6" s="1"/>
  <c r="G419" i="6" s="1"/>
  <c r="O414" i="6"/>
  <c r="Z414" i="6" s="1"/>
  <c r="V414" i="6" s="1"/>
  <c r="O402" i="6"/>
  <c r="Z402" i="6" s="1"/>
  <c r="V402" i="6" s="1"/>
  <c r="O390" i="6"/>
  <c r="O356" i="6"/>
  <c r="O333" i="6"/>
  <c r="O308" i="6"/>
  <c r="O301" i="6"/>
  <c r="O279" i="6"/>
  <c r="O275" i="6"/>
  <c r="Z275" i="6" s="1"/>
  <c r="V275" i="6" s="1"/>
  <c r="O260" i="6"/>
  <c r="Z191" i="6"/>
  <c r="V191" i="6" s="1"/>
  <c r="G191" i="6" s="1"/>
  <c r="O387" i="20" s="1"/>
  <c r="O175" i="6"/>
  <c r="Z175" i="6" s="1"/>
  <c r="V175" i="6" s="1"/>
  <c r="G175" i="6" s="1"/>
  <c r="O292" i="20" s="1"/>
  <c r="O185" i="6"/>
  <c r="O248" i="6"/>
  <c r="O225" i="6"/>
  <c r="O216" i="6"/>
  <c r="O212" i="6"/>
  <c r="O160" i="6"/>
  <c r="O155" i="6"/>
  <c r="O100" i="6"/>
  <c r="Z100" i="6" s="1"/>
  <c r="V100" i="6" s="1"/>
  <c r="O107" i="6"/>
  <c r="Z107" i="6" s="1"/>
  <c r="O103" i="6"/>
  <c r="O80" i="6"/>
  <c r="O82" i="6"/>
  <c r="O85" i="6"/>
  <c r="Z85" i="6" s="1"/>
  <c r="V85" i="6" s="1"/>
  <c r="G85" i="6" s="1"/>
  <c r="O63" i="6"/>
  <c r="Z63" i="6" s="1"/>
  <c r="V63" i="6" s="1"/>
  <c r="O59" i="6"/>
  <c r="O39" i="6"/>
  <c r="O16" i="6"/>
  <c r="O193" i="6"/>
  <c r="O178" i="6"/>
  <c r="O353" i="6"/>
  <c r="Z353" i="6" s="1"/>
  <c r="V353" i="6" s="1"/>
  <c r="O330" i="6"/>
  <c r="Z330" i="6" s="1"/>
  <c r="V330" i="6" s="1"/>
  <c r="G330" i="6" s="1"/>
  <c r="O294" i="6"/>
  <c r="Z294" i="6" s="1"/>
  <c r="V294" i="6" s="1"/>
  <c r="O236" i="6"/>
  <c r="O217" i="6"/>
  <c r="O210" i="6"/>
  <c r="O15" i="6"/>
  <c r="O18" i="6"/>
  <c r="O455" i="6"/>
  <c r="O435" i="6"/>
  <c r="O420" i="6"/>
  <c r="O397" i="6"/>
  <c r="O391" i="6"/>
  <c r="O379" i="6"/>
  <c r="O338" i="6"/>
  <c r="O285" i="6"/>
  <c r="O258" i="6"/>
  <c r="O215" i="6"/>
  <c r="Z215" i="6" s="1"/>
  <c r="V215" i="6" s="1"/>
  <c r="O170" i="6"/>
  <c r="O149" i="6"/>
  <c r="Z149" i="6" s="1"/>
  <c r="V149" i="6" s="1"/>
  <c r="G149" i="6" s="1"/>
  <c r="O334" i="20" s="1"/>
  <c r="O151" i="6"/>
  <c r="O143" i="6"/>
  <c r="Z143" i="6" s="1"/>
  <c r="V143" i="6" s="1"/>
  <c r="G143" i="6" s="1"/>
  <c r="O146" i="6"/>
  <c r="O129" i="6"/>
  <c r="O127" i="6"/>
  <c r="O125" i="6"/>
  <c r="O110" i="6"/>
  <c r="O44" i="6"/>
  <c r="O42" i="6"/>
  <c r="O375" i="6"/>
  <c r="Z375" i="6" s="1"/>
  <c r="V375" i="6" s="1"/>
  <c r="O447" i="6"/>
  <c r="O443" i="6"/>
  <c r="O427" i="6"/>
  <c r="O406" i="6"/>
  <c r="O411" i="6"/>
  <c r="O371" i="6"/>
  <c r="O359" i="6"/>
  <c r="O325" i="6"/>
  <c r="O310" i="6"/>
  <c r="O297" i="6"/>
  <c r="O293" i="6"/>
  <c r="Z293" i="6" s="1"/>
  <c r="V293" i="6" s="1"/>
  <c r="O276" i="6"/>
  <c r="Z276" i="6" s="1"/>
  <c r="V276" i="6" s="1"/>
  <c r="O207" i="6"/>
  <c r="Z207" i="6" s="1"/>
  <c r="V207" i="6" s="1"/>
  <c r="G207" i="6" s="1"/>
  <c r="O167" i="6"/>
  <c r="Z167" i="6" s="1"/>
  <c r="V167" i="6" s="1"/>
  <c r="G167" i="6" s="1"/>
  <c r="O152" i="6"/>
  <c r="O117" i="6"/>
  <c r="O123" i="6"/>
  <c r="O121" i="6"/>
  <c r="O113" i="6"/>
  <c r="O108" i="6"/>
  <c r="Z108" i="6" s="1"/>
  <c r="V108" i="6" s="1"/>
  <c r="G108" i="6" s="1"/>
  <c r="O101" i="6"/>
  <c r="O105" i="6"/>
  <c r="O98" i="6"/>
  <c r="O79" i="6"/>
  <c r="O88" i="6"/>
  <c r="O86" i="6"/>
  <c r="O71" i="6"/>
  <c r="O65" i="6"/>
  <c r="O54" i="6"/>
  <c r="O20" i="6"/>
  <c r="O61" i="6"/>
  <c r="O58" i="6"/>
  <c r="Z58" i="6" s="1"/>
  <c r="V58" i="6" s="1"/>
  <c r="O56" i="6"/>
  <c r="Z56" i="6" s="1"/>
  <c r="V56" i="6" s="1"/>
  <c r="O51" i="6"/>
  <c r="O40" i="6"/>
  <c r="O33" i="6"/>
  <c r="Z33" i="6" s="1"/>
  <c r="V33" i="6" s="1"/>
  <c r="G33" i="6" s="1"/>
  <c r="Z81" i="6"/>
  <c r="V81" i="6" s="1"/>
  <c r="G81" i="6" s="1"/>
  <c r="O243" i="20" s="1"/>
  <c r="O157" i="6"/>
  <c r="O393" i="6"/>
  <c r="O385" i="6"/>
  <c r="O377" i="6"/>
  <c r="O369" i="6"/>
  <c r="O361" i="6"/>
  <c r="Z361" i="6" s="1"/>
  <c r="V361" i="6" s="1"/>
  <c r="O354" i="6"/>
  <c r="O347" i="6"/>
  <c r="O331" i="6"/>
  <c r="O323" i="6"/>
  <c r="O316" i="6"/>
  <c r="O298" i="6"/>
  <c r="Z298" i="6" s="1"/>
  <c r="V298" i="6" s="1"/>
  <c r="G298" i="6" s="1"/>
  <c r="O290" i="6"/>
  <c r="O219" i="6"/>
  <c r="O453" i="6"/>
  <c r="O452" i="6"/>
  <c r="O449" i="6"/>
  <c r="O448" i="6"/>
  <c r="O445" i="6"/>
  <c r="O441" i="6"/>
  <c r="O440" i="6"/>
  <c r="O437" i="6"/>
  <c r="O436" i="6"/>
  <c r="O433" i="6"/>
  <c r="O428" i="6"/>
  <c r="O430" i="6"/>
  <c r="O429" i="6"/>
  <c r="O404" i="6"/>
  <c r="O399" i="6"/>
  <c r="O422" i="6"/>
  <c r="O421" i="6"/>
  <c r="O418" i="6"/>
  <c r="O413" i="6"/>
  <c r="O412" i="6"/>
  <c r="O408" i="6"/>
  <c r="O407" i="6"/>
  <c r="O401" i="6"/>
  <c r="O400" i="6"/>
  <c r="O395" i="6"/>
  <c r="O388" i="6"/>
  <c r="O386" i="6"/>
  <c r="O380" i="6"/>
  <c r="O378" i="6"/>
  <c r="O373" i="6"/>
  <c r="O372" i="6"/>
  <c r="O370" i="6"/>
  <c r="O365" i="6"/>
  <c r="O364" i="6"/>
  <c r="O362" i="6"/>
  <c r="O358" i="6"/>
  <c r="O357" i="6"/>
  <c r="O355" i="6"/>
  <c r="O350" i="6"/>
  <c r="O348" i="6"/>
  <c r="O343" i="6"/>
  <c r="O342" i="6"/>
  <c r="O340" i="6"/>
  <c r="O336" i="6"/>
  <c r="O335" i="6"/>
  <c r="O332" i="6"/>
  <c r="O327" i="6"/>
  <c r="O326" i="6"/>
  <c r="O324" i="6"/>
  <c r="O319" i="6"/>
  <c r="O318" i="6"/>
  <c r="O317" i="6"/>
  <c r="O312" i="6"/>
  <c r="O304" i="6"/>
  <c r="O306" i="6"/>
  <c r="O305" i="6"/>
  <c r="O296" i="6"/>
  <c r="O300" i="6"/>
  <c r="O299" i="6"/>
  <c r="O289" i="6"/>
  <c r="O291" i="6"/>
  <c r="O284" i="6"/>
  <c r="O286" i="6"/>
  <c r="O288" i="6"/>
  <c r="O283" i="6"/>
  <c r="O277" i="6"/>
  <c r="O271" i="6"/>
  <c r="O262" i="6"/>
  <c r="O259" i="6"/>
  <c r="O254" i="6"/>
  <c r="O188" i="6"/>
  <c r="O196" i="6"/>
  <c r="O192" i="6"/>
  <c r="O177" i="6"/>
  <c r="Z184" i="6"/>
  <c r="O181" i="6"/>
  <c r="O247" i="6"/>
  <c r="O239" i="6"/>
  <c r="O231" i="6"/>
  <c r="O232" i="6"/>
  <c r="O200" i="6"/>
  <c r="O273" i="6"/>
  <c r="Z273" i="6" s="1"/>
  <c r="V273" i="6" s="1"/>
  <c r="Y267" i="6"/>
  <c r="U267" i="6" s="1"/>
  <c r="AA267" i="6"/>
  <c r="W267" i="6" s="1"/>
  <c r="O263" i="6"/>
  <c r="O255" i="6"/>
  <c r="Z255" i="6" s="1"/>
  <c r="V255" i="6" s="1"/>
  <c r="O197" i="6"/>
  <c r="Z197" i="6" s="1"/>
  <c r="V197" i="6" s="1"/>
  <c r="G197" i="6" s="1"/>
  <c r="O198" i="6"/>
  <c r="O176" i="6"/>
  <c r="O174" i="6"/>
  <c r="O243" i="6"/>
  <c r="Z243" i="6" s="1"/>
  <c r="V243" i="6" s="1"/>
  <c r="G243" i="6" s="1"/>
  <c r="O235" i="6"/>
  <c r="O228" i="6"/>
  <c r="Z228" i="6" s="1"/>
  <c r="V228" i="6" s="1"/>
  <c r="G228" i="6" s="1"/>
  <c r="O208" i="6"/>
  <c r="Z208" i="6" s="1"/>
  <c r="V208" i="6" s="1"/>
  <c r="O168" i="6"/>
  <c r="Z168" i="6" s="1"/>
  <c r="V168" i="6" s="1"/>
  <c r="G168" i="6" s="1"/>
  <c r="Z131" i="6"/>
  <c r="V131" i="6" s="1"/>
  <c r="G131" i="6" s="1"/>
  <c r="O144" i="6"/>
  <c r="O126" i="6"/>
  <c r="O142" i="6"/>
  <c r="O211" i="6"/>
  <c r="Z211" i="6" s="1"/>
  <c r="V211" i="6" s="1"/>
  <c r="G211" i="6" s="1"/>
  <c r="O203" i="6"/>
  <c r="O164" i="6"/>
  <c r="Z164" i="6" s="1"/>
  <c r="V164" i="6" s="1"/>
  <c r="G164" i="6" s="1"/>
  <c r="O289" i="20" s="1"/>
  <c r="O136" i="6"/>
  <c r="O128" i="6"/>
  <c r="O87" i="6"/>
  <c r="O220" i="6"/>
  <c r="O153" i="6"/>
  <c r="O116" i="6"/>
  <c r="O118" i="6"/>
  <c r="O93" i="6"/>
  <c r="O84" i="6"/>
  <c r="O159" i="6"/>
  <c r="Z159" i="6" s="1"/>
  <c r="V159" i="6" s="1"/>
  <c r="G159" i="6" s="1"/>
  <c r="O154" i="6"/>
  <c r="O145" i="6"/>
  <c r="O133" i="6"/>
  <c r="O120" i="6"/>
  <c r="O112" i="6"/>
  <c r="O111" i="6"/>
  <c r="Z66" i="6"/>
  <c r="V66" i="6" s="1"/>
  <c r="Z89" i="6"/>
  <c r="V89" i="6" s="1"/>
  <c r="G89" i="6" s="1"/>
  <c r="O127" i="20" s="1"/>
  <c r="Z75" i="6"/>
  <c r="V75" i="6" s="1"/>
  <c r="G75" i="6" s="1"/>
  <c r="O176" i="20" s="1"/>
  <c r="Z55" i="6"/>
  <c r="V55" i="6" s="1"/>
  <c r="G55" i="6" s="1"/>
  <c r="Z47" i="6"/>
  <c r="V47" i="6" s="1"/>
  <c r="G47" i="6" s="1"/>
  <c r="Z37" i="6"/>
  <c r="V37" i="6" s="1"/>
  <c r="G37" i="6" s="1"/>
  <c r="Z30" i="6"/>
  <c r="V30" i="6" s="1"/>
  <c r="O51" i="21" l="1"/>
  <c r="O56" i="20"/>
  <c r="O80" i="21"/>
  <c r="O92" i="20"/>
  <c r="O173" i="21"/>
  <c r="O216" i="20"/>
  <c r="O247" i="21"/>
  <c r="O295" i="20"/>
  <c r="O314" i="21"/>
  <c r="O403" i="20"/>
  <c r="M85" i="6"/>
  <c r="O73" i="21"/>
  <c r="O79" i="20"/>
  <c r="O62" i="21"/>
  <c r="O84" i="20"/>
  <c r="O22" i="21"/>
  <c r="O25" i="20"/>
  <c r="O63" i="21"/>
  <c r="O75" i="20"/>
  <c r="O109" i="21"/>
  <c r="O124" i="20"/>
  <c r="O285" i="21"/>
  <c r="O357" i="20"/>
  <c r="O290" i="21"/>
  <c r="O368" i="20"/>
  <c r="O209" i="21"/>
  <c r="O238" i="20"/>
  <c r="O298" i="21"/>
  <c r="O381" i="20"/>
  <c r="O76" i="21"/>
  <c r="O87" i="20"/>
  <c r="O219" i="21"/>
  <c r="O253" i="20"/>
  <c r="O240" i="21"/>
  <c r="O282" i="20"/>
  <c r="O275" i="21"/>
  <c r="O379" i="20"/>
  <c r="O163" i="21"/>
  <c r="O181" i="20"/>
  <c r="O241" i="21"/>
  <c r="O284" i="20"/>
  <c r="O93" i="21"/>
  <c r="O104" i="20"/>
  <c r="O141" i="21"/>
  <c r="O171" i="20"/>
  <c r="O47" i="21"/>
  <c r="O51" i="20"/>
  <c r="O177" i="21"/>
  <c r="O198" i="20"/>
  <c r="O315" i="21"/>
  <c r="O404" i="20"/>
  <c r="O143" i="21"/>
  <c r="O227" i="20"/>
  <c r="O309" i="21"/>
  <c r="O397" i="20"/>
  <c r="O228" i="21"/>
  <c r="O264" i="20"/>
  <c r="O154" i="21"/>
  <c r="O201" i="20"/>
  <c r="Z73" i="6"/>
  <c r="V73" i="6" s="1"/>
  <c r="Z183" i="6"/>
  <c r="V183" i="6" s="1"/>
  <c r="G183" i="6" s="1"/>
  <c r="Z245" i="6"/>
  <c r="V245" i="6" s="1"/>
  <c r="Z28" i="6"/>
  <c r="V28" i="6" s="1"/>
  <c r="Z156" i="6"/>
  <c r="V156" i="6" s="1"/>
  <c r="G156" i="6" s="1"/>
  <c r="O313" i="20" s="1"/>
  <c r="Z106" i="6"/>
  <c r="V106" i="6" s="1"/>
  <c r="G106" i="6" s="1"/>
  <c r="O319" i="20" s="1"/>
  <c r="Z212" i="6"/>
  <c r="V212" i="6" s="1"/>
  <c r="G212" i="6" s="1"/>
  <c r="Z234" i="6"/>
  <c r="V234" i="6" s="1"/>
  <c r="G234" i="6" s="1"/>
  <c r="Z320" i="6"/>
  <c r="V320" i="6" s="1"/>
  <c r="G320" i="6" s="1"/>
  <c r="O341" i="20" s="1"/>
  <c r="Z147" i="6"/>
  <c r="V147" i="6" s="1"/>
  <c r="G147" i="6" s="1"/>
  <c r="O391" i="20" s="1"/>
  <c r="Z351" i="6"/>
  <c r="V351" i="6" s="1"/>
  <c r="Z80" i="6"/>
  <c r="V80" i="6" s="1"/>
  <c r="Z287" i="6"/>
  <c r="V287" i="6" s="1"/>
  <c r="Z301" i="6"/>
  <c r="V301" i="6" s="1"/>
  <c r="Z439" i="6"/>
  <c r="V439" i="6" s="1"/>
  <c r="Z39" i="6"/>
  <c r="V39" i="6" s="1"/>
  <c r="Z202" i="6"/>
  <c r="V202" i="6" s="1"/>
  <c r="G202" i="6" s="1"/>
  <c r="Z280" i="6"/>
  <c r="V280" i="6" s="1"/>
  <c r="Z356" i="6"/>
  <c r="V356" i="6" s="1"/>
  <c r="Z99" i="6"/>
  <c r="V99" i="6" s="1"/>
  <c r="G99" i="6" s="1"/>
  <c r="Z248" i="6"/>
  <c r="V248" i="6" s="1"/>
  <c r="G248" i="6" s="1"/>
  <c r="Z218" i="6"/>
  <c r="V218" i="6" s="1"/>
  <c r="G218" i="6" s="1"/>
  <c r="Z379" i="6"/>
  <c r="V379" i="6" s="1"/>
  <c r="Z23" i="6"/>
  <c r="V23" i="6" s="1"/>
  <c r="Z237" i="6"/>
  <c r="V237" i="6" s="1"/>
  <c r="Z194" i="6"/>
  <c r="V194" i="6" s="1"/>
  <c r="G194" i="6" s="1"/>
  <c r="Z103" i="6"/>
  <c r="V103" i="6" s="1"/>
  <c r="G103" i="6" s="1"/>
  <c r="Z187" i="6"/>
  <c r="V187" i="6" s="1"/>
  <c r="G187" i="6" s="1"/>
  <c r="O323" i="20" s="1"/>
  <c r="Z260" i="6"/>
  <c r="V260" i="6" s="1"/>
  <c r="Z313" i="6"/>
  <c r="V313" i="6" s="1"/>
  <c r="Z244" i="6"/>
  <c r="V244" i="6" s="1"/>
  <c r="Z241" i="6"/>
  <c r="V241" i="6" s="1"/>
  <c r="G241" i="6" s="1"/>
  <c r="Z139" i="6"/>
  <c r="V139" i="6" s="1"/>
  <c r="G139" i="6" s="1"/>
  <c r="O233" i="20" s="1"/>
  <c r="Z182" i="6"/>
  <c r="V182" i="6" s="1"/>
  <c r="G182" i="6" s="1"/>
  <c r="O350" i="20" s="1"/>
  <c r="Z405" i="6"/>
  <c r="V405" i="6" s="1"/>
  <c r="G405" i="6" s="1"/>
  <c r="Z229" i="6"/>
  <c r="V229" i="6" s="1"/>
  <c r="G229" i="6" s="1"/>
  <c r="Z78" i="6"/>
  <c r="V78" i="6" s="1"/>
  <c r="Z206" i="6"/>
  <c r="V206" i="6" s="1"/>
  <c r="Z367" i="6"/>
  <c r="V367" i="6" s="1"/>
  <c r="Z104" i="6"/>
  <c r="V104" i="6" s="1"/>
  <c r="G104" i="6" s="1"/>
  <c r="Z374" i="6"/>
  <c r="V374" i="6" s="1"/>
  <c r="Z26" i="6"/>
  <c r="V26" i="6" s="1"/>
  <c r="Z155" i="6"/>
  <c r="V155" i="6" s="1"/>
  <c r="G155" i="6" s="1"/>
  <c r="O336" i="20" s="1"/>
  <c r="Z337" i="6"/>
  <c r="V337" i="6" s="1"/>
  <c r="G337" i="6" s="1"/>
  <c r="Z201" i="6"/>
  <c r="V201" i="6" s="1"/>
  <c r="Z209" i="6"/>
  <c r="V209" i="6" s="1"/>
  <c r="G209" i="6" s="1"/>
  <c r="Z185" i="6"/>
  <c r="V185" i="6" s="1"/>
  <c r="G185" i="6" s="1"/>
  <c r="O283" i="20" s="1"/>
  <c r="Z224" i="6"/>
  <c r="V224" i="6" s="1"/>
  <c r="Z307" i="6"/>
  <c r="V307" i="6" s="1"/>
  <c r="Z205" i="6"/>
  <c r="V205" i="6" s="1"/>
  <c r="G205" i="6" s="1"/>
  <c r="Z308" i="6"/>
  <c r="V308" i="6" s="1"/>
  <c r="Z124" i="6"/>
  <c r="V124" i="6" s="1"/>
  <c r="G124" i="6" s="1"/>
  <c r="Z92" i="6"/>
  <c r="V92" i="6" s="1"/>
  <c r="Z240" i="6"/>
  <c r="V240" i="6" s="1"/>
  <c r="Z166" i="6"/>
  <c r="V166" i="6" s="1"/>
  <c r="G166" i="6" s="1"/>
  <c r="Z382" i="6"/>
  <c r="V382" i="6" s="1"/>
  <c r="Z113" i="6"/>
  <c r="V113" i="6" s="1"/>
  <c r="G113" i="6" s="1"/>
  <c r="Z61" i="6"/>
  <c r="V61" i="6" s="1"/>
  <c r="G61" i="6" s="1"/>
  <c r="O102" i="20" s="1"/>
  <c r="Z132" i="6"/>
  <c r="V132" i="6" s="1"/>
  <c r="G132" i="6" s="1"/>
  <c r="O332" i="20" s="1"/>
  <c r="Z162" i="6"/>
  <c r="V162" i="6" s="1"/>
  <c r="G162" i="6" s="1"/>
  <c r="Z328" i="6"/>
  <c r="V328" i="6" s="1"/>
  <c r="G328" i="6" s="1"/>
  <c r="Z285" i="6"/>
  <c r="V285" i="6" s="1"/>
  <c r="Z325" i="6"/>
  <c r="V325" i="6" s="1"/>
  <c r="Z363" i="6"/>
  <c r="V363" i="6" s="1"/>
  <c r="G363" i="6" s="1"/>
  <c r="Z160" i="6"/>
  <c r="V160" i="6" s="1"/>
  <c r="Z451" i="6"/>
  <c r="V451" i="6" s="1"/>
  <c r="Z40" i="6"/>
  <c r="V40" i="6" s="1"/>
  <c r="G40" i="6" s="1"/>
  <c r="O110" i="20" s="1"/>
  <c r="Z333" i="6"/>
  <c r="V333" i="6" s="1"/>
  <c r="Z249" i="6"/>
  <c r="V249" i="6" s="1"/>
  <c r="Z270" i="6"/>
  <c r="V270" i="6" s="1"/>
  <c r="Z98" i="6"/>
  <c r="V98" i="6" s="1"/>
  <c r="G98" i="6" s="1"/>
  <c r="Z146" i="6"/>
  <c r="V146" i="6" s="1"/>
  <c r="G146" i="6" s="1"/>
  <c r="O315" i="20" s="1"/>
  <c r="Z226" i="6"/>
  <c r="V226" i="6" s="1"/>
  <c r="Z257" i="6"/>
  <c r="V257" i="6" s="1"/>
  <c r="Z16" i="6"/>
  <c r="V16" i="6" s="1"/>
  <c r="Z74" i="6"/>
  <c r="V74" i="6" s="1"/>
  <c r="Z170" i="6"/>
  <c r="V170" i="6" s="1"/>
  <c r="G170" i="6" s="1"/>
  <c r="O369" i="20" s="1"/>
  <c r="Z424" i="6"/>
  <c r="V424" i="6" s="1"/>
  <c r="Z189" i="6"/>
  <c r="V189" i="6" s="1"/>
  <c r="G189" i="6" s="1"/>
  <c r="Z34" i="6"/>
  <c r="V34" i="6" s="1"/>
  <c r="G34" i="6" s="1"/>
  <c r="Z390" i="6"/>
  <c r="V390" i="6" s="1"/>
  <c r="Z216" i="6"/>
  <c r="V216" i="6" s="1"/>
  <c r="Z169" i="6"/>
  <c r="V169" i="6" s="1"/>
  <c r="G169" i="6" s="1"/>
  <c r="O244" i="20" s="1"/>
  <c r="Z297" i="6"/>
  <c r="V297" i="6" s="1"/>
  <c r="Z345" i="6"/>
  <c r="V345" i="6" s="1"/>
  <c r="Z71" i="6"/>
  <c r="V71" i="6" s="1"/>
  <c r="Z122" i="6"/>
  <c r="V122" i="6" s="1"/>
  <c r="G122" i="6" s="1"/>
  <c r="Z225" i="6"/>
  <c r="V225" i="6" s="1"/>
  <c r="Z359" i="6"/>
  <c r="V359" i="6" s="1"/>
  <c r="Z54" i="6"/>
  <c r="V54" i="6" s="1"/>
  <c r="Z59" i="6"/>
  <c r="V59" i="6" s="1"/>
  <c r="Z117" i="6"/>
  <c r="V117" i="6" s="1"/>
  <c r="Z137" i="6"/>
  <c r="V137" i="6" s="1"/>
  <c r="Z79" i="6"/>
  <c r="V79" i="6" s="1"/>
  <c r="Z133" i="6"/>
  <c r="V133" i="6" s="1"/>
  <c r="G133" i="6" s="1"/>
  <c r="O310" i="20" s="1"/>
  <c r="Z252" i="6"/>
  <c r="V252" i="6" s="1"/>
  <c r="Z82" i="6"/>
  <c r="V82" i="6" s="1"/>
  <c r="G82" i="6" s="1"/>
  <c r="O105" i="20" s="1"/>
  <c r="Z376" i="6"/>
  <c r="V376" i="6" s="1"/>
  <c r="G376" i="6" s="1"/>
  <c r="Z415" i="6"/>
  <c r="V415" i="6" s="1"/>
  <c r="Z171" i="6"/>
  <c r="V171" i="6" s="1"/>
  <c r="Z221" i="6"/>
  <c r="V221" i="6" s="1"/>
  <c r="Z300" i="6"/>
  <c r="V300" i="6" s="1"/>
  <c r="Z312" i="6"/>
  <c r="V312" i="6" s="1"/>
  <c r="Z125" i="6"/>
  <c r="V125" i="6" s="1"/>
  <c r="G125" i="6" s="1"/>
  <c r="Z358" i="6"/>
  <c r="V358" i="6" s="1"/>
  <c r="Z386" i="6"/>
  <c r="V386" i="6" s="1"/>
  <c r="Z391" i="6"/>
  <c r="V391" i="6" s="1"/>
  <c r="Z129" i="6"/>
  <c r="V129" i="6" s="1"/>
  <c r="Z87" i="6"/>
  <c r="V87" i="6" s="1"/>
  <c r="G87" i="6" s="1"/>
  <c r="Z123" i="6"/>
  <c r="V123" i="6" s="1"/>
  <c r="G123" i="6" s="1"/>
  <c r="Z370" i="6"/>
  <c r="V370" i="6" s="1"/>
  <c r="Z455" i="6"/>
  <c r="V455" i="6" s="1"/>
  <c r="Z217" i="6"/>
  <c r="V217" i="6" s="1"/>
  <c r="Z261" i="6"/>
  <c r="V261" i="6" s="1"/>
  <c r="Z279" i="6"/>
  <c r="V279" i="6" s="1"/>
  <c r="Z126" i="6"/>
  <c r="V126" i="6" s="1"/>
  <c r="G126" i="6" s="1"/>
  <c r="Z239" i="6"/>
  <c r="V239" i="6" s="1"/>
  <c r="Z181" i="6"/>
  <c r="V181" i="6" s="1"/>
  <c r="G181" i="6" s="1"/>
  <c r="Z128" i="6"/>
  <c r="V128" i="6" s="1"/>
  <c r="G128" i="6" s="1"/>
  <c r="Z331" i="6"/>
  <c r="V331" i="6" s="1"/>
  <c r="G331" i="6" s="1"/>
  <c r="Z385" i="6"/>
  <c r="V385" i="6" s="1"/>
  <c r="Z192" i="6"/>
  <c r="V192" i="6" s="1"/>
  <c r="G192" i="6" s="1"/>
  <c r="O400" i="20" s="1"/>
  <c r="Z378" i="6"/>
  <c r="V378" i="6" s="1"/>
  <c r="Z316" i="6"/>
  <c r="V316" i="6" s="1"/>
  <c r="Z355" i="6"/>
  <c r="V355" i="6" s="1"/>
  <c r="G355" i="6" s="1"/>
  <c r="Z20" i="6"/>
  <c r="V20" i="6" s="1"/>
  <c r="Z86" i="6"/>
  <c r="V86" i="6" s="1"/>
  <c r="G86" i="6" s="1"/>
  <c r="Z105" i="6"/>
  <c r="V105" i="6" s="1"/>
  <c r="G105" i="6" s="1"/>
  <c r="O206" i="20" s="1"/>
  <c r="Z121" i="6"/>
  <c r="V121" i="6" s="1"/>
  <c r="G121" i="6" s="1"/>
  <c r="Z406" i="6"/>
  <c r="V406" i="6" s="1"/>
  <c r="Z51" i="6"/>
  <c r="V51" i="6" s="1"/>
  <c r="M89" i="6"/>
  <c r="Z254" i="6"/>
  <c r="V254" i="6" s="1"/>
  <c r="Z262" i="6"/>
  <c r="V262" i="6" s="1"/>
  <c r="Z327" i="6"/>
  <c r="V327" i="6" s="1"/>
  <c r="Z84" i="6"/>
  <c r="V84" i="6" s="1"/>
  <c r="G84" i="6" s="1"/>
  <c r="Z263" i="6"/>
  <c r="V263" i="6" s="1"/>
  <c r="Z200" i="6"/>
  <c r="V200" i="6" s="1"/>
  <c r="Z188" i="6"/>
  <c r="V188" i="6" s="1"/>
  <c r="Z343" i="6"/>
  <c r="V343" i="6" s="1"/>
  <c r="Z42" i="6"/>
  <c r="V42" i="6" s="1"/>
  <c r="Z127" i="6"/>
  <c r="V127" i="6" s="1"/>
  <c r="Z151" i="6"/>
  <c r="V151" i="6" s="1"/>
  <c r="G151" i="6" s="1"/>
  <c r="O270" i="20" s="1"/>
  <c r="Z258" i="6"/>
  <c r="V258" i="6" s="1"/>
  <c r="Z397" i="6"/>
  <c r="V397" i="6" s="1"/>
  <c r="G397" i="6" s="1"/>
  <c r="Z18" i="6"/>
  <c r="V18" i="6" s="1"/>
  <c r="Z427" i="6"/>
  <c r="V427" i="6" s="1"/>
  <c r="Z210" i="6"/>
  <c r="V210" i="6" s="1"/>
  <c r="Z193" i="6"/>
  <c r="V193" i="6" s="1"/>
  <c r="G193" i="6" s="1"/>
  <c r="Z411" i="6"/>
  <c r="V411" i="6" s="1"/>
  <c r="G411" i="6" s="1"/>
  <c r="Z236" i="6"/>
  <c r="V236" i="6" s="1"/>
  <c r="Z443" i="6"/>
  <c r="V443" i="6" s="1"/>
  <c r="Z420" i="6"/>
  <c r="V420" i="6" s="1"/>
  <c r="Z15" i="6"/>
  <c r="V15" i="6" s="1"/>
  <c r="Z101" i="6"/>
  <c r="V101" i="6" s="1"/>
  <c r="Z154" i="6"/>
  <c r="V154" i="6" s="1"/>
  <c r="G154" i="6" s="1"/>
  <c r="O375" i="20" s="1"/>
  <c r="Z338" i="6"/>
  <c r="V338" i="6" s="1"/>
  <c r="G338" i="6" s="1"/>
  <c r="Z435" i="6"/>
  <c r="V435" i="6" s="1"/>
  <c r="Z44" i="6"/>
  <c r="V44" i="6" s="1"/>
  <c r="G44" i="6" s="1"/>
  <c r="Z65" i="6"/>
  <c r="V65" i="6" s="1"/>
  <c r="Z110" i="6"/>
  <c r="V110" i="6" s="1"/>
  <c r="Z231" i="6"/>
  <c r="V231" i="6" s="1"/>
  <c r="Z177" i="6"/>
  <c r="V177" i="6" s="1"/>
  <c r="G177" i="6" s="1"/>
  <c r="O257" i="20" s="1"/>
  <c r="Z271" i="6"/>
  <c r="V271" i="6" s="1"/>
  <c r="Z247" i="6"/>
  <c r="V247" i="6" s="1"/>
  <c r="Z304" i="6"/>
  <c r="V304" i="6" s="1"/>
  <c r="Z324" i="6"/>
  <c r="V324" i="6" s="1"/>
  <c r="Z340" i="6"/>
  <c r="V340" i="6" s="1"/>
  <c r="G340" i="6" s="1"/>
  <c r="Z157" i="6"/>
  <c r="V157" i="6" s="1"/>
  <c r="G157" i="6" s="1"/>
  <c r="O385" i="20" s="1"/>
  <c r="Z290" i="6"/>
  <c r="V290" i="6" s="1"/>
  <c r="Z354" i="6"/>
  <c r="V354" i="6" s="1"/>
  <c r="Z310" i="6"/>
  <c r="V310" i="6" s="1"/>
  <c r="Z371" i="6"/>
  <c r="V371" i="6" s="1"/>
  <c r="Z176" i="6"/>
  <c r="V176" i="6" s="1"/>
  <c r="Z88" i="6"/>
  <c r="V88" i="6" s="1"/>
  <c r="Z152" i="6"/>
  <c r="V152" i="6" s="1"/>
  <c r="G152" i="6" s="1"/>
  <c r="O231" i="20" s="1"/>
  <c r="Z447" i="6"/>
  <c r="V447" i="6" s="1"/>
  <c r="Z178" i="6"/>
  <c r="V178" i="6" s="1"/>
  <c r="G178" i="6" s="1"/>
  <c r="O186" i="20" s="1"/>
  <c r="Z153" i="6"/>
  <c r="V153" i="6" s="1"/>
  <c r="G153" i="6" s="1"/>
  <c r="O365" i="20" s="1"/>
  <c r="Z93" i="6"/>
  <c r="V93" i="6" s="1"/>
  <c r="Z357" i="6"/>
  <c r="V357" i="6" s="1"/>
  <c r="G357" i="6" s="1"/>
  <c r="Z407" i="6"/>
  <c r="V407" i="6" s="1"/>
  <c r="Z399" i="6"/>
  <c r="V399" i="6" s="1"/>
  <c r="Z436" i="6"/>
  <c r="V436" i="6" s="1"/>
  <c r="Z452" i="6"/>
  <c r="V452" i="6" s="1"/>
  <c r="Z118" i="6"/>
  <c r="V118" i="6" s="1"/>
  <c r="G118" i="6" s="1"/>
  <c r="Z142" i="6"/>
  <c r="V142" i="6" s="1"/>
  <c r="G142" i="6" s="1"/>
  <c r="Z144" i="6"/>
  <c r="V144" i="6" s="1"/>
  <c r="G144" i="6" s="1"/>
  <c r="Z220" i="6"/>
  <c r="V220" i="6" s="1"/>
  <c r="G220" i="6" s="1"/>
  <c r="O361" i="20" s="1"/>
  <c r="Z284" i="6"/>
  <c r="V284" i="6" s="1"/>
  <c r="Z318" i="6"/>
  <c r="V318" i="6" s="1"/>
  <c r="Z350" i="6"/>
  <c r="V350" i="6" s="1"/>
  <c r="Z408" i="6"/>
  <c r="V408" i="6" s="1"/>
  <c r="Z404" i="6"/>
  <c r="V404" i="6" s="1"/>
  <c r="Z437" i="6"/>
  <c r="V437" i="6" s="1"/>
  <c r="Z453" i="6"/>
  <c r="V453" i="6" s="1"/>
  <c r="Z136" i="6"/>
  <c r="V136" i="6" s="1"/>
  <c r="G136" i="6" s="1"/>
  <c r="O338" i="20" s="1"/>
  <c r="Z286" i="6"/>
  <c r="V286" i="6" s="1"/>
  <c r="Z306" i="6"/>
  <c r="V306" i="6" s="1"/>
  <c r="Z336" i="6"/>
  <c r="V336" i="6" s="1"/>
  <c r="G336" i="6" s="1"/>
  <c r="Z365" i="6"/>
  <c r="V365" i="6" s="1"/>
  <c r="G365" i="6" s="1"/>
  <c r="Z235" i="6"/>
  <c r="V235" i="6" s="1"/>
  <c r="G235" i="6" s="1"/>
  <c r="Z323" i="6"/>
  <c r="V323" i="6" s="1"/>
  <c r="Z198" i="6"/>
  <c r="V198" i="6" s="1"/>
  <c r="G198" i="6" s="1"/>
  <c r="O355" i="20" s="1"/>
  <c r="Z400" i="6"/>
  <c r="V400" i="6" s="1"/>
  <c r="Z421" i="6"/>
  <c r="V421" i="6" s="1"/>
  <c r="Z428" i="6"/>
  <c r="V428" i="6" s="1"/>
  <c r="Z448" i="6"/>
  <c r="V448" i="6" s="1"/>
  <c r="Z219" i="6"/>
  <c r="V219" i="6" s="1"/>
  <c r="G219" i="6" s="1"/>
  <c r="Z174" i="6"/>
  <c r="V174" i="6" s="1"/>
  <c r="G174" i="6" s="1"/>
  <c r="O178" i="20" s="1"/>
  <c r="Z299" i="6"/>
  <c r="V299" i="6" s="1"/>
  <c r="Z441" i="6"/>
  <c r="V441" i="6" s="1"/>
  <c r="Z342" i="6"/>
  <c r="V342" i="6" s="1"/>
  <c r="G342" i="6" s="1"/>
  <c r="Z372" i="6"/>
  <c r="V372" i="6" s="1"/>
  <c r="Z388" i="6"/>
  <c r="V388" i="6" s="1"/>
  <c r="Z401" i="6"/>
  <c r="V401" i="6" s="1"/>
  <c r="Z422" i="6"/>
  <c r="V422" i="6" s="1"/>
  <c r="Z433" i="6"/>
  <c r="V433" i="6" s="1"/>
  <c r="Z449" i="6"/>
  <c r="V449" i="6" s="1"/>
  <c r="Z232" i="6"/>
  <c r="V232" i="6" s="1"/>
  <c r="G232" i="6" s="1"/>
  <c r="Z283" i="6"/>
  <c r="V283" i="6" s="1"/>
  <c r="Z289" i="6"/>
  <c r="V289" i="6" s="1"/>
  <c r="Z296" i="6"/>
  <c r="V296" i="6" s="1"/>
  <c r="Z317" i="6"/>
  <c r="V317" i="6" s="1"/>
  <c r="Z332" i="6"/>
  <c r="V332" i="6" s="1"/>
  <c r="G332" i="6" s="1"/>
  <c r="Z348" i="6"/>
  <c r="V348" i="6" s="1"/>
  <c r="Z362" i="6"/>
  <c r="V362" i="6" s="1"/>
  <c r="Z203" i="6"/>
  <c r="V203" i="6" s="1"/>
  <c r="G203" i="6" s="1"/>
  <c r="Z347" i="6"/>
  <c r="V347" i="6" s="1"/>
  <c r="Z429" i="6"/>
  <c r="V429" i="6" s="1"/>
  <c r="Z393" i="6"/>
  <c r="V393" i="6" s="1"/>
  <c r="Z326" i="6"/>
  <c r="V326" i="6" s="1"/>
  <c r="Z380" i="6"/>
  <c r="V380" i="6" s="1"/>
  <c r="Z413" i="6"/>
  <c r="V413" i="6" s="1"/>
  <c r="Z120" i="6"/>
  <c r="V120" i="6" s="1"/>
  <c r="G120" i="6" s="1"/>
  <c r="O364" i="20" s="1"/>
  <c r="Z111" i="6"/>
  <c r="V111" i="6" s="1"/>
  <c r="G111" i="6" s="1"/>
  <c r="Z112" i="6"/>
  <c r="V112" i="6" s="1"/>
  <c r="G112" i="6" s="1"/>
  <c r="Z116" i="6"/>
  <c r="V116" i="6" s="1"/>
  <c r="G116" i="6" s="1"/>
  <c r="O333" i="20" s="1"/>
  <c r="Z145" i="6"/>
  <c r="V145" i="6" s="1"/>
  <c r="G145" i="6" s="1"/>
  <c r="O343" i="20" s="1"/>
  <c r="Z288" i="6"/>
  <c r="V288" i="6" s="1"/>
  <c r="Z305" i="6"/>
  <c r="V305" i="6" s="1"/>
  <c r="Z335" i="6"/>
  <c r="V335" i="6" s="1"/>
  <c r="Z364" i="6"/>
  <c r="V364" i="6" s="1"/>
  <c r="Z395" i="6"/>
  <c r="V395" i="6" s="1"/>
  <c r="G395" i="6" s="1"/>
  <c r="Z418" i="6"/>
  <c r="V418" i="6" s="1"/>
  <c r="Z430" i="6"/>
  <c r="V430" i="6" s="1"/>
  <c r="Z445" i="6"/>
  <c r="V445" i="6" s="1"/>
  <c r="Z196" i="6"/>
  <c r="V196" i="6" s="1"/>
  <c r="Z259" i="6"/>
  <c r="V259" i="6" s="1"/>
  <c r="Z277" i="6"/>
  <c r="V277" i="6" s="1"/>
  <c r="Z291" i="6"/>
  <c r="V291" i="6" s="1"/>
  <c r="Z319" i="6"/>
  <c r="V319" i="6" s="1"/>
  <c r="G319" i="6" s="1"/>
  <c r="Z373" i="6"/>
  <c r="V373" i="6" s="1"/>
  <c r="Z412" i="6"/>
  <c r="V412" i="6" s="1"/>
  <c r="Z440" i="6"/>
  <c r="V440" i="6" s="1"/>
  <c r="Z369" i="6"/>
  <c r="V369" i="6" s="1"/>
  <c r="Z377" i="6"/>
  <c r="V377" i="6" s="1"/>
  <c r="O319" i="21" l="1"/>
  <c r="O408" i="20"/>
  <c r="O318" i="21"/>
  <c r="O407" i="20"/>
  <c r="O306" i="21"/>
  <c r="O394" i="20"/>
  <c r="O259" i="21"/>
  <c r="O309" i="20"/>
  <c r="O140" i="21"/>
  <c r="O154" i="20"/>
  <c r="O263" i="21"/>
  <c r="O374" i="20"/>
  <c r="O312" i="21"/>
  <c r="O401" i="20"/>
  <c r="M87" i="6"/>
  <c r="O46" i="20"/>
  <c r="O283" i="21"/>
  <c r="O354" i="20"/>
  <c r="O262" i="21"/>
  <c r="O316" i="20"/>
  <c r="O185" i="21"/>
  <c r="O211" i="20"/>
  <c r="O320" i="21"/>
  <c r="O409" i="20"/>
  <c r="O159" i="21"/>
  <c r="O180" i="20"/>
  <c r="O234" i="21"/>
  <c r="O272" i="20"/>
  <c r="O289" i="21"/>
  <c r="O367" i="20"/>
  <c r="O297" i="21"/>
  <c r="O380" i="20"/>
  <c r="M84" i="6"/>
  <c r="O67" i="21"/>
  <c r="O81" i="20"/>
  <c r="O308" i="21"/>
  <c r="O396" i="20"/>
  <c r="O225" i="21"/>
  <c r="O260" i="20"/>
  <c r="O207" i="21"/>
  <c r="O235" i="20"/>
  <c r="O110" i="21"/>
  <c r="O125" i="20"/>
  <c r="O206" i="21"/>
  <c r="O234" i="20"/>
  <c r="O231" i="21"/>
  <c r="O266" i="20"/>
  <c r="O261" i="21"/>
  <c r="O314" i="20"/>
  <c r="O284" i="21"/>
  <c r="O356" i="20"/>
  <c r="O258" i="21"/>
  <c r="O322" i="20"/>
  <c r="O36" i="21"/>
  <c r="O44" i="20"/>
  <c r="O167" i="21"/>
  <c r="O183" i="20"/>
  <c r="O162" i="21"/>
  <c r="O239" i="20"/>
  <c r="O54" i="21"/>
  <c r="O59" i="20"/>
  <c r="O224" i="21"/>
  <c r="O259" i="20"/>
  <c r="O256" i="21"/>
  <c r="O307" i="20"/>
  <c r="O91" i="21"/>
  <c r="O116" i="20"/>
  <c r="O198" i="21"/>
  <c r="O304" i="20"/>
  <c r="O182" i="21"/>
  <c r="O207" i="20"/>
  <c r="O127" i="21"/>
  <c r="O159" i="20"/>
  <c r="O296" i="21"/>
  <c r="O378" i="20"/>
  <c r="O243" i="21"/>
  <c r="O286" i="20"/>
  <c r="O56" i="21"/>
  <c r="O61" i="20"/>
  <c r="M86" i="6"/>
  <c r="O86" i="20"/>
  <c r="O199" i="21"/>
  <c r="O225" i="20"/>
  <c r="O75" i="21"/>
  <c r="O83" i="20"/>
  <c r="O165" i="21"/>
  <c r="O267" i="20"/>
  <c r="O155" i="21"/>
  <c r="O172" i="20"/>
  <c r="O229" i="21"/>
  <c r="O308" i="20"/>
  <c r="O265" i="21"/>
  <c r="O351" i="20"/>
  <c r="O215" i="21"/>
  <c r="O248" i="20"/>
  <c r="O304" i="21"/>
  <c r="O392" i="20"/>
  <c r="O321" i="21"/>
  <c r="O411" i="20"/>
  <c r="O286" i="21"/>
  <c r="O359" i="20"/>
  <c r="O255" i="21"/>
  <c r="O305" i="20"/>
  <c r="O252" i="21"/>
  <c r="O318" i="20"/>
  <c r="O220" i="21"/>
  <c r="O254" i="20"/>
  <c r="O97" i="21"/>
  <c r="O109" i="20"/>
  <c r="O191" i="21"/>
  <c r="O218" i="20"/>
  <c r="O245" i="21"/>
  <c r="O288" i="20"/>
  <c r="O294" i="21"/>
  <c r="O373" i="20"/>
  <c r="O295" i="21"/>
  <c r="O376" i="20"/>
  <c r="O280" i="21"/>
  <c r="O348" i="20"/>
  <c r="O282" i="21"/>
  <c r="O353" i="20"/>
  <c r="V1071" i="7"/>
  <c r="T1071" i="7"/>
  <c r="S1071" i="7"/>
  <c r="V1070" i="7"/>
  <c r="T1070" i="7"/>
  <c r="S1070" i="7"/>
  <c r="V1050" i="7"/>
  <c r="S1050" i="7"/>
  <c r="R1050" i="7" s="1"/>
  <c r="AC1050" i="7" s="1"/>
  <c r="Y1050" i="7" s="1"/>
  <c r="V1058" i="7"/>
  <c r="T1058" i="7"/>
  <c r="S1058" i="7"/>
  <c r="V1039" i="7"/>
  <c r="T1039" i="7"/>
  <c r="S1039" i="7"/>
  <c r="V1042" i="7"/>
  <c r="T1042" i="7"/>
  <c r="S1042" i="7"/>
  <c r="V1015" i="7"/>
  <c r="T1015" i="7"/>
  <c r="S1015" i="7"/>
  <c r="V1012" i="7"/>
  <c r="T1012" i="7"/>
  <c r="S1012" i="7"/>
  <c r="V996" i="7"/>
  <c r="T996" i="7"/>
  <c r="S996" i="7"/>
  <c r="V993" i="7"/>
  <c r="T993" i="7"/>
  <c r="S993" i="7"/>
  <c r="T958" i="7"/>
  <c r="V977" i="7"/>
  <c r="T977" i="7"/>
  <c r="S977" i="7"/>
  <c r="V974" i="7"/>
  <c r="T974" i="7"/>
  <c r="S974" i="7"/>
  <c r="V959" i="7"/>
  <c r="T959" i="7"/>
  <c r="S959" i="7"/>
  <c r="V958" i="7"/>
  <c r="S958" i="7"/>
  <c r="V957" i="7"/>
  <c r="T957" i="7"/>
  <c r="S957" i="7"/>
  <c r="V942" i="7"/>
  <c r="T942" i="7"/>
  <c r="S942" i="7"/>
  <c r="V939" i="7"/>
  <c r="T939" i="7"/>
  <c r="S939" i="7"/>
  <c r="V927" i="7"/>
  <c r="T927" i="7"/>
  <c r="S927" i="7"/>
  <c r="V924" i="7"/>
  <c r="T924" i="7"/>
  <c r="S924" i="7"/>
  <c r="V843" i="7"/>
  <c r="T843" i="7"/>
  <c r="S843" i="7"/>
  <c r="V828" i="7"/>
  <c r="T828" i="7"/>
  <c r="S828" i="7"/>
  <c r="V813" i="7"/>
  <c r="T813" i="7"/>
  <c r="S813" i="7"/>
  <c r="V795" i="7"/>
  <c r="T795" i="7"/>
  <c r="S795" i="7"/>
  <c r="V796" i="7"/>
  <c r="T796" i="7"/>
  <c r="S796" i="7"/>
  <c r="V794" i="7"/>
  <c r="T794" i="7"/>
  <c r="S794" i="7"/>
  <c r="V793" i="7"/>
  <c r="T793" i="7"/>
  <c r="S793" i="7"/>
  <c r="V792" i="7"/>
  <c r="T792" i="7"/>
  <c r="S792" i="7"/>
  <c r="V791" i="7"/>
  <c r="T791" i="7"/>
  <c r="S791" i="7"/>
  <c r="V790" i="7"/>
  <c r="S790" i="7"/>
  <c r="R790" i="7" s="1"/>
  <c r="V788" i="7"/>
  <c r="T788" i="7"/>
  <c r="S788" i="7"/>
  <c r="V789" i="7"/>
  <c r="T789" i="7"/>
  <c r="S789" i="7"/>
  <c r="V787" i="7"/>
  <c r="T787" i="7"/>
  <c r="S787" i="7"/>
  <c r="V786" i="7"/>
  <c r="T786" i="7"/>
  <c r="S786" i="7"/>
  <c r="V785" i="7"/>
  <c r="T785" i="7"/>
  <c r="S785" i="7"/>
  <c r="V771" i="7"/>
  <c r="T771" i="7"/>
  <c r="S771" i="7"/>
  <c r="T585" i="7"/>
  <c r="S585" i="7"/>
  <c r="T584" i="7"/>
  <c r="S584" i="7"/>
  <c r="T583" i="7"/>
  <c r="S583" i="7"/>
  <c r="V514" i="7"/>
  <c r="S514" i="7"/>
  <c r="R514" i="7" s="1"/>
  <c r="V490" i="7"/>
  <c r="S490" i="7"/>
  <c r="R490" i="7" s="1"/>
  <c r="T478" i="7"/>
  <c r="V478" i="7"/>
  <c r="S478" i="7"/>
  <c r="V477" i="7"/>
  <c r="S477" i="7"/>
  <c r="R477" i="7" s="1"/>
  <c r="V476" i="7"/>
  <c r="S476" i="7"/>
  <c r="R476" i="7" s="1"/>
  <c r="V475" i="7"/>
  <c r="S475" i="7"/>
  <c r="R475" i="7" s="1"/>
  <c r="V463" i="7"/>
  <c r="S463" i="7"/>
  <c r="R463" i="7" s="1"/>
  <c r="V462" i="7"/>
  <c r="S462" i="7"/>
  <c r="R462" i="7" s="1"/>
  <c r="V1067" i="7"/>
  <c r="T1067" i="7"/>
  <c r="S1067" i="7"/>
  <c r="V1066" i="7"/>
  <c r="T1066" i="7"/>
  <c r="S1066" i="7"/>
  <c r="V1055" i="7"/>
  <c r="S1055" i="7"/>
  <c r="V1054" i="7"/>
  <c r="T1054" i="7"/>
  <c r="S1054" i="7"/>
  <c r="V1053" i="7"/>
  <c r="T1053" i="7"/>
  <c r="S1053" i="7"/>
  <c r="V1036" i="7"/>
  <c r="S1036" i="7"/>
  <c r="R1036" i="7" s="1"/>
  <c r="V1035" i="7"/>
  <c r="S1035" i="7"/>
  <c r="R1035" i="7" s="1"/>
  <c r="V1027" i="7"/>
  <c r="T1027" i="7"/>
  <c r="S1027" i="7"/>
  <c r="V1026" i="7"/>
  <c r="T1026" i="7"/>
  <c r="S1026" i="7"/>
  <c r="V1009" i="7"/>
  <c r="T1009" i="7"/>
  <c r="S1009" i="7"/>
  <c r="V1008" i="7"/>
  <c r="T1008" i="7"/>
  <c r="S1008" i="7"/>
  <c r="V1007" i="7"/>
  <c r="S1007" i="7"/>
  <c r="R1007" i="7" s="1"/>
  <c r="V1006" i="7"/>
  <c r="S1006" i="7"/>
  <c r="R1006" i="7" s="1"/>
  <c r="V1005" i="7"/>
  <c r="T1005" i="7"/>
  <c r="S1005" i="7"/>
  <c r="V1004" i="7"/>
  <c r="T1004" i="7"/>
  <c r="S1004" i="7"/>
  <c r="V990" i="7"/>
  <c r="T990" i="7"/>
  <c r="S990" i="7"/>
  <c r="V989" i="7"/>
  <c r="T989" i="7"/>
  <c r="S989" i="7"/>
  <c r="V988" i="7"/>
  <c r="S988" i="7"/>
  <c r="R988" i="7" s="1"/>
  <c r="V987" i="7"/>
  <c r="S987" i="7"/>
  <c r="R987" i="7" s="1"/>
  <c r="V986" i="7"/>
  <c r="T986" i="7"/>
  <c r="S986" i="7"/>
  <c r="V985" i="7"/>
  <c r="T985" i="7"/>
  <c r="S985" i="7"/>
  <c r="V970" i="7"/>
  <c r="S970" i="7"/>
  <c r="R970" i="7" s="1"/>
  <c r="V971" i="7"/>
  <c r="T971" i="7"/>
  <c r="S971" i="7"/>
  <c r="V969" i="7"/>
  <c r="T969" i="7"/>
  <c r="S969" i="7"/>
  <c r="V968" i="7"/>
  <c r="T968" i="7"/>
  <c r="S968" i="7"/>
  <c r="V967" i="7"/>
  <c r="T967" i="7"/>
  <c r="S967" i="7"/>
  <c r="V954" i="7"/>
  <c r="S954" i="7"/>
  <c r="V953" i="7"/>
  <c r="S953" i="7"/>
  <c r="R953" i="7" s="1"/>
  <c r="V952" i="7"/>
  <c r="T952" i="7"/>
  <c r="S952" i="7"/>
  <c r="V951" i="7"/>
  <c r="T951" i="7"/>
  <c r="S951" i="7"/>
  <c r="V950" i="7"/>
  <c r="T950" i="7"/>
  <c r="S950" i="7"/>
  <c r="V936" i="7"/>
  <c r="T936" i="7"/>
  <c r="S936" i="7"/>
  <c r="V935" i="7"/>
  <c r="S935" i="7"/>
  <c r="V921" i="7"/>
  <c r="T921" i="7"/>
  <c r="S921" i="7"/>
  <c r="V920" i="7"/>
  <c r="S920" i="7"/>
  <c r="V855" i="7"/>
  <c r="T855" i="7"/>
  <c r="S855" i="7"/>
  <c r="V854" i="7"/>
  <c r="S854" i="7"/>
  <c r="R854" i="7" s="1"/>
  <c r="V840" i="7"/>
  <c r="T840" i="7"/>
  <c r="S840" i="7"/>
  <c r="V839" i="7"/>
  <c r="S839" i="7"/>
  <c r="R839" i="7" s="1"/>
  <c r="T825" i="7"/>
  <c r="V825" i="7"/>
  <c r="S825" i="7"/>
  <c r="V824" i="7"/>
  <c r="S824" i="7"/>
  <c r="R824" i="7" s="1"/>
  <c r="V810" i="7"/>
  <c r="T810" i="7"/>
  <c r="S810" i="7"/>
  <c r="V809" i="7"/>
  <c r="S809" i="7"/>
  <c r="R809" i="7" s="1"/>
  <c r="V779" i="7"/>
  <c r="T779" i="7"/>
  <c r="S779" i="7"/>
  <c r="V778" i="7"/>
  <c r="T778" i="7"/>
  <c r="S778" i="7"/>
  <c r="V777" i="7"/>
  <c r="T777" i="7"/>
  <c r="S777" i="7"/>
  <c r="V776" i="7"/>
  <c r="T776" i="7"/>
  <c r="S776" i="7"/>
  <c r="V775" i="7"/>
  <c r="T775" i="7"/>
  <c r="S775" i="7"/>
  <c r="V774" i="7"/>
  <c r="T774" i="7"/>
  <c r="S774" i="7"/>
  <c r="V749" i="7"/>
  <c r="T749" i="7"/>
  <c r="S749" i="7"/>
  <c r="V750" i="7"/>
  <c r="T750" i="7"/>
  <c r="S750" i="7"/>
  <c r="V738" i="7"/>
  <c r="T738" i="7"/>
  <c r="S738" i="7"/>
  <c r="V737" i="7"/>
  <c r="T737" i="7"/>
  <c r="S737" i="7"/>
  <c r="V726" i="7"/>
  <c r="T726" i="7"/>
  <c r="S726" i="7"/>
  <c r="V725" i="7"/>
  <c r="T725" i="7"/>
  <c r="S725" i="7"/>
  <c r="V701" i="7"/>
  <c r="T701" i="7"/>
  <c r="S701" i="7"/>
  <c r="V702" i="7"/>
  <c r="T702" i="7"/>
  <c r="S702" i="7"/>
  <c r="V189" i="7"/>
  <c r="T189" i="7"/>
  <c r="S189" i="7"/>
  <c r="V188" i="7"/>
  <c r="T188" i="7"/>
  <c r="S188" i="7"/>
  <c r="V629" i="7"/>
  <c r="T629" i="7"/>
  <c r="S629" i="7"/>
  <c r="V628" i="7"/>
  <c r="T628" i="7"/>
  <c r="S628" i="7"/>
  <c r="V613" i="7"/>
  <c r="T613" i="7"/>
  <c r="S613" i="7"/>
  <c r="V612" i="7"/>
  <c r="T612" i="7"/>
  <c r="S612" i="7"/>
  <c r="V567" i="7"/>
  <c r="T567" i="7"/>
  <c r="S567" i="7"/>
  <c r="V566" i="7"/>
  <c r="T566" i="7"/>
  <c r="S566" i="7"/>
  <c r="V592" i="7"/>
  <c r="T592" i="7"/>
  <c r="S592" i="7"/>
  <c r="V591" i="7"/>
  <c r="T591" i="7"/>
  <c r="S591" i="7"/>
  <c r="V590" i="7"/>
  <c r="T590" i="7"/>
  <c r="S590" i="7"/>
  <c r="V589" i="7"/>
  <c r="T589" i="7"/>
  <c r="S589" i="7"/>
  <c r="V588" i="7"/>
  <c r="T588" i="7"/>
  <c r="S588" i="7"/>
  <c r="V530" i="7"/>
  <c r="T530" i="7"/>
  <c r="S530" i="7"/>
  <c r="V529" i="7"/>
  <c r="T529" i="7"/>
  <c r="S529" i="7"/>
  <c r="V518" i="7"/>
  <c r="T518" i="7"/>
  <c r="S518" i="7"/>
  <c r="V517" i="7"/>
  <c r="T517" i="7"/>
  <c r="S517" i="7"/>
  <c r="V506" i="7"/>
  <c r="T506" i="7"/>
  <c r="S506" i="7"/>
  <c r="V505" i="7"/>
  <c r="T505" i="7"/>
  <c r="S505" i="7"/>
  <c r="V494" i="7"/>
  <c r="T494" i="7"/>
  <c r="S494" i="7"/>
  <c r="V493" i="7"/>
  <c r="T493" i="7"/>
  <c r="S493" i="7"/>
  <c r="V482" i="7"/>
  <c r="T482" i="7"/>
  <c r="S482" i="7"/>
  <c r="V481" i="7"/>
  <c r="T481" i="7"/>
  <c r="S481" i="7"/>
  <c r="V467" i="7"/>
  <c r="T467" i="7"/>
  <c r="S467" i="7"/>
  <c r="V466" i="7"/>
  <c r="T466" i="7"/>
  <c r="S466" i="7"/>
  <c r="V454" i="7"/>
  <c r="T454" i="7"/>
  <c r="S454" i="7"/>
  <c r="V453" i="7"/>
  <c r="T453" i="7"/>
  <c r="S453" i="7"/>
  <c r="V450" i="7"/>
  <c r="S450" i="7"/>
  <c r="R450" i="7" s="1"/>
  <c r="V439" i="7"/>
  <c r="T439" i="7"/>
  <c r="S439" i="7"/>
  <c r="V438" i="7"/>
  <c r="T438" i="7"/>
  <c r="S438" i="7"/>
  <c r="V442" i="7"/>
  <c r="T442" i="7"/>
  <c r="S442" i="7"/>
  <c r="V435" i="7"/>
  <c r="S435" i="7"/>
  <c r="R435" i="7" s="1"/>
  <c r="V433" i="7"/>
  <c r="S433" i="7"/>
  <c r="R433" i="7" s="1"/>
  <c r="V424" i="7"/>
  <c r="T424" i="7"/>
  <c r="S424" i="7"/>
  <c r="V423" i="7"/>
  <c r="T423" i="7"/>
  <c r="S423" i="7"/>
  <c r="V422" i="7"/>
  <c r="T422" i="7"/>
  <c r="S422" i="7"/>
  <c r="V421" i="7"/>
  <c r="T421" i="7"/>
  <c r="S421" i="7"/>
  <c r="T375" i="7"/>
  <c r="V375" i="7"/>
  <c r="S375" i="7"/>
  <c r="V367" i="7"/>
  <c r="T367" i="7"/>
  <c r="S367" i="7"/>
  <c r="V370" i="7"/>
  <c r="T370" i="7"/>
  <c r="S370" i="7"/>
  <c r="V371" i="7"/>
  <c r="T371" i="7"/>
  <c r="S371" i="7"/>
  <c r="V304" i="7"/>
  <c r="S304" i="7"/>
  <c r="V301" i="7"/>
  <c r="S301" i="7"/>
  <c r="R301" i="7" s="1"/>
  <c r="V315" i="7"/>
  <c r="T315" i="7"/>
  <c r="S315" i="7"/>
  <c r="V312" i="7"/>
  <c r="S312" i="7"/>
  <c r="R312" i="7" s="1"/>
  <c r="T359" i="7"/>
  <c r="T348" i="7"/>
  <c r="T337" i="7"/>
  <c r="V359" i="7"/>
  <c r="S359" i="7"/>
  <c r="V356" i="7"/>
  <c r="S356" i="7"/>
  <c r="R356" i="7" s="1"/>
  <c r="V348" i="7"/>
  <c r="S348" i="7"/>
  <c r="V345" i="7"/>
  <c r="S345" i="7"/>
  <c r="R345" i="7" s="1"/>
  <c r="V337" i="7"/>
  <c r="S337" i="7"/>
  <c r="V334" i="7"/>
  <c r="S334" i="7"/>
  <c r="R334" i="7" s="1"/>
  <c r="V326" i="7"/>
  <c r="T326" i="7"/>
  <c r="S326" i="7"/>
  <c r="V323" i="7"/>
  <c r="S323" i="7"/>
  <c r="R828" i="7" l="1"/>
  <c r="R1058" i="7"/>
  <c r="AC1058" i="7" s="1"/>
  <c r="Y1058" i="7" s="1"/>
  <c r="R936" i="7"/>
  <c r="R967" i="7"/>
  <c r="AC967" i="7" s="1"/>
  <c r="Y967" i="7" s="1"/>
  <c r="R1008" i="7"/>
  <c r="R1066" i="7"/>
  <c r="AC1066" i="7" s="1"/>
  <c r="Y1066" i="7" s="1"/>
  <c r="R453" i="7"/>
  <c r="R481" i="7"/>
  <c r="R788" i="7"/>
  <c r="R957" i="7"/>
  <c r="AC957" i="7" s="1"/>
  <c r="Y957" i="7" s="1"/>
  <c r="R590" i="7"/>
  <c r="AC590" i="7" s="1"/>
  <c r="Y590" i="7" s="1"/>
  <c r="R467" i="7"/>
  <c r="AC467" i="7" s="1"/>
  <c r="Y467" i="7" s="1"/>
  <c r="R589" i="7"/>
  <c r="AC589" i="7" s="1"/>
  <c r="Y589" i="7" s="1"/>
  <c r="R466" i="7"/>
  <c r="R518" i="7"/>
  <c r="AC518" i="7" s="1"/>
  <c r="Y518" i="7" s="1"/>
  <c r="R591" i="7"/>
  <c r="AC591" i="7" s="1"/>
  <c r="Y591" i="7" s="1"/>
  <c r="R952" i="7"/>
  <c r="R478" i="7"/>
  <c r="R787" i="7"/>
  <c r="R977" i="7"/>
  <c r="R993" i="7"/>
  <c r="R840" i="7"/>
  <c r="AC840" i="7" s="1"/>
  <c r="Y840" i="7" s="1"/>
  <c r="R971" i="7"/>
  <c r="R986" i="7"/>
  <c r="R1027" i="7"/>
  <c r="R786" i="7"/>
  <c r="AC786" i="7" s="1"/>
  <c r="Y786" i="7" s="1"/>
  <c r="R813" i="7"/>
  <c r="R927" i="7"/>
  <c r="R996" i="7"/>
  <c r="AC996" i="7" s="1"/>
  <c r="Y996" i="7" s="1"/>
  <c r="R359" i="7"/>
  <c r="AC359" i="7" s="1"/>
  <c r="Y359" i="7" s="1"/>
  <c r="R855" i="7"/>
  <c r="R951" i="7"/>
  <c r="AC951" i="7" s="1"/>
  <c r="Y951" i="7" s="1"/>
  <c r="R1004" i="7"/>
  <c r="AC1004" i="7" s="1"/>
  <c r="Y1004" i="7" s="1"/>
  <c r="R974" i="7"/>
  <c r="AC974" i="7" s="1"/>
  <c r="Y974" i="7" s="1"/>
  <c r="R629" i="7"/>
  <c r="AC629" i="7" s="1"/>
  <c r="Y629" i="7" s="1"/>
  <c r="R921" i="7"/>
  <c r="AC921" i="7" s="1"/>
  <c r="Y921" i="7" s="1"/>
  <c r="R968" i="7"/>
  <c r="AC968" i="7" s="1"/>
  <c r="Y968" i="7" s="1"/>
  <c r="R990" i="7"/>
  <c r="AC990" i="7" s="1"/>
  <c r="Y990" i="7" s="1"/>
  <c r="R1009" i="7"/>
  <c r="R1054" i="7"/>
  <c r="AC1054" i="7" s="1"/>
  <c r="Y1054" i="7" s="1"/>
  <c r="R1067" i="7"/>
  <c r="R771" i="7"/>
  <c r="R789" i="7"/>
  <c r="AC789" i="7" s="1"/>
  <c r="Y789" i="7" s="1"/>
  <c r="R791" i="7"/>
  <c r="R796" i="7"/>
  <c r="R959" i="7"/>
  <c r="R1071" i="7"/>
  <c r="AC1071" i="7" s="1"/>
  <c r="Y1071" i="7" s="1"/>
  <c r="R1070" i="7"/>
  <c r="R1039" i="7"/>
  <c r="R1042" i="7"/>
  <c r="R1015" i="7"/>
  <c r="R1012" i="7"/>
  <c r="AC1012" i="7" s="1"/>
  <c r="Y1012" i="7" s="1"/>
  <c r="AC993" i="7"/>
  <c r="Y993" i="7" s="1"/>
  <c r="R958" i="7"/>
  <c r="R942" i="7"/>
  <c r="AC942" i="7" s="1"/>
  <c r="Y942" i="7" s="1"/>
  <c r="R939" i="7"/>
  <c r="R924" i="7"/>
  <c r="R843" i="7"/>
  <c r="AC828" i="7"/>
  <c r="Y828" i="7" s="1"/>
  <c r="R795" i="7"/>
  <c r="R794" i="7"/>
  <c r="R793" i="7"/>
  <c r="R792" i="7"/>
  <c r="AC790" i="7"/>
  <c r="Y790" i="7" s="1"/>
  <c r="AC788" i="7"/>
  <c r="Y788" i="7" s="1"/>
  <c r="R785" i="7"/>
  <c r="R585" i="7"/>
  <c r="R584" i="7"/>
  <c r="R583" i="7"/>
  <c r="AC514" i="7"/>
  <c r="Y514" i="7" s="1"/>
  <c r="AC490" i="7"/>
  <c r="Y490" i="7" s="1"/>
  <c r="AC477" i="7"/>
  <c r="Y477" i="7" s="1"/>
  <c r="AC476" i="7"/>
  <c r="Y476" i="7" s="1"/>
  <c r="AC475" i="7"/>
  <c r="Y475" i="7" s="1"/>
  <c r="AC463" i="7"/>
  <c r="Y463" i="7" s="1"/>
  <c r="AC462" i="7"/>
  <c r="Y462" i="7" s="1"/>
  <c r="R1055" i="7"/>
  <c r="AC1055" i="7" s="1"/>
  <c r="Y1055" i="7" s="1"/>
  <c r="R1053" i="7"/>
  <c r="AC1036" i="7"/>
  <c r="Y1036" i="7" s="1"/>
  <c r="AC1035" i="7"/>
  <c r="Y1035" i="7" s="1"/>
  <c r="AC1027" i="7"/>
  <c r="Y1027" i="7" s="1"/>
  <c r="R1026" i="7"/>
  <c r="AC1008" i="7"/>
  <c r="Y1008" i="7" s="1"/>
  <c r="AC1007" i="7"/>
  <c r="Y1007" i="7" s="1"/>
  <c r="AC1006" i="7"/>
  <c r="Y1006" i="7" s="1"/>
  <c r="R1005" i="7"/>
  <c r="AC1005" i="7" s="1"/>
  <c r="Y1005" i="7" s="1"/>
  <c r="R989" i="7"/>
  <c r="AC989" i="7" s="1"/>
  <c r="Y989" i="7" s="1"/>
  <c r="AC988" i="7"/>
  <c r="Y988" i="7" s="1"/>
  <c r="AC987" i="7"/>
  <c r="Y987" i="7" s="1"/>
  <c r="R985" i="7"/>
  <c r="AC970" i="7"/>
  <c r="Y970" i="7" s="1"/>
  <c r="AC971" i="7"/>
  <c r="Y971" i="7" s="1"/>
  <c r="R969" i="7"/>
  <c r="R954" i="7"/>
  <c r="AC954" i="7" s="1"/>
  <c r="Y954" i="7" s="1"/>
  <c r="AC953" i="7"/>
  <c r="Y953" i="7" s="1"/>
  <c r="AC952" i="7"/>
  <c r="Y952" i="7" s="1"/>
  <c r="R950" i="7"/>
  <c r="AC936" i="7"/>
  <c r="Y936" i="7" s="1"/>
  <c r="R935" i="7"/>
  <c r="R920" i="7"/>
  <c r="AC855" i="7"/>
  <c r="Y855" i="7" s="1"/>
  <c r="AC854" i="7"/>
  <c r="Y854" i="7" s="1"/>
  <c r="R423" i="7"/>
  <c r="AC423" i="7" s="1"/>
  <c r="Y423" i="7" s="1"/>
  <c r="R442" i="7"/>
  <c r="AC442" i="7" s="1"/>
  <c r="Y442" i="7" s="1"/>
  <c r="R592" i="7"/>
  <c r="R702" i="7"/>
  <c r="R726" i="7"/>
  <c r="AC726" i="7" s="1"/>
  <c r="Y726" i="7" s="1"/>
  <c r="R776" i="7"/>
  <c r="AC776" i="7" s="1"/>
  <c r="Y776" i="7" s="1"/>
  <c r="AC839" i="7"/>
  <c r="Y839" i="7" s="1"/>
  <c r="R779" i="7"/>
  <c r="AC779" i="7" s="1"/>
  <c r="Y779" i="7" s="1"/>
  <c r="R505" i="7"/>
  <c r="AC505" i="7" s="1"/>
  <c r="Y505" i="7" s="1"/>
  <c r="R517" i="7"/>
  <c r="AC517" i="7" s="1"/>
  <c r="Y517" i="7" s="1"/>
  <c r="R778" i="7"/>
  <c r="R494" i="7"/>
  <c r="AC494" i="7" s="1"/>
  <c r="Y494" i="7" s="1"/>
  <c r="R749" i="7"/>
  <c r="AC749" i="7" s="1"/>
  <c r="Y749" i="7" s="1"/>
  <c r="R825" i="7"/>
  <c r="AC824" i="7"/>
  <c r="Y824" i="7" s="1"/>
  <c r="R421" i="7"/>
  <c r="AC421" i="7" s="1"/>
  <c r="Y421" i="7" s="1"/>
  <c r="R588" i="7"/>
  <c r="AC588" i="7" s="1"/>
  <c r="Y588" i="7" s="1"/>
  <c r="R566" i="7"/>
  <c r="R628" i="7"/>
  <c r="AC628" i="7" s="1"/>
  <c r="Y628" i="7" s="1"/>
  <c r="R737" i="7"/>
  <c r="R777" i="7"/>
  <c r="AC777" i="7" s="1"/>
  <c r="Y777" i="7" s="1"/>
  <c r="R530" i="7"/>
  <c r="R775" i="7"/>
  <c r="R304" i="7"/>
  <c r="R424" i="7"/>
  <c r="AC424" i="7" s="1"/>
  <c r="Y424" i="7" s="1"/>
  <c r="R482" i="7"/>
  <c r="AC482" i="7" s="1"/>
  <c r="Y482" i="7" s="1"/>
  <c r="R612" i="7"/>
  <c r="AC612" i="7" s="1"/>
  <c r="Y612" i="7" s="1"/>
  <c r="R701" i="7"/>
  <c r="R774" i="7"/>
  <c r="AC774" i="7" s="1"/>
  <c r="Y774" i="7" s="1"/>
  <c r="R810" i="7"/>
  <c r="AC810" i="7" s="1"/>
  <c r="Y810" i="7" s="1"/>
  <c r="AC809" i="7"/>
  <c r="Y809" i="7" s="1"/>
  <c r="R750" i="7"/>
  <c r="R738" i="7"/>
  <c r="R725" i="7"/>
  <c r="R189" i="7"/>
  <c r="R188" i="7"/>
  <c r="AC188" i="7" s="1"/>
  <c r="Y188" i="7" s="1"/>
  <c r="R613" i="7"/>
  <c r="R567" i="7"/>
  <c r="R529" i="7"/>
  <c r="R506" i="7"/>
  <c r="R493" i="7"/>
  <c r="AC466" i="7"/>
  <c r="Y466" i="7" s="1"/>
  <c r="R454" i="7"/>
  <c r="AC453" i="7"/>
  <c r="Y453" i="7" s="1"/>
  <c r="AC450" i="7"/>
  <c r="Y450" i="7" s="1"/>
  <c r="R439" i="7"/>
  <c r="R438" i="7"/>
  <c r="R422" i="7"/>
  <c r="AC435" i="7"/>
  <c r="Y435" i="7" s="1"/>
  <c r="AC433" i="7"/>
  <c r="Y433" i="7" s="1"/>
  <c r="R375" i="7"/>
  <c r="R367" i="7"/>
  <c r="R370" i="7"/>
  <c r="AC370" i="7" s="1"/>
  <c r="Y370" i="7" s="1"/>
  <c r="R348" i="7"/>
  <c r="AC348" i="7" s="1"/>
  <c r="Y348" i="7" s="1"/>
  <c r="R315" i="7"/>
  <c r="R371" i="7"/>
  <c r="AC371" i="7" s="1"/>
  <c r="Y371" i="7" s="1"/>
  <c r="AC301" i="7"/>
  <c r="Y301" i="7" s="1"/>
  <c r="AC312" i="7"/>
  <c r="Y312" i="7" s="1"/>
  <c r="R337" i="7"/>
  <c r="AC337" i="7" s="1"/>
  <c r="Y337" i="7" s="1"/>
  <c r="AC356" i="7"/>
  <c r="Y356" i="7" s="1"/>
  <c r="AC345" i="7"/>
  <c r="Y345" i="7" s="1"/>
  <c r="AC334" i="7"/>
  <c r="Y334" i="7" s="1"/>
  <c r="R326" i="7"/>
  <c r="R323" i="7"/>
  <c r="L584" i="7" l="1"/>
  <c r="M584" i="7"/>
  <c r="C584" i="7"/>
  <c r="C585" i="7"/>
  <c r="M585" i="7"/>
  <c r="L585" i="7"/>
  <c r="AC584" i="7"/>
  <c r="Y584" i="7" s="1"/>
  <c r="AC481" i="7"/>
  <c r="Y481" i="7" s="1"/>
  <c r="AC986" i="7"/>
  <c r="Y986" i="7" s="1"/>
  <c r="AC1067" i="7"/>
  <c r="Y1067" i="7" s="1"/>
  <c r="AC796" i="7"/>
  <c r="Y796" i="7" s="1"/>
  <c r="AC927" i="7"/>
  <c r="Y927" i="7" s="1"/>
  <c r="AC977" i="7"/>
  <c r="Y977" i="7" s="1"/>
  <c r="AC530" i="7"/>
  <c r="Y530" i="7" s="1"/>
  <c r="AC566" i="7"/>
  <c r="Y566" i="7" s="1"/>
  <c r="AC701" i="7"/>
  <c r="Y701" i="7" s="1"/>
  <c r="AC787" i="7"/>
  <c r="Y787" i="7" s="1"/>
  <c r="AC813" i="7"/>
  <c r="Y813" i="7" s="1"/>
  <c r="AC1009" i="7"/>
  <c r="Y1009" i="7" s="1"/>
  <c r="AC478" i="7"/>
  <c r="Y478" i="7" s="1"/>
  <c r="AC771" i="7"/>
  <c r="Y771" i="7" s="1"/>
  <c r="AC959" i="7"/>
  <c r="Y959" i="7" s="1"/>
  <c r="AC791" i="7"/>
  <c r="Y791" i="7" s="1"/>
  <c r="AC702" i="7"/>
  <c r="Y702" i="7" s="1"/>
  <c r="AC843" i="7"/>
  <c r="Y843" i="7" s="1"/>
  <c r="AC592" i="7"/>
  <c r="Y592" i="7" s="1"/>
  <c r="AC1053" i="7"/>
  <c r="Y1053" i="7" s="1"/>
  <c r="AC583" i="7"/>
  <c r="Y583" i="7" s="1"/>
  <c r="AC795" i="7"/>
  <c r="Y795" i="7" s="1"/>
  <c r="AC1039" i="7"/>
  <c r="Y1039" i="7" s="1"/>
  <c r="AC1070" i="7"/>
  <c r="Y1070" i="7" s="1"/>
  <c r="AC304" i="7"/>
  <c r="Y304" i="7" s="1"/>
  <c r="AC737" i="7"/>
  <c r="Y737" i="7" s="1"/>
  <c r="AC1042" i="7"/>
  <c r="Y1042" i="7" s="1"/>
  <c r="AC958" i="7"/>
  <c r="Y958" i="7" s="1"/>
  <c r="AC454" i="7"/>
  <c r="Y454" i="7" s="1"/>
  <c r="AC778" i="7"/>
  <c r="Y778" i="7" s="1"/>
  <c r="AC775" i="7"/>
  <c r="Y775" i="7" s="1"/>
  <c r="AC985" i="7"/>
  <c r="Y985" i="7" s="1"/>
  <c r="AC785" i="7"/>
  <c r="Y785" i="7" s="1"/>
  <c r="AC792" i="7"/>
  <c r="Y792" i="7" s="1"/>
  <c r="AC939" i="7"/>
  <c r="Y939" i="7" s="1"/>
  <c r="AC326" i="7"/>
  <c r="Y326" i="7" s="1"/>
  <c r="AC924" i="7"/>
  <c r="Y924" i="7" s="1"/>
  <c r="AC1015" i="7"/>
  <c r="Y1015" i="7" s="1"/>
  <c r="AC794" i="7"/>
  <c r="Y794" i="7" s="1"/>
  <c r="AC793" i="7"/>
  <c r="Y793" i="7" s="1"/>
  <c r="AC585" i="7"/>
  <c r="Y585" i="7" s="1"/>
  <c r="AC1026" i="7"/>
  <c r="Y1026" i="7" s="1"/>
  <c r="AC969" i="7"/>
  <c r="Y969" i="7" s="1"/>
  <c r="AC950" i="7"/>
  <c r="Y950" i="7" s="1"/>
  <c r="AC935" i="7"/>
  <c r="Y935" i="7" s="1"/>
  <c r="AC920" i="7"/>
  <c r="Y920" i="7" s="1"/>
  <c r="AC825" i="7"/>
  <c r="Y825" i="7" s="1"/>
  <c r="AC315" i="7"/>
  <c r="Y315" i="7" s="1"/>
  <c r="AC438" i="7"/>
  <c r="Y438" i="7" s="1"/>
  <c r="AC422" i="7"/>
  <c r="Y422" i="7" s="1"/>
  <c r="AC189" i="7"/>
  <c r="Y189" i="7" s="1"/>
  <c r="AC750" i="7"/>
  <c r="Y750" i="7" s="1"/>
  <c r="AC738" i="7"/>
  <c r="Y738" i="7" s="1"/>
  <c r="AC725" i="7"/>
  <c r="Y725" i="7" s="1"/>
  <c r="AC613" i="7"/>
  <c r="Y613" i="7" s="1"/>
  <c r="AC567" i="7"/>
  <c r="Y567" i="7" s="1"/>
  <c r="AC529" i="7"/>
  <c r="Y529" i="7" s="1"/>
  <c r="AC506" i="7"/>
  <c r="Y506" i="7" s="1"/>
  <c r="AC493" i="7"/>
  <c r="Y493" i="7" s="1"/>
  <c r="AC439" i="7"/>
  <c r="Y439" i="7" s="1"/>
  <c r="AC323" i="7"/>
  <c r="Y323" i="7" s="1"/>
  <c r="AC375" i="7"/>
  <c r="Y375" i="7" s="1"/>
  <c r="AC367" i="7"/>
  <c r="Y367" i="7" s="1"/>
  <c r="N367" i="7" l="1"/>
  <c r="N368" i="7" s="1"/>
  <c r="N1023" i="7" l="1"/>
  <c r="N1024" i="7" s="1"/>
  <c r="N604" i="7"/>
  <c r="N605" i="7" s="1"/>
  <c r="N606" i="7" s="1"/>
  <c r="G352" i="6" s="1"/>
  <c r="M352" i="6" s="1"/>
  <c r="V293" i="7"/>
  <c r="T293" i="7"/>
  <c r="S293" i="7"/>
  <c r="V292" i="7"/>
  <c r="T292" i="7"/>
  <c r="S292" i="7"/>
  <c r="V289" i="7"/>
  <c r="S289" i="7"/>
  <c r="N277" i="7"/>
  <c r="N278" i="7" s="1"/>
  <c r="V268" i="7"/>
  <c r="T268" i="7"/>
  <c r="S268" i="7"/>
  <c r="V265" i="7"/>
  <c r="T265" i="7"/>
  <c r="S265" i="7"/>
  <c r="V257" i="7"/>
  <c r="T257" i="7"/>
  <c r="S257" i="7"/>
  <c r="V254" i="7"/>
  <c r="S254" i="7"/>
  <c r="R254" i="7" s="1"/>
  <c r="V253" i="7"/>
  <c r="S253" i="7"/>
  <c r="V252" i="7"/>
  <c r="S252" i="7"/>
  <c r="V251" i="7"/>
  <c r="T251" i="7"/>
  <c r="S251" i="7"/>
  <c r="V250" i="7"/>
  <c r="T250" i="7"/>
  <c r="S250" i="7"/>
  <c r="N226" i="7"/>
  <c r="N227" i="7" s="1"/>
  <c r="N228" i="7" s="1"/>
  <c r="T204" i="7"/>
  <c r="V204" i="7"/>
  <c r="S204" i="7"/>
  <c r="V201" i="7"/>
  <c r="T201" i="7"/>
  <c r="S201" i="7"/>
  <c r="V200" i="7"/>
  <c r="T200" i="7"/>
  <c r="S200" i="7"/>
  <c r="V177" i="7"/>
  <c r="T177" i="7"/>
  <c r="S177" i="7"/>
  <c r="V176" i="7"/>
  <c r="T176" i="7"/>
  <c r="S176" i="7"/>
  <c r="V165" i="7"/>
  <c r="T165" i="7"/>
  <c r="S165" i="7"/>
  <c r="V164" i="7"/>
  <c r="T164" i="7"/>
  <c r="S164" i="7"/>
  <c r="T153" i="7"/>
  <c r="V153" i="7"/>
  <c r="V150" i="7"/>
  <c r="V149" i="7"/>
  <c r="V145" i="7"/>
  <c r="S153" i="7"/>
  <c r="T145" i="7"/>
  <c r="S145" i="7"/>
  <c r="S150" i="7"/>
  <c r="R150" i="7" s="1"/>
  <c r="T149" i="7"/>
  <c r="S149" i="7"/>
  <c r="G270" i="6" l="1"/>
  <c r="R204" i="7"/>
  <c r="AC204" i="7" s="1"/>
  <c r="Y204" i="7" s="1"/>
  <c r="R292" i="7"/>
  <c r="AC292" i="7" s="1"/>
  <c r="Y292" i="7" s="1"/>
  <c r="R149" i="7"/>
  <c r="R293" i="7"/>
  <c r="R289" i="7"/>
  <c r="R268" i="7"/>
  <c r="AC268" i="7" s="1"/>
  <c r="Y268" i="7" s="1"/>
  <c r="R265" i="7"/>
  <c r="R257" i="7"/>
  <c r="R251" i="7"/>
  <c r="R253" i="7"/>
  <c r="R250" i="7"/>
  <c r="AC250" i="7" s="1"/>
  <c r="Y250" i="7" s="1"/>
  <c r="R252" i="7"/>
  <c r="AC254" i="7"/>
  <c r="Y254" i="7" s="1"/>
  <c r="R176" i="7"/>
  <c r="AC176" i="7" s="1"/>
  <c r="Y176" i="7" s="1"/>
  <c r="R200" i="7"/>
  <c r="R153" i="7"/>
  <c r="R145" i="7"/>
  <c r="R177" i="7"/>
  <c r="AC177" i="7" s="1"/>
  <c r="Y177" i="7" s="1"/>
  <c r="R164" i="7"/>
  <c r="AC164" i="7" s="1"/>
  <c r="Y164" i="7" s="1"/>
  <c r="R201" i="7"/>
  <c r="AC201" i="7" s="1"/>
  <c r="Y201" i="7" s="1"/>
  <c r="R165" i="7"/>
  <c r="AC150" i="7"/>
  <c r="Y150" i="7" s="1"/>
  <c r="M270" i="6" l="1"/>
  <c r="O13" i="21"/>
  <c r="O13" i="20"/>
  <c r="AC149" i="7"/>
  <c r="Y149" i="7" s="1"/>
  <c r="AC153" i="7"/>
  <c r="Y153" i="7" s="1"/>
  <c r="AC293" i="7"/>
  <c r="Y293" i="7" s="1"/>
  <c r="AC289" i="7"/>
  <c r="Y289" i="7" s="1"/>
  <c r="AC251" i="7"/>
  <c r="Y251" i="7" s="1"/>
  <c r="AC265" i="7"/>
  <c r="Y265" i="7" s="1"/>
  <c r="AC253" i="7"/>
  <c r="Y253" i="7" s="1"/>
  <c r="AC257" i="7"/>
  <c r="Y257" i="7" s="1"/>
  <c r="AC252" i="7"/>
  <c r="Y252" i="7" s="1"/>
  <c r="AC200" i="7"/>
  <c r="Y200" i="7" s="1"/>
  <c r="AC145" i="7"/>
  <c r="Y145" i="7" s="1"/>
  <c r="AC165" i="7"/>
  <c r="Y165" i="7" s="1"/>
  <c r="V129" i="7" l="1"/>
  <c r="T129" i="7"/>
  <c r="S129" i="7"/>
  <c r="V128" i="7"/>
  <c r="T128" i="7"/>
  <c r="S128" i="7"/>
  <c r="V125" i="7"/>
  <c r="S125" i="7"/>
  <c r="R125" i="7" s="1"/>
  <c r="V114" i="7"/>
  <c r="T114" i="7"/>
  <c r="S114" i="7"/>
  <c r="V117" i="7"/>
  <c r="T117" i="7"/>
  <c r="S117" i="7"/>
  <c r="V113" i="7"/>
  <c r="T113" i="7"/>
  <c r="S113" i="7"/>
  <c r="V112" i="7"/>
  <c r="T112" i="7"/>
  <c r="S112" i="7"/>
  <c r="V109" i="7"/>
  <c r="S109" i="7"/>
  <c r="R109" i="7" s="1"/>
  <c r="V108" i="7"/>
  <c r="S108" i="7"/>
  <c r="V107" i="7"/>
  <c r="S107" i="7"/>
  <c r="V106" i="7"/>
  <c r="S106" i="7"/>
  <c r="V98" i="7"/>
  <c r="T98" i="7"/>
  <c r="S98" i="7"/>
  <c r="V97" i="7"/>
  <c r="T97" i="7"/>
  <c r="S97" i="7"/>
  <c r="V94" i="7"/>
  <c r="S94" i="7"/>
  <c r="R94" i="7" s="1"/>
  <c r="AC94" i="7" s="1"/>
  <c r="Y94" i="7" s="1"/>
  <c r="V93" i="7"/>
  <c r="S93" i="7"/>
  <c r="V92" i="7"/>
  <c r="S92" i="7"/>
  <c r="R92" i="7" s="1"/>
  <c r="AC92" i="7" s="1"/>
  <c r="Y92" i="7" s="1"/>
  <c r="V84" i="7"/>
  <c r="T84" i="7"/>
  <c r="S84" i="7"/>
  <c r="V83" i="7"/>
  <c r="S83" i="7"/>
  <c r="V80" i="7"/>
  <c r="S80" i="7"/>
  <c r="R80" i="7" s="1"/>
  <c r="V79" i="7"/>
  <c r="S79" i="7"/>
  <c r="V78" i="7"/>
  <c r="S78" i="7"/>
  <c r="R78" i="7" s="1"/>
  <c r="AC78" i="7" s="1"/>
  <c r="Y78" i="7" s="1"/>
  <c r="V77" i="7"/>
  <c r="S77" i="7"/>
  <c r="R77" i="7" s="1"/>
  <c r="T66" i="7"/>
  <c r="T69" i="7"/>
  <c r="V66" i="7"/>
  <c r="S66" i="7"/>
  <c r="V69" i="7"/>
  <c r="S69" i="7"/>
  <c r="V65" i="7"/>
  <c r="V62" i="7"/>
  <c r="T65" i="7"/>
  <c r="S65" i="7"/>
  <c r="S62" i="7"/>
  <c r="R62" i="7" s="1"/>
  <c r="AC62" i="7" s="1"/>
  <c r="Y62" i="7" s="1"/>
  <c r="N54" i="7"/>
  <c r="N55" i="7" s="1"/>
  <c r="N56" i="7" s="1"/>
  <c r="G56" i="6" s="1"/>
  <c r="S3" i="7"/>
  <c r="N49" i="7" s="1"/>
  <c r="N50" i="7" s="1"/>
  <c r="T29" i="7"/>
  <c r="T27" i="7"/>
  <c r="S29" i="7"/>
  <c r="S27" i="7"/>
  <c r="S21" i="7"/>
  <c r="T20" i="7"/>
  <c r="S20" i="7"/>
  <c r="T19" i="7"/>
  <c r="S19" i="7"/>
  <c r="S18" i="7"/>
  <c r="R18" i="7" s="1"/>
  <c r="J49" i="7" l="1"/>
  <c r="J1130" i="7"/>
  <c r="J1098" i="7"/>
  <c r="J875" i="7"/>
  <c r="J1154" i="7"/>
  <c r="J1122" i="7"/>
  <c r="J1090" i="7"/>
  <c r="J915" i="7"/>
  <c r="J899" i="7"/>
  <c r="J867" i="7"/>
  <c r="J1146" i="7"/>
  <c r="J1114" i="7"/>
  <c r="J1082" i="7"/>
  <c r="J907" i="7"/>
  <c r="J883" i="7"/>
  <c r="J1138" i="7"/>
  <c r="J1106" i="7"/>
  <c r="J891" i="7"/>
  <c r="J237" i="7"/>
  <c r="J245" i="7"/>
  <c r="J229" i="7"/>
  <c r="N229" i="7"/>
  <c r="N230" i="7" s="1"/>
  <c r="J41" i="7"/>
  <c r="R128" i="7"/>
  <c r="R97" i="7"/>
  <c r="AC97" i="7" s="1"/>
  <c r="Y97" i="7" s="1"/>
  <c r="R129" i="7"/>
  <c r="AC125" i="7"/>
  <c r="Y125" i="7" s="1"/>
  <c r="R29" i="7"/>
  <c r="AB29" i="7" s="1"/>
  <c r="X29" i="7" s="1"/>
  <c r="R20" i="7"/>
  <c r="N13" i="7"/>
  <c r="R107" i="7"/>
  <c r="N12" i="7"/>
  <c r="N14" i="7"/>
  <c r="R112" i="7"/>
  <c r="AC112" i="7" s="1"/>
  <c r="Y112" i="7" s="1"/>
  <c r="N15" i="7"/>
  <c r="R84" i="7"/>
  <c r="AC84" i="7" s="1"/>
  <c r="Y84" i="7" s="1"/>
  <c r="R117" i="7"/>
  <c r="R114" i="7"/>
  <c r="R113" i="7"/>
  <c r="R106" i="7"/>
  <c r="AC106" i="7" s="1"/>
  <c r="Y106" i="7" s="1"/>
  <c r="R108" i="7"/>
  <c r="AC109" i="7"/>
  <c r="Y109" i="7" s="1"/>
  <c r="R98" i="7"/>
  <c r="AC98" i="7" s="1"/>
  <c r="Y98" i="7" s="1"/>
  <c r="R93" i="7"/>
  <c r="AC93" i="7" s="1"/>
  <c r="Y93" i="7" s="1"/>
  <c r="R83" i="7"/>
  <c r="R79" i="7"/>
  <c r="AC80" i="7"/>
  <c r="Y80" i="7" s="1"/>
  <c r="R66" i="7"/>
  <c r="R65" i="7"/>
  <c r="AC65" i="7" s="1"/>
  <c r="Y65" i="7" s="1"/>
  <c r="AC18" i="7"/>
  <c r="Y18" i="7" s="1"/>
  <c r="R69" i="7"/>
  <c r="R27" i="7"/>
  <c r="AC27" i="7" s="1"/>
  <c r="Y27" i="7" s="1"/>
  <c r="R19" i="7"/>
  <c r="R21" i="7"/>
  <c r="AC12" i="7"/>
  <c r="Y12" i="7" s="1"/>
  <c r="R3" i="7"/>
  <c r="M9" i="14"/>
  <c r="F9" i="14" s="1"/>
  <c r="G9" i="14" s="1"/>
  <c r="I10" i="14"/>
  <c r="I12" i="14"/>
  <c r="I14" i="14"/>
  <c r="I20" i="14"/>
  <c r="I22" i="14"/>
  <c r="I24" i="14"/>
  <c r="I9" i="14"/>
  <c r="K15" i="14"/>
  <c r="K16" i="14"/>
  <c r="K18" i="14"/>
  <c r="K19" i="14"/>
  <c r="K23" i="14"/>
  <c r="K26" i="14"/>
  <c r="J25" i="14"/>
  <c r="I25" i="14" s="1"/>
  <c r="J24" i="14"/>
  <c r="K24" i="14" s="1"/>
  <c r="N24" i="14" s="1"/>
  <c r="F24" i="14" s="1"/>
  <c r="G24" i="14" s="1"/>
  <c r="J23" i="14"/>
  <c r="I23" i="14" s="1"/>
  <c r="J22" i="14"/>
  <c r="K22" i="14" s="1"/>
  <c r="N22" i="14" s="1"/>
  <c r="F22" i="14" s="1"/>
  <c r="G22" i="14" s="1"/>
  <c r="J21" i="14"/>
  <c r="I21" i="14" s="1"/>
  <c r="J20" i="14"/>
  <c r="K20" i="14" s="1"/>
  <c r="N20" i="14" s="1"/>
  <c r="F20" i="14" s="1"/>
  <c r="G20" i="14" s="1"/>
  <c r="J17" i="14"/>
  <c r="K17" i="14" s="1"/>
  <c r="J10" i="14"/>
  <c r="J11" i="14"/>
  <c r="I11" i="14" s="1"/>
  <c r="J12" i="14"/>
  <c r="J13" i="14"/>
  <c r="I13" i="14" s="1"/>
  <c r="J14" i="14"/>
  <c r="J9" i="14"/>
  <c r="K9" i="14" s="1"/>
  <c r="N9" i="14" s="1"/>
  <c r="M37" i="6"/>
  <c r="M45" i="6"/>
  <c r="M47" i="6"/>
  <c r="M55" i="6"/>
  <c r="M56" i="6"/>
  <c r="M60" i="6"/>
  <c r="M67" i="6"/>
  <c r="M68" i="6"/>
  <c r="M75" i="6"/>
  <c r="M81" i="6"/>
  <c r="M131" i="6"/>
  <c r="M219" i="6"/>
  <c r="M232" i="6"/>
  <c r="M243" i="6"/>
  <c r="M340" i="6"/>
  <c r="M361" i="6"/>
  <c r="AD280" i="7" l="1"/>
  <c r="Z280" i="7" s="1"/>
  <c r="L280" i="7" s="1"/>
  <c r="N280" i="7" s="1"/>
  <c r="N281" i="7" s="1"/>
  <c r="N282" i="7" s="1"/>
  <c r="G277" i="6" s="1"/>
  <c r="AD20" i="7"/>
  <c r="AD659" i="7"/>
  <c r="Z659" i="7" s="1"/>
  <c r="L659" i="7" s="1"/>
  <c r="N659" i="7" s="1"/>
  <c r="N660" i="7" s="1"/>
  <c r="N661" i="7" s="1"/>
  <c r="N663" i="7" s="1"/>
  <c r="N18" i="7"/>
  <c r="AD18" i="7"/>
  <c r="AD389" i="7"/>
  <c r="Z389" i="7" s="1"/>
  <c r="L389" i="7" s="1"/>
  <c r="N389" i="7" s="1"/>
  <c r="AD390" i="7"/>
  <c r="Z390" i="7" s="1"/>
  <c r="L390" i="7" s="1"/>
  <c r="N390" i="7" s="1"/>
  <c r="AD409" i="7"/>
  <c r="Z409" i="7" s="1"/>
  <c r="L409" i="7" s="1"/>
  <c r="N409" i="7" s="1"/>
  <c r="AD408" i="7"/>
  <c r="Z408" i="7" s="1"/>
  <c r="L408" i="7" s="1"/>
  <c r="N408" i="7" s="1"/>
  <c r="AD762" i="7"/>
  <c r="Z762" i="7" s="1"/>
  <c r="AD761" i="7"/>
  <c r="Z761" i="7" s="1"/>
  <c r="N16" i="7"/>
  <c r="AC129" i="7"/>
  <c r="Y129" i="7" s="1"/>
  <c r="AC29" i="7"/>
  <c r="Y29" i="7" s="1"/>
  <c r="AC20" i="7"/>
  <c r="Y20" i="7" s="1"/>
  <c r="AC128" i="7"/>
  <c r="Y128" i="7" s="1"/>
  <c r="AC113" i="7"/>
  <c r="Y113" i="7" s="1"/>
  <c r="AC66" i="7"/>
  <c r="Y66" i="7" s="1"/>
  <c r="AC107" i="7"/>
  <c r="Y107" i="7" s="1"/>
  <c r="AC117" i="7"/>
  <c r="Y117" i="7" s="1"/>
  <c r="AC15" i="7"/>
  <c r="Y15" i="7" s="1"/>
  <c r="AC108" i="7"/>
  <c r="Y108" i="7" s="1"/>
  <c r="AC114" i="7"/>
  <c r="Y114" i="7" s="1"/>
  <c r="AC83" i="7"/>
  <c r="Y83" i="7" s="1"/>
  <c r="AC79" i="7"/>
  <c r="Y79" i="7" s="1"/>
  <c r="AC77" i="7"/>
  <c r="Y77" i="7" s="1"/>
  <c r="AC21" i="7"/>
  <c r="Y21" i="7" s="1"/>
  <c r="AC14" i="7"/>
  <c r="Y14" i="7" s="1"/>
  <c r="AC69" i="7"/>
  <c r="Y69" i="7" s="1"/>
  <c r="AC19" i="7"/>
  <c r="Y19" i="7" s="1"/>
  <c r="AB19" i="7"/>
  <c r="X19" i="7" s="1"/>
  <c r="AC13" i="7"/>
  <c r="Y13" i="7" s="1"/>
  <c r="AB27" i="7"/>
  <c r="X27" i="7" s="1"/>
  <c r="N11" i="14"/>
  <c r="F11" i="14" s="1"/>
  <c r="G11" i="14" s="1"/>
  <c r="N13" i="14"/>
  <c r="F13" i="14" s="1"/>
  <c r="G13" i="14" s="1"/>
  <c r="N23" i="14"/>
  <c r="F23" i="14" s="1"/>
  <c r="G23" i="14" s="1"/>
  <c r="N12" i="14"/>
  <c r="F12" i="14" s="1"/>
  <c r="G12" i="14" s="1"/>
  <c r="I17" i="14"/>
  <c r="N17" i="14" s="1"/>
  <c r="K25" i="14"/>
  <c r="N25" i="14" s="1"/>
  <c r="K21" i="14"/>
  <c r="N21" i="14" s="1"/>
  <c r="F21" i="14" s="1"/>
  <c r="G21" i="14" s="1"/>
  <c r="N14" i="14"/>
  <c r="F14" i="14" s="1"/>
  <c r="G14" i="14" s="1"/>
  <c r="N10" i="14"/>
  <c r="F10" i="14" s="1"/>
  <c r="G10" i="14" s="1"/>
  <c r="M277" i="6" l="1"/>
  <c r="O180" i="21"/>
  <c r="O202" i="20"/>
  <c r="N391" i="7"/>
  <c r="N410" i="7"/>
  <c r="N415" i="7" s="1"/>
  <c r="G15" i="14"/>
  <c r="N396" i="7" l="1"/>
  <c r="G308" i="6" s="1"/>
  <c r="G309" i="6"/>
  <c r="G407" i="6"/>
  <c r="O90" i="20" s="1"/>
  <c r="M248" i="6"/>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5" i="13"/>
  <c r="A1294" i="13"/>
  <c r="A1293" i="13"/>
  <c r="A1292" i="13"/>
  <c r="A1291" i="13"/>
  <c r="A1290" i="13"/>
  <c r="A1289"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3" i="13"/>
  <c r="A1262" i="13"/>
  <c r="A1261" i="13"/>
  <c r="A1260" i="13"/>
  <c r="A1259" i="13"/>
  <c r="A1258" i="13"/>
  <c r="A1257" i="13"/>
  <c r="A1256" i="13"/>
  <c r="A1255" i="13"/>
  <c r="A1254" i="13"/>
  <c r="A1253" i="13"/>
  <c r="A1252" i="13"/>
  <c r="A1251" i="13"/>
  <c r="A1250" i="13"/>
  <c r="A1249" i="13"/>
  <c r="A1248" i="13"/>
  <c r="A1247" i="13"/>
  <c r="A1246" i="13"/>
  <c r="A1245" i="13"/>
  <c r="A1244" i="13"/>
  <c r="A1243" i="13"/>
  <c r="A1242" i="13"/>
  <c r="A1241" i="13"/>
  <c r="A1240" i="13"/>
  <c r="A1239" i="13"/>
  <c r="A1238" i="13"/>
  <c r="A1237" i="13"/>
  <c r="A1236" i="13"/>
  <c r="A1235" i="13"/>
  <c r="A1234" i="13"/>
  <c r="A1233"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200" i="13"/>
  <c r="A1199" i="13"/>
  <c r="A1198" i="13"/>
  <c r="A1197" i="13"/>
  <c r="A1196" i="13"/>
  <c r="A1195" i="13"/>
  <c r="A1194" i="13"/>
  <c r="A1193" i="13"/>
  <c r="A1192" i="13"/>
  <c r="A1191" i="13"/>
  <c r="A1190" i="13"/>
  <c r="A1189" i="13"/>
  <c r="A1188" i="13"/>
  <c r="A1187" i="13"/>
  <c r="A1186" i="13"/>
  <c r="A1185" i="13"/>
  <c r="A1184" i="13"/>
  <c r="A1183" i="13"/>
  <c r="A1182" i="13"/>
  <c r="A1181" i="13"/>
  <c r="A1180" i="13"/>
  <c r="A1179" i="13"/>
  <c r="A1178" i="13"/>
  <c r="A1177" i="13"/>
  <c r="A1176" i="13"/>
  <c r="A1175" i="13"/>
  <c r="A1174" i="13"/>
  <c r="A1173" i="13"/>
  <c r="A1172" i="13"/>
  <c r="A1171" i="13"/>
  <c r="A1170" i="13"/>
  <c r="A1169" i="13"/>
  <c r="A1168" i="13"/>
  <c r="A1167" i="13"/>
  <c r="A1166" i="13"/>
  <c r="A1165" i="13"/>
  <c r="A1164" i="13"/>
  <c r="A1163" i="13"/>
  <c r="A1162" i="13"/>
  <c r="A1161" i="13"/>
  <c r="A1160" i="13"/>
  <c r="A1159" i="13"/>
  <c r="A1158" i="13"/>
  <c r="A1157" i="13"/>
  <c r="A1156" i="13"/>
  <c r="A1155" i="13"/>
  <c r="A1154" i="13"/>
  <c r="A1153" i="13"/>
  <c r="A1152" i="13"/>
  <c r="A1151" i="13"/>
  <c r="A1150" i="13"/>
  <c r="A1149" i="13"/>
  <c r="A1148" i="13"/>
  <c r="A1147" i="13"/>
  <c r="A1146" i="13"/>
  <c r="A1145" i="13"/>
  <c r="A1144" i="13"/>
  <c r="A1143" i="13"/>
  <c r="A1142" i="13"/>
  <c r="A1141" i="13"/>
  <c r="A1140" i="13"/>
  <c r="A1139" i="13"/>
  <c r="A1138" i="13"/>
  <c r="A1137" i="13"/>
  <c r="A1136" i="13"/>
  <c r="A1135" i="13"/>
  <c r="A1134" i="13"/>
  <c r="A1133" i="13"/>
  <c r="A1132" i="13"/>
  <c r="A1131" i="13"/>
  <c r="A1130" i="13"/>
  <c r="A1129" i="13"/>
  <c r="A1128" i="13"/>
  <c r="A1127" i="13"/>
  <c r="A1126" i="13"/>
  <c r="A1125" i="13"/>
  <c r="A1124" i="13"/>
  <c r="A1123" i="13"/>
  <c r="A1122" i="13"/>
  <c r="A1121" i="13"/>
  <c r="A1120" i="13"/>
  <c r="A1119" i="13"/>
  <c r="A1118" i="13"/>
  <c r="A1117" i="13"/>
  <c r="A1116" i="13"/>
  <c r="A1115" i="13"/>
  <c r="A1114" i="13"/>
  <c r="A1113" i="13"/>
  <c r="A1112" i="13"/>
  <c r="A1111" i="13"/>
  <c r="A1110" i="13"/>
  <c r="A1109" i="13"/>
  <c r="A1108" i="13"/>
  <c r="A1107" i="13"/>
  <c r="A1106" i="13"/>
  <c r="A1105" i="13"/>
  <c r="A1104" i="13"/>
  <c r="A1103" i="13"/>
  <c r="A1102" i="13"/>
  <c r="A1101" i="13"/>
  <c r="A1100" i="13"/>
  <c r="A1099" i="13"/>
  <c r="A1098" i="13"/>
  <c r="A1097" i="13"/>
  <c r="A1096" i="13"/>
  <c r="A1095" i="13"/>
  <c r="A1094" i="13"/>
  <c r="A1093" i="13"/>
  <c r="A1092" i="13"/>
  <c r="A1091" i="13"/>
  <c r="A1090" i="13"/>
  <c r="A1089" i="13"/>
  <c r="A1088" i="13"/>
  <c r="A1087" i="13"/>
  <c r="A1086" i="13"/>
  <c r="A1085" i="13"/>
  <c r="A1084" i="13"/>
  <c r="A1083" i="13"/>
  <c r="A1082" i="13"/>
  <c r="A1081" i="13"/>
  <c r="A1080" i="13"/>
  <c r="A1079" i="13"/>
  <c r="A1078" i="13"/>
  <c r="A1077" i="13"/>
  <c r="A1076" i="13"/>
  <c r="A1075" i="13"/>
  <c r="A1074" i="13"/>
  <c r="A1073" i="13"/>
  <c r="A1072" i="13"/>
  <c r="A1071" i="13"/>
  <c r="A1070" i="13"/>
  <c r="A1069" i="13"/>
  <c r="A1068" i="13"/>
  <c r="A1067" i="13"/>
  <c r="A1066" i="13"/>
  <c r="A1065" i="13"/>
  <c r="A1064" i="13"/>
  <c r="A1063" i="13"/>
  <c r="A1062" i="13"/>
  <c r="A1061" i="13"/>
  <c r="A1060" i="13"/>
  <c r="A1059" i="13"/>
  <c r="A1058" i="13"/>
  <c r="A1057" i="13"/>
  <c r="A1056" i="13"/>
  <c r="A1055" i="13"/>
  <c r="A1054" i="13"/>
  <c r="A1053" i="13"/>
  <c r="A1052" i="13"/>
  <c r="A1051" i="13"/>
  <c r="A1050" i="13"/>
  <c r="A1049" i="13"/>
  <c r="A1048" i="13"/>
  <c r="A1047" i="13"/>
  <c r="A1046" i="13"/>
  <c r="A1045" i="13"/>
  <c r="A1044" i="13"/>
  <c r="A1043" i="13"/>
  <c r="A1042" i="13"/>
  <c r="A1041" i="13"/>
  <c r="A1040" i="13"/>
  <c r="A1039" i="13"/>
  <c r="A1038" i="13"/>
  <c r="A1037" i="13"/>
  <c r="A1036" i="13"/>
  <c r="A1035" i="13"/>
  <c r="A1034" i="13"/>
  <c r="A1033" i="13"/>
  <c r="A1032" i="13"/>
  <c r="A1031" i="13"/>
  <c r="A1030" i="13"/>
  <c r="A1029" i="13"/>
  <c r="A1028" i="13"/>
  <c r="A1027" i="13"/>
  <c r="A1026" i="13"/>
  <c r="A1025" i="13"/>
  <c r="A1024" i="13"/>
  <c r="A1023" i="13"/>
  <c r="A1022" i="13"/>
  <c r="A1021" i="13"/>
  <c r="A1020" i="13"/>
  <c r="A1019" i="13"/>
  <c r="A1018" i="13"/>
  <c r="A1017" i="13"/>
  <c r="A1016" i="13"/>
  <c r="A1015" i="13"/>
  <c r="A1014" i="13"/>
  <c r="A1013" i="13"/>
  <c r="A1012" i="13"/>
  <c r="A1011" i="13"/>
  <c r="A1010" i="13"/>
  <c r="A1009" i="13"/>
  <c r="A1008" i="13"/>
  <c r="A1007" i="13"/>
  <c r="A1006" i="13"/>
  <c r="A1005" i="13"/>
  <c r="A1004" i="13"/>
  <c r="A1003" i="13"/>
  <c r="A1002" i="13"/>
  <c r="A1001" i="13"/>
  <c r="A1000" i="13"/>
  <c r="A999" i="13"/>
  <c r="A998" i="13"/>
  <c r="A997" i="13"/>
  <c r="A996" i="13"/>
  <c r="A995" i="13"/>
  <c r="A994" i="13"/>
  <c r="A993" i="13"/>
  <c r="A992" i="13"/>
  <c r="A991" i="13"/>
  <c r="A990" i="13"/>
  <c r="A989" i="13"/>
  <c r="A988" i="13"/>
  <c r="A987" i="13"/>
  <c r="A986" i="13"/>
  <c r="A985" i="13"/>
  <c r="A984" i="13"/>
  <c r="A983" i="13"/>
  <c r="A982" i="13"/>
  <c r="A981" i="13"/>
  <c r="A980" i="13"/>
  <c r="A979" i="13"/>
  <c r="A978" i="13"/>
  <c r="A977" i="13"/>
  <c r="A976" i="13"/>
  <c r="A975" i="13"/>
  <c r="A974" i="13"/>
  <c r="A973" i="13"/>
  <c r="A972" i="13"/>
  <c r="A971" i="13"/>
  <c r="A970" i="13"/>
  <c r="A969" i="13"/>
  <c r="A968" i="13"/>
  <c r="A967" i="13"/>
  <c r="A966" i="13"/>
  <c r="A965" i="13"/>
  <c r="A964" i="13"/>
  <c r="A963" i="13"/>
  <c r="A962" i="13"/>
  <c r="A961" i="13"/>
  <c r="A960" i="13"/>
  <c r="A959" i="13"/>
  <c r="A958" i="13"/>
  <c r="A957" i="13"/>
  <c r="A956" i="13"/>
  <c r="A955" i="13"/>
  <c r="A954" i="13"/>
  <c r="A953" i="13"/>
  <c r="A952" i="13"/>
  <c r="A951" i="13"/>
  <c r="A950" i="13"/>
  <c r="A949" i="13"/>
  <c r="A948" i="13"/>
  <c r="A947" i="13"/>
  <c r="A946" i="13"/>
  <c r="A945" i="13"/>
  <c r="A944" i="13"/>
  <c r="A943" i="13"/>
  <c r="A942" i="13"/>
  <c r="A941" i="13"/>
  <c r="A940" i="13"/>
  <c r="A939" i="13"/>
  <c r="A938" i="13"/>
  <c r="A937" i="13"/>
  <c r="A936" i="13"/>
  <c r="A935" i="13"/>
  <c r="A934" i="13"/>
  <c r="A933" i="13"/>
  <c r="A932" i="13"/>
  <c r="A931" i="13"/>
  <c r="A930" i="13"/>
  <c r="A929" i="13"/>
  <c r="A928" i="13"/>
  <c r="A927" i="13"/>
  <c r="A926" i="13"/>
  <c r="A925" i="13"/>
  <c r="A924" i="13"/>
  <c r="A923" i="13"/>
  <c r="A922" i="13"/>
  <c r="A921" i="13"/>
  <c r="A920" i="13"/>
  <c r="A919" i="13"/>
  <c r="A918" i="13"/>
  <c r="A917" i="13"/>
  <c r="A916" i="13"/>
  <c r="A915" i="13"/>
  <c r="A914" i="13"/>
  <c r="A913" i="13"/>
  <c r="A912" i="13"/>
  <c r="A911"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2" i="13"/>
  <c r="A881" i="13"/>
  <c r="A880"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7" i="13"/>
  <c r="A846" i="13"/>
  <c r="A845" i="13"/>
  <c r="A844" i="13"/>
  <c r="A843" i="13"/>
  <c r="A842" i="13"/>
  <c r="A841" i="13"/>
  <c r="A840" i="13"/>
  <c r="A839" i="13"/>
  <c r="A838" i="13"/>
  <c r="A837" i="13"/>
  <c r="A836" i="13"/>
  <c r="A835" i="13"/>
  <c r="A834" i="13"/>
  <c r="A833" i="13"/>
  <c r="A832" i="13"/>
  <c r="A831" i="13"/>
  <c r="A830" i="13"/>
  <c r="A829" i="13"/>
  <c r="A828" i="13"/>
  <c r="A827" i="13"/>
  <c r="A826" i="13"/>
  <c r="A825" i="13"/>
  <c r="A824" i="13"/>
  <c r="A823" i="13"/>
  <c r="A822" i="13"/>
  <c r="A821" i="13"/>
  <c r="A820" i="13"/>
  <c r="A819" i="13"/>
  <c r="A818" i="13"/>
  <c r="A817" i="13"/>
  <c r="A816" i="13"/>
  <c r="A815" i="13"/>
  <c r="A814" i="13"/>
  <c r="A813" i="13"/>
  <c r="A812" i="13"/>
  <c r="A811" i="13"/>
  <c r="A810" i="13"/>
  <c r="A809" i="13"/>
  <c r="A808" i="13"/>
  <c r="A807" i="13"/>
  <c r="A806" i="13"/>
  <c r="A805" i="13"/>
  <c r="A804" i="13"/>
  <c r="A803" i="13"/>
  <c r="A802" i="13"/>
  <c r="A801" i="13"/>
  <c r="A800" i="13"/>
  <c r="A799" i="13"/>
  <c r="A798" i="13"/>
  <c r="A797" i="13"/>
  <c r="A796" i="13"/>
  <c r="A795" i="13"/>
  <c r="A794" i="13"/>
  <c r="A793" i="13"/>
  <c r="A792" i="13"/>
  <c r="A791" i="13"/>
  <c r="A790" i="13"/>
  <c r="A789" i="13"/>
  <c r="A788" i="13"/>
  <c r="A787" i="13"/>
  <c r="A786" i="13"/>
  <c r="A785" i="13"/>
  <c r="A784" i="13"/>
  <c r="A783" i="13"/>
  <c r="A782" i="13"/>
  <c r="A781" i="13"/>
  <c r="A780" i="13"/>
  <c r="A779" i="13"/>
  <c r="A778" i="13"/>
  <c r="A777" i="13"/>
  <c r="A776" i="13"/>
  <c r="A775" i="13"/>
  <c r="A774" i="13"/>
  <c r="A773" i="13"/>
  <c r="A772" i="13"/>
  <c r="A771" i="13"/>
  <c r="A770" i="13"/>
  <c r="A769" i="13"/>
  <c r="A768" i="13"/>
  <c r="AD665" i="7" s="1"/>
  <c r="Z665" i="7" s="1"/>
  <c r="L665" i="7" s="1"/>
  <c r="N665" i="7" s="1"/>
  <c r="N666" i="7" s="1"/>
  <c r="N667" i="7" s="1"/>
  <c r="N668" i="7" s="1"/>
  <c r="G381" i="6" s="1"/>
  <c r="A767" i="13"/>
  <c r="A766" i="13"/>
  <c r="A765" i="13"/>
  <c r="A764" i="13"/>
  <c r="A763" i="13"/>
  <c r="A762" i="13"/>
  <c r="A761" i="13"/>
  <c r="A760" i="13"/>
  <c r="A759" i="13"/>
  <c r="A758" i="13"/>
  <c r="A757" i="13"/>
  <c r="A756" i="13"/>
  <c r="A755" i="13"/>
  <c r="A754" i="13"/>
  <c r="A753" i="13"/>
  <c r="A752" i="13"/>
  <c r="A751" i="13"/>
  <c r="A750" i="13"/>
  <c r="A749" i="13"/>
  <c r="A748" i="13"/>
  <c r="A747" i="13"/>
  <c r="A746" i="13"/>
  <c r="A745" i="13"/>
  <c r="A744" i="13"/>
  <c r="A743" i="13"/>
  <c r="A742" i="13"/>
  <c r="A741" i="13"/>
  <c r="A740" i="13"/>
  <c r="A739" i="13"/>
  <c r="A738" i="13"/>
  <c r="A737" i="13"/>
  <c r="A736" i="13"/>
  <c r="A735" i="13"/>
  <c r="A734" i="13"/>
  <c r="A733" i="13"/>
  <c r="A732" i="13"/>
  <c r="A731" i="13"/>
  <c r="A730" i="13"/>
  <c r="A729" i="13"/>
  <c r="A728" i="13"/>
  <c r="A727" i="13"/>
  <c r="A726" i="13"/>
  <c r="A725" i="13"/>
  <c r="A724" i="13"/>
  <c r="A723" i="13"/>
  <c r="A722" i="13"/>
  <c r="A721" i="13"/>
  <c r="A720" i="13"/>
  <c r="A719" i="13"/>
  <c r="A718" i="13"/>
  <c r="A717" i="13"/>
  <c r="A716" i="13"/>
  <c r="A715" i="13"/>
  <c r="A714" i="13"/>
  <c r="A713" i="13"/>
  <c r="A712" i="13"/>
  <c r="A711" i="13"/>
  <c r="A710" i="13"/>
  <c r="A709" i="13"/>
  <c r="A708" i="13"/>
  <c r="A707" i="13"/>
  <c r="A706" i="13"/>
  <c r="A705" i="13"/>
  <c r="A704" i="13"/>
  <c r="A703" i="13"/>
  <c r="A702" i="13"/>
  <c r="A701" i="13"/>
  <c r="A700" i="13"/>
  <c r="A699" i="13"/>
  <c r="A698" i="13"/>
  <c r="A697" i="13"/>
  <c r="A696" i="13"/>
  <c r="A695" i="13"/>
  <c r="A694" i="13"/>
  <c r="A693" i="13"/>
  <c r="A692" i="13"/>
  <c r="A691" i="13"/>
  <c r="A690" i="13"/>
  <c r="A689" i="13"/>
  <c r="A688" i="13"/>
  <c r="A687" i="13"/>
  <c r="A686" i="13"/>
  <c r="A685" i="13"/>
  <c r="A684" i="13"/>
  <c r="A683" i="13"/>
  <c r="A682" i="13"/>
  <c r="A681" i="13"/>
  <c r="A680" i="13"/>
  <c r="A679" i="13"/>
  <c r="A678" i="13"/>
  <c r="A677" i="13"/>
  <c r="A676" i="13"/>
  <c r="A675" i="13"/>
  <c r="A674" i="13"/>
  <c r="A673" i="13"/>
  <c r="A672" i="13"/>
  <c r="A671" i="13"/>
  <c r="A670" i="13"/>
  <c r="A669" i="13"/>
  <c r="A668" i="13"/>
  <c r="A667" i="13"/>
  <c r="A666" i="13"/>
  <c r="A665" i="13"/>
  <c r="A664" i="13"/>
  <c r="A663" i="13"/>
  <c r="A662" i="13"/>
  <c r="A661" i="13"/>
  <c r="A660" i="13"/>
  <c r="A659" i="13"/>
  <c r="A658" i="13"/>
  <c r="A657" i="13"/>
  <c r="A656" i="13"/>
  <c r="A655" i="13"/>
  <c r="A654" i="13"/>
  <c r="A653" i="13"/>
  <c r="A652" i="13"/>
  <c r="A651" i="13"/>
  <c r="A650" i="13"/>
  <c r="A649" i="13"/>
  <c r="A648" i="13"/>
  <c r="A647" i="13"/>
  <c r="A646" i="13"/>
  <c r="A645" i="13"/>
  <c r="A644" i="13"/>
  <c r="A643" i="13"/>
  <c r="A642" i="13"/>
  <c r="A641" i="13"/>
  <c r="A640" i="13"/>
  <c r="A639" i="13"/>
  <c r="A638" i="13"/>
  <c r="A637" i="13"/>
  <c r="A636" i="13"/>
  <c r="A635" i="13"/>
  <c r="A634" i="13"/>
  <c r="A633" i="13"/>
  <c r="A632" i="13"/>
  <c r="A631" i="13"/>
  <c r="A630" i="13"/>
  <c r="A629" i="13"/>
  <c r="A628" i="13"/>
  <c r="A627" i="13"/>
  <c r="A626" i="13"/>
  <c r="A625" i="13"/>
  <c r="A624" i="13"/>
  <c r="A623" i="13"/>
  <c r="A622" i="13"/>
  <c r="A621" i="13"/>
  <c r="A620" i="13"/>
  <c r="A619" i="13"/>
  <c r="A618" i="13"/>
  <c r="A617" i="13"/>
  <c r="A616" i="13"/>
  <c r="A615" i="13"/>
  <c r="A614" i="13"/>
  <c r="A613" i="13"/>
  <c r="A612" i="13"/>
  <c r="A611" i="13"/>
  <c r="A610" i="13"/>
  <c r="A609" i="13"/>
  <c r="A608" i="13"/>
  <c r="A607" i="13"/>
  <c r="A606" i="13"/>
  <c r="A605" i="13"/>
  <c r="A604" i="13"/>
  <c r="A603" i="13"/>
  <c r="A602" i="13"/>
  <c r="A601" i="13"/>
  <c r="A600" i="13"/>
  <c r="A599" i="13"/>
  <c r="A598" i="13"/>
  <c r="A597" i="13"/>
  <c r="A596" i="13"/>
  <c r="A595" i="13"/>
  <c r="A594" i="13"/>
  <c r="A593" i="13"/>
  <c r="A592" i="13"/>
  <c r="A591" i="13"/>
  <c r="A590" i="13"/>
  <c r="A589" i="13"/>
  <c r="A588" i="13"/>
  <c r="A587" i="13"/>
  <c r="A586" i="13"/>
  <c r="A585" i="13"/>
  <c r="A584" i="13"/>
  <c r="A583" i="13"/>
  <c r="A582" i="13"/>
  <c r="A581" i="13"/>
  <c r="A580" i="13"/>
  <c r="A579" i="13"/>
  <c r="A578" i="13"/>
  <c r="A577" i="13"/>
  <c r="A576" i="13"/>
  <c r="A575" i="13"/>
  <c r="A574" i="13"/>
  <c r="A573" i="13"/>
  <c r="A572" i="13"/>
  <c r="A571" i="13"/>
  <c r="A570" i="13"/>
  <c r="A569" i="13"/>
  <c r="A568" i="13"/>
  <c r="A567" i="13"/>
  <c r="A566" i="13"/>
  <c r="A565" i="13"/>
  <c r="A564" i="13"/>
  <c r="A563" i="13"/>
  <c r="A562" i="13"/>
  <c r="A561" i="13"/>
  <c r="A560" i="13"/>
  <c r="A559" i="13"/>
  <c r="A558" i="13"/>
  <c r="A557" i="13"/>
  <c r="A556" i="13"/>
  <c r="A555" i="13"/>
  <c r="A554" i="13"/>
  <c r="A553" i="13"/>
  <c r="A552" i="13"/>
  <c r="A551" i="13"/>
  <c r="A550" i="13"/>
  <c r="A549" i="13"/>
  <c r="A548" i="13"/>
  <c r="A547" i="13"/>
  <c r="A546" i="13"/>
  <c r="A545" i="13"/>
  <c r="A544" i="13"/>
  <c r="A543" i="13"/>
  <c r="A542" i="13"/>
  <c r="A541" i="13"/>
  <c r="A540" i="13"/>
  <c r="A539" i="13"/>
  <c r="A538" i="13"/>
  <c r="A537" i="13"/>
  <c r="A536" i="13"/>
  <c r="A535" i="13"/>
  <c r="A534" i="13"/>
  <c r="A533" i="13"/>
  <c r="A532" i="13"/>
  <c r="A531" i="13"/>
  <c r="A530" i="13"/>
  <c r="A529" i="13"/>
  <c r="A528" i="13"/>
  <c r="A527" i="13"/>
  <c r="A526" i="13"/>
  <c r="A525" i="13"/>
  <c r="A524" i="13"/>
  <c r="A523" i="13"/>
  <c r="A522" i="13"/>
  <c r="A521" i="13"/>
  <c r="A520" i="13"/>
  <c r="A519" i="13"/>
  <c r="A518" i="13"/>
  <c r="A517" i="13"/>
  <c r="A516" i="13"/>
  <c r="A515" i="13"/>
  <c r="A514" i="13"/>
  <c r="A513" i="13"/>
  <c r="A512" i="13"/>
  <c r="AD674" i="7" s="1"/>
  <c r="Z674" i="7" s="1"/>
  <c r="A511" i="13"/>
  <c r="A510" i="13"/>
  <c r="A509" i="13"/>
  <c r="A508" i="13"/>
  <c r="A507" i="13"/>
  <c r="A506" i="13"/>
  <c r="A505" i="13"/>
  <c r="A504" i="13"/>
  <c r="A503" i="13"/>
  <c r="A502" i="13"/>
  <c r="A501" i="13"/>
  <c r="A500" i="13"/>
  <c r="A499" i="13"/>
  <c r="A498" i="13"/>
  <c r="A497" i="13"/>
  <c r="A496" i="13"/>
  <c r="A495" i="13"/>
  <c r="A494" i="13"/>
  <c r="A493" i="13"/>
  <c r="A492" i="13"/>
  <c r="A491" i="13"/>
  <c r="A490" i="13"/>
  <c r="A489" i="13"/>
  <c r="A488" i="13"/>
  <c r="A487" i="13"/>
  <c r="A486" i="13"/>
  <c r="A485" i="13"/>
  <c r="A484" i="13"/>
  <c r="A483" i="13"/>
  <c r="A482" i="13"/>
  <c r="A481" i="13"/>
  <c r="A480" i="13"/>
  <c r="A479" i="13"/>
  <c r="A478" i="13"/>
  <c r="A477" i="13"/>
  <c r="A476" i="13"/>
  <c r="A475" i="13"/>
  <c r="A474" i="13"/>
  <c r="A473" i="13"/>
  <c r="A472" i="13"/>
  <c r="A471" i="13"/>
  <c r="A470" i="13"/>
  <c r="A469" i="13"/>
  <c r="A468" i="13"/>
  <c r="A467" i="13"/>
  <c r="A466" i="13"/>
  <c r="A465" i="13"/>
  <c r="A464" i="13"/>
  <c r="A463" i="13"/>
  <c r="A462" i="13"/>
  <c r="A461" i="13"/>
  <c r="A460" i="13"/>
  <c r="A459" i="13"/>
  <c r="A458" i="13"/>
  <c r="A457" i="13"/>
  <c r="A456" i="13"/>
  <c r="A455" i="13"/>
  <c r="A454" i="13"/>
  <c r="A453" i="13"/>
  <c r="A452" i="13"/>
  <c r="A451" i="13"/>
  <c r="A450" i="13"/>
  <c r="A449" i="13"/>
  <c r="A448" i="13"/>
  <c r="A447" i="13"/>
  <c r="A446" i="13"/>
  <c r="A445" i="13"/>
  <c r="A444" i="13"/>
  <c r="A443" i="13"/>
  <c r="A442" i="13"/>
  <c r="A441" i="13"/>
  <c r="A440" i="13"/>
  <c r="A439" i="13"/>
  <c r="A438" i="13"/>
  <c r="A437" i="13"/>
  <c r="A436" i="13"/>
  <c r="A435" i="13"/>
  <c r="A434" i="13"/>
  <c r="A433" i="13"/>
  <c r="A432" i="13"/>
  <c r="A431" i="13"/>
  <c r="A430" i="13"/>
  <c r="A429" i="13"/>
  <c r="A428" i="13"/>
  <c r="A427" i="13"/>
  <c r="A426" i="13"/>
  <c r="A425" i="13"/>
  <c r="A424" i="13"/>
  <c r="A423" i="13"/>
  <c r="A422" i="13"/>
  <c r="A421" i="13"/>
  <c r="A420" i="13"/>
  <c r="A419" i="13"/>
  <c r="A418" i="13"/>
  <c r="A417" i="13"/>
  <c r="A416" i="13"/>
  <c r="A415" i="13"/>
  <c r="A414" i="13"/>
  <c r="A413" i="13"/>
  <c r="A412" i="13"/>
  <c r="A411" i="13"/>
  <c r="A410" i="13"/>
  <c r="A409" i="13"/>
  <c r="A408" i="13"/>
  <c r="A407" i="13"/>
  <c r="A406" i="13"/>
  <c r="A405" i="13"/>
  <c r="A404" i="13"/>
  <c r="A403" i="13"/>
  <c r="A402" i="13"/>
  <c r="A401" i="13"/>
  <c r="A400" i="13"/>
  <c r="A399" i="13"/>
  <c r="A398" i="13"/>
  <c r="A397" i="13"/>
  <c r="A396" i="13"/>
  <c r="A395" i="13"/>
  <c r="A394" i="13"/>
  <c r="A393" i="13"/>
  <c r="A392" i="13"/>
  <c r="A391" i="13"/>
  <c r="A390" i="13"/>
  <c r="A389" i="13"/>
  <c r="A388" i="13"/>
  <c r="A387" i="13"/>
  <c r="A386" i="13"/>
  <c r="A385" i="13"/>
  <c r="A384" i="13"/>
  <c r="A383" i="13"/>
  <c r="A382" i="13"/>
  <c r="A381" i="13"/>
  <c r="A380" i="13"/>
  <c r="A379" i="13"/>
  <c r="A378" i="13"/>
  <c r="A377" i="13"/>
  <c r="A376" i="13"/>
  <c r="A375" i="13"/>
  <c r="A374" i="13"/>
  <c r="A373" i="13"/>
  <c r="A372" i="13"/>
  <c r="A371" i="13"/>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54" i="13"/>
  <c r="A253" i="13"/>
  <c r="A252" i="13"/>
  <c r="A251" i="13"/>
  <c r="A250" i="13"/>
  <c r="A249" i="13"/>
  <c r="A248" i="13"/>
  <c r="A247" i="13"/>
  <c r="A246" i="13"/>
  <c r="A245" i="13"/>
  <c r="A244" i="13"/>
  <c r="A243" i="13"/>
  <c r="A242" i="13"/>
  <c r="A241" i="13"/>
  <c r="A240" i="13"/>
  <c r="A239" i="13"/>
  <c r="A238" i="13"/>
  <c r="A237" i="13"/>
  <c r="A236" i="13"/>
  <c r="A235" i="13"/>
  <c r="A234" i="13"/>
  <c r="A233" i="13"/>
  <c r="A232" i="13"/>
  <c r="A231" i="13"/>
  <c r="A230" i="13"/>
  <c r="A229" i="13"/>
  <c r="A228" i="13"/>
  <c r="A227" i="13"/>
  <c r="A226" i="13"/>
  <c r="A225" i="13"/>
  <c r="A224" i="13"/>
  <c r="A223" i="13"/>
  <c r="A222" i="13"/>
  <c r="A221" i="13"/>
  <c r="A220" i="13"/>
  <c r="A219" i="13"/>
  <c r="A218" i="13"/>
  <c r="A217" i="13"/>
  <c r="A216" i="13"/>
  <c r="A215" i="13"/>
  <c r="A214" i="13"/>
  <c r="A213" i="13"/>
  <c r="A212" i="13"/>
  <c r="A211" i="13"/>
  <c r="A210" i="13"/>
  <c r="A209" i="13"/>
  <c r="A208" i="13"/>
  <c r="A207" i="13"/>
  <c r="A206" i="13"/>
  <c r="A205" i="13"/>
  <c r="A204" i="13"/>
  <c r="A203" i="13"/>
  <c r="A202" i="13"/>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B3" i="1"/>
  <c r="B2" i="1"/>
  <c r="B3" i="2"/>
  <c r="B2" i="2"/>
  <c r="A4" i="3"/>
  <c r="A2" i="3"/>
  <c r="B4" i="7"/>
  <c r="B3" i="7"/>
  <c r="B2" i="7"/>
  <c r="H456" i="6"/>
  <c r="H455" i="6"/>
  <c r="H454" i="6"/>
  <c r="H453" i="6"/>
  <c r="H452" i="6"/>
  <c r="H451" i="6"/>
  <c r="H450" i="6"/>
  <c r="H449" i="6"/>
  <c r="H448" i="6"/>
  <c r="H447" i="6"/>
  <c r="H433" i="6"/>
  <c r="H428" i="6"/>
  <c r="H432" i="6"/>
  <c r="H431" i="6"/>
  <c r="H430" i="6"/>
  <c r="H429" i="6"/>
  <c r="H427" i="6"/>
  <c r="H273" i="6"/>
  <c r="H271" i="6"/>
  <c r="H270" i="6"/>
  <c r="I270" i="6" s="1"/>
  <c r="H51" i="6"/>
  <c r="H29" i="6"/>
  <c r="A4" i="12"/>
  <c r="A6353" i="12"/>
  <c r="A6352" i="12"/>
  <c r="A6351" i="12"/>
  <c r="A6350" i="12"/>
  <c r="A6349" i="12"/>
  <c r="A6348" i="12"/>
  <c r="A6347" i="12"/>
  <c r="A6346" i="12"/>
  <c r="A6345" i="12"/>
  <c r="A6344" i="12"/>
  <c r="A6343" i="12"/>
  <c r="A6342" i="12"/>
  <c r="A6341" i="12"/>
  <c r="A6340" i="12"/>
  <c r="A6339" i="12"/>
  <c r="A6338" i="12"/>
  <c r="A6337" i="12"/>
  <c r="A6336" i="12"/>
  <c r="A6335" i="12"/>
  <c r="A6334" i="12"/>
  <c r="A6333" i="12"/>
  <c r="A6332" i="12"/>
  <c r="A6331" i="12"/>
  <c r="A6330" i="12"/>
  <c r="A6329" i="12"/>
  <c r="A6328" i="12"/>
  <c r="A6327" i="12"/>
  <c r="A6326" i="12"/>
  <c r="A6325" i="12"/>
  <c r="A6324" i="12"/>
  <c r="A6323" i="12"/>
  <c r="A6322" i="12"/>
  <c r="A6321" i="12"/>
  <c r="A6320" i="12"/>
  <c r="A6319" i="12"/>
  <c r="A6318" i="12"/>
  <c r="A6317" i="12"/>
  <c r="A6316" i="12"/>
  <c r="A6315" i="12"/>
  <c r="A6314" i="12"/>
  <c r="A6313" i="12"/>
  <c r="A6312" i="12"/>
  <c r="A6311" i="12"/>
  <c r="A6310" i="12"/>
  <c r="A6309" i="12"/>
  <c r="A6308" i="12"/>
  <c r="A6307" i="12"/>
  <c r="A6306" i="12"/>
  <c r="A6305" i="12"/>
  <c r="A6304" i="12"/>
  <c r="A6303" i="12"/>
  <c r="A6302" i="12"/>
  <c r="A6301" i="12"/>
  <c r="A6300" i="12"/>
  <c r="A6299" i="12"/>
  <c r="A6298" i="12"/>
  <c r="A6297" i="12"/>
  <c r="A6296" i="12"/>
  <c r="A6295" i="12"/>
  <c r="A6294" i="12"/>
  <c r="A6293" i="12"/>
  <c r="A6292" i="12"/>
  <c r="A6291" i="12"/>
  <c r="A6290" i="12"/>
  <c r="A6289" i="12"/>
  <c r="A6288" i="12"/>
  <c r="A6287" i="12"/>
  <c r="A6286" i="12"/>
  <c r="A6285" i="12"/>
  <c r="A6284" i="12"/>
  <c r="A6283" i="12"/>
  <c r="A6282" i="12"/>
  <c r="A6281" i="12"/>
  <c r="A6280" i="12"/>
  <c r="A6279" i="12"/>
  <c r="A6278" i="12"/>
  <c r="A6277" i="12"/>
  <c r="A6276" i="12"/>
  <c r="A6275" i="12"/>
  <c r="A6274" i="12"/>
  <c r="A6273" i="12"/>
  <c r="A6272" i="12"/>
  <c r="A6271" i="12"/>
  <c r="A6270" i="12"/>
  <c r="A6269" i="12"/>
  <c r="A6268" i="12"/>
  <c r="A6267" i="12"/>
  <c r="A6266" i="12"/>
  <c r="A6265" i="12"/>
  <c r="A6264" i="12"/>
  <c r="A6263" i="12"/>
  <c r="A6262" i="12"/>
  <c r="A6261" i="12"/>
  <c r="A6260" i="12"/>
  <c r="A6259" i="12"/>
  <c r="A6258" i="12"/>
  <c r="A6257" i="12"/>
  <c r="A6256" i="12"/>
  <c r="A6255" i="12"/>
  <c r="A6254" i="12"/>
  <c r="A6253" i="12"/>
  <c r="A6252" i="12"/>
  <c r="A6251" i="12"/>
  <c r="A6250" i="12"/>
  <c r="A6249" i="12"/>
  <c r="A6248" i="12"/>
  <c r="A6247" i="12"/>
  <c r="A6246" i="12"/>
  <c r="A6245" i="12"/>
  <c r="A6244" i="12"/>
  <c r="A6243" i="12"/>
  <c r="A6242" i="12"/>
  <c r="A6241" i="12"/>
  <c r="A6240" i="12"/>
  <c r="A6239" i="12"/>
  <c r="A6238" i="12"/>
  <c r="A6237" i="12"/>
  <c r="A6236" i="12"/>
  <c r="A6235" i="12"/>
  <c r="A6234" i="12"/>
  <c r="A6233" i="12"/>
  <c r="A6232" i="12"/>
  <c r="A6231" i="12"/>
  <c r="A6230" i="12"/>
  <c r="A6229" i="12"/>
  <c r="A6228" i="12"/>
  <c r="A6227" i="12"/>
  <c r="A6226" i="12"/>
  <c r="A6225" i="12"/>
  <c r="A6224" i="12"/>
  <c r="A6223" i="12"/>
  <c r="A6222" i="12"/>
  <c r="A6221" i="12"/>
  <c r="A6220" i="12"/>
  <c r="A6219" i="12"/>
  <c r="A6218" i="12"/>
  <c r="A6217" i="12"/>
  <c r="A6216" i="12"/>
  <c r="A6215" i="12"/>
  <c r="A6214" i="12"/>
  <c r="A6213" i="12"/>
  <c r="A6212" i="12"/>
  <c r="A6211" i="12"/>
  <c r="A6210" i="12"/>
  <c r="A6209" i="12"/>
  <c r="A6208" i="12"/>
  <c r="A6207" i="12"/>
  <c r="A6206" i="12"/>
  <c r="A6205" i="12"/>
  <c r="A6204" i="12"/>
  <c r="A6203" i="12"/>
  <c r="A6202" i="12"/>
  <c r="A6201" i="12"/>
  <c r="A6200" i="12"/>
  <c r="A6199" i="12"/>
  <c r="A6198" i="12"/>
  <c r="A6197" i="12"/>
  <c r="A6196" i="12"/>
  <c r="A6195" i="12"/>
  <c r="A6194" i="12"/>
  <c r="A6193" i="12"/>
  <c r="A6192" i="12"/>
  <c r="A6191" i="12"/>
  <c r="A6190" i="12"/>
  <c r="A6189" i="12"/>
  <c r="A6188" i="12"/>
  <c r="A6187" i="12"/>
  <c r="A6186" i="12"/>
  <c r="A6185" i="12"/>
  <c r="A6184" i="12"/>
  <c r="A6183" i="12"/>
  <c r="A6182" i="12"/>
  <c r="A6181" i="12"/>
  <c r="A6180" i="12"/>
  <c r="A6179" i="12"/>
  <c r="A6178" i="12"/>
  <c r="A6177" i="12"/>
  <c r="A6176" i="12"/>
  <c r="A6175" i="12"/>
  <c r="A6174" i="12"/>
  <c r="A6173" i="12"/>
  <c r="A6172" i="12"/>
  <c r="A6171" i="12"/>
  <c r="A6170" i="12"/>
  <c r="A6169" i="12"/>
  <c r="A6168" i="12"/>
  <c r="A6167" i="12"/>
  <c r="A6166" i="12"/>
  <c r="A6165" i="12"/>
  <c r="A6164" i="12"/>
  <c r="A6163" i="12"/>
  <c r="A6162" i="12"/>
  <c r="A6161" i="12"/>
  <c r="A6160" i="12"/>
  <c r="A6159" i="12"/>
  <c r="A6158" i="12"/>
  <c r="A6157" i="12"/>
  <c r="A6156" i="12"/>
  <c r="A6155" i="12"/>
  <c r="A6154" i="12"/>
  <c r="A6153" i="12"/>
  <c r="A6152" i="12"/>
  <c r="A6151" i="12"/>
  <c r="A6150" i="12"/>
  <c r="A6149" i="12"/>
  <c r="A6148" i="12"/>
  <c r="A6147" i="12"/>
  <c r="A6146" i="12"/>
  <c r="A6145" i="12"/>
  <c r="A6144" i="12"/>
  <c r="A6143" i="12"/>
  <c r="A6142" i="12"/>
  <c r="A6141" i="12"/>
  <c r="A6140" i="12"/>
  <c r="A6139" i="12"/>
  <c r="A6138" i="12"/>
  <c r="A6137" i="12"/>
  <c r="A6136" i="12"/>
  <c r="A6135" i="12"/>
  <c r="A6134" i="12"/>
  <c r="A6133" i="12"/>
  <c r="A6132" i="12"/>
  <c r="A6131" i="12"/>
  <c r="A6130" i="12"/>
  <c r="A6129" i="12"/>
  <c r="A6128" i="12"/>
  <c r="A6127" i="12"/>
  <c r="A6126" i="12"/>
  <c r="A6125" i="12"/>
  <c r="A6124" i="12"/>
  <c r="A6123" i="12"/>
  <c r="A6122" i="12"/>
  <c r="A6121" i="12"/>
  <c r="A6120" i="12"/>
  <c r="A6119" i="12"/>
  <c r="A6118" i="12"/>
  <c r="A6117" i="12"/>
  <c r="A6116" i="12"/>
  <c r="A6115" i="12"/>
  <c r="A6114" i="12"/>
  <c r="A6113" i="12"/>
  <c r="A6112" i="12"/>
  <c r="A6111" i="12"/>
  <c r="A6110" i="12"/>
  <c r="A6109" i="12"/>
  <c r="A6108" i="12"/>
  <c r="A6107" i="12"/>
  <c r="A6106" i="12"/>
  <c r="A6105" i="12"/>
  <c r="A6104" i="12"/>
  <c r="A6103" i="12"/>
  <c r="A6102" i="12"/>
  <c r="A6101" i="12"/>
  <c r="A6100" i="12"/>
  <c r="A6099" i="12"/>
  <c r="A6098" i="12"/>
  <c r="A6097" i="12"/>
  <c r="A6096" i="12"/>
  <c r="A6095" i="12"/>
  <c r="A6094" i="12"/>
  <c r="A6093" i="12"/>
  <c r="A6092" i="12"/>
  <c r="A6091" i="12"/>
  <c r="A6090" i="12"/>
  <c r="A6089" i="12"/>
  <c r="A6088" i="12"/>
  <c r="A6087" i="12"/>
  <c r="A6086" i="12"/>
  <c r="A6085" i="12"/>
  <c r="A6084" i="12"/>
  <c r="A6083" i="12"/>
  <c r="A6082" i="12"/>
  <c r="A6081" i="12"/>
  <c r="A6080" i="12"/>
  <c r="A6079" i="12"/>
  <c r="A6078" i="12"/>
  <c r="A6077" i="12"/>
  <c r="A6076" i="12"/>
  <c r="A6075" i="12"/>
  <c r="A6074" i="12"/>
  <c r="A6073" i="12"/>
  <c r="A6072" i="12"/>
  <c r="A6071" i="12"/>
  <c r="A6070" i="12"/>
  <c r="A6069" i="12"/>
  <c r="A6068" i="12"/>
  <c r="A6067" i="12"/>
  <c r="A6066" i="12"/>
  <c r="A6065" i="12"/>
  <c r="A6064" i="12"/>
  <c r="A6063" i="12"/>
  <c r="A6062" i="12"/>
  <c r="A6061" i="12"/>
  <c r="A6060" i="12"/>
  <c r="A6059" i="12"/>
  <c r="A6058" i="12"/>
  <c r="A6057" i="12"/>
  <c r="A6056" i="12"/>
  <c r="A6055" i="12"/>
  <c r="A6054" i="12"/>
  <c r="A6053" i="12"/>
  <c r="A6052" i="12"/>
  <c r="A6051" i="12"/>
  <c r="A6050" i="12"/>
  <c r="A6049" i="12"/>
  <c r="A6048" i="12"/>
  <c r="A6047" i="12"/>
  <c r="A6046" i="12"/>
  <c r="A6045" i="12"/>
  <c r="A6044" i="12"/>
  <c r="A6043" i="12"/>
  <c r="A6042" i="12"/>
  <c r="A6041" i="12"/>
  <c r="A6040" i="12"/>
  <c r="A6039" i="12"/>
  <c r="A6038" i="12"/>
  <c r="A6037" i="12"/>
  <c r="A6036" i="12"/>
  <c r="A6035" i="12"/>
  <c r="A6034" i="12"/>
  <c r="A6033" i="12"/>
  <c r="A6032" i="12"/>
  <c r="A6031" i="12"/>
  <c r="A6030" i="12"/>
  <c r="A6029" i="12"/>
  <c r="A6028" i="12"/>
  <c r="A6027" i="12"/>
  <c r="A6026" i="12"/>
  <c r="A6025" i="12"/>
  <c r="A6024" i="12"/>
  <c r="A6023" i="12"/>
  <c r="A6022" i="12"/>
  <c r="A6021" i="12"/>
  <c r="A6020" i="12"/>
  <c r="A6019" i="12"/>
  <c r="A6018" i="12"/>
  <c r="A6017" i="12"/>
  <c r="A6016" i="12"/>
  <c r="A6015" i="12"/>
  <c r="A6014" i="12"/>
  <c r="A6013" i="12"/>
  <c r="A6012" i="12"/>
  <c r="A6011" i="12"/>
  <c r="A6010" i="12"/>
  <c r="A6009" i="12"/>
  <c r="A6008" i="12"/>
  <c r="A6007" i="12"/>
  <c r="A6006" i="12"/>
  <c r="A6005" i="12"/>
  <c r="A6004" i="12"/>
  <c r="A6003" i="12"/>
  <c r="A6002" i="12"/>
  <c r="A6001" i="12"/>
  <c r="A6000" i="12"/>
  <c r="A5999" i="12"/>
  <c r="A5998" i="12"/>
  <c r="A5997" i="12"/>
  <c r="A5996" i="12"/>
  <c r="A5995" i="12"/>
  <c r="A5994" i="12"/>
  <c r="A5993" i="12"/>
  <c r="A5992" i="12"/>
  <c r="A5991" i="12"/>
  <c r="A5990" i="12"/>
  <c r="A5989" i="12"/>
  <c r="A5988" i="12"/>
  <c r="A5987" i="12"/>
  <c r="A5986" i="12"/>
  <c r="A5985" i="12"/>
  <c r="A5984" i="12"/>
  <c r="A5983" i="12"/>
  <c r="A5982" i="12"/>
  <c r="A5981" i="12"/>
  <c r="A5980" i="12"/>
  <c r="A5979" i="12"/>
  <c r="A5978" i="12"/>
  <c r="A5977" i="12"/>
  <c r="A5976" i="12"/>
  <c r="A5975" i="12"/>
  <c r="A5974" i="12"/>
  <c r="A5973" i="12"/>
  <c r="A5972" i="12"/>
  <c r="A5971" i="12"/>
  <c r="A5970" i="12"/>
  <c r="A5969" i="12"/>
  <c r="A5968" i="12"/>
  <c r="A5967" i="12"/>
  <c r="A5966" i="12"/>
  <c r="A5965" i="12"/>
  <c r="A5964" i="12"/>
  <c r="A5963" i="12"/>
  <c r="A5962" i="12"/>
  <c r="A5961" i="12"/>
  <c r="A5960" i="12"/>
  <c r="A5959" i="12"/>
  <c r="A5958" i="12"/>
  <c r="A5957" i="12"/>
  <c r="A5956" i="12"/>
  <c r="A5955" i="12"/>
  <c r="A5954" i="12"/>
  <c r="A5953" i="12"/>
  <c r="A5952" i="12"/>
  <c r="A5951" i="12"/>
  <c r="A5950" i="12"/>
  <c r="A5949" i="12"/>
  <c r="A5948" i="12"/>
  <c r="A5947" i="12"/>
  <c r="A5946" i="12"/>
  <c r="A5945" i="12"/>
  <c r="A5944" i="12"/>
  <c r="A5943" i="12"/>
  <c r="A5942" i="12"/>
  <c r="A5941" i="12"/>
  <c r="A5940" i="12"/>
  <c r="A5939" i="12"/>
  <c r="A5938" i="12"/>
  <c r="A5937" i="12"/>
  <c r="A5936" i="12"/>
  <c r="A5935" i="12"/>
  <c r="A5934" i="12"/>
  <c r="A5933" i="12"/>
  <c r="A5932" i="12"/>
  <c r="A5931" i="12"/>
  <c r="A5930" i="12"/>
  <c r="A5929" i="12"/>
  <c r="A5928" i="12"/>
  <c r="A5927" i="12"/>
  <c r="A5926" i="12"/>
  <c r="A5925" i="12"/>
  <c r="A5924" i="12"/>
  <c r="A5923" i="12"/>
  <c r="A5922" i="12"/>
  <c r="A5921" i="12"/>
  <c r="A5920" i="12"/>
  <c r="A5919" i="12"/>
  <c r="A5918" i="12"/>
  <c r="A5917" i="12"/>
  <c r="A5916" i="12"/>
  <c r="A5915" i="12"/>
  <c r="A5914" i="12"/>
  <c r="A5913" i="12"/>
  <c r="A5912" i="12"/>
  <c r="A5911" i="12"/>
  <c r="A5910" i="12"/>
  <c r="A5909" i="12"/>
  <c r="A5908" i="12"/>
  <c r="A5907" i="12"/>
  <c r="A5906" i="12"/>
  <c r="A5905" i="12"/>
  <c r="A5904" i="12"/>
  <c r="A5903" i="12"/>
  <c r="A5902" i="12"/>
  <c r="A5901" i="12"/>
  <c r="A5900" i="12"/>
  <c r="A5899" i="12"/>
  <c r="A5898" i="12"/>
  <c r="A5897" i="12"/>
  <c r="A5896" i="12"/>
  <c r="A5895" i="12"/>
  <c r="A5894" i="12"/>
  <c r="A5893" i="12"/>
  <c r="A5892" i="12"/>
  <c r="A5891" i="12"/>
  <c r="A5890" i="12"/>
  <c r="A5889" i="12"/>
  <c r="A5888" i="12"/>
  <c r="A5887" i="12"/>
  <c r="A5886" i="12"/>
  <c r="A5885" i="12"/>
  <c r="A5884" i="12"/>
  <c r="A5883" i="12"/>
  <c r="A5882" i="12"/>
  <c r="A5881" i="12"/>
  <c r="A5880" i="12"/>
  <c r="A5879" i="12"/>
  <c r="A5878" i="12"/>
  <c r="A5877" i="12"/>
  <c r="A5876" i="12"/>
  <c r="A5875" i="12"/>
  <c r="A5874" i="12"/>
  <c r="A5873" i="12"/>
  <c r="A5872" i="12"/>
  <c r="A5871" i="12"/>
  <c r="A5870" i="12"/>
  <c r="A5869" i="12"/>
  <c r="A5868" i="12"/>
  <c r="A5867" i="12"/>
  <c r="A5866" i="12"/>
  <c r="A5865" i="12"/>
  <c r="A5864" i="12"/>
  <c r="A5863" i="12"/>
  <c r="A5862" i="12"/>
  <c r="A5861" i="12"/>
  <c r="A5860" i="12"/>
  <c r="A5859" i="12"/>
  <c r="A5858" i="12"/>
  <c r="A5857" i="12"/>
  <c r="A5856" i="12"/>
  <c r="A5855" i="12"/>
  <c r="A5854" i="12"/>
  <c r="A5853" i="12"/>
  <c r="A5852" i="12"/>
  <c r="A5851" i="12"/>
  <c r="A5850" i="12"/>
  <c r="A5849" i="12"/>
  <c r="A5848" i="12"/>
  <c r="A5847" i="12"/>
  <c r="A5846" i="12"/>
  <c r="A5845" i="12"/>
  <c r="A5844" i="12"/>
  <c r="A5843" i="12"/>
  <c r="A5842" i="12"/>
  <c r="A5841" i="12"/>
  <c r="A5840" i="12"/>
  <c r="A5839" i="12"/>
  <c r="A5838" i="12"/>
  <c r="A5837" i="12"/>
  <c r="A5836" i="12"/>
  <c r="A5835" i="12"/>
  <c r="A5834" i="12"/>
  <c r="A5833" i="12"/>
  <c r="A5832" i="12"/>
  <c r="A5831" i="12"/>
  <c r="A5830" i="12"/>
  <c r="A5829" i="12"/>
  <c r="A5828" i="12"/>
  <c r="A5827" i="12"/>
  <c r="A5826" i="12"/>
  <c r="A5825" i="12"/>
  <c r="A5824" i="12"/>
  <c r="A5823" i="12"/>
  <c r="A5822" i="12"/>
  <c r="A5821" i="12"/>
  <c r="A5820" i="12"/>
  <c r="A5819" i="12"/>
  <c r="A5818" i="12"/>
  <c r="A5817" i="12"/>
  <c r="A5816" i="12"/>
  <c r="A5815" i="12"/>
  <c r="A5814" i="12"/>
  <c r="A5813" i="12"/>
  <c r="A5812" i="12"/>
  <c r="A5811" i="12"/>
  <c r="A5810" i="12"/>
  <c r="A5809" i="12"/>
  <c r="A5808" i="12"/>
  <c r="A5807" i="12"/>
  <c r="A5806" i="12"/>
  <c r="A5805" i="12"/>
  <c r="A5804" i="12"/>
  <c r="A5803" i="12"/>
  <c r="A5802" i="12"/>
  <c r="A5801" i="12"/>
  <c r="A5800" i="12"/>
  <c r="A5799" i="12"/>
  <c r="A5798" i="12"/>
  <c r="A5797" i="12"/>
  <c r="A5796" i="12"/>
  <c r="A5795" i="12"/>
  <c r="A5794" i="12"/>
  <c r="A5793" i="12"/>
  <c r="A5792" i="12"/>
  <c r="A5791" i="12"/>
  <c r="A5790" i="12"/>
  <c r="A5789" i="12"/>
  <c r="A5788" i="12"/>
  <c r="A5787" i="12"/>
  <c r="A5786" i="12"/>
  <c r="A5785" i="12"/>
  <c r="A5784" i="12"/>
  <c r="A5783" i="12"/>
  <c r="A5782" i="12"/>
  <c r="A5781" i="12"/>
  <c r="A5780" i="12"/>
  <c r="A5779" i="12"/>
  <c r="A5778" i="12"/>
  <c r="A5777" i="12"/>
  <c r="A5776" i="12"/>
  <c r="A5775" i="12"/>
  <c r="A5774" i="12"/>
  <c r="A5773" i="12"/>
  <c r="A5772" i="12"/>
  <c r="A5771" i="12"/>
  <c r="A5770" i="12"/>
  <c r="A5769" i="12"/>
  <c r="A5768" i="12"/>
  <c r="A5767" i="12"/>
  <c r="A5766" i="12"/>
  <c r="A5765" i="12"/>
  <c r="A5764" i="12"/>
  <c r="A5763" i="12"/>
  <c r="A5762" i="12"/>
  <c r="A5761" i="12"/>
  <c r="A5760" i="12"/>
  <c r="A5759" i="12"/>
  <c r="A5758" i="12"/>
  <c r="A5757" i="12"/>
  <c r="A5756" i="12"/>
  <c r="A5755" i="12"/>
  <c r="A5754" i="12"/>
  <c r="A5753" i="12"/>
  <c r="A5752" i="12"/>
  <c r="A5751" i="12"/>
  <c r="A5750" i="12"/>
  <c r="A5749" i="12"/>
  <c r="A5748" i="12"/>
  <c r="A5747" i="12"/>
  <c r="A5746" i="12"/>
  <c r="A5745" i="12"/>
  <c r="A5744" i="12"/>
  <c r="A5743" i="12"/>
  <c r="A5742" i="12"/>
  <c r="A5741" i="12"/>
  <c r="A5740" i="12"/>
  <c r="A5739" i="12"/>
  <c r="A5738" i="12"/>
  <c r="A5737" i="12"/>
  <c r="A5736" i="12"/>
  <c r="A5735" i="12"/>
  <c r="A5734" i="12"/>
  <c r="A5733" i="12"/>
  <c r="A5732" i="12"/>
  <c r="A5731" i="12"/>
  <c r="A5730" i="12"/>
  <c r="A5729" i="12"/>
  <c r="A5728" i="12"/>
  <c r="A5727" i="12"/>
  <c r="A5726" i="12"/>
  <c r="A5725" i="12"/>
  <c r="A5724" i="12"/>
  <c r="A5723" i="12"/>
  <c r="A5722" i="12"/>
  <c r="A5721" i="12"/>
  <c r="A5720" i="12"/>
  <c r="A5719" i="12"/>
  <c r="A5718" i="12"/>
  <c r="A5717" i="12"/>
  <c r="A5716" i="12"/>
  <c r="A5715" i="12"/>
  <c r="A5714" i="12"/>
  <c r="A5713" i="12"/>
  <c r="A5712" i="12"/>
  <c r="A5711" i="12"/>
  <c r="A5710" i="12"/>
  <c r="A5709" i="12"/>
  <c r="A5708" i="12"/>
  <c r="A5707" i="12"/>
  <c r="A5706" i="12"/>
  <c r="A5705" i="12"/>
  <c r="A5704" i="12"/>
  <c r="A5703" i="12"/>
  <c r="A5702" i="12"/>
  <c r="A5701" i="12"/>
  <c r="A5700" i="12"/>
  <c r="A5699" i="12"/>
  <c r="A5698" i="12"/>
  <c r="A5697" i="12"/>
  <c r="A5696" i="12"/>
  <c r="A5695" i="12"/>
  <c r="A5694" i="12"/>
  <c r="A5693" i="12"/>
  <c r="A5692" i="12"/>
  <c r="A5691" i="12"/>
  <c r="A5690" i="12"/>
  <c r="A5689" i="12"/>
  <c r="A5688" i="12"/>
  <c r="A5687" i="12"/>
  <c r="A5686" i="12"/>
  <c r="A5685" i="12"/>
  <c r="A5684" i="12"/>
  <c r="A5683" i="12"/>
  <c r="A5682" i="12"/>
  <c r="A5681" i="12"/>
  <c r="A5680" i="12"/>
  <c r="A5679" i="12"/>
  <c r="A5678" i="12"/>
  <c r="A5677" i="12"/>
  <c r="A5676" i="12"/>
  <c r="A5675" i="12"/>
  <c r="A5674" i="12"/>
  <c r="A5673" i="12"/>
  <c r="A5672" i="12"/>
  <c r="A5671" i="12"/>
  <c r="A5670" i="12"/>
  <c r="A5669" i="12"/>
  <c r="A5668" i="12"/>
  <c r="A5667" i="12"/>
  <c r="A5666" i="12"/>
  <c r="A5665" i="12"/>
  <c r="A5664" i="12"/>
  <c r="A5663" i="12"/>
  <c r="A5662" i="12"/>
  <c r="A5661" i="12"/>
  <c r="A5660" i="12"/>
  <c r="A5659" i="12"/>
  <c r="A5658" i="12"/>
  <c r="A5657" i="12"/>
  <c r="A5656" i="12"/>
  <c r="A5655" i="12"/>
  <c r="A5654" i="12"/>
  <c r="A5653" i="12"/>
  <c r="A5652" i="12"/>
  <c r="A5651" i="12"/>
  <c r="A5650" i="12"/>
  <c r="A5649" i="12"/>
  <c r="A5648" i="12"/>
  <c r="A5647" i="12"/>
  <c r="A5646" i="12"/>
  <c r="A5645" i="12"/>
  <c r="A5644" i="12"/>
  <c r="A5643" i="12"/>
  <c r="A5642" i="12"/>
  <c r="A5641" i="12"/>
  <c r="A5640" i="12"/>
  <c r="A5639" i="12"/>
  <c r="A5638" i="12"/>
  <c r="A5637" i="12"/>
  <c r="A5636" i="12"/>
  <c r="A5635" i="12"/>
  <c r="A5634" i="12"/>
  <c r="A5633" i="12"/>
  <c r="A5632" i="12"/>
  <c r="A5631" i="12"/>
  <c r="A5630" i="12"/>
  <c r="A5629" i="12"/>
  <c r="A5628" i="12"/>
  <c r="A5627" i="12"/>
  <c r="A5626" i="12"/>
  <c r="A5625" i="12"/>
  <c r="A5624" i="12"/>
  <c r="A5623" i="12"/>
  <c r="A5622" i="12"/>
  <c r="A5621" i="12"/>
  <c r="A5620" i="12"/>
  <c r="A5619" i="12"/>
  <c r="A5618" i="12"/>
  <c r="A5617" i="12"/>
  <c r="A5616" i="12"/>
  <c r="A5615" i="12"/>
  <c r="A5614" i="12"/>
  <c r="A5613" i="12"/>
  <c r="A5612" i="12"/>
  <c r="A5611" i="12"/>
  <c r="A5610" i="12"/>
  <c r="A5609" i="12"/>
  <c r="A5608" i="12"/>
  <c r="A5607" i="12"/>
  <c r="A5606" i="12"/>
  <c r="A5605" i="12"/>
  <c r="A5604" i="12"/>
  <c r="A5603" i="12"/>
  <c r="A5602" i="12"/>
  <c r="A5601" i="12"/>
  <c r="A5600" i="12"/>
  <c r="A5599" i="12"/>
  <c r="A5598" i="12"/>
  <c r="A5597" i="12"/>
  <c r="A5596" i="12"/>
  <c r="A5595" i="12"/>
  <c r="A5594" i="12"/>
  <c r="A5593" i="12"/>
  <c r="A5592" i="12"/>
  <c r="A5591" i="12"/>
  <c r="A5590" i="12"/>
  <c r="A5589" i="12"/>
  <c r="A5588" i="12"/>
  <c r="A5587" i="12"/>
  <c r="A5586" i="12"/>
  <c r="A5585" i="12"/>
  <c r="A5584" i="12"/>
  <c r="A5583" i="12"/>
  <c r="A5582" i="12"/>
  <c r="A5581" i="12"/>
  <c r="A5580" i="12"/>
  <c r="A5579" i="12"/>
  <c r="A5578" i="12"/>
  <c r="A5577" i="12"/>
  <c r="A5576" i="12"/>
  <c r="A5575" i="12"/>
  <c r="A5574" i="12"/>
  <c r="A5573" i="12"/>
  <c r="A5572" i="12"/>
  <c r="A5571" i="12"/>
  <c r="A5570" i="12"/>
  <c r="A5569" i="12"/>
  <c r="A5568" i="12"/>
  <c r="A5567" i="12"/>
  <c r="A5566" i="12"/>
  <c r="A5565" i="12"/>
  <c r="A5564" i="12"/>
  <c r="A5563" i="12"/>
  <c r="A5562" i="12"/>
  <c r="A5561" i="12"/>
  <c r="A5560" i="12"/>
  <c r="A5559" i="12"/>
  <c r="A5558" i="12"/>
  <c r="A5557" i="12"/>
  <c r="A5556" i="12"/>
  <c r="A5555" i="12"/>
  <c r="A5554" i="12"/>
  <c r="A5553" i="12"/>
  <c r="A5552" i="12"/>
  <c r="A5551" i="12"/>
  <c r="A5550" i="12"/>
  <c r="A5549" i="12"/>
  <c r="A5548" i="12"/>
  <c r="A5547" i="12"/>
  <c r="A5546" i="12"/>
  <c r="A5545" i="12"/>
  <c r="A5544" i="12"/>
  <c r="A5543" i="12"/>
  <c r="A5542" i="12"/>
  <c r="A5541" i="12"/>
  <c r="A5540" i="12"/>
  <c r="A5539" i="12"/>
  <c r="A5538" i="12"/>
  <c r="A5537" i="12"/>
  <c r="A5536" i="12"/>
  <c r="A5535" i="12"/>
  <c r="A5534" i="12"/>
  <c r="A5533" i="12"/>
  <c r="A5532" i="12"/>
  <c r="A5531" i="12"/>
  <c r="A5530" i="12"/>
  <c r="A5529" i="12"/>
  <c r="A5528" i="12"/>
  <c r="A5527" i="12"/>
  <c r="A5526" i="12"/>
  <c r="A5525" i="12"/>
  <c r="A5524" i="12"/>
  <c r="A5523" i="12"/>
  <c r="A5522" i="12"/>
  <c r="A5521" i="12"/>
  <c r="A5520" i="12"/>
  <c r="A5519" i="12"/>
  <c r="A5518" i="12"/>
  <c r="A5517" i="12"/>
  <c r="A5516" i="12"/>
  <c r="A5515" i="12"/>
  <c r="A5514" i="12"/>
  <c r="A5513" i="12"/>
  <c r="A5512" i="12"/>
  <c r="A5511" i="12"/>
  <c r="A5510" i="12"/>
  <c r="A5509" i="12"/>
  <c r="A5508" i="12"/>
  <c r="A5507" i="12"/>
  <c r="A5506" i="12"/>
  <c r="A5505" i="12"/>
  <c r="A5504" i="12"/>
  <c r="A5503" i="12"/>
  <c r="A5502" i="12"/>
  <c r="A5501" i="12"/>
  <c r="A5500" i="12"/>
  <c r="A5499" i="12"/>
  <c r="A5498" i="12"/>
  <c r="A5497" i="12"/>
  <c r="A5496" i="12"/>
  <c r="A5495" i="12"/>
  <c r="A5494" i="12"/>
  <c r="A5493" i="12"/>
  <c r="A5492" i="12"/>
  <c r="A5491" i="12"/>
  <c r="A5490" i="12"/>
  <c r="A5489" i="12"/>
  <c r="A5488" i="12"/>
  <c r="A5487" i="12"/>
  <c r="A5486" i="12"/>
  <c r="A5485" i="12"/>
  <c r="A5484" i="12"/>
  <c r="A5483" i="12"/>
  <c r="A5482" i="12"/>
  <c r="A5481" i="12"/>
  <c r="A5480" i="12"/>
  <c r="A5479" i="12"/>
  <c r="A5478" i="12"/>
  <c r="A5477" i="12"/>
  <c r="A5476" i="12"/>
  <c r="A5475" i="12"/>
  <c r="A5474" i="12"/>
  <c r="A5473" i="12"/>
  <c r="A5472" i="12"/>
  <c r="A5471" i="12"/>
  <c r="A5470" i="12"/>
  <c r="A5469" i="12"/>
  <c r="A5468" i="12"/>
  <c r="A5467" i="12"/>
  <c r="A5466" i="12"/>
  <c r="A5465" i="12"/>
  <c r="A5464" i="12"/>
  <c r="A5463" i="12"/>
  <c r="A5462" i="12"/>
  <c r="A5461" i="12"/>
  <c r="A5460" i="12"/>
  <c r="A5459" i="12"/>
  <c r="A5458" i="12"/>
  <c r="A5457" i="12"/>
  <c r="A5456" i="12"/>
  <c r="A5455" i="12"/>
  <c r="A5454" i="12"/>
  <c r="A5453" i="12"/>
  <c r="A5452" i="12"/>
  <c r="A5451" i="12"/>
  <c r="A5450" i="12"/>
  <c r="A5449" i="12"/>
  <c r="A5448" i="12"/>
  <c r="A5447" i="12"/>
  <c r="A5446" i="12"/>
  <c r="A5445" i="12"/>
  <c r="A5444" i="12"/>
  <c r="A5443" i="12"/>
  <c r="A5442" i="12"/>
  <c r="A5441" i="12"/>
  <c r="A5440" i="12"/>
  <c r="A5439" i="12"/>
  <c r="A5438" i="12"/>
  <c r="A5437" i="12"/>
  <c r="A5436" i="12"/>
  <c r="A5435" i="12"/>
  <c r="A5434" i="12"/>
  <c r="A5433" i="12"/>
  <c r="A5432" i="12"/>
  <c r="A5431" i="12"/>
  <c r="A5430" i="12"/>
  <c r="A5429" i="12"/>
  <c r="A5428" i="12"/>
  <c r="A5427" i="12"/>
  <c r="A5426" i="12"/>
  <c r="A5425" i="12"/>
  <c r="A5424" i="12"/>
  <c r="A5423" i="12"/>
  <c r="A5422" i="12"/>
  <c r="A5421" i="12"/>
  <c r="A5420" i="12"/>
  <c r="A5419" i="12"/>
  <c r="A5418" i="12"/>
  <c r="A5417" i="12"/>
  <c r="A5416" i="12"/>
  <c r="A5415" i="12"/>
  <c r="A5414" i="12"/>
  <c r="A5413" i="12"/>
  <c r="A5412" i="12"/>
  <c r="A5411" i="12"/>
  <c r="A5410" i="12"/>
  <c r="A5409" i="12"/>
  <c r="A5408" i="12"/>
  <c r="A5407" i="12"/>
  <c r="A5406" i="12"/>
  <c r="A5405" i="12"/>
  <c r="A5404" i="12"/>
  <c r="A5403" i="12"/>
  <c r="A5402" i="12"/>
  <c r="A5401" i="12"/>
  <c r="A5400" i="12"/>
  <c r="A5399" i="12"/>
  <c r="A5398" i="12"/>
  <c r="A5397" i="12"/>
  <c r="A5396" i="12"/>
  <c r="A5395" i="12"/>
  <c r="A5394" i="12"/>
  <c r="A5393" i="12"/>
  <c r="A5392" i="12"/>
  <c r="A5391" i="12"/>
  <c r="A5390" i="12"/>
  <c r="A5389" i="12"/>
  <c r="A5388" i="12"/>
  <c r="A5387" i="12"/>
  <c r="A5386" i="12"/>
  <c r="A5385" i="12"/>
  <c r="A5384" i="12"/>
  <c r="A5383" i="12"/>
  <c r="A5382" i="12"/>
  <c r="A5381" i="12"/>
  <c r="A5380" i="12"/>
  <c r="A5379" i="12"/>
  <c r="A5378" i="12"/>
  <c r="A5377" i="12"/>
  <c r="A5376" i="12"/>
  <c r="A5375" i="12"/>
  <c r="A5374" i="12"/>
  <c r="A5373" i="12"/>
  <c r="A5372" i="12"/>
  <c r="A5371" i="12"/>
  <c r="A5370" i="12"/>
  <c r="A5369" i="12"/>
  <c r="A5368" i="12"/>
  <c r="A5367" i="12"/>
  <c r="A5366" i="12"/>
  <c r="A5365" i="12"/>
  <c r="A5364" i="12"/>
  <c r="A5363" i="12"/>
  <c r="A5362" i="12"/>
  <c r="A5361" i="12"/>
  <c r="A5360" i="12"/>
  <c r="A5359" i="12"/>
  <c r="A5358" i="12"/>
  <c r="A5357" i="12"/>
  <c r="A5356" i="12"/>
  <c r="A5355" i="12"/>
  <c r="A5354" i="12"/>
  <c r="A5353" i="12"/>
  <c r="A5352" i="12"/>
  <c r="A5351" i="12"/>
  <c r="A5350" i="12"/>
  <c r="A5349" i="12"/>
  <c r="A5348" i="12"/>
  <c r="A5347" i="12"/>
  <c r="A5346" i="12"/>
  <c r="A5345" i="12"/>
  <c r="A5344" i="12"/>
  <c r="A5343" i="12"/>
  <c r="A5342" i="12"/>
  <c r="A5341" i="12"/>
  <c r="A5340" i="12"/>
  <c r="A5339" i="12"/>
  <c r="A5338" i="12"/>
  <c r="A5337" i="12"/>
  <c r="A5336" i="12"/>
  <c r="A5335" i="12"/>
  <c r="A5334" i="12"/>
  <c r="A5333" i="12"/>
  <c r="A5332" i="12"/>
  <c r="A5331" i="12"/>
  <c r="A5330" i="12"/>
  <c r="A5329" i="12"/>
  <c r="A5328" i="12"/>
  <c r="A5327" i="12"/>
  <c r="A5326" i="12"/>
  <c r="A5325" i="12"/>
  <c r="A5324" i="12"/>
  <c r="A5323" i="12"/>
  <c r="A5322" i="12"/>
  <c r="A5321" i="12"/>
  <c r="A5320" i="12"/>
  <c r="A5319" i="12"/>
  <c r="A5318" i="12"/>
  <c r="A5317" i="12"/>
  <c r="A5316" i="12"/>
  <c r="A5315" i="12"/>
  <c r="A5314" i="12"/>
  <c r="A5313" i="12"/>
  <c r="A5312" i="12"/>
  <c r="A5311" i="12"/>
  <c r="A5310" i="12"/>
  <c r="A5309" i="12"/>
  <c r="A5308" i="12"/>
  <c r="A5307" i="12"/>
  <c r="A5306" i="12"/>
  <c r="A5305" i="12"/>
  <c r="A5304" i="12"/>
  <c r="A5303" i="12"/>
  <c r="A5302" i="12"/>
  <c r="A5301" i="12"/>
  <c r="A5300" i="12"/>
  <c r="A5299" i="12"/>
  <c r="A5298" i="12"/>
  <c r="A5297" i="12"/>
  <c r="A5296" i="12"/>
  <c r="A5295" i="12"/>
  <c r="A5294" i="12"/>
  <c r="A5293" i="12"/>
  <c r="A5292" i="12"/>
  <c r="A5291" i="12"/>
  <c r="A5290" i="12"/>
  <c r="A5289" i="12"/>
  <c r="A5288" i="12"/>
  <c r="A5287" i="12"/>
  <c r="A5286" i="12"/>
  <c r="A5285" i="12"/>
  <c r="A5284" i="12"/>
  <c r="A5283" i="12"/>
  <c r="A5282" i="12"/>
  <c r="A5281" i="12"/>
  <c r="A5280" i="12"/>
  <c r="A5279" i="12"/>
  <c r="A5278" i="12"/>
  <c r="A5277" i="12"/>
  <c r="A5276" i="12"/>
  <c r="A5275" i="12"/>
  <c r="A5274" i="12"/>
  <c r="A5273" i="12"/>
  <c r="A5272" i="12"/>
  <c r="A5271" i="12"/>
  <c r="A5270" i="12"/>
  <c r="A5269" i="12"/>
  <c r="A5268" i="12"/>
  <c r="A5267" i="12"/>
  <c r="A5266" i="12"/>
  <c r="A5265" i="12"/>
  <c r="A5264" i="12"/>
  <c r="A5263" i="12"/>
  <c r="A5262" i="12"/>
  <c r="A5261" i="12"/>
  <c r="A5260" i="12"/>
  <c r="A5259" i="12"/>
  <c r="A5258" i="12"/>
  <c r="A5257" i="12"/>
  <c r="A5256" i="12"/>
  <c r="A5255" i="12"/>
  <c r="A5254" i="12"/>
  <c r="A5253" i="12"/>
  <c r="A5252" i="12"/>
  <c r="A5251" i="12"/>
  <c r="A5250" i="12"/>
  <c r="A5249" i="12"/>
  <c r="A5248" i="12"/>
  <c r="A5247" i="12"/>
  <c r="A5246" i="12"/>
  <c r="A5245" i="12"/>
  <c r="A5244" i="12"/>
  <c r="A5243" i="12"/>
  <c r="A5242" i="12"/>
  <c r="A5241" i="12"/>
  <c r="A5240" i="12"/>
  <c r="A5239" i="12"/>
  <c r="A5238" i="12"/>
  <c r="A5237" i="12"/>
  <c r="A5236" i="12"/>
  <c r="A5235" i="12"/>
  <c r="A5234" i="12"/>
  <c r="A5233" i="12"/>
  <c r="A5232" i="12"/>
  <c r="A5231" i="12"/>
  <c r="A5230" i="12"/>
  <c r="A5229" i="12"/>
  <c r="A5228" i="12"/>
  <c r="A5227" i="12"/>
  <c r="A5226" i="12"/>
  <c r="A5225" i="12"/>
  <c r="A5224" i="12"/>
  <c r="A5223" i="12"/>
  <c r="A5222" i="12"/>
  <c r="A5221" i="12"/>
  <c r="A5220" i="12"/>
  <c r="A5219" i="12"/>
  <c r="A5218" i="12"/>
  <c r="A5217" i="12"/>
  <c r="A5216" i="12"/>
  <c r="A5215" i="12"/>
  <c r="A5214" i="12"/>
  <c r="A5213" i="12"/>
  <c r="A5212" i="12"/>
  <c r="A5211" i="12"/>
  <c r="A5210" i="12"/>
  <c r="A5209" i="12"/>
  <c r="A5208" i="12"/>
  <c r="A5207" i="12"/>
  <c r="A5206" i="12"/>
  <c r="A5205" i="12"/>
  <c r="A5204" i="12"/>
  <c r="A5203" i="12"/>
  <c r="A5202" i="12"/>
  <c r="A5201" i="12"/>
  <c r="A5200" i="12"/>
  <c r="A5199" i="12"/>
  <c r="A5198" i="12"/>
  <c r="A5197" i="12"/>
  <c r="A5196" i="12"/>
  <c r="A5195" i="12"/>
  <c r="A5194" i="12"/>
  <c r="A5193" i="12"/>
  <c r="A5192" i="12"/>
  <c r="A5191" i="12"/>
  <c r="A5190" i="12"/>
  <c r="A5189" i="12"/>
  <c r="A5188" i="12"/>
  <c r="A5187" i="12"/>
  <c r="A5186" i="12"/>
  <c r="A5185" i="12"/>
  <c r="A5184" i="12"/>
  <c r="A5183" i="12"/>
  <c r="A5182" i="12"/>
  <c r="A5181" i="12"/>
  <c r="A5180" i="12"/>
  <c r="A5179" i="12"/>
  <c r="A5178" i="12"/>
  <c r="A5177" i="12"/>
  <c r="A5176" i="12"/>
  <c r="A5175" i="12"/>
  <c r="A5174" i="12"/>
  <c r="A5173" i="12"/>
  <c r="A5172" i="12"/>
  <c r="A5171" i="12"/>
  <c r="A5170" i="12"/>
  <c r="A5169" i="12"/>
  <c r="A5168" i="12"/>
  <c r="A5167" i="12"/>
  <c r="A5166" i="12"/>
  <c r="A5165" i="12"/>
  <c r="A5164" i="12"/>
  <c r="A5163" i="12"/>
  <c r="A5162" i="12"/>
  <c r="A5161" i="12"/>
  <c r="A5160" i="12"/>
  <c r="A5159" i="12"/>
  <c r="A5158" i="12"/>
  <c r="A5157" i="12"/>
  <c r="A5156" i="12"/>
  <c r="A5155" i="12"/>
  <c r="A5154" i="12"/>
  <c r="A5153" i="12"/>
  <c r="A5152" i="12"/>
  <c r="A5151" i="12"/>
  <c r="A5150" i="12"/>
  <c r="A5149" i="12"/>
  <c r="A5148" i="12"/>
  <c r="A5147" i="12"/>
  <c r="A5146" i="12"/>
  <c r="A5145" i="12"/>
  <c r="A5144" i="12"/>
  <c r="A5143" i="12"/>
  <c r="A5142" i="12"/>
  <c r="A5141" i="12"/>
  <c r="A5140" i="12"/>
  <c r="A5139" i="12"/>
  <c r="A5138" i="12"/>
  <c r="A5137" i="12"/>
  <c r="A5136" i="12"/>
  <c r="A5135" i="12"/>
  <c r="A5134" i="12"/>
  <c r="A5133" i="12"/>
  <c r="A5132" i="12"/>
  <c r="A5131" i="12"/>
  <c r="A5130" i="12"/>
  <c r="A5129" i="12"/>
  <c r="A5128" i="12"/>
  <c r="A5127" i="12"/>
  <c r="A5126" i="12"/>
  <c r="A5125" i="12"/>
  <c r="A5124" i="12"/>
  <c r="A5123" i="12"/>
  <c r="A5122" i="12"/>
  <c r="A5121" i="12"/>
  <c r="A5120" i="12"/>
  <c r="A5119" i="12"/>
  <c r="A5118" i="12"/>
  <c r="A5117" i="12"/>
  <c r="A5116" i="12"/>
  <c r="A5115" i="12"/>
  <c r="A5114" i="12"/>
  <c r="A5113" i="12"/>
  <c r="A5112" i="12"/>
  <c r="A5111" i="12"/>
  <c r="A5110" i="12"/>
  <c r="A5109" i="12"/>
  <c r="A5108" i="12"/>
  <c r="A5107" i="12"/>
  <c r="A5106" i="12"/>
  <c r="A5105" i="12"/>
  <c r="A5104" i="12"/>
  <c r="A5103" i="12"/>
  <c r="A5102" i="12"/>
  <c r="A5101" i="12"/>
  <c r="A5100" i="12"/>
  <c r="A5099" i="12"/>
  <c r="A5098" i="12"/>
  <c r="A5097" i="12"/>
  <c r="A5096" i="12"/>
  <c r="A5095" i="12"/>
  <c r="A5094" i="12"/>
  <c r="A5093" i="12"/>
  <c r="A5092" i="12"/>
  <c r="A5091" i="12"/>
  <c r="A5090" i="12"/>
  <c r="A5089" i="12"/>
  <c r="A5088" i="12"/>
  <c r="A5087" i="12"/>
  <c r="A5086" i="12"/>
  <c r="A5085" i="12"/>
  <c r="A5084" i="12"/>
  <c r="A5083" i="12"/>
  <c r="A5082" i="12"/>
  <c r="A5081" i="12"/>
  <c r="A5080" i="12"/>
  <c r="A5079" i="12"/>
  <c r="A5078" i="12"/>
  <c r="A5077" i="12"/>
  <c r="A5076" i="12"/>
  <c r="A5075" i="12"/>
  <c r="A5074" i="12"/>
  <c r="A5073" i="12"/>
  <c r="A5072" i="12"/>
  <c r="A5071" i="12"/>
  <c r="A5070" i="12"/>
  <c r="A5069" i="12"/>
  <c r="A5068" i="12"/>
  <c r="A5067" i="12"/>
  <c r="A5066" i="12"/>
  <c r="A5065" i="12"/>
  <c r="A5064" i="12"/>
  <c r="A5063" i="12"/>
  <c r="A5062" i="12"/>
  <c r="A5061" i="12"/>
  <c r="A5060" i="12"/>
  <c r="A5059" i="12"/>
  <c r="A5058" i="12"/>
  <c r="A5057" i="12"/>
  <c r="A5056" i="12"/>
  <c r="A5055" i="12"/>
  <c r="A5054" i="12"/>
  <c r="A5053" i="12"/>
  <c r="A5052" i="12"/>
  <c r="A5051" i="12"/>
  <c r="A5050" i="12"/>
  <c r="A5049" i="12"/>
  <c r="A5048" i="12"/>
  <c r="A5047" i="12"/>
  <c r="A5046" i="12"/>
  <c r="A5045" i="12"/>
  <c r="A5044" i="12"/>
  <c r="A5043" i="12"/>
  <c r="A5042" i="12"/>
  <c r="A5041" i="12"/>
  <c r="A5040" i="12"/>
  <c r="A5039" i="12"/>
  <c r="A5038" i="12"/>
  <c r="A5037" i="12"/>
  <c r="A5036" i="12"/>
  <c r="A5035" i="12"/>
  <c r="A5034" i="12"/>
  <c r="A5033" i="12"/>
  <c r="A5032" i="12"/>
  <c r="A5031" i="12"/>
  <c r="A5030" i="12"/>
  <c r="A5029" i="12"/>
  <c r="A5028" i="12"/>
  <c r="A5027" i="12"/>
  <c r="A5026" i="12"/>
  <c r="A5025" i="12"/>
  <c r="A5024" i="12"/>
  <c r="A5023" i="12"/>
  <c r="A5022" i="12"/>
  <c r="A5021" i="12"/>
  <c r="A5020" i="12"/>
  <c r="A5019" i="12"/>
  <c r="A5018" i="12"/>
  <c r="A5017" i="12"/>
  <c r="A5016" i="12"/>
  <c r="A5015" i="12"/>
  <c r="A5014" i="12"/>
  <c r="A5013" i="12"/>
  <c r="A5012" i="12"/>
  <c r="A5011" i="12"/>
  <c r="A5010" i="12"/>
  <c r="A5009" i="12"/>
  <c r="A5008" i="12"/>
  <c r="A5007" i="12"/>
  <c r="A5006" i="12"/>
  <c r="A5005" i="12"/>
  <c r="A5004" i="12"/>
  <c r="A5003" i="12"/>
  <c r="A5002" i="12"/>
  <c r="A5001" i="12"/>
  <c r="A5000" i="12"/>
  <c r="A4999" i="12"/>
  <c r="A4998" i="12"/>
  <c r="A4997" i="12"/>
  <c r="A4996" i="12"/>
  <c r="A4995" i="12"/>
  <c r="A4994" i="12"/>
  <c r="A4993" i="12"/>
  <c r="A4992" i="12"/>
  <c r="A4991" i="12"/>
  <c r="A4990" i="12"/>
  <c r="A4989" i="12"/>
  <c r="A4988" i="12"/>
  <c r="A4987" i="12"/>
  <c r="A4986" i="12"/>
  <c r="A4985" i="12"/>
  <c r="A4984" i="12"/>
  <c r="A4983" i="12"/>
  <c r="A4982" i="12"/>
  <c r="A4981" i="12"/>
  <c r="A4980" i="12"/>
  <c r="A4979" i="12"/>
  <c r="A4978" i="12"/>
  <c r="A4977" i="12"/>
  <c r="A4976" i="12"/>
  <c r="A4975" i="12"/>
  <c r="A4974" i="12"/>
  <c r="A4973" i="12"/>
  <c r="A4972" i="12"/>
  <c r="A4971" i="12"/>
  <c r="A4970" i="12"/>
  <c r="A4969" i="12"/>
  <c r="A4968" i="12"/>
  <c r="A4967" i="12"/>
  <c r="A4966" i="12"/>
  <c r="A4965" i="12"/>
  <c r="A4964" i="12"/>
  <c r="A4963" i="12"/>
  <c r="A4962" i="12"/>
  <c r="A4961" i="12"/>
  <c r="A4960" i="12"/>
  <c r="A4959" i="12"/>
  <c r="A4958" i="12"/>
  <c r="A4957" i="12"/>
  <c r="A4956" i="12"/>
  <c r="A4955" i="12"/>
  <c r="A4954" i="12"/>
  <c r="A4953" i="12"/>
  <c r="A4952" i="12"/>
  <c r="A4951" i="12"/>
  <c r="A4950" i="12"/>
  <c r="A4949" i="12"/>
  <c r="A4948" i="12"/>
  <c r="A4947" i="12"/>
  <c r="A4946" i="12"/>
  <c r="A4945" i="12"/>
  <c r="A4944" i="12"/>
  <c r="A4943" i="12"/>
  <c r="A4942" i="12"/>
  <c r="A4941" i="12"/>
  <c r="A4940" i="12"/>
  <c r="A4939" i="12"/>
  <c r="A4938" i="12"/>
  <c r="A4937" i="12"/>
  <c r="A4936" i="12"/>
  <c r="A4935" i="12"/>
  <c r="A4934" i="12"/>
  <c r="A4933" i="12"/>
  <c r="A4932" i="12"/>
  <c r="A4931" i="12"/>
  <c r="A4930" i="12"/>
  <c r="A4929" i="12"/>
  <c r="A4928" i="12"/>
  <c r="A4927" i="12"/>
  <c r="A4926" i="12"/>
  <c r="A4925" i="12"/>
  <c r="A4924" i="12"/>
  <c r="A4923" i="12"/>
  <c r="A4922" i="12"/>
  <c r="A4921" i="12"/>
  <c r="A4920" i="12"/>
  <c r="A4919" i="12"/>
  <c r="A4918" i="12"/>
  <c r="A4917" i="12"/>
  <c r="A4916" i="12"/>
  <c r="A4915" i="12"/>
  <c r="A4914" i="12"/>
  <c r="A4913" i="12"/>
  <c r="A4912" i="12"/>
  <c r="A4911" i="12"/>
  <c r="A4910" i="12"/>
  <c r="A4909" i="12"/>
  <c r="A4908" i="12"/>
  <c r="A4907" i="12"/>
  <c r="A4906" i="12"/>
  <c r="A4905" i="12"/>
  <c r="A4904" i="12"/>
  <c r="A4903" i="12"/>
  <c r="A4902" i="12"/>
  <c r="A4901" i="12"/>
  <c r="A4900" i="12"/>
  <c r="A4899" i="12"/>
  <c r="A4898" i="12"/>
  <c r="A4897" i="12"/>
  <c r="A4896" i="12"/>
  <c r="A4895" i="12"/>
  <c r="A4894" i="12"/>
  <c r="A4893" i="12"/>
  <c r="A4892" i="12"/>
  <c r="A4891" i="12"/>
  <c r="A4890" i="12"/>
  <c r="A4889" i="12"/>
  <c r="A4888" i="12"/>
  <c r="A4887" i="12"/>
  <c r="A4886" i="12"/>
  <c r="A4885" i="12"/>
  <c r="A4884" i="12"/>
  <c r="A4883" i="12"/>
  <c r="A4882" i="12"/>
  <c r="A4881" i="12"/>
  <c r="A4880" i="12"/>
  <c r="A4879" i="12"/>
  <c r="A4878" i="12"/>
  <c r="A4877" i="12"/>
  <c r="A4876" i="12"/>
  <c r="A4875" i="12"/>
  <c r="A4874" i="12"/>
  <c r="A4873" i="12"/>
  <c r="A4872" i="12"/>
  <c r="A4871" i="12"/>
  <c r="A4870" i="12"/>
  <c r="A4869" i="12"/>
  <c r="A4868" i="12"/>
  <c r="A4867" i="12"/>
  <c r="A4866" i="12"/>
  <c r="A4865" i="12"/>
  <c r="A4864" i="12"/>
  <c r="A4863" i="12"/>
  <c r="A4862" i="12"/>
  <c r="A4861" i="12"/>
  <c r="A4860" i="12"/>
  <c r="A4859" i="12"/>
  <c r="A4858" i="12"/>
  <c r="A4857" i="12"/>
  <c r="A4856" i="12"/>
  <c r="A4855" i="12"/>
  <c r="A4854" i="12"/>
  <c r="A4853" i="12"/>
  <c r="A4852" i="12"/>
  <c r="A4851" i="12"/>
  <c r="A4850" i="12"/>
  <c r="A4849" i="12"/>
  <c r="A4848" i="12"/>
  <c r="A4847" i="12"/>
  <c r="A4846" i="12"/>
  <c r="A4845" i="12"/>
  <c r="A4844" i="12"/>
  <c r="A4843" i="12"/>
  <c r="A4842" i="12"/>
  <c r="A4841" i="12"/>
  <c r="A4840" i="12"/>
  <c r="A4839" i="12"/>
  <c r="A4838" i="12"/>
  <c r="A4837" i="12"/>
  <c r="A4836" i="12"/>
  <c r="A4835" i="12"/>
  <c r="A4834" i="12"/>
  <c r="A4833" i="12"/>
  <c r="A4832" i="12"/>
  <c r="A4831" i="12"/>
  <c r="A4830" i="12"/>
  <c r="A4829" i="12"/>
  <c r="A4828" i="12"/>
  <c r="A4827" i="12"/>
  <c r="A4826" i="12"/>
  <c r="A4825" i="12"/>
  <c r="A4824" i="12"/>
  <c r="A4823" i="12"/>
  <c r="A4822" i="12"/>
  <c r="A4821" i="12"/>
  <c r="A4820" i="12"/>
  <c r="A4819" i="12"/>
  <c r="A4818" i="12"/>
  <c r="A4817" i="12"/>
  <c r="A4816" i="12"/>
  <c r="A4815" i="12"/>
  <c r="A4814" i="12"/>
  <c r="A4813" i="12"/>
  <c r="A4812" i="12"/>
  <c r="A4811" i="12"/>
  <c r="A4810" i="12"/>
  <c r="A4809" i="12"/>
  <c r="A4808" i="12"/>
  <c r="A4807" i="12"/>
  <c r="A4806" i="12"/>
  <c r="A4805" i="12"/>
  <c r="A4804" i="12"/>
  <c r="A4803" i="12"/>
  <c r="A4802" i="12"/>
  <c r="A4801" i="12"/>
  <c r="A4800" i="12"/>
  <c r="A4799" i="12"/>
  <c r="A4798" i="12"/>
  <c r="A4797" i="12"/>
  <c r="A4796" i="12"/>
  <c r="A4795" i="12"/>
  <c r="A4794" i="12"/>
  <c r="A4793" i="12"/>
  <c r="A4792" i="12"/>
  <c r="A4791" i="12"/>
  <c r="A4790" i="12"/>
  <c r="A4789" i="12"/>
  <c r="A4788" i="12"/>
  <c r="A4787" i="12"/>
  <c r="A4786" i="12"/>
  <c r="A4785" i="12"/>
  <c r="A4784" i="12"/>
  <c r="A4783" i="12"/>
  <c r="A4782" i="12"/>
  <c r="A4781" i="12"/>
  <c r="A4780" i="12"/>
  <c r="A4779" i="12"/>
  <c r="A4778" i="12"/>
  <c r="A4777" i="12"/>
  <c r="A4776" i="12"/>
  <c r="A4775" i="12"/>
  <c r="A4774" i="12"/>
  <c r="A4773" i="12"/>
  <c r="A4772" i="12"/>
  <c r="A4771" i="12"/>
  <c r="A4770" i="12"/>
  <c r="A4769" i="12"/>
  <c r="A4768" i="12"/>
  <c r="A4767" i="12"/>
  <c r="A4766" i="12"/>
  <c r="A4765" i="12"/>
  <c r="A4764" i="12"/>
  <c r="A4763" i="12"/>
  <c r="A4762" i="12"/>
  <c r="A4761" i="12"/>
  <c r="A4760" i="12"/>
  <c r="A4759" i="12"/>
  <c r="A4758" i="12"/>
  <c r="A4757" i="12"/>
  <c r="A4756" i="12"/>
  <c r="A4755" i="12"/>
  <c r="A4754" i="12"/>
  <c r="A4753" i="12"/>
  <c r="A4752" i="12"/>
  <c r="A4751" i="12"/>
  <c r="A4750" i="12"/>
  <c r="A4749" i="12"/>
  <c r="A4748" i="12"/>
  <c r="A4747" i="12"/>
  <c r="A4746" i="12"/>
  <c r="A4745" i="12"/>
  <c r="A4744" i="12"/>
  <c r="A4743" i="12"/>
  <c r="A4742" i="12"/>
  <c r="A4741" i="12"/>
  <c r="A4740" i="12"/>
  <c r="A4739" i="12"/>
  <c r="A4738" i="12"/>
  <c r="A4737" i="12"/>
  <c r="A4736" i="12"/>
  <c r="A4735" i="12"/>
  <c r="A4734" i="12"/>
  <c r="A4733" i="12"/>
  <c r="A4732" i="12"/>
  <c r="A4731" i="12"/>
  <c r="A4730" i="12"/>
  <c r="A4729" i="12"/>
  <c r="A4728" i="12"/>
  <c r="A4727" i="12"/>
  <c r="A4726" i="12"/>
  <c r="A4725" i="12"/>
  <c r="A4724" i="12"/>
  <c r="A4723" i="12"/>
  <c r="A4722" i="12"/>
  <c r="A4721" i="12"/>
  <c r="A4720" i="12"/>
  <c r="A4719" i="12"/>
  <c r="A4718" i="12"/>
  <c r="A4717" i="12"/>
  <c r="A4716" i="12"/>
  <c r="A4715" i="12"/>
  <c r="A4714" i="12"/>
  <c r="A4713" i="12"/>
  <c r="A4712" i="12"/>
  <c r="A4711" i="12"/>
  <c r="A4710" i="12"/>
  <c r="A4709" i="12"/>
  <c r="A4708" i="12"/>
  <c r="A4707" i="12"/>
  <c r="A4706" i="12"/>
  <c r="A4705" i="12"/>
  <c r="A4704" i="12"/>
  <c r="A4703" i="12"/>
  <c r="A4702" i="12"/>
  <c r="A4701" i="12"/>
  <c r="A4700" i="12"/>
  <c r="A4699" i="12"/>
  <c r="A4698" i="12"/>
  <c r="A4697" i="12"/>
  <c r="A4696" i="12"/>
  <c r="A4695" i="12"/>
  <c r="A4694" i="12"/>
  <c r="A4693" i="12"/>
  <c r="A4692" i="12"/>
  <c r="A4691" i="12"/>
  <c r="A4690" i="12"/>
  <c r="A4689" i="12"/>
  <c r="A4688" i="12"/>
  <c r="A4687" i="12"/>
  <c r="A4686" i="12"/>
  <c r="A4685" i="12"/>
  <c r="A4684" i="12"/>
  <c r="A4683" i="12"/>
  <c r="A4682" i="12"/>
  <c r="A4681" i="12"/>
  <c r="A4680" i="12"/>
  <c r="A4679" i="12"/>
  <c r="A4678" i="12"/>
  <c r="A4677" i="12"/>
  <c r="A4676" i="12"/>
  <c r="A4675" i="12"/>
  <c r="A4674" i="12"/>
  <c r="A4673" i="12"/>
  <c r="A4672" i="12"/>
  <c r="A4671" i="12"/>
  <c r="A4670" i="12"/>
  <c r="A4669" i="12"/>
  <c r="A4668" i="12"/>
  <c r="A4667" i="12"/>
  <c r="A4666" i="12"/>
  <c r="A4665" i="12"/>
  <c r="A4664" i="12"/>
  <c r="A4663" i="12"/>
  <c r="A4662" i="12"/>
  <c r="A4661" i="12"/>
  <c r="A4660" i="12"/>
  <c r="A4659" i="12"/>
  <c r="A4658" i="12"/>
  <c r="A4657" i="12"/>
  <c r="A4656" i="12"/>
  <c r="A4655" i="12"/>
  <c r="A4654" i="12"/>
  <c r="A4653" i="12"/>
  <c r="A4652" i="12"/>
  <c r="A4651" i="12"/>
  <c r="A4650" i="12"/>
  <c r="A4649" i="12"/>
  <c r="A4648" i="12"/>
  <c r="A4647" i="12"/>
  <c r="A4646" i="12"/>
  <c r="A4645" i="12"/>
  <c r="A4644" i="12"/>
  <c r="A4643" i="12"/>
  <c r="A4642" i="12"/>
  <c r="A4641" i="12"/>
  <c r="A4640" i="12"/>
  <c r="A4639" i="12"/>
  <c r="A4638" i="12"/>
  <c r="A4637" i="12"/>
  <c r="A4636" i="12"/>
  <c r="A4635" i="12"/>
  <c r="A4634" i="12"/>
  <c r="A4633" i="12"/>
  <c r="A4632" i="12"/>
  <c r="A4631" i="12"/>
  <c r="A4630" i="12"/>
  <c r="A4629" i="12"/>
  <c r="A4628" i="12"/>
  <c r="A4627" i="12"/>
  <c r="A4626" i="12"/>
  <c r="A4625" i="12"/>
  <c r="A4624" i="12"/>
  <c r="A4623" i="12"/>
  <c r="A4622" i="12"/>
  <c r="A4621" i="12"/>
  <c r="A4620" i="12"/>
  <c r="A4619" i="12"/>
  <c r="A4618" i="12"/>
  <c r="A4617" i="12"/>
  <c r="A4616" i="12"/>
  <c r="A4615" i="12"/>
  <c r="A4614" i="12"/>
  <c r="A4613" i="12"/>
  <c r="A4612" i="12"/>
  <c r="A4611" i="12"/>
  <c r="A4610" i="12"/>
  <c r="A4609" i="12"/>
  <c r="A4608" i="12"/>
  <c r="A4607" i="12"/>
  <c r="A4606" i="12"/>
  <c r="A4605" i="12"/>
  <c r="A4604" i="12"/>
  <c r="A4603" i="12"/>
  <c r="A4602" i="12"/>
  <c r="A4601" i="12"/>
  <c r="A4600" i="12"/>
  <c r="A4599" i="12"/>
  <c r="A4598" i="12"/>
  <c r="A4597" i="12"/>
  <c r="A4596" i="12"/>
  <c r="A4595" i="12"/>
  <c r="A4594" i="12"/>
  <c r="A4593" i="12"/>
  <c r="A4592" i="12"/>
  <c r="A4591" i="12"/>
  <c r="A4590" i="12"/>
  <c r="A4589" i="12"/>
  <c r="A4588" i="12"/>
  <c r="A4587" i="12"/>
  <c r="A4586" i="12"/>
  <c r="A4585" i="12"/>
  <c r="A4584" i="12"/>
  <c r="A4583" i="12"/>
  <c r="A4582" i="12"/>
  <c r="A4581" i="12"/>
  <c r="A4580" i="12"/>
  <c r="A4579" i="12"/>
  <c r="A4578" i="12"/>
  <c r="A4577" i="12"/>
  <c r="A4576" i="12"/>
  <c r="A4575" i="12"/>
  <c r="A4574" i="12"/>
  <c r="A4573" i="12"/>
  <c r="A4572" i="12"/>
  <c r="A4571" i="12"/>
  <c r="A4570" i="12"/>
  <c r="A4569" i="12"/>
  <c r="A4568" i="12"/>
  <c r="A4567" i="12"/>
  <c r="A4566" i="12"/>
  <c r="A4565" i="12"/>
  <c r="A4564" i="12"/>
  <c r="A4563" i="12"/>
  <c r="A4562" i="12"/>
  <c r="A4561" i="12"/>
  <c r="A4560" i="12"/>
  <c r="A4559" i="12"/>
  <c r="A4558" i="12"/>
  <c r="A4557" i="12"/>
  <c r="A4556" i="12"/>
  <c r="A4555" i="12"/>
  <c r="A4554" i="12"/>
  <c r="A4553" i="12"/>
  <c r="A4552" i="12"/>
  <c r="A4551" i="12"/>
  <c r="A4550" i="12"/>
  <c r="A4549" i="12"/>
  <c r="A4548" i="12"/>
  <c r="A4547" i="12"/>
  <c r="A4546" i="12"/>
  <c r="A4545" i="12"/>
  <c r="A4544" i="12"/>
  <c r="A4543" i="12"/>
  <c r="A4542" i="12"/>
  <c r="A4541" i="12"/>
  <c r="A4540" i="12"/>
  <c r="A4539" i="12"/>
  <c r="A4538" i="12"/>
  <c r="A4537" i="12"/>
  <c r="A4536" i="12"/>
  <c r="A4535" i="12"/>
  <c r="A4534" i="12"/>
  <c r="A4533" i="12"/>
  <c r="A4532" i="12"/>
  <c r="A4531" i="12"/>
  <c r="A4530" i="12"/>
  <c r="A4529" i="12"/>
  <c r="A4528" i="12"/>
  <c r="A4527" i="12"/>
  <c r="A4526" i="12"/>
  <c r="A4525" i="12"/>
  <c r="A4524" i="12"/>
  <c r="A4523" i="12"/>
  <c r="A4522" i="12"/>
  <c r="A4521" i="12"/>
  <c r="A4520" i="12"/>
  <c r="A4519" i="12"/>
  <c r="A4518" i="12"/>
  <c r="A4517" i="12"/>
  <c r="A4516" i="12"/>
  <c r="A4515" i="12"/>
  <c r="A4514" i="12"/>
  <c r="A4513" i="12"/>
  <c r="A4512" i="12"/>
  <c r="A4511" i="12"/>
  <c r="A4510" i="12"/>
  <c r="A4509" i="12"/>
  <c r="A4508" i="12"/>
  <c r="A4507" i="12"/>
  <c r="A4506" i="12"/>
  <c r="A4505" i="12"/>
  <c r="A4504" i="12"/>
  <c r="A4503" i="12"/>
  <c r="A4502" i="12"/>
  <c r="A4501" i="12"/>
  <c r="A4500" i="12"/>
  <c r="A4499" i="12"/>
  <c r="A4498" i="12"/>
  <c r="A4497" i="12"/>
  <c r="A4496" i="12"/>
  <c r="A4495" i="12"/>
  <c r="A4494" i="12"/>
  <c r="A4493" i="12"/>
  <c r="A4492" i="12"/>
  <c r="A4491" i="12"/>
  <c r="A4490" i="12"/>
  <c r="A4489" i="12"/>
  <c r="A4488" i="12"/>
  <c r="A4487" i="12"/>
  <c r="A4486" i="12"/>
  <c r="A4485" i="12"/>
  <c r="A4484" i="12"/>
  <c r="A4483" i="12"/>
  <c r="A4482" i="12"/>
  <c r="A4481" i="12"/>
  <c r="A4480" i="12"/>
  <c r="A4479" i="12"/>
  <c r="A4478" i="12"/>
  <c r="A4477" i="12"/>
  <c r="A4476" i="12"/>
  <c r="A4475" i="12"/>
  <c r="A4474" i="12"/>
  <c r="A4473" i="12"/>
  <c r="A4472" i="12"/>
  <c r="A4471" i="12"/>
  <c r="A4470" i="12"/>
  <c r="A4469" i="12"/>
  <c r="A4468" i="12"/>
  <c r="A4467" i="12"/>
  <c r="A4466" i="12"/>
  <c r="A4465" i="12"/>
  <c r="A4464" i="12"/>
  <c r="A4463" i="12"/>
  <c r="A4462" i="12"/>
  <c r="A4461" i="12"/>
  <c r="A4460" i="12"/>
  <c r="A4459" i="12"/>
  <c r="A4458" i="12"/>
  <c r="A4457" i="12"/>
  <c r="A4456" i="12"/>
  <c r="A4455" i="12"/>
  <c r="A4454" i="12"/>
  <c r="A4453" i="12"/>
  <c r="A4452" i="12"/>
  <c r="A4451" i="12"/>
  <c r="A4450" i="12"/>
  <c r="A4449" i="12"/>
  <c r="A4448" i="12"/>
  <c r="A4447" i="12"/>
  <c r="A4446" i="12"/>
  <c r="A4445" i="12"/>
  <c r="A4444" i="12"/>
  <c r="A4443" i="12"/>
  <c r="A4442" i="12"/>
  <c r="A4441" i="12"/>
  <c r="A4440" i="12"/>
  <c r="A4439" i="12"/>
  <c r="A4438" i="12"/>
  <c r="A4437" i="12"/>
  <c r="A4436" i="12"/>
  <c r="A4435" i="12"/>
  <c r="A4434" i="12"/>
  <c r="A4433" i="12"/>
  <c r="A4432" i="12"/>
  <c r="A4431" i="12"/>
  <c r="A4430" i="12"/>
  <c r="A4429" i="12"/>
  <c r="A4428" i="12"/>
  <c r="A4427" i="12"/>
  <c r="A4426" i="12"/>
  <c r="A4425" i="12"/>
  <c r="A4424" i="12"/>
  <c r="A4423" i="12"/>
  <c r="A4422" i="12"/>
  <c r="A4421" i="12"/>
  <c r="A4420" i="12"/>
  <c r="A4419" i="12"/>
  <c r="A4418" i="12"/>
  <c r="A4417" i="12"/>
  <c r="A4416" i="12"/>
  <c r="A4415" i="12"/>
  <c r="A4414" i="12"/>
  <c r="A4413" i="12"/>
  <c r="A4412" i="12"/>
  <c r="A4411" i="12"/>
  <c r="A4410" i="12"/>
  <c r="A4409" i="12"/>
  <c r="A4408" i="12"/>
  <c r="A4407" i="12"/>
  <c r="A4406" i="12"/>
  <c r="A4405" i="12"/>
  <c r="A4404" i="12"/>
  <c r="A4403" i="12"/>
  <c r="A4402" i="12"/>
  <c r="A4401" i="12"/>
  <c r="A4400" i="12"/>
  <c r="A4399" i="12"/>
  <c r="A4398" i="12"/>
  <c r="A4397" i="12"/>
  <c r="A4396" i="12"/>
  <c r="A4395" i="12"/>
  <c r="A4394" i="12"/>
  <c r="A4393" i="12"/>
  <c r="A4392" i="12"/>
  <c r="A4391" i="12"/>
  <c r="A4390" i="12"/>
  <c r="A4389" i="12"/>
  <c r="A4388" i="12"/>
  <c r="A4387" i="12"/>
  <c r="A4386" i="12"/>
  <c r="A4385" i="12"/>
  <c r="A4384" i="12"/>
  <c r="A4383" i="12"/>
  <c r="A4382" i="12"/>
  <c r="A4381" i="12"/>
  <c r="A4380" i="12"/>
  <c r="A4379" i="12"/>
  <c r="A4378" i="12"/>
  <c r="A4377" i="12"/>
  <c r="A4376" i="12"/>
  <c r="A4375" i="12"/>
  <c r="A4374" i="12"/>
  <c r="A4373" i="12"/>
  <c r="A4372" i="12"/>
  <c r="A4371" i="12"/>
  <c r="A4370" i="12"/>
  <c r="A4369" i="12"/>
  <c r="A4368" i="12"/>
  <c r="A4367" i="12"/>
  <c r="A4366" i="12"/>
  <c r="A4365" i="12"/>
  <c r="A4364" i="12"/>
  <c r="A4363" i="12"/>
  <c r="A4362" i="12"/>
  <c r="A4361" i="12"/>
  <c r="A4360" i="12"/>
  <c r="A4359" i="12"/>
  <c r="A4358" i="12"/>
  <c r="A4357" i="12"/>
  <c r="A4356" i="12"/>
  <c r="A4355" i="12"/>
  <c r="A4354" i="12"/>
  <c r="A4353" i="12"/>
  <c r="A4352" i="12"/>
  <c r="A4351" i="12"/>
  <c r="A4350" i="12"/>
  <c r="A4349" i="12"/>
  <c r="A4348" i="12"/>
  <c r="A4347" i="12"/>
  <c r="A4346" i="12"/>
  <c r="A4345" i="12"/>
  <c r="A4344" i="12"/>
  <c r="A4343" i="12"/>
  <c r="A4342" i="12"/>
  <c r="A4341" i="12"/>
  <c r="A4340" i="12"/>
  <c r="A4339" i="12"/>
  <c r="A4338" i="12"/>
  <c r="A4337" i="12"/>
  <c r="A4336" i="12"/>
  <c r="A4335" i="12"/>
  <c r="A4334" i="12"/>
  <c r="A4333" i="12"/>
  <c r="A4332" i="12"/>
  <c r="A4331" i="12"/>
  <c r="A4330" i="12"/>
  <c r="A4329" i="12"/>
  <c r="A4328" i="12"/>
  <c r="A4327" i="12"/>
  <c r="A4326" i="12"/>
  <c r="A4325" i="12"/>
  <c r="A4324" i="12"/>
  <c r="A4323" i="12"/>
  <c r="A4322" i="12"/>
  <c r="A4321" i="12"/>
  <c r="A4320" i="12"/>
  <c r="A4319" i="12"/>
  <c r="A4318" i="12"/>
  <c r="A4317" i="12"/>
  <c r="A4316" i="12"/>
  <c r="A4315" i="12"/>
  <c r="A4314" i="12"/>
  <c r="A4313" i="12"/>
  <c r="A4312" i="12"/>
  <c r="A4311" i="12"/>
  <c r="A4310" i="12"/>
  <c r="A4309" i="12"/>
  <c r="A4308" i="12"/>
  <c r="A4307" i="12"/>
  <c r="A4306" i="12"/>
  <c r="A4305" i="12"/>
  <c r="A4304" i="12"/>
  <c r="A4303" i="12"/>
  <c r="A4302" i="12"/>
  <c r="A4301" i="12"/>
  <c r="A4300" i="12"/>
  <c r="A4299" i="12"/>
  <c r="A4298" i="12"/>
  <c r="A4297" i="12"/>
  <c r="A4296" i="12"/>
  <c r="A4295" i="12"/>
  <c r="A4294" i="12"/>
  <c r="A4293" i="12"/>
  <c r="A4292" i="12"/>
  <c r="A4291" i="12"/>
  <c r="A4290" i="12"/>
  <c r="A4289" i="12"/>
  <c r="A4288" i="12"/>
  <c r="A4287" i="12"/>
  <c r="A4286" i="12"/>
  <c r="A4285" i="12"/>
  <c r="A4284" i="12"/>
  <c r="A4283" i="12"/>
  <c r="A4282" i="12"/>
  <c r="A4281" i="12"/>
  <c r="A4280" i="12"/>
  <c r="A4279" i="12"/>
  <c r="A4278" i="12"/>
  <c r="A4277" i="12"/>
  <c r="A4276" i="12"/>
  <c r="A4275" i="12"/>
  <c r="A4274" i="12"/>
  <c r="A4273" i="12"/>
  <c r="A4272" i="12"/>
  <c r="A4271" i="12"/>
  <c r="A4270" i="12"/>
  <c r="A4269" i="12"/>
  <c r="A4268" i="12"/>
  <c r="A4267" i="12"/>
  <c r="A4266" i="12"/>
  <c r="A4265" i="12"/>
  <c r="A4264" i="12"/>
  <c r="A4263" i="12"/>
  <c r="A4262" i="12"/>
  <c r="A4261" i="12"/>
  <c r="A4260" i="12"/>
  <c r="A4259" i="12"/>
  <c r="A4258" i="12"/>
  <c r="A4257" i="12"/>
  <c r="A4256" i="12"/>
  <c r="A4255" i="12"/>
  <c r="A4254" i="12"/>
  <c r="A4253" i="12"/>
  <c r="A4252" i="12"/>
  <c r="A4251" i="12"/>
  <c r="A4250" i="12"/>
  <c r="A4249" i="12"/>
  <c r="A4248" i="12"/>
  <c r="A4247" i="12"/>
  <c r="A4246" i="12"/>
  <c r="A4245" i="12"/>
  <c r="A4244" i="12"/>
  <c r="A4243" i="12"/>
  <c r="A4242" i="12"/>
  <c r="A4241" i="12"/>
  <c r="A4240" i="12"/>
  <c r="A4239" i="12"/>
  <c r="A4238" i="12"/>
  <c r="A4237" i="12"/>
  <c r="A4236" i="12"/>
  <c r="A4235" i="12"/>
  <c r="A4234" i="12"/>
  <c r="A4233" i="12"/>
  <c r="A4232" i="12"/>
  <c r="A4231" i="12"/>
  <c r="A4230" i="12"/>
  <c r="A4229" i="12"/>
  <c r="A4228" i="12"/>
  <c r="A4227" i="12"/>
  <c r="A4226" i="12"/>
  <c r="A4225" i="12"/>
  <c r="A4224" i="12"/>
  <c r="A4223" i="12"/>
  <c r="A4222" i="12"/>
  <c r="A4221" i="12"/>
  <c r="A4220" i="12"/>
  <c r="A4219" i="12"/>
  <c r="A4218" i="12"/>
  <c r="A4217" i="12"/>
  <c r="A4216" i="12"/>
  <c r="A4215" i="12"/>
  <c r="A4214" i="12"/>
  <c r="A4213" i="12"/>
  <c r="A4212" i="12"/>
  <c r="A4211" i="12"/>
  <c r="A4210" i="12"/>
  <c r="A4209" i="12"/>
  <c r="A4208" i="12"/>
  <c r="A4207" i="12"/>
  <c r="A4206" i="12"/>
  <c r="A4205" i="12"/>
  <c r="A4204" i="12"/>
  <c r="A4203" i="12"/>
  <c r="A4202" i="12"/>
  <c r="A4201" i="12"/>
  <c r="A4200" i="12"/>
  <c r="A4199" i="12"/>
  <c r="A4198" i="12"/>
  <c r="A4197" i="12"/>
  <c r="A4196" i="12"/>
  <c r="A4195" i="12"/>
  <c r="A4194" i="12"/>
  <c r="A4193" i="12"/>
  <c r="A4192" i="12"/>
  <c r="A4191" i="12"/>
  <c r="A4190" i="12"/>
  <c r="A4189" i="12"/>
  <c r="A4188" i="12"/>
  <c r="A4187" i="12"/>
  <c r="A4186" i="12"/>
  <c r="A4185" i="12"/>
  <c r="A4184" i="12"/>
  <c r="A4183" i="12"/>
  <c r="A4182" i="12"/>
  <c r="A4181" i="12"/>
  <c r="A4180" i="12"/>
  <c r="A4179" i="12"/>
  <c r="A4178" i="12"/>
  <c r="A4177" i="12"/>
  <c r="A4176" i="12"/>
  <c r="A4175" i="12"/>
  <c r="A4174" i="12"/>
  <c r="A4173" i="12"/>
  <c r="A4172" i="12"/>
  <c r="A4171" i="12"/>
  <c r="A4170" i="12"/>
  <c r="A4169" i="12"/>
  <c r="A4168" i="12"/>
  <c r="A4167" i="12"/>
  <c r="A4166" i="12"/>
  <c r="A4165" i="12"/>
  <c r="A4164" i="12"/>
  <c r="A4163" i="12"/>
  <c r="A4162" i="12"/>
  <c r="A4161" i="12"/>
  <c r="A4160" i="12"/>
  <c r="A4159" i="12"/>
  <c r="A4158" i="12"/>
  <c r="A4157" i="12"/>
  <c r="A4156" i="12"/>
  <c r="A4155" i="12"/>
  <c r="A4154" i="12"/>
  <c r="A4153" i="12"/>
  <c r="A4152" i="12"/>
  <c r="A4151" i="12"/>
  <c r="A4150" i="12"/>
  <c r="A4149" i="12"/>
  <c r="A4148" i="12"/>
  <c r="A4147" i="12"/>
  <c r="A4146" i="12"/>
  <c r="A4145" i="12"/>
  <c r="A4144" i="12"/>
  <c r="A4143" i="12"/>
  <c r="A4142" i="12"/>
  <c r="A4141" i="12"/>
  <c r="A4140" i="12"/>
  <c r="A4139" i="12"/>
  <c r="A4138" i="12"/>
  <c r="A4137" i="12"/>
  <c r="A4136" i="12"/>
  <c r="A4135" i="12"/>
  <c r="A4134" i="12"/>
  <c r="A4133" i="12"/>
  <c r="A4132" i="12"/>
  <c r="A4131" i="12"/>
  <c r="A4130" i="12"/>
  <c r="A4129" i="12"/>
  <c r="A4128" i="12"/>
  <c r="A4127" i="12"/>
  <c r="A4126" i="12"/>
  <c r="A4125" i="12"/>
  <c r="A4124" i="12"/>
  <c r="A4123" i="12"/>
  <c r="A4122" i="12"/>
  <c r="A4121" i="12"/>
  <c r="A4120" i="12"/>
  <c r="A4119" i="12"/>
  <c r="A4118" i="12"/>
  <c r="A4117" i="12"/>
  <c r="A4116" i="12"/>
  <c r="A4115" i="12"/>
  <c r="A4114" i="12"/>
  <c r="A4113" i="12"/>
  <c r="A4112" i="12"/>
  <c r="A4111" i="12"/>
  <c r="A4110" i="12"/>
  <c r="A4109" i="12"/>
  <c r="A4108" i="12"/>
  <c r="A4107" i="12"/>
  <c r="A4106" i="12"/>
  <c r="A4105" i="12"/>
  <c r="A4104" i="12"/>
  <c r="A4103" i="12"/>
  <c r="A4102" i="12"/>
  <c r="A4101" i="12"/>
  <c r="A4100" i="12"/>
  <c r="A4099" i="12"/>
  <c r="A4098" i="12"/>
  <c r="A4097" i="12"/>
  <c r="A4096" i="12"/>
  <c r="A4095" i="12"/>
  <c r="A4094" i="12"/>
  <c r="A4093" i="12"/>
  <c r="A4092" i="12"/>
  <c r="A4091" i="12"/>
  <c r="A4090" i="12"/>
  <c r="A4089" i="12"/>
  <c r="A4088" i="12"/>
  <c r="A4087" i="12"/>
  <c r="A4086" i="12"/>
  <c r="A4085" i="12"/>
  <c r="A4084" i="12"/>
  <c r="A4083" i="12"/>
  <c r="A4082" i="12"/>
  <c r="A4081" i="12"/>
  <c r="A4080" i="12"/>
  <c r="A4079" i="12"/>
  <c r="A4078" i="12"/>
  <c r="A4077" i="12"/>
  <c r="A4076" i="12"/>
  <c r="A4075" i="12"/>
  <c r="A4074" i="12"/>
  <c r="A4073" i="12"/>
  <c r="A4072" i="12"/>
  <c r="A4071" i="12"/>
  <c r="A4070" i="12"/>
  <c r="A4069" i="12"/>
  <c r="A4068" i="12"/>
  <c r="A4067" i="12"/>
  <c r="A4066" i="12"/>
  <c r="A4065" i="12"/>
  <c r="A4064" i="12"/>
  <c r="A4063" i="12"/>
  <c r="A4062" i="12"/>
  <c r="A4061" i="12"/>
  <c r="A4060" i="12"/>
  <c r="A4059" i="12"/>
  <c r="A4058" i="12"/>
  <c r="A4057" i="12"/>
  <c r="A4056" i="12"/>
  <c r="A4055" i="12"/>
  <c r="A4054" i="12"/>
  <c r="A4053" i="12"/>
  <c r="A4052" i="12"/>
  <c r="A4051" i="12"/>
  <c r="A4050" i="12"/>
  <c r="A4049" i="12"/>
  <c r="A4048" i="12"/>
  <c r="A4047" i="12"/>
  <c r="A4046" i="12"/>
  <c r="A4045" i="12"/>
  <c r="A4044" i="12"/>
  <c r="A4043" i="12"/>
  <c r="A4042" i="12"/>
  <c r="A4041" i="12"/>
  <c r="A4040" i="12"/>
  <c r="A4039" i="12"/>
  <c r="A4038" i="12"/>
  <c r="A4037" i="12"/>
  <c r="A4036" i="12"/>
  <c r="A4035" i="12"/>
  <c r="A4034" i="12"/>
  <c r="A4033" i="12"/>
  <c r="A4032" i="12"/>
  <c r="A4031" i="12"/>
  <c r="A4030" i="12"/>
  <c r="A4029" i="12"/>
  <c r="A4028" i="12"/>
  <c r="A4027" i="12"/>
  <c r="A4026" i="12"/>
  <c r="A4025" i="12"/>
  <c r="A4024" i="12"/>
  <c r="A4023" i="12"/>
  <c r="A4022" i="12"/>
  <c r="A4021" i="12"/>
  <c r="A4020" i="12"/>
  <c r="A4019" i="12"/>
  <c r="A4018" i="12"/>
  <c r="A4017" i="12"/>
  <c r="A4016" i="12"/>
  <c r="A4015" i="12"/>
  <c r="A4014" i="12"/>
  <c r="A4013" i="12"/>
  <c r="A4012" i="12"/>
  <c r="A4011" i="12"/>
  <c r="A4010" i="12"/>
  <c r="A4009" i="12"/>
  <c r="A4008" i="12"/>
  <c r="A4007" i="12"/>
  <c r="A4006" i="12"/>
  <c r="A4005" i="12"/>
  <c r="A4004" i="12"/>
  <c r="A4003" i="12"/>
  <c r="A4002" i="12"/>
  <c r="A4001" i="12"/>
  <c r="A4000" i="12"/>
  <c r="A3999" i="12"/>
  <c r="A3998" i="12"/>
  <c r="A3997" i="12"/>
  <c r="A3996" i="12"/>
  <c r="A3995" i="12"/>
  <c r="A3994" i="12"/>
  <c r="A3993" i="12"/>
  <c r="A3992" i="12"/>
  <c r="A3991" i="12"/>
  <c r="A3990" i="12"/>
  <c r="A3989" i="12"/>
  <c r="A3988" i="12"/>
  <c r="A3987" i="12"/>
  <c r="A3986" i="12"/>
  <c r="A3985" i="12"/>
  <c r="A3984" i="12"/>
  <c r="A3983" i="12"/>
  <c r="A3982" i="12"/>
  <c r="A3981" i="12"/>
  <c r="A3980" i="12"/>
  <c r="A3979" i="12"/>
  <c r="A3978" i="12"/>
  <c r="A3977" i="12"/>
  <c r="A3976" i="12"/>
  <c r="A3975" i="12"/>
  <c r="A3974" i="12"/>
  <c r="A3973" i="12"/>
  <c r="A3972" i="12"/>
  <c r="A3971" i="12"/>
  <c r="A3970" i="12"/>
  <c r="A3969" i="12"/>
  <c r="A3968" i="12"/>
  <c r="A3967" i="12"/>
  <c r="A3966" i="12"/>
  <c r="A3965" i="12"/>
  <c r="A3964" i="12"/>
  <c r="A3963" i="12"/>
  <c r="A3962" i="12"/>
  <c r="A3961" i="12"/>
  <c r="A3960" i="12"/>
  <c r="A3959" i="12"/>
  <c r="A3958" i="12"/>
  <c r="A3957" i="12"/>
  <c r="A3956" i="12"/>
  <c r="A3955" i="12"/>
  <c r="A3954" i="12"/>
  <c r="A3953" i="12"/>
  <c r="A3952" i="12"/>
  <c r="A3951" i="12"/>
  <c r="A3950" i="12"/>
  <c r="A3949" i="12"/>
  <c r="A3948" i="12"/>
  <c r="A3947" i="12"/>
  <c r="A3946" i="12"/>
  <c r="A3945" i="12"/>
  <c r="A3944" i="12"/>
  <c r="A3943" i="12"/>
  <c r="A3942" i="12"/>
  <c r="A3941" i="12"/>
  <c r="A3940" i="12"/>
  <c r="A3939" i="12"/>
  <c r="A3938" i="12"/>
  <c r="A3937" i="12"/>
  <c r="A3936" i="12"/>
  <c r="A3935" i="12"/>
  <c r="A3934" i="12"/>
  <c r="A3933" i="12"/>
  <c r="A3932" i="12"/>
  <c r="A3931" i="12"/>
  <c r="A3930" i="12"/>
  <c r="A3929" i="12"/>
  <c r="A3928" i="12"/>
  <c r="A3927" i="12"/>
  <c r="A3926" i="12"/>
  <c r="A3925" i="12"/>
  <c r="A3924" i="12"/>
  <c r="A3923" i="12"/>
  <c r="A3922" i="12"/>
  <c r="A3921" i="12"/>
  <c r="A3920" i="12"/>
  <c r="A3919" i="12"/>
  <c r="A3918" i="12"/>
  <c r="A3917" i="12"/>
  <c r="A3916" i="12"/>
  <c r="A3915" i="12"/>
  <c r="A3914" i="12"/>
  <c r="A3913" i="12"/>
  <c r="A3912" i="12"/>
  <c r="A3911" i="12"/>
  <c r="A3910" i="12"/>
  <c r="A3909" i="12"/>
  <c r="A3908" i="12"/>
  <c r="A3907" i="12"/>
  <c r="A3906" i="12"/>
  <c r="A3905" i="12"/>
  <c r="A3904" i="12"/>
  <c r="A3903" i="12"/>
  <c r="A3902" i="12"/>
  <c r="A3901" i="12"/>
  <c r="A3900" i="12"/>
  <c r="A3899" i="12"/>
  <c r="A3898" i="12"/>
  <c r="A3897" i="12"/>
  <c r="A3896" i="12"/>
  <c r="A3895" i="12"/>
  <c r="A3894" i="12"/>
  <c r="A3893" i="12"/>
  <c r="A3892" i="12"/>
  <c r="A3891" i="12"/>
  <c r="A3890" i="12"/>
  <c r="A3889" i="12"/>
  <c r="A3888" i="12"/>
  <c r="A3887" i="12"/>
  <c r="A3886" i="12"/>
  <c r="A3885" i="12"/>
  <c r="A3884" i="12"/>
  <c r="A3883" i="12"/>
  <c r="A3882" i="12"/>
  <c r="A3881" i="12"/>
  <c r="A3880" i="12"/>
  <c r="A3879" i="12"/>
  <c r="A3878" i="12"/>
  <c r="A3877" i="12"/>
  <c r="A3876" i="12"/>
  <c r="A3875" i="12"/>
  <c r="A3874" i="12"/>
  <c r="A3873" i="12"/>
  <c r="A3872" i="12"/>
  <c r="A3871" i="12"/>
  <c r="A3870" i="12"/>
  <c r="A3869" i="12"/>
  <c r="A3868" i="12"/>
  <c r="A3867" i="12"/>
  <c r="A3866" i="12"/>
  <c r="A3865" i="12"/>
  <c r="A3864" i="12"/>
  <c r="A3863" i="12"/>
  <c r="A3862" i="12"/>
  <c r="A3861" i="12"/>
  <c r="A3860" i="12"/>
  <c r="A3859" i="12"/>
  <c r="A3858" i="12"/>
  <c r="A3857" i="12"/>
  <c r="A3856" i="12"/>
  <c r="A3855" i="12"/>
  <c r="A3854" i="12"/>
  <c r="A3853" i="12"/>
  <c r="A3852" i="12"/>
  <c r="A3851" i="12"/>
  <c r="A3850" i="12"/>
  <c r="A3849" i="12"/>
  <c r="A3848" i="12"/>
  <c r="A3847" i="12"/>
  <c r="A3846" i="12"/>
  <c r="A3845" i="12"/>
  <c r="A3844" i="12"/>
  <c r="A3843" i="12"/>
  <c r="A3842" i="12"/>
  <c r="A3841" i="12"/>
  <c r="A3840" i="12"/>
  <c r="A3839" i="12"/>
  <c r="A3838" i="12"/>
  <c r="A3837" i="12"/>
  <c r="A3836" i="12"/>
  <c r="A3835" i="12"/>
  <c r="A3834" i="12"/>
  <c r="A3833" i="12"/>
  <c r="A3832" i="12"/>
  <c r="A3831" i="12"/>
  <c r="A3830" i="12"/>
  <c r="A3829" i="12"/>
  <c r="A3828" i="12"/>
  <c r="A3827" i="12"/>
  <c r="A3826" i="12"/>
  <c r="A3825" i="12"/>
  <c r="A3824" i="12"/>
  <c r="A3823" i="12"/>
  <c r="A3822" i="12"/>
  <c r="A3821" i="12"/>
  <c r="A3820" i="12"/>
  <c r="A3819" i="12"/>
  <c r="A3818" i="12"/>
  <c r="A3817" i="12"/>
  <c r="A3816" i="12"/>
  <c r="A3815" i="12"/>
  <c r="A3814" i="12"/>
  <c r="A3813" i="12"/>
  <c r="A3812" i="12"/>
  <c r="A3811" i="12"/>
  <c r="A3810" i="12"/>
  <c r="A3809" i="12"/>
  <c r="A3808" i="12"/>
  <c r="A3807" i="12"/>
  <c r="A3806" i="12"/>
  <c r="A3805" i="12"/>
  <c r="A3804" i="12"/>
  <c r="A3803" i="12"/>
  <c r="A3802" i="12"/>
  <c r="A3801" i="12"/>
  <c r="A3800" i="12"/>
  <c r="A3799" i="12"/>
  <c r="A3798" i="12"/>
  <c r="A3797" i="12"/>
  <c r="A3796" i="12"/>
  <c r="A3795" i="12"/>
  <c r="A3794" i="12"/>
  <c r="A3793" i="12"/>
  <c r="A3792" i="12"/>
  <c r="A3791" i="12"/>
  <c r="A3790" i="12"/>
  <c r="A3789" i="12"/>
  <c r="A3788" i="12"/>
  <c r="A3787" i="12"/>
  <c r="A3786" i="12"/>
  <c r="A3785" i="12"/>
  <c r="A3784" i="12"/>
  <c r="A3783" i="12"/>
  <c r="A3782" i="12"/>
  <c r="A3781" i="12"/>
  <c r="A3780" i="12"/>
  <c r="A3779" i="12"/>
  <c r="A3778" i="12"/>
  <c r="A3777" i="12"/>
  <c r="A3776" i="12"/>
  <c r="A3775" i="12"/>
  <c r="A3774" i="12"/>
  <c r="A3773" i="12"/>
  <c r="A3772" i="12"/>
  <c r="A3771" i="12"/>
  <c r="A3770" i="12"/>
  <c r="A3769" i="12"/>
  <c r="A3768" i="12"/>
  <c r="A3767" i="12"/>
  <c r="A3766" i="12"/>
  <c r="A3765" i="12"/>
  <c r="A3764" i="12"/>
  <c r="A3763" i="12"/>
  <c r="A3762" i="12"/>
  <c r="A3761" i="12"/>
  <c r="A3760" i="12"/>
  <c r="A3759" i="12"/>
  <c r="A3758" i="12"/>
  <c r="A3757" i="12"/>
  <c r="A3756" i="12"/>
  <c r="A3755" i="12"/>
  <c r="A3754" i="12"/>
  <c r="A3753" i="12"/>
  <c r="A3752" i="12"/>
  <c r="A3751" i="12"/>
  <c r="A3750" i="12"/>
  <c r="A3749" i="12"/>
  <c r="A3748" i="12"/>
  <c r="A3747" i="12"/>
  <c r="A3746" i="12"/>
  <c r="A3745" i="12"/>
  <c r="A3744" i="12"/>
  <c r="A3743" i="12"/>
  <c r="A3742" i="12"/>
  <c r="A3741" i="12"/>
  <c r="A3740" i="12"/>
  <c r="A3739" i="12"/>
  <c r="A3738" i="12"/>
  <c r="A3737" i="12"/>
  <c r="A3736" i="12"/>
  <c r="A3735" i="12"/>
  <c r="A3734" i="12"/>
  <c r="A3733" i="12"/>
  <c r="A3732" i="12"/>
  <c r="A3731" i="12"/>
  <c r="A3730" i="12"/>
  <c r="A3729" i="12"/>
  <c r="A3728" i="12"/>
  <c r="A3727" i="12"/>
  <c r="A3726" i="12"/>
  <c r="A3725" i="12"/>
  <c r="A3724" i="12"/>
  <c r="A3723" i="12"/>
  <c r="A3722" i="12"/>
  <c r="A3721" i="12"/>
  <c r="A3720" i="12"/>
  <c r="A3719" i="12"/>
  <c r="A3718" i="12"/>
  <c r="A3717" i="12"/>
  <c r="A3716" i="12"/>
  <c r="A3715" i="12"/>
  <c r="A3714" i="12"/>
  <c r="A3713" i="12"/>
  <c r="A3712" i="12"/>
  <c r="A3711" i="12"/>
  <c r="A3710" i="12"/>
  <c r="A3709" i="12"/>
  <c r="A3708" i="12"/>
  <c r="A3707" i="12"/>
  <c r="A3706" i="12"/>
  <c r="A3705" i="12"/>
  <c r="A3704" i="12"/>
  <c r="A3703" i="12"/>
  <c r="A3702" i="12"/>
  <c r="A3701" i="12"/>
  <c r="A3700" i="12"/>
  <c r="A3699" i="12"/>
  <c r="A3698" i="12"/>
  <c r="A3697" i="12"/>
  <c r="A3696" i="12"/>
  <c r="A3695" i="12"/>
  <c r="A3694" i="12"/>
  <c r="A3693" i="12"/>
  <c r="A3692" i="12"/>
  <c r="A3691" i="12"/>
  <c r="A3690" i="12"/>
  <c r="A3689" i="12"/>
  <c r="A3688" i="12"/>
  <c r="A3687" i="12"/>
  <c r="A3686" i="12"/>
  <c r="A3685" i="12"/>
  <c r="A3684" i="12"/>
  <c r="A3683" i="12"/>
  <c r="A3682" i="12"/>
  <c r="A3681" i="12"/>
  <c r="A3680" i="12"/>
  <c r="A3679" i="12"/>
  <c r="A3678" i="12"/>
  <c r="A3677" i="12"/>
  <c r="A3676" i="12"/>
  <c r="A3675" i="12"/>
  <c r="A3674" i="12"/>
  <c r="A3673" i="12"/>
  <c r="A3672" i="12"/>
  <c r="A3671" i="12"/>
  <c r="A3670" i="12"/>
  <c r="A3669" i="12"/>
  <c r="A3668" i="12"/>
  <c r="A3667" i="12"/>
  <c r="A3666" i="12"/>
  <c r="A3665" i="12"/>
  <c r="A3664" i="12"/>
  <c r="A3663" i="12"/>
  <c r="A3662" i="12"/>
  <c r="A3661" i="12"/>
  <c r="A3660" i="12"/>
  <c r="A3659" i="12"/>
  <c r="A3658" i="12"/>
  <c r="A3657" i="12"/>
  <c r="A3656" i="12"/>
  <c r="A3655" i="12"/>
  <c r="A3654" i="12"/>
  <c r="A3653" i="12"/>
  <c r="A3652" i="12"/>
  <c r="A3651" i="12"/>
  <c r="A3650" i="12"/>
  <c r="A3649" i="12"/>
  <c r="A3648" i="12"/>
  <c r="A3647" i="12"/>
  <c r="A3646" i="12"/>
  <c r="A3645" i="12"/>
  <c r="A3644" i="12"/>
  <c r="A3643" i="12"/>
  <c r="A3642" i="12"/>
  <c r="A3641" i="12"/>
  <c r="A3640" i="12"/>
  <c r="A3639" i="12"/>
  <c r="A3638" i="12"/>
  <c r="A3637" i="12"/>
  <c r="A3636" i="12"/>
  <c r="A3635" i="12"/>
  <c r="A3634" i="12"/>
  <c r="A3633" i="12"/>
  <c r="A3632" i="12"/>
  <c r="A3631" i="12"/>
  <c r="A3630" i="12"/>
  <c r="A3629" i="12"/>
  <c r="A3628" i="12"/>
  <c r="A3627" i="12"/>
  <c r="A3626" i="12"/>
  <c r="A3625" i="12"/>
  <c r="A3624" i="12"/>
  <c r="A3623" i="12"/>
  <c r="A3622" i="12"/>
  <c r="A3621" i="12"/>
  <c r="A3620" i="12"/>
  <c r="A3619" i="12"/>
  <c r="A3618" i="12"/>
  <c r="A3617" i="12"/>
  <c r="A3616" i="12"/>
  <c r="A3615" i="12"/>
  <c r="A3614" i="12"/>
  <c r="A3613" i="12"/>
  <c r="A3612" i="12"/>
  <c r="A3611" i="12"/>
  <c r="A3610" i="12"/>
  <c r="A3609" i="12"/>
  <c r="A3608" i="12"/>
  <c r="A3607" i="12"/>
  <c r="A3606" i="12"/>
  <c r="A3605" i="12"/>
  <c r="A3604" i="12"/>
  <c r="A3603" i="12"/>
  <c r="A3602" i="12"/>
  <c r="A3601" i="12"/>
  <c r="A3600" i="12"/>
  <c r="A3599" i="12"/>
  <c r="A3598" i="12"/>
  <c r="A3597" i="12"/>
  <c r="A3596" i="12"/>
  <c r="A3595" i="12"/>
  <c r="A3594" i="12"/>
  <c r="A3593" i="12"/>
  <c r="A3592" i="12"/>
  <c r="A3591" i="12"/>
  <c r="A3590" i="12"/>
  <c r="A3589" i="12"/>
  <c r="A3588" i="12"/>
  <c r="A3587" i="12"/>
  <c r="A3586" i="12"/>
  <c r="A3585" i="12"/>
  <c r="A3584" i="12"/>
  <c r="A3583" i="12"/>
  <c r="A3582" i="12"/>
  <c r="A3581" i="12"/>
  <c r="A3580" i="12"/>
  <c r="A3579" i="12"/>
  <c r="A3578" i="12"/>
  <c r="A3577" i="12"/>
  <c r="A3576" i="12"/>
  <c r="A3575" i="12"/>
  <c r="A3574" i="12"/>
  <c r="A3573" i="12"/>
  <c r="A3572" i="12"/>
  <c r="A3571" i="12"/>
  <c r="A3570" i="12"/>
  <c r="A3569" i="12"/>
  <c r="A3568" i="12"/>
  <c r="A3567" i="12"/>
  <c r="A3566" i="12"/>
  <c r="A3565" i="12"/>
  <c r="A3564" i="12"/>
  <c r="A3563" i="12"/>
  <c r="A3562" i="12"/>
  <c r="A3561" i="12"/>
  <c r="A3560" i="12"/>
  <c r="A3559" i="12"/>
  <c r="A3558" i="12"/>
  <c r="A3557" i="12"/>
  <c r="A3556" i="12"/>
  <c r="A3555" i="12"/>
  <c r="A3554" i="12"/>
  <c r="A3553" i="12"/>
  <c r="A3552" i="12"/>
  <c r="A3551" i="12"/>
  <c r="A3550" i="12"/>
  <c r="A3549" i="12"/>
  <c r="A3548" i="12"/>
  <c r="A3547" i="12"/>
  <c r="A3546" i="12"/>
  <c r="A3545" i="12"/>
  <c r="A3544" i="12"/>
  <c r="A3543" i="12"/>
  <c r="A3542" i="12"/>
  <c r="A3541" i="12"/>
  <c r="A3540" i="12"/>
  <c r="A3539" i="12"/>
  <c r="A3538" i="12"/>
  <c r="A3537" i="12"/>
  <c r="A3536" i="12"/>
  <c r="A3535" i="12"/>
  <c r="A3534" i="12"/>
  <c r="A3533" i="12"/>
  <c r="A3532" i="12"/>
  <c r="A3531" i="12"/>
  <c r="A3530" i="12"/>
  <c r="A3529" i="12"/>
  <c r="A3528" i="12"/>
  <c r="A3527" i="12"/>
  <c r="A3526" i="12"/>
  <c r="A3525" i="12"/>
  <c r="A3524" i="12"/>
  <c r="A3523" i="12"/>
  <c r="A3522" i="12"/>
  <c r="A3521" i="12"/>
  <c r="A3520" i="12"/>
  <c r="A3519" i="12"/>
  <c r="A3518" i="12"/>
  <c r="A3517" i="12"/>
  <c r="A3516" i="12"/>
  <c r="A3515" i="12"/>
  <c r="A3514" i="12"/>
  <c r="A3513" i="12"/>
  <c r="A3512" i="12"/>
  <c r="A3511" i="12"/>
  <c r="A3510" i="12"/>
  <c r="A3509" i="12"/>
  <c r="A3508" i="12"/>
  <c r="A3507" i="12"/>
  <c r="A3506" i="12"/>
  <c r="A3505" i="12"/>
  <c r="A3504" i="12"/>
  <c r="A3503" i="12"/>
  <c r="A3502" i="12"/>
  <c r="A3501" i="12"/>
  <c r="A3500" i="12"/>
  <c r="A3499" i="12"/>
  <c r="A3498" i="12"/>
  <c r="A3497" i="12"/>
  <c r="A3496" i="12"/>
  <c r="A3495" i="12"/>
  <c r="A3494" i="12"/>
  <c r="A3493" i="12"/>
  <c r="A3492" i="12"/>
  <c r="A3491" i="12"/>
  <c r="A3490" i="12"/>
  <c r="A3489" i="12"/>
  <c r="A3488" i="12"/>
  <c r="A3487" i="12"/>
  <c r="A3486" i="12"/>
  <c r="A3485" i="12"/>
  <c r="A3484" i="12"/>
  <c r="A3483" i="12"/>
  <c r="A3482" i="12"/>
  <c r="A3481" i="12"/>
  <c r="A3480" i="12"/>
  <c r="A3479" i="12"/>
  <c r="A3478" i="12"/>
  <c r="A3477" i="12"/>
  <c r="A3476" i="12"/>
  <c r="A3475" i="12"/>
  <c r="A3474" i="12"/>
  <c r="A3473" i="12"/>
  <c r="A3472" i="12"/>
  <c r="A3471" i="12"/>
  <c r="A3470" i="12"/>
  <c r="A3469" i="12"/>
  <c r="A3468" i="12"/>
  <c r="A3467" i="12"/>
  <c r="A3466" i="12"/>
  <c r="A3465" i="12"/>
  <c r="A3464" i="12"/>
  <c r="A3463" i="12"/>
  <c r="A3462" i="12"/>
  <c r="A3461" i="12"/>
  <c r="A3460" i="12"/>
  <c r="A3459" i="12"/>
  <c r="A3458" i="12"/>
  <c r="A3457" i="12"/>
  <c r="A3456" i="12"/>
  <c r="A3455" i="12"/>
  <c r="A3454" i="12"/>
  <c r="A3453" i="12"/>
  <c r="A3452" i="12"/>
  <c r="A3451" i="12"/>
  <c r="A3450" i="12"/>
  <c r="A3449" i="12"/>
  <c r="A3448" i="12"/>
  <c r="A3447" i="12"/>
  <c r="A3446" i="12"/>
  <c r="A3445" i="12"/>
  <c r="A3444" i="12"/>
  <c r="A3443" i="12"/>
  <c r="A3442" i="12"/>
  <c r="A3441" i="12"/>
  <c r="A3440" i="12"/>
  <c r="A3439" i="12"/>
  <c r="A3438" i="12"/>
  <c r="A3437" i="12"/>
  <c r="A3436" i="12"/>
  <c r="A3435" i="12"/>
  <c r="A3434" i="12"/>
  <c r="A3433" i="12"/>
  <c r="A3432" i="12"/>
  <c r="A3431" i="12"/>
  <c r="A3430" i="12"/>
  <c r="A3429" i="12"/>
  <c r="A3428" i="12"/>
  <c r="A3427" i="12"/>
  <c r="A3426" i="12"/>
  <c r="A3425" i="12"/>
  <c r="A3424" i="12"/>
  <c r="A3423" i="12"/>
  <c r="A3422" i="12"/>
  <c r="A3421" i="12"/>
  <c r="A3420" i="12"/>
  <c r="A3419" i="12"/>
  <c r="A3418" i="12"/>
  <c r="A3417" i="12"/>
  <c r="A3416" i="12"/>
  <c r="A3415" i="12"/>
  <c r="A3414" i="12"/>
  <c r="A3413" i="12"/>
  <c r="A3412" i="12"/>
  <c r="A3411" i="12"/>
  <c r="A3410" i="12"/>
  <c r="A3409" i="12"/>
  <c r="A3408" i="12"/>
  <c r="A3407" i="12"/>
  <c r="A3406" i="12"/>
  <c r="A3405" i="12"/>
  <c r="A3404" i="12"/>
  <c r="A3403" i="12"/>
  <c r="A3402" i="12"/>
  <c r="A3401" i="12"/>
  <c r="A3400" i="12"/>
  <c r="A3399" i="12"/>
  <c r="A3398" i="12"/>
  <c r="A3397" i="12"/>
  <c r="A3396" i="12"/>
  <c r="A3395" i="12"/>
  <c r="A3394" i="12"/>
  <c r="A3393" i="12"/>
  <c r="A3392" i="12"/>
  <c r="A3391" i="12"/>
  <c r="A3390" i="12"/>
  <c r="A3389" i="12"/>
  <c r="A3388" i="12"/>
  <c r="A3387" i="12"/>
  <c r="A3386" i="12"/>
  <c r="A3385" i="12"/>
  <c r="A3384" i="12"/>
  <c r="A3383" i="12"/>
  <c r="A3382" i="12"/>
  <c r="A3381" i="12"/>
  <c r="A3380" i="12"/>
  <c r="A3379" i="12"/>
  <c r="A3378" i="12"/>
  <c r="A3377" i="12"/>
  <c r="A3376" i="12"/>
  <c r="A3375" i="12"/>
  <c r="A3374" i="12"/>
  <c r="A3373" i="12"/>
  <c r="A3372" i="12"/>
  <c r="A3371" i="12"/>
  <c r="A3370" i="12"/>
  <c r="A3369" i="12"/>
  <c r="A3368" i="12"/>
  <c r="A3367" i="12"/>
  <c r="A3366" i="12"/>
  <c r="A3365" i="12"/>
  <c r="A3364" i="12"/>
  <c r="A3363" i="12"/>
  <c r="A3362" i="12"/>
  <c r="A3361" i="12"/>
  <c r="A3360" i="12"/>
  <c r="A3359" i="12"/>
  <c r="A3358" i="12"/>
  <c r="A3357" i="12"/>
  <c r="A3356" i="12"/>
  <c r="A3355" i="12"/>
  <c r="A3354" i="12"/>
  <c r="A3353" i="12"/>
  <c r="A3352" i="12"/>
  <c r="A3351" i="12"/>
  <c r="A3350" i="12"/>
  <c r="A3349" i="12"/>
  <c r="A3348" i="12"/>
  <c r="A3347" i="12"/>
  <c r="A3346" i="12"/>
  <c r="A3345" i="12"/>
  <c r="A3344" i="12"/>
  <c r="A3343" i="12"/>
  <c r="A3342" i="12"/>
  <c r="A3341" i="12"/>
  <c r="A3340" i="12"/>
  <c r="A3339" i="12"/>
  <c r="A3338" i="12"/>
  <c r="A3337" i="12"/>
  <c r="A3336" i="12"/>
  <c r="A3335" i="12"/>
  <c r="A3334" i="12"/>
  <c r="A3333" i="12"/>
  <c r="A3332" i="12"/>
  <c r="A3331" i="12"/>
  <c r="A3330" i="12"/>
  <c r="A3329" i="12"/>
  <c r="A3328" i="12"/>
  <c r="A3327" i="12"/>
  <c r="A3326" i="12"/>
  <c r="A3325" i="12"/>
  <c r="A3324" i="12"/>
  <c r="A3323" i="12"/>
  <c r="A3322" i="12"/>
  <c r="A3321" i="12"/>
  <c r="A3320" i="12"/>
  <c r="A3319" i="12"/>
  <c r="A3318" i="12"/>
  <c r="A3317" i="12"/>
  <c r="A3316" i="12"/>
  <c r="A3315" i="12"/>
  <c r="A3314" i="12"/>
  <c r="A3313" i="12"/>
  <c r="A3312" i="12"/>
  <c r="A3311" i="12"/>
  <c r="A3310" i="12"/>
  <c r="A3309" i="12"/>
  <c r="A3308" i="12"/>
  <c r="A3307" i="12"/>
  <c r="A3306" i="12"/>
  <c r="A3305" i="12"/>
  <c r="A3304" i="12"/>
  <c r="A3303" i="12"/>
  <c r="A3302" i="12"/>
  <c r="A3301" i="12"/>
  <c r="A3300" i="12"/>
  <c r="A3299" i="12"/>
  <c r="A3298" i="12"/>
  <c r="A3297" i="12"/>
  <c r="A3296" i="12"/>
  <c r="A3295" i="12"/>
  <c r="A3294" i="12"/>
  <c r="A3293" i="12"/>
  <c r="A3292" i="12"/>
  <c r="A3291" i="12"/>
  <c r="A3290" i="12"/>
  <c r="A3289" i="12"/>
  <c r="A3288" i="12"/>
  <c r="A3287" i="12"/>
  <c r="A3286" i="12"/>
  <c r="A3285" i="12"/>
  <c r="A3284" i="12"/>
  <c r="A3283" i="12"/>
  <c r="A3282" i="12"/>
  <c r="A3281" i="12"/>
  <c r="A3280" i="12"/>
  <c r="A3279" i="12"/>
  <c r="A3278" i="12"/>
  <c r="A3277" i="12"/>
  <c r="A3276" i="12"/>
  <c r="A3275" i="12"/>
  <c r="A3274" i="12"/>
  <c r="A3273" i="12"/>
  <c r="A3272" i="12"/>
  <c r="A3271" i="12"/>
  <c r="A3270" i="12"/>
  <c r="A3269" i="12"/>
  <c r="A3268" i="12"/>
  <c r="A3267" i="12"/>
  <c r="A3266" i="12"/>
  <c r="A3265" i="12"/>
  <c r="A3264" i="12"/>
  <c r="A3263" i="12"/>
  <c r="A3262" i="12"/>
  <c r="A3261" i="12"/>
  <c r="A3260" i="12"/>
  <c r="A3259" i="12"/>
  <c r="A3258" i="12"/>
  <c r="A3257" i="12"/>
  <c r="A3256" i="12"/>
  <c r="A3255" i="12"/>
  <c r="A3254" i="12"/>
  <c r="A3253" i="12"/>
  <c r="A3252" i="12"/>
  <c r="A3251" i="12"/>
  <c r="A3250" i="12"/>
  <c r="A3249" i="12"/>
  <c r="A3248" i="12"/>
  <c r="A3247" i="12"/>
  <c r="A3246" i="12"/>
  <c r="A3245" i="12"/>
  <c r="A3244" i="12"/>
  <c r="A3243" i="12"/>
  <c r="A3242" i="12"/>
  <c r="A3241" i="12"/>
  <c r="A3240" i="12"/>
  <c r="A3239" i="12"/>
  <c r="A3238" i="12"/>
  <c r="A3237" i="12"/>
  <c r="A3236" i="12"/>
  <c r="A3235" i="12"/>
  <c r="A3234" i="12"/>
  <c r="A3233" i="12"/>
  <c r="A3232" i="12"/>
  <c r="A3231" i="12"/>
  <c r="A3230" i="12"/>
  <c r="A3229" i="12"/>
  <c r="A3228" i="12"/>
  <c r="A3227" i="12"/>
  <c r="A3226" i="12"/>
  <c r="A3225" i="12"/>
  <c r="A3224" i="12"/>
  <c r="A3223" i="12"/>
  <c r="A3222" i="12"/>
  <c r="A3221" i="12"/>
  <c r="A3220" i="12"/>
  <c r="A3219" i="12"/>
  <c r="A3218" i="12"/>
  <c r="A3217" i="12"/>
  <c r="A3216" i="12"/>
  <c r="A3215" i="12"/>
  <c r="A3214" i="12"/>
  <c r="A3213" i="12"/>
  <c r="A3212" i="12"/>
  <c r="A3211" i="12"/>
  <c r="A3210" i="12"/>
  <c r="A3209" i="12"/>
  <c r="A3208" i="12"/>
  <c r="A3207" i="12"/>
  <c r="A3206" i="12"/>
  <c r="A3205" i="12"/>
  <c r="A3204" i="12"/>
  <c r="A3203" i="12"/>
  <c r="A3202" i="12"/>
  <c r="A3201" i="12"/>
  <c r="A3200" i="12"/>
  <c r="A3199" i="12"/>
  <c r="A3198" i="12"/>
  <c r="A3197" i="12"/>
  <c r="A3196" i="12"/>
  <c r="A3195" i="12"/>
  <c r="A3194" i="12"/>
  <c r="A3193" i="12"/>
  <c r="A3192" i="12"/>
  <c r="A3191" i="12"/>
  <c r="A3190" i="12"/>
  <c r="A3189" i="12"/>
  <c r="A3188" i="12"/>
  <c r="A3187" i="12"/>
  <c r="A3186" i="12"/>
  <c r="A3185" i="12"/>
  <c r="A3184" i="12"/>
  <c r="A3183" i="12"/>
  <c r="A3182" i="12"/>
  <c r="A3181" i="12"/>
  <c r="A3180" i="12"/>
  <c r="A3179" i="12"/>
  <c r="A3178" i="12"/>
  <c r="A3177" i="12"/>
  <c r="A3176" i="12"/>
  <c r="A3175" i="12"/>
  <c r="A3174" i="12"/>
  <c r="A3173" i="12"/>
  <c r="A3172" i="12"/>
  <c r="A3171" i="12"/>
  <c r="A3170" i="12"/>
  <c r="A3169" i="12"/>
  <c r="A3168" i="12"/>
  <c r="A3167" i="12"/>
  <c r="A3166" i="12"/>
  <c r="A3165" i="12"/>
  <c r="A3164" i="12"/>
  <c r="A3163" i="12"/>
  <c r="A3162" i="12"/>
  <c r="A3161" i="12"/>
  <c r="A3160" i="12"/>
  <c r="A3159" i="12"/>
  <c r="A3158" i="12"/>
  <c r="A3157" i="12"/>
  <c r="A3156" i="12"/>
  <c r="A3155" i="12"/>
  <c r="A3154" i="12"/>
  <c r="A3153" i="12"/>
  <c r="A3152" i="12"/>
  <c r="A3151" i="12"/>
  <c r="A3150" i="12"/>
  <c r="A3149" i="12"/>
  <c r="A3148" i="12"/>
  <c r="A3147" i="12"/>
  <c r="A3146" i="12"/>
  <c r="A3145" i="12"/>
  <c r="A3144" i="12"/>
  <c r="A3143" i="12"/>
  <c r="A3142" i="12"/>
  <c r="A3141" i="12"/>
  <c r="A3140" i="12"/>
  <c r="A3139" i="12"/>
  <c r="A3138" i="12"/>
  <c r="A3137" i="12"/>
  <c r="A3136" i="12"/>
  <c r="A3135" i="12"/>
  <c r="A3134" i="12"/>
  <c r="A3133" i="12"/>
  <c r="A3132" i="12"/>
  <c r="A3131" i="12"/>
  <c r="A3130" i="12"/>
  <c r="A3129" i="12"/>
  <c r="A3128" i="12"/>
  <c r="A3127" i="12"/>
  <c r="A3126" i="12"/>
  <c r="A3125" i="12"/>
  <c r="A3124" i="12"/>
  <c r="A3123" i="12"/>
  <c r="A3122" i="12"/>
  <c r="A3121" i="12"/>
  <c r="A3120" i="12"/>
  <c r="A3119" i="12"/>
  <c r="A3118" i="12"/>
  <c r="A3117" i="12"/>
  <c r="A3116" i="12"/>
  <c r="A3115" i="12"/>
  <c r="A3114" i="12"/>
  <c r="A3113" i="12"/>
  <c r="A3112" i="12"/>
  <c r="A3111" i="12"/>
  <c r="A3110" i="12"/>
  <c r="A3109" i="12"/>
  <c r="A3108" i="12"/>
  <c r="A3107" i="12"/>
  <c r="A3106" i="12"/>
  <c r="A3105" i="12"/>
  <c r="A3104" i="12"/>
  <c r="A3103" i="12"/>
  <c r="A3102" i="12"/>
  <c r="A3101" i="12"/>
  <c r="A3100" i="12"/>
  <c r="A3099" i="12"/>
  <c r="A3098" i="12"/>
  <c r="A3097" i="12"/>
  <c r="A3096" i="12"/>
  <c r="A3095" i="12"/>
  <c r="A3094" i="12"/>
  <c r="A3093" i="12"/>
  <c r="A3092" i="12"/>
  <c r="A3091" i="12"/>
  <c r="A3090" i="12"/>
  <c r="A3089" i="12"/>
  <c r="A3088" i="12"/>
  <c r="A3087" i="12"/>
  <c r="A3086" i="12"/>
  <c r="A3085" i="12"/>
  <c r="A3084" i="12"/>
  <c r="A3083" i="12"/>
  <c r="A3082" i="12"/>
  <c r="A3081" i="12"/>
  <c r="A3080" i="12"/>
  <c r="A3079" i="12"/>
  <c r="A3078" i="12"/>
  <c r="A3077" i="12"/>
  <c r="A3076" i="12"/>
  <c r="A3075" i="12"/>
  <c r="A3074" i="12"/>
  <c r="A3073" i="12"/>
  <c r="A3072" i="12"/>
  <c r="A3071" i="12"/>
  <c r="A3070" i="12"/>
  <c r="A3069" i="12"/>
  <c r="A3068" i="12"/>
  <c r="A3067" i="12"/>
  <c r="A3066" i="12"/>
  <c r="A3065" i="12"/>
  <c r="A3064" i="12"/>
  <c r="A3063" i="12"/>
  <c r="A3062" i="12"/>
  <c r="A3061" i="12"/>
  <c r="A3060" i="12"/>
  <c r="A3059" i="12"/>
  <c r="A3058" i="12"/>
  <c r="A3057" i="12"/>
  <c r="A3056" i="12"/>
  <c r="A3055" i="12"/>
  <c r="A3054" i="12"/>
  <c r="A3053" i="12"/>
  <c r="A3052" i="12"/>
  <c r="A3051" i="12"/>
  <c r="A3050" i="12"/>
  <c r="A3049" i="12"/>
  <c r="A3048" i="12"/>
  <c r="A3047" i="12"/>
  <c r="A3046" i="12"/>
  <c r="A3045" i="12"/>
  <c r="A3044" i="12"/>
  <c r="A3043" i="12"/>
  <c r="A3042" i="12"/>
  <c r="A3041" i="12"/>
  <c r="A3040" i="12"/>
  <c r="A3039" i="12"/>
  <c r="A3038" i="12"/>
  <c r="A3037" i="12"/>
  <c r="A3036" i="12"/>
  <c r="A3035" i="12"/>
  <c r="A3034" i="12"/>
  <c r="A3033" i="12"/>
  <c r="A3032" i="12"/>
  <c r="A3031" i="12"/>
  <c r="A3030" i="12"/>
  <c r="A3029" i="12"/>
  <c r="A3028" i="12"/>
  <c r="A3027" i="12"/>
  <c r="A3026" i="12"/>
  <c r="A3025" i="12"/>
  <c r="A3024" i="12"/>
  <c r="A3023" i="12"/>
  <c r="A3022" i="12"/>
  <c r="A3021" i="12"/>
  <c r="A3020" i="12"/>
  <c r="A3019" i="12"/>
  <c r="A3018" i="12"/>
  <c r="A3017" i="12"/>
  <c r="A3016" i="12"/>
  <c r="A3015" i="12"/>
  <c r="A3014" i="12"/>
  <c r="A3013" i="12"/>
  <c r="A3012" i="12"/>
  <c r="A3011" i="12"/>
  <c r="A3010" i="12"/>
  <c r="A3009" i="12"/>
  <c r="A3008" i="12"/>
  <c r="A3007" i="12"/>
  <c r="A3006" i="12"/>
  <c r="A3005" i="12"/>
  <c r="A3004" i="12"/>
  <c r="A3003" i="12"/>
  <c r="A3002" i="12"/>
  <c r="A3001" i="12"/>
  <c r="A3000" i="12"/>
  <c r="A2999" i="12"/>
  <c r="A2998" i="12"/>
  <c r="A2997" i="12"/>
  <c r="A2996" i="12"/>
  <c r="A2995" i="12"/>
  <c r="A2994" i="12"/>
  <c r="A2993" i="12"/>
  <c r="A2992" i="12"/>
  <c r="A2991" i="12"/>
  <c r="A2990" i="12"/>
  <c r="A2989" i="12"/>
  <c r="A2988" i="12"/>
  <c r="A2987" i="12"/>
  <c r="A2986" i="12"/>
  <c r="A2985" i="12"/>
  <c r="A2984" i="12"/>
  <c r="A2983" i="12"/>
  <c r="A2982" i="12"/>
  <c r="A2981" i="12"/>
  <c r="A2980" i="12"/>
  <c r="A2979" i="12"/>
  <c r="A2978" i="12"/>
  <c r="A2977" i="12"/>
  <c r="A2976" i="12"/>
  <c r="A2975" i="12"/>
  <c r="A2974" i="12"/>
  <c r="A2973" i="12"/>
  <c r="A2972" i="12"/>
  <c r="A2971" i="12"/>
  <c r="A2970" i="12"/>
  <c r="A2969" i="12"/>
  <c r="A2968" i="12"/>
  <c r="A2967" i="12"/>
  <c r="A2966" i="12"/>
  <c r="A2965" i="12"/>
  <c r="A2964" i="12"/>
  <c r="A2963" i="12"/>
  <c r="A2962" i="12"/>
  <c r="A2961" i="12"/>
  <c r="A2960" i="12"/>
  <c r="A2959" i="12"/>
  <c r="A2958" i="12"/>
  <c r="A2957" i="12"/>
  <c r="A2956" i="12"/>
  <c r="A2955" i="12"/>
  <c r="A2954" i="12"/>
  <c r="A2953" i="12"/>
  <c r="A2952" i="12"/>
  <c r="A2951" i="12"/>
  <c r="A2950" i="12"/>
  <c r="A2949" i="12"/>
  <c r="A2948" i="12"/>
  <c r="A2947" i="12"/>
  <c r="A2946" i="12"/>
  <c r="A2945" i="12"/>
  <c r="A2944" i="12"/>
  <c r="A2943" i="12"/>
  <c r="A2942" i="12"/>
  <c r="A2941" i="12"/>
  <c r="A2940" i="12"/>
  <c r="A2939" i="12"/>
  <c r="A2938" i="12"/>
  <c r="A2937" i="12"/>
  <c r="A2936" i="12"/>
  <c r="A2935" i="12"/>
  <c r="A2934" i="12"/>
  <c r="A2933" i="12"/>
  <c r="A2932" i="12"/>
  <c r="A2931" i="12"/>
  <c r="A2930" i="12"/>
  <c r="A2929" i="12"/>
  <c r="A2928" i="12"/>
  <c r="A2927" i="12"/>
  <c r="A2926" i="12"/>
  <c r="A2925" i="12"/>
  <c r="A2924" i="12"/>
  <c r="A2923" i="12"/>
  <c r="A2922" i="12"/>
  <c r="A2921" i="12"/>
  <c r="A2920" i="12"/>
  <c r="A2919" i="12"/>
  <c r="A2918" i="12"/>
  <c r="A2917" i="12"/>
  <c r="A2916" i="12"/>
  <c r="A2915" i="12"/>
  <c r="A2914" i="12"/>
  <c r="A2913" i="12"/>
  <c r="A2912" i="12"/>
  <c r="A2911" i="12"/>
  <c r="A2910" i="12"/>
  <c r="A2909" i="12"/>
  <c r="A2908" i="12"/>
  <c r="A2907" i="12"/>
  <c r="A2906" i="12"/>
  <c r="A2905" i="12"/>
  <c r="A2904" i="12"/>
  <c r="A2903" i="12"/>
  <c r="A2902" i="12"/>
  <c r="A2901" i="12"/>
  <c r="A2900" i="12"/>
  <c r="A2899" i="12"/>
  <c r="A2898" i="12"/>
  <c r="A2897" i="12"/>
  <c r="A2896" i="12"/>
  <c r="A2895" i="12"/>
  <c r="A2894" i="12"/>
  <c r="A2893" i="12"/>
  <c r="A2892" i="12"/>
  <c r="A2891" i="12"/>
  <c r="A2890" i="12"/>
  <c r="A2889" i="12"/>
  <c r="A2888" i="12"/>
  <c r="A2887" i="12"/>
  <c r="A2886" i="12"/>
  <c r="A2885" i="12"/>
  <c r="A2884" i="12"/>
  <c r="A2883" i="12"/>
  <c r="A2882" i="12"/>
  <c r="A2881" i="12"/>
  <c r="A2880" i="12"/>
  <c r="A2879" i="12"/>
  <c r="A2878" i="12"/>
  <c r="A2877" i="12"/>
  <c r="A2876" i="12"/>
  <c r="A2875" i="12"/>
  <c r="A2874" i="12"/>
  <c r="A2873" i="12"/>
  <c r="A2872" i="12"/>
  <c r="A2871" i="12"/>
  <c r="A2870" i="12"/>
  <c r="A2869" i="12"/>
  <c r="A2868" i="12"/>
  <c r="A2867" i="12"/>
  <c r="A2866" i="12"/>
  <c r="A2865" i="12"/>
  <c r="A2864" i="12"/>
  <c r="A2863" i="12"/>
  <c r="A2862" i="12"/>
  <c r="A2861" i="12"/>
  <c r="A2860" i="12"/>
  <c r="A2859" i="12"/>
  <c r="A2858" i="12"/>
  <c r="A2857" i="12"/>
  <c r="A2856" i="12"/>
  <c r="A2855" i="12"/>
  <c r="A2854" i="12"/>
  <c r="A2853" i="12"/>
  <c r="A2852" i="12"/>
  <c r="A2851" i="12"/>
  <c r="A2850" i="12"/>
  <c r="A2849" i="12"/>
  <c r="A2848" i="12"/>
  <c r="A2847" i="12"/>
  <c r="A2846" i="12"/>
  <c r="A2845" i="12"/>
  <c r="A2844" i="12"/>
  <c r="A2843" i="12"/>
  <c r="A2842" i="12"/>
  <c r="A2841" i="12"/>
  <c r="A2840" i="12"/>
  <c r="A2839" i="12"/>
  <c r="A2838" i="12"/>
  <c r="A2837" i="12"/>
  <c r="A2836" i="12"/>
  <c r="A2835" i="12"/>
  <c r="A2834" i="12"/>
  <c r="A2833" i="12"/>
  <c r="A2832" i="12"/>
  <c r="A2831" i="12"/>
  <c r="A2830" i="12"/>
  <c r="A2829" i="12"/>
  <c r="A2828" i="12"/>
  <c r="A2827" i="12"/>
  <c r="A2826" i="12"/>
  <c r="A2825" i="12"/>
  <c r="A2824" i="12"/>
  <c r="A2823" i="12"/>
  <c r="A2822" i="12"/>
  <c r="A2821" i="12"/>
  <c r="A2820" i="12"/>
  <c r="A2819" i="12"/>
  <c r="A2818" i="12"/>
  <c r="A2817" i="12"/>
  <c r="A2816" i="12"/>
  <c r="A2815" i="12"/>
  <c r="A2814" i="12"/>
  <c r="A2813" i="12"/>
  <c r="A2812" i="12"/>
  <c r="A2811" i="12"/>
  <c r="A2810" i="12"/>
  <c r="A2809" i="12"/>
  <c r="A2808" i="12"/>
  <c r="A2807" i="12"/>
  <c r="A2806" i="12"/>
  <c r="A2805" i="12"/>
  <c r="A2804" i="12"/>
  <c r="A2803" i="12"/>
  <c r="A2802" i="12"/>
  <c r="A2801" i="12"/>
  <c r="A2800" i="12"/>
  <c r="A2799" i="12"/>
  <c r="A2798" i="12"/>
  <c r="A2797" i="12"/>
  <c r="A2796" i="12"/>
  <c r="A2795" i="12"/>
  <c r="A2794" i="12"/>
  <c r="A2793" i="12"/>
  <c r="A2792" i="12"/>
  <c r="A2791" i="12"/>
  <c r="A2790" i="12"/>
  <c r="A2789" i="12"/>
  <c r="A2788" i="12"/>
  <c r="A2787" i="12"/>
  <c r="A2786" i="12"/>
  <c r="A2785" i="12"/>
  <c r="A2784" i="12"/>
  <c r="A2783" i="12"/>
  <c r="A2782" i="12"/>
  <c r="A2781" i="12"/>
  <c r="A2780" i="12"/>
  <c r="A2779" i="12"/>
  <c r="A2778" i="12"/>
  <c r="A2777" i="12"/>
  <c r="A2776" i="12"/>
  <c r="A2775" i="12"/>
  <c r="A2774" i="12"/>
  <c r="A2773" i="12"/>
  <c r="A2772" i="12"/>
  <c r="A2771" i="12"/>
  <c r="A2770" i="12"/>
  <c r="A2769" i="12"/>
  <c r="A2768" i="12"/>
  <c r="A2767" i="12"/>
  <c r="A2766" i="12"/>
  <c r="A2765" i="12"/>
  <c r="A2764" i="12"/>
  <c r="A2763" i="12"/>
  <c r="A2762" i="12"/>
  <c r="A2761" i="12"/>
  <c r="A2760" i="12"/>
  <c r="A2759" i="12"/>
  <c r="A2758" i="12"/>
  <c r="A2757" i="12"/>
  <c r="A2756" i="12"/>
  <c r="A2755" i="12"/>
  <c r="A2754" i="12"/>
  <c r="A2753" i="12"/>
  <c r="A2752" i="12"/>
  <c r="A2751" i="12"/>
  <c r="A2750" i="12"/>
  <c r="A2749" i="12"/>
  <c r="A2748" i="12"/>
  <c r="A2747" i="12"/>
  <c r="A2746" i="12"/>
  <c r="A2745" i="12"/>
  <c r="A2744" i="12"/>
  <c r="A2743" i="12"/>
  <c r="A2742" i="12"/>
  <c r="A2741" i="12"/>
  <c r="A2740" i="12"/>
  <c r="A2739" i="12"/>
  <c r="A2738" i="12"/>
  <c r="A2737" i="12"/>
  <c r="A2736" i="12"/>
  <c r="A2735" i="12"/>
  <c r="A2734" i="12"/>
  <c r="A2733" i="12"/>
  <c r="A2732" i="12"/>
  <c r="A2731" i="12"/>
  <c r="A2730" i="12"/>
  <c r="A2729" i="12"/>
  <c r="A2728" i="12"/>
  <c r="A2727" i="12"/>
  <c r="A2726" i="12"/>
  <c r="A2725" i="12"/>
  <c r="A2724" i="12"/>
  <c r="A2723" i="12"/>
  <c r="A2722" i="12"/>
  <c r="A2721" i="12"/>
  <c r="A2720" i="12"/>
  <c r="A2719" i="12"/>
  <c r="A2718" i="12"/>
  <c r="A2717" i="12"/>
  <c r="A2716" i="12"/>
  <c r="A2715" i="12"/>
  <c r="A2714" i="12"/>
  <c r="A2713" i="12"/>
  <c r="A2712" i="12"/>
  <c r="A2711" i="12"/>
  <c r="A2710" i="12"/>
  <c r="A2709" i="12"/>
  <c r="A2708" i="12"/>
  <c r="A2707" i="12"/>
  <c r="A2706" i="12"/>
  <c r="A2705" i="12"/>
  <c r="A2704" i="12"/>
  <c r="A2703" i="12"/>
  <c r="A2702" i="12"/>
  <c r="A2701" i="12"/>
  <c r="A2700" i="12"/>
  <c r="A2699" i="12"/>
  <c r="A2698" i="12"/>
  <c r="A2697" i="12"/>
  <c r="A2696" i="12"/>
  <c r="A2695" i="12"/>
  <c r="A2694" i="12"/>
  <c r="A2693" i="12"/>
  <c r="A2692" i="12"/>
  <c r="A2691" i="12"/>
  <c r="A2690" i="12"/>
  <c r="A2689" i="12"/>
  <c r="A2688" i="12"/>
  <c r="A2687" i="12"/>
  <c r="A2686" i="12"/>
  <c r="A2685" i="12"/>
  <c r="A2684" i="12"/>
  <c r="A2683" i="12"/>
  <c r="A2682" i="12"/>
  <c r="A2681" i="12"/>
  <c r="A2680" i="12"/>
  <c r="A2679" i="12"/>
  <c r="A2678" i="12"/>
  <c r="A2677" i="12"/>
  <c r="A2676" i="12"/>
  <c r="A2675" i="12"/>
  <c r="A2674" i="12"/>
  <c r="A2673" i="12"/>
  <c r="A2672" i="12"/>
  <c r="A2671" i="12"/>
  <c r="A2670" i="12"/>
  <c r="A2669" i="12"/>
  <c r="A2668" i="12"/>
  <c r="A2667" i="12"/>
  <c r="A2666" i="12"/>
  <c r="A2665" i="12"/>
  <c r="A2664" i="12"/>
  <c r="A2663" i="12"/>
  <c r="A2662" i="12"/>
  <c r="A2661" i="12"/>
  <c r="A2660" i="12"/>
  <c r="A2659" i="12"/>
  <c r="A2658" i="12"/>
  <c r="A2657" i="12"/>
  <c r="A2656" i="12"/>
  <c r="A2655" i="12"/>
  <c r="A2654" i="12"/>
  <c r="A2653" i="12"/>
  <c r="A2652" i="12"/>
  <c r="A2651" i="12"/>
  <c r="A2650" i="12"/>
  <c r="A2649" i="12"/>
  <c r="A2648" i="12"/>
  <c r="A2647" i="12"/>
  <c r="A2646" i="12"/>
  <c r="A2645" i="12"/>
  <c r="A2644" i="12"/>
  <c r="A2643" i="12"/>
  <c r="A2642" i="12"/>
  <c r="A2641" i="12"/>
  <c r="A2640" i="12"/>
  <c r="A2639" i="12"/>
  <c r="A2638" i="12"/>
  <c r="A2637" i="12"/>
  <c r="A2636" i="12"/>
  <c r="A2635" i="12"/>
  <c r="A2634" i="12"/>
  <c r="A2633" i="12"/>
  <c r="A2632" i="12"/>
  <c r="A2631" i="12"/>
  <c r="A2630" i="12"/>
  <c r="A2629" i="12"/>
  <c r="A2628" i="12"/>
  <c r="A2627" i="12"/>
  <c r="A2626" i="12"/>
  <c r="A2625" i="12"/>
  <c r="A2624" i="12"/>
  <c r="A2623" i="12"/>
  <c r="A2622" i="12"/>
  <c r="A2621" i="12"/>
  <c r="A2620" i="12"/>
  <c r="A2619" i="12"/>
  <c r="A2618" i="12"/>
  <c r="A2617" i="12"/>
  <c r="A2616" i="12"/>
  <c r="A2615" i="12"/>
  <c r="A2614" i="12"/>
  <c r="A2613" i="12"/>
  <c r="A2612" i="12"/>
  <c r="A2611" i="12"/>
  <c r="A2610" i="12"/>
  <c r="A2609" i="12"/>
  <c r="A2608" i="12"/>
  <c r="A2607" i="12"/>
  <c r="A2606" i="12"/>
  <c r="A2605" i="12"/>
  <c r="A2604" i="12"/>
  <c r="A2603" i="12"/>
  <c r="A2602" i="12"/>
  <c r="A2601" i="12"/>
  <c r="A2600" i="12"/>
  <c r="A2599" i="12"/>
  <c r="A2598" i="12"/>
  <c r="A2597" i="12"/>
  <c r="A2596" i="12"/>
  <c r="A2595" i="12"/>
  <c r="A2594" i="12"/>
  <c r="A2593" i="12"/>
  <c r="A2592" i="12"/>
  <c r="A2591" i="12"/>
  <c r="A2590" i="12"/>
  <c r="A2589" i="12"/>
  <c r="A2588" i="12"/>
  <c r="A2587" i="12"/>
  <c r="A2586" i="12"/>
  <c r="A2585" i="12"/>
  <c r="A2584" i="12"/>
  <c r="A2583" i="12"/>
  <c r="A2582" i="12"/>
  <c r="A2581" i="12"/>
  <c r="A2580" i="12"/>
  <c r="A2579" i="12"/>
  <c r="A2578" i="12"/>
  <c r="A2577" i="12"/>
  <c r="A2576" i="12"/>
  <c r="A2575" i="12"/>
  <c r="A2574" i="12"/>
  <c r="A2573" i="12"/>
  <c r="A2572" i="12"/>
  <c r="A2571" i="12"/>
  <c r="A2570" i="12"/>
  <c r="A2569" i="12"/>
  <c r="A2568" i="12"/>
  <c r="A2567" i="12"/>
  <c r="A2566" i="12"/>
  <c r="A2565" i="12"/>
  <c r="A2564" i="12"/>
  <c r="A2563" i="12"/>
  <c r="A2562" i="12"/>
  <c r="A2561" i="12"/>
  <c r="A2560" i="12"/>
  <c r="A2559" i="12"/>
  <c r="A2558" i="12"/>
  <c r="A2557" i="12"/>
  <c r="A2556" i="12"/>
  <c r="A2555" i="12"/>
  <c r="A2554" i="12"/>
  <c r="A2553" i="12"/>
  <c r="A2552" i="12"/>
  <c r="A2551" i="12"/>
  <c r="A2550" i="12"/>
  <c r="A2549" i="12"/>
  <c r="A2548" i="12"/>
  <c r="A2547" i="12"/>
  <c r="A2546" i="12"/>
  <c r="A2545" i="12"/>
  <c r="A2544" i="12"/>
  <c r="A2543" i="12"/>
  <c r="A2542" i="12"/>
  <c r="A2541" i="12"/>
  <c r="A2540" i="12"/>
  <c r="A2539" i="12"/>
  <c r="A2538" i="12"/>
  <c r="A2537" i="12"/>
  <c r="A2536" i="12"/>
  <c r="A2535" i="12"/>
  <c r="A2534" i="12"/>
  <c r="A2533" i="12"/>
  <c r="A2532" i="12"/>
  <c r="A2531" i="12"/>
  <c r="A2530" i="12"/>
  <c r="A2529" i="12"/>
  <c r="A2528" i="12"/>
  <c r="A2527" i="12"/>
  <c r="A2526" i="12"/>
  <c r="A2525" i="12"/>
  <c r="A2524" i="12"/>
  <c r="A2523" i="12"/>
  <c r="A2522" i="12"/>
  <c r="A2521" i="12"/>
  <c r="A2520" i="12"/>
  <c r="A2519" i="12"/>
  <c r="A2518" i="12"/>
  <c r="A2517" i="12"/>
  <c r="A2516" i="12"/>
  <c r="A2515" i="12"/>
  <c r="A2514" i="12"/>
  <c r="A2513" i="12"/>
  <c r="A2512" i="12"/>
  <c r="A2511" i="12"/>
  <c r="A2510" i="12"/>
  <c r="A2509" i="12"/>
  <c r="A2508" i="12"/>
  <c r="A2507" i="12"/>
  <c r="A2506" i="12"/>
  <c r="A2505" i="12"/>
  <c r="A2504" i="12"/>
  <c r="A2503" i="12"/>
  <c r="A2502" i="12"/>
  <c r="A2501" i="12"/>
  <c r="A2500" i="12"/>
  <c r="A2499" i="12"/>
  <c r="A2498" i="12"/>
  <c r="A2497" i="12"/>
  <c r="A2496" i="12"/>
  <c r="A2495" i="12"/>
  <c r="A2494" i="12"/>
  <c r="A2493" i="12"/>
  <c r="A2492" i="12"/>
  <c r="A2491" i="12"/>
  <c r="A2490" i="12"/>
  <c r="A2489" i="12"/>
  <c r="A2488" i="12"/>
  <c r="A2487" i="12"/>
  <c r="A2486" i="12"/>
  <c r="A2485" i="12"/>
  <c r="A2484" i="12"/>
  <c r="A2483" i="12"/>
  <c r="A2482" i="12"/>
  <c r="A2481" i="12"/>
  <c r="A2480" i="12"/>
  <c r="A2479" i="12"/>
  <c r="A2478" i="12"/>
  <c r="A2477" i="12"/>
  <c r="A2476" i="12"/>
  <c r="A2475" i="12"/>
  <c r="A2474" i="12"/>
  <c r="A2473" i="12"/>
  <c r="A2472" i="12"/>
  <c r="A2471" i="12"/>
  <c r="A2470" i="12"/>
  <c r="A2469" i="12"/>
  <c r="A2468" i="12"/>
  <c r="A2467" i="12"/>
  <c r="A2466" i="12"/>
  <c r="A2465" i="12"/>
  <c r="A2464" i="12"/>
  <c r="A2463" i="12"/>
  <c r="A2462" i="12"/>
  <c r="A2461" i="12"/>
  <c r="A2460" i="12"/>
  <c r="A2459" i="12"/>
  <c r="A2458" i="12"/>
  <c r="A2457" i="12"/>
  <c r="A2456" i="12"/>
  <c r="A2455" i="12"/>
  <c r="A2454" i="12"/>
  <c r="A2453" i="12"/>
  <c r="A2452" i="12"/>
  <c r="A2451" i="12"/>
  <c r="A2450" i="12"/>
  <c r="A2449" i="12"/>
  <c r="A2448" i="12"/>
  <c r="A2447" i="12"/>
  <c r="A2446" i="12"/>
  <c r="A2445" i="12"/>
  <c r="A2444" i="12"/>
  <c r="A2443" i="12"/>
  <c r="A2442" i="12"/>
  <c r="A2441" i="12"/>
  <c r="A2440" i="12"/>
  <c r="A2439" i="12"/>
  <c r="A2438" i="12"/>
  <c r="A2437" i="12"/>
  <c r="A2436" i="12"/>
  <c r="A2435" i="12"/>
  <c r="A2434" i="12"/>
  <c r="A2433" i="12"/>
  <c r="A2432" i="12"/>
  <c r="A2431" i="12"/>
  <c r="A2430" i="12"/>
  <c r="A2429" i="12"/>
  <c r="A2428" i="12"/>
  <c r="A2427" i="12"/>
  <c r="A2426" i="12"/>
  <c r="A2425" i="12"/>
  <c r="A2424" i="12"/>
  <c r="A2423" i="12"/>
  <c r="A2422" i="12"/>
  <c r="A2421" i="12"/>
  <c r="A2420" i="12"/>
  <c r="A2419" i="12"/>
  <c r="A2418" i="12"/>
  <c r="A2417" i="12"/>
  <c r="A2416" i="12"/>
  <c r="A2415" i="12"/>
  <c r="A2414" i="12"/>
  <c r="A2413" i="12"/>
  <c r="A2412" i="12"/>
  <c r="A2411" i="12"/>
  <c r="A2410" i="12"/>
  <c r="A2409" i="12"/>
  <c r="A2408" i="12"/>
  <c r="A2407" i="12"/>
  <c r="A2406" i="12"/>
  <c r="A2405" i="12"/>
  <c r="A2404" i="12"/>
  <c r="A2403" i="12"/>
  <c r="A2402" i="12"/>
  <c r="A2401" i="12"/>
  <c r="A2400" i="12"/>
  <c r="A2399" i="12"/>
  <c r="A2398" i="12"/>
  <c r="A2397" i="12"/>
  <c r="A2396" i="12"/>
  <c r="A2395" i="12"/>
  <c r="A2394" i="12"/>
  <c r="A2393" i="12"/>
  <c r="A2392" i="12"/>
  <c r="A2391" i="12"/>
  <c r="A2390" i="12"/>
  <c r="A2389" i="12"/>
  <c r="A2388" i="12"/>
  <c r="A2387" i="12"/>
  <c r="A2386" i="12"/>
  <c r="A2385" i="12"/>
  <c r="A2384" i="12"/>
  <c r="A2383" i="12"/>
  <c r="A2382" i="12"/>
  <c r="A2381" i="12"/>
  <c r="A2380" i="12"/>
  <c r="A2379" i="12"/>
  <c r="A2378" i="12"/>
  <c r="A2377" i="12"/>
  <c r="A2376" i="12"/>
  <c r="A2375" i="12"/>
  <c r="A2374" i="12"/>
  <c r="A2373" i="12"/>
  <c r="A2372" i="12"/>
  <c r="A2371" i="12"/>
  <c r="A2370" i="12"/>
  <c r="A2369" i="12"/>
  <c r="A2368" i="12"/>
  <c r="A2367" i="12"/>
  <c r="A2366" i="12"/>
  <c r="A2365" i="12"/>
  <c r="A2364" i="12"/>
  <c r="A2363" i="12"/>
  <c r="A2362" i="12"/>
  <c r="A2361" i="12"/>
  <c r="A2360" i="12"/>
  <c r="A2359" i="12"/>
  <c r="A2358" i="12"/>
  <c r="A2357" i="12"/>
  <c r="A2356" i="12"/>
  <c r="A2355" i="12"/>
  <c r="A2354" i="12"/>
  <c r="A2353" i="12"/>
  <c r="A2352" i="12"/>
  <c r="A2351" i="12"/>
  <c r="A2350" i="12"/>
  <c r="A2349" i="12"/>
  <c r="A2348" i="12"/>
  <c r="A2347" i="12"/>
  <c r="A2346" i="12"/>
  <c r="A2345" i="12"/>
  <c r="A2344" i="12"/>
  <c r="A2343" i="12"/>
  <c r="A2342" i="12"/>
  <c r="A2341" i="12"/>
  <c r="A2340" i="12"/>
  <c r="A2339" i="12"/>
  <c r="A2338" i="12"/>
  <c r="A2337" i="12"/>
  <c r="A2336" i="12"/>
  <c r="A2335" i="12"/>
  <c r="A2334" i="12"/>
  <c r="A2333" i="12"/>
  <c r="A2332" i="12"/>
  <c r="A2331" i="12"/>
  <c r="A2330" i="12"/>
  <c r="A2329" i="12"/>
  <c r="A2328" i="12"/>
  <c r="A2327" i="12"/>
  <c r="A2326" i="12"/>
  <c r="A2325" i="12"/>
  <c r="A2324" i="12"/>
  <c r="A2323" i="12"/>
  <c r="A2322" i="12"/>
  <c r="A2321" i="12"/>
  <c r="A2320" i="12"/>
  <c r="A2319" i="12"/>
  <c r="A2318" i="12"/>
  <c r="A2317" i="12"/>
  <c r="A2316" i="12"/>
  <c r="A2315" i="12"/>
  <c r="A2314" i="12"/>
  <c r="A2313" i="12"/>
  <c r="A2312" i="12"/>
  <c r="A2311" i="12"/>
  <c r="A2310" i="12"/>
  <c r="A2309" i="12"/>
  <c r="A2308" i="12"/>
  <c r="A2307" i="12"/>
  <c r="A2306" i="12"/>
  <c r="A2305" i="12"/>
  <c r="A2304" i="12"/>
  <c r="A2303" i="12"/>
  <c r="A2302" i="12"/>
  <c r="A2301" i="12"/>
  <c r="A2300" i="12"/>
  <c r="A2299" i="12"/>
  <c r="A2298" i="12"/>
  <c r="A2297" i="12"/>
  <c r="A2296" i="12"/>
  <c r="A2295" i="12"/>
  <c r="A2294" i="12"/>
  <c r="A2293" i="12"/>
  <c r="A2292" i="12"/>
  <c r="A2291" i="12"/>
  <c r="A2290" i="12"/>
  <c r="A2289" i="12"/>
  <c r="A2288" i="12"/>
  <c r="A2287" i="12"/>
  <c r="A2286" i="12"/>
  <c r="A2285" i="12"/>
  <c r="A2284" i="12"/>
  <c r="A2283" i="12"/>
  <c r="A2282" i="12"/>
  <c r="A2281" i="12"/>
  <c r="A2280" i="12"/>
  <c r="A2279" i="12"/>
  <c r="A2278" i="12"/>
  <c r="A2277" i="12"/>
  <c r="A2276" i="12"/>
  <c r="A2275" i="12"/>
  <c r="A2274" i="12"/>
  <c r="A2273" i="12"/>
  <c r="A2272" i="12"/>
  <c r="A2271" i="12"/>
  <c r="A2270" i="12"/>
  <c r="A2269" i="12"/>
  <c r="A2268" i="12"/>
  <c r="A2267" i="12"/>
  <c r="A2266" i="12"/>
  <c r="A2265" i="12"/>
  <c r="A2264" i="12"/>
  <c r="A2263" i="12"/>
  <c r="A2262" i="12"/>
  <c r="A2261" i="12"/>
  <c r="A2260" i="12"/>
  <c r="A2259" i="12"/>
  <c r="A2258" i="12"/>
  <c r="A2257" i="12"/>
  <c r="A2256" i="12"/>
  <c r="A2255" i="12"/>
  <c r="A2254" i="12"/>
  <c r="A2253" i="12"/>
  <c r="A2252" i="12"/>
  <c r="A2251" i="12"/>
  <c r="A2250" i="12"/>
  <c r="A2249" i="12"/>
  <c r="A2248" i="12"/>
  <c r="A2247" i="12"/>
  <c r="A2246" i="12"/>
  <c r="A2245" i="12"/>
  <c r="A2244" i="12"/>
  <c r="A2243" i="12"/>
  <c r="A2242" i="12"/>
  <c r="A2241" i="12"/>
  <c r="A2240" i="12"/>
  <c r="A2239" i="12"/>
  <c r="A2238" i="12"/>
  <c r="A2237" i="12"/>
  <c r="A2236" i="12"/>
  <c r="A2235" i="12"/>
  <c r="A2234" i="12"/>
  <c r="A2233" i="12"/>
  <c r="A2232" i="12"/>
  <c r="A2231" i="12"/>
  <c r="A2230" i="12"/>
  <c r="A2229" i="12"/>
  <c r="A2228" i="12"/>
  <c r="A2227" i="12"/>
  <c r="A2226" i="12"/>
  <c r="A2225" i="12"/>
  <c r="A2224" i="12"/>
  <c r="A2223" i="12"/>
  <c r="A2222" i="12"/>
  <c r="A2221" i="12"/>
  <c r="A2220" i="12"/>
  <c r="A2219" i="12"/>
  <c r="A2218" i="12"/>
  <c r="A2217" i="12"/>
  <c r="A2216" i="12"/>
  <c r="A2215" i="12"/>
  <c r="A2214" i="12"/>
  <c r="A2213" i="12"/>
  <c r="A2212" i="12"/>
  <c r="A2211" i="12"/>
  <c r="A2210" i="12"/>
  <c r="A2209" i="12"/>
  <c r="A2208" i="12"/>
  <c r="A2207" i="12"/>
  <c r="A2206" i="12"/>
  <c r="A2205" i="12"/>
  <c r="A2204" i="12"/>
  <c r="A2203" i="12"/>
  <c r="A2202" i="12"/>
  <c r="A2201" i="12"/>
  <c r="A2200" i="12"/>
  <c r="A2199" i="12"/>
  <c r="A2198" i="12"/>
  <c r="A2197" i="12"/>
  <c r="A2196" i="12"/>
  <c r="A2195" i="12"/>
  <c r="A2194" i="12"/>
  <c r="A2193" i="12"/>
  <c r="A2192" i="12"/>
  <c r="A2191" i="12"/>
  <c r="A2190" i="12"/>
  <c r="A2189" i="12"/>
  <c r="A2188" i="12"/>
  <c r="A2187" i="12"/>
  <c r="A2186" i="12"/>
  <c r="A2185" i="12"/>
  <c r="A2184" i="12"/>
  <c r="A2183" i="12"/>
  <c r="A2182" i="12"/>
  <c r="A2181" i="12"/>
  <c r="A2180" i="12"/>
  <c r="A2179" i="12"/>
  <c r="A2178" i="12"/>
  <c r="A2177" i="12"/>
  <c r="A2176" i="12"/>
  <c r="A2175" i="12"/>
  <c r="A2174" i="12"/>
  <c r="A2173" i="12"/>
  <c r="A2172" i="12"/>
  <c r="A2171" i="12"/>
  <c r="A2170" i="12"/>
  <c r="A2169" i="12"/>
  <c r="A2168" i="12"/>
  <c r="A2167" i="12"/>
  <c r="A2166" i="12"/>
  <c r="A2165" i="12"/>
  <c r="A2164" i="12"/>
  <c r="A2163" i="12"/>
  <c r="A2162" i="12"/>
  <c r="A2161" i="12"/>
  <c r="A2160" i="12"/>
  <c r="A2159" i="12"/>
  <c r="A2158" i="12"/>
  <c r="A2157" i="12"/>
  <c r="A2156" i="12"/>
  <c r="A2155" i="12"/>
  <c r="A2154" i="12"/>
  <c r="A2153" i="12"/>
  <c r="A2152" i="12"/>
  <c r="A2151" i="12"/>
  <c r="A2150" i="12"/>
  <c r="A2149" i="12"/>
  <c r="A2148" i="12"/>
  <c r="A2147" i="12"/>
  <c r="A2146" i="12"/>
  <c r="A2145" i="12"/>
  <c r="A2144" i="12"/>
  <c r="A2143" i="12"/>
  <c r="A2142" i="12"/>
  <c r="A2141" i="12"/>
  <c r="A2140" i="12"/>
  <c r="A2139" i="12"/>
  <c r="A2138" i="12"/>
  <c r="A2137" i="12"/>
  <c r="A2136" i="12"/>
  <c r="A2135" i="12"/>
  <c r="A2134" i="12"/>
  <c r="A2133" i="12"/>
  <c r="A2132" i="12"/>
  <c r="A2131" i="12"/>
  <c r="A2130" i="12"/>
  <c r="A2129" i="12"/>
  <c r="A2128" i="12"/>
  <c r="A2127" i="12"/>
  <c r="A2126" i="12"/>
  <c r="A2125" i="12"/>
  <c r="A2124" i="12"/>
  <c r="A2123" i="12"/>
  <c r="A2122" i="12"/>
  <c r="A2121" i="12"/>
  <c r="A2120" i="12"/>
  <c r="A2119" i="12"/>
  <c r="A2118" i="12"/>
  <c r="A2117" i="12"/>
  <c r="A2116" i="12"/>
  <c r="A2115" i="12"/>
  <c r="A2114" i="12"/>
  <c r="A2113" i="12"/>
  <c r="A2112" i="12"/>
  <c r="A2111" i="12"/>
  <c r="A2110" i="12"/>
  <c r="A2109" i="12"/>
  <c r="A2108" i="12"/>
  <c r="A2107" i="12"/>
  <c r="A2106" i="12"/>
  <c r="A2105" i="12"/>
  <c r="A2104" i="12"/>
  <c r="A2103" i="12"/>
  <c r="A2102" i="12"/>
  <c r="A2101" i="12"/>
  <c r="A2100" i="12"/>
  <c r="A2099" i="12"/>
  <c r="A2098" i="12"/>
  <c r="A2097" i="12"/>
  <c r="A2096" i="12"/>
  <c r="A2095" i="12"/>
  <c r="A2094" i="12"/>
  <c r="A2093" i="12"/>
  <c r="A2092" i="12"/>
  <c r="A2091" i="12"/>
  <c r="A2090" i="12"/>
  <c r="A2089" i="12"/>
  <c r="A2088" i="12"/>
  <c r="A2087" i="12"/>
  <c r="A2086" i="12"/>
  <c r="A2085" i="12"/>
  <c r="A2084" i="12"/>
  <c r="A2083" i="12"/>
  <c r="A2082" i="12"/>
  <c r="A2081" i="12"/>
  <c r="A2080" i="12"/>
  <c r="A2079" i="12"/>
  <c r="A2078" i="12"/>
  <c r="A2077" i="12"/>
  <c r="A2076" i="12"/>
  <c r="A2075" i="12"/>
  <c r="A2074" i="12"/>
  <c r="A2073" i="12"/>
  <c r="A2072" i="12"/>
  <c r="A2071" i="12"/>
  <c r="A2070" i="12"/>
  <c r="A2069" i="12"/>
  <c r="A2068" i="12"/>
  <c r="A2067" i="12"/>
  <c r="A2066" i="12"/>
  <c r="A2065" i="12"/>
  <c r="A2064" i="12"/>
  <c r="A2063" i="12"/>
  <c r="A2062" i="12"/>
  <c r="A2061" i="12"/>
  <c r="A2060" i="12"/>
  <c r="A2059" i="12"/>
  <c r="A2058" i="12"/>
  <c r="A2057" i="12"/>
  <c r="A2056" i="12"/>
  <c r="A2055" i="12"/>
  <c r="A2054" i="12"/>
  <c r="A2053" i="12"/>
  <c r="A2052" i="12"/>
  <c r="A2051" i="12"/>
  <c r="A2050" i="12"/>
  <c r="A2049" i="12"/>
  <c r="A2048" i="12"/>
  <c r="A2047" i="12"/>
  <c r="A2046" i="12"/>
  <c r="A2045" i="12"/>
  <c r="A2044" i="12"/>
  <c r="A2043" i="12"/>
  <c r="A2042" i="12"/>
  <c r="A2041" i="12"/>
  <c r="A2040" i="12"/>
  <c r="A2039" i="12"/>
  <c r="A2038" i="12"/>
  <c r="A2037" i="12"/>
  <c r="A2036" i="12"/>
  <c r="A2035" i="12"/>
  <c r="A2034" i="12"/>
  <c r="A2033" i="12"/>
  <c r="A2032" i="12"/>
  <c r="A2031" i="12"/>
  <c r="A2030" i="12"/>
  <c r="A2029" i="12"/>
  <c r="A2028" i="12"/>
  <c r="A2027" i="12"/>
  <c r="A2026" i="12"/>
  <c r="A2025" i="12"/>
  <c r="A2024" i="12"/>
  <c r="A2023" i="12"/>
  <c r="A2022" i="12"/>
  <c r="A2021" i="12"/>
  <c r="A2020" i="12"/>
  <c r="A2019" i="12"/>
  <c r="A2018" i="12"/>
  <c r="A2017" i="12"/>
  <c r="A2016" i="12"/>
  <c r="A2015" i="12"/>
  <c r="A2014" i="12"/>
  <c r="A2013" i="12"/>
  <c r="A2012" i="12"/>
  <c r="A2011" i="12"/>
  <c r="A2010" i="12"/>
  <c r="A2009" i="12"/>
  <c r="A2008" i="12"/>
  <c r="A2007" i="12"/>
  <c r="A2006" i="12"/>
  <c r="A2005" i="12"/>
  <c r="A2004" i="12"/>
  <c r="A2003" i="12"/>
  <c r="A2002" i="12"/>
  <c r="A2001" i="12"/>
  <c r="A2000" i="12"/>
  <c r="A1999" i="12"/>
  <c r="A1998" i="12"/>
  <c r="A1997" i="12"/>
  <c r="A1996" i="12"/>
  <c r="A1995" i="12"/>
  <c r="A1994" i="12"/>
  <c r="A1993" i="12"/>
  <c r="A1992" i="12"/>
  <c r="A1991" i="12"/>
  <c r="A1990" i="12"/>
  <c r="A1989" i="12"/>
  <c r="A1988" i="12"/>
  <c r="A1987" i="12"/>
  <c r="A1986" i="12"/>
  <c r="A1985" i="12"/>
  <c r="A1984" i="12"/>
  <c r="A1983" i="12"/>
  <c r="A1982" i="12"/>
  <c r="A1981" i="12"/>
  <c r="A1980" i="12"/>
  <c r="A1979" i="12"/>
  <c r="A1978" i="12"/>
  <c r="A1977" i="12"/>
  <c r="A1976" i="12"/>
  <c r="A1975" i="12"/>
  <c r="A1974" i="12"/>
  <c r="A1973" i="12"/>
  <c r="A1972" i="12"/>
  <c r="A1971" i="12"/>
  <c r="A1970" i="12"/>
  <c r="A1969" i="12"/>
  <c r="A1968" i="12"/>
  <c r="A1967" i="12"/>
  <c r="A1966" i="12"/>
  <c r="A1965" i="12"/>
  <c r="A1964" i="12"/>
  <c r="A1963" i="12"/>
  <c r="A1962" i="12"/>
  <c r="A1961" i="12"/>
  <c r="A1960" i="12"/>
  <c r="A1959" i="12"/>
  <c r="A1958" i="12"/>
  <c r="A1957" i="12"/>
  <c r="A1956" i="12"/>
  <c r="A1955" i="12"/>
  <c r="A1954" i="12"/>
  <c r="A1953" i="12"/>
  <c r="A1952" i="12"/>
  <c r="A1951" i="12"/>
  <c r="A1950" i="12"/>
  <c r="A1949" i="12"/>
  <c r="A1948" i="12"/>
  <c r="A1947" i="12"/>
  <c r="A1946" i="12"/>
  <c r="A1945" i="12"/>
  <c r="A1944" i="12"/>
  <c r="A1943" i="12"/>
  <c r="A1942" i="12"/>
  <c r="A1941" i="12"/>
  <c r="A1940" i="12"/>
  <c r="A1939" i="12"/>
  <c r="A1938" i="12"/>
  <c r="A1937" i="12"/>
  <c r="A1936" i="12"/>
  <c r="A1935" i="12"/>
  <c r="A1934" i="12"/>
  <c r="A1933" i="12"/>
  <c r="A1932" i="12"/>
  <c r="A1931" i="12"/>
  <c r="A1930" i="12"/>
  <c r="A1929" i="12"/>
  <c r="A1928" i="12"/>
  <c r="A1927" i="12"/>
  <c r="A1926" i="12"/>
  <c r="A1925" i="12"/>
  <c r="A1924" i="12"/>
  <c r="A1923" i="12"/>
  <c r="A1922" i="12"/>
  <c r="A1921" i="12"/>
  <c r="A1920" i="12"/>
  <c r="A1919" i="12"/>
  <c r="A1918" i="12"/>
  <c r="A1917" i="12"/>
  <c r="A1916" i="12"/>
  <c r="A1915" i="12"/>
  <c r="A1914" i="12"/>
  <c r="A1913" i="12"/>
  <c r="A1912" i="12"/>
  <c r="A1911" i="12"/>
  <c r="A1910" i="12"/>
  <c r="A1909" i="12"/>
  <c r="A1908" i="12"/>
  <c r="A1907" i="12"/>
  <c r="A1906" i="12"/>
  <c r="A1905" i="12"/>
  <c r="A1904" i="12"/>
  <c r="A1903" i="12"/>
  <c r="A1902" i="12"/>
  <c r="A1901" i="12"/>
  <c r="A1900" i="12"/>
  <c r="A1899" i="12"/>
  <c r="A1898" i="12"/>
  <c r="A1897" i="12"/>
  <c r="A1896" i="12"/>
  <c r="A1895" i="12"/>
  <c r="A1894" i="12"/>
  <c r="A1893" i="12"/>
  <c r="A1892" i="12"/>
  <c r="A1891" i="12"/>
  <c r="A1890" i="12"/>
  <c r="A1889" i="12"/>
  <c r="A1888" i="12"/>
  <c r="A1887" i="12"/>
  <c r="A1886" i="12"/>
  <c r="A1885" i="12"/>
  <c r="A1884" i="12"/>
  <c r="A1883" i="12"/>
  <c r="A1882" i="12"/>
  <c r="A1881" i="12"/>
  <c r="A1880" i="12"/>
  <c r="A1879" i="12"/>
  <c r="A1878" i="12"/>
  <c r="A1877" i="12"/>
  <c r="A1876" i="12"/>
  <c r="A1875" i="12"/>
  <c r="A1874" i="12"/>
  <c r="A1873" i="12"/>
  <c r="A1872" i="12"/>
  <c r="A1871" i="12"/>
  <c r="A1870" i="12"/>
  <c r="A1869" i="12"/>
  <c r="A1868" i="12"/>
  <c r="A1867" i="12"/>
  <c r="A1866" i="12"/>
  <c r="A1865" i="12"/>
  <c r="A1864" i="12"/>
  <c r="A1863" i="12"/>
  <c r="A1862" i="12"/>
  <c r="A1861" i="12"/>
  <c r="A1860" i="12"/>
  <c r="A1859" i="12"/>
  <c r="A1858" i="12"/>
  <c r="A1857" i="12"/>
  <c r="A1856" i="12"/>
  <c r="A1855" i="12"/>
  <c r="A1854" i="12"/>
  <c r="A1853" i="12"/>
  <c r="A1852" i="12"/>
  <c r="A1851" i="12"/>
  <c r="A1850" i="12"/>
  <c r="A1849" i="12"/>
  <c r="A1848" i="12"/>
  <c r="A1847" i="12"/>
  <c r="A1846" i="12"/>
  <c r="A1845" i="12"/>
  <c r="A1844" i="12"/>
  <c r="A1843" i="12"/>
  <c r="A1842" i="12"/>
  <c r="A1841" i="12"/>
  <c r="A1840" i="12"/>
  <c r="A1839" i="12"/>
  <c r="A1838" i="12"/>
  <c r="A1837" i="12"/>
  <c r="A1836" i="12"/>
  <c r="A1835" i="12"/>
  <c r="A1834" i="12"/>
  <c r="A1833" i="12"/>
  <c r="A1832" i="12"/>
  <c r="A1831" i="12"/>
  <c r="A1830" i="12"/>
  <c r="A1829" i="12"/>
  <c r="A1828" i="12"/>
  <c r="A1827" i="12"/>
  <c r="A1826" i="12"/>
  <c r="A1825" i="12"/>
  <c r="A1824" i="12"/>
  <c r="A1823" i="12"/>
  <c r="A1822" i="12"/>
  <c r="A1821" i="12"/>
  <c r="A1820" i="12"/>
  <c r="A1819" i="12"/>
  <c r="A1818" i="12"/>
  <c r="A1817" i="12"/>
  <c r="A1816" i="12"/>
  <c r="A1815" i="12"/>
  <c r="A1814" i="12"/>
  <c r="A1813" i="12"/>
  <c r="A1812" i="12"/>
  <c r="A1811" i="12"/>
  <c r="A1810" i="12"/>
  <c r="A1809" i="12"/>
  <c r="A1808" i="12"/>
  <c r="A1807" i="12"/>
  <c r="A1806" i="12"/>
  <c r="A1805" i="12"/>
  <c r="A1804" i="12"/>
  <c r="A1803" i="12"/>
  <c r="A1802" i="12"/>
  <c r="A1801" i="12"/>
  <c r="A1800" i="12"/>
  <c r="A1799" i="12"/>
  <c r="A1798" i="12"/>
  <c r="A1797" i="12"/>
  <c r="A1796" i="12"/>
  <c r="A1795" i="12"/>
  <c r="A1794" i="12"/>
  <c r="A1793" i="12"/>
  <c r="A1792" i="12"/>
  <c r="A1791" i="12"/>
  <c r="A1790" i="12"/>
  <c r="A1789" i="12"/>
  <c r="A1788" i="12"/>
  <c r="A1787" i="12"/>
  <c r="A1786" i="12"/>
  <c r="A1785" i="12"/>
  <c r="A1784" i="12"/>
  <c r="A1783" i="12"/>
  <c r="A1782" i="12"/>
  <c r="A1781" i="12"/>
  <c r="A1780" i="12"/>
  <c r="A1779" i="12"/>
  <c r="A1778" i="12"/>
  <c r="A1777" i="12"/>
  <c r="A1776" i="12"/>
  <c r="A1775" i="12"/>
  <c r="A1774" i="12"/>
  <c r="A1773" i="12"/>
  <c r="A1772" i="12"/>
  <c r="A1771" i="12"/>
  <c r="A1770" i="12"/>
  <c r="A1769" i="12"/>
  <c r="A1768" i="12"/>
  <c r="A1767" i="12"/>
  <c r="A1766" i="12"/>
  <c r="A1765" i="12"/>
  <c r="A1764" i="12"/>
  <c r="A1763" i="12"/>
  <c r="A1762" i="12"/>
  <c r="A1761" i="12"/>
  <c r="A1760" i="12"/>
  <c r="A1759" i="12"/>
  <c r="A1758" i="12"/>
  <c r="A1757" i="12"/>
  <c r="A1756" i="12"/>
  <c r="A1755" i="12"/>
  <c r="A1754" i="12"/>
  <c r="A1753" i="12"/>
  <c r="A1752" i="12"/>
  <c r="A1751" i="12"/>
  <c r="A1750" i="12"/>
  <c r="A1749" i="12"/>
  <c r="A1748" i="12"/>
  <c r="A1747" i="12"/>
  <c r="A1746" i="12"/>
  <c r="A1745" i="12"/>
  <c r="A1744" i="12"/>
  <c r="A1743" i="12"/>
  <c r="A1742" i="12"/>
  <c r="A1741" i="12"/>
  <c r="A1740" i="12"/>
  <c r="A1739" i="12"/>
  <c r="A1738" i="12"/>
  <c r="A1737" i="12"/>
  <c r="A1736" i="12"/>
  <c r="A1735" i="12"/>
  <c r="A1734" i="12"/>
  <c r="A1733" i="12"/>
  <c r="A1732" i="12"/>
  <c r="A1731" i="12"/>
  <c r="A1730" i="12"/>
  <c r="A1729" i="12"/>
  <c r="A1728" i="12"/>
  <c r="A1727" i="12"/>
  <c r="A1726" i="12"/>
  <c r="A1725" i="12"/>
  <c r="A1724" i="12"/>
  <c r="A1723" i="12"/>
  <c r="A1722" i="12"/>
  <c r="A1721" i="12"/>
  <c r="A1720" i="12"/>
  <c r="A1719" i="12"/>
  <c r="A1718" i="12"/>
  <c r="A1717" i="12"/>
  <c r="A1716" i="12"/>
  <c r="A1715" i="12"/>
  <c r="A1714" i="12"/>
  <c r="A1713" i="12"/>
  <c r="A1712" i="12"/>
  <c r="A1711" i="12"/>
  <c r="A1710" i="12"/>
  <c r="A1709" i="12"/>
  <c r="A1708" i="12"/>
  <c r="A1707" i="12"/>
  <c r="A1706" i="12"/>
  <c r="A1705" i="12"/>
  <c r="A1704" i="12"/>
  <c r="A1703" i="12"/>
  <c r="A1702" i="12"/>
  <c r="A1701" i="12"/>
  <c r="A1700" i="12"/>
  <c r="A1699" i="12"/>
  <c r="A1698" i="12"/>
  <c r="A1697" i="12"/>
  <c r="A1696" i="12"/>
  <c r="A1695" i="12"/>
  <c r="A1694" i="12"/>
  <c r="A1693" i="12"/>
  <c r="A1692" i="12"/>
  <c r="A1691" i="12"/>
  <c r="A1690" i="12"/>
  <c r="A1689" i="12"/>
  <c r="A1688" i="12"/>
  <c r="A1687" i="12"/>
  <c r="A1686" i="12"/>
  <c r="A1685" i="12"/>
  <c r="A1684" i="12"/>
  <c r="A1683"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1"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3" i="12"/>
  <c r="A1562" i="12"/>
  <c r="A1561" i="12"/>
  <c r="A1560" i="12"/>
  <c r="A1559" i="12"/>
  <c r="A1558" i="12"/>
  <c r="A1557" i="12"/>
  <c r="A1556" i="12"/>
  <c r="A1555" i="12"/>
  <c r="A1554" i="12"/>
  <c r="A1553" i="12"/>
  <c r="A1552" i="12"/>
  <c r="A1551" i="12"/>
  <c r="A1550" i="12"/>
  <c r="A1549" i="12"/>
  <c r="A1548" i="12"/>
  <c r="A1547" i="12"/>
  <c r="A1546" i="12"/>
  <c r="A1545" i="12"/>
  <c r="A1544" i="12"/>
  <c r="A1543" i="12"/>
  <c r="A1542" i="12"/>
  <c r="A1541" i="12"/>
  <c r="A1540" i="12"/>
  <c r="A1539" i="12"/>
  <c r="A1538" i="12"/>
  <c r="A1537" i="12"/>
  <c r="A1536" i="12"/>
  <c r="A1535" i="12"/>
  <c r="A1534" i="12"/>
  <c r="A1533" i="12"/>
  <c r="A1532" i="12"/>
  <c r="A1531" i="12"/>
  <c r="A1530" i="12"/>
  <c r="A1529" i="12"/>
  <c r="A1528" i="12"/>
  <c r="A1527" i="12"/>
  <c r="A1526" i="12"/>
  <c r="A1525" i="12"/>
  <c r="A1524" i="12"/>
  <c r="A1523" i="12"/>
  <c r="A1522" i="12"/>
  <c r="A1521" i="12"/>
  <c r="A1520" i="12"/>
  <c r="A1519" i="12"/>
  <c r="A1518" i="12"/>
  <c r="A1517" i="12"/>
  <c r="A1516" i="12"/>
  <c r="A1515" i="12"/>
  <c r="A1514" i="12"/>
  <c r="A1513" i="12"/>
  <c r="A1512" i="12"/>
  <c r="A1511" i="12"/>
  <c r="A1510" i="12"/>
  <c r="A1509" i="12"/>
  <c r="A1508" i="12"/>
  <c r="A1507" i="12"/>
  <c r="A1506" i="12"/>
  <c r="A1505" i="12"/>
  <c r="A1504" i="12"/>
  <c r="A1503" i="12"/>
  <c r="A1502" i="12"/>
  <c r="A1501" i="12"/>
  <c r="A1500" i="12"/>
  <c r="A1499" i="12"/>
  <c r="A1498" i="12"/>
  <c r="A1497" i="12"/>
  <c r="A1496" i="12"/>
  <c r="A1495" i="12"/>
  <c r="A1494" i="12"/>
  <c r="A1493" i="12"/>
  <c r="A1492" i="12"/>
  <c r="A1491" i="12"/>
  <c r="A1490" i="12"/>
  <c r="A1489" i="12"/>
  <c r="A1488" i="12"/>
  <c r="A1487" i="12"/>
  <c r="A1486" i="12"/>
  <c r="A1485" i="12"/>
  <c r="A1484" i="12"/>
  <c r="A1483" i="12"/>
  <c r="A1482" i="12"/>
  <c r="A1481" i="12"/>
  <c r="A1480" i="12"/>
  <c r="A1479" i="12"/>
  <c r="A1478" i="12"/>
  <c r="A1477" i="12"/>
  <c r="A1476" i="12"/>
  <c r="A1475" i="12"/>
  <c r="A1474" i="12"/>
  <c r="A1473" i="12"/>
  <c r="A1472" i="12"/>
  <c r="A1471" i="12"/>
  <c r="A1470" i="12"/>
  <c r="A1469" i="12"/>
  <c r="A1468" i="12"/>
  <c r="A1467" i="12"/>
  <c r="A1466" i="12"/>
  <c r="A1465" i="12"/>
  <c r="A1464" i="12"/>
  <c r="A1463" i="12"/>
  <c r="A1462" i="12"/>
  <c r="A1461" i="12"/>
  <c r="A1460" i="12"/>
  <c r="A1459" i="12"/>
  <c r="A1458" i="12"/>
  <c r="A1457" i="12"/>
  <c r="A1456" i="12"/>
  <c r="A1455" i="12"/>
  <c r="A1454" i="12"/>
  <c r="A1453" i="12"/>
  <c r="A1452" i="12"/>
  <c r="A1451" i="12"/>
  <c r="A1450" i="12"/>
  <c r="A1449" i="12"/>
  <c r="A1448" i="12"/>
  <c r="A1447" i="12"/>
  <c r="A1446" i="12"/>
  <c r="A1445" i="12"/>
  <c r="A1444" i="12"/>
  <c r="A1443" i="12"/>
  <c r="A1442" i="12"/>
  <c r="A1441" i="12"/>
  <c r="A1440" i="12"/>
  <c r="A1439" i="12"/>
  <c r="A1438" i="12"/>
  <c r="A1437" i="12"/>
  <c r="A1436" i="12"/>
  <c r="A1435" i="12"/>
  <c r="A1434" i="12"/>
  <c r="A1433" i="12"/>
  <c r="A1432" i="12"/>
  <c r="A1431" i="12"/>
  <c r="A1430" i="12"/>
  <c r="A1429" i="12"/>
  <c r="A1428" i="12"/>
  <c r="A1427" i="12"/>
  <c r="A1426" i="12"/>
  <c r="A1425" i="12"/>
  <c r="A1424" i="12"/>
  <c r="A1423" i="12"/>
  <c r="A1422" i="12"/>
  <c r="A1421" i="12"/>
  <c r="A1420" i="12"/>
  <c r="A1419" i="12"/>
  <c r="A1418" i="12"/>
  <c r="A1417" i="12"/>
  <c r="A1416" i="12"/>
  <c r="A1415" i="12"/>
  <c r="A1414" i="12"/>
  <c r="A1413" i="12"/>
  <c r="A1412" i="12"/>
  <c r="A1411" i="12"/>
  <c r="A1410" i="12"/>
  <c r="A1409" i="12"/>
  <c r="A1408" i="12"/>
  <c r="A1407" i="12"/>
  <c r="A1406" i="12"/>
  <c r="A1405" i="12"/>
  <c r="A1404" i="12"/>
  <c r="A1403" i="12"/>
  <c r="A1402" i="12"/>
  <c r="A1401" i="12"/>
  <c r="A1400" i="12"/>
  <c r="A1399" i="12"/>
  <c r="A1398" i="12"/>
  <c r="A1397" i="12"/>
  <c r="A1396" i="12"/>
  <c r="A1395" i="12"/>
  <c r="A1394" i="12"/>
  <c r="A1393" i="12"/>
  <c r="A1392" i="12"/>
  <c r="A1391" i="12"/>
  <c r="A1390" i="12"/>
  <c r="A1389" i="12"/>
  <c r="A1388" i="12"/>
  <c r="A1387" i="12"/>
  <c r="A1386" i="12"/>
  <c r="A1385" i="12"/>
  <c r="A1384" i="12"/>
  <c r="A1383" i="12"/>
  <c r="A1382" i="12"/>
  <c r="A1381" i="12"/>
  <c r="A1380" i="12"/>
  <c r="A1379" i="12"/>
  <c r="A1378" i="12"/>
  <c r="A1377" i="12"/>
  <c r="A1376" i="12"/>
  <c r="A1375" i="12"/>
  <c r="A1374" i="12"/>
  <c r="A1373" i="12"/>
  <c r="A1372" i="12"/>
  <c r="A1371" i="12"/>
  <c r="A1370" i="12"/>
  <c r="A1369" i="12"/>
  <c r="A1368" i="12"/>
  <c r="A1367" i="12"/>
  <c r="A1366" i="12"/>
  <c r="A1365" i="12"/>
  <c r="A1364" i="12"/>
  <c r="A1363" i="12"/>
  <c r="A1362" i="12"/>
  <c r="A1361" i="12"/>
  <c r="A1360" i="12"/>
  <c r="A1359" i="12"/>
  <c r="A1358" i="12"/>
  <c r="A1357" i="12"/>
  <c r="A1356" i="12"/>
  <c r="A1355" i="12"/>
  <c r="A1354" i="12"/>
  <c r="A1353" i="12"/>
  <c r="A1352" i="12"/>
  <c r="A1351" i="12"/>
  <c r="A1350" i="12"/>
  <c r="A1349" i="12"/>
  <c r="A1348" i="12"/>
  <c r="A1347" i="12"/>
  <c r="A1346" i="12"/>
  <c r="A1345" i="12"/>
  <c r="A1344" i="12"/>
  <c r="A1343" i="12"/>
  <c r="A1342" i="12"/>
  <c r="A1341" i="12"/>
  <c r="A1340" i="12"/>
  <c r="A1339" i="12"/>
  <c r="A1338" i="12"/>
  <c r="A1337" i="12"/>
  <c r="A1336" i="12"/>
  <c r="A1335" i="12"/>
  <c r="A1334" i="12"/>
  <c r="A1333" i="12"/>
  <c r="A1332" i="12"/>
  <c r="A1331" i="12"/>
  <c r="A1330" i="12"/>
  <c r="A1329" i="12"/>
  <c r="A1328" i="12"/>
  <c r="A1327" i="12"/>
  <c r="A1326" i="12"/>
  <c r="A1325" i="12"/>
  <c r="A1324" i="12"/>
  <c r="A1323" i="12"/>
  <c r="A1322" i="12"/>
  <c r="A1321" i="12"/>
  <c r="A1320" i="12"/>
  <c r="A1319" i="12"/>
  <c r="A1318" i="12"/>
  <c r="A1317" i="12"/>
  <c r="A1316" i="12"/>
  <c r="A1315" i="12"/>
  <c r="A1314" i="12"/>
  <c r="A1313" i="12"/>
  <c r="A1312" i="12"/>
  <c r="A1311" i="12"/>
  <c r="A1310" i="12"/>
  <c r="A1309" i="12"/>
  <c r="A1308" i="12"/>
  <c r="A1307" i="12"/>
  <c r="A1306" i="12"/>
  <c r="A1305" i="12"/>
  <c r="A1304" i="12"/>
  <c r="A1303" i="12"/>
  <c r="A1302" i="12"/>
  <c r="A1301" i="12"/>
  <c r="A1300" i="12"/>
  <c r="A1299" i="12"/>
  <c r="A1298" i="12"/>
  <c r="A1297" i="12"/>
  <c r="A1296" i="12"/>
  <c r="A1295" i="12"/>
  <c r="A1294" i="12"/>
  <c r="A1293" i="12"/>
  <c r="A1292" i="12"/>
  <c r="A1291" i="12"/>
  <c r="A1290" i="12"/>
  <c r="A1289" i="12"/>
  <c r="A1288" i="12"/>
  <c r="A1287" i="12"/>
  <c r="A1286" i="12"/>
  <c r="A1285" i="12"/>
  <c r="A1284" i="12"/>
  <c r="A1283" i="12"/>
  <c r="A1282" i="12"/>
  <c r="A1281" i="12"/>
  <c r="A1280" i="12"/>
  <c r="A1279" i="12"/>
  <c r="A1278" i="12"/>
  <c r="A1277" i="12"/>
  <c r="A1276" i="12"/>
  <c r="A1275" i="12"/>
  <c r="A1274" i="12"/>
  <c r="A1273" i="12"/>
  <c r="A1272" i="12"/>
  <c r="A1271" i="12"/>
  <c r="A1270" i="12"/>
  <c r="A1269" i="12"/>
  <c r="A1268" i="12"/>
  <c r="A1267" i="12"/>
  <c r="A1266" i="12"/>
  <c r="A1265" i="12"/>
  <c r="A1264" i="12"/>
  <c r="A1263" i="12"/>
  <c r="A1262" i="12"/>
  <c r="A1261" i="12"/>
  <c r="A1260" i="12"/>
  <c r="A1259" i="12"/>
  <c r="A1258" i="12"/>
  <c r="A1257" i="12"/>
  <c r="A1256" i="12"/>
  <c r="A1255" i="12"/>
  <c r="A1254" i="12"/>
  <c r="A1253" i="12"/>
  <c r="A1252" i="12"/>
  <c r="A1251" i="12"/>
  <c r="A1250" i="12"/>
  <c r="A1249" i="12"/>
  <c r="A1248" i="12"/>
  <c r="A1247" i="12"/>
  <c r="A1246" i="12"/>
  <c r="A1245" i="12"/>
  <c r="A1244" i="12"/>
  <c r="A1243" i="12"/>
  <c r="A1242" i="12"/>
  <c r="A1241" i="12"/>
  <c r="A1240" i="12"/>
  <c r="A1239" i="12"/>
  <c r="A1238" i="12"/>
  <c r="A1237" i="12"/>
  <c r="A1236" i="12"/>
  <c r="A1235" i="12"/>
  <c r="A1234" i="12"/>
  <c r="A1233" i="12"/>
  <c r="A1232" i="12"/>
  <c r="A1231" i="12"/>
  <c r="A1230" i="12"/>
  <c r="A1229" i="12"/>
  <c r="A1228" i="12"/>
  <c r="A1227" i="12"/>
  <c r="A1226" i="12"/>
  <c r="A1225" i="12"/>
  <c r="A1224" i="12"/>
  <c r="A1223" i="12"/>
  <c r="A1222" i="12"/>
  <c r="A1221" i="12"/>
  <c r="A1220" i="12"/>
  <c r="A1219" i="12"/>
  <c r="A1218" i="12"/>
  <c r="A1217" i="12"/>
  <c r="A1216" i="12"/>
  <c r="A1215" i="12"/>
  <c r="A1214" i="12"/>
  <c r="A1213" i="12"/>
  <c r="A1212" i="12"/>
  <c r="A1211" i="12"/>
  <c r="A1210" i="12"/>
  <c r="A1209" i="12"/>
  <c r="A1208" i="12"/>
  <c r="A1207" i="12"/>
  <c r="A1206" i="12"/>
  <c r="A1205" i="12"/>
  <c r="A1204" i="12"/>
  <c r="A1203" i="12"/>
  <c r="A1202" i="12"/>
  <c r="A1201" i="12"/>
  <c r="A1200" i="12"/>
  <c r="A1199" i="12"/>
  <c r="A1198" i="12"/>
  <c r="A1197" i="12"/>
  <c r="A1196" i="12"/>
  <c r="A1195" i="12"/>
  <c r="A1194" i="12"/>
  <c r="A1193" i="12"/>
  <c r="A1192" i="12"/>
  <c r="A1191" i="12"/>
  <c r="A1190" i="12"/>
  <c r="A1189" i="12"/>
  <c r="A1188" i="12"/>
  <c r="A1187" i="12"/>
  <c r="A1186" i="12"/>
  <c r="A1185" i="12"/>
  <c r="A1184" i="12"/>
  <c r="A1183" i="12"/>
  <c r="A1182" i="12"/>
  <c r="A1181" i="12"/>
  <c r="A1180" i="12"/>
  <c r="A1179" i="12"/>
  <c r="A1178" i="12"/>
  <c r="A1177" i="12"/>
  <c r="A1176" i="12"/>
  <c r="A1175" i="12"/>
  <c r="A1174" i="12"/>
  <c r="A1173" i="12"/>
  <c r="A1172" i="12"/>
  <c r="A1171" i="12"/>
  <c r="A1170" i="12"/>
  <c r="A1169" i="12"/>
  <c r="A1168" i="12"/>
  <c r="A1167" i="12"/>
  <c r="A1166" i="12"/>
  <c r="A1165" i="12"/>
  <c r="A1164" i="12"/>
  <c r="A1163" i="12"/>
  <c r="A1162" i="12"/>
  <c r="A1161" i="12"/>
  <c r="A1160" i="12"/>
  <c r="A1159" i="12"/>
  <c r="A1158" i="12"/>
  <c r="A1157" i="12"/>
  <c r="A1156" i="12"/>
  <c r="A1155" i="12"/>
  <c r="A1154" i="12"/>
  <c r="A1153" i="12"/>
  <c r="A1152" i="12"/>
  <c r="A1151" i="12"/>
  <c r="A1150" i="12"/>
  <c r="A1149" i="12"/>
  <c r="A1148" i="12"/>
  <c r="A1147" i="12"/>
  <c r="A1146" i="12"/>
  <c r="A1145" i="12"/>
  <c r="A1144" i="12"/>
  <c r="A1143" i="12"/>
  <c r="A1142" i="12"/>
  <c r="A1141" i="12"/>
  <c r="A1140" i="12"/>
  <c r="A1139" i="12"/>
  <c r="A1138" i="12"/>
  <c r="A1137" i="12"/>
  <c r="A1136" i="12"/>
  <c r="A1135" i="12"/>
  <c r="A1134" i="12"/>
  <c r="A1133" i="12"/>
  <c r="A1132" i="12"/>
  <c r="A1131" i="12"/>
  <c r="A1130" i="12"/>
  <c r="A1129" i="12"/>
  <c r="A1128" i="12"/>
  <c r="A1127" i="12"/>
  <c r="A1126" i="12"/>
  <c r="A1125" i="12"/>
  <c r="A1124" i="12"/>
  <c r="A1123" i="12"/>
  <c r="A1122" i="12"/>
  <c r="A1121" i="12"/>
  <c r="A1120" i="12"/>
  <c r="A1119" i="12"/>
  <c r="A1118" i="12"/>
  <c r="A1117" i="12"/>
  <c r="A1116" i="12"/>
  <c r="A1115" i="12"/>
  <c r="A1114" i="12"/>
  <c r="A1113" i="12"/>
  <c r="A1112" i="12"/>
  <c r="A1111" i="12"/>
  <c r="A1110" i="12"/>
  <c r="A1109" i="12"/>
  <c r="A1108" i="12"/>
  <c r="A1107" i="12"/>
  <c r="A1106" i="12"/>
  <c r="A1105" i="12"/>
  <c r="A1104" i="12"/>
  <c r="A1103" i="12"/>
  <c r="A1102" i="12"/>
  <c r="A1101" i="12"/>
  <c r="A1100" i="12"/>
  <c r="A1099" i="12"/>
  <c r="A1098" i="12"/>
  <c r="A1097" i="12"/>
  <c r="A1096" i="12"/>
  <c r="A1095" i="12"/>
  <c r="A1094" i="12"/>
  <c r="A1093" i="12"/>
  <c r="A1092" i="12"/>
  <c r="A1091" i="12"/>
  <c r="A1090" i="12"/>
  <c r="A1089" i="12"/>
  <c r="A1088" i="12"/>
  <c r="A1087" i="12"/>
  <c r="A1086" i="12"/>
  <c r="A1085" i="12"/>
  <c r="A1084" i="12"/>
  <c r="A1083" i="12"/>
  <c r="A1082" i="12"/>
  <c r="A1081" i="12"/>
  <c r="A1080" i="12"/>
  <c r="A1079" i="12"/>
  <c r="A1078" i="12"/>
  <c r="A1077" i="12"/>
  <c r="A1076" i="12"/>
  <c r="A1075" i="12"/>
  <c r="A1074" i="12"/>
  <c r="A1073" i="12"/>
  <c r="A1072" i="12"/>
  <c r="A1071" i="12"/>
  <c r="A1070" i="12"/>
  <c r="A1069" i="12"/>
  <c r="A1068" i="12"/>
  <c r="A1067" i="12"/>
  <c r="A1066" i="12"/>
  <c r="A1065" i="12"/>
  <c r="A1064" i="12"/>
  <c r="A1063" i="12"/>
  <c r="A1062" i="12"/>
  <c r="A1061" i="12"/>
  <c r="A1060" i="12"/>
  <c r="A1059" i="12"/>
  <c r="A1058" i="12"/>
  <c r="A1057" i="12"/>
  <c r="A1056" i="12"/>
  <c r="A1055" i="12"/>
  <c r="A1054" i="12"/>
  <c r="A1053" i="12"/>
  <c r="A1052" i="12"/>
  <c r="A1051" i="12"/>
  <c r="A1050" i="12"/>
  <c r="A1049" i="12"/>
  <c r="A1048" i="12"/>
  <c r="A1047" i="12"/>
  <c r="A1046" i="12"/>
  <c r="A1045" i="12"/>
  <c r="A1044" i="12"/>
  <c r="A1043" i="12"/>
  <c r="A1042" i="12"/>
  <c r="A1041" i="12"/>
  <c r="A1040" i="12"/>
  <c r="A1039" i="12"/>
  <c r="A1038" i="12"/>
  <c r="A1037" i="12"/>
  <c r="A1036" i="12"/>
  <c r="A1035" i="12"/>
  <c r="A1034" i="12"/>
  <c r="A1033" i="12"/>
  <c r="A1032" i="12"/>
  <c r="A1031" i="12"/>
  <c r="A1030" i="12"/>
  <c r="A1029" i="12"/>
  <c r="A1028" i="12"/>
  <c r="A1027" i="12"/>
  <c r="A1026" i="12"/>
  <c r="A1025" i="12"/>
  <c r="A1024" i="12"/>
  <c r="A1023" i="12"/>
  <c r="A1022" i="12"/>
  <c r="A1021" i="12"/>
  <c r="A1020" i="12"/>
  <c r="A1019" i="12"/>
  <c r="A1018" i="12"/>
  <c r="A1017" i="12"/>
  <c r="A1016" i="12"/>
  <c r="A1015" i="12"/>
  <c r="A1014" i="12"/>
  <c r="A1013" i="12"/>
  <c r="A1012" i="12"/>
  <c r="A1011" i="12"/>
  <c r="A1010" i="12"/>
  <c r="A1009" i="12"/>
  <c r="A1008" i="12"/>
  <c r="A1007" i="12"/>
  <c r="A1006" i="12"/>
  <c r="A1005" i="12"/>
  <c r="A1004" i="12"/>
  <c r="A1003" i="12"/>
  <c r="A1002" i="12"/>
  <c r="A1001" i="12"/>
  <c r="A1000" i="12"/>
  <c r="A999" i="12"/>
  <c r="A998" i="12"/>
  <c r="A997" i="12"/>
  <c r="A996" i="12"/>
  <c r="A995" i="12"/>
  <c r="A994" i="12"/>
  <c r="A993" i="12"/>
  <c r="A992" i="12"/>
  <c r="A991" i="12"/>
  <c r="A990" i="12"/>
  <c r="A989" i="12"/>
  <c r="A988" i="12"/>
  <c r="A987" i="12"/>
  <c r="A986" i="12"/>
  <c r="A985" i="12"/>
  <c r="A984" i="12"/>
  <c r="A983" i="12"/>
  <c r="A982" i="12"/>
  <c r="A981" i="12"/>
  <c r="A980" i="12"/>
  <c r="A979" i="12"/>
  <c r="A978" i="12"/>
  <c r="A977" i="12"/>
  <c r="A976" i="12"/>
  <c r="A975" i="12"/>
  <c r="A974" i="12"/>
  <c r="A973" i="12"/>
  <c r="A972" i="12"/>
  <c r="A971" i="12"/>
  <c r="A970" i="12"/>
  <c r="A969" i="12"/>
  <c r="A968" i="12"/>
  <c r="A967" i="12"/>
  <c r="A966" i="12"/>
  <c r="A965" i="12"/>
  <c r="A964" i="12"/>
  <c r="A963" i="12"/>
  <c r="A962" i="12"/>
  <c r="A961" i="12"/>
  <c r="A960" i="12"/>
  <c r="A959" i="12"/>
  <c r="A958" i="12"/>
  <c r="A957" i="12"/>
  <c r="A956" i="12"/>
  <c r="A955" i="12"/>
  <c r="A954" i="12"/>
  <c r="A953" i="12"/>
  <c r="A952" i="12"/>
  <c r="A951" i="12"/>
  <c r="A950" i="12"/>
  <c r="A949" i="12"/>
  <c r="A948" i="12"/>
  <c r="A947" i="12"/>
  <c r="A946" i="12"/>
  <c r="A945" i="12"/>
  <c r="A944" i="12"/>
  <c r="A943" i="12"/>
  <c r="A942" i="12"/>
  <c r="A941" i="12"/>
  <c r="A940" i="12"/>
  <c r="A939" i="12"/>
  <c r="A938" i="12"/>
  <c r="A937" i="12"/>
  <c r="A936" i="12"/>
  <c r="A935" i="12"/>
  <c r="A934" i="12"/>
  <c r="A933" i="12"/>
  <c r="A932" i="12"/>
  <c r="A931" i="12"/>
  <c r="A930" i="12"/>
  <c r="A929" i="12"/>
  <c r="A928" i="12"/>
  <c r="A927" i="12"/>
  <c r="A926" i="12"/>
  <c r="A925" i="12"/>
  <c r="A924" i="12"/>
  <c r="A923" i="12"/>
  <c r="A922" i="12"/>
  <c r="A921" i="12"/>
  <c r="A920" i="12"/>
  <c r="A919" i="12"/>
  <c r="A918" i="12"/>
  <c r="A917" i="12"/>
  <c r="A916" i="12"/>
  <c r="A915" i="12"/>
  <c r="A914" i="12"/>
  <c r="A913" i="12"/>
  <c r="A912" i="12"/>
  <c r="A911" i="12"/>
  <c r="A910" i="12"/>
  <c r="A909" i="12"/>
  <c r="A908" i="12"/>
  <c r="A907" i="12"/>
  <c r="A906" i="12"/>
  <c r="A905" i="12"/>
  <c r="A904" i="12"/>
  <c r="A903" i="12"/>
  <c r="A902" i="12"/>
  <c r="A901" i="12"/>
  <c r="A900" i="12"/>
  <c r="A899" i="12"/>
  <c r="A898" i="12"/>
  <c r="A897" i="12"/>
  <c r="A896" i="12"/>
  <c r="A895" i="12"/>
  <c r="A894" i="12"/>
  <c r="A893" i="12"/>
  <c r="A892" i="12"/>
  <c r="A891" i="12"/>
  <c r="A890" i="12"/>
  <c r="A889" i="12"/>
  <c r="A888" i="12"/>
  <c r="A887" i="12"/>
  <c r="A886" i="12"/>
  <c r="A885" i="12"/>
  <c r="A884" i="12"/>
  <c r="A883" i="12"/>
  <c r="A882" i="12"/>
  <c r="A881" i="12"/>
  <c r="A880" i="12"/>
  <c r="A879" i="12"/>
  <c r="A878" i="12"/>
  <c r="A877" i="12"/>
  <c r="A876" i="12"/>
  <c r="A875" i="12"/>
  <c r="A874" i="12"/>
  <c r="A873" i="12"/>
  <c r="A872" i="12"/>
  <c r="A871" i="12"/>
  <c r="A870" i="12"/>
  <c r="A869" i="12"/>
  <c r="A868" i="12"/>
  <c r="A867" i="12"/>
  <c r="A866" i="12"/>
  <c r="A865" i="12"/>
  <c r="A864" i="12"/>
  <c r="A863" i="12"/>
  <c r="A862" i="12"/>
  <c r="A861" i="12"/>
  <c r="A860" i="12"/>
  <c r="A859" i="12"/>
  <c r="A858" i="12"/>
  <c r="A857" i="12"/>
  <c r="A856" i="12"/>
  <c r="A855" i="12"/>
  <c r="A854" i="12"/>
  <c r="A853" i="12"/>
  <c r="A852" i="12"/>
  <c r="A851" i="12"/>
  <c r="A850" i="12"/>
  <c r="A849" i="12"/>
  <c r="A848" i="12"/>
  <c r="A847" i="12"/>
  <c r="A846" i="12"/>
  <c r="A845" i="12"/>
  <c r="A844" i="12"/>
  <c r="A843" i="12"/>
  <c r="A842" i="12"/>
  <c r="A841" i="12"/>
  <c r="A840" i="12"/>
  <c r="A839" i="12"/>
  <c r="A838" i="12"/>
  <c r="A837" i="12"/>
  <c r="A836" i="12"/>
  <c r="A835" i="12"/>
  <c r="A834" i="12"/>
  <c r="A833" i="12"/>
  <c r="A832" i="12"/>
  <c r="A831" i="12"/>
  <c r="A830" i="12"/>
  <c r="A829" i="12"/>
  <c r="A828" i="12"/>
  <c r="A827" i="12"/>
  <c r="A826" i="12"/>
  <c r="A825" i="12"/>
  <c r="A824" i="12"/>
  <c r="A823" i="12"/>
  <c r="A822" i="12"/>
  <c r="A821" i="12"/>
  <c r="A820" i="12"/>
  <c r="A819" i="12"/>
  <c r="A818" i="12"/>
  <c r="A817" i="12"/>
  <c r="A816" i="12"/>
  <c r="A815" i="12"/>
  <c r="A814" i="12"/>
  <c r="A813" i="12"/>
  <c r="A812" i="12"/>
  <c r="A811" i="12"/>
  <c r="A810" i="12"/>
  <c r="A809" i="12"/>
  <c r="A808" i="12"/>
  <c r="A807" i="12"/>
  <c r="A806" i="12"/>
  <c r="A805" i="12"/>
  <c r="A804" i="12"/>
  <c r="A803" i="12"/>
  <c r="A802" i="12"/>
  <c r="A801" i="12"/>
  <c r="A800" i="12"/>
  <c r="A799" i="12"/>
  <c r="A798" i="12"/>
  <c r="A797" i="12"/>
  <c r="A796" i="12"/>
  <c r="A795" i="12"/>
  <c r="A794" i="12"/>
  <c r="A793" i="12"/>
  <c r="A792" i="12"/>
  <c r="A791" i="12"/>
  <c r="A790" i="12"/>
  <c r="A789" i="12"/>
  <c r="A788" i="12"/>
  <c r="A787" i="12"/>
  <c r="A786" i="12"/>
  <c r="A785" i="12"/>
  <c r="A784" i="12"/>
  <c r="A783" i="12"/>
  <c r="A782" i="12"/>
  <c r="A781" i="12"/>
  <c r="A780" i="12"/>
  <c r="A779" i="12"/>
  <c r="A778" i="12"/>
  <c r="A777" i="12"/>
  <c r="A776" i="12"/>
  <c r="A775" i="12"/>
  <c r="A774" i="12"/>
  <c r="A773" i="12"/>
  <c r="A772" i="12"/>
  <c r="A771" i="12"/>
  <c r="A770" i="12"/>
  <c r="A769" i="12"/>
  <c r="A768" i="12"/>
  <c r="A767" i="12"/>
  <c r="A766" i="12"/>
  <c r="A765" i="12"/>
  <c r="A764" i="12"/>
  <c r="A763" i="12"/>
  <c r="A762" i="12"/>
  <c r="A761" i="12"/>
  <c r="A760" i="12"/>
  <c r="A759" i="12"/>
  <c r="A758" i="12"/>
  <c r="A757" i="12"/>
  <c r="A756" i="12"/>
  <c r="A755" i="12"/>
  <c r="A754" i="12"/>
  <c r="A753"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3"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2"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5" i="12"/>
  <c r="A664" i="12"/>
  <c r="A663" i="12"/>
  <c r="A662" i="12"/>
  <c r="A661" i="12"/>
  <c r="A660" i="12"/>
  <c r="A659" i="12"/>
  <c r="A658" i="12"/>
  <c r="A657" i="12"/>
  <c r="A656" i="12"/>
  <c r="A655" i="12"/>
  <c r="A654" i="12"/>
  <c r="A653" i="12"/>
  <c r="A652" i="12"/>
  <c r="A651" i="12"/>
  <c r="A650" i="12"/>
  <c r="A649" i="12"/>
  <c r="A648" i="12"/>
  <c r="A647" i="12"/>
  <c r="A646" i="12"/>
  <c r="A645" i="12"/>
  <c r="A644" i="12"/>
  <c r="A643" i="12"/>
  <c r="A642" i="12"/>
  <c r="A641" i="12"/>
  <c r="A640" i="12"/>
  <c r="A639" i="12"/>
  <c r="A638" i="12"/>
  <c r="A637" i="12"/>
  <c r="A636" i="12"/>
  <c r="A635" i="12"/>
  <c r="A634" i="12"/>
  <c r="A633" i="12"/>
  <c r="A632" i="12"/>
  <c r="A631" i="12"/>
  <c r="A630" i="12"/>
  <c r="A629" i="12"/>
  <c r="A628" i="12"/>
  <c r="A627" i="12"/>
  <c r="A626" i="12"/>
  <c r="A625" i="12"/>
  <c r="A624" i="12"/>
  <c r="A623" i="12"/>
  <c r="A622" i="12"/>
  <c r="A621" i="12"/>
  <c r="A620" i="12"/>
  <c r="A619" i="12"/>
  <c r="A618" i="12"/>
  <c r="A617" i="12"/>
  <c r="A616" i="12"/>
  <c r="A615" i="12"/>
  <c r="A614" i="12"/>
  <c r="A613" i="12"/>
  <c r="A612" i="12"/>
  <c r="A611" i="12"/>
  <c r="A610" i="12"/>
  <c r="A609" i="12"/>
  <c r="A608" i="12"/>
  <c r="A607" i="12"/>
  <c r="A606" i="12"/>
  <c r="A605" i="12"/>
  <c r="A604" i="12"/>
  <c r="A603"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8" i="12"/>
  <c r="A537" i="12"/>
  <c r="A536" i="12"/>
  <c r="A535" i="12"/>
  <c r="A534" i="12"/>
  <c r="A533" i="12"/>
  <c r="A532" i="12"/>
  <c r="A531" i="12"/>
  <c r="A530" i="12"/>
  <c r="A529" i="12"/>
  <c r="A528" i="12"/>
  <c r="A527" i="12"/>
  <c r="A526" i="12"/>
  <c r="A525" i="12"/>
  <c r="A524" i="12"/>
  <c r="A523" i="12"/>
  <c r="A522" i="12"/>
  <c r="A521" i="12"/>
  <c r="A520" i="12"/>
  <c r="A519" i="12"/>
  <c r="A518" i="12"/>
  <c r="A517" i="12"/>
  <c r="A516" i="12"/>
  <c r="A515"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3"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6354" i="12"/>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O260" i="21" l="1"/>
  <c r="O311" i="20"/>
  <c r="O61" i="21"/>
  <c r="O80" i="20"/>
  <c r="O94" i="21"/>
  <c r="O106" i="20"/>
  <c r="H13" i="21"/>
  <c r="H13" i="20"/>
  <c r="AA91" i="6"/>
  <c r="W91" i="6" s="1"/>
  <c r="AA115" i="6"/>
  <c r="W115" i="6" s="1"/>
  <c r="N115" i="6" s="1"/>
  <c r="AA95" i="6"/>
  <c r="W95" i="6" s="1"/>
  <c r="AA53" i="6"/>
  <c r="W53" i="6" s="1"/>
  <c r="AA52" i="6"/>
  <c r="W52" i="6" s="1"/>
  <c r="AA417" i="6"/>
  <c r="W417" i="6" s="1"/>
  <c r="AD583" i="7"/>
  <c r="Z583" i="7" s="1"/>
  <c r="AD584" i="7"/>
  <c r="Z584" i="7" s="1"/>
  <c r="AD585" i="7"/>
  <c r="D95" i="6"/>
  <c r="E95" i="6"/>
  <c r="E54" i="6"/>
  <c r="Y91" i="6"/>
  <c r="U91" i="6" s="1"/>
  <c r="G91" i="6" s="1"/>
  <c r="E53" i="6"/>
  <c r="D53" i="6"/>
  <c r="AB761" i="7"/>
  <c r="X761" i="7" s="1"/>
  <c r="L761" i="7" s="1"/>
  <c r="N761" i="7" s="1"/>
  <c r="AB762" i="7"/>
  <c r="X762" i="7" s="1"/>
  <c r="L762" i="7" s="1"/>
  <c r="N762" i="7" s="1"/>
  <c r="Y95" i="6"/>
  <c r="U95" i="6" s="1"/>
  <c r="G95" i="6" s="1"/>
  <c r="Y53" i="6"/>
  <c r="U53" i="6" s="1"/>
  <c r="G53" i="6" s="1"/>
  <c r="Y52" i="6"/>
  <c r="U52" i="6" s="1"/>
  <c r="Y417" i="6"/>
  <c r="U417" i="6" s="1"/>
  <c r="AB674" i="7"/>
  <c r="X674" i="7" s="1"/>
  <c r="AB583" i="7"/>
  <c r="AD650" i="7"/>
  <c r="Z650" i="7" s="1"/>
  <c r="AA272" i="6"/>
  <c r="W272" i="6" s="1"/>
  <c r="AD213" i="7"/>
  <c r="Z213" i="7" s="1"/>
  <c r="AD214" i="7"/>
  <c r="Z214" i="7" s="1"/>
  <c r="AA89" i="6"/>
  <c r="W89" i="6" s="1"/>
  <c r="AA131" i="6"/>
  <c r="W131" i="6" s="1"/>
  <c r="AA55" i="6"/>
  <c r="W55" i="6" s="1"/>
  <c r="AA47" i="6"/>
  <c r="W47" i="6" s="1"/>
  <c r="AA81" i="6"/>
  <c r="W81" i="6" s="1"/>
  <c r="AA37" i="6"/>
  <c r="W37" i="6" s="1"/>
  <c r="AA75" i="6"/>
  <c r="W75" i="6" s="1"/>
  <c r="AA60" i="6"/>
  <c r="W60" i="6" s="1"/>
  <c r="AA356" i="6"/>
  <c r="W356" i="6" s="1"/>
  <c r="G356" i="6" s="1"/>
  <c r="AA360" i="6"/>
  <c r="W360" i="6" s="1"/>
  <c r="G360" i="6" s="1"/>
  <c r="AA357" i="6"/>
  <c r="W357" i="6" s="1"/>
  <c r="AA243" i="6"/>
  <c r="W243" i="6" s="1"/>
  <c r="AA340" i="6"/>
  <c r="W340" i="6" s="1"/>
  <c r="AA364" i="6"/>
  <c r="W364" i="6" s="1"/>
  <c r="G364" i="6" s="1"/>
  <c r="AA362" i="6"/>
  <c r="W362" i="6" s="1"/>
  <c r="G362" i="6" s="1"/>
  <c r="AA355" i="6"/>
  <c r="W355" i="6" s="1"/>
  <c r="AA353" i="6"/>
  <c r="W353" i="6" s="1"/>
  <c r="G353" i="6" s="1"/>
  <c r="AA365" i="6"/>
  <c r="W365" i="6" s="1"/>
  <c r="AA232" i="6"/>
  <c r="W232" i="6" s="1"/>
  <c r="AD514" i="7"/>
  <c r="Z514" i="7" s="1"/>
  <c r="AD1050" i="7"/>
  <c r="Z1050" i="7" s="1"/>
  <c r="AD790" i="7"/>
  <c r="Z790" i="7" s="1"/>
  <c r="AD787" i="7"/>
  <c r="Z787" i="7" s="1"/>
  <c r="AD356" i="7"/>
  <c r="Z356" i="7" s="1"/>
  <c r="AD450" i="7"/>
  <c r="Z450" i="7" s="1"/>
  <c r="AD433" i="7"/>
  <c r="Z433" i="7" s="1"/>
  <c r="AD301" i="7"/>
  <c r="Z301" i="7" s="1"/>
  <c r="AD345" i="7"/>
  <c r="Z345" i="7" s="1"/>
  <c r="AD435" i="7"/>
  <c r="Z435" i="7" s="1"/>
  <c r="AD334" i="7"/>
  <c r="Z334" i="7" s="1"/>
  <c r="AD788" i="7"/>
  <c r="Z788" i="7" s="1"/>
  <c r="AD490" i="7"/>
  <c r="Z490" i="7" s="1"/>
  <c r="AD312" i="7"/>
  <c r="Z312" i="7" s="1"/>
  <c r="AD792" i="7"/>
  <c r="Z792" i="7" s="1"/>
  <c r="AD796" i="7"/>
  <c r="Z796" i="7" s="1"/>
  <c r="Z585" i="7"/>
  <c r="AD323" i="7"/>
  <c r="Z323" i="7" s="1"/>
  <c r="AD478" i="7"/>
  <c r="Z478" i="7" s="1"/>
  <c r="AD794" i="7"/>
  <c r="Z794" i="7" s="1"/>
  <c r="AD786" i="7"/>
  <c r="Z786" i="7" s="1"/>
  <c r="AD789" i="7"/>
  <c r="Z789" i="7" s="1"/>
  <c r="AD793" i="7"/>
  <c r="Z793" i="7" s="1"/>
  <c r="AD795" i="7"/>
  <c r="Z795" i="7" s="1"/>
  <c r="N585" i="7"/>
  <c r="AD791" i="7"/>
  <c r="Z791" i="7" s="1"/>
  <c r="AD771" i="7"/>
  <c r="Z771" i="7" s="1"/>
  <c r="AD785" i="7"/>
  <c r="Z785" i="7" s="1"/>
  <c r="AD254" i="7"/>
  <c r="Z254" i="7" s="1"/>
  <c r="AD150" i="7"/>
  <c r="Z150" i="7" s="1"/>
  <c r="AD289" i="7"/>
  <c r="Z289" i="7" s="1"/>
  <c r="AD253" i="7"/>
  <c r="Z253" i="7" s="1"/>
  <c r="AD252" i="7"/>
  <c r="Z252" i="7" s="1"/>
  <c r="AD145" i="7"/>
  <c r="Z145" i="7" s="1"/>
  <c r="AD125" i="7"/>
  <c r="Z125" i="7" s="1"/>
  <c r="AD109" i="7"/>
  <c r="Z109" i="7" s="1"/>
  <c r="AD94" i="7"/>
  <c r="Z94" i="7" s="1"/>
  <c r="AD80" i="7"/>
  <c r="Z80" i="7" s="1"/>
  <c r="AD92" i="7"/>
  <c r="Z92" i="7" s="1"/>
  <c r="AD78" i="7"/>
  <c r="Z78" i="7" s="1"/>
  <c r="AD62" i="7"/>
  <c r="Z62" i="7" s="1"/>
  <c r="AD77" i="7"/>
  <c r="Z77" i="7" s="1"/>
  <c r="AD79" i="7"/>
  <c r="Z79" i="7" s="1"/>
  <c r="AD550" i="7"/>
  <c r="Z550" i="7" s="1"/>
  <c r="AD678" i="7"/>
  <c r="Z678" i="7" s="1"/>
  <c r="AD542" i="7"/>
  <c r="Z542" i="7" s="1"/>
  <c r="AD477" i="7"/>
  <c r="Z477" i="7" s="1"/>
  <c r="AD985" i="7"/>
  <c r="Z985" i="7" s="1"/>
  <c r="AD1053" i="7"/>
  <c r="Z1053" i="7" s="1"/>
  <c r="AD952" i="7"/>
  <c r="Z952" i="7" s="1"/>
  <c r="AD1054" i="7"/>
  <c r="Z1054" i="7" s="1"/>
  <c r="AD476" i="7"/>
  <c r="Z476" i="7" s="1"/>
  <c r="AD936" i="7"/>
  <c r="Z936" i="7" s="1"/>
  <c r="AD1008" i="7"/>
  <c r="Z1008" i="7" s="1"/>
  <c r="AD989" i="7"/>
  <c r="Z989" i="7" s="1"/>
  <c r="AD1026" i="7"/>
  <c r="Z1026" i="7" s="1"/>
  <c r="AD592" i="7"/>
  <c r="Z592" i="7" s="1"/>
  <c r="AD702" i="7"/>
  <c r="Z702" i="7" s="1"/>
  <c r="AD466" i="7"/>
  <c r="Z466" i="7" s="1"/>
  <c r="AD566" i="7"/>
  <c r="Z566" i="7" s="1"/>
  <c r="AD590" i="7"/>
  <c r="Z590" i="7" s="1"/>
  <c r="AD467" i="7"/>
  <c r="Z467" i="7" s="1"/>
  <c r="AD737" i="7"/>
  <c r="Z737" i="7" s="1"/>
  <c r="AD189" i="7"/>
  <c r="Z189" i="7" s="1"/>
  <c r="AD775" i="7"/>
  <c r="Z775" i="7" s="1"/>
  <c r="AD725" i="7"/>
  <c r="Z725" i="7" s="1"/>
  <c r="AD326" i="7"/>
  <c r="Z326" i="7" s="1"/>
  <c r="AD348" i="7"/>
  <c r="Z348" i="7" s="1"/>
  <c r="AD165" i="7"/>
  <c r="Z165" i="7" s="1"/>
  <c r="AD108" i="7"/>
  <c r="Z108" i="7" s="1"/>
  <c r="AD83" i="7"/>
  <c r="Z83" i="7" s="1"/>
  <c r="AD21" i="7"/>
  <c r="Z21" i="7" s="1"/>
  <c r="AD112" i="7"/>
  <c r="Z112" i="7" s="1"/>
  <c r="Z20" i="7"/>
  <c r="AD164" i="7"/>
  <c r="Z164" i="7" s="1"/>
  <c r="AD714" i="7"/>
  <c r="Z714" i="7" s="1"/>
  <c r="AD551" i="7"/>
  <c r="Z551" i="7" s="1"/>
  <c r="AD690" i="7"/>
  <c r="Z690" i="7" s="1"/>
  <c r="AD987" i="7"/>
  <c r="Z987" i="7" s="1"/>
  <c r="AD1036" i="7"/>
  <c r="Z1036" i="7" s="1"/>
  <c r="AD1027" i="7"/>
  <c r="Z1027" i="7" s="1"/>
  <c r="AD1007" i="7"/>
  <c r="Z1007" i="7" s="1"/>
  <c r="AD951" i="7"/>
  <c r="Z951" i="7" s="1"/>
  <c r="AD1004" i="7"/>
  <c r="Z1004" i="7" s="1"/>
  <c r="AD462" i="7"/>
  <c r="Z462" i="7" s="1"/>
  <c r="AD921" i="7"/>
  <c r="Z921" i="7" s="1"/>
  <c r="AD920" i="7"/>
  <c r="Z920" i="7" s="1"/>
  <c r="AD1005" i="7"/>
  <c r="Z1005" i="7" s="1"/>
  <c r="AD1055" i="7"/>
  <c r="Z1055" i="7" s="1"/>
  <c r="AD777" i="7"/>
  <c r="Z777" i="7" s="1"/>
  <c r="AD588" i="7"/>
  <c r="Z588" i="7" s="1"/>
  <c r="AD779" i="7"/>
  <c r="Z779" i="7" s="1"/>
  <c r="AD591" i="7"/>
  <c r="Z591" i="7" s="1"/>
  <c r="AD589" i="7"/>
  <c r="Z589" i="7" s="1"/>
  <c r="AD612" i="7"/>
  <c r="Z612" i="7" s="1"/>
  <c r="AD613" i="7"/>
  <c r="Z613" i="7" s="1"/>
  <c r="AD529" i="7"/>
  <c r="Z529" i="7" s="1"/>
  <c r="AD567" i="7"/>
  <c r="Z567" i="7" s="1"/>
  <c r="AD304" i="7"/>
  <c r="Z304" i="7" s="1"/>
  <c r="AD337" i="7"/>
  <c r="Z337" i="7" s="1"/>
  <c r="AD177" i="7"/>
  <c r="Z177" i="7" s="1"/>
  <c r="AD107" i="7"/>
  <c r="Z107" i="7" s="1"/>
  <c r="AD106" i="7"/>
  <c r="Z106" i="7" s="1"/>
  <c r="AD65" i="7"/>
  <c r="Z65" i="7" s="1"/>
  <c r="AD250" i="7"/>
  <c r="Z250" i="7" s="1"/>
  <c r="AD84" i="7"/>
  <c r="Z84" i="7" s="1"/>
  <c r="AD713" i="7"/>
  <c r="Z713" i="7" s="1"/>
  <c r="AD644" i="7"/>
  <c r="Z644" i="7" s="1"/>
  <c r="AD689" i="7"/>
  <c r="Z689" i="7" s="1"/>
  <c r="AD988" i="7"/>
  <c r="Z988" i="7" s="1"/>
  <c r="AD1009" i="7"/>
  <c r="Z1009" i="7" s="1"/>
  <c r="AD1035" i="7"/>
  <c r="Z1035" i="7" s="1"/>
  <c r="AD990" i="7"/>
  <c r="Z990" i="7" s="1"/>
  <c r="AD463" i="7"/>
  <c r="Z463" i="7" s="1"/>
  <c r="AD967" i="7"/>
  <c r="Z967" i="7" s="1"/>
  <c r="AD971" i="7"/>
  <c r="Z971" i="7" s="1"/>
  <c r="AD970" i="7"/>
  <c r="Z970" i="7" s="1"/>
  <c r="AD969" i="7"/>
  <c r="Z969" i="7" s="1"/>
  <c r="AD935" i="7"/>
  <c r="Z935" i="7" s="1"/>
  <c r="AD824" i="7"/>
  <c r="Z824" i="7" s="1"/>
  <c r="AD750" i="7"/>
  <c r="Z750" i="7" s="1"/>
  <c r="AD454" i="7"/>
  <c r="Z454" i="7" s="1"/>
  <c r="AD809" i="7"/>
  <c r="Z809" i="7" s="1"/>
  <c r="AD774" i="7"/>
  <c r="Z774" i="7" s="1"/>
  <c r="AD505" i="7"/>
  <c r="Z505" i="7" s="1"/>
  <c r="AD629" i="7"/>
  <c r="Z629" i="7" s="1"/>
  <c r="AD530" i="7"/>
  <c r="Z530" i="7" s="1"/>
  <c r="AD701" i="7"/>
  <c r="Z701" i="7" s="1"/>
  <c r="AD738" i="7"/>
  <c r="Z738" i="7" s="1"/>
  <c r="AD493" i="7"/>
  <c r="Z493" i="7" s="1"/>
  <c r="AD315" i="7"/>
  <c r="Z315" i="7" s="1"/>
  <c r="AD176" i="7"/>
  <c r="Z176" i="7" s="1"/>
  <c r="AD97" i="7"/>
  <c r="Z97" i="7" s="1"/>
  <c r="AD677" i="7"/>
  <c r="Z677" i="7" s="1"/>
  <c r="AD541" i="7"/>
  <c r="Z541" i="7" s="1"/>
  <c r="AD953" i="7"/>
  <c r="Z953" i="7" s="1"/>
  <c r="AD1006" i="7"/>
  <c r="Z1006" i="7" s="1"/>
  <c r="AD1066" i="7"/>
  <c r="Z1066" i="7" s="1"/>
  <c r="AD986" i="7"/>
  <c r="Z986" i="7" s="1"/>
  <c r="AD475" i="7"/>
  <c r="Z475" i="7" s="1"/>
  <c r="AD854" i="7"/>
  <c r="Z854" i="7" s="1"/>
  <c r="AD968" i="7"/>
  <c r="Z968" i="7" s="1"/>
  <c r="AD855" i="7"/>
  <c r="Z855" i="7" s="1"/>
  <c r="AD954" i="7"/>
  <c r="Z954" i="7" s="1"/>
  <c r="AD950" i="7"/>
  <c r="Z950" i="7" s="1"/>
  <c r="AD839" i="7"/>
  <c r="Z839" i="7" s="1"/>
  <c r="AD726" i="7"/>
  <c r="Z726" i="7" s="1"/>
  <c r="AD453" i="7"/>
  <c r="Z453" i="7" s="1"/>
  <c r="AD778" i="7"/>
  <c r="Z778" i="7" s="1"/>
  <c r="AD749" i="7"/>
  <c r="Z749" i="7" s="1"/>
  <c r="AD494" i="7"/>
  <c r="Z494" i="7" s="1"/>
  <c r="AD776" i="7"/>
  <c r="Z776" i="7" s="1"/>
  <c r="AD506" i="7"/>
  <c r="Z506" i="7" s="1"/>
  <c r="AD628" i="7"/>
  <c r="Z628" i="7" s="1"/>
  <c r="AD188" i="7"/>
  <c r="Z188" i="7" s="1"/>
  <c r="AD359" i="7"/>
  <c r="Z359" i="7" s="1"/>
  <c r="AD251" i="7"/>
  <c r="Z251" i="7" s="1"/>
  <c r="AD149" i="7"/>
  <c r="Z149" i="7" s="1"/>
  <c r="AD128" i="7"/>
  <c r="Z128" i="7" s="1"/>
  <c r="AD93" i="7"/>
  <c r="Z93" i="7" s="1"/>
  <c r="D386" i="6"/>
  <c r="E394" i="6"/>
  <c r="D394" i="6"/>
  <c r="AA398" i="6"/>
  <c r="W398" i="6" s="1"/>
  <c r="AA394" i="6"/>
  <c r="W394" i="6" s="1"/>
  <c r="G394" i="6" s="1"/>
  <c r="AD374" i="7"/>
  <c r="Z374" i="7" s="1"/>
  <c r="AA213" i="6"/>
  <c r="W213" i="6" s="1"/>
  <c r="G213" i="6" s="1"/>
  <c r="AA28" i="6"/>
  <c r="W28" i="6" s="1"/>
  <c r="G28" i="6" s="1"/>
  <c r="AA309" i="6"/>
  <c r="W309" i="6" s="1"/>
  <c r="M309" i="6" s="1"/>
  <c r="AA214" i="6"/>
  <c r="W214" i="6" s="1"/>
  <c r="G214" i="6" s="1"/>
  <c r="AA27" i="6"/>
  <c r="W27" i="6" s="1"/>
  <c r="G27" i="6" s="1"/>
  <c r="AA184" i="6"/>
  <c r="W184" i="6" s="1"/>
  <c r="G184" i="6" s="1"/>
  <c r="M184" i="6" s="1"/>
  <c r="AA137" i="6"/>
  <c r="W137" i="6" s="1"/>
  <c r="G137" i="6" s="1"/>
  <c r="AA25" i="6"/>
  <c r="W25" i="6" s="1"/>
  <c r="G25" i="6" s="1"/>
  <c r="AA19" i="6"/>
  <c r="W19" i="6" s="1"/>
  <c r="G19" i="6" s="1"/>
  <c r="AA306" i="6"/>
  <c r="W306" i="6" s="1"/>
  <c r="G306" i="6" s="1"/>
  <c r="O362" i="20" s="1"/>
  <c r="AA176" i="6"/>
  <c r="W176" i="6" s="1"/>
  <c r="G176" i="6" s="1"/>
  <c r="AA30" i="6"/>
  <c r="W30" i="6" s="1"/>
  <c r="G30" i="6" s="1"/>
  <c r="AA188" i="6"/>
  <c r="W188" i="6" s="1"/>
  <c r="G188" i="6" s="1"/>
  <c r="AA307" i="6"/>
  <c r="W307" i="6" s="1"/>
  <c r="G307" i="6" s="1"/>
  <c r="AA23" i="6"/>
  <c r="W23" i="6" s="1"/>
  <c r="G23" i="6" s="1"/>
  <c r="AA262" i="6"/>
  <c r="W262" i="6" s="1"/>
  <c r="G262" i="6" s="1"/>
  <c r="AA258" i="6"/>
  <c r="W258" i="6" s="1"/>
  <c r="G258" i="6" s="1"/>
  <c r="AA326" i="6"/>
  <c r="W326" i="6" s="1"/>
  <c r="G326" i="6" s="1"/>
  <c r="AA407" i="6"/>
  <c r="W407" i="6" s="1"/>
  <c r="AA160" i="6"/>
  <c r="W160" i="6" s="1"/>
  <c r="G160" i="6" s="1"/>
  <c r="AA450" i="6"/>
  <c r="W450" i="6" s="1"/>
  <c r="AA226" i="6"/>
  <c r="W226" i="6" s="1"/>
  <c r="G226" i="6" s="1"/>
  <c r="AA20" i="6"/>
  <c r="W20" i="6" s="1"/>
  <c r="G20" i="6" s="1"/>
  <c r="AA101" i="6"/>
  <c r="W101" i="6" s="1"/>
  <c r="G101" i="6" s="1"/>
  <c r="AA273" i="6"/>
  <c r="W273" i="6" s="1"/>
  <c r="AA453" i="6"/>
  <c r="W453" i="6" s="1"/>
  <c r="AA200" i="6"/>
  <c r="W200" i="6" s="1"/>
  <c r="G200" i="6" s="1"/>
  <c r="AA231" i="6"/>
  <c r="W231" i="6" s="1"/>
  <c r="G231" i="6" s="1"/>
  <c r="AA308" i="6"/>
  <c r="W308" i="6" s="1"/>
  <c r="AA150" i="6"/>
  <c r="W150" i="6" s="1"/>
  <c r="G150" i="6" s="1"/>
  <c r="AA172" i="6"/>
  <c r="W172" i="6" s="1"/>
  <c r="G172" i="6" s="1"/>
  <c r="AA201" i="6"/>
  <c r="W201" i="6" s="1"/>
  <c r="G201" i="6" s="1"/>
  <c r="AA222" i="6"/>
  <c r="W222" i="6" s="1"/>
  <c r="G222" i="6" s="1"/>
  <c r="AA171" i="6"/>
  <c r="W171" i="6" s="1"/>
  <c r="G171" i="6" s="1"/>
  <c r="AA15" i="6"/>
  <c r="W15" i="6" s="1"/>
  <c r="G15" i="6" s="1"/>
  <c r="AA322" i="6"/>
  <c r="W322" i="6" s="1"/>
  <c r="G322" i="6" s="1"/>
  <c r="AA271" i="6"/>
  <c r="W271" i="6" s="1"/>
  <c r="AA323" i="6"/>
  <c r="W323" i="6" s="1"/>
  <c r="G323" i="6" s="1"/>
  <c r="AA430" i="6"/>
  <c r="W430" i="6" s="1"/>
  <c r="AA432" i="6"/>
  <c r="W432" i="6" s="1"/>
  <c r="AA447" i="6"/>
  <c r="W447" i="6" s="1"/>
  <c r="AA217" i="6"/>
  <c r="W217" i="6" s="1"/>
  <c r="G217" i="6" s="1"/>
  <c r="AA265" i="6"/>
  <c r="W265" i="6" s="1"/>
  <c r="G265" i="6" s="1"/>
  <c r="AA225" i="6"/>
  <c r="W225" i="6" s="1"/>
  <c r="G225" i="6" s="1"/>
  <c r="AA216" i="6"/>
  <c r="W216" i="6" s="1"/>
  <c r="G216" i="6" s="1"/>
  <c r="AA100" i="6"/>
  <c r="W100" i="6" s="1"/>
  <c r="G100" i="6" s="1"/>
  <c r="AA215" i="6"/>
  <c r="W215" i="6" s="1"/>
  <c r="G215" i="6" s="1"/>
  <c r="AA18" i="6"/>
  <c r="W18" i="6" s="1"/>
  <c r="G18" i="6" s="1"/>
  <c r="AA429" i="6"/>
  <c r="W429" i="6" s="1"/>
  <c r="AA380" i="6"/>
  <c r="W380" i="6" s="1"/>
  <c r="AA449" i="6"/>
  <c r="W449" i="6" s="1"/>
  <c r="AA16" i="6"/>
  <c r="W16" i="6" s="1"/>
  <c r="G16" i="6" s="1"/>
  <c r="AA26" i="6"/>
  <c r="W26" i="6" s="1"/>
  <c r="G26" i="6" s="1"/>
  <c r="AA451" i="6"/>
  <c r="W451" i="6" s="1"/>
  <c r="AA29" i="6"/>
  <c r="W29" i="6" s="1"/>
  <c r="G29" i="6" s="1"/>
  <c r="AA107" i="6"/>
  <c r="W107" i="6" s="1"/>
  <c r="G107" i="6" s="1"/>
  <c r="M107" i="6" s="1"/>
  <c r="AA431" i="6"/>
  <c r="W431" i="6" s="1"/>
  <c r="AA448" i="6"/>
  <c r="W448" i="6" s="1"/>
  <c r="AA117" i="6"/>
  <c r="W117" i="6" s="1"/>
  <c r="G117" i="6" s="1"/>
  <c r="AA452" i="6"/>
  <c r="W452" i="6" s="1"/>
  <c r="AD367" i="7"/>
  <c r="Z367" i="7" s="1"/>
  <c r="AD371" i="7"/>
  <c r="Z371" i="7" s="1"/>
  <c r="C205" i="7"/>
  <c r="C374" i="7"/>
  <c r="C204" i="7"/>
  <c r="AB714" i="7"/>
  <c r="X714" i="7" s="1"/>
  <c r="AB713" i="7"/>
  <c r="X713" i="7" s="1"/>
  <c r="Y394" i="6"/>
  <c r="U394" i="6" s="1"/>
  <c r="Y398" i="6"/>
  <c r="U398" i="6" s="1"/>
  <c r="AB551" i="7"/>
  <c r="X551" i="7" s="1"/>
  <c r="AB644" i="7"/>
  <c r="X644" i="7" s="1"/>
  <c r="AB650" i="7"/>
  <c r="X650" i="7" s="1"/>
  <c r="AB550" i="7"/>
  <c r="X550" i="7" s="1"/>
  <c r="AB678" i="7"/>
  <c r="X678" i="7" s="1"/>
  <c r="AB690" i="7"/>
  <c r="X690" i="7" s="1"/>
  <c r="AB677" i="7"/>
  <c r="X677" i="7" s="1"/>
  <c r="AB689" i="7"/>
  <c r="X689" i="7" s="1"/>
  <c r="Y352" i="6"/>
  <c r="U352" i="6" s="1"/>
  <c r="AB205" i="7"/>
  <c r="X205" i="7" s="1"/>
  <c r="AB374" i="7"/>
  <c r="X374" i="7" s="1"/>
  <c r="L374" i="7" s="1"/>
  <c r="N374" i="7" s="1"/>
  <c r="AB542" i="7"/>
  <c r="X542" i="7" s="1"/>
  <c r="AB541" i="7"/>
  <c r="X541" i="7" s="1"/>
  <c r="AB28" i="7"/>
  <c r="X28" i="7" s="1"/>
  <c r="Y272" i="6"/>
  <c r="U272" i="6" s="1"/>
  <c r="Y49" i="6"/>
  <c r="U49" i="6" s="1"/>
  <c r="Y48" i="6"/>
  <c r="U48" i="6" s="1"/>
  <c r="Y50" i="6"/>
  <c r="U50" i="6" s="1"/>
  <c r="Y416" i="6"/>
  <c r="U416" i="6" s="1"/>
  <c r="Y409" i="6"/>
  <c r="U409" i="6" s="1"/>
  <c r="AB1159" i="7"/>
  <c r="X1159" i="7" s="1"/>
  <c r="AB1163" i="7"/>
  <c r="X1163" i="7" s="1"/>
  <c r="Y334" i="6"/>
  <c r="U334" i="6" s="1"/>
  <c r="AB213" i="7"/>
  <c r="X213" i="7" s="1"/>
  <c r="AB214" i="7"/>
  <c r="X214" i="7" s="1"/>
  <c r="AB1161" i="7"/>
  <c r="X1161" i="7" s="1"/>
  <c r="AB1160" i="7"/>
  <c r="X1160" i="7" s="1"/>
  <c r="AB1162" i="7"/>
  <c r="X1162" i="7" s="1"/>
  <c r="AB218" i="7"/>
  <c r="X218" i="7" s="1"/>
  <c r="AB217" i="7"/>
  <c r="X217" i="7" s="1"/>
  <c r="Y24" i="6"/>
  <c r="U24" i="6" s="1"/>
  <c r="Y37" i="6"/>
  <c r="U37" i="6" s="1"/>
  <c r="N37" i="6" s="1"/>
  <c r="Y134" i="6"/>
  <c r="U134" i="6" s="1"/>
  <c r="Y73" i="6"/>
  <c r="U73" i="6" s="1"/>
  <c r="G73" i="6" s="1"/>
  <c r="Y234" i="6"/>
  <c r="U234" i="6" s="1"/>
  <c r="Y165" i="6"/>
  <c r="U165" i="6" s="1"/>
  <c r="Y265" i="6"/>
  <c r="U265" i="6" s="1"/>
  <c r="Y102" i="6"/>
  <c r="U102" i="6" s="1"/>
  <c r="Y89" i="6"/>
  <c r="U89" i="6" s="1"/>
  <c r="Y184" i="6"/>
  <c r="U184" i="6" s="1"/>
  <c r="Y438" i="6"/>
  <c r="U438" i="6" s="1"/>
  <c r="Y253" i="6"/>
  <c r="U253" i="6" s="1"/>
  <c r="Y213" i="6"/>
  <c r="U213" i="6" s="1"/>
  <c r="Y214" i="6"/>
  <c r="U214" i="6" s="1"/>
  <c r="Y81" i="6"/>
  <c r="U81" i="6" s="1"/>
  <c r="Y69" i="6"/>
  <c r="U69" i="6" s="1"/>
  <c r="G69" i="6" s="1"/>
  <c r="Y46" i="6"/>
  <c r="U46" i="6" s="1"/>
  <c r="Y90" i="6"/>
  <c r="U90" i="6" s="1"/>
  <c r="G90" i="6" s="1"/>
  <c r="Y25" i="6"/>
  <c r="U25" i="6" s="1"/>
  <c r="Y19" i="6"/>
  <c r="U19" i="6" s="1"/>
  <c r="Y376" i="6"/>
  <c r="U376" i="6" s="1"/>
  <c r="Y60" i="6"/>
  <c r="U60" i="6" s="1"/>
  <c r="Y26" i="6"/>
  <c r="U26" i="6" s="1"/>
  <c r="Y454" i="6"/>
  <c r="U454" i="6" s="1"/>
  <c r="Y339" i="6"/>
  <c r="U339" i="6" s="1"/>
  <c r="Y47" i="6"/>
  <c r="U47" i="6" s="1"/>
  <c r="Y314" i="6"/>
  <c r="U314" i="6" s="1"/>
  <c r="Y387" i="6"/>
  <c r="U387" i="6" s="1"/>
  <c r="Y419" i="6"/>
  <c r="U419" i="6" s="1"/>
  <c r="Y27" i="6"/>
  <c r="U27" i="6" s="1"/>
  <c r="Y191" i="6"/>
  <c r="U191" i="6" s="1"/>
  <c r="Y131" i="6"/>
  <c r="U131" i="6" s="1"/>
  <c r="Y75" i="6"/>
  <c r="U75" i="6" s="1"/>
  <c r="Y64" i="6"/>
  <c r="U64" i="6" s="1"/>
  <c r="G64" i="6" s="1"/>
  <c r="Y55" i="6"/>
  <c r="U55" i="6" s="1"/>
  <c r="N55" i="6" s="1"/>
  <c r="Y346" i="6"/>
  <c r="U346" i="6" s="1"/>
  <c r="Y195" i="6"/>
  <c r="U195" i="6" s="1"/>
  <c r="Y66" i="6"/>
  <c r="U66" i="6" s="1"/>
  <c r="G66" i="6" s="1"/>
  <c r="Y43" i="6"/>
  <c r="U43" i="6" s="1"/>
  <c r="G43" i="6" s="1"/>
  <c r="Y180" i="6"/>
  <c r="U180" i="6" s="1"/>
  <c r="Y30" i="6"/>
  <c r="U30" i="6" s="1"/>
  <c r="Y154" i="6"/>
  <c r="U154" i="6" s="1"/>
  <c r="Y355" i="6"/>
  <c r="U355" i="6" s="1"/>
  <c r="Y258" i="6"/>
  <c r="U258" i="6" s="1"/>
  <c r="Y257" i="6"/>
  <c r="U257" i="6" s="1"/>
  <c r="Y386" i="6"/>
  <c r="U386" i="6" s="1"/>
  <c r="Y288" i="6"/>
  <c r="U288" i="6" s="1"/>
  <c r="Y342" i="6"/>
  <c r="U342" i="6" s="1"/>
  <c r="Y407" i="6"/>
  <c r="U407" i="6" s="1"/>
  <c r="Y110" i="6"/>
  <c r="U110" i="6" s="1"/>
  <c r="Y178" i="6"/>
  <c r="U178" i="6" s="1"/>
  <c r="Y137" i="6"/>
  <c r="U137" i="6" s="1"/>
  <c r="Y374" i="6"/>
  <c r="U374" i="6" s="1"/>
  <c r="Y229" i="6"/>
  <c r="U229" i="6" s="1"/>
  <c r="Y412" i="6"/>
  <c r="U412" i="6" s="1"/>
  <c r="Y301" i="6"/>
  <c r="U301" i="6" s="1"/>
  <c r="Y181" i="6"/>
  <c r="U181" i="6" s="1"/>
  <c r="Y399" i="6"/>
  <c r="U399" i="6" s="1"/>
  <c r="Y177" i="6"/>
  <c r="U177" i="6" s="1"/>
  <c r="Y317" i="6"/>
  <c r="U317" i="6" s="1"/>
  <c r="Y372" i="6"/>
  <c r="U372" i="6" s="1"/>
  <c r="Y436" i="6"/>
  <c r="U436" i="6" s="1"/>
  <c r="Y15" i="6"/>
  <c r="U15" i="6" s="1"/>
  <c r="Y216" i="6"/>
  <c r="U216" i="6" s="1"/>
  <c r="Y313" i="6"/>
  <c r="U313" i="6" s="1"/>
  <c r="Y190" i="6"/>
  <c r="U190" i="6" s="1"/>
  <c r="Y320" i="6"/>
  <c r="U320" i="6" s="1"/>
  <c r="Y237" i="6"/>
  <c r="U237" i="6" s="1"/>
  <c r="Y198" i="6"/>
  <c r="U198" i="6" s="1"/>
  <c r="Y448" i="6"/>
  <c r="U448" i="6" s="1"/>
  <c r="Y152" i="6"/>
  <c r="U152" i="6" s="1"/>
  <c r="Y260" i="6"/>
  <c r="U260" i="6" s="1"/>
  <c r="Y415" i="6"/>
  <c r="U415" i="6" s="1"/>
  <c r="Y328" i="6"/>
  <c r="U328" i="6" s="1"/>
  <c r="Y224" i="6"/>
  <c r="U224" i="6" s="1"/>
  <c r="Y36" i="6"/>
  <c r="U36" i="6" s="1"/>
  <c r="G36" i="6" s="1"/>
  <c r="Y439" i="6"/>
  <c r="U439" i="6" s="1"/>
  <c r="Y80" i="6"/>
  <c r="U80" i="6" s="1"/>
  <c r="G80" i="6" s="1"/>
  <c r="Y396" i="6"/>
  <c r="U396" i="6" s="1"/>
  <c r="Y280" i="6"/>
  <c r="U280" i="6" s="1"/>
  <c r="Y424" i="6"/>
  <c r="U424" i="6" s="1"/>
  <c r="Y379" i="6"/>
  <c r="U379" i="6" s="1"/>
  <c r="Y356" i="6"/>
  <c r="U356" i="6" s="1"/>
  <c r="Y427" i="6"/>
  <c r="U427" i="6" s="1"/>
  <c r="Y21" i="6"/>
  <c r="U21" i="6" s="1"/>
  <c r="Y141" i="6"/>
  <c r="U141" i="6" s="1"/>
  <c r="Y384" i="6"/>
  <c r="U384" i="6" s="1"/>
  <c r="Y119" i="6"/>
  <c r="U119" i="6" s="1"/>
  <c r="Y179" i="6"/>
  <c r="U179" i="6" s="1"/>
  <c r="Y246" i="6"/>
  <c r="U246" i="6" s="1"/>
  <c r="Y206" i="6"/>
  <c r="U206" i="6" s="1"/>
  <c r="Y109" i="6"/>
  <c r="U109" i="6" s="1"/>
  <c r="Y157" i="6"/>
  <c r="U157" i="6" s="1"/>
  <c r="Y275" i="6"/>
  <c r="U275" i="6" s="1"/>
  <c r="Y194" i="6"/>
  <c r="U194" i="6" s="1"/>
  <c r="Y249" i="6"/>
  <c r="U249" i="6" s="1"/>
  <c r="Y130" i="6"/>
  <c r="U130" i="6" s="1"/>
  <c r="Y392" i="6"/>
  <c r="U392" i="6" s="1"/>
  <c r="Y231" i="6"/>
  <c r="U231" i="6" s="1"/>
  <c r="Y223" i="6"/>
  <c r="U223" i="6" s="1"/>
  <c r="Y315" i="6"/>
  <c r="U315" i="6" s="1"/>
  <c r="Y310" i="6"/>
  <c r="U310" i="6" s="1"/>
  <c r="Y285" i="6"/>
  <c r="U285" i="6" s="1"/>
  <c r="Y108" i="6"/>
  <c r="U108" i="6" s="1"/>
  <c r="Y202" i="6"/>
  <c r="U202" i="6" s="1"/>
  <c r="Y126" i="6"/>
  <c r="U126" i="6" s="1"/>
  <c r="Y385" i="6"/>
  <c r="U385" i="6" s="1"/>
  <c r="Y105" i="6"/>
  <c r="U105" i="6" s="1"/>
  <c r="Y293" i="6"/>
  <c r="U293" i="6" s="1"/>
  <c r="Y167" i="6"/>
  <c r="U167" i="6" s="1"/>
  <c r="Y263" i="6"/>
  <c r="U263" i="6" s="1"/>
  <c r="Y428" i="6"/>
  <c r="U428" i="6" s="1"/>
  <c r="Y127" i="6"/>
  <c r="U127" i="6" s="1"/>
  <c r="Y18" i="6"/>
  <c r="U18" i="6" s="1"/>
  <c r="Y146" i="6"/>
  <c r="U146" i="6" s="1"/>
  <c r="Y56" i="6"/>
  <c r="U56" i="6" s="1"/>
  <c r="Y353" i="6"/>
  <c r="U353" i="6" s="1"/>
  <c r="Y168" i="6"/>
  <c r="U168" i="6" s="1"/>
  <c r="Y93" i="6"/>
  <c r="U93" i="6" s="1"/>
  <c r="Y208" i="6"/>
  <c r="U208" i="6" s="1"/>
  <c r="Y408" i="6"/>
  <c r="U408" i="6" s="1"/>
  <c r="Y437" i="6"/>
  <c r="U437" i="6" s="1"/>
  <c r="Y273" i="6"/>
  <c r="U273" i="6" s="1"/>
  <c r="Y369" i="6"/>
  <c r="U369" i="6" s="1"/>
  <c r="Y413" i="6"/>
  <c r="U413" i="6" s="1"/>
  <c r="Y235" i="6"/>
  <c r="U235" i="6" s="1"/>
  <c r="Y400" i="6"/>
  <c r="U400" i="6" s="1"/>
  <c r="Y225" i="6"/>
  <c r="U225" i="6" s="1"/>
  <c r="Y367" i="6"/>
  <c r="U367" i="6" s="1"/>
  <c r="Y440" i="6"/>
  <c r="U440" i="6" s="1"/>
  <c r="Y296" i="6"/>
  <c r="U296" i="6" s="1"/>
  <c r="Y348" i="6"/>
  <c r="U348" i="6" s="1"/>
  <c r="Y452" i="6"/>
  <c r="U452" i="6" s="1"/>
  <c r="Y170" i="6"/>
  <c r="U170" i="6" s="1"/>
  <c r="Y212" i="6"/>
  <c r="U212" i="6" s="1"/>
  <c r="Y252" i="6"/>
  <c r="U252" i="6" s="1"/>
  <c r="Y337" i="6"/>
  <c r="U337" i="6" s="1"/>
  <c r="Y116" i="6"/>
  <c r="U116" i="6" s="1"/>
  <c r="Y40" i="6"/>
  <c r="U40" i="6" s="1"/>
  <c r="Y23" i="6"/>
  <c r="U23" i="6" s="1"/>
  <c r="Y283" i="6"/>
  <c r="U283" i="6" s="1"/>
  <c r="Y118" i="6"/>
  <c r="U118" i="6" s="1"/>
  <c r="Y271" i="6"/>
  <c r="U271" i="6" s="1"/>
  <c r="Y326" i="6"/>
  <c r="U326" i="6" s="1"/>
  <c r="Y380" i="6"/>
  <c r="U380" i="6" s="1"/>
  <c r="Y217" i="6"/>
  <c r="U217" i="6" s="1"/>
  <c r="Y279" i="6"/>
  <c r="U279" i="6" s="1"/>
  <c r="Y287" i="6"/>
  <c r="U287" i="6" s="1"/>
  <c r="Y233" i="6"/>
  <c r="U233" i="6" s="1"/>
  <c r="Y156" i="6"/>
  <c r="U156" i="6" s="1"/>
  <c r="Y99" i="6"/>
  <c r="U99" i="6" s="1"/>
  <c r="Y254" i="6"/>
  <c r="U254" i="6" s="1"/>
  <c r="Y79" i="6"/>
  <c r="U79" i="6" s="1"/>
  <c r="G79" i="6" s="1"/>
  <c r="Y129" i="6"/>
  <c r="U129" i="6" s="1"/>
  <c r="Y308" i="6"/>
  <c r="U308" i="6" s="1"/>
  <c r="Y247" i="6"/>
  <c r="U247" i="6" s="1"/>
  <c r="G247" i="6" s="1"/>
  <c r="Y219" i="6"/>
  <c r="U219" i="6" s="1"/>
  <c r="Y390" i="6"/>
  <c r="U390" i="6" s="1"/>
  <c r="Y259" i="6"/>
  <c r="U259" i="6" s="1"/>
  <c r="Y220" i="6"/>
  <c r="U220" i="6" s="1"/>
  <c r="Y324" i="6"/>
  <c r="U324" i="6" s="1"/>
  <c r="Y370" i="6"/>
  <c r="U370" i="6" s="1"/>
  <c r="Y54" i="6"/>
  <c r="U54" i="6" s="1"/>
  <c r="G54" i="6" s="1"/>
  <c r="Y397" i="6"/>
  <c r="U397" i="6" s="1"/>
  <c r="Y333" i="6"/>
  <c r="U333" i="6" s="1"/>
  <c r="Y45" i="6"/>
  <c r="U45" i="6" s="1"/>
  <c r="Y382" i="6"/>
  <c r="U382" i="6" s="1"/>
  <c r="Y232" i="6"/>
  <c r="U232" i="6" s="1"/>
  <c r="N232" i="6" s="1"/>
  <c r="Y117" i="6"/>
  <c r="U117" i="6" s="1"/>
  <c r="Y221" i="6"/>
  <c r="U221" i="6" s="1"/>
  <c r="Y332" i="6"/>
  <c r="U332" i="6" s="1"/>
  <c r="Y87" i="6"/>
  <c r="U87" i="6" s="1"/>
  <c r="Y289" i="6"/>
  <c r="U289" i="6" s="1"/>
  <c r="Y350" i="6"/>
  <c r="U350" i="6" s="1"/>
  <c r="Y421" i="6"/>
  <c r="U421" i="6" s="1"/>
  <c r="Y125" i="6"/>
  <c r="U125" i="6" s="1"/>
  <c r="Y193" i="6"/>
  <c r="U193" i="6" s="1"/>
  <c r="Y292" i="6"/>
  <c r="U292" i="6" s="1"/>
  <c r="Y351" i="6"/>
  <c r="U351" i="6" s="1"/>
  <c r="Y187" i="6"/>
  <c r="U187" i="6" s="1"/>
  <c r="Y307" i="6"/>
  <c r="U307" i="6" s="1"/>
  <c r="Y318" i="6"/>
  <c r="U318" i="6" s="1"/>
  <c r="Y132" i="6"/>
  <c r="U132" i="6" s="1"/>
  <c r="Y103" i="6"/>
  <c r="U103" i="6" s="1"/>
  <c r="Y139" i="6"/>
  <c r="U139" i="6" s="1"/>
  <c r="Y345" i="6"/>
  <c r="U345" i="6" s="1"/>
  <c r="Y226" i="6"/>
  <c r="U226" i="6" s="1"/>
  <c r="Y124" i="6"/>
  <c r="U124" i="6" s="1"/>
  <c r="Y67" i="6"/>
  <c r="U67" i="6" s="1"/>
  <c r="Y155" i="6"/>
  <c r="U155" i="6" s="1"/>
  <c r="Y456" i="6"/>
  <c r="U456" i="6" s="1"/>
  <c r="Y61" i="6"/>
  <c r="U61" i="6" s="1"/>
  <c r="Y106" i="6"/>
  <c r="U106" i="6" s="1"/>
  <c r="Y302" i="6"/>
  <c r="U302" i="6" s="1"/>
  <c r="Y140" i="6"/>
  <c r="U140" i="6" s="1"/>
  <c r="Y403" i="6"/>
  <c r="U403" i="6" s="1"/>
  <c r="Y405" i="6"/>
  <c r="U405" i="6" s="1"/>
  <c r="Y172" i="6"/>
  <c r="U172" i="6" s="1"/>
  <c r="Y368" i="6"/>
  <c r="U368" i="6" s="1"/>
  <c r="Y78" i="6"/>
  <c r="U78" i="6" s="1"/>
  <c r="G78" i="6" s="1"/>
  <c r="Y261" i="6"/>
  <c r="U261" i="6" s="1"/>
  <c r="Y420" i="6"/>
  <c r="U420" i="6" s="1"/>
  <c r="Y92" i="6"/>
  <c r="U92" i="6" s="1"/>
  <c r="G92" i="6" s="1"/>
  <c r="Y431" i="6"/>
  <c r="U431" i="6" s="1"/>
  <c r="Y411" i="6"/>
  <c r="U411" i="6" s="1"/>
  <c r="Y423" i="6"/>
  <c r="U423" i="6" s="1"/>
  <c r="Y322" i="6"/>
  <c r="U322" i="6" s="1"/>
  <c r="Y297" i="6"/>
  <c r="U297" i="6" s="1"/>
  <c r="Y58" i="6"/>
  <c r="U58" i="6" s="1"/>
  <c r="G58" i="6" s="1"/>
  <c r="Y276" i="6"/>
  <c r="U276" i="6" s="1"/>
  <c r="Y443" i="6"/>
  <c r="U443" i="6" s="1"/>
  <c r="Y312" i="6"/>
  <c r="U312" i="6" s="1"/>
  <c r="Y215" i="6"/>
  <c r="U215" i="6" s="1"/>
  <c r="Y458" i="6"/>
  <c r="U458" i="6" s="1"/>
  <c r="Y128" i="6"/>
  <c r="U128" i="6" s="1"/>
  <c r="Y331" i="6"/>
  <c r="U331" i="6" s="1"/>
  <c r="Y86" i="6"/>
  <c r="U86" i="6" s="1"/>
  <c r="Y84" i="6"/>
  <c r="U84" i="6" s="1"/>
  <c r="Y174" i="6"/>
  <c r="U174" i="6" s="1"/>
  <c r="Y200" i="6"/>
  <c r="U200" i="6" s="1"/>
  <c r="Y42" i="6"/>
  <c r="U42" i="6" s="1"/>
  <c r="G42" i="6" s="1"/>
  <c r="Y435" i="6"/>
  <c r="U435" i="6" s="1"/>
  <c r="Y404" i="6"/>
  <c r="U404" i="6" s="1"/>
  <c r="Y453" i="6"/>
  <c r="U453" i="6" s="1"/>
  <c r="Y228" i="6"/>
  <c r="U228" i="6" s="1"/>
  <c r="Y176" i="6"/>
  <c r="U176" i="6" s="1"/>
  <c r="Y299" i="6"/>
  <c r="U299" i="6" s="1"/>
  <c r="Y284" i="6"/>
  <c r="U284" i="6" s="1"/>
  <c r="Y71" i="6"/>
  <c r="U71" i="6" s="1"/>
  <c r="G71" i="6" s="1"/>
  <c r="Y171" i="6"/>
  <c r="U171" i="6" s="1"/>
  <c r="Y304" i="6"/>
  <c r="U304" i="6" s="1"/>
  <c r="Y196" i="6"/>
  <c r="U196" i="6" s="1"/>
  <c r="Y335" i="6"/>
  <c r="U335" i="6" s="1"/>
  <c r="Y388" i="6"/>
  <c r="U388" i="6" s="1"/>
  <c r="Y359" i="6"/>
  <c r="U359" i="6" s="1"/>
  <c r="Y210" i="6"/>
  <c r="U210" i="6" s="1"/>
  <c r="Y122" i="6"/>
  <c r="U122" i="6" s="1"/>
  <c r="Y162" i="6"/>
  <c r="U162" i="6" s="1"/>
  <c r="Y209" i="6"/>
  <c r="U209" i="6" s="1"/>
  <c r="Y277" i="6"/>
  <c r="U277" i="6" s="1"/>
  <c r="Y236" i="6"/>
  <c r="U236" i="6" s="1"/>
  <c r="Y28" i="6"/>
  <c r="U28" i="6" s="1"/>
  <c r="Y340" i="6"/>
  <c r="U340" i="6" s="1"/>
  <c r="Y142" i="6"/>
  <c r="U142" i="6" s="1"/>
  <c r="Y305" i="6"/>
  <c r="U305" i="6" s="1"/>
  <c r="Y362" i="6"/>
  <c r="U362" i="6" s="1"/>
  <c r="Y429" i="6"/>
  <c r="U429" i="6" s="1"/>
  <c r="Y338" i="6"/>
  <c r="U338" i="6" s="1"/>
  <c r="Y82" i="6"/>
  <c r="U82" i="6" s="1"/>
  <c r="Y201" i="6"/>
  <c r="U201" i="6" s="1"/>
  <c r="Y104" i="6"/>
  <c r="U104" i="6" s="1"/>
  <c r="Y244" i="6"/>
  <c r="U244" i="6" s="1"/>
  <c r="Y183" i="6"/>
  <c r="U183" i="6" s="1"/>
  <c r="Y245" i="6"/>
  <c r="U245" i="6" s="1"/>
  <c r="Y364" i="6"/>
  <c r="U364" i="6" s="1"/>
  <c r="Y113" i="6"/>
  <c r="U113" i="6" s="1"/>
  <c r="Y248" i="6"/>
  <c r="U248" i="6" s="1"/>
  <c r="Y182" i="6"/>
  <c r="U182" i="6" s="1"/>
  <c r="Y169" i="6"/>
  <c r="U169" i="6" s="1"/>
  <c r="Y166" i="6"/>
  <c r="U166" i="6" s="1"/>
  <c r="Y344" i="6"/>
  <c r="U344" i="6" s="1"/>
  <c r="Y222" i="6"/>
  <c r="U222" i="6" s="1"/>
  <c r="Y150" i="6"/>
  <c r="U150" i="6" s="1"/>
  <c r="Y107" i="6"/>
  <c r="U107" i="6" s="1"/>
  <c r="Y175" i="6"/>
  <c r="U175" i="6" s="1"/>
  <c r="Y402" i="6"/>
  <c r="U402" i="6" s="1"/>
  <c r="Y33" i="6"/>
  <c r="U33" i="6" s="1"/>
  <c r="Y74" i="6"/>
  <c r="U74" i="6" s="1"/>
  <c r="G74" i="6" s="1"/>
  <c r="Y360" i="6"/>
  <c r="U360" i="6" s="1"/>
  <c r="Y371" i="6"/>
  <c r="U371" i="6" s="1"/>
  <c r="Y450" i="6"/>
  <c r="U450" i="6" s="1"/>
  <c r="Y238" i="6"/>
  <c r="U238" i="6" s="1"/>
  <c r="Y309" i="6"/>
  <c r="U309" i="6" s="1"/>
  <c r="Y451" i="6"/>
  <c r="U451" i="6" s="1"/>
  <c r="Y163" i="6"/>
  <c r="U163" i="6" s="1"/>
  <c r="Y185" i="6"/>
  <c r="U185" i="6" s="1"/>
  <c r="Y303" i="6"/>
  <c r="U303" i="6" s="1"/>
  <c r="Y447" i="6"/>
  <c r="U447" i="6" s="1"/>
  <c r="Y442" i="6"/>
  <c r="U442" i="6" s="1"/>
  <c r="Y281" i="6"/>
  <c r="U281" i="6" s="1"/>
  <c r="Y34" i="6"/>
  <c r="U34" i="6" s="1"/>
  <c r="Y68" i="6"/>
  <c r="U68" i="6" s="1"/>
  <c r="Y410" i="6"/>
  <c r="U410" i="6" s="1"/>
  <c r="Y290" i="6"/>
  <c r="U290" i="6" s="1"/>
  <c r="Y85" i="6"/>
  <c r="U85" i="6" s="1"/>
  <c r="Y378" i="6"/>
  <c r="U378" i="6" s="1"/>
  <c r="Y51" i="6"/>
  <c r="U51" i="6" s="1"/>
  <c r="Y121" i="6"/>
  <c r="U121" i="6" s="1"/>
  <c r="Y188" i="6"/>
  <c r="U188" i="6" s="1"/>
  <c r="Y343" i="6"/>
  <c r="U343" i="6" s="1"/>
  <c r="Y151" i="6"/>
  <c r="U151" i="6" s="1"/>
  <c r="Y44" i="6"/>
  <c r="U44" i="6" s="1"/>
  <c r="Y65" i="6"/>
  <c r="U65" i="6" s="1"/>
  <c r="G65" i="6" s="1"/>
  <c r="Y207" i="6"/>
  <c r="U207" i="6" s="1"/>
  <c r="Y136" i="6"/>
  <c r="U136" i="6" s="1"/>
  <c r="Y153" i="6"/>
  <c r="U153" i="6" s="1"/>
  <c r="Y306" i="6"/>
  <c r="U306" i="6" s="1"/>
  <c r="Y365" i="6"/>
  <c r="U365" i="6" s="1"/>
  <c r="Y197" i="6"/>
  <c r="U197" i="6" s="1"/>
  <c r="Y361" i="6"/>
  <c r="U361" i="6" s="1"/>
  <c r="Y393" i="6"/>
  <c r="U393" i="6" s="1"/>
  <c r="Y441" i="6"/>
  <c r="U441" i="6" s="1"/>
  <c r="Y422" i="6"/>
  <c r="U422" i="6" s="1"/>
  <c r="Y147" i="6"/>
  <c r="U147" i="6" s="1"/>
  <c r="Y241" i="6"/>
  <c r="U241" i="6" s="1"/>
  <c r="Y29" i="6"/>
  <c r="U29" i="6" s="1"/>
  <c r="Y63" i="6"/>
  <c r="U63" i="6" s="1"/>
  <c r="G63" i="6" s="1"/>
  <c r="Y414" i="6"/>
  <c r="U414" i="6" s="1"/>
  <c r="Y270" i="6"/>
  <c r="U270" i="6" s="1"/>
  <c r="Y98" i="6"/>
  <c r="U98" i="6" s="1"/>
  <c r="Y100" i="6"/>
  <c r="U100" i="6" s="1"/>
  <c r="Y325" i="6"/>
  <c r="U325" i="6" s="1"/>
  <c r="Y300" i="6"/>
  <c r="U300" i="6" s="1"/>
  <c r="Y20" i="6"/>
  <c r="U20" i="6" s="1"/>
  <c r="Y406" i="6"/>
  <c r="U406" i="6" s="1"/>
  <c r="Y101" i="6"/>
  <c r="U101" i="6" s="1"/>
  <c r="Y354" i="6"/>
  <c r="U354" i="6" s="1"/>
  <c r="Y255" i="6"/>
  <c r="U255" i="6" s="1"/>
  <c r="Y449" i="6"/>
  <c r="U449" i="6" s="1"/>
  <c r="Y377" i="6"/>
  <c r="U377" i="6" s="1"/>
  <c r="Y357" i="6"/>
  <c r="U357" i="6" s="1"/>
  <c r="Y111" i="6"/>
  <c r="U111" i="6" s="1"/>
  <c r="Y211" i="6"/>
  <c r="U211" i="6" s="1"/>
  <c r="Y319" i="6"/>
  <c r="U319" i="6" s="1"/>
  <c r="Y395" i="6"/>
  <c r="U395" i="6" s="1"/>
  <c r="Y430" i="6"/>
  <c r="U430" i="6" s="1"/>
  <c r="Y282" i="6"/>
  <c r="U282" i="6" s="1"/>
  <c r="Y145" i="6"/>
  <c r="U145" i="6" s="1"/>
  <c r="Y298" i="6"/>
  <c r="U298" i="6" s="1"/>
  <c r="Y363" i="6"/>
  <c r="U363" i="6" s="1"/>
  <c r="Y38" i="6"/>
  <c r="U38" i="6" s="1"/>
  <c r="Y149" i="6"/>
  <c r="U149" i="6" s="1"/>
  <c r="Y455" i="6"/>
  <c r="U455" i="6" s="1"/>
  <c r="Y70" i="6"/>
  <c r="U70" i="6" s="1"/>
  <c r="G70" i="6" s="1"/>
  <c r="Y59" i="6"/>
  <c r="U59" i="6" s="1"/>
  <c r="G59" i="6" s="1"/>
  <c r="Y138" i="6"/>
  <c r="U138" i="6" s="1"/>
  <c r="Y205" i="6"/>
  <c r="U205" i="6" s="1"/>
  <c r="Y123" i="6"/>
  <c r="U123" i="6" s="1"/>
  <c r="Y239" i="6"/>
  <c r="U239" i="6" s="1"/>
  <c r="Y262" i="6"/>
  <c r="U262" i="6" s="1"/>
  <c r="Y203" i="6"/>
  <c r="U203" i="6" s="1"/>
  <c r="Y327" i="6"/>
  <c r="U327" i="6" s="1"/>
  <c r="Y16" i="6"/>
  <c r="U16" i="6" s="1"/>
  <c r="Y88" i="6"/>
  <c r="U88" i="6" s="1"/>
  <c r="G88" i="6" s="1"/>
  <c r="Y159" i="6"/>
  <c r="U159" i="6" s="1"/>
  <c r="Y133" i="6"/>
  <c r="U133" i="6" s="1"/>
  <c r="Y144" i="6"/>
  <c r="U144" i="6" s="1"/>
  <c r="Y418" i="6"/>
  <c r="U418" i="6" s="1"/>
  <c r="Y316" i="6"/>
  <c r="U316" i="6" s="1"/>
  <c r="Y218" i="6"/>
  <c r="U218" i="6" s="1"/>
  <c r="Y143" i="6"/>
  <c r="U143" i="6" s="1"/>
  <c r="Y41" i="6"/>
  <c r="U41" i="6" s="1"/>
  <c r="Y160" i="6"/>
  <c r="U160" i="6" s="1"/>
  <c r="Y286" i="6"/>
  <c r="U286" i="6" s="1"/>
  <c r="Y401" i="6"/>
  <c r="U401" i="6" s="1"/>
  <c r="Y164" i="6"/>
  <c r="U164" i="6" s="1"/>
  <c r="Y240" i="6"/>
  <c r="U240" i="6" s="1"/>
  <c r="Y39" i="6"/>
  <c r="U39" i="6" s="1"/>
  <c r="Y230" i="6"/>
  <c r="U230" i="6" s="1"/>
  <c r="Y294" i="6"/>
  <c r="U294" i="6" s="1"/>
  <c r="Y76" i="6"/>
  <c r="U76" i="6" s="1"/>
  <c r="Y383" i="6"/>
  <c r="U383" i="6" s="1"/>
  <c r="Y391" i="6"/>
  <c r="U391" i="6" s="1"/>
  <c r="Y192" i="6"/>
  <c r="U192" i="6" s="1"/>
  <c r="Y323" i="6"/>
  <c r="U323" i="6" s="1"/>
  <c r="Y358" i="6"/>
  <c r="U358" i="6" s="1"/>
  <c r="Y243" i="6"/>
  <c r="U243" i="6" s="1"/>
  <c r="Y336" i="6"/>
  <c r="U336" i="6" s="1"/>
  <c r="Y347" i="6"/>
  <c r="U347" i="6" s="1"/>
  <c r="Y433" i="6"/>
  <c r="U433" i="6" s="1"/>
  <c r="Y373" i="6"/>
  <c r="U373" i="6" s="1"/>
  <c r="Y112" i="6"/>
  <c r="U112" i="6" s="1"/>
  <c r="Y120" i="6"/>
  <c r="U120" i="6" s="1"/>
  <c r="Y291" i="6"/>
  <c r="U291" i="6" s="1"/>
  <c r="Y445" i="6"/>
  <c r="U445" i="6" s="1"/>
  <c r="Y432" i="6"/>
  <c r="U432" i="6" s="1"/>
  <c r="Y375" i="6"/>
  <c r="U375" i="6" s="1"/>
  <c r="Y189" i="6"/>
  <c r="U189" i="6" s="1"/>
  <c r="Y330" i="6"/>
  <c r="U330" i="6" s="1"/>
  <c r="AB993" i="7"/>
  <c r="X993" i="7" s="1"/>
  <c r="AB828" i="7"/>
  <c r="X828" i="7" s="1"/>
  <c r="AB490" i="7"/>
  <c r="X490" i="7" s="1"/>
  <c r="AB477" i="7"/>
  <c r="X477" i="7" s="1"/>
  <c r="AB475" i="7"/>
  <c r="X475" i="7" s="1"/>
  <c r="AB1035" i="7"/>
  <c r="X1035" i="7" s="1"/>
  <c r="AB1004" i="7"/>
  <c r="X1004" i="7" s="1"/>
  <c r="AB987" i="7"/>
  <c r="X987" i="7" s="1"/>
  <c r="AB936" i="7"/>
  <c r="X936" i="7" s="1"/>
  <c r="AB466" i="7"/>
  <c r="X466" i="7" s="1"/>
  <c r="AB809" i="7"/>
  <c r="X809" i="7" s="1"/>
  <c r="AB433" i="7"/>
  <c r="X433" i="7" s="1"/>
  <c r="AB359" i="7"/>
  <c r="X359" i="7" s="1"/>
  <c r="AB334" i="7"/>
  <c r="X334" i="7" s="1"/>
  <c r="AB312" i="7"/>
  <c r="X312" i="7" s="1"/>
  <c r="AB514" i="7"/>
  <c r="X514" i="7" s="1"/>
  <c r="AB463" i="7"/>
  <c r="X463" i="7" s="1"/>
  <c r="AB1066" i="7"/>
  <c r="X1066" i="7" s="1"/>
  <c r="AB1008" i="7"/>
  <c r="X1008" i="7" s="1"/>
  <c r="AB1006" i="7"/>
  <c r="X1006" i="7" s="1"/>
  <c r="AB971" i="7"/>
  <c r="X971" i="7" s="1"/>
  <c r="AB952" i="7"/>
  <c r="X952" i="7" s="1"/>
  <c r="AB839" i="7"/>
  <c r="X839" i="7" s="1"/>
  <c r="AB453" i="7"/>
  <c r="X453" i="7" s="1"/>
  <c r="AB518" i="7"/>
  <c r="X518" i="7" s="1"/>
  <c r="AB591" i="7"/>
  <c r="X591" i="7" s="1"/>
  <c r="AB301" i="7"/>
  <c r="X301" i="7" s="1"/>
  <c r="L301" i="7" s="1"/>
  <c r="N301" i="7" s="1"/>
  <c r="N302" i="7" s="1"/>
  <c r="AB1058" i="7"/>
  <c r="X1058" i="7" s="1"/>
  <c r="AB1050" i="7"/>
  <c r="X1050" i="7" s="1"/>
  <c r="AB478" i="7"/>
  <c r="X478" i="7" s="1"/>
  <c r="AB476" i="7"/>
  <c r="X476" i="7" s="1"/>
  <c r="AB1036" i="7"/>
  <c r="X1036" i="7" s="1"/>
  <c r="AB1027" i="7"/>
  <c r="X1027" i="7" s="1"/>
  <c r="AB988" i="7"/>
  <c r="X988" i="7" s="1"/>
  <c r="AB855" i="7"/>
  <c r="X855" i="7" s="1"/>
  <c r="AB435" i="7"/>
  <c r="X435" i="7" s="1"/>
  <c r="AB345" i="7"/>
  <c r="X345" i="7" s="1"/>
  <c r="AB790" i="7"/>
  <c r="X790" i="7" s="1"/>
  <c r="AB788" i="7"/>
  <c r="X788" i="7" s="1"/>
  <c r="L788" i="7" s="1"/>
  <c r="N788" i="7" s="1"/>
  <c r="AB462" i="7"/>
  <c r="X462" i="7" s="1"/>
  <c r="AB1007" i="7"/>
  <c r="X1007" i="7" s="1"/>
  <c r="AB970" i="7"/>
  <c r="X970" i="7" s="1"/>
  <c r="AB953" i="7"/>
  <c r="X953" i="7" s="1"/>
  <c r="AB854" i="7"/>
  <c r="X854" i="7" s="1"/>
  <c r="AB840" i="7"/>
  <c r="X840" i="7" s="1"/>
  <c r="AB824" i="7"/>
  <c r="X824" i="7" s="1"/>
  <c r="AB590" i="7"/>
  <c r="X590" i="7" s="1"/>
  <c r="AB629" i="7"/>
  <c r="X629" i="7" s="1"/>
  <c r="AB589" i="7"/>
  <c r="X589" i="7" s="1"/>
  <c r="AB450" i="7"/>
  <c r="X450" i="7" s="1"/>
  <c r="AB356" i="7"/>
  <c r="X356" i="7" s="1"/>
  <c r="AB367" i="7"/>
  <c r="X367" i="7" s="1"/>
  <c r="AB481" i="7"/>
  <c r="X481" i="7" s="1"/>
  <c r="AB985" i="7"/>
  <c r="X985" i="7" s="1"/>
  <c r="AB813" i="7"/>
  <c r="X813" i="7" s="1"/>
  <c r="AB701" i="7"/>
  <c r="X701" i="7" s="1"/>
  <c r="AB1070" i="7"/>
  <c r="X1070" i="7" s="1"/>
  <c r="AB326" i="7"/>
  <c r="X326" i="7" s="1"/>
  <c r="AB506" i="7"/>
  <c r="X506" i="7" s="1"/>
  <c r="AB566" i="7"/>
  <c r="X566" i="7" s="1"/>
  <c r="AB1009" i="7"/>
  <c r="X1009" i="7" s="1"/>
  <c r="AB779" i="7"/>
  <c r="X779" i="7" s="1"/>
  <c r="AB791" i="7"/>
  <c r="X791" i="7" s="1"/>
  <c r="AB789" i="7"/>
  <c r="X789" i="7" s="1"/>
  <c r="AB482" i="7"/>
  <c r="X482" i="7" s="1"/>
  <c r="AB423" i="7"/>
  <c r="X423" i="7" s="1"/>
  <c r="AB612" i="7"/>
  <c r="X612" i="7" s="1"/>
  <c r="AB348" i="7"/>
  <c r="X348" i="7" s="1"/>
  <c r="AB939" i="7"/>
  <c r="X939" i="7" s="1"/>
  <c r="AB584" i="7"/>
  <c r="X584" i="7" s="1"/>
  <c r="AB1026" i="7"/>
  <c r="X1026" i="7" s="1"/>
  <c r="AB825" i="7"/>
  <c r="X825" i="7" s="1"/>
  <c r="AB188" i="7"/>
  <c r="X188" i="7" s="1"/>
  <c r="AB493" i="7"/>
  <c r="X493" i="7" s="1"/>
  <c r="AB337" i="7"/>
  <c r="X337" i="7" s="1"/>
  <c r="AB954" i="7"/>
  <c r="X954" i="7" s="1"/>
  <c r="AB738" i="7"/>
  <c r="X738" i="7" s="1"/>
  <c r="AB371" i="7"/>
  <c r="X371" i="7" s="1"/>
  <c r="AB986" i="7"/>
  <c r="X986" i="7" s="1"/>
  <c r="AB785" i="7"/>
  <c r="X785" i="7" s="1"/>
  <c r="L785" i="7" s="1"/>
  <c r="N785" i="7" s="1"/>
  <c r="AB775" i="7"/>
  <c r="X775" i="7" s="1"/>
  <c r="AB505" i="7"/>
  <c r="X505" i="7" s="1"/>
  <c r="AB990" i="7"/>
  <c r="X990" i="7" s="1"/>
  <c r="AB996" i="7"/>
  <c r="X996" i="7" s="1"/>
  <c r="AB1005" i="7"/>
  <c r="X1005" i="7" s="1"/>
  <c r="AB793" i="7"/>
  <c r="X793" i="7" s="1"/>
  <c r="L793" i="7" s="1"/>
  <c r="N793" i="7" s="1"/>
  <c r="AB1055" i="7"/>
  <c r="X1055" i="7" s="1"/>
  <c r="AB920" i="7"/>
  <c r="X920" i="7" s="1"/>
  <c r="AB439" i="7"/>
  <c r="X439" i="7" s="1"/>
  <c r="AB422" i="7"/>
  <c r="X422" i="7" s="1"/>
  <c r="AB967" i="7"/>
  <c r="X967" i="7" s="1"/>
  <c r="AB958" i="7"/>
  <c r="X958" i="7" s="1"/>
  <c r="AB787" i="7"/>
  <c r="X787" i="7" s="1"/>
  <c r="L787" i="7" s="1"/>
  <c r="N787" i="7" s="1"/>
  <c r="AB304" i="7"/>
  <c r="X304" i="7" s="1"/>
  <c r="AB1054" i="7"/>
  <c r="X1054" i="7" s="1"/>
  <c r="AB315" i="7"/>
  <c r="X315" i="7" s="1"/>
  <c r="AB189" i="7"/>
  <c r="X189" i="7" s="1"/>
  <c r="AB776" i="7"/>
  <c r="X776" i="7" s="1"/>
  <c r="AB442" i="7"/>
  <c r="X442" i="7" s="1"/>
  <c r="AB424" i="7"/>
  <c r="X424" i="7" s="1"/>
  <c r="AB786" i="7"/>
  <c r="X786" i="7" s="1"/>
  <c r="AB726" i="7"/>
  <c r="X726" i="7" s="1"/>
  <c r="AB927" i="7"/>
  <c r="X927" i="7" s="1"/>
  <c r="AB517" i="7"/>
  <c r="X517" i="7" s="1"/>
  <c r="AB795" i="7"/>
  <c r="X795" i="7" s="1"/>
  <c r="AB1071" i="7"/>
  <c r="X1071" i="7" s="1"/>
  <c r="AB942" i="7"/>
  <c r="X942" i="7" s="1"/>
  <c r="AB935" i="7"/>
  <c r="X935" i="7" s="1"/>
  <c r="AB529" i="7"/>
  <c r="X529" i="7" s="1"/>
  <c r="AB375" i="7"/>
  <c r="X375" i="7" s="1"/>
  <c r="AB613" i="7"/>
  <c r="X613" i="7" s="1"/>
  <c r="AB778" i="7"/>
  <c r="X778" i="7" s="1"/>
  <c r="AB957" i="7"/>
  <c r="X957" i="7" s="1"/>
  <c r="X583" i="7"/>
  <c r="AB796" i="7"/>
  <c r="X796" i="7" s="1"/>
  <c r="L796" i="7" s="1"/>
  <c r="N796" i="7" s="1"/>
  <c r="AB421" i="7"/>
  <c r="X421" i="7" s="1"/>
  <c r="AB628" i="7"/>
  <c r="X628" i="7" s="1"/>
  <c r="AB1042" i="7"/>
  <c r="X1042" i="7" s="1"/>
  <c r="AB969" i="7"/>
  <c r="X969" i="7" s="1"/>
  <c r="AB370" i="7"/>
  <c r="X370" i="7" s="1"/>
  <c r="AB592" i="7"/>
  <c r="X592" i="7" s="1"/>
  <c r="AB530" i="7"/>
  <c r="X530" i="7" s="1"/>
  <c r="AB1015" i="7"/>
  <c r="X1015" i="7" s="1"/>
  <c r="AB323" i="7"/>
  <c r="X323" i="7" s="1"/>
  <c r="AB1053" i="7"/>
  <c r="X1053" i="7" s="1"/>
  <c r="AB921" i="7"/>
  <c r="X921" i="7" s="1"/>
  <c r="AB750" i="7"/>
  <c r="X750" i="7" s="1"/>
  <c r="AB454" i="7"/>
  <c r="X454" i="7" s="1"/>
  <c r="AB702" i="7"/>
  <c r="X702" i="7" s="1"/>
  <c r="AB467" i="7"/>
  <c r="X467" i="7" s="1"/>
  <c r="AB771" i="7"/>
  <c r="X771" i="7" s="1"/>
  <c r="AB777" i="7"/>
  <c r="X777" i="7" s="1"/>
  <c r="AB1067" i="7"/>
  <c r="X1067" i="7" s="1"/>
  <c r="AB774" i="7"/>
  <c r="X774" i="7" s="1"/>
  <c r="AB959" i="7"/>
  <c r="X959" i="7" s="1"/>
  <c r="AB494" i="7"/>
  <c r="X494" i="7" s="1"/>
  <c r="AB977" i="7"/>
  <c r="X977" i="7" s="1"/>
  <c r="AB974" i="7"/>
  <c r="X974" i="7" s="1"/>
  <c r="AB749" i="7"/>
  <c r="X749" i="7" s="1"/>
  <c r="AB843" i="7"/>
  <c r="X843" i="7" s="1"/>
  <c r="AB1012" i="7"/>
  <c r="X1012" i="7" s="1"/>
  <c r="AB792" i="7"/>
  <c r="X792" i="7" s="1"/>
  <c r="AB1039" i="7"/>
  <c r="X1039" i="7" s="1"/>
  <c r="AB794" i="7"/>
  <c r="X794" i="7" s="1"/>
  <c r="L794" i="7" s="1"/>
  <c r="N794" i="7" s="1"/>
  <c r="AB989" i="7"/>
  <c r="X989" i="7" s="1"/>
  <c r="AB438" i="7"/>
  <c r="X438" i="7" s="1"/>
  <c r="AB725" i="7"/>
  <c r="X725" i="7" s="1"/>
  <c r="AB968" i="7"/>
  <c r="X968" i="7" s="1"/>
  <c r="AB567" i="7"/>
  <c r="X567" i="7" s="1"/>
  <c r="AB737" i="7"/>
  <c r="X737" i="7" s="1"/>
  <c r="AB951" i="7"/>
  <c r="X951" i="7" s="1"/>
  <c r="AB588" i="7"/>
  <c r="X588" i="7" s="1"/>
  <c r="AB924" i="7"/>
  <c r="X924" i="7" s="1"/>
  <c r="AB585" i="7"/>
  <c r="X585" i="7" s="1"/>
  <c r="AB950" i="7"/>
  <c r="X950" i="7" s="1"/>
  <c r="AB810" i="7"/>
  <c r="X810" i="7" s="1"/>
  <c r="AB254" i="7"/>
  <c r="X254" i="7" s="1"/>
  <c r="L254" i="7" s="1"/>
  <c r="N254" i="7" s="1"/>
  <c r="AB150" i="7"/>
  <c r="X150" i="7" s="1"/>
  <c r="L150" i="7" s="1"/>
  <c r="N150" i="7" s="1"/>
  <c r="AB165" i="7"/>
  <c r="X165" i="7" s="1"/>
  <c r="AB149" i="7"/>
  <c r="X149" i="7" s="1"/>
  <c r="AB176" i="7"/>
  <c r="X176" i="7" s="1"/>
  <c r="AB289" i="7"/>
  <c r="X289" i="7" s="1"/>
  <c r="AB265" i="7"/>
  <c r="X265" i="7" s="1"/>
  <c r="AB257" i="7"/>
  <c r="X257" i="7" s="1"/>
  <c r="AB201" i="7"/>
  <c r="X201" i="7" s="1"/>
  <c r="AB268" i="7"/>
  <c r="X268" i="7" s="1"/>
  <c r="K268" i="7" s="1"/>
  <c r="O268" i="7" s="1"/>
  <c r="O269" i="7" s="1"/>
  <c r="AB250" i="7"/>
  <c r="X250" i="7" s="1"/>
  <c r="AB252" i="7"/>
  <c r="X252" i="7" s="1"/>
  <c r="AB145" i="7"/>
  <c r="X145" i="7" s="1"/>
  <c r="AB253" i="7"/>
  <c r="X253" i="7" s="1"/>
  <c r="AB292" i="7"/>
  <c r="X292" i="7" s="1"/>
  <c r="AB251" i="7"/>
  <c r="X251" i="7" s="1"/>
  <c r="AB200" i="7"/>
  <c r="X200" i="7" s="1"/>
  <c r="AB293" i="7"/>
  <c r="X293" i="7" s="1"/>
  <c r="AB153" i="7"/>
  <c r="X153" i="7" s="1"/>
  <c r="AB177" i="7"/>
  <c r="X177" i="7" s="1"/>
  <c r="AB164" i="7"/>
  <c r="X164" i="7" s="1"/>
  <c r="AB204" i="7"/>
  <c r="X204" i="7" s="1"/>
  <c r="AB92" i="7"/>
  <c r="X92" i="7" s="1"/>
  <c r="AB78" i="7"/>
  <c r="X78" i="7" s="1"/>
  <c r="AB18" i="7"/>
  <c r="X18" i="7" s="1"/>
  <c r="AB14" i="7"/>
  <c r="X14" i="7" s="1"/>
  <c r="AB125" i="7"/>
  <c r="X125" i="7" s="1"/>
  <c r="AB94" i="7"/>
  <c r="X94" i="7" s="1"/>
  <c r="AB62" i="7"/>
  <c r="X62" i="7" s="1"/>
  <c r="L62" i="7" s="1"/>
  <c r="N62" i="7" s="1"/>
  <c r="N63" i="7" s="1"/>
  <c r="AB109" i="7"/>
  <c r="X109" i="7" s="1"/>
  <c r="AB80" i="7"/>
  <c r="X80" i="7" s="1"/>
  <c r="M20" i="14"/>
  <c r="M14" i="14"/>
  <c r="AB20" i="7"/>
  <c r="X20" i="7" s="1"/>
  <c r="AB66" i="7"/>
  <c r="X66" i="7" s="1"/>
  <c r="AB93" i="7"/>
  <c r="X93" i="7" s="1"/>
  <c r="M25" i="14"/>
  <c r="M22" i="14"/>
  <c r="AB83" i="7"/>
  <c r="X83" i="7" s="1"/>
  <c r="AB129" i="7"/>
  <c r="X129" i="7" s="1"/>
  <c r="AB65" i="7"/>
  <c r="X65" i="7" s="1"/>
  <c r="AB108" i="7"/>
  <c r="X108" i="7" s="1"/>
  <c r="AB98" i="7"/>
  <c r="X98" i="7" s="1"/>
  <c r="AB107" i="7"/>
  <c r="X107" i="7" s="1"/>
  <c r="M10" i="14"/>
  <c r="AB97" i="7"/>
  <c r="X97" i="7" s="1"/>
  <c r="AB84" i="7"/>
  <c r="X84" i="7" s="1"/>
  <c r="AB117" i="7"/>
  <c r="X117" i="7" s="1"/>
  <c r="AB69" i="7"/>
  <c r="X69" i="7" s="1"/>
  <c r="AB106" i="7"/>
  <c r="X106" i="7" s="1"/>
  <c r="AB77" i="7"/>
  <c r="X77" i="7" s="1"/>
  <c r="AB13" i="7"/>
  <c r="X13" i="7" s="1"/>
  <c r="M11" i="14"/>
  <c r="M21" i="14"/>
  <c r="M23" i="14"/>
  <c r="M12" i="14"/>
  <c r="AB114" i="7"/>
  <c r="X114" i="7" s="1"/>
  <c r="M13" i="14"/>
  <c r="AB128" i="7"/>
  <c r="X128" i="7" s="1"/>
  <c r="M24" i="14"/>
  <c r="AB15" i="7"/>
  <c r="X15" i="7" s="1"/>
  <c r="AB112" i="7"/>
  <c r="X112" i="7" s="1"/>
  <c r="AB113" i="7"/>
  <c r="X113" i="7" s="1"/>
  <c r="AB79" i="7"/>
  <c r="X79" i="7" s="1"/>
  <c r="AB21" i="7"/>
  <c r="X21" i="7" s="1"/>
  <c r="AB12" i="7"/>
  <c r="X12" i="7" s="1"/>
  <c r="M17" i="14"/>
  <c r="AA352" i="6"/>
  <c r="W352" i="6" s="1"/>
  <c r="AD205" i="7"/>
  <c r="Z205" i="7" s="1"/>
  <c r="D283" i="6"/>
  <c r="D287" i="6"/>
  <c r="D282" i="6"/>
  <c r="D286" i="6"/>
  <c r="D279" i="6"/>
  <c r="E280" i="6"/>
  <c r="D281" i="6"/>
  <c r="E415" i="6"/>
  <c r="E414" i="6"/>
  <c r="E409" i="6"/>
  <c r="D415" i="6"/>
  <c r="E408" i="6"/>
  <c r="D414" i="6"/>
  <c r="E412" i="6"/>
  <c r="D409" i="6"/>
  <c r="D412" i="6"/>
  <c r="D408" i="6"/>
  <c r="D391" i="6"/>
  <c r="AD28" i="7"/>
  <c r="Z28" i="7" s="1"/>
  <c r="AA48" i="6"/>
  <c r="W48" i="6" s="1"/>
  <c r="AA49" i="6"/>
  <c r="W49" i="6" s="1"/>
  <c r="AA50" i="6"/>
  <c r="W50" i="6" s="1"/>
  <c r="N50" i="6" s="1"/>
  <c r="AA416" i="6"/>
  <c r="W416" i="6" s="1"/>
  <c r="AA409" i="6"/>
  <c r="W409" i="6" s="1"/>
  <c r="G409" i="6" s="1"/>
  <c r="AD1159" i="7"/>
  <c r="Z1159" i="7" s="1"/>
  <c r="L1159" i="7" s="1"/>
  <c r="N1159" i="7" s="1"/>
  <c r="AD1162" i="7"/>
  <c r="Z1162" i="7" s="1"/>
  <c r="AD1161" i="7"/>
  <c r="Z1161" i="7" s="1"/>
  <c r="AD1160" i="7"/>
  <c r="Z1160" i="7" s="1"/>
  <c r="AA334" i="6"/>
  <c r="W334" i="6" s="1"/>
  <c r="AD1163" i="7"/>
  <c r="Z1163" i="7" s="1"/>
  <c r="L1163" i="7" s="1"/>
  <c r="N1163" i="7" s="1"/>
  <c r="AD217" i="7"/>
  <c r="Z217" i="7" s="1"/>
  <c r="AD218" i="7"/>
  <c r="Z218" i="7" s="1"/>
  <c r="AA24" i="6"/>
  <c r="W24" i="6" s="1"/>
  <c r="E127" i="6"/>
  <c r="D127" i="6"/>
  <c r="AA346" i="6"/>
  <c r="W346" i="6" s="1"/>
  <c r="AA438" i="6"/>
  <c r="W438" i="6" s="1"/>
  <c r="AA382" i="6"/>
  <c r="W382" i="6" s="1"/>
  <c r="G382" i="6" s="1"/>
  <c r="AA337" i="6"/>
  <c r="W337" i="6" s="1"/>
  <c r="AA190" i="6"/>
  <c r="W190" i="6" s="1"/>
  <c r="AA165" i="6"/>
  <c r="W165" i="6" s="1"/>
  <c r="AA339" i="6"/>
  <c r="W339" i="6" s="1"/>
  <c r="AA179" i="6"/>
  <c r="W179" i="6" s="1"/>
  <c r="AA147" i="6"/>
  <c r="W147" i="6" s="1"/>
  <c r="AA102" i="6"/>
  <c r="W102" i="6" s="1"/>
  <c r="AA90" i="6"/>
  <c r="W90" i="6" s="1"/>
  <c r="AA66" i="6"/>
  <c r="W66" i="6" s="1"/>
  <c r="AA45" i="6"/>
  <c r="W45" i="6" s="1"/>
  <c r="AA70" i="6"/>
  <c r="W70" i="6" s="1"/>
  <c r="AA119" i="6"/>
  <c r="W119" i="6" s="1"/>
  <c r="AA180" i="6"/>
  <c r="W180" i="6" s="1"/>
  <c r="AA351" i="6"/>
  <c r="W351" i="6" s="1"/>
  <c r="G351" i="6" s="1"/>
  <c r="AA344" i="6"/>
  <c r="W344" i="6" s="1"/>
  <c r="AA292" i="6"/>
  <c r="W292" i="6" s="1"/>
  <c r="AA224" i="6"/>
  <c r="W224" i="6" s="1"/>
  <c r="G224" i="6" s="1"/>
  <c r="AA195" i="6"/>
  <c r="W195" i="6" s="1"/>
  <c r="AA233" i="6"/>
  <c r="W233" i="6" s="1"/>
  <c r="G233" i="6" s="1"/>
  <c r="AA156" i="6"/>
  <c r="W156" i="6" s="1"/>
  <c r="AA69" i="6"/>
  <c r="W69" i="6" s="1"/>
  <c r="AA182" i="6"/>
  <c r="W182" i="6" s="1"/>
  <c r="AA454" i="6"/>
  <c r="W454" i="6" s="1"/>
  <c r="AA64" i="6"/>
  <c r="W64" i="6" s="1"/>
  <c r="AA46" i="6"/>
  <c r="W46" i="6" s="1"/>
  <c r="AA38" i="6"/>
  <c r="W38" i="6" s="1"/>
  <c r="AA111" i="6"/>
  <c r="W111" i="6" s="1"/>
  <c r="AA319" i="6"/>
  <c r="W319" i="6" s="1"/>
  <c r="AA290" i="6"/>
  <c r="W290" i="6" s="1"/>
  <c r="AA310" i="6"/>
  <c r="W310" i="6" s="1"/>
  <c r="AA59" i="6"/>
  <c r="W59" i="6" s="1"/>
  <c r="AA249" i="6"/>
  <c r="W249" i="6" s="1"/>
  <c r="AA106" i="6"/>
  <c r="W106" i="6" s="1"/>
  <c r="AA93" i="6"/>
  <c r="W93" i="6" s="1"/>
  <c r="AA404" i="6"/>
  <c r="W404" i="6" s="1"/>
  <c r="G404" i="6" s="1"/>
  <c r="O251" i="20" s="1"/>
  <c r="AA285" i="6"/>
  <c r="W285" i="6" s="1"/>
  <c r="G285" i="6" s="1"/>
  <c r="AA34" i="6"/>
  <c r="W34" i="6" s="1"/>
  <c r="AA194" i="6"/>
  <c r="W194" i="6" s="1"/>
  <c r="AA120" i="6"/>
  <c r="W120" i="6" s="1"/>
  <c r="AA347" i="6"/>
  <c r="W347" i="6" s="1"/>
  <c r="G347" i="6" s="1"/>
  <c r="AA185" i="6"/>
  <c r="W185" i="6" s="1"/>
  <c r="AA270" i="6"/>
  <c r="W270" i="6" s="1"/>
  <c r="AA43" i="6"/>
  <c r="W43" i="6" s="1"/>
  <c r="AA354" i="6"/>
  <c r="W354" i="6" s="1"/>
  <c r="G354" i="6" s="1"/>
  <c r="O291" i="20" s="1"/>
  <c r="AA297" i="6"/>
  <c r="W297" i="6" s="1"/>
  <c r="G297" i="6" s="1"/>
  <c r="AA39" i="6"/>
  <c r="W39" i="6" s="1"/>
  <c r="AA41" i="6"/>
  <c r="W41" i="6" s="1"/>
  <c r="AA281" i="6"/>
  <c r="W281" i="6" s="1"/>
  <c r="G281" i="6" s="1"/>
  <c r="AA85" i="6"/>
  <c r="W85" i="6" s="1"/>
  <c r="AA419" i="6"/>
  <c r="W419" i="6" s="1"/>
  <c r="AA244" i="6"/>
  <c r="W244" i="6" s="1"/>
  <c r="G244" i="6" s="1"/>
  <c r="AA237" i="6"/>
  <c r="W237" i="6" s="1"/>
  <c r="G237" i="6" s="1"/>
  <c r="AA313" i="6"/>
  <c r="W313" i="6" s="1"/>
  <c r="AA108" i="6"/>
  <c r="W108" i="6" s="1"/>
  <c r="AA403" i="6"/>
  <c r="W403" i="6" s="1"/>
  <c r="AA139" i="6"/>
  <c r="W139" i="6" s="1"/>
  <c r="AA63" i="6"/>
  <c r="W63" i="6" s="1"/>
  <c r="AA175" i="6"/>
  <c r="W175" i="6" s="1"/>
  <c r="AA134" i="6"/>
  <c r="W134" i="6" s="1"/>
  <c r="AA124" i="6"/>
  <c r="W124" i="6" s="1"/>
  <c r="AA275" i="6"/>
  <c r="W275" i="6" s="1"/>
  <c r="AA149" i="6"/>
  <c r="W149" i="6" s="1"/>
  <c r="AA33" i="6"/>
  <c r="W33" i="6" s="1"/>
  <c r="AA40" i="6"/>
  <c r="AA331" i="6"/>
  <c r="W331" i="6" s="1"/>
  <c r="AA126" i="6"/>
  <c r="W126" i="6" s="1"/>
  <c r="AA51" i="6"/>
  <c r="W51" i="6" s="1"/>
  <c r="AA406" i="6"/>
  <c r="W406" i="6" s="1"/>
  <c r="G406" i="6" s="1"/>
  <c r="O330" i="20" s="1"/>
  <c r="AA105" i="6"/>
  <c r="W105" i="6" s="1"/>
  <c r="AA193" i="6"/>
  <c r="W193" i="6" s="1"/>
  <c r="AA170" i="6"/>
  <c r="W170" i="6" s="1"/>
  <c r="AA298" i="6"/>
  <c r="W298" i="6" s="1"/>
  <c r="AA153" i="6"/>
  <c r="W153" i="6" s="1"/>
  <c r="AA350" i="6"/>
  <c r="W350" i="6" s="1"/>
  <c r="AA239" i="6"/>
  <c r="W239" i="6" s="1"/>
  <c r="G239" i="6" s="1"/>
  <c r="AA164" i="6"/>
  <c r="W164" i="6" s="1"/>
  <c r="AA342" i="6"/>
  <c r="W342" i="6" s="1"/>
  <c r="AA388" i="6"/>
  <c r="W388" i="6" s="1"/>
  <c r="G388" i="6" s="1"/>
  <c r="AA440" i="6"/>
  <c r="W440" i="6" s="1"/>
  <c r="AA304" i="6"/>
  <c r="W304" i="6" s="1"/>
  <c r="G304" i="6" s="1"/>
  <c r="AA370" i="6"/>
  <c r="W370" i="6" s="1"/>
  <c r="AA422" i="6"/>
  <c r="W422" i="6" s="1"/>
  <c r="AA436" i="6"/>
  <c r="W436" i="6" s="1"/>
  <c r="AA433" i="6"/>
  <c r="W433" i="6" s="1"/>
  <c r="AA305" i="6"/>
  <c r="W305" i="6" s="1"/>
  <c r="AA324" i="6"/>
  <c r="W324" i="6" s="1"/>
  <c r="G324" i="6" s="1"/>
  <c r="AA136" i="6"/>
  <c r="W136" i="6" s="1"/>
  <c r="AA358" i="6"/>
  <c r="W358" i="6" s="1"/>
  <c r="G358" i="6" s="1"/>
  <c r="AA393" i="6"/>
  <c r="W393" i="6" s="1"/>
  <c r="G393" i="6" s="1"/>
  <c r="AA411" i="6"/>
  <c r="W411" i="6" s="1"/>
  <c r="AA80" i="6"/>
  <c r="W80" i="6" s="1"/>
  <c r="AA405" i="6"/>
  <c r="W405" i="6" s="1"/>
  <c r="AA218" i="6"/>
  <c r="W218" i="6" s="1"/>
  <c r="AA286" i="6"/>
  <c r="W286" i="6" s="1"/>
  <c r="G286" i="6" s="1"/>
  <c r="AA369" i="6"/>
  <c r="W369" i="6" s="1"/>
  <c r="G369" i="6" s="1"/>
  <c r="AA391" i="6"/>
  <c r="W391" i="6" s="1"/>
  <c r="G391" i="6" s="1"/>
  <c r="AA280" i="6"/>
  <c r="W280" i="6" s="1"/>
  <c r="G280" i="6" s="1"/>
  <c r="AA138" i="6"/>
  <c r="W138" i="6" s="1"/>
  <c r="AA145" i="6"/>
  <c r="W145" i="6" s="1"/>
  <c r="AA395" i="6"/>
  <c r="W395" i="6" s="1"/>
  <c r="AA377" i="6"/>
  <c r="W377" i="6" s="1"/>
  <c r="G377" i="6" s="1"/>
  <c r="AA202" i="6"/>
  <c r="W202" i="6" s="1"/>
  <c r="AA206" i="6"/>
  <c r="W206" i="6" s="1"/>
  <c r="AA133" i="6"/>
  <c r="W133" i="6" s="1"/>
  <c r="AA65" i="6"/>
  <c r="W65" i="6" s="1"/>
  <c r="AA371" i="6"/>
  <c r="W371" i="6" s="1"/>
  <c r="G371" i="6" s="1"/>
  <c r="AA234" i="6"/>
  <c r="W234" i="6" s="1"/>
  <c r="AA456" i="6"/>
  <c r="W456" i="6" s="1"/>
  <c r="AA183" i="6"/>
  <c r="W183" i="6" s="1"/>
  <c r="AA212" i="6"/>
  <c r="W212" i="6" s="1"/>
  <c r="AA36" i="6"/>
  <c r="W36" i="6" s="1"/>
  <c r="AA396" i="6"/>
  <c r="W396" i="6" s="1"/>
  <c r="AA320" i="6"/>
  <c r="W320" i="6" s="1"/>
  <c r="AA260" i="6"/>
  <c r="W260" i="6" s="1"/>
  <c r="G260" i="6" s="1"/>
  <c r="O312" i="20" s="1"/>
  <c r="AA248" i="6"/>
  <c r="W248" i="6" s="1"/>
  <c r="AA169" i="6"/>
  <c r="W169" i="6" s="1"/>
  <c r="AA367" i="6"/>
  <c r="W367" i="6" s="1"/>
  <c r="G367" i="6" s="1"/>
  <c r="AA209" i="6"/>
  <c r="W209" i="6" s="1"/>
  <c r="AA392" i="6"/>
  <c r="W392" i="6" s="1"/>
  <c r="AA166" i="6"/>
  <c r="W166" i="6" s="1"/>
  <c r="AA345" i="6"/>
  <c r="W345" i="6" s="1"/>
  <c r="G345" i="6" s="1"/>
  <c r="AA338" i="6"/>
  <c r="W338" i="6" s="1"/>
  <c r="AA328" i="6"/>
  <c r="W328" i="6" s="1"/>
  <c r="AA109" i="6"/>
  <c r="W109" i="6" s="1"/>
  <c r="G109" i="6" s="1"/>
  <c r="AA103" i="6"/>
  <c r="W103" i="6" s="1"/>
  <c r="AA67" i="6"/>
  <c r="W67" i="6" s="1"/>
  <c r="AA410" i="6"/>
  <c r="W410" i="6" s="1"/>
  <c r="AA122" i="6"/>
  <c r="W122" i="6" s="1"/>
  <c r="AA125" i="6"/>
  <c r="W125" i="6" s="1"/>
  <c r="AA177" i="6"/>
  <c r="W177" i="6" s="1"/>
  <c r="AA359" i="6"/>
  <c r="W359" i="6" s="1"/>
  <c r="G359" i="6" s="1"/>
  <c r="O321" i="20" s="1"/>
  <c r="AA210" i="6"/>
  <c r="W210" i="6" s="1"/>
  <c r="G210" i="6" s="1"/>
  <c r="AA279" i="6"/>
  <c r="W279" i="6" s="1"/>
  <c r="G279" i="6" s="1"/>
  <c r="AA277" i="6"/>
  <c r="W277" i="6" s="1"/>
  <c r="AA86" i="6"/>
  <c r="W86" i="6" s="1"/>
  <c r="AA203" i="6"/>
  <c r="W203" i="6" s="1"/>
  <c r="AA174" i="6"/>
  <c r="W174" i="6" s="1"/>
  <c r="AA343" i="6"/>
  <c r="W343" i="6" s="1"/>
  <c r="AA428" i="6"/>
  <c r="W428" i="6" s="1"/>
  <c r="AA42" i="6"/>
  <c r="W42" i="6" s="1"/>
  <c r="AA397" i="6"/>
  <c r="W397" i="6" s="1"/>
  <c r="AA110" i="6"/>
  <c r="W110" i="6" s="1"/>
  <c r="AA71" i="6"/>
  <c r="W71" i="6" s="1"/>
  <c r="AA159" i="6"/>
  <c r="W159" i="6" s="1"/>
  <c r="AA113" i="6"/>
  <c r="W113" i="6" s="1"/>
  <c r="AA318" i="6"/>
  <c r="W318" i="6" s="1"/>
  <c r="AA247" i="6"/>
  <c r="W247" i="6" s="1"/>
  <c r="AA118" i="6"/>
  <c r="W118" i="6" s="1"/>
  <c r="AA211" i="6"/>
  <c r="W211" i="6" s="1"/>
  <c r="AA154" i="6"/>
  <c r="W154" i="6" s="1"/>
  <c r="AA228" i="6"/>
  <c r="W228" i="6" s="1"/>
  <c r="AA361" i="6"/>
  <c r="W361" i="6" s="1"/>
  <c r="AA219" i="6"/>
  <c r="W219" i="6" s="1"/>
  <c r="AA335" i="6"/>
  <c r="W335" i="6" s="1"/>
  <c r="G335" i="6" s="1"/>
  <c r="AA283" i="6"/>
  <c r="W283" i="6" s="1"/>
  <c r="G283" i="6" s="1"/>
  <c r="AA317" i="6"/>
  <c r="W317" i="6" s="1"/>
  <c r="AA348" i="6"/>
  <c r="W348" i="6" s="1"/>
  <c r="G348" i="6" s="1"/>
  <c r="O240" i="20" s="1"/>
  <c r="AA378" i="6"/>
  <c r="W378" i="6" s="1"/>
  <c r="AA289" i="6"/>
  <c r="W289" i="6" s="1"/>
  <c r="AA386" i="6"/>
  <c r="W386" i="6" s="1"/>
  <c r="G386" i="6" s="1"/>
  <c r="AA401" i="6"/>
  <c r="W401" i="6" s="1"/>
  <c r="AA144" i="6"/>
  <c r="W144" i="6" s="1"/>
  <c r="AA413" i="6"/>
  <c r="W413" i="6" s="1"/>
  <c r="AA157" i="6"/>
  <c r="W157" i="6" s="1"/>
  <c r="AA379" i="6"/>
  <c r="W379" i="6" s="1"/>
  <c r="AA155" i="6"/>
  <c r="W155" i="6" s="1"/>
  <c r="AA439" i="6"/>
  <c r="W439" i="6" s="1"/>
  <c r="AA73" i="6"/>
  <c r="W73" i="6" s="1"/>
  <c r="AA312" i="6"/>
  <c r="W312" i="6" s="1"/>
  <c r="AA98" i="6"/>
  <c r="W98" i="6" s="1"/>
  <c r="AA455" i="6"/>
  <c r="W455" i="6" s="1"/>
  <c r="AA189" i="6"/>
  <c r="W189" i="6" s="1"/>
  <c r="AA205" i="6"/>
  <c r="W205" i="6" s="1"/>
  <c r="AA336" i="6"/>
  <c r="W336" i="6" s="1"/>
  <c r="AA408" i="6"/>
  <c r="W408" i="6" s="1"/>
  <c r="G408" i="6" s="1"/>
  <c r="AA427" i="6"/>
  <c r="W427" i="6" s="1"/>
  <c r="AA387" i="6"/>
  <c r="W387" i="6" s="1"/>
  <c r="G387" i="6" s="1"/>
  <c r="AA383" i="6"/>
  <c r="W383" i="6" s="1"/>
  <c r="G383" i="6" s="1"/>
  <c r="AA291" i="6"/>
  <c r="W291" i="6" s="1"/>
  <c r="AA88" i="6"/>
  <c r="W88" i="6" s="1"/>
  <c r="AA443" i="6"/>
  <c r="W443" i="6" s="1"/>
  <c r="AA253" i="6"/>
  <c r="W253" i="6" s="1"/>
  <c r="AA191" i="6"/>
  <c r="W191" i="6" s="1"/>
  <c r="AA363" i="6"/>
  <c r="W363" i="6" s="1"/>
  <c r="AA276" i="6"/>
  <c r="W276" i="6" s="1"/>
  <c r="AA21" i="6"/>
  <c r="W21" i="6" s="1"/>
  <c r="G21" i="6" s="1"/>
  <c r="AA76" i="6"/>
  <c r="W76" i="6" s="1"/>
  <c r="AA384" i="6"/>
  <c r="W384" i="6" s="1"/>
  <c r="AA187" i="6"/>
  <c r="W187" i="6" s="1"/>
  <c r="AA229" i="6"/>
  <c r="W229" i="6" s="1"/>
  <c r="AA374" i="6"/>
  <c r="W374" i="6" s="1"/>
  <c r="G374" i="6" s="1"/>
  <c r="AA230" i="6"/>
  <c r="W230" i="6" s="1"/>
  <c r="G230" i="6" s="1"/>
  <c r="AA368" i="6"/>
  <c r="W368" i="6" s="1"/>
  <c r="G368" i="6" s="1"/>
  <c r="AA414" i="6"/>
  <c r="W414" i="6" s="1"/>
  <c r="G414" i="6" s="1"/>
  <c r="AA458" i="6"/>
  <c r="W458" i="6" s="1"/>
  <c r="AA238" i="6"/>
  <c r="W238" i="6" s="1"/>
  <c r="AA333" i="6"/>
  <c r="W333" i="6" s="1"/>
  <c r="AA423" i="6"/>
  <c r="W423" i="6" s="1"/>
  <c r="AA303" i="6"/>
  <c r="W303" i="6" s="1"/>
  <c r="G303" i="6" s="1"/>
  <c r="AA302" i="6"/>
  <c r="W302" i="6" s="1"/>
  <c r="G302" i="6" s="1"/>
  <c r="AA130" i="6"/>
  <c r="W130" i="6" s="1"/>
  <c r="G130" i="6" s="1"/>
  <c r="AA58" i="6"/>
  <c r="W58" i="6" s="1"/>
  <c r="AA390" i="6"/>
  <c r="W390" i="6" s="1"/>
  <c r="AA315" i="6"/>
  <c r="W315" i="6" s="1"/>
  <c r="AA252" i="6"/>
  <c r="W252" i="6" s="1"/>
  <c r="AA421" i="6"/>
  <c r="W421" i="6" s="1"/>
  <c r="AA162" i="6"/>
  <c r="W162" i="6" s="1"/>
  <c r="AA235" i="6"/>
  <c r="W235" i="6" s="1"/>
  <c r="AA376" i="6"/>
  <c r="W376" i="6" s="1"/>
  <c r="AA220" i="6"/>
  <c r="W220" i="6" s="1"/>
  <c r="AA385" i="6"/>
  <c r="W385" i="6" s="1"/>
  <c r="AA192" i="6"/>
  <c r="W192" i="6" s="1"/>
  <c r="AA316" i="6"/>
  <c r="W316" i="6" s="1"/>
  <c r="AA293" i="6"/>
  <c r="W293" i="6" s="1"/>
  <c r="AA327" i="6"/>
  <c r="W327" i="6" s="1"/>
  <c r="G327" i="6" s="1"/>
  <c r="O410" i="20" s="1"/>
  <c r="AA254" i="6"/>
  <c r="W254" i="6" s="1"/>
  <c r="AA151" i="6"/>
  <c r="W151" i="6" s="1"/>
  <c r="AA79" i="6"/>
  <c r="W79" i="6" s="1"/>
  <c r="AA330" i="6"/>
  <c r="W330" i="6" s="1"/>
  <c r="AA259" i="6"/>
  <c r="W259" i="6" s="1"/>
  <c r="G259" i="6" s="1"/>
  <c r="AA236" i="6"/>
  <c r="W236" i="6" s="1"/>
  <c r="AA196" i="6"/>
  <c r="W196" i="6" s="1"/>
  <c r="G196" i="6" s="1"/>
  <c r="AA198" i="6"/>
  <c r="W198" i="6" s="1"/>
  <c r="AA294" i="6"/>
  <c r="W294" i="6" s="1"/>
  <c r="AA129" i="6"/>
  <c r="W129" i="6" s="1"/>
  <c r="G129" i="6" s="1"/>
  <c r="AA284" i="6"/>
  <c r="W284" i="6" s="1"/>
  <c r="G284" i="6" s="1"/>
  <c r="AA181" i="6"/>
  <c r="W181" i="6" s="1"/>
  <c r="AA168" i="6"/>
  <c r="W168" i="6" s="1"/>
  <c r="AA299" i="6"/>
  <c r="W299" i="6" s="1"/>
  <c r="G299" i="6" s="1"/>
  <c r="AA208" i="6"/>
  <c r="W208" i="6" s="1"/>
  <c r="G208" i="6" s="1"/>
  <c r="AA372" i="6"/>
  <c r="W372" i="6" s="1"/>
  <c r="G372" i="6" s="1"/>
  <c r="AA197" i="6"/>
  <c r="W197" i="6" s="1"/>
  <c r="AA412" i="6"/>
  <c r="W412" i="6" s="1"/>
  <c r="G412" i="6" s="1"/>
  <c r="AA300" i="6"/>
  <c r="W300" i="6" s="1"/>
  <c r="G300" i="6" s="1"/>
  <c r="AA437" i="6"/>
  <c r="W437" i="6" s="1"/>
  <c r="AA61" i="6"/>
  <c r="W61" i="6" s="1"/>
  <c r="AA435" i="6"/>
  <c r="W435" i="6" s="1"/>
  <c r="AA424" i="6"/>
  <c r="W424" i="6" s="1"/>
  <c r="AA241" i="6"/>
  <c r="W241" i="6" s="1"/>
  <c r="AA112" i="6"/>
  <c r="W112" i="6" s="1"/>
  <c r="AA418" i="6"/>
  <c r="W418" i="6" s="1"/>
  <c r="AA325" i="6"/>
  <c r="W325" i="6" s="1"/>
  <c r="G325" i="6" s="1"/>
  <c r="AA261" i="6"/>
  <c r="W261" i="6" s="1"/>
  <c r="G261" i="6" s="1"/>
  <c r="AA74" i="6"/>
  <c r="W74" i="6" s="1"/>
  <c r="AA92" i="6"/>
  <c r="W92" i="6" s="1"/>
  <c r="AA373" i="6"/>
  <c r="W373" i="6" s="1"/>
  <c r="G373" i="6" s="1"/>
  <c r="AA441" i="6"/>
  <c r="W441" i="6" s="1"/>
  <c r="AA146" i="6"/>
  <c r="W146" i="6" s="1"/>
  <c r="AA163" i="6"/>
  <c r="W163" i="6" s="1"/>
  <c r="AA78" i="6"/>
  <c r="W78" i="6" s="1"/>
  <c r="AA445" i="6"/>
  <c r="W445" i="6" s="1"/>
  <c r="AA123" i="6"/>
  <c r="W123" i="6" s="1"/>
  <c r="AA420" i="6"/>
  <c r="W420" i="6" s="1"/>
  <c r="AA140" i="6"/>
  <c r="W140" i="6" s="1"/>
  <c r="AA287" i="6"/>
  <c r="W287" i="6" s="1"/>
  <c r="G287" i="6" s="1"/>
  <c r="AA245" i="6"/>
  <c r="W245" i="6" s="1"/>
  <c r="G245" i="6" s="1"/>
  <c r="AA301" i="6"/>
  <c r="W301" i="6" s="1"/>
  <c r="G301" i="6" s="1"/>
  <c r="AA54" i="6"/>
  <c r="W54" i="6" s="1"/>
  <c r="AA132" i="6"/>
  <c r="W132" i="6" s="1"/>
  <c r="AA99" i="6"/>
  <c r="W99" i="6" s="1"/>
  <c r="AA375" i="6"/>
  <c r="W375" i="6" s="1"/>
  <c r="AA207" i="6"/>
  <c r="W207" i="6" s="1"/>
  <c r="AA141" i="6"/>
  <c r="W141" i="6" s="1"/>
  <c r="AA246" i="6"/>
  <c r="W246" i="6" s="1"/>
  <c r="AA104" i="6"/>
  <c r="W104" i="6" s="1"/>
  <c r="AA314" i="6"/>
  <c r="W314" i="6" s="1"/>
  <c r="AA240" i="6"/>
  <c r="W240" i="6" s="1"/>
  <c r="G240" i="6" s="1"/>
  <c r="AA400" i="6"/>
  <c r="W400" i="6" s="1"/>
  <c r="G400" i="6" s="1"/>
  <c r="O192" i="20" s="1"/>
  <c r="AA402" i="6"/>
  <c r="W402" i="6" s="1"/>
  <c r="G402" i="6" s="1"/>
  <c r="O306" i="20" s="1"/>
  <c r="AA82" i="6"/>
  <c r="W82" i="6" s="1"/>
  <c r="AA257" i="6"/>
  <c r="W257" i="6" s="1"/>
  <c r="AA442" i="6"/>
  <c r="W442" i="6" s="1"/>
  <c r="AA221" i="6"/>
  <c r="W221" i="6" s="1"/>
  <c r="AA68" i="6"/>
  <c r="W68" i="6" s="1"/>
  <c r="AA282" i="6"/>
  <c r="W282" i="6" s="1"/>
  <c r="G282" i="6" s="1"/>
  <c r="AA223" i="6"/>
  <c r="W223" i="6" s="1"/>
  <c r="G223" i="6" s="1"/>
  <c r="AA415" i="6"/>
  <c r="W415" i="6" s="1"/>
  <c r="G415" i="6" s="1"/>
  <c r="AA143" i="6"/>
  <c r="W143" i="6" s="1"/>
  <c r="AA128" i="6"/>
  <c r="W128" i="6" s="1"/>
  <c r="AA167" i="6"/>
  <c r="W167" i="6" s="1"/>
  <c r="AA121" i="6"/>
  <c r="W121" i="6" s="1"/>
  <c r="AA127" i="6"/>
  <c r="W127" i="6" s="1"/>
  <c r="G127" i="6" s="1"/>
  <c r="AA56" i="6"/>
  <c r="W56" i="6" s="1"/>
  <c r="AA44" i="6"/>
  <c r="W44" i="6" s="1"/>
  <c r="AA178" i="6"/>
  <c r="W178" i="6" s="1"/>
  <c r="AA87" i="6"/>
  <c r="W87" i="6" s="1"/>
  <c r="AA152" i="6"/>
  <c r="W152" i="6" s="1"/>
  <c r="AA84" i="6"/>
  <c r="W84" i="6" s="1"/>
  <c r="AA263" i="6"/>
  <c r="W263" i="6" s="1"/>
  <c r="G263" i="6" s="1"/>
  <c r="O179" i="20" s="1"/>
  <c r="AA142" i="6"/>
  <c r="W142" i="6" s="1"/>
  <c r="AA255" i="6"/>
  <c r="W255" i="6" s="1"/>
  <c r="AA116" i="6"/>
  <c r="W116" i="6" s="1"/>
  <c r="AA288" i="6"/>
  <c r="W288" i="6" s="1"/>
  <c r="AA296" i="6"/>
  <c r="W296" i="6" s="1"/>
  <c r="G296" i="6" s="1"/>
  <c r="AA332" i="6"/>
  <c r="W332" i="6" s="1"/>
  <c r="AA399" i="6"/>
  <c r="W399" i="6" s="1"/>
  <c r="G399" i="6" s="1"/>
  <c r="AD840" i="7"/>
  <c r="Z840" i="7" s="1"/>
  <c r="AD996" i="7"/>
  <c r="Z996" i="7" s="1"/>
  <c r="AD957" i="7"/>
  <c r="Z957" i="7" s="1"/>
  <c r="AD442" i="7"/>
  <c r="Z442" i="7" s="1"/>
  <c r="AD828" i="7"/>
  <c r="Z828" i="7" s="1"/>
  <c r="AD518" i="7"/>
  <c r="Z518" i="7" s="1"/>
  <c r="AD481" i="7"/>
  <c r="Z481" i="7" s="1"/>
  <c r="AD1067" i="7"/>
  <c r="Z1067" i="7" s="1"/>
  <c r="AD1042" i="7"/>
  <c r="Z1042" i="7" s="1"/>
  <c r="AD1058" i="7"/>
  <c r="Z1058" i="7" s="1"/>
  <c r="AD939" i="7"/>
  <c r="Z939" i="7" s="1"/>
  <c r="AD422" i="7"/>
  <c r="Z422" i="7" s="1"/>
  <c r="AD517" i="7"/>
  <c r="Z517" i="7" s="1"/>
  <c r="AD974" i="7"/>
  <c r="Z974" i="7" s="1"/>
  <c r="AD810" i="7"/>
  <c r="Z810" i="7" s="1"/>
  <c r="AD482" i="7"/>
  <c r="Z482" i="7" s="1"/>
  <c r="AD370" i="7"/>
  <c r="Z370" i="7" s="1"/>
  <c r="AD927" i="7"/>
  <c r="Z927" i="7" s="1"/>
  <c r="AD825" i="7"/>
  <c r="Z825" i="7" s="1"/>
  <c r="AD438" i="7"/>
  <c r="Z438" i="7" s="1"/>
  <c r="AD959" i="7"/>
  <c r="Z959" i="7" s="1"/>
  <c r="AD813" i="7"/>
  <c r="Z813" i="7" s="1"/>
  <c r="AD958" i="7"/>
  <c r="Z958" i="7" s="1"/>
  <c r="AD942" i="7"/>
  <c r="Z942" i="7" s="1"/>
  <c r="AD977" i="7"/>
  <c r="Z977" i="7" s="1"/>
  <c r="AD924" i="7"/>
  <c r="Z924" i="7" s="1"/>
  <c r="AD375" i="7"/>
  <c r="Z375" i="7" s="1"/>
  <c r="AD993" i="7"/>
  <c r="Z993" i="7" s="1"/>
  <c r="L993" i="7" s="1"/>
  <c r="N993" i="7" s="1"/>
  <c r="N994" i="7" s="1"/>
  <c r="AD423" i="7"/>
  <c r="Z423" i="7" s="1"/>
  <c r="AD1012" i="7"/>
  <c r="Z1012" i="7" s="1"/>
  <c r="AD1070" i="7"/>
  <c r="Z1070" i="7" s="1"/>
  <c r="AD1015" i="7"/>
  <c r="Z1015" i="7" s="1"/>
  <c r="AD843" i="7"/>
  <c r="Z843" i="7" s="1"/>
  <c r="AD1039" i="7"/>
  <c r="Z1039" i="7" s="1"/>
  <c r="AD439" i="7"/>
  <c r="Z439" i="7" s="1"/>
  <c r="AD421" i="7"/>
  <c r="Z421" i="7" s="1"/>
  <c r="AD424" i="7"/>
  <c r="Z424" i="7" s="1"/>
  <c r="AD1071" i="7"/>
  <c r="Z1071" i="7" s="1"/>
  <c r="AD200" i="7"/>
  <c r="Z200" i="7" s="1"/>
  <c r="AD153" i="7"/>
  <c r="Z153" i="7" s="1"/>
  <c r="AD292" i="7"/>
  <c r="Z292" i="7" s="1"/>
  <c r="AD257" i="7"/>
  <c r="Z257" i="7" s="1"/>
  <c r="AD265" i="7"/>
  <c r="Z265" i="7" s="1"/>
  <c r="AD204" i="7"/>
  <c r="Z204" i="7" s="1"/>
  <c r="AD268" i="7"/>
  <c r="Z268" i="7" s="1"/>
  <c r="AD293" i="7"/>
  <c r="Z293" i="7" s="1"/>
  <c r="AD201" i="7"/>
  <c r="Z201" i="7" s="1"/>
  <c r="Z18" i="7"/>
  <c r="AD15" i="7"/>
  <c r="Z15" i="7" s="1"/>
  <c r="O12" i="14"/>
  <c r="AD117" i="7"/>
  <c r="Z117" i="7" s="1"/>
  <c r="AD114" i="7"/>
  <c r="Z114" i="7" s="1"/>
  <c r="AD29" i="7"/>
  <c r="Z29" i="7" s="1"/>
  <c r="L29" i="7" s="1"/>
  <c r="N29" i="7" s="1"/>
  <c r="AD14" i="7"/>
  <c r="Z14" i="7" s="1"/>
  <c r="O25" i="14"/>
  <c r="F25" i="14" s="1"/>
  <c r="G25" i="14" s="1"/>
  <c r="G26" i="14" s="1"/>
  <c r="O23" i="14"/>
  <c r="O20" i="14"/>
  <c r="AD13" i="7"/>
  <c r="Z13" i="7" s="1"/>
  <c r="AD27" i="7"/>
  <c r="Z27" i="7" s="1"/>
  <c r="L27" i="7" s="1"/>
  <c r="N27" i="7" s="1"/>
  <c r="O14" i="14"/>
  <c r="O11" i="14"/>
  <c r="AD69" i="7"/>
  <c r="Z69" i="7" s="1"/>
  <c r="O22" i="14"/>
  <c r="O9" i="14"/>
  <c r="AD113" i="7"/>
  <c r="Z113" i="7" s="1"/>
  <c r="AD129" i="7"/>
  <c r="Z129" i="7" s="1"/>
  <c r="AD12" i="7"/>
  <c r="Z12" i="7" s="1"/>
  <c r="O21" i="14"/>
  <c r="O24" i="14"/>
  <c r="AD19" i="7"/>
  <c r="Z19" i="7" s="1"/>
  <c r="L19" i="7" s="1"/>
  <c r="N19" i="7" s="1"/>
  <c r="AD66" i="7"/>
  <c r="Z66" i="7" s="1"/>
  <c r="AD98" i="7"/>
  <c r="Z98" i="7" s="1"/>
  <c r="O13" i="14"/>
  <c r="O10" i="14"/>
  <c r="O17" i="14"/>
  <c r="G17" i="14" s="1"/>
  <c r="G18" i="14" s="1"/>
  <c r="M397" i="6"/>
  <c r="J270" i="6"/>
  <c r="M33" i="6"/>
  <c r="M44" i="6"/>
  <c r="M105" i="6"/>
  <c r="M119" i="6"/>
  <c r="M125" i="6"/>
  <c r="M144" i="6"/>
  <c r="M151" i="6"/>
  <c r="M164" i="6"/>
  <c r="M209" i="6"/>
  <c r="M234" i="6"/>
  <c r="M189" i="6"/>
  <c r="M336" i="6"/>
  <c r="M376" i="6"/>
  <c r="M396" i="6"/>
  <c r="M34" i="6"/>
  <c r="M41" i="6"/>
  <c r="M46" i="6"/>
  <c r="M82" i="6"/>
  <c r="M98" i="6"/>
  <c r="M106" i="6"/>
  <c r="M113" i="6"/>
  <c r="M120" i="6"/>
  <c r="M126" i="6"/>
  <c r="M132" i="6"/>
  <c r="M116" i="6"/>
  <c r="M146" i="6"/>
  <c r="M145" i="6"/>
  <c r="M136" i="6"/>
  <c r="M156" i="6"/>
  <c r="M157" i="6"/>
  <c r="M162" i="6"/>
  <c r="M168" i="6"/>
  <c r="M170" i="6"/>
  <c r="M205" i="6"/>
  <c r="M218" i="6"/>
  <c r="M229" i="6"/>
  <c r="M180" i="6"/>
  <c r="M185" i="6"/>
  <c r="M182" i="6"/>
  <c r="M192" i="6"/>
  <c r="M195" i="6"/>
  <c r="M298" i="6"/>
  <c r="M331" i="6"/>
  <c r="M337" i="6"/>
  <c r="M40" i="6"/>
  <c r="M76" i="6"/>
  <c r="M108" i="6"/>
  <c r="M122" i="6"/>
  <c r="M147" i="6"/>
  <c r="M167" i="6"/>
  <c r="M228" i="6"/>
  <c r="M178" i="6"/>
  <c r="M183" i="6"/>
  <c r="M194" i="6"/>
  <c r="M320" i="6"/>
  <c r="M330" i="6"/>
  <c r="M342" i="6"/>
  <c r="M405" i="6"/>
  <c r="M61" i="6"/>
  <c r="M103" i="6"/>
  <c r="M111" i="6"/>
  <c r="M121" i="6"/>
  <c r="M123" i="6"/>
  <c r="M128" i="6"/>
  <c r="M139" i="6"/>
  <c r="M142" i="6"/>
  <c r="M152" i="6"/>
  <c r="M155" i="6"/>
  <c r="M149" i="6"/>
  <c r="M165" i="6"/>
  <c r="M166" i="6"/>
  <c r="M202" i="6"/>
  <c r="M207" i="6"/>
  <c r="M211" i="6"/>
  <c r="M220" i="6"/>
  <c r="M235" i="6"/>
  <c r="M179" i="6"/>
  <c r="M177" i="6"/>
  <c r="M175" i="6"/>
  <c r="M198" i="6"/>
  <c r="M197" i="6"/>
  <c r="M307" i="6"/>
  <c r="M332" i="6"/>
  <c r="M338" i="6"/>
  <c r="M411" i="6"/>
  <c r="M112" i="6"/>
  <c r="M134" i="6"/>
  <c r="M141" i="6"/>
  <c r="M154" i="6"/>
  <c r="M238" i="6"/>
  <c r="M191" i="6"/>
  <c r="M38" i="6"/>
  <c r="M104" i="6"/>
  <c r="M102" i="6"/>
  <c r="M99" i="6"/>
  <c r="M133" i="6"/>
  <c r="M124" i="6"/>
  <c r="M118" i="6"/>
  <c r="M140" i="6"/>
  <c r="M143" i="6"/>
  <c r="M138" i="6"/>
  <c r="M153" i="6"/>
  <c r="M159" i="6"/>
  <c r="M169" i="6"/>
  <c r="M163" i="6"/>
  <c r="M203" i="6"/>
  <c r="M212" i="6"/>
  <c r="M241" i="6"/>
  <c r="M174" i="6"/>
  <c r="M181" i="6"/>
  <c r="M190" i="6"/>
  <c r="M193" i="6"/>
  <c r="M187" i="6"/>
  <c r="M319" i="6"/>
  <c r="M328" i="6"/>
  <c r="M339" i="6"/>
  <c r="M363" i="6"/>
  <c r="M395" i="6"/>
  <c r="M419" i="6"/>
  <c r="M403" i="6"/>
  <c r="C302" i="21" l="1"/>
  <c r="C388" i="20"/>
  <c r="C58" i="21"/>
  <c r="C65" i="20"/>
  <c r="M65" i="6"/>
  <c r="O21" i="21"/>
  <c r="O21" i="20"/>
  <c r="M71" i="6"/>
  <c r="O130" i="21"/>
  <c r="O144" i="20"/>
  <c r="M42" i="6"/>
  <c r="O107" i="21"/>
  <c r="O129" i="20"/>
  <c r="M58" i="6"/>
  <c r="O63" i="20"/>
  <c r="M79" i="6"/>
  <c r="O73" i="20"/>
  <c r="M16" i="6"/>
  <c r="O105" i="21"/>
  <c r="O119" i="20"/>
  <c r="M18" i="6"/>
  <c r="O166" i="21"/>
  <c r="O182" i="20"/>
  <c r="M225" i="6"/>
  <c r="O168" i="21"/>
  <c r="O184" i="20"/>
  <c r="M322" i="6"/>
  <c r="O171" i="21"/>
  <c r="O189" i="20"/>
  <c r="O204" i="21"/>
  <c r="O230" i="20"/>
  <c r="M231" i="6"/>
  <c r="O44" i="21"/>
  <c r="O48" i="20"/>
  <c r="M101" i="6"/>
  <c r="O305" i="21"/>
  <c r="O393" i="20"/>
  <c r="M160" i="6"/>
  <c r="O138" i="21"/>
  <c r="O151" i="20"/>
  <c r="M262" i="6"/>
  <c r="O147" i="21"/>
  <c r="O160" i="20"/>
  <c r="O126" i="21"/>
  <c r="O141" i="20"/>
  <c r="M25" i="6"/>
  <c r="O106" i="21"/>
  <c r="O120" i="20"/>
  <c r="M214" i="6"/>
  <c r="O211" i="21"/>
  <c r="O242" i="20"/>
  <c r="F291" i="21"/>
  <c r="F372" i="20"/>
  <c r="O217" i="21"/>
  <c r="O250" i="20"/>
  <c r="O148" i="21"/>
  <c r="O161" i="20"/>
  <c r="F60" i="21"/>
  <c r="F67" i="20"/>
  <c r="O128" i="21"/>
  <c r="O142" i="20"/>
  <c r="O303" i="21"/>
  <c r="O390" i="20"/>
  <c r="O33" i="21"/>
  <c r="O34" i="20"/>
  <c r="M261" i="6"/>
  <c r="O210" i="20"/>
  <c r="M372" i="6"/>
  <c r="O194" i="21"/>
  <c r="O221" i="20"/>
  <c r="O212" i="21"/>
  <c r="O246" i="20"/>
  <c r="O117" i="21"/>
  <c r="O133" i="20"/>
  <c r="O223" i="21"/>
  <c r="O258" i="20"/>
  <c r="C222" i="21"/>
  <c r="C256" i="20"/>
  <c r="M88" i="6"/>
  <c r="O53" i="20"/>
  <c r="M74" i="6"/>
  <c r="O76" i="20"/>
  <c r="M78" i="6"/>
  <c r="O237" i="20"/>
  <c r="O239" i="21"/>
  <c r="O281" i="20"/>
  <c r="M36" i="6"/>
  <c r="O25" i="21"/>
  <c r="O30" i="20"/>
  <c r="M69" i="6"/>
  <c r="O15" i="21"/>
  <c r="O15" i="20"/>
  <c r="M73" i="6"/>
  <c r="O36" i="20"/>
  <c r="M117" i="6"/>
  <c r="O337" i="20"/>
  <c r="I29" i="6"/>
  <c r="O153" i="21"/>
  <c r="O169" i="20"/>
  <c r="M215" i="6"/>
  <c r="O100" i="21"/>
  <c r="O113" i="20"/>
  <c r="M265" i="6"/>
  <c r="O301" i="20"/>
  <c r="M15" i="6"/>
  <c r="O188" i="21"/>
  <c r="O214" i="20"/>
  <c r="M172" i="6"/>
  <c r="O150" i="21"/>
  <c r="O163" i="20"/>
  <c r="M200" i="6"/>
  <c r="O149" i="21"/>
  <c r="O162" i="20"/>
  <c r="O145" i="21"/>
  <c r="O157" i="20"/>
  <c r="O104" i="21"/>
  <c r="O118" i="20"/>
  <c r="M176" i="6"/>
  <c r="O212" i="20"/>
  <c r="M137" i="6"/>
  <c r="O344" i="20"/>
  <c r="O291" i="21"/>
  <c r="O372" i="20"/>
  <c r="C89" i="21"/>
  <c r="C132" i="20"/>
  <c r="O90" i="21"/>
  <c r="O101" i="20"/>
  <c r="C90" i="21"/>
  <c r="C101" i="20"/>
  <c r="F52" i="21"/>
  <c r="F57" i="20"/>
  <c r="C120" i="21"/>
  <c r="C136" i="20"/>
  <c r="O193" i="21"/>
  <c r="O220" i="20"/>
  <c r="O248" i="21"/>
  <c r="O296" i="20"/>
  <c r="M325" i="6"/>
  <c r="O121" i="21"/>
  <c r="O152" i="20"/>
  <c r="O152" i="21"/>
  <c r="O197" i="20"/>
  <c r="O242" i="21"/>
  <c r="O285" i="20"/>
  <c r="O160" i="21"/>
  <c r="O190" i="20"/>
  <c r="M196" i="6"/>
  <c r="O280" i="20"/>
  <c r="O302" i="21"/>
  <c r="O388" i="20"/>
  <c r="O230" i="21"/>
  <c r="O265" i="20"/>
  <c r="O118" i="21"/>
  <c r="O155" i="20"/>
  <c r="O201" i="21"/>
  <c r="O228" i="20"/>
  <c r="O210" i="21"/>
  <c r="O241" i="20"/>
  <c r="O71" i="21"/>
  <c r="O77" i="20"/>
  <c r="O232" i="21"/>
  <c r="O269" i="20"/>
  <c r="M388" i="6"/>
  <c r="O300" i="20"/>
  <c r="O237" i="21"/>
  <c r="O276" i="20"/>
  <c r="O264" i="21"/>
  <c r="O317" i="20"/>
  <c r="F222" i="21"/>
  <c r="F256" i="20"/>
  <c r="C71" i="21"/>
  <c r="C77" i="20"/>
  <c r="O292" i="21"/>
  <c r="O370" i="20"/>
  <c r="O132" i="21"/>
  <c r="O145" i="20"/>
  <c r="O276" i="21"/>
  <c r="O331" i="20"/>
  <c r="O144" i="21"/>
  <c r="O164" i="20"/>
  <c r="O203" i="21"/>
  <c r="O279" i="20"/>
  <c r="M130" i="6"/>
  <c r="O184" i="21"/>
  <c r="O209" i="20"/>
  <c r="M368" i="6"/>
  <c r="O59" i="21"/>
  <c r="O66" i="20"/>
  <c r="M387" i="6"/>
  <c r="O161" i="21"/>
  <c r="O205" i="20"/>
  <c r="O120" i="21"/>
  <c r="O136" i="20"/>
  <c r="M345" i="6"/>
  <c r="O191" i="20"/>
  <c r="M367" i="6"/>
  <c r="O116" i="21"/>
  <c r="O134" i="20"/>
  <c r="O233" i="21"/>
  <c r="O271" i="20"/>
  <c r="O79" i="21"/>
  <c r="O91" i="20"/>
  <c r="O300" i="21"/>
  <c r="O384" i="20"/>
  <c r="O214" i="21"/>
  <c r="O263" i="20"/>
  <c r="O208" i="21"/>
  <c r="O236" i="20"/>
  <c r="C248" i="21"/>
  <c r="C296" i="20"/>
  <c r="C264" i="21"/>
  <c r="C317" i="20"/>
  <c r="C292" i="21"/>
  <c r="C370" i="20"/>
  <c r="C158" i="21"/>
  <c r="C177" i="20"/>
  <c r="C128" i="21"/>
  <c r="C142" i="20"/>
  <c r="M59" i="6"/>
  <c r="O96" i="20"/>
  <c r="M63" i="6"/>
  <c r="O19" i="21"/>
  <c r="O19" i="20"/>
  <c r="M92" i="6"/>
  <c r="O88" i="21"/>
  <c r="O100" i="20"/>
  <c r="M54" i="6"/>
  <c r="O60" i="21"/>
  <c r="O67" i="20"/>
  <c r="M43" i="6"/>
  <c r="O22" i="20"/>
  <c r="M100" i="6"/>
  <c r="O131" i="21"/>
  <c r="O174" i="20"/>
  <c r="M217" i="6"/>
  <c r="O244" i="21"/>
  <c r="O287" i="20"/>
  <c r="M323" i="6"/>
  <c r="O164" i="21"/>
  <c r="O193" i="20"/>
  <c r="M171" i="6"/>
  <c r="O114" i="21"/>
  <c r="O131" i="20"/>
  <c r="M150" i="6"/>
  <c r="O340" i="20"/>
  <c r="M226" i="6"/>
  <c r="O173" i="20"/>
  <c r="O269" i="21"/>
  <c r="O324" i="20"/>
  <c r="O307" i="21"/>
  <c r="O395" i="20"/>
  <c r="O124" i="21"/>
  <c r="O139" i="20"/>
  <c r="O151" i="21"/>
  <c r="O166" i="20"/>
  <c r="O52" i="21"/>
  <c r="O57" i="20"/>
  <c r="F90" i="21"/>
  <c r="F101" i="20"/>
  <c r="C52" i="21"/>
  <c r="C57" i="20"/>
  <c r="O187" i="21"/>
  <c r="O268" i="20"/>
  <c r="O281" i="21"/>
  <c r="O349" i="20"/>
  <c r="O222" i="21"/>
  <c r="O256" i="20"/>
  <c r="O58" i="21"/>
  <c r="O65" i="20"/>
  <c r="M233" i="6"/>
  <c r="O87" i="21"/>
  <c r="O99" i="20"/>
  <c r="F302" i="21"/>
  <c r="F388" i="20"/>
  <c r="M373" i="6"/>
  <c r="O192" i="21"/>
  <c r="O219" i="20"/>
  <c r="C276" i="21"/>
  <c r="C331" i="20"/>
  <c r="F292" i="21"/>
  <c r="F370" i="20"/>
  <c r="O253" i="21"/>
  <c r="O302" i="20"/>
  <c r="M223" i="6"/>
  <c r="O187" i="20"/>
  <c r="O251" i="21"/>
  <c r="O299" i="20"/>
  <c r="O115" i="21"/>
  <c r="O143" i="20"/>
  <c r="O82" i="21"/>
  <c r="O94" i="20"/>
  <c r="O122" i="21"/>
  <c r="O137" i="20"/>
  <c r="O89" i="21"/>
  <c r="O132" i="20"/>
  <c r="O254" i="21"/>
  <c r="O303" i="20"/>
  <c r="M109" i="6"/>
  <c r="O174" i="21"/>
  <c r="O195" i="20"/>
  <c r="O186" i="21"/>
  <c r="O213" i="20"/>
  <c r="M358" i="6"/>
  <c r="O290" i="20"/>
  <c r="O129" i="21"/>
  <c r="O167" i="20"/>
  <c r="O103" i="21"/>
  <c r="O117" i="20"/>
  <c r="O158" i="21"/>
  <c r="O177" i="20"/>
  <c r="M347" i="6"/>
  <c r="O146" i="20"/>
  <c r="O78" i="21"/>
  <c r="O89" i="20"/>
  <c r="M382" i="6"/>
  <c r="O137" i="21"/>
  <c r="O168" i="20"/>
  <c r="F248" i="21"/>
  <c r="F296" i="20"/>
  <c r="C186" i="21"/>
  <c r="C213" i="20"/>
  <c r="F276" i="21"/>
  <c r="F331" i="20"/>
  <c r="F264" i="21"/>
  <c r="F317" i="20"/>
  <c r="F79" i="21"/>
  <c r="F91" i="20"/>
  <c r="C33" i="21"/>
  <c r="C34" i="20"/>
  <c r="M70" i="6"/>
  <c r="O196" i="21"/>
  <c r="O223" i="20"/>
  <c r="M80" i="6"/>
  <c r="O123" i="20"/>
  <c r="M66" i="6"/>
  <c r="O43" i="21"/>
  <c r="O47" i="20"/>
  <c r="M64" i="6"/>
  <c r="O23" i="21"/>
  <c r="O23" i="20"/>
  <c r="M90" i="6"/>
  <c r="O39" i="20"/>
  <c r="M26" i="6"/>
  <c r="O108" i="21"/>
  <c r="O122" i="20"/>
  <c r="M216" i="6"/>
  <c r="O301" i="21"/>
  <c r="O386" i="20"/>
  <c r="M222" i="6"/>
  <c r="O246" i="21"/>
  <c r="O293" i="20"/>
  <c r="O266" i="21"/>
  <c r="O345" i="20"/>
  <c r="M188" i="6"/>
  <c r="O294" i="20"/>
  <c r="M19" i="6"/>
  <c r="O55" i="21"/>
  <c r="O60" i="20"/>
  <c r="O77" i="21"/>
  <c r="O88" i="20"/>
  <c r="M213" i="6"/>
  <c r="O250" i="21"/>
  <c r="O298" i="20"/>
  <c r="C291" i="21"/>
  <c r="C372" i="20"/>
  <c r="O272" i="21"/>
  <c r="O327" i="20"/>
  <c r="O221" i="21"/>
  <c r="O255" i="20"/>
  <c r="O53" i="21"/>
  <c r="O58" i="20"/>
  <c r="I13" i="20"/>
  <c r="I13" i="21"/>
  <c r="L1160" i="7"/>
  <c r="N1160" i="7" s="1"/>
  <c r="N1164" i="7" s="1"/>
  <c r="L129" i="7"/>
  <c r="N129" i="7" s="1"/>
  <c r="L257" i="7"/>
  <c r="N257" i="7" s="1"/>
  <c r="N258" i="7" s="1"/>
  <c r="L145" i="7"/>
  <c r="N145" i="7" s="1"/>
  <c r="L77" i="7"/>
  <c r="N77" i="7" s="1"/>
  <c r="L80" i="7"/>
  <c r="N80" i="7" s="1"/>
  <c r="G27" i="14"/>
  <c r="G29" i="14" s="1"/>
  <c r="C31" i="14" s="1"/>
  <c r="N171" i="6"/>
  <c r="N48" i="6"/>
  <c r="M407" i="6"/>
  <c r="M258" i="6"/>
  <c r="L65" i="7"/>
  <c r="N65" i="7" s="1"/>
  <c r="L176" i="7"/>
  <c r="N176" i="7" s="1"/>
  <c r="L1053" i="7"/>
  <c r="N1053" i="7" s="1"/>
  <c r="L592" i="7"/>
  <c r="N592" i="7" s="1"/>
  <c r="L776" i="7"/>
  <c r="N776" i="7" s="1"/>
  <c r="L1055" i="7"/>
  <c r="N1055" i="7" s="1"/>
  <c r="L337" i="7"/>
  <c r="N337" i="7" s="1"/>
  <c r="N338" i="7" s="1"/>
  <c r="L590" i="7"/>
  <c r="N590" i="7" s="1"/>
  <c r="L953" i="7"/>
  <c r="N953" i="7" s="1"/>
  <c r="N409" i="6"/>
  <c r="M303" i="6"/>
  <c r="L218" i="7"/>
  <c r="N218" i="7" s="1"/>
  <c r="L702" i="7"/>
  <c r="N702" i="7" s="1"/>
  <c r="L529" i="7"/>
  <c r="N529" i="7" s="1"/>
  <c r="L990" i="7"/>
  <c r="N990" i="7" s="1"/>
  <c r="L1008" i="7"/>
  <c r="N1008" i="7" s="1"/>
  <c r="L312" i="7"/>
  <c r="N312" i="7" s="1"/>
  <c r="N313" i="7" s="1"/>
  <c r="N234" i="6"/>
  <c r="L1162" i="7"/>
  <c r="N1162" i="7" s="1"/>
  <c r="L69" i="7"/>
  <c r="N69" i="7" s="1"/>
  <c r="N70" i="7" s="1"/>
  <c r="L1012" i="7"/>
  <c r="N1012" i="7" s="1"/>
  <c r="N1013" i="7" s="1"/>
  <c r="L924" i="7"/>
  <c r="N924" i="7" s="1"/>
  <c r="N925" i="7" s="1"/>
  <c r="L813" i="7"/>
  <c r="N813" i="7" s="1"/>
  <c r="N814" i="7" s="1"/>
  <c r="L518" i="7"/>
  <c r="N518" i="7" s="1"/>
  <c r="N134" i="6"/>
  <c r="N24" i="6"/>
  <c r="L323" i="7"/>
  <c r="N323" i="7" s="1"/>
  <c r="N324" i="7" s="1"/>
  <c r="L450" i="7"/>
  <c r="N450" i="7" s="1"/>
  <c r="N451" i="7" s="1"/>
  <c r="L650" i="7"/>
  <c r="N650" i="7" s="1"/>
  <c r="N651" i="7" s="1"/>
  <c r="L128" i="7"/>
  <c r="N128" i="7" s="1"/>
  <c r="N130" i="7" s="1"/>
  <c r="L165" i="7"/>
  <c r="N165" i="7" s="1"/>
  <c r="L613" i="7"/>
  <c r="N613" i="7" s="1"/>
  <c r="L775" i="7"/>
  <c r="N775" i="7" s="1"/>
  <c r="L188" i="7"/>
  <c r="N188" i="7" s="1"/>
  <c r="L1027" i="7"/>
  <c r="N1027" i="7" s="1"/>
  <c r="L1050" i="7"/>
  <c r="N1050" i="7" s="1"/>
  <c r="N1051" i="7" s="1"/>
  <c r="L971" i="7"/>
  <c r="N971" i="7" s="1"/>
  <c r="L936" i="7"/>
  <c r="N936" i="7" s="1"/>
  <c r="L475" i="7"/>
  <c r="N475" i="7" s="1"/>
  <c r="L435" i="7"/>
  <c r="N435" i="7" s="1"/>
  <c r="M308" i="6"/>
  <c r="N188" i="6"/>
  <c r="N222" i="6"/>
  <c r="M27" i="6"/>
  <c r="M29" i="6"/>
  <c r="L164" i="7"/>
  <c r="N164" i="7" s="1"/>
  <c r="L567" i="7"/>
  <c r="N567" i="7" s="1"/>
  <c r="L989" i="7"/>
  <c r="N989" i="7" s="1"/>
  <c r="L1054" i="7"/>
  <c r="N1054" i="7" s="1"/>
  <c r="L506" i="7"/>
  <c r="N506" i="7" s="1"/>
  <c r="N215" i="6"/>
  <c r="N15" i="6"/>
  <c r="N195" i="6"/>
  <c r="N332" i="6"/>
  <c r="N414" i="6"/>
  <c r="N335" i="6"/>
  <c r="N138" i="6"/>
  <c r="N319" i="6"/>
  <c r="N296" i="6"/>
  <c r="N152" i="6"/>
  <c r="N412" i="6"/>
  <c r="N151" i="6"/>
  <c r="N211" i="6"/>
  <c r="N113" i="6"/>
  <c r="N320" i="6"/>
  <c r="N16" i="6"/>
  <c r="L189" i="7"/>
  <c r="N189" i="7" s="1"/>
  <c r="L1005" i="7"/>
  <c r="N1005" i="7" s="1"/>
  <c r="L1009" i="7"/>
  <c r="N1009" i="7" s="1"/>
  <c r="N160" i="6"/>
  <c r="N201" i="6"/>
  <c r="N322" i="6"/>
  <c r="N18" i="6"/>
  <c r="N123" i="6"/>
  <c r="N61" i="6"/>
  <c r="N118" i="6"/>
  <c r="N304" i="6"/>
  <c r="N331" i="6"/>
  <c r="N297" i="6"/>
  <c r="N70" i="6"/>
  <c r="N213" i="6"/>
  <c r="L112" i="7"/>
  <c r="N112" i="7" s="1"/>
  <c r="L792" i="7"/>
  <c r="N792" i="7" s="1"/>
  <c r="L774" i="7"/>
  <c r="N774" i="7" s="1"/>
  <c r="L954" i="7"/>
  <c r="N954" i="7" s="1"/>
  <c r="L701" i="7"/>
  <c r="N701" i="7" s="1"/>
  <c r="N703" i="7" s="1"/>
  <c r="L462" i="7"/>
  <c r="N462" i="7" s="1"/>
  <c r="L453" i="7"/>
  <c r="N453" i="7" s="1"/>
  <c r="L433" i="7"/>
  <c r="N433" i="7" s="1"/>
  <c r="N216" i="6"/>
  <c r="N258" i="6"/>
  <c r="L94" i="7"/>
  <c r="N94" i="7" s="1"/>
  <c r="L252" i="7"/>
  <c r="N252" i="7" s="1"/>
  <c r="L824" i="7"/>
  <c r="N824" i="7" s="1"/>
  <c r="L790" i="7"/>
  <c r="N790" i="7" s="1"/>
  <c r="L591" i="7"/>
  <c r="N591" i="7" s="1"/>
  <c r="L334" i="7"/>
  <c r="N334" i="7" s="1"/>
  <c r="N335" i="7" s="1"/>
  <c r="L1035" i="7"/>
  <c r="N1035" i="7" s="1"/>
  <c r="N131" i="6"/>
  <c r="N376" i="6"/>
  <c r="N168" i="6"/>
  <c r="N167" i="6"/>
  <c r="N104" i="6"/>
  <c r="N163" i="6"/>
  <c r="N299" i="6"/>
  <c r="N219" i="6"/>
  <c r="N126" i="6"/>
  <c r="N218" i="6"/>
  <c r="N120" i="6"/>
  <c r="N404" i="6"/>
  <c r="N19" i="6"/>
  <c r="L644" i="7"/>
  <c r="N644" i="7" s="1"/>
  <c r="N645" i="7" s="1"/>
  <c r="N646" i="7" s="1"/>
  <c r="N648" i="7" s="1"/>
  <c r="N75" i="6"/>
  <c r="L213" i="7"/>
  <c r="N213" i="7" s="1"/>
  <c r="L542" i="7"/>
  <c r="N542" i="7" s="1"/>
  <c r="N66" i="6"/>
  <c r="L1058" i="7"/>
  <c r="N1058" i="7" s="1"/>
  <c r="N1059" i="7" s="1"/>
  <c r="N46" i="6"/>
  <c r="N763" i="7"/>
  <c r="N764" i="7" s="1"/>
  <c r="G417" i="6" s="1"/>
  <c r="N91" i="6"/>
  <c r="M91" i="6"/>
  <c r="M53" i="6"/>
  <c r="N53" i="6"/>
  <c r="N95" i="6"/>
  <c r="M95" i="6"/>
  <c r="N81" i="6"/>
  <c r="M247" i="6"/>
  <c r="N419" i="6"/>
  <c r="N90" i="6"/>
  <c r="N339" i="6"/>
  <c r="N26" i="6"/>
  <c r="N165" i="6"/>
  <c r="N49" i="6"/>
  <c r="N330" i="6"/>
  <c r="N303" i="6"/>
  <c r="N228" i="6"/>
  <c r="N71" i="6"/>
  <c r="N248" i="6"/>
  <c r="N36" i="6"/>
  <c r="N145" i="6"/>
  <c r="N34" i="6"/>
  <c r="N351" i="6"/>
  <c r="N147" i="6"/>
  <c r="N56" i="6"/>
  <c r="N377" i="6"/>
  <c r="N342" i="6"/>
  <c r="N149" i="6"/>
  <c r="N108" i="6"/>
  <c r="N119" i="6"/>
  <c r="N301" i="6"/>
  <c r="N279" i="6"/>
  <c r="N183" i="6"/>
  <c r="N280" i="6"/>
  <c r="N153" i="6"/>
  <c r="N175" i="6"/>
  <c r="N259" i="6"/>
  <c r="N302" i="6"/>
  <c r="N214" i="6"/>
  <c r="N141" i="6"/>
  <c r="N399" i="6"/>
  <c r="N116" i="6"/>
  <c r="N79" i="6"/>
  <c r="N361" i="6"/>
  <c r="N391" i="6"/>
  <c r="N164" i="6"/>
  <c r="N105" i="6"/>
  <c r="N27" i="6"/>
  <c r="L678" i="7"/>
  <c r="N678" i="7" s="1"/>
  <c r="L551" i="7"/>
  <c r="N551" i="7" s="1"/>
  <c r="N415" i="6"/>
  <c r="N300" i="6"/>
  <c r="N336" i="6"/>
  <c r="N337" i="6"/>
  <c r="N20" i="6"/>
  <c r="N23" i="6"/>
  <c r="N73" i="6"/>
  <c r="N102" i="6"/>
  <c r="L79" i="7"/>
  <c r="N79" i="7" s="1"/>
  <c r="L107" i="7"/>
  <c r="N107" i="7" s="1"/>
  <c r="L588" i="7"/>
  <c r="N588" i="7" s="1"/>
  <c r="L968" i="7"/>
  <c r="N968" i="7" s="1"/>
  <c r="L454" i="7"/>
  <c r="N454" i="7" s="1"/>
  <c r="L786" i="7"/>
  <c r="N786" i="7" s="1"/>
  <c r="N797" i="7" s="1"/>
  <c r="L493" i="7"/>
  <c r="N493" i="7" s="1"/>
  <c r="L326" i="7"/>
  <c r="N326" i="7" s="1"/>
  <c r="N327" i="7" s="1"/>
  <c r="N328" i="7" s="1"/>
  <c r="G291" i="6" s="1"/>
  <c r="N200" i="6"/>
  <c r="N265" i="6"/>
  <c r="M20" i="6"/>
  <c r="M23" i="6"/>
  <c r="N178" i="6"/>
  <c r="N191" i="6"/>
  <c r="N69" i="6"/>
  <c r="L84" i="7"/>
  <c r="N84" i="7" s="1"/>
  <c r="L83" i="7"/>
  <c r="N83" i="7" s="1"/>
  <c r="L125" i="7"/>
  <c r="N125" i="7" s="1"/>
  <c r="N126" i="7" s="1"/>
  <c r="L92" i="7"/>
  <c r="N92" i="7" s="1"/>
  <c r="L951" i="7"/>
  <c r="N951" i="7" s="1"/>
  <c r="L749" i="7"/>
  <c r="N749" i="7" s="1"/>
  <c r="L969" i="7"/>
  <c r="N969" i="7" s="1"/>
  <c r="L589" i="7"/>
  <c r="N589" i="7" s="1"/>
  <c r="L345" i="7"/>
  <c r="N345" i="7" s="1"/>
  <c r="N346" i="7" s="1"/>
  <c r="N172" i="6"/>
  <c r="N176" i="6"/>
  <c r="N43" i="6"/>
  <c r="L289" i="7"/>
  <c r="N289" i="7" s="1"/>
  <c r="L737" i="7"/>
  <c r="N737" i="7" s="1"/>
  <c r="L920" i="7"/>
  <c r="N920" i="7" s="1"/>
  <c r="L629" i="7"/>
  <c r="N629" i="7" s="1"/>
  <c r="L987" i="7"/>
  <c r="N987" i="7" s="1"/>
  <c r="L477" i="7"/>
  <c r="N477" i="7" s="1"/>
  <c r="N137" i="6"/>
  <c r="N396" i="6"/>
  <c r="N405" i="6"/>
  <c r="N185" i="6"/>
  <c r="N400" i="6"/>
  <c r="N166" i="6"/>
  <c r="N63" i="6"/>
  <c r="N93" i="6"/>
  <c r="N38" i="6"/>
  <c r="N143" i="6"/>
  <c r="N86" i="6"/>
  <c r="N328" i="6"/>
  <c r="N80" i="6"/>
  <c r="N136" i="6"/>
  <c r="N170" i="6"/>
  <c r="N406" i="6"/>
  <c r="N124" i="6"/>
  <c r="N139" i="6"/>
  <c r="N281" i="6"/>
  <c r="N106" i="6"/>
  <c r="N45" i="6"/>
  <c r="N190" i="6"/>
  <c r="N182" i="6"/>
  <c r="N282" i="6"/>
  <c r="N197" i="6"/>
  <c r="N238" i="6"/>
  <c r="N284" i="6"/>
  <c r="N277" i="6"/>
  <c r="N67" i="6"/>
  <c r="N338" i="6"/>
  <c r="N286" i="6"/>
  <c r="N411" i="6"/>
  <c r="N33" i="6"/>
  <c r="N403" i="6"/>
  <c r="N285" i="6"/>
  <c r="N352" i="6"/>
  <c r="N402" i="6"/>
  <c r="N92" i="6"/>
  <c r="N187" i="6"/>
  <c r="N205" i="6"/>
  <c r="N397" i="6"/>
  <c r="N174" i="6"/>
  <c r="N125" i="6"/>
  <c r="N65" i="6"/>
  <c r="N270" i="6"/>
  <c r="N407" i="6"/>
  <c r="N309" i="6"/>
  <c r="N112" i="6"/>
  <c r="N159" i="6"/>
  <c r="N395" i="6"/>
  <c r="N298" i="6"/>
  <c r="N100" i="6"/>
  <c r="N326" i="6"/>
  <c r="N306" i="6"/>
  <c r="N398" i="6"/>
  <c r="N127" i="6"/>
  <c r="N68" i="6"/>
  <c r="N132" i="6"/>
  <c r="N287" i="6"/>
  <c r="N241" i="6"/>
  <c r="N181" i="6"/>
  <c r="N198" i="6"/>
  <c r="N162" i="6"/>
  <c r="N76" i="6"/>
  <c r="N408" i="6"/>
  <c r="N283" i="6"/>
  <c r="N247" i="6"/>
  <c r="N308" i="6"/>
  <c r="N340" i="6"/>
  <c r="N89" i="6"/>
  <c r="L114" i="7"/>
  <c r="N114" i="7" s="1"/>
  <c r="L204" i="7"/>
  <c r="N204" i="7" s="1"/>
  <c r="L438" i="7"/>
  <c r="N438" i="7" s="1"/>
  <c r="L1067" i="7"/>
  <c r="N1067" i="7" s="1"/>
  <c r="L442" i="7"/>
  <c r="N442" i="7" s="1"/>
  <c r="N443" i="7" s="1"/>
  <c r="L251" i="7"/>
  <c r="N251" i="7" s="1"/>
  <c r="L988" i="7"/>
  <c r="N988" i="7" s="1"/>
  <c r="L1066" i="7"/>
  <c r="N1066" i="7" s="1"/>
  <c r="N1068" i="7" s="1"/>
  <c r="L466" i="7"/>
  <c r="N466" i="7" s="1"/>
  <c r="L217" i="7"/>
  <c r="N217" i="7" s="1"/>
  <c r="N219" i="7" s="1"/>
  <c r="L1161" i="7"/>
  <c r="N1161" i="7" s="1"/>
  <c r="L28" i="7"/>
  <c r="N28" i="7" s="1"/>
  <c r="N30" i="7" s="1"/>
  <c r="L205" i="7"/>
  <c r="N205" i="7" s="1"/>
  <c r="L463" i="7"/>
  <c r="N463" i="7" s="1"/>
  <c r="L677" i="7"/>
  <c r="N677" i="7" s="1"/>
  <c r="L839" i="7"/>
  <c r="N839" i="7" s="1"/>
  <c r="N101" i="6"/>
  <c r="L795" i="7"/>
  <c r="N795" i="7" s="1"/>
  <c r="L791" i="7"/>
  <c r="N791" i="7" s="1"/>
  <c r="L356" i="7"/>
  <c r="N356" i="7" s="1"/>
  <c r="N357" i="7" s="1"/>
  <c r="L490" i="7"/>
  <c r="N490" i="7" s="1"/>
  <c r="N491" i="7" s="1"/>
  <c r="L214" i="7"/>
  <c r="N214" i="7" s="1"/>
  <c r="M201" i="6"/>
  <c r="N25" i="6"/>
  <c r="L21" i="7"/>
  <c r="N21" i="7" s="1"/>
  <c r="L628" i="7"/>
  <c r="N628" i="7" s="1"/>
  <c r="L726" i="7"/>
  <c r="N726" i="7" s="1"/>
  <c r="L986" i="7"/>
  <c r="N986" i="7" s="1"/>
  <c r="L1026" i="7"/>
  <c r="N1026" i="7" s="1"/>
  <c r="L612" i="7"/>
  <c r="N612" i="7" s="1"/>
  <c r="L855" i="7"/>
  <c r="N855" i="7" s="1"/>
  <c r="L476" i="7"/>
  <c r="N476" i="7" s="1"/>
  <c r="L809" i="7"/>
  <c r="N809" i="7" s="1"/>
  <c r="L1004" i="7"/>
  <c r="N1004" i="7" s="1"/>
  <c r="N231" i="6"/>
  <c r="L541" i="7"/>
  <c r="N541" i="7" s="1"/>
  <c r="L714" i="7"/>
  <c r="N714" i="7" s="1"/>
  <c r="N107" i="6"/>
  <c r="N30" i="6"/>
  <c r="N584" i="7"/>
  <c r="M326" i="6"/>
  <c r="L250" i="7"/>
  <c r="N250" i="7" s="1"/>
  <c r="L950" i="7"/>
  <c r="N950" i="7" s="1"/>
  <c r="L725" i="7"/>
  <c r="N725" i="7" s="1"/>
  <c r="L750" i="7"/>
  <c r="N750" i="7" s="1"/>
  <c r="L738" i="7"/>
  <c r="N738" i="7" s="1"/>
  <c r="N739" i="7" s="1"/>
  <c r="L1007" i="7"/>
  <c r="N1007" i="7" s="1"/>
  <c r="L359" i="7"/>
  <c r="N359" i="7" s="1"/>
  <c r="N360" i="7" s="1"/>
  <c r="N361" i="7" s="1"/>
  <c r="G294" i="6" s="1"/>
  <c r="N29" i="6"/>
  <c r="M406" i="6"/>
  <c r="M400" i="6"/>
  <c r="M30" i="6"/>
  <c r="M383" i="6"/>
  <c r="M302" i="6"/>
  <c r="L106" i="7"/>
  <c r="N106" i="7" s="1"/>
  <c r="L97" i="7"/>
  <c r="N97" i="7" s="1"/>
  <c r="L108" i="7"/>
  <c r="N108" i="7" s="1"/>
  <c r="L20" i="7"/>
  <c r="N20" i="7" s="1"/>
  <c r="L109" i="7"/>
  <c r="N109" i="7" s="1"/>
  <c r="L253" i="7"/>
  <c r="N253" i="7" s="1"/>
  <c r="L467" i="7"/>
  <c r="N467" i="7" s="1"/>
  <c r="L921" i="7"/>
  <c r="N921" i="7" s="1"/>
  <c r="L530" i="7"/>
  <c r="N530" i="7" s="1"/>
  <c r="L315" i="7"/>
  <c r="N315" i="7" s="1"/>
  <c r="N316" i="7" s="1"/>
  <c r="L348" i="7"/>
  <c r="N348" i="7" s="1"/>
  <c r="N349" i="7" s="1"/>
  <c r="L789" i="7"/>
  <c r="N789" i="7" s="1"/>
  <c r="L566" i="7"/>
  <c r="N566" i="7" s="1"/>
  <c r="L854" i="7"/>
  <c r="N854" i="7" s="1"/>
  <c r="L1036" i="7"/>
  <c r="N1036" i="7" s="1"/>
  <c r="L1006" i="7"/>
  <c r="N1006" i="7" s="1"/>
  <c r="L514" i="7"/>
  <c r="N514" i="7" s="1"/>
  <c r="N515" i="7" s="1"/>
  <c r="N243" i="6"/>
  <c r="N262" i="6"/>
  <c r="N225" i="6"/>
  <c r="L690" i="7"/>
  <c r="N690" i="7" s="1"/>
  <c r="L713" i="7"/>
  <c r="N713" i="7" s="1"/>
  <c r="L967" i="7"/>
  <c r="N967" i="7" s="1"/>
  <c r="N972" i="7" s="1"/>
  <c r="M304" i="6"/>
  <c r="L93" i="7"/>
  <c r="N93" i="7" s="1"/>
  <c r="L78" i="7"/>
  <c r="N78" i="7" s="1"/>
  <c r="L177" i="7"/>
  <c r="N177" i="7" s="1"/>
  <c r="L149" i="7"/>
  <c r="N149" i="7" s="1"/>
  <c r="N151" i="7" s="1"/>
  <c r="L494" i="7"/>
  <c r="N494" i="7" s="1"/>
  <c r="L777" i="7"/>
  <c r="N777" i="7" s="1"/>
  <c r="L778" i="7"/>
  <c r="N778" i="7" s="1"/>
  <c r="L935" i="7"/>
  <c r="N935" i="7" s="1"/>
  <c r="L304" i="7"/>
  <c r="N304" i="7" s="1"/>
  <c r="N305" i="7" s="1"/>
  <c r="N306" i="7" s="1"/>
  <c r="G289" i="6" s="1"/>
  <c r="L505" i="7"/>
  <c r="N505" i="7" s="1"/>
  <c r="L779" i="7"/>
  <c r="N779" i="7" s="1"/>
  <c r="L985" i="7"/>
  <c r="N985" i="7" s="1"/>
  <c r="N991" i="7" s="1"/>
  <c r="L970" i="7"/>
  <c r="N970" i="7" s="1"/>
  <c r="L478" i="7"/>
  <c r="N478" i="7" s="1"/>
  <c r="L952" i="7"/>
  <c r="N952" i="7" s="1"/>
  <c r="N47" i="6"/>
  <c r="N60" i="6"/>
  <c r="L689" i="7"/>
  <c r="N689" i="7" s="1"/>
  <c r="L550" i="7"/>
  <c r="N550" i="7" s="1"/>
  <c r="M297" i="6"/>
  <c r="N772" i="7"/>
  <c r="M285" i="6"/>
  <c r="N189" i="6"/>
  <c r="N74" i="6"/>
  <c r="N142" i="6"/>
  <c r="N42" i="6"/>
  <c r="N212" i="6"/>
  <c r="N194" i="6"/>
  <c r="N117" i="6"/>
  <c r="L371" i="7"/>
  <c r="N371" i="7" s="1"/>
  <c r="N133" i="6"/>
  <c r="N363" i="6"/>
  <c r="N111" i="6"/>
  <c r="N150" i="6"/>
  <c r="N169" i="6"/>
  <c r="N103" i="6"/>
  <c r="N235" i="6"/>
  <c r="N307" i="6"/>
  <c r="N28" i="6"/>
  <c r="N323" i="6"/>
  <c r="N217" i="6"/>
  <c r="M28" i="6"/>
  <c r="W40" i="6"/>
  <c r="N40" i="6" s="1"/>
  <c r="G346" i="6"/>
  <c r="N203" i="6"/>
  <c r="N226" i="6"/>
  <c r="N157" i="6"/>
  <c r="N179" i="6"/>
  <c r="N184" i="6"/>
  <c r="N393" i="6"/>
  <c r="N156" i="6"/>
  <c r="M393" i="6"/>
  <c r="M306" i="6"/>
  <c r="M296" i="6"/>
  <c r="M404" i="6"/>
  <c r="N122" i="6"/>
  <c r="N99" i="6"/>
  <c r="N394" i="6"/>
  <c r="M394" i="6"/>
  <c r="N59" i="6"/>
  <c r="L482" i="7"/>
  <c r="N482" i="7" s="1"/>
  <c r="L98" i="7"/>
  <c r="N98" i="7" s="1"/>
  <c r="L153" i="7"/>
  <c r="N153" i="7" s="1"/>
  <c r="N154" i="7" s="1"/>
  <c r="L1015" i="7"/>
  <c r="L942" i="7"/>
  <c r="N942" i="7" s="1"/>
  <c r="N943" i="7" s="1"/>
  <c r="L293" i="7"/>
  <c r="N293" i="7" s="1"/>
  <c r="L1071" i="7"/>
  <c r="N1071" i="7" s="1"/>
  <c r="L1039" i="7"/>
  <c r="N1039" i="7" s="1"/>
  <c r="N1040" i="7" s="1"/>
  <c r="L927" i="7"/>
  <c r="N927" i="7" s="1"/>
  <c r="N928" i="7" s="1"/>
  <c r="L974" i="7"/>
  <c r="N974" i="7" s="1"/>
  <c r="N975" i="7" s="1"/>
  <c r="L996" i="7"/>
  <c r="N996" i="7" s="1"/>
  <c r="N997" i="7" s="1"/>
  <c r="L421" i="7"/>
  <c r="N421" i="7" s="1"/>
  <c r="L422" i="7"/>
  <c r="N422" i="7" s="1"/>
  <c r="L117" i="7"/>
  <c r="N117" i="7" s="1"/>
  <c r="N118" i="7" s="1"/>
  <c r="L375" i="7"/>
  <c r="N375" i="7" s="1"/>
  <c r="N376" i="7" s="1"/>
  <c r="L958" i="7"/>
  <c r="N958" i="7" s="1"/>
  <c r="L825" i="7"/>
  <c r="N825" i="7" s="1"/>
  <c r="L810" i="7"/>
  <c r="N810" i="7" s="1"/>
  <c r="N84" i="6"/>
  <c r="N44" i="6"/>
  <c r="N121" i="6"/>
  <c r="N82" i="6"/>
  <c r="N207" i="6"/>
  <c r="N54" i="6"/>
  <c r="N78" i="6"/>
  <c r="N229" i="6"/>
  <c r="N98" i="6"/>
  <c r="N155" i="6"/>
  <c r="N154" i="6"/>
  <c r="N209" i="6"/>
  <c r="N193" i="6"/>
  <c r="N41" i="6"/>
  <c r="N64" i="6"/>
  <c r="N180" i="6"/>
  <c r="N387" i="6"/>
  <c r="L843" i="7"/>
  <c r="N843" i="7" s="1"/>
  <c r="N844" i="7" s="1"/>
  <c r="L423" i="7"/>
  <c r="N423" i="7" s="1"/>
  <c r="L370" i="7"/>
  <c r="N370" i="7" s="1"/>
  <c r="L1042" i="7"/>
  <c r="N1042" i="7" s="1"/>
  <c r="N1043" i="7" s="1"/>
  <c r="L828" i="7"/>
  <c r="N828" i="7" s="1"/>
  <c r="N829" i="7" s="1"/>
  <c r="N88" i="6"/>
  <c r="N85" i="6"/>
  <c r="N356" i="6"/>
  <c r="M356" i="6"/>
  <c r="N355" i="6"/>
  <c r="M355" i="6"/>
  <c r="M210" i="6"/>
  <c r="L66" i="7"/>
  <c r="N66" i="7" s="1"/>
  <c r="L201" i="7"/>
  <c r="N201" i="7" s="1"/>
  <c r="L265" i="7"/>
  <c r="N265" i="7" s="1"/>
  <c r="N266" i="7" s="1"/>
  <c r="L200" i="7"/>
  <c r="N200" i="7" s="1"/>
  <c r="L439" i="7"/>
  <c r="N439" i="7" s="1"/>
  <c r="L1070" i="7"/>
  <c r="N1070" i="7" s="1"/>
  <c r="L939" i="7"/>
  <c r="N939" i="7" s="1"/>
  <c r="N940" i="7" s="1"/>
  <c r="L481" i="7"/>
  <c r="N481" i="7" s="1"/>
  <c r="L957" i="7"/>
  <c r="N957" i="7" s="1"/>
  <c r="N140" i="6"/>
  <c r="N220" i="6"/>
  <c r="N58" i="6"/>
  <c r="N144" i="6"/>
  <c r="N177" i="6"/>
  <c r="N202" i="6"/>
  <c r="N365" i="6"/>
  <c r="M365" i="6"/>
  <c r="N364" i="6"/>
  <c r="M364" i="6"/>
  <c r="N357" i="6"/>
  <c r="M357" i="6"/>
  <c r="N362" i="6"/>
  <c r="M362" i="6"/>
  <c r="N353" i="6"/>
  <c r="M353" i="6"/>
  <c r="L113" i="7"/>
  <c r="N113" i="7" s="1"/>
  <c r="L292" i="7"/>
  <c r="N292" i="7" s="1"/>
  <c r="L424" i="7"/>
  <c r="N424" i="7" s="1"/>
  <c r="L977" i="7"/>
  <c r="N977" i="7" s="1"/>
  <c r="N978" i="7" s="1"/>
  <c r="N979" i="7" s="1"/>
  <c r="L959" i="7"/>
  <c r="N959" i="7" s="1"/>
  <c r="L517" i="7"/>
  <c r="N517" i="7" s="1"/>
  <c r="N519" i="7" s="1"/>
  <c r="L840" i="7"/>
  <c r="N840" i="7" s="1"/>
  <c r="N87" i="6"/>
  <c r="N128" i="6"/>
  <c r="N146" i="6"/>
  <c r="N192" i="6"/>
  <c r="N360" i="6"/>
  <c r="M360" i="6"/>
  <c r="N383" i="6"/>
  <c r="M284" i="6"/>
  <c r="M377" i="6"/>
  <c r="M259" i="6"/>
  <c r="N371" i="6"/>
  <c r="N324" i="6"/>
  <c r="N325" i="6"/>
  <c r="N244" i="6"/>
  <c r="N237" i="6"/>
  <c r="M260" i="6"/>
  <c r="M374" i="6"/>
  <c r="M335" i="6"/>
  <c r="N260" i="6"/>
  <c r="M399" i="6"/>
  <c r="N210" i="6"/>
  <c r="N373" i="6"/>
  <c r="N130" i="6"/>
  <c r="M301" i="6"/>
  <c r="N347" i="6"/>
  <c r="N359" i="6"/>
  <c r="M386" i="6"/>
  <c r="M129" i="6"/>
  <c r="N358" i="6"/>
  <c r="M324" i="6"/>
  <c r="M237" i="6"/>
  <c r="N372" i="6"/>
  <c r="N245" i="6"/>
  <c r="M244" i="6"/>
  <c r="M127" i="6"/>
  <c r="N354" i="6"/>
  <c r="M402" i="6"/>
  <c r="N261" i="6"/>
  <c r="N369" i="6"/>
  <c r="N327" i="6"/>
  <c r="N230" i="6"/>
  <c r="M245" i="6"/>
  <c r="N109" i="6"/>
  <c r="M369" i="6"/>
  <c r="M327" i="6"/>
  <c r="M230" i="6"/>
  <c r="M371" i="6"/>
  <c r="M239" i="6"/>
  <c r="N224" i="6"/>
  <c r="N388" i="6"/>
  <c r="N348" i="6"/>
  <c r="N368" i="6"/>
  <c r="N263" i="6"/>
  <c r="N386" i="6"/>
  <c r="M354" i="6"/>
  <c r="M208" i="6"/>
  <c r="N21" i="6"/>
  <c r="N239" i="6"/>
  <c r="N233" i="6"/>
  <c r="N196" i="6"/>
  <c r="M299" i="6"/>
  <c r="M359" i="6"/>
  <c r="N223" i="6"/>
  <c r="N129" i="6"/>
  <c r="N345" i="6"/>
  <c r="N382" i="6"/>
  <c r="N367" i="6"/>
  <c r="N374" i="6"/>
  <c r="N208" i="6"/>
  <c r="M300" i="6"/>
  <c r="M240" i="6"/>
  <c r="M348" i="6"/>
  <c r="M21" i="6"/>
  <c r="M263" i="6"/>
  <c r="M224" i="6"/>
  <c r="N240" i="6"/>
  <c r="M351" i="6"/>
  <c r="N197" i="7"/>
  <c r="N198" i="7" s="1"/>
  <c r="N38" i="7"/>
  <c r="N137" i="7"/>
  <c r="N138" i="7" s="1"/>
  <c r="N139" i="7" s="1"/>
  <c r="G249" i="6" s="1"/>
  <c r="O175" i="21" s="1"/>
  <c r="J29" i="6"/>
  <c r="B2" i="5"/>
  <c r="B154" i="2"/>
  <c r="H65" i="2"/>
  <c r="H64" i="2"/>
  <c r="H63" i="2"/>
  <c r="H62" i="2"/>
  <c r="H61" i="2"/>
  <c r="H60" i="2"/>
  <c r="H59" i="2"/>
  <c r="H57" i="2"/>
  <c r="H56" i="2"/>
  <c r="H55" i="2"/>
  <c r="H54" i="2"/>
  <c r="H53" i="2"/>
  <c r="H52" i="2"/>
  <c r="H51" i="2"/>
  <c r="H50" i="2"/>
  <c r="H49" i="2"/>
  <c r="H48" i="2"/>
  <c r="H47" i="2"/>
  <c r="H46" i="2"/>
  <c r="H45" i="2"/>
  <c r="H44" i="2"/>
  <c r="H38" i="2"/>
  <c r="H37" i="2"/>
  <c r="H36" i="2"/>
  <c r="I9" i="2"/>
  <c r="L872" i="7" s="1"/>
  <c r="G39" i="1"/>
  <c r="G33" i="1"/>
  <c r="N1016" i="7" l="1"/>
  <c r="N1015" i="7"/>
  <c r="M346" i="6"/>
  <c r="O170" i="20"/>
  <c r="N291" i="6"/>
  <c r="O273" i="21"/>
  <c r="O328" i="20"/>
  <c r="I153" i="21"/>
  <c r="Q153" i="21" s="1"/>
  <c r="I169" i="20"/>
  <c r="N780" i="7"/>
  <c r="N294" i="6"/>
  <c r="O172" i="21"/>
  <c r="O194" i="20"/>
  <c r="N593" i="7"/>
  <c r="N594" i="7" s="1"/>
  <c r="N944" i="7"/>
  <c r="N289" i="6"/>
  <c r="O317" i="21"/>
  <c r="O406" i="20"/>
  <c r="N955" i="7"/>
  <c r="H153" i="21"/>
  <c r="H169" i="20"/>
  <c r="O189" i="21"/>
  <c r="O215" i="20"/>
  <c r="N13" i="21"/>
  <c r="Q13" i="21"/>
  <c r="O176" i="21"/>
  <c r="O196" i="20"/>
  <c r="N425" i="7"/>
  <c r="N426" i="7" s="1"/>
  <c r="N427" i="7" s="1"/>
  <c r="G310" i="6" s="1"/>
  <c r="N131" i="7"/>
  <c r="N202" i="7"/>
  <c r="N270" i="7"/>
  <c r="N271" i="7" s="1"/>
  <c r="G276" i="6" s="1"/>
  <c r="N39" i="7"/>
  <c r="N40" i="7" s="1"/>
  <c r="N67" i="7"/>
  <c r="N71" i="7" s="1"/>
  <c r="N81" i="7"/>
  <c r="N178" i="7"/>
  <c r="N317" i="7"/>
  <c r="G290" i="6" s="1"/>
  <c r="G110" i="6"/>
  <c r="N531" i="7"/>
  <c r="N1056" i="7"/>
  <c r="N1060" i="7" s="1"/>
  <c r="G443" i="6" s="1"/>
  <c r="N339" i="7"/>
  <c r="G292" i="6" s="1"/>
  <c r="N614" i="7"/>
  <c r="N615" i="7" s="1"/>
  <c r="N617" i="7" s="1"/>
  <c r="N1165" i="7"/>
  <c r="G458" i="6" s="1"/>
  <c r="N350" i="7"/>
  <c r="G293" i="6" s="1"/>
  <c r="N543" i="7"/>
  <c r="N166" i="7"/>
  <c r="N1028" i="7"/>
  <c r="N652" i="7"/>
  <c r="N653" i="7" s="1"/>
  <c r="G380" i="6" s="1"/>
  <c r="N507" i="7"/>
  <c r="N937" i="7"/>
  <c r="N190" i="7"/>
  <c r="N568" i="7"/>
  <c r="N569" i="7" s="1"/>
  <c r="N571" i="7" s="1"/>
  <c r="N575" i="7" s="1"/>
  <c r="N576" i="7" s="1"/>
  <c r="N826" i="7"/>
  <c r="N1037" i="7"/>
  <c r="N1044" i="7" s="1"/>
  <c r="N691" i="7"/>
  <c r="N692" i="7" s="1"/>
  <c r="G384" i="6" s="1"/>
  <c r="N841" i="7"/>
  <c r="N468" i="7"/>
  <c r="N464" i="7"/>
  <c r="M272" i="6"/>
  <c r="N272" i="6"/>
  <c r="N922" i="7"/>
  <c r="N929" i="7" s="1"/>
  <c r="N455" i="7"/>
  <c r="N456" i="7" s="1"/>
  <c r="G313" i="6" s="1"/>
  <c r="I272" i="6"/>
  <c r="N215" i="7"/>
  <c r="N220" i="7" s="1"/>
  <c r="G267" i="6" s="1"/>
  <c r="N630" i="7"/>
  <c r="N631" i="7" s="1"/>
  <c r="N633" i="7" s="1"/>
  <c r="N440" i="7"/>
  <c r="N552" i="7"/>
  <c r="N553" i="7" s="1"/>
  <c r="N555" i="7" s="1"/>
  <c r="N495" i="7"/>
  <c r="N95" i="7"/>
  <c r="N679" i="7"/>
  <c r="N751" i="7"/>
  <c r="G246" i="6"/>
  <c r="N115" i="7"/>
  <c r="N294" i="7"/>
  <c r="N206" i="7"/>
  <c r="N22" i="7"/>
  <c r="N715" i="7"/>
  <c r="N85" i="7"/>
  <c r="N86" i="7" s="1"/>
  <c r="G206" i="6" s="1"/>
  <c r="N811" i="7"/>
  <c r="N249" i="6"/>
  <c r="N479" i="7"/>
  <c r="N110" i="7"/>
  <c r="N255" i="7"/>
  <c r="N259" i="7" s="1"/>
  <c r="G275" i="6" s="1"/>
  <c r="N856" i="7"/>
  <c r="N727" i="7"/>
  <c r="N1010" i="7"/>
  <c r="N998" i="7"/>
  <c r="G439" i="6" s="1"/>
  <c r="N781" i="7"/>
  <c r="N783" i="7" s="1"/>
  <c r="N798" i="7" s="1"/>
  <c r="G438" i="6"/>
  <c r="N520" i="7"/>
  <c r="G318" i="6" s="1"/>
  <c r="N483" i="7"/>
  <c r="N484" i="7" s="1"/>
  <c r="N99" i="7"/>
  <c r="N346" i="6"/>
  <c r="N1072" i="7"/>
  <c r="N1073" i="7" s="1"/>
  <c r="G445" i="6" s="1"/>
  <c r="N372" i="7"/>
  <c r="N377" i="7" s="1"/>
  <c r="N960" i="7"/>
  <c r="M294" i="6"/>
  <c r="M291" i="6"/>
  <c r="M289" i="6"/>
  <c r="I140" i="2"/>
  <c r="L557" i="7" s="1"/>
  <c r="I93" i="2"/>
  <c r="M249" i="6"/>
  <c r="I72" i="2"/>
  <c r="I107" i="2"/>
  <c r="L173" i="7" s="1"/>
  <c r="N746" i="7"/>
  <c r="N747" i="7" s="1"/>
  <c r="I96" i="2"/>
  <c r="L698" i="7" s="1"/>
  <c r="I84" i="2"/>
  <c r="I24" i="2"/>
  <c r="H58" i="2"/>
  <c r="I57" i="2" s="1"/>
  <c r="I39" i="2"/>
  <c r="I51" i="2"/>
  <c r="I54" i="2"/>
  <c r="I63" i="2"/>
  <c r="I6" i="2"/>
  <c r="I36" i="2"/>
  <c r="I81" i="2"/>
  <c r="I119" i="2"/>
  <c r="I78" i="2"/>
  <c r="I12" i="2"/>
  <c r="I21" i="2"/>
  <c r="I48" i="2"/>
  <c r="I60" i="2"/>
  <c r="I113" i="2"/>
  <c r="I33" i="2"/>
  <c r="I75" i="2"/>
  <c r="I87" i="2"/>
  <c r="G45" i="1"/>
  <c r="I15" i="2"/>
  <c r="I18" i="2"/>
  <c r="I102" i="2"/>
  <c r="I42" i="2"/>
  <c r="I45" i="2"/>
  <c r="I125" i="2"/>
  <c r="N573" i="7"/>
  <c r="N574" i="7" s="1"/>
  <c r="N872" i="7"/>
  <c r="N873" i="7" s="1"/>
  <c r="N874" i="7" s="1"/>
  <c r="I30" i="2"/>
  <c r="N310" i="6" l="1"/>
  <c r="O139" i="21"/>
  <c r="O153" i="20"/>
  <c r="M443" i="6"/>
  <c r="O99" i="21"/>
  <c r="O112" i="20"/>
  <c r="N246" i="6"/>
  <c r="O236" i="21"/>
  <c r="O275" i="20"/>
  <c r="O178" i="21"/>
  <c r="O199" i="20"/>
  <c r="N544" i="7"/>
  <c r="G334" i="6" s="1"/>
  <c r="O170" i="21"/>
  <c r="O188" i="20"/>
  <c r="N290" i="6"/>
  <c r="O316" i="21"/>
  <c r="O405" i="20"/>
  <c r="N445" i="6"/>
  <c r="O70" i="21"/>
  <c r="O74" i="20"/>
  <c r="M439" i="6"/>
  <c r="O42" i="21"/>
  <c r="O45" i="20"/>
  <c r="H113" i="21"/>
  <c r="H130" i="20"/>
  <c r="M293" i="6"/>
  <c r="O136" i="21"/>
  <c r="O149" i="20"/>
  <c r="O95" i="21"/>
  <c r="O107" i="20"/>
  <c r="N1017" i="7"/>
  <c r="N275" i="6"/>
  <c r="O65" i="21"/>
  <c r="O69" i="20"/>
  <c r="N207" i="7"/>
  <c r="O313" i="21"/>
  <c r="O402" i="20"/>
  <c r="N752" i="7"/>
  <c r="G416" i="6" s="1"/>
  <c r="N318" i="6"/>
  <c r="O183" i="21"/>
  <c r="O208" i="20"/>
  <c r="G440" i="6"/>
  <c r="O293" i="21"/>
  <c r="O371" i="20"/>
  <c r="N680" i="7"/>
  <c r="G385" i="6" s="1"/>
  <c r="N313" i="6"/>
  <c r="O169" i="21"/>
  <c r="O185" i="20"/>
  <c r="N384" i="6"/>
  <c r="O200" i="21"/>
  <c r="O226" i="20"/>
  <c r="N1029" i="7"/>
  <c r="G441" i="6" s="1"/>
  <c r="N458" i="6"/>
  <c r="O29" i="21"/>
  <c r="O29" i="20"/>
  <c r="N961" i="7"/>
  <c r="M438" i="6"/>
  <c r="O68" i="21"/>
  <c r="O71" i="20"/>
  <c r="G401" i="6"/>
  <c r="O249" i="21" s="1"/>
  <c r="N716" i="7"/>
  <c r="G435" i="6"/>
  <c r="M435" i="6" s="1"/>
  <c r="G442" i="6"/>
  <c r="G436" i="6"/>
  <c r="N110" i="6"/>
  <c r="O271" i="21"/>
  <c r="O326" i="20"/>
  <c r="N401" i="6"/>
  <c r="O287" i="21"/>
  <c r="L502" i="7"/>
  <c r="N502" i="7" s="1"/>
  <c r="N503" i="7" s="1"/>
  <c r="N508" i="7" s="1"/>
  <c r="G317" i="6" s="1"/>
  <c r="L1119" i="7"/>
  <c r="N1119" i="7" s="1"/>
  <c r="N1120" i="7" s="1"/>
  <c r="N1121" i="7" s="1"/>
  <c r="L234" i="7"/>
  <c r="N234" i="7" s="1"/>
  <c r="N235" i="7" s="1"/>
  <c r="N236" i="7" s="1"/>
  <c r="L888" i="7"/>
  <c r="N888" i="7" s="1"/>
  <c r="N889" i="7" s="1"/>
  <c r="N890" i="7" s="1"/>
  <c r="L242" i="7"/>
  <c r="N242" i="7" s="1"/>
  <c r="N243" i="7" s="1"/>
  <c r="N244" i="7" s="1"/>
  <c r="L904" i="7"/>
  <c r="N904" i="7" s="1"/>
  <c r="N905" i="7" s="1"/>
  <c r="N906" i="7" s="1"/>
  <c r="L806" i="7"/>
  <c r="N806" i="7" s="1"/>
  <c r="N807" i="7" s="1"/>
  <c r="N815" i="7" s="1"/>
  <c r="G421" i="6" s="1"/>
  <c r="L1095" i="7"/>
  <c r="N1095" i="7" s="1"/>
  <c r="N1096" i="7" s="1"/>
  <c r="N1097" i="7" s="1"/>
  <c r="L912" i="7"/>
  <c r="N912" i="7" s="1"/>
  <c r="N913" i="7" s="1"/>
  <c r="N914" i="7" s="1"/>
  <c r="L896" i="7"/>
  <c r="N896" i="7" s="1"/>
  <c r="N897" i="7" s="1"/>
  <c r="N898" i="7" s="1"/>
  <c r="L1127" i="7"/>
  <c r="N1127" i="7" s="1"/>
  <c r="N1128" i="7" s="1"/>
  <c r="N1129" i="7" s="1"/>
  <c r="L1151" i="7"/>
  <c r="N1151" i="7" s="1"/>
  <c r="N1152" i="7" s="1"/>
  <c r="N1153" i="7" s="1"/>
  <c r="L434" i="7"/>
  <c r="N434" i="7" s="1"/>
  <c r="N436" i="7" s="1"/>
  <c r="N444" i="7" s="1"/>
  <c r="G312" i="6" s="1"/>
  <c r="L880" i="7"/>
  <c r="N880" i="7" s="1"/>
  <c r="N881" i="7" s="1"/>
  <c r="N882" i="7" s="1"/>
  <c r="L1135" i="7"/>
  <c r="N1135" i="7" s="1"/>
  <c r="N1136" i="7" s="1"/>
  <c r="N1137" i="7" s="1"/>
  <c r="L1087" i="7"/>
  <c r="N1087" i="7" s="1"/>
  <c r="N1088" i="7" s="1"/>
  <c r="N1089" i="7" s="1"/>
  <c r="L722" i="7"/>
  <c r="N722" i="7" s="1"/>
  <c r="N723" i="7" s="1"/>
  <c r="N728" i="7" s="1"/>
  <c r="G410" i="6" s="1"/>
  <c r="L146" i="7"/>
  <c r="N146" i="7" s="1"/>
  <c r="N147" i="7" s="1"/>
  <c r="N155" i="7" s="1"/>
  <c r="G252" i="6" s="1"/>
  <c r="L836" i="7"/>
  <c r="N836" i="7" s="1"/>
  <c r="N837" i="7" s="1"/>
  <c r="N845" i="7" s="1"/>
  <c r="G423" i="6" s="1"/>
  <c r="L1111" i="7"/>
  <c r="N1111" i="7" s="1"/>
  <c r="N1112" i="7" s="1"/>
  <c r="N1113" i="7" s="1"/>
  <c r="L851" i="7"/>
  <c r="N851" i="7" s="1"/>
  <c r="N852" i="7" s="1"/>
  <c r="N857" i="7" s="1"/>
  <c r="G424" i="6" s="1"/>
  <c r="L1103" i="7"/>
  <c r="N1103" i="7" s="1"/>
  <c r="N1104" i="7" s="1"/>
  <c r="N1105" i="7" s="1"/>
  <c r="L821" i="7"/>
  <c r="N821" i="7" s="1"/>
  <c r="N822" i="7" s="1"/>
  <c r="N830" i="7" s="1"/>
  <c r="G422" i="6" s="1"/>
  <c r="O157" i="21" s="1"/>
  <c r="L864" i="7"/>
  <c r="N864" i="7" s="1"/>
  <c r="N865" i="7" s="1"/>
  <c r="N866" i="7" s="1"/>
  <c r="L1143" i="7"/>
  <c r="N1143" i="7" s="1"/>
  <c r="N1144" i="7" s="1"/>
  <c r="N1145" i="7" s="1"/>
  <c r="L526" i="7"/>
  <c r="N526" i="7" s="1"/>
  <c r="N527" i="7" s="1"/>
  <c r="N532" i="7" s="1"/>
  <c r="G333" i="6" s="1"/>
  <c r="L1079" i="7"/>
  <c r="N1079" i="7" s="1"/>
  <c r="N1080" i="7" s="1"/>
  <c r="N1081" i="7" s="1"/>
  <c r="L734" i="7"/>
  <c r="N734" i="7" s="1"/>
  <c r="N735" i="7" s="1"/>
  <c r="N740" i="7" s="1"/>
  <c r="G413" i="6" s="1"/>
  <c r="O279" i="21" s="1"/>
  <c r="G305" i="6"/>
  <c r="G316" i="6"/>
  <c r="N496" i="7"/>
  <c r="N469" i="7"/>
  <c r="G314" i="6" s="1"/>
  <c r="M276" i="6"/>
  <c r="N276" i="6"/>
  <c r="N119" i="7"/>
  <c r="G236" i="6"/>
  <c r="N100" i="7"/>
  <c r="G221" i="6" s="1"/>
  <c r="G51" i="6"/>
  <c r="N41" i="7"/>
  <c r="N42" i="7" s="1"/>
  <c r="N23" i="7"/>
  <c r="N25" i="7" s="1"/>
  <c r="N31" i="7" s="1"/>
  <c r="N32" i="7" s="1"/>
  <c r="G39" i="6" s="1"/>
  <c r="N292" i="6"/>
  <c r="M290" i="6"/>
  <c r="M458" i="6"/>
  <c r="M110" i="6"/>
  <c r="M292" i="6"/>
  <c r="N293" i="6"/>
  <c r="G420" i="6"/>
  <c r="O383" i="20" s="1"/>
  <c r="N443" i="6"/>
  <c r="M442" i="6"/>
  <c r="G437" i="6"/>
  <c r="M384" i="6"/>
  <c r="G257" i="6"/>
  <c r="N435" i="6"/>
  <c r="M313" i="6"/>
  <c r="N596" i="7"/>
  <c r="N597" i="7" s="1"/>
  <c r="N598" i="7" s="1"/>
  <c r="G350" i="6" s="1"/>
  <c r="J272" i="6"/>
  <c r="N316" i="6"/>
  <c r="M275" i="6"/>
  <c r="G315" i="6"/>
  <c r="M246" i="6"/>
  <c r="N206" i="6"/>
  <c r="M206" i="6"/>
  <c r="L288" i="7"/>
  <c r="N288" i="7" s="1"/>
  <c r="N290" i="7" s="1"/>
  <c r="N799" i="7"/>
  <c r="G418" i="6" s="1"/>
  <c r="M310" i="6"/>
  <c r="M318" i="6"/>
  <c r="N442" i="6"/>
  <c r="M305" i="6"/>
  <c r="M267" i="6"/>
  <c r="N267" i="6"/>
  <c r="N438" i="6"/>
  <c r="N439" i="6"/>
  <c r="M445" i="6"/>
  <c r="N440" i="6"/>
  <c r="M236" i="6"/>
  <c r="N236" i="6"/>
  <c r="N436" i="6"/>
  <c r="N635" i="7"/>
  <c r="N636" i="7" s="1"/>
  <c r="N637" i="7" s="1"/>
  <c r="N638" i="7" s="1"/>
  <c r="G379" i="6" s="1"/>
  <c r="O268" i="21" s="1"/>
  <c r="N557" i="7"/>
  <c r="N558" i="7" s="1"/>
  <c r="N161" i="7"/>
  <c r="N162" i="7" s="1"/>
  <c r="N167" i="7" s="1"/>
  <c r="G253" i="6" s="1"/>
  <c r="N173" i="7"/>
  <c r="N174" i="7" s="1"/>
  <c r="L619" i="7"/>
  <c r="N619" i="7" s="1"/>
  <c r="N620" i="7" s="1"/>
  <c r="N621" i="7" s="1"/>
  <c r="N622" i="7" s="1"/>
  <c r="G378" i="6" s="1"/>
  <c r="G428" i="6"/>
  <c r="N875" i="7"/>
  <c r="N876" i="7" s="1"/>
  <c r="M415" i="6"/>
  <c r="M412" i="6"/>
  <c r="M408" i="6"/>
  <c r="M414" i="6"/>
  <c r="N698" i="7"/>
  <c r="N699" i="7" s="1"/>
  <c r="N704" i="7" s="1"/>
  <c r="G392" i="6" s="1"/>
  <c r="N185" i="7"/>
  <c r="N186" i="7" s="1"/>
  <c r="N191" i="7" s="1"/>
  <c r="M391" i="6"/>
  <c r="M280" i="6"/>
  <c r="M286" i="6"/>
  <c r="M281" i="6"/>
  <c r="M282" i="6"/>
  <c r="M283" i="6"/>
  <c r="M279" i="6"/>
  <c r="M401" i="6" l="1"/>
  <c r="O297" i="20"/>
  <c r="M441" i="6"/>
  <c r="O69" i="21"/>
  <c r="O72" i="20"/>
  <c r="N441" i="6"/>
  <c r="O288" i="21"/>
  <c r="N334" i="6"/>
  <c r="M334" i="6"/>
  <c r="O363" i="20"/>
  <c r="O311" i="21"/>
  <c r="O399" i="20"/>
  <c r="N314" i="6"/>
  <c r="O226" i="21"/>
  <c r="O261" i="20"/>
  <c r="M314" i="6"/>
  <c r="N385" i="6"/>
  <c r="O238" i="21"/>
  <c r="O277" i="20"/>
  <c r="M385" i="6"/>
  <c r="N418" i="6"/>
  <c r="O235" i="21"/>
  <c r="O273" i="20"/>
  <c r="O181" i="21"/>
  <c r="O204" i="20"/>
  <c r="M257" i="6"/>
  <c r="O142" i="21"/>
  <c r="O156" i="20"/>
  <c r="O35" i="21"/>
  <c r="O37" i="20"/>
  <c r="O49" i="21"/>
  <c r="O54" i="20"/>
  <c r="I113" i="21"/>
  <c r="Q113" i="21" s="1"/>
  <c r="I130" i="20"/>
  <c r="N305" i="6"/>
  <c r="O119" i="21"/>
  <c r="O135" i="20"/>
  <c r="M350" i="6"/>
  <c r="O190" i="21"/>
  <c r="O217" i="20"/>
  <c r="M437" i="6"/>
  <c r="O74" i="21"/>
  <c r="O82" i="20"/>
  <c r="O86" i="21"/>
  <c r="O98" i="20"/>
  <c r="M440" i="6"/>
  <c r="O81" i="21"/>
  <c r="O93" i="20"/>
  <c r="M436" i="6"/>
  <c r="O112" i="21"/>
  <c r="O128" i="20"/>
  <c r="M316" i="6"/>
  <c r="O102" i="21"/>
  <c r="O115" i="20"/>
  <c r="O72" i="21"/>
  <c r="O78" i="20"/>
  <c r="N379" i="6"/>
  <c r="O267" i="21"/>
  <c r="O320" i="20"/>
  <c r="O213" i="21"/>
  <c r="O247" i="20"/>
  <c r="O98" i="21"/>
  <c r="O111" i="20"/>
  <c r="N422" i="6"/>
  <c r="O156" i="21"/>
  <c r="O175" i="20"/>
  <c r="O66" i="21"/>
  <c r="O70" i="20"/>
  <c r="N428" i="6"/>
  <c r="O16" i="21"/>
  <c r="O16" i="20"/>
  <c r="O24" i="21"/>
  <c r="O24" i="20"/>
  <c r="O274" i="21"/>
  <c r="O329" i="20"/>
  <c r="O48" i="21"/>
  <c r="O52" i="20"/>
  <c r="O92" i="21"/>
  <c r="O103" i="20"/>
  <c r="O195" i="21"/>
  <c r="O222" i="20"/>
  <c r="O299" i="21"/>
  <c r="O382" i="20"/>
  <c r="O227" i="21"/>
  <c r="O262" i="20"/>
  <c r="N424" i="6"/>
  <c r="O125" i="21"/>
  <c r="O140" i="20"/>
  <c r="N413" i="6"/>
  <c r="O278" i="21"/>
  <c r="O342" i="20"/>
  <c r="N410" i="6"/>
  <c r="O96" i="21"/>
  <c r="O108" i="20"/>
  <c r="O31" i="21"/>
  <c r="O32" i="20"/>
  <c r="G449" i="6"/>
  <c r="I449" i="6" s="1"/>
  <c r="N1098" i="7"/>
  <c r="N1099" i="7" s="1"/>
  <c r="G430" i="6"/>
  <c r="I430" i="6" s="1"/>
  <c r="N891" i="7"/>
  <c r="N892" i="7" s="1"/>
  <c r="G455" i="6"/>
  <c r="M455" i="6" s="1"/>
  <c r="N1146" i="7"/>
  <c r="N1147" i="7" s="1"/>
  <c r="N867" i="7"/>
  <c r="N868" i="7" s="1"/>
  <c r="G427" i="6"/>
  <c r="N1090" i="7"/>
  <c r="N1091" i="7" s="1"/>
  <c r="G448" i="6"/>
  <c r="I448" i="6" s="1"/>
  <c r="G456" i="6"/>
  <c r="N456" i="6" s="1"/>
  <c r="N1154" i="7"/>
  <c r="N1155" i="7" s="1"/>
  <c r="N1082" i="7"/>
  <c r="N1083" i="7" s="1"/>
  <c r="G447" i="6"/>
  <c r="M447" i="6" s="1"/>
  <c r="N423" i="6"/>
  <c r="M423" i="6"/>
  <c r="G454" i="6"/>
  <c r="M454" i="6" s="1"/>
  <c r="N1138" i="7"/>
  <c r="N1139" i="7" s="1"/>
  <c r="G453" i="6"/>
  <c r="N1130" i="7"/>
  <c r="N1131" i="7" s="1"/>
  <c r="N421" i="6"/>
  <c r="G271" i="6"/>
  <c r="N237" i="7"/>
  <c r="N238" i="7" s="1"/>
  <c r="G451" i="6"/>
  <c r="I451" i="6" s="1"/>
  <c r="N1114" i="7"/>
  <c r="N1115" i="7" s="1"/>
  <c r="M333" i="6"/>
  <c r="N333" i="6"/>
  <c r="G450" i="6"/>
  <c r="N1106" i="7"/>
  <c r="N1107" i="7" s="1"/>
  <c r="G429" i="6"/>
  <c r="I429" i="6" s="1"/>
  <c r="N883" i="7"/>
  <c r="N884" i="7" s="1"/>
  <c r="N899" i="7"/>
  <c r="N900" i="7" s="1"/>
  <c r="G431" i="6"/>
  <c r="N907" i="7"/>
  <c r="N908" i="7" s="1"/>
  <c r="G432" i="6"/>
  <c r="I432" i="6" s="1"/>
  <c r="N1122" i="7"/>
  <c r="N1123" i="7" s="1"/>
  <c r="G452" i="6"/>
  <c r="N915" i="7"/>
  <c r="N916" i="7" s="1"/>
  <c r="G433" i="6"/>
  <c r="M433" i="6" s="1"/>
  <c r="G273" i="6"/>
  <c r="N245" i="7"/>
  <c r="N246" i="7" s="1"/>
  <c r="M252" i="6"/>
  <c r="N252" i="6"/>
  <c r="N559" i="7"/>
  <c r="N560" i="7" s="1"/>
  <c r="N295" i="7"/>
  <c r="G288" i="6" s="1"/>
  <c r="N179" i="7"/>
  <c r="G254" i="6" s="1"/>
  <c r="N51" i="6"/>
  <c r="M51" i="6"/>
  <c r="I51" i="6"/>
  <c r="N39" i="6"/>
  <c r="M39" i="6"/>
  <c r="M421" i="6"/>
  <c r="N420" i="6"/>
  <c r="M420" i="6"/>
  <c r="G375" i="6"/>
  <c r="G344" i="6"/>
  <c r="O278" i="20" s="1"/>
  <c r="M317" i="6"/>
  <c r="N317" i="6"/>
  <c r="M422" i="6"/>
  <c r="N437" i="6"/>
  <c r="N312" i="6"/>
  <c r="M312" i="6"/>
  <c r="M416" i="6"/>
  <c r="M424" i="6"/>
  <c r="N257" i="6"/>
  <c r="N416" i="6"/>
  <c r="M379" i="6"/>
  <c r="N221" i="6"/>
  <c r="M413" i="6"/>
  <c r="M221" i="6"/>
  <c r="N350" i="6"/>
  <c r="N315" i="6"/>
  <c r="M315" i="6"/>
  <c r="M410" i="6"/>
  <c r="I52" i="6"/>
  <c r="N52" i="6"/>
  <c r="M52" i="6"/>
  <c r="N448" i="6"/>
  <c r="M418" i="6"/>
  <c r="N253" i="6"/>
  <c r="M253" i="6"/>
  <c r="N392" i="6"/>
  <c r="N378" i="6"/>
  <c r="M378" i="6"/>
  <c r="G255" i="6"/>
  <c r="M448" i="6"/>
  <c r="I454" i="6"/>
  <c r="M449" i="6"/>
  <c r="M428" i="6"/>
  <c r="I428" i="6"/>
  <c r="M392" i="6"/>
  <c r="M287" i="6"/>
  <c r="I447" i="6" l="1"/>
  <c r="I455" i="6"/>
  <c r="N451" i="6"/>
  <c r="O146" i="21"/>
  <c r="O165" i="20"/>
  <c r="M429" i="6"/>
  <c r="M456" i="6"/>
  <c r="M432" i="6"/>
  <c r="I456" i="6"/>
  <c r="H57" i="21" s="1"/>
  <c r="I433" i="6"/>
  <c r="H24" i="21"/>
  <c r="H24" i="20"/>
  <c r="M273" i="6"/>
  <c r="O133" i="21"/>
  <c r="O147" i="20"/>
  <c r="O28" i="21"/>
  <c r="O28" i="20"/>
  <c r="M451" i="6"/>
  <c r="O30" i="21"/>
  <c r="O31" i="20"/>
  <c r="N427" i="6"/>
  <c r="O20" i="21"/>
  <c r="O20" i="20"/>
  <c r="O38" i="21"/>
  <c r="O40" i="20"/>
  <c r="M452" i="6"/>
  <c r="O46" i="21"/>
  <c r="O50" i="20"/>
  <c r="O26" i="21"/>
  <c r="O26" i="20"/>
  <c r="N454" i="6"/>
  <c r="O40" i="21"/>
  <c r="O42" i="20"/>
  <c r="H18" i="21"/>
  <c r="H18" i="20"/>
  <c r="H14" i="21"/>
  <c r="H14" i="20"/>
  <c r="H34" i="21"/>
  <c r="H35" i="20"/>
  <c r="H84" i="21"/>
  <c r="H97" i="20"/>
  <c r="G390" i="6"/>
  <c r="O347" i="20"/>
  <c r="J52" i="6"/>
  <c r="H64" i="21"/>
  <c r="H68" i="20"/>
  <c r="N433" i="6"/>
  <c r="O39" i="21"/>
  <c r="O41" i="20"/>
  <c r="N432" i="6"/>
  <c r="O14" i="21"/>
  <c r="O14" i="20"/>
  <c r="N453" i="6"/>
  <c r="O41" i="21"/>
  <c r="O43" i="20"/>
  <c r="O57" i="21"/>
  <c r="O62" i="20"/>
  <c r="N430" i="6"/>
  <c r="O27" i="21"/>
  <c r="O27" i="20"/>
  <c r="H27" i="21"/>
  <c r="H27" i="20"/>
  <c r="H37" i="21"/>
  <c r="H38" i="20"/>
  <c r="H16" i="21"/>
  <c r="H16" i="20"/>
  <c r="H39" i="21"/>
  <c r="H41" i="20"/>
  <c r="H45" i="21"/>
  <c r="H49" i="20"/>
  <c r="H40" i="21"/>
  <c r="H42" i="20"/>
  <c r="H30" i="21"/>
  <c r="H31" i="20"/>
  <c r="O135" i="21"/>
  <c r="O148" i="20"/>
  <c r="N429" i="6"/>
  <c r="O18" i="21"/>
  <c r="O18" i="20"/>
  <c r="M271" i="6"/>
  <c r="O17" i="21"/>
  <c r="O17" i="20"/>
  <c r="N447" i="6"/>
  <c r="O45" i="21"/>
  <c r="O49" i="20"/>
  <c r="O37" i="21"/>
  <c r="O38" i="20"/>
  <c r="N455" i="6"/>
  <c r="O84" i="21"/>
  <c r="O97" i="20"/>
  <c r="O34" i="21"/>
  <c r="O35" i="20"/>
  <c r="I273" i="6"/>
  <c r="I450" i="6"/>
  <c r="J450" i="6" s="1"/>
  <c r="N449" i="6"/>
  <c r="N273" i="6"/>
  <c r="M453" i="6"/>
  <c r="M431" i="6"/>
  <c r="N452" i="6"/>
  <c r="I271" i="6"/>
  <c r="J271" i="6" s="1"/>
  <c r="I452" i="6"/>
  <c r="M430" i="6"/>
  <c r="M427" i="6"/>
  <c r="M450" i="6"/>
  <c r="N271" i="6"/>
  <c r="N431" i="6"/>
  <c r="N450" i="6"/>
  <c r="I427" i="6"/>
  <c r="I431" i="6"/>
  <c r="I453" i="6"/>
  <c r="G370" i="6"/>
  <c r="G343" i="6"/>
  <c r="O346" i="20" s="1"/>
  <c r="M288" i="6"/>
  <c r="N288" i="6"/>
  <c r="N254" i="6"/>
  <c r="M254" i="6"/>
  <c r="J51" i="6"/>
  <c r="M344" i="6"/>
  <c r="N344" i="6"/>
  <c r="N375" i="6"/>
  <c r="M375" i="6"/>
  <c r="N255" i="6"/>
  <c r="M255" i="6"/>
  <c r="M390" i="6"/>
  <c r="N390" i="6"/>
  <c r="J454" i="6"/>
  <c r="J448" i="6"/>
  <c r="J447" i="6"/>
  <c r="J455" i="6"/>
  <c r="J451" i="6"/>
  <c r="J449" i="6"/>
  <c r="J429" i="6"/>
  <c r="J433" i="6"/>
  <c r="J428" i="6"/>
  <c r="J430" i="6"/>
  <c r="J432" i="6"/>
  <c r="J273" i="6"/>
  <c r="J456" i="6" l="1"/>
  <c r="H62" i="20"/>
  <c r="H20" i="21"/>
  <c r="H20" i="20"/>
  <c r="H17" i="21"/>
  <c r="H17" i="20"/>
  <c r="I64" i="21"/>
  <c r="Q64" i="21" s="1"/>
  <c r="I68" i="20"/>
  <c r="I34" i="21"/>
  <c r="Q34" i="21" s="1"/>
  <c r="I35" i="20"/>
  <c r="I30" i="21"/>
  <c r="Q30" i="21" s="1"/>
  <c r="I31" i="20"/>
  <c r="I17" i="21"/>
  <c r="Q17" i="21" s="1"/>
  <c r="I17" i="20"/>
  <c r="I28" i="21"/>
  <c r="Q28" i="21" s="1"/>
  <c r="I28" i="20"/>
  <c r="I14" i="21"/>
  <c r="I14" i="20"/>
  <c r="I37" i="21"/>
  <c r="Q37" i="21" s="1"/>
  <c r="I38" i="20"/>
  <c r="O257" i="21"/>
  <c r="O339" i="20"/>
  <c r="J427" i="6"/>
  <c r="I18" i="21"/>
  <c r="Q18" i="21" s="1"/>
  <c r="I18" i="20"/>
  <c r="I84" i="21"/>
  <c r="Q84" i="21" s="1"/>
  <c r="I97" i="20"/>
  <c r="I40" i="21"/>
  <c r="Q40" i="21" s="1"/>
  <c r="I42" i="20"/>
  <c r="H41" i="21"/>
  <c r="H43" i="20"/>
  <c r="H28" i="21"/>
  <c r="H28" i="20"/>
  <c r="O134" i="21"/>
  <c r="O150" i="20"/>
  <c r="I16" i="21"/>
  <c r="Q16" i="21" s="1"/>
  <c r="I16" i="20"/>
  <c r="I39" i="21"/>
  <c r="Q39" i="21" s="1"/>
  <c r="I41" i="20"/>
  <c r="I133" i="21"/>
  <c r="Q133" i="21" s="1"/>
  <c r="I147" i="20"/>
  <c r="I27" i="21"/>
  <c r="Q27" i="21" s="1"/>
  <c r="I27" i="20"/>
  <c r="I57" i="21"/>
  <c r="Q57" i="21" s="1"/>
  <c r="I62" i="20"/>
  <c r="I45" i="21"/>
  <c r="Q45" i="21" s="1"/>
  <c r="I49" i="20"/>
  <c r="I24" i="21"/>
  <c r="Q24" i="21" s="1"/>
  <c r="I24" i="20"/>
  <c r="H26" i="21"/>
  <c r="H26" i="20"/>
  <c r="H46" i="21"/>
  <c r="H50" i="20"/>
  <c r="H133" i="21"/>
  <c r="H147" i="20"/>
  <c r="J452" i="6"/>
  <c r="M370" i="6"/>
  <c r="J453" i="6"/>
  <c r="N343" i="6"/>
  <c r="M343" i="6"/>
  <c r="J431" i="6"/>
  <c r="N370" i="6"/>
  <c r="J269" i="6"/>
  <c r="I46" i="21" l="1"/>
  <c r="Q46" i="21" s="1"/>
  <c r="I50" i="20"/>
  <c r="I41" i="21"/>
  <c r="Q41" i="21" s="1"/>
  <c r="I43" i="20"/>
  <c r="I26" i="21"/>
  <c r="Q26" i="21" s="1"/>
  <c r="I26" i="20"/>
  <c r="Q26" i="20" s="1"/>
  <c r="Q14" i="21"/>
  <c r="N14" i="21"/>
  <c r="I20" i="21"/>
  <c r="Q20" i="21" s="1"/>
  <c r="I20" i="20"/>
  <c r="J446" i="6"/>
  <c r="J426" i="6"/>
  <c r="O17" i="6"/>
  <c r="AA17" i="6" s="1"/>
  <c r="W17" i="6" s="1"/>
  <c r="G17" i="6" s="1"/>
  <c r="O101" i="21" l="1"/>
  <c r="O114" i="20"/>
  <c r="M17" i="6"/>
  <c r="Y17" i="6"/>
  <c r="U17" i="6" s="1"/>
  <c r="Z17" i="6"/>
  <c r="V17" i="6" s="1"/>
  <c r="N17" i="6" l="1"/>
  <c r="M409" i="6"/>
  <c r="N417" i="6" l="1"/>
  <c r="M417" i="6"/>
  <c r="I362" i="6" l="1"/>
  <c r="H151" i="21" l="1"/>
  <c r="H166" i="20"/>
  <c r="J362" i="6"/>
  <c r="I151" i="21" l="1"/>
  <c r="Q151" i="21" s="1"/>
  <c r="I166" i="20"/>
  <c r="N381" i="6"/>
  <c r="Q14" i="6" s="1"/>
  <c r="M381" i="6"/>
  <c r="N380" i="6"/>
  <c r="M380" i="6"/>
  <c r="M459" i="6"/>
  <c r="C32" i="14" s="1"/>
  <c r="C33" i="14" s="1"/>
  <c r="G20" i="5" s="1"/>
  <c r="G35" i="5" s="1"/>
  <c r="H4" i="21" s="1"/>
  <c r="O3" i="7" l="1"/>
  <c r="N72" i="7" s="1"/>
  <c r="N73" i="7" s="1"/>
  <c r="H4" i="20"/>
  <c r="J2" i="6"/>
  <c r="N741" i="7" l="1"/>
  <c r="N742" i="7" s="1"/>
  <c r="H361" i="6"/>
  <c r="I361" i="6" s="1"/>
  <c r="H322" i="21" s="1"/>
  <c r="H4" i="3"/>
  <c r="H123" i="6"/>
  <c r="I123" i="6" s="1"/>
  <c r="H265" i="21" s="1"/>
  <c r="H121" i="6"/>
  <c r="I121" i="6" s="1"/>
  <c r="H263" i="21" s="1"/>
  <c r="H104" i="6"/>
  <c r="I104" i="6" s="1"/>
  <c r="H258" i="21" s="1"/>
  <c r="H347" i="6"/>
  <c r="I347" i="6" s="1"/>
  <c r="H38" i="6"/>
  <c r="I38" i="6" s="1"/>
  <c r="H22" i="21" s="1"/>
  <c r="H132" i="6"/>
  <c r="I132" i="6" s="1"/>
  <c r="H99" i="6"/>
  <c r="I99" i="6" s="1"/>
  <c r="H162" i="21" s="1"/>
  <c r="H100" i="6"/>
  <c r="I100" i="6" s="1"/>
  <c r="H131" i="21" s="1"/>
  <c r="H37" i="6"/>
  <c r="I37" i="6" s="1"/>
  <c r="H63" i="21" s="1"/>
  <c r="H102" i="6"/>
  <c r="I102" i="6" s="1"/>
  <c r="H154" i="21" s="1"/>
  <c r="H223" i="6"/>
  <c r="I223" i="6" s="1"/>
  <c r="H346" i="6"/>
  <c r="I346" i="6" s="1"/>
  <c r="H43" i="6"/>
  <c r="I43" i="6" s="1"/>
  <c r="H82" i="6"/>
  <c r="I82" i="6" s="1"/>
  <c r="H139" i="6"/>
  <c r="I139" i="6" s="1"/>
  <c r="H36" i="6"/>
  <c r="I36" i="6" s="1"/>
  <c r="H25" i="21" s="1"/>
  <c r="H390" i="6"/>
  <c r="I390" i="6" s="1"/>
  <c r="H134" i="21" s="1"/>
  <c r="H84" i="6"/>
  <c r="I84" i="6" s="1"/>
  <c r="H67" i="21" s="1"/>
  <c r="H348" i="6"/>
  <c r="I348" i="6" s="1"/>
  <c r="H335" i="6"/>
  <c r="I335" i="6" s="1"/>
  <c r="H201" i="21" s="1"/>
  <c r="H159" i="6"/>
  <c r="I159" i="6" s="1"/>
  <c r="H109" i="21" s="1"/>
  <c r="H260" i="6"/>
  <c r="I260" i="6" s="1"/>
  <c r="H443" i="6"/>
  <c r="I443" i="6" s="1"/>
  <c r="H99" i="21" s="1"/>
  <c r="H205" i="6"/>
  <c r="I205" i="6" s="1"/>
  <c r="H304" i="21" s="1"/>
  <c r="H68" i="6"/>
  <c r="I68" i="6" s="1"/>
  <c r="H83" i="21" s="1"/>
  <c r="H119" i="6"/>
  <c r="I119" i="6" s="1"/>
  <c r="H143" i="21" s="1"/>
  <c r="H190" i="6"/>
  <c r="I190" i="6" s="1"/>
  <c r="H228" i="21" s="1"/>
  <c r="H200" i="6"/>
  <c r="I200" i="6" s="1"/>
  <c r="H149" i="21" s="1"/>
  <c r="H213" i="6"/>
  <c r="I213" i="6" s="1"/>
  <c r="H250" i="21" s="1"/>
  <c r="H284" i="6"/>
  <c r="I284" i="6" s="1"/>
  <c r="H160" i="21" s="1"/>
  <c r="H129" i="6"/>
  <c r="I129" i="6" s="1"/>
  <c r="H203" i="21" s="1"/>
  <c r="H226" i="6"/>
  <c r="I226" i="6" s="1"/>
  <c r="H156" i="21" s="1"/>
  <c r="H263" i="6"/>
  <c r="I263" i="6" s="1"/>
  <c r="H293" i="6"/>
  <c r="I293" i="6" s="1"/>
  <c r="H136" i="21" s="1"/>
  <c r="H259" i="6"/>
  <c r="I259" i="6" s="1"/>
  <c r="H115" i="21" s="1"/>
  <c r="H25" i="6"/>
  <c r="I25" i="6" s="1"/>
  <c r="H106" i="21" s="1"/>
  <c r="H334" i="6"/>
  <c r="I334" i="6" s="1"/>
  <c r="H288" i="21" s="1"/>
  <c r="H246" i="6"/>
  <c r="I246" i="6" s="1"/>
  <c r="H236" i="21" s="1"/>
  <c r="H261" i="6"/>
  <c r="I261" i="6" s="1"/>
  <c r="H307" i="6"/>
  <c r="I307" i="6" s="1"/>
  <c r="H307" i="21" s="1"/>
  <c r="H371" i="6"/>
  <c r="I371" i="6" s="1"/>
  <c r="H210" i="21" s="1"/>
  <c r="H365" i="6"/>
  <c r="I365" i="6" s="1"/>
  <c r="H191" i="21" s="1"/>
  <c r="H168" i="6"/>
  <c r="I168" i="6" s="1"/>
  <c r="H219" i="21" s="1"/>
  <c r="H23" i="6"/>
  <c r="I23" i="6" s="1"/>
  <c r="H104" i="21" s="1"/>
  <c r="H49" i="6"/>
  <c r="I49" i="6" s="1"/>
  <c r="H202" i="21" s="1"/>
  <c r="H439" i="6"/>
  <c r="I439" i="6" s="1"/>
  <c r="H42" i="21" s="1"/>
  <c r="H50" i="6"/>
  <c r="I50" i="6" s="1"/>
  <c r="H205" i="21" s="1"/>
  <c r="H236" i="6"/>
  <c r="I236" i="6" s="1"/>
  <c r="H49" i="21" s="1"/>
  <c r="H353" i="6"/>
  <c r="I353" i="6" s="1"/>
  <c r="H217" i="21" s="1"/>
  <c r="H128" i="6"/>
  <c r="I128" i="6" s="1"/>
  <c r="H199" i="21" s="1"/>
  <c r="H54" i="6"/>
  <c r="I54" i="6" s="1"/>
  <c r="H60" i="21" s="1"/>
  <c r="H413" i="6"/>
  <c r="I413" i="6" s="1"/>
  <c r="H279" i="21" s="1"/>
  <c r="H336" i="6"/>
  <c r="I336" i="6" s="1"/>
  <c r="H234" i="21" s="1"/>
  <c r="H414" i="6"/>
  <c r="I414" i="6" s="1"/>
  <c r="H302" i="21" s="1"/>
  <c r="H330" i="6"/>
  <c r="I330" i="6" s="1"/>
  <c r="H314" i="21" s="1"/>
  <c r="H176" i="6"/>
  <c r="I176" i="6" s="1"/>
  <c r="H113" i="6"/>
  <c r="I113" i="6" s="1"/>
  <c r="H295" i="21" s="1"/>
  <c r="H289" i="6"/>
  <c r="I289" i="6" s="1"/>
  <c r="H317" i="21" s="1"/>
  <c r="H237" i="6"/>
  <c r="I237" i="6" s="1"/>
  <c r="H103" i="21" s="1"/>
  <c r="H403" i="6"/>
  <c r="I403" i="6" s="1"/>
  <c r="H241" i="21" s="1"/>
  <c r="H392" i="6"/>
  <c r="I392" i="6" s="1"/>
  <c r="H213" i="21" s="1"/>
  <c r="H21" i="6"/>
  <c r="I21" i="6" s="1"/>
  <c r="H230" i="21" s="1"/>
  <c r="H40" i="6"/>
  <c r="I40" i="6" s="1"/>
  <c r="H111" i="6"/>
  <c r="I111" i="6" s="1"/>
  <c r="H185" i="21" s="1"/>
  <c r="H80" i="6"/>
  <c r="I80" i="6" s="1"/>
  <c r="H123" i="20" s="1"/>
  <c r="H350" i="6"/>
  <c r="I350" i="6" s="1"/>
  <c r="H190" i="21" s="1"/>
  <c r="H344" i="6"/>
  <c r="I344" i="6" s="1"/>
  <c r="H142" i="6"/>
  <c r="I142" i="6" s="1"/>
  <c r="H243" i="21" s="1"/>
  <c r="H206" i="6"/>
  <c r="I206" i="6" s="1"/>
  <c r="H293" i="21" s="1"/>
  <c r="H291" i="6"/>
  <c r="I291" i="6" s="1"/>
  <c r="H273" i="21" s="1"/>
  <c r="H401" i="6"/>
  <c r="I401" i="6" s="1"/>
  <c r="H249" i="21" s="1"/>
  <c r="H301" i="6"/>
  <c r="I301" i="6" s="1"/>
  <c r="H132" i="21" s="1"/>
  <c r="H275" i="6"/>
  <c r="I275" i="6" s="1"/>
  <c r="H65" i="21" s="1"/>
  <c r="H303" i="6"/>
  <c r="I303" i="6" s="1"/>
  <c r="H187" i="21" s="1"/>
  <c r="H418" i="6"/>
  <c r="I418" i="6" s="1"/>
  <c r="H235" i="21" s="1"/>
  <c r="H221" i="6"/>
  <c r="I221" i="6" s="1"/>
  <c r="H311" i="21" s="1"/>
  <c r="H356" i="6"/>
  <c r="I356" i="6" s="1"/>
  <c r="H148" i="21" s="1"/>
  <c r="H257" i="6"/>
  <c r="I257" i="6" s="1"/>
  <c r="H142" i="21" s="1"/>
  <c r="H280" i="6"/>
  <c r="I280" i="6" s="1"/>
  <c r="H79" i="21" s="1"/>
  <c r="H385" i="6"/>
  <c r="I385" i="6" s="1"/>
  <c r="H238" i="21" s="1"/>
  <c r="H412" i="6"/>
  <c r="I412" i="6" s="1"/>
  <c r="H276" i="21" s="1"/>
  <c r="H338" i="6"/>
  <c r="I338" i="6" s="1"/>
  <c r="H306" i="21" s="1"/>
  <c r="H363" i="6"/>
  <c r="I363" i="6" s="1"/>
  <c r="H206" i="21" s="1"/>
  <c r="H214" i="6"/>
  <c r="I214" i="6" s="1"/>
  <c r="H211" i="21" s="1"/>
  <c r="H262" i="6"/>
  <c r="I262" i="6" s="1"/>
  <c r="H147" i="21" s="1"/>
  <c r="H185" i="6"/>
  <c r="I185" i="6" s="1"/>
  <c r="H367" i="6"/>
  <c r="I367" i="6" s="1"/>
  <c r="H116" i="21" s="1"/>
  <c r="H245" i="6"/>
  <c r="I245" i="6" s="1"/>
  <c r="H251" i="21" s="1"/>
  <c r="H442" i="6"/>
  <c r="I442" i="6" s="1"/>
  <c r="H102" i="21" s="1"/>
  <c r="H171" i="6"/>
  <c r="I171" i="6" s="1"/>
  <c r="H114" i="21" s="1"/>
  <c r="H249" i="6"/>
  <c r="I249" i="6" s="1"/>
  <c r="H175" i="21" s="1"/>
  <c r="H182" i="6"/>
  <c r="I182" i="6" s="1"/>
  <c r="H108" i="6"/>
  <c r="I108" i="6" s="1"/>
  <c r="H173" i="21" s="1"/>
  <c r="H337" i="6"/>
  <c r="I337" i="6" s="1"/>
  <c r="H284" i="21" s="1"/>
  <c r="H419" i="6"/>
  <c r="I419" i="6" s="1"/>
  <c r="H209" i="21" s="1"/>
  <c r="H27" i="6"/>
  <c r="I27" i="6" s="1"/>
  <c r="H77" i="21" s="1"/>
  <c r="H44" i="6"/>
  <c r="I44" i="6" s="1"/>
  <c r="H56" i="21" s="1"/>
  <c r="H66" i="6"/>
  <c r="I66" i="6" s="1"/>
  <c r="H43" i="21" s="1"/>
  <c r="H254" i="6"/>
  <c r="I254" i="6" s="1"/>
  <c r="H135" i="21" s="1"/>
  <c r="H299" i="6"/>
  <c r="I299" i="6" s="1"/>
  <c r="H144" i="21" s="1"/>
  <c r="H208" i="6"/>
  <c r="I208" i="6" s="1"/>
  <c r="H242" i="21" s="1"/>
  <c r="H305" i="6"/>
  <c r="I305" i="6" s="1"/>
  <c r="H119" i="21" s="1"/>
  <c r="H202" i="6"/>
  <c r="I202" i="6" s="1"/>
  <c r="H282" i="21" s="1"/>
  <c r="H277" i="6"/>
  <c r="I277" i="6" s="1"/>
  <c r="H180" i="21" s="1"/>
  <c r="H217" i="6"/>
  <c r="I217" i="6" s="1"/>
  <c r="H244" i="21" s="1"/>
  <c r="H411" i="6"/>
  <c r="I411" i="6" s="1"/>
  <c r="H155" i="21" s="1"/>
  <c r="H253" i="6"/>
  <c r="I253" i="6" s="1"/>
  <c r="H98" i="21" s="1"/>
  <c r="H126" i="6"/>
  <c r="I126" i="6" s="1"/>
  <c r="H225" i="21" s="1"/>
  <c r="H33" i="6"/>
  <c r="I33" i="6" s="1"/>
  <c r="H80" i="21" s="1"/>
  <c r="H286" i="6"/>
  <c r="I286" i="6" s="1"/>
  <c r="H71" i="21" s="1"/>
  <c r="H290" i="6"/>
  <c r="I290" i="6" s="1"/>
  <c r="H316" i="21" s="1"/>
  <c r="H15" i="6"/>
  <c r="I15" i="6" s="1"/>
  <c r="H188" i="21" s="1"/>
  <c r="H440" i="6"/>
  <c r="I440" i="6" s="1"/>
  <c r="H81" i="21" s="1"/>
  <c r="H101" i="6"/>
  <c r="I101" i="6" s="1"/>
  <c r="H305" i="21" s="1"/>
  <c r="H265" i="6"/>
  <c r="I265" i="6" s="1"/>
  <c r="H310" i="6"/>
  <c r="I310" i="6" s="1"/>
  <c r="H139" i="21" s="1"/>
  <c r="H302" i="6"/>
  <c r="I302" i="6" s="1"/>
  <c r="H82" i="21" s="1"/>
  <c r="H357" i="6"/>
  <c r="I357" i="6" s="1"/>
  <c r="H245" i="21" s="1"/>
  <c r="H391" i="6"/>
  <c r="I391" i="6" s="1"/>
  <c r="H186" i="21" s="1"/>
  <c r="H369" i="6"/>
  <c r="I369" i="6" s="1"/>
  <c r="H212" i="21" s="1"/>
  <c r="H46" i="6"/>
  <c r="I46" i="6" s="1"/>
  <c r="H106" i="6"/>
  <c r="I106" i="6" s="1"/>
  <c r="H34" i="6"/>
  <c r="I34" i="6" s="1"/>
  <c r="H110" i="21" s="1"/>
  <c r="H70" i="6"/>
  <c r="I70" i="6" s="1"/>
  <c r="H196" i="21" s="1"/>
  <c r="H241" i="6"/>
  <c r="I241" i="6" s="1"/>
  <c r="H167" i="21" s="1"/>
  <c r="H112" i="6"/>
  <c r="I112" i="6" s="1"/>
  <c r="H220" i="21" s="1"/>
  <c r="H393" i="6"/>
  <c r="I393" i="6" s="1"/>
  <c r="H300" i="21" s="1"/>
  <c r="H222" i="6"/>
  <c r="I222" i="6" s="1"/>
  <c r="H246" i="21" s="1"/>
  <c r="H180" i="6"/>
  <c r="I180" i="6" s="1"/>
  <c r="H358" i="20" s="1"/>
  <c r="H58" i="6"/>
  <c r="I58" i="6" s="1"/>
  <c r="H42" i="6"/>
  <c r="I42" i="6" s="1"/>
  <c r="H107" i="21" s="1"/>
  <c r="H383" i="6"/>
  <c r="I383" i="6" s="1"/>
  <c r="H244" i="6"/>
  <c r="I244" i="6" s="1"/>
  <c r="H223" i="21" s="1"/>
  <c r="H364" i="6"/>
  <c r="I364" i="6" s="1"/>
  <c r="H272" i="21" s="1"/>
  <c r="H441" i="6"/>
  <c r="I441" i="6" s="1"/>
  <c r="H69" i="21" s="1"/>
  <c r="H370" i="6"/>
  <c r="I370" i="6" s="1"/>
  <c r="H257" i="21" s="1"/>
  <c r="H308" i="6"/>
  <c r="I308" i="6" s="1"/>
  <c r="H94" i="21" s="1"/>
  <c r="H122" i="6"/>
  <c r="I122" i="6" s="1"/>
  <c r="H224" i="21" s="1"/>
  <c r="H243" i="6"/>
  <c r="I243" i="6" s="1"/>
  <c r="H240" i="21" s="1"/>
  <c r="H279" i="6"/>
  <c r="I279" i="6" s="1"/>
  <c r="H120" i="21" s="1"/>
  <c r="H195" i="6"/>
  <c r="I195" i="6" s="1"/>
  <c r="H352" i="20" s="1"/>
  <c r="H183" i="6"/>
  <c r="I183" i="6" s="1"/>
  <c r="H252" i="21" s="1"/>
  <c r="H67" i="6"/>
  <c r="I67" i="6" s="1"/>
  <c r="H218" i="21" s="1"/>
  <c r="H63" i="6"/>
  <c r="I63" i="6" s="1"/>
  <c r="H19" i="21" s="1"/>
  <c r="H105" i="6"/>
  <c r="I105" i="6" s="1"/>
  <c r="H345" i="6"/>
  <c r="I345" i="6" s="1"/>
  <c r="H416" i="6"/>
  <c r="I416" i="6" s="1"/>
  <c r="H227" i="21" s="1"/>
  <c r="H93" i="6"/>
  <c r="I93" i="6" s="1"/>
  <c r="H111" i="21" s="1"/>
  <c r="H294" i="6"/>
  <c r="I294" i="6" s="1"/>
  <c r="H172" i="21" s="1"/>
  <c r="H24" i="6"/>
  <c r="I24" i="6" s="1"/>
  <c r="H179" i="21" s="1"/>
  <c r="H107" i="6"/>
  <c r="I107" i="6" s="1"/>
  <c r="H85" i="21" s="1"/>
  <c r="H340" i="6"/>
  <c r="I340" i="6" s="1"/>
  <c r="H297" i="21" s="1"/>
  <c r="H133" i="6"/>
  <c r="I133" i="6" s="1"/>
  <c r="H55" i="6"/>
  <c r="I55" i="6" s="1"/>
  <c r="H47" i="21" s="1"/>
  <c r="H220" i="6"/>
  <c r="I220" i="6" s="1"/>
  <c r="H287" i="21" s="1"/>
  <c r="H26" i="6"/>
  <c r="I26" i="6" s="1"/>
  <c r="H108" i="21" s="1"/>
  <c r="H207" i="6"/>
  <c r="I207" i="6" s="1"/>
  <c r="H315" i="21" s="1"/>
  <c r="H297" i="6"/>
  <c r="I297" i="6" s="1"/>
  <c r="H214" i="21" s="1"/>
  <c r="H109" i="6"/>
  <c r="I109" i="6" s="1"/>
  <c r="H174" i="21" s="1"/>
  <c r="H160" i="6"/>
  <c r="I160" i="6" s="1"/>
  <c r="H138" i="21" s="1"/>
  <c r="H386" i="6"/>
  <c r="I386" i="6" s="1"/>
  <c r="H144" i="6"/>
  <c r="I144" i="6" s="1"/>
  <c r="H289" i="21" s="1"/>
  <c r="H298" i="6"/>
  <c r="I298" i="6" s="1"/>
  <c r="H177" i="21" s="1"/>
  <c r="H282" i="6"/>
  <c r="I282" i="6" s="1"/>
  <c r="H128" i="21" s="1"/>
  <c r="H326" i="6"/>
  <c r="I326" i="6" s="1"/>
  <c r="H269" i="21" s="1"/>
  <c r="H162" i="6"/>
  <c r="I162" i="6" s="1"/>
  <c r="H231" i="21" s="1"/>
  <c r="H233" i="6"/>
  <c r="I233" i="6" s="1"/>
  <c r="H87" i="21" s="1"/>
  <c r="H318" i="6"/>
  <c r="I318" i="6" s="1"/>
  <c r="H183" i="21" s="1"/>
  <c r="H225" i="6"/>
  <c r="I225" i="6" s="1"/>
  <c r="H168" i="21" s="1"/>
  <c r="H201" i="6"/>
  <c r="I201" i="6" s="1"/>
  <c r="H204" i="21" s="1"/>
  <c r="H324" i="6"/>
  <c r="I324" i="6" s="1"/>
  <c r="H232" i="21" s="1"/>
  <c r="H296" i="6"/>
  <c r="I296" i="6" s="1"/>
  <c r="H193" i="21" s="1"/>
  <c r="H339" i="6"/>
  <c r="I339" i="6" s="1"/>
  <c r="H298" i="21" s="1"/>
  <c r="H438" i="6"/>
  <c r="I438" i="6" s="1"/>
  <c r="H68" i="21" s="1"/>
  <c r="H323" i="6"/>
  <c r="I323" i="6" s="1"/>
  <c r="H110" i="6"/>
  <c r="I110" i="6" s="1"/>
  <c r="H271" i="21" s="1"/>
  <c r="H134" i="6"/>
  <c r="I134" i="6" s="1"/>
  <c r="H399" i="6"/>
  <c r="I399" i="6" s="1"/>
  <c r="H253" i="21" s="1"/>
  <c r="H125" i="6"/>
  <c r="I125" i="6" s="1"/>
  <c r="H207" i="21" s="1"/>
  <c r="H285" i="6"/>
  <c r="I285" i="6" s="1"/>
  <c r="H78" i="21" s="1"/>
  <c r="H218" i="6"/>
  <c r="I218" i="6" s="1"/>
  <c r="H255" i="21" s="1"/>
  <c r="H19" i="6"/>
  <c r="I19" i="6" s="1"/>
  <c r="H55" i="21" s="1"/>
  <c r="H276" i="6"/>
  <c r="I276" i="6" s="1"/>
  <c r="H95" i="21" s="1"/>
  <c r="H415" i="6"/>
  <c r="I415" i="6" s="1"/>
  <c r="H292" i="21" s="1"/>
  <c r="H211" i="6"/>
  <c r="I211" i="6" s="1"/>
  <c r="H285" i="21" s="1"/>
  <c r="H312" i="6"/>
  <c r="I312" i="6" s="1"/>
  <c r="H92" i="21" s="1"/>
  <c r="H209" i="6"/>
  <c r="I209" i="6" s="1"/>
  <c r="H321" i="21" s="1"/>
  <c r="H74" i="6"/>
  <c r="I74" i="6" s="1"/>
  <c r="H69" i="6"/>
  <c r="I69" i="6" s="1"/>
  <c r="H15" i="21" s="1"/>
  <c r="H170" i="6"/>
  <c r="I170" i="6" s="1"/>
  <c r="H267" i="21" s="1"/>
  <c r="H154" i="6"/>
  <c r="I154" i="6" s="1"/>
  <c r="H400" i="6"/>
  <c r="I400" i="6" s="1"/>
  <c r="H155" i="6"/>
  <c r="I155" i="6" s="1"/>
  <c r="H147" i="6"/>
  <c r="I147" i="6" s="1"/>
  <c r="H354" i="6"/>
  <c r="I354" i="6" s="1"/>
  <c r="H388" i="6"/>
  <c r="I388" i="6" s="1"/>
  <c r="H90" i="6"/>
  <c r="I90" i="6" s="1"/>
  <c r="H116" i="6"/>
  <c r="I116" i="6" s="1"/>
  <c r="H79" i="6"/>
  <c r="I79" i="6" s="1"/>
  <c r="H136" i="6"/>
  <c r="I136" i="6" s="1"/>
  <c r="H138" i="6"/>
  <c r="I138" i="6" s="1"/>
  <c r="H187" i="6"/>
  <c r="I187" i="6" s="1"/>
  <c r="H421" i="6"/>
  <c r="I421" i="6" s="1"/>
  <c r="H66" i="21" s="1"/>
  <c r="H397" i="6"/>
  <c r="I397" i="6" s="1"/>
  <c r="H140" i="21" s="1"/>
  <c r="H127" i="6"/>
  <c r="I127" i="6" s="1"/>
  <c r="H248" i="21" s="1"/>
  <c r="H30" i="6"/>
  <c r="I30" i="6" s="1"/>
  <c r="H126" i="21" s="1"/>
  <c r="H124" i="6"/>
  <c r="I124" i="6" s="1"/>
  <c r="H261" i="21" s="1"/>
  <c r="H343" i="6"/>
  <c r="I343" i="6" s="1"/>
  <c r="H39" i="6"/>
  <c r="I39" i="6" s="1"/>
  <c r="H35" i="21" s="1"/>
  <c r="H17" i="6"/>
  <c r="I17" i="6" s="1"/>
  <c r="H101" i="21" s="1"/>
  <c r="H316" i="6"/>
  <c r="I316" i="6" s="1"/>
  <c r="H181" i="21" s="1"/>
  <c r="H92" i="6"/>
  <c r="I92" i="6" s="1"/>
  <c r="H88" i="21" s="1"/>
  <c r="H71" i="6"/>
  <c r="I71" i="6" s="1"/>
  <c r="H130" i="21" s="1"/>
  <c r="H382" i="6"/>
  <c r="I382" i="6" s="1"/>
  <c r="H137" i="21" s="1"/>
  <c r="H98" i="6"/>
  <c r="I98" i="6" s="1"/>
  <c r="H91" i="21" s="1"/>
  <c r="H252" i="6"/>
  <c r="I252" i="6" s="1"/>
  <c r="H48" i="21" s="1"/>
  <c r="H20" i="6"/>
  <c r="I20" i="6" s="1"/>
  <c r="H145" i="21" s="1"/>
  <c r="H48" i="6"/>
  <c r="I48" i="6" s="1"/>
  <c r="H197" i="21" s="1"/>
  <c r="H41" i="6"/>
  <c r="I41" i="6" s="1"/>
  <c r="H62" i="21" s="1"/>
  <c r="H197" i="6"/>
  <c r="I197" i="6" s="1"/>
  <c r="H275" i="21" s="1"/>
  <c r="H351" i="6"/>
  <c r="I351" i="6" s="1"/>
  <c r="H237" i="21" s="1"/>
  <c r="H322" i="6"/>
  <c r="I322" i="6" s="1"/>
  <c r="H171" i="21" s="1"/>
  <c r="H216" i="6"/>
  <c r="I216" i="6" s="1"/>
  <c r="H301" i="21" s="1"/>
  <c r="H424" i="6"/>
  <c r="I424" i="6" s="1"/>
  <c r="H125" i="21" s="1"/>
  <c r="H167" i="6"/>
  <c r="I167" i="6" s="1"/>
  <c r="H163" i="21" s="1"/>
  <c r="H212" i="6"/>
  <c r="I212" i="6" s="1"/>
  <c r="H296" i="21" s="1"/>
  <c r="H239" i="6"/>
  <c r="I239" i="6" s="1"/>
  <c r="H117" i="21" s="1"/>
  <c r="H408" i="6"/>
  <c r="I408" i="6" s="1"/>
  <c r="H222" i="21" s="1"/>
  <c r="H174" i="6"/>
  <c r="I174" i="6" s="1"/>
  <c r="H327" i="6"/>
  <c r="I327" i="6" s="1"/>
  <c r="H372" i="6"/>
  <c r="I372" i="6" s="1"/>
  <c r="H194" i="21" s="1"/>
  <c r="H87" i="6"/>
  <c r="I87" i="6" s="1"/>
  <c r="H238" i="6"/>
  <c r="I238" i="6" s="1"/>
  <c r="H93" i="21" s="1"/>
  <c r="H287" i="6"/>
  <c r="I287" i="6" s="1"/>
  <c r="H33" i="21" s="1"/>
  <c r="H28" i="6"/>
  <c r="I28" i="6" s="1"/>
  <c r="H124" i="21" s="1"/>
  <c r="H64" i="6"/>
  <c r="I64" i="6" s="1"/>
  <c r="H23" i="21" s="1"/>
  <c r="H73" i="6"/>
  <c r="I73" i="6" s="1"/>
  <c r="H381" i="6"/>
  <c r="I381" i="6" s="1"/>
  <c r="H260" i="21" s="1"/>
  <c r="H394" i="6"/>
  <c r="I394" i="6" s="1"/>
  <c r="H291" i="21" s="1"/>
  <c r="H198" i="6"/>
  <c r="I198" i="6" s="1"/>
  <c r="H191" i="6"/>
  <c r="I191" i="6" s="1"/>
  <c r="H184" i="6"/>
  <c r="I184" i="6" s="1"/>
  <c r="H178" i="6"/>
  <c r="I178" i="6" s="1"/>
  <c r="H53" i="6"/>
  <c r="I53" i="6" s="1"/>
  <c r="H90" i="21" s="1"/>
  <c r="H406" i="6"/>
  <c r="I406" i="6" s="1"/>
  <c r="H89" i="6"/>
  <c r="I89" i="6" s="1"/>
  <c r="H387" i="6"/>
  <c r="I387" i="6" s="1"/>
  <c r="H161" i="21" s="1"/>
  <c r="H163" i="6"/>
  <c r="I163" i="6" s="1"/>
  <c r="H115" i="6"/>
  <c r="I115" i="6" s="1"/>
  <c r="H277" i="21" s="1"/>
  <c r="H60" i="6"/>
  <c r="I60" i="6" s="1"/>
  <c r="H188" i="6"/>
  <c r="I188" i="6" s="1"/>
  <c r="H137" i="6"/>
  <c r="I137" i="6" s="1"/>
  <c r="H153" i="6"/>
  <c r="I153" i="6" s="1"/>
  <c r="H258" i="6"/>
  <c r="I258" i="6" s="1"/>
  <c r="H266" i="21" s="1"/>
  <c r="H445" i="6"/>
  <c r="I445" i="6" s="1"/>
  <c r="H70" i="21" s="1"/>
  <c r="H375" i="6"/>
  <c r="I375" i="6" s="1"/>
  <c r="H402" i="6"/>
  <c r="I402" i="6" s="1"/>
  <c r="H248" i="6"/>
  <c r="I248" i="6" s="1"/>
  <c r="H280" i="21" s="1"/>
  <c r="H342" i="6"/>
  <c r="I342" i="6" s="1"/>
  <c r="H97" i="21" s="1"/>
  <c r="H320" i="6"/>
  <c r="I320" i="6" s="1"/>
  <c r="H278" i="21" s="1"/>
  <c r="H319" i="6"/>
  <c r="I319" i="6" s="1"/>
  <c r="H283" i="21" s="1"/>
  <c r="H81" i="6"/>
  <c r="I81" i="6" s="1"/>
  <c r="H103" i="6"/>
  <c r="I103" i="6" s="1"/>
  <c r="H127" i="21" s="1"/>
  <c r="H458" i="6"/>
  <c r="I458" i="6" s="1"/>
  <c r="H29" i="21" s="1"/>
  <c r="H332" i="6"/>
  <c r="I332" i="6" s="1"/>
  <c r="H319" i="21" s="1"/>
  <c r="H189" i="6"/>
  <c r="I189" i="6" s="1"/>
  <c r="H256" i="21" s="1"/>
  <c r="H215" i="6"/>
  <c r="I215" i="6" s="1"/>
  <c r="H100" i="21" s="1"/>
  <c r="H255" i="6"/>
  <c r="I255" i="6" s="1"/>
  <c r="H47" i="6"/>
  <c r="I47" i="6" s="1"/>
  <c r="H76" i="21" s="1"/>
  <c r="H395" i="6"/>
  <c r="I395" i="6" s="1"/>
  <c r="H262" i="21" s="1"/>
  <c r="H283" i="6"/>
  <c r="I283" i="6" s="1"/>
  <c r="H58" i="21" s="1"/>
  <c r="H56" i="6"/>
  <c r="I56" i="6" s="1"/>
  <c r="H32" i="21" s="1"/>
  <c r="H376" i="6"/>
  <c r="I376" i="6" s="1"/>
  <c r="H215" i="21" s="1"/>
  <c r="H405" i="6"/>
  <c r="I405" i="6" s="1"/>
  <c r="H182" i="21" s="1"/>
  <c r="H219" i="6"/>
  <c r="I219" i="6" s="1"/>
  <c r="H318" i="21" s="1"/>
  <c r="H130" i="6"/>
  <c r="I130" i="6" s="1"/>
  <c r="H184" i="21" s="1"/>
  <c r="H292" i="6"/>
  <c r="I292" i="6" s="1"/>
  <c r="H170" i="21" s="1"/>
  <c r="H313" i="6"/>
  <c r="I313" i="6" s="1"/>
  <c r="H169" i="21" s="1"/>
  <c r="H396" i="6"/>
  <c r="I396" i="6" s="1"/>
  <c r="H309" i="21" s="1"/>
  <c r="H315" i="6"/>
  <c r="I315" i="6" s="1"/>
  <c r="H112" i="21" s="1"/>
  <c r="H267" i="6"/>
  <c r="I267" i="6" s="1"/>
  <c r="H178" i="21" s="1"/>
  <c r="H18" i="6"/>
  <c r="I18" i="6" s="1"/>
  <c r="H166" i="21" s="1"/>
  <c r="H175" i="6"/>
  <c r="I175" i="6" s="1"/>
  <c r="H384" i="6"/>
  <c r="I384" i="6" s="1"/>
  <c r="H200" i="21" s="1"/>
  <c r="H230" i="6"/>
  <c r="I230" i="6" s="1"/>
  <c r="H122" i="21" s="1"/>
  <c r="H231" i="6"/>
  <c r="I231" i="6" s="1"/>
  <c r="H44" i="21" s="1"/>
  <c r="H45" i="6"/>
  <c r="I45" i="6" s="1"/>
  <c r="H50" i="21" s="1"/>
  <c r="H377" i="6"/>
  <c r="I377" i="6" s="1"/>
  <c r="H233" i="21" s="1"/>
  <c r="H352" i="6"/>
  <c r="I352" i="6" s="1"/>
  <c r="H216" i="21" s="1"/>
  <c r="H61" i="6"/>
  <c r="I61" i="6" s="1"/>
  <c r="H181" i="6"/>
  <c r="I181" i="6" s="1"/>
  <c r="H229" i="21" s="1"/>
  <c r="H196" i="6"/>
  <c r="I196" i="6" s="1"/>
  <c r="H166" i="6"/>
  <c r="I166" i="6" s="1"/>
  <c r="H198" i="21" s="1"/>
  <c r="H165" i="6"/>
  <c r="I165" i="6" s="1"/>
  <c r="H76" i="6"/>
  <c r="I76" i="6" s="1"/>
  <c r="H373" i="6"/>
  <c r="I373" i="6" s="1"/>
  <c r="H192" i="21" s="1"/>
  <c r="H204" i="6"/>
  <c r="I204" i="6" s="1"/>
  <c r="H310" i="21" s="1"/>
  <c r="H151" i="6"/>
  <c r="I151" i="6" s="1"/>
  <c r="H59" i="6"/>
  <c r="I59" i="6" s="1"/>
  <c r="H75" i="6"/>
  <c r="I75" i="6" s="1"/>
  <c r="H193" i="6"/>
  <c r="I193" i="6" s="1"/>
  <c r="H259" i="21" s="1"/>
  <c r="H417" i="6"/>
  <c r="I417" i="6" s="1"/>
  <c r="H189" i="21" s="1"/>
  <c r="H86" i="6"/>
  <c r="I86" i="6" s="1"/>
  <c r="H179" i="6"/>
  <c r="I179" i="6" s="1"/>
  <c r="H141" i="21" s="1"/>
  <c r="H169" i="6"/>
  <c r="I169" i="6" s="1"/>
  <c r="H176" i="21" s="1"/>
  <c r="H152" i="6"/>
  <c r="I152" i="6" s="1"/>
  <c r="H398" i="6"/>
  <c r="I398" i="6" s="1"/>
  <c r="H123" i="21" s="1"/>
  <c r="H117" i="6"/>
  <c r="I117" i="6" s="1"/>
  <c r="H281" i="6"/>
  <c r="I281" i="6" s="1"/>
  <c r="H158" i="21" s="1"/>
  <c r="H210" i="6"/>
  <c r="I210" i="6" s="1"/>
  <c r="H254" i="21" s="1"/>
  <c r="H177" i="6"/>
  <c r="I177" i="6" s="1"/>
  <c r="H374" i="6"/>
  <c r="I374" i="6" s="1"/>
  <c r="H281" i="21" s="1"/>
  <c r="H247" i="6"/>
  <c r="I247" i="6" s="1"/>
  <c r="H239" i="21" s="1"/>
  <c r="H288" i="6"/>
  <c r="I288" i="6" s="1"/>
  <c r="H38" i="21" s="1"/>
  <c r="H16" i="6"/>
  <c r="I16" i="6" s="1"/>
  <c r="H105" i="21" s="1"/>
  <c r="H317" i="6"/>
  <c r="I317" i="6" s="1"/>
  <c r="H195" i="21" s="1"/>
  <c r="H409" i="6"/>
  <c r="I409" i="6" s="1"/>
  <c r="H264" i="21" s="1"/>
  <c r="H228" i="6"/>
  <c r="I228" i="6" s="1"/>
  <c r="H51" i="21" s="1"/>
  <c r="H194" i="6"/>
  <c r="I194" i="6" s="1"/>
  <c r="H286" i="21" s="1"/>
  <c r="H325" i="6"/>
  <c r="I325" i="6" s="1"/>
  <c r="H65" i="6"/>
  <c r="I65" i="6" s="1"/>
  <c r="H21" i="21" s="1"/>
  <c r="H85" i="6"/>
  <c r="I85" i="6" s="1"/>
  <c r="H73" i="21" s="1"/>
  <c r="H422" i="6"/>
  <c r="I422" i="6" s="1"/>
  <c r="H157" i="21" s="1"/>
  <c r="H379" i="6"/>
  <c r="I379" i="6" s="1"/>
  <c r="H268" i="21" s="1"/>
  <c r="H333" i="6"/>
  <c r="I333" i="6" s="1"/>
  <c r="H274" i="21" s="1"/>
  <c r="H368" i="6"/>
  <c r="I368" i="6" s="1"/>
  <c r="H59" i="21" s="1"/>
  <c r="H224" i="6"/>
  <c r="I224" i="6" s="1"/>
  <c r="H208" i="21" s="1"/>
  <c r="H143" i="6"/>
  <c r="I143" i="6" s="1"/>
  <c r="H247" i="21" s="1"/>
  <c r="H328" i="6"/>
  <c r="I328" i="6" s="1"/>
  <c r="H294" i="21" s="1"/>
  <c r="H410" i="6"/>
  <c r="I410" i="6" s="1"/>
  <c r="H96" i="21" s="1"/>
  <c r="H378" i="6"/>
  <c r="I378" i="6" s="1"/>
  <c r="H299" i="21" s="1"/>
  <c r="H331" i="6"/>
  <c r="I331" i="6" s="1"/>
  <c r="H308" i="21" s="1"/>
  <c r="H359" i="6"/>
  <c r="I359" i="6" s="1"/>
  <c r="H437" i="6"/>
  <c r="I437" i="6" s="1"/>
  <c r="H74" i="21" s="1"/>
  <c r="H314" i="6"/>
  <c r="I314" i="6" s="1"/>
  <c r="H226" i="21" s="1"/>
  <c r="H232" i="6"/>
  <c r="I232" i="6" s="1"/>
  <c r="H159" i="21" s="1"/>
  <c r="H436" i="6"/>
  <c r="I436" i="6" s="1"/>
  <c r="H86" i="21" s="1"/>
  <c r="H423" i="6"/>
  <c r="I423" i="6" s="1"/>
  <c r="H31" i="21" s="1"/>
  <c r="H235" i="6"/>
  <c r="I235" i="6" s="1"/>
  <c r="H75" i="21" s="1"/>
  <c r="H240" i="6"/>
  <c r="I240" i="6" s="1"/>
  <c r="H303" i="21" s="1"/>
  <c r="H355" i="6"/>
  <c r="I355" i="6" s="1"/>
  <c r="H312" i="21" s="1"/>
  <c r="H435" i="6"/>
  <c r="I435" i="6" s="1"/>
  <c r="H72" i="21" s="1"/>
  <c r="H131" i="6"/>
  <c r="I131" i="6" s="1"/>
  <c r="H290" i="21" s="1"/>
  <c r="H360" i="6"/>
  <c r="I360" i="6" s="1"/>
  <c r="H221" i="21" s="1"/>
  <c r="H172" i="6"/>
  <c r="I172" i="6" s="1"/>
  <c r="H150" i="21" s="1"/>
  <c r="H192" i="6"/>
  <c r="I192" i="6" s="1"/>
  <c r="H203" i="6"/>
  <c r="I203" i="6" s="1"/>
  <c r="H320" i="21" s="1"/>
  <c r="H88" i="6"/>
  <c r="I88" i="6" s="1"/>
  <c r="H309" i="6"/>
  <c r="I309" i="6" s="1"/>
  <c r="H61" i="21" s="1"/>
  <c r="H380" i="6"/>
  <c r="I380" i="6" s="1"/>
  <c r="H313" i="21" s="1"/>
  <c r="H300" i="6"/>
  <c r="I300" i="6" s="1"/>
  <c r="H152" i="21" s="1"/>
  <c r="H420" i="6"/>
  <c r="I420" i="6" s="1"/>
  <c r="H149" i="6"/>
  <c r="I149" i="6" s="1"/>
  <c r="H407" i="6"/>
  <c r="I407" i="6" s="1"/>
  <c r="H78" i="6"/>
  <c r="I78" i="6" s="1"/>
  <c r="H404" i="6"/>
  <c r="I404" i="6" s="1"/>
  <c r="H157" i="6"/>
  <c r="I157" i="6" s="1"/>
  <c r="H229" i="6"/>
  <c r="I229" i="6" s="1"/>
  <c r="H36" i="21" s="1"/>
  <c r="H306" i="6"/>
  <c r="I306" i="6" s="1"/>
  <c r="H145" i="6"/>
  <c r="I145" i="6" s="1"/>
  <c r="H95" i="6"/>
  <c r="I95" i="6" s="1"/>
  <c r="H52" i="21" s="1"/>
  <c r="H120" i="6"/>
  <c r="I120" i="6" s="1"/>
  <c r="H266" i="6"/>
  <c r="I266" i="6" s="1"/>
  <c r="H270" i="21" s="1"/>
  <c r="H140" i="6"/>
  <c r="I140" i="6" s="1"/>
  <c r="H141" i="6"/>
  <c r="I141" i="6" s="1"/>
  <c r="H156" i="6"/>
  <c r="I156" i="6" s="1"/>
  <c r="H150" i="6"/>
  <c r="I150" i="6" s="1"/>
  <c r="H91" i="6"/>
  <c r="I91" i="6" s="1"/>
  <c r="H53" i="21" s="1"/>
  <c r="H118" i="6"/>
  <c r="I118" i="6" s="1"/>
  <c r="H165" i="21" s="1"/>
  <c r="H234" i="6"/>
  <c r="I234" i="6" s="1"/>
  <c r="H54" i="21" s="1"/>
  <c r="H358" i="6"/>
  <c r="I358" i="6" s="1"/>
  <c r="H164" i="6"/>
  <c r="I164" i="6" s="1"/>
  <c r="H146" i="6"/>
  <c r="I146" i="6" s="1"/>
  <c r="H304" i="6"/>
  <c r="I304" i="6" s="1"/>
  <c r="H129" i="21" s="1"/>
  <c r="N120" i="7"/>
  <c r="N121" i="7" s="1"/>
  <c r="J1061" i="7"/>
  <c r="N753" i="7"/>
  <c r="N754" i="7" s="1"/>
  <c r="N533" i="7"/>
  <c r="N534" i="7" s="1"/>
  <c r="N521" i="7"/>
  <c r="N522" i="7" s="1"/>
  <c r="J221" i="7"/>
  <c r="N705" i="7"/>
  <c r="N706" i="7" s="1"/>
  <c r="N57" i="7"/>
  <c r="N58" i="7" s="1"/>
  <c r="N681" i="7"/>
  <c r="N682" i="7" s="1"/>
  <c r="J72" i="7"/>
  <c r="J858" i="7"/>
  <c r="J120" i="7"/>
  <c r="N858" i="7"/>
  <c r="N859" i="7" s="1"/>
  <c r="N831" i="7"/>
  <c r="N832" i="7" s="1"/>
  <c r="N816" i="7"/>
  <c r="N817" i="7" s="1"/>
  <c r="N980" i="7"/>
  <c r="N981" i="7" s="1"/>
  <c r="N1166" i="7"/>
  <c r="N1167" i="7" s="1"/>
  <c r="N101" i="7"/>
  <c r="N102" i="7" s="1"/>
  <c r="N654" i="7"/>
  <c r="N655" i="7" s="1"/>
  <c r="J693" i="7"/>
  <c r="J816" i="7"/>
  <c r="J521" i="7"/>
  <c r="J577" i="7"/>
  <c r="J272" i="7"/>
  <c r="J681" i="7"/>
  <c r="J1018" i="7"/>
  <c r="J140" i="7"/>
  <c r="J800" i="7"/>
  <c r="J416" i="7"/>
  <c r="N378" i="7"/>
  <c r="N379" i="7" s="1"/>
  <c r="N485" i="7"/>
  <c r="N486" i="7" s="1"/>
  <c r="N669" i="7"/>
  <c r="N670" i="7" s="1"/>
  <c r="J1045" i="7"/>
  <c r="J930" i="7"/>
  <c r="J57" i="7"/>
  <c r="N599" i="7"/>
  <c r="N600" i="7" s="1"/>
  <c r="J208" i="7"/>
  <c r="J497" i="7"/>
  <c r="J1074" i="7"/>
  <c r="N1074" i="7"/>
  <c r="N1075" i="7" s="1"/>
  <c r="N272" i="7"/>
  <c r="N273" i="7" s="1"/>
  <c r="J168" i="7"/>
  <c r="J705" i="7"/>
  <c r="J623" i="7"/>
  <c r="J283" i="7"/>
  <c r="J945" i="7"/>
  <c r="N307" i="7"/>
  <c r="N308" i="7" s="1"/>
  <c r="N497" i="7"/>
  <c r="N498" i="7" s="1"/>
  <c r="N846" i="7"/>
  <c r="N847" i="7" s="1"/>
  <c r="N509" i="7"/>
  <c r="N510" i="7" s="1"/>
  <c r="N221" i="7"/>
  <c r="N222" i="7" s="1"/>
  <c r="N457" i="7"/>
  <c r="N458" i="7" s="1"/>
  <c r="N639" i="7"/>
  <c r="N640" i="7" s="1"/>
  <c r="N168" i="7"/>
  <c r="N169" i="7" s="1"/>
  <c r="J962" i="7"/>
  <c r="J340" i="7"/>
  <c r="J445" i="7"/>
  <c r="N577" i="7"/>
  <c r="N578" i="7" s="1"/>
  <c r="J260" i="7"/>
  <c r="N717" i="7"/>
  <c r="N718" i="7" s="1"/>
  <c r="N999" i="7"/>
  <c r="N1000" i="7" s="1"/>
  <c r="N33" i="7"/>
  <c r="N34" i="7" s="1"/>
  <c r="N945" i="7"/>
  <c r="N946" i="7" s="1"/>
  <c r="N318" i="7"/>
  <c r="N319" i="7" s="1"/>
  <c r="N329" i="7"/>
  <c r="N330" i="7" s="1"/>
  <c r="N260" i="7"/>
  <c r="N261" i="7" s="1"/>
  <c r="J533" i="7"/>
  <c r="J980" i="7"/>
  <c r="J101" i="7"/>
  <c r="J87" i="7"/>
  <c r="J654" i="7"/>
  <c r="N340" i="7"/>
  <c r="N341" i="7" s="1"/>
  <c r="N87" i="7"/>
  <c r="N88" i="7" s="1"/>
  <c r="N140" i="7"/>
  <c r="N141" i="7" s="1"/>
  <c r="N208" i="7"/>
  <c r="N209" i="7" s="1"/>
  <c r="N416" i="7"/>
  <c r="N417" i="7" s="1"/>
  <c r="N192" i="7"/>
  <c r="N193" i="7" s="1"/>
  <c r="N296" i="7"/>
  <c r="N297" i="7" s="1"/>
  <c r="J545" i="7"/>
  <c r="J329" i="7"/>
  <c r="N132" i="7"/>
  <c r="N133" i="7" s="1"/>
  <c r="J351" i="7"/>
  <c r="J132" i="7"/>
  <c r="J362" i="7"/>
  <c r="N545" i="7"/>
  <c r="N546" i="7" s="1"/>
  <c r="J397" i="7"/>
  <c r="J180" i="7"/>
  <c r="J831" i="7"/>
  <c r="J561" i="7"/>
  <c r="J428" i="7"/>
  <c r="J639" i="7"/>
  <c r="J607" i="7"/>
  <c r="J307" i="7"/>
  <c r="J470" i="7"/>
  <c r="N962" i="7"/>
  <c r="N963" i="7" s="1"/>
  <c r="J599" i="7"/>
  <c r="J192" i="7"/>
  <c r="J296" i="7"/>
  <c r="J509" i="7"/>
  <c r="J717" i="7"/>
  <c r="J741" i="7"/>
  <c r="N1061" i="7"/>
  <c r="N1062" i="7" s="1"/>
  <c r="N561" i="7"/>
  <c r="N562" i="7" s="1"/>
  <c r="N397" i="7"/>
  <c r="N398" i="7" s="1"/>
  <c r="N445" i="7"/>
  <c r="N446" i="7" s="1"/>
  <c r="N1018" i="7"/>
  <c r="N1019" i="7" s="1"/>
  <c r="N283" i="7"/>
  <c r="N284" i="7" s="1"/>
  <c r="N156" i="7"/>
  <c r="N157" i="7" s="1"/>
  <c r="J765" i="7"/>
  <c r="J318" i="7"/>
  <c r="J485" i="7"/>
  <c r="J1166" i="7"/>
  <c r="N1045" i="7"/>
  <c r="N1046" i="7" s="1"/>
  <c r="N800" i="7"/>
  <c r="N801" i="7" s="1"/>
  <c r="N765" i="7"/>
  <c r="N766" i="7" s="1"/>
  <c r="N729" i="7"/>
  <c r="N730" i="7" s="1"/>
  <c r="J669" i="7"/>
  <c r="J156" i="7"/>
  <c r="N351" i="7"/>
  <c r="N352" i="7" s="1"/>
  <c r="J846" i="7"/>
  <c r="N623" i="7"/>
  <c r="N624" i="7" s="1"/>
  <c r="N930" i="7"/>
  <c r="N931" i="7" s="1"/>
  <c r="N693" i="7"/>
  <c r="N694" i="7" s="1"/>
  <c r="N607" i="7"/>
  <c r="N608" i="7" s="1"/>
  <c r="J33" i="7"/>
  <c r="N470" i="7"/>
  <c r="N471" i="7" s="1"/>
  <c r="N180" i="7"/>
  <c r="N181" i="7" s="1"/>
  <c r="N428" i="7"/>
  <c r="N429" i="7" s="1"/>
  <c r="J1030" i="7"/>
  <c r="J729" i="7"/>
  <c r="J999" i="7"/>
  <c r="J378" i="7"/>
  <c r="J753" i="7"/>
  <c r="J457" i="7"/>
  <c r="N1030" i="7"/>
  <c r="N1031" i="7" s="1"/>
  <c r="N362" i="7"/>
  <c r="N363" i="7" s="1"/>
  <c r="H193" i="20" l="1"/>
  <c r="H164" i="21"/>
  <c r="H132" i="20"/>
  <c r="H89" i="21"/>
  <c r="H152" i="20"/>
  <c r="H121" i="21"/>
  <c r="H165" i="20"/>
  <c r="H146" i="21"/>
  <c r="H155" i="20"/>
  <c r="H118" i="21"/>
  <c r="J304" i="6"/>
  <c r="I167" i="20" s="1"/>
  <c r="H167" i="20"/>
  <c r="H59" i="20"/>
  <c r="J156" i="6"/>
  <c r="I313" i="20" s="1"/>
  <c r="H313" i="20"/>
  <c r="J120" i="6"/>
  <c r="I364" i="20" s="1"/>
  <c r="H364" i="20"/>
  <c r="J229" i="6"/>
  <c r="I44" i="20" s="1"/>
  <c r="H44" i="20"/>
  <c r="J407" i="6"/>
  <c r="I90" i="20" s="1"/>
  <c r="H90" i="20"/>
  <c r="H402" i="20"/>
  <c r="H400" i="20"/>
  <c r="H78" i="20"/>
  <c r="H32" i="20"/>
  <c r="H82" i="20"/>
  <c r="H108" i="20"/>
  <c r="H66" i="20"/>
  <c r="H79" i="20"/>
  <c r="H56" i="20"/>
  <c r="H40" i="20"/>
  <c r="H303" i="20"/>
  <c r="J152" i="6"/>
  <c r="I231" i="20" s="1"/>
  <c r="H231" i="20"/>
  <c r="J417" i="6"/>
  <c r="I189" i="21" s="1"/>
  <c r="H215" i="20"/>
  <c r="J151" i="6"/>
  <c r="I270" i="20" s="1"/>
  <c r="H270" i="20"/>
  <c r="J165" i="6"/>
  <c r="I245" i="20" s="1"/>
  <c r="H245" i="20"/>
  <c r="J61" i="6"/>
  <c r="I102" i="20" s="1"/>
  <c r="H102" i="20"/>
  <c r="H48" i="20"/>
  <c r="H182" i="20"/>
  <c r="H185" i="20"/>
  <c r="H207" i="20"/>
  <c r="H316" i="20"/>
  <c r="H307" i="20"/>
  <c r="H243" i="20"/>
  <c r="H348" i="20"/>
  <c r="H345" i="20"/>
  <c r="J60" i="6"/>
  <c r="I203" i="20" s="1"/>
  <c r="H203" i="20"/>
  <c r="J89" i="6"/>
  <c r="I127" i="20" s="1"/>
  <c r="H127" i="20"/>
  <c r="J184" i="6"/>
  <c r="I158" i="20" s="1"/>
  <c r="H158" i="20"/>
  <c r="J381" i="6"/>
  <c r="I260" i="21" s="1"/>
  <c r="H311" i="20"/>
  <c r="H34" i="20"/>
  <c r="H410" i="20"/>
  <c r="H378" i="20"/>
  <c r="H189" i="20"/>
  <c r="H224" i="20"/>
  <c r="H168" i="20"/>
  <c r="H114" i="20"/>
  <c r="H141" i="20"/>
  <c r="J187" i="6"/>
  <c r="I323" i="20" s="1"/>
  <c r="H323" i="20"/>
  <c r="J116" i="6"/>
  <c r="I333" i="20" s="1"/>
  <c r="H333" i="20"/>
  <c r="J147" i="6"/>
  <c r="I391" i="20" s="1"/>
  <c r="H391" i="20"/>
  <c r="J170" i="6"/>
  <c r="I369" i="20" s="1"/>
  <c r="H369" i="20"/>
  <c r="H103" i="20"/>
  <c r="H60" i="20"/>
  <c r="H302" i="20"/>
  <c r="H71" i="20"/>
  <c r="H230" i="20"/>
  <c r="H266" i="20"/>
  <c r="H367" i="20"/>
  <c r="H263" i="20"/>
  <c r="H51" i="20"/>
  <c r="H200" i="20"/>
  <c r="H191" i="20"/>
  <c r="H318" i="20"/>
  <c r="H259" i="20"/>
  <c r="H327" i="20"/>
  <c r="H63" i="20"/>
  <c r="H254" i="20"/>
  <c r="H319" i="20"/>
  <c r="H288" i="20"/>
  <c r="H393" i="20"/>
  <c r="H77" i="20"/>
  <c r="H172" i="20"/>
  <c r="H135" i="20"/>
  <c r="H47" i="20"/>
  <c r="H356" i="20"/>
  <c r="H131" i="20"/>
  <c r="H283" i="20"/>
  <c r="H394" i="20"/>
  <c r="H156" i="20"/>
  <c r="H268" i="20"/>
  <c r="H328" i="20"/>
  <c r="H217" i="20"/>
  <c r="H265" i="20"/>
  <c r="H406" i="20"/>
  <c r="H388" i="20"/>
  <c r="H225" i="20"/>
  <c r="H45" i="20"/>
  <c r="H218" i="20"/>
  <c r="H275" i="20"/>
  <c r="H149" i="20"/>
  <c r="H190" i="20"/>
  <c r="H227" i="20"/>
  <c r="H312" i="20"/>
  <c r="J84" i="6"/>
  <c r="I81" i="20" s="1"/>
  <c r="H81" i="20"/>
  <c r="J82" i="6"/>
  <c r="I105" i="20" s="1"/>
  <c r="H105" i="20"/>
  <c r="J102" i="6"/>
  <c r="H201" i="20"/>
  <c r="J132" i="6"/>
  <c r="H332" i="20"/>
  <c r="J121" i="6"/>
  <c r="H374" i="20"/>
  <c r="J146" i="6"/>
  <c r="I315" i="20" s="1"/>
  <c r="H315" i="20"/>
  <c r="H267" i="20"/>
  <c r="J141" i="6"/>
  <c r="I377" i="20" s="1"/>
  <c r="H377" i="20"/>
  <c r="J95" i="6"/>
  <c r="I52" i="21" s="1"/>
  <c r="H57" i="20"/>
  <c r="J157" i="6"/>
  <c r="I385" i="20" s="1"/>
  <c r="H385" i="20"/>
  <c r="J149" i="6"/>
  <c r="I334" i="20" s="1"/>
  <c r="H334" i="20"/>
  <c r="J309" i="6"/>
  <c r="H80" i="20"/>
  <c r="H163" i="20"/>
  <c r="H401" i="20"/>
  <c r="H98" i="20"/>
  <c r="H321" i="20"/>
  <c r="H373" i="20"/>
  <c r="H329" i="20"/>
  <c r="H21" i="20"/>
  <c r="H317" i="20"/>
  <c r="H281" i="20"/>
  <c r="H177" i="20"/>
  <c r="J169" i="6"/>
  <c r="I244" i="20" s="1"/>
  <c r="H244" i="20"/>
  <c r="J193" i="6"/>
  <c r="I259" i="21" s="1"/>
  <c r="H309" i="20"/>
  <c r="J204" i="6"/>
  <c r="I310" i="21" s="1"/>
  <c r="H398" i="20"/>
  <c r="J166" i="6"/>
  <c r="I304" i="20" s="1"/>
  <c r="H304" i="20"/>
  <c r="H249" i="20"/>
  <c r="H137" i="20"/>
  <c r="H199" i="20"/>
  <c r="H188" i="20"/>
  <c r="H248" i="20"/>
  <c r="H87" i="20"/>
  <c r="H408" i="20"/>
  <c r="H354" i="20"/>
  <c r="H306" i="20"/>
  <c r="J153" i="6"/>
  <c r="I365" i="20" s="1"/>
  <c r="H365" i="20"/>
  <c r="J115" i="6"/>
  <c r="I277" i="21" s="1"/>
  <c r="H335" i="20"/>
  <c r="J406" i="6"/>
  <c r="I330" i="20" s="1"/>
  <c r="H330" i="20"/>
  <c r="J191" i="6"/>
  <c r="I387" i="20" s="1"/>
  <c r="H387" i="20"/>
  <c r="J73" i="6"/>
  <c r="I36" i="20" s="1"/>
  <c r="H36" i="20"/>
  <c r="H104" i="20"/>
  <c r="J174" i="6"/>
  <c r="I178" i="20" s="1"/>
  <c r="H178" i="20"/>
  <c r="H181" i="20"/>
  <c r="H276" i="20"/>
  <c r="H157" i="20"/>
  <c r="H144" i="20"/>
  <c r="H37" i="20"/>
  <c r="H296" i="20"/>
  <c r="J138" i="6"/>
  <c r="I274" i="20" s="1"/>
  <c r="H274" i="20"/>
  <c r="J90" i="6"/>
  <c r="I39" i="20" s="1"/>
  <c r="H39" i="20"/>
  <c r="J155" i="6"/>
  <c r="I336" i="20" s="1"/>
  <c r="H336" i="20"/>
  <c r="J69" i="6"/>
  <c r="I15" i="20" s="1"/>
  <c r="H15" i="20"/>
  <c r="H357" i="20"/>
  <c r="H305" i="20"/>
  <c r="H389" i="20"/>
  <c r="H381" i="20"/>
  <c r="H184" i="20"/>
  <c r="H324" i="20"/>
  <c r="H404" i="20"/>
  <c r="H310" i="20"/>
  <c r="H194" i="20"/>
  <c r="H206" i="20"/>
  <c r="H106" i="20"/>
  <c r="H258" i="20"/>
  <c r="H183" i="20"/>
  <c r="H64" i="20"/>
  <c r="H94" i="20"/>
  <c r="H93" i="20"/>
  <c r="H92" i="20"/>
  <c r="H287" i="20"/>
  <c r="H285" i="20"/>
  <c r="H61" i="20"/>
  <c r="J108" i="6"/>
  <c r="H216" i="20"/>
  <c r="H115" i="20"/>
  <c r="H160" i="20"/>
  <c r="H331" i="20"/>
  <c r="H161" i="20"/>
  <c r="H69" i="20"/>
  <c r="H371" i="20"/>
  <c r="H247" i="20"/>
  <c r="H376" i="20"/>
  <c r="H272" i="20"/>
  <c r="H250" i="20"/>
  <c r="H229" i="20"/>
  <c r="H241" i="20"/>
  <c r="H363" i="20"/>
  <c r="H179" i="20"/>
  <c r="H298" i="20"/>
  <c r="H95" i="20"/>
  <c r="H124" i="20"/>
  <c r="J390" i="6"/>
  <c r="I150" i="20" s="1"/>
  <c r="H150" i="20"/>
  <c r="J43" i="6"/>
  <c r="H22" i="20"/>
  <c r="J37" i="6"/>
  <c r="H75" i="20"/>
  <c r="J38" i="6"/>
  <c r="H25" i="20"/>
  <c r="J123" i="6"/>
  <c r="H351" i="20"/>
  <c r="J164" i="6"/>
  <c r="I289" i="20" s="1"/>
  <c r="H289" i="20"/>
  <c r="J91" i="6"/>
  <c r="I53" i="21" s="1"/>
  <c r="H58" i="20"/>
  <c r="J140" i="6"/>
  <c r="I366" i="20" s="1"/>
  <c r="H366" i="20"/>
  <c r="J145" i="6"/>
  <c r="I343" i="20" s="1"/>
  <c r="H343" i="20"/>
  <c r="J404" i="6"/>
  <c r="I251" i="20" s="1"/>
  <c r="H251" i="20"/>
  <c r="J420" i="6"/>
  <c r="I383" i="20" s="1"/>
  <c r="H383" i="20"/>
  <c r="J88" i="6"/>
  <c r="I53" i="20" s="1"/>
  <c r="H53" i="20"/>
  <c r="H255" i="20"/>
  <c r="H390" i="20"/>
  <c r="H180" i="20"/>
  <c r="H396" i="20"/>
  <c r="H295" i="20"/>
  <c r="H320" i="20"/>
  <c r="H222" i="20"/>
  <c r="H349" i="20"/>
  <c r="J117" i="6"/>
  <c r="I337" i="20" s="1"/>
  <c r="H337" i="20"/>
  <c r="J179" i="6"/>
  <c r="I171" i="20" s="1"/>
  <c r="H171" i="20"/>
  <c r="J75" i="6"/>
  <c r="I176" i="20" s="1"/>
  <c r="H176" i="20"/>
  <c r="J373" i="6"/>
  <c r="I192" i="21" s="1"/>
  <c r="H219" i="20"/>
  <c r="J196" i="6"/>
  <c r="I280" i="20" s="1"/>
  <c r="H280" i="20"/>
  <c r="H271" i="20"/>
  <c r="H226" i="20"/>
  <c r="H128" i="20"/>
  <c r="H209" i="20"/>
  <c r="H33" i="20"/>
  <c r="H347" i="20"/>
  <c r="H29" i="20"/>
  <c r="H341" i="20"/>
  <c r="J137" i="6"/>
  <c r="I344" i="20" s="1"/>
  <c r="H344" i="20"/>
  <c r="J163" i="6"/>
  <c r="I360" i="20" s="1"/>
  <c r="H360" i="20"/>
  <c r="J53" i="6"/>
  <c r="I90" i="21" s="1"/>
  <c r="H101" i="20"/>
  <c r="J198" i="6"/>
  <c r="I355" i="20" s="1"/>
  <c r="H355" i="20"/>
  <c r="H23" i="20"/>
  <c r="H46" i="20"/>
  <c r="H256" i="20"/>
  <c r="H140" i="20"/>
  <c r="H379" i="20"/>
  <c r="H52" i="20"/>
  <c r="H100" i="20"/>
  <c r="H346" i="20"/>
  <c r="H154" i="20"/>
  <c r="J136" i="6"/>
  <c r="I338" i="20" s="1"/>
  <c r="H338" i="20"/>
  <c r="J388" i="6"/>
  <c r="I300" i="20" s="1"/>
  <c r="H300" i="20"/>
  <c r="J400" i="6"/>
  <c r="I192" i="20" s="1"/>
  <c r="H192" i="20"/>
  <c r="J74" i="6"/>
  <c r="I76" i="20" s="1"/>
  <c r="H76" i="20"/>
  <c r="H370" i="20"/>
  <c r="H89" i="20"/>
  <c r="H326" i="20"/>
  <c r="H220" i="20"/>
  <c r="H208" i="20"/>
  <c r="H142" i="20"/>
  <c r="H151" i="20"/>
  <c r="H122" i="20"/>
  <c r="H380" i="20"/>
  <c r="H126" i="20"/>
  <c r="H19" i="20"/>
  <c r="H136" i="20"/>
  <c r="H339" i="20"/>
  <c r="H293" i="20"/>
  <c r="H223" i="20"/>
  <c r="H246" i="20"/>
  <c r="H153" i="20"/>
  <c r="H214" i="20"/>
  <c r="H260" i="20"/>
  <c r="H202" i="20"/>
  <c r="H164" i="20"/>
  <c r="H88" i="20"/>
  <c r="H350" i="20"/>
  <c r="H299" i="20"/>
  <c r="H242" i="20"/>
  <c r="H277" i="20"/>
  <c r="H399" i="20"/>
  <c r="H145" i="20"/>
  <c r="H286" i="20"/>
  <c r="H211" i="20"/>
  <c r="H284" i="20"/>
  <c r="H212" i="20"/>
  <c r="H342" i="20"/>
  <c r="H54" i="20"/>
  <c r="H118" i="20"/>
  <c r="H395" i="20"/>
  <c r="H120" i="20"/>
  <c r="H173" i="20"/>
  <c r="H162" i="20"/>
  <c r="H392" i="20"/>
  <c r="H228" i="20"/>
  <c r="J36" i="6"/>
  <c r="H30" i="20"/>
  <c r="J346" i="6"/>
  <c r="H170" i="20"/>
  <c r="J100" i="6"/>
  <c r="H174" i="20"/>
  <c r="J347" i="6"/>
  <c r="H146" i="20"/>
  <c r="J358" i="6"/>
  <c r="I290" i="20" s="1"/>
  <c r="H290" i="20"/>
  <c r="J150" i="6"/>
  <c r="I340" i="20" s="1"/>
  <c r="H340" i="20"/>
  <c r="J266" i="6"/>
  <c r="I270" i="21" s="1"/>
  <c r="H325" i="20"/>
  <c r="J306" i="6"/>
  <c r="I362" i="20" s="1"/>
  <c r="H362" i="20"/>
  <c r="J78" i="6"/>
  <c r="I237" i="20" s="1"/>
  <c r="H237" i="20"/>
  <c r="J300" i="6"/>
  <c r="I197" i="20" s="1"/>
  <c r="H197" i="20"/>
  <c r="H409" i="20"/>
  <c r="H368" i="20"/>
  <c r="H83" i="20"/>
  <c r="H261" i="20"/>
  <c r="H382" i="20"/>
  <c r="H236" i="20"/>
  <c r="H175" i="20"/>
  <c r="H359" i="20"/>
  <c r="H119" i="20"/>
  <c r="H257" i="20"/>
  <c r="J398" i="6"/>
  <c r="I123" i="21" s="1"/>
  <c r="H138" i="20"/>
  <c r="J86" i="6"/>
  <c r="I86" i="20" s="1"/>
  <c r="H86" i="20"/>
  <c r="J59" i="6"/>
  <c r="I96" i="20" s="1"/>
  <c r="H96" i="20"/>
  <c r="J76" i="6"/>
  <c r="I85" i="20" s="1"/>
  <c r="H85" i="20"/>
  <c r="J181" i="6"/>
  <c r="I308" i="20" s="1"/>
  <c r="H308" i="20"/>
  <c r="H55" i="20"/>
  <c r="H292" i="20"/>
  <c r="H397" i="20"/>
  <c r="H407" i="20"/>
  <c r="H65" i="20"/>
  <c r="H113" i="20"/>
  <c r="H159" i="20"/>
  <c r="H109" i="20"/>
  <c r="J445" i="6"/>
  <c r="I70" i="21" s="1"/>
  <c r="H74" i="20"/>
  <c r="J188" i="6"/>
  <c r="I294" i="20" s="1"/>
  <c r="H294" i="20"/>
  <c r="J387" i="6"/>
  <c r="I205" i="20" s="1"/>
  <c r="H205" i="20"/>
  <c r="J178" i="6"/>
  <c r="I186" i="20" s="1"/>
  <c r="H186" i="20"/>
  <c r="J394" i="6"/>
  <c r="I372" i="20" s="1"/>
  <c r="H372" i="20"/>
  <c r="H139" i="20"/>
  <c r="H221" i="20"/>
  <c r="H133" i="20"/>
  <c r="H386" i="20"/>
  <c r="H84" i="20"/>
  <c r="H116" i="20"/>
  <c r="H204" i="20"/>
  <c r="H314" i="20"/>
  <c r="H70" i="20"/>
  <c r="J79" i="6"/>
  <c r="I73" i="20" s="1"/>
  <c r="H73" i="20"/>
  <c r="J354" i="6"/>
  <c r="I291" i="20" s="1"/>
  <c r="H291" i="20"/>
  <c r="J154" i="6"/>
  <c r="I375" i="20" s="1"/>
  <c r="H375" i="20"/>
  <c r="H411" i="20"/>
  <c r="H107" i="20"/>
  <c r="H235" i="20"/>
  <c r="H269" i="20"/>
  <c r="H99" i="20"/>
  <c r="H198" i="20"/>
  <c r="H195" i="20"/>
  <c r="H361" i="20"/>
  <c r="H121" i="20"/>
  <c r="H262" i="20"/>
  <c r="H252" i="20"/>
  <c r="H282" i="20"/>
  <c r="H72" i="20"/>
  <c r="H129" i="20"/>
  <c r="H384" i="20"/>
  <c r="H125" i="20"/>
  <c r="H213" i="20"/>
  <c r="J265" i="6"/>
  <c r="H301" i="20"/>
  <c r="H405" i="20"/>
  <c r="H111" i="20"/>
  <c r="H353" i="20"/>
  <c r="H148" i="20"/>
  <c r="H238" i="20"/>
  <c r="H196" i="20"/>
  <c r="H134" i="20"/>
  <c r="H234" i="20"/>
  <c r="H91" i="20"/>
  <c r="H273" i="20"/>
  <c r="H297" i="20"/>
  <c r="H278" i="20"/>
  <c r="H110" i="20"/>
  <c r="H117" i="20"/>
  <c r="H403" i="20"/>
  <c r="H67" i="20"/>
  <c r="H232" i="20"/>
  <c r="H253" i="20"/>
  <c r="H210" i="20"/>
  <c r="H143" i="20"/>
  <c r="H279" i="20"/>
  <c r="H264" i="20"/>
  <c r="H112" i="20"/>
  <c r="H240" i="20"/>
  <c r="J139" i="6"/>
  <c r="I233" i="20" s="1"/>
  <c r="H233" i="20"/>
  <c r="J223" i="6"/>
  <c r="H187" i="20"/>
  <c r="J99" i="6"/>
  <c r="H239" i="20"/>
  <c r="J104" i="6"/>
  <c r="H322" i="20"/>
  <c r="H412" i="20"/>
  <c r="J436" i="6"/>
  <c r="I86" i="21" s="1"/>
  <c r="J359" i="6"/>
  <c r="J328" i="6"/>
  <c r="I294" i="21" s="1"/>
  <c r="J333" i="6"/>
  <c r="I274" i="21" s="1"/>
  <c r="J65" i="6"/>
  <c r="I21" i="21" s="1"/>
  <c r="J409" i="6"/>
  <c r="I264" i="21" s="1"/>
  <c r="J247" i="6"/>
  <c r="I239" i="21" s="1"/>
  <c r="J281" i="6"/>
  <c r="I158" i="21" s="1"/>
  <c r="J231" i="6"/>
  <c r="I44" i="21" s="1"/>
  <c r="J18" i="6"/>
  <c r="I166" i="21" s="1"/>
  <c r="J313" i="6"/>
  <c r="I169" i="21" s="1"/>
  <c r="J405" i="6"/>
  <c r="I182" i="21" s="1"/>
  <c r="J395" i="6"/>
  <c r="I262" i="21" s="1"/>
  <c r="J189" i="6"/>
  <c r="I256" i="21" s="1"/>
  <c r="J81" i="6"/>
  <c r="I243" i="20" s="1"/>
  <c r="J248" i="6"/>
  <c r="I280" i="21" s="1"/>
  <c r="J258" i="6"/>
  <c r="J28" i="6"/>
  <c r="I124" i="21" s="1"/>
  <c r="J372" i="6"/>
  <c r="I194" i="21" s="1"/>
  <c r="J239" i="6"/>
  <c r="I117" i="21" s="1"/>
  <c r="J216" i="6"/>
  <c r="I301" i="21" s="1"/>
  <c r="J41" i="6"/>
  <c r="I62" i="21" s="1"/>
  <c r="J98" i="6"/>
  <c r="I91" i="21" s="1"/>
  <c r="J316" i="6"/>
  <c r="I181" i="21" s="1"/>
  <c r="J124" i="6"/>
  <c r="I261" i="21" s="1"/>
  <c r="J421" i="6"/>
  <c r="I66" i="21" s="1"/>
  <c r="J209" i="6"/>
  <c r="I321" i="21" s="1"/>
  <c r="J276" i="6"/>
  <c r="I95" i="21" s="1"/>
  <c r="J125" i="6"/>
  <c r="I207" i="21" s="1"/>
  <c r="J323" i="6"/>
  <c r="I193" i="20" s="1"/>
  <c r="J324" i="6"/>
  <c r="I232" i="21" s="1"/>
  <c r="J233" i="6"/>
  <c r="I87" i="21" s="1"/>
  <c r="J298" i="6"/>
  <c r="I177" i="21" s="1"/>
  <c r="J109" i="6"/>
  <c r="I174" i="21" s="1"/>
  <c r="J220" i="6"/>
  <c r="I287" i="21" s="1"/>
  <c r="J107" i="6"/>
  <c r="J416" i="6"/>
  <c r="I227" i="21" s="1"/>
  <c r="J67" i="6"/>
  <c r="I218" i="21" s="1"/>
  <c r="J243" i="6"/>
  <c r="I240" i="21" s="1"/>
  <c r="J441" i="6"/>
  <c r="I69" i="21" s="1"/>
  <c r="J42" i="6"/>
  <c r="I107" i="21" s="1"/>
  <c r="J393" i="6"/>
  <c r="I300" i="21" s="1"/>
  <c r="J34" i="6"/>
  <c r="I110" i="21" s="1"/>
  <c r="J391" i="6"/>
  <c r="I186" i="21" s="1"/>
  <c r="J290" i="6"/>
  <c r="I316" i="21" s="1"/>
  <c r="J253" i="6"/>
  <c r="I98" i="21" s="1"/>
  <c r="J202" i="6"/>
  <c r="I282" i="21" s="1"/>
  <c r="J254" i="6"/>
  <c r="I135" i="21" s="1"/>
  <c r="J419" i="6"/>
  <c r="I209" i="21" s="1"/>
  <c r="J249" i="6"/>
  <c r="I175" i="21" s="1"/>
  <c r="J245" i="6"/>
  <c r="I251" i="21" s="1"/>
  <c r="J214" i="6"/>
  <c r="I211" i="21" s="1"/>
  <c r="J385" i="6"/>
  <c r="I238" i="21" s="1"/>
  <c r="J221" i="6"/>
  <c r="I311" i="21" s="1"/>
  <c r="J301" i="6"/>
  <c r="I132" i="21" s="1"/>
  <c r="J142" i="6"/>
  <c r="I243" i="21" s="1"/>
  <c r="J111" i="6"/>
  <c r="I185" i="21" s="1"/>
  <c r="J403" i="6"/>
  <c r="I241" i="21" s="1"/>
  <c r="J176" i="6"/>
  <c r="I212" i="20" s="1"/>
  <c r="J413" i="6"/>
  <c r="I279" i="21" s="1"/>
  <c r="J236" i="6"/>
  <c r="I49" i="21" s="1"/>
  <c r="J23" i="6"/>
  <c r="I104" i="21" s="1"/>
  <c r="J307" i="6"/>
  <c r="I307" i="21" s="1"/>
  <c r="J25" i="6"/>
  <c r="I106" i="21" s="1"/>
  <c r="J226" i="6"/>
  <c r="I156" i="21" s="1"/>
  <c r="J200" i="6"/>
  <c r="I149" i="21" s="1"/>
  <c r="J205" i="6"/>
  <c r="I304" i="21" s="1"/>
  <c r="J335" i="6"/>
  <c r="I201" i="21" s="1"/>
  <c r="J172" i="6"/>
  <c r="I150" i="21" s="1"/>
  <c r="J360" i="6"/>
  <c r="I221" i="21" s="1"/>
  <c r="J240" i="6"/>
  <c r="I303" i="21" s="1"/>
  <c r="J232" i="6"/>
  <c r="I159" i="21" s="1"/>
  <c r="J331" i="6"/>
  <c r="I308" i="21" s="1"/>
  <c r="J143" i="6"/>
  <c r="I247" i="21" s="1"/>
  <c r="J379" i="6"/>
  <c r="I268" i="21" s="1"/>
  <c r="J325" i="6"/>
  <c r="I152" i="20" s="1"/>
  <c r="J317" i="6"/>
  <c r="I195" i="21" s="1"/>
  <c r="J374" i="6"/>
  <c r="I281" i="21" s="1"/>
  <c r="J352" i="6"/>
  <c r="I216" i="21" s="1"/>
  <c r="J230" i="6"/>
  <c r="I122" i="21" s="1"/>
  <c r="J267" i="6"/>
  <c r="I178" i="21" s="1"/>
  <c r="J292" i="6"/>
  <c r="I170" i="21" s="1"/>
  <c r="J376" i="6"/>
  <c r="I215" i="21" s="1"/>
  <c r="J47" i="6"/>
  <c r="I76" i="21" s="1"/>
  <c r="J332" i="6"/>
  <c r="I319" i="21" s="1"/>
  <c r="J319" i="6"/>
  <c r="I283" i="21" s="1"/>
  <c r="J402" i="6"/>
  <c r="J287" i="6"/>
  <c r="I33" i="21" s="1"/>
  <c r="J327" i="6"/>
  <c r="I291" i="21" s="1"/>
  <c r="J212" i="6"/>
  <c r="I296" i="21" s="1"/>
  <c r="J322" i="6"/>
  <c r="I171" i="21" s="1"/>
  <c r="J48" i="6"/>
  <c r="I197" i="21" s="1"/>
  <c r="J382" i="6"/>
  <c r="J17" i="6"/>
  <c r="I101" i="21" s="1"/>
  <c r="J30" i="6"/>
  <c r="I126" i="21" s="1"/>
  <c r="J312" i="6"/>
  <c r="I92" i="21" s="1"/>
  <c r="J19" i="6"/>
  <c r="I55" i="21" s="1"/>
  <c r="J399" i="6"/>
  <c r="I253" i="21" s="1"/>
  <c r="J438" i="6"/>
  <c r="I68" i="21" s="1"/>
  <c r="J201" i="6"/>
  <c r="I204" i="21" s="1"/>
  <c r="J162" i="6"/>
  <c r="I231" i="21" s="1"/>
  <c r="J144" i="6"/>
  <c r="I289" i="21" s="1"/>
  <c r="J297" i="6"/>
  <c r="J55" i="6"/>
  <c r="I47" i="21" s="1"/>
  <c r="J24" i="6"/>
  <c r="I179" i="21" s="1"/>
  <c r="J345" i="6"/>
  <c r="J183" i="6"/>
  <c r="I252" i="21" s="1"/>
  <c r="J122" i="6"/>
  <c r="I224" i="21" s="1"/>
  <c r="J364" i="6"/>
  <c r="I272" i="21" s="1"/>
  <c r="J58" i="6"/>
  <c r="J112" i="6"/>
  <c r="I220" i="21" s="1"/>
  <c r="J106" i="6"/>
  <c r="J357" i="6"/>
  <c r="I245" i="21" s="1"/>
  <c r="J101" i="6"/>
  <c r="I305" i="21" s="1"/>
  <c r="J286" i="6"/>
  <c r="I71" i="21" s="1"/>
  <c r="J411" i="6"/>
  <c r="I155" i="21" s="1"/>
  <c r="J305" i="6"/>
  <c r="I119" i="21" s="1"/>
  <c r="J66" i="6"/>
  <c r="I43" i="21" s="1"/>
  <c r="J337" i="6"/>
  <c r="I284" i="21" s="1"/>
  <c r="J171" i="6"/>
  <c r="I114" i="21" s="1"/>
  <c r="J367" i="6"/>
  <c r="J363" i="6"/>
  <c r="I206" i="21" s="1"/>
  <c r="J280" i="6"/>
  <c r="I79" i="21" s="1"/>
  <c r="J418" i="6"/>
  <c r="I235" i="21" s="1"/>
  <c r="J401" i="6"/>
  <c r="I249" i="21" s="1"/>
  <c r="J344" i="6"/>
  <c r="J40" i="6"/>
  <c r="I67" i="21" s="1"/>
  <c r="J237" i="6"/>
  <c r="I103" i="21" s="1"/>
  <c r="J330" i="6"/>
  <c r="I314" i="21" s="1"/>
  <c r="J54" i="6"/>
  <c r="I60" i="21" s="1"/>
  <c r="J50" i="6"/>
  <c r="I205" i="21" s="1"/>
  <c r="J168" i="6"/>
  <c r="I219" i="21" s="1"/>
  <c r="J261" i="6"/>
  <c r="J259" i="6"/>
  <c r="I115" i="21" s="1"/>
  <c r="J129" i="6"/>
  <c r="I203" i="21" s="1"/>
  <c r="J190" i="6"/>
  <c r="I228" i="21" s="1"/>
  <c r="J443" i="6"/>
  <c r="I99" i="21" s="1"/>
  <c r="J348" i="6"/>
  <c r="I161" i="21" s="1"/>
  <c r="J355" i="6"/>
  <c r="I312" i="21" s="1"/>
  <c r="J203" i="6"/>
  <c r="I320" i="21" s="1"/>
  <c r="J131" i="6"/>
  <c r="I290" i="21" s="1"/>
  <c r="J235" i="6"/>
  <c r="I75" i="21" s="1"/>
  <c r="J314" i="6"/>
  <c r="I226" i="21" s="1"/>
  <c r="J378" i="6"/>
  <c r="I299" i="21" s="1"/>
  <c r="J224" i="6"/>
  <c r="I208" i="21" s="1"/>
  <c r="J422" i="6"/>
  <c r="I157" i="21" s="1"/>
  <c r="J194" i="6"/>
  <c r="I286" i="21" s="1"/>
  <c r="J16" i="6"/>
  <c r="I105" i="21" s="1"/>
  <c r="J177" i="6"/>
  <c r="I257" i="20" s="1"/>
  <c r="J377" i="6"/>
  <c r="I233" i="21" s="1"/>
  <c r="J384" i="6"/>
  <c r="I200" i="21" s="1"/>
  <c r="J315" i="6"/>
  <c r="I112" i="21" s="1"/>
  <c r="J130" i="6"/>
  <c r="I184" i="21" s="1"/>
  <c r="J56" i="6"/>
  <c r="I32" i="21" s="1"/>
  <c r="J255" i="6"/>
  <c r="I134" i="21" s="1"/>
  <c r="J458" i="6"/>
  <c r="I29" i="21" s="1"/>
  <c r="J320" i="6"/>
  <c r="I278" i="21" s="1"/>
  <c r="J375" i="6"/>
  <c r="I165" i="20" s="1"/>
  <c r="J238" i="6"/>
  <c r="I93" i="21" s="1"/>
  <c r="J167" i="6"/>
  <c r="I163" i="21" s="1"/>
  <c r="J351" i="6"/>
  <c r="I237" i="21" s="1"/>
  <c r="J20" i="6"/>
  <c r="I145" i="21" s="1"/>
  <c r="J71" i="6"/>
  <c r="I130" i="21" s="1"/>
  <c r="J39" i="6"/>
  <c r="I35" i="21" s="1"/>
  <c r="J127" i="6"/>
  <c r="I248" i="21" s="1"/>
  <c r="J211" i="6"/>
  <c r="I285" i="21" s="1"/>
  <c r="J218" i="6"/>
  <c r="I255" i="21" s="1"/>
  <c r="J134" i="6"/>
  <c r="J339" i="6"/>
  <c r="I298" i="21" s="1"/>
  <c r="J225" i="6"/>
  <c r="I168" i="21" s="1"/>
  <c r="J326" i="6"/>
  <c r="I269" i="21" s="1"/>
  <c r="J386" i="6"/>
  <c r="I132" i="20" s="1"/>
  <c r="J207" i="6"/>
  <c r="I315" i="21" s="1"/>
  <c r="J133" i="6"/>
  <c r="J294" i="6"/>
  <c r="I172" i="21" s="1"/>
  <c r="J105" i="6"/>
  <c r="J195" i="6"/>
  <c r="J308" i="6"/>
  <c r="I94" i="21" s="1"/>
  <c r="J244" i="6"/>
  <c r="I223" i="21" s="1"/>
  <c r="J180" i="6"/>
  <c r="I358" i="20" s="1"/>
  <c r="J241" i="6"/>
  <c r="I167" i="21" s="1"/>
  <c r="J46" i="6"/>
  <c r="I36" i="21" s="1"/>
  <c r="J302" i="6"/>
  <c r="I82" i="21" s="1"/>
  <c r="J440" i="6"/>
  <c r="I81" i="21" s="1"/>
  <c r="J33" i="6"/>
  <c r="I80" i="21" s="1"/>
  <c r="J217" i="6"/>
  <c r="I244" i="21" s="1"/>
  <c r="J208" i="6"/>
  <c r="I242" i="21" s="1"/>
  <c r="J44" i="6"/>
  <c r="I56" i="21" s="1"/>
  <c r="J442" i="6"/>
  <c r="I102" i="21" s="1"/>
  <c r="J185" i="6"/>
  <c r="I283" i="20" s="1"/>
  <c r="J338" i="6"/>
  <c r="I306" i="21" s="1"/>
  <c r="J257" i="6"/>
  <c r="I142" i="21" s="1"/>
  <c r="J303" i="6"/>
  <c r="J291" i="6"/>
  <c r="I273" i="21" s="1"/>
  <c r="J350" i="6"/>
  <c r="I190" i="21" s="1"/>
  <c r="J21" i="6"/>
  <c r="I230" i="21" s="1"/>
  <c r="J289" i="6"/>
  <c r="I317" i="21" s="1"/>
  <c r="J414" i="6"/>
  <c r="I302" i="21" s="1"/>
  <c r="J128" i="6"/>
  <c r="I199" i="21" s="1"/>
  <c r="J439" i="6"/>
  <c r="I42" i="21" s="1"/>
  <c r="J365" i="6"/>
  <c r="I191" i="21" s="1"/>
  <c r="J246" i="6"/>
  <c r="I236" i="21" s="1"/>
  <c r="J293" i="6"/>
  <c r="I136" i="21" s="1"/>
  <c r="J284" i="6"/>
  <c r="I160" i="21" s="1"/>
  <c r="J119" i="6"/>
  <c r="I143" i="21" s="1"/>
  <c r="J260" i="6"/>
  <c r="J118" i="6"/>
  <c r="J234" i="6"/>
  <c r="I54" i="21" s="1"/>
  <c r="J380" i="6"/>
  <c r="I313" i="21" s="1"/>
  <c r="J192" i="6"/>
  <c r="I400" i="20" s="1"/>
  <c r="J435" i="6"/>
  <c r="I72" i="21" s="1"/>
  <c r="J423" i="6"/>
  <c r="I31" i="21" s="1"/>
  <c r="J437" i="6"/>
  <c r="I74" i="21" s="1"/>
  <c r="J410" i="6"/>
  <c r="I96" i="21" s="1"/>
  <c r="J368" i="6"/>
  <c r="I59" i="21" s="1"/>
  <c r="J85" i="6"/>
  <c r="I73" i="21" s="1"/>
  <c r="J228" i="6"/>
  <c r="I51" i="21" s="1"/>
  <c r="J288" i="6"/>
  <c r="I38" i="21" s="1"/>
  <c r="J210" i="6"/>
  <c r="I254" i="21" s="1"/>
  <c r="J45" i="6"/>
  <c r="I50" i="21" s="1"/>
  <c r="J175" i="6"/>
  <c r="I292" i="20" s="1"/>
  <c r="J396" i="6"/>
  <c r="I309" i="21" s="1"/>
  <c r="J219" i="6"/>
  <c r="I318" i="21" s="1"/>
  <c r="J283" i="6"/>
  <c r="I58" i="21" s="1"/>
  <c r="J215" i="6"/>
  <c r="I100" i="21" s="1"/>
  <c r="J103" i="6"/>
  <c r="J342" i="6"/>
  <c r="I97" i="21" s="1"/>
  <c r="J64" i="6"/>
  <c r="I23" i="21" s="1"/>
  <c r="J87" i="6"/>
  <c r="J408" i="6"/>
  <c r="I222" i="21" s="1"/>
  <c r="J424" i="6"/>
  <c r="I125" i="21" s="1"/>
  <c r="J197" i="6"/>
  <c r="I275" i="21" s="1"/>
  <c r="J252" i="6"/>
  <c r="I48" i="21" s="1"/>
  <c r="J92" i="6"/>
  <c r="I88" i="21" s="1"/>
  <c r="J343" i="6"/>
  <c r="J397" i="6"/>
  <c r="I140" i="21" s="1"/>
  <c r="J415" i="6"/>
  <c r="I292" i="21" s="1"/>
  <c r="J285" i="6"/>
  <c r="I78" i="21" s="1"/>
  <c r="J110" i="6"/>
  <c r="I271" i="21" s="1"/>
  <c r="J296" i="6"/>
  <c r="I193" i="21" s="1"/>
  <c r="J318" i="6"/>
  <c r="I183" i="21" s="1"/>
  <c r="J282" i="6"/>
  <c r="I128" i="21" s="1"/>
  <c r="J160" i="6"/>
  <c r="I138" i="21" s="1"/>
  <c r="J26" i="6"/>
  <c r="I108" i="21" s="1"/>
  <c r="J340" i="6"/>
  <c r="I297" i="21" s="1"/>
  <c r="J93" i="6"/>
  <c r="I111" i="21" s="1"/>
  <c r="J63" i="6"/>
  <c r="I19" i="21" s="1"/>
  <c r="J279" i="6"/>
  <c r="I120" i="21" s="1"/>
  <c r="J370" i="6"/>
  <c r="J383" i="6"/>
  <c r="I155" i="20" s="1"/>
  <c r="J222" i="6"/>
  <c r="I246" i="21" s="1"/>
  <c r="J70" i="6"/>
  <c r="I196" i="21" s="1"/>
  <c r="J369" i="6"/>
  <c r="I212" i="21" s="1"/>
  <c r="J310" i="6"/>
  <c r="I139" i="21" s="1"/>
  <c r="J15" i="6"/>
  <c r="I188" i="21" s="1"/>
  <c r="J126" i="6"/>
  <c r="I225" i="21" s="1"/>
  <c r="J277" i="6"/>
  <c r="I180" i="21" s="1"/>
  <c r="J299" i="6"/>
  <c r="J27" i="6"/>
  <c r="I77" i="21" s="1"/>
  <c r="J182" i="6"/>
  <c r="I350" i="20" s="1"/>
  <c r="J361" i="6"/>
  <c r="I322" i="21" s="1"/>
  <c r="J262" i="6"/>
  <c r="I147" i="21" s="1"/>
  <c r="J412" i="6"/>
  <c r="I276" i="21" s="1"/>
  <c r="J356" i="6"/>
  <c r="I148" i="21" s="1"/>
  <c r="J275" i="6"/>
  <c r="I65" i="21" s="1"/>
  <c r="J206" i="6"/>
  <c r="I293" i="21" s="1"/>
  <c r="J80" i="6"/>
  <c r="J392" i="6"/>
  <c r="I213" i="21" s="1"/>
  <c r="J113" i="6"/>
  <c r="I295" i="21" s="1"/>
  <c r="J336" i="6"/>
  <c r="I234" i="21" s="1"/>
  <c r="J353" i="6"/>
  <c r="I217" i="21" s="1"/>
  <c r="J49" i="6"/>
  <c r="I202" i="21" s="1"/>
  <c r="J371" i="6"/>
  <c r="I210" i="21" s="1"/>
  <c r="J334" i="6"/>
  <c r="I288" i="21" s="1"/>
  <c r="J263" i="6"/>
  <c r="I129" i="21" s="1"/>
  <c r="J213" i="6"/>
  <c r="I250" i="21" s="1"/>
  <c r="J68" i="6"/>
  <c r="I83" i="21" s="1"/>
  <c r="J159" i="6"/>
  <c r="I109" i="21" s="1"/>
  <c r="I141" i="21" l="1"/>
  <c r="I267" i="21"/>
  <c r="I152" i="21"/>
  <c r="I266" i="21"/>
  <c r="I61" i="21"/>
  <c r="I229" i="21"/>
  <c r="I85" i="21"/>
  <c r="I165" i="21"/>
  <c r="Q165" i="21" s="1"/>
  <c r="I144" i="21"/>
  <c r="I127" i="21"/>
  <c r="Q127" i="21" s="1"/>
  <c r="I176" i="21"/>
  <c r="J72" i="6"/>
  <c r="I214" i="21"/>
  <c r="J148" i="6"/>
  <c r="I137" i="21"/>
  <c r="Q137" i="21" s="1"/>
  <c r="I187" i="21"/>
  <c r="Q187" i="21" s="1"/>
  <c r="Q109" i="21"/>
  <c r="Q147" i="21"/>
  <c r="Q144" i="21"/>
  <c r="Q139" i="21"/>
  <c r="Q111" i="21"/>
  <c r="Q128" i="21"/>
  <c r="Q78" i="21"/>
  <c r="Q88" i="21"/>
  <c r="Q38" i="21"/>
  <c r="Q96" i="21"/>
  <c r="Q36" i="21"/>
  <c r="Q94" i="21"/>
  <c r="Q172" i="21"/>
  <c r="Q168" i="21"/>
  <c r="Q145" i="21"/>
  <c r="Q134" i="21"/>
  <c r="Q67" i="21"/>
  <c r="Q79" i="21"/>
  <c r="Q71" i="21"/>
  <c r="Q68" i="21"/>
  <c r="Q126" i="21"/>
  <c r="Q171" i="21"/>
  <c r="Q132" i="21"/>
  <c r="Q136" i="21"/>
  <c r="Q110" i="21"/>
  <c r="Q91" i="21"/>
  <c r="Q194" i="21"/>
  <c r="Q169" i="21"/>
  <c r="I162" i="21"/>
  <c r="Q70" i="21"/>
  <c r="I131" i="21"/>
  <c r="I25" i="21"/>
  <c r="Q53" i="21"/>
  <c r="I265" i="21"/>
  <c r="I63" i="21"/>
  <c r="I263" i="21"/>
  <c r="I154" i="21"/>
  <c r="Q154" i="21" s="1"/>
  <c r="Q65" i="21"/>
  <c r="Q183" i="21"/>
  <c r="Q48" i="21"/>
  <c r="Q100" i="21"/>
  <c r="Q51" i="21"/>
  <c r="Q74" i="21"/>
  <c r="Q143" i="21"/>
  <c r="Q191" i="21"/>
  <c r="Q102" i="21"/>
  <c r="Q80" i="21"/>
  <c r="Q167" i="21"/>
  <c r="Q32" i="21"/>
  <c r="Q75" i="21"/>
  <c r="Q161" i="21"/>
  <c r="Q115" i="21"/>
  <c r="Q60" i="21"/>
  <c r="I146" i="21"/>
  <c r="Q43" i="21"/>
  <c r="Q101" i="21"/>
  <c r="Q170" i="21"/>
  <c r="Q149" i="21"/>
  <c r="Q104" i="21"/>
  <c r="Q176" i="21"/>
  <c r="Q98" i="21"/>
  <c r="Q175" i="21"/>
  <c r="Q66" i="21"/>
  <c r="Q62" i="21"/>
  <c r="Q124" i="21"/>
  <c r="Q166" i="21"/>
  <c r="I116" i="21"/>
  <c r="Q52" i="21"/>
  <c r="Q196" i="21"/>
  <c r="Q120" i="21"/>
  <c r="Q108" i="21"/>
  <c r="Q193" i="21"/>
  <c r="Q180" i="21"/>
  <c r="Q140" i="21"/>
  <c r="Q23" i="21"/>
  <c r="Q58" i="21"/>
  <c r="Q50" i="21"/>
  <c r="Q31" i="21"/>
  <c r="Q54" i="21"/>
  <c r="Q160" i="21"/>
  <c r="Q42" i="21"/>
  <c r="Q142" i="21"/>
  <c r="Q56" i="21"/>
  <c r="Q81" i="21"/>
  <c r="Q141" i="21"/>
  <c r="Q35" i="21"/>
  <c r="Q163" i="21"/>
  <c r="Q184" i="21"/>
  <c r="Q99" i="21"/>
  <c r="Q152" i="21"/>
  <c r="Q119" i="21"/>
  <c r="Q179" i="21"/>
  <c r="Q55" i="21"/>
  <c r="Q178" i="21"/>
  <c r="Q195" i="21"/>
  <c r="Q150" i="21"/>
  <c r="Q155" i="21"/>
  <c r="Q49" i="21"/>
  <c r="Q185" i="21"/>
  <c r="Q107" i="21"/>
  <c r="Q177" i="21"/>
  <c r="Q44" i="21"/>
  <c r="Q21" i="21"/>
  <c r="Q86" i="21"/>
  <c r="I258" i="21"/>
  <c r="I121" i="21"/>
  <c r="I164" i="21"/>
  <c r="Q123" i="21"/>
  <c r="I89" i="21"/>
  <c r="I118" i="21"/>
  <c r="Q90" i="21"/>
  <c r="Q192" i="21"/>
  <c r="I22" i="21"/>
  <c r="I15" i="21"/>
  <c r="I198" i="21"/>
  <c r="Q83" i="21"/>
  <c r="Q148" i="21"/>
  <c r="Q129" i="21"/>
  <c r="Q77" i="21"/>
  <c r="Q188" i="21"/>
  <c r="Q19" i="21"/>
  <c r="Q138" i="21"/>
  <c r="I257" i="21"/>
  <c r="Q156" i="21"/>
  <c r="Q125" i="21"/>
  <c r="Q73" i="21"/>
  <c r="Q59" i="21"/>
  <c r="Q72" i="21"/>
  <c r="Q190" i="21"/>
  <c r="Q82" i="21"/>
  <c r="Q130" i="21"/>
  <c r="Q93" i="21"/>
  <c r="Q29" i="21"/>
  <c r="Q112" i="21"/>
  <c r="Q105" i="21"/>
  <c r="Q103" i="21"/>
  <c r="Q114" i="21"/>
  <c r="Q47" i="21"/>
  <c r="Q92" i="21"/>
  <c r="Q197" i="21"/>
  <c r="Q33" i="21"/>
  <c r="Q97" i="21"/>
  <c r="Q76" i="21"/>
  <c r="Q122" i="21"/>
  <c r="Q159" i="21"/>
  <c r="Q106" i="21"/>
  <c r="Q135" i="21"/>
  <c r="Q186" i="21"/>
  <c r="Q69" i="21"/>
  <c r="Q85" i="21"/>
  <c r="Q87" i="21"/>
  <c r="Q95" i="21"/>
  <c r="Q181" i="21"/>
  <c r="Q117" i="21"/>
  <c r="Q182" i="21"/>
  <c r="Q157" i="21"/>
  <c r="I173" i="21"/>
  <c r="Q173" i="21" s="1"/>
  <c r="Q61" i="21"/>
  <c r="Q189" i="21"/>
  <c r="I298" i="20"/>
  <c r="I241" i="20"/>
  <c r="I164" i="20"/>
  <c r="Q164" i="20" s="1"/>
  <c r="I214" i="20"/>
  <c r="I370" i="20"/>
  <c r="I113" i="20"/>
  <c r="I407" i="20"/>
  <c r="I55" i="20"/>
  <c r="I40" i="20"/>
  <c r="I66" i="20"/>
  <c r="I82" i="20"/>
  <c r="I402" i="20"/>
  <c r="I93" i="20"/>
  <c r="I389" i="20"/>
  <c r="I276" i="20"/>
  <c r="I124" i="20"/>
  <c r="Q124" i="20" s="1"/>
  <c r="I179" i="20"/>
  <c r="I229" i="20"/>
  <c r="I272" i="20"/>
  <c r="I247" i="20"/>
  <c r="I371" i="20"/>
  <c r="I412" i="20"/>
  <c r="I202" i="20"/>
  <c r="I153" i="20"/>
  <c r="I223" i="20"/>
  <c r="I19" i="20"/>
  <c r="I122" i="20"/>
  <c r="I208" i="20"/>
  <c r="I326" i="20"/>
  <c r="I154" i="20"/>
  <c r="I52" i="20"/>
  <c r="Q52" i="20" s="1"/>
  <c r="I140" i="20"/>
  <c r="Q140" i="20" s="1"/>
  <c r="I109" i="20"/>
  <c r="I56" i="20"/>
  <c r="I32" i="20"/>
  <c r="I312" i="20"/>
  <c r="I149" i="20"/>
  <c r="I45" i="20"/>
  <c r="Q45" i="20" s="1"/>
  <c r="I388" i="20"/>
  <c r="I265" i="20"/>
  <c r="I328" i="20"/>
  <c r="I94" i="20"/>
  <c r="I310" i="20"/>
  <c r="I324" i="20"/>
  <c r="I305" i="20"/>
  <c r="I296" i="20"/>
  <c r="I144" i="20"/>
  <c r="Q144" i="20" s="1"/>
  <c r="I181" i="20"/>
  <c r="I341" i="20"/>
  <c r="I347" i="20"/>
  <c r="I128" i="20"/>
  <c r="I271" i="20"/>
  <c r="I175" i="20"/>
  <c r="Q175" i="20" s="1"/>
  <c r="I382" i="20"/>
  <c r="I83" i="20"/>
  <c r="I409" i="20"/>
  <c r="I112" i="20"/>
  <c r="I143" i="20"/>
  <c r="I253" i="20"/>
  <c r="I403" i="20"/>
  <c r="I273" i="20"/>
  <c r="I356" i="20"/>
  <c r="I135" i="20"/>
  <c r="Q135" i="20" s="1"/>
  <c r="I77" i="20"/>
  <c r="Q77" i="20" s="1"/>
  <c r="I288" i="20"/>
  <c r="I254" i="20"/>
  <c r="I259" i="20"/>
  <c r="I71" i="20"/>
  <c r="Q71" i="20" s="1"/>
  <c r="I60" i="20"/>
  <c r="I168" i="20"/>
  <c r="I354" i="20"/>
  <c r="I87" i="20"/>
  <c r="I249" i="20"/>
  <c r="I396" i="20"/>
  <c r="I392" i="20"/>
  <c r="I342" i="20"/>
  <c r="I211" i="20"/>
  <c r="I145" i="20"/>
  <c r="Q145" i="20" s="1"/>
  <c r="I277" i="20"/>
  <c r="I299" i="20"/>
  <c r="I148" i="20"/>
  <c r="I405" i="20"/>
  <c r="I361" i="20"/>
  <c r="I99" i="20"/>
  <c r="I314" i="20"/>
  <c r="I386" i="20"/>
  <c r="I139" i="20"/>
  <c r="Q139" i="20" s="1"/>
  <c r="I207" i="20"/>
  <c r="I182" i="20"/>
  <c r="I21" i="20"/>
  <c r="I373" i="20"/>
  <c r="I301" i="20"/>
  <c r="I138" i="20"/>
  <c r="Q138" i="20" s="1"/>
  <c r="Q68" i="20"/>
  <c r="Q66" i="20"/>
  <c r="I351" i="20"/>
  <c r="I216" i="20"/>
  <c r="Q132" i="20"/>
  <c r="Q105" i="20"/>
  <c r="I363" i="20"/>
  <c r="I89" i="20"/>
  <c r="I65" i="20"/>
  <c r="I397" i="20"/>
  <c r="I303" i="20"/>
  <c r="I79" i="20"/>
  <c r="Q79" i="20" s="1"/>
  <c r="I108" i="20"/>
  <c r="I78" i="20"/>
  <c r="Q78" i="20" s="1"/>
  <c r="I59" i="20"/>
  <c r="I227" i="20"/>
  <c r="I275" i="20"/>
  <c r="I394" i="20"/>
  <c r="I61" i="20"/>
  <c r="Q61" i="20" s="1"/>
  <c r="I287" i="20"/>
  <c r="I64" i="20"/>
  <c r="Q64" i="20" s="1"/>
  <c r="I258" i="20"/>
  <c r="I206" i="20"/>
  <c r="I404" i="20"/>
  <c r="I184" i="20"/>
  <c r="I157" i="20"/>
  <c r="Q157" i="20" s="1"/>
  <c r="I104" i="20"/>
  <c r="I232" i="20"/>
  <c r="I117" i="20"/>
  <c r="I278" i="20"/>
  <c r="I91" i="20"/>
  <c r="I134" i="20"/>
  <c r="Q134" i="20" s="1"/>
  <c r="J57" i="6"/>
  <c r="I63" i="20"/>
  <c r="I200" i="20"/>
  <c r="I263" i="20"/>
  <c r="I266" i="20"/>
  <c r="I103" i="20"/>
  <c r="I224" i="20"/>
  <c r="I378" i="20"/>
  <c r="I34" i="20"/>
  <c r="I199" i="20"/>
  <c r="I180" i="20"/>
  <c r="I255" i="20"/>
  <c r="I162" i="20"/>
  <c r="Q162" i="20" s="1"/>
  <c r="I120" i="20"/>
  <c r="Q120" i="20" s="1"/>
  <c r="I196" i="20"/>
  <c r="I353" i="20"/>
  <c r="I213" i="20"/>
  <c r="I384" i="20"/>
  <c r="I72" i="20"/>
  <c r="Q72" i="20" s="1"/>
  <c r="I262" i="20"/>
  <c r="I195" i="20"/>
  <c r="I235" i="20"/>
  <c r="I411" i="20"/>
  <c r="I204" i="20"/>
  <c r="I345" i="20"/>
  <c r="I281" i="20"/>
  <c r="I321" i="20"/>
  <c r="Q158" i="20"/>
  <c r="I219" i="20"/>
  <c r="Q102" i="20"/>
  <c r="I58" i="20"/>
  <c r="Q154" i="20"/>
  <c r="I309" i="20"/>
  <c r="I80" i="20"/>
  <c r="I123" i="20"/>
  <c r="Q123" i="20" s="1"/>
  <c r="I69" i="20"/>
  <c r="Q69" i="20" s="1"/>
  <c r="I331" i="20"/>
  <c r="I339" i="20"/>
  <c r="I126" i="20"/>
  <c r="I151" i="20"/>
  <c r="Q151" i="20" s="1"/>
  <c r="I346" i="20"/>
  <c r="I250" i="20"/>
  <c r="I376" i="20"/>
  <c r="I160" i="20"/>
  <c r="Q160" i="20" s="1"/>
  <c r="I88" i="20"/>
  <c r="I260" i="20"/>
  <c r="I246" i="20"/>
  <c r="I293" i="20"/>
  <c r="I136" i="20"/>
  <c r="I220" i="20"/>
  <c r="I100" i="20"/>
  <c r="I379" i="20"/>
  <c r="I256" i="20"/>
  <c r="I23" i="20"/>
  <c r="I159" i="20"/>
  <c r="Q159" i="20" s="1"/>
  <c r="Q155" i="20"/>
  <c r="Q171" i="20"/>
  <c r="I267" i="20"/>
  <c r="I190" i="20"/>
  <c r="I218" i="20"/>
  <c r="I225" i="20"/>
  <c r="I406" i="20"/>
  <c r="I217" i="20"/>
  <c r="I268" i="20"/>
  <c r="Q165" i="20"/>
  <c r="I285" i="20"/>
  <c r="I92" i="20"/>
  <c r="I183" i="20"/>
  <c r="I106" i="20"/>
  <c r="I381" i="20"/>
  <c r="I357" i="20"/>
  <c r="I37" i="20"/>
  <c r="I29" i="20"/>
  <c r="I33" i="20"/>
  <c r="I226" i="20"/>
  <c r="I119" i="20"/>
  <c r="I236" i="20"/>
  <c r="I261" i="20"/>
  <c r="I368" i="20"/>
  <c r="I401" i="20"/>
  <c r="I264" i="20"/>
  <c r="I210" i="20"/>
  <c r="I67" i="20"/>
  <c r="Q67" i="20" s="1"/>
  <c r="I297" i="20"/>
  <c r="I131" i="20"/>
  <c r="Q131" i="20" s="1"/>
  <c r="I47" i="20"/>
  <c r="I172" i="20"/>
  <c r="I393" i="20"/>
  <c r="I319" i="20"/>
  <c r="I318" i="20"/>
  <c r="I302" i="20"/>
  <c r="I141" i="20"/>
  <c r="I306" i="20"/>
  <c r="I408" i="20"/>
  <c r="I248" i="20"/>
  <c r="I137" i="20"/>
  <c r="Q137" i="20" s="1"/>
  <c r="I349" i="20"/>
  <c r="I320" i="20"/>
  <c r="I163" i="20"/>
  <c r="I395" i="20"/>
  <c r="I54" i="20"/>
  <c r="Q54" i="20" s="1"/>
  <c r="I286" i="20"/>
  <c r="I399" i="20"/>
  <c r="I242" i="20"/>
  <c r="I111" i="20"/>
  <c r="I282" i="20"/>
  <c r="I121" i="20"/>
  <c r="Q121" i="20" s="1"/>
  <c r="I198" i="20"/>
  <c r="I269" i="20"/>
  <c r="I70" i="20"/>
  <c r="I116" i="20"/>
  <c r="I133" i="20"/>
  <c r="Q133" i="20" s="1"/>
  <c r="I307" i="20"/>
  <c r="I185" i="20"/>
  <c r="I48" i="20"/>
  <c r="I317" i="20"/>
  <c r="I329" i="20"/>
  <c r="I98" i="20"/>
  <c r="I322" i="20"/>
  <c r="I239" i="20"/>
  <c r="I187" i="20"/>
  <c r="I325" i="20"/>
  <c r="I30" i="20"/>
  <c r="I22" i="20"/>
  <c r="Q136" i="20"/>
  <c r="I398" i="20"/>
  <c r="J94" i="6"/>
  <c r="I57" i="20"/>
  <c r="Q130" i="20"/>
  <c r="I374" i="20"/>
  <c r="I332" i="20"/>
  <c r="I201" i="20"/>
  <c r="I95" i="20"/>
  <c r="I161" i="20"/>
  <c r="Q161" i="20" s="1"/>
  <c r="I380" i="20"/>
  <c r="I142" i="20"/>
  <c r="I46" i="20"/>
  <c r="Q46" i="20" s="1"/>
  <c r="I156" i="20"/>
  <c r="Q156" i="20" s="1"/>
  <c r="I115" i="20"/>
  <c r="I352" i="20"/>
  <c r="I194" i="20"/>
  <c r="I209" i="20"/>
  <c r="I359" i="20"/>
  <c r="I240" i="20"/>
  <c r="I279" i="20"/>
  <c r="I110" i="20"/>
  <c r="I234" i="20"/>
  <c r="I327" i="20"/>
  <c r="I191" i="20"/>
  <c r="I51" i="20"/>
  <c r="I367" i="20"/>
  <c r="I230" i="20"/>
  <c r="I114" i="20"/>
  <c r="I189" i="20"/>
  <c r="I410" i="20"/>
  <c r="I188" i="20"/>
  <c r="I222" i="20"/>
  <c r="I295" i="20"/>
  <c r="I390" i="20"/>
  <c r="I228" i="20"/>
  <c r="I173" i="20"/>
  <c r="I118" i="20"/>
  <c r="I284" i="20"/>
  <c r="I238" i="20"/>
  <c r="I125" i="20"/>
  <c r="Q125" i="20" s="1"/>
  <c r="I129" i="20"/>
  <c r="Q129" i="20" s="1"/>
  <c r="I252" i="20"/>
  <c r="I107" i="20"/>
  <c r="I84" i="20"/>
  <c r="I221" i="20"/>
  <c r="I348" i="20"/>
  <c r="I316" i="20"/>
  <c r="I177" i="20"/>
  <c r="Q177" i="20" s="1"/>
  <c r="Q167" i="20"/>
  <c r="J444" i="6"/>
  <c r="I74" i="20"/>
  <c r="I146" i="20"/>
  <c r="Q146" i="20" s="1"/>
  <c r="I174" i="20"/>
  <c r="I170" i="20"/>
  <c r="Q170" i="20" s="1"/>
  <c r="Q65" i="20"/>
  <c r="I101" i="20"/>
  <c r="Q101" i="20" s="1"/>
  <c r="I25" i="20"/>
  <c r="I75" i="20"/>
  <c r="Q75" i="20" s="1"/>
  <c r="Q122" i="20"/>
  <c r="I335" i="20"/>
  <c r="Q147" i="20"/>
  <c r="Q150" i="20"/>
  <c r="Q73" i="20"/>
  <c r="Q166" i="20"/>
  <c r="I311" i="20"/>
  <c r="Q53" i="20"/>
  <c r="I215" i="20"/>
  <c r="J274" i="6"/>
  <c r="J14" i="6"/>
  <c r="J186" i="6"/>
  <c r="J22" i="6"/>
  <c r="J83" i="6"/>
  <c r="J173" i="6"/>
  <c r="J264" i="6"/>
  <c r="J256" i="6"/>
  <c r="J242" i="6"/>
  <c r="J114" i="6"/>
  <c r="J77" i="6"/>
  <c r="J161" i="6"/>
  <c r="J135" i="6"/>
  <c r="J349" i="6"/>
  <c r="J97" i="6"/>
  <c r="J329" i="6"/>
  <c r="J366" i="6"/>
  <c r="J321" i="6"/>
  <c r="J158" i="6"/>
  <c r="J227" i="6"/>
  <c r="J434" i="6"/>
  <c r="J62" i="6"/>
  <c r="J389" i="6"/>
  <c r="J32" i="6"/>
  <c r="J31" i="6" s="1"/>
  <c r="C16" i="3" s="1"/>
  <c r="E17" i="3" s="1"/>
  <c r="J457" i="6"/>
  <c r="J311" i="6"/>
  <c r="J199" i="6"/>
  <c r="J278" i="6"/>
  <c r="J295" i="6"/>
  <c r="J341" i="6"/>
  <c r="J425" i="6" l="1"/>
  <c r="Q198" i="21"/>
  <c r="Q89" i="21"/>
  <c r="Q121" i="21"/>
  <c r="Q158" i="21"/>
  <c r="Q131" i="21"/>
  <c r="Q162" i="21"/>
  <c r="Q15" i="21"/>
  <c r="N15" i="21"/>
  <c r="Q116" i="21"/>
  <c r="Q174" i="21"/>
  <c r="Q22" i="21"/>
  <c r="Q118" i="21"/>
  <c r="Q164" i="21"/>
  <c r="Q146" i="21"/>
  <c r="Q63" i="21"/>
  <c r="Q25" i="21"/>
  <c r="Q29" i="20"/>
  <c r="Q15" i="20"/>
  <c r="Q49" i="20"/>
  <c r="Q173" i="20"/>
  <c r="Q106" i="20"/>
  <c r="Q47" i="20"/>
  <c r="Q59" i="20"/>
  <c r="Q36" i="20"/>
  <c r="Q127" i="20"/>
  <c r="Q128" i="20"/>
  <c r="Q86" i="20"/>
  <c r="Q179" i="20"/>
  <c r="Q34" i="20"/>
  <c r="Q114" i="20"/>
  <c r="Q115" i="20"/>
  <c r="Q76" i="20"/>
  <c r="Q117" i="20"/>
  <c r="Q31" i="20"/>
  <c r="Q100" i="20"/>
  <c r="Q32" i="20"/>
  <c r="Q35" i="20"/>
  <c r="Q20" i="20"/>
  <c r="Q83" i="20"/>
  <c r="Q168" i="20"/>
  <c r="Q163" i="20"/>
  <c r="Q92" i="20"/>
  <c r="Q152" i="20"/>
  <c r="Q169" i="20"/>
  <c r="Q14" i="20"/>
  <c r="Q186" i="20"/>
  <c r="Q176" i="20"/>
  <c r="Q111" i="20"/>
  <c r="Q82" i="20"/>
  <c r="Q172" i="20"/>
  <c r="Q178" i="20"/>
  <c r="Q21" i="20"/>
  <c r="Q38" i="20"/>
  <c r="Q108" i="20"/>
  <c r="Q17" i="20"/>
  <c r="Q98" i="20"/>
  <c r="Q196" i="20"/>
  <c r="Q23" i="20"/>
  <c r="Q62" i="20"/>
  <c r="N13" i="20"/>
  <c r="Q13" i="20"/>
  <c r="Q60" i="20"/>
  <c r="Q37" i="20"/>
  <c r="Q192" i="20"/>
  <c r="Q27" i="20"/>
  <c r="Q33" i="20"/>
  <c r="Q113" i="20"/>
  <c r="Q56" i="20"/>
  <c r="Q70" i="20"/>
  <c r="Q80" i="20"/>
  <c r="Q22" i="20"/>
  <c r="Q42" i="20"/>
  <c r="Q143" i="20"/>
  <c r="Q91" i="20"/>
  <c r="Q195" i="20"/>
  <c r="Q188" i="20"/>
  <c r="Q94" i="20"/>
  <c r="Q194" i="20"/>
  <c r="Q198" i="20"/>
  <c r="Q183" i="20"/>
  <c r="Q149" i="20"/>
  <c r="Q181" i="20"/>
  <c r="Q63" i="20"/>
  <c r="Q112" i="20"/>
  <c r="Q43" i="20"/>
  <c r="Q119" i="20"/>
  <c r="Q39" i="20"/>
  <c r="Q90" i="20"/>
  <c r="Q58" i="20"/>
  <c r="Q48" i="20"/>
  <c r="Q116" i="20"/>
  <c r="Q50" i="20"/>
  <c r="Q412" i="20"/>
  <c r="Q28" i="20"/>
  <c r="Q89" i="20"/>
  <c r="Q142" i="20"/>
  <c r="Q110" i="20"/>
  <c r="Q95" i="20"/>
  <c r="Q190" i="20"/>
  <c r="Q51" i="20"/>
  <c r="Q44" i="20"/>
  <c r="Q18" i="20"/>
  <c r="Q185" i="20"/>
  <c r="Q57" i="20"/>
  <c r="Q16" i="20"/>
  <c r="Q107" i="20"/>
  <c r="Q19" i="20"/>
  <c r="Q96" i="20"/>
  <c r="Q55" i="20"/>
  <c r="Q184" i="20"/>
  <c r="Q394" i="20"/>
  <c r="Q193" i="20"/>
  <c r="Q191" i="20"/>
  <c r="Q174" i="20"/>
  <c r="Q88" i="20"/>
  <c r="Q182" i="20"/>
  <c r="Q30" i="20"/>
  <c r="Q85" i="20"/>
  <c r="Q84" i="20"/>
  <c r="Q93" i="20"/>
  <c r="Q126" i="20"/>
  <c r="Q153" i="20"/>
  <c r="Q87" i="20"/>
  <c r="Q189" i="20"/>
  <c r="Q103" i="20"/>
  <c r="Q81" i="20"/>
  <c r="Q24" i="20"/>
  <c r="Q99" i="20"/>
  <c r="Q187" i="20"/>
  <c r="Q180" i="20"/>
  <c r="Q40" i="20"/>
  <c r="Q104" i="20"/>
  <c r="Q74" i="20"/>
  <c r="Q25" i="20"/>
  <c r="Q109" i="20"/>
  <c r="Q97" i="20"/>
  <c r="Q41" i="20"/>
  <c r="Q148" i="20"/>
  <c r="Q118" i="20"/>
  <c r="Q141" i="20"/>
  <c r="Q197" i="20"/>
  <c r="G17" i="3"/>
  <c r="K17" i="3"/>
  <c r="H17" i="3"/>
  <c r="F17" i="3"/>
  <c r="I17" i="3"/>
  <c r="J17" i="3"/>
  <c r="J96" i="6"/>
  <c r="J251" i="6"/>
  <c r="J35" i="6"/>
  <c r="C26" i="3"/>
  <c r="C24" i="3"/>
  <c r="L17" i="3"/>
  <c r="D17" i="3"/>
  <c r="J13" i="6"/>
  <c r="C14" i="3" s="1"/>
  <c r="D15" i="3" s="1"/>
  <c r="J268" i="6"/>
  <c r="N16" i="21" l="1"/>
  <c r="R27" i="3"/>
  <c r="R28" i="3" s="1"/>
  <c r="M27" i="3"/>
  <c r="N14" i="20"/>
  <c r="J250" i="6"/>
  <c r="C22" i="3" s="1"/>
  <c r="C18" i="3"/>
  <c r="H19" i="3" s="1"/>
  <c r="C20" i="3"/>
  <c r="I21" i="3" s="1"/>
  <c r="S17" i="3"/>
  <c r="S16" i="3" s="1"/>
  <c r="I25" i="3"/>
  <c r="J25" i="3"/>
  <c r="K25" i="3"/>
  <c r="L25" i="3"/>
  <c r="O27" i="3"/>
  <c r="O28" i="3" s="1"/>
  <c r="P27" i="3"/>
  <c r="P28" i="3" s="1"/>
  <c r="Q27" i="3"/>
  <c r="Q28" i="3" s="1"/>
  <c r="N27" i="3"/>
  <c r="N28" i="3" s="1"/>
  <c r="N17" i="21" l="1"/>
  <c r="N15" i="20"/>
  <c r="J12" i="6"/>
  <c r="K23" i="3"/>
  <c r="I23" i="3"/>
  <c r="L23" i="3"/>
  <c r="J23" i="3"/>
  <c r="K21" i="3"/>
  <c r="J21" i="3"/>
  <c r="H21" i="3"/>
  <c r="E19" i="3"/>
  <c r="G19" i="3"/>
  <c r="F19" i="3"/>
  <c r="U17" i="3"/>
  <c r="S27" i="3"/>
  <c r="S26" i="3" s="1"/>
  <c r="M28" i="3"/>
  <c r="S25" i="3"/>
  <c r="K15" i="3"/>
  <c r="F15" i="3"/>
  <c r="J15" i="3"/>
  <c r="I15" i="3"/>
  <c r="G15" i="3"/>
  <c r="L15" i="3"/>
  <c r="H15" i="3"/>
  <c r="E15" i="3"/>
  <c r="D13" i="3"/>
  <c r="U25" i="3" l="1"/>
  <c r="S24" i="3"/>
  <c r="C12" i="3"/>
  <c r="C28" i="3" s="1"/>
  <c r="J459" i="6"/>
  <c r="N18" i="21"/>
  <c r="N16" i="20"/>
  <c r="I13" i="3"/>
  <c r="I12" i="3" s="1"/>
  <c r="S23" i="3"/>
  <c r="E13" i="3"/>
  <c r="E28" i="3" s="1"/>
  <c r="L13" i="3"/>
  <c r="L28" i="3" s="1"/>
  <c r="S19" i="3"/>
  <c r="K13" i="3"/>
  <c r="S21" i="3"/>
  <c r="H13" i="3"/>
  <c r="J13" i="3"/>
  <c r="F13" i="3"/>
  <c r="F28" i="3" s="1"/>
  <c r="G13" i="3"/>
  <c r="S15" i="3"/>
  <c r="U27" i="3"/>
  <c r="U19" i="3" l="1"/>
  <c r="S18" i="3"/>
  <c r="U15" i="3"/>
  <c r="S14" i="3"/>
  <c r="G12" i="3"/>
  <c r="U21" i="3"/>
  <c r="S20" i="3"/>
  <c r="U23" i="3"/>
  <c r="S22" i="3"/>
  <c r="H12" i="3"/>
  <c r="K12" i="3"/>
  <c r="J12" i="3"/>
  <c r="S179" i="21"/>
  <c r="S170" i="21"/>
  <c r="S157" i="21"/>
  <c r="S137" i="21"/>
  <c r="S188" i="21"/>
  <c r="S176" i="21"/>
  <c r="S171" i="21"/>
  <c r="S153" i="21"/>
  <c r="S133" i="21"/>
  <c r="S128" i="21"/>
  <c r="S172" i="21"/>
  <c r="S165" i="21"/>
  <c r="S149" i="21"/>
  <c r="N329" i="21"/>
  <c r="K18" i="21" s="1"/>
  <c r="L18" i="21" s="1"/>
  <c r="S191" i="21"/>
  <c r="S181" i="21"/>
  <c r="S161" i="21"/>
  <c r="S141" i="21"/>
  <c r="S125" i="21"/>
  <c r="S16" i="21"/>
  <c r="S20" i="21"/>
  <c r="S22" i="21"/>
  <c r="S30" i="21"/>
  <c r="S60" i="21"/>
  <c r="S94" i="21"/>
  <c r="S111" i="21"/>
  <c r="S119" i="21"/>
  <c r="S136" i="21"/>
  <c r="S156" i="21"/>
  <c r="S177" i="21"/>
  <c r="S14" i="21"/>
  <c r="S45" i="21"/>
  <c r="S23" i="21"/>
  <c r="S31" i="21"/>
  <c r="S46" i="21"/>
  <c r="S63" i="21"/>
  <c r="S77" i="21"/>
  <c r="S86" i="21"/>
  <c r="S101" i="21"/>
  <c r="S140" i="21"/>
  <c r="S167" i="21"/>
  <c r="S180" i="21"/>
  <c r="S196" i="21"/>
  <c r="S44" i="21"/>
  <c r="S59" i="21"/>
  <c r="S71" i="21"/>
  <c r="S112" i="21"/>
  <c r="S120" i="21"/>
  <c r="S135" i="21"/>
  <c r="S155" i="21"/>
  <c r="S186" i="21"/>
  <c r="S70" i="21"/>
  <c r="S80" i="21"/>
  <c r="S89" i="21"/>
  <c r="S100" i="21"/>
  <c r="S127" i="21"/>
  <c r="S150" i="21"/>
  <c r="S168" i="21"/>
  <c r="S193" i="21"/>
  <c r="S24" i="21"/>
  <c r="S32" i="21"/>
  <c r="S54" i="21"/>
  <c r="S62" i="21"/>
  <c r="S85" i="21"/>
  <c r="S113" i="21"/>
  <c r="S121" i="21"/>
  <c r="S143" i="21"/>
  <c r="S158" i="21"/>
  <c r="S183" i="21"/>
  <c r="S38" i="21"/>
  <c r="S39" i="21"/>
  <c r="S15" i="21"/>
  <c r="S25" i="21"/>
  <c r="S33" i="21"/>
  <c r="S48" i="21"/>
  <c r="S69" i="21"/>
  <c r="S79" i="21"/>
  <c r="S88" i="21"/>
  <c r="S106" i="21"/>
  <c r="S124" i="21"/>
  <c r="S145" i="21"/>
  <c r="S169" i="21"/>
  <c r="S185" i="21"/>
  <c r="S35" i="21"/>
  <c r="S53" i="21"/>
  <c r="S61" i="21"/>
  <c r="S76" i="21"/>
  <c r="S91" i="21"/>
  <c r="S102" i="21"/>
  <c r="S114" i="21"/>
  <c r="S122" i="21"/>
  <c r="S142" i="21"/>
  <c r="S162" i="21"/>
  <c r="S190" i="21"/>
  <c r="S47" i="21"/>
  <c r="S82" i="21"/>
  <c r="S105" i="21"/>
  <c r="S132" i="21"/>
  <c r="S152" i="21"/>
  <c r="S173" i="21"/>
  <c r="S195" i="21"/>
  <c r="S26" i="21"/>
  <c r="S36" i="21"/>
  <c r="S56" i="21"/>
  <c r="S65" i="21"/>
  <c r="S72" i="21"/>
  <c r="S90" i="21"/>
  <c r="S103" i="21"/>
  <c r="S115" i="21"/>
  <c r="S129" i="21"/>
  <c r="S147" i="21"/>
  <c r="S163" i="21"/>
  <c r="S189" i="21"/>
  <c r="S19" i="21"/>
  <c r="S41" i="21"/>
  <c r="S18" i="21"/>
  <c r="S27" i="21"/>
  <c r="S37" i="21"/>
  <c r="S50" i="21"/>
  <c r="S73" i="21"/>
  <c r="S81" i="21"/>
  <c r="S97" i="21"/>
  <c r="S108" i="21"/>
  <c r="S131" i="21"/>
  <c r="S151" i="21"/>
  <c r="S174" i="21"/>
  <c r="S192" i="21"/>
  <c r="S40" i="21"/>
  <c r="S55" i="21"/>
  <c r="S64" i="21"/>
  <c r="S93" i="21"/>
  <c r="S104" i="21"/>
  <c r="S116" i="21"/>
  <c r="S126" i="21"/>
  <c r="S146" i="21"/>
  <c r="S164" i="21"/>
  <c r="S49" i="21"/>
  <c r="S74" i="21"/>
  <c r="S84" i="21"/>
  <c r="S96" i="21"/>
  <c r="S107" i="21"/>
  <c r="S139" i="21"/>
  <c r="S159" i="21"/>
  <c r="S184" i="21"/>
  <c r="S197" i="21"/>
  <c r="S28" i="21"/>
  <c r="S134" i="21"/>
  <c r="S21" i="21"/>
  <c r="S75" i="21"/>
  <c r="S138" i="21"/>
  <c r="S66" i="21"/>
  <c r="S118" i="21"/>
  <c r="S68" i="21"/>
  <c r="S187" i="21"/>
  <c r="S92" i="21"/>
  <c r="S154" i="21"/>
  <c r="S13" i="21"/>
  <c r="S29" i="21"/>
  <c r="S83" i="21"/>
  <c r="S160" i="21"/>
  <c r="S130" i="21"/>
  <c r="S78" i="21"/>
  <c r="S123" i="21"/>
  <c r="S58" i="21"/>
  <c r="S109" i="21"/>
  <c r="S175" i="21"/>
  <c r="S34" i="21"/>
  <c r="S99" i="21"/>
  <c r="S178" i="21"/>
  <c r="S42" i="21"/>
  <c r="S95" i="21"/>
  <c r="S148" i="21"/>
  <c r="S17" i="21"/>
  <c r="S87" i="21"/>
  <c r="S144" i="21"/>
  <c r="S67" i="21"/>
  <c r="S52" i="21"/>
  <c r="S166" i="21"/>
  <c r="S117" i="21"/>
  <c r="S110" i="21"/>
  <c r="S182" i="21"/>
  <c r="S194" i="21"/>
  <c r="S51" i="21"/>
  <c r="S43" i="21"/>
  <c r="S57" i="21"/>
  <c r="S98" i="21"/>
  <c r="N19" i="21"/>
  <c r="N419" i="20"/>
  <c r="S13" i="20"/>
  <c r="S25" i="20"/>
  <c r="S33" i="20"/>
  <c r="S41" i="20"/>
  <c r="S49" i="20"/>
  <c r="S57" i="20"/>
  <c r="S65" i="20"/>
  <c r="S73" i="20"/>
  <c r="S81" i="20"/>
  <c r="S89" i="20"/>
  <c r="S97" i="20"/>
  <c r="S105" i="20"/>
  <c r="S113" i="20"/>
  <c r="S122" i="20"/>
  <c r="S130" i="20"/>
  <c r="S139" i="20"/>
  <c r="S149" i="20"/>
  <c r="S157" i="20"/>
  <c r="S166" i="20"/>
  <c r="S175" i="20"/>
  <c r="S183" i="20"/>
  <c r="S192" i="20"/>
  <c r="S14" i="20"/>
  <c r="S22" i="20"/>
  <c r="S30" i="20"/>
  <c r="S38" i="20"/>
  <c r="S46" i="20"/>
  <c r="S133" i="20"/>
  <c r="S50" i="20"/>
  <c r="S58" i="20"/>
  <c r="S66" i="20"/>
  <c r="S74" i="20"/>
  <c r="S82" i="20"/>
  <c r="S90" i="20"/>
  <c r="S98" i="20"/>
  <c r="S106" i="20"/>
  <c r="S114" i="20"/>
  <c r="S123" i="20"/>
  <c r="S131" i="20"/>
  <c r="S140" i="20"/>
  <c r="S150" i="20"/>
  <c r="S159" i="20"/>
  <c r="S167" i="20"/>
  <c r="S176" i="20"/>
  <c r="S15" i="20"/>
  <c r="S27" i="20"/>
  <c r="S35" i="20"/>
  <c r="S43" i="20"/>
  <c r="S51" i="20"/>
  <c r="S59" i="20"/>
  <c r="S67" i="20"/>
  <c r="S75" i="20"/>
  <c r="S83" i="20"/>
  <c r="S91" i="20"/>
  <c r="S99" i="20"/>
  <c r="S107" i="20"/>
  <c r="S115" i="20"/>
  <c r="S124" i="20"/>
  <c r="S132" i="20"/>
  <c r="S141" i="20"/>
  <c r="S151" i="20"/>
  <c r="S160" i="20"/>
  <c r="S168" i="20"/>
  <c r="S177" i="20"/>
  <c r="S186" i="20"/>
  <c r="S194" i="20"/>
  <c r="S16" i="20"/>
  <c r="S24" i="20"/>
  <c r="S32" i="20"/>
  <c r="S40" i="20"/>
  <c r="S17" i="20"/>
  <c r="S21" i="20"/>
  <c r="S29" i="20"/>
  <c r="S37" i="20"/>
  <c r="S45" i="20"/>
  <c r="S53" i="20"/>
  <c r="S61" i="20"/>
  <c r="S69" i="20"/>
  <c r="S77" i="20"/>
  <c r="S85" i="20"/>
  <c r="S93" i="20"/>
  <c r="S101" i="20"/>
  <c r="S109" i="20"/>
  <c r="S117" i="20"/>
  <c r="S126" i="20"/>
  <c r="S135" i="20"/>
  <c r="S144" i="20"/>
  <c r="S153" i="20"/>
  <c r="S162" i="20"/>
  <c r="S170" i="20"/>
  <c r="S179" i="20"/>
  <c r="S188" i="20"/>
  <c r="S196" i="20"/>
  <c r="S18" i="20"/>
  <c r="S26" i="20"/>
  <c r="S34" i="20"/>
  <c r="S42" i="20"/>
  <c r="S412" i="20"/>
  <c r="S394" i="20"/>
  <c r="S54" i="20"/>
  <c r="S62" i="20"/>
  <c r="S70" i="20"/>
  <c r="S78" i="20"/>
  <c r="S86" i="20"/>
  <c r="S94" i="20"/>
  <c r="S102" i="20"/>
  <c r="S110" i="20"/>
  <c r="S118" i="20"/>
  <c r="S127" i="20"/>
  <c r="S136" i="20"/>
  <c r="S145" i="20"/>
  <c r="S154" i="20"/>
  <c r="S163" i="20"/>
  <c r="S172" i="20"/>
  <c r="S180" i="20"/>
  <c r="S189" i="20"/>
  <c r="S197" i="20"/>
  <c r="S23" i="20"/>
  <c r="S55" i="20"/>
  <c r="S87" i="20"/>
  <c r="S119" i="20"/>
  <c r="S155" i="20"/>
  <c r="S190" i="20"/>
  <c r="S36" i="20"/>
  <c r="S143" i="20"/>
  <c r="S56" i="20"/>
  <c r="S72" i="20"/>
  <c r="S88" i="20"/>
  <c r="S104" i="20"/>
  <c r="S121" i="20"/>
  <c r="S138" i="20"/>
  <c r="S156" i="20"/>
  <c r="S174" i="20"/>
  <c r="S187" i="20"/>
  <c r="S184" i="20"/>
  <c r="S31" i="20"/>
  <c r="S63" i="20"/>
  <c r="S95" i="20"/>
  <c r="S128" i="20"/>
  <c r="S164" i="20"/>
  <c r="S44" i="20"/>
  <c r="S171" i="20"/>
  <c r="S60" i="20"/>
  <c r="S76" i="20"/>
  <c r="S92" i="20"/>
  <c r="S108" i="20"/>
  <c r="S125" i="20"/>
  <c r="S142" i="20"/>
  <c r="S161" i="20"/>
  <c r="S178" i="20"/>
  <c r="S191" i="20"/>
  <c r="S120" i="20"/>
  <c r="S19" i="20"/>
  <c r="S39" i="20"/>
  <c r="S71" i="20"/>
  <c r="S103" i="20"/>
  <c r="S137" i="20"/>
  <c r="S173" i="20"/>
  <c r="S20" i="20"/>
  <c r="S48" i="20"/>
  <c r="S64" i="20"/>
  <c r="S80" i="20"/>
  <c r="S96" i="20"/>
  <c r="S112" i="20"/>
  <c r="S129" i="20"/>
  <c r="S148" i="20"/>
  <c r="S165" i="20"/>
  <c r="S182" i="20"/>
  <c r="S193" i="20"/>
  <c r="S146" i="20"/>
  <c r="S111" i="20"/>
  <c r="S100" i="20"/>
  <c r="S169" i="20"/>
  <c r="S147" i="20"/>
  <c r="S52" i="20"/>
  <c r="S116" i="20"/>
  <c r="S185" i="20"/>
  <c r="S47" i="20"/>
  <c r="S181" i="20"/>
  <c r="S68" i="20"/>
  <c r="S134" i="20"/>
  <c r="S195" i="20"/>
  <c r="S79" i="20"/>
  <c r="S28" i="20"/>
  <c r="S84" i="20"/>
  <c r="S152" i="20"/>
  <c r="S158" i="20"/>
  <c r="N17" i="20"/>
  <c r="G28" i="3"/>
  <c r="K28" i="3"/>
  <c r="I28" i="3"/>
  <c r="L12" i="3"/>
  <c r="E12" i="3"/>
  <c r="F12" i="3"/>
  <c r="J28" i="3"/>
  <c r="S28" i="3"/>
  <c r="H28" i="3"/>
  <c r="D28" i="3"/>
  <c r="D12" i="3"/>
  <c r="S13" i="3"/>
  <c r="U13" i="3" l="1"/>
  <c r="S12" i="3"/>
  <c r="N20" i="21"/>
  <c r="K19" i="21"/>
  <c r="L19" i="21" s="1"/>
  <c r="J13" i="21"/>
  <c r="J28" i="21"/>
  <c r="J17" i="21"/>
  <c r="J45" i="21"/>
  <c r="J18" i="21"/>
  <c r="J84" i="21"/>
  <c r="J113" i="21"/>
  <c r="J20" i="21"/>
  <c r="J57" i="21"/>
  <c r="J16" i="21"/>
  <c r="J46" i="21"/>
  <c r="J151" i="21"/>
  <c r="J39" i="21"/>
  <c r="J27" i="21"/>
  <c r="J133" i="21"/>
  <c r="J37" i="21"/>
  <c r="J34" i="21"/>
  <c r="J30" i="21"/>
  <c r="J24" i="21"/>
  <c r="J26" i="21"/>
  <c r="J40" i="21"/>
  <c r="J41" i="21"/>
  <c r="J14" i="21"/>
  <c r="J64" i="21"/>
  <c r="J153" i="21"/>
  <c r="K13" i="21"/>
  <c r="L13" i="21" s="1"/>
  <c r="K14" i="21"/>
  <c r="L14" i="21" s="1"/>
  <c r="J139" i="21"/>
  <c r="J309" i="21"/>
  <c r="J302" i="21"/>
  <c r="J145" i="21"/>
  <c r="J200" i="21"/>
  <c r="J203" i="21"/>
  <c r="J68" i="21"/>
  <c r="J268" i="21"/>
  <c r="J132" i="21"/>
  <c r="J287" i="21"/>
  <c r="J91" i="21"/>
  <c r="J169" i="21"/>
  <c r="J70" i="21"/>
  <c r="J260" i="21"/>
  <c r="J297" i="21"/>
  <c r="J48" i="21"/>
  <c r="J313" i="21"/>
  <c r="J80" i="21"/>
  <c r="J315" i="21"/>
  <c r="J32" i="21"/>
  <c r="J75" i="21"/>
  <c r="J115" i="21"/>
  <c r="J305" i="21"/>
  <c r="J253" i="21"/>
  <c r="J283" i="21"/>
  <c r="J247" i="21"/>
  <c r="J104" i="21"/>
  <c r="J300" i="21"/>
  <c r="J66" i="21"/>
  <c r="J124" i="21"/>
  <c r="J250" i="21"/>
  <c r="J140" i="21"/>
  <c r="J23" i="21"/>
  <c r="J42" i="21"/>
  <c r="J278" i="21"/>
  <c r="J290" i="21"/>
  <c r="J152" i="21"/>
  <c r="J119" i="21"/>
  <c r="J291" i="21"/>
  <c r="J195" i="21"/>
  <c r="J209" i="21"/>
  <c r="J227" i="21"/>
  <c r="J261" i="21"/>
  <c r="J86" i="21"/>
  <c r="J148" i="21"/>
  <c r="J276" i="21"/>
  <c r="J188" i="21"/>
  <c r="J138" i="21"/>
  <c r="J318" i="21"/>
  <c r="J59" i="21"/>
  <c r="J269" i="21"/>
  <c r="J93" i="21"/>
  <c r="J299" i="21"/>
  <c r="J103" i="21"/>
  <c r="J224" i="21"/>
  <c r="J33" i="21"/>
  <c r="J279" i="21"/>
  <c r="J182" i="21"/>
  <c r="J274" i="21"/>
  <c r="J109" i="21"/>
  <c r="J144" i="21"/>
  <c r="J78" i="21"/>
  <c r="J222" i="21"/>
  <c r="J38" i="21"/>
  <c r="J187" i="21"/>
  <c r="J273" i="21"/>
  <c r="J94" i="21"/>
  <c r="J168" i="21"/>
  <c r="J286" i="21"/>
  <c r="J205" i="21"/>
  <c r="J79" i="21"/>
  <c r="J220" i="21"/>
  <c r="J171" i="21"/>
  <c r="J303" i="21"/>
  <c r="J232" i="21"/>
  <c r="J194" i="21"/>
  <c r="J239" i="21"/>
  <c r="J53" i="21"/>
  <c r="J277" i="21"/>
  <c r="J210" i="21"/>
  <c r="J322" i="21"/>
  <c r="J183" i="21"/>
  <c r="J51" i="21"/>
  <c r="J143" i="21"/>
  <c r="J317" i="21"/>
  <c r="J298" i="21"/>
  <c r="J206" i="21"/>
  <c r="J137" i="21"/>
  <c r="J170" i="21"/>
  <c r="J221" i="21"/>
  <c r="J175" i="21"/>
  <c r="J218" i="21"/>
  <c r="J264" i="21"/>
  <c r="J52" i="21"/>
  <c r="J213" i="21"/>
  <c r="J120" i="21"/>
  <c r="J193" i="21"/>
  <c r="J58" i="21"/>
  <c r="J73" i="21"/>
  <c r="J54" i="21"/>
  <c r="J56" i="21"/>
  <c r="J141" i="21"/>
  <c r="J35" i="21"/>
  <c r="J184" i="21"/>
  <c r="J99" i="21"/>
  <c r="J314" i="21"/>
  <c r="J245" i="21"/>
  <c r="J231" i="21"/>
  <c r="J319" i="21"/>
  <c r="J185" i="21"/>
  <c r="J316" i="21"/>
  <c r="J177" i="21"/>
  <c r="J301" i="21"/>
  <c r="J44" i="21"/>
  <c r="J123" i="21"/>
  <c r="J90" i="21"/>
  <c r="J83" i="21"/>
  <c r="J129" i="21"/>
  <c r="J246" i="21"/>
  <c r="J125" i="21"/>
  <c r="J254" i="21"/>
  <c r="J72" i="21"/>
  <c r="J136" i="21"/>
  <c r="J306" i="21"/>
  <c r="J223" i="21"/>
  <c r="J255" i="21"/>
  <c r="J112" i="21"/>
  <c r="J320" i="21"/>
  <c r="J155" i="21"/>
  <c r="J47" i="21"/>
  <c r="J92" i="21"/>
  <c r="J201" i="21"/>
  <c r="J243" i="21"/>
  <c r="J85" i="21"/>
  <c r="J95" i="21"/>
  <c r="J189" i="21"/>
  <c r="J288" i="21"/>
  <c r="J111" i="21"/>
  <c r="J127" i="21"/>
  <c r="J244" i="21"/>
  <c r="J134" i="21"/>
  <c r="J226" i="21"/>
  <c r="J67" i="21"/>
  <c r="J284" i="21"/>
  <c r="J252" i="21"/>
  <c r="J215" i="21"/>
  <c r="J304" i="21"/>
  <c r="J251" i="21"/>
  <c r="J110" i="21"/>
  <c r="J321" i="21"/>
  <c r="J294" i="21"/>
  <c r="J270" i="21"/>
  <c r="J295" i="21"/>
  <c r="J180" i="21"/>
  <c r="J100" i="21"/>
  <c r="J102" i="21"/>
  <c r="J167" i="21"/>
  <c r="J248" i="21"/>
  <c r="J233" i="21"/>
  <c r="J161" i="21"/>
  <c r="J60" i="21"/>
  <c r="J101" i="21"/>
  <c r="J149" i="21"/>
  <c r="J241" i="21"/>
  <c r="J98" i="21"/>
  <c r="J256" i="21"/>
  <c r="J234" i="21"/>
  <c r="J225" i="21"/>
  <c r="J275" i="21"/>
  <c r="J31" i="21"/>
  <c r="J160" i="21"/>
  <c r="J230" i="21"/>
  <c r="J249" i="21"/>
  <c r="J272" i="21"/>
  <c r="J55" i="21"/>
  <c r="J178" i="21"/>
  <c r="J308" i="21"/>
  <c r="J156" i="21"/>
  <c r="J266" i="21"/>
  <c r="J21" i="21"/>
  <c r="J202" i="21"/>
  <c r="J77" i="21"/>
  <c r="J19" i="21"/>
  <c r="J271" i="21"/>
  <c r="J199" i="21"/>
  <c r="J242" i="21"/>
  <c r="J172" i="21"/>
  <c r="J130" i="21"/>
  <c r="J29" i="21"/>
  <c r="J105" i="21"/>
  <c r="J228" i="21"/>
  <c r="J235" i="21"/>
  <c r="J122" i="21"/>
  <c r="J211" i="21"/>
  <c r="J186" i="21"/>
  <c r="J117" i="21"/>
  <c r="J158" i="21"/>
  <c r="J310" i="21"/>
  <c r="J147" i="21"/>
  <c r="J128" i="21"/>
  <c r="J88" i="21"/>
  <c r="J96" i="21"/>
  <c r="J236" i="21"/>
  <c r="J36" i="21"/>
  <c r="J176" i="21"/>
  <c r="J285" i="21"/>
  <c r="J312" i="21"/>
  <c r="J71" i="21"/>
  <c r="J214" i="21"/>
  <c r="J126" i="21"/>
  <c r="J216" i="21"/>
  <c r="J307" i="21"/>
  <c r="J282" i="21"/>
  <c r="J240" i="21"/>
  <c r="J65" i="21"/>
  <c r="J212" i="21"/>
  <c r="J292" i="21"/>
  <c r="J74" i="21"/>
  <c r="J191" i="21"/>
  <c r="J237" i="21"/>
  <c r="J157" i="21"/>
  <c r="J43" i="21"/>
  <c r="J289" i="21"/>
  <c r="J296" i="21"/>
  <c r="J281" i="21"/>
  <c r="J311" i="21"/>
  <c r="J174" i="21"/>
  <c r="J62" i="21"/>
  <c r="J166" i="21"/>
  <c r="J259" i="21"/>
  <c r="J293" i="21"/>
  <c r="J196" i="21"/>
  <c r="J108" i="21"/>
  <c r="J50" i="21"/>
  <c r="J142" i="21"/>
  <c r="J81" i="21"/>
  <c r="J267" i="21"/>
  <c r="J163" i="21"/>
  <c r="J208" i="21"/>
  <c r="J179" i="21"/>
  <c r="J150" i="21"/>
  <c r="J49" i="21"/>
  <c r="J238" i="21"/>
  <c r="J107" i="21"/>
  <c r="J207" i="21"/>
  <c r="J262" i="21"/>
  <c r="J192" i="21"/>
  <c r="J217" i="21"/>
  <c r="J97" i="21"/>
  <c r="J165" i="21"/>
  <c r="J190" i="21"/>
  <c r="J82" i="21"/>
  <c r="J219" i="21"/>
  <c r="J114" i="21"/>
  <c r="J229" i="21"/>
  <c r="J204" i="21"/>
  <c r="J197" i="21"/>
  <c r="J76" i="21"/>
  <c r="J159" i="21"/>
  <c r="J106" i="21"/>
  <c r="J135" i="21"/>
  <c r="J69" i="21"/>
  <c r="J87" i="21"/>
  <c r="J181" i="21"/>
  <c r="J280" i="21"/>
  <c r="J61" i="21"/>
  <c r="J257" i="21"/>
  <c r="J162" i="21"/>
  <c r="J15" i="21"/>
  <c r="J263" i="21"/>
  <c r="J63" i="21"/>
  <c r="J198" i="21"/>
  <c r="J121" i="21"/>
  <c r="J265" i="21"/>
  <c r="J258" i="21"/>
  <c r="J173" i="21"/>
  <c r="J118" i="21"/>
  <c r="J146" i="21"/>
  <c r="J25" i="21"/>
  <c r="J131" i="21"/>
  <c r="J116" i="21"/>
  <c r="J89" i="21"/>
  <c r="J154" i="21"/>
  <c r="J22" i="21"/>
  <c r="J164" i="21"/>
  <c r="K15" i="21"/>
  <c r="L15" i="21" s="1"/>
  <c r="K16" i="21"/>
  <c r="L16" i="21" s="1"/>
  <c r="K17" i="21"/>
  <c r="L17" i="21" s="1"/>
  <c r="N18" i="20"/>
  <c r="J16" i="20"/>
  <c r="J38" i="20"/>
  <c r="J97" i="20"/>
  <c r="J147" i="20"/>
  <c r="J27" i="20"/>
  <c r="J20" i="20"/>
  <c r="J130" i="20"/>
  <c r="J14" i="20"/>
  <c r="J166" i="20"/>
  <c r="J35" i="20"/>
  <c r="J50" i="20"/>
  <c r="J17" i="20"/>
  <c r="J62" i="20"/>
  <c r="J26" i="20"/>
  <c r="J28" i="20"/>
  <c r="J43" i="20"/>
  <c r="J31" i="20"/>
  <c r="J42" i="20"/>
  <c r="J13" i="20"/>
  <c r="J18" i="20"/>
  <c r="J49" i="20"/>
  <c r="J41" i="20"/>
  <c r="J24" i="20"/>
  <c r="J169" i="20"/>
  <c r="J68" i="20"/>
  <c r="J243" i="20"/>
  <c r="J233" i="20"/>
  <c r="J375" i="20"/>
  <c r="J237" i="20"/>
  <c r="J355" i="20"/>
  <c r="J251" i="20"/>
  <c r="J330" i="20"/>
  <c r="J197" i="20"/>
  <c r="J344" i="20"/>
  <c r="J337" i="20"/>
  <c r="J150" i="20"/>
  <c r="J178" i="20"/>
  <c r="J158" i="20"/>
  <c r="J44" i="20"/>
  <c r="J292" i="20"/>
  <c r="J73" i="20"/>
  <c r="J36" i="20"/>
  <c r="J350" i="20"/>
  <c r="J165" i="20"/>
  <c r="J245" i="20"/>
  <c r="J212" i="20"/>
  <c r="J308" i="20"/>
  <c r="J340" i="20"/>
  <c r="J383" i="20"/>
  <c r="J387" i="20"/>
  <c r="J377" i="20"/>
  <c r="J283" i="20"/>
  <c r="J360" i="20"/>
  <c r="J366" i="20"/>
  <c r="J152" i="20"/>
  <c r="J205" i="20"/>
  <c r="J338" i="20"/>
  <c r="J176" i="20"/>
  <c r="J289" i="20"/>
  <c r="J334" i="20"/>
  <c r="J333" i="20"/>
  <c r="J186" i="20"/>
  <c r="J96" i="20"/>
  <c r="J280" i="20"/>
  <c r="J336" i="20"/>
  <c r="J400" i="20"/>
  <c r="J365" i="20"/>
  <c r="J315" i="20"/>
  <c r="J155" i="20"/>
  <c r="J358" i="20"/>
  <c r="J86" i="20"/>
  <c r="J39" i="20"/>
  <c r="J105" i="20"/>
  <c r="J127" i="20"/>
  <c r="J364" i="20"/>
  <c r="J257" i="20"/>
  <c r="J300" i="20"/>
  <c r="J391" i="20"/>
  <c r="J231" i="20"/>
  <c r="J132" i="20"/>
  <c r="J192" i="20"/>
  <c r="J193" i="20"/>
  <c r="J362" i="20"/>
  <c r="J244" i="20"/>
  <c r="J81" i="20"/>
  <c r="J343" i="20"/>
  <c r="J369" i="20"/>
  <c r="J313" i="20"/>
  <c r="J294" i="20"/>
  <c r="J290" i="20"/>
  <c r="J76" i="20"/>
  <c r="J53" i="20"/>
  <c r="J270" i="20"/>
  <c r="J15" i="20"/>
  <c r="J291" i="20"/>
  <c r="J304" i="20"/>
  <c r="J385" i="20"/>
  <c r="J323" i="20"/>
  <c r="J90" i="20"/>
  <c r="J372" i="20"/>
  <c r="J85" i="20"/>
  <c r="J274" i="20"/>
  <c r="J167" i="20"/>
  <c r="J171" i="20"/>
  <c r="J102" i="20"/>
  <c r="J203" i="20"/>
  <c r="J215" i="20"/>
  <c r="J228" i="20"/>
  <c r="J114" i="20"/>
  <c r="J191" i="20"/>
  <c r="J348" i="20"/>
  <c r="J101" i="20"/>
  <c r="J295" i="20"/>
  <c r="J189" i="20"/>
  <c r="J316" i="20"/>
  <c r="J390" i="20"/>
  <c r="J110" i="20"/>
  <c r="J46" i="20"/>
  <c r="J332" i="20"/>
  <c r="J75" i="20"/>
  <c r="J335" i="20"/>
  <c r="J25" i="20"/>
  <c r="J317" i="20"/>
  <c r="J399" i="20"/>
  <c r="J408" i="20"/>
  <c r="J260" i="20"/>
  <c r="J309" i="20"/>
  <c r="J61" i="20"/>
  <c r="J71" i="20"/>
  <c r="J382" i="20"/>
  <c r="J149" i="20"/>
  <c r="J325" i="20"/>
  <c r="J269" i="20"/>
  <c r="J395" i="20"/>
  <c r="J256" i="20"/>
  <c r="J246" i="20"/>
  <c r="J331" i="20"/>
  <c r="J58" i="20"/>
  <c r="J384" i="20"/>
  <c r="J266" i="20"/>
  <c r="J386" i="20"/>
  <c r="J320" i="20"/>
  <c r="J151" i="20"/>
  <c r="J63" i="20"/>
  <c r="J284" i="20"/>
  <c r="J221" i="20"/>
  <c r="J129" i="20"/>
  <c r="J174" i="20"/>
  <c r="J209" i="20"/>
  <c r="J198" i="20"/>
  <c r="J318" i="20"/>
  <c r="J268" i="20"/>
  <c r="J346" i="20"/>
  <c r="J69" i="20"/>
  <c r="J199" i="20"/>
  <c r="J184" i="20"/>
  <c r="J394" i="20"/>
  <c r="J78" i="20"/>
  <c r="J65" i="20"/>
  <c r="J351" i="20"/>
  <c r="J254" i="20"/>
  <c r="J223" i="20"/>
  <c r="J214" i="20"/>
  <c r="J194" i="20"/>
  <c r="J95" i="20"/>
  <c r="J22" i="20"/>
  <c r="J218" i="20"/>
  <c r="J123" i="20"/>
  <c r="J204" i="20"/>
  <c r="J213" i="20"/>
  <c r="J263" i="20"/>
  <c r="J287" i="20"/>
  <c r="J59" i="20"/>
  <c r="J303" i="20"/>
  <c r="J253" i="20"/>
  <c r="J409" i="20"/>
  <c r="J128" i="20"/>
  <c r="J144" i="20"/>
  <c r="J179" i="20"/>
  <c r="J389" i="20"/>
  <c r="J322" i="20"/>
  <c r="J48" i="20"/>
  <c r="J70" i="20"/>
  <c r="J54" i="20"/>
  <c r="J349" i="20"/>
  <c r="J47" i="20"/>
  <c r="J67" i="20"/>
  <c r="J368" i="20"/>
  <c r="J29" i="20"/>
  <c r="J106" i="20"/>
  <c r="J406" i="20"/>
  <c r="J195" i="20"/>
  <c r="J232" i="20"/>
  <c r="J363" i="20"/>
  <c r="J301" i="20"/>
  <c r="J259" i="20"/>
  <c r="J125" i="20"/>
  <c r="J359" i="20"/>
  <c r="J374" i="20"/>
  <c r="J74" i="20"/>
  <c r="J146" i="20"/>
  <c r="J107" i="20"/>
  <c r="J173" i="20"/>
  <c r="J188" i="20"/>
  <c r="J161" i="20"/>
  <c r="J170" i="20"/>
  <c r="J230" i="20"/>
  <c r="J234" i="20"/>
  <c r="J279" i="20"/>
  <c r="J118" i="20"/>
  <c r="J222" i="20"/>
  <c r="J327" i="20"/>
  <c r="J319" i="20"/>
  <c r="J131" i="20"/>
  <c r="J264" i="20"/>
  <c r="J236" i="20"/>
  <c r="J183" i="20"/>
  <c r="J217" i="20"/>
  <c r="J379" i="20"/>
  <c r="J117" i="20"/>
  <c r="J275" i="20"/>
  <c r="J108" i="20"/>
  <c r="J405" i="20"/>
  <c r="J396" i="20"/>
  <c r="J305" i="20"/>
  <c r="J122" i="20"/>
  <c r="J164" i="20"/>
  <c r="J115" i="20"/>
  <c r="J282" i="20"/>
  <c r="J141" i="20"/>
  <c r="J190" i="20"/>
  <c r="J220" i="20"/>
  <c r="J160" i="20"/>
  <c r="J262" i="20"/>
  <c r="J196" i="20"/>
  <c r="J224" i="20"/>
  <c r="J206" i="20"/>
  <c r="J299" i="20"/>
  <c r="J168" i="20"/>
  <c r="J347" i="20"/>
  <c r="J296" i="20"/>
  <c r="J94" i="20"/>
  <c r="J208" i="20"/>
  <c r="J202" i="20"/>
  <c r="J40" i="20"/>
  <c r="J370" i="20"/>
  <c r="J187" i="20"/>
  <c r="J210" i="20"/>
  <c r="J159" i="20"/>
  <c r="J180" i="20"/>
  <c r="J378" i="20"/>
  <c r="J51" i="20"/>
  <c r="J252" i="20"/>
  <c r="J410" i="20"/>
  <c r="J367" i="20"/>
  <c r="J240" i="20"/>
  <c r="J311" i="20"/>
  <c r="J177" i="20"/>
  <c r="J84" i="20"/>
  <c r="J238" i="20"/>
  <c r="J57" i="20"/>
  <c r="J329" i="20"/>
  <c r="J307" i="20"/>
  <c r="J248" i="20"/>
  <c r="J302" i="20"/>
  <c r="J119" i="20"/>
  <c r="J285" i="20"/>
  <c r="J126" i="20"/>
  <c r="J162" i="20"/>
  <c r="J200" i="20"/>
  <c r="J145" i="20"/>
  <c r="J249" i="20"/>
  <c r="J60" i="20"/>
  <c r="J288" i="20"/>
  <c r="J83" i="20"/>
  <c r="J56" i="20"/>
  <c r="J154" i="20"/>
  <c r="J412" i="20"/>
  <c r="J93" i="20"/>
  <c r="J98" i="20"/>
  <c r="J185" i="20"/>
  <c r="J242" i="20"/>
  <c r="J137" i="20"/>
  <c r="J261" i="20"/>
  <c r="J37" i="20"/>
  <c r="J225" i="20"/>
  <c r="J23" i="20"/>
  <c r="J293" i="20"/>
  <c r="J339" i="20"/>
  <c r="J321" i="20"/>
  <c r="J72" i="20"/>
  <c r="J120" i="20"/>
  <c r="J134" i="20"/>
  <c r="J397" i="20"/>
  <c r="J216" i="20"/>
  <c r="J361" i="20"/>
  <c r="J277" i="20"/>
  <c r="J392" i="20"/>
  <c r="J341" i="20"/>
  <c r="J52" i="20"/>
  <c r="J229" i="20"/>
  <c r="J55" i="20"/>
  <c r="J157" i="20"/>
  <c r="J207" i="20"/>
  <c r="J388" i="20"/>
  <c r="J326" i="20"/>
  <c r="J66" i="20"/>
  <c r="J298" i="20"/>
  <c r="J116" i="20"/>
  <c r="J121" i="20"/>
  <c r="J306" i="20"/>
  <c r="J376" i="20"/>
  <c r="J281" i="20"/>
  <c r="J255" i="20"/>
  <c r="J91" i="20"/>
  <c r="J79" i="20"/>
  <c r="J314" i="20"/>
  <c r="J148" i="20"/>
  <c r="J211" i="20"/>
  <c r="J77" i="20"/>
  <c r="J403" i="20"/>
  <c r="J181" i="20"/>
  <c r="J324" i="20"/>
  <c r="J153" i="20"/>
  <c r="J124" i="20"/>
  <c r="J407" i="20"/>
  <c r="J278" i="20"/>
  <c r="J21" i="20"/>
  <c r="J99" i="20"/>
  <c r="J354" i="20"/>
  <c r="J45" i="20"/>
  <c r="J140" i="20"/>
  <c r="J247" i="20"/>
  <c r="J156" i="20"/>
  <c r="J111" i="20"/>
  <c r="J401" i="20"/>
  <c r="J136" i="20"/>
  <c r="J250" i="20"/>
  <c r="J345" i="20"/>
  <c r="J353" i="20"/>
  <c r="J103" i="20"/>
  <c r="J64" i="20"/>
  <c r="J87" i="20"/>
  <c r="J135" i="20"/>
  <c r="J402" i="20"/>
  <c r="J241" i="20"/>
  <c r="J235" i="20"/>
  <c r="J138" i="20"/>
  <c r="J342" i="20"/>
  <c r="J271" i="20"/>
  <c r="J312" i="20"/>
  <c r="J19" i="20"/>
  <c r="J272" i="20"/>
  <c r="J276" i="20"/>
  <c r="J82" i="20"/>
  <c r="J352" i="20"/>
  <c r="J142" i="20"/>
  <c r="J239" i="20"/>
  <c r="J133" i="20"/>
  <c r="J393" i="20"/>
  <c r="J297" i="20"/>
  <c r="J357" i="20"/>
  <c r="J88" i="20"/>
  <c r="J219" i="20"/>
  <c r="J411" i="20"/>
  <c r="J356" i="20"/>
  <c r="J143" i="20"/>
  <c r="J310" i="20"/>
  <c r="J33" i="20"/>
  <c r="J92" i="20"/>
  <c r="J80" i="20"/>
  <c r="J404" i="20"/>
  <c r="J182" i="20"/>
  <c r="J265" i="20"/>
  <c r="J32" i="20"/>
  <c r="J371" i="20"/>
  <c r="J113" i="20"/>
  <c r="J380" i="20"/>
  <c r="J201" i="20"/>
  <c r="J398" i="20"/>
  <c r="J30" i="20"/>
  <c r="J286" i="20"/>
  <c r="J163" i="20"/>
  <c r="J172" i="20"/>
  <c r="J226" i="20"/>
  <c r="J381" i="20"/>
  <c r="J267" i="20"/>
  <c r="J100" i="20"/>
  <c r="J34" i="20"/>
  <c r="J104" i="20"/>
  <c r="J258" i="20"/>
  <c r="J227" i="20"/>
  <c r="J89" i="20"/>
  <c r="J373" i="20"/>
  <c r="J139" i="20"/>
  <c r="J273" i="20"/>
  <c r="J112" i="20"/>
  <c r="J175" i="20"/>
  <c r="J328" i="20"/>
  <c r="J109" i="20"/>
  <c r="D29" i="3"/>
  <c r="E29" i="3" s="1"/>
  <c r="F29" i="3" s="1"/>
  <c r="G29" i="3" s="1"/>
  <c r="H29" i="3" s="1"/>
  <c r="I29" i="3" s="1"/>
  <c r="J29" i="3" s="1"/>
  <c r="K29" i="3" s="1"/>
  <c r="L29" i="3" s="1"/>
  <c r="M29" i="3" s="1"/>
  <c r="N29" i="3" s="1"/>
  <c r="O29" i="3" s="1"/>
  <c r="P29" i="3" s="1"/>
  <c r="Q29" i="3" s="1"/>
  <c r="R29" i="3" s="1"/>
  <c r="N21" i="21" l="1"/>
  <c r="K20" i="21"/>
  <c r="L20" i="21" s="1"/>
  <c r="N19" i="20"/>
  <c r="N22" i="21" l="1"/>
  <c r="K21" i="21"/>
  <c r="L21" i="21" s="1"/>
  <c r="N20" i="20"/>
  <c r="N23" i="21" l="1"/>
  <c r="K22" i="21"/>
  <c r="L22" i="21" s="1"/>
  <c r="N21" i="20"/>
  <c r="N24" i="21" l="1"/>
  <c r="K23" i="21"/>
  <c r="L23" i="21" s="1"/>
  <c r="N22" i="20"/>
  <c r="N25" i="21" l="1"/>
  <c r="K24" i="21"/>
  <c r="L24" i="21" s="1"/>
  <c r="N23" i="20"/>
  <c r="N26" i="21" l="1"/>
  <c r="K25" i="21"/>
  <c r="L25" i="21" s="1"/>
  <c r="N24" i="20"/>
  <c r="N27" i="21" l="1"/>
  <c r="K26" i="21"/>
  <c r="L26" i="21" s="1"/>
  <c r="N25" i="20"/>
  <c r="N28" i="21" l="1"/>
  <c r="K27" i="21"/>
  <c r="L27" i="21" s="1"/>
  <c r="N26" i="20"/>
  <c r="N29" i="21" l="1"/>
  <c r="N30" i="21" s="1"/>
  <c r="K28" i="21"/>
  <c r="L28" i="21" s="1"/>
  <c r="N27" i="20"/>
  <c r="K29" i="21" l="1"/>
  <c r="L29" i="21" s="1"/>
  <c r="N31" i="21"/>
  <c r="K30" i="21"/>
  <c r="L30" i="21" s="1"/>
  <c r="N28" i="20"/>
  <c r="N32" i="21" l="1"/>
  <c r="K31" i="21"/>
  <c r="L31" i="21" s="1"/>
  <c r="N29" i="20"/>
  <c r="N33" i="21" l="1"/>
  <c r="K32" i="21"/>
  <c r="L32" i="21" s="1"/>
  <c r="N30" i="20"/>
  <c r="N34" i="21" l="1"/>
  <c r="K33" i="21"/>
  <c r="L33" i="21" s="1"/>
  <c r="N31" i="20"/>
  <c r="K30" i="20"/>
  <c r="L30" i="20" s="1"/>
  <c r="N35" i="21" l="1"/>
  <c r="K34" i="21"/>
  <c r="L34" i="21" s="1"/>
  <c r="N32" i="20"/>
  <c r="N36" i="21" l="1"/>
  <c r="K35" i="21"/>
  <c r="L35" i="21" s="1"/>
  <c r="N33" i="20"/>
  <c r="K25" i="20"/>
  <c r="L25" i="20" s="1"/>
  <c r="N37" i="21" l="1"/>
  <c r="K36" i="21"/>
  <c r="L36" i="21" s="1"/>
  <c r="N34" i="20"/>
  <c r="N38" i="21" l="1"/>
  <c r="K37" i="21"/>
  <c r="L37" i="21" s="1"/>
  <c r="N35" i="20"/>
  <c r="N39" i="21" l="1"/>
  <c r="K38" i="21"/>
  <c r="L38" i="21" s="1"/>
  <c r="N36" i="20"/>
  <c r="N40" i="21" l="1"/>
  <c r="K39" i="21"/>
  <c r="L39" i="21" s="1"/>
  <c r="N37" i="20"/>
  <c r="K37" i="20" s="1"/>
  <c r="L37" i="20" s="1"/>
  <c r="N41" i="21" l="1"/>
  <c r="K40" i="21"/>
  <c r="L40" i="21" s="1"/>
  <c r="N38" i="20"/>
  <c r="K22" i="20"/>
  <c r="L22" i="20" s="1"/>
  <c r="N42" i="21" l="1"/>
  <c r="K41" i="21"/>
  <c r="L41" i="21" s="1"/>
  <c r="N39" i="20"/>
  <c r="N43" i="21" l="1"/>
  <c r="K42" i="21"/>
  <c r="L42" i="21" s="1"/>
  <c r="N40" i="20"/>
  <c r="N44" i="21" l="1"/>
  <c r="K43" i="21"/>
  <c r="L43" i="21" s="1"/>
  <c r="N41" i="20"/>
  <c r="N45" i="21" l="1"/>
  <c r="K44" i="21"/>
  <c r="L44" i="21" s="1"/>
  <c r="N42" i="20"/>
  <c r="N46" i="21" l="1"/>
  <c r="K45" i="21"/>
  <c r="L45" i="21" s="1"/>
  <c r="N43" i="20"/>
  <c r="N47" i="21" l="1"/>
  <c r="K46" i="21"/>
  <c r="L46" i="21" s="1"/>
  <c r="N44" i="20"/>
  <c r="N48" i="21" l="1"/>
  <c r="K47" i="21"/>
  <c r="L47" i="21" s="1"/>
  <c r="N45" i="20"/>
  <c r="N49" i="21" l="1"/>
  <c r="K48" i="21"/>
  <c r="L48" i="21" s="1"/>
  <c r="N46" i="20"/>
  <c r="K24" i="20"/>
  <c r="L24" i="20" s="1"/>
  <c r="N50" i="21" l="1"/>
  <c r="K49" i="21"/>
  <c r="L49" i="21" s="1"/>
  <c r="N47" i="20"/>
  <c r="N51" i="21" l="1"/>
  <c r="K50" i="21"/>
  <c r="L50" i="21" s="1"/>
  <c r="N48" i="20"/>
  <c r="N52" i="21" l="1"/>
  <c r="K51" i="21"/>
  <c r="L51" i="21" s="1"/>
  <c r="N49" i="20"/>
  <c r="N53" i="21" l="1"/>
  <c r="K52" i="21"/>
  <c r="L52" i="21" s="1"/>
  <c r="N50" i="20"/>
  <c r="N54" i="21" l="1"/>
  <c r="K53" i="21"/>
  <c r="L53" i="21" s="1"/>
  <c r="N51" i="20"/>
  <c r="K51" i="20" s="1"/>
  <c r="L51" i="20" s="1"/>
  <c r="K33" i="20"/>
  <c r="L33" i="20" s="1"/>
  <c r="N55" i="21" l="1"/>
  <c r="K54" i="21"/>
  <c r="L54" i="21" s="1"/>
  <c r="N52" i="20"/>
  <c r="N56" i="21" l="1"/>
  <c r="K55" i="21"/>
  <c r="L55" i="21" s="1"/>
  <c r="N53" i="20"/>
  <c r="N57" i="21" l="1"/>
  <c r="K56" i="21"/>
  <c r="L56" i="21" s="1"/>
  <c r="N54" i="20"/>
  <c r="N58" i="21" l="1"/>
  <c r="K57" i="21"/>
  <c r="L57" i="21" s="1"/>
  <c r="N55" i="20"/>
  <c r="K55" i="20" s="1"/>
  <c r="L55" i="20" s="1"/>
  <c r="N59" i="21" l="1"/>
  <c r="K58" i="21"/>
  <c r="L58" i="21" s="1"/>
  <c r="N56" i="20"/>
  <c r="K19" i="20"/>
  <c r="L19" i="20" s="1"/>
  <c r="N60" i="21" l="1"/>
  <c r="K59" i="21"/>
  <c r="L59" i="21" s="1"/>
  <c r="N57" i="20"/>
  <c r="K23" i="20"/>
  <c r="L23" i="20" s="1"/>
  <c r="N61" i="21" l="1"/>
  <c r="K60" i="21"/>
  <c r="L60" i="21" s="1"/>
  <c r="N58" i="20"/>
  <c r="K21" i="20"/>
  <c r="L21" i="20" s="1"/>
  <c r="N62" i="21" l="1"/>
  <c r="K61" i="21"/>
  <c r="L61" i="21" s="1"/>
  <c r="N59" i="20"/>
  <c r="K47" i="20"/>
  <c r="L47" i="20" s="1"/>
  <c r="N63" i="21" l="1"/>
  <c r="K62" i="21"/>
  <c r="L62" i="21" s="1"/>
  <c r="N60" i="20"/>
  <c r="K60" i="20" s="1"/>
  <c r="L60" i="20" s="1"/>
  <c r="N64" i="21" l="1"/>
  <c r="K63" i="21"/>
  <c r="L63" i="21" s="1"/>
  <c r="N61" i="20"/>
  <c r="K61" i="20" s="1"/>
  <c r="L61" i="20" s="1"/>
  <c r="N65" i="21" l="1"/>
  <c r="K64" i="21"/>
  <c r="L64" i="21" s="1"/>
  <c r="N62" i="20"/>
  <c r="K15" i="20"/>
  <c r="L15" i="20" s="1"/>
  <c r="N66" i="21" l="1"/>
  <c r="K65" i="21"/>
  <c r="L65" i="21" s="1"/>
  <c r="N63" i="20"/>
  <c r="K63" i="20" s="1"/>
  <c r="L63" i="20" s="1"/>
  <c r="N67" i="21" l="1"/>
  <c r="K66" i="21"/>
  <c r="L66" i="21" s="1"/>
  <c r="N64" i="20"/>
  <c r="K64" i="20" s="1"/>
  <c r="L64" i="20" s="1"/>
  <c r="N68" i="21" l="1"/>
  <c r="K67" i="21"/>
  <c r="L67" i="21" s="1"/>
  <c r="N65" i="20"/>
  <c r="K36" i="20"/>
  <c r="L36" i="20" s="1"/>
  <c r="N69" i="21" l="1"/>
  <c r="K68" i="21"/>
  <c r="L68" i="21" s="1"/>
  <c r="N66" i="20"/>
  <c r="N70" i="21" l="1"/>
  <c r="K69" i="21"/>
  <c r="L69" i="21" s="1"/>
  <c r="N67" i="20"/>
  <c r="K67" i="20" s="1"/>
  <c r="L67" i="20" s="1"/>
  <c r="N71" i="21" l="1"/>
  <c r="K70" i="21"/>
  <c r="L70" i="21" s="1"/>
  <c r="N68" i="20"/>
  <c r="K68" i="20" s="1"/>
  <c r="L68" i="20" s="1"/>
  <c r="N72" i="21" l="1"/>
  <c r="K71" i="21"/>
  <c r="L71" i="21" s="1"/>
  <c r="N69" i="20"/>
  <c r="N73" i="21" l="1"/>
  <c r="K72" i="21"/>
  <c r="L72" i="21" s="1"/>
  <c r="N70" i="20"/>
  <c r="N74" i="21" l="1"/>
  <c r="K73" i="21"/>
  <c r="L73" i="21" s="1"/>
  <c r="N71" i="20"/>
  <c r="N75" i="21" l="1"/>
  <c r="K74" i="21"/>
  <c r="L74" i="21" s="1"/>
  <c r="N72" i="20"/>
  <c r="N76" i="21" l="1"/>
  <c r="K75" i="21"/>
  <c r="L75" i="21" s="1"/>
  <c r="N73" i="20"/>
  <c r="K73" i="20" s="1"/>
  <c r="L73" i="20" s="1"/>
  <c r="N77" i="21" l="1"/>
  <c r="K76" i="21"/>
  <c r="L76" i="21" s="1"/>
  <c r="N74" i="20"/>
  <c r="N78" i="21" l="1"/>
  <c r="K77" i="21"/>
  <c r="L77" i="21" s="1"/>
  <c r="N75" i="20"/>
  <c r="K75" i="20" s="1"/>
  <c r="L75" i="20" s="1"/>
  <c r="N79" i="21" l="1"/>
  <c r="K78" i="21"/>
  <c r="L78" i="21" s="1"/>
  <c r="N76" i="20"/>
  <c r="K76" i="20" s="1"/>
  <c r="L76" i="20" s="1"/>
  <c r="N80" i="21" l="1"/>
  <c r="K79" i="21"/>
  <c r="L79" i="21" s="1"/>
  <c r="N77" i="20"/>
  <c r="K46" i="20"/>
  <c r="L46" i="20" s="1"/>
  <c r="N81" i="21" l="1"/>
  <c r="K80" i="21"/>
  <c r="L80" i="21" s="1"/>
  <c r="N78" i="20"/>
  <c r="K53" i="20"/>
  <c r="L53" i="20" s="1"/>
  <c r="N82" i="21" l="1"/>
  <c r="K81" i="21"/>
  <c r="L81" i="21" s="1"/>
  <c r="N79" i="20"/>
  <c r="K79" i="20" s="1"/>
  <c r="L79" i="20" s="1"/>
  <c r="N83" i="21" l="1"/>
  <c r="K82" i="21"/>
  <c r="L82" i="21" s="1"/>
  <c r="N80" i="20"/>
  <c r="K39" i="20"/>
  <c r="L39" i="20" s="1"/>
  <c r="N84" i="21" l="1"/>
  <c r="K83" i="21"/>
  <c r="L83" i="21" s="1"/>
  <c r="N81" i="20"/>
  <c r="K81" i="20" s="1"/>
  <c r="L81" i="20" s="1"/>
  <c r="K58" i="20"/>
  <c r="L58" i="20" s="1"/>
  <c r="N85" i="21" l="1"/>
  <c r="K84" i="21"/>
  <c r="L84" i="21" s="1"/>
  <c r="N82" i="20"/>
  <c r="N86" i="21" l="1"/>
  <c r="K85" i="21"/>
  <c r="L85" i="21" s="1"/>
  <c r="N83" i="20"/>
  <c r="N87" i="21" l="1"/>
  <c r="K86" i="21"/>
  <c r="L86" i="21" s="1"/>
  <c r="N84" i="20"/>
  <c r="K84" i="20" s="1"/>
  <c r="L84" i="20" s="1"/>
  <c r="K57" i="20"/>
  <c r="L57" i="20" s="1"/>
  <c r="N88" i="21" l="1"/>
  <c r="K87" i="21"/>
  <c r="L87" i="21" s="1"/>
  <c r="N85" i="20"/>
  <c r="K85" i="20" s="1"/>
  <c r="L85" i="20" s="1"/>
  <c r="N89" i="21" l="1"/>
  <c r="K88" i="21"/>
  <c r="L88" i="21" s="1"/>
  <c r="N86" i="20"/>
  <c r="K86" i="20" s="1"/>
  <c r="L86" i="20" s="1"/>
  <c r="N90" i="21" l="1"/>
  <c r="K89" i="21"/>
  <c r="L89" i="21" s="1"/>
  <c r="N87" i="20"/>
  <c r="K87" i="20" s="1"/>
  <c r="L87" i="20" s="1"/>
  <c r="N91" i="21" l="1"/>
  <c r="K90" i="21"/>
  <c r="L90" i="21" s="1"/>
  <c r="N88" i="20"/>
  <c r="K88" i="20" s="1"/>
  <c r="L88" i="20" s="1"/>
  <c r="N92" i="21" l="1"/>
  <c r="K91" i="21"/>
  <c r="L91" i="21" s="1"/>
  <c r="N89" i="20"/>
  <c r="N93" i="21" l="1"/>
  <c r="K92" i="21"/>
  <c r="L92" i="21" s="1"/>
  <c r="N90" i="20"/>
  <c r="N94" i="21" l="1"/>
  <c r="K93" i="21"/>
  <c r="L93" i="21" s="1"/>
  <c r="N91" i="20"/>
  <c r="N95" i="21" l="1"/>
  <c r="K94" i="21"/>
  <c r="L94" i="21" s="1"/>
  <c r="N92" i="20"/>
  <c r="K92" i="20" s="1"/>
  <c r="L92" i="20" s="1"/>
  <c r="N96" i="21" l="1"/>
  <c r="K95" i="21"/>
  <c r="L95" i="21" s="1"/>
  <c r="N93" i="20"/>
  <c r="N97" i="21" l="1"/>
  <c r="K96" i="21"/>
  <c r="L96" i="21" s="1"/>
  <c r="N94" i="20"/>
  <c r="N98" i="21" l="1"/>
  <c r="K97" i="21"/>
  <c r="L97" i="21" s="1"/>
  <c r="N95" i="20"/>
  <c r="K95" i="20" s="1"/>
  <c r="L95" i="20" s="1"/>
  <c r="N99" i="21" l="1"/>
  <c r="K98" i="21"/>
  <c r="L98" i="21" s="1"/>
  <c r="N96" i="20"/>
  <c r="K96" i="20" s="1"/>
  <c r="L96" i="20" s="1"/>
  <c r="N100" i="21" l="1"/>
  <c r="K99" i="21"/>
  <c r="L99" i="21" s="1"/>
  <c r="N97" i="20"/>
  <c r="N101" i="21" l="1"/>
  <c r="K100" i="21"/>
  <c r="L100" i="21" s="1"/>
  <c r="N98" i="20"/>
  <c r="N102" i="21" l="1"/>
  <c r="K101" i="21"/>
  <c r="L101" i="21" s="1"/>
  <c r="N99" i="20"/>
  <c r="N103" i="21" l="1"/>
  <c r="K102" i="21"/>
  <c r="L102" i="21" s="1"/>
  <c r="N100" i="20"/>
  <c r="K100" i="20" s="1"/>
  <c r="L100" i="20" s="1"/>
  <c r="N104" i="21" l="1"/>
  <c r="K103" i="21"/>
  <c r="L103" i="21" s="1"/>
  <c r="N101" i="20"/>
  <c r="K101" i="20" s="1"/>
  <c r="L101" i="20" s="1"/>
  <c r="N105" i="21" l="1"/>
  <c r="K104" i="21"/>
  <c r="L104" i="21" s="1"/>
  <c r="N102" i="20"/>
  <c r="K102" i="20" s="1"/>
  <c r="L102" i="20" s="1"/>
  <c r="N106" i="21" l="1"/>
  <c r="K105" i="21"/>
  <c r="L105" i="21" s="1"/>
  <c r="N103" i="20"/>
  <c r="N107" i="21" l="1"/>
  <c r="K106" i="21"/>
  <c r="L106" i="21" s="1"/>
  <c r="N104" i="20"/>
  <c r="N108" i="21" l="1"/>
  <c r="K107" i="21"/>
  <c r="L107" i="21" s="1"/>
  <c r="N105" i="20"/>
  <c r="K105" i="20" s="1"/>
  <c r="L105" i="20" s="1"/>
  <c r="N109" i="21" l="1"/>
  <c r="K108" i="21"/>
  <c r="L108" i="21" s="1"/>
  <c r="N106" i="20"/>
  <c r="N110" i="21" l="1"/>
  <c r="K109" i="21"/>
  <c r="L109" i="21" s="1"/>
  <c r="N107" i="20"/>
  <c r="N111" i="21" l="1"/>
  <c r="K110" i="21"/>
  <c r="L110" i="21" s="1"/>
  <c r="N108" i="20"/>
  <c r="N112" i="21" l="1"/>
  <c r="K111" i="21"/>
  <c r="L111" i="21" s="1"/>
  <c r="N109" i="20"/>
  <c r="N113" i="21" l="1"/>
  <c r="K112" i="21"/>
  <c r="L112" i="21" s="1"/>
  <c r="N110" i="20"/>
  <c r="K110" i="20" s="1"/>
  <c r="L110" i="20" s="1"/>
  <c r="N114" i="21" l="1"/>
  <c r="K113" i="21"/>
  <c r="L113" i="21" s="1"/>
  <c r="N111" i="20"/>
  <c r="N115" i="21" l="1"/>
  <c r="K114" i="21"/>
  <c r="L114" i="21" s="1"/>
  <c r="N112" i="20"/>
  <c r="N116" i="21" l="1"/>
  <c r="K115" i="21"/>
  <c r="L115" i="21" s="1"/>
  <c r="N113" i="20"/>
  <c r="N117" i="21" l="1"/>
  <c r="K116" i="21"/>
  <c r="L116" i="21" s="1"/>
  <c r="N114" i="20"/>
  <c r="K114" i="20" s="1"/>
  <c r="L114" i="20" s="1"/>
  <c r="N118" i="21" l="1"/>
  <c r="K117" i="21"/>
  <c r="L117" i="21" s="1"/>
  <c r="N115" i="20"/>
  <c r="N119" i="21" l="1"/>
  <c r="K118" i="21"/>
  <c r="L118" i="21" s="1"/>
  <c r="N116" i="20"/>
  <c r="K116" i="20" s="1"/>
  <c r="L116" i="20" s="1"/>
  <c r="N120" i="21" l="1"/>
  <c r="K119" i="21"/>
  <c r="L119" i="21" s="1"/>
  <c r="N117" i="20"/>
  <c r="N121" i="21" l="1"/>
  <c r="K120" i="21"/>
  <c r="L120" i="21" s="1"/>
  <c r="N118" i="20"/>
  <c r="K118" i="20" s="1"/>
  <c r="L118" i="20" s="1"/>
  <c r="N122" i="21" l="1"/>
  <c r="K121" i="21"/>
  <c r="L121" i="21" s="1"/>
  <c r="N119" i="20"/>
  <c r="K119" i="20" s="1"/>
  <c r="L119" i="20" s="1"/>
  <c r="N123" i="21" l="1"/>
  <c r="K122" i="21"/>
  <c r="L122" i="21" s="1"/>
  <c r="N120" i="20"/>
  <c r="K120" i="20" s="1"/>
  <c r="L120" i="20" s="1"/>
  <c r="N124" i="21" l="1"/>
  <c r="K123" i="21"/>
  <c r="L123" i="21" s="1"/>
  <c r="N121" i="20"/>
  <c r="K121" i="20" s="1"/>
  <c r="L121" i="20" s="1"/>
  <c r="N125" i="21" l="1"/>
  <c r="K124" i="21"/>
  <c r="L124" i="21" s="1"/>
  <c r="N122" i="20"/>
  <c r="K122" i="20" s="1"/>
  <c r="L122" i="20" s="1"/>
  <c r="N126" i="21" l="1"/>
  <c r="K125" i="21"/>
  <c r="L125" i="21" s="1"/>
  <c r="N123" i="20"/>
  <c r="K123" i="20" s="1"/>
  <c r="L123" i="20" s="1"/>
  <c r="N127" i="21" l="1"/>
  <c r="K126" i="21"/>
  <c r="L126" i="21" s="1"/>
  <c r="N124" i="20"/>
  <c r="N128" i="21" l="1"/>
  <c r="K127" i="21"/>
  <c r="L127" i="21" s="1"/>
  <c r="N125" i="20"/>
  <c r="K125" i="20" s="1"/>
  <c r="L125" i="20" s="1"/>
  <c r="N129" i="21" l="1"/>
  <c r="K128" i="21"/>
  <c r="L128" i="21" s="1"/>
  <c r="N126" i="20"/>
  <c r="K126" i="20" s="1"/>
  <c r="L126" i="20" s="1"/>
  <c r="N130" i="21" l="1"/>
  <c r="K129" i="21"/>
  <c r="L129" i="21" s="1"/>
  <c r="N127" i="20"/>
  <c r="K127" i="20" s="1"/>
  <c r="L127" i="20" s="1"/>
  <c r="N131" i="21" l="1"/>
  <c r="K130" i="21"/>
  <c r="L130" i="21" s="1"/>
  <c r="N128" i="20"/>
  <c r="N132" i="21" l="1"/>
  <c r="K131" i="21"/>
  <c r="L131" i="21" s="1"/>
  <c r="N129" i="20"/>
  <c r="K129" i="20" s="1"/>
  <c r="L129" i="20" s="1"/>
  <c r="N133" i="21" l="1"/>
  <c r="K132" i="21"/>
  <c r="L132" i="21" s="1"/>
  <c r="N130" i="20"/>
  <c r="N134" i="21" l="1"/>
  <c r="K133" i="21"/>
  <c r="L133" i="21" s="1"/>
  <c r="N131" i="20"/>
  <c r="N135" i="21" l="1"/>
  <c r="K134" i="21"/>
  <c r="L134" i="21" s="1"/>
  <c r="N132" i="20"/>
  <c r="N136" i="21" l="1"/>
  <c r="K135" i="21"/>
  <c r="L135" i="21" s="1"/>
  <c r="N133" i="20"/>
  <c r="N137" i="21" l="1"/>
  <c r="K136" i="21"/>
  <c r="L136" i="21" s="1"/>
  <c r="N134" i="20"/>
  <c r="N138" i="21" l="1"/>
  <c r="K137" i="21"/>
  <c r="L137" i="21" s="1"/>
  <c r="N135" i="20"/>
  <c r="N139" i="21" l="1"/>
  <c r="K138" i="21"/>
  <c r="L138" i="21" s="1"/>
  <c r="N136" i="20"/>
  <c r="N140" i="21" l="1"/>
  <c r="K139" i="21"/>
  <c r="L139" i="21" s="1"/>
  <c r="N137" i="20"/>
  <c r="N141" i="21" l="1"/>
  <c r="K140" i="21"/>
  <c r="L140" i="21" s="1"/>
  <c r="N138" i="20"/>
  <c r="N142" i="21" l="1"/>
  <c r="K141" i="21"/>
  <c r="L141" i="21" s="1"/>
  <c r="N139" i="20"/>
  <c r="K139" i="20" s="1"/>
  <c r="L139" i="20" s="1"/>
  <c r="N143" i="21" l="1"/>
  <c r="K142" i="21"/>
  <c r="L142" i="21" s="1"/>
  <c r="N140" i="20"/>
  <c r="N144" i="21" l="1"/>
  <c r="K143" i="21"/>
  <c r="L143" i="21" s="1"/>
  <c r="N141" i="20"/>
  <c r="K141" i="20" s="1"/>
  <c r="L141" i="20" s="1"/>
  <c r="N145" i="21" l="1"/>
  <c r="K144" i="21"/>
  <c r="L144" i="21" s="1"/>
  <c r="N142" i="20"/>
  <c r="K124" i="20"/>
  <c r="L124" i="20" s="1"/>
  <c r="N146" i="21" l="1"/>
  <c r="K145" i="21"/>
  <c r="L145" i="21" s="1"/>
  <c r="N143" i="20"/>
  <c r="N147" i="21" l="1"/>
  <c r="K146" i="21"/>
  <c r="L146" i="21" s="1"/>
  <c r="N144" i="20"/>
  <c r="K144" i="20" s="1"/>
  <c r="L144" i="20" s="1"/>
  <c r="N148" i="21" l="1"/>
  <c r="K147" i="21"/>
  <c r="L147" i="21" s="1"/>
  <c r="N145" i="20"/>
  <c r="N149" i="21" l="1"/>
  <c r="K148" i="21"/>
  <c r="L148" i="21" s="1"/>
  <c r="N146" i="20"/>
  <c r="N150" i="21" l="1"/>
  <c r="K149" i="21"/>
  <c r="L149" i="21" s="1"/>
  <c r="N147" i="20"/>
  <c r="N151" i="21" l="1"/>
  <c r="K150" i="21"/>
  <c r="L150" i="21" s="1"/>
  <c r="N148" i="20"/>
  <c r="N152" i="21" l="1"/>
  <c r="K151" i="21"/>
  <c r="L151" i="21" s="1"/>
  <c r="N149" i="20"/>
  <c r="N153" i="21" l="1"/>
  <c r="K152" i="21"/>
  <c r="L152" i="21" s="1"/>
  <c r="N150" i="20"/>
  <c r="N154" i="21" l="1"/>
  <c r="K153" i="21"/>
  <c r="L153" i="21" s="1"/>
  <c r="N151" i="20"/>
  <c r="K151" i="20" s="1"/>
  <c r="L151" i="20" s="1"/>
  <c r="N155" i="21" l="1"/>
  <c r="K155" i="21" s="1"/>
  <c r="L155" i="21" s="1"/>
  <c r="N152" i="20"/>
  <c r="N156" i="21" l="1"/>
  <c r="K156" i="21" s="1"/>
  <c r="L156" i="21" s="1"/>
  <c r="N153" i="20"/>
  <c r="K131" i="20"/>
  <c r="L131" i="20" s="1"/>
  <c r="N157" i="21" l="1"/>
  <c r="K157" i="21" s="1"/>
  <c r="L157" i="21" s="1"/>
  <c r="N154" i="20"/>
  <c r="N158" i="21" l="1"/>
  <c r="K158" i="21" s="1"/>
  <c r="L158" i="21" s="1"/>
  <c r="N155" i="20"/>
  <c r="N159" i="21" l="1"/>
  <c r="K154" i="21"/>
  <c r="L154" i="21" s="1"/>
  <c r="N156" i="20"/>
  <c r="N160" i="21" l="1"/>
  <c r="K159" i="21"/>
  <c r="L159" i="21" s="1"/>
  <c r="N157" i="20"/>
  <c r="K157" i="20" s="1"/>
  <c r="L157" i="20" s="1"/>
  <c r="N161" i="21" l="1"/>
  <c r="K160" i="21"/>
  <c r="L160" i="21" s="1"/>
  <c r="N158" i="20"/>
  <c r="N162" i="21" l="1"/>
  <c r="K161" i="21"/>
  <c r="L161" i="21" s="1"/>
  <c r="N159" i="20"/>
  <c r="K159" i="20" s="1"/>
  <c r="L159" i="20" s="1"/>
  <c r="N163" i="21" l="1"/>
  <c r="K162" i="21"/>
  <c r="L162" i="21" s="1"/>
  <c r="N160" i="20"/>
  <c r="N164" i="21" l="1"/>
  <c r="K163" i="21"/>
  <c r="L163" i="21" s="1"/>
  <c r="N161" i="20"/>
  <c r="N165" i="21" l="1"/>
  <c r="K164" i="21"/>
  <c r="L164" i="21" s="1"/>
  <c r="N162" i="20"/>
  <c r="N166" i="21" l="1"/>
  <c r="K165" i="21"/>
  <c r="L165" i="21" s="1"/>
  <c r="N163" i="20"/>
  <c r="K163" i="20" s="1"/>
  <c r="L163" i="20" s="1"/>
  <c r="N167" i="21" l="1"/>
  <c r="K166" i="21"/>
  <c r="L166" i="21" s="1"/>
  <c r="N164" i="20"/>
  <c r="N168" i="21" l="1"/>
  <c r="K167" i="21"/>
  <c r="L167" i="21" s="1"/>
  <c r="N165" i="20"/>
  <c r="K158" i="20"/>
  <c r="L158" i="20" s="1"/>
  <c r="N169" i="21" l="1"/>
  <c r="K168" i="21"/>
  <c r="L168" i="21" s="1"/>
  <c r="N166" i="20"/>
  <c r="N170" i="21" l="1"/>
  <c r="K169" i="21"/>
  <c r="L169" i="21" s="1"/>
  <c r="N167" i="20"/>
  <c r="N171" i="21" l="1"/>
  <c r="K170" i="21"/>
  <c r="L170" i="21" s="1"/>
  <c r="N168" i="20"/>
  <c r="N172" i="21" l="1"/>
  <c r="K171" i="21"/>
  <c r="L171" i="21" s="1"/>
  <c r="N169" i="20"/>
  <c r="K169" i="20" s="1"/>
  <c r="L169" i="20" s="1"/>
  <c r="N173" i="21" l="1"/>
  <c r="N170" i="20"/>
  <c r="N174" i="21" l="1"/>
  <c r="K172" i="21"/>
  <c r="L172" i="21" s="1"/>
  <c r="N171" i="20"/>
  <c r="K171" i="20" s="1"/>
  <c r="L171" i="20" s="1"/>
  <c r="N175" i="21" l="1"/>
  <c r="K173" i="21"/>
  <c r="L173" i="21" s="1"/>
  <c r="N172" i="20"/>
  <c r="N176" i="21" l="1"/>
  <c r="K176" i="21" s="1"/>
  <c r="L176" i="21" s="1"/>
  <c r="K174" i="21"/>
  <c r="L174" i="21" s="1"/>
  <c r="N173" i="20"/>
  <c r="N177" i="21" l="1"/>
  <c r="K175" i="21"/>
  <c r="L175" i="21" s="1"/>
  <c r="N174" i="20"/>
  <c r="K174" i="20" s="1"/>
  <c r="L174" i="20" s="1"/>
  <c r="N178" i="21" l="1"/>
  <c r="K177" i="21"/>
  <c r="L177" i="21" s="1"/>
  <c r="N175" i="20"/>
  <c r="N179" i="21" l="1"/>
  <c r="K178" i="21"/>
  <c r="L178" i="21" s="1"/>
  <c r="N176" i="20"/>
  <c r="K176" i="20" s="1"/>
  <c r="L176" i="20" s="1"/>
  <c r="N180" i="21" l="1"/>
  <c r="K179" i="21"/>
  <c r="L179" i="21" s="1"/>
  <c r="N177" i="20"/>
  <c r="N181" i="21" l="1"/>
  <c r="K180" i="21"/>
  <c r="L180" i="21" s="1"/>
  <c r="N178" i="20"/>
  <c r="K178" i="20" s="1"/>
  <c r="L178" i="20" s="1"/>
  <c r="N182" i="21" l="1"/>
  <c r="K181" i="21"/>
  <c r="L181" i="21" s="1"/>
  <c r="N179" i="20"/>
  <c r="K162" i="20"/>
  <c r="L162" i="20" s="1"/>
  <c r="N183" i="21" l="1"/>
  <c r="K182" i="21"/>
  <c r="L182" i="21" s="1"/>
  <c r="N180" i="20"/>
  <c r="N184" i="21" l="1"/>
  <c r="K183" i="21"/>
  <c r="L183" i="21" s="1"/>
  <c r="N181" i="20"/>
  <c r="K181" i="20" s="1"/>
  <c r="L181" i="20" s="1"/>
  <c r="N185" i="21" l="1"/>
  <c r="K184" i="21"/>
  <c r="L184" i="21" s="1"/>
  <c r="N182" i="20"/>
  <c r="K182" i="20" s="1"/>
  <c r="L182" i="20" s="1"/>
  <c r="N186" i="21" l="1"/>
  <c r="K185" i="21"/>
  <c r="L185" i="21" s="1"/>
  <c r="N183" i="20"/>
  <c r="N187" i="21" l="1"/>
  <c r="K186" i="21"/>
  <c r="L186" i="21" s="1"/>
  <c r="N184" i="20"/>
  <c r="N188" i="21" l="1"/>
  <c r="K187" i="21"/>
  <c r="L187" i="21" s="1"/>
  <c r="N185" i="20"/>
  <c r="N189" i="21" l="1"/>
  <c r="K188" i="21"/>
  <c r="L188" i="21" s="1"/>
  <c r="N186" i="20"/>
  <c r="K186" i="20" s="1"/>
  <c r="L186" i="20" s="1"/>
  <c r="N190" i="21" l="1"/>
  <c r="K189" i="21"/>
  <c r="L189" i="21" s="1"/>
  <c r="N187" i="20"/>
  <c r="N191" i="21" l="1"/>
  <c r="K190" i="21"/>
  <c r="L190" i="21" s="1"/>
  <c r="N188" i="20"/>
  <c r="N192" i="21" l="1"/>
  <c r="K191" i="21"/>
  <c r="L191" i="21" s="1"/>
  <c r="N189" i="20"/>
  <c r="N193" i="21" l="1"/>
  <c r="K192" i="21"/>
  <c r="L192" i="21" s="1"/>
  <c r="N190" i="20"/>
  <c r="N194" i="21" l="1"/>
  <c r="K193" i="21"/>
  <c r="L193" i="21" s="1"/>
  <c r="N191" i="20"/>
  <c r="N195" i="21" l="1"/>
  <c r="K194" i="21"/>
  <c r="L194" i="21" s="1"/>
  <c r="N192" i="20"/>
  <c r="N196" i="21" l="1"/>
  <c r="K195" i="21"/>
  <c r="L195" i="21" s="1"/>
  <c r="N193" i="20"/>
  <c r="N197" i="21" l="1"/>
  <c r="K196" i="21"/>
  <c r="L196" i="21" s="1"/>
  <c r="N194" i="20"/>
  <c r="K113" i="20"/>
  <c r="L113" i="20" s="1"/>
  <c r="N198" i="21" l="1"/>
  <c r="K197" i="21"/>
  <c r="L197" i="21" s="1"/>
  <c r="N195" i="20"/>
  <c r="K195" i="20" s="1"/>
  <c r="L195" i="20" s="1"/>
  <c r="N199" i="21" l="1"/>
  <c r="K198" i="21"/>
  <c r="L198" i="21" s="1"/>
  <c r="N196" i="20"/>
  <c r="N200" i="21" l="1"/>
  <c r="K199" i="21"/>
  <c r="L199" i="21" s="1"/>
  <c r="N197" i="20"/>
  <c r="N201" i="21" l="1"/>
  <c r="K200" i="21"/>
  <c r="L200" i="21" s="1"/>
  <c r="N198" i="20"/>
  <c r="N202" i="21" l="1"/>
  <c r="K201" i="21"/>
  <c r="L201" i="21" s="1"/>
  <c r="N199" i="20"/>
  <c r="N203" i="21" l="1"/>
  <c r="K202" i="21"/>
  <c r="L202" i="21" s="1"/>
  <c r="N200" i="20"/>
  <c r="K200" i="20" s="1"/>
  <c r="L200" i="20" s="1"/>
  <c r="N204" i="21" l="1"/>
  <c r="K203" i="21"/>
  <c r="L203" i="21" s="1"/>
  <c r="N201" i="20"/>
  <c r="K201" i="20" s="1"/>
  <c r="L201" i="20" s="1"/>
  <c r="N205" i="21" l="1"/>
  <c r="K204" i="21"/>
  <c r="L204" i="21" s="1"/>
  <c r="N202" i="20"/>
  <c r="K187" i="20"/>
  <c r="L187" i="20" s="1"/>
  <c r="N206" i="21" l="1"/>
  <c r="K205" i="21"/>
  <c r="L205" i="21" s="1"/>
  <c r="N203" i="20"/>
  <c r="K203" i="20" s="1"/>
  <c r="L203" i="20" s="1"/>
  <c r="N207" i="21" l="1"/>
  <c r="K206" i="21"/>
  <c r="L206" i="21" s="1"/>
  <c r="N204" i="20"/>
  <c r="K184" i="20"/>
  <c r="L184" i="20" s="1"/>
  <c r="N208" i="21" l="1"/>
  <c r="K207" i="21"/>
  <c r="L207" i="21" s="1"/>
  <c r="N205" i="20"/>
  <c r="K173" i="20"/>
  <c r="L173" i="20" s="1"/>
  <c r="N209" i="21" l="1"/>
  <c r="K208" i="21"/>
  <c r="L208" i="21" s="1"/>
  <c r="N206" i="20"/>
  <c r="K206" i="20" s="1"/>
  <c r="L206" i="20" s="1"/>
  <c r="K56" i="20"/>
  <c r="L56" i="20" s="1"/>
  <c r="N210" i="21" l="1"/>
  <c r="K209" i="21"/>
  <c r="L209" i="21" s="1"/>
  <c r="N207" i="20"/>
  <c r="K44" i="20"/>
  <c r="L44" i="20" s="1"/>
  <c r="N211" i="21" l="1"/>
  <c r="K210" i="21"/>
  <c r="L210" i="21" s="1"/>
  <c r="N208" i="20"/>
  <c r="K137" i="20"/>
  <c r="L137" i="20" s="1"/>
  <c r="N212" i="21" l="1"/>
  <c r="K211" i="21"/>
  <c r="L211" i="21" s="1"/>
  <c r="N209" i="20"/>
  <c r="K209" i="20" s="1"/>
  <c r="L209" i="20" s="1"/>
  <c r="K48" i="20"/>
  <c r="L48" i="20" s="1"/>
  <c r="N213" i="21" l="1"/>
  <c r="K212" i="21"/>
  <c r="L212" i="21" s="1"/>
  <c r="N210" i="20"/>
  <c r="K180" i="20"/>
  <c r="L180" i="20" s="1"/>
  <c r="N214" i="21" l="1"/>
  <c r="K213" i="21"/>
  <c r="L213" i="21" s="1"/>
  <c r="N211" i="20"/>
  <c r="K211" i="20" s="1"/>
  <c r="L211" i="20" s="1"/>
  <c r="K99" i="20"/>
  <c r="L99" i="20" s="1"/>
  <c r="N215" i="21" l="1"/>
  <c r="K214" i="21"/>
  <c r="L214" i="21" s="1"/>
  <c r="N212" i="20"/>
  <c r="K212" i="20" s="1"/>
  <c r="L212" i="20" s="1"/>
  <c r="K59" i="20"/>
  <c r="L59" i="20" s="1"/>
  <c r="N216" i="21" l="1"/>
  <c r="K215" i="21"/>
  <c r="L215" i="21" s="1"/>
  <c r="N213" i="20"/>
  <c r="K83" i="20"/>
  <c r="L83" i="20" s="1"/>
  <c r="N217" i="21" l="1"/>
  <c r="K216" i="21"/>
  <c r="L216" i="21" s="1"/>
  <c r="N214" i="20"/>
  <c r="K214" i="20" s="1"/>
  <c r="L214" i="20" s="1"/>
  <c r="K54" i="20"/>
  <c r="L54" i="20" s="1"/>
  <c r="N218" i="21" l="1"/>
  <c r="K217" i="21"/>
  <c r="L217" i="21" s="1"/>
  <c r="N215" i="20"/>
  <c r="K117" i="20"/>
  <c r="L117" i="20" s="1"/>
  <c r="N219" i="21" l="1"/>
  <c r="K218" i="21"/>
  <c r="L218" i="21" s="1"/>
  <c r="N216" i="20"/>
  <c r="K216" i="20" s="1"/>
  <c r="L216" i="20" s="1"/>
  <c r="K104" i="20"/>
  <c r="L104" i="20" s="1"/>
  <c r="N220" i="21" l="1"/>
  <c r="K219" i="21"/>
  <c r="L219" i="21" s="1"/>
  <c r="N217" i="20"/>
  <c r="K133" i="20"/>
  <c r="L133" i="20" s="1"/>
  <c r="N221" i="21" l="1"/>
  <c r="K220" i="21"/>
  <c r="L220" i="21" s="1"/>
  <c r="N218" i="20"/>
  <c r="N222" i="21" l="1"/>
  <c r="K221" i="21"/>
  <c r="L221" i="21" s="1"/>
  <c r="N219" i="20"/>
  <c r="K183" i="20"/>
  <c r="L183" i="20" s="1"/>
  <c r="N223" i="21" l="1"/>
  <c r="K222" i="21"/>
  <c r="L222" i="21" s="1"/>
  <c r="N220" i="20"/>
  <c r="N224" i="21" l="1"/>
  <c r="K223" i="21"/>
  <c r="L223" i="21" s="1"/>
  <c r="N221" i="20"/>
  <c r="N225" i="21" l="1"/>
  <c r="K224" i="21"/>
  <c r="L224" i="21" s="1"/>
  <c r="N222" i="20"/>
  <c r="N226" i="21" l="1"/>
  <c r="K225" i="21"/>
  <c r="L225" i="21" s="1"/>
  <c r="N223" i="20"/>
  <c r="K223" i="20" s="1"/>
  <c r="L223" i="20" s="1"/>
  <c r="N227" i="21" l="1"/>
  <c r="K226" i="21"/>
  <c r="L226" i="21" s="1"/>
  <c r="N224" i="20"/>
  <c r="K224" i="20" s="1"/>
  <c r="L224" i="20" s="1"/>
  <c r="N228" i="21" l="1"/>
  <c r="K227" i="21"/>
  <c r="L227" i="21" s="1"/>
  <c r="N225" i="20"/>
  <c r="K225" i="20" s="1"/>
  <c r="L225" i="20" s="1"/>
  <c r="N229" i="21" l="1"/>
  <c r="K228" i="21"/>
  <c r="L228" i="21" s="1"/>
  <c r="N226" i="20"/>
  <c r="K196" i="20"/>
  <c r="L196" i="20" s="1"/>
  <c r="N230" i="21" l="1"/>
  <c r="K229" i="21"/>
  <c r="L229" i="21" s="1"/>
  <c r="N227" i="20"/>
  <c r="K227" i="20" s="1"/>
  <c r="L227" i="20" s="1"/>
  <c r="K52" i="20"/>
  <c r="L52" i="20" s="1"/>
  <c r="N231" i="21" l="1"/>
  <c r="K230" i="21"/>
  <c r="L230" i="21" s="1"/>
  <c r="N228" i="20"/>
  <c r="K111" i="20"/>
  <c r="L111" i="20" s="1"/>
  <c r="N232" i="21" l="1"/>
  <c r="K231" i="21"/>
  <c r="L231" i="21" s="1"/>
  <c r="N229" i="20"/>
  <c r="K229" i="20" s="1"/>
  <c r="L229" i="20" s="1"/>
  <c r="K148" i="20"/>
  <c r="L148" i="20" s="1"/>
  <c r="N233" i="21" l="1"/>
  <c r="K232" i="21"/>
  <c r="L232" i="21" s="1"/>
  <c r="N230" i="20"/>
  <c r="K230" i="20" s="1"/>
  <c r="L230" i="20" s="1"/>
  <c r="N234" i="21" l="1"/>
  <c r="K233" i="21"/>
  <c r="L233" i="21" s="1"/>
  <c r="N231" i="20"/>
  <c r="K231" i="20" s="1"/>
  <c r="L231" i="20" s="1"/>
  <c r="K156" i="20"/>
  <c r="L156" i="20" s="1"/>
  <c r="N235" i="21" l="1"/>
  <c r="K234" i="21"/>
  <c r="L234" i="21" s="1"/>
  <c r="N232" i="20"/>
  <c r="K232" i="20" s="1"/>
  <c r="L232" i="20" s="1"/>
  <c r="N236" i="21" l="1"/>
  <c r="K235" i="21"/>
  <c r="L235" i="21" s="1"/>
  <c r="N233" i="20"/>
  <c r="K233" i="20" s="1"/>
  <c r="L233" i="20" s="1"/>
  <c r="K143" i="20"/>
  <c r="L143" i="20" s="1"/>
  <c r="N237" i="21" l="1"/>
  <c r="K236" i="21"/>
  <c r="L236" i="21" s="1"/>
  <c r="N234" i="20"/>
  <c r="N238" i="21" l="1"/>
  <c r="K237" i="21"/>
  <c r="L237" i="21" s="1"/>
  <c r="N235" i="20"/>
  <c r="K235" i="20" s="1"/>
  <c r="L235" i="20" s="1"/>
  <c r="K210" i="20"/>
  <c r="L210" i="20" s="1"/>
  <c r="N239" i="21" l="1"/>
  <c r="K238" i="21"/>
  <c r="L238" i="21" s="1"/>
  <c r="N236" i="20"/>
  <c r="K236" i="20" s="1"/>
  <c r="L236" i="20" s="1"/>
  <c r="K160" i="20"/>
  <c r="L160" i="20" s="1"/>
  <c r="N240" i="21" l="1"/>
  <c r="K239" i="21"/>
  <c r="L239" i="21" s="1"/>
  <c r="N237" i="20"/>
  <c r="K237" i="20" s="1"/>
  <c r="L237" i="20" s="1"/>
  <c r="K179" i="20"/>
  <c r="L179" i="20" s="1"/>
  <c r="N241" i="21" l="1"/>
  <c r="K240" i="21"/>
  <c r="L240" i="21" s="1"/>
  <c r="N238" i="20"/>
  <c r="N242" i="21" l="1"/>
  <c r="K241" i="21"/>
  <c r="L241" i="21" s="1"/>
  <c r="N239" i="20"/>
  <c r="K239" i="20" s="1"/>
  <c r="L239" i="20" s="1"/>
  <c r="N243" i="21" l="1"/>
  <c r="K242" i="21"/>
  <c r="L242" i="21" s="1"/>
  <c r="N240" i="20"/>
  <c r="K199" i="20"/>
  <c r="L199" i="20" s="1"/>
  <c r="N244" i="21" l="1"/>
  <c r="K243" i="21"/>
  <c r="L243" i="21" s="1"/>
  <c r="N241" i="20"/>
  <c r="K13" i="20"/>
  <c r="L13" i="20" s="1"/>
  <c r="N245" i="21" l="1"/>
  <c r="K244" i="21"/>
  <c r="L244" i="21" s="1"/>
  <c r="N242" i="20"/>
  <c r="K242" i="20" s="1"/>
  <c r="L242" i="20" s="1"/>
  <c r="K17" i="20"/>
  <c r="L17" i="20" s="1"/>
  <c r="N246" i="21" l="1"/>
  <c r="K245" i="21"/>
  <c r="L245" i="21" s="1"/>
  <c r="N243" i="20"/>
  <c r="K243" i="20" s="1"/>
  <c r="L243" i="20" s="1"/>
  <c r="K130" i="20"/>
  <c r="L130" i="20" s="1"/>
  <c r="N247" i="21" l="1"/>
  <c r="K246" i="21"/>
  <c r="L246" i="21" s="1"/>
  <c r="N244" i="20"/>
  <c r="K244" i="20" s="1"/>
  <c r="L244" i="20" s="1"/>
  <c r="K147" i="20"/>
  <c r="L147" i="20" s="1"/>
  <c r="N248" i="21" l="1"/>
  <c r="K247" i="21"/>
  <c r="L247" i="21" s="1"/>
  <c r="N245" i="20"/>
  <c r="K245" i="20" s="1"/>
  <c r="L245" i="20" s="1"/>
  <c r="K69" i="20"/>
  <c r="L69" i="20" s="1"/>
  <c r="N249" i="21" l="1"/>
  <c r="K248" i="21"/>
  <c r="L248" i="21" s="1"/>
  <c r="N246" i="20"/>
  <c r="K107" i="20"/>
  <c r="L107" i="20" s="1"/>
  <c r="N250" i="21" l="1"/>
  <c r="K249" i="21"/>
  <c r="L249" i="21" s="1"/>
  <c r="N247" i="20"/>
  <c r="K202" i="20"/>
  <c r="L202" i="20" s="1"/>
  <c r="N251" i="21" l="1"/>
  <c r="K250" i="21"/>
  <c r="L250" i="21" s="1"/>
  <c r="N248" i="20"/>
  <c r="K136" i="20"/>
  <c r="L136" i="20" s="1"/>
  <c r="N252" i="21" l="1"/>
  <c r="K251" i="21"/>
  <c r="L251" i="21" s="1"/>
  <c r="N249" i="20"/>
  <c r="K91" i="20"/>
  <c r="L91" i="20" s="1"/>
  <c r="N253" i="21" l="1"/>
  <c r="K252" i="21"/>
  <c r="L252" i="21" s="1"/>
  <c r="N250" i="20"/>
  <c r="K177" i="20"/>
  <c r="L177" i="20" s="1"/>
  <c r="N254" i="21" l="1"/>
  <c r="K253" i="21"/>
  <c r="L253" i="21" s="1"/>
  <c r="N251" i="20"/>
  <c r="K142" i="20"/>
  <c r="L142" i="20" s="1"/>
  <c r="N255" i="21" l="1"/>
  <c r="K254" i="21"/>
  <c r="L254" i="21" s="1"/>
  <c r="N252" i="20"/>
  <c r="K252" i="20" s="1"/>
  <c r="L252" i="20" s="1"/>
  <c r="K65" i="20"/>
  <c r="L65" i="20" s="1"/>
  <c r="N256" i="21" l="1"/>
  <c r="K255" i="21"/>
  <c r="L255" i="21" s="1"/>
  <c r="N253" i="20"/>
  <c r="K253" i="20" s="1"/>
  <c r="L253" i="20" s="1"/>
  <c r="K190" i="20"/>
  <c r="L190" i="20" s="1"/>
  <c r="N257" i="21" l="1"/>
  <c r="K256" i="21"/>
  <c r="L256" i="21" s="1"/>
  <c r="N254" i="20"/>
  <c r="K254" i="20" s="1"/>
  <c r="L254" i="20" s="1"/>
  <c r="K89" i="20"/>
  <c r="L89" i="20" s="1"/>
  <c r="N258" i="21" l="1"/>
  <c r="K257" i="21"/>
  <c r="L257" i="21" s="1"/>
  <c r="N255" i="20"/>
  <c r="K77" i="20"/>
  <c r="L77" i="20" s="1"/>
  <c r="N259" i="21" l="1"/>
  <c r="K258" i="21"/>
  <c r="L258" i="21" s="1"/>
  <c r="N256" i="20"/>
  <c r="K34" i="20"/>
  <c r="L34" i="20" s="1"/>
  <c r="N260" i="21" l="1"/>
  <c r="K259" i="21"/>
  <c r="L259" i="21" s="1"/>
  <c r="N257" i="20"/>
  <c r="K257" i="20" s="1"/>
  <c r="L257" i="20" s="1"/>
  <c r="K40" i="20"/>
  <c r="L40" i="20" s="1"/>
  <c r="N261" i="21" l="1"/>
  <c r="K260" i="21"/>
  <c r="L260" i="21" s="1"/>
  <c r="N258" i="20"/>
  <c r="K258" i="20" s="1"/>
  <c r="L258" i="20" s="1"/>
  <c r="N262" i="21" l="1"/>
  <c r="K261" i="21"/>
  <c r="L261" i="21" s="1"/>
  <c r="N259" i="20"/>
  <c r="K259" i="20" s="1"/>
  <c r="L259" i="20" s="1"/>
  <c r="N263" i="21" l="1"/>
  <c r="K262" i="21"/>
  <c r="L262" i="21" s="1"/>
  <c r="N260" i="20"/>
  <c r="K260" i="20" s="1"/>
  <c r="L260" i="20" s="1"/>
  <c r="N264" i="21" l="1"/>
  <c r="K264" i="21"/>
  <c r="L264" i="21" s="1"/>
  <c r="N261" i="20"/>
  <c r="K188" i="20"/>
  <c r="L188" i="20" s="1"/>
  <c r="N265" i="21" l="1"/>
  <c r="K265" i="21" s="1"/>
  <c r="L265" i="21" s="1"/>
  <c r="N262" i="20"/>
  <c r="K149" i="20"/>
  <c r="L149" i="20" s="1"/>
  <c r="N266" i="21" l="1"/>
  <c r="K266" i="21" s="1"/>
  <c r="L266" i="21" s="1"/>
  <c r="N263" i="20"/>
  <c r="K194" i="20"/>
  <c r="L194" i="20" s="1"/>
  <c r="N267" i="21" l="1"/>
  <c r="K267" i="21" s="1"/>
  <c r="L267" i="21" s="1"/>
  <c r="N264" i="20"/>
  <c r="K264" i="20" s="1"/>
  <c r="L264" i="20" s="1"/>
  <c r="K220" i="20"/>
  <c r="L220" i="20" s="1"/>
  <c r="N268" i="21" l="1"/>
  <c r="K268" i="21" s="1"/>
  <c r="L268" i="21" s="1"/>
  <c r="N265" i="20"/>
  <c r="K265" i="20" s="1"/>
  <c r="L265" i="20" s="1"/>
  <c r="K263" i="20"/>
  <c r="L263" i="20" s="1"/>
  <c r="N269" i="21" l="1"/>
  <c r="K263" i="21"/>
  <c r="L263" i="21" s="1"/>
  <c r="N266" i="20"/>
  <c r="K266" i="20" s="1"/>
  <c r="L266" i="20" s="1"/>
  <c r="K198" i="20"/>
  <c r="L198" i="20" s="1"/>
  <c r="N270" i="21" l="1"/>
  <c r="K269" i="21"/>
  <c r="L269" i="21" s="1"/>
  <c r="N267" i="20"/>
  <c r="K267" i="20" s="1"/>
  <c r="L267" i="20" s="1"/>
  <c r="K164" i="20"/>
  <c r="L164" i="20" s="1"/>
  <c r="N271" i="21" l="1"/>
  <c r="K270" i="21"/>
  <c r="L270" i="21" s="1"/>
  <c r="N268" i="20"/>
  <c r="K197" i="20"/>
  <c r="L197" i="20" s="1"/>
  <c r="N272" i="21" l="1"/>
  <c r="K271" i="21"/>
  <c r="L271" i="21" s="1"/>
  <c r="N269" i="20"/>
  <c r="K145" i="20"/>
  <c r="L145" i="20" s="1"/>
  <c r="N273" i="21" l="1"/>
  <c r="K272" i="21"/>
  <c r="L272" i="21" s="1"/>
  <c r="N270" i="20"/>
  <c r="K270" i="20" s="1"/>
  <c r="L270" i="20" s="1"/>
  <c r="K94" i="20"/>
  <c r="L94" i="20" s="1"/>
  <c r="N274" i="21" l="1"/>
  <c r="K273" i="21"/>
  <c r="L273" i="21" s="1"/>
  <c r="N271" i="20"/>
  <c r="K268" i="20"/>
  <c r="L268" i="20" s="1"/>
  <c r="N275" i="21" l="1"/>
  <c r="K274" i="21"/>
  <c r="L274" i="21" s="1"/>
  <c r="N272" i="20"/>
  <c r="K167" i="20"/>
  <c r="L167" i="20" s="1"/>
  <c r="N276" i="21" l="1"/>
  <c r="K276" i="21"/>
  <c r="L276" i="21" s="1"/>
  <c r="N273" i="20"/>
  <c r="K135" i="20"/>
  <c r="L135" i="20" s="1"/>
  <c r="N277" i="21" l="1"/>
  <c r="K277" i="21" s="1"/>
  <c r="L277" i="21" s="1"/>
  <c r="N274" i="20"/>
  <c r="K274" i="20" s="1"/>
  <c r="L274" i="20" s="1"/>
  <c r="N278" i="21" l="1"/>
  <c r="K278" i="21" s="1"/>
  <c r="L278" i="21" s="1"/>
  <c r="N275" i="20"/>
  <c r="K275" i="20" s="1"/>
  <c r="L275" i="20" s="1"/>
  <c r="N279" i="21" l="1"/>
  <c r="K279" i="21" s="1"/>
  <c r="L279" i="21" s="1"/>
  <c r="N276" i="20"/>
  <c r="K106" i="20"/>
  <c r="L106" i="20" s="1"/>
  <c r="N280" i="21" l="1"/>
  <c r="K280" i="21" s="1"/>
  <c r="L280" i="21" s="1"/>
  <c r="N277" i="20"/>
  <c r="K80" i="20"/>
  <c r="L80" i="20" s="1"/>
  <c r="N281" i="21" l="1"/>
  <c r="K281" i="21"/>
  <c r="L281" i="21" s="1"/>
  <c r="N278" i="20"/>
  <c r="K153" i="20"/>
  <c r="L153" i="20" s="1"/>
  <c r="N282" i="21" l="1"/>
  <c r="K282" i="21"/>
  <c r="L282" i="21" s="1"/>
  <c r="N279" i="20"/>
  <c r="K279" i="20" s="1"/>
  <c r="L279" i="20" s="1"/>
  <c r="K103" i="20"/>
  <c r="L103" i="20" s="1"/>
  <c r="N283" i="21" l="1"/>
  <c r="K283" i="21" s="1"/>
  <c r="L283" i="21" s="1"/>
  <c r="N280" i="20"/>
  <c r="K280" i="20" s="1"/>
  <c r="L280" i="20" s="1"/>
  <c r="K185" i="20"/>
  <c r="L185" i="20" s="1"/>
  <c r="N284" i="21" l="1"/>
  <c r="K284" i="21" s="1"/>
  <c r="L284" i="21" s="1"/>
  <c r="N281" i="20"/>
  <c r="K281" i="20" s="1"/>
  <c r="L281" i="20" s="1"/>
  <c r="K261" i="20"/>
  <c r="L261" i="20" s="1"/>
  <c r="N285" i="21" l="1"/>
  <c r="K285" i="21" s="1"/>
  <c r="L285" i="21" s="1"/>
  <c r="N282" i="20"/>
  <c r="K282" i="20" s="1"/>
  <c r="L282" i="20" s="1"/>
  <c r="K128" i="20"/>
  <c r="L128" i="20" s="1"/>
  <c r="N286" i="21" l="1"/>
  <c r="K286" i="21"/>
  <c r="L286" i="21" s="1"/>
  <c r="N283" i="20"/>
  <c r="K283" i="20" s="1"/>
  <c r="L283" i="20" s="1"/>
  <c r="K204" i="20"/>
  <c r="L204" i="20" s="1"/>
  <c r="N287" i="21" l="1"/>
  <c r="K287" i="21" s="1"/>
  <c r="L287" i="21" s="1"/>
  <c r="N284" i="20"/>
  <c r="K222" i="20"/>
  <c r="L222" i="20" s="1"/>
  <c r="N288" i="21" l="1"/>
  <c r="K288" i="21"/>
  <c r="L288" i="21" s="1"/>
  <c r="N285" i="20"/>
  <c r="K285" i="20" s="1"/>
  <c r="L285" i="20" s="1"/>
  <c r="K208" i="20"/>
  <c r="L208" i="20" s="1"/>
  <c r="N289" i="21" l="1"/>
  <c r="K289" i="21"/>
  <c r="L289" i="21" s="1"/>
  <c r="N286" i="20"/>
  <c r="K286" i="20" s="1"/>
  <c r="L286" i="20" s="1"/>
  <c r="N290" i="21" l="1"/>
  <c r="K290" i="21" s="1"/>
  <c r="L290" i="21" s="1"/>
  <c r="N287" i="20"/>
  <c r="K287" i="20" s="1"/>
  <c r="L287" i="20" s="1"/>
  <c r="N291" i="21" l="1"/>
  <c r="K291" i="21"/>
  <c r="L291" i="21" s="1"/>
  <c r="N288" i="20"/>
  <c r="K189" i="20"/>
  <c r="L189" i="20" s="1"/>
  <c r="N292" i="21" l="1"/>
  <c r="K292" i="21" s="1"/>
  <c r="L292" i="21" s="1"/>
  <c r="N289" i="20"/>
  <c r="K289" i="20" s="1"/>
  <c r="L289" i="20" s="1"/>
  <c r="K193" i="20"/>
  <c r="L193" i="20" s="1"/>
  <c r="N293" i="21" l="1"/>
  <c r="K293" i="21" s="1"/>
  <c r="L293" i="21" s="1"/>
  <c r="N290" i="20"/>
  <c r="K269" i="20"/>
  <c r="L269" i="20" s="1"/>
  <c r="N294" i="21" l="1"/>
  <c r="K294" i="21" s="1"/>
  <c r="L294" i="21" s="1"/>
  <c r="N291" i="20"/>
  <c r="K152" i="20"/>
  <c r="L152" i="20" s="1"/>
  <c r="N295" i="21" l="1"/>
  <c r="K295" i="21"/>
  <c r="L295" i="21" s="1"/>
  <c r="N292" i="20"/>
  <c r="K292" i="20" s="1"/>
  <c r="L292" i="20" s="1"/>
  <c r="N296" i="21" l="1"/>
  <c r="K296" i="21" s="1"/>
  <c r="L296" i="21" s="1"/>
  <c r="N293" i="20"/>
  <c r="K293" i="20" s="1"/>
  <c r="L293" i="20" s="1"/>
  <c r="N297" i="21" l="1"/>
  <c r="K275" i="21"/>
  <c r="L275" i="21" s="1"/>
  <c r="N294" i="20"/>
  <c r="K294" i="20" s="1"/>
  <c r="L294" i="20" s="1"/>
  <c r="N298" i="21" l="1"/>
  <c r="K297" i="21"/>
  <c r="L297" i="21" s="1"/>
  <c r="N295" i="20"/>
  <c r="K295" i="20" s="1"/>
  <c r="L295" i="20" s="1"/>
  <c r="N299" i="21" l="1"/>
  <c r="K298" i="21"/>
  <c r="L298" i="21" s="1"/>
  <c r="N296" i="20"/>
  <c r="K296" i="20" s="1"/>
  <c r="L296" i="20" s="1"/>
  <c r="N300" i="21" l="1"/>
  <c r="K299" i="21"/>
  <c r="L299" i="21" s="1"/>
  <c r="N297" i="20"/>
  <c r="N301" i="21" l="1"/>
  <c r="K300" i="21"/>
  <c r="L300" i="21" s="1"/>
  <c r="N298" i="20"/>
  <c r="K298" i="20" s="1"/>
  <c r="L298" i="20" s="1"/>
  <c r="N302" i="21" l="1"/>
  <c r="K301" i="21"/>
  <c r="L301" i="21" s="1"/>
  <c r="N299" i="20"/>
  <c r="K299" i="20" s="1"/>
  <c r="L299" i="20" s="1"/>
  <c r="N303" i="21" l="1"/>
  <c r="K302" i="21"/>
  <c r="L302" i="21" s="1"/>
  <c r="N300" i="20"/>
  <c r="K228" i="20"/>
  <c r="L228" i="20" s="1"/>
  <c r="N304" i="21" l="1"/>
  <c r="K303" i="21"/>
  <c r="L303" i="21" s="1"/>
  <c r="N301" i="20"/>
  <c r="K301" i="20" s="1"/>
  <c r="L301" i="20" s="1"/>
  <c r="K272" i="20"/>
  <c r="L272" i="20" s="1"/>
  <c r="N305" i="21" l="1"/>
  <c r="K304" i="21"/>
  <c r="L304" i="21" s="1"/>
  <c r="N302" i="20"/>
  <c r="N306" i="21" l="1"/>
  <c r="K305" i="21"/>
  <c r="L305" i="21" s="1"/>
  <c r="N303" i="20"/>
  <c r="K303" i="20" s="1"/>
  <c r="L303" i="20" s="1"/>
  <c r="N307" i="21" l="1"/>
  <c r="K306" i="21"/>
  <c r="L306" i="21" s="1"/>
  <c r="N304" i="20"/>
  <c r="K304" i="20" s="1"/>
  <c r="L304" i="20" s="1"/>
  <c r="N308" i="21" l="1"/>
  <c r="K307" i="21"/>
  <c r="L307" i="21" s="1"/>
  <c r="N305" i="20"/>
  <c r="K305" i="20" s="1"/>
  <c r="L305" i="20" s="1"/>
  <c r="N309" i="21" l="1"/>
  <c r="K308" i="21"/>
  <c r="L308" i="21" s="1"/>
  <c r="N306" i="20"/>
  <c r="K109" i="20"/>
  <c r="L109" i="20" s="1"/>
  <c r="N310" i="21" l="1"/>
  <c r="K309" i="21"/>
  <c r="L309" i="21" s="1"/>
  <c r="N307" i="20"/>
  <c r="K307" i="20" s="1"/>
  <c r="L307" i="20" s="1"/>
  <c r="N311" i="21" l="1"/>
  <c r="K310" i="21"/>
  <c r="L310" i="21" s="1"/>
  <c r="N308" i="20"/>
  <c r="K308" i="20" s="1"/>
  <c r="L308" i="20" s="1"/>
  <c r="K278" i="20"/>
  <c r="L278" i="20" s="1"/>
  <c r="N312" i="21" l="1"/>
  <c r="K311" i="21"/>
  <c r="L311" i="21" s="1"/>
  <c r="N309" i="20"/>
  <c r="K309" i="20" s="1"/>
  <c r="L309" i="20" s="1"/>
  <c r="K191" i="20"/>
  <c r="L191" i="20" s="1"/>
  <c r="N313" i="21" l="1"/>
  <c r="K312" i="21"/>
  <c r="L312" i="21" s="1"/>
  <c r="N310" i="20"/>
  <c r="K310" i="20" s="1"/>
  <c r="L310" i="20" s="1"/>
  <c r="K170" i="20"/>
  <c r="L170" i="20" s="1"/>
  <c r="N314" i="21" l="1"/>
  <c r="K313" i="21"/>
  <c r="L313" i="21" s="1"/>
  <c r="N311" i="20"/>
  <c r="K146" i="20"/>
  <c r="L146" i="20" s="1"/>
  <c r="N315" i="21" l="1"/>
  <c r="K314" i="21"/>
  <c r="L314" i="21" s="1"/>
  <c r="N312" i="20"/>
  <c r="K312" i="20" s="1"/>
  <c r="L312" i="20" s="1"/>
  <c r="K240" i="20"/>
  <c r="L240" i="20" s="1"/>
  <c r="N316" i="21" l="1"/>
  <c r="K315" i="21"/>
  <c r="L315" i="21" s="1"/>
  <c r="N313" i="20"/>
  <c r="K313" i="20" s="1"/>
  <c r="L313" i="20" s="1"/>
  <c r="K217" i="20"/>
  <c r="L217" i="20" s="1"/>
  <c r="N317" i="21" l="1"/>
  <c r="K316" i="21"/>
  <c r="L316" i="21" s="1"/>
  <c r="N314" i="20"/>
  <c r="K314" i="20" s="1"/>
  <c r="L314" i="20" s="1"/>
  <c r="K276" i="20"/>
  <c r="L276" i="20" s="1"/>
  <c r="N318" i="21" l="1"/>
  <c r="K317" i="21"/>
  <c r="L317" i="21" s="1"/>
  <c r="N315" i="20"/>
  <c r="K315" i="20" s="1"/>
  <c r="L315" i="20" s="1"/>
  <c r="K249" i="20"/>
  <c r="L249" i="20" s="1"/>
  <c r="N319" i="21" l="1"/>
  <c r="K318" i="21"/>
  <c r="L318" i="21" s="1"/>
  <c r="N316" i="20"/>
  <c r="K250" i="20"/>
  <c r="L250" i="20" s="1"/>
  <c r="N320" i="21" l="1"/>
  <c r="K319" i="21"/>
  <c r="L319" i="21" s="1"/>
  <c r="N317" i="20"/>
  <c r="K291" i="20"/>
  <c r="L291" i="20" s="1"/>
  <c r="N321" i="21" l="1"/>
  <c r="K320" i="21"/>
  <c r="L320" i="21" s="1"/>
  <c r="N318" i="20"/>
  <c r="K318" i="20" s="1"/>
  <c r="L318" i="20" s="1"/>
  <c r="N322" i="21" l="1"/>
  <c r="K322" i="21" s="1"/>
  <c r="L322" i="21" s="1"/>
  <c r="K321" i="21"/>
  <c r="L321" i="21" s="1"/>
  <c r="N319" i="20"/>
  <c r="K319" i="20" s="1"/>
  <c r="L319" i="20" s="1"/>
  <c r="K161" i="20"/>
  <c r="L161" i="20" s="1"/>
  <c r="Q327" i="21" l="1"/>
  <c r="R327" i="21" s="1"/>
  <c r="P327" i="21"/>
  <c r="Q326" i="21"/>
  <c r="R326" i="21" s="1"/>
  <c r="Q325" i="21"/>
  <c r="R325" i="21" s="1"/>
  <c r="P326" i="21"/>
  <c r="P325" i="21"/>
  <c r="N320" i="20"/>
  <c r="K288" i="20"/>
  <c r="L288" i="20" s="1"/>
  <c r="N321" i="20" l="1"/>
  <c r="K290" i="20"/>
  <c r="L290" i="20" s="1"/>
  <c r="N322" i="20" l="1"/>
  <c r="K322" i="20" s="1"/>
  <c r="L322" i="20" s="1"/>
  <c r="K321" i="20"/>
  <c r="L321" i="20" s="1"/>
  <c r="N323" i="20" l="1"/>
  <c r="K323" i="20" s="1"/>
  <c r="L323" i="20" s="1"/>
  <c r="K255" i="20"/>
  <c r="L255" i="20" s="1"/>
  <c r="N324" i="20" l="1"/>
  <c r="K324" i="20" s="1"/>
  <c r="L324" i="20" s="1"/>
  <c r="N325" i="20" l="1"/>
  <c r="K325" i="20" s="1"/>
  <c r="L325" i="20" s="1"/>
  <c r="K166" i="20"/>
  <c r="L166" i="20" s="1"/>
  <c r="N326" i="20" l="1"/>
  <c r="K326" i="20" s="1"/>
  <c r="L326" i="20" s="1"/>
  <c r="K234" i="20"/>
  <c r="L234" i="20" s="1"/>
  <c r="N327" i="20" l="1"/>
  <c r="K327" i="20" s="1"/>
  <c r="L327" i="20" s="1"/>
  <c r="N328" i="20" l="1"/>
  <c r="K328" i="20" s="1"/>
  <c r="L328" i="20" s="1"/>
  <c r="K218" i="20"/>
  <c r="L218" i="20" s="1"/>
  <c r="N329" i="20" l="1"/>
  <c r="K329" i="20" s="1"/>
  <c r="L329" i="20" s="1"/>
  <c r="K134" i="20"/>
  <c r="L134" i="20" s="1"/>
  <c r="N330" i="20" l="1"/>
  <c r="K66" i="20"/>
  <c r="L66" i="20" s="1"/>
  <c r="N331" i="20" l="1"/>
  <c r="K246" i="20"/>
  <c r="L246" i="20" s="1"/>
  <c r="N332" i="20" l="1"/>
  <c r="K332" i="20" s="1"/>
  <c r="L332" i="20" s="1"/>
  <c r="N333" i="20" l="1"/>
  <c r="K333" i="20" s="1"/>
  <c r="L333" i="20" s="1"/>
  <c r="K241" i="20"/>
  <c r="L241" i="20" s="1"/>
  <c r="N334" i="20" l="1"/>
  <c r="K334" i="20" s="1"/>
  <c r="L334" i="20" s="1"/>
  <c r="K221" i="20"/>
  <c r="L221" i="20" s="1"/>
  <c r="N335" i="20" l="1"/>
  <c r="K335" i="20" s="1"/>
  <c r="L335" i="20" s="1"/>
  <c r="K219" i="20"/>
  <c r="L219" i="20" s="1"/>
  <c r="N336" i="20" l="1"/>
  <c r="K336" i="20" s="1"/>
  <c r="L336" i="20" s="1"/>
  <c r="N337" i="20" l="1"/>
  <c r="K337" i="20" s="1"/>
  <c r="L337" i="20" s="1"/>
  <c r="K165" i="20"/>
  <c r="L165" i="20" s="1"/>
  <c r="N338" i="20" l="1"/>
  <c r="K338" i="20" s="1"/>
  <c r="L338" i="20" s="1"/>
  <c r="K248" i="20"/>
  <c r="L248" i="20" s="1"/>
  <c r="N339" i="20" l="1"/>
  <c r="K339" i="20" s="1"/>
  <c r="L339" i="20" s="1"/>
  <c r="K271" i="20"/>
  <c r="L271" i="20" s="1"/>
  <c r="N340" i="20" l="1"/>
  <c r="K340" i="20" s="1"/>
  <c r="L340" i="20" s="1"/>
  <c r="N341" i="20" l="1"/>
  <c r="K341" i="20" s="1"/>
  <c r="L341" i="20" s="1"/>
  <c r="K320" i="20"/>
  <c r="L320" i="20" s="1"/>
  <c r="N342" i="20" l="1"/>
  <c r="N343" i="20" l="1"/>
  <c r="K343" i="20" s="1"/>
  <c r="L343" i="20" s="1"/>
  <c r="K311" i="20"/>
  <c r="L311" i="20" s="1"/>
  <c r="N344" i="20" l="1"/>
  <c r="K344" i="20" s="1"/>
  <c r="L344" i="20" s="1"/>
  <c r="K168" i="20"/>
  <c r="L168" i="20" s="1"/>
  <c r="N345" i="20" l="1"/>
  <c r="K345" i="20" s="1"/>
  <c r="L345" i="20" s="1"/>
  <c r="K155" i="20"/>
  <c r="L155" i="20" s="1"/>
  <c r="N346" i="20" l="1"/>
  <c r="K346" i="20" s="1"/>
  <c r="L346" i="20" s="1"/>
  <c r="K226" i="20"/>
  <c r="L226" i="20" s="1"/>
  <c r="N347" i="20" l="1"/>
  <c r="K347" i="20" s="1"/>
  <c r="L347" i="20" s="1"/>
  <c r="K277" i="20"/>
  <c r="L277" i="20" s="1"/>
  <c r="N348" i="20" l="1"/>
  <c r="K348" i="20" s="1"/>
  <c r="L348" i="20" s="1"/>
  <c r="K132" i="20"/>
  <c r="L132" i="20" s="1"/>
  <c r="N349" i="20" l="1"/>
  <c r="K349" i="20" s="1"/>
  <c r="L349" i="20" s="1"/>
  <c r="K205" i="20"/>
  <c r="L205" i="20" s="1"/>
  <c r="N350" i="20" l="1"/>
  <c r="K350" i="20" s="1"/>
  <c r="L350" i="20" s="1"/>
  <c r="K300" i="20"/>
  <c r="L300" i="20" s="1"/>
  <c r="N351" i="20" l="1"/>
  <c r="K351" i="20" s="1"/>
  <c r="L351" i="20" s="1"/>
  <c r="K150" i="20"/>
  <c r="L150" i="20" s="1"/>
  <c r="N352" i="20" l="1"/>
  <c r="K352" i="20" s="1"/>
  <c r="L352" i="20" s="1"/>
  <c r="K213" i="20"/>
  <c r="L213" i="20" s="1"/>
  <c r="N353" i="20" l="1"/>
  <c r="K353" i="20" s="1"/>
  <c r="L353" i="20" s="1"/>
  <c r="K247" i="20"/>
  <c r="L247" i="20" s="1"/>
  <c r="N354" i="20" l="1"/>
  <c r="K354" i="20" s="1"/>
  <c r="L354" i="20" s="1"/>
  <c r="N355" i="20" l="1"/>
  <c r="K355" i="20" s="1"/>
  <c r="L355" i="20" s="1"/>
  <c r="N356" i="20" l="1"/>
  <c r="K356" i="20" s="1"/>
  <c r="L356" i="20" s="1"/>
  <c r="K316" i="20"/>
  <c r="L316" i="20" s="1"/>
  <c r="N357" i="20" l="1"/>
  <c r="K357" i="20" s="1"/>
  <c r="L357" i="20" s="1"/>
  <c r="N358" i="20" l="1"/>
  <c r="K358" i="20" s="1"/>
  <c r="L358" i="20" s="1"/>
  <c r="K154" i="20"/>
  <c r="L154" i="20" s="1"/>
  <c r="N359" i="20" l="1"/>
  <c r="K359" i="20" s="1"/>
  <c r="L359" i="20" s="1"/>
  <c r="K138" i="20"/>
  <c r="L138" i="20" s="1"/>
  <c r="N360" i="20" l="1"/>
  <c r="K360" i="20" s="1"/>
  <c r="L360" i="20" s="1"/>
  <c r="K302" i="20"/>
  <c r="L302" i="20" s="1"/>
  <c r="N361" i="20" l="1"/>
  <c r="K361" i="20" s="1"/>
  <c r="L361" i="20" s="1"/>
  <c r="K192" i="20"/>
  <c r="L192" i="20" s="1"/>
  <c r="N362" i="20" l="1"/>
  <c r="K362" i="20" s="1"/>
  <c r="L362" i="20" s="1"/>
  <c r="K297" i="20"/>
  <c r="L297" i="20" s="1"/>
  <c r="N363" i="20" l="1"/>
  <c r="K363" i="20" s="1"/>
  <c r="L363" i="20" s="1"/>
  <c r="K306" i="20"/>
  <c r="L306" i="20" s="1"/>
  <c r="N364" i="20" l="1"/>
  <c r="K364" i="20" s="1"/>
  <c r="L364" i="20" s="1"/>
  <c r="K284" i="20"/>
  <c r="L284" i="20" s="1"/>
  <c r="N365" i="20" l="1"/>
  <c r="K365" i="20" s="1"/>
  <c r="L365" i="20" s="1"/>
  <c r="K251" i="20"/>
  <c r="L251" i="20" s="1"/>
  <c r="N366" i="20" l="1"/>
  <c r="K366" i="20" s="1"/>
  <c r="L366" i="20" s="1"/>
  <c r="K207" i="20"/>
  <c r="L207" i="20" s="1"/>
  <c r="N367" i="20" l="1"/>
  <c r="K367" i="20" s="1"/>
  <c r="L367" i="20" s="1"/>
  <c r="K330" i="20"/>
  <c r="L330" i="20" s="1"/>
  <c r="N368" i="20" l="1"/>
  <c r="K368" i="20" s="1"/>
  <c r="L368" i="20" s="1"/>
  <c r="K90" i="20"/>
  <c r="L90" i="20" s="1"/>
  <c r="N369" i="20" l="1"/>
  <c r="K369" i="20" s="1"/>
  <c r="L369" i="20" s="1"/>
  <c r="K256" i="20"/>
  <c r="L256" i="20" s="1"/>
  <c r="N370" i="20" l="1"/>
  <c r="K317" i="20"/>
  <c r="L317" i="20" s="1"/>
  <c r="N371" i="20" l="1"/>
  <c r="K371" i="20" s="1"/>
  <c r="L371" i="20" s="1"/>
  <c r="K108" i="20"/>
  <c r="L108" i="20" s="1"/>
  <c r="N372" i="20" l="1"/>
  <c r="K372" i="20" s="1"/>
  <c r="L372" i="20" s="1"/>
  <c r="K172" i="20"/>
  <c r="L172" i="20" s="1"/>
  <c r="N373" i="20" l="1"/>
  <c r="K373" i="20" s="1"/>
  <c r="L373" i="20" s="1"/>
  <c r="K331" i="20"/>
  <c r="L331" i="20" s="1"/>
  <c r="N374" i="20" l="1"/>
  <c r="K374" i="20" s="1"/>
  <c r="L374" i="20" s="1"/>
  <c r="K342" i="20"/>
  <c r="L342" i="20" s="1"/>
  <c r="N375" i="20" l="1"/>
  <c r="K375" i="20" s="1"/>
  <c r="L375" i="20" s="1"/>
  <c r="N376" i="20" l="1"/>
  <c r="K376" i="20" s="1"/>
  <c r="L376" i="20" s="1"/>
  <c r="K370" i="20"/>
  <c r="L370" i="20" s="1"/>
  <c r="N377" i="20" l="1"/>
  <c r="K377" i="20" s="1"/>
  <c r="L377" i="20" s="1"/>
  <c r="K262" i="20"/>
  <c r="L262" i="20" s="1"/>
  <c r="N378" i="20" l="1"/>
  <c r="K378" i="20" s="1"/>
  <c r="L378" i="20" s="1"/>
  <c r="K215" i="20"/>
  <c r="L215" i="20" s="1"/>
  <c r="N379" i="20" l="1"/>
  <c r="K379" i="20" s="1"/>
  <c r="L379" i="20" s="1"/>
  <c r="K273" i="20"/>
  <c r="L273" i="20" s="1"/>
  <c r="N380" i="20" l="1"/>
  <c r="K380" i="20" s="1"/>
  <c r="L380" i="20" s="1"/>
  <c r="K238" i="20"/>
  <c r="L238" i="20" s="1"/>
  <c r="N381" i="20" l="1"/>
  <c r="K381" i="20" s="1"/>
  <c r="L381" i="20" s="1"/>
  <c r="N382" i="20" l="1"/>
  <c r="K382" i="20" s="1"/>
  <c r="L382" i="20" s="1"/>
  <c r="K70" i="20"/>
  <c r="L70" i="20" s="1"/>
  <c r="N383" i="20" l="1"/>
  <c r="K383" i="20" s="1"/>
  <c r="L383" i="20" s="1"/>
  <c r="K175" i="20"/>
  <c r="L175" i="20" s="1"/>
  <c r="N384" i="20" l="1"/>
  <c r="K384" i="20" s="1"/>
  <c r="L384" i="20" s="1"/>
  <c r="K32" i="20"/>
  <c r="L32" i="20" s="1"/>
  <c r="N385" i="20" l="1"/>
  <c r="K385" i="20" s="1"/>
  <c r="L385" i="20" s="1"/>
  <c r="K140" i="20"/>
  <c r="L140" i="20" s="1"/>
  <c r="N386" i="20" l="1"/>
  <c r="K386" i="20" s="1"/>
  <c r="L386" i="20" s="1"/>
  <c r="K20" i="20"/>
  <c r="L20" i="20" s="1"/>
  <c r="N387" i="20" l="1"/>
  <c r="K387" i="20" s="1"/>
  <c r="L387" i="20" s="1"/>
  <c r="K16" i="20"/>
  <c r="L16" i="20" s="1"/>
  <c r="N388" i="20" l="1"/>
  <c r="K388" i="20" s="1"/>
  <c r="L388" i="20" s="1"/>
  <c r="K18" i="20"/>
  <c r="L18" i="20" s="1"/>
  <c r="N389" i="20" l="1"/>
  <c r="K389" i="20" s="1"/>
  <c r="L389" i="20" s="1"/>
  <c r="K27" i="20"/>
  <c r="L27" i="20" s="1"/>
  <c r="N390" i="20" l="1"/>
  <c r="K390" i="20" s="1"/>
  <c r="L390" i="20" s="1"/>
  <c r="K26" i="20"/>
  <c r="L26" i="20" s="1"/>
  <c r="N391" i="20" l="1"/>
  <c r="K391" i="20" s="1"/>
  <c r="L391" i="20" s="1"/>
  <c r="K14" i="20"/>
  <c r="L14" i="20" s="1"/>
  <c r="N392" i="20" l="1"/>
  <c r="K392" i="20" s="1"/>
  <c r="L392" i="20" s="1"/>
  <c r="K41" i="20"/>
  <c r="L41" i="20" s="1"/>
  <c r="N393" i="20" l="1"/>
  <c r="K393" i="20" s="1"/>
  <c r="L393" i="20" s="1"/>
  <c r="K78" i="20"/>
  <c r="L78" i="20" s="1"/>
  <c r="N394" i="20" l="1"/>
  <c r="K394" i="20" s="1"/>
  <c r="L394" i="20" s="1"/>
  <c r="K98" i="20"/>
  <c r="L98" i="20" s="1"/>
  <c r="N395" i="20" l="1"/>
  <c r="K395" i="20" s="1"/>
  <c r="L395" i="20" s="1"/>
  <c r="K82" i="20"/>
  <c r="L82" i="20" s="1"/>
  <c r="N396" i="20" l="1"/>
  <c r="K396" i="20" s="1"/>
  <c r="L396" i="20" s="1"/>
  <c r="K71" i="20"/>
  <c r="L71" i="20" s="1"/>
  <c r="N397" i="20" l="1"/>
  <c r="K397" i="20" s="1"/>
  <c r="L397" i="20" s="1"/>
  <c r="K45" i="20"/>
  <c r="L45" i="20" s="1"/>
  <c r="N398" i="20" l="1"/>
  <c r="K398" i="20" s="1"/>
  <c r="L398" i="20" s="1"/>
  <c r="K93" i="20"/>
  <c r="L93" i="20" s="1"/>
  <c r="N399" i="20" l="1"/>
  <c r="K399" i="20" s="1"/>
  <c r="L399" i="20" s="1"/>
  <c r="K72" i="20"/>
  <c r="L72" i="20" s="1"/>
  <c r="N400" i="20" l="1"/>
  <c r="K400" i="20" s="1"/>
  <c r="L400" i="20" s="1"/>
  <c r="K115" i="20"/>
  <c r="L115" i="20" s="1"/>
  <c r="N401" i="20" l="1"/>
  <c r="K401" i="20" s="1"/>
  <c r="L401" i="20" s="1"/>
  <c r="K112" i="20"/>
  <c r="L112" i="20" s="1"/>
  <c r="N402" i="20" l="1"/>
  <c r="K402" i="20" s="1"/>
  <c r="L402" i="20" s="1"/>
  <c r="K74" i="20"/>
  <c r="L74" i="20" s="1"/>
  <c r="N403" i="20" l="1"/>
  <c r="K403" i="20" s="1"/>
  <c r="L403" i="20" s="1"/>
  <c r="K49" i="20"/>
  <c r="L49" i="20" s="1"/>
  <c r="N404" i="20" l="1"/>
  <c r="K404" i="20" s="1"/>
  <c r="L404" i="20" s="1"/>
  <c r="K38" i="20"/>
  <c r="L38" i="20" s="1"/>
  <c r="N405" i="20" l="1"/>
  <c r="K405" i="20" s="1"/>
  <c r="L405" i="20" s="1"/>
  <c r="K35" i="20"/>
  <c r="L35" i="20" s="1"/>
  <c r="N406" i="20" l="1"/>
  <c r="K406" i="20" s="1"/>
  <c r="L406" i="20" s="1"/>
  <c r="K28" i="20"/>
  <c r="L28" i="20" s="1"/>
  <c r="N407" i="20" l="1"/>
  <c r="K407" i="20" s="1"/>
  <c r="L407" i="20" s="1"/>
  <c r="K31" i="20"/>
  <c r="L31" i="20" s="1"/>
  <c r="N408" i="20" l="1"/>
  <c r="K408" i="20" s="1"/>
  <c r="L408" i="20" s="1"/>
  <c r="K50" i="20"/>
  <c r="L50" i="20" s="1"/>
  <c r="N409" i="20" l="1"/>
  <c r="K409" i="20" s="1"/>
  <c r="L409" i="20" s="1"/>
  <c r="K43" i="20"/>
  <c r="L43" i="20" s="1"/>
  <c r="N410" i="20" l="1"/>
  <c r="K410" i="20" s="1"/>
  <c r="L410" i="20" s="1"/>
  <c r="K42" i="20"/>
  <c r="L42" i="20" s="1"/>
  <c r="N411" i="20" l="1"/>
  <c r="K411" i="20" s="1"/>
  <c r="L411" i="20" s="1"/>
  <c r="K97" i="20"/>
  <c r="L97" i="20" s="1"/>
  <c r="N412" i="20" l="1"/>
  <c r="K62" i="20"/>
  <c r="L62" i="20" s="1"/>
  <c r="K29" i="20" l="1"/>
  <c r="L29" i="20" s="1"/>
  <c r="K412" i="20"/>
  <c r="L412" i="20" s="1"/>
  <c r="P415" i="20" s="1"/>
  <c r="Q415" i="20"/>
  <c r="R415" i="20" s="1"/>
  <c r="Q416" i="20"/>
  <c r="R416" i="20" s="1"/>
  <c r="Q417" i="20"/>
  <c r="R417" i="20" s="1"/>
  <c r="P416" i="20" l="1"/>
  <c r="P417" i="20"/>
</calcChain>
</file>

<file path=xl/sharedStrings.xml><?xml version="1.0" encoding="utf-8"?>
<sst xmlns="http://schemas.openxmlformats.org/spreadsheetml/2006/main" count="130614" uniqueCount="38298">
  <si>
    <t>MAPA DESTINAÇÃO DE RESIDUOS - EBAP PONTAL</t>
  </si>
  <si>
    <t>COMPOSIÇÃO DO BDI REDUZIDO - MATERIAIS E EQUIPAMENTOS</t>
  </si>
  <si>
    <t>BDI=</t>
  </si>
  <si>
    <t>(1 + A + D + E + F)</t>
  </si>
  <si>
    <t>(1-C)</t>
  </si>
  <si>
    <t>Itens Componentes do BDI:</t>
  </si>
  <si>
    <t>A-</t>
  </si>
  <si>
    <t>Administração Central da Contratada (AC%) ......................................................</t>
  </si>
  <si>
    <t>#REF!</t>
  </si>
  <si>
    <t>D-</t>
  </si>
  <si>
    <t>Encargos Financeiros (EF%) .....................................................................................</t>
  </si>
  <si>
    <t>E</t>
  </si>
  <si>
    <t>Taxa de Risco, Seguros e Garantia (RG%) ...........................................................................</t>
  </si>
  <si>
    <t>E.1</t>
  </si>
  <si>
    <t>Taxa de Risco ...............................................................................................................................</t>
  </si>
  <si>
    <t>E.2</t>
  </si>
  <si>
    <t>Seguros e Garantias ....................................................................................................</t>
  </si>
  <si>
    <t>F</t>
  </si>
  <si>
    <t>Lucro (L%) ..........................................................................................................</t>
  </si>
  <si>
    <t>C</t>
  </si>
  <si>
    <t>Impostos e Tributos (IT%) ............................................................................................</t>
  </si>
  <si>
    <t>PIS ...................................................................................................................</t>
  </si>
  <si>
    <t>Seguridade Social (COFINS) .............................................................................................</t>
  </si>
  <si>
    <t>CPRB (Lei 13.161/2015)  ......................................................................................................</t>
  </si>
  <si>
    <t/>
  </si>
  <si>
    <t>ISS...........................................................................................................</t>
  </si>
  <si>
    <t>6.</t>
  </si>
  <si>
    <r>
      <rPr>
        <b/>
        <sz val="10"/>
        <color theme="1"/>
        <rFont val="Times New Roman"/>
        <family val="1"/>
      </rPr>
      <t xml:space="preserve">BDI sobre o </t>
    </r>
    <r>
      <rPr>
        <b/>
        <u/>
        <sz val="10"/>
        <color theme="1"/>
        <rFont val="Times New Roman"/>
        <family val="1"/>
      </rPr>
      <t>Custo Total Direto da Obra</t>
    </r>
    <r>
      <rPr>
        <b/>
        <sz val="10"/>
        <color theme="1"/>
        <rFont val="Times New Roman"/>
        <family val="1"/>
      </rPr>
      <t xml:space="preserve"> ............................................................................................</t>
    </r>
  </si>
  <si>
    <t xml:space="preserve">Nota: </t>
  </si>
  <si>
    <t>1 - BDI conforme orientação SEDURB durante a rev 02 do orçamento</t>
  </si>
  <si>
    <t xml:space="preserve">2 -  A referida lei modifica o cálculo da Contribuição Previdenciária devida pelas empresas especificadas nos artigos 7º a 9ª, que deixa de ser de 20% sobre o total das remunerações pagas aos seus funcionários, conforme estabelecido no art.22, I, da Lei nº 8.212/1991, para ter alíquotas específicas aplicadas sobre a receita bruta. Logo, para efeito da elaboração do orçamento desta licitação, essas empresas beneficiadas deverão considerar seu enquadramento nas condições previstas na referida lei, considerando a alíquota referente à PREVIDÊNCIA SOCIAL da Planilha de Detalhamento Percentuais de Encargos de 0%, enquanto que na Planilha de Composição do BDI deve ser considerada uma rubrica adicional na categoria de Impostos para efeito da Contribuição Previdenciária com alíquota de 4,5%. </t>
  </si>
  <si>
    <t>Planilha de cotações e justificativa de preços</t>
  </si>
  <si>
    <t>ITEM</t>
  </si>
  <si>
    <t>DESCRIÇÃO</t>
  </si>
  <si>
    <t>RAZÃO SOCIAL*</t>
  </si>
  <si>
    <t>ICMS Incluso</t>
  </si>
  <si>
    <t xml:space="preserve">VALOR UNT </t>
  </si>
  <si>
    <t>ICMS ES</t>
  </si>
  <si>
    <t>VALOR UNT calculado</t>
  </si>
  <si>
    <t>VALOR ADOTADO:</t>
  </si>
  <si>
    <t>Hydrostec tecnologia e equipamentos Ltda</t>
  </si>
  <si>
    <t>Conexo Indústria e Comércio Ltda</t>
  </si>
  <si>
    <t>Aliança Comercial</t>
  </si>
  <si>
    <t>NAQUA</t>
  </si>
  <si>
    <t>SIGMA® TRATAMENTO DE ÁGUAS LTDA</t>
  </si>
  <si>
    <t>Válvula de retenção portinhola simples ou dupla,  tipo wafer ou flangeada,  PN 10</t>
  </si>
  <si>
    <t>Sulzer</t>
  </si>
  <si>
    <t>Climber</t>
  </si>
  <si>
    <t>Croácia</t>
  </si>
  <si>
    <t>Fornecimento de Sistema de distribuição de energia elétrica em média e baixa tensão da Subestação pré-fabricada em estrutura metálica modular e transportável (Eletrocentro) (Entregue operando e programado)</t>
  </si>
  <si>
    <t>VEPAN</t>
  </si>
  <si>
    <t>Sotreq</t>
  </si>
  <si>
    <t>GERAFORTE</t>
  </si>
  <si>
    <t>HIMOINSA</t>
  </si>
  <si>
    <t>Elefio Condutores Elétricos Eireli</t>
  </si>
  <si>
    <t>TB TANQUES</t>
  </si>
  <si>
    <t>PETRO TANQUE</t>
  </si>
  <si>
    <t>Junta de desmontagem travada axialmente, PN 10, classe de flange K7, conforme norma NBR 7675 DN1200</t>
  </si>
  <si>
    <t>SAINT-GOBAIN CANALIZAÇÃO LTDA</t>
  </si>
  <si>
    <t>Junta para flange na classe 
K7, PN 10, NBR 7675 DN1200</t>
  </si>
  <si>
    <t>HIDROLUNA MATERIAIS PARA SANEAMENTO</t>
  </si>
  <si>
    <t>PARAFUSO PARA 
FLANGES NBR7675, CLASSE K7  36x160mm</t>
  </si>
  <si>
    <t xml:space="preserve"> Curva 22'30° com bolsas na 
classe K7, PN 10, NBR 7675 DN1200</t>
  </si>
  <si>
    <t>TUBO COM FLANGES, L=800mm</t>
  </si>
  <si>
    <t>TUBO COM FLANGE E PONTA PARA JTE,
L=3900mm</t>
  </si>
  <si>
    <t>TUBO COM FLANGE E PONTA PARA JTE,
L=4600mm</t>
  </si>
  <si>
    <t>Tubo Ponta e Bolsa JTE K – 9, PN 10,
comprimento de 7000 m</t>
  </si>
  <si>
    <t>Tubo Ponta e Bolsa JTE K – 9, PN 10,
comprimento de 6000 m</t>
  </si>
  <si>
    <t>TUBO CILÍNDRICO PARA JUNTA
TRAVADA EXTERNA-JTE L = 1800mm</t>
  </si>
  <si>
    <t>Madeira Madeira</t>
  </si>
  <si>
    <t>Mercadolivre</t>
  </si>
  <si>
    <t>Dimensional</t>
  </si>
  <si>
    <t>UpperSeg</t>
  </si>
  <si>
    <t>Magazine Luiza</t>
  </si>
  <si>
    <t>ELETROMIL</t>
  </si>
  <si>
    <t xml:space="preserve">Transmissor tipo radar para medição e controle de nível ref: R82 Magnetrol ou similar dim. 1150x300	</t>
  </si>
  <si>
    <t>Alutal</t>
  </si>
  <si>
    <t>SM</t>
  </si>
  <si>
    <t xml:space="preserve">Disjuntor DR tetrapolar DIN 40A, 30mA </t>
  </si>
  <si>
    <t>MERCADOLIVRE</t>
  </si>
  <si>
    <t>VIEWTECH</t>
  </si>
  <si>
    <t>Switch de 24 portas, com taxa de transmissão de 10/100/1000 Mbps portas RJ-45 10/100/1000 PoE+ com detecção automática, camada 3, 4 portas Gigabit Ethernet SFP fixas, instalação em rack de 19". ref: 2930F 24G PoE+ 4SFP – Aruba ou similar</t>
  </si>
  <si>
    <t>MERCADO LIVRE</t>
  </si>
  <si>
    <t>Cabo de par trançado blindado (F/UTP), categoria 6, ou superior, com condutores de cobre rígidos 24 AWG, uso indoor/outdoor ref: Furukawa ou similar (M)</t>
  </si>
  <si>
    <t>netcomputadores</t>
  </si>
  <si>
    <t>Data:</t>
  </si>
  <si>
    <t>Responsável pela Pesquisa de Preços</t>
  </si>
  <si>
    <t>Cronograma</t>
  </si>
  <si>
    <t>Fontes</t>
  </si>
  <si>
    <t>Versão</t>
  </si>
  <si>
    <t>SICRO NOVO</t>
  </si>
  <si>
    <t>SINAPI</t>
  </si>
  <si>
    <t>DER-ES</t>
  </si>
  <si>
    <t xml:space="preserve">BDI: </t>
  </si>
  <si>
    <t>Curva ABC</t>
  </si>
  <si>
    <r>
      <rPr>
        <b/>
        <sz val="8"/>
        <color rgb="FF000000"/>
        <rFont val="Arial"/>
        <family val="2"/>
      </rPr>
      <t xml:space="preserve">
</t>
    </r>
  </si>
  <si>
    <r>
      <rPr>
        <b/>
        <sz val="7"/>
        <color rgb="FF000000"/>
        <rFont val="Arial"/>
        <family val="2"/>
      </rPr>
      <t>CÓDIGO</t>
    </r>
  </si>
  <si>
    <r>
      <rPr>
        <b/>
        <sz val="7"/>
        <color rgb="FF000000"/>
        <rFont val="Arial"/>
        <family val="2"/>
      </rPr>
      <t>DESCRIÇÃO</t>
    </r>
  </si>
  <si>
    <r>
      <rPr>
        <b/>
        <sz val="7"/>
        <color rgb="FF000000"/>
        <rFont val="Arial"/>
        <family val="2"/>
      </rPr>
      <t>FONTE</t>
    </r>
  </si>
  <si>
    <r>
      <rPr>
        <b/>
        <sz val="7"/>
        <color rgb="FF000000"/>
        <rFont val="Arial"/>
        <family val="2"/>
      </rPr>
      <t>TIPO</t>
    </r>
  </si>
  <si>
    <r>
      <rPr>
        <b/>
        <sz val="7"/>
        <color rgb="FF000000"/>
        <rFont val="Arial"/>
        <family val="2"/>
      </rPr>
      <t>UNIDADE</t>
    </r>
  </si>
  <si>
    <r>
      <rPr>
        <b/>
        <sz val="7"/>
        <color rgb="FF000000"/>
        <rFont val="Arial"/>
        <family val="2"/>
      </rPr>
      <t>QUANTIDADE</t>
    </r>
  </si>
  <si>
    <r>
      <rPr>
        <b/>
        <sz val="7"/>
        <color rgb="FF000000"/>
        <rFont val="Arial"/>
        <family val="2"/>
      </rPr>
      <t>PREÇO UNITÁRIO</t>
    </r>
  </si>
  <si>
    <r>
      <rPr>
        <b/>
        <sz val="7"/>
        <color rgb="FF000000"/>
        <rFont val="Arial"/>
        <family val="2"/>
      </rPr>
      <t>PREÇO TOTAL</t>
    </r>
  </si>
  <si>
    <r>
      <rPr>
        <b/>
        <sz val="7"/>
        <color rgb="FF000000"/>
        <rFont val="Arial"/>
        <family val="2"/>
      </rPr>
      <t>%</t>
    </r>
  </si>
  <si>
    <r>
      <rPr>
        <b/>
        <sz val="7"/>
        <color rgb="FF000000"/>
        <rFont val="Arial"/>
        <family val="2"/>
      </rPr>
      <t>ACUMUL. %</t>
    </r>
  </si>
  <si>
    <r>
      <rPr>
        <b/>
        <sz val="7"/>
        <color rgb="FF000000"/>
        <rFont val="Arial"/>
        <family val="2"/>
      </rPr>
      <t>CL</t>
    </r>
  </si>
  <si>
    <t>COMPOSIÇÃO BDI</t>
  </si>
  <si>
    <r>
      <rPr>
        <b/>
        <sz val="10"/>
        <color theme="1"/>
        <rFont val="Calibri"/>
        <family val="2"/>
      </rPr>
      <t>Cliente:</t>
    </r>
    <r>
      <rPr>
        <sz val="10"/>
        <color theme="1"/>
        <rFont val="Calibri"/>
        <family val="2"/>
      </rPr>
      <t xml:space="preserve"> Secretaria de Estado de Saneamento, Habitação e Desenvolvimento Urbano – SEDURB</t>
    </r>
  </si>
  <si>
    <t>.</t>
  </si>
  <si>
    <t>COMPOSIÇÃO DO BDI GERAL</t>
  </si>
  <si>
    <t>B-</t>
  </si>
  <si>
    <t>Administração LOCAL (AL%) ......................................................</t>
  </si>
  <si>
    <r>
      <rPr>
        <b/>
        <sz val="10"/>
        <color theme="1"/>
        <rFont val="Times New Roman"/>
        <family val="1"/>
      </rPr>
      <t xml:space="preserve">BDI sobre o </t>
    </r>
    <r>
      <rPr>
        <b/>
        <u/>
        <sz val="10"/>
        <color theme="1"/>
        <rFont val="Times New Roman"/>
        <family val="1"/>
      </rPr>
      <t>Custo Total Direto da Obra</t>
    </r>
    <r>
      <rPr>
        <b/>
        <sz val="10"/>
        <color theme="1"/>
        <rFont val="Times New Roman"/>
        <family val="1"/>
      </rPr>
      <t xml:space="preserve"> ............................................................................................</t>
    </r>
  </si>
  <si>
    <t>1 - BDI conforme orientação SEDURB</t>
  </si>
  <si>
    <t>L.S:</t>
  </si>
  <si>
    <r>
      <rPr>
        <b/>
        <sz val="7"/>
        <color rgb="FF000000"/>
        <rFont val="Arial"/>
        <family val="2"/>
      </rPr>
      <t>ITEM</t>
    </r>
  </si>
  <si>
    <r>
      <rPr>
        <b/>
        <sz val="7"/>
        <color rgb="FF000000"/>
        <rFont val="Arial"/>
        <family val="2"/>
      </rPr>
      <t>CÓDIGO</t>
    </r>
  </si>
  <si>
    <r>
      <rPr>
        <b/>
        <sz val="7"/>
        <color rgb="FF000000"/>
        <rFont val="Arial"/>
        <family val="2"/>
      </rPr>
      <t>REF.</t>
    </r>
  </si>
  <si>
    <r>
      <rPr>
        <b/>
        <sz val="7"/>
        <color rgb="FF000000"/>
        <rFont val="Arial"/>
        <family val="2"/>
      </rPr>
      <t>DESCRIÇÃO</t>
    </r>
  </si>
  <si>
    <r>
      <rPr>
        <b/>
        <sz val="7"/>
        <color rgb="FF000000"/>
        <rFont val="Arial"/>
        <family val="2"/>
      </rPr>
      <t>UNID.</t>
    </r>
  </si>
  <si>
    <r>
      <rPr>
        <b/>
        <sz val="7"/>
        <color rgb="FF000000"/>
        <rFont val="Arial"/>
        <family val="2"/>
      </rPr>
      <t>QUANT.</t>
    </r>
  </si>
  <si>
    <r>
      <rPr>
        <b/>
        <sz val="7"/>
        <color rgb="FF000000"/>
        <rFont val="Arial"/>
        <family val="2"/>
      </rPr>
      <t>CUSTO UNITÁRIO</t>
    </r>
  </si>
  <si>
    <r>
      <rPr>
        <b/>
        <sz val="7"/>
        <color rgb="FF000000"/>
        <rFont val="Arial"/>
        <family val="2"/>
      </rPr>
      <t>BDI (%)</t>
    </r>
  </si>
  <si>
    <r>
      <rPr>
        <b/>
        <sz val="7"/>
        <color rgb="FF000000"/>
        <rFont val="Arial"/>
        <family val="2"/>
      </rPr>
      <t>PREÇO UNITÁRIO</t>
    </r>
  </si>
  <si>
    <r>
      <rPr>
        <b/>
        <sz val="7"/>
        <color rgb="FF000000"/>
        <rFont val="Arial"/>
        <family val="2"/>
      </rPr>
      <t>PREÇO DO SERVIÇO</t>
    </r>
  </si>
  <si>
    <t>Composição de Custo</t>
  </si>
  <si>
    <t>Obra: SISTEMA DE BOMBEAMENTO DE ÁGUAS PLUVIAIS DE PONTAL DAS GARÇAS, NO MUNICÍPIO DE VILA VELHA - ES</t>
  </si>
  <si>
    <t>Cliente: SEDURB - SECRETARIA DE SANEAMENTO, HABITAÇÃO E DESENVOLVIMENTO URBANO</t>
  </si>
  <si>
    <t>1.4.7.4</t>
  </si>
  <si>
    <t>1</t>
  </si>
  <si>
    <t>OBRA</t>
  </si>
  <si>
    <t>1.1</t>
  </si>
  <si>
    <t>Administração e canteiro</t>
  </si>
  <si>
    <t>1.1.1</t>
  </si>
  <si>
    <t>Implantação do Canteiro de Obras</t>
  </si>
  <si>
    <t>1.1.1.1</t>
  </si>
  <si>
    <t>Rede de água com padrão de entrada d'água diâm. 3/4", conf. espec. CESAN, incl. tubos e conexões para alimentação, distribuição, extravasor e limpeza, cons. o padrão a 25m, conf. projeto (1 utilização)</t>
  </si>
  <si>
    <t>m</t>
  </si>
  <si>
    <t>1.1.1.2</t>
  </si>
  <si>
    <t>Rede de esgoto, contendo fossa e filtro, inclusive tubos e conexões de ligação entre caixas, considerando distância de 25m, conforme projeto (1 utilização)</t>
  </si>
  <si>
    <t>1.1.1.3</t>
  </si>
  <si>
    <t>Rede de luz, incl. padrão entrada de energia trifás., cabo de ligação até barracões, quadro de distrib., disj. e chave de força (quando necessário), cons. 20m entre padrão entrada e QDG, conf. projeto (1 utilização)</t>
  </si>
  <si>
    <t>1.1.1.4</t>
  </si>
  <si>
    <t>Reservatório de poliestileno de 1000 L, incl. suporte em madeira de 7x12cm e 8x7cm, elevado de 4m, conf. projeto (1 utilização)</t>
  </si>
  <si>
    <t>und</t>
  </si>
  <si>
    <t>1.1.1.5</t>
  </si>
  <si>
    <t>Tapume Telha Metálica Ondulada 0,50mm Branca h=2,20m, incl. montagem estr. mad. 8"x8", c/adesivo "SEDURB" 60x60cm a cada 10m, incl. faixas pint. esmalte sint. cores azul c/ h=30cm e rosa c/ h=10cm (Reaproveitamento 2x)</t>
  </si>
  <si>
    <t>1.1.1.6</t>
  </si>
  <si>
    <t>Placa de obra nas dimensões de 2.0 x 4.0 m, padrão IOPES</t>
  </si>
  <si>
    <t>m2</t>
  </si>
  <si>
    <t>1.1.1.7</t>
  </si>
  <si>
    <t>Placa para inauguração de obra em alumínio polido e=4mm, dimensões 40 x 50 cm, gravação em baixo relevo, inclusive pintura e fixação</t>
  </si>
  <si>
    <t>1.1.2</t>
  </si>
  <si>
    <t>Canteiro de Obras</t>
  </si>
  <si>
    <t>1.1.2.1</t>
  </si>
  <si>
    <t>Mobilização e desmobilização de conteiner locado para barracão de obra</t>
  </si>
  <si>
    <t>1.1.2.2</t>
  </si>
  <si>
    <t>Aluguel mensal container para refeitorio, incl. porta, 2 janelas, abert p/ ar cond., 2 pt iluminação, 2 tomadas elét. e 1 tomada telef. Isolamento térmico (paredes e teto), piso em comp. Naval pintado, cert. NR18, incl. laudo descontaminação.</t>
  </si>
  <si>
    <t>ms</t>
  </si>
  <si>
    <t>1.1.2.3</t>
  </si>
  <si>
    <t>Aluguel mensal container sanitário, incl porta, básc, 2 ptos luz, 1 pto aterram., 3vasos, 3lavatórios, calha mictório, 6 chuveiros (1 eletrico), torn.,registros, piso comp. Naval pintado, cert NR18 e laudo descontaminação</t>
  </si>
  <si>
    <t>1.1.2.4</t>
  </si>
  <si>
    <t>Aluguel mensal container para escritório, dim. 6.00x2.40m, c/ banheiro (vaso+lavat+chuveiro e básc), incl. porta, 2 janelas, abert p/ ar cond., 2 pt iluminação, 2 tom. elét. e 1 tom.telef. Isolam.térmico(teto e paredes), piso em comp. Naval, cert. NR18, incl. laudo descontaminação.</t>
  </si>
  <si>
    <t>1.1.2.5</t>
  </si>
  <si>
    <t>Aluguel mensal container para almoxarifado, incl. porta, 2 janelas, 1 pt iluminação, Isolamento térmico (teto), piso em comp. Naval pintado, cert. NR18, incl. laudo descontaminação.</t>
  </si>
  <si>
    <t>1.1.2.6</t>
  </si>
  <si>
    <t>m3</t>
  </si>
  <si>
    <t>1.1.2.7</t>
  </si>
  <si>
    <t>Aluguel mensal container para vestiário, incl. porta, venezianas de circulação, 1 pt iluminação, Isolamento térmico (teto), piso em comp. Naval pintado, cert. NR18, incl. laudo descontaminação.</t>
  </si>
  <si>
    <t>1.2</t>
  </si>
  <si>
    <t>SERVIÇOS DIVERSOS</t>
  </si>
  <si>
    <t>1.2.1</t>
  </si>
  <si>
    <t>ELEVATÓRIA DE EMERGÊNCIA</t>
  </si>
  <si>
    <t>1.2.1.1</t>
  </si>
  <si>
    <t>MOTOBOMBA TRASH (PARA ÁGUA SUJA) AUTO ESCORVANTE, MOTOR GASOLINA DE 6,41 HP, DIÂMETROS DE SUCÇÃO X RECALQUE: 3" X 3", HM/Q = 10 MCA / 60 M3/H A 23 MCA / 0 M3/H - CHP DIURNO. AF_10/2014 (CONSIDERADO 4 BOMBAS TRABALHANDO ATÉ 7 DIAS NO PERÍODO DA OBRA)</t>
  </si>
  <si>
    <t>CHP</t>
  </si>
  <si>
    <t>1.2.1.2</t>
  </si>
  <si>
    <t>MOTOBOMBA TRASH (PARA ÁGUA SUJA) AUTO ESCORVANTE, MOTOR GASOLINA DE 6,41 HP, DIÂMETROS DE SUCÇÃO X RECALQUE: 3" X 3", HM/Q = 10 MCA / 60 M3/H A 23 MCA / 0 M3/H - CHI DIURNO. AF_10/2014 (CONSIDERANDO 4 BOMBAS A DISPOSIÇÃO DURANTE 9 MESES)</t>
  </si>
  <si>
    <t>CHI</t>
  </si>
  <si>
    <t>Composições Próprias</t>
  </si>
  <si>
    <t>UN</t>
  </si>
  <si>
    <t>M</t>
  </si>
  <si>
    <t>1.3</t>
  </si>
  <si>
    <t>ESTRUTURA</t>
  </si>
  <si>
    <t>1.3.1</t>
  </si>
  <si>
    <t>1106282</t>
  </si>
  <si>
    <t>Concreto para bombeamento fck = 40 MPa</t>
  </si>
  <si>
    <t>m³</t>
  </si>
  <si>
    <t>1.3.2</t>
  </si>
  <si>
    <t>SERVICO DE BOMBEAMENTO DE CONCRETO COM CONSUMO MINIMO DE 40 M3</t>
  </si>
  <si>
    <t>M3</t>
  </si>
  <si>
    <t>1.3.3</t>
  </si>
  <si>
    <t>MONTAGEM E DESMONTAGEM DE FÔRMA, ESCORAMENTO METÁLICO, PÉ-DIREITO SIMPLES, EM CHAPA DE MADEIRA RESINADA, 2 UTILIZAÇÕES. AF_12/2015</t>
  </si>
  <si>
    <t>M2</t>
  </si>
  <si>
    <t>1.3.4</t>
  </si>
  <si>
    <t>1.3.5</t>
  </si>
  <si>
    <t>LASTRO COM MATERIAL GRANULAR (PEDRA BRITADA N.3), APLICADO EM PISOS OU RADIERS, ESPESSURA DE *50 CM*</t>
  </si>
  <si>
    <t>1.3.6</t>
  </si>
  <si>
    <t>LASTRO DE CONCRETO MAGRO, APLICADO EM PISOS OU RADIERS. AF_08/2017</t>
  </si>
  <si>
    <t>1.3.7</t>
  </si>
  <si>
    <t>0407820</t>
  </si>
  <si>
    <t>Armação em aço CA-60 - fornecimento, preparo e colocação</t>
  </si>
  <si>
    <t>kg</t>
  </si>
  <si>
    <t>1.3.8</t>
  </si>
  <si>
    <t>0407819</t>
  </si>
  <si>
    <t>Armação em aço CA-50 - fornecimento, preparo e colocação</t>
  </si>
  <si>
    <t>1.3.9</t>
  </si>
  <si>
    <t>ESCAVAÇÃO MECANIZADA DE VALA, COM ESCAVADEIRA HIDRÁULICA (1,2 M3/155 HP), EM SOLO DE 1A CATEGORIA</t>
  </si>
  <si>
    <t>1.3.10</t>
  </si>
  <si>
    <t>Reaterro de cavas c/ compactação mecânica (compactador manual)</t>
  </si>
  <si>
    <t>1.3.11</t>
  </si>
  <si>
    <t>ATERRO MECANIZADO DE VALA COM ESCAVADEIRA HIDRÁULICA</t>
  </si>
  <si>
    <t>1.3.12</t>
  </si>
  <si>
    <t>KG</t>
  </si>
  <si>
    <t>1.3.13</t>
  </si>
  <si>
    <t>Destinação Final de Resíduos Classe II A em aterro sanitário controlado - BDI = 14,02</t>
  </si>
  <si>
    <t>T</t>
  </si>
  <si>
    <t>1.3.14</t>
  </si>
  <si>
    <t>5914336</t>
  </si>
  <si>
    <t>Transporte com caminhão basculante de 12m³ - rodovia pavimentada</t>
  </si>
  <si>
    <t>tkm</t>
  </si>
  <si>
    <t>1.3.15</t>
  </si>
  <si>
    <t>2306065</t>
  </si>
  <si>
    <t>1.3.16</t>
  </si>
  <si>
    <t>LOCACAO DE BOMBA SUBMERSIVEL PARA DRENAGEM E ESGOTAMENTO, MOTOR ELETRICO TRIFASICO, POTENCIA DE 4 CV, DIAMETRO DE RECALQUE DE 3". FAIXA DE OPERACAO: Q=60 M3/H (+ OU - 1 M3/H) E AMT=2 M; Q=11 M3/H (+ OU - 1 M3/H) E AMT = 23 M (+ OU - 1 M)</t>
  </si>
  <si>
    <t>H</t>
  </si>
  <si>
    <t>1.3.17</t>
  </si>
  <si>
    <t>MÊS</t>
  </si>
  <si>
    <t>1.3.18</t>
  </si>
  <si>
    <t>FUNDAÇÃO PARA ELETROCENTRO</t>
  </si>
  <si>
    <t>MONTAGEM E DESMONTAGEM DE FÔRMA DE VIGA, ESCORAMENTO METÁLICO, PÉ-DIREITO SIMPLES, EM CHAPA DE MADEIRA RESINADA, 2 UTILIZAÇÕES. AF_09/2020</t>
  </si>
  <si>
    <t>1.3.19</t>
  </si>
  <si>
    <t>ESTAQUEAMENTO</t>
  </si>
  <si>
    <t>2306066</t>
  </si>
  <si>
    <t>Estaca raiz perfurada no solo com D = 40 cm - confecção</t>
  </si>
  <si>
    <t>2306071</t>
  </si>
  <si>
    <t>Estaca raiz perfurada na rocha com D = 40 cm - confecção</t>
  </si>
  <si>
    <t>2306070</t>
  </si>
  <si>
    <t>Estaca raiz perfurada na rocha com D = 31 cm - confecção</t>
  </si>
  <si>
    <t>Mobilização e desmobilização de equipe e equipamento de sondagem SPT, inclusive deslocamento na Grande Vitória</t>
  </si>
  <si>
    <t>Ud</t>
  </si>
  <si>
    <t>Estaca raiz perfurada no solo com D = 31 cm - confecção</t>
  </si>
  <si>
    <t>Sondagem de simples reconhecimento tipo SPT, incl. deslocamento local do equipamento até 500 m</t>
  </si>
  <si>
    <t>2306247</t>
  </si>
  <si>
    <t>Arrasamento de estacas de concreto com seção de até 900 cm²</t>
  </si>
  <si>
    <t>2306248</t>
  </si>
  <si>
    <t>Arrasamento de estacas de concreto com seção superior à 900 cm²</t>
  </si>
  <si>
    <t>1.3.20</t>
  </si>
  <si>
    <t>FUNDAÇÃO PATAMAR SOB RECALQUE (TRAVESSIA DO DIQUE)</t>
  </si>
  <si>
    <t>1.4</t>
  </si>
  <si>
    <t>ARQUITETURA</t>
  </si>
  <si>
    <t>1.4.1</t>
  </si>
  <si>
    <t>ESTRUTURAS PARA GUARITA, APOIO E TANQUE</t>
  </si>
  <si>
    <t>1.4.1.1</t>
  </si>
  <si>
    <t>MONTAGEM E DESMONTAGEM DE FÔRMA DE VIGA, ESCORAMENTO METÁLICO, PÉ-DIREITO SIMPLES, EM CHAPA DE MADEIRA RESINADA, 2 UTILIZAÇÕES. AF_12/2015</t>
  </si>
  <si>
    <t>1.4.1.2</t>
  </si>
  <si>
    <t>1.4.1.3</t>
  </si>
  <si>
    <t>1.4.1.4</t>
  </si>
  <si>
    <t>1.4.1.5</t>
  </si>
  <si>
    <t>1.4.2</t>
  </si>
  <si>
    <t>APOIO - EXTERNO</t>
  </si>
  <si>
    <t>1.4.2.1</t>
  </si>
  <si>
    <t>ALVENARIA DE BLOCOS DE CONCRETO ESTRUTURAL 14X19X39 CM (ESPESSURA 14 CM), FBK = 4,5 MPA, UTILIZANDO COLHER DE PEDREIRO. AF_10/2022</t>
  </si>
  <si>
    <t>1.4.2.2</t>
  </si>
  <si>
    <t>PORTA EM ALUMÍNIO DE ABRIR TIPO VENEZIANA COM GUARNIÇÃO, FIXAÇÃO COM PARAFUSOS - FORNECIMENTO E INSTALAÇÃO. AF_12/2019</t>
  </si>
  <si>
    <t>1.4.2.3</t>
  </si>
  <si>
    <t>SOLEIRA EM GRANITO, LARGURA 15 CM, ESPESSURA 2,0 CM. AF_06/2018</t>
  </si>
  <si>
    <t>1.4.2.4</t>
  </si>
  <si>
    <t>JANELA DE ALUMÍNIO TIPO MAXIM-AR, COM VIDROS</t>
  </si>
  <si>
    <t>1.4.2.5</t>
  </si>
  <si>
    <t>PEITORIL LINEAR EM GRANITO OU MÁRMORE, L = 15CM, COMPRIMENTO DE ATÉ 2M, ASSENTADO COM ARGAMASSA 1:6 COM ADITIVO. AF_11/2020</t>
  </si>
  <si>
    <t>1.4.2.6</t>
  </si>
  <si>
    <t>Cobogó de concreto 40 x 40 x 10 cm, tipo reto, assentados com argamassa de cimento e areia no traço 1:3, espessura das juntas 15 mm</t>
  </si>
  <si>
    <t>1.4.2.7</t>
  </si>
  <si>
    <t>Estrutura de madeira de lei Paraju, peroba mica, angelim pedra ou equivalente para telhado de telha cerâmica tipo francesa, com pontaletes, terças, caibros e ripas, inclusive tratamento com cupunicida, exclusive telhas</t>
  </si>
  <si>
    <t>1.4.2.8</t>
  </si>
  <si>
    <t>TELHAMENTO COM TELHA CERÂMICA CAPA-CANAL, TIPO COLONIAL, COM ATÉ 2 ÁGUAS, INCLUSO TRANSPORTE VERTICAL. AF_07/2019</t>
  </si>
  <si>
    <t>1.4.2.9</t>
  </si>
  <si>
    <t>Escada tipo marinheiro de tubo de ferro 1" e 3/4", com h=4.20m, para acesso a caixa d'água, inclusive pintura em esmalte sintético, conforme detalhe em projeto</t>
  </si>
  <si>
    <t>1.4.2.10</t>
  </si>
  <si>
    <t>ESCADA TIPO MARINHEIRO EM TUBO ACO GALVANIZADO 1 1/2" 5 DEGRAUS</t>
  </si>
  <si>
    <t>1.4.2.11</t>
  </si>
  <si>
    <t>CAIXA D´ÁGUA EM POLIETILENO, 500 LITROS (INCLUSOS TUBOS, CONEXÕES E TORNEIRA DE BÓIA) - FORNECIMENTO E INSTALAÇÃO. AF_06/2021</t>
  </si>
  <si>
    <t>1.4.2.12</t>
  </si>
  <si>
    <t>APLICAÇÃO MANUAL DE PINTURA COM TINTA LÁTEX ACRÍLICA EM PAREDES, DUAS DEMÃOS. AF_06/2014</t>
  </si>
  <si>
    <t>1.4.2.13</t>
  </si>
  <si>
    <t>TANQUE DE LOUÇA BRANCA SUSPENSO, 18L OU EQUIVALENTE, INCLUSO SIFÃO TIPO GARRAFA EM METAL CROMADO, VÁLVULA METÁLICA E TORNEIRA DE METAL CROMADO PADRÃO MÉDIO - FORNECIMENTO E INSTALAÇÃO. AF_01/2020</t>
  </si>
  <si>
    <t>1.4.2.14</t>
  </si>
  <si>
    <t>TORNEIRA CROMADA 1/2? OU 3/4? PARA TANQUE, PADRÃO MÉDIO - FORNECIMENTO E INSTALAÇÃO. AF_01/2020</t>
  </si>
  <si>
    <t>1.4.2.15</t>
  </si>
  <si>
    <t>Reboco de argamassa de cimento, cal hidratada CH1 e areia média ou grossa lavada no traço 1:0.5:6, espessura 5mm</t>
  </si>
  <si>
    <t>1.4.2.16</t>
  </si>
  <si>
    <t>CHAPISCO APLICADO EM ALVENARIA (COM PRESENÇA DE VÃOS) E ESTRUTURAS DE CONCRETO DE FACHADA, COM COLHER DE PEDREIRO. ARGAMASSA TRAÇO 1:3 COM PREPARO MANUAL. AF_06/2014</t>
  </si>
  <si>
    <t>1.4.3</t>
  </si>
  <si>
    <t>I.S. - APOIO INTERNO</t>
  </si>
  <si>
    <t>1.4.3.1</t>
  </si>
  <si>
    <t>(COMPOSIÇÃO REPRESENTATIVA) DO SERVIÇO DE REVESTIMENTO CERÂMICO PARA PAREDES INTERNAS, MEIA PAREDE, OU PAREDE INTEIRA, PLACAS GRÊS OU SEMI-GRÊS DE 20X20 CM, PARA EDIFICAÇÕES HABITACIONAIS UNIFAMILIAR (CASAS) E EDIFICAÇÕES PÚBLICAS PADRÃO. AF_11/2014</t>
  </si>
  <si>
    <t>1.4.3.2</t>
  </si>
  <si>
    <t>1.4.3.3</t>
  </si>
  <si>
    <t>APLICAÇÃO MANUAL DE PINTURA COM TINTA LÁTEX ACRÍLICA EM TETO, DUAS DEMÃOS. AF_06/2014</t>
  </si>
  <si>
    <t>1.4.3.4</t>
  </si>
  <si>
    <t>REVESTIMENTO CERÂMICO PARA PISO COM PLACAS TIPO ESMALTADA EXTRA DE DIMENSÕES 45X45 CM APLICADA EM AMBIENTES DE ÁREA ENTRE 5 M2 E 10 M2. AF_06/2014</t>
  </si>
  <si>
    <t>1.4.3.5</t>
  </si>
  <si>
    <t>LAVATÓRIO LOUÇA BRANCA COM COLUNA, 45 X 55CM OU EQUIVALENTE, PADRÃO MÉDIO - FORNECIMENTO E INSTALAÇÃO. AF_01/2020</t>
  </si>
  <si>
    <t>1.4.3.6</t>
  </si>
  <si>
    <t>1.4.3.7</t>
  </si>
  <si>
    <t>KIT DE ACESSORIOS PARA BANHEIRO EM METAL CROMADO, 5 PECAS, INCLUSO FIXAÇÃO. AF_01/2020</t>
  </si>
  <si>
    <t>1.4.3.8</t>
  </si>
  <si>
    <t>BARRA DE APOIO RETA, EM ACO INOX POLIDO, COMPRIMENTO 60CM, FIXADA NA PAREDE - FORNECIMENTO E INSTALAÇÃO. AF_01/2020</t>
  </si>
  <si>
    <t>1.4.3.9</t>
  </si>
  <si>
    <t>BARRA DE APOIO RETA, EM ACO INOX POLIDO, COMPRIMENTO 70 CM, FIXADA NA PAREDE - FORNECIMENTO E INSTALAÇÃO. AF_01/2020</t>
  </si>
  <si>
    <t>1.4.3.10</t>
  </si>
  <si>
    <t>BARRA DE APOIO RETA, EM ACO INOX POLIDO, COMPRIMENTO 80 CM, FIXADA NA PAREDE - FORNECIMENTO E INSTALAÇÃO. AF_01/2020</t>
  </si>
  <si>
    <t>1.4.3.11</t>
  </si>
  <si>
    <t>un</t>
  </si>
  <si>
    <t>1.4.3.12</t>
  </si>
  <si>
    <t>BANCO ARTICULADO, EM ACO INOX, PARA PCD, FIXADO NA PAREDE - FORNECIMENTO E INSTALAÇÃO. AF_01/2020</t>
  </si>
  <si>
    <t>Vaso sanitário padrão popular completo com acessórios para ligação, marcas de referência Deca, Celite ou Ideal Standard, inclusive assento plástico</t>
  </si>
  <si>
    <t>Chuveiro completo, linha anti-vandalismo, marcas de referência Fabrimar, Deca ou Docol</t>
  </si>
  <si>
    <t>DUCHA HIGIENICA PLASTICA COM REGISTRO METALICO 1/2 "</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</si>
  <si>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</si>
  <si>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</si>
  <si>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RODAPÉ CERÂMICO DE 7CM DE ALTURA COM PLACAS TIPO ESMALTADA COMERCIAL DE DIMENSÕES 35X35CM (PADRAO POPULAR). AF_06/2017</t>
  </si>
  <si>
    <t>1.4.4</t>
  </si>
  <si>
    <t>COPA - INTERNO</t>
  </si>
  <si>
    <t>1.4.4.1</t>
  </si>
  <si>
    <t>1.4.4.2</t>
  </si>
  <si>
    <t>1.4.4.3</t>
  </si>
  <si>
    <t>1.4.4.4</t>
  </si>
  <si>
    <t>1.4.4.5</t>
  </si>
  <si>
    <t>BANCADA DE GRANITO CINZA POLIDO, DE 1,50 X 0,60 M, PARA PIA DE COZINHA - FORNECIMENTO E INSTALAÇÃO. AF_01/2020</t>
  </si>
  <si>
    <t>1.4.4.6</t>
  </si>
  <si>
    <t>CUBA DE EMBUTIR DE AÇO INOXIDÁVEL MÉDIA, INCLUSO VÁLVULA TIPO AMERICANA E SIFÃO TIPO GARRAFA EM METAL CROMADO - FORNECIMENTO E INSTALAÇÃO. AF_01/2020</t>
  </si>
  <si>
    <t>1.4.4.7</t>
  </si>
  <si>
    <t>TORNEIRA CROMADA TUBO MÓVEL, DE MESA, 1/2? OU 3/4?, PARA PIA DE COZINHA, PADRÃO ALTO - FORNECIMENTO E INSTALAÇÃO. AF_01/2020</t>
  </si>
  <si>
    <t>1.4.4.8</t>
  </si>
  <si>
    <t>1.4.4.9</t>
  </si>
  <si>
    <t>1.4.5</t>
  </si>
  <si>
    <t>DEPÓSITO - INTERNO</t>
  </si>
  <si>
    <t>1.4.5.1</t>
  </si>
  <si>
    <t>1.4.5.2</t>
  </si>
  <si>
    <t>1.4.6</t>
  </si>
  <si>
    <t>GERADOR</t>
  </si>
  <si>
    <t>1.4.6.1</t>
  </si>
  <si>
    <t>ALAMBRADO PARA QUADRA POLIESPORTIVA, ESTRUTURADO POR TUBOS DE ACO GALVANIZADO, (MONTANTES COM DIAMETRO 2", TRAVESSAS E ESCORAS COM DIÂMETRO 1 ¼?), COM TELA DE ARAME GALVANIZADO, FIO 14 BWG E MALHA QUADRADA 5X5CM (EXCETO MURETA). AF_03/2021</t>
  </si>
  <si>
    <t>1.4.6.2</t>
  </si>
  <si>
    <t>Portão de ferro de abrir em barra chata, chapa e tubo, inclusive chumbamento</t>
  </si>
  <si>
    <t>1.4.7</t>
  </si>
  <si>
    <t>TANQUE</t>
  </si>
  <si>
    <t>1.4.7.1</t>
  </si>
  <si>
    <t>ALVENARIA DE VEDAÇÃO DE BLOCOS CERÂMICOS FURADOS NA HORIZONTAL DE 9X14X19 CM (ESPESSURA 9 CM) E ARGAMASSA DE ASSENTAMENTO COM PREPARO EM BETONEIRA. AF_12/2021</t>
  </si>
  <si>
    <t>1.4.7.2</t>
  </si>
  <si>
    <t>1.4.7.3</t>
  </si>
  <si>
    <t>IMPERMEABILIZAÇÃO DE SUPERFÍCIE COM MANTA ASFÁLTICA, UMA CAMADA, INCLUSIVE APLICAÇÃO DE PRIMER ASFÁLTICO, E=3MM. AF_06/2018</t>
  </si>
  <si>
    <t>1.4.7.5</t>
  </si>
  <si>
    <t>CONTRAPISO EM ARGAMASSA TRAÇO 1:4 (CIMENTO E AREIA), PREPARO MECÂNICO COM BETONEIRA 400 L, APLICADO EM ÁREAS MOLHADAS SOBRE IMPERMEABILIZAÇÃO, ESPESSURA 3CM. AF_06/2014</t>
  </si>
  <si>
    <t>1.4.7.6</t>
  </si>
  <si>
    <t>Estrutura de madeira de lei tipo Paraju, peroba mica, angelim pedra ou equivalente para telhado de telhas cerâmicas tipo capa e canal c/ tesouras, pilares, vigas, terças, caibros e ripas, incl. trat. c/cupinicida, exclusive telhas</t>
  </si>
  <si>
    <t>1.4.7.7</t>
  </si>
  <si>
    <t>Cobertura nova de telhas cerâmicas tipo capa e canal inclusive cumeeira (telhas compradas na praça de Vitória, posto obra) (área de projeção horizontal; incl. 35%)</t>
  </si>
  <si>
    <t>1.4.7.8</t>
  </si>
  <si>
    <t>1.4.7.9</t>
  </si>
  <si>
    <t>1.4.7.10</t>
  </si>
  <si>
    <t>1.4.7.11</t>
  </si>
  <si>
    <t>1.4.8</t>
  </si>
  <si>
    <t>HIDROSSANITÁRIO</t>
  </si>
  <si>
    <t>1.4.8.1</t>
  </si>
  <si>
    <t>Tubo de PVC rígido soldável marrom, diâm. 25mm (3/4"), inclusive conexões</t>
  </si>
  <si>
    <t>1.4.8.2</t>
  </si>
  <si>
    <t>Tubo de PVC rigido soldável marrom, diâm. 32mm (1"), inclusive conexões</t>
  </si>
  <si>
    <t>1.4.8.3</t>
  </si>
  <si>
    <t>HIDRÔMETRO DN 25 1''</t>
  </si>
  <si>
    <t>1.4.8.4</t>
  </si>
  <si>
    <t>ADAPTADOR CURTO COM BOLSA E ROSCA PARA REGISTRO, PVC, SOLDÁVEL, DN 25MM X 3/4 , INSTALADO EM RAMAL OU SUB-RAMAL DE ÁGUA - FORNECIMENTO E INSTALAÇÃO. AF_06/2022</t>
  </si>
  <si>
    <t>1.4.8.5</t>
  </si>
  <si>
    <t>1.4.8.6</t>
  </si>
  <si>
    <t>LUVA SOLDÁVEL E COM BUCHA DE LATÃO, PVC, SOLDÁVEL, DN 32MM X 1 , INSTALADO EM PRUMADA DE ÁGUA FORNECIMENTO E INSTALAÇÃO. AF_12/2014</t>
  </si>
  <si>
    <t>1.4.8.7</t>
  </si>
  <si>
    <t>LUVA COM BUCHA DE LATÃO, PVC, SOLDÁVEL, DN 25MM X 3/4 , INSTALADO EM RAMAL OU SUB-RAMAL DE ÁGUA - FORNECIMENTO E INSTALAÇÃO. AF_06/2022</t>
  </si>
  <si>
    <t>1.4.8.8</t>
  </si>
  <si>
    <t>LUVA DE REDUÇÃO, PVC, SOLDÁVEL, DN 32MM X 25MM, INSTALADO EM RAMAL DE DISTRIBUIÇÃO DE ÁGUA - FORNECIMENTO E INSTALAÇÃO. AF_06/2022</t>
  </si>
  <si>
    <t>1.4.8.9</t>
  </si>
  <si>
    <t>Válvula de Descarga com acabamento anti-vandalismo, marcas de referência Fabrimar, Deca ou Docol</t>
  </si>
  <si>
    <t>1.4.8.10</t>
  </si>
  <si>
    <t>LUVA DE REDUÇÃO, PVC, SOLDÁVEL, DN 25MM X 1/2, INSTALADO EM RAMAL DE DISTRIBUIÇÃO DE ÁGUA - FORNECIMENTO E INSTALAÇÃO. AF_12/2014</t>
  </si>
  <si>
    <t>1.4.8.11</t>
  </si>
  <si>
    <t>Registro de gaveta bruto diam. 25mm (1")</t>
  </si>
  <si>
    <t>1.4.8.12</t>
  </si>
  <si>
    <t>REGISTRO DE GAVETA BRUTO, LATÃO, ROSCÁVEL, 1", COM ACABAMENTO E CANOPLA CROMADOS, INSTALADO EM RESERVAÇÃO DE ÁGUA DE EDIFICAÇÃO QUE POSSUA RESERVATÓRIO DE FIBRA/FIBROCIMENTO ? FORNECIMENTO E INSTALAÇÃO. AF_06/2016</t>
  </si>
  <si>
    <t>Tubo de PVC rígido soldável branco, para esgoto, diâmetro 40mm (1 1/2"), inclusive conexões</t>
  </si>
  <si>
    <t>Tubo de PVC rígido soldável branco, para esgoto, diâmetro 50mm (2"), inclusive conexões</t>
  </si>
  <si>
    <t>Tubo de PVC rígido soldável branco, para esgoto, diâmetro 100mm (4"), inclusive conexões</t>
  </si>
  <si>
    <t>Ralo sifonado em PVC 100x40mm, com grelha PVC</t>
  </si>
  <si>
    <t>Caixa sifonada em PVC, com grelha e porta grelha</t>
  </si>
  <si>
    <t>CAIXA DE GORDURA PEQUENA</t>
  </si>
  <si>
    <t>TE, PVC, SERIE NORMAL, ESGOTO PREDIAL, DN 100 X 100 MM, JUNTA ELÁSTICA, FORNECIDO E INSTALADO EM SUBCOLETOR AÉREO DE ESGOTO SANITÁRIO. AF_08/2022</t>
  </si>
  <si>
    <t>CAP PVC ESGOTO 100MM (TAMPÃO) - FORNECIMENTO E INSTALAÇÃO</t>
  </si>
  <si>
    <t>Tubo PVC rígido para esgoto no diâmetro de 200mm incluindo escavação e aterro com areia</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</si>
  <si>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</si>
  <si>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</si>
  <si>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</si>
  <si>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</si>
  <si>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1.4.9</t>
  </si>
  <si>
    <t>URBANIZAÇÃO E PAISAGISMO</t>
  </si>
  <si>
    <t>1.4.9.1</t>
  </si>
  <si>
    <t>EXECUÇÃO DE PAVIMENTO EM PISO INTERTRAVADO, COM BLOCO RETANGULAR COR NATURAL DE 20 X 10 CM, ESPESSURA 8 CM. AF_10/2022</t>
  </si>
  <si>
    <t>1.4.9.2</t>
  </si>
  <si>
    <t>1.4.9.3</t>
  </si>
  <si>
    <t>Portão em alambrado com tela fio 12, malha de 1", tubos de ferro galvanizado verticais de 2" e tubos de ferro galvanizado horizontais de 1" soldados nas partes superior e inferior</t>
  </si>
  <si>
    <t>1.4.9.4</t>
  </si>
  <si>
    <t>Muro de alvenaria de blocos cerâmicos 10x20x20cm, c/ pilares a cada 2 m, esp. 10cm e h=2.5m, revestido com chapisco, reboco e pintura acrílica a 2 demãos, incl. pilares, cintas e sapatas, empregando arg. cimento cal e areia</t>
  </si>
  <si>
    <t>1.4.9.5</t>
  </si>
  <si>
    <t>CONCERTINA CLIPADA (DUPLA) EM ACO GALVANIZADO DE ALTA RESISTENCIA, COM ESPIRAL DE 300 MM, D = 2,76 MM</t>
  </si>
  <si>
    <t>1.4.9.6</t>
  </si>
  <si>
    <t>Alambrado sobre muro existente, executado em tela fio 12 malha 3", com 02 fios tensores, fixados em tubos de FG 11/2" colocados a cada 3m (h do alambrado =1,5m), inlcusive chumbamento no muro</t>
  </si>
  <si>
    <t>1.4.9.7</t>
  </si>
  <si>
    <t>GUARDA-CORPO DE AÇO GALVANIZADO DE 1,10M DE ALTURA, MONTANTES TUBULARES DE 1.1/2 ESPAÇADOS DE 1,20M, TRAVESSA SUPERIOR DE 2 , GRADIL FORMADO POR BARRAS CHATAS EM FERRO DE 32X4,8MM, FIXADO COM CHUMBADOR MECÂNICO. AF_04/2019_PS</t>
  </si>
  <si>
    <t>1.4.9.8</t>
  </si>
  <si>
    <t>0903848</t>
  </si>
  <si>
    <t>Muro em alvenaria de blocos de concreto com espessura de 0,20 m h = 1,0 m</t>
  </si>
  <si>
    <t>1.4.9.9</t>
  </si>
  <si>
    <t>CORRIMÃO SIMPLES, DIÂMETRO EXTERNO = 1 1/2?, EM AÇO GALVANIZADO. AF_04/2019_PS</t>
  </si>
  <si>
    <t>1.4.9.10</t>
  </si>
  <si>
    <t>EXECUÇÃO DE PASSEIO (CALÇADA) OU PISO DE CONCRETO COM CONCRETO MOLDADO IN LOCO, FEITO EM OBRA, ACABAMENTO CONVENCIONAL, ESPESSURA 10 CM, ARMADO. AF_07/2016</t>
  </si>
  <si>
    <t>1.4.9.11</t>
  </si>
  <si>
    <t>Fornecimento e plantio de grama em placas tipo esmeralda ou amendoim (arachis repens), conforme projeto, inclusive fornecimento de terra vegetal</t>
  </si>
  <si>
    <t>1.4.9.12</t>
  </si>
  <si>
    <t>ASSENTAMENTO DE GUIA (MEIO-FIO) , CONFECCIONADA EM CONCRETO PRÉ-FABRICADO, DPARA URBANIZAÇÃO DE EMPREENDIMENTOS.</t>
  </si>
  <si>
    <t>1.4.9.13</t>
  </si>
  <si>
    <t>Fornecimento e assentamento de ladrilho hidráulico pastilhado, vermelho, dim. 20x20 cm, esp. 1.5cm, assentado com pasta de cimento colante, exclusive regularização e lastro</t>
  </si>
  <si>
    <t>1.4.9.14</t>
  </si>
  <si>
    <t>Fornecimento e assentamento de ladrilho hidráulico ranhurado, vermelho, dim. 20x20 cm, esp. 1.5cm, assentado com pasta de cimento colante, exclusive regularização e lastro</t>
  </si>
  <si>
    <t>PLANTIO DE PALMEIRA COM ALTURA DE MUDA MENOR OU IGUAL A 2,00 M. AF_05/2018</t>
  </si>
  <si>
    <t>1.4.10</t>
  </si>
  <si>
    <t>INCÊNDIO</t>
  </si>
  <si>
    <t>1.4.10.1</t>
  </si>
  <si>
    <t>PLACA DE SINALIZACAO DE SEGURANCA CONTRA INCENDIO, FOTOLUMINESCENTE, conforme projeto, (SIMBOLOS, CORES E PICTOGRAMAS CONFORME NBR 13434)</t>
  </si>
  <si>
    <t>1.4.10.2</t>
  </si>
  <si>
    <t>Extintor de incêndio de gás carbônico CO2 5 B:C (6 Kg), inclusive suporte para fixação, EXCLUSIVE placa sinalizadora em PVC fotoluminescente</t>
  </si>
  <si>
    <t>1.4.10.3</t>
  </si>
  <si>
    <t>Extintor de incêndio portátil de pó químico ABC com capacidade 2A-20B:C (6 kg), inclusive suporte para fixação, EXCLUSIVE placa sinalizadora em PVC fotoluminescente</t>
  </si>
  <si>
    <t>1.4.10.4</t>
  </si>
  <si>
    <t>EXTINTOR INCENDIO TP PO QUIMICO 8KG - FORNECIMENTO E INSTALACAO</t>
  </si>
  <si>
    <t>1.4.10.5</t>
  </si>
  <si>
    <t>0919250</t>
  </si>
  <si>
    <t>Fornecimento e instalação de extintor de espuma 10 l</t>
  </si>
  <si>
    <t>1.4.10.6</t>
  </si>
  <si>
    <t>1.4.10.7</t>
  </si>
  <si>
    <t>Bloco autônomo p/ iluminação de emergência, c/ faróis de LED 15W temp. cor 5000K, autonomia 3 horas, gab. policarb. term. autoextinguível, prot. UV, res. a impacto, bege, mod. BLL 2400 LED IP66 - Aureonlux ou equivalente</t>
  </si>
  <si>
    <t>1.4.11</t>
  </si>
  <si>
    <t>1.4.11.1</t>
  </si>
  <si>
    <t>1.4.11.2</t>
  </si>
  <si>
    <t>1.4.11.3</t>
  </si>
  <si>
    <t>1.4.11.4</t>
  </si>
  <si>
    <t>1.4.11.5</t>
  </si>
  <si>
    <t>1.4.11.6</t>
  </si>
  <si>
    <t>1.4.11.7</t>
  </si>
  <si>
    <t>REVESTIMENTO CERÂMICO PARA PISO COM PLACAS TIPO ESMALTADA EXTRA DE DIMENSÕES 45X45 CM APLICADA EM AMBIENTES DE ÁREA MENOR QUE 5 M2. AF_06/2014</t>
  </si>
  <si>
    <t>I.S. - GUARITA</t>
  </si>
  <si>
    <t>REVESTIMENTO CERÂMICO PARA PAREDES INTERNAS COM PLACAS TIPO ESMALTADA EXTRA DE DIMENSÕES 33X45 CM APLICADAS EM AMBIENTES DE ÁREA MAIOR QUE 5 M² NA ALTURA INTEIRA DAS PAREDES. AF_06/2014</t>
  </si>
  <si>
    <t>TORNEIRA CROMADA DE MESA, 1/2 OU 3/4, PARA LAVATÓRIO, PADRÃO MÉDIO - FORNECIMENTO E INSTALAÇÃO. AF_01/2020</t>
  </si>
  <si>
    <t>EMBOÇO OU MASSA ÚNICA EM ARGAMASSA TRAÇO 1:2:8, PREPARO MANUAL, APLICADA MANUALMENTE EM PANOS CEGOS DE FACHADA (SEM PRESENÇA DE VÃOS), ESPESSURA DE 25 MM. AF_09/2022</t>
  </si>
  <si>
    <t>(COMPOSIÇÃO REPRESENTATIVA) DO SERVIÇO DE CONTRAPISO EM ARGAMASSA TRAÇO 1:4 (CIM E AREIA), EM BETONEIRA 400 L, ESPESSURA 3 CM ÁREAS SECAS E 3 CM ÁREAS MOLHADAS, PARA EDIFICAÇÃO HABITACIONAL UNIFAMILIAR (CASA) E EDIFICAÇÃO PÚBLICA PADRÃO. AF_11/2014</t>
  </si>
  <si>
    <t>1.5</t>
  </si>
  <si>
    <t>1.5.1</t>
  </si>
  <si>
    <t>1505877</t>
  </si>
  <si>
    <t>1.6</t>
  </si>
  <si>
    <t>ELÉTRICA</t>
  </si>
  <si>
    <t>1.6.1</t>
  </si>
  <si>
    <t>INSTALAÇÕES DE AUTOMAÇÃO E INSTRUMENTAÇÃO</t>
  </si>
  <si>
    <t>1.6.1.1</t>
  </si>
  <si>
    <t>Instalação de Transmissor tipo radar para medição e controle de nível ref: R82 Magnetrol ou similar com Suporte tipo Z para instalação do sensor de nível, dim. 1150x300</t>
  </si>
  <si>
    <t>1.6.1.2</t>
  </si>
  <si>
    <t>Cabo de instrumentação de 2 pares 1,5mm², com blindagem individual e coletiva, isolação em XLPE</t>
  </si>
  <si>
    <t>1.6.1.3</t>
  </si>
  <si>
    <t>Cabo de instrumentação de 2 pares 1,5mm², com shield, isolação em XLPE</t>
  </si>
  <si>
    <t>1.6.1.4</t>
  </si>
  <si>
    <t>1.6.1.5</t>
  </si>
  <si>
    <t>Calhas e Dutos</t>
  </si>
  <si>
    <t>Saída horizontal para eletroduto de 1"</t>
  </si>
  <si>
    <t>Eletroduto de PVC rígido roscável, diâm. 1" (32mm), inclusive conexões</t>
  </si>
  <si>
    <t>Eletroduto de PVC rígido roscável, diâm. 3/4" (25mm), inclusive conexões</t>
  </si>
  <si>
    <t>Eletroduto PEAD, cor preta, diam. 2", marca ref. Kanaflex ou equivalente</t>
  </si>
  <si>
    <t>Envelopamento de concreto simples com consumo mínimo de cimento de 250kg/m3, inclusive escavação para profundidade mínima do eletroduto de 50 cm, de 25 x 30 cm, para 2 eletrodutos</t>
  </si>
  <si>
    <t>Eletroduto de PVC rígido roscável, diâm. 2" (60mm), inclusive conexões</t>
  </si>
  <si>
    <t>1.6.1.6</t>
  </si>
  <si>
    <t>CAIXAS DE PASSAGEM</t>
  </si>
  <si>
    <t>Caixa de passagem de alvenaria de blocos de concreto 9x19x39cm, dimensões de 30x30x50cm, com revestimento interno em chapisco e reboco, tampa de concreto esp.5cm e lastro de brita 5 cm</t>
  </si>
  <si>
    <t>CONDULETE DE ALUMINIO TIPO E, PARA ELETRODUTO ROSCAVEL DE 2", COM TAMPA CEGA</t>
  </si>
  <si>
    <t>1.6.2</t>
  </si>
  <si>
    <t>INSTALAÇÕES ELÉTRICAS</t>
  </si>
  <si>
    <t>1.6.2.1</t>
  </si>
  <si>
    <t>EQUIPAMENTOS (BDI = 14,02%)</t>
  </si>
  <si>
    <t>Fornecimento de Sistema de distribuição de energia elétrica em média e baixa tensão da Subestação pré-fabricada em estrutura metálica modular e transportável (Eletrocentro)(Frete incluso) (Entregue operando e programado)(PONTAL) - BDI = 14,02</t>
  </si>
  <si>
    <t>unid</t>
  </si>
  <si>
    <t>GRUPO GERADOR C18 – EM CARENAGEM ACÚSTICA 82 dB (A) @ 1,5 m – 938kVA / 750kW – 850kVA / 680kW – 440/254V V, COM DISJUNTOR DE PROTEÇÃO MANUAL E PAINEL DE COMANDO EMCP 4.2 / FORNECIMENTO DE QTA - BDI = 14,02</t>
  </si>
  <si>
    <t>TANQUE METÁLICO – 1500 L - BDI = 14,02</t>
  </si>
  <si>
    <t>1.6.2.2</t>
  </si>
  <si>
    <t>INSTALAÇÃO DE EQUIPAMENTOS</t>
  </si>
  <si>
    <t>Instalação de Sistema de distribuição de energia elétrica em média e baixa tensão da Subestação pré-fabricada em estrutura metálica modular e transportável (Eletrocentro)</t>
  </si>
  <si>
    <t>Transporte de GRUPO GERADOR A DIESEL – EM CARENAGEM ACÚSTICA 82 dB (A) @ 1,5 m – 938kVA / 750kW – 850kVA / 680kW – 440/254V V, COM DISJUNTOR DE PROTEÇÃO MANUAL E PAINEL DE COMANDO EMCP 4. ref C18 Caterpillar ou similar, inclusive PAINEL DE TRANSFERÊNCIA AUTOMÁTICA TRIPOLAR 1600 A – 440/254 V,</t>
  </si>
  <si>
    <t>1.6.2.3</t>
  </si>
  <si>
    <t>Fios e cabos</t>
  </si>
  <si>
    <t>Cabo de cobre flexível múltiplo, blindado, EPR 1KV, com 3 cabos de 150mm² para ligação do motor Ref S3x150+95/3</t>
  </si>
  <si>
    <t>Cabo de cobre termoplástico, com isolamento para 15KV, seção de 35,0mm2</t>
  </si>
  <si>
    <t>Cabo de cobre termoplástico (PVC) flexível isolado 0,6/1kV, anti-chama 90ºC HEPR - 25,0 mm2</t>
  </si>
  <si>
    <t>TERMINAL A COMPRESSAO EM COBRE ESTANHADO PARA CABO 16 MM2, 1 FURO E 1 COMPRESSAO, PARA PARAFUSO DE FIXACAO M6</t>
  </si>
  <si>
    <t>TERMINAL METALICO A PRESSAO PARA 1 CABO DE 95 A 120 MM2, COM 2 FUROS PARA FIXACAO</t>
  </si>
  <si>
    <t>TERMINAL METALICO A PRESSAO PARA 1 CABO DE 150 A 185 MM2, COM 2 FUROS PARA FIXACAO</t>
  </si>
  <si>
    <t>TERMINAL METALICO A PRESSAO PARA 1 CABO DE 240 MM2, COM 1 FURO DE FIXACAO</t>
  </si>
  <si>
    <t>TERMINAL A COMPRESSAO EM COBRE ESTANHADO PARA CABO 10 MM2, 1 FURO E 1 COMPRESSAO, PARA PARAFUSO DE FIXACAO M6</t>
  </si>
  <si>
    <t>TERMINAL A COMPRESSAO EM COBRE ESTANHADO PARA CABO 6 MM2, 1 FURO E 1 COMPRESSAO, PARA PARAFUSO DE FIXACAO M6</t>
  </si>
  <si>
    <t>1.6.2.4</t>
  </si>
  <si>
    <t>CALHAS E DUTOS</t>
  </si>
  <si>
    <t>Eletroduto PEAD, cor preta, diam. 1.1/2", marca ref. Kanaflex ou equivalente</t>
  </si>
  <si>
    <t>Eletroduto PEAD, cor preta, diam. 4", marca ref. Kanaflex ou equivalente</t>
  </si>
  <si>
    <t>Eletroduto PEAD, cor preta, diam. 6", marca ref. Kanaflex ou equivalente</t>
  </si>
  <si>
    <t>Eletroduto flexível corrugado 3/4" , marca de referência TIGRE</t>
  </si>
  <si>
    <t>Eletroduto flexível corrugado 1", marca de referência TIGRE</t>
  </si>
  <si>
    <t>Saída horizontal para eletroduto de 2"</t>
  </si>
  <si>
    <t>ELETRODUTO FLEXÍVEL LISO, PEAD, DN 32 MM (1"), PARA CIRCUITOS TERMINAIS</t>
  </si>
  <si>
    <t>Canaleta de concreto - CAU 05 - seção de 85 x 50 cm - espessura de 10 cm - apoiada em toda a extensão</t>
  </si>
  <si>
    <t>1.6.2.5</t>
  </si>
  <si>
    <t>EQUIPAMENTOS PARA ILUMINAÇÃO</t>
  </si>
  <si>
    <t>Cruzeta para fixação de 3 projetores, 1400mm, com fixadores, parafusos e demais conexões para poste telecônico</t>
  </si>
  <si>
    <t>U</t>
  </si>
  <si>
    <t>Luminária tipo pétala em LED 150 W E Braço curvo com sapata para fixação de luminária pública. 1500mm.</t>
  </si>
  <si>
    <t>Poste telecônico reto, em aço galvanizado, com flange / flangeado na base, com chumbadores e demais peças para fixação, pintura eletrostática a quente em poliéster, 2500 mm. Com 01 luminária no formato pétala, LED 23W-220V, IP65.</t>
  </si>
  <si>
    <t>Arandela blindada, uso externo, 45°, IP 65, soquete E27</t>
  </si>
  <si>
    <t>Lampada LED 23 W, 3000 lumens, E27</t>
  </si>
  <si>
    <t>TOMADA BAIXA DE EMBUTIR (1 MÓDULO), 2P+T 10 A, INCLUINDO SUPORTE E PLACA - FORNECIMENTO E INSTALAÇÃO. AF_12/2015</t>
  </si>
  <si>
    <t>TOMADA BAIXA DE EMBUTIR (2 MÓDULOS), 2P+T 20 A, SEM SUPORTE E SEM PLACA - FORNECIMENTO E INSTALAÇÃO. AF_12/2015</t>
  </si>
  <si>
    <t>1.6.2.6</t>
  </si>
  <si>
    <t>Caixa de passagem 300x300x120mm, chapa 18, com tampa parafusada</t>
  </si>
  <si>
    <t>Caixa de passagem de alvenaria de blocos cerâmicos 10 furos 10x20x20cm dimensões de 50x50x50cm, com revestimento interno em chapisco e reboco, tampa de concreto esp.5cm e lastro de brita 5 cm</t>
  </si>
  <si>
    <t>Caixa de embutir marca de referência Tigreflex, 4x2"</t>
  </si>
  <si>
    <t>Espelho para caixa estampada 4 x 2"</t>
  </si>
  <si>
    <t>CAIXA OCTOGONAL 4" X 4", METÁLICA, INSTALADA EM LAJE - FORNECIMENTO E INSTALAÇÃO. AF_12/2015</t>
  </si>
  <si>
    <t>1.6.2.7</t>
  </si>
  <si>
    <t>Quadros, dispositivos de proteção e seccionamento</t>
  </si>
  <si>
    <t>DISJUNTOR MONOPOLAR TIPO DIN, CORRENTE NOMINAL DE 10A - FORNECIMENTO E INSTALAÇÃO. AF_04/2016</t>
  </si>
  <si>
    <t>DISJUNTOR MONOPOLAR TIPO DIN, CORRENTE NOMINAL DE 16A - FORNECIMENTO E INSTALAÇÃO. AF_04/2016</t>
  </si>
  <si>
    <t>DISJUNTOR MONOPOLAR TIPO DIN, CORRENTE NOMINAL DE 32A - FORNECIMENTO E INSTALAÇÃO. AF_04/2016</t>
  </si>
  <si>
    <t>Disjuntor DR tetrapolar DIN 40A, 30mA</t>
  </si>
  <si>
    <t>Dispositivo de proteção contra surto (DPS) bipolar, tensão nominal máxima 275VCA, corente de surto máxima 40KA.</t>
  </si>
  <si>
    <t>QUADRO DE DISTRIBUIÇÃO DE ENERGIA EM CHAPA DE AÇO GALVANIZADO, DE EMBUTIR, COM BARRAMENTO TRIFÁSICO, PARA 18 DISJUNTORES DIN 100A - FORNECIMENTO E INSTALAÇÃO. AF_10/2020</t>
  </si>
  <si>
    <t>INTERRUPTOR SIMPLES (1 MÓDULO), 10A/250V, INCLUINDO SUPORTE E PLACA - FORNECIMENTO E INSTALAÇÃO. AF_12/2015</t>
  </si>
  <si>
    <t>INTERRUPTOR SIMPLES (2 MÓDULOS), 10A/250V, INCLUINDO SUPORTE E PLACA - FORNECIMENTO E INSTALAÇÃO. AF_12/2015</t>
  </si>
  <si>
    <t>INTERRUPTOR SIMPLES (3 MÓDULOS), 10A/250V, INCLUINDO SUPORTE E PLACA - FORNECIMENTO E INSTALAÇÃO. AF_12/2015</t>
  </si>
  <si>
    <t>QUADRO DE DISTRIBUICAO, EM PVC, DE EMBUTIR, COM BARRAMENTO TERRA / NEUTRO, PARA 6 DISJUNTORES NEMA OU 8 DISJUNTORES DIN</t>
  </si>
  <si>
    <t>1.6.2.8</t>
  </si>
  <si>
    <t>ATERRAMENTO</t>
  </si>
  <si>
    <t>CORDOALHA DE COBRE NU 50 MM², ENTERRADA, SEM ISOLADOR - FORNECIMENTO E INSTALAÇÃO. AF_12/2017</t>
  </si>
  <si>
    <t>Terminal estanhado de 1 compressão 1 furo, 50mm², ref. TEL-5150, marca de referência Termotécnica ou equivalente</t>
  </si>
  <si>
    <t>Conector de medição em latão com 2 parafusos para cabos de 16 a 50 mm2, ref. TEL-562, Termotécnica ou equivalente</t>
  </si>
  <si>
    <t>Tampa reforçada em ferro fundido com escotilha TEL 536, inclusive assentamento, marca de referência Termotécnica ou equivalente</t>
  </si>
  <si>
    <t>Haste de terra tipo COPPERWELD - 5/8" x 2.40m</t>
  </si>
  <si>
    <t>Kit completo para solda Exotérmica (Molde HCL 5/8" Ref: TEL905611 / Cartucho n° 115 Ref: TEL 909115 / Alicate Z 201 Ref: TEL 998201), marca de referência Termotécnica ou equivalente</t>
  </si>
  <si>
    <t>1.6.3</t>
  </si>
  <si>
    <t>Ramal de ligação</t>
  </si>
  <si>
    <t>1.6.3.1</t>
  </si>
  <si>
    <t>MÃO DE OBRA PARA O RAMAL DE LIGAÇÃO</t>
  </si>
  <si>
    <t>1.6.3.2</t>
  </si>
  <si>
    <t>Cabo de cobre nú, seção de 25.0 mm2</t>
  </si>
  <si>
    <t>MUFLA TERMINAL PRIMARIA UNIPOLAR USO INTERNO PARA CABO 35/120MM2 ISOLACAO 15/25KV EM EPR - BORRACHA DE SILICONE</t>
  </si>
  <si>
    <t>I049101</t>
  </si>
  <si>
    <t>CRUZETA DE MADEIRA P/ POSTE 90 X 135 X 2400MM</t>
  </si>
  <si>
    <t>ARAME GALVANIZADO 12 BWG, D = 2,76 MM (0,048 KG/M) OU 14 BWG, D = 2,11 MM (0,026 KG/M)</t>
  </si>
  <si>
    <t>I042047</t>
  </si>
  <si>
    <t>ELETRODUTO GALVANIZADO ZINCADO 6"</t>
  </si>
  <si>
    <t>LUVA DE FERRO GALVANIZADO, COM ROSCA BSP, DE 6"</t>
  </si>
  <si>
    <t>Cabo de cobre nú 35mm2, ref. TEL 5735, marca de referência Termotécnica ou equivalente</t>
  </si>
  <si>
    <t>I048041</t>
  </si>
  <si>
    <t>PARA-RAIOS POLIMERICO 12KV - 10KA COM SUPORTE</t>
  </si>
  <si>
    <t>Placa em alumínio espessura = 1,5mm</t>
  </si>
  <si>
    <t>I040140</t>
  </si>
  <si>
    <t>POSTE CIRCULAR DE CONCRETO 11M/600KG</t>
  </si>
  <si>
    <t>ASSENTAMENTO DE POSTE DE CONCRETO COM COMPRIMENTO NOMINAL DE 11 M, CARGA NOMINAL DE 600 DAN, ENGASTAMENTO BASE CONCRETADA COM 1 M DE CONCRETO E 0,7 M DE SOLO (NÃO INCLUI FORNECIMENTO). AF_11/2019</t>
  </si>
  <si>
    <t>I040504</t>
  </si>
  <si>
    <t>ISOLADOR DE PINO POLIMERICO 15KV - ROSCA 25MM</t>
  </si>
  <si>
    <t>CABO DE ALUMINIO NU COM ALMA DE ACO, BITOLA 1/0 AWG</t>
  </si>
  <si>
    <t>SPDA</t>
  </si>
  <si>
    <t>Cabo de cobre nu, bitola 35 mm², tipo cordoalha, 7 fios, Ø 2,50 mm; ref: TEL-5635, Termotécnica ou similar.</t>
  </si>
  <si>
    <t>Cabo de cobre nu, bitola 50 mm², tipo cordoalha, 7 fios, Ø 3,00 mm; ref: TEL-5650, Termotécnica ou similar.</t>
  </si>
  <si>
    <t>Terminal aéreo 1 furo 5/16x250mm ref: TEL-044, Termotécnica ou similar.</t>
  </si>
  <si>
    <t>Fixador universal latão estanhado p/ cabos 16 a 70 mm2 ref. 5024, incl. parafuso sextavado M6x45mm, arruela lisa 1/4", bucha nº8, vedação dos furos c/ poliuretano ref. 5905, marca de ref. Termotécnica ou equivalente</t>
  </si>
  <si>
    <t>Presilha de latão ref. 744, inclusive parafuso fenda DN 4,2x32mm e bucha nylon DN 6mm e vedação dos furos com poliuretano ref. 5905, marca de ref. Termotécnica ou equivalente</t>
  </si>
  <si>
    <t>Terminal estanhado de 1 compressão 1 furo, 35mm², ref. TEL-5135, marca de referência Termotécnica ou equivalente</t>
  </si>
  <si>
    <t>Abraçadeira tipo "D" com cunha, diâmetro 1", ref. TEL-095, marca de referência Termotécnica ou equivalente</t>
  </si>
  <si>
    <t>CAPTOR TIPO FRANKLIN PARA SPDA - FORNECIMENTO E INSTALAÇÃO. AF_12/2017</t>
  </si>
  <si>
    <t>Conector para gradis aramados, ref: TEL-736, Termotécnica ou similar.</t>
  </si>
  <si>
    <t>Conector Tipo X Fundido em Bronze com acessórios em Aço GFPara cabos 16 – 50 mm² – Acab. Estanhado para Aterramento de Telas – com parafuso, porca e arruela em Aço GF ref: TEL-6945, Termotécnica ou similar.</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</si>
  <si>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</si>
  <si>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</si>
  <si>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CABEAMENTO ESTRUTURADO E CFTV</t>
  </si>
  <si>
    <t>CABO DE FIBRA ÓPTICA, 02 PARES</t>
  </si>
  <si>
    <t>CAIXA RETANGULAR 4" X 2" MÉDIA (1,30 M DO PISO), PVC, INSTALADA EM PAREDE - FORNECIMENTO E INSTALAÇÃO. AF_12/2015</t>
  </si>
  <si>
    <t>Duto em polietileno de alta densidade (PEAD) ∅3/4” ref: Kanalex ou similar</t>
  </si>
  <si>
    <t>Duto em polietileno de alta densidade (PEAD) ∅2” ref: Kanalex ou similar</t>
  </si>
  <si>
    <t>PATCH PANEL 24 PORTAS, CATEGORIA 6 - FORNECIMENTO E INSTALAÇÃO. AF_11/2019</t>
  </si>
  <si>
    <t>Bandeja fixa frontal para Racks padrão 19" polegadas, 2Us, 290 mm de profundidade, fixação interna construída em aço, com estampas de ventilação para circulação de AR interno do Rack, 2 pontos fixação nos planos frontais do rack por meio de parafusos.</t>
  </si>
  <si>
    <t>cj</t>
  </si>
  <si>
    <t>Aterramento com haste de terra 5/8"x2.40m, cabo de cobre nú 25mm2</t>
  </si>
  <si>
    <t>CABO DE COBRE FLEXÍVEL ISOLADO, 50 MM², ANTI-CHAMA 0,6/1,0 KV, PARA DISTRIBUIÇÃO - FORNECIMENTO E INSTALAÇÃO. AF_12/2015</t>
  </si>
  <si>
    <t>Caixa de telefone em chapa de aço padrão TELEBRAS do tipo CIE-4 600x600x120 mm</t>
  </si>
  <si>
    <t>ELETRODUTO FLEXÍVEL LISO, PEAD, DN 32 MM (1"), PARA CIRCUITOS TERMINAIS, INSTALADO EM PAREDE - FORNECIMENTO E INSTALAÇÃO. AF_12/2015</t>
  </si>
  <si>
    <t>1.7</t>
  </si>
  <si>
    <t>HIDROMECANICO</t>
  </si>
  <si>
    <t>Válvula de retenção portinhola simples, tipo wafer, PN 10 - BDI = 14,02</t>
  </si>
  <si>
    <t>Válvula flap – PN 10, flange na classe K7, PN 10, NBR 7675. - BDI = 14,02</t>
  </si>
  <si>
    <t>Bomba submersível, Q=2,5m³/s, com descarga entre flanges, coluna de descarga vertical com DN 1200mm e flange de saída para Linha de recalque na classe K7, PN 10, NBR 7675 (FRETE INCLUSO) - BDI = 14,02</t>
  </si>
  <si>
    <t>Transporte e instalação de Válvula de retenção portinhola simples, tipo wafer, PN 10</t>
  </si>
  <si>
    <t>Transporte e instalação de Válvula flap – PN 10, flange na classe K7, PN 10, NBR 7675.</t>
  </si>
  <si>
    <t>Instalação de Bomba submersível, com descarga entre flanges, coluna de descarga vertical com DN 1200mm e flange de saída para Linha de recalque na classe K7, PN 10, NBR 7675</t>
  </si>
  <si>
    <t>Transporte e montagem de Comportas tipo deslizante com acionamento elétrico.</t>
  </si>
  <si>
    <t>Transporte e instalação de Comporta da Galeria</t>
  </si>
  <si>
    <t>Transporte e instalação de Grade mecanizada e automatizada</t>
  </si>
  <si>
    <t>FORNECIMENTO E MONTAGEM DE Haste de prolongamento com extremidades rosqueadas, diâmetro 1.1/6”, L=6000mm EM PEDESTAIS DE COMANDO OU MANOBRA</t>
  </si>
  <si>
    <t>Transporte e montagem de Equipamento de içamento: Monovia em perfil metálico com talha elétrica com trole elétrico, carga = 5.000 kg</t>
  </si>
  <si>
    <t>FORNEC.E ASSENT.DE GRADE MANUAL INCLUINDO PINTURA DE PROTECAO</t>
  </si>
  <si>
    <t>TUBULAÇÃO</t>
  </si>
  <si>
    <t>ASSENTAMENTO DE PECAS, CONEXOES, APARELHOS E ACESSORIOS DE FERRO FUNDIDO DUCTIL, JUNTA ELASTICA, MECANICA OU FLANGEADA, COM DIAMETROS DE 1200 MM.</t>
  </si>
  <si>
    <t>FORNECIMENTO (BDI = 14,02%)</t>
  </si>
  <si>
    <t>TUBO 1200 COM FLANGES L=800. - BDI = 14,02</t>
  </si>
  <si>
    <t>TUBO 1200 COM FLANGE PONTA L=3900 JTE - BDI = 14,02</t>
  </si>
  <si>
    <t>TUBO 1200 COM FLANGE E PONTA JTE L=4600 - BDI = 14,02</t>
  </si>
  <si>
    <t>TUBO 1200 PONTA E BOLSA K9 JTE L=6000 - BDI = 14,02</t>
  </si>
  <si>
    <t>TUBO 1200 PONTA E BOLSA K9 JTE L=7000 - BDI = 14,02</t>
  </si>
  <si>
    <t>TUBO 1200 CILINDRICO JTE L=1800 - BDI = 14,02</t>
  </si>
  <si>
    <t>Curva 22'30° com bolsas na classe K7, PN 10, NBR 7675 DN1200 - BDI = 14,02</t>
  </si>
  <si>
    <t>JUNTA DE DESMONTAGEM TRAVADA AXIALMENTE PN10 DN 1200 NBR 7675 - BDI = 14,02</t>
  </si>
  <si>
    <t>JUNTA PARA FLANGE CLASSE K7 FoFo DN 1200 NBR 7675 - BDI = 14,02</t>
  </si>
  <si>
    <t>PC</t>
  </si>
  <si>
    <t>PARAFUSO C/ PORCAS PARA FLANGES, NBR 7675, PN 10 K7, DN 1200 - dimensões 36 x 160 mm (D x L) - BDI = 14,02</t>
  </si>
  <si>
    <t>2</t>
  </si>
  <si>
    <t>OPERACAO ASSISTIDA</t>
  </si>
  <si>
    <t>2.1</t>
  </si>
  <si>
    <t>Serviços de operação assistida, incluíndo comissionamento e testes de equipamentos, simulação de operações, treinamentos e todas as atividades necessárias para garantir a funcionalidade esperada da estação de bombeamento.</t>
  </si>
  <si>
    <t>VALOR TOTAL:</t>
  </si>
  <si>
    <t>MÃO DE OBRA</t>
  </si>
  <si>
    <t>UNID</t>
  </si>
  <si>
    <t>CONSUMO</t>
  </si>
  <si>
    <t>SALÁRIO HORA</t>
  </si>
  <si>
    <t>CUSTO HORÁRIO</t>
  </si>
  <si>
    <t>I010118</t>
  </si>
  <si>
    <t>ENCANADOR - (OFICIAL - SINDUSCON)</t>
  </si>
  <si>
    <t>I010146</t>
  </si>
  <si>
    <t>SERVENTE (AUXILIAR DE OBRAS - SINDUSCON)</t>
  </si>
  <si>
    <t>TOTAL MÃO DE OBRA:</t>
  </si>
  <si>
    <t>Custo Horário da Execução:</t>
  </si>
  <si>
    <t>Produção da Equipe:</t>
  </si>
  <si>
    <t>Custo Unitário da Execução:</t>
  </si>
  <si>
    <t>MATERIAIS</t>
  </si>
  <si>
    <t>VALOR UNITÁRIO</t>
  </si>
  <si>
    <t>CUSTO UNITÁRIO</t>
  </si>
  <si>
    <t>ADAPTADOR PVC SOLD.FLANGES LIVRES P/CX.AGUA 25MM</t>
  </si>
  <si>
    <t>ADAPTADOR PVC SOLD.FLANGES LIVRES P/CX.AGUA 32MM</t>
  </si>
  <si>
    <t>ADAPTADOR PVC SOLDAVEL PARA REGISTRO 32MM X 1"</t>
  </si>
  <si>
    <t>ADESIVO PARA TUBO DE PVC RIGIDO</t>
  </si>
  <si>
    <t>CAVALETE PARA PADRAO DE ENTRADA D=3/4"</t>
  </si>
  <si>
    <t>FITA DE VEDACAO 18MM X 50M</t>
  </si>
  <si>
    <t>JOELHO 90 DE PVC SOLDAVEL DE 25MM</t>
  </si>
  <si>
    <t>JOELHO 90 DE PVC SOLDAVEL DE 32MM</t>
  </si>
  <si>
    <t>LUVA DE PVC SOLDAVEL DE 25MM</t>
  </si>
  <si>
    <t>REGISTRO DE GAVETA BRUTO 25MM - 1"</t>
  </si>
  <si>
    <t>SOLUCAO LIMPADORA PARA PVC RIGIDO</t>
  </si>
  <si>
    <t>L</t>
  </si>
  <si>
    <t>TE DE PVC SOLDAVEL DE 32MM</t>
  </si>
  <si>
    <t>TORNEIRA DE BOIA EM LATAO(BOIA PLAST)DN 20MM (3/4)</t>
  </si>
  <si>
    <t>TORNEIRA DE PRESSAO CROMADA DE USO GERAL 1/2'</t>
  </si>
  <si>
    <t>TUBO DE PVC SOLDAVEL MARROM 25MM (AGUA FRIA) - TIGRE, AMANCO OU EQUIVALENTE</t>
  </si>
  <si>
    <t>TUBO DE PVC SOLDAVEL MARROM 32MM (AGUA FRIA) - TIGRE, AMANCO OU EQUIVALENTE</t>
  </si>
  <si>
    <t>TOTAL MATERIAIS:</t>
  </si>
  <si>
    <t>Custo Direto Total:</t>
  </si>
  <si>
    <t>VALOR:</t>
  </si>
  <si>
    <t>VALOR COM BDI:</t>
  </si>
  <si>
    <t>EQUIPAMENTOS</t>
  </si>
  <si>
    <t>QUANT</t>
  </si>
  <si>
    <t>UTILIZAÇÃO</t>
  </si>
  <si>
    <t>CUSTO OPERACIONAL</t>
  </si>
  <si>
    <t>PROD</t>
  </si>
  <si>
    <t>IMPR</t>
  </si>
  <si>
    <t>TOTAL EQUIPAMENTOS:</t>
  </si>
  <si>
    <t>I010121</t>
  </si>
  <si>
    <t>ARMADOR (OFICIAL - SINDUSCON)</t>
  </si>
  <si>
    <t>I010111</t>
  </si>
  <si>
    <t>CARPINTEIRO (OFICIAL - SINDUSCON)</t>
  </si>
  <si>
    <t>I010139</t>
  </si>
  <si>
    <t>PEDREIRO - (OFICIAL - SINDUSCON)</t>
  </si>
  <si>
    <t>I021517</t>
  </si>
  <si>
    <t>ACO CA-50 DE 8.0MM</t>
  </si>
  <si>
    <t>ANEL DE BORRACHA P/TUBO PVC 150MM (6")</t>
  </si>
  <si>
    <t>ARAME RECOZIDO N.18 BWG</t>
  </si>
  <si>
    <t>I020503</t>
  </si>
  <si>
    <t>AREIA LAVADA MEDIA</t>
  </si>
  <si>
    <t>AREIA PARA ATERRO</t>
  </si>
  <si>
    <t>I020517</t>
  </si>
  <si>
    <t>BRITA 1</t>
  </si>
  <si>
    <t>I020518</t>
  </si>
  <si>
    <t>BRITA 2</t>
  </si>
  <si>
    <t>I020519</t>
  </si>
  <si>
    <t>BRITA 3</t>
  </si>
  <si>
    <t>CAL HIDRATADO P/ ARGAMASSA CH III</t>
  </si>
  <si>
    <t>I020508</t>
  </si>
  <si>
    <t>CIMENTO PORTLAND CP III - 40</t>
  </si>
  <si>
    <t>I028008</t>
  </si>
  <si>
    <t>DESMOLDANTE PARA FORMAS</t>
  </si>
  <si>
    <t>FILTRO ANAER.ANEL CONCR.DIAM 1M,H=2.0M,C/ VISITA</t>
  </si>
  <si>
    <t>FOSSA ANÉIS CONCR. D=1.20M, H=2.0M C/VISITA 60 CM</t>
  </si>
  <si>
    <t>JOELHO 45 DE PVC P/ ESGOTO DE 150MM</t>
  </si>
  <si>
    <t>LUBRIFICANTE PARA TUBO DE PVC E FERRO FUNDIDO</t>
  </si>
  <si>
    <t>I026569</t>
  </si>
  <si>
    <t>PREGO 18X27</t>
  </si>
  <si>
    <t>I020985</t>
  </si>
  <si>
    <t>SARRAFO DE MADEIRA PINUS 10 X 2.5CM</t>
  </si>
  <si>
    <t>TABUA DE MADEIRA PINUS 30 X 2.5 CM</t>
  </si>
  <si>
    <t>TE PVC REDUCAO ESGOTO DE 150X100MM</t>
  </si>
  <si>
    <t>TUBO DE ESGOTO DE PVC SERIE "R" CINZA (6") - 150MM - TIGRE, AMANCO OU EQUIVALENTE</t>
  </si>
  <si>
    <t>TUBO DE ESGOTO PRIMARIO DE PVC BRANCO SERIE NORMAL (4") - 100MM - TIGRE, AMANCO OU EQUIVALENTE</t>
  </si>
  <si>
    <t>I010115</t>
  </si>
  <si>
    <t>ELETRICISTA (OFICIAL - SINDUSCON)</t>
  </si>
  <si>
    <t>CABO FLEX ISOL. TERMOPLAST. 0,6/1KV - 16MM2 - 90º HEPR</t>
  </si>
  <si>
    <t>CABO FLEX ISOL. TERMOPLAST. 750V - 16MM2 - 70º</t>
  </si>
  <si>
    <t>CABO FLEX ISOL. TERMOPLAST. 750V - 4,00 MM2 - 70º</t>
  </si>
  <si>
    <t>CABO FLEXIVEL ISOLADO 0,6/1KV - 4 X 4.0MM2 - 90º HEPR</t>
  </si>
  <si>
    <t>CABO ISOLADO PVC PP 1 KV - 4 X 16.0MM2</t>
  </si>
  <si>
    <t>CHAPA COMPENSADA RESINADA ESP. 12MM</t>
  </si>
  <si>
    <t>CONJ CX MEDIDOR POLIFASICO P-980-005+CX DISJ P-940-003</t>
  </si>
  <si>
    <t>ESPELHO 4X2", LINHA BRANCA</t>
  </si>
  <si>
    <t>I048035</t>
  </si>
  <si>
    <t>HASTE TIPO COPPERWELD - 5/8 "X 2.4M - ALTA CAMADA</t>
  </si>
  <si>
    <t>INTERRUPTOR (MODULO) 1 TECLA SIMPLES 10A/250V S/ ESPELHO</t>
  </si>
  <si>
    <t>MINI DISJUNTOR MONOPOLAR 10A CURVA C 5KA 220/127V</t>
  </si>
  <si>
    <t>MINI DISJUNTOR MONOPOLAR 25A CURVA C 5KA 220/127V</t>
  </si>
  <si>
    <t>MINI DISJUNTOR MONOPOLAR 2A CURVA C 5KA 220/127V</t>
  </si>
  <si>
    <t>MINI DISJUNTOR MONOPOLAR 4A CURVA C 5KA 220/127V</t>
  </si>
  <si>
    <t>MINI DISJUNTOR MONOPOLAR 6A CURVA C 5KA 220/127V</t>
  </si>
  <si>
    <t>MINI DISJUNTOR TRIPOLAR 25A CURVA C 5KA 220/127V</t>
  </si>
  <si>
    <t>MINI DISJUNTOR TRIPOLAR 32A CURVA C 5KA 220/127V</t>
  </si>
  <si>
    <t>POSTE DE CONCRETO DUPLO "T" (DT) 7 METROS - 200 DAN</t>
  </si>
  <si>
    <t>QUADRO DIST EMBUTIR MET C/ BARRAMENTO TRIFASICO 40 CIRC - 100A C/ TRINCO</t>
  </si>
  <si>
    <t>PECA EM MADEIRA DE LEI 7X12CM (BRUTA)</t>
  </si>
  <si>
    <t>PECA EM MADEIRA DE LEI 7X5CM (BRUTA)</t>
  </si>
  <si>
    <t>PREGO - PRECO MEDIO DAS BITOLAS</t>
  </si>
  <si>
    <t>RESERVATORIO DE POLIETILENO 1.000 L C/ TAMPA</t>
  </si>
  <si>
    <t>I010101</t>
  </si>
  <si>
    <t>AJUDANTE (AJUDANTE PRATICO - SINDUSCON)</t>
  </si>
  <si>
    <t>ADESIVO 60X60CM COM IMPRESSAO LOGO DIGITAL CONFORME PROJETO</t>
  </si>
  <si>
    <t>CONJUNTO FIXACAO P/ TELHA DE ALUMINIO TRAPEZOIDAL</t>
  </si>
  <si>
    <t>PONTALETE DE MADEIRA BRUTA DE 3ª 8.0 X 8.0 CM</t>
  </si>
  <si>
    <t>PREGO 18X27 GALVANIZADO</t>
  </si>
  <si>
    <t>RIPA EM MADEIRA (MATERIAL DE 3ª) 5X2CM PINUS OU EQUIVALENTE</t>
  </si>
  <si>
    <t>TELHA METALICA ONDULADA ACO GALVALUME ESP 0.5MM PRE PINTADA 1 FACE COR RAL 9003 (BRANCA)</t>
  </si>
  <si>
    <t>BUCHA PLASTICA COM PARAFUSO - 8MM</t>
  </si>
  <si>
    <t>PLACA P/ INAUGURACAO OBRA EM ALUM POLIDO 40X50CM</t>
  </si>
  <si>
    <t>MOBILIZAÇÃO E DESMOB. CONTEINER P/BARRACÃO DE OBRA</t>
  </si>
  <si>
    <t>ALUGUEL CONTAINER REFEITORIO 6X2.40X2.40M</t>
  </si>
  <si>
    <t>MS</t>
  </si>
  <si>
    <t>ALUGUEL CONTAINER SANITARIO COLET 6X2.40X2.40M</t>
  </si>
  <si>
    <t>ALUGUEL CONTAINER ESCR+BANH 6X2.40X2.40M P+2J+1PT AR</t>
  </si>
  <si>
    <t>ALUGUEL MENSAL CONTAINER P/ ALMOX 6.00X2.40X2.40M</t>
  </si>
  <si>
    <t>REMOCAO RESIDUOS CLASSE A CONAMA (CACAMBA) CLASSE II B (NBR10004) INCLUSIVE DESTINACAO FINAL</t>
  </si>
  <si>
    <t>ALUGUEL MENSAL CONTAINER VESTIARIO 6.0X2.40X2.40M</t>
  </si>
  <si>
    <t>Serviço</t>
  </si>
  <si>
    <t>FONTE</t>
  </si>
  <si>
    <t>COEFICIENTE</t>
  </si>
  <si>
    <t>PREÇO UNITÁRIO</t>
  </si>
  <si>
    <t>TOTAL</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</si>
  <si>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</si>
  <si>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</si>
  <si>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</si>
  <si>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</si>
  <si>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TOTAL Serviço:</t>
  </si>
  <si>
    <t>Mão de Obra</t>
  </si>
  <si>
    <t>TOTAL Mão de Obra:</t>
  </si>
  <si>
    <t>GUINDAUTO HIDRÁULICO, CAPACIDADE MÁXIMA DE CARGA 6200 KG, MOMENTO MÁXIMO DE CARGA 11,7 TM, ALCANCE MÁXIMO HORIZONTAL 9,70 M, INCLUSIVE CAMINHÃO TOCO PBT 16.000 KG, POTÊNCIA DE 189 CV - CHP DIURNO. AF_06/2014</t>
  </si>
  <si>
    <t>Material</t>
  </si>
  <si>
    <t>TOTAL Material:</t>
  </si>
  <si>
    <t>AUXILIAR DE ELETRICISTA COM ENCARGOS COMPLEMENTARES</t>
  </si>
  <si>
    <t>CONCRETO MAGRO PARA LASTRO, TRAÇO 1:4,5:4,5 (EM MASSA SECA DE CIMENTO/ AREIA MÉDIA/ BRITA 1) - PREPARO MECÂNICO COM BETONEIRA 400 L. AF_05/2021</t>
  </si>
  <si>
    <t>ELETRICISTA COM ENCARGOS COMPLEMENTARES</t>
  </si>
  <si>
    <t>ASSENTADOR DE TUBOS COM ENCARGOS COMPLEMENTARES</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</si>
  <si>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</si>
  <si>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</si>
  <si>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ADESIVO PLASTICO PARA PVC, FRASCO COM *850* GR</t>
  </si>
  <si>
    <t>LIXA D'AGUA EM FOLHA, GRAO 100</t>
  </si>
  <si>
    <t>SOLUCAO PREPARADORA / LIMPADORA PARA PVC, FRASCO COM 1000 CM3</t>
  </si>
  <si>
    <t>ENCANADOR OU BOMBEIRO HIDRÁULICO COM ENCARGOS COMPLEMENTARES</t>
  </si>
  <si>
    <t>E9584</t>
  </si>
  <si>
    <t>E9599</t>
  </si>
  <si>
    <t>Central de concreto com capacidade de 30 m³/h - dosadora RS</t>
  </si>
  <si>
    <t>E9763</t>
  </si>
  <si>
    <t>M0030</t>
  </si>
  <si>
    <t>Aditivo plastificante e retardador de pega para concreto e argamassa</t>
  </si>
  <si>
    <t>M0082</t>
  </si>
  <si>
    <t>Areia média lavada</t>
  </si>
  <si>
    <t>M0191</t>
  </si>
  <si>
    <t>Brita 1</t>
  </si>
  <si>
    <t>M0424</t>
  </si>
  <si>
    <t>Cimento Portland CP II - 32 - saco</t>
  </si>
  <si>
    <t>UNIDADE</t>
  </si>
  <si>
    <t>t</t>
  </si>
  <si>
    <t>5914655</t>
  </si>
  <si>
    <t>5914647</t>
  </si>
  <si>
    <t>Equipamento</t>
  </si>
  <si>
    <t>MES</t>
  </si>
  <si>
    <t>TOTAL Equipamento:</t>
  </si>
  <si>
    <t>AJUDANTE DE CARPINTEIRO COM ENCARGOS COMPLEMENTARES</t>
  </si>
  <si>
    <t>CARPINTEIRO DE FORMAS COM ENCARGOS COMPLEMENTARES</t>
  </si>
  <si>
    <t>FABRICAÇÃO DE FÔRMA PARA VIGAS, EM CHAPA DE MADEIRA COMPENSADA RESINADA, E = 17 MM. AF_09/2020</t>
  </si>
  <si>
    <t>E9671</t>
  </si>
  <si>
    <t>Compressor de ar portátil de 363,87 l/s (771 PCM) - 158,13 kW</t>
  </si>
  <si>
    <t>E9203</t>
  </si>
  <si>
    <t>Escavadeira hidráulica com martelo hidráulico de 1.700 kg - 103 kW com periculosidade</t>
  </si>
  <si>
    <t>E9776</t>
  </si>
  <si>
    <t>Grupo gerador - 145/160 kVA</t>
  </si>
  <si>
    <t>E9207</t>
  </si>
  <si>
    <t>Máquina de solda elétrica retificadora 425 A - 18,70 kW</t>
  </si>
  <si>
    <t>Encarregado de O.A.C.</t>
  </si>
  <si>
    <t>h</t>
  </si>
  <si>
    <t>P9939</t>
  </si>
  <si>
    <t>Operador de equipamento leve com insalubridade</t>
  </si>
  <si>
    <t>SOLDADOR (HORISTA)</t>
  </si>
  <si>
    <t>M2130</t>
  </si>
  <si>
    <t>Eletrodo revestido E70XX</t>
  </si>
  <si>
    <t>M0942</t>
  </si>
  <si>
    <t>Estaca prancha metálica</t>
  </si>
  <si>
    <t>PEDREIRO COM ENCARGOS COMPLEMENTARES</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</si>
  <si>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</si>
  <si>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</si>
  <si>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CONCRETO MAGRO PARA LASTRO, TRAÇO 1:4,5:4,5 (EM MASSA SECA DE CIMENTO/ AREIA MÉDIA/ BRITA 1) - PREPARO MECÂNICO COM BETONEIRA 600 L. AF_05/2021</t>
  </si>
  <si>
    <t>M0014</t>
  </si>
  <si>
    <t>Aço CA 60</t>
  </si>
  <si>
    <t>M0075</t>
  </si>
  <si>
    <t>Arame liso recozido em aço-carbono - D = 1,24 mm (18 BWG)</t>
  </si>
  <si>
    <t>M0004</t>
  </si>
  <si>
    <t>Aço CA 50</t>
  </si>
  <si>
    <t>ESCAVADEIRA HIDRÁULICA SOBRE ESTEIRAS, CAÇAMBA 1,20 M3, PESO OPERACIONAL 21 T, POTÊNCIA BRUTA 155 HP - CHI DIURNO. AF_06/2014</t>
  </si>
  <si>
    <t>ESCAVADEIRA HIDRÁULICA SOBRE ESTEIRAS, CAÇAMBA 1,20 M3, PESO OPERACIONAL 21 T, POTÊNCIA BRUTA 155 HP - CHP DIURNO. AF_06/2014</t>
  </si>
  <si>
    <t>MATERIAL</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</si>
  <si>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</si>
  <si>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</si>
  <si>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COMPACTADOR DE SOLOS DE PERCUSSÃO (SOQUETE) COM MOTOR A GASOLINA 4 TEMPOS, POTÊNCIA 4 CV - CHI DIURNO. AF_08/2015</t>
  </si>
  <si>
    <t>COMPACTADOR DE SOLOS DE PERCUSSÃO (SOQUETE) COM MOTOR A GASOLINA 4 TEMPOS, POTÊNCIA 4 CV - CHP DIURNO. AF_08/2015</t>
  </si>
  <si>
    <t>ESCAVADEIRA HIDRÁULICA SOBRE ESTEIRAS, CAÇAMBA 0,80 M3, PESO OPERACIONAL 17 T, POTENCIA BRUTA 111 HP - CHI DIURNO. AF_06/2014</t>
  </si>
  <si>
    <t>ESCAVADEIRA HIDRÁULICA SOBRE ESTEIRAS, CAÇAMBA 0,80 M3, PESO OPERACIONAL 17 T, POTENCIA BRUTA 111 HP - CHP DIURNO. AF_06/2014</t>
  </si>
  <si>
    <t>Destinação Final de Resíduos Classe II A em aterro sanitário controlado</t>
  </si>
  <si>
    <t>E9672</t>
  </si>
  <si>
    <t>Caminhão basculante para rocha com capacidade de 12 m³ - 188 kW</t>
  </si>
  <si>
    <t>E9750</t>
  </si>
  <si>
    <t>Bomba de injeção de argamassa com capacidade de 50 l/min</t>
  </si>
  <si>
    <t>E9605</t>
  </si>
  <si>
    <t>Caminhão tanque com capacidade de 6.000 l - 136 kW</t>
  </si>
  <si>
    <t>E9779</t>
  </si>
  <si>
    <t>E9694</t>
  </si>
  <si>
    <t>Misturador de argamassa de alta turbulência com capacidade de 220 l - 13 kW</t>
  </si>
  <si>
    <t>E9642</t>
  </si>
  <si>
    <t>Perfuratriz hidráulica sobre esteiras para estaca raiz - 56 kW</t>
  </si>
  <si>
    <t>E9071</t>
  </si>
  <si>
    <t>Transportador manual carrinho de mão com capacidade de 80 l</t>
  </si>
  <si>
    <t>M2320</t>
  </si>
  <si>
    <t>Tubo de revestimento em aço-carbono schedule 40 para estaca raiz - ponteira schedule 80, D = 273,0 mm, peso 67 kg/m</t>
  </si>
  <si>
    <t>M2321</t>
  </si>
  <si>
    <t>Tubo de revestimento em aço-carbono schedule 40 para estaca raiz - ponteira schedule 80, D = 323,8 mm, peso 90 kg/m</t>
  </si>
  <si>
    <t>E9652</t>
  </si>
  <si>
    <t>Compressor de ar portátil de 540,85 l/s (1.146 PCM) - 331,10 kW</t>
  </si>
  <si>
    <t>M1645</t>
  </si>
  <si>
    <t>M0669</t>
  </si>
  <si>
    <t>M1644</t>
  </si>
  <si>
    <t>E9640</t>
  </si>
  <si>
    <t>Compressor de ar portátil de 33,51 l/s (71 PCM) - 14 kW</t>
  </si>
  <si>
    <t>E9677</t>
  </si>
  <si>
    <t>Martelete perfurador/rompedor a ar comprimido de 10 kg com capacidade de 1.800 gpm</t>
  </si>
  <si>
    <t>M1391</t>
  </si>
  <si>
    <t>Ponteiro para martelete - D = 22 mm e C = 1,00 m</t>
  </si>
  <si>
    <t>E9706</t>
  </si>
  <si>
    <t>Martelete perfurador/rompedor a ar comprimido de 28 kg para concreto com capacidade de 1.230 gpm</t>
  </si>
  <si>
    <t>M0601</t>
  </si>
  <si>
    <t>Ponteiro para martelete - D = 32 mm e C = 1,00 m</t>
  </si>
  <si>
    <t>ARGAMASSA TRAÇO 1:2:9 (EM VOLUME DE CIMENTO, CAL E AREIA MÉDIA ÚMIDA) PARA EMBOÇO/MASSA ÚNICA/ASSENTAMENTO DE ALVENARIA DE VEDAÇÃO, PREPARO MECÂNICO COM BETONEIRA 400 L. AF_08/2019</t>
  </si>
  <si>
    <t>GRANITEIRO/MARMORISTA (OFICIAL - SINDUSCON)</t>
  </si>
  <si>
    <t>ARGAMASSA TRAÇO 1:6 (EM VOLUME DE CIMENTO E AREIA MÉDIA ÚMIDA) COM ADIÇÃO DE PLASTIFICANTE PARA EMBOÇO/MASSA ÚNICA/ASSENTAMENTO DE ALVENARIA DE VEDAÇÃO, PREPARO MECÂNICO COM BETONEIRA 400 L. AF_08/2019</t>
  </si>
  <si>
    <t>SERRA CIRCULAR DE BANCADA COM MOTOR ELÉTRICO POTÊNCIA DE 5HP, COM COIFA PARA DISCO 10" - CHI DIURNO. AF_08/2015</t>
  </si>
  <si>
    <t>SERRA CIRCULAR DE BANCADA COM MOTOR ELÉTRICO POTÊNCIA DE 5HP, COM COIFA PARA DISCO 10" - CHP DIURNO. AF_08/2015</t>
  </si>
  <si>
    <t>COBOGO DE CONCRETO TIPO RETO 10 X 40 X 40CM - 9 FUROS</t>
  </si>
  <si>
    <t>IMUNIZANTE PARA MADEIRA</t>
  </si>
  <si>
    <t>MADEIRA DE LEI PARA TELHADO COLONIAL/TELHA FRANCESA</t>
  </si>
  <si>
    <t>GUINCHO ELÉTRICO DE COLUNA, CAPACIDADE 400 KG, COM MOTO FREIO, MOTOR TRIFÁSICO DE 1,25 CV - CHI DIURNO. AF_03/2016</t>
  </si>
  <si>
    <t>GUINCHO ELÉTRICO DE COLUNA, CAPACIDADE 400 KG, COM MOTO FREIO, MOTOR TRIFÁSICO DE 1,25 CV - CHP DIURNO. AF_03/2016</t>
  </si>
  <si>
    <t>TELHADISTA COM ENCARGOS COMPLEMENTARES</t>
  </si>
  <si>
    <t>LIXA P/ FERRO Nº 100 K-246 225X275MM - NORTON OU EQUIVALENTE</t>
  </si>
  <si>
    <t>ZARCAO</t>
  </si>
  <si>
    <t>TUBO ACO GALVANIZADO COM COSTURA, CLASSE MEDIA, DN 1.1/2", E = *3,25* MM, PESO *3,61* KG/M (NBR 5580)</t>
  </si>
  <si>
    <t>ARGAMASSA TRAÇO 1:4 (EM VOLUME DE CIMENTO E AREIA MÉDIA ÚMIDA), PREPARO MANUAL. AF_08/2019</t>
  </si>
  <si>
    <t>SERRALHEIRO COM ENCARGOS COMPLEMENTARES</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</si>
  <si>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</si>
  <si>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</si>
  <si>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CAIXA D´ÁGUA EM POLIETILENO, 500 LITROS - FORNECIMENTO E INSTALAÇÃO. AF_06/2021</t>
  </si>
  <si>
    <t>FURO EM CAIXA D'ÁGUA COM ESPESSURA DE 2 ATÉ 5 MM E DIÂMETRO DE 25 MM. AF_06/2021</t>
  </si>
  <si>
    <t>FURO EM CAIXA D'ÁGUA COM ESPESSURA DE 2 ATÉ 5 MM E DIÂMETRO DE 32 MM. AF_06/2021</t>
  </si>
  <si>
    <t>JOELHO 90 GRAUS, PVC, SOLDÁVEL, DN 32 MM INSTALADO EM RESERVAÇÃO DE ÁGUA DE EDIFICAÇÃO QUE POSSUA RESERVATÓRIO DE FIBRA/FIBROCIMENTO   FORNECIMENTO E INSTALAÇÃO. AF_06/2016</t>
  </si>
  <si>
    <t>REGISTRO DE ESFERA, PVC, SOLDÁVEL, COM VOLANTE, DN  25 MM - FORNECIMENTO E INSTALAÇÃO. AF_08/2021</t>
  </si>
  <si>
    <t>REGISTRO DE ESFERA, PVC, SOLDÁVEL, COM VOLANTE, DN  32 MM - FORNECIMENTO E INSTALAÇÃO. AF_08/2021</t>
  </si>
  <si>
    <t>TÊ, PVC, SOLDÁVEL, DN  25 MM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</si>
  <si>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</si>
  <si>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TORNEIRA DE BOIA PARA CAIXA D'ÁGUA, ROSCÁVEL, 3/4" - FORNECIMENTO E INSTALAÇÃO. AF_08/2021</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</si>
  <si>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</si>
  <si>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</si>
  <si>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PINTOR COM ENCARGOS COMPLEMENTARES</t>
  </si>
  <si>
    <t>TANQUE DE LOUÇA BRANCA SUSPENSO, 18L OU EQUIVALENTE - FORNECIMENTO E INSTALAÇÃO. AF_01/2020</t>
  </si>
  <si>
    <t>ARGAMASSA TRAÇO 1:3 (EM VOLUME DE CIMENTO E AREIA GROSSA ÚMIDA) PARA CHAPISCO CONVENCIONAL, PREPARO MANUAL. AF_08/2019</t>
  </si>
  <si>
    <t>AZULEJISTA OU LADRILHISTA COM ENCARGOS COMPLEMENTARES</t>
  </si>
  <si>
    <t>ANEL DE VEDAÇÃO AZUL PARA BACIA SANITARIA</t>
  </si>
  <si>
    <t>ASSENTO DE PLASTICO PARA VASO SANITARIO</t>
  </si>
  <si>
    <t>BACIA DE LOUÇA BRANCA LINHA APIA</t>
  </si>
  <si>
    <t>BUCHA PLASTICA 8MM</t>
  </si>
  <si>
    <t>PARAFUSO CROMADO P/FIXACAO SANITARIOS</t>
  </si>
  <si>
    <t>TUBO DE LIGACAO CROMADO COM CANOPLA</t>
  </si>
  <si>
    <t>CHUVEIRO PRESSMATIC ANT VANDALISMO 17125006</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</si>
  <si>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</si>
  <si>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</si>
  <si>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3CM. AF_07/2021</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</si>
  <si>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</si>
  <si>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</si>
  <si>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</si>
  <si>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CUBA DE EMBUTIR RETANGULAR DE AÇO INOXIDÁVEL, 46 X 30 X 12 CM - FORNECIMENTO E INSTALAÇÃO. AF_01/2020</t>
  </si>
  <si>
    <t>ARGAMASSA TRAÇO 1:2:8 (EM VOLUME DE CIMENTO, CAL E AREIA MÉDIA ÚMIDA) PARA EMBOÇO/MASSA ÚNICA/ASSENTAMENTO DE ALVENARIA DE VEDAÇÃO, PREPARO MECÂNICO COM BETONEIRA 400 L. AF_08/2019</t>
  </si>
  <si>
    <t>IMPERMEABILIZADOR COM ENCARGOS COMPLEMENTARES</t>
  </si>
  <si>
    <t>ARGAMASSA TRAÇO 1:4 (EM VOLUME DE CIMENTO E AREIA MÉDIA ÚMIDA) PARA CONTRAPISO, PREPARO MECÂNICO COM BETONEIRA 400 L. AF_08/2019</t>
  </si>
  <si>
    <t>PECA EM MADEIRA DE LEI 15.0 X 20.0 CM (APARELHADA)</t>
  </si>
  <si>
    <t>PECA EM MADEIRA DE LEI 7.0 X 12.0 CM (APARELHADA)</t>
  </si>
  <si>
    <t>PECA EM MADEIRA DE LEI 8.0 X 8.0 CM</t>
  </si>
  <si>
    <t>RIPA EM MADEIRA DE LEI 1.5 X 4.0 CM</t>
  </si>
  <si>
    <t>CUMEEIRA CERAMICA CAPA E CANAL NAT - PÇA VITORIA</t>
  </si>
  <si>
    <t>TELHA CERAMICA TIPO CAPA E CANAL PLAN - NATURAL</t>
  </si>
  <si>
    <t>LUVA SOLDAVEL COM BUCHA DE LATAO, PVC, 25 MM X 3/4"</t>
  </si>
  <si>
    <t>AUXILIAR DE ENCANADOR OU BOMBEIRO HIDRAULICO (HORISTA)</t>
  </si>
  <si>
    <t>ACAB. ANTIVAND. REF. 01505006 P/ VALVULA DESCARGA</t>
  </si>
  <si>
    <t>VALVULA DE DESCARGA COM REGISTRO 1 1/2" S/ ACABAM.</t>
  </si>
  <si>
    <t>TUBO DE ESGOTO PRIMARIO DE PVC BRANCO SERIE NORMAL(1.1/2") - 40MM - TIGRE, AMANCO OU EQUIVALENTE</t>
  </si>
  <si>
    <t>TUBO DE ESGOTO PRIMARIO DE PVC BRANCO SERIE NORMAL (2") - 50MM - TIGRE, AMANCO OU EQUIVALENTE</t>
  </si>
  <si>
    <t>RALO SIFONADO 10X10CM C/ GRELHA QUADRADA PVC</t>
  </si>
  <si>
    <t>CX SIF MONTADA C/ GRELHA E PORTA GRELHA QUADRADO INOX 150X150X50MM</t>
  </si>
  <si>
    <t>PREPARO DE FUNDO DE VALA COM LARGURA MENOR QUE 1,5 M, COM CAMADA DE AREIA, LANÇAMENTO MANUAL. AF_08/2020</t>
  </si>
  <si>
    <t>CAP PVC, SOLDAVEL, DN 100 MM, SERIE NORMAL, PARA ESGOTO PREDIAL</t>
  </si>
  <si>
    <t>TUBO DE ESGOTO PRIMARIO DE PVC BRANCO SERIE NORMAL (8") - 200MM - TIGRE, AMANCO OU EQUIVALENTE</t>
  </si>
  <si>
    <t>BLOCO DE CONCRETO 9 X 19 X 39CM - VEDACAO</t>
  </si>
  <si>
    <t>CURVA 90° LONGA PVC ESGOTO 100 MM</t>
  </si>
  <si>
    <t>FILTRO ANAEROBIO ANEIS CONCR. DIAM.1.20M, H=2.00M</t>
  </si>
  <si>
    <t>TE 90° PVC RIGIDO P/ ESGOTO DE 100MM (4")</t>
  </si>
  <si>
    <t>CALCETEIRO COM ENCARGOS COMPLEMENTARES</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</si>
  <si>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</si>
  <si>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</si>
  <si>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LIXA PARA MADEIRA/MASSA Nº 150</t>
  </si>
  <si>
    <t>SELADOR ACRILICO</t>
  </si>
  <si>
    <t>AUXILIAR DE SERRALHEIRO COM ENCARGOS COMPLEMENTARES</t>
  </si>
  <si>
    <t>2009619</t>
  </si>
  <si>
    <t>Alvenaria de blocos de concreto 19 x 19 x 39 cm com espessura de 20 cm - areia comercial</t>
  </si>
  <si>
    <t>m²</t>
  </si>
  <si>
    <t>1107892</t>
  </si>
  <si>
    <t>Concreto fck = 20 MPa - confecção em betoneira e lançamento manual - areia e brita comerciais</t>
  </si>
  <si>
    <t>1106057</t>
  </si>
  <si>
    <t>Concreto magro - confecção em betoneira e lançamento manual - areia e brita comerciais</t>
  </si>
  <si>
    <t>4805751</t>
  </si>
  <si>
    <t>Escavação manual em material de 1ª categoria na profundidade de 1 a 2 m</t>
  </si>
  <si>
    <t>TOTAL SERVIÇOS:</t>
  </si>
  <si>
    <t>LONA PLASTICA PESADA PRETA, E = 150 MICRA</t>
  </si>
  <si>
    <t>SARRAFO *2,5 X 7,5* CM EM PINUS, MISTA OU EQUIVALENTE DA REGIAO - BRUTA</t>
  </si>
  <si>
    <t>SARRAFO NAO APARELHADO *2,5 X 10* CM, EM MACARANDUBA, ANGELIM OU EQUIVALENTE DA REGIAO -  BRUTA</t>
  </si>
  <si>
    <t>TELA DE ACO SOLDADA NERVURADA, CA-60, Q-196, (3,11 KG/M2), DIAMETRO DO FIO = 5,0 MM, LARGURA = 2,45 M, ESPACAMENTO DA MALHA = 10 X 10 CM</t>
  </si>
  <si>
    <t>CONCRETO FCK = 20MPA, TRAÇO 1:2,7:3 (EM MASSA SECA DE CIMENTO/ AREIA MÉDIA/ BRITA 1) - PREPARO MECÂNICO COM BETONEIRA 400 L. AF_05/2021</t>
  </si>
  <si>
    <t>GRAMA EM PLACAS TIPO ESMERALDA</t>
  </si>
  <si>
    <t>TERRA VEGETAL</t>
  </si>
  <si>
    <t>ARGAMASSA TRAÇO 1:3 (EM VOLUME DE CIMENTO E AREIA MÉDIA ÚMIDA), PREPARO MANUAL. AF_08/2019</t>
  </si>
  <si>
    <t>CIMENTO COLANTE INDUSTRIALIZADO AC I</t>
  </si>
  <si>
    <t>LADRILHO HIDRÁULICO PASTILHADO 20X20CM COLORIDO</t>
  </si>
  <si>
    <t>LADRILHO HIDRAULICO RANHURADO 20X20CM COLORIDO</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</si>
  <si>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</si>
  <si>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</si>
  <si>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JARDINEIRO COM ENCARGOS COMPLEMENTARES</t>
  </si>
  <si>
    <t>EXTINTOR GAS CARBONICO CO2 5 BC -6 KG</t>
  </si>
  <si>
    <t>SUPORTE PARA EXTINTOR</t>
  </si>
  <si>
    <t>EXTINTOR PORTATIL PO QUIMICO SECO ABC- 6KG</t>
  </si>
  <si>
    <t>EXTINTOR DE INCENDIO PORTATIL COM CARGA DE PO QUIMICO SECO (PQS) DE 8 KG, CLASSE BC</t>
  </si>
  <si>
    <t>M0160</t>
  </si>
  <si>
    <t>Extintor de incêndio tipo espuma mecânica - V = 10 l</t>
  </si>
  <si>
    <t>M0198</t>
  </si>
  <si>
    <t>Parafuso de cabeça chata em aço - D = 4,5 mm e bucha plástica - D = 8 mm (S8)</t>
  </si>
  <si>
    <t>ARGAMASSA TRAÇO 1:2:8 (EM VOLUME DE CIMENTO, CAL E AREIA MÉDIA ÚMIDA) PARA EMBOÇO/MASSA ÚNICA/ASSENTAMENTO DE ALVENARIA DE VEDAÇÃO, PREPARO MANUAL. AF_08/2019</t>
  </si>
  <si>
    <t>E9530</t>
  </si>
  <si>
    <t>Rolo compactador liso vibratório autopropelido por pneus de 11 t - 97 kW</t>
  </si>
  <si>
    <t>E9541</t>
  </si>
  <si>
    <t>Trator sobre esteiras com lâmina - 259 kW</t>
  </si>
  <si>
    <t>M1097</t>
  </si>
  <si>
    <t>Pedra de mão ou rachão</t>
  </si>
  <si>
    <t>I100202</t>
  </si>
  <si>
    <t>PERFIL METALICO "U" 200 X 50 X 3,8MM</t>
  </si>
  <si>
    <t>ENGENHEIRO ELETRICISTA</t>
  </si>
  <si>
    <t>Nivel de pedreiro</t>
  </si>
  <si>
    <t>CABO-DE-CONTROLE 4 X 1,5MM BLIND COM MALHA COBRE</t>
  </si>
  <si>
    <t>mt</t>
  </si>
  <si>
    <t>Suporte de fixação de eletrocalha de 200x100mm, na parede, através de suporte tipo mão francesa simples (1 und), parafuso e bucha S8 (2und)</t>
  </si>
  <si>
    <t>SAIDA HORIZONTAL P/ELETRODUTO Ø 1"</t>
  </si>
  <si>
    <t>ELETRODUTO DE PVC RIGIDO 1" - ROSCAVEL SEM LUVA</t>
  </si>
  <si>
    <t>ELETRODUTO DE PVC RIGIDO 3/4" - ROSCAVEL SEM LUVA</t>
  </si>
  <si>
    <t>DUTO CORRUGADO DE PEAD COR PRETA 2"</t>
  </si>
  <si>
    <t>ELETRODUTO DE PVC RIGIDO 2" - ROSCAVEL SEM LUVA</t>
  </si>
  <si>
    <t>ENGENHEIRO CIVIL SENIOR</t>
  </si>
  <si>
    <t>MONTADOR DE MAQUINAS (HORISTA)</t>
  </si>
  <si>
    <t>FÓRMULA</t>
  </si>
  <si>
    <t>X1</t>
  </si>
  <si>
    <t>5914640</t>
  </si>
  <si>
    <t xml:space="preserve">Transporte com cavalo mecânico com semirreboque </t>
  </si>
  <si>
    <t>null</t>
  </si>
  <si>
    <t>TOTAL ITENS TRANSPORTE:</t>
  </si>
  <si>
    <t>FITA ISOLANTE ADESIVA ANTICHAMA, USO ATE 750 V, EM ROLO DE 19 MM X 5 M</t>
  </si>
  <si>
    <t>TOTAL Geral:</t>
  </si>
  <si>
    <t>CABO DE COBRE UNIPOLAR 35 MM2 COM ISOLAMENTO 15KV</t>
  </si>
  <si>
    <t>CABO FLEX ISOL. TERMOPLAST. 0,6/1KV - 25MM2 - 90º HEPR</t>
  </si>
  <si>
    <t>DUTO CORRUGADO DE PEAD COR PRETA 1 1/2"</t>
  </si>
  <si>
    <t>DUTO CORRUGADO DE PEAD COR PRETA 4"</t>
  </si>
  <si>
    <t>DUTO CORRUGADO DE PEAD COR PRETA 6"</t>
  </si>
  <si>
    <t>ELETRODUTO FLEXIVEL CORRUGADO 3/4" PVC TIGREFLEX</t>
  </si>
  <si>
    <t>ELETRODUTO FLEXIVEL CORRUGADO 1" PVC TIGREFLEX</t>
  </si>
  <si>
    <t>ELETROCALHA STANDARD PERFURADA S/ TAMPA 200X100MM - CH16</t>
  </si>
  <si>
    <t>TAMPA DE ENCAIXE P/ ELETROCALHA CH18, 150MM</t>
  </si>
  <si>
    <t>SUPORTE MÃO FRANCESA EM AÇO, ABAS IGUAIS 30 CM, CAPACIDADE MINIMA 60 KG, BRANCO - FORNECIMENTO E INSTALAÇÃO. AF_01/2020</t>
  </si>
  <si>
    <t>SAÍDA HORIZONTAL P/ ELETRODUTO Ø 2" PRE ZZINCADA</t>
  </si>
  <si>
    <t>1107895</t>
  </si>
  <si>
    <t>Concreto fck = 25 MPa - confecção em betoneira e lançamento manual - areia extraída e brita produzida</t>
  </si>
  <si>
    <t>4805749</t>
  </si>
  <si>
    <t>Escavação manual de vala em material de 1ª categoria</t>
  </si>
  <si>
    <t>3103302</t>
  </si>
  <si>
    <t>Fôrmas de tábuas de pinho para dispositivos de drenagem - utilização de 3 vezes - confecção, instalação e retirada</t>
  </si>
  <si>
    <t>POSTE CONICO CONTINUO EM ACO GALVANIZADO, RETO, ENGASTADO,  H = 7 M, DIAMETRO INFERIOR = *125* MM</t>
  </si>
  <si>
    <t xml:space="preserve">Refletor em LED IP 66, 150W </t>
  </si>
  <si>
    <t>RELE FOTOELETRICO INTERNO E EXTERNO BIVOLT 1000 W, DE CONECTOR, SEM BASE</t>
  </si>
  <si>
    <t>CRUZETA DE FERRO GALVANIZADO, COM ROSCA BSP, DE 3"</t>
  </si>
  <si>
    <t>BRACO P/ LUMINARIA PUBLICA 1 X 1,50M ROMAGNOLE OU EQUIV</t>
  </si>
  <si>
    <t>LUMINARIA DE LED PARA ILUMINACAO PUBLICA, DE 138 W ATE 180 W, INVOLUCRO EM ALUMINIO OU ACO INOX</t>
  </si>
  <si>
    <t>CHUMBADOR DE ACO, DIAMETRO 5/8", COMPRIMENTO 6", COM PORCA</t>
  </si>
  <si>
    <t>LUMINARIA DE LED PARA ILUMINACAO PUBLICA, DE 33 W ATE 50 W, INVOLUCRO EM ALUMINIO OU ACO INOX</t>
  </si>
  <si>
    <t>POSTE DECORATIVO PARA JARDIM EM ACO TUBULAR, SEM LUMINARIA, H = *2,5* M</t>
  </si>
  <si>
    <t>I046689</t>
  </si>
  <si>
    <t>SUPORTE PARA UMA LUMINARIA TIPO PETALA - SL1</t>
  </si>
  <si>
    <t>LUMINARIA TIPO TARTARUGA PARA AREA EXTERNA EM ALUMINIO, COM GRADE, PARA 1 LAMPADA, BASE E27, POTENCIA MAXIMA 40/60 W (NAO INCLUI LAMPADA)</t>
  </si>
  <si>
    <t>LUMINARIA DE EMBUTIR EM CHAPA DE ACO PARA 2 LAMPADAS FLUORESCENTES DE 14 W COM REFLETOR E ALETAS EM ALUMINIO, COMPLETA (INCLUI REATOR E LAMPADAS)</t>
  </si>
  <si>
    <t>CAIXA PASSAG. CH 18 C/TAMPA PARAF. 300X300X120MM</t>
  </si>
  <si>
    <t>ACO CA-60 DE 5.0MM</t>
  </si>
  <si>
    <t>I020987</t>
  </si>
  <si>
    <t>TABUA DE MADEIRA PINUS 30 X 2.5 CM (TAIPA DE 1ª)</t>
  </si>
  <si>
    <t>CAIXA PVC 4 X 2" - IP40 - TIGRE OU EQUIVALENTE</t>
  </si>
  <si>
    <t>DISP PROT CONTR SURTOS DPS BIPOLAR 275VCA COR 40KA</t>
  </si>
  <si>
    <t>ARGAMASSA TRAÇO 1:1:6 (EM VOLUME DE CIMENTO, CAL E AREIA MÉDIA ÚMIDA) PARA EMBOÇO/MASSA ÚNICA/ASSENTAMENTO DE ALVENARIA DE VEDAÇÃO, PREPARO MANUAL. AF_08/2019</t>
  </si>
  <si>
    <t>CONJ PARAFUSO, PORCA E ARRUELA LATAO 3/8 X 11/2"</t>
  </si>
  <si>
    <t>TERMINAL COMPRESSÃO COBRE ESTANHADO 50MM2 TEL 5150</t>
  </si>
  <si>
    <t>CONECTOR DE MEDICAO EM LATAO C/ 2 PARAFUSOS TEL-562</t>
  </si>
  <si>
    <t>CAIXA DE INSPECAO DE PVC Ø300X300MM - TEL-552</t>
  </si>
  <si>
    <t>TAMPA REFORCADA EM FºFº C/ ESCOTILHA - TEL-536</t>
  </si>
  <si>
    <t>ALICATE Z-201</t>
  </si>
  <si>
    <t>MOLDE P/ SOLDA EXOTERMICA TIPO HCL 5/8" 50-5</t>
  </si>
  <si>
    <t>PÇ</t>
  </si>
  <si>
    <t>PO EXOTERMICO IGNICAO C/ PALITO CARTUCHO 115</t>
  </si>
  <si>
    <t>FUSIVEL NH 01 RETARDADO IN 125 A</t>
  </si>
  <si>
    <t>CABO COBRE NU TEMPERA MEIO DURA 25MM2 - CLASSE 2A</t>
  </si>
  <si>
    <t>CABO COBRE NU TEMPERA MEIO DURA 35MM2 - CLASSE 2A</t>
  </si>
  <si>
    <t>CABO COBRE NU TEMPERA MEIO DURA 50MM2 - CLASSE 2A</t>
  </si>
  <si>
    <t>BUCHA DE NYLON N.º6 REF.: TEL-5306</t>
  </si>
  <si>
    <t>PARAFUSO AUTOATARRACHANTE DIM 4.2X32MM REF TEL5333</t>
  </si>
  <si>
    <t>POLIURETANO FLEXIVEL BISNAGA 360G TEL 5905</t>
  </si>
  <si>
    <t>TERMINAL AEREO EM LATAO (MINICAPTOR) H=250MM X 10MM - TEL 2024 - TERMOTECNICA OU EQUIVALENTE</t>
  </si>
  <si>
    <t>FIXADOR UNIV SPDA ESTANH TEL-5024 P/CABO 16 A 70MM</t>
  </si>
  <si>
    <t>PARAF. INOX SEXT. M6X45MM, BUCHA N.8, ARRUELA 1/4"</t>
  </si>
  <si>
    <t>PRESILHA DE LATAO FURO Ø5MM PARA CABOS 35-50MM² - TEL-744 - TERMOTECNICA OU EQUIVALENTE</t>
  </si>
  <si>
    <t>CONJ PARAFUSO, PORCA E ARRUELA LATAO 5/16 X 11/4"</t>
  </si>
  <si>
    <t>TERMINAL COMPRESSÃO COBRE ESTANHADO 35MM TEL 5135</t>
  </si>
  <si>
    <t>ABRACADEIRA TIPO D COM CUNHA P/ ELETRODUTO Ø 1" - TEL-095</t>
  </si>
  <si>
    <t>CAIXA POLIPROPILENO EQUIP 180X150X90MM TEL 902</t>
  </si>
  <si>
    <t>CAIXA ACO EQUIP POT 380X320X175MM - TEL-903</t>
  </si>
  <si>
    <t>CAIXA C/TAMPA DO TIPO CIE-2 20X20X12 CM (TELEFONE) (DE EMBUTIR)</t>
  </si>
  <si>
    <t>ELETROTECNICO (HORISTA)</t>
  </si>
  <si>
    <t>CABO DE COBRE NU 25 MM2 MEIO-DURO</t>
  </si>
  <si>
    <t>MONTADOR DE ELETROELETRÔNICOS COM ENCARGOS COMPLEMENTARES</t>
  </si>
  <si>
    <t>SUPORTE PARAFUSADO COM PLACA DE ENCAIXE 4" X 4" ALTO (2,00 M DO PISO) PARA PONTO ELÉTRICO - FORNECIMENTO E INSTALAÇÃO. AF_12/2015</t>
  </si>
  <si>
    <t>I010130</t>
  </si>
  <si>
    <t>MONTADOR (SINTRACONST)</t>
  </si>
  <si>
    <t>CAIXA C/TAMPA DO TIPO CIE-4 60X60X12 CM (TELEFONE) (DE EMBUTIR)</t>
  </si>
  <si>
    <t>Transporte</t>
  </si>
  <si>
    <t>Transporte com cavalo mecânico com semirreboque com capacidade de 30 t - rodovia pavimentada</t>
  </si>
  <si>
    <t>TOTAL Transporte:</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</si>
  <si>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</si>
  <si>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CHP DIURNO. AF_06/2018</t>
  </si>
  <si>
    <t>ENGENHEIRO CIVIL DE OBRA PLENO</t>
  </si>
  <si>
    <t>AJUDANTE DE ESTRUTURAS METALICAS HORISTA</t>
  </si>
  <si>
    <t>MONTADOR DE ESTRUTURAS METALICAS HORISTA</t>
  </si>
  <si>
    <t>CHAPA DE ACO CARBONO LAMINADO A QUENTE, QUALIDADE ESTRUTURAL, BITOLA 3/16", E =4,75 MM (37,29 KG/M2)</t>
  </si>
  <si>
    <t>PINTURA COM TINTA ALQUÍDICA DE ACABAMENTO (ESMALTE SINTÉTICO BRILHANTE) PULVERIZADA SOBRE SUPERFÍCIES METÁLICAS (EXCETO PERFIL) EXECUTADO EM OBRA (02 DEMÃOS). AF_01/2020_PE</t>
  </si>
  <si>
    <t>GUINDAUTO HIDRÁULICO, CAPACIDADE MÁXIMA DE CARGA 6200 KG, MOMENTO MÁXIMO DE CARGA 11,7 TM, ALCANCE MÁXIMO HORIZONTAL 9,70 M, INCLUSIVE CAMINHÃO TOCO PBT 16.000 KG, POTÊNCIA DE 189 CV - CHI DIURNO. AF_06/2014</t>
  </si>
  <si>
    <t>MONTADOR (TUBO AÇO/EQUIPAMENTOS) COM ENCARGOS COMPLEMENTARES</t>
  </si>
  <si>
    <t>A</t>
  </si>
  <si>
    <t>B</t>
  </si>
  <si>
    <t>VALOR (R$)</t>
  </si>
  <si>
    <t>MÊS 1</t>
  </si>
  <si>
    <t>MÊS 2</t>
  </si>
  <si>
    <t>MÊS 3</t>
  </si>
  <si>
    <t>MÊS 4</t>
  </si>
  <si>
    <t>MÊS 5</t>
  </si>
  <si>
    <t>MÊS 6</t>
  </si>
  <si>
    <t>MÊS 7</t>
  </si>
  <si>
    <t>MÊS 8</t>
  </si>
  <si>
    <t>MÊS 9</t>
  </si>
  <si>
    <t>MÊS 10</t>
  </si>
  <si>
    <t>MÊS 11</t>
  </si>
  <si>
    <t>MÊS 12</t>
  </si>
  <si>
    <t>MÊS 13</t>
  </si>
  <si>
    <t>MÊS 14</t>
  </si>
  <si>
    <t>MÊS 15</t>
  </si>
  <si>
    <t>Total parcela</t>
  </si>
  <si>
    <t>Índice de preço para remoção de entulho decorrente da execução de obras - BDI = 14,02, incluindo aluguel da caçamba, carga, transporte e descarga em área licenciada</t>
  </si>
  <si>
    <t>ENCARGOS SOCIAIS SOBRE PREÇOS DA MÃO-DE-OBRA: 116,32%(HORA)   72,58%(MÊS)</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</si>
  <si>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</si>
  <si>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</si>
  <si>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</si>
  <si>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</si>
  <si>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</si>
  <si>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</si>
  <si>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</si>
  <si>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</si>
  <si>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</si>
  <si>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</si>
  <si>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</si>
  <si>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</si>
  <si>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</si>
  <si>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</si>
  <si>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</si>
  <si>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</si>
  <si>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</si>
  <si>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</si>
  <si>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</si>
  <si>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</si>
  <si>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</si>
  <si>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</si>
  <si>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</si>
  <si>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</si>
  <si>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</si>
  <si>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</si>
  <si>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</si>
  <si>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</si>
  <si>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</si>
  <si>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</si>
  <si>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</si>
  <si>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</si>
  <si>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</si>
  <si>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</si>
  <si>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</si>
  <si>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</si>
  <si>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</si>
  <si>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</si>
  <si>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</si>
  <si>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</si>
  <si>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</si>
  <si>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</si>
  <si>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</si>
  <si>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</si>
  <si>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</si>
  <si>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</si>
  <si>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</si>
  <si>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</si>
  <si>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</si>
  <si>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</si>
  <si>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</si>
  <si>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</si>
  <si>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</si>
  <si>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</si>
  <si>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</si>
  <si>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</si>
  <si>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</si>
  <si>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</si>
  <si>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</si>
  <si>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</si>
  <si>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</si>
  <si>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</si>
  <si>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</si>
  <si>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</si>
  <si>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</si>
  <si>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</si>
  <si>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</si>
  <si>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</si>
  <si>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</si>
  <si>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</si>
  <si>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</si>
  <si>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</si>
  <si>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</si>
  <si>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</si>
  <si>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</si>
  <si>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</si>
  <si>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</si>
  <si>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</si>
  <si>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</si>
  <si>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</si>
  <si>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</si>
  <si>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</si>
  <si>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</si>
  <si>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</si>
  <si>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</si>
  <si>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</si>
  <si>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</si>
  <si>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</si>
  <si>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</si>
  <si>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</si>
  <si>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</si>
  <si>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</si>
  <si>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</si>
  <si>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</si>
  <si>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</si>
  <si>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</si>
  <si>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</si>
  <si>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</si>
  <si>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</si>
  <si>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</si>
  <si>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</si>
  <si>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</si>
  <si>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</si>
  <si>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</si>
  <si>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</si>
  <si>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</si>
  <si>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</si>
  <si>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</si>
  <si>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</si>
  <si>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</si>
  <si>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</si>
  <si>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</si>
  <si>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</si>
  <si>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</si>
  <si>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</si>
  <si>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</si>
  <si>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</si>
  <si>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</si>
  <si>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</si>
  <si>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</si>
  <si>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</si>
  <si>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</si>
  <si>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</si>
  <si>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</si>
  <si>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</si>
  <si>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</si>
  <si>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</si>
  <si>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</si>
  <si>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</si>
  <si>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</si>
  <si>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</si>
  <si>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</si>
  <si>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</si>
  <si>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</si>
  <si>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</si>
  <si>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</si>
  <si>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</si>
  <si>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</si>
  <si>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</si>
  <si>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</si>
  <si>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</si>
  <si>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</si>
  <si>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</si>
  <si>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</si>
  <si>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</si>
  <si>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</si>
  <si>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</si>
  <si>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</si>
  <si>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</si>
  <si>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</si>
  <si>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</si>
  <si>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</si>
  <si>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</si>
  <si>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</si>
  <si>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</si>
  <si>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</si>
  <si>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</si>
  <si>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</si>
  <si>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</si>
  <si>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</si>
  <si>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</si>
  <si>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</si>
  <si>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</si>
  <si>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</si>
  <si>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</si>
  <si>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</si>
  <si>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</si>
  <si>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</si>
  <si>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</si>
  <si>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</si>
  <si>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</si>
  <si>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</si>
  <si>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</si>
  <si>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</si>
  <si>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</si>
  <si>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</si>
  <si>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</si>
  <si>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</si>
  <si>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</si>
  <si>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</si>
  <si>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</si>
  <si>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</si>
  <si>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</si>
  <si>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</si>
  <si>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</si>
  <si>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</si>
  <si>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</si>
  <si>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</si>
  <si>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</si>
  <si>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</si>
  <si>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</si>
  <si>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</si>
  <si>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</si>
  <si>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</si>
  <si>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</si>
  <si>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</si>
  <si>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</si>
  <si>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</si>
  <si>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</si>
  <si>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</si>
  <si>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</si>
  <si>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</si>
  <si>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</si>
  <si>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</si>
  <si>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</si>
  <si>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</si>
  <si>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</si>
  <si>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</si>
  <si>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</si>
  <si>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</si>
  <si>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</si>
  <si>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</si>
  <si>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ATRIBUÍDO SÃO PAULO</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</si>
  <si>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</si>
  <si>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</si>
  <si>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</si>
  <si>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</si>
  <si>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</si>
  <si>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</si>
  <si>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</si>
  <si>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</si>
  <si>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</si>
  <si>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</si>
  <si>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</si>
  <si>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</si>
  <si>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</si>
  <si>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</si>
  <si>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</si>
  <si>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</si>
  <si>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</si>
  <si>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</si>
  <si>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</si>
  <si>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</si>
  <si>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</si>
  <si>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</si>
  <si>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</si>
  <si>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</si>
  <si>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</si>
  <si>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</si>
  <si>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</si>
  <si>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</si>
  <si>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</si>
  <si>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</si>
  <si>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</si>
  <si>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</si>
  <si>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</si>
  <si>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</si>
  <si>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</si>
  <si>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</si>
  <si>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</si>
  <si>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</si>
  <si>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</si>
  <si>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</si>
  <si>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</si>
  <si>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</si>
  <si>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</si>
  <si>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</si>
  <si>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</si>
  <si>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</si>
  <si>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</si>
  <si>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</si>
  <si>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</si>
  <si>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</si>
  <si>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</si>
  <si>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</si>
  <si>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</si>
  <si>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</si>
  <si>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</si>
  <si>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</si>
  <si>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</si>
  <si>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</si>
  <si>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</si>
  <si>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</si>
  <si>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</si>
  <si>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</si>
  <si>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</si>
  <si>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</si>
  <si>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</si>
  <si>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</si>
  <si>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</si>
  <si>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</si>
  <si>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</si>
  <si>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</si>
  <si>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</si>
  <si>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</si>
  <si>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</si>
  <si>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</si>
  <si>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</si>
  <si>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</si>
  <si>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</si>
  <si>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</si>
  <si>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</si>
  <si>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</si>
  <si>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</si>
  <si>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</si>
  <si>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</si>
  <si>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</si>
  <si>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</si>
  <si>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</si>
  <si>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</si>
  <si>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</si>
  <si>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</si>
  <si>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</si>
  <si>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</si>
  <si>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</si>
  <si>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</si>
  <si>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</si>
  <si>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</si>
  <si>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</si>
  <si>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</si>
  <si>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</si>
  <si>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</si>
  <si>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</si>
  <si>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</si>
  <si>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</si>
  <si>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</si>
  <si>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</si>
  <si>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</si>
  <si>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</si>
  <si>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</si>
  <si>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</si>
  <si>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</si>
  <si>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</si>
  <si>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</si>
  <si>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</si>
  <si>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</si>
  <si>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</si>
  <si>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</si>
  <si>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</si>
  <si>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</si>
  <si>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</si>
  <si>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</si>
  <si>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</si>
  <si>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</si>
  <si>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</si>
  <si>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</si>
  <si>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</si>
  <si>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</si>
  <si>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</si>
  <si>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</si>
  <si>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</si>
  <si>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</si>
  <si>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</si>
  <si>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</si>
  <si>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</si>
  <si>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</si>
  <si>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</si>
  <si>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</si>
  <si>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</si>
  <si>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</si>
  <si>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</si>
  <si>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</si>
  <si>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</si>
  <si>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</si>
  <si>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</si>
  <si>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</si>
  <si>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</si>
  <si>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</si>
  <si>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</si>
  <si>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</si>
  <si>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</si>
  <si>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</si>
  <si>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</si>
  <si>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</si>
  <si>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</si>
  <si>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</si>
  <si>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</si>
  <si>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</si>
  <si>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</si>
  <si>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</si>
  <si>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</si>
  <si>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</si>
  <si>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</si>
  <si>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</si>
  <si>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</si>
  <si>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</si>
  <si>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</si>
  <si>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</si>
  <si>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</si>
  <si>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</si>
  <si>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</si>
  <si>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</si>
  <si>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</si>
  <si>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</si>
  <si>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</si>
  <si>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</si>
  <si>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</si>
  <si>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</si>
  <si>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</si>
  <si>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</si>
  <si>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</si>
  <si>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</si>
  <si>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</si>
  <si>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</si>
  <si>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</si>
  <si>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</si>
  <si>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</si>
  <si>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</si>
  <si>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</si>
  <si>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CUSTOS HORÁRIOS DE MÁQUINAS E EQUIPAMENTOS</t>
  </si>
  <si>
    <t>CHOR</t>
  </si>
  <si>
    <t>CUSTO HORÁRIO PRODUTIVO DIURNO</t>
  </si>
  <si>
    <t>0325</t>
  </si>
  <si>
    <t>COLETADO</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</si>
  <si>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</si>
  <si>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</si>
  <si>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</si>
  <si>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</si>
  <si>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</si>
  <si>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</si>
  <si>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</si>
  <si>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</si>
  <si>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</si>
  <si>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</si>
  <si>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</si>
  <si>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</si>
  <si>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</si>
  <si>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</si>
  <si>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</si>
  <si>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</si>
  <si>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</si>
  <si>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</si>
  <si>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</si>
  <si>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</si>
  <si>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</si>
  <si>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</si>
  <si>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</si>
  <si>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</si>
  <si>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</si>
  <si>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</si>
  <si>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</si>
  <si>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</si>
  <si>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</si>
  <si>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</si>
  <si>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</si>
  <si>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</si>
  <si>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</si>
  <si>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</si>
  <si>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</si>
  <si>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</si>
  <si>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</si>
  <si>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</si>
  <si>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</si>
  <si>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</si>
  <si>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</si>
  <si>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</si>
  <si>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</si>
  <si>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</si>
  <si>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</si>
  <si>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</si>
  <si>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</si>
  <si>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</si>
  <si>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</si>
  <si>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</si>
  <si>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</si>
  <si>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</si>
  <si>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</si>
  <si>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</si>
  <si>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</si>
  <si>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</si>
  <si>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</si>
  <si>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</si>
  <si>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</si>
  <si>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</si>
  <si>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</si>
  <si>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</si>
  <si>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</si>
  <si>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</si>
  <si>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</si>
  <si>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</si>
  <si>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</si>
  <si>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</si>
  <si>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</si>
  <si>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</si>
  <si>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</si>
  <si>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</si>
  <si>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</si>
  <si>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</si>
  <si>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</si>
  <si>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</si>
  <si>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</si>
  <si>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</si>
  <si>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</si>
  <si>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CAMINHÃO BASCULANTE 10 M3, TRUCADO CABINE SIMPLES, PESO BRUTO TOTAL 23.000 KG, CARGA ÚTIL MÁXIMA 15.935 KG, DISTÂNCIA ENTRE EIXOS 4,80 M, POTÊNCIA 230 CV INCLUSIVE CAÇAMBA METÁLICA - CHP DIURNO. AF_06/2014</t>
  </si>
  <si>
    <t>CAMINHÃO DE TRANSPORTE DE MATERIAL ASFÁLTICO 30.000 L, COM CAVALO MECÂNICO DE CAPACIDADE MÁXIMA DE TRAÇÃO COMBINADO DE 66.000 KG, POTÊNCIA 360 CV, INCLUSIVE TANQUE DE ASFALTO COM SERPENTINA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</si>
  <si>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</si>
  <si>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</si>
  <si>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</si>
  <si>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</si>
  <si>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</si>
  <si>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</si>
  <si>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</si>
  <si>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</si>
  <si>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</si>
  <si>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</si>
  <si>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</si>
  <si>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</si>
  <si>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</si>
  <si>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</si>
  <si>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</si>
  <si>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</si>
  <si>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</si>
  <si>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</si>
  <si>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</si>
  <si>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</si>
  <si>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</si>
  <si>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</si>
  <si>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</si>
  <si>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</si>
  <si>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</si>
  <si>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</si>
  <si>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</si>
  <si>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</si>
  <si>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</si>
  <si>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</si>
  <si>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</si>
  <si>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</si>
  <si>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</si>
  <si>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</si>
  <si>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</si>
  <si>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</si>
  <si>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</si>
  <si>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</si>
  <si>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</si>
  <si>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</si>
  <si>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</si>
  <si>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</si>
  <si>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</si>
  <si>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</si>
  <si>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</si>
  <si>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</si>
  <si>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</si>
  <si>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</si>
  <si>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</si>
  <si>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</si>
  <si>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</si>
  <si>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</si>
  <si>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CUSTO HORÁRIO IMPRODUTIVO DIURNO</t>
  </si>
  <si>
    <t>0327</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</si>
  <si>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</si>
  <si>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</si>
  <si>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</si>
  <si>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</si>
  <si>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</si>
  <si>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</si>
  <si>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</si>
  <si>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</si>
  <si>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</si>
  <si>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</si>
  <si>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</si>
  <si>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</si>
  <si>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</si>
  <si>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</si>
  <si>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</si>
  <si>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</si>
  <si>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</si>
  <si>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</si>
  <si>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</si>
  <si>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ESPARGIDOR DE ASFALTO PRESSURIZADO COM TANQUE DE 2500 L, REBOCÁVEL COM MOTOR A GASOLINA POTÊNCIA 3,4 HP - CHI DIURNO. AF_07/2014</t>
  </si>
  <si>
    <t>GRADE DE DISCO REBOCÁVEL COM 20 DISCOS 24" X 6 MM COM PNEUS PARA TRANSPORTE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</si>
  <si>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</si>
  <si>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</si>
  <si>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</si>
  <si>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</si>
  <si>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</si>
  <si>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</si>
  <si>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</si>
  <si>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</si>
  <si>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</si>
  <si>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</si>
  <si>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</si>
  <si>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</si>
  <si>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</si>
  <si>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</si>
  <si>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</si>
  <si>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</si>
  <si>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</si>
  <si>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</si>
  <si>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</si>
  <si>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</si>
  <si>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</si>
  <si>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</si>
  <si>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</si>
  <si>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</si>
  <si>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</si>
  <si>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</si>
  <si>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</si>
  <si>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</si>
  <si>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</si>
  <si>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</si>
  <si>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</si>
  <si>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</si>
  <si>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</si>
  <si>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</si>
  <si>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</si>
  <si>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</si>
  <si>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</si>
  <si>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</si>
  <si>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</si>
  <si>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</si>
  <si>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</si>
  <si>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</si>
  <si>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</si>
  <si>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</si>
  <si>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</si>
  <si>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</si>
  <si>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</si>
  <si>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</si>
  <si>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</si>
  <si>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</si>
  <si>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</si>
  <si>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</si>
  <si>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</si>
  <si>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</si>
  <si>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</si>
  <si>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</si>
  <si>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</si>
  <si>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</si>
  <si>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CAMINHÃO DE TRANSPORTE DE MATERIAL ASFÁLTICO 30.000 L, COM CAVALO MECÂNICO DE CAPACIDADE MÁXIMA DE TRAÇÃO COMBINADO DE 66.000 KG, POTÊNCIA 360 CV, INCLUSIVE TANQUE DE ASFALTO COM SERPENTINA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</si>
  <si>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</si>
  <si>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</si>
  <si>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</si>
  <si>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</si>
  <si>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</si>
  <si>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</si>
  <si>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</si>
  <si>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</si>
  <si>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</si>
  <si>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</si>
  <si>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</si>
  <si>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</si>
  <si>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</si>
  <si>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</si>
  <si>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</si>
  <si>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</si>
  <si>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</si>
  <si>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</si>
  <si>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</si>
  <si>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</si>
  <si>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</si>
  <si>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</si>
  <si>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</si>
  <si>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</si>
  <si>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</si>
  <si>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</si>
  <si>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</si>
  <si>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</si>
  <si>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</si>
  <si>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</si>
  <si>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</si>
  <si>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</si>
  <si>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</si>
  <si>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</si>
  <si>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</si>
  <si>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</si>
  <si>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</si>
  <si>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</si>
  <si>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</si>
  <si>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</si>
  <si>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</si>
  <si>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</si>
  <si>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</si>
  <si>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</si>
  <si>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</si>
  <si>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</si>
  <si>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</si>
  <si>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</si>
  <si>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</si>
  <si>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</si>
  <si>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</si>
  <si>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</si>
  <si>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</si>
  <si>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</si>
  <si>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</si>
  <si>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</si>
  <si>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</si>
  <si>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</si>
  <si>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</si>
  <si>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</si>
  <si>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</si>
  <si>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</si>
  <si>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</si>
  <si>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</si>
  <si>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</si>
  <si>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</si>
  <si>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</si>
  <si>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</si>
  <si>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</si>
  <si>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</si>
  <si>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</si>
  <si>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</si>
  <si>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</si>
  <si>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</si>
  <si>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</si>
  <si>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</si>
  <si>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</si>
  <si>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</si>
  <si>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</si>
  <si>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</si>
  <si>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</si>
  <si>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</si>
  <si>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</si>
  <si>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</si>
  <si>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</si>
  <si>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</si>
  <si>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</si>
  <si>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</si>
  <si>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</si>
  <si>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</si>
  <si>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</si>
  <si>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</si>
  <si>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</si>
  <si>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</si>
  <si>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</si>
  <si>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</si>
  <si>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</si>
  <si>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</si>
  <si>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</si>
  <si>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</si>
  <si>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</si>
  <si>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</si>
  <si>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</si>
  <si>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</si>
  <si>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</si>
  <si>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</si>
  <si>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</si>
  <si>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</si>
  <si>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</si>
  <si>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</si>
  <si>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</si>
  <si>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</si>
  <si>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</si>
  <si>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</si>
  <si>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</si>
  <si>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</si>
  <si>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</si>
  <si>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</si>
  <si>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</si>
  <si>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</si>
  <si>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</si>
  <si>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</si>
  <si>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</si>
  <si>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</si>
  <si>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</si>
  <si>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</si>
  <si>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</si>
  <si>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</si>
  <si>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</si>
  <si>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</si>
  <si>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</si>
  <si>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</si>
  <si>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</si>
  <si>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</si>
  <si>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</si>
  <si>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</si>
  <si>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</si>
  <si>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</si>
  <si>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</si>
  <si>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</si>
  <si>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</si>
  <si>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</si>
  <si>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</si>
  <si>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</si>
  <si>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</si>
  <si>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</si>
  <si>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</si>
  <si>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</si>
  <si>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</si>
  <si>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</si>
  <si>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</si>
  <si>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</si>
  <si>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</si>
  <si>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</si>
  <si>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</si>
  <si>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</si>
  <si>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</si>
  <si>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</si>
  <si>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</si>
  <si>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</si>
  <si>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</si>
  <si>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</si>
  <si>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</si>
  <si>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</si>
  <si>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</si>
  <si>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</si>
  <si>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</si>
  <si>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</si>
  <si>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</si>
  <si>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</si>
  <si>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</si>
  <si>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</si>
  <si>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</si>
  <si>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</si>
  <si>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</si>
  <si>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</si>
  <si>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</si>
  <si>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</si>
  <si>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</si>
  <si>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</si>
  <si>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</si>
  <si>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</si>
  <si>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</si>
  <si>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</si>
  <si>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</si>
  <si>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</si>
  <si>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</si>
  <si>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</si>
  <si>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</si>
  <si>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</si>
  <si>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</si>
  <si>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</si>
  <si>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</si>
  <si>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</si>
  <si>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</si>
  <si>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</si>
  <si>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</si>
  <si>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</si>
  <si>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</si>
  <si>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</si>
  <si>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</si>
  <si>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</si>
  <si>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</si>
  <si>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</si>
  <si>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</si>
  <si>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</si>
  <si>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</si>
  <si>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</si>
  <si>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</si>
  <si>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</si>
  <si>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</si>
  <si>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</si>
  <si>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</si>
  <si>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</si>
  <si>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</si>
  <si>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</si>
  <si>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</si>
  <si>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</si>
  <si>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</si>
  <si>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</si>
  <si>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</si>
  <si>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</si>
  <si>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</si>
  <si>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</si>
  <si>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</si>
  <si>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</si>
  <si>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</si>
  <si>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</si>
  <si>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</si>
  <si>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</si>
  <si>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</si>
  <si>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</si>
  <si>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</si>
  <si>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</si>
  <si>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</si>
  <si>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</si>
  <si>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</si>
  <si>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</si>
  <si>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</si>
  <si>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</si>
  <si>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</si>
  <si>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</si>
  <si>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</si>
  <si>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</si>
  <si>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</si>
  <si>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</si>
  <si>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</si>
  <si>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</si>
  <si>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</si>
  <si>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</si>
  <si>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</si>
  <si>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</si>
  <si>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</si>
  <si>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</si>
  <si>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</si>
  <si>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</si>
  <si>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</si>
  <si>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</si>
  <si>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</si>
  <si>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</si>
  <si>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</si>
  <si>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</si>
  <si>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</si>
  <si>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</si>
  <si>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</si>
  <si>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</si>
  <si>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</si>
  <si>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</si>
  <si>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</si>
  <si>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</si>
  <si>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</si>
  <si>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</si>
  <si>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</si>
  <si>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</si>
  <si>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</si>
  <si>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</si>
  <si>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</si>
  <si>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</si>
  <si>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</si>
  <si>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</si>
  <si>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</si>
  <si>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</si>
  <si>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</si>
  <si>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</si>
  <si>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</si>
  <si>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</si>
  <si>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</si>
  <si>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</si>
  <si>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</si>
  <si>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</si>
  <si>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</si>
  <si>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</si>
  <si>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</si>
  <si>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</si>
  <si>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</si>
  <si>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</si>
  <si>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</si>
  <si>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</si>
  <si>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</si>
  <si>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</si>
  <si>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</si>
  <si>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</si>
  <si>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</si>
  <si>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</si>
  <si>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</si>
  <si>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</si>
  <si>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</si>
  <si>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</si>
  <si>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</si>
  <si>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</si>
  <si>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</si>
  <si>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</si>
  <si>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</si>
  <si>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</si>
  <si>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</si>
  <si>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</si>
  <si>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</si>
  <si>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</si>
  <si>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</si>
  <si>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</si>
  <si>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</si>
  <si>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</si>
  <si>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</si>
  <si>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</si>
  <si>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</si>
  <si>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</si>
  <si>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</si>
  <si>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</si>
  <si>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</si>
  <si>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</si>
  <si>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</si>
  <si>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</si>
  <si>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</si>
  <si>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</si>
  <si>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</si>
  <si>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</si>
  <si>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</si>
  <si>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</si>
  <si>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</si>
  <si>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</si>
  <si>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</si>
  <si>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</si>
  <si>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</si>
  <si>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</si>
  <si>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</si>
  <si>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</si>
  <si>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</si>
  <si>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</si>
  <si>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</si>
  <si>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</si>
  <si>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</si>
  <si>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</si>
  <si>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</si>
  <si>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</si>
  <si>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</si>
  <si>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</si>
  <si>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</si>
  <si>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</si>
  <si>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</si>
  <si>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</si>
  <si>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</si>
  <si>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</si>
  <si>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</si>
  <si>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</si>
  <si>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</si>
  <si>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</si>
  <si>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</si>
  <si>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</si>
  <si>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</si>
  <si>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</si>
  <si>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</si>
  <si>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</si>
  <si>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</si>
  <si>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</si>
  <si>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</si>
  <si>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</si>
  <si>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</si>
  <si>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</si>
  <si>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</si>
  <si>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</si>
  <si>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</si>
  <si>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</si>
  <si>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</si>
  <si>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</si>
  <si>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</si>
  <si>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</si>
  <si>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</si>
  <si>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</si>
  <si>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</si>
  <si>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</si>
  <si>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</si>
  <si>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</si>
  <si>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</si>
  <si>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</si>
  <si>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</si>
  <si>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</si>
  <si>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</si>
  <si>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</si>
  <si>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</si>
  <si>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</si>
  <si>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</si>
  <si>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</si>
  <si>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</si>
  <si>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</si>
  <si>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</si>
  <si>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</si>
  <si>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</si>
  <si>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</si>
  <si>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</si>
  <si>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</si>
  <si>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</si>
  <si>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</si>
  <si>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</si>
  <si>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</si>
  <si>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</si>
  <si>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</si>
  <si>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</si>
  <si>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</si>
  <si>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</si>
  <si>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</si>
  <si>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</si>
  <si>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</si>
  <si>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</si>
  <si>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</si>
  <si>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</si>
  <si>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</si>
  <si>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</si>
  <si>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</si>
  <si>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</si>
  <si>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</si>
  <si>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</si>
  <si>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</si>
  <si>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</si>
  <si>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</si>
  <si>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</si>
  <si>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</si>
  <si>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</si>
  <si>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</si>
  <si>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</si>
  <si>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</si>
  <si>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</si>
  <si>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</si>
  <si>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</si>
  <si>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</si>
  <si>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</si>
  <si>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</si>
  <si>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</si>
  <si>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</si>
  <si>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</si>
  <si>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</si>
  <si>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</si>
  <si>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</si>
  <si>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</si>
  <si>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</si>
  <si>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</si>
  <si>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</si>
  <si>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</si>
  <si>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</si>
  <si>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</si>
  <si>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</si>
  <si>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</si>
  <si>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</si>
  <si>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</si>
  <si>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</si>
  <si>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</si>
  <si>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</si>
  <si>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</si>
  <si>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</si>
  <si>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</si>
  <si>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</si>
  <si>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</si>
  <si>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</si>
  <si>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</si>
  <si>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</si>
  <si>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</si>
  <si>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</si>
  <si>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</si>
  <si>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</si>
  <si>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</si>
  <si>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</si>
  <si>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</si>
  <si>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</si>
  <si>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</si>
  <si>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</si>
  <si>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</si>
  <si>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</si>
  <si>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</si>
  <si>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</si>
  <si>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</si>
  <si>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</si>
  <si>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</si>
  <si>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</si>
  <si>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</si>
  <si>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</si>
  <si>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</si>
  <si>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</si>
  <si>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</si>
  <si>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</si>
  <si>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</si>
  <si>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</si>
  <si>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</si>
  <si>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</si>
  <si>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</si>
  <si>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</si>
  <si>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</si>
  <si>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</si>
  <si>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</si>
  <si>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</si>
  <si>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</si>
  <si>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</si>
  <si>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</si>
  <si>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</si>
  <si>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</si>
  <si>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</si>
  <si>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</si>
  <si>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</si>
  <si>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</si>
  <si>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</si>
  <si>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</si>
  <si>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</si>
  <si>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</si>
  <si>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</si>
  <si>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</si>
  <si>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</si>
  <si>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</si>
  <si>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</si>
  <si>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</si>
  <si>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</si>
  <si>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</si>
  <si>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</si>
  <si>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</si>
  <si>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</si>
  <si>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</si>
  <si>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</si>
  <si>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</si>
  <si>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</si>
  <si>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</si>
  <si>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</si>
  <si>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</si>
  <si>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</si>
  <si>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</si>
  <si>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</si>
  <si>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</si>
  <si>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</si>
  <si>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</si>
  <si>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</si>
  <si>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</si>
  <si>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</si>
  <si>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</si>
  <si>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</si>
  <si>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</si>
  <si>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</si>
  <si>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</si>
  <si>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</si>
  <si>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</si>
  <si>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</si>
  <si>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</si>
  <si>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</si>
  <si>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</si>
  <si>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</si>
  <si>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</si>
  <si>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</si>
  <si>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</si>
  <si>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</si>
  <si>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</si>
  <si>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</si>
  <si>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</si>
  <si>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</si>
  <si>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</si>
  <si>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</si>
  <si>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</si>
  <si>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</si>
  <si>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</si>
  <si>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</si>
  <si>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</si>
  <si>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</si>
  <si>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</si>
  <si>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</si>
  <si>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</si>
  <si>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</si>
  <si>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</si>
  <si>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</si>
  <si>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</si>
  <si>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</si>
  <si>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</si>
  <si>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</si>
  <si>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</si>
  <si>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</si>
  <si>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</si>
  <si>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</si>
  <si>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</si>
  <si>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</si>
  <si>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</si>
  <si>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</si>
  <si>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</si>
  <si>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</si>
  <si>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</si>
  <si>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</si>
  <si>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</si>
  <si>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</si>
  <si>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</si>
  <si>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</si>
  <si>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</si>
  <si>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</si>
  <si>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</si>
  <si>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</si>
  <si>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</si>
  <si>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</si>
  <si>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</si>
  <si>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</si>
  <si>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</si>
  <si>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</si>
  <si>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</si>
  <si>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</si>
  <si>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</si>
  <si>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</si>
  <si>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</si>
  <si>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</si>
  <si>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</si>
  <si>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</si>
  <si>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</si>
  <si>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</si>
  <si>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</si>
  <si>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</si>
  <si>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</si>
  <si>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</si>
  <si>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</si>
  <si>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</si>
  <si>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</si>
  <si>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</si>
  <si>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</si>
  <si>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</si>
  <si>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</si>
  <si>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</si>
  <si>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</si>
  <si>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</si>
  <si>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</si>
  <si>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</si>
  <si>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</si>
  <si>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</si>
  <si>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</si>
  <si>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</si>
  <si>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</si>
  <si>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</si>
  <si>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</si>
  <si>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</si>
  <si>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</si>
  <si>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</si>
  <si>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</si>
  <si>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</si>
  <si>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</si>
  <si>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</si>
  <si>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</si>
  <si>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</si>
  <si>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</si>
  <si>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</si>
  <si>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</si>
  <si>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</si>
  <si>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</si>
  <si>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</si>
  <si>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</si>
  <si>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</si>
  <si>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</si>
  <si>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</si>
  <si>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</si>
  <si>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</si>
  <si>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</si>
  <si>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</si>
  <si>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</si>
  <si>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</si>
  <si>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</si>
  <si>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</si>
  <si>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</si>
  <si>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</si>
  <si>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</si>
  <si>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</si>
  <si>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</si>
  <si>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</si>
  <si>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</si>
  <si>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</si>
  <si>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</si>
  <si>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</si>
  <si>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</si>
  <si>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</si>
  <si>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</si>
  <si>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</si>
  <si>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</si>
  <si>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</si>
  <si>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</si>
  <si>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</si>
  <si>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</si>
  <si>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</si>
  <si>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</si>
  <si>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</si>
  <si>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</si>
  <si>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</si>
  <si>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</si>
  <si>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</si>
  <si>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</si>
  <si>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</si>
  <si>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</si>
  <si>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</si>
  <si>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</si>
  <si>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</si>
  <si>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</si>
  <si>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</si>
  <si>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</si>
  <si>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</si>
  <si>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</si>
  <si>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</si>
  <si>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</si>
  <si>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</si>
  <si>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</si>
  <si>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</si>
  <si>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</si>
  <si>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</si>
  <si>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</si>
  <si>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</si>
  <si>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</si>
  <si>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</si>
  <si>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</si>
  <si>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</si>
  <si>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</si>
  <si>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</si>
  <si>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</si>
  <si>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</si>
  <si>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</si>
  <si>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</si>
  <si>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</si>
  <si>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</si>
  <si>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</si>
  <si>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</si>
  <si>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</si>
  <si>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</si>
  <si>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</si>
  <si>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</si>
  <si>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</si>
  <si>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</si>
  <si>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</si>
  <si>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</si>
  <si>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</si>
  <si>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</si>
  <si>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</si>
  <si>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</si>
  <si>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</si>
  <si>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</si>
  <si>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</si>
  <si>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</si>
  <si>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</si>
  <si>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</si>
  <si>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</si>
  <si>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</si>
  <si>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</si>
  <si>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</si>
  <si>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</si>
  <si>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</si>
  <si>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</si>
  <si>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</si>
  <si>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</si>
  <si>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</si>
  <si>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</si>
  <si>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</si>
  <si>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</si>
  <si>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</si>
  <si>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</si>
  <si>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</si>
  <si>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</si>
  <si>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</si>
  <si>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</si>
  <si>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</si>
  <si>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</si>
  <si>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</si>
  <si>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</si>
  <si>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</si>
  <si>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</si>
  <si>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</si>
  <si>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</si>
  <si>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</si>
  <si>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</si>
  <si>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</si>
  <si>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</si>
  <si>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</si>
  <si>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</si>
  <si>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</si>
  <si>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</si>
  <si>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</si>
  <si>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</si>
  <si>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</si>
  <si>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</si>
  <si>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</si>
  <si>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</si>
  <si>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</si>
  <si>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</si>
  <si>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</si>
  <si>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</si>
  <si>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</si>
  <si>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</si>
  <si>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</si>
  <si>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</si>
  <si>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</si>
  <si>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</si>
  <si>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</si>
  <si>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</si>
  <si>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</si>
  <si>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</si>
  <si>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</si>
  <si>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</si>
  <si>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</si>
  <si>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</si>
  <si>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</si>
  <si>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</si>
  <si>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</si>
  <si>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</si>
  <si>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</si>
  <si>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</si>
  <si>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</si>
  <si>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</si>
  <si>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</si>
  <si>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</si>
  <si>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</si>
  <si>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</si>
  <si>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</si>
  <si>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</si>
  <si>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</si>
  <si>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</si>
  <si>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</si>
  <si>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</si>
  <si>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</si>
  <si>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</si>
  <si>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</si>
  <si>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</si>
  <si>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</si>
  <si>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</si>
  <si>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</si>
  <si>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</si>
  <si>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</si>
  <si>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</si>
  <si>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</si>
  <si>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</si>
  <si>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</si>
  <si>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</si>
  <si>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</si>
  <si>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</si>
  <si>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</si>
  <si>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</si>
  <si>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</si>
  <si>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</si>
  <si>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</si>
  <si>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</si>
  <si>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</si>
  <si>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</si>
  <si>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</si>
  <si>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</si>
  <si>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</si>
  <si>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</si>
  <si>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</si>
  <si>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</si>
  <si>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</si>
  <si>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</si>
  <si>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</si>
  <si>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</si>
  <si>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</si>
  <si>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</si>
  <si>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VIDRO</t>
  </si>
  <si>
    <t>0302</t>
  </si>
  <si>
    <t>TELHAMENTO COM TELHA DE ENCAIXE, TIPO FRANCESA DE VIDRO, COM ATÉ 2 ÁGUAS, INCLUSO TRANSPORTE VERTICAL. AF_07/2019</t>
  </si>
  <si>
    <t>DRENAGEM/OBRAS DE CONTENCAO/POCOS DE VISITA E CAIXAS</t>
  </si>
  <si>
    <t>DROP</t>
  </si>
  <si>
    <t>ESGOTAMENTO COM BOMBA</t>
  </si>
  <si>
    <t>0026</t>
  </si>
  <si>
    <t>ESGOTAMENTO DE VALA COM BOMBA SUBMERSÍVEL. AF_12/2022</t>
  </si>
  <si>
    <t>REBAIXAMENTO DO LENCOL FREATICO</t>
  </si>
  <si>
    <t>0027</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</si>
  <si>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</si>
  <si>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</si>
  <si>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</si>
  <si>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</si>
  <si>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DRENOS</t>
  </si>
  <si>
    <t>0028</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</si>
  <si>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</si>
  <si>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</si>
  <si>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</si>
  <si>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</si>
  <si>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</si>
  <si>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</si>
  <si>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</si>
  <si>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</si>
  <si>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</si>
  <si>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</si>
  <si>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</si>
  <si>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</si>
  <si>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</si>
  <si>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</si>
  <si>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</si>
  <si>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</si>
  <si>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</si>
  <si>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</si>
  <si>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</si>
  <si>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</si>
  <si>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</si>
  <si>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</si>
  <si>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</si>
  <si>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</si>
  <si>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</si>
  <si>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</si>
  <si>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</si>
  <si>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</si>
  <si>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</si>
  <si>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</si>
  <si>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</si>
  <si>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</si>
  <si>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</si>
  <si>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</si>
  <si>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</si>
  <si>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</si>
  <si>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</si>
  <si>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</si>
  <si>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</si>
  <si>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</si>
  <si>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</si>
  <si>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</si>
  <si>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</si>
  <si>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</si>
  <si>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</si>
  <si>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</si>
  <si>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</si>
  <si>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</si>
  <si>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</si>
  <si>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</si>
  <si>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</si>
  <si>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</si>
  <si>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</si>
  <si>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</si>
  <si>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</si>
  <si>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</si>
  <si>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</si>
  <si>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</si>
  <si>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</si>
  <si>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</si>
  <si>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</si>
  <si>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</si>
  <si>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</si>
  <si>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</si>
  <si>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</si>
  <si>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</si>
  <si>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</si>
  <si>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</si>
  <si>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</si>
  <si>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</si>
  <si>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</si>
  <si>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</si>
  <si>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</si>
  <si>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</si>
  <si>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</si>
  <si>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</si>
  <si>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</si>
  <si>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</si>
  <si>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</si>
  <si>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</si>
  <si>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</si>
  <si>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</si>
  <si>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</si>
  <si>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</si>
  <si>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</si>
  <si>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</si>
  <si>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</si>
  <si>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</si>
  <si>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</si>
  <si>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</si>
  <si>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</si>
  <si>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</si>
  <si>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</si>
  <si>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</si>
  <si>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</si>
  <si>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</si>
  <si>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</si>
  <si>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</si>
  <si>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</si>
  <si>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</si>
  <si>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</si>
  <si>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</si>
  <si>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</si>
  <si>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</si>
  <si>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</si>
  <si>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</si>
  <si>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</si>
  <si>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</si>
  <si>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</si>
  <si>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</si>
  <si>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</si>
  <si>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</si>
  <si>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</si>
  <si>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</si>
  <si>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</si>
  <si>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</si>
  <si>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</si>
  <si>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</si>
  <si>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</si>
  <si>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</si>
  <si>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</si>
  <si>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</si>
  <si>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</si>
  <si>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</si>
  <si>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</si>
  <si>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</si>
  <si>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</si>
  <si>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</si>
  <si>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</si>
  <si>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</si>
  <si>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</si>
  <si>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</si>
  <si>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</si>
  <si>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</si>
  <si>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</si>
  <si>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</si>
  <si>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</si>
  <si>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</si>
  <si>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</si>
  <si>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</si>
  <si>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</si>
  <si>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</si>
  <si>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</si>
  <si>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</si>
  <si>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</si>
  <si>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</si>
  <si>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</si>
  <si>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</si>
  <si>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</si>
  <si>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</si>
  <si>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</si>
  <si>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</si>
  <si>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</si>
  <si>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</si>
  <si>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</si>
  <si>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</si>
  <si>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0036</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</si>
  <si>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</si>
  <si>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</si>
  <si>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</si>
  <si>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</si>
  <si>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</si>
  <si>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</si>
  <si>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</si>
  <si>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</si>
  <si>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</si>
  <si>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</si>
  <si>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</si>
  <si>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</si>
  <si>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</si>
  <si>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</si>
  <si>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</si>
  <si>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</si>
  <si>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</si>
  <si>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</si>
  <si>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</si>
  <si>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</si>
  <si>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</si>
  <si>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</si>
  <si>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</si>
  <si>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</si>
  <si>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</si>
  <si>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</si>
  <si>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</si>
  <si>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</si>
  <si>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</si>
  <si>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</si>
  <si>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</si>
  <si>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</si>
  <si>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</si>
  <si>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</si>
  <si>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</si>
  <si>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</si>
  <si>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</si>
  <si>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</si>
  <si>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</si>
  <si>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</si>
  <si>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</si>
  <si>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</si>
  <si>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</si>
  <si>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</si>
  <si>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</si>
  <si>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</si>
  <si>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</si>
  <si>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</si>
  <si>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</si>
  <si>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</si>
  <si>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</si>
  <si>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</si>
  <si>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</si>
  <si>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</si>
  <si>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</si>
  <si>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</si>
  <si>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</si>
  <si>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</si>
  <si>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</si>
  <si>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</si>
  <si>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</si>
  <si>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</si>
  <si>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</si>
  <si>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</si>
  <si>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</si>
  <si>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</si>
  <si>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</si>
  <si>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</si>
  <si>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</si>
  <si>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</si>
  <si>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</si>
  <si>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</si>
  <si>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</si>
  <si>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</si>
  <si>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</si>
  <si>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</si>
  <si>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</si>
  <si>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</si>
  <si>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</si>
  <si>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</si>
  <si>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</si>
  <si>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</si>
  <si>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</si>
  <si>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</si>
  <si>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</si>
  <si>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</si>
  <si>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</si>
  <si>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</si>
  <si>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</si>
  <si>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</si>
  <si>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</si>
  <si>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</si>
  <si>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</si>
  <si>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</si>
  <si>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</si>
  <si>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</si>
  <si>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</si>
  <si>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</si>
  <si>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</si>
  <si>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</si>
  <si>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</si>
  <si>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</si>
  <si>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</si>
  <si>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</si>
  <si>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</si>
  <si>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</si>
  <si>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</si>
  <si>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</si>
  <si>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</si>
  <si>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</si>
  <si>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</si>
  <si>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</si>
  <si>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</si>
  <si>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</si>
  <si>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</si>
  <si>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</si>
  <si>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</si>
  <si>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</si>
  <si>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</si>
  <si>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</si>
  <si>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</si>
  <si>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</si>
  <si>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</si>
  <si>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</si>
  <si>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</si>
  <si>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</si>
  <si>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</si>
  <si>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</si>
  <si>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</si>
  <si>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</si>
  <si>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</si>
  <si>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</si>
  <si>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</si>
  <si>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</si>
  <si>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</si>
  <si>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</si>
  <si>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</si>
  <si>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</si>
  <si>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</si>
  <si>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</si>
  <si>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</si>
  <si>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</si>
  <si>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</si>
  <si>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</si>
  <si>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</si>
  <si>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</si>
  <si>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</si>
  <si>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</si>
  <si>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</si>
  <si>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</si>
  <si>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</si>
  <si>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</si>
  <si>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</si>
  <si>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</si>
  <si>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</si>
  <si>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</si>
  <si>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</si>
  <si>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</si>
  <si>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</si>
  <si>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</si>
  <si>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</si>
  <si>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</si>
  <si>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</si>
  <si>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</si>
  <si>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</si>
  <si>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</si>
  <si>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</si>
  <si>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</si>
  <si>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</si>
  <si>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</si>
  <si>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</si>
  <si>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</si>
  <si>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</si>
  <si>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</si>
  <si>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</si>
  <si>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</si>
  <si>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</si>
  <si>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</si>
  <si>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</si>
  <si>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</si>
  <si>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</si>
  <si>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</si>
  <si>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</si>
  <si>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</si>
  <si>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</si>
  <si>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</si>
  <si>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</si>
  <si>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</si>
  <si>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</si>
  <si>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</si>
  <si>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</si>
  <si>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</si>
  <si>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</si>
  <si>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</si>
  <si>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</si>
  <si>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</si>
  <si>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</si>
  <si>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</si>
  <si>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</si>
  <si>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</si>
  <si>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</si>
  <si>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</si>
  <si>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</si>
  <si>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</si>
  <si>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</si>
  <si>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</si>
  <si>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</si>
  <si>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</si>
  <si>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</si>
  <si>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</si>
  <si>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</si>
  <si>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</si>
  <si>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GALERIAS PLUVIAIS</t>
  </si>
  <si>
    <t>0266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</si>
  <si>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</si>
  <si>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</si>
  <si>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</si>
  <si>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</si>
  <si>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</si>
  <si>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</si>
  <si>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</si>
  <si>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</si>
  <si>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</si>
  <si>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</si>
  <si>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</si>
  <si>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</si>
  <si>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</si>
  <si>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</si>
  <si>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</si>
  <si>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</si>
  <si>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</si>
  <si>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</si>
  <si>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</si>
  <si>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</si>
  <si>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</si>
  <si>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</si>
  <si>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</si>
  <si>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</si>
  <si>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</si>
  <si>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</si>
  <si>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</si>
  <si>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</si>
  <si>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</si>
  <si>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</si>
  <si>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</si>
  <si>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</si>
  <si>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</si>
  <si>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</si>
  <si>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</si>
  <si>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</si>
  <si>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</si>
  <si>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</si>
  <si>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</si>
  <si>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</si>
  <si>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</si>
  <si>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</si>
  <si>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</si>
  <si>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</si>
  <si>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</si>
  <si>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</si>
  <si>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</si>
  <si>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</si>
  <si>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</si>
  <si>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</si>
  <si>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</si>
  <si>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</si>
  <si>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</si>
  <si>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</si>
  <si>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</si>
  <si>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</si>
  <si>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</si>
  <si>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</si>
  <si>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</si>
  <si>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</si>
  <si>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</si>
  <si>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</si>
  <si>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</si>
  <si>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</si>
  <si>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</si>
  <si>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</si>
  <si>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</si>
  <si>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</si>
  <si>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</si>
  <si>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</si>
  <si>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</si>
  <si>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</si>
  <si>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</si>
  <si>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</si>
  <si>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</si>
  <si>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</si>
  <si>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</si>
  <si>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</si>
  <si>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</si>
  <si>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</si>
  <si>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</si>
  <si>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</si>
  <si>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</si>
  <si>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</si>
  <si>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</si>
  <si>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</si>
  <si>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0023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</si>
  <si>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</si>
  <si>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</si>
  <si>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</si>
  <si>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</si>
  <si>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</si>
  <si>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</si>
  <si>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</si>
  <si>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</si>
  <si>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</si>
  <si>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</si>
  <si>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</si>
  <si>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</si>
  <si>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</si>
  <si>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</si>
  <si>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</si>
  <si>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</si>
  <si>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</si>
  <si>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</si>
  <si>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</si>
  <si>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</si>
  <si>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</si>
  <si>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</si>
  <si>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</si>
  <si>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</si>
  <si>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</si>
  <si>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</si>
  <si>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</si>
  <si>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</si>
  <si>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</si>
  <si>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</si>
  <si>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</si>
  <si>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</si>
  <si>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</si>
  <si>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</si>
  <si>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</si>
  <si>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</si>
  <si>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</si>
  <si>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</si>
  <si>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</si>
  <si>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</si>
  <si>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</si>
  <si>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</si>
  <si>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</si>
  <si>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</si>
  <si>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</si>
  <si>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</si>
  <si>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</si>
  <si>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</si>
  <si>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</si>
  <si>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</si>
  <si>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</si>
  <si>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</si>
  <si>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</si>
  <si>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</si>
  <si>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</si>
  <si>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</si>
  <si>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</si>
  <si>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</si>
  <si>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</si>
  <si>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</si>
  <si>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</si>
  <si>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</si>
  <si>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</si>
  <si>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</si>
  <si>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</si>
  <si>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</si>
  <si>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</si>
  <si>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</si>
  <si>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</si>
  <si>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</si>
  <si>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</si>
  <si>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</si>
  <si>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</si>
  <si>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</si>
  <si>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</si>
  <si>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</si>
  <si>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</si>
  <si>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</si>
  <si>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</si>
  <si>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</si>
  <si>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</si>
  <si>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</si>
  <si>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</si>
  <si>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</si>
  <si>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</si>
  <si>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</si>
  <si>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</si>
  <si>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</si>
  <si>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</si>
  <si>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</si>
  <si>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</si>
  <si>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</si>
  <si>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</si>
  <si>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</si>
  <si>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</si>
  <si>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</si>
  <si>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</si>
  <si>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</si>
  <si>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</si>
  <si>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</si>
  <si>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</si>
  <si>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</si>
  <si>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</si>
  <si>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</si>
  <si>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</si>
  <si>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</si>
  <si>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</si>
  <si>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</si>
  <si>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</si>
  <si>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</si>
  <si>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</si>
  <si>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</si>
  <si>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</si>
  <si>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</si>
  <si>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</si>
  <si>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</si>
  <si>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</si>
  <si>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</si>
  <si>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</si>
  <si>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</si>
  <si>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</si>
  <si>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</si>
  <si>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</si>
  <si>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</si>
  <si>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</si>
  <si>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</si>
  <si>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</si>
  <si>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</si>
  <si>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</si>
  <si>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</si>
  <si>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</si>
  <si>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</si>
  <si>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</si>
  <si>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</si>
  <si>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</si>
  <si>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</si>
  <si>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</si>
  <si>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</si>
  <si>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</si>
  <si>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</si>
  <si>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</si>
  <si>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</si>
  <si>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</si>
  <si>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</si>
  <si>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</si>
  <si>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</si>
  <si>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</si>
  <si>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</si>
  <si>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</si>
  <si>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</si>
  <si>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</si>
  <si>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</si>
  <si>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</si>
  <si>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</si>
  <si>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</si>
  <si>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</si>
  <si>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</si>
  <si>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</si>
  <si>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</si>
  <si>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</si>
  <si>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</si>
  <si>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</si>
  <si>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</si>
  <si>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</si>
  <si>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</si>
  <si>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</si>
  <si>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</si>
  <si>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</si>
  <si>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</si>
  <si>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</si>
  <si>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</si>
  <si>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</si>
  <si>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</si>
  <si>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</si>
  <si>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</si>
  <si>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</si>
  <si>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</si>
  <si>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</si>
  <si>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</si>
  <si>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</si>
  <si>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</si>
  <si>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</si>
  <si>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</si>
  <si>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</si>
  <si>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</si>
  <si>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</si>
  <si>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</si>
  <si>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</si>
  <si>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</si>
  <si>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</si>
  <si>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</si>
  <si>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</si>
  <si>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</si>
  <si>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</si>
  <si>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</si>
  <si>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</si>
  <si>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</si>
  <si>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</si>
  <si>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</si>
  <si>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</si>
  <si>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</si>
  <si>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</si>
  <si>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</si>
  <si>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</si>
  <si>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</si>
  <si>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</si>
  <si>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</si>
  <si>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</si>
  <si>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</si>
  <si>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</si>
  <si>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</si>
  <si>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</si>
  <si>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</si>
  <si>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</si>
  <si>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</si>
  <si>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</si>
  <si>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</si>
  <si>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</si>
  <si>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</si>
  <si>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</si>
  <si>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</si>
  <si>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</si>
  <si>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</si>
  <si>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</si>
  <si>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</si>
  <si>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</si>
  <si>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</si>
  <si>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</si>
  <si>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</si>
  <si>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</si>
  <si>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</si>
  <si>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</si>
  <si>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</si>
  <si>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</si>
  <si>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</si>
  <si>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</si>
  <si>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</si>
  <si>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</si>
  <si>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</si>
  <si>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</si>
  <si>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</si>
  <si>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</si>
  <si>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</si>
  <si>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</si>
  <si>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</si>
  <si>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</si>
  <si>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</si>
  <si>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</si>
  <si>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</si>
  <si>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</si>
  <si>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</si>
  <si>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</si>
  <si>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</si>
  <si>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</si>
  <si>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</si>
  <si>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</si>
  <si>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</si>
  <si>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</si>
  <si>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</si>
  <si>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</si>
  <si>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</si>
  <si>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ESTACAS</t>
  </si>
  <si>
    <t>0039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</si>
  <si>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</si>
  <si>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</si>
  <si>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</si>
  <si>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</si>
  <si>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</si>
  <si>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</si>
  <si>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</si>
  <si>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</si>
  <si>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</si>
  <si>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</si>
  <si>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</si>
  <si>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</si>
  <si>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</si>
  <si>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</si>
  <si>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</si>
  <si>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</si>
  <si>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</si>
  <si>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</si>
  <si>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</si>
  <si>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</si>
  <si>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</si>
  <si>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</si>
  <si>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</si>
  <si>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</si>
  <si>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</si>
  <si>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</si>
  <si>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</si>
  <si>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</si>
  <si>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</si>
  <si>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</si>
  <si>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</si>
  <si>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</si>
  <si>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</si>
  <si>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</si>
  <si>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0040</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</si>
  <si>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</si>
  <si>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</si>
  <si>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</si>
  <si>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</si>
  <si>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</si>
  <si>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</si>
  <si>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</si>
  <si>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</si>
  <si>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</si>
  <si>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</si>
  <si>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</si>
  <si>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</si>
  <si>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</si>
  <si>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</si>
  <si>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</si>
  <si>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</si>
  <si>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</si>
  <si>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</si>
  <si>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</si>
  <si>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</si>
  <si>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</si>
  <si>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</si>
  <si>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</si>
  <si>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</si>
  <si>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</si>
  <si>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</si>
  <si>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</si>
  <si>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</si>
  <si>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</si>
  <si>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</si>
  <si>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</si>
  <si>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</si>
  <si>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</si>
  <si>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</si>
  <si>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</si>
  <si>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</si>
  <si>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</si>
  <si>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</si>
  <si>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</si>
  <si>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0041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</si>
  <si>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</si>
  <si>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</si>
  <si>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</si>
  <si>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</si>
  <si>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</si>
  <si>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</si>
  <si>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</si>
  <si>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</si>
  <si>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</si>
  <si>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</si>
  <si>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</si>
  <si>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</si>
  <si>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</si>
  <si>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</si>
  <si>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</si>
  <si>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</si>
  <si>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</si>
  <si>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</si>
  <si>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</si>
  <si>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</si>
  <si>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</si>
  <si>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</si>
  <si>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</si>
  <si>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</si>
  <si>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</si>
  <si>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</si>
  <si>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</si>
  <si>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</si>
  <si>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</si>
  <si>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</si>
  <si>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</si>
  <si>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</si>
  <si>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</si>
  <si>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</si>
  <si>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</si>
  <si>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</si>
  <si>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</si>
  <si>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</si>
  <si>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</si>
  <si>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</si>
  <si>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</si>
  <si>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</si>
  <si>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</si>
  <si>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</si>
  <si>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</si>
  <si>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</si>
  <si>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</si>
  <si>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</si>
  <si>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</si>
  <si>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</si>
  <si>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</si>
  <si>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</si>
  <si>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</si>
  <si>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</si>
  <si>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</si>
  <si>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</si>
  <si>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</si>
  <si>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</si>
  <si>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</si>
  <si>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</si>
  <si>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</si>
  <si>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</si>
  <si>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</si>
  <si>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</si>
  <si>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</si>
  <si>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</si>
  <si>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</si>
  <si>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</si>
  <si>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</si>
  <si>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</si>
  <si>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</si>
  <si>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</si>
  <si>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</si>
  <si>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</si>
  <si>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</si>
  <si>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</si>
  <si>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</si>
  <si>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</si>
  <si>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</si>
  <si>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</si>
  <si>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</si>
  <si>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</si>
  <si>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</si>
  <si>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</si>
  <si>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</si>
  <si>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</si>
  <si>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</si>
  <si>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</si>
  <si>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</si>
  <si>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</si>
  <si>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</si>
  <si>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</si>
  <si>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</si>
  <si>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</si>
  <si>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</si>
  <si>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</si>
  <si>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</si>
  <si>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</si>
  <si>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</si>
  <si>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</si>
  <si>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</si>
  <si>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</si>
  <si>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</si>
  <si>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</si>
  <si>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</si>
  <si>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</si>
  <si>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</si>
  <si>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</si>
  <si>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</si>
  <si>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</si>
  <si>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</si>
  <si>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</si>
  <si>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</si>
  <si>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</si>
  <si>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</si>
  <si>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</si>
  <si>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</si>
  <si>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</si>
  <si>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</si>
  <si>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</si>
  <si>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</si>
  <si>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</si>
  <si>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</si>
  <si>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</si>
  <si>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</si>
  <si>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</si>
  <si>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</si>
  <si>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</si>
  <si>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</si>
  <si>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</si>
  <si>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</si>
  <si>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</si>
  <si>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</si>
  <si>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</si>
  <si>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</si>
  <si>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</si>
  <si>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</si>
  <si>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</si>
  <si>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</si>
  <si>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</si>
  <si>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</si>
  <si>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</si>
  <si>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</si>
  <si>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</si>
  <si>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</si>
  <si>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</si>
  <si>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</si>
  <si>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</si>
  <si>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</si>
  <si>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</si>
  <si>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</si>
  <si>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</si>
  <si>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</si>
  <si>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</si>
  <si>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</si>
  <si>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</si>
  <si>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</si>
  <si>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</si>
  <si>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</si>
  <si>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</si>
  <si>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</si>
  <si>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</si>
  <si>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</si>
  <si>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</si>
  <si>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</si>
  <si>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</si>
  <si>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</si>
  <si>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</si>
  <si>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</si>
  <si>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</si>
  <si>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</si>
  <si>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</si>
  <si>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</si>
  <si>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</si>
  <si>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</si>
  <si>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</si>
  <si>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</si>
  <si>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</si>
  <si>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</si>
  <si>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</si>
  <si>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</si>
  <si>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</si>
  <si>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</si>
  <si>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</si>
  <si>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</si>
  <si>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</si>
  <si>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</si>
  <si>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</si>
  <si>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</si>
  <si>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</si>
  <si>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</si>
  <si>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</si>
  <si>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</si>
  <si>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</si>
  <si>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</si>
  <si>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</si>
  <si>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</si>
  <si>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</si>
  <si>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</si>
  <si>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</si>
  <si>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0042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</si>
  <si>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</si>
  <si>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</si>
  <si>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</si>
  <si>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</si>
  <si>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</si>
  <si>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</si>
  <si>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</si>
  <si>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</si>
  <si>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</si>
  <si>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</si>
  <si>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</si>
  <si>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</si>
  <si>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</si>
  <si>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</si>
  <si>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</si>
  <si>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</si>
  <si>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</si>
  <si>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</si>
  <si>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</si>
  <si>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</si>
  <si>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</si>
  <si>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</si>
  <si>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</si>
  <si>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</si>
  <si>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</si>
  <si>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</si>
  <si>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</si>
  <si>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</si>
  <si>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</si>
  <si>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</si>
  <si>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</si>
  <si>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</si>
  <si>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</si>
  <si>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</si>
  <si>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</si>
  <si>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</si>
  <si>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</si>
  <si>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</si>
  <si>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</si>
  <si>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</si>
  <si>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</si>
  <si>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</si>
  <si>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</si>
  <si>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</si>
  <si>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</si>
  <si>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</si>
  <si>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</si>
  <si>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</si>
  <si>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</si>
  <si>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</si>
  <si>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</si>
  <si>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</si>
  <si>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</si>
  <si>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</si>
  <si>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</si>
  <si>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</si>
  <si>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</si>
  <si>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</si>
  <si>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</si>
  <si>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</si>
  <si>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</si>
  <si>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</si>
  <si>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</si>
  <si>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</si>
  <si>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</si>
  <si>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</si>
  <si>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</si>
  <si>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</si>
  <si>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</si>
  <si>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</si>
  <si>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</si>
  <si>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</si>
  <si>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</si>
  <si>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</si>
  <si>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</si>
  <si>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</si>
  <si>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</si>
  <si>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</si>
  <si>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</si>
  <si>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</si>
  <si>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</si>
  <si>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</si>
  <si>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</si>
  <si>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</si>
  <si>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</si>
  <si>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</si>
  <si>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</si>
  <si>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</si>
  <si>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</si>
  <si>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</si>
  <si>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</si>
  <si>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</si>
  <si>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</si>
  <si>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</si>
  <si>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</si>
  <si>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</si>
  <si>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</si>
  <si>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</si>
  <si>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</si>
  <si>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</si>
  <si>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</si>
  <si>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</si>
  <si>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</si>
  <si>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</si>
  <si>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</si>
  <si>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</si>
  <si>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</si>
  <si>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</si>
  <si>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</si>
  <si>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</si>
  <si>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</si>
  <si>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</si>
  <si>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</si>
  <si>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</si>
  <si>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</si>
  <si>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</si>
  <si>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</si>
  <si>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</si>
  <si>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FCK = 15MPA, TRAÇO 1:3,4:3,5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</si>
  <si>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</si>
  <si>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</si>
  <si>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</si>
  <si>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</si>
  <si>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</si>
  <si>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</si>
  <si>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</si>
  <si>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</si>
  <si>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</si>
  <si>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</si>
  <si>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</si>
  <si>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</si>
  <si>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</si>
  <si>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</si>
  <si>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</si>
  <si>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</si>
  <si>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</si>
  <si>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</si>
  <si>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</si>
  <si>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</si>
  <si>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</si>
  <si>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</si>
  <si>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</si>
  <si>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</si>
  <si>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</si>
  <si>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</si>
  <si>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</si>
  <si>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</si>
  <si>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</si>
  <si>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</si>
  <si>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</si>
  <si>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</si>
  <si>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</si>
  <si>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</si>
  <si>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</si>
  <si>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</si>
  <si>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</si>
  <si>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</si>
  <si>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</si>
  <si>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</si>
  <si>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</si>
  <si>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</si>
  <si>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</si>
  <si>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</si>
  <si>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</si>
  <si>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</si>
  <si>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</si>
  <si>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</si>
  <si>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</si>
  <si>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</si>
  <si>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</si>
  <si>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</si>
  <si>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</si>
  <si>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</si>
  <si>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</si>
  <si>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</si>
  <si>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</si>
  <si>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</si>
  <si>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</si>
  <si>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</si>
  <si>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</si>
  <si>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</si>
  <si>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0044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</si>
  <si>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</si>
  <si>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</si>
  <si>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</si>
  <si>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</si>
  <si>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</si>
  <si>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</si>
  <si>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</si>
  <si>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</si>
  <si>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</si>
  <si>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</si>
  <si>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</si>
  <si>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</si>
  <si>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</si>
  <si>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</si>
  <si>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</si>
  <si>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</si>
  <si>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</si>
  <si>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</si>
  <si>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</si>
  <si>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</si>
  <si>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</si>
  <si>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</si>
  <si>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</si>
  <si>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</si>
  <si>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</si>
  <si>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</si>
  <si>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</si>
  <si>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</si>
  <si>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</si>
  <si>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</si>
  <si>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</si>
  <si>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</si>
  <si>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</si>
  <si>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</si>
  <si>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</si>
  <si>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</si>
  <si>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</si>
  <si>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</si>
  <si>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</si>
  <si>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</si>
  <si>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</si>
  <si>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</si>
  <si>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</si>
  <si>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</si>
  <si>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</si>
  <si>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</si>
  <si>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</si>
  <si>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</si>
  <si>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</si>
  <si>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</si>
  <si>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</si>
  <si>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</si>
  <si>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</si>
  <si>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</si>
  <si>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</si>
  <si>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</si>
  <si>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</si>
  <si>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</si>
  <si>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</si>
  <si>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</si>
  <si>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</si>
  <si>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</si>
  <si>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</si>
  <si>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</si>
  <si>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</si>
  <si>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</si>
  <si>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</si>
  <si>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</si>
  <si>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</si>
  <si>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</si>
  <si>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</si>
  <si>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</si>
  <si>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</si>
  <si>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</si>
  <si>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</si>
  <si>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</si>
  <si>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</si>
  <si>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</si>
  <si>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</si>
  <si>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</si>
  <si>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</si>
  <si>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</si>
  <si>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</si>
  <si>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</si>
  <si>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</si>
  <si>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</si>
  <si>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</si>
  <si>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</si>
  <si>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</si>
  <si>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</si>
  <si>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</si>
  <si>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</si>
  <si>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</si>
  <si>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</si>
  <si>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</si>
  <si>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</si>
  <si>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</si>
  <si>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</si>
  <si>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</si>
  <si>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</si>
  <si>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</si>
  <si>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</si>
  <si>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</si>
  <si>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</si>
  <si>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</si>
  <si>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</si>
  <si>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</si>
  <si>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</si>
  <si>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</si>
  <si>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</si>
  <si>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</si>
  <si>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</si>
  <si>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</si>
  <si>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IMPERMEABILIZACOES E PROTECOES DIVERSAS</t>
  </si>
  <si>
    <t>IMPE</t>
  </si>
  <si>
    <t>IMPERMEABILIZACAO COM ARGAMASSA</t>
  </si>
  <si>
    <t>0138</t>
  </si>
  <si>
    <t>IMPERMEABILIZACAO COM ADITIVO</t>
  </si>
  <si>
    <t>0140</t>
  </si>
  <si>
    <t>IMPERMEABILIZACAO COM MANTA</t>
  </si>
  <si>
    <t>0141</t>
  </si>
  <si>
    <t>IMPERMEABILIZACAO BETUMINOSA C/EMULSAO ASFALTICA E ACRILICA</t>
  </si>
  <si>
    <t>0145</t>
  </si>
  <si>
    <t>PROTECAO DE SUPERFICIE COM ARGAMASSA</t>
  </si>
  <si>
    <t>0150</t>
  </si>
  <si>
    <t>INSTALACAO ELETRICA/ELETRIFICACAO E ILUMINACAO EXTERNA</t>
  </si>
  <si>
    <t>INEL</t>
  </si>
  <si>
    <t>ELETRODUTOS/CALHAS PARA LEITO DE CABOS</t>
  </si>
  <si>
    <t>0165</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</si>
  <si>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</si>
  <si>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</si>
  <si>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</si>
  <si>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</si>
  <si>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</si>
  <si>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</si>
  <si>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</si>
  <si>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</si>
  <si>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</si>
  <si>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</si>
  <si>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</si>
  <si>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</si>
  <si>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</si>
  <si>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</si>
  <si>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</si>
  <si>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</si>
  <si>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</si>
  <si>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</si>
  <si>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</si>
  <si>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</si>
  <si>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</si>
  <si>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</si>
  <si>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</si>
  <si>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</si>
  <si>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</si>
  <si>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</si>
  <si>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</si>
  <si>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</si>
  <si>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</si>
  <si>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</si>
  <si>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</si>
  <si>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</si>
  <si>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</si>
  <si>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</si>
  <si>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</si>
  <si>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</si>
  <si>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</si>
  <si>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</si>
  <si>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</si>
  <si>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</si>
  <si>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</si>
  <si>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</si>
  <si>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</si>
  <si>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</si>
  <si>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</si>
  <si>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</si>
  <si>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</si>
  <si>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</si>
  <si>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</si>
  <si>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</si>
  <si>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</si>
  <si>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</si>
  <si>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0166</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</si>
  <si>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</si>
  <si>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</si>
  <si>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</si>
  <si>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</si>
  <si>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</si>
  <si>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</si>
  <si>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</si>
  <si>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</si>
  <si>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</si>
  <si>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</si>
  <si>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</si>
  <si>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</si>
  <si>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</si>
  <si>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</si>
  <si>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</si>
  <si>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</si>
  <si>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</si>
  <si>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</si>
  <si>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</si>
  <si>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</si>
  <si>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</si>
  <si>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</si>
  <si>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</si>
  <si>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</si>
  <si>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</si>
  <si>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</si>
  <si>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</si>
  <si>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</si>
  <si>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</si>
  <si>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</si>
  <si>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</si>
  <si>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</si>
  <si>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</si>
  <si>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</si>
  <si>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</si>
  <si>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</si>
  <si>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</si>
  <si>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</si>
  <si>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</si>
  <si>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</si>
  <si>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</si>
  <si>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</si>
  <si>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</si>
  <si>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</si>
  <si>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</si>
  <si>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</si>
  <si>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</si>
  <si>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</si>
  <si>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</si>
  <si>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</si>
  <si>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FIOS/CABOS</t>
  </si>
  <si>
    <t>0167</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</si>
  <si>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</si>
  <si>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</si>
  <si>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</si>
  <si>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</si>
  <si>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</si>
  <si>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</si>
  <si>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</si>
  <si>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</si>
  <si>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</si>
  <si>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</si>
  <si>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</si>
  <si>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</si>
  <si>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</si>
  <si>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</si>
  <si>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</si>
  <si>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</si>
  <si>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</si>
  <si>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</si>
  <si>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</si>
  <si>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</si>
  <si>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</si>
  <si>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</si>
  <si>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</si>
  <si>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</si>
  <si>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</si>
  <si>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</si>
  <si>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</si>
  <si>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</si>
  <si>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</si>
  <si>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</si>
  <si>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</si>
  <si>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</si>
  <si>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</si>
  <si>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</si>
  <si>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</si>
  <si>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</si>
  <si>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</si>
  <si>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</si>
  <si>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</si>
  <si>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</si>
  <si>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</si>
  <si>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</si>
  <si>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</si>
  <si>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</si>
  <si>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</si>
  <si>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</si>
  <si>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</si>
  <si>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</si>
  <si>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</si>
  <si>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</si>
  <si>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</si>
  <si>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</si>
  <si>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</si>
  <si>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</si>
  <si>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</si>
  <si>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</si>
  <si>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</si>
  <si>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</si>
  <si>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</si>
  <si>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</si>
  <si>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</si>
  <si>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</si>
  <si>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</si>
  <si>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</si>
  <si>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</si>
  <si>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</si>
  <si>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</si>
  <si>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</si>
  <si>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</si>
  <si>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</si>
  <si>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</si>
  <si>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</si>
  <si>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</si>
  <si>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</si>
  <si>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</si>
  <si>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</si>
  <si>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</si>
  <si>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</si>
  <si>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</si>
  <si>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</si>
  <si>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</si>
  <si>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</si>
  <si>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</si>
  <si>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</si>
  <si>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</si>
  <si>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</si>
  <si>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</si>
  <si>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</si>
  <si>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</si>
  <si>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</si>
  <si>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</si>
  <si>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</si>
  <si>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</si>
  <si>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</si>
  <si>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</si>
  <si>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</si>
  <si>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</si>
  <si>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</si>
  <si>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</si>
  <si>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</si>
  <si>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</si>
  <si>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</si>
  <si>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</si>
  <si>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</si>
  <si>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</si>
  <si>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</si>
  <si>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</si>
  <si>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</si>
  <si>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</si>
  <si>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</si>
  <si>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</si>
  <si>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</si>
  <si>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</si>
  <si>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</si>
  <si>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</si>
  <si>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</si>
  <si>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</si>
  <si>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</si>
  <si>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</si>
  <si>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</si>
  <si>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</si>
  <si>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</si>
  <si>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</si>
  <si>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</si>
  <si>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</si>
  <si>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</si>
  <si>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</si>
  <si>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</si>
  <si>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</si>
  <si>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</si>
  <si>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</si>
  <si>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</si>
  <si>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</si>
  <si>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</si>
  <si>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</si>
  <si>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</si>
  <si>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</si>
  <si>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</si>
  <si>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</si>
  <si>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</si>
  <si>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</si>
  <si>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</si>
  <si>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</si>
  <si>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</si>
  <si>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</si>
  <si>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</si>
  <si>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</si>
  <si>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</si>
  <si>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</si>
  <si>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</si>
  <si>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</si>
  <si>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</si>
  <si>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</si>
  <si>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</si>
  <si>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</si>
  <si>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</si>
  <si>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</si>
  <si>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</si>
  <si>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</si>
  <si>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</si>
  <si>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</si>
  <si>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</si>
  <si>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</si>
  <si>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</si>
  <si>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</si>
  <si>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</si>
  <si>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</si>
  <si>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</si>
  <si>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</si>
  <si>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</si>
  <si>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</si>
  <si>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</si>
  <si>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</si>
  <si>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</si>
  <si>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</si>
  <si>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</si>
  <si>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</si>
  <si>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</si>
  <si>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</si>
  <si>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</si>
  <si>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</si>
  <si>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</si>
  <si>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</si>
  <si>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</si>
  <si>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</si>
  <si>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</si>
  <si>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</si>
  <si>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</si>
  <si>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</si>
  <si>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</si>
  <si>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</si>
  <si>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</si>
  <si>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</si>
  <si>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</si>
  <si>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</si>
  <si>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</si>
  <si>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</si>
  <si>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</si>
  <si>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</si>
  <si>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</si>
  <si>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</si>
  <si>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</si>
  <si>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</si>
  <si>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</si>
  <si>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</si>
  <si>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</si>
  <si>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</si>
  <si>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</si>
  <si>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</si>
  <si>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</si>
  <si>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</si>
  <si>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</si>
  <si>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</si>
  <si>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</si>
  <si>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</si>
  <si>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</si>
  <si>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</si>
  <si>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</si>
  <si>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</si>
  <si>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</si>
  <si>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</si>
  <si>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</si>
  <si>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</si>
  <si>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</si>
  <si>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</si>
  <si>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</si>
  <si>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</si>
  <si>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</si>
  <si>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</si>
  <si>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</si>
  <si>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</si>
  <si>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</si>
  <si>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</si>
  <si>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</si>
  <si>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</si>
  <si>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</si>
  <si>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</si>
  <si>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</si>
  <si>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</si>
  <si>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</si>
  <si>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</si>
  <si>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</si>
  <si>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</si>
  <si>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</si>
  <si>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</si>
  <si>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</si>
  <si>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</si>
  <si>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</si>
  <si>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</si>
  <si>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</si>
  <si>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</si>
  <si>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</si>
  <si>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</si>
  <si>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</si>
  <si>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</si>
  <si>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</si>
  <si>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</si>
  <si>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</si>
  <si>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</si>
  <si>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</si>
  <si>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</si>
  <si>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</si>
  <si>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</si>
  <si>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</si>
  <si>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</si>
  <si>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</si>
  <si>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</si>
  <si>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</si>
  <si>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</si>
  <si>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</si>
  <si>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</si>
  <si>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</si>
  <si>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</si>
  <si>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</si>
  <si>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</si>
  <si>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</si>
  <si>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</si>
  <si>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</si>
  <si>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</si>
  <si>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</si>
  <si>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</si>
  <si>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</si>
  <si>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</si>
  <si>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</si>
  <si>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</si>
  <si>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</si>
  <si>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</si>
  <si>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</si>
  <si>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0172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</si>
  <si>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</si>
  <si>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</si>
  <si>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</si>
  <si>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</si>
  <si>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</si>
  <si>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</si>
  <si>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</si>
  <si>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</si>
  <si>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</si>
  <si>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</si>
  <si>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</si>
  <si>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</si>
  <si>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</si>
  <si>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</si>
  <si>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</si>
  <si>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</si>
  <si>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</si>
  <si>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</si>
  <si>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</si>
  <si>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</si>
  <si>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</si>
  <si>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</si>
  <si>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</si>
  <si>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</si>
  <si>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</si>
  <si>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</si>
  <si>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</si>
  <si>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</si>
  <si>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</si>
  <si>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</si>
  <si>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</si>
  <si>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</si>
  <si>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</si>
  <si>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</si>
  <si>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</si>
  <si>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</si>
  <si>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</si>
  <si>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</si>
  <si>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</si>
  <si>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</si>
  <si>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</si>
  <si>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</si>
  <si>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</si>
  <si>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</si>
  <si>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</si>
  <si>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</si>
  <si>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</si>
  <si>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</si>
  <si>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</si>
  <si>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</si>
  <si>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</si>
  <si>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</si>
  <si>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</si>
  <si>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</si>
  <si>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</si>
  <si>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</si>
  <si>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</si>
  <si>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</si>
  <si>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</si>
  <si>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</si>
  <si>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</si>
  <si>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</si>
  <si>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</si>
  <si>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</si>
  <si>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</si>
  <si>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</si>
  <si>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</si>
  <si>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</si>
  <si>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</si>
  <si>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</si>
  <si>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</si>
  <si>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</si>
  <si>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</si>
  <si>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</si>
  <si>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</si>
  <si>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</si>
  <si>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</si>
  <si>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</si>
  <si>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</si>
  <si>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</si>
  <si>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</si>
  <si>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</si>
  <si>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</si>
  <si>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</si>
  <si>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</si>
  <si>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</si>
  <si>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</si>
  <si>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</si>
  <si>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</si>
  <si>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</si>
  <si>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</si>
  <si>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</si>
  <si>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</si>
  <si>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</si>
  <si>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</si>
  <si>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</si>
  <si>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</si>
  <si>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</si>
  <si>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</si>
  <si>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</si>
  <si>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</si>
  <si>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</si>
  <si>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</si>
  <si>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</si>
  <si>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</si>
  <si>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</si>
  <si>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</si>
  <si>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</si>
  <si>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</si>
  <si>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</si>
  <si>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</si>
  <si>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</si>
  <si>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</si>
  <si>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</si>
  <si>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</si>
  <si>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</si>
  <si>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</si>
  <si>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</si>
  <si>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</si>
  <si>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</si>
  <si>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</si>
  <si>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</si>
  <si>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</si>
  <si>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</si>
  <si>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</si>
  <si>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</si>
  <si>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</si>
  <si>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</si>
  <si>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</si>
  <si>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</si>
  <si>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</si>
  <si>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</si>
  <si>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</si>
  <si>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</si>
  <si>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</si>
  <si>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</si>
  <si>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</si>
  <si>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</si>
  <si>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</si>
  <si>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</si>
  <si>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</si>
  <si>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</si>
  <si>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</si>
  <si>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</si>
  <si>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</si>
  <si>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</si>
  <si>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</si>
  <si>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</si>
  <si>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</si>
  <si>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</si>
  <si>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</si>
  <si>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</si>
  <si>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</si>
  <si>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</si>
  <si>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</si>
  <si>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</si>
  <si>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</si>
  <si>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</si>
  <si>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</si>
  <si>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</si>
  <si>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</si>
  <si>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</si>
  <si>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</si>
  <si>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</si>
  <si>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</si>
  <si>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</si>
  <si>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</si>
  <si>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</si>
  <si>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</si>
  <si>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</si>
  <si>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</si>
  <si>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</si>
  <si>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</si>
  <si>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</si>
  <si>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</si>
  <si>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</si>
  <si>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</si>
  <si>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</si>
  <si>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</si>
  <si>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</si>
  <si>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0177</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</si>
  <si>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</si>
  <si>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</si>
  <si>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</si>
  <si>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</si>
  <si>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</si>
  <si>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</si>
  <si>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</si>
  <si>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</si>
  <si>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</si>
  <si>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SISTEMAS DE PROTECAO/ATERRAMENTO</t>
  </si>
  <si>
    <t>0243</t>
  </si>
  <si>
    <t>SERVICOS DIVERSOS</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</si>
  <si>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</si>
  <si>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</si>
  <si>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</si>
  <si>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</si>
  <si>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</si>
  <si>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</si>
  <si>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</si>
  <si>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</si>
  <si>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</si>
  <si>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</si>
  <si>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</si>
  <si>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</si>
  <si>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</si>
  <si>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</si>
  <si>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</si>
  <si>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</si>
  <si>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</si>
  <si>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</si>
  <si>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</si>
  <si>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</si>
  <si>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</si>
  <si>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</si>
  <si>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</si>
  <si>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</si>
  <si>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</si>
  <si>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</si>
  <si>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</si>
  <si>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</si>
  <si>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</si>
  <si>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</si>
  <si>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</si>
  <si>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</si>
  <si>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</si>
  <si>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</si>
  <si>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</si>
  <si>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</si>
  <si>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</si>
  <si>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</si>
  <si>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</si>
  <si>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</si>
  <si>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</si>
  <si>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</si>
  <si>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</si>
  <si>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</si>
  <si>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</si>
  <si>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</si>
  <si>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</si>
  <si>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</si>
  <si>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</si>
  <si>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</si>
  <si>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</si>
  <si>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</si>
  <si>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</si>
  <si>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</si>
  <si>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</si>
  <si>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</si>
  <si>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</si>
  <si>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</si>
  <si>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</si>
  <si>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</si>
  <si>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</si>
  <si>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</si>
  <si>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</si>
  <si>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</si>
  <si>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</si>
  <si>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</si>
  <si>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</si>
  <si>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</si>
  <si>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</si>
  <si>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</si>
  <si>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</si>
  <si>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</si>
  <si>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</si>
  <si>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</si>
  <si>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</si>
  <si>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</si>
  <si>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</si>
  <si>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</si>
  <si>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</si>
  <si>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</si>
  <si>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</si>
  <si>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</si>
  <si>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</si>
  <si>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</si>
  <si>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</si>
  <si>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</si>
  <si>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</si>
  <si>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</si>
  <si>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</si>
  <si>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</si>
  <si>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</si>
  <si>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</si>
  <si>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</si>
  <si>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</si>
  <si>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</si>
  <si>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</si>
  <si>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</si>
  <si>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</si>
  <si>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</si>
  <si>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</si>
  <si>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</si>
  <si>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</si>
  <si>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</si>
  <si>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</si>
  <si>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</si>
  <si>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</si>
  <si>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</si>
  <si>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</si>
  <si>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</si>
  <si>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</si>
  <si>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</si>
  <si>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</si>
  <si>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</si>
  <si>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</si>
  <si>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</si>
  <si>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</si>
  <si>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</si>
  <si>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</si>
  <si>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</si>
  <si>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</si>
  <si>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</si>
  <si>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</si>
  <si>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</si>
  <si>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</si>
  <si>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</si>
  <si>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</si>
  <si>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</si>
  <si>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</si>
  <si>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</si>
  <si>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</si>
  <si>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</si>
  <si>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</si>
  <si>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</si>
  <si>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</si>
  <si>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INSTALACOES HIDRO SANITARIAS</t>
  </si>
  <si>
    <t>INHI</t>
  </si>
  <si>
    <t>FORNEC. E ASSENTAMENTO DE TUBOS P/INSTALACAO DOMICILIAR</t>
  </si>
  <si>
    <t>0179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</si>
  <si>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</si>
  <si>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</si>
  <si>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</si>
  <si>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</si>
  <si>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</si>
  <si>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</si>
  <si>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</si>
  <si>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</si>
  <si>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</si>
  <si>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</si>
  <si>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</si>
  <si>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</si>
  <si>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</si>
  <si>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</si>
  <si>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</si>
  <si>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</si>
  <si>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</si>
  <si>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</si>
  <si>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</si>
  <si>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</si>
  <si>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</si>
  <si>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</si>
  <si>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</si>
  <si>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</si>
  <si>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</si>
  <si>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</si>
  <si>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</si>
  <si>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</si>
  <si>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</si>
  <si>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</si>
  <si>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</si>
  <si>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</si>
  <si>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</si>
  <si>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</si>
  <si>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</si>
  <si>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</si>
  <si>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</si>
  <si>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</si>
  <si>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</si>
  <si>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</si>
  <si>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TUBOS DE PVC, SOLDÁVEL, ÁGUA FRIA, DN 32 MM (INSTALADO EM RAMAL, SUB-RAMAL, RAMAL DE DISTRIBUIÇÃO OU PRUMADA),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</si>
  <si>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</si>
  <si>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</si>
  <si>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</si>
  <si>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</si>
  <si>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</si>
  <si>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</si>
  <si>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</si>
  <si>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</si>
  <si>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</si>
  <si>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</si>
  <si>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</si>
  <si>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</si>
  <si>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</si>
  <si>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</si>
  <si>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</si>
  <si>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</si>
  <si>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</si>
  <si>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</si>
  <si>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</si>
  <si>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</si>
  <si>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</si>
  <si>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</si>
  <si>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</si>
  <si>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</si>
  <si>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</si>
  <si>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</si>
  <si>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</si>
  <si>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</si>
  <si>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</si>
  <si>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</si>
  <si>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</si>
  <si>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</si>
  <si>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</si>
  <si>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</si>
  <si>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</si>
  <si>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</si>
  <si>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</si>
  <si>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</si>
  <si>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</si>
  <si>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</si>
  <si>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</si>
  <si>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</si>
  <si>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</si>
  <si>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</si>
  <si>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</si>
  <si>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</si>
  <si>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</si>
  <si>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</si>
  <si>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</si>
  <si>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</si>
  <si>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</si>
  <si>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</si>
  <si>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</si>
  <si>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</si>
  <si>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</si>
  <si>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</si>
  <si>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</si>
  <si>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</si>
  <si>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</si>
  <si>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</si>
  <si>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</si>
  <si>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</si>
  <si>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</si>
  <si>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</si>
  <si>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</si>
  <si>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</si>
  <si>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</si>
  <si>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</si>
  <si>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</si>
  <si>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</si>
  <si>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</si>
  <si>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</si>
  <si>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</si>
  <si>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</si>
  <si>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</si>
  <si>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</si>
  <si>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</si>
  <si>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</si>
  <si>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</si>
  <si>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</si>
  <si>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</si>
  <si>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</si>
  <si>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</si>
  <si>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</si>
  <si>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</si>
  <si>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</si>
  <si>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</si>
  <si>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</si>
  <si>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</si>
  <si>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</si>
  <si>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</si>
  <si>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</si>
  <si>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</si>
  <si>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</si>
  <si>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</si>
  <si>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</si>
  <si>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</si>
  <si>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</si>
  <si>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</si>
  <si>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</si>
  <si>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</si>
  <si>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</si>
  <si>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</si>
  <si>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</si>
  <si>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</si>
  <si>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</si>
  <si>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</si>
  <si>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</si>
  <si>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</si>
  <si>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</si>
  <si>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</si>
  <si>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</si>
  <si>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</si>
  <si>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</si>
  <si>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</si>
  <si>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</si>
  <si>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</si>
  <si>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</si>
  <si>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</si>
  <si>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</si>
  <si>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</si>
  <si>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</si>
  <si>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</si>
  <si>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</si>
  <si>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</si>
  <si>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</si>
  <si>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</si>
  <si>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</si>
  <si>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</si>
  <si>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</si>
  <si>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</si>
  <si>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</si>
  <si>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</si>
  <si>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</si>
  <si>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</si>
  <si>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</si>
  <si>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</si>
  <si>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</si>
  <si>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</si>
  <si>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</si>
  <si>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</si>
  <si>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</si>
  <si>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</si>
  <si>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</si>
  <si>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</si>
  <si>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</si>
  <si>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</si>
  <si>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</si>
  <si>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</si>
  <si>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</si>
  <si>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</si>
  <si>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</si>
  <si>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</si>
  <si>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</si>
  <si>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</si>
  <si>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</si>
  <si>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</si>
  <si>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</si>
  <si>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</si>
  <si>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</si>
  <si>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</si>
  <si>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</si>
  <si>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</si>
  <si>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</si>
  <si>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</si>
  <si>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</si>
  <si>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</si>
  <si>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</si>
  <si>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</si>
  <si>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</si>
  <si>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</si>
  <si>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</si>
  <si>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</si>
  <si>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</si>
  <si>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</si>
  <si>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</si>
  <si>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</si>
  <si>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</si>
  <si>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</si>
  <si>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</si>
  <si>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</si>
  <si>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</si>
  <si>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</si>
  <si>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</si>
  <si>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</si>
  <si>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</si>
  <si>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</si>
  <si>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</si>
  <si>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</si>
  <si>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</si>
  <si>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</si>
  <si>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</si>
  <si>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</si>
  <si>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</si>
  <si>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</si>
  <si>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</si>
  <si>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</si>
  <si>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</si>
  <si>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</si>
  <si>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</si>
  <si>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</si>
  <si>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</si>
  <si>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</si>
  <si>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</si>
  <si>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</si>
  <si>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</si>
  <si>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</si>
  <si>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</si>
  <si>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0180</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</si>
  <si>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</si>
  <si>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</si>
  <si>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</si>
  <si>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</si>
  <si>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</si>
  <si>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</si>
  <si>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</si>
  <si>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</si>
  <si>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</si>
  <si>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</si>
  <si>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</si>
  <si>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</si>
  <si>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</si>
  <si>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</si>
  <si>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</si>
  <si>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</si>
  <si>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</si>
  <si>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</si>
  <si>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</si>
  <si>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</si>
  <si>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</si>
  <si>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</si>
  <si>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</si>
  <si>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UNIÃO, PVC, SOLDÁVEL, DN 25MM,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</si>
  <si>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</si>
  <si>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</si>
  <si>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</si>
  <si>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</si>
  <si>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</si>
  <si>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</si>
  <si>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</si>
  <si>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</si>
  <si>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</si>
  <si>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</si>
  <si>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</si>
  <si>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</si>
  <si>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</si>
  <si>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</si>
  <si>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</si>
  <si>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</si>
  <si>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</si>
  <si>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</si>
  <si>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</si>
  <si>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</si>
  <si>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</si>
  <si>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</si>
  <si>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</si>
  <si>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</si>
  <si>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</si>
  <si>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</si>
  <si>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</si>
  <si>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</si>
  <si>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</si>
  <si>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</si>
  <si>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</si>
  <si>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</si>
  <si>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</si>
  <si>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</si>
  <si>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</si>
  <si>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</si>
  <si>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</si>
  <si>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</si>
  <si>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</si>
  <si>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</si>
  <si>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</si>
  <si>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</si>
  <si>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</si>
  <si>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</si>
  <si>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</si>
  <si>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</si>
  <si>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</si>
  <si>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</si>
  <si>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</si>
  <si>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</si>
  <si>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</si>
  <si>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</si>
  <si>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</si>
  <si>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</si>
  <si>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</si>
  <si>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</si>
  <si>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</si>
  <si>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</si>
  <si>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</si>
  <si>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</si>
  <si>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</si>
  <si>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</si>
  <si>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</si>
  <si>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</si>
  <si>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</si>
  <si>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</si>
  <si>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</si>
  <si>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</si>
  <si>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</si>
  <si>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</si>
  <si>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</si>
  <si>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</si>
  <si>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</si>
  <si>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</si>
  <si>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</si>
  <si>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</si>
  <si>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</si>
  <si>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</si>
  <si>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</si>
  <si>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</si>
  <si>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</si>
  <si>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</si>
  <si>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</si>
  <si>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</si>
  <si>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</si>
  <si>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</si>
  <si>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</si>
  <si>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</si>
  <si>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</si>
  <si>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</si>
  <si>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</si>
  <si>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</si>
  <si>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</si>
  <si>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</si>
  <si>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</si>
  <si>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</si>
  <si>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</si>
  <si>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</si>
  <si>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</si>
  <si>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</si>
  <si>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</si>
  <si>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</si>
  <si>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</si>
  <si>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</si>
  <si>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</si>
  <si>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</si>
  <si>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</si>
  <si>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</si>
  <si>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</si>
  <si>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</si>
  <si>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</si>
  <si>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</si>
  <si>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</si>
  <si>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</si>
  <si>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</si>
  <si>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</si>
  <si>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</si>
  <si>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</si>
  <si>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</si>
  <si>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</si>
  <si>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</si>
  <si>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</si>
  <si>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</si>
  <si>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</si>
  <si>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</si>
  <si>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</si>
  <si>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</si>
  <si>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</si>
  <si>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</si>
  <si>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</si>
  <si>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</si>
  <si>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</si>
  <si>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</si>
  <si>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</si>
  <si>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</si>
  <si>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</si>
  <si>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</si>
  <si>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</si>
  <si>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</si>
  <si>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</si>
  <si>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</si>
  <si>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</si>
  <si>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</si>
  <si>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</si>
  <si>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</si>
  <si>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</si>
  <si>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</si>
  <si>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</si>
  <si>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</si>
  <si>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</si>
  <si>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</si>
  <si>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</si>
  <si>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</si>
  <si>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</si>
  <si>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</si>
  <si>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</si>
  <si>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</si>
  <si>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</si>
  <si>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</si>
  <si>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</si>
  <si>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</si>
  <si>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</si>
  <si>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</si>
  <si>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</si>
  <si>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</si>
  <si>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</si>
  <si>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</si>
  <si>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</si>
  <si>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</si>
  <si>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</si>
  <si>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</si>
  <si>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</si>
  <si>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</si>
  <si>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</si>
  <si>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</si>
  <si>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</si>
  <si>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</si>
  <si>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</si>
  <si>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</si>
  <si>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</si>
  <si>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</si>
  <si>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</si>
  <si>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</si>
  <si>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</si>
  <si>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</si>
  <si>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</si>
  <si>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</si>
  <si>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</si>
  <si>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</si>
  <si>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</si>
  <si>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</si>
  <si>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</si>
  <si>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</si>
  <si>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</si>
  <si>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</si>
  <si>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</si>
  <si>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</si>
  <si>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</si>
  <si>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</si>
  <si>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</si>
  <si>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</si>
  <si>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</si>
  <si>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</si>
  <si>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</si>
  <si>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</si>
  <si>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</si>
  <si>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</si>
  <si>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</si>
  <si>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</si>
  <si>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</si>
  <si>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</si>
  <si>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</si>
  <si>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</si>
  <si>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</si>
  <si>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</si>
  <si>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</si>
  <si>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</si>
  <si>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</si>
  <si>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</si>
  <si>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</si>
  <si>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</si>
  <si>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</si>
  <si>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</si>
  <si>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</si>
  <si>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</si>
  <si>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</si>
  <si>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</si>
  <si>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</si>
  <si>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</si>
  <si>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</si>
  <si>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</si>
  <si>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</si>
  <si>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</si>
  <si>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</si>
  <si>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</si>
  <si>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</si>
  <si>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</si>
  <si>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</si>
  <si>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</si>
  <si>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</si>
  <si>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</si>
  <si>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</si>
  <si>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</si>
  <si>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</si>
  <si>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</si>
  <si>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</si>
  <si>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</si>
  <si>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</si>
  <si>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</si>
  <si>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</si>
  <si>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</si>
  <si>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</si>
  <si>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</si>
  <si>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</si>
  <si>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</si>
  <si>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</si>
  <si>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</si>
  <si>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</si>
  <si>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</si>
  <si>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</si>
  <si>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</si>
  <si>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</si>
  <si>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</si>
  <si>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</si>
  <si>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</si>
  <si>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</si>
  <si>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</si>
  <si>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</si>
  <si>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</si>
  <si>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</si>
  <si>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</si>
  <si>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</si>
  <si>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</si>
  <si>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</si>
  <si>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</si>
  <si>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</si>
  <si>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</si>
  <si>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</si>
  <si>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</si>
  <si>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</si>
  <si>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</si>
  <si>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</si>
  <si>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</si>
  <si>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</si>
  <si>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</si>
  <si>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</si>
  <si>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</si>
  <si>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</si>
  <si>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</si>
  <si>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</si>
  <si>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</si>
  <si>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</si>
  <si>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</si>
  <si>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</si>
  <si>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</si>
  <si>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</si>
  <si>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</si>
  <si>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</si>
  <si>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</si>
  <si>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</si>
  <si>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</si>
  <si>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</si>
  <si>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</si>
  <si>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</si>
  <si>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</si>
  <si>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</si>
  <si>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</si>
  <si>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</si>
  <si>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</si>
  <si>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</si>
  <si>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</si>
  <si>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</si>
  <si>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</si>
  <si>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</si>
  <si>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</si>
  <si>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</si>
  <si>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</si>
  <si>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</si>
  <si>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</si>
  <si>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</si>
  <si>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</si>
  <si>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</si>
  <si>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</si>
  <si>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</si>
  <si>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</si>
  <si>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</si>
  <si>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</si>
  <si>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</si>
  <si>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</si>
  <si>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</si>
  <si>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</si>
  <si>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</si>
  <si>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</si>
  <si>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</si>
  <si>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</si>
  <si>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</si>
  <si>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</si>
  <si>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</si>
  <si>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</si>
  <si>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</si>
  <si>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</si>
  <si>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</si>
  <si>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</si>
  <si>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</si>
  <si>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</si>
  <si>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</si>
  <si>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</si>
  <si>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</si>
  <si>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</si>
  <si>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</si>
  <si>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</si>
  <si>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</si>
  <si>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</si>
  <si>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</si>
  <si>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</si>
  <si>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</si>
  <si>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</si>
  <si>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</si>
  <si>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</si>
  <si>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</si>
  <si>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</si>
  <si>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</si>
  <si>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</si>
  <si>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</si>
  <si>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</si>
  <si>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</si>
  <si>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</si>
  <si>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</si>
  <si>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</si>
  <si>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</si>
  <si>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</si>
  <si>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</si>
  <si>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</si>
  <si>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</si>
  <si>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</si>
  <si>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</si>
  <si>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</si>
  <si>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</si>
  <si>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</si>
  <si>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</si>
  <si>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</si>
  <si>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</si>
  <si>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</si>
  <si>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</si>
  <si>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</si>
  <si>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</si>
  <si>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</si>
  <si>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</si>
  <si>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</si>
  <si>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</si>
  <si>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</si>
  <si>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</si>
  <si>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</si>
  <si>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</si>
  <si>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</si>
  <si>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</si>
  <si>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</si>
  <si>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</si>
  <si>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</si>
  <si>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</si>
  <si>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</si>
  <si>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</si>
  <si>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</si>
  <si>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</si>
  <si>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</si>
  <si>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</si>
  <si>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</si>
  <si>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</si>
  <si>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</si>
  <si>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</si>
  <si>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</si>
  <si>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</si>
  <si>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</si>
  <si>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</si>
  <si>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</si>
  <si>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</si>
  <si>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</si>
  <si>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</si>
  <si>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</si>
  <si>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</si>
  <si>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</si>
  <si>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</si>
  <si>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</si>
  <si>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</si>
  <si>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</si>
  <si>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</si>
  <si>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</si>
  <si>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</si>
  <si>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</si>
  <si>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</si>
  <si>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</si>
  <si>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</si>
  <si>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</si>
  <si>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</si>
  <si>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</si>
  <si>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</si>
  <si>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</si>
  <si>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</si>
  <si>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</si>
  <si>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</si>
  <si>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</si>
  <si>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</si>
  <si>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</si>
  <si>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</si>
  <si>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</si>
  <si>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</si>
  <si>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</si>
  <si>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</si>
  <si>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</si>
  <si>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</si>
  <si>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</si>
  <si>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</si>
  <si>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</si>
  <si>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</si>
  <si>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</si>
  <si>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</si>
  <si>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</si>
  <si>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</si>
  <si>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</si>
  <si>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</si>
  <si>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</si>
  <si>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</si>
  <si>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</si>
  <si>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</si>
  <si>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</si>
  <si>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</si>
  <si>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</si>
  <si>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</si>
  <si>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</si>
  <si>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</si>
  <si>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</si>
  <si>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</si>
  <si>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</si>
  <si>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</si>
  <si>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</si>
  <si>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</si>
  <si>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</si>
  <si>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</si>
  <si>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</si>
  <si>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</si>
  <si>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</si>
  <si>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</si>
  <si>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</si>
  <si>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</si>
  <si>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</si>
  <si>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</si>
  <si>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</si>
  <si>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</si>
  <si>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</si>
  <si>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</si>
  <si>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</si>
  <si>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</si>
  <si>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</si>
  <si>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</si>
  <si>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</si>
  <si>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</si>
  <si>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</si>
  <si>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</si>
  <si>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</si>
  <si>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</si>
  <si>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</si>
  <si>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</si>
  <si>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</si>
  <si>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</si>
  <si>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</si>
  <si>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</si>
  <si>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</si>
  <si>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</si>
  <si>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</si>
  <si>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</si>
  <si>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</si>
  <si>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</si>
  <si>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</si>
  <si>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</si>
  <si>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</si>
  <si>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</si>
  <si>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</si>
  <si>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</si>
  <si>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</si>
  <si>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</si>
  <si>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</si>
  <si>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</si>
  <si>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</si>
  <si>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</si>
  <si>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</si>
  <si>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</si>
  <si>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</si>
  <si>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</si>
  <si>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</si>
  <si>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</si>
  <si>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</si>
  <si>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</si>
  <si>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</si>
  <si>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</si>
  <si>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</si>
  <si>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</si>
  <si>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</si>
  <si>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</si>
  <si>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</si>
  <si>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</si>
  <si>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</si>
  <si>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</si>
  <si>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</si>
  <si>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</si>
  <si>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</si>
  <si>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</si>
  <si>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</si>
  <si>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</si>
  <si>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</si>
  <si>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</si>
  <si>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</si>
  <si>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</si>
  <si>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</si>
  <si>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</si>
  <si>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</si>
  <si>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</si>
  <si>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</si>
  <si>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</si>
  <si>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</si>
  <si>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</si>
  <si>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</si>
  <si>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</si>
  <si>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</si>
  <si>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</si>
  <si>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</si>
  <si>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</si>
  <si>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</si>
  <si>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</si>
  <si>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</si>
  <si>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</si>
  <si>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</si>
  <si>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</si>
  <si>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</si>
  <si>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</si>
  <si>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</si>
  <si>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</si>
  <si>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</si>
  <si>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</si>
  <si>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</si>
  <si>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</si>
  <si>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</si>
  <si>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</si>
  <si>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</si>
  <si>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</si>
  <si>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</si>
  <si>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</si>
  <si>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</si>
  <si>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</si>
  <si>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</si>
  <si>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</si>
  <si>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</si>
  <si>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</si>
  <si>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</si>
  <si>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</si>
  <si>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</si>
  <si>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</si>
  <si>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</si>
  <si>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</si>
  <si>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</si>
  <si>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</si>
  <si>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</si>
  <si>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</si>
  <si>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</si>
  <si>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</si>
  <si>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</si>
  <si>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</si>
  <si>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</si>
  <si>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</si>
  <si>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</si>
  <si>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</si>
  <si>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</si>
  <si>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</si>
  <si>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</si>
  <si>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</si>
  <si>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</si>
  <si>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</si>
  <si>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</si>
  <si>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</si>
  <si>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</si>
  <si>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</si>
  <si>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</si>
  <si>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</si>
  <si>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</si>
  <si>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</si>
  <si>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</si>
  <si>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</si>
  <si>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</si>
  <si>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</si>
  <si>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</si>
  <si>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</si>
  <si>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</si>
  <si>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</si>
  <si>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</si>
  <si>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</si>
  <si>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</si>
  <si>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</si>
  <si>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</si>
  <si>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</si>
  <si>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</si>
  <si>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</si>
  <si>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</si>
  <si>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</si>
  <si>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</si>
  <si>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</si>
  <si>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</si>
  <si>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</si>
  <si>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</si>
  <si>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</si>
  <si>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</si>
  <si>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</si>
  <si>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</si>
  <si>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</si>
  <si>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</si>
  <si>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</si>
  <si>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</si>
  <si>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</si>
  <si>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</si>
  <si>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</si>
  <si>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</si>
  <si>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</si>
  <si>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</si>
  <si>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</si>
  <si>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</si>
  <si>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</si>
  <si>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</si>
  <si>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</si>
  <si>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</si>
  <si>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</si>
  <si>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</si>
  <si>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</si>
  <si>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</si>
  <si>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</si>
  <si>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</si>
  <si>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</si>
  <si>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</si>
  <si>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</si>
  <si>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</si>
  <si>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</si>
  <si>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</si>
  <si>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</si>
  <si>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</si>
  <si>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</si>
  <si>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</si>
  <si>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</si>
  <si>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</si>
  <si>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</si>
  <si>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</si>
  <si>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</si>
  <si>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</si>
  <si>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</si>
  <si>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</si>
  <si>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</si>
  <si>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</si>
  <si>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</si>
  <si>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</si>
  <si>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</si>
  <si>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</si>
  <si>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</si>
  <si>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</si>
  <si>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</si>
  <si>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</si>
  <si>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</si>
  <si>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</si>
  <si>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</si>
  <si>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</si>
  <si>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</si>
  <si>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</si>
  <si>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</si>
  <si>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</si>
  <si>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</si>
  <si>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</si>
  <si>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</si>
  <si>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</si>
  <si>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</si>
  <si>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</si>
  <si>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</si>
  <si>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</si>
  <si>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</si>
  <si>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</si>
  <si>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</si>
  <si>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</si>
  <si>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</si>
  <si>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</si>
  <si>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</si>
  <si>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</si>
  <si>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</si>
  <si>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</si>
  <si>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</si>
  <si>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</si>
  <si>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</si>
  <si>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</si>
  <si>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</si>
  <si>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</si>
  <si>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</si>
  <si>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</si>
  <si>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</si>
  <si>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</si>
  <si>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</si>
  <si>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</si>
  <si>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</si>
  <si>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</si>
  <si>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</si>
  <si>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</si>
  <si>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</si>
  <si>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</si>
  <si>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</si>
  <si>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</si>
  <si>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</si>
  <si>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</si>
  <si>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</si>
  <si>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</si>
  <si>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</si>
  <si>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</si>
  <si>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</si>
  <si>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</si>
  <si>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</si>
  <si>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</si>
  <si>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</si>
  <si>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</si>
  <si>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</si>
  <si>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</si>
  <si>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</si>
  <si>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</si>
  <si>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</si>
  <si>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</si>
  <si>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</si>
  <si>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</si>
  <si>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</si>
  <si>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</si>
  <si>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</si>
  <si>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</si>
  <si>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</si>
  <si>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</si>
  <si>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</si>
  <si>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</si>
  <si>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</si>
  <si>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</si>
  <si>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</si>
  <si>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</si>
  <si>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</si>
  <si>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</si>
  <si>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</si>
  <si>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</si>
  <si>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</si>
  <si>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</si>
  <si>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</si>
  <si>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</si>
  <si>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</si>
  <si>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</si>
  <si>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</si>
  <si>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</si>
  <si>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</si>
  <si>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</si>
  <si>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</si>
  <si>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</si>
  <si>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</si>
  <si>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</si>
  <si>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</si>
  <si>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</si>
  <si>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</si>
  <si>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</si>
  <si>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</si>
  <si>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</si>
  <si>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</si>
  <si>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</si>
  <si>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</si>
  <si>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</si>
  <si>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</si>
  <si>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</si>
  <si>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</si>
  <si>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</si>
  <si>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</si>
  <si>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</si>
  <si>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</si>
  <si>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</si>
  <si>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</si>
  <si>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</si>
  <si>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</si>
  <si>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</si>
  <si>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</si>
  <si>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</si>
  <si>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</si>
  <si>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</si>
  <si>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</si>
  <si>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</si>
  <si>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</si>
  <si>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</si>
  <si>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</si>
  <si>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</si>
  <si>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</si>
  <si>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</si>
  <si>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</si>
  <si>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</si>
  <si>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</si>
  <si>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</si>
  <si>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</si>
  <si>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</si>
  <si>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</si>
  <si>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</si>
  <si>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</si>
  <si>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</si>
  <si>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</si>
  <si>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</si>
  <si>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</si>
  <si>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</si>
  <si>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</si>
  <si>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</si>
  <si>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</si>
  <si>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</si>
  <si>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</si>
  <si>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</si>
  <si>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</si>
  <si>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</si>
  <si>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</si>
  <si>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</si>
  <si>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</si>
  <si>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</si>
  <si>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</si>
  <si>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</si>
  <si>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</si>
  <si>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</si>
  <si>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</si>
  <si>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</si>
  <si>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</si>
  <si>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</si>
  <si>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</si>
  <si>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</si>
  <si>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</si>
  <si>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</si>
  <si>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</si>
  <si>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</si>
  <si>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</si>
  <si>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</si>
  <si>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</si>
  <si>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</si>
  <si>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</si>
  <si>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</si>
  <si>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</si>
  <si>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</si>
  <si>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</si>
  <si>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</si>
  <si>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</si>
  <si>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</si>
  <si>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</si>
  <si>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</si>
  <si>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</si>
  <si>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</si>
  <si>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</si>
  <si>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</si>
  <si>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</si>
  <si>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</si>
  <si>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</si>
  <si>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</si>
  <si>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</si>
  <si>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</si>
  <si>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</si>
  <si>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</si>
  <si>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</si>
  <si>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</si>
  <si>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</si>
  <si>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</si>
  <si>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</si>
  <si>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</si>
  <si>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</si>
  <si>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</si>
  <si>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</si>
  <si>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</si>
  <si>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</si>
  <si>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</si>
  <si>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</si>
  <si>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</si>
  <si>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</si>
  <si>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</si>
  <si>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</si>
  <si>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</si>
  <si>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</si>
  <si>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</si>
  <si>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</si>
  <si>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</si>
  <si>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</si>
  <si>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</si>
  <si>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</si>
  <si>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</si>
  <si>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</si>
  <si>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</si>
  <si>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</si>
  <si>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</si>
  <si>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</si>
  <si>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</si>
  <si>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</si>
  <si>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</si>
  <si>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</si>
  <si>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</si>
  <si>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</si>
  <si>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</si>
  <si>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</si>
  <si>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</si>
  <si>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</si>
  <si>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</si>
  <si>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</si>
  <si>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</si>
  <si>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</si>
  <si>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</si>
  <si>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</si>
  <si>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</si>
  <si>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</si>
  <si>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</si>
  <si>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</si>
  <si>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</si>
  <si>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</si>
  <si>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</si>
  <si>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</si>
  <si>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</si>
  <si>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</si>
  <si>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</si>
  <si>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</si>
  <si>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</si>
  <si>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</si>
  <si>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</si>
  <si>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</si>
  <si>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</si>
  <si>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</si>
  <si>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</si>
  <si>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</si>
  <si>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</si>
  <si>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</si>
  <si>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</si>
  <si>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</si>
  <si>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</si>
  <si>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</si>
  <si>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</si>
  <si>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</si>
  <si>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</si>
  <si>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</si>
  <si>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</si>
  <si>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</si>
  <si>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</si>
  <si>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</si>
  <si>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</si>
  <si>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</si>
  <si>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</si>
  <si>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</si>
  <si>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</si>
  <si>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</si>
  <si>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</si>
  <si>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</si>
  <si>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</si>
  <si>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</si>
  <si>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</si>
  <si>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</si>
  <si>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</si>
  <si>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</si>
  <si>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</si>
  <si>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</si>
  <si>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</si>
  <si>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</si>
  <si>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</si>
  <si>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</si>
  <si>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</si>
  <si>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</si>
  <si>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</si>
  <si>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</si>
  <si>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</si>
  <si>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</si>
  <si>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</si>
  <si>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</si>
  <si>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</si>
  <si>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</si>
  <si>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</si>
  <si>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</si>
  <si>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</si>
  <si>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</si>
  <si>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</si>
  <si>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</si>
  <si>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</si>
  <si>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</si>
  <si>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</si>
  <si>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</si>
  <si>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</si>
  <si>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</si>
  <si>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</si>
  <si>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</si>
  <si>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</si>
  <si>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</si>
  <si>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</si>
  <si>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</si>
  <si>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</si>
  <si>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</si>
  <si>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</si>
  <si>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</si>
  <si>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</si>
  <si>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</si>
  <si>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</si>
  <si>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</si>
  <si>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</si>
  <si>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</si>
  <si>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</si>
  <si>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</si>
  <si>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</si>
  <si>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</si>
  <si>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</si>
  <si>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</si>
  <si>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</si>
  <si>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</si>
  <si>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</si>
  <si>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</si>
  <si>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</si>
  <si>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</si>
  <si>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</si>
  <si>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</si>
  <si>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</si>
  <si>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</si>
  <si>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</si>
  <si>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</si>
  <si>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</si>
  <si>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</si>
  <si>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</si>
  <si>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</si>
  <si>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</si>
  <si>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</si>
  <si>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</si>
  <si>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</si>
  <si>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</si>
  <si>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</si>
  <si>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</si>
  <si>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</si>
  <si>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</si>
  <si>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</si>
  <si>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</si>
  <si>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</si>
  <si>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</si>
  <si>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</si>
  <si>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</si>
  <si>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</si>
  <si>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</si>
  <si>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</si>
  <si>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</si>
  <si>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</si>
  <si>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</si>
  <si>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</si>
  <si>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</si>
  <si>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</si>
  <si>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</si>
  <si>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</si>
  <si>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</si>
  <si>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</si>
  <si>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</si>
  <si>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</si>
  <si>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</si>
  <si>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</si>
  <si>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</si>
  <si>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</si>
  <si>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</si>
  <si>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</si>
  <si>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</si>
  <si>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</si>
  <si>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</si>
  <si>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</si>
  <si>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</si>
  <si>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</si>
  <si>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</si>
  <si>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</si>
  <si>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</si>
  <si>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</si>
  <si>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</si>
  <si>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</si>
  <si>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</si>
  <si>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</si>
  <si>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</si>
  <si>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</si>
  <si>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</si>
  <si>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</si>
  <si>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</si>
  <si>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</si>
  <si>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</si>
  <si>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</si>
  <si>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</si>
  <si>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</si>
  <si>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</si>
  <si>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</si>
  <si>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</si>
  <si>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</si>
  <si>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</si>
  <si>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</si>
  <si>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</si>
  <si>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</si>
  <si>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</si>
  <si>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</si>
  <si>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</si>
  <si>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</si>
  <si>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</si>
  <si>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</si>
  <si>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</si>
  <si>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</si>
  <si>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</si>
  <si>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</si>
  <si>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</si>
  <si>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</si>
  <si>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</si>
  <si>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</si>
  <si>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</si>
  <si>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</si>
  <si>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</si>
  <si>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</si>
  <si>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</si>
  <si>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</si>
  <si>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</si>
  <si>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</si>
  <si>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</si>
  <si>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</si>
  <si>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</si>
  <si>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</si>
  <si>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</si>
  <si>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</si>
  <si>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</si>
  <si>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</si>
  <si>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</si>
  <si>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</si>
  <si>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</si>
  <si>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</si>
  <si>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</si>
  <si>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</si>
  <si>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</si>
  <si>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</si>
  <si>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</si>
  <si>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</si>
  <si>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</si>
  <si>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</si>
  <si>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</si>
  <si>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</si>
  <si>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</si>
  <si>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</si>
  <si>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</si>
  <si>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</si>
  <si>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</si>
  <si>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</si>
  <si>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</si>
  <si>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</si>
  <si>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</si>
  <si>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</si>
  <si>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</si>
  <si>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</si>
  <si>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</si>
  <si>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</si>
  <si>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</si>
  <si>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</si>
  <si>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</si>
  <si>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</si>
  <si>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</si>
  <si>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</si>
  <si>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</si>
  <si>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</si>
  <si>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</si>
  <si>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</si>
  <si>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</si>
  <si>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</si>
  <si>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</si>
  <si>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</si>
  <si>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</si>
  <si>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</si>
  <si>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</si>
  <si>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</si>
  <si>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</si>
  <si>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</si>
  <si>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</si>
  <si>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</si>
  <si>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</si>
  <si>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</si>
  <si>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</si>
  <si>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</si>
  <si>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</si>
  <si>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</si>
  <si>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</si>
  <si>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</si>
  <si>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</si>
  <si>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</si>
  <si>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</si>
  <si>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</si>
  <si>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</si>
  <si>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</si>
  <si>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</si>
  <si>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</si>
  <si>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</si>
  <si>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</si>
  <si>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</si>
  <si>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</si>
  <si>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</si>
  <si>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</si>
  <si>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</si>
  <si>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</si>
  <si>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</si>
  <si>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</si>
  <si>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</si>
  <si>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</si>
  <si>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</si>
  <si>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</si>
  <si>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</si>
  <si>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</si>
  <si>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</si>
  <si>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</si>
  <si>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</si>
  <si>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</si>
  <si>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</si>
  <si>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</si>
  <si>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</si>
  <si>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</si>
  <si>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</si>
  <si>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</si>
  <si>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</si>
  <si>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</si>
  <si>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</si>
  <si>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</si>
  <si>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</si>
  <si>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</si>
  <si>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</si>
  <si>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</si>
  <si>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</si>
  <si>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</si>
  <si>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</si>
  <si>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</si>
  <si>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</si>
  <si>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</si>
  <si>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</si>
  <si>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</si>
  <si>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</si>
  <si>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</si>
  <si>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</si>
  <si>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</si>
  <si>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</si>
  <si>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</si>
  <si>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</si>
  <si>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</si>
  <si>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</si>
  <si>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</si>
  <si>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</si>
  <si>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</si>
  <si>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</si>
  <si>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</si>
  <si>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</si>
  <si>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</si>
  <si>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</si>
  <si>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</si>
  <si>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</si>
  <si>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</si>
  <si>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</si>
  <si>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</si>
  <si>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</si>
  <si>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</si>
  <si>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</si>
  <si>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</si>
  <si>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</si>
  <si>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</si>
  <si>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</si>
  <si>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</si>
  <si>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</si>
  <si>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</si>
  <si>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</si>
  <si>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</si>
  <si>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</si>
  <si>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</si>
  <si>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</si>
  <si>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</si>
  <si>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</si>
  <si>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</si>
  <si>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</si>
  <si>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</si>
  <si>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</si>
  <si>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</si>
  <si>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</si>
  <si>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</si>
  <si>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</si>
  <si>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</si>
  <si>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</si>
  <si>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</si>
  <si>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APARELHOS SANITARIOS, LOUCAS, METAIS E OUTROS</t>
  </si>
  <si>
    <t>0183</t>
  </si>
  <si>
    <t>TANQUE DE LOUÇA BRANCA COM COLUNA, 30L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</si>
  <si>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</si>
  <si>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</si>
  <si>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</si>
  <si>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</si>
  <si>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</si>
  <si>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</si>
  <si>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</si>
  <si>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</si>
  <si>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</si>
  <si>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</si>
  <si>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</si>
  <si>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</si>
  <si>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</si>
  <si>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</si>
  <si>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</si>
  <si>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</si>
  <si>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</si>
  <si>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</si>
  <si>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</si>
  <si>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</si>
  <si>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</si>
  <si>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</si>
  <si>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</si>
  <si>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</si>
  <si>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</si>
  <si>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</si>
  <si>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</si>
  <si>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</si>
  <si>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</si>
  <si>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</si>
  <si>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</si>
  <si>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</si>
  <si>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</si>
  <si>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</si>
  <si>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</si>
  <si>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</si>
  <si>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</si>
  <si>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</si>
  <si>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</si>
  <si>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</si>
  <si>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</si>
  <si>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</si>
  <si>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</si>
  <si>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</si>
  <si>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</si>
  <si>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</si>
  <si>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</si>
  <si>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</si>
  <si>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</si>
  <si>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</si>
  <si>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</si>
  <si>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</si>
  <si>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</si>
  <si>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</si>
  <si>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</si>
  <si>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</si>
  <si>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</si>
  <si>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</si>
  <si>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</si>
  <si>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</si>
  <si>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</si>
  <si>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</si>
  <si>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</si>
  <si>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</si>
  <si>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</si>
  <si>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</si>
  <si>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</si>
  <si>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</si>
  <si>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</si>
  <si>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</si>
  <si>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</si>
  <si>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</si>
  <si>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</si>
  <si>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</si>
  <si>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</si>
  <si>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</si>
  <si>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</si>
  <si>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</si>
  <si>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</si>
  <si>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</si>
  <si>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</si>
  <si>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</si>
  <si>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</si>
  <si>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</si>
  <si>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</si>
  <si>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</si>
  <si>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</si>
  <si>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</si>
  <si>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</si>
  <si>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</si>
  <si>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VASO SANITÁRIO SIFONADO COM CAIXA ACOPLADA, LOUÇA BRANCA - PADRÃO ALTO - FORNECIMENTO E INSTALAÇÃO. AF_01/2020</t>
  </si>
  <si>
    <t>FOSSAS/SUMIDOUROS</t>
  </si>
  <si>
    <t>0184</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</si>
  <si>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</si>
  <si>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</si>
  <si>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</si>
  <si>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</si>
  <si>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</si>
  <si>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</si>
  <si>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</si>
  <si>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</si>
  <si>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</si>
  <si>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</si>
  <si>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</si>
  <si>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</si>
  <si>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</si>
  <si>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</si>
  <si>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</si>
  <si>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</si>
  <si>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</si>
  <si>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</si>
  <si>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</si>
  <si>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</si>
  <si>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</si>
  <si>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</si>
  <si>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</si>
  <si>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</si>
  <si>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</si>
  <si>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</si>
  <si>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</si>
  <si>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</si>
  <si>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</si>
  <si>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</si>
  <si>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</si>
  <si>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</si>
  <si>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</si>
  <si>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</si>
  <si>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</si>
  <si>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</si>
  <si>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</si>
  <si>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</si>
  <si>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</si>
  <si>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</si>
  <si>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</si>
  <si>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</si>
  <si>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</si>
  <si>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</si>
  <si>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</si>
  <si>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</si>
  <si>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</si>
  <si>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</si>
  <si>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</si>
  <si>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</si>
  <si>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</si>
  <si>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</si>
  <si>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</si>
  <si>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</si>
  <si>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</si>
  <si>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</si>
  <si>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</si>
  <si>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</si>
  <si>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</si>
  <si>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</si>
  <si>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</si>
  <si>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</si>
  <si>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</si>
  <si>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</si>
  <si>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</si>
  <si>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</si>
  <si>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</si>
  <si>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</si>
  <si>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</si>
  <si>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</si>
  <si>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</si>
  <si>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</si>
  <si>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</si>
  <si>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</si>
  <si>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</si>
  <si>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</si>
  <si>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</si>
  <si>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</si>
  <si>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</si>
  <si>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</si>
  <si>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</si>
  <si>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</si>
  <si>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</si>
  <si>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</si>
  <si>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</si>
  <si>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</si>
  <si>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</si>
  <si>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</si>
  <si>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</si>
  <si>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</si>
  <si>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</si>
  <si>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</si>
  <si>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</si>
  <si>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</si>
  <si>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</si>
  <si>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</si>
  <si>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</si>
  <si>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</si>
  <si>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</si>
  <si>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</si>
  <si>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</si>
  <si>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</si>
  <si>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</si>
  <si>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</si>
  <si>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</si>
  <si>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</si>
  <si>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</si>
  <si>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</si>
  <si>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</si>
  <si>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</si>
  <si>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</si>
  <si>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</si>
  <si>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</si>
  <si>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</si>
  <si>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</si>
  <si>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</si>
  <si>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</si>
  <si>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</si>
  <si>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</si>
  <si>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</si>
  <si>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</si>
  <si>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</si>
  <si>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</si>
  <si>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</si>
  <si>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</si>
  <si>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</si>
  <si>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</si>
  <si>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</si>
  <si>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</si>
  <si>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</si>
  <si>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</si>
  <si>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</si>
  <si>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</si>
  <si>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</si>
  <si>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</si>
  <si>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</si>
  <si>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</si>
  <si>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</si>
  <si>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</si>
  <si>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</si>
  <si>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</si>
  <si>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</si>
  <si>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</si>
  <si>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</si>
  <si>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</si>
  <si>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</si>
  <si>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</si>
  <si>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</si>
  <si>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</si>
  <si>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</si>
  <si>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</si>
  <si>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</si>
  <si>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</si>
  <si>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</si>
  <si>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</si>
  <si>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</si>
  <si>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</si>
  <si>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</si>
  <si>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</si>
  <si>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</si>
  <si>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</si>
  <si>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</si>
  <si>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</si>
  <si>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</si>
  <si>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</si>
  <si>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</si>
  <si>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</si>
  <si>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</si>
  <si>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</si>
  <si>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</si>
  <si>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</si>
  <si>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</si>
  <si>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</si>
  <si>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</si>
  <si>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</si>
  <si>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</si>
  <si>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</si>
  <si>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</si>
  <si>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</si>
  <si>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</si>
  <si>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</si>
  <si>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</si>
  <si>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</si>
  <si>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</si>
  <si>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</si>
  <si>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</si>
  <si>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</si>
  <si>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</si>
  <si>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0297</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</si>
  <si>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</si>
  <si>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</si>
  <si>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</si>
  <si>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</si>
  <si>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</si>
  <si>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</si>
  <si>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</si>
  <si>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</si>
  <si>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</si>
  <si>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</si>
  <si>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</si>
  <si>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</si>
  <si>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</si>
  <si>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</si>
  <si>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</si>
  <si>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</si>
  <si>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</si>
  <si>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</si>
  <si>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</si>
  <si>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</si>
  <si>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</si>
  <si>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</si>
  <si>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</si>
  <si>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</si>
  <si>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</si>
  <si>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</si>
  <si>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</si>
  <si>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</si>
  <si>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</si>
  <si>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</si>
  <si>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</si>
  <si>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</si>
  <si>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</si>
  <si>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</si>
  <si>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</si>
  <si>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</si>
  <si>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</si>
  <si>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</si>
  <si>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</si>
  <si>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</si>
  <si>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</si>
  <si>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</si>
  <si>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</si>
  <si>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</si>
  <si>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</si>
  <si>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</si>
  <si>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</si>
  <si>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</si>
  <si>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</si>
  <si>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</si>
  <si>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LIGACOES PREDIAIS AGUA/ESGOTO/ENERGIA/TELEFONE</t>
  </si>
  <si>
    <t>LIPR</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</si>
  <si>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</si>
  <si>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</si>
  <si>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</si>
  <si>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</si>
  <si>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</si>
  <si>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</si>
  <si>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</si>
  <si>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</si>
  <si>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</si>
  <si>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</si>
  <si>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</si>
  <si>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</si>
  <si>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</si>
  <si>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</si>
  <si>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</si>
  <si>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</si>
  <si>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</si>
  <si>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</si>
  <si>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</si>
  <si>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</si>
  <si>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</si>
  <si>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</si>
  <si>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</si>
  <si>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</si>
  <si>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</si>
  <si>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</si>
  <si>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</si>
  <si>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LIGACOES PREDIAIS DE ESGOTO</t>
  </si>
  <si>
    <t>0059</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</si>
  <si>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</si>
  <si>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</si>
  <si>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</si>
  <si>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</si>
  <si>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</si>
  <si>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</si>
  <si>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</si>
  <si>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</si>
  <si>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</si>
  <si>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</si>
  <si>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</si>
  <si>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MOVIMENTO DE TERRA</t>
  </si>
  <si>
    <t>MOVT</t>
  </si>
  <si>
    <t>CORTE/ESCAVACAO EM JAZIDAS OU CAMPO ABERTO</t>
  </si>
  <si>
    <t>0018</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</si>
  <si>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</si>
  <si>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</si>
  <si>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</si>
  <si>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</si>
  <si>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</si>
  <si>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</si>
  <si>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</si>
  <si>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</si>
  <si>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</si>
  <si>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</si>
  <si>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</si>
  <si>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</si>
  <si>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</si>
  <si>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</si>
  <si>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</si>
  <si>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</si>
  <si>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</si>
  <si>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</si>
  <si>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</si>
  <si>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</si>
  <si>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</si>
  <si>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</si>
  <si>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</si>
  <si>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</si>
  <si>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</si>
  <si>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</si>
  <si>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</si>
  <si>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</si>
  <si>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</si>
  <si>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</si>
  <si>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</si>
  <si>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</si>
  <si>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</si>
  <si>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</si>
  <si>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</si>
  <si>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</si>
  <si>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</si>
  <si>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</si>
  <si>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</si>
  <si>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</si>
  <si>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</si>
  <si>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</si>
  <si>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</si>
  <si>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</si>
  <si>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</si>
  <si>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</si>
  <si>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</si>
  <si>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</si>
  <si>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</si>
  <si>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</si>
  <si>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</si>
  <si>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</si>
  <si>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</si>
  <si>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</si>
  <si>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</si>
  <si>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</si>
  <si>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</si>
  <si>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</si>
  <si>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</si>
  <si>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</si>
  <si>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</si>
  <si>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</si>
  <si>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</si>
  <si>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</si>
  <si>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</si>
  <si>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</si>
  <si>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</si>
  <si>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</si>
  <si>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</si>
  <si>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</si>
  <si>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</si>
  <si>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</si>
  <si>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</si>
  <si>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</si>
  <si>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</si>
  <si>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</si>
  <si>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</si>
  <si>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</si>
  <si>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</si>
  <si>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</si>
  <si>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</si>
  <si>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</si>
  <si>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</si>
  <si>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</si>
  <si>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</si>
  <si>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</si>
  <si>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</si>
  <si>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</si>
  <si>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</si>
  <si>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</si>
  <si>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</si>
  <si>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</si>
  <si>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</si>
  <si>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</si>
  <si>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</si>
  <si>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</si>
  <si>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</si>
  <si>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</si>
  <si>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</si>
  <si>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</si>
  <si>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</si>
  <si>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</si>
  <si>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</si>
  <si>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</si>
  <si>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</si>
  <si>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</si>
  <si>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</si>
  <si>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</si>
  <si>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</si>
  <si>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</si>
  <si>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</si>
  <si>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</si>
  <si>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</si>
  <si>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</si>
  <si>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</si>
  <si>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</si>
  <si>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</si>
  <si>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</si>
  <si>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</si>
  <si>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</si>
  <si>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</si>
  <si>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</si>
  <si>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</si>
  <si>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</si>
  <si>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</si>
  <si>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</si>
  <si>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0019</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</si>
  <si>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</si>
  <si>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</si>
  <si>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</si>
  <si>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</si>
  <si>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</si>
  <si>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</si>
  <si>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</si>
  <si>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</si>
  <si>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</si>
  <si>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</si>
  <si>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</si>
  <si>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</si>
  <si>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</si>
  <si>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</si>
  <si>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</si>
  <si>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</si>
  <si>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</si>
  <si>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</si>
  <si>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</si>
  <si>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</si>
  <si>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</si>
  <si>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</si>
  <si>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</si>
  <si>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</si>
  <si>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</si>
  <si>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</si>
  <si>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</si>
  <si>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</si>
  <si>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</si>
  <si>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</si>
  <si>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</si>
  <si>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</si>
  <si>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</si>
  <si>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</si>
  <si>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</si>
  <si>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</si>
  <si>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</si>
  <si>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</si>
  <si>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</si>
  <si>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</si>
  <si>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</si>
  <si>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</si>
  <si>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</si>
  <si>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</si>
  <si>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</si>
  <si>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</si>
  <si>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</si>
  <si>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</si>
  <si>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</si>
  <si>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</si>
  <si>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</si>
  <si>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</si>
  <si>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</si>
  <si>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</si>
  <si>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</si>
  <si>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</si>
  <si>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</si>
  <si>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</si>
  <si>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</si>
  <si>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</si>
  <si>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</si>
  <si>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</si>
  <si>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</si>
  <si>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</si>
  <si>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</si>
  <si>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</si>
  <si>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</si>
  <si>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</si>
  <si>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</si>
  <si>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</si>
  <si>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</si>
  <si>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</si>
  <si>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</si>
  <si>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</si>
  <si>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0020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</si>
  <si>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</si>
  <si>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</si>
  <si>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</si>
  <si>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</si>
  <si>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CARGA, DESCARGA E/OU TRANSPORTE DE MATERIAIS</t>
  </si>
  <si>
    <t>0022</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</si>
  <si>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</si>
  <si>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</si>
  <si>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</si>
  <si>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</si>
  <si>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</si>
  <si>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</si>
  <si>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</si>
  <si>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</si>
  <si>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</si>
  <si>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</si>
  <si>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</si>
  <si>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</si>
  <si>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</si>
  <si>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</si>
  <si>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</si>
  <si>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</si>
  <si>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PAREDES/PAINEIS</t>
  </si>
  <si>
    <t>PARE</t>
  </si>
  <si>
    <t>ALVENARIA DE TIJOLOS CERAMICOS</t>
  </si>
  <si>
    <t>0063</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</si>
  <si>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</si>
  <si>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</si>
  <si>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</si>
  <si>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</si>
  <si>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</si>
  <si>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</si>
  <si>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</si>
  <si>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</si>
  <si>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</si>
  <si>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</si>
  <si>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</si>
  <si>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</si>
  <si>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</si>
  <si>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</si>
  <si>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</si>
  <si>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</si>
  <si>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</si>
  <si>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</si>
  <si>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</si>
  <si>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0064</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</si>
  <si>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</si>
  <si>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</si>
  <si>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</si>
  <si>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</si>
  <si>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</si>
  <si>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</si>
  <si>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</si>
  <si>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</si>
  <si>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</si>
  <si>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</si>
  <si>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</si>
  <si>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</si>
  <si>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0065</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</si>
  <si>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</si>
  <si>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</si>
  <si>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</si>
  <si>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</si>
  <si>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</si>
  <si>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</si>
  <si>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</si>
  <si>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</si>
  <si>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</si>
  <si>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</si>
  <si>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</si>
  <si>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</si>
  <si>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</si>
  <si>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</si>
  <si>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</si>
  <si>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0066</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</si>
  <si>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</si>
  <si>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</si>
  <si>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</si>
  <si>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</si>
  <si>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</si>
  <si>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</si>
  <si>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</si>
  <si>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</si>
  <si>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</si>
  <si>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</si>
  <si>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</si>
  <si>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</si>
  <si>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</si>
  <si>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</si>
  <si>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</si>
  <si>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</si>
  <si>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</si>
  <si>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</si>
  <si>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</si>
  <si>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</si>
  <si>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</si>
  <si>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</si>
  <si>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</si>
  <si>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</si>
  <si>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</si>
  <si>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</si>
  <si>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</si>
  <si>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</si>
  <si>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</si>
  <si>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</si>
  <si>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</si>
  <si>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</si>
  <si>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</si>
  <si>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</si>
  <si>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</si>
  <si>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</si>
  <si>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</si>
  <si>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</si>
  <si>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</si>
  <si>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</si>
  <si>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</si>
  <si>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</si>
  <si>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</si>
  <si>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</si>
  <si>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</si>
  <si>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</si>
  <si>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</si>
  <si>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</si>
  <si>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</si>
  <si>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</si>
  <si>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</si>
  <si>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</si>
  <si>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</si>
  <si>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</si>
  <si>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</si>
  <si>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</si>
  <si>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</si>
  <si>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</si>
  <si>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</si>
  <si>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</si>
  <si>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</si>
  <si>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</si>
  <si>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</si>
  <si>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</si>
  <si>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</si>
  <si>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</si>
  <si>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</si>
  <si>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</si>
  <si>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</si>
  <si>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</si>
  <si>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</si>
  <si>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</si>
  <si>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</si>
  <si>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</si>
  <si>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</si>
  <si>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</si>
  <si>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</si>
  <si>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</si>
  <si>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</si>
  <si>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</si>
  <si>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</si>
  <si>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</si>
  <si>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</si>
  <si>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</si>
  <si>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</si>
  <si>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</si>
  <si>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</si>
  <si>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</si>
  <si>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</si>
  <si>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</si>
  <si>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</si>
  <si>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</si>
  <si>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</si>
  <si>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</si>
  <si>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</si>
  <si>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</si>
  <si>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</si>
  <si>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</si>
  <si>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</si>
  <si>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</si>
  <si>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</si>
  <si>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</si>
  <si>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</si>
  <si>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</si>
  <si>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</si>
  <si>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</si>
  <si>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</si>
  <si>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</si>
  <si>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</si>
  <si>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</si>
  <si>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</si>
  <si>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</si>
  <si>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</si>
  <si>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</si>
  <si>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</si>
  <si>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</si>
  <si>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</si>
  <si>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</si>
  <si>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</si>
  <si>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</si>
  <si>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</si>
  <si>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</si>
  <si>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</si>
  <si>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</si>
  <si>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</si>
  <si>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</si>
  <si>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</si>
  <si>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</si>
  <si>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</si>
  <si>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</si>
  <si>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</si>
  <si>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</si>
  <si>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</si>
  <si>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</si>
  <si>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</si>
  <si>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</si>
  <si>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</si>
  <si>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</si>
  <si>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</si>
  <si>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</si>
  <si>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</si>
  <si>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</si>
  <si>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</si>
  <si>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</si>
  <si>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</si>
  <si>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</si>
  <si>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</si>
  <si>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</si>
  <si>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</si>
  <si>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</si>
  <si>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</si>
  <si>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</si>
  <si>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</si>
  <si>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</si>
  <si>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</si>
  <si>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</si>
  <si>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</si>
  <si>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</si>
  <si>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</si>
  <si>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</si>
  <si>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</si>
  <si>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</si>
  <si>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</si>
  <si>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</si>
  <si>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</si>
  <si>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</si>
  <si>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</si>
  <si>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</si>
  <si>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</si>
  <si>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SINALIZACAO HORIZONTAL/VERTICAL</t>
  </si>
  <si>
    <t>0249</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</si>
  <si>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</si>
  <si>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</si>
  <si>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</si>
  <si>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</si>
  <si>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</si>
  <si>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</si>
  <si>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</si>
  <si>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</si>
  <si>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</si>
  <si>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</si>
  <si>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</si>
  <si>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</si>
  <si>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</si>
  <si>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</si>
  <si>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</si>
  <si>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</si>
  <si>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</si>
  <si>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</si>
  <si>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</si>
  <si>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</si>
  <si>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</si>
  <si>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</si>
  <si>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</si>
  <si>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</si>
  <si>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</si>
  <si>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</si>
  <si>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</si>
  <si>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</si>
  <si>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</si>
  <si>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</si>
  <si>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</si>
  <si>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</si>
  <si>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</si>
  <si>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</si>
  <si>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</si>
  <si>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</si>
  <si>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</si>
  <si>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</si>
  <si>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</si>
  <si>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</si>
  <si>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</si>
  <si>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</si>
  <si>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</si>
  <si>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</si>
  <si>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</si>
  <si>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</si>
  <si>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</si>
  <si>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</si>
  <si>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</si>
  <si>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</si>
  <si>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</si>
  <si>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</si>
  <si>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</si>
  <si>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</si>
  <si>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</si>
  <si>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</si>
  <si>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</si>
  <si>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</si>
  <si>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</si>
  <si>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</si>
  <si>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</si>
  <si>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</si>
  <si>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EM MADEIRA</t>
  </si>
  <si>
    <t>0157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</si>
  <si>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</si>
  <si>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</si>
  <si>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</si>
  <si>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</si>
  <si>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</si>
  <si>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</si>
  <si>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</si>
  <si>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</si>
  <si>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</si>
  <si>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</si>
  <si>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</si>
  <si>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</si>
  <si>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</si>
  <si>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</si>
  <si>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</si>
  <si>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</si>
  <si>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</si>
  <si>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</si>
  <si>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</si>
  <si>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</si>
  <si>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</si>
  <si>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</si>
  <si>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</si>
  <si>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</si>
  <si>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</si>
  <si>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</si>
  <si>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</si>
  <si>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</si>
  <si>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</si>
  <si>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</si>
  <si>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</si>
  <si>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</si>
  <si>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</si>
  <si>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</si>
  <si>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</si>
  <si>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</si>
  <si>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</si>
  <si>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</si>
  <si>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</si>
  <si>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</si>
  <si>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</si>
  <si>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</si>
  <si>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</si>
  <si>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</si>
  <si>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</si>
  <si>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</si>
  <si>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</si>
  <si>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</si>
  <si>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</si>
  <si>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</si>
  <si>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</si>
  <si>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</si>
  <si>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</si>
  <si>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</si>
  <si>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</si>
  <si>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</si>
  <si>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</si>
  <si>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</si>
  <si>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</si>
  <si>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</si>
  <si>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</si>
  <si>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</si>
  <si>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</si>
  <si>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</si>
  <si>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</si>
  <si>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</si>
  <si>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</si>
  <si>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</si>
  <si>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</si>
  <si>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</si>
  <si>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</si>
  <si>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PINTURA PARA PISO</t>
  </si>
  <si>
    <t>0161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</si>
  <si>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</si>
  <si>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</si>
  <si>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</si>
  <si>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</si>
  <si>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</si>
  <si>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</si>
  <si>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</si>
  <si>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</si>
  <si>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</si>
  <si>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</si>
  <si>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</si>
  <si>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</si>
  <si>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</si>
  <si>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</si>
  <si>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</si>
  <si>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</si>
  <si>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</si>
  <si>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</si>
  <si>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</si>
  <si>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</si>
  <si>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</si>
  <si>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</si>
  <si>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</si>
  <si>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</si>
  <si>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</si>
  <si>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</si>
  <si>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</si>
  <si>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</si>
  <si>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</si>
  <si>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</si>
  <si>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</si>
  <si>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</si>
  <si>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</si>
  <si>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</si>
  <si>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</si>
  <si>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</si>
  <si>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</si>
  <si>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</si>
  <si>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</si>
  <si>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</si>
  <si>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</si>
  <si>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</si>
  <si>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</si>
  <si>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</si>
  <si>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</si>
  <si>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</si>
  <si>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</si>
  <si>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</si>
  <si>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</si>
  <si>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</si>
  <si>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</si>
  <si>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</si>
  <si>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</si>
  <si>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</si>
  <si>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</si>
  <si>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</si>
  <si>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</si>
  <si>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</si>
  <si>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</si>
  <si>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</si>
  <si>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</si>
  <si>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</si>
  <si>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</si>
  <si>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</si>
  <si>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</si>
  <si>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</si>
  <si>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</si>
  <si>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</si>
  <si>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</si>
  <si>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</si>
  <si>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</si>
  <si>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DE PEDRA</t>
  </si>
  <si>
    <t>0115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</si>
  <si>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</si>
  <si>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</si>
  <si>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</si>
  <si>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</si>
  <si>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</si>
  <si>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</si>
  <si>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</si>
  <si>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</si>
  <si>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</si>
  <si>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</si>
  <si>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</si>
  <si>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</si>
  <si>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</si>
  <si>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</si>
  <si>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</si>
  <si>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</si>
  <si>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</si>
  <si>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</si>
  <si>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</si>
  <si>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</si>
  <si>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</si>
  <si>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</si>
  <si>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</si>
  <si>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</si>
  <si>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</si>
  <si>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</si>
  <si>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</si>
  <si>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</si>
  <si>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</si>
  <si>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</si>
  <si>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</si>
  <si>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</si>
  <si>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</si>
  <si>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</si>
  <si>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</si>
  <si>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</si>
  <si>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</si>
  <si>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</si>
  <si>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</si>
  <si>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</si>
  <si>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</si>
  <si>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</si>
  <si>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RODAPE CERAMICO</t>
  </si>
  <si>
    <t>0131</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</si>
  <si>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</si>
  <si>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</si>
  <si>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</si>
  <si>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</si>
  <si>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RODAPE DE MARMORE,GRANITO,MARMORITE,GRANILITE E OUTROS</t>
  </si>
  <si>
    <t>0164</t>
  </si>
  <si>
    <t>RODAPÉ EM ARDÓSIA ALTURA 10CM. AF_09/2020</t>
  </si>
  <si>
    <t>RODAPÉ EM MARMORITE, ALTURA 10CM. AF_09/2020</t>
  </si>
  <si>
    <t>PISO CONCRETO</t>
  </si>
  <si>
    <t>0258</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</si>
  <si>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</si>
  <si>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</si>
  <si>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</si>
  <si>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</si>
  <si>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</si>
  <si>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</si>
  <si>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</si>
  <si>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</si>
  <si>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</si>
  <si>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REGULARIZACAO DE CONTRA-PISOS E OUTRAS SUPERFICIES</t>
  </si>
  <si>
    <t>0264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</si>
  <si>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</si>
  <si>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</si>
  <si>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</si>
  <si>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</si>
  <si>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</si>
  <si>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</si>
  <si>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</si>
  <si>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</si>
  <si>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</si>
  <si>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</si>
  <si>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</si>
  <si>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</si>
  <si>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</si>
  <si>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</si>
  <si>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</si>
  <si>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</si>
  <si>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</si>
  <si>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</si>
  <si>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</si>
  <si>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</si>
  <si>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</si>
  <si>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</si>
  <si>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</si>
  <si>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</si>
  <si>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</si>
  <si>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</si>
  <si>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</si>
  <si>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</si>
  <si>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</si>
  <si>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</si>
  <si>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</si>
  <si>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</si>
  <si>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</si>
  <si>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</si>
  <si>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</si>
  <si>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</si>
  <si>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</si>
  <si>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</si>
  <si>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</si>
  <si>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</si>
  <si>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</si>
  <si>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</si>
  <si>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</si>
  <si>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</si>
  <si>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</si>
  <si>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</si>
  <si>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</si>
  <si>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</si>
  <si>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</si>
  <si>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</si>
  <si>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</si>
  <si>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</si>
  <si>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</si>
  <si>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</si>
  <si>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</si>
  <si>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</si>
  <si>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</si>
  <si>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</si>
  <si>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0308</t>
  </si>
  <si>
    <t>RODAPÉ BORRACHA LISO, ALTURA = 7CM, ESPESSURA = 2 MM, PARA ARGAMASSA. AF_09/2020</t>
  </si>
  <si>
    <t>REVESTIMENTO E TRATAMENTO DE SUPERFICIES</t>
  </si>
  <si>
    <t>REVE</t>
  </si>
  <si>
    <t>CHAPISCO</t>
  </si>
  <si>
    <t>0106</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</si>
  <si>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</si>
  <si>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</si>
  <si>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</si>
  <si>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</si>
  <si>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</si>
  <si>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</si>
  <si>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</si>
  <si>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</si>
  <si>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</si>
  <si>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</si>
  <si>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</si>
  <si>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</si>
  <si>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</si>
  <si>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</si>
  <si>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</si>
  <si>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</si>
  <si>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</si>
  <si>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</si>
  <si>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</si>
  <si>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</si>
  <si>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</si>
  <si>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</si>
  <si>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</si>
  <si>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</si>
  <si>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</si>
  <si>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</si>
  <si>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</si>
  <si>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</si>
  <si>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EMBOCO</t>
  </si>
  <si>
    <t>0107</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</si>
  <si>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</si>
  <si>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</si>
  <si>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</si>
  <si>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</si>
  <si>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</si>
  <si>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</si>
  <si>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</si>
  <si>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</si>
  <si>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</si>
  <si>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</si>
  <si>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</si>
  <si>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</si>
  <si>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</si>
  <si>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</si>
  <si>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</si>
  <si>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</si>
  <si>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</si>
  <si>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</si>
  <si>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</si>
  <si>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</si>
  <si>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</si>
  <si>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</si>
  <si>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</si>
  <si>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</si>
  <si>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</si>
  <si>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</si>
  <si>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</si>
  <si>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</si>
  <si>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</si>
  <si>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</si>
  <si>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</si>
  <si>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</si>
  <si>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</si>
  <si>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</si>
  <si>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</si>
  <si>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</si>
  <si>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</si>
  <si>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</si>
  <si>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</si>
  <si>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</si>
  <si>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</si>
  <si>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</si>
  <si>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</si>
  <si>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</si>
  <si>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</si>
  <si>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</si>
  <si>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</si>
  <si>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</si>
  <si>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</si>
  <si>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</si>
  <si>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</si>
  <si>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</si>
  <si>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</si>
  <si>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</si>
  <si>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</si>
  <si>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</si>
  <si>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</si>
  <si>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</si>
  <si>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</si>
  <si>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</si>
  <si>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</si>
  <si>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</si>
  <si>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</si>
  <si>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</si>
  <si>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</si>
  <si>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</si>
  <si>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</si>
  <si>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</si>
  <si>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</si>
  <si>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</si>
  <si>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</si>
  <si>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</si>
  <si>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</si>
  <si>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</si>
  <si>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</si>
  <si>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</si>
  <si>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</si>
  <si>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</si>
  <si>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</si>
  <si>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</si>
  <si>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</si>
  <si>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</si>
  <si>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</si>
  <si>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</si>
  <si>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</si>
  <si>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</si>
  <si>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</si>
  <si>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</si>
  <si>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</si>
  <si>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</si>
  <si>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</si>
  <si>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</si>
  <si>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</si>
  <si>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</si>
  <si>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</si>
  <si>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</si>
  <si>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</si>
  <si>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</si>
  <si>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</si>
  <si>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</si>
  <si>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</si>
  <si>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</si>
  <si>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</si>
  <si>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</si>
  <si>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</si>
  <si>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</si>
  <si>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</si>
  <si>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</si>
  <si>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</si>
  <si>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</si>
  <si>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</si>
  <si>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</si>
  <si>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</si>
  <si>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</si>
  <si>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</si>
  <si>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</si>
  <si>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</si>
  <si>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</si>
  <si>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</si>
  <si>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</si>
  <si>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</si>
  <si>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</si>
  <si>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</si>
  <si>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</si>
  <si>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</si>
  <si>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</si>
  <si>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</si>
  <si>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</si>
  <si>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</si>
  <si>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</si>
  <si>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</si>
  <si>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</si>
  <si>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</si>
  <si>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</si>
  <si>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</si>
  <si>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</si>
  <si>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</si>
  <si>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</si>
  <si>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</si>
  <si>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</si>
  <si>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</si>
  <si>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</si>
  <si>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</si>
  <si>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</si>
  <si>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</si>
  <si>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</si>
  <si>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</si>
  <si>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</si>
  <si>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</si>
  <si>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</si>
  <si>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</si>
  <si>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</si>
  <si>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</si>
  <si>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</si>
  <si>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</si>
  <si>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</si>
  <si>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</si>
  <si>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</si>
  <si>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</si>
  <si>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</si>
  <si>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</si>
  <si>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</si>
  <si>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</si>
  <si>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</si>
  <si>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</si>
  <si>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</si>
  <si>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</si>
  <si>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</si>
  <si>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</si>
  <si>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</si>
  <si>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</si>
  <si>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</si>
  <si>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</si>
  <si>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</si>
  <si>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</si>
  <si>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</si>
  <si>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</si>
  <si>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</si>
  <si>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</si>
  <si>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</si>
  <si>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</si>
  <si>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PASTILHAS,CERAMICAS, PLACAS PRE-MOLDADAS E OUTROS</t>
  </si>
  <si>
    <t>0110</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</si>
  <si>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</si>
  <si>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</si>
  <si>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</si>
  <si>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</si>
  <si>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</si>
  <si>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</si>
  <si>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</si>
  <si>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</si>
  <si>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</si>
  <si>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</si>
  <si>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</si>
  <si>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</si>
  <si>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</si>
  <si>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</si>
  <si>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</si>
  <si>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</si>
  <si>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</si>
  <si>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</si>
  <si>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</si>
  <si>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</si>
  <si>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</si>
  <si>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</si>
  <si>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</si>
  <si>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</si>
  <si>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</si>
  <si>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DE MARMORE/GRANITO</t>
  </si>
  <si>
    <t>0125</t>
  </si>
  <si>
    <t>CHAPIM</t>
  </si>
  <si>
    <t>0132</t>
  </si>
  <si>
    <t>CHAPIM SOBRE MUROS LINEARES, EM GRANITO OU MÁRMORE, L = 25 CM, ASSENTADO COM ARGAMASSA 1:6 COM ADITIVO. AF_11/2020</t>
  </si>
  <si>
    <t>CHAPIM (RUFO CAPA) EM AÇO GALVANIZADO, CORTE 33. AF_11/2020</t>
  </si>
  <si>
    <t>FORRO DE MADEIRA</t>
  </si>
  <si>
    <t>0133</t>
  </si>
  <si>
    <t>FORRO DE GESSO</t>
  </si>
  <si>
    <t>0134</t>
  </si>
  <si>
    <t>FORRO METALICO/PVC</t>
  </si>
  <si>
    <t>0311</t>
  </si>
  <si>
    <t>RESTAURO</t>
  </si>
  <si>
    <t>0319</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</si>
  <si>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</si>
  <si>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</si>
  <si>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</si>
  <si>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</si>
  <si>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</si>
  <si>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</si>
  <si>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</si>
  <si>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</si>
  <si>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</si>
  <si>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</si>
  <si>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</si>
  <si>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</si>
  <si>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</si>
  <si>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</si>
  <si>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</si>
  <si>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</si>
  <si>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</si>
  <si>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</si>
  <si>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</si>
  <si>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</si>
  <si>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</si>
  <si>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</si>
  <si>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</si>
  <si>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</si>
  <si>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</si>
  <si>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</si>
  <si>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</si>
  <si>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</si>
  <si>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</si>
  <si>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</si>
  <si>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</si>
  <si>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</si>
  <si>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</si>
  <si>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</si>
  <si>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</si>
  <si>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</si>
  <si>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</si>
  <si>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</si>
  <si>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</si>
  <si>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</si>
  <si>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</si>
  <si>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</si>
  <si>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</si>
  <si>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</si>
  <si>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</si>
  <si>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</si>
  <si>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</si>
  <si>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</si>
  <si>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</si>
  <si>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</si>
  <si>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</si>
  <si>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</si>
  <si>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</si>
  <si>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</si>
  <si>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</si>
  <si>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</si>
  <si>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</si>
  <si>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</si>
  <si>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</si>
  <si>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</si>
  <si>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</si>
  <si>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</si>
  <si>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</si>
  <si>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</si>
  <si>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</si>
  <si>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</si>
  <si>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</si>
  <si>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</si>
  <si>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</si>
  <si>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</si>
  <si>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</si>
  <si>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</si>
  <si>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</si>
  <si>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</si>
  <si>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</si>
  <si>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</si>
  <si>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</si>
  <si>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</si>
  <si>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</si>
  <si>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</si>
  <si>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</si>
  <si>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</si>
  <si>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</si>
  <si>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</si>
  <si>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</si>
  <si>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</si>
  <si>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</si>
  <si>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</si>
  <si>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</si>
  <si>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</si>
  <si>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</si>
  <si>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</si>
  <si>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</si>
  <si>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</si>
  <si>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</si>
  <si>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</si>
  <si>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</si>
  <si>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</si>
  <si>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</si>
  <si>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</si>
  <si>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</si>
  <si>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</si>
  <si>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</si>
  <si>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</si>
  <si>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</si>
  <si>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</si>
  <si>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</si>
  <si>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</si>
  <si>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</si>
  <si>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</si>
  <si>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</si>
  <si>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</si>
  <si>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</si>
  <si>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</si>
  <si>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</si>
  <si>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</si>
  <si>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</si>
  <si>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</si>
  <si>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</si>
  <si>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</si>
  <si>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</si>
  <si>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</si>
  <si>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</si>
  <si>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</si>
  <si>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</si>
  <si>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</si>
  <si>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</si>
  <si>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</si>
  <si>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</si>
  <si>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</si>
  <si>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1:4 (CIMENTO E AREIA MÉDIA), PREPARO MECÂNICO COM BETONEIRA 400 L. AF_08/2014</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</si>
  <si>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</si>
  <si>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</si>
  <si>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</si>
  <si>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</si>
  <si>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</si>
  <si>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</si>
  <si>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</si>
  <si>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</si>
  <si>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</si>
  <si>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</si>
  <si>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</si>
  <si>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</si>
  <si>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</si>
  <si>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</si>
  <si>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</si>
  <si>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</si>
  <si>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</si>
  <si>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</si>
  <si>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</si>
  <si>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</si>
  <si>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</si>
  <si>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</si>
  <si>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</si>
  <si>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</si>
  <si>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</si>
  <si>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</si>
  <si>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</si>
  <si>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</si>
  <si>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</si>
  <si>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</si>
  <si>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</si>
  <si>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</si>
  <si>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</si>
  <si>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</si>
  <si>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</si>
  <si>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</si>
  <si>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</si>
  <si>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</si>
  <si>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</si>
  <si>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</si>
  <si>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</si>
  <si>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</si>
  <si>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</si>
  <si>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</si>
  <si>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</si>
  <si>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</si>
  <si>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</si>
  <si>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</si>
  <si>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</si>
  <si>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</si>
  <si>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</si>
  <si>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</si>
  <si>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</si>
  <si>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</si>
  <si>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</si>
  <si>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</si>
  <si>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</si>
  <si>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</si>
  <si>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</si>
  <si>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</si>
  <si>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</si>
  <si>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</si>
  <si>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</si>
  <si>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</si>
  <si>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</si>
  <si>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</si>
  <si>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</si>
  <si>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</si>
  <si>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</si>
  <si>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</si>
  <si>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</si>
  <si>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</si>
  <si>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</si>
  <si>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</si>
  <si>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</si>
  <si>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</si>
  <si>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</si>
  <si>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</si>
  <si>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</si>
  <si>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</si>
  <si>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</si>
  <si>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</si>
  <si>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</si>
  <si>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</si>
  <si>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</si>
  <si>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</si>
  <si>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</si>
  <si>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</si>
  <si>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</si>
  <si>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</si>
  <si>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</si>
  <si>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</si>
  <si>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</si>
  <si>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</si>
  <si>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</si>
  <si>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</si>
  <si>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</si>
  <si>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</si>
  <si>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</si>
  <si>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</si>
  <si>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</si>
  <si>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</si>
  <si>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</si>
  <si>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</si>
  <si>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</si>
  <si>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</si>
  <si>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</si>
  <si>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</si>
  <si>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</si>
  <si>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</si>
  <si>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</si>
  <si>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</si>
  <si>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</si>
  <si>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</si>
  <si>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</si>
  <si>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</si>
  <si>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</si>
  <si>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</si>
  <si>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</si>
  <si>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</si>
  <si>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</si>
  <si>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</si>
  <si>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</si>
  <si>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</si>
  <si>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</si>
  <si>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</si>
  <si>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</si>
  <si>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</si>
  <si>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</si>
  <si>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</si>
  <si>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</si>
  <si>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</si>
  <si>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</si>
  <si>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</si>
  <si>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</si>
  <si>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</si>
  <si>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</si>
  <si>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</si>
  <si>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</si>
  <si>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</si>
  <si>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</si>
  <si>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</si>
  <si>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</si>
  <si>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</si>
  <si>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</si>
  <si>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</si>
  <si>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</si>
  <si>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</si>
  <si>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</si>
  <si>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</si>
  <si>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</si>
  <si>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</si>
  <si>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</si>
  <si>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</si>
  <si>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</si>
  <si>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</si>
  <si>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</si>
  <si>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</si>
  <si>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</si>
  <si>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</si>
  <si>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</si>
  <si>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</si>
  <si>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</si>
  <si>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</si>
  <si>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</si>
  <si>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</si>
  <si>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</si>
  <si>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</si>
  <si>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</si>
  <si>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</si>
  <si>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</si>
  <si>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</si>
  <si>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</si>
  <si>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</si>
  <si>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</si>
  <si>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</si>
  <si>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</si>
  <si>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</si>
  <si>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</si>
  <si>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</si>
  <si>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</si>
  <si>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</si>
  <si>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</si>
  <si>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</si>
  <si>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</si>
  <si>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</si>
  <si>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</si>
  <si>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</si>
  <si>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</si>
  <si>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</si>
  <si>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</si>
  <si>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</si>
  <si>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</si>
  <si>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</si>
  <si>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</si>
  <si>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</si>
  <si>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</si>
  <si>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</si>
  <si>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</si>
  <si>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</si>
  <si>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</si>
  <si>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</si>
  <si>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</si>
  <si>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</si>
  <si>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</si>
  <si>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</si>
  <si>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</si>
  <si>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</si>
  <si>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</si>
  <si>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</si>
  <si>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</si>
  <si>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</si>
  <si>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</si>
  <si>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</si>
  <si>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</si>
  <si>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</si>
  <si>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</si>
  <si>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</si>
  <si>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</si>
  <si>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</si>
  <si>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</si>
  <si>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</si>
  <si>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</si>
  <si>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</si>
  <si>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</si>
  <si>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</si>
  <si>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</si>
  <si>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</si>
  <si>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</si>
  <si>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</si>
  <si>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</si>
  <si>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</si>
  <si>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</si>
  <si>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</si>
  <si>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</si>
  <si>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</si>
  <si>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</si>
  <si>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</si>
  <si>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</si>
  <si>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</si>
  <si>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</si>
  <si>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</si>
  <si>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</si>
  <si>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</si>
  <si>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</si>
  <si>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</si>
  <si>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</si>
  <si>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</si>
  <si>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</si>
  <si>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</si>
  <si>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</si>
  <si>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</si>
  <si>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</si>
  <si>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</si>
  <si>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</si>
  <si>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</si>
  <si>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</si>
  <si>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</si>
  <si>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</si>
  <si>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</si>
  <si>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</si>
  <si>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</si>
  <si>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</si>
  <si>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</si>
  <si>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</si>
  <si>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</si>
  <si>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</si>
  <si>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</si>
  <si>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</si>
  <si>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</si>
  <si>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</si>
  <si>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</si>
  <si>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</si>
  <si>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</si>
  <si>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</si>
  <si>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</si>
  <si>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</si>
  <si>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</si>
  <si>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</si>
  <si>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</si>
  <si>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</si>
  <si>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</si>
  <si>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</si>
  <si>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</si>
  <si>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</si>
  <si>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</si>
  <si>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</si>
  <si>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</si>
  <si>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</si>
  <si>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</si>
  <si>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</si>
  <si>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</si>
  <si>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</si>
  <si>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</si>
  <si>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</si>
  <si>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</si>
  <si>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</si>
  <si>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</si>
  <si>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</si>
  <si>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</si>
  <si>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</si>
  <si>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</si>
  <si>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</si>
  <si>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</si>
  <si>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</si>
  <si>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</si>
  <si>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</si>
  <si>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</si>
  <si>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</si>
  <si>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</si>
  <si>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</si>
  <si>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</si>
  <si>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</si>
  <si>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</si>
  <si>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</si>
  <si>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</si>
  <si>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</si>
  <si>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</si>
  <si>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</si>
  <si>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</si>
  <si>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</si>
  <si>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</si>
  <si>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</si>
  <si>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</si>
  <si>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</si>
  <si>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</si>
  <si>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</si>
  <si>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</si>
  <si>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</si>
  <si>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</si>
  <si>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</si>
  <si>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</si>
  <si>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</si>
  <si>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</si>
  <si>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</si>
  <si>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</si>
  <si>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</si>
  <si>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</si>
  <si>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</si>
  <si>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</si>
  <si>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</si>
  <si>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</si>
  <si>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</si>
  <si>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</si>
  <si>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</si>
  <si>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</si>
  <si>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</si>
  <si>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</si>
  <si>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</si>
  <si>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</si>
  <si>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</si>
  <si>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</si>
  <si>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</si>
  <si>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</si>
  <si>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</si>
  <si>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</si>
  <si>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</si>
  <si>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</si>
  <si>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</si>
  <si>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</si>
  <si>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</si>
  <si>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</si>
  <si>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</si>
  <si>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</si>
  <si>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</si>
  <si>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</si>
  <si>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</si>
  <si>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</si>
  <si>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</si>
  <si>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</si>
  <si>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</si>
  <si>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</si>
  <si>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</si>
  <si>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</si>
  <si>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</si>
  <si>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</si>
  <si>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</si>
  <si>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</si>
  <si>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</si>
  <si>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</si>
  <si>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</si>
  <si>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</si>
  <si>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</si>
  <si>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</si>
  <si>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</si>
  <si>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</si>
  <si>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</si>
  <si>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BATATAIS EM PLACAS. AF_05/2018</t>
  </si>
  <si>
    <t>PLANTIO DE FORRAÇÃO. AF_05/2018</t>
  </si>
  <si>
    <t>PLANTIO DE GRAMA ESMERALDA OU SÃO CARLOS OU CURITIBANA, EM PLACAS. AF_05/2022</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</si>
  <si>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</si>
  <si>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</si>
  <si>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</si>
  <si>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</si>
  <si>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</si>
  <si>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</si>
  <si>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</si>
  <si>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</si>
  <si>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</si>
  <si>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</si>
  <si>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</si>
  <si>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</si>
  <si>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</si>
  <si>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</si>
  <si>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</si>
  <si>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</si>
  <si>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</si>
  <si>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</si>
  <si>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</si>
  <si>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</si>
  <si>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</si>
  <si>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</si>
  <si>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</si>
  <si>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</si>
  <si>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</si>
  <si>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</si>
  <si>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</si>
  <si>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</si>
  <si>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</si>
  <si>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</si>
  <si>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</si>
  <si>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</si>
  <si>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</si>
  <si>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</si>
  <si>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</si>
  <si>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</si>
  <si>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</si>
  <si>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</si>
  <si>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</si>
  <si>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</si>
  <si>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</si>
  <si>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</si>
  <si>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</si>
  <si>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</si>
  <si>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</si>
  <si>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AUXILIAR DE ENCANADOR OU BOMBEIRO HIDRÁULICO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</si>
  <si>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</si>
  <si>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</si>
  <si>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</si>
  <si>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</si>
  <si>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</si>
  <si>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</si>
  <si>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</si>
  <si>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</si>
  <si>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</si>
  <si>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</si>
  <si>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</si>
  <si>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GESSEIRO COM ENCARGOS COMPLEMENTARES</t>
  </si>
  <si>
    <t>MACARIQUEIRO COM ENCARGOS COMPLEMENTARES</t>
  </si>
  <si>
    <t>MARCENEIRO COM ENCARGOS COMPLEMENTARES</t>
  </si>
  <si>
    <t>MARMORISTA/GRANITEIRO COM ENCARGOS COMPLEMENTARES</t>
  </si>
  <si>
    <t>MECÃNICO DE EQUIPAMENTOS PESADOS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</si>
  <si>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</si>
  <si>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</si>
  <si>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</si>
  <si>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</si>
  <si>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</si>
  <si>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</si>
  <si>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</si>
  <si>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</si>
  <si>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</si>
  <si>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</si>
  <si>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</si>
  <si>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</si>
  <si>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</si>
  <si>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</si>
  <si>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</si>
  <si>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</si>
  <si>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</si>
  <si>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</si>
  <si>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</si>
  <si>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</si>
  <si>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</si>
  <si>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</si>
  <si>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</si>
  <si>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</si>
  <si>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</si>
  <si>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</si>
  <si>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</si>
  <si>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</si>
  <si>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</si>
  <si>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</si>
  <si>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</si>
  <si>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</si>
  <si>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</si>
  <si>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</si>
  <si>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</si>
  <si>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</si>
  <si>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</si>
  <si>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</si>
  <si>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</si>
  <si>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</si>
  <si>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</si>
  <si>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</si>
  <si>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</si>
  <si>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</si>
  <si>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</si>
  <si>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</si>
  <si>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</si>
  <si>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</si>
  <si>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</si>
  <si>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</si>
  <si>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</si>
  <si>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</si>
  <si>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</si>
  <si>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</si>
  <si>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</si>
  <si>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</si>
  <si>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</si>
  <si>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</si>
  <si>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</si>
  <si>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</si>
  <si>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</si>
  <si>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</si>
  <si>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</si>
  <si>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</si>
  <si>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</si>
  <si>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</si>
  <si>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</si>
  <si>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</si>
  <si>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</si>
  <si>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</si>
  <si>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</si>
  <si>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</si>
  <si>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</si>
  <si>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</si>
  <si>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</si>
  <si>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</si>
  <si>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</si>
  <si>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</si>
  <si>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</si>
  <si>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</si>
  <si>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</si>
  <si>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</si>
  <si>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</si>
  <si>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</si>
  <si>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</si>
  <si>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</si>
  <si>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</si>
  <si>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</si>
  <si>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</si>
  <si>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</si>
  <si>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</si>
  <si>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</si>
  <si>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</si>
  <si>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</si>
  <si>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</si>
  <si>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</si>
  <si>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</si>
  <si>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</si>
  <si>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</si>
  <si>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</si>
  <si>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</si>
  <si>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</si>
  <si>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</si>
  <si>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</si>
  <si>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</si>
  <si>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</si>
  <si>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</si>
  <si>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</si>
  <si>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</si>
  <si>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</si>
  <si>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</si>
  <si>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</si>
  <si>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</si>
  <si>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</si>
  <si>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</si>
  <si>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</si>
  <si>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</si>
  <si>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</si>
  <si>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</si>
  <si>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</si>
  <si>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</si>
  <si>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</si>
  <si>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</si>
  <si>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</si>
  <si>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</si>
  <si>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</si>
  <si>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</si>
  <si>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</si>
  <si>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</si>
  <si>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</si>
  <si>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</si>
  <si>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</si>
  <si>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</si>
  <si>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</si>
  <si>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</si>
  <si>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</si>
  <si>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</si>
  <si>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</si>
  <si>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</si>
  <si>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</si>
  <si>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</si>
  <si>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</si>
  <si>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</si>
  <si>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</si>
  <si>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</si>
  <si>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</si>
  <si>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</si>
  <si>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</si>
  <si>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</si>
  <si>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</si>
  <si>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</si>
  <si>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</si>
  <si>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</si>
  <si>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</si>
  <si>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</si>
  <si>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</si>
  <si>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</si>
  <si>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</si>
  <si>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</si>
  <si>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</si>
  <si>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</si>
  <si>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</si>
  <si>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</si>
  <si>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</si>
  <si>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</si>
  <si>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</si>
  <si>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</si>
  <si>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</si>
  <si>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</si>
  <si>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</si>
  <si>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</si>
  <si>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</si>
  <si>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</si>
  <si>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</si>
  <si>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</si>
  <si>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</si>
  <si>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</si>
  <si>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</si>
  <si>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</si>
  <si>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</si>
  <si>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</si>
  <si>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</si>
  <si>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</si>
  <si>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</si>
  <si>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</si>
  <si>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</si>
  <si>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</si>
  <si>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</si>
  <si>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</si>
  <si>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</si>
  <si>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</si>
  <si>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</si>
  <si>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</si>
  <si>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</si>
  <si>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</si>
  <si>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</si>
  <si>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</si>
  <si>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</si>
  <si>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</si>
  <si>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</si>
  <si>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</si>
  <si>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</si>
  <si>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</si>
  <si>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</si>
  <si>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</si>
  <si>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</si>
  <si>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</si>
  <si>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</si>
  <si>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</si>
  <si>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</si>
  <si>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</si>
  <si>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</si>
  <si>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</si>
  <si>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</si>
  <si>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</si>
  <si>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</si>
  <si>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</si>
  <si>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</si>
  <si>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</si>
  <si>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</si>
  <si>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</si>
  <si>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</si>
  <si>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</si>
  <si>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</si>
  <si>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</si>
  <si>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</si>
  <si>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</si>
  <si>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</si>
  <si>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</si>
  <si>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</si>
  <si>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</si>
  <si>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</si>
  <si>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</si>
  <si>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</si>
  <si>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</si>
  <si>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</si>
  <si>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</si>
  <si>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</si>
  <si>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</si>
  <si>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</si>
  <si>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</si>
  <si>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</si>
  <si>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</si>
  <si>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</si>
  <si>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</si>
  <si>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</si>
  <si>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</si>
  <si>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</si>
  <si>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</si>
  <si>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</si>
  <si>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</si>
  <si>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</si>
  <si>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</si>
  <si>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</si>
  <si>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</si>
  <si>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</si>
  <si>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</si>
  <si>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</si>
  <si>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</si>
  <si>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</si>
  <si>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</si>
  <si>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</si>
  <si>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</si>
  <si>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</si>
  <si>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</si>
  <si>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</si>
  <si>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</si>
  <si>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</si>
  <si>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</si>
  <si>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</si>
  <si>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</si>
  <si>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</si>
  <si>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</si>
  <si>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</si>
  <si>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</si>
  <si>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</si>
  <si>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</si>
  <si>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</si>
  <si>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</si>
  <si>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</si>
  <si>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</si>
  <si>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</si>
  <si>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</si>
  <si>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</si>
  <si>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</si>
  <si>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</si>
  <si>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</si>
  <si>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</si>
  <si>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</si>
  <si>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</si>
  <si>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</si>
  <si>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</si>
  <si>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</si>
  <si>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</si>
  <si>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</si>
  <si>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</si>
  <si>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</si>
  <si>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</si>
  <si>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</si>
  <si>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</si>
  <si>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</si>
  <si>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</si>
  <si>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</si>
  <si>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</si>
  <si>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</si>
  <si>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</si>
  <si>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</si>
  <si>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</si>
  <si>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</si>
  <si>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</si>
  <si>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</si>
  <si>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</si>
  <si>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</si>
  <si>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</si>
  <si>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</si>
  <si>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</si>
  <si>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</si>
  <si>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</si>
  <si>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</si>
  <si>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</si>
  <si>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</si>
  <si>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</si>
  <si>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</si>
  <si>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</si>
  <si>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</si>
  <si>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</si>
  <si>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</si>
  <si>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</si>
  <si>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</si>
  <si>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</si>
  <si>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</si>
  <si>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</si>
  <si>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</si>
  <si>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</si>
  <si>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</si>
  <si>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</si>
  <si>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</si>
  <si>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GOVERNO DO ESTADO DO ESPÍRITO SANTO</t>
  </si>
  <si>
    <t>Secretaria de Estado de Mobilidade e Infraestrutura - SEMOBI</t>
  </si>
  <si>
    <t>Departamento de Edificações e de Rodovias do Estado do Espírito Santo - DER-ES</t>
  </si>
  <si>
    <t>Planilha Orçamentária</t>
  </si>
  <si>
    <t>Item</t>
  </si>
  <si>
    <t>Fonte/Código</t>
  </si>
  <si>
    <t>Especificação do Serviço</t>
  </si>
  <si>
    <t>Und.</t>
  </si>
  <si>
    <t>Quant.</t>
  </si>
  <si>
    <t>Preço Unitário</t>
  </si>
  <si>
    <t>Preço Total</t>
  </si>
  <si>
    <t>'01</t>
  </si>
  <si>
    <t>SERVIÇOS PRELIMINARES</t>
  </si>
  <si>
    <t>'0102</t>
  </si>
  <si>
    <t>DEMOLIÇÕES E RETIRADAS</t>
  </si>
  <si>
    <t>'010201</t>
  </si>
  <si>
    <t>LABOR - 010201 - 1</t>
  </si>
  <si>
    <t>Demolição de piso cimentado inclusive lastro de concreto</t>
  </si>
  <si>
    <t>'010202</t>
  </si>
  <si>
    <t>LABOR - 010202 - 1</t>
  </si>
  <si>
    <t>Demolição de piso revestido com cerâmica</t>
  </si>
  <si>
    <t>'010203</t>
  </si>
  <si>
    <t>LABOR - 010203 - 1</t>
  </si>
  <si>
    <t>Demolição de piso revestido com cerâmica inclusive lastro de concreto</t>
  </si>
  <si>
    <t>'010204</t>
  </si>
  <si>
    <t>LABOR - 010204 - 1</t>
  </si>
  <si>
    <t>Demolição de piso revestido com tacos de madeira</t>
  </si>
  <si>
    <t>'010205</t>
  </si>
  <si>
    <t>LABOR - 010205 - 1</t>
  </si>
  <si>
    <t>Demolição de piso de tábuas</t>
  </si>
  <si>
    <t>'010206</t>
  </si>
  <si>
    <t>LABOR - 010206 - 1</t>
  </si>
  <si>
    <t>Demolição de revestimento com azulejos</t>
  </si>
  <si>
    <t>'010207</t>
  </si>
  <si>
    <t>LABOR - 010207 - 1</t>
  </si>
  <si>
    <t>Demolição de revestimento com lambris de madeira</t>
  </si>
  <si>
    <t>'010208</t>
  </si>
  <si>
    <t>LABOR - 010208 - 1</t>
  </si>
  <si>
    <t>Retirada de revestimento antigo em reboco</t>
  </si>
  <si>
    <t>'010209</t>
  </si>
  <si>
    <t>LABOR - 010209 - 1</t>
  </si>
  <si>
    <t>Demolição de alvenaria</t>
  </si>
  <si>
    <t>'010210</t>
  </si>
  <si>
    <t>LABOR - 010210 - 1</t>
  </si>
  <si>
    <t>Demolição manual de concreto simples (EMOP 05.001.001)</t>
  </si>
  <si>
    <t>'010212</t>
  </si>
  <si>
    <t>LABOR - 010212 - 1</t>
  </si>
  <si>
    <t>Retirada manual de pavimento em paralelepípedos, incluindo empilhamento para reaproveitamento</t>
  </si>
  <si>
    <t>'010213</t>
  </si>
  <si>
    <t>LABOR - 010213 - 1</t>
  </si>
  <si>
    <t>Retirada manual de blocos pré-moldados de concreto (Blokret), inclusive empilhamento para reaproveitamento</t>
  </si>
  <si>
    <t>'010214</t>
  </si>
  <si>
    <t>LABOR - 010214 - 1</t>
  </si>
  <si>
    <t>Retirada de portas e janelas de madeira, inclusive batentes</t>
  </si>
  <si>
    <t>'010215</t>
  </si>
  <si>
    <t>LABOR - 010215 - 1</t>
  </si>
  <si>
    <t>Retirada de esquadrias metálicas</t>
  </si>
  <si>
    <t>'010216</t>
  </si>
  <si>
    <t>LABOR - 010216 - 1</t>
  </si>
  <si>
    <t>Retirada de meio-fio de concreto</t>
  </si>
  <si>
    <t>'010218</t>
  </si>
  <si>
    <t>LABOR - 010218 - 1</t>
  </si>
  <si>
    <t>Remoção de pintura antiga a óleo ou esmalte</t>
  </si>
  <si>
    <t>'010219</t>
  </si>
  <si>
    <t>LABOR - 010219 - 1</t>
  </si>
  <si>
    <t>Demolição manual de concreto armado (EMOP 05.001.033)</t>
  </si>
  <si>
    <t>'010220</t>
  </si>
  <si>
    <t>LABOR - 010220 - 1</t>
  </si>
  <si>
    <t>Demolição de piso cimentado, exclusive lastro de concreto</t>
  </si>
  <si>
    <t>'010221</t>
  </si>
  <si>
    <t>LABOR - 010221 - 1</t>
  </si>
  <si>
    <t>Retirada de bandeira de porta</t>
  </si>
  <si>
    <t>'010222</t>
  </si>
  <si>
    <t>LABOR - 010222 - 1</t>
  </si>
  <si>
    <t>Demolição de elementos vazados cerâmicos ou de concreto</t>
  </si>
  <si>
    <t>'010223</t>
  </si>
  <si>
    <t>LABOR - 010223 - 1</t>
  </si>
  <si>
    <t>Retirada de aparelhos sanitários</t>
  </si>
  <si>
    <t>'010224</t>
  </si>
  <si>
    <t>LABOR - 010224 - 1</t>
  </si>
  <si>
    <t>Retirada de grades, gradis, alambrados, cercas e portões</t>
  </si>
  <si>
    <t>'010225</t>
  </si>
  <si>
    <t>LABOR - 010225 - 1</t>
  </si>
  <si>
    <t>Retirada de bancada de pia</t>
  </si>
  <si>
    <t>'010226</t>
  </si>
  <si>
    <t>LABOR - 010226 - 1</t>
  </si>
  <si>
    <t>Retirada de tanque de cimento</t>
  </si>
  <si>
    <t>'010227</t>
  </si>
  <si>
    <t>LABOR - 010227 - 1</t>
  </si>
  <si>
    <t>Retirada de caixa d'água de fibrocimento, inclusive tubulação de ligação</t>
  </si>
  <si>
    <t>'010228</t>
  </si>
  <si>
    <t>LABOR - 010228 - 1</t>
  </si>
  <si>
    <t>Demolição de forro de madeira, sem reaproveitamento</t>
  </si>
  <si>
    <t>'010229</t>
  </si>
  <si>
    <t>LABOR - 010229 - 1</t>
  </si>
  <si>
    <t>Retirada de poste de aço de 4 a 6 m</t>
  </si>
  <si>
    <t>'010230</t>
  </si>
  <si>
    <t>LABOR - 010230 - 1</t>
  </si>
  <si>
    <t>Retirada de pintura antiga a base de PVA</t>
  </si>
  <si>
    <t>'010234</t>
  </si>
  <si>
    <t>LABOR - 010234 - 1</t>
  </si>
  <si>
    <t>Demolição de laje pré-moldada de concreto</t>
  </si>
  <si>
    <t>'010238</t>
  </si>
  <si>
    <t>LABOR - 010238 - 1</t>
  </si>
  <si>
    <t>Apicoamento de superfície com revestimento em argamassa</t>
  </si>
  <si>
    <t>'010239</t>
  </si>
  <si>
    <t>LABOR - 010239 - 1</t>
  </si>
  <si>
    <t>Retirada de divisórias com reaproveitamento</t>
  </si>
  <si>
    <t>'010240</t>
  </si>
  <si>
    <t>LABOR - 010240 - 1</t>
  </si>
  <si>
    <t>Retirada de pontos elétricos (luminárias, interruptores e tomadas)</t>
  </si>
  <si>
    <t>'010242</t>
  </si>
  <si>
    <t>LABOR - 010242 - 1</t>
  </si>
  <si>
    <t>Retirada de vidros quebrados</t>
  </si>
  <si>
    <t>'010244</t>
  </si>
  <si>
    <t>LABOR - 010244 - 1</t>
  </si>
  <si>
    <t>Retirada de rodapé em argamassa de cimento e areia</t>
  </si>
  <si>
    <t>'010246</t>
  </si>
  <si>
    <t>LABOR - 010246 - 1</t>
  </si>
  <si>
    <t>Lixamento de parede com pintura antiga PVA para recebimento de nova camada de tinta</t>
  </si>
  <si>
    <t>'010253</t>
  </si>
  <si>
    <t>LABOR - 010253 - 1</t>
  </si>
  <si>
    <t>Remoção de engradamento de madeira de cobertura para reaproveitamento</t>
  </si>
  <si>
    <t>'010254</t>
  </si>
  <si>
    <t>LABOR - 010254 - 1</t>
  </si>
  <si>
    <t>Remoção de telhas cerâmica, tipo francesa, inclusive cumeeira</t>
  </si>
  <si>
    <t>'010255</t>
  </si>
  <si>
    <t>LABOR - 010255 - 1</t>
  </si>
  <si>
    <t>Remoção de telhas cerâmicas, tipo colonial, inclusive cumeeiras</t>
  </si>
  <si>
    <t>'010256</t>
  </si>
  <si>
    <t>LABOR - 010256 - 1</t>
  </si>
  <si>
    <t>Remoção de telha ondulada de fibrocimento, inclusive cumeeira</t>
  </si>
  <si>
    <t>'010259</t>
  </si>
  <si>
    <t>LABOR - 010259 - 1</t>
  </si>
  <si>
    <t>Retirada de rodapé de madeira ou cerâmica</t>
  </si>
  <si>
    <t>'010264</t>
  </si>
  <si>
    <t>LABOR - 010264 - 1</t>
  </si>
  <si>
    <t>Demolição de piso granilite</t>
  </si>
  <si>
    <t>'010271</t>
  </si>
  <si>
    <t>LABOR - 010271 - 1</t>
  </si>
  <si>
    <t>Retirada de caixas/quadros elétricos</t>
  </si>
  <si>
    <t>'010279</t>
  </si>
  <si>
    <t>LABOR - 010279 - 1</t>
  </si>
  <si>
    <t>Retirada de quadro de giz (1.29 x 3.95m)</t>
  </si>
  <si>
    <t>'010280</t>
  </si>
  <si>
    <t>LABOR - 010280 - 1</t>
  </si>
  <si>
    <t>Remoção de cobertura em telha metálica, exclusive estrutura</t>
  </si>
  <si>
    <t>'010286</t>
  </si>
  <si>
    <t>LABOR - 010286 - 1</t>
  </si>
  <si>
    <t>Demolição de divisória de granito</t>
  </si>
  <si>
    <t>'010292</t>
  </si>
  <si>
    <t>LABOR - 010292 - 1</t>
  </si>
  <si>
    <t>Retirada de alizar de madeira</t>
  </si>
  <si>
    <t>'0103</t>
  </si>
  <si>
    <t>'010315</t>
  </si>
  <si>
    <t>LABOR - 010315 - 1</t>
  </si>
  <si>
    <t>Retirada de cobertura em telhas Canalete 49</t>
  </si>
  <si>
    <t>'010317</t>
  </si>
  <si>
    <t>LABOR - 010317 - 1</t>
  </si>
  <si>
    <t>Demolição de alvenaria, com reaproveitamento</t>
  </si>
  <si>
    <t>'010318</t>
  </si>
  <si>
    <t>LABOR - 010318 - 1</t>
  </si>
  <si>
    <t>Remoção de forro em eucatex, sem aproveitamento do material</t>
  </si>
  <si>
    <t>'010319</t>
  </si>
  <si>
    <t>LABOR - 010319 - 1</t>
  </si>
  <si>
    <t>Remoção de pintura antiga a base de óleo ou esmalte sobre esquadrias</t>
  </si>
  <si>
    <t>'010320</t>
  </si>
  <si>
    <t>LABOR - 010320 - 1</t>
  </si>
  <si>
    <t>Remoção de revestimento de pisos com forração textil</t>
  </si>
  <si>
    <t>'010323</t>
  </si>
  <si>
    <t>LABOR - 010323 - 1</t>
  </si>
  <si>
    <t>Retirada de torneiras e registros</t>
  </si>
  <si>
    <t>'010324</t>
  </si>
  <si>
    <t>LABOR - 010324 - 1</t>
  </si>
  <si>
    <t>Retirada de cobertura em telha canalete 90</t>
  </si>
  <si>
    <t>'010325</t>
  </si>
  <si>
    <t>LABOR - 010325 - 1</t>
  </si>
  <si>
    <t>Demolição de estrutura de madeira para telhado</t>
  </si>
  <si>
    <t>'010326</t>
  </si>
  <si>
    <t>LABOR - 010326 - 1</t>
  </si>
  <si>
    <t>Retirada de estrutura em madeira do telhado</t>
  </si>
  <si>
    <t>'010327</t>
  </si>
  <si>
    <t>LABOR - 010327 - 1</t>
  </si>
  <si>
    <t>Retirada de marco de madeira</t>
  </si>
  <si>
    <t>'010329</t>
  </si>
  <si>
    <t>LABOR - 010329 - 1</t>
  </si>
  <si>
    <t>Retirada de disjuntor</t>
  </si>
  <si>
    <t>'010331</t>
  </si>
  <si>
    <t>LABOR - 010331 - 1</t>
  </si>
  <si>
    <t>Demolição de piso, soleira, peitoris e escadas em mármore ou granito, exclusive regularização</t>
  </si>
  <si>
    <t>'010332</t>
  </si>
  <si>
    <t>LABOR - 010332 - 1</t>
  </si>
  <si>
    <t>Retirada de roda parede em madeira</t>
  </si>
  <si>
    <t>'010333</t>
  </si>
  <si>
    <t>LABOR - 010333 - 1</t>
  </si>
  <si>
    <t>Retirada de piso de borracha</t>
  </si>
  <si>
    <t>'0104</t>
  </si>
  <si>
    <t>LIMPEZA DO TERRENO</t>
  </si>
  <si>
    <t>'010401</t>
  </si>
  <si>
    <t>LABOR - 010401 - 1</t>
  </si>
  <si>
    <t>Corte de capoeira fina, a foice (manual)</t>
  </si>
  <si>
    <t>'010402</t>
  </si>
  <si>
    <t>LABOR - 010402 - 1</t>
  </si>
  <si>
    <t>Raspagem e limpeza do terreno (manual)</t>
  </si>
  <si>
    <t>'010403</t>
  </si>
  <si>
    <t>LABOR - 010403 - 1</t>
  </si>
  <si>
    <t>Corte e destocamento de árvores com diâmetro de até 15 cm</t>
  </si>
  <si>
    <t>'010404</t>
  </si>
  <si>
    <t>LABOR - 010404 - 1</t>
  </si>
  <si>
    <t>Corte e destocamento de árvores com diâmetro superior a 30 cm</t>
  </si>
  <si>
    <t>'0105</t>
  </si>
  <si>
    <t>LOCAÇÃO</t>
  </si>
  <si>
    <t>'010501</t>
  </si>
  <si>
    <t>LABOR - 010501 - 2</t>
  </si>
  <si>
    <t>Locação de obra com gabarito de madeira</t>
  </si>
  <si>
    <t>'010512</t>
  </si>
  <si>
    <t>LABOR - 010512 - 2</t>
  </si>
  <si>
    <t>Equipe topográfica para serviços simples de locação e nivelamento (incluindo equipamento, transporte e profissionais nivel médio)</t>
  </si>
  <si>
    <t>mês</t>
  </si>
  <si>
    <t>'02</t>
  </si>
  <si>
    <t>INSTALAÇÃO DO CANTEIRO DE OBRAS</t>
  </si>
  <si>
    <t>'0203</t>
  </si>
  <si>
    <t>TAPUMES, BARRACÕES E COBERTURAS</t>
  </si>
  <si>
    <t>'020305</t>
  </si>
  <si>
    <t>LABOR - 020305 - 3</t>
  </si>
  <si>
    <t>Placa de obra nas dimensões de 2.0 x 4.0 m, padrão DER</t>
  </si>
  <si>
    <t>'020339</t>
  </si>
  <si>
    <t>LABOR - 020339 - 1</t>
  </si>
  <si>
    <t>Locação de andaime metálico para trabalho em fachada de edifíco (aluguel de 1 m² por 1 mês) inclusive frete, montagem e desmontagem</t>
  </si>
  <si>
    <t>'020343</t>
  </si>
  <si>
    <t>LABOR - 020343 - 3</t>
  </si>
  <si>
    <t>Aluguel mensal container para escritório, sem banheiro, dim. 6.00x2.40m, incl. porta, 2 janelas, abert p/ ar cond., 2 pt iluminação, 2 tomadas elét. e 1 tomada telef. Isolamento térmico (teto e paredes), piso em comp. Naval, cert. NR18, incl. laudo descontaminação.</t>
  </si>
  <si>
    <t>'020344</t>
  </si>
  <si>
    <t>LABOR - 020344 - 2</t>
  </si>
  <si>
    <t>'020346</t>
  </si>
  <si>
    <t>LABOR - 020346 - 1</t>
  </si>
  <si>
    <t>Locação de andaime metálico para fachada - tipo torre (aluguel mensal)</t>
  </si>
  <si>
    <t>'020348</t>
  </si>
  <si>
    <t>LABOR - 020348 - 3</t>
  </si>
  <si>
    <t>Fornecimento e instalação de proteção para andaime fachadeiro considerando plataforma, rodapé e guarda-corpo em madeira, inclusive entelamento, conforme NR-18 (medido por m2 de fachada)</t>
  </si>
  <si>
    <t>'020350</t>
  </si>
  <si>
    <t>LABOR - 020350 - 3</t>
  </si>
  <si>
    <t>Tapume Telha Metálica Ondulada em aço galvalume 0,50mm Branca h=2,20m, incl. montagem estr. mad. 8"x8", c/adesivo "DER-ES" 60x60cm a cada 10m, incl. faixas pint. esmalte sint. cores azul c/ h=30cm e rosa c/ h=10cm (Reaproveitamento 2x)</t>
  </si>
  <si>
    <t>'020351</t>
  </si>
  <si>
    <t>LABOR - 020351 - 2</t>
  </si>
  <si>
    <t>Tapume madeira compensada resinada e= 12mm h=2,20m, estr. c/ mad reflorest., incl mont, pintura esmalte sint, adesivo "DER-ES" 60x60cm a cada 10m e faixas c/ pintura esmalte sintético nas cores azul c/ h=30cm e rosa c/ h=10cm</t>
  </si>
  <si>
    <t>'020352</t>
  </si>
  <si>
    <t>LABOR - 020352 - 1</t>
  </si>
  <si>
    <t>'020353</t>
  </si>
  <si>
    <t>LABOR - 020353 - 1</t>
  </si>
  <si>
    <t>'020354</t>
  </si>
  <si>
    <t>LABOR - 020354 - 1</t>
  </si>
  <si>
    <t>'020355</t>
  </si>
  <si>
    <t>LABOR - 020355 - 1</t>
  </si>
  <si>
    <t>'020356</t>
  </si>
  <si>
    <t>LABOR - 020356 - 1</t>
  </si>
  <si>
    <t>'0207</t>
  </si>
  <si>
    <t>INSTALAÇÃO DO CANTEIRO DE OBRAS (UTILIZAÇÃO 1 VEZ), PROJETO PADRÃO LABOR - NR.18 (OBRAS COM PRAZO DE EXECUÇÃO SUPERIOR A 12 MESES)</t>
  </si>
  <si>
    <t>'020701</t>
  </si>
  <si>
    <t>Barracão para escritório com sanitário área de 14.50 m2, de chapa de compens. 12mm e pontalete 8x8cm, piso cimentado e cobertura de telha de fibroc. 6mm, incl. ponto de luz e cx. de inspeção, conf. projeto (1 utilização)</t>
  </si>
  <si>
    <t>'020702</t>
  </si>
  <si>
    <t>LABOR - 020702 - 2</t>
  </si>
  <si>
    <t>Barracão para almoxarifado área de 10.90m2, de chapa de compensado de 12mm e pontalete 8x8cm, piso cimentado e cobertura de telhas de fibrocimento de 6mm, incl. ponto de luz, conf. projeto (1 utilização)</t>
  </si>
  <si>
    <t>'020703</t>
  </si>
  <si>
    <t>LABOR - 020703 - 2</t>
  </si>
  <si>
    <t>Barracão para depósito de cimento área de 10.90m2, de chapa de compensado 12mm e pontaletes 8x8cm, piso cimentado e cobertura de telhas de fibrocimento de 6mm, inclusive ponto de luz, conf. projeto (1 utilização)</t>
  </si>
  <si>
    <t>'020704</t>
  </si>
  <si>
    <t>Refeitório com paredes de chapa de compens. 12mm e pontaletes 8x8cm, piso ciment. e cob. de telhas fibroc. 6mm, incl. ponto de luz e cx. de inspeção (cons. 1.21 m2/func./turno), conf. projeto (1 utilização)</t>
  </si>
  <si>
    <t>'020705</t>
  </si>
  <si>
    <t>Unidade de sanitário e vestiário p/ até 20 func. área de 18.15m2, paredes de chapa compens. 12mm e pontalete 8x8cm, piso cimentado, cobert. telha fibroc. 6mm, incl. instalação de luz e cx. de inspeção, conf. projeto (1 utilização)</t>
  </si>
  <si>
    <t>'020706</t>
  </si>
  <si>
    <t>Unidade de sanitário e vestiário de 20 a 40 func. área 25.40m2, paredes de chapa compens. 12mm e pontalete 8x8cm, piso cimentado, cobert. telha fibroc. 6mm, incl. inst. de luz e cx. de inspeção, conf. projeto (1 utilização)</t>
  </si>
  <si>
    <t>'020707</t>
  </si>
  <si>
    <t>Unidade de sanitário e vestiário de 40 a 60 func. área 33.90m2, paredes de chapa compens. 12mm e pontalete 8x8cm, piso cimentado, cobert. telha fibroc. 6mm, incl. inst. de luz e cx. de inspeção, conf. projeto (1 utilização)</t>
  </si>
  <si>
    <t>'020708</t>
  </si>
  <si>
    <t>LABOR - 020708 - 2</t>
  </si>
  <si>
    <t>Galpão para serraria e carpintaria área 12.00m2, em peça de madeira 8x8cm e contraventamento de 5x7cm, cobertura de telha de fibroc. de 6mm, inclusive ponto e cabo de alimentação da máquina, conf. projeto (1 utilização)</t>
  </si>
  <si>
    <t>'020709</t>
  </si>
  <si>
    <t>LABOR - 020709 - 2</t>
  </si>
  <si>
    <t>Galpão para corte e armação com área de 6.00m2, em peças de madeira 8x8cm e contraventamento de 5x7cm, cobertura de telhas de fibroc. de 6mm, inclusive ponto e cabo de alimentação da máquina, conf. projeto (1 utilização)</t>
  </si>
  <si>
    <t>'020710</t>
  </si>
  <si>
    <t>LABOR - 020710 - 2</t>
  </si>
  <si>
    <t>Reservatório de poliestileno de 500L, incl. suporte em madeira de 7x12cm e 5x7cm, elevado de 4m, conf. projeto (1 utilização)</t>
  </si>
  <si>
    <t>'020711</t>
  </si>
  <si>
    <t>LABOR - 020711 - 2</t>
  </si>
  <si>
    <t>'020712</t>
  </si>
  <si>
    <t>LABOR - 020712 - 1</t>
  </si>
  <si>
    <t>'020713</t>
  </si>
  <si>
    <t>'020714</t>
  </si>
  <si>
    <t>'0208</t>
  </si>
  <si>
    <t>INSTALAÇÃO DO CANTEIRO DE OBRAS (UTILIZAÇÃO 2 VEZES), PROJETO PADRÃO LABOR - NR.18 (OBRAS COM PRAZO DE EXECUÇÃO DE 6 A 12 MESES)</t>
  </si>
  <si>
    <t>'020801</t>
  </si>
  <si>
    <t>Barracão para escritório com sanitário área 14.50m2, de chapa de compens. 12mm e pontalete 8x8cm, piso cimentado e cobertura de telha de fibroc. 6mm, incl. ponto de luz e cx. de inspeção, conf. projeto (2 utilizações)</t>
  </si>
  <si>
    <t>'020802</t>
  </si>
  <si>
    <t>LABOR - 020802 - 2</t>
  </si>
  <si>
    <t>Barracão para almoxarifado área de 10.90m2, de chapa de compensado 12mm e pontaletes 8x8cm, piso cimentado e cobertura de telha de fibrocimento de 6mm, inclusive ponto de luz, conf. projeto (2 utilizações)</t>
  </si>
  <si>
    <t>'020803</t>
  </si>
  <si>
    <t>LABOR - 020803 - 2</t>
  </si>
  <si>
    <t>Barracão para depósito de cimento área de 10.90m2, de chapa de compensado 12mm e pontaletes 8x8cm, piso cimentado e cobertura de telhas de fibrocimento de 6mm, inclusive ponto de luz, conf. projeto (2 utilizações)</t>
  </si>
  <si>
    <t>'020804</t>
  </si>
  <si>
    <t>Refeitório com paredes de chapa de compens. 12mm e pontaletes 8x8cm, piso ciment. e cobert. de telhas fibroc. 6mm, incl. ponto de luz e cx. de inspeção (cons. 1.21m2/func./turno), conf. projeto (2 utilização)</t>
  </si>
  <si>
    <t>'020805</t>
  </si>
  <si>
    <t>Unidade de sanitário e vestiário para até 20 func. área 18.15m2, paredes de chapa compens. 12mm e pontalete 8x8cm, piso cimentado, cobert. telha fibroc. 6mm, incl. inst. de luz e cx. de inspeção, conf. projeto (2 utilizações)</t>
  </si>
  <si>
    <t>'020806</t>
  </si>
  <si>
    <t>Unidade de sanitário e vestiário de 20 a 40 func. área 25.40m2, paredes de chapa compens. 12mm e pontalete 8x8cm, piso cimentado, cobert. telha fibroc. 6mm, incl. inst. de luz e cx. de inspeção, conf. projeto (2 utilizações)</t>
  </si>
  <si>
    <t>'020807</t>
  </si>
  <si>
    <t>Unidade de sanitário e vestiário de 40 a 60 func. área 33.90m2, paredes de chapa compens. 12mm e pontalete 8x8cm, piso cimentado, cobert. telha fibroc. 6mm, incl. inst. de luz e cx. de inspeção, conf. projeto (2 utilizações)</t>
  </si>
  <si>
    <t>'020808</t>
  </si>
  <si>
    <t>LABOR - 020808 - 2</t>
  </si>
  <si>
    <t>Galpão para serraria e carpintaria área 12.00m2, em peças de madeira 8x8cm e contraventamento de 5x7cm, cobertura de telhas de fibroc. de 6mm, inclusive ponto e cabo de alimentação da máquina, conf. projeto (2 utilizações)</t>
  </si>
  <si>
    <t>'020809</t>
  </si>
  <si>
    <t>LABOR - 020809 - 2</t>
  </si>
  <si>
    <t>Galpão para corte e armação com área de 6.00m2, de peças de madeira 8x8cm e contraventamento de 5x7cm, cobertura de telhas de fibroc. de 6mm, inclusive ponto e cabo de alimentação da máquina, conf. projeto (2 utilizações)</t>
  </si>
  <si>
    <t>'020810</t>
  </si>
  <si>
    <t>LABOR - 020810 - 2</t>
  </si>
  <si>
    <t>Reservatório de poliestileno de 500 L, incl. suporte em madeira de 7x12cm e 5x7cm, elevado de 4m, conforme projeto (2 utilizações)</t>
  </si>
  <si>
    <t>'020811</t>
  </si>
  <si>
    <t>LABOR - 020811 - 2</t>
  </si>
  <si>
    <t>Reservatório de poliestileno de 1000 L, inclusive suporte em madeira de 7x12cm e 5x7cm, elevado de 4m, conforme projeto (2 utilizações)</t>
  </si>
  <si>
    <t>'020812</t>
  </si>
  <si>
    <t>LABOR - 020812 - 1</t>
  </si>
  <si>
    <t>Rede de água, com padrão de entrada d'água diâm. 3/4", conf. espec. CESAN, incl. tubos e conexões para alimentação, distribuição, extravasor e limpeza, cons. o padrão a 25m, conf. projeto (2 utilizações)</t>
  </si>
  <si>
    <t>'03</t>
  </si>
  <si>
    <t>'0301</t>
  </si>
  <si>
    <t>ESCAVAÇÕES</t>
  </si>
  <si>
    <t>'030101</t>
  </si>
  <si>
    <t>LABOR - 030101 - 1</t>
  </si>
  <si>
    <t>Escavação manual em material de 1a. categoria, até 1.50 m de profundidade</t>
  </si>
  <si>
    <t>'030102</t>
  </si>
  <si>
    <t>LABOR - 030102 - 1</t>
  </si>
  <si>
    <t>Escavação manual em material de 2a. categoria, até 1.50 m de profundidade</t>
  </si>
  <si>
    <t>'030103</t>
  </si>
  <si>
    <t>Escavação mecânica em material de 1a. categoria</t>
  </si>
  <si>
    <t>'030104</t>
  </si>
  <si>
    <t>Escavação mecânica em material de 2a. categoria</t>
  </si>
  <si>
    <t>'030119</t>
  </si>
  <si>
    <t>LABOR - 030119 - 1</t>
  </si>
  <si>
    <t>Apiloamento do fundo de vala com maço de 30 a 60kg</t>
  </si>
  <si>
    <t>'0302</t>
  </si>
  <si>
    <t>REATERRO E COMPACTAÇÃO</t>
  </si>
  <si>
    <t>'030201</t>
  </si>
  <si>
    <t>LABOR - 030201 - 1</t>
  </si>
  <si>
    <t>Reaterro apiloado de cavas de fundação, em camadas de 20 cm</t>
  </si>
  <si>
    <t>'030202</t>
  </si>
  <si>
    <t>LABOR - 030202 - 2</t>
  </si>
  <si>
    <t>Material para aterro - areia limpa (fornecimento já considerado 15% de empolamento)</t>
  </si>
  <si>
    <t>'030203</t>
  </si>
  <si>
    <t>LABOR - 030203 - 1</t>
  </si>
  <si>
    <t>Lastro de brita 3 e 4, apiloado manualmente</t>
  </si>
  <si>
    <t>'030204</t>
  </si>
  <si>
    <t>LABOR - 030204 - 1</t>
  </si>
  <si>
    <t>Lastro de areia</t>
  </si>
  <si>
    <t>'030206</t>
  </si>
  <si>
    <t>LABOR - 030206 - 2</t>
  </si>
  <si>
    <t>Aterro manual para regularização do terreno em areia, inclusive adensamento hidráulico e fornecimento do material (máximo de 100m3)</t>
  </si>
  <si>
    <t>'030208</t>
  </si>
  <si>
    <t>LABOR - 030208 - 2</t>
  </si>
  <si>
    <t>Aterro manual para regularização do terreno em argila, inclusive adensamento manual e fornecimento do material (máximo de 100m3)</t>
  </si>
  <si>
    <t>'030209</t>
  </si>
  <si>
    <t>Aterro com areia em áreas de calçada, inclusive fornecimento e adensamento</t>
  </si>
  <si>
    <t>'030210</t>
  </si>
  <si>
    <t>Aterro compactado utilizando compactador de placa vibratória com reaproveitamento do material</t>
  </si>
  <si>
    <t>'030211</t>
  </si>
  <si>
    <t>LABOR - 030211 - 1</t>
  </si>
  <si>
    <t>Reaterro de valas, exclusive compactação</t>
  </si>
  <si>
    <t>'0303</t>
  </si>
  <si>
    <t>TRANSPORTES</t>
  </si>
  <si>
    <t>'030304</t>
  </si>
  <si>
    <t>LABOR - 030304 - 2</t>
  </si>
  <si>
    <t>Índice de preço para remoção de entulho decorrente da execução de obras (Classe A CONAMA - NBR 10.004 - Classe II-B), incluindo aluguel da caçamba, carga, transporte e descarga em área licenciada</t>
  </si>
  <si>
    <t>'030305</t>
  </si>
  <si>
    <t>LABOR - 030305 - 1</t>
  </si>
  <si>
    <t>Transporte de material encosta acima, serviço inteiramente manual, a 10m de distância, considerados ao longo da encosta, inclusive carga e descarga (txdam)</t>
  </si>
  <si>
    <t>'030306</t>
  </si>
  <si>
    <t>LABOR - 030306 - 1</t>
  </si>
  <si>
    <t>Transporte de material encosta abaixo, serviço inteiramente manual, a 10m de distância, considerados ao longo da encosta, inclusive carga e descarga (txdam)</t>
  </si>
  <si>
    <t>'04</t>
  </si>
  <si>
    <t>ESTRUTURAS</t>
  </si>
  <si>
    <t>'0402</t>
  </si>
  <si>
    <t>INFRA-ESTRUTURA (FUNDAÇÃO)</t>
  </si>
  <si>
    <t>'040202</t>
  </si>
  <si>
    <t>Fornecimento, preparo e aplicação de concreto ciclópico Fck=15MPa com 30% de pedra de mão</t>
  </si>
  <si>
    <t>'040206</t>
  </si>
  <si>
    <t>LABOR - 040206 - 2</t>
  </si>
  <si>
    <t>Fôrma de tábua de madeira de 2.5 x 30.0 cm para fundações, levando-se em conta a utilização 5 vezes (incluido o material, corte, montagem, escoramento e desforma)</t>
  </si>
  <si>
    <t>'040224</t>
  </si>
  <si>
    <t>Fornecimento, preparo e aplicação de concreto Fck = 30 MPa (com brita 1 e 2) - (5% de perdas já incluído no custo)</t>
  </si>
  <si>
    <t>'040231</t>
  </si>
  <si>
    <t>Fornecimento, preparo e aplicação de concreto magro com consumo mínimo de cimento de 250 kg/m3 (brita 1 e 2) - (5% de perdas já incluído no custo)</t>
  </si>
  <si>
    <t>'040233</t>
  </si>
  <si>
    <t>Fornecimento, preparo e aplicação de concreto Fck=15 MPa (brita 1 e 2) - (5% de perdas já incluído no custo)</t>
  </si>
  <si>
    <t>'040235</t>
  </si>
  <si>
    <t>Fornecimento, preparo e aplicação de concreto Fck=20 MPa (brita 1 e 2) - (5% de perdas já incluído no custo)</t>
  </si>
  <si>
    <t>'040237</t>
  </si>
  <si>
    <t>Fornecimento, preparo e aplicação de concreto Fck=25 MPa (brita 1 e 2) - (5% de perdas já incluído no custo)</t>
  </si>
  <si>
    <t>'040238</t>
  </si>
  <si>
    <t>LABOR - 040238 - 2</t>
  </si>
  <si>
    <t>Fôrma de chapa compensada resinada 12mm, levando-se em conta a utilização 3 vezes (incluido o material, corte, montagem, escoramento e desfôrma)</t>
  </si>
  <si>
    <t>'040239</t>
  </si>
  <si>
    <t>LABOR - 040239 - 1</t>
  </si>
  <si>
    <t>Fornecimento e aplicação de concreto USINADO Fck=20 MPa - considerando lançamento MANUAL para INFRA-ESTRUTURA (5% de perdas já incluído no custo)</t>
  </si>
  <si>
    <t>'040240</t>
  </si>
  <si>
    <t>LABOR - 040240 - 1</t>
  </si>
  <si>
    <t>Fornecimento e aplicação de concreto USINADO Fck=25 MPa - considerando lançamento MANUAL para INFRA-ESTRUTURA (5% de perdas já incluído no custo)</t>
  </si>
  <si>
    <t>'040243</t>
  </si>
  <si>
    <t>LABOR - 040243 - 1</t>
  </si>
  <si>
    <t>Fornecimento, dobragem e colocação em fôrma, de armadura CA-50 A média, diâmetro de 6.3 a 10.0 mm</t>
  </si>
  <si>
    <t>'040245</t>
  </si>
  <si>
    <t>LABOR - 040245 - 1</t>
  </si>
  <si>
    <t>Fornecimento, dobragem e colocação em fôrma, de armadura CA-50 A grossa diâmetro de 12.5 a 25.0 mm (1/2 a 1")</t>
  </si>
  <si>
    <t>'040246</t>
  </si>
  <si>
    <t>LABOR - 040246 - 1</t>
  </si>
  <si>
    <t>Fornecimento, dobragem e colocação em fôrma, de armadura CA-60 B fina, diâmetro de 4.0 a 7.0mm</t>
  </si>
  <si>
    <t>'040249</t>
  </si>
  <si>
    <t>LABOR - 040249 - 2</t>
  </si>
  <si>
    <t>Fôrma de tábua de madeira de 2.5x30.0cm, levando-se em conta utilização 1 vez (incluindo o material, corte, montagem, escoramento e desforma)</t>
  </si>
  <si>
    <t>'040250</t>
  </si>
  <si>
    <t>LABOR - 040250 - 2</t>
  </si>
  <si>
    <t>Fôrma de tábua de madeira de 2.5x30.0cm, levando-se em conta utilização 3 vezes (incluindo o material, corte, montagem, escoramento e desforma)</t>
  </si>
  <si>
    <t>'040253</t>
  </si>
  <si>
    <t>LABOR - 040253 - 1</t>
  </si>
  <si>
    <t>Fornecimento e aplicação de concreto USINADO Fck=30 MPa - considerando lançamento MANUAL para INFRA-ESTRUTURA (5% de perdas já incluído no custo)</t>
  </si>
  <si>
    <t>'0403</t>
  </si>
  <si>
    <t>SUPER-ESTRUTURA</t>
  </si>
  <si>
    <t>'040315</t>
  </si>
  <si>
    <t>'040320</t>
  </si>
  <si>
    <t>'040322</t>
  </si>
  <si>
    <t>'040324</t>
  </si>
  <si>
    <t>'040328</t>
  </si>
  <si>
    <t>LABOR - 040328 - 1</t>
  </si>
  <si>
    <t>'040329</t>
  </si>
  <si>
    <t>Fornecimento e aplicação de concreto USINADO Fck=20 MPa - considerando BOMBEAMENTO (5% de perdas já incluído no custo) (6% de taxa p/concr.bombeavel)</t>
  </si>
  <si>
    <t>'040330</t>
  </si>
  <si>
    <t>Fornecimento e aplicação de concreto USINADO Fck=25 MPa - considerando BOMBEAMENTO (5% de perdas já incluído no custo) (6% de taxa p/concr.bombeavel)</t>
  </si>
  <si>
    <t>'040331</t>
  </si>
  <si>
    <t>Fornecimento e aplicação de concreto USINADO Fck=30 MPa - considerando BOMBEAMENTO (5% de perdas já incluído no custo) (6% de taxa p/ concr. bombeavel)</t>
  </si>
  <si>
    <t>'040332</t>
  </si>
  <si>
    <t>LABOR - 040332 - 1</t>
  </si>
  <si>
    <t>Fornecimento, dobragem e colocação em fôrma, de armadura CA-50 A grossa, diâmetro de 12.5 a 25.0mm</t>
  </si>
  <si>
    <t>'040333</t>
  </si>
  <si>
    <t>LABOR - 040333 - 1</t>
  </si>
  <si>
    <t>'040337</t>
  </si>
  <si>
    <t>LABOR - 040337 - 2</t>
  </si>
  <si>
    <t>Fôrma em chapa de madeira compensada plastificada 12mm para estrutura em geral, 5 reaproveitamentos, reforçada com sarrafos de madeira 2.5x10cm (incl material, corte, montagem, escoras em eucalipto e desforma)</t>
  </si>
  <si>
    <t>'040339</t>
  </si>
  <si>
    <t>LABOR - 040339 - 2</t>
  </si>
  <si>
    <t>Forma de chapas madeira compensada resinada, esp. 12mm, levando-se em conta a utilização 3 vezes, reforçadas com sarrafos de madeira de 2.5 x 10.0cm (incl material, corte, montagem, escoras em eucalipto e desforma)</t>
  </si>
  <si>
    <t>'0404</t>
  </si>
  <si>
    <t>ESTRUTURAS DE CONCRETO APARENTE</t>
  </si>
  <si>
    <t>'040405</t>
  </si>
  <si>
    <t>LABOR - 040405 - 2</t>
  </si>
  <si>
    <t>Fôrma com chapa compensada plastificada esp. 12mm, utização 5 vezes</t>
  </si>
  <si>
    <t>'0406</t>
  </si>
  <si>
    <t>LAJES PRÉ-MOLDADAS</t>
  </si>
  <si>
    <t>'040601</t>
  </si>
  <si>
    <t>Laje pré-fabricada treliçada para forro simples revestido, vão até 3.5m, capeamento 2cm, esp. 10cm, Fck = 150Kg/cm2</t>
  </si>
  <si>
    <t>'040602</t>
  </si>
  <si>
    <t>Laje pré-fabricada treliçada, sobrecarga 300 Kg/m2, vão de 3.5m a 4.3m, capeamento 4cm, esp. 12cm, Fck = 150 Kg/cm2</t>
  </si>
  <si>
    <t>'0407</t>
  </si>
  <si>
    <t>DIVERSOS</t>
  </si>
  <si>
    <t>'040705</t>
  </si>
  <si>
    <t>LABOR - 040705 - 1</t>
  </si>
  <si>
    <t>Execução de junta de dilatação 2 x 2 cm considerando 1cm de aplicação de isopor e 1cm de aplicação de mastique elástico do tipo sikaflex 1a ou equivalente</t>
  </si>
  <si>
    <t>'0408</t>
  </si>
  <si>
    <t>RECUPERAÇÃO DE ESTRUTURAS</t>
  </si>
  <si>
    <t>'040801</t>
  </si>
  <si>
    <t>LABOR - 040801 - 1</t>
  </si>
  <si>
    <t>Remoção cuidadosa do concreto afetado, através de escarificação</t>
  </si>
  <si>
    <t>'040802</t>
  </si>
  <si>
    <t>LABOR - 040802 - 1</t>
  </si>
  <si>
    <t>Remoção cuidadosa do concreto afetado, através de escarificação (considerando esp. escarificada de 5cm)</t>
  </si>
  <si>
    <t>'040803</t>
  </si>
  <si>
    <t>LABOR - 040803 - 2</t>
  </si>
  <si>
    <t>Preparação do substrato para reparo em estrutura de concreto por apicoamento manual da superfície</t>
  </si>
  <si>
    <t>'040806</t>
  </si>
  <si>
    <t>LABOR - 040806 - 1</t>
  </si>
  <si>
    <t>Limpeza de aço com lixamento e escovamento com escova de aço, até a completa remoção de partículas soltas, materiais indesejáveis e corrosão</t>
  </si>
  <si>
    <t>'040807</t>
  </si>
  <si>
    <t>LABOR - 040807 - 1</t>
  </si>
  <si>
    <t>Aplicação de Sika Top 108 Armatec ou equivalente, nas ferragens a serem recuperadas</t>
  </si>
  <si>
    <t>'040808</t>
  </si>
  <si>
    <t>LABOR - 040808 - 1</t>
  </si>
  <si>
    <t>Retirada de ferragem corroída</t>
  </si>
  <si>
    <t>'040809</t>
  </si>
  <si>
    <t>LABOR - 040809 - 3</t>
  </si>
  <si>
    <t>Recomposição de concreto danificado, com utilização de argamassa Sika Grout ou equivalente (considerando esp. 5cm)</t>
  </si>
  <si>
    <t>'040810</t>
  </si>
  <si>
    <t>LABOR - 040810 - 2</t>
  </si>
  <si>
    <t>Recomposição de concreto danificado, com utilização de argamassa Sika Grout ou equivalente</t>
  </si>
  <si>
    <t>'040813</t>
  </si>
  <si>
    <t>LABOR - 040813 - 1</t>
  </si>
  <si>
    <t>Impermeabilização de estrutura com Sika Top 107 ou equivalente</t>
  </si>
  <si>
    <t>'040816</t>
  </si>
  <si>
    <t>LABOR - 040816 - 1</t>
  </si>
  <si>
    <t>Aplicação de Oxiprimer ou equivalente, nas ferragens a serem recuperadas</t>
  </si>
  <si>
    <t>'040817</t>
  </si>
  <si>
    <t>Fornecimento e lançamento de concreto para grouteamento com adição de pedrisco (50% em peso), utilizando Sikagrout ou produto equivalente, exclusive forma</t>
  </si>
  <si>
    <t>'040818</t>
  </si>
  <si>
    <t>LABOR - 040818 - 2</t>
  </si>
  <si>
    <t>Revestimento externo com argamassa corretiva tipo Sika Monotop 622 BR ou equivalente, esp. 5mm</t>
  </si>
  <si>
    <t>'0409</t>
  </si>
  <si>
    <t>MURO DE ARRIMO (Conc. ciclópico 15MPa c/ 30% de pedra de mão, c/ forn., preparo e aplicação de concreto, forma de tábua pinho-reap.5 vezes, exclusive escav. e reaterro) seções tipicas nas seguintes dimensões:</t>
  </si>
  <si>
    <t>'040901</t>
  </si>
  <si>
    <t>Muro de arrimo em Conc. ciclópico 15MPa c/ 30% de pedra de mão, c/ forn., preparo e aplicação de concreto, forma de tábua pinho-reap.5 vezes, exclusive escav. e reaterro, seções tipicas nas dimensões:b=0.40m; B=0.70m e H=1.00m</t>
  </si>
  <si>
    <t>'040902</t>
  </si>
  <si>
    <t>Muro de arrimo em Conc. ciclópico 15MPa c/ 30% de pedra de mão, c/ forn., preparo e aplicação de concreto, forma de tábua pinho-reap.5 vezes, exclusive escav. e reaterro, seções tipicas nas dimensões:b=0.40m; B=0.90m e H=1,50m</t>
  </si>
  <si>
    <t>'040903</t>
  </si>
  <si>
    <t>Muro de arrimo em Conc. ciclópico 15MPa c/ 30% de pedra de mão, c/ forn., preparo e aplicação de concreto, forma de tábua pinho-reap.5 vezes, exclusive escav. e reaterro, seções tipicas nas dimensões:b=0.40m; B=1.05m e H=2.00m</t>
  </si>
  <si>
    <t>'040904</t>
  </si>
  <si>
    <t>Muro de arrimo em Conc. ciclópico 15MPa c/ 30% de pedra de mão, c/ forn., preparo e aplicação de concreto, forma de tábua pinho-reap.5 vezes, exclusive escav. e reaterro, seções tipicas nas dimensões:b=0.40m; B=1.23 e H=2.50m</t>
  </si>
  <si>
    <t>'05</t>
  </si>
  <si>
    <t>PAREDES E PAINÉIS</t>
  </si>
  <si>
    <t>'0501</t>
  </si>
  <si>
    <t>ALVENARIA DE VEDAÇÃO</t>
  </si>
  <si>
    <t>'050112</t>
  </si>
  <si>
    <t>LABOR - 050112 - 3</t>
  </si>
  <si>
    <t>'050115</t>
  </si>
  <si>
    <t>LABOR - 050115 - 1</t>
  </si>
  <si>
    <t>Alvenaria em bloco de pedra argamassada com cimento e areia no traço 1:3</t>
  </si>
  <si>
    <t>'050122</t>
  </si>
  <si>
    <t>LABOR - 050122 - 1</t>
  </si>
  <si>
    <t>Cobogó de concreto tipo cruzeta de 20 x 20 x 10 cm, assentado com argamassa de cimento, cal hidratada e areia no traço1:0,5:5, espessura das juntas de 10mm e espessura de parede 10cm</t>
  </si>
  <si>
    <t>'0502</t>
  </si>
  <si>
    <t>PLACAS E PAINÉIS DIVISÓRIOS</t>
  </si>
  <si>
    <t>'050202</t>
  </si>
  <si>
    <t>LABOR - 050202 - 1</t>
  </si>
  <si>
    <t>Fornecimento e instalação de divisórias novas com acabamento de chapa de fibra de madeira, sistema de montagem simplificado, espessura de 35mm e miolo em colméia no padrão painel/painel</t>
  </si>
  <si>
    <t>'050203</t>
  </si>
  <si>
    <t>LABOR - 050203 - 1</t>
  </si>
  <si>
    <t>Fornecimento e instalação de porta para divisória de 80 X 210 cm incluindo dobradiças e fechadura interna</t>
  </si>
  <si>
    <t>'050205</t>
  </si>
  <si>
    <t>LABOR - 050205 - 1</t>
  </si>
  <si>
    <t>Divisória de granito com 3 cm de espessura, assentada com argamassa de cimento e areia no traço 1:3, na cor cinza</t>
  </si>
  <si>
    <t>'050206</t>
  </si>
  <si>
    <t>LABOR - 050206 - 1</t>
  </si>
  <si>
    <t>Divisória de granito cinza andorinha com 3 cm de espessura, fixada com cantoneira de ferro cromado</t>
  </si>
  <si>
    <t>'050208</t>
  </si>
  <si>
    <t>LABOR - 050208 - 1</t>
  </si>
  <si>
    <t>Assentamento de divisória de mármore ou granito com 3 cm de espessura, empregando argamassa de cimento e areia no traço 1:3, exclusive fornecimento da divisória</t>
  </si>
  <si>
    <t>'0503</t>
  </si>
  <si>
    <t>VERGAS/CONTRAVERGA</t>
  </si>
  <si>
    <t>'050301</t>
  </si>
  <si>
    <t>Verga/contraverga reta de concreto armado 10 x 5 cm, Fck = 15 MPa, inclusive forma, armação e desforma</t>
  </si>
  <si>
    <t>'050303</t>
  </si>
  <si>
    <t>Verga/contraverga curva de concreto armado 10 x 5 cm, Fck = 15 MPa, inclusive forma, armação e desforma</t>
  </si>
  <si>
    <t>'0505</t>
  </si>
  <si>
    <t>ALVENARIA ESTRUTURAL</t>
  </si>
  <si>
    <t>'050501</t>
  </si>
  <si>
    <t>Alvenaria de blocos de concreto estrut. (14x19x39cm) cheios, c/ resist. mín. compr. 15MPa, assentados c/ arg. de cimento e areia no traço 1:4, esp. juntas 10mm e esp. da parede s/ revest. 14cm</t>
  </si>
  <si>
    <t>'050502</t>
  </si>
  <si>
    <t>Alvenaria de blocos de concreto estrut. (19x19x39cm) cheios, c/ resist. mín. compr. 15MPa, assentados c/ arg. cimento e areia no traço 1:4, esp. juntas de 10mm e esp. da parede s/ revest. 19cm</t>
  </si>
  <si>
    <t>'050503</t>
  </si>
  <si>
    <t>Alvenaria de blocos de concreto estrut. (9x19x39cm) cheios, com resistência mín. compr. 15MPa, assentados c/ arg. de cimento e areia no traço 1:4, esp. juntas 10mm e esp. da parede s/ revest. 9cm</t>
  </si>
  <si>
    <t>'0506</t>
  </si>
  <si>
    <t>ALVENARIA DE VEDAÇÃO EMPREGANDO ARGAMASSA DE CIMENTO, CAL E AREIA</t>
  </si>
  <si>
    <t>'050601</t>
  </si>
  <si>
    <t>LABOR - 050601 - 1</t>
  </si>
  <si>
    <t>Alvenaria de blocos de concreto 9x19x39cm, c/ resist. mínimo a compres. 2.5 MPa, assent. c/ arg. de cimento, cal hidratada CH1 e areia no traço 1:0.5:8 esp. das juntas 10mm e esp. das paredes, s/ rev. 9cm</t>
  </si>
  <si>
    <t>'050602</t>
  </si>
  <si>
    <t>LABOR - 050602 - 1</t>
  </si>
  <si>
    <t>Alvenaria de blocos de concreto 14x19x39cm, c/ resist. mínimo a compres. 2.5 MPa, assent. c/ arg. de cimento, cal hidratada CH1 e areia no traço 1:0.5:8 esp. das juntas 10mm e esp. das paredes, s/ rev. 14cm</t>
  </si>
  <si>
    <t>'050603</t>
  </si>
  <si>
    <t>LABOR - 050603 - 1</t>
  </si>
  <si>
    <t>Alvenaria de blocos de concreto 19x19x39cm, c/ resist. mínimo a compres. 2.5 MPa, assent. c/ arg. de cimento, cal hidratada CH1 e areia no traço 1:0.5:8 esp. das juntas 10mm e esp. das paredes, s/ rev. 19cm</t>
  </si>
  <si>
    <t>'050605</t>
  </si>
  <si>
    <t>LABOR - 050605 - 1</t>
  </si>
  <si>
    <t>Alvenaria de blocos cerâmicos 10 furos 10x20x20cm, assentados c/argamassa de cimento, cal hidratada CH1 e areia traço 1:0,5:8, juntas 12mm e esp. das paredes s/revestimento, 10cm (bloco comprado na praça de Vitória, posto obra)</t>
  </si>
  <si>
    <t>'050606</t>
  </si>
  <si>
    <t>LABOR - 050606 - 1</t>
  </si>
  <si>
    <t>Alvenaria de blocos cerâmicos 10 furos 10x20x20cm, assentados c/argamassa de cimento, cal hidratada CH1 e areia traço 1:0,5:8, esp. das juntas 12mm e esp. das paredes s/revestimento, 10cm (bloco comprado na fábrica, posto obra)</t>
  </si>
  <si>
    <t>'050607</t>
  </si>
  <si>
    <t>LABOR - 050607 - 1</t>
  </si>
  <si>
    <t>Alvenaria de blocos cerâmicos 10 furos 10x20x20cm, assentados c/argamassa de cimento, cal hidratada CH1 e areia traço 1:0.5:8, juntas 12mm e espessura das paredes, s/ revestimento, 20cm(bloco comprado praça de Vitória, posto obra)</t>
  </si>
  <si>
    <t>'050608</t>
  </si>
  <si>
    <t>LABOR - 050608 - 1</t>
  </si>
  <si>
    <t>Alvenaria de blocos cerâmicos 10 furos 10x20x20cm, assentados c/argamassa de cimento, cal hidratada CH1 e areia traço 1:0,5:8, juntas 12mm e espessura das paredes, s/revestimento, 20cm (bloco comprado fábrica,posto obra)</t>
  </si>
  <si>
    <t>'06</t>
  </si>
  <si>
    <t>ESQUADRIAS DE MADEIRA</t>
  </si>
  <si>
    <t>'0601</t>
  </si>
  <si>
    <t>MARCOS E ALIZARES</t>
  </si>
  <si>
    <t>'060101</t>
  </si>
  <si>
    <t>LABOR - 060101 - 2</t>
  </si>
  <si>
    <t>Marco de madeira de lei de 1ª (Peroba, Ipê, Angelim Pedra ou equivalente) com 15x3 cm de batente, nas dimensões de 0.60 x 2.10 m</t>
  </si>
  <si>
    <t>'060102</t>
  </si>
  <si>
    <t>LABOR - 060102 - 2</t>
  </si>
  <si>
    <t>Marco de madeira de lei de 1ª (Peroba, Ipê, Angelim Pedra ou equivalente) com 15x3 cm de batente, nas dimensões de 0.70 x 2.10 m</t>
  </si>
  <si>
    <t>'060103</t>
  </si>
  <si>
    <t>LABOR - 060103 - 2</t>
  </si>
  <si>
    <t>Marco de madeira de lei de 1ª (Peroba, Ipê, Angelim Pedra ou equivalente) com 15x3 cm de batente, nas dimensões de 0.80 x 2.10 m</t>
  </si>
  <si>
    <t>'060107</t>
  </si>
  <si>
    <t>LABOR - 060107 - 2</t>
  </si>
  <si>
    <t>Alizar de madeira de lei de 1ª (Peroba, Ipê, Angelim Pedra ou equivalente) de 5 x 1,5 cm</t>
  </si>
  <si>
    <t>'060108</t>
  </si>
  <si>
    <t>LABOR - 060108 - 2</t>
  </si>
  <si>
    <t>Marco de madeira de lei de 1ª (Peroba, Ipê, Angelim Pedra ou equivalente) com 15 x 3 cm de batente, nas dimensões de 0.90 x 2.10 m</t>
  </si>
  <si>
    <t>'060110</t>
  </si>
  <si>
    <t>LABOR - 060110 - 2</t>
  </si>
  <si>
    <t>Marco de madeira de lei de 1ª (Peroba, Ipê, Angelim Pedra ou equivalente)com 15 x 3 cm de batente</t>
  </si>
  <si>
    <t>'060112</t>
  </si>
  <si>
    <t>LABOR - 060112 - 2</t>
  </si>
  <si>
    <t>Caixilho em madeira de lei de 1ª (Peroba, Ipê, Angelim Pedra ou equivalente) de 9 x 3 cm para janela</t>
  </si>
  <si>
    <t>'060113</t>
  </si>
  <si>
    <t>LABOR - 060113 - 2</t>
  </si>
  <si>
    <t>Alizar de madeira de lei de 1ª (Peroba, Ipê, Angelim Pedra ou equivalente) 7 x 1,5 cm</t>
  </si>
  <si>
    <t>'0611</t>
  </si>
  <si>
    <t>FERRAGENS</t>
  </si>
  <si>
    <t>'061101</t>
  </si>
  <si>
    <t>LABOR - 061101 - 2</t>
  </si>
  <si>
    <t>Targeta fio redondo 3" para travamento de portas, ref. IMAB, STAN, ALIANÇA ou equivalente</t>
  </si>
  <si>
    <t>'061102</t>
  </si>
  <si>
    <t>LABOR - 061102 - 2</t>
  </si>
  <si>
    <t>Fechadura com maçaneta tipo alavanca e chave tipo yale, ref. IMAB, STAN, ALIANÇA ou equivalente</t>
  </si>
  <si>
    <t>'061103</t>
  </si>
  <si>
    <t>LABOR - 061103 - 2</t>
  </si>
  <si>
    <t>Fechadura com maçaneta tipo alavanca e chave comum para porta interna, ref. IMAB, STAN, ALIANÇA ou equivalente</t>
  </si>
  <si>
    <t>'061104</t>
  </si>
  <si>
    <t>LABOR - 061104 - 2</t>
  </si>
  <si>
    <t>Targeta tipo livre/ocupado, ref. IMAB, STAN, ALIANÇA ou equivalente</t>
  </si>
  <si>
    <t>'061106</t>
  </si>
  <si>
    <t>LABOR - 061106 - 2</t>
  </si>
  <si>
    <t>Fechadura com maçaneta tipo bola e chave tipo yale, ref. IMAB, STAN, ALIANÇA ou equivalente</t>
  </si>
  <si>
    <t>'061107</t>
  </si>
  <si>
    <t>LABOR - 061107 - 2</t>
  </si>
  <si>
    <t>Fechadura de sobrepor, tipo caixão, com chave comum, ref. IMAB, STAN, ALIANÇA ou equivalente</t>
  </si>
  <si>
    <t>'061108</t>
  </si>
  <si>
    <t>LABOR - 061108 - 2</t>
  </si>
  <si>
    <t>Fechadura com maçaneta tipo alavanca e chave tipo banheiro, ref. IMAB, STAN, ALIANÇA ou equivalente</t>
  </si>
  <si>
    <t>'061112</t>
  </si>
  <si>
    <t>LABOR - 061112 - 3</t>
  </si>
  <si>
    <t>Dobradiça de latão cromado de 3 x 2 1/2", incl. parafusos, ref. IMAB, STAN, ALIANÇA ou equivalente</t>
  </si>
  <si>
    <t>'0613</t>
  </si>
  <si>
    <t>PORTA EM MADEIRA DE LEI TIPO ANGELIM PEDRA OU EQUIV.C/ENCHIMENTO EM MADEIRA 1A.QUALIDADE ESP. 30MM P/ PINTURA, INCLUSIVE ALIZARES, DOBRADIÇAS E FECHADURA EXTERNA, EXCLUSIVE MARCO</t>
  </si>
  <si>
    <t>'061301</t>
  </si>
  <si>
    <t>LABOR - 061301 - 2</t>
  </si>
  <si>
    <t>Porta em madeira de lei tipo angelim pedra ou equiv.c/enchimento em madeira 1a.qualidade esp. 30mm p/ pintura, inclusive alizares, dobradiças e fechadura externa em latão cromado LaFonte ou equiv., exclusive marco, nas dim.:0.60 x 2.10 m</t>
  </si>
  <si>
    <t>'061302</t>
  </si>
  <si>
    <t>LABOR - 061302 - 2</t>
  </si>
  <si>
    <t>Porta em madeira de lei tipo angelim pedra ou equiv.c/enchimento em madeira 1a.qualidade esp. 30mm p/ pintura, inclusive alizares, dobradiças e fechadura externa em latão cromado LaFonte ou equiv., exclusive marco, nas dim.: 0.70 x 2.10 m</t>
  </si>
  <si>
    <t>'061303</t>
  </si>
  <si>
    <t>LABOR - 061303 - 2</t>
  </si>
  <si>
    <t>Porta em madeira de lei tipo angelim pedra ou equiv.c/enchimento em madeira 1a.qualidade esp. 30mm p/ pintura, inclusive alizares, dobradiças e fechadura externa em latão cromado LaFonte ou equiv., exclusive marco, nas dim.: 0.80 x 2.10 m</t>
  </si>
  <si>
    <t>'061304</t>
  </si>
  <si>
    <t>LABOR - 061304 - 2</t>
  </si>
  <si>
    <t>Porta em madeira de lei tipo angelim pedra ou equiv.c/enchimento em madeira 1a.qualidade esp. 30mm p/ pintura, inclusive alizares, dobradiças e fechadura externa em latão cromado LaFonte ou equiv., exclusive marco, nas dim.: 0.90 x 2.10 m</t>
  </si>
  <si>
    <t>'0614</t>
  </si>
  <si>
    <t>PORTA EM MADEIRA DE LEI TIPO ANGELIM PEDRA/EQUIV, ESP. 30MM C/ ACAB. LISO P/ PINTURA, INCL. FECHADURA TIPO "LIVRE/OCUPADO" E FERRAGENS P/ FIXAÇÃO EM GRANITO, EXCLUSIVE MARCO</t>
  </si>
  <si>
    <t>'061401</t>
  </si>
  <si>
    <t>LABOR - 061401 - 3</t>
  </si>
  <si>
    <t>Porta em madeira de lei tipo angelim pedra ou equiv.c/enchimento em madeira 1a.qualidade esp. 30mm p/ pintura, incl. fechadura tipo "livre/ocupado" em latão cromado Lafonte ou equiv. e ferragens p/ fixação em granito, excl. marco, nas dimensões: 0.60 x 1.80 m</t>
  </si>
  <si>
    <t>'061402</t>
  </si>
  <si>
    <t>LABOR - 061402 - 3</t>
  </si>
  <si>
    <t>Porta em madeira de lei tipo angelim pedra ou equiv.c/enchimento em madeira 1a.qualidade esp. 30mm p/ pintura, incl. fechadura tipo "livre/ocupado" em latão cromado Lafonte ou equiv. e ferragens p/ fixação em granito, excl. marco, nas dimensões: 0.80 x 1.80 m</t>
  </si>
  <si>
    <t>'061403</t>
  </si>
  <si>
    <t>LABOR - 061403 - 3</t>
  </si>
  <si>
    <t>Porta em madeira de lei tipo angelim pedra ou equiv.c/enchimento em madeira 1a.qualidade esp. 30mm p/ pintura, incl. fechadura tipo "livre/ocupado" em latão cromado Lafonte ou equiv. e ferragens p/ fixação em granito, excl. marco, nas dimensões: 0.60 x 1.60 m</t>
  </si>
  <si>
    <t>'061404</t>
  </si>
  <si>
    <t>LABOR - 061404 - 3</t>
  </si>
  <si>
    <t>Porta em madeira de lei tipo angelim pedra ou equiv.c/enchimento em madeira 1a.qualidade esp. 30mm p/ pintura, incl. fechadura tipo "livre/ocupado" em latão cromado Lafonte ou equiv. e ferragens p/ fixação em granito, excl. marco, nas dimensões: 0.80 x 1.60 m</t>
  </si>
  <si>
    <t>'0617</t>
  </si>
  <si>
    <t>PORTA EM VENEZIANA, EM MADEIRA DE LEI, ESP. 30MM, INCL. DOBRADIÇAS, EXCLUSIVE ALIZAR, MARCO E FECHADURA</t>
  </si>
  <si>
    <t>'061701</t>
  </si>
  <si>
    <t>LABOR - 061701 - 2</t>
  </si>
  <si>
    <t>Porta em veneziana, em madeira de lei, esp. 30mm, incl. dobradiças, excl. alizar, marco e fechadura, nas dimensões: 0.60 x 2.10 m</t>
  </si>
  <si>
    <t>'061702</t>
  </si>
  <si>
    <t>LABOR - 061702 - 2</t>
  </si>
  <si>
    <t>Porta em veneziana, em madeira de lei, esp. 30mm, incl. dobradiças, excl. alizar, marco e fechadura, nas dimensões: 0.70 x 2.10 m</t>
  </si>
  <si>
    <t>'061703</t>
  </si>
  <si>
    <t>LABOR - 061703 - 2</t>
  </si>
  <si>
    <t>Porta em veneziana, em madeira de lei, esp. 30mm, incl. dobradiças, excl. alizar, marco e fechadura, nas dimensões: 0.80 x 2.10 m</t>
  </si>
  <si>
    <t>'0619</t>
  </si>
  <si>
    <t>PORTA EM MADEIRA DE LEI TIPO ANGELIM PEDRA OU EQUIV. C/ ENCHIMENTO EM MADEIRA DE 1ª QUALIDADE ESP 30MM, COM VISOR DE VIDRO, INCL. ALIZARES, DOBRADIÇAS E FECHADURAS EXT EM LATÃO CROMADO LAFONTE/EQUIV , EXCL. MARCO, NAS DIMENSÕES:</t>
  </si>
  <si>
    <t>'061901</t>
  </si>
  <si>
    <t>LABOR - 061901 - 3</t>
  </si>
  <si>
    <t>Porta em madeira de Lei tipo Angelim Pedra ou equiv. c/ enchimento em madeira de 1ª qualidade esp. 30mm, com visor de vidro, inclusive alizares, dobradiças e fechaduras externas em latão cromado La Fonte/equiv. exclusive marco, nas dimensões: 0.70 x 2.10 m</t>
  </si>
  <si>
    <t>'061902</t>
  </si>
  <si>
    <t>LABOR - 061902 - 3</t>
  </si>
  <si>
    <t>Porta em madeira de Lei tipo Angelim Pedra ou equiv. c/ enchimento em madeira de 1ª qualidade esp. 30mm, com visor de vidro, inclusive alizares, dobradiças e fechaduras externas em latão cromado La Fonte/equiv. exclusive marco, nas dimensões: 0.80 x 2.10 m</t>
  </si>
  <si>
    <t>'061903</t>
  </si>
  <si>
    <t>LABOR - 061903 - 3</t>
  </si>
  <si>
    <t>Porta em madeira de Lei tipo Angelim Pedra ou equiv. c/ enchimento em madeira de 1ª qualidade esp. 30mm, com visor de vidro, inclusive alizares, dobradiças e fechaduras externas em latão cromado La Fonte/equiv. exclusive marco, nas dimensões: 0.90 x 2.10 m</t>
  </si>
  <si>
    <t>'0622</t>
  </si>
  <si>
    <t>REVISÕES E REPAROS</t>
  </si>
  <si>
    <t>'062201</t>
  </si>
  <si>
    <t>LABOR - 062201 - 1</t>
  </si>
  <si>
    <t>Substituição de fechadura com maçaneta tipo alavanca e chave yale</t>
  </si>
  <si>
    <t>'062202</t>
  </si>
  <si>
    <t>LABOR - 062202 - 1</t>
  </si>
  <si>
    <t>Substituição de fechadura com maçaneta tipo alavanca e chave tipo comum</t>
  </si>
  <si>
    <t>'062203</t>
  </si>
  <si>
    <t>LABOR - 062203 - 1</t>
  </si>
  <si>
    <t>Substituição de fechadura com maçaneta tipo bola e chave tipo yale</t>
  </si>
  <si>
    <t>'062204</t>
  </si>
  <si>
    <t>LABOR - 062204 - 1</t>
  </si>
  <si>
    <t>Recolocação de folha de porta em madeira de 1 folha, excl. ferragens, marcos e alizares</t>
  </si>
  <si>
    <t>'062205</t>
  </si>
  <si>
    <t>LABOR - 062205 - 1</t>
  </si>
  <si>
    <t>Substituição de targeta tipo livre/ocupado</t>
  </si>
  <si>
    <t>'062206</t>
  </si>
  <si>
    <t>LABOR - 062206 - 1</t>
  </si>
  <si>
    <t>Substituição de targeta de fio redondo 2"</t>
  </si>
  <si>
    <t>'062207</t>
  </si>
  <si>
    <t>LABOR - 062207 - 1</t>
  </si>
  <si>
    <t>Substituição de dobradiça 3 x 2 1/2"</t>
  </si>
  <si>
    <t>'062208</t>
  </si>
  <si>
    <t>LABOR - 062208 - 1</t>
  </si>
  <si>
    <t>Reparo na porta com plaina, incl. retirada e recolocação de folha de porta</t>
  </si>
  <si>
    <t>'062211</t>
  </si>
  <si>
    <t>LABOR - 062211 - 1</t>
  </si>
  <si>
    <t>Recolocação de alizar em madeira, excl. alizar</t>
  </si>
  <si>
    <t>'062212</t>
  </si>
  <si>
    <t>LABOR - 062212 - 1</t>
  </si>
  <si>
    <t>Recolocação de marco em madeira, excl. marco</t>
  </si>
  <si>
    <t>'0623</t>
  </si>
  <si>
    <t>PORTA EM MADEIRA DE LEI COM ENCHIMENTO EM MADEIRA DE 1ª QUALIDADE, ESP. 30MM, PARA PINTURA, INCL. ALIZARES, DOBRADIÇAS, FECHADURA TIPO "LIVRE/OCUPADO" EXCLUSIVE MARCO</t>
  </si>
  <si>
    <t>'062301</t>
  </si>
  <si>
    <t>LABOR - 062301 - 2</t>
  </si>
  <si>
    <t>Porta em madeira de lei com enchimento em madeira de 1ª qualidade, esp. 30mm, para pintura, incl. alizares, dobradiças, fechadura tipo "livre/ocupado" em latão cromado La Fonte ou equiv., excl. marco, nas dimensões: 0.60 x 1.60 m</t>
  </si>
  <si>
    <t>'062302</t>
  </si>
  <si>
    <t>LABOR - 062302 - 2</t>
  </si>
  <si>
    <t>Porta em madeira de lei com enchimento em madeira de 1ª qualidade, esp. 30mm, para pintura, incl. alizares, dobradiças, fechadura tipo "livre/ocupado" em latão cromado La Fonte ou equiv., excl. marco, nas dimensões: 0.80 x 1.60 m</t>
  </si>
  <si>
    <t>'0625</t>
  </si>
  <si>
    <t>PORTA EM MADEIRA DE LEI TIPO ANGELIM PEDRA OU EQUIV.,ESP. 30 MM, MACIÇA C/ FRISO P/ VERNIZ, PADRÃO SEDU, COM VISOR, INCLUSIVE ALIZARES, DOBRADIÇAS E FECHADURA DE BOLA EXTERNA, EXCLUSIVE MARCO</t>
  </si>
  <si>
    <t>'062501</t>
  </si>
  <si>
    <t>LABOR - 062501 - 3</t>
  </si>
  <si>
    <t>Porta madeira de lei tipo angelim pedra ou equiv.,esp. 30 a 35 mm, sarrafeada com enchimento, c/ friso p/ verniz, padrão SEDU, com visor, inclusive alizares, dobradiças e fechadura tipo ext. em latão cromado LaFonte ou equiv., excl. marco, dimensões: 0.60 x 2.10 m</t>
  </si>
  <si>
    <t>'062502</t>
  </si>
  <si>
    <t>LABOR - 062502 - 3</t>
  </si>
  <si>
    <t>Porta madeira de lei tipo angelim pedra ou equiv.,esp. 30 a 35 mm, sarrafeada com enchimento, c/ friso p/ verniz, padrão SEDU, com visor, inclusive alizares, dobradiças e fechadura tipo ext. em latão cromado LaFonte ou equiv., excl. marco, dimensões: 0.70 x 2.10 m</t>
  </si>
  <si>
    <t>'062503</t>
  </si>
  <si>
    <t>LABOR - 062503 - 3</t>
  </si>
  <si>
    <t>Porta madeira de lei tipo angelim pedra ou equiv.,esp. 30 a 35 mm, sarrafeada com enchimento, c/ friso p/ verniz, padrão SEDU, com visor, inclusive alizares, dobradiças e fechadura tipo ext. em latão cromado LaFonte ou equiv., excl. marco, dimensões: 0.80 x 2.10 m</t>
  </si>
  <si>
    <t>'062504</t>
  </si>
  <si>
    <t>LABOR - 062504 - 3</t>
  </si>
  <si>
    <t>Porta madeira de lei tipo angelim pedra ou equiv.,esp. 30 a 35 mm, sarrafeada com enchimento, c/ friso p/ verniz, padrão SEDU, com visor, inclusive alizares, dobradiças e fechadura tipo ext. em latão cromado LaFonte ou equiv., excl. marco, dimensões: 0.90 x 2.10 m</t>
  </si>
  <si>
    <t>'062505</t>
  </si>
  <si>
    <t>LABOR - 062505 - 4</t>
  </si>
  <si>
    <t>Porta madeira de lei tipo angelim pedra ou equiv.,esp. 30 a 35 mm, sarrafeada com enchimento, c/ friso p/ verniz, padrão SEDU, com visor, inclusive alizares, dobradiças e fechadura tipo ext. em latão cromado LaFonte ou equiv., excl. marco, dimensões: 1.60 x 2.10 m (duas folhas)</t>
  </si>
  <si>
    <t>'07</t>
  </si>
  <si>
    <t>ESQUADRIAS METÁLICAS</t>
  </si>
  <si>
    <t>'0711</t>
  </si>
  <si>
    <t>GRADES E PORTÕES</t>
  </si>
  <si>
    <t>'071101</t>
  </si>
  <si>
    <t>LABOR - 071101 - 2</t>
  </si>
  <si>
    <t>Tela de proteção de arame galvanizado 1/2" fio 12, com quadro em tubo de ferro galvanizado 1 1/2" e cantoneira de ferro 1/2" x 1/2" x1/8", conforme detalhe em projeto</t>
  </si>
  <si>
    <t>'071103</t>
  </si>
  <si>
    <t>LABOR - 071103 - 2</t>
  </si>
  <si>
    <t>Grade de tela tipo mosquiteiro de arame galvanizado #18, fio 32, inclusive, requadro em cantoneira de ferro 1/8"x1/2"x1/2"</t>
  </si>
  <si>
    <t>'071104</t>
  </si>
  <si>
    <t>LABOR - 071104 - 2</t>
  </si>
  <si>
    <t>Portão de ferro de abrir em barra chata, inclusive chumbamento</t>
  </si>
  <si>
    <t>'071105</t>
  </si>
  <si>
    <t>LABOR - 071105 - 2</t>
  </si>
  <si>
    <t>Grade de ferro em barra chata, inclusive chumbamento</t>
  </si>
  <si>
    <t>'071106</t>
  </si>
  <si>
    <t>LABOR - 071106 - 2</t>
  </si>
  <si>
    <t>Portão de ferro de correr em barra chata, inclusive chumbamento</t>
  </si>
  <si>
    <t>'071107</t>
  </si>
  <si>
    <t>LABOR - 071107 - 2</t>
  </si>
  <si>
    <t>'0717</t>
  </si>
  <si>
    <t>ESQUADRIAS METÁLICAS (M2)</t>
  </si>
  <si>
    <t>'071701</t>
  </si>
  <si>
    <t>LABOR - 071701 - 2</t>
  </si>
  <si>
    <t>Janela de correr para vidro em alumínio anodizado cor natural, linha 25, completa, incl. puxador com tranca, alizar, caixilho e contramarco, exclusive vidro</t>
  </si>
  <si>
    <t>'071702</t>
  </si>
  <si>
    <t>LABOR - 071702 - 2</t>
  </si>
  <si>
    <t>Báscula para vidro em alumínio anodizado cor natural, linha 25, completa, com tranca, caixilho, alizar e contramarco, exclusive vidro</t>
  </si>
  <si>
    <t>'071703</t>
  </si>
  <si>
    <t>LABOR - 071703 - 2</t>
  </si>
  <si>
    <t>Janela tipo maxim-ar para vidro em alumínio anodizado natural, linha 25, completa, incl. puxador com tranca, caixilho, alizar e contramarco, exclusive vidro</t>
  </si>
  <si>
    <t>'071704</t>
  </si>
  <si>
    <t>LABOR - 071704 - 2</t>
  </si>
  <si>
    <t>Porta de abrir tipo veneziana em alumínio anodizado, linha 25, completa, incl. puxador com tranca, caixilho, alizar e contramarco</t>
  </si>
  <si>
    <t>'071706</t>
  </si>
  <si>
    <t>LABOR - 071706 - 2</t>
  </si>
  <si>
    <t>Guichê/gradil em perfil L 1" e perfil T 3/4" em ferro, inclusive pintura em esmalte sintético, marca de referência SUVINIL</t>
  </si>
  <si>
    <t>'0718</t>
  </si>
  <si>
    <t>'071801</t>
  </si>
  <si>
    <t>LABOR - 071801 - 1</t>
  </si>
  <si>
    <t>Escovamento com escova de aço em esquadrias de ferro</t>
  </si>
  <si>
    <t>'08</t>
  </si>
  <si>
    <t>VIDROS E ESPELHOS</t>
  </si>
  <si>
    <t>'0801</t>
  </si>
  <si>
    <t>VIDROS PARA ESQUADRIAS</t>
  </si>
  <si>
    <t>'080102</t>
  </si>
  <si>
    <t>LABOR - 080102 - 1</t>
  </si>
  <si>
    <t>Vidro plano transparente liso, com 4 mm de espessura</t>
  </si>
  <si>
    <t>'080103</t>
  </si>
  <si>
    <t>LABOR - 080103 - 1</t>
  </si>
  <si>
    <t>Vidro fantasia mini-boreal, com 4 mm de espessura</t>
  </si>
  <si>
    <t>'080107</t>
  </si>
  <si>
    <t>LABOR - 080107 - 1</t>
  </si>
  <si>
    <t>Vidro aramado esp. 6mm, colocado</t>
  </si>
  <si>
    <t>'0802</t>
  </si>
  <si>
    <t>ESPELHOS</t>
  </si>
  <si>
    <t>'080201</t>
  </si>
  <si>
    <t>LABOR - 080201 - 1</t>
  </si>
  <si>
    <t>Espelho para banheiros espessura 4 mm, incluindo chapa compensada 10 mm, moldura de alumínio em perfil L 3/4", fixado com parafusos cromados</t>
  </si>
  <si>
    <t>'080202</t>
  </si>
  <si>
    <t>LABOR - 080202 - 1</t>
  </si>
  <si>
    <t>Espelho espessura 4 mm, incluindo chapa compensada 6mm, moldura de peça de madeira 7x2.5cm fixada com parafuso e bucha conforme detalhe em projeto</t>
  </si>
  <si>
    <t>'080203</t>
  </si>
  <si>
    <t>LABOR - 080203 - 1</t>
  </si>
  <si>
    <t>Espelho prata esp. 4 mm sobre caixa de compensado colado revestido com fórmica e fixado com parafuso cromado e bucha, dim. 1,80 x 0,40m, conforme detalhe em projeto</t>
  </si>
  <si>
    <t>'09</t>
  </si>
  <si>
    <t>'0901</t>
  </si>
  <si>
    <t>ESTRUTURA PARA TELHADO</t>
  </si>
  <si>
    <t>'090101</t>
  </si>
  <si>
    <t>LABOR - 090101 - 2</t>
  </si>
  <si>
    <t>Estrutura de madeira de lei tipo Paraju, peroba mica, angelim pedra ou equivalente para telhado de telha cerâmica tipo capa e canal, com pontaletes, terças, caibros e ripas, inclusive tratamento com cupinicida, exclusive telhas</t>
  </si>
  <si>
    <t>'090102</t>
  </si>
  <si>
    <t>LABOR - 090102 - 4</t>
  </si>
  <si>
    <t>Estrutura de madeira de lei tipo Paraju, peroba mica, angelim pedra ou equivalente para telhado de telha ondulada de fibrocimento esp. 6mm, com pontaletes e caibros, inclusive tratamento com cupinicida, exclusive telhas</t>
  </si>
  <si>
    <t>'090103</t>
  </si>
  <si>
    <t>LABOR - 090103 - 3</t>
  </si>
  <si>
    <t>Estrutura de madeira de lei tipo Paraju ou equivalente para cobertura de telha de fibrocimento canalete 49/90, inclusive tratamento com cupinicida, exclusive telhas</t>
  </si>
  <si>
    <t>'090104</t>
  </si>
  <si>
    <t>'090105</t>
  </si>
  <si>
    <t>LABOR - 090105 - 2</t>
  </si>
  <si>
    <t>'0902</t>
  </si>
  <si>
    <t>TELHADO</t>
  </si>
  <si>
    <t>'090202</t>
  </si>
  <si>
    <t>LABOR - 090202 - 1</t>
  </si>
  <si>
    <t>Cobertura nova de telhas onduladas de fibrocimento 6.0mm, inclusive cumeeiras e acessórios de fixação</t>
  </si>
  <si>
    <t>'090203</t>
  </si>
  <si>
    <t>LABOR - 090203 - 1</t>
  </si>
  <si>
    <t>Cobertura nova de telhas onduladas de fibrocimento 8.0mm, inclusive cumeeiras e acessórios de fixação</t>
  </si>
  <si>
    <t>'090206</t>
  </si>
  <si>
    <t>LABOR - 090206 - 1</t>
  </si>
  <si>
    <t>Cobertura nova de telhas de alumínio trapezoidal, H = 8 cm, esp. 0.5mm, inclusive acessórios de fixação</t>
  </si>
  <si>
    <t>'090211</t>
  </si>
  <si>
    <t>LABOR - 090211 - 2</t>
  </si>
  <si>
    <t>'090212</t>
  </si>
  <si>
    <t>LABOR - 090212 - 2</t>
  </si>
  <si>
    <t>Cobertura nova de telhas cerâmicas tipo capa e canal inclusive cumeeiras (telhas compradas na fábrica, posto obra)</t>
  </si>
  <si>
    <t>'090215</t>
  </si>
  <si>
    <t>LABOR - 090215 - 2</t>
  </si>
  <si>
    <t>Cumeeira para cobertura em telha cerâmica tipo capa e canal</t>
  </si>
  <si>
    <t>'090216</t>
  </si>
  <si>
    <t>LABOR - 090216 - 2</t>
  </si>
  <si>
    <t>Cumeeira para cobertura em telhas onduladas de fibrocimento 6.0mm</t>
  </si>
  <si>
    <t>'090219</t>
  </si>
  <si>
    <t>LABOR - 090219 - 1</t>
  </si>
  <si>
    <t>Cobertura em telha ondulada de alumínio, esp. 0.5mm, inclusive acessórios de fixação</t>
  </si>
  <si>
    <t>'090228</t>
  </si>
  <si>
    <t>LABOR - 090228 - 1</t>
  </si>
  <si>
    <t>Telha em aço galvalume trapezoidal 40, e=0.50mm, pintura cor branca nas duas faces, inclusive acessório de fixação Ref. Santo André, Eternit, Metform ou equivalente</t>
  </si>
  <si>
    <t>'0903</t>
  </si>
  <si>
    <t>RUFOS E CALHAS</t>
  </si>
  <si>
    <t>'090301</t>
  </si>
  <si>
    <t>Rufo de concreto armado Fck=15 MPa, nas dimensões de 30x5 cm, moldado "in loco"</t>
  </si>
  <si>
    <t>'090302</t>
  </si>
  <si>
    <t>LABOR - 090302 - 1</t>
  </si>
  <si>
    <t>Rufo de chapa metálica nº 26 com largura de 30 cm</t>
  </si>
  <si>
    <t>'090305</t>
  </si>
  <si>
    <t>Calha de concreto armado Fck=15 MPa em "U" nas dimensões de 38 x 56 cm conforme detalhes em projeto</t>
  </si>
  <si>
    <t>'090312</t>
  </si>
  <si>
    <t>LABOR - 090312 - 1</t>
  </si>
  <si>
    <t>Calha em chapa galvanizada com largura de 40 cm</t>
  </si>
  <si>
    <t>'090314</t>
  </si>
  <si>
    <t>LABOR - 090314 - 1</t>
  </si>
  <si>
    <t>Rufo de chapa de alumínio esp. 0.5mm, largura de 30cm</t>
  </si>
  <si>
    <t>'0904</t>
  </si>
  <si>
    <t>PLATIBANDA</t>
  </si>
  <si>
    <t>'090403</t>
  </si>
  <si>
    <t>Platibanda de alvenaria de bloco cerâmico 10x20x20cm, assentado com argamassa de cimento, cal hidratada CH1 e areia no traço 1:0,5:8, amarrada com pilaretes em conc. arm. a cada 2m (H=1.0m), excl. revest.</t>
  </si>
  <si>
    <t>'0905</t>
  </si>
  <si>
    <t>'090501</t>
  </si>
  <si>
    <t>LABOR - 090501 - 1</t>
  </si>
  <si>
    <t>Recolocação de engradamento de madeira para telhado com telha cerâmica, com pontaletes, terças, caibros e ripas, exclusive fornecimento</t>
  </si>
  <si>
    <t>'090502</t>
  </si>
  <si>
    <t>LABOR - 090502 - 1</t>
  </si>
  <si>
    <t>Recolocação de estrutura de madeira para telhado com telha ondulada de fibrocimento ou telha ecológica tipo onduline, com pontaletes e caibros, exclusive fornecimento</t>
  </si>
  <si>
    <t>'090506</t>
  </si>
  <si>
    <t>LABOR - 090506 - 1</t>
  </si>
  <si>
    <t>Recolocação de telha ondulada de fibrocimento 6mm, excl. cumeeira</t>
  </si>
  <si>
    <t>'090509</t>
  </si>
  <si>
    <t>LABOR - 090509 - 1</t>
  </si>
  <si>
    <t>Remoção, lavagem com escova de aço e recolocação de telhas cerâmicas</t>
  </si>
  <si>
    <t>'090511</t>
  </si>
  <si>
    <t>LABOR - 090511 - 1</t>
  </si>
  <si>
    <t>Tratamento em estrutura de madeira com cupinicida</t>
  </si>
  <si>
    <t>'090512</t>
  </si>
  <si>
    <t>LABOR - 090512 - 1</t>
  </si>
  <si>
    <t>Limpeza de calhas e coletores (serviço realizado por servente)</t>
  </si>
  <si>
    <t>'10</t>
  </si>
  <si>
    <t>IMPERMEABILIZAÇÃO</t>
  </si>
  <si>
    <t>'1001</t>
  </si>
  <si>
    <t>IMPERMEABILIZAÇÃO DE CAIXAS DE ÁGUA</t>
  </si>
  <si>
    <t>'100102</t>
  </si>
  <si>
    <t>LABOR - 100102 - 2</t>
  </si>
  <si>
    <t>Impermeabilização nas seguintes etapas: chapisco traço 1:2 c/ sika 1 ou equivalente, revest. duplo c/ argamassa de cimento e areia traço 1:3 c/ sika 1 ou equivalente, em 2x15 mm e acab. argamassa 1:1</t>
  </si>
  <si>
    <t>'100105</t>
  </si>
  <si>
    <t>LABOR - 100105 - 1</t>
  </si>
  <si>
    <t>Índice de imperm.c/ manta asfáltica atendendo NBR 9952, asfalto polimérico, esp.4mm reforç.c/ filme int.em polietileno, regul.base c/ arg.1:4 esp.mín.15mm, proteção mec. arg. 1:4 esp.20mm e juntas dilat.</t>
  </si>
  <si>
    <t>'1002</t>
  </si>
  <si>
    <t>IMPERMEABILIZAÇÃO CALHAS, LAJES DESCOBERTAS, BALDRAMES, PAREDES E JARDINEIRAS</t>
  </si>
  <si>
    <t>'100202</t>
  </si>
  <si>
    <t>LABOR - 100202 - 1</t>
  </si>
  <si>
    <t>Impermeabilização com argamassa de igol 2 - marca de referência Sika</t>
  </si>
  <si>
    <t>'100203</t>
  </si>
  <si>
    <t>LABOR - 100203 - 1</t>
  </si>
  <si>
    <t>Pintura impermeabilizante com igolflex ou equivalente a 3 demãos</t>
  </si>
  <si>
    <t>'100204</t>
  </si>
  <si>
    <t>LABOR - 100204 - 2</t>
  </si>
  <si>
    <t>Impermeabilização, empregando argamassa de cimento e areia sem peneirar no traço 1:3 com aditivo impermeabilizado tipo sika 1 ou equivalente, espessura de 2 cm</t>
  </si>
  <si>
    <t>'100208</t>
  </si>
  <si>
    <t>LABOR - 100208 - 1</t>
  </si>
  <si>
    <t>Índice de imperm.c/ manta asfáltica atendendo NBR 9952, asfalto polimerizado esp.3mm, reforç.c/ filme int. polietileno, regul. base c/ arg.1:4 esp.mín.15mm, proteção mec. arg.1:4 esp.20mm e juntas dilat.</t>
  </si>
  <si>
    <t>'1003</t>
  </si>
  <si>
    <t>IMPERMEABILIZAÇÃO DE FOSSAS E FILTROS</t>
  </si>
  <si>
    <t>'100301</t>
  </si>
  <si>
    <t>Impermeabilização nas seguintes etapas: chapisco traço 1:2 c/ sika 1 prop. 1:10 ou equiv., revest. duplo c/ argamassa de cimento e areia traço 1:3 c/ sika 1 prop. 1:12 ou equivalente, esp. 2x15 mm e acab. argamassa 1:2</t>
  </si>
  <si>
    <t>'11</t>
  </si>
  <si>
    <t>TETOS E FORROS</t>
  </si>
  <si>
    <t>'1101</t>
  </si>
  <si>
    <t>REVESTIMENTO COM ARGAMASSA</t>
  </si>
  <si>
    <t>'110101</t>
  </si>
  <si>
    <t>LABOR - 110101 - 1</t>
  </si>
  <si>
    <t>Chapisco com argamassa de cimento e areia média ou grossa lavada no traço 1:3, espessura 5 mm</t>
  </si>
  <si>
    <t>'1102</t>
  </si>
  <si>
    <t>REBAIXAMENTOS</t>
  </si>
  <si>
    <t>'110201</t>
  </si>
  <si>
    <t>LABOR - 110201 - 1</t>
  </si>
  <si>
    <t>Forro de gesso acabamento tipo liso</t>
  </si>
  <si>
    <t>'110210</t>
  </si>
  <si>
    <t>LABOR - 110210 - 2</t>
  </si>
  <si>
    <t>Forro PVC branco L = 20 cm, frisado, estruturado por perfis de aço galvanizado e tirantes rígidos fabricado de acordo com a NBR-14285, colocado</t>
  </si>
  <si>
    <t>'1103</t>
  </si>
  <si>
    <t>REVESTIMENTO EMPREGANDO ARGAMASSA DE CIMENTO, CAL E AREIA</t>
  </si>
  <si>
    <t>'110301</t>
  </si>
  <si>
    <t>LABOR - 110301 - 1</t>
  </si>
  <si>
    <t>Emboço de argamassa de cimento, cal hidratada CH1 e areia lavada traço 1:0.5:6, espessura 20 mm</t>
  </si>
  <si>
    <t>'110302</t>
  </si>
  <si>
    <t>LABOR - 110302 - 1</t>
  </si>
  <si>
    <t>Reboco tipo paulista de argamassa de cimento, cal hidratada CH1 e areia lavada traço 1:0.5:6, espessura 25 mm</t>
  </si>
  <si>
    <t>'1104</t>
  </si>
  <si>
    <t>'110401</t>
  </si>
  <si>
    <t>LABOR - 110401 - 1</t>
  </si>
  <si>
    <t>Recolocação de forro de madeira, com aproveitamento do material</t>
  </si>
  <si>
    <t>'12</t>
  </si>
  <si>
    <t>REVESTIMENTO DE PAREDES</t>
  </si>
  <si>
    <t>'1201</t>
  </si>
  <si>
    <t>'120101</t>
  </si>
  <si>
    <t>LABOR - 120101 - 1</t>
  </si>
  <si>
    <t>Chapisco de argamassa de cimento e areia média ou grossa lavada, no traço 1:3, espessura 5 mm</t>
  </si>
  <si>
    <t>'1202</t>
  </si>
  <si>
    <t>ACABAMENTOS</t>
  </si>
  <si>
    <t>'120201</t>
  </si>
  <si>
    <t>LABOR - 120201 - 1</t>
  </si>
  <si>
    <t>Azulejo branco 15 x 15 cm, juntas a prumo, assentado com argamassa de cimento colante, inclusive rejuntamento com cimento branco, marcas de referência Eliane, Cecrisa ou Portobello</t>
  </si>
  <si>
    <t>'120205</t>
  </si>
  <si>
    <t>LABOR - 120205 - 1</t>
  </si>
  <si>
    <t>Roda-parede de madeira de lei tipo Paraju ou equivalente, de 10 x 2.5cm, fixado com parafuso e bucha plástica n° 8</t>
  </si>
  <si>
    <t>'120207</t>
  </si>
  <si>
    <t>LABOR - 120207 - 2</t>
  </si>
  <si>
    <t>Roda-parede de madeira de lei tipo Paraju ou equivalente, de 20 X 1.5cm fixado com parafuso e bucha plástica n° 7</t>
  </si>
  <si>
    <t>'120208</t>
  </si>
  <si>
    <t>LABOR - 120208 - 1</t>
  </si>
  <si>
    <t>Acabamento de alumínio com perfil de canto para arremate das paredes</t>
  </si>
  <si>
    <t>'120216</t>
  </si>
  <si>
    <t>LABOR - 120216 - 1</t>
  </si>
  <si>
    <t>Acabamento de perfil "U" em alumínio anodizado fosco 1/2"</t>
  </si>
  <si>
    <t>'120220</t>
  </si>
  <si>
    <t>LABOR - 120220 - 1</t>
  </si>
  <si>
    <t>Cerâmica 10 x 10 cm, marcas de referência Eliane, Cecrisa ou Portobello, nas cores branco ou areia, com rejunte esp. 0.5 cm, empregando argamassa colante</t>
  </si>
  <si>
    <t>'120221</t>
  </si>
  <si>
    <t>LABOR - 120221 - 2</t>
  </si>
  <si>
    <t>Pastilha cerâmica branca 5 x 5 cm, assentada com argamassa de cimento colante e rejunte pré-fabricado, marcas de referência Atlas, Jatobá, NGK ou equivalentwe</t>
  </si>
  <si>
    <t>'120224</t>
  </si>
  <si>
    <t>LABOR - 120224 - 1</t>
  </si>
  <si>
    <t>Assentamento de revestimento cerâmico com cimento colante, excl. rejuntamento e cerâmica</t>
  </si>
  <si>
    <t>'120227</t>
  </si>
  <si>
    <t>LABOR - 120227 - 1</t>
  </si>
  <si>
    <t>Roda parede em granito cinza andorinha 7x2cm, com acabamento abaulado nos dois lados</t>
  </si>
  <si>
    <t>'120232</t>
  </si>
  <si>
    <t>LABOR - 120232 - 1</t>
  </si>
  <si>
    <t>Cerâmica 10 x 10 cm, ref Camburi branco Eliane, Cecrisa ou Portobello, empregando argamassa colante, inclusive rejuntamento junta plus cinza claro esp. 3 mm</t>
  </si>
  <si>
    <t>'1203</t>
  </si>
  <si>
    <t>'120301</t>
  </si>
  <si>
    <t>LABOR - 120301 - 1</t>
  </si>
  <si>
    <t>Emboço de argamassa de cimento, cal hidratada CH1 e areia média ou grossa lavada no traço 1:0.5:6, espessura 20 mm</t>
  </si>
  <si>
    <t>'120302</t>
  </si>
  <si>
    <t>LABOR - 120302 - 1</t>
  </si>
  <si>
    <t>'120303</t>
  </si>
  <si>
    <t>LABOR - 120303 - 1</t>
  </si>
  <si>
    <t>Reboco tipo paulista de argamassa de cimento, cal hidratada CH1 e areia média ou grossa lavada no traço 1:0.5:6, espessura 25 mm</t>
  </si>
  <si>
    <t>'120304</t>
  </si>
  <si>
    <t>LABOR - 120304 - 1</t>
  </si>
  <si>
    <t>Reboco de argamassa de cimento, cal hidratada CH1 e areia média ou grossa lavada no traço 1:0.5:6, com impermeabilizante para revestimentos (caixas, fossas, filtros, cisternas, etc...)</t>
  </si>
  <si>
    <t>'120308</t>
  </si>
  <si>
    <t>LABOR - 120308 - 2</t>
  </si>
  <si>
    <t>Chapisco de argamassa de cimento e areia média ou grossa lavada no traço 1:3, espessura 5mm, com utilização de impermeabilizante</t>
  </si>
  <si>
    <t>'13</t>
  </si>
  <si>
    <t>PISOS INTERNOS E EXTERNOS</t>
  </si>
  <si>
    <t>'1301</t>
  </si>
  <si>
    <t>LASTRO DE CONTRAPISO</t>
  </si>
  <si>
    <t>'130103</t>
  </si>
  <si>
    <t>LABOR - 130103 - 1</t>
  </si>
  <si>
    <t>Regularização de base p/ revestimento cerâmico, com argamassa de cimento e areia no traço 1:5, espessura 3cm</t>
  </si>
  <si>
    <t>'130104</t>
  </si>
  <si>
    <t>LABOR - 130104 - 1</t>
  </si>
  <si>
    <t>Regularização de base p/ revestimento cerâmico, com argamassa de cimento e areia no traço 1:5, espessura 5cm</t>
  </si>
  <si>
    <t>'130109</t>
  </si>
  <si>
    <t>LABOR - 130109 - 1</t>
  </si>
  <si>
    <t>Lastro regularizado e impermeabilizado de concreto não estrutural, espessura de 8 cm</t>
  </si>
  <si>
    <t>'130110</t>
  </si>
  <si>
    <t>LABOR - 130110 - 1</t>
  </si>
  <si>
    <t>Lastro regularizado de concreto não estrutural, espessura de 8 cm</t>
  </si>
  <si>
    <t>'130111</t>
  </si>
  <si>
    <t>LABOR - 130111 - 1</t>
  </si>
  <si>
    <t>Lastro impermeabilizado de concreto não estrutural, espessura de 6 cm</t>
  </si>
  <si>
    <t>'130112</t>
  </si>
  <si>
    <t>LABOR - 130112 - 1</t>
  </si>
  <si>
    <t>Lastro de concreto não estrutural, espessura de 6 cm</t>
  </si>
  <si>
    <t>'130113</t>
  </si>
  <si>
    <t>LABOR - 130113 - 1</t>
  </si>
  <si>
    <t>Lastro impermeabilizado de concreto não estrutural, espessura de 8cm</t>
  </si>
  <si>
    <t>'1302</t>
  </si>
  <si>
    <t>'130202</t>
  </si>
  <si>
    <t>LABOR - 130202 - 1</t>
  </si>
  <si>
    <t>Piso cimentado liso com 1.5 cm de espessura, de argamassa de cimento e areia no traço 1:3 e juntas plásticas em quadros de 1 m</t>
  </si>
  <si>
    <t>'130205</t>
  </si>
  <si>
    <t>LABOR - 130205 - 2</t>
  </si>
  <si>
    <t>Piso de tábuas corridas de Peroba de 15cm sobre caibros de 5x6cm espaçados de 50cm, fixados com argamassa de cimento e areia no traço 1:5</t>
  </si>
  <si>
    <t>'130208</t>
  </si>
  <si>
    <t>LABOR - 130208 - 1</t>
  </si>
  <si>
    <t>Junta plástica 17 x 3 mm, para pisos corridos, inclusive fornecimento e colocação</t>
  </si>
  <si>
    <t>'130209</t>
  </si>
  <si>
    <t>LABOR - 130209 - 1</t>
  </si>
  <si>
    <t>Piso de cimentado camurçado executado com argamassa de cimento e areia no traço 1:3, esp. 3.0cm</t>
  </si>
  <si>
    <t>'130210</t>
  </si>
  <si>
    <t>LABOR - 130210 - 1</t>
  </si>
  <si>
    <t>Piso cimentado liso com 1.5 cm de espessura, em argamassa de cimento e areia no traço 1:3 e juntas plásticas em quadros de 1 m colorido com corante tipo Xadrez ou equivalente</t>
  </si>
  <si>
    <t>'130211</t>
  </si>
  <si>
    <t>LABOR - 130211 - 2</t>
  </si>
  <si>
    <t>Fornecimento e instalação de Piso Paviflex dim. 30x30cm, esp. 2mm linha Chroma Concept ref. Fademac ou equivalente</t>
  </si>
  <si>
    <t>'130222</t>
  </si>
  <si>
    <t>LABOR - 130222 - 1</t>
  </si>
  <si>
    <t>Revestimento de piso com placas de borracha plurigoma preto pastilhado ou equivalente, inclusive arremate</t>
  </si>
  <si>
    <t>'130223</t>
  </si>
  <si>
    <t>LABOR - 130223 - 1</t>
  </si>
  <si>
    <t>Assentamento de piso cerâmico, com utilização de cimento colante, excl. rejuntamento e cerâmica</t>
  </si>
  <si>
    <t>'130225</t>
  </si>
  <si>
    <t>LABOR - 130225 - 1</t>
  </si>
  <si>
    <t>Rejuntamento de piso cerâmico, usando cimento branco, para juntas de no máximo 3mm de espessura</t>
  </si>
  <si>
    <t>'130226</t>
  </si>
  <si>
    <t>LABOR - 130226 - 1</t>
  </si>
  <si>
    <t>Rejuntamento empregando argamassa para rejunte, esp. 5mm</t>
  </si>
  <si>
    <t>'130228</t>
  </si>
  <si>
    <t>LABOR - 130228 - 2</t>
  </si>
  <si>
    <t>Assentamento e rejuntamento de piso em porcelanato (dimensões superiores a 30x30cm) utilizando dupla colagem de argamassa colante para porcelanato tipo ACIII, exclusive fornecimento do porcelanato e do rejunte</t>
  </si>
  <si>
    <t>'130230</t>
  </si>
  <si>
    <t>LABOR - 130230 - 1</t>
  </si>
  <si>
    <t>Piso argamassa alta resistência tipo granilite ou equiv de qualidade comprovada, esp de 10mm, com juntas plástica em quadros de 1m, na cor natural, com acabamento anti-derrapante mecanizado, inclusive regularização e=3.0cm</t>
  </si>
  <si>
    <t>'130231</t>
  </si>
  <si>
    <t>LABOR - 130231 - 1</t>
  </si>
  <si>
    <t>Piso argamassa alta resistência tipo granilite ou equiv de qualidade comprovada, esp de 10mm, com juntas plástica em quadros de 1m, na cor natural, com acabamento polido mecanizado, inclusive regularização e=3.0cm</t>
  </si>
  <si>
    <t>'130233</t>
  </si>
  <si>
    <t>LABOR - 130233 - 2</t>
  </si>
  <si>
    <t>Porcelanato polido, acabamento acetinado, dim. 60x60cm, ref. de cor CIMENTO CINZA BOLD Potobello/equiv, utilizando dupla colagem de argamassa colante para porcelanato tipo ACIII e rejunte 1mm para porcelanato</t>
  </si>
  <si>
    <t>'130234</t>
  </si>
  <si>
    <t>LABOR - 130234 - 2</t>
  </si>
  <si>
    <t>Porcelanato natural, acabamento acetinado, dim. 60x60cm, ref. PLATINA NA Eliane/equiv, utilizando dupla colagem de argamassa colante para porcelanato tipo ACIII e rejunte 1mm para porcelanato</t>
  </si>
  <si>
    <t>'130236</t>
  </si>
  <si>
    <t>LABOR - 130236 - 3</t>
  </si>
  <si>
    <t>Piso cerâmico esmaltado, PEI 5, acabamento semibrilho, dim. 45x45cm, ref. de cor CARGO PLUS WHITE Eliane/equiv. assentado com argamassa de cimento colante, inclusive rejuntamento</t>
  </si>
  <si>
    <t>'130237</t>
  </si>
  <si>
    <t>LABOR - 130237 - 1</t>
  </si>
  <si>
    <t>Assentamento e rejuntamento de piso em porcelanato (dimensões superiores a 30x30cm) utilizando dupla colagem de argamassa colante para porcelanato tipo ACII/ACIII, exclusive fornecimento do porcelanato e do rejunte</t>
  </si>
  <si>
    <t>'1303</t>
  </si>
  <si>
    <t>DEGRAUS, RODAPÉS, SOLEIRAS E PEITORIS</t>
  </si>
  <si>
    <t>'130301</t>
  </si>
  <si>
    <t>LABOR - 130301 - 1</t>
  </si>
  <si>
    <t>Rodapé de argamassa de cimento e areia no traço 1:3, altura de 7 cm e espessura de 2 cm</t>
  </si>
  <si>
    <t>'130303</t>
  </si>
  <si>
    <t>LABOR - 130303 - 7</t>
  </si>
  <si>
    <t>Rodapé de cerâmica PEI-3, assentado com argamassa de cimento cola h = 7.0 cm, inclusive rejuntamento com cimento branco</t>
  </si>
  <si>
    <t>'130304</t>
  </si>
  <si>
    <t>LABOR - 130304 - 1</t>
  </si>
  <si>
    <t>Rodapé de madeira de lei 7.0 x 1.5 cm, fixado com parafuso e bucha plástica n° 7</t>
  </si>
  <si>
    <t>'130307</t>
  </si>
  <si>
    <t>LABOR - 130307 - 1</t>
  </si>
  <si>
    <t>Peitoril de mármore branco com largura 40 cm e esp. 3cm</t>
  </si>
  <si>
    <t>'130308</t>
  </si>
  <si>
    <t>LABOR - 130308 - 1</t>
  </si>
  <si>
    <t>Soleira de granito esp. 2 cm e largura de 15 cm</t>
  </si>
  <si>
    <t>'130311</t>
  </si>
  <si>
    <t>LABOR - 130311 - 1</t>
  </si>
  <si>
    <t>Soleira de granito cinza, espessura 3 cm e largura de 3 cm, conforme detalhe em projeto</t>
  </si>
  <si>
    <t>'130315</t>
  </si>
  <si>
    <t>LABOR - 130315 - 1</t>
  </si>
  <si>
    <t>Rodapé de mármore ou granito, assentado com argamassa de cimento, cal hidratada CH1 e areia no traço 1:0,5:8, incl. rejuntamento com cimento branco, h=7cm</t>
  </si>
  <si>
    <t>'130317</t>
  </si>
  <si>
    <t>LABOR - 130317 - 1</t>
  </si>
  <si>
    <t>Peitoril de granito cinza polido, 15 cm, esp. 3cm</t>
  </si>
  <si>
    <t>'130320</t>
  </si>
  <si>
    <t>LABOR - 130320 - 4</t>
  </si>
  <si>
    <t>Rodapé em cerâmica PEI-3, h = 7cm, assentado com argamassa de cimento, cal e areia, incl. rejuntamento com cimento branco</t>
  </si>
  <si>
    <t>'130321</t>
  </si>
  <si>
    <t>LABOR - 130321 - 1</t>
  </si>
  <si>
    <t>Rodapé de granito cinza esp. 2cm, h=7cm, assentado com argamassa de cimento, cal hidratada CH1 e areia no traço 1:0,5:8, incl. rejuntamento com cimento branco</t>
  </si>
  <si>
    <t>'130322</t>
  </si>
  <si>
    <t>LABOR - 130322 - 1</t>
  </si>
  <si>
    <t>Rodapé de argamassa de alta resistência tipo granilite ou equivalente de qualidade comprovada, altura de 10 cm e espessura de 10 mm, com cantos boleados, executado com cimento e granitina grana N.1, inclusive polimento</t>
  </si>
  <si>
    <t>'130323</t>
  </si>
  <si>
    <t>LABOR - 130323 - 1</t>
  </si>
  <si>
    <t>Soleira de argamassa de alta resistência tipo granilite ou equivalente de qualidade comprovada, largura de 15cm, executado com cimento e granitina grana N.1</t>
  </si>
  <si>
    <t>'1304</t>
  </si>
  <si>
    <t>'130403</t>
  </si>
  <si>
    <t>Recomposição de piso cimentado, com argamassa de cimento e areia no traço 1:3, com 2 cm de espessura, incl. lastro</t>
  </si>
  <si>
    <t>'14</t>
  </si>
  <si>
    <t>INSTALAÇÕES HIDRO-SANITÁRIAS</t>
  </si>
  <si>
    <t>'1401</t>
  </si>
  <si>
    <t>SUMIDOUROS, FOSSAS SÉPTICAS E FILTROS ANAERÓBIOS</t>
  </si>
  <si>
    <t>'140102</t>
  </si>
  <si>
    <t>'140103</t>
  </si>
  <si>
    <t>'140108</t>
  </si>
  <si>
    <t>Fossa séptica de anéis pré-moldados de concreto, diâmetro 2.00 m, Hútil 2.0m completa, incluindo tampa c/visita de 60cm, concreto p/ fundo esp.10 cm, tubo de limpeza e escavação, conf. detalhe em projeto</t>
  </si>
  <si>
    <t>'140109</t>
  </si>
  <si>
    <t>Filtro anaeróbio de anéis pré-moldados de concreto, diâm. 2.0m, Hútil 2.0m, compl., incl. tampa c/visita 60cm, concreto p/ fundo esp. 10cm, escavação, brita 4 e tubulação de saída esgoto 150mm, conf. proj.</t>
  </si>
  <si>
    <t>'1402</t>
  </si>
  <si>
    <t>ENTRADA DE ÁGUA</t>
  </si>
  <si>
    <t>'140201</t>
  </si>
  <si>
    <t>Padrão de entrada d' água com cavalete de PVC para hidrômetro com diâmetro de 3/4" - padrão 1C da CESAN. Instalado em vão de muro protegido com gradeamento. Inclusive base de concreto magro, tubulação, conexões e registro. Conferir detalhe.</t>
  </si>
  <si>
    <t>'140207</t>
  </si>
  <si>
    <t>LABOR - 140207 - 1</t>
  </si>
  <si>
    <t>Padrão de entrada d'água com caixa termoplástica para hidrômetro de 3/4" - padrão 1B da CESAN. Instalado embutido na alvenaria. Inclusive tubulação, conexões, registro, tubo camisa e caixa com tampa transparente. Conferir detalhe.</t>
  </si>
  <si>
    <t>'140208</t>
  </si>
  <si>
    <t>LABOR - 140208 - 2</t>
  </si>
  <si>
    <t>Padrão entrada d'água com caixa enterrada para hidrômetro com diâmetro de 1" - padrão 2B da CESAN. Caixa em alvenaria 60x80x40cm e com tampa articulada de ferro fundido, registro e conexões para instalação de hidrômetro. Conferir detalhe</t>
  </si>
  <si>
    <t>'140209</t>
  </si>
  <si>
    <t>Mureta p/ cavalete (Padrão 1B - CESAN) de alv. blocos cerâmicos 10x20x20cm deitados, dimensões 0.80x1.0x0.20m, para instalação de caixa termoplastica, incl revest. em reboco e lastro concreto esp.10cm, exclusive caixa e cavalete</t>
  </si>
  <si>
    <t>'1407</t>
  </si>
  <si>
    <t>PONTOS HIDRO-SANITÁRIOS</t>
  </si>
  <si>
    <t>'140701</t>
  </si>
  <si>
    <t>LABOR - 140701 - 1</t>
  </si>
  <si>
    <t>Ponto de água fria (lavatório, tanque, pia de cozinha, etc...)</t>
  </si>
  <si>
    <t>pt</t>
  </si>
  <si>
    <t>'140702</t>
  </si>
  <si>
    <t>LABOR - 140702 - 1</t>
  </si>
  <si>
    <t>Ponto com registro de pressão (chuveiro, caixa de descarga, etc...)</t>
  </si>
  <si>
    <t>'140703</t>
  </si>
  <si>
    <t>LABOR - 140703 - 1</t>
  </si>
  <si>
    <t>Ponto de torneira de jardim (para praças)</t>
  </si>
  <si>
    <t>'140704</t>
  </si>
  <si>
    <t>LABOR - 140704 - 1</t>
  </si>
  <si>
    <t>Ponto de válvula de descarga, inclusive válvula (sem acabamento)</t>
  </si>
  <si>
    <t>'140705</t>
  </si>
  <si>
    <t>LABOR - 140705 - 1</t>
  </si>
  <si>
    <t>Ponto para esgoto primário (vaso sanitário)</t>
  </si>
  <si>
    <t>'140706</t>
  </si>
  <si>
    <t>LABOR - 140706 - 1</t>
  </si>
  <si>
    <t>Ponto para esgoto secundário (pia, lavatório, mictório, tanque, bidê, etc...)</t>
  </si>
  <si>
    <t>'140707</t>
  </si>
  <si>
    <t>LABOR - 140707 - 1</t>
  </si>
  <si>
    <t>Ponto para caixa sifonada, inclusive caixa sifonada pvc 150x150x50mm com grelha em pvc</t>
  </si>
  <si>
    <t>'140708</t>
  </si>
  <si>
    <t>LABOR - 140708 - 1</t>
  </si>
  <si>
    <t>Ponto para ralo sifonado, inclusive ralo sifonado 100 x 40 mm c/ grelha em pvc</t>
  </si>
  <si>
    <t>'140709</t>
  </si>
  <si>
    <t>LABOR - 140709 - 1</t>
  </si>
  <si>
    <t>Ponto para ralo seco, inclusive ralo pvc 10 cm com grelha em pvc</t>
  </si>
  <si>
    <t>'140710</t>
  </si>
  <si>
    <t>LABOR - 140710 - 1</t>
  </si>
  <si>
    <t>Ponto para caixa sifonada, inclusive caixa sifonada pvc 150x150x50mm com grelha em aço inox</t>
  </si>
  <si>
    <t>'140711</t>
  </si>
  <si>
    <t>LABOR - 140711 - 1</t>
  </si>
  <si>
    <t>Ponto para ralo sifonado, inclusive ralo sifonado 100 x 40 mm c/ grelha em açõ inox</t>
  </si>
  <si>
    <t>'140712</t>
  </si>
  <si>
    <t>LABOR - 140712 - 2</t>
  </si>
  <si>
    <t>Ponto de válvula de descarga, inclusive válvula e acabamento anti-vandalismo cromado referência Docol, Fabrimar e Deca</t>
  </si>
  <si>
    <t>'140713</t>
  </si>
  <si>
    <t>LABOR - 140713 - 2</t>
  </si>
  <si>
    <t>Ponto de válvula de descarga, inclusive válvula de descarga de 50mm (1 1/2"), com acabamento para válvula de descarga Benefit, marca de referência Docol ou equivalente Mod. 00184906</t>
  </si>
  <si>
    <t>'140714</t>
  </si>
  <si>
    <t>LABOR - 140714 - 1</t>
  </si>
  <si>
    <t>Ponto p/ válvula (mictório) inclusive válvula com acabamento marca de referência Pressmatic Docol, Mod. 17015106 e tubo de ligação p/mictório antivandalismo Pressmatic Mod. 00132606 marca de ref. Docol ou equivalente</t>
  </si>
  <si>
    <t>'1409</t>
  </si>
  <si>
    <t>TUBULAÇÃO DE LIGAÇÃO DE CAIXAS</t>
  </si>
  <si>
    <t>'140901</t>
  </si>
  <si>
    <t>Tubos de concreto simples PS1, diâmetro 200 mm, com rejuntamento de argamassa de cimento, cal hidratada e areia no traço 1:2:6, incluindo escavação e berço, conf. normas e especificações.</t>
  </si>
  <si>
    <t>'140902</t>
  </si>
  <si>
    <t>Tubos de concreto simples PS1, diâmetro 300 mm, com rejuntamento de argamassa de cimento, cal hidratada e areia no traço 1:2:6, incluindo escavação e berço, conforme normas e especificações.</t>
  </si>
  <si>
    <t>'140903</t>
  </si>
  <si>
    <t>LABOR - 140903 - 1</t>
  </si>
  <si>
    <t>Tubo PVC rígido para esgoto no diâmetro de 100mm incluindo escavação e aterro com areia</t>
  </si>
  <si>
    <t>'140904</t>
  </si>
  <si>
    <t>LABOR - 140904 - 1</t>
  </si>
  <si>
    <t>Tubo PVC rígido para esgoto no diâmetro de 150mm incluindo escavação e aterro com areia</t>
  </si>
  <si>
    <t>'140905</t>
  </si>
  <si>
    <t>LABOR - 140905 - 1</t>
  </si>
  <si>
    <t>'140906</t>
  </si>
  <si>
    <t>LABOR - 140906 - 1</t>
  </si>
  <si>
    <t>Tubo PVC rígido para esgoto no diâmetro de 75 mm incluindo escavação e aterro com areia</t>
  </si>
  <si>
    <t>'1411</t>
  </si>
  <si>
    <t>CAIXAS EMPREGANDO ARGAMASSA DE CIMENTO, CAL E AREIA</t>
  </si>
  <si>
    <t>'141101</t>
  </si>
  <si>
    <t>Caixas de inspeção de alv. blocos concreto 9x19x39cm, dim, 60x60cm e Hmáx = 1m, com tampa de conc. esp. 5cm, lastro de conc. esp. 10cm, revest intern. c/ chapisco e reboco impermeabilizado, incl. escavação, reaterro e enchimento</t>
  </si>
  <si>
    <t>'141102</t>
  </si>
  <si>
    <t>Caixa de areia de alvenaria de blocos de concreto 9x19x39cm, dim. 60x60cm e Hmáx=1m, c/ tampa em concreto esp. 5cm, lastro concreto esp. 10cm, revestida intern. c/ chapisco e reboco impermeabilizante, incl. escavação e reaterro</t>
  </si>
  <si>
    <t>'141103</t>
  </si>
  <si>
    <t>Caixa sifonada especial de alv. bloco conc.9x19x39cm, dim 60x60cm e Hmáx=1m, c/ tampa em concreto esp.5cm, lastro conc.esp.10cm, revest. intern. c/chap. e reb. impermeab. escav, reaterro e curva curta c/ visita e plug em pvc 100mm</t>
  </si>
  <si>
    <t>'141104</t>
  </si>
  <si>
    <t>Caixa de gordura de alv. bloco concreto 9x19x39cm, dim.60x60cm e Hmáx=1m, com tampa em concreto esp.5cm, lastro concreto esp.10cm, revestida intern. c/ chapisco e reboco impermeab, escavação, reaterro e parede interna em concreto</t>
  </si>
  <si>
    <t>'141105</t>
  </si>
  <si>
    <t>Caixa retentora de matéria sólida de alv. bloco conc.9x19x39cm, dim 60x60cm e Hmáx=1m, c/ tampa conc. esp.5cm, lastro conc. esp.10cm, revest. internamente c/ chap, reb. impermeab., escavação, reaterro e parede int. em concreto</t>
  </si>
  <si>
    <t>'141106</t>
  </si>
  <si>
    <t>Caixas de inspeção de alv. blocos concreto 9x19x39cm, dim.100x60cm e Hmáx = 1m, com tampa de conc. esp. 5cm, lastro de conc. esp. 10cm, revest intern. c/ chapisco e reboco impermeabilizado, incl. escavação, reaterro e enchimento</t>
  </si>
  <si>
    <t>'141107</t>
  </si>
  <si>
    <t>Caixa de gordura simples de alv. bloco concr.9x19x39cm, dim.80x60cm e Hmáx=1m, com tampa em concr.esp.5cm, lastro concr.esp.10cm, revestida intern. c/ chapisco e reboco impermeab, escavação, reaterro e parede interna em concr.</t>
  </si>
  <si>
    <t>'141108</t>
  </si>
  <si>
    <t>Caixa de gordura especial de alv. bloco concr. 9x19x39cm, dim.60x60cm e Hmáx=1m, com tampa em concr.esp.5cm, lastro concr.esp.10cm, revestida intern. c/ chapisco e reboco impermeab, escavação, reaterro e parede interna em concr.</t>
  </si>
  <si>
    <t>'141109</t>
  </si>
  <si>
    <t>LABOR - 141109 - 2</t>
  </si>
  <si>
    <t>Grelha largura 20 cm de ferro redondo de 1/2" a cada 3 cm, contorno com barra de ferro de 3/4" x 1/8" e caixilho de cantoneira de 1" x 3/16"</t>
  </si>
  <si>
    <t>'141110</t>
  </si>
  <si>
    <t>Caixa de inspeção em alv. bloco concreto 9x19x39cm, dim. 60x60cm e Hmáx=1m, c/ tampa de ferro fundido 40x40cm, lastro de concreto esp.10cm, revest. interno c/ chapisco e reboco impermeabiliz, incl. escavação, reaterro e enchimento</t>
  </si>
  <si>
    <t>'141111</t>
  </si>
  <si>
    <t>Caixa de areia em alv. de bloco de concreto 9x19x39, dim. 60x60cm e Hmáx=1m, c/ tampa em ferro fundido, lastro de concreto esp. 10cm, revest. int. c/ chapisco e reboco impermeabilizado, incl. escavação e reaterro</t>
  </si>
  <si>
    <t>'141112</t>
  </si>
  <si>
    <t>Caixa sifonada especial em alv. bloco concr. 9x19x39cm, dim. 60x60cm e Hmáx=1m. c/ tampa em ferro fundido, lastro conc. esp.10cm, revest. int. c/ chap. e reboco imperm., incl. esc, reaterro e curva curta c/ visita e plug pvc 100mm</t>
  </si>
  <si>
    <t>'141113</t>
  </si>
  <si>
    <t>Caixa de gordura em alv. bloco 9x19x39cm, dim. 60x60cm e Hmáx=1.0m, c/ tampa de ferro fundido, lastro concr. esp. 10cm, revest. intern. c/ chapisco e reboco impermeab., escavação, reaterro e parede int. em concreto</t>
  </si>
  <si>
    <t>'141114</t>
  </si>
  <si>
    <t>Caixa retentora de mat. sólida em alv. bloco conc.9x19x39cm, dim.60x60cm e Hmáx=1m, c/ tampa de ferro fund., lastro conc. esp.10cm, revest. int. c/ chap. e reb. impermeab., esc. reaterro e parede int. em concreto</t>
  </si>
  <si>
    <t>'1412</t>
  </si>
  <si>
    <t>REDE DE ÁGUA FRIA - TUBOS METÁLICOS</t>
  </si>
  <si>
    <t>'141210</t>
  </si>
  <si>
    <t>LABOR - 141210 - 1</t>
  </si>
  <si>
    <t>Tubo de aço galvanizado, inclusive conexões, diâm. 15mm (1/2")</t>
  </si>
  <si>
    <t>'141211</t>
  </si>
  <si>
    <t>LABOR - 141211 - 1</t>
  </si>
  <si>
    <t>Tubo de aço galvanizado, inclusive conexões, diâm. 20mm (3/4")</t>
  </si>
  <si>
    <t>'141212</t>
  </si>
  <si>
    <t>LABOR - 141212 - 1</t>
  </si>
  <si>
    <t>Tubo de aço galvanizado, inclusive conexões, diâm. 25mm (1")</t>
  </si>
  <si>
    <t>'141213</t>
  </si>
  <si>
    <t>LABOR - 141213 - 1</t>
  </si>
  <si>
    <t>Tubo de aço galvanizado, inclusive conexões, diâm. 32mm (11/4")</t>
  </si>
  <si>
    <t>'141214</t>
  </si>
  <si>
    <t>LABOR - 141214 - 1</t>
  </si>
  <si>
    <t>Tubo de aço galvanizado, inclusive conexões, diâm. 40mm (11/2")</t>
  </si>
  <si>
    <t>'141215</t>
  </si>
  <si>
    <t>LABOR - 141215 - 1</t>
  </si>
  <si>
    <t>Tubo de aço galvanizado, inclusive conexões, diâm. 50mm (2")</t>
  </si>
  <si>
    <t>'141216</t>
  </si>
  <si>
    <t>LABOR - 141216 - 1</t>
  </si>
  <si>
    <t>Tubo de aço galvanizado, inclusive conexões, diâm. 65mm (21/2")</t>
  </si>
  <si>
    <t>'141217</t>
  </si>
  <si>
    <t>LABOR - 141217 - 1</t>
  </si>
  <si>
    <t>Tubo de aço galvanizado, inclusive conexões, diâm. 80mm (3")</t>
  </si>
  <si>
    <t>'141218</t>
  </si>
  <si>
    <t>LABOR - 141218 - 1</t>
  </si>
  <si>
    <t>Tubo de aço galvanizado, inclusive conexões, diâm. 100mm(4")</t>
  </si>
  <si>
    <t>'1414</t>
  </si>
  <si>
    <t>REDE DE ÁGUA FRIA - TUBOS SOLDÁVEIS DE PVC</t>
  </si>
  <si>
    <t>'141409</t>
  </si>
  <si>
    <t>LABOR - 141409 - 1</t>
  </si>
  <si>
    <t>Tubo de PVC rígido soldável marrom, diâm. 20mm (1/2"), inclusive conexões</t>
  </si>
  <si>
    <t>'141410</t>
  </si>
  <si>
    <t>LABOR - 141410 - 1</t>
  </si>
  <si>
    <t>'141411</t>
  </si>
  <si>
    <t>LABOR - 141411 - 1</t>
  </si>
  <si>
    <t>'141412</t>
  </si>
  <si>
    <t>LABOR - 141412 - 1</t>
  </si>
  <si>
    <t>Tubo de PVC rígido soldável marrom, diâm. 40mm (11/4"), inclusive conexões</t>
  </si>
  <si>
    <t>'141413</t>
  </si>
  <si>
    <t>LABOR - 141413 - 1</t>
  </si>
  <si>
    <t>Tubo de PVC rígido soldável marrom, diâm. 50mm (11/2"), inclusive conexões</t>
  </si>
  <si>
    <t>'141414</t>
  </si>
  <si>
    <t>LABOR - 141414 - 1</t>
  </si>
  <si>
    <t>Tubo de PVC rígido soldável marrom, diâm. 60mm (2"), inclusive conexões</t>
  </si>
  <si>
    <t>'141415</t>
  </si>
  <si>
    <t>LABOR - 141415 - 1</t>
  </si>
  <si>
    <t>Tubo de PVC rígido soldável marrom, diâm. 75mm (21/2"), inclusive conexões</t>
  </si>
  <si>
    <t>'141416</t>
  </si>
  <si>
    <t>LABOR - 141416 - 1</t>
  </si>
  <si>
    <t>Tubo de PVC rígido soldável marrom, diâm. 85mm (3"), inclusive conexões</t>
  </si>
  <si>
    <t>'1415</t>
  </si>
  <si>
    <t>REDE DE ÁGUA FRIA - CONEXÕES SOLDÁVEIS DE PVC</t>
  </si>
  <si>
    <t>'141522</t>
  </si>
  <si>
    <t>LABOR - 141522 - 1</t>
  </si>
  <si>
    <t>Adaptador de PVC soldável com flanges livres para caixa d'água, diâmetro 25mm (3/4")</t>
  </si>
  <si>
    <t>'141524</t>
  </si>
  <si>
    <t>LABOR - 141524 - 1</t>
  </si>
  <si>
    <t>Adaptador de PVC soldável com flanges livres para caixa d'água, diâmetro 40mm (1 1/4")</t>
  </si>
  <si>
    <t>'141525</t>
  </si>
  <si>
    <t>LABOR - 141525 - 1</t>
  </si>
  <si>
    <t>Adaptador de PVC soldável com flanges livres para caixa d'água, diâmetro 50mm (1 1/2")</t>
  </si>
  <si>
    <t>'141526</t>
  </si>
  <si>
    <t>LABOR - 141526 - 1</t>
  </si>
  <si>
    <t>Adaptador de PVC soldável com flanges livres para caixa d'água, diâmetro 60mm (2")</t>
  </si>
  <si>
    <t>'141527</t>
  </si>
  <si>
    <t>LABOR - 141527 - 1</t>
  </si>
  <si>
    <t>Adaptador de PVC soldável com flanges livres para caixa d'água, diâmetro 75mm (2 1/2")</t>
  </si>
  <si>
    <t>'141529</t>
  </si>
  <si>
    <t>LABOR - 141529 - 1</t>
  </si>
  <si>
    <t>Adaptador de PVC soldável para registro, diâmetro 32mm x 1"</t>
  </si>
  <si>
    <t>'1419</t>
  </si>
  <si>
    <t>REDE DE ESGOTO - TUBOS DE PVC</t>
  </si>
  <si>
    <t>'141906</t>
  </si>
  <si>
    <t>LABOR - 141906 - 1</t>
  </si>
  <si>
    <t>'141907</t>
  </si>
  <si>
    <t>LABOR - 141907 - 1</t>
  </si>
  <si>
    <t>'141908</t>
  </si>
  <si>
    <t>LABOR - 141908 - 1</t>
  </si>
  <si>
    <t>Tubo de PVC rígido soldável branco, para esgoto, diâmetro 75mm (3"), inclusive conexões</t>
  </si>
  <si>
    <t>'141909</t>
  </si>
  <si>
    <t>LABOR - 141909 - 1</t>
  </si>
  <si>
    <t>'141910</t>
  </si>
  <si>
    <t>LABOR - 141910 - 1</t>
  </si>
  <si>
    <t>Tubo de PVC rígido soldável branco, para esgoto, diâmetro 150mm (6"), inclusive conexões</t>
  </si>
  <si>
    <t>'1421</t>
  </si>
  <si>
    <t>CAIXAS DE PVC / EQUIPAMENTOS</t>
  </si>
  <si>
    <t>'142103</t>
  </si>
  <si>
    <t>LABOR - 142103 - 1</t>
  </si>
  <si>
    <t>Reparo para válvula de descarga, completo</t>
  </si>
  <si>
    <t>'142104</t>
  </si>
  <si>
    <t>LABOR - 142104 - 1</t>
  </si>
  <si>
    <t>Sifão em PVC para pia de cozinha ou lavatório 1x11/2"</t>
  </si>
  <si>
    <t>'142106</t>
  </si>
  <si>
    <t>LABOR - 142106 - 1</t>
  </si>
  <si>
    <t>Sifão em PVC para tanque 2"</t>
  </si>
  <si>
    <t>'142107</t>
  </si>
  <si>
    <t>LABOR - 142107 - 1</t>
  </si>
  <si>
    <t>Ralo sifonado em PVC 100x100mm, com grelha PVC</t>
  </si>
  <si>
    <t>'142109</t>
  </si>
  <si>
    <t>LABOR - 142109 - 1</t>
  </si>
  <si>
    <t>Ralo seco em PVC 100x100mm, com grelha em PVC</t>
  </si>
  <si>
    <t>'142111</t>
  </si>
  <si>
    <t>LABOR - 142111 - 1</t>
  </si>
  <si>
    <t>Caixa sifonada em PVC, diâm. 150mm, com grelha e porta grelha quadrados, em aço inox</t>
  </si>
  <si>
    <t>'142112</t>
  </si>
  <si>
    <t>LABOR - 142112 - 1</t>
  </si>
  <si>
    <t>Caixa seca em PVC, diâm. 100mm, com grelha e porta grelha quadrados, em aço inox</t>
  </si>
  <si>
    <t>'142114</t>
  </si>
  <si>
    <t>LABOR - 142114 - 1</t>
  </si>
  <si>
    <t>Tampa para caixa sifonada, em PVC, de 150x150mm</t>
  </si>
  <si>
    <t>'142115</t>
  </si>
  <si>
    <t>LABOR - 142115 - 1</t>
  </si>
  <si>
    <t>Tampa para caixa sifonada, em aço inox, de 150x150mm</t>
  </si>
  <si>
    <t>'142116</t>
  </si>
  <si>
    <t>LABOR - 142116 - 1</t>
  </si>
  <si>
    <t>Tampa para ralo, em PVC, de 100x100mm</t>
  </si>
  <si>
    <t>'142117</t>
  </si>
  <si>
    <t>LABOR - 142117 - 1</t>
  </si>
  <si>
    <t>Tampa para ralo, em aço inox, de 100x100mm</t>
  </si>
  <si>
    <t>'142118</t>
  </si>
  <si>
    <t>LABOR - 142118 - 1</t>
  </si>
  <si>
    <t>Engate flexível de PVC para lavatório</t>
  </si>
  <si>
    <t>'142119</t>
  </si>
  <si>
    <t>LABOR - 142119 - 1</t>
  </si>
  <si>
    <t>Torneira de bóia de PVC, diâm. 3/4" (20mm)</t>
  </si>
  <si>
    <t>'142120</t>
  </si>
  <si>
    <t>LABOR - 142120 - 1</t>
  </si>
  <si>
    <t>Torneira de bóia de PVC, diâm. 1" (25mm)</t>
  </si>
  <si>
    <t>'142121</t>
  </si>
  <si>
    <t>LABOR - 142121 - 1</t>
  </si>
  <si>
    <t>Torneira de bóia de PVC, diâm. 11/4" (32mm)</t>
  </si>
  <si>
    <t>'142122</t>
  </si>
  <si>
    <t>LABOR - 142122 - 2</t>
  </si>
  <si>
    <t>Automático de bóia, duas funções 25A</t>
  </si>
  <si>
    <t>'142123</t>
  </si>
  <si>
    <t>LABOR - 142123 - 1</t>
  </si>
  <si>
    <t>Adaptador de PVC com flanges livres para caixa d'água de 20mmx1/2"</t>
  </si>
  <si>
    <t>'142124</t>
  </si>
  <si>
    <t>LABOR - 142124 - 1</t>
  </si>
  <si>
    <t>Adaptador de PVC com flanges livres para caixa d'água de 25mmx3/4"</t>
  </si>
  <si>
    <t>'142125</t>
  </si>
  <si>
    <t>LABOR - 142125 - 1</t>
  </si>
  <si>
    <t>Adaptador de PVC com flanges livres para caixa d'água de 32mmx1"</t>
  </si>
  <si>
    <t>'1422</t>
  </si>
  <si>
    <t>ABERTURA E FECHAMENTO DE RASGOS (inclusive preparo e aplicação de argamassa)</t>
  </si>
  <si>
    <t>'142201</t>
  </si>
  <si>
    <t>LABOR - 142201 - 1</t>
  </si>
  <si>
    <t>Abertura e fechamento de rasgos em alvenaria, para passagem de tubulações, diâm. 1/2" a 1"</t>
  </si>
  <si>
    <t>'142202</t>
  </si>
  <si>
    <t>LABOR - 142202 - 1</t>
  </si>
  <si>
    <t>Abertura e fechamento de rasgos em alvenaria, para passagem de tubulações, diâm. 11/4" a 2"</t>
  </si>
  <si>
    <t>'142203</t>
  </si>
  <si>
    <t>LABOR - 142203 - 1</t>
  </si>
  <si>
    <t>Abertura e fechamento de rasgos em alvenaria, para passagem de tubulações, diâm. 21/2 a 4"</t>
  </si>
  <si>
    <t>'142204</t>
  </si>
  <si>
    <t>LABOR - 142204 - 1</t>
  </si>
  <si>
    <t>Abertura e fechamento de rasgos em concreto, para passagem de tubulações, diâm. 1/2" a 1"</t>
  </si>
  <si>
    <t>'142205</t>
  </si>
  <si>
    <t>LABOR - 142205 - 1</t>
  </si>
  <si>
    <t>Abertura e fechamento de rasgos em concreto, para passagem de tubulações, diâm. 11/4" a 2"</t>
  </si>
  <si>
    <t>'142206</t>
  </si>
  <si>
    <t>LABOR - 142206 - 1</t>
  </si>
  <si>
    <t>Abertura e fechamento de rasgos em concreto, para passagem de tubulações, diâm. 2 1/2"a 4"</t>
  </si>
  <si>
    <t>'1423</t>
  </si>
  <si>
    <t>'142301</t>
  </si>
  <si>
    <t>LABOR - 142301 - 1</t>
  </si>
  <si>
    <t>Revisões e reparos em torneiras e registros</t>
  </si>
  <si>
    <t>'142302</t>
  </si>
  <si>
    <t>LABOR - 142302 - 1</t>
  </si>
  <si>
    <t>Revisões e reparos em caixas de descarga</t>
  </si>
  <si>
    <t>'142303</t>
  </si>
  <si>
    <t>LABOR - 142303 - 1</t>
  </si>
  <si>
    <t>Revisões e reparos em torneiras de bóia</t>
  </si>
  <si>
    <t>'142304</t>
  </si>
  <si>
    <t>LABOR - 142304 - 1</t>
  </si>
  <si>
    <t>Fornecimento de durepox para reparos (250g)</t>
  </si>
  <si>
    <t>'15</t>
  </si>
  <si>
    <t>'1501</t>
  </si>
  <si>
    <t>PADRÃO DE ENTRADA</t>
  </si>
  <si>
    <t>'150122</t>
  </si>
  <si>
    <t>Mureta de medição utilizando arg. cimento, cal e areia, dimensões 1100x2000x200mm, com pilares e cintas, revestido com chapisco e reboco, inclusive pintura emassamento e pintura acrílica a três demãos, exclusive cobertura</t>
  </si>
  <si>
    <t>'150123</t>
  </si>
  <si>
    <t>Mureta de medição utilizando arg. cimento, cal e areia, dimensões 1500x2200x400mm, revestido com chapisco e reboco, inclusive pintura emassamento, pintura acrílica a três demãos e cobertura em telha cerâmica</t>
  </si>
  <si>
    <t>'1503</t>
  </si>
  <si>
    <t>QUADRO DE DISTRIBUIÇÃO</t>
  </si>
  <si>
    <t>'150302</t>
  </si>
  <si>
    <t>LABOR - 150302 - 3</t>
  </si>
  <si>
    <t>Quadro de distribuição em PVC para 06 circuitos, inclusive 4 disjuntores monopolares de 15A</t>
  </si>
  <si>
    <t>'150306</t>
  </si>
  <si>
    <t>LABOR - 150306 - 2</t>
  </si>
  <si>
    <t>Quadro de distribuição de energia em PVC, de embutir, com 12 divisões modulares com barramento</t>
  </si>
  <si>
    <t>'150307</t>
  </si>
  <si>
    <t>LABOR - 150307 - 1</t>
  </si>
  <si>
    <t>Quadro de distribuição de energia, de embutir, com 18 divisões modulares, com barramento</t>
  </si>
  <si>
    <t>'150308</t>
  </si>
  <si>
    <t>LABOR - 150308 - 1</t>
  </si>
  <si>
    <t>Quadro de distribuição de energia, de embutir, com 24 divisões modulares, com barramento</t>
  </si>
  <si>
    <t>'150309</t>
  </si>
  <si>
    <t>LABOR - 150309 - 1</t>
  </si>
  <si>
    <t>Quadro de distribuição de energia, de embutir, com 32 divisões modulares, com barramento</t>
  </si>
  <si>
    <t>'150310</t>
  </si>
  <si>
    <t>LABOR - 150310 - 1</t>
  </si>
  <si>
    <t>Caixa de distribuição 20x20x15 cm</t>
  </si>
  <si>
    <t>'150311</t>
  </si>
  <si>
    <t>LABOR - 150311 - 2</t>
  </si>
  <si>
    <t>Quadro de distribuição de energia, de embutir, com 12 divisões modulares, sem barramento</t>
  </si>
  <si>
    <t>'150312</t>
  </si>
  <si>
    <t>LABOR - 150312 - 1</t>
  </si>
  <si>
    <t>Quadro de distribuição de energia, de embutir, com 3 divisões modulares, sem barramento</t>
  </si>
  <si>
    <t>'150313</t>
  </si>
  <si>
    <t>LABOR - 150313 - 2</t>
  </si>
  <si>
    <t>Quadro de distribuição de energia, de embutir, com 6 divisões modulares, com barramento trifásico 100A</t>
  </si>
  <si>
    <t>'150315</t>
  </si>
  <si>
    <t>LABOR - 150315 - 1</t>
  </si>
  <si>
    <t>Quadro distrib. energia, embutido ou semi embutido, capac. p/ 34 disj. DIN, c/barram trif. 150A barra. neutro e terra, fab. em chapa de aço 12 USG com porta, espelho, trinco com fechad ch yale, Ref. QDETG II-34DIN-CEMAR ou equiv.</t>
  </si>
  <si>
    <t>'150316</t>
  </si>
  <si>
    <t>LABOR - 150316 - 1</t>
  </si>
  <si>
    <t>Quadro distrib. energia, embutido ou semi embutido, capac. p/ 44 disj. DIN, c/barram trif. 150A barra. neutro e terra, fab. em chapa de aço 12 USG com porta, espelho, trinco com fechad ch yale, Ref. QDETG II-44DIN-CEMAR ou equiv.</t>
  </si>
  <si>
    <t>'150317</t>
  </si>
  <si>
    <t>LABOR - 150317 - 1</t>
  </si>
  <si>
    <t>Quadro distrib. energia, embutido ou semi embutido, capac. p/ 56 disj. DIN, c/barram trif. 225A barra. neutro e terra, fab. em chapa de aço 12 USG com porta, espelho, trinco com fechad ch</t>
  </si>
  <si>
    <t>'1506</t>
  </si>
  <si>
    <t>'150609</t>
  </si>
  <si>
    <t>LABOR - 150609 - 3</t>
  </si>
  <si>
    <t>Caixa para medidor polifásico carga até 41000W inclusive caixa para disjuntor polifásico até 100A</t>
  </si>
  <si>
    <t>'150610</t>
  </si>
  <si>
    <t>Caixa de aterramento de concreto simples, nas dimensões de 30x30x25cm, com revest. int. em chapisco e reboco, tampa de concreto esp.5cm e lastro de brita esp. 5 cm, incl. haste 5/8"x2400mm</t>
  </si>
  <si>
    <t>'150612</t>
  </si>
  <si>
    <t>LABOR - 150612 - 3</t>
  </si>
  <si>
    <t>Caixa de passagem 100x100x80mm, chapa 18, com tampa parafusada</t>
  </si>
  <si>
    <t>'150614</t>
  </si>
  <si>
    <t>'150615</t>
  </si>
  <si>
    <t>Caixa de passagem de alvenaria de blocos de concreto 9x19x39cm, dimensões de 40x40x50cm, com revestimento interno em chapisco e reboco, tampa de concreto esp.5cm e lastro de brita 5 cm</t>
  </si>
  <si>
    <t>'150616</t>
  </si>
  <si>
    <t>Caixa de passagem de alvenaria de blocos de concreto 9x19x39cm, dimensões de 50x50x50cm, com revestimento interno em chapisco e reboco, tampa de concreto esp.5cm e lastro de brita 5 cm</t>
  </si>
  <si>
    <t>'150626</t>
  </si>
  <si>
    <t>LABOR - 150626 - 2</t>
  </si>
  <si>
    <t>Conjunto caixa termoplástica para Medidor Padrão ESCELSA Monofáfico com tampa transparente em policarbonato P-980-009 inclusive caixa para disjuntor monof P-940-003 Padrão Escelsa</t>
  </si>
  <si>
    <t>'150628</t>
  </si>
  <si>
    <t>LABOR - 150628 - 1</t>
  </si>
  <si>
    <t>'150629</t>
  </si>
  <si>
    <t>LABOR - 150629 - 1</t>
  </si>
  <si>
    <t>Caixa de embutir marca de referência Tigreflex, 4x4"</t>
  </si>
  <si>
    <t>'150632</t>
  </si>
  <si>
    <t>LABOR - 150632 - 1</t>
  </si>
  <si>
    <t>Caixa de passagem 150x150x80mm, chapa 18, com tampa parafusada</t>
  </si>
  <si>
    <t>'150633</t>
  </si>
  <si>
    <t>LABOR - 150633 - 1</t>
  </si>
  <si>
    <t>Caixa de passagem 200x200x100mm, chapa 18, com tampa parafusada</t>
  </si>
  <si>
    <t>'150634</t>
  </si>
  <si>
    <t>LABOR - 150634 - 1</t>
  </si>
  <si>
    <t>'150635</t>
  </si>
  <si>
    <t>LABOR - 150635 - 1</t>
  </si>
  <si>
    <t>Caixa de passagem 400x400x120mm, chapa 18, com tampa parafusada</t>
  </si>
  <si>
    <t>'150636</t>
  </si>
  <si>
    <t>LABOR - 150636 - 3</t>
  </si>
  <si>
    <t>Caixa sextavada em PVC de 3x3x1 1/2", marca de referência Tigreflex</t>
  </si>
  <si>
    <t>'1507</t>
  </si>
  <si>
    <t>ENVELOPAMENTO DE ELETRODUTOS</t>
  </si>
  <si>
    <t>'150701</t>
  </si>
  <si>
    <t>Envelopamento de concreto simples com consumo mínimo de cimento de 250kg/m3, inclusive escavação para profundidade mínima do eletroduto de 50 cm, de 25 x 25 cm, para 1 eletroduto</t>
  </si>
  <si>
    <t>'150702</t>
  </si>
  <si>
    <t>'150703</t>
  </si>
  <si>
    <t>Envelopamento de concreto simples com consumo mínimo de cimento de 250kg/m3, inclusive escavação para profundidade mínima do eletroduto de 50cm, de 60 x 30 cm, para 3 eletrodutos</t>
  </si>
  <si>
    <t>'150704</t>
  </si>
  <si>
    <t>Envelopamento de concreto simples com consumo mínimo de cimento de 250kg/m3, inclusive escavação para profundidade mínima do eletroduto de 50cm, de 45 x 45 cm, para 3 eletrodutos</t>
  </si>
  <si>
    <t>'1508</t>
  </si>
  <si>
    <t>INSTALAÇÕES APARENTES</t>
  </si>
  <si>
    <t>'150801</t>
  </si>
  <si>
    <t>LABOR - 150801 - 2</t>
  </si>
  <si>
    <t>Eletroduto aparente de PVC rígido roscável diâmetro 3/4", inclusive abraçadeira de fixação</t>
  </si>
  <si>
    <t>'150802</t>
  </si>
  <si>
    <t>LABOR - 150802 - 4</t>
  </si>
  <si>
    <t>Caixa de ligação de alumínio silício, tipo CONDULETES,sem rosca, no formato B, inclusive tampa com vedação, diâmetro 3/4"</t>
  </si>
  <si>
    <t>'150803</t>
  </si>
  <si>
    <t>LABOR - 150803 - 4</t>
  </si>
  <si>
    <t>Caixa de ligação de alumínio silício, tipo CONDULETES, sem rosca, no formato T, inclusive tampa com vedação, diâmetro 3/4"</t>
  </si>
  <si>
    <t>'150804</t>
  </si>
  <si>
    <t>LABOR - 150804 - 4</t>
  </si>
  <si>
    <t>Caixa de ligação de alumínio silício, tipo CONDULETES, sem rosca, no formato LR, inclusive tampa com vedação, diâmetro 3/4"</t>
  </si>
  <si>
    <t>'150805</t>
  </si>
  <si>
    <t>LABOR - 150805 - 4</t>
  </si>
  <si>
    <t>Caixa de ligação de alumínio silício, tipo CONDULETES, sem rosca, no formato X, inclusive tampa com vedação, diâmetro 3/4"</t>
  </si>
  <si>
    <t>'150806</t>
  </si>
  <si>
    <t>LABOR - 150806 - 2</t>
  </si>
  <si>
    <t>Eletroduto aparente de PVC rígido roscável diâmetro 1", inclusive abraçadeira de fixação</t>
  </si>
  <si>
    <t>'150807</t>
  </si>
  <si>
    <t>LABOR - 150807 - 1</t>
  </si>
  <si>
    <t>Canaleta sistema X da Pial ou equivalente, inclusive conexões</t>
  </si>
  <si>
    <t>'150835</t>
  </si>
  <si>
    <t>LABOR - 150835 - 2</t>
  </si>
  <si>
    <t>Eletrocalha perfurada em chapa de aço galvanizado nº16, 150x50mm, sem tampa</t>
  </si>
  <si>
    <t>'150836</t>
  </si>
  <si>
    <t>LABOR - 150836 - 2</t>
  </si>
  <si>
    <t>Eletrocalha perfurada em chapa de aço galvanizado nº16, 200x100mm, sem tampa</t>
  </si>
  <si>
    <t>'150837</t>
  </si>
  <si>
    <t>LABOR - 150837 - 1</t>
  </si>
  <si>
    <t>Eletrocalha perfurada em chapa de aço galvanizado nº16, 300x100mm, sem tampa</t>
  </si>
  <si>
    <t>'150838</t>
  </si>
  <si>
    <t>LABOR - 150838 - 1</t>
  </si>
  <si>
    <t>Eletrocalha perfurada em chapa de aço galvanizado nº16, 400x100mm, sem tampa</t>
  </si>
  <si>
    <t>'150843</t>
  </si>
  <si>
    <t>LABOR - 150843 - 1</t>
  </si>
  <si>
    <t>Redução concêntrica para eletrocalha perfurada, tipo "U", 200x150mm, aba 100</t>
  </si>
  <si>
    <t>'150844</t>
  </si>
  <si>
    <t>LABOR - 150844 - 1</t>
  </si>
  <si>
    <t>Redução concêntrica para eletrocalha perfurada, tipo "U", 300x150mm, aba 100</t>
  </si>
  <si>
    <t>'150845</t>
  </si>
  <si>
    <t>LABOR - 150845 - 1</t>
  </si>
  <si>
    <t>Redução concêntrica para eletrocalha perfurada, tipo "U", 400x150mm, aba 100</t>
  </si>
  <si>
    <t>'150850</t>
  </si>
  <si>
    <t>LABOR - 150850 - 1</t>
  </si>
  <si>
    <t>Saída horizontal para eletroduto de 3/4"</t>
  </si>
  <si>
    <t>'150851</t>
  </si>
  <si>
    <t>LABOR - 150851 - 1</t>
  </si>
  <si>
    <t>'150852</t>
  </si>
  <si>
    <t>LABOR - 150852 - 1</t>
  </si>
  <si>
    <t>'150860</t>
  </si>
  <si>
    <t>LABOR - 150860 - 1</t>
  </si>
  <si>
    <t>Tampa de encaixe para eletrocalha em chapa de aço galvanizada 18, dim. 150mm</t>
  </si>
  <si>
    <t>'150861</t>
  </si>
  <si>
    <t>LABOR - 150861 - 1</t>
  </si>
  <si>
    <t>Tampa de encaixe para eletrocalha em chapa de aço galvanizada 18, dim. 200mm</t>
  </si>
  <si>
    <t>'150862</t>
  </si>
  <si>
    <t>LABOR - 150862 - 1</t>
  </si>
  <si>
    <t>Tampa de encaixe para eletrocalha em chapa de aço galvanizada 18, dim. 300mm</t>
  </si>
  <si>
    <t>'150863</t>
  </si>
  <si>
    <t>LABOR - 150863 - 1</t>
  </si>
  <si>
    <t>Tampa de encaixe para eletrocalha em chapa de aço galvanizada 18, dim. 400mm</t>
  </si>
  <si>
    <t>'150866</t>
  </si>
  <si>
    <t>LABOR - 150866 - 1</t>
  </si>
  <si>
    <t>Junção simples para eletrocalha metálica 200x100mm, galvanizada, ref. Mega MG 2760 ou equivalente</t>
  </si>
  <si>
    <t>'150867</t>
  </si>
  <si>
    <t>LABOR - 150867 - 1</t>
  </si>
  <si>
    <t>Junção simples para eletrocalha metálica 300x100mm, galvanizada, ref. Mega MG 2760 ou equivalente</t>
  </si>
  <si>
    <t>'150870</t>
  </si>
  <si>
    <t>LABOR - 150870 - 1</t>
  </si>
  <si>
    <t>TÊ horizontal 90º para eletrocalha metálica 200x100mm, galvanizada, ref. MEGA MG 2570 ou equivalente</t>
  </si>
  <si>
    <t>'150871</t>
  </si>
  <si>
    <t>LABOR - 150871 - 1</t>
  </si>
  <si>
    <t>TÊ horizontal 90º para eletrocalha metálica 300x100mm, galvanizada, ref. MEGA MG 2570 ou equivalente</t>
  </si>
  <si>
    <t>'150875</t>
  </si>
  <si>
    <t>LABOR - 150875 - 1</t>
  </si>
  <si>
    <t>Curva horizontal 90º para eletrocalha metálica, 200x100mm, galvanizada, ref. MEGA MG 2510</t>
  </si>
  <si>
    <t>'150876</t>
  </si>
  <si>
    <t>LABOR - 150876 - 1</t>
  </si>
  <si>
    <t>Curva horizontal 90º para eletrocalha metálica, 300x100mm, galvanizada, ref. MEGA MG 2510</t>
  </si>
  <si>
    <t>'150880</t>
  </si>
  <si>
    <t>LABOR - 150880 - 1</t>
  </si>
  <si>
    <t>Suporte de fixação de eletroduto no teto, através de fita metálica perfurada (Walsiwa) ou equiv (1,30m), cursor (1 und), h=60cm, suporte "Y" (1 und), parafuso e bucha S8 (1 und)</t>
  </si>
  <si>
    <t>'150881</t>
  </si>
  <si>
    <t>LABOR - 150881 - 1</t>
  </si>
  <si>
    <t>'150882</t>
  </si>
  <si>
    <t>LABOR - 150882 - 1</t>
  </si>
  <si>
    <t>Suporte de fixação de eletrocalha de 300x100mm, na parede, através de suporte tipo mão francesa reforçada (1 und), parafuso e bucha S8 (2 und)</t>
  </si>
  <si>
    <t>'150883</t>
  </si>
  <si>
    <t>LABOR - 150883 - 1</t>
  </si>
  <si>
    <t>Suporte de fixação de eletrocalha de 400x100mm, na parede, através de suporte tipo mão francesa reforçada (1 und), parafuso e bucha S8 (2 und)</t>
  </si>
  <si>
    <t>'150884</t>
  </si>
  <si>
    <t>LABOR - 150884 - 1</t>
  </si>
  <si>
    <t>Suporte de fixação de eletrocalha de 200x100mm, no teto, através de gancho vertical (1 und), porca sextavada e arruela 1/4" (4 und), vergalhão rosca total 1/4" (h=60cm), cantoneira ZZ (1 und) e parafuso e bucha S8 (2 und)</t>
  </si>
  <si>
    <t>'150885</t>
  </si>
  <si>
    <t>LABOR - 150885 - 1</t>
  </si>
  <si>
    <t>Suporte de fixação de eletrocalha de 300x100mm, no teto, através de suporte angular (1 und), porca sextavada e arruela 1/4' (4 und) , vergalhão com rosca total 1/4" (h=60cm), cantoneira ZZ (2 und) e parafuso e bucha S8 (2 und)</t>
  </si>
  <si>
    <t>'150886</t>
  </si>
  <si>
    <t>LABOR - 150886 - 2</t>
  </si>
  <si>
    <t>Suporte de fixação de eletrocalha de 400x100mm, no teto, através de suporte angular (1 und), porca sextavada e arruela 1/4' (4 und), vergalhão rosca total 1/4" (h=60cm), cantoneira ZZ (2 und) e parafuso e bucha S8 (2 und)</t>
  </si>
  <si>
    <t>'1509</t>
  </si>
  <si>
    <t>COMPOSIÇÕES INTERMEDIÁRIAS P/ ELETRICA</t>
  </si>
  <si>
    <t>'150906</t>
  </si>
  <si>
    <t>LABOR - 150906 - 1</t>
  </si>
  <si>
    <t>Arame galvanizado 12 BWG (0.048 kg/m)</t>
  </si>
  <si>
    <t>'150910</t>
  </si>
  <si>
    <t>LABOR - 150910 - 1</t>
  </si>
  <si>
    <t>Cabeçote de alumínio de 3/4"</t>
  </si>
  <si>
    <t>'150916</t>
  </si>
  <si>
    <t>LABOR - 150916 - 1</t>
  </si>
  <si>
    <t>Canaleta sistema X Pial ou equivalente, inclusive conecções, 20x10x2200 mm, cod. 30801</t>
  </si>
  <si>
    <t>'150918</t>
  </si>
  <si>
    <t>LABOR - 150918 - 2</t>
  </si>
  <si>
    <t>Fita isolante em rolo de 19mm x 20 m, número 33 Scoth ou equivalente</t>
  </si>
  <si>
    <t>'150932</t>
  </si>
  <si>
    <t>LABOR - 150932 - 1</t>
  </si>
  <si>
    <t>Receptáculo (bocal) de louça para lâmpada incandescente</t>
  </si>
  <si>
    <t>'150934</t>
  </si>
  <si>
    <t>LABOR - 150934 - 1</t>
  </si>
  <si>
    <t>Lâmpada fluorescente 40 W</t>
  </si>
  <si>
    <t>'150937</t>
  </si>
  <si>
    <t>LABOR - 150937 - 1</t>
  </si>
  <si>
    <t>Arame de aço 14 BWG para guia</t>
  </si>
  <si>
    <t>'150964</t>
  </si>
  <si>
    <t>LABOR - 150964 - 1</t>
  </si>
  <si>
    <t>Lâmpada fluorescente de 20W</t>
  </si>
  <si>
    <t>'150967</t>
  </si>
  <si>
    <t>LABOR - 150967 - 1</t>
  </si>
  <si>
    <t>Soquete para lâmpada fluorescente</t>
  </si>
  <si>
    <t>'1510</t>
  </si>
  <si>
    <t>CAIXAS DE PASSAGEM EMPREGANDO ARGAMASSA DE CIMENTO, CAL E AREIA</t>
  </si>
  <si>
    <t>'151001</t>
  </si>
  <si>
    <t>Caixa de passagem de alvenaria de blocos cerâmicos 10 furos 10x20x20cm dimensões de 25x25x25cm, com revestimento interno em chapisco e reboco, tampa de concreto esp.5cm e lastro de brita 5 cm</t>
  </si>
  <si>
    <t>'151002</t>
  </si>
  <si>
    <t>'151003</t>
  </si>
  <si>
    <t>Caixa de passagem de alvenaria de blocos cerâmicos 10 furos 10x20x20cm, dimensão de 30x30x30cm, com revestimento interno em chapisco e reboco, tampa de concreto esp. 5cm e lastro de brita 5cm</t>
  </si>
  <si>
    <t>'151015</t>
  </si>
  <si>
    <t>Caixa de inspeção de alvenaria de blocos cerâmicos 10 furos 10x20x20cm dimensões de 30x30x60cm, com revestimento interno em chapisco e reboco, tampa de concreto esp.5cm e lastro de brita 5 cm</t>
  </si>
  <si>
    <t>'151016</t>
  </si>
  <si>
    <t>'151017</t>
  </si>
  <si>
    <t>'1511</t>
  </si>
  <si>
    <t>ELETRODUTOS E CONEXÕES</t>
  </si>
  <si>
    <t>'151125</t>
  </si>
  <si>
    <t>LABOR - 151125 - 1</t>
  </si>
  <si>
    <t>Eletroduto de PVC rígido roscável, diâm. 1/2" (20mm), inclusive conexões</t>
  </si>
  <si>
    <t>'151126</t>
  </si>
  <si>
    <t>LABOR - 151126 - 1</t>
  </si>
  <si>
    <t>'151127</t>
  </si>
  <si>
    <t>LABOR - 151127 - 1</t>
  </si>
  <si>
    <t>'151128</t>
  </si>
  <si>
    <t>LABOR - 151128 - 1</t>
  </si>
  <si>
    <t>Eletroduto de PVC rígido roscável, diâm. 1 1/4" (40mm), inclusive conexões</t>
  </si>
  <si>
    <t>'151129</t>
  </si>
  <si>
    <t>LABOR - 151129 - 1</t>
  </si>
  <si>
    <t>Eletroduto de PVC rígido roscável, diâm. 1 1/2" (50mm), inclusive conexões</t>
  </si>
  <si>
    <t>'151130</t>
  </si>
  <si>
    <t>LABOR - 151130 - 1</t>
  </si>
  <si>
    <t>'151131</t>
  </si>
  <si>
    <t>LABOR - 151131 - 1</t>
  </si>
  <si>
    <t>Eletroduto de PVC rígido roscável, diâm. 3" (85mm), inclusive conexões</t>
  </si>
  <si>
    <t>'151132</t>
  </si>
  <si>
    <t>LABOR - 151132 - 1</t>
  </si>
  <si>
    <t>'151133</t>
  </si>
  <si>
    <t>LABOR - 151133 - 1</t>
  </si>
  <si>
    <t>'151135</t>
  </si>
  <si>
    <t>LABOR - 151135 - 1</t>
  </si>
  <si>
    <t>Eletroduto de PVC rígido roscável, diâm. 4" (110mm), inclusive conexões</t>
  </si>
  <si>
    <t>'151136</t>
  </si>
  <si>
    <t>LABOR - 151136 - 1</t>
  </si>
  <si>
    <t>Eletroduto de PVC rígido roscável, diâm. 6" (164mm), inclusive conexões</t>
  </si>
  <si>
    <t>'151137</t>
  </si>
  <si>
    <t>LABOR - 151137 - 1</t>
  </si>
  <si>
    <t>'151138</t>
  </si>
  <si>
    <t>LABOR - 151138 - 1</t>
  </si>
  <si>
    <t>Eletroduto PEAD, cor preta, diam. 1.1/4", marca ref. Kanaflex ou equivalente</t>
  </si>
  <si>
    <t>'151139</t>
  </si>
  <si>
    <t>LABOR - 151139 - 1</t>
  </si>
  <si>
    <t>'151140</t>
  </si>
  <si>
    <t>LABOR - 151140 - 1</t>
  </si>
  <si>
    <t>Eletroduto PEAD, cor preta, diam. 3", marca ref. Kanaflex ou equivalente</t>
  </si>
  <si>
    <t>'151141</t>
  </si>
  <si>
    <t>LABOR - 151141 - 1</t>
  </si>
  <si>
    <t>'151142</t>
  </si>
  <si>
    <t>LABOR - 151142 - 1</t>
  </si>
  <si>
    <t>'1513</t>
  </si>
  <si>
    <t>CHAVES, FUSIVEIS E DISJUNTORES</t>
  </si>
  <si>
    <t>'151301</t>
  </si>
  <si>
    <t>LABOR - 151301 - 2</t>
  </si>
  <si>
    <t>Mini-Disjuntor monopolar 16 A, curva C - 5KA 220/127VCA (NBR IEC 60947-2), Ref. Siemens, GE, Schneider ou equivalente</t>
  </si>
  <si>
    <t>'151302</t>
  </si>
  <si>
    <t>LABOR - 151302 - 2</t>
  </si>
  <si>
    <t>Mini-Disjuntor monopolar 20 A, curva C - 5KA 220/127VCA (NBR IEC 60947-2), Ref. Siemens, GE, Schneider ou equivalente</t>
  </si>
  <si>
    <t>'151303</t>
  </si>
  <si>
    <t>LABOR - 151303 - 2</t>
  </si>
  <si>
    <t>Mini-Disjuntor monopolar 25 A, curva C - 5KA 220/127VCA (NBR IEC 60947-2), Ref. Siemens, GE, Schneider ou equivalente</t>
  </si>
  <si>
    <t>'151304</t>
  </si>
  <si>
    <t>LABOR - 151304 - 2</t>
  </si>
  <si>
    <t>Mini-Disjuntor monopolar 32 A, curva C - 5KA 220/127VCA (NBR IEC 60947-2), Ref. Siemens, GE, Schneider ou equivalente</t>
  </si>
  <si>
    <t>'151305</t>
  </si>
  <si>
    <t>LABOR - 151305 - 2</t>
  </si>
  <si>
    <t>Mini-Disjuntor monopolar 40 A, curva C - 5KA 220/127VCA (NBR IEC 60947-2), Ref. Siemens, GE, Schneider ou equivalente</t>
  </si>
  <si>
    <t>'151306</t>
  </si>
  <si>
    <t>LABOR - 151306 - 2</t>
  </si>
  <si>
    <t>Mini-Disjuntor bipolar 16 A, curva C - 5KA 220/127VCA (NBR IEC 60947-2), Ref. Siemens, GE, Schneider ou equivalente</t>
  </si>
  <si>
    <t>'151307</t>
  </si>
  <si>
    <t>LABOR - 151307 - 2</t>
  </si>
  <si>
    <t>Mini-Disjuntor bipolar 20 A, curva C - 5KA 220/127VCA (NBR IEC 60947-2), Ref. Siemens, GE, Schneider ou equivalente</t>
  </si>
  <si>
    <t>'151308</t>
  </si>
  <si>
    <t>LABOR - 151308 - 2</t>
  </si>
  <si>
    <t>Mini-Disjuntor bipolar 50 A, curva C - 5KA 220/127VCA (NBR IEC 60947-2), Ref. Siemens, GE, Schneider ou equivalente</t>
  </si>
  <si>
    <t>'151309</t>
  </si>
  <si>
    <t>LABOR - 151309 - 2</t>
  </si>
  <si>
    <t>Mini-Disjuntor tripolar 16 A, curva C - 5KA 220/127VCA (NBR IEC 60947-2), Ref. Siemens, GE, Schneider ou equivalente</t>
  </si>
  <si>
    <t>'151310</t>
  </si>
  <si>
    <t>LABOR - 151310 - 2</t>
  </si>
  <si>
    <t>Mini-Disjuntor tripolar 40 A, curva C - 5KA 220/127VCA (NBR IEC 60947-2), Ref. Siemens, GE, Schneider ou equivalente</t>
  </si>
  <si>
    <t>'151311</t>
  </si>
  <si>
    <t>LABOR - 151311 - 2</t>
  </si>
  <si>
    <t>Mini-Disjuntor tripolar 50 A, curva C - 5KA 220/127VCA (NBR IEC 60947-2), Ref. Siemens, GE, Schneider ou equivalente</t>
  </si>
  <si>
    <t>'151313</t>
  </si>
  <si>
    <t>LABOR - 151313 - 2</t>
  </si>
  <si>
    <t>Mini-Disjuntor tripolar 90 A, curva C - 5KA 220/127VCA (NBR IEC 60947-2), Ref. Siemens, GE, Schneider ou equivalente</t>
  </si>
  <si>
    <t>'151314</t>
  </si>
  <si>
    <t>LABOR - 151314 - 3</t>
  </si>
  <si>
    <t>Disjuntor Compacto em caixa moldada tripolar 100 A, curva C - 20KA 240VCA (NBR IEC 60947-2), Ref. Siemens, GE, Schneider ou equivalente</t>
  </si>
  <si>
    <t>'151316</t>
  </si>
  <si>
    <t>LABOR - 151316 - 2</t>
  </si>
  <si>
    <t>Mini-Disjuntor tripolar 70 A, curva C - 5KA 220/127VCA (NBR IEC 60947-2), Ref. Siemens, GE, Schneider ou equivalente</t>
  </si>
  <si>
    <t>'151317</t>
  </si>
  <si>
    <t>LABOR - 151317 - 3</t>
  </si>
  <si>
    <t>Mini-Disjuntor monopolar 50 A, curva C - 5KA 220/127VCA (NBR IEC 60947-2), Ref. Siemens, GE, Schneider ou equivalente</t>
  </si>
  <si>
    <t>'151318</t>
  </si>
  <si>
    <t>LABOR - 151318 - 2</t>
  </si>
  <si>
    <t>Mini-Disjuntor monopolar 63 A, curva C - 5KA 220/127VCA (NBR IEC 60947-2), Ref. Siemens, GE, Schneider ou equivalente</t>
  </si>
  <si>
    <t>'151319</t>
  </si>
  <si>
    <t>LABOR - 151319 - 2</t>
  </si>
  <si>
    <t>Mini-Disjuntor monopolar 70 A, curva C - 5KA 220/127VCA (NBR IEC 60947-2), Ref. Siemens, GE, Schneider ou equivalente</t>
  </si>
  <si>
    <t>'151320</t>
  </si>
  <si>
    <t>LABOR - 151320 - 2</t>
  </si>
  <si>
    <t>Mini-Disjuntor monopolar 80 A, curva C - 10KA 240VCA (NBR IEC 60947-2), Ref. Siemens, GE, Schneider ou equivalente</t>
  </si>
  <si>
    <t>'151321</t>
  </si>
  <si>
    <t>LABOR - 151321 - 2</t>
  </si>
  <si>
    <t>Mini-Disjuntor bipolar 25 A, curva C - 5KA 220/127VCA (NBR IEC 60947-2), Ref. Siemens, GE, Schneider ou equivalente</t>
  </si>
  <si>
    <t>'151322</t>
  </si>
  <si>
    <t>LABOR - 151322 - 2</t>
  </si>
  <si>
    <t>Mini-Disjuntor bipolar 32 A, curva C - 5KA 220/127VCA (NBR IEC 60947-2), Ref. Siemens, GE, Schneider ou equivalente</t>
  </si>
  <si>
    <t>'151323</t>
  </si>
  <si>
    <t>LABOR - 151323 - 2</t>
  </si>
  <si>
    <t>Mini-Disjuntor bipolar 40 A, curva C - 5KA 220/127VCA (NBR IEC 60947-2), Ref. Siemens, GE, Schneider ou equivalente</t>
  </si>
  <si>
    <t>'151324</t>
  </si>
  <si>
    <t>LABOR - 151324 - 2</t>
  </si>
  <si>
    <t>Mini-Disjuntor bipolar 63 A, curva C - 5KA 220/127VCA (NBR IEC 60947-2), Ref. Siemens, GE, Schneider ou equivalente</t>
  </si>
  <si>
    <t>'151325</t>
  </si>
  <si>
    <t>LABOR - 151325 - 2</t>
  </si>
  <si>
    <t>Mini-Disjuntor bipolar 70 A, curva C - 5KA 220/127VCA (NBR IEC 60947-2), Ref. Siemens, GE, Schneider ou equivalente</t>
  </si>
  <si>
    <t>'151326</t>
  </si>
  <si>
    <t>LABOR - 151326 - 3</t>
  </si>
  <si>
    <t>Mini-Disjuntor bipolar 80 A, curva C - 5KA 240VCA (NBR IEC 60947-2), Ref. Siemens, GE, Schneider ou equivalente</t>
  </si>
  <si>
    <t>'151327</t>
  </si>
  <si>
    <t>LABOR - 151327 - 2</t>
  </si>
  <si>
    <t>Mini-Disjuntor tripolar 20 A, curva C - 5KA 220/127VCA (NBR IEC 60947-2), Ref. Siemens, GE, Schneider ou equivalente</t>
  </si>
  <si>
    <t>'151328</t>
  </si>
  <si>
    <t>LABOR - 151328 - 2</t>
  </si>
  <si>
    <t>Mini-Disjuntor tripolar 25 A, curva C - 5KA 220/127VCA (NBR IEC 60947-2), Ref. Siemens, GE, Schneider ou equivalente</t>
  </si>
  <si>
    <t>'151329</t>
  </si>
  <si>
    <t>LABOR - 151329 - 3</t>
  </si>
  <si>
    <t>Mini-Disjuntor tripolar 32 A, curva C - 5KA 220/127VCA (NBR IEC 60947-2), Ref. Siemens, GE, Schneider ou equivalente</t>
  </si>
  <si>
    <t>'151330</t>
  </si>
  <si>
    <t>LABOR - 151330 - 2</t>
  </si>
  <si>
    <t>Mini-Disjuntor tripolar 63 A, curva C - 5KA 220/127VCA (NBR IEC 60947-2), Ref. Siemens, GE, Schneider ou equivalente</t>
  </si>
  <si>
    <t>'151331</t>
  </si>
  <si>
    <t>LABOR - 151331 - 3</t>
  </si>
  <si>
    <t>Mini-Disjuntor tripolar 80 A, curva C - 5KA 240VCA (NBR IEC 60947-2), Ref. Siemens, GE, Schneider ou equivalente</t>
  </si>
  <si>
    <t>'151332</t>
  </si>
  <si>
    <t>LABOR - 151332 - 3</t>
  </si>
  <si>
    <t>Mini-Disjuntor tripolar 125 A, curva C - 20KA 240VCA (NBR IEC 60947-2), Ref. Siemens, GE, Schneider ou equivalente</t>
  </si>
  <si>
    <t>'151333</t>
  </si>
  <si>
    <t>LABOR - 151333 - 2</t>
  </si>
  <si>
    <t>Disjuntor Compacto em caixa moldada tripolar 175 A, 50KA 220/240V / 25KA 380/415V (NBR IEC 60947-2), Ref. Siemens, GE, Schneider ou equivalente</t>
  </si>
  <si>
    <t>'151334</t>
  </si>
  <si>
    <t>LABOR - 151334 - 2</t>
  </si>
  <si>
    <t>Disjuntor Compacto em caixa moldada tripolar 200 A, 50KA 220/240V / 25KA 380/415V 20KA/440V (NBR IEC 60947-2), Ref. Siemens, GE, Schneider ou equivalente</t>
  </si>
  <si>
    <t>'151335</t>
  </si>
  <si>
    <t>LABOR - 151335 - 2</t>
  </si>
  <si>
    <t>Disjuntor Compacto em caixa moldada tripolar 400 A, 65KA 220/240V / 36KA 380/415V 35KA 440/460V 25KA 600V (NBR IEC 60947-2), Ref. Siemens, GE, Schneider ou equivalente</t>
  </si>
  <si>
    <t>'151337</t>
  </si>
  <si>
    <t>LABOR - 151337 - 1</t>
  </si>
  <si>
    <t>'151338</t>
  </si>
  <si>
    <t>LABOR - 151338 - 2</t>
  </si>
  <si>
    <t>Mini-Disjuntor monopolar 10 A, curva C - 5KA 220/127VCA (NBR IEC 60947-2), Ref. Siemens, GE, Schneider ou equivalente</t>
  </si>
  <si>
    <t>'151339</t>
  </si>
  <si>
    <t>LABOR - 151339 - 3</t>
  </si>
  <si>
    <t>Mini-Disjuntor tripolar 125 A, curva C - 15KA 240VCA (NBR IEC 60947-2), Ref. Siemens, GE, Schneider ou equivalente</t>
  </si>
  <si>
    <t>'151344</t>
  </si>
  <si>
    <t>LABOR - 151344 - 1</t>
  </si>
  <si>
    <t>Fusivel NH 100A, tamanho 01</t>
  </si>
  <si>
    <t>'151345</t>
  </si>
  <si>
    <t>LABOR - 151345 - 1</t>
  </si>
  <si>
    <t>Fusive NH 160A, tamanho 01</t>
  </si>
  <si>
    <t>'151346</t>
  </si>
  <si>
    <t>LABOR - 151346 - 1</t>
  </si>
  <si>
    <t>Fusive NH 250A, tamanho 02</t>
  </si>
  <si>
    <t>'151347</t>
  </si>
  <si>
    <t>LABOR - 151347 - 1</t>
  </si>
  <si>
    <t>Fusive NH 300A, tamanho 02</t>
  </si>
  <si>
    <t>'151348</t>
  </si>
  <si>
    <t>LABOR - 151348 - 1</t>
  </si>
  <si>
    <t>Fusive NH 355A, tamanho 02</t>
  </si>
  <si>
    <t>'151349</t>
  </si>
  <si>
    <t>LABOR - 151349 - 1</t>
  </si>
  <si>
    <t>Fusive NH 125A, tamanho 01</t>
  </si>
  <si>
    <t>'151350</t>
  </si>
  <si>
    <t>LABOR - 151350 - 3</t>
  </si>
  <si>
    <t>Interruptor Diferencial DR 25A, 30mA, 2 módulos</t>
  </si>
  <si>
    <t>'151357</t>
  </si>
  <si>
    <t>LABOR - 151357 - 1</t>
  </si>
  <si>
    <t>Interruptor Diferencial DR 40A, 30mA, 2 modulos</t>
  </si>
  <si>
    <t>'151359</t>
  </si>
  <si>
    <t>LABOR - 151359 - 1</t>
  </si>
  <si>
    <t>Interruptor Diferencial DR 80A, 30mA, 2 modulos</t>
  </si>
  <si>
    <t>'1514</t>
  </si>
  <si>
    <t>FIOS E CABOS</t>
  </si>
  <si>
    <t>'151401</t>
  </si>
  <si>
    <t>LABOR - 151401 - 1</t>
  </si>
  <si>
    <t>Fio de cobre termoplástico, com isolamento para 750V, seção de 1.5 mm2</t>
  </si>
  <si>
    <t>'151402</t>
  </si>
  <si>
    <t>LABOR - 151402 - 1</t>
  </si>
  <si>
    <t>Fio de cobre termoplástico, com isolamento para 750V, seção de 2.5 mm2</t>
  </si>
  <si>
    <t>'151403</t>
  </si>
  <si>
    <t>LABOR - 151403 - 1</t>
  </si>
  <si>
    <t>Fio ou cabo de cobre termoplástico, com isolamento para 750V, seção de 4.0 mm2</t>
  </si>
  <si>
    <t>'151404</t>
  </si>
  <si>
    <t>LABOR - 151404 - 1</t>
  </si>
  <si>
    <t>Fio ou cabo de cobre termoplástico, com isolamento para 750V, seção de 6.0 mm2</t>
  </si>
  <si>
    <t>'151405</t>
  </si>
  <si>
    <t>LABOR - 151405 - 1</t>
  </si>
  <si>
    <t>Fio ou cabo de cobre termoplástico, com isolamento para 750V, seção de 10.0 mm2</t>
  </si>
  <si>
    <t>'151406</t>
  </si>
  <si>
    <t>LABOR - 151406 - 1</t>
  </si>
  <si>
    <t>Fio ou cabo de cobre termoplástico, com isolamento para 750V, seção de 16.0 mm2</t>
  </si>
  <si>
    <t>'151407</t>
  </si>
  <si>
    <t>LABOR - 151407 - 1</t>
  </si>
  <si>
    <t>Cabo de cobre termoplástico, com isolamento para 750V, seção de 25.0 mm2</t>
  </si>
  <si>
    <t>'151413</t>
  </si>
  <si>
    <t>LABOR - 151413 - 1</t>
  </si>
  <si>
    <t>'151414</t>
  </si>
  <si>
    <t>LABOR - 151414 - 2</t>
  </si>
  <si>
    <t>Cabo de cobre nú, seção de 10.0 mm2</t>
  </si>
  <si>
    <t>'151417</t>
  </si>
  <si>
    <t>LABOR - 151417 - 2</t>
  </si>
  <si>
    <t>Cabo de cobre termoplástico (PVC) flexível isolado 0,6/1KV, anti-chama 90ºC HEPR - 2,5mm2</t>
  </si>
  <si>
    <t>'151418</t>
  </si>
  <si>
    <t>LABOR - 151418 - 2</t>
  </si>
  <si>
    <t>Cabo de cobre termoplástico (PVC) flexível isolado 0,6/1kV, anti-chama 90ºC HEPR - 4,0 mm2</t>
  </si>
  <si>
    <t>'151419</t>
  </si>
  <si>
    <t>LABOR - 151419 - 3</t>
  </si>
  <si>
    <t>Cabo de cobre termoplástico (PVC) flexível isolado 0,6/1kV, anti-chama 90ºC HEPR - 6,0 mm2</t>
  </si>
  <si>
    <t>'151420</t>
  </si>
  <si>
    <t>LABOR - 151420 - 3</t>
  </si>
  <si>
    <t>Cabo de cobre termoplástico (PVC) flexível isolado 0,6/1kV, anti-chama 90ºC HEPR - 10,0 mm2</t>
  </si>
  <si>
    <t>'151421</t>
  </si>
  <si>
    <t>LABOR - 151421 - 4</t>
  </si>
  <si>
    <t>Cabo de cobre termoplástico (PVC) flexível isolado 0,6/1kV, anti-chama 90ºC HEPR - 16,0 mm2</t>
  </si>
  <si>
    <t>'151422</t>
  </si>
  <si>
    <t>LABOR - 151422 - 3</t>
  </si>
  <si>
    <t>'151423</t>
  </si>
  <si>
    <t>LABOR - 151423 - 2</t>
  </si>
  <si>
    <t>Cabo de cobre termoplástico (PVC) flexível isolado 0,6/1kV, anti-chama 90ºC HEPR - 35,0 mm2</t>
  </si>
  <si>
    <t>'151425</t>
  </si>
  <si>
    <t>LABOR - 151425 - 2</t>
  </si>
  <si>
    <t>Cabo de cobre termoplástico (PVC) flexível isolado 0,6/1kV, anti-chama 90ºC HEPR - 50,0 mm2</t>
  </si>
  <si>
    <t>'151426</t>
  </si>
  <si>
    <t>LABOR - 151426 - 2</t>
  </si>
  <si>
    <t>Cabo de cobre termoplástico (PVC) flexível isolado 0,6/1kV, anti-chama 90ºC HEPR - 95,0 mm2</t>
  </si>
  <si>
    <t>'151427</t>
  </si>
  <si>
    <t>LABOR - 151427 - 2</t>
  </si>
  <si>
    <t>Cabo de cobre termoplástico (PVC) flexível isolado 0,6/1kV, anti-chama 90ºC HEPR - 120,0 mm2</t>
  </si>
  <si>
    <t>'151428</t>
  </si>
  <si>
    <t>LABOR - 151428 - 2</t>
  </si>
  <si>
    <t>Cabo de cobre termoplástico (PVC) flexível isolado 0,6/1kV, anti-chama 90ºC HEPR - 300,0 mm2</t>
  </si>
  <si>
    <t>'151429</t>
  </si>
  <si>
    <t>LABOR - 151429 - 3</t>
  </si>
  <si>
    <t>Cabo de cobre termoplástico (PVC) flexível isolado 0,6/1kV, anti-chama 90ºC HEPR - 70,0 mm2</t>
  </si>
  <si>
    <t>'151430</t>
  </si>
  <si>
    <t>LABOR - 151430 - 2</t>
  </si>
  <si>
    <t>Cabo de cobre termoplástico (PVC) flexível isolado 0,6/1kV, anti-chama 90ºC HEPR - 150,0 mm2</t>
  </si>
  <si>
    <t>'151431</t>
  </si>
  <si>
    <t>LABOR - 151431 - 1</t>
  </si>
  <si>
    <t>Cabo de cobre termoplástico, com isolamento para 1000V, seção de 185,0mm2</t>
  </si>
  <si>
    <t>'151432</t>
  </si>
  <si>
    <t>LABOR - 151432 - 1</t>
  </si>
  <si>
    <t>Cabo de cobre termoplástico, com isolamento para 1000V, seção de 240,0mm2</t>
  </si>
  <si>
    <t>'151433</t>
  </si>
  <si>
    <t>LABOR - 151433 - 1</t>
  </si>
  <si>
    <t>Cabo de cobre termoplástico, com isolamento para 15KV, seção de 25,0mm2</t>
  </si>
  <si>
    <t>'151434</t>
  </si>
  <si>
    <t>LABOR - 151434 - 1</t>
  </si>
  <si>
    <t>'151438</t>
  </si>
  <si>
    <t>LABOR - 151438 - 1</t>
  </si>
  <si>
    <t>Fio ou cabo paralelo de cobre, com isolamento para 1000V, seção de 2 x 2.5 mm2</t>
  </si>
  <si>
    <t>'151439</t>
  </si>
  <si>
    <t>LABOR - 151439 - 1</t>
  </si>
  <si>
    <t>Cabo paralelo PP de cobre, com isolamento para 1000V, seção 3x2,5mm2</t>
  </si>
  <si>
    <t>'151440</t>
  </si>
  <si>
    <t>LABOR - 151440 - 1</t>
  </si>
  <si>
    <t>Cabo paralelo PP de cobre, com isolamento para 1000V, seção 3x4,0mm2</t>
  </si>
  <si>
    <t>'1515</t>
  </si>
  <si>
    <t>'151503</t>
  </si>
  <si>
    <t>LABOR - 151503 - 1</t>
  </si>
  <si>
    <t>Cabeçote de alumínio de 1 1/4"</t>
  </si>
  <si>
    <t>'151504</t>
  </si>
  <si>
    <t>LABOR - 151504 - 1</t>
  </si>
  <si>
    <t>Cabeçote de alumínio de 1 1/2"</t>
  </si>
  <si>
    <t>'151506</t>
  </si>
  <si>
    <t>LABOR - 151506 - 1</t>
  </si>
  <si>
    <t>'151507</t>
  </si>
  <si>
    <t>LABOR - 151507 - 1</t>
  </si>
  <si>
    <t>Sapatilha</t>
  </si>
  <si>
    <t>'151508</t>
  </si>
  <si>
    <t>LABOR - 151508 - 1</t>
  </si>
  <si>
    <t>Bucha e arruela de alumínio fundido diâmetro 20mm (3/4")</t>
  </si>
  <si>
    <t>'151509</t>
  </si>
  <si>
    <t>LABOR - 151509 - 1</t>
  </si>
  <si>
    <t>Bucha e arruela de alumínio fundido diâmetro 25mm (1")</t>
  </si>
  <si>
    <t>'151510</t>
  </si>
  <si>
    <t>LABOR - 151510 - 1</t>
  </si>
  <si>
    <t>Bucha e arruela de alumínio fundido diâmetro 40mm (1 1/2")</t>
  </si>
  <si>
    <t>'151511</t>
  </si>
  <si>
    <t>LABOR - 151511 - 1</t>
  </si>
  <si>
    <t>Bucha e arruela de alumínio fundido diâmetro 80mm (3")</t>
  </si>
  <si>
    <t>'151512</t>
  </si>
  <si>
    <t>LABOR - 151512 - 2</t>
  </si>
  <si>
    <t>Automático de bóia, 2 funções 25A</t>
  </si>
  <si>
    <t>'151513</t>
  </si>
  <si>
    <t>LABOR - 151513 - 1</t>
  </si>
  <si>
    <t>Parafuso de máquina de ferro galvanizado diâmetro 16mm</t>
  </si>
  <si>
    <t>'1516</t>
  </si>
  <si>
    <t>'151601</t>
  </si>
  <si>
    <t>LABOR - 151601 - 1</t>
  </si>
  <si>
    <t>Abertura e fechamento de rasgos em alvenaria, para passagem de eletrodutos diâm. 1/2" a 1"</t>
  </si>
  <si>
    <t>'151602</t>
  </si>
  <si>
    <t>LABOR - 151602 - 1</t>
  </si>
  <si>
    <t>Abertura e fechamento de rasgos em alvenaria, para passagem de eletroduto diâm. 1 1/4"a 2"</t>
  </si>
  <si>
    <t>'151603</t>
  </si>
  <si>
    <t>LABOR - 151603 - 1</t>
  </si>
  <si>
    <t>Abertura e fechamento de rasgos em alvenaria, para passagem de eletroduto diâm. 2 1/2" a 4"</t>
  </si>
  <si>
    <t>'151604</t>
  </si>
  <si>
    <t>LABOR - 151604 - 1</t>
  </si>
  <si>
    <t>Abertura e fechamento de rasgos em concreto, para passagem de eletroduto diâm. 1/2" a 1"</t>
  </si>
  <si>
    <t>'151605</t>
  </si>
  <si>
    <t>LABOR - 151605 - 1</t>
  </si>
  <si>
    <t>Abertura e fechamento de rasgos em concreto, para passagem de eletroduto diâm. 1 1/4" a 2"</t>
  </si>
  <si>
    <t>'151606</t>
  </si>
  <si>
    <t>LABOR - 151606 - 1</t>
  </si>
  <si>
    <t>Abertura e fechamento de rasgos em concreto, para passagem de eletroduto diâm. 2 1/2" a 4"</t>
  </si>
  <si>
    <t>'1517</t>
  </si>
  <si>
    <t>PADRAO DE ENTRADA DE ENERGIA - NORTEC-01 - ESCELSA</t>
  </si>
  <si>
    <t>'151701</t>
  </si>
  <si>
    <t>Padrão de entrada de energia elétrica, monofásico, entrada aérea, a 2 fios, carga instalada em muro de 3500 até 9000W - 220/127V</t>
  </si>
  <si>
    <t>'151702</t>
  </si>
  <si>
    <t>Padrão de entrada de energia elétrica, bifásico, entrada aérea, a 3 fios, carga instalada em muro de 9001 até 15000W - 220/127V</t>
  </si>
  <si>
    <t>'151703</t>
  </si>
  <si>
    <t>Padrão de entrada de energia elétrica, trifásico, entrada aérea, a 4 fios, carga instalada em muro de 15001 até 26000W - 220/127V</t>
  </si>
  <si>
    <t>'151704</t>
  </si>
  <si>
    <t>Padrão de entrada de energia elétrica, trifásico, entrada aérea, a 4 fios, carga instalada em muro de 26001 até 34000W - 220/127V</t>
  </si>
  <si>
    <t>'151705</t>
  </si>
  <si>
    <t>Padrão de entrada de energia elétrica, trifásico, entrada aérea, a 4 fios, carga instalada em muro de 34001 até 41000W - 220/127V</t>
  </si>
  <si>
    <t>'151706</t>
  </si>
  <si>
    <t>Padrão de entrada de energia elétrica, trifásico, entrada aérea, a 4 fios, carga instalada em muro de 41001 até 57000W - 220/127V</t>
  </si>
  <si>
    <t>'151707</t>
  </si>
  <si>
    <t>LABOR - 151707 - 4</t>
  </si>
  <si>
    <t>Padrão de entrada de energia elétrica, trifásico, entrada subterrânea, a 4 fios, carga instalada em muro de 41001 até 57000W - 220/127V, exclusive derivação de ramal de entrada subterrânea</t>
  </si>
  <si>
    <t>'151710</t>
  </si>
  <si>
    <t>Padrão de entrada de energia elétrica, trifásico, entrada aérea, a 4 fios, carga instalada em muro de 57001 até 75000W - 220/127V</t>
  </si>
  <si>
    <t>'151711</t>
  </si>
  <si>
    <t>LABOR - 151711 - 4</t>
  </si>
  <si>
    <t>Padrão de entrada de energia elétrica, trifásico, entrada subterrânea, a 4 fios, carga instalada em muro de 57001 até 75000W - 220/127V, exclusive derivação de ramal de entrada subterrânea</t>
  </si>
  <si>
    <t>'151712</t>
  </si>
  <si>
    <t>Subestação ext. aérea trifás. 75KVA, completa, c/ quadros de medição, transf. a óleo, chave geral tripolar, poste e acessórios, conf. NOR-TEC-01 da Escelsa, incl. mureta rev. c/ arg. cimento, cal hidrat. CH1 e areia traço 1:0.5:6</t>
  </si>
  <si>
    <t>'151713</t>
  </si>
  <si>
    <t>Subestação ext. aérea trifás. 112.5KVA, completa, c/ quadros de medição, transf. a óleo, chave geral trip., poste e acessórios, conf. NOR-TEC-01 da Escelsa, incl. mureta rev. c/ arg. cimento, cal hidrat. CH1 e areia traço 1:0.5:6</t>
  </si>
  <si>
    <t>'151714</t>
  </si>
  <si>
    <t>Subestação ext. aérea trifás. 150KVA, completa, c/ quadros de medição, transf. a óleo, chave geral trip., poste e acessórios, conf. NOR-TEC-01 da Escelsa, incl. mureta rev. c/ arg. cimento, cal hidrat. CH1 e areia traço 1:0.5:6</t>
  </si>
  <si>
    <t>'151715</t>
  </si>
  <si>
    <t>Subestação ext. aérea trifás. 225KVA, completa, c/ quadros de medição, transf. a óleo, chave geral trip., poste e acessórios, conf. NOR-TEC-01 da Escelsa, incl. mureta rev. c/ arg. cimento, cal hidrat. CH1 e areia traço 1:0.5:6</t>
  </si>
  <si>
    <t>'1518</t>
  </si>
  <si>
    <t>PONTOS ELETRICOS REVISAO NR-10</t>
  </si>
  <si>
    <t>'151801</t>
  </si>
  <si>
    <t>LABOR - 151801 - 2</t>
  </si>
  <si>
    <t>Ponto padrão de luz no teto - considerando eletroduto PVC rígido de 3/4" inclusive conexões (4.5m), fio isolado PVC de 2.5mm2 (16.2m) e caixa PVC 4x4" (1 und)</t>
  </si>
  <si>
    <t>'151802</t>
  </si>
  <si>
    <t>LABOR - 151802 - 2</t>
  </si>
  <si>
    <t>Ponto padrão de luz na parede - considerando eletroduto PVC rígido de 3/4" inclusive conexões (4.5m), fio isolado PVC de 2.5mm2 (16.2m) e caixa pvc 4x2" (1 und)</t>
  </si>
  <si>
    <t>'151803</t>
  </si>
  <si>
    <t>LABOR - 151803 - 2</t>
  </si>
  <si>
    <t>Ponto padrão de tomada 2 pólos mais terra - considerando eletroduto PVC rígido de 3/4" inclusive conexões (5.0m), fio isolado PVC de 2.5mm2 (16.5m) e caixa pvc 4x2" (1 und)</t>
  </si>
  <si>
    <t>'151805</t>
  </si>
  <si>
    <t>LABOR - 151805 - 2</t>
  </si>
  <si>
    <t>Ponto padrão de tomada para chuveiro elétrico - considerando eletroduto PVC rígido de 3/4" inclusive conexões (9.0m), fio isolado PVC de 6.0mm2 (32.5m) e caixa PVC 4x2" (1 und)</t>
  </si>
  <si>
    <t>'151806</t>
  </si>
  <si>
    <t>LABOR - 151806 - 2</t>
  </si>
  <si>
    <t>Ponto padrão de tomada para ar refrigerado - considerando eletroduto PVC rígido de 3/4" inclusive conexões (6.0m), fio isolado PVC de 4.0mm2 (21.6m) e caixa PVC 4x2" (1 und)</t>
  </si>
  <si>
    <t>'151807</t>
  </si>
  <si>
    <t>LABOR - 151807 - 2</t>
  </si>
  <si>
    <t>Ponto padrão de ventilador no teto - considerando eletroduto PVC rígido de 3/4" inclusive conexões (4.5m), fio isolado PVC de 2.5mm2 (21.6m) e caixa PVC 4x4" (1 und)</t>
  </si>
  <si>
    <t>'151809</t>
  </si>
  <si>
    <t>LABOR - 151809 - 2</t>
  </si>
  <si>
    <t>Ponto padrão de interruptor de 2 teclas simples - considerando eletroduto PVC rígido de 3/4" inclusive conexões (3.3m), fio isolado PVC de 2.5mm2 (17.2m) e caixa PVC 4x2" (1 und)</t>
  </si>
  <si>
    <t>'151810</t>
  </si>
  <si>
    <t>LABOR - 151810 - 2</t>
  </si>
  <si>
    <t>Ponto padrão de interruptor de 1 tecla paralelo - considerando eletroduto PVC rígido de 3/4" inclusive conexões (8.5m), fio isolado PVC de 2.5mm2 (28.8m) e caixa PVC 4x2" (1 und)</t>
  </si>
  <si>
    <t>'151811</t>
  </si>
  <si>
    <t>LABOR - 151811 - 2</t>
  </si>
  <si>
    <t>Ponto padrão de interruptor de 1 tecla simples e 1 tomada dois pólos mais terra 10A/250V - considerando eletroduto PVC rígido de 3/4" inclusive conexões (4.5m), fio isolado PVC de 2.5mm2 (19.4m) e caixa PVC 4x2" (1 und)</t>
  </si>
  <si>
    <t>'151812</t>
  </si>
  <si>
    <t>LABOR - 151812 - 2</t>
  </si>
  <si>
    <t>Ponto padrão de interruptor de 2 teclas simples e 1 tomada dois pólos mais terra 10A/250V - considerando eletroduto PVC rígido de 3/4" inclusive conexões (4.5m), fio isolado PVC de 2.5mm2 (22.9m) e caixa PVC 4x2" (1 und)</t>
  </si>
  <si>
    <t>'151813</t>
  </si>
  <si>
    <t>LABOR - 151813 - 2</t>
  </si>
  <si>
    <t>Ponto padrão de campainha - considerando eletroduto PVC rígido de 3/4" inclusive conexões (5.0m), fio isolado PVC de 2.5mm2 (12.0m) e caixa PVC 4x2" (1 und)</t>
  </si>
  <si>
    <t>'151814</t>
  </si>
  <si>
    <t>LABOR - 151814 - 1</t>
  </si>
  <si>
    <t>Ponto padrão de poste para iluminação externa - considerando eletroduto PVC rígido de 3/4" inclusive conexões (7.7m) e fio isolado PVC de 2.5mm2 (25.2.0m)</t>
  </si>
  <si>
    <t>'151815</t>
  </si>
  <si>
    <t>LABOR - 151815 - 2</t>
  </si>
  <si>
    <t>Ponto padrão de interruptor para ventilador - considerando eletroduto PVC rígido de 3/4" inclusive conexões (3.3m), fio isolado PVC de 2.5mm2 (12.0m) e caixa PVC 4x2" (1 und)</t>
  </si>
  <si>
    <t>'151816</t>
  </si>
  <si>
    <t>LABOR - 151816 - 2</t>
  </si>
  <si>
    <t>Ponto padrão de interruptor de 3 teclas simples - considerando eletroduto PVC rígido de 3/4" inclusive conexões (4.5m), fio isolado PVC de 2.5mm2 (25.8m) e caixa PVC 4x2" (1 und)</t>
  </si>
  <si>
    <t>'151817</t>
  </si>
  <si>
    <t>LABOR - 151817 - 1</t>
  </si>
  <si>
    <t>Ponto padrão de tomada de piso - considerando eletroduto PVC rígido de 3/4" inclusive conexões (5.0m), fio isolado PVC de 2.5mm2 (18.0m) e caixa alumínio silício 4x4" (1 und)</t>
  </si>
  <si>
    <t>'151819</t>
  </si>
  <si>
    <t>LABOR - 151819 - 3</t>
  </si>
  <si>
    <t>Ponto de antena de TV - considerando eletroduto PVC rígido de 3/4" inclusive conexões (3.0m), cabo coaxial 67 Ohms (4.5m) e caixa PVC 4x2" (1 und)</t>
  </si>
  <si>
    <t>'151820</t>
  </si>
  <si>
    <t>LABOR - 151820 - 2</t>
  </si>
  <si>
    <t>Ponto padrão de interruptor de 1 tecla intermediário - considerando eletroduto PVC rígido de 3/4" inclusive conexões (3.3m), fio isolado PVC de 2.5mm2 (15.8m) e caixa PVC 4x2" (1 und)</t>
  </si>
  <si>
    <t>'1519</t>
  </si>
  <si>
    <t>QUADROS DE DISTRIBUIÇÃO COM BARRAMENTO, TRINCO E FECHADURA</t>
  </si>
  <si>
    <t>'151901</t>
  </si>
  <si>
    <t>LABOR - 151901 - 1</t>
  </si>
  <si>
    <t>Quadro distrib. energia, embutido ou semi embutido, capac. p/ 16 disj. DIN, c/barram trif. 100A barra. neutro e terra, fab. em chapa de aço 12 USG com porta, espelho, trinco com fechad ch yale, Ref. QDTN II-16DIN-CEMAR ou equiv.</t>
  </si>
  <si>
    <t>'151902</t>
  </si>
  <si>
    <t>LABOR - 151902 - 2</t>
  </si>
  <si>
    <t>Quadro distrib. energia, embutido ou semi embutido, capac. p/ 28 disj. DIN, c/barram trif. 100A barra. neutro e terra, fab. em chapa de aço 12 USG com porta, espelho, trinco com fechad ch yale, Ref. QDTN II-28DIN-CEMAR ou equiv.</t>
  </si>
  <si>
    <t>'151903</t>
  </si>
  <si>
    <t>LABOR - 151903 - 2</t>
  </si>
  <si>
    <t>Quadro distrib. energia, embutido ou semi embutido, capac. p/ 34 disj. DIN, c/barram trif. 100A barra. neutro e terra, fab. em chapa de aço 12 USG com porta, espelho, trinco com fechad ch yale, Ref. QDTN II-34DIN-CEMAR ou equiv</t>
  </si>
  <si>
    <t>'151904</t>
  </si>
  <si>
    <t>LABOR - 151904 - 2</t>
  </si>
  <si>
    <t>Quadro distrib. energia, embutido ou semi embutido, capac. p/ 44 disj. DIN, c/barram trif. 100A barra. neutro e terra, fab. em chapa de aço 12 USG com porta, espelho, trinco com fechad ch yale, Ref. QDTN II-44DIN-CEMAR ou equiv</t>
  </si>
  <si>
    <t>'151905</t>
  </si>
  <si>
    <t>LABOR - 151905 - 2</t>
  </si>
  <si>
    <t>Quadro distrib. energia, embutido ou semi embutido, capac. p/ 54 disj. DIN, c/barram trif. 100A barra. neutro e terra, fab. em chapa de aço 12 USG com porta, espelho, trinco com fechad ch yale, Ref. QDTN II-54DIN-CEMAR</t>
  </si>
  <si>
    <t>'1520</t>
  </si>
  <si>
    <t>TERMINAIS, CONECTORES E ABRAÇADEIRAS</t>
  </si>
  <si>
    <t>'152001</t>
  </si>
  <si>
    <t>LABOR - 152001 - 2</t>
  </si>
  <si>
    <t>Terminal para ligação de cabo a barra até 4.0mm2</t>
  </si>
  <si>
    <t>'152002</t>
  </si>
  <si>
    <t>LABOR - 152002 - 1</t>
  </si>
  <si>
    <t>Terminal para ligação de cabo a barra de 6.0 mm2</t>
  </si>
  <si>
    <t>'152003</t>
  </si>
  <si>
    <t>LABOR - 152003 - 1</t>
  </si>
  <si>
    <t>Terminal para ligação de cabo a barra de 10.0 mm2</t>
  </si>
  <si>
    <t>'152004</t>
  </si>
  <si>
    <t>LABOR - 152004 - 1</t>
  </si>
  <si>
    <t>Terminal para ligação de cabo a barra de 16.0 mm2</t>
  </si>
  <si>
    <t>'152005</t>
  </si>
  <si>
    <t>LABOR - 152005 - 1</t>
  </si>
  <si>
    <t>Terminal para ligação de cabo a barra de 25.0 mm2</t>
  </si>
  <si>
    <t>'152006</t>
  </si>
  <si>
    <t>LABOR - 152006 - 1</t>
  </si>
  <si>
    <t>Terminal para ligação de cabo a barra de 35.0 mm2</t>
  </si>
  <si>
    <t>'152007</t>
  </si>
  <si>
    <t>LABOR - 152007 - 1</t>
  </si>
  <si>
    <t>Terminal para ligação de cabo a barra de 50.0 mm2</t>
  </si>
  <si>
    <t>'152010</t>
  </si>
  <si>
    <t>LABOR - 152010 - 2</t>
  </si>
  <si>
    <t>Terminal para ligação de cabo a barra de 70 mm2</t>
  </si>
  <si>
    <t>'152011</t>
  </si>
  <si>
    <t>LABOR - 152011 - 1</t>
  </si>
  <si>
    <t>Terminal para ligação de cabo a barra de 95 mm2</t>
  </si>
  <si>
    <t>'152012</t>
  </si>
  <si>
    <t>LABOR - 152012 - 1</t>
  </si>
  <si>
    <t>Terminal para ligação de cabo a barra de 120 mm2</t>
  </si>
  <si>
    <t>'152013</t>
  </si>
  <si>
    <t>LABOR - 152013 - 1</t>
  </si>
  <si>
    <t>Terminal para ligação de cabo a barra de 150 mm2</t>
  </si>
  <si>
    <t>'152014</t>
  </si>
  <si>
    <t>LABOR - 152014 - 1</t>
  </si>
  <si>
    <t>Terminal para ligação de cabo a barra de 185 mm2</t>
  </si>
  <si>
    <t>'152015</t>
  </si>
  <si>
    <t>LABOR - 152015 - 1</t>
  </si>
  <si>
    <t>Terminal para ligação de cabo a barra de 240 mm2</t>
  </si>
  <si>
    <t>'152016</t>
  </si>
  <si>
    <t>LABOR - 152016 - 1</t>
  </si>
  <si>
    <t>Terminal para ligação de cabo a barra de 300 mm2</t>
  </si>
  <si>
    <t>'152025</t>
  </si>
  <si>
    <t>LABOR - 152025 - 1</t>
  </si>
  <si>
    <t>Terminal para ligação de cabo a barra duplo de 185 mm2</t>
  </si>
  <si>
    <t>'152026</t>
  </si>
  <si>
    <t>LABOR - 152026 - 1</t>
  </si>
  <si>
    <t>Terminal para ligação de cabo a barra duplo de 240 mm2</t>
  </si>
  <si>
    <t>'152027</t>
  </si>
  <si>
    <t>LABOR - 152027 - 1</t>
  </si>
  <si>
    <t>Terminal para ligação de cabo a barra duplo de 300 mm2</t>
  </si>
  <si>
    <t>'152030</t>
  </si>
  <si>
    <t>LABOR - 152030 - 1</t>
  </si>
  <si>
    <t>Conector split bolt para cabo de 4.0 mm2</t>
  </si>
  <si>
    <t>'152031</t>
  </si>
  <si>
    <t>LABOR - 152031 - 1</t>
  </si>
  <si>
    <t>Conector split bolt para cabo de 35.0 mm2</t>
  </si>
  <si>
    <t>'152033</t>
  </si>
  <si>
    <t>LABOR - 152033 - 1</t>
  </si>
  <si>
    <t>Conector porcelana 3 polos para cabos de #4,0mm2</t>
  </si>
  <si>
    <t>'152034</t>
  </si>
  <si>
    <t>LABOR - 152034 - 1</t>
  </si>
  <si>
    <t>Conector porcelana 3 polos para cabo de #6,0mm2</t>
  </si>
  <si>
    <t>'152035</t>
  </si>
  <si>
    <t>LABOR - 152035 - 1</t>
  </si>
  <si>
    <t>Conector porcelana 3 polos para cabos de #10,0mm2</t>
  </si>
  <si>
    <t>'152040</t>
  </si>
  <si>
    <t>LABOR - 152040 - 1</t>
  </si>
  <si>
    <t>Prensa cabos para eletroduto 1/2"</t>
  </si>
  <si>
    <t>'152041</t>
  </si>
  <si>
    <t>LABOR - 152041 - 1</t>
  </si>
  <si>
    <t>Prensa cabos para eletroduto 3/4"</t>
  </si>
  <si>
    <t>'152042</t>
  </si>
  <si>
    <t>LABOR - 152042 - 1</t>
  </si>
  <si>
    <t>Prensa cabos para eletroduto de 1"</t>
  </si>
  <si>
    <t>'1522</t>
  </si>
  <si>
    <t>(COMPOSIÇÃO REPRESENTATIVA) - MONTAGEM MECANICA E ELETRICA, TESTE DE ACEITAÇÃO DE QUADROS DE FABRICAÇÃO ESPECIAL COM ATESTADOS TTA/PTTA</t>
  </si>
  <si>
    <t>'152201</t>
  </si>
  <si>
    <t>LABOR - 152201 - 2</t>
  </si>
  <si>
    <t>(composição representativa) Montagem mecânica de quadro de distribuição até 16 circuitos (600x500mm)</t>
  </si>
  <si>
    <t>'152202</t>
  </si>
  <si>
    <t>LABOR - 152202 - 1</t>
  </si>
  <si>
    <t>(composição representativa) Montagem mecânica de Quadro de distribuição até 32 circuitos (1000x600mm)</t>
  </si>
  <si>
    <t>'152203</t>
  </si>
  <si>
    <t>LABOR - 152203 - 1</t>
  </si>
  <si>
    <t>(composição representativa) Montagem mecânica de Quadro de distribuição até 64 circuitos (2000x800mm)</t>
  </si>
  <si>
    <t>'152204</t>
  </si>
  <si>
    <t>LABOR - 152204 - 2</t>
  </si>
  <si>
    <t>(composição representativa) Montagem mecânica de Barramento de cobre de 1/2" x 1/16" (85A) até 2.1/2" x 5/16" (905A)</t>
  </si>
  <si>
    <t>'152205</t>
  </si>
  <si>
    <t>LABOR - 152205 - 2</t>
  </si>
  <si>
    <t>(composição representativa) Montagem mecânica de Barramento de cobre de 2.1/4" x 1/2" (1086A) até 8" x 1/2" (3195A)</t>
  </si>
  <si>
    <t>'152206</t>
  </si>
  <si>
    <t>LABOR - 152206 - 2</t>
  </si>
  <si>
    <t>(composição representativa) Montagem mecânica de Isolador p/ barra de 1000V</t>
  </si>
  <si>
    <t>'152207</t>
  </si>
  <si>
    <t>LABOR - 152207 - 2</t>
  </si>
  <si>
    <t>(composição representativa) Montagem mecânica de trilho metálico DIN 35mm</t>
  </si>
  <si>
    <t>'152208</t>
  </si>
  <si>
    <t>LABOR - 152208 - 1</t>
  </si>
  <si>
    <t>(composição representativa) Montagem elétrica de Programador logico</t>
  </si>
  <si>
    <t>'152209</t>
  </si>
  <si>
    <t>LABOR - 152209 - 1</t>
  </si>
  <si>
    <t>(composição representativa) Montagem elétrica de Disjuntor Tripolar até 400A</t>
  </si>
  <si>
    <t>'152210</t>
  </si>
  <si>
    <t>LABOR - 152210 - 1</t>
  </si>
  <si>
    <t>(composição representativa) Montagem elétrica de Disjuntor Tripolar Geral até 1000A</t>
  </si>
  <si>
    <t>'152211</t>
  </si>
  <si>
    <t>LABOR - 152211 - 1</t>
  </si>
  <si>
    <t>(composição representativa) Montagem elétrica de Disjuntor Tripolar Geral até 1600A</t>
  </si>
  <si>
    <t>'152212</t>
  </si>
  <si>
    <t>LABOR - 152212 - 1</t>
  </si>
  <si>
    <t>(composição representativa) Montagem elétrica de Disjuntor Tripolar Geral até 3150A</t>
  </si>
  <si>
    <t>'152213</t>
  </si>
  <si>
    <t>LABOR - 152213 - 1</t>
  </si>
  <si>
    <t>(composição representativa) Montagem elétrica de Dispositivo Diferencial Residual (DR) Monopolar</t>
  </si>
  <si>
    <t>'152214</t>
  </si>
  <si>
    <t>LABOR - 152214 - 1</t>
  </si>
  <si>
    <t>(composição representativa) Montagem elétrica de Dispositivo Diferencial Residual (DR) Bipolar e Tetrapolar</t>
  </si>
  <si>
    <t>'152215</t>
  </si>
  <si>
    <t>LABOR - 152215 - 1</t>
  </si>
  <si>
    <t>(composição representativa) Montagem elétrica de Dispositivo de Proteção Contra Surto (DPS)</t>
  </si>
  <si>
    <t>'152216</t>
  </si>
  <si>
    <t>LABOR - 152216 - 1</t>
  </si>
  <si>
    <t>(composição representativa) Montagem elétrica de Base e Fusível Tipo Diazed até 63A</t>
  </si>
  <si>
    <t>'152217</t>
  </si>
  <si>
    <t>LABOR - 152217 - 1</t>
  </si>
  <si>
    <t>(composição representativa) Montagem elétrica de Base e Fusível Tipo NH 00 até 125A</t>
  </si>
  <si>
    <t>'152218</t>
  </si>
  <si>
    <t>LABOR - 152218 - 1</t>
  </si>
  <si>
    <t>(composição representativa) Montagem elétrica de Base e Fusível Tipo NH 01 até 250A</t>
  </si>
  <si>
    <t>'152219</t>
  </si>
  <si>
    <t>LABOR - 152219 - 1</t>
  </si>
  <si>
    <t>(composição representativa) Montagem elétrica de Base e Fusível Tipo NH 02 até 400A</t>
  </si>
  <si>
    <t>'152220</t>
  </si>
  <si>
    <t>LABOR - 152220 - 1</t>
  </si>
  <si>
    <t>(composição representativa) Montagem elétrica de Base e Fusível Tipo NH 03 até 630A</t>
  </si>
  <si>
    <t>'152221</t>
  </si>
  <si>
    <t>LABOR - 152221 - 1</t>
  </si>
  <si>
    <t>(composição representativa) Montagem elétrica de Base e Fusível Tipo NH 04 até 1250A</t>
  </si>
  <si>
    <t>'152222</t>
  </si>
  <si>
    <t>LABOR - 152222 - 1</t>
  </si>
  <si>
    <t>(composição representativa) Montagem elétrica de Comutador 2 ou 3 posições</t>
  </si>
  <si>
    <t>'152223</t>
  </si>
  <si>
    <t>LABOR - 152223 - 1</t>
  </si>
  <si>
    <t>(composição representativa) Montagem elétrica de Botões de comando</t>
  </si>
  <si>
    <t>'152224</t>
  </si>
  <si>
    <t>LABOR - 152224 - 1</t>
  </si>
  <si>
    <t>(composição representativa) Montagem elétrica de Contator auxiliares</t>
  </si>
  <si>
    <t>'152225</t>
  </si>
  <si>
    <t>LABOR - 152225 - 1</t>
  </si>
  <si>
    <t>(composição representativa) Montagem elétrica de Relê de sobre corrente</t>
  </si>
  <si>
    <t>'152226</t>
  </si>
  <si>
    <t>LABOR - 152226 - 1</t>
  </si>
  <si>
    <t>(composição representativa) Montagem elétrica de Voltímetro Seletor</t>
  </si>
  <si>
    <t>'152227</t>
  </si>
  <si>
    <t>LABOR - 152227 - 1</t>
  </si>
  <si>
    <t>(composição representativa) Montagem elétrica de Amperímetro Seletor</t>
  </si>
  <si>
    <t>'152228</t>
  </si>
  <si>
    <t>LABOR - 152228 - 1</t>
  </si>
  <si>
    <t>(composição representativa) Montagem elétrica de Conectores de borne</t>
  </si>
  <si>
    <t>'152229</t>
  </si>
  <si>
    <t>LABOR - 152229 - 1</t>
  </si>
  <si>
    <t>(composição representativa) Montagem elétrica de Terminais de compressão</t>
  </si>
  <si>
    <t>'152230</t>
  </si>
  <si>
    <t>LABOR - 152230 - 1</t>
  </si>
  <si>
    <t>(composição representativa) Teste ponto a ponto por circuitos</t>
  </si>
  <si>
    <t>'152231</t>
  </si>
  <si>
    <t>LABOR - 152231 - 1</t>
  </si>
  <si>
    <t>(composição representativa) Teste funcional por circuitos</t>
  </si>
  <si>
    <t>'152232</t>
  </si>
  <si>
    <t>LABOR - 152232 - 1</t>
  </si>
  <si>
    <t>(composição representativa) Teste Dielétrico por circuitos</t>
  </si>
  <si>
    <t>'152233</t>
  </si>
  <si>
    <t>LABOR - 152233 - 1</t>
  </si>
  <si>
    <t>(composição representativa) Teste de aceitação para Quadro de distribuição até 16 circuitos, com emissão de ART e laudo PTTA/TTA</t>
  </si>
  <si>
    <t>'152234</t>
  </si>
  <si>
    <t>LABOR - 152234 - 1</t>
  </si>
  <si>
    <t>(composição representativa) Teste de aceitação para Quadro de distribuição até 32 circuitos, com emissão de ART e laudo PTTA/TTA</t>
  </si>
  <si>
    <t>'152235</t>
  </si>
  <si>
    <t>LABOR - 152235 - 1</t>
  </si>
  <si>
    <t>(composição representativa) Teste de aceitação para Quadro de distribuição até 64 circuitos, com emissão de ART e laudo PTTA/TTA</t>
  </si>
  <si>
    <t>'152236</t>
  </si>
  <si>
    <t>LABOR - 152236 - 2</t>
  </si>
  <si>
    <t>(composição representativa) Montagem mecânica de canaleta PVC aberta 50x80mm</t>
  </si>
  <si>
    <t>'152238</t>
  </si>
  <si>
    <t>LABOR - 152238 - 1</t>
  </si>
  <si>
    <t>(composição representativa) Montagem mecânica de Botão sinalizador luminoso LED 22mm</t>
  </si>
  <si>
    <t>'16</t>
  </si>
  <si>
    <t>OUTRAS INSTALAÇÕES</t>
  </si>
  <si>
    <t>'1601</t>
  </si>
  <si>
    <t>INSTALAÇÃO DE TELEFONE</t>
  </si>
  <si>
    <t>'160105</t>
  </si>
  <si>
    <t>LABOR - 160105 - 3</t>
  </si>
  <si>
    <t>Caixa de telefone em chapa de aço padrão TELEBRAS N. 6, 1200x1200x150 mm, com fundo de madeira</t>
  </si>
  <si>
    <t>'160106</t>
  </si>
  <si>
    <t>Aterramento com haste de terra 5/8"x2.40m, cabo de cobre nú 6mm2 em caixa de concreto de dimensões internas de 30x30x30cm</t>
  </si>
  <si>
    <t>'160108</t>
  </si>
  <si>
    <t>LABOR - 160108 - 3</t>
  </si>
  <si>
    <t>Caixa de telefone em chapa de aço padrão TELEBRAS do tipo CIE-2 200x200x120mm</t>
  </si>
  <si>
    <t>'160110</t>
  </si>
  <si>
    <t>LABOR - 160110 - 3</t>
  </si>
  <si>
    <t>'160111</t>
  </si>
  <si>
    <t>Caixa para telefone padrão TELEMAR, dim. 1070 x 520 x 500 mm, com tampa de ferro tipo R2, assentada com argamassa de cimento, cal e areia</t>
  </si>
  <si>
    <t>'160115</t>
  </si>
  <si>
    <t>LABOR - 160115 - 2</t>
  </si>
  <si>
    <t>Cabo telefônico CI, diâmetro do condutor 50mm, 30 pares</t>
  </si>
  <si>
    <t>'160120</t>
  </si>
  <si>
    <t>LABOR - 160120 - 1</t>
  </si>
  <si>
    <t>Tomada para telefone com conector RJ 11</t>
  </si>
  <si>
    <t>'160121</t>
  </si>
  <si>
    <t>LABOR - 160121 - 2</t>
  </si>
  <si>
    <t>Caixa de telefone em chapa de aço padrão TELEBRAS do tipo CIE-5 800x800x120 mm</t>
  </si>
  <si>
    <t>'160122</t>
  </si>
  <si>
    <t>LABOR - 160122 - 2</t>
  </si>
  <si>
    <t>Caixa de telefone em chapa de aço padrão TELEBRAS do tipo CIE-6 1200x1200x150 mm</t>
  </si>
  <si>
    <t>'160123</t>
  </si>
  <si>
    <t>LABOR - 160123 - 2</t>
  </si>
  <si>
    <t>Caixa de telefone em chapa de aço padrão TELEBRAS do tipo CIE-7 1500x1500x150 mm</t>
  </si>
  <si>
    <t>'160124</t>
  </si>
  <si>
    <t>LABOR - 160124 - 1</t>
  </si>
  <si>
    <t>Cabo telefônico CI, diâmetro do condutor 50mm, 20 pares</t>
  </si>
  <si>
    <t>'160125</t>
  </si>
  <si>
    <t>LABOR - 160125 - 1</t>
  </si>
  <si>
    <t>Cabo telefônico CI, diâmetro do condutor 50mm, 100 pares</t>
  </si>
  <si>
    <t>'160126</t>
  </si>
  <si>
    <t>LABOR - 160126 - 1</t>
  </si>
  <si>
    <t>Cabo telefônico CI, diâmetro do condutor 50mm, 50 pares</t>
  </si>
  <si>
    <t>'1602</t>
  </si>
  <si>
    <t>INSTALAÇÃO DE GÁS</t>
  </si>
  <si>
    <t>'160207</t>
  </si>
  <si>
    <t>Abrigo de gás para 2 cilindros 45 Kg, exec. em alv. bloco conc cheio,dim 1,50x0.85x2.10m, inclusive cilindros e rede interna do abrigo compreendendo tubos e válvulas de esfera que interligam os cilindros</t>
  </si>
  <si>
    <t>'160208</t>
  </si>
  <si>
    <t>Abrigo de gás para 4 cilindros 45Kg , exec. em alv bloco concreto, dim.4.05x0,85x2.10m, inclusive cilindros e rede interna do abrigo compreendendo tubos e válvulas de esfera que interligam os cilindros</t>
  </si>
  <si>
    <t>'1603</t>
  </si>
  <si>
    <t>INSTALAÇÃO DE PÁRA-RAIO</t>
  </si>
  <si>
    <t>'160303</t>
  </si>
  <si>
    <t>Aterramento com haste terra 5/8" x 2.40, cabo de cobre nu 6mm2, inclusive caixa de concreto 30 x 30 cm</t>
  </si>
  <si>
    <t>'160304</t>
  </si>
  <si>
    <t>LABOR - 160304 - 2</t>
  </si>
  <si>
    <t>Pára-raios tipo franklim incluindo base de fixação, conjunto de contraventagem c/abraçadeira p/3 estais em tubo e demais acessórios c/exceção do cabo de cobre de descida e suportes isoladores</t>
  </si>
  <si>
    <t>'160305</t>
  </si>
  <si>
    <t>LABOR - 160305 - 2</t>
  </si>
  <si>
    <t>Condutor de cobre nú, seção de 35mm2, inclusive suportes isoladores e acessórios de fixação, conforme projeto</t>
  </si>
  <si>
    <t>'160308</t>
  </si>
  <si>
    <t>LABOR - 160308 - 1</t>
  </si>
  <si>
    <t>Cabo condutor de cobre eletrolítico nu, tempera meio dura, encordoamento classe 2, para aterramento, diam. 50mm2</t>
  </si>
  <si>
    <t>'160309</t>
  </si>
  <si>
    <t>LABOR - 160309 - 2</t>
  </si>
  <si>
    <t>Terminal aéreo em latão (minicaptor), com conector e fixação horizontal 250mm x 10mm, ref. TEL-2024, inclusive vedação dos furos com poliuretano ref. TEL 5905, marca de ref. Termotécnica ou equivalente</t>
  </si>
  <si>
    <t>'160310</t>
  </si>
  <si>
    <t>LABOR - 160310 - 1</t>
  </si>
  <si>
    <t>'160311</t>
  </si>
  <si>
    <t>LABOR - 160311 - 1</t>
  </si>
  <si>
    <t>'160312</t>
  </si>
  <si>
    <t>LABOR - 160312 - 1</t>
  </si>
  <si>
    <t>'160313</t>
  </si>
  <si>
    <t>LABOR - 160313 - 1</t>
  </si>
  <si>
    <t>'160314</t>
  </si>
  <si>
    <t>LABOR - 160314 - 2</t>
  </si>
  <si>
    <t>Mastro simples 3mx1.1/2", uma descida, incl. base de fixação, captor, conj.de contraventagem c/abraçadeira p/3 estais em tubo e demais acessórios, excl. cabo de cobre de descida e suportes isoladores, ref.Termotécnica ou equiv.</t>
  </si>
  <si>
    <t>'160315</t>
  </si>
  <si>
    <t>LABOR - 160315 - 1</t>
  </si>
  <si>
    <t>Mastro telescópico 5mx2", uma descida, incl. base de fixação, captor, conj.de contraventagem c/abraçadeira p/3 estais em tubo e demais acessórios excl. cabo de cobre de descida e suportes isoladores, ref. Termotécnica ou equiv.</t>
  </si>
  <si>
    <t>'160316</t>
  </si>
  <si>
    <t>LABOR - 160316 - 1</t>
  </si>
  <si>
    <t>Caixa de inspeção em PVC, diâmetro 300 mm, ref TEL-552, marca de referência Termotécnica ou equivalente, inclusive escavação e reaterro</t>
  </si>
  <si>
    <t>'160317</t>
  </si>
  <si>
    <t>LABOR - 160317 - 1</t>
  </si>
  <si>
    <t>Cabo de cobre nú 50mm2, ref. TEL 5750, marca de referência Termotécnica ou equivalente</t>
  </si>
  <si>
    <t>'160318</t>
  </si>
  <si>
    <t>LABOR - 160318 - 1</t>
  </si>
  <si>
    <t>'160319</t>
  </si>
  <si>
    <t>LABOR - 160319 - 2</t>
  </si>
  <si>
    <t>'160321</t>
  </si>
  <si>
    <t>LABOR - 160321 - 1</t>
  </si>
  <si>
    <t>'160322</t>
  </si>
  <si>
    <t>LABOR - 160322 - 1</t>
  </si>
  <si>
    <t>'160323</t>
  </si>
  <si>
    <t>LABOR - 160323 - 1</t>
  </si>
  <si>
    <t>Tampão para eletroduto 1", ref. TEL-5533, marca de referência Termotécnica ou equivalente</t>
  </si>
  <si>
    <t>'160324</t>
  </si>
  <si>
    <t>LABOR - 160324 - 1</t>
  </si>
  <si>
    <t>'160325</t>
  </si>
  <si>
    <t>LABOR - 160325 - 1</t>
  </si>
  <si>
    <t>'160326</t>
  </si>
  <si>
    <t>LABOR - 160326 - 1</t>
  </si>
  <si>
    <t>Barra chata em alumínio 7/8"x1/8" (70mm²), com furos diâmetro 7 mm ref. TEL-771, marca de referência Termotécnica ou equivalente</t>
  </si>
  <si>
    <t>'160327</t>
  </si>
  <si>
    <t>LABOR - 160327 - 1</t>
  </si>
  <si>
    <t>Barra chata em aço galvanizado a fogo 7/8"x1/8" (70mm²), com furos diâm. 7mm ref. TEL-761, marca de referência Termotécnica ou equivalente</t>
  </si>
  <si>
    <t>'160328</t>
  </si>
  <si>
    <t>LABOR - 160328 - 1</t>
  </si>
  <si>
    <t>'160329</t>
  </si>
  <si>
    <t>LABOR - 160329 - 1</t>
  </si>
  <si>
    <t>Curva 90º de barra chata em alumínio 7/8"x1/8"x300mm, 70mm², ref. TEL-778, marca de referência Termotécnica ou equivalente</t>
  </si>
  <si>
    <t>'160330</t>
  </si>
  <si>
    <t>LABOR - 160330 - 1</t>
  </si>
  <si>
    <t>Fixador ômega em latão ref. 733, inclusive parafuso fenda DN 4,2x32mm, bucha nylon DN 6mm e vedação dos furos com poliuretano ref. 5905, marca de ref. Termotécnica ou equivalente</t>
  </si>
  <si>
    <t>'160331</t>
  </si>
  <si>
    <t>LABOR - 160331 - 1</t>
  </si>
  <si>
    <t>Cordoalha flexível 25x100 mm, com dois furos, diâmetro 11 mm, ref. TEL-5701, marca de referência Termotécnica ou equivalente</t>
  </si>
  <si>
    <t>'160332</t>
  </si>
  <si>
    <t>LABOR - 160332 - 2</t>
  </si>
  <si>
    <t>Fita perfurada em latão niquelado 20mm x 0,8mm, para equalização de potenciais, ref. TEL-750, marca de referência Termotécnica ou equivalente</t>
  </si>
  <si>
    <t>'160333</t>
  </si>
  <si>
    <t>LABOR - 160333 - 2</t>
  </si>
  <si>
    <t>Cabo de cobre nú 50 mm2, ref. TEL-5750, marca de referência Termotécnica ou equivalente, inclusive abertura e fechamento de vala para cabo dimensões 50x20cm</t>
  </si>
  <si>
    <t>'160334</t>
  </si>
  <si>
    <t>LABOR - 160334 - 1</t>
  </si>
  <si>
    <t>'160335</t>
  </si>
  <si>
    <t>LABOR - 160335 - 3</t>
  </si>
  <si>
    <t>Chapa perfurada(tela casa da moeda) BELINOX, largura 245 mm, espessura 1.5mm, ref. TEL-754, marca de referência Termotécnica ou equivalente</t>
  </si>
  <si>
    <t>'1606</t>
  </si>
  <si>
    <t>INSTALAÇÃO DE INCÊNDIO</t>
  </si>
  <si>
    <t>'160602</t>
  </si>
  <si>
    <t>LABOR - 160602 - 4</t>
  </si>
  <si>
    <t>Hidrante de parede, com abrigo em chapa, 60x90x17cm, com suporte e mangueira 20m 63mm, adaptador rosca fêmea e engate rápido, esguicho em latão regulavel, registro globo angular 45º/ 63mm</t>
  </si>
  <si>
    <t>'160603</t>
  </si>
  <si>
    <t>LABOR - 160603 - 1</t>
  </si>
  <si>
    <t>Hidrante de recalque no passeio em caixa metálica de 40x60x40cm, incl. registro globo angular 90º de 63mm, adaptador p/ engate rápido e tampa c/ corrente</t>
  </si>
  <si>
    <t>'160604</t>
  </si>
  <si>
    <t>LABOR - 160604 - 4</t>
  </si>
  <si>
    <t>Extintor de incêndio de água pressurizada capacidade 2A (10L), inclusive suporte para fixação e EXCLUSIVE placa sinalizadora em PVC Fotoluminescente</t>
  </si>
  <si>
    <t>'160605</t>
  </si>
  <si>
    <t>LABOR - 160605 - 4</t>
  </si>
  <si>
    <t>'160606</t>
  </si>
  <si>
    <t>LABOR - 160606 - 4</t>
  </si>
  <si>
    <t>'160607</t>
  </si>
  <si>
    <t>LABOR - 160607 - 4</t>
  </si>
  <si>
    <t>Extintor de incêndio portátil de pó químico ABC com capacidade 2A-20B:C (4 kg), inclusive suporte para fixação, EXCLUSIVE placa sinalizadora em PVC fotoluminescente</t>
  </si>
  <si>
    <t>'160608</t>
  </si>
  <si>
    <t>LABOR - 160608 - 2</t>
  </si>
  <si>
    <t>Ponto para seta indicativa de saída, incl. seta em acrílico, com fonte alimentadora própria que assegure um funcionamento mínimo de 1h, para quando ocorrer falta de energia elétrica na rede pública, conforme projeto</t>
  </si>
  <si>
    <t>'160612</t>
  </si>
  <si>
    <t>LABOR - 160612 - 2</t>
  </si>
  <si>
    <t>Placa de sinalização de segurança CODIGO 14 - 315/158(NBR 13.434); CÓDIGO S3(NT 14/2010-ES) ("SAIDA DE EMERGÊNCIA" - seta vertical)</t>
  </si>
  <si>
    <t>'160613</t>
  </si>
  <si>
    <t>LABOR - 160613 - 2</t>
  </si>
  <si>
    <t>Ponto para iluminação de emergência completo, inclusive bloco autônomo de iluminação 2x9W com tomada universal</t>
  </si>
  <si>
    <t>'160625</t>
  </si>
  <si>
    <t>LABOR - 160625 - 1</t>
  </si>
  <si>
    <t>Abrigo para hidrante de recalque no passeio em caixa de alvenaria 60x40cm em bloco de concreto inclusive registro de recalque ø 65 mm (2 1/2") e tampa de ferro fundido 40x40cm com inscrição incêndio</t>
  </si>
  <si>
    <t>'160626</t>
  </si>
  <si>
    <t>LABOR - 160626 - 3</t>
  </si>
  <si>
    <t>Fornecimento e instalação de Porta corta-fogo para saída de emergência Dim.: 80x210x5cm, conforme ABNT NBR 11742, classe P-90, chapa de aco, tendo marcos, inclusive tres pares de dobradicas com mola, exclusive pintura</t>
  </si>
  <si>
    <t>'160627</t>
  </si>
  <si>
    <t>LABOR - 160627 - 1</t>
  </si>
  <si>
    <t>Fornecimento e instalação de Porta corta-fogo para saída de emergência Dim.: 90x210x5cm, conforme ABNT NBR 11742, classe P-90, chapa de aco, tendo marcos, inclusive tres pares de dobradicas com mola, exclusive pintura</t>
  </si>
  <si>
    <t>'160628</t>
  </si>
  <si>
    <t>LABOR - 160628 - 1</t>
  </si>
  <si>
    <t>Fornecimento e instalação de Porta corta-fogo para saída de emergência Dim.: 90x210x5cm, conforme ABNT NBR 11742, classe P-120, chapa de aco, tendo marcos, inclusive tres pares de dobradicas com mola, exclusive pintura</t>
  </si>
  <si>
    <t>'160629</t>
  </si>
  <si>
    <t>LABOR - 160629 - 1</t>
  </si>
  <si>
    <t>Tubo de aço galvanizado com costura ø 50 mm (2"), conforme NBR5580</t>
  </si>
  <si>
    <t>'160630</t>
  </si>
  <si>
    <t>LABOR - 160630 - 1</t>
  </si>
  <si>
    <t>Tubo de aço galvanizado com costura ø 65 mm (2.1/2"), conforme NBR5580</t>
  </si>
  <si>
    <t>'160631</t>
  </si>
  <si>
    <t>LABOR - 160631 - 1</t>
  </si>
  <si>
    <t>Tubo de aço galvanizado com costura ø 75 mm (3"), conforme NBR5580</t>
  </si>
  <si>
    <t>'160632</t>
  </si>
  <si>
    <t>LABOR - 160632 - 1</t>
  </si>
  <si>
    <t>Tubo de aço galvanizado com costura ø 100 mm (4"), conforme NBR5580</t>
  </si>
  <si>
    <t>'160633</t>
  </si>
  <si>
    <t>LABOR - 160633 - 1</t>
  </si>
  <si>
    <t>Registro de gaveta bruto ø 50 mm (2")</t>
  </si>
  <si>
    <t>'160634</t>
  </si>
  <si>
    <t>LABOR - 160634 - 1</t>
  </si>
  <si>
    <t>Registro de gaveta bruto ø 65 mm (2 1/2")</t>
  </si>
  <si>
    <t>'160635</t>
  </si>
  <si>
    <t>LABOR - 160635 - 1</t>
  </si>
  <si>
    <t>Registro de gaveta bruto ø 80 mm (3")</t>
  </si>
  <si>
    <t>'160636</t>
  </si>
  <si>
    <t>LABOR - 160636 - 1</t>
  </si>
  <si>
    <t>Registro de gaveta bruto ø 100 mm (4")</t>
  </si>
  <si>
    <t>'160637</t>
  </si>
  <si>
    <t>LABOR - 160637 - 2</t>
  </si>
  <si>
    <t>Tê 90° de ferro galvanizado ø 50 mm (2") </t>
  </si>
  <si>
    <t>'160638</t>
  </si>
  <si>
    <t>LABOR - 160638 - 2</t>
  </si>
  <si>
    <t>Tê 90° de ferro galvanizado ø 65 mm (2.1/2") </t>
  </si>
  <si>
    <t>'160639</t>
  </si>
  <si>
    <t>LABOR - 160639 - 2</t>
  </si>
  <si>
    <t>Tê 90° de ferro galvanizado ø 80 mm (3") </t>
  </si>
  <si>
    <t>'160640</t>
  </si>
  <si>
    <t>LABOR - 160640 - 1</t>
  </si>
  <si>
    <t>Tê 90° de ferro galvanizado ø 100 mm (4") </t>
  </si>
  <si>
    <t>'160641</t>
  </si>
  <si>
    <t>LABOR - 160641 - 1</t>
  </si>
  <si>
    <t>Cotovelo 90° de ferro galvanizado ø 50 mm (2")</t>
  </si>
  <si>
    <t>'160642</t>
  </si>
  <si>
    <t>LABOR - 160642 - 1</t>
  </si>
  <si>
    <t>Cotovelo 90° de ferro galvanizado ø 65 mm (2.1/2")</t>
  </si>
  <si>
    <t>'160643</t>
  </si>
  <si>
    <t>LABOR - 160643 - 1</t>
  </si>
  <si>
    <t>Cotovelo 90° de ferro galvanizado ø 80 mm (3")</t>
  </si>
  <si>
    <t>'160644</t>
  </si>
  <si>
    <t>LABOR - 160644 - 1</t>
  </si>
  <si>
    <t>Cotovelo 90° de ferro galvanizado ø 100 mm (4")</t>
  </si>
  <si>
    <t>'160645</t>
  </si>
  <si>
    <t>LABOR - 160645 - 1</t>
  </si>
  <si>
    <t>Cotovelo 45° de ferro galvanizado ø 50 mm (2")</t>
  </si>
  <si>
    <t>'160646</t>
  </si>
  <si>
    <t>LABOR - 160646 - 1</t>
  </si>
  <si>
    <t>Cotovelo 45° de ferro galvanizado ø 65 mm (2.1/2")</t>
  </si>
  <si>
    <t>'160647</t>
  </si>
  <si>
    <t>LABOR - 160647 - 1</t>
  </si>
  <si>
    <t>Cotovelo 45° de ferro galvanizado ø 80 mm (3")</t>
  </si>
  <si>
    <t>'160648</t>
  </si>
  <si>
    <t>LABOR - 160648 - 1</t>
  </si>
  <si>
    <t>Cotovelo 45° de ferro galvanizado ø 100 mm (4")</t>
  </si>
  <si>
    <t>'160649</t>
  </si>
  <si>
    <t>LABOR - 160649 - 1</t>
  </si>
  <si>
    <t>Válvula de retenção horizontal, ø 50 mm (2")</t>
  </si>
  <si>
    <t>'160650</t>
  </si>
  <si>
    <t>LABOR - 160650 - 1</t>
  </si>
  <si>
    <t>Válvula de retenção horizontal, ø 65 mm (2.1/2")</t>
  </si>
  <si>
    <t>'160651</t>
  </si>
  <si>
    <t>LABOR - 160651 - 1</t>
  </si>
  <si>
    <t>Válvula de retenção horizontal, ø 80 mm (3")</t>
  </si>
  <si>
    <t>'160652</t>
  </si>
  <si>
    <t>LABOR - 160652 - 1</t>
  </si>
  <si>
    <t>Válvula de retenção horizontal, ø 100 mm (4")</t>
  </si>
  <si>
    <t>'160653</t>
  </si>
  <si>
    <t>LABOR - 160653 - 1</t>
  </si>
  <si>
    <t>Válvula de retenção vertical, ø 50 mm (2")</t>
  </si>
  <si>
    <t>'160654</t>
  </si>
  <si>
    <t>LABOR - 160654 - 1</t>
  </si>
  <si>
    <t>Válvula de retenção vertical, ø 65 mm (2.1/2")</t>
  </si>
  <si>
    <t>'160655</t>
  </si>
  <si>
    <t>LABOR - 160655 - 1</t>
  </si>
  <si>
    <t>Válvula de retenção vertical, ø 80 mm (3")</t>
  </si>
  <si>
    <t>'160656</t>
  </si>
  <si>
    <t>LABOR - 160656 - 1</t>
  </si>
  <si>
    <t>Válvula de retenção vertical, ø 100 mm (4")</t>
  </si>
  <si>
    <t>'160657</t>
  </si>
  <si>
    <t>LABOR - 160657 - 1</t>
  </si>
  <si>
    <t>Manômetro com caixa e anel tipo cravado em aço inox, mostrador duplo 63 mm escalas de 0 à 4 kgf/cm2 e 0 à 60 PSI, saída traseira de 1/4" BSP</t>
  </si>
  <si>
    <t>'160658</t>
  </si>
  <si>
    <t>LABOR - 160658 - 1</t>
  </si>
  <si>
    <t>Manômetro com caixa e anel tipo cravado em aço inox, mostrador duplo 100 mm escalas de 0 à 7 kgf/cm2 e 0 à 100 PSI, saída traseira de 1/4" BSP</t>
  </si>
  <si>
    <t>'160659</t>
  </si>
  <si>
    <t>LABOR - 160659 - 1</t>
  </si>
  <si>
    <t>Manômetro com caixa e anel tipo cravado em aço inox, mostrador duplo 100 mm escalas de 0 à 10 kgf/cm2 e 0 à 150 PSI, saída traseira de 1/4" BSP</t>
  </si>
  <si>
    <t>'160660</t>
  </si>
  <si>
    <t>LABOR - 160660 - 1</t>
  </si>
  <si>
    <t>Pressostato 80 / 120 PSI com válvula, capacidade elétrica até 5CV em 250VCA, Margirius ou equivalente</t>
  </si>
  <si>
    <t>'160661</t>
  </si>
  <si>
    <t>LABOR - 160661 - 1</t>
  </si>
  <si>
    <t>Pressostato 100 / 150 PSI sem válvula, capacidade elétrica até 5CV em 250VCA, Margirius ou equivalente</t>
  </si>
  <si>
    <t>'160662</t>
  </si>
  <si>
    <t>LABOR - 160662 - 2</t>
  </si>
  <si>
    <t>Tanque de Pressurização/Cilindro de pressão 10 lts vazio</t>
  </si>
  <si>
    <t>'160663</t>
  </si>
  <si>
    <t>LABOR - 160663 - 1</t>
  </si>
  <si>
    <t>Fornecimento e instalação de Bateria selada 12V - 60 AH, para centrais de alarme / iluminação de emergência</t>
  </si>
  <si>
    <t>'160665</t>
  </si>
  <si>
    <t>LABOR - 160665 - 1</t>
  </si>
  <si>
    <t>Fornecimento e instalação de porta corta-fogo para saída de emergência Dim.: 100x210x5cm, conforme ABNT NBR 11742P, classe P-90, incl. marco, 3 pares de dobradiçaas c/mola, barra anti-panico, pintura esmalte sintetico cor vermelha</t>
  </si>
  <si>
    <t>'160671</t>
  </si>
  <si>
    <t>LABOR - 160671 - 1</t>
  </si>
  <si>
    <t>Hidrante de parede, com abrigo em chapa, 80x90x17cm, com suporte e mangueiras 2 x 15m 63mm, adaptador rosca fêmea e engate rápido, esguicho em latão regulavel, registro globo angular 45º/ 63mm</t>
  </si>
  <si>
    <t>'160673</t>
  </si>
  <si>
    <t>LABOR - 160673 - 1</t>
  </si>
  <si>
    <t>Fornecimento e instalação de Central de alarme de incêndio endereçável, capacidade até: 256 endereços, 4 laços com bateria Ref. Walmonof, Abafire, Deltafire ou equivalente</t>
  </si>
  <si>
    <t>'160674</t>
  </si>
  <si>
    <t>LABOR - 160674 - 1</t>
  </si>
  <si>
    <t>Fornecimento e instalação de Acionador manual de alarme de incêndio endereçavel, tipo quebra vidro</t>
  </si>
  <si>
    <t>'160675</t>
  </si>
  <si>
    <t>LABOR - 160675 - 1</t>
  </si>
  <si>
    <t>Fornecimento e instalação de Detector de fumaça óptico endereçavel Bivolt 12/24V para parede ou teto</t>
  </si>
  <si>
    <t>'160676</t>
  </si>
  <si>
    <t>LABOR - 160676 - 1</t>
  </si>
  <si>
    <t>Fornecimento e instalação de Sirene eletronica média tipo corneta</t>
  </si>
  <si>
    <t>'1607</t>
  </si>
  <si>
    <t>DEPÓSITO DE GÁS</t>
  </si>
  <si>
    <t>'160702</t>
  </si>
  <si>
    <t>LABOR - 160702 - 1</t>
  </si>
  <si>
    <t>Chapisco com argamassa de cimento e areia média ou grossa sem peneirar no traço 1:3, espessura 5 mm</t>
  </si>
  <si>
    <t>'160704</t>
  </si>
  <si>
    <t>Fornecimento, preparo e aplicação de concreto armado Fck=15 MPa, inclusive forma, armação e desforma para lajes maciças</t>
  </si>
  <si>
    <t>'160707</t>
  </si>
  <si>
    <t>LABOR - 160707 - 1</t>
  </si>
  <si>
    <t>Pintura com tinta látex PVA Suvinil, Coral ou Metalatex, inclusive selador em paredes internas e forros a três demãos</t>
  </si>
  <si>
    <t>'160708</t>
  </si>
  <si>
    <t>LABOR - 160708 - 1</t>
  </si>
  <si>
    <t>Pintura com tinta acrílica Suvinil, Coral ou Metalatex, inclusive selador acrílico, em paredes externas a três demãos</t>
  </si>
  <si>
    <t>'160709</t>
  </si>
  <si>
    <t>LABOR - 160709 - 1</t>
  </si>
  <si>
    <t>Estrado de madeira de lei tipo Paraju ou equivalente conforme detalhe em projeto</t>
  </si>
  <si>
    <t>'160710</t>
  </si>
  <si>
    <t>LABOR - 160710 - 1</t>
  </si>
  <si>
    <t>Alvenaria de blocos de concreto 9x19x39 c/ resist. min comp. 2.5MPa, assentado c/ argamassa de cimento, cal hidratada CH1 e areia traço 1:0,5:8, esp.juntas 10mm e esp. paredes, sem revestimento, 9cm</t>
  </si>
  <si>
    <t>'160711</t>
  </si>
  <si>
    <t>LABOR - 160711 - 1</t>
  </si>
  <si>
    <t>Reboco tipo paulista com argamassa de cimento, cal hidratada CH1 e areia no traço 1:0,5:6, espessura 25mm</t>
  </si>
  <si>
    <t>'160712</t>
  </si>
  <si>
    <t>LABOR - 160712 - 1</t>
  </si>
  <si>
    <t>Tela em arame galvanizado de 1"e fio 10 para ventilação de casa de gás, chumbada com argamassa de cimento, cal e areia</t>
  </si>
  <si>
    <t>'160713</t>
  </si>
  <si>
    <t>LABOR - 160713 - 3</t>
  </si>
  <si>
    <t>Porta de correr de chapa galvanizada nº 14 - pintura com esmalte sintetico acetinado sobre zarcão, com tela quebra chama em malha 2 a 5mm</t>
  </si>
  <si>
    <t>'160714</t>
  </si>
  <si>
    <t>LABOR - 160714 - 2</t>
  </si>
  <si>
    <t>Lastro regularizado e impermeabilizado de concreto não estrutural, esp. de 8cm</t>
  </si>
  <si>
    <t>'160715</t>
  </si>
  <si>
    <t>LABOR - 160715 - 1</t>
  </si>
  <si>
    <t>Indice de imperm.c/ manta asfáltica atendendo à norma 9952, asfalto polimerizado esp.3mm, reforçada com fio int. polietileno, reg. base com arg. 1:4 esp min 15mm, proteção mecânica arg. 1:4 esp. 20mm e juntas dilat.</t>
  </si>
  <si>
    <t>'160716</t>
  </si>
  <si>
    <t>Fornecimento, preparo e aplicação de concreto Fck = 15MPa (brita 1 e 2) - (5% de perdas)</t>
  </si>
  <si>
    <t>'160718</t>
  </si>
  <si>
    <t>LABOR - 160718 - 1</t>
  </si>
  <si>
    <t>Pintura com tinta esmalte sintético Suvinil, Coral ou Metalatex a duas demãos, inclusive fundo anti corrosivo a uma demão, em metal</t>
  </si>
  <si>
    <t>'1608</t>
  </si>
  <si>
    <t>INSTALAÇÕES DE REDE LOGICA</t>
  </si>
  <si>
    <t>'160806</t>
  </si>
  <si>
    <t>LABOR - 160806 - 3</t>
  </si>
  <si>
    <t>Espelho 4" x 2" com conector RJ 45 fêmea CAT. 5e</t>
  </si>
  <si>
    <t>'160807</t>
  </si>
  <si>
    <t>LABOR - 160807 - 1</t>
  </si>
  <si>
    <t>Conector RJ 45 macho</t>
  </si>
  <si>
    <t>'160808</t>
  </si>
  <si>
    <t>LABOR - 160808 - 3</t>
  </si>
  <si>
    <t>Fornecimento e instalação de Cabo de rede par trançado 4 pares Categoria 5e</t>
  </si>
  <si>
    <t>'160809</t>
  </si>
  <si>
    <t>LABOR - 160809 - 2</t>
  </si>
  <si>
    <t>Fornecimento e instalação de Mini Rack de Parede Padrão 19" - 06 U´s x 470mm</t>
  </si>
  <si>
    <t>'160810</t>
  </si>
  <si>
    <t>LABOR - 160810 - 2</t>
  </si>
  <si>
    <t>Fornecimento e instalação de Mini Rack de Parede Padrão 19" - 08 U´s x 470mm</t>
  </si>
  <si>
    <t>'160811</t>
  </si>
  <si>
    <t>LABOR - 160811 - 2</t>
  </si>
  <si>
    <t>Fornecimento e instalação de Mini Rack de Parede Padrão 19" - 12 U´s x 570mm</t>
  </si>
  <si>
    <t>'160812</t>
  </si>
  <si>
    <t>LABOR - 160812 - 2</t>
  </si>
  <si>
    <t>Fornecimento e instalação de Mini Rack de Parede Padrão 19" - 16 U´s x 570mm</t>
  </si>
  <si>
    <t>'160813</t>
  </si>
  <si>
    <t>LABOR - 160813 - 2</t>
  </si>
  <si>
    <t>Fornecimento e instalação de Rack de Piso Fechado Padrão 19" - 32 U´s x 670mm</t>
  </si>
  <si>
    <t>'160814</t>
  </si>
  <si>
    <t>LABOR - 160814 - 2</t>
  </si>
  <si>
    <t>Fornecimento e instalação de Rack de Piso Fechado Padrão 19" - 36 U´s x 670mm</t>
  </si>
  <si>
    <t>'160815</t>
  </si>
  <si>
    <t>LABOR - 160815 - 2</t>
  </si>
  <si>
    <t>Fornecimento e instalação de Rack de Piso Fechado Padrão 19" - 40 U´s x 670mm</t>
  </si>
  <si>
    <t>'160816</t>
  </si>
  <si>
    <t>LABOR - 160816 - 2</t>
  </si>
  <si>
    <t>Fornecimento e instalação de Rack de Piso Fechado Padrão 19" - 44 U´s x 670mm</t>
  </si>
  <si>
    <t>'160822</t>
  </si>
  <si>
    <t>LABOR - 160822 - 1</t>
  </si>
  <si>
    <t>Calha com 6 Tomadas 20A, inclusive fixação em rack padrão 19", com chicote de 2 metros de comprimento</t>
  </si>
  <si>
    <t>'160823</t>
  </si>
  <si>
    <t>LABOR - 160823 - 1</t>
  </si>
  <si>
    <t>Calha com 8 Tomadas 20A, inclusive fixação em rack padrão 19", com chicote de 2 metros de comprimento</t>
  </si>
  <si>
    <t>'160825</t>
  </si>
  <si>
    <t>LABOR - 160825 - 2</t>
  </si>
  <si>
    <t>Guia de Cabos Fechado Horizontal Padrão 19" - 1 U´s, inclusive fixação em Rack 19"</t>
  </si>
  <si>
    <t>'160826</t>
  </si>
  <si>
    <t>LABOR - 160826 - 2</t>
  </si>
  <si>
    <t>Guia de Cabos Fechado Horizontal Padrão 19" - 2 U´s, inclusive fixação em Rack 19"</t>
  </si>
  <si>
    <t>'160827</t>
  </si>
  <si>
    <t>LABOR - 160827 - 1</t>
  </si>
  <si>
    <t>Guia de Cabos Vertical para Rack Aberto Padrão 19" - 40 U´s x 1763 x 50mm</t>
  </si>
  <si>
    <t>'160828</t>
  </si>
  <si>
    <t>LABOR - 160828 - 1</t>
  </si>
  <si>
    <t>Guia de Cabos Vertical para Rack Aberto Padrão 19" - 44 U´s x 1940 x 50mm</t>
  </si>
  <si>
    <t>'160829</t>
  </si>
  <si>
    <t>LABOR - 160829 - 1</t>
  </si>
  <si>
    <t>Painel de Fechamento Frontal 1 U, inclusive fixação em Rack 19"</t>
  </si>
  <si>
    <t>'160830</t>
  </si>
  <si>
    <t>LABOR - 160830 - 1</t>
  </si>
  <si>
    <t>Painel de Fechamento Frontal 2 U's, inclusive fixação em Rack 19"</t>
  </si>
  <si>
    <t>'160831</t>
  </si>
  <si>
    <t>LABOR - 160831 - 1</t>
  </si>
  <si>
    <t>Bandeja Simples Fixa 1 U x 290mm carga máxima 20kg, inclusive fixação em Rack 19"</t>
  </si>
  <si>
    <t>'160832</t>
  </si>
  <si>
    <t>LABOR - 160832 - 1</t>
  </si>
  <si>
    <t>Bandeja Simples Fixa 2 U's x 390mm carga máxima 20kg, inclusive fixação em Rack 19"</t>
  </si>
  <si>
    <t>'160833</t>
  </si>
  <si>
    <t>LABOR - 160833 - 1</t>
  </si>
  <si>
    <t>Bandeja Fixação Dupla 1 U x 500mm carga máxima 20kg, inclusive fixação em Rack 19"</t>
  </si>
  <si>
    <t>'160834</t>
  </si>
  <si>
    <t>LABOR - 160834 - 1</t>
  </si>
  <si>
    <t>Bandeja Deslizante 1 U x 500mm carga máxima 20kg, inclusive fixação em Rack 19"</t>
  </si>
  <si>
    <t>'160835</t>
  </si>
  <si>
    <t>LABOR - 160835 - 1</t>
  </si>
  <si>
    <t>Kit Ventilação composto por 2 Ventiladores Bi-Volts, inclusive fixação em Rack 19"</t>
  </si>
  <si>
    <t>'160836</t>
  </si>
  <si>
    <t>LABOR - 160836 - 1</t>
  </si>
  <si>
    <t>Kit Ventilação composto por 4 Ventiladores Bi-Volts, inclusive fixação em Rack 19"</t>
  </si>
  <si>
    <t>'160837</t>
  </si>
  <si>
    <t>LABOR - 160837 - 1</t>
  </si>
  <si>
    <t>Kit Rodizio Composto por 4 rodas (2 c/ travas), inclusive fixação em Rack 19"</t>
  </si>
  <si>
    <t>'160838</t>
  </si>
  <si>
    <t>LABOR - 160838 - 1</t>
  </si>
  <si>
    <t>Kit M5 Porca-Gaiola com 100 und com Parafuso Philips e Arruela</t>
  </si>
  <si>
    <t>'160839</t>
  </si>
  <si>
    <t>LABOR - 160839 - 1</t>
  </si>
  <si>
    <t>Velcro Rolo 20mm - Preto</t>
  </si>
  <si>
    <t>'160840</t>
  </si>
  <si>
    <t>LABOR - 160840 - 1</t>
  </si>
  <si>
    <t>Patch Panel 24 Portas RJ45/IDC Cat.5e, inclusive fixação em Rack 19"</t>
  </si>
  <si>
    <t>'160841</t>
  </si>
  <si>
    <t>LABOR - 160841 - 1</t>
  </si>
  <si>
    <t>Patch Panel de Emenda 24 Portas RJ45/RJ45 Cat.5e, inclusive fixação em Rack 19"</t>
  </si>
  <si>
    <t>'160842</t>
  </si>
  <si>
    <t>LABOR - 160842 - 1</t>
  </si>
  <si>
    <t>Patch Panel 48 Portas RJ45/IDC Cat.5e, inclusive fixação em Rack 19"</t>
  </si>
  <si>
    <t>'160844</t>
  </si>
  <si>
    <t>LABOR - 160844 - 1</t>
  </si>
  <si>
    <t>Patch Panel 48 Portas RJ45/IDC Cat.6, inclusive fixação em Rack 19"</t>
  </si>
  <si>
    <t>'160845</t>
  </si>
  <si>
    <t>LABOR - 160845 - 1</t>
  </si>
  <si>
    <t>Patch Cord Multilan Extra Flexível CAT 5e U/UTP RJ-45 - 1,50 m</t>
  </si>
  <si>
    <t>'160846</t>
  </si>
  <si>
    <t>LABOR - 160846 - 1</t>
  </si>
  <si>
    <t>Patch Cord Multilan Extra Flexível CAT 5e U/UTP RJ-45 - 3,00 m</t>
  </si>
  <si>
    <t>'160847</t>
  </si>
  <si>
    <t>LABOR - 160847 - 1</t>
  </si>
  <si>
    <t>Patch Cord Gigalan Extra Flexível CAT 6 U/UTP RJ-45 - 1,50 m</t>
  </si>
  <si>
    <t>'160848</t>
  </si>
  <si>
    <t>LABOR - 160848 - 1</t>
  </si>
  <si>
    <t>Patch Cord Gigalan Extra Flexível CAT 6 U/UTP RJ-45 - 3,00 m</t>
  </si>
  <si>
    <t>'160851</t>
  </si>
  <si>
    <t>LABOR - 160851 - 2</t>
  </si>
  <si>
    <t>Fornecimento e instalação de Cabo de rede par trançado 4 pares Categoria 6</t>
  </si>
  <si>
    <t>'160864</t>
  </si>
  <si>
    <t>LABOR - 160864 - 1</t>
  </si>
  <si>
    <t>Switch 24 portas RJ-45 10/100 + 2 10/100/1000, inclusive fixação em Rack 19"</t>
  </si>
  <si>
    <t>'160865</t>
  </si>
  <si>
    <t>LABOR - 160865 - 1</t>
  </si>
  <si>
    <t>Switch 48 portas RJ-45 10/100 + 2 10/100/1000, inclusive fixação em Rack 19"</t>
  </si>
  <si>
    <t>'160866</t>
  </si>
  <si>
    <t>LABOR - 160866 - 1</t>
  </si>
  <si>
    <t>No Break 1400VA (980W) Senoidal, tensão de entrada: 120V e tensão de saida: 120V, Interface Port DB-9 RS-232, SmartSlot, USB, inclusive fixação em rack 19"</t>
  </si>
  <si>
    <t>'160867</t>
  </si>
  <si>
    <t>LABOR - 160867 - 1</t>
  </si>
  <si>
    <t>No Break 2200VA (1980W) Senoidal, tensão de entrada: 220V e tensão de saida: 220V, Interface Port DB-9 RS-232, SmartSlot, USB, inclusive fixação em rack 19"</t>
  </si>
  <si>
    <t>'160869</t>
  </si>
  <si>
    <t>LABOR - 160869 - 1</t>
  </si>
  <si>
    <t>Certificação avulsa dos pontos com emissão de relatório do equipamento de teste até 100 pontos</t>
  </si>
  <si>
    <t>'160870</t>
  </si>
  <si>
    <t>LABOR - 160870 - 1</t>
  </si>
  <si>
    <t>Certificação avulsa dos pontos com emissão de relatório do equipamento de teste mais de 101 pontos</t>
  </si>
  <si>
    <t>'160871</t>
  </si>
  <si>
    <t>LABOR - 160871 - 2</t>
  </si>
  <si>
    <t>Espelho 4" x 4" com 2 conector RJ 45 fêmea CAT. 5e</t>
  </si>
  <si>
    <t>'160872</t>
  </si>
  <si>
    <t>LABOR - 160872 - 1</t>
  </si>
  <si>
    <t>Espelho 4" x 2" com conector RJ 45 fêmea CAT. 6</t>
  </si>
  <si>
    <t>'160873</t>
  </si>
  <si>
    <t>LABOR - 160873 - 1</t>
  </si>
  <si>
    <t>Espelho 4" x 4" com 2 conectores RJ 45 fêmea CAT. 6</t>
  </si>
  <si>
    <t>'1610</t>
  </si>
  <si>
    <t>INSTALAÇÃO DO SISTEMA DE CLIMATIZAÇÃO</t>
  </si>
  <si>
    <t>'161001</t>
  </si>
  <si>
    <t>LABOR - 161001 - 1</t>
  </si>
  <si>
    <t>Tubo de cobre com isolamento térmico - ø 1/4" esp. 9mm</t>
  </si>
  <si>
    <t>'161002</t>
  </si>
  <si>
    <t>LABOR - 161002 - 1</t>
  </si>
  <si>
    <t>Tubo de cobre com isolamento térmico - ø 3/8" esp. 9mm</t>
  </si>
  <si>
    <t>'161003</t>
  </si>
  <si>
    <t>LABOR - 161003 - 1</t>
  </si>
  <si>
    <t>Tubo de cobre com isolamento térmico - ø 1/2" esp. 9mm</t>
  </si>
  <si>
    <t>'161004</t>
  </si>
  <si>
    <t>LABOR - 161004 - 1</t>
  </si>
  <si>
    <t>Tubo de cobre com isolamento térmico - ø 5/8" esp. 9mm</t>
  </si>
  <si>
    <t>'161005</t>
  </si>
  <si>
    <t>LABOR - 161005 - 1</t>
  </si>
  <si>
    <t>Tubo de cobre com isolamento térmico - ø 3/4" esp. 9mm</t>
  </si>
  <si>
    <t>'161006</t>
  </si>
  <si>
    <t>LABOR - 161006 - 1</t>
  </si>
  <si>
    <t>Tubo de cobre com isolamento térmico - ø 7/8" esp. 9mm</t>
  </si>
  <si>
    <t>'161007</t>
  </si>
  <si>
    <t>LABOR - 161007 - 1</t>
  </si>
  <si>
    <t>Tubo de cobre com isolamento térmico - ø 1.1/8" esp. 9mm</t>
  </si>
  <si>
    <t>'161008</t>
  </si>
  <si>
    <t>LABOR - 161008 - 1</t>
  </si>
  <si>
    <t>Tubo de cobre com isolamento térmico - ø 1.3/8" esp. 9mm</t>
  </si>
  <si>
    <t>'161009</t>
  </si>
  <si>
    <t>LABOR - 161009 - 1</t>
  </si>
  <si>
    <t>Tubo de cobre com isolamento térmico - ø 1.5/8" esp. 9 mm</t>
  </si>
  <si>
    <t>'161010</t>
  </si>
  <si>
    <t>LABOR - 161010 - 3</t>
  </si>
  <si>
    <t>Emenda de tubos e conexões de cobre por processo de solda - ø 1/4" até 1/2"</t>
  </si>
  <si>
    <t>'161011</t>
  </si>
  <si>
    <t>LABOR - 161011 - 3</t>
  </si>
  <si>
    <t>Emenda de tubos e conexões de cobre por processo de solda - ø 5/8" até 7/8"</t>
  </si>
  <si>
    <t>'161012</t>
  </si>
  <si>
    <t>LABOR - 161012 - 3</t>
  </si>
  <si>
    <t>Emenda de tubos e conexões de cobre por processo de solda - ø 1.1/8" até 1.5/8"</t>
  </si>
  <si>
    <t>'161013</t>
  </si>
  <si>
    <t>LABOR - 161013 - 1</t>
  </si>
  <si>
    <t>Gás refrigerante R22</t>
  </si>
  <si>
    <t>'161014</t>
  </si>
  <si>
    <t>LABOR - 161014 - 1</t>
  </si>
  <si>
    <t>Gás refrigerante R407</t>
  </si>
  <si>
    <t>'161015</t>
  </si>
  <si>
    <t>LABOR - 161015 - 2</t>
  </si>
  <si>
    <t>Gás refrigerante R410A</t>
  </si>
  <si>
    <t>'161016</t>
  </si>
  <si>
    <t>LABOR - 161016 - 2</t>
  </si>
  <si>
    <t>Instalação de Linha frigorígena para interligação do sistema de climatização incl. acessórios de fixação, fita PVC auto-aderente e cabo PP, exclusive tubos de cobre da linha liquida e sucção, espuma elastomérica flexivel e gás refrigerante</t>
  </si>
  <si>
    <t>'161017</t>
  </si>
  <si>
    <t>LABOR - 161017 - 2</t>
  </si>
  <si>
    <t>Duto em chapa de aço galvanizada #22, exclusive acessórios de fixação</t>
  </si>
  <si>
    <t>'161018</t>
  </si>
  <si>
    <t>LABOR - 161018 - 1</t>
  </si>
  <si>
    <t>Duto em chapa de aço galvanizada #24, exclusive acessórios de fixação</t>
  </si>
  <si>
    <t>'161019</t>
  </si>
  <si>
    <t>LABOR - 161019 - 1</t>
  </si>
  <si>
    <t>Duto em chapa de aço galvanizada #26, exclusive acessórios de fixação</t>
  </si>
  <si>
    <t>'17</t>
  </si>
  <si>
    <t>APARELHOS HIDRO-SANITÁRIOS</t>
  </si>
  <si>
    <t>'1701</t>
  </si>
  <si>
    <t>LOUÇAS</t>
  </si>
  <si>
    <t>'170101</t>
  </si>
  <si>
    <t>LABOR - 170101 - 1</t>
  </si>
  <si>
    <t>Lavatório de louça branca com coluna, marcas de referência Deca, Celite ou Ideal Standard, inclusive sifão, válvula e engates cromados, exclusive torneira.</t>
  </si>
  <si>
    <t>'170107</t>
  </si>
  <si>
    <t>LABOR - 170107 - 4</t>
  </si>
  <si>
    <t>Mictório de louça branca, marcas de referência Deca, Celite ou Ideal Standard, inclusive engates cromados</t>
  </si>
  <si>
    <t>'170110</t>
  </si>
  <si>
    <t>LABOR - 170110 - 1</t>
  </si>
  <si>
    <t>Cabide de louça branca com 2 ganchos, marcas de referência Deca, Celite ou Ideal Standard</t>
  </si>
  <si>
    <t>'170114</t>
  </si>
  <si>
    <t>LABOR - 170114 - 2</t>
  </si>
  <si>
    <t>Bacia sifonada infantil de louça branca, marcas de referência Deca, Celite ou Ideal Standard, inclusive tampa e acessórios</t>
  </si>
  <si>
    <t>'170115</t>
  </si>
  <si>
    <t>LABOR - 170115 - 2</t>
  </si>
  <si>
    <t>Cuba louça de embutir redonda, 30cm, L-41, completa, marcas de referência Deca, Celite ou Ideal Standard, incl. válvula e sifão, exclusive torneira</t>
  </si>
  <si>
    <t>'170116</t>
  </si>
  <si>
    <t>LABOR - 170116 - 2</t>
  </si>
  <si>
    <t>'170117</t>
  </si>
  <si>
    <t>LABOR - 170117 - 1</t>
  </si>
  <si>
    <t>Lavatório de louça branca, padrão popular, marcas de referência Deca, Celite ou Ideal Standard, inclusive acessórios em PVC, exceto torneira</t>
  </si>
  <si>
    <t>'170119</t>
  </si>
  <si>
    <t>LABOR - 170119 - 1</t>
  </si>
  <si>
    <t>Cabide de louça branca com um gancho, marcas de referência Deca, Celite ou Ideal Standard</t>
  </si>
  <si>
    <t>'170120</t>
  </si>
  <si>
    <t>LABOR - 170120 - 1</t>
  </si>
  <si>
    <t>Lavatório com coluna padrão popular, marcas de referência Deca, Celite ou Ideal Standard, inclusive acessórios em PVC, exceto aparelho misturador</t>
  </si>
  <si>
    <t>'170121</t>
  </si>
  <si>
    <t>LABOR - 170121 - 2</t>
  </si>
  <si>
    <t>Recolocação de vaso sanitário, inclusive fornecimento de acessórios (parafusos de fixação anel de vedação, bolsa e tubo de ligação, etc), exclusive fornecimento do vaso e tampa</t>
  </si>
  <si>
    <t>'170122</t>
  </si>
  <si>
    <t>LABOR - 170122 - 1</t>
  </si>
  <si>
    <t>Recolocação de lavatório sanitário, com acessórios em metal (engate, sifão, válvula), exclusive fornecimento do mesmo</t>
  </si>
  <si>
    <t>'170123</t>
  </si>
  <si>
    <t>LABOR - 170123 - 1</t>
  </si>
  <si>
    <t>Recolocação de lavatório sanitário, com acessórios em PVC (engate, sifão e válvula), exclusive fornecimento do mesmo</t>
  </si>
  <si>
    <t>'170124</t>
  </si>
  <si>
    <t>LABOR - 170124 - 1</t>
  </si>
  <si>
    <t>Lavatório de Canto ref. L101 DECA ou equivalente, inclusive válvula, sifão e engates cromados, exclusive torneira</t>
  </si>
  <si>
    <t>'170126</t>
  </si>
  <si>
    <t>LABOR - 170126 - 6</t>
  </si>
  <si>
    <t>Bacia sifonada de louça branca sem abertura frontal para portadores de necessidades especiais, Vogue Plus Conforto - Linha Conforto, mod P510, incl. assento poliester, ref.AP51,marca de ref. Deca ou equivalente, sem abertura frontal</t>
  </si>
  <si>
    <t>'170128</t>
  </si>
  <si>
    <t>LABOR - 170128 - 2</t>
  </si>
  <si>
    <t>Lavatório de louça branca com coluna suspensa, linha Vogue Plus Confort para portadores de necessidades especiais, marca de referencia DECA, Celite ou Ideal Standart, inclusive valvula, sifão e engates, exclusive torneira</t>
  </si>
  <si>
    <t>'170129</t>
  </si>
  <si>
    <t>LABOR - 170129 - 1</t>
  </si>
  <si>
    <t>Bacia sifonada de louça branca com caixa acoplada, inclusive acessórios</t>
  </si>
  <si>
    <t>'170130</t>
  </si>
  <si>
    <t>LABOR - 170130 - 2</t>
  </si>
  <si>
    <t>Lavatório de louça branca com coluna, Ravena L91 + C9 inclusive sifão, válvula e engates cromados, exclusive torneira</t>
  </si>
  <si>
    <t>'170131</t>
  </si>
  <si>
    <t>LABOR - 170131 - 2</t>
  </si>
  <si>
    <t>Lavatório de louça branca com coluna suspensa - ref L51 + CS 1v, cor branca, inclusive sifão, válvula e engates cromados, exclusive torneira, para PNE</t>
  </si>
  <si>
    <t>'170132</t>
  </si>
  <si>
    <t>LABOR - 170132 - 2</t>
  </si>
  <si>
    <t>Lavátorio de canto Coleção Master - ref. L76 marca de ref. Deca ou equivalente, inclusive válvula, sifão e engates cromados, exclusive torneira,para PNE</t>
  </si>
  <si>
    <t>'170133</t>
  </si>
  <si>
    <t>LABOR - 170133 - 1</t>
  </si>
  <si>
    <t>Cuba louça branca oval, de embutir, Mod. L37, marca de ref. Deca incl. válvula e sifão, exclusive torneira.</t>
  </si>
  <si>
    <t>'170134</t>
  </si>
  <si>
    <t>LABOR - 170134 - 3</t>
  </si>
  <si>
    <t>Bacia convencional em louça branca ref. Linha Ravena P9 Deca ou equiv., inclusive tubo de ligação, acessórios de fixação e assento plástico</t>
  </si>
  <si>
    <t>'170135</t>
  </si>
  <si>
    <t>LABOR - 170135 - 3</t>
  </si>
  <si>
    <t>Bacia sifonada de louça branca para portadores de necessidades especiais, Vogue Plus Conforto - Linha Conforto, mod P51, incl. assento com abertura frontal, ref.AP52,marca de ref. Deca ou equivalente</t>
  </si>
  <si>
    <t>'170136</t>
  </si>
  <si>
    <t>LABOR - 170136 - 3</t>
  </si>
  <si>
    <t>Bacia sanitária de louça branca, com caixa acoplada duplo acionamento, marca de ref. Deca Linha Ravena ou equivalente, inclusive assento plástico e acessórios de fixação</t>
  </si>
  <si>
    <t>'1702</t>
  </si>
  <si>
    <t>BANCADAS</t>
  </si>
  <si>
    <t>'170205</t>
  </si>
  <si>
    <t>LABOR - 170205 - 1</t>
  </si>
  <si>
    <t>Bancada de mármore esp. 3cm</t>
  </si>
  <si>
    <t>'170220</t>
  </si>
  <si>
    <t>LABOR - 170220 - 1</t>
  </si>
  <si>
    <t>Bancada de granito com espessura de 2 cm</t>
  </si>
  <si>
    <t>'170221</t>
  </si>
  <si>
    <t>Laje armada espessura de 3cm p/ enchimento de fundo de bancada inox</t>
  </si>
  <si>
    <t>'170222</t>
  </si>
  <si>
    <t>Bancada e tanque para panelões em granito cinza andorinha, esp. 2cm, dim. 0.80x1.10m, base de concreto e apoio em alvenaria, frontão h=10cm, incl. válvula e sifão, exclusive torneira, conf. det. projeto</t>
  </si>
  <si>
    <t>'1703</t>
  </si>
  <si>
    <t>TORNEIRAS, REGISTROS, VÁLVULAS E METAIS</t>
  </si>
  <si>
    <t>'170304</t>
  </si>
  <si>
    <t>LABOR - 170304 - 1</t>
  </si>
  <si>
    <t>Torneira pressão cromada diâm. 1/2" para lavatório, marcas de referência Fabrimar, Deca ou Docol</t>
  </si>
  <si>
    <t>'170306</t>
  </si>
  <si>
    <t>LABOR - 170306 - 1</t>
  </si>
  <si>
    <t>Torneira para tanque, marcas de referência Fabrimar, Deca ou Docol.</t>
  </si>
  <si>
    <t>'170309</t>
  </si>
  <si>
    <t>LABOR - 170309 - 1</t>
  </si>
  <si>
    <t>Torneira para jardim de 3/4" marcas de referência Fabrimar, Deca ou Docol</t>
  </si>
  <si>
    <t>'170310</t>
  </si>
  <si>
    <t>LABOR - 170310 - 1</t>
  </si>
  <si>
    <t>Torneira pressão cromada diam. 3/4" para uso geral, marcas de referência Fabrimar, Deca ou Docol</t>
  </si>
  <si>
    <t>'170311</t>
  </si>
  <si>
    <t>LABOR - 170311 - 1</t>
  </si>
  <si>
    <t>Torneira pressão em PVC para pia diam. 1/2", marcas de referência Astra, Cipla ou Akros</t>
  </si>
  <si>
    <t>'170313</t>
  </si>
  <si>
    <t>LABOR - 170313 - 1</t>
  </si>
  <si>
    <t>Torneira pressão cromada, diam. 1/2" para tanque, marcas de referência Fabrimar, Deca ou Docol</t>
  </si>
  <si>
    <t>'170315</t>
  </si>
  <si>
    <t>LABOR - 170315 - 1</t>
  </si>
  <si>
    <t>Torneira pressão cromada diam. 1/2" para pia, marcas de referência Fabrimar, Deca ou Docol</t>
  </si>
  <si>
    <t>'170316</t>
  </si>
  <si>
    <t>LABOR - 170316 - 1</t>
  </si>
  <si>
    <t>Registro de pressão com canopla cromada diam. 15mm (1/2"), marcas de referência Fabrimar, Deca ou Docol</t>
  </si>
  <si>
    <t>'170317</t>
  </si>
  <si>
    <t>LABOR - 170317 - 1</t>
  </si>
  <si>
    <t>Registro de pressão com canopla cromada diam. 20mm (3/4"), marcas de referência Fabrimar, Deca ou Docol</t>
  </si>
  <si>
    <t>'170318</t>
  </si>
  <si>
    <t>LABOR - 170318 - 2</t>
  </si>
  <si>
    <t>Registro de pressão bruto, com volante, diam. 15mm (1/2")</t>
  </si>
  <si>
    <t>'170319</t>
  </si>
  <si>
    <t>LABOR - 170319 - 1</t>
  </si>
  <si>
    <t>Registro de gaveta bruto diam. 15mm (1/2")</t>
  </si>
  <si>
    <t>'170320</t>
  </si>
  <si>
    <t>LABOR - 170320 - 1</t>
  </si>
  <si>
    <t>Registro de gaveta bruto diam. 20mm (3/4")</t>
  </si>
  <si>
    <t>'170321</t>
  </si>
  <si>
    <t>LABOR - 170321 - 1</t>
  </si>
  <si>
    <t>'170322</t>
  </si>
  <si>
    <t>LABOR - 170322 - 1</t>
  </si>
  <si>
    <t>Registro de gaveta bruto diam. 32mm (11/4")</t>
  </si>
  <si>
    <t>'170323</t>
  </si>
  <si>
    <t>LABOR - 170323 - 1</t>
  </si>
  <si>
    <t>Registro de gaveta bruto diam. 40mm (11/2")</t>
  </si>
  <si>
    <t>'170324</t>
  </si>
  <si>
    <t>LABOR - 170324 - 1</t>
  </si>
  <si>
    <t>Registro de gaveta bruto diam. 50mm (2")</t>
  </si>
  <si>
    <t>'170325</t>
  </si>
  <si>
    <t>LABOR - 170325 - 1</t>
  </si>
  <si>
    <t>Registro de gaveta bruto diam. 65mm (21/2")</t>
  </si>
  <si>
    <t>'170326</t>
  </si>
  <si>
    <t>LABOR - 170326 - 1</t>
  </si>
  <si>
    <t>Registro de gaveta bruto diam. 80mm (3")</t>
  </si>
  <si>
    <t>'170327</t>
  </si>
  <si>
    <t>LABOR - 170327 - 1</t>
  </si>
  <si>
    <t>Registro de gaveta com canopla cromada diam. 15mm (1/2"), marcas de referência Fabrimar, Deca ou Docol</t>
  </si>
  <si>
    <t>'170328</t>
  </si>
  <si>
    <t>LABOR - 170328 - 1</t>
  </si>
  <si>
    <t>Registro de gaveta com canopla cromada, diam. 20mm (3/4"), marcas de referência Fabrimar, Deca ou Docol</t>
  </si>
  <si>
    <t>'170329</t>
  </si>
  <si>
    <t>LABOR - 170329 - 1</t>
  </si>
  <si>
    <t>Registro de gaveta com canopla cromada diam. 25mm (1"), marcas de referência Fabrimar, Deca ou Docol</t>
  </si>
  <si>
    <t>'170330</t>
  </si>
  <si>
    <t>LABOR - 170330 - 1</t>
  </si>
  <si>
    <t>Registro de gaveta com canopla cromada diam 32mm (11/4"), marcas de referência Fabrimar, Deca ou Docol</t>
  </si>
  <si>
    <t>'170331</t>
  </si>
  <si>
    <t>LABOR - 170331 - 1</t>
  </si>
  <si>
    <t>Registro de gaveta com canopla cromada, diam. 40mm (11/2"), marcas de referência Fabrimar, Deca ou Docol</t>
  </si>
  <si>
    <t>'170332</t>
  </si>
  <si>
    <t>LABOR - 170332 - 1</t>
  </si>
  <si>
    <t>Válvula de retenção horizontal ou vertical diam. 15mm (1/2")</t>
  </si>
  <si>
    <t>'170333</t>
  </si>
  <si>
    <t>LABOR - 170333 - 1</t>
  </si>
  <si>
    <t>Válvula de retenção horizontal ou vertical diam. 20mm (3/4")</t>
  </si>
  <si>
    <t>'170334</t>
  </si>
  <si>
    <t>LABOR - 170334 - 1</t>
  </si>
  <si>
    <t>Válvula de retenção horizontal ou vertical diam. 25mm (1")</t>
  </si>
  <si>
    <t>'170335</t>
  </si>
  <si>
    <t>LABOR - 170335 - 1</t>
  </si>
  <si>
    <t>Válvula de retenção horizontal ou vertical, diam. 32mm (11/4")</t>
  </si>
  <si>
    <t>'170336</t>
  </si>
  <si>
    <t>LABOR - 170336 - 1</t>
  </si>
  <si>
    <t>Válvula de retenção horizontal ou vertical diam. 40mm (11/2")</t>
  </si>
  <si>
    <t>'170337</t>
  </si>
  <si>
    <t>LABOR - 170337 - 1</t>
  </si>
  <si>
    <t>Válvula de retenção horizontal ou vertical diam. 50mm (2")</t>
  </si>
  <si>
    <t>'170338</t>
  </si>
  <si>
    <t>LABOR - 170338 - 1</t>
  </si>
  <si>
    <t>Válvula de retenção horizontal ou vertical diam. 65mm (21/2")</t>
  </si>
  <si>
    <t>'170339</t>
  </si>
  <si>
    <t>LABOR - 170339 - 1</t>
  </si>
  <si>
    <t>Válvula de retenção horizontal ou vertical, diam. 80mm (3")</t>
  </si>
  <si>
    <t>'170345</t>
  </si>
  <si>
    <t>LABOR - 170345 - 1</t>
  </si>
  <si>
    <t>Válvula de descarga com canopla cromada de 32mm (11/4"), marcas de referência Fabrimar, Deca ou Docol</t>
  </si>
  <si>
    <t>'170346</t>
  </si>
  <si>
    <t>LABOR - 170346 - 1</t>
  </si>
  <si>
    <t>Válvula de descarga com canopla cromada de 40mm (11/2"), marcas de referência Fabrimar, Deca ou Docol</t>
  </si>
  <si>
    <t>'170347</t>
  </si>
  <si>
    <t>LABOR - 170347 - 1</t>
  </si>
  <si>
    <t>Válvula de PVC para lavatório, marcas de referência Astra, Cipla ou Akros</t>
  </si>
  <si>
    <t>'170348</t>
  </si>
  <si>
    <t>LABOR - 170348 - 1</t>
  </si>
  <si>
    <t>Válvula de PVC para tanque, marcas de referência Astra, Cipla ou Akros</t>
  </si>
  <si>
    <t>'170349</t>
  </si>
  <si>
    <t>LABOR - 170349 - 1</t>
  </si>
  <si>
    <t>Canopla para válvula de descarga, marcas de referência Fabrimar, Deca ou Docol</t>
  </si>
  <si>
    <t>'170350</t>
  </si>
  <si>
    <t>LABOR - 170350 - 1</t>
  </si>
  <si>
    <t>Parafuso de fixação para lavatório ou vaso, inclusive colocação</t>
  </si>
  <si>
    <t>'170351</t>
  </si>
  <si>
    <t>LABOR - 170351 - 1</t>
  </si>
  <si>
    <t>Torneira de parede cromada, marcas de referência Fabrimar (linha prática, ref.1157) , Deca ou Docol</t>
  </si>
  <si>
    <t>'170352</t>
  </si>
  <si>
    <t>LABOR - 170352 - 2</t>
  </si>
  <si>
    <t>'170353</t>
  </si>
  <si>
    <t>LABOR - 170353 - 1</t>
  </si>
  <si>
    <t>Torneira para lavatório linha anti-vandalismo, marcas de referência Fabrimar, Deca ou Docol</t>
  </si>
  <si>
    <t>'170354</t>
  </si>
  <si>
    <t>LABOR - 170354 - 2</t>
  </si>
  <si>
    <t>'170357</t>
  </si>
  <si>
    <t>LABOR - 170357 - 1</t>
  </si>
  <si>
    <t>Chuveiro com desviador flexivel e ducha manual, mod. 1975C ref. Deca ou equivalente</t>
  </si>
  <si>
    <t>'1705</t>
  </si>
  <si>
    <t>OUTROS APARELHOS</t>
  </si>
  <si>
    <t>'170502</t>
  </si>
  <si>
    <t>LABOR - 170502 - 2</t>
  </si>
  <si>
    <t>Caixa de descarga plástica de sobrepor 6/9 litros, ref. ASTRA, AKROS ou equivalente</t>
  </si>
  <si>
    <t>'170506</t>
  </si>
  <si>
    <t>LABOR - 170506 - 3</t>
  </si>
  <si>
    <t>Reservatório de polietileno de 500 L, inclusive adaptadores com flanges de PVC e torneira de bóia de 3/4"</t>
  </si>
  <si>
    <t>'170507</t>
  </si>
  <si>
    <t>LABOR - 170507 - 3</t>
  </si>
  <si>
    <t>Lavatório de aço inox, liga AISI 304, N° 18, marcas de referência Fisher, Metalpress ou Mekal, inclusive apoio de concreto, argamassa de apoio e assentamento, válvula e sifão cromados, exclusive torneira, conf. projeto</t>
  </si>
  <si>
    <t>'170508</t>
  </si>
  <si>
    <t>LABOR - 170508 - 3</t>
  </si>
  <si>
    <t>Escovário de aço inox, liga AISI 304, N° 18, marcas de referência Fischer, Metalpress ou Mekal, inclusive apoio de concreto, argamassa de apoio e assentamento, válvula e sifão cromados, exclusive torneira, conf. projeto</t>
  </si>
  <si>
    <t>'170509</t>
  </si>
  <si>
    <t>LABOR - 170509 - 1</t>
  </si>
  <si>
    <t>Tanque de aço inox nº 2, marcas de referência Fisher, Metalpress ou Mekal, inclusive válvula de metal e sifão</t>
  </si>
  <si>
    <t>'170510</t>
  </si>
  <si>
    <t>LABOR - 170510 - 1</t>
  </si>
  <si>
    <t>Bebedouro de aço inox, marcas de referência Fisher, Metalpress ou Mekal, inclusive válvula, sifão cromado e torneiras, exclusive alvenaria, dim. 0.45x2.75 m, conforme detalhe em projeto</t>
  </si>
  <si>
    <t>'170511</t>
  </si>
  <si>
    <t>LABOR - 170511 - 1</t>
  </si>
  <si>
    <t>Mictório coletivo de aço inox, liga AISI-304 n.18, marcas de referência Fisher, Metalpress ou Mekal, dimensões 1.80x0.30m, com tubo espargidor</t>
  </si>
  <si>
    <t>'170512</t>
  </si>
  <si>
    <t>LABOR - 170512 - 2</t>
  </si>
  <si>
    <t>Cuba de aço inox n° 1(dim.460x300x150)mm, marcas de referência Franke, Strake, tramontina, inclusive válvula de metal 31/2" e sifão cromado 1 x 1/2", excl. torneira</t>
  </si>
  <si>
    <t>'170514</t>
  </si>
  <si>
    <t>LABOR - 170514 - 1</t>
  </si>
  <si>
    <t>Tanque simples de aço inox Fischer, mod. TQ1-S AISI 304, ou equivalente nas marcas Metalpress ou Mekal, inclusive válvula de metal 1 1/4" e sifão cromado 2", excl. torneira</t>
  </si>
  <si>
    <t>'170515</t>
  </si>
  <si>
    <t>LABOR - 170515 - 1</t>
  </si>
  <si>
    <t>Cuba p/ panelões de aço inox 80x60x40 cm, marcas de referência Fisher, Metalpress ou Mekal, inclusive válvula metal 1 1/4" e sifão cromado 1 x 1 1/2", excl. torneira</t>
  </si>
  <si>
    <t>'170516</t>
  </si>
  <si>
    <t>LABOR - 170516 - 1</t>
  </si>
  <si>
    <t>Tanque duplo de aço inox AISI 304, marcas de referência Fisher (mod TQI-D) Metalpress ou Mekal, inclusive válvulas de metal 1 1/4" e sifão cromado 2", excl. torneiras</t>
  </si>
  <si>
    <t>'170519</t>
  </si>
  <si>
    <t>LABOR - 170519 - 1</t>
  </si>
  <si>
    <t>Ducha manual Acqua jet , linha Aquarius, com registro ref.C 2195, marcas de referência Fabrimar, Deca ou Docol</t>
  </si>
  <si>
    <t>'170524</t>
  </si>
  <si>
    <t>LABOR - 170524 - 1</t>
  </si>
  <si>
    <t>Cabide simples de um gancho, linha Versailles, ref. 08, acabamento cromado, da Moldenox, Docol ou Deca</t>
  </si>
  <si>
    <t>'170528</t>
  </si>
  <si>
    <t>LABOR - 170528 - 3</t>
  </si>
  <si>
    <t>Reservatório de polietileno de 5.000 L, inclusive peça de madeira 6 x 16 cm para apoio, exclusive flanges e torneira de bóia</t>
  </si>
  <si>
    <t>'170530</t>
  </si>
  <si>
    <t>LABOR - 170530 - 2</t>
  </si>
  <si>
    <t>Cuba em aço inox nº 02(dim.560x340x150)mm, marcas de referência Franke, Strake, tramontina, inclusive válvula de metal 31/2" e sifão cromado 1 x 1/2", excl. torneira</t>
  </si>
  <si>
    <t>'170533</t>
  </si>
  <si>
    <t>LABOR - 170533 - 1</t>
  </si>
  <si>
    <t>Pia em aço inox com 01 cuba nº 1, dimensões de 0.60 x 1.50m, inclusive válvula tipo americana, exclusive sifão</t>
  </si>
  <si>
    <t>'170534</t>
  </si>
  <si>
    <t>LABOR - 170534 - 1</t>
  </si>
  <si>
    <t>Pia em aço inox com 02 cubas nº 1, dimensões 0.60 x 2.50, inclusive válvula tipo americana, exclusive sifão</t>
  </si>
  <si>
    <t>'170535</t>
  </si>
  <si>
    <t>LABOR - 170535 - 1</t>
  </si>
  <si>
    <t>Pia em aço inox com 01 cuba nº 1, dimensões de 0.60 x 1.80m, inclusive válvula americana, exclusive sifão</t>
  </si>
  <si>
    <t>'170536</t>
  </si>
  <si>
    <t>LABOR - 170536 - 1</t>
  </si>
  <si>
    <t>Pia em aço inox com 02 cubas nº 2, dimensões de 0.60 x 2.10m, inclusive válvula americana, exclusive sifão</t>
  </si>
  <si>
    <t>'170537</t>
  </si>
  <si>
    <t>LABOR - 170537 - 1</t>
  </si>
  <si>
    <t>Assento plástico para vaso sanitário, marcas de referência Deca, Celite ou Ideal Standard</t>
  </si>
  <si>
    <t>'170538</t>
  </si>
  <si>
    <t>LABOR - 170538 - 1</t>
  </si>
  <si>
    <t>Chuveiro frio de PVC, marcas de referência Atlas, Cipla ou Akros</t>
  </si>
  <si>
    <t>'170539</t>
  </si>
  <si>
    <t>LABOR - 170539 - 3</t>
  </si>
  <si>
    <t>Reservatório de polietileno de 500l, inclusive peça de madeira 6x16cm para apoio, exclusive flanges e torneira de bóia</t>
  </si>
  <si>
    <t>'170540</t>
  </si>
  <si>
    <t>LABOR - 170540 - 3</t>
  </si>
  <si>
    <t>Reservatório de polietileno de 1000l, inclusive peça de madeira 6x16cm para apoio, exclusive flanges e torneira de bóia</t>
  </si>
  <si>
    <t>'170541</t>
  </si>
  <si>
    <t>LABOR - 170541 - 2</t>
  </si>
  <si>
    <t>Filtro curto AP200, marca de referência Aqualar, inclusive refil(vela)</t>
  </si>
  <si>
    <t>'170545</t>
  </si>
  <si>
    <t>LABOR - 170545 - 1</t>
  </si>
  <si>
    <t>Mictório de aço inox, marcas de referência Fisher, Metalpress ou Mekal, com 30 cm de largura e comp. variável, inclusive válvula tipo americana, engate flexível cromado, válvula de descarga, sifão cromado e conjunto de fixação</t>
  </si>
  <si>
    <t>'170546</t>
  </si>
  <si>
    <t>LABOR - 170546 - 1</t>
  </si>
  <si>
    <t>Tanque em mármore sintético com 2 bojos, inclusive válvula e sifão em PVC</t>
  </si>
  <si>
    <t>'170547</t>
  </si>
  <si>
    <t>LABOR - 170547 - 3</t>
  </si>
  <si>
    <t>Reservatório de polietileno de 310l, inclusive peça de madeira 6 x 16 cm p/ apoio, exclusive flange e torneira de bóia</t>
  </si>
  <si>
    <t>'170548</t>
  </si>
  <si>
    <t>LABOR - 170548 - 3</t>
  </si>
  <si>
    <t>Reservatório de polietileno de 1500l, inclusive peça 6x16cm para apoio, exclusive flanges e torneira de bóia</t>
  </si>
  <si>
    <t>'170549</t>
  </si>
  <si>
    <t>LABOR - 170549 - 3</t>
  </si>
  <si>
    <t>Reservatório de polietileno de 3000 litros, inclusive peça de apoio de 6x16 cm, exclusive flanges e torneira de bóia</t>
  </si>
  <si>
    <t>'170550</t>
  </si>
  <si>
    <t>LABOR - 170550 - 3</t>
  </si>
  <si>
    <t>Reservatório de polietileno de 2000L, inclusive peça de apoio 6x16 cm, exclusive flanges e torneira de bóia</t>
  </si>
  <si>
    <t>'170555</t>
  </si>
  <si>
    <t>LABOR - 170555 - 1</t>
  </si>
  <si>
    <t>Tanque de mármore sintético com um bojo, inclusive válvula e sifão em PVC</t>
  </si>
  <si>
    <t>'170557</t>
  </si>
  <si>
    <t>LABOR - 170557 - 3</t>
  </si>
  <si>
    <t>Bebedouro em aço inox coletivo, marcas de referência Fisher, Metalpress ou Mekal, inclusive base de apoio em concreto e fechamento em alvenaria revestida com azulejo, inclusive válvula e sifão, exclusive torneiras</t>
  </si>
  <si>
    <t>'170561</t>
  </si>
  <si>
    <t>LABOR - 170561 - 3</t>
  </si>
  <si>
    <t>Reservatório de polietileno de 15.000l, inclusive peça de madeira 5 x 16cm para apoio, exclusive flanges e torneiras de boia</t>
  </si>
  <si>
    <t>'170562</t>
  </si>
  <si>
    <t>LABOR - 170562 - 1</t>
  </si>
  <si>
    <t>Bebebedouro elétrico de pressão para portadores de necessidades especiais IBBL BDF300 ou equivalente</t>
  </si>
  <si>
    <t>'1706</t>
  </si>
  <si>
    <t>ACESSIBILIDADE - NBR 9050</t>
  </si>
  <si>
    <t>'170601</t>
  </si>
  <si>
    <t>LABOR - 170601 - 1</t>
  </si>
  <si>
    <t>Barra de apoio reta em aço inox 304 p/ portadores de necessidades especiais (NBR 9050), largura 40 cm</t>
  </si>
  <si>
    <t>'170602</t>
  </si>
  <si>
    <t>LABOR - 170602 - 1</t>
  </si>
  <si>
    <t>Barra de apoio reta em aço inox 304 p/ portadores de necessidades especiais (NBR 9050), largura 60 cm</t>
  </si>
  <si>
    <t>'170603</t>
  </si>
  <si>
    <t>LABOR - 170603 - 1</t>
  </si>
  <si>
    <t>Barra de apoio reta em aço inox 304 p/ portadores de necessidades especiais (NBR 9050), largura 80 cm</t>
  </si>
  <si>
    <t>'170604</t>
  </si>
  <si>
    <t>LABOR - 170604 - 1</t>
  </si>
  <si>
    <t>Barra de apoio reta em aço inox 304 p/ portadores de necessidades especiais (NBR 9050), largura 90 cm</t>
  </si>
  <si>
    <t>'170607</t>
  </si>
  <si>
    <t>LABOR - 170607 - 1</t>
  </si>
  <si>
    <t>Barra de apoio lateral articulada em aço inox 304 - 80cm p/ portadores de necessidades especiais (NBR 9050)</t>
  </si>
  <si>
    <t>'170608</t>
  </si>
  <si>
    <t>LABOR - 170608 - 1</t>
  </si>
  <si>
    <t>Bacia sifonada de louça branca sem abertura frontal p/ banheiro PNE, consumo 6 litros por fluxo, Vogue Plus Conforto - P.510.17, Ref. Deca ou equiv., incl. tubo de ligação inox c/ canopla, anel de vedação, paraf. e rejunte epoxi p/ vedação</t>
  </si>
  <si>
    <t>'170609</t>
  </si>
  <si>
    <t>LABOR - 170609 - 1</t>
  </si>
  <si>
    <t>Bacia sifonada de louça branca com abertura frontal p/ banheiro PNE, consumo 6 litros por fluxo, Vogue Plus Conforto - P.51.17, Ref. Deca ou equiv., incl. tubo de ligação inox c/ canopla, anel de vedação, paraf. e rejunte epoxi p/ vedação</t>
  </si>
  <si>
    <t>'170610</t>
  </si>
  <si>
    <t>LABOR - 170610 - 1</t>
  </si>
  <si>
    <t>Assento poliéster sem abertura frontal c/ fixação cromada e aditivo químico c/ proteção antibactéria, Vogue Plus - AP.51.17, Ref. Deca ou equivalente</t>
  </si>
  <si>
    <t>'170611</t>
  </si>
  <si>
    <t>LABOR - 170611 - 1</t>
  </si>
  <si>
    <t>Assento poliéster com abertura frontal e tampa c/ fixação cromada e aditivo químico c/ proteção antibactéria, Vogue Plus - AP.52.17, Ref. Deca ou equivalente</t>
  </si>
  <si>
    <t>'170612</t>
  </si>
  <si>
    <t>LABOR - 170612 - 1</t>
  </si>
  <si>
    <t>Lavatório de louça branca com coluna suspensa p/ banheiro PNE, Vougle Plus Conforto L.51.17 + CS.1.17, Ref., Deca ou equivalente, incl. sifão, válvula e engates metálicos cromados, exclusive torneira</t>
  </si>
  <si>
    <t>'170613</t>
  </si>
  <si>
    <t>LABOR - 170613 - 1</t>
  </si>
  <si>
    <t>Lavátorio de louça branca de canto p/ banheiro PNE, Coleção Master L.76.17, Ref. Deca ou equivalente, incl. válvula, sifão e engates metálicos cromados, exclusive torneira</t>
  </si>
  <si>
    <t>'170614</t>
  </si>
  <si>
    <t>LABOR - 170614 - 2</t>
  </si>
  <si>
    <t>Conjunto Barra de apoio barra de apoio lateral, formato "U", em aço inox polido 304 Ø 1.1/4" dim. comprimento médio 30 p/ lavatório, p/ portadores de necessidades especiais (NBR 9050)</t>
  </si>
  <si>
    <t>'170615</t>
  </si>
  <si>
    <t>LABOR - 170615 - 1</t>
  </si>
  <si>
    <t>Barra de apoio reta em aço inox 304 p/ portadores de necessidades especiais (NBR 9050), largura 70 cm</t>
  </si>
  <si>
    <t>'18</t>
  </si>
  <si>
    <t>APARELHOS ELÉTRICOS</t>
  </si>
  <si>
    <t>'1801</t>
  </si>
  <si>
    <t>LUMINÁRIAS</t>
  </si>
  <si>
    <t>'180107</t>
  </si>
  <si>
    <t>LABOR - 180107 - 3</t>
  </si>
  <si>
    <t>Luminária industrial a prova de tempo, 45 graus, wetzel ou equivalente, inclusive lampada mista 160W</t>
  </si>
  <si>
    <t>'180110</t>
  </si>
  <si>
    <t>LABOR - 180110 - 1</t>
  </si>
  <si>
    <t>Arandela com lâmpada incandescente de 100W</t>
  </si>
  <si>
    <t>'180115</t>
  </si>
  <si>
    <t>LABOR - 180115 - 1</t>
  </si>
  <si>
    <t>Luminária tipo globo de plástico 9x4", inclusive plafonier</t>
  </si>
  <si>
    <t>'1802</t>
  </si>
  <si>
    <t>INTERRUPTORES E TOMADAS</t>
  </si>
  <si>
    <t>'180201</t>
  </si>
  <si>
    <t>LABOR - 180201 - 5</t>
  </si>
  <si>
    <t>Tomada padrão brasileiro linha branca, NBR 14136 2 polos + terra 10A/250V, com placa 4x2"</t>
  </si>
  <si>
    <t>'180202</t>
  </si>
  <si>
    <t>LABOR - 180202 - 3</t>
  </si>
  <si>
    <t>Tomada padrão brasileiro linha branca, NBR 14136 2 polos + terra 20A/250V, com placa 4x2"</t>
  </si>
  <si>
    <t>'180204</t>
  </si>
  <si>
    <t>LABOR - 180204 - 1</t>
  </si>
  <si>
    <t>Interruptor de uma tecla simples 10A/250V, com placa 4x2"</t>
  </si>
  <si>
    <t>'180205</t>
  </si>
  <si>
    <t>LABOR - 180205 - 2</t>
  </si>
  <si>
    <t>Interruptor de duas teclas simples 10A/250V, com placa 4x2"</t>
  </si>
  <si>
    <t>'180206</t>
  </si>
  <si>
    <t>LABOR - 180206 - 1</t>
  </si>
  <si>
    <t>Interruptor de uma tecla paralelo 10A/250V, com placa 4x2"</t>
  </si>
  <si>
    <t>'180207</t>
  </si>
  <si>
    <t>LABOR - 180207 - 3</t>
  </si>
  <si>
    <t>Interruptor de uma tecla simples 10A/250V e uma tomada 3 polos 10A/250V, padrão brasileiro, NBR 14136, linha branca, com placa 4x2"</t>
  </si>
  <si>
    <t>'180208</t>
  </si>
  <si>
    <t>LABOR - 180208 - 2</t>
  </si>
  <si>
    <t>Interruptor de duas teclas simples 10A/250V e uma tomada 3 polos universal 10A/250V, com placa 4x2"</t>
  </si>
  <si>
    <t>'180209</t>
  </si>
  <si>
    <t>LABOR - 180209 - 1</t>
  </si>
  <si>
    <t>Interruptor pulsador de campainha 10A/250V, com placa 4x2"</t>
  </si>
  <si>
    <t>'180210</t>
  </si>
  <si>
    <t>LABOR - 180210 - 1</t>
  </si>
  <si>
    <t>Tomada de 3 polos 20A/250V, com placa 4x2"</t>
  </si>
  <si>
    <t>'180211</t>
  </si>
  <si>
    <t>LABOR - 180211 - 2</t>
  </si>
  <si>
    <t>Interruptor de três teclas simples 10 A/250 V e duas teclas simples 10A/250V, com placa 4x4"</t>
  </si>
  <si>
    <t>'180212</t>
  </si>
  <si>
    <t>LABOR - 180212 - 2</t>
  </si>
  <si>
    <t>Interruptor de três teclas simples 10A/250V, c/ placa 4x2"</t>
  </si>
  <si>
    <t>'180217</t>
  </si>
  <si>
    <t>LABOR - 180217 - 1</t>
  </si>
  <si>
    <t>'180218</t>
  </si>
  <si>
    <t>LABOR - 180218 - 1</t>
  </si>
  <si>
    <t>Espelho para caixa estampada 4 x 4"</t>
  </si>
  <si>
    <t>'180220</t>
  </si>
  <si>
    <t>LABOR - 180220 - 1</t>
  </si>
  <si>
    <t>Tomada coaxial 75 ohms para TV</t>
  </si>
  <si>
    <t>'1803</t>
  </si>
  <si>
    <t>BOMBAS</t>
  </si>
  <si>
    <t>'180301</t>
  </si>
  <si>
    <t>LABOR - 180301 - 3</t>
  </si>
  <si>
    <t>Bomba centrífuga trifásica 5CV, modelo 620 Dancor, ou equivalente</t>
  </si>
  <si>
    <t>'180302</t>
  </si>
  <si>
    <t>LABOR - 180302 - 1</t>
  </si>
  <si>
    <t>Bomba centrífuga monofásica 1/2 CV</t>
  </si>
  <si>
    <t>'180303</t>
  </si>
  <si>
    <t>LABOR - 180303 - 1</t>
  </si>
  <si>
    <t>Bomba centrífuga monofásica 3/4 CV</t>
  </si>
  <si>
    <t>'180304</t>
  </si>
  <si>
    <t>LABOR - 180304 - 2</t>
  </si>
  <si>
    <t>Bomba centrifuga trifásica 2CV</t>
  </si>
  <si>
    <t>'180305</t>
  </si>
  <si>
    <t>LABOR - 180305 - 1</t>
  </si>
  <si>
    <t>Bomba elétrica centrífuga monofásica 1 CV</t>
  </si>
  <si>
    <t>'1804</t>
  </si>
  <si>
    <t>POSTES</t>
  </si>
  <si>
    <t>'180405</t>
  </si>
  <si>
    <t>Poste circular de concreto 11 m padrão ESCELSA, incl. luminária tipo 1 pétala mod. BETA II c/1 lâmpada VS 400W, reator alto fator de potência 400W/220V e relé fotoelétrico, Tecnowatt ou equivalente</t>
  </si>
  <si>
    <t>'1806</t>
  </si>
  <si>
    <t>AR REFRIGERADO</t>
  </si>
  <si>
    <t>'180602</t>
  </si>
  <si>
    <t>LABOR - 180602 - 2</t>
  </si>
  <si>
    <t>Fornecimento e Instalação de Unidade Evaporadora e Condensadora de Ar Condicionado tipo Split Inverter Hi-Wall (Parede) de 9.000 BTU´s 220V - Ciclo Frio - Classificação A (Selo PROCEL), inclusive amortecedores vibra-stop</t>
  </si>
  <si>
    <t>'180603</t>
  </si>
  <si>
    <t>LABOR - 180603 - 2</t>
  </si>
  <si>
    <t>Fornecimento e Instalação de Unidade Evaporadora e Condensadora de Ar Condicionado tipo Split Inverter Hi-Wall (Parede) de 12.000 BTU´s 220V - Ciclo Frio - Classificação A (Selo PROCEL), inclusive amortecedores vibra-stop</t>
  </si>
  <si>
    <t>'180604</t>
  </si>
  <si>
    <t>LABOR - 180604 - 2</t>
  </si>
  <si>
    <t>Fornecimento e Instalação de Unidade Evaporadora e Condensadora de Ar Condicionado tipo Split Inverter Hi-Wall (Parede) de 18.000 BTU´s 220V - Ciclo Frio - Classificação A (Selo PROCEL), inclusive amortecedores vibra-stop</t>
  </si>
  <si>
    <t>'180605</t>
  </si>
  <si>
    <t>LABOR - 180605 - 2</t>
  </si>
  <si>
    <t>Fornecimento e Instalação de Unidade Evaporadora e Condensadora de Ar Condicionado tipo Split Inverter Hi-Wall (Parede) de 22.000 BTU´s 220V - Ciclo Frio - Classificação A (Selo PROCEL), inclusive amortecedores vibra-stop</t>
  </si>
  <si>
    <t>'180606</t>
  </si>
  <si>
    <t>LABOR - 180606 - 2</t>
  </si>
  <si>
    <t>Fornecimento e Instalação de Unidade Evaporadora e Condensadora de Ar Condicionado tipo Split Inverter Hi-Wall (Parede) de 24.000 BTU´s 220V - Ciclo Frio - Classificação A (Selo PROCEL), inclusive amortecedores vibra-stop</t>
  </si>
  <si>
    <t>'180607</t>
  </si>
  <si>
    <t>LABOR - 180607 - 4</t>
  </si>
  <si>
    <t>Fornecimento e Instalação de Unidade Evaporadora e Condensadora de Ar Condicionado tipo Split Inverter Hi-Wall (Parede) de 30.000 BTU´s 220V - Ciclo Quente/Frio - Classificação A (Selo PROCEL), inclusive amortecedores vibra-stop</t>
  </si>
  <si>
    <t>'180608</t>
  </si>
  <si>
    <t>LABOR - 180608 - 4</t>
  </si>
  <si>
    <t>Fornecimento e Instalação de Unidade Evaporadora e Condensadora de Ar Condicionado tipo Split Inverter Piso Teto de 36.000 BTU´s 220V - Ciclo Quente/Frio Classificação Energética A ou B (Selo PROCEL), inclusive amortecedores vibra-stop</t>
  </si>
  <si>
    <t>'180609</t>
  </si>
  <si>
    <t>LABOR - 180609 - 4</t>
  </si>
  <si>
    <t>Fornecimento e Instalação de Unidade Evaporadora e Condensadora de Ar Condicionado tipo Split Inverter Piso Teto de 48.000 BTU´s 220V Trifásico - Ciclo Quente/Frio Classificação Energética A ou B (Selo PROCEL), inclusive amortecedores vibra-stop</t>
  </si>
  <si>
    <t>'1807</t>
  </si>
  <si>
    <t>VENTILADORES</t>
  </si>
  <si>
    <t>'180702</t>
  </si>
  <si>
    <t>LABOR - 180702 - 2</t>
  </si>
  <si>
    <t>Ventilador de teto base madeira sem alojamento para luminária, ref. Tron ou equivalente, com comando de interruptor simples, sem dimer para regulagem de velocidade</t>
  </si>
  <si>
    <t>'1808</t>
  </si>
  <si>
    <t>'180803</t>
  </si>
  <si>
    <t>LABOR - 180803 - 1</t>
  </si>
  <si>
    <t>Campainha tipo timbre Pial, cod. 412.77 ou equivalente</t>
  </si>
  <si>
    <t>'180804</t>
  </si>
  <si>
    <t>LABOR - 180804 - 1</t>
  </si>
  <si>
    <t>Campainha tipo prato Pial, cod. 414.18</t>
  </si>
  <si>
    <t>'180809</t>
  </si>
  <si>
    <t>LABOR - 180809 - 1</t>
  </si>
  <si>
    <t>Chuveiro elétrico tipo ducha Lorenzet ou Corona</t>
  </si>
  <si>
    <t>'1810</t>
  </si>
  <si>
    <t>LUMINARIAS PARA LÂMPADAS LED</t>
  </si>
  <si>
    <t>'181001</t>
  </si>
  <si>
    <t>LABOR - 181001 - 5</t>
  </si>
  <si>
    <t>Luminaria sobrepor compl., corpo ch. aço pintada branca, refletor, aletas parabólicas alum.alta pureza e refletância inclusive 2 lâmpadas LED T8 9/10W temp. de cor 5000k c/ 60cm - Ref. CS216AL-N - AMES, 1261 - LUMAVI OU EQUIVALENTE</t>
  </si>
  <si>
    <t>'181002</t>
  </si>
  <si>
    <t>LABOR - 181002 - 4</t>
  </si>
  <si>
    <t>Luminaria sobrepor compl., corpo ch. aço pintada branca, refletor aletas parabólicas alum.alta pureza e refletância inclusive 2 lâmpadas LED T8 20W temp. de cor 5000k bivolt c/ 1,20m - Ref. CS232AL-N - AMES, 2447 - LUMAVI OU EQUIVALENTE</t>
  </si>
  <si>
    <t>'181003</t>
  </si>
  <si>
    <t>LABOR - 181003 - 4</t>
  </si>
  <si>
    <t>Luminaria embutir compl., corpo ch. aço pintada branca, refletor aletas parabólicas alum.alta pureza e refletância inclusive 2 lâmpadas LED T8 9W temp. de cor 5000k c/ 60cm - REF. CE216AL-N - AMES, 6024 - LUMAVI OU EQUIVALENTE</t>
  </si>
  <si>
    <t>'181004</t>
  </si>
  <si>
    <t>LABOR - 181004 - 4</t>
  </si>
  <si>
    <t>Luminaria embutir compl., corpo ch. aço pintada branca, refletor, aletas parabólicas alum.alta pureza e refletância inclusive 2 lâmpadas LED T8 18W temp. de cor 5000k c/ 1,20m - Ref. CE232AL-N - AMES, 6025 - LUMAVI -LDEF 2X32W - LUMILUZ OU EQUIVALENTE</t>
  </si>
  <si>
    <t>'181005</t>
  </si>
  <si>
    <t>LABOR - 181005 - 4</t>
  </si>
  <si>
    <t>Luminária sobrepor compl., corpo ch. aço pintada branca, refletor,aletas parabólicas alum.alta pureza e refletância inclusive 4 lâmpadas LED T8 9W temp. de cor 5000k bivolt c/ 60cm - CS416AL-N - AMES, 1452 - LUMAVI OU EQUIVALENTE</t>
  </si>
  <si>
    <t>'181007</t>
  </si>
  <si>
    <t>LABOR - 181007 - 4</t>
  </si>
  <si>
    <t>Luminária embutir compl., corpo ch. aço pintada branca, refletor,aletas parabólicas alum.alta pureza e refletância nclusive 4 lâmpadas LED T8 9W temp. de cor 5000k - Ref.CE416AL-N - AMES, 6026 - LUMAVI OU EQUIVALENTE</t>
  </si>
  <si>
    <t>'19</t>
  </si>
  <si>
    <t>PINTURA</t>
  </si>
  <si>
    <t>'1901</t>
  </si>
  <si>
    <t>SOBRE PAREDES E FORROS</t>
  </si>
  <si>
    <t>'190101</t>
  </si>
  <si>
    <t>'190102</t>
  </si>
  <si>
    <t>LABOR - 190102 - 1</t>
  </si>
  <si>
    <t>Emassamento de paredes e forros, com duas demãos de massa à base de óleo, marcas de referência Suvinil, Coral ou Metalatex</t>
  </si>
  <si>
    <t>'190103</t>
  </si>
  <si>
    <t>LABOR - 190103 - 1</t>
  </si>
  <si>
    <t>Emassamento de paredes e forros, com duas demãos de massa acrílica, marcas de referência Suvinil, Coral ou Metalatex</t>
  </si>
  <si>
    <t>'190104</t>
  </si>
  <si>
    <t>'190105</t>
  </si>
  <si>
    <t>'190106</t>
  </si>
  <si>
    <t>'190107</t>
  </si>
  <si>
    <t>LABOR - 190107 - 1</t>
  </si>
  <si>
    <t>Pintura com nata de cimento sobre superfície áspera a três demãos</t>
  </si>
  <si>
    <t>'190108</t>
  </si>
  <si>
    <t>'190109</t>
  </si>
  <si>
    <t>'190114</t>
  </si>
  <si>
    <t>'190115</t>
  </si>
  <si>
    <t>'190116</t>
  </si>
  <si>
    <t>'190117</t>
  </si>
  <si>
    <t>'190121</t>
  </si>
  <si>
    <t>'1902</t>
  </si>
  <si>
    <t>SOBRE CONCRETO OU BLOCOS CERÂMICOS APARENTES</t>
  </si>
  <si>
    <t>'190201</t>
  </si>
  <si>
    <t>'190202</t>
  </si>
  <si>
    <t>'190203</t>
  </si>
  <si>
    <t>'190204</t>
  </si>
  <si>
    <t>'190205</t>
  </si>
  <si>
    <t>'190211</t>
  </si>
  <si>
    <t>'1903</t>
  </si>
  <si>
    <t>SOBRE MADEIRA</t>
  </si>
  <si>
    <t>'190301</t>
  </si>
  <si>
    <t>'190302</t>
  </si>
  <si>
    <t>'190303</t>
  </si>
  <si>
    <t>'190306</t>
  </si>
  <si>
    <t>'1904</t>
  </si>
  <si>
    <t>SOBRE METAL</t>
  </si>
  <si>
    <t>'190417</t>
  </si>
  <si>
    <t>'190418</t>
  </si>
  <si>
    <t>LABOR - 190418 - 1</t>
  </si>
  <si>
    <t>Pintura de superfície metálica com uma demão de primer Epoxi e duas demãos de tinta à base de Epoxi</t>
  </si>
  <si>
    <t>'1905</t>
  </si>
  <si>
    <t>SOBRE ELEMENTOS ESPECIAIS</t>
  </si>
  <si>
    <t>'190501</t>
  </si>
  <si>
    <t>'1906</t>
  </si>
  <si>
    <t>SOBRE PISOS</t>
  </si>
  <si>
    <t>'190601</t>
  </si>
  <si>
    <t>'190602</t>
  </si>
  <si>
    <t>'190603</t>
  </si>
  <si>
    <t>LABOR - 190603 - 2</t>
  </si>
  <si>
    <t>Pintura sobre pisos, marcas de referência Novacor, Coral ou Suvinil, a duas demãos, Linha Premium</t>
  </si>
  <si>
    <t>'190604</t>
  </si>
  <si>
    <t>'190605</t>
  </si>
  <si>
    <t>LABOR - 190605 - 5</t>
  </si>
  <si>
    <t>Aplicação de tinta epóxi de alta espessura semibrilhante sobre piso de concreto a três demãos, inclusive selador epóxi a uma demão - Ref. Intergard 2005 e 2001 - Internacional ou equivalente</t>
  </si>
  <si>
    <t>'20</t>
  </si>
  <si>
    <t>SERVIÇOS COMPLEMENTARES EXTERNOS</t>
  </si>
  <si>
    <t>'2001</t>
  </si>
  <si>
    <t>MUROS E FECHAMENTOS</t>
  </si>
  <si>
    <t>'200101</t>
  </si>
  <si>
    <t>LABOR - 200101 - 3</t>
  </si>
  <si>
    <t>Alambrado c/ tela losangular de arame fio 12 malha 2" revest. em PVC com tubo de ferro galvanizado vertical de 2 1/2" e horizontal de 1" incl. portão, pintados com esmalte sobre fundo anticorrosivo</t>
  </si>
  <si>
    <t>'200104</t>
  </si>
  <si>
    <t>LABOR - 200104 - 2</t>
  </si>
  <si>
    <t>Cerca de madeira com ripas de 7 x 2 cm, altura de 1.50 m e caibro de 8 x 8 cm em madeira de lei espaçados a cada 2.0 m</t>
  </si>
  <si>
    <t>'200105</t>
  </si>
  <si>
    <t>LABOR - 200105 - 2</t>
  </si>
  <si>
    <t>Cerca com tela fio 16 malha losangular de 2", fixadas c/ grampos em pontaletes de madeira de lei 8x8cm espaçados de 1.5m, com bases concretadas e com três fios tensores de arame galvanizado n.12</t>
  </si>
  <si>
    <t>'200107</t>
  </si>
  <si>
    <t>LABOR - 200107 - 2</t>
  </si>
  <si>
    <t>Cerca com cinco fios de arame liso n. 12 fixados com grampos em pontaletes de madeira de lei de 8 x 8cm a cada 2.0 m e altura livre de 1.6 m</t>
  </si>
  <si>
    <t>'200108</t>
  </si>
  <si>
    <t>Muro de arrimo de concreto ciclópico com aterro na parte posterior, inclusive forma de madeira e dreno de brita</t>
  </si>
  <si>
    <t>'200120</t>
  </si>
  <si>
    <t>Cerca H=2.30cm, c/tela losang. arame fio 12 malha 2" revest. em PVC com mourão curvo de concreto H=3,20m, secção T, fixado emsolo, a cada 3m, c/3 fios de arame farpado na parte curva, incl 3 fios tensores, chumbadores e sapata de 40x40x50cm</t>
  </si>
  <si>
    <t>'200124</t>
  </si>
  <si>
    <t>'200128</t>
  </si>
  <si>
    <t>'200129</t>
  </si>
  <si>
    <t>Cerca com mourão de concreto reto H=2.5, base quadrada 10x10cm, fixado em solo a cada 3.0m, com 10 fios de arame galvanizado liso nº 10</t>
  </si>
  <si>
    <t>'200130</t>
  </si>
  <si>
    <t>LABOR - 200130 - 2</t>
  </si>
  <si>
    <t>Gradil H = 1.90m padrão SEDU em tudo de FG 2" e barra chata de 11/2"x1/4", para fixação sobre mureta conforme projeto, exclusive a mureta.</t>
  </si>
  <si>
    <t>'200131</t>
  </si>
  <si>
    <t>LABOR - 200131 - 2</t>
  </si>
  <si>
    <t>Gradil H = 1.90m padrão SEDU em tubo de FG 31/2" e barra chata de 2"x1/4" para fixação sobre mureta conforme projeto, exclusive a mureta.</t>
  </si>
  <si>
    <t>'2002</t>
  </si>
  <si>
    <t>PAVIMENTAÇÃO</t>
  </si>
  <si>
    <t>'200202</t>
  </si>
  <si>
    <t>LABOR - 200202 - 1</t>
  </si>
  <si>
    <t>Meio-fio de concreto pré-moldado com dimensões de 15x12x30x100 cm , rejuntados com argamassa de cimento e areia no traço 1:3</t>
  </si>
  <si>
    <t>'200206</t>
  </si>
  <si>
    <t>'200209</t>
  </si>
  <si>
    <t>LABOR - 200209 - 1</t>
  </si>
  <si>
    <t>Passeio de cimentado camurçado com argamassa de cimento e areia no traço 1:3 esp. 1.5cm, e lastro de concreto com 8cm de espessura, inclusive preparo de caixa</t>
  </si>
  <si>
    <t>'200214</t>
  </si>
  <si>
    <t>LABOR - 200214 - 2</t>
  </si>
  <si>
    <t>Blocos pré-moldados de concreto tipo pavi-s ou equivalente, espessura 10 cm e resistência a compressão mínima de 35MPa, assentados sobre colchão de pó de pedra na espessura de 10 cm</t>
  </si>
  <si>
    <t>'200223</t>
  </si>
  <si>
    <t>Execução de lastro de brita nº 02 sob passeios e ciclovias, incl. escavação</t>
  </si>
  <si>
    <t>'200229</t>
  </si>
  <si>
    <t>Meio-fio de concreto moldado in-loco com formas de chapa compensada resinada 6mm, nas dimensões 10 x 30 cm, incl. escavação, reaterro e bota-fora</t>
  </si>
  <si>
    <t>'200237</t>
  </si>
  <si>
    <t>LABOR - 200237 - 1</t>
  </si>
  <si>
    <t>Blocos pré-moldados de concreto tipo pavi-s ou equivalente, espessura de 6 cm e resistência a compressão mínima de 35MPa, assentados sobre colchão de pó de pedra na espessura de 10 cm</t>
  </si>
  <si>
    <t>'200243</t>
  </si>
  <si>
    <t>Canaleta no piso em concreto simples com dimensões internas de 20 x 10 cm e grelha em ferro diam. 1/2" a cada 3 cm fixados em cantoneira de 3/4" x 1/8" apoiada sobre requadro em cantoneira de 1" x 3/16"</t>
  </si>
  <si>
    <t>'200253</t>
  </si>
  <si>
    <t>LABOR - 200253 - 1</t>
  </si>
  <si>
    <t>'200254</t>
  </si>
  <si>
    <t>LABOR - 200254 - 1</t>
  </si>
  <si>
    <t>'2003</t>
  </si>
  <si>
    <t>PAISAGISMO</t>
  </si>
  <si>
    <t>'200303</t>
  </si>
  <si>
    <t>LABOR - 200303 - 1</t>
  </si>
  <si>
    <t>Fornecimento de grama tipo esmeralda em placas com espessura de 0.06 m, exclusive plantio</t>
  </si>
  <si>
    <t>'200305</t>
  </si>
  <si>
    <t>LABOR - 200305 - 1</t>
  </si>
  <si>
    <t>Fornecimento e espalhamento de areia média lavada</t>
  </si>
  <si>
    <t>'200306</t>
  </si>
  <si>
    <t>LABOR - 200306 - 2</t>
  </si>
  <si>
    <t>Fornecimento e espalhamento de brita 1 ou 2</t>
  </si>
  <si>
    <t>'200307</t>
  </si>
  <si>
    <t>LABOR - 200307 - 1</t>
  </si>
  <si>
    <t>Fornecimento e espalhamento de terra vegetal</t>
  </si>
  <si>
    <t>'200323</t>
  </si>
  <si>
    <t>LABOR - 200323 - 1</t>
  </si>
  <si>
    <t>Fornecimento e espalhamento de pó de pedra</t>
  </si>
  <si>
    <t>'200326</t>
  </si>
  <si>
    <t>LABOR - 200326 - 1</t>
  </si>
  <si>
    <t>Fornecimento e plantio de grama em placas tipo esmeralda, inclusive fornecimento de terra vegetal</t>
  </si>
  <si>
    <t>'2004</t>
  </si>
  <si>
    <t>TRATAMENTO, CONSERVAÇÃO E LIMPEZA</t>
  </si>
  <si>
    <t>'200401</t>
  </si>
  <si>
    <t>LABOR - 200401 - 2</t>
  </si>
  <si>
    <t>Limpeza geral da obra (edificação)</t>
  </si>
  <si>
    <t>'200402</t>
  </si>
  <si>
    <t>LABOR - 200402 - 1</t>
  </si>
  <si>
    <t>Limpeza geral de obras (quadras, praças e jardins)</t>
  </si>
  <si>
    <t>'200404</t>
  </si>
  <si>
    <t>LABOR - 200404 - 2</t>
  </si>
  <si>
    <t>Limpeza de pisos e revestimentos cerâmicos</t>
  </si>
  <si>
    <t>'2005</t>
  </si>
  <si>
    <t>DIVERSOS EXTERNOS</t>
  </si>
  <si>
    <t>'200511</t>
  </si>
  <si>
    <t>Banco de concreto aparente com tampo de 40x40x5 cm e base de 20x20x36 cm para mesa de jogos, conforme detalhe em projeto</t>
  </si>
  <si>
    <t>'200512</t>
  </si>
  <si>
    <t>Mesa de concreto aparente com tampo de 60x60x5 cm, base de 30x30x75 cm e tabuleiro 40x40cm embutido no concreto, feito com pastilhas de mármore branco e granito preto de 5x5x2cm conf. projeto</t>
  </si>
  <si>
    <t>'200513</t>
  </si>
  <si>
    <t>LABOR - 200513 - 2</t>
  </si>
  <si>
    <t>'200562</t>
  </si>
  <si>
    <t>LABOR - 200562 - 1</t>
  </si>
  <si>
    <t>Caixa pré-moldada de concreto para aparelho de ar condicionado de 18.000 BTU</t>
  </si>
  <si>
    <t>'200563</t>
  </si>
  <si>
    <t>LABOR - 200563 - 2</t>
  </si>
  <si>
    <t>Banco de concreto armado aparente com apoios de alvenaria assentada com argamassa de cimento, cal e areia, largura de 0,50m e espessura de 0,05m</t>
  </si>
  <si>
    <t>'200572</t>
  </si>
  <si>
    <t>LABOR - 200572 - 1</t>
  </si>
  <si>
    <t>Poço c/ anéis pré-moldados diam. 1.5m e profundidade de 7m, inclusive fornecimento</t>
  </si>
  <si>
    <t>'200573</t>
  </si>
  <si>
    <t>Bicicletário em tubo de ferro galvanizado 1" e ferro liso 1/2", inclusive pintura, conforme projeto padrão SEDU</t>
  </si>
  <si>
    <t>'200576</t>
  </si>
  <si>
    <t>LABOR - 200576 - 1</t>
  </si>
  <si>
    <t>'2007</t>
  </si>
  <si>
    <t>QUADRA DE ESPORTES (Ver nota 9 da planilha)</t>
  </si>
  <si>
    <t>'200702</t>
  </si>
  <si>
    <t>Piso quadra poliesp. fck=25MPa, esp.=10 cm, armado c/ tela Q138, concret camada única bombeável c/ brita n. 1, acab. sup. c/ rotoalisador, juntas c/ corte serra diamant. preench. c/ mastique, base 5cm solo brita 30% e resina endur</t>
  </si>
  <si>
    <t>'200703</t>
  </si>
  <si>
    <t>LABOR - 200703 - 1</t>
  </si>
  <si>
    <t>Pintura à base de epoxi, marcas de referência Suvinil, Coral ou Novacor, em faixas com largura de 5cm, para demarcação de quadras de esportes</t>
  </si>
  <si>
    <t>'200704</t>
  </si>
  <si>
    <t>LABOR - 200704 - 1</t>
  </si>
  <si>
    <t>Pintura com tinta à base de resinas acrílicas, marcas de referencia Suvinil, Coral ou Novacor, sobre piso de concreto a duas demãos</t>
  </si>
  <si>
    <t>'200705</t>
  </si>
  <si>
    <t>LABOR - 200705 - 1</t>
  </si>
  <si>
    <t>Rede para voleibol com malha grossa, faixas de lona superior e inferior</t>
  </si>
  <si>
    <t>'200706</t>
  </si>
  <si>
    <t>Suporte para tabela de basquete de concreto armado Fck = 15MPa, inclusive forma, armação, lançamento e desforma</t>
  </si>
  <si>
    <t>'200707</t>
  </si>
  <si>
    <t>LABOR - 200707 - 2</t>
  </si>
  <si>
    <t>Trave para futebol de salão de tubo de ferro galvanizado 3", com recuo, removível, dimensões oficiais 3x2m</t>
  </si>
  <si>
    <t>'200708</t>
  </si>
  <si>
    <t>LABOR - 200708 - 1</t>
  </si>
  <si>
    <t>Conjunto de poste de voleibol de tubo de ferro galvanizado 3"e parte móvel de 21/2", inclusive carretilha, furo com tubo de ferro galvanizado de 31/2"e tampão de furo</t>
  </si>
  <si>
    <t>'200709</t>
  </si>
  <si>
    <t>LABOR - 200709 - 1</t>
  </si>
  <si>
    <t>Tabela de basquete de madeira, com aro, inclusive colocação</t>
  </si>
  <si>
    <t>'200711</t>
  </si>
  <si>
    <t>LABOR - 200711 - 2</t>
  </si>
  <si>
    <t>Alambrado com tela fio 12, malha de 1", tubos de ferro galvanizado verticais de 2" e tubos de ferro galvanizado horizontais de 1" soldados nas partes superior e inferior, inclusive portão</t>
  </si>
  <si>
    <t>'200713</t>
  </si>
  <si>
    <t>LABOR - 200713 - 1</t>
  </si>
  <si>
    <t>Rede para futebol de salão</t>
  </si>
  <si>
    <t>'200714</t>
  </si>
  <si>
    <t>Preparo, regularização e compactação do terreno (compactador manual) para execução de piso de quadra</t>
  </si>
  <si>
    <t>'200715</t>
  </si>
  <si>
    <t>Mureta em alvenaria de blocos cerâmicos 10x20x20cmm, h=0.60cm, para fechamento de quadra, com pilaretes de travamento em concreto armado a cada 3m, inclusive chapisco</t>
  </si>
  <si>
    <t>'200716</t>
  </si>
  <si>
    <t>Parede em alvenaria de bloco cerâmico 10x20x20cm, h=2m, para proteção de fundo de gol (quadra poliesportiva), com pilares em concreto armado a cada 3m para travamento, inclusive chapisco</t>
  </si>
  <si>
    <t>'200717</t>
  </si>
  <si>
    <t>LABOR - 200717 - 1</t>
  </si>
  <si>
    <t>Goivete nas dimensões 2x1 executado sobre alvenaria chapiscada e rebocada</t>
  </si>
  <si>
    <t>'200720</t>
  </si>
  <si>
    <t>LABOR - 200720 - 1</t>
  </si>
  <si>
    <t>Forn e assent de telhas de liga de alumínio e zinco (galvalume), ondulada, esp. mínima 0.43mm, alt. mínima de onda 17mm, sobrep. lateral de uma onda e longit. 200mm c/ mínimo de 3 apoios, assent. c/ utiliz. de fitas anti-corrosiva</t>
  </si>
  <si>
    <t>'200721</t>
  </si>
  <si>
    <t>LABOR - 200721 - 2</t>
  </si>
  <si>
    <t>Rede de proteção em nylon malha 10x10 cm para proteção de quadra de esportes</t>
  </si>
  <si>
    <t>'200725</t>
  </si>
  <si>
    <t>LABOR - 200725 - 1</t>
  </si>
  <si>
    <t>Pintura a base de epoxi, marcas de referência Suvinil, Coral ou Novacor, em faixas largura de 8cm para demarcação de quadra de esportes</t>
  </si>
  <si>
    <t>'200726</t>
  </si>
  <si>
    <t>LABOR - 200726 - 2</t>
  </si>
  <si>
    <t>Recuperação de piso de quadra com demolição parcial do concreto e aplicação de granilite, inclusive regularização</t>
  </si>
  <si>
    <t>'200728</t>
  </si>
  <si>
    <t>LABOR - 200728 - 2</t>
  </si>
  <si>
    <t>Alambrado com tela losangular de arame fio 12, malha 2" revestido em PVC com tubo de ferro galvanizado vertical de 21/2" e horizontal de 1", inclusive portão, pintados com esmalte sobre fundo anti corrosivo</t>
  </si>
  <si>
    <t>'200738</t>
  </si>
  <si>
    <t>LABOR - 200738 - 2</t>
  </si>
  <si>
    <t>Estrut. metálica p/ quadra poliesp. coberta constituída por perfis formados a frio, aço estrutural ASTM A-570 G33 (terças) ASTM A-36 (demais perfis) c/ o sistema de trat. e pint conf descrito em notas da planilha</t>
  </si>
  <si>
    <t>'21</t>
  </si>
  <si>
    <t>SERVIÇOS COMPLEMENTARES INTERNOS</t>
  </si>
  <si>
    <t>'2101</t>
  </si>
  <si>
    <t>QUADROS DE GIZ / AVISO</t>
  </si>
  <si>
    <t>'210105</t>
  </si>
  <si>
    <t>LABOR - 210105 - 2</t>
  </si>
  <si>
    <t>Quadro de avisos de fórmica lisa brilhante</t>
  </si>
  <si>
    <t>'210109</t>
  </si>
  <si>
    <t>LABOR - 210109 - 1</t>
  </si>
  <si>
    <t>Quadro mural de azulejo extra 15 x 15 cm e moldura de madeira de lei de 7.0 x 2.5 cm nas dimensões de 2.09 x 1.04 m</t>
  </si>
  <si>
    <t>'210114</t>
  </si>
  <si>
    <t>LABOR - 210114 - 3</t>
  </si>
  <si>
    <t>Quadro pincel novo, completo, de laminado melamínico alta pressão, "LOUSA" quadriculado, cor branco brilhante, linha Lousas, padrão F608 Brancoline, esp. 1mm, incl. requadro madeira 2.5 x 5.0 cm e porta pincel, dim. 3.95 x 1.29 m</t>
  </si>
  <si>
    <t>'2102</t>
  </si>
  <si>
    <t>ARMÁRIOS E PRATELEIRAS</t>
  </si>
  <si>
    <t>'210210</t>
  </si>
  <si>
    <t>LABOR - 210210 - 2</t>
  </si>
  <si>
    <t>Prateleiras em granito cinza andorinha, esp. 2cm</t>
  </si>
  <si>
    <t>'2103</t>
  </si>
  <si>
    <t>DIVERSOS INTERNOS</t>
  </si>
  <si>
    <t>'210301</t>
  </si>
  <si>
    <t>LABOR - 210301 - 2</t>
  </si>
  <si>
    <t>Guarda corpo de tubo de ferro galvanizado, diâm. 3" e 2", h=0.8 m inclusive pintura a óleo ou esmalte</t>
  </si>
  <si>
    <t>'210302</t>
  </si>
  <si>
    <t>LABOR - 210302 - 2</t>
  </si>
  <si>
    <t>Corrimão de tubo de ferro galvanizado diâmetro 3" fixado na parede a cada 1.50m, inclusive pintura a óleo ou esmalte</t>
  </si>
  <si>
    <t>'210304</t>
  </si>
  <si>
    <t>Banco de concreto armado aparente Fck=15 MPa, com apoios de concreto, largura de 45cm, espessura de 7cm e altura de 45cm</t>
  </si>
  <si>
    <t>'210316</t>
  </si>
  <si>
    <t>LABOR - 210316 - 1</t>
  </si>
  <si>
    <t>Alçapão de visita ao barrilete de chapa de madeira de lei medindo 60x60cm, inclusive dobradiça, marco, alizar e fechadura, emassamento e pintura</t>
  </si>
  <si>
    <t>'210321</t>
  </si>
  <si>
    <t>LABOR - 210321 - 2</t>
  </si>
  <si>
    <t>Proteção para caixa de descarga em malha de ferro 3/4" fio 12, perfil "L" 1" e barra chata 3/4" x 1/8", conf. detalhe</t>
  </si>
  <si>
    <t>'210322</t>
  </si>
  <si>
    <t>LABOR - 210322 - 2</t>
  </si>
  <si>
    <t>Corrimão em tubo de ferro galvanizado diam. 2" com chumbadores a cada 1.5m</t>
  </si>
  <si>
    <t>'22</t>
  </si>
  <si>
    <t>APOIO</t>
  </si>
  <si>
    <t>'2208</t>
  </si>
  <si>
    <t>Locação de veículo tipo Gol 1.000 a gasolina ou equivalente, com até 1 (um) ano de uso, em bom estado de conservação com:</t>
  </si>
  <si>
    <t>'220803</t>
  </si>
  <si>
    <t>LABOR - 220803 - 3</t>
  </si>
  <si>
    <t>(Gol 1.0 total flex - gasolina - preço LABOR) Seguro total, manutenção, combustível, eventuais taxas e emolumentos, bem como eventual substituição do veículo (se necessário), sem motorista, utilização até 2.000 (dois mil) km/mês</t>
  </si>
  <si>
    <t>'31</t>
  </si>
  <si>
    <t>SERVIÇOS GERAIS</t>
  </si>
  <si>
    <t>'3106</t>
  </si>
  <si>
    <t>MÃO DE OBRA - (MENSALISTAS - LEIS SOCIAIS = 5%)</t>
  </si>
  <si>
    <t>'310601</t>
  </si>
  <si>
    <t>LABOR - 310601 - 2</t>
  </si>
  <si>
    <t>Estagiário 4 horas - UFES (Leis Sociais = 5%)</t>
  </si>
  <si>
    <t>'3108</t>
  </si>
  <si>
    <t>ENCARGOS COMPLEMENTARES - EQUIPAMENTOS DE PROTEÇÃO INDIVIDUAL</t>
  </si>
  <si>
    <t>'310801</t>
  </si>
  <si>
    <t>LABOR - 310801 - 1</t>
  </si>
  <si>
    <t>Capacete de obra</t>
  </si>
  <si>
    <t>'310802</t>
  </si>
  <si>
    <t>LABOR - 310802 - 1</t>
  </si>
  <si>
    <t>Uniforme de obra (Calça e camisa)</t>
  </si>
  <si>
    <t>'310803</t>
  </si>
  <si>
    <t>LABOR - 310803 - 1</t>
  </si>
  <si>
    <t>Veste de segurança</t>
  </si>
  <si>
    <t>'310804</t>
  </si>
  <si>
    <t>LABOR - 310804 - 1</t>
  </si>
  <si>
    <t>Bota de segurança (par)</t>
  </si>
  <si>
    <t>'310805</t>
  </si>
  <si>
    <t>LABOR - 310805 - 1</t>
  </si>
  <si>
    <t>Óculos de proteção</t>
  </si>
  <si>
    <t>'310806</t>
  </si>
  <si>
    <t>LABOR - 310806 - 1</t>
  </si>
  <si>
    <t>Luva de raspa (par)</t>
  </si>
  <si>
    <t>'310807</t>
  </si>
  <si>
    <t>LABOR - 310807 - 1</t>
  </si>
  <si>
    <t>Capa de chuva</t>
  </si>
  <si>
    <t>'310808</t>
  </si>
  <si>
    <t>LABOR - 310808 - 1</t>
  </si>
  <si>
    <t>Máscara de ar</t>
  </si>
  <si>
    <t>'310809</t>
  </si>
  <si>
    <t>LABOR - 310809 - 1</t>
  </si>
  <si>
    <t>Cinto de segurança</t>
  </si>
  <si>
    <t>'3109</t>
  </si>
  <si>
    <t>ENCARGOS COMPLEMENTARES - FERRAMENTAS MANUAIS</t>
  </si>
  <si>
    <t>'310901</t>
  </si>
  <si>
    <t>LABOR - 310901 - 1</t>
  </si>
  <si>
    <t>Picareta com cabo</t>
  </si>
  <si>
    <t>'310902</t>
  </si>
  <si>
    <t>LABOR - 310902 - 1</t>
  </si>
  <si>
    <t>Pá de pedreiro com cabo</t>
  </si>
  <si>
    <t>'310903</t>
  </si>
  <si>
    <t>LABOR - 310903 - 1</t>
  </si>
  <si>
    <t>Enxada com cabo</t>
  </si>
  <si>
    <t>'310904</t>
  </si>
  <si>
    <t>LABOR - 310904 - 1</t>
  </si>
  <si>
    <t>Serrote 26"</t>
  </si>
  <si>
    <t>'310905</t>
  </si>
  <si>
    <t>LABOR - 310905 - 1</t>
  </si>
  <si>
    <t>Martelo com cabo</t>
  </si>
  <si>
    <t>'310906</t>
  </si>
  <si>
    <t>LABOR - 310906 - 1</t>
  </si>
  <si>
    <t>'310907</t>
  </si>
  <si>
    <t>LABOR - 310907 - 1</t>
  </si>
  <si>
    <t>Alicate universal</t>
  </si>
  <si>
    <t>'310908</t>
  </si>
  <si>
    <t>LABOR - 310908 - 1</t>
  </si>
  <si>
    <t>Marreta 5 Kg com cabo</t>
  </si>
  <si>
    <t>'310909</t>
  </si>
  <si>
    <t>LABOR - 310909 - 1</t>
  </si>
  <si>
    <t>Chave de grifo 10"</t>
  </si>
  <si>
    <t>'310910</t>
  </si>
  <si>
    <t>LABOR - 310910 - 1</t>
  </si>
  <si>
    <t>Jogo de chave de fenda</t>
  </si>
  <si>
    <t>'310911</t>
  </si>
  <si>
    <t>LABOR - 310911 - 1</t>
  </si>
  <si>
    <t>Cavadeira de braço</t>
  </si>
  <si>
    <t>'310912</t>
  </si>
  <si>
    <t>LABOR - 310912 - 1</t>
  </si>
  <si>
    <t>Serra Tico-tico</t>
  </si>
  <si>
    <t>'310913</t>
  </si>
  <si>
    <t>LABOR - 310913 - 1</t>
  </si>
  <si>
    <t>Serra de disco (circular)</t>
  </si>
  <si>
    <t>'310914</t>
  </si>
  <si>
    <t>LABOR - 310914 - 1</t>
  </si>
  <si>
    <t>Carrinho de mão</t>
  </si>
  <si>
    <t>'3130</t>
  </si>
  <si>
    <t>MÃO DE OBRA (MENSALISTAS - NÃO DESONERADO - LEIS SOCIAIS=72,58%)</t>
  </si>
  <si>
    <t>'313001</t>
  </si>
  <si>
    <t>LABOR - 313001 - 1</t>
  </si>
  <si>
    <t>Tecnico Segundo Grau -A-(Leis Sociais = 72,58%)</t>
  </si>
  <si>
    <t>mes</t>
  </si>
  <si>
    <t>'313002</t>
  </si>
  <si>
    <t>LABOR - 313002 - 1</t>
  </si>
  <si>
    <t>Engenheiro Senior(Leis Sociais = 72,58%)</t>
  </si>
  <si>
    <t>'313003</t>
  </si>
  <si>
    <t>LABOR - 313003 - 1</t>
  </si>
  <si>
    <t>Programador (Leis Sociais = 72,58%)</t>
  </si>
  <si>
    <t>'313004</t>
  </si>
  <si>
    <t>LABOR - 313004 - 1</t>
  </si>
  <si>
    <t>Digitador - 6 Horas(Leis Sociais = 72,58%)</t>
  </si>
  <si>
    <t>'313005</t>
  </si>
  <si>
    <t>LABOR - 313005 - 1</t>
  </si>
  <si>
    <t>Engenheiro Junior (Leis Sociais = 72,58%)</t>
  </si>
  <si>
    <t>'313006</t>
  </si>
  <si>
    <t>LABOR - 313006 - 1</t>
  </si>
  <si>
    <t>Tecnico Segundo Grau -B (Leis Sociais = 72,58%)</t>
  </si>
  <si>
    <t>'313007</t>
  </si>
  <si>
    <t>LABOR - 313007 - 1</t>
  </si>
  <si>
    <t>Tecnico Segundo Grau-C - (Leis Sociais = 72,58%)</t>
  </si>
  <si>
    <t>'313008</t>
  </si>
  <si>
    <t>LABOR - 313008 - 1</t>
  </si>
  <si>
    <t>Gerente de Projeto (Leis Sociais = 72,58%)</t>
  </si>
  <si>
    <t>'313009</t>
  </si>
  <si>
    <t>LABOR - 313009 - 1</t>
  </si>
  <si>
    <t>Analista de Sistemas (Leis Sociais = 72,58%)</t>
  </si>
  <si>
    <t>'313010</t>
  </si>
  <si>
    <t>LABOR - 313010 - 1</t>
  </si>
  <si>
    <t>Analista de Desenvolvimento (Leis Sociais = 72,58%)</t>
  </si>
  <si>
    <t>'313011</t>
  </si>
  <si>
    <t>LABOR - 313011 - 1</t>
  </si>
  <si>
    <t>Gerente Bd/Servidores/Redes (Leis Sociais = 72,58%)</t>
  </si>
  <si>
    <t>'313012</t>
  </si>
  <si>
    <t>LABOR - 313012 - 1</t>
  </si>
  <si>
    <t>Designer Gráfico (Leis Sociais = 72,58%)</t>
  </si>
  <si>
    <t>'313013</t>
  </si>
  <si>
    <t>LABOR - 313013 - 1</t>
  </si>
  <si>
    <t>Analista Sistemas/Suporte(Leis Sociais = 72,58%)</t>
  </si>
  <si>
    <t>'313014</t>
  </si>
  <si>
    <t>LABOR - 313014 - 1</t>
  </si>
  <si>
    <t>Coordenador Tecnico Especialista(Leis Sociais = 72,58%)</t>
  </si>
  <si>
    <t>'313015</t>
  </si>
  <si>
    <t>LABOR - 313015 - 1</t>
  </si>
  <si>
    <t>Cotador(Leis Sociais = 72,58%)</t>
  </si>
  <si>
    <t>'313016</t>
  </si>
  <si>
    <t>LABOR - 313016 - 1</t>
  </si>
  <si>
    <t>Tecnico Nivel Superior (Leis Sociais = 72,58%)</t>
  </si>
  <si>
    <t>'313017</t>
  </si>
  <si>
    <t>LABOR - 313017 - 1</t>
  </si>
  <si>
    <t>Engenheiro Pleno(Leis Sociais = 72,58%)</t>
  </si>
  <si>
    <t>'313018</t>
  </si>
  <si>
    <t>LABOR - 313018 - 1</t>
  </si>
  <si>
    <t>Almoxarife(Leis Sociais = 72,58%)</t>
  </si>
  <si>
    <t>'313019</t>
  </si>
  <si>
    <t>LABOR - 313019 - 1</t>
  </si>
  <si>
    <t>Mestre Obras Senior (Leis Sociais = 72,58%)</t>
  </si>
  <si>
    <t>'313020</t>
  </si>
  <si>
    <t>LABOR - 313020 - 1</t>
  </si>
  <si>
    <t>Vigia (Leis Sociais = 72,58%)</t>
  </si>
  <si>
    <t>'313021</t>
  </si>
  <si>
    <t>LABOR - 313021 - 1</t>
  </si>
  <si>
    <t>Auxiliar de Almoxarife (Leis Sociais = 72,58%)</t>
  </si>
  <si>
    <t>'3131</t>
  </si>
  <si>
    <t>MÃO DE OBRA (MENSALISTAS - DESONERADO - LEIS SOCIAIS=48,87%)</t>
  </si>
  <si>
    <t>'313101</t>
  </si>
  <si>
    <t>LABOR - 313101 - 1</t>
  </si>
  <si>
    <t>Tecnico Segundo Grau -A-(Leis Sociais = 48,87%)</t>
  </si>
  <si>
    <t>'313102</t>
  </si>
  <si>
    <t>LABOR - 313102 - 1</t>
  </si>
  <si>
    <t>Engenheiro Senior(Leis Sociais = 48,87%)</t>
  </si>
  <si>
    <t>'313103</t>
  </si>
  <si>
    <t>LABOR - 313103 - 1</t>
  </si>
  <si>
    <t>Programador (Leis Sociais = 48,87%)</t>
  </si>
  <si>
    <t>'313104</t>
  </si>
  <si>
    <t>LABOR - 313104 - 1</t>
  </si>
  <si>
    <t>Digitador - 6 Horas(Leis Sociais = 48,87%)</t>
  </si>
  <si>
    <t>'313105</t>
  </si>
  <si>
    <t>LABOR - 313105 - 1</t>
  </si>
  <si>
    <t>Engenheiro Junior (Leis Sociais = 48,87%)</t>
  </si>
  <si>
    <t>'313106</t>
  </si>
  <si>
    <t>LABOR - 313106 - 1</t>
  </si>
  <si>
    <t>Tecnico Segundo Grau -B (Leis Sociais = 48,87%)</t>
  </si>
  <si>
    <t>'313107</t>
  </si>
  <si>
    <t>LABOR - 313107 - 1</t>
  </si>
  <si>
    <t>Tecnico Segundo Grau-C - (Leis Sociais = 48,87%)</t>
  </si>
  <si>
    <t>'313108</t>
  </si>
  <si>
    <t>LABOR - 313108 - 1</t>
  </si>
  <si>
    <t>Gerente de Projeto (Leis Sociais = 48,87%)</t>
  </si>
  <si>
    <t>'313109</t>
  </si>
  <si>
    <t>LABOR - 313109 - 1</t>
  </si>
  <si>
    <t>Analista de Sistemas (Leis Sociais = 48,87%)</t>
  </si>
  <si>
    <t>'313110</t>
  </si>
  <si>
    <t>LABOR - 313110 - 1</t>
  </si>
  <si>
    <t>Analista de Desenvolvimento (Leis Sociais = 48,87%)</t>
  </si>
  <si>
    <t>'313111</t>
  </si>
  <si>
    <t>LABOR - 313111 - 1</t>
  </si>
  <si>
    <t>Gerente Bd/Servidores/Redes (Leis Sociais = 48,87%)</t>
  </si>
  <si>
    <t>'313112</t>
  </si>
  <si>
    <t>LABOR - 313112 - 1</t>
  </si>
  <si>
    <t>Designer Gráfico (Leis Sociais = 48,87%)</t>
  </si>
  <si>
    <t>'313113</t>
  </si>
  <si>
    <t>LABOR - 313113 - 1</t>
  </si>
  <si>
    <t>Analista Sistemas/Suporte(Leis Sociais = 48,87%)</t>
  </si>
  <si>
    <t>'313114</t>
  </si>
  <si>
    <t>LABOR - 313114 - 1</t>
  </si>
  <si>
    <t>Coordenador Tecnico Especialista(Leis Sociais = 48,87%)</t>
  </si>
  <si>
    <t>'313115</t>
  </si>
  <si>
    <t>LABOR - 313115 - 1</t>
  </si>
  <si>
    <t>Cotador(Leis Sociais = 48,87%)</t>
  </si>
  <si>
    <t>'313116</t>
  </si>
  <si>
    <t>LABOR - 313116 - 1</t>
  </si>
  <si>
    <t>Tecnico Nivel Superior (Leis Sociais = 48,87%)</t>
  </si>
  <si>
    <t>'313117</t>
  </si>
  <si>
    <t>LABOR - 313117 - 1</t>
  </si>
  <si>
    <t>Engenheiro Pleno(Leis Sociais = 48,87%)</t>
  </si>
  <si>
    <t>'313118</t>
  </si>
  <si>
    <t>LABOR - 313118 - 1</t>
  </si>
  <si>
    <t>Almoxarife(Leis Sociais = 48,87%)</t>
  </si>
  <si>
    <t>'313119</t>
  </si>
  <si>
    <t>LABOR - 313119 - 1</t>
  </si>
  <si>
    <t>Mestre Obras Senior (Leis Sociais = 48,87%)</t>
  </si>
  <si>
    <t>'313120</t>
  </si>
  <si>
    <t>LABOR - 313120 - 1</t>
  </si>
  <si>
    <t>Vigia (Leis Sociais = 48,87%)</t>
  </si>
  <si>
    <t>'313121</t>
  </si>
  <si>
    <t>LABOR - 313121 - 1</t>
  </si>
  <si>
    <t>Auxiliar de Almoxarife (Leis Sociais = 48,87%)</t>
  </si>
  <si>
    <t>'313122</t>
  </si>
  <si>
    <t>LABOR - 313122 - 1</t>
  </si>
  <si>
    <t>Encarregado de Turma (Leis Sociais = 48,87%)</t>
  </si>
  <si>
    <t>CGCIT</t>
  </si>
  <si>
    <t>SISTEMA DE CUSTOS REFERENCIAIS DE OBRAS - SICRO</t>
  </si>
  <si>
    <t>DNIT</t>
  </si>
  <si>
    <t>Código</t>
  </si>
  <si>
    <t>Descrição do Serviço</t>
  </si>
  <si>
    <t>Unidade</t>
  </si>
  <si>
    <t>Custo Unitário (R$)</t>
  </si>
  <si>
    <t>0307731</t>
  </si>
  <si>
    <t>Aparelho de apoio de neoprene fretado para estruturas moldadas no local - fornecimento e instalação</t>
  </si>
  <si>
    <t>dm³</t>
  </si>
  <si>
    <t>0307732</t>
  </si>
  <si>
    <t>Aparelho de apoio de neoprene fretado para estruturas pré-moldadas - fornecimento e instalação</t>
  </si>
  <si>
    <t>0308308</t>
  </si>
  <si>
    <t>Aparelho de apoio metálico elastomérico fixo com capacidade de 1.500 kN - fornecimento e instalação</t>
  </si>
  <si>
    <t>0308313</t>
  </si>
  <si>
    <t>Aparelho de apoio metálico elastomérico fixo com capacidade de 10.000 kN - fornecimento e instalação</t>
  </si>
  <si>
    <t>0308309</t>
  </si>
  <si>
    <t>Aparelho de apoio metálico elastomérico fixo com capacidade de 2.500 kN - fornecimento e instalação</t>
  </si>
  <si>
    <t>0308310</t>
  </si>
  <si>
    <t>Aparelho de apoio metálico elastomérico fixo com capacidade de 4.000 kN - fornecimento e instalação</t>
  </si>
  <si>
    <t>0308311</t>
  </si>
  <si>
    <t>Aparelho de apoio metálico elastomérico fixo com capacidade de 5.500 kN - fornecimento e instalação</t>
  </si>
  <si>
    <t>0308312</t>
  </si>
  <si>
    <t>Aparelho de apoio metálico elastomérico fixo com capacidade de 7.500 kN - fornecimento e instalação</t>
  </si>
  <si>
    <t>0308307</t>
  </si>
  <si>
    <t>Aparelho de apoio metálico elastomérico fixo com capacidade de 700 kN - fornecimento e instalação</t>
  </si>
  <si>
    <t>0308322</t>
  </si>
  <si>
    <t>Aparelho de apoio metálico elastomérico multidirecional com capacidade de 1.500 kN - fornecimento e instalação</t>
  </si>
  <si>
    <t>0308327</t>
  </si>
  <si>
    <t>Aparelho de apoio metálico elastomérico multidirecional com capacidade de 10.000 kN - fornecimento e instalação</t>
  </si>
  <si>
    <t>0308323</t>
  </si>
  <si>
    <t>Aparelho de apoio metálico elastomérico multidirecional com capacidade de 2.500 kN - fornecimento e instalação</t>
  </si>
  <si>
    <t>0308324</t>
  </si>
  <si>
    <t>Aparelho de apoio metálico elastomérico multidirecional com capacidade de 4.000 kN - fornecimento e instalação</t>
  </si>
  <si>
    <t>0308325</t>
  </si>
  <si>
    <t>Aparelho de apoio metálico elastomérico multidirecional com capacidade de 5.500 kN - fornecimento e instalação</t>
  </si>
  <si>
    <t>0308326</t>
  </si>
  <si>
    <t>Aparelho de apoio metálico elastomérico multidirecional com capacidade de 7.500 kN - fornecimento e instalação</t>
  </si>
  <si>
    <t>0308321</t>
  </si>
  <si>
    <t>Aparelho de apoio metálico elastomérico multidirecional com capacidade de 700 kN - fornecimento e instalação</t>
  </si>
  <si>
    <t>0308315</t>
  </si>
  <si>
    <t>Aparelho de apoio metálico elastomérico unidirecional com capacidade de 1.500 kN - fornecimento e instalação</t>
  </si>
  <si>
    <t>0308320</t>
  </si>
  <si>
    <t>Aparelho de apoio metálico elastomérico unidirecional com capacidade de 10.000 kN - fornecimento e instalação</t>
  </si>
  <si>
    <t>0308316</t>
  </si>
  <si>
    <t>Aparelho de apoio metálico elastomérico unidirecional com capacidade de 2.500 kN - fornecimento e instalação</t>
  </si>
  <si>
    <t>0308317</t>
  </si>
  <si>
    <t>Aparelho de apoio metálico elastomérico unidirecional com capacidade de 4.000 kN - fornecimento e instalação</t>
  </si>
  <si>
    <t>0308318</t>
  </si>
  <si>
    <t>Aparelho de apoio metálico elastomérico unidirecional com capacidade de 5.500 kN - fornecimento e instalação</t>
  </si>
  <si>
    <t>0308319</t>
  </si>
  <si>
    <t>Aparelho de apoio metálico elastomérico unidirecional com capacidade de 7.500 kN - fornecimento e instalação</t>
  </si>
  <si>
    <t>0308314</t>
  </si>
  <si>
    <t>Aparelho de apoio metálico elastomérico unidirecional com capacidade de 700 kN - fornecimento e instalação</t>
  </si>
  <si>
    <t>0308250</t>
  </si>
  <si>
    <t>Aparelho de apoio metálico esférico fixo com capacidade de 1.000 kN - fornecimento e instalação</t>
  </si>
  <si>
    <t>0308251</t>
  </si>
  <si>
    <t>Aparelho de apoio metálico esférico fixo com capacidade de 1.500 kN - fornecimento e instalação</t>
  </si>
  <si>
    <t>0308268</t>
  </si>
  <si>
    <t>Aparelho de apoio metálico esférico fixo com capacidade de 10.000 kN - fornecimento e instalação</t>
  </si>
  <si>
    <t>0308252</t>
  </si>
  <si>
    <t>Aparelho de apoio metálico esférico fixo com capacidade de 2.000 kN - fornecimento e instalação</t>
  </si>
  <si>
    <t>0308253</t>
  </si>
  <si>
    <t>Aparelho de apoio metálico esférico fixo com capacidade de 2.500 kN - fornecimento e instalação</t>
  </si>
  <si>
    <t>0308254</t>
  </si>
  <si>
    <t>Aparelho de apoio metálico esférico fixo com capacidade de 3.000 kN - fornecimento e instalação</t>
  </si>
  <si>
    <t>0308255</t>
  </si>
  <si>
    <t>Aparelho de apoio metálico esférico fixo com capacidade de 3.500 kN - fornecimento e instalação</t>
  </si>
  <si>
    <t>0308256</t>
  </si>
  <si>
    <t>Aparelho de apoio metálico esférico fixo com capacidade de 4.000 kN - fornecimento e instalação</t>
  </si>
  <si>
    <t>0308257</t>
  </si>
  <si>
    <t>Aparelho de apoio metálico esférico fixo com capacidade de 4.500 kN - fornecimento e instalação</t>
  </si>
  <si>
    <t>0308258</t>
  </si>
  <si>
    <t>Aparelho de apoio metálico esférico fixo com capacidade de 5.000 kN - fornecimento e instalação</t>
  </si>
  <si>
    <t>0308259</t>
  </si>
  <si>
    <t>Aparelho de apoio metálico esférico fixo com capacidade de 5.500 kN - fornecimento e instalação</t>
  </si>
  <si>
    <t>0308260</t>
  </si>
  <si>
    <t>Aparelho de apoio metálico esférico fixo com capacidade de 6.000 kN - fornecimento e instalação</t>
  </si>
  <si>
    <t>0308261</t>
  </si>
  <si>
    <t>Aparelho de apoio metálico esférico fixo com capacidade de 6.500 kN - fornecimento e instalação</t>
  </si>
  <si>
    <t>0308262</t>
  </si>
  <si>
    <t>Aparelho de apoio metálico esférico fixo com capacidade de 7.000 kN - fornecimento e instalação</t>
  </si>
  <si>
    <t>0308263</t>
  </si>
  <si>
    <t>Aparelho de apoio metálico esférico fixo com capacidade de 7.500 kN - fornecimento e instalação</t>
  </si>
  <si>
    <t>0308264</t>
  </si>
  <si>
    <t>Aparelho de apoio metálico esférico fixo com capacidade de 8.000 kN - fornecimento e instalação</t>
  </si>
  <si>
    <t>0308265</t>
  </si>
  <si>
    <t>Aparelho de apoio metálico esférico fixo com capacidade de 8.500 kN - fornecimento e instalação</t>
  </si>
  <si>
    <t>0308266</t>
  </si>
  <si>
    <t>Aparelho de apoio metálico esférico fixo com capacidade de 9.000 kN - fornecimento e instalação</t>
  </si>
  <si>
    <t>0308267</t>
  </si>
  <si>
    <t>Aparelho de apoio metálico esférico fixo com capacidade de 9.500 kN - fornecimento e instalação</t>
  </si>
  <si>
    <t>0308288</t>
  </si>
  <si>
    <t>Aparelho de apoio metálico esférico multidirecional com capacidade de 1.000 kN - fornecimento e instalação</t>
  </si>
  <si>
    <t>0308289</t>
  </si>
  <si>
    <t>Aparelho de apoio metálico esférico multidirecional com capacidade de 1.500 kN - fornecimento e instalação</t>
  </si>
  <si>
    <t>0308306</t>
  </si>
  <si>
    <t>Aparelho de apoio metálico esférico multidirecional com capacidade de 10.000 kN - fornecimento e instalação</t>
  </si>
  <si>
    <t>0308290</t>
  </si>
  <si>
    <t>Aparelho de apoio metálico esférico multidirecional com capacidade de 2.000 kN - fornecimento e instalação</t>
  </si>
  <si>
    <t>0308291</t>
  </si>
  <si>
    <t>Aparelho de apoio metálico esférico multidirecional com capacidade de 2.500 kN - fornecimento e instalação</t>
  </si>
  <si>
    <t>0308292</t>
  </si>
  <si>
    <t>Aparelho de apoio metálico esférico multidirecional com capacidade de 3.000 kN - fornecimento e instalação</t>
  </si>
  <si>
    <t>0308293</t>
  </si>
  <si>
    <t>Aparelho de apoio metálico esférico multidirecional com capacidade de 3.500 kN - fornecimento e instalação</t>
  </si>
  <si>
    <t>0308294</t>
  </si>
  <si>
    <t>Aparelho de apoio metálico esférico multidirecional com capacidade de 4.000 kN - fornecimento e instalação</t>
  </si>
  <si>
    <t>0308295</t>
  </si>
  <si>
    <t>Aparelho de apoio metálico esférico multidirecional com capacidade de 4.500 kN - fornecimento e instalação</t>
  </si>
  <si>
    <t>0308296</t>
  </si>
  <si>
    <t>Aparelho de apoio metálico esférico multidirecional com capacidade de 5.000 kN - fornecimento e instalação</t>
  </si>
  <si>
    <t>0308297</t>
  </si>
  <si>
    <t>Aparelho de apoio metálico esférico multidirecional com capacidade de 5.500 kN - fornecimento e instalação</t>
  </si>
  <si>
    <t>0308298</t>
  </si>
  <si>
    <t>Aparelho de apoio metálico esférico multidirecional com capacidade de 6.000 kN - fornecimento e instalação</t>
  </si>
  <si>
    <t>0308299</t>
  </si>
  <si>
    <t>Aparelho de apoio metálico esférico multidirecional com capacidade de 6.500 kN - fornecimento e instalação</t>
  </si>
  <si>
    <t>0308300</t>
  </si>
  <si>
    <t>Aparelho de apoio metálico esférico multidirecional com capacidade de 7.000 kN - fornecimento e instalação</t>
  </si>
  <si>
    <t>0308301</t>
  </si>
  <si>
    <t>Aparelho de apoio metálico esférico multidirecional com capacidade de 7.500 kN - fornecimento e instalação</t>
  </si>
  <si>
    <t>0308302</t>
  </si>
  <si>
    <t>Aparelho de apoio metálico esférico multidirecional com capacidade de 8.000 kN - fornecimento e instalação</t>
  </si>
  <si>
    <t>0308303</t>
  </si>
  <si>
    <t>Aparelho de apoio metálico esférico multidirecional com capacidade de 8.500 kN - fornecimento e instalação</t>
  </si>
  <si>
    <t>0308304</t>
  </si>
  <si>
    <t>Aparelho de apoio metálico esférico multidirecional com capacidade de 9.000 kN - fornecimento e instalação</t>
  </si>
  <si>
    <t>0308305</t>
  </si>
  <si>
    <t>Aparelho de apoio metálico esférico multidirecional com capacidade de 9.500 kN - fornecimento e instalação</t>
  </si>
  <si>
    <t>0308269</t>
  </si>
  <si>
    <t>Aparelho de apoio metálico esférico unidirecional com capacidade de 1.000 kN - fornecimento e instalação</t>
  </si>
  <si>
    <t>0308270</t>
  </si>
  <si>
    <t>Aparelho de apoio metálico esférico unidirecional com capacidade de 1.500 kN - fornecimento e instalação</t>
  </si>
  <si>
    <t>0308287</t>
  </si>
  <si>
    <t>Aparelho de apoio metálico esférico unidirecional com capacidade de 10.000 kN - fornecimento e instalação</t>
  </si>
  <si>
    <t>0308271</t>
  </si>
  <si>
    <t>Aparelho de apoio metálico esférico unidirecional com capacidade de 2.000 kN - fornecimento e instalação</t>
  </si>
  <si>
    <t>0308272</t>
  </si>
  <si>
    <t>Aparelho de apoio metálico esférico unidirecional com capacidade de 2.500 kN - fornecimento e instalação</t>
  </si>
  <si>
    <t>0308273</t>
  </si>
  <si>
    <t>Aparelho de apoio metálico esférico unidirecional com capacidade de 3.000 kN - fornecimento e instalação</t>
  </si>
  <si>
    <t>0308274</t>
  </si>
  <si>
    <t>Aparelho de apoio metálico esférico unidirecional com capacidade de 3.500 kN - fornecimento e instalação</t>
  </si>
  <si>
    <t>0308275</t>
  </si>
  <si>
    <t>Aparelho de apoio metálico esférico unidirecional com capacidade de 4.000 kN - fornecimento e instalação</t>
  </si>
  <si>
    <t>0308276</t>
  </si>
  <si>
    <t>Aparelho de apoio metálico esférico unidirecional com capacidade de 4.500 kN - fornecimento e instalação</t>
  </si>
  <si>
    <t>0308277</t>
  </si>
  <si>
    <t>Aparelho de apoio metálico esférico unidirecional com capacidade de 5.000 kN - fornecimento e instalação</t>
  </si>
  <si>
    <t>0308278</t>
  </si>
  <si>
    <t>Aparelho de apoio metálico esférico unidirecional com capacidade de 5.500 kN - fornecimento e instalação</t>
  </si>
  <si>
    <t>0308279</t>
  </si>
  <si>
    <t>Aparelho de apoio metálico esférico unidirecional com capacidade de 6.000 kN - fornecimento e instalação</t>
  </si>
  <si>
    <t>0308280</t>
  </si>
  <si>
    <t>Aparelho de apoio metálico esférico unidirecional com capacidade de 6.500 kN - fornecimento e instalação</t>
  </si>
  <si>
    <t>0308281</t>
  </si>
  <si>
    <t>Aparelho de apoio metálico esférico unidirecional com capacidade de 7.000 kN - fornecimento e instalação</t>
  </si>
  <si>
    <t>0308282</t>
  </si>
  <si>
    <t>Aparelho de apoio metálico esférico unidirecional com capacidade de 7.500 kN - fornecimento e instalação</t>
  </si>
  <si>
    <t>0308283</t>
  </si>
  <si>
    <t>Aparelho de apoio metálico esférico unidirecional com capacidade de 8.000 kN - fornecimento e instalação</t>
  </si>
  <si>
    <t>0308284</t>
  </si>
  <si>
    <t>Aparelho de apoio metálico esférico unidirecional com capacidade de 8.500 kN - fornecimento e instalação</t>
  </si>
  <si>
    <t>0308285</t>
  </si>
  <si>
    <t>Aparelho de apoio metálico esférico unidirecional com capacidade de 9.000 kN - fornecimento e instalação</t>
  </si>
  <si>
    <t>0308286</t>
  </si>
  <si>
    <t>Aparelho de apoio metálico esférico unidirecional com capacidade de 9.500 kN - fornecimento e instalação</t>
  </si>
  <si>
    <t>0307733</t>
  </si>
  <si>
    <t>Junta de dilatação em elastômero e perfil VV - L = 20 mm e H = 40 mm - fornecimento e instalação</t>
  </si>
  <si>
    <t>0307734</t>
  </si>
  <si>
    <t>Junta de dilatação em elastômero e perfil VV - L = 25 mm e H = 50 mm - fornecimento e instalação</t>
  </si>
  <si>
    <t>0307735</t>
  </si>
  <si>
    <t>Junta de dilatação em elastômero e perfil VV - L = 35 mm e H = 60 mm - fornecimento e instalação</t>
  </si>
  <si>
    <t>0307736</t>
  </si>
  <si>
    <t>Junta de dilatação em elastômero e perfil VV - L = 40 mm e H = 70 mm - fornecimento e instalação</t>
  </si>
  <si>
    <t>0307737</t>
  </si>
  <si>
    <t>Junta de dilatação em elastômero e perfil VV - L = 50 mm e H = 80 mm - fornecimento e instalação</t>
  </si>
  <si>
    <t>0307730</t>
  </si>
  <si>
    <t>Junta de dilatação em perfil extrudado de borracha vulcanizada</t>
  </si>
  <si>
    <t>0307084</t>
  </si>
  <si>
    <t>Lábios poliméricos em junta de pavimento de concreto - L = 20 mm e H = 30 mm - confecção e assentamento</t>
  </si>
  <si>
    <t>0407818</t>
  </si>
  <si>
    <t>Armação em aço CA-25 - fornecimento, preparo e colocação</t>
  </si>
  <si>
    <t>0407740</t>
  </si>
  <si>
    <t>Chumbador tipo espera em aço CA-25 para fixação de estrutura metálica em concreto - fornecimento e instalação</t>
  </si>
  <si>
    <t>0408037</t>
  </si>
  <si>
    <t>Luva de emenda com rosca cônica para aço CA-50 - D = 12,5 mm - fornecimento e instalação</t>
  </si>
  <si>
    <t>0408038</t>
  </si>
  <si>
    <t>Luva de emenda com rosca cônica para aço CA-50 - D = 16 mm - fornecimento e instalação</t>
  </si>
  <si>
    <t>0408039</t>
  </si>
  <si>
    <t>Luva de emenda com rosca cônica para aço CA-50 - D = 20 mm - fornecimento e instalação</t>
  </si>
  <si>
    <t>0408041</t>
  </si>
  <si>
    <t>Luva de emenda com rosca cônica para aço CA-50 - D = 25 mm - fornecimento e instalação</t>
  </si>
  <si>
    <t>0408042</t>
  </si>
  <si>
    <t>Luva de emenda com rosca cônica para aço CA-50 - D = 32 mm - fornecimento e instalação</t>
  </si>
  <si>
    <t>0408031</t>
  </si>
  <si>
    <t>Luva de emenda prensada para aço CA-50 - D = 12,5 mm - fornecimento e instalação</t>
  </si>
  <si>
    <t>0408032</t>
  </si>
  <si>
    <t>Luva de emenda prensada para aço CA-50 - D = 16 mm - fornecimento e instalação</t>
  </si>
  <si>
    <t>0408033</t>
  </si>
  <si>
    <t>Luva de emenda prensada para aço CA-50 - D = 20 mm - fornecimento e instalação</t>
  </si>
  <si>
    <t>0408035</t>
  </si>
  <si>
    <t>Luva de emenda prensada para aço CA-50 - D = 25 mm - fornecimento e instalação</t>
  </si>
  <si>
    <t>0408036</t>
  </si>
  <si>
    <t>Luva de emenda prensada para aço CA-50 - D = 32 mm - fornecimento e instalação</t>
  </si>
  <si>
    <t>Tela de aço eletrossoldada - fornecimento, preparo e colocação</t>
  </si>
  <si>
    <t>0407743</t>
  </si>
  <si>
    <t>Treliça nervurada três barras longitudinais interligadas por duas diagonais sinusoidal - fornecimento e instalação</t>
  </si>
  <si>
    <t>0607137</t>
  </si>
  <si>
    <t>Arco metálico galvanizado tipo MP 152S - arco alto - vão = 10,08 m e altura = 6,12 m - aterro rodoviário mínimo = 0,90 m e máximo = 5,00 m - areia e brita comerciais</t>
  </si>
  <si>
    <t>0606785</t>
  </si>
  <si>
    <t>Arco metálico galvanizado tipo MP 152S - arco alto - vão = 10,08 m e altura = 6,12 m - aterro rodoviário mínimo = 0,90 m e máximo = 5,00 m - areia extraída e brita produzida</t>
  </si>
  <si>
    <t>0607139</t>
  </si>
  <si>
    <t>Arco metálico galvanizado tipo MP 152S - arco alto - vão = 10,31 m e altura = 6,17 m - aterro rodoviário mínimo = 0,90 m e máximo = 4,90 m - areia e brita comerciais</t>
  </si>
  <si>
    <t>0606787</t>
  </si>
  <si>
    <t>Arco metálico galvanizado tipo MP 152S - arco alto - vão = 10,31 m e altura = 6,17 m - aterro rodoviário mínimo = 0,90 m e máximo = 4,90 m - areia extraída e brita produzida</t>
  </si>
  <si>
    <t>0607140</t>
  </si>
  <si>
    <t>Arco metálico galvanizado tipo MP 152S - arco alto - vão = 10,36 m e altura = 5,38 m - aterro rodoviário mínimo = 1,20 m e máximo = 3,60 m - areia e brita comerciais</t>
  </si>
  <si>
    <t>0606788</t>
  </si>
  <si>
    <t>Arco metálico galvanizado tipo MP 152S - arco alto - vão = 10,36 m e altura = 5,38 m - aterro rodoviário mínimo = 1,20 m e máximo = 3,60 m - areia extraída e brita produzida</t>
  </si>
  <si>
    <t>0607141</t>
  </si>
  <si>
    <t>Arco metálico galvanizado tipo MP 152S - arco alto - vão = 10,54 m e altura = 6,05 m - aterro rodoviário mínimo = 1,20 m e máximo = 4,20 m - areia e brita comerciais</t>
  </si>
  <si>
    <t>0606789</t>
  </si>
  <si>
    <t>Arco metálico galvanizado tipo MP 152S - arco alto - vão = 10,54 m e altura = 6,05 m - aterro rodoviário mínimo = 1,20 m e máximo = 4,20 m - areia extraída e brita produzida</t>
  </si>
  <si>
    <t>0607144</t>
  </si>
  <si>
    <t>Arco metálico galvanizado tipo MP 152S - arco alto - vão = 10,57 m e altura = 5,41 m - aterro rodoviário mínimo = 1,20 m e máximo = 4,10 m - areia e brita comerciais</t>
  </si>
  <si>
    <t>0606792</t>
  </si>
  <si>
    <t>Arco metálico galvanizado tipo MP 152S - arco alto - vão = 10,57 m e altura = 5,41 m - aterro rodoviário mínimo = 1,20 m e máximo = 4,10 m - areia extraída e brita produzida</t>
  </si>
  <si>
    <t>0607142</t>
  </si>
  <si>
    <t>Arco metálico galvanizado tipo MP 152S - arco alto - vão = 10,74 m e altura = 6,48 m - aterro rodoviário mínimo = 1,20 m e máximo = 4,70 m - areia e brita comerciais</t>
  </si>
  <si>
    <t>0606790</t>
  </si>
  <si>
    <t>Arco metálico galvanizado tipo MP 152S - arco alto - vão = 10,74 m e altura = 6,48 m - aterro rodoviário mínimo = 1,20 m e máximo = 4,70 m - areia extraída e brita produzida</t>
  </si>
  <si>
    <t>0607145</t>
  </si>
  <si>
    <t>Arco metálico galvanizado tipo MP 152S - arco alto - vão = 10,77 m e altura = 6,10 m - aterro rodoviário mínimo = 1,20 m e máximo = 4,70 m - areia e brita comerciais</t>
  </si>
  <si>
    <t>0606793</t>
  </si>
  <si>
    <t>Arco metálico galvanizado tipo MP 152S - arco alto - vão = 10,77 m e altura = 6,10 m - aterro rodoviário mínimo = 1,20 m e máximo = 4,70 m - areia extraída e brita produzida</t>
  </si>
  <si>
    <t>0607146</t>
  </si>
  <si>
    <t>Arco metálico galvanizado tipo MP 152S - arco alto - vão = 10,97 m e altura = 6,53 m - aterro rodoviário mínimo = 1,20 m e máximo = 4,70 m - areia e brita comerciais</t>
  </si>
  <si>
    <t>0606794</t>
  </si>
  <si>
    <t>Arco metálico galvanizado tipo MP 152S - arco alto - vão = 10,97 m e altura = 6,53 m - aterro rodoviário mínimo = 1,20 m e máximo = 4,70 m - areia extraída e brita produzida</t>
  </si>
  <si>
    <t>0607143</t>
  </si>
  <si>
    <t>Arco metálico galvanizado tipo MP 152S - arco alto - vão = 11,35 m e altura = 7,12 m - aterro rodoviário mínimo = 1,20 m e máximo = 4,70 m - areia e brita comerciais</t>
  </si>
  <si>
    <t>0606791</t>
  </si>
  <si>
    <t>Arco metálico galvanizado tipo MP 152S - arco alto - vão = 11,35 m e altura = 7,12 m - aterro rodoviário mínimo = 1,20 m e máximo = 4,70 m - areia extraída e brita produzida</t>
  </si>
  <si>
    <t>0607147</t>
  </si>
  <si>
    <t>Arco metálico galvanizado tipo MP 152S - arco alto - vão = 11,58 m e altura = 7,16 m - aterro rodoviário mínimo = 1,20 m e máximo = 6,40 m - areia e brita comerciais</t>
  </si>
  <si>
    <t>0606795</t>
  </si>
  <si>
    <t>Arco metálico galvanizado tipo MP 152S - arco alto - vão = 11,58 m e altura = 7,16 m - aterro rodoviário mínimo = 1,20 m e máximo = 6,40 m - areia extraída e brita produzida</t>
  </si>
  <si>
    <t>0607112</t>
  </si>
  <si>
    <t>Arco metálico galvanizado tipo MP 152S - arco alto - vão = 6,12 m e altura = 2,77 m - aterro rodoviário mínimo = 0,75 m e máximo = 5,40 m - areia e brita comerciais</t>
  </si>
  <si>
    <t>0606760</t>
  </si>
  <si>
    <t>Arco metálico galvanizado tipo MP 152S - arco alto - vão = 6,12 m e altura = 2,77 m - aterro rodoviário mínimo = 0,75 m e máximo = 5,40 m - areia extraída e brita produzida</t>
  </si>
  <si>
    <t>0607113</t>
  </si>
  <si>
    <t>Arco metálico galvanizado tipo MP 152S - arco alto - vão = 6,30 m e altura = 3,68 m - aterro rodoviário mínimo = 0,75 m e máximo = 7,50 m - areia e brita comerciais</t>
  </si>
  <si>
    <t>0606761</t>
  </si>
  <si>
    <t>Arco metálico galvanizado tipo MP 152S - arco alto - vão = 6,30 m e altura = 3,68 m - aterro rodoviário mínimo = 0,75 m e máximo = 7,50 m - areia extraída e brita produzida</t>
  </si>
  <si>
    <t>0606762</t>
  </si>
  <si>
    <t>Arco metálico galvanizado tipo MP 152S - arco alto - vão = 6,55 m e altura = 3,56 m - aterro rodoviário mínimo = 0,75 m e máximo = 4,9 m - areia extraída e brita produzida</t>
  </si>
  <si>
    <t>0607114</t>
  </si>
  <si>
    <t>Arco metálico galvanizado tipo MP 152S - arco alto - vão = 6,55 m e altura = 3,56 m - aterro rodoviário mínimo = 0,75 m e máximo = 4,90 m - areia e brita comerciais</t>
  </si>
  <si>
    <t>0607116</t>
  </si>
  <si>
    <t>Arco metálico galvanizado tipo MP 152S - arco alto - vão = 6,78 m e altura = 3,61 m - aterro rodoviário mínimo = 0,75 m e máximo = 4,80 m - areia e brita comerciais</t>
  </si>
  <si>
    <t>0606764</t>
  </si>
  <si>
    <t>Arco metálico galvanizado tipo MP 152S - arco alto - vão = 6,78 m e altura = 3,61 m - aterro rodoviário mínimo = 0,75 m e máximo = 4,80 m - areia extraída e brita produzida</t>
  </si>
  <si>
    <t>0607115</t>
  </si>
  <si>
    <t>Arco metálico galvanizado tipo MP 152S - arco alto - vão = 6,96 m e altura = 4,42 m - aterro rodoviário mínimo = 0,75 m e máximo = 8,10 m - areia e brita comerciais</t>
  </si>
  <si>
    <t>0606763</t>
  </si>
  <si>
    <t>Arco metálico galvanizado tipo MP 152S - arco alto - vão = 6,96 m e altura = 4,42 m - aterro rodoviário mínimo = 0,75 m e máximo = 8,10 m - areia extraída e brita produzida</t>
  </si>
  <si>
    <t>0607117</t>
  </si>
  <si>
    <t>Arco metálico galvanizado tipo MP 152S - arco alto - vão = 6,99 m e altura = 4,27 m - aterro rodoviário mínimo = 0,75 m e máximo = 5,70 m - areia e brita comerciais</t>
  </si>
  <si>
    <t>0606765</t>
  </si>
  <si>
    <t>Arco metálico galvanizado tipo MP 152S - arco alto - vão = 6,99 m e altura = 4,27 m - aterro rodoviário mínimo = 0,75 m e máximo = 5,70 m - areia extraída e brita produzida</t>
  </si>
  <si>
    <t>0607118</t>
  </si>
  <si>
    <t>Arco metálico galvanizado tipo MP 152S - arco alto - vão = 7,01 m e altura = 3,63 m - aterro rodoviário mínimo = 0,75 m e máximo = 4,60 m - areia e brita comerciais</t>
  </si>
  <si>
    <t>0606766</t>
  </si>
  <si>
    <t>Arco metálico galvanizado tipo MP 152S - arco alto - vão = 7,01 m e altura = 3,63 m - aterro rodoviário mínimo = 0,75 m e máximo = 4,60 m - areia extraída e brita produzida</t>
  </si>
  <si>
    <t>0607120</t>
  </si>
  <si>
    <t>Arco metálico galvanizado tipo MP 152S - arco alto - vão = 7,24 m e altura = 3,68 m - aterro rodoviário mínimo = 0,90 m e máximo = 4,4 m - areia e brita comerciais</t>
  </si>
  <si>
    <t>0606768</t>
  </si>
  <si>
    <t>Arco metálico galvanizado tipo MP 152S - arco alto - vão = 7,24 m e altura = 3,68 m - aterro rodoviário mínimo = 0,90 m e máximo = 4,40 m - areia extraída e brita produzida</t>
  </si>
  <si>
    <t>0607119</t>
  </si>
  <si>
    <t>Arco metálico galvanizado tipo MP 152S - arco alto - vão = 7,42 m e altura = 4,52 m - aterro rodoviário mínimo = 0,90 m e máximo = 6,40 m - areia e brita comerciais</t>
  </si>
  <si>
    <t>0606767</t>
  </si>
  <si>
    <t>Arco metálico galvanizado tipo MP 152S - arco alto - vão = 7,42 m e altura = 4,52 m - aterro rodoviário mínimo = 0,90 m e máximo = 6,40 m - areia extraída e brita produzida</t>
  </si>
  <si>
    <t>0607121</t>
  </si>
  <si>
    <t>Arco metálico galvanizado tipo MP 152S - arco alto - vão = 7,47 m e altura = 4,19 m - aterro rodoviário mínimo = 0,90 m e máximo = 4,30 m - areia e brita comerciais</t>
  </si>
  <si>
    <t>0606769</t>
  </si>
  <si>
    <t>Arco metálico galvanizado tipo MP 152S - arco alto - vão = 7,47 m e altura = 4,19 m - aterro rodoviário mínimo = 0,90 m e máximo = 4,30 m - areia extraída e brita produzida</t>
  </si>
  <si>
    <t>0607123</t>
  </si>
  <si>
    <t>Arco metálico galvanizado tipo MP 152S - arco alto - vão = 7,67 m e altura = 3,99 m - aterro rodoviário mínimo = 0,90 m e máximo = 4,10 m - areia e brita comerciais</t>
  </si>
  <si>
    <t>0606771</t>
  </si>
  <si>
    <t>Arco metálico galvanizado tipo MP 152S - arco alto - vão = 7,67 m e altura = 3,99 m - aterro rodoviário mínimo = 0,90 m e máximo = 4,10 m - areia extraída e brita produzida</t>
  </si>
  <si>
    <t>0607122</t>
  </si>
  <si>
    <t>Arco metálico galvanizado tipo MP 152S - arco alto - vão = 7,85 m e altura = 4,60 m - aterro rodoviário mínimo = 0,90 m e máximo = 6,00 m - areia e brita comerciais</t>
  </si>
  <si>
    <t>0606770</t>
  </si>
  <si>
    <t>Arco metálico galvanizado tipo MP 152S - arco alto - vão = 7,85 m e altura = 4,60 m - aterro rodoviário mínimo = 0,90 m e máximo = 6,00 m - areia extraída e brita produzida</t>
  </si>
  <si>
    <t>0607125</t>
  </si>
  <si>
    <t>Arco metálico galvanizado tipo MP 152S - arco alto - vão = 7,90 m e altura = 4,04 m - aterro rodoviário mínimo = 0,90 m e máximo = 4,00 m - areia e brita comerciais</t>
  </si>
  <si>
    <t>0606773</t>
  </si>
  <si>
    <t>Arco metálico galvanizado tipo MP 152S - arco alto - vão = 7,90 m e altura = 4,04 m - aterro rodoviário mínimo = 0,90 m e máximo = 4,00 m - areia extraída e brita produzida</t>
  </si>
  <si>
    <t>0607124</t>
  </si>
  <si>
    <t>Arco metálico galvanizado tipo MP 152S - arco alto - vão = 8,08 m e altura = 4,65 m - aterro rodoviário mínimo = 0,90 m e máximo = 5,80 m - areia e brita comerciais</t>
  </si>
  <si>
    <t>0606772</t>
  </si>
  <si>
    <t>Arco metálico galvanizado tipo MP 152S - arco alto - vão = 8,08 m e altura = 4,65 m - aterro rodoviário mínimo = 0,90 m e máximo = 5,80 m - areia extraída e brita produzida</t>
  </si>
  <si>
    <t>0607126</t>
  </si>
  <si>
    <t>Arco metálico galvanizado tipo MP 152S - arco alto - vão = 8,31 m e altura = 4,70 m - aterro rodoviário mínimo = 0,90 m e máximo = 5,60 m - areia e brita comerciais</t>
  </si>
  <si>
    <t>0606774</t>
  </si>
  <si>
    <t>Arco metálico galvanizado tipo MP 152S - arco alto - vão = 8,31 m e altura = 4,70 m - aterro rodoviário mínimo = 0,90 m e máximo = 5,60 m - areia extraída e brita produzida</t>
  </si>
  <si>
    <t>0607127</t>
  </si>
  <si>
    <t>Arco metálico galvanizado tipo MP 152S - arco alto - vão = 8,36 m e altura = 4,11 m - aterro rodoviário mínimo = 0,90 m e máximo = 3,70 m - areia e brita comerciais</t>
  </si>
  <si>
    <t>0606775</t>
  </si>
  <si>
    <t>Arco metálico galvanizado tipo MP 152S - arco alto - vão = 8,36 m e altura = 4,11 m - aterro rodoviário mínimo = 0,90 m e máximo = 3,70 m - areia extraída e brita produzida</t>
  </si>
  <si>
    <t>0607129</t>
  </si>
  <si>
    <t>Arco metálico galvanizado tipo MP 152S - arco alto - vão = 8,59 m e altura = 4,39 m - aterro rodoviário mínimo = 0,90 m e máximo = 3,60 m - areia e brita comerciais</t>
  </si>
  <si>
    <t>0606777</t>
  </si>
  <si>
    <t>Arco metálico galvanizado tipo MP 152S - arco alto - vão = 8,59 m e altura = 4,39 m - aterro rodoviário mínimo = 0,90 m e máximo = 3,60 m - areia extraída e brita produzida</t>
  </si>
  <si>
    <t>0607128</t>
  </si>
  <si>
    <t>Arco metálico galvanizado tipo MP 152S - arco alto - vão = 8,97 m e altura = 5,00 m - aterro rodoviário mínimo = 0,90 m e máximo = 5,80 m - areia e brita comerciais</t>
  </si>
  <si>
    <t>0606776</t>
  </si>
  <si>
    <t>Arco metálico galvanizado tipo MP 152S - arco alto - vão = 8,97 m e altura = 5,00 m - aterro rodoviário mínimo = 0,90 m e máximo = 5,80 m - areia extraída e brita produzida</t>
  </si>
  <si>
    <t>0607130</t>
  </si>
  <si>
    <t>Arco metálico galvanizado tipo MP 152S - arco alto - vão = 9,17 m e altura = 5,49 m - aterro rodoviário mínimo = 0,90 m e máximo = 5,60 m - areia e brita comerciais</t>
  </si>
  <si>
    <t>0606778</t>
  </si>
  <si>
    <t>Arco metálico galvanizado tipo MP 152S - arco alto - vão = 9,17 m e altura = 5,49 m - aterro rodoviário mínimo = 0,90 m e máximo = 5,60 m - areia extraída e brita produzida</t>
  </si>
  <si>
    <t>0607131</t>
  </si>
  <si>
    <t>Arco metálico galvanizado tipo MP 152S - arco alto - vão = 9,22 m e altura = 4,70 m - aterro rodoviário mínimo = 0,90 m e máximo = 4,10 m - areia e brita comerciais</t>
  </si>
  <si>
    <t>0606779</t>
  </si>
  <si>
    <t>Arco metálico galvanizado tipo MP 152S - arco alto - vão = 9,22 m e altura = 4,70 m - aterro rodoviário mínimo = 0,90 m e máximo = 4,10 m - areia extraída e brita produzida</t>
  </si>
  <si>
    <t>0607133</t>
  </si>
  <si>
    <t>Arco metálico galvanizado tipo MP 152S - arco alto - vão = 9,45 m e altura = 4,75 m - aterro rodoviário mínimo = 0,90 m e máximo = 4,00 m - areia e brita comerciais</t>
  </si>
  <si>
    <t>0606781</t>
  </si>
  <si>
    <t>Arco metálico galvanizado tipo MP 152S - arco alto - vão = 9,45 m e altura = 4,75 m - aterro rodoviário mínimo = 0,90 m e máximo = 4,00 m - areia extraída e brita produzida</t>
  </si>
  <si>
    <t>0607132</t>
  </si>
  <si>
    <t>Arco metálico galvanizado tipo MP 152S - arco alto - vão = 9,63 m e altura = 5,59 m - aterro rodoviário mínimo = 0,90 m e máximo = 5,30 m - areia e brita comerciais</t>
  </si>
  <si>
    <t>0606780</t>
  </si>
  <si>
    <t>Arco metálico galvanizado tipo MP 152S - arco alto - vão = 9,63 m e altura = 5,59 m - aterro rodoviário mínimo = 0,90 m e máximo = 5,30 m - areia extraída e brita produzida</t>
  </si>
  <si>
    <t>0607134</t>
  </si>
  <si>
    <t>Arco metálico galvanizado tipo MP 152S - arco alto - vão = 9,65 m e altura = 5,41 m - aterro rodoviário mínimo = 0,90 m e máximo = 4,70 m - areia e brita comerciais</t>
  </si>
  <si>
    <t>0606782</t>
  </si>
  <si>
    <t>Arco metálico galvanizado tipo MP 152S - arco alto - vão = 9,65 m e altura = 5,41 m - aterro rodoviário mínimo = 0,90 m e máximo = 4,70 m - areia extraída e brita produzida</t>
  </si>
  <si>
    <t>0607136</t>
  </si>
  <si>
    <t>Arco metálico galvanizado tipo MP 152S - arco alto - vão = 9,68 m e altura = 5,23 m - aterro rodoviário mínimo = 0,90 m e máximo = 3,90 m - areia e brita comerciais</t>
  </si>
  <si>
    <t>0606784</t>
  </si>
  <si>
    <t>Arco metálico galvanizado tipo MP 152S - arco alto - vão = 9,68 m e altura = 5,23 m - aterro rodoviário mínimo = 0,90 m e máximo = 3,90 m - areia extraída e brita produzida</t>
  </si>
  <si>
    <t>0607135</t>
  </si>
  <si>
    <t>Arco metálico galvanizado tipo MP 152S - arco alto - vão = 9,86 m e altura = 6,07 m - aterro rodoviário mínimo = 0,90 m e máximo = 5,20 m - areia e brita comerciais</t>
  </si>
  <si>
    <t>0606783</t>
  </si>
  <si>
    <t>Arco metálico galvanizado tipo MP 152S - arco alto - vão = 9,86 m e altura = 6,07 m - aterro rodoviário mínimo = 0,90 m e máximo = 5,20 m - areia extraída e brita produzida</t>
  </si>
  <si>
    <t>0607138</t>
  </si>
  <si>
    <t>Arco metálico galvanizado tipo MP 152S - arco alto - vão = 9,91 m e altura = 5,28 m - aterro rodoviário mínimo = 0,90 m e máximo = 3,80 m - areia e brita comerciais</t>
  </si>
  <si>
    <t>0606786</t>
  </si>
  <si>
    <t>Arco metálico galvanizado tipo MP 152S - arco alto - vão = 9,91 m e altura = 5,28 m - aterro rodoviário mínimo = 0,90 m e máximo = 3,80 m - areia extraída e brita produzida</t>
  </si>
  <si>
    <t>0606842</t>
  </si>
  <si>
    <t>Arco metálico galvanizado tipo MP 152S - ovoide - vão = 7,21 m e altura = 7,82 m - aterro rodoviário mínimo = 0,75 m e máximo = 6,70 m - areia e brita comerciais</t>
  </si>
  <si>
    <t>0606832</t>
  </si>
  <si>
    <t>Arco metálico galvanizado tipo MP 152S - ovoide - vão = 7,21 m e altura = 7,82 m - aterro rodoviário mínimo = 0,75 m e máximo = 6,70 m - areia extraída e brita produzida</t>
  </si>
  <si>
    <t>0606843</t>
  </si>
  <si>
    <t>Arco metálico galvanizado tipo MP 152S - ovoide - vão = 7,31 m e altura = 7,87 m - aterro rodoviário mínimo = 0,90 m e máximo = 6,80 m - areia e brita comerciais</t>
  </si>
  <si>
    <t>0606833</t>
  </si>
  <si>
    <t>Arco metálico galvanizado tipo MP 152S - ovoide - vão = 7,31 m e altura = 7,87 m - aterro rodoviário mínimo = 0,90 m e máximo = 6,80 m - areia extraída e brita produzida</t>
  </si>
  <si>
    <t>0606845</t>
  </si>
  <si>
    <t>Arco metálico galvanizado tipo MP 152S - ovoide - vão = 7,57 m e altura = 8,44 m - aterro rodoviário mínimo = 0,90 m e máximo = 5,60 m - areia e brita comerciais</t>
  </si>
  <si>
    <t>0606835</t>
  </si>
  <si>
    <t>Arco metálico galvanizado tipo MP 152S - ovoide - vão = 7,57 m e altura = 8,44 m - aterro rodoviário mínimo = 0,90 m e máximo = 5,60 m - areia extraída e brita produzida</t>
  </si>
  <si>
    <t>0606844</t>
  </si>
  <si>
    <t>Arco metálico galvanizado tipo MP 152S - ovoide - vão = 7,77 m e altura = 7,90 m - aterro rodoviário mínimo = 0,90 m e máximo = 6,80 m - areia e brita comerciais</t>
  </si>
  <si>
    <t>0606834</t>
  </si>
  <si>
    <t>Arco metálico galvanizado tipo MP 152S - ovoide - vão = 7,77 m e altura = 7,90 m - aterro rodoviário mínimo = 0,90 m e máximo = 6,80 m - areia extraída e brita produzida</t>
  </si>
  <si>
    <t>0606847</t>
  </si>
  <si>
    <t>Arco metálico galvanizado tipo MP 152S - ovoide - vão = 8,13 m e altura = 8,01 m - aterro rodoviário mínimo = 0,90 m e máximo = 3,50 m - areia e brita comerciais</t>
  </si>
  <si>
    <t>0606837</t>
  </si>
  <si>
    <t>Arco metálico galvanizado tipo MP 152S - ovoide - vão = 8,13 m e altura = 8,01 m - aterro rodoviário mínimo = 0,90 m e máximo = 3,50 m - areia extraída e brita produzida</t>
  </si>
  <si>
    <t>0606846</t>
  </si>
  <si>
    <t>Arco metálico galvanizado tipo MP 152S - ovoide - vão = 8,36 m e altura = 8,23 m - aterro rodoviário mínimo = 0,90 m e máximo = 4,30 m - areia e brita comerciais</t>
  </si>
  <si>
    <t>0606836</t>
  </si>
  <si>
    <t>Arco metálico galvanizado tipo MP 152S - ovoide - vão = 8,36 m e altura = 8,23 m - aterro rodoviário mínimo = 0,90 m e máximo = 4,30 m - areia extraída e brita produzida</t>
  </si>
  <si>
    <t>0606848</t>
  </si>
  <si>
    <t>Arco metálico galvanizado tipo MP 152S - ovoide - vão = 8,56 m e altura = 8,48 m - aterro rodoviário mínimo = 0,90 m e máximo = 5,30 m - areia e brita comerciais</t>
  </si>
  <si>
    <t>0606838</t>
  </si>
  <si>
    <t>Arco metálico galvanizado tipo MP 152S - ovoide - vão = 8,56 m e altura = 8,48 m - aterro rodoviário mínimo = 0,90 m e máximo = 5,30 m - areia extraída e brita produzida</t>
  </si>
  <si>
    <t>0606849</t>
  </si>
  <si>
    <t>Arco metálico galvanizado tipo MP 152S - ovoide - vão = 8,71 m e altura = 9,32 m - aterro rodoviário mínimo = 0,90 m e máximo = 6,00 m - areia e brita comerciais</t>
  </si>
  <si>
    <t>0606839</t>
  </si>
  <si>
    <t>Arco metálico galvanizado tipo MP 152S - ovoide - vão = 8,71 m e altura = 9,32 m - aterro rodoviário mínimo = 0,90 m e máximo = 6,00 m - areia extraída e brita produzida</t>
  </si>
  <si>
    <t>0606850</t>
  </si>
  <si>
    <t>Arco metálico galvanizado tipo MP 152S - ovoide - vão = 9,15 m e altura = 9,04 m - aterro rodoviário mínimo = 0,90 m e máximo = 4,70 m - areia e brita comerciais</t>
  </si>
  <si>
    <t>0606840</t>
  </si>
  <si>
    <t>Arco metálico galvanizado tipo MP 152S - ovoide - vão = 9,15 m e altura = 9,04 m - aterro rodoviário mínimo = 0,90 m e máximo = 4,70 m - areia extraída e brita produzida</t>
  </si>
  <si>
    <t>0606851</t>
  </si>
  <si>
    <t>Arco metálico galvanizado tipo MP 152S - ovoide - vão = 9,15 m e altura = 9,50 m - aterro rodoviário mínimo = 0,90 m e máximo = 5,70 m - areia e brita comerciais</t>
  </si>
  <si>
    <t>0606841</t>
  </si>
  <si>
    <t>Arco metálico galvanizado tipo MP 152S - ovoide - vão = 9,15 m e altura = 9,50 m - aterro rodoviário mínimo = 0,90 m e máximo = 5,70 m - areia extraída e brita produzida</t>
  </si>
  <si>
    <t>0605604</t>
  </si>
  <si>
    <t>Argamassa de solo-cimento com 10% de cimento e material de jazida - preparo e injeção em tunnel liner</t>
  </si>
  <si>
    <t>0605695</t>
  </si>
  <si>
    <t>Bueiro metálico com chapas múltiplas MP 100 com revestimento em epóxi - D = 0,60 m - brita comercial</t>
  </si>
  <si>
    <t>0605607</t>
  </si>
  <si>
    <t>Bueiro metálico com chapas múltiplas MP 100 com revestimento em epóxi - D = 0,60 m - brita produzida</t>
  </si>
  <si>
    <t>0605696</t>
  </si>
  <si>
    <t>Bueiro metálico com chapas múltiplas MP 100 com revestimento em epóxi - D = 0,70 m - brita comercial</t>
  </si>
  <si>
    <t>0605608</t>
  </si>
  <si>
    <t>Bueiro metálico com chapas múltiplas MP 100 com revestimento em epóxi - D = 0,70 m - brita produzida</t>
  </si>
  <si>
    <t>0605697</t>
  </si>
  <si>
    <t>Bueiro metálico com chapas múltiplas MP 100 com revestimento em epóxi - D = 0,80 m - brita comercial</t>
  </si>
  <si>
    <t>0605609</t>
  </si>
  <si>
    <t>Bueiro metálico com chapas múltiplas MP 100 com revestimento em epóxi - D = 0,80 m - brita produzida</t>
  </si>
  <si>
    <t>0605698</t>
  </si>
  <si>
    <t>Bueiro metálico com chapas múltiplas MP 100 com revestimento em epóxi - D = 0,90 m - brita comercial</t>
  </si>
  <si>
    <t>0605610</t>
  </si>
  <si>
    <t>Bueiro metálico com chapas múltiplas MP 100 com revestimento em epóxi - D = 0,90 m - brita produzida</t>
  </si>
  <si>
    <t>0605699</t>
  </si>
  <si>
    <t>Bueiro metálico com chapas múltiplas MP 100 com revestimento em epóxi - D = 1,00 m - brita comercial</t>
  </si>
  <si>
    <t>0605611</t>
  </si>
  <si>
    <t>Bueiro metálico com chapas múltiplas MP 100 com revestimento em epóxi - D = 1,00 m - brita produzida</t>
  </si>
  <si>
    <t>0605700</t>
  </si>
  <si>
    <t>Bueiro metálico com chapas múltiplas MP 100 com revestimento em epóxi - D = 1,10 m - brita comercial</t>
  </si>
  <si>
    <t>0605612</t>
  </si>
  <si>
    <t>Bueiro metálico com chapas múltiplas MP 100 com revestimento em epóxi - D = 1,10 m - brita produzida</t>
  </si>
  <si>
    <t>0605701</t>
  </si>
  <si>
    <t>Bueiro metálico com chapas múltiplas MP 100 com revestimento em epóxi - D = 1,20 m - brita comercial</t>
  </si>
  <si>
    <t>0605613</t>
  </si>
  <si>
    <t>Bueiro metálico com chapas múltiplas MP 100 com revestimento em epóxi - D = 1,20 m - brita produzida</t>
  </si>
  <si>
    <t>0605702</t>
  </si>
  <si>
    <t>Bueiro metálico com chapas múltiplas MP 100 com revestimento em epóxi - D = 1,30 m - brita comercial</t>
  </si>
  <si>
    <t>0605614</t>
  </si>
  <si>
    <t>Bueiro metálico com chapas múltiplas MP 100 com revestimento em epóxi - D = 1,30 m - brita produzida</t>
  </si>
  <si>
    <t>0605703</t>
  </si>
  <si>
    <t>Bueiro metálico com chapas múltiplas MP 100 com revestimento em epóxi - D = 1,40 m - brita comercial</t>
  </si>
  <si>
    <t>0605615</t>
  </si>
  <si>
    <t>Bueiro metálico com chapas múltiplas MP 100 com revestimento em epóxi - D = 1,40 m - brita produzida</t>
  </si>
  <si>
    <t>0605704</t>
  </si>
  <si>
    <t>Bueiro metálico com chapas múltiplas MP 100 com revestimento em epóxi - D = 1,50 m - brita comercial</t>
  </si>
  <si>
    <t>0605616</t>
  </si>
  <si>
    <t>Bueiro metálico com chapas múltiplas MP 100 com revestimento em epóxi - D = 1,50 m - brita produzida</t>
  </si>
  <si>
    <t>0605705</t>
  </si>
  <si>
    <t>Bueiro metálico com chapas múltiplas MP 100 com revestimento em epóxi - D = 1,60 m - brita comercial</t>
  </si>
  <si>
    <t>0605617</t>
  </si>
  <si>
    <t>Bueiro metálico com chapas múltiplas MP 100 com revestimento em epóxi - D = 1,60 m - brita produzida</t>
  </si>
  <si>
    <t>0605706</t>
  </si>
  <si>
    <t>Bueiro metálico com chapas múltiplas MP 100 com revestimento em epóxi - D = 1,70 m - brita comercial</t>
  </si>
  <si>
    <t>0605618</t>
  </si>
  <si>
    <t>Bueiro metálico com chapas múltiplas MP 100 com revestimento em epóxi - D = 1,70 m - brita produzida</t>
  </si>
  <si>
    <t>0605707</t>
  </si>
  <si>
    <t>Bueiro metálico com chapas múltiplas MP 100 com revestimento em epóxi - D = 1,80 m - brita comercial</t>
  </si>
  <si>
    <t>0605619</t>
  </si>
  <si>
    <t>Bueiro metálico com chapas múltiplas MP 100 com revestimento em epóxi - D = 1,80 m - brita produzida</t>
  </si>
  <si>
    <t>0605708</t>
  </si>
  <si>
    <t>Bueiro metálico com chapas múltiplas MP 100 com revestimento em epóxi - D = 1,90 m - brita comercial</t>
  </si>
  <si>
    <t>0605620</t>
  </si>
  <si>
    <t>Bueiro metálico com chapas múltiplas MP 100 com revestimento em epóxi - D = 1,90 m - brita produzida</t>
  </si>
  <si>
    <t>0605709</t>
  </si>
  <si>
    <t>Bueiro metálico com chapas múltiplas MP 100 com revestimento em epóxi - D = 2,00 m - brita comercial</t>
  </si>
  <si>
    <t>0605621</t>
  </si>
  <si>
    <t>Bueiro metálico com chapas múltiplas MP 100 com revestimento em epóxi - D = 2,00 m - brita produzida</t>
  </si>
  <si>
    <t>0605710</t>
  </si>
  <si>
    <t>Bueiro metálico com chapas múltiplas MP 100 com revestimento em epóxi - D = 2,10 m - brita comercial</t>
  </si>
  <si>
    <t>0605622</t>
  </si>
  <si>
    <t>Bueiro metálico com chapas múltiplas MP 100 com revestimento em epóxi - D = 2,10 m - brita produzida</t>
  </si>
  <si>
    <t>0605711</t>
  </si>
  <si>
    <t>Bueiro metálico com chapas múltiplas MP 100 com revestimento em epóxi - D = 2,20 m - brita comercial</t>
  </si>
  <si>
    <t>0605623</t>
  </si>
  <si>
    <t>Bueiro metálico com chapas múltiplas MP 100 com revestimento em epóxi - D = 2,20 m - brita produzida</t>
  </si>
  <si>
    <t>0605712</t>
  </si>
  <si>
    <t>Bueiro metálico com chapas múltiplas MP 100 com revestimento em epóxi - D = 2,30 m - brita comercial</t>
  </si>
  <si>
    <t>0605624</t>
  </si>
  <si>
    <t>Bueiro metálico com chapas múltiplas MP 100 com revestimento em epóxi - D = 2,30 m - brita produzida</t>
  </si>
  <si>
    <t>0605713</t>
  </si>
  <si>
    <t>Bueiro metálico com chapas múltiplas MP 100 com revestimento em epóxi - D = 2,40 m - brita comercial</t>
  </si>
  <si>
    <t>0605625</t>
  </si>
  <si>
    <t>Bueiro metálico com chapas múltiplas MP 100 com revestimento em epóxi - D = 2,40 m - brita produzida</t>
  </si>
  <si>
    <t>0605714</t>
  </si>
  <si>
    <t>Bueiro metálico com chapas múltiplas MP 100 com revestimento em epóxi - D = 2,50 m - brita comercial</t>
  </si>
  <si>
    <t>0605626</t>
  </si>
  <si>
    <t>Bueiro metálico com chapas múltiplas MP 100 com revestimento em epóxi - D = 2,50 m - brita produzida</t>
  </si>
  <si>
    <t>0605715</t>
  </si>
  <si>
    <t>Bueiro metálico com chapas múltiplas MP 100 com revestimento em epóxi - D = 2,60 m - brita comercial</t>
  </si>
  <si>
    <t>0605627</t>
  </si>
  <si>
    <t>Bueiro metálico com chapas múltiplas MP 100 com revestimento em epóxi - D = 2,60 m - brita produzida</t>
  </si>
  <si>
    <t>0605716</t>
  </si>
  <si>
    <t>Bueiro metálico com chapas múltiplas MP 100 com revestimento em epóxi - D = 2,70 m - brita comercial</t>
  </si>
  <si>
    <t>0605628</t>
  </si>
  <si>
    <t>Bueiro metálico com chapas múltiplas MP 100 com revestimento em epóxi - D = 2,70 m - brita produzida</t>
  </si>
  <si>
    <t>0605717</t>
  </si>
  <si>
    <t>Bueiro metálico com chapas múltiplas MP 100 com revestimento em epóxi - D = 2,80 m - brita comercial</t>
  </si>
  <si>
    <t>0605629</t>
  </si>
  <si>
    <t>Bueiro metálico com chapas múltiplas MP 100 com revestimento em epóxi - D = 2,80 m - brita produzida</t>
  </si>
  <si>
    <t>0605651</t>
  </si>
  <si>
    <t>Bueiro metálico com chapas múltiplas MP 100 galvanizadas - D = 0,60 m - brita comercial</t>
  </si>
  <si>
    <t>0605460</t>
  </si>
  <si>
    <t>Bueiro metálico com chapas múltiplas MP 100 galvanizadas - D = 0,60 m - brita produzida</t>
  </si>
  <si>
    <t>0605652</t>
  </si>
  <si>
    <t>Bueiro metálico com chapas múltiplas MP 100 galvanizadas - D = 0,70 m - brita comercial</t>
  </si>
  <si>
    <t>0605461</t>
  </si>
  <si>
    <t>Bueiro metálico com chapas múltiplas MP 100 galvanizadas - D = 0,70 m - brita produzida</t>
  </si>
  <si>
    <t>0605653</t>
  </si>
  <si>
    <t>Bueiro metálico com chapas múltiplas MP 100 galvanizadas - D = 0,80 m - brita comercial</t>
  </si>
  <si>
    <t>0605462</t>
  </si>
  <si>
    <t>Bueiro metálico com chapas múltiplas MP 100 galvanizadas - D = 0,80 m - brita produzida</t>
  </si>
  <si>
    <t>0605654</t>
  </si>
  <si>
    <t>Bueiro metálico com chapas múltiplas MP 100 galvanizadas - D = 0,90 m - brita comercial</t>
  </si>
  <si>
    <t>0605463</t>
  </si>
  <si>
    <t>Bueiro metálico com chapas múltiplas MP 100 galvanizadas - D = 0,90 m - brita produzida</t>
  </si>
  <si>
    <t>0605655</t>
  </si>
  <si>
    <t>Bueiro metálico com chapas múltiplas MP 100 galvanizadas - D = 1,00 m - brita comercial</t>
  </si>
  <si>
    <t>0605464</t>
  </si>
  <si>
    <t>Bueiro metálico com chapas múltiplas MP 100 galvanizadas - D = 1,00 m - brita produzida</t>
  </si>
  <si>
    <t>0605656</t>
  </si>
  <si>
    <t>Bueiro metálico com chapas múltiplas MP 100 galvanizadas - D = 1,10 m - brita comercial</t>
  </si>
  <si>
    <t>0605465</t>
  </si>
  <si>
    <t>Bueiro metálico com chapas múltiplas MP 100 galvanizadas - D = 1,10 m - brita produzida</t>
  </si>
  <si>
    <t>0605657</t>
  </si>
  <si>
    <t>Bueiro metálico com chapas múltiplas MP 100 galvanizadas - D = 1,20 m - brita comercial</t>
  </si>
  <si>
    <t>0605466</t>
  </si>
  <si>
    <t>Bueiro metálico com chapas múltiplas MP 100 galvanizadas - D = 1,20 m - brita produzida</t>
  </si>
  <si>
    <t>0605658</t>
  </si>
  <si>
    <t>Bueiro metálico com chapas múltiplas MP 100 galvanizadas - D = 1,30 m - brita comercial</t>
  </si>
  <si>
    <t>0605467</t>
  </si>
  <si>
    <t>Bueiro metálico com chapas múltiplas MP 100 galvanizadas - D = 1,30 m - brita produzida</t>
  </si>
  <si>
    <t>0605659</t>
  </si>
  <si>
    <t>Bueiro metálico com chapas múltiplas MP 100 galvanizadas - D = 1,40 m - brita comercial</t>
  </si>
  <si>
    <t>0605468</t>
  </si>
  <si>
    <t>Bueiro metálico com chapas múltiplas MP 100 galvanizadas - D = 1,40 m - brita produzida</t>
  </si>
  <si>
    <t>0605660</t>
  </si>
  <si>
    <t>Bueiro metálico com chapas múltiplas MP 100 galvanizadas - D = 1,50 m - brita comercial</t>
  </si>
  <si>
    <t>0605469</t>
  </si>
  <si>
    <t>Bueiro metálico com chapas múltiplas MP 100 galvanizadas - D = 1,50 m - brita produzida</t>
  </si>
  <si>
    <t>0605661</t>
  </si>
  <si>
    <t>Bueiro metálico com chapas múltiplas MP 100 galvanizadas - D = 1,60 m - brita comercial</t>
  </si>
  <si>
    <t>0605470</t>
  </si>
  <si>
    <t>Bueiro metálico com chapas múltiplas MP 100 galvanizadas - D = 1,60 m - brita produzida</t>
  </si>
  <si>
    <t>0605662</t>
  </si>
  <si>
    <t>Bueiro metálico com chapas múltiplas MP 100 galvanizadas - D = 1,70 m - brita comercial</t>
  </si>
  <si>
    <t>0605471</t>
  </si>
  <si>
    <t>Bueiro metálico com chapas múltiplas MP 100 galvanizadas - D = 1,70 m - brita produzida</t>
  </si>
  <si>
    <t>0605663</t>
  </si>
  <si>
    <t>Bueiro metálico com chapas múltiplas MP 100 galvanizadas - D = 1,80 m - brita comercial</t>
  </si>
  <si>
    <t>0605472</t>
  </si>
  <si>
    <t>Bueiro metálico com chapas múltiplas MP 100 galvanizadas - D = 1,80 m - brita produzida</t>
  </si>
  <si>
    <t>0605664</t>
  </si>
  <si>
    <t>Bueiro metálico com chapas múltiplas MP 100 galvanizadas - D = 1,90 m - brita comercial</t>
  </si>
  <si>
    <t>0605473</t>
  </si>
  <si>
    <t>Bueiro metálico com chapas múltiplas MP 100 galvanizadas - D = 1,90 m - brita produzida</t>
  </si>
  <si>
    <t>0605665</t>
  </si>
  <si>
    <t>Bueiro metálico com chapas múltiplas MP 100 galvanizadas - D = 2,00 m - brita comercial</t>
  </si>
  <si>
    <t>0605474</t>
  </si>
  <si>
    <t>Bueiro metálico com chapas múltiplas MP 100 galvanizadas - D = 2,00 m - brita produzida</t>
  </si>
  <si>
    <t>0605666</t>
  </si>
  <si>
    <t>Bueiro metálico com chapas múltiplas MP 100 galvanizadas - D = 2,10 m - brita comercial</t>
  </si>
  <si>
    <t>0605475</t>
  </si>
  <si>
    <t>Bueiro metálico com chapas múltiplas MP 100 galvanizadas - D = 2,10 m - brita produzida</t>
  </si>
  <si>
    <t>0605667</t>
  </si>
  <si>
    <t>Bueiro metálico com chapas múltiplas MP 100 galvanizadas - D = 2,20 m - brita comercial</t>
  </si>
  <si>
    <t>0605476</t>
  </si>
  <si>
    <t>Bueiro metálico com chapas múltiplas MP 100 galvanizadas - D = 2,20 m - brita produzida</t>
  </si>
  <si>
    <t>0605668</t>
  </si>
  <si>
    <t>Bueiro metálico com chapas múltiplas MP 100 galvanizadas - D = 2,30 m - brita comercial</t>
  </si>
  <si>
    <t>0605477</t>
  </si>
  <si>
    <t>Bueiro metálico com chapas múltiplas MP 100 galvanizadas - D = 2,30 m - brita produzida</t>
  </si>
  <si>
    <t>0605669</t>
  </si>
  <si>
    <t>Bueiro metálico com chapas múltiplas MP 100 galvanizadas - D = 2,40 m - brita comercial</t>
  </si>
  <si>
    <t>0605478</t>
  </si>
  <si>
    <t>Bueiro metálico com chapas múltiplas MP 100 galvanizadas - D = 2,40 m - brita produzida</t>
  </si>
  <si>
    <t>0605670</t>
  </si>
  <si>
    <t>Bueiro metálico com chapas múltiplas MP 100 galvanizadas - D = 2,50 m - brita comercial</t>
  </si>
  <si>
    <t>0605479</t>
  </si>
  <si>
    <t>Bueiro metálico com chapas múltiplas MP 100 galvanizadas - D = 2,50 m - brita produzida</t>
  </si>
  <si>
    <t>0605671</t>
  </si>
  <si>
    <t>Bueiro metálico com chapas múltiplas MP 100 galvanizadas - D = 2,60 m - brita comercial</t>
  </si>
  <si>
    <t>0605480</t>
  </si>
  <si>
    <t>Bueiro metálico com chapas múltiplas MP 100 galvanizadas - D = 2,60 m - brita produzida</t>
  </si>
  <si>
    <t>0605672</t>
  </si>
  <si>
    <t>Bueiro metálico com chapas múltiplas MP 100 galvanizadas - D = 2,70 m - brita comercial</t>
  </si>
  <si>
    <t>0605481</t>
  </si>
  <si>
    <t>Bueiro metálico com chapas múltiplas MP 100 galvanizadas - D = 2,70 m - brita produzida</t>
  </si>
  <si>
    <t>0605673</t>
  </si>
  <si>
    <t>Bueiro metálico com chapas múltiplas MP 100 galvanizadas - D = 2,80 m - brita comercial</t>
  </si>
  <si>
    <t>0605482</t>
  </si>
  <si>
    <t>Bueiro metálico com chapas múltiplas MP 100 galvanizadas - D = 2,80 m - brita produzida</t>
  </si>
  <si>
    <t>0605718</t>
  </si>
  <si>
    <t>Bueiro metálico com chapas múltiplas MP 152 com revestimento em epóxi - D = 1,50 m - brita comercial</t>
  </si>
  <si>
    <t>0605630</t>
  </si>
  <si>
    <t>Bueiro metálico com chapas múltiplas MP 152 com revestimento em epóxi - D = 1,50 m - brita produzida</t>
  </si>
  <si>
    <t>0605719</t>
  </si>
  <si>
    <t>Bueiro metálico com chapas múltiplas MP 152 com revestimento em epóxi - D = 1,80 m - brita comercial</t>
  </si>
  <si>
    <t>0605631</t>
  </si>
  <si>
    <t>Bueiro metálico com chapas múltiplas MP 152 com revestimento em epóxi - D = 1,80 m - brita produzida</t>
  </si>
  <si>
    <t>0605720</t>
  </si>
  <si>
    <t>Bueiro metálico com chapas múltiplas MP 152 com revestimento em epóxi - D = 1,90 m - brita comercial</t>
  </si>
  <si>
    <t>0605632</t>
  </si>
  <si>
    <t>Bueiro metálico com chapas múltiplas MP 152 com revestimento em epóxi - D = 1,90 m - brita produzida</t>
  </si>
  <si>
    <t>0605721</t>
  </si>
  <si>
    <t>Bueiro metálico com chapas múltiplas MP 152 com revestimento em epóxi - D = 2,15 m - brita comercial</t>
  </si>
  <si>
    <t>0605633</t>
  </si>
  <si>
    <t>Bueiro metálico com chapas múltiplas MP 152 com revestimento em epóxi - D = 2,15 m - brita produzida</t>
  </si>
  <si>
    <t>0605722</t>
  </si>
  <si>
    <t>Bueiro metálico com chapas múltiplas MP 152 com revestimento em epóxi - D = 2,30 m - brita comercial</t>
  </si>
  <si>
    <t>0605634</t>
  </si>
  <si>
    <t>Bueiro metálico com chapas múltiplas MP 152 com revestimento em epóxi - D = 2,30 m - brita produzida</t>
  </si>
  <si>
    <t>0605723</t>
  </si>
  <si>
    <t>Bueiro metálico com chapas múltiplas MP 152 com revestimento em epóxi - D = 2,65 m - brita comercial</t>
  </si>
  <si>
    <t>0605635</t>
  </si>
  <si>
    <t>Bueiro metálico com chapas múltiplas MP 152 com revestimento em epóxi - D = 2,65 m - brita produzida</t>
  </si>
  <si>
    <t>0605724</t>
  </si>
  <si>
    <t>Bueiro metálico com chapas múltiplas MP 152 com revestimento em epóxi - D = 3,05 m - brita comercial</t>
  </si>
  <si>
    <t>0605636</t>
  </si>
  <si>
    <t>Bueiro metálico com chapas múltiplas MP 152 com revestimento em epóxi - D = 3,05 m - brita produzida</t>
  </si>
  <si>
    <t>0605725</t>
  </si>
  <si>
    <t>Bueiro metálico com chapas múltiplas MP 152 com revestimento em epóxi - D = 3,20 m - brita comercial</t>
  </si>
  <si>
    <t>0605637</t>
  </si>
  <si>
    <t>Bueiro metálico com chapas múltiplas MP 152 com revestimento em epóxi - D = 3,20 m - brita produzida</t>
  </si>
  <si>
    <t>0605726</t>
  </si>
  <si>
    <t>Bueiro metálico com chapas múltiplas MP 152 com revestimento em epóxi - D = 3,40 m - brita comercial</t>
  </si>
  <si>
    <t>0605638</t>
  </si>
  <si>
    <t>Bueiro metálico com chapas múltiplas MP 152 com revestimento em epóxi - D = 3,40 m - brita produzida</t>
  </si>
  <si>
    <t>0605727</t>
  </si>
  <si>
    <t>Bueiro metálico com chapas múltiplas MP 152 com revestimento em epóxi - D = 3,65 m - brita comercial</t>
  </si>
  <si>
    <t>0605639</t>
  </si>
  <si>
    <t>Bueiro metálico com chapas múltiplas MP 152 com revestimento em epóxi - D = 3,65 m - brita produzida</t>
  </si>
  <si>
    <t>0605728</t>
  </si>
  <si>
    <t>Bueiro metálico com chapas múltiplas MP 152 com revestimento em epóxi - D = 3,80 m - brita comercial</t>
  </si>
  <si>
    <t>0605640</t>
  </si>
  <si>
    <t>Bueiro metálico com chapas múltiplas MP 152 com revestimento em epóxi - D = 3,80 m - brita produzida</t>
  </si>
  <si>
    <t>0605729</t>
  </si>
  <si>
    <t>Bueiro metálico com chapas múltiplas MP 152 com revestimento em epóxi - D = 4,20 m - brita comercial</t>
  </si>
  <si>
    <t>0605641</t>
  </si>
  <si>
    <t>Bueiro metálico com chapas múltiplas MP 152 com revestimento em epóxi - D = 4,20 m - brita produzida</t>
  </si>
  <si>
    <t>0605730</t>
  </si>
  <si>
    <t>Bueiro metálico com chapas múltiplas MP 152 com revestimento em epóxi - D = 4,60 m - brita comercial</t>
  </si>
  <si>
    <t>0605642</t>
  </si>
  <si>
    <t>Bueiro metálico com chapas múltiplas MP 152 com revestimento em epóxi - D = 4,60 m - brita produzida</t>
  </si>
  <si>
    <t>0605731</t>
  </si>
  <si>
    <t>Bueiro metálico com chapas múltiplas MP 152 com revestimento em epóxi - D = 4,80 m - brita comercial</t>
  </si>
  <si>
    <t>0605643</t>
  </si>
  <si>
    <t>Bueiro metálico com chapas múltiplas MP 152 com revestimento em epóxi - D = 4,80 m - brita produzida</t>
  </si>
  <si>
    <t>0605732</t>
  </si>
  <si>
    <t>Bueiro metálico com chapas múltiplas MP 152 com revestimento em epóxi - D = 5,00 m - brita comercial</t>
  </si>
  <si>
    <t>0605644</t>
  </si>
  <si>
    <t>Bueiro metálico com chapas múltiplas MP 152 com revestimento em epóxi - D = 5,00 m - brita produzida</t>
  </si>
  <si>
    <t>0605733</t>
  </si>
  <si>
    <t>Bueiro metálico com chapas múltiplas MP 152 com revestimento em epóxi - D = 5,35 m - brita comercial</t>
  </si>
  <si>
    <t>0605645</t>
  </si>
  <si>
    <t>Bueiro metálico com chapas múltiplas MP 152 com revestimento em epóxi - D = 5,35 m - brita produzida</t>
  </si>
  <si>
    <t>0605734</t>
  </si>
  <si>
    <t>Bueiro metálico com chapas múltiplas MP 152 com revestimento em epóxi - D = 5,70 m - brita comercial</t>
  </si>
  <si>
    <t>0605646</t>
  </si>
  <si>
    <t>Bueiro metálico com chapas múltiplas MP 152 com revestimento em epóxi - D = 5,70 m - brita produzida</t>
  </si>
  <si>
    <t>0605735</t>
  </si>
  <si>
    <t>Bueiro metálico com chapas múltiplas MP 152 com revestimento em epóxi - D = 6,10 m - brita comercial</t>
  </si>
  <si>
    <t>0605647</t>
  </si>
  <si>
    <t>Bueiro metálico com chapas múltiplas MP 152 com revestimento em epóxi - D = 6,10 m - brita produzida</t>
  </si>
  <si>
    <t>0605736</t>
  </si>
  <si>
    <t>Bueiro metálico com chapas múltiplas MP 152 com revestimento em epóxi - D = 6,50 m - brita comercial</t>
  </si>
  <si>
    <t>0605648</t>
  </si>
  <si>
    <t>Bueiro metálico com chapas múltiplas MP 152 com revestimento em epóxi - D = 6,50 m - brita produzida</t>
  </si>
  <si>
    <t>0605737</t>
  </si>
  <si>
    <t>Bueiro metálico com chapas múltiplas MP 152 com revestimento em epóxi - D = 6,85 m - brita comercial</t>
  </si>
  <si>
    <t>0605649</t>
  </si>
  <si>
    <t>Bueiro metálico com chapas múltiplas MP 152 com revestimento em epóxi - D = 6,85 m - brita produzida</t>
  </si>
  <si>
    <t>0605738</t>
  </si>
  <si>
    <t>Bueiro metálico com chapas múltiplas MP 152 com revestimento em epóxi - D = 7,25 m - brita comercial</t>
  </si>
  <si>
    <t>0605650</t>
  </si>
  <si>
    <t>Bueiro metálico com chapas múltiplas MP 152 com revestimento em epóxi - D = 7,25 m - brita produzida</t>
  </si>
  <si>
    <t>0605674</t>
  </si>
  <si>
    <t>Bueiro metálico com chapas múltiplas MP 152 galvanizadas - D = 1,50 m - brita comercial</t>
  </si>
  <si>
    <t>0605483</t>
  </si>
  <si>
    <t>Bueiro metálico com chapas múltiplas MP 152 galvanizadas - D = 1,50 m - brita produzida</t>
  </si>
  <si>
    <t>0605675</t>
  </si>
  <si>
    <t>Bueiro metálico com chapas múltiplas MP 152 galvanizadas - D = 1,80 m - brita comercial</t>
  </si>
  <si>
    <t>0605484</t>
  </si>
  <si>
    <t>Bueiro metálico com chapas múltiplas MP 152 galvanizadas - D = 1,80 m - brita produzida</t>
  </si>
  <si>
    <t>0605676</t>
  </si>
  <si>
    <t>Bueiro metálico com chapas múltiplas MP 152 galvanizadas - D = 1,90 m - brita comercial</t>
  </si>
  <si>
    <t>0605485</t>
  </si>
  <si>
    <t>Bueiro metálico com chapas múltiplas MP 152 galvanizadas - D = 1,90 m - brita produzida</t>
  </si>
  <si>
    <t>0605677</t>
  </si>
  <si>
    <t>Bueiro metálico com chapas múltiplas MP 152 galvanizadas - D = 2,15 m - brita comercial</t>
  </si>
  <si>
    <t>0605486</t>
  </si>
  <si>
    <t>Bueiro metálico com chapas múltiplas MP 152 galvanizadas - D = 2,15 m - brita produzida</t>
  </si>
  <si>
    <t>0605678</t>
  </si>
  <si>
    <t>Bueiro metálico com chapas múltiplas MP 152 galvanizadas - D = 2,30 m - brita comercial</t>
  </si>
  <si>
    <t>0605487</t>
  </si>
  <si>
    <t>Bueiro metálico com chapas múltiplas MP 152 galvanizadas - D = 2,30 m - brita produzida</t>
  </si>
  <si>
    <t>0605679</t>
  </si>
  <si>
    <t>Bueiro metálico com chapas múltiplas MP 152 galvanizadas - D = 2,65 m - brita comercial</t>
  </si>
  <si>
    <t>0605488</t>
  </si>
  <si>
    <t>Bueiro metálico com chapas múltiplas MP 152 galvanizadas - D = 2,65 m - brita produzida</t>
  </si>
  <si>
    <t>0605680</t>
  </si>
  <si>
    <t>Bueiro metálico com chapas múltiplas MP 152 galvanizadas - D = 3,05 m - brita comercial</t>
  </si>
  <si>
    <t>0605489</t>
  </si>
  <si>
    <t>Bueiro metálico com chapas múltiplas MP 152 galvanizadas - D = 3,05 m - brita produzida</t>
  </si>
  <si>
    <t>0605681</t>
  </si>
  <si>
    <t>Bueiro metálico com chapas múltiplas MP 152 galvanizadas - D = 3,20 m - brita comercial</t>
  </si>
  <si>
    <t>0605490</t>
  </si>
  <si>
    <t>Bueiro metálico com chapas múltiplas MP 152 galvanizadas - D = 3,20 m - brita produzida</t>
  </si>
  <si>
    <t>0605682</t>
  </si>
  <si>
    <t>Bueiro metálico com chapas múltiplas MP 152 galvanizadas - D = 3,40 m - brita comercial</t>
  </si>
  <si>
    <t>0605491</t>
  </si>
  <si>
    <t>Bueiro metálico com chapas múltiplas MP 152 galvanizadas - D = 3,40 m - brita produzida</t>
  </si>
  <si>
    <t>0605683</t>
  </si>
  <si>
    <t>Bueiro metálico com chapas múltiplas MP 152 galvanizadas - D = 3,65 m - brita comercial</t>
  </si>
  <si>
    <t>0605492</t>
  </si>
  <si>
    <t>Bueiro metálico com chapas múltiplas MP 152 galvanizadas - D = 3,65 m - brita produzida</t>
  </si>
  <si>
    <t>0605684</t>
  </si>
  <si>
    <t>Bueiro metálico com chapas múltiplas MP 152 galvanizadas - D = 3,80 m - brita comercial</t>
  </si>
  <si>
    <t>0605493</t>
  </si>
  <si>
    <t>Bueiro metálico com chapas múltiplas MP 152 galvanizadas - D = 3,80 m - brita produzida</t>
  </si>
  <si>
    <t>0605685</t>
  </si>
  <si>
    <t>Bueiro metálico com chapas múltiplas MP 152 galvanizadas - D = 4,20 m - brita comercial</t>
  </si>
  <si>
    <t>0605494</t>
  </si>
  <si>
    <t>Bueiro metálico com chapas múltiplas MP 152 galvanizadas - D = 4,20 m - brita produzida</t>
  </si>
  <si>
    <t>0605686</t>
  </si>
  <si>
    <t>Bueiro metálico com chapas múltiplas MP 152 galvanizadas - D = 4,60 m - brita comercial</t>
  </si>
  <si>
    <t>0605495</t>
  </si>
  <si>
    <t>Bueiro metálico com chapas múltiplas MP 152 galvanizadas - D = 4,60 m - brita produzida</t>
  </si>
  <si>
    <t>0605687</t>
  </si>
  <si>
    <t>Bueiro metálico com chapas múltiplas MP 152 galvanizadas - D = 4,80 m - brita comercial</t>
  </si>
  <si>
    <t>0605496</t>
  </si>
  <si>
    <t>Bueiro metálico com chapas múltiplas MP 152 galvanizadas - D = 4,80 m - brita produzida</t>
  </si>
  <si>
    <t>0605688</t>
  </si>
  <si>
    <t>Bueiro metálico com chapas múltiplas MP 152 galvanizadas - D = 5,00 m - brita comercial</t>
  </si>
  <si>
    <t>0605497</t>
  </si>
  <si>
    <t>Bueiro metálico com chapas múltiplas MP 152 galvanizadas - D = 5,00 m - brita produzida</t>
  </si>
  <si>
    <t>0605689</t>
  </si>
  <si>
    <t>Bueiro metálico com chapas múltiplas MP 152 galvanizadas - D = 5,35 m - brita comercial</t>
  </si>
  <si>
    <t>0605498</t>
  </si>
  <si>
    <t>Bueiro metálico com chapas múltiplas MP 152 galvanizadas - D = 5,35 m - brita produzida</t>
  </si>
  <si>
    <t>0605690</t>
  </si>
  <si>
    <t>Bueiro metálico com chapas múltiplas MP 152 galvanizadas - D = 5,70 m - brita comercial</t>
  </si>
  <si>
    <t>0605499</t>
  </si>
  <si>
    <t>Bueiro metálico com chapas múltiplas MP 152 galvanizadas - D = 5,70 m - brita produzida</t>
  </si>
  <si>
    <t>0605691</t>
  </si>
  <si>
    <t>Bueiro metálico com chapas múltiplas MP 152 galvanizadas - D = 6,10 m - brita comercial</t>
  </si>
  <si>
    <t>0605500</t>
  </si>
  <si>
    <t>Bueiro metálico com chapas múltiplas MP 152 galvanizadas - D = 6,10 m - brita produzida</t>
  </si>
  <si>
    <t>0605692</t>
  </si>
  <si>
    <t>Bueiro metálico com chapas múltiplas MP 152 galvanizadas - D = 6,50 m - brita comercial</t>
  </si>
  <si>
    <t>0605501</t>
  </si>
  <si>
    <t>Bueiro metálico com chapas múltiplas MP 152 galvanizadas - D = 6,50 m - brita produzida</t>
  </si>
  <si>
    <t>0605693</t>
  </si>
  <si>
    <t>Bueiro metálico com chapas múltiplas MP 152 galvanizadas - D = 6,85 m - brita comercial</t>
  </si>
  <si>
    <t>0605502</t>
  </si>
  <si>
    <t>Bueiro metálico com chapas múltiplas MP 152 galvanizadas - D = 6,85 m - brita produzida</t>
  </si>
  <si>
    <t>0605694</t>
  </si>
  <si>
    <t>Bueiro metálico com chapas múltiplas MP 152 galvanizadas - D = 7,25 m - brita comercial</t>
  </si>
  <si>
    <t>0605503</t>
  </si>
  <si>
    <t>Bueiro metálico com chapas múltiplas MP 152 galvanizadas - D = 7,25 m - brita produzida</t>
  </si>
  <si>
    <t>0606433</t>
  </si>
  <si>
    <t>Bueiro metálico com chapas múltiplas MP 152 galvanizadas - lenticular - vão = 1,95 m e altura = 1,40 m - aterro rodoviário mínimo = 0,60 m e máximo = 8,40 m - brita comercial</t>
  </si>
  <si>
    <t>0606343</t>
  </si>
  <si>
    <t>Bueiro metálico com chapas múltiplas MP 152 galvanizadas - lenticular - vão = 1,95 m e altura = 1,40 m - aterro rodoviário mínimo = 0,60 m e máximo = 8,40 m - brita produzida</t>
  </si>
  <si>
    <t>0606434</t>
  </si>
  <si>
    <t>Bueiro metálico com chapas múltiplas MP 152 galvanizadas - lenticular - vão = 2,15 m e altura = 1,50 m - aterro rodoviário mínimo = 0,60 m e máximo = 7,50 m - brita comercial</t>
  </si>
  <si>
    <t>0606344</t>
  </si>
  <si>
    <t>Bueiro metálico com chapas múltiplas MP 152 galvanizadas - lenticular - vão = 2,15 m e altura = 1,50 m - aterro rodoviário mínimo = 0,60 m e máximo = 7,50 m - brita produzida</t>
  </si>
  <si>
    <t>0606435</t>
  </si>
  <si>
    <t>Bueiro metálico com chapas múltiplas MP 152 galvanizadas - lenticular - vão = 2,30 m e altura = 1,60 m - aterro rodoviário mínimo = 0,60 m e máximo = 7,20 m - brita comercial</t>
  </si>
  <si>
    <t>0606345</t>
  </si>
  <si>
    <t>Bueiro metálico com chapas múltiplas MP 152 galvanizadas - lenticular - vão = 2,30 m e altura = 1,60 m - aterro rodoviário mínimo = 0,60 m e máximo = 7,20 m - brita produzida</t>
  </si>
  <si>
    <t>0606436</t>
  </si>
  <si>
    <t>Bueiro metálico com chapas múltiplas MP 152 galvanizadas - lenticular - vão = 2,55 m e altura = 1,65 m - aterro rodoviário mínimo = 0,60 m e máximo = 6,50 m - brita comercial</t>
  </si>
  <si>
    <t>0606346</t>
  </si>
  <si>
    <t>Bueiro metálico com chapas múltiplas MP 152 galvanizadas - lenticular - vão = 2,55 m e altura = 1,65 m - aterro rodoviário mínimo = 0,60 m e máximo = 6,50 m - brita produzida</t>
  </si>
  <si>
    <t>0606437</t>
  </si>
  <si>
    <t>Bueiro metálico com chapas múltiplas MP 152 galvanizadas - lenticular - vão = 2,70 m e altura = 1,85 m - aterro rodoviário mínimo = 0,60 m e máximo = 6,60 m - brita comercial</t>
  </si>
  <si>
    <t>0606347</t>
  </si>
  <si>
    <t>Bueiro metálico com chapas múltiplas MP 152 galvanizadas - lenticular - vão = 2,70 m e altura = 1,85 m - aterro rodoviário mínimo = 0,60 m e máximo = 6,60 m - brita produzida</t>
  </si>
  <si>
    <t>0606438</t>
  </si>
  <si>
    <t>Bueiro metálico com chapas múltiplas MP 152 galvanizadas - lenticular - vão = 2,75 m e altura = 1,90 m - aterro rodoviário mínimo = 0,60 m e máximo = 6,50 m - brita comercial</t>
  </si>
  <si>
    <t>0606348</t>
  </si>
  <si>
    <t>Bueiro metálico com chapas múltiplas MP 152 galvanizadas - lenticular - vão = 2,75 m e altura = 1,90 m - aterro rodoviário mínimo = 0,60 m e máximo = 6,50 m - brita produzida</t>
  </si>
  <si>
    <t>0606439</t>
  </si>
  <si>
    <t>Bueiro metálico com chapas múltiplas MP 152 galvanizadas - lenticular - vão = 3,00 m e altura = 2,00 m - aterro rodoviário mínimo = 0,60 m e máximo = 6,00 m - brita comercial</t>
  </si>
  <si>
    <t>0606349</t>
  </si>
  <si>
    <t>Bueiro metálico com chapas múltiplas MP 152 galvanizadas - lenticular - vão = 3,00 m e altura = 2,00 m - aterro rodoviário mínimo = 0,60 m e máximo = 6,00 m - brita produzida</t>
  </si>
  <si>
    <t>0606440</t>
  </si>
  <si>
    <t>Bueiro metálico com chapas múltiplas MP 152 galvanizadas - lenticular - vão = 3,20 m e altura = 2,10 m - aterro rodoviário mínimo = 0,60 m e máximo = 5,60 m - brita comercial</t>
  </si>
  <si>
    <t>0606350</t>
  </si>
  <si>
    <t>Bueiro metálico com chapas múltiplas MP 152 galvanizadas - lenticular - vão = 3,20 m e altura = 2,10 m - aterro rodoviário mínimo = 0,60 m e máximo = 5,60 m - brita produzida</t>
  </si>
  <si>
    <t>0606441</t>
  </si>
  <si>
    <t>Bueiro metálico com chapas múltiplas MP 152 galvanizadas - lenticular - vão = 3,35 m e altura = 2,15 m - aterro rodoviário mínimo = 0,60 m e máximo = 5,30 m - brita comercial</t>
  </si>
  <si>
    <t>0606351</t>
  </si>
  <si>
    <t>Bueiro metálico com chapas múltiplas MP 152 galvanizadas - lenticular - vão = 3,35 m e altura = 2,15 m - aterro rodoviário mínimo = 0,60 m e máximo = 5,30 m - brita produzida</t>
  </si>
  <si>
    <t>0606442</t>
  </si>
  <si>
    <t>Bueiro metálico com chapas múltiplas MP 152 galvanizadas - lenticular - vão = 3,55 m e altura = 2,25 m - aterro rodoviário mínimo = 0,60 m e máximo = 5,00 m - brita comercial</t>
  </si>
  <si>
    <t>0606352</t>
  </si>
  <si>
    <t>Bueiro metálico com chapas múltiplas MP 152 galvanizadas - lenticular - vão = 3,55 m e altura = 2,25 m - aterro rodoviário mínimo = 0,60 m e máximo = 5,00 m - brita produzida</t>
  </si>
  <si>
    <t>0606443</t>
  </si>
  <si>
    <t>Bueiro metálico com chapas múltiplas MP 152 galvanizadas - lenticular - vão = 3,70 m e altura = 2,35 m - aterro rodoviário mínimo = 0,60 m e máximo = 4,90 m - brita comercial</t>
  </si>
  <si>
    <t>0606353</t>
  </si>
  <si>
    <t>Bueiro metálico com chapas múltiplas MP 152 galvanizadas - lenticular - vão = 3,70 m e altura = 2,35 m - aterro rodoviário mínimo = 0,60 m e máximo = 4,90 m - brita produzida</t>
  </si>
  <si>
    <t>0606444</t>
  </si>
  <si>
    <t>Bueiro metálico com chapas múltiplas MP 152 galvanizadas - lenticular - vão = 3,90 m e altura = 2,45 m - aterro rodoviário mínimo = 0,60 m e máximo = 4,60 m - brita comercial</t>
  </si>
  <si>
    <t>0606354</t>
  </si>
  <si>
    <t>Bueiro metálico com chapas múltiplas MP 152 galvanizadas - lenticular - vão = 3,90 m e altura = 2,45 m - aterro rodoviário mínimo = 0,60 m e máximo = 4,60 m - brita produzida</t>
  </si>
  <si>
    <t>0606445</t>
  </si>
  <si>
    <t>Bueiro metálico com chapas múltiplas MP 152 galvanizadas - lenticular - vão = 4,00 m e altura = 2,55 m - aterro rodoviário mínimo = 0,60 m e máximo = 4,50 m - brita comercial</t>
  </si>
  <si>
    <t>0606355</t>
  </si>
  <si>
    <t>Bueiro metálico com chapas múltiplas MP 152 galvanizadas - lenticular - vão = 4,00 m e altura = 2,55 m - aterro rodoviário mínimo = 0,60 m e máximo = 4,50 m - brita produzida</t>
  </si>
  <si>
    <t>0606446</t>
  </si>
  <si>
    <t>Bueiro metálico com chapas múltiplas MP 152 galvanizadas - lenticular - vão = 4,15 m e altura = 2,80 m - aterro rodoviário mínimo = 0,60 m e máximo = 6,80 m - brita comercial</t>
  </si>
  <si>
    <t>0606356</t>
  </si>
  <si>
    <t>Bueiro metálico com chapas múltiplas MP 152 galvanizadas - lenticular - vão = 4,15 m e altura = 2,80 m - aterro rodoviário mínimo = 0,60 m e máximo = 6,80 m - brita produzida</t>
  </si>
  <si>
    <t>0606447</t>
  </si>
  <si>
    <t>Bueiro metálico com chapas múltiplas MP 152 galvanizadas - lenticular - vão = 4,40 m e altura = 2,90 m - aterro rodoviário mínimo = 0,60 m e máximo = 6,40 m - brita comercial</t>
  </si>
  <si>
    <t>0606357</t>
  </si>
  <si>
    <t>Bueiro metálico com chapas múltiplas MP 152 galvanizadas - lenticular - vão = 4,40 m e altura = 2,90 m - aterro rodoviário mínimo = 0,60 m e máximo = 6,40 m - brita produzida</t>
  </si>
  <si>
    <t>0606448</t>
  </si>
  <si>
    <t>Bueiro metálico com chapas múltiplas MP 152 galvanizadas - lenticular - vão = 4,60 m e altura = 3,00 m - aterro rodoviário mínimo = 0,60 m e máximo = 6,10 m - brita comercial</t>
  </si>
  <si>
    <t>0606358</t>
  </si>
  <si>
    <t>Bueiro metálico com chapas múltiplas MP 152 galvanizadas - lenticular - vão = 4,60 m e altura = 3,00 m - aterro rodoviário mínimo = 0,60 m e máximo = 6,10 m - brita produzida</t>
  </si>
  <si>
    <t>0606449</t>
  </si>
  <si>
    <t>Bueiro metálico com chapas múltiplas MP 152 galvanizadas - lenticular - vão = 4,80 m e altura = 3,05 m - aterro rodoviário mínimo = 0,60 m e máximo = 5,80 m - brita comercial</t>
  </si>
  <si>
    <t>0606359</t>
  </si>
  <si>
    <t>Bueiro metálico com chapas múltiplas MP 152 galvanizadas - lenticular - vão = 4,80 m e altura = 3,05 m - aterro rodoviário mínimo = 0,60 m e máximo = 5,80 m - brita produzida</t>
  </si>
  <si>
    <t>0606450</t>
  </si>
  <si>
    <t>Bueiro metálico com chapas múltiplas MP 152 galvanizadas - lenticular - vão = 5,05 m e altura = 3,15 m - aterro rodoviário mínimo = 0,90 m e máximo = 5,50 m - brita comercial</t>
  </si>
  <si>
    <t>0606360</t>
  </si>
  <si>
    <t>Bueiro metálico com chapas múltiplas MP 152 galvanizadas - lenticular - vão = 5,05 m e altura = 3,15 m - aterro rodoviário mínimo = 0,90 m e máximo = 5,50 m - brita produzida</t>
  </si>
  <si>
    <t>0606451</t>
  </si>
  <si>
    <t>Bueiro metálico com chapas múltiplas MP 152 galvanizadas - lenticular - vão = 5,25 m e altura = 3,25 m - aterro rodoviário mínimo = 0,90 m e máximo = 5,30 m - brita comercial</t>
  </si>
  <si>
    <t>0606361</t>
  </si>
  <si>
    <t>Bueiro metálico com chapas múltiplas MP 152 galvanizadas - lenticular - vão = 5,25 m e altura = 3,25 m - aterro rodoviário mínimo = 0,90 m e máximo = 5,30 m - brita produzida</t>
  </si>
  <si>
    <t>0606452</t>
  </si>
  <si>
    <t>Bueiro metálico com chapas múltiplas MP 152 galvanizadas - lenticular - vão = 5,45 m e altura = 3,35 m - aterro rodoviário mínimo = 0,90 m e máximo = 5,10 m - brita comercial</t>
  </si>
  <si>
    <t>0606362</t>
  </si>
  <si>
    <t>Bueiro metálico com chapas múltiplas MP 152 galvanizadas - lenticular - vão = 5,45 m e altura = 3,35 m - aterro rodoviário mínimo = 0,90 m e máximo = 5,10 m - brita produzida</t>
  </si>
  <si>
    <t>0606453</t>
  </si>
  <si>
    <t>Bueiro metálico com chapas múltiplas MP 152 galvanizadas - lenticular - vão = 5,60 m e altura = 3,40 m - aterro rodoviário mínimo = 0,90 m e máximo = 4,90 m - brita comercial</t>
  </si>
  <si>
    <t>0606363</t>
  </si>
  <si>
    <t>Bueiro metálico com chapas múltiplas MP 152 galvanizadas - lenticular - vão = 5,60 m e altura = 3,40 m - aterro rodoviário mínimo = 0,90 m e máximo = 4,90 m - brita produzida</t>
  </si>
  <si>
    <t>0606454</t>
  </si>
  <si>
    <t>Bueiro metálico com chapas múltiplas MP 152 galvanizadas - lenticular - vão = 5,80 m e altura = 3,50 m - aterro rodoviário mínimo = 0,90 m e máximo = 4,70 m - brita comercial</t>
  </si>
  <si>
    <t>0606364</t>
  </si>
  <si>
    <t>Bueiro metálico com chapas múltiplas MP 152 galvanizadas - lenticular - vão = 5,80 m e altura = 3,50 m - aterro rodoviário mínimo = 0,90 m e máximo = 4,70 m - brita produzida</t>
  </si>
  <si>
    <t>0606455</t>
  </si>
  <si>
    <t>Bueiro metálico com chapas múltiplas MP 152 galvanizadas - lenticular - vão = 5,90 m e altura = 3,55 m - aterro rodoviário mínimo = 0,90 m e máximo = 4,70 m - brita comercial</t>
  </si>
  <si>
    <t>0606365</t>
  </si>
  <si>
    <t>Bueiro metálico com chapas múltiplas MP 152 galvanizadas - lenticular - vão = 5,90 m e altura = 3,55 m - aterro rodoviário mínimo = 0,90 m e máximo = 4,70 m - brita produzida</t>
  </si>
  <si>
    <t>0606456</t>
  </si>
  <si>
    <t>Bueiro metálico com chapas múltiplas MP 152 galvanizadas - lenticular - vão = 6,10 m e altura = 3,65 m - aterro rodoviário mínimo = 0,90 m e máximo = 4,50 m - brita comercial</t>
  </si>
  <si>
    <t>0606366</t>
  </si>
  <si>
    <t>Bueiro metálico com chapas múltiplas MP 152 galvanizadas - lenticular - vão = 6,10 m e altura = 3,65 m - aterro rodoviário mínimo = 0,90 m e máximo = 4,50 m - brita produzida</t>
  </si>
  <si>
    <t>0606457</t>
  </si>
  <si>
    <t>Bueiro metálico com chapas múltiplas MP 152 galvanizadas - lenticular - vão = 6,25 m e altura = 3,65 m - aterro rodoviário mínimo = 0,90 m e máximo = 4,30 m - brita comercial</t>
  </si>
  <si>
    <t>0606367</t>
  </si>
  <si>
    <t>Bueiro metálico com chapas múltiplas MP 152 galvanizadas - lenticular - vão = 6,25 m e altura = 3,65 m - aterro rodoviário mínimo = 0,90 m e máximo = 4,30 m - brita produzida</t>
  </si>
  <si>
    <t>0606458</t>
  </si>
  <si>
    <t>Bueiro metálico com chapas múltiplas MP 152 galvanizadas - lenticular - vão = 6,40 m e altura = 3,75 m - aterro rodoviário mínimo = 0,90 m e máximo = 4,30 m - brita comercial</t>
  </si>
  <si>
    <t>0606368</t>
  </si>
  <si>
    <t>Bueiro metálico com chapas múltiplas MP 152 galvanizadas - lenticular - vão = 6,40 m e altura = 3,75 m - aterro rodoviário mínimo = 0,90 m e máximo = 4,30 m - brita produzida</t>
  </si>
  <si>
    <t>0606459</t>
  </si>
  <si>
    <t>Bueiro metálico com chapas múltiplas MP 152 galvanizadas - lenticular - vão = 6,60 m e altura = 3,85 m - aterro rodoviário mínimo = 0,90 m e máximo = 4,10 m - brita comercial</t>
  </si>
  <si>
    <t>0606369</t>
  </si>
  <si>
    <t>Bueiro metálico com chapas múltiplas MP 152 galvanizadas - lenticular - vão = 6,60 m e altura = 3,85 m - aterro rodoviário mínimo = 0,90 m e máximo = 4,10 m - brita produzida</t>
  </si>
  <si>
    <t>0606479</t>
  </si>
  <si>
    <t>Bueiro metálico com chapas múltiplas MP 152 galvanizadas - passagem de gado - vão = 2,20 m e altura = 2,25 m -aterro rodoviário mínimo = 0,30 m e máximo = 8,90 m - brita comercial</t>
  </si>
  <si>
    <t>0606460</t>
  </si>
  <si>
    <t>Bueiro metálico com chapas múltiplas MP 152 galvanizadas - passagem de gado - vão = 2,20 m e altura = 2,25 m -aterro rodoviário mínimo = 0,30 m e máximo = 8,90 m - brita produzida</t>
  </si>
  <si>
    <t>0606480</t>
  </si>
  <si>
    <t>Bueiro metálico com chapas múltiplas MP 152 galvanizadas - passagem de gado - vão = 2,90 m e altura = 3,10 m - aterro rodoviário mínimo = 0,60 m e máximo = 11,40 m - brita comercial</t>
  </si>
  <si>
    <t>0606461</t>
  </si>
  <si>
    <t>Bueiro metálico com chapas múltiplas MP 152 galvanizadas - passagem de gado - vão = 2,90 m e altura = 3,10 m - aterro rodoviário mínimo = 0,60 m e máximo = 11,40 m - brita produzida</t>
  </si>
  <si>
    <t>0606481</t>
  </si>
  <si>
    <t>Bueiro metálico com chapas múltiplas MP 152 galvanizadas - passagem inferior - vão = 3,70 m e altura = 3,50 m - aterro rodoviário mínimo = 0,60 m e máximo = 10,30 m - brita comercial</t>
  </si>
  <si>
    <t>0606462</t>
  </si>
  <si>
    <t>Bueiro metálico com chapas múltiplas MP 152 galvanizadas - passagem inferior - vão = 3,70 m e altura = 3,50 m - aterro rodoviário mínimo = 0,60 m e máximo = 10,30 m - brita produzida</t>
  </si>
  <si>
    <t>0606482</t>
  </si>
  <si>
    <t>Bueiro metálico com chapas múltiplas MP 152 galvanizadas - passagem inferior - vão = 3,90 m e altura = 3,60 m - aterro rodoviário mínimo = 0,60 m e máximo = 9,80 m - brita comercial</t>
  </si>
  <si>
    <t>0606463</t>
  </si>
  <si>
    <t>Bueiro metálico com chapas múltiplas MP 152 galvanizadas - passagem inferior - vão = 3,90 m e altura = 3,60 m - aterro rodoviário mínimo = 0,60 m e máximo = 9,80 m - brita produzida</t>
  </si>
  <si>
    <t>0606483</t>
  </si>
  <si>
    <t>Bueiro metálico com chapas múltiplas MP 152 galvanizadas - passagem inferior - vão = 4,00 m e altura = 3,75 m - aterro rodoviário mínimo = 0,60 m e máximo = 9,50 m - brita comercial</t>
  </si>
  <si>
    <t>0606464</t>
  </si>
  <si>
    <t>Bueiro metálico com chapas múltiplas MP 152 galvanizadas - passagem inferior - vão = 4,00 m e altura = 3,75 m - aterro rodoviário mínimo = 0,60 m e máximo = 9,50 m - brita produzida</t>
  </si>
  <si>
    <t>0606484</t>
  </si>
  <si>
    <t>Bueiro metálico com chapas múltiplas MP 152 galvanizadas - passagem inferior - vão = 4,20 m e altura = 3,90 m - aterro rodoviário mínimo = 0,60 m e máximo = 9,10 m - brita comercial</t>
  </si>
  <si>
    <t>0606465</t>
  </si>
  <si>
    <t>Bueiro metálico com chapas múltiplas MP 152 galvanizadas - passagem inferior - vão = 4,20 m e altura = 3,90 m - aterro rodoviário mínimo = 0,60 m e máximo = 9,10 m - brita produzida</t>
  </si>
  <si>
    <t>0606485</t>
  </si>
  <si>
    <t>Bueiro metálico com chapas múltiplas MP 152 galvanizadas - passagem inferior - vão = 4,25 m e altura = 4,10 m - aterro rodoviário mínimo = 0,60 m e máximo = 8,90 m - brita comercial</t>
  </si>
  <si>
    <t>0606466</t>
  </si>
  <si>
    <t>Bueiro metálico com chapas múltiplas MP 152 galvanizadas - passagem inferior - vão = 4,25 m e altura = 4,10 m - aterro rodoviário mínimo = 0,60 m e máximo = 8,90 m - brita produzida</t>
  </si>
  <si>
    <t>0606486</t>
  </si>
  <si>
    <t>Bueiro metálico com chapas múltiplas MP 152 galvanizadas - passagem inferior - vão = 4,40 m e altura = 4,25 m - aterro rodoviário mínimo = 0,60 m e máximo = 8,60 m - brita comercial</t>
  </si>
  <si>
    <t>0606467</t>
  </si>
  <si>
    <t>Bueiro metálico com chapas múltiplas MP 152 galvanizadas - passagem inferior - vão = 4,40 m e altura = 4,25 m - aterro rodoviário mínimo = 0,60 m e máximo = 8,60 m - brita produzida</t>
  </si>
  <si>
    <t>0606487</t>
  </si>
  <si>
    <t>Bueiro metálico com chapas múltiplas MP 152 galvanizadas - passagem inferior - vão = 4,50 m e altura = 4,40 m - aterro rodoviário mínimo = 0,60 m e máximo = 8,40 m - brita comercial</t>
  </si>
  <si>
    <t>0606468</t>
  </si>
  <si>
    <t>Bueiro metálico com chapas múltiplas MP 152 galvanizadas - passagem inferior - vão = 4,50 m e altura = 4,40 m - aterro rodoviário mínimo = 0,60 m e máximo = 8,40 m - brita produzida</t>
  </si>
  <si>
    <t>0606488</t>
  </si>
  <si>
    <t>Bueiro metálico com chapas múltiplas MP 152 galvanizadas - passagem inferior - vão = 4,70 m e altura = 4,50 m - aterro rodoviário mínimo = 0,60 m e máximo = 8,90 m - brita comercial</t>
  </si>
  <si>
    <t>0606469</t>
  </si>
  <si>
    <t>Bueiro metálico com chapas múltiplas MP 152 galvanizadas - passagem inferior - vão = 4,70 m e altura = 4,50 m - aterro rodoviário mínimo = 0,60 m e máximo = 8,90 m - brita produzida</t>
  </si>
  <si>
    <t>0606489</t>
  </si>
  <si>
    <t>Bueiro metálico com chapas múltiplas MP 152 galvanizadas - passagem inferior - vão = 4,80 m e altura = 4,75 m - aterro rodoviário mínimo = 0,90 m e máximo = 9,00 m - brita comercial</t>
  </si>
  <si>
    <t>0606470</t>
  </si>
  <si>
    <t>Bueiro metálico com chapas múltiplas MP 152 galvanizadas - passagem inferior - vão = 4,80 m e altura = 4,75 m - aterro rodoviário mínimo = 0,90 m e máximo = 9,00 m - brita produzida</t>
  </si>
  <si>
    <t>0606490</t>
  </si>
  <si>
    <t>Bueiro metálico com chapas múltiplas MP 152 galvanizadas - passagem inferior - vão = 5,00 m e altura = 4,85 m - aterro rodoviário mínimo = 0,90 m e máximo = 8,60 m - brita comercial</t>
  </si>
  <si>
    <t>0606471</t>
  </si>
  <si>
    <t>Bueiro metálico com chapas múltiplas MP 152 galvanizadas - passagem inferior - vão = 5,00 m e altura = 4,85 m - aterro rodoviário mínimo = 0,90 m e máximo = 8,60 m - brita produzida</t>
  </si>
  <si>
    <t>0606491</t>
  </si>
  <si>
    <t>Bueiro metálico com chapas múltiplas MP 152 galvanizadas - passagem inferior - vão = 5,15 m e altura = 4,90 m - aterro rodoviário mínimo = 0,90 m e máximo = 8,50 m - brita comercial</t>
  </si>
  <si>
    <t>0606472</t>
  </si>
  <si>
    <t>Bueiro metálico com chapas múltiplas MP 152 galvanizadas - passagem inferior - vão = 5,15 m e altura = 4,90 m - aterro rodoviário mínimo = 0,90 m e máximo = 8,50 m - brita produzida</t>
  </si>
  <si>
    <t>0606492</t>
  </si>
  <si>
    <t>Bueiro metálico com chapas múltiplas MP 152 galvanizadas - passagem inferior - vão = 5,25 m e altura = 5,00 m - aterro rodoviário mínimo = 0,90 m e máximo = 8,40 m - brita comercial</t>
  </si>
  <si>
    <t>0606473</t>
  </si>
  <si>
    <t>Bueiro metálico com chapas múltiplas MP 152 galvanizadas - passagem inferior - vão = 5,25 m e altura = 5,00 m - aterro rodoviário mínimo = 0,90 m e máximo = 8,40 m - brita produzida</t>
  </si>
  <si>
    <t>0606493</t>
  </si>
  <si>
    <t>Bueiro metálico com chapas múltiplas MP 152 galvanizadas - passagem inferior - vão = 5,30 m e altura = 5,30 m - aterro rodoviário mínimo = 0,90 m e máximo = 9,60 m - brita comercial</t>
  </si>
  <si>
    <t>0606474</t>
  </si>
  <si>
    <t>Bueiro metálico com chapas múltiplas MP 152 galvanizadas - passagem inferior - vão = 5,30 m e altura = 5,30 m - aterro rodoviário mínimo = 0,90 m e máximo = 9,60 m - brita produzida</t>
  </si>
  <si>
    <t>0606494</t>
  </si>
  <si>
    <t>Bueiro metálico com chapas múltiplas MP 152 galvanizadas - passagem inferior - vão = 5,65 m e altura = 5,25 m - aterro rodoviário mínimo = 0,90 m e máximo = 9,00 m - brita comercial</t>
  </si>
  <si>
    <t>0606475</t>
  </si>
  <si>
    <t>Bueiro metálico com chapas múltiplas MP 152 galvanizadas - passagem inferior - vão = 5,65 m e altura = 5,25 m - aterro rodoviário mínimo = 0,90 m e máximo = 9,00 m - brita produzida</t>
  </si>
  <si>
    <t>0606495</t>
  </si>
  <si>
    <t>Bueiro metálico com chapas múltiplas MP 152 galvanizadas - passagem inferior - vão = 5,85 m e altura = 5,30 m - aterro rodoviário mínimo = 0,90 m e máximo = 8,40 m - brita comercial</t>
  </si>
  <si>
    <t>0606476</t>
  </si>
  <si>
    <t>Bueiro metálico com chapas múltiplas MP 152 galvanizadas - passagem inferior - vão = 5,85 m e altura = 5,30 m - aterro rodoviário mínimo = 0,90 m e máximo = 8,40 m - brita produzida</t>
  </si>
  <si>
    <t>0606496</t>
  </si>
  <si>
    <t>Bueiro metálico com chapas múltiplas MP 152 galvanizadas - passagem inferior - vão = 6,00 m e altura = 5,45 m - aterro rodoviário mínimo = 0,90 m e máximo = 8,30 m - brita comercial</t>
  </si>
  <si>
    <t>0606477</t>
  </si>
  <si>
    <t>Bueiro metálico com chapas múltiplas MP 152 galvanizadas - passagem inferior - vão = 6,00 m e altura = 5,45 m - aterro rodoviário mínimo = 0,90 m e máximo = 8,30 m - brita produzida</t>
  </si>
  <si>
    <t>0606497</t>
  </si>
  <si>
    <t>Bueiro metálico com chapas múltiplas MP 152 galvanizadas - passagem inferior - vão = 6,25 m e altura = 5,50 m - aterro rodoviário mínimo = 0,90 m e máximo = 7,90 m - brita comercial</t>
  </si>
  <si>
    <t>0606478</t>
  </si>
  <si>
    <t>Bueiro metálico com chapas múltiplas MP 152 galvanizadas - passagem inferior - vão = 6,25 m e altura = 5,50 m - aterro rodoviário mínimo = 0,90 m e máximo = 7,90 m - brita produzida</t>
  </si>
  <si>
    <t>0605835</t>
  </si>
  <si>
    <t>Bueiro metálico sem interrupção de tráfego - D = 1,20 m - chapa com epóxi - escavado em material de 1ª categoria - aterro ferroviário máximo = 12,90 m</t>
  </si>
  <si>
    <t>0605571</t>
  </si>
  <si>
    <t>Bueiro metálico sem interrupção de tráfego - D = 1,20 m - chapa com epóxi - escavado em material de 1ª categoria - aterro rodoviário máximo = 9,00 m</t>
  </si>
  <si>
    <t>0605850</t>
  </si>
  <si>
    <t>Bueiro metálico sem interrupção de tráfego - D = 1,20 m - chapa com epóxi - escavado em material de 2ª categoria - aterro ferroviário máximo = 12,90 m</t>
  </si>
  <si>
    <t>0605582</t>
  </si>
  <si>
    <t>Bueiro metálico sem interrupção de tráfego - D = 1,20 m - chapa com epóxi - escavado em material de 2ª categoria - aterro rodoviário máximo = 9,00 m</t>
  </si>
  <si>
    <t>0605889</t>
  </si>
  <si>
    <t>Bueiro metálico sem interrupção de tráfego - D = 1,20 m - chapa com epóxi - escavado em material de 3ª categoria - aterro ferroviário máximo = 12,90 m</t>
  </si>
  <si>
    <t>0605593</t>
  </si>
  <si>
    <t>Bueiro metálico sem interrupção de tráfego - D = 1,20 m - chapa com epóxi - escavado em material de 3ª categoria - aterro rodoviário máximo = 9,00 m</t>
  </si>
  <si>
    <t>0605739</t>
  </si>
  <si>
    <t>Bueiro metálico sem interrupção de tráfego - D = 1,20 m - chapa galvanizada - escavado em material de 1ª categoria - aterro ferroviário máximo = 12,90 m</t>
  </si>
  <si>
    <t>0605504</t>
  </si>
  <si>
    <t>Bueiro metálico sem interrupção de tráfego - D = 1,20 m - chapa galvanizada - escavado em material de 1ª categoria - aterro rodoviário máximo = 9,00 m</t>
  </si>
  <si>
    <t>0605781</t>
  </si>
  <si>
    <t>Bueiro metálico sem interrupção de tráfego - D = 1,20 m - chapa galvanizada - escavado em material de 2ª categoria - aterro ferroviário máximo = 12,90 m</t>
  </si>
  <si>
    <t>0605524</t>
  </si>
  <si>
    <t>Bueiro metálico sem interrupção de tráfego - D = 1,20 m - chapa galvanizada - escavado em material de 2ª categoria - aterro rodoviário máximo = 9,00 m</t>
  </si>
  <si>
    <t>0605815</t>
  </si>
  <si>
    <t>Bueiro metálico sem interrupção de tráfego - D = 1,20 m - chapa galvanizada - escavado em material de 3ª categoria - aterro ferroviário máximo = 12,90 m</t>
  </si>
  <si>
    <t>0605544</t>
  </si>
  <si>
    <t>Bueiro metálico sem interrupção de tráfego - D = 1,20 m - chapa galvanizada - escavado em material de 3ª categoria - aterro rodoviário máximo = 9,00 m</t>
  </si>
  <si>
    <t>0605836</t>
  </si>
  <si>
    <t>Bueiro metálico sem interrupção de tráfego - D = 1,40 m - chapa com epóxi - escavado em material de 1ª categoria - aterro ferroviário máximo = 11,00 m</t>
  </si>
  <si>
    <t>0605572</t>
  </si>
  <si>
    <t>Bueiro metálico sem interrupção de tráfego - D = 1,40 m - chapa com epóxi - escavado em material de 1ª categoria - aterro rodoviário máximo = 7,70 m</t>
  </si>
  <si>
    <t>0605851</t>
  </si>
  <si>
    <t>Bueiro metálico sem interrupção de tráfego - D = 1,40 m - chapa com epóxi - escavado em material de 2ª categoria - aterro ferroviário máximo = 11,00 m</t>
  </si>
  <si>
    <t>0605583</t>
  </si>
  <si>
    <t>Bueiro metálico sem interrupção de tráfego - D = 1,40 m - chapa com epóxi - escavado em material de 2ª categoria - aterro rodoviário máximo = 7,70 m</t>
  </si>
  <si>
    <t>0605890</t>
  </si>
  <si>
    <t>Bueiro metálico sem interrupção de tráfego - D = 1,40 m - chapa com epóxi - escavado em material de 3ª categoria - aterro ferroviário máximo = 11,00 m</t>
  </si>
  <si>
    <t>0605594</t>
  </si>
  <si>
    <t>Bueiro metálico sem interrupção de tráfego - D = 1,40 m - chapa com epóxi - escavado em material de 3ª categoria - aterro rodoviário máximo = 7,70 m</t>
  </si>
  <si>
    <t>0605740</t>
  </si>
  <si>
    <t>Bueiro metálico sem interrupção de tráfego - D = 1,40 m - chapa galvanizada - escavado em material de 1ª categoria - aterro ferroviário máximo = 11,00 m</t>
  </si>
  <si>
    <t>0605505</t>
  </si>
  <si>
    <t>Bueiro metálico sem interrupção de tráfego - D = 1,40 m - chapa galvanizada - escavado em material de 1ª categoria - aterro rodoviário máximo = 7,70 m</t>
  </si>
  <si>
    <t>0605782</t>
  </si>
  <si>
    <t>Bueiro metálico sem interrupção de tráfego - D = 1,40 m - chapa galvanizada - escavado em material de 2ª categoria - aterro ferroviário máximo = 11,00 m</t>
  </si>
  <si>
    <t>0605525</t>
  </si>
  <si>
    <t>Bueiro metálico sem interrupção de tráfego - D = 1,40 m - chapa galvanizada - escavado em material de 2ª categoria - aterro rodoviário máximo = 7,70 m</t>
  </si>
  <si>
    <t>0605816</t>
  </si>
  <si>
    <t>Bueiro metálico sem interrupção de tráfego - D = 1,40 m - chapa galvanizada - escavado em material de 3ª categoria - aterro ferroviário máximo = 11,00 m</t>
  </si>
  <si>
    <t>0605545</t>
  </si>
  <si>
    <t>Bueiro metálico sem interrupção de tráfego - D = 1,40 m - chapa galvanizada - escavado em material de 3ª categoria - aterro rodoviário máximo = 7,70 m</t>
  </si>
  <si>
    <t>0605837</t>
  </si>
  <si>
    <t>Bueiro metálico sem interrupção de tráfego - D = 1,60 m - chapa com epóxi - escavado em material de 1ª categoria - aterro ferroviário máximo = 9,60 m</t>
  </si>
  <si>
    <t>0605573</t>
  </si>
  <si>
    <t>Bueiro metálico sem interrupção de tráfego - D = 1,60 m - chapa com epóxi - escavado em material de 1ª categoria - aterro rodoviário máximo = 6,70 m</t>
  </si>
  <si>
    <t>0605852</t>
  </si>
  <si>
    <t>Bueiro metálico sem interrupção de tráfego - D = 1,60 m - chapa com epóxi - escavado em material de 2ª categoria - aterro ferroviário máximo = 9,60 m</t>
  </si>
  <si>
    <t>0605584</t>
  </si>
  <si>
    <t>Bueiro metálico sem interrupção de tráfego - D = 1,60 m - chapa com epóxi - escavado em material de 2ª categoria - aterro rodoviário máximo = 6,70 m</t>
  </si>
  <si>
    <t>0605891</t>
  </si>
  <si>
    <t>Bueiro metálico sem interrupção de tráfego - D = 1,60 m - chapa com epóxi - escavado em material de 3ª categoria - aterro ferroviário máximo = 9,60 m</t>
  </si>
  <si>
    <t>0605595</t>
  </si>
  <si>
    <t>Bueiro metálico sem interrupção de tráfego - D = 1,60 m - chapa com epóxi - escavado em material de 3ª categoria - aterro rodoviário máximo = 6,70 m</t>
  </si>
  <si>
    <t>0605741</t>
  </si>
  <si>
    <t>Bueiro metálico sem interrupção de tráfego - D = 1,60 m - chapa galvanizada - escavado em material de 1ª categoria - aterro ferroviário máximo = 9,60 m</t>
  </si>
  <si>
    <t>0605506</t>
  </si>
  <si>
    <t>Bueiro metálico sem interrupção de tráfego - D = 1,60 m - chapa galvanizada - escavado em material de 1ª categoria - aterro rodoviário máximo = 6,70 m</t>
  </si>
  <si>
    <t>0605783</t>
  </si>
  <si>
    <t>Bueiro metálico sem interrupção de tráfego - D = 1,60 m - chapa galvanizada - escavado em material de 2ª categoria - aterro ferroviário máximo = 9,60 m</t>
  </si>
  <si>
    <t>0605526</t>
  </si>
  <si>
    <t>Bueiro metálico sem interrupção de tráfego - D = 1,60 m - chapa galvanizada - escavado em material de 2ª categoria - aterro rodoviário máximo = 6,70 m</t>
  </si>
  <si>
    <t>0605817</t>
  </si>
  <si>
    <t>Bueiro metálico sem interrupção de tráfego - D = 1,60 m - chapa galvanizada - escavado em material de 3ª categoria - aterro ferroviário máximo = 9,60 m</t>
  </si>
  <si>
    <t>0605546</t>
  </si>
  <si>
    <t>Bueiro metálico sem interrupção de tráfego - D = 1,60 m - chapa galvanizada - escavado em material de 3ª categoria - aterro rodoviário máximo = 6,70 m</t>
  </si>
  <si>
    <t>0605838</t>
  </si>
  <si>
    <t>Bueiro metálico sem interrupção de tráfego - D = 1,80 m - chapa com epóxi - escavado em material de 1ª categoria - aterro ferroviário máximo = 8,00 m</t>
  </si>
  <si>
    <t>0605574</t>
  </si>
  <si>
    <t>Bueiro metálico sem interrupção de tráfego - D = 1,80 m - chapa com epóxi - escavado em material de 1ª categoria - aterro rodoviário máximo = 6,00 m</t>
  </si>
  <si>
    <t>0605853</t>
  </si>
  <si>
    <t>Bueiro metálico sem interrupção de tráfego - D = 1,80 m - chapa com epóxi - escavado em material de 2ª categoria - aterro ferroviário máximo = 8,00 m</t>
  </si>
  <si>
    <t>0605585</t>
  </si>
  <si>
    <t>Bueiro metálico sem interrupção de tráfego - D = 1,80 m - chapa com epóxi - escavado em material de 2ª categoria - aterro rodoviário máximo = 6,00 m</t>
  </si>
  <si>
    <t>0605892</t>
  </si>
  <si>
    <t>Bueiro metálico sem interrupção de tráfego - D = 1,80 m - chapa com epóxi - escavado em material de 3ª categoria - aterro ferroviário máximo = 8,00 m</t>
  </si>
  <si>
    <t>0605596</t>
  </si>
  <si>
    <t>Bueiro metálico sem interrupção de tráfego - D = 1,80 m - chapa com epóxi - escavado em material de 3ª categoria - aterro rodoviário máximo = 6,00 m</t>
  </si>
  <si>
    <t>0605742</t>
  </si>
  <si>
    <t>Bueiro metálico sem interrupção de tráfego - D = 1,80 m - chapa galvanizada - escavado em material de 1ª categoria - aterro ferroviário máximo = 8,00 m</t>
  </si>
  <si>
    <t>0605507</t>
  </si>
  <si>
    <t>Bueiro metálico sem interrupção de tráfego - D = 1,80 m - chapa galvanizada - escavado em material de 1ª categoria - aterro rodoviário máximo = 6,00 m</t>
  </si>
  <si>
    <t>0605784</t>
  </si>
  <si>
    <t>Bueiro metálico sem interrupção de tráfego - D = 1,80 m - chapa galvanizada - escavado em material de 2ª categoria - aterro ferroviário máximo = 8,00 m</t>
  </si>
  <si>
    <t>0605527</t>
  </si>
  <si>
    <t>Bueiro metálico sem interrupção de tráfego - D = 1,80 m - chapa galvanizada - escavado em material de 2ª categoria - aterro rodoviário máximo = 6,00 m</t>
  </si>
  <si>
    <t>0605818</t>
  </si>
  <si>
    <t>Bueiro metálico sem interrupção de tráfego - D = 1,80 m - chapa galvanizada - escavado em material de 3ª categoria - aterro ferroviário máximo = 8,00 m</t>
  </si>
  <si>
    <t>0605547</t>
  </si>
  <si>
    <t>Bueiro metálico sem interrupção de tráfego - D = 1,80 m - chapa galvanizada - escavado em material de 3ª categoria - aterro rodoviário máximo = 6,00 m</t>
  </si>
  <si>
    <t>0605839</t>
  </si>
  <si>
    <t>Bueiro metálico sem interrupção de tráfego - D = 2,00 m - chapa com epóxi - escavado em material de 1ª categoria - aterro ferroviário máximo = 6,90 m</t>
  </si>
  <si>
    <t>0605575</t>
  </si>
  <si>
    <t>Bueiro metálico sem interrupção de tráfego - D = 2,00 m - chapa com epóxi - escavado em material de 1ª categoria - aterro rodoviário máximo = 5,40 m</t>
  </si>
  <si>
    <t>0605854</t>
  </si>
  <si>
    <t>Bueiro metálico sem interrupção de tráfego - D = 2,00 m - chapa com epóxi - escavado em material de 2ª categoria - aterro ferroviário máximo = 6,90 m</t>
  </si>
  <si>
    <t>0605586</t>
  </si>
  <si>
    <t>Bueiro metálico sem interrupção de tráfego - D = 2,00 m - chapa com epóxi - escavado em material de 2ª categoria - aterro rodoviário máximo = 5,40 m</t>
  </si>
  <si>
    <t>0605893</t>
  </si>
  <si>
    <t>Bueiro metálico sem interrupção de tráfego - D = 2,00 m - chapa com epóxi - escavado em material de 3ª categoria - aterro ferroviário máximo = 6,90 m</t>
  </si>
  <si>
    <t>0605597</t>
  </si>
  <si>
    <t>Bueiro metálico sem interrupção de tráfego - D = 2,00 m - chapa com epóxi - escavado em material de 3ª categoria - aterro rodoviário máximo = 5,40 m</t>
  </si>
  <si>
    <t>0605743</t>
  </si>
  <si>
    <t>Bueiro metálico sem interrupção de tráfego - D = 2,00 m - chapa galvanizada - escavado em material de 1ª categoria - aterro ferroviário máximo = 6,90 m</t>
  </si>
  <si>
    <t>0605508</t>
  </si>
  <si>
    <t>Bueiro metálico sem interrupção de tráfego - D = 2,00 m - chapa galvanizada - escavado em material de 1ª categoria - aterro rodoviário máximo = 5,40 m</t>
  </si>
  <si>
    <t>0605785</t>
  </si>
  <si>
    <t>Bueiro metálico sem interrupção de tráfego - D = 2,00 m - chapa galvanizada - escavado em material de 2ª categoria - aterro ferroviário máximo = 6,90 m</t>
  </si>
  <si>
    <t>0605528</t>
  </si>
  <si>
    <t>Bueiro metálico sem interrupção de tráfego - D = 2,00 m - chapa galvanizada - escavado em material de 2ª categoria - aterro rodoviário máximo = 5,40 m</t>
  </si>
  <si>
    <t>0605819</t>
  </si>
  <si>
    <t>Bueiro metálico sem interrupção de tráfego - D = 2,00 m - chapa galvanizada - escavado em material de 3ª categoria - aterro ferroviário máximo = 6,90 m</t>
  </si>
  <si>
    <t>0605548</t>
  </si>
  <si>
    <t>Bueiro metálico sem interrupção de tráfego - D = 2,00 m - chapa galvanizada - escavado em material de 3ª categoria - aterro rodoviário máximo = 5,40 m</t>
  </si>
  <si>
    <t>0605840</t>
  </si>
  <si>
    <t>Bueiro metálico sem interrupção de tráfego - D = 2,20 m - chapa com epóxi - escavado em material de 1ª categoria - aterro ferroviário máximo = 7,90 m</t>
  </si>
  <si>
    <t>0605576</t>
  </si>
  <si>
    <t>Bueiro metálico sem interrupção de tráfego - D = 2,20 m - chapa com epóxi - escavado em material de 1ª categoria - aterro rodoviário máximo = 4,90 m</t>
  </si>
  <si>
    <t>0605855</t>
  </si>
  <si>
    <t>Bueiro metálico sem interrupção de tráfego - D = 2,20 m - chapa com epóxi - escavado em material de 2ª categoria - aterro ferroviário máximo = 7,90 m</t>
  </si>
  <si>
    <t>0605587</t>
  </si>
  <si>
    <t>Bueiro metálico sem interrupção de tráfego - D = 2,20 m - chapa com epóxi - escavado em material de 2ª categoria - aterro rodoviário máximo = 4,90 m</t>
  </si>
  <si>
    <t>0605898</t>
  </si>
  <si>
    <t>Bueiro metálico sem interrupção de tráfego - D = 2,20 m - chapa com epóxi - escavado em material de 3ª categoria - aterro ferroviário máximo = 7,90 m</t>
  </si>
  <si>
    <t>0605598</t>
  </si>
  <si>
    <t>Bueiro metálico sem interrupção de tráfego - D = 2,20 m - chapa com epóxi - escavado em material de 3ª categoria - aterro rodoviário máximo = 4,90 m</t>
  </si>
  <si>
    <t>0605744</t>
  </si>
  <si>
    <t>Bueiro metálico sem interrupção de tráfego - D = 2,20 m - chapa galvanizada - escavado em material de 1ª categoria - aterro ferroviário máximo = 7,90 m</t>
  </si>
  <si>
    <t>0605509</t>
  </si>
  <si>
    <t>Bueiro metálico sem interrupção de tráfego - D = 2,20 m - chapa galvanizada - escavado em material de 1ª categoria - aterro rodoviário máximo = 4,90 m</t>
  </si>
  <si>
    <t>0605787</t>
  </si>
  <si>
    <t>Bueiro metálico sem interrupção de tráfego - D = 2,20 m - chapa galvanizada - escavado em material de 2ª categoria - aterro ferroviário máximo = 7,90 m</t>
  </si>
  <si>
    <t>0605529</t>
  </si>
  <si>
    <t>Bueiro metálico sem interrupção de tráfego - D = 2,20 m - chapa galvanizada - escavado em material de 2ª categoria - aterro rodoviário máximo = 4,90 m</t>
  </si>
  <si>
    <t>0605820</t>
  </si>
  <si>
    <t>Bueiro metálico sem interrupção de tráfego - D = 2,20 m - chapa galvanizada - escavado em material de 3ª categoria - aterro ferroviário máximo = 7,90 m</t>
  </si>
  <si>
    <t>0605549</t>
  </si>
  <si>
    <t>Bueiro metálico sem interrupção de tráfego - D = 2,20 m - chapa galvanizada - escavado em material de 3ª categoria - aterro rodoviário máximo = 4,90 m</t>
  </si>
  <si>
    <t>0605841</t>
  </si>
  <si>
    <t>Bueiro metálico sem interrupção de tráfego - D = 2,40 m - chapa com epóxi - escavado em material de 1ª categoria - aterro ferroviário máximo = 7,00 m</t>
  </si>
  <si>
    <t>0605577</t>
  </si>
  <si>
    <t>Bueiro metálico sem interrupção de tráfego - D = 2,40 m - chapa com epóxi - escavado em material de 1ª categoria - aterro rodoviário máximo = 4,50 m</t>
  </si>
  <si>
    <t>0605856</t>
  </si>
  <si>
    <t>Bueiro metálico sem interrupção de tráfego - D = 2,40 m - chapa com epóxi - escavado em material de 2ª categoria - aterro ferroviário máximo = 7,00 m</t>
  </si>
  <si>
    <t>0605588</t>
  </si>
  <si>
    <t>Bueiro metálico sem interrupção de tráfego - D = 2,40 m - chapa com epóxi - escavado em material de 2ª categoria - aterro rodoviário máximo = 4,50 m</t>
  </si>
  <si>
    <t>0605899</t>
  </si>
  <si>
    <t>Bueiro metálico sem interrupção de tráfego - D = 2,40 m - chapa com epóxi - escavado em material de 3ª categoria - aterro ferroviário máximo = 7,00 m</t>
  </si>
  <si>
    <t>0605599</t>
  </si>
  <si>
    <t>Bueiro metálico sem interrupção de tráfego - D = 2,40 m - chapa com epóxi - escavado em material de 3ª categoria - aterro rodoviário máximo = 4,50 m</t>
  </si>
  <si>
    <t>0605745</t>
  </si>
  <si>
    <t>Bueiro metálico sem interrupção de tráfego - D = 2,40 m - chapa galvanizada - escavado em material de 1ª categoria - aterro ferroviário máximo = 7,00 m</t>
  </si>
  <si>
    <t>0605510</t>
  </si>
  <si>
    <t>Bueiro metálico sem interrupção de tráfego - D = 2,40 m - chapa galvanizada - escavado em material de 1ª categoria - aterro rodoviário máximo = 4,50 m</t>
  </si>
  <si>
    <t>0605788</t>
  </si>
  <si>
    <t>Bueiro metálico sem interrupção de tráfego - D = 2,40 m - chapa galvanizada - escavado em material de 2ª categoria - aterro ferroviário máximo = 7,00 m</t>
  </si>
  <si>
    <t>0605530</t>
  </si>
  <si>
    <t>Bueiro metálico sem interrupção de tráfego - D = 2,40 m - chapa galvanizada - escavado em material de 2ª categoria - aterro rodoviário máximo = 4,50 m</t>
  </si>
  <si>
    <t>0605821</t>
  </si>
  <si>
    <t>Bueiro metálico sem interrupção de tráfego - D = 2,40 m - chapa galvanizada - escavado em material de 3ª categoria - aterro ferroviário máximo = 7,00 m</t>
  </si>
  <si>
    <t>0605550</t>
  </si>
  <si>
    <t>Bueiro metálico sem interrupção de tráfego - D = 2,40 m - chapa galvanizada - escavado em material de 3ª categoria - aterro rodoviário máximo = 4,50 m</t>
  </si>
  <si>
    <t>0605842</t>
  </si>
  <si>
    <t>Bueiro metálico sem interrupção de tráfego - D = 2,60 m - chapa com epóxi - escavado em material de 1ª categoria - aterro ferroviário máximo = 6,40 m</t>
  </si>
  <si>
    <t>0605578</t>
  </si>
  <si>
    <t>Bueiro metálico sem interrupção de tráfego - D = 2,60 m - chapa com epóxi - escavado em material de 1ª categoria - aterro rodoviário máximo = 4,10 m</t>
  </si>
  <si>
    <t>0605857</t>
  </si>
  <si>
    <t>Bueiro metálico sem interrupção de tráfego - D = 2,60 m - chapa com epóxi - escavado em material de 2ª categoria - aterro ferroviário máximo = 6,40 m</t>
  </si>
  <si>
    <t>0605589</t>
  </si>
  <si>
    <t>Bueiro metálico sem interrupção de tráfego - D = 2,60 m - chapa com epóxi - escavado em material de 2ª categoria - aterro rodoviário máximo = 4,10 m</t>
  </si>
  <si>
    <t>0605900</t>
  </si>
  <si>
    <t>Bueiro metálico sem interrupção de tráfego - D = 2,60 m - chapa com epóxi - escavado em material de 3ª categoria - aterro ferroviário máximo = 6,40 m</t>
  </si>
  <si>
    <t>0605600</t>
  </si>
  <si>
    <t>Bueiro metálico sem interrupção de tráfego - D = 2,60 m - chapa com epóxi - escavado em material de 3ª categoria - aterro rodoviário máximo = 4,10 m</t>
  </si>
  <si>
    <t>0605746</t>
  </si>
  <si>
    <t>Bueiro metálico sem interrupção de tráfego - D = 2,60 m - chapa galvanizada - escavado em material de 1ª categoria - aterro ferroviário máximo = 6,40 m</t>
  </si>
  <si>
    <t>0605511</t>
  </si>
  <si>
    <t>Bueiro metálico sem interrupção de tráfego - D = 2,60 m - chapa galvanizada - escavado em material de 1ª categoria - aterro rodoviário máximo = 4,10 m</t>
  </si>
  <si>
    <t>0605789</t>
  </si>
  <si>
    <t>Bueiro metálico sem interrupção de tráfego - D = 2,60 m - chapa galvanizada - escavado em material de 2ª categoria - aterro ferroviário máximo = 6,40 m</t>
  </si>
  <si>
    <t>0605531</t>
  </si>
  <si>
    <t>Bueiro metálico sem interrupção de tráfego - D = 2,60 m - chapa galvanizada - escavado em material de 2ª categoria - aterro rodoviário máximo = 4,10 m</t>
  </si>
  <si>
    <t>0605822</t>
  </si>
  <si>
    <t>Bueiro metálico sem interrupção de tráfego - D = 2,60 m - chapa galvanizada - escavado em material de 3ª categoria - aterro ferroviário máximo = 6,40 m</t>
  </si>
  <si>
    <t>0605551</t>
  </si>
  <si>
    <t>Bueiro metálico sem interrupção de tráfego - D = 2,60 m - chapa galvanizada - escavado em material de 3ª categoria - aterro rodoviário máximo = 4,10 m</t>
  </si>
  <si>
    <t>0605843</t>
  </si>
  <si>
    <t>Bueiro metálico sem interrupção de tráfego - D = 2,80 m - chapa com epóxi - escavado em material de 1ª categoria - aterro ferroviário máximo = 5,50 m</t>
  </si>
  <si>
    <t>0605579</t>
  </si>
  <si>
    <t>Bueiro metálico sem interrupção de tráfego - D = 2,80 m - chapa com epóxi - escavado em material de 1ª categoria - aterro rodoviário máximo = 3,80 m</t>
  </si>
  <si>
    <t>0605858</t>
  </si>
  <si>
    <t>Bueiro metálico sem interrupção de tráfego - D = 2,80 m - chapa com epóxi - escavado em material de 2ª categoria - aterro ferroviário máximo = 5,50 m</t>
  </si>
  <si>
    <t>0605590</t>
  </si>
  <si>
    <t>Bueiro metálico sem interrupção de tráfego - D = 2,80 m - chapa com epóxi - escavado em material de 2ª categoria - aterro rodoviário máximo = 3,80 m</t>
  </si>
  <si>
    <t>0605901</t>
  </si>
  <si>
    <t>Bueiro metálico sem interrupção de tráfego - D = 2,80 m - chapa com epóxi - escavado em material de 3ª categoria - aterro ferroviário máximo = 5,50 m</t>
  </si>
  <si>
    <t>0605601</t>
  </si>
  <si>
    <t>Bueiro metálico sem interrupção de tráfego - D = 2,80 m - chapa com epóxi - escavado em material de 3ª categoria - aterro rodoviário máximo = 3,80 m</t>
  </si>
  <si>
    <t>0605747</t>
  </si>
  <si>
    <t>Bueiro metálico sem interrupção de tráfego - D = 2,80 m - chapa galvanizada - escavado em material de 1ª categoria - aterro ferroviário máximo = 5,50 m</t>
  </si>
  <si>
    <t>0605512</t>
  </si>
  <si>
    <t>Bueiro metálico sem interrupção de tráfego - D = 2,80 m - chapa galvanizada - escavado em material de 1ª categoria - aterro rodoviário máximo = 3,80 m</t>
  </si>
  <si>
    <t>0605790</t>
  </si>
  <si>
    <t>Bueiro metálico sem interrupção de tráfego - D = 2,80 m - chapa galvanizada - escavado em material de 2ª categoria - aterro ferroviário máximo = 5,50 m</t>
  </si>
  <si>
    <t>0605532</t>
  </si>
  <si>
    <t>Bueiro metálico sem interrupção de tráfego - D = 2,80 m - chapa galvanizada - escavado em material de 2ª categoria - aterro rodoviário máximo = 3,80 m</t>
  </si>
  <si>
    <t>0605823</t>
  </si>
  <si>
    <t>Bueiro metálico sem interrupção de tráfego - D = 2,80 m - chapa galvanizada - escavado em material de 3ª categoria - aterro ferroviário máximo = 5,50 m</t>
  </si>
  <si>
    <t>0605552</t>
  </si>
  <si>
    <t>Bueiro metálico sem interrupção de tráfego - D = 2,80 m - chapa galvanizada - escavado em material de 3ª categoria - aterro rodoviário máximo = 3,80 m</t>
  </si>
  <si>
    <t>0605844</t>
  </si>
  <si>
    <t>Bueiro metálico sem interrupção de tráfego - D = 3,00 m - chapa com epóxi - escavado em material de 1ª categoria - aterro ferroviário máximo = 4,70 m</t>
  </si>
  <si>
    <t>0605580</t>
  </si>
  <si>
    <t>Bueiro metálico sem interrupção de tráfego - D = 3,00 m - chapa com epóxi - escavado em material de 1ª categoria - aterro rodoviário máximo = 3,60 m</t>
  </si>
  <si>
    <t>0605887</t>
  </si>
  <si>
    <t>Bueiro metálico sem interrupção de tráfego - D = 3,00 m - chapa com epóxi - escavado em material de 2ª categoria - aterro ferroviário máximo = 4,70 m</t>
  </si>
  <si>
    <t>0605591</t>
  </si>
  <si>
    <t>Bueiro metálico sem interrupção de tráfego - D = 3,00 m - chapa com epóxi - escavado em material de 2ª categoria - aterro rodoviário máximo = 3,60 m</t>
  </si>
  <si>
    <t>0605902</t>
  </si>
  <si>
    <t>Bueiro metálico sem interrupção de tráfego - D = 3,00 m - chapa com epóxi - escavado em material de 3ª categoria - aterro ferroviário máximo = 4,70 m</t>
  </si>
  <si>
    <t>0605602</t>
  </si>
  <si>
    <t>Bueiro metálico sem interrupção de tráfego - D = 3,00 m - chapa com epóxi - escavado em material de 3ª categoria - aterro rodoviário máximo = 3,60 m</t>
  </si>
  <si>
    <t>0605748</t>
  </si>
  <si>
    <t>Bueiro metálico sem interrupção de tráfego - D = 3,00 m - chapa galvanizada - escavado em material de 1ª categoria - aterro ferroviário máximo = 4,70 m</t>
  </si>
  <si>
    <t>0605513</t>
  </si>
  <si>
    <t>Bueiro metálico sem interrupção de tráfego - D = 3,00 m - chapa galvanizada - escavado em material de 1ª categoria - aterro rodoviário máximo = 3,60 m</t>
  </si>
  <si>
    <t>0605804</t>
  </si>
  <si>
    <t>Bueiro metálico sem interrupção de tráfego - D = 3,00 m - chapa galvanizada - escavado em material de 2ª categoria - aterro ferroviário máximo = 4,70 m</t>
  </si>
  <si>
    <t>0605533</t>
  </si>
  <si>
    <t>Bueiro metálico sem interrupção de tráfego - D = 3,00 m - chapa galvanizada - escavado em material de 2ª categoria - aterro rodoviário máximo = 3,60 m</t>
  </si>
  <si>
    <t>0605824</t>
  </si>
  <si>
    <t>Bueiro metálico sem interrupção de tráfego - D = 3,00 m - chapa galvanizada - escavado em material de 3ª categoria - aterro ferroviário máximo = 4,70 m</t>
  </si>
  <si>
    <t>0605553</t>
  </si>
  <si>
    <t>Bueiro metálico sem interrupção de tráfego - D = 3,00 m - chapa galvanizada - escavado em material de 3ª categoria - aterro rodoviário máximo = 3,60 m</t>
  </si>
  <si>
    <t>0605845</t>
  </si>
  <si>
    <t>Bueiro metálico sem interrupção de tráfego - D = 3,20 m - chapa com epóxi - escavado em material de 1ª categoria - aterro ferroviário máximo = 4,00 m</t>
  </si>
  <si>
    <t>0605581</t>
  </si>
  <si>
    <t>Bueiro metálico sem interrupção de tráfego - D = 3,20 m - chapa com epóxi - escavado em material de 1ª categoria - aterro rodoviário máximo = 4,80 m</t>
  </si>
  <si>
    <t>0605888</t>
  </si>
  <si>
    <t>Bueiro metálico sem interrupção de tráfego - D = 3,20 m - chapa com epóxi - escavado em material de 2ª categoria - aterro ferroviário máximo = 4,00 m</t>
  </si>
  <si>
    <t>0605592</t>
  </si>
  <si>
    <t>Bueiro metálico sem interrupção de tráfego - D = 3,20 m - chapa com epóxi - escavado em material de 2ª categoria - aterro rodoviário máximo = 4,80 m</t>
  </si>
  <si>
    <t>0605903</t>
  </si>
  <si>
    <t>Bueiro metálico sem interrupção de tráfego - D = 3,20 m - chapa com epóxi - escavado em material de 3ª categoria - aterro ferroviário máximo = 4,00 m</t>
  </si>
  <si>
    <t>0605603</t>
  </si>
  <si>
    <t>Bueiro metálico sem interrupção de tráfego - D = 3,20 m - chapa com epóxi - escavado em material de 3ª categoria - aterro rodoviário máximo = 4,80 m</t>
  </si>
  <si>
    <t>0605771</t>
  </si>
  <si>
    <t>Bueiro metálico sem interrupção de tráfego - D = 3,20 m - chapa galvanizada - escavado em material de 1ª categoria - aterro ferroviário máximo = 4,00 m</t>
  </si>
  <si>
    <t>0605514</t>
  </si>
  <si>
    <t>Bueiro metálico sem interrupção de tráfego - D = 3,20 m - chapa galvanizada - escavado em material de 1ª categoria - aterro rodoviário máximo = 4,80 m</t>
  </si>
  <si>
    <t>0605805</t>
  </si>
  <si>
    <t>Bueiro metálico sem interrupção de tráfego - D = 3,20 m - chapa galvanizada - escavado em material de 2ª categoria - aterro ferroviário máximo = 4,00 m</t>
  </si>
  <si>
    <t>0605534</t>
  </si>
  <si>
    <t>Bueiro metálico sem interrupção de tráfego - D = 3,20 m - chapa galvanizada - escavado em material de 2ª categoria - aterro rodoviário máximo = 4,80 m</t>
  </si>
  <si>
    <t>0605825</t>
  </si>
  <si>
    <t>Bueiro metálico sem interrupção de tráfego - D = 3,20 m - chapa galvanizada - escavado em material de 3ª categoria - aterro ferroviário máximo = 4,00 m</t>
  </si>
  <si>
    <t>0605554</t>
  </si>
  <si>
    <t>Bueiro metálico sem interrupção de tráfego - D = 3,20 m - chapa galvanizada - escavado em material de 3ª categoria - aterro rodoviário máximo = 4,80 m</t>
  </si>
  <si>
    <t>0605772</t>
  </si>
  <si>
    <t>Bueiro metálico sem interrupção de tráfego - D = 3,40 m - chapa galvanizada - escavado em material de 1ª categoria - aterro ferroviário máximo = 7,00 m</t>
  </si>
  <si>
    <t>0605515</t>
  </si>
  <si>
    <t>Bueiro metálico sem interrupção de tráfego - D = 3,40 m - chapa galvanizada - escavado em material de 1ª categoria - aterro rodoviário máximo = 4,50 m</t>
  </si>
  <si>
    <t>0605806</t>
  </si>
  <si>
    <t>Bueiro metálico sem interrupção de tráfego - D = 3,40 m - chapa galvanizada - escavado em material de 2ª categoria - aterro ferroviário máximo = 7,00 m</t>
  </si>
  <si>
    <t>0605535</t>
  </si>
  <si>
    <t>Bueiro metálico sem interrupção de tráfego - D = 3,40 m - chapa galvanizada - escavado em material de 2ª categoria - aterro rodoviário máximo = 4,50 m</t>
  </si>
  <si>
    <t>0605826</t>
  </si>
  <si>
    <t>Bueiro metálico sem interrupção de tráfego - D = 3,40 m - chapa galvanizada - escavado em material de 3ª categoria - aterro ferroviário máximo = 7,00 m</t>
  </si>
  <si>
    <t>0605555</t>
  </si>
  <si>
    <t>Bueiro metálico sem interrupção de tráfego - D = 3,40 m - chapa galvanizada - escavado em material de 3ª categoria - aterro rodoviário máximo = 4,50 m</t>
  </si>
  <si>
    <t>0605773</t>
  </si>
  <si>
    <t>Bueiro metálico sem interrupção de tráfego - D = 3,60 m - chapa galvanizada - escavado em material de 1ª categoria - aterro ferroviário máximo = 6,60 m</t>
  </si>
  <si>
    <t>0605516</t>
  </si>
  <si>
    <t>Bueiro metálico sem interrupção de tráfego - D = 3,60 m - chapa galvanizada - escavado em material de 1ª categoria - aterro rodoviário máximo = 4,30 m</t>
  </si>
  <si>
    <t>0605807</t>
  </si>
  <si>
    <t>Bueiro metálico sem interrupção de tráfego - D = 3,60 m - chapa galvanizada - escavado em material de 2ª categoria - aterro ferroviário máximo = 6,60 m</t>
  </si>
  <si>
    <t>0605536</t>
  </si>
  <si>
    <t>Bueiro metálico sem interrupção de tráfego - D = 3,60 m - chapa galvanizada - escavado em material de 2ª categoria - aterro rodoviário máximo = 4,30 m</t>
  </si>
  <si>
    <t>0605827</t>
  </si>
  <si>
    <t>Bueiro metálico sem interrupção de tráfego - D = 3,60 m - chapa galvanizada - escavado em material de 3ª categoria - aterro ferroviário máximo = 6,60 m</t>
  </si>
  <si>
    <t>0605556</t>
  </si>
  <si>
    <t>Bueiro metálico sem interrupção de tráfego - D = 3,60 m - chapa galvanizada - escavado em material de 3ª categoria - aterro rodoviário máximo = 4,30 m</t>
  </si>
  <si>
    <t>0605774</t>
  </si>
  <si>
    <t>Bueiro metálico sem interrupção de tráfego - D = 3,80 m - chapa galvanizada - escavado em material de 1ª categoria - aterro ferroviário máximo = 6,20 m</t>
  </si>
  <si>
    <t>0605517</t>
  </si>
  <si>
    <t>Bueiro metálico sem interrupção de tráfego - D = 3,80 m - chapa galvanizada - escavado em material de 1ª categoria - aterro rodoviário máximo = 4,00 m</t>
  </si>
  <si>
    <t>0605808</t>
  </si>
  <si>
    <t>Bueiro metálico sem interrupção de tráfego - D = 3,80 m - chapa galvanizada - escavado em material de 2ª categoria - aterro ferroviário máximo = 6,20 m</t>
  </si>
  <si>
    <t>0605537</t>
  </si>
  <si>
    <t>Bueiro metálico sem interrupção de tráfego - D = 3,80 m - chapa galvanizada - escavado em material de 2ª categoria - aterro rodoviário máximo = 4,00 m</t>
  </si>
  <si>
    <t>0605828</t>
  </si>
  <si>
    <t>Bueiro metálico sem interrupção de tráfego - D = 3,80 m - chapa galvanizada - escavado em material de 3ª categoria - aterro ferroviário máximo = 6,20 m</t>
  </si>
  <si>
    <t>0605557</t>
  </si>
  <si>
    <t>Bueiro metálico sem interrupção de tráfego - D = 3,80 m - chapa galvanizada - escavado em material de 3ª categoria - aterro rodoviário máximo = 4,00 m</t>
  </si>
  <si>
    <t>0605775</t>
  </si>
  <si>
    <t>Bueiro metálico sem interrupção de tráfego - D = 4,00 m - chapa galvanizada - escavado em material de 1ª categoria - aterro ferroviário máximo = 5,10 m</t>
  </si>
  <si>
    <t>0605518</t>
  </si>
  <si>
    <t>Bueiro metálico sem interrupção de tráfego - D = 4,00 m - chapa galvanizada - escavado em material de 1ª categoria - aterro rodoviário máximo = 3,10 m</t>
  </si>
  <si>
    <t>0605809</t>
  </si>
  <si>
    <t>Bueiro metálico sem interrupção de tráfego - D = 4,00 m - chapa galvanizada - escavado em material de 2ª categoria - aterro ferroviário máximo = 5,10 m</t>
  </si>
  <si>
    <t>0605538</t>
  </si>
  <si>
    <t>Bueiro metálico sem interrupção de tráfego - D = 4,00 m - chapa galvanizada - escavado em material de 2ª categoria - aterro rodoviário máximo = 3,10 m</t>
  </si>
  <si>
    <t>0605829</t>
  </si>
  <si>
    <t>Bueiro metálico sem interrupção de tráfego - D = 4,00 m - chapa galvanizada - escavado em material de 3ª categoria - aterro ferroviário máximo = 5,10 m</t>
  </si>
  <si>
    <t>0605558</t>
  </si>
  <si>
    <t>Bueiro metálico sem interrupção de tráfego - D = 4,00 m - chapa galvanizada - escavado em material de 3ª categoria - aterro rodoviário máximo = 3,10 m</t>
  </si>
  <si>
    <t>0605776</t>
  </si>
  <si>
    <t>Bueiro metálico sem interrupção de tráfego - D = 4,20 m - chapa galvanizada - escavado em material de 1ª categoria - aterro ferroviário máximo = 4,80 m</t>
  </si>
  <si>
    <t>0605519</t>
  </si>
  <si>
    <t>Bueiro metálico sem interrupção de tráfego - D = 4,20 m - chapa galvanizada - escavado em material de 1ª categoria - aterro rodoviário máximo = 4,40 m</t>
  </si>
  <si>
    <t>0605810</t>
  </si>
  <si>
    <t>Bueiro metálico sem interrupção de tráfego - D = 4,20 m - chapa galvanizada - escavado em material de 2ª categoria - aterro ferroviário máximo = 4,80 m</t>
  </si>
  <si>
    <t>0605539</t>
  </si>
  <si>
    <t>Bueiro metálico sem interrupção de tráfego - D = 4,20 m - chapa galvanizada - escavado em material de 2ª categoria - aterro rodoviário máximo = 4,40 m</t>
  </si>
  <si>
    <t>0605830</t>
  </si>
  <si>
    <t>Bueiro metálico sem interrupção de tráfego - D = 4,20 m - chapa galvanizada - escavado em material de 3ª categoria - aterro ferroviário máximo = 4,80 m</t>
  </si>
  <si>
    <t>0605559</t>
  </si>
  <si>
    <t>Bueiro metálico sem interrupção de tráfego - D = 4,20 m - chapa galvanizada - escavado em material de 3ª categoria - aterro rodoviário máximo = 4,40 m</t>
  </si>
  <si>
    <t>0605777</t>
  </si>
  <si>
    <t>Bueiro metálico sem interrupção de tráfego - D = 4,40 m - chapa galvanizada - escavado em material de 1ª categoria - aterro ferroviário máximo = 4,20 m</t>
  </si>
  <si>
    <t>0605520</t>
  </si>
  <si>
    <t>Bueiro metálico sem interrupção de tráfego - D = 4,40 m - chapa galvanizada - escavado em material de 1ª categoria - aterro rodoviário máximo = 4,20 m</t>
  </si>
  <si>
    <t>0605811</t>
  </si>
  <si>
    <t>Bueiro metálico sem interrupção de tráfego - D = 4,40 m - chapa galvanizada - escavado em material de 2ª categoria - aterro ferroviário máximo = 4,20 m</t>
  </si>
  <si>
    <t>0605540</t>
  </si>
  <si>
    <t>Bueiro metálico sem interrupção de tráfego - D = 4,40 m - chapa galvanizada - escavado em material de 2ª categoria - aterro rodoviário máximo = 4,20 m</t>
  </si>
  <si>
    <t>0605831</t>
  </si>
  <si>
    <t>Bueiro metálico sem interrupção de tráfego - D = 4,40 m - chapa galvanizada - escavado em material de 3ª categoria - aterro ferroviário máximo = 4,20 m</t>
  </si>
  <si>
    <t>0605560</t>
  </si>
  <si>
    <t>Bueiro metálico sem interrupção de tráfego - D = 4,40 m - chapa galvanizada - escavado em material de 3ª categoria - aterro rodoviário máximo = 4,20 m</t>
  </si>
  <si>
    <t>0605778</t>
  </si>
  <si>
    <t>Bueiro metálico sem interrupção de tráfego - D = 4,60 m - chapa galvanizada - escavado em material de 1ª categoria - aterro ferroviário máximo = 4,00 m</t>
  </si>
  <si>
    <t>0605521</t>
  </si>
  <si>
    <t>Bueiro metálico sem interrupção de tráfego - D = 4,60 m - chapa galvanizada - escavado em material de 1ª categoria - aterro rodoviário máximo = 4,00 m</t>
  </si>
  <si>
    <t>0605812</t>
  </si>
  <si>
    <t>Bueiro metálico sem interrupção de tráfego - D = 4,60 m - chapa galvanizada - escavado em material de 2ª categoria - aterro ferroviário máximo = 4,00 m</t>
  </si>
  <si>
    <t>0605541</t>
  </si>
  <si>
    <t>Bueiro metálico sem interrupção de tráfego - D = 4,60 m - chapa galvanizada - escavado em material de 2ª categoria - aterro rodoviário máximo = 4,00 m</t>
  </si>
  <si>
    <t>0605832</t>
  </si>
  <si>
    <t>Bueiro metálico sem interrupção de tráfego - D = 4,60 m - chapa galvanizada - escavado em material de 3ª categoria - aterro ferroviário máximo = 4,00 m</t>
  </si>
  <si>
    <t>0605561</t>
  </si>
  <si>
    <t>Bueiro metálico sem interrupção de tráfego - D = 4,60 m - chapa galvanizada - escavado em material de 3ª categoria - aterro rodoviário máximo = 4,00 m</t>
  </si>
  <si>
    <t>0605779</t>
  </si>
  <si>
    <t>Bueiro metálico sem interrupção de tráfego - D = 4,80 m - chapa galvanizada - escavado em material de 1ª categoria - aterro ferroviário máximo = 5,10 m</t>
  </si>
  <si>
    <t>0605522</t>
  </si>
  <si>
    <t>Bueiro metálico sem interrupção de tráfego - D = 4,80 m - chapa galvanizada - escavado em material de 1ª categoria - aterro rodoviário máximo = 5,50 m</t>
  </si>
  <si>
    <t>0605813</t>
  </si>
  <si>
    <t>Bueiro metálico sem interrupção de tráfego - D = 4,80 m - chapa galvanizada - escavado em material de 2ª categoria - aterro ferroviário máximo = 5,10 m</t>
  </si>
  <si>
    <t>0605542</t>
  </si>
  <si>
    <t>Bueiro metálico sem interrupção de tráfego - D = 4,80 m - chapa galvanizada - escavado em material de 2ª categoria - aterro rodoviário máximo = 5,50 m</t>
  </si>
  <si>
    <t>0605833</t>
  </si>
  <si>
    <t>Bueiro metálico sem interrupção de tráfego - D = 4,80 m - chapa galvanizada - escavado em material de 3ª categoria - aterro ferroviário máximo = 5,10 m</t>
  </si>
  <si>
    <t>0605562</t>
  </si>
  <si>
    <t>Bueiro metálico sem interrupção de tráfego - D = 4,80 m - chapa galvanizada - escavado em material de 3ª categoria - aterro rodoviário máximo = 5,50 m</t>
  </si>
  <si>
    <t>0605780</t>
  </si>
  <si>
    <t>Bueiro metálico sem interrupção de tráfego - D = 5,00 m - chapa galvanizada - escavado em material de 1ª categoria - aterro ferroviário máximo = 4,80 m</t>
  </si>
  <si>
    <t>0605523</t>
  </si>
  <si>
    <t>Bueiro metálico sem interrupção de tráfego - D = 5,00 m - chapa galvanizada - escavado em material de 1ª categoria - aterro rodoviário máximo = 5,30 m</t>
  </si>
  <si>
    <t>0605814</t>
  </si>
  <si>
    <t>Bueiro metálico sem interrupção de tráfego - D = 5,00 m - chapa galvanizada - escavado em material de 2ª categoria - aterro ferroviário máximo = 4,80 m</t>
  </si>
  <si>
    <t>0605543</t>
  </si>
  <si>
    <t>Bueiro metálico sem interrupção de tráfego - D = 5,00 m - chapa galvanizada - escavado em material de 2ª categoria - aterro rodoviário máximo = 5,30 m</t>
  </si>
  <si>
    <t>0605834</t>
  </si>
  <si>
    <t>Bueiro metálico sem interrupção de tráfego - D = 5,00 m - chapa galvanizada - escavado em material de 3ª categoria - aterro ferroviário máximo = 4,80 m</t>
  </si>
  <si>
    <t>0605563</t>
  </si>
  <si>
    <t>Bueiro metálico sem interrupção de tráfego - D = 5,00 m - chapa galvanizada - escavado em material de 3ª categoria - aterro rodoviário máximo = 5,30 m</t>
  </si>
  <si>
    <t>0605606</t>
  </si>
  <si>
    <t>Sistema de escoramento telescópico regulável para tunnel liner</t>
  </si>
  <si>
    <t>0705314</t>
  </si>
  <si>
    <t>Boca de BDCC 1,50 x 1,50 m - esconsidade 0° - areia e brita comerciais</t>
  </si>
  <si>
    <t>0705312</t>
  </si>
  <si>
    <t>Boca de BDCC 1,50 x 1,50 m - esconsidade 0° - areia extraída e brita produzida</t>
  </si>
  <si>
    <t>0705316</t>
  </si>
  <si>
    <t>Boca de BDCC 1,50 x 1,50 m - esconsidade 15° - areia e brita comerciais</t>
  </si>
  <si>
    <t>0705315</t>
  </si>
  <si>
    <t>Boca de BDCC 1,50 x 1,50 m - esconsidade 15° - areia extraída e brita produzida</t>
  </si>
  <si>
    <t>0705318</t>
  </si>
  <si>
    <t>Boca de BDCC 1,50 x 1,50 m - esconsidade 30° - areia e brita comerciais</t>
  </si>
  <si>
    <t>0705317</t>
  </si>
  <si>
    <t>Boca de BDCC 1,50 x 1,50 m - esconsidade 30° - areia extraída e brita produzida</t>
  </si>
  <si>
    <t>0705320</t>
  </si>
  <si>
    <t>Boca de BDCC 1,50 x 1,50 m - esconsidade 45° - areia e brita comerciais</t>
  </si>
  <si>
    <t>0705319</t>
  </si>
  <si>
    <t>Boca de BDCC 1,50 x 1,50 m - esconsidade 45° - areia extraída e brita produzida</t>
  </si>
  <si>
    <t>0705322</t>
  </si>
  <si>
    <t>Boca de BDCC 2,00 x 2,00 m - esconsidade 0° - areia e brita comerciais</t>
  </si>
  <si>
    <t>0705321</t>
  </si>
  <si>
    <t>Boca de BDCC 2,00 x 2,00 m - esconsidade 0° - areia extraída e brita produzida</t>
  </si>
  <si>
    <t>0705324</t>
  </si>
  <si>
    <t>Boca de BDCC 2,00 x 2,00 m - esconsidade 15° - areia e brita comerciais</t>
  </si>
  <si>
    <t>0705323</t>
  </si>
  <si>
    <t>Boca de BDCC 2,00 x 2,00 m - esconsidade 15° - areia extraída e brita produzida</t>
  </si>
  <si>
    <t>0705326</t>
  </si>
  <si>
    <t>Boca de BDCC 2,00 x 2,00 m - esconsidade 30° - areia e brita comerciais</t>
  </si>
  <si>
    <t>0705325</t>
  </si>
  <si>
    <t>Boca de BDCC 2,00 x 2,00 m - esconsidade 30° - areia extraída e brita produzida</t>
  </si>
  <si>
    <t>0705328</t>
  </si>
  <si>
    <t>Boca de BDCC 2,00 x 2,00 m - esconsidade 45° - areia e brita comerciais</t>
  </si>
  <si>
    <t>0705327</t>
  </si>
  <si>
    <t>Boca de BDCC 2,00 x 2,00 m - esconsidade 45° - areia extraída e brita produzida</t>
  </si>
  <si>
    <t>0705330</t>
  </si>
  <si>
    <t>Boca de BDCC 2,50 x 2,50 m - esconsidade 0° - areia e brita comerciais</t>
  </si>
  <si>
    <t>0705329</t>
  </si>
  <si>
    <t>Boca de BDCC 2,50 x 2,50 m - esconsidade 0° - areia extraída e brita produzida</t>
  </si>
  <si>
    <t>0705332</t>
  </si>
  <si>
    <t>Boca de BDCC 2,50 x 2,50 m - esconsidade 15° - areia e brita comerciais</t>
  </si>
  <si>
    <t>0705331</t>
  </si>
  <si>
    <t>Boca de BDCC 2,50 x 2,50 m - esconsidade 15° - areia extraída e brita produzida</t>
  </si>
  <si>
    <t>0705334</t>
  </si>
  <si>
    <t>Boca de BDCC 2,50 x 2,50 m - esconsidade 30° - areia e brita comerciais</t>
  </si>
  <si>
    <t>0705333</t>
  </si>
  <si>
    <t>Boca de BDCC 2,50 x 2,50 m - esconsidade 30° - areia extraída e brita produzida</t>
  </si>
  <si>
    <t>0705336</t>
  </si>
  <si>
    <t>Boca de BDCC 2,50 x 2,50 m - esconsidade 45° - areia e brita comerciais</t>
  </si>
  <si>
    <t>0705335</t>
  </si>
  <si>
    <t>Boca de BDCC 2,50 x 2,50 m - esconsidade 45° - areia extraída e brita produzida</t>
  </si>
  <si>
    <t>0705338</t>
  </si>
  <si>
    <t>Boca de BDCC 3,00 x 3,00 m - esconsidade 0° - areia e brita comerciais</t>
  </si>
  <si>
    <t>0705337</t>
  </si>
  <si>
    <t>Boca de BDCC 3,00 x 3,00 m - esconsidade 0° - areia extraída e brita produzida</t>
  </si>
  <si>
    <t>0705340</t>
  </si>
  <si>
    <t>Boca de BDCC 3,00 x 3,00 m - esconsidade 15° - areia e brita comerciais</t>
  </si>
  <si>
    <t>0705339</t>
  </si>
  <si>
    <t>Boca de BDCC 3,00 x 3,00 m - esconsidade 15° - areia extraída e brita produzida</t>
  </si>
  <si>
    <t>0705342</t>
  </si>
  <si>
    <t>Boca de BDCC 3,00 x 3,00 m - esconsidade 30° - areia e brita comerciais</t>
  </si>
  <si>
    <t>0705341</t>
  </si>
  <si>
    <t>Boca de BDCC 3,00 x 3,00 m - esconsidade 30° - areia extraída e brita produzida</t>
  </si>
  <si>
    <t>0705344</t>
  </si>
  <si>
    <t>Boca de BDCC 3,00 x 3,00 m - esconsidade 45° - areia e brita comerciais</t>
  </si>
  <si>
    <t>0705343</t>
  </si>
  <si>
    <t>Boca de BDCC 3,00 x 3,00 m - esconsidade 45° - areia extraída e brita produzida</t>
  </si>
  <si>
    <t>0705225</t>
  </si>
  <si>
    <t>Boca de BSCC 1,50 x 1,50 m - esconsidade 0° - areia e brita comerciais</t>
  </si>
  <si>
    <t>0705224</t>
  </si>
  <si>
    <t>Boca de BSCC 1,50 x 1,50 m - esconsidade 0° - areia extraída e brita produzida</t>
  </si>
  <si>
    <t>0705227</t>
  </si>
  <si>
    <t>Boca de BSCC 1,50 x 1,50 m - esconsidade 15° - areia e brita comerciais</t>
  </si>
  <si>
    <t>0705226</t>
  </si>
  <si>
    <t>Boca de BSCC 1,50 x 1,50 m - esconsidade 15° - areia extraída e brita produzida</t>
  </si>
  <si>
    <t>0705229</t>
  </si>
  <si>
    <t>Boca de BSCC 1,50 x 1,50 m - esconsidade 30° - areia e brita comerciais</t>
  </si>
  <si>
    <t>0705228</t>
  </si>
  <si>
    <t>Boca de BSCC 1,50 x 1,50 m - esconsidade 30° - areia extraída e brita produzida</t>
  </si>
  <si>
    <t>0705231</t>
  </si>
  <si>
    <t>Boca de BSCC 1,50 x 1,50 m - esconsidade 45° - areia e brita comerciais</t>
  </si>
  <si>
    <t>0705230</t>
  </si>
  <si>
    <t>Boca de BSCC 1,50 x 1,50 m - esconsidade 45° - areia extraída e brita produzida</t>
  </si>
  <si>
    <t>0705233</t>
  </si>
  <si>
    <t>Boca de BSCC 2,00 x 2,00 m - esconsidade 0° - areia e brita comerciais</t>
  </si>
  <si>
    <t>0705232</t>
  </si>
  <si>
    <t>Boca de BSCC 2,00 x 2,00 m - esconsidade 0° - areia extraída e brita produzida</t>
  </si>
  <si>
    <t>0705235</t>
  </si>
  <si>
    <t>Boca de BSCC 2,00 x 2,00 m - esconsidade 15° - areia e brita comerciais</t>
  </si>
  <si>
    <t>0705234</t>
  </si>
  <si>
    <t>Boca de BSCC 2,00 x 2,00 m - esconsidade 15° - areia extraída e brita produzida</t>
  </si>
  <si>
    <t>0705237</t>
  </si>
  <si>
    <t>Boca de BSCC 2,00 x 2,00 m - esconsidade 30° - areia e brita comerciais</t>
  </si>
  <si>
    <t>0705236</t>
  </si>
  <si>
    <t>Boca de BSCC 2,00 x 2,00 m - esconsidade 30° - areia extraída e brita produzida</t>
  </si>
  <si>
    <t>0705239</t>
  </si>
  <si>
    <t>Boca de BSCC 2,00 x 2,00 m - esconsidade 45° - areia e brita comerciais</t>
  </si>
  <si>
    <t>0705238</t>
  </si>
  <si>
    <t>Boca de BSCC 2,00 x 2,00 m - esconsidade 45° - areia extraída e brita produzida</t>
  </si>
  <si>
    <t>0705241</t>
  </si>
  <si>
    <t>Boca de BSCC 2,50 x 2,50 m - esconsidade 0° - areia e brita comerciais</t>
  </si>
  <si>
    <t>0705240</t>
  </si>
  <si>
    <t>Boca de BSCC 2,50 x 2,50 m - esconsidade 0° - areia extraída e brita produzida</t>
  </si>
  <si>
    <t>0705243</t>
  </si>
  <si>
    <t>Boca de BSCC 2,50 x 2,50 m - esconsidade 15° - areia e brita comerciais</t>
  </si>
  <si>
    <t>0705242</t>
  </si>
  <si>
    <t>Boca de BSCC 2,50 x 2,50 m - esconsidade 15° - areia extraída e brita produzida</t>
  </si>
  <si>
    <t>0705245</t>
  </si>
  <si>
    <t>Boca de BSCC 2,50 x 2,50 m - esconsidade 30° - areia e brita comerciais</t>
  </si>
  <si>
    <t>0705244</t>
  </si>
  <si>
    <t>Boca de BSCC 2,50 x 2,50 m - esconsidade 30° - areia extraída e brita produzida</t>
  </si>
  <si>
    <t>0705247</t>
  </si>
  <si>
    <t>Boca de BSCC 2,50 x 2,50 m - esconsidade 45° - areia e brita comerciais</t>
  </si>
  <si>
    <t>0705246</t>
  </si>
  <si>
    <t>Boca de BSCC 2,50 x 2,50 m - esconsidade 45° - areia extraída e brita produzida</t>
  </si>
  <si>
    <t>0705249</t>
  </si>
  <si>
    <t>Boca de BSCC 3,00 x 3,00 m - esconsidade 0° - areia e brita comerciais</t>
  </si>
  <si>
    <t>0705248</t>
  </si>
  <si>
    <t>Boca de BSCC 3,00 x 3,00 m - esconsidade 0° - areia extraída e brita produzida</t>
  </si>
  <si>
    <t>0705251</t>
  </si>
  <si>
    <t>Boca de BSCC 3,00 x 3,00 m - esconsidade 15° - areia e brita comerciais</t>
  </si>
  <si>
    <t>0705250</t>
  </si>
  <si>
    <t>Boca de BSCC 3,00 x 3,00 m - esconsidade 15° - areia extraída e brita produzida</t>
  </si>
  <si>
    <t>0705253</t>
  </si>
  <si>
    <t>Boca de BSCC 3,00 x 3,00 m - esconsidade 30° - areia e brita comerciais</t>
  </si>
  <si>
    <t>0705252</t>
  </si>
  <si>
    <t>Boca de BSCC 3,00 x 3,00 m - esconsidade 30° - areia extraída e brita produzida</t>
  </si>
  <si>
    <t>0705255</t>
  </si>
  <si>
    <t>Boca de BSCC 3,00 x 3,00 m - esconsidade 45° - areia e brita comerciais</t>
  </si>
  <si>
    <t>0705254</t>
  </si>
  <si>
    <t>Boca de BSCC 3,00 x 3,00 m - esconsidade 45° - areia extraída e brita produzida</t>
  </si>
  <si>
    <t>0705403</t>
  </si>
  <si>
    <t>Boca de BTCC 1,50 x 1,50 m - esconsidade 0° - areia e brita comerciais</t>
  </si>
  <si>
    <t>0705402</t>
  </si>
  <si>
    <t>Boca de BTCC 1,50 x 1,50 m - esconsidade 0° - areia extraída e brita produzida</t>
  </si>
  <si>
    <t>0705405</t>
  </si>
  <si>
    <t>Boca de BTCC 1,50 x 1,50 m - esconsidade 15° - areia e brita comerciais</t>
  </si>
  <si>
    <t>0705404</t>
  </si>
  <si>
    <t>Boca de BTCC 1,50 x 1,50 m - esconsidade 15° - areia extraída e brita produzida</t>
  </si>
  <si>
    <t>0705407</t>
  </si>
  <si>
    <t>Boca de BTCC 1,50 x 1,50 m - esconsidade 30° - areia e brita comerciais</t>
  </si>
  <si>
    <t>0705406</t>
  </si>
  <si>
    <t>Boca de BTCC 1,50 x 1,50 m - esconsidade 30° - areia extraída e brita produzida</t>
  </si>
  <si>
    <t>0705409</t>
  </si>
  <si>
    <t>Boca de BTCC 1,50 x 1,50 m - esconsidade 45° - areia e brita comerciais</t>
  </si>
  <si>
    <t>0705408</t>
  </si>
  <si>
    <t>Boca de BTCC 1,50 x 1,50 m - esconsidade 45° - areia extraída e brita produzida</t>
  </si>
  <si>
    <t>0705411</t>
  </si>
  <si>
    <t>Boca de BTCC 2,00 x 2,00 m - esconsidade 0° - areia e brita comerciais</t>
  </si>
  <si>
    <t>0705410</t>
  </si>
  <si>
    <t>Boca de BTCC 2,00 x 2,00 m - esconsidade 0° - areia extraída e brita produzida</t>
  </si>
  <si>
    <t>0705413</t>
  </si>
  <si>
    <t>Boca de BTCC 2,00 x 2,00 m - esconsidade 15° - areia e brita comerciais</t>
  </si>
  <si>
    <t>0705412</t>
  </si>
  <si>
    <t>Boca de BTCC 2,00 x 2,00 m - esconsidade 15° - areia extraída e brita produzida</t>
  </si>
  <si>
    <t>0705415</t>
  </si>
  <si>
    <t>Boca de BTCC 2,00 x 2,00 m - esconsidade 30° - areia e brita comerciais</t>
  </si>
  <si>
    <t>0705414</t>
  </si>
  <si>
    <t>Boca de BTCC 2,00 x 2,00 m - esconsidade 30° - areia extraída e brita produzida</t>
  </si>
  <si>
    <t>0705417</t>
  </si>
  <si>
    <t>Boca de BTCC 2,00 x 2,00 m - esconsidade 45° - areia e brita comerciais</t>
  </si>
  <si>
    <t>0705416</t>
  </si>
  <si>
    <t>Boca de BTCC 2,00 x 2,00 m - esconsidade 45° - areia extraída e brita produzida</t>
  </si>
  <si>
    <t>0705419</t>
  </si>
  <si>
    <t>Boca de BTCC 2,50 x 2,50 m - esconsidade 0° - areia e brita comerciais</t>
  </si>
  <si>
    <t>0705418</t>
  </si>
  <si>
    <t>Boca de BTCC 2,50 x 2,50 m - esconsidade 0° - areia extraída e brita produzida</t>
  </si>
  <si>
    <t>0705421</t>
  </si>
  <si>
    <t>Boca de BTCC 2,50 x 2,50 m - esconsidade 15° - areia e brita comerciais</t>
  </si>
  <si>
    <t>0705420</t>
  </si>
  <si>
    <t>Boca de BTCC 2,50 x 2,50 m - esconsidade 15° - areia extraída e brita produzida</t>
  </si>
  <si>
    <t>0705423</t>
  </si>
  <si>
    <t>Boca de BTCC 2,50 x 2,50 m - esconsidade 30° - areia e brita comerciais</t>
  </si>
  <si>
    <t>0705422</t>
  </si>
  <si>
    <t>Boca de BTCC 2,50 x 2,50 m - esconsidade 30° - areia extraída e brita produzida</t>
  </si>
  <si>
    <t>0705425</t>
  </si>
  <si>
    <t>Boca de BTCC 2,50 x 2,50 m - esconsidade 45° - areia e brita comerciais</t>
  </si>
  <si>
    <t>0705424</t>
  </si>
  <si>
    <t>Boca de BTCC 2,50 x 2,50 m - esconsidade 45° - areia extraída e brita produzida</t>
  </si>
  <si>
    <t>0705427</t>
  </si>
  <si>
    <t>Boca de BTCC 3,00 x 3,00 m - esconsidade 0° - areia e brita comerciais</t>
  </si>
  <si>
    <t>0705426</t>
  </si>
  <si>
    <t>Boca de BTCC 3,00 x 3,00 m - esconsidade 0° - areia extraída e brita produzida</t>
  </si>
  <si>
    <t>0705429</t>
  </si>
  <si>
    <t>Boca de BTCC 3,00 x 3,00 m - esconsidade 15° - areia e brita comerciais</t>
  </si>
  <si>
    <t>0705428</t>
  </si>
  <si>
    <t>Boca de BTCC 3,00 x 3,00 m - esconsidade 15° - areia extraída e brita produzida</t>
  </si>
  <si>
    <t>0705431</t>
  </si>
  <si>
    <t>Boca de BTCC 3,00 x 3,00 m - esconsidade 30° - areia e brita comerciais</t>
  </si>
  <si>
    <t>0705430</t>
  </si>
  <si>
    <t>Boca de BTCC 3,00 x 3,00 m - esconsidade 30° - areia extraída e brita produzida</t>
  </si>
  <si>
    <t>0705433</t>
  </si>
  <si>
    <t>Boca de BTCC 3,00 x 3,00 m - esconsidade 45° - areia e brita comerciais</t>
  </si>
  <si>
    <t>0705432</t>
  </si>
  <si>
    <t>Boca de BTCC 3,00 x 3,00 m - esconsidade 45° - areia extraída e brita produzida</t>
  </si>
  <si>
    <t>0705257</t>
  </si>
  <si>
    <t>Corpo de BDCC 1,50 x 1,50 m - moldado no local - altura do aterro 0,00 a 1,00 m - areia e brita comerciais</t>
  </si>
  <si>
    <t>0705256</t>
  </si>
  <si>
    <t>Corpo de BDCC 1,50 x 1,50 m - moldado no local - altura do aterro 0,00 a 1,00 m - areia extraída e brita produzida</t>
  </si>
  <si>
    <t>0705259</t>
  </si>
  <si>
    <t>Corpo de BDCC 1,50 x 1,50 m - moldado no local - altura do aterro 1,00 a 2,50 m - areia e brita comerciais</t>
  </si>
  <si>
    <t>0705258</t>
  </si>
  <si>
    <t>Corpo de BDCC 1,50 x 1,50 m - moldado no local - altura do aterro 1,00 a 2,50 m - areia extraída e brita produzida</t>
  </si>
  <si>
    <t>0705267</t>
  </si>
  <si>
    <t>Corpo de BDCC 1,50 x 1,50 m - moldado no local - altura do aterro 10,00 a 12,50 m - areia e brita comerciais</t>
  </si>
  <si>
    <t>0705266</t>
  </si>
  <si>
    <t>Corpo de BDCC 1,50 x 1,50 m - moldado no local - altura do aterro 10,00 a 12,50 m - areia extraída e brita produzida</t>
  </si>
  <si>
    <t>0705269</t>
  </si>
  <si>
    <t>Corpo de BDCC 1,50 x 1,50 m - moldado no local - altura do aterro 12,50 a 15,00 m - areia e brita comerciais</t>
  </si>
  <si>
    <t>0705268</t>
  </si>
  <si>
    <t>Corpo de BDCC 1,50 x 1,50 m - moldado no local - altura do aterro 12,50 a 15,00 m - areia extraída e brita produzida</t>
  </si>
  <si>
    <t>0705261</t>
  </si>
  <si>
    <t>Corpo de BDCC 1,50 x 1,50 m - moldado no local - altura do aterro 2,50 a 5,00 m - areia e brita comerciais</t>
  </si>
  <si>
    <t>0705260</t>
  </si>
  <si>
    <t>Corpo de BDCC 1,50 x 1,50 m - moldado no local - altura do aterro 2,50 a 5,00 m - areia extraída e brita produzida</t>
  </si>
  <si>
    <t>0705263</t>
  </si>
  <si>
    <t>Corpo de BDCC 1,50 x 1,50 m - moldado no local - altura do aterro 5,00 a 7,50 m - areia e brita comerciais</t>
  </si>
  <si>
    <t>0705262</t>
  </si>
  <si>
    <t>Corpo de BDCC 1,50 x 1,50 m - moldado no local - altura do aterro 5,00 a 7,50 m - areia extraída e brita produzida</t>
  </si>
  <si>
    <t>0705265</t>
  </si>
  <si>
    <t>Corpo de BDCC 1,50 x 1,50 m - moldado no local - altura do aterro 7,50 a 10,00 m - areia e brita comerciais</t>
  </si>
  <si>
    <t>0705264</t>
  </si>
  <si>
    <t>Corpo de BDCC 1,50 x 1,50 m - moldado no local - altura do aterro 7,50 a 10,00 m - areia extraída e brita produzida</t>
  </si>
  <si>
    <t>0705271</t>
  </si>
  <si>
    <t>Corpo de BDCC 2,00 x 2,00 m - moldado no local - altura do aterro 0,00 a 1,00 m - areia e brita comerciais</t>
  </si>
  <si>
    <t>0705270</t>
  </si>
  <si>
    <t>Corpo de BDCC 2,00 x 2,00 m - moldado no local - altura do aterro 0,00 a 1,00 m - areia extraída e brita produzida</t>
  </si>
  <si>
    <t>0705273</t>
  </si>
  <si>
    <t>Corpo de BDCC 2,00 x 2,00 m - moldado no local - altura do aterro 1,00 a 2,50 m - areia e brita comerciais</t>
  </si>
  <si>
    <t>0705272</t>
  </si>
  <si>
    <t>Corpo de BDCC 2,00 x 2,00 m - moldado no local - altura do aterro 1,00 a 2,50 m - areia extraída e brita produzida</t>
  </si>
  <si>
    <t>0705281</t>
  </si>
  <si>
    <t>Corpo de BDCC 2,00 x 2,00 m - moldado no local - altura do aterro 10,00 a 12,50 m - areia e brita comerciais</t>
  </si>
  <si>
    <t>0705280</t>
  </si>
  <si>
    <t>Corpo de BDCC 2,00 x 2,00 m - moldado no local - altura do aterro 10,00 a 12,50 m - areia extraída e brita produzida</t>
  </si>
  <si>
    <t>0705283</t>
  </si>
  <si>
    <t>Corpo de BDCC 2,00 x 2,00 m - moldado no local - altura do aterro 12,50 a 15,00 m - areia e brita comerciais</t>
  </si>
  <si>
    <t>0705282</t>
  </si>
  <si>
    <t>Corpo de BDCC 2,00 x 2,00 m - moldado no local - altura do aterro 12,50 a 15,00 m - areia extraída e brita produzida</t>
  </si>
  <si>
    <t>0705275</t>
  </si>
  <si>
    <t>Corpo de BDCC 2,00 x 2,00 m - moldado no local - altura do aterro 2,50 a 5,00 m - areia e brita comerciais</t>
  </si>
  <si>
    <t>0705274</t>
  </si>
  <si>
    <t>Corpo de BDCC 2,00 x 2,00 m - moldado no local - altura do aterro 2,50 a 5,00 m - areia extraída e brita produzida</t>
  </si>
  <si>
    <t>0705277</t>
  </si>
  <si>
    <t>Corpo de BDCC 2,00 x 2,00 m - moldado no local - altura do aterro 5,00 a 7,50 m - areia e brita comerciais</t>
  </si>
  <si>
    <t>0705276</t>
  </si>
  <si>
    <t>Corpo de BDCC 2,00 x 2,00 m - moldado no local - altura do aterro 5,00 a 7,50 m - areia extraída e brita produzida</t>
  </si>
  <si>
    <t>0705279</t>
  </si>
  <si>
    <t>Corpo de BDCC 2,00 x 2,00 m - moldado no local - altura do aterro 7,50 a 10,00 m - areia e brita comerciais</t>
  </si>
  <si>
    <t>0705278</t>
  </si>
  <si>
    <t>Corpo de BDCC 2,00 x 2,00 m - moldado no local - altura do aterro 7,50 a 10,00 m - areia extraída e brita produzida</t>
  </si>
  <si>
    <t>0705285</t>
  </si>
  <si>
    <t>Corpo de BDCC 2,50 x 2,50 m - moldado no local - altura do aterro 0,00 a 1,00 m - areia e brita comerciais</t>
  </si>
  <si>
    <t>0705284</t>
  </si>
  <si>
    <t>Corpo de BDCC 2,50 x 2,50 m - moldado no local - altura do aterro 0,00 a 1,00 m - areia extraída e brita produzida</t>
  </si>
  <si>
    <t>0705287</t>
  </si>
  <si>
    <t>Corpo de BDCC 2,50 x 2,50 m - moldado no local - altura do aterro 1,00 a 2,50 m - areia e brita comerciais</t>
  </si>
  <si>
    <t>0705286</t>
  </si>
  <si>
    <t>Corpo de BDCC 2,50 x 2,50 m - moldado no local - altura do aterro 1,00 a 2,50 m - areia extraída e brita produzida</t>
  </si>
  <si>
    <t>0705295</t>
  </si>
  <si>
    <t>Corpo de BDCC 2,50 x 2,50 m - moldado no local - altura do aterro 10,00 a 12,50 m - areia e brita comerciais</t>
  </si>
  <si>
    <t>0705294</t>
  </si>
  <si>
    <t>Corpo de BDCC 2,50 x 2,50 m - moldado no local - altura do aterro 10,00 a 12,50 m - areia extraída e brita produzida</t>
  </si>
  <si>
    <t>0705297</t>
  </si>
  <si>
    <t>Corpo de BDCC 2,50 x 2,50 m - moldado no local - altura do aterro 12,50 a 15,00 m - areia e brita comerciais</t>
  </si>
  <si>
    <t>0705296</t>
  </si>
  <si>
    <t>Corpo de BDCC 2,50 x 2,50 m - moldado no local - altura do aterro 12,50 a 15,00 m - areia extraída e brita produzida</t>
  </si>
  <si>
    <t>0705289</t>
  </si>
  <si>
    <t>Corpo de BDCC 2,50 x 2,50 m - moldado no local - altura do aterro 2,50 a 5,00 m - areia e brita comerciais</t>
  </si>
  <si>
    <t>0705288</t>
  </si>
  <si>
    <t>Corpo de BDCC 2,50 x 2,50 m - moldado no local - altura do aterro 2,50 a 5,00 m - areia extraída e brita produzida</t>
  </si>
  <si>
    <t>0705291</t>
  </si>
  <si>
    <t>Corpo de BDCC 2,50 x 2,50 m - moldado no local - altura do aterro 5,00 a 7,50 m - areia e brita comerciais</t>
  </si>
  <si>
    <t>0705290</t>
  </si>
  <si>
    <t>Corpo de BDCC 2,50 x 2,50 m - moldado no local - altura do aterro 5,00 a 7,50 m - areia extraída e brita produzida</t>
  </si>
  <si>
    <t>0705293</t>
  </si>
  <si>
    <t>Corpo de BDCC 2,50 x 2,50 m - moldado no local - altura do aterro 7,50 a 10,00 m - areia e brita comerciais</t>
  </si>
  <si>
    <t>0705292</t>
  </si>
  <si>
    <t>Corpo de BDCC 2,50 x 2,50 m - moldado no local - altura do aterro 7,50 a 10,00 m - areia extraída e brita produzida</t>
  </si>
  <si>
    <t>0705299</t>
  </si>
  <si>
    <t>Corpo de BDCC 3,00 x 3,00 m - moldado no local - altura do aterro 0,00 a 1,00 m - areia e brita comerciais</t>
  </si>
  <si>
    <t>0705298</t>
  </si>
  <si>
    <t>Corpo de BDCC 3,00 x 3,00 m - moldado no local - altura do aterro 0,00 a 1,00 m - areia extraída e brita produzida</t>
  </si>
  <si>
    <t>0705301</t>
  </si>
  <si>
    <t>Corpo de BDCC 3,00 x 3,00 m - moldado no local - altura do aterro 1,00 a 2,50 m - areia e brita comerciais</t>
  </si>
  <si>
    <t>0705300</t>
  </si>
  <si>
    <t>Corpo de BDCC 3,00 x 3,00 m - moldado no local - altura do aterro 1,00 a 2,50 m - areia extraída e brita produzida</t>
  </si>
  <si>
    <t>0705309</t>
  </si>
  <si>
    <t>Corpo de BDCC 3,00 x 3,00 m - moldado no local - altura do aterro 10,00 a 12,50 m - areia e brita comerciais</t>
  </si>
  <si>
    <t>0705308</t>
  </si>
  <si>
    <t>Corpo de BDCC 3,00 x 3,00 m - moldado no local - altura do aterro 10,00 a 12,50 m - areia extraída e brita produzida</t>
  </si>
  <si>
    <t>0705311</t>
  </si>
  <si>
    <t>Corpo de BDCC 3,00 x 3,00 m - moldado no local - altura do aterro 12,50 a 15,00 m - areia e brita comerciais</t>
  </si>
  <si>
    <t>0705310</t>
  </si>
  <si>
    <t>Corpo de BDCC 3,00 x 3,00 m - moldado no local - altura do aterro 12,50 a 15,00 m - areia extraída e brita produzida</t>
  </si>
  <si>
    <t>0705303</t>
  </si>
  <si>
    <t>Corpo de BDCC 3,00 x 3,00 m - moldado no local - altura do aterro 2,50 a 5,00 m - areia e brita comerciais</t>
  </si>
  <si>
    <t>0705302</t>
  </si>
  <si>
    <t>Corpo de BDCC 3,00 x 3,00 m - moldado no local - altura do aterro 2,50 a 5,00 m - areia extraída e brita produzida</t>
  </si>
  <si>
    <t>0705305</t>
  </si>
  <si>
    <t>Corpo de BDCC 3,00 x 3,00 m - moldado no local - altura do aterro 5,00 a 7,50 m - areia e brita comerciais</t>
  </si>
  <si>
    <t>0705304</t>
  </si>
  <si>
    <t>Corpo de BDCC 3,00 x 3,00 m - moldado no local - altura do aterro 5,00 a 7,50 m - areia extraída e brita produzida</t>
  </si>
  <si>
    <t>0705307</t>
  </si>
  <si>
    <t>Corpo de BDCC 3,00 x 3,00 m - moldado no local - altura do aterro 7,50 a 10,00 m - areia e brita comerciais</t>
  </si>
  <si>
    <t>0705306</t>
  </si>
  <si>
    <t>Corpo de BDCC 3,00 x 3,00 m - moldado no local - altura do aterro 7,50 a 10,00 m - areia extraída e brita produzida</t>
  </si>
  <si>
    <t>0705169</t>
  </si>
  <si>
    <t>Corpo de BSCC 1,50 x 1,50 m - moldado no local - altura do aterro 0,00 a 1,00 m - areia e brita comerciais</t>
  </si>
  <si>
    <t>0705168</t>
  </si>
  <si>
    <t>Corpo de BSCC 1,50 x 1,50 m - moldado no local - altura do aterro 0,00 a 1,00 m - areia extraída e brita produzida</t>
  </si>
  <si>
    <t>0705171</t>
  </si>
  <si>
    <t>Corpo de BSCC 1,50 x 1,50 m - moldado no local - altura do aterro 1,00 a 2,50 m - areia e brita comerciais</t>
  </si>
  <si>
    <t>0705170</t>
  </si>
  <si>
    <t>Corpo de BSCC 1,50 x 1,50 m - moldado no local - altura do aterro 1,00 a 2,50 m - areia extraída e brita produzida</t>
  </si>
  <si>
    <t>0705179</t>
  </si>
  <si>
    <t>Corpo de BSCC 1,50 x 1,50 m - moldado no local - altura do aterro 10,00 a 12,50 m - areia e brita comerciais</t>
  </si>
  <si>
    <t>0705178</t>
  </si>
  <si>
    <t>Corpo de BSCC 1,50 x 1,50 m - moldado no local - altura do aterro 10,00 a 12,50 m - areia extraída e brita produzida</t>
  </si>
  <si>
    <t>0705181</t>
  </si>
  <si>
    <t>Corpo de BSCC 1,50 x 1,50 m - moldado no local - altura do aterro 12,50 a 15,00 m - areia e brita comerciais</t>
  </si>
  <si>
    <t>0705180</t>
  </si>
  <si>
    <t>Corpo de BSCC 1,50 x 1,50 m - moldado no local - altura do aterro 12,50 a 15,00 m - areia extraída e brita produzida</t>
  </si>
  <si>
    <t>0705173</t>
  </si>
  <si>
    <t>Corpo de BSCC 1,50 x 1,50 m - moldado no local - altura do aterro 2,50 a 5,00 m - areia e brita comerciais</t>
  </si>
  <si>
    <t>0705172</t>
  </si>
  <si>
    <t>Corpo de BSCC 1,50 x 1,50 m - moldado no local - altura do aterro 2,50 a 5,00 m - areia extraída e brita produzida</t>
  </si>
  <si>
    <t>0705175</t>
  </si>
  <si>
    <t>Corpo de BSCC 1,50 x 1,50 m - moldado no local - altura do aterro 5,00 a 7,50 m - areia e brita comerciais</t>
  </si>
  <si>
    <t>0705174</t>
  </si>
  <si>
    <t>Corpo de BSCC 1,50 x 1,50 m - moldado no local - altura do aterro 5,00 a 7,50 m - areia extraída e brita produzida</t>
  </si>
  <si>
    <t>0705177</t>
  </si>
  <si>
    <t>Corpo de BSCC 1,50 x 1,50 m - moldado no local - altura do aterro 7,50 a 10,00 m - areia e brita comerciais</t>
  </si>
  <si>
    <t>0705176</t>
  </si>
  <si>
    <t>Corpo de BSCC 1,50 x 1,50 m - moldado no local - altura do aterro 7,50 a 10,00 m - areia extraída e brita produzida</t>
  </si>
  <si>
    <t>0705183</t>
  </si>
  <si>
    <t>Corpo de BSCC 2,00 x 2,00 m - moldado no local - altura do aterro 0,00 a 1,00 m - areia e brita comerciais</t>
  </si>
  <si>
    <t>0705182</t>
  </si>
  <si>
    <t>Corpo de BSCC 2,00 x 2,00 m - moldado no local - altura do aterro 0,00 a 1,00 m - areia extraída e brita produzida</t>
  </si>
  <si>
    <t>0705185</t>
  </si>
  <si>
    <t>Corpo de BSCC 2,00 x 2,00 m - moldado no local - altura do aterro 1,00 a 2,50 m - areia e brita comerciais</t>
  </si>
  <si>
    <t>0705184</t>
  </si>
  <si>
    <t>Corpo de BSCC 2,00 x 2,00 m - moldado no local - altura do aterro 1,00 a 2,50 m - areia extraída e brita produzida</t>
  </si>
  <si>
    <t>0705193</t>
  </si>
  <si>
    <t>Corpo de BSCC 2,00 x 2,00 m - moldado no local - altura do aterro 10,00 a 12,50 m - areia e brita comerciais</t>
  </si>
  <si>
    <t>0705192</t>
  </si>
  <si>
    <t>Corpo de BSCC 2,00 x 2,00 m - moldado no local - altura do aterro 10,00 a 12,50 m - areia extraída e brita produzida</t>
  </si>
  <si>
    <t>0705195</t>
  </si>
  <si>
    <t>Corpo de BSCC 2,00 x 2,00 m - moldado no local - altura do aterro 12,50 a 15,00 m - areia e brita comerciais</t>
  </si>
  <si>
    <t>0705194</t>
  </si>
  <si>
    <t>Corpo de BSCC 2,00 x 2,00 m - moldado no local - altura do aterro 12,50 a 15,00 m - areia extraída e brita produzida</t>
  </si>
  <si>
    <t>0705187</t>
  </si>
  <si>
    <t>Corpo de BSCC 2,00 x 2,00 m - moldado no local - altura do aterro 2,50 a 5,00 m - areia e brita comerciais</t>
  </si>
  <si>
    <t>0705186</t>
  </si>
  <si>
    <t>Corpo de BSCC 2,00 x 2,00 m - moldado no local - altura do aterro 2,50 a 5,00 m - areia extraída e brita produzida</t>
  </si>
  <si>
    <t>0705189</t>
  </si>
  <si>
    <t>Corpo de BSCC 2,00 x 2,00 m - moldado no local - altura do aterro 5,00 a 7,50 m - areia e brita comerciais</t>
  </si>
  <si>
    <t>0705188</t>
  </si>
  <si>
    <t>Corpo de BSCC 2,00 x 2,00 m - moldado no local - altura do aterro 5,00 a 7,50 m - areia extraída e brita produzida</t>
  </si>
  <si>
    <t>0705191</t>
  </si>
  <si>
    <t>Corpo de BSCC 2,00 x 2,00 m - moldado no local - altura do aterro 7,50 a 10,00 m - areia e brita comerciais</t>
  </si>
  <si>
    <t>0705190</t>
  </si>
  <si>
    <t>Corpo de BSCC 2,00 x 2,00 m - moldado no local - altura do aterro 7,50 a 10,00 m - areia extraída e brita produzida</t>
  </si>
  <si>
    <t>0705197</t>
  </si>
  <si>
    <t>Corpo de BSCC 2,50 x 2,50 m - moldado no local - altura do aterro 0,00 a 1,00 m - areia e brita comerciais</t>
  </si>
  <si>
    <t>0705196</t>
  </si>
  <si>
    <t>Corpo de BSCC 2,50 x 2,50 m - moldado no local - altura do aterro 0,00 a 1,00 m - areia extraída e brita produzida</t>
  </si>
  <si>
    <t>0705199</t>
  </si>
  <si>
    <t>Corpo de BSCC 2,50 x 2,50 m - moldado no local - altura do aterro 1,00 a 2,50 m - areia e brita comerciais</t>
  </si>
  <si>
    <t>0705198</t>
  </si>
  <si>
    <t>Corpo de BSCC 2,50 x 2,50 m - moldado no local - altura do aterro 1,00 a 2,50 m - areia extraída e brita produzida</t>
  </si>
  <si>
    <t>0705207</t>
  </si>
  <si>
    <t>Corpo de BSCC 2,50 x 2,50 m - moldado no local - altura do aterro 10,00 a 12,50 m - areia e brita comerciais</t>
  </si>
  <si>
    <t>0705206</t>
  </si>
  <si>
    <t>Corpo de BSCC 2,50 x 2,50 m - moldado no local - altura do aterro 10,00 a 12,50 m - areia extraída e brita produzida</t>
  </si>
  <si>
    <t>0705209</t>
  </si>
  <si>
    <t>Corpo de BSCC 2,50 x 2,50 m - moldado no local - altura do aterro 12,50 a 15,00 m - areia e brita comerciais</t>
  </si>
  <si>
    <t>0705208</t>
  </si>
  <si>
    <t>Corpo de BSCC 2,50 x 2,50 m - moldado no local - altura do aterro 12,50 a 15,00 m - areia extraída e brita produzida</t>
  </si>
  <si>
    <t>0705201</t>
  </si>
  <si>
    <t>Corpo de BSCC 2,50 x 2,50 m - moldado no local - altura do aterro 2,50 a 5,00 m - areia e brita comerciais</t>
  </si>
  <si>
    <t>0705200</t>
  </si>
  <si>
    <t>Corpo de BSCC 2,50 x 2,50 m - moldado no local - altura do aterro 2,50 a 5,00 m - areia extraída e brita produzida</t>
  </si>
  <si>
    <t>0705203</t>
  </si>
  <si>
    <t>Corpo de BSCC 2,50 x 2,50 m - moldado no local - altura do aterro 5,00 a 7,50 m - areia e brita comerciais</t>
  </si>
  <si>
    <t>0705202</t>
  </si>
  <si>
    <t>Corpo de BSCC 2,50 x 2,50 m - moldado no local - altura do aterro 5,00 a 7,50 m - areia extraída e brita produzida</t>
  </si>
  <si>
    <t>0705205</t>
  </si>
  <si>
    <t>Corpo de BSCC 2,50 x 2,50 m - moldado no local - altura do aterro 7,50 a 10,00 m - areia e brita comerciais</t>
  </si>
  <si>
    <t>0705204</t>
  </si>
  <si>
    <t>Corpo de BSCC 2,50 x 2,50 m - moldado no local - altura do aterro 7,50 a 10,00 m - areia extraída e brita produzida</t>
  </si>
  <si>
    <t>0705211</t>
  </si>
  <si>
    <t>Corpo de BSCC 3,00 x 3,00 m - moldado no local - altura do aterro 0,00 a 1,00 m - areia e brita comerciais</t>
  </si>
  <si>
    <t>0705210</t>
  </si>
  <si>
    <t>Corpo de BSCC 3,00 x 3,00 m - moldado no local - altura do aterro 0,00 a 1,00 m - areia extraída e brita produzida</t>
  </si>
  <si>
    <t>0705213</t>
  </si>
  <si>
    <t>Corpo de BSCC 3,00 x 3,00 m - moldado no local - altura do aterro 1,00 a 2,50 m - areia e brita comerciais</t>
  </si>
  <si>
    <t>0705212</t>
  </si>
  <si>
    <t>Corpo de BSCC 3,00 x 3,00 m - moldado no local - altura do aterro 1,00 a 2,50 m - areia extraída e brita produzida</t>
  </si>
  <si>
    <t>0705221</t>
  </si>
  <si>
    <t>Corpo de BSCC 3,00 x 3,00 m - moldado no local - altura do aterro 10,00 a 12,50 m - areia e brita comerciais</t>
  </si>
  <si>
    <t>0705220</t>
  </si>
  <si>
    <t>Corpo de BSCC 3,00 x 3,00 m - moldado no local - altura do aterro 10,00 a 12,50 m - areia extraída e brita produzida</t>
  </si>
  <si>
    <t>0705223</t>
  </si>
  <si>
    <t>Corpo de BSCC 3,00 x 3,00 m - moldado no local - altura do aterro 12,50 a 15,00 m - areia e brita comerciais</t>
  </si>
  <si>
    <t>0705222</t>
  </si>
  <si>
    <t>Corpo de BSCC 3,00 x 3,00 m - moldado no local - altura do aterro 12,50 a 15,00 m - areia extraída e brita produzida</t>
  </si>
  <si>
    <t>0705215</t>
  </si>
  <si>
    <t>Corpo de BSCC 3,00 x 3,00 m - moldado no local - altura do aterro 2,50 a 5,00 m - areia e brita comerciais</t>
  </si>
  <si>
    <t>0705214</t>
  </si>
  <si>
    <t>Corpo de BSCC 3,00 x 3,00 m - moldado no local - altura do aterro 2,50 a 5,00 m - areia extraída e brita produzida</t>
  </si>
  <si>
    <t>0705217</t>
  </si>
  <si>
    <t>Corpo de BSCC 3,00 x 3,00 m - moldado no local - altura do aterro 5,00 a 7,50 m - areia e brita comerciais</t>
  </si>
  <si>
    <t>0705216</t>
  </si>
  <si>
    <t>Corpo de BSCC 3,00 x 3,00 m - moldado no local - altura do aterro 5,00 a 7,50 m - areia extraída e brita produzida</t>
  </si>
  <si>
    <t>0705219</t>
  </si>
  <si>
    <t>Corpo de BSCC 3,00 x 3,00 m - moldado no local - altura do aterro 7,50 a 10,00 m - areia e brita comerciais</t>
  </si>
  <si>
    <t>0705218</t>
  </si>
  <si>
    <t>Corpo de BSCC 3,00 x 3,00 m - moldado no local - altura do aterro 7,50 a 10,00 m - areia extraída e brita produzida</t>
  </si>
  <si>
    <t>0705346</t>
  </si>
  <si>
    <t>Corpo de BTCC 1,50 x 1,50 m - moldado no local - altura do aterro 0,00 a 1,00 m - areia e brita comerciais</t>
  </si>
  <si>
    <t>0705345</t>
  </si>
  <si>
    <t>Corpo de BTCC 1,50 x 1,50 m - moldado no local - altura do aterro 0,00 a 1,00 m - areia extraída e brita produzida</t>
  </si>
  <si>
    <t>0705348</t>
  </si>
  <si>
    <t>Corpo de BTCC 1,50 x 1,50 m - moldado no local - altura do aterro 1,00 a 2,50 m - areia e brita comerciais</t>
  </si>
  <si>
    <t>0705347</t>
  </si>
  <si>
    <t>Corpo de BTCC 1,50 x 1,50 m - moldado no local - altura do aterro 1,00 a 2,50 m - areia extraída e brita produzida</t>
  </si>
  <si>
    <t>0705356</t>
  </si>
  <si>
    <t>Corpo de BTCC 1,50 x 1,50 m - moldado no local - altura do aterro 10,00 a 12,50 m - areia e brita comerciais</t>
  </si>
  <si>
    <t>0705355</t>
  </si>
  <si>
    <t>Corpo de BTCC 1,50 x 1,50 m - moldado no local - altura do aterro 10,00 a 12,50 m - areia extraída e brita produzida</t>
  </si>
  <si>
    <t>0705358</t>
  </si>
  <si>
    <t>Corpo de BTCC 1,50 x 1,50 m - moldado no local - altura do aterro 12,50 a 15,00 m - areia e brita comerciais</t>
  </si>
  <si>
    <t>0705357</t>
  </si>
  <si>
    <t>Corpo de BTCC 1,50 x 1,50 m - moldado no local - altura do aterro 12,50 a 15,00 m - areia extraída e brita produzida</t>
  </si>
  <si>
    <t>0705350</t>
  </si>
  <si>
    <t>Corpo de BTCC 1,50 x 1,50 m - moldado no local - altura do aterro 2,50 a 5,00 m - areia e brita comerciais</t>
  </si>
  <si>
    <t>0705349</t>
  </si>
  <si>
    <t>Corpo de BTCC 1,50 x 1,50 m - moldado no local - altura do aterro 2,50 a 5,00 m - areia extraída e brita produzida</t>
  </si>
  <si>
    <t>0705352</t>
  </si>
  <si>
    <t>Corpo de BTCC 1,50 x 1,50 m - moldado no local - altura do aterro 5,00 a 7,50 m - areia e brita comerciais</t>
  </si>
  <si>
    <t>0705351</t>
  </si>
  <si>
    <t>Corpo de BTCC 1,50 x 1,50 m - moldado no local - altura do aterro 5,00 a 7,50 m - areia extraída e brita produzida</t>
  </si>
  <si>
    <t>0705354</t>
  </si>
  <si>
    <t>Corpo de BTCC 1,50 x 1,50 m - moldado no local - altura do aterro 7,50 a 10,00 m - areia e brita comerciais</t>
  </si>
  <si>
    <t>0705353</t>
  </si>
  <si>
    <t>Corpo de BTCC 1,50 x 1,50 m - moldado no local - altura do aterro 7,50 a 10,00 m - areia extraída e brita produzida</t>
  </si>
  <si>
    <t>0705360</t>
  </si>
  <si>
    <t>Corpo de BTCC 2,00 x 2,00 m - moldado no local - altura do aterro 0,00 a 1,00 m - areia e brita comerciais</t>
  </si>
  <si>
    <t>0705359</t>
  </si>
  <si>
    <t>Corpo de BTCC 2,00 x 2,00 m - moldado no local - altura do aterro 0,00 a 1,00 m - areia extraída e brita produzida</t>
  </si>
  <si>
    <t>0705362</t>
  </si>
  <si>
    <t>Corpo de BTCC 2,00 x 2,00 m - moldado no local - altura do aterro 1,00 a 2,50 m - areia e brita comerciais</t>
  </si>
  <si>
    <t>0705361</t>
  </si>
  <si>
    <t>Corpo de BTCC 2,00 x 2,00 m - moldado no local - altura do aterro 1,00 a 2,50 m - areia extraída e brita produzida</t>
  </si>
  <si>
    <t>0705370</t>
  </si>
  <si>
    <t>Corpo de BTCC 2,00 x 2,00 m - moldado no local - altura do aterro 10,00 a 12,50 m - areia e brita comerciais</t>
  </si>
  <si>
    <t>0705369</t>
  </si>
  <si>
    <t>Corpo de BTCC 2,00 x 2,00 m - moldado no local - altura do aterro 10,00 a 12,50 m - areia extraída e brita produzida</t>
  </si>
  <si>
    <t>0705372</t>
  </si>
  <si>
    <t>Corpo de BTCC 2,00 x 2,00 m - moldado no local - altura do aterro 12,50 a 15,00 m - areia e brita comerciais</t>
  </si>
  <si>
    <t>0705371</t>
  </si>
  <si>
    <t>Corpo de BTCC 2,00 x 2,00 m - moldado no local - altura do aterro 12,50 a 15,00 m - areia extraída e brita produzida</t>
  </si>
  <si>
    <t>0705364</t>
  </si>
  <si>
    <t>Corpo de BTCC 2,00 x 2,00 m - moldado no local - altura do aterro 2,50 a 5,00 m - areia e brita comerciais</t>
  </si>
  <si>
    <t>0705363</t>
  </si>
  <si>
    <t>Corpo de BTCC 2,00 x 2,00 m - moldado no local - altura do aterro 2,50 a 5,00 m - areia extraída e brita produzida</t>
  </si>
  <si>
    <t>0705366</t>
  </si>
  <si>
    <t>Corpo de BTCC 2,00 x 2,00 m - moldado no local - altura do aterro 5,00 a 7,50 m - areia e brita comerciais</t>
  </si>
  <si>
    <t>0705365</t>
  </si>
  <si>
    <t>Corpo de BTCC 2,00 x 2,00 m - moldado no local - altura do aterro 5,00 a 7,50 m - areia extraída e brita produzida</t>
  </si>
  <si>
    <t>0705368</t>
  </si>
  <si>
    <t>Corpo de BTCC 2,00 x 2,00 m - moldado no local - altura do aterro 7,50 a 10,00 m - areia e brita comerciais</t>
  </si>
  <si>
    <t>0705367</t>
  </si>
  <si>
    <t>Corpo de BTCC 2,00 x 2,00 m - moldado no local - altura do aterro 7,50 a 10,00 m - areia extraída e brita produzida</t>
  </si>
  <si>
    <t>0705374</t>
  </si>
  <si>
    <t>Corpo de BTCC 2,50 x 2,50 m - moldado no local - altura do aterro 0,00 a 1,00 m - areia e brita comerciais</t>
  </si>
  <si>
    <t>0705373</t>
  </si>
  <si>
    <t>Corpo de BTCC 2,50 x 2,50 m - moldado no local - altura do aterro 0,00 a 1,00 m - areia extraída e brita produzida</t>
  </si>
  <si>
    <t>0705376</t>
  </si>
  <si>
    <t>Corpo de BTCC 2,50 x 2,50 m - moldado no local - altura do aterro 1,00 a 2,50 m - areia e brita comerciais</t>
  </si>
  <si>
    <t>0705375</t>
  </si>
  <si>
    <t>Corpo de BTCC 2,50 x 2,50 m - moldado no local - altura do aterro 1,00 a 2,50 m - areia extraída e brita produzida</t>
  </si>
  <si>
    <t>0705384</t>
  </si>
  <si>
    <t>Corpo de BTCC 2,50 x 2,50 m - moldado no local - altura do aterro 10,00 a 12,50 m - areia e brita comerciais</t>
  </si>
  <si>
    <t>0705383</t>
  </si>
  <si>
    <t>Corpo de BTCC 2,50 x 2,50 m - moldado no local - altura do aterro 10,00 a 12,50 m - areia extraída e brita produzida</t>
  </si>
  <si>
    <t>0705386</t>
  </si>
  <si>
    <t>Corpo de BTCC 2,50 x 2,50 m - moldado no local - altura do aterro 12,50 a 15,00 m - areia e brita comerciais</t>
  </si>
  <si>
    <t>0705385</t>
  </si>
  <si>
    <t>Corpo de BTCC 2,50 x 2,50 m - moldado no local - altura do aterro 12,50 a 15,00 m - areia extraída e brita produzida</t>
  </si>
  <si>
    <t>0705378</t>
  </si>
  <si>
    <t>Corpo de BTCC 2,50 x 2,50 m - moldado no local - altura do aterro 2,50 a 5,00 m - areia e brita comerciais</t>
  </si>
  <si>
    <t>0705377</t>
  </si>
  <si>
    <t>Corpo de BTCC 2,50 x 2,50 m - moldado no local - altura do aterro 2,50 a 5,00 m - areia extraída e brita produzida</t>
  </si>
  <si>
    <t>0705380</t>
  </si>
  <si>
    <t>Corpo de BTCC 2,50 x 2,50 m - moldado no local - altura do aterro 5,00 a 7,50 m - areia e brita comerciais</t>
  </si>
  <si>
    <t>0705379</t>
  </si>
  <si>
    <t>Corpo de BTCC 2,50 x 2,50 m - moldado no local - altura do aterro 5,00 a 7,50 m - areia extraída e brita produzida</t>
  </si>
  <si>
    <t>0705382</t>
  </si>
  <si>
    <t>Corpo de BTCC 2,50 x 2,50 m - moldado no local - altura do aterro 7,50 a 10,00 m - areia e brita comerciais</t>
  </si>
  <si>
    <t>0705381</t>
  </si>
  <si>
    <t>Corpo de BTCC 2,50 x 2,50 m - moldado no local - altura do aterro 7,50 a 10,00 m - areia extraída e brita produzida</t>
  </si>
  <si>
    <t>0705388</t>
  </si>
  <si>
    <t>Corpo de BTCC 3,00 x 3,00 m - moldado no local - altura do aterro 0,00 a 1,00 m - areia e brita comerciais</t>
  </si>
  <si>
    <t>0705387</t>
  </si>
  <si>
    <t>Corpo de BTCC 3,00 x 3,00 m - moldado no local - altura do aterro 0,00 a 1,00 m - areia extraída e brita produzida</t>
  </si>
  <si>
    <t>0705389</t>
  </si>
  <si>
    <t>Corpo de BTCC 3,00 x 3,00 m - moldado no local - altura do aterro 1,00 a 2,50 m - areia extraída e brita produzida</t>
  </si>
  <si>
    <t>0705390</t>
  </si>
  <si>
    <t>0705399</t>
  </si>
  <si>
    <t>Corpo de BTCC 3,00 x 3,00 m - moldado no local - altura do aterro 10,00 a 12,50 m - areia e brita comerciais</t>
  </si>
  <si>
    <t>0705398</t>
  </si>
  <si>
    <t>Corpo de BTCC 3,00 x 3,00 m - moldado no local - altura do aterro 10,00 a 12,50 m - areia extraída e brita produzida</t>
  </si>
  <si>
    <t>0705401</t>
  </si>
  <si>
    <t>Corpo de BTCC 3,00 x 3,00 m - moldado no local - altura do aterro 12,50 a 15,00 m - areia e brita comerciais</t>
  </si>
  <si>
    <t>0705400</t>
  </si>
  <si>
    <t>Corpo de BTCC 3,00 x 3,00 m - moldado no local - altura do aterro 12,50 a 15,00 m - areia extraída e brita produzida</t>
  </si>
  <si>
    <t>0705392</t>
  </si>
  <si>
    <t>Corpo de BTCC 3,00 x 3,00 m - moldado no local - altura do aterro 2,50 a 5,00 m - areia e brita comerciais</t>
  </si>
  <si>
    <t>0705391</t>
  </si>
  <si>
    <t>Corpo de BTCC 3,00 x 3,00 m - moldado no local - altura do aterro 2,50 a 5,00 m - areia extraída e brita produzida</t>
  </si>
  <si>
    <t>0705395</t>
  </si>
  <si>
    <t>Corpo de BTCC 3,00 x 3,00 m - moldado no local - altura do aterro 5,00 a 7,50 m - areia e brita comerciais</t>
  </si>
  <si>
    <t>0705394</t>
  </si>
  <si>
    <t>Corpo de BTCC 3,00 x 3,00 m - moldado no local - altura do aterro 5,00 a 7,50 m - areia extraída e brita produzida</t>
  </si>
  <si>
    <t>0705397</t>
  </si>
  <si>
    <t>Corpo de BTCC 3,00 x 3,00 m - moldado no local - altura do aterro 7,50 a 10,00 m - areia e brita comerciais</t>
  </si>
  <si>
    <t>0705396</t>
  </si>
  <si>
    <t>Corpo de BTCC 3,00 x 3,00 m - moldado no local - altura do aterro 7,50 a 10,00 m - areia extraída e brita produzida</t>
  </si>
  <si>
    <t>0804213</t>
  </si>
  <si>
    <t>Boca de BDTC D = 0,80 m - esconsidade 0° - areia e brita comerciais - alas retas</t>
  </si>
  <si>
    <t>0804212</t>
  </si>
  <si>
    <t>Boca de BDTC D = 0,80 m - esconsidade 0° - areia extraída e brita produzida - alas retas</t>
  </si>
  <si>
    <t>0804217</t>
  </si>
  <si>
    <t>Boca de BDTC D = 0,80 m - esconsidade 10° - areia e brita comerciais - alas retas</t>
  </si>
  <si>
    <t>0804216</t>
  </si>
  <si>
    <t>Boca de BDTC D = 0,80 m - esconsidade 10° - areia extraída e brita produzida - alas retas</t>
  </si>
  <si>
    <t>0804219</t>
  </si>
  <si>
    <t>Boca de BDTC D = 0,80 m - esconsidade 15° - areia e brita comerciais - alas retas</t>
  </si>
  <si>
    <t>0804218</t>
  </si>
  <si>
    <t>Boca de BDTC D = 0,80 m - esconsidade 15° - areia extraída e brita produzida - alas retas</t>
  </si>
  <si>
    <t>0804221</t>
  </si>
  <si>
    <t>Boca de BDTC D = 0,80 m - esconsidade 20° - areia e brita comerciais - alas retas</t>
  </si>
  <si>
    <t>0804220</t>
  </si>
  <si>
    <t>Boca de BDTC D = 0,80 m - esconsidade 20° - areia extraída e brita produzida - alas retas</t>
  </si>
  <si>
    <t>0804223</t>
  </si>
  <si>
    <t>Boca de BDTC D = 0,80 m - esconsidade 25° - areia e brita comerciais - alas retas</t>
  </si>
  <si>
    <t>0804222</t>
  </si>
  <si>
    <t>Boca de BDTC D = 0,80 m - esconsidade 25° - areia extraída e brita produzida - alas retas</t>
  </si>
  <si>
    <t>0804225</t>
  </si>
  <si>
    <t>Boca de BDTC D = 0,80 m - esconsidade 30° - areia e brita comerciais - alas retas</t>
  </si>
  <si>
    <t>0804224</t>
  </si>
  <si>
    <t>Boca de BDTC D = 0,80 m - esconsidade 30° - areia extraída e brita produzida - alas retas</t>
  </si>
  <si>
    <t>0804227</t>
  </si>
  <si>
    <t>Boca de BDTC D = 0,80 m - esconsidade 35° - areia e brita comerciais - alas retas</t>
  </si>
  <si>
    <t>0804226</t>
  </si>
  <si>
    <t>Boca de BDTC D = 0,80 m - esconsidade 35° - areia extraída e brita produzida - alas retas</t>
  </si>
  <si>
    <t>0804229</t>
  </si>
  <si>
    <t>Boca de BDTC D = 0,80 m - esconsidade 40° - areia e brita comerciais - alas retas</t>
  </si>
  <si>
    <t>0804228</t>
  </si>
  <si>
    <t>Boca de BDTC D = 0,80 m - esconsidade 40° - areia extraída e brita produzida - alas retas</t>
  </si>
  <si>
    <t>0804231</t>
  </si>
  <si>
    <t>Boca de BDTC D = 0,80 m - esconsidade 45° - areia e brita comerciais - alas retas</t>
  </si>
  <si>
    <t>0804230</t>
  </si>
  <si>
    <t>Boca de BDTC D = 0,80 m - esconsidade 45° - areia extraída e brita produzida - alas retas</t>
  </si>
  <si>
    <t>0804215</t>
  </si>
  <si>
    <t>Boca de BDTC D = 0,80 m - esconsidade 5° - areia e brita comerciais - alas retas</t>
  </si>
  <si>
    <t>0804214</t>
  </si>
  <si>
    <t>Boca de BDTC D = 0,80 m - esconsidade 5° - areia extraída e brita produzida - alas retas</t>
  </si>
  <si>
    <t>0804417</t>
  </si>
  <si>
    <t>Boca de BDTC D = 1,00 m - esconsidade 0° - areia e brita comerciais - alas esconsas</t>
  </si>
  <si>
    <t>0804233</t>
  </si>
  <si>
    <t>Boca de BDTC D = 1,00 m - esconsidade 0° - areia e brita comerciais - alas retas</t>
  </si>
  <si>
    <t>0804416</t>
  </si>
  <si>
    <t>Boca de BDTC D = 1,00 m - esconsidade 0° - areia extraída e brita produzida - alas esconsas</t>
  </si>
  <si>
    <t>0804232</t>
  </si>
  <si>
    <t>Boca de BDTC D = 1,00 m - esconsidade 0° - areia extraída e brita produzida - alas retas</t>
  </si>
  <si>
    <t>0804237</t>
  </si>
  <si>
    <t>Boca de BDTC D = 1,00 m - esconsidade 10° - areia e brita comerciais - alas retas</t>
  </si>
  <si>
    <t>0804236</t>
  </si>
  <si>
    <t>Boca de BDTC D = 1,00 m - esconsidade 10° - areia extraída e brita produzida - alas retas</t>
  </si>
  <si>
    <t>0804419</t>
  </si>
  <si>
    <t>Boca de BDTC D = 1,00 m - esconsidade 15° - areia e brita comerciais - alas esconsas</t>
  </si>
  <si>
    <t>0804239</t>
  </si>
  <si>
    <t>Boca de BDTC D = 1,00 m - esconsidade 15° - areia e brita comerciais - alas retas</t>
  </si>
  <si>
    <t>0804418</t>
  </si>
  <si>
    <t>Boca de BDTC D = 1,00 m - esconsidade 15° - areia extraída e brita produzida - alas esconsas</t>
  </si>
  <si>
    <t>0804238</t>
  </si>
  <si>
    <t>Boca de BDTC D = 1,00 m - esconsidade 15° - areia extraída e brita produzida - alas retas</t>
  </si>
  <si>
    <t>0804241</t>
  </si>
  <si>
    <t>Boca de BDTC D = 1,00 m - esconsidade 20° - areia e brita comerciais - alas retas</t>
  </si>
  <si>
    <t>0804240</t>
  </si>
  <si>
    <t>Boca de BDTC D = 1,00 m - esconsidade 20° - areia extraída e brita produzida - alas retas</t>
  </si>
  <si>
    <t>0804243</t>
  </si>
  <si>
    <t>Boca de BDTC D = 1,00 m - esconsidade 25° - areia e brita comerciais - alas retas</t>
  </si>
  <si>
    <t>0804242</t>
  </si>
  <si>
    <t>Boca de BDTC D = 1,00 m - esconsidade 25° - areia extraída e brita produzida - alas retas</t>
  </si>
  <si>
    <t>0804421</t>
  </si>
  <si>
    <t>Boca de BDTC D = 1,00 m - esconsidade 30° - areia e brita comerciais - alas esconsas</t>
  </si>
  <si>
    <t>0804245</t>
  </si>
  <si>
    <t>Boca de BDTC D = 1,00 m - esconsidade 30° - areia e brita comerciais - alas retas</t>
  </si>
  <si>
    <t>0804420</t>
  </si>
  <si>
    <t>Boca de BDTC D = 1,00 m - esconsidade 30° - areia extraída e brita produzida - alas esconsas</t>
  </si>
  <si>
    <t>0804244</t>
  </si>
  <si>
    <t>Boca de BDTC D = 1,00 m - esconsidade 30° - areia extraída e brita produzida - alas retas</t>
  </si>
  <si>
    <t>0804247</t>
  </si>
  <si>
    <t>Boca de BDTC D = 1,00 m - esconsidade 35° - areia e brita comerciais - alas retas</t>
  </si>
  <si>
    <t>0804246</t>
  </si>
  <si>
    <t>Boca de BDTC D = 1,00 m - esconsidade 35° - areia extraída e brita produzida - alas retas</t>
  </si>
  <si>
    <t>0804249</t>
  </si>
  <si>
    <t>Boca de BDTC D = 1,00 m - esconsidade 40° - areia e brita comerciais - alas retas</t>
  </si>
  <si>
    <t>0804248</t>
  </si>
  <si>
    <t>Boca de BDTC D = 1,00 m - esconsidade 40° - areia extraída e brita produzida - alas retas</t>
  </si>
  <si>
    <t>0804423</t>
  </si>
  <si>
    <t>Boca de BDTC D = 1,00 m - esconsidade 45° - areia e brita comerciais - alas esconsas</t>
  </si>
  <si>
    <t>0804251</t>
  </si>
  <si>
    <t>Boca de BDTC D = 1,00 m - esconsidade 45° - areia e brita comerciais - alas retas</t>
  </si>
  <si>
    <t>0804422</t>
  </si>
  <si>
    <t>Boca de BDTC D = 1,00 m - esconsidade 45° - areia extraída e brita produzida - alas esconsas</t>
  </si>
  <si>
    <t>0804250</t>
  </si>
  <si>
    <t>Boca de BDTC D = 1,00 m - esconsidade 45° - areia extraída e brita produzida - alas retas</t>
  </si>
  <si>
    <t>0804235</t>
  </si>
  <si>
    <t>Boca de BDTC D = 1,00 m - esconsidade 5° - areia e brita comerciais - alas retas</t>
  </si>
  <si>
    <t>0804234</t>
  </si>
  <si>
    <t>Boca de BDTC D = 1,00 m - esconsidade 5° - areia extraída e brita produzida - alas retas</t>
  </si>
  <si>
    <t>0804425</t>
  </si>
  <si>
    <t>Boca de BDTC D = 1,20 m - esconsidade 0° - areia e brita comerciais - alas esconsas</t>
  </si>
  <si>
    <t>0804253</t>
  </si>
  <si>
    <t>Boca de BDTC D = 1,20 m - esconsidade 0° - areia e brita comerciais - alas retas</t>
  </si>
  <si>
    <t>0804424</t>
  </si>
  <si>
    <t>Boca de BDTC D = 1,20 m - esconsidade 0° - areia extraída e brita produzida - alas esconsas</t>
  </si>
  <si>
    <t>0804252</t>
  </si>
  <si>
    <t>Boca de BDTC D = 1,20 m - esconsidade 0° - areia extraída e brita produzida - alas retas</t>
  </si>
  <si>
    <t>0804257</t>
  </si>
  <si>
    <t>Boca de BDTC D = 1,20 m - esconsidade 10° - areia e brita comerciais - alas retas</t>
  </si>
  <si>
    <t>0804256</t>
  </si>
  <si>
    <t>Boca de BDTC D = 1,20 m - esconsidade 10° - areia extraída e brita produzida - alas retas</t>
  </si>
  <si>
    <t>0804427</t>
  </si>
  <si>
    <t>Boca de BDTC D = 1,20 m - esconsidade 15° - areia e brita comerciais - alas esconsas</t>
  </si>
  <si>
    <t>0804259</t>
  </si>
  <si>
    <t>Boca de BDTC D = 1,20 m - esconsidade 15° - areia e brita comerciais - alas retas</t>
  </si>
  <si>
    <t>0804426</t>
  </si>
  <si>
    <t>Boca de BDTC D = 1,20 m - esconsidade 15° - areia extraída e brita produzida - alas esconsas</t>
  </si>
  <si>
    <t>0804258</t>
  </si>
  <si>
    <t>Boca de BDTC D = 1,20 m - esconsidade 15° - areia extraída e brita produzida - alas retas</t>
  </si>
  <si>
    <t>0804261</t>
  </si>
  <si>
    <t>Boca de BDTC D = 1,20 m - esconsidade 20° - areia e brita comerciais - alas retas</t>
  </si>
  <si>
    <t>0804260</t>
  </si>
  <si>
    <t>Boca de BDTC D = 1,20 m - esconsidade 20° - areia extraída e brita produzida - alas retas</t>
  </si>
  <si>
    <t>0804263</t>
  </si>
  <si>
    <t>Boca de BDTC D = 1,20 m - esconsidade 25° - areia e brita comerciais - alas retas</t>
  </si>
  <si>
    <t>0804262</t>
  </si>
  <si>
    <t>Boca de BDTC D = 1,20 m - esconsidade 25° - areia extraída e brita produzida - alas retas</t>
  </si>
  <si>
    <t>0804429</t>
  </si>
  <si>
    <t>Boca de BDTC D = 1,20 m - esconsidade 30° - areia e brita comerciais - alas esconsas</t>
  </si>
  <si>
    <t>0804265</t>
  </si>
  <si>
    <t>Boca de BDTC D = 1,20 m - esconsidade 30° - areia e brita comerciais - alas retas</t>
  </si>
  <si>
    <t>0804428</t>
  </si>
  <si>
    <t>Boca de BDTC D = 1,20 m - esconsidade 30° - areia extraída e brita produzida - alas esconsas</t>
  </si>
  <si>
    <t>0804264</t>
  </si>
  <si>
    <t>Boca de BDTC D = 1,20 m - esconsidade 30° - areia extraída e brita produzida - alas retas</t>
  </si>
  <si>
    <t>0804267</t>
  </si>
  <si>
    <t>Boca de BDTC D = 1,20 m - esconsidade 35° - areia e brita comerciais - alas retas</t>
  </si>
  <si>
    <t>0804266</t>
  </si>
  <si>
    <t>Boca de BDTC D = 1,20 m - esconsidade 35° - areia extraída e brita produzida - alas retas</t>
  </si>
  <si>
    <t>0804269</t>
  </si>
  <si>
    <t>Boca de BDTC D = 1,20 m - esconsidade 40° - areia e brita comerciais - alas retas</t>
  </si>
  <si>
    <t>0804268</t>
  </si>
  <si>
    <t>Boca de BDTC D = 1,20 m - esconsidade 40° - areia extraída e brita produzida - alas retas</t>
  </si>
  <si>
    <t>0804431</t>
  </si>
  <si>
    <t>Boca de BDTC D = 1,20 m - esconsidade 45° - areia e brita comerciais - alas esconsas</t>
  </si>
  <si>
    <t>0804271</t>
  </si>
  <si>
    <t>Boca de BDTC D = 1,20 m - esconsidade 45° - areia e brita comerciais - alas retas</t>
  </si>
  <si>
    <t>0804430</t>
  </si>
  <si>
    <t>Boca de BDTC D = 1,20 m - esconsidade 45° - areia extraída e brita produzida - alas esconsas</t>
  </si>
  <si>
    <t>0804270</t>
  </si>
  <si>
    <t>Boca de BDTC D = 1,20 m - esconsidade 45° - areia extraída e brita produzida - alas retas</t>
  </si>
  <si>
    <t>0804255</t>
  </si>
  <si>
    <t>Boca de BDTC D = 1,20 m - esconsidade 5° - areia e brita comerciais - alas retas</t>
  </si>
  <si>
    <t>0804254</t>
  </si>
  <si>
    <t>Boca de BDTC D = 1,20 m - esconsidade 5° - areia extraída e brita produzida - alas retas</t>
  </si>
  <si>
    <t>0804433</t>
  </si>
  <si>
    <t>Boca de BDTC D = 1,50 m - esconsidade 0° - areia e brita comerciais - alas esconsas</t>
  </si>
  <si>
    <t>0804273</t>
  </si>
  <si>
    <t>Boca de BDTC D = 1,50 m - esconsidade 0° - areia e brita comerciais - alas retas</t>
  </si>
  <si>
    <t>0804432</t>
  </si>
  <si>
    <t>Boca de BDTC D = 1,50 m - esconsidade 0° - areia extraída e brita produzida - alas esconsas</t>
  </si>
  <si>
    <t>0804272</t>
  </si>
  <si>
    <t>Boca de BDTC D = 1,50 m - esconsidade 0° - areia extraída e brita produzida - alas retas</t>
  </si>
  <si>
    <t>0804277</t>
  </si>
  <si>
    <t>Boca de BDTC D = 1,50 m - esconsidade 10° - areia e brita comerciais - alas retas</t>
  </si>
  <si>
    <t>0804276</t>
  </si>
  <si>
    <t>Boca de BDTC D = 1,50 m - esconsidade 10° - areia extraída e brita produzida - alas retas</t>
  </si>
  <si>
    <t>0804435</t>
  </si>
  <si>
    <t>Boca de BDTC D = 1,50 m - esconsidade 15° - areia e brita comerciais - alas esconsas</t>
  </si>
  <si>
    <t>0804279</t>
  </si>
  <si>
    <t>Boca de BDTC D = 1,50 m - esconsidade 15° - areia e brita comerciais - alas retas</t>
  </si>
  <si>
    <t>0804434</t>
  </si>
  <si>
    <t>Boca de BDTC D = 1,50 m - esconsidade 15° - areia extraída e brita produzida - alas esconsas</t>
  </si>
  <si>
    <t>0804278</t>
  </si>
  <si>
    <t>Boca de BDTC D = 1,50 m - esconsidade 15° - areia extraída e brita produzida - alas retas</t>
  </si>
  <si>
    <t>0804281</t>
  </si>
  <si>
    <t>Boca de BDTC D = 1,50 m - esconsidade 20° - areia e brita comerciais - alas retas</t>
  </si>
  <si>
    <t>0804280</t>
  </si>
  <si>
    <t>Boca de BDTC D = 1,50 m - esconsidade 20° - areia extraída e brita produzida - alas retas</t>
  </si>
  <si>
    <t>0804283</t>
  </si>
  <si>
    <t>Boca de BDTC D = 1,50 m - esconsidade 25° - areia e brita comerciais - alas retas</t>
  </si>
  <si>
    <t>0804282</t>
  </si>
  <si>
    <t>Boca de BDTC D = 1,50 m - esconsidade 25° - areia extraída e brita produzida - alas retas</t>
  </si>
  <si>
    <t>0804437</t>
  </si>
  <si>
    <t>Boca de BDTC D = 1,50 m - esconsidade 30° - areia e brita comerciais - alas esconsas</t>
  </si>
  <si>
    <t>0804285</t>
  </si>
  <si>
    <t>Boca de BDTC D = 1,50 m - esconsidade 30° - areia e brita comerciais - alas retas</t>
  </si>
  <si>
    <t>0804436</t>
  </si>
  <si>
    <t>Boca de BDTC D = 1,50 m - esconsidade 30° - areia extraída e brita produzida - alas esconsas</t>
  </si>
  <si>
    <t>0804284</t>
  </si>
  <si>
    <t>Boca de BDTC D = 1,50 m - esconsidade 30° - areia extraída e brita produzida - alas retas</t>
  </si>
  <si>
    <t>0804287</t>
  </si>
  <si>
    <t>Boca de BDTC D = 1,50 m - esconsidade 35° - areia e brita comerciais - alas retas</t>
  </si>
  <si>
    <t>0804286</t>
  </si>
  <si>
    <t>Boca de BDTC D = 1,50 m - esconsidade 35° - areia extraída e brita produzida - alas retas</t>
  </si>
  <si>
    <t>0804289</t>
  </si>
  <si>
    <t>Boca de BDTC D = 1,50 m - esconsidade 40° - areia e brita comerciais - alas retas</t>
  </si>
  <si>
    <t>0804288</t>
  </si>
  <si>
    <t>Boca de BDTC D = 1,50 m - esconsidade 40° - areia extraída e brita produzida - alas retas</t>
  </si>
  <si>
    <t>0804439</t>
  </si>
  <si>
    <t>Boca de BDTC D = 1,50 m - esconsidade 45° - areia e brita comerciais - alas esconsas</t>
  </si>
  <si>
    <t>0804291</t>
  </si>
  <si>
    <t>Boca de BDTC D = 1,50 m - esconsidade 45° - areia e brita comerciais - alas retas</t>
  </si>
  <si>
    <t>0804438</t>
  </si>
  <si>
    <t>Boca de BDTC D = 1,50 m - esconsidade 45° - areia extraída e brita produzida - alas esconsas</t>
  </si>
  <si>
    <t>0804290</t>
  </si>
  <si>
    <t>Boca de BDTC D = 1,50 m - esconsidade 45° - areia extraída e brita produzida - alas retas</t>
  </si>
  <si>
    <t>0804275</t>
  </si>
  <si>
    <t>Boca de BDTC D = 1,50 m - esconsidade 5° - areia e brita comerciais - alas retas</t>
  </si>
  <si>
    <t>0804274</t>
  </si>
  <si>
    <t>Boca de BDTC D = 1,50 m - esconsidade 5° - areia extraída e brita produzida - alas retas</t>
  </si>
  <si>
    <t>0804061</t>
  </si>
  <si>
    <t>Boca de BSTC D = 0,40 m - esconsidade 0° - areia e brita comerciais - alas retas</t>
  </si>
  <si>
    <t>0804060</t>
  </si>
  <si>
    <t>Boca de BSTC D = 0,40 m - esconsidade 0° - areia extraída e brita produzida - alas retas</t>
  </si>
  <si>
    <t>0804065</t>
  </si>
  <si>
    <t>Boca de BSTC D = 0,40 m - esconsidade 10° - areia e brita comerciais - alas retas</t>
  </si>
  <si>
    <t>0804064</t>
  </si>
  <si>
    <t>Boca de BSTC D = 0,40 m - esconsidade 10° - areia extraída e brita produzida - alas retas</t>
  </si>
  <si>
    <t>0804067</t>
  </si>
  <si>
    <t>Boca de BSTC D = 0,40 m - esconsidade 15° - areia e brita comerciais - alas retas</t>
  </si>
  <si>
    <t>0804066</t>
  </si>
  <si>
    <t>Boca de BSTC D = 0,40 m - esconsidade 15° - areia extraída e brita produzida - alas retas</t>
  </si>
  <si>
    <t>0804069</t>
  </si>
  <si>
    <t>Boca de BSTC D = 0,40 m - esconsidade 20° - areia e brita comerciais - alas retas</t>
  </si>
  <si>
    <t>0804068</t>
  </si>
  <si>
    <t>Boca de BSTC D = 0,40 m - esconsidade 20° - areia extraída e brita produzida - alas retas</t>
  </si>
  <si>
    <t>0804071</t>
  </si>
  <si>
    <t>Boca de BSTC D = 0,40 m - esconsidade 25° - areia e brita comerciais - alas retas</t>
  </si>
  <si>
    <t>0804070</t>
  </si>
  <si>
    <t>Boca de BSTC D = 0,40 m - esconsidade 25° - areia extraída e brita produzida - alas retas</t>
  </si>
  <si>
    <t>0804073</t>
  </si>
  <si>
    <t>Boca de BSTC D = 0,40 m - esconsidade 30° - areia e brita comerciais - alas retas</t>
  </si>
  <si>
    <t>0804072</t>
  </si>
  <si>
    <t>Boca de BSTC D = 0,40 m - esconsidade 30° - areia extraída e brita produzida - alas retas</t>
  </si>
  <si>
    <t>0804075</t>
  </si>
  <si>
    <t>Boca de BSTC D = 0,40 m - esconsidade 35° - areia e brita comerciais - alas retas</t>
  </si>
  <si>
    <t>0804074</t>
  </si>
  <si>
    <t>Boca de BSTC D = 0,40 m - esconsidade 35° - areia extraída e brita produzida - alas retas</t>
  </si>
  <si>
    <t>0804077</t>
  </si>
  <si>
    <t>Boca de BSTC D = 0,40 m - esconsidade 40° - areia e brita comerciais - alas retas</t>
  </si>
  <si>
    <t>0804076</t>
  </si>
  <si>
    <t>Boca de BSTC D = 0,40 m - esconsidade 40° - areia extraída e brita produzida - alas retas</t>
  </si>
  <si>
    <t>0804079</t>
  </si>
  <si>
    <t>Boca de BSTC D = 0,40 m - esconsidade 45° - areia e brita comerciais - alas retas</t>
  </si>
  <si>
    <t>0804078</t>
  </si>
  <si>
    <t>Boca de BSTC D = 0,40 m - esconsidade 45° - areia extraída e brita produzida - alas retas</t>
  </si>
  <si>
    <t>0804063</t>
  </si>
  <si>
    <t>Boca de BSTC D = 0,40 m - esconsidade 5° - areia e brita comerciais - alas retas</t>
  </si>
  <si>
    <t>0804062</t>
  </si>
  <si>
    <t>Boca de BSTC D = 0,40 m - esconsidade 5° - areia extraída e brita produzida - alas retas</t>
  </si>
  <si>
    <t>0804377</t>
  </si>
  <si>
    <t>Boca de BSTC D = 0,60 m - esconsidade 0° - areia e brita comerciais - alas esconsas</t>
  </si>
  <si>
    <t>0804081</t>
  </si>
  <si>
    <t>Boca de BSTC D = 0,60 m - esconsidade 0° - areia e brita comerciais - alas retas</t>
  </si>
  <si>
    <t>0804376</t>
  </si>
  <si>
    <t>Boca de BSTC D = 0,60 m - esconsidade 0° - areia extraída e brita produzida - alas esconsas</t>
  </si>
  <si>
    <t>0804080</t>
  </si>
  <si>
    <t>Boca de BSTC D = 0,60 m - esconsidade 0° - areia extraída e brita produzida - alas retas</t>
  </si>
  <si>
    <t>0804085</t>
  </si>
  <si>
    <t>Boca de BSTC D = 0,60 m - esconsidade 10° - areia e brita comerciais - alas retas</t>
  </si>
  <si>
    <t>0804084</t>
  </si>
  <si>
    <t>Boca de BSTC D = 0,60 m - esconsidade 10° - areia extraída e brita produzida - alas retas</t>
  </si>
  <si>
    <t>0804379</t>
  </si>
  <si>
    <t>Boca de BSTC D = 0,60 m - esconsidade 15° - areia e brita comerciais - alas esconsas</t>
  </si>
  <si>
    <t>0804087</t>
  </si>
  <si>
    <t>Boca de BSTC D = 0,60 m - esconsidade 15° - areia e brita comerciais - alas retas</t>
  </si>
  <si>
    <t>0804378</t>
  </si>
  <si>
    <t>Boca de BSTC D = 0,60 m - esconsidade 15° - areia extraída e brita produzida - alas esconsas</t>
  </si>
  <si>
    <t>0804086</t>
  </si>
  <si>
    <t>Boca de BSTC D = 0,60 m - esconsidade 15° - areia extraída e brita produzida - alas retas</t>
  </si>
  <si>
    <t>0804089</t>
  </si>
  <si>
    <t>Boca de BSTC D = 0,60 m - esconsidade 20° - areia e brita comerciais - alas retas</t>
  </si>
  <si>
    <t>0804088</t>
  </si>
  <si>
    <t>Boca de BSTC D = 0,60 m - esconsidade 20° - areia extraída e brita produzida - alas retas</t>
  </si>
  <si>
    <t>0804091</t>
  </si>
  <si>
    <t>Boca de BSTC D = 0,60 m - esconsidade 25° - areia e brita comerciais - alas retas</t>
  </si>
  <si>
    <t>0804090</t>
  </si>
  <si>
    <t>Boca de BSTC D = 0,60 m - esconsidade 25° - areia extraída e brita produzida - alas retas</t>
  </si>
  <si>
    <t>0804381</t>
  </si>
  <si>
    <t>Boca de BSTC D = 0,60 m - esconsidade 30° - areia e brita comerciais - alas esconsas</t>
  </si>
  <si>
    <t>0804093</t>
  </si>
  <si>
    <t>Boca de BSTC D = 0,60 m - esconsidade 30° - areia e brita comerciais - alas retas</t>
  </si>
  <si>
    <t>0804380</t>
  </si>
  <si>
    <t>Boca de BSTC D = 0,60 m - esconsidade 30° - areia extraída e brita produzida - alas esconsas</t>
  </si>
  <si>
    <t>0804092</t>
  </si>
  <si>
    <t>Boca de BSTC D = 0,60 m - esconsidade 30° - areia extraída e brita produzida - alas retas</t>
  </si>
  <si>
    <t>0804095</t>
  </si>
  <si>
    <t>Boca de BSTC D = 0,60 m - esconsidade 35° - areia e brita comerciais - alas retas</t>
  </si>
  <si>
    <t>0804094</t>
  </si>
  <si>
    <t>Boca de BSTC D = 0,60 m - esconsidade 35° - areia extraída e brita produzida - alas retas</t>
  </si>
  <si>
    <t>0804097</t>
  </si>
  <si>
    <t>Boca de BSTC D = 0,60 m - esconsidade 40° - areia e brita comerciais - alas retas</t>
  </si>
  <si>
    <t>0804096</t>
  </si>
  <si>
    <t>Boca de BSTC D = 0,60 m - esconsidade 40° - areia extraída e brita produzida - alas retas</t>
  </si>
  <si>
    <t>0804383</t>
  </si>
  <si>
    <t>Boca de BSTC D = 0,60 m - esconsidade 45° - areia e brita comerciais - alas esconsas</t>
  </si>
  <si>
    <t>0804099</t>
  </si>
  <si>
    <t>Boca de BSTC D = 0,60 m - esconsidade 45° - areia e brita comerciais - alas retas</t>
  </si>
  <si>
    <t>0804382</t>
  </si>
  <si>
    <t>Boca de BSTC D = 0,60 m - esconsidade 45° - areia extraída e brita produzida - alas esconsas</t>
  </si>
  <si>
    <t>0804098</t>
  </si>
  <si>
    <t>Boca de BSTC D = 0,60 m - esconsidade 45° - areia extraída e brita produzida - alas retas</t>
  </si>
  <si>
    <t>0804083</t>
  </si>
  <si>
    <t>Boca de BSTC D = 0,60 m - esconsidade 5° - areia e brita comerciais - alas retas</t>
  </si>
  <si>
    <t>0804082</t>
  </si>
  <si>
    <t>Boca de BSTC D = 0,60 m - esconsidade 5° - areia extraída e brita produzida - alas retas</t>
  </si>
  <si>
    <t>0804385</t>
  </si>
  <si>
    <t>Boca de BSTC D = 0,80 m - esconsidade 0° - areia e brita comerciais - alas esconsas</t>
  </si>
  <si>
    <t>0804101</t>
  </si>
  <si>
    <t>Boca de BSTC D = 0,80 m - esconsidade 0° - areia e brita comerciais - alas retas</t>
  </si>
  <si>
    <t>0804384</t>
  </si>
  <si>
    <t>Boca de BSTC D = 0,80 m - esconsidade 0° - areia extraída e brita produzida - alas esconsas</t>
  </si>
  <si>
    <t>0804100</t>
  </si>
  <si>
    <t>Boca de BSTC D = 0,80 m - esconsidade 0° - areia extraída e brita produzida - alas retas</t>
  </si>
  <si>
    <t>0804105</t>
  </si>
  <si>
    <t>Boca de BSTC D = 0,80 m - esconsidade 10° - areia e brita comerciais - alas retas</t>
  </si>
  <si>
    <t>0804104</t>
  </si>
  <si>
    <t>Boca de BSTC D = 0,80 m - esconsidade 10° - areia extraída e brita produzida - alas retas</t>
  </si>
  <si>
    <t>0804387</t>
  </si>
  <si>
    <t>Boca de BSTC D = 0,80 m - esconsidade 15° - areia e brita comerciais - alas esconsas</t>
  </si>
  <si>
    <t>0804107</t>
  </si>
  <si>
    <t>Boca de BSTC D = 0,80 m - esconsidade 15° - areia e brita comerciais - alas retas</t>
  </si>
  <si>
    <t>0804386</t>
  </si>
  <si>
    <t>Boca de BSTC D = 0,80 m - esconsidade 15° - areia extraída e brita produzida - alas esconsas</t>
  </si>
  <si>
    <t>0804106</t>
  </si>
  <si>
    <t>Boca de BSTC D = 0,80 m - esconsidade 15° - areia extraída e brita produzida - alas retas</t>
  </si>
  <si>
    <t>0804109</t>
  </si>
  <si>
    <t>Boca de BSTC D = 0,80 m - esconsidade 20° - areia e brita comerciais - alas retas</t>
  </si>
  <si>
    <t>0804108</t>
  </si>
  <si>
    <t>Boca de BSTC D = 0,80 m - esconsidade 20° - areia extraída e brita produzida - alas retas</t>
  </si>
  <si>
    <t>0804111</t>
  </si>
  <si>
    <t>Boca de BSTC D = 0,80 m - esconsidade 25° - areia e brita comerciais - alas retas</t>
  </si>
  <si>
    <t>0804110</t>
  </si>
  <si>
    <t>Boca de BSTC D = 0,80 m - esconsidade 25° - areia extraída e brita produzida - alas retas</t>
  </si>
  <si>
    <t>0804389</t>
  </si>
  <si>
    <t>Boca de BSTC D = 0,80 m - esconsidade 30° - areia e brita comerciais - alas esconsas</t>
  </si>
  <si>
    <t>0804113</t>
  </si>
  <si>
    <t>Boca de BSTC D = 0,80 m - esconsidade 30° - areia e brita comerciais - alas retas</t>
  </si>
  <si>
    <t>0804388</t>
  </si>
  <si>
    <t>Boca de BSTC D = 0,80 m - esconsidade 30° - areia extraída e brita produzida - alas esconsas</t>
  </si>
  <si>
    <t>0804112</t>
  </si>
  <si>
    <t>Boca de BSTC D = 0,80 m - esconsidade 30° - areia extraída e brita produzida - alas retas</t>
  </si>
  <si>
    <t>0804115</t>
  </si>
  <si>
    <t>Boca de BSTC D = 0,80 m - esconsidade 35° - areia e brita comerciais - alas retas</t>
  </si>
  <si>
    <t>0804114</t>
  </si>
  <si>
    <t>Boca de BSTC D = 0,80 m - esconsidade 35° - areia extraída e brita produzida - alas retas</t>
  </si>
  <si>
    <t>0804117</t>
  </si>
  <si>
    <t>Boca de BSTC D = 0,80 m - esconsidade 40° - areia e brita comerciais - alas retas</t>
  </si>
  <si>
    <t>0804116</t>
  </si>
  <si>
    <t>Boca de BSTC D = 0,80 m - esconsidade 40° - areia extraída e brita produzida - alas retas</t>
  </si>
  <si>
    <t>0804391</t>
  </si>
  <si>
    <t>Boca de BSTC D = 0,80 m - esconsidade 45° - areia e brita comerciais - alas esconsas</t>
  </si>
  <si>
    <t>0804119</t>
  </si>
  <si>
    <t>Boca de BSTC D = 0,80 m - esconsidade 45° - areia e brita comerciais - alas retas</t>
  </si>
  <si>
    <t>0804390</t>
  </si>
  <si>
    <t>Boca de BSTC D = 0,80 m - esconsidade 45° - areia extraída e brita produzida - alas esconsas</t>
  </si>
  <si>
    <t>0804118</t>
  </si>
  <si>
    <t>Boca de BSTC D = 0,80 m - esconsidade 45° - areia extraída e brita produzida - alas retas</t>
  </si>
  <si>
    <t>0804103</t>
  </si>
  <si>
    <t>Boca de BSTC D = 0,80 m - esconsidade 5° - areia e brita comerciais - alas retas</t>
  </si>
  <si>
    <t>0804102</t>
  </si>
  <si>
    <t>Boca de BSTC D = 0,80 m - esconsidade 5° - areia extraída e brita produzida - alas retas</t>
  </si>
  <si>
    <t>0804393</t>
  </si>
  <si>
    <t>Boca de BSTC D = 1,00 m - esconsidade 0° - areia e brita comerciais - alas esconsas</t>
  </si>
  <si>
    <t>0804121</t>
  </si>
  <si>
    <t>Boca de BSTC D = 1,00 m - esconsidade 0° - areia e brita comerciais - alas retas</t>
  </si>
  <si>
    <t>0804392</t>
  </si>
  <si>
    <t>Boca de BSTC D = 1,00 m - esconsidade 0° - areia extraída e brita produzida - alas esconsas</t>
  </si>
  <si>
    <t>0804120</t>
  </si>
  <si>
    <t>Boca de BSTC D = 1,00 m - esconsidade 0° - areia extraída e brita produzida - alas retas</t>
  </si>
  <si>
    <t>0804125</t>
  </si>
  <si>
    <t>Boca de BSTC D = 1,00 m - esconsidade 10° - areia e brita comerciais - alas retas</t>
  </si>
  <si>
    <t>0804124</t>
  </si>
  <si>
    <t>Boca de BSTC D = 1,00 m - esconsidade 10° - areia extraída e brita produzida - alas retas</t>
  </si>
  <si>
    <t>0804395</t>
  </si>
  <si>
    <t>Boca de BSTC D = 1,00 m - esconsidade 15° - areia e brita comerciais - alas esconsas</t>
  </si>
  <si>
    <t>0804127</t>
  </si>
  <si>
    <t>Boca de BSTC D = 1,00 m - esconsidade 15° - areia e brita comerciais - alas retas</t>
  </si>
  <si>
    <t>0804394</t>
  </si>
  <si>
    <t>Boca de BSTC D = 1,00 m - esconsidade 15° - areia extraída e brita produzida - alas esconsas</t>
  </si>
  <si>
    <t>0804126</t>
  </si>
  <si>
    <t>Boca de BSTC D = 1,00 m - esconsidade 15° - areia extraída e brita produzida - alas retas</t>
  </si>
  <si>
    <t>0804129</t>
  </si>
  <si>
    <t>Boca de BSTC D = 1,00 m - esconsidade 20° - areia e brita comerciais - alas retas</t>
  </si>
  <si>
    <t>0804128</t>
  </si>
  <si>
    <t>Boca de BSTC D = 1,00 m - esconsidade 20° - areia extraída e brita produzida - alas retas</t>
  </si>
  <si>
    <t>0804131</t>
  </si>
  <si>
    <t>Boca de BSTC D = 1,00 m - esconsidade 25° - areia e brita comerciais - alas retas</t>
  </si>
  <si>
    <t>0804130</t>
  </si>
  <si>
    <t>Boca de BSTC D = 1,00 m - esconsidade 25° - areia extraída e brita produzida - alas retas</t>
  </si>
  <si>
    <t>0804397</t>
  </si>
  <si>
    <t>Boca de BSTC D = 1,00 m - esconsidade 30° - areia e brita comerciais - alas esconsas</t>
  </si>
  <si>
    <t>0804133</t>
  </si>
  <si>
    <t>Boca de BSTC D = 1,00 m - esconsidade 30° - areia e brita comerciais - alas retas</t>
  </si>
  <si>
    <t>0804396</t>
  </si>
  <si>
    <t>Boca de BSTC D = 1,00 m - esconsidade 30° - areia extraída e brita produzida - alas esconsas</t>
  </si>
  <si>
    <t>0804132</t>
  </si>
  <si>
    <t>Boca de BSTC D = 1,00 m - esconsidade 30° - areia extraída e brita produzida - alas retas</t>
  </si>
  <si>
    <t>0804135</t>
  </si>
  <si>
    <t>Boca de BSTC D = 1,00 m - esconsidade 35° - areia e brita comerciais - alas retas</t>
  </si>
  <si>
    <t>0804134</t>
  </si>
  <si>
    <t>Boca de BSTC D = 1,00 m - esconsidade 35° - areia extraída e brita produzida - alas retas</t>
  </si>
  <si>
    <t>0804137</t>
  </si>
  <si>
    <t>Boca de BSTC D = 1,00 m - esconsidade 40° - areia e brita comerciais - alas retas</t>
  </si>
  <si>
    <t>0804136</t>
  </si>
  <si>
    <t>Boca de BSTC D = 1,00 m - esconsidade 40° - areia extraída e brita produzida - alas retas</t>
  </si>
  <si>
    <t>0804399</t>
  </si>
  <si>
    <t>Boca de BSTC D = 1,00 m - esconsidade 45° - areia e brita comerciais - alas esconsas</t>
  </si>
  <si>
    <t>0804139</t>
  </si>
  <si>
    <t>Boca de BSTC D = 1,00 m - esconsidade 45° - areia e brita comerciais - alas retas</t>
  </si>
  <si>
    <t>0804398</t>
  </si>
  <si>
    <t>Boca de BSTC D = 1,00 m - esconsidade 45° - areia extraída e brita produzida - alas esconsas</t>
  </si>
  <si>
    <t>0804138</t>
  </si>
  <si>
    <t>Boca de BSTC D = 1,00 m - esconsidade 45° - areia extraída e brita produzida - alas retas</t>
  </si>
  <si>
    <t>0804123</t>
  </si>
  <si>
    <t>Boca de BSTC D = 1,00 m - esconsidade 5° - areia e brita comerciais - alas retas</t>
  </si>
  <si>
    <t>0804122</t>
  </si>
  <si>
    <t>Boca de BSTC D = 1,00 m - esconsidade 5° - areia extraída e brita produzida - alas retas</t>
  </si>
  <si>
    <t>0804401</t>
  </si>
  <si>
    <t>Boca de BSTC D = 1,20 m - esconsidade 0° - areia e brita comerciais - alas esconsas</t>
  </si>
  <si>
    <t>0804141</t>
  </si>
  <si>
    <t>Boca de BSTC D = 1,20 m - esconsidade 0° - areia e brita comerciais - alas retas</t>
  </si>
  <si>
    <t>0804400</t>
  </si>
  <si>
    <t>Boca de BSTC D = 1,20 m - esconsidade 0° - areia extraída e brita produzida - alas esconsas</t>
  </si>
  <si>
    <t>0804140</t>
  </si>
  <si>
    <t>Boca de BSTC D = 1,20 m - esconsidade 0° - areia extraída e brita produzida - alas retas</t>
  </si>
  <si>
    <t>0804145</t>
  </si>
  <si>
    <t>Boca de BSTC D = 1,20 m - esconsidade 10° - areia e brita comerciais - alas retas</t>
  </si>
  <si>
    <t>0804144</t>
  </si>
  <si>
    <t>Boca de BSTC D = 1,20 m - esconsidade 10° - areia extraída e brita produzida - alas retas</t>
  </si>
  <si>
    <t>0804403</t>
  </si>
  <si>
    <t>Boca de BSTC D = 1,20 m - esconsidade 15° - areia e brita comerciais - alas esconsas</t>
  </si>
  <si>
    <t>0804147</t>
  </si>
  <si>
    <t>Boca de BSTC D = 1,20 m - esconsidade 15° - areia e brita comerciais - alas retas</t>
  </si>
  <si>
    <t>0804402</t>
  </si>
  <si>
    <t>Boca de BSTC D = 1,20 m - esconsidade 15° - areia extraída e brita produzida - alas esconsas</t>
  </si>
  <si>
    <t>0804146</t>
  </si>
  <si>
    <t>Boca de BSTC D = 1,20 m - esconsidade 15° - areia extraída e brita produzida - alas retas</t>
  </si>
  <si>
    <t>0804149</t>
  </si>
  <si>
    <t>Boca de BSTC D = 1,20 m - esconsidade 20° - areia e brita comerciais - alas retas</t>
  </si>
  <si>
    <t>0804148</t>
  </si>
  <si>
    <t>Boca de BSTC D = 1,20 m - esconsidade 20° - areia extraída e brita produzida - alas retas</t>
  </si>
  <si>
    <t>0804151</t>
  </si>
  <si>
    <t>Boca de BSTC D = 1,20 m - esconsidade 25° - areia e brita comerciais - alas retas</t>
  </si>
  <si>
    <t>0804150</t>
  </si>
  <si>
    <t>Boca de BSTC D = 1,20 m - esconsidade 25° - areia extraída e brita produzida - alas retas</t>
  </si>
  <si>
    <t>0804405</t>
  </si>
  <si>
    <t>Boca de BSTC D = 1,20 m - esconsidade 30° - areia e brita comerciais - alas esconsas</t>
  </si>
  <si>
    <t>0804153</t>
  </si>
  <si>
    <t>Boca de BSTC D = 1,20 m - esconsidade 30° - areia e brita comerciais - alas retas</t>
  </si>
  <si>
    <t>0804404</t>
  </si>
  <si>
    <t>Boca de BSTC D = 1,20 m - esconsidade 30° - areia extraída e brita produzida - alas esconsas</t>
  </si>
  <si>
    <t>0804152</t>
  </si>
  <si>
    <t>Boca de BSTC D = 1,20 m - esconsidade 30° - areia extraída e brita produzida - alas retas</t>
  </si>
  <si>
    <t>0804155</t>
  </si>
  <si>
    <t>Boca de BSTC D = 1,20 m - esconsidade 35° - areia e brita comerciais - alas retas</t>
  </si>
  <si>
    <t>0804154</t>
  </si>
  <si>
    <t>Boca de BSTC D = 1,20 m - esconsidade 35° - areia extraída e brita produzida - alas retas</t>
  </si>
  <si>
    <t>0804157</t>
  </si>
  <si>
    <t>Boca de BSTC D = 1,20 m - esconsidade 40° - areia e brita comerciais - alas retas</t>
  </si>
  <si>
    <t>0804156</t>
  </si>
  <si>
    <t>Boca de BSTC D = 1,20 m - esconsidade 40° - areia extraída e brita produzida - alas retas</t>
  </si>
  <si>
    <t>0804407</t>
  </si>
  <si>
    <t>Boca de BSTC D = 1,20 m - esconsidade 45° - areia e brita comerciais - alas esconsas</t>
  </si>
  <si>
    <t>0804159</t>
  </si>
  <si>
    <t>Boca de BSTC D = 1,20 m - esconsidade 45° - areia e brita comerciais - alas retas</t>
  </si>
  <si>
    <t>0804406</t>
  </si>
  <si>
    <t>Boca de BSTC D = 1,20 m - esconsidade 45° - areia extraída e brita produzida - alas esconsas</t>
  </si>
  <si>
    <t>0804158</t>
  </si>
  <si>
    <t>Boca de BSTC D = 1,20 m - esconsidade 45° - areia extraída e brita produzida - alas retas</t>
  </si>
  <si>
    <t>0804143</t>
  </si>
  <si>
    <t>Boca de BSTC D = 1,20 m - esconsidade 5° - areia e brita comerciais - alas retas</t>
  </si>
  <si>
    <t>0804142</t>
  </si>
  <si>
    <t>Boca de BSTC D = 1,20 m - esconsidade 5° - areia extraída e brita produzida - alas retas</t>
  </si>
  <si>
    <t>0804409</t>
  </si>
  <si>
    <t>Boca de BSTC D = 1,50 m - esconsidade 0° - areia e brita comerciais - alas esconsas</t>
  </si>
  <si>
    <t>0804161</t>
  </si>
  <si>
    <t>Boca de BSTC D = 1,50 m - esconsidade 0° - areia e brita comerciais - alas retas</t>
  </si>
  <si>
    <t>0804408</t>
  </si>
  <si>
    <t>Boca de BSTC D = 1,50 m - esconsidade 0° - areia extraída e brita produzida - alas esconsas</t>
  </si>
  <si>
    <t>0804160</t>
  </si>
  <si>
    <t>Boca de BSTC D = 1,50 m - esconsidade 0° - areia extraída e brita produzida - alas retas</t>
  </si>
  <si>
    <t>0804165</t>
  </si>
  <si>
    <t>Boca de BSTC D = 1,50 m - esconsidade 10° - areia e brita comerciais - alas retas</t>
  </si>
  <si>
    <t>0804164</t>
  </si>
  <si>
    <t>Boca de BSTC D = 1,50 m - esconsidade 10° - areia extraída e brita produzida - alas retas</t>
  </si>
  <si>
    <t>0804411</t>
  </si>
  <si>
    <t>Boca de BSTC D = 1,50 m - esconsidade 15° - areia e brita comerciais - alas esconsas</t>
  </si>
  <si>
    <t>0804167</t>
  </si>
  <si>
    <t>Boca de BSTC D = 1,50 m - esconsidade 15° - areia e brita comerciais - alas retas</t>
  </si>
  <si>
    <t>0804410</t>
  </si>
  <si>
    <t>Boca de BSTC D = 1,50 m - esconsidade 15° - areia extraída e brita produzida - alas esconsas</t>
  </si>
  <si>
    <t>0804166</t>
  </si>
  <si>
    <t>Boca de BSTC D = 1,50 m - esconsidade 15° - areia extraída e brita produzida - alas retas</t>
  </si>
  <si>
    <t>0804169</t>
  </si>
  <si>
    <t>Boca de BSTC D = 1,50 m - esconsidade 20° - areia e brita comerciais - alas retas</t>
  </si>
  <si>
    <t>0804168</t>
  </si>
  <si>
    <t>Boca de BSTC D = 1,50 m - esconsidade 20° - areia extraída e brita produzida - alas retas</t>
  </si>
  <si>
    <t>0804171</t>
  </si>
  <si>
    <t>Boca de BSTC D = 1,50 m - esconsidade 25° - areia e brita comerciais - alas retas</t>
  </si>
  <si>
    <t>0804170</t>
  </si>
  <si>
    <t>Boca de BSTC D = 1,50 m - esconsidade 25° - areia extraída e brita produzida - alas retas</t>
  </si>
  <si>
    <t>0804413</t>
  </si>
  <si>
    <t>Boca de BSTC D = 1,50 m - esconsidade 30° - areia e brita comerciais - alas esconsas</t>
  </si>
  <si>
    <t>0804173</t>
  </si>
  <si>
    <t>Boca de BSTC D = 1,50 m - esconsidade 30° - areia e brita comerciais - alas retas</t>
  </si>
  <si>
    <t>0804412</t>
  </si>
  <si>
    <t>Boca de BSTC D = 1,50 m - esconsidade 30° - areia extraída e brita produzida - alas esconsas</t>
  </si>
  <si>
    <t>0804172</t>
  </si>
  <si>
    <t>Boca de BSTC D = 1,50 m - esconsidade 30° - areia extraída e brita produzida - alas retas</t>
  </si>
  <si>
    <t>0804175</t>
  </si>
  <si>
    <t>Boca de BSTC D = 1,50 m - esconsidade 35° - areia e brita comerciais - alas retas</t>
  </si>
  <si>
    <t>0804174</t>
  </si>
  <si>
    <t>Boca de BSTC D = 1,50 m - esconsidade 35° - areia extraída e brita produzida - alas retas</t>
  </si>
  <si>
    <t>0804177</t>
  </si>
  <si>
    <t>Boca de BSTC D = 1,50 m - esconsidade 40° - areia e brita comerciais - alas retas</t>
  </si>
  <si>
    <t>0804176</t>
  </si>
  <si>
    <t>Boca de BSTC D = 1,50 m - esconsidade 40° - areia extraída e brita produzida - alas retas</t>
  </si>
  <si>
    <t>0804415</t>
  </si>
  <si>
    <t>Boca de BSTC D = 1,50 m - esconsidade 45° - areia e brita comerciais - alas esconsas</t>
  </si>
  <si>
    <t>0804179</t>
  </si>
  <si>
    <t>Boca de BSTC D = 1,50 m - esconsidade 45° - areia e brita comerciais - alas retas</t>
  </si>
  <si>
    <t>0804414</t>
  </si>
  <si>
    <t>Boca de BSTC D = 1,50 m - esconsidade 45° - areia extraída e brita produzida - alas esconsas</t>
  </si>
  <si>
    <t>0804178</t>
  </si>
  <si>
    <t>Boca de BSTC D = 1,50 m - esconsidade 45° - areia extraída e brita produzida - alas retas</t>
  </si>
  <si>
    <t>0804163</t>
  </si>
  <si>
    <t>Boca de BSTC D = 1,50 m - esconsidade 5° - areia e brita comerciais - alas retas</t>
  </si>
  <si>
    <t>0804162</t>
  </si>
  <si>
    <t>Boca de BSTC D = 1,50 m - esconsidade 5° - areia extraída e brita produzida - alas retas</t>
  </si>
  <si>
    <t>0804441</t>
  </si>
  <si>
    <t>Boca de BTTC D = 1,00 m - esconsidade 0° - areia e brita comerciais - alas esconsas</t>
  </si>
  <si>
    <t>0804317</t>
  </si>
  <si>
    <t>Boca de BTTC D = 1,00 m - esconsidade 0° - areia e brita comerciais - alas retas</t>
  </si>
  <si>
    <t>0804440</t>
  </si>
  <si>
    <t>Boca de BTTC D = 1,00 m - esconsidade 0° - areia extraída e brita produzida - alas esconsas</t>
  </si>
  <si>
    <t>0804316</t>
  </si>
  <si>
    <t>Boca de BTTC D = 1,00 m - esconsidade 0° - areia extraída e brita produzida - alas retas</t>
  </si>
  <si>
    <t>0804321</t>
  </si>
  <si>
    <t>Boca de BTTC D = 1,00 m - esconsidade 10° - areia e brita comerciais - alas retas</t>
  </si>
  <si>
    <t>0804320</t>
  </si>
  <si>
    <t>Boca de BTTC D = 1,00 m - esconsidade 10° - areia extraída e brita produzida - alas retas</t>
  </si>
  <si>
    <t>0804443</t>
  </si>
  <si>
    <t>Boca de BTTC D = 1,00 m - esconsidade 15° - areia e brita comerciais - alas esconsas</t>
  </si>
  <si>
    <t>0804323</t>
  </si>
  <si>
    <t>Boca de BTTC D = 1,00 m - esconsidade 15° - areia e brita comerciais - alas retas</t>
  </si>
  <si>
    <t>0804442</t>
  </si>
  <si>
    <t>Boca de BTTC D = 1,00 m - esconsidade 15° - areia extraída e brita produzida - alas esconsas</t>
  </si>
  <si>
    <t>0804322</t>
  </si>
  <si>
    <t>Boca de BTTC D = 1,00 m - esconsidade 15° - areia extraída e brita produzida - alas retas</t>
  </si>
  <si>
    <t>0804325</t>
  </si>
  <si>
    <t>Boca de BTTC D = 1,00 m - esconsidade 20° - areia e brita comerciais - alas retas</t>
  </si>
  <si>
    <t>0804324</t>
  </si>
  <si>
    <t>Boca de BTTC D = 1,00 m - esconsidade 20° - areia extraída e brita produzida - alas retas</t>
  </si>
  <si>
    <t>0804327</t>
  </si>
  <si>
    <t>Boca de BTTC D = 1,00 m - esconsidade 25° - areia e brita comerciais - alas retas</t>
  </si>
  <si>
    <t>0804326</t>
  </si>
  <si>
    <t>Boca de BTTC D = 1,00 m - esconsidade 25° - areia extraída e brita produzida - alas retas</t>
  </si>
  <si>
    <t>0804445</t>
  </si>
  <si>
    <t>Boca de BTTC D = 1,00 m - esconsidade 30° - areia e brita comerciais - alas esconsas</t>
  </si>
  <si>
    <t>0804329</t>
  </si>
  <si>
    <t>Boca de BTTC D = 1,00 m - esconsidade 30° - areia e brita comerciais - alas retas</t>
  </si>
  <si>
    <t>0804444</t>
  </si>
  <si>
    <t>Boca de BTTC D = 1,00 m - esconsidade 30° - areia extraída e brita produzida - alas esconsas</t>
  </si>
  <si>
    <t>0804328</t>
  </si>
  <si>
    <t>Boca de BTTC D = 1,00 m - esconsidade 30° - areia extraída e brita produzida - alas retas</t>
  </si>
  <si>
    <t>0804331</t>
  </si>
  <si>
    <t>Boca de BTTC D = 1,00 m - esconsidade 35° - areia e brita comerciais - alas retas</t>
  </si>
  <si>
    <t>0804330</t>
  </si>
  <si>
    <t>Boca de BTTC D = 1,00 m - esconsidade 35° - areia extraída e brita produzida - alas retas</t>
  </si>
  <si>
    <t>0804333</t>
  </si>
  <si>
    <t>Boca de BTTC D = 1,00 m - esconsidade 40° - areia e brita comerciais - alas retas</t>
  </si>
  <si>
    <t>0804332</t>
  </si>
  <si>
    <t>Boca de BTTC D = 1,00 m - esconsidade 40° - areia extraída e brita produzida - alas retas</t>
  </si>
  <si>
    <t>0804447</t>
  </si>
  <si>
    <t>Boca de BTTC D = 1,00 m - esconsidade 45° - areia e brita comerciais - alas esconsas</t>
  </si>
  <si>
    <t>0804335</t>
  </si>
  <si>
    <t>Boca de BTTC D = 1,00 m - esconsidade 45° - areia e brita comerciais - alas retas</t>
  </si>
  <si>
    <t>0804446</t>
  </si>
  <si>
    <t>Boca de BTTC D = 1,00 m - esconsidade 45° - areia extraída e brita produzida - alas esconsas</t>
  </si>
  <si>
    <t>0804334</t>
  </si>
  <si>
    <t>Boca de BTTC D = 1,00 m - esconsidade 45° - areia extraída e brita produzida - alas retas</t>
  </si>
  <si>
    <t>0804319</t>
  </si>
  <si>
    <t>Boca de BTTC D = 1,00 m - esconsidade 5° - areia e brita comerciais - alas retas</t>
  </si>
  <si>
    <t>0804318</t>
  </si>
  <si>
    <t>Boca de BTTC D = 1,00 m - esconsidade 5° - areia extraída e brita produzida - alas retas</t>
  </si>
  <si>
    <t>0804449</t>
  </si>
  <si>
    <t>Boca de BTTC D = 1,20 m - esconsidade 0° - areia e brita comerciais - alas esconsas</t>
  </si>
  <si>
    <t>0804337</t>
  </si>
  <si>
    <t>Boca de BTTC D = 1,20 m - esconsidade 0° - areia e brita comerciais - alas retas</t>
  </si>
  <si>
    <t>0804448</t>
  </si>
  <si>
    <t>Boca de BTTC D = 1,20 m - esconsidade 0° - areia extraída e brita produzida - alas esconsas</t>
  </si>
  <si>
    <t>0804336</t>
  </si>
  <si>
    <t>Boca de BTTC D = 1,20 m - esconsidade 0° - areia extraída e brita produzida - alas retas</t>
  </si>
  <si>
    <t>0804341</t>
  </si>
  <si>
    <t>Boca de BTTC D = 1,20 m - esconsidade 10° - areia e brita comerciais - alas retas</t>
  </si>
  <si>
    <t>0804340</t>
  </si>
  <si>
    <t>Boca de BTTC D = 1,20 m - esconsidade 10° - areia extraída e brita produzida - alas retas</t>
  </si>
  <si>
    <t>0804451</t>
  </si>
  <si>
    <t>Boca de BTTC D = 1,20 m - esconsidade 15° - areia e brita comerciais - alas esconsas</t>
  </si>
  <si>
    <t>0804343</t>
  </si>
  <si>
    <t>Boca de BTTC D = 1,20 m - esconsidade 15° - areia e brita comerciais - alas retas</t>
  </si>
  <si>
    <t>0804450</t>
  </si>
  <si>
    <t>Boca de BTTC D = 1,20 m - esconsidade 15° - areia extraída e brita produzida - alas esconsas</t>
  </si>
  <si>
    <t>0804342</t>
  </si>
  <si>
    <t>Boca de BTTC D = 1,20 m - esconsidade 15° - areia extraída e brita produzida - alas retas</t>
  </si>
  <si>
    <t>0804345</t>
  </si>
  <si>
    <t>Boca de BTTC D = 1,20 m - esconsidade 20° - areia e brita comerciais - alas retas</t>
  </si>
  <si>
    <t>0804344</t>
  </si>
  <si>
    <t>Boca de BTTC D = 1,20 m - esconsidade 20° - areia extraída e brita produzida - alas retas</t>
  </si>
  <si>
    <t>0804347</t>
  </si>
  <si>
    <t>Boca de BTTC D = 1,20 m - esconsidade 25° - areia e brita comerciais - alas retas</t>
  </si>
  <si>
    <t>0804346</t>
  </si>
  <si>
    <t>Boca de BTTC D = 1,20 m - esconsidade 25° - areia extraída e brita produzida - alas retas</t>
  </si>
  <si>
    <t>0804453</t>
  </si>
  <si>
    <t>Boca de BTTC D = 1,20 m - esconsidade 30° - areia e brita comerciais - alas esconsas</t>
  </si>
  <si>
    <t>0804349</t>
  </si>
  <si>
    <t>Boca de BTTC D = 1,20 m - esconsidade 30° - areia e brita comerciais - alas retas</t>
  </si>
  <si>
    <t>0804452</t>
  </si>
  <si>
    <t>Boca de BTTC D = 1,20 m - esconsidade 30° - areia extraída e brita produzida - alas esconsas</t>
  </si>
  <si>
    <t>0804348</t>
  </si>
  <si>
    <t>Boca de BTTC D = 1,20 m - esconsidade 30° - areia extraída e brita produzida - alas retas</t>
  </si>
  <si>
    <t>0804351</t>
  </si>
  <si>
    <t>Boca de BTTC D = 1,20 m - esconsidade 35° - areia e brita comerciais - alas retas</t>
  </si>
  <si>
    <t>0804350</t>
  </si>
  <si>
    <t>Boca de BTTC D = 1,20 m - esconsidade 35° - areia extraída e brita produzida - alas retas</t>
  </si>
  <si>
    <t>0804353</t>
  </si>
  <si>
    <t>Boca de BTTC D = 1,20 m - esconsidade 40° - areia e brita comerciais - alas retas</t>
  </si>
  <si>
    <t>0804352</t>
  </si>
  <si>
    <t>Boca de BTTC D = 1,20 m - esconsidade 40° - areia extraída e brita produzida - alas retas</t>
  </si>
  <si>
    <t>0804455</t>
  </si>
  <si>
    <t>Boca de BTTC D = 1,20 m - esconsidade 45° - areia e brita comerciais - alas esconsas</t>
  </si>
  <si>
    <t>0804355</t>
  </si>
  <si>
    <t>Boca de BTTC D = 1,20 m - esconsidade 45° - areia e brita comerciais - alas retas</t>
  </si>
  <si>
    <t>0804454</t>
  </si>
  <si>
    <t>Boca de BTTC D = 1,20 m - esconsidade 45° - areia extraída e brita produzida - alas esconsas</t>
  </si>
  <si>
    <t>0804354</t>
  </si>
  <si>
    <t>Boca de BTTC D = 1,20 m - esconsidade 45° - areia extraída e brita produzida - alas retas</t>
  </si>
  <si>
    <t>0804339</t>
  </si>
  <si>
    <t>Boca de BTTC D = 1,20 m - esconsidade 5° - areia e brita comerciais - alas retas</t>
  </si>
  <si>
    <t>0804338</t>
  </si>
  <si>
    <t>Boca de BTTC D = 1,20 m - esconsidade 5° - areia extraída e brita produzida - alas retas</t>
  </si>
  <si>
    <t>0804457</t>
  </si>
  <si>
    <t>Boca de BTTC D = 1,50 m - esconsidade 0° - areia e brita comerciais - alas esconsas</t>
  </si>
  <si>
    <t>0804357</t>
  </si>
  <si>
    <t>Boca de BTTC D = 1,50 m - esconsidade 0° - areia e brita comerciais - alas retas</t>
  </si>
  <si>
    <t>0804456</t>
  </si>
  <si>
    <t>Boca de BTTC D = 1,50 m - esconsidade 0° - areia extraída e brita produzida - alas esconsas</t>
  </si>
  <si>
    <t>0804356</t>
  </si>
  <si>
    <t>Boca de BTTC D = 1,50 m - esconsidade 0° - areia extraída e brita produzida - alas retas</t>
  </si>
  <si>
    <t>0804361</t>
  </si>
  <si>
    <t>Boca de BTTC D = 1,50 m - esconsidade 10° - areia e brita comerciais - alas retas</t>
  </si>
  <si>
    <t>0804360</t>
  </si>
  <si>
    <t>Boca de BTTC D = 1,50 m - esconsidade 10° - areia extraída e brita produzida - alas retas</t>
  </si>
  <si>
    <t>0804459</t>
  </si>
  <si>
    <t>Boca de BTTC D = 1,50 m - esconsidade 15° - areia e brita comerciais - alas esconsas</t>
  </si>
  <si>
    <t>0804363</t>
  </si>
  <si>
    <t>Boca de BTTC D = 1,50 m - esconsidade 15° - areia e brita comerciais - alas retas</t>
  </si>
  <si>
    <t>0804458</t>
  </si>
  <si>
    <t>Boca de BTTC D = 1,50 m - esconsidade 15° - areia extraída e brita produzida - alas esconsas</t>
  </si>
  <si>
    <t>0804362</t>
  </si>
  <si>
    <t>Boca de BTTC D = 1,50 m - esconsidade 15° - areia extraída e brita produzida - alas retas</t>
  </si>
  <si>
    <t>0804365</t>
  </si>
  <si>
    <t>Boca de BTTC D = 1,50 m - esconsidade 20° - areia e brita comerciais - alas retas</t>
  </si>
  <si>
    <t>0804364</t>
  </si>
  <si>
    <t>Boca de BTTC D = 1,50 m - esconsidade 20° - areia extraída e brita produzida - alas retas</t>
  </si>
  <si>
    <t>0804367</t>
  </si>
  <si>
    <t>Boca de BTTC D = 1,50 m - esconsidade 25° - areia e brita comerciais - alas retas</t>
  </si>
  <si>
    <t>0804366</t>
  </si>
  <si>
    <t>Boca de BTTC D = 1,50 m - esconsidade 25° - areia extraída e brita produzida - alas retas</t>
  </si>
  <si>
    <t>0804461</t>
  </si>
  <si>
    <t>Boca de BTTC D = 1,50 m - esconsidade 30° - areia e brita comerciais - alas esconsas</t>
  </si>
  <si>
    <t>0804369</t>
  </si>
  <si>
    <t>Boca de BTTC D = 1,50 m - esconsidade 30° - areia e brita comerciais - alas retas</t>
  </si>
  <si>
    <t>0804460</t>
  </si>
  <si>
    <t>Boca de BTTC D = 1,50 m - esconsidade 30° - areia extraída e brita produzida - alas esconsas</t>
  </si>
  <si>
    <t>0804371</t>
  </si>
  <si>
    <t>Boca de BTTC D = 1,50 m - esconsidade 35° - areia e brita comerciais - alas retas</t>
  </si>
  <si>
    <t>0804370</t>
  </si>
  <si>
    <t>Boca de BTTC D = 1,50 m - esconsidade 35° - areia extraída e brita produzida - alas retas</t>
  </si>
  <si>
    <t>0804373</t>
  </si>
  <si>
    <t>Boca de BTTC D = 1,50 m - esconsidade 40° - areia e brita comerciais - alas retas</t>
  </si>
  <si>
    <t>0804372</t>
  </si>
  <si>
    <t>Boca de BTTC D = 1,50 m - esconsidade 40° - areia extraída e brita produzida - alas retas</t>
  </si>
  <si>
    <t>0804463</t>
  </si>
  <si>
    <t>Boca de BTTC D = 1,50 m - esconsidade 45° - areia e brita comerciais - alas esconsas</t>
  </si>
  <si>
    <t>0804375</t>
  </si>
  <si>
    <t>Boca de BTTC D = 1,50 m - esconsidade 45° - areia e brita comerciais - alas retas</t>
  </si>
  <si>
    <t>0804462</t>
  </si>
  <si>
    <t>Boca de BTTC D = 1,50 m - esconsidade 45° - areia extraída e brita produzida - alas esconsas</t>
  </si>
  <si>
    <t>0804374</t>
  </si>
  <si>
    <t>Boca de BTTC D = 1,50 m - esconsidade 45° - areia extraída e brita produzida - alas retas</t>
  </si>
  <si>
    <t>0804359</t>
  </si>
  <si>
    <t>Boca de BTTC D = 1,50 m - esconsidade 5° - areia e brita comerciais - alas retas</t>
  </si>
  <si>
    <t>0804358</t>
  </si>
  <si>
    <t>Boca de BTTC D = 1,50 m - esconsidade 5° - areia extraída e brita produzida - alas retas</t>
  </si>
  <si>
    <t>0804368</t>
  </si>
  <si>
    <t>Boca de BTTC D = 1,50 m esconsidade 30° - areia extraída e brita produzida - alas retas</t>
  </si>
  <si>
    <t>0804465</t>
  </si>
  <si>
    <t>Confecção de tubos de concreto armado D = 0,60 m PA1 - areia e brita comerciais</t>
  </si>
  <si>
    <t>0804464</t>
  </si>
  <si>
    <t>Confecção de tubos de concreto armado D = 0,60 m PA1 - areia extraída e brita produzida</t>
  </si>
  <si>
    <t>0804475</t>
  </si>
  <si>
    <t>Confecção de tubos de concreto armado D = 0,60 m PA2 - areia e brita comerciais</t>
  </si>
  <si>
    <t>0804474</t>
  </si>
  <si>
    <t>Confecção de tubos de concreto armado D = 0,60 m PA2 - areia extraída e brita produzida</t>
  </si>
  <si>
    <t>0804485</t>
  </si>
  <si>
    <t>Confecção de tubos de concreto armado D = 0,60 m PA3 - areia e brita comerciais</t>
  </si>
  <si>
    <t>0804484</t>
  </si>
  <si>
    <t>Confecção de tubos de concreto armado D = 0,60 m PA3 - areia extraída e brita produzida</t>
  </si>
  <si>
    <t>0804495</t>
  </si>
  <si>
    <t>Confecção de tubos de concreto armado D = 0,60 m PA4 - areia e brita comerciais</t>
  </si>
  <si>
    <t>0804494</t>
  </si>
  <si>
    <t>Confecção de tubos de concreto armado D = 0,60 m PA4 - areia extraída e brita produzida</t>
  </si>
  <si>
    <t>0804467</t>
  </si>
  <si>
    <t>Confecção de tubos de concreto armado D = 0,80 m PA1 - areia e brita comerciais</t>
  </si>
  <si>
    <t>0804466</t>
  </si>
  <si>
    <t>Confecção de tubos de concreto armado D = 0,80 m PA1 - areia extraída e brita produzida</t>
  </si>
  <si>
    <t>0804477</t>
  </si>
  <si>
    <t>Confecção de tubos de concreto armado D = 0,80 m PA2 - areia e brita comerciais</t>
  </si>
  <si>
    <t>0804476</t>
  </si>
  <si>
    <t>Confecção de tubos de concreto armado D = 0,80 m PA2 - areia extraída e brita produzida</t>
  </si>
  <si>
    <t>0804487</t>
  </si>
  <si>
    <t>Confecção de tubos de concreto armado D = 0,80 m PA3 - areia e brita comerciais</t>
  </si>
  <si>
    <t>0804486</t>
  </si>
  <si>
    <t>Confecção de tubos de concreto armado D = 0,80 m PA3 - areia extraída e brita produzida</t>
  </si>
  <si>
    <t>0804497</t>
  </si>
  <si>
    <t>Confecção de tubos de concreto armado D = 0,80 m PA4 - areia e brita comerciais</t>
  </si>
  <si>
    <t>0804496</t>
  </si>
  <si>
    <t>Confecção de tubos de concreto armado D = 0,80 m PA4 - areia extraída e brita produzida</t>
  </si>
  <si>
    <t>0804469</t>
  </si>
  <si>
    <t>Confecção de tubos de concreto armado D = 1,00 m PA1 - areia e brita comerciais</t>
  </si>
  <si>
    <t>0804468</t>
  </si>
  <si>
    <t>Confecção de tubos de concreto armado D = 1,00 m PA1 - areia extraída e brita produzida</t>
  </si>
  <si>
    <t>0804479</t>
  </si>
  <si>
    <t>Confecção de tubos de concreto armado D = 1,00 m PA2 - areia e brita comerciais</t>
  </si>
  <si>
    <t>0804478</t>
  </si>
  <si>
    <t>Confecção de tubos de concreto armado D = 1,00 m PA2 - areia extraída e brita produzida</t>
  </si>
  <si>
    <t>0804489</t>
  </si>
  <si>
    <t>Confecção de tubos de concreto armado D = 1,00 m PA3 - areia e brita comerciais</t>
  </si>
  <si>
    <t>0804488</t>
  </si>
  <si>
    <t>Confecção de tubos de concreto armado D = 1,00 m PA3 - areia extraída e brita produzida</t>
  </si>
  <si>
    <t>0804499</t>
  </si>
  <si>
    <t>Confecção de tubos de concreto armado D = 1,00 m PA4 - areia e brita comerciais</t>
  </si>
  <si>
    <t>0804498</t>
  </si>
  <si>
    <t>Confecção de tubos de concreto armado D = 1,00 m PA4 - areia extraída e brita produzida</t>
  </si>
  <si>
    <t>0804471</t>
  </si>
  <si>
    <t>Confecção de tubos de concreto armado D = 1,20 m PA1 - areia e brita comerciais</t>
  </si>
  <si>
    <t>0804470</t>
  </si>
  <si>
    <t>Confecção de tubos de concreto armado D = 1,20 m PA1 - areia extraída e brita produzida</t>
  </si>
  <si>
    <t>0804481</t>
  </si>
  <si>
    <t>Confecção de tubos de concreto armado D = 1,20 m PA2 - areia e brita comerciais</t>
  </si>
  <si>
    <t>0804480</t>
  </si>
  <si>
    <t>Confecção de tubos de concreto armado D = 1,20 m PA2 - areia extraída e brita produzida</t>
  </si>
  <si>
    <t>0804491</t>
  </si>
  <si>
    <t>Confecção de tubos de concreto armado D = 1,20 m PA3 - areia e brita comerciais</t>
  </si>
  <si>
    <t>0804490</t>
  </si>
  <si>
    <t>Confecção de tubos de concreto armado D = 1,20 m PA3 - areia extraída e brita produzida</t>
  </si>
  <si>
    <t>0804501</t>
  </si>
  <si>
    <t>Confecção de tubos de concreto armado D = 1,20 m PA4 - areia e brita comerciais</t>
  </si>
  <si>
    <t>0804500</t>
  </si>
  <si>
    <t>Confecção de tubos de concreto armado D = 1,20 m PA4 - areia extraída e brita produzida</t>
  </si>
  <si>
    <t>0804473</t>
  </si>
  <si>
    <t>Confecção de tubos de concreto armado D = 1,50 m PA1 - areia e brita comerciais</t>
  </si>
  <si>
    <t>0804472</t>
  </si>
  <si>
    <t>Confecção de tubos de concreto armado D = 1,50 m PA1 - areia extraída e brita produzida</t>
  </si>
  <si>
    <t>0804483</t>
  </si>
  <si>
    <t>Confecção de tubos de concreto armado D = 1,50 m PA2 - areia e brita comerciais</t>
  </si>
  <si>
    <t>0804482</t>
  </si>
  <si>
    <t>Confecção de tubos de concreto armado D = 1,50 m PA2 - areia extraída e brita produzida</t>
  </si>
  <si>
    <t>0804493</t>
  </si>
  <si>
    <t>Confecção de tubos de concreto armado D = 1,50 m PA3 - areia e brita comerciais</t>
  </si>
  <si>
    <t>0804492</t>
  </si>
  <si>
    <t>Confecção de tubos de concreto armado D = 1,50 m PA3 - areia extraída e brita produzida</t>
  </si>
  <si>
    <t>0804503</t>
  </si>
  <si>
    <t>Confecção de tubos de concreto armado D = 1,50 m PA4 - areia e brita comerciais</t>
  </si>
  <si>
    <t>0804502</t>
  </si>
  <si>
    <t>Confecção de tubos de concreto armado D = 1,50 m PA4 - areia extraída e brita produzida</t>
  </si>
  <si>
    <t>0804180</t>
  </si>
  <si>
    <t>Corpo de BDTC D = 0,80 m PA1 - areia extraída e brita e pedra de mão produzidas</t>
  </si>
  <si>
    <t>0804181</t>
  </si>
  <si>
    <t>Corpo de BDTC D = 0,80 m PA1 - areia, brita e pedra de mão comerciais</t>
  </si>
  <si>
    <t>0804182</t>
  </si>
  <si>
    <t>Corpo de BDTC D = 0,80 m PA2 - areia extraída e brita e pedra de mão produzidas</t>
  </si>
  <si>
    <t>0804183</t>
  </si>
  <si>
    <t>Corpo de BDTC D = 0,80 m PA2 - areia, brita e pedra de mão comerciais</t>
  </si>
  <si>
    <t>0804184</t>
  </si>
  <si>
    <t>Corpo de BDTC D = 0,80 m PA3 - areia extraída e brita e pedra de mão produzidas</t>
  </si>
  <si>
    <t>0804185</t>
  </si>
  <si>
    <t>Corpo de BDTC D = 0,80 m PA3 - areia, brita e pedra de mão comerciais</t>
  </si>
  <si>
    <t>0804186</t>
  </si>
  <si>
    <t>Corpo de BDTC D = 0,80 m PA4 - areia extraída e brita e pedra de mão produzidas</t>
  </si>
  <si>
    <t>0804187</t>
  </si>
  <si>
    <t>Corpo de BDTC D = 0,80 m PA4 - areia, brita e pedra de mão comerciais</t>
  </si>
  <si>
    <t>0804188</t>
  </si>
  <si>
    <t>Corpo de BDTC D = 1,00 m PA1 - areia extraída e brita e pedra de mão produzidas</t>
  </si>
  <si>
    <t>0804189</t>
  </si>
  <si>
    <t>Corpo de BDTC D = 1,00 m PA1 - areia, brita e pedra de mão comerciais</t>
  </si>
  <si>
    <t>0804190</t>
  </si>
  <si>
    <t>Corpo de BDTC D = 1,00 m PA2 - areia extraída e brita e pedra de mão produzidas</t>
  </si>
  <si>
    <t>0804191</t>
  </si>
  <si>
    <t>Corpo de BDTC D = 1,00 m PA2 - areia, brita e pedra de mão comerciais</t>
  </si>
  <si>
    <t>0804192</t>
  </si>
  <si>
    <t>Corpo de BDTC D = 1,00 m PA3 - areia extraída e brita e pedra de mão produzidas</t>
  </si>
  <si>
    <t>0804193</t>
  </si>
  <si>
    <t>Corpo de BDTC D = 1,00 m PA3 - areia, brita e pedra de mão comerciais</t>
  </si>
  <si>
    <t>0804194</t>
  </si>
  <si>
    <t>Corpo de BDTC D = 1,00 m PA4 - areia extraída e brita e pedra de mão produzidas</t>
  </si>
  <si>
    <t>0804195</t>
  </si>
  <si>
    <t>Corpo de BDTC D = 1,00 m PA4 - areia, brita e pedra de mão comerciais</t>
  </si>
  <si>
    <t>0804196</t>
  </si>
  <si>
    <t>Corpo de BDTC D = 1,20 m PA1 - areia extraída e brita e pedra de mão produzidas</t>
  </si>
  <si>
    <t>0804197</t>
  </si>
  <si>
    <t>Corpo de BDTC D = 1,20 m PA1 - areia, brita e pedra de mão comerciais</t>
  </si>
  <si>
    <t>0804198</t>
  </si>
  <si>
    <t>Corpo de BDTC D = 1,20 m PA2 - areia extraída e brita e pedra de mão produzidas</t>
  </si>
  <si>
    <t>0804199</t>
  </si>
  <si>
    <t>Corpo de BDTC D = 1,20 m PA2 - areia, brita e pedra de mão comerciais</t>
  </si>
  <si>
    <t>0804200</t>
  </si>
  <si>
    <t>Corpo de BDTC D = 1,20 m PA3 - areia extraída e brita e pedra de mão produzidas</t>
  </si>
  <si>
    <t>0804201</t>
  </si>
  <si>
    <t>Corpo de BDTC D = 1,20 m PA3 - areia, brita e pedra de mão comerciais</t>
  </si>
  <si>
    <t>0804202</t>
  </si>
  <si>
    <t>Corpo de BDTC D = 1,20 m PA4 - areia extraída e brita e pedra de mão produzidas</t>
  </si>
  <si>
    <t>0804203</t>
  </si>
  <si>
    <t>Corpo de BDTC D = 1,20 m PA4 - areia, brita e pedra de mão comerciais</t>
  </si>
  <si>
    <t>0804204</t>
  </si>
  <si>
    <t>Corpo de BDTC D = 1,50 m PA1 - areia extraída e brita e pedra de mão produzidas</t>
  </si>
  <si>
    <t>0804205</t>
  </si>
  <si>
    <t>Corpo de BDTC D = 1,50 m PA1 - areia, brita e pedra de mão comerciais</t>
  </si>
  <si>
    <t>0804206</t>
  </si>
  <si>
    <t>Corpo de BDTC D = 1,50 m PA2 - areia extraída e brita e pedra de mão produzidas</t>
  </si>
  <si>
    <t>0804207</t>
  </si>
  <si>
    <t>Corpo de BDTC D = 1,50 m PA2 - areia, brita e pedra de mão comerciais</t>
  </si>
  <si>
    <t>0804208</t>
  </si>
  <si>
    <t>Corpo de BDTC D = 1,50 m PA3 - areia extraída e brita e pedra de mão produzidas</t>
  </si>
  <si>
    <t>0804209</t>
  </si>
  <si>
    <t>Corpo de BDTC D = 1,50 m PA3 - areia, brita e pedra de mão comerciais</t>
  </si>
  <si>
    <t>0804210</t>
  </si>
  <si>
    <t>Corpo de BDTC D = 1,50 m PA4 - areia extraída e brita e pedra de mão produzidas</t>
  </si>
  <si>
    <t>0804211</t>
  </si>
  <si>
    <t>Corpo de BDTC D = 1,50 m PA4 - areia, brita e pedra de mão comerciais</t>
  </si>
  <si>
    <t>0804012</t>
  </si>
  <si>
    <t>Corpo de BSTC D = 0,40 m PA1 - areia extraída e brita e pedra de mão produzidas</t>
  </si>
  <si>
    <t>0804013</t>
  </si>
  <si>
    <t>Corpo de BSTC D = 0,40 m PA1 - areia, brita e pedra de mão comerciais</t>
  </si>
  <si>
    <t>0804014</t>
  </si>
  <si>
    <t>Corpo de BSTC D = 0,40 m PA2 - areia extraída e brita e pedra de mão produzidas</t>
  </si>
  <si>
    <t>0804015</t>
  </si>
  <si>
    <t>Corpo de BSTC D = 0,40 m PA2 - areia, brita e pedra de mão comerciais</t>
  </si>
  <si>
    <t>0804016</t>
  </si>
  <si>
    <t>Corpo de BSTC D = 0,40 m PA3 - areia extraída e brita e pedra de mão produzidas</t>
  </si>
  <si>
    <t>0804017</t>
  </si>
  <si>
    <t>Corpo de BSTC D = 0,40 m PA3 - areia, brita e pedra de mão comerciais</t>
  </si>
  <si>
    <t>0804018</t>
  </si>
  <si>
    <t>Corpo de BSTC D = 0,40 m PA4 - areia extraída e brita e pedra de mão produzidas</t>
  </si>
  <si>
    <t>0804019</t>
  </si>
  <si>
    <t>Corpo de BSTC D = 0,40 m PA4 - areia, brita e pedra de mão comerciais</t>
  </si>
  <si>
    <t>0804020</t>
  </si>
  <si>
    <t>Corpo de BSTC D = 0,60 m PA1 - areia extraída e brita e pedra de mão produzidas</t>
  </si>
  <si>
    <t>0804021</t>
  </si>
  <si>
    <t>Corpo de BSTC D = 0,60 m PA1 - areia, brita e pedra de mão comerciais</t>
  </si>
  <si>
    <t>0804022</t>
  </si>
  <si>
    <t>Corpo de BSTC D = 0,60 m PA2 - areia extraída e brita e pedra de mão produzidas</t>
  </si>
  <si>
    <t>0804023</t>
  </si>
  <si>
    <t>Corpo de BSTC D = 0,60 m PA2 - areia, brita e pedra de mão comerciais</t>
  </si>
  <si>
    <t>0804024</t>
  </si>
  <si>
    <t>Corpo de BSTC D = 0,60 m PA3 - areia extraída e brita e pedra de mão produzidas</t>
  </si>
  <si>
    <t>0804025</t>
  </si>
  <si>
    <t>Corpo de BSTC D = 0,60 m PA3 - areia, brita e pedra de mão comerciais</t>
  </si>
  <si>
    <t>0804026</t>
  </si>
  <si>
    <t>Corpo de BSTC D = 0,60 m PA4 - areia extraída e brita e pedra de mão produzidas</t>
  </si>
  <si>
    <t>0804027</t>
  </si>
  <si>
    <t>Corpo de BSTC D = 0,60 m PA4 - areia, brita e pedra de mão comerciais</t>
  </si>
  <si>
    <t>0804028</t>
  </si>
  <si>
    <t>Corpo de BSTC D = 0,80 m PA1 - areia extraída e brita e pedra de mão produzidas</t>
  </si>
  <si>
    <t>0804029</t>
  </si>
  <si>
    <t>Corpo de BSTC D = 0,80 m PA1 - areia, brita e pedra de mão comerciais</t>
  </si>
  <si>
    <t>0804030</t>
  </si>
  <si>
    <t>Corpo de BSTC D = 0,80 m PA2 - areia extraída e brita e pedra de mão produzidas</t>
  </si>
  <si>
    <t>0804031</t>
  </si>
  <si>
    <t>Corpo de BSTC D = 0,80 m PA2 - areia, brita e pedra de mão comerciais</t>
  </si>
  <si>
    <t>0804032</t>
  </si>
  <si>
    <t>Corpo de BSTC D = 0,80 m PA3 - areia extraída e brita e pedra de mão produzidas</t>
  </si>
  <si>
    <t>0804033</t>
  </si>
  <si>
    <t>Corpo de BSTC D = 0,80 m PA3 - areia, brita e pedra de mão comerciais</t>
  </si>
  <si>
    <t>0804034</t>
  </si>
  <si>
    <t>Corpo de BSTC D = 0,80 m PA4 - areia extraída e brita e pedra de mão produzidas</t>
  </si>
  <si>
    <t>0804035</t>
  </si>
  <si>
    <t>Corpo de BSTC D = 0,80 m PA4 - areia, brita e pedra de mão comerciais</t>
  </si>
  <si>
    <t>0804036</t>
  </si>
  <si>
    <t>Corpo de BSTC D = 1,00 m PA1 - areia extraída e brita e pedra de mão produzidas</t>
  </si>
  <si>
    <t>0804037</t>
  </si>
  <si>
    <t>Corpo de BSTC D = 1,00 m PA1 - areia, brita e pedra de mão comerciais</t>
  </si>
  <si>
    <t>0804038</t>
  </si>
  <si>
    <t>Corpo de BSTC D = 1,00 m PA2 - areia extraída e brita e pedra de mão produzidas</t>
  </si>
  <si>
    <t>0804039</t>
  </si>
  <si>
    <t>Corpo de BSTC D = 1,00 m PA2 - areia, brita e pedra de mão comerciais</t>
  </si>
  <si>
    <t>0804040</t>
  </si>
  <si>
    <t>Corpo de BSTC D = 1,00 m PA3 - areia extraída e brita e pedra de mão produzidas</t>
  </si>
  <si>
    <t>0804041</t>
  </si>
  <si>
    <t>Corpo de BSTC D = 1,00 m PA3 - areia, brita e pedra de mão comerciais</t>
  </si>
  <si>
    <t>0804042</t>
  </si>
  <si>
    <t>Corpo de BSTC D = 1,00 m PA4 - areia extraída e brita e pedra de mão produzidas</t>
  </si>
  <si>
    <t>0804043</t>
  </si>
  <si>
    <t>Corpo de BSTC D = 1,00 m PA4 - areia, brita e pedra de mão comerciais</t>
  </si>
  <si>
    <t>0804044</t>
  </si>
  <si>
    <t>Corpo de BSTC D = 1,20 m PA1 - areia extraída e brita e pedra de mão produzidas</t>
  </si>
  <si>
    <t>0804045</t>
  </si>
  <si>
    <t>Corpo de BSTC D = 1,20 m PA1 - areia, brita e pedra de mão comerciais</t>
  </si>
  <si>
    <t>0804046</t>
  </si>
  <si>
    <t>Corpo de BSTC D = 1,20 m PA2 - areia extraída e brita e pedra de mão produzidas</t>
  </si>
  <si>
    <t>0804047</t>
  </si>
  <si>
    <t>Corpo de BSTC D = 1,20 m PA2 - areia, brita e pedra de mão comerciais</t>
  </si>
  <si>
    <t>0804048</t>
  </si>
  <si>
    <t>Corpo de BSTC D = 1,20 m PA3 - areia extraída e brita e pedra de mão produzidas</t>
  </si>
  <si>
    <t>0804049</t>
  </si>
  <si>
    <t>Corpo de BSTC D = 1,20 m PA3 - areia, brita e pedra de mão comerciais</t>
  </si>
  <si>
    <t>0804050</t>
  </si>
  <si>
    <t>Corpo de BSTC D = 1,20 m PA4 - areia extraída e brita e pedra de mão produzidas</t>
  </si>
  <si>
    <t>0804051</t>
  </si>
  <si>
    <t>Corpo de BSTC D = 1,20 m PA4 - areia, brita e pedra de mão comerciais</t>
  </si>
  <si>
    <t>0804052</t>
  </si>
  <si>
    <t>Corpo de BSTC D = 1,50 m PA1 - areia extraída e brita e pedra de mão produzidas</t>
  </si>
  <si>
    <t>0804053</t>
  </si>
  <si>
    <t>Corpo de BSTC D = 1,50 m PA1 - areia, brita e pedra de mão comerciais</t>
  </si>
  <si>
    <t>0804054</t>
  </si>
  <si>
    <t>Corpo de BSTC D = 1,50 m PA2 - areia extraída e brita e pedra de mão produzidas</t>
  </si>
  <si>
    <t>0804055</t>
  </si>
  <si>
    <t>Corpo de BSTC D = 1,50 m PA2 - areia, brita e pedra de mão comerciais</t>
  </si>
  <si>
    <t>0804056</t>
  </si>
  <si>
    <t>Corpo de BSTC D = 1,50 m PA3 - areia extraída e brita e pedra de mão produzidas</t>
  </si>
  <si>
    <t>0804057</t>
  </si>
  <si>
    <t>Corpo de BSTC D = 1,50 m PA3 - areia, brita e pedra de mão comerciais</t>
  </si>
  <si>
    <t>0804058</t>
  </si>
  <si>
    <t>Corpo de BSTC D = 1,50 m PA4 - areia extraída e brita e pedra de mão produzidas</t>
  </si>
  <si>
    <t>0804059</t>
  </si>
  <si>
    <t>Corpo de BSTC D = 1,50 m PA4 - areia, brita e pedra de mão comerciais</t>
  </si>
  <si>
    <t>0804292</t>
  </si>
  <si>
    <t>Corpo de BTTC D = 1,00 m PA1 - areia extraída e brita e pedra de mão produzidas</t>
  </si>
  <si>
    <t>0804293</t>
  </si>
  <si>
    <t>Corpo de BTTC D = 1,00 m PA1 - areia, brita e pedra de mão comerciais</t>
  </si>
  <si>
    <t>0804294</t>
  </si>
  <si>
    <t>Corpo de BTTC D = 1,00 m PA2 - areia extraída e brita e pedra de mão produzidas</t>
  </si>
  <si>
    <t>0804295</t>
  </si>
  <si>
    <t>Corpo de BTTC D = 1,00 m PA2 - areia, brita e pedra de mão comerciais</t>
  </si>
  <si>
    <t>0804296</t>
  </si>
  <si>
    <t>Corpo de BTTC D = 1,00 m PA3 - areia extraída e brita e pedra de mão produzidas</t>
  </si>
  <si>
    <t>0804297</t>
  </si>
  <si>
    <t>Corpo de BTTC D = 1,00 m PA3 - areia, brita e pedra de mão comerciais</t>
  </si>
  <si>
    <t>0804298</t>
  </si>
  <si>
    <t>Corpo de BTTC D = 1,00 m PA4 - areia extraída e brita e pedra de mão produzidas</t>
  </si>
  <si>
    <t>0804299</t>
  </si>
  <si>
    <t>Corpo de BTTC D = 1,00 m PA4 - areia, brita e pedra de mão comerciais</t>
  </si>
  <si>
    <t>0804300</t>
  </si>
  <si>
    <t>Corpo de BTTC D = 1,20 m PA1 - areia extraída e brita e pedra de mão produzidas</t>
  </si>
  <si>
    <t>0804301</t>
  </si>
  <si>
    <t>Corpo de BTTC D = 1,20 m PA1 - areia, brita e pedra de mão comerciais</t>
  </si>
  <si>
    <t>0804302</t>
  </si>
  <si>
    <t>Corpo de BTTC D = 1,20 m PA2 - areia extraída e brita e pedra de mão produzidas</t>
  </si>
  <si>
    <t>0804303</t>
  </si>
  <si>
    <t>Corpo de BTTC D = 1,20 m PA2 - areia, brita e pedra de mão comerciais</t>
  </si>
  <si>
    <t>0804304</t>
  </si>
  <si>
    <t>Corpo de BTTC D = 1,20 m PA3 - areia extraída e brita e pedra de mão produzidas</t>
  </si>
  <si>
    <t>0804305</t>
  </si>
  <si>
    <t>Corpo de BTTC D = 1,20 m PA3 - areia, brita e pedra de mão comerciais</t>
  </si>
  <si>
    <t>0804306</t>
  </si>
  <si>
    <t>Corpo de BTTC D = 1,20 m PA4 - areia extraída e brita e pedra de mão produzidas</t>
  </si>
  <si>
    <t>0804307</t>
  </si>
  <si>
    <t>Corpo de BTTC D = 1,20 m PA4 - areia, brita e pedra de mão comerciais</t>
  </si>
  <si>
    <t>0804308</t>
  </si>
  <si>
    <t>Corpo de BTTC D = 1,50 m PA1 - areia extraída e brita e pedra de mão produzidas</t>
  </si>
  <si>
    <t>0804309</t>
  </si>
  <si>
    <t>Corpo de BTTC D = 1,50 m PA1 - areia, brita e pedra de mão comerciais</t>
  </si>
  <si>
    <t>0804310</t>
  </si>
  <si>
    <t>Corpo de BTTC D = 1,50 m PA2 - areia extraída e brita e pedra de mão produzidas</t>
  </si>
  <si>
    <t>0804311</t>
  </si>
  <si>
    <t>Corpo de BTTC D = 1,50 m PA2 - areia, brita e pedra de mão comerciais</t>
  </si>
  <si>
    <t>0804312</t>
  </si>
  <si>
    <t>Corpo de BTTC D = 1,50 m PA3 - areia extraída e brita e pedra de mão produzidas</t>
  </si>
  <si>
    <t>0804313</t>
  </si>
  <si>
    <t>Corpo de BTTC D = 1,50 m PA3 - areia, brita e pedra de mão comerciais</t>
  </si>
  <si>
    <t>0804314</t>
  </si>
  <si>
    <t>Corpo de BTTC D = 1,50 m PA4 - areia extraída e brita e pedra de mão produzidas</t>
  </si>
  <si>
    <t>0804315</t>
  </si>
  <si>
    <t>Corpo de BTTC D = 1,50 m PA4 - areia, brita e pedra de mão comerciais</t>
  </si>
  <si>
    <t>0805446</t>
  </si>
  <si>
    <t>Dentes para bueiros duplos D = 0,80 m - areia extraída e brita e pedra de mão produzidas</t>
  </si>
  <si>
    <t>0805447</t>
  </si>
  <si>
    <t>Dentes para bueiros duplos D = 0,80 m - areia, brita e pedra de mão comerciais</t>
  </si>
  <si>
    <t>0805448</t>
  </si>
  <si>
    <t>Dentes para bueiros duplos D = 1,00 m - areia extraída e brita e pedra de mão produzidas</t>
  </si>
  <si>
    <t>0805449</t>
  </si>
  <si>
    <t>Dentes para bueiros duplos D = 1,00 m - areia, brita e pedra de mão comerciais</t>
  </si>
  <si>
    <t>0805450</t>
  </si>
  <si>
    <t>Dentes para bueiros duplos D = 1,20 m - areia extraída e brita e pedra de mão produzidas</t>
  </si>
  <si>
    <t>0805451</t>
  </si>
  <si>
    <t>Dentes para bueiros duplos D = 1,20 m - areia, brita e pedra de mão comerciais</t>
  </si>
  <si>
    <t>0805452</t>
  </si>
  <si>
    <t>Dentes para bueiros duplos D = 1,50 m - areia extraída e brita e pedra de mão produzidas</t>
  </si>
  <si>
    <t>0805453</t>
  </si>
  <si>
    <t>Dentes para bueiros duplos D = 1,50 m - areia, brita e pedra de mão comerciais</t>
  </si>
  <si>
    <t>0805434</t>
  </si>
  <si>
    <t>Dentes para bueiros simples D = 0,40 m - areia extraída e brita e pedra de mão produzidas</t>
  </si>
  <si>
    <t>0805435</t>
  </si>
  <si>
    <t>Dentes para bueiros simples D = 0,40 m - areia, brita e pedra de mão comerciais</t>
  </si>
  <si>
    <t>0805436</t>
  </si>
  <si>
    <t>Dentes para bueiros simples D = 0,60 m - areia extraída e brita e pedra de mão produzidas</t>
  </si>
  <si>
    <t>0805437</t>
  </si>
  <si>
    <t>Dentes para bueiros simples D = 0,60 m - areia, brita e pedra de mão comerciais</t>
  </si>
  <si>
    <t>0805438</t>
  </si>
  <si>
    <t>Dentes para bueiros simples D = 0,80 m - areia extraída e brita e pedra de mão produzidas</t>
  </si>
  <si>
    <t>0805439</t>
  </si>
  <si>
    <t>Dentes para bueiros simples D = 0,80 m - areia, brita e pedra de mão comerciais</t>
  </si>
  <si>
    <t>0805440</t>
  </si>
  <si>
    <t>Dentes para bueiros simples D = 1,00 m - areia extraída e brita e pedra de mão produzidas</t>
  </si>
  <si>
    <t>0805441</t>
  </si>
  <si>
    <t>Dentes para bueiros simples D = 1,00 m - areia, brita e pedra de mão comerciais</t>
  </si>
  <si>
    <t>0805442</t>
  </si>
  <si>
    <t>Dentes para bueiros simples D = 1,20 m - areia extraída e brita e pedra de mão produzidas</t>
  </si>
  <si>
    <t>0805443</t>
  </si>
  <si>
    <t>Dentes para bueiros simples D = 1,20 m - areia, brita e pedra de mão comerciais</t>
  </si>
  <si>
    <t>0805444</t>
  </si>
  <si>
    <t>Dentes para bueiros simples D = 1,50 m - areia extraída e brita e pedra de mão produzidas</t>
  </si>
  <si>
    <t>0805445</t>
  </si>
  <si>
    <t>Dentes para bueiros simples D = 1,50 m - areia, brita e pedra de mão comerciais</t>
  </si>
  <si>
    <t>0805454</t>
  </si>
  <si>
    <t>Dentes para bueiros triplos D = 1,00 m - areia extraída e brita e pedra de mão produzidas</t>
  </si>
  <si>
    <t>0805455</t>
  </si>
  <si>
    <t>Dentes para bueiros triplos D = 1,00 m - areia, brita e pedra de mão comerciais</t>
  </si>
  <si>
    <t>0805456</t>
  </si>
  <si>
    <t>Dentes para bueiros triplos D = 1,20 m - areia extraída e brita e pedra de mão produzidas</t>
  </si>
  <si>
    <t>0805457</t>
  </si>
  <si>
    <t>Dentes para bueiros triplos D = 1,20 m - areia, brita e pedra de mão comerciais</t>
  </si>
  <si>
    <t>0805458</t>
  </si>
  <si>
    <t>Dentes para bueiros triplos D = 1,50 m - areia extraída e brita e pedra de mão produzidas</t>
  </si>
  <si>
    <t>0805459</t>
  </si>
  <si>
    <t>Dentes para bueiros triplos D = 1,50 m - areia, brita e pedra de mão comerciais</t>
  </si>
  <si>
    <t>0909620</t>
  </si>
  <si>
    <t>Alvenaria de blocos de concreto 19 x 19 x 39 cm com espessura de 20 cm com argamassa traço 1:0,5:3,5 - areia comercial</t>
  </si>
  <si>
    <t>0909621</t>
  </si>
  <si>
    <t>Alvenaria de blocos de concreto 19 x 19 x 39 cm com espessura de 20 cm com argamassa traço 1:0,5:3,5 - areia extraída</t>
  </si>
  <si>
    <t>0903860</t>
  </si>
  <si>
    <t>0903818</t>
  </si>
  <si>
    <t>0903802</t>
  </si>
  <si>
    <t>0919113</t>
  </si>
  <si>
    <t>Canaleta perfil cartola 50 x 50 x 3 mm - aba 25 mm</t>
  </si>
  <si>
    <t>0903788</t>
  </si>
  <si>
    <t>0919247</t>
  </si>
  <si>
    <t>Cobertura em chapas zincadas com espessura de 0,43 mm - utilização 2 vezes</t>
  </si>
  <si>
    <t>0919016</t>
  </si>
  <si>
    <t>0919079</t>
  </si>
  <si>
    <t>Dique de contenção para usina de asfalto a quente - inclusive demolição</t>
  </si>
  <si>
    <t>0903807</t>
  </si>
  <si>
    <t>Instalação da central de britagem com capacidade de 80 m³/h</t>
  </si>
  <si>
    <t>0903806</t>
  </si>
  <si>
    <t>Instalação da central de concreto com capacidade de 150 m³/h</t>
  </si>
  <si>
    <t>0903804</t>
  </si>
  <si>
    <t>Instalação da central de concreto com capacidade de 30 m³/h</t>
  </si>
  <si>
    <t>0903805</t>
  </si>
  <si>
    <t>Instalação da central de concreto com capacidade de 40 m³/h</t>
  </si>
  <si>
    <t>0903810</t>
  </si>
  <si>
    <t>Instalação da usina de asfalto a quente capacidade de 120 t/h</t>
  </si>
  <si>
    <t>0903809</t>
  </si>
  <si>
    <t>Instalação da usina de pré-misturado a frio com capacidade de 60 t/h</t>
  </si>
  <si>
    <t>0903808</t>
  </si>
  <si>
    <t>Instalação da usina misturadora de solos com capacidade de 300 t/h</t>
  </si>
  <si>
    <t>0903845</t>
  </si>
  <si>
    <t>Lastro de brita comercial - espalhamento mecânico</t>
  </si>
  <si>
    <t>0903789</t>
  </si>
  <si>
    <t>0919009</t>
  </si>
  <si>
    <t>Montagem e desmontagem da central de britagem com capacidade de 80 m³/h - inclusive construção de aterro, construção e demolição de rampa e bases</t>
  </si>
  <si>
    <t>0919007</t>
  </si>
  <si>
    <t>Montagem e desmontagem da central de concreto com capacidade de 150 m³/h - inclusive construção e demolição de bases, rampas e depósitos de agregados</t>
  </si>
  <si>
    <t>0919011</t>
  </si>
  <si>
    <t>Montagem e desmontagem da central de concreto com capacidade de 30 m³/h - inclusive construção e demolição de bases, rampas e depósitos de agregados</t>
  </si>
  <si>
    <t>0919246</t>
  </si>
  <si>
    <t>Montagem e desmontagem da central de concreto com capacidade de 40 m³/h - inclusive construção e demolição de bases, rampas e depósitos de agregados</t>
  </si>
  <si>
    <t>0919013</t>
  </si>
  <si>
    <t>Montagem e desmontagem da usina de asfalto a quente com capacidade de 120 t/h - inclusive construção e demolição de bases, rampas, depósitos de agregados e dique de contenção</t>
  </si>
  <si>
    <t>0919008</t>
  </si>
  <si>
    <t>Montagem e desmontagem da usina de pré-misturado a frio com capacidade de 60 t/h - inclusive construção e demolição de bases, rampas, depósitos de agregados e bacia de contenção</t>
  </si>
  <si>
    <t>0919012</t>
  </si>
  <si>
    <t>Montagem e desmontagem da usina misturadora de solos com capacidade de 300 t/h - inclusive construção e demolição de bases, rampas e depósitos de agregados</t>
  </si>
  <si>
    <t>0919002</t>
  </si>
  <si>
    <t>Posto de combustível - com reaproveitamento de 2 vezes do tanque/bomba/cobertura - inclusive demolição</t>
  </si>
  <si>
    <t>0919210</t>
  </si>
  <si>
    <t>Rampa de lavagem - inclusive demolição</t>
  </si>
  <si>
    <t>0909612</t>
  </si>
  <si>
    <t>Rampa para acesso do misturador de agregados para centrais de 30 m³ e 40 m³ - inclusive demolição</t>
  </si>
  <si>
    <t>0909613</t>
  </si>
  <si>
    <t>Rampa para acesso do misturador de agregados para central de 150 m³ - inclusive demolição</t>
  </si>
  <si>
    <t>0909614</t>
  </si>
  <si>
    <t>Rampa para acesso do misturador de agregados para central de britagem - inclusive demolição</t>
  </si>
  <si>
    <t>0909616</t>
  </si>
  <si>
    <t>Rampa para acesso do misturador de agregados para PMF - inclusive demolição</t>
  </si>
  <si>
    <t>0909617</t>
  </si>
  <si>
    <t>Rampa para acesso do misturador de agregados para usina de asfalto a quente - inclusive demolição</t>
  </si>
  <si>
    <t>0909615</t>
  </si>
  <si>
    <t>Rampa para acesso do misturador de agregados para usina de solos - inclusive demolição</t>
  </si>
  <si>
    <t>0919101</t>
  </si>
  <si>
    <t>Sistema separador água e óleo, inclusive demolição</t>
  </si>
  <si>
    <t>1100657</t>
  </si>
  <si>
    <t>Adensamento de concreto por vibrador de imersão</t>
  </si>
  <si>
    <t>1108055</t>
  </si>
  <si>
    <t>Argamassa autoadensável para reparos e grauteamento - confecção em misturador e lançamento manual</t>
  </si>
  <si>
    <t>1109665</t>
  </si>
  <si>
    <t>Argamassa de cimento e areia 1:1 - confecção em betoneira e lançamento manual - areia comercial</t>
  </si>
  <si>
    <t>1109664</t>
  </si>
  <si>
    <t>Argamassa de cimento e areia 1:1 - confecção em betoneira e lançamento manual - areia extraída</t>
  </si>
  <si>
    <t>1109667</t>
  </si>
  <si>
    <t>Argamassa de cimento e areia 1:2 - confecção em betoneira e lançamento manual - areia comercial</t>
  </si>
  <si>
    <t>1109666</t>
  </si>
  <si>
    <t>Argamassa de cimento e areia 1:2 - confecção em betoneira e lançamento manual - areia extraída</t>
  </si>
  <si>
    <t>1109669</t>
  </si>
  <si>
    <t>Argamassa de cimento e areia 1:3 - confecção em betoneira e lançamento manual - areia comercial</t>
  </si>
  <si>
    <t>1109668</t>
  </si>
  <si>
    <t>Argamassa de cimento e areia 1:3 - confecção em betoneira e lançamento manual - areia extraída</t>
  </si>
  <si>
    <t>1108060</t>
  </si>
  <si>
    <t>Argamassa de cimento e areia 1:3 com 8% de microssílica - confecção em betoneira e lançamento manual - areia comercial</t>
  </si>
  <si>
    <t>1109626</t>
  </si>
  <si>
    <t>Argamassa de cimento e areia 1:3 com 8% de microssílica - confecção em betoneira e lançamento manual - areia extraída</t>
  </si>
  <si>
    <t>1109671</t>
  </si>
  <si>
    <t>Argamassa de cimento e areia 1:4 - confecção em betoneira e lançamento manual - areia comercial</t>
  </si>
  <si>
    <t>1109670</t>
  </si>
  <si>
    <t>Argamassa de cimento e areia 1:4 - confecção em betoneira e lançamento manual - areia extraída</t>
  </si>
  <si>
    <t>1109672</t>
  </si>
  <si>
    <t>Argamassa de cimento e areia com aditivo aglutinante 1:8 - confecção em betoneira e lançamento manual - areia comercial</t>
  </si>
  <si>
    <t>1109624</t>
  </si>
  <si>
    <t>Argamassa de cimento e areia com aditivo aglutinante 1:8 - confecção em betoneira e lançamento manual - areia extraída</t>
  </si>
  <si>
    <t>1109622</t>
  </si>
  <si>
    <t>Argamassa de cimento, cal hidratada e areia 1:0,5:3,5 - confecção em betoneira e lançamento manual - areia comercial</t>
  </si>
  <si>
    <t>1109623</t>
  </si>
  <si>
    <t>Argamassa de cimento, cal hidratada e areia 1:0,5:3,5 - confecção em betoneira e lançamento manual - areia extraída</t>
  </si>
  <si>
    <t>1109697</t>
  </si>
  <si>
    <t>Argamassa de cimento, cal hidratada e areia 1:0,5:8 - confecção em betoneira e lançamento manual - areia comercial</t>
  </si>
  <si>
    <t>1109698</t>
  </si>
  <si>
    <t>Argamassa de cimento, cal hidratada e areia 1:0,5:8 - confecção em betoneira e lançamento manual - areia extraída</t>
  </si>
  <si>
    <t>1109679</t>
  </si>
  <si>
    <t>Argamassa de cimento, cal hidratada e areia 1:1:6 - confecção em betoneira e lançamento manual - areia comercial</t>
  </si>
  <si>
    <t>1109625</t>
  </si>
  <si>
    <t>Argamassa de cimento, cal hidratada e areia 1:1:6 - confecção em betoneira e lançamento manual - areia extraída</t>
  </si>
  <si>
    <t>1109678</t>
  </si>
  <si>
    <t>Argamassa de cimento, cal hidratada e areia 1:2:10 - confecção em betoneira e lançamento manual - areia comercial</t>
  </si>
  <si>
    <t>1109694</t>
  </si>
  <si>
    <t>Argamassa de cimento, cal hidratada e areia 1:2:10 - confecção em betoneira e lançamento manual - areia extraída</t>
  </si>
  <si>
    <t>1109673</t>
  </si>
  <si>
    <t>Argamassa de cimento, cal hidratada e areia 1:2:6 - confecção em betoneira e lançamento manual - areia comercial</t>
  </si>
  <si>
    <t>1109690</t>
  </si>
  <si>
    <t>Argamassa de cimento, cal hidratada e areia 1:2:6 - confecção em betoneira e lançamento manual - areia extraída</t>
  </si>
  <si>
    <t>1109674</t>
  </si>
  <si>
    <t>Argamassa de cimento, cal hidratada e areia 1:2:7 - confecção em betoneira e lançamento manual - areia comercial</t>
  </si>
  <si>
    <t>1109691</t>
  </si>
  <si>
    <t>Argamassa de cimento, cal hidratada e areia 1:2:7 - confecção em betoneira e lançamento manual - areia extraída</t>
  </si>
  <si>
    <t>1109675</t>
  </si>
  <si>
    <t>Argamassa de cimento, cal hidratada e areia 1:2:8 - confecção em betoneira e lançamento manual - areia comercial</t>
  </si>
  <si>
    <t>1109692</t>
  </si>
  <si>
    <t>Argamassa de cimento, cal hidratada e areia 1:2:8 - confecção em betoneira e lançamento manual - areia extraída</t>
  </si>
  <si>
    <t>1109676</t>
  </si>
  <si>
    <t>Argamassa de cimento, cal hidratada e areia 1:2:9 - confecção em betoneira e lançamento manual - areia comercial</t>
  </si>
  <si>
    <t>1109693</t>
  </si>
  <si>
    <t>Argamassa de cimento, cal hidratada e areia 1:2:9 - confecção em betoneira e lançamento manual - areia extraída</t>
  </si>
  <si>
    <t>1109680</t>
  </si>
  <si>
    <t>Argamassa para reparos e grauteamento - confecção em misturador e lançamento manual</t>
  </si>
  <si>
    <t>1107748</t>
  </si>
  <si>
    <t>Argamassa polimérica de alto desempenho projetada para reparos superficiais e reforços estruturais - confecção em misturador e lançamento projetado</t>
  </si>
  <si>
    <t>1110000</t>
  </si>
  <si>
    <t>Concreto</t>
  </si>
  <si>
    <t>1106059</t>
  </si>
  <si>
    <t>Concreto autoadensável com silicato de alumínio fck = 20 MPa - confecção em betoneira e lançamento manual - areia e brita comerciais</t>
  </si>
  <si>
    <t>1106060</t>
  </si>
  <si>
    <t>Concreto autoadensável com silicato de alumínio fck = 20 MPa - confecção em betoneira e lançamento manual - areia extraída e brita produzida</t>
  </si>
  <si>
    <t>1100658</t>
  </si>
  <si>
    <t>Concreto autoadensável com silicato de alumínio fck = 20 MPa - confecção em central dosadora de 30 m³/h - areia e brita comerciais</t>
  </si>
  <si>
    <t>1106159</t>
  </si>
  <si>
    <t>Concreto autoadensável com silicato de alumínio fck = 25 MPa - confecção em central dosadora de 30 m³/h - areia e brita comerciais</t>
  </si>
  <si>
    <t>1107902</t>
  </si>
  <si>
    <t>Concreto autoadensável com silicato de alumínio fck = 30 MPa - confecção em central dosadora de 30 m³/h - areia e brita comerciais</t>
  </si>
  <si>
    <t>1107906</t>
  </si>
  <si>
    <t>Concreto autoadensável com silicato de alumínio fck = 35 MPa - confecção em central dosadora de 30 m³/h - areia e brita comerciais</t>
  </si>
  <si>
    <t>1107910</t>
  </si>
  <si>
    <t>Concreto autoadensável com silicato de alumínio fck = 40 MPa - confecção em central dosadora de 30 m³/h - areia e brita comerciais</t>
  </si>
  <si>
    <t>1107911</t>
  </si>
  <si>
    <t>Concreto autoadensável com silicato de alumínio fck = 45 MPa - confecção em central dosadora de 30 m³/h - areia e brita comerciais</t>
  </si>
  <si>
    <t>1107912</t>
  </si>
  <si>
    <t>Concreto autoadensável com silicato de alumínio fck = 50 MPa - confecção em central dosadora de 30 m³/h - areia e brita comerciais</t>
  </si>
  <si>
    <t>1106164</t>
  </si>
  <si>
    <t>Concreto ciclópico fck = 20 MPa - confecção em betoneira e lançamento manual - areia extraída, brita e pedra de mão produzidas</t>
  </si>
  <si>
    <t>1106165</t>
  </si>
  <si>
    <t>Concreto ciclópico fck = 20 MPa - confecção em betoneira e lançamento manual - areia, brita e pedra de mão comerciais</t>
  </si>
  <si>
    <t>1106156</t>
  </si>
  <si>
    <t>Concreto com 10% de microssílica fck = 45 MPa - confecção em central dosadora de 30 m³/h - areia e brita comerciais</t>
  </si>
  <si>
    <t>1107932</t>
  </si>
  <si>
    <t>Concreto com 10% de microssílica fck = 50 MPa - confecção em central dosadora de 30 m³/h - areia e brita comerciais</t>
  </si>
  <si>
    <t>1108111</t>
  </si>
  <si>
    <t>Concreto com 8% de microssílica fck = 25 MPa - confecção em central dosadora de 30 m³/h - areia e brita comerciais</t>
  </si>
  <si>
    <t>1108112</t>
  </si>
  <si>
    <t>Concreto com 8% de microssílica fck = 30 MPa - confecção em central dosadora de 30 m³/h - areia e brita comerciais</t>
  </si>
  <si>
    <t>1108113</t>
  </si>
  <si>
    <t>Concreto com 8% de microssílica fck = 35 MPa - confecção em central dosadora de 30 m³/h - areia e brita comerciais</t>
  </si>
  <si>
    <t>1108114</t>
  </si>
  <si>
    <t>Concreto com 8% de microssílica fck = 40 MPa - confecção em central dosadora de 30 m³/h - areia e brita comerciais</t>
  </si>
  <si>
    <t>1108061</t>
  </si>
  <si>
    <t>Concreto com látex SBR fck = 25 MPa - confecção em betoneira e lançamento manual - areia e brita comerciais</t>
  </si>
  <si>
    <t>1108064</t>
  </si>
  <si>
    <t>Concreto com látex SBR fck = 30 MPa - confecção em betoneira e lançamento manual - areia e brita comerciais</t>
  </si>
  <si>
    <t>1107888</t>
  </si>
  <si>
    <t>Concreto fck = 15 MPa - confecção em betoneira e lançamento manual - areia e brita comerciais</t>
  </si>
  <si>
    <t>1107889</t>
  </si>
  <si>
    <t>Concreto fck = 15 MPa - confecção em betoneira e lançamento manual - areia extraída e brita produzida</t>
  </si>
  <si>
    <t>1107891</t>
  </si>
  <si>
    <t>Concreto fck = 20 MPa - confecção em betoneira e lançamento manual - areia extraída e brita produzida</t>
  </si>
  <si>
    <t>1107928</t>
  </si>
  <si>
    <t>Concreto fck = 20 MPa - confecção em central dosadora de 30 m³/h - areia e brita comerciais</t>
  </si>
  <si>
    <t>1107929</t>
  </si>
  <si>
    <t>Concreto fck = 20 MPa - confecção em central dosadora de 30 m³/h - areia extraída e brita produzida</t>
  </si>
  <si>
    <t>1106109</t>
  </si>
  <si>
    <t>Concreto fck = 20 MPa - confecção em central dosadora de 40 m³/h - areia e brita comerciais</t>
  </si>
  <si>
    <t>1106117</t>
  </si>
  <si>
    <t>Concreto fck = 20 MPa - confecção em central dosadora de 40 m³/h - areia extraída e brita produzida</t>
  </si>
  <si>
    <t>1107896</t>
  </si>
  <si>
    <t>Concreto fck = 25 MPa - confecção em betoneira e lançamento manual - areia e brita comerciais</t>
  </si>
  <si>
    <t>1119528</t>
  </si>
  <si>
    <t>Concreto fck = 25 MPa - confecção em central dosadora de 30 m³/h - areia e brita comerciais</t>
  </si>
  <si>
    <t>1106135</t>
  </si>
  <si>
    <t>Concreto fck = 25 MPa - confecção em central dosadora de 30 m³/h - areia extraída e brita produzida</t>
  </si>
  <si>
    <t>1106136</t>
  </si>
  <si>
    <t>Concreto fck = 25 MPa - confecção em central dosadora de 40 m³/h - areia e brita comerciais</t>
  </si>
  <si>
    <t>1106137</t>
  </si>
  <si>
    <t>Concreto fck = 25 MPa - confecção em central dosadora de 40 m³/h - areia extraída e brita produzida</t>
  </si>
  <si>
    <t>1116127</t>
  </si>
  <si>
    <t>Concreto fck = 25 MPa para pré-moldados (mourões) - confecção em betoneira e lançamento manual - areia e brita comerciais</t>
  </si>
  <si>
    <t>1116126</t>
  </si>
  <si>
    <t>Concreto fck = 25 MPa para pré-moldados (mourões) - confecção em betoneira e lançamento manual - areia extraída e brita produzida</t>
  </si>
  <si>
    <t>1107900</t>
  </si>
  <si>
    <t>Concreto fck = 30 MPa - confecção em betoneira e lançamento manual - areia e brita comerciais</t>
  </si>
  <si>
    <t>1107899</t>
  </si>
  <si>
    <t>Concreto fck = 30 MPa - confecção em betoneira e lançamento manual - areia extraída e brita produzida</t>
  </si>
  <si>
    <t>1107890</t>
  </si>
  <si>
    <t>Concreto fck = 30 MPa - confecção em central dosadora de 30 m³/h - areia e brita comerciais</t>
  </si>
  <si>
    <t>1106138</t>
  </si>
  <si>
    <t>Concreto fck = 30 MPa - confecção em central dosadora de 30 m³/h - areia extraída e brita produzida</t>
  </si>
  <si>
    <t>1106139</t>
  </si>
  <si>
    <t>Concreto fck = 30 MPa - confecção em central dosadora de 40 m³/h - areia e brita comerciais</t>
  </si>
  <si>
    <t>1106140</t>
  </si>
  <si>
    <t>Concreto fck = 30 MPa - confecção em central dosadora de 40 m³/h - areia extraída e brita produzida</t>
  </si>
  <si>
    <t>1107904</t>
  </si>
  <si>
    <t>Concreto fck = 35 MPa - confecção em betoneira e lançamento manual - areia e brita comerciais</t>
  </si>
  <si>
    <t>1107903</t>
  </si>
  <si>
    <t>Concreto fck = 35 MPa - confecção em betoneira e lançamento manual - areia extraída e brita produzida</t>
  </si>
  <si>
    <t>1107908</t>
  </si>
  <si>
    <t>Concreto fck = 40 MPa - confecção em betoneira e lançamento manual - areia e brita comerciais</t>
  </si>
  <si>
    <t>1107907</t>
  </si>
  <si>
    <t>Concreto fck = 40 MPa - confecção em betoneira e lançamento manual - areia extraída e brita produzida</t>
  </si>
  <si>
    <t>1107871</t>
  </si>
  <si>
    <t>Concreto fctm,k = 4,5 MPa - confecção em central dosadora de 30 m³/h - areia e brita comerciais</t>
  </si>
  <si>
    <t>1107870</t>
  </si>
  <si>
    <t>Concreto fctm,k = 4,5 MPa - confecção em central dosadora de 30 m³/h - areia extraída e brita produzida</t>
  </si>
  <si>
    <t>1106058</t>
  </si>
  <si>
    <t>Concreto magro - confecção em betoneira e lançamento manual - areia extraída e brita produzida</t>
  </si>
  <si>
    <t>1106380</t>
  </si>
  <si>
    <t>Concreto para bombeamento fck = 25 MPa - confecção em central dosadora de 30 m³/h - areia e brita comerciais</t>
  </si>
  <si>
    <t>1106378</t>
  </si>
  <si>
    <t>Concreto para bombeamento fck = 25 MPa - confecção em central dosadora de 30 m³/h - areia extraída e brita produzida</t>
  </si>
  <si>
    <t>1116263</t>
  </si>
  <si>
    <t>Concreto para bombeamento fck = 25 MPa - confecção em central dosadora de 40 m³/h - areia e brita comerciais</t>
  </si>
  <si>
    <t>1116267</t>
  </si>
  <si>
    <t>Concreto para bombeamento fck = 25 MPa - confecção em central dosadora de 40 m³/h - areia extraída e brita produzida</t>
  </si>
  <si>
    <t>1106280</t>
  </si>
  <si>
    <t>Concreto para bombeamento fck = 30 MPa - confecção em central dosadora de 30 m³/h - areia e brita comerciais</t>
  </si>
  <si>
    <t>1106289</t>
  </si>
  <si>
    <t>Concreto para bombeamento fck = 30 MPa - confecção em central dosadora de 30 m³/h - areia extraída e brita produzida</t>
  </si>
  <si>
    <t>1116264</t>
  </si>
  <si>
    <t>Concreto para bombeamento fck = 30 MPa - confecção em central dosadora de 40 m³/h - areia e brita comerciais</t>
  </si>
  <si>
    <t>1116268</t>
  </si>
  <si>
    <t>Concreto para bombeamento fck = 30 MPa - confecção em central dosadora de 40 m³/h - areia extraída e brita produzida</t>
  </si>
  <si>
    <t>1106281</t>
  </si>
  <si>
    <t>Concreto para bombeamento fck = 35 MPa - confecção em central dosadora de 30 m³/h - areia e brita comerciais</t>
  </si>
  <si>
    <t>1106382</t>
  </si>
  <si>
    <t>Concreto para bombeamento fck = 35 MPa - confecção em central dosadora de 30 m³/h - areia extraída e brita produzida</t>
  </si>
  <si>
    <t>1116265</t>
  </si>
  <si>
    <t>Concreto para bombeamento fck = 35 MPa - confecção em central dosadora de 40 m³/h - areia e brita comerciais</t>
  </si>
  <si>
    <t>1116269</t>
  </si>
  <si>
    <t>Concreto para bombeamento fck = 35 MPa - confecção em central dosadora de 40 m³/h - areia extraída e brita produzida</t>
  </si>
  <si>
    <t>Concreto para bombeamento fck = 40 MPa - confecção em central dosadora de 30 m³/h - areia e brita comerciais</t>
  </si>
  <si>
    <t>1106384</t>
  </si>
  <si>
    <t>Concreto para bombeamento fck = 40 MPa - confecção em central dosadora de 30 m³/h - areia extraída e brita produzida</t>
  </si>
  <si>
    <t>1116266</t>
  </si>
  <si>
    <t>Concreto para bombeamento fck = 40 MPa - confecção em central dosadora de 40 m³/h - areia e brita comerciais</t>
  </si>
  <si>
    <t>1116270</t>
  </si>
  <si>
    <t>Concreto para bombeamento fck = 40 MPa - confecção em central dosadora de 40 m³/h - areia extraída e brita produzida</t>
  </si>
  <si>
    <t>1107868</t>
  </si>
  <si>
    <t>Concreto para sub-base adensado por vibração fck = 7,5 MPa - confecção em central dosadora de 30 m³/h - areia e brita comerciais</t>
  </si>
  <si>
    <t>1107869</t>
  </si>
  <si>
    <t>Concreto para sub-base adensado por vibração fck = 7,5 MPa - confecção em central dosadora de 30 m³/h - areia extraída e brita produzida</t>
  </si>
  <si>
    <t>1103853</t>
  </si>
  <si>
    <t>Concreto poroso para tubos de drenagem fck = 25 MPa - confecção em betoneira e lançamento manual - areia e brita comerciais</t>
  </si>
  <si>
    <t>1103852</t>
  </si>
  <si>
    <t>Concreto poroso para tubos de drenagem fck = 25 MPa - confecção em betoneira e lançamento manual - areia extraída e brita produzida</t>
  </si>
  <si>
    <t>1106284</t>
  </si>
  <si>
    <t>Concreto submerso fck = 20 MPa - confecção em central dosadora de 30 m³/h - areia e brita comerciais</t>
  </si>
  <si>
    <t>1108116</t>
  </si>
  <si>
    <t>Concreto submerso fck = 25 MPa - confecção em central dosadora de 30 m³/h - areia e brita comerciais</t>
  </si>
  <si>
    <t>1108118</t>
  </si>
  <si>
    <t>Concreto submerso fck = 30 MPa - confecção em central dosadora de 30 m³/h - areia e brita comerciais</t>
  </si>
  <si>
    <t>1106158</t>
  </si>
  <si>
    <t>Concreto submerso fck = 35 MPa - confecção em central dosadora de 30 m³/h - areia e brita comerciais</t>
  </si>
  <si>
    <t>1108120</t>
  </si>
  <si>
    <t>Concreto submerso fck = 40 MPa - confecção em central dosadora de 30 m³/h - areia e brita comerciais</t>
  </si>
  <si>
    <t>1106050</t>
  </si>
  <si>
    <t>Lançamento livre de concreto usinado por meio de caminhão betoneira - confecção em central dosadora de 30 m³/h</t>
  </si>
  <si>
    <t>1106051</t>
  </si>
  <si>
    <t>Lançamento livre de concreto usinado por meio de caminhão betoneira - confecção em central dosadora de 40 m³/h</t>
  </si>
  <si>
    <t>1106061</t>
  </si>
  <si>
    <t>Lançamento manual de concreto usinado - confecção em central dosadora de 30 m³/h</t>
  </si>
  <si>
    <t>1106087</t>
  </si>
  <si>
    <t>Lançamento manual de concreto usinado - confecção em central dosadora de 40 m³/h</t>
  </si>
  <si>
    <t>1107860</t>
  </si>
  <si>
    <t>Lançamento mecânico de concreto com bomba lança sobre chassi com capacidade de 50 m³/h - confecção em central dosadora de 40 m³/h</t>
  </si>
  <si>
    <t>1106088</t>
  </si>
  <si>
    <t>Lançamento mecânico de concreto com bomba rebocável com capacidade de 30 m³/h - confecção em central dosadora de 30 m³/h</t>
  </si>
  <si>
    <t>1106128</t>
  </si>
  <si>
    <t>Lançamento mecânico de concreto com bomba rebocável com capacidade de 41 m³/h - confecção em central dosadora de 40 m³/h</t>
  </si>
  <si>
    <t>1108056</t>
  </si>
  <si>
    <t>Microconcreto autoadensável para reparos e grauteamento - confecção em misturador e lançamento manual</t>
  </si>
  <si>
    <t>1108059</t>
  </si>
  <si>
    <t>Microconcreto para reparos e grauteamento - confecção em misturador e lançamento manual</t>
  </si>
  <si>
    <t>1207700</t>
  </si>
  <si>
    <t>Concreto fck = 20 MPa para projeção via seca - confecção em betoneira - areia e brita comerciais</t>
  </si>
  <si>
    <t>1207701</t>
  </si>
  <si>
    <t>Concreto fck = 25 MPa para projeção via seca - confecção em betoneira - areia e brita comerciais</t>
  </si>
  <si>
    <t>1207702</t>
  </si>
  <si>
    <t>Concreto fck = 30 MPa para projeção via seca - confecção em betoneira - areia e brita comerciais</t>
  </si>
  <si>
    <t>1207708</t>
  </si>
  <si>
    <t>Concreto fck = 30 MPa para projeção via úmida - confecção em central dosadora de 30 m³/h - areia e brita comerciais</t>
  </si>
  <si>
    <t>1207703</t>
  </si>
  <si>
    <t>Concreto fck = 40 MPa para projeção via seca - confecção em betoneira - areia e brita comerciais</t>
  </si>
  <si>
    <t>1207709</t>
  </si>
  <si>
    <t>Concreto fck = 40 MPa para projeção via úmida - confecção em central dosadora de 30 m³/h - areia e brita comerciais</t>
  </si>
  <si>
    <t>1207710</t>
  </si>
  <si>
    <t>Concreto projetado via seca fck = 20 MPa aplicado em pisos</t>
  </si>
  <si>
    <t>1207711</t>
  </si>
  <si>
    <t>Concreto projetado via seca fck = 20 MPa aplicado em superfícies inclinadas e verticais</t>
  </si>
  <si>
    <t>1207713</t>
  </si>
  <si>
    <t>Concreto projetado via seca fck = 20 MPa aplicado em teto</t>
  </si>
  <si>
    <t>1207714</t>
  </si>
  <si>
    <t>Concreto projetado via seca fck = 25 MPa aplicado em pisos</t>
  </si>
  <si>
    <t>1207715</t>
  </si>
  <si>
    <t>Concreto projetado via seca fck = 25 MPa aplicado em superfícies inclinadas e verticais</t>
  </si>
  <si>
    <t>1207717</t>
  </si>
  <si>
    <t>Concreto projetado via seca fck = 25 MPa aplicado em teto</t>
  </si>
  <si>
    <t>1207718</t>
  </si>
  <si>
    <t>Concreto projetado via seca fck = 30 MPa aplicado em pisos</t>
  </si>
  <si>
    <t>1207719</t>
  </si>
  <si>
    <t>Concreto projetado via seca fck = 30 MPa aplicado em superfícies inclinadas e verticais</t>
  </si>
  <si>
    <t>1207721</t>
  </si>
  <si>
    <t>Concreto projetado via seca fck = 30 MPa aplicado em teto</t>
  </si>
  <si>
    <t>1207722</t>
  </si>
  <si>
    <t>Concreto projetado via seca fck = 40 MPa aplicado em pisos</t>
  </si>
  <si>
    <t>1207723</t>
  </si>
  <si>
    <t>Concreto projetado via seca fck = 40 MPa aplicado em superfícies inclinadas e verticais</t>
  </si>
  <si>
    <t>1207725</t>
  </si>
  <si>
    <t>Concreto projetado via seca fck = 40 MPa via seca aplicado em teto</t>
  </si>
  <si>
    <t>1207728</t>
  </si>
  <si>
    <t>Concreto projetado via úmida fck = 30 MPa aplicado em túneis classe I com seção de 20 a 40 m²</t>
  </si>
  <si>
    <t>1207727</t>
  </si>
  <si>
    <t>Concreto projetado via úmida fck = 30 MPa aplicado em túneis classe I com seção de 40 a 60 m²</t>
  </si>
  <si>
    <t>1207726</t>
  </si>
  <si>
    <t>Concreto projetado via úmida fck = 30 MPa aplicado em túneis classe I com seção de 60 a 90 m²</t>
  </si>
  <si>
    <t>1208329</t>
  </si>
  <si>
    <t>Concreto projetado via úmida fck = 30 MPa aplicado em túneis classe I com seção superior a 90 m²</t>
  </si>
  <si>
    <t>1207685</t>
  </si>
  <si>
    <t>Concreto projetado via úmida fck = 30 MPa aplicado em túneis classe II com seção de 20 a 40 m²</t>
  </si>
  <si>
    <t>1207684</t>
  </si>
  <si>
    <t>Concreto projetado via úmida fck = 30 MPa aplicado em túneis classe II com seção de 40 a 60 m²</t>
  </si>
  <si>
    <t>1207683</t>
  </si>
  <si>
    <t>Concreto projetado via úmida fck = 30 MPa aplicado em túneis classe II com seção de 60 a 90 m²</t>
  </si>
  <si>
    <t>1208337</t>
  </si>
  <si>
    <t>Concreto projetado via úmida fck = 30 MPa aplicado em túneis classe II com seção superior a 90 m²</t>
  </si>
  <si>
    <t>1207691</t>
  </si>
  <si>
    <t>Concreto projetado via úmida fck = 30 MPa aplicado em túneis classe III com seção de 20 a 40 m²</t>
  </si>
  <si>
    <t>1207690</t>
  </si>
  <si>
    <t>Concreto projetado via úmida fck = 30 MPa aplicado em túneis classe III com seção de 40 a 60 m²</t>
  </si>
  <si>
    <t>1207689</t>
  </si>
  <si>
    <t>Concreto projetado via úmida fck = 30 MPa aplicado em túneis classe III com seção de 60 a 90 m²</t>
  </si>
  <si>
    <t>1208345</t>
  </si>
  <si>
    <t>Concreto projetado via úmida fck = 30 MPa aplicado em túneis classe III com seção superior a 90 m²</t>
  </si>
  <si>
    <t>1207697</t>
  </si>
  <si>
    <t>Concreto projetado via úmida fck = 30 MPa aplicado em túneis classe IV com seção de 20 a 40 m²</t>
  </si>
  <si>
    <t>1207696</t>
  </si>
  <si>
    <t>Concreto projetado via úmida fck = 30 MPa aplicado em túneis classe IV com seção de 40 a 60 m²</t>
  </si>
  <si>
    <t>1207695</t>
  </si>
  <si>
    <t>Concreto projetado via úmida fck = 30 MPa aplicado em túneis classe IV com seção de 60 a 90 m²</t>
  </si>
  <si>
    <t>1208353</t>
  </si>
  <si>
    <t>Concreto projetado via úmida fck = 30 MPa aplicado em túneis classe IV com seção superior a 90 m²</t>
  </si>
  <si>
    <t>1207663</t>
  </si>
  <si>
    <t>Concreto projetado via úmida fck = 30 MPa aplicado em túneis classe V com seção de 20 a 40 m²</t>
  </si>
  <si>
    <t>1207662</t>
  </si>
  <si>
    <t>Concreto projetado via úmida fck = 30 MPa aplicado em túneis classe V com seção de 40 a 60 m²</t>
  </si>
  <si>
    <t>1207661</t>
  </si>
  <si>
    <t>Concreto projetado via úmida fck = 30 MPa aplicado em túneis classe V com seção de 60 a 90 m²</t>
  </si>
  <si>
    <t>1208361</t>
  </si>
  <si>
    <t>Concreto projetado via úmida fck = 30 MPa aplicado em túneis classe V com seção superior a 90 m²</t>
  </si>
  <si>
    <t>1207669</t>
  </si>
  <si>
    <t>Concreto projetado via úmida fck = 30 MPa aplicado em túneis classe VI com seção de 20 a 40 m²</t>
  </si>
  <si>
    <t>1207668</t>
  </si>
  <si>
    <t>Concreto projetado via úmida fck = 30 MPa aplicado em túneis classe VI com seção de 40 a 60 m²</t>
  </si>
  <si>
    <t>1207667</t>
  </si>
  <si>
    <t>Concreto projetado via úmida fck = 30 MPa aplicado em túneis classe VI com seção de 60 a 90 m²</t>
  </si>
  <si>
    <t>1208369</t>
  </si>
  <si>
    <t>Concreto projetado via úmida fck = 30 MPa aplicado em túneis classe VI com seção superior a 90 m²</t>
  </si>
  <si>
    <t>1207682</t>
  </si>
  <si>
    <t>Concreto projetado via úmida fck = 40 MPa aplicado em túneis classe I com seção de 20 a 40 m²</t>
  </si>
  <si>
    <t>1207681</t>
  </si>
  <si>
    <t>Concreto projetado via úmida fck = 40 MPa aplicado em túneis classe I com seção de 40 a 60 m²</t>
  </si>
  <si>
    <t>1207729</t>
  </si>
  <si>
    <t>Concreto projetado via úmida fck = 40 MPa aplicado em túneis classe I com seção de 60 a 90 m²</t>
  </si>
  <si>
    <t>1208333</t>
  </si>
  <si>
    <t>Concreto projetado via úmida fck = 40 MPa aplicado em túneis classe I com seção superior a 90 m²</t>
  </si>
  <si>
    <t>1207688</t>
  </si>
  <si>
    <t>Concreto projetado via úmida fck = 40 MPa aplicado em túneis classe II com seção de 20 a 40 m²</t>
  </si>
  <si>
    <t>1207687</t>
  </si>
  <si>
    <t>Concreto projetado via úmida fck = 40 MPa aplicado em túneis classe II com seção de 40 a 60 m²</t>
  </si>
  <si>
    <t>1207686</t>
  </si>
  <si>
    <t>Concreto projetado via úmida fck = 40 MPa aplicado em túneis classe II com seção de 60 a 90 m²</t>
  </si>
  <si>
    <t>1208341</t>
  </si>
  <si>
    <t>Concreto projetado via úmida fck = 40 MPa aplicado em túneis classe II com seção superior a 90 m²</t>
  </si>
  <si>
    <t>1207694</t>
  </si>
  <si>
    <t>Concreto projetado via úmida fck = 40 MPa aplicado em túneis classe III com seção de 20 a 40 m²</t>
  </si>
  <si>
    <t>1207693</t>
  </si>
  <si>
    <t>Concreto projetado via úmida fck = 40 MPa aplicado em túneis classe III com seção de 40 a 60 m²</t>
  </si>
  <si>
    <t>1207692</t>
  </si>
  <si>
    <t>Concreto projetado via úmida fck = 40 MPa aplicado em túneis classe III com seção de 60 a 90 m²</t>
  </si>
  <si>
    <t>1208349</t>
  </si>
  <si>
    <t>Concreto projetado via úmida fck = 40 MPa aplicado em túneis classe III com seção superior a 90 m²</t>
  </si>
  <si>
    <t>1207660</t>
  </si>
  <si>
    <t>Concreto projetado via úmida fck = 40 MPa aplicado em túneis classe IV com seção de 20 a 40 m²</t>
  </si>
  <si>
    <t>1207699</t>
  </si>
  <si>
    <t>Concreto projetado via úmida fck = 40 MPa aplicado em túneis classe IV com seção de 40 a 60 m²</t>
  </si>
  <si>
    <t>1207698</t>
  </si>
  <si>
    <t>Concreto projetado via úmida fck = 40 MPa aplicado em túneis classe IV com seção de 60 a 90 m²</t>
  </si>
  <si>
    <t>1208357</t>
  </si>
  <si>
    <t>Concreto projetado via úmida fck = 40 MPa aplicado em túneis classe IV com seção superior a 90 m²</t>
  </si>
  <si>
    <t>1207666</t>
  </si>
  <si>
    <t>Concreto projetado via úmida fck = 40 MPa aplicado em túneis classe V com seção de 20 a 40 m²</t>
  </si>
  <si>
    <t>1207665</t>
  </si>
  <si>
    <t>Concreto projetado via úmida fck = 40 MPa aplicado em túneis classe V com seção de 40 a 60 m²</t>
  </si>
  <si>
    <t>1207664</t>
  </si>
  <si>
    <t>Concreto projetado via úmida fck = 40 MPa aplicado em túneis classe V com seção de 60 a 90 m²</t>
  </si>
  <si>
    <t>1208365</t>
  </si>
  <si>
    <t>Concreto projetado via úmida fck = 40 MPa aplicado em túneis classe V com seção superior a 90 m²</t>
  </si>
  <si>
    <t>1207672</t>
  </si>
  <si>
    <t>Concreto projetado via úmida fck = 40 MPa aplicado em túneis classe VI com seção de 20 a 40 m²</t>
  </si>
  <si>
    <t>1207671</t>
  </si>
  <si>
    <t>Concreto projetado via úmida fck = 40 MPa aplicado em túneis classe VI com seção de 40 a 60 m²</t>
  </si>
  <si>
    <t>1207670</t>
  </si>
  <si>
    <t>Concreto projetado via úmida fck = 40 MPa aplicado em túneis classe VI com seção de 60 a 90 m²</t>
  </si>
  <si>
    <t>1208373</t>
  </si>
  <si>
    <t>Concreto projetado via úmida fck = 40 MPa aplicado em túneis classe VI com seção superior a 90 m²</t>
  </si>
  <si>
    <t>1400976</t>
  </si>
  <si>
    <t>Corte a plasma CNC em chapa com espessura de 6,3 a 10 mm</t>
  </si>
  <si>
    <t>1400970</t>
  </si>
  <si>
    <t>Corte a plasma manual em chapa de aço-carbono com espessura de 4 a 8 mm</t>
  </si>
  <si>
    <t>1400971</t>
  </si>
  <si>
    <t>Corte a plasma manual em chapa de aço-carbono com espessura de 9 a 25 mm</t>
  </si>
  <si>
    <t>1400972</t>
  </si>
  <si>
    <t>Corte a plasma manual em chapa de alumínio com espessura de 1,5 mm</t>
  </si>
  <si>
    <t>1416201</t>
  </si>
  <si>
    <t>Corte de barras de aço CA-50 com maçarico oxiacetileno</t>
  </si>
  <si>
    <t>cm²</t>
  </si>
  <si>
    <t>1400969</t>
  </si>
  <si>
    <t>Corte de cantoneira de alumínio</t>
  </si>
  <si>
    <t>1400975</t>
  </si>
  <si>
    <t>Corte de chapa de aço com guilhotina hidráulica</t>
  </si>
  <si>
    <t>1416141</t>
  </si>
  <si>
    <t>Corte de chapas de aço com espessura de 12,5 mm com maçarico oxiacetileno</t>
  </si>
  <si>
    <t>1416142</t>
  </si>
  <si>
    <t>Corte de chapas de aço com espessura de 16 mm com maçarico oxiacetileno</t>
  </si>
  <si>
    <t>1400973</t>
  </si>
  <si>
    <t>Corte de chapas de aço com espessura de 3 mm com maçarico oxiacetileno</t>
  </si>
  <si>
    <t>1400974</t>
  </si>
  <si>
    <t>Corte de chapas de aço com espessura de 5 mm com maçarico oxiacetileno</t>
  </si>
  <si>
    <t>1416139</t>
  </si>
  <si>
    <t>Corte de chapas de aço com espessura de 6,3 mm com maçarico oxiacetileno</t>
  </si>
  <si>
    <t>1416202</t>
  </si>
  <si>
    <t>Corte de chapas de aço com espessura de 8 mm com maçarico oxiacetileno</t>
  </si>
  <si>
    <t>1416140</t>
  </si>
  <si>
    <t>Corte de chapas de aço com espessura de 9,5 mm com maçarico oxiacetileno</t>
  </si>
  <si>
    <t>1419543</t>
  </si>
  <si>
    <t>Corte de perfil metálico com máquina policorte com espessura de até 1/8"</t>
  </si>
  <si>
    <t>1408173</t>
  </si>
  <si>
    <t>Corte de perfis metálicos com maçarico oxiacetileno</t>
  </si>
  <si>
    <t>1407063</t>
  </si>
  <si>
    <t>Corte de trilho TR45 com utilização de equipamento leve</t>
  </si>
  <si>
    <t>1407064</t>
  </si>
  <si>
    <t>Corte de trilho TR57 com utilização de equipamento leve</t>
  </si>
  <si>
    <t>1407065</t>
  </si>
  <si>
    <t>Corte de trilho TR68 com utilização de equipamento leve</t>
  </si>
  <si>
    <t>1407066</t>
  </si>
  <si>
    <t>Corte de trilho UIC60 com utilização de equipamento leve</t>
  </si>
  <si>
    <t>1400977</t>
  </si>
  <si>
    <t>Dobramento de chapas metálicas com espessuras de 6,3 a 10 mm</t>
  </si>
  <si>
    <t>1407067</t>
  </si>
  <si>
    <t>Furação de trilho TR45 com utilização de equipamento leve</t>
  </si>
  <si>
    <t>1407068</t>
  </si>
  <si>
    <t>Furação de trilho TR57 com utilização de equipamento leve</t>
  </si>
  <si>
    <t>1407069</t>
  </si>
  <si>
    <t>Furação de trilho TR68 com utilização de equipamento leve</t>
  </si>
  <si>
    <t>1407070</t>
  </si>
  <si>
    <t>Furação de trilho UIC60 com utilização de equipamento leve</t>
  </si>
  <si>
    <t>1416257</t>
  </si>
  <si>
    <t>Solda com maçarico oxiacetileno de chapas de aço de 12,5 mm</t>
  </si>
  <si>
    <t>1416253</t>
  </si>
  <si>
    <t>Solda com maçarico oxiacetileno de chapas de aço de 16 mm</t>
  </si>
  <si>
    <t>1416254</t>
  </si>
  <si>
    <t>Solda com maçarico oxiacetileno de chapas de aço de 6,3 mm</t>
  </si>
  <si>
    <t>1416255</t>
  </si>
  <si>
    <t>Solda com maçarico oxiacetileno de chapas de aço de 8 mm</t>
  </si>
  <si>
    <t>1416256</t>
  </si>
  <si>
    <t>Solda com maçarico oxiacetileno de chapas de aço de 9,5 mm</t>
  </si>
  <si>
    <t>1408028</t>
  </si>
  <si>
    <t>Solda elétrica manual de perfis metálicos e chapas de aço com eletrodo E70XX para beneficiamento de aço naval</t>
  </si>
  <si>
    <t>1408027</t>
  </si>
  <si>
    <t>Solda tipo MIG/MAG automatizada</t>
  </si>
  <si>
    <t>1400978</t>
  </si>
  <si>
    <t>Solda tipo MIG/MAG manual</t>
  </si>
  <si>
    <t>1513941</t>
  </si>
  <si>
    <t>Contenção em areia-cimento ensacada com mistura de areia com 8% de cimento - confecção e assentamento</t>
  </si>
  <si>
    <t>1513940</t>
  </si>
  <si>
    <t>Contenção em solo-cimento ensacado com mistura de solo de jazida com 8% de cimento - confecção e assentamento</t>
  </si>
  <si>
    <t>1505879</t>
  </si>
  <si>
    <t>Enrocamento de pedra arrumada manualmente - pedra de mão comercial - fornecimento e assentamento</t>
  </si>
  <si>
    <t>1505878</t>
  </si>
  <si>
    <t>Enrocamento de pedra arrumada manualmente - pedra de mão produzida - confecção e assentamento</t>
  </si>
  <si>
    <t>Enrocamento de pedra espalhada e compactada mecanicamente - pedra de mão comercial - fornecimento e assentamento</t>
  </si>
  <si>
    <t>1505860</t>
  </si>
  <si>
    <t>Enrocamento de pedra jogada - pedra de mão comercial - fornecimento e assentamento</t>
  </si>
  <si>
    <t>1505859</t>
  </si>
  <si>
    <t>Enrocamento de pedra jogada - pedra de mão produzida - confecção e assentamento</t>
  </si>
  <si>
    <t>1516204</t>
  </si>
  <si>
    <t>Fabricação de blocos segmentais de face pré-moldados - C = 40 cm, L = 40 cm e H = 20 cm - massa de 25 kg</t>
  </si>
  <si>
    <t>1516312</t>
  </si>
  <si>
    <t>Geocélula em PEAD, paredes perfuradas, soldadas - altura de 100 mm e 1.206 cm² de área de célula - fornecimento e instalação</t>
  </si>
  <si>
    <t>1516304</t>
  </si>
  <si>
    <t>Geocélula em PEAD, paredes perfuradas, soldadas - altura de 100 mm e 289 cm² de área de célula - fornecimento e instalação</t>
  </si>
  <si>
    <t>1516308</t>
  </si>
  <si>
    <t>Geocélula em PEAD, paredes perfuradas, soldadas - altura de 100 mm e 460 cm² de área de célula - fornecimento e instalação</t>
  </si>
  <si>
    <t>1516313</t>
  </si>
  <si>
    <t>Geocélula em PEAD, paredes perfuradas, soldadas - altura de 150 mm e 1.206 cm² de área de célula - fornecimento e instalação</t>
  </si>
  <si>
    <t>1516305</t>
  </si>
  <si>
    <t>Geocélula em PEAD, paredes perfuradas, soldadas - altura de 150 mm e 289 cm² de área de célula - fornecimento e instalação</t>
  </si>
  <si>
    <t>1516309</t>
  </si>
  <si>
    <t>Geocélula em PEAD, paredes perfuradas, soldadas - altura de 150 mm e 460 cm² de área de célula - fornecimento e instalação</t>
  </si>
  <si>
    <t>1516314</t>
  </si>
  <si>
    <t>Geocélula em PEAD, paredes perfuradas, soldadas - altura de 200 mm e 1.206 cm² de área de célula - fornecimento e instalação</t>
  </si>
  <si>
    <t>1516306</t>
  </si>
  <si>
    <t>Geocélula em PEAD, paredes perfuradas, soldadas - altura de 200 mm e 289 cm² de área de célula - fornecimento e instalação</t>
  </si>
  <si>
    <t>1516310</t>
  </si>
  <si>
    <t>Geocélula em PEAD, paredes perfuradas, soldadas - altura de 200 mm e 460 cm² de área de célula - fornecimento e instalação</t>
  </si>
  <si>
    <t>1516311</t>
  </si>
  <si>
    <t>Geocélula em PEAD, paredes perfuradas, soldadas - altura de 75 mm e 1.206 cm² de área de célula - fornecimento e instalação</t>
  </si>
  <si>
    <t>1516303</t>
  </si>
  <si>
    <t>Geocélula em PEAD, paredes perfuradas, soldadas - altura de 75 mm e 289 cm² de área de célula - fornecimento e instalação</t>
  </si>
  <si>
    <t>1516307</t>
  </si>
  <si>
    <t>Geocélula em PEAD, paredes perfuradas, soldadas - altura de 75 mm e 460 cm² de área de célula - fornecimento e instalação</t>
  </si>
  <si>
    <t>1516298</t>
  </si>
  <si>
    <t>Geogrelha unidirecional com resistência à tração de 100 kN/m - fornecimento e instalação</t>
  </si>
  <si>
    <t>1516299</t>
  </si>
  <si>
    <t>Geogrelha unidirecional com resistência à tração de 150 kN/m - fornecimento e instalação</t>
  </si>
  <si>
    <t>1516300</t>
  </si>
  <si>
    <t>Geogrelha unidirecional com resistência à tração de 200 kN/m - fornecimento e instalação</t>
  </si>
  <si>
    <t>1516301</t>
  </si>
  <si>
    <t>Geogrelha unidirecional com resistência à tração de 300 kN/m - fornecimento e instalação</t>
  </si>
  <si>
    <t>1516302</t>
  </si>
  <si>
    <t>Geogrelha unidirecional com resistência à tração de 400 kN/m - fornecimento e instalação</t>
  </si>
  <si>
    <t>1516296</t>
  </si>
  <si>
    <t>Geogrelha unidirecional com resistência à tração de 50 kN/m - fornecimento e instalação</t>
  </si>
  <si>
    <t>1516297</t>
  </si>
  <si>
    <t>Geogrelha unidirecional com resistência à tração de 90 kN/m - fornecimento e instalação</t>
  </si>
  <si>
    <t>1516318</t>
  </si>
  <si>
    <t>1516317</t>
  </si>
  <si>
    <t>1505847</t>
  </si>
  <si>
    <t>Muro em blocos segmentais de face pré-moldados - C = 40 cm, L = 40 cm, e H = 20 cm com altura de 4 a 6 m - confecção e assentamento</t>
  </si>
  <si>
    <t>1505848</t>
  </si>
  <si>
    <t>Muro em blocos segmentais de face pré-moldados - C = 40 cm, L = 40 cm, e H = 20 cm com altura de 6 a 8 m - confecção e assentamento</t>
  </si>
  <si>
    <t>1505849</t>
  </si>
  <si>
    <t>Muro em blocos segmentais de face pré-moldados - C = 40 cm, L = 40 cm, e H = 20 cm com altura de 8 a 10 m - confecção e assentamento</t>
  </si>
  <si>
    <t>1505930</t>
  </si>
  <si>
    <t>Muro em blocos segmentais de face pré-moldados - C = 40 cm, L = 40 cm, e H = 20 cm com altura de até 4 m - confecção e assentamento</t>
  </si>
  <si>
    <t>1506055</t>
  </si>
  <si>
    <t>Pedra argamassada com cimento e areia 1:3 - areia e pedra de mão comercial - fornecimento e assentamento</t>
  </si>
  <si>
    <t>1506056</t>
  </si>
  <si>
    <t>Pedra argamassada com cimento e areia 1:3 - areia extraída e pedra de mão produzida - confecção e assentamento</t>
  </si>
  <si>
    <t>1600965</t>
  </si>
  <si>
    <t>Abertura em muro de alvenaria de pedra argamassada com martelete</t>
  </si>
  <si>
    <t>1600408</t>
  </si>
  <si>
    <t>Apicoamento manual de concreto</t>
  </si>
  <si>
    <t>1600438</t>
  </si>
  <si>
    <t>1600990</t>
  </si>
  <si>
    <t>Demolição de concreto armado com martelete e corte oxiacetileno</t>
  </si>
  <si>
    <t>1600436</t>
  </si>
  <si>
    <t>1600989</t>
  </si>
  <si>
    <t>Demolição de concreto simples com martelete</t>
  </si>
  <si>
    <t>1600895</t>
  </si>
  <si>
    <t>Demolição manual de construções provisórias de madeira - sem reaproveitamento</t>
  </si>
  <si>
    <t>1600897</t>
  </si>
  <si>
    <t>Demolição manual de construções provisórias de madeira, sem fechamento lateral e sem pavimentação</t>
  </si>
  <si>
    <t>1619004</t>
  </si>
  <si>
    <t>1619003</t>
  </si>
  <si>
    <t>1600896</t>
  </si>
  <si>
    <t>1600414</t>
  </si>
  <si>
    <t>Fresagem de piso de concreto</t>
  </si>
  <si>
    <t>1608148</t>
  </si>
  <si>
    <t>Perfuração em concreto com coroa diamantada - D = 100 mm</t>
  </si>
  <si>
    <t>1608021</t>
  </si>
  <si>
    <t>Perfuração em concreto com coroa diamantada - D = 16 mm</t>
  </si>
  <si>
    <t>1608024</t>
  </si>
  <si>
    <t>Perfuração em concreto com coroa diamantada - D = 20 mm</t>
  </si>
  <si>
    <t>1608026</t>
  </si>
  <si>
    <t>Perfuração em concreto com coroa diamantada - D = 25 mm</t>
  </si>
  <si>
    <t>1608142</t>
  </si>
  <si>
    <t>Perfuração em concreto com coroa diamantada - D = 32 mm</t>
  </si>
  <si>
    <t>1608143</t>
  </si>
  <si>
    <t>Perfuração em concreto com coroa diamantada - D = 38 mm</t>
  </si>
  <si>
    <t>1608144</t>
  </si>
  <si>
    <t>Perfuração em concreto com coroa diamantada - D = 44 mm</t>
  </si>
  <si>
    <t>1608145</t>
  </si>
  <si>
    <t>Perfuração em concreto com coroa diamantada - D = 50 mm</t>
  </si>
  <si>
    <t>1608146</t>
  </si>
  <si>
    <t>Perfuração em concreto com coroa diamantada - D = 63 mm</t>
  </si>
  <si>
    <t>1608147</t>
  </si>
  <si>
    <t>Perfuração em concreto com coroa diamantada - D = 75 mm</t>
  </si>
  <si>
    <t>1608019</t>
  </si>
  <si>
    <t>Perfuração em concreto com martelete elétrico - D = 10 mm</t>
  </si>
  <si>
    <t>1608020</t>
  </si>
  <si>
    <t>Perfuração em concreto com martelete elétrico - D = 13,0 mm</t>
  </si>
  <si>
    <t>1608025</t>
  </si>
  <si>
    <t>Perfuração em concreto com martelete elétrico - D = 14 mm</t>
  </si>
  <si>
    <t>Preparo e regularização de terreno em desnível</t>
  </si>
  <si>
    <t>Raspagem e limpeza de terreno plano</t>
  </si>
  <si>
    <t>1600966</t>
  </si>
  <si>
    <t>Remoção de cerca com mourões de concreto</t>
  </si>
  <si>
    <t>1600898</t>
  </si>
  <si>
    <t>Remoção de painel publicitário, tipo outdoor, com estrutura e suportes em madeira</t>
  </si>
  <si>
    <t>1600441</t>
  </si>
  <si>
    <t>Remoção de paralelepípedos</t>
  </si>
  <si>
    <t>1600404</t>
  </si>
  <si>
    <t>Remoção de tubos de concreto com diâmetro de 0,40 m a 1,00 m em valas e bueiros</t>
  </si>
  <si>
    <t>1600405</t>
  </si>
  <si>
    <t>Remoção de tubos de concreto com diâmetro de 1,20 m a 1,50 m em valas e bueiros</t>
  </si>
  <si>
    <t>1716605</t>
  </si>
  <si>
    <t>Derrocagem subaquática de material de 3ª categoria - carga e limpeza - plataforma com clamshell - flutuante e batelão rebocado de 100 t montado na obra - DMT até 200 m</t>
  </si>
  <si>
    <t>1716610</t>
  </si>
  <si>
    <t>Derrocagem subaquática de material de 3ª categoria - carga e limpeza - plataforma com clamshell - flutuante e batelão rebocado de 100 t montado na obra - DMT de 1.000 a 1200 m</t>
  </si>
  <si>
    <t>1716611</t>
  </si>
  <si>
    <t>Derrocagem subaquática de material de 3ª categoria - carga e limpeza - plataforma com clamshell - flutuante e batelão rebocado de 100 t montado na obra - DMT de 1.200 a 1.400 m</t>
  </si>
  <si>
    <t>1716612</t>
  </si>
  <si>
    <t>Derrocagem subaquática de material de 3ª categoria - carga e limpeza - plataforma com clamshell - flutuante e batelão rebocado de 100 t montado na obra - DMT de 1.400 a 1.600 m</t>
  </si>
  <si>
    <t>1716613</t>
  </si>
  <si>
    <t>Derrocagem subaquática de material de 3ª categoria - carga e limpeza - plataforma com clamshell - flutuante e batelão rebocado de 100 t montado na obra - DMT de 1.600 a 1.800 m</t>
  </si>
  <si>
    <t>1716614</t>
  </si>
  <si>
    <t>Derrocagem subaquática de material de 3ª categoria - carga e limpeza - plataforma com clamshell - flutuante e batelão rebocado de 100 t montado na obra - DMT de 1.800 a 2.000 m</t>
  </si>
  <si>
    <t>1716615</t>
  </si>
  <si>
    <t>Derrocagem subaquática de material de 3ª categoria - carga e limpeza - plataforma com clamshell - flutuante e batelão rebocado de 100 t montado na obra - DMT de 2.000 a 2.500 m</t>
  </si>
  <si>
    <t>1716616</t>
  </si>
  <si>
    <t>Derrocagem subaquática de material de 3ª categoria - carga e limpeza - plataforma com clamshell - flutuante e batelão rebocado de 100 t montado na obra - DMT de 2.500 a 3.000 m</t>
  </si>
  <si>
    <t>1716606</t>
  </si>
  <si>
    <t>Derrocagem subaquática de material de 3ª categoria - carga e limpeza - plataforma com clamshell - flutuante e batelão rebocado de 100 t montado na obra - DMT de 200 a 400 m</t>
  </si>
  <si>
    <t>1716617</t>
  </si>
  <si>
    <t>Derrocagem subaquática de material de 3ª categoria - carga e limpeza - plataforma com clamshell - flutuante e batelão rebocado de 100 t montado na obra - DMT de 3.000 m</t>
  </si>
  <si>
    <t>1716607</t>
  </si>
  <si>
    <t>Derrocagem subaquática de material de 3ª categoria - carga e limpeza - plataforma com clamshell - flutuante e batelão rebocado de 100 t montado na obra - DMT de 400 a 600 m</t>
  </si>
  <si>
    <t>1716608</t>
  </si>
  <si>
    <t>Derrocagem subaquática de material de 3ª categoria - carga e limpeza - plataforma com clamshell - flutuante e batelão rebocado de 100 t montado na obra - DMT de 600 a 800 m</t>
  </si>
  <si>
    <t>1716609</t>
  </si>
  <si>
    <t>Derrocagem subaquática de material de 3ª categoria - carga e limpeza - plataforma com clamshell - flutuante e batelão rebocado de 100 t montado na obra - DMT de 800 a 1.000 m</t>
  </si>
  <si>
    <t>1716604</t>
  </si>
  <si>
    <t>Derrocagem subaquática de material de 3ª categoria - carga e limpeza - plataforma com clamshell - flutuante montado na obra - sem transporte</t>
  </si>
  <si>
    <t>1716623</t>
  </si>
  <si>
    <t>Derrocagem subaquática de material de 3ª categoria - carga e limpeza - plataforma flutuante com clamshell - sem transporte</t>
  </si>
  <si>
    <t>1716624</t>
  </si>
  <si>
    <t>Derrocagem subaquática de material de 3ª categoria - carga e limpeza - plataforma flutuante com clamshell e batelão rebocado de 100 t - DMT até 200 m</t>
  </si>
  <si>
    <t>1716629</t>
  </si>
  <si>
    <t>Derrocagem subaquática de material de 3ª categoria - carga e limpeza - plataforma flutuante com clamshell e batelão rebocado de 100 t - DMT de 1.000 a 1.200 m</t>
  </si>
  <si>
    <t>1716630</t>
  </si>
  <si>
    <t>Derrocagem subaquática de material de 3ª categoria - carga e limpeza - plataforma flutuante com clamshell e batelão rebocado de 100 t - DMT de 1.200 a 1.400 m</t>
  </si>
  <si>
    <t>1716631</t>
  </si>
  <si>
    <t>Derrocagem subaquática de material de 3ª categoria - carga e limpeza - plataforma flutuante com clamshell e batelão rebocado de 100 t - DMT de 1.400 a 1.600 m</t>
  </si>
  <si>
    <t>1716632</t>
  </si>
  <si>
    <t>Derrocagem subaquática de material de 3ª categoria - carga e limpeza - plataforma flutuante com clamshell e batelão rebocado de 100 t - DMT de 1.600 a 1.800 m</t>
  </si>
  <si>
    <t>1716633</t>
  </si>
  <si>
    <t>Derrocagem subaquática de material de 3ª categoria - carga e limpeza - plataforma flutuante com clamshell e batelão rebocado de 100 t - DMT de 1.800 a 2.000 m</t>
  </si>
  <si>
    <t>1716634</t>
  </si>
  <si>
    <t>Derrocagem subaquática de material de 3ª categoria - carga e limpeza - plataforma flutuante com clamshell e batelão rebocado de 100 t - DMT de 2.000 a 2.500 m</t>
  </si>
  <si>
    <t>1716635</t>
  </si>
  <si>
    <t>Derrocagem subaquática de material de 3ª categoria - carga e limpeza - plataforma flutuante com clamshell e batelão rebocado de 100 t - DMT de 2.500 a 3.000 m</t>
  </si>
  <si>
    <t>1716625</t>
  </si>
  <si>
    <t>Derrocagem subaquática de material de 3ª categoria - carga e limpeza - plataforma flutuante com clamshell e batelão rebocado de 100 t - DMT de 200 a 400 m</t>
  </si>
  <si>
    <t>1716636</t>
  </si>
  <si>
    <t>Derrocagem subaquática de material de 3ª categoria - carga e limpeza - plataforma flutuante com clamshell e batelão rebocado de 100 t - DMT de 3.000 m</t>
  </si>
  <si>
    <t>1716626</t>
  </si>
  <si>
    <t>Derrocagem subaquática de material de 3ª categoria - carga e limpeza - plataforma flutuante com clamshell e batelão rebocado de 100 t - DMT de 400 a 600 m</t>
  </si>
  <si>
    <t>1716627</t>
  </si>
  <si>
    <t>Derrocagem subaquática de material de 3ª categoria - carga e limpeza - plataforma flutuante com clamshell e batelão rebocado de 100 t - DMT de 600 a 800 m</t>
  </si>
  <si>
    <t>1716628</t>
  </si>
  <si>
    <t>Derrocagem subaquática de material de 3ª categoria - carga e limpeza - plataforma flutuante com clamshell e batelão rebocado de 100 t - DMT de 800 a 1.000 m</t>
  </si>
  <si>
    <t>1716640</t>
  </si>
  <si>
    <t>Derrocagem subaquática de material de 3ª categoria - carga e limpeza com draga backhoe de 7 m³ - sem transporte</t>
  </si>
  <si>
    <t>1716641</t>
  </si>
  <si>
    <t>Derrocagem subaquática de material de 3ª categoria - carga e limpeza com draga backhoe de 7 m³ - transporte com batelão autopropelido de 300 m³ - DMT até 200 m</t>
  </si>
  <si>
    <t>1716646</t>
  </si>
  <si>
    <t>Derrocagem subaquática de material de 3ª categoria - carga e limpeza com draga backhoe de 7 m³ - transporte com batelão autopropelido de 300 m³ - DMT de 1.000 a 1.200 m</t>
  </si>
  <si>
    <t>1716647</t>
  </si>
  <si>
    <t>Derrocagem subaquática de material de 3ª categoria - carga e limpeza com draga backhoe de 7 m³ - transporte com batelão autopropelido de 300 m³ - DMT de 1.200 a 1.400 m</t>
  </si>
  <si>
    <t>1716648</t>
  </si>
  <si>
    <t>Derrocagem subaquática de material de 3ª categoria - carga e limpeza com draga backhoe de 7 m³ - transporte com batelão autopropelido de 300 m³ - DMT de 1.400 a 1.600 m</t>
  </si>
  <si>
    <t>1716649</t>
  </si>
  <si>
    <t>Derrocagem subaquática de material de 3ª categoria - carga e limpeza com draga backhoe de 7 m³ - transporte com batelão autopropelido de 300 m³ - DMT de 1.600 a 1.800 m</t>
  </si>
  <si>
    <t>1716650</t>
  </si>
  <si>
    <t>Derrocagem subaquática de material de 3ª categoria - carga e limpeza com draga backhoe de 7 m³ - transporte com batelão autopropelido de 300 m³ - DMT de 1.800 a 2.000 m</t>
  </si>
  <si>
    <t>1716651</t>
  </si>
  <si>
    <t>Derrocagem subaquática de material de 3ª categoria - carga e limpeza com draga backhoe de 7 m³ - transporte com batelão autopropelido de 300 m³ - DMT de 2.000 a 2.500 m</t>
  </si>
  <si>
    <t>1716652</t>
  </si>
  <si>
    <t>Derrocagem subaquática de material de 3ª categoria - carga e limpeza com draga backhoe de 7 m³ - transporte com batelão autopropelido de 300 m³ - DMT de 2.500 a 3.000 m</t>
  </si>
  <si>
    <t>1716642</t>
  </si>
  <si>
    <t>Derrocagem subaquática de material de 3ª categoria - carga e limpeza com draga backhoe de 7 m³ - transporte com batelão autopropelido de 300 m³ - DMT de 200 a 400 m</t>
  </si>
  <si>
    <t>1716653</t>
  </si>
  <si>
    <t>Derrocagem subaquática de material de 3ª categoria - carga e limpeza com draga backhoe de 7 m³ - transporte com batelão autopropelido de 300 m³ - DMT de 3.000 m</t>
  </si>
  <si>
    <t>1716643</t>
  </si>
  <si>
    <t>Derrocagem subaquática de material de 3ª categoria - carga e limpeza com draga backhoe de 7 m³ - transporte com batelão autopropelido de 300 m³ - DMT de 400 a 600 m</t>
  </si>
  <si>
    <t>1716644</t>
  </si>
  <si>
    <t>Derrocagem subaquática de material de 3ª categoria - carga e limpeza com draga backhoe de 7 m³ - transporte com batelão autopropelido de 300 m³ - DMT de 600 a 800 m</t>
  </si>
  <si>
    <t>1716645</t>
  </si>
  <si>
    <t>Derrocagem subaquática de material de 3ª categoria - carga e limpeza com draga backhoe de 7 m³ - transporte com batelão autopropelido de 300 m³ - DMT de 800 a 1.000 m</t>
  </si>
  <si>
    <t>1716622</t>
  </si>
  <si>
    <t>Derrocagem subaquática de material de 3ª categoria - malha de 1,5 m² - perfuração e detonação - plataforma autoelevatória com três torres de perfuração</t>
  </si>
  <si>
    <t>1716603</t>
  </si>
  <si>
    <t>Derrocagem subaquática de material de 3ª categoria - malha de 1,5 m² - perfuração e detonação - plataforma autoelevatória montada na obra com três torres de perfuração</t>
  </si>
  <si>
    <t>1716620</t>
  </si>
  <si>
    <t>Derrocagem subaquática de material de 3ª categoria - malha de 1,5 m² - perfuração e detonação - plataforma flutuante com duas torres de perfuração</t>
  </si>
  <si>
    <t>1716621</t>
  </si>
  <si>
    <t>Derrocagem subaquática de material de 3ª categoria - malha de 1,5 m² - perfuração e detonação - plataforma flutuante com três torres de perfuração</t>
  </si>
  <si>
    <t>1716619</t>
  </si>
  <si>
    <t>Derrocagem subaquática de material de 3ª categoria - malha de 1,5 m² - perfuração e detonação - plataforma flutuante com uma torre de perfuração</t>
  </si>
  <si>
    <t>1716601</t>
  </si>
  <si>
    <t>Derrocagem subaquática de material de 3ª categoria - malha de 1,5 m² - perfuração e detonação - plataforma montada na obra com duas torres de perfuração</t>
  </si>
  <si>
    <t>1716602</t>
  </si>
  <si>
    <t>Derrocagem subaquática de material de 3ª categoria - malha de 1,5 m² - perfuração e detonação - plataforma montada na obra com três torres de perfuração</t>
  </si>
  <si>
    <t>1716600</t>
  </si>
  <si>
    <t>Derrocagem subaquática de material de 3ª categoria - malha de 1,5 m² - perfuração e detonação - plataforma montada na obra com uma torre de perfuração</t>
  </si>
  <si>
    <t>1716655</t>
  </si>
  <si>
    <t>Derrocagem subaquática de material de 3ª categoria - malha de 2,5 m² - perfuração e detonação - plataforma com duas torres de perfuração</t>
  </si>
  <si>
    <t>1716639</t>
  </si>
  <si>
    <t>Derrocagem subaquática de material de 3ª categoria - malha de 4,0 m² - perfuração e detonação - plataforma com duas torres de perfuração</t>
  </si>
  <si>
    <t>1801636</t>
  </si>
  <si>
    <t>Levantamento batimétrico monofeixe longitudinal</t>
  </si>
  <si>
    <t>km</t>
  </si>
  <si>
    <t>1801637</t>
  </si>
  <si>
    <t>Levantamento batimétrico monofeixe transversal</t>
  </si>
  <si>
    <t>1817720</t>
  </si>
  <si>
    <t>Levantamento batimétrico multifeixe</t>
  </si>
  <si>
    <t>1817723</t>
  </si>
  <si>
    <t>Levantamento hidrométrico com ADCP em rios com velocidade de corrente acima de 1,5 m/s</t>
  </si>
  <si>
    <t>1817721</t>
  </si>
  <si>
    <t>Levantamento hidrométrico com ADCP em rios com velocidade de corrente de 0,5 a 1,0 m/s</t>
  </si>
  <si>
    <t>1817722</t>
  </si>
  <si>
    <t>Levantamento hidrométrico com ADCP em rios com velocidade de corrente de 1,0 a 1,5 m/s</t>
  </si>
  <si>
    <t>1917483</t>
  </si>
  <si>
    <t>Dragagem de areia fina com draga de sucção e recalque - bomba de 1.350 kW e cortador de 170 kW - distância de recalque de 1.100 a 1.300 m</t>
  </si>
  <si>
    <t>1917484</t>
  </si>
  <si>
    <t>Dragagem de areia fina com draga de sucção e recalque - bomba de 1.350 kW e cortador de 170 kW - distância de recalque de 1.300 a 1.500 m</t>
  </si>
  <si>
    <t>1917485</t>
  </si>
  <si>
    <t>Dragagem de areia fina com draga de sucção e recalque - bomba de 1.350 kW e cortador de 170 kW - distância de recalque de 1.500 a 1.700 m</t>
  </si>
  <si>
    <t>1917486</t>
  </si>
  <si>
    <t>Dragagem de areia fina com draga de sucção e recalque - bomba de 1.350 kW e cortador de 170 kW - distância de recalque de 1.700 a 1.900 m</t>
  </si>
  <si>
    <t>1917487</t>
  </si>
  <si>
    <t>Dragagem de areia fina com draga de sucção e recalque - bomba de 1.350 kW e cortador de 170 kW - distância de recalque de 1.900 a 2.100 m</t>
  </si>
  <si>
    <t>1917528</t>
  </si>
  <si>
    <t>Dragagem de areia fina com draga de sucção e recalque - bomba de 1.350 kW e cortador de 170 kW - distância de recalque de 10.100 a 10.300 m</t>
  </si>
  <si>
    <t>1917529</t>
  </si>
  <si>
    <t>Dragagem de areia fina com draga de sucção e recalque - bomba de 1.350 kW e cortador de 170 kW - distância de recalque de 10.300 a 10.500 m</t>
  </si>
  <si>
    <t>1917530</t>
  </si>
  <si>
    <t>Dragagem de areia fina com draga de sucção e recalque - bomba de 1.350 kW e cortador de 170 kW - distância de recalque de 10.500 a 10.700 m</t>
  </si>
  <si>
    <t>1917531</t>
  </si>
  <si>
    <t>Dragagem de areia fina com draga de sucção e recalque - bomba de 1.350 kW e cortador de 170 kW - distância de recalque de 10.700 a 10.900 m</t>
  </si>
  <si>
    <t>1917532</t>
  </si>
  <si>
    <t>Dragagem de areia fina com draga de sucção e recalque - bomba de 1.350 kW e cortador de 170 kW - distância de recalque de 10.900 a 11.100 m</t>
  </si>
  <si>
    <t>1917533</t>
  </si>
  <si>
    <t>Dragagem de areia fina com draga de sucção e recalque - bomba de 1.350 kW e cortador de 170 kW - distância de recalque de 11.100 a 11.300 m</t>
  </si>
  <si>
    <t>1917534</t>
  </si>
  <si>
    <t>Dragagem de areia fina com draga de sucção e recalque - bomba de 1.350 kW e cortador de 170 kW - distância de recalque de 11.300 a 11.500 m</t>
  </si>
  <si>
    <t>1917535</t>
  </si>
  <si>
    <t>Dragagem de areia fina com draga de sucção e recalque - bomba de 1.350 kW e cortador de 170 kW - distância de recalque de 11.500 a 11.700 m</t>
  </si>
  <si>
    <t>1917536</t>
  </si>
  <si>
    <t>Dragagem de areia fina com draga de sucção e recalque - bomba de 1.350 kW e cortador de 170 kW - distância de recalque de 11.700 a 11.900 m</t>
  </si>
  <si>
    <t>1917537</t>
  </si>
  <si>
    <t>Dragagem de areia fina com draga de sucção e recalque - bomba de 1.350 kW e cortador de 170 kW - distância de recalque de 11.900 a 12.100 m</t>
  </si>
  <si>
    <t>1917488</t>
  </si>
  <si>
    <t>Dragagem de areia fina com draga de sucção e recalque - bomba de 1.350 kW e cortador de 170 kW - distância de recalque de 2.100 a 2.300 m</t>
  </si>
  <si>
    <t>1917489</t>
  </si>
  <si>
    <t>Dragagem de areia fina com draga de sucção e recalque - bomba de 1.350 kW e cortador de 170 kW - distância de recalque de 2.300 a 2.500 m</t>
  </si>
  <si>
    <t>1917490</t>
  </si>
  <si>
    <t>Dragagem de areia fina com draga de sucção e recalque - bomba de 1.350 kW e cortador de 170 kW - distância de recalque de 2.500 a 2.700 m</t>
  </si>
  <si>
    <t>1917491</t>
  </si>
  <si>
    <t>Dragagem de areia fina com draga de sucção e recalque - bomba de 1.350 kW e cortador de 170 kW - distância de recalque de 2.700 a 2.900 m</t>
  </si>
  <si>
    <t>1917492</t>
  </si>
  <si>
    <t>Dragagem de areia fina com draga de sucção e recalque - bomba de 1.350 kW e cortador de 170 kW - distância de recalque de 2.900 a 3.100 m</t>
  </si>
  <si>
    <t>1917493</t>
  </si>
  <si>
    <t>Dragagem de areia fina com draga de sucção e recalque - bomba de 1.350 kW e cortador de 170 kW - distância de recalque de 3.100 a 3.300 m</t>
  </si>
  <si>
    <t>1917494</t>
  </si>
  <si>
    <t>Dragagem de areia fina com draga de sucção e recalque - bomba de 1.350 kW e cortador de 170 kW - distância de recalque de 3.300 a 3.500 m</t>
  </si>
  <si>
    <t>1917495</t>
  </si>
  <si>
    <t>Dragagem de areia fina com draga de sucção e recalque - bomba de 1.350 kW e cortador de 170 kW - distância de recalque de 3.500 a 3.700 m</t>
  </si>
  <si>
    <t>1917496</t>
  </si>
  <si>
    <t>Dragagem de areia fina com draga de sucção e recalque - bomba de 1.350 kW e cortador de 170 kW - distância de recalque de 3.700 a 3.900 m</t>
  </si>
  <si>
    <t>1917497</t>
  </si>
  <si>
    <t>Dragagem de areia fina com draga de sucção e recalque - bomba de 1.350 kW e cortador de 170 kW - distância de recalque de 3.900 a 4.100 m</t>
  </si>
  <si>
    <t>1917498</t>
  </si>
  <si>
    <t>Dragagem de areia fina com draga de sucção e recalque - bomba de 1.350 kW e cortador de 170 kW - distância de recalque de 4.100 a 4.300 m</t>
  </si>
  <si>
    <t>1917499</t>
  </si>
  <si>
    <t>Dragagem de areia fina com draga de sucção e recalque - bomba de 1.350 kW e cortador de 170 kW - distância de recalque de 4.300 a 4.500 m</t>
  </si>
  <si>
    <t>1917500</t>
  </si>
  <si>
    <t>Dragagem de areia fina com draga de sucção e recalque - bomba de 1.350 kW e cortador de 170 kW - distância de recalque de 4.500 a 4.700 m</t>
  </si>
  <si>
    <t>1917501</t>
  </si>
  <si>
    <t>Dragagem de areia fina com draga de sucção e recalque - bomba de 1.350 kW e cortador de 170 kW - distância de recalque de 4.700 a 4.900 m</t>
  </si>
  <si>
    <t>1917502</t>
  </si>
  <si>
    <t>Dragagem de areia fina com draga de sucção e recalque - bomba de 1.350 kW e cortador de 170 kW - distância de recalque de 4.900 a 5.100 m</t>
  </si>
  <si>
    <t>1917503</t>
  </si>
  <si>
    <t>Dragagem de areia fina com draga de sucção e recalque - bomba de 1.350 kW e cortador de 170 kW - distância de recalque de 5.100 a 5.300 m</t>
  </si>
  <si>
    <t>1917504</t>
  </si>
  <si>
    <t>Dragagem de areia fina com draga de sucção e recalque - bomba de 1.350 kW e cortador de 170 kW - distância de recalque de 5.300 a 5.500 m</t>
  </si>
  <si>
    <t>1917505</t>
  </si>
  <si>
    <t>Dragagem de areia fina com draga de sucção e recalque - bomba de 1.350 kW e cortador de 170 kW - distância de recalque de 5.500 a 5.700 m</t>
  </si>
  <si>
    <t>1917506</t>
  </si>
  <si>
    <t>Dragagem de areia fina com draga de sucção e recalque - bomba de 1.350 kW e cortador de 170 kW - distância de recalque de 5.700 a 5.900 m</t>
  </si>
  <si>
    <t>1917507</t>
  </si>
  <si>
    <t>Dragagem de areia fina com draga de sucção e recalque - bomba de 1.350 kW e cortador de 170 kW - distância de recalque de 5.900 a 6.100 m</t>
  </si>
  <si>
    <t>1917480</t>
  </si>
  <si>
    <t>Dragagem de areia fina com draga de sucção e recalque - bomba de 1.350 kW e cortador de 170 kW - distância de recalque de 500 a 700 m</t>
  </si>
  <si>
    <t>1917508</t>
  </si>
  <si>
    <t>Dragagem de areia fina com draga de sucção e recalque - bomba de 1.350 kW e cortador de 170 kW - distância de recalque de 6.100 a 6.300 m</t>
  </si>
  <si>
    <t>1917509</t>
  </si>
  <si>
    <t>Dragagem de areia fina com draga de sucção e recalque - bomba de 1.350 kW e cortador de 170 kW - distância de recalque de 6.300 a 6.500 m</t>
  </si>
  <si>
    <t>1917510</t>
  </si>
  <si>
    <t>Dragagem de areia fina com draga de sucção e recalque - bomba de 1.350 kW e cortador de 170 kW - distância de recalque de 6.500 a 6.700 m</t>
  </si>
  <si>
    <t>1917511</t>
  </si>
  <si>
    <t>Dragagem de areia fina com draga de sucção e recalque - bomba de 1.350 kW e cortador de 170 kW - distância de recalque de 6.700 a 6.900 m</t>
  </si>
  <si>
    <t>1917512</t>
  </si>
  <si>
    <t>Dragagem de areia fina com draga de sucção e recalque - bomba de 1.350 kW e cortador de 170 kW - distância de recalque de 6.900 a 7.100 m</t>
  </si>
  <si>
    <t>1917513</t>
  </si>
  <si>
    <t>Dragagem de areia fina com draga de sucção e recalque - bomba de 1.350 kW e cortador de 170 kW - distância de recalque de 7.100 a 7.300 m</t>
  </si>
  <si>
    <t>1917514</t>
  </si>
  <si>
    <t>Dragagem de areia fina com draga de sucção e recalque - bomba de 1.350 kW e cortador de 170 kW - distância de recalque de 7.300 a 7.500 m</t>
  </si>
  <si>
    <t>1917515</t>
  </si>
  <si>
    <t>Dragagem de areia fina com draga de sucção e recalque - bomba de 1.350 kW e cortador de 170 kW - distância de recalque de 7.500 a 7.700 m</t>
  </si>
  <si>
    <t>1917516</t>
  </si>
  <si>
    <t>Dragagem de areia fina com draga de sucção e recalque - bomba de 1.350 kW e cortador de 170 kW - distância de recalque de 7.700 a 7.900 m</t>
  </si>
  <si>
    <t>1917517</t>
  </si>
  <si>
    <t>Dragagem de areia fina com draga de sucção e recalque - bomba de 1.350 kW e cortador de 170 kW - distância de recalque de 7.900 a 8.100 m</t>
  </si>
  <si>
    <t>1917481</t>
  </si>
  <si>
    <t>Dragagem de areia fina com draga de sucção e recalque - bomba de 1.350 kW e cortador de 170 kW - distância de recalque de 700 a 900 m</t>
  </si>
  <si>
    <t>1917518</t>
  </si>
  <si>
    <t>Dragagem de areia fina com draga de sucção e recalque - bomba de 1.350 kW e cortador de 170 kW - distância de recalque de 8.100 a 8.300 m</t>
  </si>
  <si>
    <t>1917519</t>
  </si>
  <si>
    <t>Dragagem de areia fina com draga de sucção e recalque - bomba de 1.350 kW e cortador de 170 kW - distância de recalque de 8.300 a 8.500 m</t>
  </si>
  <si>
    <t>1917520</t>
  </si>
  <si>
    <t>Dragagem de areia fina com draga de sucção e recalque - bomba de 1.350 kW e cortador de 170 kW - distância de recalque de 8.500 a 8.700 m</t>
  </si>
  <si>
    <t>1917521</t>
  </si>
  <si>
    <t>Dragagem de areia fina com draga de sucção e recalque - bomba de 1.350 kW e cortador de 170 kW - distância de recalque de 8.700 a 8.900 m</t>
  </si>
  <si>
    <t>1917522</t>
  </si>
  <si>
    <t>Dragagem de areia fina com draga de sucção e recalque - bomba de 1.350 kW e cortador de 170 kW - distância de recalque de 8.900 a 9.100 m</t>
  </si>
  <si>
    <t>1917523</t>
  </si>
  <si>
    <t>Dragagem de areia fina com draga de sucção e recalque - bomba de 1.350 kW e cortador de 170 kW - distância de recalque de 9.100 a 9.300 m</t>
  </si>
  <si>
    <t>1917524</t>
  </si>
  <si>
    <t>Dragagem de areia fina com draga de sucção e recalque - bomba de 1.350 kW e cortador de 170 kW - distância de recalque de 9.300 a 9.500 m</t>
  </si>
  <si>
    <t>1917525</t>
  </si>
  <si>
    <t>Dragagem de areia fina com draga de sucção e recalque - bomba de 1.350 kW e cortador de 170 kW - distância de recalque de 9.500 a 9.700 m</t>
  </si>
  <si>
    <t>1917526</t>
  </si>
  <si>
    <t>Dragagem de areia fina com draga de sucção e recalque - bomba de 1.350 kW e cortador de 170 kW - distância de recalque de 9.700 a 9.900 m</t>
  </si>
  <si>
    <t>1917527</t>
  </si>
  <si>
    <t>Dragagem de areia fina com draga de sucção e recalque - bomba de 1.350 kW e cortador de 170 kW - distância de recalque de 9.900 a 10.100 m</t>
  </si>
  <si>
    <t>1917482</t>
  </si>
  <si>
    <t>Dragagem de areia fina com draga de sucção e recalque - bomba de 1.350 kW e cortador de 170 kW - distância de recalque de 900 a 1.100 m</t>
  </si>
  <si>
    <t>1917737</t>
  </si>
  <si>
    <t>Dragagem de areia fina com draga de sucção e recalque - bomba de 1.350 kW e cortador de 170 kW - distância de recalque de até 500 m</t>
  </si>
  <si>
    <t>1917220</t>
  </si>
  <si>
    <t>Dragagem de areia fina com draga de sucção e recalque - bomba de 294 kW e cortador de 30 kW - distância de recalque de 1.100 a 1.300 m</t>
  </si>
  <si>
    <t>1917221</t>
  </si>
  <si>
    <t>Dragagem de areia fina com draga de sucção e recalque - bomba de 294 kW e cortador de 30 kW - distância de recalque de 1.300 a 1.500 m</t>
  </si>
  <si>
    <t>1917222</t>
  </si>
  <si>
    <t>Dragagem de areia fina com draga de sucção e recalque - bomba de 294 kW e cortador de 30 kW - distância de recalque de 1.500 a 1.700 m</t>
  </si>
  <si>
    <t>1917223</t>
  </si>
  <si>
    <t>Dragagem de areia fina com draga de sucção e recalque - bomba de 294 kW e cortador de 30 kW - distância de recalque de 1.700 a 1.900 m</t>
  </si>
  <si>
    <t>1917224</t>
  </si>
  <si>
    <t>Dragagem de areia fina com draga de sucção e recalque - bomba de 294 kW e cortador de 30 kW - distância de recalque de 1.900 a 2.100 m</t>
  </si>
  <si>
    <t>1917225</t>
  </si>
  <si>
    <t>Dragagem de areia fina com draga de sucção e recalque - bomba de 294 kW e cortador de 30 kW - distância de recalque de 2.100 a 2.300 m</t>
  </si>
  <si>
    <t>1917226</t>
  </si>
  <si>
    <t>Dragagem de areia fina com draga de sucção e recalque - bomba de 294 kW e cortador de 30 kW - distância de recalque de 2.300 a 2.500 m</t>
  </si>
  <si>
    <t>1917227</t>
  </si>
  <si>
    <t>Dragagem de areia fina com draga de sucção e recalque - bomba de 294 kW e cortador de 30 kW - distância de recalque de 2.500 a 2.700 m</t>
  </si>
  <si>
    <t>1917228</t>
  </si>
  <si>
    <t>Dragagem de areia fina com draga de sucção e recalque - bomba de 294 kW e cortador de 30 kW - distância de recalque de 2.700 a 2.900 m</t>
  </si>
  <si>
    <t>1917229</t>
  </si>
  <si>
    <t>Dragagem de areia fina com draga de sucção e recalque - bomba de 294 kW e cortador de 30 kW - distância de recalque de 2.900 a 3.100 m</t>
  </si>
  <si>
    <t>1917230</t>
  </si>
  <si>
    <t>Dragagem de areia fina com draga de sucção e recalque - bomba de 294 kW e cortador de 30 kW - distância de recalque de 3.100 a 3.300 m</t>
  </si>
  <si>
    <t>1917231</t>
  </si>
  <si>
    <t>Dragagem de areia fina com draga de sucção e recalque - bomba de 294 kW e cortador de 30 kW - distância de recalque de 3.300 a 3.500 m</t>
  </si>
  <si>
    <t>1917232</t>
  </si>
  <si>
    <t>Dragagem de areia fina com draga de sucção e recalque - bomba de 294 kW e cortador de 30 kW - distância de recalque de 3.500 a 3.700 m</t>
  </si>
  <si>
    <t>1917233</t>
  </si>
  <si>
    <t>Dragagem de areia fina com draga de sucção e recalque - bomba de 294 kW e cortador de 30 kW - distância de recalque de 3.700 a 3.900 m</t>
  </si>
  <si>
    <t>1917234</t>
  </si>
  <si>
    <t>Dragagem de areia fina com draga de sucção e recalque - bomba de 294 kW e cortador de 30 kW - distância de recalque de 3.900 a 4.100 m</t>
  </si>
  <si>
    <t>1917217</t>
  </si>
  <si>
    <t>Dragagem de areia fina com draga de sucção e recalque - bomba de 294 kW e cortador de 30 kW - distância de recalque de 500 a 700 m</t>
  </si>
  <si>
    <t>1917218</t>
  </si>
  <si>
    <t>Dragagem de areia fina com draga de sucção e recalque - bomba de 294 kW e cortador de 30 kW - distância de recalque de 700 a 900 m</t>
  </si>
  <si>
    <t>1917219</t>
  </si>
  <si>
    <t>Dragagem de areia fina com draga de sucção e recalque - bomba de 294 kW e cortador de 30 kW - distância de recalque de 900 a 1.100 m</t>
  </si>
  <si>
    <t>1917724</t>
  </si>
  <si>
    <t>Dragagem de areia fina com draga de sucção e recalque - bomba de 294 kW e cortador de 30 kW - distância de recalque de até 500 m</t>
  </si>
  <si>
    <t>1917274</t>
  </si>
  <si>
    <t>Dragagem de areia fina com draga de sucção e recalque - bomba de 483 kW e cortador de 55 kW - distância de recalque de 1.100 a 1.300 m</t>
  </si>
  <si>
    <t>1917275</t>
  </si>
  <si>
    <t>Dragagem de areia fina com draga de sucção e recalque - bomba de 483 kW e cortador de 55 kW - distância de recalque de 1.300 a 1.500 m</t>
  </si>
  <si>
    <t>1917276</t>
  </si>
  <si>
    <t>Dragagem de areia fina com draga de sucção e recalque - bomba de 483 kW e cortador de 55 kW - distância de recalque de 1.500 a 1.700 m</t>
  </si>
  <si>
    <t>1917277</t>
  </si>
  <si>
    <t>Dragagem de areia fina com draga de sucção e recalque - bomba de 483 kW e cortador de 55 kW - distância de recalque de 1.700 a 1.900 m</t>
  </si>
  <si>
    <t>1917278</t>
  </si>
  <si>
    <t>Dragagem de areia fina com draga de sucção e recalque - bomba de 483 kW e cortador de 55 kW - distância de recalque de 1.900 a 2.100 m</t>
  </si>
  <si>
    <t>1917279</t>
  </si>
  <si>
    <t>Dragagem de areia fina com draga de sucção e recalque - bomba de 483 kW e cortador de 55 kW - distância de recalque de 2.100 a 2.300 m</t>
  </si>
  <si>
    <t>1917280</t>
  </si>
  <si>
    <t>Dragagem de areia fina com draga de sucção e recalque - bomba de 483 kW e cortador de 55 kW - distância de recalque de 2.300 a 2.500 m</t>
  </si>
  <si>
    <t>1917281</t>
  </si>
  <si>
    <t>Dragagem de areia fina com draga de sucção e recalque - bomba de 483 kW e cortador de 55 kW - distância de recalque de 2.500 a 2.700 m</t>
  </si>
  <si>
    <t>1917282</t>
  </si>
  <si>
    <t>Dragagem de areia fina com draga de sucção e recalque - bomba de 483 kW e cortador de 55 kW - distância de recalque de 2.700 a 2.900 m</t>
  </si>
  <si>
    <t>1917283</t>
  </si>
  <si>
    <t>Dragagem de areia fina com draga de sucção e recalque - bomba de 483 kW e cortador de 55 kW - distância de recalque de 2.900 a 3.100 m</t>
  </si>
  <si>
    <t>1917284</t>
  </si>
  <si>
    <t>Dragagem de areia fina com draga de sucção e recalque - bomba de 483 kW e cortador de 55 kW - distância de recalque de 3.100 a 3.300 m</t>
  </si>
  <si>
    <t>1917285</t>
  </si>
  <si>
    <t>Dragagem de areia fina com draga de sucção e recalque - bomba de 483 kW e cortador de 55 kW - distância de recalque de 3.300 a 3.500 m</t>
  </si>
  <si>
    <t>1917286</t>
  </si>
  <si>
    <t>Dragagem de areia fina com draga de sucção e recalque - bomba de 483 kW e cortador de 55 kW - distância de recalque de 3.500 a 3.700 m</t>
  </si>
  <si>
    <t>1917287</t>
  </si>
  <si>
    <t>Dragagem de areia fina com draga de sucção e recalque - bomba de 483 kW e cortador de 55 kW - distância de recalque de 3.700 a 3.900 m</t>
  </si>
  <si>
    <t>1917288</t>
  </si>
  <si>
    <t>Dragagem de areia fina com draga de sucção e recalque - bomba de 483 kW e cortador de 55 kW - distância de recalque de 3.900 a 4.100 m</t>
  </si>
  <si>
    <t>1917289</t>
  </si>
  <si>
    <t>Dragagem de areia fina com draga de sucção e recalque - bomba de 483 kW e cortador de 55 kW - distância de recalque de 4.100 a 4.300 m</t>
  </si>
  <si>
    <t>1917290</t>
  </si>
  <si>
    <t>Dragagem de areia fina com draga de sucção e recalque - bomba de 483 kW e cortador de 55 kW - distância de recalque de 4.300 a 4.500 m</t>
  </si>
  <si>
    <t>1917291</t>
  </si>
  <si>
    <t>Dragagem de areia fina com draga de sucção e recalque - bomba de 483 kW e cortador de 55 kW - distância de recalque de 4.500 a 4.700 m</t>
  </si>
  <si>
    <t>1917292</t>
  </si>
  <si>
    <t>Dragagem de areia fina com draga de sucção e recalque - bomba de 483 kW e cortador de 55 kW - distância de recalque de 4.700 a 4.900 m</t>
  </si>
  <si>
    <t>1917293</t>
  </si>
  <si>
    <t>Dragagem de areia fina com draga de sucção e recalque - bomba de 483 kW e cortador de 55 kW - distância de recalque de 4.900 a 5.100 m</t>
  </si>
  <si>
    <t>1917294</t>
  </si>
  <si>
    <t>Dragagem de areia fina com draga de sucção e recalque - bomba de 483 kW e cortador de 55 kW - distância de recalque de 5.100 a 5.300 m</t>
  </si>
  <si>
    <t>1917295</t>
  </si>
  <si>
    <t>Dragagem de areia fina com draga de sucção e recalque - bomba de 483 kW e cortador de 55 kW - distância de recalque de 5.300 a 5.500 m</t>
  </si>
  <si>
    <t>1917296</t>
  </si>
  <si>
    <t>Dragagem de areia fina com draga de sucção e recalque - bomba de 483 kW e cortador de 55 kW - distância de recalque de 5.500 a 5.700 m</t>
  </si>
  <si>
    <t>1917297</t>
  </si>
  <si>
    <t>Dragagem de areia fina com draga de sucção e recalque - bomba de 483 kW e cortador de 55 kW - distância de recalque de 5.700 a 5.900 m</t>
  </si>
  <si>
    <t>1917298</t>
  </si>
  <si>
    <t>Dragagem de areia fina com draga de sucção e recalque - bomba de 483 kW e cortador de 55 kW - distância de recalque de 5.900 a 6.100 m</t>
  </si>
  <si>
    <t>1917271</t>
  </si>
  <si>
    <t>Dragagem de areia fina com draga de sucção e recalque - bomba de 483 kW e cortador de 55 kW - distância de recalque de 500 a 700 m</t>
  </si>
  <si>
    <t>1917299</t>
  </si>
  <si>
    <t>Dragagem de areia fina com draga de sucção e recalque - bomba de 483 kW e cortador de 55 kW - distância de recalque de 6.100 a 6.300 m</t>
  </si>
  <si>
    <t>1917300</t>
  </si>
  <si>
    <t>Dragagem de areia fina com draga de sucção e recalque - bomba de 483 kW e cortador de 55 kW - distância de recalque de 6.300 a 6.500 m</t>
  </si>
  <si>
    <t>1917301</t>
  </si>
  <si>
    <t>Dragagem de areia fina com draga de sucção e recalque - bomba de 483 kW e cortador de 55 kW - distância de recalque de 6.500 a 6.700 m</t>
  </si>
  <si>
    <t>1917302</t>
  </si>
  <si>
    <t>Dragagem de areia fina com draga de sucção e recalque - bomba de 483 kW e cortador de 55 kW - distância de recalque de 6.700 a 6.900 m</t>
  </si>
  <si>
    <t>1917303</t>
  </si>
  <si>
    <t>Dragagem de areia fina com draga de sucção e recalque - bomba de 483 kW e cortador de 55 kW - distância de recalque de 6.900 a 7.100 m</t>
  </si>
  <si>
    <t>1917304</t>
  </si>
  <si>
    <t>Dragagem de areia fina com draga de sucção e recalque - bomba de 483 kW e cortador de 55 kW - distância de recalque de 7.100 a 7.300 m</t>
  </si>
  <si>
    <t>1917305</t>
  </si>
  <si>
    <t>Dragagem de areia fina com draga de sucção e recalque - bomba de 483 kW e cortador de 55 kW - distância de recalque de 7.300 a 7.500 m</t>
  </si>
  <si>
    <t>1917306</t>
  </si>
  <si>
    <t>Dragagem de areia fina com draga de sucção e recalque - bomba de 483 kW e cortador de 55 kW - distância de recalque de 7.500 a 7.700 m</t>
  </si>
  <si>
    <t>1917307</t>
  </si>
  <si>
    <t>Dragagem de areia fina com draga de sucção e recalque - bomba de 483 kW e cortador de 55 kW - distância de recalque de 7.700 a 7.900 m</t>
  </si>
  <si>
    <t>1917272</t>
  </si>
  <si>
    <t>Dragagem de areia fina com draga de sucção e recalque - bomba de 483 kW e cortador de 55 kW - distância de recalque de 700 a 900 m</t>
  </si>
  <si>
    <t>1917273</t>
  </si>
  <si>
    <t>Dragagem de areia fina com draga de sucção e recalque - bomba de 483 kW e cortador de 55 kW - distância de recalque de 900 a 1.100 m</t>
  </si>
  <si>
    <t>1917729</t>
  </si>
  <si>
    <t>Dragagem de areia fina com draga de sucção e recalque - bomba de 483 kW e cortador de 55 kW - distância de recalque de até 500 m</t>
  </si>
  <si>
    <t>1917367</t>
  </si>
  <si>
    <t>Dragagem de areia fina com draga de sucção e recalque - bomba de 746 kW e cortador de 110 kW - distância de recalque de 1.100 a 1.300 m</t>
  </si>
  <si>
    <t>1917368</t>
  </si>
  <si>
    <t>Dragagem de areia fina com draga de sucção e recalque - bomba de 746 kW e cortador de 110 kW - distância de recalque de 1.300 a 1.500 m</t>
  </si>
  <si>
    <t>1917369</t>
  </si>
  <si>
    <t>Dragagem de areia fina com draga de sucção e recalque - bomba de 746 kW e cortador de 110 kW - distância de recalque de 1.500 a 1.700 m</t>
  </si>
  <si>
    <t>1917370</t>
  </si>
  <si>
    <t>Dragagem de areia fina com draga de sucção e recalque - bomba de 746 kW e cortador de 110 kW - distância de recalque de 1.700 a 1.900 m</t>
  </si>
  <si>
    <t>1917371</t>
  </si>
  <si>
    <t>Dragagem de areia fina com draga de sucção e recalque - bomba de 746 kW e cortador de 110 kW - distância de recalque de 1.900 a 2.100 m</t>
  </si>
  <si>
    <t>1917372</t>
  </si>
  <si>
    <t>Dragagem de areia fina com draga de sucção e recalque - bomba de 746 kW e cortador de 110 kW - distância de recalque de 2.100 a 2.300 m</t>
  </si>
  <si>
    <t>1917373</t>
  </si>
  <si>
    <t>Dragagem de areia fina com draga de sucção e recalque - bomba de 746 kW e cortador de 110 kW - distância de recalque de 2.300 a 2.500 m</t>
  </si>
  <si>
    <t>1917374</t>
  </si>
  <si>
    <t>Dragagem de areia fina com draga de sucção e recalque - bomba de 746 kW e cortador de 110 kW - distância de recalque de 2.500 a 2.700 m</t>
  </si>
  <si>
    <t>1917375</t>
  </si>
  <si>
    <t>Dragagem de areia fina com draga de sucção e recalque - bomba de 746 kW e cortador de 110 kW - distância de recalque de 2.700 a 2.900 m</t>
  </si>
  <si>
    <t>1917376</t>
  </si>
  <si>
    <t>Dragagem de areia fina com draga de sucção e recalque - bomba de 746 kW e cortador de 110 kW - distância de recalque de 2.900 a 3.100 m</t>
  </si>
  <si>
    <t>1917377</t>
  </si>
  <si>
    <t>Dragagem de areia fina com draga de sucção e recalque - bomba de 746 kW e cortador de 110 kW - distância de recalque de 3.100 a 3.300 m</t>
  </si>
  <si>
    <t>1917378</t>
  </si>
  <si>
    <t>Dragagem de areia fina com draga de sucção e recalque - bomba de 746 kW e cortador de 110 kW - distância de recalque de 3.300 a 3.500 m</t>
  </si>
  <si>
    <t>1917379</t>
  </si>
  <si>
    <t>Dragagem de areia fina com draga de sucção e recalque - bomba de 746 kW e cortador de 110 kW - distância de recalque de 3.500 a 3.700 m</t>
  </si>
  <si>
    <t>1917380</t>
  </si>
  <si>
    <t>Dragagem de areia fina com draga de sucção e recalque - bomba de 746 kW e cortador de 110 kW - distância de recalque de 3.700 a 3.900 m</t>
  </si>
  <si>
    <t>1917381</t>
  </si>
  <si>
    <t>Dragagem de areia fina com draga de sucção e recalque - bomba de 746 kW e cortador de 110 kW - distância de recalque de 3.900 a 4.100 m</t>
  </si>
  <si>
    <t>1917382</t>
  </si>
  <si>
    <t>Dragagem de areia fina com draga de sucção e recalque - bomba de 746 kW e cortador de 110 kW - distância de recalque de 4.100 a 4.300 m</t>
  </si>
  <si>
    <t>1917383</t>
  </si>
  <si>
    <t>Dragagem de areia fina com draga de sucção e recalque - bomba de 746 kW e cortador de 110 kW - distância de recalque de 4.300 a 4.500 m</t>
  </si>
  <si>
    <t>1917384</t>
  </si>
  <si>
    <t>Dragagem de areia fina com draga de sucção e recalque - bomba de 746 kW e cortador de 110 kW - distância de recalque de 4.500 a 4.700 m</t>
  </si>
  <si>
    <t>1917385</t>
  </si>
  <si>
    <t>Dragagem de areia fina com draga de sucção e recalque - bomba de 746 kW e cortador de 110 kW - distância de recalque de 4.700 a 4.900 m</t>
  </si>
  <si>
    <t>1917386</t>
  </si>
  <si>
    <t>Dragagem de areia fina com draga de sucção e recalque - bomba de 746 kW e cortador de 110 kW - distância de recalque de 4.900 a 5.100 m</t>
  </si>
  <si>
    <t>1917387</t>
  </si>
  <si>
    <t>Dragagem de areia fina com draga de sucção e recalque - bomba de 746 kW e cortador de 110 kW - distância de recalque de 5.100 a 5.300 m</t>
  </si>
  <si>
    <t>1917388</t>
  </si>
  <si>
    <t>Dragagem de areia fina com draga de sucção e recalque - bomba de 746 kW e cortador de 110 kW - distância de recalque de 5.300 a 5.500 m</t>
  </si>
  <si>
    <t>1917389</t>
  </si>
  <si>
    <t>Dragagem de areia fina com draga de sucção e recalque - bomba de 746 kW e cortador de 110 kW - distância de recalque de 5.500 a 5.700 m</t>
  </si>
  <si>
    <t>1917390</t>
  </si>
  <si>
    <t>Dragagem de areia fina com draga de sucção e recalque - bomba de 746 kW e cortador de 110 kW - distância de recalque de 5.700 a 5.900 m</t>
  </si>
  <si>
    <t>1917391</t>
  </si>
  <si>
    <t>Dragagem de areia fina com draga de sucção e recalque - bomba de 746 kW e cortador de 110 kW - distância de recalque de 5.900 a 6.100 m</t>
  </si>
  <si>
    <t>1917364</t>
  </si>
  <si>
    <t>Dragagem de areia fina com draga de sucção e recalque - bomba de 746 kW e cortador de 110 kW - distância de recalque de 500 a 700 m</t>
  </si>
  <si>
    <t>1917392</t>
  </si>
  <si>
    <t>Dragagem de areia fina com draga de sucção e recalque - bomba de 746 kW e cortador de 110 kW - distância de recalque de 6.100 a 6.300 m</t>
  </si>
  <si>
    <t>1917393</t>
  </si>
  <si>
    <t>Dragagem de areia fina com draga de sucção e recalque - bomba de 746 kW e cortador de 110 kW - distância de recalque de 6.300 a 6.500 m</t>
  </si>
  <si>
    <t>1917394</t>
  </si>
  <si>
    <t>Dragagem de areia fina com draga de sucção e recalque - bomba de 746 kW e cortador de 110 kW - distância de recalque de 6.500 a 6.700 m</t>
  </si>
  <si>
    <t>1917395</t>
  </si>
  <si>
    <t>Dragagem de areia fina com draga de sucção e recalque - bomba de 746 kW e cortador de 110 kW - distância de recalque de 6.700 a 6.900 m</t>
  </si>
  <si>
    <t>1917396</t>
  </si>
  <si>
    <t>Dragagem de areia fina com draga de sucção e recalque - bomba de 746 kW e cortador de 110 kW - distância de recalque de 6.900 a 7.100 m</t>
  </si>
  <si>
    <t>1917397</t>
  </si>
  <si>
    <t>Dragagem de areia fina com draga de sucção e recalque - bomba de 746 kW e cortador de 110 kW - distância de recalque de 7.100 a 7.300 m</t>
  </si>
  <si>
    <t>1917398</t>
  </si>
  <si>
    <t>Dragagem de areia fina com draga de sucção e recalque - bomba de 746 kW e cortador de 110 kW - distância de recalque de 7.300 a 7.500 m</t>
  </si>
  <si>
    <t>1917399</t>
  </si>
  <si>
    <t>Dragagem de areia fina com draga de sucção e recalque - bomba de 746 kW e cortador de 110 kW - distância de recalque de 7.500 a 7.700 m</t>
  </si>
  <si>
    <t>1917400</t>
  </si>
  <si>
    <t>Dragagem de areia fina com draga de sucção e recalque - bomba de 746 kW e cortador de 110 kW - distância de recalque de 7.700 a 7.900 m</t>
  </si>
  <si>
    <t>1917401</t>
  </si>
  <si>
    <t>Dragagem de areia fina com draga de sucção e recalque - bomba de 746 kW e cortador de 110 kW - distância de recalque de 7.900 a 8.100 m</t>
  </si>
  <si>
    <t>1917365</t>
  </si>
  <si>
    <t>Dragagem de areia fina com draga de sucção e recalque - bomba de 746 kW e cortador de 110 kW - distância de recalque de 700 a 900 m</t>
  </si>
  <si>
    <t>1917402</t>
  </si>
  <si>
    <t>Dragagem de areia fina com draga de sucção e recalque - bomba de 746 kW e cortador de 110 kW - distância de recalque de 8.100 a 8.300 m</t>
  </si>
  <si>
    <t>1917403</t>
  </si>
  <si>
    <t>Dragagem de areia fina com draga de sucção e recalque - bomba de 746 kW e cortador de 110 kW - distância de recalque de 8.300 a 8.500 m</t>
  </si>
  <si>
    <t>1917404</t>
  </si>
  <si>
    <t>Dragagem de areia fina com draga de sucção e recalque - bomba de 746 kW e cortador de 110 kW - distância de recalque de 8.500 a 8.700 m</t>
  </si>
  <si>
    <t>1917405</t>
  </si>
  <si>
    <t>Dragagem de areia fina com draga de sucção e recalque - bomba de 746 kW e cortador de 110 kW - distância de recalque de 8.700 a 8.900 m</t>
  </si>
  <si>
    <t>1917406</t>
  </si>
  <si>
    <t>Dragagem de areia fina com draga de sucção e recalque - bomba de 746 kW e cortador de 110 kW - distância de recalque de 8.900 a 9.100 m</t>
  </si>
  <si>
    <t>1917407</t>
  </si>
  <si>
    <t>Dragagem de areia fina com draga de sucção e recalque - bomba de 746 kW e cortador de 110 kW - distância de recalque de 9.100 a 9.300 m</t>
  </si>
  <si>
    <t>1917408</t>
  </si>
  <si>
    <t>Dragagem de areia fina com draga de sucção e recalque - bomba de 746 kW e cortador de 110 kW - distância de recalque de 9.300 a 9.500 m</t>
  </si>
  <si>
    <t>1917409</t>
  </si>
  <si>
    <t>Dragagem de areia fina com draga de sucção e recalque - bomba de 746 kW e cortador de 110 kW - distância de recalque de 9.500 a 9.700 m</t>
  </si>
  <si>
    <t>1917410</t>
  </si>
  <si>
    <t>Dragagem de areia fina com draga de sucção e recalque - bomba de 746 kW e cortador de 110 kW - distância de recalque de 9.700 a 9.900 m</t>
  </si>
  <si>
    <t>1917411</t>
  </si>
  <si>
    <t>Dragagem de areia fina com draga de sucção e recalque - bomba de 746 kW e cortador de 110 kW - distância de recalque de 9.900 a 10.100 m</t>
  </si>
  <si>
    <t>1917366</t>
  </si>
  <si>
    <t>Dragagem de areia fina com draga de sucção e recalque - bomba de 746 kW e cortador de 110 kW - distância de recalque de 900 a 1.100 m</t>
  </si>
  <si>
    <t>1917732</t>
  </si>
  <si>
    <t>Dragagem de areia fina com draga de sucção e recalque - bomba de 746 kW e cortador de 110 kW - distância de recalque de até 500 m</t>
  </si>
  <si>
    <t>1917043</t>
  </si>
  <si>
    <t>Dragagem de areia fina com draga hopper - capacidade da cisterna de 1.000 m³ - DMT de 1.500 a 1.800 m</t>
  </si>
  <si>
    <t>1917044</t>
  </si>
  <si>
    <t>Dragagem de areia fina com draga hopper - capacidade da cisterna de 1.000 m³ - DMT de 1.800 a 2.100 m</t>
  </si>
  <si>
    <t>1917045</t>
  </si>
  <si>
    <t>Dragagem de areia fina com draga hopper - capacidade da cisterna de 1.000 m³ - DMT de 2.100 a 2.400 m</t>
  </si>
  <si>
    <t>1917046</t>
  </si>
  <si>
    <t>Dragagem de areia fina com draga hopper - capacidade da cisterna de 1.000 m³ - DMT de 2.400 a 2.700 m</t>
  </si>
  <si>
    <t>1917047</t>
  </si>
  <si>
    <t>Dragagem de areia fina com draga hopper - capacidade da cisterna de 1.000 m³ - DMT de 2.700 a 3.000 m</t>
  </si>
  <si>
    <t>1917048</t>
  </si>
  <si>
    <t>Dragagem de areia fina com draga hopper - capacidade da cisterna de 1.000 m³ - DMT de 3.000 m</t>
  </si>
  <si>
    <t>1901518</t>
  </si>
  <si>
    <t>Dragagem de areia fina com draga hopper - capacidade da cisterna de 10.000 m³ - DMT de 1.500 a 1.800 m</t>
  </si>
  <si>
    <t>1901519</t>
  </si>
  <si>
    <t>Dragagem de areia fina com draga hopper - capacidade da cisterna de 10.000 m³ - DMT de 1.800 a 2.100 m</t>
  </si>
  <si>
    <t>1901520</t>
  </si>
  <si>
    <t>Dragagem de areia fina com draga hopper - capacidade da cisterna de 10.000 m³ - DMT de 2.100 a 2.400 m</t>
  </si>
  <si>
    <t>1901521</t>
  </si>
  <si>
    <t>Dragagem de areia fina com draga hopper - capacidade da cisterna de 10.000 m³ - DMT de 2.400 a 2.700 m</t>
  </si>
  <si>
    <t>1901522</t>
  </si>
  <si>
    <t>Dragagem de areia fina com draga hopper - capacidade da cisterna de 10.000 m³ - DMT de 2.700 a 3.000 m</t>
  </si>
  <si>
    <t>1901517</t>
  </si>
  <si>
    <t>Dragagem de areia fina com draga hopper - capacidade da cisterna de 10.000 m³ - DMT de 3.000 m</t>
  </si>
  <si>
    <t>1901523</t>
  </si>
  <si>
    <t>Dragagem de areia fina com draga hopper - capacidade da cisterna de 15.000 m³ - DMT de 1.500 a 1.800 m</t>
  </si>
  <si>
    <t>1901524</t>
  </si>
  <si>
    <t>Dragagem de areia fina com draga hopper - capacidade da cisterna de 15.000 m³ - DMT de 1.800 a 2.100 m</t>
  </si>
  <si>
    <t>1901525</t>
  </si>
  <si>
    <t>Dragagem de areia fina com draga hopper - capacidade da cisterna de 15.000 m³ - DMT de 2.100 a 2.400 m</t>
  </si>
  <si>
    <t>1901526</t>
  </si>
  <si>
    <t>Dragagem de areia fina com draga hopper - capacidade da cisterna de 15.000 m³ - DMT de 2.400 a 2.700 m</t>
  </si>
  <si>
    <t>1901527</t>
  </si>
  <si>
    <t>Dragagem de areia fina com draga hopper - capacidade da cisterna de 15.000 m³ - DMT de 2.700 a 3.000 m</t>
  </si>
  <si>
    <t>1901528</t>
  </si>
  <si>
    <t>Dragagem de areia fina com draga hopper - capacidade da cisterna de 15.000 m³ - DMT de 3.000 m</t>
  </si>
  <si>
    <t>1917079</t>
  </si>
  <si>
    <t>Dragagem de areia fina com draga hopper - capacidade da cisterna de 2.000 m³ - DMT de 1.500 a 1.800 m</t>
  </si>
  <si>
    <t>1917080</t>
  </si>
  <si>
    <t>Dragagem de areia fina com draga hopper - capacidade da cisterna de 2.000 m³ - DMT de 1.800 a 2.100 m</t>
  </si>
  <si>
    <t>1917081</t>
  </si>
  <si>
    <t>Dragagem de areia fina com draga hopper - capacidade da cisterna de 2.000 m³ - DMT de 2.100 a 2.400 m</t>
  </si>
  <si>
    <t>1917082</t>
  </si>
  <si>
    <t>Dragagem de areia fina com draga hopper - capacidade da cisterna de 2.000 m³ - DMT de 2.400 a 2.700 m</t>
  </si>
  <si>
    <t>1917083</t>
  </si>
  <si>
    <t>Dragagem de areia fina com draga hopper - capacidade da cisterna de 2.000 m³ - DMT de 2.700 a 3.000 m</t>
  </si>
  <si>
    <t>1917084</t>
  </si>
  <si>
    <t>Dragagem de areia fina com draga hopper - capacidade da cisterna de 2.000 m³ - DMT de 3.000 m</t>
  </si>
  <si>
    <t>1901529</t>
  </si>
  <si>
    <t>Dragagem de areia fina com draga hopper - capacidade da cisterna de 20.000 m³ - DMT de 1.500 a 1.800 m</t>
  </si>
  <si>
    <t>1901530</t>
  </si>
  <si>
    <t>Dragagem de areia fina com draga hopper - capacidade da cisterna de 20.000 m³ - DMT de 1.800 a 2.100 m</t>
  </si>
  <si>
    <t>1901531</t>
  </si>
  <si>
    <t>Dragagem de areia fina com draga hopper - capacidade da cisterna de 20.000 m³ - DMT de 2.100 a 2.400 m</t>
  </si>
  <si>
    <t>1901532</t>
  </si>
  <si>
    <t>Dragagem de areia fina com draga hopper - capacidade da cisterna de 20.000 m³ - DMT de 2.400 a 2.700 m</t>
  </si>
  <si>
    <t>1901533</t>
  </si>
  <si>
    <t>Dragagem de areia fina com draga hopper - capacidade da cisterna de 20.000 m³ - DMT de 2.700 a 3.000 m</t>
  </si>
  <si>
    <t>1901534</t>
  </si>
  <si>
    <t>Dragagem de areia fina com draga hopper - capacidade da cisterna de 20.000 m³ - DMT de 3.000 m</t>
  </si>
  <si>
    <t>1917115</t>
  </si>
  <si>
    <t>Dragagem de areia fina com draga hopper - capacidade da cisterna de 3.000 m³ - DMT de 1.500 a 1.800 m</t>
  </si>
  <si>
    <t>1917116</t>
  </si>
  <si>
    <t>Dragagem de areia fina com draga hopper - capacidade da cisterna de 3.000 m³ - DMT de 1.800 a 2.100 m</t>
  </si>
  <si>
    <t>1917117</t>
  </si>
  <si>
    <t>Dragagem de areia fina com draga hopper - capacidade da cisterna de 3.000 m³ - DMT de 2.100 a 2.400 m</t>
  </si>
  <si>
    <t>1917118</t>
  </si>
  <si>
    <t>Dragagem de areia fina com draga hopper - capacidade da cisterna de 3.000 m³ - DMT de 2.400 a 2.700 m</t>
  </si>
  <si>
    <t>1917119</t>
  </si>
  <si>
    <t>Dragagem de areia fina com draga hopper - capacidade da cisterna de 3.000 m³ - DMT de 2.700 a 3.000 m</t>
  </si>
  <si>
    <t>1917120</t>
  </si>
  <si>
    <t>Dragagem de areia fina com draga hopper - capacidade da cisterna de 3.000 m³ - DMT de 3.000 m</t>
  </si>
  <si>
    <t>1917151</t>
  </si>
  <si>
    <t>Dragagem de areia fina com draga hopper - capacidade da cisterna de 4.000 m³ - DMT de 1.500 a 1.800 m</t>
  </si>
  <si>
    <t>1917152</t>
  </si>
  <si>
    <t>Dragagem de areia fina com draga hopper - capacidade da cisterna de 4.000 m³ - DMT de 1.800 a 2.100 m</t>
  </si>
  <si>
    <t>1917153</t>
  </si>
  <si>
    <t>Dragagem de areia fina com draga hopper - capacidade da cisterna de 4.000 m³ - DMT de 2.100 a 2.400 m</t>
  </si>
  <si>
    <t>1917154</t>
  </si>
  <si>
    <t>Dragagem de areia fina com draga hopper - capacidade da cisterna de 4.000 m³ - DMT de 2.400 a 2.700 m</t>
  </si>
  <si>
    <t>1917155</t>
  </si>
  <si>
    <t>Dragagem de areia fina com draga hopper - capacidade da cisterna de 4.000 m³ - DMT de 2.700 a 3.000 m</t>
  </si>
  <si>
    <t>1917156</t>
  </si>
  <si>
    <t>Dragagem de areia fina com draga hopper - capacidade da cisterna de 4.000 m³ - DMT de 3.000 m</t>
  </si>
  <si>
    <t>1917187</t>
  </si>
  <si>
    <t>Dragagem de areia fina com draga hopper - capacidade da cisterna de 5.000 m³ - DMT de 1.500 a 1.800 m</t>
  </si>
  <si>
    <t>1917188</t>
  </si>
  <si>
    <t>Dragagem de areia fina com draga hopper - capacidade da cisterna de 5.000 m³ - DMT de 1.800 a 2.100 m</t>
  </si>
  <si>
    <t>1917189</t>
  </si>
  <si>
    <t>Dragagem de areia fina com draga hopper - capacidade da cisterna de 5.000 m³ - DMT de 2.100 a 2.400 m</t>
  </si>
  <si>
    <t>1917190</t>
  </si>
  <si>
    <t>Dragagem de areia fina com draga hopper - capacidade da cisterna de 5.000 m³ - DMT de 2.400 a 2.700 m</t>
  </si>
  <si>
    <t>1917191</t>
  </si>
  <si>
    <t>Dragagem de areia fina com draga hopper - capacidade da cisterna de 5.000 m³ - DMT de 2.700 a 3.000 m</t>
  </si>
  <si>
    <t>1917192</t>
  </si>
  <si>
    <t>Dragagem de areia fina com draga hopper - capacidade da cisterna de 5.000 m³ - DMT de 3.000 m</t>
  </si>
  <si>
    <t>1917007</t>
  </si>
  <si>
    <t>Dragagem de areia fina com draga hopper - capacidade da cisterna de 750 m³ - DMT de 1.500 a 1.800 m</t>
  </si>
  <si>
    <t>1917008</t>
  </si>
  <si>
    <t>Dragagem de areia fina com draga hopper - capacidade da cisterna de 750 m³ - DMT de 1.800 a 2.100 m</t>
  </si>
  <si>
    <t>1917009</t>
  </si>
  <si>
    <t>Dragagem de areia fina com draga hopper - capacidade da cisterna de 750 m³ - DMT de 2.100 a 2.400 m</t>
  </si>
  <si>
    <t>1917010</t>
  </si>
  <si>
    <t>Dragagem de areia fina com draga hopper - capacidade da cisterna de 750 m³ - DMT de 2.400 a 2.700 m</t>
  </si>
  <si>
    <t>1917011</t>
  </si>
  <si>
    <t>Dragagem de areia fina com draga hopper - capacidade da cisterna de 750 m³ - DMT de 2.700 a 3.000 m</t>
  </si>
  <si>
    <t>1917012</t>
  </si>
  <si>
    <t>Dragagem de areia fina com draga hopper - capacidade da cisterna de 750 m³ - DMT de 3.000 m</t>
  </si>
  <si>
    <t>1917578</t>
  </si>
  <si>
    <t>Dragagem de areia grossa com draga de sucção e recalque - bomba de 1.350 kW e cortador de 170 kW - distância de recalque de 1.100 a 1.300 m</t>
  </si>
  <si>
    <t>1917579</t>
  </si>
  <si>
    <t>Dragagem de areia grossa com draga de sucção e recalque - bomba de 1.350 kW e cortador de 170 kW - distância de recalque de 1.300 a 1.500 m</t>
  </si>
  <si>
    <t>1917580</t>
  </si>
  <si>
    <t>Dragagem de areia grossa com draga de sucção e recalque - bomba de 1.350 kW e cortador de 170 kW - distância de recalque de 1.500 a 1.700 m</t>
  </si>
  <si>
    <t>1917581</t>
  </si>
  <si>
    <t>Dragagem de areia grossa com draga de sucção e recalque - bomba de 1.350 kW e cortador de 170 kW - distância de recalque de 1.700 a 1.900 m</t>
  </si>
  <si>
    <t>1917582</t>
  </si>
  <si>
    <t>Dragagem de areia grossa com draga de sucção e recalque - bomba de 1.350 kW e cortador de 170 kW - distância de recalque de 1.900 a 2.100 m</t>
  </si>
  <si>
    <t>1917583</t>
  </si>
  <si>
    <t>Dragagem de areia grossa com draga de sucção e recalque - bomba de 1.350 kW e cortador de 170 kW - distância de recalque de 2.100 a 2.300 m</t>
  </si>
  <si>
    <t>1917584</t>
  </si>
  <si>
    <t>Dragagem de areia grossa com draga de sucção e recalque - bomba de 1.350 kW e cortador de 170 kW - distância de recalque de 2.300 a 2.500 m</t>
  </si>
  <si>
    <t>1917585</t>
  </si>
  <si>
    <t>Dragagem de areia grossa com draga de sucção e recalque - bomba de 1.350 kW e cortador de 170 kW - distância de recalque de 2.500 a 2.700 m</t>
  </si>
  <si>
    <t>1917586</t>
  </si>
  <si>
    <t>Dragagem de areia grossa com draga de sucção e recalque - bomba de 1.350 kW e cortador de 170 kW - distância de recalque de 2.700 a 2.900 m</t>
  </si>
  <si>
    <t>1917587</t>
  </si>
  <si>
    <t>Dragagem de areia grossa com draga de sucção e recalque - bomba de 1.350 kW e cortador de 170 kW - distância de recalque de 2.900 a 3.100 m</t>
  </si>
  <si>
    <t>1917588</t>
  </si>
  <si>
    <t>Dragagem de areia grossa com draga de sucção e recalque - bomba de 1.350 kW e cortador de 170 kW - distância de recalque de 3.100 a 3.300 m</t>
  </si>
  <si>
    <t>1917589</t>
  </si>
  <si>
    <t>Dragagem de areia grossa com draga de sucção e recalque - bomba de 1.350 kW e cortador de 170 kW - distância de recalque de 3.300 a 3.500 m</t>
  </si>
  <si>
    <t>1917590</t>
  </si>
  <si>
    <t>Dragagem de areia grossa com draga de sucção e recalque - bomba de 1.350 kW e cortador de 170 kW - distância de recalque de 3.500 a 3.700 m</t>
  </si>
  <si>
    <t>1917591</t>
  </si>
  <si>
    <t>Dragagem de areia grossa com draga de sucção e recalque - bomba de 1.350 kW e cortador de 170 kW - distância de recalque de 3.700 a 3.900 m</t>
  </si>
  <si>
    <t>1917592</t>
  </si>
  <si>
    <t>Dragagem de areia grossa com draga de sucção e recalque - bomba de 1.350 kW e cortador de 170 kW - distância de recalque de 3.900 a 4.100 m</t>
  </si>
  <si>
    <t>1917593</t>
  </si>
  <si>
    <t>Dragagem de areia grossa com draga de sucção e recalque - bomba de 1.350 kW e cortador de 170 kW - distância de recalque de 4.100 a 4.300 m</t>
  </si>
  <si>
    <t>1917594</t>
  </si>
  <si>
    <t>Dragagem de areia grossa com draga de sucção e recalque - bomba de 1.350 kW e cortador de 170 kW - distância de recalque de 4.300 a 4.500 m</t>
  </si>
  <si>
    <t>1917595</t>
  </si>
  <si>
    <t>Dragagem de areia grossa com draga de sucção e recalque - bomba de 1.350 kW e cortador de 170 kW - distância de recalque de 4.500 a 4.700 m</t>
  </si>
  <si>
    <t>1917596</t>
  </si>
  <si>
    <t>Dragagem de areia grossa com draga de sucção e recalque - bomba de 1.350 kW e cortador de 170 kW - distância de recalque de 4.700 a 4.900 m</t>
  </si>
  <si>
    <t>1917597</t>
  </si>
  <si>
    <t>Dragagem de areia grossa com draga de sucção e recalque - bomba de 1.350 kW e cortador de 170 kW - distância de recalque de 4.900 a 5.100 m</t>
  </si>
  <si>
    <t>1917598</t>
  </si>
  <si>
    <t>Dragagem de areia grossa com draga de sucção e recalque - bomba de 1.350 kW e cortador de 170 kW - distância de recalque de 5.100 a 5.300 m</t>
  </si>
  <si>
    <t>1917599</t>
  </si>
  <si>
    <t>Dragagem de areia grossa com draga de sucção e recalque - bomba de 1.350 kW e cortador de 170 kW - distância de recalque de 5.300 a 5.500 m</t>
  </si>
  <si>
    <t>1917600</t>
  </si>
  <si>
    <t>Dragagem de areia grossa com draga de sucção e recalque - bomba de 1.350 kW e cortador de 170 kW - distância de recalque de 5.500 a 5.700 m</t>
  </si>
  <si>
    <t>1917601</t>
  </si>
  <si>
    <t>Dragagem de areia grossa com draga de sucção e recalque - bomba de 1.350 kW e cortador de 170 kW - distância de recalque de 5.700 a 5.900 m</t>
  </si>
  <si>
    <t>1917575</t>
  </si>
  <si>
    <t>Dragagem de areia grossa com draga de sucção e recalque - bomba de 1.350 kW e cortador de 170 kW - distância de recalque de 500 a 700 m</t>
  </si>
  <si>
    <t>1917576</t>
  </si>
  <si>
    <t>Dragagem de areia grossa com draga de sucção e recalque - bomba de 1.350 kW e cortador de 170 kW - distância de recalque de 700 a 900 m</t>
  </si>
  <si>
    <t>1917577</t>
  </si>
  <si>
    <t>Dragagem de areia grossa com draga de sucção e recalque - bomba de 1.350 kW e cortador de 170 kW - distância de recalque de 900 a 1.100 m</t>
  </si>
  <si>
    <t>1917739</t>
  </si>
  <si>
    <t>Dragagem de areia grossa com draga de sucção e recalque - bomba de 1.350 kW e cortador de 170 kW - distância de recalque de até 500 m</t>
  </si>
  <si>
    <t>1917253</t>
  </si>
  <si>
    <t>Dragagem de areia grossa com draga de sucção e recalque - bomba de 294 kW e cortador de 30 kW - distância de recalque de 1.100 a 1.300 m</t>
  </si>
  <si>
    <t>1917254</t>
  </si>
  <si>
    <t>Dragagem de areia grossa com draga de sucção e recalque - bomba de 294 kW e cortador de 30 kW - distância de recalque de 1.300 a 1.500 m</t>
  </si>
  <si>
    <t>1917255</t>
  </si>
  <si>
    <t>Dragagem de areia grossa com draga de sucção e recalque - bomba de 294 kW e cortador de 30 kW - distância de recalque de 1.500 a 1.700 m</t>
  </si>
  <si>
    <t>1917256</t>
  </si>
  <si>
    <t>Dragagem de areia grossa com draga de sucção e recalque - bomba de 294 kW e cortador de 30 kW - distância de recalque de 1.700 a 1.900 m</t>
  </si>
  <si>
    <t>1917257</t>
  </si>
  <si>
    <t>Dragagem de areia grossa com draga de sucção e recalque - bomba de 294 kW e cortador de 30 kW - distância de recalque de 1.900 a 2.100 m</t>
  </si>
  <si>
    <t>1917258</t>
  </si>
  <si>
    <t>Dragagem de areia grossa com draga de sucção e recalque - bomba de 294 kW e cortador de 30 kW - distância de recalque de 2.100 a 2.300 m</t>
  </si>
  <si>
    <t>1917259</t>
  </si>
  <si>
    <t>Dragagem de areia grossa com draga de sucção e recalque - bomba de 294 kW e cortador de 30 kW - distância de recalque de 2.300 a 2.500 m</t>
  </si>
  <si>
    <t>1917250</t>
  </si>
  <si>
    <t>Dragagem de areia grossa com draga de sucção e recalque - bomba de 294 kW e cortador de 30 kW - distância de recalque de 500 a 700 m</t>
  </si>
  <si>
    <t>1917251</t>
  </si>
  <si>
    <t>Dragagem de areia grossa com draga de sucção e recalque - bomba de 294 kW e cortador de 30 kW - distância de recalque de 700 a 900 m</t>
  </si>
  <si>
    <t>1917252</t>
  </si>
  <si>
    <t>Dragagem de areia grossa com draga de sucção e recalque - bomba de 294 kW e cortador de 30 kW - distância de recalque de 900 a 1.100 m</t>
  </si>
  <si>
    <t>1917726</t>
  </si>
  <si>
    <t>Dragagem de areia grossa com draga de sucção e recalque - bomba de 294 kW e cortador de 30 kW - distância de recalque de até 500 m</t>
  </si>
  <si>
    <t>1917335</t>
  </si>
  <si>
    <t>Dragagem de areia grossa com draga de sucção e recalque - bomba de 483 kW e cortador de 55 kW - distância de recalque de 1.100 a 1.300 m</t>
  </si>
  <si>
    <t>1917336</t>
  </si>
  <si>
    <t>Dragagem de areia grossa com draga de sucção e recalque - bomba de 483 kW e cortador de 55 kW - distância de recalque de 1.300 a 1.500 m</t>
  </si>
  <si>
    <t>1917337</t>
  </si>
  <si>
    <t>Dragagem de areia grossa com draga de sucção e recalque - bomba de 483 kW e cortador de 55 kW - distância de recalque de 1.500 a 1.700 m</t>
  </si>
  <si>
    <t>1917338</t>
  </si>
  <si>
    <t>Dragagem de areia grossa com draga de sucção e recalque - bomba de 483 kW e cortador de 55 kW - distância de recalque de 1.700 a 1.900 m</t>
  </si>
  <si>
    <t>1917339</t>
  </si>
  <si>
    <t>Dragagem de areia grossa com draga de sucção e recalque - bomba de 483 kW e cortador de 55 kW - distância de recalque de 1.900 a 2.100 m</t>
  </si>
  <si>
    <t>1917340</t>
  </si>
  <si>
    <t>Dragagem de areia grossa com draga de sucção e recalque - bomba de 483 kW e cortador de 55 kW - distância de recalque de 2.100 a 2.300 m</t>
  </si>
  <si>
    <t>1917341</t>
  </si>
  <si>
    <t>Dragagem de areia grossa com draga de sucção e recalque - bomba de 483 kW e cortador de 55 kW - distância de recalque de 2.300 a 2.500 m</t>
  </si>
  <si>
    <t>1917342</t>
  </si>
  <si>
    <t>Dragagem de areia grossa com draga de sucção e recalque - bomba de 483 kW e cortador de 55 kW - distância de recalque de 2.500 a 2.700 m</t>
  </si>
  <si>
    <t>1917343</t>
  </si>
  <si>
    <t>Dragagem de areia grossa com draga de sucção e recalque - bomba de 483 kW e cortador de 55 kW - distância de recalque de 2.700 a 2.900 m</t>
  </si>
  <si>
    <t>1917344</t>
  </si>
  <si>
    <t>Dragagem de areia grossa com draga de sucção e recalque - bomba de 483 kW e cortador de 55 kW - distância de recalque de 2.900 a 3.100 m</t>
  </si>
  <si>
    <t>1917345</t>
  </si>
  <si>
    <t>Dragagem de areia grossa com draga de sucção e recalque - bomba de 483 kW e cortador de 55 kW - distância de recalque de 3.100 a 3.300 m</t>
  </si>
  <si>
    <t>1917346</t>
  </si>
  <si>
    <t>Dragagem de areia grossa com draga de sucção e recalque - bomba de 483 kW e cortador de 55 kW - distância de recalque de 3.300 a 3.500 m</t>
  </si>
  <si>
    <t>1917347</t>
  </si>
  <si>
    <t>Dragagem de areia grossa com draga de sucção e recalque - bomba de 483 kW e cortador de 55 kW - distância de recalque de 3.500 a 3.700 m</t>
  </si>
  <si>
    <t>1917332</t>
  </si>
  <si>
    <t>Dragagem de areia grossa com draga de sucção e recalque - bomba de 483 kW e cortador de 55 kW - distância de recalque de 500 a 700 m</t>
  </si>
  <si>
    <t>1917333</t>
  </si>
  <si>
    <t>Dragagem de areia grossa com draga de sucção e recalque - bomba de 483 kW e cortador de 55 kW - distância de recalque de 700 a 900 m</t>
  </si>
  <si>
    <t>1917334</t>
  </si>
  <si>
    <t>Dragagem de areia grossa com draga de sucção e recalque - bomba de 483 kW e cortador de 55 kW - distância de recalque de 900 a 1.100 m</t>
  </si>
  <si>
    <t>1917331</t>
  </si>
  <si>
    <t>Dragagem de areia grossa com draga de sucção e recalque - bomba de 483 kW e cortador de 55 kW - distância de recalque de até 500 m</t>
  </si>
  <si>
    <t>1917443</t>
  </si>
  <si>
    <t>Dragagem de areia grossa com draga de sucção e recalque - bomba de 746 kW e cortador de 110 kW - distância de recalque de 1.100 a 1.300 m</t>
  </si>
  <si>
    <t>1917444</t>
  </si>
  <si>
    <t>Dragagem de areia grossa com draga de sucção e recalque - bomba de 746 kW e cortador de 110 kW - distância de recalque de 1.300 a 1.500 m</t>
  </si>
  <si>
    <t>1917445</t>
  </si>
  <si>
    <t>Dragagem de areia grossa com draga de sucção e recalque - bomba de 746 kW e cortador de 110 kW - distância de recalque de 1.500 a 1.700 m</t>
  </si>
  <si>
    <t>1917446</t>
  </si>
  <si>
    <t>Dragagem de areia grossa com draga de sucção e recalque - bomba de 746 kW e cortador de 110 kW - distância de recalque de 1.700 a 1.900 m</t>
  </si>
  <si>
    <t>1917447</t>
  </si>
  <si>
    <t>Dragagem de areia grossa com draga de sucção e recalque - bomba de 746 kW e cortador de 110 kW - distância de recalque de 1.900 a 2.100 m</t>
  </si>
  <si>
    <t>1917448</t>
  </si>
  <si>
    <t>Dragagem de areia grossa com draga de sucção e recalque - bomba de 746 kW e cortador de 110 kW - distância de recalque de 2.100 a 2.300 m</t>
  </si>
  <si>
    <t>1917449</t>
  </si>
  <si>
    <t>Dragagem de areia grossa com draga de sucção e recalque - bomba de 746 kW e cortador de 110 kW - distância de recalque de 2.300 a 2.500 m</t>
  </si>
  <si>
    <t>1917450</t>
  </si>
  <si>
    <t>Dragagem de areia grossa com draga de sucção e recalque - bomba de 746 kW e cortador de 110 kW - distância de recalque de 2.500 a 2.700 m</t>
  </si>
  <si>
    <t>1917451</t>
  </si>
  <si>
    <t>Dragagem de areia grossa com draga de sucção e recalque - bomba de 746 kW e cortador de 110 kW - distância de recalque de 2.700 a 2.900 m</t>
  </si>
  <si>
    <t>1917452</t>
  </si>
  <si>
    <t>Dragagem de areia grossa com draga de sucção e recalque - bomba de 746 kW e cortador de 110 kW - distância de recalque de 2.900 a 3.100 m</t>
  </si>
  <si>
    <t>1917453</t>
  </si>
  <si>
    <t>Dragagem de areia grossa com draga de sucção e recalque - bomba de 746 kW e cortador de 110 kW - distância de recalque de 3.100 a 3.300 m</t>
  </si>
  <si>
    <t>1917454</t>
  </si>
  <si>
    <t>Dragagem de areia grossa com draga de sucção e recalque - bomba de 746 kW e cortador de 110 kW - distância de recalque de 3.300 a 3.500 m</t>
  </si>
  <si>
    <t>1917455</t>
  </si>
  <si>
    <t>Dragagem de areia grossa com draga de sucção e recalque - bomba de 746 kW e cortador de 110 kW - distância de recalque de 3.500 a 3.700 m</t>
  </si>
  <si>
    <t>1917456</t>
  </si>
  <si>
    <t>Dragagem de areia grossa com draga de sucção e recalque - bomba de 746 kW e cortador de 110 kW - distância de recalque de 3.700 a 3.900 m</t>
  </si>
  <si>
    <t>1917457</t>
  </si>
  <si>
    <t>Dragagem de areia grossa com draga de sucção e recalque - bomba de 746 kW e cortador de 110 kW - distância de recalque de 3.900 a 4.100 m</t>
  </si>
  <si>
    <t>1917458</t>
  </si>
  <si>
    <t>Dragagem de areia grossa com draga de sucção e recalque - bomba de 746 kW e cortador de 110 kW - distância de recalque de 4.100 a 4.300 m</t>
  </si>
  <si>
    <t>1917459</t>
  </si>
  <si>
    <t>Dragagem de areia grossa com draga de sucção e recalque - bomba de 746 kW e cortador de 110 kW - distância de recalque de 4.300 a 4.500 m</t>
  </si>
  <si>
    <t>1917440</t>
  </si>
  <si>
    <t>Dragagem de areia grossa com draga de sucção e recalque - bomba de 746 kW e cortador de 110 kW - distância de recalque de 500 a 700 m</t>
  </si>
  <si>
    <t>1917441</t>
  </si>
  <si>
    <t>Dragagem de areia grossa com draga de sucção e recalque - bomba de 746 kW e cortador de 110 kW - distância de recalque de 700 a 900 m</t>
  </si>
  <si>
    <t>1917442</t>
  </si>
  <si>
    <t>Dragagem de areia grossa com draga de sucção e recalque - bomba de 746 kW e cortador de 110 kW - distância de recalque de 900 a 1.100 m</t>
  </si>
  <si>
    <t>1917734</t>
  </si>
  <si>
    <t>Dragagem de areia grossa com draga de sucção e recalque - bomba de 746 kW e cortador de 110 kW - distância de recalque de até 500 m</t>
  </si>
  <si>
    <t>1917055</t>
  </si>
  <si>
    <t>Dragagem de areia grossa com draga hopper - capacidade da cisterna de 1.000 m³ - DMT de 1.500 a 1.800 m</t>
  </si>
  <si>
    <t>1917056</t>
  </si>
  <si>
    <t>Dragagem de areia grossa com draga hopper - capacidade da cisterna de 1.000 m³ - DMT de 1.800 a 2.100 m</t>
  </si>
  <si>
    <t>1917057</t>
  </si>
  <si>
    <t>Dragagem de areia grossa com draga hopper - capacidade da cisterna de 1.000 m³ - DMT de 2.100 a 2.400 m</t>
  </si>
  <si>
    <t>1917058</t>
  </si>
  <si>
    <t>Dragagem de areia grossa com draga hopper - capacidade da cisterna de 1.000 m³ - DMT de 2.400 a 2.700 m</t>
  </si>
  <si>
    <t>1917059</t>
  </si>
  <si>
    <t>Dragagem de areia grossa com draga hopper - capacidade da cisterna de 1.000 m³ - DMT de 2.700 a 3.000 m</t>
  </si>
  <si>
    <t>1917060</t>
  </si>
  <si>
    <t>Dragagem de areia grossa com draga hopper - capacidade da cisterna de 1.000 m³ - DMT de 3.000 m</t>
  </si>
  <si>
    <t>1901536</t>
  </si>
  <si>
    <t>Dragagem de areia grossa com draga hopper - capacidade da cisterna de 10.000 m³ - DMT de 1.500 a 1.800 m</t>
  </si>
  <si>
    <t>1901537</t>
  </si>
  <si>
    <t>Dragagem de areia grossa com draga hopper - capacidade da cisterna de 10.000 m³ - DMT de 1.800 a 2.100 m</t>
  </si>
  <si>
    <t>1901538</t>
  </si>
  <si>
    <t>Dragagem de areia grossa com draga hopper - capacidade da cisterna de 10.000 m³ - DMT de 2.100 a 2.400 m</t>
  </si>
  <si>
    <t>1901539</t>
  </si>
  <si>
    <t>Dragagem de areia grossa com draga hopper - capacidade da cisterna de 10.000 m³ - DMT de 2.400 a 2.700 m</t>
  </si>
  <si>
    <t>1901540</t>
  </si>
  <si>
    <t>Dragagem de areia grossa com draga hopper - capacidade da cisterna de 10.000 m³ - DMT de 2.700 a 3.000 m</t>
  </si>
  <si>
    <t>1901535</t>
  </si>
  <si>
    <t>Dragagem de areia grossa com draga hopper - capacidade da cisterna de 10.000 m³ - DMT de 3.000 m</t>
  </si>
  <si>
    <t>1901542</t>
  </si>
  <si>
    <t>Dragagem de areia grossa com draga hopper - capacidade da cisterna de 15.000 m³ - DMT de 1.500 a 1.800 m</t>
  </si>
  <si>
    <t>1901543</t>
  </si>
  <si>
    <t>Dragagem de areia grossa com draga hopper - capacidade da cisterna de 15.000 m³ - DMT de 1.800 a 2.100 m</t>
  </si>
  <si>
    <t>1901544</t>
  </si>
  <si>
    <t>Dragagem de areia grossa com draga hopper - capacidade da cisterna de 15.000 m³ - DMT de 2.100 a 2.400 m</t>
  </si>
  <si>
    <t>1901545</t>
  </si>
  <si>
    <t>Dragagem de areia grossa com draga hopper - capacidade da cisterna de 15.000 m³ - DMT de 2.400 a 2.700 m</t>
  </si>
  <si>
    <t>1901546</t>
  </si>
  <si>
    <t>Dragagem de areia grossa com draga hopper - capacidade da cisterna de 15.000 m³ - DMT de 2.700 a 3.000 m</t>
  </si>
  <si>
    <t>1901541</t>
  </si>
  <si>
    <t>Dragagem de areia grossa com draga hopper - capacidade da cisterna de 15.000 m³ - DMT de 3.000 m</t>
  </si>
  <si>
    <t>1917091</t>
  </si>
  <si>
    <t>Dragagem de areia grossa com draga hopper - capacidade da cisterna de 2.000 m³ - DMT de 1.500 a 1.800 m</t>
  </si>
  <si>
    <t>1917092</t>
  </si>
  <si>
    <t>Dragagem de areia grossa com draga hopper - capacidade da cisterna de 2.000 m³ - DMT de 1.800 a 2.100 m</t>
  </si>
  <si>
    <t>1917093</t>
  </si>
  <si>
    <t>Dragagem de areia grossa com draga hopper - capacidade da cisterna de 2.000 m³ - DMT de 2.100 a 2.400 m</t>
  </si>
  <si>
    <t>1917094</t>
  </si>
  <si>
    <t>Dragagem de areia grossa com draga hopper - capacidade da cisterna de 2.000 m³ - DMT de 2.400 a 2.700 m</t>
  </si>
  <si>
    <t>1917095</t>
  </si>
  <si>
    <t>Dragagem de areia grossa com draga hopper - capacidade da cisterna de 2.000 m³ - DMT de 2.700 a 3.000 m</t>
  </si>
  <si>
    <t>1917096</t>
  </si>
  <si>
    <t>Dragagem de areia grossa com draga hopper - capacidade da cisterna de 2.000 m³ - DMT de 3.000 m</t>
  </si>
  <si>
    <t>1901548</t>
  </si>
  <si>
    <t>Dragagem de areia grossa com draga hopper - capacidade da cisterna de 20.000 m³ - DMT de 1.500 a 1.800 m</t>
  </si>
  <si>
    <t>1901549</t>
  </si>
  <si>
    <t>Dragagem de areia grossa com draga hopper - capacidade da cisterna de 20.000 m³ - DMT de 1.800 a 2.100 m</t>
  </si>
  <si>
    <t>1901550</t>
  </si>
  <si>
    <t>Dragagem de areia grossa com draga hopper - capacidade da cisterna de 20.000 m³ - DMT de 2.100 a 2.400 m</t>
  </si>
  <si>
    <t>1901551</t>
  </si>
  <si>
    <t>Dragagem de areia grossa com draga hopper - capacidade da cisterna de 20.000 m³ - DMT de 2.400 a 2.700 m</t>
  </si>
  <si>
    <t>1901552</t>
  </si>
  <si>
    <t>Dragagem de areia grossa com draga hopper - capacidade da cisterna de 20.000 m³ - DMT de 2.700 a 3.000 m</t>
  </si>
  <si>
    <t>1901547</t>
  </si>
  <si>
    <t>Dragagem de areia grossa com draga hopper - capacidade da cisterna de 20.000 m³ - DMT de 3.000 m</t>
  </si>
  <si>
    <t>1917127</t>
  </si>
  <si>
    <t>Dragagem de areia grossa com draga hopper - capacidade da cisterna de 3.000 m³ - DMT de 1.500 a 1.800 m</t>
  </si>
  <si>
    <t>1917128</t>
  </si>
  <si>
    <t>Dragagem de areia grossa com draga hopper - capacidade da cisterna de 3.000 m³ - DMT de 1.800 a 2.100 m</t>
  </si>
  <si>
    <t>1917129</t>
  </si>
  <si>
    <t>Dragagem de areia grossa com draga hopper - capacidade da cisterna de 3.000 m³ - DMT de 2.100 a 2.400 m</t>
  </si>
  <si>
    <t>1917130</t>
  </si>
  <si>
    <t>Dragagem de areia grossa com draga hopper - capacidade da cisterna de 3.000 m³ - DMT de 2.400 a 2.700 m</t>
  </si>
  <si>
    <t>1917131</t>
  </si>
  <si>
    <t>Dragagem de areia grossa com draga hopper - capacidade da cisterna de 3.000 m³ - DMT de 2.700 a 3.000 m</t>
  </si>
  <si>
    <t>1917132</t>
  </si>
  <si>
    <t>Dragagem de areia grossa com draga hopper - capacidade da cisterna de 3.000 m³ - DMT de 3.000 m</t>
  </si>
  <si>
    <t>1917163</t>
  </si>
  <si>
    <t>Dragagem de areia grossa com draga hopper - capacidade da cisterna de 4.000 m³ - DMT de 1.500 a 1.800 m</t>
  </si>
  <si>
    <t>1917164</t>
  </si>
  <si>
    <t>Dragagem de areia grossa com draga hopper - capacidade da cisterna de 4.000 m³ - DMT de 1.800 a 2.100 m</t>
  </si>
  <si>
    <t>1917165</t>
  </si>
  <si>
    <t>Dragagem de areia grossa com draga hopper - capacidade da cisterna de 4.000 m³ - DMT de 2.100 a 2.400 m</t>
  </si>
  <si>
    <t>1917166</t>
  </si>
  <si>
    <t>Dragagem de areia grossa com draga hopper - capacidade da cisterna de 4.000 m³ - DMT de 2.400 a 2.700 m</t>
  </si>
  <si>
    <t>1917167</t>
  </si>
  <si>
    <t>Dragagem de areia grossa com draga hopper - capacidade da cisterna de 4.000 m³ - DMT de 2.700 a 3.000 m</t>
  </si>
  <si>
    <t>1917168</t>
  </si>
  <si>
    <t>Dragagem de areia grossa com draga hopper - capacidade da cisterna de 4.000 m³ - DMT de 3.000 m</t>
  </si>
  <si>
    <t>1917199</t>
  </si>
  <si>
    <t>Dragagem de areia grossa com draga hopper - capacidade da cisterna de 5.000 m³ - DMT de 1.500 a 1.800 m</t>
  </si>
  <si>
    <t>1917200</t>
  </si>
  <si>
    <t>Dragagem de areia grossa com draga hopper - capacidade da cisterna de 5.000 m³ - DMT de 1.800 a 2.100 m</t>
  </si>
  <si>
    <t>1917201</t>
  </si>
  <si>
    <t>Dragagem de areia grossa com draga hopper - capacidade da cisterna de 5.000 m³ - DMT de 2.100 a 2.400 m</t>
  </si>
  <si>
    <t>1917202</t>
  </si>
  <si>
    <t>Dragagem de areia grossa com draga hopper - capacidade da cisterna de 5.000 m³ - DMT de 2.400 a 2.700 m</t>
  </si>
  <si>
    <t>1917203</t>
  </si>
  <si>
    <t>Dragagem de areia grossa com draga hopper - capacidade da cisterna de 5.000 m³ - DMT de 2.700 a 3.000 m</t>
  </si>
  <si>
    <t>1917204</t>
  </si>
  <si>
    <t>Dragagem de areia grossa com draga hopper - capacidade da cisterna de 5.000 m³ - DMT de 3.000 m</t>
  </si>
  <si>
    <t>1917019</t>
  </si>
  <si>
    <t>Dragagem de areia grossa com draga hopper - capacidade da cisterna de 750 m³ - DMT de 1.500 a 1.800 m</t>
  </si>
  <si>
    <t>1917020</t>
  </si>
  <si>
    <t>Dragagem de areia grossa com draga hopper - capacidade da cisterna de 750 m³ - DMT de 1.800 a 2.100 m</t>
  </si>
  <si>
    <t>1917021</t>
  </si>
  <si>
    <t>Dragagem de areia grossa com draga hopper - capacidade da cisterna de 750 m³ - DMT de 2.100 a 2.400 m</t>
  </si>
  <si>
    <t>1917022</t>
  </si>
  <si>
    <t>Dragagem de areia grossa com draga hopper - capacidade da cisterna de 750 m³ - DMT de 2.400 a 2.700 m</t>
  </si>
  <si>
    <t>1917023</t>
  </si>
  <si>
    <t>Dragagem de areia grossa com draga hopper - capacidade da cisterna de 750 m³ - DMT de 2.700 a 3.000 m</t>
  </si>
  <si>
    <t>1917024</t>
  </si>
  <si>
    <t>Dragagem de areia grossa com draga hopper - capacidade da cisterna de 750 m³ - DMT de 3.000 m</t>
  </si>
  <si>
    <t>1917541</t>
  </si>
  <si>
    <t>Dragagem de areia média com draga de sucção e recalque - bomba de 1.350 kW e cortador de 170 kW - distância de recalque de 1.100 a 1.300 m</t>
  </si>
  <si>
    <t>1917542</t>
  </si>
  <si>
    <t>Dragagem de areia média com draga de sucção e recalque - bomba de 1.350 kW e cortador de 170 kW - distância de recalque de 1.300 a 1.500 m</t>
  </si>
  <si>
    <t>1917543</t>
  </si>
  <si>
    <t>Dragagem de areia média com draga de sucção e recalque - bomba de 1.350 kW e cortador de 170 kW - distância de recalque de 1.500 a 1.700 m</t>
  </si>
  <si>
    <t>1917544</t>
  </si>
  <si>
    <t>Dragagem de areia média com draga de sucção e recalque - bomba de 1.350 kW e cortador de 170 kW - distância de recalque de 1.700 a 1.900 m</t>
  </si>
  <si>
    <t>1917545</t>
  </si>
  <si>
    <t>Dragagem de areia média com draga de sucção e recalque - bomba de 1.350 kW e cortador de 170 kW - distância de recalque de 1.900 a 2.100 m</t>
  </si>
  <si>
    <t>1917546</t>
  </si>
  <si>
    <t>Dragagem de areia média com draga de sucção e recalque - bomba de 1.350 kW e cortador de 170 kW - distância de recalque de 2.100 a 2.300 m</t>
  </si>
  <si>
    <t>1917547</t>
  </si>
  <si>
    <t>Dragagem de areia média com draga de sucção e recalque - bomba de 1.350 kW e cortador de 170 kW - distância de recalque de 2.300 a 2.500 m</t>
  </si>
  <si>
    <t>1917548</t>
  </si>
  <si>
    <t>Dragagem de areia média com draga de sucção e recalque - bomba de 1.350 kW e cortador de 170 kW - distância de recalque de 2.500 a 2.700 m</t>
  </si>
  <si>
    <t>1917549</t>
  </si>
  <si>
    <t>Dragagem de areia média com draga de sucção e recalque - bomba de 1.350 kW e cortador de 170 kW - distância de recalque de 2.700 a 2.900 m</t>
  </si>
  <si>
    <t>1917550</t>
  </si>
  <si>
    <t>Dragagem de areia média com draga de sucção e recalque - bomba de 1.350 kW e cortador de 170 kW - distância de recalque de 2.900 a 3.100 m</t>
  </si>
  <si>
    <t>1917551</t>
  </si>
  <si>
    <t>Dragagem de areia média com draga de sucção e recalque - bomba de 1.350 kW e cortador de 170 kW - distância de recalque de 3.100 a 3.300 m</t>
  </si>
  <si>
    <t>1917552</t>
  </si>
  <si>
    <t>Dragagem de areia média com draga de sucção e recalque - bomba de 1.350 kW e cortador de 170 kW - distância de recalque de 3.300 a 3.500 m</t>
  </si>
  <si>
    <t>1917553</t>
  </si>
  <si>
    <t>Dragagem de areia média com draga de sucção e recalque - bomba de 1.350 kW e cortador de 170 kW - distância de recalque de 3.500 a 3.700 m</t>
  </si>
  <si>
    <t>1917554</t>
  </si>
  <si>
    <t>Dragagem de areia média com draga de sucção e recalque - bomba de 1.350 kW e cortador de 170 kW - distância de recalque de 3.700 a 3.900 m</t>
  </si>
  <si>
    <t>1917555</t>
  </si>
  <si>
    <t>Dragagem de areia média com draga de sucção e recalque - bomba de 1.350 kW e cortador de 170 kW - distância de recalque de 3.900 a 4.100 m</t>
  </si>
  <si>
    <t>1917556</t>
  </si>
  <si>
    <t>Dragagem de areia média com draga de sucção e recalque - bomba de 1.350 kW e cortador de 170 kW - distância de recalque de 4.100 a 4.300 m</t>
  </si>
  <si>
    <t>1917557</t>
  </si>
  <si>
    <t>Dragagem de areia média com draga de sucção e recalque - bomba de 1.350 kW e cortador de 170 kW - distância de recalque de 4.300 a 4.500 m</t>
  </si>
  <si>
    <t>1917558</t>
  </si>
  <si>
    <t>Dragagem de areia média com draga de sucção e recalque - bomba de 1.350 kW e cortador de 170 kW - distância de recalque de 4.500 a 4.700 m</t>
  </si>
  <si>
    <t>1917559</t>
  </si>
  <si>
    <t>Dragagem de areia média com draga de sucção e recalque - bomba de 1.350 kW e cortador de 170 kW - distância de recalque de 4.700 a 4.900 m</t>
  </si>
  <si>
    <t>1917560</t>
  </si>
  <si>
    <t>Dragagem de areia média com draga de sucção e recalque - bomba de 1.350 kW e cortador de 170 kW - distância de recalque de 4.900 a 5.100 m</t>
  </si>
  <si>
    <t>1917561</t>
  </si>
  <si>
    <t>Dragagem de areia média com draga de sucção e recalque - bomba de 1.350 kW e cortador de 170 kW - distância de recalque de 5.100 a 5.300 m</t>
  </si>
  <si>
    <t>1917562</t>
  </si>
  <si>
    <t>Dragagem de areia média com draga de sucção e recalque - bomba de 1.350 kW e cortador de 170 kW - distância de recalque de 5.300 a 5.500 m</t>
  </si>
  <si>
    <t>1917563</t>
  </si>
  <si>
    <t>Dragagem de areia média com draga de sucção e recalque - bomba de 1.350 kW e cortador de 170 kW - distância de recalque de 5.500 a 5.700 m</t>
  </si>
  <si>
    <t>1917564</t>
  </si>
  <si>
    <t>Dragagem de areia média com draga de sucção e recalque - bomba de 1.350 kW e cortador de 170 kW - distância de recalque de 5.700 a 5.900 m</t>
  </si>
  <si>
    <t>1917565</t>
  </si>
  <si>
    <t>Dragagem de areia média com draga de sucção e recalque - bomba de 1.350 kW e cortador de 170 kW - distância de recalque de 5.900 a 6.100 m</t>
  </si>
  <si>
    <t>1917538</t>
  </si>
  <si>
    <t>Dragagem de areia média com draga de sucção e recalque - bomba de 1.350 kW e cortador de 170 kW - distância de recalque de 500 a 700 m</t>
  </si>
  <si>
    <t>1917566</t>
  </si>
  <si>
    <t>Dragagem de areia média com draga de sucção e recalque - bomba de 1.350 kW e cortador de 170 kW - distância de recalque de 6.100 a 6.300 m</t>
  </si>
  <si>
    <t>1917567</t>
  </si>
  <si>
    <t>Dragagem de areia média com draga de sucção e recalque - bomba de 1.350 kW e cortador de 170 kW - distância de recalque de 6.300 a 6.500 m</t>
  </si>
  <si>
    <t>1917568</t>
  </si>
  <si>
    <t>Dragagem de areia média com draga de sucção e recalque - bomba de 1.350 kW e cortador de 170 kW - distância de recalque de 6.500 a 6.700 m</t>
  </si>
  <si>
    <t>1917569</t>
  </si>
  <si>
    <t>Dragagem de areia média com draga de sucção e recalque - bomba de 1.350 kW e cortador de 170 kW - distância de recalque de 6.700 a 6.900 m</t>
  </si>
  <si>
    <t>1917570</t>
  </si>
  <si>
    <t>Dragagem de areia média com draga de sucção e recalque - bomba de 1.350 kW e cortador de 170 kW - distância de recalque de 6.900 a 7.100 m</t>
  </si>
  <si>
    <t>1917571</t>
  </si>
  <si>
    <t>Dragagem de areia média com draga de sucção e recalque - bomba de 1.350 kW e cortador de 170 kW - distância de recalque de 7.100 a 7.300 m</t>
  </si>
  <si>
    <t>1917572</t>
  </si>
  <si>
    <t>Dragagem de areia média com draga de sucção e recalque - bomba de 1.350 kW e cortador de 170 kW - distância de recalque de 7.300 a 7.500 m</t>
  </si>
  <si>
    <t>1917573</t>
  </si>
  <si>
    <t>Dragagem de areia média com draga de sucção e recalque - bomba de 1.350 kW e cortador de 170 kW - distância de recalque de 7.500 a 7.700 m</t>
  </si>
  <si>
    <t>1917574</t>
  </si>
  <si>
    <t>Dragagem de areia média com draga de sucção e recalque - bomba de 1.350 kW e cortador de 170 kW - distância de recalque de 7.700 a 7.900 m</t>
  </si>
  <si>
    <t>1917539</t>
  </si>
  <si>
    <t>Dragagem de areia média com draga de sucção e recalque - bomba de 1.350 kW e cortador de 170 kW - distância de recalque de 700 a 900 m</t>
  </si>
  <si>
    <t>1917540</t>
  </si>
  <si>
    <t>Dragagem de areia média com draga de sucção e recalque - bomba de 1.350 kW e cortador de 170 kW - distância de recalque de 900 a 1.100 m</t>
  </si>
  <si>
    <t>1917738</t>
  </si>
  <si>
    <t>Dragagem de areia média com draga de sucção e recalque - bomba de 1.350 kW e cortador de 170 kW - distância de recalque de até 500 m</t>
  </si>
  <si>
    <t>1917238</t>
  </si>
  <si>
    <t>Dragagem de areia média com draga de sucção e recalque - bomba de 294 kW e cortador de 30 kW - distância de recalque de 1.100 a 1.300 m</t>
  </si>
  <si>
    <t>1917239</t>
  </si>
  <si>
    <t>Dragagem de areia média com draga de sucção e recalque - bomba de 294 kW e cortador de 30 kW - distância de recalque de 1.300 a 1.500 m</t>
  </si>
  <si>
    <t>1917240</t>
  </si>
  <si>
    <t>Dragagem de areia média com draga de sucção e recalque - bomba de 294 kW e cortador de 30 kW - distância de recalque de 1.500 a 1.700 m</t>
  </si>
  <si>
    <t>1917241</t>
  </si>
  <si>
    <t>Dragagem de areia média com draga de sucção e recalque - bomba de 294 kW e cortador de 30 kW - distância de recalque de 1.700 a 1.900 m</t>
  </si>
  <si>
    <t>1917242</t>
  </si>
  <si>
    <t>Dragagem de areia média com draga de sucção e recalque - bomba de 294 kW e cortador de 30 kW - distância de recalque de 1.900 a 2.100 m</t>
  </si>
  <si>
    <t>1917243</t>
  </si>
  <si>
    <t>Dragagem de areia média com draga de sucção e recalque - bomba de 294 kW e cortador de 30 kW - distância de recalque de 2.100 a 2.300 m</t>
  </si>
  <si>
    <t>1917244</t>
  </si>
  <si>
    <t>Dragagem de areia média com draga de sucção e recalque - bomba de 294 kW e cortador de 30 kW - distância de recalque de 2.300 a 2.500 m</t>
  </si>
  <si>
    <t>1917245</t>
  </si>
  <si>
    <t>Dragagem de areia média com draga de sucção e recalque - bomba de 294 kW e cortador de 30 kW - distância de recalque de 2.500 a 2.700 m</t>
  </si>
  <si>
    <t>1917246</t>
  </si>
  <si>
    <t>Dragagem de areia média com draga de sucção e recalque - bomba de 294 kW e cortador de 30 kW - distância de recalque de 2.700 a 2.900 m</t>
  </si>
  <si>
    <t>1917247</t>
  </si>
  <si>
    <t>Dragagem de areia média com draga de sucção e recalque - bomba de 294 kW e cortador de 30 kW - distância de recalque de 2.900 a 3.100 m</t>
  </si>
  <si>
    <t>1917248</t>
  </si>
  <si>
    <t>Dragagem de areia média com draga de sucção e recalque - bomba de 294 kW e cortador de 30 kW - distância de recalque de 3.100 a 3.300 m</t>
  </si>
  <si>
    <t>1917249</t>
  </si>
  <si>
    <t>Dragagem de areia média com draga de sucção e recalque - bomba de 294 kW e cortador de 30 kW - distância de recalque de 3.300 a 3.500 m</t>
  </si>
  <si>
    <t>1917235</t>
  </si>
  <si>
    <t>Dragagem de areia média com draga de sucção e recalque - bomba de 294 kW e cortador de 30 kW - distância de recalque de 500 a 700 m</t>
  </si>
  <si>
    <t>1917236</t>
  </si>
  <si>
    <t>Dragagem de areia média com draga de sucção e recalque - bomba de 294 kW e cortador de 30 kW - distância de recalque de 700 a 900 m</t>
  </si>
  <si>
    <t>1917237</t>
  </si>
  <si>
    <t>Dragagem de areia média com draga de sucção e recalque - bomba de 294 kW e cortador de 30 kW - distância de recalque de 900 a 1.100 m</t>
  </si>
  <si>
    <t>1917725</t>
  </si>
  <si>
    <t>Dragagem de areia média com draga de sucção e recalque - bomba de 294 kW e cortador de 30 kW - distância de recalque de até 500 m</t>
  </si>
  <si>
    <t>1917311</t>
  </si>
  <si>
    <t>Dragagem de areia média com draga de sucção e recalque - bomba de 483 kW e cortador de 55 kW - distância de recalque de 1.100 a 1.300 m</t>
  </si>
  <si>
    <t>1917312</t>
  </si>
  <si>
    <t>Dragagem de areia média com draga de sucção e recalque - bomba de 483 kW e cortador de 55 kW - distância de recalque de 1.300 a 1.500 m</t>
  </si>
  <si>
    <t>1917313</t>
  </si>
  <si>
    <t>Dragagem de areia média com draga de sucção e recalque - bomba de 483 kW e cortador de 55 kW - distância de recalque de 1.500 a 1.700 m</t>
  </si>
  <si>
    <t>1917314</t>
  </si>
  <si>
    <t>Dragagem de areia média com draga de sucção e recalque - bomba de 483 kW e cortador de 55 kW - distância de recalque de 1.700 a 1.900 m</t>
  </si>
  <si>
    <t>1917315</t>
  </si>
  <si>
    <t>Dragagem de areia média com draga de sucção e recalque - bomba de 483 kW e cortador de 55 kW - distância de recalque de 1.900 a 2.100 m</t>
  </si>
  <si>
    <t>1917316</t>
  </si>
  <si>
    <t>Dragagem de areia média com draga de sucção e recalque - bomba de 483 kW e cortador de 55 kW - distância de recalque de 2.100 a 2.300 m</t>
  </si>
  <si>
    <t>1917317</t>
  </si>
  <si>
    <t>Dragagem de areia média com draga de sucção e recalque - bomba de 483 kW e cortador de 55 kW - distância de recalque de 2.300 a 2.500 m</t>
  </si>
  <si>
    <t>1917318</t>
  </si>
  <si>
    <t>Dragagem de areia média com draga de sucção e recalque - bomba de 483 kW e cortador de 55 kW - distância de recalque de 2.500 a 2.700 m</t>
  </si>
  <si>
    <t>1917319</t>
  </si>
  <si>
    <t>Dragagem de areia média com draga de sucção e recalque - bomba de 483 kW e cortador de 55 kW - distância de recalque de 2.700 a 2.900 m</t>
  </si>
  <si>
    <t>1917320</t>
  </si>
  <si>
    <t>Dragagem de areia média com draga de sucção e recalque - bomba de 483 kW e cortador de 55 kW - distância de recalque de 2.900 a 3.100 m</t>
  </si>
  <si>
    <t>1917321</t>
  </si>
  <si>
    <t>Dragagem de areia média com draga de sucção e recalque - bomba de 483 kW e cortador de 55 kW - distância de recalque de 3.100 a 3.300 m</t>
  </si>
  <si>
    <t>1917322</t>
  </si>
  <si>
    <t>Dragagem de areia média com draga de sucção e recalque - bomba de 483 kW e cortador de 55 kW - distância de recalque de 3.300 a 3.500 m</t>
  </si>
  <si>
    <t>1917323</t>
  </si>
  <si>
    <t>Dragagem de areia média com draga de sucção e recalque - bomba de 483 kW e cortador de 55 kW - distância de recalque de 3.500 a 3.700 m</t>
  </si>
  <si>
    <t>1917324</t>
  </si>
  <si>
    <t>Dragagem de areia média com draga de sucção e recalque - bomba de 483 kW e cortador de 55 kW - distância de recalque de 3.700 a 3.900 m</t>
  </si>
  <si>
    <t>1917325</t>
  </si>
  <si>
    <t>Dragagem de areia média com draga de sucção e recalque - bomba de 483 kW e cortador de 55 kW - distância de recalque de 3.900 a 4.100 m</t>
  </si>
  <si>
    <t>1917326</t>
  </si>
  <si>
    <t>Dragagem de areia média com draga de sucção e recalque - bomba de 483 kW e cortador de 55 kW - distância de recalque de 4.100 a 4.300 m</t>
  </si>
  <si>
    <t>1917327</t>
  </si>
  <si>
    <t>Dragagem de areia média com draga de sucção e recalque - bomba de 483 kW e cortador de 55 kW - distância de recalque de 4.300 a 4.500 m</t>
  </si>
  <si>
    <t>1917328</t>
  </si>
  <si>
    <t>Dragagem de areia média com draga de sucção e recalque - bomba de 483 kW e cortador de 55 kW - distância de recalque de 4.500 a 4.700 m</t>
  </si>
  <si>
    <t>1917329</t>
  </si>
  <si>
    <t>Dragagem de areia média com draga de sucção e recalque - bomba de 483 kW e cortador de 55 kW - distância de recalque de 4.700 a 4.900 m</t>
  </si>
  <si>
    <t>1917330</t>
  </si>
  <si>
    <t>Dragagem de areia média com draga de sucção e recalque - bomba de 483 kW e cortador de 55 kW - distância de recalque de 4.900 a 5.100 m</t>
  </si>
  <si>
    <t>1917308</t>
  </si>
  <si>
    <t>Dragagem de areia média com draga de sucção e recalque - bomba de 483 kW e cortador de 55 kW - distância de recalque de 500 a 700 m</t>
  </si>
  <si>
    <t>1917309</t>
  </si>
  <si>
    <t>Dragagem de areia média com draga de sucção e recalque - bomba de 483 kW e cortador de 55 kW - distância de recalque de 700 a 900 m</t>
  </si>
  <si>
    <t>1917310</t>
  </si>
  <si>
    <t>Dragagem de areia média com draga de sucção e recalque - bomba de 483 kW e cortador de 55 kW - distância de recalque de 900 a 1.100 m</t>
  </si>
  <si>
    <t>1917730</t>
  </si>
  <si>
    <t>Dragagem de areia média com draga de sucção e recalque - bomba de 483 kW e cortador de 55 kW - distância de recalque de até 500 m</t>
  </si>
  <si>
    <t>1917415</t>
  </si>
  <si>
    <t>Dragagem de areia média com draga de sucção e recalque - bomba de 746 kW e cortador de 110 kW - distância de recalque de 1.100 a 1.300 m</t>
  </si>
  <si>
    <t>1917416</t>
  </si>
  <si>
    <t>Dragagem de areia média com draga de sucção e recalque - bomba de 746 kW e cortador de 110 kW - distância de recalque de 1.300 a 1.500 m</t>
  </si>
  <si>
    <t>1917417</t>
  </si>
  <si>
    <t>Dragagem de areia média com draga de sucção e recalque - bomba de 746 kW e cortador de 110 kW - distância de recalque de 1.500 a 1.700 m</t>
  </si>
  <si>
    <t>1917418</t>
  </si>
  <si>
    <t>Dragagem de areia média com draga de sucção e recalque - bomba de 746 kW e cortador de 110 kW - distância de recalque de 1.700 a 1.900 m</t>
  </si>
  <si>
    <t>1917419</t>
  </si>
  <si>
    <t>Dragagem de areia média com draga de sucção e recalque - bomba de 746 kW e cortador de 110 kW - distância de recalque de 1.900 a 2.100 m</t>
  </si>
  <si>
    <t>1917420</t>
  </si>
  <si>
    <t>Dragagem de areia média com draga de sucção e recalque - bomba de 746 kW e cortador de 110 kW - distância de recalque de 2.100 a 2.300 m</t>
  </si>
  <si>
    <t>1917421</t>
  </si>
  <si>
    <t>Dragagem de areia média com draga de sucção e recalque - bomba de 746 kW e cortador de 110 kW - distância de recalque de 2.300 a 2.500 m</t>
  </si>
  <si>
    <t>1917422</t>
  </si>
  <si>
    <t>Dragagem de areia média com draga de sucção e recalque - bomba de 746 kW e cortador de 110 kW - distância de recalque de 2.500 a 2.700 m</t>
  </si>
  <si>
    <t>1917423</t>
  </si>
  <si>
    <t>Dragagem de areia média com draga de sucção e recalque - bomba de 746 kW e cortador de 110 kW - distância de recalque de 2.700 a 2.900 m</t>
  </si>
  <si>
    <t>1917424</t>
  </si>
  <si>
    <t>Dragagem de areia média com draga de sucção e recalque - bomba de 746 kW e cortador de 110 kW - distância de recalque de 2.900 a 3.100 m</t>
  </si>
  <si>
    <t>1917425</t>
  </si>
  <si>
    <t>Dragagem de areia média com draga de sucção e recalque - bomba de 746 kW e cortador de 110 kW - distância de recalque de 3.100 a 3.300 m</t>
  </si>
  <si>
    <t>1917426</t>
  </si>
  <si>
    <t>Dragagem de areia média com draga de sucção e recalque - bomba de 746 kW e cortador de 110 kW - distância de recalque de 3.300 a 3.500 m</t>
  </si>
  <si>
    <t>1917427</t>
  </si>
  <si>
    <t>Dragagem de areia média com draga de sucção e recalque - bomba de 746 kW e cortador de 110 kW - distância de recalque de 3.500 a 3.700 m</t>
  </si>
  <si>
    <t>1917428</t>
  </si>
  <si>
    <t>Dragagem de areia média com draga de sucção e recalque - bomba de 746 kW e cortador de 110 kW - distância de recalque de 3.700 a 3.900 m</t>
  </si>
  <si>
    <t>1917429</t>
  </si>
  <si>
    <t>Dragagem de areia média com draga de sucção e recalque - bomba de 746 kW e cortador de 110 kW - distância de recalque de 3.900 a 4.100 m</t>
  </si>
  <si>
    <t>1917430</t>
  </si>
  <si>
    <t>Dragagem de areia média com draga de sucção e recalque - bomba de 746 kW e cortador de 110 kW - distância de recalque de 4.100 a 4.300 m</t>
  </si>
  <si>
    <t>1917431</t>
  </si>
  <si>
    <t>Dragagem de areia média com draga de sucção e recalque - bomba de 746 kW e cortador de 110 kW - distância de recalque de 4.300 a 4.500 m</t>
  </si>
  <si>
    <t>1917432</t>
  </si>
  <si>
    <t>Dragagem de areia média com draga de sucção e recalque - bomba de 746 kW e cortador de 110 kW - distância de recalque de 4.500 a 4.700 m</t>
  </si>
  <si>
    <t>1917433</t>
  </si>
  <si>
    <t>Dragagem de areia média com draga de sucção e recalque - bomba de 746 kW e cortador de 110 kW - distância de recalque de 4.700 a 4.900 m</t>
  </si>
  <si>
    <t>1917434</t>
  </si>
  <si>
    <t>Dragagem de areia média com draga de sucção e recalque - bomba de 746 kW e cortador de 110 kW - distância de recalque de 4.900 a 5.100 m</t>
  </si>
  <si>
    <t>1917435</t>
  </si>
  <si>
    <t>Dragagem de areia média com draga de sucção e recalque - bomba de 746 kW e cortador de 110 kW - distância de recalque de 5.100 a 5.300 m</t>
  </si>
  <si>
    <t>1917436</t>
  </si>
  <si>
    <t>Dragagem de areia média com draga de sucção e recalque - bomba de 746 kW e cortador de 110 kW - distância de recalque de 5.300 a 5.500 m</t>
  </si>
  <si>
    <t>1917437</t>
  </si>
  <si>
    <t>Dragagem de areia média com draga de sucção e recalque - bomba de 746 kW e cortador de 110 kW - distância de recalque de 5.500 a 5.700 m</t>
  </si>
  <si>
    <t>1917438</t>
  </si>
  <si>
    <t>Dragagem de areia média com draga de sucção e recalque - bomba de 746 kW e cortador de 110 kW - distância de recalque de 5.700 a 5.900 m</t>
  </si>
  <si>
    <t>1917439</t>
  </si>
  <si>
    <t>Dragagem de areia média com draga de sucção e recalque - bomba de 746 kW e cortador de 110 kW - distância de recalque de 5.900 a 6.100 m</t>
  </si>
  <si>
    <t>1917412</t>
  </si>
  <si>
    <t>Dragagem de areia média com draga de sucção e recalque - bomba de 746 kW e cortador de 110 kW - distância de recalque de 500 a 700 m</t>
  </si>
  <si>
    <t>1917413</t>
  </si>
  <si>
    <t>Dragagem de areia média com draga de sucção e recalque - bomba de 746 kW e cortador de 110 kW - distância de recalque de 700 a 900 m</t>
  </si>
  <si>
    <t>1917414</t>
  </si>
  <si>
    <t>Dragagem de areia média com draga de sucção e recalque - bomba de 746 kW e cortador de 110 kW - distância de recalque de 900 a 1.100 m</t>
  </si>
  <si>
    <t>1917733</t>
  </si>
  <si>
    <t>Dragagem de areia média com draga de sucção e recalque - bomba de 746 kW e cortador de 110 kW - distância de recalque de até 500 m</t>
  </si>
  <si>
    <t>1917049</t>
  </si>
  <si>
    <t>Dragagem de areia média com draga hopper - capacidade da cisterna de 1.000 m³ - DMT de 1.500 a 1.800 m</t>
  </si>
  <si>
    <t>1917050</t>
  </si>
  <si>
    <t>Dragagem de areia média com draga hopper - capacidade da cisterna de 1.000 m³ - DMT de 1.800 a 2.100 m</t>
  </si>
  <si>
    <t>1917051</t>
  </si>
  <si>
    <t>Dragagem de areia média com draga hopper - capacidade da cisterna de 1.000 m³ - DMT de 2.100 a 2.400 m</t>
  </si>
  <si>
    <t>1917052</t>
  </si>
  <si>
    <t>Dragagem de areia média com draga hopper - capacidade da cisterna de 1.000 m³ - DMT de 2.400 a 2.700 m</t>
  </si>
  <si>
    <t>1917053</t>
  </si>
  <si>
    <t>Dragagem de areia média com draga hopper - capacidade da cisterna de 1.000 m³ - DMT de 2.700 a 3.000 m</t>
  </si>
  <si>
    <t>1917054</t>
  </si>
  <si>
    <t>Dragagem de areia média com draga hopper - capacidade da cisterna de 1.000 m³ - DMT de 3.000 m</t>
  </si>
  <si>
    <t>1901553</t>
  </si>
  <si>
    <t>Dragagem de areia média com draga hopper - capacidade da cisterna de 10.000 m³ - DMT de 1.500 a 1.800 m</t>
  </si>
  <si>
    <t>1901554</t>
  </si>
  <si>
    <t>Dragagem de areia média com draga hopper - capacidade da cisterna de 10.000 m³ - DMT de 1.800 a 2.100 m</t>
  </si>
  <si>
    <t>1901555</t>
  </si>
  <si>
    <t>Dragagem de areia média com draga hopper - capacidade da cisterna de 10.000 m³ - DMT de 2.100 a 2.400 m</t>
  </si>
  <si>
    <t>1901556</t>
  </si>
  <si>
    <t>Dragagem de areia média com draga hopper - capacidade da cisterna de 10.000 m³ - DMT de 2.400 a 2.700 m</t>
  </si>
  <si>
    <t>1901557</t>
  </si>
  <si>
    <t>Dragagem de areia média com draga hopper - capacidade da cisterna de 10.000 m³ - DMT de 2.700 a 3.000 m</t>
  </si>
  <si>
    <t>1901558</t>
  </si>
  <si>
    <t>Dragagem de areia média com draga hopper - capacidade da cisterna de 10.000 m³ - DMT de 3.000 m</t>
  </si>
  <si>
    <t>1901560</t>
  </si>
  <si>
    <t>Dragagem de areia média com draga hopper - capacidade da cisterna de 15.000 m³ - DMT de 1.500 a 1.800 m</t>
  </si>
  <si>
    <t>1901561</t>
  </si>
  <si>
    <t>Dragagem de areia média com draga hopper - capacidade da cisterna de 15.000 m³ - DMT de 1.800 a 2.100 m</t>
  </si>
  <si>
    <t>1901562</t>
  </si>
  <si>
    <t>Dragagem de areia média com draga hopper - capacidade da cisterna de 15.000 m³ - DMT de 2.100 a 2.400 m</t>
  </si>
  <si>
    <t>1901563</t>
  </si>
  <si>
    <t>Dragagem de areia média com draga hopper - capacidade da cisterna de 15.000 m³ - DMT de 2.400 a 2.700 m</t>
  </si>
  <si>
    <t>1901564</t>
  </si>
  <si>
    <t>Dragagem de areia média com draga hopper - capacidade da cisterna de 15.000 m³ - DMT de 2.700 a 3.000 m</t>
  </si>
  <si>
    <t>1901559</t>
  </si>
  <si>
    <t>Dragagem de areia média com draga hopper - capacidade da cisterna de 15.000 m³ - DMT de 3.000 m</t>
  </si>
  <si>
    <t>1917085</t>
  </si>
  <si>
    <t>Dragagem de areia média com draga hopper - capacidade da cisterna de 2.000 m³ - DMT de 1.500 a 1.800 m</t>
  </si>
  <si>
    <t>1917086</t>
  </si>
  <si>
    <t>Dragagem de areia média com draga hopper - capacidade da cisterna de 2.000 m³ - DMT de 1.800 a 2.100 m</t>
  </si>
  <si>
    <t>1917087</t>
  </si>
  <si>
    <t>Dragagem de areia média com draga hopper - capacidade da cisterna de 2.000 m³ - DMT de 2.100 a 2.400 m</t>
  </si>
  <si>
    <t>1917088</t>
  </si>
  <si>
    <t>Dragagem de areia média com draga hopper - capacidade da cisterna de 2.000 m³ - DMT de 2.400 a 2.700 m</t>
  </si>
  <si>
    <t>1917089</t>
  </si>
  <si>
    <t>Dragagem de areia média com draga hopper - capacidade da cisterna de 2.000 m³ - DMT de 2.700 a 3.000 m</t>
  </si>
  <si>
    <t>1917090</t>
  </si>
  <si>
    <t>Dragagem de areia média com draga hopper - capacidade da cisterna de 2.000 m³ - DMT de 3.000 m</t>
  </si>
  <si>
    <t>1901566</t>
  </si>
  <si>
    <t>Dragagem de areia média com draga hopper - capacidade da cisterna de 20.000 m³ - DMT de 1.500 a 1.800 m</t>
  </si>
  <si>
    <t>1901567</t>
  </si>
  <si>
    <t>Dragagem de areia média com draga hopper - capacidade da cisterna de 20.000 m³ - DMT de 1.800 a 2.100 m</t>
  </si>
  <si>
    <t>1901568</t>
  </si>
  <si>
    <t>Dragagem de areia média com draga hopper - capacidade da cisterna de 20.000 m³ - DMT de 2.100 a 2.400 m</t>
  </si>
  <si>
    <t>1901569</t>
  </si>
  <si>
    <t>Dragagem de areia média com draga hopper - capacidade da cisterna de 20.000 m³ - DMT de 2.400 a 2.700 m</t>
  </si>
  <si>
    <t>1901570</t>
  </si>
  <si>
    <t>Dragagem de areia média com draga hopper - capacidade da cisterna de 20.000 m³ - DMT de 2.700 a 3.000 m</t>
  </si>
  <si>
    <t>1901565</t>
  </si>
  <si>
    <t>Dragagem de areia média com draga hopper - capacidade da cisterna de 20.000 m³ - DMT de 3.000 m</t>
  </si>
  <si>
    <t>1917121</t>
  </si>
  <si>
    <t>Dragagem de areia média com draga hopper - capacidade da cisterna de 3.000 m³ - DMT de 1.500 a 1.800 m</t>
  </si>
  <si>
    <t>1917122</t>
  </si>
  <si>
    <t>Dragagem de areia média com draga hopper - capacidade da cisterna de 3.000 m³ - DMT de 1.800 a 2.100 m</t>
  </si>
  <si>
    <t>1917123</t>
  </si>
  <si>
    <t>Dragagem de areia média com draga hopper - capacidade da cisterna de 3.000 m³ - DMT de 2.100 a 2.400 m</t>
  </si>
  <si>
    <t>1917124</t>
  </si>
  <si>
    <t>Dragagem de areia média com draga hopper - capacidade da cisterna de 3.000 m³ - DMT de 2.400 a 2.700 m</t>
  </si>
  <si>
    <t>1917125</t>
  </si>
  <si>
    <t>Dragagem de areia média com draga hopper - capacidade da cisterna de 3.000 m³ - DMT de 2.700 a 3.000 m</t>
  </si>
  <si>
    <t>1917126</t>
  </si>
  <si>
    <t>Dragagem de areia média com draga hopper - capacidade da cisterna de 3.000 m³ - DMT de 3.000 m</t>
  </si>
  <si>
    <t>1917157</t>
  </si>
  <si>
    <t>Dragagem de areia média com draga hopper - capacidade da cisterna de 4.000 m³ - DMT de 1.500 a 1.800 m</t>
  </si>
  <si>
    <t>1917158</t>
  </si>
  <si>
    <t>Dragagem de areia média com draga hopper - capacidade da cisterna de 4.000 m³ - DMT de 1.800 a 2.100 m</t>
  </si>
  <si>
    <t>1917159</t>
  </si>
  <si>
    <t>Dragagem de areia média com draga hopper - capacidade da cisterna de 4.000 m³ - DMT de 2.100 a 2.400 m</t>
  </si>
  <si>
    <t>1917160</t>
  </si>
  <si>
    <t>Dragagem de areia média com draga hopper - capacidade da cisterna de 4.000 m³ - DMT de 2.400 a 2.700 m</t>
  </si>
  <si>
    <t>1917161</t>
  </si>
  <si>
    <t>Dragagem de areia média com draga hopper - capacidade da cisterna de 4.000 m³ - DMT de 2.700 a 3.000 m</t>
  </si>
  <si>
    <t>1917162</t>
  </si>
  <si>
    <t>Dragagem de areia média com draga hopper - capacidade da cisterna de 4.000 m³ - DMT de 3.000 m</t>
  </si>
  <si>
    <t>1917193</t>
  </si>
  <si>
    <t>Dragagem de areia média com draga hopper - capacidade da cisterna de 5.000 m³ - DMT de 1.500 a 1.800 m</t>
  </si>
  <si>
    <t>1917194</t>
  </si>
  <si>
    <t>Dragagem de areia média com draga hopper - capacidade da cisterna de 5.000 m³ - DMT de 1.800 a 2.100 m</t>
  </si>
  <si>
    <t>1917195</t>
  </si>
  <si>
    <t>Dragagem de areia média com draga hopper - capacidade da cisterna de 5.000 m³ - DMT de 2.100 a 2.400 m</t>
  </si>
  <si>
    <t>1917196</t>
  </si>
  <si>
    <t>Dragagem de areia média com draga hopper - capacidade da cisterna de 5.000 m³ - DMT de 2.400 a 2.700 m</t>
  </si>
  <si>
    <t>1917197</t>
  </si>
  <si>
    <t>Dragagem de areia média com draga hopper - capacidade da cisterna de 5.000 m³ - DMT de 2.700 a 3.000 m</t>
  </si>
  <si>
    <t>1917198</t>
  </si>
  <si>
    <t>Dragagem de areia média com draga hopper - capacidade da cisterna de 5.000 m³ - DMT de 3.000 m</t>
  </si>
  <si>
    <t>1917013</t>
  </si>
  <si>
    <t>Dragagem de areia média com draga hopper - capacidade da cisterna de 750 m³ - DMT de 1.500 a 1.800 m</t>
  </si>
  <si>
    <t>1917014</t>
  </si>
  <si>
    <t>Dragagem de areia média com draga hopper - capacidade da cisterna de 750 m³ - DMT de 1.800 a 2.100 m</t>
  </si>
  <si>
    <t>1917015</t>
  </si>
  <si>
    <t>Dragagem de areia média com draga hopper - capacidade da cisterna de 750 m³ - DMT de 2.100 a 2.400 m</t>
  </si>
  <si>
    <t>1917016</t>
  </si>
  <si>
    <t>Dragagem de areia média com draga hopper - capacidade da cisterna de 750 m³ - DMT de 2.400 a 2.700 m</t>
  </si>
  <si>
    <t>1917017</t>
  </si>
  <si>
    <t>Dragagem de areia média com draga hopper - capacidade da cisterna de 750 m³ - DMT de 2.700 a 3.000 m</t>
  </si>
  <si>
    <t>1917018</t>
  </si>
  <si>
    <t>Dragagem de areia média com draga hopper - capacidade da cisterna de 750 m³ - DMT de 3.000 m</t>
  </si>
  <si>
    <t>1917623</t>
  </si>
  <si>
    <t>Dragagem de cascalho com draga de sucção e recalque - bomba de 1.350 kW e cortador de 170 kW - distância de recalque de 1.100 a 1.300 m</t>
  </si>
  <si>
    <t>1917624</t>
  </si>
  <si>
    <t>Dragagem de cascalho com draga de sucção e recalque - bomba de 1.350 kW e cortador de 170 kW - distância de recalque de 1.300 a 1.500 m</t>
  </si>
  <si>
    <t>1917625</t>
  </si>
  <si>
    <t>Dragagem de cascalho com draga de sucção e recalque - bomba de 1.350 kW e cortador de 170 kW - distância de recalque de 1.500 a 1.700 m</t>
  </si>
  <si>
    <t>1917626</t>
  </si>
  <si>
    <t>Dragagem de cascalho com draga de sucção e recalque - bomba de 1.350 kW e cortador de 170 kW - distância de recalque de 1.700 a 1.900 m</t>
  </si>
  <si>
    <t>1917627</t>
  </si>
  <si>
    <t>Dragagem de cascalho com draga de sucção e recalque - bomba de 1.350 kW e cortador de 170 kW - distância de recalque de 1.900 a 2.100 m</t>
  </si>
  <si>
    <t>1917628</t>
  </si>
  <si>
    <t>Dragagem de cascalho com draga de sucção e recalque - bomba de 1.350 kW e cortador de 170 kW - distância de recalque de 2.100 a 2.300 m</t>
  </si>
  <si>
    <t>1917620</t>
  </si>
  <si>
    <t>Dragagem de cascalho com draga de sucção e recalque - bomba de 1.350 kW e cortador de 170 kW - distância de recalque de 500 a 700 m</t>
  </si>
  <si>
    <t>1917621</t>
  </si>
  <si>
    <t>Dragagem de cascalho com draga de sucção e recalque - bomba de 1.350 kW e cortador de 170 kW - distância de recalque de 700 a 900 m</t>
  </si>
  <si>
    <t>1917622</t>
  </si>
  <si>
    <t>Dragagem de cascalho com draga de sucção e recalque - bomba de 1.350 kW e cortador de 170 kW - distância de recalque de 900 a 1.100 m</t>
  </si>
  <si>
    <t>1917741</t>
  </si>
  <si>
    <t>Dragagem de cascalho com draga de sucção e recalque - bomba de 1.350 kW e cortador de 170 kW - distância de recalque de até 500 m</t>
  </si>
  <si>
    <t>1917269</t>
  </si>
  <si>
    <t>Dragagem de cascalho com draga de sucção e recalque - bomba de 294 kW e cortador de 30 kW - distância de recalque de 1.100 a 1.300 m</t>
  </si>
  <si>
    <t>1917270</t>
  </si>
  <si>
    <t>Dragagem de cascalho com draga de sucção e recalque - bomba de 294 kW e cortador de 30 kW - distância de recalque de 1.300 a 1.500 m</t>
  </si>
  <si>
    <t>1917266</t>
  </si>
  <si>
    <t>Dragagem de cascalho com draga de sucção e recalque - bomba de 294 kW e cortador de 30 kW - distância de recalque de 500 a 700 m</t>
  </si>
  <si>
    <t>1917267</t>
  </si>
  <si>
    <t>Dragagem de cascalho com draga de sucção e recalque - bomba de 294 kW e cortador de 30 kW - distância de recalque de 700 a 900 m</t>
  </si>
  <si>
    <t>1917268</t>
  </si>
  <si>
    <t>Dragagem de cascalho com draga de sucção e recalque - bomba de 294 kW e cortador de 30 kW - distância de recalque de 900 a 1.100 m</t>
  </si>
  <si>
    <t>1917728</t>
  </si>
  <si>
    <t>Dragagem de cascalho com draga de sucção e recalque - bomba de 294 kW e cortador de 30 kW - distância de recalque de até 500 m</t>
  </si>
  <si>
    <t>1917358</t>
  </si>
  <si>
    <t>Dragagem de cascalho com draga de sucção e recalque - bomba de 483 kW e cortador de 55 kW - distância de recalque até 500 m</t>
  </si>
  <si>
    <t>1917362</t>
  </si>
  <si>
    <t>Dragagem de cascalho com draga de sucção e recalque - bomba de 483 kW e cortador de 55 kW - distância de recalque de 1.100 a 1.300 m</t>
  </si>
  <si>
    <t>1917363</t>
  </si>
  <si>
    <t>Dragagem de cascalho com draga de sucção e recalque - bomba de 483 kW e cortador de 55 kW - distância de recalque de 1.300 a 1.500 m</t>
  </si>
  <si>
    <t>1917359</t>
  </si>
  <si>
    <t>Dragagem de cascalho com draga de sucção e recalque - bomba de 483 kW e cortador de 55 kW - distância de recalque de 500 a 700 m</t>
  </si>
  <si>
    <t>1917360</t>
  </si>
  <si>
    <t>Dragagem de cascalho com draga de sucção e recalque - bomba de 483 kW e cortador de 55 kW - distância de recalque de 700 a 900 m</t>
  </si>
  <si>
    <t>1917361</t>
  </si>
  <si>
    <t>Dragagem de cascalho com draga de sucção e recalque - bomba de 483 kW e cortador de 55 kW - distância de recalque de 900 a 1.100 m</t>
  </si>
  <si>
    <t>1917476</t>
  </si>
  <si>
    <t>Dragagem de cascalho com draga de sucção e recalque - bomba de 746 kW e cortador de 110 kW - distância de recalque de 1.100 a 1.300 m</t>
  </si>
  <si>
    <t>1917477</t>
  </si>
  <si>
    <t>Dragagem de cascalho com draga de sucção e recalque - bomba de 746 kW e cortador de 110 kW - distância de recalque de 1.300 a 1.500 m</t>
  </si>
  <si>
    <t>1917478</t>
  </si>
  <si>
    <t>Dragagem de cascalho com draga de sucção e recalque - bomba de 746 kW e cortador de 110 kW - distância de recalque de 1.500 a 1.700 m</t>
  </si>
  <si>
    <t>1917479</t>
  </si>
  <si>
    <t>Dragagem de cascalho com draga de sucção e recalque - bomba de 746 kW e cortador de 110 kW - distância de recalque de 1.700 a 1.900 m</t>
  </si>
  <si>
    <t>1917473</t>
  </si>
  <si>
    <t>Dragagem de cascalho com draga de sucção e recalque - bomba de 746 kW e cortador de 110 kW - distância de recalque de 500 a 700 m</t>
  </si>
  <si>
    <t>1917474</t>
  </si>
  <si>
    <t>Dragagem de cascalho com draga de sucção e recalque - bomba de 746 kW e cortador de 110 kW - distância de recalque de 700 a 900 m</t>
  </si>
  <si>
    <t>1917475</t>
  </si>
  <si>
    <t>Dragagem de cascalho com draga de sucção e recalque - bomba de 746 kW e cortador de 110 kW - distância de recalque de 900 a 1.100 m</t>
  </si>
  <si>
    <t>1917736</t>
  </si>
  <si>
    <t>Dragagem de cascalho com draga de sucção e recalque - bomba de 746 kW e cortador de 110 kW - distância de recalque de até 500 m</t>
  </si>
  <si>
    <t>1917067</t>
  </si>
  <si>
    <t>Dragagem de cascalho com draga hopper - capacidade da cisterna de 1.000 m³ - DMT de 1.500 a 1.800 m</t>
  </si>
  <si>
    <t>1917068</t>
  </si>
  <si>
    <t>Dragagem de cascalho com draga hopper - capacidade da cisterna de 1.000 m³ - DMT de 1.800 a 2.100 m</t>
  </si>
  <si>
    <t>1917069</t>
  </si>
  <si>
    <t>Dragagem de cascalho com draga hopper - capacidade da cisterna de 1.000 m³ - DMT de 2.100 a 2.400 m</t>
  </si>
  <si>
    <t>1917070</t>
  </si>
  <si>
    <t>Dragagem de cascalho com draga hopper - capacidade da cisterna de 1.000 m³ - DMT de 2.400 a 2.700 m</t>
  </si>
  <si>
    <t>1917071</t>
  </si>
  <si>
    <t>Dragagem de cascalho com draga hopper - capacidade da cisterna de 1.000 m³ - DMT de 2.700 a 3.000 m</t>
  </si>
  <si>
    <t>1917072</t>
  </si>
  <si>
    <t>Dragagem de cascalho com draga hopper - capacidade da cisterna de 1.000 m³ - DMT de 3.000 m</t>
  </si>
  <si>
    <t>1901572</t>
  </si>
  <si>
    <t>Dragagem de cascalho com draga hopper - capacidade da cisterna de 10.000 m³ - DMT de 1.500 a 1.800 m</t>
  </si>
  <si>
    <t>1901573</t>
  </si>
  <si>
    <t>Dragagem de cascalho com draga hopper - capacidade da cisterna de 10.000 m³ - DMT de 1.800 a 2.100 m</t>
  </si>
  <si>
    <t>1901574</t>
  </si>
  <si>
    <t>Dragagem de cascalho com draga hopper - capacidade da cisterna de 10.000 m³ - DMT de 2.100 a 2.400 m</t>
  </si>
  <si>
    <t>1901575</t>
  </si>
  <si>
    <t>Dragagem de cascalho com draga hopper - capacidade da cisterna de 10.000 m³ - DMT de 2.400 a 2.700 m</t>
  </si>
  <si>
    <t>1901576</t>
  </si>
  <si>
    <t>Dragagem de cascalho com draga hopper - capacidade da cisterna de 10.000 m³ - DMT de 2.700 a 3.000 m</t>
  </si>
  <si>
    <t>1901571</t>
  </si>
  <si>
    <t>Dragagem de cascalho com draga hopper - capacidade da cisterna de 10.000 m³ - DMT de 3.000 m</t>
  </si>
  <si>
    <t>1901578</t>
  </si>
  <si>
    <t>Dragagem de cascalho com draga hopper - capacidade da cisterna de 15.000 m³ - DMT de 1.500 a 1.800 m</t>
  </si>
  <si>
    <t>1901579</t>
  </si>
  <si>
    <t>Dragagem de cascalho com draga hopper - capacidade da cisterna de 15.000 m³ - DMT de 1.800 a 2.100 m</t>
  </si>
  <si>
    <t>1901580</t>
  </si>
  <si>
    <t>Dragagem de cascalho com draga hopper - capacidade da cisterna de 15.000 m³ - DMT de 2.100 a 2.400 m</t>
  </si>
  <si>
    <t>1901581</t>
  </si>
  <si>
    <t>Dragagem de cascalho com draga hopper - capacidade da cisterna de 15.000 m³ - DMT de 2.400 a 2.700 m</t>
  </si>
  <si>
    <t>1901582</t>
  </si>
  <si>
    <t>Dragagem de cascalho com draga hopper - capacidade da cisterna de 15.000 m³ - DMT de 2.700 a 3.000 m</t>
  </si>
  <si>
    <t>1901577</t>
  </si>
  <si>
    <t>Dragagem de cascalho com draga hopper - capacidade da cisterna de 15.000 m³ - DMT de 3.000 m</t>
  </si>
  <si>
    <t>1917103</t>
  </si>
  <si>
    <t>Dragagem de cascalho com draga hopper - capacidade da cisterna de 2.000 m³ - DMT de 1.500 a 1.800 m</t>
  </si>
  <si>
    <t>1917104</t>
  </si>
  <si>
    <t>Dragagem de cascalho com draga hopper - capacidade da cisterna de 2.000 m³ - DMT de 1.800 a 2.100 m</t>
  </si>
  <si>
    <t>1917105</t>
  </si>
  <si>
    <t>Dragagem de cascalho com draga hopper - capacidade da cisterna de 2.000 m³ - DMT de 2.100 a 2.400 m</t>
  </si>
  <si>
    <t>1917106</t>
  </si>
  <si>
    <t>Dragagem de cascalho com draga hopper - capacidade da cisterna de 2.000 m³ - DMT de 2.400 a 2.700 m</t>
  </si>
  <si>
    <t>1917107</t>
  </si>
  <si>
    <t>Dragagem de cascalho com draga hopper - capacidade da cisterna de 2.000 m³ - DMT de 2.700 a 3.000 m</t>
  </si>
  <si>
    <t>1917108</t>
  </si>
  <si>
    <t>Dragagem de cascalho com draga hopper - capacidade da cisterna de 2.000 m³ - DMT de 3.000 m</t>
  </si>
  <si>
    <t>1901583</t>
  </si>
  <si>
    <t>Dragagem de cascalho com draga hopper - capacidade da cisterna de 20.000 m³ - DMT de 1.500 a 1.800 m</t>
  </si>
  <si>
    <t>1901584</t>
  </si>
  <si>
    <t>Dragagem de cascalho com draga hopper - capacidade da cisterna de 20.000 m³ - DMT de 1.800 a 2.100 m</t>
  </si>
  <si>
    <t>1901585</t>
  </si>
  <si>
    <t>Dragagem de cascalho com draga hopper - capacidade da cisterna de 20.000 m³ - DMT de 2.100 a 2.400 m</t>
  </si>
  <si>
    <t>1901586</t>
  </si>
  <si>
    <t>Dragagem de cascalho com draga hopper - capacidade da cisterna de 20.000 m³ - DMT de 2.400 a 2.700 m</t>
  </si>
  <si>
    <t>1901587</t>
  </si>
  <si>
    <t>Dragagem de cascalho com draga hopper - capacidade da cisterna de 20.000 m³ - DMT de 2.700 a 3.000 m</t>
  </si>
  <si>
    <t>1901588</t>
  </si>
  <si>
    <t>Dragagem de cascalho com draga hopper - capacidade da cisterna de 20.000 m³ - DMT de 3.000 m</t>
  </si>
  <si>
    <t>1917139</t>
  </si>
  <si>
    <t>Dragagem de cascalho com draga hopper - capacidade da cisterna de 3.000 m³ - DMT de 1.500 a 1.800 m</t>
  </si>
  <si>
    <t>1917140</t>
  </si>
  <si>
    <t>Dragagem de cascalho com draga hopper - capacidade da cisterna de 3.000 m³ - DMT de 1.800 a 2.100 m</t>
  </si>
  <si>
    <t>1917141</t>
  </si>
  <si>
    <t>Dragagem de cascalho com draga hopper - capacidade da cisterna de 3.000 m³ - DMT de 2.100 a 2.400 m</t>
  </si>
  <si>
    <t>1917142</t>
  </si>
  <si>
    <t>Dragagem de cascalho com draga hopper - capacidade da cisterna de 3.000 m³ - DMT de 2.400 a 2.700 m</t>
  </si>
  <si>
    <t>1917143</t>
  </si>
  <si>
    <t>Dragagem de cascalho com draga hopper - capacidade da cisterna de 3.000 m³ - DMT de 2.700 a 3.000 m</t>
  </si>
  <si>
    <t>1917144</t>
  </si>
  <si>
    <t>Dragagem de cascalho com draga hopper - capacidade da cisterna de 3.000 m³ - DMT de 3.000 m</t>
  </si>
  <si>
    <t>1917175</t>
  </si>
  <si>
    <t>Dragagem de cascalho com draga hopper - capacidade da cisterna de 4.000 m³ - DMT de 1.500 a 1.800 m</t>
  </si>
  <si>
    <t>1917176</t>
  </si>
  <si>
    <t>Dragagem de cascalho com draga hopper - capacidade da cisterna de 4.000 m³ - DMT de 1.800 a 2.100 m</t>
  </si>
  <si>
    <t>1917177</t>
  </si>
  <si>
    <t>Dragagem de cascalho com draga hopper - capacidade da cisterna de 4.000 m³ - DMT de 2.100 a 2.400 m</t>
  </si>
  <si>
    <t>1917178</t>
  </si>
  <si>
    <t>Dragagem de cascalho com draga hopper - capacidade da cisterna de 4.000 m³ - DMT de 2.400 a 2.700 m</t>
  </si>
  <si>
    <t>1917179</t>
  </si>
  <si>
    <t>Dragagem de cascalho com draga hopper - capacidade da cisterna de 4.000 m³ - DMT de 2.700 a 3.000 m</t>
  </si>
  <si>
    <t>1917180</t>
  </si>
  <si>
    <t>Dragagem de cascalho com draga hopper - capacidade da cisterna de 4.000 m³ - DMT de 3.000 m</t>
  </si>
  <si>
    <t>1917211</t>
  </si>
  <si>
    <t>Dragagem de cascalho com draga hopper - capacidade da cisterna de 5.000 m³ - DMT de 1.500 a 1.800 m</t>
  </si>
  <si>
    <t>1917212</t>
  </si>
  <si>
    <t>Dragagem de cascalho com draga hopper - capacidade da cisterna de 5.000 m³ - DMT de 1.800 a 2.100 m</t>
  </si>
  <si>
    <t>1917213</t>
  </si>
  <si>
    <t>Dragagem de cascalho com draga hopper - capacidade da cisterna de 5.000 m³ - DMT de 2.100 a 2.400 m</t>
  </si>
  <si>
    <t>1917214</t>
  </si>
  <si>
    <t>Dragagem de cascalho com draga hopper - capacidade da cisterna de 5.000 m³ - DMT de 2.400 a 2.700 m</t>
  </si>
  <si>
    <t>1917215</t>
  </si>
  <si>
    <t>Dragagem de cascalho com draga hopper - capacidade da cisterna de 5.000 m³ - DMT de 2.700 a 3.000 m</t>
  </si>
  <si>
    <t>1917216</t>
  </si>
  <si>
    <t>Dragagem de cascalho com draga hopper - capacidade da cisterna de 5.000 m³ - DMT de 3.000 m</t>
  </si>
  <si>
    <t>1917031</t>
  </si>
  <si>
    <t>Dragagem de cascalho com draga hopper - capacidade da cisterna de 750 m³ - DMT de 1.500 a 1.800 m</t>
  </si>
  <si>
    <t>1917032</t>
  </si>
  <si>
    <t>Dragagem de cascalho com draga hopper - capacidade da cisterna de 750 m³ - DMT de 1.800 a 2.100 m</t>
  </si>
  <si>
    <t>1917033</t>
  </si>
  <si>
    <t>Dragagem de cascalho com draga hopper - capacidade da cisterna de 750 m³ - DMT de 2.100 a 2.400 m</t>
  </si>
  <si>
    <t>1917034</t>
  </si>
  <si>
    <t>Dragagem de cascalho com draga hopper - capacidade da cisterna de 750 m³ - DMT de 2.400 a 2.700 m</t>
  </si>
  <si>
    <t>1917035</t>
  </si>
  <si>
    <t>Dragagem de cascalho com draga hopper - capacidade da cisterna de 750 m³ - DMT de 2.700 a 3.000 m</t>
  </si>
  <si>
    <t>1917036</t>
  </si>
  <si>
    <t>Dragagem de cascalho com draga hopper - capacidade da cisterna de 750 m³ - DMT de 3.000 m</t>
  </si>
  <si>
    <t>1917605</t>
  </si>
  <si>
    <t>Dragagem de cascalho fino com draga de sucção e recalque - bomba de 1.350 kW e cortador de 170 kW - distância de recalque de 1.100 a 1.300 m</t>
  </si>
  <si>
    <t>1917606</t>
  </si>
  <si>
    <t>Dragagem de cascalho fino com draga de sucção e recalque - bomba de 1.350 kW e cortador de 170 kW - distância de recalque de 1.300 a 1.500 m</t>
  </si>
  <si>
    <t>1917607</t>
  </si>
  <si>
    <t>Dragagem de cascalho fino com draga de sucção e recalque - bomba de 1.350 kW e cortador de 170 kW - distância de recalque de 1.500 a 1.700 m</t>
  </si>
  <si>
    <t>1917608</t>
  </si>
  <si>
    <t>Dragagem de cascalho fino com draga de sucção e recalque - bomba de 1.350 kW e cortador de 170 kW - distância de recalque de 1.700 a 1.900 m</t>
  </si>
  <si>
    <t>1917609</t>
  </si>
  <si>
    <t>Dragagem de cascalho fino com draga de sucção e recalque - bomba de 1.350 kW e cortador de 170 kW - distância de recalque de 1.900 a 2.100 m</t>
  </si>
  <si>
    <t>1917610</t>
  </si>
  <si>
    <t>Dragagem de cascalho fino com draga de sucção e recalque - bomba de 1.350 kW e cortador de 170 kW - distância de recalque de 2.100 a 2.300 m</t>
  </si>
  <si>
    <t>1917611</t>
  </si>
  <si>
    <t>Dragagem de cascalho fino com draga de sucção e recalque - bomba de 1.350 kW e cortador de 170 kW - distância de recalque de 2.300 a 2.500 m</t>
  </si>
  <si>
    <t>1917612</t>
  </si>
  <si>
    <t>Dragagem de cascalho fino com draga de sucção e recalque - bomba de 1.350 kW e cortador de 170 kW - distância de recalque de 2.500 a 2.700 m</t>
  </si>
  <si>
    <t>1917613</t>
  </si>
  <si>
    <t>Dragagem de cascalho fino com draga de sucção e recalque - bomba de 1.350 kW e cortador de 170 kW - distância de recalque de 2.700 a 2.900 m</t>
  </si>
  <si>
    <t>1917614</t>
  </si>
  <si>
    <t>Dragagem de cascalho fino com draga de sucção e recalque - bomba de 1.350 kW e cortador de 170 kW - distância de recalque de 2.900 a 3.100 m</t>
  </si>
  <si>
    <t>1917615</t>
  </si>
  <si>
    <t>Dragagem de cascalho fino com draga de sucção e recalque - bomba de 1.350 kW e cortador de 170 kW - distância de recalque de 3.100 a 3.300 m</t>
  </si>
  <si>
    <t>1917616</t>
  </si>
  <si>
    <t>Dragagem de cascalho fino com draga de sucção e recalque - bomba de 1.350 kW e cortador de 170 kW - distância de recalque de 3.300 a 3.500 m</t>
  </si>
  <si>
    <t>1917617</t>
  </si>
  <si>
    <t>Dragagem de cascalho fino com draga de sucção e recalque - bomba de 1.350 kW e cortador de 170 kW - distância de recalque de 3.500 a 3.700 m</t>
  </si>
  <si>
    <t>1917618</t>
  </si>
  <si>
    <t>Dragagem de cascalho fino com draga de sucção e recalque - bomba de 1.350 kW e cortador de 170 kW - distância de recalque de 3.700 a 3.900 m</t>
  </si>
  <si>
    <t>1917619</t>
  </si>
  <si>
    <t>Dragagem de cascalho fino com draga de sucção e recalque - bomba de 1.350 kW e cortador de 170 kW - distância de recalque de 3.900 a 4.100 m</t>
  </si>
  <si>
    <t>1917602</t>
  </si>
  <si>
    <t>Dragagem de cascalho fino com draga de sucção e recalque - bomba de 1.350 kW e cortador de 170 kW - distância de recalque de 500 a 700 m</t>
  </si>
  <si>
    <t>1917603</t>
  </si>
  <si>
    <t>Dragagem de cascalho fino com draga de sucção e recalque - bomba de 1.350 kW e cortador de 170 kW - distância de recalque de 700 a 900 m</t>
  </si>
  <si>
    <t>1917604</t>
  </si>
  <si>
    <t>Dragagem de cascalho fino com draga de sucção e recalque - bomba de 1.350 kW e cortador de 170 kW - distância de recalque de 900 a 1.100 m</t>
  </si>
  <si>
    <t>1917740</t>
  </si>
  <si>
    <t>Dragagem de cascalho fino com draga de sucção e recalque - bomba de 1.350 kW e cortador de 170 kW - distância de recalque de até 500 m</t>
  </si>
  <si>
    <t>1917263</t>
  </si>
  <si>
    <t>Dragagem de cascalho fino com draga de sucção e recalque - bomba de 294 kW e cortador de 30 kW - distância de recalque de 1.100 a 1.300 m</t>
  </si>
  <si>
    <t>1917264</t>
  </si>
  <si>
    <t>Dragagem de cascalho fino com draga de sucção e recalque - bomba de 294 kW e cortador de 30 kW - distância de recalque de 1.300 a 1.500 m</t>
  </si>
  <si>
    <t>1917265</t>
  </si>
  <si>
    <t>Dragagem de cascalho fino com draga de sucção e recalque - bomba de 294 kW e cortador de 30 kW - distância de recalque de 1.500 a 1.700 m</t>
  </si>
  <si>
    <t>1917260</t>
  </si>
  <si>
    <t>Dragagem de cascalho fino com draga de sucção e recalque - bomba de 294 kW e cortador de 30 kW - distância de recalque de 500 a 700 m</t>
  </si>
  <si>
    <t>1917261</t>
  </si>
  <si>
    <t>Dragagem de cascalho fino com draga de sucção e recalque - bomba de 294 kW e cortador de 30 kW - distância de recalque de 700 a 900 m</t>
  </si>
  <si>
    <t>1917262</t>
  </si>
  <si>
    <t>Dragagem de cascalho fino com draga de sucção e recalque - bomba de 294 kW e cortador de 30 kW - distância de recalque de 900 a 1.100 m</t>
  </si>
  <si>
    <t>1917727</t>
  </si>
  <si>
    <t>Dragagem de cascalho fino com draga de sucção e recalque - bomba de 294 kW e cortador de 30 kW - distância de recalque de até 500 m</t>
  </si>
  <si>
    <t>1917351</t>
  </si>
  <si>
    <t>Dragagem de cascalho fino com draga de sucção e recalque - bomba de 483 kW e cortador de 55 kW - distância de recalque de 1.100 a 1.300 m</t>
  </si>
  <si>
    <t>1917352</t>
  </si>
  <si>
    <t>Dragagem de cascalho fino com draga de sucção e recalque - bomba de 483 kW e cortador de 55 kW - distância de recalque de 1.300 a 1.500 m</t>
  </si>
  <si>
    <t>1917353</t>
  </si>
  <si>
    <t>Dragagem de cascalho fino com draga de sucção e recalque - bomba de 483 kW e cortador de 55 kW - distância de recalque de 1.500 a 1.700 m</t>
  </si>
  <si>
    <t>1917354</t>
  </si>
  <si>
    <t>Dragagem de cascalho fino com draga de sucção e recalque - bomba de 483 kW e cortador de 55 kW - distância de recalque de 1.700 a 1.900 m</t>
  </si>
  <si>
    <t>1917355</t>
  </si>
  <si>
    <t>Dragagem de cascalho fino com draga de sucção e recalque - bomba de 483 kW e cortador de 55 kW - distância de recalque de 1.900 a 2.100 m</t>
  </si>
  <si>
    <t>1917356</t>
  </si>
  <si>
    <t>Dragagem de cascalho fino com draga de sucção e recalque - bomba de 483 kW e cortador de 55 kW - distância de recalque de 2.100 a 2.300 m</t>
  </si>
  <si>
    <t>1917357</t>
  </si>
  <si>
    <t>Dragagem de cascalho fino com draga de sucção e recalque - bomba de 483 kW e cortador de 55 kW - distância de recalque de 2.300 a 2.500 m</t>
  </si>
  <si>
    <t>1917348</t>
  </si>
  <si>
    <t>Dragagem de cascalho fino com draga de sucção e recalque - bomba de 483 kW e cortador de 55 kW - distância de recalque de 500 a 700 m</t>
  </si>
  <si>
    <t>1917349</t>
  </si>
  <si>
    <t>Dragagem de cascalho fino com draga de sucção e recalque - bomba de 483 kW e cortador de 55 kW - distância de recalque de 700 a 900 m</t>
  </si>
  <si>
    <t>1917350</t>
  </si>
  <si>
    <t>Dragagem de cascalho fino com draga de sucção e recalque - bomba de 483 kW e cortador de 55 kW - distância de recalque de 900 a 1.100 m</t>
  </si>
  <si>
    <t>1917731</t>
  </si>
  <si>
    <t>Dragagem de cascalho fino com draga de sucção e recalque - bomba de 483 kW e cortador de 55 kW - distância de recalque de até 500 m</t>
  </si>
  <si>
    <t>1917463</t>
  </si>
  <si>
    <t>Dragagem de cascalho fino com draga de sucção e recalque - bomba de 746 kW e cortador de 110 kW - distância de recalque de 1.100 a 1.300 m</t>
  </si>
  <si>
    <t>1917464</t>
  </si>
  <si>
    <t>Dragagem de cascalho fino com draga de sucção e recalque - bomba de 746 kW e cortador de 110 kW - distância de recalque de 1.300 a 1.500 m</t>
  </si>
  <si>
    <t>1917465</t>
  </si>
  <si>
    <t>Dragagem de cascalho fino com draga de sucção e recalque - bomba de 746 kW e cortador de 110 kW - distância de recalque de 1.500 a 1.700 m</t>
  </si>
  <si>
    <t>1917466</t>
  </si>
  <si>
    <t>Dragagem de cascalho fino com draga de sucção e recalque - bomba de 746 kW e cortador de 110 kW - distância de recalque de 1.700 a 1.900 m</t>
  </si>
  <si>
    <t>1917467</t>
  </si>
  <si>
    <t>Dragagem de cascalho fino com draga de sucção e recalque - bomba de 746 kW e cortador de 110 kW - distância de recalque de 1.900 a 2.100 m</t>
  </si>
  <si>
    <t>1917468</t>
  </si>
  <si>
    <t>Dragagem de cascalho fino com draga de sucção e recalque - bomba de 746 kW e cortador de 110 kW - distância de recalque de 2.100 a 2.300 m</t>
  </si>
  <si>
    <t>1917469</t>
  </si>
  <si>
    <t>Dragagem de cascalho fino com draga de sucção e recalque - bomba de 746 kW e cortador de 110 kW - distância de recalque de 2.300 a 2.500 m</t>
  </si>
  <si>
    <t>1917470</t>
  </si>
  <si>
    <t>Dragagem de cascalho fino com draga de sucção e recalque - bomba de 746 kW e cortador de 110 kW - distância de recalque de 2.500 a 2.700 m</t>
  </si>
  <si>
    <t>1917471</t>
  </si>
  <si>
    <t>Dragagem de cascalho fino com draga de sucção e recalque - bomba de 746 kW e cortador de 110 kW - distância de recalque de 2.700 a 2.900 m</t>
  </si>
  <si>
    <t>1917472</t>
  </si>
  <si>
    <t>Dragagem de cascalho fino com draga de sucção e recalque - bomba de 746 kW e cortador de 110 kW - distância de recalque de 2.900 a 3.100 m</t>
  </si>
  <si>
    <t>1917460</t>
  </si>
  <si>
    <t>Dragagem de cascalho fino com draga de sucção e recalque - bomba de 746 kW e cortador de 110 kW - distância de recalque de 500 a 700 m</t>
  </si>
  <si>
    <t>1917461</t>
  </si>
  <si>
    <t>Dragagem de cascalho fino com draga de sucção e recalque - bomba de 746 kW e cortador de 110 kW - distância de recalque de 700 a 900 m</t>
  </si>
  <si>
    <t>1917462</t>
  </si>
  <si>
    <t>Dragagem de cascalho fino com draga de sucção e recalque - bomba de 746 kW e cortador de 110 kW - distância de recalque de 900 a 1.100 m</t>
  </si>
  <si>
    <t>1917735</t>
  </si>
  <si>
    <t>Dragagem de cascalho fino com draga de sucção e recalque - bomba de 746 kW e cortador de 110 kW - distância de recalque de até 500 m</t>
  </si>
  <si>
    <t>1917061</t>
  </si>
  <si>
    <t>Dragagem de cascalho fino com draga hopper - capacidade da cisterna de 1.000 m³ - DMT de 1.500 a 1.800 m</t>
  </si>
  <si>
    <t>1917062</t>
  </si>
  <si>
    <t>Dragagem de cascalho fino com draga hopper - capacidade da cisterna de 1.000 m³ - DMT de 1.800 a 2.100 m</t>
  </si>
  <si>
    <t>1917063</t>
  </si>
  <si>
    <t>Dragagem de cascalho fino com draga hopper - capacidade da cisterna de 1.000 m³ - DMT de 2.100 a 2.400 m</t>
  </si>
  <si>
    <t>1917064</t>
  </si>
  <si>
    <t>Dragagem de cascalho fino com draga hopper - capacidade da cisterna de 1.000 m³ - DMT de 2.400 a 2.700 m</t>
  </si>
  <si>
    <t>1917065</t>
  </si>
  <si>
    <t>Dragagem de cascalho fino com draga hopper - capacidade da cisterna de 1.000 m³ - DMT de 2.700 a 3.000 m</t>
  </si>
  <si>
    <t>1917066</t>
  </si>
  <si>
    <t>Dragagem de cascalho fino com draga hopper - capacidade da cisterna de 1.000 m³ - DMT de 3.000 m</t>
  </si>
  <si>
    <t>1901590</t>
  </si>
  <si>
    <t>Dragagem de cascalho fino com draga hopper - capacidade da cisterna de 10.000 m³ - DMT de 1.500 a 1.800 m</t>
  </si>
  <si>
    <t>1901591</t>
  </si>
  <si>
    <t>Dragagem de cascalho fino com draga hopper - capacidade da cisterna de 10.000 m³ - DMT de 1.800 a 2.100 m</t>
  </si>
  <si>
    <t>1901592</t>
  </si>
  <si>
    <t>Dragagem de cascalho fino com draga hopper - capacidade da cisterna de 10.000 m³ - DMT de 2.100 a 2.400 m</t>
  </si>
  <si>
    <t>1901593</t>
  </si>
  <si>
    <t>Dragagem de cascalho fino com draga hopper - capacidade da cisterna de 10.000 m³ - DMT de 2.400 a 2.700 m</t>
  </si>
  <si>
    <t>1901594</t>
  </si>
  <si>
    <t>Dragagem de cascalho fino com draga hopper - capacidade da cisterna de 10.000 m³ - DMT de 2.700 a 3.000 m</t>
  </si>
  <si>
    <t>1901589</t>
  </si>
  <si>
    <t>Dragagem de cascalho fino com draga hopper - capacidade da cisterna de 10.000 m³ - DMT de 3.000 m</t>
  </si>
  <si>
    <t>1901596</t>
  </si>
  <si>
    <t>Dragagem de cascalho fino com draga hopper - capacidade da cisterna de 15.000 m³ - DMT de 1.500 a 1.800 m</t>
  </si>
  <si>
    <t>1901597</t>
  </si>
  <si>
    <t>Dragagem de cascalho fino com draga hopper - capacidade da cisterna de 15.000 m³ - DMT de 1.800 a 2.100 m</t>
  </si>
  <si>
    <t>1901598</t>
  </si>
  <si>
    <t>Dragagem de cascalho fino com draga hopper - capacidade da cisterna de 15.000 m³ - DMT de 2.100 a 2.400 m</t>
  </si>
  <si>
    <t>1901599</t>
  </si>
  <si>
    <t>Dragagem de cascalho fino com draga hopper - capacidade da cisterna de 15.000 m³ - DMT de 2.400 a 2.700 m</t>
  </si>
  <si>
    <t>1901600</t>
  </si>
  <si>
    <t>Dragagem de cascalho fino com draga hopper - capacidade da cisterna de 15.000 m³ - DMT de 2.700 a 3.000 m</t>
  </si>
  <si>
    <t>1901595</t>
  </si>
  <si>
    <t>Dragagem de cascalho fino com draga hopper - capacidade da cisterna de 15.000 m³ - DMT de 3.000 m</t>
  </si>
  <si>
    <t>1917097</t>
  </si>
  <si>
    <t>Dragagem de cascalho fino com draga hopper - capacidade da cisterna de 2.000 m³ - DMT de 1.500 a 1.800 m</t>
  </si>
  <si>
    <t>1917098</t>
  </si>
  <si>
    <t>Dragagem de cascalho fino com draga hopper - capacidade da cisterna de 2.000 m³ - DMT de 1.800 a 2.100 m</t>
  </si>
  <si>
    <t>1917099</t>
  </si>
  <si>
    <t>Dragagem de cascalho fino com draga hopper - capacidade da cisterna de 2.000 m³ - DMT de 2.100 a 2.400 m</t>
  </si>
  <si>
    <t>1917100</t>
  </si>
  <si>
    <t>Dragagem de cascalho fino com draga hopper - capacidade da cisterna de 2.000 m³ - DMT de 2.400 a 2.700 m</t>
  </si>
  <si>
    <t>1917101</t>
  </si>
  <si>
    <t>Dragagem de cascalho fino com draga hopper - capacidade da cisterna de 2.000 m³ - DMT de 2.700 a 3.000 m</t>
  </si>
  <si>
    <t>1917102</t>
  </si>
  <si>
    <t>Dragagem de cascalho fino com draga hopper - capacidade da cisterna de 2.000 m³ - DMT de 3.000 m</t>
  </si>
  <si>
    <t>1901601</t>
  </si>
  <si>
    <t>Dragagem de cascalho fino com draga hopper - capacidade da cisterna de 20.000 m³ - DMT de 1.500 a 1.800 m</t>
  </si>
  <si>
    <t>1901602</t>
  </si>
  <si>
    <t>Dragagem de cascalho fino com draga hopper - capacidade da cisterna de 20.000 m³ - DMT de 1.800 a 2.100 m</t>
  </si>
  <si>
    <t>1901603</t>
  </si>
  <si>
    <t>Dragagem de cascalho fino com draga hopper - capacidade da cisterna de 20.000 m³ - DMT de 2.100 a 2.400 m</t>
  </si>
  <si>
    <t>1901604</t>
  </si>
  <si>
    <t>Dragagem de cascalho fino com draga hopper - capacidade da cisterna de 20.000 m³ - DMT de 2.400 a 2.700 m</t>
  </si>
  <si>
    <t>1901605</t>
  </si>
  <si>
    <t>Dragagem de cascalho fino com draga hopper - capacidade da cisterna de 20.000 m³ - DMT de 2.700 a 3.000 m</t>
  </si>
  <si>
    <t>1901606</t>
  </si>
  <si>
    <t>Dragagem de cascalho fino com draga hopper - capacidade da cisterna de 20.000 m³ - DMT de 3.000 m</t>
  </si>
  <si>
    <t>1917133</t>
  </si>
  <si>
    <t>Dragagem de cascalho fino com draga hopper - capacidade da cisterna de 3.000 m³ - DMT de 1.500 a 1.800 m</t>
  </si>
  <si>
    <t>1917134</t>
  </si>
  <si>
    <t>Dragagem de cascalho fino com draga hopper - capacidade da cisterna de 3.000 m³ - DMT de 1.800 a 2.100 m</t>
  </si>
  <si>
    <t>1917135</t>
  </si>
  <si>
    <t>Dragagem de cascalho fino com draga hopper - capacidade da cisterna de 3.000 m³ - DMT de 2.100 a 2.400 m</t>
  </si>
  <si>
    <t>1917136</t>
  </si>
  <si>
    <t>Dragagem de cascalho fino com draga hopper - capacidade da cisterna de 3.000 m³ - DMT de 2.400 a 2.700 m</t>
  </si>
  <si>
    <t>1917137</t>
  </si>
  <si>
    <t>Dragagem de cascalho fino com draga hopper - capacidade da cisterna de 3.000 m³ - DMT de 2.700 a 3.000 m</t>
  </si>
  <si>
    <t>1917138</t>
  </si>
  <si>
    <t>Dragagem de cascalho fino com draga hopper - capacidade da cisterna de 3.000 m³ - DMT de 3.000 m</t>
  </si>
  <si>
    <t>1917169</t>
  </si>
  <si>
    <t>Dragagem de cascalho fino com draga hopper - capacidade da cisterna de 4.000 m³ - DMT de 1.500 a 1.800 m</t>
  </si>
  <si>
    <t>1917170</t>
  </si>
  <si>
    <t>Dragagem de cascalho fino com draga hopper - capacidade da cisterna de 4.000 m³ - DMT de 1.800 a 2.100 m</t>
  </si>
  <si>
    <t>1917171</t>
  </si>
  <si>
    <t>Dragagem de cascalho fino com draga hopper - capacidade da cisterna de 4.000 m³ - DMT de 2.100 a 2.400 m</t>
  </si>
  <si>
    <t>1917172</t>
  </si>
  <si>
    <t>Dragagem de cascalho fino com draga hopper - capacidade da cisterna de 4.000 m³ - DMT de 2.400 a 2.700 m</t>
  </si>
  <si>
    <t>1917173</t>
  </si>
  <si>
    <t>Dragagem de cascalho fino com draga hopper - capacidade da cisterna de 4.000 m³ - DMT de 2.700 a 3.000 m</t>
  </si>
  <si>
    <t>1917174</t>
  </si>
  <si>
    <t>Dragagem de cascalho fino com draga hopper - capacidade da cisterna de 4.000 m³ - DMT de 3.000 m</t>
  </si>
  <si>
    <t>1917205</t>
  </si>
  <si>
    <t>Dragagem de cascalho fino com draga hopper - capacidade da cisterna de 5.000 m³ - DMT de 1.500 a 1.800 m</t>
  </si>
  <si>
    <t>1917206</t>
  </si>
  <si>
    <t>Dragagem de cascalho fino com draga hopper - capacidade da cisterna de 5.000 m³ - DMT de 1.800 a 2.100 m</t>
  </si>
  <si>
    <t>1917207</t>
  </si>
  <si>
    <t>Dragagem de cascalho fino com draga hopper - capacidade da cisterna de 5.000 m³ - DMT de 2.100 a 2.400 m</t>
  </si>
  <si>
    <t>1917208</t>
  </si>
  <si>
    <t>Dragagem de cascalho fino com draga hopper - capacidade da cisterna de 5.000 m³ - DMT de 2.400 a 2.700 m</t>
  </si>
  <si>
    <t>1917209</t>
  </si>
  <si>
    <t>Dragagem de cascalho fino com draga hopper - capacidade da cisterna de 5.000 m³ - DMT de 2.700 a 3.000 m</t>
  </si>
  <si>
    <t>1917210</t>
  </si>
  <si>
    <t>Dragagem de cascalho fino com draga hopper - capacidade da cisterna de 5.000 m³ - DMT de 3.000 m</t>
  </si>
  <si>
    <t>1917025</t>
  </si>
  <si>
    <t>Dragagem de cascalho fino com draga hopper - capacidade da cisterna de 750 m³ - DMT de 1.500 a 1.800 m</t>
  </si>
  <si>
    <t>1917026</t>
  </si>
  <si>
    <t>Dragagem de cascalho fino com draga hopper - capacidade da cisterna de 750 m³ - DMT de 1.800 a 2.100 m</t>
  </si>
  <si>
    <t>1917027</t>
  </si>
  <si>
    <t>Dragagem de cascalho fino com draga hopper - capacidade da cisterna de 750 m³ - DMT de 2.100 a 2.400 m</t>
  </si>
  <si>
    <t>1917028</t>
  </si>
  <si>
    <t>Dragagem de cascalho fino com draga hopper - capacidade da cisterna de 750 m³ - DMT de 2.400 a 2.700 m</t>
  </si>
  <si>
    <t>1917029</t>
  </si>
  <si>
    <t>Dragagem de cascalho fino com draga hopper - capacidade da cisterna de 750 m³ - DMT de 2.700 a 3.000 m</t>
  </si>
  <si>
    <t>1917030</t>
  </si>
  <si>
    <t>Dragagem de cascalho fino com draga hopper - capacidade da cisterna de 750 m³ - DMT de 3.000 m</t>
  </si>
  <si>
    <t>1917629</t>
  </si>
  <si>
    <t>Dragagem de material de 1ª categoria com clamshell sobre pontão flutuante - capacidade da caçamba de 4,6 m³ - transporte com batelão sem propulsão com capacidade de 100 t - DMT 0 a 300 m</t>
  </si>
  <si>
    <t>1917633</t>
  </si>
  <si>
    <t>Dragagem de material de 1ª categoria com clamshell sobre pontão flutuante - capacidade da caçamba de 4,6 m³ - transporte com batelão sem propulsão com capacidade de 100 t - DMT 1.200 a 1.500 m</t>
  </si>
  <si>
    <t>1917634</t>
  </si>
  <si>
    <t>Dragagem de material de 1ª categoria com clamshell sobre pontão flutuante - capacidade da caçamba de 4,6 m³ - transporte com batelão sem propulsão com capacidade de 100 t - DMT 1.500 a 1.800 m</t>
  </si>
  <si>
    <t>1917635</t>
  </si>
  <si>
    <t>Dragagem de material de 1ª categoria com clamshell sobre pontão flutuante - capacidade da caçamba de 4,6 m³ - transporte com batelão sem propulsão com capacidade de 100 t - DMT 1.800 a 2.100 m</t>
  </si>
  <si>
    <t>1917636</t>
  </si>
  <si>
    <t>Dragagem de material de 1ª categoria com clamshell sobre pontão flutuante - capacidade da caçamba de 4,6 m³ - transporte com batelão sem propulsão com capacidade de 100 t - DMT 2.100 a 2.400 m</t>
  </si>
  <si>
    <t>1917637</t>
  </si>
  <si>
    <t>Dragagem de material de 1ª categoria com clamshell sobre pontão flutuante - capacidade da caçamba de 4,6 m³ - transporte com batelão sem propulsão com capacidade de 100 t - DMT 2.400 a 2.700 m</t>
  </si>
  <si>
    <t>1917638</t>
  </si>
  <si>
    <t>Dragagem de material de 1ª categoria com clamshell sobre pontão flutuante - capacidade da caçamba de 4,6 m³ - transporte com batelão sem propulsão com capacidade de 100 t - DMT 2.700 a 3.000 m</t>
  </si>
  <si>
    <t>1917630</t>
  </si>
  <si>
    <t>Dragagem de material de 1ª categoria com clamshell sobre pontão flutuante - capacidade da caçamba de 4,6 m³ - transporte com batelão sem propulsão com capacidade de 100 t - DMT 300 a 600 m</t>
  </si>
  <si>
    <t>1917631</t>
  </si>
  <si>
    <t>Dragagem de material de 1ª categoria com clamshell sobre pontão flutuante - capacidade da caçamba de 4,6 m³ - transporte com batelão sem propulsão com capacidade de 100 t - DMT 600 a 900 m</t>
  </si>
  <si>
    <t>1917632</t>
  </si>
  <si>
    <t>Dragagem de material de 1ª categoria com clamshell sobre pontão flutuante - capacidade da caçamba de 4,6 m³ - transporte com batelão sem propulsão com capacidade de 100 t - DMT 900 a 1.200 m</t>
  </si>
  <si>
    <t>1917639</t>
  </si>
  <si>
    <t>Dragagem de material de 1ª categoria com clamshell sobre pontão flutuante - capacidade da caçamba de 4,6 m³ - transporte com batelão sem propulsão com capacidade de 100 t - DMT de 3.000 m</t>
  </si>
  <si>
    <t>1917646</t>
  </si>
  <si>
    <t>Dragagem de material de 1ª categoria com dragline - caçamba de 2,1 m³ - caminho de serviço em leito natural - DMT 1.000 a 1.200 m - com caminhão de 14 m³ e carregadeira</t>
  </si>
  <si>
    <t>1917647</t>
  </si>
  <si>
    <t>Dragagem de material de 1ª categoria com dragline - caçamba de 2,1 m³ - caminho de serviço em leito natural - DMT 1.200 a 1.400 m - com caminhão de 14 m³ e carregadeira</t>
  </si>
  <si>
    <t>1917648</t>
  </si>
  <si>
    <t>Dragagem de material de 1ª categoria com dragline - caçamba de 2,1 m³ - caminho de serviço em leito natural - DMT 1.400 a 1.600 m - com caminhão de 14 m³ e carregadeira</t>
  </si>
  <si>
    <t>1917649</t>
  </si>
  <si>
    <t>Dragagem de material de 1ª categoria com dragline - caçamba de 2,1 m³ - caminho de serviço em leito natural - DMT 1.600 a 1.800 m - com caminhão de 14 m³ e carregadeira</t>
  </si>
  <si>
    <t>1917650</t>
  </si>
  <si>
    <t>Dragagem de material de 1ª categoria com dragline - caçamba de 2,1 m³ - caminho de serviço em leito natural - DMT 1.800 a 2.000 m - com caminhão de 14 m³ e carregadeira</t>
  </si>
  <si>
    <t>1917651</t>
  </si>
  <si>
    <t>Dragagem de material de 1ª categoria com dragline - caçamba de 2,1 m³ - caminho de serviço em leito natural - DMT 2.000 a 2.500 m - com caminhão de 14 m³ e carregadeira</t>
  </si>
  <si>
    <t>1917652</t>
  </si>
  <si>
    <t>Dragagem de material de 1ª categoria com dragline - caçamba de 2,1 m³ - caminho de serviço em leito natural - DMT 2.500 a 3.000 m - com caminhão de 14 m³ e carregadeira</t>
  </si>
  <si>
    <t>1917642</t>
  </si>
  <si>
    <t>Dragagem de material de 1ª categoria com dragline - caçamba de 2,1 m³ - caminho de serviço em leito natural - DMT 200 a 400 m - com caminhão de 14 m³ e carregadeira</t>
  </si>
  <si>
    <t>1917643</t>
  </si>
  <si>
    <t>Dragagem de material de 1ª categoria com dragline - caçamba de 2,1 m³ - caminho de serviço em leito natural - DMT 400 a 600 m - com caminhão de 14 m³ e carregadeira</t>
  </si>
  <si>
    <t>1917641</t>
  </si>
  <si>
    <t>Dragagem de material de 1ª categoria com dragline - caçamba de 2,1 m³ - caminho de serviço em leito natural - DMT 50 a 200 m - com caminhão de 14 m³ e carregadeira</t>
  </si>
  <si>
    <t>1917644</t>
  </si>
  <si>
    <t>Dragagem de material de 1ª categoria com dragline - caçamba de 2,1 m³ - caminho de serviço em leito natural - DMT 600 a 800 m - com caminhão de 14 m³ e carregadeira</t>
  </si>
  <si>
    <t>1917645</t>
  </si>
  <si>
    <t>Dragagem de material de 1ª categoria com dragline - caçamba de 2,1 m³ - caminho de serviço em leito natural - DMT 800 a 1.000 m - com caminhão de 14 m³ e carregadeira</t>
  </si>
  <si>
    <t>1917653</t>
  </si>
  <si>
    <t>Dragagem de material de 1ª categoria com dragline - caçamba de 2,1 m³ - caminho de serviço em leito natural - DMT de 3.000 m - com caminhão de 14 m³ e carregadeira</t>
  </si>
  <si>
    <t>1917659</t>
  </si>
  <si>
    <t>Dragagem de material de 1ª categoria com dragline - caçamba de 2,1 m³ - caminho de serviço em revestimento primário - DMT 1.000 a 1.200 m - com caminhão de 14 m³ e carregadeira</t>
  </si>
  <si>
    <t>1917660</t>
  </si>
  <si>
    <t>Dragagem de material de 1ª categoria com dragline - caçamba de 2,1 m³ - caminho de serviço em revestimento primário - DMT 1.200 a 1.400 m - com caminhão de 14 m³ e carregadeira</t>
  </si>
  <si>
    <t>1917661</t>
  </si>
  <si>
    <t>Dragagem de material de 1ª categoria com dragline - caçamba de 2,1 m³ - caminho de serviço em revestimento primário - DMT 1.400 a 1.600 m - com caminhão de 14 m³ e carregadeira</t>
  </si>
  <si>
    <t>1917662</t>
  </si>
  <si>
    <t>Dragagem de material de 1ª categoria com dragline - caçamba de 2,1 m³ - caminho de serviço em revestimento primário - DMT 1.600 a 1.800 m - com caminhão de 14 m³ e carregadeira</t>
  </si>
  <si>
    <t>1917663</t>
  </si>
  <si>
    <t>Dragagem de material de 1ª categoria com dragline - caçamba de 2,1 m³ - caminho de serviço em revestimento primário - DMT 1.800 a 2.000 m - com caminhão de 14 m³ e carregadeira</t>
  </si>
  <si>
    <t>1917664</t>
  </si>
  <si>
    <t>Dragagem de material de 1ª categoria com dragline - caçamba de 2,1 m³ - caminho de serviço em revestimento primário - DMT 2.000 a 2.500 m - com caminhão de 14 m³ e carregadeira</t>
  </si>
  <si>
    <t>1917665</t>
  </si>
  <si>
    <t>Dragagem de material de 1ª categoria com dragline - caçamba de 2,1 m³ - caminho de serviço em revestimento primário - DMT 2.500 a 3.000 m - com caminhão de 14 m³ e carregadeira</t>
  </si>
  <si>
    <t>1917655</t>
  </si>
  <si>
    <t>Dragagem de material de 1ª categoria com dragline - caçamba de 2,1 m³ - caminho de serviço em revestimento primário - DMT 200 a 400 m - com caminhão de 14 m³ e carregadeira</t>
  </si>
  <si>
    <t>1917656</t>
  </si>
  <si>
    <t>Dragagem de material de 1ª categoria com dragline - caçamba de 2,1 m³ - caminho de serviço em revestimento primário - DMT 400 a 600 m - com caminhão de 14 m³ e carregadeira</t>
  </si>
  <si>
    <t>1917654</t>
  </si>
  <si>
    <t>Dragagem de material de 1ª categoria com dragline - caçamba de 2,1 m³ - caminho de serviço em revestimento primário - DMT 50 a 200 m - com caminhão de 14 m³ e carregadeira</t>
  </si>
  <si>
    <t>1917657</t>
  </si>
  <si>
    <t>Dragagem de material de 1ª categoria com dragline - caçamba de 2,1 m³ - caminho de serviço em revestimento primário - DMT 600 a 800 m - com caminhão de 14 m³ e carregadeira</t>
  </si>
  <si>
    <t>1917658</t>
  </si>
  <si>
    <t>Dragagem de material de 1ª categoria com dragline - caçamba de 2,1 m³ - caminho de serviço em revestimento primário - DMT 800 a 1.000 m - com caminhão de 14 m³ e carregadeira</t>
  </si>
  <si>
    <t>1917666</t>
  </si>
  <si>
    <t>Dragagem de material de 1ª categoria com dragline - caçamba de 2,1 m³ - caminho de serviço em revestimento primário - DMT de 3.000 m - com caminhão de 14 m³ e carregadeira</t>
  </si>
  <si>
    <t>1917672</t>
  </si>
  <si>
    <t>Dragagem de material de 1ª categoria com dragline - caçamba de 2,1 m³ - caminho de serviço pavimentado - DMT 1.000 a 1.200 m - com caminhão de 14 m³ e carregadeira</t>
  </si>
  <si>
    <t>1917673</t>
  </si>
  <si>
    <t>Dragagem de material de 1ª categoria com dragline - caçamba de 2,1 m³ - caminho de serviço pavimentado - DMT 1.200 a 1.400 m - com caminhão de 14 m³ e carregadeira</t>
  </si>
  <si>
    <t>1917674</t>
  </si>
  <si>
    <t>Dragagem de material de 1ª categoria com dragline - caçamba de 2,1 m³ - caminho de serviço pavimentado - DMT 1.400 a 1.600 m - com caminhão de 14 m³ e carregadeira</t>
  </si>
  <si>
    <t>1917675</t>
  </si>
  <si>
    <t>Dragagem de material de 1ª categoria com dragline - caçamba de 2,1 m³ - caminho de serviço pavimentado - DMT 1.600 a 1.800 m - com caminhão de 14 m³ e carregadeira</t>
  </si>
  <si>
    <t>1917676</t>
  </si>
  <si>
    <t>Dragagem de material de 1ª categoria com dragline - caçamba de 2,1 m³ - caminho de serviço pavimentado - DMT 1.800 a 2.000 m - com caminhão de 14 m³ e carregadeira</t>
  </si>
  <si>
    <t>1917677</t>
  </si>
  <si>
    <t>Dragagem de material de 1ª categoria com dragline - caçamba de 2,1 m³ - caminho de serviço pavimentado - DMT 2.000 a 2.500 m - com caminhão de 14 m³ e carregadeira</t>
  </si>
  <si>
    <t>1917678</t>
  </si>
  <si>
    <t>Dragagem de material de 1ª categoria com dragline - caçamba de 2,1 m³ - caminho de serviço pavimentado - DMT 2.500 a 3.000 m - com caminhão de 14 m³ e carregadeira</t>
  </si>
  <si>
    <t>1917668</t>
  </si>
  <si>
    <t>Dragagem de material de 1ª categoria com dragline - caçamba de 2,1 m³ - caminho de serviço pavimentado - DMT 200 a 400 m - com caminhão de 14 m³ e carregadeira</t>
  </si>
  <si>
    <t>1917669</t>
  </si>
  <si>
    <t>Dragagem de material de 1ª categoria com dragline - caçamba de 2,1 m³ - caminho de serviço pavimentado - DMT 400 a 600 m - com caminhão de 14 m³ e carregadeira</t>
  </si>
  <si>
    <t>1917667</t>
  </si>
  <si>
    <t>Dragagem de material de 1ª categoria com dragline - caçamba de 2,1 m³ - caminho de serviço pavimentado - DMT 50 a 200 m - com caminhão de 14 m³ e carregadeira</t>
  </si>
  <si>
    <t>1917670</t>
  </si>
  <si>
    <t>Dragagem de material de 1ª categoria com dragline - caçamba de 2,1 m³ - caminho de serviço pavimentado - DMT 600 a 800 m - com caminhão de 14 m³ e carregadeira</t>
  </si>
  <si>
    <t>1917671</t>
  </si>
  <si>
    <t>Dragagem de material de 1ª categoria com dragline - caçamba de 2,1 m³ - caminho de serviço pavimentado - DMT 800 a 1.000 m - com caminhão de 14 m³ e carregadeira</t>
  </si>
  <si>
    <t>1917679</t>
  </si>
  <si>
    <t>Dragagem de material de 1ª categoria com dragline - caçamba de 2,1 m³ - caminho de serviço pavimentado - DMT de 3.000 m - com caminhão de 14 m³ e carregadeira</t>
  </si>
  <si>
    <t>1917640</t>
  </si>
  <si>
    <t>Dragagem de material de 1ª categoria com dragline - caçamba de 2,1 m³ - DMT até 50 m</t>
  </si>
  <si>
    <t>1917686</t>
  </si>
  <si>
    <t>Dragagem de material de 1ª categoria com escavadeira hidráulica - capacidade de caçamba de 1,56 m³ - caminho de serviço em leito natural - DMT 1.000 a 1.200 m</t>
  </si>
  <si>
    <t>1917687</t>
  </si>
  <si>
    <t>Dragagem de material de 1ª categoria com escavadeira hidráulica - capacidade de caçamba de 1,56 m³ - caminho de serviço em leito natural - DMT 1.200 a 1.400 m</t>
  </si>
  <si>
    <t>1917688</t>
  </si>
  <si>
    <t>Dragagem de material de 1ª categoria com escavadeira hidráulica - capacidade de caçamba de 1,56 m³ - caminho de serviço em leito natural - DMT 1.400 a 1.600 m</t>
  </si>
  <si>
    <t>1917689</t>
  </si>
  <si>
    <t>Dragagem de material de 1ª categoria com escavadeira hidráulica - capacidade de caçamba de 1,56 m³ - caminho de serviço em leito natural - DMT 1.600 a 1.800 m</t>
  </si>
  <si>
    <t>1917690</t>
  </si>
  <si>
    <t>Dragagem de material de 1ª categoria com escavadeira hidráulica - capacidade de caçamba de 1,56 m³ - caminho de serviço em leito natural - DMT 1.800 a 2.000 m</t>
  </si>
  <si>
    <t>1917691</t>
  </si>
  <si>
    <t>Dragagem de material de 1ª categoria com escavadeira hidráulica - capacidade de caçamba de 1,56 m³ - caminho de serviço em leito natural - DMT 2.000 a 2.500 m</t>
  </si>
  <si>
    <t>1917692</t>
  </si>
  <si>
    <t>Dragagem de material de 1ª categoria com escavadeira hidráulica - capacidade de caçamba de 1,56 m³ - caminho de serviço em leito natural - DMT 2.500 a 3.000 m</t>
  </si>
  <si>
    <t>1917682</t>
  </si>
  <si>
    <t>Dragagem de material de 1ª categoria com escavadeira hidráulica - capacidade de caçamba de 1,56 m³ - caminho de serviço em leito natural - DMT 200 a 400 m</t>
  </si>
  <si>
    <t>1917693</t>
  </si>
  <si>
    <t>Dragagem de material de 1ª categoria com escavadeira hidráulica - capacidade de caçamba de 1,56 m³ - caminho de serviço em leito natural - DMT 3.000 m</t>
  </si>
  <si>
    <t>1917683</t>
  </si>
  <si>
    <t>Dragagem de material de 1ª categoria com escavadeira hidráulica - capacidade de caçamba de 1,56 m³ - caminho de serviço em leito natural - DMT 400 a 600 m</t>
  </si>
  <si>
    <t>1917681</t>
  </si>
  <si>
    <t>Dragagem de material de 1ª categoria com escavadeira hidráulica - capacidade de caçamba de 1,56 m³ - caminho de serviço em leito natural - DMT 50 a 200 m</t>
  </si>
  <si>
    <t>1917684</t>
  </si>
  <si>
    <t>Dragagem de material de 1ª categoria com escavadeira hidráulica - capacidade de caçamba de 1,56 m³ - caminho de serviço em leito natural - DMT 600 a 800 m</t>
  </si>
  <si>
    <t>1917685</t>
  </si>
  <si>
    <t>Dragagem de material de 1ª categoria com escavadeira hidráulica - capacidade de caçamba de 1,56 m³ - caminho de serviço em leito natural - DMT 800 a 1.000 m</t>
  </si>
  <si>
    <t>1917699</t>
  </si>
  <si>
    <t>Dragagem de material de 1ª categoria com escavadeira hidráulica - capacidade de caçamba de 1,56 m³ - caminho de serviço em revestimento primário - DMT 1.000 a 1.200 m</t>
  </si>
  <si>
    <t>1917700</t>
  </si>
  <si>
    <t>Dragagem de material de 1ª categoria com escavadeira hidráulica - capacidade de caçamba de 1,56 m³ - caminho de serviço em revestimento primário - DMT 1.200 a 1.400 m</t>
  </si>
  <si>
    <t>1917701</t>
  </si>
  <si>
    <t>Dragagem de material de 1ª categoria com escavadeira hidráulica - capacidade de caçamba de 1,56 m³ - caminho de serviço em revestimento primário - DMT 1.400 a 1.600 m</t>
  </si>
  <si>
    <t>1917702</t>
  </si>
  <si>
    <t>Dragagem de material de 1ª categoria com escavadeira hidráulica - capacidade de caçamba de 1,56 m³ - caminho de serviço em revestimento primário - DMT 1.600 a 1.800 m</t>
  </si>
  <si>
    <t>1917703</t>
  </si>
  <si>
    <t>Dragagem de material de 1ª categoria com escavadeira hidráulica - capacidade de caçamba de 1,56 m³ - caminho de serviço em revestimento primário - DMT 1.800 a 2.000 m</t>
  </si>
  <si>
    <t>1917704</t>
  </si>
  <si>
    <t>Dragagem de material de 1ª categoria com escavadeira hidráulica - capacidade de caçamba de 1,56 m³ - caminho de serviço em revestimento primário - DMT 2.000 a 2.500 m</t>
  </si>
  <si>
    <t>1917705</t>
  </si>
  <si>
    <t>Dragagem de material de 1ª categoria com escavadeira hidráulica - capacidade de caçamba de 1,56 m³ - caminho de serviço em revestimento primário - DMT 2.500 a 3.000 m</t>
  </si>
  <si>
    <t>1917695</t>
  </si>
  <si>
    <t>Dragagem de material de 1ª categoria com escavadeira hidráulica - capacidade de caçamba de 1,56 m³ - caminho de serviço em revestimento primário - DMT 200 a 400 m</t>
  </si>
  <si>
    <t>1917706</t>
  </si>
  <si>
    <t>Dragagem de material de 1ª categoria com escavadeira hidráulica - capacidade de caçamba de 1,56 m³ - caminho de serviço em revestimento primário - DMT 3.000 m</t>
  </si>
  <si>
    <t>1917696</t>
  </si>
  <si>
    <t>Dragagem de material de 1ª categoria com escavadeira hidráulica - capacidade de caçamba de 1,56 m³ - caminho de serviço em revestimento primário - DMT 400 a 600 m</t>
  </si>
  <si>
    <t>1917694</t>
  </si>
  <si>
    <t>Dragagem de material de 1ª categoria com escavadeira hidráulica - capacidade de caçamba de 1,56 m³ - caminho de serviço em revestimento primário - DMT 50 a 200 m</t>
  </si>
  <si>
    <t>1917697</t>
  </si>
  <si>
    <t>Dragagem de material de 1ª categoria com escavadeira hidráulica - capacidade de caçamba de 1,56 m³ - caminho de serviço em revestimento primário - DMT 600 a 800 m</t>
  </si>
  <si>
    <t>1917698</t>
  </si>
  <si>
    <t>Dragagem de material de 1ª categoria com escavadeira hidráulica - capacidade de caçamba de 1,56 m³ - caminho de serviço em revestimento primário - DMT 800 a 1.000 m</t>
  </si>
  <si>
    <t>1917712</t>
  </si>
  <si>
    <t>Dragagem de material de 1ª categoria com escavadeira hidráulica - capacidade de caçamba de 1,56 m³ - caminho de serviço pavimentado - DMT 1.000 a 1.200 m</t>
  </si>
  <si>
    <t>1917713</t>
  </si>
  <si>
    <t>Dragagem de material de 1ª categoria com escavadeira hidráulica - capacidade de caçamba de 1,56 m³ - caminho de serviço pavimentado - DMT 1.200 a 1.400 m</t>
  </si>
  <si>
    <t>1917714</t>
  </si>
  <si>
    <t>Dragagem de material de 1ª categoria com escavadeira hidráulica - capacidade de caçamba de 1,56 m³ - caminho de serviço pavimentado - DMT 1.400 a 1.600 m</t>
  </si>
  <si>
    <t>1917715</t>
  </si>
  <si>
    <t>Dragagem de material de 1ª categoria com escavadeira hidráulica - capacidade de caçamba de 1,56 m³ - caminho de serviço pavimentado - DMT 1.600 a 1.800 m</t>
  </si>
  <si>
    <t>1917716</t>
  </si>
  <si>
    <t>Dragagem de material de 1ª categoria com escavadeira hidráulica - capacidade de caçamba de 1,56 m³ - caminho de serviço pavimentado - DMT 1.800 a 2.000 m</t>
  </si>
  <si>
    <t>1917717</t>
  </si>
  <si>
    <t>Dragagem de material de 1ª categoria com escavadeira hidráulica - capacidade de caçamba de 1,56 m³ - caminho de serviço pavimentado - DMT 2.000 a 2.500 m</t>
  </si>
  <si>
    <t>1917718</t>
  </si>
  <si>
    <t>Dragagem de material de 1ª categoria com escavadeira hidráulica - capacidade de caçamba de 1,56 m³ - caminho de serviço pavimentado - DMT 2.500 a 3.000 m</t>
  </si>
  <si>
    <t>1917708</t>
  </si>
  <si>
    <t>Dragagem de material de 1ª categoria com escavadeira hidráulica - capacidade de caçamba de 1,56 m³ - caminho de serviço pavimentado - DMT 200 a 400 m</t>
  </si>
  <si>
    <t>1917719</t>
  </si>
  <si>
    <t>Dragagem de material de 1ª categoria com escavadeira hidráulica - capacidade de caçamba de 1,56 m³ - caminho de serviço pavimentado - DMT 3.000 m</t>
  </si>
  <si>
    <t>1917709</t>
  </si>
  <si>
    <t>Dragagem de material de 1ª categoria com escavadeira hidráulica - capacidade de caçamba de 1,56 m³ - caminho de serviço pavimentado - DMT 400 a 600 m</t>
  </si>
  <si>
    <t>1917707</t>
  </si>
  <si>
    <t>Dragagem de material de 1ª categoria com escavadeira hidráulica - capacidade de caçamba de 1,56 m³ - caminho de serviço pavimentado - DMT 50 a 200 m</t>
  </si>
  <si>
    <t>1917710</t>
  </si>
  <si>
    <t>Dragagem de material de 1ª categoria com escavadeira hidráulica - capacidade de caçamba de 1,56 m³ - caminho de serviço pavimentado - DMT 600 a 800 m</t>
  </si>
  <si>
    <t>1917711</t>
  </si>
  <si>
    <t>Dragagem de material de 1ª categoria com escavadeira hidráulica - capacidade de caçamba de 1,56 m³ - caminho de serviço pavimentado - DMT 800 a 1.000 m</t>
  </si>
  <si>
    <t>1917680</t>
  </si>
  <si>
    <t>Dragagem de material de 1ª categoria com escavadeira hidráulica - capacidade de caçamba de 1,56 m³ - DMT 0 a 50 m</t>
  </si>
  <si>
    <t>1901607</t>
  </si>
  <si>
    <t>Dragagem de material de 1ª categoria com escavadeira hidráulica sobre pontão flutuante - capacidade da caçamba de 1,56 m³ - transporte com batelão sem propulsão com capacidade de 100 t - DMT 0 a 300 m</t>
  </si>
  <si>
    <t>1901611</t>
  </si>
  <si>
    <t>Dragagem de material de 1ª categoria com escavadeira hidráulica sobre pontão flutuante - capacidade da caçamba de 1,56 m³ - transporte com batelão sem propulsão com capacidade de 100 t - DMT 1.200 a 1.500 m</t>
  </si>
  <si>
    <t>1901612</t>
  </si>
  <si>
    <t>Dragagem de material de 1ª categoria com escavadeira hidráulica sobre pontão flutuante - capacidade da caçamba de 1,56 m³ - transporte com batelão sem propulsão com capacidade de 100 t - DMT 1.500 a 1.800 m</t>
  </si>
  <si>
    <t>1901613</t>
  </si>
  <si>
    <t>Dragagem de material de 1ª categoria com escavadeira hidráulica sobre pontão flutuante - capacidade da caçamba de 1,56 m³ - transporte com batelão sem propulsão com capacidade de 100 t - DMT 1.800 a 2.100 m</t>
  </si>
  <si>
    <t>1901614</t>
  </si>
  <si>
    <t>Dragagem de material de 1ª categoria com escavadeira hidráulica sobre pontão flutuante - capacidade da caçamba de 1,56 m³ - transporte com batelão sem propulsão com capacidade de 100 t - DMT 2.100 a 2.400 m</t>
  </si>
  <si>
    <t>1901615</t>
  </si>
  <si>
    <t>Dragagem de material de 1ª categoria com escavadeira hidráulica sobre pontão flutuante - capacidade da caçamba de 1,56 m³ - transporte com batelão sem propulsão com capacidade de 100 t - DMT 2.400 a 2.700 m</t>
  </si>
  <si>
    <t>1901616</t>
  </si>
  <si>
    <t>Dragagem de material de 1ª categoria com escavadeira hidráulica sobre pontão flutuante - capacidade da caçamba de 1,56 m³ - transporte com batelão sem propulsão com capacidade de 100 t - DMT 2.700 a 3.000 m</t>
  </si>
  <si>
    <t>1901608</t>
  </si>
  <si>
    <t>Dragagem de material de 1ª categoria com escavadeira hidráulica sobre pontão flutuante - capacidade da caçamba de 1,56 m³ - transporte com batelão sem propulsão com capacidade de 100 t - DMT 300 a 600 m</t>
  </si>
  <si>
    <t>1901609</t>
  </si>
  <si>
    <t>Dragagem de material de 1ª categoria com escavadeira hidráulica sobre pontão flutuante - capacidade da caçamba de 1,56 m³ - transporte com batelão sem propulsão com capacidade de 100 t - DMT 600 a 900 m</t>
  </si>
  <si>
    <t>1901610</t>
  </si>
  <si>
    <t>Dragagem de material de 1ª categoria com escavadeira hidráulica sobre pontão flutuante - capacidade da caçamba de 1,56 m³ - transporte com batelão sem propulsão com capacidade de 100 t - DMT 900 a 1.200 m</t>
  </si>
  <si>
    <t>1901617</t>
  </si>
  <si>
    <t>Dragagem de material de 1ª categoria com escavadeira hidráulica sobre pontão flutuante - capacidade da caçamba de 1,56 m³ - transporte com batelão sem propulsão com capacidade de 100 t - DMT de 3.000 m</t>
  </si>
  <si>
    <t>1917037</t>
  </si>
  <si>
    <t>Dragagem de silte com draga hopper - capacidade da cisterna de 1.000 m³ - DMT de 1.500 a 1.800 m</t>
  </si>
  <si>
    <t>1917038</t>
  </si>
  <si>
    <t>Dragagem de silte com draga hopper - capacidade da cisterna de 1.000 m³ - DMT de 1.800 a 2.100 m</t>
  </si>
  <si>
    <t>1917039</t>
  </si>
  <si>
    <t>Dragagem de silte com draga hopper - capacidade da cisterna de 1.000 m³ - DMT de 2.100 a 2.400 m</t>
  </si>
  <si>
    <t>1917040</t>
  </si>
  <si>
    <t>Dragagem de silte com draga hopper - capacidade da cisterna de 1.000 m³ - DMT de 2.400 a 2.700 m</t>
  </si>
  <si>
    <t>1917041</t>
  </si>
  <si>
    <t>Dragagem de silte com draga hopper - capacidade da cisterna de 1.000 m³ - DMT de 2.700 a 3.000 m</t>
  </si>
  <si>
    <t>1917042</t>
  </si>
  <si>
    <t>Dragagem de silte com draga hopper - capacidade da cisterna de 1.000 m³ - DMT de 3.000 m</t>
  </si>
  <si>
    <t>1901619</t>
  </si>
  <si>
    <t>Dragagem de silte com draga hopper - capacidade da cisterna de 10.000 m³ - DMT de 1.500 a 1.800 m</t>
  </si>
  <si>
    <t>1901620</t>
  </si>
  <si>
    <t>Dragagem de silte com draga hopper - capacidade da cisterna de 10.000 m³ - DMT de 1.800 a 2.100 m</t>
  </si>
  <si>
    <t>1901621</t>
  </si>
  <si>
    <t>Dragagem de silte com draga hopper - capacidade da cisterna de 10.000 m³ - DMT de 2.100 a 2.400 m</t>
  </si>
  <si>
    <t>1901622</t>
  </si>
  <si>
    <t>Dragagem de silte com draga hopper - capacidade da cisterna de 10.000 m³ - DMT de 2.400 a 2.700 m</t>
  </si>
  <si>
    <t>1901623</t>
  </si>
  <si>
    <t>Dragagem de silte com draga hopper - capacidade da cisterna de 10.000 m³ - DMT de 2.700 a 3.000 m</t>
  </si>
  <si>
    <t>1901618</t>
  </si>
  <si>
    <t>Dragagem de silte com draga hopper - capacidade da cisterna de 10.000 m³ - DMT de 3.000 m</t>
  </si>
  <si>
    <t>1901625</t>
  </si>
  <si>
    <t>Dragagem de silte com draga hopper - capacidade da cisterna de 15.000 m³ - DMT de 1.500 a 1.800 m</t>
  </si>
  <si>
    <t>1901626</t>
  </si>
  <si>
    <t>Dragagem de silte com draga hopper - capacidade da cisterna de 15.000 m³ - DMT de 1.800 a 2.100 m</t>
  </si>
  <si>
    <t>1901627</t>
  </si>
  <si>
    <t>Dragagem de silte com draga hopper - capacidade da cisterna de 15.000 m³ - DMT de 2.100 a 2.400 m</t>
  </si>
  <si>
    <t>1901628</t>
  </si>
  <si>
    <t>Dragagem de silte com draga hopper - capacidade da cisterna de 15.000 m³ - DMT de 2.400 a 2.700 m</t>
  </si>
  <si>
    <t>1901629</t>
  </si>
  <si>
    <t>Dragagem de silte com draga hopper - capacidade da cisterna de 15.000 m³ - DMT de 2.700 a 3.000 m</t>
  </si>
  <si>
    <t>1901624</t>
  </si>
  <si>
    <t>Dragagem de silte com draga hopper - capacidade da cisterna de 15.000 m³ - DMT de 3.000 m</t>
  </si>
  <si>
    <t>1917073</t>
  </si>
  <si>
    <t>Dragagem de silte com draga hopper - capacidade da cisterna de 2.000 m³ - DMT de 1.500 a 1.800 m</t>
  </si>
  <si>
    <t>1917074</t>
  </si>
  <si>
    <t>Dragagem de silte com draga hopper - capacidade da cisterna de 2.000 m³ - DMT de 1.800 a 2.100 m</t>
  </si>
  <si>
    <t>1917075</t>
  </si>
  <si>
    <t>Dragagem de silte com draga hopper - capacidade da cisterna de 2.000 m³ - DMT de 2.100 a 2.400 m</t>
  </si>
  <si>
    <t>1917076</t>
  </si>
  <si>
    <t>Dragagem de silte com draga hopper - capacidade da cisterna de 2.000 m³ - DMT de 2.400 a 2.700 m</t>
  </si>
  <si>
    <t>1917077</t>
  </si>
  <si>
    <t>Dragagem de silte com draga hopper - capacidade da cisterna de 2.000 m³ - DMT de 2.700 a 3.000 m</t>
  </si>
  <si>
    <t>1917078</t>
  </si>
  <si>
    <t>Dragagem de silte com draga hopper - capacidade da cisterna de 2.000 m³ - DMT de 3.000 m</t>
  </si>
  <si>
    <t>1901631</t>
  </si>
  <si>
    <t>Dragagem de silte com draga hopper - capacidade da cisterna de 20.000 m³ - DMT de 1.500 a 1.800 m</t>
  </si>
  <si>
    <t>1901632</t>
  </si>
  <si>
    <t>Dragagem de silte com draga hopper - capacidade da cisterna de 20.000 m³ - DMT de 1.800 a 2.100 m</t>
  </si>
  <si>
    <t>1901633</t>
  </si>
  <si>
    <t>Dragagem de silte com draga hopper - capacidade da cisterna de 20.000 m³ - DMT de 2.100 a 2.400 m</t>
  </si>
  <si>
    <t>1901634</t>
  </si>
  <si>
    <t>Dragagem de silte com draga hopper - capacidade da cisterna de 20.000 m³ - DMT de 2.400 a 2.700 m</t>
  </si>
  <si>
    <t>1901635</t>
  </si>
  <si>
    <t>Dragagem de silte com draga hopper - capacidade da cisterna de 20.000 m³ - DMT de 2.700 a 3.000 m</t>
  </si>
  <si>
    <t>1901630</t>
  </si>
  <si>
    <t>Dragagem de silte com draga hopper - capacidade da cisterna de 20.000 m³ - DMT de 3.000 m</t>
  </si>
  <si>
    <t>1917109</t>
  </si>
  <si>
    <t>Dragagem de silte com draga hopper - capacidade da cisterna de 3.000 m³ - DMT de 1.500 a 1.800 m</t>
  </si>
  <si>
    <t>1917110</t>
  </si>
  <si>
    <t>Dragagem de silte com draga hopper - capacidade da cisterna de 3.000 m³ - DMT de 1.800 a 2.100 m</t>
  </si>
  <si>
    <t>1917111</t>
  </si>
  <si>
    <t>Dragagem de silte com draga hopper - capacidade da cisterna de 3.000 m³ - DMT de 2.100 a 2.400 m</t>
  </si>
  <si>
    <t>1917112</t>
  </si>
  <si>
    <t>Dragagem de silte com draga hopper - capacidade da cisterna de 3.000 m³ - DMT de 2.400 a 2.700 m</t>
  </si>
  <si>
    <t>1917113</t>
  </si>
  <si>
    <t>Dragagem de silte com draga hopper - capacidade da cisterna de 3.000 m³ - DMT de 2.700 a 3.000 m</t>
  </si>
  <si>
    <t>1917114</t>
  </si>
  <si>
    <t>Dragagem de silte com draga hopper - capacidade da cisterna de 3.000 m³ - DMT de 3.000 m</t>
  </si>
  <si>
    <t>1917145</t>
  </si>
  <si>
    <t>Dragagem de silte com draga hopper - capacidade da cisterna de 4.000 m³ - DMT de 1.500 a 1.800 m</t>
  </si>
  <si>
    <t>1917146</t>
  </si>
  <si>
    <t>Dragagem de silte com draga hopper - capacidade da cisterna de 4.000 m³ - DMT de 1.800 a 2.100 m</t>
  </si>
  <si>
    <t>1917147</t>
  </si>
  <si>
    <t>Dragagem de silte com draga hopper - capacidade da cisterna de 4.000 m³ - DMT de 2.100 a 2.400 m</t>
  </si>
  <si>
    <t>1917148</t>
  </si>
  <si>
    <t>Dragagem de silte com draga hopper - capacidade da cisterna de 4.000 m³ - DMT de 2.400 a 2.700 m</t>
  </si>
  <si>
    <t>1917149</t>
  </si>
  <si>
    <t>Dragagem de silte com draga hopper - capacidade da cisterna de 4.000 m³ - DMT de 2.700 a 3.000 m</t>
  </si>
  <si>
    <t>1917150</t>
  </si>
  <si>
    <t>Dragagem de silte com draga hopper - capacidade da cisterna de 4.000 m³ - DMT de 3.000 m</t>
  </si>
  <si>
    <t>1917181</t>
  </si>
  <si>
    <t>Dragagem de silte com draga hopper - capacidade da cisterna de 5.000 m³ - DMT de 1.500 a 1.800 m</t>
  </si>
  <si>
    <t>1917182</t>
  </si>
  <si>
    <t>Dragagem de silte com draga hopper - capacidade da cisterna de 5.000 m³ - DMT de 1.800 a 2.100 m</t>
  </si>
  <si>
    <t>1917183</t>
  </si>
  <si>
    <t>Dragagem de silte com draga hopper - capacidade da cisterna de 5.000 m³ - DMT de 2.100 a 2.400 m</t>
  </si>
  <si>
    <t>1917184</t>
  </si>
  <si>
    <t>Dragagem de silte com draga hopper - capacidade da cisterna de 5.000 m³ - DMT de 2.400 a 2.700 m</t>
  </si>
  <si>
    <t>1917185</t>
  </si>
  <si>
    <t>Dragagem de silte com draga hopper - capacidade da cisterna de 5.000 m³ - DMT de 2.700 a 3.000 m</t>
  </si>
  <si>
    <t>1917186</t>
  </si>
  <si>
    <t>Dragagem de silte com draga hopper - capacidade da cisterna de 5.000 m³ - DMT de 3.000 m</t>
  </si>
  <si>
    <t>1917001</t>
  </si>
  <si>
    <t>Dragagem de silte com draga hopper - capacidade da cisterna de 750 m³ - DMT de 1.500 a 1.800 m</t>
  </si>
  <si>
    <t>1917002</t>
  </si>
  <si>
    <t>Dragagem de silte com draga hopper - capacidade da cisterna de 750 m³ - DMT de 1.800 a 2.100 m</t>
  </si>
  <si>
    <t>1917003</t>
  </si>
  <si>
    <t>Dragagem de silte com draga hopper - capacidade da cisterna de 750 m³ - DMT de 2.100 a 2.400 m</t>
  </si>
  <si>
    <t>1917004</t>
  </si>
  <si>
    <t>Dragagem de silte com draga hopper - capacidade da cisterna de 750 m³ - DMT de 2.400 a 2.700 m</t>
  </si>
  <si>
    <t>1917005</t>
  </si>
  <si>
    <t>Dragagem de silte com draga hopper - capacidade da cisterna de 750 m³ - DMT de 2.700 a 3.000 m</t>
  </si>
  <si>
    <t>1917006</t>
  </si>
  <si>
    <t>Dragagem de silte com draga hopper - capacidade da cisterna de 750 m³ - DMT de 3.000 m</t>
  </si>
  <si>
    <t>2009618</t>
  </si>
  <si>
    <t>Alvenaria de blocos de concreto 19 x 19 x 39 cm com espessura de 20 cm - areia extraída</t>
  </si>
  <si>
    <t>2003866</t>
  </si>
  <si>
    <t>Aplicação de geotêxtil não-tecido agulhado com resistência à tração longitudinal de 14 kN/m</t>
  </si>
  <si>
    <t>2003867</t>
  </si>
  <si>
    <t>Aplicação de geotêxtil não-tecido agulhado com resistência à tração longitudinal de 31 kN/m</t>
  </si>
  <si>
    <t>2003622</t>
  </si>
  <si>
    <t>Boca de lobo combinada - chapéu e grelha simples - BLC 01 - areia e brita comerciais</t>
  </si>
  <si>
    <t>2003621</t>
  </si>
  <si>
    <t>Boca de lobo combinada - chapéu e grelha simples - BLC 01 - areia extraída e brita produzida</t>
  </si>
  <si>
    <t>2003624</t>
  </si>
  <si>
    <t>Boca de lobo combinada - chapéu e grelha simples - BLC 02 - areia e brita comerciais</t>
  </si>
  <si>
    <t>2003623</t>
  </si>
  <si>
    <t>Boca de lobo combinada - chapéu e grelha simples - BLC 02 - areia extraída e brita produzida</t>
  </si>
  <si>
    <t>2003634</t>
  </si>
  <si>
    <t>Boca de lobo dupla - grelha de concreto - BLDG 01 - areia e brita comerciais</t>
  </si>
  <si>
    <t>2003633</t>
  </si>
  <si>
    <t>Boca de lobo dupla - grelha de concreto - BLDG 01 - areia extraída e brita produzida</t>
  </si>
  <si>
    <t>2003636</t>
  </si>
  <si>
    <t>Boca de lobo dupla - grelha de concreto - BLDG 02 - areia e brita comerciais</t>
  </si>
  <si>
    <t>2003635</t>
  </si>
  <si>
    <t>Boca de lobo dupla - grelha de concreto - BLDG 02 - areia extraída e brita produzida</t>
  </si>
  <si>
    <t>2003638</t>
  </si>
  <si>
    <t>Boca de lobo dupla - grelha de concreto - BLDG 03 - areia e brita comerciais</t>
  </si>
  <si>
    <t>2003637</t>
  </si>
  <si>
    <t>Boca de lobo dupla - grelha de concreto - BLDG 03 - areia extraída e brita produzida</t>
  </si>
  <si>
    <t>2003640</t>
  </si>
  <si>
    <t>Boca de lobo dupla - grelha de concreto - BLDG 04 - areia e brita comerciais</t>
  </si>
  <si>
    <t>2003639</t>
  </si>
  <si>
    <t>Boca de lobo dupla - grelha de concreto - BLDG 04 - areia extraída e brita produzida</t>
  </si>
  <si>
    <t>2003618</t>
  </si>
  <si>
    <t>Boca de lobo simples - BLS 01 - areia e brita comerciais</t>
  </si>
  <si>
    <t>2003617</t>
  </si>
  <si>
    <t>Boca de lobo simples - BLS 01 - areia extraída e brita produzida</t>
  </si>
  <si>
    <t>2003620</t>
  </si>
  <si>
    <t>Boca de lobo simples - BLS 02 - areia e brita comerciais</t>
  </si>
  <si>
    <t>2003619</t>
  </si>
  <si>
    <t>Boca de lobo simples - BLS 02 - areia extraída e brita produzida</t>
  </si>
  <si>
    <t>2003626</t>
  </si>
  <si>
    <t>Boca de lobo simples - grelha de concreto - BLSG 01 - areia e brita comerciais</t>
  </si>
  <si>
    <t>2003625</t>
  </si>
  <si>
    <t>Boca de lobo simples - grelha de concreto - BLSG 01 - areia extraída e brita produzida</t>
  </si>
  <si>
    <t>2003628</t>
  </si>
  <si>
    <t>Boca de lobo simples - grelha de concreto - BLSG 02 - areia e brita comerciais</t>
  </si>
  <si>
    <t>2003627</t>
  </si>
  <si>
    <t>Boca de lobo simples - grelha de concreto - BLSG 02 - areia extraída e brita produzida</t>
  </si>
  <si>
    <t>2003630</t>
  </si>
  <si>
    <t>Boca de lobo simples - grelha de concreto - BLSG 03 - areia e brita comerciais</t>
  </si>
  <si>
    <t>2003629</t>
  </si>
  <si>
    <t>Boca de lobo simples - grelha de concreto - BLSG 03 - areia extraída e brita produzida</t>
  </si>
  <si>
    <t>2003632</t>
  </si>
  <si>
    <t>Boca de lobo simples - grelha de concreto - BLSG 04 - areia e brita comerciais</t>
  </si>
  <si>
    <t>2003631</t>
  </si>
  <si>
    <t>Boca de lobo simples - grelha de concreto - BLSG 04 - areia extraída e brita produzida</t>
  </si>
  <si>
    <t>2003599</t>
  </si>
  <si>
    <t>Boca de saída para dreno longitudinal profundo - BSD 01 - tubo de concreto perfurado - areia e brita comerciais</t>
  </si>
  <si>
    <t>2003598</t>
  </si>
  <si>
    <t>Boca de saída para dreno longitudinal profundo - BSD 01 - tubo de concreto perfurado - areia extraída e brita produzida</t>
  </si>
  <si>
    <t>2003919</t>
  </si>
  <si>
    <t>Boca de saída para dreno longitudinal profundo - BSD 01 - tubo de PEAD - areia e brita comerciais</t>
  </si>
  <si>
    <t>2003918</t>
  </si>
  <si>
    <t>Boca de saída para dreno longitudinal profundo - BSD 01 - tubo de PEAD - areia extraída e brita produzida</t>
  </si>
  <si>
    <t>2003601</t>
  </si>
  <si>
    <t>Boca de saída para dreno longitudinal profundo - BSD 02 - tubo de concreto perfurado - areia e brita comerciais</t>
  </si>
  <si>
    <t>2003600</t>
  </si>
  <si>
    <t>Boca de saída para dreno longitudinal profundo - BSD 02 - tubo de concreto perfurado - areia extraída e brita produzida</t>
  </si>
  <si>
    <t>2003921</t>
  </si>
  <si>
    <t>Boca de saída para dreno longitudinal profundo - BSD 02 - tubo de PEAD - areia e brita comerciais</t>
  </si>
  <si>
    <t>2003920</t>
  </si>
  <si>
    <t>Boca de saída para dreno longitudinal profundo - BSD 02 - tubo de PEAD - areia extraída e brita produzida</t>
  </si>
  <si>
    <t>2003616</t>
  </si>
  <si>
    <t>Boca de saída para dreno sub-horizontal em material de 1ª categoria - BSD 04 - areia e brita comerciais</t>
  </si>
  <si>
    <t>2003615</t>
  </si>
  <si>
    <t>Boca de saída para dreno sub-horizontal em material de 1ª categoria - BSD 04 - areia extraída e brita produzida</t>
  </si>
  <si>
    <t>2003927</t>
  </si>
  <si>
    <t>Boca de saída para dreno sub-horizontal em material de 2ª categoria - BSD 04 - areia e brita comerciais</t>
  </si>
  <si>
    <t>2003926</t>
  </si>
  <si>
    <t>Boca de saída para dreno sub-horizontal em material de 2ª categoria - BSD 04 - areia extraída e brita produzida</t>
  </si>
  <si>
    <t>2003613</t>
  </si>
  <si>
    <t>Boca de saída para dreno subsuperficial - BSD 03 - areia e brita comerciais</t>
  </si>
  <si>
    <t>2003612</t>
  </si>
  <si>
    <t>Boca de saída para dreno subsuperficial - BSD 03 - areia extraída e brita produzida</t>
  </si>
  <si>
    <t>2003477</t>
  </si>
  <si>
    <t>Caixa coletora de sarjeta - CCS 01 - com grelha de concreto - TCC 01 - areia e brita comerciais</t>
  </si>
  <si>
    <t>2003476</t>
  </si>
  <si>
    <t>Caixa coletora de sarjeta - CCS 01 - com grelha de concreto - TCC 01 - areia extraída e brita produzida</t>
  </si>
  <si>
    <t>2003517</t>
  </si>
  <si>
    <t>Caixa coletora de sarjeta - CCS 01 - com grelha de ferro - TCC 02 - areia e brita comerciais</t>
  </si>
  <si>
    <t>2003516</t>
  </si>
  <si>
    <t>Caixa coletora de sarjeta - CCS 01 - com grelha de ferro - TCC 02 - areia extraída e brita produzida</t>
  </si>
  <si>
    <t>2003479</t>
  </si>
  <si>
    <t>Caixa coletora de sarjeta - CCS 02 - com grelha de concreto - TCC 01 - areia e brita comerciais</t>
  </si>
  <si>
    <t>2003478</t>
  </si>
  <si>
    <t>Caixa coletora de sarjeta - CCS 02 - com grelha de concreto - TCC 01 - areia extraída e brita produzida</t>
  </si>
  <si>
    <t>2003519</t>
  </si>
  <si>
    <t>Caixa coletora de sarjeta - CCS 02 - com grelha de ferro - TCC 02 - areia e brita comerciais</t>
  </si>
  <si>
    <t>2003518</t>
  </si>
  <si>
    <t>Caixa coletora de sarjeta - CCS 02 - com grelha de ferro - TCC 02 - areia extraída e brita produzida</t>
  </si>
  <si>
    <t>2003481</t>
  </si>
  <si>
    <t>Caixa coletora de sarjeta - CCS 03 - com grelha de concreto - TCC 01 - areia e brita comerciais</t>
  </si>
  <si>
    <t>2003480</t>
  </si>
  <si>
    <t>Caixa coletora de sarjeta - CCS 03 - com grelha de concreto - TCC 01 - areia extraída e brita produzida</t>
  </si>
  <si>
    <t>2003521</t>
  </si>
  <si>
    <t>Caixa coletora de sarjeta - CCS 03 - com grelha de ferro - TCC 02 - areia e brita comerciais</t>
  </si>
  <si>
    <t>2003520</t>
  </si>
  <si>
    <t>Caixa coletora de sarjeta - CCS 03 - com grelha de ferro - TCC 02 - areia extraída e brita produzida</t>
  </si>
  <si>
    <t>2003483</t>
  </si>
  <si>
    <t>Caixa coletora de sarjeta - CCS 04 - com grelha de concreto - TCC 01 - areia e brita comerciais</t>
  </si>
  <si>
    <t>2003482</t>
  </si>
  <si>
    <t>Caixa coletora de sarjeta - CCS 04 - com grelha de concreto - TCC 01 - areia extraída e brita produzida</t>
  </si>
  <si>
    <t>2003523</t>
  </si>
  <si>
    <t>Caixa coletora de sarjeta - CCS 04 - com grelha de ferro - TCC 02 - areia e brita comerciais</t>
  </si>
  <si>
    <t>2003522</t>
  </si>
  <si>
    <t>Caixa coletora de sarjeta - CCS 04 - com grelha de ferro - TCC 02 - areia extraída e brita produzida</t>
  </si>
  <si>
    <t>2003485</t>
  </si>
  <si>
    <t>Caixa coletora de sarjeta - CCS 05 - com grelha de concreto - TCC 01 - areia e brita comerciais</t>
  </si>
  <si>
    <t>2003484</t>
  </si>
  <si>
    <t>Caixa coletora de sarjeta - CCS 05 - com grelha de concreto - TCC 01 - areia extraída e brita produzida</t>
  </si>
  <si>
    <t>2003525</t>
  </si>
  <si>
    <t>Caixa coletora de sarjeta - CCS 05 - com grelha de ferro - TCC 02 - areia e brita comerciais</t>
  </si>
  <si>
    <t>2003524</t>
  </si>
  <si>
    <t>Caixa coletora de sarjeta - CCS 05 - com grelha de ferro - TCC 02 - areia extraída e brita produzida</t>
  </si>
  <si>
    <t>2003487</t>
  </si>
  <si>
    <t>Caixa coletora de sarjeta - CCS 06 - com grelha de concreto - TCC 01 - areia e brita comerciais</t>
  </si>
  <si>
    <t>2003486</t>
  </si>
  <si>
    <t>Caixa coletora de sarjeta - CCS 06 - com grelha de concreto - TCC 01 - areia extraída e brita produzida</t>
  </si>
  <si>
    <t>2003527</t>
  </si>
  <si>
    <t>Caixa coletora de sarjeta - CCS 06 - com grelha de ferro - TCC 02 - areia e brita comerciais</t>
  </si>
  <si>
    <t>2003526</t>
  </si>
  <si>
    <t>Caixa coletora de sarjeta - CCS 06 - com grelha de ferro - TCC 02 - areia extraída e brita produzida</t>
  </si>
  <si>
    <t>2003489</t>
  </si>
  <si>
    <t>Caixa coletora de sarjeta - CCS 07 - com grelha de concreto - TCC 01 - areia e brita comerciais</t>
  </si>
  <si>
    <t>2003488</t>
  </si>
  <si>
    <t>Caixa coletora de sarjeta - CCS 07 - com grelha de concreto - TCC 01 - areia extraída e brita produzida</t>
  </si>
  <si>
    <t>2003529</t>
  </si>
  <si>
    <t>Caixa coletora de sarjeta - CCS 07 - com grelha de ferro - TCC 02 - areia e brita comerciais</t>
  </si>
  <si>
    <t>2003528</t>
  </si>
  <si>
    <t>Caixa coletora de sarjeta - CCS 07 - com grelha de ferro - TCC 02 - areia extraída e brita produzida</t>
  </si>
  <si>
    <t>2003491</t>
  </si>
  <si>
    <t>Caixa coletora de sarjeta - CCS 08 - com grelha de concreto - TCC 01 - areia e brita comerciais</t>
  </si>
  <si>
    <t>2003490</t>
  </si>
  <si>
    <t>Caixa coletora de sarjeta - CCS 08 - com grelha de concreto - TCC 01 - areia extraída e brita produzida</t>
  </si>
  <si>
    <t>2003531</t>
  </si>
  <si>
    <t>Caixa coletora de sarjeta - CCS 08 - com grelha de ferro - TCC 02 - areia e brita comerciais</t>
  </si>
  <si>
    <t>2003530</t>
  </si>
  <si>
    <t>Caixa coletora de sarjeta - CCS 08 - com grelha de ferro - TCC 02 - areia extraída e brita produzida</t>
  </si>
  <si>
    <t>2003493</t>
  </si>
  <si>
    <t>Caixa coletora de sarjeta - CCS 09 - com grelha de concreto - TCC 01 - areia e brita comerciais</t>
  </si>
  <si>
    <t>2003492</t>
  </si>
  <si>
    <t>Caixa coletora de sarjeta - CCS 09 - com grelha de concreto - TCC 01 - areia extraída e brita produzida</t>
  </si>
  <si>
    <t>2003533</t>
  </si>
  <si>
    <t>Caixa coletora de sarjeta - CCS 09 - com grelha de ferro - TCC 02 - areia e brita comerciais</t>
  </si>
  <si>
    <t>2003532</t>
  </si>
  <si>
    <t>Caixa coletora de sarjeta - CCS 09 - com grelha de ferro - TCC 02 - areia extraída e brita produzida</t>
  </si>
  <si>
    <t>2003495</t>
  </si>
  <si>
    <t>Caixa coletora de sarjeta - CCS 10 - com grelha de concreto - TCC 01 - areia e brita comerciais</t>
  </si>
  <si>
    <t>2003494</t>
  </si>
  <si>
    <t>Caixa coletora de sarjeta - CCS 10 - com grelha de concreto - TCC 01 - areia extraída e brita produzida</t>
  </si>
  <si>
    <t>2003535</t>
  </si>
  <si>
    <t>Caixa coletora de sarjeta - CCS 10 - com grelha de ferro - TCC 02 - areia e brita comerciais</t>
  </si>
  <si>
    <t>2003534</t>
  </si>
  <si>
    <t>Caixa coletora de sarjeta - CCS 10 - com grelha de ferro - TCC 02 - areia extraída e brita produzida</t>
  </si>
  <si>
    <t>2003497</t>
  </si>
  <si>
    <t>Caixa coletora de sarjeta - CCS 11 - com grelha de concreto - TCC 01 - areia e brita comerciais</t>
  </si>
  <si>
    <t>2003496</t>
  </si>
  <si>
    <t>Caixa coletora de sarjeta - CCS 11 - com grelha de concreto - TCC 01 - areia extraída e brita produzida</t>
  </si>
  <si>
    <t>2003537</t>
  </si>
  <si>
    <t>Caixa coletora de sarjeta - CCS 11 - com grelha de ferro - TCC 02 - areia e brita comerciais</t>
  </si>
  <si>
    <t>2003536</t>
  </si>
  <si>
    <t>Caixa coletora de sarjeta - CCS 11 - com grelha de ferro - TCC 02 - areia extraída e brita produzida</t>
  </si>
  <si>
    <t>2003499</t>
  </si>
  <si>
    <t>Caixa coletora de sarjeta - CCS 12 - com grelha de concreto - TCC 01 - areia e brita comerciais</t>
  </si>
  <si>
    <t>2003498</t>
  </si>
  <si>
    <t>Caixa coletora de sarjeta - CCS 12 - com grelha de concreto - TCC 01 - areia extraída e brita produzida</t>
  </si>
  <si>
    <t>2003539</t>
  </si>
  <si>
    <t>Caixa coletora de sarjeta - CCS 12 - com grelha de ferro - TCC 02 - areia e brita comerciais</t>
  </si>
  <si>
    <t>2003538</t>
  </si>
  <si>
    <t>Caixa coletora de sarjeta - CCS 12 - com grelha de ferro - TCC 02 - areia extraída e brita produzida</t>
  </si>
  <si>
    <t>2003501</t>
  </si>
  <si>
    <t>Caixa coletora de sarjeta - CCS 13 - com grelha de concreto - TCC 01 - areia e brita comerciais</t>
  </si>
  <si>
    <t>2003500</t>
  </si>
  <si>
    <t>Caixa coletora de sarjeta - CCS 13 - com grelha de concreto - TCC 01 - areia extraída e brita produzida</t>
  </si>
  <si>
    <t>2003541</t>
  </si>
  <si>
    <t>Caixa coletora de sarjeta - CCS 13 - com grelha de ferro - TCC 02 - areia e brita comerciais</t>
  </si>
  <si>
    <t>2003540</t>
  </si>
  <si>
    <t>Caixa coletora de sarjeta - CCS 13 - com grelha de ferro - TCC 02 - areia extraída e brita produzida</t>
  </si>
  <si>
    <t>2003503</t>
  </si>
  <si>
    <t>Caixa coletora de sarjeta - CCS 14 - com grelha de concreto - TCC 01 - areia e brita comerciais</t>
  </si>
  <si>
    <t>2003502</t>
  </si>
  <si>
    <t>Caixa coletora de sarjeta - CCS 14 - com grelha de concreto - TCC 01 - areia extraída e brita produzida</t>
  </si>
  <si>
    <t>2003543</t>
  </si>
  <si>
    <t>Caixa coletora de sarjeta - CCS 14 - com grelha de ferro - TCC 02 - areia e brita comerciais</t>
  </si>
  <si>
    <t>2003542</t>
  </si>
  <si>
    <t>Caixa coletora de sarjeta - CCS 14 - com grelha de ferro - TCC 02 - areia extraída e brita produzida</t>
  </si>
  <si>
    <t>2003505</t>
  </si>
  <si>
    <t>Caixa coletora de sarjeta - CCS 15 - com grelha de concreto - TCC 01 - areia e brita comerciais</t>
  </si>
  <si>
    <t>2003504</t>
  </si>
  <si>
    <t>Caixa coletora de sarjeta - CCS 15 - com grelha de concreto - TCC 01 - areia extraída e brita produzida</t>
  </si>
  <si>
    <t>2003545</t>
  </si>
  <si>
    <t>Caixa coletora de sarjeta - CCS 15 - com grelha de ferro - TCC 02 - areia e brita comerciais</t>
  </si>
  <si>
    <t>2003544</t>
  </si>
  <si>
    <t>Caixa coletora de sarjeta - CCS 15 - com grelha de ferro - TCC 02 - areia extraída e brita produzida</t>
  </si>
  <si>
    <t>2003507</t>
  </si>
  <si>
    <t>Caixa coletora de sarjeta - CCS 16 - com grelha de concreto - TCC 01 - areia e brita comerciais</t>
  </si>
  <si>
    <t>2003506</t>
  </si>
  <si>
    <t>Caixa coletora de sarjeta - CCS 16 - com grelha de concreto - TCC 01 - areia extraída e brita produzida</t>
  </si>
  <si>
    <t>2003547</t>
  </si>
  <si>
    <t>Caixa coletora de sarjeta - CCS 16 - com grelha de ferro - TCC 02 - areia e brita comerciais</t>
  </si>
  <si>
    <t>2003546</t>
  </si>
  <si>
    <t>Caixa coletora de sarjeta - CCS 16 - com grelha de ferro - TCC 02 - areia extraída e brita produzida</t>
  </si>
  <si>
    <t>2003509</t>
  </si>
  <si>
    <t>Caixa coletora de sarjeta - CCS 17 - com grelha de concreto - TCC 01 - areia e brita comerciais</t>
  </si>
  <si>
    <t>2003508</t>
  </si>
  <si>
    <t>Caixa coletora de sarjeta - CCS 17 - com grelha de concreto - TCC 01 - areia extraída e brita produzida</t>
  </si>
  <si>
    <t>2003549</t>
  </si>
  <si>
    <t>Caixa coletora de sarjeta - CCS 17 - com grelha de ferro - TCC 02 - areia e brita comerciais</t>
  </si>
  <si>
    <t>2003548</t>
  </si>
  <si>
    <t>Caixa coletora de sarjeta - CCS 17 - com grelha de ferro - TCC 02 - areia extraída e brita produzida</t>
  </si>
  <si>
    <t>2003511</t>
  </si>
  <si>
    <t>Caixa coletora de sarjeta - CCS 18 - com grelha de concreto - TCC 01 - areia e brita comerciais</t>
  </si>
  <si>
    <t>2003510</t>
  </si>
  <si>
    <t>Caixa coletora de sarjeta - CCS 18 - com grelha de concreto - TCC 01 - areia extraída e brita produzida</t>
  </si>
  <si>
    <t>2003551</t>
  </si>
  <si>
    <t>Caixa coletora de sarjeta - CCS 18 - com grelha de ferro - TCC 02 - areia e brita comerciais</t>
  </si>
  <si>
    <t>2003550</t>
  </si>
  <si>
    <t>Caixa coletora de sarjeta - CCS 18 - com grelha de ferro - TCC 02 - areia extraída e brita produzida</t>
  </si>
  <si>
    <t>2003513</t>
  </si>
  <si>
    <t>Caixa coletora de sarjeta - CCS 19 - com grelha de concreto - TCC 01 - areia e brita comerciais</t>
  </si>
  <si>
    <t>2003512</t>
  </si>
  <si>
    <t>Caixa coletora de sarjeta - CCS 19 - com grelha de concreto - TCC 01 - areia extraída e brita produzida</t>
  </si>
  <si>
    <t>2003553</t>
  </si>
  <si>
    <t>Caixa coletora de sarjeta - CCS 19 - com grelha de ferro - TCC 02 - areia e brita comerciais</t>
  </si>
  <si>
    <t>2003552</t>
  </si>
  <si>
    <t>Caixa coletora de sarjeta - CCS 19 - com grelha de ferro - TCC 02 - areia extraída e brita produzida</t>
  </si>
  <si>
    <t>2003515</t>
  </si>
  <si>
    <t>Caixa coletora de sarjeta - CCS 20 - com grelha de concreto - TCC 01 - areia e brita comerciais</t>
  </si>
  <si>
    <t>2003514</t>
  </si>
  <si>
    <t>Caixa coletora de sarjeta - CCS 20 - com grelha de concreto - TCC 01 - areia extraída e brita produzida</t>
  </si>
  <si>
    <t>2003555</t>
  </si>
  <si>
    <t>Caixa coletora de sarjeta - CCS 20 - com grelha de ferro - TCC 02 - areia e brita comerciais</t>
  </si>
  <si>
    <t>2003554</t>
  </si>
  <si>
    <t>Caixa coletora de sarjeta - CCS 20 - com grelha de ferro - TCC 02 - areia extraída e brita produzida</t>
  </si>
  <si>
    <t>2003728</t>
  </si>
  <si>
    <t>Caixa coletora de talvegue - CCT 01 - areia e brita comerciais</t>
  </si>
  <si>
    <t>2003727</t>
  </si>
  <si>
    <t>Caixa coletora de talvegue - CCT 01 - areia extraída e brita produzida</t>
  </si>
  <si>
    <t>2003730</t>
  </si>
  <si>
    <t>Caixa coletora de talvegue - CCT 02 - areia e brita comerciais</t>
  </si>
  <si>
    <t>2003729</t>
  </si>
  <si>
    <t>Caixa coletora de talvegue - CCT 02 - areia extraída e brita produzida</t>
  </si>
  <si>
    <t>2003732</t>
  </si>
  <si>
    <t>Caixa coletora de talvegue - CCT 03 - areia e brita comerciais</t>
  </si>
  <si>
    <t>2003731</t>
  </si>
  <si>
    <t>Caixa coletora de talvegue - CCT 03 - areia extraída e brita produzida</t>
  </si>
  <si>
    <t>2003734</t>
  </si>
  <si>
    <t>Caixa coletora de talvegue - CCT 04 - areia e brita comerciais</t>
  </si>
  <si>
    <t>2003733</t>
  </si>
  <si>
    <t>Caixa coletora de talvegue - CCT 04 - areia extraída e brita produzida</t>
  </si>
  <si>
    <t>2003736</t>
  </si>
  <si>
    <t>Caixa coletora de talvegue - CCT 05 - areia e brita comerciais</t>
  </si>
  <si>
    <t>2003735</t>
  </si>
  <si>
    <t>Caixa coletora de talvegue - CCT 05 - areia extraída e brita produzida</t>
  </si>
  <si>
    <t>2003738</t>
  </si>
  <si>
    <t>Caixa coletora de talvegue - CCT 06 - areia e brita comerciais</t>
  </si>
  <si>
    <t>2003737</t>
  </si>
  <si>
    <t>Caixa coletora de talvegue - CCT 06 - areia extraída e brita produzida</t>
  </si>
  <si>
    <t>2003740</t>
  </si>
  <si>
    <t>Caixa coletora de talvegue - CCT 07 - areia e brita comerciais</t>
  </si>
  <si>
    <t>2003739</t>
  </si>
  <si>
    <t>Caixa coletora de talvegue - CCT 07 - areia extraída e brita produzida</t>
  </si>
  <si>
    <t>2003742</t>
  </si>
  <si>
    <t>Caixa coletora de talvegue - CCT 08 - areia e brita comerciais</t>
  </si>
  <si>
    <t>2003741</t>
  </si>
  <si>
    <t>Caixa coletora de talvegue - CCT 08 - areia extraída e brita produzida</t>
  </si>
  <si>
    <t>2003744</t>
  </si>
  <si>
    <t>Caixa coletora de talvegue - CCT 09 - areia e brita comerciais</t>
  </si>
  <si>
    <t>2003743</t>
  </si>
  <si>
    <t>Caixa coletora de talvegue - CCT 09 - areia extraída e brita produzida</t>
  </si>
  <si>
    <t>2003746</t>
  </si>
  <si>
    <t>Caixa coletora de talvegue - CCT 10 - areia e brita comerciais</t>
  </si>
  <si>
    <t>2003745</t>
  </si>
  <si>
    <t>Caixa coletora de talvegue - CCT 10 - areia extraída e brita produzida</t>
  </si>
  <si>
    <t>2003748</t>
  </si>
  <si>
    <t>Caixa coletora de talvegue - CCT 11 - areia e brita comerciais</t>
  </si>
  <si>
    <t>2003747</t>
  </si>
  <si>
    <t>Caixa coletora de talvegue - CCT 11 - areia extraída e brita produzida</t>
  </si>
  <si>
    <t>2003750</t>
  </si>
  <si>
    <t>Caixa coletora de talvegue - CCT 12 - areia e brita comerciais</t>
  </si>
  <si>
    <t>2003749</t>
  </si>
  <si>
    <t>Caixa coletora de talvegue - CCT 12 - areia extraída e brita produzida</t>
  </si>
  <si>
    <t>2003752</t>
  </si>
  <si>
    <t>Caixa coletora de talvegue - CCT 13 - areia e brita comerciais</t>
  </si>
  <si>
    <t>2003751</t>
  </si>
  <si>
    <t>Caixa coletora de talvegue - CCT 13 - areia extraída e brita produzida</t>
  </si>
  <si>
    <t>2003754</t>
  </si>
  <si>
    <t>Caixa coletora de talvegue - CCT 14 - areia e brita comerciais</t>
  </si>
  <si>
    <t>2003753</t>
  </si>
  <si>
    <t>Caixa coletora de talvegue - CCT 14 - areia extraída e brita produzida</t>
  </si>
  <si>
    <t>2003756</t>
  </si>
  <si>
    <t>Caixa coletora de talvegue - CCT 15 - areia e brita comerciais</t>
  </si>
  <si>
    <t>2003755</t>
  </si>
  <si>
    <t>Caixa coletora de talvegue - CCT 15 - areia extraída e brita produzida</t>
  </si>
  <si>
    <t>2003758</t>
  </si>
  <si>
    <t>Caixa coletora de talvegue - CCT 16 - areia e brita comerciais</t>
  </si>
  <si>
    <t>2003757</t>
  </si>
  <si>
    <t>Caixa coletora de talvegue - CCT 16 - areia extraída e brita produzida</t>
  </si>
  <si>
    <t>2003760</t>
  </si>
  <si>
    <t>Caixa coletora de talvegue - CCT 17 - areia e brita comerciais</t>
  </si>
  <si>
    <t>2003759</t>
  </si>
  <si>
    <t>Caixa coletora de talvegue - CCT 17 - areia extraída e brita produzida</t>
  </si>
  <si>
    <t>2003762</t>
  </si>
  <si>
    <t>Caixa coletora de talvegue - CCT 18 - areia e brita comerciais</t>
  </si>
  <si>
    <t>2003761</t>
  </si>
  <si>
    <t>Caixa coletora de talvegue - CCT 18 - areia extraída e brita produzida</t>
  </si>
  <si>
    <t>2003764</t>
  </si>
  <si>
    <t>Caixa coletora de talvegue - CCT 19 - areia e brita comerciais</t>
  </si>
  <si>
    <t>2003763</t>
  </si>
  <si>
    <t>Caixa coletora de talvegue - CCT 19 - areia extraída e brita produzida</t>
  </si>
  <si>
    <t>2003766</t>
  </si>
  <si>
    <t>Caixa coletora de talvegue - CCT 20 - areia e brita comerciais</t>
  </si>
  <si>
    <t>2003765</t>
  </si>
  <si>
    <t>Caixa coletora de talvegue - CCT 20 - areia extraída e brita produzida</t>
  </si>
  <si>
    <t>2003642</t>
  </si>
  <si>
    <t>Caixa de ligação e passagem - CLP 01 - areia e brita comerciais</t>
  </si>
  <si>
    <t>2003641</t>
  </si>
  <si>
    <t>Caixa de ligação e passagem - CLP 01 - areia extraída e brita produzida</t>
  </si>
  <si>
    <t>2003644</t>
  </si>
  <si>
    <t>Caixa de ligação e passagem - CLP 02 - areia e brita comerciais</t>
  </si>
  <si>
    <t>2003643</t>
  </si>
  <si>
    <t>Caixa de ligação e passagem - CLP 02 - areia extraída e brita produzida</t>
  </si>
  <si>
    <t>2003646</t>
  </si>
  <si>
    <t>Caixa de ligação e passagem - CLP 03 - areia e brita comerciais</t>
  </si>
  <si>
    <t>2003645</t>
  </si>
  <si>
    <t>Caixa de ligação e passagem - CLP 03 - areia extraída e brita produzida</t>
  </si>
  <si>
    <t>2003648</t>
  </si>
  <si>
    <t>Caixa de ligação e passagem - CLP 04 - areia e brita comerciais</t>
  </si>
  <si>
    <t>2003647</t>
  </si>
  <si>
    <t>Caixa de ligação e passagem - CLP 04 - areia extraída e brita produzida</t>
  </si>
  <si>
    <t>2003650</t>
  </si>
  <si>
    <t>Caixa de ligação e passagem - CLP 05 - areia e brita comerciais</t>
  </si>
  <si>
    <t>2003649</t>
  </si>
  <si>
    <t>Caixa de ligação e passagem - CLP 05 - areia extraída e brita produzida</t>
  </si>
  <si>
    <t>2003652</t>
  </si>
  <si>
    <t>Caixa de ligação e passagem - CLP 06 - areia e brita comerciais</t>
  </si>
  <si>
    <t>2003651</t>
  </si>
  <si>
    <t>Caixa de ligação e passagem - CLP 06 - areia extraída e brita produzida</t>
  </si>
  <si>
    <t>2003654</t>
  </si>
  <si>
    <t>Caixa de ligação e passagem - CLP 07 - areia e brita comerciais</t>
  </si>
  <si>
    <t>2003653</t>
  </si>
  <si>
    <t>Caixa de ligação e passagem - CLP 07 - areia extraída e brita produzida</t>
  </si>
  <si>
    <t>2003656</t>
  </si>
  <si>
    <t>Caixa de ligação e passagem - CLP 08 - areia e brita comerciais</t>
  </si>
  <si>
    <t>2003655</t>
  </si>
  <si>
    <t>Caixa de ligação e passagem - CLP 08 - areia extraída e brita produzida</t>
  </si>
  <si>
    <t>2003658</t>
  </si>
  <si>
    <t>Caixa de ligação e passagem - CLP 09 - areia e brita comerciais</t>
  </si>
  <si>
    <t>2003657</t>
  </si>
  <si>
    <t>Caixa de ligação e passagem - CLP 09 - areia extraída e brita produzida</t>
  </si>
  <si>
    <t>2003660</t>
  </si>
  <si>
    <t>Caixa de ligação e passagem - CLP 10 - areia e brita comerciais</t>
  </si>
  <si>
    <t>2003659</t>
  </si>
  <si>
    <t>Caixa de ligação e passagem - CLP 10 - areia extraída e brita produzida</t>
  </si>
  <si>
    <t>2003662</t>
  </si>
  <si>
    <t>Caixa de ligação e passagem - CLP 11 - areia e brita comerciais</t>
  </si>
  <si>
    <t>2003661</t>
  </si>
  <si>
    <t>Caixa de ligação e passagem - CLP 11 - areia extraída e brita produzida</t>
  </si>
  <si>
    <t>2003664</t>
  </si>
  <si>
    <t>Caixa de ligação e passagem - CLP 12 - areia e brita comerciais</t>
  </si>
  <si>
    <t>2003663</t>
  </si>
  <si>
    <t>Caixa de ligação e passagem - CLP 12 - areia extraída e brita produzida</t>
  </si>
  <si>
    <t>2003666</t>
  </si>
  <si>
    <t>Caixa de ligação e passagem - CLP 13 - areia e brita comerciais</t>
  </si>
  <si>
    <t>2003665</t>
  </si>
  <si>
    <t>Caixa de ligação e passagem - CLP 13 - areia extraída e brita produzida</t>
  </si>
  <si>
    <t>2003668</t>
  </si>
  <si>
    <t>Caixa de ligação e passagem - CLP 14 - areia e brita comerciais</t>
  </si>
  <si>
    <t>2003667</t>
  </si>
  <si>
    <t>Caixa de ligação e passagem - CLP 14 - areia extraída e brita produzida</t>
  </si>
  <si>
    <t>2003670</t>
  </si>
  <si>
    <t>Caixa de ligação e passagem - CLP 15 - areia e brita comerciais</t>
  </si>
  <si>
    <t>2003669</t>
  </si>
  <si>
    <t>Caixa de ligação e passagem - CLP 15 - areia extraída e brita produzida</t>
  </si>
  <si>
    <t>2003672</t>
  </si>
  <si>
    <t>Caixa de ligação e passagem - CLP 16 - areia e brita comerciais</t>
  </si>
  <si>
    <t>2003671</t>
  </si>
  <si>
    <t>Caixa de ligação e passagem - CLP 16 - areia extraída e brita produzida</t>
  </si>
  <si>
    <t>2003674</t>
  </si>
  <si>
    <t>Caixa de ligação e passagem - CLP 17 - areia e brita comerciais</t>
  </si>
  <si>
    <t>2003673</t>
  </si>
  <si>
    <t>Caixa de ligação e passagem - CLP 17 - areia extraída e brita produzida</t>
  </si>
  <si>
    <t>2003676</t>
  </si>
  <si>
    <t>Caixa de ligação e passagem - CLP 18 - areia e brita comerciais</t>
  </si>
  <si>
    <t>2003675</t>
  </si>
  <si>
    <t>Caixa de ligação e passagem - CLP 18 - areia extraída e brita produzida</t>
  </si>
  <si>
    <t>2003854</t>
  </si>
  <si>
    <t>Camada drenante para proteção de muros de contenção - areia comercial</t>
  </si>
  <si>
    <t>2003855</t>
  </si>
  <si>
    <t>Camada drenante para proteção de muros de contenção - areia extraída</t>
  </si>
  <si>
    <t>2003856</t>
  </si>
  <si>
    <t>Camada drenante para proteção de muros de contenção - brita comercial</t>
  </si>
  <si>
    <t>2003857</t>
  </si>
  <si>
    <t>Camada drenante para proteção de muros de contenção - brita produzida</t>
  </si>
  <si>
    <t>2019782</t>
  </si>
  <si>
    <t>Canal em polietileno e polipropileno com efeito autolimpante e abertura de captação em ferro fundido dúctil - carga de controle de 900 kN - 100,0 x 21,0 x 57,9 cm - fornecimento e instalação em pavimento de asfalto</t>
  </si>
  <si>
    <t>2019783</t>
  </si>
  <si>
    <t>Canal em polietileno e polipropileno com efeito autolimpante e abertura de captação em ferro fundido dúctil - carga de controle de 900 kN - 100,0 x 25,2 x 66,5 cm - fornecimento e instalação em pavimento de asfalto</t>
  </si>
  <si>
    <t>2019784</t>
  </si>
  <si>
    <t>Canal em polietileno e polipropileno com efeito autolimpante e abertura de captação em ferro fundido dúctil - carga de controle de 900 kN - 100,0 x 42,0 x 95,0 cm - fornecimento e instalação em pavimento de asfalto</t>
  </si>
  <si>
    <t>2019785</t>
  </si>
  <si>
    <t>Canal em polietileno e polipropileno com efeito autolimpante e abertura de captação em ferro fundido dúctil - carga de controle de 900 kN - 114,2 x 78,0 x 106,0 cm - fornecimento e instalação em pavimento de asfalto</t>
  </si>
  <si>
    <t>2019776</t>
  </si>
  <si>
    <t>Canal em polietileno e polipropileno com efeito autolimpante e grelha de encaixe em ferro fundido dúctil - carga de controle de 400 kN - 100,0 x 14,7 x 18,6 cm - fornecimento e instalação em pavimento de asfalto</t>
  </si>
  <si>
    <t>2019777</t>
  </si>
  <si>
    <t>Canal em polietileno e polipropileno com efeito autolimpante e grelha de encaixe em ferro fundido dúctil - carga de controle de 400 kN - 100,0 x 24,7 x 23,6 cm - fornecimento e instalação em pavimento de asfalto</t>
  </si>
  <si>
    <t>2019778</t>
  </si>
  <si>
    <t>Canal em polietileno e polipropileno com efeito autolimpante e grelha de encaixe em ferro fundido dúctil - carga de controle de 400 kN - 100,0 x 34,9 x 29,4 cm - fornecimento e instalação em pavimento de asfalto</t>
  </si>
  <si>
    <t>2019779</t>
  </si>
  <si>
    <t>Canal em polietileno e polipropileno com efeito autolimpante e grelha de encaixe em ferro fundido dúctil - carga de controle de 600 kN - 100,0 x 16,0 x 15,0 cm - fornecimento e instalação em pavimento de asfalto</t>
  </si>
  <si>
    <t>2019780</t>
  </si>
  <si>
    <t>Canal em polietileno e polipropileno com efeito autolimpante e grelha de encaixe em ferro fundido dúctil - carga de controle de 600 kN - 100,0 x 21,2 x 21,0 cm - fornecimento e instalação em pavimento de asfalto</t>
  </si>
  <si>
    <t>2019781</t>
  </si>
  <si>
    <t>Canal em polietileno e polipropileno com efeito autolimpante e grelha de encaixe em ferro fundido dúctil - carga de controle de 600 kN - 100,0 x 26,2 x 20,0 cm - fornecimento e instalação em pavimento de asfalto</t>
  </si>
  <si>
    <t>2019773</t>
  </si>
  <si>
    <t>Canal em polietileno e polipropileno com efeito autolimpante e grelha de encaixe em poliamida reforçada - carga de controle de 250 kN - 100,0 x 16,0 x 15,0 cm - fornecimento e instalação em pavimento de asfalto</t>
  </si>
  <si>
    <t>2019774</t>
  </si>
  <si>
    <t>Canal em polietileno e polipropileno com efeito autolimpante e grelha de encaixe em poliamida reforçada - carga de controle de 250 kN - 100,0 x 16,0 x 20,0 cm - fornecimento e instalação em pavimento de asfalto</t>
  </si>
  <si>
    <t>2019775</t>
  </si>
  <si>
    <t>Canal em polietileno e polipropileno com efeito autolimpante e grelha de encaixe em poliamida reforçada - carga de controle de 250 kN - 100,0 x 16,0 x 7,5 cm - fornecimento e instalação em pavimento de asfalto</t>
  </si>
  <si>
    <t>2019755</t>
  </si>
  <si>
    <t>Canal monobloco com corpo e grelha em concreto polímero com efeito autolimpante - carga de controle de 400 kN - 100,0 x 15,0 x 23,0 cm - fornecimento e instalação em pavimento de asfalto</t>
  </si>
  <si>
    <t>2019764</t>
  </si>
  <si>
    <t>Canal monobloco com corpo e grelha em concreto polímero com efeito autolimpante - carga de controle de 400 kN - 100,0 x 15,0 x 23,0 cm - fornecimento e instalação em pavimento de concreto</t>
  </si>
  <si>
    <t>2019756</t>
  </si>
  <si>
    <t>Canal monobloco com corpo e grelha em concreto polímero com efeito autolimpante - carga de controle de 400 kN - 100,0 x 25,0 x 32,0 cm - fornecimento e instalação em pavimento de asfalto</t>
  </si>
  <si>
    <t>2019765</t>
  </si>
  <si>
    <t>Canal monobloco com corpo e grelha em concreto polímero com efeito autolimpante - carga de controle de 400 kN - 100,0 x 25,0 x 32,0 cm - fornecimento e instalação em pavimento de concreto</t>
  </si>
  <si>
    <t>2019757</t>
  </si>
  <si>
    <t>Canal monobloco com corpo e grelha em concreto polímero com efeito autolimpante - carga de controle de 900 kN - 100,0 x 16,0 x 26,5 cm - fornecimento e instalação em pavimento de asfalto</t>
  </si>
  <si>
    <t>2019766</t>
  </si>
  <si>
    <t>Canal monobloco com corpo e grelha em concreto polímero com efeito autolimpante - carga de controle de 900 kN - 100,0 x 16,0 x 26,5 cm - fornecimento e instalação em pavimento de concreto</t>
  </si>
  <si>
    <t>2019758</t>
  </si>
  <si>
    <t>Canal monobloco com corpo e grelha em concreto polímero com efeito autolimpante - carga de controle de 900 kN - 100,0 x 21,0 x 28,0 cm - fornecimento e instalação em pavimento de asfalto</t>
  </si>
  <si>
    <t>2019767</t>
  </si>
  <si>
    <t>Canal monobloco com corpo e grelha em concreto polímero com efeito autolimpante - carga de controle de 900 kN - 100,0 x 21,0 x 28,0 cm - fornecimento e instalação em pavimento de concreto</t>
  </si>
  <si>
    <t>2019759</t>
  </si>
  <si>
    <t>Canal monobloco com corpo e grelha em concreto polímero com efeito autolimpante - carga de controle de 900 kN - 100,0 x 21,0 x 38,0 cm - fornecimento e instalação em pavimento de asfalto</t>
  </si>
  <si>
    <t>2019768</t>
  </si>
  <si>
    <t>Canal monobloco com corpo e grelha em concreto polímero com efeito autolimpante - carga de controle de 900 kN - 100,0 x 21,0 x 38,0 cm - fornecimento e instalação em pavimento de concreto</t>
  </si>
  <si>
    <t>2019760</t>
  </si>
  <si>
    <t>Canal monobloco com corpo e grelha em concreto polímero com efeito autolimpante - carga de controle de 900 kN - 100,0 x 21,0 x 48,0 cm - fornecimento e instalação em pavimento de asfalto</t>
  </si>
  <si>
    <t>2019769</t>
  </si>
  <si>
    <t>Canal monobloco com corpo e grelha em concreto polímero com efeito autolimpante - carga de controle de 900 kN - 100,0 x 21,0 x 48,0 cm - fornecimento e instalação em pavimento de concreto</t>
  </si>
  <si>
    <t>2019761</t>
  </si>
  <si>
    <t>Canal monobloco com corpo e grelha em concreto polímero com efeito autolimpante - carga de controle de 900 kN - 100,0 x 26,0 x 33,0 cm - fornecimento e instalação em pavimento de asfalto</t>
  </si>
  <si>
    <t>2019770</t>
  </si>
  <si>
    <t>Canal monobloco com corpo e grelha em concreto polímero com efeito autolimpante - carga de controle de 900 kN - 100,0 x 26,0 x 33,0 cm - fornecimento e instalação em pavimento de concreto</t>
  </si>
  <si>
    <t>2019762</t>
  </si>
  <si>
    <t>Canal monobloco com corpo e grelha em concreto polímero com efeito autolimpante - carga de controle de 900 kN - 100,0 x 26,0 x 53,0 cm - fornecimento e instalação em pavimento de asfalto</t>
  </si>
  <si>
    <t>2019771</t>
  </si>
  <si>
    <t>Canal monobloco com corpo e grelha em concreto polímero com efeito autolimpante - carga de controle de 900 kN - 100,0 x 26,0 x 53,0 cm - fornecimento e instalação em pavimento de concreto</t>
  </si>
  <si>
    <t>2019763</t>
  </si>
  <si>
    <t>Canal monobloco com corpo e grelha em concreto polímero com efeito autolimpante - carga de controle de 900 kN - 200,0 x 40,0 x 59,5 cm - fornecimento e instalação em pavimento de asfalto</t>
  </si>
  <si>
    <t>2019772</t>
  </si>
  <si>
    <t>Canal monobloco com corpo e grelha em concreto polímero com efeito autolimpante - carga de controle de 900 kN - 200,0 x 40,0 x 59,5 cm - fornecimento e instalação em pavimento de concreto</t>
  </si>
  <si>
    <t>2003811</t>
  </si>
  <si>
    <t>Canaleta de concreto - CAU 01 - seção de 20 x 20 cm - espessura de 10 cm - apoiada em toda a extensão</t>
  </si>
  <si>
    <t>2003812</t>
  </si>
  <si>
    <t>Canaleta de concreto - CAU 02 - seção de 25 x 25 cm - espessura de 10 cm - apoiada em toda a extensão</t>
  </si>
  <si>
    <t>2003813</t>
  </si>
  <si>
    <t>Canaleta de concreto - CAU 03 - seção de 30 x 30 cm - espessura de 10 cm - apoiada em toda a extensão</t>
  </si>
  <si>
    <t>2003814</t>
  </si>
  <si>
    <t>Canaleta de concreto - CAU 04 - seção de 35 x 35 cm - espessura de 10 cm - apoiada em toda a extensão</t>
  </si>
  <si>
    <t>2003815</t>
  </si>
  <si>
    <t>Canaleta de concreto - CAU 05 - seção de 40 x 40 cm - espessura de 10 cm - apoiada em toda a extensão</t>
  </si>
  <si>
    <t>2003816</t>
  </si>
  <si>
    <t>Canaleta de concreto - CAU 06 - seção de 50 x 50 cm - espessura de 10 cm - apoiada em toda a extensão</t>
  </si>
  <si>
    <t>2003817</t>
  </si>
  <si>
    <t>Canaleta de concreto - CAU 07 - seção de 60 x 60 cm - espessura de 10 cm - apoiada em toda a extensão</t>
  </si>
  <si>
    <t>2003799</t>
  </si>
  <si>
    <t>Canaleta meia cana D = 0,30 m assente sobre lastro de areia - areia e brita comerciais - fornecimento e instalação</t>
  </si>
  <si>
    <t>2003798</t>
  </si>
  <si>
    <t>Canaleta meia cana D = 0,30 m assente sobre lastro de areia - areia extraída e brita produzida - fornecimento e instalação</t>
  </si>
  <si>
    <t>2003801</t>
  </si>
  <si>
    <t>Canaleta meia cana D = 0,40 m assente sobre lastro de areia - areia e brita comerciais - fornecimento e instalação</t>
  </si>
  <si>
    <t>2003800</t>
  </si>
  <si>
    <t>Canaleta meia cana D = 0,40 m assente sobre lastro de areia - areia extraída e brita produzida - fornecimento e instalação</t>
  </si>
  <si>
    <t>2003714</t>
  </si>
  <si>
    <t>Chaminé dos poços de visita - CPV 01 - areia e brita comerciais</t>
  </si>
  <si>
    <t>2003713</t>
  </si>
  <si>
    <t>Chaminé dos poços de visita - CPV 01 - areia extraída e brita produzida</t>
  </si>
  <si>
    <t>2003716</t>
  </si>
  <si>
    <t>Chaminé dos poços de visita - CPV 02 - areia e brita comerciais</t>
  </si>
  <si>
    <t>2003715</t>
  </si>
  <si>
    <t>Chaminé dos poços de visita - CPV 02 - areia extraída e brita produzida</t>
  </si>
  <si>
    <t>2003718</t>
  </si>
  <si>
    <t>Chaminé dos poços de visita - CPV 03 - areia e brita comerciais</t>
  </si>
  <si>
    <t>2003717</t>
  </si>
  <si>
    <t>Chaminé dos poços de visita - CPV 03 - areia extraída e brita produzida</t>
  </si>
  <si>
    <t>2003720</t>
  </si>
  <si>
    <t>Chaminé dos poços de visita - CPV 04 - areia e brita comerciais</t>
  </si>
  <si>
    <t>2003719</t>
  </si>
  <si>
    <t>Chaminé dos poços de visita - CPV 04 - areia extraída e brita produzida</t>
  </si>
  <si>
    <t>2003722</t>
  </si>
  <si>
    <t>Chaminé dos poços de visita - CPV 05 - areia e brita comerciais</t>
  </si>
  <si>
    <t>2003721</t>
  </si>
  <si>
    <t>Chaminé dos poços de visita - CPV 05 - areia extraída e brita produzida</t>
  </si>
  <si>
    <t>2003724</t>
  </si>
  <si>
    <t>Chaminé dos poços de visita - CPV 06 - areia e brita comerciais</t>
  </si>
  <si>
    <t>2003723</t>
  </si>
  <si>
    <t>Chaminé dos poços de visita - CPV 06 - areia extraída e brita produzida</t>
  </si>
  <si>
    <t>2003726</t>
  </si>
  <si>
    <t>Chaminé dos poços de visita - CPV 07 - areia e brita comerciais</t>
  </si>
  <si>
    <t>2003725</t>
  </si>
  <si>
    <t>Chaminé dos poços de visita - CPV 07 - areia extraída e brita produzida</t>
  </si>
  <si>
    <t>2003859</t>
  </si>
  <si>
    <t>Colchão drenante com espalhamento e compactação mecânicos - brita produzida</t>
  </si>
  <si>
    <t>2003861</t>
  </si>
  <si>
    <t>Coluna drenante D = 20 cm - areia comercial</t>
  </si>
  <si>
    <t>2003862</t>
  </si>
  <si>
    <t>Coluna drenante D = 20 cm - areia extraída</t>
  </si>
  <si>
    <t>2003405</t>
  </si>
  <si>
    <t>Descida d'água de aterros em degraus - DAD 01 - areia e brita comerciais</t>
  </si>
  <si>
    <t>2003404</t>
  </si>
  <si>
    <t>Descida d'água de aterros em degraus - DAD 01 - areia extraída e brita produzida</t>
  </si>
  <si>
    <t>2003407</t>
  </si>
  <si>
    <t>Descida d'água de aterros em degraus - DAD 02 - areia e brita comerciais</t>
  </si>
  <si>
    <t>2003406</t>
  </si>
  <si>
    <t>Descida d'água de aterros em degraus - DAD 02 - areia extraída e brita produzida</t>
  </si>
  <si>
    <t>2003409</t>
  </si>
  <si>
    <t>Descida d'água de aterros em degraus - DAD 03 - areia e brita comerciais</t>
  </si>
  <si>
    <t>2003408</t>
  </si>
  <si>
    <t>Descida d'água de aterros em degraus - DAD 03 - areia extraída e brita produzida</t>
  </si>
  <si>
    <t>2003411</t>
  </si>
  <si>
    <t>Descida d'água de aterros em degraus - DAD 04 - areia e brita comerciais</t>
  </si>
  <si>
    <t>2003410</t>
  </si>
  <si>
    <t>Descida d'água de aterros em degraus - DAD 04 - areia extraída e brita produzida</t>
  </si>
  <si>
    <t>2003413</t>
  </si>
  <si>
    <t>Descida d'água de aterros em degraus - DAD 05 - areia e brita comerciais</t>
  </si>
  <si>
    <t>2003412</t>
  </si>
  <si>
    <t>Descida d'água de aterros em degraus - DAD 05 - areia extraída e brita produzida</t>
  </si>
  <si>
    <t>2003415</t>
  </si>
  <si>
    <t>Descida d'água de aterros em degraus - DAD 06 - areia e brita comerciais</t>
  </si>
  <si>
    <t>2003414</t>
  </si>
  <si>
    <t>Descida d'água de aterros em degraus - DAD 06 - areia extraída e brita produzida</t>
  </si>
  <si>
    <t>2003417</t>
  </si>
  <si>
    <t>Descida d'água de aterros em degraus - DAD 07 - areia e brita comerciais</t>
  </si>
  <si>
    <t>2003416</t>
  </si>
  <si>
    <t>Descida d'água de aterros em degraus - DAD 07 - areia extraída e brita produzida</t>
  </si>
  <si>
    <t>2003419</t>
  </si>
  <si>
    <t>Descida d'água de aterros em degraus - DAD 08 - areia e brita comerciais</t>
  </si>
  <si>
    <t>2003418</t>
  </si>
  <si>
    <t>Descida d'água de aterros em degraus - DAD 08 - areia extraída e brita produzida</t>
  </si>
  <si>
    <t>2003421</t>
  </si>
  <si>
    <t>Descida d'água de aterros em degraus - DAD 09 - areia e brita comerciais</t>
  </si>
  <si>
    <t>2003420</t>
  </si>
  <si>
    <t>Descida d'água de aterros em degraus - DAD 09 - areia extraída e brita produzida</t>
  </si>
  <si>
    <t>2003423</t>
  </si>
  <si>
    <t>Descida d'água de aterros em degraus - DAD 10 - areia e brita comerciais</t>
  </si>
  <si>
    <t>2003422</t>
  </si>
  <si>
    <t>Descida d'água de aterros em degraus - DAD 10 - areia extraída e brita produzida</t>
  </si>
  <si>
    <t>2003425</t>
  </si>
  <si>
    <t>Descida d'água de aterros em degraus - DAD 11 - areia e brita comerciais</t>
  </si>
  <si>
    <t>2003424</t>
  </si>
  <si>
    <t>Descida d'água de aterros em degraus - DAD 11 - areia extraída e brita produzida</t>
  </si>
  <si>
    <t>2003427</t>
  </si>
  <si>
    <t>Descida d'água de aterros em degraus - DAD 12 - areia e brita comerciais</t>
  </si>
  <si>
    <t>2003426</t>
  </si>
  <si>
    <t>Descida d'água de aterros em degraus - DAD 12 - areia extraída e brita produzida</t>
  </si>
  <si>
    <t>2003429</t>
  </si>
  <si>
    <t>Descida d'água de aterros em degraus - DAD 13 - areia e brita comerciais</t>
  </si>
  <si>
    <t>2003428</t>
  </si>
  <si>
    <t>Descida d'água de aterros em degraus - DAD 13 - areia extraída e brita produzida</t>
  </si>
  <si>
    <t>2003431</t>
  </si>
  <si>
    <t>Descida d'água de aterros em degraus - DAD 14 - areia e brita comerciais</t>
  </si>
  <si>
    <t>2003430</t>
  </si>
  <si>
    <t>Descida d'água de aterros em degraus - DAD 14 - areia extraída e brita produzida</t>
  </si>
  <si>
    <t>2003433</t>
  </si>
  <si>
    <t>Descida d'água de aterros em degraus - DAD 15 - areia e brita comerciais</t>
  </si>
  <si>
    <t>2003432</t>
  </si>
  <si>
    <t>Descida d'água de aterros em degraus - DAD 15 - areia extraída e brita produzida</t>
  </si>
  <si>
    <t>2003435</t>
  </si>
  <si>
    <t>Descida d'água de aterros em degraus - DAD 16 - areia e brita comerciais</t>
  </si>
  <si>
    <t>2003434</t>
  </si>
  <si>
    <t>Descida d'água de aterros em degraus - DAD 16 - areia extraída e brita produzida</t>
  </si>
  <si>
    <t>2003437</t>
  </si>
  <si>
    <t>Descida d'água de aterros em degraus - DAD 17 - areia e brita comerciais</t>
  </si>
  <si>
    <t>2003436</t>
  </si>
  <si>
    <t>Descida d'água de aterros em degraus - DAD 17 - areia extraída e brita produzida</t>
  </si>
  <si>
    <t>2003439</t>
  </si>
  <si>
    <t>Descida d'água de aterros em degraus - DAD 18 - areia e brita comerciais</t>
  </si>
  <si>
    <t>2003438</t>
  </si>
  <si>
    <t>Descida d'água de aterros em degraus - DAD 18 - areia extraída e brita produzida</t>
  </si>
  <si>
    <t>2003389</t>
  </si>
  <si>
    <t>Descida d'água de aterros tipo rápido - DAR 01 - areia e brita comerciais</t>
  </si>
  <si>
    <t>2003388</t>
  </si>
  <si>
    <t>Descida d'água de aterros tipo rápido - DAR 01 - areia extraída e brita produzida</t>
  </si>
  <si>
    <t>2003391</t>
  </si>
  <si>
    <t>Descida d'água de aterros tipo rápido - DAR 02 - areia e brita comerciais</t>
  </si>
  <si>
    <t>2003390</t>
  </si>
  <si>
    <t>Descida d'água de aterros tipo rápido - DAR 02 - areia extraída e brita produzida</t>
  </si>
  <si>
    <t>2003393</t>
  </si>
  <si>
    <t>Descida d'água de aterros tipo rápido - DAR 03 - areia e brita comerciais</t>
  </si>
  <si>
    <t>2003392</t>
  </si>
  <si>
    <t>Descida d'água de aterros tipo rápido - DAR 03 - areia extraída e brita produzida</t>
  </si>
  <si>
    <t>2003395</t>
  </si>
  <si>
    <t>Descida d'água de aterros tipo rápido - DAR 04 - areia e brita comerciais</t>
  </si>
  <si>
    <t>2003394</t>
  </si>
  <si>
    <t>Descida d'água de aterros tipo rápido - DAR 04 - areia extraída e brita produzida</t>
  </si>
  <si>
    <t>2003397</t>
  </si>
  <si>
    <t>Descida d'água de cortes em degraus - DCD 01 - areia e brita comerciais</t>
  </si>
  <si>
    <t>2003396</t>
  </si>
  <si>
    <t>Descida d'água de cortes em degraus - DCD 01 - areia extraída e brita produzida</t>
  </si>
  <si>
    <t>2003399</t>
  </si>
  <si>
    <t>Descida d'água de cortes em degraus - DCD 02 - areia e brita comerciais</t>
  </si>
  <si>
    <t>2003398</t>
  </si>
  <si>
    <t>Descida d'água de cortes em degraus - DCD 02 - areia extraída e brita produzida</t>
  </si>
  <si>
    <t>2003401</t>
  </si>
  <si>
    <t>Descida d'água de cortes em degraus - DCD 03 - areia e brita comerciais</t>
  </si>
  <si>
    <t>2003400</t>
  </si>
  <si>
    <t>Descida d'água de cortes em degraus - DCD 03 - areia extraída e brita produzida</t>
  </si>
  <si>
    <t>2003403</t>
  </si>
  <si>
    <t>Descida d'água de cortes em degraus - DCD 04 - areia e brita comerciais</t>
  </si>
  <si>
    <t>2003402</t>
  </si>
  <si>
    <t>Descida d'água de cortes em degraus - DCD 04 - areia extraída e brita produzida</t>
  </si>
  <si>
    <t>2003448</t>
  </si>
  <si>
    <t>Dissipador de energia - DEB 01 - areia extraída e brita e pedra de mão produzidas</t>
  </si>
  <si>
    <t>2003449</t>
  </si>
  <si>
    <t>Dissipador de energia - DEB 01 - areia, brita e pedra de mão comerciais</t>
  </si>
  <si>
    <t>2003450</t>
  </si>
  <si>
    <t>Dissipador de energia - DEB 02 - areia extraída e brita e pedra de mão produzidas</t>
  </si>
  <si>
    <t>2003451</t>
  </si>
  <si>
    <t>Dissipador de energia - DEB 02 - areia, brita e pedra de mão comerciais</t>
  </si>
  <si>
    <t>2003452</t>
  </si>
  <si>
    <t>Dissipador de energia - DEB 03 - areia extraída e brita e pedra de mão produzidas</t>
  </si>
  <si>
    <t>2003453</t>
  </si>
  <si>
    <t>Dissipador de energia - DEB 03 - areia, brita e pedra de mão comerciais</t>
  </si>
  <si>
    <t>2003454</t>
  </si>
  <si>
    <t>Dissipador de energia - DEB 04 - areia extraída e brita e pedra de mão produzidas</t>
  </si>
  <si>
    <t>2003455</t>
  </si>
  <si>
    <t>Dissipador de energia - DEB 04 - areia, brita e pedra de mão comerciais</t>
  </si>
  <si>
    <t>2003456</t>
  </si>
  <si>
    <t>Dissipador de energia - DEB 05 - areia extraída e brita e pedra de mão produzidas</t>
  </si>
  <si>
    <t>2003457</t>
  </si>
  <si>
    <t>Dissipador de energia - DEB 05 - areia, brita e pedra de mão comerciais</t>
  </si>
  <si>
    <t>2003458</t>
  </si>
  <si>
    <t>Dissipador de energia - DEB 06 - areia extraída e brita e pedra de mão produzidas</t>
  </si>
  <si>
    <t>2003459</t>
  </si>
  <si>
    <t>Dissipador de energia - DEB 06 - areia, brita e pedra de mão comerciais</t>
  </si>
  <si>
    <t>2003460</t>
  </si>
  <si>
    <t>Dissipador de energia - DEB 07 - areia extraída e brita e pedra de mão produzidas</t>
  </si>
  <si>
    <t>2003461</t>
  </si>
  <si>
    <t>Dissipador de energia - DEB 07 - areia, brita e pedra de mão comerciais</t>
  </si>
  <si>
    <t>2003462</t>
  </si>
  <si>
    <t>Dissipador de energia - DEB 08 - areia extraída e brita e pedra de mão produzidas</t>
  </si>
  <si>
    <t>2003463</t>
  </si>
  <si>
    <t>Dissipador de energia - DEB 08 - areia, brita e pedra de mão comerciais</t>
  </si>
  <si>
    <t>2003464</t>
  </si>
  <si>
    <t>Dissipador de energia - DEB 09 - areia extraída e brita e pedra de mão produzidas</t>
  </si>
  <si>
    <t>2003465</t>
  </si>
  <si>
    <t>Dissipador de energia - DEB 09 - areia, brita e pedra de mão comerciais</t>
  </si>
  <si>
    <t>2003466</t>
  </si>
  <si>
    <t>Dissipador de energia - DEB 10 - areia extraída e brita e pedra de mão produzidas</t>
  </si>
  <si>
    <t>2003467</t>
  </si>
  <si>
    <t>Dissipador de energia - DEB 10 - areia, brita e pedra de mão comerciais</t>
  </si>
  <si>
    <t>2003468</t>
  </si>
  <si>
    <t>Dissipador de energia - DEB 11 - areia extraída e brita e pedra de mão produzidas</t>
  </si>
  <si>
    <t>2003469</t>
  </si>
  <si>
    <t>Dissipador de energia - DEB 11 - areia, brita e pedra de mão comerciais</t>
  </si>
  <si>
    <t>2003470</t>
  </si>
  <si>
    <t>Dissipador de energia - DEB 12 - areia extraída e brita e pedra de mão produzidas</t>
  </si>
  <si>
    <t>2003471</t>
  </si>
  <si>
    <t>Dissipador de energia - DEB 12 - areia, brita e pedra de mão comerciais</t>
  </si>
  <si>
    <t>2003472</t>
  </si>
  <si>
    <t>Dissipador de energia - DEB 13 - areia extraída e brita e pedra de mão produzidas</t>
  </si>
  <si>
    <t>2003473</t>
  </si>
  <si>
    <t>Dissipador de energia - DEB 13 - areia, brita e pedra de mão comerciais</t>
  </si>
  <si>
    <t>2003475</t>
  </si>
  <si>
    <t>Dissipador de energia - DED 01 - areia e brita comerciais</t>
  </si>
  <si>
    <t>2003474</t>
  </si>
  <si>
    <t>Dissipador de energia - DED 01 - areia extraída e brita produzida</t>
  </si>
  <si>
    <t>2003441</t>
  </si>
  <si>
    <t>Dissipador de energia - DES 01 - areia e pedra de mão comerciais</t>
  </si>
  <si>
    <t>2003440</t>
  </si>
  <si>
    <t>Dissipador de energia - DES 01 - areia extraída e pedra de mão produzida</t>
  </si>
  <si>
    <t>2003443</t>
  </si>
  <si>
    <t>Dissipador de energia - DES 02 - areia e pedra de mão comerciais</t>
  </si>
  <si>
    <t>2003442</t>
  </si>
  <si>
    <t>Dissipador de energia - DES 02 - areia extraída e pedra de mão produzida</t>
  </si>
  <si>
    <t>2003445</t>
  </si>
  <si>
    <t>Dissipador de energia - DES 03 - areia e pedra de mão comerciais</t>
  </si>
  <si>
    <t>2003444</t>
  </si>
  <si>
    <t>Dissipador de energia - DES 03 - areia extraída e pedra de mão produzida</t>
  </si>
  <si>
    <t>2003447</t>
  </si>
  <si>
    <t>Dissipador de energia - DES 04 - areia e pedra de mão comerciais</t>
  </si>
  <si>
    <t>2003446</t>
  </si>
  <si>
    <t>Dissipador de energia - DES 04 - areia extraída e pedra de mão produzida</t>
  </si>
  <si>
    <t>2004516</t>
  </si>
  <si>
    <t>Dreno de pavimento em microvala com geocomposto drenante H = 0,40 m - inclusive corte, enchimento com areia e selo asfáltico</t>
  </si>
  <si>
    <t>2004517</t>
  </si>
  <si>
    <t>Dreno de pavimento em microvala com geocomposto drenante H = 0,60 m - inclusive corte, enchimento com areia e selo asfáltico</t>
  </si>
  <si>
    <t>2007971</t>
  </si>
  <si>
    <t>Dreno de PVC D = 100 mm para OAE - fornecimento e instalação</t>
  </si>
  <si>
    <t>2008091</t>
  </si>
  <si>
    <t>Dreno de PVC D = 150 mm para OAE - fornecimento e instalação</t>
  </si>
  <si>
    <t>2006408</t>
  </si>
  <si>
    <t>Dreno de PVC D = 75 mm para OAE - fornecimento e instalação</t>
  </si>
  <si>
    <t>2015642</t>
  </si>
  <si>
    <t>Dreno em tubo de aço galvanizado D = 100 mm em OAE - fornecimento e instalação</t>
  </si>
  <si>
    <t>2015641</t>
  </si>
  <si>
    <t>Dreno em tubo de aço galvanizado D = 80 mm em OAE - fornecimento e instalação</t>
  </si>
  <si>
    <t>2004509</t>
  </si>
  <si>
    <t>Dreno longitudinal de pavimento H = 0,40 m - com geocomposto drenante</t>
  </si>
  <si>
    <t>2004510</t>
  </si>
  <si>
    <t>Dreno longitudinal de pavimento H = 0,60 m - com geocomposto drenante</t>
  </si>
  <si>
    <t>2004511</t>
  </si>
  <si>
    <t>Dreno longitudinal de pavimento H = 1,00 m - com geocomposto drenante</t>
  </si>
  <si>
    <t>2004512</t>
  </si>
  <si>
    <t>Dreno longitudinal de pavimento H = 1,50 m - com geocomposto drenante</t>
  </si>
  <si>
    <t>2003843</t>
  </si>
  <si>
    <t>Dreno longitudinal profundo em tubo de concreto D = 0,40 m em vala de H = 1,10 m e L = 1,00 m com brita envolta em geotêxtil</t>
  </si>
  <si>
    <t>2003915</t>
  </si>
  <si>
    <t>Dreno longitudinal profundo para corte em rocha - DPR 01 - tubo de concreto perfurado e brita comercial</t>
  </si>
  <si>
    <t>2003914</t>
  </si>
  <si>
    <t>Dreno longitudinal profundo para corte em rocha - DPR 01 - tubo de concreto perfurado e brita produzida</t>
  </si>
  <si>
    <t>2003589</t>
  </si>
  <si>
    <t>Dreno longitudinal profundo para corte em rocha - DPR 01 - tubo PEAD e brita comercial</t>
  </si>
  <si>
    <t>2003588</t>
  </si>
  <si>
    <t>Dreno longitudinal profundo para corte em rocha - DPR 01 - tubo PEAD e brita produzida</t>
  </si>
  <si>
    <t>2003917</t>
  </si>
  <si>
    <t>Dreno longitudinal profundo para corte em rocha - DPR 02 - tubo de concreto perfurado e brita comercial</t>
  </si>
  <si>
    <t>2003916</t>
  </si>
  <si>
    <t>Dreno longitudinal profundo para corte em rocha - DPR 02 - tubo de concreto perfurado e brita produzida</t>
  </si>
  <si>
    <t>2003591</t>
  </si>
  <si>
    <t>Dreno longitudinal profundo para corte em rocha - DPR 02 - tubo PEAD e brita comercial</t>
  </si>
  <si>
    <t>2003590</t>
  </si>
  <si>
    <t>Dreno longitudinal profundo para corte em rocha - DPR 02 - tubo PEAD e brita produzida</t>
  </si>
  <si>
    <t>2003593</t>
  </si>
  <si>
    <t>Dreno longitudinal profundo para corte em rocha - DPR 03 - brita comercial</t>
  </si>
  <si>
    <t>2003592</t>
  </si>
  <si>
    <t>Dreno longitudinal profundo para corte em rocha - DPR 03 - brita produzida</t>
  </si>
  <si>
    <t>2003595</t>
  </si>
  <si>
    <t>Dreno longitudinal profundo para corte em rocha - DPR 04 - brita comercial</t>
  </si>
  <si>
    <t>2003594</t>
  </si>
  <si>
    <t>Dreno longitudinal profundo para corte em rocha - DPR 04 - brita produzida</t>
  </si>
  <si>
    <t>2003597</t>
  </si>
  <si>
    <t>Dreno longitudinal profundo para corte em rocha - DPR 05 - tubo de concreto poroso e areia comercial</t>
  </si>
  <si>
    <t>2003596</t>
  </si>
  <si>
    <t>Dreno longitudinal profundo para corte em rocha - DPR 05 - tubo de concreto poroso e areia extraída</t>
  </si>
  <si>
    <t>2003572</t>
  </si>
  <si>
    <t>Dreno longitudinal profundo para corte em solo - DPS 01 - tubo PEAD e areia comercial</t>
  </si>
  <si>
    <t>2003580</t>
  </si>
  <si>
    <t>Dreno longitudinal profundo para corte em solo - DPS 01 - tubo PEAD e areia extraída</t>
  </si>
  <si>
    <t>2003573</t>
  </si>
  <si>
    <t>Dreno longitudinal profundo para corte em solo - DPS 02 - tubo PEAD e areia comercial</t>
  </si>
  <si>
    <t>2003581</t>
  </si>
  <si>
    <t>Dreno longitudinal profundo para corte em solo - DPS 02 - tubo PEAD e areia extraída</t>
  </si>
  <si>
    <t>2003561</t>
  </si>
  <si>
    <t>Dreno longitudinal profundo para corte em solo - DPS 03 - tubo de concreto perfurado, areia e brita comerciais - madeira com utilização de 5 vezes</t>
  </si>
  <si>
    <t>2003560</t>
  </si>
  <si>
    <t>Dreno longitudinal profundo para corte em solo - DPS 03 - tubo de concreto perfurado, areia extraída e brita produzida - madeira com utilização de 5 vezes</t>
  </si>
  <si>
    <t>2003574</t>
  </si>
  <si>
    <t>Dreno longitudinal profundo para corte em solo - DPS 03 - tubo PEAD, areia e brita comerciais - madeira com utilização de 5 vezes</t>
  </si>
  <si>
    <t>2003582</t>
  </si>
  <si>
    <t>Dreno longitudinal profundo para corte em solo - DPS 03 - tubo PEAD, areia extraída e brita produzida - madeira com utilização de 5 vezes</t>
  </si>
  <si>
    <t>2003563</t>
  </si>
  <si>
    <t>Dreno longitudinal profundo para corte em solo - DPS 04 - tubo de concreto perfurado, areia e brita comerciais - madeira com utilização de 5 vezes</t>
  </si>
  <si>
    <t>2003562</t>
  </si>
  <si>
    <t>Dreno longitudinal profundo para corte em solo - DPS 04 - tubo de concreto perfurado, areia extraída e brita produzida - madeira com utilização de 5 vezes</t>
  </si>
  <si>
    <t>2003575</t>
  </si>
  <si>
    <t>Dreno longitudinal profundo para corte em solo - DPS 04 - tubo PEAD, areia e brita comerciais - madeira com utilização de 5 vezes</t>
  </si>
  <si>
    <t>2003583</t>
  </si>
  <si>
    <t>Dreno longitudinal profundo para corte em solo - DPS 04 - tubo PEAD, areia extraída e brita produzida - madeira com utilização de 5 vezes</t>
  </si>
  <si>
    <t>2003565</t>
  </si>
  <si>
    <t>Dreno longitudinal profundo para corte em solo - DPS 05 - dreno cego - brita comercial</t>
  </si>
  <si>
    <t>2003564</t>
  </si>
  <si>
    <t>Dreno longitudinal profundo para corte em solo - DPS 05 - dreno cego - brita produzida</t>
  </si>
  <si>
    <t>2003567</t>
  </si>
  <si>
    <t>Dreno longitudinal profundo para corte em solo - DPS 06 - dreno cego - brita comercial</t>
  </si>
  <si>
    <t>2003566</t>
  </si>
  <si>
    <t>Dreno longitudinal profundo para corte em solo - DPS 06 - dreno cego - brita produzida</t>
  </si>
  <si>
    <t>2003569</t>
  </si>
  <si>
    <t>Dreno longitudinal profundo para corte em solo - DPS 07 - tubo de concreto perfurado e brita comercial</t>
  </si>
  <si>
    <t>2003568</t>
  </si>
  <si>
    <t>Dreno longitudinal profundo para corte em solo - DPS 07 - tubo de concreto perfurado e brita produzida</t>
  </si>
  <si>
    <t>2003578</t>
  </si>
  <si>
    <t>Dreno longitudinal profundo para corte em solo - DPS 07 - tubo PEAD e brita comercial</t>
  </si>
  <si>
    <t>2003586</t>
  </si>
  <si>
    <t>Dreno longitudinal profundo para corte em solo - DPS 07 - tubo PEAD e brita produzida</t>
  </si>
  <si>
    <t>2003571</t>
  </si>
  <si>
    <t>Dreno longitudinal profundo para corte em solo - DPS 08 - tubo de concreto perfurado e brita comercial</t>
  </si>
  <si>
    <t>2003570</t>
  </si>
  <si>
    <t>Dreno longitudinal profundo para corte em solo - DPS 08 - tubo de concreto perfurado e brita produzida</t>
  </si>
  <si>
    <t>2003579</t>
  </si>
  <si>
    <t>Dreno longitudinal profundo para corte em solo - DPS 08 - tubo PEAD e brita comercial</t>
  </si>
  <si>
    <t>2003587</t>
  </si>
  <si>
    <t>Dreno longitudinal profundo para corte em solo - DPS 08 - tubo PEAD e brita produzida</t>
  </si>
  <si>
    <t>2004506</t>
  </si>
  <si>
    <t>Dreno profundo H = 1,0 m - com geocomposto drenante - inclusive escavação e reaterro</t>
  </si>
  <si>
    <t>2004507</t>
  </si>
  <si>
    <t>Dreno profundo H = 1,5 m - com geocomposto drenante - inclusive escavação e reaterro</t>
  </si>
  <si>
    <t>2003614</t>
  </si>
  <si>
    <t>Dreno sub-horizontal - DSH 01 - material de 1ª categoria</t>
  </si>
  <si>
    <t>2003865</t>
  </si>
  <si>
    <t>Dreno sub-horizontal - DSH 01 - material de 2ª categoria</t>
  </si>
  <si>
    <t>2003923</t>
  </si>
  <si>
    <t>Dreno subsuperficial - DSS 01 - tubo de concreto perfurado e areia comercial</t>
  </si>
  <si>
    <t>2003922</t>
  </si>
  <si>
    <t>Dreno subsuperficial - DSS 01 - tubo de concreto perfurado e areia extraída</t>
  </si>
  <si>
    <t>2003605</t>
  </si>
  <si>
    <t>Dreno subsuperficial - DSS 01 - tubo PEAD e areia comercial</t>
  </si>
  <si>
    <t>2003604</t>
  </si>
  <si>
    <t>Dreno subsuperficial - DSS 01 - tubo PEAD e areia extraída</t>
  </si>
  <si>
    <t>2003607</t>
  </si>
  <si>
    <t>Dreno subsuperficial - DSS 02 - brita comercial</t>
  </si>
  <si>
    <t>2003606</t>
  </si>
  <si>
    <t>Dreno subsuperficial - DSS 02 - brita produzida</t>
  </si>
  <si>
    <t>2003609</t>
  </si>
  <si>
    <t>Dreno subsuperficial - DSS 03 - brita comercial</t>
  </si>
  <si>
    <t>2003608</t>
  </si>
  <si>
    <t>Dreno subsuperficial - DSS 03 - brita produzida</t>
  </si>
  <si>
    <t>2003925</t>
  </si>
  <si>
    <t>Dreno subsuperficial - DSS 04 - tubo de concreto perfurado e brita comercial</t>
  </si>
  <si>
    <t>2003924</t>
  </si>
  <si>
    <t>Dreno subsuperficial - DSS 04 - tubo de concreto perfurado e brita produzida</t>
  </si>
  <si>
    <t>2003611</t>
  </si>
  <si>
    <t>Dreno subsuperficial - DSS 04 - tubo PEAD e brita comercial</t>
  </si>
  <si>
    <t>2003610</t>
  </si>
  <si>
    <t>Dreno subsuperficial - DSS 04 - tubo PEAD e brita produzida</t>
  </si>
  <si>
    <t>2003820</t>
  </si>
  <si>
    <t>Dreno tipo barbacã - DRB 01 - D = 75 mm em estrutura de contenção de encosta - excluso o tubo de drenagem</t>
  </si>
  <si>
    <t>2003821</t>
  </si>
  <si>
    <t>Dreno tipo barbacã - DRB 02 - D = 50 mm em estrutura de contenção de encosta - excluso o tubo de drenagem</t>
  </si>
  <si>
    <t>2003842</t>
  </si>
  <si>
    <t>Enchimento de junta de concreto com argamassa asfáltica de densidade 1.700 kg/m³ - espessura de 1 cm</t>
  </si>
  <si>
    <t>2003385</t>
  </si>
  <si>
    <t>Entrada para descida d'água - EDA 01 - areia e brita comerciais</t>
  </si>
  <si>
    <t>2003384</t>
  </si>
  <si>
    <t>Entrada para descida d'água - EDA 01 - areia extraída e brita produzida</t>
  </si>
  <si>
    <t>2003387</t>
  </si>
  <si>
    <t>Entrada para descida d'água - EDA 02 - areia e brita comerciais</t>
  </si>
  <si>
    <t>2003386</t>
  </si>
  <si>
    <t>Entrada para descida d'água - EDA 02 - areia extraída e brita produzida</t>
  </si>
  <si>
    <t>2003335</t>
  </si>
  <si>
    <t>Entrada para descida d'água - EDA 03 - areia e brita comerciais</t>
  </si>
  <si>
    <t>2003334</t>
  </si>
  <si>
    <t>Entrada para descida d'água - EDA 03 - areia extraída e brita produzida</t>
  </si>
  <si>
    <t>2003336</t>
  </si>
  <si>
    <t>Entrada para descida d'água - EDA 04 - areia e brita comerciais</t>
  </si>
  <si>
    <t>2003337</t>
  </si>
  <si>
    <t>Entrada para descida d'água - EDA 04 - areia extraída e brita produzida</t>
  </si>
  <si>
    <t>2003819</t>
  </si>
  <si>
    <t>2004504</t>
  </si>
  <si>
    <t>Escavação mecânica de vala para drenagem com valetadeira em material de 1ª categoria</t>
  </si>
  <si>
    <t>2004519</t>
  </si>
  <si>
    <t>Escavação mecânica de vala trapezoidal ou triangular em material de 1ª categoria para drenagem superficial com retroescavadeira - 0,10 m² ≤ seção &lt; 0,15 m²</t>
  </si>
  <si>
    <t>2004520</t>
  </si>
  <si>
    <t>Escavação mecânica de vala trapezoidal ou triangular em material de 1ª categoria para drenagem superficial com retroescavadeira - 0,15 m² ≤ seção &lt; 0,20 m²</t>
  </si>
  <si>
    <t>2004521</t>
  </si>
  <si>
    <t>Escavação mecânica de vala trapezoidal ou triangular em material de 1ª categoria para drenagem superficial com retroescavadeira - 0,20 m² ≤ seção &lt; 0,30 m²</t>
  </si>
  <si>
    <t>2004522</t>
  </si>
  <si>
    <t>Escavação mecânica de vala trapezoidal ou triangular em material de 1ª categoria para drenagem superficial com retroescavadeira - 0,30 m² ≤ seção &lt; 0,50 m²</t>
  </si>
  <si>
    <t>2004518</t>
  </si>
  <si>
    <t>Escavação mecânica de vala trapezoidal ou triangular em material de 1ª categoria para drenagem superficial com retroescavadeira - seção &lt; 0,10 m²</t>
  </si>
  <si>
    <t>2003864</t>
  </si>
  <si>
    <t>Esgotamento de água com bomba submersa</t>
  </si>
  <si>
    <t>2003863</t>
  </si>
  <si>
    <t>Esgotamento de dreno horizontal profundo a vácuo</t>
  </si>
  <si>
    <t>2004508</t>
  </si>
  <si>
    <t>Geodreno vertical para tratamento de solos moles</t>
  </si>
  <si>
    <t>2003316</t>
  </si>
  <si>
    <t>Grelha de concreto 54 x 100 cm para boca-de-lobo - areia e brita comerciais - sobrecarga do trem tipo TB 45</t>
  </si>
  <si>
    <t>2003317</t>
  </si>
  <si>
    <t>Grelha de concreto 54 x 100 cm para boca-de-lobo - areia extraída e brita produzida - sobrecarga do trem tipo TB 45</t>
  </si>
  <si>
    <t>2003767</t>
  </si>
  <si>
    <t>Lastro de areia comercial - espalhamento manual</t>
  </si>
  <si>
    <t>2003844</t>
  </si>
  <si>
    <t>Lastro de areia comercial - espalhamento mecânico</t>
  </si>
  <si>
    <t>2003576</t>
  </si>
  <si>
    <t>Lastro de areia extraída - espalhamento manual</t>
  </si>
  <si>
    <t>2003858</t>
  </si>
  <si>
    <t>Lastro de areia extraída - espalhamento mecânico</t>
  </si>
  <si>
    <t>2003850</t>
  </si>
  <si>
    <t>Lastro de brita comercial compactado com soquete vibratório - espalhamento manual</t>
  </si>
  <si>
    <t>2003849</t>
  </si>
  <si>
    <t>Lastro de brita produzida compactado com soquete vibratório - espalhamento manual</t>
  </si>
  <si>
    <t>2003868</t>
  </si>
  <si>
    <t>Lastro de pedra de mão ou rachão - espalhamento manual</t>
  </si>
  <si>
    <t>2003369</t>
  </si>
  <si>
    <t>Meio-fio de concreto - MFC 01 - areia e brita comerciais - fôrma de madeira</t>
  </si>
  <si>
    <t>2003368</t>
  </si>
  <si>
    <t>Meio-fio de concreto - MFC 01 - areia extraída e brita produzida - fôrma de madeira</t>
  </si>
  <si>
    <t>2003939</t>
  </si>
  <si>
    <t>Meio-fio de concreto - MFC 01 moldado no local com extrusora e concreto usinado - areia e brita comerciais</t>
  </si>
  <si>
    <t>2003940</t>
  </si>
  <si>
    <t>Meio-fio de concreto - MFC 01 moldado no local com extrusora e concreto usinado - areia extraída e brita produzida</t>
  </si>
  <si>
    <t>2003371</t>
  </si>
  <si>
    <t>Meio-fio de concreto - MFC 02 - areia e brita comerciais - fôrma de madeira</t>
  </si>
  <si>
    <t>2003370</t>
  </si>
  <si>
    <t>Meio-fio de concreto - MFC 02 - areia extraída e brita produzida - fôrma de madeira</t>
  </si>
  <si>
    <t>2003941</t>
  </si>
  <si>
    <t>Meio-fio de concreto - MFC 02 moldado no local com extrusora e concreto usinado - areia e brita comerciais</t>
  </si>
  <si>
    <t>2003942</t>
  </si>
  <si>
    <t>Meio-fio de concreto - MFC 02 moldado no local com extrusora e concreto usinado - areia extraída e brita produzida</t>
  </si>
  <si>
    <t>2003373</t>
  </si>
  <si>
    <t>Meio-fio de concreto - MFC 03 - areia e brita comerciais - fôrma de madeira</t>
  </si>
  <si>
    <t>2003372</t>
  </si>
  <si>
    <t>Meio-fio de concreto - MFC 03 - areia extraída e brita produzida - fôrma de madeira</t>
  </si>
  <si>
    <t>2003943</t>
  </si>
  <si>
    <t>Meio-fio de concreto - MFC 03 moldado no local com extrusora e concreto usinado - areia e brita comerciais</t>
  </si>
  <si>
    <t>2003944</t>
  </si>
  <si>
    <t>Meio-fio de concreto - MFC 03 moldado no local com extrusora e concreto usinado - areia extraída e brita produzida</t>
  </si>
  <si>
    <t>2003375</t>
  </si>
  <si>
    <t>Meio-fio de concreto - MFC 04 - areia e brita comerciais - fôrma de madeira</t>
  </si>
  <si>
    <t>2003374</t>
  </si>
  <si>
    <t>Meio-fio de concreto - MFC 04 - areia extraída e brita produzida - fôrma de madeira</t>
  </si>
  <si>
    <t>2003945</t>
  </si>
  <si>
    <t>Meio-fio de concreto - MFC 04 moldado no local com extrusora e concreto usinado - areia e brita comerciais</t>
  </si>
  <si>
    <t>2003946</t>
  </si>
  <si>
    <t>Meio-fio de concreto - MFC 04 moldado no local com extrusora e concreto usinado - areia extraída e brita produzida</t>
  </si>
  <si>
    <t>2003377</t>
  </si>
  <si>
    <t>Meio-fio de concreto - MFC 05 - areia e brita comerciais - fôrma de madeira</t>
  </si>
  <si>
    <t>2003376</t>
  </si>
  <si>
    <t>Meio-fio de concreto - MFC 05 - areia extraída e brita produzida - fôrma de madeira</t>
  </si>
  <si>
    <t>2003947</t>
  </si>
  <si>
    <t>Meio-fio de concreto - MFC 05 moldado no local com extrusora e concreto usinado - areia e brita comerciais</t>
  </si>
  <si>
    <t>2003948</t>
  </si>
  <si>
    <t>Meio-fio de concreto - MFC 05 moldado no local com extrusora e concreto usinado - areia extraída e brita produzida</t>
  </si>
  <si>
    <t>2003379</t>
  </si>
  <si>
    <t>Meio-fio de concreto - MFC 06 - areia e brita comerciais - fôrma de madeira</t>
  </si>
  <si>
    <t>2003378</t>
  </si>
  <si>
    <t>Meio-fio de concreto - MFC 06 - areia extraída e brita produzida - fôrma de madeira</t>
  </si>
  <si>
    <t>2003949</t>
  </si>
  <si>
    <t>Meio-fio de concreto - MFC 06 moldado no local com extrusora e concreto usinado - areia e brita comerciais</t>
  </si>
  <si>
    <t>2003950</t>
  </si>
  <si>
    <t>Meio-fio de concreto - MFC 06 moldado no local com extrusora e concreto usinado - areia extraída e brita produzida</t>
  </si>
  <si>
    <t>2003381</t>
  </si>
  <si>
    <t>Meio-fio de concreto - MFC 07 - areia e brita comerciais - fôrma de madeira</t>
  </si>
  <si>
    <t>2003380</t>
  </si>
  <si>
    <t>Meio-fio de concreto - MFC 07 - areia extraída e brita produzida - fôrma de madeira</t>
  </si>
  <si>
    <t>2003951</t>
  </si>
  <si>
    <t>Meio-fio de concreto - MFC 07 moldado no local com extrusora e concreto usinado - areia e brita comerciais</t>
  </si>
  <si>
    <t>2003952</t>
  </si>
  <si>
    <t>Meio-fio de concreto - MFC 07 moldado no local com extrusora e concreto usinado - areia extraída e brita produzida</t>
  </si>
  <si>
    <t>2003383</t>
  </si>
  <si>
    <t>Meio-fio de concreto - MFC 08 - areia e brita comerciais - fôrma de madeira</t>
  </si>
  <si>
    <t>2003382</t>
  </si>
  <si>
    <t>Meio-fio de concreto - MFC 08 - areia extraída e brita produzida - fôrma de madeira</t>
  </si>
  <si>
    <t>2003953</t>
  </si>
  <si>
    <t>Meio-fio de concreto - MFC 08 moldado no local com extrusora e concreto usinado - areia e brita comerciais</t>
  </si>
  <si>
    <t>2003954</t>
  </si>
  <si>
    <t>Meio-fio de concreto - MFC 08 moldado no local com extrusora e concreto usinado - areia extraída e brita produzida</t>
  </si>
  <si>
    <t>2004514</t>
  </si>
  <si>
    <t>Microvala para dreno de pavimento com geocomposto drenante H = 0,4 m</t>
  </si>
  <si>
    <t>2004515</t>
  </si>
  <si>
    <t>Microvala para dreno de pavimento com geocomposto drenante H = 0,6 m</t>
  </si>
  <si>
    <t>2005759</t>
  </si>
  <si>
    <t>Perfuração para dreno sub-horizontal em material de 1ª categoria com D = 75 mm (linha NW)</t>
  </si>
  <si>
    <t>2005764</t>
  </si>
  <si>
    <t>Perfuração para dreno sub-horizontal em material de 2ª categoria com D = 75 mm (linha NW)</t>
  </si>
  <si>
    <t>2003678</t>
  </si>
  <si>
    <t>Poço de visita - PVI 01 - areia e brita comerciais</t>
  </si>
  <si>
    <t>2003677</t>
  </si>
  <si>
    <t>Poço de visita - PVI 01 - areia extraída e brita produzida</t>
  </si>
  <si>
    <t>2003680</t>
  </si>
  <si>
    <t>Poço de visita - PVI 02 - areia e brita comerciais</t>
  </si>
  <si>
    <t>2003679</t>
  </si>
  <si>
    <t>Poço de visita - PVI 02 - areia extraída e brita produzida</t>
  </si>
  <si>
    <t>2003682</t>
  </si>
  <si>
    <t>Poço de visita - PVI 03 - areia e brita comerciais</t>
  </si>
  <si>
    <t>2003681</t>
  </si>
  <si>
    <t>Poço de visita - PVI 03 - areia extraída e brita produzida</t>
  </si>
  <si>
    <t>2003684</t>
  </si>
  <si>
    <t>Poço de visita - PVI 04 - areia e brita comerciais</t>
  </si>
  <si>
    <t>2003683</t>
  </si>
  <si>
    <t>Poço de visita - PVI 04 - areia extraída e brita produzida</t>
  </si>
  <si>
    <t>2003686</t>
  </si>
  <si>
    <t>Poço de visita - PVI 05 - areia e brita comerciais</t>
  </si>
  <si>
    <t>2003685</t>
  </si>
  <si>
    <t>Poço de visita - PVI 05 - areia extraída e brita produzida</t>
  </si>
  <si>
    <t>2003688</t>
  </si>
  <si>
    <t>Poço de visita - PVI 06 - areia e brita comerciais</t>
  </si>
  <si>
    <t>2003687</t>
  </si>
  <si>
    <t>Poço de visita - PVI 06 - areia extraída e brita produzida</t>
  </si>
  <si>
    <t>2003690</t>
  </si>
  <si>
    <t>Poço de visita - PVI 07 - areia e brita comerciais</t>
  </si>
  <si>
    <t>2003689</t>
  </si>
  <si>
    <t>Poço de visita - PVI 07 - areia extraída e brita produzida</t>
  </si>
  <si>
    <t>2003692</t>
  </si>
  <si>
    <t>Poço de visita - PVI 08 - areia e brita comerciais</t>
  </si>
  <si>
    <t>2003691</t>
  </si>
  <si>
    <t>Poço de visita - PVI 08 - areia extraída e brita produzida</t>
  </si>
  <si>
    <t>2003694</t>
  </si>
  <si>
    <t>Poço de visita - PVI 09 - areia e brita comerciais</t>
  </si>
  <si>
    <t>2003693</t>
  </si>
  <si>
    <t>Poço de visita - PVI 09 - areia extraída e brita produzida</t>
  </si>
  <si>
    <t>2003696</t>
  </si>
  <si>
    <t>Poço de visita - PVI 10 - areia e brita comerciais</t>
  </si>
  <si>
    <t>2003695</t>
  </si>
  <si>
    <t>Poço de visita - PVI 10 - areia extraída e brita produzida</t>
  </si>
  <si>
    <t>2003698</t>
  </si>
  <si>
    <t>Poço de visita - PVI 11 - areia e brita comerciais</t>
  </si>
  <si>
    <t>2003697</t>
  </si>
  <si>
    <t>Poço de visita - PVI 11 - areia extraída e brita produzida</t>
  </si>
  <si>
    <t>2003700</t>
  </si>
  <si>
    <t>Poço de visita - PVI 12 - areia e brita comerciais</t>
  </si>
  <si>
    <t>2003699</t>
  </si>
  <si>
    <t>Poço de visita - PVI 12 - areia extraída e brita produzida</t>
  </si>
  <si>
    <t>2003702</t>
  </si>
  <si>
    <t>Poço de visita - PVI 13 - areia e brita comerciais</t>
  </si>
  <si>
    <t>2003701</t>
  </si>
  <si>
    <t>Poço de visita - PVI 13 - areia extraída e brita produzida</t>
  </si>
  <si>
    <t>2003704</t>
  </si>
  <si>
    <t>Poço de visita - PVI 14 - areia e brita comerciais</t>
  </si>
  <si>
    <t>2003703</t>
  </si>
  <si>
    <t>Poço de visita - PVI 14 - areia extraída e brita produzida</t>
  </si>
  <si>
    <t>2003706</t>
  </si>
  <si>
    <t>Poço de visita - PVI 15 - areia e brita comerciais</t>
  </si>
  <si>
    <t>2003705</t>
  </si>
  <si>
    <t>Poço de visita - PVI 15 - areia extraída e brita produzida</t>
  </si>
  <si>
    <t>2003708</t>
  </si>
  <si>
    <t>Poço de visita - PVI 16 - areia e brita comerciais</t>
  </si>
  <si>
    <t>2003707</t>
  </si>
  <si>
    <t>Poço de visita - PVI 16 - areia extraída e brita produzida</t>
  </si>
  <si>
    <t>2003710</t>
  </si>
  <si>
    <t>Poço de visita - PVI 17 - areia e brita comerciais</t>
  </si>
  <si>
    <t>2003709</t>
  </si>
  <si>
    <t>Poço de visita - PVI 17 - areia extraída e brita produzida</t>
  </si>
  <si>
    <t>2003712</t>
  </si>
  <si>
    <t>Poço de visita - PVI 18 - areia e brita comerciais</t>
  </si>
  <si>
    <t>2003711</t>
  </si>
  <si>
    <t>Poço de visita - PVI 18 - areia extraída e brita produzida</t>
  </si>
  <si>
    <t>2004505</t>
  </si>
  <si>
    <t>Reaterro e compactação em vala de dreno com geocomposto</t>
  </si>
  <si>
    <t>2003353</t>
  </si>
  <si>
    <t>Sarjeta trapezoidal de canteiro central de concreto - SZCC 100-25 - areia e brita comerciais</t>
  </si>
  <si>
    <t>2003352</t>
  </si>
  <si>
    <t>Sarjeta trapezoidal de canteiro central de concreto - SZCC 100-25 - areia extraída e brita produzida</t>
  </si>
  <si>
    <t>2003979</t>
  </si>
  <si>
    <t>Sarjeta trapezoidal de canteiro central de concreto - SZCC 100-25 moldada no local com extrusora e concreto usinado - areia e brita comerciais</t>
  </si>
  <si>
    <t>2003980</t>
  </si>
  <si>
    <t>Sarjeta trapezoidal de canteiro central de concreto - SZCC 100-25 moldada no local com extrusora e concreto usinado - areia extraída e brita produzida</t>
  </si>
  <si>
    <t>2003355</t>
  </si>
  <si>
    <t>Sarjeta trapezoidal de canteiro central de concreto - SZCC 140-35 - areia e brita comerciais</t>
  </si>
  <si>
    <t>2003354</t>
  </si>
  <si>
    <t>Sarjeta trapezoidal de canteiro central de concreto - SZCC 140-35 - areia extraída e brita produzida</t>
  </si>
  <si>
    <t>2003981</t>
  </si>
  <si>
    <t>Sarjeta trapezoidal de canteiro central de concreto - SZCC 140-35 moldada no local com extrusora e concreto usinado - areia e brita comerciais</t>
  </si>
  <si>
    <t>2003982</t>
  </si>
  <si>
    <t>Sarjeta trapezoidal de canteiro central de concreto - SZCC 140-35 moldada no local com extrusora e concreto usinado - areia extraída e brita produzida</t>
  </si>
  <si>
    <t>2003345</t>
  </si>
  <si>
    <t>Sarjeta trapezoidal de concreto - SZC 60-20 - escavação mecânica - areia e brita comerciais</t>
  </si>
  <si>
    <t>2003344</t>
  </si>
  <si>
    <t>Sarjeta trapezoidal de concreto - SZC 60-20 - escavação mecânica - areia extraída e brita produzida</t>
  </si>
  <si>
    <t>2003973</t>
  </si>
  <si>
    <t>Sarjeta trapezoidal de concreto - SZC 60-20 moldada no local com extrusora e concreto usinado - escavação mecânica - areia e brita comerciais</t>
  </si>
  <si>
    <t>2003974</t>
  </si>
  <si>
    <t>Sarjeta trapezoidal de concreto - SZC 60-20 moldada no local com extrusora e concreto usinado - escavação mecânica - areia extraída e brita produzida</t>
  </si>
  <si>
    <t>2003343</t>
  </si>
  <si>
    <t>Sarjeta trapezoidal de concreto - SZC 90-30 - escavação mecânica - areia e brita comerciais</t>
  </si>
  <si>
    <t>2003342</t>
  </si>
  <si>
    <t>Sarjeta trapezoidal de concreto - SZC 90-30 - escavação mecânica - areia extraída e brita produzida</t>
  </si>
  <si>
    <t>2003971</t>
  </si>
  <si>
    <t>Sarjeta trapezoidal de concreto - SZC 90-30 moldada no local com extrusora e concreto usinado - escavação mecânica - areia e brita comerciais</t>
  </si>
  <si>
    <t>2003972</t>
  </si>
  <si>
    <t>Sarjeta trapezoidal de concreto - SZC 90-30 moldada no local com extrusora e concreto usinado - escavação mecânica - areia extraída e brita produzida</t>
  </si>
  <si>
    <t>2003347</t>
  </si>
  <si>
    <t>Sarjeta trapezoidal de grama - SZG 60-20 - escavação mecânica</t>
  </si>
  <si>
    <t>2003346</t>
  </si>
  <si>
    <t>Sarjeta trapezoidal de grama - SZG 90-30 - escavação mecânica</t>
  </si>
  <si>
    <t>2003933</t>
  </si>
  <si>
    <t>Sarjeta trapezoidal sem revestimento - SZT 60-20 - escavação mecânica</t>
  </si>
  <si>
    <t>2003932</t>
  </si>
  <si>
    <t>Sarjeta trapezoidal sem revestimento - SZT 90-30 - escavação mecânica</t>
  </si>
  <si>
    <t>2003349</t>
  </si>
  <si>
    <t>Sarjeta triangular de canteiro central de concreto - STCC 100-25 - areia e brita comerciais</t>
  </si>
  <si>
    <t>2003348</t>
  </si>
  <si>
    <t>Sarjeta triangular de canteiro central de concreto - STCC 100-25 - areia extraída e brita produzida</t>
  </si>
  <si>
    <t>2003975</t>
  </si>
  <si>
    <t>Sarjeta triangular de canteiro central de concreto - STCC 100-25 moldada no local com extrusora e concreto usinado - areia e brita comerciais</t>
  </si>
  <si>
    <t>2003976</t>
  </si>
  <si>
    <t>Sarjeta triangular de canteiro central de concreto - STCC 100-25 moldada no local com extrusora e concreto usinado - areia extraída e brita produzida</t>
  </si>
  <si>
    <t>2003351</t>
  </si>
  <si>
    <t>Sarjeta triangular de canteiro central de concreto - STCC 140-35 - areia e brita comerciais</t>
  </si>
  <si>
    <t>2003350</t>
  </si>
  <si>
    <t>Sarjeta triangular de canteiro central de concreto - STCC 140-35 - areia extraída e brita produzida</t>
  </si>
  <si>
    <t>2003977</t>
  </si>
  <si>
    <t>Sarjeta triangular de canteiro central de concreto - STCC 140-35 moldada no local com extrusora e concreto usinado - areia e brita comerciais</t>
  </si>
  <si>
    <t>2003978</t>
  </si>
  <si>
    <t>Sarjeta triangular de canteiro central de concreto - STCC 140-35 moldada no local com extrusora e concreto usinado - areia extraída e brita produzida</t>
  </si>
  <si>
    <t>2003291</t>
  </si>
  <si>
    <t>Sarjeta triangular de canteiro central de grama - STCG 100-25 - escavação mecânica</t>
  </si>
  <si>
    <t>2003292</t>
  </si>
  <si>
    <t>Sarjeta triangular de canteiro central de grama - STCG 140-35 - escavação mecânica</t>
  </si>
  <si>
    <t>2003293</t>
  </si>
  <si>
    <t>Sarjeta triangular de canteiro central de grama - STCG 200-25 - escavação mecânica</t>
  </si>
  <si>
    <t>2003294</t>
  </si>
  <si>
    <t>Sarjeta triangular de canteiro central de grama - STCG 300-37,5 - escavação mecânica</t>
  </si>
  <si>
    <t>2003257</t>
  </si>
  <si>
    <t>Sarjeta triangular de concreto - STC 100-20 - escavação mecânica - areia e brita comerciais</t>
  </si>
  <si>
    <t>2003258</t>
  </si>
  <si>
    <t>Sarjeta triangular de concreto - STC 100-20 - escavação mecânica - areia extraída e brita produzida</t>
  </si>
  <si>
    <t>2003259</t>
  </si>
  <si>
    <t>Sarjeta triangular de concreto - STC 100-20 moldada no local com extrusora e concreto usinado - escavação mecânica - areia e brita comerciais</t>
  </si>
  <si>
    <t>2003260</t>
  </si>
  <si>
    <t>Sarjeta triangular de concreto - STC 100-20 moldada no local com extrusora e concreto usinado - escavação mecânica - areia extraída e brita produzida</t>
  </si>
  <si>
    <t>2003281</t>
  </si>
  <si>
    <t>Sarjeta triangular de concreto - STC 100-21 - escavação mecânica - areia e brita comerciais</t>
  </si>
  <si>
    <t>2003282</t>
  </si>
  <si>
    <t>Sarjeta triangular de concreto - STC 100-21 - escavação mecânica - areia extraída e brita produzida</t>
  </si>
  <si>
    <t>2003283</t>
  </si>
  <si>
    <t>Sarjeta triangular de concreto - STC 100-21 moldada no local com extrusora e concreto usinado - escavação mecânica - areia e brita comerciais</t>
  </si>
  <si>
    <t>2003284</t>
  </si>
  <si>
    <t>Sarjeta triangular de concreto - STC 100-21 moldada no local com extrusora e concreto usinado - escavação mecânica - areia extraída e brita produzida</t>
  </si>
  <si>
    <t>2003327</t>
  </si>
  <si>
    <t>Sarjeta triangular de concreto - STC 108-25 - escavação mecânica - areia e brita comerciais</t>
  </si>
  <si>
    <t>2003326</t>
  </si>
  <si>
    <t>Sarjeta triangular de concreto - STC 108-25 - escavação mecânica - areia extraída e brita produzida</t>
  </si>
  <si>
    <t>2003963</t>
  </si>
  <si>
    <t>Sarjeta triangular de concreto - STC 108-25 moldada no local com extrusora e concreto usinado - escavação mecânica - areia e brita comerciais</t>
  </si>
  <si>
    <t>2003964</t>
  </si>
  <si>
    <t>Sarjeta triangular de concreto - STC 108-25 moldada no local com extrusora e concreto usinado - escavação mecânica - areia extraída e brita produzida</t>
  </si>
  <si>
    <t>2003319</t>
  </si>
  <si>
    <t>Sarjeta triangular de concreto - STC 125-25 - escavação mecânica - areia e brita comerciais</t>
  </si>
  <si>
    <t>2003318</t>
  </si>
  <si>
    <t>Sarjeta triangular de concreto - STC 125-25 - escavação mecânica - areia extraída e brita produzida</t>
  </si>
  <si>
    <t>2003955</t>
  </si>
  <si>
    <t>Sarjeta triangular de concreto - STC 125-25 moldada no local com extrusora e concreto usinado - escavação mecânica - areia e brita comerciais</t>
  </si>
  <si>
    <t>2003956</t>
  </si>
  <si>
    <t>Sarjeta triangular de concreto - STC 125-25 moldada no local com extrusora e concreto usinado - escavação mecânica - areia extraída e brita produzida</t>
  </si>
  <si>
    <t>2003277</t>
  </si>
  <si>
    <t>Sarjeta triangular de concreto - STC 125-27 - escavação mecânica - areia e brita comerciais</t>
  </si>
  <si>
    <t>2003278</t>
  </si>
  <si>
    <t>Sarjeta triangular de concreto - STC 125-27 - escavação mecânica - areia extraída e brita produzida</t>
  </si>
  <si>
    <t>2003279</t>
  </si>
  <si>
    <t>Sarjeta triangular de concreto - STC 125-27 moldada no local com extrusora e concreto usinado - escavação mecânica - areia e brita comerciais</t>
  </si>
  <si>
    <t>2003280</t>
  </si>
  <si>
    <t>Sarjeta triangular de concreto - STC 125-27 moldada no local com extrusora e concreto usinado - escavação mecânica - areia extraída e brita produzida</t>
  </si>
  <si>
    <t>2003253</t>
  </si>
  <si>
    <t>Sarjeta triangular de concreto - STC 150-30 - escavação mecânica - areia e brita comerciais</t>
  </si>
  <si>
    <t>2003254</t>
  </si>
  <si>
    <t>Sarjeta triangular de concreto - STC 150-30 - escavação mecânica - areia extraída e brita produzida</t>
  </si>
  <si>
    <t>2003255</t>
  </si>
  <si>
    <t>Sarjeta triangular de concreto - STC 150-30 moldada no local com extrusora e concreto usinado - escavação mecânica - areia e brita comerciais</t>
  </si>
  <si>
    <t>2003256</t>
  </si>
  <si>
    <t>Sarjeta triangular de concreto - STC 150-30 moldada no local com extrusora e concreto usinado - escavação mecânica - areia extraída e brita produzida</t>
  </si>
  <si>
    <t>2003273</t>
  </si>
  <si>
    <t>Sarjeta triangular de concreto - STC 150-32 - escavação mecânica - areia e brita comerciais</t>
  </si>
  <si>
    <t>2003274</t>
  </si>
  <si>
    <t>Sarjeta triangular de concreto - STC 150-32 - escavação mecânica - areia extraída e brita produzida</t>
  </si>
  <si>
    <t>2003275</t>
  </si>
  <si>
    <t>Sarjeta triangular de concreto - STC 150-32 moldada no local com extrusora e concreto usinado - escavação mecânica - areia e brita comerciais</t>
  </si>
  <si>
    <t>2003276</t>
  </si>
  <si>
    <t>Sarjeta triangular de concreto - STC 150-32 moldada no local com extrusora e concreto usinado - escavação mecânica - areia extraída e brita produzida</t>
  </si>
  <si>
    <t>2003269</t>
  </si>
  <si>
    <t>Sarjeta triangular de concreto - STC 73-15 - escavação mecânica - areia e brita comerciais</t>
  </si>
  <si>
    <t>2003270</t>
  </si>
  <si>
    <t>Sarjeta triangular de concreto - STC 73-15 - escavação mecânica - areia extraída e brita produzida</t>
  </si>
  <si>
    <t>2003271</t>
  </si>
  <si>
    <t>Sarjeta triangular de concreto - STC 73-15 moldada no local com extrusora e concreto usinado - escavação mecânica - areia e brita comerciais</t>
  </si>
  <si>
    <t>2003272</t>
  </si>
  <si>
    <t>Sarjeta triangular de concreto - STC 73-15 moldada no local com extrusora e concreto usinado - escavação mecânica - areia extraída e brita produzida</t>
  </si>
  <si>
    <t>2003261</t>
  </si>
  <si>
    <t>Sarjeta triangular de concreto - STC 80-15 - escavação mecânica - areia e brita comerciais</t>
  </si>
  <si>
    <t>2003262</t>
  </si>
  <si>
    <t>Sarjeta triangular de concreto - STC 80-15 - escavação mecânica - areia extraída e brita produzida</t>
  </si>
  <si>
    <t>2003263</t>
  </si>
  <si>
    <t>Sarjeta triangular de concreto - STC 80-15 moldada no local com extrusora e concreto usinado - escavação mecânica - areia e brita comerciais</t>
  </si>
  <si>
    <t>2003264</t>
  </si>
  <si>
    <t>Sarjeta triangular de concreto - STC 80-15 moldada no local com extrusora e concreto usinado - escavação mecânica - areia extraída e brita produzida</t>
  </si>
  <si>
    <t>2003285</t>
  </si>
  <si>
    <t>Sarjeta triangular de concreto - STC 80-17 - escavação mecânica - areia e brita comerciais</t>
  </si>
  <si>
    <t>2003286</t>
  </si>
  <si>
    <t>Sarjeta triangular de concreto - STC 80-17 - escavação mecânica - areia extraída e brita produzida</t>
  </si>
  <si>
    <t>2003287</t>
  </si>
  <si>
    <t>Sarjeta triangular de concreto - STC 80-17 moldada no local com extrusora e concreto usinado - escavação mecânica - areia e brita comerciais</t>
  </si>
  <si>
    <t>2003288</t>
  </si>
  <si>
    <t>Sarjeta triangular de concreto - STC 80-17 moldada no local com extrusora e concreto usinado - escavação mecânica - areia extraída e brita produzida</t>
  </si>
  <si>
    <t>2003265</t>
  </si>
  <si>
    <t>Sarjeta triangular de concreto - STC 88-20 - escavação mecânica - areia e brita comerciais</t>
  </si>
  <si>
    <t>2003266</t>
  </si>
  <si>
    <t>Sarjeta triangular de concreto - STC 88-20 - escavação mecânica - areia extraída e brita produzida</t>
  </si>
  <si>
    <t>2003267</t>
  </si>
  <si>
    <t>Sarjeta triangular de concreto - STC 88-20 moldada no local com extrusora e concreto usinado - escavação mecânica - areia e brita comerciais</t>
  </si>
  <si>
    <t>2003268</t>
  </si>
  <si>
    <t>Sarjeta triangular de concreto - STC 88-20 moldada no local com extrusora e concreto usinado - escavação mecânica - areia extraída e brita produzida</t>
  </si>
  <si>
    <t>2003289</t>
  </si>
  <si>
    <t>Sarjeta triangular de grama - STG 100-20 - escavação mecânica</t>
  </si>
  <si>
    <t>2003338</t>
  </si>
  <si>
    <t>Sarjeta triangular de grama - STG 125-25 - escavação mecânica</t>
  </si>
  <si>
    <t>2003290</t>
  </si>
  <si>
    <t>Sarjeta triangular de grama - STG 80-15 - escavação mecânica</t>
  </si>
  <si>
    <t>2003300</t>
  </si>
  <si>
    <t>Sarjeta triangular sem revestimento - STT 100-20 - escavação mecânica</t>
  </si>
  <si>
    <t>2003299</t>
  </si>
  <si>
    <t>Sarjeta triangular sem revestimento - STT 125-25 - escavação mecânica</t>
  </si>
  <si>
    <t>2003301</t>
  </si>
  <si>
    <t>Sarjeta triangular sem revestimento - STT 80-15 - escavação mecânica</t>
  </si>
  <si>
    <t>2004513</t>
  </si>
  <si>
    <t>Selo asfáltico de microvala para dreno de pavimento com geocomposto</t>
  </si>
  <si>
    <t>2003357</t>
  </si>
  <si>
    <t>Transposição de segmentos de sarjeta - TSS 01 - areia e brita comerciais</t>
  </si>
  <si>
    <t>2003356</t>
  </si>
  <si>
    <t>Transposição de segmentos de sarjeta - TSS 01 - areia extraída e brita produzida</t>
  </si>
  <si>
    <t>2003359</t>
  </si>
  <si>
    <t>Transposição de segmentos de sarjeta - TSS 02 - areia e brita comerciais</t>
  </si>
  <si>
    <t>2003358</t>
  </si>
  <si>
    <t>Transposição de segmentos de sarjeta - TSS 02 - areia extraída e brita produzida</t>
  </si>
  <si>
    <t>2003361</t>
  </si>
  <si>
    <t>Transposição de segmentos de sarjeta - TSS 03 - areia e brita comerciais</t>
  </si>
  <si>
    <t>2003360</t>
  </si>
  <si>
    <t>Transposição de segmentos de sarjeta - TSS 03 - areia extraída e brita produzida</t>
  </si>
  <si>
    <t>2003363</t>
  </si>
  <si>
    <t>Transposição de segmentos de sarjeta - TSS 04 - areia e brita comerciais</t>
  </si>
  <si>
    <t>2003362</t>
  </si>
  <si>
    <t>Transposição de segmentos de sarjeta - TSS 04 - areia extraída e brita produzida</t>
  </si>
  <si>
    <t>2003365</t>
  </si>
  <si>
    <t>Transposição de segmentos de sarjeta - TSS 05 - areia e brita comerciais</t>
  </si>
  <si>
    <t>2003364</t>
  </si>
  <si>
    <t>Transposição de segmentos de sarjeta - TSS 05 - areia extraída e brita produzida</t>
  </si>
  <si>
    <t>2003367</t>
  </si>
  <si>
    <t>Transposição de segmentos de sarjeta - TSS 06 - areia e brita comerciais</t>
  </si>
  <si>
    <t>2003366</t>
  </si>
  <si>
    <t>Transposição de segmentos de sarjeta - TSS 06 - areia extraída e brita produzida</t>
  </si>
  <si>
    <t>2003869</t>
  </si>
  <si>
    <t>Tubo de concreto PA1 comercial para drenagem - D = 0,50 m - fornecimento e instalação</t>
  </si>
  <si>
    <t>2003822</t>
  </si>
  <si>
    <t>Tubo de concreto PA1 comercial para drenagem - D = 0,60 m - fornecimento e instalação</t>
  </si>
  <si>
    <t>2003826</t>
  </si>
  <si>
    <t>Tubo de concreto PA1 comercial para drenagem - D = 0,80 m - fornecimento e instalação</t>
  </si>
  <si>
    <t>2003830</t>
  </si>
  <si>
    <t>Tubo de concreto PA1 comercial para drenagem - D = 1,00 m - fornecimento e instalação</t>
  </si>
  <si>
    <t>2003834</t>
  </si>
  <si>
    <t>Tubo de concreto PA1 comercial para drenagem - D = 1,20 m - fornecimento e instalação</t>
  </si>
  <si>
    <t>2003838</t>
  </si>
  <si>
    <t>Tubo de concreto PA1 comercial para drenagem - D = 1,50 m - fornecimento e instalação</t>
  </si>
  <si>
    <t>2003768</t>
  </si>
  <si>
    <t>Tubo de concreto PA1 produzido na obra para drenagem - D = 0,60 m - areia e brita comerciais - fornecimento e instalação</t>
  </si>
  <si>
    <t>2003873</t>
  </si>
  <si>
    <t>Tubo de concreto PA1 produzido na obra para drenagem - D = 0,60 m - areia extraída e brita produzida - fornecimento e instalação</t>
  </si>
  <si>
    <t>2003772</t>
  </si>
  <si>
    <t>Tubo de concreto PA1 produzido na obra para drenagem - D = 0,80 m - areia e brita comerciais - fornecimento e instalação</t>
  </si>
  <si>
    <t>2003877</t>
  </si>
  <si>
    <t>Tubo de concreto PA1 produzido na obra para drenagem - D = 0,80 m - areia extraída e brita produzida - fornecimento e instalação</t>
  </si>
  <si>
    <t>2003776</t>
  </si>
  <si>
    <t>Tubo de concreto PA1 produzido na obra para drenagem - D = 1,00 m - areia e brita comerciais - fornecimento e instalação</t>
  </si>
  <si>
    <t>2003881</t>
  </si>
  <si>
    <t>Tubo de concreto PA1 produzido na obra para drenagem - D = 1,00 m - areia extraída e brita produzida - fornecimento e instalação</t>
  </si>
  <si>
    <t>2003780</t>
  </si>
  <si>
    <t>Tubo de concreto PA1 produzido na obra para drenagem - D = 1,20 m - areia e brita comerciais - fornecimento e instalação</t>
  </si>
  <si>
    <t>2003885</t>
  </si>
  <si>
    <t>Tubo de concreto PA1 produzido na obra para drenagem - D = 1,20 m - areia extraída e brita produzida - fornecimento e instalação</t>
  </si>
  <si>
    <t>2003784</t>
  </si>
  <si>
    <t>Tubo de concreto PA1 produzido na obra para drenagem - D = 1,50 m - areia e brita comerciais - fornecimento e instalação</t>
  </si>
  <si>
    <t>2003889</t>
  </si>
  <si>
    <t>Tubo de concreto PA1 produzido na obra para drenagem - D = 1,50 m - areia extraída e brita produzida - fornecimento e instalação</t>
  </si>
  <si>
    <t>2003870</t>
  </si>
  <si>
    <t>Tubo de concreto PA2 comercial para drenagem - D = 0,50 m - fornecimento e instalação</t>
  </si>
  <si>
    <t>2003823</t>
  </si>
  <si>
    <t>Tubo de concreto PA2 comercial para drenagem - D = 0,60 m - fornecimento e instalação</t>
  </si>
  <si>
    <t>2003827</t>
  </si>
  <si>
    <t>Tubo de concreto PA2 comercial para drenagem - D = 0,80 m - fornecimento e instalação</t>
  </si>
  <si>
    <t>2003831</t>
  </si>
  <si>
    <t>Tubo de concreto PA2 comercial para drenagem - D = 1,00 m - fornecimento e instalação</t>
  </si>
  <si>
    <t>2003835</t>
  </si>
  <si>
    <t>Tubo de concreto PA2 comercial para drenagem - D = 1,20 m - fornecimento e instalação</t>
  </si>
  <si>
    <t>2003839</t>
  </si>
  <si>
    <t>Tubo de concreto PA2 comercial para drenagem - D = 1,50 m - fornecimento e instalação</t>
  </si>
  <si>
    <t>2003769</t>
  </si>
  <si>
    <t>Tubo de concreto PA2 produzido na obra para drenagem - D = 0,60 m - areia e brita comerciais - fornecimento e instalação</t>
  </si>
  <si>
    <t>2003874</t>
  </si>
  <si>
    <t>Tubo de concreto PA2 produzido na obra para drenagem - D = 0,60 m - areia extraída e brita produzida - fornecimento e instalação</t>
  </si>
  <si>
    <t>2003773</t>
  </si>
  <si>
    <t>Tubo de concreto PA2 produzido na obra para drenagem - D = 0,80 m - areia e brita comerciais - fornecimento e instalação</t>
  </si>
  <si>
    <t>2003878</t>
  </si>
  <si>
    <t>Tubo de concreto PA2 produzido na obra para drenagem - D = 0,80 m - areia extraída e brita produzida - fornecimento e instalação</t>
  </si>
  <si>
    <t>2003777</t>
  </si>
  <si>
    <t>Tubo de concreto PA2 produzido na obra para drenagem - D = 1,00 m - areia e brita comerciais - fornecimento e instalação</t>
  </si>
  <si>
    <t>2003882</t>
  </si>
  <si>
    <t>Tubo de concreto PA2 produzido na obra para drenagem - D = 1,00 m - areia extraída e brita produzida - fornecimento e instalação</t>
  </si>
  <si>
    <t>2003781</t>
  </si>
  <si>
    <t>Tubo de concreto PA2 produzido na obra para drenagem - D = 1,20 m - areia e brita comerciais - fornecimento e instalação</t>
  </si>
  <si>
    <t>2003886</t>
  </si>
  <si>
    <t>Tubo de concreto PA2 produzido na obra para drenagem - D = 1,20 m - areia extraída e brita produzida - fornecimento e instalação</t>
  </si>
  <si>
    <t>2003785</t>
  </si>
  <si>
    <t>Tubo de concreto PA2 produzido na obra para drenagem - D = 1,50 m - areia e brita comerciais - fornecimento e instalação</t>
  </si>
  <si>
    <t>2003890</t>
  </si>
  <si>
    <t>Tubo de concreto PA2 produzido na obra para drenagem - D = 1,50 m - areia extraída e brita produzida - fornecimento e instalação</t>
  </si>
  <si>
    <t>2003871</t>
  </si>
  <si>
    <t>Tubo de concreto PA3 comercial para drenagem - D = 0,50 m - fornecimento e instalação</t>
  </si>
  <si>
    <t>2003824</t>
  </si>
  <si>
    <t>Tubo de concreto PA3 comercial para drenagem - D = 0,60 m - fornecimento e instalação</t>
  </si>
  <si>
    <t>2003828</t>
  </si>
  <si>
    <t>Tubo de concreto PA3 comercial para drenagem - D = 0,80 m - fornecimento e instalação</t>
  </si>
  <si>
    <t>2003832</t>
  </si>
  <si>
    <t>Tubo de concreto PA3 comercial para drenagem - D = 1,00 m - fornecimento e instalação</t>
  </si>
  <si>
    <t>2003836</t>
  </si>
  <si>
    <t>Tubo de concreto PA3 comercial para drenagem - D = 1,20 m - fornecimento e instalação</t>
  </si>
  <si>
    <t>2003840</t>
  </si>
  <si>
    <t>Tubo de concreto PA3 comercial para drenagem - D = 1,50 m - fornecimento e instalação</t>
  </si>
  <si>
    <t>2003770</t>
  </si>
  <si>
    <t>Tubo de concreto PA3 produzido na obra para drenagem - D = 0,60 m - areia e brita comerciais - fornecimento e instalação</t>
  </si>
  <si>
    <t>2003875</t>
  </si>
  <si>
    <t>Tubo de concreto PA3 produzido na obra para drenagem - D = 0,60 m - areia extraída e brita produzida - fornecimento e instalação</t>
  </si>
  <si>
    <t>2003774</t>
  </si>
  <si>
    <t>Tubo de concreto PA3 produzido na obra para drenagem - D = 0,80 m - areia e brita comerciais - fornecimento e instalação</t>
  </si>
  <si>
    <t>2003879</t>
  </si>
  <si>
    <t>Tubo de concreto PA3 produzido na obra para drenagem - D = 0,80 m - areia extraída e brita produzida - fornecimento e instalação</t>
  </si>
  <si>
    <t>2003778</t>
  </si>
  <si>
    <t>Tubo de concreto PA3 produzido na obra para drenagem - D = 1,00 m - areia e brita comerciais - fornecimento e instalação</t>
  </si>
  <si>
    <t>2003883</t>
  </si>
  <si>
    <t>Tubo de concreto PA3 produzido na obra para drenagem - D = 1,00 m - areia extraída e brita produzida - fornecimento e instalação</t>
  </si>
  <si>
    <t>2003782</t>
  </si>
  <si>
    <t>Tubo de concreto PA3 produzido na obra para drenagem - D = 1,20 m - areia e brita comerciais - fornecimento e instalação</t>
  </si>
  <si>
    <t>2003887</t>
  </si>
  <si>
    <t>Tubo de concreto PA3 produzido na obra para drenagem - D = 1,20 m - areia extraída e brita produzida - fornecimento e instalação</t>
  </si>
  <si>
    <t>2003786</t>
  </si>
  <si>
    <t>Tubo de concreto PA3 produzido na obra para drenagem - D = 1,50 m - areia e brita comerciais - fornecimento e instalação</t>
  </si>
  <si>
    <t>2003891</t>
  </si>
  <si>
    <t>Tubo de concreto PA3 produzido na obra para drenagem - D = 1,50 m - areia extraída e brita produzida - fornecimento e instalação</t>
  </si>
  <si>
    <t>2003872</t>
  </si>
  <si>
    <t>Tubo de concreto PA4 comercial para drenagem - D = 0,50 m - fornecimento e instalação</t>
  </si>
  <si>
    <t>2003825</t>
  </si>
  <si>
    <t>Tubo de concreto PA4 comercial para drenagem - D = 0,60 m - fornecimento e instalação</t>
  </si>
  <si>
    <t>2003829</t>
  </si>
  <si>
    <t>Tubo de concreto PA4 comercial para drenagem - D = 0,80 m - fornecimento e instalação</t>
  </si>
  <si>
    <t>2003833</t>
  </si>
  <si>
    <t>Tubo de concreto PA4 comercial para drenagem - D = 1,00 m - fornecimento e instalação</t>
  </si>
  <si>
    <t>2003837</t>
  </si>
  <si>
    <t>Tubo de concreto PA4 comercial para drenagem - D = 1,20 m - fornecimento e instalação</t>
  </si>
  <si>
    <t>2003841</t>
  </si>
  <si>
    <t>Tubo de concreto PA4 comercial para drenagem - D = 1,50 m - fornecimento e instalação</t>
  </si>
  <si>
    <t>2003771</t>
  </si>
  <si>
    <t>Tubo de concreto PA4 produzido na obra para drenagem - D = 0,60 m - areia e brita comerciais - fornecimento e instalação</t>
  </si>
  <si>
    <t>2003876</t>
  </si>
  <si>
    <t>Tubo de concreto PA4 produzido na obra para drenagem - D = 0,60 m - areia extraída e brita produzida - fornecimento e instalação</t>
  </si>
  <si>
    <t>2003775</t>
  </si>
  <si>
    <t>Tubo de concreto PA4 produzido na obra para drenagem - D = 0,80 m - areia e brita comerciais - fornecimento e instalação</t>
  </si>
  <si>
    <t>2003880</t>
  </si>
  <si>
    <t>Tubo de concreto PA4 produzido na obra para drenagem - D = 0,80 m - areia extraída e brita produzida - fornecimento e instalação</t>
  </si>
  <si>
    <t>2003779</t>
  </si>
  <si>
    <t>Tubo de concreto PA4 produzido na obra para drenagem - D = 1,00 m - areia e brita comerciais - fornecimento e instalação</t>
  </si>
  <si>
    <t>2003884</t>
  </si>
  <si>
    <t>Tubo de concreto PA4 produzido na obra para drenagem - D = 1,00 m - areia extraída e brita produzida - fornecimento e instalação</t>
  </si>
  <si>
    <t>2003783</t>
  </si>
  <si>
    <t>Tubo de concreto PA4 produzido na obra para drenagem - D = 1,20 m - areia e brita comerciais - fornecimento e instalação</t>
  </si>
  <si>
    <t>2003888</t>
  </si>
  <si>
    <t>Tubo de concreto PA4 produzido na obra para drenagem - D = 1,20 m - areia extraída e brita produzida - fornecimento e instalação</t>
  </si>
  <si>
    <t>2003787</t>
  </si>
  <si>
    <t>Tubo de concreto PA4 produzido na obra para drenagem - D = 1,50 m - areia e brita comerciais - fornecimento e instalação</t>
  </si>
  <si>
    <t>2003892</t>
  </si>
  <si>
    <t>Tubo de concreto PA4 produzido na obra para drenagem - D = 1,50 m - areia extraída e brita produzida - fornecimento e instalação</t>
  </si>
  <si>
    <t>2003851</t>
  </si>
  <si>
    <t>Tubo de concreto perfurado produzido na obra para drenagem - D = 0,40 m - fornecimento e instalação</t>
  </si>
  <si>
    <t>2003935</t>
  </si>
  <si>
    <t>Tubo de PVC para dreno tipo barbacã - D = 50 mm - fornecimento e instalação</t>
  </si>
  <si>
    <t>2003934</t>
  </si>
  <si>
    <t>Tubo de PVC para dreno tipo barbacã - D = 75 mm - fornecimento e instalação</t>
  </si>
  <si>
    <t>2003990</t>
  </si>
  <si>
    <t>Tubo PEAD para drenagem - D = 1.000 mm - fornecimento e instalação</t>
  </si>
  <si>
    <t>2003991</t>
  </si>
  <si>
    <t>Tubo PEAD para drenagem - D = 1.050 mm - fornecimento e instalação</t>
  </si>
  <si>
    <t>2003992</t>
  </si>
  <si>
    <t>Tubo PEAD para drenagem - D = 1.200 mm - fornecimento e instalação</t>
  </si>
  <si>
    <t>2003993</t>
  </si>
  <si>
    <t>Tubo PEAD para drenagem - D = 1.500 mm - fornecimento e instalação</t>
  </si>
  <si>
    <t>2003994</t>
  </si>
  <si>
    <t>Tubo PEAD para drenagem - D = 1.800 mm - fornecimento e instalação</t>
  </si>
  <si>
    <t>2003995</t>
  </si>
  <si>
    <t>Tubo PEAD para drenagem - D = 2.000 mm - fornecimento e instalação</t>
  </si>
  <si>
    <t>2003996</t>
  </si>
  <si>
    <t>Tubo PEAD para drenagem - D = 2.500 mm - fornecimento e instalação</t>
  </si>
  <si>
    <t>2003997</t>
  </si>
  <si>
    <t>Tubo PEAD para drenagem - D = 3.000 mm - fornecimento e instalação</t>
  </si>
  <si>
    <t>2003983</t>
  </si>
  <si>
    <t>Tubo PEAD para drenagem - D = 400 mm - fornecimento e instalação</t>
  </si>
  <si>
    <t>2003984</t>
  </si>
  <si>
    <t>Tubo PEAD para drenagem - D = 450 mm - fornecimento e instalação</t>
  </si>
  <si>
    <t>2003985</t>
  </si>
  <si>
    <t>Tubo PEAD para drenagem - D = 500 mm - fornecimento e instalação</t>
  </si>
  <si>
    <t>2003986</t>
  </si>
  <si>
    <t>Tubo PEAD para drenagem - D = 600 mm - fornecimento e instalação</t>
  </si>
  <si>
    <t>2003987</t>
  </si>
  <si>
    <t>Tubo PEAD para drenagem - D = 750 mm - fornecimento e instalação</t>
  </si>
  <si>
    <t>2003988</t>
  </si>
  <si>
    <t>Tubo PEAD para drenagem - D = 800 mm - fornecimento e instalação</t>
  </si>
  <si>
    <t>2003989</t>
  </si>
  <si>
    <t>Tubo PEAD para drenagem - D = 900 mm - fornecimento e instalação</t>
  </si>
  <si>
    <t>2003298</t>
  </si>
  <si>
    <t>Valeta de proteção de aterro sem revestimento - VPAT 120-30 - escavação mecânica</t>
  </si>
  <si>
    <t>2003297</t>
  </si>
  <si>
    <t>Valeta de proteção de aterro sem revestimento - VPAT 160-30 - escavação mecânica</t>
  </si>
  <si>
    <t>2003315</t>
  </si>
  <si>
    <t>Valeta de proteção de aterros com revestimento de concreto - VPAC 120-30 - escavação mecânica - areia e brita comerciais</t>
  </si>
  <si>
    <t>2003314</t>
  </si>
  <si>
    <t>Valeta de proteção de aterros com revestimento de concreto - VPAC 120-30 - escavação mecânica - areia extraída e brita produzida</t>
  </si>
  <si>
    <t>2003313</t>
  </si>
  <si>
    <t>Valeta de proteção de aterros com revestimento de concreto - VPAC 160-30 - escavação mecânica - areia e brita comerciais</t>
  </si>
  <si>
    <t>2003312</t>
  </si>
  <si>
    <t>Valeta de proteção de aterros com revestimento de concreto - VPAC 160-30 - escavação mecânica - areia extraída e brita produzida</t>
  </si>
  <si>
    <t>2003311</t>
  </si>
  <si>
    <t>Valeta de proteção de aterros com revestimento vegetal - VPAG 120-30 - escavação mecânica</t>
  </si>
  <si>
    <t>2003310</t>
  </si>
  <si>
    <t>Valeta de proteção de aterros com revestimento vegetal - VPAG 160-30 - escavação mecânica</t>
  </si>
  <si>
    <t>2003296</t>
  </si>
  <si>
    <t>Valeta de proteção de corte sem revestimento - VPCT 120-30 - escavação mecânica</t>
  </si>
  <si>
    <t>2003295</t>
  </si>
  <si>
    <t>Valeta de proteção de corte sem revestimento - VPCT 160-30 - escavação mecânica</t>
  </si>
  <si>
    <t>2003309</t>
  </si>
  <si>
    <t>Valeta de proteção de cortes com revestimento de concreto - VPCC 120-30 - escavação mecânica - areia e brita comerciais</t>
  </si>
  <si>
    <t>2003308</t>
  </si>
  <si>
    <t>Valeta de proteção de cortes com revestimento de concreto - VPCC 120-30 - escavação mecânica - areia extraída e brita produzida</t>
  </si>
  <si>
    <t>2003307</t>
  </si>
  <si>
    <t>Valeta de proteção de cortes com revestimento de concreto - VPCC 160-30 - escavação mecânica - areia e brita comerciais</t>
  </si>
  <si>
    <t>2003306</t>
  </si>
  <si>
    <t>Valeta de proteção de cortes com revestimento de concreto - VPCC 160-30 - escavação mecânica - areia extraída e brita produzida</t>
  </si>
  <si>
    <t>2003305</t>
  </si>
  <si>
    <t>Valeta de proteção de cortes com revestimento vegetal - VPCG 120-30 - escavação mecânica</t>
  </si>
  <si>
    <t>2003304</t>
  </si>
  <si>
    <t>Valeta de proteção de cortes com revestimento vegetal - VPCG 160-30 - escavação mecânica</t>
  </si>
  <si>
    <t>2105846</t>
  </si>
  <si>
    <t>Escoramento com estacas de perfis metálicos W 250 x 38,5 kg/m, espaçadas em 1,5 m, intercaladas com prancha de madeira com espessura de 5 cm e ficha de 0 a 0,2 H - sem reaproveitamento - fornecimento e instalação</t>
  </si>
  <si>
    <t>2105929</t>
  </si>
  <si>
    <t>Escoramento com estacas de perfis metálicos W 250 x 38,5 kg/m, espaçadas em 1,5 m, intercaladas com prancha de madeira com espessura de 5 cm e ficha de 0,20 a 0,4 H - sem reaproveitamento - fornecimento e instalação</t>
  </si>
  <si>
    <t>2105933</t>
  </si>
  <si>
    <t>Escoramento com estacas de perfis metálicos W 250 x 38,5 kg/m, espaçadas em 1,5 m, intercaladas com prancha de madeira com espessura de 5 cm e ficha de 0,40 a 0,6 H - sem reaproveitamento - fornecimento e instalação</t>
  </si>
  <si>
    <t>2106293</t>
  </si>
  <si>
    <t>Escoramento com perfis metálicos W 150 x 18,0 kg/m a cada metro e chapas de aço - estroncas a cada 2 m não incluídas - profundidade de até 10 m - aço com utilização de 20 vezes - fornecimento, instalação e retirada</t>
  </si>
  <si>
    <t>2108165</t>
  </si>
  <si>
    <t>Escoramento com pontaletes D = 10 cm - utilização de 1 vez - confecção, instalação e retirada</t>
  </si>
  <si>
    <t>2108166</t>
  </si>
  <si>
    <t>Escoramento com pontaletes D = 10 cm - utilização de 2 vezes - confecção, instalação e retirada</t>
  </si>
  <si>
    <t>2108167</t>
  </si>
  <si>
    <t>Escoramento com pontaletes D = 10 cm - utilização de 3 vezes - confecção, instalação e retirada</t>
  </si>
  <si>
    <t>2108168</t>
  </si>
  <si>
    <t>Escoramento com pontaletes D = 10 cm - utilização de 5 vezes - confecção, instalação e retirada</t>
  </si>
  <si>
    <t>2108169</t>
  </si>
  <si>
    <t>Escoramento com pontaletes D = 15 cm - utilização de 1 vez - confecção e instalação</t>
  </si>
  <si>
    <t>2108170</t>
  </si>
  <si>
    <t>Escoramento com pontaletes D = 15 cm - utilização de 2 vezes - confecção, instalação e retirada</t>
  </si>
  <si>
    <t>2108171</t>
  </si>
  <si>
    <t>Escoramento com pontaletes D = 15 cm - utilização de 3 vezes - confecção, instalação e retirada</t>
  </si>
  <si>
    <t>2108172</t>
  </si>
  <si>
    <t>Escoramento com pontaletes D = 15 cm - utilização de 5 vezes - confecção, instalação e retirada</t>
  </si>
  <si>
    <t>2106292</t>
  </si>
  <si>
    <t>Escoramento contínuo de valas com tábuas de 2,5 x 30 cm e longarinas de 6 x 16 cm - estroncas a cada metro não incluídas - profundidade de até 4 m - madeira com utilização de 3 vezes - confecção, instalação e retirada</t>
  </si>
  <si>
    <t>2106291</t>
  </si>
  <si>
    <t>Escoramento contínuo de valas com tábuas de 2,5 x 30 cm e longarinas de 6 x 16 cm - estroncas a cada metro não incluídas - profundidade de até 4 m - madeira sem reaproveitamento - confecção e instalação</t>
  </si>
  <si>
    <t>2106235</t>
  </si>
  <si>
    <t>Escoramento metálico com quadro tubular contraventado - capacidade de carga até 3,8 t/m² - quadro de 1,0 x 1,0 x 1,25 m - utilização de 50 vezes - fornecimento, instalação e retirada</t>
  </si>
  <si>
    <t>2106232</t>
  </si>
  <si>
    <t>Escoramento metálico tubular galvanizado para formas com capacidade de 2.100 a 750 kg por unidade - regulável de 3,0 a 4,5 m - utilização de 20 vezes - fornecimento, instalação e retirada</t>
  </si>
  <si>
    <t>2106233</t>
  </si>
  <si>
    <t>Escoramento metálico tubular galvanizado para formas com capacidade de 3.200 a 1.600 kg por unidade - regulável de 1,8 a 3,0 m - utilização de 20 vezes - fornecimento, instalação e retirada</t>
  </si>
  <si>
    <t>2105605</t>
  </si>
  <si>
    <t>Escoramento para corpo de bueiros celulares - utilização de 3 vezes - confecção, instalação e retirada</t>
  </si>
  <si>
    <t>2106298</t>
  </si>
  <si>
    <t>Estroncas em perfil metálico W 150 x 18,0 kg/m - utilização de 20 vezes</t>
  </si>
  <si>
    <t>2106295</t>
  </si>
  <si>
    <t>Estroncas para valas com D = 15 cm - madeira com utilização de 3 vezes</t>
  </si>
  <si>
    <t>2106294</t>
  </si>
  <si>
    <t>Estroncas para valas com D = 15 cm - madeira sem reaproveitamento</t>
  </si>
  <si>
    <t>2106297</t>
  </si>
  <si>
    <t>Estroncas para valas com D = 20 cm - madeira com utilização de 3 vezes</t>
  </si>
  <si>
    <t>2106296</t>
  </si>
  <si>
    <t>Estroncas para valas com D = 20 cm - madeira sem reaproveitamento</t>
  </si>
  <si>
    <t>2306731</t>
  </si>
  <si>
    <t>Apoio náutico para a colocação da armação em camisa metálica</t>
  </si>
  <si>
    <t>2306728</t>
  </si>
  <si>
    <t>Apoio náutico para a escavação com perfuratriz tipo Wirth em rocha com média dureza e média abrasão - resistência à compressão menor que 80 MPa - D = 600 a 1.800 mm</t>
  </si>
  <si>
    <t>2306729</t>
  </si>
  <si>
    <t>Apoio náutico para a escavação com perfuratriz tipo Wirth em rocha de alta dureza e alta abrasão - resistência à compressão acima de 80 MPa - D = 600 a 1.800 mm</t>
  </si>
  <si>
    <t>2306727</t>
  </si>
  <si>
    <t>Apoio náutico para a escavação com perfuratriz tipo Wirth em solo D = 600 a 1.800 mm</t>
  </si>
  <si>
    <t>2306730</t>
  </si>
  <si>
    <t>Apoio náutico para a execução da concretagem de camisas metálicas</t>
  </si>
  <si>
    <t>2306726</t>
  </si>
  <si>
    <t>Apoio náutico para a execução da cravação de camisa metálica D = 600 a 1.800 mm</t>
  </si>
  <si>
    <t>2306076</t>
  </si>
  <si>
    <t>Armação de estaca escavada ou estaca barrete em aço CA-50 com apoio de guindaste - fornecimento, preparo e colocação</t>
  </si>
  <si>
    <t>2306279</t>
  </si>
  <si>
    <t>Berço para pré-moldagem de estacas protendidas com capacidade de 19 m³, inclusive formas metálicas - utilização de 100 vezes</t>
  </si>
  <si>
    <t>2306651</t>
  </si>
  <si>
    <t>Camisa metálica com espessura de 12,5 mm D = 1.400 mm - cravada com martelo vibratório - sem escavação - cravação</t>
  </si>
  <si>
    <t>2306678</t>
  </si>
  <si>
    <t>Camisa metálica com espessura de 12,5 mm D = 1.400 mm - para passagem de lâmina d'água - posicionamento</t>
  </si>
  <si>
    <t>2306652</t>
  </si>
  <si>
    <t>Camisa metálica com espessura de 12,5 mm D = 1.500 mm - cravada com martelo vibratório - sem escavação - cravação</t>
  </si>
  <si>
    <t>2306679</t>
  </si>
  <si>
    <t>Camisa metálica com espessura de 12,5 mm D = 1.500 mm - para passagem de lâmina d'água - posicionamento</t>
  </si>
  <si>
    <t>2306653</t>
  </si>
  <si>
    <t>Camisa metálica com espessura de 12,5 mm D = 1.600 mm - cravada com martelo vibratório - sem escavação - cravação</t>
  </si>
  <si>
    <t>2306680</t>
  </si>
  <si>
    <t>Camisa metálica com espessura de 12,5 mm D = 1.600 mm - para passagem de lâmina d'água - posicionamento</t>
  </si>
  <si>
    <t>2306654</t>
  </si>
  <si>
    <t>Camisa metálica com espessura de 12,5 mm D = 1.700 mm - cravada com martelo vibratório - sem escavação - cravação</t>
  </si>
  <si>
    <t>2306681</t>
  </si>
  <si>
    <t>Camisa metálica com espessura de 12,5 mm D = 1.700 mm - para passagem de lâmina d'água - posicionamento</t>
  </si>
  <si>
    <t>2306655</t>
  </si>
  <si>
    <t>Camisa metálica com espessura de 12,5 mm D = 1.800 mm - cravada com martelo vibratório - sem escavação - cravação</t>
  </si>
  <si>
    <t>2306682</t>
  </si>
  <si>
    <t>Camisa metálica com espessura de 12,5 mm D = 1.800 mm - para passagem de lâmina d'água - posicionamento</t>
  </si>
  <si>
    <t>2306656</t>
  </si>
  <si>
    <t>Camisa metálica com espessura de 16 mm D = 1.500 mm - cravada com martelo vibratório - sem escavação - cravação</t>
  </si>
  <si>
    <t>2306683</t>
  </si>
  <si>
    <t>Camisa metálica com espessura de 16 mm D = 1.500 mm - para passagem de lâmina d'água - posicionamento</t>
  </si>
  <si>
    <t>2306657</t>
  </si>
  <si>
    <t>Camisa metálica com espessura de 16 mm D = 1.600 mm - cravada com martelo vibratório - sem escavação - cravação</t>
  </si>
  <si>
    <t>2306684</t>
  </si>
  <si>
    <t>Camisa metálica com espessura de 16 mm D = 1.600 mm - para passagem de lâmina d'água - posicionamento</t>
  </si>
  <si>
    <t>2306658</t>
  </si>
  <si>
    <t>Camisa metálica com espessura de 16 mm D = 1.700 mm - cravada com martelo vibratório - sem escavação - cravação</t>
  </si>
  <si>
    <t>2306685</t>
  </si>
  <si>
    <t>Camisa metálica com espessura de 16 mm D = 1.700 mm - para passagem de lâmina d'água - posicionamento</t>
  </si>
  <si>
    <t>2306659</t>
  </si>
  <si>
    <t>Camisa metálica com espessura de 16 mm D = 1.800 mm - cravada com martelo vibratório - sem escavação - cravação</t>
  </si>
  <si>
    <t>2306686</t>
  </si>
  <si>
    <t>Camisa metálica com espessura de 16 mm D = 1.800 mm - para passagem de lâmina d'água - posicionamento</t>
  </si>
  <si>
    <t>2306637</t>
  </si>
  <si>
    <t>Camisa metálica com espessura de 6,3 mm D = 1.000 mm - cravada com martelo vibratório - sem escavação - cravação</t>
  </si>
  <si>
    <t>2306664</t>
  </si>
  <si>
    <t>Camisa metálica com espessura de 6,3 mm D = 1.000 mm - para passagem de lâmina d'água - posicionamento</t>
  </si>
  <si>
    <t>2306732</t>
  </si>
  <si>
    <t>Camisa metálica com espessura de 6,3 mm D = 400 mm - cravada com martelo vibratório - sem escavação - cravação</t>
  </si>
  <si>
    <t>2306733</t>
  </si>
  <si>
    <t>Camisa metálica com espessura de 6,3 mm D = 400 mm - para passagem de lâmina d'água - posicionamento</t>
  </si>
  <si>
    <t>2306734</t>
  </si>
  <si>
    <t>Camisa metálica com espessura de 6,3 mm D = 500 mm - cravada com martelo vibratório - sem escavação - cravação</t>
  </si>
  <si>
    <t>2306735</t>
  </si>
  <si>
    <t>Camisa metálica com espessura de 6,3 mm D = 500 mm - para passagem de lâmina d'água - posicionamento</t>
  </si>
  <si>
    <t>2306633</t>
  </si>
  <si>
    <t>Camisa metálica com espessura de 6,3 mm D = 600 mm - cravada com martelo vibratório - sem escavação - cravação</t>
  </si>
  <si>
    <t>2306660</t>
  </si>
  <si>
    <t>Camisa metálica com espessura de 6,3 mm D = 600 mm - para passagem de lâmina d'água - posicionamento</t>
  </si>
  <si>
    <t>2306634</t>
  </si>
  <si>
    <t>Camisa metálica com espessura de 6,3 mm D = 700 mm - cravada com martelo vibratório - sem escavação - cravação</t>
  </si>
  <si>
    <t>2306661</t>
  </si>
  <si>
    <t>Camisa metálica com espessura de 6,3 mm D = 700 mm - para passagem de lâmina d'água - posicionamento</t>
  </si>
  <si>
    <t>2306635</t>
  </si>
  <si>
    <t>Camisa metálica com espessura de 6,3 mm D = 800 mm - cravada com martelo vibratório - sem escavação - cravação</t>
  </si>
  <si>
    <t>2306662</t>
  </si>
  <si>
    <t>Camisa metálica com espessura de 6,3 mm D = 800 mm - para passagem de lâmina d'água - posicionamento</t>
  </si>
  <si>
    <t>2306636</t>
  </si>
  <si>
    <t>Camisa metálica com espessura de 6,3 mm D = 900 mm - cravada com martelo vibratório - sem escavação - cravação</t>
  </si>
  <si>
    <t>2306663</t>
  </si>
  <si>
    <t>Camisa metálica com espessura de 6,3 mm D = 900 mm - para passagem de lâmina d'água - posicionamento</t>
  </si>
  <si>
    <t>2306641</t>
  </si>
  <si>
    <t>Camisa metálica com espessura de 8 mm D = 1.000 mm - cravada com martelo vibratório - sem escavação - cravação</t>
  </si>
  <si>
    <t>2306668</t>
  </si>
  <si>
    <t>Camisa metálica com espessura de 8 mm D = 1.000 mm - para passagem de lâmina d'água - posicionamento</t>
  </si>
  <si>
    <t>2306642</t>
  </si>
  <si>
    <t>Camisa metálica com espessura de 8 mm D = 1.100 mm - cravada com martelo vibratório - sem escavação - cravação</t>
  </si>
  <si>
    <t>2306669</t>
  </si>
  <si>
    <t>Camisa metálica com espessura de 8 mm D = 1.100 mm - para passagem de lâmina d'água - posicionamento</t>
  </si>
  <si>
    <t>2306643</t>
  </si>
  <si>
    <t>Camisa metálica com espessura de 8 mm D = 1.200 mm - cravada com martelo vibratório - sem escavação - cravação</t>
  </si>
  <si>
    <t>2306670</t>
  </si>
  <si>
    <t>Camisa metálica com espessura de 8 mm D = 1.200 mm - para passagem de lâmina d'água - posicionamento</t>
  </si>
  <si>
    <t>2306638</t>
  </si>
  <si>
    <t>Camisa metálica com espessura de 8 mm D = 700 mm - cravada com martelo vibratório - sem escavação - cravação</t>
  </si>
  <si>
    <t>2306665</t>
  </si>
  <si>
    <t>Camisa metálica com espessura de 8 mm D = 700 mm - para passagem de lâmina d'água - posicionamento</t>
  </si>
  <si>
    <t>2306639</t>
  </si>
  <si>
    <t>Camisa metálica com espessura de 8 mm D = 800 mm - cravada com martelo vibratório - sem escavação - cravação</t>
  </si>
  <si>
    <t>2306666</t>
  </si>
  <si>
    <t>Camisa metálica com espessura de 8 mm D = 800 mm - para passagem de lâmina d'água - posicionamento</t>
  </si>
  <si>
    <t>2306640</t>
  </si>
  <si>
    <t>Camisa metálica com espessura de 8 mm D = 900 mm - cravada com martelo vibratório - sem escavação - cravação</t>
  </si>
  <si>
    <t>2306667</t>
  </si>
  <si>
    <t>Camisa metálica com espessura de 8 mm D = 900 mm - para passagem de lâmina d'água - posicionamento</t>
  </si>
  <si>
    <t>2306645</t>
  </si>
  <si>
    <t>Camisa metálica com espessura de 9,5 mm D = 1.000 mm - cravada com martelo vibratório - sem escavação - cravação</t>
  </si>
  <si>
    <t>2306672</t>
  </si>
  <si>
    <t>Camisa metálica com espessura de 9,5 mm D = 1.000 mm - para passagem de lâmina d'água - posicionamento</t>
  </si>
  <si>
    <t>2306646</t>
  </si>
  <si>
    <t>Camisa metálica com espessura de 9,5 mm D = 1.100 mm - cravada com martelo vibratório - sem escavação - cravação</t>
  </si>
  <si>
    <t>2306673</t>
  </si>
  <si>
    <t>Camisa metálica com espessura de 9,5 mm D = 1.100 mm - para passagem de lâmina d'água - posicionamento</t>
  </si>
  <si>
    <t>2306647</t>
  </si>
  <si>
    <t>Camisa metálica com espessura de 9,5 mm D = 1.200 mm - cravada com martelo vibratório - sem escavação - cravação</t>
  </si>
  <si>
    <t>2306674</t>
  </si>
  <si>
    <t>Camisa metálica com espessura de 9,5 mm D = 1.200 mm - para passagem de lâmina d'água - posicionamento</t>
  </si>
  <si>
    <t>2306648</t>
  </si>
  <si>
    <t>Camisa metálica com espessura de 9,5 mm D = 1.300 mm - cravada com martelo vibratório - sem escavação - cravação</t>
  </si>
  <si>
    <t>2306675</t>
  </si>
  <si>
    <t>Camisa metálica com espessura de 9,5 mm D = 1.300 mm - para passagem de lâmina d'água - posicionamento</t>
  </si>
  <si>
    <t>2306649</t>
  </si>
  <si>
    <t>Camisa metálica com espessura de 9,5 mm D = 1.400 mm - cravada com martelo vibratório - sem escavação - cravação</t>
  </si>
  <si>
    <t>2306676</t>
  </si>
  <si>
    <t>Camisa metálica com espessura de 9,5 mm D = 1.400 mm - para passagem de lâmina d'água - posicionamento</t>
  </si>
  <si>
    <t>2306650</t>
  </si>
  <si>
    <t>Camisa metálica com espessura de 9,5 mm D = 1.500 mm - cravada com martelo vibratório - sem escavação - cravação</t>
  </si>
  <si>
    <t>2306677</t>
  </si>
  <si>
    <t>Camisa metálica com espessura de 9,5 mm D = 1.500 mm - para passagem de lâmina d'água - posicionamento</t>
  </si>
  <si>
    <t>2306644</t>
  </si>
  <si>
    <t>Camisa metálica com espessura de 9,5 mm D = 900 mm - cravada com martelo vibratório - sem escavação - cravação</t>
  </si>
  <si>
    <t>2306671</t>
  </si>
  <si>
    <t>Camisa metálica com espessura de 9,5 mm D = 900 mm - para passagem de lâmina d'água - posicionamento</t>
  </si>
  <si>
    <t>2306141</t>
  </si>
  <si>
    <t>Coluna de brita D = 50 cm executada com perfuratriz tipo bottom feed - brita comercial - confecção e cravação</t>
  </si>
  <si>
    <t>2306145</t>
  </si>
  <si>
    <t>Coluna de brita D = 50 cm executada com perfuratriz tipo bottom feed - brita produzida - confecção e cravação</t>
  </si>
  <si>
    <t>2306142</t>
  </si>
  <si>
    <t>Coluna de brita D = 60 cm executada com perfuratriz tipo bottom feed - brita comercial - confecção e cravação</t>
  </si>
  <si>
    <t>2306146</t>
  </si>
  <si>
    <t>Coluna de brita D = 60 cm executada com perfuratriz tipo bottom feed - brita produzida - confecção e cravação</t>
  </si>
  <si>
    <t>2306143</t>
  </si>
  <si>
    <t>Coluna de brita D = 70 cm executada com perfuratriz tipo bottom feed - brita comercial - confecção e cravação</t>
  </si>
  <si>
    <t>2306147</t>
  </si>
  <si>
    <t>Coluna de brita D = 70 cm executada com perfuratriz tipo bottom feed - brita produzida - confecção e cravação</t>
  </si>
  <si>
    <t>2306144</t>
  </si>
  <si>
    <t>Coluna de brita D = 80 cm executada com perfuratriz tipo bottom feed - brita comercial - confecção e cravação</t>
  </si>
  <si>
    <t>2306148</t>
  </si>
  <si>
    <t>Coluna de brita D = 80 cm executada com perfuratriz tipo bottom feed - brita produzida - confecção e cravação</t>
  </si>
  <si>
    <t>2306624</t>
  </si>
  <si>
    <t>Confecção de camisa metálica em aço ASTM A36 com espessura de 12,5 mm - D = 1.400 mm</t>
  </si>
  <si>
    <t>2306625</t>
  </si>
  <si>
    <t>Confecção de camisa metálica em aço ASTM A36 com espessura de 12,5 mm - D = 1.500 mm</t>
  </si>
  <si>
    <t>2306626</t>
  </si>
  <si>
    <t>Confecção de camisa metálica em aço ASTM A36 com espessura de 12,5 mm - D = 1.600 mm</t>
  </si>
  <si>
    <t>2306627</t>
  </si>
  <si>
    <t>Confecção de camisa metálica em aço ASTM A36 com espessura de 12,5 mm - D = 1.700 mm</t>
  </si>
  <si>
    <t>2306628</t>
  </si>
  <si>
    <t>Confecção de camisa metálica em aço ASTM A36 com espessura de 12,5 mm - D = 1.800 mm</t>
  </si>
  <si>
    <t>2306629</t>
  </si>
  <si>
    <t>Confecção de camisa metálica em aço ASTM A36 com espessura de 16 mm - D = 1.500 mm</t>
  </si>
  <si>
    <t>2306630</t>
  </si>
  <si>
    <t>Confecção de camisa metálica em aço ASTM A36 com espessura de 16 mm - D = 1.600 mm</t>
  </si>
  <si>
    <t>2306631</t>
  </si>
  <si>
    <t>Confecção de camisa metálica em aço ASTM A36 com espessura de 16 mm - D = 1.700 mm</t>
  </si>
  <si>
    <t>2306632</t>
  </si>
  <si>
    <t>Confecção de camisa metálica em aço ASTM A36 com espessura de 16 mm - D = 1.800 mm</t>
  </si>
  <si>
    <t>2306610</t>
  </si>
  <si>
    <t>Confecção de camisa metálica em aço ASTM A36 com espessura de 6,3 mm - D = 1.000 mm</t>
  </si>
  <si>
    <t>2306604</t>
  </si>
  <si>
    <t>Confecção de camisa metálica em aço ASTM A36 com espessura de 6,3 mm - D = 400 mm</t>
  </si>
  <si>
    <t>2306605</t>
  </si>
  <si>
    <t>Confecção de camisa metálica em aço ASTM A36 com espessura de 6,3 mm - D = 500 mm</t>
  </si>
  <si>
    <t>2306606</t>
  </si>
  <si>
    <t>Confecção de camisa metálica em aço ASTM A36 com espessura de 6,3 mm - D = 600 mm</t>
  </si>
  <si>
    <t>2306607</t>
  </si>
  <si>
    <t>Confecção de camisa metálica em aço ASTM A36 com espessura de 6,3 mm - D = 700 mm</t>
  </si>
  <si>
    <t>2306608</t>
  </si>
  <si>
    <t>Confecção de camisa metálica em aço ASTM A36 com espessura de 6,3 mm - D = 800 mm</t>
  </si>
  <si>
    <t>2306609</t>
  </si>
  <si>
    <t>Confecção de camisa metálica em aço ASTM A36 com espessura de 6,3 mm - D = 900 mm</t>
  </si>
  <si>
    <t>2306614</t>
  </si>
  <si>
    <t>Confecção de camisa metálica em aço ASTM A36 com espessura de 8 mm - D = 1.000 mm</t>
  </si>
  <si>
    <t>2306615</t>
  </si>
  <si>
    <t>Confecção de camisa metálica em aço ASTM A36 com espessura de 8 mm - D = 1.100 mm</t>
  </si>
  <si>
    <t>2306616</t>
  </si>
  <si>
    <t>Confecção de camisa metálica em aço ASTM A36 com espessura de 8 mm - D = 1.200 mm</t>
  </si>
  <si>
    <t>2306611</t>
  </si>
  <si>
    <t>Confecção de camisa metálica em aço ASTM A36 com espessura de 8 mm - D = 700 mm</t>
  </si>
  <si>
    <t>2306612</t>
  </si>
  <si>
    <t>Confecção de camisa metálica em aço ASTM A36 com espessura de 8 mm - D = 800 mm</t>
  </si>
  <si>
    <t>2306613</t>
  </si>
  <si>
    <t>Confecção de camisa metálica em aço ASTM A36 com espessura de 8 mm - D = 900 mm</t>
  </si>
  <si>
    <t>2306618</t>
  </si>
  <si>
    <t>Confecção de camisa metálica em aço ASTM A36 com espessura de 9,5 mm - D = 1.000 mm</t>
  </si>
  <si>
    <t>2306619</t>
  </si>
  <si>
    <t>Confecção de camisa metálica em aço ASTM A36 com espessura de 9,5 mm - D = 1.100 mm</t>
  </si>
  <si>
    <t>2306620</t>
  </si>
  <si>
    <t>Confecção de camisa metálica em aço ASTM A36 com espessura de 9,5 mm - D = 1.200 mm</t>
  </si>
  <si>
    <t>2306621</t>
  </si>
  <si>
    <t>Confecção de camisa metálica em aço ASTM A36 com espessura de 9,5 mm - D = 1.300 mm</t>
  </si>
  <si>
    <t>2306622</t>
  </si>
  <si>
    <t>Confecção de camisa metálica em aço ASTM A36 com espessura de 9,5 mm - D = 1.400 mm</t>
  </si>
  <si>
    <t>2306623</t>
  </si>
  <si>
    <t>Confecção de camisa metálica em aço ASTM A36 com espessura de 9,5 mm - D = 1.500 mm</t>
  </si>
  <si>
    <t>2306617</t>
  </si>
  <si>
    <t>Confecção de camisa metálica em aço ASTM A36 com espessura de 9,5 mm - D = 900 mm</t>
  </si>
  <si>
    <t>2306014</t>
  </si>
  <si>
    <t>Contraventamento de grupo de estacas submersas em aço ASTM A36 - confecção e instalação</t>
  </si>
  <si>
    <t>2306700</t>
  </si>
  <si>
    <t>Escavação com perfuratriz tipo Wirth em rocha com média dureza e média abrasão - resistência à compressão menor que 80 MPa - D = 1.000 mm</t>
  </si>
  <si>
    <t>2306703</t>
  </si>
  <si>
    <t>Escavação com perfuratriz tipo Wirth em rocha com média dureza e média abrasão - resistência à compressão menor que 80 MPa - D = 1.100 mm</t>
  </si>
  <si>
    <t>2306706</t>
  </si>
  <si>
    <t>Escavação com perfuratriz tipo Wirth em rocha com média dureza e média abrasão - resistência à compressão menor que 80 MPa - D = 1.200 mm</t>
  </si>
  <si>
    <t>2306709</t>
  </si>
  <si>
    <t>Escavação com perfuratriz tipo Wirth em rocha com média dureza e média abrasão - resistência à compressão menor que 80 MPa - D = 1.300 mm</t>
  </si>
  <si>
    <t>2306712</t>
  </si>
  <si>
    <t>Escavação com perfuratriz tipo Wirth em rocha com média dureza e média abrasão - resistência à compressão menor que 80 MPa - D = 1.400 mm</t>
  </si>
  <si>
    <t>2306715</t>
  </si>
  <si>
    <t>Escavação com perfuratriz tipo Wirth em rocha com média dureza e média abrasão - resistência à compressão menor que 80 MPa - D = 1.500 mm</t>
  </si>
  <si>
    <t>2306718</t>
  </si>
  <si>
    <t>Escavação com perfuratriz tipo Wirth em rocha com média dureza e média abrasão - resistência à compressão menor que 80 MPa - D = 1.600 mm</t>
  </si>
  <si>
    <t>2306721</t>
  </si>
  <si>
    <t>Escavação com perfuratriz tipo Wirth em rocha com média dureza e média abrasão - resistência à compressão menor que 80 MPa - D = 1.700 mm</t>
  </si>
  <si>
    <t>2306724</t>
  </si>
  <si>
    <t>Escavação com perfuratriz tipo Wirth em rocha com média dureza e média abrasão - resistência à compressão menor que 80 MPa - D = 1.800 mm</t>
  </si>
  <si>
    <t>2306688</t>
  </si>
  <si>
    <t>Escavação com perfuratriz tipo Wirth em rocha com média dureza e média abrasão - resistência à compressão menor que 80 MPa - D = 600 mm</t>
  </si>
  <si>
    <t>2306691</t>
  </si>
  <si>
    <t>Escavação com perfuratriz tipo Wirth em rocha com média dureza e média abrasão - resistência à compressão menor que 80 MPa - D = 700 mm</t>
  </si>
  <si>
    <t>2306694</t>
  </si>
  <si>
    <t>Escavação com perfuratriz tipo Wirth em rocha com média dureza e média abrasão - resistência à compressão menor que 80 MPa - D = 800 mm</t>
  </si>
  <si>
    <t>2306697</t>
  </si>
  <si>
    <t>Escavação com perfuratriz tipo Wirth em rocha com média dureza e média abrasão - resistência à compressão menor que 80 MPa - D = 900 mm</t>
  </si>
  <si>
    <t>2306701</t>
  </si>
  <si>
    <t>Escavação com perfuratriz tipo Wirth em rocha de alta dureza e alta abrasão - resistência à compressão acima de 80 MPa - D = 1.000 mm</t>
  </si>
  <si>
    <t>2306704</t>
  </si>
  <si>
    <t>Escavação com perfuratriz tipo Wirth em rocha de alta dureza e alta abrasão - resistência à compressão acima de 80 MPa - D = 1.100 mm</t>
  </si>
  <si>
    <t>2306707</t>
  </si>
  <si>
    <t>Escavação com perfuratriz tipo Wirth em rocha de alta dureza e alta abrasão - resistência à compressão acima de 80 MPa - D = 1.200 mm</t>
  </si>
  <si>
    <t>2306710</t>
  </si>
  <si>
    <t>Escavação com perfuratriz tipo Wirth em rocha de alta dureza e alta abrasão - resistência à compressão acima de 80 MPa - D = 1.300 mm</t>
  </si>
  <si>
    <t>2306713</t>
  </si>
  <si>
    <t>Escavação com perfuratriz tipo Wirth em rocha de alta dureza e alta abrasão - resistência à compressão acima de 80 MPa - D = 1.400 mm</t>
  </si>
  <si>
    <t>2306716</t>
  </si>
  <si>
    <t>Escavação com perfuratriz tipo Wirth em rocha de alta dureza e alta abrasão - resistência à compressão acima de 80 MPa - D = 1.500 mm</t>
  </si>
  <si>
    <t>2306719</t>
  </si>
  <si>
    <t>Escavação com perfuratriz tipo Wirth em rocha de alta dureza e alta abrasão - resistência à compressão acima de 80 MPa - D = 1.600 mm</t>
  </si>
  <si>
    <t>2306722</t>
  </si>
  <si>
    <t>Escavação com perfuratriz tipo Wirth em rocha de alta dureza e alta abrasão - resistência à compressão acima de 80 MPa - D = 1.700 mm</t>
  </si>
  <si>
    <t>2306725</t>
  </si>
  <si>
    <t>Escavação com perfuratriz tipo Wirth em rocha de alta dureza e alta abrasão - resistência à compressão acima de 80 MPa - D = 1.800 mm</t>
  </si>
  <si>
    <t>2306689</t>
  </si>
  <si>
    <t>Escavação com perfuratriz tipo Wirth em rocha de alta dureza e alta abrasão - resistência à compressão acima de 80 MPa - D = 600 mm</t>
  </si>
  <si>
    <t>2306692</t>
  </si>
  <si>
    <t>Escavação com perfuratriz tipo Wirth em rocha de alta dureza e alta abrasão - resistência à compressão acima de 80 MPa - D = 700 mm</t>
  </si>
  <si>
    <t>2306695</t>
  </si>
  <si>
    <t>Escavação com perfuratriz tipo Wirth em rocha de alta dureza e alta abrasão - resistência à compressão acima de 80 MPa - D = 800 mm</t>
  </si>
  <si>
    <t>2306698</t>
  </si>
  <si>
    <t>Escavação com perfuratriz tipo Wirth em rocha de alta dureza e alta abrasão - resistência à compressão acima de 80 MPa - D = 900 mm</t>
  </si>
  <si>
    <t>2306699</t>
  </si>
  <si>
    <t>Escavação com perfuratriz tipo Wirth em solo - D = 1.000 mm</t>
  </si>
  <si>
    <t>2306702</t>
  </si>
  <si>
    <t>Escavação com perfuratriz tipo Wirth em solo - D = 1.100 mm</t>
  </si>
  <si>
    <t>2306705</t>
  </si>
  <si>
    <t>Escavação com perfuratriz tipo Wirth em solo - D = 1.200 mm</t>
  </si>
  <si>
    <t>2306708</t>
  </si>
  <si>
    <t>Escavação com perfuratriz tipo Wirth em solo - D = 1.300 mm</t>
  </si>
  <si>
    <t>2306711</t>
  </si>
  <si>
    <t>Escavação com perfuratriz tipo Wirth em solo - D = 1.400 mm</t>
  </si>
  <si>
    <t>2306714</t>
  </si>
  <si>
    <t>Escavação com perfuratriz tipo Wirth em solo - D = 1.500 mm</t>
  </si>
  <si>
    <t>2306717</t>
  </si>
  <si>
    <t>Escavação com perfuratriz tipo Wirth em solo - D = 1.600 mm</t>
  </si>
  <si>
    <t>2306720</t>
  </si>
  <si>
    <t>Escavação com perfuratriz tipo Wirth em solo - D = 1.700 mm</t>
  </si>
  <si>
    <t>2306723</t>
  </si>
  <si>
    <t>Escavação com perfuratriz tipo Wirth em solo - D = 1.800 mm</t>
  </si>
  <si>
    <t>2306687</t>
  </si>
  <si>
    <t>Escavação com perfuratriz tipo Wirth em solo - D = 600 mm</t>
  </si>
  <si>
    <t>2306690</t>
  </si>
  <si>
    <t>Escavação com perfuratriz tipo Wirth em solo - D = 700 mm</t>
  </si>
  <si>
    <t>2306693</t>
  </si>
  <si>
    <t>Escavação com perfuratriz tipo Wirth em solo - D = 800 mm</t>
  </si>
  <si>
    <t>2306696</t>
  </si>
  <si>
    <t>Escavação com perfuratriz tipo Wirth em solo - D = 900 mm</t>
  </si>
  <si>
    <t>2306239</t>
  </si>
  <si>
    <t>Estaca barrete escavada com uso de fluido estabilizante - confecção</t>
  </si>
  <si>
    <t>2306090</t>
  </si>
  <si>
    <t>Estaca broca manual D = 25 cm - confecção</t>
  </si>
  <si>
    <t>2306091</t>
  </si>
  <si>
    <t>Estaca broca manual D = 30 cm - confecção</t>
  </si>
  <si>
    <t>2306072</t>
  </si>
  <si>
    <t>Estaca circular tipo estacão escavada com uso de fluido estabilizante - confecção</t>
  </si>
  <si>
    <t>2306133</t>
  </si>
  <si>
    <t>Estaca duplo perfil metálico W 250 x 17,9 - com emenda - fornecimento e cravação</t>
  </si>
  <si>
    <t>2306114</t>
  </si>
  <si>
    <t>Estaca duplo trilho TR 25 - com emenda - fornecimento e cravação</t>
  </si>
  <si>
    <t>2306115</t>
  </si>
  <si>
    <t>Estaca duplo trilho TR 37 - com emenda - fornecimento e cravação</t>
  </si>
  <si>
    <t>2306116</t>
  </si>
  <si>
    <t>Estaca duplo trilho TR 45 - com emenda - fornecimento e cravação</t>
  </si>
  <si>
    <t>2306118</t>
  </si>
  <si>
    <t>Estaca duplo trilho TR 57 - com emenda - fornecimento e cravação</t>
  </si>
  <si>
    <t>2306122</t>
  </si>
  <si>
    <t>Estaca duplo trilho TR 68 - com emenda - fornecimento e cravação</t>
  </si>
  <si>
    <t>2306078</t>
  </si>
  <si>
    <t>Estaca Franki com fuste apiloado D = 35 cm - confecção</t>
  </si>
  <si>
    <t>2306080</t>
  </si>
  <si>
    <t>Estaca Franki com fuste apiloado D = 40 cm - confecção</t>
  </si>
  <si>
    <t>2306082</t>
  </si>
  <si>
    <t>Estaca Franki com fuste apiloado D = 45 cm - confecção</t>
  </si>
  <si>
    <t>2306084</t>
  </si>
  <si>
    <t>Estaca Franki com fuste apiloado D = 52 cm - confecção</t>
  </si>
  <si>
    <t>2306086</t>
  </si>
  <si>
    <t>Estaca Franki com fuste apiloado D = 60 cm - confecção</t>
  </si>
  <si>
    <t>2309088</t>
  </si>
  <si>
    <t>Estaca Franki com fuste apiloado D = 70 cm - confecção</t>
  </si>
  <si>
    <t>2306074</t>
  </si>
  <si>
    <t>Estaca hélice contínua - confecção</t>
  </si>
  <si>
    <t>2306095</t>
  </si>
  <si>
    <t>Estaca hélice de deslocamento - confecção</t>
  </si>
  <si>
    <t>2306132</t>
  </si>
  <si>
    <t>Estaca perfil metálico W 150 x 22,5 (H) - fornecimento e cravação</t>
  </si>
  <si>
    <t>2306015</t>
  </si>
  <si>
    <t>Estaca prancha metálica - fornecimento e cravação até 12 metros</t>
  </si>
  <si>
    <t>2306019</t>
  </si>
  <si>
    <t>Estaca prancha metálica com apoio de flutuante - fornecimento e cravação de 12 metros</t>
  </si>
  <si>
    <t>2306018</t>
  </si>
  <si>
    <t>Estaca prancha metálica com apoio de flutuante e utilização de 10 vezes - fornecimento, cravação até 12 metros</t>
  </si>
  <si>
    <t>2306016</t>
  </si>
  <si>
    <t>Estaca prancha metálica com utilização de 10 vezes - fornecimento, cravação até 12 metros</t>
  </si>
  <si>
    <t>2305999</t>
  </si>
  <si>
    <t>Estaca pré-moldada de concreto armado centrifugado com compressão admissível de 100 t - sem emenda - fornecimento e cravação</t>
  </si>
  <si>
    <t>2306000</t>
  </si>
  <si>
    <t>Estaca pré-moldada de concreto armado centrifugado com compressão admissível de 125 t - sem emenda - fornecimento e cravação</t>
  </si>
  <si>
    <t>2306001</t>
  </si>
  <si>
    <t>Estaca pré-moldada de concreto armado centrifugado com compressão admissível de 170 t - sem emenda - fornecimento e cravação</t>
  </si>
  <si>
    <t>2306002</t>
  </si>
  <si>
    <t>Estaca pré-moldada de concreto armado centrifugado com compressão admissível de 230 t - sem emenda - fornecimento e cravação</t>
  </si>
  <si>
    <t>2306003</t>
  </si>
  <si>
    <t>Estaca pré-moldada de concreto armado centrifugado com compressão admissível de 300 t - sem emenda - fornecimento e cravação</t>
  </si>
  <si>
    <t>2305997</t>
  </si>
  <si>
    <t>Estaca pré-moldada de concreto armado centrifugado com compressão admissível de 55 t - sem emenda - fornecimento e cravação</t>
  </si>
  <si>
    <t>2305998</t>
  </si>
  <si>
    <t>Estaca pré-moldada de concreto armado centrifugado com compressão admissível de 80 t - sem emenda - fornecimento e cravação</t>
  </si>
  <si>
    <t>2306101</t>
  </si>
  <si>
    <t>Estaca pré-moldada de concreto protendido 15 x 15 cm - produzida - sem emenda - cravação</t>
  </si>
  <si>
    <t>2306102</t>
  </si>
  <si>
    <t>Estaca pré-moldada de concreto protendido 17 x 17 cm - produzida - sem emenda - cravação</t>
  </si>
  <si>
    <t>2306103</t>
  </si>
  <si>
    <t>Estaca pré-moldada de concreto protendido 20 x 20 cm - produzida - sem emenda - cravação</t>
  </si>
  <si>
    <t>2306104</t>
  </si>
  <si>
    <t>Estaca pré-moldada de concreto protendido 21 x 21 cm - produzida - sem emenda - cravação</t>
  </si>
  <si>
    <t>2306105</t>
  </si>
  <si>
    <t>Estaca pré-moldada de concreto protendido 23 x 23 cm - produzida - sem emenda - cravação</t>
  </si>
  <si>
    <t>2306106</t>
  </si>
  <si>
    <t>Estaca pré-moldada de concreto protendido 25 x 25 cm - produzida - sem emenda - cravação</t>
  </si>
  <si>
    <t>2306107</t>
  </si>
  <si>
    <t>Estaca pré-moldada de concreto protendido 26 x 26 cm - produzida - sem emenda - cravação</t>
  </si>
  <si>
    <t>2306269</t>
  </si>
  <si>
    <t>Estaca pré-moldada de concreto protendido 30 x 30 cm - produzida - sem emenda - cravação</t>
  </si>
  <si>
    <t>2306270</t>
  </si>
  <si>
    <t>Estaca pré-moldada de concreto protendido 33 x 33 cm - produzida - sem emenda - cravação</t>
  </si>
  <si>
    <t>2306271</t>
  </si>
  <si>
    <t>Estaca pré-moldada de concreto protendido 35 x 35 cm - produzida - sem emenda - cravação</t>
  </si>
  <si>
    <t>2306272</t>
  </si>
  <si>
    <t>Estaca pré-moldada de concreto protendido 38 x 38 cm - produzida - sem emenda - cravação</t>
  </si>
  <si>
    <t>2306273</t>
  </si>
  <si>
    <t>Estaca pré-moldada de concreto protendido 40 x 40 cm - produzida - sem emenda - cravação</t>
  </si>
  <si>
    <t>2306274</t>
  </si>
  <si>
    <t>Estaca pré-moldada de concreto protendido 42 x 42 cm - produzida - sem emenda - cravação</t>
  </si>
  <si>
    <t>2306275</t>
  </si>
  <si>
    <t>Estaca pré-moldada de concreto protendido 45 x 45 cm - produzida - sem emenda - cravação</t>
  </si>
  <si>
    <t>2306100</t>
  </si>
  <si>
    <t>Estaca pré-moldada de concreto protendido com compressão admissível de 100 t - comercial - sem emenda - fornecimento e cravação</t>
  </si>
  <si>
    <t>2306004</t>
  </si>
  <si>
    <t>Estaca pré-moldada de concreto protendido com compressão admissível de 25 t - comercial - sem emenda - fornecimento e cravação</t>
  </si>
  <si>
    <t>2306097</t>
  </si>
  <si>
    <t>Estaca pré-moldada de concreto protendido com compressão admissível de 35 t - comercial - sem emenda - fornecimento e cravação</t>
  </si>
  <si>
    <t>2306098</t>
  </si>
  <si>
    <t>Estaca pré-moldada de concreto protendido com compressão admissível de 60 t - comercial - sem emenda - fornecimento e cravação</t>
  </si>
  <si>
    <t>2306007</t>
  </si>
  <si>
    <t>Estaca pré-moldada de concreto protendido com compressão admissível de 75 t - comercial - sem emenda - fornecimento e cravação</t>
  </si>
  <si>
    <t>2306067</t>
  </si>
  <si>
    <t>Estaca raiz perfurada na rocha com D = 16 cm - confecção</t>
  </si>
  <si>
    <t>2306068</t>
  </si>
  <si>
    <t>Estaca raiz perfurada na rocha com D = 20 cm - confecção</t>
  </si>
  <si>
    <t>2306069</t>
  </si>
  <si>
    <t>Estaca raiz perfurada na rocha com D = 25 cm - confecção</t>
  </si>
  <si>
    <t>2306181</t>
  </si>
  <si>
    <t>Estaca raiz perfurada na rocha com D = 45 cm - confecção</t>
  </si>
  <si>
    <t>2306062</t>
  </si>
  <si>
    <t>Estaca raiz perfurada no solo com D = 16 cm - confecção</t>
  </si>
  <si>
    <t>2306063</t>
  </si>
  <si>
    <t>Estaca raiz perfurada no solo com D = 20 cm - confecção</t>
  </si>
  <si>
    <t>2306064</t>
  </si>
  <si>
    <t>Estaca raiz perfurada no solo com D = 25 cm - confecção</t>
  </si>
  <si>
    <t>2306180</t>
  </si>
  <si>
    <t>Estaca raiz perfurada no solo com D = 45 cm - confecção</t>
  </si>
  <si>
    <t>2306009</t>
  </si>
  <si>
    <t>Estaca Strauss D = 25 cm - confecção</t>
  </si>
  <si>
    <t>2306010</t>
  </si>
  <si>
    <t>Estaca Strauss D = 32 cm - confecção</t>
  </si>
  <si>
    <t>2306011</t>
  </si>
  <si>
    <t>Estaca Strauss D = 38 cm - confecção</t>
  </si>
  <si>
    <t>2306012</t>
  </si>
  <si>
    <t>Estaca Strauss D = 45 cm - confecção</t>
  </si>
  <si>
    <t>2306108</t>
  </si>
  <si>
    <t>Estaca trilho TR 25 - fornecimento e cravação</t>
  </si>
  <si>
    <t>2306110</t>
  </si>
  <si>
    <t>Estaca trilho TR 37 - fornecimento e cravação</t>
  </si>
  <si>
    <t>2306111</t>
  </si>
  <si>
    <t>Estaca trilho TR 45 - fornecimento e cravação</t>
  </si>
  <si>
    <t>2306112</t>
  </si>
  <si>
    <t>Estaca trilho TR 57 - fornecimento e cravação</t>
  </si>
  <si>
    <t>2306113</t>
  </si>
  <si>
    <t>Estaca trilho TR 68 - fornecimento e cravação</t>
  </si>
  <si>
    <t>2306123</t>
  </si>
  <si>
    <t>Estaca triplo trilho TR 25 - com emenda - fornecimento e cravação</t>
  </si>
  <si>
    <t>2306124</t>
  </si>
  <si>
    <t>Estaca triplo trilho TR 37 - com emenda - fornecimento e cravação</t>
  </si>
  <si>
    <t>2306125</t>
  </si>
  <si>
    <t>Estaca triplo trilho TR 45 - com emenda - fornecimento e cravação</t>
  </si>
  <si>
    <t>2306126</t>
  </si>
  <si>
    <t>Estaca triplo trilho TR 57 - com emenda - fornecimento e cravação</t>
  </si>
  <si>
    <t>2306127</t>
  </si>
  <si>
    <t>Estaca triplo trilho TR 68 - com emenda - fornecimento e cravação</t>
  </si>
  <si>
    <t>2306300</t>
  </si>
  <si>
    <t>Fabricação de estaca pré-moldada de concreto protendida seção 15 x 15 cm</t>
  </si>
  <si>
    <t>2306301</t>
  </si>
  <si>
    <t>Fabricação de estaca pré-moldada de concreto protendida seção 17 x 17 cm</t>
  </si>
  <si>
    <t>2306302</t>
  </si>
  <si>
    <t>Fabricação de estaca pré-moldada de concreto protendida seção 20 x 20 cm</t>
  </si>
  <si>
    <t>2306303</t>
  </si>
  <si>
    <t>Fabricação de estaca pré-moldada de concreto protendida seção 21 x 21 cm</t>
  </si>
  <si>
    <t>2306304</t>
  </si>
  <si>
    <t>Fabricação de estaca pré-moldada de concreto protendida seção 23 x 23 cm</t>
  </si>
  <si>
    <t>2306305</t>
  </si>
  <si>
    <t>Fabricação de estaca pré-moldada de concreto protendida seção 25 x 25 cm</t>
  </si>
  <si>
    <t>2306306</t>
  </si>
  <si>
    <t>Fabricação de estaca pré-moldada de concreto protendida seção 26 x 26 cm</t>
  </si>
  <si>
    <t>2306307</t>
  </si>
  <si>
    <t>Fabricação de estaca pré-moldada de concreto protendida seção 30 x 30 cm</t>
  </si>
  <si>
    <t>2306308</t>
  </si>
  <si>
    <t>Fabricação de estaca pré-moldada de concreto protendida seção 33 x 33 cm</t>
  </si>
  <si>
    <t>2306309</t>
  </si>
  <si>
    <t>Fabricação de estaca pré-moldada de concreto protendida seção 35 x 35 cm</t>
  </si>
  <si>
    <t>2306310</t>
  </si>
  <si>
    <t>Fabricação de estaca pré-moldada de concreto protendida seção 38 x 38 cm</t>
  </si>
  <si>
    <t>2306311</t>
  </si>
  <si>
    <t>Fabricação de estaca pré-moldada de concreto protendida seção 40 x 40 cm</t>
  </si>
  <si>
    <t>2306312</t>
  </si>
  <si>
    <t>Fabricação de estaca pré-moldada de concreto protendida seção 42 x 42 cm</t>
  </si>
  <si>
    <t>2306313</t>
  </si>
  <si>
    <t>Fabricação de estaca pré-moldada de concreto protendida seção 45 x 45 cm</t>
  </si>
  <si>
    <t>2306013</t>
  </si>
  <si>
    <t>Gabarito de cravação de estacas submersas em aço ASTM A36 - confecção e instalação</t>
  </si>
  <si>
    <t>2306243</t>
  </si>
  <si>
    <t>Muro guia para estaca barrete com duas cortinas de 10 x 110 cm</t>
  </si>
  <si>
    <t>2408149</t>
  </si>
  <si>
    <t>Estrutura em chapa de aço ASTM A36 corte, solda e montagem - fornecimento e instalação</t>
  </si>
  <si>
    <t>2407972</t>
  </si>
  <si>
    <t>Fornecimento e aplicação de adesivo estrutural à base de resina epóxi</t>
  </si>
  <si>
    <t>2408075</t>
  </si>
  <si>
    <t>Jateamento abrasivo em chapa de aço por esteira contínua</t>
  </si>
  <si>
    <t>2408069</t>
  </si>
  <si>
    <t>Jateamento de chapa de aço com o uso de granalhas de aço grau SA2</t>
  </si>
  <si>
    <t>2419790</t>
  </si>
  <si>
    <t>Jateamento de chapa de aço com o uso de granalhas de aço grau SA2 1/2</t>
  </si>
  <si>
    <t>2408068</t>
  </si>
  <si>
    <t>Jateamento de chapa de aço com o uso de granalhas de aço Grau SA3</t>
  </si>
  <si>
    <t>2419705</t>
  </si>
  <si>
    <t>Pintura com epóxi de dois componentes com pistola a ar comprimido, uma demão, espessura de até 120 µm</t>
  </si>
  <si>
    <t>2419704</t>
  </si>
  <si>
    <t>Pintura com primer epóxi de dois componentes com pistola a ar comprimido, uma demão, espessura de até 70 µm</t>
  </si>
  <si>
    <t>2419703</t>
  </si>
  <si>
    <t>Pintura com tinta anticorrosiva à base de epóxi poliamida de dois componentes com pistola a ar comprimido, uma demão, espessura de até 150 µm</t>
  </si>
  <si>
    <t>2408080</t>
  </si>
  <si>
    <t>Pintura de acabamento com esmalte epóxi com pistola a ar comprimido, uma demão, espessura de até 40 µm</t>
  </si>
  <si>
    <t>2408078</t>
  </si>
  <si>
    <t>Pintura de acabamento com esmalte sintético com pistola a ar comprimido, uma demão, espessura de até 30 µm</t>
  </si>
  <si>
    <t>2408077</t>
  </si>
  <si>
    <t>Pintura de fundo com tinta alquídica com pistola a ar comprimido, uma demão, espessura de até 30 µm</t>
  </si>
  <si>
    <t>2408079</t>
  </si>
  <si>
    <t>Pintura de fundo com tinta epóxi com pistola a ar comprimido, uma demão, espessura de até 120 µm</t>
  </si>
  <si>
    <t>2408076</t>
  </si>
  <si>
    <t>Pintura shop primer em chapa de aço por esteira contínua</t>
  </si>
  <si>
    <t>2408057</t>
  </si>
  <si>
    <t>Solda elétrica de perfis metálicos e chapas de aço com eletrodo E60XX</t>
  </si>
  <si>
    <t>2408058</t>
  </si>
  <si>
    <t>Solda elétrica de perfis metálicos e chapas de aço com eletrodo E70XX</t>
  </si>
  <si>
    <t>2419789</t>
  </si>
  <si>
    <t>Tratamento em chapa de aço por esteira contínua</t>
  </si>
  <si>
    <t>2607183</t>
  </si>
  <si>
    <t>Alinhamento manual da grade do AMV para qualquer abertura e qualquer bitola</t>
  </si>
  <si>
    <t>2607226</t>
  </si>
  <si>
    <t>Assentamento dos materiais metálicos do AMV 1:10, TR 45, bitola larga</t>
  </si>
  <si>
    <t>2607209</t>
  </si>
  <si>
    <t>Assentamento dos materiais metálicos do AMV 1:10, TR 45, bitola métrica</t>
  </si>
  <si>
    <t>2607161</t>
  </si>
  <si>
    <t>Assentamento dos materiais metálicos do AMV 1:10, TR 45, bitola mista</t>
  </si>
  <si>
    <t>2607148</t>
  </si>
  <si>
    <t>Assentamento dos materiais metálicos do AMV 1:10, TR 57, bitola larga</t>
  </si>
  <si>
    <t>2607213</t>
  </si>
  <si>
    <t>Assentamento dos materiais metálicos do AMV 1:10, TR 57, bitola métrica</t>
  </si>
  <si>
    <t>2607165</t>
  </si>
  <si>
    <t>Assentamento dos materiais metálicos do AMV 1:10, TR 57, bitola mista</t>
  </si>
  <si>
    <t>2607152</t>
  </si>
  <si>
    <t>Assentamento dos materiais metálicos do AMV 1:10, TR 68, bitola larga</t>
  </si>
  <si>
    <t>2607217</t>
  </si>
  <si>
    <t>Assentamento dos materiais metálicos do AMV 1:10, TR 68, bitola métrica</t>
  </si>
  <si>
    <t>2607169</t>
  </si>
  <si>
    <t>Assentamento dos materiais metálicos do AMV 1:10, TR 68, bitola mista</t>
  </si>
  <si>
    <t>2607156</t>
  </si>
  <si>
    <t>Assentamento dos materiais metálicos do AMV 1:10, UIC 60, bitola larga</t>
  </si>
  <si>
    <t>2607221</t>
  </si>
  <si>
    <t>Assentamento dos materiais metálicos do AMV 1:10, UIC 60, bitola métrica</t>
  </si>
  <si>
    <t>2607173</t>
  </si>
  <si>
    <t>Assentamento dos materiais metálicos do AMV 1:10, UIC 60, bitola mista</t>
  </si>
  <si>
    <t>2607227</t>
  </si>
  <si>
    <t>Assentamento dos materiais metálicos do AMV 1:12, TR 45, bitola larga</t>
  </si>
  <si>
    <t>2607210</t>
  </si>
  <si>
    <t>Assentamento dos materiais metálicos do AMV 1:12, TR 45, bitola métrica</t>
  </si>
  <si>
    <t>2607162</t>
  </si>
  <si>
    <t>Assentamento dos materiais metálicos do AMV 1:12, TR 45, bitola mista</t>
  </si>
  <si>
    <t>2607149</t>
  </si>
  <si>
    <t>Assentamento dos materiais metálicos do AMV 1:12, TR 57, bitola larga</t>
  </si>
  <si>
    <t>2607214</t>
  </si>
  <si>
    <t>Assentamento dos materiais metálicos do AMV 1:12, TR 57, bitola métrica</t>
  </si>
  <si>
    <t>2607166</t>
  </si>
  <si>
    <t>Assentamento dos materiais metálicos do AMV 1:12, TR 57, bitola mista</t>
  </si>
  <si>
    <t>2607153</t>
  </si>
  <si>
    <t>Assentamento dos materiais metálicos do AMV 1:12, TR 68, bitola larga</t>
  </si>
  <si>
    <t>2607218</t>
  </si>
  <si>
    <t>Assentamento dos materiais metálicos do AMV 1:12, TR 68, bitola métrica</t>
  </si>
  <si>
    <t>2607170</t>
  </si>
  <si>
    <t>Assentamento dos materiais metálicos do AMV 1:12, TR 68, bitola mista</t>
  </si>
  <si>
    <t>2607157</t>
  </si>
  <si>
    <t>Assentamento dos materiais metálicos do AMV 1:12, UIC 60, bitola larga</t>
  </si>
  <si>
    <t>2607222</t>
  </si>
  <si>
    <t>Assentamento dos materiais metálicos do AMV 1:12, UIC 60, bitola métrica</t>
  </si>
  <si>
    <t>2607174</t>
  </si>
  <si>
    <t>Assentamento dos materiais metálicos do AMV 1:12, UIC 60, bitola mista</t>
  </si>
  <si>
    <t>2607228</t>
  </si>
  <si>
    <t>Assentamento dos materiais metálicos do AMV 1:14, TR 45, bitola larga</t>
  </si>
  <si>
    <t>2607211</t>
  </si>
  <si>
    <t>Assentamento dos materiais metálicos do AMV 1:14, TR 45, bitola métrica</t>
  </si>
  <si>
    <t>2607163</t>
  </si>
  <si>
    <t>Assentamento dos materiais metálicos do AMV 1:14, TR 45, bitola mista</t>
  </si>
  <si>
    <t>2607150</t>
  </si>
  <si>
    <t>Assentamento dos materiais metálicos do AMV 1:14, TR 57, bitola larga</t>
  </si>
  <si>
    <t>2607215</t>
  </si>
  <si>
    <t>Assentamento dos materiais metálicos do AMV 1:14, TR 57, bitola métrica</t>
  </si>
  <si>
    <t>2607167</t>
  </si>
  <si>
    <t>Assentamento dos materiais metálicos do AMV 1:14, TR 57, bitola mista</t>
  </si>
  <si>
    <t>2607154</t>
  </si>
  <si>
    <t>Assentamento dos materiais metálicos do AMV 1:14, TR 68, bitola larga</t>
  </si>
  <si>
    <t>2607219</t>
  </si>
  <si>
    <t>Assentamento dos materiais metálicos do AMV 1:14, TR 68, bitola métrica</t>
  </si>
  <si>
    <t>2607171</t>
  </si>
  <si>
    <t>Assentamento dos materiais metálicos do AMV 1:14, TR 68, bitola mista</t>
  </si>
  <si>
    <t>2607158</t>
  </si>
  <si>
    <t>Assentamento dos materiais metálicos do AMV 1:14, UIC 60, bitola larga</t>
  </si>
  <si>
    <t>2607223</t>
  </si>
  <si>
    <t>Assentamento dos materiais metálicos do AMV 1:14, UIC 60, bitola métrica</t>
  </si>
  <si>
    <t>2607175</t>
  </si>
  <si>
    <t>Assentamento dos materiais metálicos do AMV 1:14, UIC 60, bitola mista</t>
  </si>
  <si>
    <t>2607151</t>
  </si>
  <si>
    <t>Assentamento dos materiais metálicos do AMV 1:20, TR 57, bitola larga</t>
  </si>
  <si>
    <t>2607216</t>
  </si>
  <si>
    <t>Assentamento dos materiais metálicos do AMV 1:20, TR 57, bitola métrica</t>
  </si>
  <si>
    <t>2607168</t>
  </si>
  <si>
    <t>Assentamento dos materiais metálicos do AMV 1:20, TR 57, bitola mista</t>
  </si>
  <si>
    <t>2607155</t>
  </si>
  <si>
    <t>Assentamento dos materiais metálicos do AMV 1:20, TR 68, bitola larga</t>
  </si>
  <si>
    <t>2607220</t>
  </si>
  <si>
    <t>Assentamento dos materiais metálicos do AMV 1:20, TR 68, bitola métrica</t>
  </si>
  <si>
    <t>2607172</t>
  </si>
  <si>
    <t>Assentamento dos materiais metálicos do AMV 1:20, TR 68, bitola mista</t>
  </si>
  <si>
    <t>2607159</t>
  </si>
  <si>
    <t>Assentamento dos materiais metálicos do AMV 1:20, UIC 60, bitola larga</t>
  </si>
  <si>
    <t>2607224</t>
  </si>
  <si>
    <t>Assentamento dos materiais metálicos do AMV 1:20, UIC 60, bitola métrica</t>
  </si>
  <si>
    <t>2607176</t>
  </si>
  <si>
    <t>Assentamento dos materiais metálicos do AMV 1:20, UIC 60, bitola mista</t>
  </si>
  <si>
    <t>2607225</t>
  </si>
  <si>
    <t>Assentamento dos materiais metálicos do AMV 1:8, TR 45, bitola larga</t>
  </si>
  <si>
    <t>2607208</t>
  </si>
  <si>
    <t>Assentamento dos materiais metálicos do AMV 1:8, TR 45, bitola métrica</t>
  </si>
  <si>
    <t>2607160</t>
  </si>
  <si>
    <t>Assentamento dos materiais metálicos do AMV 1:8, TR 45, bitola mista</t>
  </si>
  <si>
    <t>2607229</t>
  </si>
  <si>
    <t>Assentamento dos materiais metálicos do AMV 1:8, TR 57, bitola larga</t>
  </si>
  <si>
    <t>2607212</t>
  </si>
  <si>
    <t>Assentamento dos materiais metálicos do AMV 1:8, TR 57, bitola métrica</t>
  </si>
  <si>
    <t>2607164</t>
  </si>
  <si>
    <t>Assentamento dos materiais metálicos do AMV 1:8, TR 57, bitola mista</t>
  </si>
  <si>
    <t>2607207</t>
  </si>
  <si>
    <t>Lançamento manual de lastro em AMV com descarga da brita por caminhão</t>
  </si>
  <si>
    <t>2607206</t>
  </si>
  <si>
    <t>Lançamento mecânico de lastro em AMV com descarga da brita por caminhão e espalhamento com carregadeira de pneus</t>
  </si>
  <si>
    <t>2607344</t>
  </si>
  <si>
    <t>Nivelamento de AMV com socaria com grupo vibrador e levante de até 10 cm, abertura 1:10, bitola larga, dormente de madeira ou concreto</t>
  </si>
  <si>
    <t>2607339</t>
  </si>
  <si>
    <t>Nivelamento de AMV com socaria com grupo vibrador e levante de até 10 cm, abertura 1:10, bitola métrica, dormente de madeira ou concreto</t>
  </si>
  <si>
    <t>2607349</t>
  </si>
  <si>
    <t>Nivelamento de AMV com socaria com grupo vibrador e levante de até 10 cm, abertura 1:10, bitola mista, dormente de madeira ou concreto</t>
  </si>
  <si>
    <t>2607345</t>
  </si>
  <si>
    <t>Nivelamento de AMV com socaria com grupo vibrador e levante de até 10 cm, abertura 1:12, bitola larga, dormente de madeira ou concreto</t>
  </si>
  <si>
    <t>2607340</t>
  </si>
  <si>
    <t>Nivelamento de AMV com socaria com grupo vibrador e levante de até 10 cm, abertura 1:12, bitola métrica, dormente de madeira ou concreto</t>
  </si>
  <si>
    <t>2607350</t>
  </si>
  <si>
    <t>Nivelamento de AMV com socaria com grupo vibrador e levante de até 10 cm, abertura 1:12, bitola mista, dormente de madeira ou concreto</t>
  </si>
  <si>
    <t>2607346</t>
  </si>
  <si>
    <t>Nivelamento de AMV com socaria com grupo vibrador e levante de até 10 cm, abertura 1:14, bitola larga, dormente de madeira ou concreto</t>
  </si>
  <si>
    <t>2607341</t>
  </si>
  <si>
    <t>Nivelamento de AMV com socaria com grupo vibrador e levante de até 10 cm, abertura 1:14, bitola métrica, dormente de madeira ou concreto</t>
  </si>
  <si>
    <t>2607351</t>
  </si>
  <si>
    <t>Nivelamento de AMV com socaria com grupo vibrador e levante de até 10 cm, abertura 1:14, bitola mista, dormente de madeira ou concreto</t>
  </si>
  <si>
    <t>2607347</t>
  </si>
  <si>
    <t>Nivelamento de AMV com socaria com grupo vibrador e levante de até 10 cm, abertura 1:20, bitola larga, dormente de madeira ou concreto</t>
  </si>
  <si>
    <t>2607342</t>
  </si>
  <si>
    <t>Nivelamento de AMV com socaria com grupo vibrador e levante de até 10 cm, abertura 1:20, bitola métrica, dormente de madeira ou concreto</t>
  </si>
  <si>
    <t>2607352</t>
  </si>
  <si>
    <t>Nivelamento de AMV com socaria com grupo vibrador e levante de até 10 cm, abertura 1:20, bitola mista, dormente de madeira ou concreto</t>
  </si>
  <si>
    <t>2607343</t>
  </si>
  <si>
    <t>Nivelamento de AMV com socaria com grupo vibrador e levante de até 10 cm, abertura 1:8, bitola larga, dormente de madeira</t>
  </si>
  <si>
    <t>2607338</t>
  </si>
  <si>
    <t>Nivelamento de AMV com socaria com grupo vibrador e levante de até 10 cm, abertura 1:8, bitola métrica, dormente de madeira</t>
  </si>
  <si>
    <t>2607348</t>
  </si>
  <si>
    <t>Nivelamento de AMV com socaria com grupo vibrador e levante de até 10 cm, abertura 1:8, bitola mista, dormente de madeira</t>
  </si>
  <si>
    <t>2607329</t>
  </si>
  <si>
    <t>Nivelamento de AMV com socaria manual e levante de até 10 cm, abertura 1:10, bitola larga, dormente de madeira ou concreto</t>
  </si>
  <si>
    <t>2607324</t>
  </si>
  <si>
    <t>Nivelamento de AMV com socaria manual e levante de até 10 cm, abertura 1:10, bitola métrica, dormente de madeira ou concreto</t>
  </si>
  <si>
    <t>2607334</t>
  </si>
  <si>
    <t>Nivelamento de AMV com socaria manual e levante de até 10 cm, abertura 1:10, bitola mista, dormente de madeira ou concreto</t>
  </si>
  <si>
    <t>2607330</t>
  </si>
  <si>
    <t>Nivelamento de AMV com socaria manual e levante de até 10 cm, abertura 1:12, bitola larga, dormente de madeira ou concreto</t>
  </si>
  <si>
    <t>2607325</t>
  </si>
  <si>
    <t>Nivelamento de AMV com socaria manual e levante de até 10 cm, abertura 1:12, bitola métrica, dormente de madeira ou concreto</t>
  </si>
  <si>
    <t>2607335</t>
  </si>
  <si>
    <t>Nivelamento de AMV com socaria manual e levante de até 10 cm, abertura 1:12, bitola mista, dormente de madeira ou concreto</t>
  </si>
  <si>
    <t>2607331</t>
  </si>
  <si>
    <t>Nivelamento de AMV com socaria manual e levante de até 10 cm, abertura 1:14, bitola larga, dormente de madeira ou concreto</t>
  </si>
  <si>
    <t>2607326</t>
  </si>
  <si>
    <t>Nivelamento de AMV com socaria manual e levante de até 10 cm, abertura 1:14, bitola métrica, dormente de madeira ou concreto</t>
  </si>
  <si>
    <t>2607336</t>
  </si>
  <si>
    <t>Nivelamento de AMV com socaria manual e levante de até 10 cm, abertura 1:14, bitola mista, dormente de madeira ou concreto</t>
  </si>
  <si>
    <t>2607332</t>
  </si>
  <si>
    <t>Nivelamento de AMV com socaria manual e levante de até 10 cm, abertura 1:20, bitola larga, dormente de madeira ou concreto</t>
  </si>
  <si>
    <t>2607327</t>
  </si>
  <si>
    <t>Nivelamento de AMV com socaria manual e levante de até 10 cm, abertura 1:20, bitola métrica, dormente de madeira ou concreto</t>
  </si>
  <si>
    <t>2607337</t>
  </si>
  <si>
    <t>Nivelamento de AMV com socaria manual e levante de até 10 cm, abertura 1:20, bitola mista, dormente de madeira ou concreto</t>
  </si>
  <si>
    <t>2607328</t>
  </si>
  <si>
    <t>Nivelamento de AMV com socaria manual e levante de até 10 cm, abertura 1:8, bitola larga, dormente de madeira</t>
  </si>
  <si>
    <t>2607323</t>
  </si>
  <si>
    <t>Nivelamento de AMV com socaria manual e levante de até 10 cm, abertura 1:8, bitola métrica, dormente de madeira</t>
  </si>
  <si>
    <t>2607333</t>
  </si>
  <si>
    <t>Nivelamento de AMV com socaria manual e levante de até 10 cm, abertura 1:8, bitola mista, dormente de madeira</t>
  </si>
  <si>
    <t>2607106</t>
  </si>
  <si>
    <t>Posicionamento de jogo de dormentes de concreto para AMV 1:10, bitola larga</t>
  </si>
  <si>
    <t>jg</t>
  </si>
  <si>
    <t>2607102</t>
  </si>
  <si>
    <t>Posicionamento de jogo de dormentes de concreto para AMV 1:10, bitola métrica</t>
  </si>
  <si>
    <t>2607261</t>
  </si>
  <si>
    <t>Posicionamento de jogo de dormentes de concreto para AMV 1:10, bitola mista</t>
  </si>
  <si>
    <t>2607107</t>
  </si>
  <si>
    <t>Posicionamento de jogo de dormentes de concreto para AMV 1:12, bitola larga</t>
  </si>
  <si>
    <t>2607103</t>
  </si>
  <si>
    <t>Posicionamento de jogo de dormentes de concreto para AMV 1:12, bitola métrica</t>
  </si>
  <si>
    <t>2607262</t>
  </si>
  <si>
    <t>Posicionamento de jogo de dormentes de concreto para AMV 1:12, bitola mista</t>
  </si>
  <si>
    <t>2607108</t>
  </si>
  <si>
    <t>Posicionamento de jogo de dormentes de concreto para AMV 1:14, bitola larga</t>
  </si>
  <si>
    <t>2607104</t>
  </si>
  <si>
    <t>Posicionamento de jogo de dormentes de concreto para AMV 1:14, bitola métrica</t>
  </si>
  <si>
    <t>2607263</t>
  </si>
  <si>
    <t>Posicionamento de jogo de dormentes de concreto para AMV 1:14, bitola mista</t>
  </si>
  <si>
    <t>2607109</t>
  </si>
  <si>
    <t>Posicionamento de jogo de dormentes de concreto para AMV 1:20, bitola larga</t>
  </si>
  <si>
    <t>2607105</t>
  </si>
  <si>
    <t>Posicionamento de jogo de dormentes de concreto para AMV 1:20, bitola métrica</t>
  </si>
  <si>
    <t>2607264</t>
  </si>
  <si>
    <t>Posicionamento de jogo de dormentes de concreto para AMV 1:20, bitola mista</t>
  </si>
  <si>
    <t>2607093</t>
  </si>
  <si>
    <t>Posicionamento de jogo de dormentes de madeira para AMV 1:10, bitola larga</t>
  </si>
  <si>
    <t>2607088</t>
  </si>
  <si>
    <t>Posicionamento de jogo de dormentes de madeira para AMV 1:10, bitola métrica</t>
  </si>
  <si>
    <t>2607098</t>
  </si>
  <si>
    <t>Posicionamento de jogo de dormentes de madeira para AMV 1:10, bitola mista</t>
  </si>
  <si>
    <t>2607094</t>
  </si>
  <si>
    <t>Posicionamento de jogo de dormentes de madeira para AMV 1:12, bitola larga</t>
  </si>
  <si>
    <t>2607089</t>
  </si>
  <si>
    <t>Posicionamento de jogo de dormentes de madeira para AMV 1:12, bitola métrica</t>
  </si>
  <si>
    <t>2607099</t>
  </si>
  <si>
    <t>Posicionamento de jogo de dormentes de madeira para AMV 1:12, bitola mista</t>
  </si>
  <si>
    <t>2607095</t>
  </si>
  <si>
    <t>Posicionamento de jogo de dormentes de madeira para AMV 1:14, bitola larga</t>
  </si>
  <si>
    <t>2607090</t>
  </si>
  <si>
    <t>Posicionamento de jogo de dormentes de madeira para AMV 1:14, bitola métrica</t>
  </si>
  <si>
    <t>2607260</t>
  </si>
  <si>
    <t>Posicionamento de jogo de dormentes de madeira para AMV 1:14, bitola mista</t>
  </si>
  <si>
    <t>2607096</t>
  </si>
  <si>
    <t>Posicionamento de jogo de dormentes de madeira para AMV 1:20, bitola larga</t>
  </si>
  <si>
    <t>2607091</t>
  </si>
  <si>
    <t>Posicionamento de jogo de dormentes de madeira para AMV 1:20, bitola métrica</t>
  </si>
  <si>
    <t>2607101</t>
  </si>
  <si>
    <t>Posicionamento de jogo de dormentes de madeira para AMV 1:20, bitola mista</t>
  </si>
  <si>
    <t>2607092</t>
  </si>
  <si>
    <t>Posicionamento de jogo de dormentes de madeira para AMV 1:8, bitola larga</t>
  </si>
  <si>
    <t>2607087</t>
  </si>
  <si>
    <t>Posicionamento de jogo de dormentes de madeira para AMV 1:8, bitola métrica</t>
  </si>
  <si>
    <t>2607097</t>
  </si>
  <si>
    <t>Posicionamento de jogo de dormentes de madeira para AMV 1:8, bitola mista</t>
  </si>
  <si>
    <t>2607198</t>
  </si>
  <si>
    <t>Regularização manual do lastro do AMV para qualquer abertura e qualquer bitola</t>
  </si>
  <si>
    <t>2809170</t>
  </si>
  <si>
    <t>Demolição de AMV 1:10 TR 37, em bitola métrica, dormente de madeira, com separação e empilhamento</t>
  </si>
  <si>
    <t>2809183</t>
  </si>
  <si>
    <t>Demolição de AMV 1:10 TR 45, em bitola larga, dormente de madeira, com separação e empilhamento</t>
  </si>
  <si>
    <t>2809174</t>
  </si>
  <si>
    <t>Demolição de AMV 1:10 TR 45, em bitola métrica, dormente de madeira, com separação e empilhamento</t>
  </si>
  <si>
    <t>2809196</t>
  </si>
  <si>
    <t>Demolição de AMV 1:10 TR 45, em bitola mista, dormente de madeira, com separação e empilhamento</t>
  </si>
  <si>
    <t>2809187</t>
  </si>
  <si>
    <t>Demolição de AMV 1:10 TR 57, em bitola larga, dormente de madeira, com separação e empilhamento</t>
  </si>
  <si>
    <t>2809178</t>
  </si>
  <si>
    <t>Demolição de AMV 1:10 TR 57, em bitola métrica, dormente de madeira, com separação e empilhamento</t>
  </si>
  <si>
    <t>2809200</t>
  </si>
  <si>
    <t>Demolição de AMV 1:10 TR 57, em bitola mista, dormente de madeira, com separação e empilhamento</t>
  </si>
  <si>
    <t>2809191</t>
  </si>
  <si>
    <t>Demolição de AMV 1:10 TR 68, em bitola larga, dormente de madeira, com separação e empilhamento</t>
  </si>
  <si>
    <t>2809204</t>
  </si>
  <si>
    <t>Demolição de AMV 1:10 TR 68, em bitola mista, dormente de madeira, com separação e empilhamento</t>
  </si>
  <si>
    <t>2809171</t>
  </si>
  <si>
    <t>Demolição de AMV 1:12 TR 37, em bitola métrica, dormente de madeira, com separação e empilhamento</t>
  </si>
  <si>
    <t>2809184</t>
  </si>
  <si>
    <t>Demolição de AMV 1:12 TR 45, em bitola larga, dormente de madeira, com separação e empilhamento</t>
  </si>
  <si>
    <t>2809175</t>
  </si>
  <si>
    <t>Demolição de AMV 1:12 TR 45, em bitola métrica, dormente de madeira, com separação e empilhamento</t>
  </si>
  <si>
    <t>2809197</t>
  </si>
  <si>
    <t>Demolição de AMV 1:12 TR 45, em bitola mista, dormente de madeira, com separação e empilhamento</t>
  </si>
  <si>
    <t>2809188</t>
  </si>
  <si>
    <t>Demolição de AMV 1:12 TR 57, em bitola larga, dormente de madeira, com separação e empilhamento</t>
  </si>
  <si>
    <t>2809179</t>
  </si>
  <si>
    <t>Demolição de AMV 1:12 TR 57, em bitola métrica, dormente de madeira, com separação e empilhamento</t>
  </si>
  <si>
    <t>2809201</t>
  </si>
  <si>
    <t>Demolição de AMV 1:12 TR 57, em bitola mista, dormente de madeira, com separação e empilhamento</t>
  </si>
  <si>
    <t>2809192</t>
  </si>
  <si>
    <t>Demolição de AMV 1:12 TR 68, em bitola larga, dormente de madeira, com separação e empilhamento</t>
  </si>
  <si>
    <t>2809205</t>
  </si>
  <si>
    <t>Demolição de AMV 1:12 TR 68, em bitola mista, dormente de madeira, com separação e empilhamento</t>
  </si>
  <si>
    <t>2809172</t>
  </si>
  <si>
    <t>Demolição de AMV 1:14 TR 37, em bitola métrica, dormente de madeira, com separação e empilhamento</t>
  </si>
  <si>
    <t>2809185</t>
  </si>
  <si>
    <t>Demolição de AMV 1:14 TR 45, em bitola larga, dormente de madeira, com separação e empilhamento</t>
  </si>
  <si>
    <t>2809176</t>
  </si>
  <si>
    <t>Demolição de AMV 1:14 TR 45, em bitola métrica, dormente de madeira, com separação e empilhamento</t>
  </si>
  <si>
    <t>2809198</t>
  </si>
  <si>
    <t>Demolição de AMV 1:14 TR 45, em bitola mista, dormente de madeira, com separação e empilhamento</t>
  </si>
  <si>
    <t>2809189</t>
  </si>
  <si>
    <t>Demolição de AMV 1:14 TR 57, em bitola larga, dormente de madeira, com separação e empilhamento</t>
  </si>
  <si>
    <t>2809180</t>
  </si>
  <si>
    <t>Demolição de AMV 1:14 TR 57, em bitola métrica, dormente de madeira, com separação e empilhamento</t>
  </si>
  <si>
    <t>2809202</t>
  </si>
  <si>
    <t>Demolição de AMV 1:14 TR 57, em bitola mista, dormente de madeira, com separação e empilhamento</t>
  </si>
  <si>
    <t>2809193</t>
  </si>
  <si>
    <t>Demolição de AMV 1:14 TR 68, em bitola larga, dormente de madeira, com separação e empilhamento</t>
  </si>
  <si>
    <t>2809206</t>
  </si>
  <si>
    <t>Demolição de AMV 1:14 TR 68, em bitola mista, dormente de madeira, com separação e empilhamento</t>
  </si>
  <si>
    <t>2809190</t>
  </si>
  <si>
    <t>Demolição de AMV 1:20 TR 57, em bitola larga, dormente de madeira, com separação e empilhamento</t>
  </si>
  <si>
    <t>2809181</t>
  </si>
  <si>
    <t>Demolição de AMV 1:20 TR 57, em bitola métrica, dormente de madeira, com separação e empilhamento</t>
  </si>
  <si>
    <t>2809203</t>
  </si>
  <si>
    <t>Demolição de AMV 1:20 TR 57, em bitola mista, dormente de madeira, com separação e empilhamento</t>
  </si>
  <si>
    <t>2809194</t>
  </si>
  <si>
    <t>Demolição de AMV 1:20 TR 68, em bitola larga, dormente de madeira, com separação e empilhamento</t>
  </si>
  <si>
    <t>2809207</t>
  </si>
  <si>
    <t>Demolição de AMV 1:20 TR 68, em bitola mista, dormente de madeira, com separação e empilhamento</t>
  </si>
  <si>
    <t>2809169</t>
  </si>
  <si>
    <t>Demolição de AMV 1:8 TR 37, em bitola métrica, dormente de madeira, com separação e empilhamento</t>
  </si>
  <si>
    <t>2809182</t>
  </si>
  <si>
    <t>Demolição de AMV 1:8 TR 45, em bitola larga, dormente de madeira, com separação e empilhamento</t>
  </si>
  <si>
    <t>2809173</t>
  </si>
  <si>
    <t>Demolição de AMV 1:8 TR 45, em bitola métrica, dormente de madeira, com separação e empilhamento</t>
  </si>
  <si>
    <t>2809195</t>
  </si>
  <si>
    <t>Demolição de AMV 1:8 TR 45, em bitola mista, dormente de madeira, com separação e empilhamento</t>
  </si>
  <si>
    <t>2809186</t>
  </si>
  <si>
    <t>Demolição de AMV 1:8 TR 57, em bitola larga, dormente de madeira, com separação e empilhamento</t>
  </si>
  <si>
    <t>2809177</t>
  </si>
  <si>
    <t>Demolição de AMV 1:8 TR 57, em bitola métrica, dormente de madeira, com separação e empilhamento</t>
  </si>
  <si>
    <t>2809199</t>
  </si>
  <si>
    <t>Demolição de AMV 1:8 TR 57, em bitola mista, dormente de madeira, com separação e empilhamento</t>
  </si>
  <si>
    <t>2809219</t>
  </si>
  <si>
    <t>Demolição de via, bitola larga, 1.667 dormentes de madeira/km, trilho TR 45, barra com 12 m de comprimento, com separação e empilhamento</t>
  </si>
  <si>
    <t>2809220</t>
  </si>
  <si>
    <t>Demolição de via, bitola larga, 1.667 dormentes de madeira/km, trilho TR 57, barra com 12 m de comprimento, com separação e empilhamento</t>
  </si>
  <si>
    <t>2809221</t>
  </si>
  <si>
    <t>Demolição de via, bitola larga, 1.667 dormentes de madeira/km, trilho TR 68, barra com 12 m de comprimento, com separação e empilhamento</t>
  </si>
  <si>
    <t>2809163</t>
  </si>
  <si>
    <t>Demolição de via, bitola larga, 1.750 dormentes de madeira/km, trilho TR 45, barra com 12 m de comprimento, com separação e empilhamento</t>
  </si>
  <si>
    <t>2809164</t>
  </si>
  <si>
    <t>Demolição de via, bitola larga, 1.750 dormentes de madeira/km, trilho TR 57, barra com 12 m de comprimento, com separação e empilhamento</t>
  </si>
  <si>
    <t>2809165</t>
  </si>
  <si>
    <t>Demolição de via, bitola larga, 1.750 dormentes de madeira/km, trilho TR 68, barra com 12 m de comprimento, com separação e empilhamento</t>
  </si>
  <si>
    <t>2809216</t>
  </si>
  <si>
    <t>Demolição de via, bitola métrica, 1.667 dormentes de madeira/km, trilho TR 37, barra com 12 m de comprimento, com separação e empilhamento</t>
  </si>
  <si>
    <t>2809217</t>
  </si>
  <si>
    <t>Demolição de via, bitola métrica, 1.667 dormentes de madeira/km, trilho TR 45, barra com 12 m de comprimento, com separação e empilhamento</t>
  </si>
  <si>
    <t>2809218</t>
  </si>
  <si>
    <t>Demolição de via, bitola métrica, 1.667 dormentes de madeira/km, trilho TR 57, barra com 12 m de comprimento, com separação e empilhamento</t>
  </si>
  <si>
    <t>2809160</t>
  </si>
  <si>
    <t>Demolição de via, bitola métrica, 1.750 dormentes de madeira/km, trilho TR 37, barra com 12 m de comprimento, com separação e empilhamento</t>
  </si>
  <si>
    <t>2809161</t>
  </si>
  <si>
    <t>Demolição de via, bitola métrica, 1.750 dormentes de madeira/km, trilho TR 45, barra com 12 m de comprimento, com separação e empilhamento</t>
  </si>
  <si>
    <t>2809162</t>
  </si>
  <si>
    <t>Demolição de via, bitola métrica, 1.750 dormentes de madeira/km, trilho TR 57, barra com 12 m de comprimento, com separação e empilhamento</t>
  </si>
  <si>
    <t>2809222</t>
  </si>
  <si>
    <t>Demolição de via, bitola mista, 1.667 dormentes de madeira/km, trilho TR 45, barra com 12 m de comprimento, com separação e empilhamento</t>
  </si>
  <si>
    <t>2809223</t>
  </si>
  <si>
    <t>Demolição de via, bitola mista, 1.667 dormentes de madeira/km, trilho TR 57, barra com 12 m de comprimento, com separação e empilhamento</t>
  </si>
  <si>
    <t>2809224</t>
  </si>
  <si>
    <t>Demolição de via, bitola mista, 1.667 dormentes de madeira/km, trilho TR 68, barra com 12 m de comprimento, com separação e empilhamento</t>
  </si>
  <si>
    <t>2809166</t>
  </si>
  <si>
    <t>Demolição de via, bitola mista, 1.750 dormentes de madeira/km, trilho TR 45, barra com 12 m de comprimento, com separação e empilhamento</t>
  </si>
  <si>
    <t>2809167</t>
  </si>
  <si>
    <t>Demolição de via, bitola mista, 1.750 dormentes de madeira/km, trilho TR 57, barra com 12 m de comprimento, com separação e empilhamento</t>
  </si>
  <si>
    <t>2809168</t>
  </si>
  <si>
    <t>Demolição de via, bitola mista, 1.750 dormentes de madeira/km, trilho TR 68, barra com 12 m de comprimento, com separação e empilhamento</t>
  </si>
  <si>
    <t>2909152</t>
  </si>
  <si>
    <t>Aferição da geometria da via com carro controle</t>
  </si>
  <si>
    <t>2909153</t>
  </si>
  <si>
    <t>Capina química da plataforma ferroviária</t>
  </si>
  <si>
    <t>2909151</t>
  </si>
  <si>
    <t>Estabilização dinâmica da via</t>
  </si>
  <si>
    <t>2909145</t>
  </si>
  <si>
    <t>Nivelamento de junta com socaria manual da via</t>
  </si>
  <si>
    <t>2909379</t>
  </si>
  <si>
    <t>Nivelamento de via com grupo gerador/vibrador e levante de até 10 cm - bitola métrica ou larga com dormente de madeira ou concreto e taxa de dormentação de 1.667 un/km</t>
  </si>
  <si>
    <t>2909381</t>
  </si>
  <si>
    <t>Nivelamento de via com grupo gerador/vibrador e levante de até 10 cm - bitola métrica ou larga com dormente de madeira ou concreto e taxa de dormentação de 1.750 un/km</t>
  </si>
  <si>
    <t>2909380</t>
  </si>
  <si>
    <t>Nivelamento de via com grupo gerador/vibrador e levante de até 10 cm - bitola mista com dormente de madeira ou concreto e taxa de dormentação de 1.667 un/km</t>
  </si>
  <si>
    <t>2909382</t>
  </si>
  <si>
    <t>Nivelamento de via com grupo gerador/vibrador e levante de até 10 cm - bitola mista com dormente de madeira ou concreto e taxa de dormentação de 1.750 un/km</t>
  </si>
  <si>
    <t>2909375</t>
  </si>
  <si>
    <t>Nivelamento de via com socaria manual e levante de até 10 cm - bitola métrica ou larga com dormente de madeira ou concreto e taxa de dormentação de 1.667 un/km</t>
  </si>
  <si>
    <t>2909377</t>
  </si>
  <si>
    <t>Nivelamento de via com socaria manual e levante de até 10 cm - bitola métrica ou larga com dormente de madeira ou concreto e taxa de dormentação de 1.750 un/km</t>
  </si>
  <si>
    <t>2909376</t>
  </si>
  <si>
    <t>Nivelamento de via com socaria manual e levante de até 10 cm - bitola mista com dormente de madeira ou concreto e taxa de dormentação de 1.667 un/km</t>
  </si>
  <si>
    <t>2909378</t>
  </si>
  <si>
    <t>Nivelamento de via com socaria manual e levante de até 10 cm - bitola mista com dormente de madeira ou concreto e taxa de dormentação de 1.750 un/km</t>
  </si>
  <si>
    <t>2909383</t>
  </si>
  <si>
    <t>Nivelamento e alinhamento de via com socadora automática e levante de até 10 cm - qualquer bitola ou dormente e taxa de dormentação de 1.667 un/km</t>
  </si>
  <si>
    <t>2909384</t>
  </si>
  <si>
    <t>Nivelamento e alinhamento de via com socadora automática e levante de até 10 cm - qualquer bitola ou dormente e taxa de dormentação de 1.750 un/km</t>
  </si>
  <si>
    <t>2909148</t>
  </si>
  <si>
    <t>Regularização do lastro com reguladora de lastro</t>
  </si>
  <si>
    <t>3009336</t>
  </si>
  <si>
    <t>Alívio de tensão, com martelo de bronze, em TLS com 120 de comprimento de TR45, taxa de dormentação de 1.667 un/km, para qualquer bitola e fixação elástica</t>
  </si>
  <si>
    <t>3009337</t>
  </si>
  <si>
    <t>Alívio de tensão, com martelo de bronze, em TLS com 120 de comprimento de TR45, taxa de dormentação de 1.750 un/km, para qualquer bitola e fixação elástica</t>
  </si>
  <si>
    <t>3009340</t>
  </si>
  <si>
    <t>Alívio de tensão, com martelo de bronze, em TLS com 120 de comprimento de TR57, taxa de dormentação de 1.667 un/km, para qualquer bitola e fixação elástica</t>
  </si>
  <si>
    <t>3009341</t>
  </si>
  <si>
    <t>Alívio de tensão, com martelo de bronze, em TLS com 120 de comprimento de TR57, taxa de dormentação de 1.750 un/km, para qualquer bitola e fixação elástica</t>
  </si>
  <si>
    <t>3009344</t>
  </si>
  <si>
    <t>Alívio de tensão, com martelo de bronze, em TLS com 120 de comprimento de TR68, taxa de dormentação de 1.667 un/km, para qualquer bitola e fixação elástica</t>
  </si>
  <si>
    <t>3009345</t>
  </si>
  <si>
    <t>Alívio de tensão, com martelo de bronze, em TLS com 120 de comprimento de TR68, taxa de dormentação de 1.750 un/km, para qualquer bitola e fixação elástica</t>
  </si>
  <si>
    <t>3009348</t>
  </si>
  <si>
    <t>Alívio de tensão, com martelo de bronze, em TLS com 120 de comprimento de UIC60, taxa de dormentação de 1.667 un/km, para qualquer bitola e fixação elástica</t>
  </si>
  <si>
    <t>3009349</t>
  </si>
  <si>
    <t>Alívio de tensão, com martelo de bronze, em TLS com 120 de comprimento de UIC60, taxa de dormentação de 1.750 un/km, para qualquer bitola e fixação elástica</t>
  </si>
  <si>
    <t>3009338</t>
  </si>
  <si>
    <t>Alívio de tensão, com martelo de bronze, em TLS com 240 de comprimento de TR45, taxa de dormentação de 1.667 un/km, para qualquer bitola e fixação elástica</t>
  </si>
  <si>
    <t>3009339</t>
  </si>
  <si>
    <t>Alívio de tensão, com martelo de bronze, em TLS com 240 de comprimento de TR45, taxa de dormentação de 1.750 un/km, para qualquer bitola e fixação elástica</t>
  </si>
  <si>
    <t>3009342</t>
  </si>
  <si>
    <t>Alívio de tensão, com martelo de bronze, em TLS com 240 de comprimento de TR57, taxa de dormentação de 1.667 un/km, para qualquer bitola e fixação elástica</t>
  </si>
  <si>
    <t>3009343</t>
  </si>
  <si>
    <t>Alívio de tensão, com martelo de bronze, em TLS com 240 de comprimento de TR57, taxa de dormentação de 1.750 un/km, para qualquer bitola e fixação elástica</t>
  </si>
  <si>
    <t>3009346</t>
  </si>
  <si>
    <t>Alívio de tensão, com martelo de bronze, em TLS com 240 de comprimento de TR68, taxa de dormentação de 1.667 un/km, para qualquer bitola e fixação elástica</t>
  </si>
  <si>
    <t>3009347</t>
  </si>
  <si>
    <t>Alívio de tensão, com martelo de bronze, em TLS com 240 de comprimento de TR68, taxa de dormentação de 1.750 un/km, para qualquer bitola e fixação elástica</t>
  </si>
  <si>
    <t>3009350</t>
  </si>
  <si>
    <t>Alívio de tensão, com martelo de bronze, em TLS com 240 de comprimento de UIC60, taxa de dormentação de 1.667 un/km, para qualquer bitola e fixação elástica</t>
  </si>
  <si>
    <t>3009351</t>
  </si>
  <si>
    <t>Alívio de tensão, com martelo de bronze, em TLS com 240 de comprimento de UIC60, taxa de dormentação de 1.750 un/km, para qualquer bitola e fixação elástica</t>
  </si>
  <si>
    <t>3009080</t>
  </si>
  <si>
    <t>Colocação manual de grampo elástico Pandrol</t>
  </si>
  <si>
    <t>3009075</t>
  </si>
  <si>
    <t>Colocação manual de retensor para trilho TR45</t>
  </si>
  <si>
    <t>3009076</t>
  </si>
  <si>
    <t>Colocação manual de retensor para trilho TR57</t>
  </si>
  <si>
    <t>3009077</t>
  </si>
  <si>
    <t>Colocação manual de retensor para trilho TR68</t>
  </si>
  <si>
    <t>3009078</t>
  </si>
  <si>
    <t>Colocação manual de retensor para trilho UIC60</t>
  </si>
  <si>
    <t>3009087</t>
  </si>
  <si>
    <t>Colocação mecanizada de grampo elástico Pandrol</t>
  </si>
  <si>
    <t>3009085</t>
  </si>
  <si>
    <t>Contratrilho TR45, comprimento de 12 m, sobre dormente de madeira, taxa de dormentação de 1.750 un/km, tala de junção de 6 furos e fixação rígida - posicionamento e assentamento manual</t>
  </si>
  <si>
    <t>3009086</t>
  </si>
  <si>
    <t>Contratrilho TR57, comprimento de 12 m, sobre dormente de madeira, taxa de dormentação de 1.750 un/km, tala de junção de 6 furos e fixação rígida - posicionamento e assentamento manual</t>
  </si>
  <si>
    <t>3009089</t>
  </si>
  <si>
    <t>Contratrilho TR68, comprimento de 12 m, sobre dormente de madeira, taxa de dormentação de 1.750 un/km, tala de junção de 6 furos e fixação rígida - posicionamento e assentamento manual</t>
  </si>
  <si>
    <t>3009090</t>
  </si>
  <si>
    <t>Contratrilho UIC60, comprimento de 12 m, sobre dormente de madeira, taxa de dormentação de 1.750 un/km, tala de junção de 6 furos e fixação rígida - posicionamento e assentamento manual</t>
  </si>
  <si>
    <t>3009004</t>
  </si>
  <si>
    <t>Dormente de concreto monobloco protendido bitola larga - confecção</t>
  </si>
  <si>
    <t>3009002</t>
  </si>
  <si>
    <t>Dormente de concreto monobloco protendido bitola métrica - confecção</t>
  </si>
  <si>
    <t>3009006</t>
  </si>
  <si>
    <t>Dormente de concreto monobloco protendido bitola mista - confecção</t>
  </si>
  <si>
    <t>3009335</t>
  </si>
  <si>
    <t>Dormente de concreto monobloco protendido para AMV bitola larga ou mista - confecção</t>
  </si>
  <si>
    <t>3009334</t>
  </si>
  <si>
    <t>Dormente de concreto monobloco protendido para AMV bitola métrica - confecção</t>
  </si>
  <si>
    <t>3009280</t>
  </si>
  <si>
    <t>Dormente de concreto monobloco, bitola larga, taxa de dormentação de 1.667 un/km, fixação elástica Pandrol - posicionamento mecanizado com carregadeira</t>
  </si>
  <si>
    <t>3009281</t>
  </si>
  <si>
    <t>Dormente de concreto monobloco, bitola larga, taxa de dormentação de 1.667 un/km, fixação elástica Pandrol - posicionamento mecanizado com pórtico</t>
  </si>
  <si>
    <t>3009061</t>
  </si>
  <si>
    <t>Dormente de concreto monobloco, bitola larga, taxa de dormentação de 1.750 un/km, fixação elástica Pandrol - posicionamento mecanizado com carregadeira</t>
  </si>
  <si>
    <t>3009062</t>
  </si>
  <si>
    <t>Dormente de concreto monobloco, bitola larga, taxa de dormentação de 1.750 un/km, fixação elástica Pandrol - posicionamento mecanizado com pórtico</t>
  </si>
  <si>
    <t>3009278</t>
  </si>
  <si>
    <t>Dormente de concreto monobloco, bitola métrica, taxa de dormentação de 1.667 un/km, fixação elástica Pandrol - posicionamento mecanizado com carregadeira</t>
  </si>
  <si>
    <t>3009279</t>
  </si>
  <si>
    <t>Dormente de concreto monobloco, bitola métrica, taxa de dormentação de 1.667 un/km, fixação elástica Pandrol - posicionamento mecanizado com pórtico</t>
  </si>
  <si>
    <t>3009059</t>
  </si>
  <si>
    <t>Dormente de concreto monobloco, bitola métrica, taxa de dormentação de 1.750 un/km, fixação elástica Pandrol - posicionamento mecanizado com carregadeira</t>
  </si>
  <si>
    <t>3009060</t>
  </si>
  <si>
    <t>Dormente de concreto monobloco, bitola métrica, taxa de dormentação de 1.750 un/km, fixação elástica Pandrol - posicionamento mecanizado com pórtico</t>
  </si>
  <si>
    <t>3009282</t>
  </si>
  <si>
    <t>Dormente de concreto monobloco, bitola mista, taxa de dormentação de 1.667 un/km, fixação elástica Pandrol - posicionamento mecanizado com carregadeira</t>
  </si>
  <si>
    <t>3009283</t>
  </si>
  <si>
    <t>Dormente de concreto monobloco, bitola mista, taxa de dormentação de 1.667 un/km, fixação elástica Pandrol - posicionamento mecanizado com pórtico</t>
  </si>
  <si>
    <t>3009063</t>
  </si>
  <si>
    <t>Dormente de concreto monobloco, bitola mista, taxa de dormentação de 1.750 un/km, fixação elástica Pandrol - posicionamento mecanizado com carregadeira</t>
  </si>
  <si>
    <t>3009064</t>
  </si>
  <si>
    <t>Dormente de concreto monobloco, bitola mista, taxa de dormentação de 1.750 un/km, fixação elástica Pandrol - posicionamento mecanizado com pórtico</t>
  </si>
  <si>
    <t>3009081</t>
  </si>
  <si>
    <t>Dormente de madeira para ponte, bitola métrica ou larga, para TR45, fixação rígida - posicionamento e assentamento mecanizado</t>
  </si>
  <si>
    <t>3009082</t>
  </si>
  <si>
    <t>Dormente de madeira para ponte, bitola métrica ou larga, para TR57, fixação rígida - posicionamento e assentamento mecanizado</t>
  </si>
  <si>
    <t>3009083</t>
  </si>
  <si>
    <t>Dormente de madeira para ponte, bitola métrica ou larga, para TR68, fixação rígida - posicionamento e assentamento mecanizado</t>
  </si>
  <si>
    <t>3009084</t>
  </si>
  <si>
    <t>Dormente de madeira para ponte, bitola métrica ou larga, para UIC60, fixação rígida - posicionamento e assentamento mecanizado</t>
  </si>
  <si>
    <t>3009070</t>
  </si>
  <si>
    <t>Dormente de madeira, bitola larga ou mista - posicionamento manual</t>
  </si>
  <si>
    <t>3009285</t>
  </si>
  <si>
    <t>Dormente de madeira, bitola larga ou mista, taxa de dormentação de 1.667 un/km - posicionamento mecanizado com carregadeira</t>
  </si>
  <si>
    <t>3009072</t>
  </si>
  <si>
    <t>Dormente de madeira, bitola larga ou mista, taxa de dormentação de 1.750 un/km - posicionamento mecanizado com carregadeira</t>
  </si>
  <si>
    <t>3009069</t>
  </si>
  <si>
    <t>Dormente de madeira, bitola métrica - posicionamento manual</t>
  </si>
  <si>
    <t>3009284</t>
  </si>
  <si>
    <t>Dormente de madeira, bitola métrica, taxa de dormentação de 1.667 un/km - posicionamento mecanizado com carregadeira</t>
  </si>
  <si>
    <t>3009071</t>
  </si>
  <si>
    <t>Dormente de madeira, bitola métrica, taxa de dormentação de 1.750 un/km - posicionamento mecanizado com carregadeira</t>
  </si>
  <si>
    <t>3009091</t>
  </si>
  <si>
    <t>Lançamento de lastro, 10 cm de altura, primeiro levante, descarga de pedra britada de caminhões</t>
  </si>
  <si>
    <t>3009058</t>
  </si>
  <si>
    <t>Lubrificador de trilhos e de flanges de rodas</t>
  </si>
  <si>
    <t>3009229</t>
  </si>
  <si>
    <t>Posicionamento mecanizado de trilhos</t>
  </si>
  <si>
    <t>3009132</t>
  </si>
  <si>
    <t>Pré-alinhamento manual da grade com dormente de madeira</t>
  </si>
  <si>
    <t>3009133</t>
  </si>
  <si>
    <t>Pré-alinhamento mecanizado da grade</t>
  </si>
  <si>
    <t>3009321</t>
  </si>
  <si>
    <t>Solda aluminotérmica para TR45 com cadinho descartável, executada no campo, para formação de trilho longo soldado (TLS)</t>
  </si>
  <si>
    <t>3009322</t>
  </si>
  <si>
    <t>Solda aluminotérmica para TR57 com cadinho descartável, executada no campo, para formação de trilho longo soldado (TLS)</t>
  </si>
  <si>
    <t>3009323</t>
  </si>
  <si>
    <t>Solda aluminotérmica para TR68 com cadinho descartável, executada no campo, para formação de trilho longo soldado (TLS)</t>
  </si>
  <si>
    <t>3009324</t>
  </si>
  <si>
    <t>Solda aluminotérmica para UIC60 com cadinho descartável, executada no campo, para formação de trilho longo soldado (TLS)</t>
  </si>
  <si>
    <t>3009096</t>
  </si>
  <si>
    <t>Solda elétrica por caldeamento para qualquer perfil de trilho, comprimento de 12 m, em estaleiro para formação de trilho longo soldado</t>
  </si>
  <si>
    <t>3009330</t>
  </si>
  <si>
    <t>Solda elétrica por caldeamento para trilho TR45, comprimento de até 24 m, em via com dormente de concreto para formação de barra ou trilho longo soldado</t>
  </si>
  <si>
    <t>3009326</t>
  </si>
  <si>
    <t>Solda elétrica por caldeamento para trilho TR45, comprimento de até 24 m, em via com dormente de madeira para formação de barra ou trilho longo soldado</t>
  </si>
  <si>
    <t>3009234</t>
  </si>
  <si>
    <t>Trilho TR45, comprimento de 12 m, sobre dormente de concreto, bitola métrica ou larga, taxa de dormentação de 1.667 un/km, tala de junção de 6 furos e fixação elástica Pandrol - posicionamento e assentamento manual</t>
  </si>
  <si>
    <t>3009022</t>
  </si>
  <si>
    <t>Trilho TR45, comprimento de 12 m, sobre dormente de concreto, bitola métrica ou larga, taxa de dormentação de 1.750 un/km, tala de junção de 6 furos e fixação elástica Pandrol - posicionamento e assentamento manual</t>
  </si>
  <si>
    <t>3009230</t>
  </si>
  <si>
    <t>Trilho TR45, comprimento de 12 m, sobre dormente de concreto, bitola mista, taxa de dormentação de 1.667 un/km, tala de junção de 6 furos e fixação elástica Pandrol - posicionamento e assentamento manual</t>
  </si>
  <si>
    <t>3009018</t>
  </si>
  <si>
    <t>Trilho TR45, comprimento de 12 m, sobre dormente de concreto, bitola mista, taxa de dormentação de 1.750 un/km, tala de junção de 6 furos e fixação elástica Pandrol - posicionamento e assentamento manual</t>
  </si>
  <si>
    <t>3009288</t>
  </si>
  <si>
    <t>Trilho TR45, comprimento de 12 m, sobre dormente de madeira, bitola métrica ou larga, taxa de dormentação de 1.667 un/km, tala de junção de 6 furos e fixação rígida - posicionamento e assentamento manual</t>
  </si>
  <si>
    <t>3009013</t>
  </si>
  <si>
    <t>Trilho TR45, comprimento de 12 m, sobre dormente de madeira, bitola métrica ou larga, taxa de dormentação de 1.750 un/km, tala de junção de 6 furos e fixação rígida - posicionamento e assentamento manual</t>
  </si>
  <si>
    <t>3009292</t>
  </si>
  <si>
    <t>Trilho TR45, comprimento de 12 m, sobre dormente de madeira, bitola mista, taxa de dormentação de 1.667 un/km, tala de junção de 6 furos e fixação rígida - posicionamento e assentamento manual</t>
  </si>
  <si>
    <t>3009225</t>
  </si>
  <si>
    <t>Trilho TR45, comprimento de 12 m, sobre dormente de madeira, bitola mista, taxa de dormentação de 1.750 un/km, tala de junção de 6 furos e fixação rígida - posicionamento e assentamento manual</t>
  </si>
  <si>
    <t>3009100</t>
  </si>
  <si>
    <t>Trilho TR45, comprimento de 120 m (TLS), formado por trilhos curtos de 12 m soldados por caldeamento - confecção em estaleiro</t>
  </si>
  <si>
    <t>3009238</t>
  </si>
  <si>
    <t>Trilho TR45, comprimento de 120 m (TLS), sobre dormente de concreto, bitola métrica ou larga, taxa de dormentação de 1.667 un/km, tala de junção de 6 furos e fixação elástica Pandrol - posicionamento e assentamento mecanizado</t>
  </si>
  <si>
    <t>3009304</t>
  </si>
  <si>
    <t>Trilho TR45, comprimento de 120 m (TLS), sobre dormente de concreto, bitola mista, taxa de dormentação de 1.667 un/km, tala de junção de 6 furos e fixação elástica Pandrol - posicionamento e assentamento mecanizado</t>
  </si>
  <si>
    <t>3009030</t>
  </si>
  <si>
    <t>Trilho TR45, comprimento de 120 m (TLS), sobre dormente de concreto, bitola mista, taxa de dormentação de 1.750 un/km, tala de junção de 6 furos e fixação elástica Pandrol - posicionamento e assentamento mecanizado</t>
  </si>
  <si>
    <t>3009254</t>
  </si>
  <si>
    <t>Trilho TR45, comprimento de 120 m (TLS), sobre dormente de madeira, bitola métrica ou larga, taxa de dormentação de 1.667 un/km, tala de junção de 6 furos e fixação elástica Pandrol - posicionamento e assentamento mecanizado</t>
  </si>
  <si>
    <t>3009262</t>
  </si>
  <si>
    <t>Trilho TR45, comprimento de 120 m (TLS), sobre dormente de madeira, bitola métrica ou larga, taxa de dormentação de 1.667 un/km, tala de junção de 6 furos e fixação rígida - posicionamento e assentamento mecanizado</t>
  </si>
  <si>
    <t>3009034</t>
  </si>
  <si>
    <t>Trilho TR45, comprimento de 120 m (TLS), sobre dormente de madeira, bitola métrica ou larga, taxa de dormentação de 1.750 un/km, tala de junção de 6 furos e fixação elástica Pandrol - posicionamento e assentamento mecanizado</t>
  </si>
  <si>
    <t>3009042</t>
  </si>
  <si>
    <t>Trilho TR45, comprimento de 120 m (TLS), sobre dormente de madeira, bitola métrica ou larga, taxa de dormentação de 1.750 un/km, tala de junção de 6 furos e fixação rígida - posicionamento e assentamento mecanizado</t>
  </si>
  <si>
    <t>3009270</t>
  </si>
  <si>
    <t>Trilho TR45, comprimento de 120 m (TLS), sobre dormente de madeira, bitola mista, taxa de dormentação de 1.667 un/km, tala de junção de 6 furos e fixação elástica Pandrol - posicionamento e assentamento mecanizado</t>
  </si>
  <si>
    <t>3009050</t>
  </si>
  <si>
    <t>Trilho TR45, comprimento de 120 m (TLS), sobre dormente de madeira, bitola mista, taxa de dormentação de 1.750 un/km, tala de junção de 6 furos e fixação elástica Pandrol - posicionamento e assentamento mecanizado</t>
  </si>
  <si>
    <t>3009101</t>
  </si>
  <si>
    <t>Trilho TR45, comprimento de 240 m (TLS), formado por trilhos curtos de 12 m soldados por caldeamento - confecção em estaleiro</t>
  </si>
  <si>
    <t>3009246</t>
  </si>
  <si>
    <t>Trilho TR45, comprimento de 240 m (TLS), sobre dormente de concreto, bitola métrica ou larga, taxa de dormentação de 1.667 un/km, tala de junção de 6 furos e fixação elástica Pandrol - posicionamento e assentamento mecanizado</t>
  </si>
  <si>
    <t>3009208</t>
  </si>
  <si>
    <t>Trilho TR45, comprimento de 240 m (TLS), sobre dormente de concreto, bitola métrica ou larga, taxa de dormentação de 1.750 un/km, tala de junção de 6 furos e fixação elástica Pandrol - posicionamento e assentamento mecanizado</t>
  </si>
  <si>
    <t>3009308</t>
  </si>
  <si>
    <t>Trilho TR45, comprimento de 240 m (TLS), sobre dormente de concreto, bitola mista, taxa de dormentação de 1.667 un/km, tala de junção de 6 furos e fixação elástica Pandrol - posicionamento e assentamento mecanizado</t>
  </si>
  <si>
    <t>3009212</t>
  </si>
  <si>
    <t>Trilho TR45, comprimento de 240 m (TLS), sobre dormente de concreto, bitola mista, taxa de dormentação de 1.750 un/km, tala de junção de 6 furos e fixação elástica Pandrol - posicionamento e assentamento mecanizado</t>
  </si>
  <si>
    <t>3009258</t>
  </si>
  <si>
    <t>Trilho TR45, comprimento de 240 m (TLS), sobre dormente de madeira, bitola métrica ou larga, taxa de dormentação de 1.667 un/km, tala de junção de 6 furos e fixação elástica Pandrol - posicionamento e assentamento mecanizado</t>
  </si>
  <si>
    <t>3009266</t>
  </si>
  <si>
    <t>Trilho TR45, comprimento de 240 m (TLS), sobre dormente de madeira, bitola métrica ou larga, taxa de dormentação de 1.667 un/km, tala de junção de 6 furos e fixação rígida - posicionamento e assentamento mecanizado</t>
  </si>
  <si>
    <t>3009038</t>
  </si>
  <si>
    <t>Trilho TR45, comprimento de 240 m (TLS), sobre dormente de madeira, bitola métrica ou larga, taxa de dormentação de 1.750 un/km, tala de junção de 6 furos e fixação elástica Pandrol - posicionamento e assentamento mecanizado</t>
  </si>
  <si>
    <t>3009046</t>
  </si>
  <si>
    <t>Trilho TR45, comprimento de 240 m (TLS), sobre dormente de madeira, bitola métrica ou larga, taxa de dormentação de 1.750 un/km, tala de junção de 6 furos e fixação rígida - posicionamento e assentamento mecanizado</t>
  </si>
  <si>
    <t>3009274</t>
  </si>
  <si>
    <t>Trilho TR45, comprimento de 240 m (TLS), sobre dormente de madeira, bitola mista, taxa de dormentação de 1.667 un/km, tala de junção de 6 furos e fixação elástica Pandrol - posicionamento e assentamento mecanizado</t>
  </si>
  <si>
    <t>3009054</t>
  </si>
  <si>
    <t>Trilho TR45, comprimento de 240 m (TLS), sobre dormente de madeira, bitola mista, taxa de dormentação de 1.750 un/km, tala de junção de 6 furos e fixação elástica Pandrol - posicionamento e assentamento mecanizado</t>
  </si>
  <si>
    <t>3009235</t>
  </si>
  <si>
    <t>Trilho TR57, comprimento de 12 m, sobre dormente de concreto, bitola métrica ou larga, taxa de dormentação de 1.667 un/km, tala de junção de 6 furos e fixação elástica Pandrol - posicionamento e assentamento manual</t>
  </si>
  <si>
    <t>3009023</t>
  </si>
  <si>
    <t>Trilho TR57, comprimento de 12 m, sobre dormente de concreto, bitola métrica ou larga, taxa de dormentação de 1.750 un/km, tala de junção de 6 furos e fixação elástica Pandrol - posicionamento e assentamento manual</t>
  </si>
  <si>
    <t>3009231</t>
  </si>
  <si>
    <t>Trilho TR57, comprimento de 12 m, sobre dormente de concreto, bitola mista, taxa de dormentação de 1.667 un/km, tala de junção de 6 furos e fixação elástica Pandrol - posicionamento e assentamento manual</t>
  </si>
  <si>
    <t>3009019</t>
  </si>
  <si>
    <t>Trilho TR57, comprimento de 12 m, sobre dormente de concreto, bitola mista, taxa de dormentação de 1.750 un/km, tala de junção de 6 furos e fixação elástica Pandrol - posicionamento e assentamento manual</t>
  </si>
  <si>
    <t>3009289</t>
  </si>
  <si>
    <t>Trilho TR57, comprimento de 12 m, sobre dormente de madeira, bitola métrica ou larga, taxa de dormentação de 1.667 un/km, tala de junção de 6 furos e fixação rígida - posicionamento e assentamento manual</t>
  </si>
  <si>
    <t>3009014</t>
  </si>
  <si>
    <t>Trilho TR57, comprimento de 12 m, sobre dormente de madeira, bitola métrica ou larga, taxa de dormentação de 1.750 un/km, tala de junção de 6 furos e fixação rígida - posicionamento e assentamento manual</t>
  </si>
  <si>
    <t>3009293</t>
  </si>
  <si>
    <t>Trilho TR57, comprimento de 12 m, sobre dormente de madeira, bitola mista, taxa de dormentação de 1.667 un/km, tala de junção de 6 furos e fixação rígida - posicionamento e assentamento manual</t>
  </si>
  <si>
    <t>3009226</t>
  </si>
  <si>
    <t>Trilho TR57, comprimento de 12 m, sobre dormente de madeira, bitola mista, taxa de dormentação de 1.750 un/km, tala de junção de 6 furos e fixação rígida - posicionamento e assentamento manual</t>
  </si>
  <si>
    <t>3009102</t>
  </si>
  <si>
    <t>Trilho TR57, comprimento de 120 m (TLS), formado por trilhos curtos de 12 m soldados por caldeamento - confecção em estaleiro</t>
  </si>
  <si>
    <t>3009297</t>
  </si>
  <si>
    <t>Trilho TR57, comprimento de 120 m (TLS), sobre dormente de concreto, bitola métrica ou larga, taxa de dormentação de 1.667 un/km, tala de junção de 6 furos e fixação elástica Pandrol - posicionamento e assentamento mecanizado</t>
  </si>
  <si>
    <t>3009027</t>
  </si>
  <si>
    <t>Trilho TR57, comprimento de 120 m (TLS), sobre dormente de concreto, bitola métrica ou larga, taxa de dormentação de 1.750 un/km, tala de junção de 6 furos e fixação elástica Pandrol - posicionamento e assentamento mecanizado</t>
  </si>
  <si>
    <t>3009305</t>
  </si>
  <si>
    <t>Trilho TR57, comprimento de 120 m (TLS), sobre dormente de concreto, bitola mista, taxa de dormentação de 1.667 un/km, tala de junção de 6 furos e fixação elástica Pandrol - posicionamento e assentamento mecanizado</t>
  </si>
  <si>
    <t>3009031</t>
  </si>
  <si>
    <t>Trilho TR57, comprimento de 120 m (TLS), sobre dormente de concreto, bitola mista, taxa de dormentação de 1.750 un/km, tala de junção de 6 furos e fixação elástica Pandrol - posicionamento e assentamento mecanizado</t>
  </si>
  <si>
    <t>3009255</t>
  </si>
  <si>
    <t>Trilho TR57, comprimento de 120 m (TLS), sobre dormente de madeira, bitola métrica ou larga, taxa de dormentação de 1.667 un/km, tala de junção de 6 furos e fixação elástica Pandrol - posicionamento e assentamento mecanizado</t>
  </si>
  <si>
    <t>3009263</t>
  </si>
  <si>
    <t>Trilho TR57, comprimento de 120 m (TLS), sobre dormente de madeira, bitola métrica ou larga, taxa de dormentação de 1.667 un/km, tala de junção de 6 furos e fixação rígida - posicionamento e assentamento mecanizado</t>
  </si>
  <si>
    <t>3009035</t>
  </si>
  <si>
    <t>Trilho TR57, comprimento de 120 m (TLS), sobre dormente de madeira, bitola métrica ou larga, taxa de dormentação de 1.750 un/km, tala de junção de 6 furos e fixação elástica Pandrol - posicionamento e assentamento mecanizado</t>
  </si>
  <si>
    <t>3009043</t>
  </si>
  <si>
    <t>Trilho TR57, comprimento de 120 m (TLS), sobre dormente de madeira, bitola métrica ou larga, taxa de dormentação de 1.750 un/km, tala de junção de 6 furos e fixação rígida - posicionamento e assentamento mecanizado</t>
  </si>
  <si>
    <t>3009271</t>
  </si>
  <si>
    <t>Trilho TR57, comprimento de 120 m (TLS), sobre dormente de madeira, bitola mista, taxa de dormentação de 1.667 un/km, tala de junção de 6 furos e fixação elástica Pandrol - posicionamento e assentamento mecanizado</t>
  </si>
  <si>
    <t>3009051</t>
  </si>
  <si>
    <t>Trilho TR57, comprimento de 120 m (TLS), sobre dormente de madeira, bitola mista, taxa de dormentação de 1.750 un/km, tala de junção de 6 furos e fixação elástica Pandrol - posicionamento e assentamento mecanizado</t>
  </si>
  <si>
    <t>3009103</t>
  </si>
  <si>
    <t>Trilho TR57, comprimento de 240 m (TLS), formado por trilhos curtos de 12 m soldados por caldeamento - confecção em estaleiro</t>
  </si>
  <si>
    <t>3009247</t>
  </si>
  <si>
    <t>Trilho TR57, comprimento de 240 m (TLS), sobre dormente de concreto, bitola métrica ou larga, taxa de dormentação de 1.667 un/km, tala de junção de 6 furos e fixação elástica Pandrol - posicionamento e assentamento mecanizado</t>
  </si>
  <si>
    <t>3009209</t>
  </si>
  <si>
    <t>Trilho TR57, comprimento de 240 m (TLS), sobre dormente de concreto, bitola métrica ou larga, taxa de dormentação de 1.750 un/km, tala de junção de 6 furos e fixação elástica Pandrol - posicionamento e assentamento mecanizado</t>
  </si>
  <si>
    <t>3009309</t>
  </si>
  <si>
    <t>Trilho TR57, comprimento de 240 m (TLS), sobre dormente de concreto, bitola mista, taxa de dormentação de 1.667 un/km, tala de junção de 6 furos e fixação elástica Pandrol - posicionamento e assentamento mecanizado</t>
  </si>
  <si>
    <t>3009213</t>
  </si>
  <si>
    <t>Trilho TR57, comprimento de 240 m (TLS), sobre dormente de concreto, bitola mista, taxa de dormentação de 1.750 un/km, tala de junção de 6 furos e fixação elástica Pandrol - posicionamento e assentamento mecanizado</t>
  </si>
  <si>
    <t>3009259</t>
  </si>
  <si>
    <t>Trilho TR57, comprimento de 240 m (TLS), sobre dormente de madeira, bitola métrica ou larga, taxa de dormentação de 1.667 un/km, tala de junção de 6 furos e fixação elástica Pandrol - posicionamento e assentamento mecanizado</t>
  </si>
  <si>
    <t>3009267</t>
  </si>
  <si>
    <t>Trilho TR57, comprimento de 240 m (TLS), sobre dormente de madeira, bitola métrica ou larga, taxa de dormentação de 1.667 un/km, tala de junção de 6 furos e fixação rígida - posicionamento e assentamento mecanizado</t>
  </si>
  <si>
    <t>3009039</t>
  </si>
  <si>
    <t>Trilho TR57, comprimento de 240 m (TLS), sobre dormente de madeira, bitola métrica ou larga, taxa de dormentação de 1.750 un/km, tala de junção de 6 furos e fixação elástica Pandrol - posicionamento e assentamento mecanizado</t>
  </si>
  <si>
    <t>3009047</t>
  </si>
  <si>
    <t>Trilho TR57, comprimento de 240 m (TLS), sobre dormente de madeira, bitola métrica ou larga, taxa de dormentação de 1.750 un/km, tala de junção de 6 furos e fixação rígida - posicionamento e assentamento mecanizado</t>
  </si>
  <si>
    <t>3009275</t>
  </si>
  <si>
    <t>Trilho TR57, comprimento de 240 m (TLS), sobre dormente de madeira, bitola mista, taxa de dormentação de 1.667 un/km, tala de junção de 6 furos e fixação elástica Pandrol - posicionamento e assentamento mecanizado</t>
  </si>
  <si>
    <t>3009055</t>
  </si>
  <si>
    <t>Trilho TR57, comprimento de 240 m (TLS), sobre dormente de madeira, bitola mista, taxa de dormentação de 1.750 un/km, tala de junção de 6 furos e fixação elástica Pandrol - posicionamento e assentamento mecanizado</t>
  </si>
  <si>
    <t>3009236</t>
  </si>
  <si>
    <t>Trilho TR68, comprimento de 12 m, sobre dormente de concreto, bitola métrica ou larga, taxa de dormentação de 1.667 un/km, tala de junção de 6 furos e fixação elástica Pandrol - posicionamento e assentamento manual</t>
  </si>
  <si>
    <t>3009024</t>
  </si>
  <si>
    <t>Trilho TR68, comprimento de 12 m, sobre dormente de concreto, bitola métrica ou larga, taxa de dormentação de 1.750 un/km, tala de junção de 6 furos e fixação elástica Pandrol - posicionamento e assentamento manual</t>
  </si>
  <si>
    <t>3009232</t>
  </si>
  <si>
    <t>Trilho TR68, comprimento de 12 m, sobre dormente de concreto, bitola mista, taxa de dormentação de 1.667 un/km, tala de junção de 6 furos e fixação elástica Pandrol - posicionamento e assentamento manual</t>
  </si>
  <si>
    <t>3009020</t>
  </si>
  <si>
    <t>Trilho TR68, comprimento de 12 m, sobre dormente de concreto, bitola mista, taxa de dormentação de 1.750 un/km, tala de junção de 6 furos e fixação elástica Pandrol - posicionamento e assentamento manual</t>
  </si>
  <si>
    <t>3009290</t>
  </si>
  <si>
    <t>Trilho TR68, comprimento de 12 m, sobre dormente de madeira, bitola métrica ou larga, taxa de dormentação de 1.667 un/km, tala de junção de 6 furos e fixação rígida - posicionamento e assentamento manual</t>
  </si>
  <si>
    <t>3009015</t>
  </si>
  <si>
    <t>Trilho TR68, comprimento de 12 m, sobre dormente de madeira, bitola métrica ou larga, taxa de dormentação de 1.750 un/km, tala de junção de 6 furos e fixação rígida - posicionamento e assentamento manual</t>
  </si>
  <si>
    <t>3009294</t>
  </si>
  <si>
    <t>Trilho TR68, comprimento de 12 m, sobre dormente de madeira, bitola mista, taxa de dormentação de 1.667 un/km, tala de junção de 6 furos e fixação rígida - posicionamento e assentamento manual</t>
  </si>
  <si>
    <t>3009227</t>
  </si>
  <si>
    <t>Trilho TR68, comprimento de 12 m, sobre dormente de madeira, bitola mista, taxa de dormentação de 1.750 un/km, tala de junção de 6 furos e fixação rígida - posicionamento e assentamento manual</t>
  </si>
  <si>
    <t>3009104</t>
  </si>
  <si>
    <t>Trilho TR68, comprimento de 120 m (TLS), formado por trilhos curtos de 12 m soldados por caldeamento - confecção em estaleiro</t>
  </si>
  <si>
    <t>3009240</t>
  </si>
  <si>
    <t>Trilho TR68, comprimento de 120 m (TLS), sobre dormente de concreto, bitola métrica ou larga, taxa de dormentação de 1.667 un/km, tala de junção de 6 furos e fixação elástica Pandrol - posicionamento e assentamento mecanizado</t>
  </si>
  <si>
    <t>3009028</t>
  </si>
  <si>
    <t>Trilho TR68, comprimento de 120 m (TLS), sobre dormente de concreto, bitola métrica ou larga, taxa de dormentação de 1.750 un/km, tala de junção de 6 furos e fixação elástica Pandrol - posicionamento e assentamento mecanizado</t>
  </si>
  <si>
    <t>3009306</t>
  </si>
  <si>
    <t>Trilho TR68, comprimento de 120 m (TLS), sobre dormente de concreto, bitola mista, taxa de dormentação de 1.667 un/km, tala de junção de 6 furos e fixação elástica Pandrol - posicionamento e assentamento mecanizado</t>
  </si>
  <si>
    <t>3009032</t>
  </si>
  <si>
    <t>Trilho TR68, comprimento de 120 m (TLS), sobre dormente de concreto, bitola mista, taxa de dormentação de 1.750 un/km, tala de junção de 6 furos e fixação elástica Pandrol - posicionamento e assentamento mecanizado</t>
  </si>
  <si>
    <t>3009256</t>
  </si>
  <si>
    <t>Trilho TR68, comprimento de 120 m (TLS), sobre dormente de madeira, bitola métrica ou larga, taxa de dormentação de 1.667 un/km, tala de junção de 6 furos e fixação elástica Pandrol - posicionamento e assentamento mecanizado</t>
  </si>
  <si>
    <t>3009264</t>
  </si>
  <si>
    <t>Trilho TR68, comprimento de 120 m (TLS), sobre dormente de madeira, bitola métrica ou larga, taxa de dormentação de 1.667 un/km, tala de junção de 6 furos e fixação rígida - posicionamento e assentamento mecanizado</t>
  </si>
  <si>
    <t>3009036</t>
  </si>
  <si>
    <t>Trilho TR68, comprimento de 120 m (TLS), sobre dormente de madeira, bitola métrica ou larga, taxa de dormentação de 1.750 un/km, tala de junção de 6 furos e fixação elástica Pandrol - posicionamento e assentamento mecanizado</t>
  </si>
  <si>
    <t>3009044</t>
  </si>
  <si>
    <t>Trilho TR68, comprimento de 120 m (TLS), sobre dormente de madeira, bitola métrica ou larga, taxa de dormentação de 1.750 un/km, tala de junção de 6 furos e fixação rígida - posicionamento e assentamento mecanizado</t>
  </si>
  <si>
    <t>3009272</t>
  </si>
  <si>
    <t>Trilho TR68, comprimento de 120 m (TLS), sobre dormente de madeira, bitola mista, taxa de dormentação de 1.667 un/km, tala de junção de 6 furos e fixação elástica Pandrol - posicionamento e assentamento mecanizado</t>
  </si>
  <si>
    <t>3009052</t>
  </si>
  <si>
    <t>Trilho TR68, comprimento de 120 m (TLS), sobre dormente de madeira, bitola mista, taxa de dormentação de 1.750 un/km, tala de junção de 6 furos e fixação elástica Pandrol - posicionamento e assentamento mecanizado</t>
  </si>
  <si>
    <t>3009105</t>
  </si>
  <si>
    <t>Trilho TR68, comprimento de 240 m (TLS), formado por trilhos curtos de 12 m soldados por caldeamento - confecção em estaleiro</t>
  </si>
  <si>
    <t>3009248</t>
  </si>
  <si>
    <t>Trilho TR68, comprimento de 240 m (TLS), sobre dormente de concreto, bitola métrica ou larga, taxa de dormentação de 1.667 un/km, tala de junção de 6 furos e fixação elástica Pandrol - posicionamento e assentamento mecanizado</t>
  </si>
  <si>
    <t>3009210</t>
  </si>
  <si>
    <t>Trilho TR68, comprimento de 240 m (TLS), sobre dormente de concreto, bitola métrica ou larga, taxa de dormentação de 1.750 un/km, tala de junção de 6 furos e fixação elástica Pandrol - posicionamento e assentamento mecanizado</t>
  </si>
  <si>
    <t>3009310</t>
  </si>
  <si>
    <t>Trilho TR68, comprimento de 240 m (TLS), sobre dormente de concreto, bitola mista, taxa de dormentação de 1.667 un/km, tala de junção de 6 furos e fixação elástica Pandrol - posicionamento e assentamento mecanizado</t>
  </si>
  <si>
    <t>3009214</t>
  </si>
  <si>
    <t>Trilho TR68, comprimento de 240 m (TLS), sobre dormente de concreto, bitola mista, taxa de dormentação de 1.750 un/km, tala de junção de 6 furos e fixação elástica Pandrol - posicionamento e assentamento mecanizado</t>
  </si>
  <si>
    <t>3009260</t>
  </si>
  <si>
    <t>Trilho TR68, comprimento de 240 m (TLS), sobre dormente de madeira, bitola métrica ou larga, taxa de dormentação de 1.667 un/km, tala de junção de 6 furos e fixação elástica Pandrol - posicionamento e assentamento mecanizado</t>
  </si>
  <si>
    <t>3009268</t>
  </si>
  <si>
    <t>Trilho TR68, comprimento de 240 m (TLS), sobre dormente de madeira, bitola métrica ou larga, taxa de dormentação de 1.667 un/km, tala de junção de 6 furos e fixação rígida - posicionamento e assentamento mecanizado</t>
  </si>
  <si>
    <t>3009040</t>
  </si>
  <si>
    <t>Trilho TR68, comprimento de 240 m (TLS), sobre dormente de madeira, bitola métrica ou larga, taxa de dormentação de 1.750 un/km, tala de junção de 6 furos e fixação elástica Pandrol - posicionamento e assentamento mecanizado</t>
  </si>
  <si>
    <t>3009048</t>
  </si>
  <si>
    <t>Trilho TR68, comprimento de 240 m (TLS), sobre dormente de madeira, bitola métrica ou larga, taxa de dormentação de 1.750 un/km, tala de junção de 6 furos e fixação rígida - posicionamento e assentamento mecanizado</t>
  </si>
  <si>
    <t>3009276</t>
  </si>
  <si>
    <t>Trilho TR68, comprimento de 240 m (TLS), sobre dormente de madeira, bitola mista, taxa de dormentação de 1.667 un/km, tala de junção de 6 furos e fixação elástica Pandrol - posicionamento e assentamento mecanizado</t>
  </si>
  <si>
    <t>3009056</t>
  </si>
  <si>
    <t>Trilho TR68, comprimento de 240 m (TLS), sobre dormente de madeira, bitola mista, taxa de dormentação de 1.750 un/km, tala de junção de 6 furos e fixação elástica Pandrol - posicionamento e assentamento mecanizado</t>
  </si>
  <si>
    <t>3009237</t>
  </si>
  <si>
    <t>Trilho UIC60, comprimento de 12 m, sobre dormente de concreto, bitola métrica ou larga, taxa de dormentação de 1.667 un/km, tala de junção de 6 furos e fixação elástica Pandrol - posicionamento e assentamento manual</t>
  </si>
  <si>
    <t>3009025</t>
  </si>
  <si>
    <t>Trilho UIC60, comprimento de 12 m, sobre dormente de concreto, bitola métrica ou larga, taxa de dormentação de 1.750 un/km, tala de junção de 6 furos e fixação elástica Pandrol - posicionamento e assentamento manual</t>
  </si>
  <si>
    <t>3009319</t>
  </si>
  <si>
    <t>Trilho UIC60, comprimento de 12 m, sobre dormente de concreto, bitola mista, taxa de dormentação de 1.667 un/km, tala de junção de 6 furos e fixação elástica Pandrol - posicionamento e assentamento manual</t>
  </si>
  <si>
    <t>3009021</t>
  </si>
  <si>
    <t>Trilho UIC60, comprimento de 12 m, sobre dormente de concreto, bitola mista, taxa de dormentação de 1.750 un/km, tala de junção de 6 furos e fixação elástica Pandrol - posicionamento e assentamento manual</t>
  </si>
  <si>
    <t>3009291</t>
  </si>
  <si>
    <t>Trilho UIC60, comprimento de 12 m, sobre dormente de madeira, bitola métrica ou larga, taxa de dormentação de 1.667 un/km, tala de junção de 6 furos e fixação rígida - posicionamento e assentamento manual</t>
  </si>
  <si>
    <t>3009016</t>
  </si>
  <si>
    <t>Trilho UIC60, comprimento de 12 m, sobre dormente de madeira, bitola métrica ou larga, taxa de dormentação de 1.750 un/km, tala de junção de 6 furos e fixação rígida - posicionamento e assentamento manual</t>
  </si>
  <si>
    <t>3009295</t>
  </si>
  <si>
    <t>Trilho UIC60, comprimento de 12 m, sobre dormente de madeira, bitola mista, taxa de dormentação de 1.667 un/km, tala de junção de 6 furos e fixação rígida - posicionamento e assentamento manual</t>
  </si>
  <si>
    <t>3009228</t>
  </si>
  <si>
    <t>Trilho UIC60, comprimento de 12 m, sobre dormente de madeira, bitola mista, taxa de dormentação de 1.750 un/km, tala de junção de 6 furos e fixação rígida - posicionamento e assentamento manual</t>
  </si>
  <si>
    <t>3009106</t>
  </si>
  <si>
    <t>Trilho UIC60, comprimento de 120 m (TLS), formado por trilhos curtos de 12 m soldados por caldeamento - confecção em estaleiro</t>
  </si>
  <si>
    <t>3009299</t>
  </si>
  <si>
    <t>Trilho UIC60, comprimento de 120 m (TLS), sobre dormente de concreto, bitola métrica ou larga, taxa de dormentação de 1.667 un/km, tala de junção de 6 furos e fixação elástica Pandrol - posicionamento e assentamento mecanizado</t>
  </si>
  <si>
    <t>3009029</t>
  </si>
  <si>
    <t>Trilho UIC60, comprimento de 120 m (TLS), sobre dormente de concreto, bitola métrica ou larga, taxa de dormentação de 1.750 un/km, tala de junção de 6 furos e fixação elástica Pandrol - posicionamento e assentamento mecanizado</t>
  </si>
  <si>
    <t>3009245</t>
  </si>
  <si>
    <t>Trilho UIC60, comprimento de 120 m (TLS), sobre dormente de concreto, bitola mista, taxa de dormentação de 1.667 un/km, tala de junção de 6 furos e fixação elástica Pandrol - posicionamento e assentamento mecanizado</t>
  </si>
  <si>
    <t>3009033</t>
  </si>
  <si>
    <t>Trilho UIC60, comprimento de 120 m (TLS), sobre dormente de concreto, bitola mista, taxa de dormentação de 1.750 un/km, tala de junção de 6 furos e fixação elástica Pandrol - posicionamento e assentamento mecanizado</t>
  </si>
  <si>
    <t>3009257</t>
  </si>
  <si>
    <t>Trilho UIC60, comprimento de 120 m (TLS), sobre dormente de madeira, bitola métrica ou larga, taxa de dormentação de 1.667 un/km, tala de junção de 6 furos e fixação elástica Pandrol - posicionamento e assentamento mecanizado</t>
  </si>
  <si>
    <t>3009265</t>
  </si>
  <si>
    <t>Trilho UIC60, comprimento de 120 m (TLS), sobre dormente de madeira, bitola métrica ou larga, taxa de dormentação de 1.667 un/km, tala de junção de 6 furos e fixação rígida - posicionamento e assentamento mecanizado</t>
  </si>
  <si>
    <t>3009037</t>
  </si>
  <si>
    <t>Trilho UIC60, comprimento de 120 m (TLS), sobre dormente de madeira, bitola métrica ou larga, taxa de dormentação de 1.750 un/km, tala de junção de 6 furos e fixação elástica Pandrol - posicionamento e assentamento mecanizado</t>
  </si>
  <si>
    <t>3009045</t>
  </si>
  <si>
    <t>Trilho UIC60, comprimento de 120 m (TLS), sobre dormente de madeira, bitola métrica ou larga, taxa de dormentação de 1.750 un/km, tala de junção de 6 furos e fixação rígida - posicionamento e assentamento mecanizado</t>
  </si>
  <si>
    <t>3009273</t>
  </si>
  <si>
    <t>Trilho UIC60, comprimento de 120 m (TLS), sobre dormente de madeira, bitola mista, taxa de dormentação de 1.667 un/km, tala de junção de 6 furos e fixação elástica Pandrol - posicionamento e assentamento mecanizado</t>
  </si>
  <si>
    <t>3009053</t>
  </si>
  <si>
    <t>Trilho UIC60, comprimento de 120 m (TLS), sobre dormente de madeira, bitola mista, taxa de dormentação de 1.750 un/km, tala de junção de 6 furos e fixação elástica Pandrol - posicionamento e assentamento mecanizado</t>
  </si>
  <si>
    <t>3009107</t>
  </si>
  <si>
    <t>Trilho UIC60, comprimento de 240 m (TLS), formado por trilhos curtos de 12 m soldados por caldeamento - confecção em estaleiro</t>
  </si>
  <si>
    <t>3009249</t>
  </si>
  <si>
    <t>Trilho UIC60, comprimento de 240 m (TLS), sobre dormente de concreto, bitola métrica ou larga, taxa de dormentação de 1.667 un/km, tala de junção de 6 furos e fixação elástica Pandrol - posicionamento e assentamento mecanizado</t>
  </si>
  <si>
    <t>3009211</t>
  </si>
  <si>
    <t>Trilho UIC60, comprimento de 240 m (TLS), sobre dormente de concreto, bitola métrica ou larga, taxa de dormentação de 1.750 un/km, tala de junção de 6 furos e fixação elástica Pandrol - posicionamento e assentamento mecanizado</t>
  </si>
  <si>
    <t>3009253</t>
  </si>
  <si>
    <t>Trilho UIC60, comprimento de 240 m (TLS), sobre dormente de concreto, bitola mista, taxa de dormentação de 1.667 un/km, tala de junção de 6 furos e fixação elástica Pandrol - posicionamento e assentamento mecanizado</t>
  </si>
  <si>
    <t>3009215</t>
  </si>
  <si>
    <t>Trilho UIC60, comprimento de 240 m (TLS), sobre dormente de concreto, bitola mista, taxa de dormentação de 1.750 un/km, tala de junção de 6 furos e fixação elástica Pandrol - posicionamento e assentamento mecanizado</t>
  </si>
  <si>
    <t>3009261</t>
  </si>
  <si>
    <t>Trilho UIC60, comprimento de 240 m (TLS), sobre dormente de madeira, bitola métrica ou larga, taxa de dormentação de 1.667 un/km, tala de junção de 6 furos e fixação elástica Pandrol - posicionamento e assentamento mecanizado</t>
  </si>
  <si>
    <t>3009269</t>
  </si>
  <si>
    <t>Trilho UIC60, comprimento de 240 m (TLS), sobre dormente de madeira, bitola métrica ou larga, taxa de dormentação de 1.667 un/km, tala de junção de 6 furos e fixação rígida - posicionamento e assentamento mecanizado</t>
  </si>
  <si>
    <t>3009041</t>
  </si>
  <si>
    <t>Trilho UIC60, comprimento de 240 m (TLS), sobre dormente de madeira, bitola métrica ou larga, taxa de dormentação de 1.750 un/km, tala de junção de 6 furos e fixação elástica Pandrol - posicionamento e assentamento mecanizado</t>
  </si>
  <si>
    <t>3009049</t>
  </si>
  <si>
    <t>Trilho UIC60, comprimento de 240 m (TLS), sobre dormente de madeira, bitola métrica ou larga, taxa de dormentação de 1.750 un/km, tala de junção de 6 furos e fixação rígida - posicionamento e assentamento mecanizado</t>
  </si>
  <si>
    <t>3009277</t>
  </si>
  <si>
    <t>Trilho UIC60, comprimento de 240 m (TLS), sobre dormente de madeira, bitola mista, taxa de dormentação de 1.667 un/km, tala de junção de 6 furos e fixação elástica Pandrol - posicionamento e assentamento mecanizado</t>
  </si>
  <si>
    <t>3009057</t>
  </si>
  <si>
    <t>Trilho UIC60, comprimento de 240 m (TLS), sobre dormente de madeira, bitola mista, taxa de dormentação de 1.750 un/km, tala de junção de 6 furos e fixação elástica Pandrol - posicionamento e assentamento mecanizado</t>
  </si>
  <si>
    <t>3108073</t>
  </si>
  <si>
    <t>Confecção de fôrma metálica em chapa 1/8" para poita trapezoidal</t>
  </si>
  <si>
    <t>3107965</t>
  </si>
  <si>
    <t>Confecção de forma metálica em chapa 3/16" para poita trapezoidal</t>
  </si>
  <si>
    <t>3105941</t>
  </si>
  <si>
    <t>Fôrma em chapa metálica 1/8" para cabeça de tirantes - utilização de 50 vezes - confecção, instalação e retirada</t>
  </si>
  <si>
    <t>3108150</t>
  </si>
  <si>
    <t>Fôrma metálica curva em chapa 3/16" reforçada com nervuras de 40 mm x 3/16" dispostas em grelhas de 40 x 60 cm - utilização de 100 vezes - confecção, instalação e retirada</t>
  </si>
  <si>
    <t>3108071</t>
  </si>
  <si>
    <t>3107967</t>
  </si>
  <si>
    <t>Fôrma metálica em chapa 1/8" reforçada com nervuras de 40 mm x 1/8" dispostas em grelhas de 40 x 60 cm - utilização de 100 vezes - confecção, instalação e retirada</t>
  </si>
  <si>
    <t>3107966</t>
  </si>
  <si>
    <t>3108072</t>
  </si>
  <si>
    <t>Fôrma metálica em chapa 3/16" reforçada com nervuras de 40 mm x 3/16" dispostas em grelhas de 40 x 60 cm - utilização de 100 vezes - confecção, instalação e retirada</t>
  </si>
  <si>
    <t>3117750</t>
  </si>
  <si>
    <t>Fôrma metálica para aduelas de bueiros celulares de concreto pré-moldados - utilização de 100 vezes - confecção, instalação e retirada</t>
  </si>
  <si>
    <t>3117749</t>
  </si>
  <si>
    <t>Fôrma metálica para guarda-corpo de concreto - utilização de 50 vezes - confecção</t>
  </si>
  <si>
    <t>3106551</t>
  </si>
  <si>
    <t>Fôrma metálica para tetrápode - utilização de 100 vezes - confecção, instalação e retirada</t>
  </si>
  <si>
    <t>3106427</t>
  </si>
  <si>
    <t>Fôrma metálica para viga de concreto pré-moldada protendida para OAE - utilização de 20 vezes - confecção, instalação e retirada</t>
  </si>
  <si>
    <t>3106552</t>
  </si>
  <si>
    <t>Fôrma metálica para Xbloc - utilização de 100 vezes - confecção, instalação e retirada</t>
  </si>
  <si>
    <t>3107969</t>
  </si>
  <si>
    <t>Fôrmas curvas de compensado plastificado 10 mm - uso geral - utilização de 2 vezes - confecção, instalação e retirada</t>
  </si>
  <si>
    <t>3107970</t>
  </si>
  <si>
    <t>Fôrmas curvas de compensado resinado 10 mm - uso geral - utilização de 2 vezes - confecção, instalação e retirada</t>
  </si>
  <si>
    <t>3108007</t>
  </si>
  <si>
    <t>Fôrmas de compensado plastificado 10 mm - uso geral - utilização de 1 vez - confecção, instalação e retirada</t>
  </si>
  <si>
    <t>3108008</t>
  </si>
  <si>
    <t>Fôrmas de compensado plastificado 10 mm - uso geral - utilização de 2 vezes - confecção, instalação e retirada</t>
  </si>
  <si>
    <t>3108009</t>
  </si>
  <si>
    <t>Fôrmas de compensado plastificado 10 mm - uso geral - utilização de 3 vezes - confecção, instalação e retirada</t>
  </si>
  <si>
    <t>3108011</t>
  </si>
  <si>
    <t>Fôrmas de compensado plastificado 12 mm - uso geral - utilização de 1 vez - confecção, instalação e retirada</t>
  </si>
  <si>
    <t>3108012</t>
  </si>
  <si>
    <t>Fôrmas de compensado plastificado 12 mm - uso geral - utilização de 2 vezes - confecção, instalação e retirada</t>
  </si>
  <si>
    <t>3108013</t>
  </si>
  <si>
    <t>Fôrmas de compensado plastificado 12 mm - uso geral - utilização de 3 vezes - confecção, instalação e retirada</t>
  </si>
  <si>
    <t>3108015</t>
  </si>
  <si>
    <t>Fôrmas de compensado plastificado 14 mm - uso geral - utilização de 1 vez - confecção, instalação e retirada</t>
  </si>
  <si>
    <t>3108016</t>
  </si>
  <si>
    <t>Fôrmas de compensado plastificado 14 mm - uso geral - utilização de 2 vezes - confecção, instalação e retirada</t>
  </si>
  <si>
    <t>3108017</t>
  </si>
  <si>
    <t>Fôrmas de compensado plastificado 14 mm - uso geral - utilização de 3 vezes - confecção, instalação e retirada</t>
  </si>
  <si>
    <t>3107995</t>
  </si>
  <si>
    <t>Fôrmas de compensado resinado 10 mm - uso geral - utilização de 1 vez - confecção, instalação e retirada</t>
  </si>
  <si>
    <t>3107996</t>
  </si>
  <si>
    <t>Fôrmas de compensado resinado 10 mm - uso geral - utilização de 2 vezes - confecção, instalação e retirada</t>
  </si>
  <si>
    <t>3107997</t>
  </si>
  <si>
    <t>Fôrmas de compensado resinado 10 mm - uso geral - utilização de 3 vezes - confecção, instalação e retirada</t>
  </si>
  <si>
    <t>3107999</t>
  </si>
  <si>
    <t>Fôrmas de compensado resinado 12 mm - uso geral - utilização de 1 vez - confecção, instalação e retirada</t>
  </si>
  <si>
    <t>3108000</t>
  </si>
  <si>
    <t>Fôrmas de compensado resinado 12 mm - uso geral - utilização de 2 vezes - confecção, instalação e retirada</t>
  </si>
  <si>
    <t>3108001</t>
  </si>
  <si>
    <t>Fôrmas de compensado resinado 12 mm - uso geral - utilização de 3 vezes - confecção, instalação e retirada</t>
  </si>
  <si>
    <t>3108003</t>
  </si>
  <si>
    <t>Fôrmas de compensado resinado 14 mm - uso geral - utilização de 1 vez - confecção, instalação e retirada</t>
  </si>
  <si>
    <t>3108004</t>
  </si>
  <si>
    <t>Fôrmas de compensado resinado 14 mm - uso geral - utilização de 2 vezes - confecção, instalação e retirada</t>
  </si>
  <si>
    <t>3108005</t>
  </si>
  <si>
    <t>Fôrmas de compensado resinado 14 mm - uso geral - utilização de 3 vezes - confecção, instalação e retirada</t>
  </si>
  <si>
    <t>3106119</t>
  </si>
  <si>
    <t>Fôrmas de tábuas de pinho - utilização de 1 vez - confecção, instalação e retirada</t>
  </si>
  <si>
    <t>3106120</t>
  </si>
  <si>
    <t>Fôrmas de tábuas de pinho - utilização de 2 vezes - confecção, instalação e retirada</t>
  </si>
  <si>
    <t>3106121</t>
  </si>
  <si>
    <t>Fôrmas de tábuas de pinho - utilização de 3 vezes - confecção, instalação e retirada</t>
  </si>
  <si>
    <t>3103303</t>
  </si>
  <si>
    <t>Fôrmas de tábuas de pinho para drenos - utilização de 5 vezes - confecção, instalação e retirada</t>
  </si>
  <si>
    <t>3106759</t>
  </si>
  <si>
    <t>Fôrmas de tábuas de pinho para elementos estruturais dos arcos metálicos - utilização de 3 vezes - confecção, instalação e retirada</t>
  </si>
  <si>
    <t>3108023</t>
  </si>
  <si>
    <t>Guia de madeira de 2,5 x 10,0 cm - confecção e instalação</t>
  </si>
  <si>
    <t>3108018</t>
  </si>
  <si>
    <t>Guia de madeira de 2,5 x 7,0 cm - confecção e instalação</t>
  </si>
  <si>
    <t>3108022</t>
  </si>
  <si>
    <t>Guia de madeira de 2,5 x 8,0 cm - confecção e instalação</t>
  </si>
  <si>
    <t>3205864</t>
  </si>
  <si>
    <t>Gabião caixa 2 x 1 x 0,50 m - Zn/Al + PVC - D = 2,4 mm - pedra de mão comercial - fornecimento e assentamento</t>
  </si>
  <si>
    <t>3205863</t>
  </si>
  <si>
    <t>Gabião caixa 2 x 1 x 0,50 m - Zn/Al + PVC - D = 2,4 mm - pedra de mão produzida - confecção e assentamento</t>
  </si>
  <si>
    <t>3205868</t>
  </si>
  <si>
    <t>Gabião caixa 2 x 1 x 0,50 m Zn/Al - D = 2,7 mm - pedra de mão comercial - fornecimento e assentamento</t>
  </si>
  <si>
    <t>3205867</t>
  </si>
  <si>
    <t>Gabião caixa 2 x 1 x 0,50 m Zn/Al - D = 2,7 mm - pedra de mão produzida - confecção e assentamento</t>
  </si>
  <si>
    <t>3205866</t>
  </si>
  <si>
    <t>Gabião caixa 2 x 1 x 1,00 m - Zn/Al + PVC - D = 2,4 mm - pedra de mão comercial - fornecimento e assentamento</t>
  </si>
  <si>
    <t>3205865</t>
  </si>
  <si>
    <t>Gabião caixa 2 x 1 x 1,00 m - Zn/Al + PVC - D = 2,4 mm - pedra de mão produzida - confecção e assentamento</t>
  </si>
  <si>
    <t>3205870</t>
  </si>
  <si>
    <t>Gabião caixa 2 x 1 x 1,00 m Zn/Al - D = 2,7 mm - pedra de mão comercial - fornecimento e assentamento</t>
  </si>
  <si>
    <t>3205869</t>
  </si>
  <si>
    <t>Gabião caixa 2 x 1 x 1,00 m Zn/Al - D = 2,7 mm - pedra de mão produzida - confecção e assentamento</t>
  </si>
  <si>
    <t>3205872</t>
  </si>
  <si>
    <t>Gabião colchão espessura 0,17 m - Zn/Al + PVC - D = 2,0 mm - pedra de mão comercial - fornecimento e assentamento</t>
  </si>
  <si>
    <t>3205871</t>
  </si>
  <si>
    <t>Gabião colchão espessura 0,17 m - Zn/Al + PVC - D = 2,0 mm - pedra de mão produzida - confecção e assentamento</t>
  </si>
  <si>
    <t>3205874</t>
  </si>
  <si>
    <t>Gabião colchão espessura 0,23 m - Zn/Al + PVC - D = 2,0 mm - pedra de mão comercial - fornecimento e assentamento</t>
  </si>
  <si>
    <t>3205873</t>
  </si>
  <si>
    <t>Gabião colchão espessura 0,23 m - Zn/Al + PVC - D = 2,0 mm - pedra de mão produzida - confecção e assentamento</t>
  </si>
  <si>
    <t>3205876</t>
  </si>
  <si>
    <t>Gabião colchão espessura 0,30 m - Zn/Al + PVC - D = 2,0 mm - pedra de mão comercial - fornecimento e assentamento</t>
  </si>
  <si>
    <t>3205875</t>
  </si>
  <si>
    <t>Gabião colchão espessura 0,30 m - Zn/Al + PVC - D = 2,0 mm - pedra de mão produzida - confecção e assentamento</t>
  </si>
  <si>
    <t>3205862</t>
  </si>
  <si>
    <t>Gabião saco - diâmetro = 0,65 m - Zn/Al + PVC - D = 2,4 mm - pedra de mão comercial - fornecimento e assentamento</t>
  </si>
  <si>
    <t>3205861</t>
  </si>
  <si>
    <t>Gabião saco - diâmetro = 0,65 m - Zn/Al + PVC - D = 2,4 mm - pedra de mão produzida - confecção e assentamento</t>
  </si>
  <si>
    <t>3606579</t>
  </si>
  <si>
    <t>Carga, transporte e descarga de material pétreo para molhes com o uso de batelões e escavadeira hidráulica - DMT de 0 a 300 m</t>
  </si>
  <si>
    <t>3606583</t>
  </si>
  <si>
    <t>Carga, transporte e descarga de material pétreo para molhes com o uso de batelões e escavadeira hidráulica - DMT de 1.200 a 1.500 m</t>
  </si>
  <si>
    <t>3606584</t>
  </si>
  <si>
    <t>Carga, transporte e descarga de material pétreo para molhes com o uso de batelões e escavadeira hidráulica - DMT de 1.500 a 1.800 m</t>
  </si>
  <si>
    <t>3606585</t>
  </si>
  <si>
    <t>Carga, transporte e descarga de material pétreo para molhes com o uso de batelões e escavadeira hidráulica - DMT de 1.800 a 2.100 m</t>
  </si>
  <si>
    <t>3606586</t>
  </si>
  <si>
    <t>Carga, transporte e descarga de material pétreo para molhes com o uso de batelões e escavadeira hidráulica - DMT de 2.100 a 2.400 m</t>
  </si>
  <si>
    <t>3606587</t>
  </si>
  <si>
    <t>Carga, transporte e descarga de material pétreo para molhes com o uso de batelões e escavadeira hidráulica - DMT de 2.400 a 2.700 m</t>
  </si>
  <si>
    <t>3606588</t>
  </si>
  <si>
    <t>Carga, transporte e descarga de material pétreo para molhes com o uso de batelões e escavadeira hidráulica - DMT de 2.700 a 3.000 m</t>
  </si>
  <si>
    <t>3606589</t>
  </si>
  <si>
    <t>Carga, transporte e descarga de material pétreo para molhes com o uso de batelões e escavadeira hidráulica - DMT de 3.000 m</t>
  </si>
  <si>
    <t>3606580</t>
  </si>
  <si>
    <t>Carga, transporte e descarga de material pétreo para molhes com o uso de batelões e escavadeira hidráulica - DMT de 300 a 600 m</t>
  </si>
  <si>
    <t>3606581</t>
  </si>
  <si>
    <t>Carga, transporte e descarga de material pétreo para molhes com o uso de batelões e escavadeira hidráulica - DMT de 600 a 900 m</t>
  </si>
  <si>
    <t>3606582</t>
  </si>
  <si>
    <t>Carga, transporte e descarga de material pétreo para molhes com o uso de batelões e escavadeira hidráulica - DMT de 900 a 1.200 m</t>
  </si>
  <si>
    <t>3606527</t>
  </si>
  <si>
    <t>Escavação, carga e transporte de material pétreo para a subcarapaça - caminho de serviço em leito natural - DMT de 1.000 a 1.200 m - com caminhão basculante de 8 m³</t>
  </si>
  <si>
    <t>3606528</t>
  </si>
  <si>
    <t>Escavação, carga e transporte de material pétreo para a subcarapaça - caminho de serviço em leito natural - DMT de 1.200 a 1.400 m - com caminhão basculante de 8 m³</t>
  </si>
  <si>
    <t>3606529</t>
  </si>
  <si>
    <t>Escavação, carga e transporte de material pétreo para a subcarapaça - caminho de serviço em leito natural - DMT de 1.400 a 1.600 m - com caminhão basculante de 8 m³</t>
  </si>
  <si>
    <t>3606530</t>
  </si>
  <si>
    <t>Escavação, carga e transporte de material pétreo para a subcarapaça - caminho de serviço em leito natural - DMT de 1.600 a 1.800 m - com caminhão basculante de 8 m³</t>
  </si>
  <si>
    <t>3606531</t>
  </si>
  <si>
    <t>Escavação, carga e transporte de material pétreo para a subcarapaça - caminho de serviço em leito natural - DMT de 1.800 a 2.000 m - com caminhão basculante de 8 m³</t>
  </si>
  <si>
    <t>3606532</t>
  </si>
  <si>
    <t>Escavação, carga e transporte de material pétreo para a subcarapaça - caminho de serviço em leito natural - DMT de 2.000 a 2.500 m - com caminhão basculante de 8 m³</t>
  </si>
  <si>
    <t>3606533</t>
  </si>
  <si>
    <t>Escavação, carga e transporte de material pétreo para a subcarapaça - caminho de serviço em leito natural - DMT de 2.500 a 3.000 m - com caminhão basculante de 8 m³</t>
  </si>
  <si>
    <t>3606534</t>
  </si>
  <si>
    <t>Escavação, carga e transporte de material pétreo para a subcarapaça - caminho de serviço em leito natural - DMT de 3.000 m - com caminhão basculante de 8 m³</t>
  </si>
  <si>
    <t>3606535</t>
  </si>
  <si>
    <t>Escavação, carga e transporte de material pétreo para a subcarapaça - caminho de serviço em revestimento primário - DMT de 1.000 a 1.200 m - com caminhão basculante de 8 m³</t>
  </si>
  <si>
    <t>3606536</t>
  </si>
  <si>
    <t>Escavação, carga e transporte de material pétreo para a subcarapaça - caminho de serviço em revestimento primário - DMT de 1.200 a 1.400 m - com caminhão basculante de 8 m³</t>
  </si>
  <si>
    <t>3606537</t>
  </si>
  <si>
    <t>Escavação, carga e transporte de material pétreo para a subcarapaça - caminho de serviço em revestimento primário - DMT de 1.400 a 1.600 m - com caminhão basculante de 8 m³</t>
  </si>
  <si>
    <t>3606538</t>
  </si>
  <si>
    <t>Escavação, carga e transporte de material pétreo para a subcarapaça - caminho de serviço em revestimento primário - DMT de 1.600 a 1.800 m - com caminhão basculante de 8 m³</t>
  </si>
  <si>
    <t>3606539</t>
  </si>
  <si>
    <t>Escavação, carga e transporte de material pétreo para a subcarapaça - caminho de serviço em revestimento primário - DMT de 1.800 a 2.000 m - com caminhão basculante de 8 m³</t>
  </si>
  <si>
    <t>3606540</t>
  </si>
  <si>
    <t>Escavação, carga e transporte de material pétreo para a subcarapaça - caminho de serviço em revestimento primário - DMT de 2.000 a 2.500 m - com caminhão basculante de 8 m³</t>
  </si>
  <si>
    <t>3606541</t>
  </si>
  <si>
    <t>Escavação, carga e transporte de material pétreo para a subcarapaça - caminho de serviço em revestimento primário - DMT de 2.500 a 3.000 m - com caminhão basculante de 8 m³</t>
  </si>
  <si>
    <t>3606542</t>
  </si>
  <si>
    <t>Escavação, carga e transporte de material pétreo para a subcarapaça - caminho de serviço em revestimento primário - DMT de 3.000 m - com caminhão basculante de 8 m³</t>
  </si>
  <si>
    <t>3606543</t>
  </si>
  <si>
    <t>Escavação, carga e transporte de material pétreo para a subcarapaça - caminho de serviço pavimentado - DMT de 1.000 a 1.200 m - com caminhão basculante de 8 m³</t>
  </si>
  <si>
    <t>3606544</t>
  </si>
  <si>
    <t>Escavação, carga e transporte de material pétreo para a subcarapaça - caminho de serviço pavimentado - DMT de 1.200 a 1.400 m - com caminhão basculante de 8 m³</t>
  </si>
  <si>
    <t>3606545</t>
  </si>
  <si>
    <t>Escavação, carga e transporte de material pétreo para a subcarapaça - caminho de serviço pavimentado - DMT de 1.400 a 1.600 m - com caminhão basculante de 8 m³</t>
  </si>
  <si>
    <t>3606546</t>
  </si>
  <si>
    <t>Escavação, carga e transporte de material pétreo para a subcarapaça - caminho de serviço pavimentado - DMT de 1.600 a 1.800 m - com caminhão basculante de 8 m³</t>
  </si>
  <si>
    <t>3606547</t>
  </si>
  <si>
    <t>Escavação, carga e transporte de material pétreo para a subcarapaça - caminho de serviço pavimentado - DMT de 1.800 a 2.000 m - com caminhão basculante de 8 m³</t>
  </si>
  <si>
    <t>3606548</t>
  </si>
  <si>
    <t>Escavação, carga e transporte de material pétreo para a subcarapaça - caminho de serviço pavimentado - DMT de 2.000 a 2.500 m - com caminhão basculante de 8 m³</t>
  </si>
  <si>
    <t>3606549</t>
  </si>
  <si>
    <t>Escavação, carga e transporte de material pétreo para a subcarapaça - caminho de serviço pavimentado - DMT de 2.500 a 3.000 m - com caminhão basculante de 8 m³</t>
  </si>
  <si>
    <t>3606550</t>
  </si>
  <si>
    <t>Escavação, carga e transporte de material pétreo para a subcarapaça - caminho de serviço pavimentado - DMT de 3.000 m - com caminhão basculante de 8 m³</t>
  </si>
  <si>
    <t>3606500</t>
  </si>
  <si>
    <t>Escavação, carga e transporte de material pétreo para o núcleo - caminho de serviço em leito natural - DMT de 1.000 a 1.200 m - com caminhão basculante de 8 m³</t>
  </si>
  <si>
    <t>3606501</t>
  </si>
  <si>
    <t>Escavação, carga e transporte de material pétreo para o núcleo - caminho de serviço em leito natural - DMT de 1.200 a 1.400 m - com caminhão basculante de 8 m³</t>
  </si>
  <si>
    <t>3606502</t>
  </si>
  <si>
    <t>Escavação, carga e transporte de material pétreo para o núcleo - caminho de serviço em leito natural - DMT de 1.400 a 1.600 m - com caminhão basculante de 8 m³</t>
  </si>
  <si>
    <t>3606503</t>
  </si>
  <si>
    <t>Escavação, carga e transporte de material pétreo para o núcleo - caminho de serviço em leito natural - DMT de 1.600 a 1.800 m - com caminhão basculante de 8 m³</t>
  </si>
  <si>
    <t>3606504</t>
  </si>
  <si>
    <t>Escavação, carga e transporte de material pétreo para o núcleo - caminho de serviço em leito natural - DMT de 1.800 a 2.000 m - com caminhão basculante de 8 m³</t>
  </si>
  <si>
    <t>3606505</t>
  </si>
  <si>
    <t>Escavação, carga e transporte de material pétreo para o núcleo - caminho de serviço em leito natural - DMT de 2.000 a 2.500 m - com caminhão basculante de 8 m³</t>
  </si>
  <si>
    <t>3606506</t>
  </si>
  <si>
    <t>Escavação, carga e transporte de material pétreo para o núcleo - caminho de serviço em leito natural - DMT de 2.500 a 3.000 m - com caminhão basculante de 8 m³</t>
  </si>
  <si>
    <t>3606507</t>
  </si>
  <si>
    <t>Escavação, carga e transporte de material pétreo para o núcleo - caminho de serviço em leito natural - DMT de 3.000 m - com caminhão basculante de 8 m³</t>
  </si>
  <si>
    <t>3606509</t>
  </si>
  <si>
    <t>Escavação, carga e transporte de material pétreo para o núcleo - caminho de serviço em revestimento primário - DMT de 1.000 a 1.200 m - com caminhão basculante de 8 m³</t>
  </si>
  <si>
    <t>3606510</t>
  </si>
  <si>
    <t>Escavação, carga e transporte de material pétreo para o núcleo - caminho de serviço em revestimento primário - DMT de 1.200 a 1.400 m - com caminhão basculante de 8 m³</t>
  </si>
  <si>
    <t>3606511</t>
  </si>
  <si>
    <t>Escavação, carga e transporte de material pétreo para o núcleo - caminho de serviço em revestimento primário - DMT de 1.400 a 1.600 m - com caminhão basculante de 8 m³</t>
  </si>
  <si>
    <t>3606512</t>
  </si>
  <si>
    <t>Escavação, carga e transporte de material pétreo para o núcleo - caminho de serviço em revestimento primário - DMT de 1.600 a 1.800 m - com caminhão basculante de 8 m³</t>
  </si>
  <si>
    <t>3606513</t>
  </si>
  <si>
    <t>Escavação, carga e transporte de material pétreo para o núcleo - caminho de serviço em revestimento primário - DMT de 1.800 a 2.000 m - com caminhão basculante de 8 m³</t>
  </si>
  <si>
    <t>3606514</t>
  </si>
  <si>
    <t>Escavação, carga e transporte de material pétreo para o núcleo - caminho de serviço em revestimento primário - DMT de 2.000 a 2.500 m - com caminhão basculante de 8 m³</t>
  </si>
  <si>
    <t>3606515</t>
  </si>
  <si>
    <t>Escavação, carga e transporte de material pétreo para o núcleo - caminho de serviço em revestimento primário - DMT de 2.500 a 3.000 m - com caminhão basculante de 8 m³</t>
  </si>
  <si>
    <t>3606516</t>
  </si>
  <si>
    <t>Escavação, carga e transporte de material pétreo para o núcleo - caminho de serviço em revestimento primário - DMT de 3.000 m - com caminhão basculante de 8 m³</t>
  </si>
  <si>
    <t>3606518</t>
  </si>
  <si>
    <t>Escavação, carga e transporte de material pétreo para o núcleo - caminho de serviço pavimentado - DMT de 1.000 a 1.200 m - com caminhão basculante de 8 m³</t>
  </si>
  <si>
    <t>3606519</t>
  </si>
  <si>
    <t>Escavação, carga e transporte de material pétreo para o núcleo - caminho de serviço pavimentado - DMT de 1.200 a 1.400 m - com caminhão basculante de 8 m³</t>
  </si>
  <si>
    <t>3606520</t>
  </si>
  <si>
    <t>Escavação, carga e transporte de material pétreo para o núcleo - caminho de serviço pavimentado - DMT de 1.400 a 1.600 m - com caminhão basculante de 8 m³</t>
  </si>
  <si>
    <t>3606521</t>
  </si>
  <si>
    <t>Escavação, carga e transporte de material pétreo para o núcleo - caminho de serviço pavimentado - DMT de 1.600 a 1.800 m - com caminhão basculante de 8 m³</t>
  </si>
  <si>
    <t>3606522</t>
  </si>
  <si>
    <t>Escavação, carga e transporte de material pétreo para o núcleo - caminho de serviço pavimentado - DMT de 1.800 a 2.000 m - com caminhão basculante de 8 m³</t>
  </si>
  <si>
    <t>3606523</t>
  </si>
  <si>
    <t>Escavação, carga e transporte de material pétreo para o núcleo - caminho de serviço pavimentado - DMT de 2.000 a 2.500 m - com caminhão basculante de 8 m³</t>
  </si>
  <si>
    <t>3606524</t>
  </si>
  <si>
    <t>Escavação, carga e transporte de material pétreo para o núcleo - caminho de serviço pavimentado - DMT de 2.500 a 3.000 m - com caminhão basculante de 8 m³</t>
  </si>
  <si>
    <t>3606525</t>
  </si>
  <si>
    <t>Escavação, carga e transporte de material pétreo para o núcleo - caminho de serviço pavimentado - DMT de 3.000 m - com caminhão basculante de 8 m³</t>
  </si>
  <si>
    <t>3606577</t>
  </si>
  <si>
    <t>3606576</t>
  </si>
  <si>
    <t>3606561</t>
  </si>
  <si>
    <t>Fabricação de tetrápode de 10 t - concreto fck = 20 MPa - areia e brita comerciais</t>
  </si>
  <si>
    <t>3606556</t>
  </si>
  <si>
    <t>Fabricação de tetrápode de 10 t - concreto fck = 20 MPa - areia extraída e brita produzida</t>
  </si>
  <si>
    <t>3606562</t>
  </si>
  <si>
    <t>Fabricação de tetrápode de 11 t - concreto fck = 20 MPa - areia e brita comerciais</t>
  </si>
  <si>
    <t>3606557</t>
  </si>
  <si>
    <t>Fabricação de tetrápode de 11 t - concreto fck = 20 MPa - areia extraída e brita produzida</t>
  </si>
  <si>
    <t>3606563</t>
  </si>
  <si>
    <t>Fabricação de tetrápode de 12 t - concreto fck = 20 MPa - areia e brita comerciais</t>
  </si>
  <si>
    <t>3606558</t>
  </si>
  <si>
    <t>Fabricação de tetrápode de 12 t - concreto fck = 20 MPa - areia extraída e brita produzida</t>
  </si>
  <si>
    <t>3606559</t>
  </si>
  <si>
    <t>Fabricação de tetrápode de 8 t - concreto fck = 20 MPa - areia e brita comerciais</t>
  </si>
  <si>
    <t>3606554</t>
  </si>
  <si>
    <t>Fabricação de tetrápode de 8 t - concreto fck = 20 MPa - areia extraída e brita produzida</t>
  </si>
  <si>
    <t>3606560</t>
  </si>
  <si>
    <t>Fabricação de tetrápode de 9 t - concreto fck = 20 MPa - areia e brita comerciais</t>
  </si>
  <si>
    <t>3606555</t>
  </si>
  <si>
    <t>Fabricação de tetrápode de 9 t - concreto fck = 20 MPa - areia extraída e brita produzida</t>
  </si>
  <si>
    <t>3606571</t>
  </si>
  <si>
    <t>Fabricação de Xbloc de 10 t - concreto fck = 20 MPa - areia e brita comerciais</t>
  </si>
  <si>
    <t>3606566</t>
  </si>
  <si>
    <t>Fabricação de Xbloc de 10 t - concreto fck = 20 MPa - areia extraída e brita produzida</t>
  </si>
  <si>
    <t>3606572</t>
  </si>
  <si>
    <t>Fabricação de Xbloc de 11 t - concreto fck = 20 MPa - areia e brita comerciais</t>
  </si>
  <si>
    <t>3606567</t>
  </si>
  <si>
    <t>Fabricação de Xbloc de 11 t - concreto fck = 20 MPa - areia extraída e brita produzida</t>
  </si>
  <si>
    <t>3606573</t>
  </si>
  <si>
    <t>Fabricação de Xbloc de 12 t - concreto fck = 20 MPa - areia e brita comerciais</t>
  </si>
  <si>
    <t>3606568</t>
  </si>
  <si>
    <t>Fabricação de Xbloc de 12 t - concreto fck = 20 MPa - areia extraída e brita produzida</t>
  </si>
  <si>
    <t>3606569</t>
  </si>
  <si>
    <t>Fabricação de Xbloc de 8 t - concreto fck = 20 MPa - areia e brita comerciais</t>
  </si>
  <si>
    <t>3606564</t>
  </si>
  <si>
    <t>Fabricação de Xbloc de 8 t - concreto fck = 20 MPa - areia extraída e brita produzida</t>
  </si>
  <si>
    <t>3606570</t>
  </si>
  <si>
    <t>Fabricação de Xbloc de 9 t - concreto fck = 20 MPa - areia e brita comerciais</t>
  </si>
  <si>
    <t>3606565</t>
  </si>
  <si>
    <t>Fabricação de Xbloc de 9 t - concreto fck = 20 MPa - areia extraída e brita produzida</t>
  </si>
  <si>
    <t>3606578</t>
  </si>
  <si>
    <t>Lançamento de blocos artificias de concreto</t>
  </si>
  <si>
    <t>3606575</t>
  </si>
  <si>
    <t>Seleção de material pétreo para a carapaça e subcarapaça</t>
  </si>
  <si>
    <t>3606574</t>
  </si>
  <si>
    <t>Seleção de material pétreo para o núcleo</t>
  </si>
  <si>
    <t>3713603</t>
  </si>
  <si>
    <t>Ancoragem de defensa maleável dupla - fornecimento e implantação</t>
  </si>
  <si>
    <t>3713601</t>
  </si>
  <si>
    <t>Ancoragem de defensa maleável simples - fornecimento e implantação</t>
  </si>
  <si>
    <t>3713607</t>
  </si>
  <si>
    <t>Ancoragem de defensa semimaleável dupla - fornecimento e implantação</t>
  </si>
  <si>
    <t>3713605</t>
  </si>
  <si>
    <t>Ancoragem de defensa semimaleável simples - fornecimento e implantação</t>
  </si>
  <si>
    <t>3719530</t>
  </si>
  <si>
    <t>Barreira dupla de concreto, armada, pré-moldada (perfil New Jersey) - L &gt; 3,00 m e H = 1.070 mm</t>
  </si>
  <si>
    <t>3713828</t>
  </si>
  <si>
    <t>Barreira dupla de concreto, armada, pré-moldada (perfil New Jersey) - L &gt; 3,00 m e H = 810 mm</t>
  </si>
  <si>
    <t>3713875</t>
  </si>
  <si>
    <t>Barreira dupla de concreto, não armada, moldada no local (perfil F) - H = 810 + 100 mm</t>
  </si>
  <si>
    <t>3713619</t>
  </si>
  <si>
    <t>Barreira dupla de concreto, não armada, moldada no local (perfil New Jersey) - H = 810 + 100 mm</t>
  </si>
  <si>
    <t>3713876</t>
  </si>
  <si>
    <t>Barreira dupla de concreto, não armada, moldada no local, com extrusora (perfil F) - H = 810 + 100 mm</t>
  </si>
  <si>
    <t>3713827</t>
  </si>
  <si>
    <t>Barreira dupla de concreto, não armada, moldada no local, com extrusora (perfil New Jersey) - H = 810 + 100 mm</t>
  </si>
  <si>
    <t>3713904</t>
  </si>
  <si>
    <t>Barreira simples de concreto, armada, pré-moldada (perfil New Jersey) - L &gt; 3,00 m e H = 1.070 mm</t>
  </si>
  <si>
    <t>3719529</t>
  </si>
  <si>
    <t>Barreira simples de concreto, armada, pré-moldada (perfil New Jersey) - L &gt; 3,00 m e H = 810 mm</t>
  </si>
  <si>
    <t>3713878</t>
  </si>
  <si>
    <t>Barreira simples de concreto, não armada, moldada no local (perfil F) - H = 810 + 100 mm</t>
  </si>
  <si>
    <t>3713617</t>
  </si>
  <si>
    <t>Barreira simples de concreto, não armada, moldada no local (perfil New Jersey) - H = 810 + 100 mm</t>
  </si>
  <si>
    <t>3713879</t>
  </si>
  <si>
    <t>Barreira simples de concreto, não armada, moldada no local, com extrusora (perfil F) - H = 810 + 100 mm</t>
  </si>
  <si>
    <t>3713826</t>
  </si>
  <si>
    <t>Barreira simples de concreto, não armada, moldada no local, com extrusora (perfil New Jersey) - H = 810 + 100 mm</t>
  </si>
  <si>
    <t>3713610</t>
  </si>
  <si>
    <t>Cerca com 4 fios de arame farpado e mourão de concreto de seção quadrada de 11 cm a cada 2,5 m e esticador de 15 cm a cada 50 m - areia e brita comerciais</t>
  </si>
  <si>
    <t>3713609</t>
  </si>
  <si>
    <t>Cerca com 4 fios de arame farpado e mourão de concreto de seção quadrada de 11 cm a cada 2,5 m e esticador de 15 cm a cada 50 m - areia extraída e brita produzida</t>
  </si>
  <si>
    <t>3713612</t>
  </si>
  <si>
    <t>Cerca com 4 fios de arame farpado e mourão de concreto de seção triangular de 11 cm a cada 2,5 m e esticador de 15 cm a cada 50 m - areia e brita comerciais</t>
  </si>
  <si>
    <t>3713611</t>
  </si>
  <si>
    <t>Cerca com 4 fios de arame farpado e mourão de concreto de seção triangular de 11 cm a cada 2,5 m e esticador de 15 cm a cada 50 m - areia extraída e brita produzida</t>
  </si>
  <si>
    <t>3713608</t>
  </si>
  <si>
    <t>Cerca com 4 fios de arame farpado e mourão de madeira a cada 2,5 m e esticador a cada 50 m</t>
  </si>
  <si>
    <t>3713613</t>
  </si>
  <si>
    <t>Cerca com 4 fios de arame liso galvanizado e mourão de madeira a cada 2,5 m e esticador a cada 50 m</t>
  </si>
  <si>
    <t>3713822</t>
  </si>
  <si>
    <t>Confecção de barreira dupla de concreto, armada, pré-moldada (perfil New Jersey) - L &gt; 3,00 m e H = 1.070 mm</t>
  </si>
  <si>
    <t>3713824</t>
  </si>
  <si>
    <t>Confecção de barreira dupla de concreto, armada, pré-moldada (perfil New Jersey) - L &gt; 3,00 m e H = 810 mm</t>
  </si>
  <si>
    <t>3713825</t>
  </si>
  <si>
    <t>Confecção de barreira simples de concreto, armada, pré-moldada (perfil New Jersey) - L &gt; 3,00 m e H = 1.070 mm</t>
  </si>
  <si>
    <t>3713823</t>
  </si>
  <si>
    <t>Confecção de barreira simples de concreto, armada, pré-moldada (perfil New Jersey) - L &gt; 3,00 m e H = 810 mm</t>
  </si>
  <si>
    <t>3713602</t>
  </si>
  <si>
    <t>Defensa maleável dupla - fornecimento e implantação</t>
  </si>
  <si>
    <t>3713600</t>
  </si>
  <si>
    <t>Defensa maleável simples - fornecimento e implantação</t>
  </si>
  <si>
    <t>3713606</t>
  </si>
  <si>
    <t>Defensa semimaleável dupla - fornecimento e implantação</t>
  </si>
  <si>
    <t>3713604</t>
  </si>
  <si>
    <t>Defensa semimaleável simples - fornecimento e implantação</t>
  </si>
  <si>
    <t>3716129</t>
  </si>
  <si>
    <t>Fabricação de mourão de concreto esticador - seção quadrada de 15 cm - areia e brita comerciais</t>
  </si>
  <si>
    <t>3716128</t>
  </si>
  <si>
    <t>Fabricação de mourão de concreto esticador - seção quadrada de 15 cm - areia extraída e brita produzida</t>
  </si>
  <si>
    <t>3716133</t>
  </si>
  <si>
    <t>Fabricação de mourão de concreto esticador - seção triangular de 15 cm - areia e brita comercias</t>
  </si>
  <si>
    <t>3716132</t>
  </si>
  <si>
    <t>Fabricação de mourão de concreto esticador - seção triangular de 15 cm - areia extraída e brita produzida</t>
  </si>
  <si>
    <t>3716131</t>
  </si>
  <si>
    <t>Fabricação de mourão de concreto suporte - seção quadrada de 11 cm - areia e brita comerciais</t>
  </si>
  <si>
    <t>3716130</t>
  </si>
  <si>
    <t>Fabricação de mourão de concreto suporte - seção quadrada de 11 cm - areia extraída e brita produzida</t>
  </si>
  <si>
    <t>3716135</t>
  </si>
  <si>
    <t>Fabricação de mourão de concreto suporte - seção triangular de 11 cm - areia e brita comerciais</t>
  </si>
  <si>
    <t>3716134</t>
  </si>
  <si>
    <t>Fabricação de mourão de concreto suporte - seção triangular de 11 cm - areia extraída e brita produzida</t>
  </si>
  <si>
    <t>3713698</t>
  </si>
  <si>
    <t>Fornecimento e implantação de amortecedor retrátil (v &lt;= 100 km/h) tipo TAU II afunilado - fixado em barreira de concreto, com largura de âncora traseira de 1.830 mm</t>
  </si>
  <si>
    <t>3713699</t>
  </si>
  <si>
    <t>Fornecimento e implantação de amortecedor retrátil (v &lt;= 100 km/h) tipo TAU II afunilado - fixado em barreira de concreto, com largura de âncora traseira de 1.980 mm</t>
  </si>
  <si>
    <t>3713700</t>
  </si>
  <si>
    <t>Fornecimento e implantação de amortecedor retrátil (v &lt;= 100 km/h) tipo TAU II afunilado - fixado em barreira de concreto, com largura de âncora traseira de 2.130 mm</t>
  </si>
  <si>
    <t>3713701</t>
  </si>
  <si>
    <t>Fornecimento e implantação de amortecedor retrátil (v &lt;= 100 km/h) tipo TAU II afunilado - fixado em barreira de concreto, com largura de âncora traseira de 2.290 mm</t>
  </si>
  <si>
    <t>3713702</t>
  </si>
  <si>
    <t>Fornecimento e implantação de amortecedor retrátil (v &lt;= 100 km/h) tipo TAU II afunilado - fixado em barreira de concreto, com largura de âncora traseira de 2.440 mm</t>
  </si>
  <si>
    <t>3713693</t>
  </si>
  <si>
    <t>Fornecimento e implantação de amortecedor retrátil (v &lt;= 100 km/h) tipo TAU II combinado - fixado em barreira de concreto, com largura de âncora traseira de 1.060 mm</t>
  </si>
  <si>
    <t>3713694</t>
  </si>
  <si>
    <t>Fornecimento e implantação de amortecedor retrátil (v &lt;= 100 km/h) tipo TAU II combinado - fixado em barreira de concreto, com largura de âncora traseira de 1.220 mm</t>
  </si>
  <si>
    <t>3713695</t>
  </si>
  <si>
    <t>Fornecimento e implantação de amortecedor retrátil (v &lt;= 100 km/h) tipo TAU II combinado - fixado em barreira de concreto, com largura de âncora traseira de 1.370 mm</t>
  </si>
  <si>
    <t>3713696</t>
  </si>
  <si>
    <t>Fornecimento e implantação de amortecedor retrátil (v &lt;= 100 km/h) tipo TAU II combinado - fixado em barreira de concreto, com largura de âncora traseira de 1.520 mm</t>
  </si>
  <si>
    <t>3713697</t>
  </si>
  <si>
    <t>Fornecimento e implantação de amortecedor retrátil (v &lt;= 100 km/h) tipo TAU II combinado - fixado em barreira de concreto, com largura de âncora traseira de 1.680 mm</t>
  </si>
  <si>
    <t>3713692</t>
  </si>
  <si>
    <t>Fornecimento e implantação de amortecedor retrátil (v &lt;= 100 km/h) tipo TAU II combinado - fixado em barreira de concreto, com largura de âncora traseira de 900 mm</t>
  </si>
  <si>
    <t>3713691</t>
  </si>
  <si>
    <t>Fornecimento e implantação de amortecedor retrátil (v &lt;= 100 km/h) tipo TAU II paralelo - fixado em barreira de concreto, com largura de âncora traseira de até 700 mm</t>
  </si>
  <si>
    <t>3713873</t>
  </si>
  <si>
    <t>Módulo de transição de defensa metálica para barreira rígida - fornecimento e implantação</t>
  </si>
  <si>
    <t>3713705</t>
  </si>
  <si>
    <t>Remoção de defensa metálica</t>
  </si>
  <si>
    <t>3713902</t>
  </si>
  <si>
    <t>Terminal absorvedor de energia de abertura com nível de contenção TL3 para defensa metálica - fornecimento e implantação</t>
  </si>
  <si>
    <t>3713903</t>
  </si>
  <si>
    <t>Terminal absorvedor de energia de não abertura com nível de contenção TL3 para defensa metálica - fornecimento e implantação</t>
  </si>
  <si>
    <t>3713689</t>
  </si>
  <si>
    <t>Terminal aéreo de defensa metálica - tipo A - fornecimento e implantação</t>
  </si>
  <si>
    <t>3713690</t>
  </si>
  <si>
    <t>Terminal de ancoragem de defensa metálica em barreira New Jersey - fornecimento e implantação</t>
  </si>
  <si>
    <t>3713897</t>
  </si>
  <si>
    <t>Terminal de ancoragem para barreira dupla de concreto, moldada no local (perfil F) - H = 810 + 250 mm</t>
  </si>
  <si>
    <t>3713893</t>
  </si>
  <si>
    <t>Terminal de ancoragem para barreira dupla de concreto, moldada no local (perfil New Jersey) - H = 810 + 250 mm</t>
  </si>
  <si>
    <t>3713898</t>
  </si>
  <si>
    <t>Terminal de ancoragem para barreira dupla de concreto, moldada no local, com extrusora (perfil F) - H = 810 + 250 mm</t>
  </si>
  <si>
    <t>3713894</t>
  </si>
  <si>
    <t>Terminal de ancoragem para barreira dupla de concreto, moldada no local, com extrusora (perfil New Jersey) - H = 810 + 250 mm</t>
  </si>
  <si>
    <t>3713895</t>
  </si>
  <si>
    <t>Terminal de ancoragem para barreira simples de concreto, moldada no local (perfil F) - H = 810 + 250 mm</t>
  </si>
  <si>
    <t>3713891</t>
  </si>
  <si>
    <t>Terminal de ancoragem para barreira simples de concreto, moldada no local (perfil New Jersey) - H = 810 + 250 mm</t>
  </si>
  <si>
    <t>3713896</t>
  </si>
  <si>
    <t>Terminal de ancoragem para barreira simples de concreto, moldada no local, com extrusora (perfil F) - H = 810 + 250 mm</t>
  </si>
  <si>
    <t>3713892</t>
  </si>
  <si>
    <t>Terminal de ancoragem para barreira simples de concreto, moldada no local, com extrusora (perfil New Jersey) - H = 810 + 250 mm</t>
  </si>
  <si>
    <t>3806412</t>
  </si>
  <si>
    <t>Abertura de janela em estrutura de concreto existente para inspeção com espessura até 0,20 m e seção 0,49 m²</t>
  </si>
  <si>
    <t>3806413</t>
  </si>
  <si>
    <t>Apicoamento mecanizado de concreto</t>
  </si>
  <si>
    <t>3807863</t>
  </si>
  <si>
    <t>Chumbador de expansão controlada por torque para concreto D = 12,5 mm - fornecimento e instalação</t>
  </si>
  <si>
    <t>3807864</t>
  </si>
  <si>
    <t>Chumbador de expansão controlada por torque para concreto D = 16 mm - fornecimento e instalação</t>
  </si>
  <si>
    <t>3807865</t>
  </si>
  <si>
    <t>Chumbador de expansão controlada por torque para concreto D = 20 mm - fornecimento e instalação</t>
  </si>
  <si>
    <t>3807861</t>
  </si>
  <si>
    <t>Chumbador de expansão controlada por torque para concreto D = 6,3 mm - fornecimento e instalação</t>
  </si>
  <si>
    <t>3807862</t>
  </si>
  <si>
    <t>Chumbador de expansão controlada por torque para concreto D = 8 mm - fornecimento e instalação</t>
  </si>
  <si>
    <t>3806415</t>
  </si>
  <si>
    <t>Demolição controlada de concreto com martelete</t>
  </si>
  <si>
    <t>3806416</t>
  </si>
  <si>
    <t>Elevação de estruturas até 496 kN para substituição de aparelho de apoio com a utilização de macaco hidráulico</t>
  </si>
  <si>
    <t>3806419</t>
  </si>
  <si>
    <t>Elevação de estruturas de 1.390 a 1.859 kN para substituição de aparelho de apoio com a utilização de macaco hidráulico</t>
  </si>
  <si>
    <t>3806417</t>
  </si>
  <si>
    <t>Elevação de estruturas de 496 a 929 kN para substituição de aparelho de apoio com a utilização de macaco hidráulico</t>
  </si>
  <si>
    <t>3806418</t>
  </si>
  <si>
    <t>Elevação de estruturas de 929 a 1.390 kN para substituição de aparelho de apoio com a utilização de macaco hidráulico</t>
  </si>
  <si>
    <t>3808207</t>
  </si>
  <si>
    <t>Escada tubular multidirecional em aço galvanizado - utilização de 100 vezes - fornecimento, instalação e retirada</t>
  </si>
  <si>
    <t>3806400</t>
  </si>
  <si>
    <t>Fabricação de superestrutura metálica para passarela PL-15 - exceto piso de concreto</t>
  </si>
  <si>
    <t>3806399</t>
  </si>
  <si>
    <t>Fabricação de superestrutura metálica para passarela PL-20 - exceto piso de concreto</t>
  </si>
  <si>
    <t>3806387</t>
  </si>
  <si>
    <t>Fabricação de superestrutura metálica para passarela PL-25 - exceto piso de concreto</t>
  </si>
  <si>
    <t>3806397</t>
  </si>
  <si>
    <t>Fabricação de superestrutura metálica para passarela PL-30 - exceto piso de concreto</t>
  </si>
  <si>
    <t>3806396</t>
  </si>
  <si>
    <t>Fabricação de superestrutura metálica para passarela PL-35 - exceto piso de concreto</t>
  </si>
  <si>
    <t>3816118</t>
  </si>
  <si>
    <t>Guarda-corpo de concreto - fabricação - areia e brita comerciais</t>
  </si>
  <si>
    <t>3816117</t>
  </si>
  <si>
    <t>Guarda-corpo de concreto - fabricação - areia extraída e brita produzida</t>
  </si>
  <si>
    <t>3806386</t>
  </si>
  <si>
    <t>Guarda-corpo e corrimão metálico para passarelas para pedestres - fornecimento e instalação</t>
  </si>
  <si>
    <t>3816196</t>
  </si>
  <si>
    <t>Injeção de nata de cimento</t>
  </si>
  <si>
    <t>3806426</t>
  </si>
  <si>
    <t>Lançamento de pré-laje com utilização de guindauto</t>
  </si>
  <si>
    <t>3806401</t>
  </si>
  <si>
    <t>Lançamento de superestrutura de passarela metálica de 12 a 24 t com utilização de guindaste</t>
  </si>
  <si>
    <t>3806423</t>
  </si>
  <si>
    <t>Lançamento de viga pré-moldada de 1.000 a 1.250 kN com utilização de guindaste</t>
  </si>
  <si>
    <t>3806421</t>
  </si>
  <si>
    <t>Lançamento de viga pré-moldada de 500 a 750 kN com utilização de guindaste</t>
  </si>
  <si>
    <t>3806422</t>
  </si>
  <si>
    <t>Lançamento de viga pré-moldada de 750 a 1.000 kN com utilização de guindaste</t>
  </si>
  <si>
    <t>3806425</t>
  </si>
  <si>
    <t>Lançamento de viga pré-moldada de 980 a 1.225 kN com utilização de treliça lançadeira</t>
  </si>
  <si>
    <t>3806424</t>
  </si>
  <si>
    <t>Lançamento de viga pré-moldada de 980 a 1.225 kN com utilização de treliça lançadeira e carrelone</t>
  </si>
  <si>
    <t>3806420</t>
  </si>
  <si>
    <t>Lançamento de viga pré-moldada de até 500 kN com utilização de guindaste</t>
  </si>
  <si>
    <t>3806405</t>
  </si>
  <si>
    <t>Limpeza de aparelhos de apoio em obras de arte especiais - exclusa a plataforma</t>
  </si>
  <si>
    <t>3806404</t>
  </si>
  <si>
    <t>Limpeza de material retido em fundações submersas de obras de arte especiais</t>
  </si>
  <si>
    <t>3806406</t>
  </si>
  <si>
    <t>Limpeza em junta de dilatação</t>
  </si>
  <si>
    <t>3806403</t>
  </si>
  <si>
    <t>Limpeza em superfície de concreto com jateamento abrasivo com uso de granalhas de aço</t>
  </si>
  <si>
    <t>3806402</t>
  </si>
  <si>
    <t>Limpeza em superfície de concreto com jateamento d'água sob pressão</t>
  </si>
  <si>
    <t>3806407</t>
  </si>
  <si>
    <t>Pingadeira de elastômero perfil 40 x 40 mm com aba inclinada e fixada com adesivo estrutural e pinos - fornecimento e instalação - exclusa a plataforma</t>
  </si>
  <si>
    <t>3808043</t>
  </si>
  <si>
    <t>Pintura manual com nata de cimento - 3 demãos</t>
  </si>
  <si>
    <t>3806431</t>
  </si>
  <si>
    <t>Placa de aço de apoio para protensão externa em reforço de viga de OAE - confecção e instalação</t>
  </si>
  <si>
    <t>3806432</t>
  </si>
  <si>
    <t>Placa de aço de desvio para protensão externa em reforço de viga de OAE - confecção e instalação</t>
  </si>
  <si>
    <t>3806429</t>
  </si>
  <si>
    <t>Plataforma de trabalho em aço tubular apoiada no solo - altura de 4 a 6 m - utilização de 100 vezes - fornecimento, instalação e retirada</t>
  </si>
  <si>
    <t>3806430</t>
  </si>
  <si>
    <t>Plataforma de trabalho em aço tubular apoiada no solo - altura de 6 a 8 m - utilização de 100 vezes - fornecimento, instalação e retirada</t>
  </si>
  <si>
    <t>3806428</t>
  </si>
  <si>
    <t>Plataforma de trabalho em aço tubular apoiada no solo - altura de até 4 m - utilização de 100 vezes - fornecimento, instalação e retirada</t>
  </si>
  <si>
    <t>3816198</t>
  </si>
  <si>
    <t>Plataforma de trabalho em madeira apoiada no solo - altura de 6 a 12 m - utilização de 5 vezes - confecção, instalação e retirada</t>
  </si>
  <si>
    <t>3816197</t>
  </si>
  <si>
    <t>Plataforma de trabalho em madeira apoiada no solo - altura de até 6 m - utilização de 5 vezes - confecção, instalação e retirada</t>
  </si>
  <si>
    <t>3806410</t>
  </si>
  <si>
    <t>Plataforma de trabalho suspensa sob tabuleiro de pontes com treliças metálicas e tábuas - utilização de 100 vezes - confecção, instalação e retirada</t>
  </si>
  <si>
    <t>3806411</t>
  </si>
  <si>
    <t>Plataforma mecanizada de inspeção sob pontes com capacidade de 500 kg e alcance de 15 m</t>
  </si>
  <si>
    <t>3815644</t>
  </si>
  <si>
    <t>Recomposição de dreno em tubo de aço galvanizado D = 100 mm em OAE - fornecimento e instalação</t>
  </si>
  <si>
    <t>3815643</t>
  </si>
  <si>
    <t>Recomposição de dreno em tubo de aço galvanizado D = 80 mm em OAE - fornecimento e instalação</t>
  </si>
  <si>
    <t>3815706</t>
  </si>
  <si>
    <t>Recomposição de guarda-corpo com agregados comerciais - instalação</t>
  </si>
  <si>
    <t>3815597</t>
  </si>
  <si>
    <t>Recomposição de guarda-corpo com agregados produzidos - instalação</t>
  </si>
  <si>
    <t>3815600</t>
  </si>
  <si>
    <t>Recuperação de guarda-corpo metálico em ambiente agressivo</t>
  </si>
  <si>
    <t>3815601</t>
  </si>
  <si>
    <t>Recuperação de guarda-corpo metálico em ambiente muito agressivo</t>
  </si>
  <si>
    <t>3815599</t>
  </si>
  <si>
    <t>Recuperação de guarda-corpo metálico em ambiente pouco agressivo</t>
  </si>
  <si>
    <t>3806414</t>
  </si>
  <si>
    <t>Remoção de concreto com jateamento d'água sob alta pressão</t>
  </si>
  <si>
    <t>3806409</t>
  </si>
  <si>
    <t>Restauração de berços de apoio para junta de dilatação - fornecimento e instalação</t>
  </si>
  <si>
    <t>3815602</t>
  </si>
  <si>
    <t>Substituição de junta de dilatação e lábios poliméricos - fornecimento e instalação</t>
  </si>
  <si>
    <t>4011444</t>
  </si>
  <si>
    <t>Areia asfalto a quente - faixa A - areia comercial</t>
  </si>
  <si>
    <t>4011443</t>
  </si>
  <si>
    <t>Areia asfalto a quente - faixa A - areia extraída</t>
  </si>
  <si>
    <t>4011446</t>
  </si>
  <si>
    <t>Areia asfalto a quente - faixa B - areia comercial</t>
  </si>
  <si>
    <t>4011445</t>
  </si>
  <si>
    <t>Areia asfalto a quente - faixa B - areia extraída</t>
  </si>
  <si>
    <t>4011448</t>
  </si>
  <si>
    <t>Areia asfalto a quente com asfalto polímero - faixa A - areia comercial</t>
  </si>
  <si>
    <t>4011447</t>
  </si>
  <si>
    <t>Areia asfalto a quente com asfalto polímero - faixa A - areia extraída</t>
  </si>
  <si>
    <t>4011450</t>
  </si>
  <si>
    <t>Areia asfalto a quente com asfalto polímero - faixa B - areia comercial</t>
  </si>
  <si>
    <t>4011449</t>
  </si>
  <si>
    <t>Areia asfalto a quente com asfalto polímero - faixa B - areia extraída</t>
  </si>
  <si>
    <t>4011452</t>
  </si>
  <si>
    <t>Areia asfalto a quente com asfalto polímero - faixa C - areia comercial</t>
  </si>
  <si>
    <t>4011451</t>
  </si>
  <si>
    <t>Areia asfalto a quente com asfalto polímero - faixa C - areia extraída</t>
  </si>
  <si>
    <t>4011219</t>
  </si>
  <si>
    <t>Base de solo estabilizado granulometricamente sem mistura com material de jazida</t>
  </si>
  <si>
    <t>4011291</t>
  </si>
  <si>
    <t>Base de solo melhorado com 3% de cimento e mistura em usina com material de jazida</t>
  </si>
  <si>
    <t>4011287</t>
  </si>
  <si>
    <t>Base de solo melhorado com 3% de cimento e mistura na pista com material de jazida</t>
  </si>
  <si>
    <t>4011305</t>
  </si>
  <si>
    <t>Base de solo-cal com 7% de cal e mistura na pista com material de jazida</t>
  </si>
  <si>
    <t>4011313</t>
  </si>
  <si>
    <t>Base de solo-cimento com 7% de cimento e mistura em usina com material de jazida</t>
  </si>
  <si>
    <t>4011297</t>
  </si>
  <si>
    <t>Base de solo-cimento com 7% de cimento e mistura na pista com material de jazida</t>
  </si>
  <si>
    <t>4011221</t>
  </si>
  <si>
    <t>Base estabilizada granulometricamente com mistura de solos na pista com material de jazida</t>
  </si>
  <si>
    <t>4011226</t>
  </si>
  <si>
    <t>Base estabilizada granulometricamente com mistura solo areia (70% - 30%) em usina com material de jazida e areia extraída</t>
  </si>
  <si>
    <t>4011240</t>
  </si>
  <si>
    <t>Base estabilizada granulometricamente com mistura solo brita (70% - 30%) com 3% de cimento em usina com material de jazida e brita comercial</t>
  </si>
  <si>
    <t>4011239</t>
  </si>
  <si>
    <t>Base estabilizada granulometricamente com mistura solo brita (70% - 30%) com 3% de cimento em usina com material de jazida e brita produzida</t>
  </si>
  <si>
    <t>4011268</t>
  </si>
  <si>
    <t>Base estabilizada granulometricamente com mistura solo brita (70% - 30%) em usina com material de jazida e brita comercial</t>
  </si>
  <si>
    <t>4011267</t>
  </si>
  <si>
    <t>Base estabilizada granulometricamente com mistura solo brita (70% - 30%) em usina com material de jazida e brita produzida</t>
  </si>
  <si>
    <t>4011256</t>
  </si>
  <si>
    <t>Base estabilizada granulometricamente com mistura solo brita (70% - 30%) na pista com material de jazida e brita comercial</t>
  </si>
  <si>
    <t>4011255</t>
  </si>
  <si>
    <t>Base estabilizada granulometricamente com mistura solo brita (70% - 30%) na pista com material de jazida e brita produzida</t>
  </si>
  <si>
    <t>4011276</t>
  </si>
  <si>
    <t>Base ou sub-base de brita graduada com brita comercial</t>
  </si>
  <si>
    <t>4011275</t>
  </si>
  <si>
    <t>Base ou sub-base de brita graduada com brita produzida</t>
  </si>
  <si>
    <t>4011549</t>
  </si>
  <si>
    <t>Base ou sub-base de brita graduada executada com vibroacabadora - brita comercial</t>
  </si>
  <si>
    <t>4011548</t>
  </si>
  <si>
    <t>Base ou sub-base de brita graduada executada com vibroacabadora - brita produzida</t>
  </si>
  <si>
    <t>4011278</t>
  </si>
  <si>
    <t>Base ou sub-base de brita graduada tratada com cimento com brita comercial</t>
  </si>
  <si>
    <t>4011277</t>
  </si>
  <si>
    <t>Base ou sub-base de brita graduada tratada com cimento com brita produzida</t>
  </si>
  <si>
    <t>4011561</t>
  </si>
  <si>
    <t>Base ou sub-base de brita graduada tratada com cimento executada com vibroacabadora - brita comercial</t>
  </si>
  <si>
    <t>4011560</t>
  </si>
  <si>
    <t>Base ou sub-base de brita graduada tratada com cimento executada com vibroacabadora - brita produzida</t>
  </si>
  <si>
    <t>4011282</t>
  </si>
  <si>
    <t>Base ou sub-base de macadame hidráulico com brita comercial</t>
  </si>
  <si>
    <t>4011281</t>
  </si>
  <si>
    <t>Base ou sub-base de macadame hidráulico com brita produzida</t>
  </si>
  <si>
    <t>4011279</t>
  </si>
  <si>
    <t>Base ou sub-base de macadame seco com brita comercial</t>
  </si>
  <si>
    <t>4011280</t>
  </si>
  <si>
    <t>Base ou sub-base de macadame seco com brita produzida</t>
  </si>
  <si>
    <t>4011327</t>
  </si>
  <si>
    <t>Base ou sub-base estabilizada granulometricamente com mistura solo escória de aciaria (50%-50%) em usina com material de jazida</t>
  </si>
  <si>
    <t>4011325</t>
  </si>
  <si>
    <t>Base ou sub-base estabilizada granulometricamente com mistura solo escória de aciaria (50%-50%) na pista com material de jazida</t>
  </si>
  <si>
    <t>4011454</t>
  </si>
  <si>
    <t>Concreto asfáltico - faixa A - areia e brita comerciais</t>
  </si>
  <si>
    <t>4011453</t>
  </si>
  <si>
    <t>Concreto asfáltico - faixa A - areia extraída e brita produzida</t>
  </si>
  <si>
    <t>4011455</t>
  </si>
  <si>
    <t>Concreto asfáltico - faixa A - massa comercial</t>
  </si>
  <si>
    <t>4011459</t>
  </si>
  <si>
    <t>Concreto asfáltico - faixa B - areia e brita comerciais</t>
  </si>
  <si>
    <t>4011458</t>
  </si>
  <si>
    <t>Concreto asfáltico - faixa B - areia extraída e brita produzida</t>
  </si>
  <si>
    <t>4011463</t>
  </si>
  <si>
    <t>Concreto asfáltico - faixa C - areia e brita comerciais</t>
  </si>
  <si>
    <t>4011462</t>
  </si>
  <si>
    <t>Concreto asfáltico - faixa C - areia extraída e brita produzida</t>
  </si>
  <si>
    <t>4011464</t>
  </si>
  <si>
    <t>Concreto asfáltico - faixa C - massa comercial</t>
  </si>
  <si>
    <t>4011457</t>
  </si>
  <si>
    <t>Concreto asfáltico com asfalto polímero - faixa A - areia e brita comerciais</t>
  </si>
  <si>
    <t>4011456</t>
  </si>
  <si>
    <t>Concreto asfáltico com asfalto polímero - faixa A - areia extraída e brita produzida</t>
  </si>
  <si>
    <t>4011461</t>
  </si>
  <si>
    <t>Concreto asfáltico com asfalto polímero - faixa B - areia e brita comerciais</t>
  </si>
  <si>
    <t>4011460</t>
  </si>
  <si>
    <t>Concreto asfáltico com asfalto polímero - faixa B - areia extraída e brita produzida</t>
  </si>
  <si>
    <t>4011466</t>
  </si>
  <si>
    <t>Concreto asfáltico com asfalto polímero - faixa C - areia e brita comerciais</t>
  </si>
  <si>
    <t>4011465</t>
  </si>
  <si>
    <t>Concreto asfáltico com asfalto polímero - faixa C - areia extraída e brita produzida</t>
  </si>
  <si>
    <t>4011469</t>
  </si>
  <si>
    <t>Concreto asfáltico com borracha - faixa A - brita comercial</t>
  </si>
  <si>
    <t>4011473</t>
  </si>
  <si>
    <t>Concreto asfáltico com borracha - faixa A - brita produzida</t>
  </si>
  <si>
    <t>4011470</t>
  </si>
  <si>
    <t>Concreto asfáltico com borracha - faixa B - brita comercial</t>
  </si>
  <si>
    <t>4011474</t>
  </si>
  <si>
    <t>Concreto asfáltico com borracha - faixa B - brita produzida</t>
  </si>
  <si>
    <t>4011471</t>
  </si>
  <si>
    <t>Concreto asfáltico com borracha - faixa C - brita comercial</t>
  </si>
  <si>
    <t>4011475</t>
  </si>
  <si>
    <t>Concreto asfáltico com borracha - faixa C - brita produzida</t>
  </si>
  <si>
    <t>4011472</t>
  </si>
  <si>
    <t>Concreto asfáltico com borracha - faixa GAP GRADED - brita comercial</t>
  </si>
  <si>
    <t>4011476</t>
  </si>
  <si>
    <t>Concreto asfáltico com borracha - faixa GAP GRADED - brita produzida</t>
  </si>
  <si>
    <t>4011478</t>
  </si>
  <si>
    <t>Concreto asfáltico reciclado em usina com adição de asfalto - brita comercial</t>
  </si>
  <si>
    <t>4011477</t>
  </si>
  <si>
    <t>Concreto asfáltico reciclado em usina com adição de asfalto - brita produzida</t>
  </si>
  <si>
    <t>4011538</t>
  </si>
  <si>
    <t>Cura com pintura asfáltica para pavimento de concreto compactado com rolo</t>
  </si>
  <si>
    <t>4016096</t>
  </si>
  <si>
    <t>Escavação e carga de material de jazida com escavadeira hidráulica de 1,56 m³</t>
  </si>
  <si>
    <t>4016008</t>
  </si>
  <si>
    <t>Escavação e carga de material de jazida com trator de 127 kW e carregadeira de 3,4 m³</t>
  </si>
  <si>
    <t>4016007</t>
  </si>
  <si>
    <t>Escavação e carga de material de jazida com trator de 97 kW e carregadeira de 1,72 m³</t>
  </si>
  <si>
    <t>4015612</t>
  </si>
  <si>
    <t>Execução de revestimento primário com material de jazida</t>
  </si>
  <si>
    <t>4011562</t>
  </si>
  <si>
    <t>Geogrelha bidirecional com resistência à tração de 30 kN/m - deformação &lt; 5% - malha de 36 x 34 mm - para reforço de base granular</t>
  </si>
  <si>
    <t>4011351</t>
  </si>
  <si>
    <t>Imprimação com asfalto diluído</t>
  </si>
  <si>
    <t>4011352</t>
  </si>
  <si>
    <t>Imprimação com emulsão asfáltica</t>
  </si>
  <si>
    <t>4011402</t>
  </si>
  <si>
    <t>Lama asfáltica - faixa I - areia e brita comerciais</t>
  </si>
  <si>
    <t>4011401</t>
  </si>
  <si>
    <t>Lama asfáltica - faixa I - areia extraída e brita produzida</t>
  </si>
  <si>
    <t>4011404</t>
  </si>
  <si>
    <t>Lama asfáltica - faixa II - areia e brita comerciais</t>
  </si>
  <si>
    <t>4011403</t>
  </si>
  <si>
    <t>Lama asfáltica - faixa II - areia extraída e brita produzida</t>
  </si>
  <si>
    <t>4011406</t>
  </si>
  <si>
    <t>Lama asfáltica - faixa III - areia e brita comerciais</t>
  </si>
  <si>
    <t>4011405</t>
  </si>
  <si>
    <t>Lama asfáltica - faixa III - areia extraída e brita produzida</t>
  </si>
  <si>
    <t>4011392</t>
  </si>
  <si>
    <t>Macadame betuminoso por penetração - faixa A - brita comercial</t>
  </si>
  <si>
    <t>4011391</t>
  </si>
  <si>
    <t>Macadame betuminoso por penetração - faixa A - brita produzida</t>
  </si>
  <si>
    <t>4011394</t>
  </si>
  <si>
    <t>Macadame betuminoso por penetração - faixa B - brita comercial</t>
  </si>
  <si>
    <t>4011393</t>
  </si>
  <si>
    <t>Macadame betuminoso por penetração - faixa B - brita produzida</t>
  </si>
  <si>
    <t>4011396</t>
  </si>
  <si>
    <t>Macadame betuminoso por penetração - faixa C - brita comercial</t>
  </si>
  <si>
    <t>4011395</t>
  </si>
  <si>
    <t>Macadame betuminoso por penetração - faixa C - brita produzida</t>
  </si>
  <si>
    <t>4011398</t>
  </si>
  <si>
    <t>Macadame betuminoso por penetração - faixa D - brita comercial</t>
  </si>
  <si>
    <t>4011397</t>
  </si>
  <si>
    <t>Macadame betuminoso por penetração - faixa D - brita produzida</t>
  </si>
  <si>
    <t>4011400</t>
  </si>
  <si>
    <t>Macadame betuminoso por penetração com asfalto com polímero - faixa A - brita comercial</t>
  </si>
  <si>
    <t>4011399</t>
  </si>
  <si>
    <t>Macadame betuminoso por penetração com asfalto com polímero - faixa A - brita produzida</t>
  </si>
  <si>
    <t>4011490</t>
  </si>
  <si>
    <t>Manta sintética para recapeamento asfáltico com geotêxtil RT - 09 - fornecimento e aplicação</t>
  </si>
  <si>
    <t>4011536</t>
  </si>
  <si>
    <t>Membrana plástica isolante e impermeabilizante com espessura de 0,2 mm - fornecimento e instalação</t>
  </si>
  <si>
    <t>4011415</t>
  </si>
  <si>
    <t>Micro pré-misturado a quente com asfalto polímero - brita comercial</t>
  </si>
  <si>
    <t>4011416</t>
  </si>
  <si>
    <t>Micro pré-misturado a quente com asfalto polímero - brita produzida</t>
  </si>
  <si>
    <t>4011408</t>
  </si>
  <si>
    <t>4011407</t>
  </si>
  <si>
    <t>4011410</t>
  </si>
  <si>
    <t>4011409</t>
  </si>
  <si>
    <t>4011412</t>
  </si>
  <si>
    <t>4011411</t>
  </si>
  <si>
    <t>4011520</t>
  </si>
  <si>
    <t>Pavimento de concreto com equipamento de pequeno porte - areia e brita comerciais</t>
  </si>
  <si>
    <t>4011507</t>
  </si>
  <si>
    <t>Pavimento de concreto com equipamento de pequeno porte - areia extraída e brita produzida</t>
  </si>
  <si>
    <t>4011535</t>
  </si>
  <si>
    <t>Pavimento de concreto com equipamento fôrma-trilho - areia e brita comerciais</t>
  </si>
  <si>
    <t>4011534</t>
  </si>
  <si>
    <t>Pavimento de concreto com equipamento fôrma-trilho - areia extraída e brita produzida</t>
  </si>
  <si>
    <t>4011533</t>
  </si>
  <si>
    <t>Pavimento de concreto com fôrmas deslizantes - areia e brita comerciais</t>
  </si>
  <si>
    <t>4011532</t>
  </si>
  <si>
    <t>Pavimento de concreto com fôrmas deslizantes - areia extraída e brita produzida</t>
  </si>
  <si>
    <t>4011492</t>
  </si>
  <si>
    <t>Pavimento de concreto compactado com rolo - brita comercial</t>
  </si>
  <si>
    <t>4011491</t>
  </si>
  <si>
    <t>Pavimento de concreto compactado com rolo - brita produzida</t>
  </si>
  <si>
    <t>4011353</t>
  </si>
  <si>
    <t>Pintura de ligação</t>
  </si>
  <si>
    <t>4011354</t>
  </si>
  <si>
    <t>Pintura de ligação - emulsão com polímero</t>
  </si>
  <si>
    <t>4011418</t>
  </si>
  <si>
    <t>Pré-misturado a frio - faixa A - areia e brita comerciais</t>
  </si>
  <si>
    <t>4011417</t>
  </si>
  <si>
    <t>Pré-misturado a frio - faixa A - areia extraída e brita produzida</t>
  </si>
  <si>
    <t>4011420</t>
  </si>
  <si>
    <t>Pré-misturado a frio - faixa B - areia e brita comerciais</t>
  </si>
  <si>
    <t>4011419</t>
  </si>
  <si>
    <t>Pré-misturado a frio - faixa B - areia extraída e brita produzida</t>
  </si>
  <si>
    <t>4011422</t>
  </si>
  <si>
    <t>Pré-misturado a frio - faixa C - areia e brita comerciais</t>
  </si>
  <si>
    <t>4011421</t>
  </si>
  <si>
    <t>Pré-misturado a frio - faixa C - areia extraída e brita produzida</t>
  </si>
  <si>
    <t>4011424</t>
  </si>
  <si>
    <t>Pré-misturado a frio - faixa D - areia e brita comerciais</t>
  </si>
  <si>
    <t>4011423</t>
  </si>
  <si>
    <t>Pré-misturado a frio - faixa D - areia extraída e brita produzida</t>
  </si>
  <si>
    <t>4011426</t>
  </si>
  <si>
    <t>Pré-misturado a frio com emulsão asfáltica com polímero - faixa A - areia e brita comerciais</t>
  </si>
  <si>
    <t>4011425</t>
  </si>
  <si>
    <t>Pré-misturado a frio com emulsão asfáltica com polímero - faixa A - areia extraída e brita produzida</t>
  </si>
  <si>
    <t>4011428</t>
  </si>
  <si>
    <t>Pré-misturado a frio com emulsão asfáltica com polímero - faixa B - areia e brita comerciais</t>
  </si>
  <si>
    <t>4011427</t>
  </si>
  <si>
    <t>Pré-misturado a frio com emulsão asfáltica com polímero - faixa B - areia extraída e brita produzida</t>
  </si>
  <si>
    <t>4011430</t>
  </si>
  <si>
    <t>Pré-misturado a frio com emulsão asfáltica com polímero - faixa C - areia e brita comerciais</t>
  </si>
  <si>
    <t>4011429</t>
  </si>
  <si>
    <t>Pré-misturado a frio com emulsão asfáltica com polímero - faixa C - areia extraída e brita produzida</t>
  </si>
  <si>
    <t>4011432</t>
  </si>
  <si>
    <t>Pré-misturado a frio com emulsão asfáltica com polímero - faixa D - areia e brita comerciais</t>
  </si>
  <si>
    <t>4011431</t>
  </si>
  <si>
    <t>Pré-misturado a frio com emulsão asfáltica com polímero - faixa D - areia extraída e brita produzida</t>
  </si>
  <si>
    <t>4011434</t>
  </si>
  <si>
    <t>Pré-misturado a quente com asfalto polímero - faixa I - camada porosa de atrito - areia e brita comerciais</t>
  </si>
  <si>
    <t>4011433</t>
  </si>
  <si>
    <t>Pré-misturado a quente com asfalto polímero - faixa I - camada porosa de atrito - areia extraída e brita produzida</t>
  </si>
  <si>
    <t>4011436</t>
  </si>
  <si>
    <t>Pré-misturado a quente com asfalto polímero - faixa II - camada porosa de atrito - areia e brita comerciais</t>
  </si>
  <si>
    <t>4011435</t>
  </si>
  <si>
    <t>Pré-misturado a quente com asfalto polímero - faixa II - camada porosa de atrito - areia extraída e brita produzida</t>
  </si>
  <si>
    <t>4011438</t>
  </si>
  <si>
    <t>Pré-misturado a quente com asfalto polímero - faixa III - camada porosa de atrito - areia e brita comerciais</t>
  </si>
  <si>
    <t>4011437</t>
  </si>
  <si>
    <t>Pré-misturado a quente com asfalto polímero - faixa III - camada porosa de atrito - areia extraída e brita produzida</t>
  </si>
  <si>
    <t>4011440</t>
  </si>
  <si>
    <t>Pré-misturado a quente com asfalto polímero - faixa IV - camada porosa de atrito - areia e brita comerciais</t>
  </si>
  <si>
    <t>4011439</t>
  </si>
  <si>
    <t>Pré-misturado a quente com asfalto polímero - faixa IV - camada porosa de atrito - areia extraída e brita produzida</t>
  </si>
  <si>
    <t>4011442</t>
  </si>
  <si>
    <t>Pré-misturado a quente com asfalto polímero - faixa V - camada porosa de atrito - areia e brita comerciais</t>
  </si>
  <si>
    <t>4011441</t>
  </si>
  <si>
    <t>Pré-misturado a quente com asfalto polímero - faixa V - camada porosa de atrito - areia extraída e brita produzida</t>
  </si>
  <si>
    <t>4011482</t>
  </si>
  <si>
    <t>Reciclagem com adição de 3% de cimento e incorporação do revestimento asfáltico à base</t>
  </si>
  <si>
    <t>4011484</t>
  </si>
  <si>
    <t>Reciclagem com adição de brita comercial e incorporação do revestimento asfáltico à base</t>
  </si>
  <si>
    <t>4011483</t>
  </si>
  <si>
    <t>Reciclagem com adição de brita produzida e incorporação do revestimento asfáltico à base</t>
  </si>
  <si>
    <t>4011488</t>
  </si>
  <si>
    <t>Reciclagem com espuma asfáltica e incorporação do revestimento asfáltico à base com adição de cimento</t>
  </si>
  <si>
    <t>4011487</t>
  </si>
  <si>
    <t>Reciclagem com espuma asfáltica e incorporação do revestimento asfáltico à base com adição de pó de pedra comercial e cimento</t>
  </si>
  <si>
    <t>4011486</t>
  </si>
  <si>
    <t>Reciclagem com incorporação do revestimento asfáltico à base com adição de 3% de cimento e de brita comercial</t>
  </si>
  <si>
    <t>4011485</t>
  </si>
  <si>
    <t>Reciclagem com incorporação do revestimento asfáltico à base com adição de 3% de cimento e de brita produzida</t>
  </si>
  <si>
    <t>4011489</t>
  </si>
  <si>
    <t>4011481</t>
  </si>
  <si>
    <t>Reciclagem simples com incorporação do revestimento asfáltico à base</t>
  </si>
  <si>
    <t>4011347</t>
  </si>
  <si>
    <t>Reestabilização de camada de base com adição de 3% de cimento</t>
  </si>
  <si>
    <t>4011342</t>
  </si>
  <si>
    <t>Reestabilização de camada de base com adição de 30% de brita comercial</t>
  </si>
  <si>
    <t>4011344</t>
  </si>
  <si>
    <t>Reestabilização de camada de base com adição de 30% de brita produzida</t>
  </si>
  <si>
    <t>4011341</t>
  </si>
  <si>
    <t>Reestabilização de camada de base com adição de 30% de material fresado retirado da pista</t>
  </si>
  <si>
    <t>4011346</t>
  </si>
  <si>
    <t>Reestabilização de camada de base sem adição de material</t>
  </si>
  <si>
    <t>4011211</t>
  </si>
  <si>
    <t>Reforço do subleito com material de jazida</t>
  </si>
  <si>
    <t>4011304</t>
  </si>
  <si>
    <t>Reforço do subleito de solo melhorado com 4% de cal e mistura na pista com material de jazida</t>
  </si>
  <si>
    <t>4011209</t>
  </si>
  <si>
    <t>Regularização do subleito</t>
  </si>
  <si>
    <t>4011210</t>
  </si>
  <si>
    <t>Regularização do subleito com fresagem corte e controle automático de greide</t>
  </si>
  <si>
    <t>4011537</t>
  </si>
  <si>
    <t>Serragem de juntas em pavimento de concreto, limpeza e enchimento com selante a frio</t>
  </si>
  <si>
    <t>4011218</t>
  </si>
  <si>
    <t>Sub-base de concreto adensado por vibração - areia e brita comerciais</t>
  </si>
  <si>
    <t>4011217</t>
  </si>
  <si>
    <t>Sub-base de concreto adensado por vibração - areia extraída e brita produzida</t>
  </si>
  <si>
    <t>4011214</t>
  </si>
  <si>
    <t>Sub-base de concreto compactado com rolo - brita comercial</t>
  </si>
  <si>
    <t>4011213</t>
  </si>
  <si>
    <t>Sub-base de concreto compactado com rolo - brita produzida</t>
  </si>
  <si>
    <t>4011227</t>
  </si>
  <si>
    <t>Sub-base de solo estabilizado granulometricamente sem mistura com material de jazida</t>
  </si>
  <si>
    <t>4011302</t>
  </si>
  <si>
    <t>Sub-base de solo melhorado com 3% de cimento e mistura em usina com material de jazida</t>
  </si>
  <si>
    <t>4011300</t>
  </si>
  <si>
    <t>Sub-base de solo melhorado com 3% de cimento e mistura na pista com material de jazida</t>
  </si>
  <si>
    <t>4011306</t>
  </si>
  <si>
    <t>Sub-base de solo-cal com 7% de cal e mistura na pista com material de jazida</t>
  </si>
  <si>
    <t>4011303</t>
  </si>
  <si>
    <t>Sub-base de solo-cimento com 7% de cimento e mistura em usina com material de jazida</t>
  </si>
  <si>
    <t>4011301</t>
  </si>
  <si>
    <t>Sub-base de solo-cimento com 7% de cimento e mistura na pista com material de jazida</t>
  </si>
  <si>
    <t>4011228</t>
  </si>
  <si>
    <t>Sub-base estabilizada granulometricamente com mistura de solos na pista com material de jazida</t>
  </si>
  <si>
    <t>4011229</t>
  </si>
  <si>
    <t>Sub-base estabilizada granulometricamente com mistura solo areia (70% - 30%) em usina com material de jazida e areia extraída</t>
  </si>
  <si>
    <t>4011231</t>
  </si>
  <si>
    <t>Sub-base estabilizada granulometricamente com mistura solo brita (70% - 30%) com 3% de cimento em usina com material de jazida e brita comercial</t>
  </si>
  <si>
    <t>4011230</t>
  </si>
  <si>
    <t>Sub-base estabilizada granulometricamente com mistura solo brita (70% - 30%) com 3% de cimento em usina com material de jazida e brita produzida</t>
  </si>
  <si>
    <t>4011235</t>
  </si>
  <si>
    <t>Sub-base estabilizada granulometricamente com mistura solo brita (70% - 30%) em usina com material de jazida e brita comercial</t>
  </si>
  <si>
    <t>4011234</t>
  </si>
  <si>
    <t>Sub-base estabilizada granulometricamente com mistura solo brita (70% - 30%) em usina com material de jazida e brita produzida</t>
  </si>
  <si>
    <t>4011233</t>
  </si>
  <si>
    <t>Sub-base estabilizada granulometricamente com mistura solo brita (70% - 30%) na pista com material de jazida e brita comercial</t>
  </si>
  <si>
    <t>4011232</t>
  </si>
  <si>
    <t>Sub-base estabilizada granulometricamente com mistura solo brita (70% - 30%) na pista com material de jazida e brita produzida</t>
  </si>
  <si>
    <t>4011372</t>
  </si>
  <si>
    <t>Tratamento superficial duplo com banho diluído - brita comercial</t>
  </si>
  <si>
    <t>4011371</t>
  </si>
  <si>
    <t>Tratamento superficial duplo com banho diluído - brita produzida</t>
  </si>
  <si>
    <t>4011378</t>
  </si>
  <si>
    <t>Tratamento superficial duplo com banho diluído com emulsão com polímero - brita comercial</t>
  </si>
  <si>
    <t>4011377</t>
  </si>
  <si>
    <t>Tratamento superficial duplo com banho diluído com emulsão com polímero - brita produzida</t>
  </si>
  <si>
    <t>4011368</t>
  </si>
  <si>
    <t>Tratamento superficial duplo com CAP - brita comercial</t>
  </si>
  <si>
    <t>4011367</t>
  </si>
  <si>
    <t>Tratamento superficial duplo com CAP - brita produzida</t>
  </si>
  <si>
    <t>4011374</t>
  </si>
  <si>
    <t>Tratamento superficial duplo com CAP com polímero - brita comercial</t>
  </si>
  <si>
    <t>4011373</t>
  </si>
  <si>
    <t>Tratamento superficial duplo com CAP com polímero - brita produzida</t>
  </si>
  <si>
    <t>4011370</t>
  </si>
  <si>
    <t>Tratamento superficial duplo com emulsão - brita comercial</t>
  </si>
  <si>
    <t>4011369</t>
  </si>
  <si>
    <t>Tratamento superficial duplo com emulsão - brita produzida</t>
  </si>
  <si>
    <t>4011376</t>
  </si>
  <si>
    <t>Tratamento superficial duplo com emulsão com polímero - brita comercial</t>
  </si>
  <si>
    <t>4011375</t>
  </si>
  <si>
    <t>Tratamento superficial duplo com emulsão com polímero - brita produzida</t>
  </si>
  <si>
    <t>4011360</t>
  </si>
  <si>
    <t>Tratamento superficial simples com banho diluído - brita comercial</t>
  </si>
  <si>
    <t>4011359</t>
  </si>
  <si>
    <t>Tratamento superficial simples com banho diluído - brita produzida</t>
  </si>
  <si>
    <t>4011366</t>
  </si>
  <si>
    <t>Tratamento superficial simples com banho diluído com emulsão com polímero - brita comercial</t>
  </si>
  <si>
    <t>4011365</t>
  </si>
  <si>
    <t>Tratamento superficial simples com banho diluído com emulsão com polímero - brita produzida</t>
  </si>
  <si>
    <t>4011356</t>
  </si>
  <si>
    <t>Tratamento superficial simples com CAP - brita comercial</t>
  </si>
  <si>
    <t>4011355</t>
  </si>
  <si>
    <t>Tratamento superficial simples com CAP - brita produzida</t>
  </si>
  <si>
    <t>4011362</t>
  </si>
  <si>
    <t>Tratamento superficial simples com CAP com polímero - brita comercial</t>
  </si>
  <si>
    <t>4011361</t>
  </si>
  <si>
    <t>Tratamento superficial simples com CAP com polímero - brita produzida</t>
  </si>
  <si>
    <t>4011358</t>
  </si>
  <si>
    <t>Tratamento superficial simples com emulsão - brita comercial</t>
  </si>
  <si>
    <t>4011357</t>
  </si>
  <si>
    <t>Tratamento superficial simples com emulsão - brita produzida</t>
  </si>
  <si>
    <t>4011364</t>
  </si>
  <si>
    <t>Tratamento superficial simples com emulsão com polímero - brita comercial</t>
  </si>
  <si>
    <t>4011363</t>
  </si>
  <si>
    <t>Tratamento superficial simples com emulsão com polímero - brita produzida</t>
  </si>
  <si>
    <t>4011384</t>
  </si>
  <si>
    <t>Tratamento superficial triplo com banho diluído - brita comercial</t>
  </si>
  <si>
    <t>4011383</t>
  </si>
  <si>
    <t>Tratamento superficial triplo com banho diluído - brita produzida</t>
  </si>
  <si>
    <t>4011390</t>
  </si>
  <si>
    <t>Tratamento superficial triplo com banho diluído - emulsão com polímero - brita comercial</t>
  </si>
  <si>
    <t>4011389</t>
  </si>
  <si>
    <t>Tratamento superficial triplo com banho diluído - emulsão com polímero - brita produzida</t>
  </si>
  <si>
    <t>4011380</t>
  </si>
  <si>
    <t>Tratamento superficial triplo com CAP - brita comercial</t>
  </si>
  <si>
    <t>4011379</t>
  </si>
  <si>
    <t>Tratamento superficial triplo com CAP - brita produzida</t>
  </si>
  <si>
    <t>4011386</t>
  </si>
  <si>
    <t>Tratamento superficial triplo com CAP com polímero - brita comercial</t>
  </si>
  <si>
    <t>4011385</t>
  </si>
  <si>
    <t>Tratamento superficial triplo com CAP com polímero - brita produzida</t>
  </si>
  <si>
    <t>4011382</t>
  </si>
  <si>
    <t>Tratamento superficial triplo com emulsão - brita comercial</t>
  </si>
  <si>
    <t>4011381</t>
  </si>
  <si>
    <t>Tratamento superficial triplo com emulsão - brita produzida</t>
  </si>
  <si>
    <t>4011388</t>
  </si>
  <si>
    <t>Tratamento superficial triplo com emulsão com polímero - brita comercial</t>
  </si>
  <si>
    <t>4011387</t>
  </si>
  <si>
    <t>Tratamento superficial triplo com emulsão com polímero - brita produzida</t>
  </si>
  <si>
    <t>4011212</t>
  </si>
  <si>
    <t>Varredura da superfície para execução de revestimento asfáltico</t>
  </si>
  <si>
    <t>4208197</t>
  </si>
  <si>
    <t>Ancoragem fixa para estais de 12 cordoalhas D = 15,7 mm - inclusive injeção de cera</t>
  </si>
  <si>
    <t>4208158</t>
  </si>
  <si>
    <t>Ancoragem fixa para estais de 19 cordoalhas D = 15,7 mm - inclusive injeção de cera</t>
  </si>
  <si>
    <t>4208198</t>
  </si>
  <si>
    <t>Ancoragem fixa para estais de 22 cordoalhas D = 15,7 mm - inclusive injeção de cera</t>
  </si>
  <si>
    <t>4208159</t>
  </si>
  <si>
    <t>Ancoragem fixa para estais de 31 cordoalhas D = 15,7 mm - inclusive injeção de cera</t>
  </si>
  <si>
    <t>4208160</t>
  </si>
  <si>
    <t>Ancoragem fixa para estais de 37 cordoalhas D = 15,7 mm - inclusive injeção de cera</t>
  </si>
  <si>
    <t>4208199</t>
  </si>
  <si>
    <t>Ancoragem fixa para estais de 43 cordoalhas D = 15,7 mm - inclusive injeção de cera</t>
  </si>
  <si>
    <t>4208161</t>
  </si>
  <si>
    <t>Ancoragem fixa para estais de 55 cordoalhas D = 15,7 mm - inclusive injeção de cera</t>
  </si>
  <si>
    <t>4208162</t>
  </si>
  <si>
    <t>Ancoragem fixa para estais de 61 cordoalhas D = 15,7 mm - inclusive injeção de cera</t>
  </si>
  <si>
    <t>4208163</t>
  </si>
  <si>
    <t>Ancoragem fixa para estais de 73 cordoalhas D = 15,7 mm - inclusive injeção de cera</t>
  </si>
  <si>
    <t>4208200</t>
  </si>
  <si>
    <t>Ancoragem fixa para estais de 85 cordoalhas D = 15,7 mm - inclusive injeção de cera</t>
  </si>
  <si>
    <t>4208164</t>
  </si>
  <si>
    <t>Ancoragem fixa para estais de 91 cordoalhas D = 15,7 mm - inclusive injeção de cera</t>
  </si>
  <si>
    <t>4208201</t>
  </si>
  <si>
    <t>Ancoragem regulável para estais de 12 cordoalhas D = 15,7 mm - inclusive protensão, injeção de cera e regulagem final</t>
  </si>
  <si>
    <t>4208151</t>
  </si>
  <si>
    <t>Ancoragem regulável para estais de 19 cordoalhas D = 15,7 mm - inclusive protensão, injeção de cera e regulagem final</t>
  </si>
  <si>
    <t>4208202</t>
  </si>
  <si>
    <t>Ancoragem regulável para estais de 22 cordoalhas D = 15,7 mm - inclusive protensão, injeção de cera e regulagem final</t>
  </si>
  <si>
    <t>4208152</t>
  </si>
  <si>
    <t>Ancoragem regulável para estais de 31 cordoalhas D = 15,7 mm - inclusive protensão, injeção de cera e regulagem final</t>
  </si>
  <si>
    <t>4208153</t>
  </si>
  <si>
    <t>Ancoragem regulável para estais de 37 cordoalhas D = 15,7 mm - inclusive protensão, injeção de cera e regulagem final</t>
  </si>
  <si>
    <t>4208203</t>
  </si>
  <si>
    <t>Ancoragem regulável para estais de 43 cordoalhas D = 15,7 mm - inclusive protensão, injeção de cera e regulagem final</t>
  </si>
  <si>
    <t>4208154</t>
  </si>
  <si>
    <t>Ancoragem regulável para estais de 55 cordoalhas D = 15,7 mm - inclusive protensão, injeção de cera e regulagem final</t>
  </si>
  <si>
    <t>4208155</t>
  </si>
  <si>
    <t>Ancoragem regulável para estais de 61 cordoalhas D = 15,7 mm - inclusive protensão, injeção de cera e regulagem final</t>
  </si>
  <si>
    <t>4208156</t>
  </si>
  <si>
    <t>Ancoragem regulável para estais de 73 cordoalhas D = 15,7 mm - inclusive protensão, injeção de cera e regulagem final</t>
  </si>
  <si>
    <t>4208204</t>
  </si>
  <si>
    <t>Ancoragem regulável para estais de 85 cordoalhas D = 15,7 mm - inclusive protensão, injeção de cera e regulagem final</t>
  </si>
  <si>
    <t>4208157</t>
  </si>
  <si>
    <t>Ancoragem regulável para estais de 91 cordoalhas D = 15,7 mm - inclusive protensão, injeção de cera e regulagem final</t>
  </si>
  <si>
    <t>4208127</t>
  </si>
  <si>
    <t>Cordoalha para estais CP 177 RB D = 15,7 mm - fornecimento, preparo e colocação</t>
  </si>
  <si>
    <t>4208196</t>
  </si>
  <si>
    <t>Elevador de cremalheira - ascensão e ancoragem da torre a partir de 16 m com cada elevação de até 9 m - utilização de 50 vezes - inclusive desmontagem</t>
  </si>
  <si>
    <t>4208209</t>
  </si>
  <si>
    <t>Elevador de cremalheira - montagem e desmontagem até a altura de 16 m - exceto fundações</t>
  </si>
  <si>
    <t>4208206</t>
  </si>
  <si>
    <t>Elevador de cremalheira com cabine simples, com capacidade de 1.500 kg e altura de até 100 m - operação</t>
  </si>
  <si>
    <t>4208210</t>
  </si>
  <si>
    <t>Grua fixa - montagem e desmontagem até a altura de 60 m - exceto fundações</t>
  </si>
  <si>
    <t>4208195</t>
  </si>
  <si>
    <t>Grua fixa - telescopagem e ancoragem da torre a partir de 60 m com cada elevação de até 18 m - inclusive desmontagem</t>
  </si>
  <si>
    <t>4208208</t>
  </si>
  <si>
    <t>Grua fixa com altura de 60 a 102 m, com alcance de 60 m e capacidade de 1.500 kg na ponta da lança - operação</t>
  </si>
  <si>
    <t>4208135</t>
  </si>
  <si>
    <t>Tubo antivandalismo em aço galvanizado para estais de 12 cordoalhas D = 15,7 mm - fornecimento e instalação</t>
  </si>
  <si>
    <t>4208136</t>
  </si>
  <si>
    <t>Tubo antivandalismo em aço galvanizado para estais de 19 cordoalhas D = 15,7 mm - fornecimento e instalação</t>
  </si>
  <si>
    <t>4208137</t>
  </si>
  <si>
    <t>Tubo antivandalismo em aço galvanizado para estais de 22 cordoalhas D = 15,7 mm - fornecimento e instalação</t>
  </si>
  <si>
    <t>4208138</t>
  </si>
  <si>
    <t>Tubo antivandalismo em aço galvanizado para estais de 31 cordoalhas D = 15,7 mm - fornecimento e instalação</t>
  </si>
  <si>
    <t>4208139</t>
  </si>
  <si>
    <t>Tubo antivandalismo em aço galvanizado para estais de 37 cordoalhas D = 15,7 mm - fornecimento e instalação</t>
  </si>
  <si>
    <t>4208140</t>
  </si>
  <si>
    <t>Tubo antivandalismo em aço galvanizado para estais de 43 cordoalhas D = 15,7 mm - fornecimento e instalação</t>
  </si>
  <si>
    <t>4208141</t>
  </si>
  <si>
    <t>Tubo antivandalismo em aço galvanizado para estais de 55 cordoalhas D = 15,7 mm - fornecimento e instalação</t>
  </si>
  <si>
    <t>4208212</t>
  </si>
  <si>
    <t>Tubo antivandalismo em aço galvanizado para estais de 61 cordoalhas D = 15,7 mm - fornecimento e instalação</t>
  </si>
  <si>
    <t>4208213</t>
  </si>
  <si>
    <t>Tubo antivandalismo em aço galvanizado para estais de 73 cordoalhas D = 15,7 mm - fornecimento e instalação</t>
  </si>
  <si>
    <t>4208214</t>
  </si>
  <si>
    <t>Tubo antivandalismo em aço galvanizado para estais de 85 cordoalhas D = 15,7 mm - fornecimento e instalação</t>
  </si>
  <si>
    <t>4208215</t>
  </si>
  <si>
    <t>Tubo antivandalismo em aço galvanizado para estais de 91 cordoalhas D = 15,7 mm - fornecimento e instalação</t>
  </si>
  <si>
    <t>4208216</t>
  </si>
  <si>
    <t>Tubo fôrma lado fixo em aço galvanizado para estais de 12 cordoalhas D = 15,7 mm - fornecimento e instalação</t>
  </si>
  <si>
    <t>4208217</t>
  </si>
  <si>
    <t>Tubo fôrma lado fixo em aço galvanizado para estais de 19 cordoalhas D = 15,7 mm - fornecimento e instalação</t>
  </si>
  <si>
    <t>4208218</t>
  </si>
  <si>
    <t>Tubo fôrma lado fixo em aço galvanizado para estais de 22 cordoalhas D = 15,7 mm - fornecimento e instalação</t>
  </si>
  <si>
    <t>4208219</t>
  </si>
  <si>
    <t>Tubo fôrma lado fixo em aço galvanizado para estais de 31 cordoalhas D = 15,7 mm - fornecimento e instalação</t>
  </si>
  <si>
    <t>4208220</t>
  </si>
  <si>
    <t>Tubo fôrma lado fixo em aço galvanizado para estais de 37 cordoalhas D = 15,7 mm - fornecimento e instalação</t>
  </si>
  <si>
    <t>4208221</t>
  </si>
  <si>
    <t>Tubo fôrma lado fixo em aço galvanizado para estais de 43 cordoalhas D = 15,7 mm - fornecimento e instalação</t>
  </si>
  <si>
    <t>4208222</t>
  </si>
  <si>
    <t>Tubo fôrma lado fixo em aço galvanizado para estais de 55 cordoalhas D = 15,7 mm - fornecimento e instalação</t>
  </si>
  <si>
    <t>4208223</t>
  </si>
  <si>
    <t>Tubo fôrma lado fixo em aço galvanizado para estais de 61 cordoalhas D = 15,7 mm - fornecimento e instalação</t>
  </si>
  <si>
    <t>4208224</t>
  </si>
  <si>
    <t>Tubo fôrma lado fixo em aço galvanizado para estais de 73 cordoalhas D = 15,7 mm - fornecimento e instalação</t>
  </si>
  <si>
    <t>4208225</t>
  </si>
  <si>
    <t>Tubo fôrma lado fixo em aço galvanizado para estais de 85 cordoalhas D = 15,7 mm - fornecimento e instalação</t>
  </si>
  <si>
    <t>4208226</t>
  </si>
  <si>
    <t>Tubo fôrma lado fixo em aço galvanizado para estais de 91 cordoalhas D = 15,7 mm - fornecimento e instalação</t>
  </si>
  <si>
    <t>4208227</t>
  </si>
  <si>
    <t>Tubo fôrma lado regulável em aço galvanizado para estais de 12 cordoalhas D = 15,7 mm - fornecimento e instalação</t>
  </si>
  <si>
    <t>4208228</t>
  </si>
  <si>
    <t>Tubo fôrma lado regulável em aço galvanizado para estais de 19 cordoalhas D = 15,7 mm - fornecimento e instalação</t>
  </si>
  <si>
    <t>4208229</t>
  </si>
  <si>
    <t>Tubo fôrma lado regulável em aço galvanizado para estais de 22 cordoalhas D = 15,7 mm - fornecimento e instalação</t>
  </si>
  <si>
    <t>4208230</t>
  </si>
  <si>
    <t>Tubo fôrma lado regulável em aço galvanizado para estais de 31 cordoalhas D = 15,7 mm - fornecimento e instalação</t>
  </si>
  <si>
    <t>4208231</t>
  </si>
  <si>
    <t>Tubo fôrma lado regulável em aço galvanizado para estais de 37 cordoalhas D = 15,7 mm - fornecimento e instalação</t>
  </si>
  <si>
    <t>4208232</t>
  </si>
  <si>
    <t>Tubo fôrma lado regulável em aço galvanizado para estais de 43 cordoalhas D = 15,7 mm - fornecimento e instalação</t>
  </si>
  <si>
    <t>4208233</t>
  </si>
  <si>
    <t>Tubo fôrma lado regulável em aço galvanizado para estais de 55 cordoalhas D = 15,7 mm - fornecimento e instalação</t>
  </si>
  <si>
    <t>4208234</t>
  </si>
  <si>
    <t>Tubo fôrma lado regulável em aço galvanizado para estais de 61 cordoalhas D = 15,7 mm - fornecimento e instalação</t>
  </si>
  <si>
    <t>4208235</t>
  </si>
  <si>
    <t>Tubo fôrma lado regulável em aço galvanizado para estais de 73 cordoalhas D = 15,7 mm - fornecimento e instalação</t>
  </si>
  <si>
    <t>4208236</t>
  </si>
  <si>
    <t>Tubo fôrma lado regulável em aço galvanizado para estais de 85 cordoalhas D = 15,7 mm - fornecimento e instalação</t>
  </si>
  <si>
    <t>4208237</t>
  </si>
  <si>
    <t>Tubo fôrma lado regulável em aço galvanizado para estais de 91 cordoalhas D = 15,7 mm - fornecimento e instalação</t>
  </si>
  <si>
    <t>4208128</t>
  </si>
  <si>
    <t>Tubo PEAD para estais - D = 110 mm - fornecimento e instalação</t>
  </si>
  <si>
    <t>4208129</t>
  </si>
  <si>
    <t>Tubo PEAD para estais - D = 140 mm - fornecimento e instalação</t>
  </si>
  <si>
    <t>4208130</t>
  </si>
  <si>
    <t>Tubo PEAD para estais - D = 160 mm - fornecimento e instalação</t>
  </si>
  <si>
    <t>4208131</t>
  </si>
  <si>
    <t>Tubo PEAD para estais - D = 180 mm - fornecimento e instalação</t>
  </si>
  <si>
    <t>4208132</t>
  </si>
  <si>
    <t>Tubo PEAD para estais - D = 200 mm - fornecimento e instalação</t>
  </si>
  <si>
    <t>4208133</t>
  </si>
  <si>
    <t>Tubo PEAD para estais - D = 225 mm - fornecimento e instalação</t>
  </si>
  <si>
    <t>4208134</t>
  </si>
  <si>
    <t>Tubo PEAD para estais - D = 250 mm - fornecimento e instalação</t>
  </si>
  <si>
    <t>4208238</t>
  </si>
  <si>
    <t>Tubo PEAD para estais - D = 280 mm - fornecimento e instalação</t>
  </si>
  <si>
    <t>4208239</t>
  </si>
  <si>
    <t>Tubo PEAD para estais - D = 315 mm - fornecimento e instalação</t>
  </si>
  <si>
    <t>4413920</t>
  </si>
  <si>
    <t>Adubação de cobertura por equipamento de hidrossemeadura em áreas de semeadura via seca ou de hidrossemeadura</t>
  </si>
  <si>
    <t>4413024</t>
  </si>
  <si>
    <t>Adubação manual de cobertura em áreas de enleivamento ou de plantio de mudas de gramíneas</t>
  </si>
  <si>
    <t>4413022</t>
  </si>
  <si>
    <t>Adubação manual de cobertura em áreas de semeadura via seca ou de hidrossemeadura</t>
  </si>
  <si>
    <t>4413020</t>
  </si>
  <si>
    <t>Barreira arbórea para tratamento acústico das áreas lindeiras da faixa de domínio – densidade de plantio de 1,0 m entre mudas</t>
  </si>
  <si>
    <t>4413013</t>
  </si>
  <si>
    <t>Cerca de passagem de fauna com tela de alambrado sobre mureta de blocos de concreto - H = 20 cm - mourões de madeira a cada 2,5 m e esticador a cada 50 m</t>
  </si>
  <si>
    <t>4413019</t>
  </si>
  <si>
    <t>Cerca viva para tratamento acústico das áreas lindeiras da faixa de domínio – densidade de plantio de 1,0 m entre mudas</t>
  </si>
  <si>
    <t>4413026</t>
  </si>
  <si>
    <t>Dique de bambu para controle de erosão de taludes</t>
  </si>
  <si>
    <t>4413996</t>
  </si>
  <si>
    <t>Enleivamento</t>
  </si>
  <si>
    <t>4413942</t>
  </si>
  <si>
    <t>Espalhamento de material em bota-fora</t>
  </si>
  <si>
    <t>4413018</t>
  </si>
  <si>
    <t>Fixação de tela eletrossoldada em talude para lançamento de argamassa ou concreto projetado</t>
  </si>
  <si>
    <t>4413905</t>
  </si>
  <si>
    <t>Hidrossemeadura</t>
  </si>
  <si>
    <t>4413987</t>
  </si>
  <si>
    <t>Irrigação de área plantada para proteção vegetal do corpo estradal</t>
  </si>
  <si>
    <t>4413995</t>
  </si>
  <si>
    <t>Obtenção de grama para replantio</t>
  </si>
  <si>
    <t>4413994</t>
  </si>
  <si>
    <t>Passagem aérea de animais com rede de cabos de aço e sisal apoiadas em 6 postes de concreto de 15 m - extensão total de 100 m</t>
  </si>
  <si>
    <t>4413200</t>
  </si>
  <si>
    <t>Plantio de grama comercial em placas</t>
  </si>
  <si>
    <t>4413990</t>
  </si>
  <si>
    <t>Plantio de muda de arbusto com altura até 0,50 m em cova de 0,40 x 0,40 x 0,40 m</t>
  </si>
  <si>
    <t>4413989</t>
  </si>
  <si>
    <t>Plantio de muda de árvore com altura de 0,30 a 0,80 m em cova de 0,60 x 0,60 x 0,60 m</t>
  </si>
  <si>
    <t>4413951</t>
  </si>
  <si>
    <t>Plantio de muda de árvore frutífera com altura até 1,00 m em cova de 0,60 x 0,60 x 0,60 m</t>
  </si>
  <si>
    <t>4413950</t>
  </si>
  <si>
    <t>Plantio de muda de árvore frutífera com altura de 1,00 a 2,00 m em cova de 0,60 x 0,60 x 0,60 m</t>
  </si>
  <si>
    <t>4413949</t>
  </si>
  <si>
    <t>Plantio de muda de árvore frutífera com altura de 2,00 a 3,00 m em cova de 0,60 x 0,60 x 0,60 m</t>
  </si>
  <si>
    <t>4413948</t>
  </si>
  <si>
    <t>Plantio de muda de árvore ornamental com altura até 1,00 m em cova de 0,60 x 0,60 x 0,60 m</t>
  </si>
  <si>
    <t>4413947</t>
  </si>
  <si>
    <t>Plantio de muda de árvore ornamental com altura de 1,00 a 2,00 m em cova de 0,60 x 0,60 x 0,60 m</t>
  </si>
  <si>
    <t>4413946</t>
  </si>
  <si>
    <t>Plantio de muda de árvore ornamental com altura de 2,00 a 3,00 m em cova de 0,60 x 0,60 x 0,60 m</t>
  </si>
  <si>
    <t>4413952</t>
  </si>
  <si>
    <t>Plantio de tapete de floríferas com altura até 0,50 m</t>
  </si>
  <si>
    <t>4413012</t>
  </si>
  <si>
    <t>Preenchimento de erosão em talude com terra vegetal e sementes de gramíneas ensacadas</t>
  </si>
  <si>
    <t>4413014</t>
  </si>
  <si>
    <t>Recuperação ambiental de pedreiras ou áreas degradadas com biomanta vegetal de fibras de coco</t>
  </si>
  <si>
    <t>4413016</t>
  </si>
  <si>
    <t>Recuperação ambiental de pedreiras ou áreas degradadas com biomanta vegetal de fibras de palha em áreas com inclinação máxima de 1:1,5</t>
  </si>
  <si>
    <t>4413984</t>
  </si>
  <si>
    <t>Regularização de bota-fora com espalhamento e compactação</t>
  </si>
  <si>
    <t>4413986</t>
  </si>
  <si>
    <t>Regularização de superfície com motoniveladora</t>
  </si>
  <si>
    <t>4413985</t>
  </si>
  <si>
    <t>Regularização manual de taludes de cortes e aterros</t>
  </si>
  <si>
    <t>4413017</t>
  </si>
  <si>
    <t>Retentores de sedimentos em fibras vegetais - D = 20 cm</t>
  </si>
  <si>
    <t>4415673</t>
  </si>
  <si>
    <t>Revestimento vegetal com grama em mudas em superfícies inclinadas</t>
  </si>
  <si>
    <t>4415684</t>
  </si>
  <si>
    <t>Revestimento vegetal com grama em mudas em superfícies planas</t>
  </si>
  <si>
    <t>4413993</t>
  </si>
  <si>
    <t>Revestimento vegetal por semeadura a lanço manual de gramíneas e leguminosas</t>
  </si>
  <si>
    <t>4507754</t>
  </si>
  <si>
    <t>Ancoragem ativa com 10 cordoalhas aderentes D = 12,7 mm - fornecimento e instalação</t>
  </si>
  <si>
    <t>4507738</t>
  </si>
  <si>
    <t>Ancoragem ativa com 10 cordoalhas aderentes D = 15,2 mm - fornecimento e instalação</t>
  </si>
  <si>
    <t>4507755</t>
  </si>
  <si>
    <t>Ancoragem ativa com 12 cordoalhas aderentes D = 12,7 mm - fornecimento e instalação</t>
  </si>
  <si>
    <t>4507756</t>
  </si>
  <si>
    <t>Ancoragem ativa com 12 cordoalhas aderentes D = 15,2 mm - fornecimento e instalação</t>
  </si>
  <si>
    <t>4507757</t>
  </si>
  <si>
    <t>Ancoragem ativa com 15 cordoalhas aderentes D = 12,7 mm - fornecimento e instalação</t>
  </si>
  <si>
    <t>4507758</t>
  </si>
  <si>
    <t>Ancoragem ativa com 15 cordoalhas aderentes D = 15,2 mm - fornecimento e instalação</t>
  </si>
  <si>
    <t>4507759</t>
  </si>
  <si>
    <t>Ancoragem ativa com 19 cordoalhas aderentes D = 12,7 mm - fornecimento e instalação</t>
  </si>
  <si>
    <t>4507760</t>
  </si>
  <si>
    <t>Ancoragem ativa com 19 cordoalhas aderentes D = 15,2 mm - fornecimento e instalação</t>
  </si>
  <si>
    <t>4507761</t>
  </si>
  <si>
    <t>Ancoragem ativa com 22 cordoalhas aderentes D = 12,7 mm - fornecimento e instalação</t>
  </si>
  <si>
    <t>4507762</t>
  </si>
  <si>
    <t>Ancoragem ativa com 22 cordoalhas aderentes D = 15,2 mm - fornecimento e instalação</t>
  </si>
  <si>
    <t>4507763</t>
  </si>
  <si>
    <t>Ancoragem ativa com 27 cordoalhas aderentes D = 12,7 mm - fornecimento e instalação</t>
  </si>
  <si>
    <t>4507764</t>
  </si>
  <si>
    <t>Ancoragem ativa com 27 cordoalhas aderentes D = 15,2 mm - fornecimento e instalação</t>
  </si>
  <si>
    <t>4507765</t>
  </si>
  <si>
    <t>Ancoragem ativa com 31 cordoalhas aderentes D = 12,7 mm - fornecimento e instalação</t>
  </si>
  <si>
    <t>4508192</t>
  </si>
  <si>
    <t>Ancoragem ativa com 31 cordoalhas aderentes D = 15,2 mm - fornecimento e instalação</t>
  </si>
  <si>
    <t>4507766</t>
  </si>
  <si>
    <t>Ancoragem ativa com 4 cordoalhas aderentes D = 12,7 mm - fornecimento e instalação</t>
  </si>
  <si>
    <t>4507767</t>
  </si>
  <si>
    <t>Ancoragem ativa com 4 cordoalhas aderentes D = 15,2 mm - fornecimento e instalação</t>
  </si>
  <si>
    <t>4507768</t>
  </si>
  <si>
    <t>Ancoragem ativa com 6 cordoalhas aderentes D = 12,7 mm - fornecimento e instalação</t>
  </si>
  <si>
    <t>4507769</t>
  </si>
  <si>
    <t>Ancoragem ativa com 6 cordoalhas aderentes D = 15,2 mm - fornecimento e instalação</t>
  </si>
  <si>
    <t>4507770</t>
  </si>
  <si>
    <t>Ancoragem ativa com 7 cordoalhas aderentes D = 12,7 mm - fornecimento e instalação</t>
  </si>
  <si>
    <t>4507771</t>
  </si>
  <si>
    <t>Ancoragem ativa com 7 cordoalhas aderentes D = 15,2 mm - fornecimento e instalação</t>
  </si>
  <si>
    <t>4507772</t>
  </si>
  <si>
    <t>Ancoragem ativa com 8 cordoalhas aderentes D = 12,7 mm - fornecimento e instalação</t>
  </si>
  <si>
    <t>4508193</t>
  </si>
  <si>
    <t>Ancoragem ativa com 8 cordoalhas aderentes D = 15,2 mm - fornecimento e instalação</t>
  </si>
  <si>
    <t>4507773</t>
  </si>
  <si>
    <t>Ancoragem ativa com 9 cordoalhas aderentes D = 12,7 mm - fornecimento e instalação</t>
  </si>
  <si>
    <t>4507774</t>
  </si>
  <si>
    <t>Ancoragem ativa com 9 cordoalhas aderentes D = 15,2 mm - fornecimento e instalação</t>
  </si>
  <si>
    <t>4507775</t>
  </si>
  <si>
    <t>Ancoragem ativa para lajes com 1 cordoalha aderente D = 12,7 mm - fornecimento e instalação</t>
  </si>
  <si>
    <t>4507776</t>
  </si>
  <si>
    <t>Ancoragem ativa para lajes com 1 cordoalha aderente D = 15,2 mm - fornecimento e instalação</t>
  </si>
  <si>
    <t>4507783</t>
  </si>
  <si>
    <t>Ancoragem ativa para lajes com 1 cordoalha engraxada D = 12,7 mm - fornecimento e instalação</t>
  </si>
  <si>
    <t>4507784</t>
  </si>
  <si>
    <t>Ancoragem ativa para lajes com 1 cordoalha engraxada D = 15,2 mm - fornecimento e instalação</t>
  </si>
  <si>
    <t>4507777</t>
  </si>
  <si>
    <t>Ancoragem ativa para lajes com 2 cordoalhas aderentes D = 12,7 mm - fornecimento e instalação</t>
  </si>
  <si>
    <t>4507778</t>
  </si>
  <si>
    <t>Ancoragem ativa para lajes com 2 cordoalhas aderentes D = 15,2 mm - fornecimento e instalação</t>
  </si>
  <si>
    <t>4507779</t>
  </si>
  <si>
    <t>Ancoragem ativa para lajes com 3 cordoalhas aderentes D = 12,7 mm - fornecimento e instalação</t>
  </si>
  <si>
    <t>4507780</t>
  </si>
  <si>
    <t>Ancoragem ativa para lajes com 3 cordoalhas aderentes D = 15,2 mm - fornecimento e instalação</t>
  </si>
  <si>
    <t>4507781</t>
  </si>
  <si>
    <t>Ancoragem ativa para lajes com 4 cordoalhas aderentes D = 12,7 mm - fornecimento e instalação</t>
  </si>
  <si>
    <t>4507782</t>
  </si>
  <si>
    <t>Ancoragem ativa para lajes com 4 cordoalhas aderentes D = 15,2 mm - fornecimento e instalação</t>
  </si>
  <si>
    <t>4507785</t>
  </si>
  <si>
    <t>Ancoragem passiva com 10 cordoalhas aderentes D = 12,7 mm - fornecimento e instalação</t>
  </si>
  <si>
    <t>4508194</t>
  </si>
  <si>
    <t>Ancoragem passiva com 10 cordoalhas aderentes D = 15,2 mm - fornecimento e instalação</t>
  </si>
  <si>
    <t>4507786</t>
  </si>
  <si>
    <t>Ancoragem passiva com 12 cordoalhas aderentes D = 12,7 mm - fornecimento e instalação</t>
  </si>
  <si>
    <t>4507787</t>
  </si>
  <si>
    <t>Ancoragem passiva com 12 cordoalhas aderentes D = 15,2 mm - fornecimento e instalação</t>
  </si>
  <si>
    <t>4507788</t>
  </si>
  <si>
    <t>Ancoragem passiva com 15 cordoalhas aderentes D = 12,7 mm - fornecimento e instalação</t>
  </si>
  <si>
    <t>4507789</t>
  </si>
  <si>
    <t>Ancoragem passiva com 15 cordoalhas aderentes D = 15,2 mm - fornecimento e instalação</t>
  </si>
  <si>
    <t>4507790</t>
  </si>
  <si>
    <t>Ancoragem passiva com 19 cordoalhas aderentes D = 12,7 mm - fornecimento e instalação</t>
  </si>
  <si>
    <t>4507791</t>
  </si>
  <si>
    <t>Ancoragem passiva com 19 cordoalhas aderentes D = 15,2 mm - fornecimento e instalação</t>
  </si>
  <si>
    <t>4507792</t>
  </si>
  <si>
    <t>Ancoragem passiva com 22 cordoalhas aderentes D = 12,7 mm - fornecimento e instalação</t>
  </si>
  <si>
    <t>4507793</t>
  </si>
  <si>
    <t>Ancoragem passiva com 22 cordoalhas aderentes D = 15,2 mm - fornecimento e instalação</t>
  </si>
  <si>
    <t>4507794</t>
  </si>
  <si>
    <t>Ancoragem passiva com 27 cordoalhas aderentes D = 12,7 mm - fornecimento e instalação</t>
  </si>
  <si>
    <t>4507795</t>
  </si>
  <si>
    <t>Ancoragem passiva com 27 cordoalhas aderentes D = 15,2 mm - fornecimento e instalação</t>
  </si>
  <si>
    <t>4507796</t>
  </si>
  <si>
    <t>Ancoragem passiva com 31 cordoalhas aderentes D = 12,7 mm - fornecimento e instalação</t>
  </si>
  <si>
    <t>4508190</t>
  </si>
  <si>
    <t>Ancoragem passiva com 31 cordoalhas aderentes D = 15,2 mm - fornecimento e instalação</t>
  </si>
  <si>
    <t>4507797</t>
  </si>
  <si>
    <t>Ancoragem passiva com 4 cordoalhas aderentes D = 12,7 mm - fornecimento e instalação</t>
  </si>
  <si>
    <t>4507798</t>
  </si>
  <si>
    <t>Ancoragem passiva com 4 cordoalhas aderentes D = 15,2 mm - fornecimento e instalação</t>
  </si>
  <si>
    <t>4507799</t>
  </si>
  <si>
    <t>Ancoragem passiva com 6 cordoalhas aderentes D = 12,7 mm - fornecimento e instalação</t>
  </si>
  <si>
    <t>4507800</t>
  </si>
  <si>
    <t>Ancoragem passiva com 6 cordoalhas aderentes D = 15,2 mm - fornecimento e instalação</t>
  </si>
  <si>
    <t>4507801</t>
  </si>
  <si>
    <t>Ancoragem passiva com 7 cordoalhas aderentes D = 12,7 mm - fornecimento e instalação</t>
  </si>
  <si>
    <t>4507802</t>
  </si>
  <si>
    <t>Ancoragem passiva com 7 cordoalhas aderentes D = 15,2 mm - fornecimento e instalação</t>
  </si>
  <si>
    <t>4507803</t>
  </si>
  <si>
    <t>Ancoragem passiva com 8 cordoalhas aderentes D = 12,7 mm - fornecimento e instalação</t>
  </si>
  <si>
    <t>4508191</t>
  </si>
  <si>
    <t>Ancoragem passiva com 8 cordoalhas aderentes D = 15,2 mm - fornecimento e instalação</t>
  </si>
  <si>
    <t>4507804</t>
  </si>
  <si>
    <t>Ancoragem passiva com 9 cordoalhas aderentes D = 12,7 mm - fornecimento e instalação</t>
  </si>
  <si>
    <t>4507805</t>
  </si>
  <si>
    <t>Ancoragem passiva com 9 cordoalhas aderentes D = 15,2 mm - fornecimento e instalação</t>
  </si>
  <si>
    <t>4507806</t>
  </si>
  <si>
    <t>Ancoragem passiva para lajes com 1 cordoalha aderente D = 12,7 mm - fornecimento e instalação</t>
  </si>
  <si>
    <t>4507807</t>
  </si>
  <si>
    <t>Ancoragem passiva para lajes com 1 cordoalha aderente D = 15,2 mm - fornecimento e instalação</t>
  </si>
  <si>
    <t>4507866</t>
  </si>
  <si>
    <t>Ancoragem passiva para lajes com 1 cordoalha engraxada D = 12,7 mm - fornecimento e instalação</t>
  </si>
  <si>
    <t>4507867</t>
  </si>
  <si>
    <t>Ancoragem passiva para lajes com 1 cordoalha engraxada D = 15,2 mm - fornecimento e instalação</t>
  </si>
  <si>
    <t>4507808</t>
  </si>
  <si>
    <t>Ancoragem passiva para lajes com 2 cordoalhas aderentes D = 12,7 mm - fornecimento e instalação</t>
  </si>
  <si>
    <t>4507809</t>
  </si>
  <si>
    <t>Ancoragem passiva para lajes com 2 cordoalhas aderentes D = 15,2 mm - fornecimento e instalação</t>
  </si>
  <si>
    <t>4507810</t>
  </si>
  <si>
    <t>Ancoragem passiva para lajes com 3 cordoalhas aderentes D = 12,7 mm - fornecimento e instalação</t>
  </si>
  <si>
    <t>4507811</t>
  </si>
  <si>
    <t>Ancoragem passiva para lajes com 3 cordoalhas aderentes D = 15,2 mm - fornecimento e instalação</t>
  </si>
  <si>
    <t>4507812</t>
  </si>
  <si>
    <t>Ancoragem passiva para lajes com 4 cordoalhas aderentes D = 12,7 mm - fornecimento e instalação</t>
  </si>
  <si>
    <t>4507813</t>
  </si>
  <si>
    <t>Ancoragem passiva para lajes com 4 cordoalhas aderentes D = 15,2 mm - fornecimento e instalação</t>
  </si>
  <si>
    <t>4507851</t>
  </si>
  <si>
    <t>Bainha metálica ovalizada seção 19 x 36 mm para 1 cordoalha D = 12,7 mm - fornecimento, instalação e injeção de nata de cimento</t>
  </si>
  <si>
    <t>4507852</t>
  </si>
  <si>
    <t>Bainha metálica ovalizada seção 19 x 36 mm para 2 cordoalhas D = 12,7 mm - fornecimento, instalação e injeção de nata de cimento</t>
  </si>
  <si>
    <t>4507853</t>
  </si>
  <si>
    <t>Bainha metálica ovalizada seção 19 x 48 mm para 3 cordoalhas D = 12,7 mm - fornecimento, instalação e injeção de nata de cimento</t>
  </si>
  <si>
    <t>4507854</t>
  </si>
  <si>
    <t>Bainha metálica ovalizada seção 19 x 62 mm para 4 cordoalhas D = 12,7 mm - fornecimento, instalação e injeção de nata de cimento</t>
  </si>
  <si>
    <t>4507855</t>
  </si>
  <si>
    <t>Bainha metálica ovalizada seção 22 x 32 mm para 1 cordoalha D = 15,2 mm - fornecimento, instalação e injeção de nata de cimento</t>
  </si>
  <si>
    <t>4507856</t>
  </si>
  <si>
    <t>Bainha metálica ovalizada seção 22 x 32 mm para 2 cordoalhas D = 15,2 mm - fornecimento, instalação e injeção de nata de cimento</t>
  </si>
  <si>
    <t>4507857</t>
  </si>
  <si>
    <t>Bainha metálica ovalizada seção 22 x 55 mm para 3 cordoalhas D = 15,2 mm - fornecimento, instalação e injeção de nata de cimento</t>
  </si>
  <si>
    <t>4507858</t>
  </si>
  <si>
    <t>Bainha metálica ovalizada seção 22 x 73 mm para 4 cordoalhas D = 15,2 mm - fornecimento, instalação e injeção de nata de cimento</t>
  </si>
  <si>
    <t>4508177</t>
  </si>
  <si>
    <t>Bainha metálica redonda D = 100 mm para 21 cordoalhas D = 15,2 mm - fornecimento, instalação e injeção de nata de cimento</t>
  </si>
  <si>
    <t>4508178</t>
  </si>
  <si>
    <t>Bainha metálica redonda D = 100 mm para 22 cordoalhas D = 15,2 mm - fornecimento, instalação e injeção de nata de cimento</t>
  </si>
  <si>
    <t>4507821</t>
  </si>
  <si>
    <t>Bainha metálica redonda D = 100 mm para 24 cordoalhas D = 15,2 mm - fornecimento, instalação e injeção de nata de cimento</t>
  </si>
  <si>
    <t>4507822</t>
  </si>
  <si>
    <t>Bainha metálica redonda D = 100 mm para 25 cordoalhas D = 15,2 mm - fornecimento, instalação e injeção de nata de cimento</t>
  </si>
  <si>
    <t>4507823</t>
  </si>
  <si>
    <t>Bainha metálica redonda D = 100 mm para 30 cordoalhas D = 12,7 mm - fornecimento, instalação e injeção de nata de cimento</t>
  </si>
  <si>
    <t>4508188</t>
  </si>
  <si>
    <t>Bainha metálica redonda D = 100 mm para 31 cordoalhas D = 12,7 mm - fornecimento, instalação e injeção de nata de cimento</t>
  </si>
  <si>
    <t>4507824</t>
  </si>
  <si>
    <t>Bainha metálica redonda D = 110 mm para 27 cordoalhas D = 15,2 mm - fornecimento, instalação e injeção de nata de cimento</t>
  </si>
  <si>
    <t>4507825</t>
  </si>
  <si>
    <t>Bainha metálica redonda D = 110 mm para 37 cordoalhas D = 12,7 mm - fornecimento, instalação e injeção de nata de cimento</t>
  </si>
  <si>
    <t>4507826</t>
  </si>
  <si>
    <t>Bainha metálica redonda D = 120 mm para 30 cordoalhas D = 15,2 mm - fornecimento, instalação e injeção de nata de cimento</t>
  </si>
  <si>
    <t>4508179</t>
  </si>
  <si>
    <t>Bainha metálica redonda D = 120 mm para 31 cordoalhas D = 15,2 mm - fornecimento, instalação e injeção de nata de cimento</t>
  </si>
  <si>
    <t>4507827</t>
  </si>
  <si>
    <t>Bainha metálica redonda D = 130 mm para 37 cordoalhas D = 15,2 mm - fornecimento, instalação e injeção de nata de cimento</t>
  </si>
  <si>
    <t>4508180</t>
  </si>
  <si>
    <t>Bainha metálica redonda D = 30 mm para 2 cordoalhas D = 12,7 mm - fornecimento, instalação e injeção de nata de cimento</t>
  </si>
  <si>
    <t>4507739</t>
  </si>
  <si>
    <t>Bainha metálica redonda D = 35 mm para 2 cordoalhas D = 15,2 mm - fornecimento, instalação e injeção de nata de cimento</t>
  </si>
  <si>
    <t>4508181</t>
  </si>
  <si>
    <t>Bainha metálica redonda D = 35 mm para 3 cordoalhas D = 12,7 mm - fornecimento, instalação e injeção de nata de cimento</t>
  </si>
  <si>
    <t>4508125</t>
  </si>
  <si>
    <t>Bainha metálica redonda D = 40 mm para 3 cordoalhas D = 15,2 mm - fornecimento, instalação e injeção de nata de cimento</t>
  </si>
  <si>
    <t>4507828</t>
  </si>
  <si>
    <t>Bainha metálica redonda D = 40 mm para 4 cordoalhas D = 12,7 mm - fornecimento, instalação e injeção de nata de cimento</t>
  </si>
  <si>
    <t>4507829</t>
  </si>
  <si>
    <t>Bainha metálica redonda D = 45 mm para 4 cordoalhas D = 15,2 mm - fornecimento, instalação e injeção de nata de cimento</t>
  </si>
  <si>
    <t>4508182</t>
  </si>
  <si>
    <t>Bainha metálica redonda D = 45 mm para 5 cordoalhas D = 12,7 mm - fornecimento, instalação e injeção de nata de cimento</t>
  </si>
  <si>
    <t>4508092</t>
  </si>
  <si>
    <t>Bainha metálica redonda D = 50 mm para 5 cordoalhas D = 15,2 mm - fornecimento, instalação e injeção de nata de cimento</t>
  </si>
  <si>
    <t>4507830</t>
  </si>
  <si>
    <t>Bainha metálica redonda D = 50 mm para 6 cordoalhas D = 12,7 mm - fornecimento, instalação e injeção de nata de cimento</t>
  </si>
  <si>
    <t>4508183</t>
  </si>
  <si>
    <t>Bainha metálica redonda D = 55 mm para 7 cordoalhas D = 12,7 mm - fornecimento, instalação e injeção de nata de cimento</t>
  </si>
  <si>
    <t>4507831</t>
  </si>
  <si>
    <t>Bainha metálica redonda D = 55 mm para 8 cordoalhas D = 12,7 mm - fornecimento, instalação e injeção de nata de cimento</t>
  </si>
  <si>
    <t>4507832</t>
  </si>
  <si>
    <t>Bainha metálica redonda D = 60 mm para 6 cordoalhas D = 15,2 mm - fornecimento, instalação e injeção de nata de cimento</t>
  </si>
  <si>
    <t>4507833</t>
  </si>
  <si>
    <t>Bainha metálica redonda D = 60 mm para 9 cordoalhas D = 12,7 mm - fornecimento, instalação e injeção de nata de cimento</t>
  </si>
  <si>
    <t>4507834</t>
  </si>
  <si>
    <t>Bainha metálica redonda D = 65 mm para 10 cordoalhas D = 12,7 mm - fornecimento, instalação e injeção de nata de cimento</t>
  </si>
  <si>
    <t>4508184</t>
  </si>
  <si>
    <t>Bainha metálica redonda D = 65 mm para 11 cordoalhas D = 12,7 mm - fornecimento, instalação e injeção de nata de cimento</t>
  </si>
  <si>
    <t>4507835</t>
  </si>
  <si>
    <t>Bainha metálica redonda D = 65 mm para 12 cordoalhas D = 12,7 mm - fornecimento, instalação e injeção de nata de cimento</t>
  </si>
  <si>
    <t>4508174</t>
  </si>
  <si>
    <t>Bainha metálica redonda D = 65 mm para 7 cordoalhas D = 15,2 mm - fornecimento, instalação e injeção de nata de cimento</t>
  </si>
  <si>
    <t>4507836</t>
  </si>
  <si>
    <t>Bainha metálica redonda D = 65 mm para 8 cordoalhas D = 15,2 mm - fornecimento, instalação e injeção de nata de cimento</t>
  </si>
  <si>
    <t>4507837</t>
  </si>
  <si>
    <t>Bainha metálica redonda D = 70 mm para 15 cordoalhas D = 12,7 mm - fornecimento, instalação e injeção de nata de cimento</t>
  </si>
  <si>
    <t>4507838</t>
  </si>
  <si>
    <t>Bainha metálica redonda D = 70 mm para 9 cordoalhas D = 15,2 mm - fornecimento, instalação e injeção de nata de cimento</t>
  </si>
  <si>
    <t>4507839</t>
  </si>
  <si>
    <t>Bainha metálica redonda D = 75 mm para 10 cordoalhas D = 15,2 mm - fornecimento, instalação e injeção de nata de cimento</t>
  </si>
  <si>
    <t>4508175</t>
  </si>
  <si>
    <t>Bainha metálica redonda D = 75 mm para 11 cordoalhas D = 15,2 mm - fornecimento, instalação e injeção de nata de cimento</t>
  </si>
  <si>
    <t>4507840</t>
  </si>
  <si>
    <t>Bainha metálica redonda D = 75 mm para 16 cordoalhas D = 12,7 mm - fornecimento, instalação e injeção de nata de cimento</t>
  </si>
  <si>
    <t>4507841</t>
  </si>
  <si>
    <t>Bainha metálica redonda D = 75 mm para 18 cordoalhas D = 12,7 mm - fornecimento, instalação e injeção de nata de cimento</t>
  </si>
  <si>
    <t>4507842</t>
  </si>
  <si>
    <t>Bainha metálica redonda D = 80 mm para 12 cordoalhas D = 15,2 mm - fornecimento, instalação e injeção de nata de cimento</t>
  </si>
  <si>
    <t>4508185</t>
  </si>
  <si>
    <t>Bainha metálica redonda D = 80 mm para 19 cordoalhas D = 12,7 mm - fornecimento, instalação e injeção de nata de cimento</t>
  </si>
  <si>
    <t>4507843</t>
  </si>
  <si>
    <t>Bainha metálica redonda D = 80 mm para 20 cordoalhas D = 12,7 mm - fornecimento, instalação e injeção de nata de cimento</t>
  </si>
  <si>
    <t>4507844</t>
  </si>
  <si>
    <t>Bainha metálica redonda D = 85 mm para 15 cordoalhas D = 15,2 mm - fornecimento, instalação e injeção de nata de cimento</t>
  </si>
  <si>
    <t>4508186</t>
  </si>
  <si>
    <t>Bainha metálica redonda D = 85 mm para 21 cordoalhas D = 12,7 mm - fornecimento, instalação e injeção de nata de cimento</t>
  </si>
  <si>
    <t>4508187</t>
  </si>
  <si>
    <t>Bainha metálica redonda D = 85 mm para 22 cordoalhas D = 12,7 mm - fornecimento, instalação e injeção de nata de cimento</t>
  </si>
  <si>
    <t>4507845</t>
  </si>
  <si>
    <t>Bainha metálica redonda D = 85 mm para 24 cordoalhas D = 12,7 mm - fornecimento, instalação e injeção de nata de cimento</t>
  </si>
  <si>
    <t>4507846</t>
  </si>
  <si>
    <t>Bainha metálica redonda D = 85 mm para 25 cordoalhas D = 12,7 mm - fornecimento, instalação e injeção de nata de cimento</t>
  </si>
  <si>
    <t>4507847</t>
  </si>
  <si>
    <t>Bainha metálica redonda D = 90 mm para 16 cordoalhas D = 15,2 mm - fornecimento, instalação e injeção de nata de cimento</t>
  </si>
  <si>
    <t>4507848</t>
  </si>
  <si>
    <t>Bainha metálica redonda D = 90 mm para 18 cordoalhas D = 15,2 mm - fornecimento, instalação e injeção de nata de cimento</t>
  </si>
  <si>
    <t>4507849</t>
  </si>
  <si>
    <t>Bainha metálica redonda D = 90 mm para 27 cordoalhas D = 12,7 mm - fornecimento, instalação e injeção de nata de cimento</t>
  </si>
  <si>
    <t>4508176</t>
  </si>
  <si>
    <t>Bainha metálica redonda D = 95 mm para 19 cordoalhas D = 15,2 mm - fornecimento, instalação e injeção de nata de cimento</t>
  </si>
  <si>
    <t>4507850</t>
  </si>
  <si>
    <t>Bainha metálica redonda D = 95 mm para 20 cordoalhas D = 15,2 mm - fornecimento, instalação e injeção de nata de cimento</t>
  </si>
  <si>
    <t>4507956</t>
  </si>
  <si>
    <t>Cordoalha CP 190 RB D = 12,7 mm - fornecimento e instalação</t>
  </si>
  <si>
    <t>4507957</t>
  </si>
  <si>
    <t>Cordoalha CP 190 RB D = 15,2 mm - fornecimento e instalação</t>
  </si>
  <si>
    <t>4507958</t>
  </si>
  <si>
    <t>Cordoalha engraxada CP 190 RB D = 12,7 mm - fornecimento e instalação</t>
  </si>
  <si>
    <t>4507959</t>
  </si>
  <si>
    <t>Cordoalha engraxada CP 190 RB D = 15,2 mm - fornecimento e instalação</t>
  </si>
  <si>
    <t>4516138</t>
  </si>
  <si>
    <t>Gaiola metálica em cantoneira para armazenamento e manipulação de cordoalha - confecção</t>
  </si>
  <si>
    <t>4516137</t>
  </si>
  <si>
    <t>Nicho de madeira para dispositivo de ancoragem de protensão - confecção e instalação</t>
  </si>
  <si>
    <t>4805755</t>
  </si>
  <si>
    <t>Apiloamento manual</t>
  </si>
  <si>
    <t>4805756</t>
  </si>
  <si>
    <t>Apiloamento manual de superfície com espessura de 15 cm</t>
  </si>
  <si>
    <t>4816020</t>
  </si>
  <si>
    <t>Areia extraída com draga de sucção tipo bomba</t>
  </si>
  <si>
    <t>4816019</t>
  </si>
  <si>
    <t>Areia extraída com escavadeira hidráulica de longo alcance</t>
  </si>
  <si>
    <t>4816018</t>
  </si>
  <si>
    <t>Areia extraída com trator e carregadeira</t>
  </si>
  <si>
    <t>4816012</t>
  </si>
  <si>
    <t>Brita produzida em central de britagem de 80 m³/h</t>
  </si>
  <si>
    <t>4815805</t>
  </si>
  <si>
    <t>Calandragem de chapa metálica com espessura de 3 mm</t>
  </si>
  <si>
    <t>4815802</t>
  </si>
  <si>
    <t>Calandragem de chapa metálica com espessura de 5 mm</t>
  </si>
  <si>
    <t>4805754</t>
  </si>
  <si>
    <t>Compactação manual com soquete vibratório</t>
  </si>
  <si>
    <t>4816145</t>
  </si>
  <si>
    <t>Confecção de canaleta meia cana D = 0,30 m - areia e brita comerciais</t>
  </si>
  <si>
    <t>4816144</t>
  </si>
  <si>
    <t>Confecção de canaleta meia cana D = 0,30 m - areia extraída e brita produzida</t>
  </si>
  <si>
    <t>4816147</t>
  </si>
  <si>
    <t>Confecção de canaleta meia cana D = 0,40 m - areia e brita comerciais</t>
  </si>
  <si>
    <t>4816146</t>
  </si>
  <si>
    <t>Confecção de canaleta meia cana D = 0,40 m - areia extraída e brita produzida</t>
  </si>
  <si>
    <t>4816121</t>
  </si>
  <si>
    <t>Confecção de tubos de concreto D = 0,20 m - areia e brita comerciais</t>
  </si>
  <si>
    <t>4816120</t>
  </si>
  <si>
    <t>Confecção de tubos de concreto D = 0,20 m - areia extraída e brita produzida</t>
  </si>
  <si>
    <t>4816123</t>
  </si>
  <si>
    <t>Confecção de tubos de concreto D = 0,30 m - areia e brita comerciais</t>
  </si>
  <si>
    <t>4816122</t>
  </si>
  <si>
    <t>Confecção de tubos de concreto D = 0,30 m - areia extraída e brita produzida</t>
  </si>
  <si>
    <t>4816125</t>
  </si>
  <si>
    <t>Confecção de tubos de concreto D = 0,40 m - areia e brita comerciais</t>
  </si>
  <si>
    <t>4816124</t>
  </si>
  <si>
    <t>Confecção de tubos de concreto D = 0,40 m - areia extraída e brita produzida</t>
  </si>
  <si>
    <t>4816022</t>
  </si>
  <si>
    <t>Confecção de tubos de concreto D = 0,50 m - areia e brita comerciais</t>
  </si>
  <si>
    <t>4816021</t>
  </si>
  <si>
    <t>Confecção de tubos de concreto D = 0,50 m - areia extraída e brita produzida</t>
  </si>
  <si>
    <t>4816106</t>
  </si>
  <si>
    <t>Confecção de tubos de concreto perfurado D = 0,20 m - areia e brita comerciais</t>
  </si>
  <si>
    <t>4816105</t>
  </si>
  <si>
    <t>Confecção de tubos de concreto perfurado D = 0,20 m - areia extraída e brita produzida</t>
  </si>
  <si>
    <t>4816108</t>
  </si>
  <si>
    <t>Confecção de tubos de concreto perfurado D = 0,30 m - areia e brita comerciais</t>
  </si>
  <si>
    <t>4816107</t>
  </si>
  <si>
    <t>Confecção de tubos de concreto perfurado D = 0,30 m - areia extraída e brita produzida</t>
  </si>
  <si>
    <t>4816110</t>
  </si>
  <si>
    <t>Confecção de tubos de concreto perfurado D = 0,40 m - areia e brita comerciais</t>
  </si>
  <si>
    <t>4816109</t>
  </si>
  <si>
    <t>Confecção de tubos de concreto perfurado D = 0,40 m - areia extraída e brita produzida</t>
  </si>
  <si>
    <t>4816100</t>
  </si>
  <si>
    <t>Confecção de tubos de concreto poroso D = 0,20 m - areia e brita comerciais</t>
  </si>
  <si>
    <t>4816099</t>
  </si>
  <si>
    <t>Confecção de tubos de concreto poroso D = 0,20 m - areia extraída e brita produzida</t>
  </si>
  <si>
    <t>4816102</t>
  </si>
  <si>
    <t>Confecção de tubos de concreto poroso D = 0,30 m - areia e brita comerciais</t>
  </si>
  <si>
    <t>4816101</t>
  </si>
  <si>
    <t>Confecção de tubos de concreto poroso D = 0,30 m - areia extraída e brita produzida</t>
  </si>
  <si>
    <t>4816104</t>
  </si>
  <si>
    <t>Confecção de tubos de concreto poroso D = 0,40 m - areia e brita comerciais</t>
  </si>
  <si>
    <t>4816103</t>
  </si>
  <si>
    <t>Confecção de tubos de concreto poroso D = 0,40 m - areia extraída e brita produzida</t>
  </si>
  <si>
    <t>4815804</t>
  </si>
  <si>
    <t>Dobramento de chapas de alumínio com espessura de 1,5 mm e comprimento de dobra de até 500 mm</t>
  </si>
  <si>
    <t>4816002</t>
  </si>
  <si>
    <t>Escavação de tunnel liner em material de 3ª categoria</t>
  </si>
  <si>
    <t>4805765</t>
  </si>
  <si>
    <t>Escavação de vala em material de 3ª categoria</t>
  </si>
  <si>
    <t>4816000</t>
  </si>
  <si>
    <t>Escavação manual de tunnel liner em material de 1ª categoria</t>
  </si>
  <si>
    <t>4816001</t>
  </si>
  <si>
    <t>Escavação manual de tunnel liner em material de 2ª categoria</t>
  </si>
  <si>
    <t>4805752</t>
  </si>
  <si>
    <t>Escavação manual em material de 1ª categoria na profundidade de 2 a 3 m</t>
  </si>
  <si>
    <t>4805753</t>
  </si>
  <si>
    <t>Escavação manual em material de 1ª categoria na profundidade de 3 a 4 m</t>
  </si>
  <si>
    <t>4805750</t>
  </si>
  <si>
    <t>Escavação manual em material de 1ª categoria na profundidade de até 1 m</t>
  </si>
  <si>
    <t>4805767</t>
  </si>
  <si>
    <t>Escavação manual em material de 2ª categoria na profundidade de 1 a 2 m</t>
  </si>
  <si>
    <t>4805769</t>
  </si>
  <si>
    <t>Escavação manual em material de 2ª categoria na profundidade de 2 a 3 m</t>
  </si>
  <si>
    <t>4805770</t>
  </si>
  <si>
    <t>Escavação manual em material de 2ª categoria na profundidade de 3 a 4 m</t>
  </si>
  <si>
    <t>4805760</t>
  </si>
  <si>
    <t>Escavação manual em material de 2ª categoria na profundidade de até 1 m</t>
  </si>
  <si>
    <t>4805757</t>
  </si>
  <si>
    <t>Escavação mecânica de vala em material de 1ª categoria</t>
  </si>
  <si>
    <t>4805762</t>
  </si>
  <si>
    <t>Escavação mecânica de vala em material de 2ª categoria</t>
  </si>
  <si>
    <t>4806395</t>
  </si>
  <si>
    <t>Fixação de parafuso em estrutura metálica</t>
  </si>
  <si>
    <t>4816003</t>
  </si>
  <si>
    <t>Iluminação provisória para tunnel liner</t>
  </si>
  <si>
    <t>4816017</t>
  </si>
  <si>
    <t>Material pétreo produzido em britador de mandíbulas móvel - camada final de aterro em rocha</t>
  </si>
  <si>
    <t>4816023</t>
  </si>
  <si>
    <t>Operação de mergulho autônomo em profundidade de até 20 m</t>
  </si>
  <si>
    <t>4816025</t>
  </si>
  <si>
    <t>Operação de mergulho dependente em profundidade de 30 a 50 m - inclusive descompressão</t>
  </si>
  <si>
    <t>4816024</t>
  </si>
  <si>
    <t>Operação de mergulho dependente em profundidade de até 30 m - inclusive descompressão</t>
  </si>
  <si>
    <t>4816005</t>
  </si>
  <si>
    <t>Pedra de mão produzida manualmente</t>
  </si>
  <si>
    <t>4816016</t>
  </si>
  <si>
    <t>Rachão ou pedra de mão produzida</t>
  </si>
  <si>
    <t>4815671</t>
  </si>
  <si>
    <t>Reaterro e compactação com soquete vibratório</t>
  </si>
  <si>
    <t>4815803</t>
  </si>
  <si>
    <t>Rebordeamento de chapa metálica com espessura de 5 mm</t>
  </si>
  <si>
    <t>4816011</t>
  </si>
  <si>
    <t>Recarga de cilindro com ar respirável para atividades de mergulho</t>
  </si>
  <si>
    <t>4816014</t>
  </si>
  <si>
    <t>Rocha para britagem com perfuratriz manual</t>
  </si>
  <si>
    <t>4816010</t>
  </si>
  <si>
    <t>Rocha para britagem com perfuratriz sobre esteira</t>
  </si>
  <si>
    <t>4816015</t>
  </si>
  <si>
    <t>Rocha para britagem com perfuratriz sobre esteira - camada final de aterro em rocha</t>
  </si>
  <si>
    <t>4816119</t>
  </si>
  <si>
    <t>Selo de argila apiloado (solo local)</t>
  </si>
  <si>
    <t>4816004</t>
  </si>
  <si>
    <t>Ventilação provisória para tunnel liner</t>
  </si>
  <si>
    <t>4915652</t>
  </si>
  <si>
    <t>Bico de adesão para injeção de adesivo estrutural à base de resina epóxi - fornecimento, instalação e retirada</t>
  </si>
  <si>
    <t>4915651</t>
  </si>
  <si>
    <t>Bico de perfuração para injeção de adesivo estrutural à base de resina epóxi - fornecimento, instalação e retirada</t>
  </si>
  <si>
    <t>4915723</t>
  </si>
  <si>
    <t>Caiação manual com fixador de cal</t>
  </si>
  <si>
    <t>4915724</t>
  </si>
  <si>
    <t>Caiação mecanizada com fixador de cal</t>
  </si>
  <si>
    <t>4915637</t>
  </si>
  <si>
    <t>Capa selante - areia comercial</t>
  </si>
  <si>
    <t>4915779</t>
  </si>
  <si>
    <t>Capa selante - areia extraída</t>
  </si>
  <si>
    <t>4915638</t>
  </si>
  <si>
    <t>Capa selante - brita produzida</t>
  </si>
  <si>
    <t>4915636</t>
  </si>
  <si>
    <t>Capa selante - pedrisco comercial</t>
  </si>
  <si>
    <t>4915744</t>
  </si>
  <si>
    <t>Capina manual</t>
  </si>
  <si>
    <t>4915700</t>
  </si>
  <si>
    <t>Combate à exsudação - areia comercial</t>
  </si>
  <si>
    <t>4915590</t>
  </si>
  <si>
    <t>Combate à exsudação - areia extraída</t>
  </si>
  <si>
    <t>4915591</t>
  </si>
  <si>
    <t>Combate à exsudação - brita produzida</t>
  </si>
  <si>
    <t>4915701</t>
  </si>
  <si>
    <t>Combate à exsudação - pedrisco comercial</t>
  </si>
  <si>
    <t>4915703</t>
  </si>
  <si>
    <t>Correção de defeitos com mistura betuminosa</t>
  </si>
  <si>
    <t>4915705</t>
  </si>
  <si>
    <t>4915743</t>
  </si>
  <si>
    <t>Corte e limpeza de áreas gramadas</t>
  </si>
  <si>
    <t>4915768</t>
  </si>
  <si>
    <t>Corte e remoção de árvores</t>
  </si>
  <si>
    <t>4915713</t>
  </si>
  <si>
    <t>Desobstrução de bueiro</t>
  </si>
  <si>
    <t>4915650</t>
  </si>
  <si>
    <t>Injeção de adesivo estrutural à base de resina epóxi de baixa viscosidade para tratamento de fissuras em estruturas de concreto - fornecimento e aplicação manual</t>
  </si>
  <si>
    <t>4915645</t>
  </si>
  <si>
    <t>Injeção de adesivo estrutural à base de resina epóxi de baixa viscosidade para tratamento de fissuras em estruturas de concreto - fornecimento e aplicação mecanizada</t>
  </si>
  <si>
    <t>4915712</t>
  </si>
  <si>
    <t>Limpeza de bueiro</t>
  </si>
  <si>
    <t>4915711</t>
  </si>
  <si>
    <t>Limpeza de descida d'água</t>
  </si>
  <si>
    <t>4915790</t>
  </si>
  <si>
    <t>Limpeza de emulsão asfáltica ou asfalto diluído derramados na pista - remoção com minicarregadeira com vassoura e descarga livre</t>
  </si>
  <si>
    <t>4915793</t>
  </si>
  <si>
    <t>Limpeza de líquidos combustíveis derramados na pista - remoção com minicarregadeira com vassoura e descarga livre</t>
  </si>
  <si>
    <t>4915792</t>
  </si>
  <si>
    <t>Limpeza de material asfáltico derramado fora da pista - remoção com escavadeira hidráulica e caminhão basculante</t>
  </si>
  <si>
    <t>4915718</t>
  </si>
  <si>
    <t>Limpeza de placa de sinalização</t>
  </si>
  <si>
    <t>4915672</t>
  </si>
  <si>
    <t>Limpeza de ponte</t>
  </si>
  <si>
    <t>4915708</t>
  </si>
  <si>
    <t>Limpeza de sarjeta e meio-fio</t>
  </si>
  <si>
    <t>4915710</t>
  </si>
  <si>
    <t>Limpeza de vala de drenagem</t>
  </si>
  <si>
    <t>4915709</t>
  </si>
  <si>
    <t>Limpeza de valeta de corte</t>
  </si>
  <si>
    <t>4915686</t>
  </si>
  <si>
    <t>Limpeza e desobstrução de dispositivos de drenagem em OAE</t>
  </si>
  <si>
    <t>4915687</t>
  </si>
  <si>
    <t>Limpeza e desobstrução de drenos de obras de contenção</t>
  </si>
  <si>
    <t>4915634</t>
  </si>
  <si>
    <t>Limpeza e desobstrução mecanizada de bueiros com diâmetro acima de 1,00 até 1,50 m</t>
  </si>
  <si>
    <t>4915633</t>
  </si>
  <si>
    <t>Limpeza e desobstrução mecanizada de bueiros com diâmetro de até 1,00 m</t>
  </si>
  <si>
    <t>4915714</t>
  </si>
  <si>
    <t>Limpeza e enchimento com resina epóxi de fissuras niveladas com abertura máxima de 0,4 mm e profundidade de 20 mm em pavimento de concreto que não atravessam toda a espessura da placa</t>
  </si>
  <si>
    <t>4915759</t>
  </si>
  <si>
    <t>Limpeza e remoção de vegetação junto aos aparelhos de apoio de OAE com o uso de herbicida</t>
  </si>
  <si>
    <t>4915758</t>
  </si>
  <si>
    <t>Limpeza e remoção de vegetação nas juntas de dilatação com o uso de herbicida</t>
  </si>
  <si>
    <t>4915640</t>
  </si>
  <si>
    <t>Limpeza e remoção manual de material retido em terra firme em OAE</t>
  </si>
  <si>
    <t>4915639</t>
  </si>
  <si>
    <t>Limpeza em superfície de concreto com escova de aço</t>
  </si>
  <si>
    <t>4915695</t>
  </si>
  <si>
    <t>Limpeza, serragem e enchimento de fissuras niveladas com abertura entre 0,4 mm e 1,0 mm e profundidade de 25 mm em pavimento de concreto com CAP</t>
  </si>
  <si>
    <t>4915696</t>
  </si>
  <si>
    <t>Limpeza, serragem e enchimento de fissuras niveladas com abertura entre 0,4 mm e 1,0 mm e profundidade de 25 mm em pavimento de concreto com CAP com polímero</t>
  </si>
  <si>
    <t>4915694</t>
  </si>
  <si>
    <t>Limpeza, serragem e enchimento de fissuras niveladas com abertura entre 0,4 mm e 1,0 mm e profundidade de 25 mm em pavimento de concreto com selante elástico a frio</t>
  </si>
  <si>
    <t>4915654</t>
  </si>
  <si>
    <t>Lixamento mecanizado em superfície de concreto</t>
  </si>
  <si>
    <t>4900001</t>
  </si>
  <si>
    <t>Material de base</t>
  </si>
  <si>
    <t>4915801</t>
  </si>
  <si>
    <t>Mistura betuminosa</t>
  </si>
  <si>
    <t>4916290</t>
  </si>
  <si>
    <t>Mistura betuminosa a frio executada em betoneira - faixa C - areia e brita comerciais</t>
  </si>
  <si>
    <t>4915765</t>
  </si>
  <si>
    <t>Poda de árvores com 5,0 m a 7,5 m de altura</t>
  </si>
  <si>
    <t>4915766</t>
  </si>
  <si>
    <t>Poda de árvores com 7,5 m a 10 m de altura</t>
  </si>
  <si>
    <t>4915764</t>
  </si>
  <si>
    <t>Poda de árvores com até 5 m de altura</t>
  </si>
  <si>
    <t>4915767</t>
  </si>
  <si>
    <t>Poda de árvores com mais de 10 m de altura</t>
  </si>
  <si>
    <t>4915777</t>
  </si>
  <si>
    <t>Reassentamento manual de meio-fio com material arrancado da pista</t>
  </si>
  <si>
    <t>4915618</t>
  </si>
  <si>
    <t>Recomposição de camada granular do pavimento com material de jazida</t>
  </si>
  <si>
    <t>4915774</t>
  </si>
  <si>
    <t>Recomposição de erosão em corte ou aterro com material de jazida</t>
  </si>
  <si>
    <t>4915719</t>
  </si>
  <si>
    <t>Recomposição de placa de sinalização</t>
  </si>
  <si>
    <t>4915611</t>
  </si>
  <si>
    <t>Recomposição de revestimento primário com material de jazida</t>
  </si>
  <si>
    <t>4915733</t>
  </si>
  <si>
    <t>Recomposição manual de aterro com material de jazida</t>
  </si>
  <si>
    <t>4915734</t>
  </si>
  <si>
    <t>Recomposição mecanizada de aterro com material de jazida</t>
  </si>
  <si>
    <t>4915727</t>
  </si>
  <si>
    <t>Recomposição parcial de cerca com mourão de concreto - arame</t>
  </si>
  <si>
    <t>4915726</t>
  </si>
  <si>
    <t>Recomposição parcial de cerca com mourão de concreto seção quadrada - mourão - areia e brita comerciais</t>
  </si>
  <si>
    <t>4915594</t>
  </si>
  <si>
    <t>Recomposição parcial de cerca com mourão de concreto seção quadrada - mourão - areia extraída e brita produzida</t>
  </si>
  <si>
    <t>4915729</t>
  </si>
  <si>
    <t>Recomposição parcial de cerca com mourão de concreto seção triangular - mourão - areia e brita comerciais</t>
  </si>
  <si>
    <t>4915596</t>
  </si>
  <si>
    <t>Recomposição parcial de cerca com mourão de concreto seção triangular - mourão - areia extraída e brita comercial</t>
  </si>
  <si>
    <t>4915732</t>
  </si>
  <si>
    <t>Recomposição parcial de cerca com mourão de madeira - arame</t>
  </si>
  <si>
    <t>4915731</t>
  </si>
  <si>
    <t>Recomposição parcial de cerca com mourão de madeira - mourão</t>
  </si>
  <si>
    <t>4915725</t>
  </si>
  <si>
    <t>Recomposição total de cerca com mourão de concreto seção quadrada - areia e brita comerciais</t>
  </si>
  <si>
    <t>4915593</t>
  </si>
  <si>
    <t>Recomposição total de cerca com mourão de concreto seção quadrada - areia extraída e brita produzida</t>
  </si>
  <si>
    <t>4915728</t>
  </si>
  <si>
    <t>Recomposição total de cerca com mourão de concreto seção triangular - areia e brita comerciais</t>
  </si>
  <si>
    <t>4915595</t>
  </si>
  <si>
    <t>Recomposição total de cerca com mourão de concreto seção triangular - areia extraída e brita produzida</t>
  </si>
  <si>
    <t>4915730</t>
  </si>
  <si>
    <t>Recomposição total de cerca com mourão de madeira</t>
  </si>
  <si>
    <t>4915598</t>
  </si>
  <si>
    <t>Reconformação da plataforma</t>
  </si>
  <si>
    <t>4915748</t>
  </si>
  <si>
    <t>Recuperação de desgaste superficial em pavimentos de concreto</t>
  </si>
  <si>
    <t>4915608</t>
  </si>
  <si>
    <t>Regularização de taludes e valas com soquete vibratório</t>
  </si>
  <si>
    <t>4915613</t>
  </si>
  <si>
    <t>Regularização mecânica da faixa de domínio</t>
  </si>
  <si>
    <t>4915692</t>
  </si>
  <si>
    <t>Remendo profundo com imprimação com asfalto diluído - demolição manual</t>
  </si>
  <si>
    <t>4915746</t>
  </si>
  <si>
    <t>Remendo profundo com imprimação com asfalto diluído - demolição mecânica e corte com serra</t>
  </si>
  <si>
    <t>4915630</t>
  </si>
  <si>
    <t>Remendo profundo com imprimação com emulsão asfáltica - demolição manual</t>
  </si>
  <si>
    <t>4915631</t>
  </si>
  <si>
    <t>Remendo profundo com imprimação com emulsão asfáltica - demolição mecânica e corte com serra</t>
  </si>
  <si>
    <t>4915785</t>
  </si>
  <si>
    <t>Remoção de animais de grande porte mortos em rodovia - carga e descarga com guindauto</t>
  </si>
  <si>
    <t>4915786</t>
  </si>
  <si>
    <t>Remoção de animais de pequeno porte mortos em rodovia - carga manual</t>
  </si>
  <si>
    <t>4915795</t>
  </si>
  <si>
    <t>Remoção de emborrachados de pneus em rodovia</t>
  </si>
  <si>
    <t>4915800</t>
  </si>
  <si>
    <t>Remoção de espécimes arbóreos de 20 a 40 m tombados na pista</t>
  </si>
  <si>
    <t>4915799</t>
  </si>
  <si>
    <t>Remoção de espécimes arbóreos de até 20 m tombados na pista</t>
  </si>
  <si>
    <t>4915698</t>
  </si>
  <si>
    <t>Remoção de grãos, agregados e solos derramados na pista em rodovias</t>
  </si>
  <si>
    <t>4915794</t>
  </si>
  <si>
    <t>Remoção de sucatas derramadas em rodovia - cinta com utilização de 100 vezes</t>
  </si>
  <si>
    <t>4915789</t>
  </si>
  <si>
    <t>Remoção de veículos de grande porte incendiados em rodovia - carga e descarga com guindaste - cinta com utilização de 100 vezes</t>
  </si>
  <si>
    <t>4915798</t>
  </si>
  <si>
    <t>Remoção de veículos de grande porte tombados em rodovia - cinta com utilização de 100 vezes</t>
  </si>
  <si>
    <t>4915788</t>
  </si>
  <si>
    <t>Remoção de veículos de médio porte incendiados em rodovia - carga e descarga com guindaste - cinta com utilização de 100 vezes</t>
  </si>
  <si>
    <t>4915797</t>
  </si>
  <si>
    <t>Remoção de veículos de médio porte tombados em rodovia - cinta com utilização de 100 vezes</t>
  </si>
  <si>
    <t>4915787</t>
  </si>
  <si>
    <t>Remoção de veículos de pequeno porte incendiados em rodovia - carga e descarga com guindauto - cinta com utilização de 100 vezes</t>
  </si>
  <si>
    <t>4915796</t>
  </si>
  <si>
    <t>Remoção de veículos de pequeno porte tombados em rodovia - cinta com utilização de 100 vezes</t>
  </si>
  <si>
    <t>4915760</t>
  </si>
  <si>
    <t>Remoção de vestígios de óleo ou graxa na superfície do revestimento do pavimento</t>
  </si>
  <si>
    <t>4915699</t>
  </si>
  <si>
    <t>Remoção de vidros, caixas e engradados derramados na pista em rodovia</t>
  </si>
  <si>
    <t>4915736</t>
  </si>
  <si>
    <t>Remoção manual de barreira em rocha</t>
  </si>
  <si>
    <t>4915735</t>
  </si>
  <si>
    <t>Remoção manual de barreira em solo</t>
  </si>
  <si>
    <t>4915670</t>
  </si>
  <si>
    <t>Remoção manual de camada granular do pavimento</t>
  </si>
  <si>
    <t>4915668</t>
  </si>
  <si>
    <t>Remoção manual de revestimento asfáltico</t>
  </si>
  <si>
    <t>4915761</t>
  </si>
  <si>
    <t>Remoção manual de vegetação daninha</t>
  </si>
  <si>
    <t>4915762</t>
  </si>
  <si>
    <t>Remoção manual de vegetação daninha em frestas</t>
  </si>
  <si>
    <t>4915738</t>
  </si>
  <si>
    <t>Remoção mecanizada de barreira em rocha</t>
  </si>
  <si>
    <t>4915737</t>
  </si>
  <si>
    <t>Remoção mecanizada de barreira em solo</t>
  </si>
  <si>
    <t>4915669</t>
  </si>
  <si>
    <t>Remoção mecanizada de camada granular do pavimento</t>
  </si>
  <si>
    <t>4915667</t>
  </si>
  <si>
    <t>Remoção mecanizada de revestimento asfáltico</t>
  </si>
  <si>
    <t>4915632</t>
  </si>
  <si>
    <t>Reparo localizado com pintura de ligação - demolição mecânica e corte com serra</t>
  </si>
  <si>
    <t>4915753</t>
  </si>
  <si>
    <t>Reparo no interior de placa de pavimento de concreto</t>
  </si>
  <si>
    <t>4915776</t>
  </si>
  <si>
    <t>Roçada com roçadeira costal</t>
  </si>
  <si>
    <t>ha</t>
  </si>
  <si>
    <t>4915740</t>
  </si>
  <si>
    <t>Roçada manual</t>
  </si>
  <si>
    <t>4915741</t>
  </si>
  <si>
    <t>Roçada manual de capim colonião</t>
  </si>
  <si>
    <t>4915775</t>
  </si>
  <si>
    <t>Roçada mecanizada com roçadeira articulada</t>
  </si>
  <si>
    <t>4915742</t>
  </si>
  <si>
    <t>Roçada mecanizada com roçadeira de arraste</t>
  </si>
  <si>
    <t>4915626</t>
  </si>
  <si>
    <t>Selagem de trincas mecanizada em pavimento flexível com emulsão - areia comercial</t>
  </si>
  <si>
    <t>4915653</t>
  </si>
  <si>
    <t>Selagem superficial de fissuras com adesivo estrutural à base de resina epóxi de alta viscosidade, inclusive limpeza superficial - fornecimento e aplicação</t>
  </si>
  <si>
    <t>4915623</t>
  </si>
  <si>
    <t>Solo brita para base de remendo profundo - brita comercial</t>
  </si>
  <si>
    <t>4915625</t>
  </si>
  <si>
    <t>Solo melhorado com cimento para base de remendo profundo</t>
  </si>
  <si>
    <t>4915621</t>
  </si>
  <si>
    <t>Solo para base de remendo profundo</t>
  </si>
  <si>
    <t>4915720</t>
  </si>
  <si>
    <t>Substituição de balizador - areia e brita comerciais</t>
  </si>
  <si>
    <t>4915592</t>
  </si>
  <si>
    <t>Substituição de balizador - areia extraída e brita produzida</t>
  </si>
  <si>
    <t>4913703</t>
  </si>
  <si>
    <t>Substituição de cartucho de absorção de energia tipo A - fornecimento e instalação, e reposicionamento do amortecedor retrátil</t>
  </si>
  <si>
    <t>4913704</t>
  </si>
  <si>
    <t>Substituição de cartucho de absorção de energia tipo B - fornecimento, instalação e reposicionamento do amortecedor retrátil</t>
  </si>
  <si>
    <t>4915757</t>
  </si>
  <si>
    <t>Tapa buraco com pintura de ligação - demolição com serra corta piso</t>
  </si>
  <si>
    <t>4915678</t>
  </si>
  <si>
    <t>Tapa buraco com pintura de ligação - demolição manual</t>
  </si>
  <si>
    <t>4919547</t>
  </si>
  <si>
    <t>Tela de proteção para roçada em tubo galvanizado 4,0 X 1,5 m - confecção</t>
  </si>
  <si>
    <t>4915716</t>
  </si>
  <si>
    <t>Tratamento de fissuras do tipo rendilhado em pavimentos de concreto</t>
  </si>
  <si>
    <t>4915750</t>
  </si>
  <si>
    <t>Tratamento de fissuras transversais com abertura maior que 1,0 mm em pavimentos de concreto</t>
  </si>
  <si>
    <t>4915769</t>
  </si>
  <si>
    <t>Trituração de galhos e troncos com diâmetro de até 350 mm</t>
  </si>
  <si>
    <t>5213836</t>
  </si>
  <si>
    <t>Balizador cônico refletivo em polietileno semiflexível de 114 x 11 x 40 cm - utilização de 150 ciclos - fornecimento, 01 implantação e 01 retirada diária</t>
  </si>
  <si>
    <t>un.dia</t>
  </si>
  <si>
    <t>5213368</t>
  </si>
  <si>
    <t>Balizador de concreto - areia e brita comerciais - fornecimento e implantação</t>
  </si>
  <si>
    <t>5213367</t>
  </si>
  <si>
    <t>Balizador de concreto - areia extraída e brita produzida - fornecimento e implantação</t>
  </si>
  <si>
    <t>5213385</t>
  </si>
  <si>
    <t>Barreira de sinalização tipo I de direcionamento ou bloqueio - confecção</t>
  </si>
  <si>
    <t>5213343</t>
  </si>
  <si>
    <t>Barreira de sinalização tipo I de direcionamento ou bloqueio - utilização de 150 ciclos - fornecimento, 01 implantação e 01 retirada diária</t>
  </si>
  <si>
    <t>5213390</t>
  </si>
  <si>
    <t>Barreira de sinalização tipo I de direcionamento ou bloqueio contínua - confecção</t>
  </si>
  <si>
    <t>5213344</t>
  </si>
  <si>
    <t>Barreira de sinalização tipo I de direcionamento ou bloqueio contínua - utilização de 150 ciclos - fornecimento, 01 implantação e 01 retirada diária</t>
  </si>
  <si>
    <t>m.dia</t>
  </si>
  <si>
    <t>5213386</t>
  </si>
  <si>
    <t>Barreira de sinalização tipo II de direcionamento ou bloqueio - confecção</t>
  </si>
  <si>
    <t>5213345</t>
  </si>
  <si>
    <t>Barreira de sinalização tipo II de direcionamento ou bloqueio - utilização de 150 ciclos - fornecimento, 01 implantação e 01 retirada diária</t>
  </si>
  <si>
    <t>5213387</t>
  </si>
  <si>
    <t>Barreira de sinalização tipo III de direcionamento ou bloqueio - confecção</t>
  </si>
  <si>
    <t>5213346</t>
  </si>
  <si>
    <t>Barreira de sinalização tipo III de direcionamento ou bloqueio - utilização de 150 ciclos - fornecimento, 01 implantação e 01 retirada diária</t>
  </si>
  <si>
    <t>5213843</t>
  </si>
  <si>
    <t>Barreira plástica articulável modular 240 x 100 cm na cor amarela - utilização de 600 ciclos - fornecimento, 01 implantação e 01 retirada diária</t>
  </si>
  <si>
    <t>5213833</t>
  </si>
  <si>
    <t>Barreira plástica monobloco para canalização de trânsito - 101 x 50 x 55 cm - utilização de 600 ciclos - fornecimento, 01 implantação e 01 retirada diária</t>
  </si>
  <si>
    <t>5213834</t>
  </si>
  <si>
    <t>Barreira plástica para canalização de trânsito - 60 x 45 x 60 cm - utilização de 600 ciclos - fornecimento, 01 implantação e 01 retirada diária</t>
  </si>
  <si>
    <t>5219544</t>
  </si>
  <si>
    <t>Cavalete em perfil metálico para placa de sinalização - 1,00 m x 1,00 m - confecção</t>
  </si>
  <si>
    <t>5213383</t>
  </si>
  <si>
    <t>Cavalete em polietileno zebrado com faixa refletiva - H = 1,00 m - utilização de 600 ciclos - fornecimento, 01 implantação e 01 retirada diária</t>
  </si>
  <si>
    <t>5213380</t>
  </si>
  <si>
    <t>Cavalete em polietileno zebrado com faixa refletiva e com sinalizador a LED com bateria - H = 1,00 m - utilização de 600 ciclos - fornecimento, 01 implantação e 01 retirada diária</t>
  </si>
  <si>
    <t>5213838</t>
  </si>
  <si>
    <t>Cilindro canalizador de tráfego com base quadrada de 111 x 56 x 56 cm - utilização de 600 ciclos - fornecimento, 01 implantação e 01 retirada diária</t>
  </si>
  <si>
    <t>5213837</t>
  </si>
  <si>
    <t>Cilindro flexível delimitador de tráfego com duas faixas refletivas e chumbador - D = 20 cm e H = 80 cm</t>
  </si>
  <si>
    <t>5213835</t>
  </si>
  <si>
    <t>Cone plástico para canalização de trânsito - utilização de 150 ciclos - fornecimento, 01 implantação e 01 retirada diária</t>
  </si>
  <si>
    <t>5213839</t>
  </si>
  <si>
    <t>Dispositivo de direcionamento ou bloqueio tipo tapume - confecção</t>
  </si>
  <si>
    <t>5213347</t>
  </si>
  <si>
    <t>Dispositivo de direcionamento ou bloqueio tipo tapume - utilização de 150 ciclos - fornecimento, 01 implantação e 01 retirada diária</t>
  </si>
  <si>
    <t>m².dia</t>
  </si>
  <si>
    <t>5213840</t>
  </si>
  <si>
    <t>Dispositivo de direcionamento ou bloqueio tipo tela plástica com suporte fixo - confecção</t>
  </si>
  <si>
    <t>5213349</t>
  </si>
  <si>
    <t>Dispositivo de direcionamento ou bloqueio tipo tela plástica com suporte fixo - utilização de 150 ciclos - fornecimento, 01 implantação e 01 retirada diária</t>
  </si>
  <si>
    <t>5213841</t>
  </si>
  <si>
    <t>Dispositivo de direcionamento ou bloqueio tipo tela plástica com suporte móvel afixado em bloco de concreto - confecção</t>
  </si>
  <si>
    <t>5213348</t>
  </si>
  <si>
    <t>Dispositivo de direcionamento ou bloqueio tipo tela plástica com suporte móvel afixado em bloco de concreto - utilização de 150 ciclos - fornecimento, 01 implantação e 01 retirada diária</t>
  </si>
  <si>
    <t>5216116</t>
  </si>
  <si>
    <t>Fabricação de balizador de concreto - seção circular de 10 cm - areia e brita comerciais</t>
  </si>
  <si>
    <t>5216115</t>
  </si>
  <si>
    <t>Fabricação de balizador de concreto - seção circular de 10 cm - areia extraída e brita produzida</t>
  </si>
  <si>
    <t>5213842</t>
  </si>
  <si>
    <t>Fita zebrada para dispositivos de canalização de trânsito - fornecimento, implantação e retirada</t>
  </si>
  <si>
    <t>5213358</t>
  </si>
  <si>
    <t>Laminado elastoplástico para sinalização horizontal - espessura de 1,5 mm - fornecimento e implantação</t>
  </si>
  <si>
    <t>5213848</t>
  </si>
  <si>
    <t>Luz de advertência e bateria para dispositivos de sinalização - utilização de 200 ciclos - fornecimento, 01 implantação e 01 retirada diária</t>
  </si>
  <si>
    <t>5214012</t>
  </si>
  <si>
    <t>Manutenção/recomposição de sinalização - pintura de faixa com tinta acrílica - espessura de 0,4 mm</t>
  </si>
  <si>
    <t>5213356</t>
  </si>
  <si>
    <t>Manutenção/recomposição de sinalização - pintura de faixa com tinta acrílica - espessura de 0,6 mm</t>
  </si>
  <si>
    <t>5214011</t>
  </si>
  <si>
    <t>Manutenção/recomposição de sinalização - pintura de faixa com tinta acrílica emulsionada em água - espessura de 0,3 mm</t>
  </si>
  <si>
    <t>5213354</t>
  </si>
  <si>
    <t>Manutenção/recomposição de sinalização - pintura de faixa com tinta acrílica emulsionada em água - espessura de 0,4 mm</t>
  </si>
  <si>
    <t>5213355</t>
  </si>
  <si>
    <t>Manutenção/recomposição de sinalização - pintura de faixa com tinta acrílica emulsionada em água - espessura de 0,5 mm</t>
  </si>
  <si>
    <t>5213850</t>
  </si>
  <si>
    <t>Operação de sinalização por bandeirola de tecido ou com placa metálica</t>
  </si>
  <si>
    <t>5213846</t>
  </si>
  <si>
    <t>Painel com seta luminosa montado em chassi de caminhão com prancha</t>
  </si>
  <si>
    <t>5213847</t>
  </si>
  <si>
    <t>Painel com seta luminosa montado em chassi de caminhão com prancha e amortecedor retrátil</t>
  </si>
  <si>
    <t>5213845</t>
  </si>
  <si>
    <t>Painel de mensagens variáveis, portátil móvel, LED, com banco fotovoltaico de energia e montado em chassi com engate</t>
  </si>
  <si>
    <t>5213412</t>
  </si>
  <si>
    <t>Pintura de faixa com plástico a frio bicomponente à base de resinas metacrílicas por dispersão (estrutura)</t>
  </si>
  <si>
    <t>5213411</t>
  </si>
  <si>
    <t>Pintura de faixa com plástico a frio bicomponente à base de resinas metacrílicas por extrusão (alto relevo)</t>
  </si>
  <si>
    <t>5214009</t>
  </si>
  <si>
    <t>Pintura de faixa com plástico a frio bicomponente à base de resinas metacrílicas por extrusão (plano) - espessura de 1,5 mm</t>
  </si>
  <si>
    <t>5214010</t>
  </si>
  <si>
    <t>Pintura de faixa com plástico a frio bicomponente à base de resinas metacrílicas por extrusão (plano) - espessura de 3,0 mm</t>
  </si>
  <si>
    <t>5213413</t>
  </si>
  <si>
    <t>Pintura de faixa com plástico a frio tricomponente à base de resinas metacrílicas por aspersão - espessura de 0,6 mm</t>
  </si>
  <si>
    <t>5213410</t>
  </si>
  <si>
    <t>Pintura de faixa com termoplástico em alto relevo tipo I por extrusão - relevo duplo com base</t>
  </si>
  <si>
    <t>5214004</t>
  </si>
  <si>
    <t>Pintura de faixa com termoplástico em alto relevo tipo II por extrusão - relevo simples ranhurado com base</t>
  </si>
  <si>
    <t>5214005</t>
  </si>
  <si>
    <t>Pintura de faixa com termoplástico em alto relevo tipo III por extrusão - relevo simples com base</t>
  </si>
  <si>
    <t>5214006</t>
  </si>
  <si>
    <t>Pintura de faixa com termoplástico em alto relevo tipo IV por extrusão - relevo simples sem base</t>
  </si>
  <si>
    <t>5214007</t>
  </si>
  <si>
    <t>Pintura de faixa com termoplástico em alto relevo tipo V por extrusão - relevo multipontos sem base (gotas)</t>
  </si>
  <si>
    <t>5214008</t>
  </si>
  <si>
    <t>Pintura de faixa com termoplástico em alto relevo tipo VI por extrusão - relevo multipontos sem base (calotas)</t>
  </si>
  <si>
    <t>5213408</t>
  </si>
  <si>
    <t>Pintura de faixa com termoplástico por aspersão - espessura de 1,5 mm</t>
  </si>
  <si>
    <t>5213400</t>
  </si>
  <si>
    <t>Pintura de faixa com tinta acrílica - espessura de 0,4 mm</t>
  </si>
  <si>
    <t>5213401</t>
  </si>
  <si>
    <t>Pintura de faixa com tinta acrílica - espessura de 0,6 mm</t>
  </si>
  <si>
    <t>5214001</t>
  </si>
  <si>
    <t>Pintura de faixa com tinta acrílica emulsionada em água - espessura de 0,3 mm</t>
  </si>
  <si>
    <t>5213402</t>
  </si>
  <si>
    <t>Pintura de faixa com tinta acrílica emulsionada em água - espessura de 0,4 mm</t>
  </si>
  <si>
    <t>5213403</t>
  </si>
  <si>
    <t>Pintura de faixa com tinta acrílica emulsionada em água - espessura de 0,5 mm</t>
  </si>
  <si>
    <t>5214003</t>
  </si>
  <si>
    <t>Pintura de setas e zebrados com termoplástico por aspersão - espessura de 1,5 mm</t>
  </si>
  <si>
    <t>5213409</t>
  </si>
  <si>
    <t>Pintura de setas e zebrados com termoplástico por extrusão - espessura de 3,0 mm</t>
  </si>
  <si>
    <t>5213404</t>
  </si>
  <si>
    <t>Pintura de setas e zebrados com tinta acrílica - espessura de 0,4 mm</t>
  </si>
  <si>
    <t>5213405</t>
  </si>
  <si>
    <t>Pintura de setas e zebrados com tinta acrílica - espessura de 0,6 mm</t>
  </si>
  <si>
    <t>5214002</t>
  </si>
  <si>
    <t>Pintura de setas e zebrados com tinta acrílica emulsionada em água - espessura de 0,3 mm</t>
  </si>
  <si>
    <t>5213406</t>
  </si>
  <si>
    <t>Pintura de setas e zebrados com tinta acrílica emulsionada em água - espessura de 0,4 mm</t>
  </si>
  <si>
    <t>5213407</t>
  </si>
  <si>
    <t>Pintura de setas e zebrados com tinta acrílica emulsionada em água - espessura de 0,5 mm</t>
  </si>
  <si>
    <t>5212552</t>
  </si>
  <si>
    <t>Pintura eletrostática a pó com tinta poliéster em chapa de aço</t>
  </si>
  <si>
    <t>5213464</t>
  </si>
  <si>
    <t>Placa de advertência em aço, lado de 0,60 m - película retrorrefletiva tipo I + SI - fornecimento e implantação</t>
  </si>
  <si>
    <t>5213465</t>
  </si>
  <si>
    <t>Placa de advertência em aço, lado de 0,80 m - película retrorrefletiva tipo I + SI - fornecimento e implantação</t>
  </si>
  <si>
    <t>5213466</t>
  </si>
  <si>
    <t>Placa de advertência em aço, lado de 1,00 m - película retrorrefletiva tipo I + SI - fornecimento e implantação</t>
  </si>
  <si>
    <t>5213467</t>
  </si>
  <si>
    <t>Placa de advertência em aço, lado de 1,20 m - película retrorrefletiva tipo III + SI - fornecimento e implantação</t>
  </si>
  <si>
    <t>5213468</t>
  </si>
  <si>
    <t>Placa de advertência em fibra, lado de 0,60 m - película retrorrefletiva tipo I + SI - fornecimento e implantação</t>
  </si>
  <si>
    <t>5213469</t>
  </si>
  <si>
    <t>Placa de advertência em fibra, lado de 0,80 m - película retrorrefletiva tipo I + SI - fornecimento e implantação</t>
  </si>
  <si>
    <t>5213470</t>
  </si>
  <si>
    <t>Placa de advertência em fibra, lado de 1,00 m - película retrorrefletiva tipo I + SI - fornecimento e implantação</t>
  </si>
  <si>
    <t>5213471</t>
  </si>
  <si>
    <t>Placa de advertência em fibra, lado de 1,20 m - película retrorrefletiva tipo III + SI - fornecimento e implantação</t>
  </si>
  <si>
    <t>5212560</t>
  </si>
  <si>
    <t>Placa de advertência para sinalização de obras montada em suporte metálico móvel, lado 1,00 m - utilização de 600 ciclos - fornecimento, 01 implantação e 01 retirada diária</t>
  </si>
  <si>
    <t>5213472</t>
  </si>
  <si>
    <t>Placa de marco quilométrico em aço - 0,60 x 0,865 m - película retrorrefletiva tipo I + I - fornecimento e implantação</t>
  </si>
  <si>
    <t>5213473</t>
  </si>
  <si>
    <t>Placa de marco quilométrico em aço - 0,70 x 1,00 m - película retrorrefletiva tipo I + III - fornecimento e implantação</t>
  </si>
  <si>
    <t>5213474</t>
  </si>
  <si>
    <t>Placa de marco quilométrico em fibra - 0,60 x 0,865 m - película retrorrefletiva tipo I + I - fornecimento e implantação</t>
  </si>
  <si>
    <t>5213475</t>
  </si>
  <si>
    <t>Placa de marco quilométrico em fibra - 0,70 x 1,00 m - película retrorrefletiva tipo I + III - fornecimento e implantação</t>
  </si>
  <si>
    <t>5213440</t>
  </si>
  <si>
    <t>Placa de regulamentação em aço D = 0,60 m - película retrorrefletiva tipo I + SI - fornecimento e implantação</t>
  </si>
  <si>
    <t>5213441</t>
  </si>
  <si>
    <t>Placa de regulamentação em aço D = 0,80 m - película retrorrefletiva tipo I + SI - fornecimento e implantação</t>
  </si>
  <si>
    <t>5213442</t>
  </si>
  <si>
    <t>Placa de regulamentação em aço D = 1,00 m - película retrorrefletiva tipo I + SI - fornecimento e implantação</t>
  </si>
  <si>
    <t>5213443</t>
  </si>
  <si>
    <t>Placa de regulamentação em aço D = 1,20 m - película retrorrefletiva tipo III + SI - fornecimento e implantação</t>
  </si>
  <si>
    <t>5213444</t>
  </si>
  <si>
    <t>Placa de regulamentação em aço, R1 lado 0,248 m - película retrorrefletiva tipo I + SI - fornecimento e implantação</t>
  </si>
  <si>
    <t>5213445</t>
  </si>
  <si>
    <t>Placa de regulamentação em aço, R1 lado 0,331 m - película retrorrefletiva tipo I + SI - fornecimento e implantação</t>
  </si>
  <si>
    <t>5213446</t>
  </si>
  <si>
    <t>Placa de regulamentação em aço, R1 lado 0,414 m - película retrorrefletiva tipo I + SI - fornecimento e implantação</t>
  </si>
  <si>
    <t>5213447</t>
  </si>
  <si>
    <t>Placa de regulamentação em aço, R1 lado 0,497 m - película retrorrefletiva tipo III + SI - fornecimento e implantação</t>
  </si>
  <si>
    <t>5213448</t>
  </si>
  <si>
    <t>Placa de regulamentação em aço, R2 lado 0,60 m - película retrorrefletiva tipo I + SI - fornecimento e implantação</t>
  </si>
  <si>
    <t>5213449</t>
  </si>
  <si>
    <t>Placa de regulamentação em aço, R2 lado 0,80 m - película retrorrefletiva tipo I + SI - fornecimento e implantação</t>
  </si>
  <si>
    <t>5213450</t>
  </si>
  <si>
    <t>Placa de regulamentação em aço, R2 lado 1,00 m - película retrorrefletiva tipo I + SI - fornecimento e implantação</t>
  </si>
  <si>
    <t>5213451</t>
  </si>
  <si>
    <t>Placa de regulamentação em aço, R2 lado 1,20 m - película retrorrefletiva tipo III + SI - fornecimento e implantação</t>
  </si>
  <si>
    <t>5213452</t>
  </si>
  <si>
    <t>Placa de regulamentação em fibra, D = 0,60 m - película retrorrefletiva tipo I + SI - fornecimento e implantação</t>
  </si>
  <si>
    <t>5213453</t>
  </si>
  <si>
    <t>Placa de regulamentação em fibra, D = 0,80 m - película retrorrefletiva tipo I + SI - fornecimento e implantação</t>
  </si>
  <si>
    <t>5213454</t>
  </si>
  <si>
    <t>Placa de regulamentação em fibra, D = 1,00 m - película retrorrefletiva tipo I + SI - fornecimento e implantação</t>
  </si>
  <si>
    <t>5213455</t>
  </si>
  <si>
    <t>Placa de regulamentação em fibra, D = 1,20 m - película retrorrefletiva tipo III + SI - fornecimento e implantação</t>
  </si>
  <si>
    <t>5213456</t>
  </si>
  <si>
    <t>Placa de regulamentação em fibra, R1 lado 0,248 m - película retrorrefletiva tipo I + SI - fornecimento e implantação</t>
  </si>
  <si>
    <t>5213457</t>
  </si>
  <si>
    <t>Placa de regulamentação em fibra, R1 lado 0,331 m - película retrorrefletiva tipo I + SI - fornecimento e implantação</t>
  </si>
  <si>
    <t>5213458</t>
  </si>
  <si>
    <t>Placa de regulamentação em fibra, R1 lado 0,414 m - película retrorrefletiva tipo I + SI - fornecimento e implantação</t>
  </si>
  <si>
    <t>5213459</t>
  </si>
  <si>
    <t>Placa de regulamentação em fibra, R1 lado 0,497 m - película retrorrefletiva tipo III + SI - fornecimento e implantação</t>
  </si>
  <si>
    <t>5213460</t>
  </si>
  <si>
    <t>Placa de regulamentação em fibra, R2 lado 0,60 m - película retrorrefletiva tipo I + SI - fornecimento e implantação</t>
  </si>
  <si>
    <t>5213461</t>
  </si>
  <si>
    <t>Placa de regulamentação em fibra, R2 lado 0,80 m - película retrorrefletiva tipo I + SI - fornecimento e implantação</t>
  </si>
  <si>
    <t>5213462</t>
  </si>
  <si>
    <t>Placa de regulamentação em fibra, R2 lado 1,00 m - película retrorrefletiva tipo I + SI - fornecimento e implantação</t>
  </si>
  <si>
    <t>5213463</t>
  </si>
  <si>
    <t>Placa de regulamentação em fibra, R2 lado 1,20 m - película retrorrefletiva tipo I + SI - fornecimento e implantação</t>
  </si>
  <si>
    <t>5212557</t>
  </si>
  <si>
    <t>Placa de regulamentação para sinalização de obras montada em suporte metálico móvel - D = 1,00 m - utilização de 600 ciclos - fornecimento, 01 implantação e 01 retirada diária</t>
  </si>
  <si>
    <t>5212558</t>
  </si>
  <si>
    <t>Placa de regulamentação para sinalização de obras montada em suporte metálico móvel, R1 lado 0,414 m - utilização de 600 ciclos - fornecimento, 01 implantação e 01 retirada diária</t>
  </si>
  <si>
    <t>5212559</t>
  </si>
  <si>
    <t>Placa de regulamentação para sinalização de obras montada em suporte metálico móvel, R2 lado 1,00 m - utilização de 600 ciclos - fornecimento, 01 implantação e 01 retirada diária</t>
  </si>
  <si>
    <t>5213477</t>
  </si>
  <si>
    <t>Placa delineador em aço - 0,30 x 0,90 m - película retrorrefletiva tipo I + IV - fornecimento e implantação</t>
  </si>
  <si>
    <t>5213476</t>
  </si>
  <si>
    <t>Placa delineador em aço - 0,50 x 0,60 m - película retrorrefletiva tipo I + IV - fornecimento e implantação</t>
  </si>
  <si>
    <t>5213479</t>
  </si>
  <si>
    <t>Placa delineador em fibra - 0,30 x 0,90 m - película retrorrefletiva tipo I + IV - fornecimento e implantação</t>
  </si>
  <si>
    <t>5213478</t>
  </si>
  <si>
    <t>Placa delineador em fibra - 0,50 x 0,60 m - película retrorrefletiva tipo I + IV - fornecimento e implantação</t>
  </si>
  <si>
    <t>5213489</t>
  </si>
  <si>
    <t>Placa em aço - 2,00 x 1,00 m - película retrorrefletiva tipo I + I - fornecimento e implantação</t>
  </si>
  <si>
    <t>5213498</t>
  </si>
  <si>
    <t>Placa em aço - 2,00 x 1,00 m - película retrorrefletiva tipo I + III - fornecimento e implantação</t>
  </si>
  <si>
    <t>5213365</t>
  </si>
  <si>
    <t>Placa em aço - 2,00 x 1,00 m - película retrorrefletiva tipo I + X - fornecimento e implantação</t>
  </si>
  <si>
    <t>5213507</t>
  </si>
  <si>
    <t>Placa em aço - 2,00 x 1,00 m - película retrorrefletiva tipo III + III - fornecimento e implantação</t>
  </si>
  <si>
    <t>5213372</t>
  </si>
  <si>
    <t>Placa em aço - 2,00 x 1,00 m - película retrorrefletiva tipo III + X - fornecimento e implantação</t>
  </si>
  <si>
    <t>5213490</t>
  </si>
  <si>
    <t>Placa em aço - 3,00 x 1,50 m - película retrorrefletiva tipo I + I - fornecimento e implantação</t>
  </si>
  <si>
    <t>5213499</t>
  </si>
  <si>
    <t>Placa em aço - 3,00 x 1,50 m - película retrorrefletiva tipo I + III - fornecimento e implantação</t>
  </si>
  <si>
    <t>5213366</t>
  </si>
  <si>
    <t>Placa em aço - 3,00 x 1,50 m - película retrorrefletiva tipo I + X - fornecimento e implantação</t>
  </si>
  <si>
    <t>5213508</t>
  </si>
  <si>
    <t>Placa em aço - 3,00 x 1,50 m - película retrorrefletiva tipo III + III - fornecimento e implantação</t>
  </si>
  <si>
    <t>5213373</t>
  </si>
  <si>
    <t>Placa em aço - 3,00 x 1,50 m - película retrorrefletiva tipo III + X - fornecimento e implantação</t>
  </si>
  <si>
    <t>5213491</t>
  </si>
  <si>
    <t>Placa em aço - 3,00 x 2,00 m - película retrorrefletiva tipo I + I - fornecimento e implantação</t>
  </si>
  <si>
    <t>5213500</t>
  </si>
  <si>
    <t>Placa em aço - 3,00 x 2,00 m - película retrorrefletiva tipo I + III - fornecimento e implantação</t>
  </si>
  <si>
    <t>5213369</t>
  </si>
  <si>
    <t>Placa em aço - 3,00 x 2,00 m - película retrorrefletiva tipo I + X - fornecimento e implantação</t>
  </si>
  <si>
    <t>5213509</t>
  </si>
  <si>
    <t>Placa em aço - 3,00 x 2,00 m - película retrorrefletiva tipo III + III - fornecimento e implantação</t>
  </si>
  <si>
    <t>5213374</t>
  </si>
  <si>
    <t>Placa em aço - 3,00 x 2,00 m - película retrorrefletiva tipo III + X - fornecimento e implantação</t>
  </si>
  <si>
    <t>5213492</t>
  </si>
  <si>
    <t>Placa em aço - 4,00 x 2,00 m - película retrorrefletiva tipo I + I - fornecimento e implantação</t>
  </si>
  <si>
    <t>5213501</t>
  </si>
  <si>
    <t>Placa em aço - 4,00 x 2,00 m - película retrorrefletiva tipo I + III - fornecimento e implantação</t>
  </si>
  <si>
    <t>5213370</t>
  </si>
  <si>
    <t>Placa em aço - 4,00 x 2,00 m - película retrorrefletiva tipo I + X - fornecimento e implantação</t>
  </si>
  <si>
    <t>5213510</t>
  </si>
  <si>
    <t>Placa em aço - 4,00 x 2,00 m - película retrorrefletiva tipo III + III - fornecimento e implantação</t>
  </si>
  <si>
    <t>5213375</t>
  </si>
  <si>
    <t>Placa em aço - 4,00 x 2,00 m - película retrorrefletiva tipo III + X - fornecimento e implantação</t>
  </si>
  <si>
    <t>5213494</t>
  </si>
  <si>
    <t>Placa em aço - 4,00 x 3,00 m - película retrorrefletiva tipo I + I - fornecimento e implantação</t>
  </si>
  <si>
    <t>5213503</t>
  </si>
  <si>
    <t>Placa em aço - 4,00 x 3,00 m - película retrorrefletiva tipo I + III - fornecimento e implantação</t>
  </si>
  <si>
    <t>5213371</t>
  </si>
  <si>
    <t>Placa em aço - 4,00 x 3,00 m - película retrorrefletiva tipo I + X - fornecimento e implantação</t>
  </si>
  <si>
    <t>5213512</t>
  </si>
  <si>
    <t>Placa em aço - 4,00 x 3,00 m - película retrorrefletiva tipo III + III - fornecimento e implantação</t>
  </si>
  <si>
    <t>5213376</t>
  </si>
  <si>
    <t>Placa em aço - 4,00 x 3,00 m - película retrorrefletiva tipo III + X - fornecimento e implantação</t>
  </si>
  <si>
    <t>5213377</t>
  </si>
  <si>
    <t>Placa em aço - película I + I - chapa recuperada - fornecimento e implantação</t>
  </si>
  <si>
    <t>5213570</t>
  </si>
  <si>
    <t>Placa em aço - película I + I - fornecimento e implantação</t>
  </si>
  <si>
    <t>5213378</t>
  </si>
  <si>
    <t>Placa em aço - película I + III - chapa recuperada - fornecimento e implantação</t>
  </si>
  <si>
    <t>5213571</t>
  </si>
  <si>
    <t>Placa em aço - película I + III - fornecimento e implantação</t>
  </si>
  <si>
    <t>5213379</t>
  </si>
  <si>
    <t>Placa em aço - película III + III - chapa recuperada - fornecimento e implantação</t>
  </si>
  <si>
    <t>5213572</t>
  </si>
  <si>
    <t>Placa em aço - película III + III - fornecimento e implantação</t>
  </si>
  <si>
    <t>5212553</t>
  </si>
  <si>
    <t>Placa em aço nº 16 galvanizado com película retrorrefletiva tipo I + I - chapa recuperada - confecção</t>
  </si>
  <si>
    <t>5213416</t>
  </si>
  <si>
    <t>Placa em aço nº 16 galvanizado com película retrorrefletiva tipo I + I - confecção</t>
  </si>
  <si>
    <t>5212554</t>
  </si>
  <si>
    <t>Placa em aço nº 16 galvanizado com película retrorrefletiva tipo I + III - chapa recuperada - confecção</t>
  </si>
  <si>
    <t>5213417</t>
  </si>
  <si>
    <t>Placa em aço nº 16 galvanizado com película retrorrefletiva tipo I + III - confecção</t>
  </si>
  <si>
    <t>5213421</t>
  </si>
  <si>
    <t>Placa em aço nº 16 galvanizado com película retrorrefletiva tipo I + IV - confecção</t>
  </si>
  <si>
    <t>5213414</t>
  </si>
  <si>
    <t>Placa em aço nº 16 galvanizado com película retrorrefletiva tipo I + SI - confecção</t>
  </si>
  <si>
    <t>5213419</t>
  </si>
  <si>
    <t>Placa em aço nº 16 galvanizado com película retrorrefletiva tipo I + X - confecção</t>
  </si>
  <si>
    <t>5212555</t>
  </si>
  <si>
    <t>Placa em aço nº 16 galvanizado com película retrorrefletiva tipo III + III - chapa recuperada - confecção</t>
  </si>
  <si>
    <t>5213418</t>
  </si>
  <si>
    <t>Placa em aço nº 16 galvanizado com película retrorrefletiva tipo III + III - confecção</t>
  </si>
  <si>
    <t>5213415</t>
  </si>
  <si>
    <t>Placa em aço nº 16 galvanizado com película retrorrefletiva tipo III + SI - confecção</t>
  </si>
  <si>
    <t>5213420</t>
  </si>
  <si>
    <t>Placa em aço nº 16 galvanizado com película retrorrefletiva tipo III + X - confecção</t>
  </si>
  <si>
    <t>5213543</t>
  </si>
  <si>
    <t>Placa em aço, modulada - 2,00 x 1,00 m - película retrorrefletiva tipo I + I - fornecimento e implantação</t>
  </si>
  <si>
    <t>5213552</t>
  </si>
  <si>
    <t>Placa em aço, modulada - 2,00 x 1,00 m - película retrorrefletiva tipo I + III - fornecimento e implantação</t>
  </si>
  <si>
    <t>5213561</t>
  </si>
  <si>
    <t>Placa em aço, modulada - 2,00 x 1,00 m - película retrorrefletiva tipo III + III - fornecimento e implantação</t>
  </si>
  <si>
    <t>5213544</t>
  </si>
  <si>
    <t>Placa em aço, modulada - 3,00 x 1,50 m - película retrorrefletiva tipo I + I - fornecimento e implantação</t>
  </si>
  <si>
    <t>5213553</t>
  </si>
  <si>
    <t>Placa em aço, modulada - 3,00 x 1,50 m - película retrorrefletiva tipo I + III - fornecimento e implantação</t>
  </si>
  <si>
    <t>5213562</t>
  </si>
  <si>
    <t>Placa em aço, modulada - 3,00 x 1,50 m - película retrorrefletiva tipo III + III - fornecimento e implantação</t>
  </si>
  <si>
    <t>5213545</t>
  </si>
  <si>
    <t>Placa em aço, modulada - 3,00 x 2,00 m - película retrorrefletiva tipo I + I - fornecimento e implantação</t>
  </si>
  <si>
    <t>5213554</t>
  </si>
  <si>
    <t>Placa em aço, modulada - 3,00 x 2,00 m - película retrorrefletiva tipo I + III - fornecimento e implantação</t>
  </si>
  <si>
    <t>5213563</t>
  </si>
  <si>
    <t>Placa em aço, modulada - 3,00 x 2,00 m - película retrorrefletiva tipo III + III - fornecimento e implantação</t>
  </si>
  <si>
    <t>5213546</t>
  </si>
  <si>
    <t>Placa em aço, modulada - 4,00 x 2,00 m - película retrorrefletiva tipo I + I - fornecimento e implantação</t>
  </si>
  <si>
    <t>5213555</t>
  </si>
  <si>
    <t>Placa em aço, modulada - 4,00 x 2,00 m - película retrorrefletiva tipo I + III - fornecimento e implantação</t>
  </si>
  <si>
    <t>5213564</t>
  </si>
  <si>
    <t>Placa em aço, modulada - 4,00 x 2,00 m - película retrorrefletiva tipo III + III - fornecimento e implantação</t>
  </si>
  <si>
    <t>5213548</t>
  </si>
  <si>
    <t>Placa em aço, modulada - 4,00 x 3,00 m - película retrorrefletiva tipo I + I - fornecimento e implantação</t>
  </si>
  <si>
    <t>5213557</t>
  </si>
  <si>
    <t>Placa em aço, modulada - 4,00 x 3,00 m - película retrorrefletiva tipo I + III - fornecimento e implantação</t>
  </si>
  <si>
    <t>5213566</t>
  </si>
  <si>
    <t>Placa em aço, modulada - 4,00 x 3,00 m - película retrorrefletiva tipo III + III - fornecimento e implantação</t>
  </si>
  <si>
    <t>5213576</t>
  </si>
  <si>
    <t>Placa em aço, modulada - acima de 2 m² - película I + I - fornecimento e implantação</t>
  </si>
  <si>
    <t>5213577</t>
  </si>
  <si>
    <t>Placa em aço, modulada - acima de 2 m² - película I + III - fornecimento e implantação</t>
  </si>
  <si>
    <t>5213578</t>
  </si>
  <si>
    <t>Placa em aço, modulada - acima de 2 m² - película III + III - fornecimento e implantação</t>
  </si>
  <si>
    <t>5213425</t>
  </si>
  <si>
    <t>Placa em alumínio composto de 3 mm, modulada, aérea, com película retrorrefletiva tipo I + III - confecção</t>
  </si>
  <si>
    <t>5213426</t>
  </si>
  <si>
    <t>Placa em alumínio composto de 3 mm, modulada, aérea, com película retrorrefletiva tipo III + III - confecção</t>
  </si>
  <si>
    <t>5213427</t>
  </si>
  <si>
    <t>Placa em alumínio composto de 3 mm, modulada, aérea, com película retrorrefletiva tipo III + X - confecção</t>
  </si>
  <si>
    <t>5213567</t>
  </si>
  <si>
    <t>Placa em alumínio composto de 3 mm, modulada, aérea, com película retrorrefletiva tipo X + SI - confecção</t>
  </si>
  <si>
    <t>5213486</t>
  </si>
  <si>
    <t>Placa em alumínio composto, espessura de 3,0 mm, modulada, aérea - película retrorrefletiva tipo I + III - fornecimento e implantação</t>
  </si>
  <si>
    <t>5213487</t>
  </si>
  <si>
    <t>Placa em alumínio composto, espessura de 3,0 mm, modulada, aérea - película retrorrefletiva tipo III + III - fornecimento e implantação</t>
  </si>
  <si>
    <t>5213488</t>
  </si>
  <si>
    <t>Placa em alumínio composto, espessura de 3,0 mm, modulada, aérea - película retrorrefletiva tipo III + X - fornecimento e implantação</t>
  </si>
  <si>
    <t>5213568</t>
  </si>
  <si>
    <t>Placa em alumínio composto, espessura de 3,0 mm, modulada, aérea - película retrorrefletiva tipo X + SI - fornecimento e implantação</t>
  </si>
  <si>
    <t>5213483</t>
  </si>
  <si>
    <t>Placa em alumínio, espessura de 1,5 mm, modulada, aérea - película retrorrefletiva tipo I + III - fornecimento e implantação</t>
  </si>
  <si>
    <t>5213484</t>
  </si>
  <si>
    <t>Placa em alumínio, espessura de 1,5 mm, modulada, aérea - película retrorrefletiva tipo III + III - fornecimento e implantação</t>
  </si>
  <si>
    <t>5213485</t>
  </si>
  <si>
    <t>Placa em alumínio, espessura de 1,5 mm, modulada, aérea - película retrorrefletiva tipo III + X - fornecimento e implantação</t>
  </si>
  <si>
    <t>5213434</t>
  </si>
  <si>
    <t>Placa em alumínio, espessura de 1,5 mm, modulada, aérea, com película retrorrefletiva tipo I + III - confecção</t>
  </si>
  <si>
    <t>5213435</t>
  </si>
  <si>
    <t>Placa em alumínio, espessura de 1,5 mm, modulada, aérea, com película retrorrefletiva tipo III + III - confecção</t>
  </si>
  <si>
    <t>5213436</t>
  </si>
  <si>
    <t>Placa em alumínio, espessura de 1,5 mm, modulada, aérea, com película retrorrefletiva tipo III + X - confecção</t>
  </si>
  <si>
    <t>5213430</t>
  </si>
  <si>
    <t>Placa em chapa de poliéster reforçada com fibra de vidro com película retrorrefletiva tipo I + I - confecção</t>
  </si>
  <si>
    <t>5213431</t>
  </si>
  <si>
    <t>Placa em chapa de poliéster reforçada com fibra de vidro com película retrorrefletiva tipo I + III - confecção</t>
  </si>
  <si>
    <t>5213433</t>
  </si>
  <si>
    <t>Placa em chapa de poliéster reforçada com fibra de vidro com película retrorrefletiva tipo I + IV - confecção</t>
  </si>
  <si>
    <t>5213428</t>
  </si>
  <si>
    <t>Placa em chapa de poliéster reforçada com fibra de vidro com película retrorrefletiva tipo I + SI - confecção</t>
  </si>
  <si>
    <t>5213432</t>
  </si>
  <si>
    <t>Placa em chapa de poliéster reforçada com fibra de vidro com película retrorrefletiva tipo III + III - confecção</t>
  </si>
  <si>
    <t>5213429</t>
  </si>
  <si>
    <t>Placa em chapa de poliéster reforçada com fibra de vidro com película retrorrefletiva tipo III + SI - confecção</t>
  </si>
  <si>
    <t>5213516</t>
  </si>
  <si>
    <t>Placa em fibra - 2,00 x 1,00 m - película retrorrefletiva tipo I + I - fornecimento e implantação</t>
  </si>
  <si>
    <t>5213525</t>
  </si>
  <si>
    <t>Placa em fibra - 2,00 x 1,00 m - película retrorrefletiva tipo I + III - fornecimento e implantação</t>
  </si>
  <si>
    <t>5213534</t>
  </si>
  <si>
    <t>Placa em fibra - 2,00 x 1,00 m - película retrorrefletiva tipo III + III - fornecimento e implantação</t>
  </si>
  <si>
    <t>5213517</t>
  </si>
  <si>
    <t>Placa em fibra - 3,00 x 1,50 m - película retrorrefletiva tipo I + I - fornecimento e implantação</t>
  </si>
  <si>
    <t>5213526</t>
  </si>
  <si>
    <t>Placa em fibra - 3,00 x 1,50 m - película retrorrefletiva tipo I + III - fornecimento e implantação</t>
  </si>
  <si>
    <t>5213535</t>
  </si>
  <si>
    <t>Placa em fibra - 3,00 x 1,50 m - película retrorrefletiva tipo III + III - fornecimento e implantação</t>
  </si>
  <si>
    <t>5213518</t>
  </si>
  <si>
    <t>Placa em fibra - 3,00 x 2,00 m - película retrorrefletiva tipo I + I - fornecimento e implantação</t>
  </si>
  <si>
    <t>5213527</t>
  </si>
  <si>
    <t>Placa em fibra - 3,00 x 2,00 m - película retrorrefletiva tipo I + III - fornecimento e implantação</t>
  </si>
  <si>
    <t>5213536</t>
  </si>
  <si>
    <t>Placa em fibra - 3,00 x 2,00 m - película retrorrefletiva tipo III + III - fornecimento e implantação</t>
  </si>
  <si>
    <t>5213519</t>
  </si>
  <si>
    <t>Placa em fibra - 4,00 x 2,00 m - película retrorrefletiva tipo I + I - fornecimento e implantação</t>
  </si>
  <si>
    <t>5213528</t>
  </si>
  <si>
    <t>Placa em fibra - 4,00 x 2,00 m - película retrorrefletiva tipo I + III - fornecimento e implantação</t>
  </si>
  <si>
    <t>5213537</t>
  </si>
  <si>
    <t>Placa em fibra - 4,00 x 2,00 m - película retrorrefletiva tipo III + III - fornecimento e implantação</t>
  </si>
  <si>
    <t>5213521</t>
  </si>
  <si>
    <t>Placa em fibra - 4,00 x 3,00 m - película retrorrefletiva tipo I + I - fornecimento e implantação</t>
  </si>
  <si>
    <t>5213530</t>
  </si>
  <si>
    <t>Placa em fibra - 4,00 x 3,00 m - película retrorrefletiva tipo I + III - fornecimento e implantação</t>
  </si>
  <si>
    <t>5213539</t>
  </si>
  <si>
    <t>Placa em fibra - 4,00 x 3,00 m - película retrorrefletiva tipo III + III - fornecimento e implantação</t>
  </si>
  <si>
    <t>5213573</t>
  </si>
  <si>
    <t>Placa em fibra - película I + I - fornecimento e implantação</t>
  </si>
  <si>
    <t>5213574</t>
  </si>
  <si>
    <t>Placa em fibra - película I + III - fornecimento e implantação</t>
  </si>
  <si>
    <t>5213575</t>
  </si>
  <si>
    <t>Placa em fibra - película III + III - fornecimento e implantação</t>
  </si>
  <si>
    <t>5213480</t>
  </si>
  <si>
    <t>Placa em fibra, modulada, aérea - película retrorrefletiva tipo I + III - fornecimento e implantação</t>
  </si>
  <si>
    <t>5213481</t>
  </si>
  <si>
    <t>Placa em fibra, modulada, aérea - película retrorrefletiva tipo III + III - fornecimento e implantação</t>
  </si>
  <si>
    <t>5213482</t>
  </si>
  <si>
    <t>Placa em fibra, modulada, aérea - película retrorrefletiva tipo III + X - fornecimento e implantação</t>
  </si>
  <si>
    <t>5213422</t>
  </si>
  <si>
    <t>Placa modulada em aço nº 18 galvanizado com película retrorrefletiva tipo I + I - confecção</t>
  </si>
  <si>
    <t>5213423</t>
  </si>
  <si>
    <t>Placa modulada em aço nº 18 galvanizado com película retrorrefletiva tipo I + III - confecção</t>
  </si>
  <si>
    <t>5213424</t>
  </si>
  <si>
    <t>Placa modulada em aço nº 18 galvanizado com película retrorrefletiva tipo III + III - confecção</t>
  </si>
  <si>
    <t>5213437</t>
  </si>
  <si>
    <t>Placa modulada em chapa de poliéster reforçada com fibra de vidro, aérea, com película retrorrefletiva tipo I + III - confecção</t>
  </si>
  <si>
    <t>5213438</t>
  </si>
  <si>
    <t>Placa modulada em chapa de poliéster reforçada com fibra de vidro, aérea, com película retrorrefletiva tipo III + III - confecção</t>
  </si>
  <si>
    <t>5213439</t>
  </si>
  <si>
    <t>Placa modulada em chapa de poliéster reforçada com fibra de vidro, aérea, com película retrorrefletiva tipo III + X - confecção</t>
  </si>
  <si>
    <t>5212556</t>
  </si>
  <si>
    <t>Placa para sinalização de obras montada em cavalete metálico - 1,00 x 1,00 m - utilização de 600 ciclos - fornecimento, 01 implantação e 01 retirada diária</t>
  </si>
  <si>
    <t>5213649</t>
  </si>
  <si>
    <t>Pórtico metálico com vão de 15,9 m, vento de 35 m/s e área de exposição de até 23,85 m² - fornecimento e implantação - areia e brita comerciais</t>
  </si>
  <si>
    <t>5213591</t>
  </si>
  <si>
    <t>Pórtico metálico com vão de 15,9 m, vento de 35 m/s e área de exposição de até 23,85 m² - fornecimento e implantação - areia extraída e brita produzida</t>
  </si>
  <si>
    <t>5213718</t>
  </si>
  <si>
    <t>Pórtico metálico com vão de 15,9 m, vento de 40 m/s e área de exposição de até 23,85 m² - fornecimento e implantação - areia e brita comerciais</t>
  </si>
  <si>
    <t>5213741</t>
  </si>
  <si>
    <t>Pórtico metálico com vão de 15,9 m, vento de 40 m/s e área de exposição de até 23,85 m² - fornecimento e implantação - areia extraída e brita produzida</t>
  </si>
  <si>
    <t>5213776</t>
  </si>
  <si>
    <t>Pórtico metálico com vão de 15,9 m, vento de 45 m/s e área de exposição de até 23,85 m² - fornecimento e implantação - areia e brita comerciais</t>
  </si>
  <si>
    <t>5213799</t>
  </si>
  <si>
    <t>Pórtico metálico com vão de 15,9 m, vento de 45 m/s e área de exposição de até 23,85 m² - fornecimento e implantação - areia extraída e brita produzida</t>
  </si>
  <si>
    <t>5213363</t>
  </si>
  <si>
    <t>Recuperação de chapa em aço para placa de sinalização</t>
  </si>
  <si>
    <t>5213616</t>
  </si>
  <si>
    <t>Remoção da estrutura de fundação de pórtico e semipórtico metálico</t>
  </si>
  <si>
    <t>5213667</t>
  </si>
  <si>
    <t>Remoção da estrutura de pórtico metálico</t>
  </si>
  <si>
    <t>5213683</t>
  </si>
  <si>
    <t>Remoção da estrutura de semipórtico duplo metálico</t>
  </si>
  <si>
    <t>5213660</t>
  </si>
  <si>
    <t>Remoção da estrutura de semipórtico metálico</t>
  </si>
  <si>
    <t>5213364</t>
  </si>
  <si>
    <t>Remoção de placa de sinalização</t>
  </si>
  <si>
    <t>5213832</t>
  </si>
  <si>
    <t>Remoção de sinalização horizontal com maçarico</t>
  </si>
  <si>
    <t>5213830</t>
  </si>
  <si>
    <t>Remoção de sinalização horizontal por fresagem</t>
  </si>
  <si>
    <t>5213831</t>
  </si>
  <si>
    <t>Remoção de sinalização horizontal tipo pintura acrílica por jateamento abrasivo úmido com vidro - utilização de 3 vezes</t>
  </si>
  <si>
    <t>5213849</t>
  </si>
  <si>
    <t>Semáforo móvel com 3 lentes D = 200 mm</t>
  </si>
  <si>
    <t>5213636</t>
  </si>
  <si>
    <t>Semipórtico duplo metálico com vão de 2 x 8,3 m, vento de 35 m/s e área de exposição de até 2 x 12,45 m² - fornecimento e implantação - areia e brita comerciais</t>
  </si>
  <si>
    <t>5213642</t>
  </si>
  <si>
    <t>Semipórtico duplo metálico com vão de 2 x 8,3 m, vento de 35 m/s e área de exposição de até 2 x 12,45 m² - fornecimento e implantação - areia extraída e brita produzida</t>
  </si>
  <si>
    <t>5213757</t>
  </si>
  <si>
    <t>Semipórtico duplo metálico com vão de 2 x 8,3 m, vento de 40 m/s e área de exposição de até 2 x 12,45 m² - fornecimento e implantação - areia e brita comerciais</t>
  </si>
  <si>
    <t>5213763</t>
  </si>
  <si>
    <t>Semipórtico duplo metálico com vão de 2 x 8,3 m, vento de 40 m/s e área de exposição de até 2 x 12,45 m² - fornecimento e implantação - areia extraída e brita produzida</t>
  </si>
  <si>
    <t>5213815</t>
  </si>
  <si>
    <t>Semipórtico duplo metálico com vão de 2 x 8,3 m, vento de 45 m/s e área de exposição de até 2 x 12,45 m² - fornecimento e implantação - areia e brita comerciais</t>
  </si>
  <si>
    <t>5213821</t>
  </si>
  <si>
    <t>Semipórtico duplo metálico com vão de 2 x 8,3 m, vento de 45 m/s e área de exposição de até 2 x 12,45 m² - fornecimento e implantação - areia extraída e brita produzida</t>
  </si>
  <si>
    <t>5213630</t>
  </si>
  <si>
    <t>Semipórtico metálico com vão de 8,3 m, vento de 35 m/s e área de exposição de até 12,45 m² - fornecimento e implantação - areia e brita comerciais</t>
  </si>
  <si>
    <t>5213584</t>
  </si>
  <si>
    <t>Semipórtico metálico com vão de 8,3 m, vento de 35 m/s e área de exposição de até 12,45 m² - fornecimento e implantação - areia extraída e brita produzida</t>
  </si>
  <si>
    <t>5213711</t>
  </si>
  <si>
    <t>Semipórtico metálico com vão de 8,3 m, vento de 40 m/s e área de exposição de até 12,45 m² - fornecimento e implantação - areia e brita comerciais</t>
  </si>
  <si>
    <t>5213734</t>
  </si>
  <si>
    <t>Semipórtico metálico com vão de 8,3 m, vento de 40 m/s e área de exposição de até 12,45 m² - fornecimento e implantação - areia extraída e brita produzida</t>
  </si>
  <si>
    <t>5213769</t>
  </si>
  <si>
    <t>Semipórtico metálico com vão de 8,3 m, vento de 45 m/s e área de exposição de até 12,45 m² - fornecimento e implantação - areia e brita comerciais</t>
  </si>
  <si>
    <t>5213792</t>
  </si>
  <si>
    <t>Semipórtico metálico com vão de 8,3 m, vento de 45 m/s e área de exposição de até 12,45 m² - fornecimento e implantação - areia extraída e brita produzida</t>
  </si>
  <si>
    <t>5213844</t>
  </si>
  <si>
    <t>Sinalizador direcional móvel, LED, com banco fotovoltaico de energia e montado em chassi com engate</t>
  </si>
  <si>
    <t>5213869</t>
  </si>
  <si>
    <t>Suporte duplo metálico galvanizado para placas - 3,00 x 1,50 m - fornecimento e implantação</t>
  </si>
  <si>
    <t>5213870</t>
  </si>
  <si>
    <t>Suporte duplo metálico galvanizado para placas - 3,00 x 2,00 m - fornecimento e implantação</t>
  </si>
  <si>
    <t>5213871</t>
  </si>
  <si>
    <t>Suporte duplo metálico galvanizado para placas - 4,00 x 2,00 m - fornecimento e implantação</t>
  </si>
  <si>
    <t>5213872</t>
  </si>
  <si>
    <t>Suporte duplo metálico galvanizado para placas - 4,00 x 3,00 m - fornecimento e implantação</t>
  </si>
  <si>
    <t>5213867</t>
  </si>
  <si>
    <t>Suporte metálico galvanizado para marco quilométrico - fornecimento e implantação</t>
  </si>
  <si>
    <t>5213863</t>
  </si>
  <si>
    <t>Suporte metálico galvanizado para placa de advertência ou regulamentação - lado ou diâmetro de 0,60 m - fornecimento e implantação</t>
  </si>
  <si>
    <t>5213864</t>
  </si>
  <si>
    <t>Suporte metálico galvanizado para placa de advertência ou regulamentação - lado ou diâmetro de 0,80 m - fornecimento e implantação</t>
  </si>
  <si>
    <t>5213865</t>
  </si>
  <si>
    <t>Suporte metálico galvanizado para placa de advertência ou regulamentação - lado ou diâmetro de 1,00 m - fornecimento e implantação</t>
  </si>
  <si>
    <t>5213866</t>
  </si>
  <si>
    <t>Suporte metálico galvanizado para placa de advertência ou regulamentação - lado ou diâmetro de 1,20 m - fornecimento e implantação</t>
  </si>
  <si>
    <t>5213855</t>
  </si>
  <si>
    <t>Suporte metálico galvanizado para placa de regulamentação - R1 - lado de 0,248 m - fornecimento e implantação</t>
  </si>
  <si>
    <t>5213856</t>
  </si>
  <si>
    <t>Suporte metálico galvanizado para placa de regulamentação - R1 - lado de 0,331 m - fornecimento e implantação</t>
  </si>
  <si>
    <t>5213857</t>
  </si>
  <si>
    <t>Suporte metálico galvanizado para placa de regulamentação - R1 - lado de 0,414 m - fornecimento e implantação</t>
  </si>
  <si>
    <t>5213858</t>
  </si>
  <si>
    <t>Suporte metálico galvanizado para placa de regulamentação - R1 - lado de 0,497 m - fornecimento e implantação</t>
  </si>
  <si>
    <t>5213859</t>
  </si>
  <si>
    <t>Suporte metálico galvanizado para placa de regulamentação - R2 - lado de 0,60 m - fornecimento e implantação</t>
  </si>
  <si>
    <t>5213860</t>
  </si>
  <si>
    <t>Suporte metálico galvanizado para placa de regulamentação - R2 - lado de 0,80 m - fornecimento e implantação</t>
  </si>
  <si>
    <t>5213861</t>
  </si>
  <si>
    <t>Suporte metálico galvanizado para placa de regulamentação - R2 - lado de 1,00 m - fornecimento e implantação</t>
  </si>
  <si>
    <t>5213862</t>
  </si>
  <si>
    <t>Suporte metálico galvanizado para placa de regulamentação - R2 - lado de 1,20 m - fornecimento e implantação</t>
  </si>
  <si>
    <t>5213868</t>
  </si>
  <si>
    <t>Suporte metálico galvanizado para placas - 2,00 x 1,00 m - fornecimento e implantação</t>
  </si>
  <si>
    <t>5219546</t>
  </si>
  <si>
    <t>Suporte metálico móvel para placa de sinalização - confecção</t>
  </si>
  <si>
    <t>5216111</t>
  </si>
  <si>
    <t>Suporte para placa de sinalização em madeira de lei tratada 8 x 8 cm - fornecimento e implantação</t>
  </si>
  <si>
    <t>5213351</t>
  </si>
  <si>
    <t>Suporte polimérico ecológico maciço colapsível D = 6,5 cm para placa de sinalização - fornecimento e implantação</t>
  </si>
  <si>
    <t>5213350</t>
  </si>
  <si>
    <t>Suporte polimérico ecológico maciço colapsível quadrado de 10 cm para placa de sinalização - fornecimento e implantação</t>
  </si>
  <si>
    <t>5213352</t>
  </si>
  <si>
    <t>Suporte polimérico ecológico maciço colapsível quadrado de 8 cm para placa de sinalização - fornecimento e implantação</t>
  </si>
  <si>
    <t>5213353</t>
  </si>
  <si>
    <t>Suporte polimérico ecológico maciço colapsível retangular de 7 x 15 cm para placa de sinalização - fornecimento e implantação</t>
  </si>
  <si>
    <t>5213360</t>
  </si>
  <si>
    <t>Tacha refletiva em plástico injetado - bidirecional tipo I - com um pino - fornecimento e colocação</t>
  </si>
  <si>
    <t>5219605</t>
  </si>
  <si>
    <t>Tacha refletiva em plástico injetado - bidirecional tipo I - fornecimento e colocação</t>
  </si>
  <si>
    <t>5219606</t>
  </si>
  <si>
    <t>Tacha refletiva em plástico injetado - bidirecional tipo II - com um pino - fornecimento e colocação</t>
  </si>
  <si>
    <t>5219607</t>
  </si>
  <si>
    <t>Tacha refletiva em plástico injetado - bidirecional tipo II - fornecimento e colocação</t>
  </si>
  <si>
    <t>5219608</t>
  </si>
  <si>
    <t>Tacha refletiva em plástico injetado - bidirecional tipo III - com um pino - fornecimento e colocação</t>
  </si>
  <si>
    <t>5219609</t>
  </si>
  <si>
    <t>Tacha refletiva em plástico injetado - bidirecional tipo III - fornecimento e colocação</t>
  </si>
  <si>
    <t>5219610</t>
  </si>
  <si>
    <t>Tacha refletiva em plástico injetado - bidirecional tipo IV - com um pino - fornecimento e colocação</t>
  </si>
  <si>
    <t>5219611</t>
  </si>
  <si>
    <t>Tacha refletiva em plástico injetado - bidirecional tipo IV - fornecimento e colocação</t>
  </si>
  <si>
    <t>5213359</t>
  </si>
  <si>
    <t>Tacha refletiva em plástico injetado - monodirecional tipo I - com um pino - fornecimento e colocação</t>
  </si>
  <si>
    <t>5219612</t>
  </si>
  <si>
    <t>Tacha refletiva em plástico injetado - monodirecional tipo I - fornecimento e colocação</t>
  </si>
  <si>
    <t>5219613</t>
  </si>
  <si>
    <t>Tacha refletiva em plástico injetado - monodirecional tipo II - com um pino - fornecimento e colocação</t>
  </si>
  <si>
    <t>5219614</t>
  </si>
  <si>
    <t>Tacha refletiva em plástico injetado - monodirecional tipo II - fornecimento e colocação</t>
  </si>
  <si>
    <t>5219615</t>
  </si>
  <si>
    <t>Tacha refletiva em plástico injetado - monodirecional tipo III - com um pino - fornecimento e colocação</t>
  </si>
  <si>
    <t>5219616</t>
  </si>
  <si>
    <t>Tacha refletiva em plástico injetado - monodirecional tipo III - fornecimento e colocação</t>
  </si>
  <si>
    <t>5219617</t>
  </si>
  <si>
    <t>Tacha refletiva em plástico injetado - monodirecional tipo IV - com um pino - fornecimento e colocação</t>
  </si>
  <si>
    <t>5219618</t>
  </si>
  <si>
    <t>Tacha refletiva em plástico injetado - monodirecional tipo IV - fornecimento e colocação</t>
  </si>
  <si>
    <t>5219619</t>
  </si>
  <si>
    <t>Tacha refletiva em resina sintética - bidirecional tipo I - com um pino - fornecimento e colocação</t>
  </si>
  <si>
    <t>5219620</t>
  </si>
  <si>
    <t>Tacha refletiva em resina sintética - bidirecional tipo I - fornecimento e colocação</t>
  </si>
  <si>
    <t>5219621</t>
  </si>
  <si>
    <t>Tacha refletiva em resina sintética - bidirecional tipo II - com um pino - fornecimento e colocação</t>
  </si>
  <si>
    <t>5219622</t>
  </si>
  <si>
    <t>Tacha refletiva em resina sintética - bidirecional tipo II - fornecimento e colocação</t>
  </si>
  <si>
    <t>5219623</t>
  </si>
  <si>
    <t>Tacha refletiva em resina sintética - bidirecional tipo III - com um pino - fornecimento e colocação</t>
  </si>
  <si>
    <t>5219624</t>
  </si>
  <si>
    <t>Tacha refletiva em resina sintética - bidirecional tipo III - fornecimento e colocação</t>
  </si>
  <si>
    <t>5219625</t>
  </si>
  <si>
    <t>Tacha refletiva em resina sintética - bidirecional tipo IV - com um pino - fornecimento e colocação</t>
  </si>
  <si>
    <t>5219626</t>
  </si>
  <si>
    <t>Tacha refletiva em resina sintética - bidirecional tipo IV - fornecimento e colocação</t>
  </si>
  <si>
    <t>5219627</t>
  </si>
  <si>
    <t>Tacha refletiva em resina sintética - monodirecional tipo I - com um pino - fornecimento e colocação</t>
  </si>
  <si>
    <t>5219628</t>
  </si>
  <si>
    <t>Tacha refletiva em resina sintética - monodirecional tipo I - fornecimento e colocação</t>
  </si>
  <si>
    <t>5219629</t>
  </si>
  <si>
    <t>Tacha refletiva em resina sintética - monodirecional tipo II - com um pino - fornecimento e colocação</t>
  </si>
  <si>
    <t>5219630</t>
  </si>
  <si>
    <t>Tacha refletiva em resina sintética - monodirecional tipo II - fornecimento e colocação</t>
  </si>
  <si>
    <t>5219631</t>
  </si>
  <si>
    <t>Tacha refletiva em resina sintética - monodirecional tipo III - com um pino - fornecimento e colocação</t>
  </si>
  <si>
    <t>5219632</t>
  </si>
  <si>
    <t>Tacha refletiva em resina sintética - monodirecional tipo III - fornecimento e colocação</t>
  </si>
  <si>
    <t>5219633</t>
  </si>
  <si>
    <t>Tacha refletiva em resina sintética - monodirecional tipo IV - com um pino - fornecimento e colocação</t>
  </si>
  <si>
    <t>5219634</t>
  </si>
  <si>
    <t>Tacha refletiva em resina sintética - monodirecional tipo IV - fornecimento e colocação</t>
  </si>
  <si>
    <t>5213395</t>
  </si>
  <si>
    <t>Tacha refletiva metálica - bidirecional tipo II - com dois pinos - fornecimento e colocação</t>
  </si>
  <si>
    <t>5213394</t>
  </si>
  <si>
    <t>Tacha refletiva metálica - bidirecional tipo II - com um pino - fornecimento e colocação</t>
  </si>
  <si>
    <t>5219635</t>
  </si>
  <si>
    <t>Tacha refletiva metálica - bidirecional tipo III - com dois pinos - fornecimento e colocação</t>
  </si>
  <si>
    <t>5219636</t>
  </si>
  <si>
    <t>Tacha refletiva metálica - bidirecional tipo III - com um pino - fornecimento e colocação</t>
  </si>
  <si>
    <t>5219637</t>
  </si>
  <si>
    <t>Tacha refletiva metálica - bidirecional tipo IV - com dois pinos - fornecimento e colocação</t>
  </si>
  <si>
    <t>5219638</t>
  </si>
  <si>
    <t>Tacha refletiva metálica - bidirecional tipo IV - com um pino - fornecimento e colocação</t>
  </si>
  <si>
    <t>5213393</t>
  </si>
  <si>
    <t>Tacha refletiva metálica - monodirecional tipo II - com dois pinos - fornecimento e colocação</t>
  </si>
  <si>
    <t>5213392</t>
  </si>
  <si>
    <t>Tacha refletiva metálica - monodirecional tipo II - com um pino - fornecimento e colocação</t>
  </si>
  <si>
    <t>5219639</t>
  </si>
  <si>
    <t>Tacha refletiva metálica - monodirecional tipo III - com dois pinos - fornecimento e colocação</t>
  </si>
  <si>
    <t>5219640</t>
  </si>
  <si>
    <t>Tacha refletiva metálica - monodirecional tipo III - com um pino - fornecimento e colocação</t>
  </si>
  <si>
    <t>5219641</t>
  </si>
  <si>
    <t>Tacha refletiva metálica - monodirecional tipo IV - com dois pinos - fornecimento e colocação</t>
  </si>
  <si>
    <t>5219642</t>
  </si>
  <si>
    <t>Tacha refletiva metálica - monodirecional tipo IV - com um pino - fornecimento e colocação</t>
  </si>
  <si>
    <t>5213362</t>
  </si>
  <si>
    <t>Tachão refletivo em plástico injetado - bidirecional - fornecimento e colocação</t>
  </si>
  <si>
    <t>5213361</t>
  </si>
  <si>
    <t>Tachão refletivo em plástico injetado - monodirecional - fornecimento e colocação</t>
  </si>
  <si>
    <t>5219643</t>
  </si>
  <si>
    <t>Tachão refletivo em resina sintética - bidirecional - fornecimento e colocação</t>
  </si>
  <si>
    <t>5219644</t>
  </si>
  <si>
    <t>Tachão refletivo em resina sintética - monodirecional - fornecimento e colocação</t>
  </si>
  <si>
    <t>5214000</t>
  </si>
  <si>
    <t>Termoplástico pré-formado para sinalização horizontal - espessura de 2 mm - fornecimento e implantação</t>
  </si>
  <si>
    <t>5301014</t>
  </si>
  <si>
    <t>Comboio balizador em deslocamento</t>
  </si>
  <si>
    <t>5300995</t>
  </si>
  <si>
    <t>Confecção de corpo de boia flutuante cilíndrico D = 1,10m</t>
  </si>
  <si>
    <t>5300996</t>
  </si>
  <si>
    <t>Confecção de corpo de boia flutuante cilíndrico D = 1,10m - com lastro</t>
  </si>
  <si>
    <t>5300998</t>
  </si>
  <si>
    <t>Confecção de corpo de boia flutuante cilíndrico D = 1,42m - boia de amarração</t>
  </si>
  <si>
    <t>5300997</t>
  </si>
  <si>
    <t>Confecção de corpo de boia flutuante cilíndrico D = 1,43m - com lastro</t>
  </si>
  <si>
    <t>5300999</t>
  </si>
  <si>
    <t>Confecção de mangrulho H = 0,90m</t>
  </si>
  <si>
    <t>5301000</t>
  </si>
  <si>
    <t>Confecção de mangrulho H = 1,50m</t>
  </si>
  <si>
    <t>5301001</t>
  </si>
  <si>
    <t>Confecção de marca de tope de bombordo</t>
  </si>
  <si>
    <t>5301002</t>
  </si>
  <si>
    <t>Confecção de marca de tope de boreste</t>
  </si>
  <si>
    <t>5301003</t>
  </si>
  <si>
    <t>Confecção de marca de tope especial</t>
  </si>
  <si>
    <t>5301064</t>
  </si>
  <si>
    <t>Fornecimento e implantação de suporte duplo em madeira com travessa para placa de sinalização náutica em margem - altura total de 4,0 m</t>
  </si>
  <si>
    <t>5301046</t>
  </si>
  <si>
    <t>Fornecimento e implantação de suporte duplo em madeira com travessa para placa de sinalização náutica em margem - altura total de 4,0 m - com embarcação</t>
  </si>
  <si>
    <t>5301065</t>
  </si>
  <si>
    <t>Fornecimento e implantação de suporte duplo em madeira com travessa para placa de sinalização náutica em margem - altura total de 5,0 m</t>
  </si>
  <si>
    <t>5301047</t>
  </si>
  <si>
    <t>Fornecimento e implantação de suporte duplo em madeira com travessa para placa de sinalização náutica em margem - altura total de 5,0 m - com embarcação</t>
  </si>
  <si>
    <t>5301066</t>
  </si>
  <si>
    <t>Fornecimento e implantação de suporte duplo em madeira com travessa para placa de sinalização náutica em margem - altura total de 5,5 m</t>
  </si>
  <si>
    <t>5301048</t>
  </si>
  <si>
    <t>Fornecimento e implantação de suporte duplo em madeira com travessa para placa de sinalização náutica em margem - altura total de 5,5 m - com embarcação</t>
  </si>
  <si>
    <t>5301040</t>
  </si>
  <si>
    <t>Fornecimento e implantação de suporte duplo metálico galvanizado para placa de sinalização náutica em margem - altura total de 4 m - com embarcação</t>
  </si>
  <si>
    <t>5301058</t>
  </si>
  <si>
    <t>Fornecimento e implantação de suporte duplo metálico galvanizado para placa de sinalização náutica em margem - altura total de 4,0 m</t>
  </si>
  <si>
    <t>5301041</t>
  </si>
  <si>
    <t>Fornecimento e implantação de suporte duplo metálico galvanizado para placa de sinalização náutica em margem - altura total de 5 m - com embarcação</t>
  </si>
  <si>
    <t>5301059</t>
  </si>
  <si>
    <t>Fornecimento e implantação de suporte duplo metálico galvanizado para placa de sinalização náutica em margem - altura total de 5,0 m</t>
  </si>
  <si>
    <t>5301060</t>
  </si>
  <si>
    <t>Fornecimento e implantação de suporte duplo metálico galvanizado para placa de sinalização náutica em margem - altura total de 5,5 m</t>
  </si>
  <si>
    <t>5301042</t>
  </si>
  <si>
    <t>Fornecimento e implantação de suporte duplo metálico galvanizado para placa de sinalização náutica em margem - altura total de 5,5 m - com embarcação</t>
  </si>
  <si>
    <t>5301072</t>
  </si>
  <si>
    <t>Fornecimento e implantação de suporte duplo polimérico ecológico maciço quadrado de 10 cm para placa de sinalização náutica em margem - altura total de 5,5 m</t>
  </si>
  <si>
    <t>5301054</t>
  </si>
  <si>
    <t>Fornecimento e implantação de suporte duplo polimérico ecológico maciço quadrado de 10 cm para placa de sinalização náutica em margem - altura total de 5,5 m - com embarcação</t>
  </si>
  <si>
    <t>5301070</t>
  </si>
  <si>
    <t>Fornecimento e implantação de suporte duplo polimérico ecológico maciço quadrado de 8 cm para placa de sinalização náutica em margem - altura total de 4,0 m</t>
  </si>
  <si>
    <t>5301052</t>
  </si>
  <si>
    <t>Fornecimento e implantação de suporte duplo polimérico ecológico maciço quadrado de 8 cm para placa de sinalização náutica em margem - altura total de 4,0 m - com embarcação</t>
  </si>
  <si>
    <t>5301071</t>
  </si>
  <si>
    <t>Fornecimento e implantação de suporte duplo polimérico ecológico maciço quadrado de 8 cm para placa de sinalização náutica em margem - altura total de 5,0 m</t>
  </si>
  <si>
    <t>5301053</t>
  </si>
  <si>
    <t>Fornecimento e implantação de suporte duplo polimérico ecológico maciço quadrado de 8 cm para placa de sinalização náutica em margem - altura total de 5,0 m - com embarcação</t>
  </si>
  <si>
    <t>5301061</t>
  </si>
  <si>
    <t>Fornecimento e implantação de suporte simples em madeira com travessa para placa de sinalização náutica em margem - altura total de 4 m</t>
  </si>
  <si>
    <t>5301043</t>
  </si>
  <si>
    <t>Fornecimento e implantação de suporte simples em madeira com travessa para placa de sinalização náutica em margem - altura total de 4 m - com embarcação</t>
  </si>
  <si>
    <t>5301062</t>
  </si>
  <si>
    <t>Fornecimento e implantação de suporte simples em madeira com travessa para placa de sinalização náutica em margem - altura total de 5 m</t>
  </si>
  <si>
    <t>5301044</t>
  </si>
  <si>
    <t>Fornecimento e implantação de suporte simples em madeira com travessa para placa de sinalização náutica em margem - altura total de 5 m - com embarcação</t>
  </si>
  <si>
    <t>5301063</t>
  </si>
  <si>
    <t>Fornecimento e implantação de suporte simples em madeira com travessa para placa de sinalização náutica em margem - altura total de 5,5 m</t>
  </si>
  <si>
    <t>5301045</t>
  </si>
  <si>
    <t>Fornecimento e implantação de suporte simples em madeira com travessa para placa de sinalização náutica em margem - altura total de 5,5 m - com embarcação</t>
  </si>
  <si>
    <t>5301037</t>
  </si>
  <si>
    <t>Fornecimento e implantação de suporte simples metálico galvanizado para placa de sinalização náutica em margem - altura total de 4 m - com embarcação</t>
  </si>
  <si>
    <t>5301055</t>
  </si>
  <si>
    <t>Fornecimento e implantação de suporte simples metálico galvanizado para placa de sinalização náutica em margem - altura total de 4,0 m</t>
  </si>
  <si>
    <t>5301038</t>
  </si>
  <si>
    <t>Fornecimento e implantação de suporte simples metálico galvanizado para placa de sinalização náutica em margem - altura total de 5 m - com embarcação</t>
  </si>
  <si>
    <t>5301056</t>
  </si>
  <si>
    <t>Fornecimento e implantação de suporte simples metálico galvanizado para placa de sinalização náutica em margem - altura total de 5,0 m</t>
  </si>
  <si>
    <t>5301057</t>
  </si>
  <si>
    <t>Fornecimento e implantação de suporte simples metálico galvanizado para placa de sinalização náutica em margem - altura total de 5,5 m</t>
  </si>
  <si>
    <t>5301039</t>
  </si>
  <si>
    <t>Fornecimento e implantação de suporte simples metálico galvanizado para placa de sinalização náutica em margem - altura total de 5,5 m - com embarcação</t>
  </si>
  <si>
    <t>5301069</t>
  </si>
  <si>
    <t>Fornecimento e implantação de suporte simples polimérico ecológico maciço quadrado de 10 cm para placa de sinalização náutica em margem - altura total de 5,5 m</t>
  </si>
  <si>
    <t>5301051</t>
  </si>
  <si>
    <t>Fornecimento e implantação de suporte simples polimérico ecológico maciço quadrado de 10 cm para placa de sinalização náutica em margem - altura total de 5,5 m - com embarcação</t>
  </si>
  <si>
    <t>5301067</t>
  </si>
  <si>
    <t>Fornecimento e implantação de suporte simples polimérico ecológico maciço quadrado de 8 cm para placa de sinalização náutica em margem - altura total de 4 m</t>
  </si>
  <si>
    <t>5301049</t>
  </si>
  <si>
    <t>Fornecimento e implantação de suporte simples polimérico ecológico maciço quadrado de 8 cm para placa de sinalização náutica em margem - altura total de 4 m - com embarcação</t>
  </si>
  <si>
    <t>5301068</t>
  </si>
  <si>
    <t>Fornecimento e implantação de suporte simples polimérico ecológico maciço quadrado de 8 cm para placa de sinalização náutica em margem - altura total de 5 m</t>
  </si>
  <si>
    <t>5301050</t>
  </si>
  <si>
    <t>Fornecimento e implantação de suporte simples polimérico ecológico maciço quadrado de 8 cm para placa de sinalização náutica em margem - altura total de 5 m - com embarcação</t>
  </si>
  <si>
    <t>5301022</t>
  </si>
  <si>
    <t>Fornecimento e instalação de conjunto de acessórios para sistema de fundeio de boia de amarração náutica com 4 manilhas</t>
  </si>
  <si>
    <t>5301021</t>
  </si>
  <si>
    <t>Fornecimento e instalação de conjunto de acessórios para sistema de fundeio de boia de sinalização náutica com 7 manilhas</t>
  </si>
  <si>
    <t>5301020</t>
  </si>
  <si>
    <t>Fornecimento e instalação de corrente 1" para sistema de fundeio de boia de sinalização náutica</t>
  </si>
  <si>
    <t>5301018</t>
  </si>
  <si>
    <t>Fornecimento e instalação de corrente 1/2" para sistema de fundeio de boia de sinalização náutica</t>
  </si>
  <si>
    <t>5301019</t>
  </si>
  <si>
    <t>Fornecimento e instalação de corrente 3/4" para sistema de fundeio de boia de sinalização náutica</t>
  </si>
  <si>
    <t>5301077</t>
  </si>
  <si>
    <t>Fornecimento e instalação de lanterna de sinalização náutica com alcance luminoso de 2 MN em obra de arte especial - com embarcação</t>
  </si>
  <si>
    <t>5301078</t>
  </si>
  <si>
    <t>Fornecimento e instalação de lanterna de sinalização náutica com alcance luminoso de 3 MN em obra de arte especial - com embarcação</t>
  </si>
  <si>
    <t>5301079</t>
  </si>
  <si>
    <t>Fornecimento e instalação de lanterna de sinalização náutica com alcance luminoso de 4 MN em obra de arte especial - com embarcação</t>
  </si>
  <si>
    <t>5301080</t>
  </si>
  <si>
    <t>Fornecimento e instalação de lanterna de sinalização náutica com alcance luminoso de 5 MN em obra de arte especial - com embarcação</t>
  </si>
  <si>
    <t>5301081</t>
  </si>
  <si>
    <t>Fornecimento e instalação de lanterna de sinalização náutica com alcance luminoso de 8 MN em obra de arte especial - com embarcação</t>
  </si>
  <si>
    <t>5301023</t>
  </si>
  <si>
    <t>Fornecimento e instalação de suporte e lanterna de sinalização náutica com alcance luminoso de 2 MN em boia</t>
  </si>
  <si>
    <t>5301024</t>
  </si>
  <si>
    <t>Fornecimento e instalação de suporte e lanterna de sinalização náutica com alcance luminoso de 3 MN em boia</t>
  </si>
  <si>
    <t>5301025</t>
  </si>
  <si>
    <t>Fornecimento e instalação de suporte e lanterna de sinalização náutica com alcance luminoso de 4 MN em boia</t>
  </si>
  <si>
    <t>5301026</t>
  </si>
  <si>
    <t>Fornecimento e instalação de suporte e lanterna de sinalização náutica com alcance luminoso de 5 MN em boia</t>
  </si>
  <si>
    <t>5301027</t>
  </si>
  <si>
    <t>Fornecimento e instalação de suporte e lanterna de sinalização náutica com alcance luminoso de 8 MN em boia</t>
  </si>
  <si>
    <t>5301028</t>
  </si>
  <si>
    <t>Fornecimento e substituição de lanterna de sinalização náutica com alcance luminoso de 2 MN em boia</t>
  </si>
  <si>
    <t>5301082</t>
  </si>
  <si>
    <t>Fornecimento e substituição de lanterna de sinalização náutica com alcance luminoso de 2 MN em obra de arte especial - com embarcação</t>
  </si>
  <si>
    <t>5301029</t>
  </si>
  <si>
    <t>Fornecimento e substituição de lanterna de sinalização náutica com alcance luminoso de 3 MN em boia</t>
  </si>
  <si>
    <t>5301083</t>
  </si>
  <si>
    <t>Fornecimento e substituição de lanterna de sinalização náutica com alcance luminoso de 3 MN em obra de arte especial - com embarcação</t>
  </si>
  <si>
    <t>5301030</t>
  </si>
  <si>
    <t>Fornecimento e substituição de lanterna de sinalização náutica com alcance luminoso de 4 MN em boia</t>
  </si>
  <si>
    <t>5301084</t>
  </si>
  <si>
    <t>Fornecimento e substituição de lanterna de sinalização náutica com alcance luminoso de 4 MN em obra de arte especial - com embarcação</t>
  </si>
  <si>
    <t>5301031</t>
  </si>
  <si>
    <t>Fornecimento e substituição de lanterna de sinalização náutica com alcance luminoso de 5 MN em boia</t>
  </si>
  <si>
    <t>5301085</t>
  </si>
  <si>
    <t>Fornecimento e substituição de lanterna de sinalização náutica com alcance luminoso de 5 MN em obra de arte especial - com embarcação</t>
  </si>
  <si>
    <t>5301032</t>
  </si>
  <si>
    <t>Fornecimento e substituição de lanterna de sinalização náutica com alcance luminoso de 8 MN em boia</t>
  </si>
  <si>
    <t>5301086</t>
  </si>
  <si>
    <t>Fornecimento e substituição de lanterna de sinalização náutica com alcance luminoso de 8 MN em obra de arte especial - com embarcação</t>
  </si>
  <si>
    <t>5301033</t>
  </si>
  <si>
    <t>Implantação de placa de sinalização náutica em margem - equipamentos e mão de obra</t>
  </si>
  <si>
    <t>5301034</t>
  </si>
  <si>
    <t>Implantação de placa de sinalização náutica em margem - equipamentos e mão de obra - com embarcação</t>
  </si>
  <si>
    <t>5301073</t>
  </si>
  <si>
    <t>Implantação de placa de sinalização náutica em obra de arte especial - equipamentos e mão de obra</t>
  </si>
  <si>
    <t>5301074</t>
  </si>
  <si>
    <t>Implantação de placa de sinalização náutica em obra de arte especial - equipamentos e mão de obra - com embarcação</t>
  </si>
  <si>
    <t>5301015</t>
  </si>
  <si>
    <t>Lançamento de boia de sinalização náutica com sistema de fundeio - equipamentos e mão de obra</t>
  </si>
  <si>
    <t>5300992</t>
  </si>
  <si>
    <t>Pintura com epóxi óxido de ferro em chapa metálica com pistola a ar comprimido, uma demão, espessura até 35 µm</t>
  </si>
  <si>
    <t>5300994</t>
  </si>
  <si>
    <t>Pintura com esmalte poliuretano de dois componentes em chapa metálica com pistola a ar comprimido, uma demão, espessura até 35 µm</t>
  </si>
  <si>
    <t>5300993</t>
  </si>
  <si>
    <t>Pintura com fundo fosfatizante, uma demão, em chapa de alumínio com pistola a ar comprimido</t>
  </si>
  <si>
    <t>5301088</t>
  </si>
  <si>
    <t>Poita de concreto com 1.000 kg para boia de sinalização náutica</t>
  </si>
  <si>
    <t>5301004</t>
  </si>
  <si>
    <t>Poita de concreto com 1.500 kg para boia de sinalização náutica</t>
  </si>
  <si>
    <t>5301087</t>
  </si>
  <si>
    <t>Poita de concreto com 500 kg para boia de sinalização náutica</t>
  </si>
  <si>
    <t>5301005</t>
  </si>
  <si>
    <t>Reforma de corpo de boia flutuante cilíndrico D = 1,10m</t>
  </si>
  <si>
    <t>5301006</t>
  </si>
  <si>
    <t>Reforma de corpo de boia flutuante cilíndrico D = 1,10m - com lastro</t>
  </si>
  <si>
    <t>5301008</t>
  </si>
  <si>
    <t>Reforma de corpo de boia flutuante cilíndrico D = 1,42m - boia de amarração</t>
  </si>
  <si>
    <t>5301007</t>
  </si>
  <si>
    <t>Reforma de corpo de boia flutuante cilíndrico D = 1,43m - com lastro</t>
  </si>
  <si>
    <t>5301009</t>
  </si>
  <si>
    <t>Reforma de mangrulho H = 0,90m</t>
  </si>
  <si>
    <t>5301010</t>
  </si>
  <si>
    <t>Reforma de mangrulho H = 1,50m</t>
  </si>
  <si>
    <t>5301011</t>
  </si>
  <si>
    <t>Reforma de marca de tope de bombordo</t>
  </si>
  <si>
    <t>5301012</t>
  </si>
  <si>
    <t>Reforma de marca de tope de boreste</t>
  </si>
  <si>
    <t>5301013</t>
  </si>
  <si>
    <t>Reforma de marca de tope especial</t>
  </si>
  <si>
    <t>5301016</t>
  </si>
  <si>
    <t>Substituição de boia de sinalização náutica com sistema de fundeio - equipamentos e mão de obra</t>
  </si>
  <si>
    <t>5301017</t>
  </si>
  <si>
    <t>Substituição de boia de sinalização náutica sem sistema de fundeio - equipamentos e mão de obra</t>
  </si>
  <si>
    <t>5301035</t>
  </si>
  <si>
    <t>Substituição de placa de sinalização náutica em margem - equipamentos e mão de obra</t>
  </si>
  <si>
    <t>5301036</t>
  </si>
  <si>
    <t>Substituição de placa de sinalização náutica em margem - equipamentos e mão de obra - com embarcação</t>
  </si>
  <si>
    <t>5301075</t>
  </si>
  <si>
    <t>Substituição de placa de sinalização náutica em obra de arte especial - equipamentos e mão de obra</t>
  </si>
  <si>
    <t>5301076</t>
  </si>
  <si>
    <t>Substituição de placa de sinalização náutica em obra de arte especial - equipamentos e mão de obra - com embarcação</t>
  </si>
  <si>
    <t>5405977</t>
  </si>
  <si>
    <t>Aterro compactado em solo reforçado com fita metálica galvanizada - taxa 1,65 kg/m³ - material de jazida</t>
  </si>
  <si>
    <t>5406044</t>
  </si>
  <si>
    <t>Aterro compactado em solo reforçado com fita metálica galvanizada - taxa 12,40 kg/m³ - material de jazida</t>
  </si>
  <si>
    <t>5406045</t>
  </si>
  <si>
    <t>Aterro compactado em solo reforçado com fita metálica galvanizada - taxa 13,23 kg/m³ - material de jazida</t>
  </si>
  <si>
    <t>5406046</t>
  </si>
  <si>
    <t>Aterro compactado em solo reforçado com fita metálica galvanizada - taxa 14,88 kg/m³ - material de jazida</t>
  </si>
  <si>
    <t>5406047</t>
  </si>
  <si>
    <t>Aterro compactado em solo reforçado com fita metálica galvanizada - taxa 19,84 kg/m³ - material de jazida</t>
  </si>
  <si>
    <t>5405978</t>
  </si>
  <si>
    <t>Aterro compactado em solo reforçado com fita metálica galvanizada - taxa 3,31 kg/m³ - material de jazida</t>
  </si>
  <si>
    <t>5405982</t>
  </si>
  <si>
    <t>Aterro compactado em solo reforçado com fita metálica galvanizada - taxa 4,13 kg/m³ - material de jazida</t>
  </si>
  <si>
    <t>5405983</t>
  </si>
  <si>
    <t>Aterro compactado em solo reforçado com fita metálica galvanizada - taxa 4,96 kg/m³ - material de jazida</t>
  </si>
  <si>
    <t>5405984</t>
  </si>
  <si>
    <t>Aterro compactado em solo reforçado com fita metálica galvanizada - taxa 6,61 kg/m³ - material de jazida</t>
  </si>
  <si>
    <t>5405985</t>
  </si>
  <si>
    <t>Aterro compactado em solo reforçado com fita metálica galvanizada - taxa 8,27 kg/m³ - material de jazida</t>
  </si>
  <si>
    <t>5406043</t>
  </si>
  <si>
    <t>Aterro compactado em solo reforçado com fita metálica galvanizada - taxa 9,92 kg/m³ - material de jazida</t>
  </si>
  <si>
    <t>5405975</t>
  </si>
  <si>
    <t>Escoramento da primeira linha de escamas de concreto armado em solo reforçado com fita metálica – utilização de 3 vezes - confecção, instalação e retirada</t>
  </si>
  <si>
    <t>5405970</t>
  </si>
  <si>
    <t>Fabricação de escama de concreto armado para solo reforçado com fita metálica - 2 a 5 ligações - areia e brita comerciais</t>
  </si>
  <si>
    <t>5405972</t>
  </si>
  <si>
    <t>Fabricação de escama de concreto armado para solo reforçado com fita metálica - 2 a 5 ligações - areia extraída e brita produzida</t>
  </si>
  <si>
    <t>5405971</t>
  </si>
  <si>
    <t>Fabricação de escama de concreto armado para solo reforçado com fita metálica - 6 a 8 ligações - areia e brita comerciais</t>
  </si>
  <si>
    <t>5405973</t>
  </si>
  <si>
    <t>Fabricação de escama de concreto armado para solo reforçado com fita metálica - 6 a 8 ligações - areia extraída e brita produzida</t>
  </si>
  <si>
    <t>5405986</t>
  </si>
  <si>
    <t>Moldes metálicos para escama de concreto armado para solo reforçado com fita metálica - formato cruciforme de 1,50 x 1,50 m - utilização de 100 vezes</t>
  </si>
  <si>
    <t>5405976</t>
  </si>
  <si>
    <t>Montagem das escamas de concreto armado em solo reforçado com fita metálica</t>
  </si>
  <si>
    <t>5406023</t>
  </si>
  <si>
    <t>Muro de escama de concreto armado em solo reforçado com fita metálica com altura até 4 m - tipo 1 - areia e brita comerciais</t>
  </si>
  <si>
    <t>5406033</t>
  </si>
  <si>
    <t>Muro de escama de concreto armado em solo reforçado com fita metálica com altura até 4 m - tipo 1 - areia extraída e brita produzida</t>
  </si>
  <si>
    <t>5406024</t>
  </si>
  <si>
    <t>Muro de escama de concreto armado em solo reforçado com fita metálica com altura até 4 m - tipo 2 - areia e brita comerciais</t>
  </si>
  <si>
    <t>5406034</t>
  </si>
  <si>
    <t>Muro de escama de concreto armado em solo reforçado com fita metálica com altura até 4 m - tipo 2 - areia extraída e brita produzida</t>
  </si>
  <si>
    <t>5406031</t>
  </si>
  <si>
    <t>Muro de escama de concreto armado em solo reforçado com fita metálica com altura de 10,0 a 12 m - tipo 1 - areia e brita comerciais</t>
  </si>
  <si>
    <t>5406041</t>
  </si>
  <si>
    <t>Muro de escama de concreto armado em solo reforçado com fita metálica com altura de 10,0 a 12 m - tipo 1 - areia extraída e brita produzida</t>
  </si>
  <si>
    <t>5406032</t>
  </si>
  <si>
    <t>Muro de escama de concreto armado em solo reforçado com fita metálica com altura de 10,0 a 12 m - tipo 2 - areia e brita comerciais</t>
  </si>
  <si>
    <t>5406042</t>
  </si>
  <si>
    <t>Muro de escama de concreto armado em solo reforçado com fita metálica com altura de 10,0 a 12 m - tipo 2 - areia extraída e brita produzida</t>
  </si>
  <si>
    <t>5406025</t>
  </si>
  <si>
    <t>Muro de escama de concreto armado em solo reforçado com fita metálica com altura de 4,0 a 6 m - tipo 1 - areia e brita comerciais</t>
  </si>
  <si>
    <t>5406035</t>
  </si>
  <si>
    <t>Muro de escama de concreto armado em solo reforçado com fita metálica com altura de 4,0 a 6 m - tipo 1 - areia extraída e brita produzida</t>
  </si>
  <si>
    <t>5406026</t>
  </si>
  <si>
    <t>Muro de escama de concreto armado em solo reforçado com fita metálica com altura de 4,0 a 6 m - tipo 2 - areia e brita comerciais</t>
  </si>
  <si>
    <t>5406036</t>
  </si>
  <si>
    <t>Muro de escama de concreto armado em solo reforçado com fita metálica com altura de 4,0 a 6 m - tipo 2 - areia extraída e brita produzida</t>
  </si>
  <si>
    <t>5406027</t>
  </si>
  <si>
    <t>Muro de escama de concreto armado em solo reforçado com fita metálica com altura de 6,0 a 8 m - tipo 1 - areia e brita comerciais</t>
  </si>
  <si>
    <t>5406037</t>
  </si>
  <si>
    <t>Muro de escama de concreto armado em solo reforçado com fita metálica com altura de 6,0 a 8 m - tipo 1 - areia extraída e brita produzida</t>
  </si>
  <si>
    <t>5406028</t>
  </si>
  <si>
    <t>Muro de escama de concreto armado em solo reforçado com fita metálica com altura de 6,0 a 8 m - tipo 2 - areia e brita comerciais</t>
  </si>
  <si>
    <t>5406038</t>
  </si>
  <si>
    <t>Muro de escama de concreto armado em solo reforçado com fita metálica com altura de 6,0 a 8 m - tipo 2 - areia extraída e brita produzida</t>
  </si>
  <si>
    <t>5406029</t>
  </si>
  <si>
    <t>Muro de escama de concreto armado em solo reforçado com fita metálica com altura de 8,0 a 10 m - tipo 1 - areia e brita comerciais</t>
  </si>
  <si>
    <t>5406039</t>
  </si>
  <si>
    <t>Muro de escama de concreto armado em solo reforçado com fita metálica com altura de 8,0 a 10 m - tipo 1 - areia extraída e brita produzida</t>
  </si>
  <si>
    <t>5406030</t>
  </si>
  <si>
    <t>Muro de escama de concreto armado em solo reforçado com fita metálica com altura de 8,0 a 10 m - tipo 2 - areia e brita comerciais</t>
  </si>
  <si>
    <t>5406040</t>
  </si>
  <si>
    <t>Muro de escama de concreto armado em solo reforçado com fita metálica com altura de 8,0 a 10 m - tipo 2 - areia extraída e brita produzida</t>
  </si>
  <si>
    <t>5405987</t>
  </si>
  <si>
    <t>Travador de madeira para escama de concreto armado - utilização de 10 vezes</t>
  </si>
  <si>
    <t>5405979</t>
  </si>
  <si>
    <t>Travamento e nivelamento de escama de concreto armado em solo reforçado com fita metálica</t>
  </si>
  <si>
    <t>5502806</t>
  </si>
  <si>
    <t>Camada drenante com conformação de trator de esteira - areia comercial</t>
  </si>
  <si>
    <t>5502807</t>
  </si>
  <si>
    <t>Camada drenante com conformação de trator de esteira - areia extraída</t>
  </si>
  <si>
    <t>5503041</t>
  </si>
  <si>
    <t>Compactação de aterros a 100% do Proctor intermediário</t>
  </si>
  <si>
    <t>5502978</t>
  </si>
  <si>
    <t>Compactação de aterros a 100% do Proctor normal</t>
  </si>
  <si>
    <t>5502822</t>
  </si>
  <si>
    <t>Compactação de camada final de aterro de rocha</t>
  </si>
  <si>
    <t>5502979</t>
  </si>
  <si>
    <t>Construção de corpo de aterro com material de 3ª categoria oriundo de corte</t>
  </si>
  <si>
    <t>5501700</t>
  </si>
  <si>
    <t>5500991</t>
  </si>
  <si>
    <t>Desmonte de blocos de rocha com martelete pneumático</t>
  </si>
  <si>
    <t>5515739</t>
  </si>
  <si>
    <t>Desmonte de matacões ou bloco de rocha por meio de explosivos</t>
  </si>
  <si>
    <t>5505766</t>
  </si>
  <si>
    <t>Desmonte de material de 3ª categoria a frio com argamassa expansiva a céu aberto</t>
  </si>
  <si>
    <t>5501701</t>
  </si>
  <si>
    <t>Destocamento de árvores com diâmetro de 0,15 a 0,30 m</t>
  </si>
  <si>
    <t>5501702</t>
  </si>
  <si>
    <t>Destocamento de árvores com diâmetro maior que 0,30 m</t>
  </si>
  <si>
    <t>5502972</t>
  </si>
  <si>
    <t>Escavação de vala em material de 3ª categoria - resistência à compressão acima de 110 MPa - com escavadeira e rompedor hidráulico 1.700 kg</t>
  </si>
  <si>
    <t>5502968</t>
  </si>
  <si>
    <t>Escavação de vala em material de 3ª categoria - resistência à compressão até 50 MPa - com escavadeira e rompedor hidráulico 1.700 kg</t>
  </si>
  <si>
    <t>5502969</t>
  </si>
  <si>
    <t>Escavação de vala em material de 3ª categoria - resistência à compressão de 50 a 70 MPa - com escavadeira e rompedor hidráulico 1.700 kg</t>
  </si>
  <si>
    <t>5502970</t>
  </si>
  <si>
    <t>Escavação de vala em material de 3ª categoria - resistência à compressão de 70 a 90 MPa - com escavadeira e rompedor hidráulico 1.700 kg</t>
  </si>
  <si>
    <t>5502971</t>
  </si>
  <si>
    <t>Escavação de vala em material de 3ª categoria - resistência à compressão de 90 a 110 MPa - com escavadeira e rompedor hidráulico 1.700 kg</t>
  </si>
  <si>
    <t>5502663</t>
  </si>
  <si>
    <t>Escavação e transporte de material de 3ª categoria - DMT de 0 a 50 m</t>
  </si>
  <si>
    <t>5502993</t>
  </si>
  <si>
    <t>Escavação em material de 3ª categoria</t>
  </si>
  <si>
    <t>5502967</t>
  </si>
  <si>
    <t>Escavação em material de 3ª categoria - resistência à compressão acima de 110 MPa - com escavadeira e rompedor hidráulico 1.700 kg</t>
  </si>
  <si>
    <t>5502963</t>
  </si>
  <si>
    <t>Escavação em material de 3ª categoria - resistência à compressão até 50 MPa - com escavadeira e rompedor hidráulico 1.700 kg</t>
  </si>
  <si>
    <t>5502964</t>
  </si>
  <si>
    <t>Escavação em material de 3ª categoria - resistência à compressão de 50 a 70 MPa - com escavadeira e rompedor hidráulico 1.700 kg</t>
  </si>
  <si>
    <t>5502965</t>
  </si>
  <si>
    <t>Escavação em material de 3ª categoria - resistência à compressão de 70 a 90 MPa - com escavadeira e rompedor hidráulico 1.700 kg</t>
  </si>
  <si>
    <t>5502966</t>
  </si>
  <si>
    <t>Escavação em material de 3ª categoria - resistência à compressão de 90 a 110 MPa - com escavadeira e rompedor hidráulico 1.700 kg</t>
  </si>
  <si>
    <t>5501706</t>
  </si>
  <si>
    <t>Escavação mecânica com retroescavadeira em material de 1ª categoria</t>
  </si>
  <si>
    <t>5501880</t>
  </si>
  <si>
    <t>Escavação, carga e transporte de material de 1ª categoria - DMT de 1.000 a 1.200 m - caminho de serviço em leito natural - com carregadeira e caminhão basculante de 14 m³</t>
  </si>
  <si>
    <t>5502114</t>
  </si>
  <si>
    <t>Escavação, carga e transporte de material de 1ª categoria - DMT de 1.000 a 1.200 m - caminho de serviço em leito natural - com escavadeira e caminhão basculante de 14 m³</t>
  </si>
  <si>
    <t>5501906</t>
  </si>
  <si>
    <t>Escavação, carga e transporte de material de 1ª categoria - DMT de 1.000 a 1.200 m - caminho de serviço em revestimento primário - com carregadeira e caminhão basculante de 14 m³</t>
  </si>
  <si>
    <t>5502140</t>
  </si>
  <si>
    <t>Escavação, carga e transporte de material de 1ª categoria - DMT de 1.000 a 1.200 m - caminho de serviço em revestimento primário - com escavadeira e caminhão basculante de 14 m³</t>
  </si>
  <si>
    <t>5501932</t>
  </si>
  <si>
    <t>Escavação, carga e transporte de material de 1ª categoria - DMT de 1.000 a 1.200 m - caminho de serviço pavimentado - com carregadeira e caminhão basculante de 14 m³</t>
  </si>
  <si>
    <t>5502166</t>
  </si>
  <si>
    <t>Escavação, carga e transporte de material de 1ª categoria - DMT de 1.000 a 1.200 m - caminho de serviço pavimentado - com escavadeira e caminhão basculante de 14 m³</t>
  </si>
  <si>
    <t>5501881</t>
  </si>
  <si>
    <t>Escavação, carga e transporte de material de 1ª categoria - DMT de 1.200 a 1.400 m - caminho de serviço em leito natural - com carregadeira e caminhão basculante de 14 m³</t>
  </si>
  <si>
    <t>5502115</t>
  </si>
  <si>
    <t>Escavação, carga e transporte de material de 1ª categoria - DMT de 1.200 a 1.400 m - caminho de serviço em leito natural - com escavadeira e caminhão basculante de 14 m³</t>
  </si>
  <si>
    <t>5501907</t>
  </si>
  <si>
    <t>Escavação, carga e transporte de material de 1ª categoria - DMT de 1.200 a 1.400 m - caminho de serviço em revestimento primário - com carregadeira e caminhão basculante de 14 m³</t>
  </si>
  <si>
    <t>5502141</t>
  </si>
  <si>
    <t>Escavação, carga e transporte de material de 1ª categoria - DMT de 1.200 a 1.400 m - caminho de serviço em revestimento primário - com escavadeira e caminhão basculante de 14 m³</t>
  </si>
  <si>
    <t>5501933</t>
  </si>
  <si>
    <t>Escavação, carga e transporte de material de 1ª categoria - DMT de 1.200 a 1.400 m - caminho de serviço pavimentado - com carregadeira e caminhão basculante de 14 m³</t>
  </si>
  <si>
    <t>5502167</t>
  </si>
  <si>
    <t>Escavação, carga e transporte de material de 1ª categoria - DMT de 1.200 a 1.400 m - caminho de serviço pavimentado - com escavadeira e caminhão basculante de 14 m³</t>
  </si>
  <si>
    <t>5501882</t>
  </si>
  <si>
    <t>Escavação, carga e transporte de material de 1ª categoria - DMT de 1.400 a 1.600 m - caminho de serviço em leito natural - com carregadeira e caminhão basculante de 14 m³</t>
  </si>
  <si>
    <t>5502116</t>
  </si>
  <si>
    <t>Escavação, carga e transporte de material de 1ª categoria - DMT de 1.400 a 1.600 m - caminho de serviço em leito natural - com escavadeira e caminhão basculante de 14 m³</t>
  </si>
  <si>
    <t>5501908</t>
  </si>
  <si>
    <t>Escavação, carga e transporte de material de 1ª categoria - DMT de 1.400 a 1.600 m - caminho de serviço em revestimento primário - com carregadeira e caminhão basculante de 14 m³</t>
  </si>
  <si>
    <t>5502142</t>
  </si>
  <si>
    <t>Escavação, carga e transporte de material de 1ª categoria - DMT de 1.400 a 1.600 m - caminho de serviço em revestimento primário - com escavadeira e caminhão basculante de 14 m³</t>
  </si>
  <si>
    <t>5501934</t>
  </si>
  <si>
    <t>Escavação, carga e transporte de material de 1ª categoria - DMT de 1.400 a 1.600 m - caminho de serviço pavimentado - com carregadeira e caminhão basculante de 14 m³</t>
  </si>
  <si>
    <t>5502168</t>
  </si>
  <si>
    <t>Escavação, carga e transporte de material de 1ª categoria - DMT de 1.400 a 1.600 m - caminho de serviço pavimentado - com escavadeira e caminhão basculante de 14 m³</t>
  </si>
  <si>
    <t>5501883</t>
  </si>
  <si>
    <t>Escavação, carga e transporte de material de 1ª categoria - DMT de 1.600 a 1.800 m - caminho de serviço em leito natural - com carregadeira e caminhão basculante de 14 m³</t>
  </si>
  <si>
    <t>5502117</t>
  </si>
  <si>
    <t>Escavação, carga e transporte de material de 1ª categoria - DMT de 1.600 a 1.800 m - caminho de serviço em leito natural - com escavadeira e caminhão basculante de 14 m³</t>
  </si>
  <si>
    <t>5501909</t>
  </si>
  <si>
    <t>Escavação, carga e transporte de material de 1ª categoria - DMT de 1.600 a 1.800 m - caminho de serviço em revestimento primário - com carregadeira e caminhão basculante de 14 m³</t>
  </si>
  <si>
    <t>5502143</t>
  </si>
  <si>
    <t>Escavação, carga e transporte de material de 1ª categoria - DMT de 1.600 a 1.800 m - caminho de serviço em revestimento primário - com escavadeira e caminhão basculante de 14 m³</t>
  </si>
  <si>
    <t>5501935</t>
  </si>
  <si>
    <t>Escavação, carga e transporte de material de 1ª categoria - DMT de 1.600 a 1.800 m - caminho de serviço pavimentado - com carregadeira e caminhão basculante de 14 m³</t>
  </si>
  <si>
    <t>5502169</t>
  </si>
  <si>
    <t>Escavação, carga e transporte de material de 1ª categoria - DMT de 1.600 a 1.800 m - caminho de serviço pavimentado - com escavadeira e caminhão basculante de 14 m³</t>
  </si>
  <si>
    <t>5501884</t>
  </si>
  <si>
    <t>Escavação, carga e transporte de material de 1ª categoria - DMT de 1.800 a 2.000 m - caminho de serviço em leito natural - com carregadeira e caminhão basculante de 14 m³</t>
  </si>
  <si>
    <t>5502118</t>
  </si>
  <si>
    <t>Escavação, carga e transporte de material de 1ª categoria - DMT de 1.800 a 2.000 m - caminho de serviço em leito natural - com escavadeira e caminhão basculante de 14 m³</t>
  </si>
  <si>
    <t>5501910</t>
  </si>
  <si>
    <t>Escavação, carga e transporte de material de 1ª categoria - DMT de 1.800 a 2.000 m - caminho de serviço em revestimento primário - com carregadeira e caminhão basculante de 14 m³</t>
  </si>
  <si>
    <t>5502144</t>
  </si>
  <si>
    <t>Escavação, carga e transporte de material de 1ª categoria - DMT de 1.800 a 2.000 m - caminho de serviço em revestimento primário - com escavadeira e caminhão basculante de 14 m³</t>
  </si>
  <si>
    <t>5501936</t>
  </si>
  <si>
    <t>Escavação, carga e transporte de material de 1ª categoria - DMT de 1.800 a 2.000 m - caminho de serviço pavimentado - com carregadeira e caminhão basculante de 14 m³</t>
  </si>
  <si>
    <t>5502170</t>
  </si>
  <si>
    <t>Escavação, carga e transporte de material de 1ª categoria - DMT de 1.800 a 2.000 m - caminho de serviço pavimentado - com escavadeira e caminhão basculante de 14 m³</t>
  </si>
  <si>
    <t>5501885</t>
  </si>
  <si>
    <t>Escavação, carga e transporte de material de 1ª categoria - DMT de 2.000 a 2.500 m - caminho de serviço em leito natural - com carregadeira e caminhão basculante de 14 m³</t>
  </si>
  <si>
    <t>5502119</t>
  </si>
  <si>
    <t>Escavação, carga e transporte de material de 1ª categoria - DMT de 2.000 a 2.500 m - caminho de serviço em leito natural - com escavadeira e caminhão basculante de 14 m³</t>
  </si>
  <si>
    <t>5501911</t>
  </si>
  <si>
    <t>Escavação, carga e transporte de material de 1ª categoria - DMT de 2.000 a 2.500 m - caminho de serviço em revestimento primário - com carregadeira e caminhão basculante de 14 m³</t>
  </si>
  <si>
    <t>5502145</t>
  </si>
  <si>
    <t>Escavação, carga e transporte de material de 1ª categoria - DMT de 2.000 a 2.500 m - caminho de serviço em revestimento primário - com escavadeira e caminhão basculante de 14 m³</t>
  </si>
  <si>
    <t>5501937</t>
  </si>
  <si>
    <t>Escavação, carga e transporte de material de 1ª categoria - DMT de 2.000 a 2.500 m - caminho de serviço pavimentado - com carregadeira e caminhão basculante de 14 m³</t>
  </si>
  <si>
    <t>5502171</t>
  </si>
  <si>
    <t>Escavação, carga e transporte de material de 1ª categoria - DMT de 2.000 a 2.500 m - caminho de serviço pavimentado - com escavadeira e caminhão basculante de 14 m³</t>
  </si>
  <si>
    <t>5501886</t>
  </si>
  <si>
    <t>Escavação, carga e transporte de material de 1ª categoria - DMT de 2.500 a 3.000 m - caminho de serviço em leito natural - com carregadeira e caminhão basculante de 14 m³</t>
  </si>
  <si>
    <t>5502120</t>
  </si>
  <si>
    <t>Escavação, carga e transporte de material de 1ª categoria - DMT de 2.500 a 3.000 m - caminho de serviço em leito natural - com escavadeira e caminhão basculante de 14 m³</t>
  </si>
  <si>
    <t>5501912</t>
  </si>
  <si>
    <t>Escavação, carga e transporte de material de 1ª categoria - DMT de 2.500 a 3.000 m - caminho de serviço em revestimento primário - com carregadeira e caminhão basculante de 14 m³</t>
  </si>
  <si>
    <t>5502146</t>
  </si>
  <si>
    <t>Escavação, carga e transporte de material de 1ª categoria - DMT de 2.500 a 3.000 m - caminho de serviço em revestimento primário - com escavadeira e caminhão basculante de 14 m³</t>
  </si>
  <si>
    <t>5501938</t>
  </si>
  <si>
    <t>Escavação, carga e transporte de material de 1ª categoria - DMT de 2.500 a 3.000 m - caminho de serviço pavimentado - com carregadeira e caminhão basculante de 14 m³</t>
  </si>
  <si>
    <t>5502172</t>
  </si>
  <si>
    <t>Escavação, carga e transporte de material de 1ª categoria - DMT de 2.500 a 3.000 m - caminho de serviço pavimentado - com escavadeira e caminhão basculante de 14 m³</t>
  </si>
  <si>
    <t>5501876</t>
  </si>
  <si>
    <t>Escavação, carga e transporte de material de 1ª categoria - DMT de 200 a 400 m - caminho de serviço em leito natural - com carregadeira e caminhão basculante de 14 m³</t>
  </si>
  <si>
    <t>5502110</t>
  </si>
  <si>
    <t>Escavação, carga e transporte de material de 1ª categoria - DMT de 200 a 400 m - caminho de serviço em leito natural - com escavadeira e caminhão basculante de 14 m³</t>
  </si>
  <si>
    <t>5501902</t>
  </si>
  <si>
    <t>Escavação, carga e transporte de material de 1ª categoria - DMT de 200 a 400 m - caminho de serviço em revestimento primário - com carregadeira e caminhão basculante de 14 m³</t>
  </si>
  <si>
    <t>5502136</t>
  </si>
  <si>
    <t>Escavação, carga e transporte de material de 1ª categoria - DMT de 200 a 400 m - caminho de serviço em revestimento primário - com escavadeira e caminhão basculante de 14 m³</t>
  </si>
  <si>
    <t>5501928</t>
  </si>
  <si>
    <t>Escavação, carga e transporte de material de 1ª categoria - DMT de 200 a 400 m - caminho de serviço pavimentado - com carregadeira e caminhão basculante de 14 m³</t>
  </si>
  <si>
    <t>5502162</t>
  </si>
  <si>
    <t>Escavação, carga e transporte de material de 1ª categoria - DMT de 200 a 400 m - caminho de serviço pavimentado - com escavadeira e caminhão basculante de 14 m³</t>
  </si>
  <si>
    <t>5501877</t>
  </si>
  <si>
    <t>Escavação, carga e transporte de material de 1ª categoria - DMT de 400 a 600 m - caminho de serviço em leito natural - com carregadeira e caminhão basculante de 14 m³</t>
  </si>
  <si>
    <t>5502111</t>
  </si>
  <si>
    <t>Escavação, carga e transporte de material de 1ª categoria - DMT de 400 a 600 m - caminho de serviço em leito natural - com escavadeira e caminhão basculante de 14 m³</t>
  </si>
  <si>
    <t>5501903</t>
  </si>
  <si>
    <t>Escavação, carga e transporte de material de 1ª categoria - DMT de 400 a 600 m - caminho de serviço em revestimento primário - com carregadeira e caminhão basculante de 14 m³</t>
  </si>
  <si>
    <t>5502137</t>
  </si>
  <si>
    <t>Escavação, carga e transporte de material de 1ª categoria - DMT de 400 a 600 m - caminho de serviço em revestimento primário - com escavadeira e caminhão basculante de 14 m³</t>
  </si>
  <si>
    <t>5501929</t>
  </si>
  <si>
    <t>Escavação, carga e transporte de material de 1ª categoria - DMT de 400 a 600 m - caminho de serviço pavimentado - com carregadeira e caminhão basculante de 14 m³</t>
  </si>
  <si>
    <t>5502163</t>
  </si>
  <si>
    <t>Escavação, carga e transporte de material de 1ª categoria - DMT de 400 a 600 m - caminho de serviço pavimentado - com escavadeira e caminhão basculante de 14 m³</t>
  </si>
  <si>
    <t>5501875</t>
  </si>
  <si>
    <t>Escavação, carga e transporte de material de 1ª categoria - DMT de 50 a 200 m - caminho de serviço em leito natural - com carregadeira e caminhão basculante de 14 m³</t>
  </si>
  <si>
    <t>5502109</t>
  </si>
  <si>
    <t>Escavação, carga e transporte de material de 1ª categoria - DMT de 50 a 200 m - caminho de serviço em leito natural - com escavadeira e caminhão basculante de 14 m³</t>
  </si>
  <si>
    <t>5501901</t>
  </si>
  <si>
    <t>Escavação, carga e transporte de material de 1ª categoria - DMT de 50 a 200 m - caminho de serviço em revestimento primário - com carregadeira e caminhão basculante de 14 m³</t>
  </si>
  <si>
    <t>5502135</t>
  </si>
  <si>
    <t>Escavação, carga e transporte de material de 1ª categoria - DMT de 50 a 200 m - caminho de serviço em revestimento primário - com escavadeira e caminhão basculante de 14 m³</t>
  </si>
  <si>
    <t>5501927</t>
  </si>
  <si>
    <t>Escavação, carga e transporte de material de 1ª categoria - DMT de 50 a 200 m - caminho de serviço pavimentado - com carregadeira e caminhão basculante de 14 m³</t>
  </si>
  <si>
    <t>5502161</t>
  </si>
  <si>
    <t>Escavação, carga e transporte de material de 1ª categoria - DMT de 50 a 200 m - caminho de serviço pavimentado - com escavadeira e caminhão basculante de 14 m³</t>
  </si>
  <si>
    <t>5501878</t>
  </si>
  <si>
    <t>Escavação, carga e transporte de material de 1ª categoria - DMT de 600 a 800 m - caminho de serviço em leito natural - com carregadeira e caminhão basculante de 14 m³</t>
  </si>
  <si>
    <t>5502112</t>
  </si>
  <si>
    <t>Escavação, carga e transporte de material de 1ª categoria - DMT de 600 a 800 m - caminho de serviço em leito natural - com escavadeira e caminhão basculante de 14 m³</t>
  </si>
  <si>
    <t>5501904</t>
  </si>
  <si>
    <t>Escavação, carga e transporte de material de 1ª categoria - DMT de 600 a 800 m - caminho de serviço em revestimento primário - com carregadeira e caminhão basculante de 14 m³</t>
  </si>
  <si>
    <t>5502138</t>
  </si>
  <si>
    <t>Escavação, carga e transporte de material de 1ª categoria - DMT de 600 a 800 m - caminho de serviço em revestimento primário - com escavadeira e caminhão basculante de 14 m³</t>
  </si>
  <si>
    <t>5501930</t>
  </si>
  <si>
    <t>Escavação, carga e transporte de material de 1ª categoria - DMT de 600 a 800 m - caminho de serviço pavimentado - com carregadeira e caminhão basculante de 14 m³</t>
  </si>
  <si>
    <t>5502164</t>
  </si>
  <si>
    <t>Escavação, carga e transporte de material de 1ª categoria - DMT de 600 a 800 m - caminho de serviço pavimentado - com escavadeira e caminhão basculante de 14 m³</t>
  </si>
  <si>
    <t>5501879</t>
  </si>
  <si>
    <t>Escavação, carga e transporte de material de 1ª categoria - DMT de 800 a 1.000 m - caminho de serviço em leito natural - com carregadeira e caminhão basculante de 14 m³</t>
  </si>
  <si>
    <t>5502113</t>
  </si>
  <si>
    <t>Escavação, carga e transporte de material de 1ª categoria - DMT de 800 a 1.000 m - caminho de serviço em leito natural - com escavadeira e caminhão basculante de 14 m³</t>
  </si>
  <si>
    <t>5501905</t>
  </si>
  <si>
    <t>Escavação, carga e transporte de material de 1ª categoria - DMT de 800 a 1.000 m - caminho de serviço em revestimento primário - com carregadeira e caminhão basculante de 14 m³</t>
  </si>
  <si>
    <t>5502139</t>
  </si>
  <si>
    <t>Escavação, carga e transporte de material de 1ª categoria - DMT de 800 a 1.000 m - caminho de serviço em revestimento primário - com escavadeira e caminhão basculante de 14 m³</t>
  </si>
  <si>
    <t>5501931</t>
  </si>
  <si>
    <t>Escavação, carga e transporte de material de 1ª categoria - DMT de 800 a 1.000 m - caminho de serviço pavimentado - com carregadeira e caminhão basculante de 14 m³</t>
  </si>
  <si>
    <t>5502165</t>
  </si>
  <si>
    <t>Escavação, carga e transporte de material de 1ª categoria - DMT de 800 a 1.000 m - caminho de serviço pavimentado - com escavadeira e caminhão basculante de 14 m³</t>
  </si>
  <si>
    <t>5502825</t>
  </si>
  <si>
    <t>Escavação, carga e transporte de material de 1ª categoria na distância de 3.000 m - caminho de serviço em leito natural - com carregadeira e caminhão basculante de 14 m³</t>
  </si>
  <si>
    <t>5502834</t>
  </si>
  <si>
    <t>Escavação, carga e transporte de material de 1ª categoria na distância de 3.000 m - caminho de serviço em leito natural - com escavadeira e caminhão basculante de 14 m³</t>
  </si>
  <si>
    <t>5502826</t>
  </si>
  <si>
    <t>Escavação, carga e transporte de material de 1ª categoria na distância de 3.000 m - caminho de serviço em revestimento primário - com carregadeira e caminhão basculante de 14 m³</t>
  </si>
  <si>
    <t>5502835</t>
  </si>
  <si>
    <t>Escavação, carga e transporte de material de 1ª categoria na distância de 3.000 m - caminho de serviço em revestimento primário - com escavadeira e caminhão basculante de 14 m³</t>
  </si>
  <si>
    <t>5502827</t>
  </si>
  <si>
    <t>Escavação, carga e transporte de material de 1ª categoria na distância de 3.000 m - caminho de serviço pavimentado - com carregadeira e caminhão basculante de 14 m³</t>
  </si>
  <si>
    <t>5502836</t>
  </si>
  <si>
    <t>Escavação, carga e transporte de material de 1ª categoria na distância de 3.000 m - caminho de serviço pavimentado - com escavadeira e caminhão basculante de 14 m³</t>
  </si>
  <si>
    <t>5502356</t>
  </si>
  <si>
    <t>Escavação, carga e transporte de material de 2ª categoria - DMT de 1.000 a 1.200 m - caminho de serviço em leito natural - com carregadeira e caminhão basculante de 14 m³</t>
  </si>
  <si>
    <t>5502590</t>
  </si>
  <si>
    <t>Escavação, carga e transporte de material de 2ª categoria - DMT de 1.000 a 1.200 m - caminho de serviço em leito natural - com escavadeira e caminhão basculante de 14 m³</t>
  </si>
  <si>
    <t>5502382</t>
  </si>
  <si>
    <t>Escavação, carga e transporte de material de 2ª categoria - DMT de 1.000 a 1.200 m - caminho de serviço em revestimento primário - com carregadeira e caminhão basculante de 14 m³</t>
  </si>
  <si>
    <t>5502616</t>
  </si>
  <si>
    <t>Escavação, carga e transporte de material de 2ª categoria - DMT de 1.000 a 1.200 m - caminho de serviço em revestimento primário - com escavadeira e caminhão basculante de 14 m³</t>
  </si>
  <si>
    <t>5502408</t>
  </si>
  <si>
    <t>Escavação, carga e transporte de material de 2ª categoria - DMT de 1.000 a 1.200 m - caminho de serviço pavimentado - com carregadeira e caminhão basculante de 14 m³</t>
  </si>
  <si>
    <t>5502642</t>
  </si>
  <si>
    <t>Escavação, carga e transporte de material de 2ª categoria - DMT de 1.000 a 1.200 m - caminho de serviço pavimentado - com escavadeira e caminhão basculante de 14 m³</t>
  </si>
  <si>
    <t>5502357</t>
  </si>
  <si>
    <t>Escavação, carga e transporte de material de 2ª categoria - DMT de 1.200 a 1.400 m - caminho de serviço em leito natural - com carregadeira e caminhão basculante de 14 m³</t>
  </si>
  <si>
    <t>5502591</t>
  </si>
  <si>
    <t>Escavação, carga e transporte de material de 2ª categoria - DMT de 1.200 a 1.400 m - caminho de serviço em leito natural - com escavadeira e caminhão basculante de 14 m³</t>
  </si>
  <si>
    <t>5502383</t>
  </si>
  <si>
    <t>Escavação, carga e transporte de material de 2ª categoria - DMT de 1.200 a 1.400 m - caminho de serviço em revestimento primário - com carregadeira e caminhão basculante de 14 m³</t>
  </si>
  <si>
    <t>5502617</t>
  </si>
  <si>
    <t>Escavação, carga e transporte de material de 2ª categoria - DMT de 1.200 a 1.400 m - caminho de serviço em revestimento primário - com escavadeira e caminhão basculante de 14 m³</t>
  </si>
  <si>
    <t>5502409</t>
  </si>
  <si>
    <t>Escavação, carga e transporte de material de 2ª categoria - DMT de 1.200 a 1.400 m - caminho de serviço pavimentado - com carregadeira e caminhão basculante de 14 m³</t>
  </si>
  <si>
    <t>5502643</t>
  </si>
  <si>
    <t>Escavação, carga e transporte de material de 2ª categoria - DMT de 1.200 a 1.400 m - caminho de serviço pavimentado - com escavadeira e caminhão basculante de 14 m³</t>
  </si>
  <si>
    <t>5502358</t>
  </si>
  <si>
    <t>Escavação, carga e transporte de material de 2ª categoria - DMT de 1.400 a 1.600 m - caminho de serviço em leito natural - com carregadeira e caminhão basculante de 14 m³</t>
  </si>
  <si>
    <t>5502592</t>
  </si>
  <si>
    <t>Escavação, carga e transporte de material de 2ª categoria - DMT de 1.400 a 1.600 m - caminho de serviço em leito natural - com escavadeira e caminhão basculante de 14 m³</t>
  </si>
  <si>
    <t>5502384</t>
  </si>
  <si>
    <t>Escavação, carga e transporte de material de 2ª categoria - DMT de 1.400 a 1.600 m - caminho de serviço em revestimento primário - com carregadeira e caminhão basculante de 14 m³</t>
  </si>
  <si>
    <t>5502618</t>
  </si>
  <si>
    <t>Escavação, carga e transporte de material de 2ª categoria - DMT de 1.400 a 1.600 m - caminho de serviço em revestimento primário - com escavadeira e caminhão basculante de 14 m³</t>
  </si>
  <si>
    <t>5502410</t>
  </si>
  <si>
    <t>Escavação, carga e transporte de material de 2ª categoria - DMT de 1.400 a 1.600 m - caminho de serviço pavimentado - com carregadeira e caminhão basculante de 14 m³</t>
  </si>
  <si>
    <t>5502644</t>
  </si>
  <si>
    <t>Escavação, carga e transporte de material de 2ª categoria - DMT de 1.400 a 1.600 m - caminho de serviço pavimentado - com escavadeira e caminhão basculante de 14 m³</t>
  </si>
  <si>
    <t>5502359</t>
  </si>
  <si>
    <t>Escavação, carga e transporte de material de 2ª categoria - DMT de 1.600 a 1.800 m - caminho de serviço em leito natural - com carregadeira e caminhão basculante de 14 m³</t>
  </si>
  <si>
    <t>5502593</t>
  </si>
  <si>
    <t>Escavação, carga e transporte de material de 2ª categoria - DMT de 1.600 a 1.800 m - caminho de serviço em leito natural - com escavadeira e caminhão basculante de 14 m³</t>
  </si>
  <si>
    <t>5502385</t>
  </si>
  <si>
    <t>Escavação, carga e transporte de material de 2ª categoria - DMT de 1.600 a 1.800 m - caminho de serviço em revestimento primário - com carregadeira e caminhão basculante de 14 m³</t>
  </si>
  <si>
    <t>5502619</t>
  </si>
  <si>
    <t>Escavação, carga e transporte de material de 2ª categoria - DMT de 1.600 a 1.800 m - caminho de serviço em revestimento primário - com escavadeira e caminhão basculante de 14 m³</t>
  </si>
  <si>
    <t>5502411</t>
  </si>
  <si>
    <t>Escavação, carga e transporte de material de 2ª categoria - DMT de 1.600 a 1.800 m - caminho de serviço pavimentado - com carregadeira e caminhão basculante de 14 m³</t>
  </si>
  <si>
    <t>5502645</t>
  </si>
  <si>
    <t>Escavação, carga e transporte de material de 2ª categoria - DMT de 1.600 a 1.800 m - caminho de serviço pavimentado - com escavadeira e caminhão basculante de 14 m³</t>
  </si>
  <si>
    <t>5502360</t>
  </si>
  <si>
    <t>Escavação, carga e transporte de material de 2ª categoria - DMT de 1.800 a 2.000 m - caminho de serviço em leito natural - com carregadeira e caminhão basculante de 14 m³</t>
  </si>
  <si>
    <t>5502594</t>
  </si>
  <si>
    <t>Escavação, carga e transporte de material de 2ª categoria - DMT de 1.800 a 2.000 m - caminho de serviço em leito natural - com escavadeira e caminhão basculante de 14 m³</t>
  </si>
  <si>
    <t>5502386</t>
  </si>
  <si>
    <t>Escavação, carga e transporte de material de 2ª categoria - DMT de 1.800 a 2.000 m - caminho de serviço em revestimento primário - com carregadeira e caminhão basculante de 14 m³</t>
  </si>
  <si>
    <t>5502620</t>
  </si>
  <si>
    <t>Escavação, carga e transporte de material de 2ª categoria - DMT de 1.800 a 2.000 m - caminho de serviço em revestimento primário - com escavadeira e caminhão basculante de 14 m³</t>
  </si>
  <si>
    <t>5502412</t>
  </si>
  <si>
    <t>Escavação, carga e transporte de material de 2ª categoria - DMT de 1.800 a 2.000 m - caminho de serviço pavimentado - com carregadeira e caminhão basculante de 14 m³</t>
  </si>
  <si>
    <t>5502646</t>
  </si>
  <si>
    <t>Escavação, carga e transporte de material de 2ª categoria - DMT de 1.800 a 2.000 m - caminho de serviço pavimentado - com escavadeira e caminhão basculante de 14 m³</t>
  </si>
  <si>
    <t>5502361</t>
  </si>
  <si>
    <t>Escavação, carga e transporte de material de 2ª categoria - DMT de 2.000 a 2.500 m - caminho de serviço em leito natural - com carregadeira e caminhão basculante de 14 m³</t>
  </si>
  <si>
    <t>5502595</t>
  </si>
  <si>
    <t>Escavação, carga e transporte de material de 2ª categoria - DMT de 2.000 a 2.500 m - caminho de serviço em leito natural - com escavadeira e caminhão basculante de 14 m³</t>
  </si>
  <si>
    <t>5502387</t>
  </si>
  <si>
    <t>Escavação, carga e transporte de material de 2ª categoria - DMT de 2.000 a 2.500 m - caminho de serviço em revestimento primário - com carregadeira e caminhão basculante de 14 m³</t>
  </si>
  <si>
    <t>5502621</t>
  </si>
  <si>
    <t>Escavação, carga e transporte de material de 2ª categoria - DMT de 2.000 a 2.500 m - caminho de serviço em revestimento primário - com escavadeira e caminhão basculante de 14 m³</t>
  </si>
  <si>
    <t>5502413</t>
  </si>
  <si>
    <t>Escavação, carga e transporte de material de 2ª categoria - DMT de 2.000 a 2.500 m - caminho de serviço pavimentado - com carregadeira e caminhão basculante de 14 m³</t>
  </si>
  <si>
    <t>5502647</t>
  </si>
  <si>
    <t>Escavação, carga e transporte de material de 2ª categoria - DMT de 2.000 a 2.500 m - caminho de serviço pavimentado - com escavadeira e caminhão basculante de 14 m³</t>
  </si>
  <si>
    <t>5502362</t>
  </si>
  <si>
    <t>Escavação, carga e transporte de material de 2ª categoria - DMT de 2.500 a 3.000 m - caminho de serviço em leito natural - com carregadeira e caminhão basculante de 14 m³</t>
  </si>
  <si>
    <t>5502596</t>
  </si>
  <si>
    <t>Escavação, carga e transporte de material de 2ª categoria - DMT de 2.500 a 3.000 m - caminho de serviço em leito natural - com escavadeira e caminhão basculante de 14 m³</t>
  </si>
  <si>
    <t>5502388</t>
  </si>
  <si>
    <t>Escavação, carga e transporte de material de 2ª categoria - DMT de 2.500 a 3.000 m - caminho de serviço em revestimento primário - com carregadeira e caminhão basculante de 14 m³</t>
  </si>
  <si>
    <t>5502622</t>
  </si>
  <si>
    <t>Escavação, carga e transporte de material de 2ª categoria - DMT de 2.500 a 3.000 m - caminho de serviço em revestimento primário - com escavadeira e caminhão basculante de 14 m³</t>
  </si>
  <si>
    <t>5502414</t>
  </si>
  <si>
    <t>Escavação, carga e transporte de material de 2ª categoria - DMT de 2.500 a 3.000 m - caminho de serviço pavimentado - com carregadeira e caminhão basculante de 14 m³</t>
  </si>
  <si>
    <t>5502648</t>
  </si>
  <si>
    <t>Escavação, carga e transporte de material de 2ª categoria - DMT de 2.500 a 3.000 m - caminho de serviço pavimentado - com escavadeira e caminhão basculante de 14 m³</t>
  </si>
  <si>
    <t>5502352</t>
  </si>
  <si>
    <t>Escavação, carga e transporte de material de 2ª categoria - DMT de 200 a 400 m - caminho de serviço em leito natural - com carregadeira e caminhão basculante de 14 m³</t>
  </si>
  <si>
    <t>5502586</t>
  </si>
  <si>
    <t>Escavação, carga e transporte de material de 2ª categoria - DMT de 200 a 400 m - caminho de serviço em leito natural - com escavadeira e caminhão basculante de 14 m³</t>
  </si>
  <si>
    <t>5502378</t>
  </si>
  <si>
    <t>Escavação, carga e transporte de material de 2ª categoria - DMT de 200 a 400 m - caminho de serviço em revestimento primário - com carregadeira e caminhão basculante de 14 m³</t>
  </si>
  <si>
    <t>5502612</t>
  </si>
  <si>
    <t>Escavação, carga e transporte de material de 2ª categoria - DMT de 200 a 400 m - caminho de serviço em revestimento primário - com escavadeira e caminhão basculante de 14 m³</t>
  </si>
  <si>
    <t>5502404</t>
  </si>
  <si>
    <t>Escavação, carga e transporte de material de 2ª categoria - DMT de 200 a 400 m - caminho de serviço pavimentado - com carregadeira e caminhão basculante de 14 m³</t>
  </si>
  <si>
    <t>5502638</t>
  </si>
  <si>
    <t>Escavação, carga e transporte de material de 2ª categoria - DMT de 200 a 400 m - caminho de serviço pavimentado - com escavadeira e caminhão basculante de 14 m³</t>
  </si>
  <si>
    <t>5502353</t>
  </si>
  <si>
    <t>Escavação, carga e transporte de material de 2ª categoria - DMT de 400 a 600 m - caminho de serviço em leito natural - com carregadeira e caminhão basculante de 14 m³</t>
  </si>
  <si>
    <t>5502587</t>
  </si>
  <si>
    <t>Escavação, carga e transporte de material de 2ª categoria - DMT de 400 a 600 m - caminho de serviço em leito natural - com escavadeira e caminhão basculante de 14 m³</t>
  </si>
  <si>
    <t>5502379</t>
  </si>
  <si>
    <t>Escavação, carga e transporte de material de 2ª categoria - DMT de 400 a 600 m - caminho de serviço em revestimento primário - com carregadeira e caminhão basculante de 14 m³</t>
  </si>
  <si>
    <t>5502613</t>
  </si>
  <si>
    <t>Escavação, carga e transporte de material de 2ª categoria - DMT de 400 a 600 m - caminho de serviço em revestimento primário - com escavadeira e caminhão basculante de 14 m³</t>
  </si>
  <si>
    <t>5502405</t>
  </si>
  <si>
    <t>Escavação, carga e transporte de material de 2ª categoria - DMT de 400 a 600 m - caminho de serviço pavimentado - com carregadeira e caminhão basculante de 14 m³</t>
  </si>
  <si>
    <t>5502639</t>
  </si>
  <si>
    <t>Escavação, carga e transporte de material de 2ª categoria - DMT de 400 a 600 m - caminho de serviço pavimentado - com escavadeira e caminhão basculante de 14 m³</t>
  </si>
  <si>
    <t>5502351</t>
  </si>
  <si>
    <t>Escavação, carga e transporte de material de 2ª categoria - DMT de 50 a 200 m - caminho de serviço em leito natural - com carregadeira e caminhão basculante de 14 m³</t>
  </si>
  <si>
    <t>5502585</t>
  </si>
  <si>
    <t>Escavação, carga e transporte de material de 2ª categoria - DMT de 50 a 200 m - caminho de serviço em leito natural - com escavadeira e caminhão basculante de 14 m³</t>
  </si>
  <si>
    <t>5502377</t>
  </si>
  <si>
    <t>Escavação, carga e transporte de material de 2ª categoria - DMT de 50 a 200 m - caminho de serviço em revestimento primário - com carregadeira e caminhão basculante de 14 m³</t>
  </si>
  <si>
    <t>5502611</t>
  </si>
  <si>
    <t>Escavação, carga e transporte de material de 2ª categoria - DMT de 50 a 200 m - caminho de serviço em revestimento primário - com escavadeira e caminhão basculante de 14 m³</t>
  </si>
  <si>
    <t>5502403</t>
  </si>
  <si>
    <t>Escavação, carga e transporte de material de 2ª categoria - DMT de 50 a 200 m - caminho de serviço pavimentado - com carregadeira e caminhão basculante de 14 m³</t>
  </si>
  <si>
    <t>5502637</t>
  </si>
  <si>
    <t>Escavação, carga e transporte de material de 2ª categoria - DMT de 50 a 200 m - caminho de serviço pavimentado - com escavadeira e caminhão basculante de 14 m³</t>
  </si>
  <si>
    <t>5502187</t>
  </si>
  <si>
    <t>Escavação, carga e transporte de material de 2ª categoria - DMT de 50 m</t>
  </si>
  <si>
    <t>5502354</t>
  </si>
  <si>
    <t>Escavação, carga e transporte de material de 2ª categoria - DMT de 600 a 800 m - caminho de serviço em leito natural - com carregadeira e caminhão basculante de 14 m³</t>
  </si>
  <si>
    <t>5502588</t>
  </si>
  <si>
    <t>Escavação, carga e transporte de material de 2ª categoria - DMT de 600 a 800 m - caminho de serviço em leito natural - com escavadeira e caminhão basculante de 14 m³</t>
  </si>
  <si>
    <t>5502380</t>
  </si>
  <si>
    <t>Escavação, carga e transporte de material de 2ª categoria - DMT de 600 a 800 m - caminho de serviço em revestimento primário - com carregadeira e caminhão basculante de 14 m³</t>
  </si>
  <si>
    <t>5502614</t>
  </si>
  <si>
    <t>Escavação, carga e transporte de material de 2ª categoria - DMT de 600 a 800 m - caminho de serviço em revestimento primário - com escavadeira e caminhão basculante de 14 m³</t>
  </si>
  <si>
    <t>5502406</t>
  </si>
  <si>
    <t>Escavação, carga e transporte de material de 2ª categoria - DMT de 600 a 800 m - caminho de serviço pavimentado - com carregadeira e caminhão basculante de 14 m³</t>
  </si>
  <si>
    <t>5502640</t>
  </si>
  <si>
    <t>Escavação, carga e transporte de material de 2ª categoria - DMT de 600 a 800 m - caminho de serviço pavimentado - com escavadeira e caminhão basculante de 14 m³</t>
  </si>
  <si>
    <t>5502355</t>
  </si>
  <si>
    <t>Escavação, carga e transporte de material de 2ª categoria - DMT de 800 a 1.000 m - caminho de serviço em leito natural - com carregadeira e caminhão basculante de 14 m³</t>
  </si>
  <si>
    <t>5502589</t>
  </si>
  <si>
    <t>Escavação, carga e transporte de material de 2ª categoria - DMT de 800 a 1.000 m - caminho de serviço em leito natural - com escavadeira e caminhão basculante de 14 m³</t>
  </si>
  <si>
    <t>5502381</t>
  </si>
  <si>
    <t>Escavação, carga e transporte de material de 2ª categoria - DMT de 800 a 1.000 m - caminho de serviço em revestimento primário - com carregadeira e caminhão basculante de 14 m³</t>
  </si>
  <si>
    <t>5502615</t>
  </si>
  <si>
    <t>Escavação, carga e transporte de material de 2ª categoria - DMT de 800 a 1.000 m - caminho de serviço em revestimento primário - com escavadeira e caminhão basculante de 14 m³</t>
  </si>
  <si>
    <t>5502407</t>
  </si>
  <si>
    <t>Escavação, carga e transporte de material de 2ª categoria - DMT de 800 a 1.000 m - caminho de serviço pavimentado - com carregadeira e caminhão basculante de 14 m³</t>
  </si>
  <si>
    <t>5502641</t>
  </si>
  <si>
    <t>Escavação, carga e transporte de material de 2ª categoria - DMT de 800 a 1.000 m - caminho de serviço pavimentado - com escavadeira e caminhão basculante de 14 m³</t>
  </si>
  <si>
    <t>5502880</t>
  </si>
  <si>
    <t>Escavação, carga e transporte de material de 2ª categoria na distância de 3.000 m - caminho de serviço em leito natural - com escavadeira e caminhão basculante de 14 m³</t>
  </si>
  <si>
    <t>5502857</t>
  </si>
  <si>
    <t>Escavação, carga e transporte de material de 2ª categoria na distância de 3.000 m - caminho de serviço em leito natural com carregadeira e caminhão basculante de 14 m³</t>
  </si>
  <si>
    <t>5502881</t>
  </si>
  <si>
    <t>Escavação, carga e transporte de material de 2ª categoria na distância de 3.000 m - caminho de serviço em revestimento primário - com escavadeira e caminhão basculante de 14 m³</t>
  </si>
  <si>
    <t>5502859</t>
  </si>
  <si>
    <t>Escavação, carga e transporte de material de 2ª categoria na distância de 3.000 m - caminho de serviço pavimentado - com carregadeira e caminhão basculante de 14 m³</t>
  </si>
  <si>
    <t>5502882</t>
  </si>
  <si>
    <t>Escavação, carga e transporte de material de 2ª categoria na distância de 3.000 m - caminho de serviço pavimentado - com escavadeira e caminhão basculante de 14 m³</t>
  </si>
  <si>
    <t>5502858</t>
  </si>
  <si>
    <t>Escavação, carga e transporte de material de 2ª categoria na distância de 3.000 m -caminho de serviço com revestimento primário com carregadeira e caminhão basculante de 14 m³</t>
  </si>
  <si>
    <t>5502747</t>
  </si>
  <si>
    <t>Escavação, carga e transporte de material de 3ª categoria - DMT de 1.000 a 1.200 m - caminho de serviço em leito natural com caminhão basculante de 12 m³</t>
  </si>
  <si>
    <t>5502773</t>
  </si>
  <si>
    <t>Escavação, carga e transporte de material de 3ª categoria - DMT de 1.000 a 1.200 m - caminho de serviço em revestimento primário - com caminhão basculante de 12 m³</t>
  </si>
  <si>
    <t>5502799</t>
  </si>
  <si>
    <t>Escavação, carga e transporte de material de 3ª categoria - DMT de 1.000 a 1.200 m - caminho de serviço pavimentado - com caminhão basculante de 12 m³</t>
  </si>
  <si>
    <t>5502748</t>
  </si>
  <si>
    <t>Escavação, carga e transporte de material de 3ª categoria - DMT de 1.200 a 1.400 m - caminho de serviço em leito natural com caminhão basculante de 12 m³</t>
  </si>
  <si>
    <t>5502774</t>
  </si>
  <si>
    <t>Escavação, carga e transporte de material de 3ª categoria - DMT de 1.200 a 1.400 m - caminho de serviço em revestimento primário - com caminhão basculante de 12 m³</t>
  </si>
  <si>
    <t>5502800</t>
  </si>
  <si>
    <t>Escavação, carga e transporte de material de 3ª categoria - DMT de 1.200 a 1.400 m - caminho de serviço pavimentado - com caminhão basculante de 12 m³</t>
  </si>
  <si>
    <t>5502749</t>
  </si>
  <si>
    <t>Escavação, carga e transporte de material de 3ª categoria - DMT de 1.400 a 1.600 m - caminho de serviço em leito natural com caminhão basculante de 12 m³</t>
  </si>
  <si>
    <t>5502775</t>
  </si>
  <si>
    <t>Escavação, carga e transporte de material de 3ª categoria - DMT de 1.400 a 1.600 m - caminho de serviço em revestimento primário - com caminhão basculante de 12 m³</t>
  </si>
  <si>
    <t>5502801</t>
  </si>
  <si>
    <t>Escavação, carga e transporte de material de 3ª categoria - DMT de 1.400 a 1.600 m - caminho de serviço pavimentado - com caminhão basculante de 12 m³</t>
  </si>
  <si>
    <t>5502750</t>
  </si>
  <si>
    <t>Escavação, carga e transporte de material de 3ª categoria - DMT de 1.600 a 1.800 m - caminho de serviço em leito natural com caminhão basculante de 12 m³</t>
  </si>
  <si>
    <t>5502776</t>
  </si>
  <si>
    <t>Escavação, carga e transporte de material de 3ª categoria - DMT de 1.600 a 1.800 m - caminho de serviço em revestimento primário - com caminhão basculante de 12 m³</t>
  </si>
  <si>
    <t>5502802</t>
  </si>
  <si>
    <t>Escavação, carga e transporte de material de 3ª categoria - DMT de 1.600 a 1.800 m - caminho de serviço pavimentado - com caminhão basculante de 12 m³</t>
  </si>
  <si>
    <t>5502751</t>
  </si>
  <si>
    <t>Escavação, carga e transporte de material de 3ª categoria - DMT de 1.800 a 2.000 m - caminho de serviço em leito natural com caminhão basculante de 12 m³</t>
  </si>
  <si>
    <t>5502777</t>
  </si>
  <si>
    <t>Escavação, carga e transporte de material de 3ª categoria - DMT de 1.800 a 2.000 m - caminho de serviço em revestimento primário - com caminhão basculante de 12 m³</t>
  </si>
  <si>
    <t>5502803</t>
  </si>
  <si>
    <t>Escavação, carga e transporte de material de 3ª categoria - DMT de 1.800 a 2.000 m - caminho de serviço pavimentado - com caminhão basculante de 12 m³</t>
  </si>
  <si>
    <t>5502752</t>
  </si>
  <si>
    <t>Escavação, carga e transporte de material de 3ª categoria - DMT de 2.000 a 2.500 m - caminho de serviço em leito natural com caminhão basculante de 12 m³</t>
  </si>
  <si>
    <t>5502778</t>
  </si>
  <si>
    <t>Escavação, carga e transporte de material de 3ª categoria - DMT de 2.000 a 2.500 m - caminho de serviço em revestimento primário - com caminhão basculante de 12 m³</t>
  </si>
  <si>
    <t>5502804</t>
  </si>
  <si>
    <t>Escavação, carga e transporte de material de 3ª categoria - DMT de 2.000 a 2.500 m - caminho de serviço pavimentado - com caminhão basculante de 12 m³</t>
  </si>
  <si>
    <t>5502753</t>
  </si>
  <si>
    <t>Escavação, carga e transporte de material de 3ª categoria - DMT de 2.500 a 3.000 m - caminho de serviço em leito natural com caminhão basculante de 12 m³</t>
  </si>
  <si>
    <t>5502779</t>
  </si>
  <si>
    <t>Escavação, carga e transporte de material de 3ª categoria - DMT de 2.500 a 3.000 m - caminho de serviço em revestimento primário - com caminhão basculante de 12 m³</t>
  </si>
  <si>
    <t>5502805</t>
  </si>
  <si>
    <t>Escavação, carga e transporte de material de 3ª categoria - DMT de 2.500 a 3.000 m - caminho de serviço pavimentado - com caminhão basculante de 12 m³</t>
  </si>
  <si>
    <t>5502743</t>
  </si>
  <si>
    <t>Escavação, carga e transporte de material de 3ª categoria - DMT de 200 a 400 m - caminho de serviço em leito natural com caminhão basculante de 12 m³</t>
  </si>
  <si>
    <t>5502769</t>
  </si>
  <si>
    <t>Escavação, carga e transporte de material de 3ª categoria - DMT de 200 a 400 m - caminho de serviço em revestimento primário - com caminhão basculante de 12 m³</t>
  </si>
  <si>
    <t>5502795</t>
  </si>
  <si>
    <t>Escavação, carga e transporte de material de 3ª categoria - DMT de 200 a 400 m - caminho de serviço pavimentado - com caminhão basculante de 12 m³</t>
  </si>
  <si>
    <t>5502744</t>
  </si>
  <si>
    <t>Escavação, carga e transporte de material de 3ª categoria - DMT de 400 a 600 m - caminho de serviço em leito natural com caminhão basculante de 12 m³</t>
  </si>
  <si>
    <t>5502770</t>
  </si>
  <si>
    <t>Escavação, carga e transporte de material de 3ª categoria - DMT de 400 a 600 m - caminho de serviço em revestimento primário - com caminhão basculante de 12 m³</t>
  </si>
  <si>
    <t>5502796</t>
  </si>
  <si>
    <t>Escavação, carga e transporte de material de 3ª categoria - DMT de 400 a 600 m - caminho de serviço pavimentado - com caminhão basculante de 12 m³</t>
  </si>
  <si>
    <t>5502742</t>
  </si>
  <si>
    <t>Escavação, carga e transporte de material de 3ª categoria - DMT de 50 a 200 m - caminho de serviço em leito natural com caminhão basculante de 12 m³</t>
  </si>
  <si>
    <t>5502768</t>
  </si>
  <si>
    <t>Escavação, carga e transporte de material de 3ª categoria - DMT de 50 a 200 m - caminho de serviço em revestimento primário - com caminhão basculante de 12 m³</t>
  </si>
  <si>
    <t>5502794</t>
  </si>
  <si>
    <t>Escavação, carga e transporte de material de 3ª categoria - DMT de 50 a 200 m - caminho de serviço pavimentado - com caminhão basculante de 12 m³</t>
  </si>
  <si>
    <t>5502745</t>
  </si>
  <si>
    <t>Escavação, carga e transporte de material de 3ª categoria - DMT de 600 a 800 m - caminho de serviço em leito natural com caminhão basculante de 12 m³</t>
  </si>
  <si>
    <t>5502771</t>
  </si>
  <si>
    <t>Escavação, carga e transporte de material de 3ª categoria - DMT de 600 a 800 m - caminho de serviço em revestimento primário - com caminhão basculante de 12 m³</t>
  </si>
  <si>
    <t>5502797</t>
  </si>
  <si>
    <t>Escavação, carga e transporte de material de 3ª categoria - DMT de 600 a 800 m - caminho de serviço pavimentado - com caminhão basculante de 12 m³</t>
  </si>
  <si>
    <t>5502746</t>
  </si>
  <si>
    <t>Escavação, carga e transporte de material de 3ª categoria - DMT de 800 a 1.000 m - caminho de serviço em leito natural com caminhão basculante de 12 m³</t>
  </si>
  <si>
    <t>5502772</t>
  </si>
  <si>
    <t>Escavação, carga e transporte de material de 3ª categoria - DMT de 800 a 1.000 m - caminho de serviço em revestimento primário - com caminhão basculante de 12 m³</t>
  </si>
  <si>
    <t>5502798</t>
  </si>
  <si>
    <t>Escavação, carga e transporte de material de 3ª categoria - DMT de 800 a 1.000 m - caminho de serviço pavimentado - com caminhão basculante de 12 m³</t>
  </si>
  <si>
    <t>5502886</t>
  </si>
  <si>
    <t>Escavação, carga e transporte de material de 3ª categoria na distância de 3.000 m - caminho de serviço em leito natural com caminhão basculante de 12 m³</t>
  </si>
  <si>
    <t>5502887</t>
  </si>
  <si>
    <t>Escavação, carga e transporte de material de 3ª categoria na distância de 3.000 m - caminho de serviço em revestimento primário - com caminhão basculante de 12 m³</t>
  </si>
  <si>
    <t>5502888</t>
  </si>
  <si>
    <t>Escavação, carga e transporte de material de 3ª categoria na distância de 3.000 m - caminho de serviço pavimentado - com caminhão basculante de 12 m³</t>
  </si>
  <si>
    <t>5502820</t>
  </si>
  <si>
    <t>Escavação, carga e transporte de solos moles - DMT de 0 a 50 m</t>
  </si>
  <si>
    <t>5502904</t>
  </si>
  <si>
    <t>Escavação, carga e transporte de solos moles - DMT de 1.000 a 1.200 m - caminho de serviço em leito natural - com caminhão basculante de 14 m³</t>
  </si>
  <si>
    <t>5502930</t>
  </si>
  <si>
    <t>Escavação, carga e transporte de solos moles - DMT de 1.000 a 1.200 m - caminho de serviço em revestimento primário - com caminhão basculante de 14 m³</t>
  </si>
  <si>
    <t>5502956</t>
  </si>
  <si>
    <t>Escavação, carga e transporte de solos moles - DMT de 1.000 a 1.200 m - caminho de serviço pavimentado - com caminhão basculante de 14 m³</t>
  </si>
  <si>
    <t>5502905</t>
  </si>
  <si>
    <t>Escavação, carga e transporte de solos moles - DMT de 1.200 a 1.400 m - caminho de serviço em leito natural - com caminhão basculante de 14 m³</t>
  </si>
  <si>
    <t>5502931</t>
  </si>
  <si>
    <t>Escavação, carga e transporte de solos moles - DMT de 1.200 a 1.400 m - caminho de serviço em revestimento primário - com caminhão basculante de 14 m³</t>
  </si>
  <si>
    <t>5502957</t>
  </si>
  <si>
    <t>Escavação, carga e transporte de solos moles - DMT de 1.200 a 1.400 m - caminho de serviço pavimentado - com caminhão basculante de 14 m³</t>
  </si>
  <si>
    <t>5502906</t>
  </si>
  <si>
    <t>Escavação, carga e transporte de solos moles - DMT de 1.400 a 1.600 m - caminho de serviço em leito natural - com caminhão basculante de 14 m³</t>
  </si>
  <si>
    <t>5502932</t>
  </si>
  <si>
    <t>Escavação, carga e transporte de solos moles - DMT de 1.400 a 1.600 m - caminho de serviço em revestimento primário - com caminhão basculante de 14 m³</t>
  </si>
  <si>
    <t>5502958</t>
  </si>
  <si>
    <t>Escavação, carga e transporte de solos moles - DMT de 1.400 a 1.600 m - caminho de serviço pavimentado - com caminhão basculante de 14 m³</t>
  </si>
  <si>
    <t>5502907</t>
  </si>
  <si>
    <t>Escavação, carga e transporte de solos moles - DMT de 1.600 a 1.800 m - caminho de serviço em leito natural - com caminhão basculante de 14 m³</t>
  </si>
  <si>
    <t>5502933</t>
  </si>
  <si>
    <t>Escavação, carga e transporte de solos moles - DMT de 1.600 a 1.800 m - caminho de serviço em revestimento primário - com caminhão basculante de 14 m³</t>
  </si>
  <si>
    <t>5502959</t>
  </si>
  <si>
    <t>Escavação, carga e transporte de solos moles - DMT de 1.600 a 1.800 m - caminho de serviço pavimentado - com caminhão basculante de 14 m³</t>
  </si>
  <si>
    <t>5502908</t>
  </si>
  <si>
    <t>Escavação, carga e transporte de solos moles - DMT de 1.800 a 2.000 m - caminho de serviço em leito natural - com caminhão basculante de 14 m³</t>
  </si>
  <si>
    <t>5502934</t>
  </si>
  <si>
    <t>Escavação, carga e transporte de solos moles - DMT de 1.800 a 2.000 m - caminho de serviço em revestimento primário - com caminhão basculante de 14 m³</t>
  </si>
  <si>
    <t>5502960</t>
  </si>
  <si>
    <t>Escavação, carga e transporte de solos moles - DMT de 1.800 a 2.000 m - caminho de serviço pavimentado - com caminhão basculante de 14 m³</t>
  </si>
  <si>
    <t>5502909</t>
  </si>
  <si>
    <t>Escavação, carga e transporte de solos moles - DMT de 2.000 a 2.500 m - caminho de serviço em leito natural - com caminhão basculante de 14 m³</t>
  </si>
  <si>
    <t>5502935</t>
  </si>
  <si>
    <t>Escavação, carga e transporte de solos moles - DMT de 2.000 a 2.500 m - caminho de serviço em revestimento primário - com caminhão basculante de 14 m³</t>
  </si>
  <si>
    <t>5502961</t>
  </si>
  <si>
    <t>Escavação, carga e transporte de solos moles - DMT de 2.000 a 2.500 m - caminho de serviço pavimentado - com caminhão basculante de 14 m³</t>
  </si>
  <si>
    <t>5502910</t>
  </si>
  <si>
    <t>Escavação, carga e transporte de solos moles - DMT de 2.500 a 3.000 m - caminho de serviço em leito natural - com caminhão basculante de 14 m³</t>
  </si>
  <si>
    <t>5502936</t>
  </si>
  <si>
    <t>Escavação, carga e transporte de solos moles - DMT de 2.500 a 3.000 m - caminho de serviço em revestimento primário - com caminhão basculante de 14 m³</t>
  </si>
  <si>
    <t>5502962</t>
  </si>
  <si>
    <t>Escavação, carga e transporte de solos moles - DMT de 2.500 a 3.000 m - caminho de serviço pavimentado - com caminhão basculante de 14 m³</t>
  </si>
  <si>
    <t>5502900</t>
  </si>
  <si>
    <t>Escavação, carga e transporte de solos moles - DMT de 200 a 400 m - caminho de serviço em leito natural - com caminhão basculante de 14 m³</t>
  </si>
  <si>
    <t>5502926</t>
  </si>
  <si>
    <t>Escavação, carga e transporte de solos moles - DMT de 200 a 400 m - caminho de serviço em revestimento primário - com caminhão basculante de 14 m³</t>
  </si>
  <si>
    <t>5502952</t>
  </si>
  <si>
    <t>Escavação, carga e transporte de solos moles - DMT de 200 a 400 m - caminho de serviço pavimentado - com caminhão basculante de 14 m³</t>
  </si>
  <si>
    <t>5502901</t>
  </si>
  <si>
    <t>Escavação, carga e transporte de solos moles - DMT de 400 a 600 m - caminho de serviço em leito natural - com caminhão basculante de 14 m³</t>
  </si>
  <si>
    <t>5502927</t>
  </si>
  <si>
    <t>Escavação, carga e transporte de solos moles - DMT de 400 a 600 m - caminho de serviço em revestimento primário - com caminhão basculante de 14 m³</t>
  </si>
  <si>
    <t>5502953</t>
  </si>
  <si>
    <t>Escavação, carga e transporte de solos moles - DMT de 400 a 600 m - caminho de serviço pavimentado - com caminhão basculante de 14 m³</t>
  </si>
  <si>
    <t>5502899</t>
  </si>
  <si>
    <t>Escavação, carga e transporte de solos moles - DMT de 50 a 200 m - caminho de serviço em leito natural - com caminhão basculante de 14 m³</t>
  </si>
  <si>
    <t>5502925</t>
  </si>
  <si>
    <t>Escavação, carga e transporte de solos moles - DMT de 50 a 200 m - caminho de serviço em revestimento primário - com caminhão basculante de 14 m³</t>
  </si>
  <si>
    <t>5502951</t>
  </si>
  <si>
    <t>Escavação, carga e transporte de solos moles - DMT de 50 a 200 m - caminho de serviço pavimentado - com caminhão basculante de 14 m³</t>
  </si>
  <si>
    <t>5502902</t>
  </si>
  <si>
    <t>Escavação, carga e transporte de solos moles - DMT de 600 a 800 m - caminho de serviço em leito natural - com caminhão basculante de 14 m³</t>
  </si>
  <si>
    <t>5502928</t>
  </si>
  <si>
    <t>Escavação, carga e transporte de solos moles - DMT de 600 a 800 m - caminho de serviço em revestimento primário - com caminhão basculante de 14 m³</t>
  </si>
  <si>
    <t>5502954</t>
  </si>
  <si>
    <t>Escavação, carga e transporte de solos moles - DMT de 600 a 800 m - caminho de serviço pavimentado - com caminhão basculante de 14 m³</t>
  </si>
  <si>
    <t>5502903</t>
  </si>
  <si>
    <t>Escavação, carga e transporte de solos moles - DMT de 800 a 1.000 m - caminho de serviço em leito natural - com caminhão basculante de 14 m³</t>
  </si>
  <si>
    <t>5502929</t>
  </si>
  <si>
    <t>Escavação, carga e transporte de solos moles - DMT de 800 a 1.000 m - caminho de serviço em revestimento primário - com caminhão basculante de 14 m³</t>
  </si>
  <si>
    <t>5502955</t>
  </si>
  <si>
    <t>Escavação, carga e transporte de solos moles - DMT de 800 a 1.000 m - caminho de serviço pavimentado - com caminhão basculante de 14 m³</t>
  </si>
  <si>
    <t>5502889</t>
  </si>
  <si>
    <t>Escavação, carga e transporte de solos moles na distância de 3.000 m - caminho de serviço em leito natural - com caminhão basculante de 14 m³</t>
  </si>
  <si>
    <t>5502996</t>
  </si>
  <si>
    <t>Escavação, carga e transporte de solos moles na distância de 3.000 m - caminho de serviço em revestimento primário - com caminhão basculante de 14 m³</t>
  </si>
  <si>
    <t>5502997</t>
  </si>
  <si>
    <t>Escavação, carga e transporte de solos moles na distância de 3.000 m - caminho de serviço pavimentado - com caminhão basculante de 14 m³</t>
  </si>
  <si>
    <t>5501716</t>
  </si>
  <si>
    <t>Escavação, carga e transporte em material de 1ª categoria - DMT de 1.000 a 1.200 m com motoscraper</t>
  </si>
  <si>
    <t>5501717</t>
  </si>
  <si>
    <t>Escavação, carga e transporte em material de 1ª categoria - DMT de 1.200 a 1.400 m com motoscraper</t>
  </si>
  <si>
    <t>5501712</t>
  </si>
  <si>
    <t>Escavação, carga e transporte em material de 1ª categoria - DMT de 200 a 400 m com motoscraper</t>
  </si>
  <si>
    <t>5501713</t>
  </si>
  <si>
    <t>Escavação, carga e transporte em material de 1ª categoria - DMT de 400 a 600 m com motoscraper</t>
  </si>
  <si>
    <t>5501711</t>
  </si>
  <si>
    <t>Escavação, carga e transporte em material de 1ª categoria - DMT de 50 a 200 m com motoscraper</t>
  </si>
  <si>
    <t>5501710</t>
  </si>
  <si>
    <t>Escavação, carga e transporte em material de 1ª categoria - DMT de 50 m</t>
  </si>
  <si>
    <t>5501714</t>
  </si>
  <si>
    <t>Escavação, carga e transporte em material de 1ª categoria - DMT de 600 a 800 m com motoscraper</t>
  </si>
  <si>
    <t>5501715</t>
  </si>
  <si>
    <t>Escavação, carga e transporte em material de 1ª categoria - DMT de 800 a 1.000 m com motoscraper</t>
  </si>
  <si>
    <t>5502986</t>
  </si>
  <si>
    <t>Expurgo de jazida</t>
  </si>
  <si>
    <t>5502977</t>
  </si>
  <si>
    <t>Fragmentação de blocos de rocha com escavadeira e rompedor hidráulico 1.700 kg</t>
  </si>
  <si>
    <t>5502985</t>
  </si>
  <si>
    <t>Limpeza mecanizada da camada vegetal</t>
  </si>
  <si>
    <t>5503018</t>
  </si>
  <si>
    <t>Manutenção de caminho de serviço</t>
  </si>
  <si>
    <t>5505768</t>
  </si>
  <si>
    <t>Pré-fissuramento de material de 3ª categoria</t>
  </si>
  <si>
    <t>5503020</t>
  </si>
  <si>
    <t>Umedecimento de caminho de serviço</t>
  </si>
  <si>
    <t>5605798</t>
  </si>
  <si>
    <t>Chumbador de aço CA-50 - D = 20 mm - ancorado na rocha com cartucho de cimento - fornecimento, perfuração e instalação</t>
  </si>
  <si>
    <t>5605925</t>
  </si>
  <si>
    <t>Chumbador de aço CA-50 - D = 20 mm - ancorado na rocha com injeção de nata de cimento - fornecimento, perfuração e instalação</t>
  </si>
  <si>
    <t>5605799</t>
  </si>
  <si>
    <t>Chumbador de aço CA-50 - D = 22 mm - ancorado na rocha com cartucho de cimento - fornecimento, perfuração e instalação</t>
  </si>
  <si>
    <t>5605800</t>
  </si>
  <si>
    <t>Chumbador de aço CA-50 - D = 25 mm - ancorado na rocha com cartucho de cimento - fornecimento, perfuração e instalação</t>
  </si>
  <si>
    <t>5605894</t>
  </si>
  <si>
    <t>Grampo de aço CA-50 D = 12,5 mm para solo grampeado com capacidade de 30 kN - fornecimento, perfuração e instalação</t>
  </si>
  <si>
    <t>5605895</t>
  </si>
  <si>
    <t>Grampo de aço CA-50 D = 16 mm para solo grampeado com capacidade de 50 kN - fornecimento, perfuração e instalação</t>
  </si>
  <si>
    <t>5605896</t>
  </si>
  <si>
    <t>Grampo de aço CA-50 D = 20 mm para solo grampeado com capacidade de 80 kN - fornecimento, perfuração e instalação</t>
  </si>
  <si>
    <t>5605911</t>
  </si>
  <si>
    <t>Perfuração para tirante permanente protendido autoinjetável em material de 1ª categoria com diâmetro de até 120 mm</t>
  </si>
  <si>
    <t>5605912</t>
  </si>
  <si>
    <t>Perfuração para tirante permanente protendido autoinjetável em material de 2ª categoria com diâmetro de até 87 mm</t>
  </si>
  <si>
    <t>5605938</t>
  </si>
  <si>
    <t>Perfuração para tirantes em material de 1ª categoria com diâmetro de até 120 mm</t>
  </si>
  <si>
    <t>5605939</t>
  </si>
  <si>
    <t>Perfuração para tirantes em material de 2ª categoria com diâmetro de até 120 mm</t>
  </si>
  <si>
    <t>5605940</t>
  </si>
  <si>
    <t>Perfuração para tirantes em material de 3ª categoria com diâmetro de até 120 mm</t>
  </si>
  <si>
    <t>5605942</t>
  </si>
  <si>
    <t>Pintura eletrostática com tinta em pó à base de resina epóxi - E = 200 µm</t>
  </si>
  <si>
    <t>5605955</t>
  </si>
  <si>
    <t>Protensão de tirante com 10 cordoalhas D = 12,7 mm aço CP 190 RB, com capacidade de 860 kN - inclusive ancoragem e grauteamento da cabeça</t>
  </si>
  <si>
    <t>5605956</t>
  </si>
  <si>
    <t>Protensão de tirante com 12 cordoalhas D = 12,7 mm aço CP 190 RB, com capacidade de 1.040 kN - inclusive ancoragem e grauteamento da cabeça</t>
  </si>
  <si>
    <t>5605953</t>
  </si>
  <si>
    <t>Protensão de tirante com 6 cordoalhas D = 12,7 mm aço CP 190 RB, com capacidade de 520 kN - inclusive ancoragem e grauteamento da cabeça</t>
  </si>
  <si>
    <t>5605954</t>
  </si>
  <si>
    <t>Protensão de tirante com 8 cordoalhas D = 12,7 mm aço CP 190 RB, com capacidade de 690 kN - inclusive ancoragem e grauteamento da cabeça</t>
  </si>
  <si>
    <t>5605909</t>
  </si>
  <si>
    <t>Protensão de tirante permanente autoinjetável de aço D = 40 mm, seção de 684 mm², tensão de escoamento = 440 MPa e tensão de ruptura = 580 MPa - inclusive ancoragem e grauteamento da cabeça</t>
  </si>
  <si>
    <t>5605908</t>
  </si>
  <si>
    <t>Protensão de tirante permanente autoinjetável de aço D = 40 mm, seção de 822 mm², tensão de escoamento = 470 MPa e tensão de ruptura = 600 MPa - inclusive ancoragem e grauteamento da cabeça</t>
  </si>
  <si>
    <t>5605907</t>
  </si>
  <si>
    <t>Protensão de tirante permanente autoinjetável de aço D = 40 mm, seção de 936 mm², tensão de escoamento = 700 MPa e tensão de ruptura = 830 MPa - inclusive ancoragem e grauteamento da cabeça</t>
  </si>
  <si>
    <t>5605906</t>
  </si>
  <si>
    <t>Protensão de tirante permanente autoinjetável de aço D = 50 mm, seção de 1.330 mm², tensão de escoamento = 630 MPa e tensão de ruptura = 740 MPa - inclusive ancoragem e grauteamento da cabeça</t>
  </si>
  <si>
    <t>5605905</t>
  </si>
  <si>
    <t>Protensão de tirante permanente autoinjetável de aço D = 50 mm, seção de 1.569 mm², tensão de escoamento = 630 MPa e tensão de ruptura = 740 MP - inclusive ancoragem e grauteamento da cabeça</t>
  </si>
  <si>
    <t>5605944</t>
  </si>
  <si>
    <t>Protensão de tirante permanente protendido de aço D = 30 mm, tensão de escoamento = 600 MPa e tensão de ruptura = 720 MPa - inclusive ancoragem e grauteamento da cabeça</t>
  </si>
  <si>
    <t>5605910</t>
  </si>
  <si>
    <t>Protensão de tirante permanente protendido de aço D = 32 mm, tensão de escoamento = 500 MPa e tensão de ruptura = 550 MPa - inclusive ancoragem e grauteamento da cabeça</t>
  </si>
  <si>
    <t>5605945</t>
  </si>
  <si>
    <t>Protensão de tirante permanente protendido de aço D = 32 mm, tensão de escoamento = 950 MPa e tensão de ruptura = 1.050 MPa - inclusive ancoragem e grauteamento da cabeça</t>
  </si>
  <si>
    <t>5605946</t>
  </si>
  <si>
    <t>Protensão de tirante permanente protendido de aço D = 40 mm, tensão de escoamento = 600 MPa e tensão de ruptura = 720 MPa - inclusive ancoragem e grauteamento da cabeça</t>
  </si>
  <si>
    <t>5605947</t>
  </si>
  <si>
    <t>Protensão de tirante permanente protendido de aço D = 44 mm, tensão de escoamento = 680 MPa e tensão de ruptura = 870 MPa - inclusive ancoragem e grauteamento da cabeça</t>
  </si>
  <si>
    <t>5605948</t>
  </si>
  <si>
    <t>Protensão de tirante permanente protendido de aço D = 50 mm, tensão de escoamento = 600 MPa e tensão de ruptura = 720 MPa - inclusive ancoragem e grauteamento da cabeça</t>
  </si>
  <si>
    <t>5605949</t>
  </si>
  <si>
    <t>Protensão de tirante permanente protendido de aço D = 53 mm, tensão de escoamento = 600 MPa e tensão de ruptura = 720 MPa - inclusive ancoragem e grauteamento da cabeça</t>
  </si>
  <si>
    <t>5605950</t>
  </si>
  <si>
    <t>Protensão de tirante permanente protendido de aço D = 57 mm, tensão de escoamento = 600 MPa e tensão de ruptura = 720 MPa - inclusive ancoragem e grauteamento da cabeça</t>
  </si>
  <si>
    <t>5605951</t>
  </si>
  <si>
    <t>Protensão de tirante permanente protendido de aço D = 63 mm, tensão de escoamento = 600 MPa e tensão de ruptura = 720 MPa - inclusive ancoragem e grauteamento da cabeça</t>
  </si>
  <si>
    <t>5605952</t>
  </si>
  <si>
    <t>Protensão de tirante permanente protendido de aço D = 69 mm, tensão de escoamento = 600 MPa e tensão de ruptura = 720 MPa - inclusive ancoragem e grauteamento da cabeça</t>
  </si>
  <si>
    <t>5605932</t>
  </si>
  <si>
    <t>Tirante de barra de aço ancorado na rocha com resina de poliéster, D = 19 mm, tensão de escoamento = 686 MPa e tensão de ruptura = 789 MPa - fornecimento, perfuração e instalação</t>
  </si>
  <si>
    <t>5605934</t>
  </si>
  <si>
    <t>Tirante de barra de aço ancorado na rocha com resina de poliéster, D = 22 mm, tensão de escoamento = 686 MPa e tensão de ruptura = 789 MPa - fornecimento, perfuração e instalação</t>
  </si>
  <si>
    <t>5605928</t>
  </si>
  <si>
    <t>Tirante de barra de aço ancorado na rocha com resina de poliéster, D = 25 mm, tensão de escoamento = 500 MPa e tensão de ruptura = 750 MPa - fornecimento, perfuração e instalação</t>
  </si>
  <si>
    <t>5605935</t>
  </si>
  <si>
    <t>Tirante de barra de aço ancorado na rocha com resina de poliéster, D = 25 mm, tensão de escoamento = 686 MPa, tensão de ruptura = 789 MPa - fornecimento, perfuração e instalação</t>
  </si>
  <si>
    <t>5605936</t>
  </si>
  <si>
    <t>Tirante de barra de aço ancorado na rocha com resina de poliéster, D = 32 mm, tensão de escoamento = 686 MPa, tensão de ruptura = 789 MPa - fornecimento, perfuração e instalação</t>
  </si>
  <si>
    <t>5605937</t>
  </si>
  <si>
    <t>Tirante de barra de aço ancorado na rocha com resina de poliéster, D = 36 mm, tensão de escoamento = 686 MPa e tensão de ruptura = 789 MPa - fornecimento, perfuração e instalação</t>
  </si>
  <si>
    <t>5605957</t>
  </si>
  <si>
    <t>Tirante permanente protendido autoinjetável de aço D = 40 mm, seção de 684 mm², tensão de escoamento = 440 MPa e tensão de ruptura = 580 MPa - exceto perfuração</t>
  </si>
  <si>
    <t>5605958</t>
  </si>
  <si>
    <t>Tirante permanente protendido autoinjetável de aço D = 40 mm, seção de 822 mm², tensão de escoamento = 470 MPa e tensão de ruptura = 600 MPa - exceto perfuração</t>
  </si>
  <si>
    <t>5605959</t>
  </si>
  <si>
    <t>Tirante permanente protendido autoinjetável de aço D = 40 mm, seção de 936 mm², tensão de escoamento = 700 MPa e tensão de ruptura = 830 MPa - exceto perfuração</t>
  </si>
  <si>
    <t>5605960</t>
  </si>
  <si>
    <t>Tirante permanente protendido autoinjetável de aço D = 50 mm, seção de 1.330 mm², tensão de escoamento = 630 MPa e tensão de ruptura = 740 MPa - exceto perfuração</t>
  </si>
  <si>
    <t>5605961</t>
  </si>
  <si>
    <t>Tirante permanente protendido autoinjetável de aço D = 50 mm, seção de 1.569 mm², tensão de escoamento = 630 MPa e tensão de ruptura = 740 MPa - exceto perfuração</t>
  </si>
  <si>
    <t>5605885</t>
  </si>
  <si>
    <t>Tirante permanente protendido com 10 cordoalhas D = 12,7 mm, aço CP 190 RB, com capacidade de 860 kN - exceto perfuração</t>
  </si>
  <si>
    <t>5605886</t>
  </si>
  <si>
    <t>Tirante permanente protendido com 12 cordoalhas D = 12,7 mm, aço CP 190 RB, com capacidade de 1.030 kN - exceto perfuração</t>
  </si>
  <si>
    <t>5605883</t>
  </si>
  <si>
    <t>Tirante permanente protendido com 6 cordoalhas D = 12,7 mm, aço CP 190 RB, com capacidade de 510 kN - exceto perfuração</t>
  </si>
  <si>
    <t>5605884</t>
  </si>
  <si>
    <t>Tirante permanente protendido com 8 cordoalhas D = 12,7 mm, aço CP 190 RB, com capacidade de 690 kN - exceto perfuração</t>
  </si>
  <si>
    <t>5605962</t>
  </si>
  <si>
    <t>Tirante permanente protendido de aço D = 30 mm, tensão de escoamento = 600 MPa e tensão de ruptura = 720 MPa - exceto perfuração</t>
  </si>
  <si>
    <t>5605881</t>
  </si>
  <si>
    <t>Tirante permanente protendido de aço D = 32 mm, tensão de escoamento = 500 MPa e tensão de ruptura = 550 MPa - exceto perfuração</t>
  </si>
  <si>
    <t>5605882</t>
  </si>
  <si>
    <t>Tirante permanente protendido de aço D = 32 mm, tensão de escoamento = 950 MPa e tensão de ruptura = 1.050 MPa - exceto perfuração</t>
  </si>
  <si>
    <t>5605963</t>
  </si>
  <si>
    <t>Tirante permanente protendido de aço D = 40 mm, tensão de escoamento = 600 MPa e tensão de ruptura = 720 MPa - exceto perfuração</t>
  </si>
  <si>
    <t>5605964</t>
  </si>
  <si>
    <t>Tirante permanente protendido de aço D = 44 mm, tensão de escoamento = 680 MPa e tensão de ruptura = 870 MPa - exceto perfuração</t>
  </si>
  <si>
    <t>5605965</t>
  </si>
  <si>
    <t>Tirante permanente protendido de aço D = 50 mm, tensão de escoamento = 600 MPa e tensão de ruptura = 720 MPa - exceto perfuração</t>
  </si>
  <si>
    <t>5605966</t>
  </si>
  <si>
    <t>Tirante permanente protendido de aço D = 53mm, tensão de escoamento = 600 MPa e tensão de ruptura = 720 MPa - exceto perfuração</t>
  </si>
  <si>
    <t>5605967</t>
  </si>
  <si>
    <t>Tirante permanente protendido de aço D = 57 mm, tensão de escoamento = 600 MPa e tensão de ruptura = 720 MPa - exceto perfuração</t>
  </si>
  <si>
    <t>5605968</t>
  </si>
  <si>
    <t>Tirante permanente protendido de aço D = 63 mm, tensão de escoamento = 600 MPa e tensão de ruptura = 720 MPa - exceto perfuração</t>
  </si>
  <si>
    <t>5605969</t>
  </si>
  <si>
    <t>Tirante permanente protendido de aço D = 69 mm, tensão de escoamento = 600 MPa e tensão de ruptura = 720 MPa - exceto perfuração</t>
  </si>
  <si>
    <t>5909130</t>
  </si>
  <si>
    <t>Carga e manobra de aduelas de concreto pré-moldadas em cavalo mecânico com semirreboque 22 t - carga com caminhão guindauto de 45 t.m</t>
  </si>
  <si>
    <t>5914703</t>
  </si>
  <si>
    <t>Carga e manobra de brita para lastro com locomotiva diesel-elétrica em vagão hopper aberto com capacidade de 45 m³ - carga com carregadeira e descarga automática - bitola métrica</t>
  </si>
  <si>
    <t>5914704</t>
  </si>
  <si>
    <t>Carga e manobra de brita para lastro com locomotiva diesel-elétrica em vagão hopper aberto com capacidade de 63 m³ - carga com carregadeira e descarga automática - bitola larga</t>
  </si>
  <si>
    <t>5914710</t>
  </si>
  <si>
    <t>Carga e manobra de dormentes de concreto de bitola larga com locomotiva diesel-elétrica e vagão plataforma com capacidade de 98 t - carga com carregadeira - bitola larga</t>
  </si>
  <si>
    <t>5914711</t>
  </si>
  <si>
    <t>Carga e manobra de dormentes de concreto de bitola métrica com locomotiva diesel-elétrica e vagão plataforma com capacidade de 82 t - carga com carregadeira - bitola métrica</t>
  </si>
  <si>
    <t>5914712</t>
  </si>
  <si>
    <t>Carga e manobra de dormentes de concreto de bitola mista com locomotiva diesel-elétrica e vagão plataforma com capacidade de 98 t - carga com carregadeira - bitola larga</t>
  </si>
  <si>
    <t>5915369</t>
  </si>
  <si>
    <t>Carga, descarga e manobra de vigas pré-moldadas de 1.000 a 1.250 kN em cavalo mecânico com reboques de 5 e 4 eixos com capacidade de 130 t</t>
  </si>
  <si>
    <t>5915401</t>
  </si>
  <si>
    <t>Carga, descarga e manobra de vigas pré-moldadas de 500 a 750 kN em cavalo mecânico com dollys de 3 e 4 eixos com capacidade de 77 t</t>
  </si>
  <si>
    <t>5915402</t>
  </si>
  <si>
    <t>Carga, descarga e manobra de vigas pré-moldadas de 750 a 1.000 kN em cavalo mecânico com dollys de 5 e 4 eixos com capacidade de 111 t</t>
  </si>
  <si>
    <t>5915400</t>
  </si>
  <si>
    <t>Carga, descarga e manobra de vigas pré-moldadas de até 500 kN em cavalo mecânico com dolly de 4 eixos com capacidade de 57 t</t>
  </si>
  <si>
    <t>5914651</t>
  </si>
  <si>
    <t>Carga, manobra e descarga de agregados ou solos em caminhão basculante de 10 m³ - carga com carregadeira de 3,40 m³ (exclusa) e descarga em distribuidor autopropelido</t>
  </si>
  <si>
    <t>5914648</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</si>
  <si>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</si>
  <si>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</si>
  <si>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5915411</t>
  </si>
  <si>
    <t>Carga, manobra e descarga de agregados ou solos em caminhão basculante de 10 m³ - carga com carregadeira de 3,40 m³ e descarga em distribuidor autopropelido</t>
  </si>
  <si>
    <t>5915409</t>
  </si>
  <si>
    <t>Carga, manobra e descarga de agregados ou solos em caminhão basculante de 10 m³ - carga com carregadeira de 3,40 m³ e descarga em distribuidor rebocável</t>
  </si>
  <si>
    <t>5915407</t>
  </si>
  <si>
    <t>Carga, manobra e descarga de agregados ou solos em caminhão basculante de 10 m³ - carga com carregadeira de 3,40 m³ e descarga livre</t>
  </si>
  <si>
    <t>5914354</t>
  </si>
  <si>
    <t>Carga, manobra e descarga de agregados ou solos em caminhão basculante de 10 m³ - carga com escavadeira de 1,56 m³ (exclusa) e descarga livre</t>
  </si>
  <si>
    <t>5915406</t>
  </si>
  <si>
    <t>Carga, manobra e descarga de agregados ou solos em caminhão basculante de 10 m³ - carga em usina de 60 t/h (PMF) e descarga livre</t>
  </si>
  <si>
    <t>5914652</t>
  </si>
  <si>
    <t>Carga, manobra e descarga de agregados ou solos em caminhão basculante de 10 m³ - carga em usina de solos de 300 t/h e descarga em distribuidor autopropelido</t>
  </si>
  <si>
    <t>5915417</t>
  </si>
  <si>
    <t>Carga, manobra e descarga de agregados ou solos em caminhão basculante de 10 m³ - carga em usina de solos de 300 t/h e descarga em vibroacabadora</t>
  </si>
  <si>
    <t>5915414</t>
  </si>
  <si>
    <t>Carga, manobra e descarga de agregados ou solos em caminhão basculante de 10 m³ - carga em usina de solos de 300 t/h e descarga livre</t>
  </si>
  <si>
    <t>5914351</t>
  </si>
  <si>
    <t>Carga, manobra e descarga de agregados ou solos em caminhão basculante de 14 m³ - carga com carregadeira de 3,40 m³ e descarga livre</t>
  </si>
  <si>
    <t>5914645</t>
  </si>
  <si>
    <t>Carga, manobra e descarga de agregados ou solos em caminhão basculante de 6 m³ - carga com carregadeira de 1,72 m³ (exclusa) e descarga em distribuidor autopropelido</t>
  </si>
  <si>
    <t>5914642</t>
  </si>
  <si>
    <t>Carga, manobra e descarga de agregados ou solos em caminhão basculante de 6 m³ - carga com carregadeira de 1,72 m³ (exclusa) e descarga em distribuidor rebocável</t>
  </si>
  <si>
    <t>5914641</t>
  </si>
  <si>
    <t>Carga, manobra e descarga de agregados ou solos em caminhão basculante de 6 m³ - carga com carregadeira de 1,72 m³ (exclusa) e descarga livre</t>
  </si>
  <si>
    <t>5915456</t>
  </si>
  <si>
    <t>Carga, manobra e descarga de agregados ou solos em caminhão basculante de 6 m³ - carga com carregadeira de 1,72 m³ e descarga em distribuidor autopropelido</t>
  </si>
  <si>
    <t>5915454</t>
  </si>
  <si>
    <t>Carga, manobra e descarga de agregados ou solos em caminhão basculante de 6 m³ - carga com carregadeira de 1,72 m³ e descarga em distribuidor rebocável</t>
  </si>
  <si>
    <t>5915399</t>
  </si>
  <si>
    <t>Carga, manobra e descarga de agregados ou solos em caminhão basculante de 6 m³ - carga com carregadeira de 1,72 m³ e descarga livre</t>
  </si>
  <si>
    <t>5914353</t>
  </si>
  <si>
    <t>Carga, manobra e descarga de agregados ou solos em caminhão basculante de 6 m³ - carga com escavadeira de 1,56 m³ (exclusa) e descarga livre</t>
  </si>
  <si>
    <t>5915470</t>
  </si>
  <si>
    <t>Carga, manobra e descarga de agregados ou solos em caminhão basculante de 6 m³ - carga com escavadeira de 1,56 m³ e descarga livre</t>
  </si>
  <si>
    <t>5915459</t>
  </si>
  <si>
    <t>Carga, manobra e descarga de agregados ou solos em caminhão basculante de 6 m³ - carga com minicarregadeira de 0,45 m³ e descarga livre</t>
  </si>
  <si>
    <t>5915476</t>
  </si>
  <si>
    <t>Carga, manobra e descarga de agregados ou solos em caminhão basculante de 6 m³ - carga manual e descarga livre</t>
  </si>
  <si>
    <t>5914702</t>
  </si>
  <si>
    <t>Carga, manobra e descarga de barras de trilho de 12 m com locomotiva diesel-elétrica em vagão plataforma com capacidade de 82 t - carga e descarga com carregadeira - bitola métrica</t>
  </si>
  <si>
    <t>5914701</t>
  </si>
  <si>
    <t>Carga, manobra e descarga de barras de trilho de 12 m com locomotiva diesel-elétrica em vagão plataforma com capacidade de 98 t - carga e descarga com carregadeira - bitola larga</t>
  </si>
  <si>
    <t>5906592</t>
  </si>
  <si>
    <t>Carga, manobra e descarga de blocos artificiais de concreto com 10 a 12 t para molhe em cavalo mecânico com semirreboque com capacidade de 30 t - carga e descarga com guindaste com pinça</t>
  </si>
  <si>
    <t>5906591</t>
  </si>
  <si>
    <t>Carga, manobra e descarga de blocos artificiais de concreto com 8 a 9 t para molhe em cavalo mecânico com semirreboque com capacidade de 30 t - carga e descarga com guindaste com pinça</t>
  </si>
  <si>
    <t>5914653</t>
  </si>
  <si>
    <t>Carga, manobra e descarga de blocos de rocha em caminhão basculante de 8 m³ - carga com carregadeira de 1,72 m³ (exclusa) e descarga livre</t>
  </si>
  <si>
    <t>5915405</t>
  </si>
  <si>
    <t>Carga, manobra e descarga de blocos de rocha em caminhão basculante de 8 m³ - carga com carregadeira de 1,72 m³ e descarga livre</t>
  </si>
  <si>
    <t>5914657</t>
  </si>
  <si>
    <t>Carga, manobra e descarga de blocos de rocha em caminhão basculante de 8 m³ - carga com retroescavadeira de 0,29 m³ e descarga livre</t>
  </si>
  <si>
    <t>5914363</t>
  </si>
  <si>
    <t>Carga, manobra e descarga de cimento ou cal hidratada a granel em caminhão silo de 30 m³</t>
  </si>
  <si>
    <t>5914646</t>
  </si>
  <si>
    <t>Carga, manobra e descarga de concreto asfáltico com borracha em caminhão basculante de 10 m³ - carga em usina de asfalto 100/140 t/h e descarga em vibroacabadora</t>
  </si>
  <si>
    <t>5919535</t>
  </si>
  <si>
    <t>Carga, manobra e descarga de concreto com caminhão betoneira - carga em central de concreto de 30 m³/h e descarga em extrusora de barreira de concreto</t>
  </si>
  <si>
    <t>5919533</t>
  </si>
  <si>
    <t>Carga, manobra e descarga de concreto com caminhão betoneira - carga em central de concreto de 30 m³/h e descarga em extrusora de meio-fio</t>
  </si>
  <si>
    <t>5919534</t>
  </si>
  <si>
    <t>Carga, manobra e descarga de concreto com caminhão betoneira - carga em central de concreto de 30 m³/h e descarga em extrusora de sarjeta</t>
  </si>
  <si>
    <t>5909007</t>
  </si>
  <si>
    <t>Carga, manobra e descarga de concreto com caminhão betoneira - carga em central de concreto de 30 m³/h e descarga livre</t>
  </si>
  <si>
    <t>5919538</t>
  </si>
  <si>
    <t>Carga, manobra e descarga de concreto com caminhão betoneira - carga em central de concreto de 40 m³/h e descarga livre</t>
  </si>
  <si>
    <t>5919540</t>
  </si>
  <si>
    <t>Carga, manobra e descarga de concreto de cimento em caminhão basculante de 7 m³ - carga em central de concreto de 150 m³/h e descarga em vibroacabadora</t>
  </si>
  <si>
    <t>5914705</t>
  </si>
  <si>
    <t>Carga, manobra e descarga de dormentes de concreto de bitola larga com locomotiva diesel-elétrica e vagão plataforma com capacidade de 98 t - carga e descarga com carregadeira - bitola larga</t>
  </si>
  <si>
    <t>5914706</t>
  </si>
  <si>
    <t>Carga, manobra e descarga de dormentes de concreto de bitola métrica com locomotiva diesel-elétrica e vagão plataforma com capacidade de 82 t - carga e descarga com carregadeira - bitola métrica</t>
  </si>
  <si>
    <t>5914707</t>
  </si>
  <si>
    <t>Carga, manobra e descarga de dormentes de concreto de bitola mista com locomotiva diesel-elétrica e vagão plataforma com capacidade de 98 t - carga e descarga com carregadeira - bitola larga</t>
  </si>
  <si>
    <t>5914677</t>
  </si>
  <si>
    <t>Carga, manobra e descarga de dormentes de madeira com locomotiva diesel-elétrica em vagão plataforma com capacidade de 82 t - carga e descarga com carregadeira - bitola métrica</t>
  </si>
  <si>
    <t>5914676</t>
  </si>
  <si>
    <t>Carga, manobra e descarga de dormentes de madeira com locomotiva diesel-elétrica em vagão plataforma com capacidade de 98 t - carga e descarga com carregadeira - bitola larga</t>
  </si>
  <si>
    <t>5915440</t>
  </si>
  <si>
    <t>5914352</t>
  </si>
  <si>
    <t>5914339</t>
  </si>
  <si>
    <t>5914678</t>
  </si>
  <si>
    <t>Carga, manobra e descarga de jogo de dormentes de concreto para AMV de bitola larga ou mista, qualquer abertura, com locomotiva diesel-elétrica em vagão plataforma com capacidade de 98 t - carga e descarga com carregadeira - bitola larga</t>
  </si>
  <si>
    <t>5914679</t>
  </si>
  <si>
    <t>Carga, manobra e descarga de jogo de dormentes de concreto para AMV de bitola métrica, qualquer abertura, com locomotiva diesel-elétrica em vagão plataforma com capacidade de 82 t - carga e descarga com carregadeira - bitola métrica</t>
  </si>
  <si>
    <t>5914681</t>
  </si>
  <si>
    <t>Carga, manobra e descarga de jogo de dormentes de madeira para AMV bitola métrica, qualquer abertura, com locomotiva diesel-elétrica em vagão plataforma com capacidade de 82 t - carga e descarga com carregadeira - bitola métrica</t>
  </si>
  <si>
    <t>5914680</t>
  </si>
  <si>
    <t>Carga, manobra e descarga de jogo de dormentes de madeira para AMV de bitola larga ou mista, qualquer abertura, com locomotiva diesel-elétrica em vagão plataforma com capacidade de 98 t - carga e descarga com carregadeira - bitola larga</t>
  </si>
  <si>
    <t>5915015</t>
  </si>
  <si>
    <t>Carga, manobra e descarga de materiais diversos em caminhão carroceria com capacidade de 11 t e com guindauto de 45 t.m</t>
  </si>
  <si>
    <t>5915373</t>
  </si>
  <si>
    <t>Carga, manobra e descarga de materiais diversos em caminhão carroceria com capacidade de 7 t e com guindauto de 20 t.m</t>
  </si>
  <si>
    <t>5914333</t>
  </si>
  <si>
    <t>Carga, manobra e descarga de materiais diversos em caminhão carroceria de 15 t - carga e descarga com caminhão guindauto de 20 t.m</t>
  </si>
  <si>
    <t>Carga, manobra e descarga de materiais diversos em caminhão carroceria de 15 t - carga e descarga manuais</t>
  </si>
  <si>
    <t>5915474</t>
  </si>
  <si>
    <t>Carga, manobra e descarga de materiais diversos em caminhão carroceria de 5 t - carga e descarga manuais</t>
  </si>
  <si>
    <t>5914654</t>
  </si>
  <si>
    <t>Carga, manobra e descarga de materiais diversos em caminhão carroceria de 9 t - carga e descarga manuais</t>
  </si>
  <si>
    <t>5914686</t>
  </si>
  <si>
    <t>Carga, manobra e descarga de materiais metálicos e acessórios diversos com locomotiva diesel-elétrica em vagão fechado com capacidade de 64 t - carga e descarga com carregadeira - bitola métrica</t>
  </si>
  <si>
    <t>5914685</t>
  </si>
  <si>
    <t>Carga, manobra e descarga de materiais metálicos e acessórios diversos com locomotiva diesel-elétrica em vagão fechado com capacidade de 99 t - carga e descarga com carregadeira - bitola larga</t>
  </si>
  <si>
    <t>5914682</t>
  </si>
  <si>
    <t>Carga, manobra e descarga de materiais metálicos para AMV de bitola larga, qualquer abertura, com locomotiva diesel-elétrica em vagão plataforma com capacidade de 98 t - carga e descarga com carregadeira - bitola larga</t>
  </si>
  <si>
    <t>5914683</t>
  </si>
  <si>
    <t>Carga, manobra e descarga de materiais metálicos para AMV de bitola métrica, qualquer abertura, com locomotiva diesel-elétrica em vagão plataforma com capacidade de 82 t - carga e descarga com carregadeira - bitola métrica</t>
  </si>
  <si>
    <t>5914684</t>
  </si>
  <si>
    <t>Carga, manobra e descarga de materiais metálicos para AMV de bitola mista, qualquer abertura, com locomotiva diesel-elétrica e vagão plataforma com capacidade de 98 t - carga e descarga com carregadeira</t>
  </si>
  <si>
    <t>5914675</t>
  </si>
  <si>
    <t>Carga, manobra e descarga de material demolido em caminhão basculante de 6 m³ - carga com carregadeira de 1,72 m³ e descarga livre</t>
  </si>
  <si>
    <t>5915433</t>
  </si>
  <si>
    <t>Carga, manobra e descarga de material demolido em caminhão basculante de 6 m³ - carga manual e descarga livre</t>
  </si>
  <si>
    <t>5914650</t>
  </si>
  <si>
    <t>Carga, manobra e descarga de mistura betuminosa a frio em caminhão basculante de 10 m³ - carga em usina de 60 t/h (PMF) e descarga em vibroacabadora</t>
  </si>
  <si>
    <t>5914358</t>
  </si>
  <si>
    <t>Carga, manobra e descarga de mistura betuminosa a frio em caminhão basculante de 6 m³ - carga em usina de 60 t/h (PMF) e descarga em vibroacabadora</t>
  </si>
  <si>
    <t>5915421</t>
  </si>
  <si>
    <t>Carga, manobra e descarga de mistura betuminosa a frio em caminhão basculante de 6 m³ - carga em usina de 60 t/h (PMF) e descarga manual</t>
  </si>
  <si>
    <t>5914649</t>
  </si>
  <si>
    <t>Carga, manobra e descarga de mistura betuminosa a quente em caminhão basculante de 10 m³ - carga em usina de asfalto 100/140 t/h e descarga em vibroacabadora</t>
  </si>
  <si>
    <t>5914643</t>
  </si>
  <si>
    <t>Carga, manobra e descarga de mistura betuminosa a quente em caminhão basculante de 6 m³ - carga em usina de asfalto 100/140 t/h e descarga em vibroacabadora</t>
  </si>
  <si>
    <t>5914328</t>
  </si>
  <si>
    <t>Carga, manobra e descarga de mistura betuminosa a quente em caminhão basculante de 6 m³ - carga em usina de asfalto 100/140 t/h e descarga manual</t>
  </si>
  <si>
    <t>5914610</t>
  </si>
  <si>
    <t>Carga, manobra e descarga de mistura betuminosa a quente em caminhão com caçamba térmica de 6 m³ - carga em usina de asfalto de 100/140 t/h e descarga manual</t>
  </si>
  <si>
    <t>5915408</t>
  </si>
  <si>
    <t>Carga, manobra e descarga de mistura reciclada com espuma de asfalto em caminhão basculante de 10 m³ - carga em usina de reciclagem a frio e descarga em vibroacabadora</t>
  </si>
  <si>
    <t>5915306</t>
  </si>
  <si>
    <t>Carga, manobra e descarga de tetrápodes em cavalo mecânico com semirreboque com capacidade de 30 t - carga e descarga com guindaste</t>
  </si>
  <si>
    <t>5914708</t>
  </si>
  <si>
    <t>Carga, manobra e descarga de TLS de TR45 de 120 m com locomotiva diesel-elétrica em vagão plataforma com capacidade de 82 t - carga e descarga com manipulador de TLS - bitola métrica</t>
  </si>
  <si>
    <t>5914687</t>
  </si>
  <si>
    <t>Carga, manobra e descarga de TLS de TR45 de 120 m com locomotiva diesel-elétrica em vagão plataforma com capacidade de 98 t - carga e descarga com manipulador de TLS - bitola larga</t>
  </si>
  <si>
    <t>5914709</t>
  </si>
  <si>
    <t>Carga, manobra e descarga de TLS de TR45 de 240 m com locomotiva diesel-elétrica em vagão plataforma com capacidade de 82 t - carga e descarga com manipulador de TLS - bitola métrica</t>
  </si>
  <si>
    <t>5914688</t>
  </si>
  <si>
    <t>Carga, manobra e descarga de TLS de TR45 de 240 m com locomotiva diesel-elétrica em vagão plataforma com capacidade de 98 t - carga e descarga com manipulador de TLS - bitola larga</t>
  </si>
  <si>
    <t>5914695</t>
  </si>
  <si>
    <t>Carga, manobra e descarga de TLS de TR57 de 120 m com locomotiva diesel-elétrica em vagão plataforma com capacidade de 82 t - carga e descarga com manipulador de TLS - bitola métrica</t>
  </si>
  <si>
    <t>5914689</t>
  </si>
  <si>
    <t>Carga, manobra e descarga de TLS de TR57 de 120 m com locomotiva diesel-elétrica em vagão plataforma com capacidade de 98 t - carga e descarga com manipulador de TLS - bitola larga</t>
  </si>
  <si>
    <t>5914696</t>
  </si>
  <si>
    <t>Carga, manobra e descarga de TLS de TR57 de 240 m com locomotiva diesel-elétrica em vagão plataforma com capacidade de 82 t - carga e descarga com manipulador de TLS - bitola métrica</t>
  </si>
  <si>
    <t>5914690</t>
  </si>
  <si>
    <t>Carga, manobra e descarga de TLS de TR57 de 240 m com locomotiva diesel-elétrica em vagão plataforma com capacidade de 98 t - carga e descarga com manipulador de TLS - bitola larga</t>
  </si>
  <si>
    <t>5914697</t>
  </si>
  <si>
    <t>Carga, manobra e descarga de TLS de TR68 de 120 m com locomotiva diesel-elétrica em vagão plataforma com capacidade de 82 t - carga e descarga com manipulador de TLS - bitola métrica</t>
  </si>
  <si>
    <t>5914691</t>
  </si>
  <si>
    <t>Carga, manobra e descarga de TLS de TR68 de 120 m com locomotiva diesel-elétrica em vagão plataforma com capacidade de 98 t - carga e descarga com manipulador de TLS - bitola larga</t>
  </si>
  <si>
    <t>5914698</t>
  </si>
  <si>
    <t>Carga, manobra e descarga de TLS de TR68 de 240 m com locomotiva diesel-elétrica em vagão plataforma com capacidade de 82 t - carga e descarga com manipulador de TLS - bitola métrica</t>
  </si>
  <si>
    <t>5914692</t>
  </si>
  <si>
    <t>Carga, manobra e descarga de TLS de TR68 de 240 m com locomotiva diesel-elétrica em vagão plataforma com capacidade de 98 t - carga e descarga com manipulador de TLS - bitola larga</t>
  </si>
  <si>
    <t>5914699</t>
  </si>
  <si>
    <t>Carga, manobra e descarga de TLS de UIC60 de 120 m com locomotiva diesel-elétrica em vagão plataforma com capacidade de 82 t - carga e descarga com manipulador de TLS - bitola métrica</t>
  </si>
  <si>
    <t>5914693</t>
  </si>
  <si>
    <t>Carga, manobra e descarga de TLS de UIC60 de 120 m com locomotiva diesel-elétrica em vagão plataforma com capacidade de 98 t - carga e descarga com manipulador de TLS - bitola larga</t>
  </si>
  <si>
    <t>5914700</t>
  </si>
  <si>
    <t>Carga, manobra e descarga de TLS de UIC60 de 240 m com locomotiva diesel-elétrica em vagão plataforma com capacidade de 82 t - carga e descarga com manipulador de TLS - bitola métrica</t>
  </si>
  <si>
    <t>5914694</t>
  </si>
  <si>
    <t>Carga, manobra e descarga de TLS de UIC60 de 240 m com locomotiva diesel-elétrica em vagão plataforma com capacidade de 98 t - carga e descarga com manipulador de TLS - bitola larga</t>
  </si>
  <si>
    <t>5915441</t>
  </si>
  <si>
    <t>Carga, manobra e descarga de trituração de galhos e troncos em caminhão basculante de 6 m³ - carga com trituradora e descarga livre</t>
  </si>
  <si>
    <t>5901639</t>
  </si>
  <si>
    <t>Transporte com caminhão basculante com caçamba estanque com capacidade de 14 m³ - rodovia em leito natural</t>
  </si>
  <si>
    <t>5901638</t>
  </si>
  <si>
    <t>Transporte com caminhão basculante com caçamba estanque com capacidade de 14 m³ - rodovia em revestimento primário</t>
  </si>
  <si>
    <t>5901640</t>
  </si>
  <si>
    <t>Transporte com caminhão basculante com caçamba estanque com capacidade de 14 m³ - rodovia pavimentada</t>
  </si>
  <si>
    <t>5914359</t>
  </si>
  <si>
    <t>Transporte com caminhão basculante de 10 m³ - rodovia em leito natural</t>
  </si>
  <si>
    <t>5914374</t>
  </si>
  <si>
    <t>Transporte com caminhão basculante de 10 m³ - rodovia em revestimento primário</t>
  </si>
  <si>
    <t>5914389</t>
  </si>
  <si>
    <t>Transporte com caminhão basculante de 10 m³ - rodovia pavimentada</t>
  </si>
  <si>
    <t>5915319</t>
  </si>
  <si>
    <t>Transporte com caminhão basculante de 14 m³ - rodovia em leito natural</t>
  </si>
  <si>
    <t>5915320</t>
  </si>
  <si>
    <t>Transporte com caminhão basculante de 14 m³ - rodovia em revestimento primário</t>
  </si>
  <si>
    <t>5915321</t>
  </si>
  <si>
    <t>Transporte com caminhão basculante de 14 m³ - rodovia pavimentada</t>
  </si>
  <si>
    <t>5914314</t>
  </si>
  <si>
    <t>Transporte com caminhão basculante de 6 m³ - rodovia em leito natural</t>
  </si>
  <si>
    <t>5914329</t>
  </si>
  <si>
    <t>Transporte com caminhão basculante de 6 m³ - rodovia em revestimento primário</t>
  </si>
  <si>
    <t>5914344</t>
  </si>
  <si>
    <t>Transporte com caminhão basculante de 6 m³ - rodovia pavimentada</t>
  </si>
  <si>
    <t>5914539</t>
  </si>
  <si>
    <t>Transporte com caminhão betoneira - rodovia em leito natural</t>
  </si>
  <si>
    <t>5914554</t>
  </si>
  <si>
    <t>Transporte com caminhão betoneira - rodovia em revestimento primário</t>
  </si>
  <si>
    <t>5914569</t>
  </si>
  <si>
    <t>Transporte com caminhão betoneira - rodovia pavimentada</t>
  </si>
  <si>
    <t>5915012</t>
  </si>
  <si>
    <t>Transporte com caminhão carroceria com capacidade de 11 t e com guindauto de 45 t.m - rodovia em leito natural</t>
  </si>
  <si>
    <t>5915013</t>
  </si>
  <si>
    <t>Transporte com caminhão carroceria com capacidade de 11 t e com guindauto de 45 t.m - rodovia em revestimento primário</t>
  </si>
  <si>
    <t>5915014</t>
  </si>
  <si>
    <t>Transporte com caminhão carroceria com capacidade de 11 t e com guindauto de 45 t.m - rodovia pavimentada</t>
  </si>
  <si>
    <t>5914584</t>
  </si>
  <si>
    <t>Transporte com caminhão carroceria com capacidade de 7 t e com guindauto de 20 t.m - rodovia em leito natural</t>
  </si>
  <si>
    <t>5914599</t>
  </si>
  <si>
    <t>Transporte com caminhão carroceria com capacidade de 7 t e com guindauto de 20 t.m - rodovia em revestimento primário</t>
  </si>
  <si>
    <t>5914614</t>
  </si>
  <si>
    <t>Transporte com caminhão carroceria com capacidade de 7 t e com guindauto de 20 t.m - rodovia pavimentada</t>
  </si>
  <si>
    <t>5914581</t>
  </si>
  <si>
    <t>Transporte com caminhão carroceria com capacidade de 9 t e com guindauto de 10 t.m - rodovia em leito natural</t>
  </si>
  <si>
    <t>5914582</t>
  </si>
  <si>
    <t>Transporte com caminhão carroceria com capacidade de 9 t e com guindauto de 10 t.m - rodovia em revestimento primário</t>
  </si>
  <si>
    <t>5914583</t>
  </si>
  <si>
    <t>Transporte com caminhão carroceria com capacidade de 9 t e com guindauto de 10 t.m - rodovia pavimentada</t>
  </si>
  <si>
    <t>5914449</t>
  </si>
  <si>
    <t>Transporte com caminhão carroceria de 15 t - rodovia em leito natural</t>
  </si>
  <si>
    <t>5914464</t>
  </si>
  <si>
    <t>Transporte com caminhão carroceria de 15 t - rodovia em revestimento primário</t>
  </si>
  <si>
    <t>5914479</t>
  </si>
  <si>
    <t>Transporte com caminhão carroceria de 15 t - rodovia pavimentada</t>
  </si>
  <si>
    <t>5915322</t>
  </si>
  <si>
    <t>Transporte com caminhão carroceria de 5 t - rodovia em leito natural</t>
  </si>
  <si>
    <t>5915323</t>
  </si>
  <si>
    <t>Transporte com caminhão carroceria de 5 t - rodovia em revestimento primário</t>
  </si>
  <si>
    <t>5915324</t>
  </si>
  <si>
    <t>Transporte com caminhão carroceria de 5 t - rodovia pavimentada</t>
  </si>
  <si>
    <t>5914404</t>
  </si>
  <si>
    <t>Transporte com caminhão carroceria de 9 t - rodovia em leito natural</t>
  </si>
  <si>
    <t>5914419</t>
  </si>
  <si>
    <t>Transporte com caminhão carroceria de 9 t - rodovia em revestimento primário</t>
  </si>
  <si>
    <t>5914434</t>
  </si>
  <si>
    <t>Transporte com caminhão carroceria de 9 t - rodovia pavimentada</t>
  </si>
  <si>
    <t>5914635</t>
  </si>
  <si>
    <t>Transporte com cavalo mecânico com semirreboque com capacidade de 22 t - rodovia em leito natural</t>
  </si>
  <si>
    <t>5914636</t>
  </si>
  <si>
    <t>Transporte com cavalo mecânico com semirreboque com capacidade de 22 t - rodovia em revestimento primário</t>
  </si>
  <si>
    <t>5914637</t>
  </si>
  <si>
    <t>Transporte com cavalo mecânico com semirreboque com capacidade de 22 t - rodovia pavimentada</t>
  </si>
  <si>
    <t>5914638</t>
  </si>
  <si>
    <t>Transporte com cavalo mecânico com semirreboque com capacidade de 30 t - rodovia em leito natural</t>
  </si>
  <si>
    <t>5914639</t>
  </si>
  <si>
    <t>Transporte com cavalo mecânico com semirreboque com capacidade de 30 t - rodovia em revestimento primário</t>
  </si>
  <si>
    <t>5915466</t>
  </si>
  <si>
    <t>Transporte de água com caminhão tanque de 10.000 l - rodovia em leito natural</t>
  </si>
  <si>
    <t>5915467</t>
  </si>
  <si>
    <t>Transporte de água com caminhão tanque de 10.000 l - rodovia em revestimento primário</t>
  </si>
  <si>
    <t>5915468</t>
  </si>
  <si>
    <t>Transporte de água com caminhão tanque de 10.000 l - rodovia pavimentada</t>
  </si>
  <si>
    <t>5914617</t>
  </si>
  <si>
    <t>Transporte de água com caminhão tanque de 13.000 l - rodovia em leito natural</t>
  </si>
  <si>
    <t>5914618</t>
  </si>
  <si>
    <t>Transporte de água com caminhão tanque de 13.000 l - rodovia em revestimento primário</t>
  </si>
  <si>
    <t>5914619</t>
  </si>
  <si>
    <t>Transporte de água com caminhão tanque de 13.000 l - rodovia pavimentada</t>
  </si>
  <si>
    <t>5915451</t>
  </si>
  <si>
    <t>Transporte de água com caminhão tanque de 6.000 l - rodovia em leito natural</t>
  </si>
  <si>
    <t>5915452</t>
  </si>
  <si>
    <t>Transporte de água com caminhão tanque de 6.000 l - rodovia em revestimento primário</t>
  </si>
  <si>
    <t>5915453</t>
  </si>
  <si>
    <t>Transporte de água com caminhão tanque de 6.000 l - rodovia pavimentada</t>
  </si>
  <si>
    <t>5915448</t>
  </si>
  <si>
    <t>Transporte de água com caminhão tanque de 8.000 l - rodovia em leito natural</t>
  </si>
  <si>
    <t>5915449</t>
  </si>
  <si>
    <t>Transporte de água com caminhão tanque de 8.000 l - rodovia em revestimento primário</t>
  </si>
  <si>
    <t>5915450</t>
  </si>
  <si>
    <t>Transporte de água com caminhão tanque de 8.000 l - rodovia pavimentada</t>
  </si>
  <si>
    <t>5901641</t>
  </si>
  <si>
    <t>Transporte de areia fina com draga hopper - capacidade da cisterna de 1.000 m³</t>
  </si>
  <si>
    <t>m³km</t>
  </si>
  <si>
    <t>5901642</t>
  </si>
  <si>
    <t>Transporte de areia fina com draga hopper - capacidade da cisterna de 10.000 m³</t>
  </si>
  <si>
    <t>5901643</t>
  </si>
  <si>
    <t>Transporte de areia fina com draga hopper - capacidade da cisterna de 15.000 m³</t>
  </si>
  <si>
    <t>5901644</t>
  </si>
  <si>
    <t>Transporte de areia fina com draga hopper - capacidade da cisterna de 2.000 m³</t>
  </si>
  <si>
    <t>5901645</t>
  </si>
  <si>
    <t>Transporte de areia fina com draga hopper - capacidade da cisterna de 20.000 m³</t>
  </si>
  <si>
    <t>5901646</t>
  </si>
  <si>
    <t>Transporte de areia fina com draga hopper - capacidade da cisterna de 3.000 m³</t>
  </si>
  <si>
    <t>5901647</t>
  </si>
  <si>
    <t>Transporte de areia fina com draga hopper - capacidade da cisterna de 4.000 m³</t>
  </si>
  <si>
    <t>5901648</t>
  </si>
  <si>
    <t>Transporte de areia fina com draga hopper - capacidade da cisterna de 5.000 m³</t>
  </si>
  <si>
    <t>5901649</t>
  </si>
  <si>
    <t>Transporte de areia fina com draga hopper - capacidade da cisterna de 750 m³</t>
  </si>
  <si>
    <t>5901650</t>
  </si>
  <si>
    <t>Transporte de areia grossa com draga hopper - capacidade da cisterna de 1.000 m³</t>
  </si>
  <si>
    <t>5901651</t>
  </si>
  <si>
    <t>Transporte de areia grossa com draga hopper - capacidade da cisterna de 10.000 m³</t>
  </si>
  <si>
    <t>5901652</t>
  </si>
  <si>
    <t>Transporte de areia grossa com draga hopper - capacidade da cisterna de 15.000 m³</t>
  </si>
  <si>
    <t>5901653</t>
  </si>
  <si>
    <t>Transporte de areia grossa com draga hopper - capacidade da cisterna de 2.000 m³</t>
  </si>
  <si>
    <t>5901654</t>
  </si>
  <si>
    <t>Transporte de areia grossa com draga hopper - capacidade da cisterna de 20.000 m³</t>
  </si>
  <si>
    <t>5901655</t>
  </si>
  <si>
    <t>Transporte de areia grossa com draga hopper - capacidade da cisterna de 3.000 m³</t>
  </si>
  <si>
    <t>5901656</t>
  </si>
  <si>
    <t>Transporte de areia grossa com draga hopper - capacidade da cisterna de 4.000 m³</t>
  </si>
  <si>
    <t>5901657</t>
  </si>
  <si>
    <t>Transporte de areia grossa com draga hopper - capacidade da cisterna de 5.000 m³</t>
  </si>
  <si>
    <t>5901658</t>
  </si>
  <si>
    <t>Transporte de areia grossa com draga hopper - capacidade da cisterna de 750 m³</t>
  </si>
  <si>
    <t>5901659</t>
  </si>
  <si>
    <t>Transporte de areia média com draga hopper - capacidade da cisterna de 1.000 m³</t>
  </si>
  <si>
    <t>5901660</t>
  </si>
  <si>
    <t>Transporte de areia média com draga hopper - capacidade da cisterna de 10.000 m³</t>
  </si>
  <si>
    <t>5901661</t>
  </si>
  <si>
    <t>Transporte de areia média com draga hopper - capacidade da cisterna de 15.000 m³</t>
  </si>
  <si>
    <t>5901662</t>
  </si>
  <si>
    <t>Transporte de areia média com draga hopper - capacidade da cisterna de 2.000 m³</t>
  </si>
  <si>
    <t>5901663</t>
  </si>
  <si>
    <t>Transporte de areia média com draga hopper - capacidade da cisterna de 20.000 m³</t>
  </si>
  <si>
    <t>5901664</t>
  </si>
  <si>
    <t>Transporte de areia média com draga hopper - capacidade da cisterna de 3.000 m³</t>
  </si>
  <si>
    <t>5901665</t>
  </si>
  <si>
    <t>Transporte de areia média com draga hopper - capacidade da cisterna de 4.000 m³</t>
  </si>
  <si>
    <t>5901666</t>
  </si>
  <si>
    <t>Transporte de areia média com draga hopper - capacidade da cisterna de 5.000 m³</t>
  </si>
  <si>
    <t>5901667</t>
  </si>
  <si>
    <t>Transporte de areia média com draga hopper - capacidade da cisterna de 750 m³</t>
  </si>
  <si>
    <t>5914511</t>
  </si>
  <si>
    <t>Transporte de barras de trilho de 12 m com locomotiva diesel-elétrica em vagão plataforma com capacidade de 82 t - bitola métrica</t>
  </si>
  <si>
    <t>5914510</t>
  </si>
  <si>
    <t>Transporte de barras de trilho de 12 m com locomotiva diesel-elétrica em vagão plataforma com capacidade de 98 t - bitola larga</t>
  </si>
  <si>
    <t>5906597</t>
  </si>
  <si>
    <t>Transporte de blocos artificiais de concreto com 10 a 12 t para a execução de molhe com cavalo mecânico com semirreboque com capacidade de 30 t - rodovia em leito natural</t>
  </si>
  <si>
    <t>unkm</t>
  </si>
  <si>
    <t>5906598</t>
  </si>
  <si>
    <t>Transporte de blocos artificiais de concreto com 10 a 12 t para a execução de molhe com cavalo mecânico com semirreboque com capacidade de 30 t - rodovia em revestimento primário</t>
  </si>
  <si>
    <t>5906599</t>
  </si>
  <si>
    <t>Transporte de blocos artificiais de concreto com 10 a 12 t para a execução de molhe com cavalo mecânico com semirreboque com capacidade de 30 t - rodovia pavimentada</t>
  </si>
  <si>
    <t>5906594</t>
  </si>
  <si>
    <t>Transporte de blocos artificiais de concreto com 8 a 9 t para a execução de molhe com cavalo mecânico com semirreboque com capacidade de 30 t - rodovia em leito natural</t>
  </si>
  <si>
    <t>5906595</t>
  </si>
  <si>
    <t>Transporte de blocos artificiais de concreto com 8 a 9 t para a execução de molhe com cavalo mecânico com semirreboque com capacidade de 30 t - rodovia em revestimento primário</t>
  </si>
  <si>
    <t>5906596</t>
  </si>
  <si>
    <t>Transporte de blocos artificiais de concreto com 8 a 9 t para a execução de molhe com cavalo mecânico com semirreboque com capacidade de 30 t - rodovia pavimentada</t>
  </si>
  <si>
    <t>5901668</t>
  </si>
  <si>
    <t>Transporte de cascalho com draga hopper - capacidade da cisterna de 1.000 m³</t>
  </si>
  <si>
    <t>5901669</t>
  </si>
  <si>
    <t>Transporte de cascalho com draga hopper - capacidade da cisterna de 10.000 m³</t>
  </si>
  <si>
    <t>5901670</t>
  </si>
  <si>
    <t>Transporte de cascalho com draga hopper - capacidade da cisterna de 15.000 m³</t>
  </si>
  <si>
    <t>5901671</t>
  </si>
  <si>
    <t>Transporte de cascalho com draga hopper - capacidade da cisterna de 2.000 m³</t>
  </si>
  <si>
    <t>5901672</t>
  </si>
  <si>
    <t>Transporte de cascalho com draga hopper - capacidade da cisterna de 20.000 m³</t>
  </si>
  <si>
    <t>5901673</t>
  </si>
  <si>
    <t>Transporte de cascalho com draga hopper - capacidade da cisterna de 3.000 m³</t>
  </si>
  <si>
    <t>5901674</t>
  </si>
  <si>
    <t>Transporte de cascalho com draga hopper - capacidade da cisterna de 4.000 m³</t>
  </si>
  <si>
    <t>5901675</t>
  </si>
  <si>
    <t>Transporte de cascalho com draga hopper - capacidade da cisterna de 5.000 m³</t>
  </si>
  <si>
    <t>5901676</t>
  </si>
  <si>
    <t>Transporte de cascalho com draga hopper - capacidade da cisterna de 750 m³</t>
  </si>
  <si>
    <t>5901677</t>
  </si>
  <si>
    <t>Transporte de cascalho fino com draga hopper - capacidade da cisterna de 1.000 m³</t>
  </si>
  <si>
    <t>5901678</t>
  </si>
  <si>
    <t>Transporte de cascalho fino com draga hopper - capacidade da cisterna de 10.000 m³</t>
  </si>
  <si>
    <t>5901679</t>
  </si>
  <si>
    <t>Transporte de cascalho fino com draga hopper - capacidade da cisterna de 15.000 m³</t>
  </si>
  <si>
    <t>5901680</t>
  </si>
  <si>
    <t>Transporte de cascalho fino com draga hopper - capacidade da cisterna de 2.000 m³</t>
  </si>
  <si>
    <t>5901681</t>
  </si>
  <si>
    <t>Transporte de cascalho fino com draga hopper - capacidade da cisterna de 20.000 m³</t>
  </si>
  <si>
    <t>5901682</t>
  </si>
  <si>
    <t>Transporte de cascalho fino com draga hopper - capacidade da cisterna de 3.000 m³</t>
  </si>
  <si>
    <t>5901683</t>
  </si>
  <si>
    <t>Transporte de cascalho fino com draga hopper - capacidade da cisterna de 4.000 m³</t>
  </si>
  <si>
    <t>5901684</t>
  </si>
  <si>
    <t>Transporte de cascalho fino com draga hopper - capacidade da cisterna de 5.000 m³</t>
  </si>
  <si>
    <t>5901685</t>
  </si>
  <si>
    <t>Transporte de cascalho fino com draga hopper - capacidade da cisterna de 750 m³</t>
  </si>
  <si>
    <t>5914360</t>
  </si>
  <si>
    <t>Transporte de cimento com caminhão distribuidor de 17 m³ - rodovia em leito natural</t>
  </si>
  <si>
    <t>5914361</t>
  </si>
  <si>
    <t>Transporte de cimento com caminhão distribuidor de 17 m³ - rodovia em revestimento primário</t>
  </si>
  <si>
    <t>5914362</t>
  </si>
  <si>
    <t>Transporte de cimento com caminhão distribuidor de 17 m³ - rodovia pavimentada</t>
  </si>
  <si>
    <t>5914364</t>
  </si>
  <si>
    <t>Transporte de cimento ou cal hidratada a granel com caminhão silo de 30 m³ - rodovia em leito natural</t>
  </si>
  <si>
    <t>5914365</t>
  </si>
  <si>
    <t>Transporte de cimento ou cal hidratada a granel com caminhão silo de 30 m³ - rodovia em revestimento primário</t>
  </si>
  <si>
    <t>5914366</t>
  </si>
  <si>
    <t>Transporte de cimento ou cal hidratada a granel com caminhão silo de 30 m³ - rodovia pavimentada</t>
  </si>
  <si>
    <t>5914315</t>
  </si>
  <si>
    <t>Transporte de concreto com caminhão basculante de 7 m³ - rodovia em leito natural</t>
  </si>
  <si>
    <t>5914330</t>
  </si>
  <si>
    <t>Transporte de concreto com caminhão basculante de 7 m³ - rodovia em revestimento primário</t>
  </si>
  <si>
    <t>5914345</t>
  </si>
  <si>
    <t>Transporte de concreto com caminhão basculante de 7 m³ - rodovia pavimentada</t>
  </si>
  <si>
    <t>5914367</t>
  </si>
  <si>
    <t>Transporte de detritos com caminhão de hidrojateamento de alta pressão e vácuo de 9 m³ - rodovia em leito natural</t>
  </si>
  <si>
    <t>5914368</t>
  </si>
  <si>
    <t>Transporte de detritos com caminhão de hidrojateamento de alta pressão e vácuo de 9 m³ - rodovia em revestimento primário</t>
  </si>
  <si>
    <t>5914369</t>
  </si>
  <si>
    <t>Transporte de detritos com caminhão de hidrojateamento de alta pressão e vácuo de 9 m³ - rodovia pavimentada</t>
  </si>
  <si>
    <t>5914489</t>
  </si>
  <si>
    <t>Transporte de dormentes de concreto monobloco protendido de bitola larga com locomotiva diesel-elétrica em vagão plataforma com capacidade de 98 t - bitola larga</t>
  </si>
  <si>
    <t>5914491</t>
  </si>
  <si>
    <t>Transporte de dormentes de concreto monobloco protendido de bitola métrica com locomotiva diesel-elétrica em vagão plataforma com capacidade de 82 t - bitola métrica</t>
  </si>
  <si>
    <t>5914490</t>
  </si>
  <si>
    <t>Transporte de dormentes de concreto monobloco protendido de bitola mista com locomotiva diesel-elétrica em vagão plataforma com capacidade de 98 t - bitola larga</t>
  </si>
  <si>
    <t>5914495</t>
  </si>
  <si>
    <t>Transporte de dormentes de concreto monobloco protendido para AMV de bitola larga ou mista com locomotiva diesel-elétrica em vagão plataforma com capacidade de 98 t - bitola larga</t>
  </si>
  <si>
    <t>5914494</t>
  </si>
  <si>
    <t>Transporte de dormentes de concreto monobloco protendido para AMV de bitola métrica com locomotiva diesel-elétrica em vagão plataforma com capacidade de 82 t - bitola métrica</t>
  </si>
  <si>
    <t>5914487</t>
  </si>
  <si>
    <t>Transporte de dormentes de madeira de bitola larga com locomotiva diesel-elétrica em vagão plataforma com capacidade de 98 t - bitola larga</t>
  </si>
  <si>
    <t>5914488</t>
  </si>
  <si>
    <t>Transporte de dormentes de madeira de bitola métrica com locomotiva diesel-elétrica em vagão plataforma com capacidade de 82 t - bitola métrica</t>
  </si>
  <si>
    <t>5914493</t>
  </si>
  <si>
    <t>Transporte de dormentes de madeira para AMV de bitola larga ou mista com locomotiva diesel-elétrica em vagão plataforma com capacidade de 98 t - bitola larga</t>
  </si>
  <si>
    <t>5914492</t>
  </si>
  <si>
    <t>Transporte de dormentes de madeira para AMV de bitola métrica com locomotiva diesel-elétrica em vagão plataforma com capacidade de 82 t - bitola métrica</t>
  </si>
  <si>
    <t>5914482</t>
  </si>
  <si>
    <t>Transporte de lastro de brita com locomotiva diesel-elétrica em vagão hopper aberto com capacidade de 45 m³ - bitola métrica</t>
  </si>
  <si>
    <t>5914483</t>
  </si>
  <si>
    <t>Transporte de lastro de brita com locomotiva diesel-elétrica em vagão hopper aberto com capacidade de 63 m³ - bitola larga</t>
  </si>
  <si>
    <t>5914480</t>
  </si>
  <si>
    <t>Transporte de materiais metálicos e acessórios diversos com locomotiva diesel-elétrica em vagão fechado com capacidade de 64 t - bitola métrica</t>
  </si>
  <si>
    <t>5914481</t>
  </si>
  <si>
    <t>Transporte de materiais metálicos e acessórios diversos com locomotiva diesel-elétrica em vagão fechado com capacidade de 99 t - bitola larga</t>
  </si>
  <si>
    <t>5914485</t>
  </si>
  <si>
    <t>Transporte de materiais metálicos para AMV de bitola larga com locomotiva diesel-elétrica em vagão plataforma com capacidade de 98 t - bitola larga</t>
  </si>
  <si>
    <t>5914486</t>
  </si>
  <si>
    <t>Transporte de materiais metálicos para AMV de bitola métrica com locomotiva diesel-elétrica em vagão plataforma com capacidade de 82 t - bitola métrica</t>
  </si>
  <si>
    <t>5914484</t>
  </si>
  <si>
    <t>Transporte de materiais metálicos para AMV de bitola mista com locomotiva diesel-elétrica em vagão plataforma com capacidade de 98 t - bitola larga</t>
  </si>
  <si>
    <t>5914620</t>
  </si>
  <si>
    <t>Transporte de material betuminoso com caminhão tanque distribuidor - rodovia em leito natural</t>
  </si>
  <si>
    <t>5914621</t>
  </si>
  <si>
    <t>Transporte de material betuminoso com caminhão tanque distribuidor - rodovia em revestimento primário</t>
  </si>
  <si>
    <t>5914622</t>
  </si>
  <si>
    <t>Transporte de material betuminoso com caminhão tanque distribuidor - rodovia pavimentada</t>
  </si>
  <si>
    <t>5901695</t>
  </si>
  <si>
    <t>Transporte de material de 1ª categoria com batelão autopropelido com capacidade de 300 m³</t>
  </si>
  <si>
    <t>5901696</t>
  </si>
  <si>
    <t>Transporte de material de 1ª categoria com batelão autopropelido com capacidade de 500 m³</t>
  </si>
  <si>
    <t>5901697</t>
  </si>
  <si>
    <t>Transporte de material de 1ª categoria com batelão rebocado com capacidade de 66 m³</t>
  </si>
  <si>
    <t>5901698</t>
  </si>
  <si>
    <t>Transporte de material de 1ª categoria com batelão rebocado montado na obra com capacidade de 66 m³</t>
  </si>
  <si>
    <t>5916654</t>
  </si>
  <si>
    <t>Transporte de material de 3ª categoria com batelão autopropelido com capacidade de 300 m³</t>
  </si>
  <si>
    <t>5916637</t>
  </si>
  <si>
    <t>Transporte de material de 3ª categoria com batelão rebocado com capacidade de 66 m³</t>
  </si>
  <si>
    <t>5916618</t>
  </si>
  <si>
    <t>Transporte de material de 3ª categoria com batelão rebocado montado na obra com capacidade de 66 m³</t>
  </si>
  <si>
    <t>5914334</t>
  </si>
  <si>
    <t>Transporte de material de 3ª categoria com caminhão basculante de 12 m³ para rocha - rodovia em leito natural</t>
  </si>
  <si>
    <t>5914335</t>
  </si>
  <si>
    <t>Transporte de material de 3ª categoria com caminhão basculante de 12 m³ para rocha - rodovia em revestimento primário</t>
  </si>
  <si>
    <t>Transporte de material de 3ª categoria com caminhão basculante de 12 m³ para rocha - rodovia pavimentada</t>
  </si>
  <si>
    <t>5914346</t>
  </si>
  <si>
    <t>Transporte de material de 3ª categoria com caminhão basculante de 8 m³ para rocha - rodovia em leito natural</t>
  </si>
  <si>
    <t>5914347</t>
  </si>
  <si>
    <t>Transporte de material de 3ª categoria com caminhão basculante de 8 m³ para rocha - rodovia em revestimento primário</t>
  </si>
  <si>
    <t>5914348</t>
  </si>
  <si>
    <t>Transporte de material de 3ª categoria com caminhão basculante de 8 m³ para rocha - rodovia pavimentada</t>
  </si>
  <si>
    <t>5914611</t>
  </si>
  <si>
    <t>Transporte de mistura betuminosa a quente com caminhão com caçamba térmica de 6 m³ - rodovia em leito natural</t>
  </si>
  <si>
    <t>5914613</t>
  </si>
  <si>
    <t>Transporte de mistura betuminosa a quente com caminhão com caçamba térmica de 6 m³ - rodovia em revestimento primário</t>
  </si>
  <si>
    <t>5914612</t>
  </si>
  <si>
    <t>Transporte de mistura betuminosa a quente com caminhão com caçamba térmica de 6 m³ - rodovia pavimentada</t>
  </si>
  <si>
    <t>5901686</t>
  </si>
  <si>
    <t>Transporte de silte com draga hopper - capacidade da cisterna de 1.000 m³</t>
  </si>
  <si>
    <t>5901687</t>
  </si>
  <si>
    <t>Transporte de silte com draga hopper - capacidade da cisterna de 10.000 m³</t>
  </si>
  <si>
    <t>5901688</t>
  </si>
  <si>
    <t>Transporte de silte com draga hopper - capacidade da cisterna de 15.000 m³</t>
  </si>
  <si>
    <t>5901689</t>
  </si>
  <si>
    <t>Transporte de silte com draga hopper - capacidade da cisterna de 2.000 m³</t>
  </si>
  <si>
    <t>5901690</t>
  </si>
  <si>
    <t>Transporte de silte com draga hopper - capacidade da cisterna de 20.000 m³</t>
  </si>
  <si>
    <t>5901691</t>
  </si>
  <si>
    <t>Transporte de silte com draga hopper - capacidade da cisterna de 3.000 m³</t>
  </si>
  <si>
    <t>5901692</t>
  </si>
  <si>
    <t>Transporte de silte com draga hopper - capacidade da cisterna de 4.000 m³</t>
  </si>
  <si>
    <t>5901693</t>
  </si>
  <si>
    <t>Transporte de silte com draga hopper - capacidade da cisterna de 5.000 m³</t>
  </si>
  <si>
    <t>5901694</t>
  </si>
  <si>
    <t>Transporte de silte com draga hopper - capacidade da cisterna de 750 m³</t>
  </si>
  <si>
    <t>5914512</t>
  </si>
  <si>
    <t>Transporte de TLS TR45 de 120 m com locomotiva diesel-elétrica em vagão plataforma com capacidade de 82 t - bitola métrica</t>
  </si>
  <si>
    <t>5914496</t>
  </si>
  <si>
    <t>Transporte de TLS TR45 de 120 m com locomotiva diesel-elétrica em vagão plataforma com capacidade de 98 t - bitola larga</t>
  </si>
  <si>
    <t>5914513</t>
  </si>
  <si>
    <t>Transporte de TLS TR45 de 240 m com locomotiva diesel-elétrica em vagão plataforma com capacidade de 82 t - bitola métrica</t>
  </si>
  <si>
    <t>5914497</t>
  </si>
  <si>
    <t>Transporte de TLS TR45 de 240 m com locomotiva diesel-elétrica em vagão plataforma com capacidade de 98 t - bitola larga</t>
  </si>
  <si>
    <t>5914500</t>
  </si>
  <si>
    <t>Transporte de TLS TR57 de 120 m com locomotiva diesel-elétrica em vagão plataforma com capacidade de 82 t - bitola métrica</t>
  </si>
  <si>
    <t>5914498</t>
  </si>
  <si>
    <t>Transporte de TLS TR57 de 120 m com locomotiva diesel-elétrica em vagão plataforma com capacidade de 98 t - bitola larga</t>
  </si>
  <si>
    <t>5914501</t>
  </si>
  <si>
    <t>Transporte de TLS TR57 de 240 m com locomotiva diesel-elétrica em vagão plataforma com capacidade de 82 t - bitola métrica</t>
  </si>
  <si>
    <t>5914499</t>
  </si>
  <si>
    <t>Transporte de TLS TR57 de 240 m com locomotiva diesel-elétrica em vagão plataforma com capacidade de 98 t - bitola larga</t>
  </si>
  <si>
    <t>5914504</t>
  </si>
  <si>
    <t>Transporte de TLS TR68 de 120 m com locomotiva diesel-elétrica em vagão plataforma com capacidade de 82 t - bitola métrica</t>
  </si>
  <si>
    <t>5914502</t>
  </si>
  <si>
    <t>Transporte de TLS TR68 de 120 m com locomotiva diesel-elétrica em vagão plataforma com capacidade de 98 t - bitola larga</t>
  </si>
  <si>
    <t>5914505</t>
  </si>
  <si>
    <t>Transporte de TLS TR68 de 240 m com locomotiva diesel-elétrica em vagão plataforma com capacidade de 82 t - bitola métrica</t>
  </si>
  <si>
    <t>5914503</t>
  </si>
  <si>
    <t>Transporte de TLS TR68 de 240 m com locomotiva diesel-elétrica em vagão plataforma com capacidade de 98 t - bitola larga</t>
  </si>
  <si>
    <t>5914508</t>
  </si>
  <si>
    <t>Transporte de TLS UIC60 de 120 m com locomotiva diesel-elétrica em vagão plataforma com capacidade de 82 t - bitola métrica</t>
  </si>
  <si>
    <t>5914506</t>
  </si>
  <si>
    <t>Transporte de TLS UIC60 de 120 m com locomotiva diesel-elétrica em vagão plataforma com capacidade de 98 t - bitola larga</t>
  </si>
  <si>
    <t>5914509</t>
  </si>
  <si>
    <t>Transporte de TLS UIC60 de 240 m com locomotiva diesel-elétrica em vagão plataforma com capacidade de 82 t - bitola métrica</t>
  </si>
  <si>
    <t>5914507</t>
  </si>
  <si>
    <t>Transporte de TLS UIC60 de 240 m com locomotiva diesel-elétrica em vagão plataforma com capacidade de 98 t - bitola larga</t>
  </si>
  <si>
    <t>5915491</t>
  </si>
  <si>
    <t>Transporte de veículos de médio porte com guincho de resgate de 20 t - rodovia em leito natural</t>
  </si>
  <si>
    <t>5915492</t>
  </si>
  <si>
    <t>Transporte de veículos de médio porte com guincho de resgate de 20 t - rodovia em revestimento primário</t>
  </si>
  <si>
    <t>5915493</t>
  </si>
  <si>
    <t>Transporte de veículos de médio porte com guincho de resgate de 20 t - rodovia pavimentada</t>
  </si>
  <si>
    <t>5915488</t>
  </si>
  <si>
    <t>Transporte de veículos leves com guincho de resgate de 4 t - rodovia em leito natural</t>
  </si>
  <si>
    <t>5915489</t>
  </si>
  <si>
    <t>Transporte de veículos leves com guincho de resgate de 4 t - rodovia em revestimento primário</t>
  </si>
  <si>
    <t>5915490</t>
  </si>
  <si>
    <t>Transporte de veículos leves com guincho de resgate de 4 t - rodovia pavimentada</t>
  </si>
  <si>
    <t>5915494</t>
  </si>
  <si>
    <t>Transporte de veículos pesados com guincho de resgate de 35 t - rodovia em leito natural</t>
  </si>
  <si>
    <t>5915495</t>
  </si>
  <si>
    <t>Transporte de veículos pesados com guincho de resgate de 35 t - rodovia em revestimento primário</t>
  </si>
  <si>
    <t>5915496</t>
  </si>
  <si>
    <t>Transporte de veículos pesados com guincho de resgate de 35 t - rodovia pavimentada</t>
  </si>
  <si>
    <t>5915325</t>
  </si>
  <si>
    <t>Transporte em cavalo mecânico com dolly de 4 eixos com capacidade de 57 t - rodovia em leito natural</t>
  </si>
  <si>
    <t>5915326</t>
  </si>
  <si>
    <t>Transporte em cavalo mecânico com dolly de 4 eixos com capacidade de 57 t - rodovia em revestimento primário</t>
  </si>
  <si>
    <t>5915327</t>
  </si>
  <si>
    <t>Transporte em cavalo mecânico com dolly de 4 eixos com capacidade de 57 t - rodovia pavimentada</t>
  </si>
  <si>
    <t>5915328</t>
  </si>
  <si>
    <t>Transporte em cavalo mecânico com dollys de 3 e 4 eixos com capacidade de 77 t - rodovia em leito natural</t>
  </si>
  <si>
    <t>5915329</t>
  </si>
  <si>
    <t>Transporte em cavalo mecânico com dollys de 3 e 4 eixos com capacidade de 77 t - rodovia em revestimento primário</t>
  </si>
  <si>
    <t>5915330</t>
  </si>
  <si>
    <t>Transporte em cavalo mecânico com dollys de 3 e 4 eixos com capacidade de 77 t - rodovia pavimentada</t>
  </si>
  <si>
    <t>5915331</t>
  </si>
  <si>
    <t>Transporte em cavalo mecânico com dollys de 5 e 4 eixos com capacidade de 111 t - rodovia em leito natural</t>
  </si>
  <si>
    <t>5915332</t>
  </si>
  <si>
    <t>Transporte em cavalo mecânico com dollys de 5 e 4 eixos com capacidade de 111 t - rodovia em revestimento primário</t>
  </si>
  <si>
    <t>5915333</t>
  </si>
  <si>
    <t>Transporte em cavalo mecânico com dollys de 5 e 4 eixos com capacidade de 111 t - rodovia pavimentada</t>
  </si>
  <si>
    <t>5915364</t>
  </si>
  <si>
    <t>Transporte em cavalo mecânico com reboques de 5 e 4 eixos com capacidade de 130 t - rodovia em leito natural</t>
  </si>
  <si>
    <t>5915365</t>
  </si>
  <si>
    <t>Transporte em cavalo mecânico com reboques de 5 e 4 eixos com capacidade de 130 t - rodovia em revestimento primário</t>
  </si>
  <si>
    <t>5915361</t>
  </si>
  <si>
    <t>Transporte em cavalo mecânico com reboques de 5 e 4 eixos com capacidade de 130 t - rodovia pavimentada</t>
  </si>
  <si>
    <t>5919716</t>
  </si>
  <si>
    <t>Transporte fluvial de materiais diversos com pontão flutuante - capacidade de 500 t</t>
  </si>
  <si>
    <t>5919717</t>
  </si>
  <si>
    <t>Transporte fluvial do flutuante</t>
  </si>
  <si>
    <t>6106220</t>
  </si>
  <si>
    <t>Armação de fuste de tubulão em aço CA-50 com apoio de guindaste - fornecimento, preparo e colocação</t>
  </si>
  <si>
    <t>6106183</t>
  </si>
  <si>
    <t>Escavação manual de base alargada de tubulão a céu aberto em material de 1ª categoria na profundidade de 10 a 15 m</t>
  </si>
  <si>
    <t>6106182</t>
  </si>
  <si>
    <t>Escavação manual de base alargada de tubulão a céu aberto em material de 1ª categoria na profundidade de até 10 m</t>
  </si>
  <si>
    <t>6106194</t>
  </si>
  <si>
    <t>Escavação manual de base alargada de tubulão a céu aberto em material de 2ª categoria na profundidade até 10 m</t>
  </si>
  <si>
    <t>6106195</t>
  </si>
  <si>
    <t>Escavação manual de base alargada de tubulão a céu aberto em material de 2ª categoria na profundidade de 10 a 15 m</t>
  </si>
  <si>
    <t>6106331</t>
  </si>
  <si>
    <t>Escavação manual de base alargada de tubulão a céu aberto em material de 3ª categoria a frio na profundidade até 10 m</t>
  </si>
  <si>
    <t>6106332</t>
  </si>
  <si>
    <t>Escavação manual de base alargada de tubulão a céu aberto em material de 3ª categoria a frio na profundidade de 10 a 15 m</t>
  </si>
  <si>
    <t>6106206</t>
  </si>
  <si>
    <t>Escavação manual de base alargada de tubulão a céu aberto em material de 3ª categoria na profundidade até 10 m</t>
  </si>
  <si>
    <t>6106207</t>
  </si>
  <si>
    <t>Escavação manual de base alargada de tubulão a céu aberto em material de 3ª categoria na profundidade de 10 a 15 m</t>
  </si>
  <si>
    <t>6106222</t>
  </si>
  <si>
    <t>Escavação manual de fuste de tubulão a céu aberto em material de 1ª categoria na profundidade de 10 a 15 m</t>
  </si>
  <si>
    <t>6106221</t>
  </si>
  <si>
    <t>Escavação manual de fuste de tubulão a céu aberto em material de 1ª categoria na profundidade de até 10 m</t>
  </si>
  <si>
    <t>6106224</t>
  </si>
  <si>
    <t>Escavação manual de fuste de tubulão a céu aberto em material de 2ª categoria na profundidade até 10 m</t>
  </si>
  <si>
    <t>6106225</t>
  </si>
  <si>
    <t>Escavação manual de fuste de tubulão a céu aberto em material de 2ª categoria na profundidade de 10 a 15 m</t>
  </si>
  <si>
    <t>6106228</t>
  </si>
  <si>
    <t>Escavação manual de fuste de tubulão a céu aberto em material de 3ª categoria na profundidade até 10 m</t>
  </si>
  <si>
    <t>6106229</t>
  </si>
  <si>
    <t>Escavação manual de fuste de tubulão a céu aberto em material de 3ª categoria na profundidade de 10 a 15 m</t>
  </si>
  <si>
    <t>6106328</t>
  </si>
  <si>
    <t>Escavação mecânica de fuste de tubulão com caçamba para rocha em material de 2ª categoria</t>
  </si>
  <si>
    <t>6106330</t>
  </si>
  <si>
    <t>Escavação mecânica de fuste de tubulão com caçamba para rocha em material de 3ª categoria</t>
  </si>
  <si>
    <t>6106326</t>
  </si>
  <si>
    <t>Escavação mecânica de fuste de tubulão com caçamba para solos em material de 1ª categoria</t>
  </si>
  <si>
    <t>6106324</t>
  </si>
  <si>
    <t>Escavação mecânica de fuste de tubulão com Hammer Grab em material de 1ª categoria</t>
  </si>
  <si>
    <t>6106327</t>
  </si>
  <si>
    <t>Escavação mecânica de fuste de tubulão com trado para rocha em material de 2ª categoria</t>
  </si>
  <si>
    <t>6106329</t>
  </si>
  <si>
    <t>Escavação mecânica de fuste de tubulão com trado para rocha em material de 3ª categoria</t>
  </si>
  <si>
    <t>6106325</t>
  </si>
  <si>
    <t>Escavação mecânica de fuste de tubulão com trado para solos em material de 1ª categoria</t>
  </si>
  <si>
    <t>6208126</t>
  </si>
  <si>
    <t>Armação de tela de aço eletrossoldada em túneis com auxílio de plataforma pantográfica - confecção e instalação</t>
  </si>
  <si>
    <t>6205797</t>
  </si>
  <si>
    <t>Cambotas metálicas treliçadas - confecção e instalação</t>
  </si>
  <si>
    <t>6205791</t>
  </si>
  <si>
    <t>Coluna de jet grouting horizontal CCPH em solo - D = 40 cm - perfuração e injeção</t>
  </si>
  <si>
    <t>6205792</t>
  </si>
  <si>
    <t>Coluna de jet grouting horizontal CCPH em solo - D = 50 cm - perfuração e injeção</t>
  </si>
  <si>
    <t>6205793</t>
  </si>
  <si>
    <t>Coluna de jet grouting horizontal CCPH em solo - D = 60 cm - perfuração e injeção</t>
  </si>
  <si>
    <t>6205796</t>
  </si>
  <si>
    <t>Coluna de jet grouting vertical em solo - D = 100 cm - perfuração e injeção</t>
  </si>
  <si>
    <t>6219451</t>
  </si>
  <si>
    <t>Coluna de jet grouting vertical em solo - D = 110 cm - perfuração e injeção</t>
  </si>
  <si>
    <t>6219452</t>
  </si>
  <si>
    <t>Coluna de jet grouting vertical em solo - D = 120 cm - perfuração e injeção</t>
  </si>
  <si>
    <t>6205794</t>
  </si>
  <si>
    <t>Coluna de jet grouting vertical em solo - D = 80 cm - perfuração e injeção</t>
  </si>
  <si>
    <t>6205795</t>
  </si>
  <si>
    <t>Coluna de jet grouting vertical em solo - D = 90 cm - perfuração e injeção</t>
  </si>
  <si>
    <t>6219521</t>
  </si>
  <si>
    <t>Desmonte a frio e carga de rocha em túnel com cunha hidráulica - DMT de 0 a 200 m</t>
  </si>
  <si>
    <t>6219527</t>
  </si>
  <si>
    <t>Drenagem de túnel com manta drenante de malha de polietileno e geotêxtil em face revestida com argamassa polimérica com espessura de 25 mm</t>
  </si>
  <si>
    <t>6219526</t>
  </si>
  <si>
    <t>Dreno filtrante em tubos de PVC D = 40 mm aplicado em paredes e tetos de túnel - fornecimento e instalação</t>
  </si>
  <si>
    <t>6219525</t>
  </si>
  <si>
    <t>Dreno não filtrante em tubos de PVC D = 40 mm aplicado em paredes e tetos de túnel - fornecimento e instalação</t>
  </si>
  <si>
    <t>6219508</t>
  </si>
  <si>
    <t>Enfilagem tubular sistema autoperfurante - D = 76 mm</t>
  </si>
  <si>
    <t>6219511</t>
  </si>
  <si>
    <t>Enfilagem tubular sistema convencional schedule 40 - D = 65 mm</t>
  </si>
  <si>
    <t>6219500</t>
  </si>
  <si>
    <t>Escavação subterrânea e carregamento do material da calota em túnel classe I - DMT de 0 a 200 m - seção acima de 90 m²</t>
  </si>
  <si>
    <t>6219418</t>
  </si>
  <si>
    <t>Escavação subterrânea e carregamento do material da calota em túnel classe I - DMT de 0 a 200 m - seção de 20 a 40 m²</t>
  </si>
  <si>
    <t>6219412</t>
  </si>
  <si>
    <t>Escavação subterrânea e carregamento do material da calota em túnel classe I - DMT de 0 a 200 m - seção de 40 a 60 m²</t>
  </si>
  <si>
    <t>6219406</t>
  </si>
  <si>
    <t>Escavação subterrânea e carregamento do material da calota em túnel classe I - DMT de 0 a 200 m - seção de 60 a 90 m²</t>
  </si>
  <si>
    <t>6219501</t>
  </si>
  <si>
    <t>Escavação subterrânea e carregamento do material da calota em túnel classe II - DMT de 0 a 200 m - seção acima de 90 m²</t>
  </si>
  <si>
    <t>6219419</t>
  </si>
  <si>
    <t>Escavação subterrânea e carregamento do material da calota em túnel classe II - DMT de 0 a 200 m - seção de 20 a 40 m²</t>
  </si>
  <si>
    <t>6219413</t>
  </si>
  <si>
    <t>Escavação subterrânea e carregamento do material da calota em túnel classe II - DMT de 0 a 200 m - seção de 40 a 60 m²</t>
  </si>
  <si>
    <t>6219407</t>
  </si>
  <si>
    <t>Escavação subterrânea e carregamento do material da calota em túnel classe II - DMT de 0 a 200 m - seção de 60 a 90 m²</t>
  </si>
  <si>
    <t>6219502</t>
  </si>
  <si>
    <t>Escavação subterrânea e carregamento do material da calota em túnel classe III - DMT de 0 a 200 m - seção acima de 90 m²</t>
  </si>
  <si>
    <t>6219420</t>
  </si>
  <si>
    <t>Escavação subterrânea e carregamento do material da calota em túnel classe III - DMT de 0 a 200 m - seção de 20 a 40 m²</t>
  </si>
  <si>
    <t>6219414</t>
  </si>
  <si>
    <t>Escavação subterrânea e carregamento do material da calota em túnel classe III - DMT de 0 a 200 m - seção de 40 a 60 m²</t>
  </si>
  <si>
    <t>6219408</t>
  </si>
  <si>
    <t>Escavação subterrânea e carregamento do material da calota em túnel classe III - DMT de 0 a 200 m - seção de 60 a 90 m²</t>
  </si>
  <si>
    <t>6219503</t>
  </si>
  <si>
    <t>Escavação subterrânea e carregamento do material da calota em túnel classe IV - DMT de 0 a 200 m - seção acima de 90 m²</t>
  </si>
  <si>
    <t>6219421</t>
  </si>
  <si>
    <t>Escavação subterrânea e carregamento do material da calota em túnel classe IV - DMT de 0 a 200 m - seção de 20 a 40 m²</t>
  </si>
  <si>
    <t>6219415</t>
  </si>
  <si>
    <t>Escavação subterrânea e carregamento do material da calota em túnel classe IV - DMT de 0 a 200 m - seção de 40 a 60 m²</t>
  </si>
  <si>
    <t>6219409</t>
  </si>
  <si>
    <t>Escavação subterrânea e carregamento do material da calota em túnel classe IV - DMT de 0 a 200 m - seção de 60 a 90 m²</t>
  </si>
  <si>
    <t>6219518</t>
  </si>
  <si>
    <t>Escavação subterrânea e carregamento do material do rebaixo em túnel classe I a IV - DMT de 0 a 200 m</t>
  </si>
  <si>
    <t>6219504</t>
  </si>
  <si>
    <t>Escavação subterrânea e carregamento em túnel classe V - DMT de 0 a 200 m - seção acima de 90 m²</t>
  </si>
  <si>
    <t>6219422</t>
  </si>
  <si>
    <t>Escavação subterrânea e carregamento em túnel classe V - DMT de 0 a 200 m - seção de 20 a 40 m²</t>
  </si>
  <si>
    <t>6219416</t>
  </si>
  <si>
    <t>Escavação subterrânea e carregamento em túnel classe V - DMT de 0 a 200 m - seção de 40 a 60 m²</t>
  </si>
  <si>
    <t>6219410</t>
  </si>
  <si>
    <t>Escavação subterrânea e carregamento em túnel classe V - DMT de 0 a 200 m - seção de 60 a 90 m²</t>
  </si>
  <si>
    <t>6219505</t>
  </si>
  <si>
    <t>Escavação subterrânea e carregamento em túnel classe VI - DMT de 0 a 200 m - seção acima de 90 m²</t>
  </si>
  <si>
    <t>6219423</t>
  </si>
  <si>
    <t>Escavação subterrânea e carregamento em túnel classe VI - DMT de 0 a 200 m - seção de 20 a 40 m²</t>
  </si>
  <si>
    <t>6219417</t>
  </si>
  <si>
    <t>Escavação subterrânea e carregamento em túnel classe VI - DMT de 0 a 200 m - seção de 40 a 60 m²</t>
  </si>
  <si>
    <t>6219411</t>
  </si>
  <si>
    <t>Escavação subterrânea e carregamento em túnel classe VI - DMT de 0 a 200 m - seção de 60 a 90 m²</t>
  </si>
  <si>
    <t>6219520</t>
  </si>
  <si>
    <t>Pré-fissuramento em túnel</t>
  </si>
  <si>
    <t>6219433</t>
  </si>
  <si>
    <t>Pregagem da frente com vergalhão de fibra de vidro D = 25 mm com perfuração em D = 75 mm e injeção de calda de cimento</t>
  </si>
  <si>
    <t>6205801</t>
  </si>
  <si>
    <t>Pregagem da frente em tubo de PVC D = 50 mm com perfuração em D = 100 mm e injeção de argamassa de cimento e areia 1:1</t>
  </si>
  <si>
    <t>6219524</t>
  </si>
  <si>
    <t>Prego guia para controle de espessura de concreto projetado D = 16 mm em túnel - fornecimento e instalação</t>
  </si>
  <si>
    <t>6416036</t>
  </si>
  <si>
    <t>6416038</t>
  </si>
  <si>
    <t>6416037</t>
  </si>
  <si>
    <t>6416035</t>
  </si>
  <si>
    <t>6416076</t>
  </si>
  <si>
    <t>Usinagem de areia-asfalto a quente - faixa A - areia comercial</t>
  </si>
  <si>
    <t>6416075</t>
  </si>
  <si>
    <t>Usinagem de areia-asfalto a quente - faixa A - areia extraída</t>
  </si>
  <si>
    <t>6416226</t>
  </si>
  <si>
    <t>Usinagem de areia-asfalto a quente - faixa B - areia comercial</t>
  </si>
  <si>
    <t>6416225</t>
  </si>
  <si>
    <t>Usinagem de areia-asfalto a quente - faixa B - areia extraída</t>
  </si>
  <si>
    <t>6416084</t>
  </si>
  <si>
    <t>Usinagem de areia-asfalto a quente com asfalto polímero - faixa A - areia comercial</t>
  </si>
  <si>
    <t>6416083</t>
  </si>
  <si>
    <t>Usinagem de areia-asfalto a quente com asfalto polímero - faixa A - areia extraída</t>
  </si>
  <si>
    <t>6416234</t>
  </si>
  <si>
    <t>Usinagem de areia-asfalto a quente com asfalto polímero - faixa B - areia comercial</t>
  </si>
  <si>
    <t>6416233</t>
  </si>
  <si>
    <t>Usinagem de areia-asfalto a quente com asfalto polímero - faixa B - areia extraída</t>
  </si>
  <si>
    <t>6416236</t>
  </si>
  <si>
    <t>Usinagem de areia-asfalto a quente com asfalto polímero - faixa C - areia comercial</t>
  </si>
  <si>
    <t>6416235</t>
  </si>
  <si>
    <t>Usinagem de areia-asfalto a quente com asfalto polímero - faixa C - areia extraída</t>
  </si>
  <si>
    <t>6416040</t>
  </si>
  <si>
    <t>Usinagem de brita graduada com brita comercial em usina de 300 t/h</t>
  </si>
  <si>
    <t>6416039</t>
  </si>
  <si>
    <t>Usinagem de brita graduada com brita produzida em usina de 300 t/h</t>
  </si>
  <si>
    <t>6416042</t>
  </si>
  <si>
    <t>Usinagem de brita graduada tratada com cimento e brita comercial em usina de 300 t/h</t>
  </si>
  <si>
    <t>6416041</t>
  </si>
  <si>
    <t>Usinagem de brita graduada tratada com cimento e brita produzida em usina de 300 t/h</t>
  </si>
  <si>
    <t>6416080</t>
  </si>
  <si>
    <t>Usinagem de concreto asfáltico - faixa A - areia e brita comerciais</t>
  </si>
  <si>
    <t>6416079</t>
  </si>
  <si>
    <t>Usinagem de concreto asfáltico - faixa A - areia extraída e brita produzida</t>
  </si>
  <si>
    <t>6416143</t>
  </si>
  <si>
    <t>Usinagem de concreto asfáltico - faixa B - areia e brita comerciais</t>
  </si>
  <si>
    <t>6416262</t>
  </si>
  <si>
    <t>Usinagem de concreto asfáltico - faixa B - areia extraída e brita produzida</t>
  </si>
  <si>
    <t>6416078</t>
  </si>
  <si>
    <t>Usinagem de concreto asfáltico - faixa C - areia e brita comerciais</t>
  </si>
  <si>
    <t>6416077</t>
  </si>
  <si>
    <t>Usinagem de concreto asfáltico - faixa C - areia extraída e brita produzida</t>
  </si>
  <si>
    <t>6416088</t>
  </si>
  <si>
    <t>Usinagem de concreto asfáltico com asfalto polímero - faixa A - areia e brita comerciais</t>
  </si>
  <si>
    <t>6416087</t>
  </si>
  <si>
    <t>Usinagem de concreto asfáltico com asfalto polímero - faixa A - areia extraída e brita produzida</t>
  </si>
  <si>
    <t>6416246</t>
  </si>
  <si>
    <t>Usinagem de concreto asfáltico com asfalto polímero - faixa B - areia e brita comerciais</t>
  </si>
  <si>
    <t>6416245</t>
  </si>
  <si>
    <t>Usinagem de concreto asfáltico com asfalto polímero - faixa B - areia extraída e brita produzida</t>
  </si>
  <si>
    <t>6416248</t>
  </si>
  <si>
    <t>Usinagem de concreto asfáltico com asfalto polímero - faixa C - areia e brita comerciais</t>
  </si>
  <si>
    <t>6416247</t>
  </si>
  <si>
    <t>Usinagem de concreto asfáltico com asfalto polímero - faixa C - areia extraída e brita produzida</t>
  </si>
  <si>
    <t>6416214</t>
  </si>
  <si>
    <t>Usinagem de concreto asfáltico com borracha (Gap Graded) - brita comercial</t>
  </si>
  <si>
    <t>6416218</t>
  </si>
  <si>
    <t>Usinagem de concreto asfáltico com borracha (Gap Graded) - brita produzida</t>
  </si>
  <si>
    <t>6416211</t>
  </si>
  <si>
    <t>Usinagem de concreto asfáltico com borracha - faixa A - brita comercial</t>
  </si>
  <si>
    <t>6416215</t>
  </si>
  <si>
    <t>Usinagem de concreto asfáltico com borracha - faixa A - brita produzida</t>
  </si>
  <si>
    <t>6416212</t>
  </si>
  <si>
    <t>Usinagem de concreto asfáltico com borracha - faixa B - brita comercial</t>
  </si>
  <si>
    <t>6416216</t>
  </si>
  <si>
    <t>Usinagem de concreto asfáltico com borracha - faixa B - brita produzida</t>
  </si>
  <si>
    <t>6416213</t>
  </si>
  <si>
    <t>Usinagem de concreto asfáltico com borracha - faixa C - brita comercial</t>
  </si>
  <si>
    <t>6416217</t>
  </si>
  <si>
    <t>Usinagem de concreto asfáltico com borracha - faixa C - brita produzida</t>
  </si>
  <si>
    <t>6416289</t>
  </si>
  <si>
    <t>Usinagem de concreto asfáltico reciclado a frio com espuma de asfalto, agregado comercial e cimento</t>
  </si>
  <si>
    <t>6416098</t>
  </si>
  <si>
    <t>Usinagem de concreto asfáltico reciclado em usina fixa com adição de material fresado e brita comercial</t>
  </si>
  <si>
    <t>6416097</t>
  </si>
  <si>
    <t>Usinagem de concreto asfáltico reciclado em usina fixa com adição de material fresado e brita produzida</t>
  </si>
  <si>
    <t>6416258</t>
  </si>
  <si>
    <t>Usinagem de micro pré-misturado a quente com asfalto polímero - brita comercial</t>
  </si>
  <si>
    <t>6416259</t>
  </si>
  <si>
    <t>Usinagem de micro pré-misturado a quente com asfalto polímero - brita produzida</t>
  </si>
  <si>
    <t>6416074</t>
  </si>
  <si>
    <t>Usinagem de pré-misturado a frio - faixa A - areia e brita comerciais</t>
  </si>
  <si>
    <t>6416073</t>
  </si>
  <si>
    <t>Usinagem de pré-misturado a frio - faixa A - areia extraída e brita produzida</t>
  </si>
  <si>
    <t>6416220</t>
  </si>
  <si>
    <t>Usinagem de pré-misturado a frio - faixa B - areia e brita comerciais</t>
  </si>
  <si>
    <t>6416219</t>
  </si>
  <si>
    <t>Usinagem de pré-misturado a frio - faixa B - areia extraída e brita produzida</t>
  </si>
  <si>
    <t>6416222</t>
  </si>
  <si>
    <t>Usinagem de pré-misturado a frio - faixa C - areia e brita comerciais</t>
  </si>
  <si>
    <t>6416221</t>
  </si>
  <si>
    <t>Usinagem de pré-misturado a frio - faixa C - areia extraída e brita produzida</t>
  </si>
  <si>
    <t>6416224</t>
  </si>
  <si>
    <t>Usinagem de pré-misturado a frio - faixa D - areia e brita comerciais</t>
  </si>
  <si>
    <t>6416223</t>
  </si>
  <si>
    <t>Usinagem de pré-misturado a frio - faixa D - areia extraída e brita produzida</t>
  </si>
  <si>
    <t>6416082</t>
  </si>
  <si>
    <t>Usinagem de pré-misturado a frio com asfalto polímero - faixa A - areia e brita comerciais</t>
  </si>
  <si>
    <t>6416081</t>
  </si>
  <si>
    <t>Usinagem de pré-misturado a frio com asfalto polímero - faixa A - areia extraída e brita produzida</t>
  </si>
  <si>
    <t>6416228</t>
  </si>
  <si>
    <t>Usinagem de pré-misturado a frio com asfalto polímero - faixa B - areia e brita comerciais</t>
  </si>
  <si>
    <t>6416227</t>
  </si>
  <si>
    <t>Usinagem de pré-misturado a frio com asfalto polímero - faixa B - areia extraída e brita produzida</t>
  </si>
  <si>
    <t>6416230</t>
  </si>
  <si>
    <t>Usinagem de pré-misturado a frio com asfalto polímero - faixa C - areia e brita comerciais</t>
  </si>
  <si>
    <t>6416229</t>
  </si>
  <si>
    <t>Usinagem de pré-misturado a frio com asfalto polímero - faixa C - areia extraída e brita produzida</t>
  </si>
  <si>
    <t>6416232</t>
  </si>
  <si>
    <t>Usinagem de pré-misturado a frio com asfalto polímero - faixa D - areia e brita comerciais</t>
  </si>
  <si>
    <t>6416231</t>
  </si>
  <si>
    <t>Usinagem de pré-misturado a frio com asfalto polímero - faixa D - areia extraída e brita produzida</t>
  </si>
  <si>
    <t>6416086</t>
  </si>
  <si>
    <t>Usinagem de pré-misturado a quente com asfalto polímero - faixa I - camada porosa de atrito - areia e brita comerciais</t>
  </si>
  <si>
    <t>6416085</t>
  </si>
  <si>
    <t>Usinagem de pré-misturado a quente com asfalto polímero - faixa I - camada porosa de atrito - areia extraída e brita produzida</t>
  </si>
  <si>
    <t>6416238</t>
  </si>
  <si>
    <t>Usinagem de pré-misturado a quente com asfalto polímero - faixa II - camada porosa de atrito - areia e brita comerciais</t>
  </si>
  <si>
    <t>6416237</t>
  </si>
  <si>
    <t>Usinagem de pré-misturado a quente com asfalto polímero - faixa II - camada porosa de atrito - areia extraída e brita produzida</t>
  </si>
  <si>
    <t>6416240</t>
  </si>
  <si>
    <t>Usinagem de pré-misturado a quente com asfalto polímero - faixa III - camada porosa de atrito - areia e brita comerciais</t>
  </si>
  <si>
    <t>6416239</t>
  </si>
  <si>
    <t>Usinagem de pré-misturado a quente com asfalto polímero - faixa III - camada porosa de atrito - areia extraída e brita produzida</t>
  </si>
  <si>
    <t>6416242</t>
  </si>
  <si>
    <t>Usinagem de pré-misturado a quente com asfalto polímero - faixa IV - camada porosa de atrito - areia e brita comerciais</t>
  </si>
  <si>
    <t>6416241</t>
  </si>
  <si>
    <t>Usinagem de pré-misturado a quente com asfalto polímero - faixa IV - camada porosa de atrito - areia extraída e brita produzida</t>
  </si>
  <si>
    <t>6416244</t>
  </si>
  <si>
    <t>Usinagem de pré-misturado a quente com asfalto polímero - faixa V - camada porosa de atrito - areia e brita comerciais</t>
  </si>
  <si>
    <t>6416243</t>
  </si>
  <si>
    <t>Usinagem de pré-misturado a quente com asfalto polímero - faixa V - camada porosa de atrito - areia extraída e brita produzida</t>
  </si>
  <si>
    <t>6416250</t>
  </si>
  <si>
    <t>Usinagem de solo areia (70% - 30%) - material de jazida e areia comercial</t>
  </si>
  <si>
    <t>6416153</t>
  </si>
  <si>
    <t>Usinagem de solo areia (70% - 30%) - material de jazida e areia extraída</t>
  </si>
  <si>
    <t>6416185</t>
  </si>
  <si>
    <t>Usinagem de solo brita (70% - 30%) com 3% cimento - material de jazida e brita comercial</t>
  </si>
  <si>
    <t>6416184</t>
  </si>
  <si>
    <t>Usinagem de solo brita (70% - 30%) com 3% cimento - material de jazida e brita produzida</t>
  </si>
  <si>
    <t>6416030</t>
  </si>
  <si>
    <t>Usinagem de solo brita (70% - 30%) com material de jazida e brita comercial em usina de 300 t/h</t>
  </si>
  <si>
    <t>6416029</t>
  </si>
  <si>
    <t>Usinagem de solo brita (70% - 30%) com material de jazida e brita produzida em usina de 300 t/h</t>
  </si>
  <si>
    <t>6416056</t>
  </si>
  <si>
    <t>Usinagem de solo cimento com 7% de cimento com material de jazida em usina de 300 t/h</t>
  </si>
  <si>
    <t>6416278</t>
  </si>
  <si>
    <t>Usinagem de solo escória de aciaria (50% - 50%) com material de jazida em usina de 300 t/h</t>
  </si>
  <si>
    <t>6416047</t>
  </si>
  <si>
    <t>Usinagem de solo melhorado com 3% de cimento com material de jazida em usina de 300 t/h</t>
  </si>
  <si>
    <t>6416090</t>
  </si>
  <si>
    <t>Usinagem para pavimento de concreto com fôrmas deslizantes - areia e brita comerciais</t>
  </si>
  <si>
    <t>6416089</t>
  </si>
  <si>
    <t>Usinagem para pavimento de concreto com fôrmas deslizantes - areia extraída e brita produzida</t>
  </si>
  <si>
    <t>6416094</t>
  </si>
  <si>
    <t>Usinagem para pavimento de concreto compactado com rolo - brita comercial</t>
  </si>
  <si>
    <t>6416093</t>
  </si>
  <si>
    <t>Usinagem para pavimento de concreto compactado com rolo - brita produzida</t>
  </si>
  <si>
    <t>6416092</t>
  </si>
  <si>
    <t>Usinagem para sub-base de concreto compactado com rolo - brita comercial</t>
  </si>
  <si>
    <t>6416091</t>
  </si>
  <si>
    <t>Usinagem para sub-base de concreto compactado com rolo - brita produzida</t>
  </si>
  <si>
    <t>6817809</t>
  </si>
  <si>
    <t>Confecção de BSCC - seção canal de 1,5 x 1,5 m - areia e brita comerciais</t>
  </si>
  <si>
    <t>6817810</t>
  </si>
  <si>
    <t>Confecção de BSCC - seção canal de 1,5 x 1,5 m - areia extraída e brita produzida</t>
  </si>
  <si>
    <t>6817811</t>
  </si>
  <si>
    <t>Confecção de BSCC - seção canal de 2,0 x 1,5 m - areia e brita comerciais</t>
  </si>
  <si>
    <t>6817812</t>
  </si>
  <si>
    <t>Confecção de BSCC - seção canal de 2,0 x 1,5 m - areia extraída e brita produzida</t>
  </si>
  <si>
    <t>6817813</t>
  </si>
  <si>
    <t>Confecção de BSCC - seção canal de 2,0 x 2,0 m - tipo I - areia e brita comerciais</t>
  </si>
  <si>
    <t>6817814</t>
  </si>
  <si>
    <t>Confecção de BSCC - seção canal de 2,0 x 2,0 m - tipo I - areia extraída e brita produzida</t>
  </si>
  <si>
    <t>6817815</t>
  </si>
  <si>
    <t>Confecção de BSCC - seção canal de 2,0 x 2,0 m - tipo II - areia e brita comerciais</t>
  </si>
  <si>
    <t>6817816</t>
  </si>
  <si>
    <t>Confecção de BSCC - seção canal de 2,0 x 2,0 m - tipo II - areia extraída e brita produzida</t>
  </si>
  <si>
    <t>6817817</t>
  </si>
  <si>
    <t>Confecção de BSCC - seção canal de 2,5 x 1,5 m - areia e brita comerciais</t>
  </si>
  <si>
    <t>6817818</t>
  </si>
  <si>
    <t>Confecção de BSCC - seção canal de 2,5 x 1,5 m - areia extraída e brita produzida</t>
  </si>
  <si>
    <t>6817819</t>
  </si>
  <si>
    <t>Confecção de BSCC - seção canal de 2,5 x 2,0 m - tipo I - areia e brita comerciais</t>
  </si>
  <si>
    <t>6817820</t>
  </si>
  <si>
    <t>Confecção de BSCC - seção canal de 2,5 x 2,0 m - tipo I - areia extraída e brita produzida</t>
  </si>
  <si>
    <t>6817821</t>
  </si>
  <si>
    <t>Confecção de BSCC - seção canal de 2,5 x 2,0 m - tipo II - areia e brita comerciais</t>
  </si>
  <si>
    <t>6817822</t>
  </si>
  <si>
    <t>Confecção de BSCC - seção canal de 2,5 x 2,0 m - tipo II - areia extraída e brita produzida</t>
  </si>
  <si>
    <t>6817823</t>
  </si>
  <si>
    <t>Confecção de BSCC - seção canal de 3,0 x 1,5 m - areia e brita comerciais</t>
  </si>
  <si>
    <t>6817824</t>
  </si>
  <si>
    <t>Confecção de BSCC - seção canal de 3,0 x 1,5 m - areia extraída e brita produzida</t>
  </si>
  <si>
    <t>6817825</t>
  </si>
  <si>
    <t>Confecção de BSCC - seção canal de 3,0 x 2,0 m - tipo I - areia e brita comerciais</t>
  </si>
  <si>
    <t>6817826</t>
  </si>
  <si>
    <t>Confecção de BSCC - seção canal de 3,0 x 2,0 m - tipo I - areia extraída e brita produzida</t>
  </si>
  <si>
    <t>6817827</t>
  </si>
  <si>
    <t>Confecção de BSCC - seção canal de 3,0 x 2,0 m - tipo II - areia e brita comerciais</t>
  </si>
  <si>
    <t>6817828</t>
  </si>
  <si>
    <t>Confecção de BSCC - seção canal de 3,0 x 2,0 m - tipo II - areia extraída e brita produzida</t>
  </si>
  <si>
    <t>6817753</t>
  </si>
  <si>
    <t>Confecção de BSCC - seção fechada de 1,5 x 1,5 m - altura do aterro de 0,25 a 1,00 m - areia e brita comerciais</t>
  </si>
  <si>
    <t>6817754</t>
  </si>
  <si>
    <t>Confecção de BSCC - seção fechada de 1,5 x 1,5 m - altura do aterro de 0,25 a 1,00 m - areia extraída e brita produzida</t>
  </si>
  <si>
    <t>6817755</t>
  </si>
  <si>
    <t>Confecção de BSCC - seção fechada de 1,5 x 1,5 m - altura do aterro de 1,00 a 2,50 m - areia e brita comerciais</t>
  </si>
  <si>
    <t>6817756</t>
  </si>
  <si>
    <t>Confecção de BSCC - seção fechada de 1,5 x 1,5 m - altura do aterro de 1,00 a 2,50 m - areia extraída e brita produzida</t>
  </si>
  <si>
    <t>6817763</t>
  </si>
  <si>
    <t>Confecção de BSCC - seção fechada de 1,5 x 1,5 m - altura do aterro de 10,00 a 12,50 m - areia e brita comerciais</t>
  </si>
  <si>
    <t>6817764</t>
  </si>
  <si>
    <t>Confecção de BSCC - seção fechada de 1,5 x 1,5 m - altura do aterro de 10,00 a 12,50 m - areia extraída e brita produzida</t>
  </si>
  <si>
    <t>6817765</t>
  </si>
  <si>
    <t>Confecção de BSCC - seção fechada de 1,5 x 1,5 m - altura do aterro de 12,50 a 15,00 m - areia e brita comerciais</t>
  </si>
  <si>
    <t>6817766</t>
  </si>
  <si>
    <t>Confecção de BSCC - seção fechada de 1,5 x 1,5 m - altura do aterro de 12,50 a 15,00 m - areia extraída e brita produzida</t>
  </si>
  <si>
    <t>6817757</t>
  </si>
  <si>
    <t>Confecção de BSCC - seção fechada de 1,5 x 1,5 m - altura do aterro de 2,50 a 5,00 m - areia e brita comerciais</t>
  </si>
  <si>
    <t>6817758</t>
  </si>
  <si>
    <t>Confecção de BSCC - seção fechada de 1,5 x 1,5 m - altura do aterro de 2,50 a 5,00 m - areia extraída e brita produzida</t>
  </si>
  <si>
    <t>6817759</t>
  </si>
  <si>
    <t>Confecção de BSCC - seção fechada de 1,5 x 1,5 m - altura do aterro de 5,00 a 7,50 m - areia e brita comerciais</t>
  </si>
  <si>
    <t>6817760</t>
  </si>
  <si>
    <t>Confecção de BSCC - seção fechada de 1,5 x 1,5 m - altura do aterro de 5,00 a 7,50 m - areia extraída e brita produzida</t>
  </si>
  <si>
    <t>6817761</t>
  </si>
  <si>
    <t>Confecção de BSCC - seção fechada de 1,5 x 1,5 m - altura do aterro de 7,50 a 10,00 m - areia e brita comerciais</t>
  </si>
  <si>
    <t>6817762</t>
  </si>
  <si>
    <t>Confecção de BSCC - seção fechada de 1,5 x 1,5 m - altura do aterro de 7,50 a 10,00 m - areia extraída e brita produzida</t>
  </si>
  <si>
    <t>6817767</t>
  </si>
  <si>
    <t>Confecção de BSCC - seção fechada de 2,0 x 2,0 m - altura do aterro de 0,25 a 1,00 m - areia e brita comerciais</t>
  </si>
  <si>
    <t>6817768</t>
  </si>
  <si>
    <t>Confecção de BSCC - seção fechada de 2,0 x 2,0 m - altura do aterro de 0,25 a 1,00 m - areia extraída e brita produzida</t>
  </si>
  <si>
    <t>6817769</t>
  </si>
  <si>
    <t>Confecção de BSCC - seção fechada de 2,0 x 2,0 m - altura do aterro de 1,00 a 2,50 m - areia e brita comerciais</t>
  </si>
  <si>
    <t>6817770</t>
  </si>
  <si>
    <t>Confecção de BSCC - seção fechada de 2,0 x 2,0 m - altura do aterro de 1,00 a 2,50 m - areia extraída e brita produzida</t>
  </si>
  <si>
    <t>6817777</t>
  </si>
  <si>
    <t>Confecção de BSCC - seção fechada de 2,0 x 2,0 m - altura do aterro de 10,00 a 12,50 m - areia e brita comerciais</t>
  </si>
  <si>
    <t>6817778</t>
  </si>
  <si>
    <t>Confecção de BSCC - seção fechada de 2,0 x 2,0 m - altura do aterro de 10,00 a 12,50 m - areia extraída e brita produzida</t>
  </si>
  <si>
    <t>6817779</t>
  </si>
  <si>
    <t>Confecção de BSCC - seção fechada de 2,0 x 2,0 m - altura do aterro de 12,50 a 15,00 m - areia e brita comerciais</t>
  </si>
  <si>
    <t>6817780</t>
  </si>
  <si>
    <t>Confecção de BSCC - seção fechada de 2,0 x 2,0 m - altura do aterro de 12,50 a 15,00 m - areia extraída e brita produzida</t>
  </si>
  <si>
    <t>6817771</t>
  </si>
  <si>
    <t>Confecção de BSCC - seção fechada de 2,0 x 2,0 m - altura do aterro de 2,50 a 5,00 m - areia e brita comerciais</t>
  </si>
  <si>
    <t>6817772</t>
  </si>
  <si>
    <t>Confecção de BSCC - seção fechada de 2,0 x 2,0 m - altura do aterro de 2,50 a 5,00 m - areia extraída e brita produzida</t>
  </si>
  <si>
    <t>6817773</t>
  </si>
  <si>
    <t>Confecção de BSCC - seção fechada de 2,0 x 2,0 m - altura do aterro de 5,00 a 7,50 m - areia e brita comerciais</t>
  </si>
  <si>
    <t>6817774</t>
  </si>
  <si>
    <t>Confecção de BSCC - seção fechada de 2,0 x 2,0 m - altura do aterro de 5,00 a 7,50 m - areia extraída e brita produzida</t>
  </si>
  <si>
    <t>6817775</t>
  </si>
  <si>
    <t>Confecção de BSCC - seção fechada de 2,0 x 2,0 m - altura do aterro de 7,50 a 10,00 m - areia e brita comerciais</t>
  </si>
  <si>
    <t>6817776</t>
  </si>
  <si>
    <t>Confecção de BSCC - seção fechada de 2,0 x 2,0 m - altura do aterro de 7,50 a 10,00 m - areia extraída e brita produzida</t>
  </si>
  <si>
    <t>6817781</t>
  </si>
  <si>
    <t>Confecção de BSCC - seção fechada de 2,5 x 2,5 m - altura do aterro de 0,25 a 1,00 m - areia e brita comerciais</t>
  </si>
  <si>
    <t>6817782</t>
  </si>
  <si>
    <t>Confecção de BSCC - seção fechada de 2,5 x 2,5 m - altura do aterro de 0,25 a 1,00 m - areia extraída e brita produzida</t>
  </si>
  <si>
    <t>6817783</t>
  </si>
  <si>
    <t>Confecção de BSCC - seção fechada de 2,5 x 2,5 m - altura do aterro de 1,00 a 2,50 m - areia e brita comerciais</t>
  </si>
  <si>
    <t>6817784</t>
  </si>
  <si>
    <t>Confecção de BSCC - seção fechada de 2,5 x 2,5 m - altura do aterro de 1,00 a 2,50 m - areia extraída e brita produzida</t>
  </si>
  <si>
    <t>6817791</t>
  </si>
  <si>
    <t>Confecção de BSCC - seção fechada de 2,5 x 2,5 m - altura do aterro de 10,00 a 12,50 m - areia e brita comerciais</t>
  </si>
  <si>
    <t>6817792</t>
  </si>
  <si>
    <t>Confecção de BSCC - seção fechada de 2,5 x 2,5 m - altura do aterro de 10,00 a 12,50 m - areia extraída e brita produzida</t>
  </si>
  <si>
    <t>6817793</t>
  </si>
  <si>
    <t>Confecção de BSCC - seção fechada de 2,5 x 2,5 m - altura do aterro de 12,50 a 15,00 m - areia e brita comerciais</t>
  </si>
  <si>
    <t>6817794</t>
  </si>
  <si>
    <t>Confecção de BSCC - seção fechada de 2,5 x 2,5 m - altura do aterro de 12,50 a 15,00 m - areia extraída e brita produzida</t>
  </si>
  <si>
    <t>6817785</t>
  </si>
  <si>
    <t>Confecção de BSCC - seção fechada de 2,5 x 2,5 m - altura do aterro de 2,50 a 5,00 m - areia e brita comerciais</t>
  </si>
  <si>
    <t>6817786</t>
  </si>
  <si>
    <t>Confecção de BSCC - seção fechada de 2,5 x 2,5 m - altura do aterro de 2,50 a 5,00 m - areia extraída e brita produzida</t>
  </si>
  <si>
    <t>6817787</t>
  </si>
  <si>
    <t>Confecção de BSCC - seção fechada de 2,5 x 2,5 m - altura do aterro de 5,00 a 7,50 m - areia e brita comerciais</t>
  </si>
  <si>
    <t>6817788</t>
  </si>
  <si>
    <t>Confecção de BSCC - seção fechada de 2,5 x 2,5 m - altura do aterro de 5,00 a 7,50 m - areia extraída e brita produzida</t>
  </si>
  <si>
    <t>6817789</t>
  </si>
  <si>
    <t>Confecção de BSCC - seção fechada de 2,5 x 2,5 m - altura do aterro de 7,50 a 10,00 m - areia e brita comerciais</t>
  </si>
  <si>
    <t>6817790</t>
  </si>
  <si>
    <t>Confecção de BSCC - seção fechada de 2,5 x 2,5 m - altura do aterro de 7,50 a 10,00 m - areia extraída e brita produzida</t>
  </si>
  <si>
    <t>6817795</t>
  </si>
  <si>
    <t>Confecção de BSCC - seção fechada de 3,0 x 3,0 m - altura do aterro de 0,25 a 1,00 m - areia e brita comerciais</t>
  </si>
  <si>
    <t>6817796</t>
  </si>
  <si>
    <t>Confecção de BSCC - seção fechada de 3,0 x 3,0 m - altura do aterro de 0,25 a 1,00 m - areia extraída e brita produzida</t>
  </si>
  <si>
    <t>6817797</t>
  </si>
  <si>
    <t>Confecção de BSCC - seção fechada de 3,0 x 3,0 m - altura do aterro de 1,00 a 2,50 m - areia e brita comerciais</t>
  </si>
  <si>
    <t>6817798</t>
  </si>
  <si>
    <t>Confecção de BSCC - seção fechada de 3,0 x 3,0 m - altura do aterro de 1,00 a 2,50 m - areia extraída e brita produzida</t>
  </si>
  <si>
    <t>6817805</t>
  </si>
  <si>
    <t>Confecção de BSCC - seção fechada de 3,0 x 3,0 m - altura do aterro de 10,00 a 12,50 m - areia e brita comerciais</t>
  </si>
  <si>
    <t>6817806</t>
  </si>
  <si>
    <t>Confecção de BSCC - seção fechada de 3,0 x 3,0 m - altura do aterro de 10,00 a 12,50 m - areia extraída e brita produzida</t>
  </si>
  <si>
    <t>6817807</t>
  </si>
  <si>
    <t>Confecção de BSCC - seção fechada de 3,0 x 3,0 m - altura do aterro de 12,50 a 15,00 m - areia e brita comerciais</t>
  </si>
  <si>
    <t>6817808</t>
  </si>
  <si>
    <t>Confecção de BSCC - seção fechada de 3,0 x 3,0 m - altura do aterro de 12,50 a 15,00 m - areia extraída e brita produzida</t>
  </si>
  <si>
    <t>6817799</t>
  </si>
  <si>
    <t>Confecção de BSCC - seção fechada de 3,0 x 3,0 m - altura do aterro de 2,50 a 5,00 m - areia e brita comerciais</t>
  </si>
  <si>
    <t>6817800</t>
  </si>
  <si>
    <t>Confecção de BSCC - seção fechada de 3,0 x 3,0 m - altura do aterro de 2,50 a 5,00 m - areia extraída e brita produzida</t>
  </si>
  <si>
    <t>6817801</t>
  </si>
  <si>
    <t>Confecção de BSCC - seção fechada de 3,0 x 3,0 m - altura do aterro de 5,00 a 7,50 m - areia e brita comerciais</t>
  </si>
  <si>
    <t>6817802</t>
  </si>
  <si>
    <t>Confecção de BSCC - seção fechada de 3,0 x 3,0 m - altura do aterro de 5,00 a 7,50 m - areia extraída e brita produzida</t>
  </si>
  <si>
    <t>6817803</t>
  </si>
  <si>
    <t>Confecção de BSCC - seção fechada de 3,0 x 3,0 m - altura do aterro de 7,50 a 10,00 m - areia e brita comerciais</t>
  </si>
  <si>
    <t>6817804</t>
  </si>
  <si>
    <t>Confecção de BSCC - seção fechada de 3,0 x 3,0 m - altura do aterro de 7,50 a 10,00 m - areia extraída e brita produzida</t>
  </si>
  <si>
    <t>6817885</t>
  </si>
  <si>
    <t>Corpo de BSCC - seção canal de 1,5 x 1,5 m - pré-moldado - areia e brita comerciais</t>
  </si>
  <si>
    <t>6817886</t>
  </si>
  <si>
    <t>Corpo de BSCC - seção canal de 1,5 x 1,5 m - pré-moldado - areia extraída e brita produzida</t>
  </si>
  <si>
    <t>6817887</t>
  </si>
  <si>
    <t>Corpo de BSCC - seção canal de 2,0 x 1,5 m - pré-moldado - areia e brita comerciais</t>
  </si>
  <si>
    <t>6817888</t>
  </si>
  <si>
    <t>Corpo de BSCC - seção canal de 2,0 x 1,5 m - pré-moldado - areia extraída e brita produzida</t>
  </si>
  <si>
    <t>6817889</t>
  </si>
  <si>
    <t>Corpo de BSCC - seção canal de 2,0 x 2,0 m - pré-moldado - tipo I - areia e brita comerciais</t>
  </si>
  <si>
    <t>6817890</t>
  </si>
  <si>
    <t>Corpo de BSCC - seção canal de 2,0 x 2,0 m - pré-moldado - tipo I - areia extraída e brita produzida</t>
  </si>
  <si>
    <t>6817891</t>
  </si>
  <si>
    <t>Corpo de BSCC - seção canal de 2,0 x 2,0 m - pré-moldado - tipo II - areia e brita comerciais</t>
  </si>
  <si>
    <t>6817892</t>
  </si>
  <si>
    <t>Corpo de BSCC - seção canal de 2,0 x 2,0 m - pré-moldado - tipo II - areia extraída e brita produzida</t>
  </si>
  <si>
    <t>6817893</t>
  </si>
  <si>
    <t>Corpo de BSCC - seção canal de 2,5 x 1,5 m - pré-moldado - areia e brita comerciais</t>
  </si>
  <si>
    <t>6817894</t>
  </si>
  <si>
    <t>Corpo de BSCC - seção canal de 2,5 x 1,5 m - pré-moldado - areia extraída e brita produzida</t>
  </si>
  <si>
    <t>6817895</t>
  </si>
  <si>
    <t>Corpo de BSCC - seção canal de 2,5 x 2,0 m - pré-moldado - tipo I - areia e brita comerciais</t>
  </si>
  <si>
    <t>6817896</t>
  </si>
  <si>
    <t>Corpo de BSCC - seção canal de 2,5 x 2,0 m - pré-moldado - tipo I - areia extraída e brita produzida</t>
  </si>
  <si>
    <t>6817897</t>
  </si>
  <si>
    <t>Corpo de BSCC - seção canal de 2,5 x 2,0 m - pré-moldado - tipo II - areia e brita comerciais</t>
  </si>
  <si>
    <t>6817898</t>
  </si>
  <si>
    <t>Corpo de BSCC - seção canal de 2,5 x 2,0 m - pré-moldado - tipo II - areia extraída e brita produzida</t>
  </si>
  <si>
    <t>6817899</t>
  </si>
  <si>
    <t>Corpo de BSCC - seção canal de 3,0 x 1,5 m - pré-moldado - areia e brita comerciais</t>
  </si>
  <si>
    <t>6817900</t>
  </si>
  <si>
    <t>Corpo de BSCC - seção canal de 3,0 x 1,5 m - pré-moldado - areia extraída e brita produzida</t>
  </si>
  <si>
    <t>6817901</t>
  </si>
  <si>
    <t>Corpo de BSCC - seção canal de 3,0 x 2,0 m - pré-moldado - tipo I - areia e brita comerciais</t>
  </si>
  <si>
    <t>6817902</t>
  </si>
  <si>
    <t>Corpo de BSCC - seção canal de 3,0 x 2,0 m - pré-moldado - tipo I - areia extraída e brita produzida</t>
  </si>
  <si>
    <t>6817903</t>
  </si>
  <si>
    <t>Corpo de BSCC - seção canal de 3,0 x 2,0 m - pré-moldado - tipo II - areia e brita comerciais</t>
  </si>
  <si>
    <t>6817904</t>
  </si>
  <si>
    <t>Corpo de BSCC - seção canal de 3,0 x 2,0 m - pré-moldado - tipo II - areia extraída e brita produzida</t>
  </si>
  <si>
    <t>6817829</t>
  </si>
  <si>
    <t>Corpo de BSCC - seção fechada de 1,5 x 1,5 m - pré-moldado - altura do aterro de 0,25 a 1,00 m - areia e brita comerciais</t>
  </si>
  <si>
    <t>6817830</t>
  </si>
  <si>
    <t>Corpo de BSCC - seção fechada de 1,5 x 1,5 m - pré-moldado - altura do aterro de 0,25 a 1,00 m - areia extraída e brita produzida</t>
  </si>
  <si>
    <t>6817831</t>
  </si>
  <si>
    <t>Corpo de BSCC - seção fechada de 1,5 x 1,5 m - pré-moldado - altura do aterro de 1,00 a 2,50 m - areia e brita comerciais</t>
  </si>
  <si>
    <t>6817832</t>
  </si>
  <si>
    <t>Corpo de BSCC - seção fechada de 1,5 x 1,5 m - pré-moldado - altura do aterro de 1,00 a 2,50 m - areia extraída e brita produzida</t>
  </si>
  <si>
    <t>6817839</t>
  </si>
  <si>
    <t>Corpo de BSCC - seção fechada de 1,5 x 1,5 m - pré-moldado - altura do aterro de 10,00 a 12,50 m - areia e brita comerciais</t>
  </si>
  <si>
    <t>6817840</t>
  </si>
  <si>
    <t>Corpo de BSCC - seção fechada de 1,5 x 1,5 m - pré-moldado - altura do aterro de 10,00 a 12,50 m - areia extraída e brita produzida</t>
  </si>
  <si>
    <t>6817841</t>
  </si>
  <si>
    <t>Corpo de BSCC - seção fechada de 1,5 x 1,5 m - pré-moldado - altura do aterro de 12,50 a 15,00 m - areia e brita comerciais</t>
  </si>
  <si>
    <t>6817842</t>
  </si>
  <si>
    <t>Corpo de BSCC - seção fechada de 1,5 x 1,5 m - pré-moldado - altura do aterro de 12,50 a 15,00 m - areia extraída e brita produzida</t>
  </si>
  <si>
    <t>6817833</t>
  </si>
  <si>
    <t>Corpo de BSCC - seção fechada de 1,5 x 1,5 m - pré-moldado - altura do aterro de 2,50 a 5,00 m - areia e brita comerciais</t>
  </si>
  <si>
    <t>6817834</t>
  </si>
  <si>
    <t>Corpo de BSCC - seção fechada de 1,5 x 1,5 m - pré-moldado - altura do aterro de 2,50 a 5,00 m - areia extraída e brita produzida</t>
  </si>
  <si>
    <t>6817835</t>
  </si>
  <si>
    <t>Corpo de BSCC - seção fechada de 1,5 x 1,5 m - pré-moldado - altura do aterro de 5,00 a 7,50 m - areia e brita comerciais</t>
  </si>
  <si>
    <t>6817836</t>
  </si>
  <si>
    <t>Corpo de BSCC - seção fechada de 1,5 x 1,5 m - pré-moldado - altura do aterro de 5,00 a 7,50 m - areia extraída e brita produzida</t>
  </si>
  <si>
    <t>6817837</t>
  </si>
  <si>
    <t>Corpo de BSCC - seção fechada de 1,5 x 1,5 m - pré-moldado - altura do aterro de 7,50 a 10,00 m - areia e brita comerciais</t>
  </si>
  <si>
    <t>6817838</t>
  </si>
  <si>
    <t>Corpo de BSCC - seção fechada de 1,5 x 1,5 m - pré-moldado - altura do aterro de 7,50 a 10,00 m - areia extraída e brita produzida</t>
  </si>
  <si>
    <t>6817843</t>
  </si>
  <si>
    <t>Corpo de BSCC - seção fechada de 2,0 x 2,0 m - pré-moldado - altura do aterro de 0,25 a 1,00 m - areia e brita comerciais</t>
  </si>
  <si>
    <t>6817844</t>
  </si>
  <si>
    <t>Corpo de BSCC - seção fechada de 2,0 x 2,0 m - pré-moldado - altura do aterro de 0,25 a 1,00 m - areia extraída e brita produzida</t>
  </si>
  <si>
    <t>6817845</t>
  </si>
  <si>
    <t>Corpo de BSCC - seção fechada de 2,0 x 2,0 m - pré-moldado - altura do aterro de 1,00 a 2,50 m - areia e brita comerciais</t>
  </si>
  <si>
    <t>6817846</t>
  </si>
  <si>
    <t>Corpo de BSCC - seção fechada de 2,0 x 2,0 m - pré-moldado - altura do aterro de 1,00 a 2,50 m - areia extraída e brita produzida</t>
  </si>
  <si>
    <t>6817853</t>
  </si>
  <si>
    <t>Corpo de BSCC - seção fechada de 2,0 x 2,0 m - pré-moldado - altura do aterro de 10,00 a 12,50 m - areia e brita comerciais</t>
  </si>
  <si>
    <t>6817854</t>
  </si>
  <si>
    <t>Corpo de BSCC - seção fechada de 2,0 x 2,0 m - pré-moldado - altura do aterro de 10,00 a 12,50 m - areia extraída e brita produzida</t>
  </si>
  <si>
    <t>6817855</t>
  </si>
  <si>
    <t>Corpo de BSCC - seção fechada de 2,0 x 2,0 m - pré-moldado - altura do aterro de 12,50 a 15,00 m - areia e brita comerciais</t>
  </si>
  <si>
    <t>6817856</t>
  </si>
  <si>
    <t>Corpo de BSCC - seção fechada de 2,0 x 2,0 m - pré-moldado - altura do aterro de 12,50 a 15,00 m - areia extraída e brita produzida</t>
  </si>
  <si>
    <t>6817847</t>
  </si>
  <si>
    <t>Corpo de BSCC - seção fechada de 2,0 x 2,0 m - pré-moldado - altura do aterro de 2,50 a 5,00 m - areia e brita comerciais</t>
  </si>
  <si>
    <t>6817848</t>
  </si>
  <si>
    <t>Corpo de BSCC - seção fechada de 2,0 x 2,0 m - pré-moldado - altura do aterro de 2,50 a 5,00 m - areia extraída e brita produzida</t>
  </si>
  <si>
    <t>6817849</t>
  </si>
  <si>
    <t>Corpo de BSCC - seção fechada de 2,0 x 2,0 m - pré-moldado - altura do aterro de 5,00 a 7,50 m - areia e brita comerciais</t>
  </si>
  <si>
    <t>6817850</t>
  </si>
  <si>
    <t>Corpo de BSCC - seção fechada de 2,0 x 2,0 m - pré-moldado - altura do aterro de 5,00 a 7,50 m - areia extraída e brita produzida</t>
  </si>
  <si>
    <t>6817851</t>
  </si>
  <si>
    <t>Corpo de BSCC - seção fechada de 2,0 x 2,0 m - pré-moldado - altura do aterro de 7,50 a 10,00 m - areia e brita comerciais</t>
  </si>
  <si>
    <t>6817852</t>
  </si>
  <si>
    <t>Corpo de BSCC - seção fechada de 2,0 x 2,0 m - pré-moldado - altura do aterro de 7,50 a 10,00 m - areia extraída e brita produzida</t>
  </si>
  <si>
    <t>6817857</t>
  </si>
  <si>
    <t>Corpo de BSCC - seção fechada de 2,5 x 2,5 m - pré-moldado - altura do aterro de 0,25 a 1,00 m - areia e brita comerciais</t>
  </si>
  <si>
    <t>6817858</t>
  </si>
  <si>
    <t>Corpo de BSCC - seção fechada de 2,5 x 2,5 m - pré-moldado - altura do aterro de 0,25 a 1,00 m - areia extraída e brita produzida</t>
  </si>
  <si>
    <t>6817859</t>
  </si>
  <si>
    <t>Corpo de BSCC - seção fechada de 2,5 x 2,5 m - pré-moldado - altura do aterro de 1,00 a 2,50 m - areia e brita comerciais</t>
  </si>
  <si>
    <t>6817860</t>
  </si>
  <si>
    <t>Corpo de BSCC - seção fechada de 2,5 x 2,5 m - pré-moldado - altura do aterro de 1,00 a 2,50 m - areia extraída e brita produzida</t>
  </si>
  <si>
    <t>6817867</t>
  </si>
  <si>
    <t>Corpo de BSCC - seção fechada de 2,5 x 2,5 m - pré-moldado - altura do aterro de 10,00 a 12,50 m - areia e brita comerciais</t>
  </si>
  <si>
    <t>6817868</t>
  </si>
  <si>
    <t>Corpo de BSCC - seção fechada de 2,5 x 2,5 m - pré-moldado - altura do aterro de 10,00 a 12,50 m - areia extraída e brita produzida</t>
  </si>
  <si>
    <t>6817869</t>
  </si>
  <si>
    <t>Corpo de BSCC - seção fechada de 2,5 x 2,5 m - pré-moldado - altura do aterro de 12,50 a 15,00 m - areia e brita comerciais</t>
  </si>
  <si>
    <t>6817870</t>
  </si>
  <si>
    <t>Corpo de BSCC - seção fechada de 2,5 x 2,5 m - pré-moldado - altura do aterro de 12,50 a 15,00 m - areia extraída e brita produzida</t>
  </si>
  <si>
    <t>6817861</t>
  </si>
  <si>
    <t>Corpo de BSCC - seção fechada de 2,5 x 2,5 m - pré-moldado - altura do aterro de 2,50 a 5,00 m - areia e brita comerciais</t>
  </si>
  <si>
    <t>6817862</t>
  </si>
  <si>
    <t>Corpo de BSCC - seção fechada de 2,5 x 2,5 m - pré-moldado - altura do aterro de 2,50 a 5,00 m - areia extraída e brita produzida</t>
  </si>
  <si>
    <t>6817863</t>
  </si>
  <si>
    <t>Corpo de BSCC - seção fechada de 2,5 x 2,5 m - pré-moldado - altura do aterro de 5,00 a 7,50 m - areia e brita comerciais</t>
  </si>
  <si>
    <t>6817864</t>
  </si>
  <si>
    <t>Corpo de BSCC - seção fechada de 2,5 x 2,5 m - pré-moldado - altura do aterro de 5,00 a 7,50 m - areia extraída e brita produzida</t>
  </si>
  <si>
    <t>6817865</t>
  </si>
  <si>
    <t>Corpo de BSCC - seção fechada de 2,5 x 2,5 m - pré-moldado - altura do aterro de 7,50 a 10,00 m - areia e brita comerciais</t>
  </si>
  <si>
    <t>6817866</t>
  </si>
  <si>
    <t>Corpo de BSCC - seção fechada de 2,5 x 2,5 m - pré-moldado - altura do aterro de 7,50 a 10,00 m - areia extraída e brita produzida</t>
  </si>
  <si>
    <t>6817871</t>
  </si>
  <si>
    <t>Corpo de BSCC - seção fechada de 3,0 x 3,0 m - pré-moldado - altura do aterro de 0,25 a 1,00 m - areia e brita comerciais</t>
  </si>
  <si>
    <t>6817872</t>
  </si>
  <si>
    <t>Corpo de BSCC - seção fechada de 3,0 x 3,0 m - pré-moldado - altura do aterro de 0,25 a 1,00 m - areia extraída e brita produzida</t>
  </si>
  <si>
    <t>6817873</t>
  </si>
  <si>
    <t>Corpo de BSCC - seção fechada de 3,0 x 3,0 m - pré-moldado - altura do aterro de 1,00 a 2,50 m - areia e brita comerciais</t>
  </si>
  <si>
    <t>6817874</t>
  </si>
  <si>
    <t>Corpo de BSCC - seção fechada de 3,0 x 3,0 m - pré-moldado - altura do aterro de 1,00 a 2,50 m - areia extraída e brita produzida</t>
  </si>
  <si>
    <t>6817881</t>
  </si>
  <si>
    <t>Corpo de BSCC - seção fechada de 3,0 x 3,0 m - pré-moldado - altura do aterro de 10,00 a 12,50 m - areia e brita comerciais</t>
  </si>
  <si>
    <t>6817882</t>
  </si>
  <si>
    <t>Corpo de BSCC - seção fechada de 3,0 x 3,0 m - pré-moldado - altura do aterro de 10,00 a 12,50 m - areia extraída e brita produzida</t>
  </si>
  <si>
    <t>6817883</t>
  </si>
  <si>
    <t>Corpo de BSCC - seção fechada de 3,0 x 3,0 m - pré-moldado - altura do aterro de 12,50 a 15,00 m - areia e brita comerciais</t>
  </si>
  <si>
    <t>6817884</t>
  </si>
  <si>
    <t>Corpo de BSCC - seção fechada de 3,0 x 3,0 m - pré-moldado - altura do aterro de 12,50 a 15,00 m - areia extraída e brita produzida</t>
  </si>
  <si>
    <t>6817875</t>
  </si>
  <si>
    <t>Corpo de BSCC - seção fechada de 3,0 x 3,0 m - pré-moldado - altura do aterro de 2,50 a 5,00 m - areia e brita comerciais</t>
  </si>
  <si>
    <t>6817876</t>
  </si>
  <si>
    <t>Corpo de BSCC - seção fechada de 3,0 x 3,0 m - pré-moldado - altura do aterro de 2,50 a 5,00 m - areia extraída e brita produzida</t>
  </si>
  <si>
    <t>6817877</t>
  </si>
  <si>
    <t>Corpo de BSCC - seção fechada de 3,0 x 3,0 m - pré-moldado - altura do aterro de 5,00 a 7,50 m - areia e brita comerciais</t>
  </si>
  <si>
    <t>6817878</t>
  </si>
  <si>
    <t>Corpo de BSCC - seção fechada de 3,0 x 3,0 m - pré-moldado - altura do aterro de 5,00 a 7,50 m - areia extraída e brita produzida</t>
  </si>
  <si>
    <t>6817879</t>
  </si>
  <si>
    <t>Corpo de BSCC - seção fechada de 3,0 x 3,0 m - pré-moldado - altura do aterro de 7,50 a 10,00 m - areia e brita comerciais</t>
  </si>
  <si>
    <t>6817880</t>
  </si>
  <si>
    <t>Corpo de BSCC - seção fechada de 3,0 x 3,0 m - pré-moldado - altura do aterro de 7,50 a 10,00 m - areia extraída e brita produzida</t>
  </si>
  <si>
    <t>7119788</t>
  </si>
  <si>
    <t>Administração local do Estaleiro Padrão</t>
  </si>
  <si>
    <t>7119714</t>
  </si>
  <si>
    <t>Amarração do sistema de fundeio - profundidade de até 50 m</t>
  </si>
  <si>
    <t>7119715</t>
  </si>
  <si>
    <t>Ânodo de sacrifício para proteção do casco - fornecimento e instalação</t>
  </si>
  <si>
    <t>7119678</t>
  </si>
  <si>
    <t>Beneficiamento de aço naval para construção de instalações portuárias de pequeno porte - excluso o aço naval</t>
  </si>
  <si>
    <t>7119712</t>
  </si>
  <si>
    <t>Cabo de segurança para conexão da ponte - fornecimento e instalação</t>
  </si>
  <si>
    <t>7119694</t>
  </si>
  <si>
    <t>Confecção de morto de concreto de 13 t</t>
  </si>
  <si>
    <t>7119695</t>
  </si>
  <si>
    <t>Confecção de morto de concreto de 14 t</t>
  </si>
  <si>
    <t>7119696</t>
  </si>
  <si>
    <t>Confecção de morto de concreto de 22 t</t>
  </si>
  <si>
    <t>7119697</t>
  </si>
  <si>
    <t>Confecção de morto de concreto de 36 t</t>
  </si>
  <si>
    <t>7119698</t>
  </si>
  <si>
    <t>Confecção de morto de concreto de 48 t</t>
  </si>
  <si>
    <t>7119688</t>
  </si>
  <si>
    <t>Confecção de poita de concreto com garras metálicas de 13,3 t (peso submerso = 8 t)</t>
  </si>
  <si>
    <t>7119689</t>
  </si>
  <si>
    <t>Confecção de poita de concreto com garras metálicas de 25 t (peso submerso = 15 t)</t>
  </si>
  <si>
    <t>7119690</t>
  </si>
  <si>
    <t>Confecção de poita de concreto com garras metálicas de 30 t (peso submerso = 18 t)</t>
  </si>
  <si>
    <t>7119691</t>
  </si>
  <si>
    <t>Confecção de poita de concreto com garras metálicas de 41,7 t (peso submerso = 25 t)</t>
  </si>
  <si>
    <t>7119692</t>
  </si>
  <si>
    <t>Confecção de poita de concreto com garras metálicas de 45,8 t (peso submerso = 27,5 t)</t>
  </si>
  <si>
    <t>7119693</t>
  </si>
  <si>
    <t>Confecção de poita de concreto com garras metálicas de 58,3 t (peso submerso = 35 t)</t>
  </si>
  <si>
    <t>7119687</t>
  </si>
  <si>
    <t>Confecção de poita de concreto com garras metálicas de 6,7 t (peso submerso = 4 t)</t>
  </si>
  <si>
    <t>7119681</t>
  </si>
  <si>
    <t>Confecção de poita de concreto de 13,3 t (peso submerso = 8 t)</t>
  </si>
  <si>
    <t>7119682</t>
  </si>
  <si>
    <t>Confecção de poita de concreto de 25 t (peso submerso = 15 t)</t>
  </si>
  <si>
    <t>7119683</t>
  </si>
  <si>
    <t>Confecção de poita de concreto de 30 t (peso submerso = 18 t)</t>
  </si>
  <si>
    <t>7119684</t>
  </si>
  <si>
    <t>Confecção de poita de concreto de 41,7 t (peso submerso = 25 t)</t>
  </si>
  <si>
    <t>7119685</t>
  </si>
  <si>
    <t>Confecção de poita de concreto de 45,8 t (peso submerso = 27,5 t)</t>
  </si>
  <si>
    <t>7119686</t>
  </si>
  <si>
    <t>Confecção de poita de concreto de 58,3 t (peso submerso = 35 t)</t>
  </si>
  <si>
    <t>7119680</t>
  </si>
  <si>
    <t>Confecção de poita de concreto de 6,7 t (peso submerso = 4 t)</t>
  </si>
  <si>
    <t>7119710</t>
  </si>
  <si>
    <t>Defensa de pneus para proteção do flutuante - confecção e instalação</t>
  </si>
  <si>
    <t>7107375</t>
  </si>
  <si>
    <t>Fornecimento e instalação de reservatório metálico tipo taça de 10.000 litros pintura interna e externa com escada de acesso e base de concreto armado - areia e brita comerciais</t>
  </si>
  <si>
    <t>7107376</t>
  </si>
  <si>
    <t>Fornecimento e instalação de reservatório metálico tipo taça de 20.000 litros pintura interna e externa com escada de acesso e base de concreto armado - areia e brita comerciais</t>
  </si>
  <si>
    <t>7107377</t>
  </si>
  <si>
    <t>Fornecimento e instalação de reservatório metálico tipo taça de 30.000 litros pintura interna e externa com escada de acesso e base de concreto armado - areia e brita comerciais</t>
  </si>
  <si>
    <t>7107374</t>
  </si>
  <si>
    <t>Fornecimento e instalação de reservatório metálico tipo taça de 5.000 litros pintura interna e externa com escada de acesso e base de concreto armado - areia e brita comerciais</t>
  </si>
  <si>
    <t>7119708</t>
  </si>
  <si>
    <t>Guincho manual para sistema de fundeio com capacidade de tração de 100 kN - fornecimento e instalação</t>
  </si>
  <si>
    <t>7119709</t>
  </si>
  <si>
    <t>Guincho manual para sistema de fundeio com capacidade de tração de 200 kN - fornecimento e instalação</t>
  </si>
  <si>
    <t>7119706</t>
  </si>
  <si>
    <t>Implantação do sistema naval tipo I - ponte móvel e flutuante principal</t>
  </si>
  <si>
    <t>7119707</t>
  </si>
  <si>
    <t>Implantação do sistema naval tipo II - pontes móveis, flutuante intermediário e flutuante principal</t>
  </si>
  <si>
    <t>7119787</t>
  </si>
  <si>
    <t>Instalações do Estaleiro Padrão para o beneficiamento de estruturas navais, inclusive mobiliário, equipamentos de informática e de segurança</t>
  </si>
  <si>
    <t>7119647</t>
  </si>
  <si>
    <t>Lançamento da embarcação sobre carreira em água</t>
  </si>
  <si>
    <t>7119679</t>
  </si>
  <si>
    <t>Lançamento de poita de concreto - peso submerso</t>
  </si>
  <si>
    <t>7119711</t>
  </si>
  <si>
    <t>Mancal de conexão - confecção e instalação</t>
  </si>
  <si>
    <t>7119713</t>
  </si>
  <si>
    <t>Molinete manual para sistema de fundeio com capacidade de tração de 70 kN - fornecimento e instalação</t>
  </si>
  <si>
    <t>7119646</t>
  </si>
  <si>
    <t>Transporte interno em estaleiro para movimentação de peças</t>
  </si>
  <si>
    <t>7119699</t>
  </si>
  <si>
    <t>Tratamento superficial e pintura da área interna do flutuante (tanques de reserva de flutuabilidade)</t>
  </si>
  <si>
    <t>7119702</t>
  </si>
  <si>
    <t>Tratamento superficial e pintura da ponte e demais estruturas metálicas navais - exceto flutuantes</t>
  </si>
  <si>
    <t>7119701</t>
  </si>
  <si>
    <t>Tratamento superficial e pintura das obras mortas do flutuante (convés principal, convés superior, casaria e estruturas apoiadas sobre o convés) - exceto piso</t>
  </si>
  <si>
    <t>7119700</t>
  </si>
  <si>
    <t>Tratamento superficial e pintura das obras vivas e mortas externas do flutuante (fundo, costados e espelhos de proa e popa)</t>
  </si>
  <si>
    <t>SICRO</t>
  </si>
  <si>
    <t>FIXADOR TIPO OMEGA LATAO FURO 5.5MM P/ CABO 35MM2</t>
  </si>
  <si>
    <t>BDI Diferenciado:</t>
  </si>
  <si>
    <t xml:space="preserve"> (1 + A + B + E) . (1 + D) . (1 + F)   –  1 </t>
  </si>
  <si>
    <t>(1 - C)</t>
  </si>
  <si>
    <t>% ITENS</t>
  </si>
  <si>
    <t>ACUMULADO R$</t>
  </si>
  <si>
    <t>VALOR TOTAL</t>
  </si>
  <si>
    <t>QUANT. ITENS</t>
  </si>
  <si>
    <t>PREÇO S/ BDI</t>
  </si>
  <si>
    <t>Tabela de Custos Unitários Referenciais para Licitações de Obras Públicas</t>
  </si>
  <si>
    <t>Categoria: Mão-de-obra</t>
  </si>
  <si>
    <t>Descrição</t>
  </si>
  <si>
    <t>Preço</t>
  </si>
  <si>
    <t>INSUMOS DE MAO DE OBRA</t>
  </si>
  <si>
    <t>'0101</t>
  </si>
  <si>
    <t>MAO DE OBRA (SALARIOS)</t>
  </si>
  <si>
    <t>'010101</t>
  </si>
  <si>
    <t>'010106</t>
  </si>
  <si>
    <t>AZULEJISTA (OFICIAL - SINDUSCON)</t>
  </si>
  <si>
    <t>'010108</t>
  </si>
  <si>
    <t>CALCETEIRO/PINTOR (OFICIAL - SINDUSCON)</t>
  </si>
  <si>
    <t>'010111</t>
  </si>
  <si>
    <t>'010115</t>
  </si>
  <si>
    <t>'010117</t>
  </si>
  <si>
    <t>ELETROTECNICO MONTADOR - SINTRACONST</t>
  </si>
  <si>
    <t>'010118</t>
  </si>
  <si>
    <t>'010121</t>
  </si>
  <si>
    <t>'010124</t>
  </si>
  <si>
    <t>'010128</t>
  </si>
  <si>
    <t>'010130</t>
  </si>
  <si>
    <t>'010132</t>
  </si>
  <si>
    <t>ENGENHEIRO JUNIOR</t>
  </si>
  <si>
    <t>'010138</t>
  </si>
  <si>
    <t>'010139</t>
  </si>
  <si>
    <t>'010140</t>
  </si>
  <si>
    <t>'010146</t>
  </si>
  <si>
    <t>'010147</t>
  </si>
  <si>
    <t>'010150</t>
  </si>
  <si>
    <t>MAO DE OBRA (SALARIOS) - CONTINUACAO</t>
  </si>
  <si>
    <t>TOPOGRAFO - (TECNICO 2O GRAU NIVEL C)</t>
  </si>
  <si>
    <t>'010233</t>
  </si>
  <si>
    <t>NIVELADOR (SINTEC)</t>
  </si>
  <si>
    <t>'010235</t>
  </si>
  <si>
    <t>AUXILIAR DE CAMPO (SINTEC)</t>
  </si>
  <si>
    <t>'010237</t>
  </si>
  <si>
    <t>PINTOR (LETRISTA) - (SINTRACONST)</t>
  </si>
  <si>
    <t>'010260</t>
  </si>
  <si>
    <t>AJUDANTE MONTADOR ELETROMECÂNICO - (AJUDANTE DE MONTAGEM SINTRACONST)</t>
  </si>
  <si>
    <t>'010278</t>
  </si>
  <si>
    <t>MONTADOR DE ESTRUTURA - SINTRACONST</t>
  </si>
  <si>
    <t>'010281</t>
  </si>
  <si>
    <t>MECANICO DE REFRIGERACAO - (SINDIFER)</t>
  </si>
  <si>
    <t>'010282</t>
  </si>
  <si>
    <t>TECNICO DE REFRIGERACAO - (SINDIFER)</t>
  </si>
  <si>
    <t>Categoria: Material</t>
  </si>
  <si>
    <t>INSUMOS BASICOS - CIVIL</t>
  </si>
  <si>
    <t>ELEMENTOS ESTRUTURAIS PRE-MOLDADOS</t>
  </si>
  <si>
    <t>MOURAO RETO DE CONCRETO BASE 10X10CM H=2.50M</t>
  </si>
  <si>
    <t>'0204</t>
  </si>
  <si>
    <t>AGREGADOS, AGLOMERANTES, MISTURADOS</t>
  </si>
  <si>
    <t>'020416</t>
  </si>
  <si>
    <t>CONCRETO USINADO FCK 30 MPA BRITA 0+1 ABATIMENTO 100 +/- 20MM</t>
  </si>
  <si>
    <t>'020437</t>
  </si>
  <si>
    <t>REJUNTE EPOXI COR BRANCA</t>
  </si>
  <si>
    <t>'020463</t>
  </si>
  <si>
    <t>REJUNTE JUNTAPLUS FINA COR CINZA</t>
  </si>
  <si>
    <t>'020468</t>
  </si>
  <si>
    <t>REJUNTE PORCELANATO QUARTZOLIT</t>
  </si>
  <si>
    <t>'0205</t>
  </si>
  <si>
    <t>AGREGADOS, AGLOMERANTES E MISTURAS</t>
  </si>
  <si>
    <t>'020503</t>
  </si>
  <si>
    <t>'020505</t>
  </si>
  <si>
    <t>'020508</t>
  </si>
  <si>
    <t>'020509</t>
  </si>
  <si>
    <t>CIMENTO BRANCO NAO ESTRUTURAL</t>
  </si>
  <si>
    <t>'020510</t>
  </si>
  <si>
    <t>'020514</t>
  </si>
  <si>
    <t>CONCRETO USINADO FCK 20 MPA BRITA 0+1 ABATIMENTO 100 +/- 20MM</t>
  </si>
  <si>
    <t>'020517</t>
  </si>
  <si>
    <t>'020518</t>
  </si>
  <si>
    <t>'020519</t>
  </si>
  <si>
    <t>'020520</t>
  </si>
  <si>
    <t>BRITA 4</t>
  </si>
  <si>
    <t>'020521</t>
  </si>
  <si>
    <t>PEDRA DE MAO (RACHAO)</t>
  </si>
  <si>
    <t>'020522</t>
  </si>
  <si>
    <t>PEDRISCO</t>
  </si>
  <si>
    <t>'020524</t>
  </si>
  <si>
    <t>PO DE PEDRA</t>
  </si>
  <si>
    <t>'020553</t>
  </si>
  <si>
    <t>BRITA N.3 E 4</t>
  </si>
  <si>
    <t>'020554</t>
  </si>
  <si>
    <t>BARRO PARA ATERRO</t>
  </si>
  <si>
    <t>'020567</t>
  </si>
  <si>
    <t>CONCRETO USINADO FCK 25 MPA BRITA 0+1 ABATIMENTO 100 +/- 20MM</t>
  </si>
  <si>
    <t>'020571</t>
  </si>
  <si>
    <t>BRITA 1 E 2 (MEDIA)</t>
  </si>
  <si>
    <t>'020572</t>
  </si>
  <si>
    <t>ARGAMASSA FINA PRE FABRICADA P/ ASSENT E REJUNTE DE PASTILHAS</t>
  </si>
  <si>
    <t>'020578</t>
  </si>
  <si>
    <t>AREIA FINA</t>
  </si>
  <si>
    <t>'020580</t>
  </si>
  <si>
    <t>'020584</t>
  </si>
  <si>
    <t>ARGAMASSA PARA GRAUTEAMENTO TIPO SIKAGROUT</t>
  </si>
  <si>
    <t>'020588</t>
  </si>
  <si>
    <t>REJUNTE PRE-FABRICADA</t>
  </si>
  <si>
    <t>'020732</t>
  </si>
  <si>
    <t>ARGAM COLANTE FLEXIVEL AC III P/ ASSENT. PORCELANATO E PEDRAS (GRANITO E MÁRMORE)</t>
  </si>
  <si>
    <t>'020746</t>
  </si>
  <si>
    <t>ARGAMASSA TIXOTROPICA SIKA MONOTOP 622 BR</t>
  </si>
  <si>
    <t>'0209</t>
  </si>
  <si>
    <t>MADEIRAS</t>
  </si>
  <si>
    <t>'020910</t>
  </si>
  <si>
    <t>FORMICA BRANCA ACABAMENTO FROST 0,80MM</t>
  </si>
  <si>
    <t>'020975</t>
  </si>
  <si>
    <t>PECA EM MADEIRA PINUS 10 X 2.5 CM (BRUTA)</t>
  </si>
  <si>
    <t>'020977</t>
  </si>
  <si>
    <t>PECA EM MADEIRA 7 X 2 CM (BRUTA)</t>
  </si>
  <si>
    <t>'020982</t>
  </si>
  <si>
    <t>PECA EM MADEIRA 7X5CM (BRUTA)</t>
  </si>
  <si>
    <t>'020985</t>
  </si>
  <si>
    <t>'020987</t>
  </si>
  <si>
    <t>'020988</t>
  </si>
  <si>
    <t>'0210</t>
  </si>
  <si>
    <t>'021005</t>
  </si>
  <si>
    <t>'021009</t>
  </si>
  <si>
    <t>'021018</t>
  </si>
  <si>
    <t>SARRAFO DE MADEIRA DE LEI 8 X 2.5 CM (BRUTA)</t>
  </si>
  <si>
    <t>'021023</t>
  </si>
  <si>
    <t>TACO P/ FIXACAO DE BATENTE/RODAPE 10X10X2,5 CM</t>
  </si>
  <si>
    <t>'021028</t>
  </si>
  <si>
    <t>CHAPA COMPENSADO NAVAL ESP. 15 MM, DIM. 2.20 X 1.60 M</t>
  </si>
  <si>
    <t>FL</t>
  </si>
  <si>
    <t>'021030</t>
  </si>
  <si>
    <t>CHAPA COMPENSADA RESINADA ESP. 6MM</t>
  </si>
  <si>
    <t>'021031</t>
  </si>
  <si>
    <t>CHAPA COMPENSADA RESINADA ESP. 10MM</t>
  </si>
  <si>
    <t>'021032</t>
  </si>
  <si>
    <t>'021033</t>
  </si>
  <si>
    <t>CHAPA COMPENSADA PLASTIFICADA ESP. 12MM</t>
  </si>
  <si>
    <t>'021040</t>
  </si>
  <si>
    <t>'021041</t>
  </si>
  <si>
    <t>PECA EM MADEIRA DE LEI 5.0 X 10.0 CM (APARELHADA)</t>
  </si>
  <si>
    <t>'021042</t>
  </si>
  <si>
    <t>'021043</t>
  </si>
  <si>
    <t>'021060</t>
  </si>
  <si>
    <t>RIPA EM MADEIRA DE LEI 1.5 X 5.0 CM</t>
  </si>
  <si>
    <t>'021061</t>
  </si>
  <si>
    <t>'021085</t>
  </si>
  <si>
    <t>MADEIRA DE LEI PARA TELHADO</t>
  </si>
  <si>
    <t>'021089</t>
  </si>
  <si>
    <t>RIPA MADEIRA DE LEI DE 7 X 2 CM</t>
  </si>
  <si>
    <t>'021091</t>
  </si>
  <si>
    <t>FORMICA LISA BRILHANTE</t>
  </si>
  <si>
    <t>'0211</t>
  </si>
  <si>
    <t>MADEIRAS - CONTINUACAO</t>
  </si>
  <si>
    <t>'021108</t>
  </si>
  <si>
    <t>TABUA EM MADEIRA DE LEI DE 20 CM DE LARGURA</t>
  </si>
  <si>
    <t>'021109</t>
  </si>
  <si>
    <t>ESCORA DE EUCALIPTO (COMP.=3.50M)</t>
  </si>
  <si>
    <t>DZ</t>
  </si>
  <si>
    <t>'021111</t>
  </si>
  <si>
    <t>PECA EM MADEIRA E LEI 6X16CM (BRUTA)</t>
  </si>
  <si>
    <t>'021118</t>
  </si>
  <si>
    <t>'021144</t>
  </si>
  <si>
    <t>'021151</t>
  </si>
  <si>
    <t>PECA EM MADEIRA DE LEI 2X1 CM (BRUTA)</t>
  </si>
  <si>
    <t>'021170</t>
  </si>
  <si>
    <t>PECA EM MADEIRA DE LEI 8.5 X 2 CM (BRUTA)</t>
  </si>
  <si>
    <t>'0212</t>
  </si>
  <si>
    <t>FORMAS E ESCORAMENTOS</t>
  </si>
  <si>
    <t>'021205</t>
  </si>
  <si>
    <t>ANDAIME MET TUBULAR FACHADA - LOCACAO (M/MÊS)</t>
  </si>
  <si>
    <t>'021211</t>
  </si>
  <si>
    <t>ANDAIME PARA FACHADA (LOCAÇÃO MENSAL)</t>
  </si>
  <si>
    <t>'0213</t>
  </si>
  <si>
    <t>'021305</t>
  </si>
  <si>
    <t>PECA EM MADEIRA DE LEI 7 X 5 CM (APARELHADA)</t>
  </si>
  <si>
    <t>'021368</t>
  </si>
  <si>
    <t>'0215</t>
  </si>
  <si>
    <t>ARMADURAS PARA CONCRETO</t>
  </si>
  <si>
    <t>'021516</t>
  </si>
  <si>
    <t>ACO CA-50 DE 6.3MM</t>
  </si>
  <si>
    <t>'021517</t>
  </si>
  <si>
    <t>'021521</t>
  </si>
  <si>
    <t>ACO CA-50 DE 20.0MM</t>
  </si>
  <si>
    <t>'021532</t>
  </si>
  <si>
    <t>'021543</t>
  </si>
  <si>
    <t>TELA SOLDADA EM AÇO TIPO TELCON Q-138 P/ ARMADURA</t>
  </si>
  <si>
    <t>'0220</t>
  </si>
  <si>
    <t>LAJES E PAINEIS PRE-FABRICADOS</t>
  </si>
  <si>
    <t>'022001</t>
  </si>
  <si>
    <t>LAJE PRE-FABRICADA TRELIÇADA H=8CM - SOBRECARGA 200KG/M2 PARA FORRO - EXCLUSIVE CAPEAMENTO</t>
  </si>
  <si>
    <t>'022002</t>
  </si>
  <si>
    <t>LAJE PRE-FABRICADA TRELIÇADA H= 8CM - SOBRECARGA 300 KG/M2 - PARA PISO - EXCLUSIVE CAPEAMENTO</t>
  </si>
  <si>
    <t>'0225</t>
  </si>
  <si>
    <t>VEDACAO (TIJOLOS E BLOCOS)</t>
  </si>
  <si>
    <t>'022502</t>
  </si>
  <si>
    <t>'022504</t>
  </si>
  <si>
    <t>BLOCO DE CONCRETO 14 X 19 X 39CM - VEDACAO</t>
  </si>
  <si>
    <t>'022505</t>
  </si>
  <si>
    <t>BLOCO DE CONCRETO 19 X 19 X 39CM - VEDACAO</t>
  </si>
  <si>
    <t>'022507</t>
  </si>
  <si>
    <t>BLOCO DE CONCRETO 14 X 19 X 39CM - ESTRUTURAL</t>
  </si>
  <si>
    <t>'022508</t>
  </si>
  <si>
    <t>BLOCO DE CONCRETO 19 X 19 X 39CM - ESTRUTURAL</t>
  </si>
  <si>
    <t>'022548</t>
  </si>
  <si>
    <t>BLOCO DE CONCRETO 9 X 19 X 39 CM - ESTRUTURAL</t>
  </si>
  <si>
    <t>'022585</t>
  </si>
  <si>
    <t>'022586</t>
  </si>
  <si>
    <t>'0230</t>
  </si>
  <si>
    <t>VEDACAO (ELEMENTOS VAZADOS)</t>
  </si>
  <si>
    <t>'023010</t>
  </si>
  <si>
    <t>COBOGO DE CONCRETO TIPO RETO 20 X 20 X 10 CM - 4 FUROS</t>
  </si>
  <si>
    <t>'023015</t>
  </si>
  <si>
    <t>'0235</t>
  </si>
  <si>
    <t>VEDACAO (DIVISORIAS)</t>
  </si>
  <si>
    <t>'023501</t>
  </si>
  <si>
    <t>DIVISORIA ESP.35MM MIOLO COLMEIA MOD ALTA/PAINEL/PAINEL MODULARES NO TIPO MD-1</t>
  </si>
  <si>
    <t>'023503</t>
  </si>
  <si>
    <t>PORTA P/ DIVISORIA 80X210 CM, MIOLO CELULAR 35MM INC DOBR/FECH TUBULAR</t>
  </si>
  <si>
    <t>'023522</t>
  </si>
  <si>
    <t>GRANITO CINZA ANDORINHA E = 3 CM POLIDO NOS DOIS LADOS</t>
  </si>
  <si>
    <t>'0240</t>
  </si>
  <si>
    <t>MATERIAIS PARA IMPERMEABILIZACAO</t>
  </si>
  <si>
    <t>'024015</t>
  </si>
  <si>
    <t>ADITIVO IMPERMEABILIZANTE PEGA NORMAL P/ ARGAMASSA E CONCRETO - SIKA 1, VEDACIT PRO OU EQUIVALENTE</t>
  </si>
  <si>
    <t>'024020</t>
  </si>
  <si>
    <t>SIKA TOP 107</t>
  </si>
  <si>
    <t>'024029</t>
  </si>
  <si>
    <t>MANTA GEOTEXTIL DE POLIESTER BIDIM RT-16</t>
  </si>
  <si>
    <t>'024034</t>
  </si>
  <si>
    <t>IMPERMEABILIZANTE PRETO FLEXIVEL IGOLFLEX OU EQUIVALENTE</t>
  </si>
  <si>
    <t>'024035</t>
  </si>
  <si>
    <t>IMPERMEABILIZANTE ASFALTICO DISPERSO EM AGUA IGOL 2 - SIKA OU EQUIVALENTE</t>
  </si>
  <si>
    <t>'024038</t>
  </si>
  <si>
    <t>SIKAFLEX 1A</t>
  </si>
  <si>
    <t>ML</t>
  </si>
  <si>
    <t>'024042</t>
  </si>
  <si>
    <t>SIKA TOP 108 ARMATEC (INIBIDOR DE CORROSAO)</t>
  </si>
  <si>
    <t>'0241</t>
  </si>
  <si>
    <t>MATERIAIS PARA IMPERMEABILIZACAO (CONT.)</t>
  </si>
  <si>
    <t>'024116</t>
  </si>
  <si>
    <t>LONA PLASTICA PRETA 80 MICRAS</t>
  </si>
  <si>
    <t>'024130</t>
  </si>
  <si>
    <t>MANTA ASFALTICA 3MM TIPO III - APP (AREIA/POLIESTER/POLIESTER) NBR 9952, INCL. ARG. REGULAR. E PROTECAO</t>
  </si>
  <si>
    <t>'024131</t>
  </si>
  <si>
    <t>MANTA ASFALTICA 4MM TIPO III - APP (AREIA/POLIESTER/POLIESTER) NBR 9952, INCL. ARG. REGULAR. E PROTECAO</t>
  </si>
  <si>
    <t>'024145</t>
  </si>
  <si>
    <t>OXIPRIMER DA TEXSA OU EQUIVALENTE</t>
  </si>
  <si>
    <t>'024184</t>
  </si>
  <si>
    <t>'0255</t>
  </si>
  <si>
    <t>TELHAS E DOMUS</t>
  </si>
  <si>
    <t>'025513</t>
  </si>
  <si>
    <t>TELHA FIBROCIMENTO ONDULADA DE 6MM</t>
  </si>
  <si>
    <t>'025514</t>
  </si>
  <si>
    <t>TELHA FIBROCIMENTO ONDULADA DE 8MM</t>
  </si>
  <si>
    <t>'025532</t>
  </si>
  <si>
    <t>TELHA ALUMINIO TRAPEZOIDAL 0,5MM</t>
  </si>
  <si>
    <t>'025568</t>
  </si>
  <si>
    <t>'025569</t>
  </si>
  <si>
    <t>'025570</t>
  </si>
  <si>
    <t>CUMEEIRA CERAMICA TIPO CAPA E CANAL NAT - FABRICA</t>
  </si>
  <si>
    <t>'025571</t>
  </si>
  <si>
    <t>'025592</t>
  </si>
  <si>
    <t>TELHA ONDULADA DE ALUMÍNIO ESP. 0.5 MM</t>
  </si>
  <si>
    <t>'0256</t>
  </si>
  <si>
    <t>'025617</t>
  </si>
  <si>
    <t>TELHA AL/ZINCO ONDULADA (GALVALUME) ESP. 0.43MM</t>
  </si>
  <si>
    <t>'0258</t>
  </si>
  <si>
    <t>'025841</t>
  </si>
  <si>
    <t>'025843</t>
  </si>
  <si>
    <t>TELHA METALICA EM ACO GALVALUME TRAPEZOIDAL 40 ESP. 0.50MM PRE-PINTADA NAS DUAS FACES</t>
  </si>
  <si>
    <t>'0260</t>
  </si>
  <si>
    <t>TELHAS (ELEMENTOS DE ARREMATE)</t>
  </si>
  <si>
    <t>'026008</t>
  </si>
  <si>
    <t>RUFO EM ALUMINIO ESP. 0.5 MM LARGURA 30 CM</t>
  </si>
  <si>
    <t>'026015</t>
  </si>
  <si>
    <t>CUMEEIRA FIBROCIMENTO NORMAL (ONDULADA)</t>
  </si>
  <si>
    <t>'026040</t>
  </si>
  <si>
    <t>FITAS ANTI-CORROSIVAS PRETA PARA ASSENT TELHAS</t>
  </si>
  <si>
    <t>'026091</t>
  </si>
  <si>
    <t>CANTONEIRA ABAS IGUAIS DE FERRO ASTM A-36 - 1/8" X 1/2" X 1/2"</t>
  </si>
  <si>
    <t>'0265</t>
  </si>
  <si>
    <t>ELEMENTOS DE FIXACAO (PARAFUSOS/FERRAGENS)</t>
  </si>
  <si>
    <t>'026503</t>
  </si>
  <si>
    <t>CONJUNTO VEDACAO ELASTICA</t>
  </si>
  <si>
    <t>'026506</t>
  </si>
  <si>
    <t>ARO EM METAL PARA BASQUETE</t>
  </si>
  <si>
    <t>'026508</t>
  </si>
  <si>
    <t>CANTONEIRA ABAS IGUAIS DE FERRO ASTM A-36 - 1/8" X 3/4" X 3/4"</t>
  </si>
  <si>
    <t>'026512</t>
  </si>
  <si>
    <t>PARAFUSO PARA MADEIRA DE 80MM</t>
  </si>
  <si>
    <t>'026517</t>
  </si>
  <si>
    <t>PARAFUSO GALVANIZADO P/ TELHA (FIXAÇÃO EM MADEIRA), 5/16? X 110MM</t>
  </si>
  <si>
    <t>'026546</t>
  </si>
  <si>
    <t>PARAFUSO S-8</t>
  </si>
  <si>
    <t>'026548</t>
  </si>
  <si>
    <t>'026549</t>
  </si>
  <si>
    <t>'026550</t>
  </si>
  <si>
    <t>'026551</t>
  </si>
  <si>
    <t>PARAFUSO CROMADO D = 4 MM</t>
  </si>
  <si>
    <t>'026552</t>
  </si>
  <si>
    <t>BUCHA PLASTICA S-7</t>
  </si>
  <si>
    <t>'026554</t>
  </si>
  <si>
    <t>PORCA SEXTAVADA 1/4"</t>
  </si>
  <si>
    <t>'026560</t>
  </si>
  <si>
    <t>'026563</t>
  </si>
  <si>
    <t>PREGO 12X12</t>
  </si>
  <si>
    <t>'026566</t>
  </si>
  <si>
    <t>PREGO 15X15</t>
  </si>
  <si>
    <t>'026569</t>
  </si>
  <si>
    <t>'026570</t>
  </si>
  <si>
    <t>PREGO 18X30</t>
  </si>
  <si>
    <t>'026573</t>
  </si>
  <si>
    <t>'026581</t>
  </si>
  <si>
    <t>GRAMPO P/ CERCA GALVANIZADO 1" X 9"</t>
  </si>
  <si>
    <t>'026588</t>
  </si>
  <si>
    <t>PARAFUSO PARA BUCHA S-5</t>
  </si>
  <si>
    <t>'026589</t>
  </si>
  <si>
    <t>PARAFUSO PARA BUCHA PLASTICA N.7</t>
  </si>
  <si>
    <t>'026591</t>
  </si>
  <si>
    <t>BUCHA PLASTICA S-5</t>
  </si>
  <si>
    <t>'026592</t>
  </si>
  <si>
    <t>BUCHA PLASTICA S-8</t>
  </si>
  <si>
    <t>'0266</t>
  </si>
  <si>
    <t>ELEMENTOS DE FIXACAO - CONTINUACAO</t>
  </si>
  <si>
    <t>'026607</t>
  </si>
  <si>
    <t>PARAFUSO SEXTAVADO COM PORCA E ARRUELA 3/8" X 11/2" - ZINCADO</t>
  </si>
  <si>
    <t>'026610</t>
  </si>
  <si>
    <t>'026612</t>
  </si>
  <si>
    <t>PARAFUSO COM BUCHA S-10</t>
  </si>
  <si>
    <t>'026617</t>
  </si>
  <si>
    <t>BARRA CHATA DE FERRO ASTM A-36 1/4" X 2"</t>
  </si>
  <si>
    <t>'026618</t>
  </si>
  <si>
    <t>PARAFUSO GALV. C/PORCA E ARRUELA 16MM X 200MM</t>
  </si>
  <si>
    <t>'026648</t>
  </si>
  <si>
    <t>BUCHA DE NYLON N.º8 REF.: TEL-5308</t>
  </si>
  <si>
    <t>'026664</t>
  </si>
  <si>
    <t>BUCHA PLASTICA COM PARAFUSO - 6MM</t>
  </si>
  <si>
    <t>'026668</t>
  </si>
  <si>
    <t>CANTONEIRA FERRO CROMADO,PEQ. P/DIVISÓRIA GRANITO OU MARMORE ESP 3CM</t>
  </si>
  <si>
    <t>'026669</t>
  </si>
  <si>
    <t>PARAFUSO FERRO CROMADO, ROSCA COM DUAS CABEÇAS P/ DIVISÓRIA</t>
  </si>
  <si>
    <t>'026670</t>
  </si>
  <si>
    <t>DOBRADICA FERRO CROMADO P/PORTA DE DIVISORIA DE MARMORE OU GRANITO ESP 3CM</t>
  </si>
  <si>
    <t>'026671</t>
  </si>
  <si>
    <t>BATENTE FERRO CROMADO P/PORTA DE DIVISORIA DE MARMORE OU GRANITO ESP 3CM</t>
  </si>
  <si>
    <t>'026675</t>
  </si>
  <si>
    <t>PARAFUSO COM BUCHA S8</t>
  </si>
  <si>
    <t>'026678</t>
  </si>
  <si>
    <t>CONJUNTO P/ FIXAÇÃO TELHA ALUMINIO ONDULADA</t>
  </si>
  <si>
    <t>'0267</t>
  </si>
  <si>
    <t>'026714</t>
  </si>
  <si>
    <t>PARAFUSO CABEÇA QUADRADA MAQUINA GALVANIZADO A FOGO 16 X 100MM</t>
  </si>
  <si>
    <t>'0268</t>
  </si>
  <si>
    <t>'026877</t>
  </si>
  <si>
    <t>'026879</t>
  </si>
  <si>
    <t>ARRUELA LISA ACO INOX 1/4" - TEL-5303</t>
  </si>
  <si>
    <t>'026894</t>
  </si>
  <si>
    <t>'0269</t>
  </si>
  <si>
    <t>ELEMENTOS DE FIXAÇÃO - CONTINUAÇÃO</t>
  </si>
  <si>
    <t>'026917</t>
  </si>
  <si>
    <t>KIT M5 100 PECAS PORCA-GAIOLA C/ PARAF PHILIPS</t>
  </si>
  <si>
    <t>'026972</t>
  </si>
  <si>
    <t>CONJ PARAFUSO, PORCA E ARRUELA LATAO 1/2 X 2"</t>
  </si>
  <si>
    <t>'0270</t>
  </si>
  <si>
    <t>ARAMES</t>
  </si>
  <si>
    <t>'027002</t>
  </si>
  <si>
    <t>ARAME GALVANIZADO N.10 BWG</t>
  </si>
  <si>
    <t>'027003</t>
  </si>
  <si>
    <t>ARAME GALVANIZADO N.12 BWG</t>
  </si>
  <si>
    <t>'027004</t>
  </si>
  <si>
    <t>ARAME GALVANIZADO N.14 BWG</t>
  </si>
  <si>
    <t>'027005</t>
  </si>
  <si>
    <t>ARAME GALVANIZADO N.16 BWG</t>
  </si>
  <si>
    <t>'027006</t>
  </si>
  <si>
    <t>ARAME GALVANIZADO N.18 BWG</t>
  </si>
  <si>
    <t>'027010</t>
  </si>
  <si>
    <t>'027020</t>
  </si>
  <si>
    <t>ARAME GALVANIZADO N.14 AWG</t>
  </si>
  <si>
    <t>'027022</t>
  </si>
  <si>
    <t>ARAME FARPADO GALVANIZAD FIO 16BWG</t>
  </si>
  <si>
    <t>'0275</t>
  </si>
  <si>
    <t>FECHAMENTOS EXTERNOS</t>
  </si>
  <si>
    <t>'027504</t>
  </si>
  <si>
    <t>MOURAO CONCRETO CURVO SECAO "T" H=3,20M</t>
  </si>
  <si>
    <t>'027520</t>
  </si>
  <si>
    <t>TELA ARAME GALV. MALHA # 2" LOSANGULAR - FIO N.16 BWG</t>
  </si>
  <si>
    <t>'027532</t>
  </si>
  <si>
    <t>TELA DE ARAME GALVANIZADO DE 1" FIO N.10 BWG</t>
  </si>
  <si>
    <t>'027546</t>
  </si>
  <si>
    <t>TELA DE ARAME GALV. MALHA # 2" LOSANGULAR - FIO N.12 BWG - REVEST EM PVC</t>
  </si>
  <si>
    <t>'0276</t>
  </si>
  <si>
    <t>FECHAMENTOS EXTERNOS (CONT.)</t>
  </si>
  <si>
    <t>'027602</t>
  </si>
  <si>
    <t>TELA ARAME GALV. MALHA # 3" LOSANGULAR - FIO N. 12 BWG - REVEST EM PVC</t>
  </si>
  <si>
    <t>'027666</t>
  </si>
  <si>
    <t>TELA ARAME GALV. MALHA # 1" QUADRADA - FIO N.12 BWG</t>
  </si>
  <si>
    <t>'027676</t>
  </si>
  <si>
    <t>TELA ARAME GALV CORRUGADA "QUEBRA CHAMA" MALHA 3MM QUADRADA</t>
  </si>
  <si>
    <t>'027677</t>
  </si>
  <si>
    <t>TELA MOSQUITEIRO EM NYLON MALHA 14 ABERTURA 1,5MM</t>
  </si>
  <si>
    <t>'027678</t>
  </si>
  <si>
    <t>TELA MOSQUITEIRO ARAME GALV. MALHA # 18 FIO 32 QUADRADA</t>
  </si>
  <si>
    <t>'027679</t>
  </si>
  <si>
    <t>TELA ARAME GALV. MALHA # 1/2" QUADRADA - FIO N.12 BWG</t>
  </si>
  <si>
    <t>'027680</t>
  </si>
  <si>
    <t>TELA ARAME GALV. MALHA # 3/4" QUADRADA - FIO N.12 BWG</t>
  </si>
  <si>
    <t>'0280</t>
  </si>
  <si>
    <t>'028001</t>
  </si>
  <si>
    <t>BOMBEAMENTO DE CONCRETO</t>
  </si>
  <si>
    <t>'028004</t>
  </si>
  <si>
    <t>TABULEIRO MARMORE BRANCO E GRANITO PRETO 40X40CM</t>
  </si>
  <si>
    <t>'028005</t>
  </si>
  <si>
    <t>COLA BRANCA "PVA" CASCOLA/FORMICA/MUNDIAL/EQUIVALENTE</t>
  </si>
  <si>
    <t>'028008</t>
  </si>
  <si>
    <t>'028028</t>
  </si>
  <si>
    <t>MOLDURA CANTONEIRA ALUMINIO PERFIL L 3/4"X3/4X1/8"</t>
  </si>
  <si>
    <t>'028056</t>
  </si>
  <si>
    <t>JUNTA PLASTICA DE 17 X 3 MM</t>
  </si>
  <si>
    <t>'028067</t>
  </si>
  <si>
    <t>CABO ACO GALV. SM 6X7-AF 6,4MM (1/4")</t>
  </si>
  <si>
    <t>'028068</t>
  </si>
  <si>
    <t>BARRA CHATA DE FERRO ASTM A-36 3/16" X 1"</t>
  </si>
  <si>
    <t>'0281</t>
  </si>
  <si>
    <t>DIVERSOS (CONTINUACAO)</t>
  </si>
  <si>
    <t>'028125</t>
  </si>
  <si>
    <t>BARRA CHATA DE FERRO ASTM A-36 1/4" X 1"</t>
  </si>
  <si>
    <t>'0282</t>
  </si>
  <si>
    <t>'028267</t>
  </si>
  <si>
    <t>BARRA APOIO RETA INOX 40CM ACCESS - JACKWAL OU EQUIVALENTE</t>
  </si>
  <si>
    <t>'028270</t>
  </si>
  <si>
    <t>FILETE EM ISOPOR 2X1CM</t>
  </si>
  <si>
    <t>'028273</t>
  </si>
  <si>
    <t>BARRA APOIO RETA INOX 90CM ACCESS - JACKWAL OU EQUIVALENTE</t>
  </si>
  <si>
    <t>'0290</t>
  </si>
  <si>
    <t>'029028</t>
  </si>
  <si>
    <t>CILINDRO DE GAS DE COZINHA 45 KG (VAZIO)</t>
  </si>
  <si>
    <t>'029050</t>
  </si>
  <si>
    <t>DUREPOX (250G)</t>
  </si>
  <si>
    <t>'029093</t>
  </si>
  <si>
    <t>'029094</t>
  </si>
  <si>
    <t>'0291</t>
  </si>
  <si>
    <t>'029156</t>
  </si>
  <si>
    <t>BARRA DE APOIO RETA INOX POLIDO 70CM ACCESS - JACKWAL OU EQUIVALENTE</t>
  </si>
  <si>
    <t>'0292</t>
  </si>
  <si>
    <t>'029204</t>
  </si>
  <si>
    <t>FITA DE PVC BRANCA AUTO-ADERENTE (NÃO ADESIVA) L=100MM X 10M</t>
  </si>
  <si>
    <t>'029220</t>
  </si>
  <si>
    <t>BARRA APOIO RETA INOX 80CM ACCESS - JACKWAL OU EQUIVALENTE</t>
  </si>
  <si>
    <t>'029221</t>
  </si>
  <si>
    <t>BARRA APOIO RETA INOX 60CM ACCESS - JACKWAL OU EQUIVALENTE</t>
  </si>
  <si>
    <t>'0293</t>
  </si>
  <si>
    <t>'029337</t>
  </si>
  <si>
    <t>SELANTE A BASE DE POLIURETANO SIKAFLEX UNIVERSAL OU EQUIVALENTE (CARTUCHO COM 300ML)</t>
  </si>
  <si>
    <t>INSUMOS DE ACABAMENTOS - CIVIL</t>
  </si>
  <si>
    <t>ESQUADRIAS DE MADEIRA - ANGELIM PEDRA</t>
  </si>
  <si>
    <t>'030106</t>
  </si>
  <si>
    <t>ALIZAR / GUARNICAO EM MAD DE LEI 5.0 X 1.5 CM</t>
  </si>
  <si>
    <t>'030152</t>
  </si>
  <si>
    <t>PORTA MADEIRA DE LEI LISA MEDIA SARRAFEADA ESP.30MM 0.80 X 1.80M P/ PINTURA</t>
  </si>
  <si>
    <t>'030172</t>
  </si>
  <si>
    <t>MARCO MAD LEI 15X3CM BAT 0.90X2.10M ANGELIM PEDRA</t>
  </si>
  <si>
    <t>'030173</t>
  </si>
  <si>
    <t>MARCO MAD LEI 15X3CM BAT 0.60X2.10M ANGELIM PEDRA</t>
  </si>
  <si>
    <t>'030174</t>
  </si>
  <si>
    <t>MARCO MAD LEI 15X3CM BAT 0.70X2.10M ANGELIM PEDRA</t>
  </si>
  <si>
    <t>'030175</t>
  </si>
  <si>
    <t>MARCO MAD LEI 15X3CM BAT 0.80X2.10M ANGELIM PEDRA</t>
  </si>
  <si>
    <t>'030191</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</si>
  <si>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</si>
  <si>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</si>
  <si>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</si>
  <si>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</si>
  <si>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</si>
  <si>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'030212</t>
  </si>
  <si>
    <t>PORTA MADEIRA DE LEI LISA MEDIA SARRAFEADA ESP 30 MM 0.8X2.1M P/ PINTURA</t>
  </si>
  <si>
    <t>'030213</t>
  </si>
  <si>
    <t>PORTA MADEIRA DE LEI LISA MEDIA SARRAFEADA ESP 30 MM 0.9X2.1M P/ PINTURA</t>
  </si>
  <si>
    <t>'030217</t>
  </si>
  <si>
    <t>PORTA EM MADEIRA DE LEI LISA MEDIA SARRAFEADA P/ PINTURA 0.60 X 1.80M</t>
  </si>
  <si>
    <t>'030233</t>
  </si>
  <si>
    <t>PORTA MADEIRA DE LEI LISA MEDIA SARRAFEADA ESP 30MM P/ PINTURA 0.80 X 1.60 M</t>
  </si>
  <si>
    <t>'030257</t>
  </si>
  <si>
    <t>PORTA DE VENEZIANA EM MADEIRA DE LEI, 0.7 X 2.10M</t>
  </si>
  <si>
    <t>'030261</t>
  </si>
  <si>
    <t>PORTA DE VENEZIANA EM MADEIRA DE LEI, 0.60 X 2.10M</t>
  </si>
  <si>
    <t>'030263</t>
  </si>
  <si>
    <t>PORTA DE VENEZIANA EM MADEIRA DE LEI 0.80 X 2.10M</t>
  </si>
  <si>
    <t>'030358</t>
  </si>
  <si>
    <t>ALIZAR / GUARNICAO EM MAD DE LEI 7X1.5CM</t>
  </si>
  <si>
    <t>'0304</t>
  </si>
  <si>
    <t>'030460</t>
  </si>
  <si>
    <t>PORTA MADEIRA DE LEI LISA MEDIA SARRAFEADA ESP 30MM P/ PINTURA 0.60 X 1.60M</t>
  </si>
  <si>
    <t>'030496</t>
  </si>
  <si>
    <t>ALIZAR / GUARNICAO EM MAD DE LEI 5X2.5CM</t>
  </si>
  <si>
    <t>'0306</t>
  </si>
  <si>
    <t>'030665</t>
  </si>
  <si>
    <t>CAIXILHO MAD LEI 9X3CM P/ JANELA - ANGELIM PEDRA</t>
  </si>
  <si>
    <t>'030675</t>
  </si>
  <si>
    <t>PORTA MAD LEI LISA MEDIA SARRAFEADA 30MM 0.70 X 2.10M C/VISOR 0.40 X 0.60M</t>
  </si>
  <si>
    <t>'030676</t>
  </si>
  <si>
    <t>PORTA MAD LEI LISA MEDIA SARRAFEADA 30MM 0.80 X 2.10M C/ VISOR 0.40 X 0.60M</t>
  </si>
  <si>
    <t>'030677</t>
  </si>
  <si>
    <t>PORTA MAD LEI LISA MEDIA SARRAFEADA 30MM 0.90 X 2.10M C/ VISOR 0.40 X 0.60M</t>
  </si>
  <si>
    <t>'0308</t>
  </si>
  <si>
    <t>ESQUADRIAS METÁLICAS (CONT.)</t>
  </si>
  <si>
    <t>'030868</t>
  </si>
  <si>
    <t>PORTA ABRIR VENEZIANA ALUM ANOD NATURAL LINHA 25/SUPREMA</t>
  </si>
  <si>
    <t>'0309</t>
  </si>
  <si>
    <t>'030951</t>
  </si>
  <si>
    <t>JANELA MAXIM-AR ALUMINIO ANOD. NATURAL LINHA 25/SUPREMA</t>
  </si>
  <si>
    <t>'0310</t>
  </si>
  <si>
    <t>'031012</t>
  </si>
  <si>
    <t>PORTA CORTA-FOGO P90 0,80 X 2,10M C/ MARCO</t>
  </si>
  <si>
    <t>'0311</t>
  </si>
  <si>
    <t>'031124</t>
  </si>
  <si>
    <t>PORTA CORTA FOGO P90 0.90X2.10X0,05M C/ MARCO</t>
  </si>
  <si>
    <t>'0312</t>
  </si>
  <si>
    <t>'031242</t>
  </si>
  <si>
    <t>PORTA CORTA FOGO P120 0.90X2.10X0,05M C/ MARCO</t>
  </si>
  <si>
    <t>'0314</t>
  </si>
  <si>
    <t>'031443</t>
  </si>
  <si>
    <t>JANELA DE CORRER ALUMINIO ANOD. NATURAL LINHA 25/SUPREMA</t>
  </si>
  <si>
    <t>'0315</t>
  </si>
  <si>
    <t>FERRAGENS PARA ESQUADRIAS</t>
  </si>
  <si>
    <t>'031507</t>
  </si>
  <si>
    <t>FECHADURA COMPLETA PARA PORTA INTERNA</t>
  </si>
  <si>
    <t>'031508</t>
  </si>
  <si>
    <t>FECHADURA COMPLETA PORTA EXTERNA</t>
  </si>
  <si>
    <t>'031511</t>
  </si>
  <si>
    <t>TARGETA FIO REDONDO 3"</t>
  </si>
  <si>
    <t>'031515</t>
  </si>
  <si>
    <t>FECHADURA PARA PORTAO</t>
  </si>
  <si>
    <t>'031516</t>
  </si>
  <si>
    <t>TARGETA FIO REDONDO 2"</t>
  </si>
  <si>
    <t>'031517</t>
  </si>
  <si>
    <t>FECHADURA ALAVANCA E CHAVE YALE</t>
  </si>
  <si>
    <t>'031518</t>
  </si>
  <si>
    <t>FECHADURA DE SEGURANCA ALIANCA MARCA REFERENCIA</t>
  </si>
  <si>
    <t>'031519</t>
  </si>
  <si>
    <t>CADEADO 40MM</t>
  </si>
  <si>
    <t>'031548</t>
  </si>
  <si>
    <t>CADEADO 30 MM</t>
  </si>
  <si>
    <t>'031570</t>
  </si>
  <si>
    <t>PORTA CADEADO PARA CADEADO DE 30MM</t>
  </si>
  <si>
    <t>'031571</t>
  </si>
  <si>
    <t>PORTA CADEADO PARA CADEADO DE 40MM</t>
  </si>
  <si>
    <t>'031581</t>
  </si>
  <si>
    <t>FECHADURA TIPO "LIVRE-OCUPADO"</t>
  </si>
  <si>
    <t>'031584</t>
  </si>
  <si>
    <t>DOBRADICA DE FERRO ZINCADO DE 3" X 2 1/2"</t>
  </si>
  <si>
    <t>'0316</t>
  </si>
  <si>
    <t>FERRAGENS PARA ESQUADRIAS (CONT.)</t>
  </si>
  <si>
    <t>'031601</t>
  </si>
  <si>
    <t>DOBRADICA EM LATAO CROMADO 3 X 2.1/2" C/ PARAFUSO</t>
  </si>
  <si>
    <t>'031647</t>
  </si>
  <si>
    <t>TRINCO CHATO EM AÇO CROMADO DE EMBUTIR 20CM</t>
  </si>
  <si>
    <t>'0317</t>
  </si>
  <si>
    <t>'031733</t>
  </si>
  <si>
    <t>BASCULA LINHA 25 ALUMINIO ANOD NATURAL</t>
  </si>
  <si>
    <t>'0318</t>
  </si>
  <si>
    <t>'031811</t>
  </si>
  <si>
    <t>FECHADURA COM MAÇANETA TIPO BOLA E CHAVE YALE</t>
  </si>
  <si>
    <t>'031812</t>
  </si>
  <si>
    <t>FECHADURA DE SOBREPOR TIPO CAIXAO E CHAVE COMUM</t>
  </si>
  <si>
    <t>'031813</t>
  </si>
  <si>
    <t>FECH COM MAÇANETA TIPO ALAVANCA E CHAVE TIPO COMUM</t>
  </si>
  <si>
    <t>'0320</t>
  </si>
  <si>
    <t>REVESTIMENTOS (CERÂMICA E SIMILARES)</t>
  </si>
  <si>
    <t>'032001</t>
  </si>
  <si>
    <t>AZULEJO BRANCO 15X15CM</t>
  </si>
  <si>
    <t>'0321</t>
  </si>
  <si>
    <t>REVESTIMENTOS (CERÂMICA E SIMILARES) - CONT.</t>
  </si>
  <si>
    <t>'032147</t>
  </si>
  <si>
    <t>CERAMICA 10X10 CM COR BRANCA OU AREIA</t>
  </si>
  <si>
    <t>'0322</t>
  </si>
  <si>
    <t>'032219</t>
  </si>
  <si>
    <t>PASTILHA CERÂMICA 5X5CM COR BRANCA</t>
  </si>
  <si>
    <t>'032223</t>
  </si>
  <si>
    <t>CERAMICA 10X10CM REF. CAMBURI BRANCO</t>
  </si>
  <si>
    <t>'0325</t>
  </si>
  <si>
    <t>REVESTIMENTOS (PEDRAS NATURAIS)</t>
  </si>
  <si>
    <t>'032502</t>
  </si>
  <si>
    <t>MARMORE BRANCO P/BANCADA ESP. 3 CM</t>
  </si>
  <si>
    <t>'032505</t>
  </si>
  <si>
    <t>GRANITO CINZA ANDORINHA POLIDO ESP. 2CM P/ BANCAD</t>
  </si>
  <si>
    <t>'0335</t>
  </si>
  <si>
    <t>REVESTIMENTOS (ELEMENTOS DE ARREMATE)</t>
  </si>
  <si>
    <t>'033503</t>
  </si>
  <si>
    <t>CANTONEIRA DE ALUMINIO SEXTAVADA P/ ACABAMENTO</t>
  </si>
  <si>
    <t>'033506</t>
  </si>
  <si>
    <t>MOLDURA EM MADEIRA DE LEI DE 7.0 X 2.5 CM</t>
  </si>
  <si>
    <t>'033511</t>
  </si>
  <si>
    <t>PEITORIL GRANITO CINZA ANDORINHA LARG.15CM,ESP.3CM</t>
  </si>
  <si>
    <t>'033518</t>
  </si>
  <si>
    <t>PEITORIL MARMORE BRANCO, LARG. 40 CM</t>
  </si>
  <si>
    <t>'033556</t>
  </si>
  <si>
    <t>PERFIL "U" EM ALUMINIO ANODIZADO NATURAL 1/2" X 1/2" ESP. 1/16"</t>
  </si>
  <si>
    <t>'033599</t>
  </si>
  <si>
    <t>RODA PAREDE GRAN CINZA AND 7X2CM ACAB 2 LADOS</t>
  </si>
  <si>
    <t>'0340</t>
  </si>
  <si>
    <t>FORROS</t>
  </si>
  <si>
    <t>'034005</t>
  </si>
  <si>
    <t>FORRO DE GESSO COLOCADO, ACABAMENTO TIPO LISO</t>
  </si>
  <si>
    <t>'0341</t>
  </si>
  <si>
    <t>FORROS (CONTINUAÇÃO)</t>
  </si>
  <si>
    <t>'034114</t>
  </si>
  <si>
    <t>FORRO PVC FRISADO L= 20CM ESP.10MM, COLOCADO</t>
  </si>
  <si>
    <t>'0343</t>
  </si>
  <si>
    <t>FERRAGENS P/ ESQUADRIAS (CONT)</t>
  </si>
  <si>
    <t>'034383</t>
  </si>
  <si>
    <t>ROLDANA CROMADA C/ PINO DIAM. Ø 3" CANAL TIPO "V" 2"</t>
  </si>
  <si>
    <t>'034384</t>
  </si>
  <si>
    <t>PORTA CADEADO E CADEADO 40MM</t>
  </si>
  <si>
    <t>'0345</t>
  </si>
  <si>
    <t>PISOS (CERÂMICA E SIMILARES)</t>
  </si>
  <si>
    <t>'034544</t>
  </si>
  <si>
    <t>XADREZ (PO CORANTE TIPO XADREZ MARCA DE REF.)</t>
  </si>
  <si>
    <t>'0346</t>
  </si>
  <si>
    <t>PISOS (CERÂMICA E SIMILARES) - CONT.</t>
  </si>
  <si>
    <t>'034656</t>
  </si>
  <si>
    <t>'034666</t>
  </si>
  <si>
    <t>'0347</t>
  </si>
  <si>
    <t>'034787</t>
  </si>
  <si>
    <t>PISO CERAMICO 45X45 CM CARGO PLUS WHITE ELIANE - PEI 5</t>
  </si>
  <si>
    <t>'0348</t>
  </si>
  <si>
    <t>TINTAS (CONTINUACAO)</t>
  </si>
  <si>
    <t>'034850</t>
  </si>
  <si>
    <t>SELADOR EPOXI INTERGARD 2001 VERNIZ INCOLOR - INTERNACIONAL OU EQUIVALENTE</t>
  </si>
  <si>
    <t>'0351</t>
  </si>
  <si>
    <t>PISOS CERAMICOS E GRANITO</t>
  </si>
  <si>
    <t>'035114</t>
  </si>
  <si>
    <t>JUNTA DE DILATACAO PLASTICA</t>
  </si>
  <si>
    <t>'035145</t>
  </si>
  <si>
    <t>PORCELANATO POL ACET 60X60CM CIMENTO CINZA BOLD</t>
  </si>
  <si>
    <t>'035155</t>
  </si>
  <si>
    <t>PORCELANTO NATURAL ACETINADO 60X60CM PLATINA NA</t>
  </si>
  <si>
    <t>'0352</t>
  </si>
  <si>
    <t>FERRAGENS PARA ESQUADRIAS (CONTINUAÇÃO)</t>
  </si>
  <si>
    <t>'035211</t>
  </si>
  <si>
    <t>GONZO DIAM 1" (MACHO/FEMEA) PARA PORTÃO (DE SOBREPOR)</t>
  </si>
  <si>
    <t>PAR</t>
  </si>
  <si>
    <t>'0355</t>
  </si>
  <si>
    <t>PISOS (MADEIRA, PLÁSTICOS, ETC)</t>
  </si>
  <si>
    <t>'035504</t>
  </si>
  <si>
    <t>AGREGADO DE ALTA RESISTENCIA PARA PISOS</t>
  </si>
  <si>
    <t>'035571</t>
  </si>
  <si>
    <t>PISO VINILICO PAVIFLEX CHROMA CONCEPT 30X30CM - ESP.2MM - COLOCADO, INCLUSIVE ARGAMASSA DE REGULARIZAÇÃO</t>
  </si>
  <si>
    <t>'035579</t>
  </si>
  <si>
    <t>TABUA MADEIRA DE LEI P/ PISO COM MACHO/FEMEA 15 CM X 2 CM (ASSOALHO)</t>
  </si>
  <si>
    <t>'0356</t>
  </si>
  <si>
    <t>PISOS (MADEIRA, PLÁSTICOS, ETC) - CONT.</t>
  </si>
  <si>
    <t>'035625</t>
  </si>
  <si>
    <t>PISO EMBORRAC PASTILHADO COR PRETA PLURIGOMA/EQUIV</t>
  </si>
  <si>
    <t>'0360</t>
  </si>
  <si>
    <t>PISOS (ELEMENTOS DE ARREMATE)</t>
  </si>
  <si>
    <t>'036002</t>
  </si>
  <si>
    <t>RODAPE DE PEROBA DE 1.5X7CM</t>
  </si>
  <si>
    <t>'036010</t>
  </si>
  <si>
    <t>SOLEIRA GRANITO CINZA ANDORINHA ESP = 3CM, L= 3CM</t>
  </si>
  <si>
    <t>'036012</t>
  </si>
  <si>
    <t>JUNTA PLASTICA "I" 27MM PARA PISOS</t>
  </si>
  <si>
    <t>'036018</t>
  </si>
  <si>
    <t>RODA-PAREDE EM MADEIRA DE LEI DE 10.0 X 2.5 CM</t>
  </si>
  <si>
    <t>'036034</t>
  </si>
  <si>
    <t>SOLEIRA GRANITO CINZA ANDORINHA ESP=2CM,L=15CM</t>
  </si>
  <si>
    <t>'036044</t>
  </si>
  <si>
    <t>RODA-PAREDE EM MADEIRA DE LEI 20.0 X 1.5 CM</t>
  </si>
  <si>
    <t>'036091</t>
  </si>
  <si>
    <t>RODAPE GRANITO CINZA ANDORINHA ESP. 2CM H=7CM ACAB. RETO</t>
  </si>
  <si>
    <t>'0362</t>
  </si>
  <si>
    <t>PISOS (ELEMENTOS DE ARREMATE) - CONT.</t>
  </si>
  <si>
    <t>'036221</t>
  </si>
  <si>
    <t>RODAPE MARMORE BRANCO H=7CM</t>
  </si>
  <si>
    <t>'0365</t>
  </si>
  <si>
    <t>PAVIMENTAÇÃO EXTERNA</t>
  </si>
  <si>
    <t>'036506</t>
  </si>
  <si>
    <t>MEIO FIO CONCRETO PRE-MOLD. 12X15X30CM</t>
  </si>
  <si>
    <t>'036512</t>
  </si>
  <si>
    <t>BLOCO CONCRETO TIPO PAVI-S ESP.8CM,35MPA(48UND/M2)</t>
  </si>
  <si>
    <t>'036514</t>
  </si>
  <si>
    <t>BLOCO CONCRETO TIPO PAVI-S ESP.10CM - 35MPA</t>
  </si>
  <si>
    <t>'036517</t>
  </si>
  <si>
    <t>BLOCO CONCRETO PAVI-S ESP. 6CM 35 MPA (48UN/M2)</t>
  </si>
  <si>
    <t>'0368</t>
  </si>
  <si>
    <t>'036825</t>
  </si>
  <si>
    <t>TINTA EPOXI INTERGARD INTERNATIONAL REF2005 (CINZA OU BRANCO) INCLUSIVE O COMPONENTE B - INTERNACIONAL OU EQUIVALENTE</t>
  </si>
  <si>
    <t>'0370</t>
  </si>
  <si>
    <t>VIDROS E ACESSORIOS</t>
  </si>
  <si>
    <t>'037009</t>
  </si>
  <si>
    <t>VIDRO LISO INCOLOR ESP.4MM,COLOCADO</t>
  </si>
  <si>
    <t>'037013</t>
  </si>
  <si>
    <t>VIDRO MINI-BOREAL ESP.4MM, COLOCADO</t>
  </si>
  <si>
    <t>'037043</t>
  </si>
  <si>
    <t>MASSA PARA VIDRO</t>
  </si>
  <si>
    <t>'037057</t>
  </si>
  <si>
    <t>ESPELHO PRATA ESPESSURA 4 MM</t>
  </si>
  <si>
    <t>'037090</t>
  </si>
  <si>
    <t>BOTAO FRANCES P/FIXACAO DE ESPELHOS, CROMADO</t>
  </si>
  <si>
    <t>'0371</t>
  </si>
  <si>
    <t>VIDROS E ACESSORIOS (CONTINUAÇÃO)</t>
  </si>
  <si>
    <t>'037103</t>
  </si>
  <si>
    <t>VIDRO ARAMADO ESP. 6MM, COLOCADO</t>
  </si>
  <si>
    <t>'0375</t>
  </si>
  <si>
    <t>TINTAS (CONT.)</t>
  </si>
  <si>
    <t>'037502</t>
  </si>
  <si>
    <t>ESMALTE SINTETICO BRANCO FOSCO - LINHA PREMIUM</t>
  </si>
  <si>
    <t>'037509</t>
  </si>
  <si>
    <t>TINTA EPOXI CATALISAVEL PARA ACABAMENTO</t>
  </si>
  <si>
    <t>'037513</t>
  </si>
  <si>
    <t>TINTA LATEX PVA - LINHA PREMIUM</t>
  </si>
  <si>
    <t>'037514</t>
  </si>
  <si>
    <t>TINTA LATEX ACRILICA FOSCA - LINHA PREMIUM</t>
  </si>
  <si>
    <t>'037517</t>
  </si>
  <si>
    <t>TINTA A BASE DE EMULSAO ACRILICA (PARA PISOS)</t>
  </si>
  <si>
    <t>'037519</t>
  </si>
  <si>
    <t>'037564</t>
  </si>
  <si>
    <t>SOLVENTE PARA TINTA A BASE DE EPOXI</t>
  </si>
  <si>
    <t>'037566</t>
  </si>
  <si>
    <t>TINTA PARA PISOS</t>
  </si>
  <si>
    <t>'0377</t>
  </si>
  <si>
    <t>'037733</t>
  </si>
  <si>
    <t>TINTA ESMALTE SINT. BRILHANTE COR BRANCA - LINHA PREMIUM (GALÃO 3,6 LITROS)</t>
  </si>
  <si>
    <t>'0380</t>
  </si>
  <si>
    <t>VERNIZES E OUTROS MATERIAIS PARA PINTURA</t>
  </si>
  <si>
    <t>'038001</t>
  </si>
  <si>
    <t>'038003</t>
  </si>
  <si>
    <t>CAL EM PO PARA PINTURA</t>
  </si>
  <si>
    <t>'038006</t>
  </si>
  <si>
    <t>FUNDO BRANCO FOSCO NIVELADOR P/ MADEIRAS</t>
  </si>
  <si>
    <t>'038009</t>
  </si>
  <si>
    <t>LIQUIDO SELADOR PARA PINTURA LATEX PVA</t>
  </si>
  <si>
    <t>'038012</t>
  </si>
  <si>
    <t>'038013</t>
  </si>
  <si>
    <t>'038014</t>
  </si>
  <si>
    <t>MASSA ACRILICA A BASE D'AGUA SUVINIL/CORAL/EQUIVALENTE</t>
  </si>
  <si>
    <t>'038016</t>
  </si>
  <si>
    <t>MASSA PARA MADEIRA A BASE D'AGUA SUVINIL/CORAL/EQUIVALENTE</t>
  </si>
  <si>
    <t>'038017</t>
  </si>
  <si>
    <t>MASSA A BASE DE PVA</t>
  </si>
  <si>
    <t>'038018</t>
  </si>
  <si>
    <t>OLEO DE LINHACA</t>
  </si>
  <si>
    <t>'038021</t>
  </si>
  <si>
    <t>PRIMER A BASE DE EPOXI</t>
  </si>
  <si>
    <t>'038022</t>
  </si>
  <si>
    <t>SILICONE - HIDROFUGANTE</t>
  </si>
  <si>
    <t>'038024</t>
  </si>
  <si>
    <t>TRINCHA 2"</t>
  </si>
  <si>
    <t>'038025</t>
  </si>
  <si>
    <t>VERNIZ ACRILICO PARA CONCRETO</t>
  </si>
  <si>
    <t>'038028</t>
  </si>
  <si>
    <t>'038029</t>
  </si>
  <si>
    <t>REMOVEDOR</t>
  </si>
  <si>
    <t>'038030</t>
  </si>
  <si>
    <t>'038051</t>
  </si>
  <si>
    <t>VERNIZ TRIPLA PROTECAO INCOLOR FOSCO PREMIUM, SUVINIL OU EQUIVALENTE</t>
  </si>
  <si>
    <t>'038088</t>
  </si>
  <si>
    <t>VERNIZ COPAL INCOLOR BRILHANTE PREMIUM, SUVINIL, EUCATEX, MONTANA OU EQUIVALENTE</t>
  </si>
  <si>
    <t>'0385</t>
  </si>
  <si>
    <t>'038509</t>
  </si>
  <si>
    <t>'038511</t>
  </si>
  <si>
    <t>'0390</t>
  </si>
  <si>
    <t>'039002</t>
  </si>
  <si>
    <t>PLACA DE OBRA CHAPA DE AÇO Nº 22, REQUADRO EM METALON - IMPRESSÃO DIGITAL</t>
  </si>
  <si>
    <t>'039013</t>
  </si>
  <si>
    <t>ACIDO MURIATICO</t>
  </si>
  <si>
    <t>'039021</t>
  </si>
  <si>
    <t>MASSA PLASTICA</t>
  </si>
  <si>
    <t>'039075</t>
  </si>
  <si>
    <t>ESTRADO DE MADEIRA PADRÃO CASA GAS CONF PROJETO</t>
  </si>
  <si>
    <t>'039089</t>
  </si>
  <si>
    <t>TRAVE P/ FUT SALAO 3,00X2,00M C/ RECUO FG D=3"</t>
  </si>
  <si>
    <t>'039090</t>
  </si>
  <si>
    <t>POSTE VOLEIBOL FG D=2 1/2" C/ CARRETILHA E TAMPAO</t>
  </si>
  <si>
    <t>CJ</t>
  </si>
  <si>
    <t>'0391</t>
  </si>
  <si>
    <t>DIVERSOS (CONTINUAÇÃO)</t>
  </si>
  <si>
    <t>'039113</t>
  </si>
  <si>
    <t>REDE COM MALHA GROSSA PARA TRAVE DE FUTEBOL SALAO</t>
  </si>
  <si>
    <t>'039114</t>
  </si>
  <si>
    <t>CESTA PARA ARO DE BASQUETE</t>
  </si>
  <si>
    <t>'039115</t>
  </si>
  <si>
    <t>REDE VOLEIBOL MALHA GROSSA, LONA SUP. E INFERIOR</t>
  </si>
  <si>
    <t>'039123</t>
  </si>
  <si>
    <t>CANTONEIRA ABAS IGUAIS DE FERRO ASTM A-36 - 1/8" X 1" X 1"</t>
  </si>
  <si>
    <t>'039125</t>
  </si>
  <si>
    <t>CANTONEIRA ABAS IGUAIS DE FERRO ASTM A-36 - 3/16" X 1.1/2" X 1.1/2" GALV.</t>
  </si>
  <si>
    <t>'039165</t>
  </si>
  <si>
    <t>CAIXA DE PRE-MOLDADO P/ AR CONDICIONADO 18.000 BTU</t>
  </si>
  <si>
    <t>'0395</t>
  </si>
  <si>
    <t>'039515</t>
  </si>
  <si>
    <t>ABRACADEIRA GUIA P/ MASTRO SIMPLES P/ 1 DESCIDA 1.1/2" - TEL-320</t>
  </si>
  <si>
    <t>'0398</t>
  </si>
  <si>
    <t>REVESTIMENTOS (PEDRAS NATURAIS) - CONTINUAÇÃO</t>
  </si>
  <si>
    <t>'039841</t>
  </si>
  <si>
    <t>GRANITO CINZA ANDORINHA ESP 2CM POLIDO NAS DUAS FACES</t>
  </si>
  <si>
    <t>INSUMOS DE ELETRICA</t>
  </si>
  <si>
    <t>'0401</t>
  </si>
  <si>
    <t>'040102</t>
  </si>
  <si>
    <t>POSTE CIRC.CONCRETO ALT.MONT.11M/300KG,PAD ESCELSA</t>
  </si>
  <si>
    <t>'040140</t>
  </si>
  <si>
    <t>POSTE (CONT)</t>
  </si>
  <si>
    <t>'040211</t>
  </si>
  <si>
    <t>MAO FRANCESA PLANA GALVANIZADA 32 X 726 MM</t>
  </si>
  <si>
    <t>'040264</t>
  </si>
  <si>
    <t>'040303</t>
  </si>
  <si>
    <t>REDUÇÃO CONCÊNT ELETROC PERF "U" 200X150MM,ABA100</t>
  </si>
  <si>
    <t>'040304</t>
  </si>
  <si>
    <t>REDUÇÃO CONCÊNT ELETROC PERF "U" 300X150MM,ABA100</t>
  </si>
  <si>
    <t>'040305</t>
  </si>
  <si>
    <t>REDUÇÃO CONCÊNT ELETROC PERF "U" 400X150MM,ABA100</t>
  </si>
  <si>
    <t>'040306</t>
  </si>
  <si>
    <t>SUPORTE ANGULAR P/ELETROCALHA DE 400X100MM</t>
  </si>
  <si>
    <t>PARA RAIOS E ACESSORIOS</t>
  </si>
  <si>
    <t>'040401</t>
  </si>
  <si>
    <t>CURVA 90º BARRA CHATA ALUM 7/8"X1/8"X300MM TEL 778</t>
  </si>
  <si>
    <t>'0405</t>
  </si>
  <si>
    <t>ISOLADORES E ESPACADORES</t>
  </si>
  <si>
    <t>'040504</t>
  </si>
  <si>
    <t>'040522</t>
  </si>
  <si>
    <t>CONECTOR PORCELANA 3P P/FIO 10MM2</t>
  </si>
  <si>
    <t>'040523</t>
  </si>
  <si>
    <t>CONECTOR PORCELANA 3P P/FIO 6MM2</t>
  </si>
  <si>
    <t>'040524</t>
  </si>
  <si>
    <t>CONECTOR PORCELANA 3P P/ FIO 4MM2</t>
  </si>
  <si>
    <t>LAMPADAS (CONTINUAÇÃO)</t>
  </si>
  <si>
    <t>'040612</t>
  </si>
  <si>
    <t>LAMPADA TUBULAR LED T8 9W 600MM BIVOLT CERTIFICADA INMETRO</t>
  </si>
  <si>
    <t>LUMINARIAS - CONT</t>
  </si>
  <si>
    <t>'040761</t>
  </si>
  <si>
    <t>LUMINARIA BETA VCE40 66/44 400WVS CTSR MUN6.5 TECNOWATT OU EQUIVALENTE</t>
  </si>
  <si>
    <t>'040974</t>
  </si>
  <si>
    <t>ARMACAO SECUNDARIA 2 ESTRIBOS COM HASTE 16X150MM</t>
  </si>
  <si>
    <t>'0410</t>
  </si>
  <si>
    <t>'041054</t>
  </si>
  <si>
    <t>TRANSFOMADOR TRIFASICO A OLEO 225KVA - 15KV - 220/127V</t>
  </si>
  <si>
    <t>'041055</t>
  </si>
  <si>
    <t>TRANSFOMADOR TRIFASICO A OLEO 75KVA - 15KV - 220/127V</t>
  </si>
  <si>
    <t>'041056</t>
  </si>
  <si>
    <t>TRANSFOMADOR TRIFASICO A OLEO 150KVA - 15KV - 220/127V</t>
  </si>
  <si>
    <t>'041058</t>
  </si>
  <si>
    <t>TRANSFOMADOR TRIFASICO A OLEO 112.5KVA - 15KV - 220/127V</t>
  </si>
  <si>
    <t>'0411</t>
  </si>
  <si>
    <t>PARA-RAIOS - ACESSORIOS</t>
  </si>
  <si>
    <t>'041106</t>
  </si>
  <si>
    <t>TELA BELINOX, L=245MM/E=1,5MM INOX-TEL-754</t>
  </si>
  <si>
    <t>'0415</t>
  </si>
  <si>
    <t>QUADROS E CAIXAS ENTRADA/MEDIÇÃO</t>
  </si>
  <si>
    <t>'041520</t>
  </si>
  <si>
    <t>CX PASS MET Nº6 "TELEBRAS" 120X120X15CM CH GALV</t>
  </si>
  <si>
    <t>'041528</t>
  </si>
  <si>
    <t>QUADRO DIST EMBUTIR MET C/ BARRAMENTO TRIFASICO 18 CIRC - 100A C/ TRINCO</t>
  </si>
  <si>
    <t>'041530</t>
  </si>
  <si>
    <t>'041533</t>
  </si>
  <si>
    <t>QUADRO DIST EMBUTIR MET C/ BARRAMENTO TRIFASICO 24 CIRC - 100A C/ TRINCO</t>
  </si>
  <si>
    <t>'041536</t>
  </si>
  <si>
    <t>QUADRO DIST EMBUTIR MET C/ BARRAMENTO TRIFASICO 32 CIRC - 100A C/ TRINCO</t>
  </si>
  <si>
    <t>'041537</t>
  </si>
  <si>
    <t>QUADRO DIST EMBUTIR PVC 3 CIRC S/ BARRAMENTO C/ TRINCO</t>
  </si>
  <si>
    <t>'041542</t>
  </si>
  <si>
    <t>CAIXA PARA TRANSFORMADOR DE CORRENTE (TC) ATE 112,5KVA - 200:5A</t>
  </si>
  <si>
    <t>'041569</t>
  </si>
  <si>
    <t>'041579</t>
  </si>
  <si>
    <t>CAIXA PARA TRANSFORMADOR DE CORRENTE (TC) 112,5 ATE 300KVA - 400:5A</t>
  </si>
  <si>
    <t>'041588</t>
  </si>
  <si>
    <t>CAIXA PVC 4" X 4" - IP40 - TIGRE OU EQUIVALENTE</t>
  </si>
  <si>
    <t>'0416</t>
  </si>
  <si>
    <t>QUADROS E CAIXAS (CONTINUAÇÃO)</t>
  </si>
  <si>
    <t>'041667</t>
  </si>
  <si>
    <t>CAIXA PVC 3" X 3" TIGREFLEX - SEXTAVADA</t>
  </si>
  <si>
    <t>'0417</t>
  </si>
  <si>
    <t>'041724</t>
  </si>
  <si>
    <t>QUADRO DIST EMBUTIR MET C/ BARRAMENTO TRIFASICO 16 CIRC - 100A C/ TRINCO</t>
  </si>
  <si>
    <t>'041726</t>
  </si>
  <si>
    <t>QUADRO DIST EMBUTIR MET C/ BARRAMENTO TRIFASICO 28 CIRC - 100A C/ TRINCO</t>
  </si>
  <si>
    <t>'0418</t>
  </si>
  <si>
    <t>'041815</t>
  </si>
  <si>
    <t>QUADRO DIST EMBUTIR MET C/ BARRAMENTO TRIFASICO 44 CIRC - 150A C/ TRINCO</t>
  </si>
  <si>
    <t>'041817</t>
  </si>
  <si>
    <t>QUADRO DIST EMBUTIR MET C/ BARRAMENTO TRIFASICO 54 CIRC - 100A C/ TRINCO</t>
  </si>
  <si>
    <t>'041821</t>
  </si>
  <si>
    <t>QUADRO DIST EMBUTIR MET C/ BARRAMENTO TRIFASICO 44 CIRC - 100A C/ TRINCO</t>
  </si>
  <si>
    <t>'041860</t>
  </si>
  <si>
    <t>QUADRO DIST EMB MET 3F 56/40 CIRC DIN/UL - 225A</t>
  </si>
  <si>
    <t>'041861</t>
  </si>
  <si>
    <t>CAIXA PASSAG. CH 18 C/TAMPA PARAF. 400X400X120MM</t>
  </si>
  <si>
    <t>'041866</t>
  </si>
  <si>
    <t>QUADRO DISTRIB EM PVC 12 CIRCUITOS - BARRAMENTO 100A</t>
  </si>
  <si>
    <t>'0419</t>
  </si>
  <si>
    <t>'041962</t>
  </si>
  <si>
    <t>QUADRO DIST EMBUTIR MET C/ BARRAMENTO TRIFASICO 34 CIRC - 100A C/ TRINCO</t>
  </si>
  <si>
    <t>'0420</t>
  </si>
  <si>
    <t>ELETRODUTOS (AÇO ESMALTADO E CONEXÕES)</t>
  </si>
  <si>
    <t>'042047</t>
  </si>
  <si>
    <t>'042051</t>
  </si>
  <si>
    <t>ELETRODUTO GALVANIZADO ZINCADO LEVE - 2.1/2"</t>
  </si>
  <si>
    <t>'042052</t>
  </si>
  <si>
    <t>ELETRODUTO GALVANIZADO ZINCADO 4"</t>
  </si>
  <si>
    <t>'042087</t>
  </si>
  <si>
    <t>CURVA 90º PARA ELETRODUTO GALVANIZADO ZINCADO 3"</t>
  </si>
  <si>
    <t>'042090</t>
  </si>
  <si>
    <t>ELETRODUTO GALVANIZADO ZINCADO 3"</t>
  </si>
  <si>
    <t>'042091</t>
  </si>
  <si>
    <t>REDUÇÃO DE FERRO GALVANIZADO Ø 50X32MM (2X1 1/4")</t>
  </si>
  <si>
    <t>'0423</t>
  </si>
  <si>
    <t>CAIXAS DE PASSAGEM E ECONDULETES (CONTINUAÇÃO)</t>
  </si>
  <si>
    <t>'042301</t>
  </si>
  <si>
    <t>CONDULETE ALUMINIO SEM ROSCA, TIPO 'B' DIAMETRO 3/4" C/ TAMPA C/ VEDACAO</t>
  </si>
  <si>
    <t>'042302</t>
  </si>
  <si>
    <t>CONDULETE ALUMINIO SEM ROSCA TIPO 'LR' DIAM 3/4" C/ TAMPA C/ VEDACAO</t>
  </si>
  <si>
    <t>'042303</t>
  </si>
  <si>
    <t>CONDULETE ALUMINIO SEM ROSCA TIPO 'X' DIAM 3/4" C/ TAMPA COM VEDACAO</t>
  </si>
  <si>
    <t>'0425</t>
  </si>
  <si>
    <t>ELETRODUTOS (PVC RIGIDO E CONEXÕES)</t>
  </si>
  <si>
    <t>'042501</t>
  </si>
  <si>
    <t>ELETRODUTO DE PVC RIGIDO 1/2" - ROSCAVEL SEM LUVA</t>
  </si>
  <si>
    <t>'042502</t>
  </si>
  <si>
    <t>'042503</t>
  </si>
  <si>
    <t>'042504</t>
  </si>
  <si>
    <t>ELETRODUTO DE PVC RIGIDO 1 1/4" - ROSCAVEL SEM LUVA</t>
  </si>
  <si>
    <t>'042505</t>
  </si>
  <si>
    <t>ELETRODUTO DE PVC RIGIDO 1 1/2" - ROSCAVEL SEM LUVA</t>
  </si>
  <si>
    <t>'042506</t>
  </si>
  <si>
    <t>'042508</t>
  </si>
  <si>
    <t>ELETRODUTO DE PVC RIGIDO 3" - ROSCAVEL SEM LUVA</t>
  </si>
  <si>
    <t>'042509</t>
  </si>
  <si>
    <t>ELETRODUTO DE PVC RIGIDO 4" - ROSCAVEL SEM LUVA</t>
  </si>
  <si>
    <t>'042511</t>
  </si>
  <si>
    <t>CURVA DE PVC RIGIDO PARA ELETRODUTO DE 3/4"</t>
  </si>
  <si>
    <t>'042521</t>
  </si>
  <si>
    <t>LUVA DE PVC RIGIDO PARA ELETRODUTO 3/4"</t>
  </si>
  <si>
    <t>'042529</t>
  </si>
  <si>
    <t>ELETRODUTO CONDULETE PVC 3/4" APARENTE TIGRE/SIM.</t>
  </si>
  <si>
    <t>'042530</t>
  </si>
  <si>
    <t>NIPLE PVC PARA ELETRODUTO 3"</t>
  </si>
  <si>
    <t>'042535</t>
  </si>
  <si>
    <t>CANALETA SISTEMA X PIAL LEGRAND OU SIMILAR</t>
  </si>
  <si>
    <t>'042546</t>
  </si>
  <si>
    <t>ELETRODUTO CONDULETE PVC 1" APARENTE TIGRE E EQUIV</t>
  </si>
  <si>
    <t>'042548</t>
  </si>
  <si>
    <t>ELETRODUTO DE PVC RIGIDO 6"</t>
  </si>
  <si>
    <t>'042552</t>
  </si>
  <si>
    <t>ACABAMENTO PARA CANALETA SISTEMA X PIAL - FINA</t>
  </si>
  <si>
    <t>'042558</t>
  </si>
  <si>
    <t>CANALETA DE DISTRIBUICAO 20X10CM COMPRIMENTO 2,00 M, COM TAMPA, SEM ADESIVO E COM DIVISORIAS, REF. 308 01X LEGRAND SISTEMA X OU EQUIVALENTE</t>
  </si>
  <si>
    <t>'042565</t>
  </si>
  <si>
    <t>'042588</t>
  </si>
  <si>
    <t>'0426</t>
  </si>
  <si>
    <t>ELETRODUTOS (PVC RIGIDO E CONEXÕES) - CONTINUAÇÃO</t>
  </si>
  <si>
    <t>'042636</t>
  </si>
  <si>
    <t>'042673</t>
  </si>
  <si>
    <t>'042674</t>
  </si>
  <si>
    <t>'042690</t>
  </si>
  <si>
    <t>'0427</t>
  </si>
  <si>
    <t>ELETRODUTOS (PVC RIG/FLEX E CONEXOES - CONT</t>
  </si>
  <si>
    <t>'042701</t>
  </si>
  <si>
    <t>DUTO CORRUGADO DE PEAD COR PRETA 3"</t>
  </si>
  <si>
    <t>'042717</t>
  </si>
  <si>
    <t>DUTO CORRUGADO DE PEAD COR PRETA 1 1/4"</t>
  </si>
  <si>
    <t>'0429</t>
  </si>
  <si>
    <t>CAIXAS DE PASSAGEM E CONDULETES</t>
  </si>
  <si>
    <t>'042906</t>
  </si>
  <si>
    <t>CAIXA PVC OCTOGONAL 4X4" COM FUNDO MÓVEL - TIGRE OU EQUIVALENTE</t>
  </si>
  <si>
    <t>'0430</t>
  </si>
  <si>
    <t>'043004</t>
  </si>
  <si>
    <t>CABO FLEX ISOL. TERMOPLAST. 750V - 1,5 MM2 - 70º</t>
  </si>
  <si>
    <t>'043005</t>
  </si>
  <si>
    <t>CABO FLEX ISOL. TERMOPLAST. 750V - 2,50 MM2 - 70º</t>
  </si>
  <si>
    <t>'043006</t>
  </si>
  <si>
    <t>'043007</t>
  </si>
  <si>
    <t>CABO FLEX ISOL. TERMOPLAST. 750V - 6,00 MM2 - 70º</t>
  </si>
  <si>
    <t>'043009</t>
  </si>
  <si>
    <t>CABO FLEX ISOL. TERMOPLAST. 0,6/1KV - 95MM2 - 90º HEPR</t>
  </si>
  <si>
    <t>'043015</t>
  </si>
  <si>
    <t>'043016</t>
  </si>
  <si>
    <t>CABO FLEX ISOL. TERMOPLAST. 750V - 25MM2 - 70º</t>
  </si>
  <si>
    <t>'043023</t>
  </si>
  <si>
    <t>CABO FLEX ISOL. TERMOPLAST. 0,6/1KV - 185MM2 - 90º HEPR</t>
  </si>
  <si>
    <t>'043036</t>
  </si>
  <si>
    <t>CABO DE COBRE NU TEMPERA MEIO DURA 6MM2 - CLASSE 1</t>
  </si>
  <si>
    <t>'043038</t>
  </si>
  <si>
    <t>CABO DE COBRE NU TEMPERA MEIO DURA 16 MM2 - CLASSE 2A</t>
  </si>
  <si>
    <t>'043039</t>
  </si>
  <si>
    <t>CABO DE COBRE NU TEMPERA MEIO DURA 10 MM2 - CLASSE 2A</t>
  </si>
  <si>
    <t>'043040</t>
  </si>
  <si>
    <t>'043041</t>
  </si>
  <si>
    <t>'043044</t>
  </si>
  <si>
    <t>'043055</t>
  </si>
  <si>
    <t>CABO TELEFONICO CI C/ 30 PARES Ø 50 MM</t>
  </si>
  <si>
    <t>'043059</t>
  </si>
  <si>
    <t>'0431</t>
  </si>
  <si>
    <t>FIOS E CABOS (CONTINUAÇÃO)</t>
  </si>
  <si>
    <t>'043113</t>
  </si>
  <si>
    <t>CABO COBRE UNIPOLAR 25 MM2 ISOLAMENTO 15KV</t>
  </si>
  <si>
    <t>'043127</t>
  </si>
  <si>
    <t>CABO UTP 4 PARES CAT 5E</t>
  </si>
  <si>
    <t>'043137</t>
  </si>
  <si>
    <t>CABO FLEX ISOL. TERMOPLAST. 0,6/1KV - 70MM2 - 90º HEPR</t>
  </si>
  <si>
    <t>'043149</t>
  </si>
  <si>
    <t>'043150</t>
  </si>
  <si>
    <t>'043160</t>
  </si>
  <si>
    <t>'043174</t>
  </si>
  <si>
    <t>CABO FLEX ISOL. TERMOPLAST. 0,6/1KV - 35MM2 - 90º HEPR</t>
  </si>
  <si>
    <t>'043175</t>
  </si>
  <si>
    <t>CABO FLEX ISOL. TERMOPLAST. 0,6/1KV - 6,0MM2 - 90º HEPR</t>
  </si>
  <si>
    <t>'043180</t>
  </si>
  <si>
    <t>CABO FLEX ISOL. TERMOPLAST. 0,6/1KV - 10MM2 - 90º HEPR</t>
  </si>
  <si>
    <t>'043188</t>
  </si>
  <si>
    <t>CABO PP ISOLAMENTO 1000V, 3 X 4.00 MM2 - PIRELLI OU EQUIVALENTE</t>
  </si>
  <si>
    <t>'043190</t>
  </si>
  <si>
    <t>CABO FLEX ISOL. TERMOPLAST. 0,6/1KV - 50MM2 - 90º HEPR</t>
  </si>
  <si>
    <t>'043193</t>
  </si>
  <si>
    <t>CABO FLEX ISOL. TERMOPLAST. 750V - 10MM2 - 70º</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</si>
  <si>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</si>
  <si>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</si>
  <si>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</si>
  <si>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</si>
  <si>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</si>
  <si>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</si>
  <si>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</si>
  <si>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</si>
  <si>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</si>
  <si>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</si>
  <si>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</si>
  <si>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</si>
  <si>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</si>
  <si>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FIO DE COBRE RECOZIDO Nº 6 P/ AMARRAÇÃO</t>
  </si>
  <si>
    <t>'043253</t>
  </si>
  <si>
    <t>CABO FLEX ISOL. TERMOPLAST. 0,6/1KV - 300MM2 - 90º HEPR</t>
  </si>
  <si>
    <t>'043287</t>
  </si>
  <si>
    <t>CABO UTP 4P CAT.6</t>
  </si>
  <si>
    <t>'0433</t>
  </si>
  <si>
    <t>FIOS E CABOS (CONTINUACAO)</t>
  </si>
  <si>
    <t>'043387</t>
  </si>
  <si>
    <t>CABO TELEFONICO CI C/ 20 PARES Ø 50 MM</t>
  </si>
  <si>
    <t>'0434</t>
  </si>
  <si>
    <t>FIOS E CABOS (CONT)</t>
  </si>
  <si>
    <t>'043406</t>
  </si>
  <si>
    <t>CABO PP ISOLAMENTO 1000V, 2 X 2.5 MM2 - PIRELLI OU EQUIVALENTE</t>
  </si>
  <si>
    <t>'043441</t>
  </si>
  <si>
    <t>CABO COAXIAL P/ TV, SERIE -RG6-67% - 75 OHMS</t>
  </si>
  <si>
    <t>'043496</t>
  </si>
  <si>
    <t>CABO DE COBRE PP FLEX ISOL. PVC 1000V ANTI-CHAMA 90º - 3 X 2,5MM2</t>
  </si>
  <si>
    <t>'0437</t>
  </si>
  <si>
    <t>'043702</t>
  </si>
  <si>
    <t>PRENSA CABOS PARA ELETRODUTO 3/4"</t>
  </si>
  <si>
    <t>'043792</t>
  </si>
  <si>
    <t>JUNCAO SIMPLES LONGA P/ ELETROCALHA 300X100 MM</t>
  </si>
  <si>
    <t>'043795</t>
  </si>
  <si>
    <t>JUNCAO SIMPLES CURTA P/ ELETROCALHA 200X100 MM</t>
  </si>
  <si>
    <t>'0438</t>
  </si>
  <si>
    <t>'043807</t>
  </si>
  <si>
    <t>QUADRO DISTR TRIFASICO QDETG UX 34 MOD (2X17) 150A CEMAR</t>
  </si>
  <si>
    <t>'043835</t>
  </si>
  <si>
    <t>CONJ CX MEDIDOR MONOF P-980-009+CX DISJ P-940-003</t>
  </si>
  <si>
    <t>'043836</t>
  </si>
  <si>
    <t>CAIXA MED POLIF P-980-009 CARGA ATE 41000W ESCELSA (CJ)</t>
  </si>
  <si>
    <t>'043837</t>
  </si>
  <si>
    <t>CAIXA MED POLIF P-980-009 CARGA- 41000A57000W ESCE (CJ)</t>
  </si>
  <si>
    <t>'043838</t>
  </si>
  <si>
    <t>CAIXA MED POLIF P-980-010 CARGA-57000A75000W ESCE (CJ)</t>
  </si>
  <si>
    <t>'0440</t>
  </si>
  <si>
    <t>BASES E FUSIVEIS</t>
  </si>
  <si>
    <t>'044014</t>
  </si>
  <si>
    <t>FUSIVEL NH - 01 RETARDADO, IN=100A</t>
  </si>
  <si>
    <t>'044034</t>
  </si>
  <si>
    <t>FUSIVEL NH - 01 RETARDADO, IN=160A</t>
  </si>
  <si>
    <t>'044059</t>
  </si>
  <si>
    <t>'044097</t>
  </si>
  <si>
    <t>FUSÍVEL NH-02 RETARDADO, IN=300A</t>
  </si>
  <si>
    <t>'0441</t>
  </si>
  <si>
    <t>BASES E FUSIVEIS (CONTINUACAO)</t>
  </si>
  <si>
    <t>'044112</t>
  </si>
  <si>
    <t>FUSÍVEL NH-02 RETARDADO, IN=250A</t>
  </si>
  <si>
    <t>'044128</t>
  </si>
  <si>
    <t>FUSÍVEL NH-02 RETARDADO, IN=355A</t>
  </si>
  <si>
    <t>'0444</t>
  </si>
  <si>
    <t>DISJUNTORES (CONTINUAÇÃO)</t>
  </si>
  <si>
    <t>'044481</t>
  </si>
  <si>
    <t>DISJ TERMOMAG TRIP CX MOLD 400A 65KA 600VCA</t>
  </si>
  <si>
    <t>'0445</t>
  </si>
  <si>
    <t>DISJUNTORES</t>
  </si>
  <si>
    <t>'044561</t>
  </si>
  <si>
    <t>DISJUNTOR CX MOLDADA TRIPOLAR 100A - CURVA C - 20KA 220/127V</t>
  </si>
  <si>
    <t>'044562</t>
  </si>
  <si>
    <t>MINI DISJUNTOR TRIPOLAR 90A CURVA C 5KA 220/127V</t>
  </si>
  <si>
    <t>'044582</t>
  </si>
  <si>
    <t>DISJUNTOR CX MOLDADA TERMOMAGNETICO TRIPOLAR 125A 20KA</t>
  </si>
  <si>
    <t>'0446</t>
  </si>
  <si>
    <t>'044624</t>
  </si>
  <si>
    <t>DISPOSITIVO INTERRUPTOR DR BIPOLAR 40A - 30MA</t>
  </si>
  <si>
    <t>'044659</t>
  </si>
  <si>
    <t>MINI DISJUNTOR MONOPOLAR 16A CURVA C 5KA 220/127V</t>
  </si>
  <si>
    <t>'044660</t>
  </si>
  <si>
    <t>MINI DISJUNTOR MONOPOLAR 20A CURVA C 5KA 220/127V</t>
  </si>
  <si>
    <t>'044661</t>
  </si>
  <si>
    <t>'044662</t>
  </si>
  <si>
    <t>MINI DISJUNTOR MONOPOLAR 32A CURVA C 5KA 220/127V</t>
  </si>
  <si>
    <t>'044663</t>
  </si>
  <si>
    <t>MINI DISJUNTOR MONOPOLAR 40A CURVA C 5KA 220/127V</t>
  </si>
  <si>
    <t>'044664</t>
  </si>
  <si>
    <t>MINI DISJUNTOR BIPOLAR 16A CURVA C 5KA 220/127V</t>
  </si>
  <si>
    <t>'044665</t>
  </si>
  <si>
    <t>MINI DISJUNTOR BIPOLAR 20A CURVA C 5KA 220/127V</t>
  </si>
  <si>
    <t>'044666</t>
  </si>
  <si>
    <t>MINI DISJUNTOR BIPOLAR 25A CURVA C 5KA 220/127V</t>
  </si>
  <si>
    <t>'044667</t>
  </si>
  <si>
    <t>MINI DISJUNTOR BIPOLAR 32A CURVA C 5KA 220/127V</t>
  </si>
  <si>
    <t>'044668</t>
  </si>
  <si>
    <t>MINI DISJUNTOR BIPOLAR 40A CURVA C 5KA 220/127V</t>
  </si>
  <si>
    <t>'044669</t>
  </si>
  <si>
    <t>MINI DISJUNTOR BIPOLAR 50A CURVA C 5KA 220/127V</t>
  </si>
  <si>
    <t>'044670</t>
  </si>
  <si>
    <t>MINI DISJUNTOR TRIPOLAR 16A CURVA C 5KA 220/127V</t>
  </si>
  <si>
    <t>'044671</t>
  </si>
  <si>
    <t>MINI DISJUNTOR TRIPOLAR 20A CURVA C 5KA 220/127V</t>
  </si>
  <si>
    <t>'044672</t>
  </si>
  <si>
    <t>'044673</t>
  </si>
  <si>
    <t>'044674</t>
  </si>
  <si>
    <t>MINI DISJUNTOR TRIPOLAR 40A CURVA C 5KA 220/127V</t>
  </si>
  <si>
    <t>'044675</t>
  </si>
  <si>
    <t>MINI DISJUNTOR TRIPOLAR 50A CURVA C 5KA 220/127V</t>
  </si>
  <si>
    <t>'044676</t>
  </si>
  <si>
    <t>MINI DISJUNTOR TRIPOLAR 70A CURVA C 5KA 220/127V</t>
  </si>
  <si>
    <t>'044680</t>
  </si>
  <si>
    <t>DISPOSITIVO INTERRUPTOR DR BIPOLAR 25A - 30MA</t>
  </si>
  <si>
    <t>'0447</t>
  </si>
  <si>
    <t>'044711</t>
  </si>
  <si>
    <t>MINI DISJUNTOR TRIPOLAR 80A CURVA C 5KA 220/127V</t>
  </si>
  <si>
    <t>'044712</t>
  </si>
  <si>
    <t>MINI DISJUNTOR TRIPOLAR 63A CURVA C 5KA 220/127V</t>
  </si>
  <si>
    <t>'044714</t>
  </si>
  <si>
    <t>DISJUNTOR CAIXA MOLDADA DIN TRIPOLAR 200A</t>
  </si>
  <si>
    <t>'044715</t>
  </si>
  <si>
    <t>'044734</t>
  </si>
  <si>
    <t>DISPOSITIVO INTERRUPTOR DR BIPOLAR 80A - 30 MA</t>
  </si>
  <si>
    <t>'044740</t>
  </si>
  <si>
    <t>MINI DISJUNTOR MONOPOLAR 63A CURVA C 5KA 220/127V</t>
  </si>
  <si>
    <t>'044760</t>
  </si>
  <si>
    <t>'044781</t>
  </si>
  <si>
    <t>MINI DISJUNTOR MONOPOLAR 50A CURVA C 5KA 220/127V</t>
  </si>
  <si>
    <t>'044793</t>
  </si>
  <si>
    <t>DISJUNTOR 3P CX MOLDADA 200A - 50KA/240V 25KA/415V</t>
  </si>
  <si>
    <t>'0448</t>
  </si>
  <si>
    <t>'044805</t>
  </si>
  <si>
    <t>DISJUNTOR TERMOMAG.TIPO TED,3POLOS,175A,GE/SIMILAR</t>
  </si>
  <si>
    <t>'044808</t>
  </si>
  <si>
    <t>'044833</t>
  </si>
  <si>
    <t>MINI DISJUNTOR MONOPOLAR 70A CURVA C 5KA 220/127V</t>
  </si>
  <si>
    <t>'044851</t>
  </si>
  <si>
    <t>MINI DISJUNTOR MONOPOLAR 80A CURVA C 5KA 220/127V</t>
  </si>
  <si>
    <t>'044852</t>
  </si>
  <si>
    <t>MINI DISJUNTOR BIPOLAR 63A CURVA C 5KA 220/127V</t>
  </si>
  <si>
    <t>'044871</t>
  </si>
  <si>
    <t>MINI DISJUNTOR BIPOLAR 70A CURVA C 5KA 220/127V</t>
  </si>
  <si>
    <t>'0449</t>
  </si>
  <si>
    <t>DISJUNTORES (CONTINUACAO)</t>
  </si>
  <si>
    <t>'044905</t>
  </si>
  <si>
    <t>MINI DISJUNTOR BIPOLAR 80A CURVA C 5KA 220/127V</t>
  </si>
  <si>
    <t>'044924</t>
  </si>
  <si>
    <t>DISJ TERMOMAG TRIP CX MOLDADA 250A 25KA 480/600VCA</t>
  </si>
  <si>
    <t>'044951</t>
  </si>
  <si>
    <t>'044960</t>
  </si>
  <si>
    <t>DISJ TERMOMAG TRIP CX MOLD 150A 25KA 480/600VCA</t>
  </si>
  <si>
    <t>'0450</t>
  </si>
  <si>
    <t>'045001</t>
  </si>
  <si>
    <t>CAIXA PASSAG. CH 18 C/TAMPA PARAF. 100X100X80MM</t>
  </si>
  <si>
    <t>'045002</t>
  </si>
  <si>
    <t>CAIXA PASSAG. CH 18 C/TAMPA PARAF. 150X150X80MM</t>
  </si>
  <si>
    <t>'045003</t>
  </si>
  <si>
    <t>CAIXA PASSAG. CH 18 C/TAMPA PARAF. 200X200X100MM</t>
  </si>
  <si>
    <t>'045005</t>
  </si>
  <si>
    <t>'045035</t>
  </si>
  <si>
    <t>'045037</t>
  </si>
  <si>
    <t>'045038</t>
  </si>
  <si>
    <t>CAIXA C/TAMPA DO TIPO CIE-5 80X80X12 CM (TELEFONE) (DE EMBUTIR)</t>
  </si>
  <si>
    <t>'045040</t>
  </si>
  <si>
    <t>CAIXA C/TAMPA TIPO CIE-7 150X150X15 CM (TELEFONE) (DE EMBUTIR)</t>
  </si>
  <si>
    <t>'045044</t>
  </si>
  <si>
    <t>CAIXA METALICA DA GOMES DIM. 20 X 20 X 15 CM</t>
  </si>
  <si>
    <t>'045067</t>
  </si>
  <si>
    <t>CAIXA 4X4" EM ALUMINIO P/ PISO</t>
  </si>
  <si>
    <t>'0451</t>
  </si>
  <si>
    <t>CAIXAS DE PASSAGEM E CONDULETES (CONTINUAÇÃO)</t>
  </si>
  <si>
    <t>'045104</t>
  </si>
  <si>
    <t>'0452</t>
  </si>
  <si>
    <t>'045270</t>
  </si>
  <si>
    <t>CONDULETE ALUMINIO SILICO, SAIDA T, ENTRADA ROSCA BSP 3/4" C/ VEDACAO E TAMPA</t>
  </si>
  <si>
    <t>'0454</t>
  </si>
  <si>
    <t>'045442</t>
  </si>
  <si>
    <t>BEBEDOURO P/ DEFIC. REF. BDF 300 - IBBL</t>
  </si>
  <si>
    <t>'045454</t>
  </si>
  <si>
    <t>CONJ AR COND SPLIT INVERTER PISO TETO 48000 BTU'S - CICLO QUENTE/FRIO - CLASSIFICACAO A OU B - 220V TRIFASICO</t>
  </si>
  <si>
    <t>'045472</t>
  </si>
  <si>
    <t>CONJ A/C SPLIT HIWALL EVAP+COND INVERTER 18000BTU - CICLO FRIO - CLASSIFICACAO A (SELO PROCEL) 220V</t>
  </si>
  <si>
    <t>'045473</t>
  </si>
  <si>
    <t>CONJ A/C SPLIT HIWALL (PAREDE) EVAP+COND INVERTER 9000BTU - CICLO FRIO - CLASSIFICACAO A (SELO PROCEL) 220V</t>
  </si>
  <si>
    <t>'045484</t>
  </si>
  <si>
    <t>CONJ. A/C SPLIT HI-WALL EVAP+COND INVERTER 22000 BTU - CICLO FRIO - CLASSIFICACAO A (SELO PROCEL) 220V</t>
  </si>
  <si>
    <t>'0455</t>
  </si>
  <si>
    <t>INTERRUPTORES, TOMADAS E ESPELHOS</t>
  </si>
  <si>
    <t>'045501</t>
  </si>
  <si>
    <t>'045502</t>
  </si>
  <si>
    <t>INTERRUPTOR (MODULO) 1 TECLA PARALELO 10A/250V S/ ESPELHO</t>
  </si>
  <si>
    <t>'045505</t>
  </si>
  <si>
    <t>INTERRUPTOR PULSADOR CAMPAINHA S/ ESPELHO (MODULO)</t>
  </si>
  <si>
    <t>'045519</t>
  </si>
  <si>
    <t>TOMADA (MODULO) PAD BRAS 2 P+T 20A/250V NBR 14136 S/ ESPELH</t>
  </si>
  <si>
    <t>'045520</t>
  </si>
  <si>
    <t>TOMADA (MODULO) PAD BRAS 2 P+T 10A/250V NBR 14136 S/ ESPELH</t>
  </si>
  <si>
    <t>'045523</t>
  </si>
  <si>
    <t>TOMADA DE 3 POLOS 20A 250V S/ ESPELHO</t>
  </si>
  <si>
    <t>'045525</t>
  </si>
  <si>
    <t>'045526</t>
  </si>
  <si>
    <t>ESPELHO 4X4", LINHA BRANCA</t>
  </si>
  <si>
    <t>'0458</t>
  </si>
  <si>
    <t>INTERRUPTORES, TOMADAS E ESPELHOS (CONT.)</t>
  </si>
  <si>
    <t>'045831</t>
  </si>
  <si>
    <t>PLACA CEGA FRONTAL 1U P/ RACK 19"</t>
  </si>
  <si>
    <t>'045832</t>
  </si>
  <si>
    <t>PLACA CEGA FRONTAL 2U'S P/ RACK 19"</t>
  </si>
  <si>
    <t>'0460</t>
  </si>
  <si>
    <t>LUMINÁRIAS (CALHAS, PROJETORES, CONJUNTOS)</t>
  </si>
  <si>
    <t>'046027</t>
  </si>
  <si>
    <t>RELE FOTOCONTROLADOR T2 AN2000 LN PP TECNOWATT/EQUIV</t>
  </si>
  <si>
    <t>'046028</t>
  </si>
  <si>
    <t>ARANDELA COM DIFUSOR EM VIDRO 25CM</t>
  </si>
  <si>
    <t>'0465</t>
  </si>
  <si>
    <t>LÂMPADAS</t>
  </si>
  <si>
    <t>'046504</t>
  </si>
  <si>
    <t>LAMPADA LED BIVOLT BULBO E27 9W - LUZ BRANCA - FORMATO TRADICIONAL</t>
  </si>
  <si>
    <t>'046506</t>
  </si>
  <si>
    <t>LAMPADA MISTA DE 160 W</t>
  </si>
  <si>
    <t>'046509</t>
  </si>
  <si>
    <t>LAMPADA LED BIVOLT BULBO E27 20W - LUZ BRANCA - FORMATO TRADICIONAL</t>
  </si>
  <si>
    <t>'046513</t>
  </si>
  <si>
    <t>LAMPADA VS 400W/220V MOD. SON PHILLIPS/SIMILAR - OVOIDE</t>
  </si>
  <si>
    <t>'046524</t>
  </si>
  <si>
    <t>LAMPADA FLUORESCENTE TUBULAR 20W</t>
  </si>
  <si>
    <t>'046525</t>
  </si>
  <si>
    <t>LAMPADA FLUORESCENTE TUBULAR 40W</t>
  </si>
  <si>
    <t>'0466</t>
  </si>
  <si>
    <t>LUMINÁRIAS (CONT.)</t>
  </si>
  <si>
    <t>'046636</t>
  </si>
  <si>
    <t>BLOCO AUT. ILUM. EMERG. P/ ACLARAMENTO E/OU BALIZAMENTO 2X9W - AUT. 2 HORAS</t>
  </si>
  <si>
    <t>'046656</t>
  </si>
  <si>
    <t>PLAFONIER COM GLOBO PLÁSTICO 9X4"</t>
  </si>
  <si>
    <t>'046689</t>
  </si>
  <si>
    <t>'0469</t>
  </si>
  <si>
    <t>LUMINARIAS (CONT)</t>
  </si>
  <si>
    <t>'046947</t>
  </si>
  <si>
    <t>LUMINARIA SOBR 2X09/10W (2X16W) CORPO CH ACO PINT ELETROST REFLETOR E ALETAS - REF. CS216AL-N - AMS; 1261 ? LUMAVI; SO004000 - CLARON/EQUIVALENTE</t>
  </si>
  <si>
    <t>'046986</t>
  </si>
  <si>
    <t>LUMINARIA SOBR 2X18/20W (2X32W) CORPO CH ACO PINT ELETROST REFLETOR E ALETAS - REF. CS232AL-N - AMS; 2447 ? LUMAVI; SO005000 - CLARON/EQUIVALENTE</t>
  </si>
  <si>
    <t>'0471</t>
  </si>
  <si>
    <t>'047160</t>
  </si>
  <si>
    <t>LUMINARIA EMBUTIR 2X18/20W (2X32W) CORPO CH ACO PINT ELETROST REFLETOR E ALETAS - REF. CE232AL-N - AMES, 6025 - LUMAVI; SO0020000 ? CLARON/EQUIVALENTE</t>
  </si>
  <si>
    <t>'0472</t>
  </si>
  <si>
    <t>LUMINARIAS (CONT )</t>
  </si>
  <si>
    <t>'047239</t>
  </si>
  <si>
    <t>ARANDELA PROVA DE TEMPO 45º EM ALUM SILICIO, ACAB EPOXI CINZA (E-27) - VISOR POLICARB. C/ GRADE</t>
  </si>
  <si>
    <t>'047270</t>
  </si>
  <si>
    <t>LUMINARIA SOBR 4X09/10W (2X16W) CORPO CH ACO PINT ELETROST REFLETOR E ALETAS - REF. CS416AL-N - AMES, 1452 ? LUMAVI; SO006000 - CLARON/EQUIVALENTE</t>
  </si>
  <si>
    <t>'047271</t>
  </si>
  <si>
    <t>LUMINARIA EMB 2X09/10W (2X16W) CORPO CH ACO PINT ELETROST REFLETOR E ALETAS - REF. CE216AL-N - AMS, 6024 ? LUMAVI; SO0010000 - CLARON/EQUIVALENTE</t>
  </si>
  <si>
    <t>'0475</t>
  </si>
  <si>
    <t>APARELHOS ELETRICOS</t>
  </si>
  <si>
    <t>'047526</t>
  </si>
  <si>
    <t>CAMPAINHA TIMBRE PIAL COD. 41277 OU SIMILAR</t>
  </si>
  <si>
    <t>'047527</t>
  </si>
  <si>
    <t>CAMPAINHA TIPO PRATO PIAL COD. 41418</t>
  </si>
  <si>
    <t>'047530</t>
  </si>
  <si>
    <t>BOMBA CENTR MONOFASICA 110/220V 1/2CV REF: CAM W4C</t>
  </si>
  <si>
    <t>'047561</t>
  </si>
  <si>
    <t>CHUVEIRO ELÉTRICO EM PVC - TIPO DUCHA</t>
  </si>
  <si>
    <t>'047566</t>
  </si>
  <si>
    <t>BOMBA CENTRIFUGA TRIFASICA 2 CV - CAM W14</t>
  </si>
  <si>
    <t>'047574</t>
  </si>
  <si>
    <t>BOMBA CENTR TRIFASICA 220/380V 5CV REF CAM 620 TJM</t>
  </si>
  <si>
    <t>'0476</t>
  </si>
  <si>
    <t>APARELHOS ELETRICOS - CONTINUAÇÃO</t>
  </si>
  <si>
    <t>'047633</t>
  </si>
  <si>
    <t>BOMBA CENTR MONOFASICA 110/220V 1 CV REF: CAM W10</t>
  </si>
  <si>
    <t>'047634</t>
  </si>
  <si>
    <t>BOMBA CENTR MONOFASICA 110/220V 3/4CV REF: CAM W10</t>
  </si>
  <si>
    <t>'0477</t>
  </si>
  <si>
    <t>'047724</t>
  </si>
  <si>
    <t>CONJ A/C SPLIT HIWALL (PAREDE) EVAP+COND INVERTER 24000BTU - CICLO FRIO - CLASSIFICACAO A (SELO PROCEL) 220V</t>
  </si>
  <si>
    <t>'047766</t>
  </si>
  <si>
    <t>CONJ A/C SPLIT HIWALL (PAREDE) EVAP+COND INVERTER 30000BTU - CICLO QUENTE/FRIO - CLASSIFICACAO A (SELO PROCEL) 220V</t>
  </si>
  <si>
    <t>'047795</t>
  </si>
  <si>
    <t>'0478</t>
  </si>
  <si>
    <t>APARELHOS ELÉTRICOS - CONTINUAÇÃO</t>
  </si>
  <si>
    <t>'047826</t>
  </si>
  <si>
    <t>CONJ A/C SPLIT HIWALL (PAREDE) EVAP+COND INVERTER 12000BTU - CICLO FRIO - CLASSIFICACAO A (SELO PROCEL) 220V</t>
  </si>
  <si>
    <t>'047855</t>
  </si>
  <si>
    <t>'047862</t>
  </si>
  <si>
    <t>'047876</t>
  </si>
  <si>
    <t>CONJ AR COND SPLIT INVERTER PISO TETO 36000 BTU'S - CICLO QUENTE/FRIO - CLASSIFICACAO A OU B - 220V</t>
  </si>
  <si>
    <t>'0480</t>
  </si>
  <si>
    <t>PARA-RAIOS E ACESSORIOS</t>
  </si>
  <si>
    <t>'048002</t>
  </si>
  <si>
    <t>BASE EM ACO GALV P/ MASTROS 2" - 4 FUROS Ø8MM TEL-074</t>
  </si>
  <si>
    <t>'048004</t>
  </si>
  <si>
    <t>CONJ ESTAIAMENTO TIPO RIGIDO 1,5M CADA ESTAIS X 1.1/2" - TEL 440</t>
  </si>
  <si>
    <t>'048015</t>
  </si>
  <si>
    <t>CAIXA INSPECAO DO TERRA,PVC,DIÂM.30CM,TAMPA FERRO</t>
  </si>
  <si>
    <t>'048020</t>
  </si>
  <si>
    <t>CONECTOR DE UMA DESCIDA PARA CABO 35MM2</t>
  </si>
  <si>
    <t>'048035</t>
  </si>
  <si>
    <t>'048036</t>
  </si>
  <si>
    <t>CAPTOR C/ ROSCA ACO INOX Ø 3/4" X 350MM, TEL-036</t>
  </si>
  <si>
    <t>'048038</t>
  </si>
  <si>
    <t>ABRACADEIRA GUIA MASTRO REFORCADA P/ 1 DESCIDA 1.1/2" - TEL-340</t>
  </si>
  <si>
    <t>'048041</t>
  </si>
  <si>
    <t>'048051</t>
  </si>
  <si>
    <t>ABRACADEIRA GUIA P/ MASTRO SIMPLES P/1 DESCIDA 2"</t>
  </si>
  <si>
    <t>'048052</t>
  </si>
  <si>
    <t>ABRACADEIRA TIPO "D" COM CUNHA P/ ELETRODUTO 2" TEL 097</t>
  </si>
  <si>
    <t>'048053</t>
  </si>
  <si>
    <t>CONECTOR MEDICAO EM BRONZE C/ 4 PARAFUSOS TEL-560</t>
  </si>
  <si>
    <t>CONECTOR DE PRESSAO P/CABO DE COBRE DE 35 MM2</t>
  </si>
  <si>
    <t>'048055</t>
  </si>
  <si>
    <t>SUPORTE ISOLADOR P/APLICACAO EM QUINAS DE 90 GRAUS</t>
  </si>
  <si>
    <t>'048056</t>
  </si>
  <si>
    <t>SUPORTE ISOLADOR C/ROLDANA P/APARAFUSAR C/CHAPA</t>
  </si>
  <si>
    <t>'048057</t>
  </si>
  <si>
    <t>SUPORTE ISOLADOR REFORCADO P/APARAFUSAR C/CHAPA</t>
  </si>
  <si>
    <t>'048064</t>
  </si>
  <si>
    <t>ABRACADEIRA GUIA P/ MASTRO REFORCADA P/ 1 DESCIDA 2" - TEL-350</t>
  </si>
  <si>
    <t>'048067</t>
  </si>
  <si>
    <t>FIXADOR OMEGA EM LATAO PARA CABOS 35 MM² FURO DE 5MM</t>
  </si>
  <si>
    <t>'048070</t>
  </si>
  <si>
    <t>'048085</t>
  </si>
  <si>
    <t>BASE EM ACO GALV P/ MASTROS 1.1/2" - 4 FUROS Ø8MM TEL-064</t>
  </si>
  <si>
    <t>'0481</t>
  </si>
  <si>
    <t>ELETROFERRAGENS</t>
  </si>
  <si>
    <t>'048120</t>
  </si>
  <si>
    <t>ABRACADEIRA GUIA P/ MASTRO SIMPLES P/ 1 DESCIDA 2" - TEL-330</t>
  </si>
  <si>
    <t>'048145</t>
  </si>
  <si>
    <t>TAMPAO PARA ELETRODUTO 1", REF. TEL-5533</t>
  </si>
  <si>
    <t>'048146</t>
  </si>
  <si>
    <t>'048149</t>
  </si>
  <si>
    <t>MAO FRANCESA REFORCADA P/ ELETROCALHA 400MM</t>
  </si>
  <si>
    <t>'048150</t>
  </si>
  <si>
    <t>TAMPA DE ENCAIXE P/ ELETROCALHA CH18, 400MM</t>
  </si>
  <si>
    <t>'048151</t>
  </si>
  <si>
    <t>TAMPA DE ENCAIXE P/ ELETROCALHA CH18, 300MM</t>
  </si>
  <si>
    <t>'048152</t>
  </si>
  <si>
    <t>'0482</t>
  </si>
  <si>
    <t>'048220</t>
  </si>
  <si>
    <t>CABECOTE DE ALUMINIO FUNDIDO 2 1/2"</t>
  </si>
  <si>
    <t>'0483</t>
  </si>
  <si>
    <t>'048316</t>
  </si>
  <si>
    <t>BATERIA SELADA 12V 60AH</t>
  </si>
  <si>
    <t>'048340</t>
  </si>
  <si>
    <t>'048341</t>
  </si>
  <si>
    <t>'048342</t>
  </si>
  <si>
    <t>ISOLADOR PORCELANA TIPO ROLDANA 80X80 MM P/ 2 CABOS - MARROM</t>
  </si>
  <si>
    <t>'048365</t>
  </si>
  <si>
    <t>TERMINAL A COMPRESSAO TIPO OLHAL #70MM2</t>
  </si>
  <si>
    <t>'048390</t>
  </si>
  <si>
    <t>ELETROCALHA STANDARD PERFURADA S/ TAMPA 150X50MM - CH16</t>
  </si>
  <si>
    <t>'0484</t>
  </si>
  <si>
    <t>ELETROFERRAGENS (BUCHAS.ARRUELAS. BRACADEIRAS)</t>
  </si>
  <si>
    <t>'048444</t>
  </si>
  <si>
    <t>PARAFUSO CABEÇA QUADRADA MAQUINA GALVANIZADO A FOGO 16 X 300MM</t>
  </si>
  <si>
    <t>'048458</t>
  </si>
  <si>
    <t>'048474</t>
  </si>
  <si>
    <t>TERMINAL CABO-BARRA EM LATÃO 2 X # 240 MM2</t>
  </si>
  <si>
    <t>'0485</t>
  </si>
  <si>
    <t>'048502</t>
  </si>
  <si>
    <t>BUCHA DE ALUMINIO FUNDIDO 3/4" C/ ROSCA BSP- WETZEL OU EQUIVALENTE</t>
  </si>
  <si>
    <t>'048503</t>
  </si>
  <si>
    <t>BUCHA DE ALUMINIO FUNDIDO 1" C/ ROSCA BSP- WETZEL OU EQUIVALENTE</t>
  </si>
  <si>
    <t>'048505</t>
  </si>
  <si>
    <t>BUCHA DE ALUMINIO FUNDIDO 1 1/2" C/ ROSCA BSP- WETZEL OU EQUIVALENTE</t>
  </si>
  <si>
    <t>'048506</t>
  </si>
  <si>
    <t>BUCHA DE ALUMINIO FUNDIDO 2" C/ ROSCA BSP- WETZEL OU EQUIVALENTE</t>
  </si>
  <si>
    <t>'048508</t>
  </si>
  <si>
    <t>BUCHA DE ALUMINIO FUNDIDO 3" C/ ROSCA BSP- WETZEL OU EQUIVALENTE</t>
  </si>
  <si>
    <t>'048510</t>
  </si>
  <si>
    <t>BUCHA DE ALUMINIO FUNDIDO 4" C/ ROSCA BSP- WETZEL OU EQUIVALENTE</t>
  </si>
  <si>
    <t>'048512</t>
  </si>
  <si>
    <t>BUCHA DE ALUMINIO FUNDIDO 6" C/ ROSCA BSP- WETZEL OU EQUIVALENTE</t>
  </si>
  <si>
    <t>'048516</t>
  </si>
  <si>
    <t>ARRUELA DE ALUMINIO FUNDIDO 3/4" - WETZEL OU EQUIVALENTE</t>
  </si>
  <si>
    <t>'048517</t>
  </si>
  <si>
    <t>ARRUELA DE ALUMINIO FUNDIDO 1" - WETZEL OU EQUIVALENTE</t>
  </si>
  <si>
    <t>'048518</t>
  </si>
  <si>
    <t>ARRUELA DE ALUMINIO FUNDIDO 1 1/4" - WETZEL OU EQUIVALENTE</t>
  </si>
  <si>
    <t>'048519</t>
  </si>
  <si>
    <t>ARRUELA DE ALUMINIO FUNDIDO 1 1/2" - WETZEL OU EQUIVALENTE</t>
  </si>
  <si>
    <t>'048520</t>
  </si>
  <si>
    <t>ARRUELA DE ALUMINIO FUNDIDO 2" - WETZEL OU EQUIVALENTE</t>
  </si>
  <si>
    <t>'048522</t>
  </si>
  <si>
    <t>ARRUELA DE ALUMINIO FUNDIDO 3" - WETZEL OU EQUIVALENTE</t>
  </si>
  <si>
    <t>'048524</t>
  </si>
  <si>
    <t>ARRUELA DE ALUMINIO FUNDIDO 4" - WETZEL OU EQUIVALENTE</t>
  </si>
  <si>
    <t>'048525</t>
  </si>
  <si>
    <t>ARRUELA DE ALUMINIO FUNDIDO 6" - WETZEL OU EQUIVALENTE</t>
  </si>
  <si>
    <t>'048534</t>
  </si>
  <si>
    <t>ABRACADEIRA TIPO "U" P/ FIXACAO ELETRODUTO 3/4"</t>
  </si>
  <si>
    <t>'048538</t>
  </si>
  <si>
    <t>ABRACADEIRA ACO GALV TIPO U DIAM. 1.1/2"</t>
  </si>
  <si>
    <t>'048553</t>
  </si>
  <si>
    <t>CABECOTE DE ENTRADA 1" EM ALUMINIO FUNDIDO</t>
  </si>
  <si>
    <t>'048556</t>
  </si>
  <si>
    <t>ABRACADEIRA TIPO COPO 1" C/ PARAFUSO/BUCHA</t>
  </si>
  <si>
    <t>'0486</t>
  </si>
  <si>
    <t>'048604</t>
  </si>
  <si>
    <t>CONJ PARAFUSO, PORCA E ARRUELA LATAO 3/16 X 1"</t>
  </si>
  <si>
    <t>'048605</t>
  </si>
  <si>
    <t>CONJ PARAFUSO, PORCA E ARRUELA LATAO 1/4 X 1"</t>
  </si>
  <si>
    <t>'048606</t>
  </si>
  <si>
    <t>'048607</t>
  </si>
  <si>
    <t>'048630</t>
  </si>
  <si>
    <t>VELCRO 20 MM P/ FIXACAO DE CABOS DE REDE LOGICA</t>
  </si>
  <si>
    <t>'048634</t>
  </si>
  <si>
    <t>TAMPA DE ENCAIXE P/ ELETROCALHA CH18, 200MM</t>
  </si>
  <si>
    <t>'048665</t>
  </si>
  <si>
    <t>PARAFUSO SEXTAVADA ACO GALV 1020 1/4" X 1/2"</t>
  </si>
  <si>
    <t>'0487</t>
  </si>
  <si>
    <t>PARA-RAIOS E ACESSORIOS (CONT.)</t>
  </si>
  <si>
    <t>'048701</t>
  </si>
  <si>
    <t>BARRA CHATA EM ALUMINIO 7/8" X 1/8" X 3M (70MM2) TEL-771</t>
  </si>
  <si>
    <t>'048730</t>
  </si>
  <si>
    <t>NIPLE DUPLO ACO GALVANIZADO BSP Ø 4" (100MM)</t>
  </si>
  <si>
    <t>'048744</t>
  </si>
  <si>
    <t>CAPTOR C/ ROSCA LATAO CROM Ø 3/4" X 250MM, TEL-010</t>
  </si>
  <si>
    <t>'048747</t>
  </si>
  <si>
    <t>PARAFUSO M6X45MM, TEL-5346</t>
  </si>
  <si>
    <t>'048763</t>
  </si>
  <si>
    <t>CORDOALHA CHATA FLEX. 100X25MM 2 FUROS TEL 5701</t>
  </si>
  <si>
    <t>'048772</t>
  </si>
  <si>
    <t>'048782</t>
  </si>
  <si>
    <t>'048784</t>
  </si>
  <si>
    <t>CONJ ESTAIAMENTO TIPO RIGIDO 2M CADA ESTAIS X 2" - TEL-453</t>
  </si>
  <si>
    <t>'048790</t>
  </si>
  <si>
    <t>'048794</t>
  </si>
  <si>
    <t>BARRA CHATA AÇO GALV. FOGO 7/8"X1/8"(3M) TEL-761</t>
  </si>
  <si>
    <t>'0488</t>
  </si>
  <si>
    <t>'048860</t>
  </si>
  <si>
    <t>TERMINAL CABO-BARRA EM LATÃO # 150 MM2</t>
  </si>
  <si>
    <t>'0489</t>
  </si>
  <si>
    <t>'048917</t>
  </si>
  <si>
    <t>VERGALHAO DE ACO C/ ROSCA 1/4" P/ ELETROCALHA</t>
  </si>
  <si>
    <t>'048986</t>
  </si>
  <si>
    <t>'048987</t>
  </si>
  <si>
    <t>MAO FRANCESA REFORCADA P/ ELETROCALHA 300MM</t>
  </si>
  <si>
    <t>'048988</t>
  </si>
  <si>
    <t>ELETROCALHA STANDARD PERFURADA S/ TAMPA 400X100MM - CH16</t>
  </si>
  <si>
    <t>'0490</t>
  </si>
  <si>
    <t>DIVERSOS - CONTINUAÇÃO</t>
  </si>
  <si>
    <t>'049002</t>
  </si>
  <si>
    <t>PARAFUSO CABEÇA QUADRADA MAQUINA GALVANIZADO A FOGO 16 X 200MM</t>
  </si>
  <si>
    <t>'049028</t>
  </si>
  <si>
    <t>BANDEJA DESLIZANTE P/ RACK PADRAO 19" - 500MM</t>
  </si>
  <si>
    <t>'049064</t>
  </si>
  <si>
    <t>SAIDA HORIZONTAL P/ ELETRODUTO 3/4" PRE ZZINCADA</t>
  </si>
  <si>
    <t>'049072</t>
  </si>
  <si>
    <t>TERMINAL CABO-BARRA EM LATÃO # 240 MM2</t>
  </si>
  <si>
    <t>'0491</t>
  </si>
  <si>
    <t>'049101</t>
  </si>
  <si>
    <t>'049104</t>
  </si>
  <si>
    <t>PORCA QUADRADA DIAM. 16MM</t>
  </si>
  <si>
    <t>'049112</t>
  </si>
  <si>
    <t>TERMINAL CABO-BARRA EM LATÃO # 300 MM2</t>
  </si>
  <si>
    <t>'049123</t>
  </si>
  <si>
    <t>CANTONEIRA "ZZ" ALTA P/PERFILADO 38/38 - REF. 114-11-Z, MOPA</t>
  </si>
  <si>
    <t>'049143</t>
  </si>
  <si>
    <t>REATOR AFP INT. LÂMPADA VAPOR SÓDIO 400W/220V</t>
  </si>
  <si>
    <t>'049165</t>
  </si>
  <si>
    <t>VENTILADOR DE TETO COMERCIAL C/ ALETAS DE MADEIRA S/ LUMIN., INCL. COMANDO</t>
  </si>
  <si>
    <t>'049170</t>
  </si>
  <si>
    <t>CENTRAL DE ALARME ENDERECAVEL 4 LACOS ATE 256 ENDERECOS</t>
  </si>
  <si>
    <t>'0492</t>
  </si>
  <si>
    <t>INSUMOS ELETRICA CONTINUACAO</t>
  </si>
  <si>
    <t>'049227</t>
  </si>
  <si>
    <t>TERMINAL CABO-BARRA EM LATÃO # 10 MM2</t>
  </si>
  <si>
    <t>'049228</t>
  </si>
  <si>
    <t>TERMINAL CABO-BARRA EM LATÃO # 25 MM2</t>
  </si>
  <si>
    <t>'049241</t>
  </si>
  <si>
    <t>TERMINAL CABO-BARRA EM LATÃO # 35 MM2</t>
  </si>
  <si>
    <t>'049242</t>
  </si>
  <si>
    <t>TERMINAL CABO-BARRA EM LATÃO # ATÉ 4 MM2</t>
  </si>
  <si>
    <t>'049243</t>
  </si>
  <si>
    <t>CONECTOR PARAFUSO FENDIDO SPLIT-BOLT (KS-17) P/CABO 4 - 10MM2 - BURNDY OU EQUIVALENTE</t>
  </si>
  <si>
    <t>'049249</t>
  </si>
  <si>
    <t>SUSPENSAO VERTICAL PARA ELETROCALHA 200X100 MM</t>
  </si>
  <si>
    <t>'049274</t>
  </si>
  <si>
    <t>TE HORIZONTAL 90º PERFURADA C/ TAMPA 200X100MM - CH16</t>
  </si>
  <si>
    <t>'049275</t>
  </si>
  <si>
    <t>TE HORIZONTAL 90º PERFURADA C/ TAMPA 300X100MM - CH16</t>
  </si>
  <si>
    <t>'049277</t>
  </si>
  <si>
    <t>GUIAS HORIZONTAIS FECHADO C/ TAMPA 1U P/ RACK</t>
  </si>
  <si>
    <t>'049278</t>
  </si>
  <si>
    <t>GUIAS/ORGANIZADOR DE CABOS HORIZONTAIS FECHADO C/ TAMPA 2U P/ RACK</t>
  </si>
  <si>
    <t>'049289</t>
  </si>
  <si>
    <t>SUPORTE ANGULAR P/ELETROCALHA DE 30X10CM</t>
  </si>
  <si>
    <t>'0494</t>
  </si>
  <si>
    <t>ELETROFERRAGENS (DIVERSOS)</t>
  </si>
  <si>
    <t>'049424</t>
  </si>
  <si>
    <t>CONECTOR SPLIT BOLT 35MM2 - ACAB. NATURAL TEL 5015</t>
  </si>
  <si>
    <t>'049428</t>
  </si>
  <si>
    <t>'049459</t>
  </si>
  <si>
    <t>MASTRO TELESCOPICO C/ REDUCAO P/ 3/4" 5M - TEL-480</t>
  </si>
  <si>
    <t>'049463</t>
  </si>
  <si>
    <t>CURVA HORIZONTAL 90º PERFURADA 200X100MM - CH16</t>
  </si>
  <si>
    <t>'049464</t>
  </si>
  <si>
    <t>CURVA HORIZONTAL 90º PERFURADA 300X100MM - CH16</t>
  </si>
  <si>
    <t>'049488</t>
  </si>
  <si>
    <t>CURSOR P/FITA WALSIWA ERAFLEX</t>
  </si>
  <si>
    <t>'049492</t>
  </si>
  <si>
    <t>PARAFUSO ALLEN CABEÇA ABAULADA M16 X 45MM</t>
  </si>
  <si>
    <t>'049493</t>
  </si>
  <si>
    <t>PARAFUSO ALLEN CABEÇA ABAULADA M16 X 125MM</t>
  </si>
  <si>
    <t>'0495</t>
  </si>
  <si>
    <t>'049502</t>
  </si>
  <si>
    <t>PORCA QUADRADA PARA PARAFUSO M16</t>
  </si>
  <si>
    <t>'049503</t>
  </si>
  <si>
    <t>FITA ISOLANTE NR 33 - 19MM X 20M</t>
  </si>
  <si>
    <t>'049505</t>
  </si>
  <si>
    <t>BOCAL PORCELANA C/ ROSCA P/ LAMPADA INCANDESCENTE</t>
  </si>
  <si>
    <t>'049507</t>
  </si>
  <si>
    <t>SAPATILHA PARA CABO DE AÇO</t>
  </si>
  <si>
    <t>'049510</t>
  </si>
  <si>
    <t>TAMPA DE FERRO R2 DIM. 1070X520MM PADRAO TELEBRAS (TRAFEGO LEVE)</t>
  </si>
  <si>
    <t>'049514</t>
  </si>
  <si>
    <t>SELA PARA CRUZETA DE MADEIRA</t>
  </si>
  <si>
    <t>'049521</t>
  </si>
  <si>
    <t>CONECTOR PARAFUSO FENDIDO SPLIT-BOLT (KS-26) P/CABO 35 - 70MM2 - BURNDY OU EQUIVALENTE</t>
  </si>
  <si>
    <t>'049524</t>
  </si>
  <si>
    <t>CANTONEIRA ABAS IGUAIS DE FERRO ASTM A-36 - 3/16" X 1.1/2" X 1.1/2"</t>
  </si>
  <si>
    <t>'049537</t>
  </si>
  <si>
    <t>PARAFUSO ALLEN CABEÇA ABAULADA M16 X 150MM</t>
  </si>
  <si>
    <t>'049565</t>
  </si>
  <si>
    <t>CABECOTE DE ALUMINIO FUNDIDO 3"</t>
  </si>
  <si>
    <t>'049566</t>
  </si>
  <si>
    <t>CABECOTE DE ALUMINIO FUNDIDO 3/4"</t>
  </si>
  <si>
    <t>'049568</t>
  </si>
  <si>
    <t>CABECOTE DE ALUMINIO FUNDIDO 1 1/2"</t>
  </si>
  <si>
    <t>'049570</t>
  </si>
  <si>
    <t>CABECOTE DE ALUMINIO FUNDIDO 1 1/4"</t>
  </si>
  <si>
    <t>'0496</t>
  </si>
  <si>
    <t>'049606</t>
  </si>
  <si>
    <t>CANTONEIRA ABAS IGUAIS DE FERRO ASTM A-36 - 3/16" X 1" X 1"</t>
  </si>
  <si>
    <t>'049626</t>
  </si>
  <si>
    <t>SOQUETE ANTI-VIBRATORIO P/LAMP FLUOR/LED PANAM/SIMILAR</t>
  </si>
  <si>
    <t>'049633</t>
  </si>
  <si>
    <t>ARRUELA QUADRADA 38 X 38 X 3MM, C/ FURO 18MM.</t>
  </si>
  <si>
    <t>'049645</t>
  </si>
  <si>
    <t>CRUZETA DE MADEIRA P/ POSTE 90 X 112,5 X 2400 MM</t>
  </si>
  <si>
    <t>'049654</t>
  </si>
  <si>
    <t>OLHAL DE FERRO GALVANIZADO C/ PARAFUSO 16X200MM</t>
  </si>
  <si>
    <t>'049666</t>
  </si>
  <si>
    <t>CANTONEIRA ABAS IGUAIS DE FERRO ASTM A-36 - 3/16" X 1.1/4" X 1.1/4"</t>
  </si>
  <si>
    <t>'049674</t>
  </si>
  <si>
    <t>CABECOTE DE ALUMINIO FUNDIDO 4"</t>
  </si>
  <si>
    <t>'049679</t>
  </si>
  <si>
    <t>FITA ISOLANTE AUTO FUSAO, C/10M</t>
  </si>
  <si>
    <t>'049681</t>
  </si>
  <si>
    <t>TERMINAL MECANICO P/CABO 16MM2</t>
  </si>
  <si>
    <t>'049686</t>
  </si>
  <si>
    <t>NIPLE PVC DUPLO 4"</t>
  </si>
  <si>
    <t>'049694</t>
  </si>
  <si>
    <t>ARMACAO SECUNDARIA 1 ESTRIBO C/HASTE 16X150MM</t>
  </si>
  <si>
    <t>'049695</t>
  </si>
  <si>
    <t>CABECOTE DE ALUMINIO FUNDIDO 6"</t>
  </si>
  <si>
    <t>'049696</t>
  </si>
  <si>
    <t>NIPLE PVC DUPLO 6"</t>
  </si>
  <si>
    <t>'0497</t>
  </si>
  <si>
    <t>'049709</t>
  </si>
  <si>
    <t>PARAFUSO ALLEN CABEÇA ABAULADA M10 X 150MM</t>
  </si>
  <si>
    <t>'049729</t>
  </si>
  <si>
    <t>ELETROCALHA STANDARD PERFURADA S/ TAMPA 300X100MM - CH16</t>
  </si>
  <si>
    <t>'049774</t>
  </si>
  <si>
    <t>PINO DE CRUZETA 19MM P/ISOLADOR DE DISTRIBUICAO</t>
  </si>
  <si>
    <t>'049791</t>
  </si>
  <si>
    <t>MAO FRANCESA 38X38MM SIMPLES P/ ELETROCALHA 200MM</t>
  </si>
  <si>
    <t>'0498</t>
  </si>
  <si>
    <t>'049803</t>
  </si>
  <si>
    <t>TERMINAL CABO-BARRA EM LATÃO # 6 MM2</t>
  </si>
  <si>
    <t>'049804</t>
  </si>
  <si>
    <t>TERMINAL CABO-BARRA EM LATÃO # 16 MM2</t>
  </si>
  <si>
    <t>'049805</t>
  </si>
  <si>
    <t>TERMINAL CABO-BARRA EM LATÃO # 50 MM2</t>
  </si>
  <si>
    <t>'049806</t>
  </si>
  <si>
    <t>TERMINAL CABO-BARRA EM LATÃO # 70 MM2</t>
  </si>
  <si>
    <t>'049807</t>
  </si>
  <si>
    <t>TERMINAL CABO-BARRA EM LATÃO # 95 MM2</t>
  </si>
  <si>
    <t>'049809</t>
  </si>
  <si>
    <t>TERMINAL CABO-BARRA EM LATÃO # 120 MM2</t>
  </si>
  <si>
    <t>'049811</t>
  </si>
  <si>
    <t>TERMINAL CABO-BARRA EM LATÃO # 185 MM2</t>
  </si>
  <si>
    <t>'049812</t>
  </si>
  <si>
    <t>TERMINAL CABO-BARRA EM LATÃO 2 X # 185 MM2</t>
  </si>
  <si>
    <t>'049818</t>
  </si>
  <si>
    <t>ARRUELA LISA EM LATAO 1/4"</t>
  </si>
  <si>
    <t>'049860</t>
  </si>
  <si>
    <t>ACIONADOR MANUAL DE ALARME ENDERECAVEL TP QUEBRA VIDRO</t>
  </si>
  <si>
    <t>'049861</t>
  </si>
  <si>
    <t>'049897</t>
  </si>
  <si>
    <t>CINTA CIRCULAR ACO GALVANIZADO 200MM</t>
  </si>
  <si>
    <t>'0499</t>
  </si>
  <si>
    <t>DIVERSOS (CONT.)</t>
  </si>
  <si>
    <t>'049905</t>
  </si>
  <si>
    <t>SUPORTE P/ TRANSFORMADOR EM LIGA DE ALUMINIO P/ POSTE CONCRETO CIRCULAR - 225MM</t>
  </si>
  <si>
    <t>'049959</t>
  </si>
  <si>
    <t>TERMINAL CABO-BARRA EM LATAO 2X # 300MM2</t>
  </si>
  <si>
    <t>INSUMOS DE REDE LOGICA / TELEFONIA/ CFTV/ SOM</t>
  </si>
  <si>
    <t>CABOS E CONEXOES</t>
  </si>
  <si>
    <t>'050105</t>
  </si>
  <si>
    <t>PATCH CORD U/UTP GIGALAN RJ-45 CAT 6 - 1.50 M</t>
  </si>
  <si>
    <t>'050126</t>
  </si>
  <si>
    <t>PATCH CORD U/UTP MULTILAN RJ-45 CAT 5E - 1.50 M</t>
  </si>
  <si>
    <t>'050128</t>
  </si>
  <si>
    <t>CONECTOR RJ45 CAT 5E MACHO - PARA REDE DE DADOS</t>
  </si>
  <si>
    <t>'050161</t>
  </si>
  <si>
    <t>CABO TELEFONICO CI C/ 100 PARES Ø 50 MM</t>
  </si>
  <si>
    <t>'050163</t>
  </si>
  <si>
    <t>PRENSA CABOS PARA ELETRODUTO 1/2"</t>
  </si>
  <si>
    <t>'050164</t>
  </si>
  <si>
    <t>PRENSA CABOS PARA ELETRODUTO 1"</t>
  </si>
  <si>
    <t>'050167</t>
  </si>
  <si>
    <t>PATCH CORD U/UTP GIGALAN RJ-45 CAT 6 - 3.00 M</t>
  </si>
  <si>
    <t>'050187</t>
  </si>
  <si>
    <t>CABO TELEFONICO CI C/ 50 PARES Ø 50 MM</t>
  </si>
  <si>
    <t>'050188</t>
  </si>
  <si>
    <t>PATCH CORD U/UTP MULTILAN RJ-45 CAT 5E - 3.00 M</t>
  </si>
  <si>
    <t>'0510</t>
  </si>
  <si>
    <t>TOMADAS</t>
  </si>
  <si>
    <t>'051008</t>
  </si>
  <si>
    <t>ESPELHO 4X2" C/ 1 CONECTOR RJ-45 FEMEA CAT 5E</t>
  </si>
  <si>
    <t>'051015</t>
  </si>
  <si>
    <t>TOMADA TELEFONE COM CONECTOR RJ11</t>
  </si>
  <si>
    <t>'051016</t>
  </si>
  <si>
    <t>TOMADA COAXIAL 75 OHMS PARA TV C/ ESPELHO 4X2"</t>
  </si>
  <si>
    <t>'051033</t>
  </si>
  <si>
    <t>ESPELHO 4" X 4" C/ 2 CONECTORES RJ-45 FEMEA CAT. 6</t>
  </si>
  <si>
    <t>'051046</t>
  </si>
  <si>
    <t>ESPELHO 4" X 4" C/ 2 CONECTORES RJ45 FEMEA CAT. 5E</t>
  </si>
  <si>
    <t>'051048</t>
  </si>
  <si>
    <t>ESPELHO 4" X 2" C/ 1 CONECTOR RJ-45 FEMEA CAT. 6</t>
  </si>
  <si>
    <t>'051053</t>
  </si>
  <si>
    <t>CALHA PARA 6 TOMADAS FIXACAO PADRAO 19" - 20A</t>
  </si>
  <si>
    <t>'051054</t>
  </si>
  <si>
    <t>CALHA PARA 8 TOMADAS FIXACAO PADRAO 19" - 20A</t>
  </si>
  <si>
    <t>'0520</t>
  </si>
  <si>
    <t>'052004</t>
  </si>
  <si>
    <t>PATCH PANEL DE EMENDA RJ45/RJ45 24 PORTAS CAT 5E</t>
  </si>
  <si>
    <t>'052011</t>
  </si>
  <si>
    <t>KIT COM 4 RODIZIO (2 C/ TRAVAS)</t>
  </si>
  <si>
    <t>'052017</t>
  </si>
  <si>
    <t>RACK DE PISO FECHADO PADRAO 19" - 32US X 670MM - CONFECCIONADO EM ACO SAE 1020, PORTA FRONTAL E VISOR EM ACRILICO E CHAVE YALE, FECHAMENTO TRASEIRO E LATERAIS REMOVIVEIS COM VENTILACAO, PINTURA EPOXI</t>
  </si>
  <si>
    <t>'052030</t>
  </si>
  <si>
    <t>BANDEJA FIXACAO SIMPLES 19" - 1 U X 290MM</t>
  </si>
  <si>
    <t>'052031</t>
  </si>
  <si>
    <t>MINI RACK DE PAREDE PADRAO 19" - 8 US X 470MM - CONFECCIONADO EM ACO SAE 1020, PORTA FRONTAL E VISOR EM ACRILICO, LATERAIS REMOVIVEIS COM VENTILACAO, PINTURA EPOXI</t>
  </si>
  <si>
    <t>'052036</t>
  </si>
  <si>
    <t>PATCH PANEL RJ45/IDC 48 PORTAS CAT 5E, D-LINK, AMP, CABLIX, MAXI TELECOM, TILFLEX OU EQUIVALENTE</t>
  </si>
  <si>
    <t>'052041</t>
  </si>
  <si>
    <t>PATCH PANEL RJ45/IDC 24 PORTAS CAT 5E, D-LINK, AMP, CABLIX, MAXI TELECOM, TILFLEX OU EQUIVALENTE</t>
  </si>
  <si>
    <t>'052053</t>
  </si>
  <si>
    <t>BANDEJA FIXACAO SIMPLES 19" - 2 U'S X 390MM</t>
  </si>
  <si>
    <t>'052076</t>
  </si>
  <si>
    <t>MINI RACK DE PAREDE PADRAO 19" - 6USX470MM - CONFECCIONADO EM ACO SAE 1020, PORTA FRONTAL E VISOR EM ACRILICO, LATERAIS REMOVIVEIS COM VENTILACAO, PINTURA EPOXI</t>
  </si>
  <si>
    <t>'052078</t>
  </si>
  <si>
    <t>KIT 4 VENTILADORES BIVOLT P/ RACK INDOOR</t>
  </si>
  <si>
    <t>'0521</t>
  </si>
  <si>
    <t>EQUIPAMENTOS (CONT)</t>
  </si>
  <si>
    <t>'052103</t>
  </si>
  <si>
    <t>SWITCH 48 PORTAS RJ 10/100 + 2 10/100/1000</t>
  </si>
  <si>
    <t>'052118</t>
  </si>
  <si>
    <t>NO BREAK 1,44KVA (980W) 120V SENOIDAL P/ RACK 19"</t>
  </si>
  <si>
    <t>'052121</t>
  </si>
  <si>
    <t>MINI RACK DE PAREDE PADRAO 19" - 12US X 570MM - CONFECCIONADO EM ACO SAE 1020, PORTA FRONTAL E VISOR EM ACRILICO, LATERAIS REMOVIVEIS COM VENTILACAO, PINTURA EPOXI</t>
  </si>
  <si>
    <t>'052123</t>
  </si>
  <si>
    <t>SWITCH 24 RJ 10/100 + 2 10/100/1000</t>
  </si>
  <si>
    <t>'052125</t>
  </si>
  <si>
    <t>RACK DE PISO FECHADO PADRAO 19" - 40US X 670M - CONFECCIONADO EM ACO SAE 1020, PORTA FRONTAL E VISOR EM ACRILICO E CHAVE YALE, FECHAMENTO TRASEIRO E LATERAIS REMOVIVEIS COM VENTILACAO, PINTURA EPOXI</t>
  </si>
  <si>
    <t>'052126</t>
  </si>
  <si>
    <t>PATCH PANEL RJ45/IDC 48 PORTAS CAT 6, D-LINK, AMP, CABLIX, MAXI TELECOM, TILFLEX OU EQUIVALENTE</t>
  </si>
  <si>
    <t>'052132</t>
  </si>
  <si>
    <t>RACK DE PISO FECHADO PADRAO 19" - 36U´S X 670MM - CONFECCIONADO EM ACO SAE 1020, PORTA FRONTAL E VISOR EM ACRILICO E CHAVE YALE, FECHAMENTO TRASEIRO E LATERAIS REMOVIVEIS COM VENTILACAO, PINTURA EPOXI</t>
  </si>
  <si>
    <t>'052150</t>
  </si>
  <si>
    <t>MINI RACK DE PAREDE PADRAO 19" - 16US X 570MM - CONFECCIONADO EM ACO SAE 1020, PORTA FRONTAL E VISOR EM ACRILICO, LATERAIS REMOVIVEIS COM VENTILACAO, PINTURA EPOXI</t>
  </si>
  <si>
    <t>'052164</t>
  </si>
  <si>
    <t>RACK DE PISO FECHADO PADRAO 19" - 44US X 670MM - CONFECCIONADO EM AÇO SAE 1020 1,5MM, PORTA FRONTAL EMBUTIDA, VISOR FUMÊ 2,0MM,FECHADURA ESCAMOTEÁVEL,ALETAS DE VENTILAÇÃO, PINTURA EPÓXI PÓ TEXTURIZADA</t>
  </si>
  <si>
    <t>'0540</t>
  </si>
  <si>
    <t>'054003</t>
  </si>
  <si>
    <t>'054010</t>
  </si>
  <si>
    <t>'054024</t>
  </si>
  <si>
    <t>GUIA DE CABOS VERTICAL P/ RACK ABERTO 40 U'S</t>
  </si>
  <si>
    <t>'054025</t>
  </si>
  <si>
    <t>GUIA DE CABOS VERTICAL P/ RACK ABERTO 44 U'S</t>
  </si>
  <si>
    <t>'054062</t>
  </si>
  <si>
    <t>BANDEJA FIXACAO DUPLA 19" - 1U X 500MM</t>
  </si>
  <si>
    <t>'054063</t>
  </si>
  <si>
    <t>KIT 2 VENTILADORES BIVOLT P/ RACK INDOOR</t>
  </si>
  <si>
    <t>'054090</t>
  </si>
  <si>
    <t>NO BREAK 2,2KVA (1,98KW) 220V SENOIDAL P/ RACK 19"</t>
  </si>
  <si>
    <t>INSUMOS DE HIDRAULICA</t>
  </si>
  <si>
    <t>TUBOS (CONCRETO)</t>
  </si>
  <si>
    <t>TUBO DE CONCRETO SIMPLES DIAM. 30CM - PS1 PONTA E BOLSA</t>
  </si>
  <si>
    <t>'060104</t>
  </si>
  <si>
    <t>TUBO DE CONCRETO SIMPLES DIAM. 20CM - PS1 - PONTA E BOLSA</t>
  </si>
  <si>
    <t>'0602</t>
  </si>
  <si>
    <t>TUBOS (CONCRETO-CONT.)</t>
  </si>
  <si>
    <t>'060241</t>
  </si>
  <si>
    <t>BUJAO DE ACO GALVANIZADO 2 1/2"</t>
  </si>
  <si>
    <t>'060242</t>
  </si>
  <si>
    <t>BUJAO DE ACO GALVANIZADO 3"</t>
  </si>
  <si>
    <t>'060243</t>
  </si>
  <si>
    <t>BUJAO DE ACO GALVANIZADO 4"</t>
  </si>
  <si>
    <t>'0604</t>
  </si>
  <si>
    <t>TUBOS (AÇO GALVANIZADO E CONEXÕES)</t>
  </si>
  <si>
    <t>'060406</t>
  </si>
  <si>
    <t>LUVA DE REDUCAO ACO GALV 4X2 1/2"</t>
  </si>
  <si>
    <t>'060443</t>
  </si>
  <si>
    <t>NIPLE DUPLO ACO GALVANIZADO BSP Ø 2.1/2" (65MM)</t>
  </si>
  <si>
    <t>'0605</t>
  </si>
  <si>
    <t>'060501</t>
  </si>
  <si>
    <t>TUBO DE ACO GALVANIZADO 21,30 X 2,25MM (1/2") LEVE</t>
  </si>
  <si>
    <t>'060502</t>
  </si>
  <si>
    <t>TUBO DE ACO GALVANIZADO 26,90 X 2,25MM (3/4") LEVE</t>
  </si>
  <si>
    <t>'060503</t>
  </si>
  <si>
    <t>TUBO DE ACO GALVANIZADO 33,40 X 2,65MM (1") LEVE</t>
  </si>
  <si>
    <t>'060504</t>
  </si>
  <si>
    <t>TUBO DE ACO GALVANIZADO 42,40 X 2,65MM (1 1/4") LEVE</t>
  </si>
  <si>
    <t>'060505</t>
  </si>
  <si>
    <t>TUBO DE ACO GALVANIZADO 48,30 X 3,00MM (1 1/2") LEVE</t>
  </si>
  <si>
    <t>'060506</t>
  </si>
  <si>
    <t>TUBO DE ACO GALVANIZADO 60,30 X 3,00MM (2") LEVE</t>
  </si>
  <si>
    <t>'060507</t>
  </si>
  <si>
    <t>TUBO DE ACO GALVANIZADO 76,10 X 3,35MM (2 1/2") LEVE</t>
  </si>
  <si>
    <t>'060508</t>
  </si>
  <si>
    <t>TUBO DE ACO GALVANIZADO 88,90 X 3,35MM (3") LEVE</t>
  </si>
  <si>
    <t>'060509</t>
  </si>
  <si>
    <t>TUBO DE ACO GALVANIZADO 114,30 X 3,75MM (4") LEVE</t>
  </si>
  <si>
    <t>'060517</t>
  </si>
  <si>
    <t>TE 90 ACO GALVANIZADO BSP Ø 2" (50MM)</t>
  </si>
  <si>
    <t>'060518</t>
  </si>
  <si>
    <t>TE 90 ACO GALVANIZADO BSP Ø 2.1/2" (65MM)</t>
  </si>
  <si>
    <t>'060519</t>
  </si>
  <si>
    <t>TE 90 ACO GALVANIZADO BSP Ø 3" (75MM)</t>
  </si>
  <si>
    <t>'060528</t>
  </si>
  <si>
    <t>COTOVELO 90 ACO GALVANIZADO DE 2" (50MM)</t>
  </si>
  <si>
    <t>'060545</t>
  </si>
  <si>
    <t>COTOVELO 90° DE FERRO GALVANIZADO Ø 80MM (3")</t>
  </si>
  <si>
    <t>'060546</t>
  </si>
  <si>
    <t>COTOVELO 90° DE FERRO GALVANIZADO Ø 65MM (2.1/2")</t>
  </si>
  <si>
    <t>'060585</t>
  </si>
  <si>
    <t>COTOVELO 45° DE FERRO GALVANIZADO Ø 50MM (2")</t>
  </si>
  <si>
    <t>'060596</t>
  </si>
  <si>
    <t>COTOVELO 45° DE FERRO GALVANIZADO Ø 80MM (3")</t>
  </si>
  <si>
    <t>'060598</t>
  </si>
  <si>
    <t>COTOVELO 45° DE FERRO GALVANIZADO Ø 65MM (2.1/2")</t>
  </si>
  <si>
    <t>'0607</t>
  </si>
  <si>
    <t>'060712</t>
  </si>
  <si>
    <t>COTOVELO 90° DE FERRO GALVANIZADO Ø 100MM (4")</t>
  </si>
  <si>
    <t>'060719</t>
  </si>
  <si>
    <t>COTOVELO 45° DE FERRO GALVANIZADO Ø 100MM (4")</t>
  </si>
  <si>
    <t>'0609</t>
  </si>
  <si>
    <t>TUBOS ( FERRO GALVANIZADO)</t>
  </si>
  <si>
    <t>'060906</t>
  </si>
  <si>
    <t>TE 90 ACO GALVANIZADO BSP Ø 4" (100MM)</t>
  </si>
  <si>
    <t>'0610</t>
  </si>
  <si>
    <t>TUBOS (FERRO FUNDIDO E CONEXÕES)</t>
  </si>
  <si>
    <t>'061004</t>
  </si>
  <si>
    <t>TUBO DE FERRO FUNDIDO DE 150MM PONTA E BOLSA (PB) - "TB SME"</t>
  </si>
  <si>
    <t>'0621</t>
  </si>
  <si>
    <t>TUBOS (PVC RÍGIDO E CONEXÕES)</t>
  </si>
  <si>
    <t>'062101</t>
  </si>
  <si>
    <t>ADAPTADOR PVC SOLD.FLANGES LIVRES P/CX.AGUA 20MM</t>
  </si>
  <si>
    <t>'062102</t>
  </si>
  <si>
    <t>'062103</t>
  </si>
  <si>
    <t>'062104</t>
  </si>
  <si>
    <t>ADAPTADOR PVC SOLD.FLANGES LIVRES P/CX.AGUA 40MM</t>
  </si>
  <si>
    <t>'062105</t>
  </si>
  <si>
    <t>ADAPTADOR PVC SOLD.FLANGES LIVRES P/CX.AGUA 50MM</t>
  </si>
  <si>
    <t>'062106</t>
  </si>
  <si>
    <t>ADAPTADOR PVC SOLD.FLANGES LIVRES P/CX.AGUA 60MM</t>
  </si>
  <si>
    <t>'062107</t>
  </si>
  <si>
    <t>ADAPTADOR PVC SOLD.FLANGES LIVRES P/CX.AGUA 75MM</t>
  </si>
  <si>
    <t>'062111</t>
  </si>
  <si>
    <t>ADAPTADOR PVC SOLDAVEL PARA REGISTRO 25MM X 3/4"</t>
  </si>
  <si>
    <t>'062112</t>
  </si>
  <si>
    <t>'062116</t>
  </si>
  <si>
    <t>ADAPTADOR PVC SOLDAVEL PARA REGISTRO 50MM X 1 1/2"</t>
  </si>
  <si>
    <t>'062122</t>
  </si>
  <si>
    <t>BUCHA DE REDUCAO PVC SOLDAVEL LONGA 32X25MM</t>
  </si>
  <si>
    <t>'062129</t>
  </si>
  <si>
    <t>BUCHA DE REDUCAO PVC SOLDAVEL LONGA 50X32MM</t>
  </si>
  <si>
    <t>'062187</t>
  </si>
  <si>
    <t>JOELHO DE REDUCAO 90 PVC SOLDAVEL DE 32X25MM</t>
  </si>
  <si>
    <t>TUBOS (PVC RÍGIDO E CONEXÕES) - CONT.</t>
  </si>
  <si>
    <t>'062319</t>
  </si>
  <si>
    <t>JOELHO 90 PVC SOLD/ROSCA REDUCAO 25X3/4"</t>
  </si>
  <si>
    <t>'062321</t>
  </si>
  <si>
    <t>JOELHO DE REDUCAO 90 PVC SOLD/ROSCA DE 25X1/2"</t>
  </si>
  <si>
    <t>'062324</t>
  </si>
  <si>
    <t>LUVA PVC SOLDAVEL/ROSCA DE 25X3/4"</t>
  </si>
  <si>
    <t>'062375</t>
  </si>
  <si>
    <t>'0624</t>
  </si>
  <si>
    <t>TUBOS (PVC RIGIDO TP ESGOTO)</t>
  </si>
  <si>
    <t>'062420</t>
  </si>
  <si>
    <t>CURVA 90° CURTA PVC ESGOTO 40MM</t>
  </si>
  <si>
    <t>'062423</t>
  </si>
  <si>
    <t>CURVA 90° CURTA PVC ESGOTO 100MM</t>
  </si>
  <si>
    <t>'062430</t>
  </si>
  <si>
    <t>'062440</t>
  </si>
  <si>
    <t>JOELHO 90 C/VISITA PVC ESG 100X50MM</t>
  </si>
  <si>
    <t>'062472</t>
  </si>
  <si>
    <t>PLUG PVC ESGOTO DE 100MM</t>
  </si>
  <si>
    <t>'062482</t>
  </si>
  <si>
    <t>TUBOS (PVC RIGIDO SOLDAVEL E ESGOTO COM CONEXOES)</t>
  </si>
  <si>
    <t>TUBO DE PVC SOLDAVEL MARROM 20MM (AGUA FRIA) - TIGRE, AMANCO OU EQUIVALENTE</t>
  </si>
  <si>
    <t>TUBO DE PVC SOLDAVEL MARROM 40MM (AGUA FRIA) - TIGRE, AMANCO OU EQUIVALENTE</t>
  </si>
  <si>
    <t>TUBO DE PVC SOLDAVEL MARROM 50MM (AGUA FRIA) - TIGRE, AMANCO OU EQUIVALENTE</t>
  </si>
  <si>
    <t>'062506</t>
  </si>
  <si>
    <t>TUBO DE PVC SOLDAVEL MARROM 60MM (AGUA FRIA) - TIGRE, AMANCO OU EQUIVALENTE</t>
  </si>
  <si>
    <t>'062507</t>
  </si>
  <si>
    <t>TUBO DE PVC SOLDAVEL MARROM 75MM (AGUA FRIA) - TIGRE, AMANCO OU EQUIVALENTE</t>
  </si>
  <si>
    <t>'062508</t>
  </si>
  <si>
    <t>TUBO DE PVC SOLDAVEL MARROM 85MM (AGUA FRIA) - TIGRE, AMANCO OU EQUIVALENTE</t>
  </si>
  <si>
    <t>'062511</t>
  </si>
  <si>
    <t>'062512</t>
  </si>
  <si>
    <t>'062514</t>
  </si>
  <si>
    <t>JOELHO 90 DE PVC SOLDAVEL DE 50MM</t>
  </si>
  <si>
    <t>'062520</t>
  </si>
  <si>
    <t>TE DE PVC SOLDAVEL DE 25MM</t>
  </si>
  <si>
    <t>'062521</t>
  </si>
  <si>
    <t>'062530</t>
  </si>
  <si>
    <t>'062531</t>
  </si>
  <si>
    <t>'062532</t>
  </si>
  <si>
    <t>TUBO DE ESGOTO PRIMARIO DE PVC BRANCO SERIE NORMAL (3") - 75MM - TIGRE, AMANCO OU EQUIVALENTE</t>
  </si>
  <si>
    <t>'062533</t>
  </si>
  <si>
    <t>'062534</t>
  </si>
  <si>
    <t>TUBO DE ESGOTO PRIMARIO DE PVC BRANCO SERIE NORMAL (6") - 150MM - TIGRE, AMANCO OU EQUIVALENTE</t>
  </si>
  <si>
    <t>'062535</t>
  </si>
  <si>
    <t>'062536</t>
  </si>
  <si>
    <t>JOELHO 45 DE PVC P/ ESGOTO DE 40MM</t>
  </si>
  <si>
    <t>'062540</t>
  </si>
  <si>
    <t>JOELHO 90 DE PVC P/ ESGOTO DE 40MM</t>
  </si>
  <si>
    <t>'062542</t>
  </si>
  <si>
    <t>JOELHO 90 DE PVC P/ ESGOTO DE 75MM</t>
  </si>
  <si>
    <t>'062543</t>
  </si>
  <si>
    <t>JOELHO 90 DE PVC P/ ESGOTO DE 100MM</t>
  </si>
  <si>
    <t>'062544</t>
  </si>
  <si>
    <t>TE 90° PVC RIGIDO P/ ESGOTO DE 40MM (1 1/2")</t>
  </si>
  <si>
    <t>'062547</t>
  </si>
  <si>
    <t>'062549</t>
  </si>
  <si>
    <t>TUBO DE PVC DE 1 1/2" P/ DESCARGA</t>
  </si>
  <si>
    <t>'062570</t>
  </si>
  <si>
    <t>'062577</t>
  </si>
  <si>
    <t>'062588</t>
  </si>
  <si>
    <t>TE DE PVC SOLDAVEL DE 32X25MM</t>
  </si>
  <si>
    <t>'062594</t>
  </si>
  <si>
    <t>JOELHO 45 DE PVC SOLDAVEL DE 25MM</t>
  </si>
  <si>
    <t>'0626</t>
  </si>
  <si>
    <t>TUBOS (PVC RIGIDO E CONEXOES - CONT.)</t>
  </si>
  <si>
    <t>'062674</t>
  </si>
  <si>
    <t>'0627</t>
  </si>
  <si>
    <t>TUBOS (PVC RIGIDO E CONEXOES-ROSCAVEL)</t>
  </si>
  <si>
    <t>'062702</t>
  </si>
  <si>
    <t>TUBO PVC RIGIDO ROSCAVEL DE 3/4"</t>
  </si>
  <si>
    <t>'062703</t>
  </si>
  <si>
    <t>TUBO PVC RIGIDO ROSCAVEL DE 1"</t>
  </si>
  <si>
    <t>'0628</t>
  </si>
  <si>
    <t>'062813</t>
  </si>
  <si>
    <t>LUVA PVC ROSCAVEL DE 3/4"</t>
  </si>
  <si>
    <t>'062814</t>
  </si>
  <si>
    <t>LUVA PVC ROSCAVEL DE 1"</t>
  </si>
  <si>
    <t>'062890</t>
  </si>
  <si>
    <t>JOELHO 90 PVC ROSCAVEL C/ BUCHA DE LATAO 3/4"</t>
  </si>
  <si>
    <t>'0630</t>
  </si>
  <si>
    <t>TUBO DE COBRE E CONEXOES</t>
  </si>
  <si>
    <t>'063043</t>
  </si>
  <si>
    <t>TUBO DE COBRE FLEXIVEL 3/8" PAREDE 0,79MM (1/32") - 0,193 KG/M</t>
  </si>
  <si>
    <t>'063096</t>
  </si>
  <si>
    <t>TUBO DE COBRE FLEXIVEL 3/4" PAREDE 0,79MM (1/32")</t>
  </si>
  <si>
    <t>'0631</t>
  </si>
  <si>
    <t>TUBO DE COBRE E CONEXOES (CONT.)</t>
  </si>
  <si>
    <t>'063108</t>
  </si>
  <si>
    <t>TUBO DE COBRE RIGIDO 7/8" PAREDE 1/32 (0,478 KG/M)</t>
  </si>
  <si>
    <t>'063109</t>
  </si>
  <si>
    <t>TUBO DE COBRE RIGIDO 1.1/8" PAREDE 1/32 (0,619 KG/M)</t>
  </si>
  <si>
    <t>'063148</t>
  </si>
  <si>
    <t>TUBO DE COBRE FLEXIVEL 1/4" PAREDE 0,79MM (1/32")</t>
  </si>
  <si>
    <t>'063149</t>
  </si>
  <si>
    <t>TUBO DE COBRE FLEXIVEL 1/2" PAREDE 0,79MM (1/32") - 0,264 KG/M</t>
  </si>
  <si>
    <t>'063150</t>
  </si>
  <si>
    <t>TUBO DE COBRE FLEXIVEL 5/8" PAREDE 0,79MM (1/32") - 0,334 KG/M</t>
  </si>
  <si>
    <t>'063164</t>
  </si>
  <si>
    <t>TUBO DE COBRE RIGIDO 1.5/8" PAREDE 1/32" (0,904 KG/M)</t>
  </si>
  <si>
    <t>'063165</t>
  </si>
  <si>
    <t>TUBO DE COBRE RIGIDO 1.3/8" PAREDE 1/32" (0,761 KG/M)</t>
  </si>
  <si>
    <t>'0634</t>
  </si>
  <si>
    <t>TUBOS (PVC E CONEXOES - CONT.)</t>
  </si>
  <si>
    <t>'063480</t>
  </si>
  <si>
    <t>BACIA SANITÁRIA CONVENCIONAL RAVENA P9, DECA</t>
  </si>
  <si>
    <t>'0635</t>
  </si>
  <si>
    <t>REGISTROS</t>
  </si>
  <si>
    <t>'063501</t>
  </si>
  <si>
    <t>REGISTRO DE GAVETA BRUTO 15MM - 1/2"</t>
  </si>
  <si>
    <t>'063502</t>
  </si>
  <si>
    <t>REGISTRO DE GAVETA BRUTO 20MM - 3/4"</t>
  </si>
  <si>
    <t>'063503</t>
  </si>
  <si>
    <t>'063504</t>
  </si>
  <si>
    <t>REGISTRO DE GAVETA BRUTO 32MM - 1.1/4"</t>
  </si>
  <si>
    <t>'063505</t>
  </si>
  <si>
    <t>REGISTRO DE GAVETA BRUTO 40MM - 1.1/2"</t>
  </si>
  <si>
    <t>'063506</t>
  </si>
  <si>
    <t>REGISTRO DE GAVETA BRUTO 50MM - 2"</t>
  </si>
  <si>
    <t>'063507</t>
  </si>
  <si>
    <t>REGISTRO DE GAVETA BRUTO 65MM - 2.1/2"</t>
  </si>
  <si>
    <t>'063508</t>
  </si>
  <si>
    <t>REGISTRO DE GAVETA BRUTO 80MM - 3"</t>
  </si>
  <si>
    <t>'063515</t>
  </si>
  <si>
    <t>REGISTRO DE GAVETA CROMADO 1/2" COM CANOPLA</t>
  </si>
  <si>
    <t>'063516</t>
  </si>
  <si>
    <t>REGISTRO DE GAVETA CROMADO 3/4" COM CANOPLA</t>
  </si>
  <si>
    <t>'063517</t>
  </si>
  <si>
    <t>REGISTRO DE GAVETA CROMADO 1" COM CANOPLA</t>
  </si>
  <si>
    <t>'063518</t>
  </si>
  <si>
    <t>REGISTRO DE GAVETA CROMADO 1 1/2" COM CANOPLA</t>
  </si>
  <si>
    <t>'063520</t>
  </si>
  <si>
    <t>REGISTRO DE PRESSAO CROMADO COM ACABAMENTO 1/2"</t>
  </si>
  <si>
    <t>'063521</t>
  </si>
  <si>
    <t>REGISTRO DE PRESSAO CROMADO COM ACABAMENTO 3/4"</t>
  </si>
  <si>
    <t>'063523</t>
  </si>
  <si>
    <t>REGISTRO DE GAVETA CROMADO 1 1/4" COM CANOPLA</t>
  </si>
  <si>
    <t>'063530</t>
  </si>
  <si>
    <t>REGISTRO DE PRESSAO BRUTO COM VOLANTE 3/4"</t>
  </si>
  <si>
    <t>'063533</t>
  </si>
  <si>
    <t>REGISTRO DE ESFERA C/ BORBOLETA 3/4" BR 33 TIGRE</t>
  </si>
  <si>
    <t>'063536</t>
  </si>
  <si>
    <t>REGISTRO PRESSAO BRUTO COM VOLANTE 1/2"</t>
  </si>
  <si>
    <t>'063567</t>
  </si>
  <si>
    <t>REGISTRO DE GAVETA BRUTO 100MM - 4"</t>
  </si>
  <si>
    <t>'0640</t>
  </si>
  <si>
    <t>VÁLVULAS</t>
  </si>
  <si>
    <t>'064001</t>
  </si>
  <si>
    <t>VALVULA DE ESCOAMENTO P/ PIA AMERICANA 1.1/2 X 3.3/4'</t>
  </si>
  <si>
    <t>'064002</t>
  </si>
  <si>
    <t>VALVULA DE SAIDA PARA LAVATORIO CROMADA 1"</t>
  </si>
  <si>
    <t>'064003</t>
  </si>
  <si>
    <t>VALVULA DE ESCOAMENTO P/ PIA OU TANQUE 1.1/4" CROMADA</t>
  </si>
  <si>
    <t>'064004</t>
  </si>
  <si>
    <t>VALVULA DE SAIDA P/MICTORIO CROMADA (11/2")</t>
  </si>
  <si>
    <t>'064005</t>
  </si>
  <si>
    <t>VALVULA DE PVC 2" C/ UNHO</t>
  </si>
  <si>
    <t>'064006</t>
  </si>
  <si>
    <t>VALVULA DE PVC 1" C/ UNHO</t>
  </si>
  <si>
    <t>'064010</t>
  </si>
  <si>
    <t>VALVULA DE DESCARGA 1 1/2" C/ ACABAMENTO CROMADO</t>
  </si>
  <si>
    <t>'064011</t>
  </si>
  <si>
    <t>'064015</t>
  </si>
  <si>
    <t>VALVULA RETENCAO HORIZONTAL BRONZE - 15MM (1/2')</t>
  </si>
  <si>
    <t>'064016</t>
  </si>
  <si>
    <t>VALVULA RETENCAO HORIZONTAL BRONZE - 20MM (3/4')</t>
  </si>
  <si>
    <t>'064017</t>
  </si>
  <si>
    <t>VALVULA RETENCAO HORIZONTAL BRONZE - 25MM (1')</t>
  </si>
  <si>
    <t>'064018</t>
  </si>
  <si>
    <t>VALVULA RETENCAO HORIZONTAL BRONZE - 32MM (1 1/4')</t>
  </si>
  <si>
    <t>'064019</t>
  </si>
  <si>
    <t>VALVULA RETENCAO HORIZONTAL BRONZE - 40MM (1 1/2')</t>
  </si>
  <si>
    <t>'064020</t>
  </si>
  <si>
    <t>VALVULA RETENCAO HORIZONTAL BRONZE - 50MM (2')</t>
  </si>
  <si>
    <t>'064021</t>
  </si>
  <si>
    <t>VALVULA RETENCAO HORIZONTAL BRONZE - 65MM (2 1/2')</t>
  </si>
  <si>
    <t>'064022</t>
  </si>
  <si>
    <t>VALVULA RETENCAO HORIZONTAL BRONZE - 80MM (3")</t>
  </si>
  <si>
    <t>'064023</t>
  </si>
  <si>
    <t>VALVULA RETENCAO HORIZONTAL BRONZE - 100MM (4')</t>
  </si>
  <si>
    <t>'064034</t>
  </si>
  <si>
    <t>VALVULA RETENCAO VERTICAL BRONZE - 32MM (1 1/4")</t>
  </si>
  <si>
    <t>'064035</t>
  </si>
  <si>
    <t>VALVULA RETENCAO VERTICAL BRONZE - 20 MM 3/4"</t>
  </si>
  <si>
    <t>'064040</t>
  </si>
  <si>
    <t>VALVULA RETENCAO VERTICAL BRONZE - 15MM (1/2")</t>
  </si>
  <si>
    <t>'064041</t>
  </si>
  <si>
    <t>VALVULA RETENCAO VERTICAL BRONZE - 40MM (11/2")</t>
  </si>
  <si>
    <t>'064042</t>
  </si>
  <si>
    <t>VALVULA RETENCAO VERTICAL BRONZE - 50MM (2")</t>
  </si>
  <si>
    <t>'064043</t>
  </si>
  <si>
    <t>VALVULA RETENCAO VERTICAL BRONZE - 65MM (21/2")</t>
  </si>
  <si>
    <t>'064044</t>
  </si>
  <si>
    <t>VALVULA RETENCAO VERTICAL BRONZE - 80MM (3")</t>
  </si>
  <si>
    <t>'064045</t>
  </si>
  <si>
    <t>VALVULA DE ESCOAMENTO P/ PIA AMERICANA 3.1/2' CROMADA</t>
  </si>
  <si>
    <t>'064066</t>
  </si>
  <si>
    <t>VALVULA DE RETENCAO VERTICAL BRONZE - 25MM (1")</t>
  </si>
  <si>
    <t>'064077</t>
  </si>
  <si>
    <t>VALVULA EM PVC P/ LAVAT PADRAO POPULAR 1" C/ UNHO</t>
  </si>
  <si>
    <t>'064094</t>
  </si>
  <si>
    <t>VALVULA DE DESCARGA COM CANOPLA CROMADA 11/4"</t>
  </si>
  <si>
    <t>'064097</t>
  </si>
  <si>
    <t>VALVULA DE DESCARGA P/ MICTORIO 1.1/2"</t>
  </si>
  <si>
    <t>'0641</t>
  </si>
  <si>
    <t>VÁLVULAS (CONTINUAÇÃO)</t>
  </si>
  <si>
    <t>'064142</t>
  </si>
  <si>
    <t>VALVULA RETENCAO VERTICAL BRONZE - 100MM (4")</t>
  </si>
  <si>
    <t>'064149</t>
  </si>
  <si>
    <t>VÁLVULA ESFERA NPT CLASSE 300 Ø 3/4"</t>
  </si>
  <si>
    <t>'0645</t>
  </si>
  <si>
    <t>SIFÕES / ENGATES</t>
  </si>
  <si>
    <t>'064503</t>
  </si>
  <si>
    <t>SIFAO METALICO TIPO COPO 1X1 1/2"</t>
  </si>
  <si>
    <t>'064504</t>
  </si>
  <si>
    <t>SIFAO CROMADO 2"</t>
  </si>
  <si>
    <t>'064506</t>
  </si>
  <si>
    <t>SIFAO METAL CROMADO P/ LAVATORIO 1" X 1 1/2"</t>
  </si>
  <si>
    <t>'064507</t>
  </si>
  <si>
    <t>SIFAO DE PVC RIGIDO TIPO COPO 1" X 1 1/2"</t>
  </si>
  <si>
    <t>'064511</t>
  </si>
  <si>
    <t>SIFAO ACO INOX CROMADO P/ LAVATORIO 1 1/4"</t>
  </si>
  <si>
    <t>'064515</t>
  </si>
  <si>
    <t>SIFAO DE PVC DIAMETRO 2"</t>
  </si>
  <si>
    <t>'064519</t>
  </si>
  <si>
    <t>SIFAO PVC PADRAO POPULAR P/ LAVATÓRIO 1"X1 1/2"</t>
  </si>
  <si>
    <t>'064527</t>
  </si>
  <si>
    <t>ENGATE FLEXIVEL METAL CROMADO ESTEVES</t>
  </si>
  <si>
    <t>'0647</t>
  </si>
  <si>
    <t>'064701</t>
  </si>
  <si>
    <t>TUBO ACO GALV NBR5590 CL PESADA 20 MM (3/4) - GAS</t>
  </si>
  <si>
    <t>'064702</t>
  </si>
  <si>
    <t>CAP 3/4 NPT - GALVANIZADO 300 LBS</t>
  </si>
  <si>
    <t>'064703</t>
  </si>
  <si>
    <t>VALVULA DE RETENCAO MEIA LUVA 7/16" NS X 1/2" NPT</t>
  </si>
  <si>
    <t>'064704</t>
  </si>
  <si>
    <t>PIGTAIL POL MX7/16 NS(24) - P45 - 0,50M</t>
  </si>
  <si>
    <t>'064706</t>
  </si>
  <si>
    <t>TE NPT 3/4"- GALVANIZADO 300 LBS</t>
  </si>
  <si>
    <t>'064707</t>
  </si>
  <si>
    <t>REGULADOR PRESSAO PRIM EST SAIDA 150KPA INC VALVULA P/ 02 CILIDROS</t>
  </si>
  <si>
    <t>'064709</t>
  </si>
  <si>
    <t>'0650</t>
  </si>
  <si>
    <t>CAIXAS DE DESCARGA E RESERVATORIOS</t>
  </si>
  <si>
    <t>'065002</t>
  </si>
  <si>
    <t>CAIXA DESCARGA PLASTICA SOBREPOR BRANCA 6/9 LITROS</t>
  </si>
  <si>
    <t>'065004</t>
  </si>
  <si>
    <t>'065005</t>
  </si>
  <si>
    <t>RESERVATORIO DE POLIETILENO 5.000 L C/ TAMPA</t>
  </si>
  <si>
    <t>'065023</t>
  </si>
  <si>
    <t>RESERVATORIO DE POLIETILENO 1.500 L C/ TAMPA</t>
  </si>
  <si>
    <t>'065024</t>
  </si>
  <si>
    <t>RESERVATORIO DE POLIETILENO 500 L C/ TAMPA</t>
  </si>
  <si>
    <t>'065031</t>
  </si>
  <si>
    <t>RESERVATORIO DE POLIETILENO 310 L C/ TAMPA</t>
  </si>
  <si>
    <t>'065032</t>
  </si>
  <si>
    <t>RESERVATORIO DE POLIETILENO 3.000 L C/ TAMPA</t>
  </si>
  <si>
    <t>'065033</t>
  </si>
  <si>
    <t>RESERVATORIO DE POLIETILENO 2.000 L C/ TAMPA</t>
  </si>
  <si>
    <t>'065076</t>
  </si>
  <si>
    <t>RESERVATORIO DE POLIETILENO 15.000 L C/ TAMPA</t>
  </si>
  <si>
    <t>'0652</t>
  </si>
  <si>
    <t>APARELHOS SANITÁRIOS E SIMILARES</t>
  </si>
  <si>
    <t>'065204</t>
  </si>
  <si>
    <t>BACIA LOUÇA BRANCA DECA VOGUE PLUS REF. P 510</t>
  </si>
  <si>
    <t>'065256</t>
  </si>
  <si>
    <t>CAIXA ACOPLADA P/ BACIA LOUCA INCL. VALVULA COM DUPLO ACIONAMENTO - REF. CD.00F - DECA OU EQUIVALENTE</t>
  </si>
  <si>
    <t>'065257</t>
  </si>
  <si>
    <t>BACIA SIF. LOUCA DECA LINHA RAVENA REF. P.909</t>
  </si>
  <si>
    <t>'0655</t>
  </si>
  <si>
    <t>'065502</t>
  </si>
  <si>
    <t>BACIA SIFONADA DE LOUCA BRANCA</t>
  </si>
  <si>
    <t>'065503</t>
  </si>
  <si>
    <t>BACIA LOUCA BRANCA COM CAIXA ACOPLADA</t>
  </si>
  <si>
    <t>'065507</t>
  </si>
  <si>
    <t>CABIDE DE LOUCA BRANCA COM 2 GANCHOS</t>
  </si>
  <si>
    <t>'065508</t>
  </si>
  <si>
    <t>LAVATORIO DE LOUCA BRANCA COM COLUNA</t>
  </si>
  <si>
    <t>'065509</t>
  </si>
  <si>
    <t>LAVATORIO DE LOUCA BRANCA SEM COLUNA</t>
  </si>
  <si>
    <t>'065510</t>
  </si>
  <si>
    <t>MICTORIO COLETIVO ACO INOX, AISI 304 N.18 - L=30CM</t>
  </si>
  <si>
    <t>'065513</t>
  </si>
  <si>
    <t>PIA DE ACO INOXIDAVEL COM CUBA SIMPLES 1.50X0.58M</t>
  </si>
  <si>
    <t>'065521</t>
  </si>
  <si>
    <t>TANQUE SIMPLES 85 LTS ACO INOX, AISI 304 - TS Nº 2</t>
  </si>
  <si>
    <t>'065523</t>
  </si>
  <si>
    <t>TANQUE SIMPLES 45 LTS ACO INOX, AISI 304 - TS Nº 1</t>
  </si>
  <si>
    <t>'065524</t>
  </si>
  <si>
    <t>CABIDE DE LOUCA BRANCA COM 1 GANCHO</t>
  </si>
  <si>
    <t>'065526</t>
  </si>
  <si>
    <t>CHUVEIRO DE PVC C/ BRACO</t>
  </si>
  <si>
    <t>'065528</t>
  </si>
  <si>
    <t>BACIA SIFONADA INFANTIL DE LOUCA BRANCA</t>
  </si>
  <si>
    <t>'065544</t>
  </si>
  <si>
    <t>CUBA LOUCA BRANCA DE EMBUTIR DIAM.36CM DECA L-41</t>
  </si>
  <si>
    <t>'065555</t>
  </si>
  <si>
    <t>ESCOVARIO AÇO INOX, AISI 304 Nº 18 - (17X43X23CM)</t>
  </si>
  <si>
    <t>'065556</t>
  </si>
  <si>
    <t>LAVATORIO EM ACO INOX, LIGA AISI 304 N.1</t>
  </si>
  <si>
    <t>'065563</t>
  </si>
  <si>
    <t>MICTORIO ACO INOX LIGA AISI 304 N.18 C/VALVULA</t>
  </si>
  <si>
    <t>'065565</t>
  </si>
  <si>
    <t>TANQUE DUPLO 90 LTS ACO INOX AISI 304 TD Nº 1</t>
  </si>
  <si>
    <t>'065566</t>
  </si>
  <si>
    <t>BEBEDOURO EM ACO INOX, AISI 304 CH18 DIM. 45X275CM</t>
  </si>
  <si>
    <t>'065567</t>
  </si>
  <si>
    <t>CUBA EM ACO INOX P/ PANELOES, AISI 304 CH 22</t>
  </si>
  <si>
    <t>'065572</t>
  </si>
  <si>
    <t>PIA EM ACO INOX C/ 2 CUBAS NO. 1 0.60 X 2.50 M</t>
  </si>
  <si>
    <t>'065594</t>
  </si>
  <si>
    <t>BEBEDOURO ACO INOX COLETIVO N.18 - L= 0.45 M</t>
  </si>
  <si>
    <t>'065596</t>
  </si>
  <si>
    <t>TANQUE DUPLO EM MARMORITE - DIM. 100X60 CM</t>
  </si>
  <si>
    <t>'065598</t>
  </si>
  <si>
    <t>PIA EM MARMORITE P/COZINHA DIM. 1.20 X 0.60 M</t>
  </si>
  <si>
    <t>'0656</t>
  </si>
  <si>
    <t>'065604</t>
  </si>
  <si>
    <t>CABIDE 1 GANCHO REF.08 ACAB. CROMADO</t>
  </si>
  <si>
    <t>'065611</t>
  </si>
  <si>
    <t>CANOPLA PARA VALVULA DE DESCARGA</t>
  </si>
  <si>
    <t>'065670</t>
  </si>
  <si>
    <t>CUBA LOUCA BRANCA OVAL DE EMBUTIR REF. L37</t>
  </si>
  <si>
    <t>'065697</t>
  </si>
  <si>
    <t>'065698</t>
  </si>
  <si>
    <t>LAV. LOUÇA BRANCA S/ COLUNA LINHA COLIBRI</t>
  </si>
  <si>
    <t>'0657</t>
  </si>
  <si>
    <t>'065717</t>
  </si>
  <si>
    <t>TANQUE MARMORITE COM 1 BOJO DIM. 60X50CM</t>
  </si>
  <si>
    <t>'0658</t>
  </si>
  <si>
    <t>'065812</t>
  </si>
  <si>
    <t>CUBA ACO INOX RETANG. SIMPLES REF.302 MARCA STRAKE</t>
  </si>
  <si>
    <t>'065829</t>
  </si>
  <si>
    <t>PIA ACO INOXI 01 CUBA N. 1 DIM. 0.60 X 1.80M</t>
  </si>
  <si>
    <t>'065830</t>
  </si>
  <si>
    <t>PIA ACO INOXI 02 CUBAS N. 2 DIM. 0.60 X 2.10M</t>
  </si>
  <si>
    <t>'065831</t>
  </si>
  <si>
    <t>LAVATORIO BRANCO COM COLUNA BRANCO PADRAO POPULAR</t>
  </si>
  <si>
    <t>'065847</t>
  </si>
  <si>
    <t>LAVATORIO DE CANTO BRANCO REF. L101</t>
  </si>
  <si>
    <t>'065861</t>
  </si>
  <si>
    <t>CUBA AÇO INOX RETANG. SIMPLES REF.301 MARCA STRAKE</t>
  </si>
  <si>
    <t>'065881</t>
  </si>
  <si>
    <t>LAVATORIO DE CANTO BRANCO COLECAO MASTER - L76</t>
  </si>
  <si>
    <t>'0659</t>
  </si>
  <si>
    <t>'065943</t>
  </si>
  <si>
    <t>'065955</t>
  </si>
  <si>
    <t>MICTORIO BRANCO GELO C/ SIFAO REF. M-715 DECA</t>
  </si>
  <si>
    <t>'065973</t>
  </si>
  <si>
    <t>BACIA SIF. LOUCA BRANCA VOGUE PLUS CONFORT - P51</t>
  </si>
  <si>
    <t>'0660</t>
  </si>
  <si>
    <t>METAIS SANITÁRIOS</t>
  </si>
  <si>
    <t>'066008</t>
  </si>
  <si>
    <t>TORNEIRA PARA TANQUE</t>
  </si>
  <si>
    <t>'066009</t>
  </si>
  <si>
    <t>'066012</t>
  </si>
  <si>
    <t>TORNEIRA DE PRESSAO CROMADA P/LAVATORIO 1/2"</t>
  </si>
  <si>
    <t>'066013</t>
  </si>
  <si>
    <t>'066022</t>
  </si>
  <si>
    <t>TORNEIRA DE JARDIM CROMADA 3/4" OU 1/2"</t>
  </si>
  <si>
    <t>'066024</t>
  </si>
  <si>
    <t>TORNEIRA DE PRESSAO EM PVC P/ PIA 1/2"</t>
  </si>
  <si>
    <t>'066027</t>
  </si>
  <si>
    <t>DUCHA MANUAL ACQUA JET C/ REG.PRESSÃO REF. C 2195</t>
  </si>
  <si>
    <t>'066045</t>
  </si>
  <si>
    <t>TORNEIRA PARA PIA CROMADA 1/2" FABRIMAR OU SIMILAR</t>
  </si>
  <si>
    <t>'066048</t>
  </si>
  <si>
    <t>TORNEIRA JATO ESGUICHO EM ACO INOX DIAM. 3/8" - TAMANHO 15 CM P/ BEBEDOURO INDUSTRIAL</t>
  </si>
  <si>
    <t>'066049</t>
  </si>
  <si>
    <t>TORNEIRA EM PVC PARA LAVATORIO</t>
  </si>
  <si>
    <t>'066058</t>
  </si>
  <si>
    <t>TORNEIRA DE PRESSAO CROMADA PARA TANQUE DE 1/2"</t>
  </si>
  <si>
    <t>'066074</t>
  </si>
  <si>
    <t>TORN. CROMADA 1/2" LINHA PRATIKA REF.1157-P FABRIMAR</t>
  </si>
  <si>
    <t>'0661</t>
  </si>
  <si>
    <t>'066124</t>
  </si>
  <si>
    <t>TORNEIRA PRESSÃO CROMADA USO GERAL 3/4"</t>
  </si>
  <si>
    <t>'066125</t>
  </si>
  <si>
    <t>FILTRO AQUALAR CURTO AP200 AQUALAR/EQUIV C/ REFIL(VELA)</t>
  </si>
  <si>
    <t>'066178</t>
  </si>
  <si>
    <t>VALVULA DESCARGA ANTI-VANDALISMO P/ MICTORIO - PRESSMATIC - DOCOL OU EQUIVALENTE</t>
  </si>
  <si>
    <t>'0662</t>
  </si>
  <si>
    <t>'066207</t>
  </si>
  <si>
    <t>LAVATÓRIO COM COLUNA BRANCA CONFORT L51+CS1V</t>
  </si>
  <si>
    <t>'0663</t>
  </si>
  <si>
    <t>'066301</t>
  </si>
  <si>
    <t>TORNEIRA DE LAVATORIO PAREDE ANTI-VANDAL CROMADO BIOPRESS AV 140MM - 1182-AV-BIO-140 - FABRIMAR OU EQUIVALENTE</t>
  </si>
  <si>
    <t>'066335</t>
  </si>
  <si>
    <t>TUBO LIGACAO MICTORIO ANTIVAND 00132606 DOCOL/EQU</t>
  </si>
  <si>
    <t>'066368</t>
  </si>
  <si>
    <t>ACAB. VALV. DESC. PRESSMATIC BENEFIT 00184906 DOCOL</t>
  </si>
  <si>
    <t>'066372</t>
  </si>
  <si>
    <t>BARRA DE APOIO INOX LATERAL ARTICULADA 80CM</t>
  </si>
  <si>
    <t>'0666</t>
  </si>
  <si>
    <t>APARELHOS E EQUIPAMENTOS</t>
  </si>
  <si>
    <t>'066608</t>
  </si>
  <si>
    <t>CHUVEIRO CROMADO COM DESVIADOR FLEXIVEL 1975C</t>
  </si>
  <si>
    <t>'0670</t>
  </si>
  <si>
    <t>EQUIPAMENTOS DE PROTEÇÃO CONTRA INCÊNDIO</t>
  </si>
  <si>
    <t>'067001</t>
  </si>
  <si>
    <t>CAIXA DE INCENDIO/ABRIGO PARA MANGUEIRA 60X90X17CM C/ TAMPA E SUPORTE</t>
  </si>
  <si>
    <t>'067004</t>
  </si>
  <si>
    <t>'067007</t>
  </si>
  <si>
    <t>CAIXA DE ACO 40X60X40CM P/HIDRANTE DE RECALQUE</t>
  </si>
  <si>
    <t>'067008</t>
  </si>
  <si>
    <t>ADAPTADOR LATAO ROSCA PARA ENGATE RAPIDO 63X63MM</t>
  </si>
  <si>
    <t>'067035</t>
  </si>
  <si>
    <t>'067040</t>
  </si>
  <si>
    <t>EXTINTOR AP 2A (10 LITROS)</t>
  </si>
  <si>
    <t>'067042</t>
  </si>
  <si>
    <t>EXTINTOR PORTATIL PO QUIMICO SECO ABC- 4KG</t>
  </si>
  <si>
    <t>'067043</t>
  </si>
  <si>
    <t>'067046</t>
  </si>
  <si>
    <t>REGISTRO GLOBO ANGULAR 45º DE 63MM</t>
  </si>
  <si>
    <t>'067047</t>
  </si>
  <si>
    <t>MANGUEIRA DE 63MM X 20 M C/ ENGATE STORZ</t>
  </si>
  <si>
    <t>'067050</t>
  </si>
  <si>
    <t>REGISTRO GLOBO ANGULAR 90 DE 63MM</t>
  </si>
  <si>
    <t>'067051</t>
  </si>
  <si>
    <t>TAMPAO COM CORRENTE PARA REGISTRO GLOBO ANGULAR</t>
  </si>
  <si>
    <t>'067054</t>
  </si>
  <si>
    <t>CAIXA DE INCENDIO/ABRIGO PARA MANGUEIRA 80X90X17CM C/ TAMPA E SUPORTE</t>
  </si>
  <si>
    <t>'067061</t>
  </si>
  <si>
    <t>CHAVE P/ CONEXOES TIPO STORZ DN 1 1/2X 2 1/2"</t>
  </si>
  <si>
    <t>'067066</t>
  </si>
  <si>
    <t>MANGUEIRA DE INCENDIO 63MM X 15 M C/ ENGATE STORZ</t>
  </si>
  <si>
    <t>'067067</t>
  </si>
  <si>
    <t>SINALIZ DE EMERGENCIA (SAIDA) ACRILICA AUTONOMA</t>
  </si>
  <si>
    <t>'067090</t>
  </si>
  <si>
    <t>PLACA DE SINALIZAÇÃO DE EMERGÊNCIA DE ORIENTAÇÃO E SALVAMENTO , CONFORME ABNT NBR 13434/2004 E NT14/2010-ES</t>
  </si>
  <si>
    <t>'067094</t>
  </si>
  <si>
    <t>ESGUICHO EM LATAO REGULAVEL 2.1/2"</t>
  </si>
  <si>
    <t>'0671</t>
  </si>
  <si>
    <t>'067130</t>
  </si>
  <si>
    <t>MANOMETRO 63 MM ESCALA DUPLA 0 A 4 KGF/CM2</t>
  </si>
  <si>
    <t>'0675</t>
  </si>
  <si>
    <t>RALOS, CAIXAS E GRELHAS</t>
  </si>
  <si>
    <t>'067507</t>
  </si>
  <si>
    <t>RALO SIFONADO EM PVC 100X40MM COM GRELHA EM PVC</t>
  </si>
  <si>
    <t>'067510</t>
  </si>
  <si>
    <t>RALO SECO PVC 10 CM, COM GRELHA EM PVC</t>
  </si>
  <si>
    <t>'067512</t>
  </si>
  <si>
    <t>CAIXA SIFONADA PVC 150X150X50MM,COM GRELHA EM PVC</t>
  </si>
  <si>
    <t>'067522</t>
  </si>
  <si>
    <t>TAMPA P/ CAIXA SIFONADA EM PVC 15X15CM</t>
  </si>
  <si>
    <t>'067552</t>
  </si>
  <si>
    <t>'067560</t>
  </si>
  <si>
    <t>RALO SIFONADO EM PVC 100X40MM, C/ GRELHA CROMADA</t>
  </si>
  <si>
    <t>'067561</t>
  </si>
  <si>
    <t>RALO SECO PVC 10CM, C/ GRELHA CROMADA</t>
  </si>
  <si>
    <t>'067578</t>
  </si>
  <si>
    <t>RALO SIFONADO 100X40MM C/GRELHA PVC,AKROS MAR.REF.</t>
  </si>
  <si>
    <t>'0676</t>
  </si>
  <si>
    <t>RALOS, CAIXAS E GRELHAS (CONT)</t>
  </si>
  <si>
    <t>'067650</t>
  </si>
  <si>
    <t>TAMPA ACO INOX ROTATIVA P/ CAIXA SIFONADA 150X150MM</t>
  </si>
  <si>
    <t>'067651</t>
  </si>
  <si>
    <t>TAMPA ACO INOX ROTATIVA PARA RALO 100X100MM</t>
  </si>
  <si>
    <t>'067652</t>
  </si>
  <si>
    <t>TAMPA PVC PARA RALO 100X100MM</t>
  </si>
  <si>
    <t>'0680</t>
  </si>
  <si>
    <t>CAPTAÇÃO ÁGUAS PLUVIAIS</t>
  </si>
  <si>
    <t>'068001</t>
  </si>
  <si>
    <t>CHAPA GALVANIZADA Nº 26 DESENV 30 CM</t>
  </si>
  <si>
    <t>'068017</t>
  </si>
  <si>
    <t>SUPORTE EM BARRA CHATA GALVANIZADA PARA CALHA</t>
  </si>
  <si>
    <t>'068020</t>
  </si>
  <si>
    <t>CHAPA DE ACO GALVANIZADO Nº 16 (ESP. 1,55MM)</t>
  </si>
  <si>
    <t>'068023</t>
  </si>
  <si>
    <t>CALHA EM CHAPA DE ACO GALVANIZADO N. 20 40X25X25CM</t>
  </si>
  <si>
    <t>'068047</t>
  </si>
  <si>
    <t>CHAPA DE ACO GALVANIZADA Nº 14 (ESP. 1,95MM)</t>
  </si>
  <si>
    <t>'0681</t>
  </si>
  <si>
    <t>CAPTACAO AGUAS PLUVIAIS (CONTINUACAO)</t>
  </si>
  <si>
    <t>'068138</t>
  </si>
  <si>
    <t>TAMPA FERRO FUNDIDO ARTICULADA (60X40) CM</t>
  </si>
  <si>
    <t>'0691</t>
  </si>
  <si>
    <t>'069172</t>
  </si>
  <si>
    <t>FITA PERFURADA WALSYWA 19MM X 30M</t>
  </si>
  <si>
    <t>'069185</t>
  </si>
  <si>
    <t>MANGUEIRA DE SOLDA DUPLA Ø 5/16"- 300 PSI (OXIGENIO/ACETILENO)</t>
  </si>
  <si>
    <t>'069191</t>
  </si>
  <si>
    <t>CAIXA TERMOPLASTICA P/ HIDROMETRO DN 3/4" P/PAREDE</t>
  </si>
  <si>
    <t>'069194</t>
  </si>
  <si>
    <t>TANQUE DE PRESSURIZACAO/CILINDRO COM MEMBRANA 8,10 OU 12 KGF VAZIO</t>
  </si>
  <si>
    <t>'0692</t>
  </si>
  <si>
    <t>DIVERSOS (CONT)</t>
  </si>
  <si>
    <t>'069213</t>
  </si>
  <si>
    <t>MANOMETRO 100MM ESCALA DUPLA 0 A 10 KGF/CM2 - 0 A 150 PSI - SAIDA TRASEIRA DE 1/2" NPT</t>
  </si>
  <si>
    <t>'069284</t>
  </si>
  <si>
    <t>CHAPA ACO GALVANIZADA N. 24 (0.65MM - 5,645KG/M2)</t>
  </si>
  <si>
    <t>'069291</t>
  </si>
  <si>
    <t>ASSENTO POLIESTER P/ BACIA VOGUE PLUS AP51 - DECA OU EQUIVALENTE</t>
  </si>
  <si>
    <t>'0694</t>
  </si>
  <si>
    <t>'069404</t>
  </si>
  <si>
    <t>'069409</t>
  </si>
  <si>
    <t>'069421</t>
  </si>
  <si>
    <t>LAVATORIO C/ COLUNA RAVENA DECA L91/C9 BRANCO</t>
  </si>
  <si>
    <t>'069445</t>
  </si>
  <si>
    <t>ASSENTO POLIESTER C/ ABERTURA FRONTAL P/ BACIA VOGUE PLUS AP52 - DECA OU EQUIVALENTE</t>
  </si>
  <si>
    <t>'0695</t>
  </si>
  <si>
    <t>'069503</t>
  </si>
  <si>
    <t>BOLSA DE BORRACHA Ø 1.1/2" P/ BACIA SANIT.</t>
  </si>
  <si>
    <t>'069505</t>
  </si>
  <si>
    <t>ENGATES DE PVC</t>
  </si>
  <si>
    <t>'069506</t>
  </si>
  <si>
    <t>ENGATES CROMADOS</t>
  </si>
  <si>
    <t>'069508</t>
  </si>
  <si>
    <t>SOLDA (ESTANHO) 40 X 60 - 2,5MM - TRIFLUXO OU EQUIVALENTE</t>
  </si>
  <si>
    <t>'069509</t>
  </si>
  <si>
    <t>'069512</t>
  </si>
  <si>
    <t>'069513</t>
  </si>
  <si>
    <t>'069514</t>
  </si>
  <si>
    <t>'069515</t>
  </si>
  <si>
    <t>'069516</t>
  </si>
  <si>
    <t>TORN.DE BOIA EM LATAO (BOIA PLAST) DN 25MM (1')</t>
  </si>
  <si>
    <t>'069521</t>
  </si>
  <si>
    <t>TORNEIRA BOIA HASTE METALICA BALAO PLASTICO - 3/4"</t>
  </si>
  <si>
    <t>'069522</t>
  </si>
  <si>
    <t>TORN.DE BOIA EM LATAO (BOIA PLAST)DN 32MM (1 1/4')</t>
  </si>
  <si>
    <t>'069525</t>
  </si>
  <si>
    <t>'069526</t>
  </si>
  <si>
    <t>FOSSA ANEIS PRE-MOLDADOS DIAM. 2M,H=2M,TAMPA 60CM</t>
  </si>
  <si>
    <t>'069527</t>
  </si>
  <si>
    <t>FILTRO ANAER. ANEIS CONCR.DIAM. 2M,H=2M,TAMPA 60CM</t>
  </si>
  <si>
    <t>'069545</t>
  </si>
  <si>
    <t>'069547</t>
  </si>
  <si>
    <t>ENGATE N.3 EM PVC CIPLA OU SIMILAR</t>
  </si>
  <si>
    <t>'069567</t>
  </si>
  <si>
    <t>ENGATE DE PVC 1/2"X40MM, LUCONI MARCA DE REF.</t>
  </si>
  <si>
    <t>'069572</t>
  </si>
  <si>
    <t>'0696</t>
  </si>
  <si>
    <t>'069606</t>
  </si>
  <si>
    <t>'069616</t>
  </si>
  <si>
    <t>AUTOMATICO DE BOIA 2 FUNCOES 25A</t>
  </si>
  <si>
    <t>'069626</t>
  </si>
  <si>
    <t>TAMPA PLASTICA PARA BACIA SIFONADA INFANTIL</t>
  </si>
  <si>
    <t>'069646</t>
  </si>
  <si>
    <t>PRESSOSTATO 80/120 PSI C/ VALVULA DE ALIVIO 1/4"</t>
  </si>
  <si>
    <t>'069656</t>
  </si>
  <si>
    <t>PRESSOSTATO 100/150 PSI C/ VALVULA DE ALIVIO 1/4"</t>
  </si>
  <si>
    <t>'069670</t>
  </si>
  <si>
    <t>MANOMETRO 100 MM ESCALA DUPLA 0 A 7 KGF/CM2</t>
  </si>
  <si>
    <t>'069681</t>
  </si>
  <si>
    <t>ANEL PRE-MOLDADO DE CONCRETO Ø 1.50 M - H= 0,50M</t>
  </si>
  <si>
    <t>'069682</t>
  </si>
  <si>
    <t>TAMPA PRE-MOLDADA DIAMETRO 1.5M</t>
  </si>
  <si>
    <t>'0697</t>
  </si>
  <si>
    <t>TUBOS E CONEXÕES FºFº TK P/ INST. BOMBAS (EE)</t>
  </si>
  <si>
    <t>'069753</t>
  </si>
  <si>
    <t>REPARO DE VÁLVULA DE DESCARGA</t>
  </si>
  <si>
    <t>'0701</t>
  </si>
  <si>
    <t>'070114</t>
  </si>
  <si>
    <t>'0702</t>
  </si>
  <si>
    <t>'070276</t>
  </si>
  <si>
    <t>BARRA CHATA DE FERRO ASTM A-36 1/4" X 1.1/4"</t>
  </si>
  <si>
    <t>'0703</t>
  </si>
  <si>
    <t>'070328</t>
  </si>
  <si>
    <t>TUBO ACO GALV 60,30 X 3,75MM (2") DIN 2440 - MEDIO</t>
  </si>
  <si>
    <t>'070350</t>
  </si>
  <si>
    <t>TUBO ACO GALV. 33,70 X 3,35MM (1") DIN 2440 - MEDIO</t>
  </si>
  <si>
    <t>'0706</t>
  </si>
  <si>
    <t>'070674</t>
  </si>
  <si>
    <t>ALCAPAO DE MADEIRA DE LEI 60X60CM</t>
  </si>
  <si>
    <t>'0710</t>
  </si>
  <si>
    <t>'071096</t>
  </si>
  <si>
    <t>JATEAMENTO PADRÃO SA 2 1/2</t>
  </si>
  <si>
    <t>'0712</t>
  </si>
  <si>
    <t>'071268</t>
  </si>
  <si>
    <t>TUBO ACO GALV 26,90 X 2,65MM (3/4") DIN 2440 - MEDIO</t>
  </si>
  <si>
    <t>'071270</t>
  </si>
  <si>
    <t>TUBO ACO GALV 76,10 X 3,75MM (2.1/2") DIN 2440 - MEDIO</t>
  </si>
  <si>
    <t>'0716</t>
  </si>
  <si>
    <t>'071637</t>
  </si>
  <si>
    <t>ART/CREA - OBRA OU SERVICO DE R$8.000,00 ATÉ 15.000,00</t>
  </si>
  <si>
    <t>'071707</t>
  </si>
  <si>
    <t>'071711</t>
  </si>
  <si>
    <t>REDE EM CORDA DE NYLON P/PROTECAO QUADRA ESPORTES MALHA 10X10CM</t>
  </si>
  <si>
    <t>'071820</t>
  </si>
  <si>
    <t>'071874</t>
  </si>
  <si>
    <t>TUBO ACO GALV 48,30 X 3,35MM (1.1/2") DIN 2440 - MEDIO</t>
  </si>
  <si>
    <t>'071894</t>
  </si>
  <si>
    <t>TAMPA DE FERRO FUNDIDO 40X40CM C/ INSCR - TRAFEGO LEVE</t>
  </si>
  <si>
    <t>'0719</t>
  </si>
  <si>
    <t>'071911</t>
  </si>
  <si>
    <t>'071963</t>
  </si>
  <si>
    <t>'0720</t>
  </si>
  <si>
    <t>'072054</t>
  </si>
  <si>
    <t>'0722</t>
  </si>
  <si>
    <t>'072280</t>
  </si>
  <si>
    <t>'072282</t>
  </si>
  <si>
    <t>'0724</t>
  </si>
  <si>
    <t>'072455</t>
  </si>
  <si>
    <t>FITA PERF NIQUELADA P/ EQUALIZ ROLO 3M 20X0.8MM 7F</t>
  </si>
  <si>
    <t>'0727</t>
  </si>
  <si>
    <t>'072708</t>
  </si>
  <si>
    <t>'0728</t>
  </si>
  <si>
    <t>'072812</t>
  </si>
  <si>
    <t>BORRACHA ELASTOMERICA DIM. 1.1/8" ESP 9MM</t>
  </si>
  <si>
    <t>'0781</t>
  </si>
  <si>
    <t>'078133</t>
  </si>
  <si>
    <t>'0782</t>
  </si>
  <si>
    <t>'078203</t>
  </si>
  <si>
    <t>'078226</t>
  </si>
  <si>
    <t>SUPORTE "Y" WALSYWA P/ FIXACAO DE ELETRODUTOS TETO</t>
  </si>
  <si>
    <t>'0783</t>
  </si>
  <si>
    <t>DIVERSOS CONTINUACAO</t>
  </si>
  <si>
    <t>'078373</t>
  </si>
  <si>
    <t>ALUGUEL CONTAINER ESCRITORIO SEM WC (6X2.40X2.40)M</t>
  </si>
  <si>
    <t>'0784</t>
  </si>
  <si>
    <t>'078402</t>
  </si>
  <si>
    <t>BORRACHA ELASTOMERICA DIAM. 1/2" (12MM) ESP. 9MM</t>
  </si>
  <si>
    <t>'078403</t>
  </si>
  <si>
    <t>BORRACHA ELASTOMERICA DIAM. 1/4" ESP. 9MM</t>
  </si>
  <si>
    <t>'078404</t>
  </si>
  <si>
    <t>BORRACHA ELASTOMERICA DIAM. 5/8" ESP. 9MM</t>
  </si>
  <si>
    <t>'078405</t>
  </si>
  <si>
    <t>BORRACHA ELASTOMERICA DIAM. 7/8" ESP. 9MM</t>
  </si>
  <si>
    <t>'078406</t>
  </si>
  <si>
    <t>BORRACHA ELASTOMERICA DIAM. 3/8" ESP. 9MM</t>
  </si>
  <si>
    <t>'0786</t>
  </si>
  <si>
    <t>'078627</t>
  </si>
  <si>
    <t>DETECTOR OPTICO ENDERECAVEL 24V</t>
  </si>
  <si>
    <t>'0787</t>
  </si>
  <si>
    <t>'078735</t>
  </si>
  <si>
    <t>TIJOLO ESMERIL 76,2X76,2X50,8 MM</t>
  </si>
  <si>
    <t>'078749</t>
  </si>
  <si>
    <t>SIRENE ELETRONICA MEDIA TP CORNETA</t>
  </si>
  <si>
    <t>'078760</t>
  </si>
  <si>
    <t>BORRACHA ELASTOMERICA DIAM. 1.5/8" ESP 9MM</t>
  </si>
  <si>
    <t>'0788</t>
  </si>
  <si>
    <t>'078848</t>
  </si>
  <si>
    <t>BORRACHA ELASTOMERICA DIM. 1 3/8" ESP.9MM</t>
  </si>
  <si>
    <t>'078898</t>
  </si>
  <si>
    <t>AMORTECEDOR VIBRACAO TRAD MICRO III VIBRASTOP 3/8" - ATE 100KG</t>
  </si>
  <si>
    <t>'0791</t>
  </si>
  <si>
    <t>DIVERSOS CONTINUAÇÃO</t>
  </si>
  <si>
    <t>'079166</t>
  </si>
  <si>
    <t>BORRACHA ELASTOMERICA DIAM. 3/4" (19MM) ESP 9MM</t>
  </si>
  <si>
    <t>'0792</t>
  </si>
  <si>
    <t>'079245</t>
  </si>
  <si>
    <t>GAS REFRIGERANTE R22</t>
  </si>
  <si>
    <t>'079246</t>
  </si>
  <si>
    <t>GAS REFRIGERANTE R407</t>
  </si>
  <si>
    <t>'079247</t>
  </si>
  <si>
    <t>GAS REFRIGERANTE R410-A</t>
  </si>
  <si>
    <t>'0793</t>
  </si>
  <si>
    <t>'079372</t>
  </si>
  <si>
    <t>TUBO ACO GALV 101,60 X 4,25MM (3.1/2") DIN 2440 - MEDIO</t>
  </si>
  <si>
    <t>'079374</t>
  </si>
  <si>
    <t>TRINCO REDONDO VERTICAL FERRO GALVANIZADO 15CM</t>
  </si>
  <si>
    <t>'079375</t>
  </si>
  <si>
    <t>GALVANIZAÇÃO ELETROLITICA</t>
  </si>
  <si>
    <t>'0794</t>
  </si>
  <si>
    <t>DIVERSOS CONT</t>
  </si>
  <si>
    <t>'079419</t>
  </si>
  <si>
    <t>CHAPA DE ACO GALVANIZADA Nº 22 (ESP. 0,80MM)</t>
  </si>
  <si>
    <t>INSUMOS DE MANUTENCAO - SERRALHERIA</t>
  </si>
  <si>
    <t>'100150</t>
  </si>
  <si>
    <t>RECARGA DE CILINDRO DE OXIGENIO INDUSTRIAL</t>
  </si>
  <si>
    <t>'100151</t>
  </si>
  <si>
    <t>RECARGA DE GAS ACETILENO INDUSTRIAL (PPU)</t>
  </si>
  <si>
    <t>'100189</t>
  </si>
  <si>
    <t>BARRA CHATA DE FERRO ASTM A-36 1/8" X 3/4"</t>
  </si>
  <si>
    <t>'100190</t>
  </si>
  <si>
    <t>BARRA CHATA DE FERRO ASTM A-36 1/4" X 1.1/2"</t>
  </si>
  <si>
    <t>'100192</t>
  </si>
  <si>
    <t>CANTONEIRA ABAS IGUAIS DE FERRO ASTM A-36 - 1/4" X 1.1/4" X 1.1/4"</t>
  </si>
  <si>
    <t>'100194</t>
  </si>
  <si>
    <t>BARRA DE FERRO REDONDA LISA SAE-1020 Ø 1/2"</t>
  </si>
  <si>
    <t>'100195</t>
  </si>
  <si>
    <t>BARRA DE FERRO REDONDA LISA SAE-1020 Ø 5/8"</t>
  </si>
  <si>
    <t>'100196</t>
  </si>
  <si>
    <t>BARRA DE FERRO REDONDA LISA SAE-1020 Ø 3/8"</t>
  </si>
  <si>
    <t>'100197</t>
  </si>
  <si>
    <t>BARRA DE FERRO REDONDA LISA SAE-1020 Ø 5/16"</t>
  </si>
  <si>
    <t>'100198</t>
  </si>
  <si>
    <t>PERFIL METALICO "T" 3/4 X 1/8"</t>
  </si>
  <si>
    <t>INSUMOS DE MANUTENÇAO SERRALHERIA (CONT)</t>
  </si>
  <si>
    <t>PERFIL 2L LAMINADO 38,10 X 38,10 X 3,18 X 200MM</t>
  </si>
  <si>
    <t>'100205</t>
  </si>
  <si>
    <t>TUBO ACO GALV 114,30 X 4,50MM (4") DIN 2440 - MEDIO</t>
  </si>
  <si>
    <t>TUBO ACO GALV 88,90 X 4,00MM (3") DIN 2440 - MEDIO</t>
  </si>
  <si>
    <t>'100209</t>
  </si>
  <si>
    <t>PERFIL "U" ENRIJECIDO 200 X 75 X 25 X 2,65MM (7,92KG/M)</t>
  </si>
  <si>
    <t>INSUMOS DE ELETRICA (CONT.)</t>
  </si>
  <si>
    <t>PARA RAIOS E ACESSORIOS (CONT)</t>
  </si>
  <si>
    <t>'130401</t>
  </si>
  <si>
    <t>MASTRO SIMPLES FG DE 1 1/2"X3M</t>
  </si>
  <si>
    <t>'1305</t>
  </si>
  <si>
    <t>'130561</t>
  </si>
  <si>
    <t>LUMINARIA EMB 4X09/10W (2X16W) CORPO CH ACO PINT ELETROST REFLETOR E ALETAS - REF. CE416AL-N - AMES, 6026 ? LUMAVI; SO003000 - CLARON/EQUIVALENTE</t>
  </si>
  <si>
    <t>'1306</t>
  </si>
  <si>
    <t>'130627</t>
  </si>
  <si>
    <t>QUADRO DISTRIB. PVC DE EMBUTIR P/ 6 CIRCUITOS C/ BARRAMENTO C/ TRINCO</t>
  </si>
  <si>
    <t>'130628</t>
  </si>
  <si>
    <t>QUADRO DISTRIB. PVC DE EMBUTIR P/ 12 CIRCUITOS S/ BARRAMENTO C/ TRINCO</t>
  </si>
  <si>
    <t>'1307</t>
  </si>
  <si>
    <t>'130701</t>
  </si>
  <si>
    <t>LAMPADA TUBULAR LED T8 18W 1200MM BIVOLT CERTIFICADA INMETRO</t>
  </si>
  <si>
    <t>INSUMOS ACABAMENTOS - CIVIL</t>
  </si>
  <si>
    <t>'1502</t>
  </si>
  <si>
    <t>REVESTIMENTOS CERAMICOS (PAREDES)</t>
  </si>
  <si>
    <t>'150266</t>
  </si>
  <si>
    <t>CERAMICA LISA BRANCA REF POLAR 33X61 A - INCESA OU EQUIVALENE</t>
  </si>
  <si>
    <t>ESQUADRIAS METALICAS</t>
  </si>
  <si>
    <t>'150706</t>
  </si>
  <si>
    <t>PORTA CORTA FOGO COM BARRA ANTIPANICO 1.00 X 2.10</t>
  </si>
  <si>
    <t>'60</t>
  </si>
  <si>
    <t>ROD. FEDERAL - CONSTRUCAO</t>
  </si>
  <si>
    <t>'6003</t>
  </si>
  <si>
    <t>CONTINUACAO - CONSTRUCAO DE ESTRADAS</t>
  </si>
  <si>
    <t>'600327</t>
  </si>
  <si>
    <t>SOLO BRITA</t>
  </si>
  <si>
    <t>'80</t>
  </si>
  <si>
    <t>OFICINA</t>
  </si>
  <si>
    <t>'8001</t>
  </si>
  <si>
    <t>COMBUSTIVEL</t>
  </si>
  <si>
    <t>'800102</t>
  </si>
  <si>
    <t>GASOLINA COMUM</t>
  </si>
  <si>
    <t>'8005</t>
  </si>
  <si>
    <t>MATERIAL DE CONSUMO I</t>
  </si>
  <si>
    <t>'800502</t>
  </si>
  <si>
    <t>ESTOPA BRANCA - KG</t>
  </si>
  <si>
    <t>'82</t>
  </si>
  <si>
    <t>EPI 'S</t>
  </si>
  <si>
    <t>'8201</t>
  </si>
  <si>
    <t>EPI ' S DE SEGURANCA</t>
  </si>
  <si>
    <t>'820101</t>
  </si>
  <si>
    <t>CINTO DE SEGURANCA</t>
  </si>
  <si>
    <t>'820104</t>
  </si>
  <si>
    <t>UNIFORME DE BRIM (CALCA / CAMISA)</t>
  </si>
  <si>
    <t>'820106</t>
  </si>
  <si>
    <t>CAPA DE CHUVA</t>
  </si>
  <si>
    <t>'820113</t>
  </si>
  <si>
    <t>VESTE DE SEGURANCA (COLETE REFLETIVO)</t>
  </si>
  <si>
    <t>'820114</t>
  </si>
  <si>
    <t>CAPACETE DE OBRA COM CARNEIRA</t>
  </si>
  <si>
    <t>'820115</t>
  </si>
  <si>
    <t>BOTA DE SEGURANÇA</t>
  </si>
  <si>
    <t>'820116</t>
  </si>
  <si>
    <t>OCULOS DE PROTECAO</t>
  </si>
  <si>
    <t>'820117</t>
  </si>
  <si>
    <t>LUVA DE RASPA</t>
  </si>
  <si>
    <t>'820118</t>
  </si>
  <si>
    <t>MASCARA DE AR</t>
  </si>
  <si>
    <t>'83</t>
  </si>
  <si>
    <t>FERRAMENTAS</t>
  </si>
  <si>
    <t>'8301</t>
  </si>
  <si>
    <t>FERRAMENTAS MANUAIS E ACESSORIOS</t>
  </si>
  <si>
    <t>'830101</t>
  </si>
  <si>
    <t>PICARETA COM CABO</t>
  </si>
  <si>
    <t>'830102</t>
  </si>
  <si>
    <t>PA DE PEDREIRO C/ CABO</t>
  </si>
  <si>
    <t>'830103</t>
  </si>
  <si>
    <t>ENXADA COM CABO</t>
  </si>
  <si>
    <t>'830104</t>
  </si>
  <si>
    <t>SERROTE DE 26"</t>
  </si>
  <si>
    <t>'830105</t>
  </si>
  <si>
    <t>MARTELO 27CM COM CABO</t>
  </si>
  <si>
    <t>'830106</t>
  </si>
  <si>
    <t>NIVEL DE PEDREIRO 12"</t>
  </si>
  <si>
    <t>'830107</t>
  </si>
  <si>
    <t>ALICATE UNIVERSAL 8"</t>
  </si>
  <si>
    <t>'830108</t>
  </si>
  <si>
    <t>MARRETA 5KG C/ CABO</t>
  </si>
  <si>
    <t>'830109</t>
  </si>
  <si>
    <t>CHAVE AJUSTAVEL INGLESA "GRIFO" 10"</t>
  </si>
  <si>
    <t>'830110</t>
  </si>
  <si>
    <t>JOGO DE CHAVE DE FENDA</t>
  </si>
  <si>
    <t>'830111</t>
  </si>
  <si>
    <t>CAVADEIRA DE BRAÇO</t>
  </si>
  <si>
    <t>'830112</t>
  </si>
  <si>
    <t>SERRA TICO TICO</t>
  </si>
  <si>
    <t>'830113</t>
  </si>
  <si>
    <t>SERRA DE DISCO (CIRCULAR)</t>
  </si>
  <si>
    <t>'830114</t>
  </si>
  <si>
    <t>CARRINHO DE MAO</t>
  </si>
  <si>
    <t>'92</t>
  </si>
  <si>
    <t>INSUMOS MÃO DE OBRA - MENSALISTA</t>
  </si>
  <si>
    <t>'9201</t>
  </si>
  <si>
    <t>MÃO DE OBRA (SALÁRIOS-MENSAL)</t>
  </si>
  <si>
    <t>'920110</t>
  </si>
  <si>
    <t>ESTAGIÁRIO 4 HORAS-UFES (INCL.L SOCIAIS DE 5%)</t>
  </si>
  <si>
    <t>'9206</t>
  </si>
  <si>
    <t>MAO DE OBRA (SALARIO MENSAL)</t>
  </si>
  <si>
    <t>'920610</t>
  </si>
  <si>
    <t>TECNICO SEGUNDO GRAU -A-(INCL.L SOCIAIS DE 72,58%)</t>
  </si>
  <si>
    <t>'920611</t>
  </si>
  <si>
    <t>ENGENHEIRO SENIOR (INCL.L SOCIAIS DE 72,58%)</t>
  </si>
  <si>
    <t>'920612</t>
  </si>
  <si>
    <t>PROGRAMADOR (INCL.L SOCIAIS DE 72,58%)</t>
  </si>
  <si>
    <t>'920613</t>
  </si>
  <si>
    <t>DIGITADOR - 6 HORAS (INCL.L SOCIAIS DE 72,58%)</t>
  </si>
  <si>
    <t>'920614</t>
  </si>
  <si>
    <t>ENGENHEIRO JUNIOR (INCL.L SOCIAIS DE 72,58%)</t>
  </si>
  <si>
    <t>'920615</t>
  </si>
  <si>
    <t>TECNICO SEGUNDO GRAU -B - (INCL.L SOCIAIS DE 72,58%)</t>
  </si>
  <si>
    <t>'920616</t>
  </si>
  <si>
    <t>TECNICO SEGUNDO GRAU-C- (INCL.L SOCIAIS DE 72,58%)</t>
  </si>
  <si>
    <t>'920617</t>
  </si>
  <si>
    <t>GERENTE DE PROJETO (INCL.L SOCIAIS DE 72,58%)</t>
  </si>
  <si>
    <t>'920618</t>
  </si>
  <si>
    <t>ANALISTA DE SISTEMAS (INCL.L SOCIAIS DE 72,58%)</t>
  </si>
  <si>
    <t>'920619</t>
  </si>
  <si>
    <t>ANALISTA DESENVOLVIMENTO (INCL.L SOCIAIS DE 72,58%)</t>
  </si>
  <si>
    <t>'920620</t>
  </si>
  <si>
    <t>GERENTE BD/SERVIDORES/REDES (INCL.L SOCIAIS DE 72,58%)</t>
  </si>
  <si>
    <t>'920621</t>
  </si>
  <si>
    <t>DESIGNER GRÁFICO (INCL.L SOCIAIS DE 72,58%)</t>
  </si>
  <si>
    <t>'920622</t>
  </si>
  <si>
    <t>ANALISTA SISTEMAS/SUPORTE (INCL.L SOCIAIS DE 72,58%)</t>
  </si>
  <si>
    <t>'920623</t>
  </si>
  <si>
    <t>COORDENADOR TECNICO ESPECIALISTA(INCL.L SOCIAIS DE 72,58</t>
  </si>
  <si>
    <t>'920624</t>
  </si>
  <si>
    <t>COTADOR (INCL.L SOCIAIS DE 72,58%)</t>
  </si>
  <si>
    <t>'920625</t>
  </si>
  <si>
    <t>TECNICO NIVEL SUPERIOR(INCL.L SOCIAIS DE 72,58%)</t>
  </si>
  <si>
    <t>'920626</t>
  </si>
  <si>
    <t>ENGENHEIRO PLENO (INCL.L SOCIAIS DE 72,58%)</t>
  </si>
  <si>
    <t>'920627</t>
  </si>
  <si>
    <t>ALMOXARIFE (INCL.L SOCIAIS DE 72,58%)</t>
  </si>
  <si>
    <t>'920628</t>
  </si>
  <si>
    <t>MESTRE OBRAS SENIOR (INCL.L SOCIAIS DE 72,58%)</t>
  </si>
  <si>
    <t>'920629</t>
  </si>
  <si>
    <t>VIGIA(INCL.L SOCIAIS DE 72,58%)</t>
  </si>
  <si>
    <t>'920630</t>
  </si>
  <si>
    <t>AUX ALMOXARIFE (INCL.L SOCIAIS DE 72,58%)</t>
  </si>
  <si>
    <t>'920632</t>
  </si>
  <si>
    <t>TECNICO SEGUNDO GRAU -A-(INCL.L SOCIAIS DE 48,87%)</t>
  </si>
  <si>
    <t>'920633</t>
  </si>
  <si>
    <t>ENGENHEIRO SENIOR (INCL.L SOCIAIS DE 48,87%)</t>
  </si>
  <si>
    <t>'920634</t>
  </si>
  <si>
    <t>PROGRAMADOR (INCL.L SOCIAIS DE 48,87%)</t>
  </si>
  <si>
    <t>'920635</t>
  </si>
  <si>
    <t>DIGITADOR - 6 HORAS(INCL.L SOCIAIS DE 48,87%)</t>
  </si>
  <si>
    <t>'920636</t>
  </si>
  <si>
    <t>ENGENHEIRO JUNIOR(INCL.L SOCIAIS DE 48,87%)</t>
  </si>
  <si>
    <t>'920637</t>
  </si>
  <si>
    <t>TECNICO SEGUNDO GRAU -B - (INCL.L SOCIAIS DE 48,87%)</t>
  </si>
  <si>
    <t>'920638</t>
  </si>
  <si>
    <t>TECNICO SEGUNDO GRAU -C - (INCL.L SOCIAIS DE 48,87%)</t>
  </si>
  <si>
    <t>'920639</t>
  </si>
  <si>
    <t>GERENTE DE PROJETO (INCL.L SOCIAIS DE 48,87%)</t>
  </si>
  <si>
    <t>'920640</t>
  </si>
  <si>
    <t>ANALISTA DE SISTEMAS (INCL.L SOCIAIS DE 48,87%)</t>
  </si>
  <si>
    <t>'920641</t>
  </si>
  <si>
    <t>ANALISTA DESENVOLVIMENTO (INCL.L SOCIAIS DE 48,87%)</t>
  </si>
  <si>
    <t>'920642</t>
  </si>
  <si>
    <t>GERENTE BD/SERVIDORES/REDES (INCL.L SOCIAIS DE 48,87%)</t>
  </si>
  <si>
    <t>'920643</t>
  </si>
  <si>
    <t>DESIGNER GRÁFICO (INCL.L SOCIAIS DE 48,87%)</t>
  </si>
  <si>
    <t>'920644</t>
  </si>
  <si>
    <t>ANALISTA SISTEMAS/SUPORTE(INCL.L SOCIAIS DE 48,87%)</t>
  </si>
  <si>
    <t>'920645</t>
  </si>
  <si>
    <t>COORDENADOR TECNICO ESPECIALISTA(INCL.L SOCIAIS DE 48,87%)</t>
  </si>
  <si>
    <t>'920646</t>
  </si>
  <si>
    <t>COTADOR(INCL.L SOCIAIS DE 48,87%)</t>
  </si>
  <si>
    <t>'920647</t>
  </si>
  <si>
    <t>TECNICO NIVEL SUPERIOR(INCL.L SOCIAIS DE 48,87%)</t>
  </si>
  <si>
    <t>'920648</t>
  </si>
  <si>
    <t>ENGENHEIRO PLENO (INCL.L SOCIAIS DE 48,87%)</t>
  </si>
  <si>
    <t>'920649</t>
  </si>
  <si>
    <t>ALMOXARIFE (INCL.L SOCIAIS DE 48,87%)</t>
  </si>
  <si>
    <t>'920650</t>
  </si>
  <si>
    <t>MESTRE OBRAS SENIOR (INCL.L SOCIAIS DE 48,87%)</t>
  </si>
  <si>
    <t>'920651</t>
  </si>
  <si>
    <t>VIGIA (INCL.L SOCIAIS DE 48,87%)</t>
  </si>
  <si>
    <t>'920652</t>
  </si>
  <si>
    <t>AUX ALMOXARIFE (INCL.L SOCIAIS DE 48,87%)</t>
  </si>
  <si>
    <t>'920653</t>
  </si>
  <si>
    <t>ENCARREGADO DE TURMA(INCL.L SOCIAIS DE 48,87%)</t>
  </si>
  <si>
    <t>'93</t>
  </si>
  <si>
    <t>INSUMOS IOPES</t>
  </si>
  <si>
    <t>'9302</t>
  </si>
  <si>
    <t>INSUMOS DIVERSOS SEDU</t>
  </si>
  <si>
    <t>'930213</t>
  </si>
  <si>
    <t>PORTA MAD. MEXICANA ESP. 30 A 35MM (OITO PARTES HORIZONTAIS) C/VISOR P/ VERNIZ 0.80X2.10M</t>
  </si>
  <si>
    <t>'930214</t>
  </si>
  <si>
    <t>PORTA MAD. MEXICANA ESP. 30 A 35MM (OITO PARTES HORIZONTAIS) 2F C/VISOR VERNIZ 1.60X2.10M</t>
  </si>
  <si>
    <t>'930218</t>
  </si>
  <si>
    <t>PORTA MAD. MEXICANA ESP. 30 A 35MM (OITO PARTES HORIZONTAIS) C/VISOR P/ VERNIZ 0.60X2.10</t>
  </si>
  <si>
    <t>'930219</t>
  </si>
  <si>
    <t>PORTA MAD. MEXICANA ESP. 30 A 35MM (OITO PARTES HORIZONTAIS) C/VISOR P/ VERNIZ 0.70X2.10</t>
  </si>
  <si>
    <t>'930220</t>
  </si>
  <si>
    <t>PORTA MAD. MEXICANA ESP. 30 A 35MM (OITO PARTES HORIZONTAIS) C/VISOR P/ VERNIZ 0.90X2.10</t>
  </si>
  <si>
    <t>'930226</t>
  </si>
  <si>
    <t>QUADRO BRANCO QUADRICULADO PADRAO SEDU 3.95X1.29M</t>
  </si>
  <si>
    <t>'930235</t>
  </si>
  <si>
    <t>KIT 2 BARRAS DE APOIO LATERAL "U" ACO INOX POLIDO 304 Ø 1 1/4" COMP. 30CM</t>
  </si>
  <si>
    <t>'95</t>
  </si>
  <si>
    <t>INSUMOS SINAPI</t>
  </si>
  <si>
    <t>'9501</t>
  </si>
  <si>
    <t>INSUMOS PRECO SINAPI</t>
  </si>
  <si>
    <t>'950101</t>
  </si>
  <si>
    <t>MAQUINA ELETRICA P/ POLIMENTO PISO - REF TAB SINAPI</t>
  </si>
  <si>
    <t>'950102</t>
  </si>
  <si>
    <t>MAQ. CORTAR ASFALTO/CONCRETO - REF TABELA SINAPI</t>
  </si>
  <si>
    <t>Categoria: Equipamento</t>
  </si>
  <si>
    <t>Preço Prod.</t>
  </si>
  <si>
    <t>Preço Improd.</t>
  </si>
  <si>
    <t>INSUMOS - EQUIPAMENTOS (EQUIPAMENTOS NOVOS)</t>
  </si>
  <si>
    <t>EQUIPAMENTOS (CUSTO HORARIO - CONT)</t>
  </si>
  <si>
    <t>TEODOLITO C/ PRECISAO +/- 6 SEGUNDOS (SINAPI 7247)</t>
  </si>
  <si>
    <t>NIVEL OTICO C/ PRECISAO +/- 0,7MM (SINAPI 7252)</t>
  </si>
  <si>
    <t>'0804</t>
  </si>
  <si>
    <t>EQUIPAMENTOS CUSTO AQUISIÇÃO</t>
  </si>
  <si>
    <t>'080425</t>
  </si>
  <si>
    <t>MACARICO DE CORTE E SOLDA ? WH 200 (ACETILENO E OXIGÊNIO) - FOX, WHITE MARTINS OU EQUIVALENTE</t>
  </si>
  <si>
    <t>'0807</t>
  </si>
  <si>
    <t>EQUIPAMENTOS - CUSTO HORARIO (CONT)</t>
  </si>
  <si>
    <t>'080731</t>
  </si>
  <si>
    <t>GOL 1.0 TOTAL FLEX 12V 5 PORTAS BASICO GASOLINA (PRECO AQUIS)</t>
  </si>
  <si>
    <t>COMP-212658 - Administração Local - SEDURB (unid)</t>
  </si>
  <si>
    <t>MAO DE OBRA</t>
  </si>
  <si>
    <t>P9891</t>
  </si>
  <si>
    <t>Aluguel mensal de instrumento de topografia ( Estação Total )</t>
  </si>
  <si>
    <t>VALOR ADM LOCAL:</t>
  </si>
  <si>
    <t>VALOR DA OBRA - EBAP PONTAL:</t>
  </si>
  <si>
    <t>% DA ADM LOCAL NO BDI:</t>
  </si>
  <si>
    <t>LOCALIDADE: 2680 - VITORIA</t>
  </si>
  <si>
    <t>ENCARGOS SOCIAIS (%) HORISTA 116,32  MENSALISTA  72,58</t>
  </si>
  <si>
    <t xml:space="preserve">CODIGO  </t>
  </si>
  <si>
    <t>DESCRICAO DO INSUMO</t>
  </si>
  <si>
    <t>ORIGEM DO PRECO</t>
  </si>
  <si>
    <t xml:space="preserve">UN    </t>
  </si>
  <si>
    <t>CR</t>
  </si>
  <si>
    <t>AS</t>
  </si>
  <si>
    <t xml:space="preserve">C </t>
  </si>
  <si>
    <t xml:space="preserve">M     </t>
  </si>
  <si>
    <t xml:space="preserve">KG    </t>
  </si>
  <si>
    <t xml:space="preserve">L     </t>
  </si>
  <si>
    <t xml:space="preserve">M3    </t>
  </si>
  <si>
    <t xml:space="preserve">H     </t>
  </si>
  <si>
    <t xml:space="preserve">MES   </t>
  </si>
  <si>
    <t xml:space="preserve">M2    </t>
  </si>
  <si>
    <t xml:space="preserve">PAR   </t>
  </si>
  <si>
    <t xml:space="preserve">JG    </t>
  </si>
  <si>
    <t xml:space="preserve">T     </t>
  </si>
  <si>
    <t xml:space="preserve">CJ    </t>
  </si>
  <si>
    <t xml:space="preserve">100M  </t>
  </si>
  <si>
    <t xml:space="preserve">KWH   </t>
  </si>
  <si>
    <t xml:space="preserve">CENTO </t>
  </si>
  <si>
    <t>SC25KG</t>
  </si>
  <si>
    <t>M2XMES</t>
  </si>
  <si>
    <t xml:space="preserve">MXMES </t>
  </si>
  <si>
    <t>UNXMES</t>
  </si>
  <si>
    <t xml:space="preserve">MIL   </t>
  </si>
  <si>
    <t xml:space="preserve">310ML </t>
  </si>
  <si>
    <t>I</t>
  </si>
  <si>
    <t>Sem desoneração</t>
  </si>
  <si>
    <t>Salário (R$)</t>
  </si>
  <si>
    <t>Encargos Totais</t>
  </si>
  <si>
    <t>Custo (R$)</t>
  </si>
  <si>
    <t>Periculosidade/
Insalubridade</t>
  </si>
  <si>
    <t>P9801</t>
  </si>
  <si>
    <t>Ajudante</t>
  </si>
  <si>
    <t>P9802</t>
  </si>
  <si>
    <t>Ajudante especializado</t>
  </si>
  <si>
    <t>P9803</t>
  </si>
  <si>
    <t>Almoxarife</t>
  </si>
  <si>
    <t>P9804</t>
  </si>
  <si>
    <t>Apontador</t>
  </si>
  <si>
    <t>P9805</t>
  </si>
  <si>
    <t>Armador</t>
  </si>
  <si>
    <t>P9806</t>
  </si>
  <si>
    <t>Auxiliar administrativo</t>
  </si>
  <si>
    <t>P9807</t>
  </si>
  <si>
    <t>Bombeiro hidráulico</t>
  </si>
  <si>
    <t>P9808</t>
  </si>
  <si>
    <t>Carpinteiro</t>
  </si>
  <si>
    <t>P9809</t>
  </si>
  <si>
    <t>Encarregado administrativo</t>
  </si>
  <si>
    <t>P9810</t>
  </si>
  <si>
    <t>Eletricista</t>
  </si>
  <si>
    <t>P9811</t>
  </si>
  <si>
    <t>Encarregado especializado</t>
  </si>
  <si>
    <t>P9812</t>
  </si>
  <si>
    <t>Engenheiro</t>
  </si>
  <si>
    <t>P9814</t>
  </si>
  <si>
    <t>Operacional</t>
  </si>
  <si>
    <t>P9815</t>
  </si>
  <si>
    <t>Jardineiro</t>
  </si>
  <si>
    <t>P9819</t>
  </si>
  <si>
    <t>Engenheiro supervisor</t>
  </si>
  <si>
    <t>P9821</t>
  </si>
  <si>
    <t>Pedreiro</t>
  </si>
  <si>
    <t>P9822</t>
  </si>
  <si>
    <t>Pintor</t>
  </si>
  <si>
    <t>P9823</t>
  </si>
  <si>
    <t>Serralheiro</t>
  </si>
  <si>
    <t>P9824</t>
  </si>
  <si>
    <t>Servente</t>
  </si>
  <si>
    <t>P9825</t>
  </si>
  <si>
    <t>Soldador</t>
  </si>
  <si>
    <t>P9826</t>
  </si>
  <si>
    <t>Chefe setor de finanças</t>
  </si>
  <si>
    <t>P9827</t>
  </si>
  <si>
    <t>Vigia</t>
  </si>
  <si>
    <t>P9830</t>
  </si>
  <si>
    <t>Montador</t>
  </si>
  <si>
    <t>P9833</t>
  </si>
  <si>
    <t>Auxiliar de laboratório</t>
  </si>
  <si>
    <t>P9836</t>
  </si>
  <si>
    <t>Geólogo</t>
  </si>
  <si>
    <t>P9837</t>
  </si>
  <si>
    <t>Oceanógrafo</t>
  </si>
  <si>
    <t>P9840</t>
  </si>
  <si>
    <t>Encarregado geral</t>
  </si>
  <si>
    <t>P9842</t>
  </si>
  <si>
    <t>Faxineiro</t>
  </si>
  <si>
    <t>P9843</t>
  </si>
  <si>
    <t>Operador de equipamento leve</t>
  </si>
  <si>
    <t>P9844</t>
  </si>
  <si>
    <t>Capitão fluvial</t>
  </si>
  <si>
    <t>P9845</t>
  </si>
  <si>
    <t>Operador de equipamento pesado</t>
  </si>
  <si>
    <t>P9846</t>
  </si>
  <si>
    <t>Operador de equipamento especial</t>
  </si>
  <si>
    <t>P9847</t>
  </si>
  <si>
    <t>Perfurador de tubulão</t>
  </si>
  <si>
    <t>P9848</t>
  </si>
  <si>
    <t>Desenhista</t>
  </si>
  <si>
    <t>P9849</t>
  </si>
  <si>
    <t>Condutor maquinista fluvial</t>
  </si>
  <si>
    <t>P9850</t>
  </si>
  <si>
    <t>Copeiro</t>
  </si>
  <si>
    <t>P9851</t>
  </si>
  <si>
    <t>Médico do trabalho</t>
  </si>
  <si>
    <t>P9852</t>
  </si>
  <si>
    <t>Blaster</t>
  </si>
  <si>
    <t>P9853</t>
  </si>
  <si>
    <t>Pré-marcador</t>
  </si>
  <si>
    <t>P9854</t>
  </si>
  <si>
    <t>Recepcionista</t>
  </si>
  <si>
    <t>P9855</t>
  </si>
  <si>
    <t>Marinheiro de máquinas</t>
  </si>
  <si>
    <t>P9856</t>
  </si>
  <si>
    <t>Marinheiro de convés</t>
  </si>
  <si>
    <t>P9857</t>
  </si>
  <si>
    <t>Marinheiro de convés - mensalista</t>
  </si>
  <si>
    <t>P9858</t>
  </si>
  <si>
    <t>Laboratorista</t>
  </si>
  <si>
    <t>P9859</t>
  </si>
  <si>
    <t>Trabalhador de via</t>
  </si>
  <si>
    <t>P9861</t>
  </si>
  <si>
    <t>Selecionador de material pétreo</t>
  </si>
  <si>
    <t>P9864</t>
  </si>
  <si>
    <t>Engenheiro de segurança do trabalho</t>
  </si>
  <si>
    <t>P9865</t>
  </si>
  <si>
    <t>Técnico em enfermagem</t>
  </si>
  <si>
    <t>P9866</t>
  </si>
  <si>
    <t>Motorista de caminhão</t>
  </si>
  <si>
    <t>P9867</t>
  </si>
  <si>
    <t>Técnico especializado - mensalista</t>
  </si>
  <si>
    <t>P9869</t>
  </si>
  <si>
    <t>Encarregado de obras de artes especiais</t>
  </si>
  <si>
    <t>P9870</t>
  </si>
  <si>
    <t>Motorista de veículo leve</t>
  </si>
  <si>
    <t>P9871</t>
  </si>
  <si>
    <t>Motorista de veículo especial</t>
  </si>
  <si>
    <t>P9875</t>
  </si>
  <si>
    <t>Encarregado de turma</t>
  </si>
  <si>
    <t>P9876</t>
  </si>
  <si>
    <t>Técnico de segurança do trabalho</t>
  </si>
  <si>
    <t>P9878</t>
  </si>
  <si>
    <t>Secretária</t>
  </si>
  <si>
    <t>P9880</t>
  </si>
  <si>
    <t>Piloto fluvial</t>
  </si>
  <si>
    <t>P9882</t>
  </si>
  <si>
    <t>Técnico especializado</t>
  </si>
  <si>
    <t>P9883</t>
  </si>
  <si>
    <t>Chefe do setor administrativo</t>
  </si>
  <si>
    <t>P9884</t>
  </si>
  <si>
    <t>Encarregado de terraplenagem</t>
  </si>
  <si>
    <t>P9885</t>
  </si>
  <si>
    <t>Frentista de túnel</t>
  </si>
  <si>
    <t>P9889</t>
  </si>
  <si>
    <t>Técnico da qualidade</t>
  </si>
  <si>
    <t>Engenheiro mecânico</t>
  </si>
  <si>
    <t>P9892</t>
  </si>
  <si>
    <t>Auxiliar de blaster</t>
  </si>
  <si>
    <t>P9893</t>
  </si>
  <si>
    <t>Encarregado de pavimentação</t>
  </si>
  <si>
    <t>P9896</t>
  </si>
  <si>
    <t>Porteiro</t>
  </si>
  <si>
    <t>P9897</t>
  </si>
  <si>
    <t>Técnico de meio ambiente</t>
  </si>
  <si>
    <t>P9900</t>
  </si>
  <si>
    <t>Comprador</t>
  </si>
  <si>
    <t>P9901</t>
  </si>
  <si>
    <t>Encarregado de superestrutura ferroviária</t>
  </si>
  <si>
    <t>P9903</t>
  </si>
  <si>
    <t>Auxiliar técnico</t>
  </si>
  <si>
    <t>P9907</t>
  </si>
  <si>
    <t>Comandante de longo curso</t>
  </si>
  <si>
    <t>P9908</t>
  </si>
  <si>
    <t>Imediato</t>
  </si>
  <si>
    <t>P9909</t>
  </si>
  <si>
    <t>Oficial de náutica</t>
  </si>
  <si>
    <t>P9910</t>
  </si>
  <si>
    <t>Oficial de máquinas</t>
  </si>
  <si>
    <t>P9911</t>
  </si>
  <si>
    <t>Condutor de máquinas</t>
  </si>
  <si>
    <t>P9912</t>
  </si>
  <si>
    <t>Capitão fluvial com periculosidade</t>
  </si>
  <si>
    <t>P9913</t>
  </si>
  <si>
    <t>Draguista</t>
  </si>
  <si>
    <t>P9915</t>
  </si>
  <si>
    <t>Maquinista</t>
  </si>
  <si>
    <t>P9916</t>
  </si>
  <si>
    <t>Encarregado de conservação rodoviária</t>
  </si>
  <si>
    <t>P9920</t>
  </si>
  <si>
    <t>Mestre fluvial</t>
  </si>
  <si>
    <t>P9921</t>
  </si>
  <si>
    <t>Mergulhador raso autônomo de emergência</t>
  </si>
  <si>
    <t>P9922</t>
  </si>
  <si>
    <t>Mergulhador raso dependente de emergência</t>
  </si>
  <si>
    <t>P9924</t>
  </si>
  <si>
    <t>Mergulhador raso dependente</t>
  </si>
  <si>
    <t>P9925</t>
  </si>
  <si>
    <t>Mergulhador raso autônomo</t>
  </si>
  <si>
    <t>P9926</t>
  </si>
  <si>
    <t>Mergulhador raso auxiliar de superfície</t>
  </si>
  <si>
    <t>P9927</t>
  </si>
  <si>
    <t>Frentista de túnel com periculosidade</t>
  </si>
  <si>
    <t>P9928</t>
  </si>
  <si>
    <t>Servente com periculosidade</t>
  </si>
  <si>
    <t>P9929</t>
  </si>
  <si>
    <t>Bombeiro hidráulico com periculosidade</t>
  </si>
  <si>
    <t>P9930</t>
  </si>
  <si>
    <t>Eletricista com periculosidade</t>
  </si>
  <si>
    <t>P9931</t>
  </si>
  <si>
    <t>Operador de equipamento de mergulho</t>
  </si>
  <si>
    <t>P9932</t>
  </si>
  <si>
    <t>Operador de equipamento pesado com periculosidade</t>
  </si>
  <si>
    <t>P9933</t>
  </si>
  <si>
    <t>Supervisor de mergulho raso</t>
  </si>
  <si>
    <t>P9934</t>
  </si>
  <si>
    <t>Motorista de veículo especial com periculosidade</t>
  </si>
  <si>
    <t>P9938</t>
  </si>
  <si>
    <t>Operador de equipamento leve com periculosidade</t>
  </si>
  <si>
    <t>P9940</t>
  </si>
  <si>
    <t>Piloto fluvial com periculosidade</t>
  </si>
  <si>
    <t>P9941</t>
  </si>
  <si>
    <t>Mestre fluvial com periculosidade</t>
  </si>
  <si>
    <t>P9942</t>
  </si>
  <si>
    <t>Marinheiro de convés com periculosidade</t>
  </si>
  <si>
    <t>P9943</t>
  </si>
  <si>
    <t>Técnico de batimetria com periculosidade</t>
  </si>
  <si>
    <t>P9944</t>
  </si>
  <si>
    <t>Operador de equipamento especial com periculosidade</t>
  </si>
  <si>
    <t>P9945</t>
  </si>
  <si>
    <t>Draguista com periculosidade</t>
  </si>
  <si>
    <t>P9946</t>
  </si>
  <si>
    <t>Engenheiro auxiliar</t>
  </si>
  <si>
    <t>P9947</t>
  </si>
  <si>
    <t>Técnico florestal</t>
  </si>
  <si>
    <t>P9948</t>
  </si>
  <si>
    <t>Motorista de veículo leve - mensalista</t>
  </si>
  <si>
    <t>P9949</t>
  </si>
  <si>
    <t>Topógrafo</t>
  </si>
  <si>
    <t>P9950</t>
  </si>
  <si>
    <t>Auxiliar de topografia</t>
  </si>
  <si>
    <t>P9951</t>
  </si>
  <si>
    <t>Médico de câmara hiperbárica</t>
  </si>
  <si>
    <t>P9952</t>
  </si>
  <si>
    <t>Pedreiro - mensalista</t>
  </si>
  <si>
    <t>P9953</t>
  </si>
  <si>
    <t>Eletricista - mensalista</t>
  </si>
  <si>
    <t>P9954</t>
  </si>
  <si>
    <t>Servente - mensalista</t>
  </si>
  <si>
    <t>P9955</t>
  </si>
  <si>
    <t>Engenheiro chefe</t>
  </si>
  <si>
    <t>P9956</t>
  </si>
  <si>
    <t>Motorista de caminhão com periculosidade</t>
  </si>
  <si>
    <t>P9972</t>
  </si>
  <si>
    <t>Técnico de batimetria</t>
  </si>
  <si>
    <t>MO</t>
  </si>
  <si>
    <t>Valor de Aquisição (R$)</t>
  </si>
  <si>
    <t>Depreciação (R$/h)</t>
  </si>
  <si>
    <t>Oportunidade de Capital (R$/h)</t>
  </si>
  <si>
    <t>Seguros e Impostos (R$/h)</t>
  </si>
  <si>
    <t>Manutenção (R$/h)</t>
  </si>
  <si>
    <t>Operação (R$/h)</t>
  </si>
  <si>
    <t>Mão de Obra de Operação (R$/h)</t>
  </si>
  <si>
    <t>Custo Produtivo (R$/h)</t>
  </si>
  <si>
    <t>Custo Improdutivo (R$/h)</t>
  </si>
  <si>
    <t>E9001</t>
  </si>
  <si>
    <t>Conjunto vibratório para tubos de concreto com encaixe PB e 3 jogos de fôrmas - D = 0,60 m - 2,20 kW</t>
  </si>
  <si>
    <t>E9002</t>
  </si>
  <si>
    <t>Conjunto vibratório para tubos de concreto com encaixe PB e 3 jogos de fôrmas - D = 0,80 m - 2,20 kW</t>
  </si>
  <si>
    <t>E9003</t>
  </si>
  <si>
    <t>Conjunto vibratório para tubos de concreto com encaixe PB e 3 jogos de fôrmas - D = 1,00 m - 2,20 kW</t>
  </si>
  <si>
    <t>E9004</t>
  </si>
  <si>
    <t>Conjunto vibratório para tubos de concreto com encaixe PB e 3 jogos de fôrmas - D = 1,20 m - 2,20 kW</t>
  </si>
  <si>
    <t>E9005</t>
  </si>
  <si>
    <t>Conjunto vibratório para tubos de concreto com encaixe PB e 3 jogos de fôrmas - D = 1,50 m - 2,20 kW</t>
  </si>
  <si>
    <t>E9006</t>
  </si>
  <si>
    <t>Equipamento para sondagem manual</t>
  </si>
  <si>
    <t>E9007</t>
  </si>
  <si>
    <t>Bomba de pistão triplex com capacidade de 7,80 m³/h (130 l/min) - 8,20 kW</t>
  </si>
  <si>
    <t>E9008</t>
  </si>
  <si>
    <t>Transportador manual de tubos de concreto com capacidade de 1 t</t>
  </si>
  <si>
    <t>E9009</t>
  </si>
  <si>
    <t>Embarcação rebocadora - 268 kW</t>
  </si>
  <si>
    <t>E9010</t>
  </si>
  <si>
    <t>Balança plataforma digital à bateria, com mesa de 75 x 75 cm e capacidade de 500 kg</t>
  </si>
  <si>
    <t>E9011</t>
  </si>
  <si>
    <t>Carro manual modelo plataforma de 200 x 80 cm com capacidade de 800 kg</t>
  </si>
  <si>
    <t>E9014</t>
  </si>
  <si>
    <t>Deflectômetro de impacto (FWD) instalado em picape com reboque e faixa de carga de 7 a 120 kN - 147 kW</t>
  </si>
  <si>
    <t>E9015</t>
  </si>
  <si>
    <t>Elevador de obra com capacidade de 1.000 kg - 9 kW</t>
  </si>
  <si>
    <t>E9016</t>
  </si>
  <si>
    <t>Usina misturadora móvel de reciclagem a frio com sistema de espuma de asfalto - 129 kW</t>
  </si>
  <si>
    <t>E9017</t>
  </si>
  <si>
    <t>Escavadeira hidráulica sobre esteira com capacidade de 0,4 m³ - 64 kW</t>
  </si>
  <si>
    <t>E9020</t>
  </si>
  <si>
    <t>Recicladora a frio - 455 kW</t>
  </si>
  <si>
    <t>E9021</t>
  </si>
  <si>
    <t>Grupo gerador - 456 kVA</t>
  </si>
  <si>
    <t>E9022</t>
  </si>
  <si>
    <t>Pórtico metálico rolante com capacidade de 25 t - 30 kW</t>
  </si>
  <si>
    <t>E9023</t>
  </si>
  <si>
    <t>Guindaste móvel sobre esteiras com dragline com capacidade de 1,9 a 2,3 m³ - 270 kW</t>
  </si>
  <si>
    <t>E9024</t>
  </si>
  <si>
    <t>Misturador de nata cimento - 1,50 kW</t>
  </si>
  <si>
    <t>E9025</t>
  </si>
  <si>
    <t>Conjunto bomba e macaco hidráulico para protensão com capacidade de 7.000 kN - 15 kW</t>
  </si>
  <si>
    <t>E9026</t>
  </si>
  <si>
    <t>Bomba para injeção de nata de cimento com capacidade de 2 MPa - 2,20 kW</t>
  </si>
  <si>
    <t>E9028</t>
  </si>
  <si>
    <t>Bomba de alta pressão para hidrojateamento com capacidade de 18 MPa - 5,20 kW</t>
  </si>
  <si>
    <t>E9029</t>
  </si>
  <si>
    <t>Conjunto bomba e macaco hidráulico para protensão com capacidade de 8.000 kN - 20 kW</t>
  </si>
  <si>
    <t>E9030</t>
  </si>
  <si>
    <t>Bomba de protensão com leitura digital para tensionamento de estais - 3 kW</t>
  </si>
  <si>
    <t>E9031</t>
  </si>
  <si>
    <t>Elevador de cremalheira com cabine simples, com capacidade de 1.500 kg e altura de até 100 m - 15 kW</t>
  </si>
  <si>
    <t>E9032</t>
  </si>
  <si>
    <t>Equipamento para regulagem final de estais com até 37 cordoalhas - D = 15,7 mm - 20 kW</t>
  </si>
  <si>
    <t>E9033</t>
  </si>
  <si>
    <t>Equipamento para regulagem final de estais de 38 a 55 cordoalhas - D = 15,7 mm - 30 kW</t>
  </si>
  <si>
    <t>E9034</t>
  </si>
  <si>
    <t>Equipamento para regulagem final de estais de 56 a 73 cordoalhas - D = 15,7 mm - 40 kW</t>
  </si>
  <si>
    <t>E9035</t>
  </si>
  <si>
    <t>Equipamento para regulagem final de estais de 74 a 91 cordoalhas - D = 15,7 mm - 50 kW</t>
  </si>
  <si>
    <t>E9036</t>
  </si>
  <si>
    <t>Grua fixa para alturas de 60 a 102 m, com alcance de 60 m com capacidade de 1.500 kg na ponta da lança - 37 kW</t>
  </si>
  <si>
    <t>E9038</t>
  </si>
  <si>
    <t>Macaco hidráulico monocordoalha para tensionamento de estais - 3 kW</t>
  </si>
  <si>
    <t>E9039</t>
  </si>
  <si>
    <t>Máquina de solda por termofusão para tubos PEAD com gerador de 4 kW</t>
  </si>
  <si>
    <t>E9040</t>
  </si>
  <si>
    <t>Serra mármore - 1,45 kW</t>
  </si>
  <si>
    <t>E9042</t>
  </si>
  <si>
    <t>Trator sobre esteiras com lâmina - 97 kW</t>
  </si>
  <si>
    <t>E9043</t>
  </si>
  <si>
    <t>Embarcação de alumínio com comprimento de 6 m e motor de popa - 18,60 kW</t>
  </si>
  <si>
    <t>E9044</t>
  </si>
  <si>
    <t>Central de concreto com capacidade de 150 m³/h - dosadora e misturadora</t>
  </si>
  <si>
    <t>E9045</t>
  </si>
  <si>
    <t>Conjunto bomba e macaco hidráulico para elevação com capacidade de 496 kN</t>
  </si>
  <si>
    <t>E9046</t>
  </si>
  <si>
    <t>Conjunto bomba e macaco hidráulico para elevação com capacidade de 929 kN</t>
  </si>
  <si>
    <t>E9047</t>
  </si>
  <si>
    <t>Conjunto bomba e macaco hidráulico para elevação com capacidade de 1.390 kN</t>
  </si>
  <si>
    <t>E9048</t>
  </si>
  <si>
    <t>Conjunto bomba e macaco hidráulico para elevação com capacidade de 1.859 kN</t>
  </si>
  <si>
    <t>E9049</t>
  </si>
  <si>
    <t>Bomba de alta pressão para hidrojateamento com capacidade de 250 MPa - 72 kW</t>
  </si>
  <si>
    <t>E9050</t>
  </si>
  <si>
    <t>Guindaste móvel sobre pneus com 2 eixos com capacidade de 18 t - 97 kW</t>
  </si>
  <si>
    <t>E9051</t>
  </si>
  <si>
    <t>Máquina levantadora e posicionadora de via - 7,40 kW</t>
  </si>
  <si>
    <t>E9052</t>
  </si>
  <si>
    <t>Empilhadeira a diesel com capacidade de 10 t - 82 kW</t>
  </si>
  <si>
    <t>E9053</t>
  </si>
  <si>
    <t>Perfuratriz hidráulica montada em flutuante - 32 kW</t>
  </si>
  <si>
    <t>E9054</t>
  </si>
  <si>
    <t>Equipamento sobre forma-trilho para execução e acabamento de pavimento de concreto - 13,40 kW</t>
  </si>
  <si>
    <t>E9055</t>
  </si>
  <si>
    <t>Guincho pneumático com capacidade de 2,5 t</t>
  </si>
  <si>
    <t>E9056</t>
  </si>
  <si>
    <t>Plataforma autoelevatória de 12 x 24 m com capacidade de 150 t</t>
  </si>
  <si>
    <t>E9057</t>
  </si>
  <si>
    <t>Batelão sem propulsão com capacidade de 66 m³</t>
  </si>
  <si>
    <t>E9058</t>
  </si>
  <si>
    <t>Plataforma flutuante de 12 x 24 x 1,8 m com capacidade de 150 t</t>
  </si>
  <si>
    <t>E9059</t>
  </si>
  <si>
    <t>Plataforma autoelevatória de 12 x 24 m montada na obra com capacidade de 150 t</t>
  </si>
  <si>
    <t>E9060</t>
  </si>
  <si>
    <t>Perfuratriz pneumática rotopercussiva montada em flutuante com pressão de 0,70 MPa e capacidade de 2.500 gpm</t>
  </si>
  <si>
    <t>E9061</t>
  </si>
  <si>
    <t>Lixadeira elétrica manual angular - 2 kW</t>
  </si>
  <si>
    <t>E9062</t>
  </si>
  <si>
    <t>Soprador de ar quente manual - 1,60 kW</t>
  </si>
  <si>
    <t>E9063</t>
  </si>
  <si>
    <t>Equipamento de estabilização dinâmica da via - 300 kW</t>
  </si>
  <si>
    <t>E9064</t>
  </si>
  <si>
    <t>Transportador manual gerica com capacidade de 180 l</t>
  </si>
  <si>
    <t>E9065</t>
  </si>
  <si>
    <t>Carro controle ferroviário - 186 kW</t>
  </si>
  <si>
    <t>E9066</t>
  </si>
  <si>
    <t>Grupo gerador - 14 kVA</t>
  </si>
  <si>
    <t>E9067</t>
  </si>
  <si>
    <t>Veículo ferroviário para capina química com capacidade de 12.000 l - 115 kW</t>
  </si>
  <si>
    <t>E9068</t>
  </si>
  <si>
    <t>Perfuratriz hidráulica rotopercussiva para CCPH - 123 kW</t>
  </si>
  <si>
    <t>E9069</t>
  </si>
  <si>
    <t>Vibrador de imersão para concreto - 4,10 kW</t>
  </si>
  <si>
    <t>E9070</t>
  </si>
  <si>
    <t>Ponte rolante com capacidade de 5 t e vão de até 15 m - 10 kW</t>
  </si>
  <si>
    <t>E9072</t>
  </si>
  <si>
    <t>Martelo hidráulico vibratório com unidade hidráulica - 486 kW</t>
  </si>
  <si>
    <t>E9073</t>
  </si>
  <si>
    <t>Bomba de concreto rebocável com capacidade de 30 m³/h - 74 kW</t>
  </si>
  <si>
    <t>E9074</t>
  </si>
  <si>
    <t>Tanque de estocagem de asfalto com agitadores de 60.000 l</t>
  </si>
  <si>
    <t>E9075</t>
  </si>
  <si>
    <t>Trado cavadeira de 12"</t>
  </si>
  <si>
    <t>E9076</t>
  </si>
  <si>
    <t>Equipamento para pintura eletrostática com cabine dupla de 7,00 kW e estufa de 80.000 kCal</t>
  </si>
  <si>
    <t>E9077</t>
  </si>
  <si>
    <t>Perfuratriz de circulação reversa tipo Wirth ou similar com unidade hidráulica (Power Pack) - 273 kW</t>
  </si>
  <si>
    <t>E9078</t>
  </si>
  <si>
    <t>Treliça lançadeira com capacidade de carga de 100 a 120 t e vão máximo de 45 m - 110 kW</t>
  </si>
  <si>
    <t>E9079</t>
  </si>
  <si>
    <t>Bomba submersível com capacidade de 360 m³/h - 23 kW</t>
  </si>
  <si>
    <t>E9080</t>
  </si>
  <si>
    <t>Carrelone com capacidade máxima de 70 t</t>
  </si>
  <si>
    <t>E9081</t>
  </si>
  <si>
    <t>Fischietti simples com capacidade de 70 t</t>
  </si>
  <si>
    <t>E9083</t>
  </si>
  <si>
    <t>Vagão fechado FLT com capacidade de 99 t</t>
  </si>
  <si>
    <t>E9084</t>
  </si>
  <si>
    <t>Vagão tanque convencional TCT com capacidade de 97 t e 103.000 l</t>
  </si>
  <si>
    <t>E9085</t>
  </si>
  <si>
    <t>Vagão gôndola GDE com capacidade de 93,5 t / 29 m³</t>
  </si>
  <si>
    <t>E9086</t>
  </si>
  <si>
    <t>Bomba de concreto rebocável com capacidade de 41 m³/h - 74 kW</t>
  </si>
  <si>
    <t>E9089</t>
  </si>
  <si>
    <t>Roçadeira costal - 1,40 kW</t>
  </si>
  <si>
    <t>E9091</t>
  </si>
  <si>
    <t>Embarcação empurradora fluvial - 372 kW</t>
  </si>
  <si>
    <t>E9093</t>
  </si>
  <si>
    <t>Veículo leve - 53 kW (sem motorista)</t>
  </si>
  <si>
    <t>E9094</t>
  </si>
  <si>
    <t>Guindaste móvel sobre pneus com 6 eixos com capacidade máxima de 350 t - 450 kW</t>
  </si>
  <si>
    <t>E9095</t>
  </si>
  <si>
    <t>Guindaste móvel sobre pneus com 8 eixos com capacidade máxima de 500 t - 500 kW</t>
  </si>
  <si>
    <t>E9096</t>
  </si>
  <si>
    <t>Minicarregadeira de pneus - 45,50 kW</t>
  </si>
  <si>
    <t>E9101</t>
  </si>
  <si>
    <t>Removedora de faixas de sinalização viária - 9,69 kW</t>
  </si>
  <si>
    <t>E9102</t>
  </si>
  <si>
    <t>Extrusora para sarjeta de concreto - 10,44 kW</t>
  </si>
  <si>
    <t>E9103</t>
  </si>
  <si>
    <t>Extrusora para meio-fio de concreto - 10,44 kW</t>
  </si>
  <si>
    <t>E9105</t>
  </si>
  <si>
    <t>Embarcação empurradora multipropósito - 2 x 186 kW</t>
  </si>
  <si>
    <t>E9106</t>
  </si>
  <si>
    <t>Balsa de convés com capacidade de 200 t</t>
  </si>
  <si>
    <t>E9107</t>
  </si>
  <si>
    <t>Compactador manual com soquete vibratório - 2,24 kW</t>
  </si>
  <si>
    <t>E9108</t>
  </si>
  <si>
    <t>Soldadora de trilho por caldeamento na via - 400 kW</t>
  </si>
  <si>
    <t>E9110</t>
  </si>
  <si>
    <t>Escavadeira hidráulica sobre esteiras para rocha com caçamba com capacidade de 1,56 m³ - 118 kW</t>
  </si>
  <si>
    <t>E9111</t>
  </si>
  <si>
    <t>Jateador abrasivo úmido com capacidade de 350 kg de abrasivo</t>
  </si>
  <si>
    <t>E9112</t>
  </si>
  <si>
    <t>Sinalizador direcional móvel com sistema fotovoltaico de energia e montado em chassi sobre pneus</t>
  </si>
  <si>
    <t>E9113</t>
  </si>
  <si>
    <t>Painel de Mensagem Variável - PMV móvel, com sistema fotovoltaico de energia e montado em chassi sobre pneus</t>
  </si>
  <si>
    <t>E9116</t>
  </si>
  <si>
    <t>Semáforo móvel com 3 lentes e bateria - D = 200 mm</t>
  </si>
  <si>
    <t>E9117</t>
  </si>
  <si>
    <t>Carregadeira de pneus para rocha com capacidade de 2,50 m³ - 105 kW</t>
  </si>
  <si>
    <t>E9118</t>
  </si>
  <si>
    <t>Cortadora de pavimento com disco diamantado de 450 a 1.500 mm - 55,40 kW</t>
  </si>
  <si>
    <t>E9119</t>
  </si>
  <si>
    <t>Minicarregadeira sobre pneus com valetadeira - 55,40 kW</t>
  </si>
  <si>
    <t>E9120</t>
  </si>
  <si>
    <t>Equipamento de cravação sobre esteira para geodreno com haste para profundidade de até 20 m - 258 kW</t>
  </si>
  <si>
    <t>E9122</t>
  </si>
  <si>
    <t>Perfuratriz tipo Bottom Feed para coluna de brita - 194 kW</t>
  </si>
  <si>
    <t>E9125</t>
  </si>
  <si>
    <t>Veículo tipo van furgão com capacidade de 1,54 t - 93 kW</t>
  </si>
  <si>
    <t>E9126</t>
  </si>
  <si>
    <t>Draga backhoe com capacidade de 7 m³ - 1.000 kW</t>
  </si>
  <si>
    <t>E9127</t>
  </si>
  <si>
    <t>Escavadeira hidráulica com martelo hidráulico de 520 kg - 75 kW</t>
  </si>
  <si>
    <t>E9134</t>
  </si>
  <si>
    <t>Miniônibus com capacidade para 30 passageiros - 111 kW</t>
  </si>
  <si>
    <t>E9141</t>
  </si>
  <si>
    <t>Rebarbador hidráulico com bomba manual com capacidade de força de 9.000 kgf</t>
  </si>
  <si>
    <t>E9144</t>
  </si>
  <si>
    <t>Pórtico metálico rolante com talha com capacidade de 5 t - 10 kW</t>
  </si>
  <si>
    <t>E9148</t>
  </si>
  <si>
    <t>Macaco de protensão de fios com bomba - 3,72 kW</t>
  </si>
  <si>
    <t>E9149</t>
  </si>
  <si>
    <t>Máquina de aplicação e extração de grampo elástico tipo Pandrol - 6,70 kW</t>
  </si>
  <si>
    <t>E9151</t>
  </si>
  <si>
    <t>Britador de mandíbulas móvel sobre esteiras, sem peneira, com capacidade de 140 m³/h - 170 kW</t>
  </si>
  <si>
    <t>E9152</t>
  </si>
  <si>
    <t>Ferramenta de fixação à pólvora de ação direta</t>
  </si>
  <si>
    <t>E9153</t>
  </si>
  <si>
    <t>Ferramenta de fixação à pólvora e sistema à pistão</t>
  </si>
  <si>
    <t>E9154</t>
  </si>
  <si>
    <t>Equipamento para selagem com material asfáltico rebocável com capacidade de 370 l - 35 kW</t>
  </si>
  <si>
    <t>E9155</t>
  </si>
  <si>
    <t>Caldeira de asfalto rebocável com capacidade de 600 l - 5,20 kW</t>
  </si>
  <si>
    <t>E9156</t>
  </si>
  <si>
    <t>Soprador de ar costal - 2,6 kW</t>
  </si>
  <si>
    <t>E9157</t>
  </si>
  <si>
    <t>Locomotiva diesel-elétrica CC - bitola métrica - 2.237 kW</t>
  </si>
  <si>
    <t>E9158</t>
  </si>
  <si>
    <t>Locomotiva diesel-elétrica CC - bitola larga - 2.237 kW</t>
  </si>
  <si>
    <t>E9159</t>
  </si>
  <si>
    <t>Vagão plataforma PNE com capacidade de 82 t - bitola métrica</t>
  </si>
  <si>
    <t>E9160</t>
  </si>
  <si>
    <t>Vagão plataforma PNT com capacidade de 98 t - bitola larga</t>
  </si>
  <si>
    <t>E9161</t>
  </si>
  <si>
    <t>Vagão fechado com porta para carga e descarga de paletes FLD com capacidade de 64 t - bitola métrica</t>
  </si>
  <si>
    <t>E9162</t>
  </si>
  <si>
    <t>Vagão fechado com porta para carga e descarga de paletes FLT com capacidade de 99 t - bitola larga</t>
  </si>
  <si>
    <t>E9163</t>
  </si>
  <si>
    <t>Vagão hopper aberto com descarga automática HNE com capacidade de 45 m³ - bitola métrica</t>
  </si>
  <si>
    <t>E9164</t>
  </si>
  <si>
    <t>Vagão hopper aberto com descarga automática HNT com capacidade de 63 m³ - bitola larga</t>
  </si>
  <si>
    <t>E9167</t>
  </si>
  <si>
    <t>Equipamento para carga e descarga de TLS de até 250 m - 90 kW</t>
  </si>
  <si>
    <t>E9168</t>
  </si>
  <si>
    <t>Carregadeira de pneus com implemento de garfo - 195 kW</t>
  </si>
  <si>
    <t>E9200</t>
  </si>
  <si>
    <t>Carregadeira de pneus para rocha com capacidade de 2,50 m³ - 105 kW com periculosidade</t>
  </si>
  <si>
    <t>E9204</t>
  </si>
  <si>
    <t>Perfuratriz sobre esteiras - 145 kW com periculosidade</t>
  </si>
  <si>
    <t>E9205</t>
  </si>
  <si>
    <t>Equipamento de corte a plasma CNC - 12.000 x 5.500 mm - 19,5 kW</t>
  </si>
  <si>
    <t>E9206</t>
  </si>
  <si>
    <t>Equipamento de solda MIG automática com acessórios - 14,6 kVA</t>
  </si>
  <si>
    <t>E9209</t>
  </si>
  <si>
    <t>Martelete perfurador/rompedor a ar comprimido de 25 kg para rocha, com insalubridade, com capacidade de 2.040 gpm</t>
  </si>
  <si>
    <t>E9213</t>
  </si>
  <si>
    <t>Jumbo eletro-hidráulico com 3 braços - 155 kW/237 kW com periculosidade</t>
  </si>
  <si>
    <t>E9242</t>
  </si>
  <si>
    <t>Estação transmissora de superfície para televisionamento</t>
  </si>
  <si>
    <t>E9243</t>
  </si>
  <si>
    <t>Câmara hiperbárica com filtro, serpentina e reservatório de ar para mergulho raso - D = 1,80 m e H = 2,22 m.</t>
  </si>
  <si>
    <t>E9244</t>
  </si>
  <si>
    <t>Estação transmissora de superfície para comunicação sem fio</t>
  </si>
  <si>
    <t>E9245</t>
  </si>
  <si>
    <t>Estação transmissora de superfície para comunicação com fio</t>
  </si>
  <si>
    <t>E9246</t>
  </si>
  <si>
    <t>Painel de controle de ar com manômetros e pneufatômetros</t>
  </si>
  <si>
    <t>E9247</t>
  </si>
  <si>
    <t>Sistema de Sino aberto (sinete) para mergulho até 50 m  - 33,50 kW</t>
  </si>
  <si>
    <t>E9248</t>
  </si>
  <si>
    <t>Sistema de ar comprimido para mergulho até 30 m com pressão de trabalho de 1,4 MPa - 7,46 kW</t>
  </si>
  <si>
    <t>E9249</t>
  </si>
  <si>
    <t>Sistema de ar comprimido para mergulho até 50 m com pressão de trabalho de 1,7 MPa - 16,18 kW</t>
  </si>
  <si>
    <t>E9251</t>
  </si>
  <si>
    <t>Fonte de plasma para corte manual - 65A - 15 kW</t>
  </si>
  <si>
    <t>E9252</t>
  </si>
  <si>
    <t>Serra de esquadria com braço telescópico - D = 250 mm (10") - 1,80 kW</t>
  </si>
  <si>
    <t>E9253</t>
  </si>
  <si>
    <t>Rebordeadeira diâmetro máximo 3,00 m - 4,85 kW</t>
  </si>
  <si>
    <t>E9254</t>
  </si>
  <si>
    <t>Dobradeira viradeira manual comprimento máximo de dobra de até 2.000 mm</t>
  </si>
  <si>
    <t>E9255</t>
  </si>
  <si>
    <t>Fonte de plasma para corte manual - 45A - 10 kW</t>
  </si>
  <si>
    <t>E9256</t>
  </si>
  <si>
    <t>Equipamento para pintura com cal rebocável com dois bicos aplicadores e capacidade de 2.200 l</t>
  </si>
  <si>
    <t>E9501</t>
  </si>
  <si>
    <t>Ventilador axial para ventilação forçada com velocidade de saída de 32,8 m/s - D = 1.000 mm - 30 kW</t>
  </si>
  <si>
    <t>E9502</t>
  </si>
  <si>
    <t>Bate-estaca de gravidade para 6 t - 119 kW</t>
  </si>
  <si>
    <t>E9503</t>
  </si>
  <si>
    <t>Guilhotina hidráulica 16 x 6.100 mm - 30 kW</t>
  </si>
  <si>
    <t>E9505</t>
  </si>
  <si>
    <t>Prensa dobradeira capacidade 320 t - comprimento até 3.100 mm - 30 kW</t>
  </si>
  <si>
    <t>E9507</t>
  </si>
  <si>
    <t>Plotadora de recorte com computador e programa computacional</t>
  </si>
  <si>
    <t>E9510</t>
  </si>
  <si>
    <t>Ventilador centrífugo baixa pressão com capacidade de 58 m³/min - 3,68 kW</t>
  </si>
  <si>
    <t>E9511</t>
  </si>
  <si>
    <t>Carregadeira de pneus com capacidade de 3,40 m³ - 195 kW</t>
  </si>
  <si>
    <t>E9512</t>
  </si>
  <si>
    <t>Veículo leve - 53 kW</t>
  </si>
  <si>
    <t>E9513</t>
  </si>
  <si>
    <t>Compressor de ar portátil de 160,46 l/s (340 PCM) - 81 kW</t>
  </si>
  <si>
    <t>E9514</t>
  </si>
  <si>
    <t>Distribuidor de agregados sobre pneus autopropelido - 130 kW</t>
  </si>
  <si>
    <t>E9515</t>
  </si>
  <si>
    <t>Escavadeira hidráulica sobre esteiras com caçamba com capacidade de 1,56 m³ - 118 kW</t>
  </si>
  <si>
    <t>E9516</t>
  </si>
  <si>
    <t>Perfuratriz hidráulica sobre esteiras - 283 kW</t>
  </si>
  <si>
    <t>E9518</t>
  </si>
  <si>
    <t>Grade de 24 discos rebocável de D = 60 cm (24")</t>
  </si>
  <si>
    <t>E9519</t>
  </si>
  <si>
    <t>Betoneira com motor a gasolina com capacidade de 600 l - 10 kW</t>
  </si>
  <si>
    <t>E9521</t>
  </si>
  <si>
    <t>Grupo gerador - 3,2 kVA</t>
  </si>
  <si>
    <t>E9522</t>
  </si>
  <si>
    <t>Caldeira de asfalto rebocável com capacidade de 1.500 l - 6,5 kW</t>
  </si>
  <si>
    <t>E9523</t>
  </si>
  <si>
    <t>Motoscraper - 304 kW</t>
  </si>
  <si>
    <t>E9524</t>
  </si>
  <si>
    <t>Motoniveladora - 93 kW</t>
  </si>
  <si>
    <t>E9525</t>
  </si>
  <si>
    <t>Ponte rolante com capacidade de 15 t e vão de até 15 m - 20 kW</t>
  </si>
  <si>
    <t>E9526</t>
  </si>
  <si>
    <t>E9527</t>
  </si>
  <si>
    <t>Martelete perfurador/rompedor a ar comprimido de 25 kg para rocha com capacidade de 2.040 gpm</t>
  </si>
  <si>
    <t>E9528</t>
  </si>
  <si>
    <t>Empilhadeira a diesel com capacidade de 4 t - 60 kW</t>
  </si>
  <si>
    <t>E9529</t>
  </si>
  <si>
    <t>Jateador para estruturas metálicas com transportador a roletes - 22 kW</t>
  </si>
  <si>
    <t>E9532</t>
  </si>
  <si>
    <t>Equipamento de solda MIG com acessórios - 14,6 kVA</t>
  </si>
  <si>
    <t>E9535</t>
  </si>
  <si>
    <t>Serra circular com bancada - D = 30 cm - 4 kW</t>
  </si>
  <si>
    <t>E9536</t>
  </si>
  <si>
    <t>Embarcação de transporte de pessoal e apoio logístico - 30 kW</t>
  </si>
  <si>
    <t>E9538</t>
  </si>
  <si>
    <t>Conjunto vibratório para meio tubo de concreto com encaixe PB e 3 jogos de fôrmas - D = 0,30 m - 2,20 kW</t>
  </si>
  <si>
    <t>E9539</t>
  </si>
  <si>
    <t>Equipamento de batimetria monofeixe</t>
  </si>
  <si>
    <t>E9540</t>
  </si>
  <si>
    <t>Trator sobre esteiras com lâmina - 127 kW</t>
  </si>
  <si>
    <t>E9543</t>
  </si>
  <si>
    <t>Compressor de ar respirável para recarga de cilindros de mergulho com capacidade de até 35 MPa e 3,58 l/s - 5,52 kW</t>
  </si>
  <si>
    <t>E9544</t>
  </si>
  <si>
    <t>Vassoura mecânica rebocável com largura de 2,44 m</t>
  </si>
  <si>
    <t>E9545</t>
  </si>
  <si>
    <t>Vibroacabadora de asfalto sobre esteiras - 82 kW</t>
  </si>
  <si>
    <t>E9547</t>
  </si>
  <si>
    <t>Máquina de solda elétrica transformadora 250 A - 9,20 kW</t>
  </si>
  <si>
    <t>E9548</t>
  </si>
  <si>
    <t>Bomba centrífuga com capacidade de 7,1 a 22 m³/h - 1,50 kW</t>
  </si>
  <si>
    <t>E9551</t>
  </si>
  <si>
    <t>Obturador mecânico simples com extensão de 12 m</t>
  </si>
  <si>
    <t>E9552</t>
  </si>
  <si>
    <t>Nível ótico com capacidade de aumento de 32x</t>
  </si>
  <si>
    <t>E9553</t>
  </si>
  <si>
    <t>Estação total eletrônica com alcance máximo de 3.000 m</t>
  </si>
  <si>
    <t>E9556</t>
  </si>
  <si>
    <t>Compactador manual de placa vibratória - 3,00 kW</t>
  </si>
  <si>
    <t>E9558</t>
  </si>
  <si>
    <t>Tanque de estocagem de asfalto com capacidade de 30.000 l</t>
  </si>
  <si>
    <t>E9559</t>
  </si>
  <si>
    <t>Aquecedor de fluido térmico - 12 kW</t>
  </si>
  <si>
    <t>E9560</t>
  </si>
  <si>
    <t>Ônibus com capacidade para 80 passageiros - 175 kW</t>
  </si>
  <si>
    <t>E9561</t>
  </si>
  <si>
    <t>GPS geodésico de simples frequência (L1)</t>
  </si>
  <si>
    <t>E9562</t>
  </si>
  <si>
    <t>GPS geodésico de dupla frequência (L1/L2)</t>
  </si>
  <si>
    <t>E9563</t>
  </si>
  <si>
    <t>Perfuratriz hidráulica sobre esteiras com clamshell - 220 kW</t>
  </si>
  <si>
    <t>E9565</t>
  </si>
  <si>
    <t>Trator sobre esteiras com lâmina e escarificador - 259 kW</t>
  </si>
  <si>
    <t>E9566</t>
  </si>
  <si>
    <t>Guindaste móvel sobre esteiras com clamshell de 1,9 m³ - 220 kW</t>
  </si>
  <si>
    <t>E9567</t>
  </si>
  <si>
    <t>Fresadora de piso de concreto - 6,7 kW</t>
  </si>
  <si>
    <t>E9568</t>
  </si>
  <si>
    <t>Furadeira de impacto de 12,5 mm - 0,80 kW</t>
  </si>
  <si>
    <t>E9569</t>
  </si>
  <si>
    <t>Guindaste móvel sobre esteiras com clamshell de 4,6 m³ - 403 kW</t>
  </si>
  <si>
    <t>E9570</t>
  </si>
  <si>
    <t>Furadeira com base magnética - 1,20 kW</t>
  </si>
  <si>
    <t>E9574</t>
  </si>
  <si>
    <t>Perfuratriz sobre esteiras - 145 kW</t>
  </si>
  <si>
    <t>E9576</t>
  </si>
  <si>
    <t>Escavadeira hidráulica de longo alcance sobre esteiras - 103 kW</t>
  </si>
  <si>
    <t>E9577</t>
  </si>
  <si>
    <t>Trator agrícola sobre pneus - 77 kW</t>
  </si>
  <si>
    <t>E9578</t>
  </si>
  <si>
    <t>Conjunto vibratório para meio tubo de concreto com encaixe PB e 3 jogos de fôrmas - D = 0,40 m - 2,20 kW</t>
  </si>
  <si>
    <t>E9580</t>
  </si>
  <si>
    <t>Fresadora e distribuidora com controle de greide - 287 kW</t>
  </si>
  <si>
    <t>E9581</t>
  </si>
  <si>
    <t>Carregadeira de pneus para rocha com capacidade de 1,72 m³ - 113 kW</t>
  </si>
  <si>
    <t>E9583</t>
  </si>
  <si>
    <t>Distribuidor de agregados rebocável com capacidade de 1,9 m³</t>
  </si>
  <si>
    <t>Carregadeira de pneus com capacidade de 1,72 m³ - 113 kW</t>
  </si>
  <si>
    <t>E9585</t>
  </si>
  <si>
    <t>Motosserra com motor a gasolina - 2,30 kW</t>
  </si>
  <si>
    <t>E9586</t>
  </si>
  <si>
    <t>Régua vibratória dupla com 4 m - 4,10 kW</t>
  </si>
  <si>
    <t>E9587</t>
  </si>
  <si>
    <t>Serra para corte de concreto - 4 kW</t>
  </si>
  <si>
    <t>E9588</t>
  </si>
  <si>
    <t>Vibroacabadora de concreto sobre esteiras com fôrmas deslizantes - 205 kW</t>
  </si>
  <si>
    <t>E9589</t>
  </si>
  <si>
    <t>Máquina texturizadora e aplicadora de cura química em pavimento de concreto - 44,80 kW</t>
  </si>
  <si>
    <t>E9590</t>
  </si>
  <si>
    <t>Central de concreto com capacidade de 40 m³/h - dosadora fixa</t>
  </si>
  <si>
    <t>E9591</t>
  </si>
  <si>
    <t>Serra para corte de concreto e asfalto - 10 kW</t>
  </si>
  <si>
    <t>E9593</t>
  </si>
  <si>
    <t>Draga hopper com capacidade de 750 m³</t>
  </si>
  <si>
    <t>E9594</t>
  </si>
  <si>
    <t>Draga hopper com capacidade de 1.000 m³</t>
  </si>
  <si>
    <t>E9595</t>
  </si>
  <si>
    <t>Draga hopper com capacidade de 2.000 m³</t>
  </si>
  <si>
    <t>E9596</t>
  </si>
  <si>
    <t>Draga hopper com capacidade de 3.000 m³</t>
  </si>
  <si>
    <t>E9597</t>
  </si>
  <si>
    <t>Draga hopper com capacidade de 4.000 m³</t>
  </si>
  <si>
    <t>E9598</t>
  </si>
  <si>
    <t>Draga hopper com capacidade de 5.000 m³</t>
  </si>
  <si>
    <t>E9601</t>
  </si>
  <si>
    <t>Embarcação de transporte de pessoal e apoio logístico - 130 kW</t>
  </si>
  <si>
    <t>E9603</t>
  </si>
  <si>
    <t>Embarcação empurradora multipropósito com guindaste hidráulico de 74 kN.m - 165 kW</t>
  </si>
  <si>
    <t>E9606</t>
  </si>
  <si>
    <t>Embarcação rebocadora - 2 x 268 kW</t>
  </si>
  <si>
    <t>E9607</t>
  </si>
  <si>
    <t>Conjunto de britagem para rachão com capacidade de 80 m³/h - 224 kW</t>
  </si>
  <si>
    <t>E9609</t>
  </si>
  <si>
    <t>Draga de sucção para extração de areia com tubo de descarga de 150 mm - 100 kW</t>
  </si>
  <si>
    <t>E9610</t>
  </si>
  <si>
    <t>Compressor de ar portátil de 42,48 l/s (90 PCM) - 18,50 kW</t>
  </si>
  <si>
    <t>E9611</t>
  </si>
  <si>
    <t>Conjunto de britagem com capacidade de 80 m³/h - 313 kW</t>
  </si>
  <si>
    <t>E9612</t>
  </si>
  <si>
    <t>Plataforma flutuante montada na obra de 12 x 24 x 1,8 m com capacidade de 150 t</t>
  </si>
  <si>
    <t>E9613</t>
  </si>
  <si>
    <t>Guindaste móvel sobre esteiras com pinça com capacidade de 40 t - 186 kW</t>
  </si>
  <si>
    <t>E9614</t>
  </si>
  <si>
    <t>Bomba com capacidade de 136 m³/h e câmara de vácuo - 5,60 kW</t>
  </si>
  <si>
    <t>E9615</t>
  </si>
  <si>
    <t>Usina misturadora de solos com capacidade de 300 t/h - 44 kW</t>
  </si>
  <si>
    <t>E9617</t>
  </si>
  <si>
    <t>Usina misturadora de pré-misturado a frio com capacidade de 60 t/h - 23,50 kW</t>
  </si>
  <si>
    <t>E9618</t>
  </si>
  <si>
    <t>Batelão autopropelido com capacidade de 300 m³ - 224 kW</t>
  </si>
  <si>
    <t>E9619</t>
  </si>
  <si>
    <t>Batelão autopropelido com capacidade de 500 m³ - 373 kW</t>
  </si>
  <si>
    <t>E9620</t>
  </si>
  <si>
    <t>Pontão flutuante de 15 x 30 x 1,8 m com capacidade de 500 t</t>
  </si>
  <si>
    <t>E9621</t>
  </si>
  <si>
    <t>Bomba de injeção de argamassa e nata com capacidade de 1,08 m³/h (18 l/min) e misturador com tambor de 0,100 m³ - 6,20 kW</t>
  </si>
  <si>
    <t>E9622</t>
  </si>
  <si>
    <t>Máquina de bancada universal para corte de chapa - 1,50 kW</t>
  </si>
  <si>
    <t>E9623</t>
  </si>
  <si>
    <t>Máquina de bancada guilhotina - 4,00 kW</t>
  </si>
  <si>
    <t>E9624</t>
  </si>
  <si>
    <t>Draga hopper com capacidade de 10.000 m³</t>
  </si>
  <si>
    <t>E9625</t>
  </si>
  <si>
    <t>Draga hopper com capacidade de 15.000 m³</t>
  </si>
  <si>
    <t>E9626</t>
  </si>
  <si>
    <t>Draga hopper com capacidade de 20.000 m³</t>
  </si>
  <si>
    <t>E9627</t>
  </si>
  <si>
    <t>Embarcação hotel com capacidade para 15 pessoas - 199 kW</t>
  </si>
  <si>
    <t>E9628</t>
  </si>
  <si>
    <t>Fábrica de pré-moldado de concreto para balizador - 2,20 kW</t>
  </si>
  <si>
    <t>E9629</t>
  </si>
  <si>
    <t>Compressor de ar portátil de 185,95 l/s (394 PCM) - 81,50 kW</t>
  </si>
  <si>
    <t>E9630</t>
  </si>
  <si>
    <t>Bomba submersível com capacidade de 75 m³/h - 3,6 kW</t>
  </si>
  <si>
    <t>E9631</t>
  </si>
  <si>
    <t>Bomba para concreto projetado via seca com capacidade de 6 m³/h - 7,5 kW</t>
  </si>
  <si>
    <t>E9632</t>
  </si>
  <si>
    <t>Conjunto vibratório para tubos de concreto com encaixe PB e 3 jogos de fôrmas - D = 0,20 m - 2,20 kW</t>
  </si>
  <si>
    <t>E9633</t>
  </si>
  <si>
    <t>Conjunto vibratório para tubos de concreto com encaixe PB e 3 jogos de fôrmas - D = 0,30 m - 2,20 kW</t>
  </si>
  <si>
    <t>E9634</t>
  </si>
  <si>
    <t>Conjunto vibratório para tubos de concreto com encaixe PB e 3 jogos de fôrmas - D = 0,40 m - 2,20 kW</t>
  </si>
  <si>
    <t>E9635</t>
  </si>
  <si>
    <t>Draga de sucção e recalque com potência da bomba de 294 kW e cortador de 30 kW</t>
  </si>
  <si>
    <t>E9636</t>
  </si>
  <si>
    <t>Draga de sucção e recalque com potência da bomba de 483 kW e cortador de 55 kW</t>
  </si>
  <si>
    <t>E9637</t>
  </si>
  <si>
    <t>Draga de sucção e recalque com potência da bomba de 746 kW e cortador de 110 kW</t>
  </si>
  <si>
    <t>E9638</t>
  </si>
  <si>
    <t>Draga de sucção e recalque com potência da bomba de 1.350 kW e cortador de 170 kW</t>
  </si>
  <si>
    <t>E9639</t>
  </si>
  <si>
    <t>Embarcação hotel com capacidade para 30 pessoas - 2 x 112 kW</t>
  </si>
  <si>
    <t>E9641</t>
  </si>
  <si>
    <t>Compressor de ar portátil de 75,04 l/s (159 PCM) - 33 kW</t>
  </si>
  <si>
    <t>E9643</t>
  </si>
  <si>
    <t>Equipamento para pintura a ar comprimido de pistola com caneca com capacidade de 1.000 ml e compressor de 1,50 kW</t>
  </si>
  <si>
    <t>E9646</t>
  </si>
  <si>
    <t>Compressor de ar portátil de 58,52 l/s (124 PCM) - 27 kW</t>
  </si>
  <si>
    <t>E9647</t>
  </si>
  <si>
    <t>Compactador manual com soquete vibratório - 4,10 kW</t>
  </si>
  <si>
    <t>E9648</t>
  </si>
  <si>
    <t>Compressor de ar portátil de 422,86 l/s (896 PCM) - 213 kW</t>
  </si>
  <si>
    <t>E9649</t>
  </si>
  <si>
    <t>Compressor de ar portátil de 94,39 l/s (200 PCM) - 36 kW</t>
  </si>
  <si>
    <t>E9651</t>
  </si>
  <si>
    <t>Guindaste móvel sobre esteiras com Hammer Grab - 186 kW</t>
  </si>
  <si>
    <t>E9653</t>
  </si>
  <si>
    <t>Guindaste móvel sobre esteiras com trado para escavação em solos - 186 kW</t>
  </si>
  <si>
    <t>E9654</t>
  </si>
  <si>
    <t>Guindaste móvel sobre esteiras com trado com bits escavação em rocha - 186 kW</t>
  </si>
  <si>
    <t>E9656</t>
  </si>
  <si>
    <t>Guindaste móvel sobre esteiras com caçamba para escavação em solos - 186 kW</t>
  </si>
  <si>
    <t>E9657</t>
  </si>
  <si>
    <t>Guindaste móvel sobre esteiras com caçamba para escavação em rocha - 186 kW</t>
  </si>
  <si>
    <t>E9660</t>
  </si>
  <si>
    <t>Guindaste móvel sobre esteiras com capacidade de 40 t - 186 kW</t>
  </si>
  <si>
    <t>E9661</t>
  </si>
  <si>
    <t>Compressor de ar portátil de 89,67 l/s (190 PCM) - 36 kW</t>
  </si>
  <si>
    <t>E9662</t>
  </si>
  <si>
    <t>Equipamento para solda e corte com oxiacetileno</t>
  </si>
  <si>
    <t>E9664</t>
  </si>
  <si>
    <t>Guindaste móvel sobre esteiras com capacidade de 80 t - 212 kW</t>
  </si>
  <si>
    <t>E9668</t>
  </si>
  <si>
    <t>Mesa vibratória - 2,20 kW</t>
  </si>
  <si>
    <t>E9673</t>
  </si>
  <si>
    <t>Equipamento de batimetria multifeixe</t>
  </si>
  <si>
    <t>E9674</t>
  </si>
  <si>
    <t>Equipamento de medição de descarga líquida com ADCP</t>
  </si>
  <si>
    <t>E9675</t>
  </si>
  <si>
    <t>Martelete perfurador/rompedor elétrico - 1,50 kW</t>
  </si>
  <si>
    <t>E9676</t>
  </si>
  <si>
    <t>Embarcação de transporte de pessoal e apoio logístico - 90 kW</t>
  </si>
  <si>
    <t>E9678</t>
  </si>
  <si>
    <t>E9681</t>
  </si>
  <si>
    <t>Rolo compactador liso tandem vibratório autopropelido de 10,4 t - 82 kW</t>
  </si>
  <si>
    <t>E9682</t>
  </si>
  <si>
    <t>Rolo compactador liso tandem vibratório autopropelido de 1,6 t - 18 kW</t>
  </si>
  <si>
    <t>E9683</t>
  </si>
  <si>
    <t>Martelete perfurador/rompedor elétrico - 0,90 kW</t>
  </si>
  <si>
    <t>E9684</t>
  </si>
  <si>
    <t>Veículo leve picape 4 x 4 com capacidade de 1,10 t - 147 kW</t>
  </si>
  <si>
    <t>E9685</t>
  </si>
  <si>
    <t>Rolo compactador pé de carneiro vibratório autopropelido por pneus de 11,6 t - 82 kW</t>
  </si>
  <si>
    <t>E9689</t>
  </si>
  <si>
    <t>Usina de asfalto a quente gravimétrica com capacidade de 100/140 t/h - 260 kW</t>
  </si>
  <si>
    <t>E9691</t>
  </si>
  <si>
    <t>Guincho tracionador de cordoalhas - 7,50 kW</t>
  </si>
  <si>
    <t>E9692</t>
  </si>
  <si>
    <t>Caldeira para aquecimento e injeção de cera - 1 kW</t>
  </si>
  <si>
    <t>E9697</t>
  </si>
  <si>
    <t>E9699</t>
  </si>
  <si>
    <t>Trituradora de galhos e troncos rebocável com capacidade de até 350 mm de diâmetro com guincho - 96,94 kW</t>
  </si>
  <si>
    <t>E9700</t>
  </si>
  <si>
    <t>Fresadora a frio - 155 kW</t>
  </si>
  <si>
    <t>E9701</t>
  </si>
  <si>
    <t>Jateador pressurizado multiabrasivo com capacidade de 280 l</t>
  </si>
  <si>
    <t>E9703</t>
  </si>
  <si>
    <t>Fábrica de pré-moldado de concreto para mourão - 2,20 kW</t>
  </si>
  <si>
    <t>E9704</t>
  </si>
  <si>
    <t>Batelão sem propulsão montado na obra com capacidade de 66 m³</t>
  </si>
  <si>
    <t>E9705</t>
  </si>
  <si>
    <t>Misturador de lama bentonítica - 4 kW</t>
  </si>
  <si>
    <t>E9707</t>
  </si>
  <si>
    <t>Desarenador - 15 kW</t>
  </si>
  <si>
    <t>E9708</t>
  </si>
  <si>
    <t>Microtrator com roçadeira - 10 kW</t>
  </si>
  <si>
    <t>E9710</t>
  </si>
  <si>
    <t>Socadora automática de linha - 253 kW</t>
  </si>
  <si>
    <t>E9712</t>
  </si>
  <si>
    <t>Reguladora e distribuidora de lastro - 300 kW</t>
  </si>
  <si>
    <t>E9714</t>
  </si>
  <si>
    <t>Bate-estaca com martelo hidráulico - 450 kW</t>
  </si>
  <si>
    <t>E9716</t>
  </si>
  <si>
    <t>Conjunto bomba e macaco hidráulico para protensão com capacidade de 590 kN - 3,70 kW</t>
  </si>
  <si>
    <t>E9717</t>
  </si>
  <si>
    <t>Máquina policorte - 2,20 kW</t>
  </si>
  <si>
    <t>E9718</t>
  </si>
  <si>
    <t>Pórtico duplo de descarga e posicionamento de dormente - 89 kW</t>
  </si>
  <si>
    <t>E9719</t>
  </si>
  <si>
    <t>Talha manual com capacidade de 3 t</t>
  </si>
  <si>
    <t>E9720</t>
  </si>
  <si>
    <t>Conjunto bomba e macaco hidráulico para protensão com capacidade de 250 kN - 3,70 kW</t>
  </si>
  <si>
    <t>E9721</t>
  </si>
  <si>
    <t>Conjunto bomba e macaco hidráulico para protensão com capacidade de 1.150 kN - 5 kW</t>
  </si>
  <si>
    <t>E9722</t>
  </si>
  <si>
    <t>Conjunto bomba e macaco hidráulico para protensão com capacidade de 2.000 kN - 5 kW</t>
  </si>
  <si>
    <t>E9723</t>
  </si>
  <si>
    <t>Conjunto bomba e macaco hidráulico para protensão com capacidade de 2.500 kN - 7 kW</t>
  </si>
  <si>
    <t>E9724</t>
  </si>
  <si>
    <t>Conjunto bomba e macaco hidráulico para protensão com capacidade de 4.000 kN - 10 kW</t>
  </si>
  <si>
    <t>E9725</t>
  </si>
  <si>
    <t>Conjunto bomba e macaco hidráulico para protensão com capacidade de 5.400 kN - 10 kW</t>
  </si>
  <si>
    <t>E9726</t>
  </si>
  <si>
    <t>Bate-estaca Strauss - 15 kW</t>
  </si>
  <si>
    <t>E9727</t>
  </si>
  <si>
    <t>Posicionadora de trilhos - 7,40 kW</t>
  </si>
  <si>
    <t>E9728</t>
  </si>
  <si>
    <t>Tirefonadora/parafusadora portátil - 3,10 kW</t>
  </si>
  <si>
    <t>E9729</t>
  </si>
  <si>
    <t>Equipamento para pintura eletrostática com cabine simples de 5,50 kW e estufa de 2x120.000 kCal</t>
  </si>
  <si>
    <t>E9730</t>
  </si>
  <si>
    <t>Grupo vibrador com gerador - 2,80 kW</t>
  </si>
  <si>
    <t>E9731</t>
  </si>
  <si>
    <t>Máquina de furar dormente portátil - 1,50 kW</t>
  </si>
  <si>
    <t>E9732</t>
  </si>
  <si>
    <t>Máquina para furar dormente - 6,70 kW</t>
  </si>
  <si>
    <t>E9733</t>
  </si>
  <si>
    <t>Máquina tirefonadora e parafusadora - 6,70 kW</t>
  </si>
  <si>
    <t>E9734</t>
  </si>
  <si>
    <t>Bomba projetora de argamassa com capacidade de 2 m³/h - 5,50 kW</t>
  </si>
  <si>
    <t>E9735</t>
  </si>
  <si>
    <t>Máquina para serrar trilho - 5,00 kW</t>
  </si>
  <si>
    <t>E9736</t>
  </si>
  <si>
    <t>Máquina para furar trilho - 1,20 kW</t>
  </si>
  <si>
    <t>E9737</t>
  </si>
  <si>
    <t>Conjunto para pré-aquecimento de trilho em solda aluminotérmica</t>
  </si>
  <si>
    <t>E9738</t>
  </si>
  <si>
    <t>Máquina de esmerilhar topo e lateral de boleto - 5,20 kW</t>
  </si>
  <si>
    <t>E9742</t>
  </si>
  <si>
    <t>Trator agrícola sobre pneus com roçadeira articulada e capacidade de 1,12 m - 77 kW</t>
  </si>
  <si>
    <t>E9745</t>
  </si>
  <si>
    <t>Trator agrícola sobre pneus com roçadeira de arraste e capacidade de 1,50 m - 77 kW</t>
  </si>
  <si>
    <t>E9746</t>
  </si>
  <si>
    <t>Conjunto bomba e prensa para luva de emenda de 25 mm</t>
  </si>
  <si>
    <t>E9747</t>
  </si>
  <si>
    <t>Conjunto bomba e prensa para luva de emenda de 32 mm</t>
  </si>
  <si>
    <t>E9748</t>
  </si>
  <si>
    <t>Rosqueadeira para rosca cônica - 0,75 kW</t>
  </si>
  <si>
    <t>E9749</t>
  </si>
  <si>
    <t>Jateador portátil multiabrasivo com capacidade de 300 kg</t>
  </si>
  <si>
    <t>E9753</t>
  </si>
  <si>
    <t>Grupo gerador - 23 kVA</t>
  </si>
  <si>
    <t>E9754</t>
  </si>
  <si>
    <t>Grupo gerador - 68 kVA</t>
  </si>
  <si>
    <t>E9755</t>
  </si>
  <si>
    <t>Bomba de alta pressão para jet grouting de até 45 MPa - 150 kW</t>
  </si>
  <si>
    <t>E9756</t>
  </si>
  <si>
    <t>Calandra para chapas de aço até 25 mm - 22 kW</t>
  </si>
  <si>
    <t>E9758</t>
  </si>
  <si>
    <t>Vibroacabadora de asfalto sobre pneus - 82 kW</t>
  </si>
  <si>
    <t>E9760</t>
  </si>
  <si>
    <t>Perfuratriz manual para coroa diamantada - 1,60 kW</t>
  </si>
  <si>
    <t>E9761</t>
  </si>
  <si>
    <t>Guincho de coluna com capacidade de 200 kg - 0,92 kW</t>
  </si>
  <si>
    <t>E9762</t>
  </si>
  <si>
    <t>Rolo compactador de pneus autopropelido de 27 t - 85 kW</t>
  </si>
  <si>
    <t>Grupo gerador - 40 kVA</t>
  </si>
  <si>
    <t>E9764</t>
  </si>
  <si>
    <t>Grupo gerador - 7,2 kVA</t>
  </si>
  <si>
    <t>E9765</t>
  </si>
  <si>
    <t>Grupo gerador - 569 kVA</t>
  </si>
  <si>
    <t>E9766</t>
  </si>
  <si>
    <t>Prensa hidráulica para fabricação de blocos pré-moldados - 20 kW</t>
  </si>
  <si>
    <t>E9767</t>
  </si>
  <si>
    <t>Compressor de ar portátil de 9,44 l/s (20 PCM) a gasolina - 5,22 kW</t>
  </si>
  <si>
    <t>E9768</t>
  </si>
  <si>
    <t>Compressor de ar portátil de 373,78 l/s (792 PCM) - 213,30 kW</t>
  </si>
  <si>
    <t>E9769</t>
  </si>
  <si>
    <t>Cunha hidráulica com três cilindros e acessórios com capacidade de 3.000 kN - 5,60 kW</t>
  </si>
  <si>
    <t>E9770</t>
  </si>
  <si>
    <t>Retroescavadeira de pneus com caçamba de escavação trapezoidal ou triangular com seção de corte inferior a 0,10 m² - 58 kW</t>
  </si>
  <si>
    <t>E9771</t>
  </si>
  <si>
    <t>Retroescavadeira de pneus com caçamba de escavação trapezoidal ou triangular com seção de corte de 0,10 a 0,15 m² - 58 kW</t>
  </si>
  <si>
    <t>E9772</t>
  </si>
  <si>
    <t>Retroescavadeira de pneus com caçamba de escavação trapezoidal ou triangular com seção de corte de 0,15 a 0,20 m² - 58 kW</t>
  </si>
  <si>
    <t>E9773</t>
  </si>
  <si>
    <t>Retroescavadeira de pneus com caçamba de escavação trapezoidal ou triangular com seção de corte de 0,20 a 0,30 m² - 58 kW</t>
  </si>
  <si>
    <t>E9774</t>
  </si>
  <si>
    <t>Retroescavadeira de pneus com caçamba de escavação trapezoidal ou triangular com seção de corte de 0,30 a 0,50 m² - 58 kW</t>
  </si>
  <si>
    <t>E9775</t>
  </si>
  <si>
    <t>Escavadeira hidráulica com martelo hidráulico de 1.700 kg - 103 kW</t>
  </si>
  <si>
    <t>Grupo gerador - 174 kVA</t>
  </si>
  <si>
    <t>E9777</t>
  </si>
  <si>
    <t>Extrusora de barreira de concreto - 74 kW</t>
  </si>
  <si>
    <t>E9778</t>
  </si>
  <si>
    <t>Grupo gerador - 338 kVA</t>
  </si>
  <si>
    <t>Grupo gerador - 113 kVA</t>
  </si>
  <si>
    <t>E9780</t>
  </si>
  <si>
    <t>Misturador automático para grauteamento com capacidade de 20 m³/h - 7 kW</t>
  </si>
  <si>
    <t>E9781</t>
  </si>
  <si>
    <t>Misturador com bomba para grauteamento tipo Flex E ou similar - 25 kW</t>
  </si>
  <si>
    <t>E9782</t>
  </si>
  <si>
    <t>Perfuratriz pneumática com avanço de coluna de 33,5 kg com capacidade de 2.280 gpm</t>
  </si>
  <si>
    <t>E9784</t>
  </si>
  <si>
    <t>Plataforma autopropelida com alcance de 12 m com capacidade de 700 kg - 24 kW</t>
  </si>
  <si>
    <t>E9785</t>
  </si>
  <si>
    <t>Guindaste móvel sobre pneus com 2 eixos com capacidade máxima de 55 t - 186 kW</t>
  </si>
  <si>
    <t>E9788</t>
  </si>
  <si>
    <t>Misturador de argamassa com capacidade de 0,250 m³ - 3,70 kW</t>
  </si>
  <si>
    <t>E9789</t>
  </si>
  <si>
    <t>Carro manual modelo plataforma de 150 x 80 cm com capacidade de 800 kg</t>
  </si>
  <si>
    <t>E9790</t>
  </si>
  <si>
    <t>Bomba para concreto projetado via úmida com capacidade de 10 m³/h - 14,70 kW</t>
  </si>
  <si>
    <t>E9791</t>
  </si>
  <si>
    <t>Bomba pneumática para injeção de resina com capacidade de 0,18 m³/h</t>
  </si>
  <si>
    <t>E9793</t>
  </si>
  <si>
    <t>Robot para concreto projetado com capacidade de 30 m³/h - 70 kW - com compressor diesel</t>
  </si>
  <si>
    <t>E9795</t>
  </si>
  <si>
    <t>Perfuratriz de superfície sobre pneus com martelo de topo e controle remoto via rádio - 60 kW</t>
  </si>
  <si>
    <t>E9797</t>
  </si>
  <si>
    <t>Jumbo eletro-hidráulico com 3 braços - 155 kW/237 kW</t>
  </si>
  <si>
    <t>E9798</t>
  </si>
  <si>
    <t>Perfuratriz hidráulica rotopercussiva - 123 kW</t>
  </si>
  <si>
    <t>E9013</t>
  </si>
  <si>
    <t>Caminhão tanque de asfalto com capacidade de 31.000 l - 265 kW</t>
  </si>
  <si>
    <t>A9335</t>
  </si>
  <si>
    <t>Cavalo mecânico estradeiro 6 x 2, PBT 23.000 kg - 265 kW - condição de trabalho severa - motorista de caminhão</t>
  </si>
  <si>
    <t>A9364</t>
  </si>
  <si>
    <t>Tanque isotérmico de asfalto com capacidade de 31.000 l</t>
  </si>
  <si>
    <t>E9018</t>
  </si>
  <si>
    <t>Cavalo mecânico com dolly intermediário e semirreboque de 4 eixos com capacidade de 53 t - 323 kW</t>
  </si>
  <si>
    <t>A9324</t>
  </si>
  <si>
    <t>Cavalo mecânico estradeiro 6 x 4, PBT 23.000 kg - 323 kW - motorista de veículo especial</t>
  </si>
  <si>
    <t>A9355</t>
  </si>
  <si>
    <t>Semirreboque com 4 eixos</t>
  </si>
  <si>
    <t>A9382</t>
  </si>
  <si>
    <t>Dolly intermediário com 2 eixos para semirreboque</t>
  </si>
  <si>
    <t>E9027</t>
  </si>
  <si>
    <t>Caminhão distribuidor de cimento e cal com capacidade de 17 m³ - 210 kW</t>
  </si>
  <si>
    <t>A9333</t>
  </si>
  <si>
    <t>Caminhão plataforma 8 x 2, PBTC 36.000 kg e distância entre eixos 4,8 m - 210 kW - motorista de caminhão</t>
  </si>
  <si>
    <t>A9365</t>
  </si>
  <si>
    <t>Distribuidor de cimento montado sobre chassi com capacidade de 17 m³</t>
  </si>
  <si>
    <t>E9037</t>
  </si>
  <si>
    <t>Plataforma de inspeção sob pontes montada em caminhão com capacidade de 500 kg e alcance de 15 m - 188 kW</t>
  </si>
  <si>
    <t>A9334</t>
  </si>
  <si>
    <t>Caminhão plataforma 8 x 2, PBT 29.000 kg e distância entre eixos 4,8 m - 188 kW - condição de trabalho severa - motorista de veículo especial</t>
  </si>
  <si>
    <t>A9378</t>
  </si>
  <si>
    <t>Plataforma telescópica para inspeção de pontes montada sobre chassi com capacidade de 500 kg</t>
  </si>
  <si>
    <t>E9041</t>
  </si>
  <si>
    <t>Caminhão carroceria com guindauto com capacidade de 45 t.m - 188 kW</t>
  </si>
  <si>
    <t>A9313</t>
  </si>
  <si>
    <t>Caminhão plataforma 6 x 2, PBT 23.000 kg e distância entre eixos 5,4 m - 188 kW - motorista de veículo especial</t>
  </si>
  <si>
    <t>A9351</t>
  </si>
  <si>
    <t>Carroceria de madeira com capacidade de 11 t</t>
  </si>
  <si>
    <t>A9373</t>
  </si>
  <si>
    <t>Guindaste articulado montado sobre chassi com capacidade de 45 t.m</t>
  </si>
  <si>
    <t>E9082</t>
  </si>
  <si>
    <t>Bate-estaca hidráulico para defensas montado em caminhão guindauto com capacidade de 20 t.m e carroceria de 4 t - 136 kW</t>
  </si>
  <si>
    <t>A9323</t>
  </si>
  <si>
    <t>Caminhão plataforma 4 x 2, PBT 14.300 kg e distância entre eixos 4,8 m - 136 kW - condição de trabalho severa - motorista de caminhão</t>
  </si>
  <si>
    <t>A9347</t>
  </si>
  <si>
    <t>Carroceria de madeira com capacidade de 4 t</t>
  </si>
  <si>
    <t>A9372</t>
  </si>
  <si>
    <t>Guindaste articulado montado sobre chassi com capacidade de 20 t.m</t>
  </si>
  <si>
    <t>A9379</t>
  </si>
  <si>
    <t>Bate-estaca hidráulico para defensas metálicas montada sobre chassi</t>
  </si>
  <si>
    <t>E9097</t>
  </si>
  <si>
    <t>Caminhão de resgate de veículos leves com plataforma com capacidade de 4 t - 115 kW</t>
  </si>
  <si>
    <t>A9326</t>
  </si>
  <si>
    <t>Caminhão plataforma 4 x 2 PBT 9.600 kg e distância entre eixos 3,7 m - 115 kW - motorista de veículo especial</t>
  </si>
  <si>
    <t>A9374</t>
  </si>
  <si>
    <t>Plataforma hidráulica para resgate de veículos montada sobre chassi com capacidade de 4 t</t>
  </si>
  <si>
    <t>E9098</t>
  </si>
  <si>
    <t>Caminhão de resgate de veículos de porte médio com capacidade do guincho de 20 t - 136 kW</t>
  </si>
  <si>
    <t>A9306</t>
  </si>
  <si>
    <t>Caminhão plataforma 4 x 2, PBT 16.000 kg e distância entre eixos 3,6 m - 136 kW - motorista de veículo especial</t>
  </si>
  <si>
    <t>A9375</t>
  </si>
  <si>
    <t>Guincho rebocador para resgate de veículos montada sobre chassi com capacidade de 20 t</t>
  </si>
  <si>
    <t>E9099</t>
  </si>
  <si>
    <t>Caminhão de resgate de veículos pesados com dois guinchos com capacidade de 35 t - 240 kW</t>
  </si>
  <si>
    <t>A9320</t>
  </si>
  <si>
    <t>Caminhão plataforma 6 x 2, PBT 23.000 kg e distância entre eixos 4,8 m - 240 kW - motorista de veículo especial</t>
  </si>
  <si>
    <t>A9376</t>
  </si>
  <si>
    <t>Guincho rebocador para resgate de veículos montada sobre chassi com capacidade de 35 t</t>
  </si>
  <si>
    <t>E9100</t>
  </si>
  <si>
    <t>Cavalo mecânico sem reboque - 210 kW</t>
  </si>
  <si>
    <t>A9310</t>
  </si>
  <si>
    <t>Cavalo mecânico 4 x 2, PBT 16.000 kg - 210 kW - motorista de caminhão</t>
  </si>
  <si>
    <t>E9114</t>
  </si>
  <si>
    <t>Painel com seta luminosa para montagem em caminhão</t>
  </si>
  <si>
    <t>A9380</t>
  </si>
  <si>
    <t>Painel com seta luminosa montado sobre chassi</t>
  </si>
  <si>
    <t>E9115</t>
  </si>
  <si>
    <t>Amortecedor retrátil (AMC) para montagem em caminhão</t>
  </si>
  <si>
    <t>A9381</t>
  </si>
  <si>
    <t>Amortecedor retrátil montado em caminhão</t>
  </si>
  <si>
    <t>E9145</t>
  </si>
  <si>
    <t>Caminhão basculante para concreto com capacidade de 7 m³ - 188 kW</t>
  </si>
  <si>
    <t>A9316</t>
  </si>
  <si>
    <t>Caminhão plataforma 8 x 2, PBT 29.000 kg e distância entre eixos 4,8 m - 188 kW - motorista de caminhão</t>
  </si>
  <si>
    <t>A9340</t>
  </si>
  <si>
    <t>Caçamba basculante para concreto com capacidade de 7 m³</t>
  </si>
  <si>
    <t>E9146</t>
  </si>
  <si>
    <t>Caminhão silo com capacidade de 30 m³ - 265 kW</t>
  </si>
  <si>
    <t>A9357</t>
  </si>
  <si>
    <t>Semirreboque silo para cimento com capacidade de 30 m³</t>
  </si>
  <si>
    <t>E9169</t>
  </si>
  <si>
    <t>Cavalo mecânico com dolly pneumático de 4 eixos e mesas de giro com capacidade de 57 t - 323 kW</t>
  </si>
  <si>
    <t>A9385</t>
  </si>
  <si>
    <t>Conjunto de duas mesas de giro para quinta roda ou reboque com capacidade de 100 t cada</t>
  </si>
  <si>
    <t>A9389</t>
  </si>
  <si>
    <t>Dolly pneumático com capacidade de 48 t e 4 eixos</t>
  </si>
  <si>
    <t>E9170</t>
  </si>
  <si>
    <t>Cavalo mecânico com dois dollys pneumáticos de 3 e 4 eixos e mesas de giro com capacidade de 77 t - 323 kW</t>
  </si>
  <si>
    <t>A9386</t>
  </si>
  <si>
    <t>Cavalo mecânico estradeiro 6 x 4, CMT 123.000 kg - 323 kW - motorista de veículo especial</t>
  </si>
  <si>
    <t>A9387</t>
  </si>
  <si>
    <t>Dolly pneumático com capacidade de 28,5 t e 3 eixos</t>
  </si>
  <si>
    <t>E9171</t>
  </si>
  <si>
    <t>Cavalo mecânico com dois dollys pneumáticos de 4 e 5 eixos e mesas de giro com capacidade de 111 t - 440 kW</t>
  </si>
  <si>
    <t>A9325</t>
  </si>
  <si>
    <t>Cavalo mecânico 8 x 8, PBT 26.000 kg - 440 kW -  motorista de veículo especial</t>
  </si>
  <si>
    <t>A9388</t>
  </si>
  <si>
    <t>Dolly pneumático com capacidade de 60 t e 5 eixos</t>
  </si>
  <si>
    <t>E9199</t>
  </si>
  <si>
    <t>Caminhão com sistema de hidrojateamento de alta pressão e vácuo para limpeza e desobstrução de bueiros com capacidade total de 15.600 l - 188 kW</t>
  </si>
  <si>
    <t>A9299</t>
  </si>
  <si>
    <t>Equipamento com sistema de hidrojateamento de alta pressão e vácuo para limpeza e desobstrução de bueiros com diâmetro de até 1.500 mm com capacidade total de 15.600 l</t>
  </si>
  <si>
    <t>E9201</t>
  </si>
  <si>
    <t>Caminhão basculante para rocha com capacidade de 12 m³ - 188 kW com periculosidade</t>
  </si>
  <si>
    <t>A9327</t>
  </si>
  <si>
    <t>Caminhão plataforma 8 x 2 PBT 29.000 kg e distância entre eixos 4,8 m - 188 kW - motorista de veículo especial com periculosidade</t>
  </si>
  <si>
    <t>A9343</t>
  </si>
  <si>
    <t>Caçamba basculante para rocha com capacidade de 12 m³</t>
  </si>
  <si>
    <t>E9202</t>
  </si>
  <si>
    <t>Plataforma pantográfica montada em caminhão - 115 kW com periculosidade</t>
  </si>
  <si>
    <t>A9300</t>
  </si>
  <si>
    <t>Caminhão plataforma 4 x 2, PBT 8.300 kg e distância entre eixos 3,7 m - 115 kW - motorista de veículo especial com periculosidade</t>
  </si>
  <si>
    <t>A9383</t>
  </si>
  <si>
    <t>Plataforma pantográfica hidráulica montada sobre chassi com capacidade de 600 kg - com periculosidade</t>
  </si>
  <si>
    <t>E9506</t>
  </si>
  <si>
    <t>Caminhão basculante com capacidade de 6 m³ - 136 kW</t>
  </si>
  <si>
    <t>A9307</t>
  </si>
  <si>
    <t>Caminhão plataforma 4 x 2, PBT 16.000 kg e distância entre eixos 3,6 m - 136 kW - motorista de caminhão</t>
  </si>
  <si>
    <t>A9338</t>
  </si>
  <si>
    <t>Caçamba basculante com capacidade de 6 m³</t>
  </si>
  <si>
    <t>E9508</t>
  </si>
  <si>
    <t>Caminhão carroceria com capacidade de 9 t - 136 kW</t>
  </si>
  <si>
    <t>A9309</t>
  </si>
  <si>
    <t>Caminhão plataforma 4 x 2, PBT 16.000 kg e distância entre eixos 4,8 m - 136 kW - motorista de caminhão</t>
  </si>
  <si>
    <t>A9350</t>
  </si>
  <si>
    <t>Carroceria de madeira com capacidade de 9 t</t>
  </si>
  <si>
    <t>E9509</t>
  </si>
  <si>
    <t>Caminhão tanque distribuidor de asfalto com capacidade de 6.000 l - 7 kW/136 kW</t>
  </si>
  <si>
    <t>A9363</t>
  </si>
  <si>
    <t>Tanque espargidor de asfalto com capacidade de 6.000 l - 7 kW</t>
  </si>
  <si>
    <t>E9520</t>
  </si>
  <si>
    <t>Caminhão com caçamba térmica com capacidade de 6 m³ - 188 kW</t>
  </si>
  <si>
    <t>A9311</t>
  </si>
  <si>
    <t>Caminhão plataforma 6 x 2, PBT 23.000 kg e distância entre eixos 4,8 m - 188 kW - motorista de caminhão</t>
  </si>
  <si>
    <t>A9339</t>
  </si>
  <si>
    <t>Caçamba térmica com capacidade de 6 m³</t>
  </si>
  <si>
    <t>E9571</t>
  </si>
  <si>
    <t>Caminhão tanque com capacidade de 10.000 l - 188 kW</t>
  </si>
  <si>
    <t>A9332</t>
  </si>
  <si>
    <t>Caminhão plataforma 6 x 2, PBT 23.000 kg e distância entre eixos 4,8 m - 188 kW - condição de trabalho severa - motorista de caminhão</t>
  </si>
  <si>
    <t>A9360</t>
  </si>
  <si>
    <t>Tanque para transporte de água com capacidade de 10.000 l</t>
  </si>
  <si>
    <t>E9575</t>
  </si>
  <si>
    <t>Caminhão basculante com caçamba estanque com capacidade de 14 m³ - 188 kW</t>
  </si>
  <si>
    <t>A9317</t>
  </si>
  <si>
    <t>Caminhão plataforma 8 x 2, PBT 29.000 kg e distância entre eixos 4,8 m - 188 kW - motorista de veículo especial</t>
  </si>
  <si>
    <t>A9345</t>
  </si>
  <si>
    <t>Caçamba basculante estanque com capacidade de 14 m³</t>
  </si>
  <si>
    <t>E9579</t>
  </si>
  <si>
    <t>Caminhão basculante com capacidade de 10 m³ - 188 kW</t>
  </si>
  <si>
    <t>A9342</t>
  </si>
  <si>
    <t>Caçamba basculante com capacidade de 10 m³</t>
  </si>
  <si>
    <t>E9592</t>
  </si>
  <si>
    <t>Caminhão carroceria com capacidade de 15 t - 188 kW</t>
  </si>
  <si>
    <t>A9314</t>
  </si>
  <si>
    <t>Caminhão plataforma 6 x 2, PBT 23.000 kg e distância entre eixos 5,4 m - 188 kW - motorista de caminhão</t>
  </si>
  <si>
    <t>A9352</t>
  </si>
  <si>
    <t>Carroceria de madeira com capacidade de 15 t</t>
  </si>
  <si>
    <t>E9600</t>
  </si>
  <si>
    <t>Caminhão betoneira com capacidade de 8 m³ - 188 kW</t>
  </si>
  <si>
    <t>A9346</t>
  </si>
  <si>
    <t>Misturador de concreto para montagem em chassi de caminhão com capacidade de 8 m³</t>
  </si>
  <si>
    <t>E9604</t>
  </si>
  <si>
    <t>Caminhão basculante para rocha com capacidade de 8 m³ - 210 kW</t>
  </si>
  <si>
    <t>A9315</t>
  </si>
  <si>
    <t>Caminhão basculante 6 x 4, PBT 23.000 kg e distância entre eixos 3,6 m - 210 kW -  motorista de caminhão</t>
  </si>
  <si>
    <t>A9341</t>
  </si>
  <si>
    <t>Caçamba basculante para rocha com capacidade de 8 m³</t>
  </si>
  <si>
    <t>A9358</t>
  </si>
  <si>
    <t>Tanque para transporte de água com capacidade de 6.000 l</t>
  </si>
  <si>
    <t>E9644</t>
  </si>
  <si>
    <t>Caminhão demarcador de faixas com sistema de pintura a frio - 28 kW/115 kW</t>
  </si>
  <si>
    <t>A9302</t>
  </si>
  <si>
    <t>Caminhão plataforma 4 x 2, PBT 8.300 kg e distância entre eixos 4,4 m - 115 kW - motorista de veículo especial</t>
  </si>
  <si>
    <t>A9368</t>
  </si>
  <si>
    <t>Equipamento demarcador de faixas a frio montado sobre chassi com capacidade de 800 l - 28 kW</t>
  </si>
  <si>
    <t>E9645</t>
  </si>
  <si>
    <t>Caminhão demarcador de faixas com sistema de pintura a quente - 5 kW/30,10 kW/136 kW</t>
  </si>
  <si>
    <t>A9305</t>
  </si>
  <si>
    <t>Caminhão plataforma 4 x 2, PBT 14.300 kg e distância entre eixos 4,8 m - 136 kW - motorista de veículo especial</t>
  </si>
  <si>
    <t>A9328</t>
  </si>
  <si>
    <t>Compressor de ar portátil de 70,79 l/s (150 PCM) sem reboque - 30,10 kW</t>
  </si>
  <si>
    <t>A9369</t>
  </si>
  <si>
    <t>Equipamento demarcador de faixas a quente montado sobre chassi com capacidade de 500 l - 5,0 kW</t>
  </si>
  <si>
    <t>E9663</t>
  </si>
  <si>
    <t>Caminhão basculante com capacidade de 4 m³ - 136 kW</t>
  </si>
  <si>
    <t>A9304</t>
  </si>
  <si>
    <t>Caminhão plataforma 4 x 2, PBT 14.300 kg e distância entre eixos 4,8 m - 136 kW - motorista de caminhão</t>
  </si>
  <si>
    <t>A9336</t>
  </si>
  <si>
    <t>Caçamba basculante com capacidade de 4 m³</t>
  </si>
  <si>
    <t>E9665</t>
  </si>
  <si>
    <t>Cavalo mecânico com semirreboque com capacidade de 22 t - 240 kW</t>
  </si>
  <si>
    <t>A9318</t>
  </si>
  <si>
    <t>Cavalo mecânico 4 x 2, PBT 16.000 kg - 240 kW - motorista de veículo especial</t>
  </si>
  <si>
    <t>A9353</t>
  </si>
  <si>
    <t>Semirreboque com 2 eixos</t>
  </si>
  <si>
    <t>E9666</t>
  </si>
  <si>
    <t>Cavalo mecânico com semirreboque com capacidade de 30 t - 265 kW</t>
  </si>
  <si>
    <t>A9321</t>
  </si>
  <si>
    <t>Cavalo mecânico estradeiro 6 x 2, PBT 23.000 kg - 265 kW - motorista de caminhão</t>
  </si>
  <si>
    <t>A9354</t>
  </si>
  <si>
    <t>Semirreboque com 3 eixos</t>
  </si>
  <si>
    <t>E9667</t>
  </si>
  <si>
    <t>Caminhão basculante com capacidade de 14 m³ - 188 kW</t>
  </si>
  <si>
    <t>A9344</t>
  </si>
  <si>
    <t>Caçamba basculante com capacidade de 14 m³</t>
  </si>
  <si>
    <t>E9669</t>
  </si>
  <si>
    <t>Caminhão tanque com capacidade de 8.000 l - 136 kW</t>
  </si>
  <si>
    <t>A9331</t>
  </si>
  <si>
    <t>Caminhão plataforma 4 x 2, PBT 16.000 kg e distância entre eixos 4,8 m - 136 kW - condição de trabalho severa - motorista de caminhão</t>
  </si>
  <si>
    <t>A9359</t>
  </si>
  <si>
    <t>Tanque para transporte de água com capacidade de 8.000 l</t>
  </si>
  <si>
    <t>E9670</t>
  </si>
  <si>
    <t>Usina móvel de lama asfáltica ou microrrevestimento com cavalo mecânico com capacidade de 12 m³ - 95,6 kW/240 kW</t>
  </si>
  <si>
    <t>A9319</t>
  </si>
  <si>
    <t>Cavalo mecânico 4 x 2, PBT 16.000 kg - 240 kW - condição de trabalho severa - motorista de veículo especial</t>
  </si>
  <si>
    <t>A9367</t>
  </si>
  <si>
    <t>Usina de lama asfáltica ou microrrevestimento asfáltico rebocável com capacidade de 12 m³ - 95,6 kW</t>
  </si>
  <si>
    <t>E9679</t>
  </si>
  <si>
    <t>Cavalo mecânico com dois reboques hidropneumáticos de 5 e 4 eixos e mesas de giro com capacidade de 130 t - 440 kW</t>
  </si>
  <si>
    <t>A9384</t>
  </si>
  <si>
    <t>Reboque hidropneumático com capacidade de 166 t e 4 eixos</t>
  </si>
  <si>
    <t>A9390</t>
  </si>
  <si>
    <t>Reboque hidropneumático com capacidade de 117 t e 5 eixos</t>
  </si>
  <si>
    <t>E9680</t>
  </si>
  <si>
    <t>Caminhão tanque com capacidade de 13.000 l - 188 kW</t>
  </si>
  <si>
    <t>A9361</t>
  </si>
  <si>
    <t>Tanque para transporte de água com capacidade de 13.000 l</t>
  </si>
  <si>
    <t>E9686</t>
  </si>
  <si>
    <t>Caminhão carroceria com guindauto com capacidade de 20 t.m - 136 kW</t>
  </si>
  <si>
    <t>A9308</t>
  </si>
  <si>
    <t>Caminhão plataforma 4 x 2, PBT 16.000 kg e distância entre eixos 4,8 m - 136 kW - motorista de veículo especial</t>
  </si>
  <si>
    <t>A9349</t>
  </si>
  <si>
    <t>Carroceria de madeira com capacidade de 7 t</t>
  </si>
  <si>
    <t>E9687</t>
  </si>
  <si>
    <t>Caminhão carroceria com capacidade de 5 t - 115 kW</t>
  </si>
  <si>
    <t>A9303</t>
  </si>
  <si>
    <t>Caminhão plataforma 4 x 2, PBT 9.600 kg e distância entre eixos 3,7 m - 115 kW - motorista de caminhão</t>
  </si>
  <si>
    <t>A9348</t>
  </si>
  <si>
    <t>Carroceria de madeira com capacidade de 5 t</t>
  </si>
  <si>
    <t>E9690</t>
  </si>
  <si>
    <t>Caminhão carroceria com guindauto e cesto aéreo com capacidade de 10 t.m - 136 kW</t>
  </si>
  <si>
    <t>A9329</t>
  </si>
  <si>
    <t>Cesto aéreo simples isolado com capacidade para 135 kg</t>
  </si>
  <si>
    <t>A9330</t>
  </si>
  <si>
    <t>Guindaste articulado montado sobre chassi com capacidade de 10 t.m</t>
  </si>
  <si>
    <t>E9693</t>
  </si>
  <si>
    <t>Caminhão demarcador de faixas com sistema de pintura Spray - 115 kW</t>
  </si>
  <si>
    <t>A9322</t>
  </si>
  <si>
    <t>Caminhão plataforma 4 x 2, PBT 9.600 kg e distância entre eixos 3,7 m - 115 kW - condição de trabalho severa - motorista de caminhão</t>
  </si>
  <si>
    <t>A9370</t>
  </si>
  <si>
    <t>Equipamento demarcador de faixas sistema spray montado sobre chassi com capacidade 1.080 l</t>
  </si>
  <si>
    <t>E9783</t>
  </si>
  <si>
    <t>Plataforma pantográfica montada em caminhão - 115 kW</t>
  </si>
  <si>
    <t>A9301</t>
  </si>
  <si>
    <t>Caminhão plataforma 4 x 2, PBT 8.300 kg e distância entre eixos 3,7 m - 115 kW - motorista de veículo especial</t>
  </si>
  <si>
    <t>A9377</t>
  </si>
  <si>
    <t>Plataforma pantográfica hidráulica montada sobre chassi com capacidade de 600 kg</t>
  </si>
  <si>
    <t>E9787</t>
  </si>
  <si>
    <t>Bomba para concreto com lança montada sobre chassi com capacidade de 50 m³/h - 136 kW</t>
  </si>
  <si>
    <t>A9371</t>
  </si>
  <si>
    <t>Bomba para concreto com lança montada sobre chassi com capacidade de 50 m³/h</t>
  </si>
  <si>
    <t>E9792</t>
  </si>
  <si>
    <t>Caminhão para hidrossemeadura com capacidade de 7.500 l - 136 kW</t>
  </si>
  <si>
    <t>A9362</t>
  </si>
  <si>
    <t>Tanque para hidrossemeadura com capacidade de 7.500 l</t>
  </si>
  <si>
    <t>Preço Unitário (R$)</t>
  </si>
  <si>
    <t>M0003</t>
  </si>
  <si>
    <t>Aço CA 25</t>
  </si>
  <si>
    <t>M0005</t>
  </si>
  <si>
    <t>Brita 0</t>
  </si>
  <si>
    <t>M0006</t>
  </si>
  <si>
    <t>Fibra de poliamida para concreto</t>
  </si>
  <si>
    <t>M0007</t>
  </si>
  <si>
    <t>Fibra de aço para concreto</t>
  </si>
  <si>
    <t>M0008</t>
  </si>
  <si>
    <t>Detergente líquido neutro</t>
  </si>
  <si>
    <t>l</t>
  </si>
  <si>
    <t>M0009</t>
  </si>
  <si>
    <t>Aço CP 175 RB</t>
  </si>
  <si>
    <t>M0010</t>
  </si>
  <si>
    <t>Aditivo superplastificante para concreto e argamassa</t>
  </si>
  <si>
    <t>M0011</t>
  </si>
  <si>
    <t>Aditivo modificador de viscosidade para concreto e argamassa</t>
  </si>
  <si>
    <t>M0012</t>
  </si>
  <si>
    <t>Silicato de alumínio</t>
  </si>
  <si>
    <t>M0013</t>
  </si>
  <si>
    <t>Grampo de ancoragem em aço CA 50 - D = 12,5 mm</t>
  </si>
  <si>
    <t>M0015</t>
  </si>
  <si>
    <t>Espoleta elétrica Nº 8 - D = 6,0 mm</t>
  </si>
  <si>
    <t>M0016</t>
  </si>
  <si>
    <t>Grampo sargento em ferro fundido tipo C com abertura útil de 105 mm (4")</t>
  </si>
  <si>
    <t>M0017</t>
  </si>
  <si>
    <t>Saco de aniagem ou de ráfia de 50 kg - C = 95 cm e L = 65 cm</t>
  </si>
  <si>
    <t>M0018</t>
  </si>
  <si>
    <t>Grampo pesado em aço-carbono para cabo de aço - D = 13 mm (1/2")</t>
  </si>
  <si>
    <t>M0019</t>
  </si>
  <si>
    <t>Esticador em aço tipo olhal x olhal para cabo de aço - D = 13 mm</t>
  </si>
  <si>
    <t>M0020</t>
  </si>
  <si>
    <t>Grampo de ancoragem em aço CA 50 - D = 6,3 mm</t>
  </si>
  <si>
    <t>M0021</t>
  </si>
  <si>
    <t>Herbicida glifosato para áreas contínuas</t>
  </si>
  <si>
    <t>M0025</t>
  </si>
  <si>
    <t>Adesivo plástico para tubos de PVC</t>
  </si>
  <si>
    <t>M0026</t>
  </si>
  <si>
    <t>Aditivo aglutinante para argamassa</t>
  </si>
  <si>
    <t>M0028</t>
  </si>
  <si>
    <t>Areia média</t>
  </si>
  <si>
    <t>M0029</t>
  </si>
  <si>
    <t>Sílica ativa para concreto e argamassa (microssílica)</t>
  </si>
  <si>
    <t>M0032</t>
  </si>
  <si>
    <t>Adesivo de contato para laminado elastoplástico</t>
  </si>
  <si>
    <t>M0035</t>
  </si>
  <si>
    <t>Diluente tipo aguarrás para tintas e vernizes</t>
  </si>
  <si>
    <t>M0039</t>
  </si>
  <si>
    <t>Gasolina comum</t>
  </si>
  <si>
    <t>M0041</t>
  </si>
  <si>
    <t>Contêiner com 2 banheiros - L = 2,44 m e C = 6,09 m (1 TEU)</t>
  </si>
  <si>
    <t>M0042</t>
  </si>
  <si>
    <t>Contêiner com janela - L = 2,44 m e C = 6,09 m (1 TEU)</t>
  </si>
  <si>
    <t>M0043</t>
  </si>
  <si>
    <t>Óleo diesel</t>
  </si>
  <si>
    <t>M0044</t>
  </si>
  <si>
    <t>Abrasivo de vidro com granulometria de 210 a 420 micra</t>
  </si>
  <si>
    <t>M0045</t>
  </si>
  <si>
    <t>Barreira plástica monobloco para canalização de trânsito - C = 100 cm, L = 50 cm e H = 55 cm</t>
  </si>
  <si>
    <t>M0046</t>
  </si>
  <si>
    <t>Barreira plástica para canalização de trânsito - C = 60 cm, L = 45 cm e H = 60 cm</t>
  </si>
  <si>
    <t>M0047</t>
  </si>
  <si>
    <t>Cone de sinalização em polietileno - H = 75 cm e base quadrada de 40 x 40 cm</t>
  </si>
  <si>
    <t>M0048</t>
  </si>
  <si>
    <t>Balizador cônico refletivo em polietileno semiflexível - H = 114 cm e base octogonal de D = 40 cm</t>
  </si>
  <si>
    <t>M0049</t>
  </si>
  <si>
    <t>Delimitador de tráfego flexível com chumbador e duas faixas refletivas - H = 77 cm e D = 21 cm</t>
  </si>
  <si>
    <t>M0050</t>
  </si>
  <si>
    <t>Aditivo natural tipo goma xantana para hidrossemeadura</t>
  </si>
  <si>
    <t>M0051</t>
  </si>
  <si>
    <t>Cilindro canalizador de tráfego em polietileno - H = 117 cm e base quadrada de 60 x 60 cm</t>
  </si>
  <si>
    <t>M0052</t>
  </si>
  <si>
    <t>Fita adesiva de PVC - L = 50 mm e C = 50 m</t>
  </si>
  <si>
    <t>M0053</t>
  </si>
  <si>
    <t>Tela plástica em polipropileno na cor laranja para tapume - L = 1,2 m</t>
  </si>
  <si>
    <t>M0054</t>
  </si>
  <si>
    <t>Fita zebrada de cor laranja e branca - L = 7 a 8 cm</t>
  </si>
  <si>
    <t>M0055</t>
  </si>
  <si>
    <t>Barreira plástica articulável modular - C = 240 cm e H = 100 cm</t>
  </si>
  <si>
    <t>M0056</t>
  </si>
  <si>
    <t>Ferramenta de corte para removedora de faixa de sinalização (Smith Cutter)</t>
  </si>
  <si>
    <t>M0057</t>
  </si>
  <si>
    <t>Contêiner com janela - L = 4,88 m e C = 6,09 m (1 TEU duplo)</t>
  </si>
  <si>
    <t>M0058</t>
  </si>
  <si>
    <t>Contêiner com janela e 2 banheiros - L = 4,88 m e C = 6,09 m (1 TEU duplo)</t>
  </si>
  <si>
    <t>M0059</t>
  </si>
  <si>
    <t>Contêiner com revestimento térmico, janela e banheiro - L = 2,44 m e C = 6,09 m (1 TEU)</t>
  </si>
  <si>
    <t>M0060</t>
  </si>
  <si>
    <t>Contêiner com janela - L = 2,44 m e C = 4,58 m (3/4 TEU)</t>
  </si>
  <si>
    <t>M0065</t>
  </si>
  <si>
    <t>Contêiner com janela e banheiro - L = 2,44 m e 4,58 m (3/4 TEU)</t>
  </si>
  <si>
    <t>M0066</t>
  </si>
  <si>
    <t>Contêiner com revestimento térmico, janela e banheiro - L = 2,44 m e C = 12,90 m (2 TEU)</t>
  </si>
  <si>
    <t>M0067</t>
  </si>
  <si>
    <t>Tubo PEAD PE 100 PN 10 com flanges - D = 160 mm</t>
  </si>
  <si>
    <t>M0068</t>
  </si>
  <si>
    <t>Caibro de pinho - L = 7,5 cm e E = 10,0 cm</t>
  </si>
  <si>
    <t>M0069</t>
  </si>
  <si>
    <t>Arame farpado em aço galvanizado - D = 1,60 mm</t>
  </si>
  <si>
    <t>M0071</t>
  </si>
  <si>
    <t>Contêiner com 3 janelas para guarita - L = 2,44 m e C = 3,05 m (1/2 TEU)</t>
  </si>
  <si>
    <t>M0072</t>
  </si>
  <si>
    <t>Arame liso em aço galvanizado - D = 2,10 mm (14 BWG)</t>
  </si>
  <si>
    <t>M0073</t>
  </si>
  <si>
    <t>Muda de árvore com altura de 0,30 a 0,80 m</t>
  </si>
  <si>
    <t>M0074</t>
  </si>
  <si>
    <t>Muda de arbusto com altura até 0,50 m</t>
  </si>
  <si>
    <t>M0076</t>
  </si>
  <si>
    <t>Disco de corte abrasivo para policorte - D = 300 mm</t>
  </si>
  <si>
    <t>M0080</t>
  </si>
  <si>
    <t>Areia fina</t>
  </si>
  <si>
    <t>M0081</t>
  </si>
  <si>
    <t>Areia grossa</t>
  </si>
  <si>
    <t>M0083</t>
  </si>
  <si>
    <t>Argamassa pré-dosada para grauteamento</t>
  </si>
  <si>
    <t>M0084</t>
  </si>
  <si>
    <t>Argamassa pré-dosada autoadensável para grauteamento</t>
  </si>
  <si>
    <t>M0085</t>
  </si>
  <si>
    <t>Ancoragem ativa para 4 cordoalhas - D = 12,7 mm</t>
  </si>
  <si>
    <t>M0086</t>
  </si>
  <si>
    <t>Ancoragem ativa para 6 cordoalhas - D = 12,7 mm</t>
  </si>
  <si>
    <t>M0087</t>
  </si>
  <si>
    <t>Ancoragem ativa para 7 cordoalhas - D = 12,7 mm</t>
  </si>
  <si>
    <t>M0088</t>
  </si>
  <si>
    <t>Ancoragem ativa para 8 cordoalhas - D = 12,7 mm</t>
  </si>
  <si>
    <t>M0089</t>
  </si>
  <si>
    <t>Ancoragem ativa para 9 cordoalhas - D = 12,7 mm</t>
  </si>
  <si>
    <t>M0091</t>
  </si>
  <si>
    <t>Ancoragem ativa para 10 cordoalhas - D = 12,7 mm</t>
  </si>
  <si>
    <t>M0092</t>
  </si>
  <si>
    <t>Ancoragem ativa para 12 cordoalhas - D = 12,7 mm</t>
  </si>
  <si>
    <t>M0093</t>
  </si>
  <si>
    <t>Ancoragem ativa para 15 cordoalhas - D = 12,7 mm</t>
  </si>
  <si>
    <t>M0094</t>
  </si>
  <si>
    <t>Ancoragem ativa para 19 cordoalhas - D = 12,7 mm</t>
  </si>
  <si>
    <t>M0098</t>
  </si>
  <si>
    <t>Bambu com diâmetro médio de 10 cm</t>
  </si>
  <si>
    <t>M0099</t>
  </si>
  <si>
    <t>Equipamentos para a fábrica de dormentes de concreto protendido</t>
  </si>
  <si>
    <t>ISF</t>
  </si>
  <si>
    <t>M0100</t>
  </si>
  <si>
    <t>Ancoragem ativa para 22 cordoalhas - D = 12,7 mm</t>
  </si>
  <si>
    <t>M0101</t>
  </si>
  <si>
    <t>Ancoragem ativa para 27 cordoalhas - D = 12,7 mm</t>
  </si>
  <si>
    <t>M0102</t>
  </si>
  <si>
    <t>Ancoragem ativa para 31 cordoalhas - D = 12,7 mm</t>
  </si>
  <si>
    <t>M0103</t>
  </si>
  <si>
    <t>Aditivo acelerador de pega para concreto e argamassa projetados</t>
  </si>
  <si>
    <t>M0104</t>
  </si>
  <si>
    <t>Asfalto diluído de petróleo - CM-30</t>
  </si>
  <si>
    <t>-</t>
  </si>
  <si>
    <t>M0105</t>
  </si>
  <si>
    <t>Ancoragem ativa para 4 cordoalhas - D = 15,2 mm</t>
  </si>
  <si>
    <t>M0106</t>
  </si>
  <si>
    <t>Ancoragem ativa para 6 cordoalhas - D = 15,2 mm</t>
  </si>
  <si>
    <t>M0107</t>
  </si>
  <si>
    <t>Geocomposto para drenagem</t>
  </si>
  <si>
    <t>M0108</t>
  </si>
  <si>
    <t>Ancoragem ativa para 7 cordoalhas - D = 15,2 mm</t>
  </si>
  <si>
    <t>M0109</t>
  </si>
  <si>
    <t>Geodreno vertical - L = 10 cm e E = 5 mm</t>
  </si>
  <si>
    <t>M0110</t>
  </si>
  <si>
    <t>Ancoragem ativa para 10 cordoalhas - D = 15,2 mm</t>
  </si>
  <si>
    <t>M0111</t>
  </si>
  <si>
    <t>Ancoragem ativa para 9 cordoalhas - D = 15,2 mm</t>
  </si>
  <si>
    <t>M0112</t>
  </si>
  <si>
    <t>Disco diamantado segmentado para corte de pavimento - D = 1.000 mm</t>
  </si>
  <si>
    <t>M0113</t>
  </si>
  <si>
    <t>Ancoragem ativa para 12 cordoalhas - D = 15,2 mm</t>
  </si>
  <si>
    <t>M0114</t>
  </si>
  <si>
    <t>Disco diamantado segmentado para corte de pavimento - D = 1.500 mm</t>
  </si>
  <si>
    <t>M0115</t>
  </si>
  <si>
    <t>Biomanta vegetal de fibras de coco entrelaçadas com fios de polipropileno biodegradáveis - densidade 0,4 kg/m²</t>
  </si>
  <si>
    <t>M0116</t>
  </si>
  <si>
    <t>Mangote flangeado de borracha reforçada com lonas sintéticas - C = 1,80 m e D = 0,30 m</t>
  </si>
  <si>
    <t>M0117</t>
  </si>
  <si>
    <t>Mangote flangeado de borracha reforçada com lonas sintéticas - C = 1,80 m e D = 0,40 m</t>
  </si>
  <si>
    <t>M0118</t>
  </si>
  <si>
    <t>Mangote flangeado de borracha reforçada com lonas sintéticas - C = 1,80 m e D = 0,45 m</t>
  </si>
  <si>
    <t>M0119</t>
  </si>
  <si>
    <t>Mangote flangeado de borracha reforçada com lonas sintéticas - C = 1,80 m e D = 0,50 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</si>
  <si>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</si>
  <si>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</si>
  <si>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</si>
  <si>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</si>
  <si>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</si>
  <si>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</si>
  <si>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</si>
  <si>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</si>
  <si>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</si>
  <si>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polietileno com núcleo de espuma em poliuretano para tubos - D = 0,30 m</t>
  </si>
  <si>
    <t>M0125</t>
  </si>
  <si>
    <t>Flutuador bipartido em polietileno com núcleo de espuma em poliuretano para tubos - D = 0,40 m</t>
  </si>
  <si>
    <t>M0126</t>
  </si>
  <si>
    <t>Flutuador bipartido em polietileno com núcleo de espuma em poliuretano para tubos - D = 0,45 m</t>
  </si>
  <si>
    <t>M0127</t>
  </si>
  <si>
    <t>Flutuador bipartido em polietileno com núcleo de espuma em poliuretano para tubos - D = 0,50 m</t>
  </si>
  <si>
    <t>M0128</t>
  </si>
  <si>
    <t>Biomanta vegetal de fibras de palha entrelaçadas com fios de polipropileno biodegradáveis - densidade 0,6 kg/m²</t>
  </si>
  <si>
    <t>M0129</t>
  </si>
  <si>
    <t>Retentor de sedimento em fibras vegetais - D = 20 cm</t>
  </si>
  <si>
    <t>M0130</t>
  </si>
  <si>
    <t>Ancoragem ativa para 15 cordoalhas - D = 15,2 mm</t>
  </si>
  <si>
    <t>M0131</t>
  </si>
  <si>
    <t>Tubo PEAD corrugado com paredes estruturadas para drenagem - D = 400 mm</t>
  </si>
  <si>
    <t>M0132</t>
  </si>
  <si>
    <t>Tubo PEAD corrugado com paredes estruturadas para drenagem - D = 450 mm</t>
  </si>
  <si>
    <t>M0133</t>
  </si>
  <si>
    <t>Tubo PEAD corrugado com paredes estruturadas para drenagem - D = 500 mm</t>
  </si>
  <si>
    <t>M0134</t>
  </si>
  <si>
    <t>Tubo PEAD corrugado com paredes estruturadas para drenagem - D = 600 mm</t>
  </si>
  <si>
    <t>M0135</t>
  </si>
  <si>
    <t>Tubo PEAD corrugado com paredes estruturadas para drenagem - D = 750 mm</t>
  </si>
  <si>
    <t>M0136</t>
  </si>
  <si>
    <t>Tubo PEAD corrugado com paredes estruturadas para drenagem - D = 800 mm</t>
  </si>
  <si>
    <t>M0137</t>
  </si>
  <si>
    <t>Tubo PEAD corrugado com paredes estruturadas para drenagem - D = 900 mm</t>
  </si>
  <si>
    <t>M0138</t>
  </si>
  <si>
    <t>Ancoragem ativa para 19 cordoalhas - D = 15,2 mm</t>
  </si>
  <si>
    <t>M0139</t>
  </si>
  <si>
    <t>Tubo PEAD corrugado com paredes estruturadas para drenagem - D = 1.000 mm</t>
  </si>
  <si>
    <t>M0140</t>
  </si>
  <si>
    <t>Bentonita</t>
  </si>
  <si>
    <t>M0141</t>
  </si>
  <si>
    <t>Tubo PEAD corrugado com paredes estruturadas para drenagem - D = 1.050 mm</t>
  </si>
  <si>
    <t>M0142</t>
  </si>
  <si>
    <t>Tubo PEAD corrugado com paredes estruturadas para drenagem - D = 1.200 mm</t>
  </si>
  <si>
    <t>M0143</t>
  </si>
  <si>
    <t>Tubo PEAD corrugado com paredes estruturadas para drenagem - D = 1.500 mm</t>
  </si>
  <si>
    <t>M0144</t>
  </si>
  <si>
    <t>Tubo PEAD corrugado com paredes estruturadas para drenagem - D = 1.800 mm</t>
  </si>
  <si>
    <t>M0145</t>
  </si>
  <si>
    <t>Ancoragem ativa para 22 cordoalhas - D = 15,2 mm</t>
  </si>
  <si>
    <t>M0146</t>
  </si>
  <si>
    <t>Ancoragem ativa para 27 cordoalhas - D = 15,2 mm</t>
  </si>
  <si>
    <t>M0147</t>
  </si>
  <si>
    <t>Tubo PEAD corrugado com paredes estruturadas para drenagem - D = 2.000 mm</t>
  </si>
  <si>
    <t>M0148</t>
  </si>
  <si>
    <t>Ancoragem ativa para lajes para 1 cordoalha - D = 12,7 mm</t>
  </si>
  <si>
    <t>M0149</t>
  </si>
  <si>
    <t>Tubo PEAD corrugado com paredes estruturadas para drenagem - D = 2.500 mm</t>
  </si>
  <si>
    <t>M0150</t>
  </si>
  <si>
    <t>Tubo PEAD corrugado com paredes estruturadas para drenagem - D = 3.000 mm</t>
  </si>
  <si>
    <t>M0151</t>
  </si>
  <si>
    <t>Ancoragem ativa para lajes para 2 cordoalhas - D = 12,7 mm</t>
  </si>
  <si>
    <t>M0152</t>
  </si>
  <si>
    <t>Ancoragem ativa para lajes para 3 cordoalhas - D = 12,7 mm</t>
  </si>
  <si>
    <t>M0153</t>
  </si>
  <si>
    <t>Ancoragem ativa para lajes para 4 cordoalhas - D = 12,7 mm</t>
  </si>
  <si>
    <t>M0156</t>
  </si>
  <si>
    <t>Bloco de concreto - L = 19 cm, A = 19 cm e C = 39 cm</t>
  </si>
  <si>
    <t>M0158</t>
  </si>
  <si>
    <t>Tela metálica galvanizada dobrada em L - C = 2,0 m, L = 0,4 m e H = 0,4 m</t>
  </si>
  <si>
    <t>M0161</t>
  </si>
  <si>
    <t>Barra de fibra de vidro (vergalhão) - D = 25,0 mm</t>
  </si>
  <si>
    <t>M0162</t>
  </si>
  <si>
    <t>Corrente de elo soldado em aço galvanizado com acabamento polido - D = 3,18 mm (1/8")</t>
  </si>
  <si>
    <t>M0163</t>
  </si>
  <si>
    <t>Gonzo com aba em aço galvanizado - D = 12,7 mm (1/2")</t>
  </si>
  <si>
    <t>M0164</t>
  </si>
  <si>
    <t>Tubo em aço galvanizado - E = 1,50 mm e seção de 20 x 20 mm</t>
  </si>
  <si>
    <t>M0166</t>
  </si>
  <si>
    <t>Tubo em aço galvanizado - E = 2,25 mm e D = 20 mm (3/4")</t>
  </si>
  <si>
    <t>M0167</t>
  </si>
  <si>
    <t>Tela de poliamida industrial - E = 0,40 mm e malha de 1,6 mm</t>
  </si>
  <si>
    <t>M0168</t>
  </si>
  <si>
    <t>Abraçadeira de poliamida - E = 3,6 mm e C = 200 mm</t>
  </si>
  <si>
    <t>M0169</t>
  </si>
  <si>
    <t>Roda em aço e pneu com câmara de ar 83/203 mm (3,25"/8") para carrinho de mão</t>
  </si>
  <si>
    <t>M0173</t>
  </si>
  <si>
    <t>Ancoragem ativa para lajes para 1 cordoalha - D = 15,2 mm</t>
  </si>
  <si>
    <t>M0178</t>
  </si>
  <si>
    <t>Ancoragem ativa para lajes para 2 cordoalhas - D = 15,2 mm</t>
  </si>
  <si>
    <t>M0181</t>
  </si>
  <si>
    <t>Ancoragem ativa para lajes para 3 cordoalhas - D = 15,2 mm</t>
  </si>
  <si>
    <t>M0184</t>
  </si>
  <si>
    <t>Ancoragem ativa para lajes para 4 cordoalhas - D = 15,2 mm</t>
  </si>
  <si>
    <t>M0192</t>
  </si>
  <si>
    <t>Brita 2</t>
  </si>
  <si>
    <t>M0193</t>
  </si>
  <si>
    <t>Brita 3</t>
  </si>
  <si>
    <t>M0194</t>
  </si>
  <si>
    <t>Escória de aciaria</t>
  </si>
  <si>
    <t>M0199</t>
  </si>
  <si>
    <t>Coroa de botões cruzados linha R32 - D = 43 mm (1 11/16’’)</t>
  </si>
  <si>
    <t>M0201</t>
  </si>
  <si>
    <t>Coroa de botões esféricos linha T38 - D = 89 mm (3 1/2")</t>
  </si>
  <si>
    <t>M0202</t>
  </si>
  <si>
    <t>Coroa de botões esféricos linha T45 - D = 76 mm (3")</t>
  </si>
  <si>
    <t>M0204</t>
  </si>
  <si>
    <t>Instalações físicas para a central de pré-moldagem de dormentes de concreto protendido</t>
  </si>
  <si>
    <t>CMCC</t>
  </si>
  <si>
    <t>M0217</t>
  </si>
  <si>
    <t>Enxofre</t>
  </si>
  <si>
    <t>M0220</t>
  </si>
  <si>
    <t>Adubo à base de nitrogênio, fósforo e potássio (NPK)</t>
  </si>
  <si>
    <t>M0222</t>
  </si>
  <si>
    <t>Filer calcário</t>
  </si>
  <si>
    <t>M0223</t>
  </si>
  <si>
    <t>Sementes para hidrossemeadura</t>
  </si>
  <si>
    <t>M0224</t>
  </si>
  <si>
    <t>Guia-chapéu pré-moldada - C = 120 cm</t>
  </si>
  <si>
    <t>M0225</t>
  </si>
  <si>
    <t>Adubo orgânico composto</t>
  </si>
  <si>
    <t>M0229</t>
  </si>
  <si>
    <t>Gabião tipo colchão em liga de zinco e alumínio revestido com polímero de malha hexagonal - E = 0,17 m</t>
  </si>
  <si>
    <t>M0230</t>
  </si>
  <si>
    <t>Gabião tipo caixa em liga de zinco e alumínio de malha hexagonal - C = 2,00 m, L = 1,00 m e H = 0,50 m</t>
  </si>
  <si>
    <t>M0231</t>
  </si>
  <si>
    <t>Gabião tipo caixa em liga de zinco e alumínio de malha hexagonal - C = 2,00 m, L = 1,00 m e H = 1,00 m</t>
  </si>
  <si>
    <t>M0232</t>
  </si>
  <si>
    <t>Gabião tipo caixa em liga de zinco e alumínio revestido com polímero de malha hexagonal - C = 2,00 m, L = 1,00 m e H = 0,50 m</t>
  </si>
  <si>
    <t>M0233</t>
  </si>
  <si>
    <t>Gabião tipo caixa em liga de zinco e alumínio revestido com polímero de malha hexagonal - C = 2,00 m, L = 1,00 m e H = 1,00 m</t>
  </si>
  <si>
    <t>M0234</t>
  </si>
  <si>
    <t>Gabião tipo saco em liga de zinco e alumínio revestido com polímero de malha hexagonal - D = 0,65 m</t>
  </si>
  <si>
    <t>M0235</t>
  </si>
  <si>
    <t>Gabião tipo colchão em liga de zinco e alumínio revestido com polímero de malha hexagonal - E = 0,23 m</t>
  </si>
  <si>
    <t>M0236</t>
  </si>
  <si>
    <t>Gabião tipo colchão em liga de zinco e alumínio revestido com polímero de malha hexagonal - E = 0,30 m</t>
  </si>
  <si>
    <t>M0237</t>
  </si>
  <si>
    <t>Energia elétrica</t>
  </si>
  <si>
    <t>kWh</t>
  </si>
  <si>
    <t>M0253</t>
  </si>
  <si>
    <t>Cabo de cobre flexível antichama isolado em PVC - tensão de 450/750 V e seção de 16 mm²</t>
  </si>
  <si>
    <t>M0254</t>
  </si>
  <si>
    <t>Mistura gasosa de argônio e dióxido de carbono para solda MIG/MAG</t>
  </si>
  <si>
    <t>M0256</t>
  </si>
  <si>
    <t>Tinta à base de etil silicato de zinco bicomponente para fundo preparador de pintura</t>
  </si>
  <si>
    <t>M0257</t>
  </si>
  <si>
    <t>Diluente para tinta à base de etil silicato de zinco</t>
  </si>
  <si>
    <t>M0260</t>
  </si>
  <si>
    <t>Cabo de cobre PP flexível isolado em PVC - tensão de 300/500 V e seção de 3 x 1,5 mm²</t>
  </si>
  <si>
    <t>M0264</t>
  </si>
  <si>
    <t>Bomba de combustível industrial eletrônica simples</t>
  </si>
  <si>
    <t>M0265</t>
  </si>
  <si>
    <t>Tanque de combustível aéreo horizontal com escada para visita - capacidade de 5.000 l</t>
  </si>
  <si>
    <t>M0266</t>
  </si>
  <si>
    <t>Cabo de cobre flexível antichama isolado em PVC - tensão de 0,6/1,0 kV e seção de 240 mm²</t>
  </si>
  <si>
    <t>M0267</t>
  </si>
  <si>
    <t>Módulo de torre de elevador de cremalheira</t>
  </si>
  <si>
    <t>M0268</t>
  </si>
  <si>
    <t>Módulo de ancoragem de torre de elevador de cremalheira</t>
  </si>
  <si>
    <t>M0269</t>
  </si>
  <si>
    <t>Cabo de cobre flexível antichama isolado em PVC - tensão de 0,6/1,0 kV e seção de 50 mm²</t>
  </si>
  <si>
    <t>M0284</t>
  </si>
  <si>
    <t>Caibro de pinho - L = 7,5 cm e E = 7,5 cm</t>
  </si>
  <si>
    <t>M0285</t>
  </si>
  <si>
    <t>Pontalete para escoramento - D = 15 cm</t>
  </si>
  <si>
    <t>M0286</t>
  </si>
  <si>
    <t>Tábua - E = 2,5 cm e L = 30 cm</t>
  </si>
  <si>
    <t>M0289</t>
  </si>
  <si>
    <t>Tábua - E = 2,5 cm e L = 15 cm</t>
  </si>
  <si>
    <t>M0290</t>
  </si>
  <si>
    <t>Tábua - E = 2,5 cm e L = 10 cm</t>
  </si>
  <si>
    <t>M0301</t>
  </si>
  <si>
    <t>Pontalete para escoramento - D = 10 cm</t>
  </si>
  <si>
    <t>M0310</t>
  </si>
  <si>
    <t>Peça de madeira - L = 7,5 cm e E = 2,5 cm</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</si>
  <si>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</si>
  <si>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</si>
  <si>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</si>
  <si>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</si>
  <si>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M0344</t>
  </si>
  <si>
    <t>Cal hidratada - a granel</t>
  </si>
  <si>
    <t>M0345</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</si>
  <si>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</si>
  <si>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</si>
  <si>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</si>
  <si>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</si>
  <si>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</si>
  <si>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</si>
  <si>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</si>
  <si>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</si>
  <si>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</si>
  <si>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</si>
  <si>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</si>
  <si>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</si>
  <si>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</si>
  <si>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M0365</t>
  </si>
  <si>
    <t>Cantoneira em ferro de abas iguais - L = 25,4 mm e E = 4,76 mm</t>
  </si>
  <si>
    <t>M0366</t>
  </si>
  <si>
    <t>Cantoneira em aço ASTM A36 galvanizado</t>
  </si>
  <si>
    <t>M0395</t>
  </si>
  <si>
    <t>Chapa de alumínio - E = 1,5 mm</t>
  </si>
  <si>
    <t>M0408</t>
  </si>
  <si>
    <t>Chumbador de expansão controlada por torque em aço zincado para concreto - D = 12,5 mm</t>
  </si>
  <si>
    <t>M0409</t>
  </si>
  <si>
    <t>Chumbador de expansão controlada por torque em aço zincado para concreto - D = 6,3 mm</t>
  </si>
  <si>
    <t>M0410</t>
  </si>
  <si>
    <t>Chumbador de expansão controlada por torque em aço zincado para concreto - D = 20,0 mm</t>
  </si>
  <si>
    <t>M0411</t>
  </si>
  <si>
    <t>Chumbador de expansão controlada por torque em aço zincado para concreto - D = 10,0 mm</t>
  </si>
  <si>
    <t>M0412</t>
  </si>
  <si>
    <t>Chumbador de expansão controlada por torque em aço zincado para concreto - D = 16,0 mm</t>
  </si>
  <si>
    <t>M0413</t>
  </si>
  <si>
    <t>Chumbador de expansão controlada por torque em aço zincado para concreto - D = 25,0 mm</t>
  </si>
  <si>
    <t>M0421</t>
  </si>
  <si>
    <t>Argamassa expansiva para desmonte de rocha e demolição de concreto</t>
  </si>
  <si>
    <t>M0427</t>
  </si>
  <si>
    <t>Cordoalha nua tipo CP 190 RB - D = 12,7 mm</t>
  </si>
  <si>
    <t>M0428</t>
  </si>
  <si>
    <t>Cordoalha nua tipo CP 190 RB - D = 15,2 mm</t>
  </si>
  <si>
    <t>M0429</t>
  </si>
  <si>
    <t>Perfil de alumínio tipo L421 para placa de sinalização - seção de 33 x 40 mm</t>
  </si>
  <si>
    <t>M0434</t>
  </si>
  <si>
    <t>Tirante de barra de aço - tensão de escoamento = 950 MPa, tensão de ruptura = 1.050 MPa e D = 32 mm</t>
  </si>
  <si>
    <t>M0442</t>
  </si>
  <si>
    <t>Compensado plastificado - E = 10 mm</t>
  </si>
  <si>
    <t>M0443</t>
  </si>
  <si>
    <t>Compensado plastificado - E = 12 mm</t>
  </si>
  <si>
    <t>M0444</t>
  </si>
  <si>
    <t>Luva em aço para emenda tipo prensada - D = 12,5 mm</t>
  </si>
  <si>
    <t>M0445</t>
  </si>
  <si>
    <t>Luva em aço para emenda tipo prensada - D = 16,0 mm</t>
  </si>
  <si>
    <t>M0446</t>
  </si>
  <si>
    <t>Compensado resinado - E = 10 mm</t>
  </si>
  <si>
    <t>M0447</t>
  </si>
  <si>
    <t>Compensado resinado - E = 12 mm</t>
  </si>
  <si>
    <t>M0448</t>
  </si>
  <si>
    <t>Compensado resinado - E = 14 mm</t>
  </si>
  <si>
    <t>M0450</t>
  </si>
  <si>
    <t>Compensado de virola - E = 6 mm</t>
  </si>
  <si>
    <t>M0451</t>
  </si>
  <si>
    <t>Concreto usinado - fck = 20 MPa (comercial)</t>
  </si>
  <si>
    <t>M0452</t>
  </si>
  <si>
    <t>Concreto usinado - fck = 25 MPa (comercial)</t>
  </si>
  <si>
    <t>M0453</t>
  </si>
  <si>
    <t>Concreto usinado - fck = 30 MPa (comercial)</t>
  </si>
  <si>
    <t>M0454</t>
  </si>
  <si>
    <t>Concreto usinado - fck = 35 MPa (comercial)</t>
  </si>
  <si>
    <t>M0459</t>
  </si>
  <si>
    <t>Compensado plastificado - E = 14 mm</t>
  </si>
  <si>
    <t>M0467</t>
  </si>
  <si>
    <t>Luva em aço para emenda tipo prensada - D = 20,0 mm</t>
  </si>
  <si>
    <t>M0468</t>
  </si>
  <si>
    <t>Luva em aço para emenda tipo prensada - D = 25,0 mm</t>
  </si>
  <si>
    <t>M0469</t>
  </si>
  <si>
    <t>Luva em aço para emenda tipo prensada - D = 32,0 mm</t>
  </si>
  <si>
    <t>M0470</t>
  </si>
  <si>
    <t>Luva em aço para emenda com rosca cônica - D = 12,5 mm</t>
  </si>
  <si>
    <t>M0471</t>
  </si>
  <si>
    <t>Luva em aço para emenda com rosca cônica - D = 16,0 mm</t>
  </si>
  <si>
    <t>M0472</t>
  </si>
  <si>
    <t>Luva em aço para emenda com rosca cônica - D = 20,0 mm</t>
  </si>
  <si>
    <t>M0481</t>
  </si>
  <si>
    <t>Luva em aço para emenda com rosca cônica - D = 25,0 mm</t>
  </si>
  <si>
    <t>M0502</t>
  </si>
  <si>
    <t>Luva em aço para emenda com rosca cônica - D = 32,0 mm</t>
  </si>
  <si>
    <t>M0505</t>
  </si>
  <si>
    <t>Broca de widia - D = 6,5 mm e C = 100 mm</t>
  </si>
  <si>
    <t>M0506</t>
  </si>
  <si>
    <t>Broca de widia - D = 8 mm e C = 120 mm</t>
  </si>
  <si>
    <t>M0511</t>
  </si>
  <si>
    <t>Abrasivo tipo granalha de aço</t>
  </si>
  <si>
    <t>M0512</t>
  </si>
  <si>
    <t>Bico venturi longo - D = 7,9 mm (5/16")</t>
  </si>
  <si>
    <t>M0521</t>
  </si>
  <si>
    <t>Laminado elastoplástico - E = 1,5 mm</t>
  </si>
  <si>
    <t>M0532</t>
  </si>
  <si>
    <t>Escora tubular galvanizada regulável telescópica para tunnel liner - L = 2,42 a 4,00 m e capacidade de 1.750 a 625 kg</t>
  </si>
  <si>
    <t>M0533</t>
  </si>
  <si>
    <t>Escora tubular galvanizada regulável - L = 3,00 a 4,50 m e capacidade de 2.100 a 750 kg</t>
  </si>
  <si>
    <t>M0534</t>
  </si>
  <si>
    <t>Escora tubular galvanizada regulável - L = 2,00 a 3,10 m e capacidade de 3.200 a 1.500 kg</t>
  </si>
  <si>
    <t>M0536</t>
  </si>
  <si>
    <t>Quadro tubular contraventado com acessórios - C = 1,00 m, L = 1,00 m e H = 1,25 m</t>
  </si>
  <si>
    <t>M0537</t>
  </si>
  <si>
    <t>Sapata ajustável para andaime - base quadrada de 15 x 15 cm</t>
  </si>
  <si>
    <t>M0538</t>
  </si>
  <si>
    <t>Escada metálica tipo marinheiro para andaime</t>
  </si>
  <si>
    <t>M0539</t>
  </si>
  <si>
    <t>Quadro tubular contraventado para andaime - H = 100 cm e L = 100 cm</t>
  </si>
  <si>
    <t>M0540</t>
  </si>
  <si>
    <t>Quadro tubular contraventado para andaime - H = 100 cm e L = 150 cm</t>
  </si>
  <si>
    <t>M0541</t>
  </si>
  <si>
    <t>Quadro tubular contraventado para andaime - H = 100 cm e L = 200 cm</t>
  </si>
  <si>
    <t>M0542</t>
  </si>
  <si>
    <t>Diagonal tubular para andaime - C = 141 cm</t>
  </si>
  <si>
    <t>M0543</t>
  </si>
  <si>
    <t>Diagonal tubular para andaime - C = 212 cm</t>
  </si>
  <si>
    <t>M0544</t>
  </si>
  <si>
    <t>Diagonal tubular para andaime - C = 283 cm</t>
  </si>
  <si>
    <t>M0545</t>
  </si>
  <si>
    <t>Plataforma metálica de piso para andaime - C = 100 e L = 33 cm</t>
  </si>
  <si>
    <t>M0546</t>
  </si>
  <si>
    <t>Plataforma metálica de piso para andaime - C = 150 e L = 37 cm</t>
  </si>
  <si>
    <t>M0547</t>
  </si>
  <si>
    <t>Plataforma metálica de piso para andaime - C = 200 e L = 33 cm</t>
  </si>
  <si>
    <t>M0548</t>
  </si>
  <si>
    <t>Quadro tubular tipo guarda-corpo para andaime - H = 120 cm e L = 100 cm</t>
  </si>
  <si>
    <t>M0549</t>
  </si>
  <si>
    <t>Quadro tubular tipo guarda-corpo com acessórios para andaime - H = 120 cm e L = 150 cm</t>
  </si>
  <si>
    <t>M0550</t>
  </si>
  <si>
    <t>Quadro tubular tipo guarda-corpo com acessórios para andaime - H = 120 cm e L = 200 cm</t>
  </si>
  <si>
    <t>M0560</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</si>
  <si>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</si>
  <si>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</si>
  <si>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</si>
  <si>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</si>
  <si>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</si>
  <si>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</si>
  <si>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</si>
  <si>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</si>
  <si>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</si>
  <si>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</si>
  <si>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</si>
  <si>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</si>
  <si>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</si>
  <si>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</si>
  <si>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</si>
  <si>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</si>
  <si>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</si>
  <si>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</si>
  <si>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</si>
  <si>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</si>
  <si>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</si>
  <si>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</si>
  <si>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</si>
  <si>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</si>
  <si>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</si>
  <si>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</si>
  <si>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</si>
  <si>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</si>
  <si>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</si>
  <si>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</si>
  <si>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</si>
  <si>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M0602</t>
  </si>
  <si>
    <t>Ponteiro para rompedor hidráulico de 1.700 kg</t>
  </si>
  <si>
    <t>M0603</t>
  </si>
  <si>
    <t>Ponteiro para rompedor hidráulico de 520 kg</t>
  </si>
  <si>
    <t>M0614</t>
  </si>
  <si>
    <t>Concreto usinado - fctM,k = 4,5 MPa (comercial)</t>
  </si>
  <si>
    <t>M0615</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</si>
  <si>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</si>
  <si>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</si>
  <si>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</si>
  <si>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</si>
  <si>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</si>
  <si>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</si>
  <si>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</si>
  <si>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</si>
  <si>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</si>
  <si>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</si>
  <si>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</si>
  <si>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</si>
  <si>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</si>
  <si>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</si>
  <si>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</si>
  <si>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M0646</t>
  </si>
  <si>
    <t>Estaca pré-moldada de concreto protendido com compressão admissível de 100 t</t>
  </si>
  <si>
    <t>M0647</t>
  </si>
  <si>
    <t>Estaca pré-moldada de concreto protendido com compressão admissível de 25 t</t>
  </si>
  <si>
    <t>M0648</t>
  </si>
  <si>
    <t>Estaca pré-moldada de concreto protendido com compressão admissível de 35 t</t>
  </si>
  <si>
    <t>M0649</t>
  </si>
  <si>
    <t>Estaca pré-moldada de concreto protendido com compressão admissível de 60 t</t>
  </si>
  <si>
    <t>M0650</t>
  </si>
  <si>
    <t>Estaca pré-moldada de concreto protendido com compressão admissível de 75 t</t>
  </si>
  <si>
    <t>M0666</t>
  </si>
  <si>
    <t>Martelo de fundo DTH - DN = 76 mm (3")</t>
  </si>
  <si>
    <t>M0667</t>
  </si>
  <si>
    <t>Martelo de fundo DTH - DN = 127 mm (5")</t>
  </si>
  <si>
    <t>M0668</t>
  </si>
  <si>
    <t>Martelo de fundo DTH - DN = 152 mm (6")</t>
  </si>
  <si>
    <t>Martelo de fundo DTH - DN = 203 mm (8")</t>
  </si>
  <si>
    <t>M0673</t>
  </si>
  <si>
    <t>Estaca pré-moldada de concreto armado centrifugado com compressão admissível de 55 t</t>
  </si>
  <si>
    <t>M0677</t>
  </si>
  <si>
    <t>Estaca pré-moldada de concreto armado centrifugado com compressão admissível de 80 t</t>
  </si>
  <si>
    <t>M0682</t>
  </si>
  <si>
    <t>Aço em perfis ASTM A36</t>
  </si>
  <si>
    <t>M0686</t>
  </si>
  <si>
    <t>Estaca pré-moldada de concreto armado centrifugado com compressão admissível de 100 t</t>
  </si>
  <si>
    <t>M0717</t>
  </si>
  <si>
    <t>Tinta à base de resina epóxi bicomponente para fundo preparador de pintura</t>
  </si>
  <si>
    <t>M0718</t>
  </si>
  <si>
    <t>Tinta esmalte à base de resina epóxi bicomponente</t>
  </si>
  <si>
    <t>M0719</t>
  </si>
  <si>
    <t>Diluente epóxi</t>
  </si>
  <si>
    <t>M0721</t>
  </si>
  <si>
    <t>Tinta anticorrosiva zarcão para fundo preparador de pintura</t>
  </si>
  <si>
    <t>M0722</t>
  </si>
  <si>
    <t>Estaca pré-moldada de concreto armado centrifugado com compressão admissível de 125 t</t>
  </si>
  <si>
    <t>M0729</t>
  </si>
  <si>
    <t>Fixador de cal para pintura</t>
  </si>
  <si>
    <t>M0734</t>
  </si>
  <si>
    <t>Estaca pré-moldada de concreto armado centrifugado com compressão admissível de 170 t</t>
  </si>
  <si>
    <t>M0741</t>
  </si>
  <si>
    <t>Grama tipo batatais</t>
  </si>
  <si>
    <t>M0745</t>
  </si>
  <si>
    <t>Grampo em aço galvanizado para cerca - C = 25,4 mm e E = 3,76 mm (1" x 9 BWG)</t>
  </si>
  <si>
    <t>M0755</t>
  </si>
  <si>
    <t>Estaca pré-moldada de concreto armado centrifugado com compressão admissível de 230 t</t>
  </si>
  <si>
    <t>M0756</t>
  </si>
  <si>
    <t>Estaca pré-moldada de concreto armado centrifugado com compressão admissível de 300 t</t>
  </si>
  <si>
    <t>M0767</t>
  </si>
  <si>
    <t>Sinalizador a LED com bateria</t>
  </si>
  <si>
    <t>M0769</t>
  </si>
  <si>
    <t>Lona plástica - E = 200 micra</t>
  </si>
  <si>
    <t>M0771</t>
  </si>
  <si>
    <t>Cavalete em polietileno zebrado com faixa refletiva</t>
  </si>
  <si>
    <t>M0773</t>
  </si>
  <si>
    <t>Perfil de alumínio tipo L463 para placa de sinalização - seção de 50 x 50 mm</t>
  </si>
  <si>
    <t>M0783</t>
  </si>
  <si>
    <t>Massa asfáltica comercial - capa de rolamento</t>
  </si>
  <si>
    <t>M0784</t>
  </si>
  <si>
    <t>Massa asfáltica comercial - binder</t>
  </si>
  <si>
    <t>M0786</t>
  </si>
  <si>
    <t>Placa de poliestireno expandido (EPS)</t>
  </si>
  <si>
    <t>M0787</t>
  </si>
  <si>
    <t>Suporte em aço-carbono galvanizado tipo perfil C para placa de sinalização</t>
  </si>
  <si>
    <t>M0789</t>
  </si>
  <si>
    <t>Conjunto para fixação de placas em aço galvanizado composto por barra chata, abraçadeira, parafusos, porcas e arruelas</t>
  </si>
  <si>
    <t>M0796</t>
  </si>
  <si>
    <t>Semipórtico metálico para vão de 8,3 m e vento de 35 m/s</t>
  </si>
  <si>
    <t>M0798</t>
  </si>
  <si>
    <t>Apoio de neoprene fretado</t>
  </si>
  <si>
    <t>M0804</t>
  </si>
  <si>
    <t>Cabo de aço - D = 12,70 mm (1/2")</t>
  </si>
  <si>
    <t>M0805</t>
  </si>
  <si>
    <t>Semipórtico duplo metálico para vão de 2 x 8,3 m e vento de 35 m/s</t>
  </si>
  <si>
    <t>M0808</t>
  </si>
  <si>
    <t>Brita 4</t>
  </si>
  <si>
    <t>M0809</t>
  </si>
  <si>
    <t>Cabo de aço - D = 6,35 mm (1/4")</t>
  </si>
  <si>
    <t>M0810</t>
  </si>
  <si>
    <t>Cabo de aço - D = 52,00 mm (2")</t>
  </si>
  <si>
    <t>M0812</t>
  </si>
  <si>
    <t>Sapatilha em aço inox - D = 6,35 mm (1/4")</t>
  </si>
  <si>
    <t>M0818</t>
  </si>
  <si>
    <t>Semipórtico metálico para vão de 8,3 m e vento de 40 m/s</t>
  </si>
  <si>
    <t>M0824</t>
  </si>
  <si>
    <t>Semipórtico duplo metálico para vão de 2 x 8,3 m e vento de 40 m/s</t>
  </si>
  <si>
    <t>M0831</t>
  </si>
  <si>
    <t>Pórtico metálico para vão de 15,9 m e vento de 40 m/s</t>
  </si>
  <si>
    <t>M0848</t>
  </si>
  <si>
    <t>Semipórtico metálico para vão de 8,3 m e vento de 45 m/s</t>
  </si>
  <si>
    <t>M0849</t>
  </si>
  <si>
    <t>Corda de sisal - D = 12,0 mm</t>
  </si>
  <si>
    <t>M0851</t>
  </si>
  <si>
    <t>Grampo leve em aço-carbono para cabo de aço - D = 6,3 mm (1/4")</t>
  </si>
  <si>
    <t>M0852</t>
  </si>
  <si>
    <t>Poste de concreto - carga nominal de 800 daN, H = 15 m e D = 520 mm</t>
  </si>
  <si>
    <t>M0858</t>
  </si>
  <si>
    <t>Semipórtico duplo metálico para vão de 2 x 8,3 m e vento de 45 m/s</t>
  </si>
  <si>
    <t>M0865</t>
  </si>
  <si>
    <t>Pórtico metálico para vão de 15,9 m e vento de 45 m/s</t>
  </si>
  <si>
    <t>M0868</t>
  </si>
  <si>
    <t>Lâmpada fluorescente compacta eletrônica - potência de 20 W</t>
  </si>
  <si>
    <t>M0875</t>
  </si>
  <si>
    <t>Manta asfáltica não-tecido em poliéster - E = 3 mm</t>
  </si>
  <si>
    <t>M0876</t>
  </si>
  <si>
    <t>Manta asfáltica não-tecido em poliéster - E = 4 mm</t>
  </si>
  <si>
    <t>M0879</t>
  </si>
  <si>
    <t>Lixa para ferro Nº 150</t>
  </si>
  <si>
    <t>M0945</t>
  </si>
  <si>
    <t>Parafuso de cabeça sextavada em aço galvanizado com porca e arruela de pressão - D = 6,35 mm (1/4")</t>
  </si>
  <si>
    <t>M0946</t>
  </si>
  <si>
    <t>Aço em perfis ASTM A572 grau 50</t>
  </si>
  <si>
    <t>M0947</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</si>
  <si>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</si>
  <si>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</si>
  <si>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</si>
  <si>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</si>
  <si>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</si>
  <si>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</si>
  <si>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</si>
  <si>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</si>
  <si>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</si>
  <si>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</si>
  <si>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</si>
  <si>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</si>
  <si>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</si>
  <si>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</si>
  <si>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</si>
  <si>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</si>
  <si>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</si>
  <si>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</si>
  <si>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</si>
  <si>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</si>
  <si>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</si>
  <si>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</si>
  <si>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</si>
  <si>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</si>
  <si>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</si>
  <si>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</si>
  <si>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</si>
  <si>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</si>
  <si>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</si>
  <si>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</si>
  <si>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</si>
  <si>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</si>
  <si>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</si>
  <si>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</si>
  <si>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</si>
  <si>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</si>
  <si>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</si>
  <si>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</si>
  <si>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</si>
  <si>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</si>
  <si>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</si>
  <si>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</si>
  <si>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</si>
  <si>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</si>
  <si>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</si>
  <si>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</si>
  <si>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</si>
  <si>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</si>
  <si>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guarda-corpo metálico</t>
  </si>
  <si>
    <t>M0972</t>
  </si>
  <si>
    <t>Fluido de resfriamento para usinagem de metais</t>
  </si>
  <si>
    <t>M0998</t>
  </si>
  <si>
    <t>Madeira estrutural de eucalipto</t>
  </si>
  <si>
    <t>M0999</t>
  </si>
  <si>
    <t>Tela em aço CA 60 soldada nervurada</t>
  </si>
  <si>
    <t>M1000</t>
  </si>
  <si>
    <t>Tela em aço galvanizado para alambrado - E = 1,64 mm (BWG 16) e malha de 50 mm</t>
  </si>
  <si>
    <t>M1001</t>
  </si>
  <si>
    <t>Tela em aço galvanizado para passarelas rodoviárias - E = 2,75 mm e malha de 50 mm</t>
  </si>
  <si>
    <t>M1010</t>
  </si>
  <si>
    <t>Manta de PVC reforçada com tela de poliéster - E = 1,2 mm</t>
  </si>
  <si>
    <t>M1011</t>
  </si>
  <si>
    <t>Manta de PVC reforçada com tela de poliéster - E = 1,5 mm</t>
  </si>
  <si>
    <t>M1022</t>
  </si>
  <si>
    <t>Massa para vidro</t>
  </si>
  <si>
    <t>M1066</t>
  </si>
  <si>
    <t>Cera de proteção para ancoragem de estais</t>
  </si>
  <si>
    <t>M1078</t>
  </si>
  <si>
    <t>Parafuso de cabeça sextavada em aço inox - D = 12,7 mm (1/2") e C = 127,0 mm (5")</t>
  </si>
  <si>
    <t>M1079</t>
  </si>
  <si>
    <t>Parafuso de cabeça sextavada em aço galvanizado tipo autoatarrachante com arruela de vedação - D = 6,3 mm e C = 19 mm</t>
  </si>
  <si>
    <t>M1103</t>
  </si>
  <si>
    <t>Pedrisco</t>
  </si>
  <si>
    <t>M1118</t>
  </si>
  <si>
    <t>Cruzeta de madeira para poste - H = 240 cm</t>
  </si>
  <si>
    <t>M1129</t>
  </si>
  <si>
    <t>M1130</t>
  </si>
  <si>
    <t>Selante elástico à base de poliuretano</t>
  </si>
  <si>
    <t>M1131</t>
  </si>
  <si>
    <t>Cordão de polietileno expandido de baixa densidade - D = 15,0 mm</t>
  </si>
  <si>
    <t>M1132</t>
  </si>
  <si>
    <t>Junta de dilatação em elastômero e perfil VV - L = 20 mm e H = 40 mm</t>
  </si>
  <si>
    <t>M1134</t>
  </si>
  <si>
    <t>Junta de dilatação em elastômero e perfil VV - L = 25 mm e H = 50 mm</t>
  </si>
  <si>
    <t>M1135</t>
  </si>
  <si>
    <t>Pó de pedra</t>
  </si>
  <si>
    <t>M1136</t>
  </si>
  <si>
    <t>Cordão de polietileno expandido de baixa densidade - D = 10,0 mm</t>
  </si>
  <si>
    <t>M1142</t>
  </si>
  <si>
    <t>Junta de dilatação em elastômero e perfil VV - L = 35 mm e H = 60 mm</t>
  </si>
  <si>
    <t>M1150</t>
  </si>
  <si>
    <t>Adesivo estrutural à base de resina epóxi bicomponente tipo ADE-52 ou similar</t>
  </si>
  <si>
    <t>M1151</t>
  </si>
  <si>
    <t>Junta de dilatação em elastômero e perfil VV - L = 40 mm e H = 70 mm</t>
  </si>
  <si>
    <t>M1152</t>
  </si>
  <si>
    <t>Junta de dilatação em elastômero e perfil VV - L = 50 mm e H = 80 mm</t>
  </si>
  <si>
    <t>M1176</t>
  </si>
  <si>
    <t>Arame liso em aço galvanizado - D = 1,65 mm (16 BWG)</t>
  </si>
  <si>
    <t>M1205</t>
  </si>
  <si>
    <t>Prego de ferro</t>
  </si>
  <si>
    <t>M1210</t>
  </si>
  <si>
    <t>Pórtico metálico para vão de 15,9 m e vento de 35 m/s</t>
  </si>
  <si>
    <t>M1218</t>
  </si>
  <si>
    <t>Projetor externo em alumínio fundido para lâmpada de até 2.000 W</t>
  </si>
  <si>
    <t>M1242</t>
  </si>
  <si>
    <t>Coroa diamantada - D = 15,87 mm (5/8")</t>
  </si>
  <si>
    <t>M1243</t>
  </si>
  <si>
    <t>Coroa diamantada - D = 19,50 mm (3/4")</t>
  </si>
  <si>
    <t>M1244</t>
  </si>
  <si>
    <t>Coroa diamantada - D = 25,40 mm (1")</t>
  </si>
  <si>
    <t>M1245</t>
  </si>
  <si>
    <t>Barra em aço SAE 1010/1020 roscada - D = 9,5 mm (3/8")</t>
  </si>
  <si>
    <t>M1300</t>
  </si>
  <si>
    <t>Roller bit - Tooth cutter - série 8 - D = 700 mm</t>
  </si>
  <si>
    <t>M1301</t>
  </si>
  <si>
    <t>Roller bit - Tooth cutter - série 8 - D = 800 mm</t>
  </si>
  <si>
    <t>M1302</t>
  </si>
  <si>
    <t>Roller bit - Tooth cutter - série 8 - D = 900 mm</t>
  </si>
  <si>
    <t>M1303</t>
  </si>
  <si>
    <t>Roller bit - Tooth cutter - série 8 - D = 1.000 mm</t>
  </si>
  <si>
    <t>M1304</t>
  </si>
  <si>
    <t>Roller bit - Tooth cutter - série 8 - D = 1.100 mm</t>
  </si>
  <si>
    <t>M1305</t>
  </si>
  <si>
    <t>Roller bit - Tooth cutter - série 8 - D = 1.200 mm</t>
  </si>
  <si>
    <t>M1306</t>
  </si>
  <si>
    <t>Roller bit - Tooth cutter - série 8 - D = 1.300 mm</t>
  </si>
  <si>
    <t>M1307</t>
  </si>
  <si>
    <t>Roller bit - Tooth cutter - série 13 - D = 1.400 mm</t>
  </si>
  <si>
    <t>M1308</t>
  </si>
  <si>
    <t>Roller bit - Tooth cutter - série 13 - D = 1.500 mm</t>
  </si>
  <si>
    <t>M1309</t>
  </si>
  <si>
    <t>Roller bit - Tooth cutter - série 13 - D = 1.600 mm</t>
  </si>
  <si>
    <t>M1310</t>
  </si>
  <si>
    <t>Roller bit - Tooth cutter - série 13 - D = 1.700 mm</t>
  </si>
  <si>
    <t>M1311</t>
  </si>
  <si>
    <t>Roller bit - Tooth cutter - série 13 - D = 1.800 mm</t>
  </si>
  <si>
    <t>M1312</t>
  </si>
  <si>
    <t>Roller bit - Tooth cutter - cantilever - D = 600 mm</t>
  </si>
  <si>
    <t>M1313</t>
  </si>
  <si>
    <t>Roller bit - TCI button cutter - cantilever - D = 600 mm</t>
  </si>
  <si>
    <t>M1314</t>
  </si>
  <si>
    <t>Roller bit - TCI button cutter - série 8 - D = 700 mm</t>
  </si>
  <si>
    <t>M1315</t>
  </si>
  <si>
    <t>Roller bit - TCI button cutter - série 8 - D = 800 mm</t>
  </si>
  <si>
    <t>M1316</t>
  </si>
  <si>
    <t>Roller bit - TCI button cutter - série 8 - D = 900 mm</t>
  </si>
  <si>
    <t>M1317</t>
  </si>
  <si>
    <t>Roller bit - TCI button cutter - série 8 - D = 1.000 mm</t>
  </si>
  <si>
    <t>M1318</t>
  </si>
  <si>
    <t>Roller bit - TCI button cutter - série 8 - D = 1.100 mm</t>
  </si>
  <si>
    <t>M1319</t>
  </si>
  <si>
    <t>Roller bit - TCI button cutter - série 8 - D = 1.200 mm</t>
  </si>
  <si>
    <t>M1320</t>
  </si>
  <si>
    <t>Roller bit - TCI button cutter - série 8 - D = 1.300 mm</t>
  </si>
  <si>
    <t>M1321</t>
  </si>
  <si>
    <t>Roller bit - TCI button cutter - série 13 - D = 1.400 mm</t>
  </si>
  <si>
    <t>M1322</t>
  </si>
  <si>
    <t>Roller bit - TCI button cutter - série 13 - D = 1.500 mm</t>
  </si>
  <si>
    <t>M1323</t>
  </si>
  <si>
    <t>Roller bit - TCI button cutter - série 13 - D = 1.600 mm</t>
  </si>
  <si>
    <t>M1324</t>
  </si>
  <si>
    <t>Roller bit - TCI button cutter - série 13 - D = 1.700 mm</t>
  </si>
  <si>
    <t>M1325</t>
  </si>
  <si>
    <t>Roller bit - TCI button cutter - série 13 - D = 1.800 mm</t>
  </si>
  <si>
    <t>M1328</t>
  </si>
  <si>
    <t>Ripa de madeira - E = 4,0 cm e L = 1,5 cm</t>
  </si>
  <si>
    <t>M1337</t>
  </si>
  <si>
    <t>Série de brocas integrais S11</t>
  </si>
  <si>
    <t>M1341</t>
  </si>
  <si>
    <t>Parafuso de cabeça sextavada em aço galvanizado - D = 15,875 mm (5/8") e C = 101,600 mm (4")</t>
  </si>
  <si>
    <t>M1350</t>
  </si>
  <si>
    <t>Muda de árvore ornamental com altura de 2,00 a 3,00 m</t>
  </si>
  <si>
    <t>M1351</t>
  </si>
  <si>
    <t>Muda de árvore ornamental com altura de 1,00 a 2,00 m</t>
  </si>
  <si>
    <t>M1356</t>
  </si>
  <si>
    <t>Muda de árvore ornamental com altura até 1,00 m</t>
  </si>
  <si>
    <t>M1358</t>
  </si>
  <si>
    <t>Sarrafo em madeira de terceira - E = 2,5 cm e L = 5 cm</t>
  </si>
  <si>
    <t>M1359</t>
  </si>
  <si>
    <t>Muda de árvore frutífera com altura de 2,00 a 3,00 m</t>
  </si>
  <si>
    <t>M1360</t>
  </si>
  <si>
    <t>Muda de árvore frutífera com altura de 1,00 a 2,00 m</t>
  </si>
  <si>
    <t>M1361</t>
  </si>
  <si>
    <t>Muda de árvore frutífera com altura até 1,00 m</t>
  </si>
  <si>
    <t>M1362</t>
  </si>
  <si>
    <t>Tapete de floríferas com altura até 0,50 m</t>
  </si>
  <si>
    <t>M1364</t>
  </si>
  <si>
    <t>Herbicida glifosato para aplicação localizada</t>
  </si>
  <si>
    <t>M1366</t>
  </si>
  <si>
    <t>Desengraxante líquido biodegradável</t>
  </si>
  <si>
    <t>M1367</t>
  </si>
  <si>
    <t>Chapa fina em aço galvanizado</t>
  </si>
  <si>
    <t>M1368</t>
  </si>
  <si>
    <t>Pingadeira de elastômero com aba inclinada - L = 40 mm e H = 40 mm</t>
  </si>
  <si>
    <t>M1369</t>
  </si>
  <si>
    <t>Selador acrílico para pintura</t>
  </si>
  <si>
    <t>M1370</t>
  </si>
  <si>
    <t>Aditivo látex de polímero SBR para concreto e argamassa</t>
  </si>
  <si>
    <t>M1376</t>
  </si>
  <si>
    <t>Chapa fina em aço ASTM A36</t>
  </si>
  <si>
    <t>M1377</t>
  </si>
  <si>
    <t>Treliça nervurada eletrossoldada em aço CA 60</t>
  </si>
  <si>
    <t>M1378</t>
  </si>
  <si>
    <t>Chapa grossa em aço ASTM A36</t>
  </si>
  <si>
    <t>M1379</t>
  </si>
  <si>
    <t>Argamassa polimérica monocomponente para reparos estruturais</t>
  </si>
  <si>
    <t>M1382</t>
  </si>
  <si>
    <t>Areia grossa lavada</t>
  </si>
  <si>
    <t>M1383</t>
  </si>
  <si>
    <t>Areia fina lavada</t>
  </si>
  <si>
    <t>M1384</t>
  </si>
  <si>
    <t>Tubo em aço-carbono com funil cônico tremonha para lançamento de concreto</t>
  </si>
  <si>
    <t>M1385</t>
  </si>
  <si>
    <t>Disco de corte diamantado para concreto e asfalto - D = 350 mm</t>
  </si>
  <si>
    <t>M1387</t>
  </si>
  <si>
    <t>Adesivo estrutural à base de resina epóxi de média viscosidade</t>
  </si>
  <si>
    <t>M1388</t>
  </si>
  <si>
    <t>Cordoalha tipo CP 177 RB para estais - D = 15,7 mm</t>
  </si>
  <si>
    <t>M1390</t>
  </si>
  <si>
    <t>Adesivo estrutural à base de resina epóxi de baixa viscosidade</t>
  </si>
  <si>
    <t>M1397</t>
  </si>
  <si>
    <t>Eletrodo revestido E60XX</t>
  </si>
  <si>
    <t>M1398</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</si>
  <si>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</si>
  <si>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</si>
  <si>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</si>
  <si>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</si>
  <si>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</si>
  <si>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</si>
  <si>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</si>
  <si>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</si>
  <si>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</si>
  <si>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</si>
  <si>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</si>
  <si>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</si>
  <si>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</si>
  <si>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</si>
  <si>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</si>
  <si>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M1408</t>
  </si>
  <si>
    <t>Grelha metálica para canaletas - C = 1,00 m e L = 0,30 m</t>
  </si>
  <si>
    <t>M1409</t>
  </si>
  <si>
    <t>Porta-grelha metálica - C = 1,00 m e L = 0,30 m</t>
  </si>
  <si>
    <t>M1429</t>
  </si>
  <si>
    <t>Tábua de pinho de terceira - E = 2,5 cm</t>
  </si>
  <si>
    <t>M1432</t>
  </si>
  <si>
    <t>Tampão de ferro fundido articulado para águas pluviais - DN 600 classe 400</t>
  </si>
  <si>
    <t>M1433</t>
  </si>
  <si>
    <t>Grelha metálica para canaletas - C = 0,50 m e L = 0,50 m</t>
  </si>
  <si>
    <t>M1434</t>
  </si>
  <si>
    <t>Porta-grelha metálica - C = 0,50 m e L = 0,50 m</t>
  </si>
  <si>
    <t>M1446</t>
  </si>
  <si>
    <t>Geogrelha bidirecional em polipropileno extrudado - resistência à tração de 30 kN/m, deformação inferior a 5% e malha de 36 x 34 mm</t>
  </si>
  <si>
    <t>M1447</t>
  </si>
  <si>
    <t>Geogrelha unidirecional em poliéster - resistência à tração longitudinal de 50 kN/m</t>
  </si>
  <si>
    <t>M1448</t>
  </si>
  <si>
    <t>Geogrelha unidirecional em poliéster - resistência à tração longitudinal de 90 kN/m</t>
  </si>
  <si>
    <t>M1449</t>
  </si>
  <si>
    <t>Geogrelha unidirecional em poliéster - resistência à tração longitudinal de 100 kN/m</t>
  </si>
  <si>
    <t>M1450</t>
  </si>
  <si>
    <t>Geogrelha unidirecional em poliéster - resistência à tração longitudinal de 150 kN/m</t>
  </si>
  <si>
    <t>M1451</t>
  </si>
  <si>
    <t>Geogrelha unidirecional em poliéster - resistência à tração longitudinal de 200 kN/m</t>
  </si>
  <si>
    <t>M1452</t>
  </si>
  <si>
    <t>Geogrelha unidirecional em poliéster - resistência à tração longitudinal de 300 kN/m</t>
  </si>
  <si>
    <t>M1453</t>
  </si>
  <si>
    <t>Geogrelha unidirecional em poliéster - resistência à tração longitudinal de 400 kN/m</t>
  </si>
  <si>
    <t>M1454</t>
  </si>
  <si>
    <t>Geocélula em PEAD - H = 75 mm e célula de 289 cm²</t>
  </si>
  <si>
    <t>M1455</t>
  </si>
  <si>
    <t>Geocélula em PEAD - H = 100 mm e célula de 289 cm²</t>
  </si>
  <si>
    <t>M1456</t>
  </si>
  <si>
    <t>Geocélula em PEAD - H = 150 mm e célula de 289 cm²</t>
  </si>
  <si>
    <t>M1457</t>
  </si>
  <si>
    <t>Geocélula em PEAD - H = 200 mm e célula de 289 cm²</t>
  </si>
  <si>
    <t>M1458</t>
  </si>
  <si>
    <t>Geocélula em PEAD - H = 75 mm e célula de 460 cm²</t>
  </si>
  <si>
    <t>M1459</t>
  </si>
  <si>
    <t>Geocélula em PEAD - H = 100 mm e célula de 460 cm²</t>
  </si>
  <si>
    <t>M1460</t>
  </si>
  <si>
    <t>Geocélula em PEAD - H = 150 mm e célula de 460 cm²</t>
  </si>
  <si>
    <t>M1461</t>
  </si>
  <si>
    <t>Geocélula em PEAD - H = 200 mm e célula de 460 cm²</t>
  </si>
  <si>
    <t>M1462</t>
  </si>
  <si>
    <t>Geocélula em PEAD - H = 75 mm e célula de 1.206 cm²</t>
  </si>
  <si>
    <t>M1463</t>
  </si>
  <si>
    <t>Geocélula em PEAD - H = 100 mm e célula de 1.206 cm²</t>
  </si>
  <si>
    <t>M1464</t>
  </si>
  <si>
    <t>Geocélula em PEAD - H = 150 mm e célula de 1.206 cm²</t>
  </si>
  <si>
    <t>M1465</t>
  </si>
  <si>
    <t>Geocélula em PEAD - H = 200 mm e célula de 1.206 cm²</t>
  </si>
  <si>
    <t>M1472</t>
  </si>
  <si>
    <t>Tubo de PVC rosqueável para água fria - D = 75 mm (3")</t>
  </si>
  <si>
    <t>M1481</t>
  </si>
  <si>
    <t>Coroa diamantada - D = 31,80 mm (1 1/4")</t>
  </si>
  <si>
    <t>M1496</t>
  </si>
  <si>
    <t>Coroa diamantada - D = 38,10 mm (1 1/2")</t>
  </si>
  <si>
    <t>M1498</t>
  </si>
  <si>
    <t>Coroa diamantada - D = 44,50 mm (1 3/4")</t>
  </si>
  <si>
    <t>M1518</t>
  </si>
  <si>
    <t>Coroa diamantada - D = 50,80 mm (2")</t>
  </si>
  <si>
    <t>M1519</t>
  </si>
  <si>
    <t>Coroa diamantada - D = 63,50 mm (2 1/2")</t>
  </si>
  <si>
    <t>M1520</t>
  </si>
  <si>
    <t>Coroa diamantada - D = 76,20 mm (3")</t>
  </si>
  <si>
    <t>M1526</t>
  </si>
  <si>
    <t>Coroa diamantada - D = 101,60 mm (4")</t>
  </si>
  <si>
    <t>M1527</t>
  </si>
  <si>
    <t>Broca de widia - D = 10 mm e C = 150 mm</t>
  </si>
  <si>
    <t>M1528</t>
  </si>
  <si>
    <t>Broca de widia - D = 13 mm e C = 150 mm</t>
  </si>
  <si>
    <t>M1546</t>
  </si>
  <si>
    <t>Telha trapezoidal em aço zincado - E = 0,43 mm</t>
  </si>
  <si>
    <t>M1553</t>
  </si>
  <si>
    <t>Geotêxtil não-tecido agulhado em poliéster - resistência à tração longitudinal de 31 kN/m</t>
  </si>
  <si>
    <t>M1556</t>
  </si>
  <si>
    <t>Terra vegetal produzida</t>
  </si>
  <si>
    <t>M1575</t>
  </si>
  <si>
    <t>Tinta látex à base de resina acrílica</t>
  </si>
  <si>
    <t>M1577</t>
  </si>
  <si>
    <t>Tinta plástica à base de resina metacrílica aplicada a frio por dispersão ou extrusão</t>
  </si>
  <si>
    <t>M1585</t>
  </si>
  <si>
    <t>Massa termoplástica aplicada por extrusão</t>
  </si>
  <si>
    <t>M1591</t>
  </si>
  <si>
    <t>Suporte polimérico ecológico maciço colapsível para placa de sinalização - D = 6,4 cm</t>
  </si>
  <si>
    <t>M1600</t>
  </si>
  <si>
    <t>Trilho TR25 em aço-carbono usado</t>
  </si>
  <si>
    <t>M1602</t>
  </si>
  <si>
    <t>Trilho TR37 em aço-carbono usado</t>
  </si>
  <si>
    <t>M1603</t>
  </si>
  <si>
    <t>Trilho TR45 em aço-carbono usado</t>
  </si>
  <si>
    <t>M1605</t>
  </si>
  <si>
    <t>Trilho TR57 em aço-carbono usado</t>
  </si>
  <si>
    <t>M1606</t>
  </si>
  <si>
    <t>Trilho TR68 em aço-carbono usado</t>
  </si>
  <si>
    <t>M1614</t>
  </si>
  <si>
    <t>Tubo em aço galvanizado com rosca BSP classe leve - D = 50 mm (2")</t>
  </si>
  <si>
    <t>M1616</t>
  </si>
  <si>
    <t>Tubo em aço galvanizado com rosca BSP classe leve - D = 20 mm (3/4")</t>
  </si>
  <si>
    <t>M1617</t>
  </si>
  <si>
    <t>Tubo em aço galvanizado com rosca BSP classe leve - D = 80 mm (3")</t>
  </si>
  <si>
    <t>M1618</t>
  </si>
  <si>
    <t>Tubo em aço galvanizado com rosca BSP classe leve - D = 100 mm (4")</t>
  </si>
  <si>
    <t>M1624</t>
  </si>
  <si>
    <t>Suporte polimérico ecológico maciço colapsível para placa de sinalização - seção de 8 x 8 cm</t>
  </si>
  <si>
    <t>M1636</t>
  </si>
  <si>
    <t>Suporte polimérico ecológico maciço colapsível para placa de sinalização - seção de 7 x 15 cm</t>
  </si>
  <si>
    <t>M1638</t>
  </si>
  <si>
    <t>Mourão de madeira - H = 2,10 m e D = 0,10 m</t>
  </si>
  <si>
    <t>M1639</t>
  </si>
  <si>
    <t>Mourão de madeira - H = 2,20 m e D = 0,15 m</t>
  </si>
  <si>
    <t>M1640</t>
  </si>
  <si>
    <t>Nonel iniciador - C = 300,0 m</t>
  </si>
  <si>
    <t>M1642</t>
  </si>
  <si>
    <t>Coroa de botões esféricos - D = 130 mm (5 1/8")</t>
  </si>
  <si>
    <t>M1643</t>
  </si>
  <si>
    <t>Coroa de botões esféricos - D = 194 mm (7 5/8")</t>
  </si>
  <si>
    <t>Coroa de botões esféricos - D = 251 mm (9 7/8")</t>
  </si>
  <si>
    <t>Coroa de botões esféricos - D = 305 mm (12")</t>
  </si>
  <si>
    <t>M1646</t>
  </si>
  <si>
    <t>Coroa de botões esféricos - D = 355 mm (14")</t>
  </si>
  <si>
    <t>M1648</t>
  </si>
  <si>
    <t>Dente de corte para trado ou caçamba de perfuração</t>
  </si>
  <si>
    <t>M1649</t>
  </si>
  <si>
    <t>Coroa de botões esféricos linha ST68 - D = 102 mm (4")</t>
  </si>
  <si>
    <t>M1650</t>
  </si>
  <si>
    <t>Coroa de botões esféricos para tirante autoinjetável - D = 87 mm (3 7/16")</t>
  </si>
  <si>
    <t>M1651</t>
  </si>
  <si>
    <t>Tricone para tirante autoinjetável - D = 120 mm</t>
  </si>
  <si>
    <t>M1653</t>
  </si>
  <si>
    <t>Coroa piloto de botões esféricos para sistema autoperfurante - D = 76,2 mm (3")</t>
  </si>
  <si>
    <t>M1655</t>
  </si>
  <si>
    <t>Tubo de PVC ponta e bolsa para esgoto - D = 50 mm (2")</t>
  </si>
  <si>
    <t>M1656</t>
  </si>
  <si>
    <t>Tubo de PVC ponta e bolsa para esgoto - D = 75 mm (3")</t>
  </si>
  <si>
    <t>M1657</t>
  </si>
  <si>
    <t>Tubo PEAD corrugado perfurado para drenagem - D = 170 mm</t>
  </si>
  <si>
    <t>M1658</t>
  </si>
  <si>
    <t>Tubo PEAD corrugado perfurado para drenagem - D = 230 mm</t>
  </si>
  <si>
    <t>M1662</t>
  </si>
  <si>
    <t>Suporte em madeira de eucalipto tratado - seção de 8 x 8 cm</t>
  </si>
  <si>
    <t>M1665</t>
  </si>
  <si>
    <t>Tubo de PVC rosqueável para água fria - D = 40 mm (1 1/2")</t>
  </si>
  <si>
    <t>M1673</t>
  </si>
  <si>
    <t>Tubo de PVC rosqueável para água fria - D = 100 mm (4")</t>
  </si>
  <si>
    <t>M1675</t>
  </si>
  <si>
    <t>Tubo de PVC rosqueável para água fria - D = 150 mm (6")</t>
  </si>
  <si>
    <t>M1702</t>
  </si>
  <si>
    <t>Duto flexível de ventilação em PVC - D = 1,20 m</t>
  </si>
  <si>
    <t>M1719</t>
  </si>
  <si>
    <t>Broca integral série H19 - D = 24 mm e C = 0,4 m</t>
  </si>
  <si>
    <t>M1720</t>
  </si>
  <si>
    <t>Geotêxtil não-tecido agulhado em poliéster - resistência à tração longitudinal de 10 kN/m</t>
  </si>
  <si>
    <t>M1731</t>
  </si>
  <si>
    <t>Haste de perfuração simples para jet grouting - D = 88,9 mm (3 1/2") e C = 3,00 m</t>
  </si>
  <si>
    <t>M1732</t>
  </si>
  <si>
    <t>Luva em aço galvanizado com rosca BSP classe leve - D = 50 mm (2")</t>
  </si>
  <si>
    <t>M1733</t>
  </si>
  <si>
    <t>Manta drenante em malha de polietileno e geotêxtil de polipropileno em uma das faces</t>
  </si>
  <si>
    <t>M1735</t>
  </si>
  <si>
    <t>Punho linha ST68 para perfuração - D = 80 mm (3 5/32")</t>
  </si>
  <si>
    <t>M1736</t>
  </si>
  <si>
    <t>Adesivo à base de resina poliéster bicomponente para ancoragem</t>
  </si>
  <si>
    <t>M1737</t>
  </si>
  <si>
    <t>Tubo em aço-carbono para ar comprimido - D = 150 mm (6")</t>
  </si>
  <si>
    <t>M1739</t>
  </si>
  <si>
    <t>Haste linha T45 para perfuratriz sobre esteiras - D = 45,0 mm (1 3/4") e C = 3,60 m</t>
  </si>
  <si>
    <t>M1740</t>
  </si>
  <si>
    <t>Punho linha T45 para perfuratriz sobre esteiras - D = 45 mm (1 3/4")</t>
  </si>
  <si>
    <t>M1741</t>
  </si>
  <si>
    <t>Luva em aço linha T45 para perfuratriz sobre esteiras - D = 45,0 mm (1 3/4")</t>
  </si>
  <si>
    <t>M1742</t>
  </si>
  <si>
    <t>Coroa de botões esféricos linha T45 - D = 89 mm (3 1/2")</t>
  </si>
  <si>
    <t>M1747</t>
  </si>
  <si>
    <t>Tubo em aço-carbono para sistema autoperfurante - D = 76,2 mm</t>
  </si>
  <si>
    <t>M1748</t>
  </si>
  <si>
    <t>Tubo em aço-carbono iniciador para sistema autoperfurante com anel da coroa piloto - D = 76,2 mm (3") e C = 3 m</t>
  </si>
  <si>
    <t>M1749</t>
  </si>
  <si>
    <t>Haste linha ST68 para perfuração - D = 87,0 mm (3 7/16") e C = 1,83 m</t>
  </si>
  <si>
    <t>M1750</t>
  </si>
  <si>
    <t>Hidromonitor com bico de injeção para jet grouting - D = 88,9 mm (3 1/2")</t>
  </si>
  <si>
    <t>M1751</t>
  </si>
  <si>
    <t>Válvula manchete - D = 73 mm</t>
  </si>
  <si>
    <t>M1752</t>
  </si>
  <si>
    <t>Borracha para obturador mecânico</t>
  </si>
  <si>
    <t>M1753</t>
  </si>
  <si>
    <t>Disco de corte diamantado segmentado para concreto - D = 110 mm</t>
  </si>
  <si>
    <t>M1754</t>
  </si>
  <si>
    <t>Conjunto de lâminas de corte para trituradora de galhos e troncos</t>
  </si>
  <si>
    <t>M1755</t>
  </si>
  <si>
    <t>Pó calcário dolomítico</t>
  </si>
  <si>
    <t>M1756</t>
  </si>
  <si>
    <t>Material formador de camada protetora para hidrossemeadura</t>
  </si>
  <si>
    <t>M1765</t>
  </si>
  <si>
    <t>Tubo em aço-carbono schedule 40 - D = 65 mm (2 1/2")</t>
  </si>
  <si>
    <t>M1773</t>
  </si>
  <si>
    <t>Ancoragem regulável para estais de 19 cordoalhas - D = 15,7 mm</t>
  </si>
  <si>
    <t>M1774</t>
  </si>
  <si>
    <t>Ancoragem regulável para estais de 31 cordoalhas - D = 15,7 mm</t>
  </si>
  <si>
    <t>M1775</t>
  </si>
  <si>
    <t>Ancoragem regulável para estais de 37 cordoalhas - D = 15,7 mm</t>
  </si>
  <si>
    <t>M1776</t>
  </si>
  <si>
    <t>Ancoragem regulável para estais de 55 cordoalhas - D = 15,7 mm</t>
  </si>
  <si>
    <t>M1777</t>
  </si>
  <si>
    <t>Ancoragem regulável para estais de 61 cordoalhas - D = 15,7 mm</t>
  </si>
  <si>
    <t>M1778</t>
  </si>
  <si>
    <t>Ancoragem regulável para estais de 73 cordoalhas - D = 15,7 mm</t>
  </si>
  <si>
    <t>M1779</t>
  </si>
  <si>
    <t>Ancoragem regulável para estais de 91 cordoalhas - D = 15,7 mm</t>
  </si>
  <si>
    <t>M1780</t>
  </si>
  <si>
    <t>Ancoragem fixa para estais de 19 cordoalhas - D = 15,7 mm</t>
  </si>
  <si>
    <t>M1781</t>
  </si>
  <si>
    <t>Ancoragem fixa para estais de 31 cordoalhas - D = 15,7 mm</t>
  </si>
  <si>
    <t>M1782</t>
  </si>
  <si>
    <t>Ancoragem fixa para estais de 37 cordoalhas - D = 15,7 mm</t>
  </si>
  <si>
    <t>M1783</t>
  </si>
  <si>
    <t>Ancoragem fixa para estais de 55 cordoalhas - D = 15,7 mm</t>
  </si>
  <si>
    <t>M1784</t>
  </si>
  <si>
    <t>Ancoragem fixa para estais de 61 cordoalhas - D = 15,7 mm</t>
  </si>
  <si>
    <t>M1785</t>
  </si>
  <si>
    <t>Ancoragem fixa para estais de 73 cordoalhas - D = 15,7 mm</t>
  </si>
  <si>
    <t>M1786</t>
  </si>
  <si>
    <t>Ancoragem fixa para estais de 91 cordoalhas - D = 15,7 mm</t>
  </si>
  <si>
    <t>M1787</t>
  </si>
  <si>
    <t>Estaca de tutoramento - D = 5 cm e H = 2 m</t>
  </si>
  <si>
    <t>M1789</t>
  </si>
  <si>
    <t>Ancoragem ativa para 31 cordoalhas - D = 15,2 mm</t>
  </si>
  <si>
    <t>M1790</t>
  </si>
  <si>
    <t>Gás liquefeito de petróleo (GLP)</t>
  </si>
  <si>
    <t>M1795</t>
  </si>
  <si>
    <t>Gás oxigênio</t>
  </si>
  <si>
    <t>M1796</t>
  </si>
  <si>
    <t>Gás acetileno</t>
  </si>
  <si>
    <t>M1797</t>
  </si>
  <si>
    <t>Fita de espuma EPDM para vedação com adesivo em uma face - E = 4 mm e L = 40 mm</t>
  </si>
  <si>
    <t>M1800</t>
  </si>
  <si>
    <t>Manta asfáltica não-tecido em poliéster - antirraíz - E = 3 mm</t>
  </si>
  <si>
    <t>M1811</t>
  </si>
  <si>
    <t>Longarina de madeira de primeira - L = 16 cm e E = 6 cm</t>
  </si>
  <si>
    <t>M1812</t>
  </si>
  <si>
    <t>Estronca de madeira - D = 20 cm</t>
  </si>
  <si>
    <t>M1814</t>
  </si>
  <si>
    <t>Tela metálica galvanizada dobrada em L - C = 2,0 m, L = 0,5 m e H = 0,5 m</t>
  </si>
  <si>
    <t>M1815</t>
  </si>
  <si>
    <t>Tela metálica de dupla torção em liga de zinco e alumínio - malha de 8 x 10 cm</t>
  </si>
  <si>
    <t>M1819</t>
  </si>
  <si>
    <t>Cartucho de cimento - D = 25 mm e C = 320 mm</t>
  </si>
  <si>
    <t>M1820</t>
  </si>
  <si>
    <t>Cartucho de resina poliéster - D = 38 mm e C = 500 mm</t>
  </si>
  <si>
    <t>M1844</t>
  </si>
  <si>
    <t>Ancoragem ativa para 8 cordoalhas - D = 15,2 mm</t>
  </si>
  <si>
    <t>M1845</t>
  </si>
  <si>
    <t>Ancoragem passiva aderente para 10 cordoalhas - D = 15,2 mm</t>
  </si>
  <si>
    <t>M1868</t>
  </si>
  <si>
    <t>Tinta em pó à base de resina epóxi</t>
  </si>
  <si>
    <t>M1869</t>
  </si>
  <si>
    <t>M1870</t>
  </si>
  <si>
    <t>Cunha metálica para cordoalha - D = 12,7 mm</t>
  </si>
  <si>
    <t>M1874</t>
  </si>
  <si>
    <t>Martelo de fundo DTH - DN = 102 mm (4")</t>
  </si>
  <si>
    <t>M1875</t>
  </si>
  <si>
    <t>Haste de perfuração com rosca API 2 3/8" - D = 73 mm (2 7/8")</t>
  </si>
  <si>
    <t>M1876</t>
  </si>
  <si>
    <t>Válvula manchete - D = 32 mm</t>
  </si>
  <si>
    <t>M1877</t>
  </si>
  <si>
    <t>Válvula manchete - D = 40 mm</t>
  </si>
  <si>
    <t>M1879</t>
  </si>
  <si>
    <t>Tubo PEAD PE 80 PN 6 - D = 40 mm</t>
  </si>
  <si>
    <t>M1880</t>
  </si>
  <si>
    <t>Tubo PEAD PE 80 PN 16 - D = 20 mm</t>
  </si>
  <si>
    <t>M1907</t>
  </si>
  <si>
    <t>Tubo PEAD PE 80 PN 8 - D = 32 mm</t>
  </si>
  <si>
    <t>M1909</t>
  </si>
  <si>
    <t>Tubo PEAD PE 80 PN 8 - D = 40 mm</t>
  </si>
  <si>
    <t>M1911</t>
  </si>
  <si>
    <t>Tubo PEAD PE 80 PN 8 - D = 50 mm</t>
  </si>
  <si>
    <t>M1912</t>
  </si>
  <si>
    <t>Tubo PEAD PE 80 PN 8 - D = 63 mm</t>
  </si>
  <si>
    <t>M1913</t>
  </si>
  <si>
    <t>Tubo PEAD PE 80 PN 8 - D = 75 mm</t>
  </si>
  <si>
    <t>M1919</t>
  </si>
  <si>
    <t>Tubo PEAD PE 80 PN 8 - D = 110 mm</t>
  </si>
  <si>
    <t>M1922</t>
  </si>
  <si>
    <t>Tubo de PVC espaguete - D = 14 mm</t>
  </si>
  <si>
    <t>M1924</t>
  </si>
  <si>
    <t>Tirante de barra de aço - tensão de escoamento = 500 MPa, tensão de ruptura = 750 MPa e D = 25 mm</t>
  </si>
  <si>
    <t>M1926</t>
  </si>
  <si>
    <t>Espaçador plástico tipo disco separador para tirante com 6 cordoalhas - D = 12,7 mm</t>
  </si>
  <si>
    <t>M1927</t>
  </si>
  <si>
    <t>Espaçador plástico tipo disco separador para tirante com 8 cordoalhas - D = 12,7 mm</t>
  </si>
  <si>
    <t>M1928</t>
  </si>
  <si>
    <t>Espaçador plástico tipo disco separador para tirante com 10 cordoalhas - D = 12,7 mm</t>
  </si>
  <si>
    <t>M1931</t>
  </si>
  <si>
    <t>Espaçador plástico tipo disco separador para tirante com 12 cordoalhas - D = 12,7 mm</t>
  </si>
  <si>
    <t>M1935</t>
  </si>
  <si>
    <t>Espaçador plástico tipo centralizador carambola para tirante de barra de aço - D = 32,0 mm</t>
  </si>
  <si>
    <t>M1936</t>
  </si>
  <si>
    <t>Espaçador plástico tipo centralizador carambola para tirante de barra de aço - D = 30,0 mm</t>
  </si>
  <si>
    <t>M1937</t>
  </si>
  <si>
    <t>Espaçador plástico tipo centralizador carambola para tirante de barra de aço - D = 40,0 mm</t>
  </si>
  <si>
    <t>M1941</t>
  </si>
  <si>
    <t>Óleo tipo A1</t>
  </si>
  <si>
    <t>M1942</t>
  </si>
  <si>
    <t>Espaçador plástico tipo centralizador carambola para tirante de barra de aço - D = 47,0 mm</t>
  </si>
  <si>
    <t>M1943</t>
  </si>
  <si>
    <t>Cimento asfáltico de petróleo - CAP 50/70</t>
  </si>
  <si>
    <t>M1944</t>
  </si>
  <si>
    <t>Cimento asfáltico de petróleo - CAP 150/200</t>
  </si>
  <si>
    <t>M1945</t>
  </si>
  <si>
    <t>Cimento asfáltico de petróleo - CAP 85/100</t>
  </si>
  <si>
    <t>M1946</t>
  </si>
  <si>
    <t>Emulsão asfáltica - RR-1C</t>
  </si>
  <si>
    <t>M1947</t>
  </si>
  <si>
    <t>Emulsão asfáltica - RM-1C</t>
  </si>
  <si>
    <t>M1948</t>
  </si>
  <si>
    <t>Espaçador plástico tipo centralizador carambola para tirante de barra de aço - D = 50,0 mm</t>
  </si>
  <si>
    <t>M1949</t>
  </si>
  <si>
    <t>Emulsão asfáltica - RL-1C</t>
  </si>
  <si>
    <t>M1950</t>
  </si>
  <si>
    <t>Emulsão asfáltica com polímero - RC-1C-E</t>
  </si>
  <si>
    <t>M1952</t>
  </si>
  <si>
    <t>Cimento asfáltico de petróleo com polímero - CAP 150/200-E</t>
  </si>
  <si>
    <t>M1953</t>
  </si>
  <si>
    <t>Aditivo asfáltico de reciclagem para misturas a quente</t>
  </si>
  <si>
    <t>M1954</t>
  </si>
  <si>
    <t>Cimento Portland CP II - 32 - a granel</t>
  </si>
  <si>
    <t>M1955</t>
  </si>
  <si>
    <t>Cimento asfáltico de petróleo com polímero - CAP 55/75-E</t>
  </si>
  <si>
    <t>M1956</t>
  </si>
  <si>
    <t>Emulsão asfáltica com polímero - RR-2C-E</t>
  </si>
  <si>
    <t>M1958</t>
  </si>
  <si>
    <t>Emulsão asfáltica com polímero - RM-1C-E</t>
  </si>
  <si>
    <t>M1959</t>
  </si>
  <si>
    <t>Espaçador plástico tipo centralizador carambola para tirante de barra de aço - D = 53,0 mm</t>
  </si>
  <si>
    <t>M1960</t>
  </si>
  <si>
    <t>Espaçador plástico tipo centralizador carambola para tirante de barra de aço - D = 57,0 mm</t>
  </si>
  <si>
    <t>M1961</t>
  </si>
  <si>
    <t>Espaçador plástico tipo centralizador carambola para tirante de barra de aço - D = 63,0 mm</t>
  </si>
  <si>
    <t>M1962</t>
  </si>
  <si>
    <t>Espaçador plástico tipo centralizador carambola para tirante de barra de aço - D = 69,0 mm</t>
  </si>
  <si>
    <t>M1965</t>
  </si>
  <si>
    <t>Cantoneira em ferro de abas iguais - L = 63,5 mm e E = 9,53 mm</t>
  </si>
  <si>
    <t>M1966</t>
  </si>
  <si>
    <t>Defensa metálica maleável simples</t>
  </si>
  <si>
    <t>M1967</t>
  </si>
  <si>
    <t>Defensa metálica maleável dupla</t>
  </si>
  <si>
    <t>M1968</t>
  </si>
  <si>
    <t>Defensa metálica semimaleável simples</t>
  </si>
  <si>
    <t>M1969</t>
  </si>
  <si>
    <t>Defensa metálica semimaleável dupla</t>
  </si>
  <si>
    <t>M1970</t>
  </si>
  <si>
    <t>Dente de corte para fresadora de 155 kW</t>
  </si>
  <si>
    <t>M1971</t>
  </si>
  <si>
    <t>Módulo de transição de defensa metálica tipo dupla onda com lâmina adicional para barreira rígida</t>
  </si>
  <si>
    <t>M1974</t>
  </si>
  <si>
    <t>M1976</t>
  </si>
  <si>
    <t>Terminal aéreo de defensa metálica (tipo A)</t>
  </si>
  <si>
    <t>M1977</t>
  </si>
  <si>
    <t>Terminal de ancoragem de defensa metálica em barreira rígida (tipo D)</t>
  </si>
  <si>
    <t>M1979</t>
  </si>
  <si>
    <t>Luva em aço para emenda de tirantes - D = 38 mm e C = 115 mm</t>
  </si>
  <si>
    <t>M1980</t>
  </si>
  <si>
    <t>Luva em aço para emenda de tirantes - D = 48 mm e C = 120 mm</t>
  </si>
  <si>
    <t>M1981</t>
  </si>
  <si>
    <t>Luva em aço para emenda de tirantes - D = 60 mm e C = 160 mm</t>
  </si>
  <si>
    <t>M1982</t>
  </si>
  <si>
    <t>Luva em aço para emenda de tirantes - D = 50 mm e C = 130 mm</t>
  </si>
  <si>
    <t>M1983</t>
  </si>
  <si>
    <t>Luva em aço para emenda de tirantes - D = 63 mm e C = 180 mm</t>
  </si>
  <si>
    <t>M1984</t>
  </si>
  <si>
    <t>Luva em aço para emenda de tirantes - D = 73 mm e C = 180 mm</t>
  </si>
  <si>
    <t>M1985</t>
  </si>
  <si>
    <t>Luva em aço para emenda de tirantes - D = 73 mm e C = 200 mm</t>
  </si>
  <si>
    <t>M1986</t>
  </si>
  <si>
    <t>Luva em aço para emenda de tirantes - D = 82 mm e C = 200 mm</t>
  </si>
  <si>
    <t>M1987</t>
  </si>
  <si>
    <t>Luva em aço para emenda de tirantes - D = 89 mm e C = 210 mm</t>
  </si>
  <si>
    <t>M1988</t>
  </si>
  <si>
    <t>Luva em aço para emenda de tirantes - D = 97 mm e C = 210 mm</t>
  </si>
  <si>
    <t>M1990</t>
  </si>
  <si>
    <t>Placa de ancoragem para tirante de barra de aço - E = 16,0 mm e seção de 160 x 160 mm</t>
  </si>
  <si>
    <t>M1991</t>
  </si>
  <si>
    <t>Placa de ancoragem para tirante de barra de aço - E = 16,0 mm e seção de 200 x 200 mm</t>
  </si>
  <si>
    <t>M1994</t>
  </si>
  <si>
    <t>Placa de ancoragem para tirante de barra de aço - E = 22,0 mm e seção de 200 x 200 mm</t>
  </si>
  <si>
    <t>M1996</t>
  </si>
  <si>
    <t>Amortecedor retrátil tipo TAU II paralelo PCB ou similar para velocidade de projeto de 100 km/h</t>
  </si>
  <si>
    <t>M1997</t>
  </si>
  <si>
    <t>Amortecedor retrátil tipo TAU II combinado PCB ou similar para velocidade de projeto de 100 km/h e âncora traseira de 900 mm</t>
  </si>
  <si>
    <t>M1998</t>
  </si>
  <si>
    <t>Amortecedor retrátil tipo TAU II combinado PCB ou similar para velocidade de projeto de 100 km/h e âncora traseira de 1.060 mm</t>
  </si>
  <si>
    <t>M1999</t>
  </si>
  <si>
    <t>Amortecedor retrátil tipo TAU II combinado PCB ou similar para velocidade de projeto de 100 km/h e âncora traseira de 1.220 mm</t>
  </si>
  <si>
    <t>M2000</t>
  </si>
  <si>
    <t>Amortecedor retrátil tipo TAU II combinado PCB ou similar para velocidade de projeto de 100 km/h e âncora traseira de 1.370 mm</t>
  </si>
  <si>
    <t>M2001</t>
  </si>
  <si>
    <t>Dispositivo de ancoragem de fixação elástica Pandrol</t>
  </si>
  <si>
    <t>M2002</t>
  </si>
  <si>
    <t>Amortecedor retrátil tipo TAU II combinado PCB ou similar para velocidade de projeto de 100 km/h e âncora traseira de 1.520 mm</t>
  </si>
  <si>
    <t>M2003</t>
  </si>
  <si>
    <t>Amortecedor retrátil tipo TAU II afunilado PCB ou similar para velocidade de projeto velocidade de 100 km/h e âncora traseira de 1.680 mm</t>
  </si>
  <si>
    <t>M2004</t>
  </si>
  <si>
    <t>Amortecedor retrátil tipo TAU II afunilado PCB ou similar para velocidade de projeto de 100 km/h e âncora traseira de 1.830 mm</t>
  </si>
  <si>
    <t>M2005</t>
  </si>
  <si>
    <t>Placa de ancoragem para tirante de barra de aço - E = 32,0 mm e seção de 250 x 250 mm</t>
  </si>
  <si>
    <t>M2006</t>
  </si>
  <si>
    <t>Placa de ancoragem para tirante de barra de aço - E = 38,0 mm e seção de 250 x 250 mm</t>
  </si>
  <si>
    <t>M2007</t>
  </si>
  <si>
    <t>Placa de ancoragem para tirante de barra de aço - E = 51,0 mm e seção de 300 x 300 mm</t>
  </si>
  <si>
    <t>M2008</t>
  </si>
  <si>
    <t>Placa de ancoragem para tirante de barra de aço - E = 64,0 mm e seção de 350 x 350 mm</t>
  </si>
  <si>
    <t>M2009</t>
  </si>
  <si>
    <t>Placa de ancoragem para tirante com 6 cordoalhas de D = 12,7 mm</t>
  </si>
  <si>
    <t>M2010</t>
  </si>
  <si>
    <t>Placa de ancoragem para tirante com 8 cordoalhas de D = 12,7 mm</t>
  </si>
  <si>
    <t>M2011</t>
  </si>
  <si>
    <t>Placa de ancoragem para tirante com 10 cordoalhas de D = 12,7 mm</t>
  </si>
  <si>
    <t>M2012</t>
  </si>
  <si>
    <t>Placa de ancoragem para tirante com 12 cordoalhas de D = 12,7 mm</t>
  </si>
  <si>
    <t>M2014</t>
  </si>
  <si>
    <t>Mourão de madeira - H = 2,20 m e D = 0,10 m</t>
  </si>
  <si>
    <t>M2016</t>
  </si>
  <si>
    <t>Amortecedor retrátil tipo TAU II afunilado PCB ou similar para velocidade de projeto de 100 km/h e âncora traseira de 1.980 mm</t>
  </si>
  <si>
    <t>M2017</t>
  </si>
  <si>
    <t>Porca em aço para ancoragem de tirantes - D = 38 mm e E = 55 mm</t>
  </si>
  <si>
    <t>M2018</t>
  </si>
  <si>
    <t>Gastalho - L = 10 cm e E = 2 cm</t>
  </si>
  <si>
    <t>M2019</t>
  </si>
  <si>
    <t>Porca em aço para ancoragem de tirantes - D = 38 mm e E = 60 mm</t>
  </si>
  <si>
    <t>M2020</t>
  </si>
  <si>
    <t>Porca em aço para ancoragem de tirantes - D = 48 mm e E = 65 mm</t>
  </si>
  <si>
    <t>M2021</t>
  </si>
  <si>
    <t>Amortecedor retrátil tipo TAU II afunilado PCB ou similar para velocidade de projeto de 100 km/h e âncora traseira de 2.130 mm</t>
  </si>
  <si>
    <t>M2024</t>
  </si>
  <si>
    <t>Cordel detonante NP 10</t>
  </si>
  <si>
    <t>M2025</t>
  </si>
  <si>
    <t>Retardo de cordel</t>
  </si>
  <si>
    <t>M2026</t>
  </si>
  <si>
    <t>Estopim</t>
  </si>
  <si>
    <t>M2027</t>
  </si>
  <si>
    <t>Tinta à base de resina acrílica estirenada para demarcação viária</t>
  </si>
  <si>
    <t>M2028</t>
  </si>
  <si>
    <t>Coroa de botões cônicos - TCI tricone - D = 75 mm (2 15/16")</t>
  </si>
  <si>
    <t>M2029</t>
  </si>
  <si>
    <t>Porca em aço para ancoragem de tirantes - D = 60 mm e E = 65 mm</t>
  </si>
  <si>
    <t>M2030</t>
  </si>
  <si>
    <t>Porca em aço para ancoragem de tirantes - D = 73 mm e E = 80 mm</t>
  </si>
  <si>
    <t>M2031</t>
  </si>
  <si>
    <t>Porca em aço para ancoragem de tirantes - D = 73 mm e E = 100 mm</t>
  </si>
  <si>
    <t>M2032</t>
  </si>
  <si>
    <t>Porca em aço para ancoragem de tirantes - D = 82 mm e E = 100 mm</t>
  </si>
  <si>
    <t>M2033</t>
  </si>
  <si>
    <t>Porca em aço para ancoragem de tirantes - D = 89 mm e E = 100 mm</t>
  </si>
  <si>
    <t>M2034</t>
  </si>
  <si>
    <t>Solvente para tinta à base de resina acrílica</t>
  </si>
  <si>
    <t>M2035</t>
  </si>
  <si>
    <t>Porca em aço para ancoragem de tirantes - D = 97 mm e E = 100 mm</t>
  </si>
  <si>
    <t>M2036</t>
  </si>
  <si>
    <t>Tinta à base de resina acrílica emulsionada em água para demarcação viária</t>
  </si>
  <si>
    <t>M2037</t>
  </si>
  <si>
    <t>Microesferas refletivas de vidro tipo I-B</t>
  </si>
  <si>
    <t>M2038</t>
  </si>
  <si>
    <t>Microesferas refletivas de vidro tipo II-A</t>
  </si>
  <si>
    <t>M2040</t>
  </si>
  <si>
    <t>Massa termoplástica para aspersão</t>
  </si>
  <si>
    <t>M2041</t>
  </si>
  <si>
    <t>Adesivo à base de resina poliéster</t>
  </si>
  <si>
    <t>M2042</t>
  </si>
  <si>
    <t>Emulsão explosiva encartuchada</t>
  </si>
  <si>
    <t>M2044</t>
  </si>
  <si>
    <t>Tinta à base de resina acrílica emulsionada em água para pré-marcação viária</t>
  </si>
  <si>
    <t>M2045</t>
  </si>
  <si>
    <t>Microesferas refletivas de vidro tipo II-C</t>
  </si>
  <si>
    <t>M2046</t>
  </si>
  <si>
    <t>Coroa de botões cônicos - TCI tricone - D = 121 mm (4 3/4")</t>
  </si>
  <si>
    <t>M2047</t>
  </si>
  <si>
    <t>Tirante autoinjetável de aço - tensão de escoamento = 440 MPa, tensão de ruptura = 580 MPa, seção de 684 mm² e D = 40 mm</t>
  </si>
  <si>
    <t>M2048</t>
  </si>
  <si>
    <t>Tirante autoinjetável de aço - tensão de escoamento = 470 MPa, tensão de ruptura = 600 MPa, seção de 822 mm² e D = 40 mm</t>
  </si>
  <si>
    <t>M2049</t>
  </si>
  <si>
    <t>Tirante autoinjetável de aço - tensão de escoamento = 700 MPa, tensão de ruptura = 830 MPa, seção de 936 mm² e D = 40 mm</t>
  </si>
  <si>
    <t>M2050</t>
  </si>
  <si>
    <t>Geotêxtil não-tecido agulhado em poliéster - resistência à tração longitudinal de 9 kN/m</t>
  </si>
  <si>
    <t>M2051</t>
  </si>
  <si>
    <t>Geotêxtil não-tecido agulhado em poliéster - resistência à tração longitudinal de 14 kN/m</t>
  </si>
  <si>
    <t>M2052</t>
  </si>
  <si>
    <t>Tirante autoinjetável de aço - tensão de escoamento = 630 MPa, tensão de ruptura = 740 MPa, seção de 1.330 mm² e D = 50 mm</t>
  </si>
  <si>
    <t>M2053</t>
  </si>
  <si>
    <t>Tirante autoinjetável de aço - tensão de escoamento = 630 MPa, tensão de ruptura = 740 MPa, seção de 1.569 mm² e D = 50 mm</t>
  </si>
  <si>
    <t>M2054</t>
  </si>
  <si>
    <t>Tirante de barra de aço - tensão de escoamento = 600 MPa, tensão de ruptura = 720 MPa e D = 30 mm</t>
  </si>
  <si>
    <t>M2055</t>
  </si>
  <si>
    <t>Tirante de barra de aço - tensão de escoamento = 600 MPa, tensão de ruptura = 720 MPa e D = 40 mm</t>
  </si>
  <si>
    <t>M2056</t>
  </si>
  <si>
    <t>Tirante de barra de aço - tensão de escoamento = 680 MPa, tensão de ruptura = 870 MPa e D = 44 mm</t>
  </si>
  <si>
    <t>M2057</t>
  </si>
  <si>
    <t>Tirante de barra de aço - tensão de escoamento = 600 MPa, tensão de ruptura = 720 MPa e D = 50 mm</t>
  </si>
  <si>
    <t>M2058</t>
  </si>
  <si>
    <t>Tirante de barra de aço - tensão de escoamento = 600 MPa, tensão de ruptura = 720 MPa e D = 53 mm</t>
  </si>
  <si>
    <t>M2059</t>
  </si>
  <si>
    <t>Tirante de barra de aço - tensão de escoamento = 600 MPa, tensão de ruptura = 720 MPa e D = 57 mm</t>
  </si>
  <si>
    <t>M2060</t>
  </si>
  <si>
    <t>Amortecedor retrátil tipo TAU II afunilado PCB ou similar para velocidade de projeto de 100 km/h e âncora traseira de 2.290 mm</t>
  </si>
  <si>
    <t>M2061</t>
  </si>
  <si>
    <t>Amortecedor retrátil tipo TAU II afunilado PCB ou similar para velocidade de projeto de 100 km/h e âncora traseira de 2.440 mm</t>
  </si>
  <si>
    <t>M2062</t>
  </si>
  <si>
    <t>Coroa de botões esféricos linha T38 - D = 64 mm (2 1/2")</t>
  </si>
  <si>
    <t>M2063</t>
  </si>
  <si>
    <t>Tirante de barra de aço - tensão de escoamento = 600 MPa, tensão de ruptura = 720 MPa e D = 63 mm</t>
  </si>
  <si>
    <t>M2064</t>
  </si>
  <si>
    <t>Termoplástico pré-formado - E = 2,00 mm</t>
  </si>
  <si>
    <t>M2065</t>
  </si>
  <si>
    <t>Haste linha T38 para perfuratriz sobre esteiras - D = 38,0 mm (1 1/2") e C = 3,05 m</t>
  </si>
  <si>
    <t>M2066</t>
  </si>
  <si>
    <t>Luva em aço linha T38 para perfuratriz sobre esteiras - D = 38,0 mm (1 1/2")</t>
  </si>
  <si>
    <t>M2067</t>
  </si>
  <si>
    <t>Punho linha T38 para perfuratriz sobre esteiras - D = 38 mm (1 1/2")</t>
  </si>
  <si>
    <t>M2069</t>
  </si>
  <si>
    <t>Tirante de barra de aço - tensão de escoamento = 600 MPa, tensão de ruptura = 720 MPa e D = 69 mm</t>
  </si>
  <si>
    <t>M2070</t>
  </si>
  <si>
    <t>Haste linha R/T38 - R32 para jumbo hidráulico - D = 38 mm (1 1/2") e C = 4,50 m</t>
  </si>
  <si>
    <t>M2071</t>
  </si>
  <si>
    <t>Coroa de botões esféricos linha R32 - D = 51 mm (2")</t>
  </si>
  <si>
    <t>M2072</t>
  </si>
  <si>
    <t>Luva de acoplamento linha T38 para jumbo hidráulico - D = 38,0 mm (1 1/2")</t>
  </si>
  <si>
    <t>M2073</t>
  </si>
  <si>
    <t>Punho linha T38 para jumbo hidráulico - D = 38 mm (1 1/2")</t>
  </si>
  <si>
    <t>M2074</t>
  </si>
  <si>
    <t>Cartucho de absorção de energia para amortecedor retrátil - tipo A</t>
  </si>
  <si>
    <t>M2075</t>
  </si>
  <si>
    <t>Cartucho de absorção de energia para amortecedor retrátil - tipo B</t>
  </si>
  <si>
    <t>M2079</t>
  </si>
  <si>
    <t>Fio de poliamida Nº 40 - E = 0,40 mm</t>
  </si>
  <si>
    <t>M2087</t>
  </si>
  <si>
    <t>Placa de ancoragem para tirante de barra de aço - E = 25,4 mm e seção de 225 x 225 mm</t>
  </si>
  <si>
    <t>M2088</t>
  </si>
  <si>
    <t>Placa de ancoragem para tirante de barra de aço - E = 20,0 mm e seção de 200 x 200 mm</t>
  </si>
  <si>
    <t>M2089</t>
  </si>
  <si>
    <t>Porca sextavada em aço para ancoragem de tirantes - D = 50 mm e E = 85 mm</t>
  </si>
  <si>
    <t>M2090</t>
  </si>
  <si>
    <t>Porca em aço para ancoragem de tirantes - D = 73 mm e E = 60 mm</t>
  </si>
  <si>
    <t>M2091</t>
  </si>
  <si>
    <t>Porca sextavada em aço para ancoragem de tirantes - D = 50 mm e E = 50 mm</t>
  </si>
  <si>
    <t>M2092</t>
  </si>
  <si>
    <t>Emulsão asfáltica para imprimação</t>
  </si>
  <si>
    <t>M2093</t>
  </si>
  <si>
    <t>Material fresado</t>
  </si>
  <si>
    <t>M2094</t>
  </si>
  <si>
    <t>Porca em aço para ancoragem de tirantes - D = 49 mm e E = 60 mm</t>
  </si>
  <si>
    <t>M2095</t>
  </si>
  <si>
    <t>Porca em aço para ancoragem de tirantes - D = 61 mm e E = 70 mm</t>
  </si>
  <si>
    <t>M2096</t>
  </si>
  <si>
    <t>Porca em aço para ancoragem de tirantes - D = 73 mm e E = 110 mm</t>
  </si>
  <si>
    <t>M2097</t>
  </si>
  <si>
    <t>Emulsão asfáltica - RR-2C</t>
  </si>
  <si>
    <t>M2100</t>
  </si>
  <si>
    <t>Placa de ancoragem para tirante de barra de aço - E = 16,0 mm e seção de 140 x 140 mm</t>
  </si>
  <si>
    <t>M2101</t>
  </si>
  <si>
    <t>Porca sextavada em aço para ancoragem de tirantes - D = 50 mm e E = 41 mm</t>
  </si>
  <si>
    <t>M2102</t>
  </si>
  <si>
    <t>Adesivo à base de PVA</t>
  </si>
  <si>
    <t>M2103</t>
  </si>
  <si>
    <t>Tirante de barra de aço - tensão de escoamento = 686 MPa, tensão de ruptura = 789 MPa e D = 19 mm</t>
  </si>
  <si>
    <t>M2104</t>
  </si>
  <si>
    <t>Tirante de barra de aço - tensão de escoamento = 686 MPa, tensão de ruptura = 789 MPa e D = 22 mm</t>
  </si>
  <si>
    <t>M2105</t>
  </si>
  <si>
    <t>Tirante de barra de aço - tensão de escoamento = 686 MPa, tensão de ruptura = 789 MPa e D = 25 mm</t>
  </si>
  <si>
    <t>M2106</t>
  </si>
  <si>
    <t>Tirante de barra de aço - tensão de escoamento = 686 MPa, tensão de ruptura = 789 MPa e D = 32 mm</t>
  </si>
  <si>
    <t>M2107</t>
  </si>
  <si>
    <t>Tirante de barra de aço - tensão de escoamento = 686 MPa, tensão de ruptura = 789 MPa e D = 36 mm</t>
  </si>
  <si>
    <t>M2110</t>
  </si>
  <si>
    <t>Mandíbula móvel para britador - abertura de alimentação com L = 930 mm</t>
  </si>
  <si>
    <t>M2111</t>
  </si>
  <si>
    <t>Mandíbula fixa para britador - abertura de alimentação com L = 930 mm</t>
  </si>
  <si>
    <t>M2112</t>
  </si>
  <si>
    <t>Manta do britador cônico HP200 ou similar</t>
  </si>
  <si>
    <t>M2113</t>
  </si>
  <si>
    <t>Revestimento do bojo interno do britador cônico HP200 ou similar</t>
  </si>
  <si>
    <t>M2114</t>
  </si>
  <si>
    <t>Cunha lateral superior para britador</t>
  </si>
  <si>
    <t>M2115</t>
  </si>
  <si>
    <t>Cunha lateral inferior para britador</t>
  </si>
  <si>
    <t>M2117</t>
  </si>
  <si>
    <t>Meio tubo de concreto simples - D = 0,40 m</t>
  </si>
  <si>
    <t>M2118</t>
  </si>
  <si>
    <t>Calha metálica semicircular corrugada e galvanizada, incluindo fixações - D = 400 mm</t>
  </si>
  <si>
    <t>M2119</t>
  </si>
  <si>
    <t>Mourão de madeira - H = 2,80 m e D = 0,15 m</t>
  </si>
  <si>
    <t>M2128</t>
  </si>
  <si>
    <t>Tinta esmalte sintético acetinado</t>
  </si>
  <si>
    <t>M2135</t>
  </si>
  <si>
    <t>Nonel de coluna (túnel) - C = 4,8 m</t>
  </si>
  <si>
    <t>M2137</t>
  </si>
  <si>
    <t>Tubo de PVC soldável para água fria - D = 50 mm (2")</t>
  </si>
  <si>
    <t>M2138</t>
  </si>
  <si>
    <t>Nonel de coluna - C = 12,0 m</t>
  </si>
  <si>
    <t>M2140</t>
  </si>
  <si>
    <t>Coroa de diamante linha AWG</t>
  </si>
  <si>
    <t>M2141</t>
  </si>
  <si>
    <t>Nonel de iniciação para fogacho - C = 6,0 m</t>
  </si>
  <si>
    <t>M2142</t>
  </si>
  <si>
    <t>Nonel de coluna - C = 4,8 m</t>
  </si>
  <si>
    <t>M2143</t>
  </si>
  <si>
    <t>Nonel de ligação - C = 6,0 m</t>
  </si>
  <si>
    <t>M2144</t>
  </si>
  <si>
    <t>Nonel de coluna - C = 6,0 m</t>
  </si>
  <si>
    <t>M2145</t>
  </si>
  <si>
    <t>Série de brocas integrais S12</t>
  </si>
  <si>
    <t>M2146</t>
  </si>
  <si>
    <t>Nonel iniciador - C = 150,0 m</t>
  </si>
  <si>
    <t>M2147</t>
  </si>
  <si>
    <t>Dente de corte para recicladora</t>
  </si>
  <si>
    <t>M2148</t>
  </si>
  <si>
    <t>Porta-dente de corte para fresadora e recicladora a frio</t>
  </si>
  <si>
    <t>M2150</t>
  </si>
  <si>
    <t>Selante elástico à base de poliuretano e asfalto</t>
  </si>
  <si>
    <t>M2152</t>
  </si>
  <si>
    <t>Aditivo de cura para concreto</t>
  </si>
  <si>
    <t>M2153</t>
  </si>
  <si>
    <t>Coroa de diamante linha HWG</t>
  </si>
  <si>
    <t>M2156</t>
  </si>
  <si>
    <t>Coroa de diamante linha NWG</t>
  </si>
  <si>
    <t>M2158</t>
  </si>
  <si>
    <t>Argamassa asfáltica</t>
  </si>
  <si>
    <t>M2160</t>
  </si>
  <si>
    <t>Tubo PEAD corrugado perfurado para drenagem - D = 100 mm</t>
  </si>
  <si>
    <t>M2162</t>
  </si>
  <si>
    <t>Coroa de widia linha AWG</t>
  </si>
  <si>
    <t>M2163</t>
  </si>
  <si>
    <t>Tubo de concreto armado PA1 - D = 0,40 m</t>
  </si>
  <si>
    <t>M2164</t>
  </si>
  <si>
    <t>Tubo de concreto armado PA2 - D = 0,40 m</t>
  </si>
  <si>
    <t>M2165</t>
  </si>
  <si>
    <t>Tubo de concreto armado PA3 - D = 0,40 m</t>
  </si>
  <si>
    <t>M2166</t>
  </si>
  <si>
    <t>Tubo de concreto armado PA4 - D = 0,40 m</t>
  </si>
  <si>
    <t>M2167</t>
  </si>
  <si>
    <t>Tubo de concreto armado PA1 - D = 0,60 m</t>
  </si>
  <si>
    <t>M2168</t>
  </si>
  <si>
    <t>Tubo de concreto armado PA2 - D = 0,60 m</t>
  </si>
  <si>
    <t>M2169</t>
  </si>
  <si>
    <t>Tubo de concreto armado PA3 - D = 0,60 m</t>
  </si>
  <si>
    <t>M2170</t>
  </si>
  <si>
    <t>Tubo de concreto armado PA4 - D = 0,60 m</t>
  </si>
  <si>
    <t>M2171</t>
  </si>
  <si>
    <t>Tubo de concreto armado PA1 - D = 0,80 m</t>
  </si>
  <si>
    <t>M2172</t>
  </si>
  <si>
    <t>Tubo de concreto armado PA2 - D = 0,80 m</t>
  </si>
  <si>
    <t>M2173</t>
  </si>
  <si>
    <t>Tubo de concreto armado PA3 - D = 0,80 m</t>
  </si>
  <si>
    <t>M2174</t>
  </si>
  <si>
    <t>Tubo de concreto armado PA4 - D = 0,80 m</t>
  </si>
  <si>
    <t>M2175</t>
  </si>
  <si>
    <t>Tubo de concreto armado PA1 - D = 1,00 m</t>
  </si>
  <si>
    <t>M2176</t>
  </si>
  <si>
    <t>Tubo de concreto armado PA2 - D = 1,00 m</t>
  </si>
  <si>
    <t>M2177</t>
  </si>
  <si>
    <t>Tubo de concreto armado PA3 - D = 1,00 m</t>
  </si>
  <si>
    <t>M2178</t>
  </si>
  <si>
    <t>Tubo de concreto armado PA4 - D = 1,00 m</t>
  </si>
  <si>
    <t>M2179</t>
  </si>
  <si>
    <t>Tubo de concreto armado PA1 - D = 1,20 m</t>
  </si>
  <si>
    <t>M2180</t>
  </si>
  <si>
    <t>Tubo de concreto armado PA2 - D = 1,20 m</t>
  </si>
  <si>
    <t>M2181</t>
  </si>
  <si>
    <t>Tubo de concreto armado PA3 - D = 1,20 m</t>
  </si>
  <si>
    <t>M2182</t>
  </si>
  <si>
    <t>Tubo de concreto armado PA4 - D = 1,20 m</t>
  </si>
  <si>
    <t>M2183</t>
  </si>
  <si>
    <t>Tubo de concreto armado PA1 - D = 1,50 m</t>
  </si>
  <si>
    <t>M2184</t>
  </si>
  <si>
    <t>Tubo de concreto armado PA2 - D = 1,50 m</t>
  </si>
  <si>
    <t>M2185</t>
  </si>
  <si>
    <t>Tubo de concreto armado PA3 - D = 1,50 m</t>
  </si>
  <si>
    <t>M2186</t>
  </si>
  <si>
    <t>Tubo de concreto armado PA4 - D = 1,50 m</t>
  </si>
  <si>
    <t>M2187</t>
  </si>
  <si>
    <t>Tubo de concreto armado PA1 - D = 0,50 m</t>
  </si>
  <si>
    <t>M2188</t>
  </si>
  <si>
    <t>Tubo de concreto armado PA2 - D = 0,50 m</t>
  </si>
  <si>
    <t>M2189</t>
  </si>
  <si>
    <t>Tubo de concreto armado PA3 - D = 0,50 m</t>
  </si>
  <si>
    <t>M2190</t>
  </si>
  <si>
    <t>Tubo de concreto armado PA4 - D = 0,50 m</t>
  </si>
  <si>
    <t>M2192</t>
  </si>
  <si>
    <t>Coroa de widia linha HWG</t>
  </si>
  <si>
    <t>M2193</t>
  </si>
  <si>
    <t>Coroa de widia linha NWG</t>
  </si>
  <si>
    <t>M2197</t>
  </si>
  <si>
    <t>Haste de paredes paralelas com niple linha NW</t>
  </si>
  <si>
    <t>M2198</t>
  </si>
  <si>
    <t>Trilho UIC60 em aço-carbono - C = 12 m</t>
  </si>
  <si>
    <t>M2200</t>
  </si>
  <si>
    <t>Trilho TR45 em aço-carbono - C = 12 m</t>
  </si>
  <si>
    <t>M2202</t>
  </si>
  <si>
    <t>Trilho TR57 em aço-carbono - C = 12 m</t>
  </si>
  <si>
    <t>M2204</t>
  </si>
  <si>
    <t>Trilho TR68 em aço-carbono - C = 12 m</t>
  </si>
  <si>
    <t>M2206</t>
  </si>
  <si>
    <t>M2207</t>
  </si>
  <si>
    <t>Tirefão - D = 24 mm e C = 188 mm</t>
  </si>
  <si>
    <t>M2208</t>
  </si>
  <si>
    <t>Tirefão - D = 22 mm e C = 155 mm</t>
  </si>
  <si>
    <t>M2209</t>
  </si>
  <si>
    <t>Retensor para via férrea de TR45</t>
  </si>
  <si>
    <t>M2210</t>
  </si>
  <si>
    <t>Retensor para via férrea de TR57</t>
  </si>
  <si>
    <t>M2211</t>
  </si>
  <si>
    <t>Retensor para via férrea de TR68</t>
  </si>
  <si>
    <t>M2213</t>
  </si>
  <si>
    <t>Placa de apoio em aço laminado para UIC60 com fixação rígida</t>
  </si>
  <si>
    <t>M2214</t>
  </si>
  <si>
    <t>Grampo elástico Pandrol para fixação elástica</t>
  </si>
  <si>
    <t>M2215</t>
  </si>
  <si>
    <t>Placa de apoio em aço laminado para TR45 com fixação elástica</t>
  </si>
  <si>
    <t>M2216</t>
  </si>
  <si>
    <t>Placa de apoio em aço laminado para TR57 com fixação elástica</t>
  </si>
  <si>
    <t>M2217</t>
  </si>
  <si>
    <t>Placa de apoio em aço laminado para TR68 com fixação elástica</t>
  </si>
  <si>
    <t>M2218</t>
  </si>
  <si>
    <t>Placa de apoio em aço laminado para TR45 com fixação rígida</t>
  </si>
  <si>
    <t>M2219</t>
  </si>
  <si>
    <t>Placa de apoio em aço laminado para TR57 com fixação rígida</t>
  </si>
  <si>
    <t>M2220</t>
  </si>
  <si>
    <t>Placa de apoio em aço laminado para TR68 com fixação rígida</t>
  </si>
  <si>
    <t>M2221</t>
  </si>
  <si>
    <t>Retensor para via férrea de UIC60</t>
  </si>
  <si>
    <t>M2222</t>
  </si>
  <si>
    <t>Placa de apoio em aço laminado para UIC60 com fixação elástica</t>
  </si>
  <si>
    <t>M2225</t>
  </si>
  <si>
    <t>Tala de junção TJ 45 não isolada com 6 furos</t>
  </si>
  <si>
    <t>par</t>
  </si>
  <si>
    <t>M2227</t>
  </si>
  <si>
    <t>Tala de junção TJ 57 não isolada com 6 furos</t>
  </si>
  <si>
    <t>M2229</t>
  </si>
  <si>
    <t>Tala de junção TJ 68 não isolada com 6 furos</t>
  </si>
  <si>
    <t>M2233</t>
  </si>
  <si>
    <t>Parafuso de cabeça abaulada em aço inox com porca e arruela de pressão para tala de junção - D = 25,4 mm</t>
  </si>
  <si>
    <t>M2234</t>
  </si>
  <si>
    <t>Tala de junção TJ 60 não isolada com 6 furos</t>
  </si>
  <si>
    <t>M2236</t>
  </si>
  <si>
    <t>AMV tipo TR45, abertura 1:8, bitola métrica</t>
  </si>
  <si>
    <t>M2237</t>
  </si>
  <si>
    <t>AMV tipo TR45, abertura 1:10, bitola métrica</t>
  </si>
  <si>
    <t>M2238</t>
  </si>
  <si>
    <t>AMV tipo TR45, abertura 1:12, bitola métrica</t>
  </si>
  <si>
    <t>M2239</t>
  </si>
  <si>
    <t>AMV tipo TR45, abertura 1:14, bitola métrica</t>
  </si>
  <si>
    <t>M2240</t>
  </si>
  <si>
    <t>AMV tipo TR57, abertura 1:8, bitola métrica</t>
  </si>
  <si>
    <t>M2241</t>
  </si>
  <si>
    <t>AMV tipo TR57, abertura 1:10, bitola métrica</t>
  </si>
  <si>
    <t>M2242</t>
  </si>
  <si>
    <t>AMV tipo TR57, abertura 1:12, bitola métrica</t>
  </si>
  <si>
    <t>M2243</t>
  </si>
  <si>
    <t>AMV tipo TR57, abertura 1:14, bitola métrica</t>
  </si>
  <si>
    <t>M2244</t>
  </si>
  <si>
    <t>AMV tipo TR57, abertura 1:20, bitola métrica</t>
  </si>
  <si>
    <t>M2245</t>
  </si>
  <si>
    <t>AMV tipo TR68, abertura 1:10, bitola métrica</t>
  </si>
  <si>
    <t>M2246</t>
  </si>
  <si>
    <t>AMV tipo TR68, abertura 1:12, bitola métrica</t>
  </si>
  <si>
    <t>M2247</t>
  </si>
  <si>
    <t>AMV tipo TR68, abertura 1:14, bitola métrica</t>
  </si>
  <si>
    <t>M2248</t>
  </si>
  <si>
    <t>AMV tipo UIC60, abertura 1:10, bitola métrica</t>
  </si>
  <si>
    <t>M2249</t>
  </si>
  <si>
    <t>AMV tipo TR68, abertura 1:20, bitola métrica</t>
  </si>
  <si>
    <t>M2250</t>
  </si>
  <si>
    <t>AMV tipo TR45, abertura 1:8, bitola larga</t>
  </si>
  <si>
    <t>M2251</t>
  </si>
  <si>
    <t>AMV tipo TR45, abertura 1:10, bitola larga</t>
  </si>
  <si>
    <t>M2252</t>
  </si>
  <si>
    <t>AMV tipo TR45, abertura 1:12, bitola larga</t>
  </si>
  <si>
    <t>M2253</t>
  </si>
  <si>
    <t>AMV tipo TR45, abertura 1:14, bitola larga</t>
  </si>
  <si>
    <t>M2254</t>
  </si>
  <si>
    <t>AMV tipo TR57, abertura 1:8, bitola larga</t>
  </si>
  <si>
    <t>M2255</t>
  </si>
  <si>
    <t>AMV tipo TR57, abertura 1:10, bitola larga</t>
  </si>
  <si>
    <t>M2256</t>
  </si>
  <si>
    <t>AMV tipo TR57, abertura 1:12, bitola larga</t>
  </si>
  <si>
    <t>M2257</t>
  </si>
  <si>
    <t>AMV tipo TR57, abertura 1:14, bitola larga</t>
  </si>
  <si>
    <t>M2258</t>
  </si>
  <si>
    <t>AMV tipo TR57, abertura 1:20, bitola larga</t>
  </si>
  <si>
    <t>M2259</t>
  </si>
  <si>
    <t>AMV tipo TR68, abertura 1:10, bitola larga</t>
  </si>
  <si>
    <t>M2260</t>
  </si>
  <si>
    <t>AMV tipo TR68, abertura 1:12, bitola larga</t>
  </si>
  <si>
    <t>M2261</t>
  </si>
  <si>
    <t>AMV tipo TR68, abertura 1:14, bitola larga</t>
  </si>
  <si>
    <t>M2262</t>
  </si>
  <si>
    <t>AMV tipo UIC60, abertura 1:10, bitola larga</t>
  </si>
  <si>
    <t>M2263</t>
  </si>
  <si>
    <t>AMV tipo TR68, abertura 1:20, bitola larga</t>
  </si>
  <si>
    <t>M2264</t>
  </si>
  <si>
    <t>AMV tipo TR45, abertura 1:8, bitola mista</t>
  </si>
  <si>
    <t>M2265</t>
  </si>
  <si>
    <t>AMV tipo TR45, abertura 1:10, bitola mista</t>
  </si>
  <si>
    <t>M2266</t>
  </si>
  <si>
    <t>AMV tipo TR45, abertura 1:12, bitola mista</t>
  </si>
  <si>
    <t>M2267</t>
  </si>
  <si>
    <t>AMV tipo TR45, abertura 1:14, bitola mista</t>
  </si>
  <si>
    <t>M2268</t>
  </si>
  <si>
    <t>AMV tipo TR57, abertura 1:8, bitola mista</t>
  </si>
  <si>
    <t>M2269</t>
  </si>
  <si>
    <t>AMV tipo TR57, abertura 1:10, bitola mista</t>
  </si>
  <si>
    <t>M2270</t>
  </si>
  <si>
    <t>AMV tipo TR57, abertura 1:12, bitola mista</t>
  </si>
  <si>
    <t>M2271</t>
  </si>
  <si>
    <t>AMV tipo TR57, abertura 1:14, bitola mista</t>
  </si>
  <si>
    <t>M2272</t>
  </si>
  <si>
    <t>AMV tipo TR57, abertura 1:20, bitola mista</t>
  </si>
  <si>
    <t>M2273</t>
  </si>
  <si>
    <t>AMV tipo TR68, abertura 1:10, bitola mista</t>
  </si>
  <si>
    <t>M2274</t>
  </si>
  <si>
    <t>AMV tipo TR68, abertura 1:12, bitola mista</t>
  </si>
  <si>
    <t>M2275</t>
  </si>
  <si>
    <t>AMV tipo TR68, abertura 1:14, bitola mista</t>
  </si>
  <si>
    <t>M2276</t>
  </si>
  <si>
    <t>Revestimento com conector linha AW</t>
  </si>
  <si>
    <t>M2277</t>
  </si>
  <si>
    <t>AMV tipo TR68, abertura 1:20, bitola mista</t>
  </si>
  <si>
    <t>M2281</t>
  </si>
  <si>
    <t>Dormente de madeira bitola larga - C = 280 cm, L = 24 cm e H = 17 cm</t>
  </si>
  <si>
    <t>M2282</t>
  </si>
  <si>
    <t>Dormente de madeira bitola métrica - C = 200 cm, L = 22 cm e H = 16 cm</t>
  </si>
  <si>
    <t>M2284</t>
  </si>
  <si>
    <t>Revestimento com conector linha HW</t>
  </si>
  <si>
    <t>M2285</t>
  </si>
  <si>
    <t>Revestimento com conector linha NW</t>
  </si>
  <si>
    <t>M2292</t>
  </si>
  <si>
    <t>AMV tipo UIC60, abertura 1:12, bitola métrica</t>
  </si>
  <si>
    <t>M2293</t>
  </si>
  <si>
    <t>AMV tipo UIC60, abertura 1:14, bitola métrica</t>
  </si>
  <si>
    <t>M2294</t>
  </si>
  <si>
    <t>AMV tipo UIC60, abertura 1:20, bitola métrica</t>
  </si>
  <si>
    <t>M2298</t>
  </si>
  <si>
    <t>AMV tipo UIC60, abertura 1:10, bitola mista</t>
  </si>
  <si>
    <t>M2299</t>
  </si>
  <si>
    <t>AMV tipo UIC60, abertura 1:12, bitola mista</t>
  </si>
  <si>
    <t>M2300</t>
  </si>
  <si>
    <t>AMV tipo UIC60, abertura 1:14, bitola mista</t>
  </si>
  <si>
    <t>M2301</t>
  </si>
  <si>
    <t>AMV tipo UIC60, abertura 1:20, bitola mista</t>
  </si>
  <si>
    <t>M2303</t>
  </si>
  <si>
    <t>Sapata de widia linha NW</t>
  </si>
  <si>
    <t>M2304</t>
  </si>
  <si>
    <t>Broca de arraste com três asas linha NW</t>
  </si>
  <si>
    <t>M2308</t>
  </si>
  <si>
    <t>Dormente de madeira para pontes - C = 300 cm, L = 25 cm e H = 20 cm</t>
  </si>
  <si>
    <t>M2313</t>
  </si>
  <si>
    <t>AMV tipo UIC60, abertura 1:12, bitola larga</t>
  </si>
  <si>
    <t>M2314</t>
  </si>
  <si>
    <t>AMV tipo UIC60, abertura 1:14, bitola larga</t>
  </si>
  <si>
    <t>M2316</t>
  </si>
  <si>
    <t>AMV tipo UIC60, abertura 1:20, bitola larga</t>
  </si>
  <si>
    <t>M2317</t>
  </si>
  <si>
    <t>Tubo de revestimento em aço-carbono schedule 40 para estaca raiz - ponteira schedule 80, D = 141,3 mm, peso 24 kg/m</t>
  </si>
  <si>
    <t>M2318</t>
  </si>
  <si>
    <t>Tubo de revestimento em aço-carbono schedule 40 para estaca raiz - ponteira schedule 80, D = 168,3 mm, peso 31 kg/m</t>
  </si>
  <si>
    <t>M2319</t>
  </si>
  <si>
    <t>Tubo de revestimento em aço-carbono schedule 40 para estaca raiz - ponteira schedule 80, D = 219,1 mm, peso 47 kg/m</t>
  </si>
  <si>
    <t>M2322</t>
  </si>
  <si>
    <t>Tubo de revestimento em aço-carbono schedule 40 para estaca raiz - ponteira schedule 80, D = 406,0 mm, peso 143 kg/m</t>
  </si>
  <si>
    <t>M2325</t>
  </si>
  <si>
    <t>Anel de compensação angular para tirantes de D = 30 mm</t>
  </si>
  <si>
    <t>M2326</t>
  </si>
  <si>
    <t>Anel de compensação angular para tirantes de D = 32 mm</t>
  </si>
  <si>
    <t>M2327</t>
  </si>
  <si>
    <t>Anel de compensação angular para tirantes de D = 40 mm</t>
  </si>
  <si>
    <t>M2328</t>
  </si>
  <si>
    <t>Anel de compensação angular para tirantes de D = 44 mm</t>
  </si>
  <si>
    <t>M2329</t>
  </si>
  <si>
    <t>Anel de compensação angular para tirantes de D = 50 mm</t>
  </si>
  <si>
    <t>M2330</t>
  </si>
  <si>
    <t>Anel de compensação angular para tirantes de D = 53 mm</t>
  </si>
  <si>
    <t>M2331</t>
  </si>
  <si>
    <t>Anel de compensação angular para tirantes de D = 57 mm</t>
  </si>
  <si>
    <t>M2332</t>
  </si>
  <si>
    <t>Anel de compensação angular para tirantes de D = 63 mm</t>
  </si>
  <si>
    <t>M2333</t>
  </si>
  <si>
    <t>Anel de compensação angular para tirantes de D = 69 mm</t>
  </si>
  <si>
    <t>M2334</t>
  </si>
  <si>
    <t>Coroa de widia linha BWG</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</si>
  <si>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</si>
  <si>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</si>
  <si>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</si>
  <si>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</si>
  <si>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</si>
  <si>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</si>
  <si>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</si>
  <si>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</si>
  <si>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M2356</t>
  </si>
  <si>
    <t>Brita padrão para lastro ferroviário</t>
  </si>
  <si>
    <t>M2358</t>
  </si>
  <si>
    <t>Palmilha de borracha para dormente de concreto</t>
  </si>
  <si>
    <t>M2364</t>
  </si>
  <si>
    <t>Broca para furar trilho - D = 29 mm (1 1/8")</t>
  </si>
  <si>
    <t>M2365</t>
  </si>
  <si>
    <t>Disco de corte abrasivo para máquina para serrar trilho - D = 350 mm</t>
  </si>
  <si>
    <t>M2370</t>
  </si>
  <si>
    <t>Dormentes de madeira para AMV</t>
  </si>
  <si>
    <t>M2379</t>
  </si>
  <si>
    <t>Coroa de diamante linha BWG</t>
  </si>
  <si>
    <t>M2383</t>
  </si>
  <si>
    <t>Revestimento com conector linha BW</t>
  </si>
  <si>
    <t>M2386</t>
  </si>
  <si>
    <t>Corda de poliamida - D = 12,0 mm e capacidade de carga de 2.200 kg</t>
  </si>
  <si>
    <t>M2388</t>
  </si>
  <si>
    <t>Broca de widia - D = 16 mm e C = 150 mm</t>
  </si>
  <si>
    <t>M2389</t>
  </si>
  <si>
    <t>Broca de widia - D = 19 mm e C = 160 mm</t>
  </si>
  <si>
    <t>M2419</t>
  </si>
  <si>
    <t>Parafuso de cabeça abaulada em aço inox com porca e arruela - D = 6 mm (M6) e C = 30 mm</t>
  </si>
  <si>
    <t>M2420</t>
  </si>
  <si>
    <t>Parafuso de cabeça abaulada em aço inox com porca e arruela - D = 8 mm (M8) e C = 50 mm</t>
  </si>
  <si>
    <t>M2421</t>
  </si>
  <si>
    <t>Mangueira cristal trançada de PVC com pressão de trabalho de 1,50 MPa (250 psi) - D = 9,5 mm (3/8")</t>
  </si>
  <si>
    <t>M2423</t>
  </si>
  <si>
    <t>Fôrma plástica para nicho de protensão de cordoalha - D = 15,2 mm</t>
  </si>
  <si>
    <t>M2424</t>
  </si>
  <si>
    <t>Fôrma plástica para nicho de protensão de cordoalha - D = 12,7 mm</t>
  </si>
  <si>
    <t>M2425</t>
  </si>
  <si>
    <t>Cordoalha engraxada tipo CP 190 RB - D = 15,2 mm</t>
  </si>
  <si>
    <t>M2426</t>
  </si>
  <si>
    <t>Cordoalha engraxada tipo CP 190 RB - D = 12,7 mm</t>
  </si>
  <si>
    <t>M2427</t>
  </si>
  <si>
    <t>Bainha metálica para protensão - D = 35 mm</t>
  </si>
  <si>
    <t>M2428</t>
  </si>
  <si>
    <t>Bainha metálica para protensão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</si>
  <si>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</si>
  <si>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</si>
  <si>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</si>
  <si>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</si>
  <si>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</si>
  <si>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</si>
  <si>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</si>
  <si>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</si>
  <si>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</si>
  <si>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</si>
  <si>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</si>
  <si>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</si>
  <si>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</si>
  <si>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</si>
  <si>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</si>
  <si>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</si>
  <si>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</si>
  <si>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</si>
  <si>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</si>
  <si>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</si>
  <si>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</si>
  <si>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</si>
  <si>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</si>
  <si>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</si>
  <si>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</si>
  <si>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</si>
  <si>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</si>
  <si>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</si>
  <si>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</si>
  <si>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</si>
  <si>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</si>
  <si>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</si>
  <si>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</si>
  <si>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</si>
  <si>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</si>
  <si>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</si>
  <si>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</si>
  <si>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</si>
  <si>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</si>
  <si>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</si>
  <si>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</si>
  <si>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</si>
  <si>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</si>
  <si>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</si>
  <si>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</si>
  <si>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</si>
  <si>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</si>
  <si>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</si>
  <si>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</si>
  <si>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</si>
  <si>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</si>
  <si>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para 1 cordoalha - D = 12,7 mm</t>
  </si>
  <si>
    <t>M2455</t>
  </si>
  <si>
    <t>Ancoragem passiva aderente para lajes para 1 cordoalha - D = 15,2 mm</t>
  </si>
  <si>
    <t>M2456</t>
  </si>
  <si>
    <t>Ancoragem passiva aderente para lajes para 2 cordoalhas - D = 12,7 mm</t>
  </si>
  <si>
    <t>M2457</t>
  </si>
  <si>
    <t>Ancoragem passiva aderente para lajes para 2 cordoalhas - D = 15,2 mm</t>
  </si>
  <si>
    <t>M2458</t>
  </si>
  <si>
    <t>Ancoragem passiva aderente para lajes para 3 cordoalhas - D = 12,7 mm</t>
  </si>
  <si>
    <t>M2459</t>
  </si>
  <si>
    <t>Ancoragem passiva aderente para lajes para 3 cordoalhas - D = 15,2 mm</t>
  </si>
  <si>
    <t>M2460</t>
  </si>
  <si>
    <t>Ancoragem passiva aderente para lajes para 4 cordoalhas - D = 12,7 mm</t>
  </si>
  <si>
    <t>M2461</t>
  </si>
  <si>
    <t>Ancoragem passiva aderente para lajes para 4 cordoalhas - D = 15,2 mm</t>
  </si>
  <si>
    <t>M2462</t>
  </si>
  <si>
    <t>Mangueira cristal trançada de PVC com pressão de trabalho de 1,50 MPa (250 psi) - D = 19,0 mm (3/4")</t>
  </si>
  <si>
    <t>M2465</t>
  </si>
  <si>
    <t>Bainha metálica para protensão - D = 40 mm</t>
  </si>
  <si>
    <t>M2466</t>
  </si>
  <si>
    <t>Bainha metálica para protensão - D = 45 mm</t>
  </si>
  <si>
    <t>M2467</t>
  </si>
  <si>
    <t>Bainha metálica para protensão - D = 50 mm</t>
  </si>
  <si>
    <t>M2468</t>
  </si>
  <si>
    <t>Bainha metálica para protensão - D = 55 mm</t>
  </si>
  <si>
    <t>M2469</t>
  </si>
  <si>
    <t>Bainha metálica para protensão - D = 60 mm</t>
  </si>
  <si>
    <t>M2470</t>
  </si>
  <si>
    <t>Bainha metálica para protensão - D = 65 mm</t>
  </si>
  <si>
    <t>M2471</t>
  </si>
  <si>
    <t>Bainha metálica para protensão - D = 70 mm</t>
  </si>
  <si>
    <t>M2472</t>
  </si>
  <si>
    <t>Bainha metálica para protensão - D = 75 mm</t>
  </si>
  <si>
    <t>M2473</t>
  </si>
  <si>
    <t>Bainha metálica para protensão - D = 80 mm</t>
  </si>
  <si>
    <t>M2474</t>
  </si>
  <si>
    <t>Bainha metálica para protensão - D = 85 mm</t>
  </si>
  <si>
    <t>M2475</t>
  </si>
  <si>
    <t>Bainha metálica para protensão - D = 90 mm</t>
  </si>
  <si>
    <t>M2476</t>
  </si>
  <si>
    <t>Bainha metálica para protensão - D = 95 mm</t>
  </si>
  <si>
    <t>M2477</t>
  </si>
  <si>
    <t>Bainha metálica para protensão - D = 100 mm</t>
  </si>
  <si>
    <t>M2478</t>
  </si>
  <si>
    <t>Bainha metálica para protensão - D = 110 mm</t>
  </si>
  <si>
    <t>M2479</t>
  </si>
  <si>
    <t>Bainha metálica para protensão - D = 120 mm</t>
  </si>
  <si>
    <t>M2480</t>
  </si>
  <si>
    <t>Bainha metálica para protensão - D = 130 mm</t>
  </si>
  <si>
    <t>M2481</t>
  </si>
  <si>
    <t>Bainha metálica ovalizada para protensão - seção de 19 x 36 mm</t>
  </si>
  <si>
    <t>M2482</t>
  </si>
  <si>
    <t>Bainha metálica ovalizada para protensão - seção de 19 x 48 mm</t>
  </si>
  <si>
    <t>M2483</t>
  </si>
  <si>
    <t>Bainha metálica ovalizada para protensão - seção de 19 x 62 mm</t>
  </si>
  <si>
    <t>M2484</t>
  </si>
  <si>
    <t>Bainha metálica ovalizada para protensão - seção de 22 x 32 mm</t>
  </si>
  <si>
    <t>M2485</t>
  </si>
  <si>
    <t>Bainha metálica ovalizada para protensão - seção de 22 x 55 mm</t>
  </si>
  <si>
    <t>M2486</t>
  </si>
  <si>
    <t>Bainha metálica ovalizada para protensão - seção de 22 x 73 mm</t>
  </si>
  <si>
    <t>M2487</t>
  </si>
  <si>
    <t>Espaçador plástico tipo centralizador carambola para grampo de barra de aço - D ≤ 25,4 mm</t>
  </si>
  <si>
    <t>M2488</t>
  </si>
  <si>
    <t>Cinta para elevação de cargas tipo Grab com 1 ramal, anel de suspensão e gancho - C = 3 m a 5 m, capacidade de carga de 5.000 kg, F. S. = 4:1</t>
  </si>
  <si>
    <t>M2489</t>
  </si>
  <si>
    <t>Cinta para elevação de cargas tipo Grab com 2 ramais, anel de suspensão e ganchos - C = 3 m a 5 m, capacidade de carga de 5.000 kg, F. S. = 4:1</t>
  </si>
  <si>
    <t>M2500</t>
  </si>
  <si>
    <t>Chapa metálica corrugada galvanizada para tunnel liner - E = 2,2 mm e D = 1,2 m</t>
  </si>
  <si>
    <t>M2501</t>
  </si>
  <si>
    <t>Chapa metálica corrugada galvanizada para tunnel liner - E = 2,2 mm e D = 1,4 m</t>
  </si>
  <si>
    <t>M2502</t>
  </si>
  <si>
    <t>Chapa metálica corrugada galvanizada para tunnel liner - E = 2,2 mm e D = 1,6 m</t>
  </si>
  <si>
    <t>M2503</t>
  </si>
  <si>
    <t>Chapa metálica corrugada galvanizada para tunnel liner - E = 2,2 mm e D = 1,8 m</t>
  </si>
  <si>
    <t>M2504</t>
  </si>
  <si>
    <t>Chapa metálica corrugada galvanizada para tunnel liner - E = 2,2 mm e D = 2,0 m</t>
  </si>
  <si>
    <t>M2505</t>
  </si>
  <si>
    <t>Chapa metálica corrugada galvanizada para tunnel liner - E = 2,2 mm e D = 2,2 m</t>
  </si>
  <si>
    <t>M2506</t>
  </si>
  <si>
    <t>Chapa metálica corrugada galvanizada para tunnel liner - E = 2,2 mm e D = 2,4 m</t>
  </si>
  <si>
    <t>M2507</t>
  </si>
  <si>
    <t>Chapa metálica corrugada galvanizada para tunnel liner - E = 2,2 mm e D = 2,6 m</t>
  </si>
  <si>
    <t>M2508</t>
  </si>
  <si>
    <t>Chapa metálica corrugada galvanizada para tunnel liner - E = 2,2 mm e D = 2,8 m</t>
  </si>
  <si>
    <t>M2509</t>
  </si>
  <si>
    <t>Chapa metálica corrugada galvanizada para tunnel liner - E = 2,2 mm e D = 3,0 m</t>
  </si>
  <si>
    <t>M2510</t>
  </si>
  <si>
    <t>Chapa metálica corrugada galvanizada para tunnel liner - E = 2,7 mm e D = 3,2 m</t>
  </si>
  <si>
    <t>M2511</t>
  </si>
  <si>
    <t>Chapa metálica corrugada galvanizada para tunnel liner - E = 2,7 mm e D = 3,4 m</t>
  </si>
  <si>
    <t>M2512</t>
  </si>
  <si>
    <t>Chapa metálica corrugada galvanizada para tunnel liner - E = 2,7 mm e D = 3,6 m</t>
  </si>
  <si>
    <t>M2513</t>
  </si>
  <si>
    <t>Chapa metálica corrugada galvanizada para tunnel liner - E = 2,7 mm e D = 3,8 m</t>
  </si>
  <si>
    <t>M2514</t>
  </si>
  <si>
    <t>Chapa metálica corrugada galvanizada para tunnel liner - E = 2,7 mm e D = 4,0 m</t>
  </si>
  <si>
    <t>M2515</t>
  </si>
  <si>
    <t>Chapa metálica corrugada galvanizada para tunnel liner - E = 3,4 mm e D = 4,2 m</t>
  </si>
  <si>
    <t>M2516</t>
  </si>
  <si>
    <t>Chapa metálica corrugada galvanizada para tunnel liner - E = 3,4 mm e D = 4,4 m</t>
  </si>
  <si>
    <t>M2517</t>
  </si>
  <si>
    <t>Chapa metálica corrugada galvanizada para tunnel liner - E = 3,4 mm e D = 4,6 m</t>
  </si>
  <si>
    <t>M2518</t>
  </si>
  <si>
    <t>Chapa metálica corrugada galvanizada para tunnel liner - E = 3,9 mm e D = 4,8 m</t>
  </si>
  <si>
    <t>M2519</t>
  </si>
  <si>
    <t>Chapa metálica corrugada galvanizada para tunnel liner - E = 3,9 mm e D = 5,0 m</t>
  </si>
  <si>
    <t>M2520</t>
  </si>
  <si>
    <t>Chapa metálica corrugada galvanizada revestida com epóxi para tunnel liner - E = 2,2 mm e D = 1,2 m</t>
  </si>
  <si>
    <t>M2521</t>
  </si>
  <si>
    <t>Chapa metálica corrugada galvanizada revestida com epóxi para tunnel liner - E = 2,2 mm e D = 1,4 m</t>
  </si>
  <si>
    <t>M2522</t>
  </si>
  <si>
    <t>Chapa metálica corrugada galvanizada revestida com epóxi para tunnel liner - E = 2,2 mm e D = 1,6 m</t>
  </si>
  <si>
    <t>M2523</t>
  </si>
  <si>
    <t>Chapa metálica corrugada galvanizada revestida com epóxi para tunnel liner - E = 2,2 mm e D = 1,8 m</t>
  </si>
  <si>
    <t>M2524</t>
  </si>
  <si>
    <t>Chapa metálica corrugada galvanizada revestida com epóxi para tunnel liner - E = 2,2 mm e D = 2,0 m</t>
  </si>
  <si>
    <t>M2525</t>
  </si>
  <si>
    <t>Chapa metálica corrugada galvanizada revestida com epóxi para tunnel liner - E = 2,2 mm e D = 2,2 m</t>
  </si>
  <si>
    <t>M2526</t>
  </si>
  <si>
    <t>Chapa metálica corrugada galvanizada revestida com epóxi para tunnel liner - E = 2,2 mm e D = 2,4 m</t>
  </si>
  <si>
    <t>M2527</t>
  </si>
  <si>
    <t>Chapa metálica corrugada galvanizada revestida com epóxi para tunnel liner - E = 2,2 mm e D = 2,6 m</t>
  </si>
  <si>
    <t>M2528</t>
  </si>
  <si>
    <t>Chapa metálica corrugada galvanizada revestida com epóxi para tunnel liner - E = 2,2 mm e D = 2,8 m</t>
  </si>
  <si>
    <t>M2529</t>
  </si>
  <si>
    <t>Chapa metálica corrugada galvanizada revestida com epóxi para tunnel liner - E = 2,2 mm e D = 3,0 m</t>
  </si>
  <si>
    <t>M2530</t>
  </si>
  <si>
    <t>Chapa metálica corrugada galvanizada revestida com epóxi para tunnel liner - E = 2,7 mm e D = 3,2 m</t>
  </si>
  <si>
    <t>M2531</t>
  </si>
  <si>
    <t>Chapa múltipla metálica corrugada galvanizada tipo MP 100 ou similar - E = 1,60 mm e D = 0,60 m</t>
  </si>
  <si>
    <t>M2532</t>
  </si>
  <si>
    <t>Chapa múltipla metálica corrugada galvanizada tipo MP 100 ou similar - E = 1,60 mm e D = 0,70 m</t>
  </si>
  <si>
    <t>M2533</t>
  </si>
  <si>
    <t>Chapa múltipla metálica corrugada galvanizada tipo MP 100 ou similar - E = 1,60 mm e D = 0,80 m</t>
  </si>
  <si>
    <t>M2534</t>
  </si>
  <si>
    <t>Chapa múltipla metálica corrugada galvanizada tipo MP 100 ou similar - E = 1,60 mm e D = 0,90 m</t>
  </si>
  <si>
    <t>M2535</t>
  </si>
  <si>
    <t>Chapa múltipla metálica corrugada galvanizada tipo MP 100 ou similar - E = 1,60 mm e D = 1,00 m</t>
  </si>
  <si>
    <t>M2536</t>
  </si>
  <si>
    <t>Chapa múltipla metálica corrugada galvanizada tipo MP 100 ou similar - E = 1,60 mm e D = 1,10 m</t>
  </si>
  <si>
    <t>M2537</t>
  </si>
  <si>
    <t>Chapa múltipla metálica corrugada galvanizada tipo MP 100 ou similar - E = 1,60 mm e D = 1,20 m</t>
  </si>
  <si>
    <t>M2538</t>
  </si>
  <si>
    <t>Chapa múltipla metálica corrugada galvanizada tipo MP 100 ou similar - E = 1,60 mm e D = 1,30 m</t>
  </si>
  <si>
    <t>M2539</t>
  </si>
  <si>
    <t>Chapa múltipla metálica corrugada galvanizada tipo MP 100 ou similar - E = 1,60 mm e D = 1,40 m</t>
  </si>
  <si>
    <t>M2540</t>
  </si>
  <si>
    <t>Chapa múltipla metálica corrugada galvanizada tipo MP 100 ou similar - E = 1,60 mm e D = 1,50 m</t>
  </si>
  <si>
    <t>M2541</t>
  </si>
  <si>
    <t>Chapa múltipla metálica corrugada galvanizada tipo MP 100 ou similar - E = 1,60 mm e D = 1,60 m</t>
  </si>
  <si>
    <t>M2542</t>
  </si>
  <si>
    <t>Chapa múltipla metálica corrugada galvanizada tipo MP 100 ou similar - E = 1,60 mm e D = 1,70 m</t>
  </si>
  <si>
    <t>M2543</t>
  </si>
  <si>
    <t>Chapa múltipla metálica corrugada galvanizada tipo MP 100 ou similar - E = 1,60 mm e D = 1,80 m</t>
  </si>
  <si>
    <t>M2544</t>
  </si>
  <si>
    <t>Chapa múltipla metálica corrugada galvanizada tipo MP 100 ou similar - E = 2,00 mm e D = 1,90 m</t>
  </si>
  <si>
    <t>M2545</t>
  </si>
  <si>
    <t>Chapa múltipla metálica corrugada galvanizada tipo MP 100 ou similar - E = 2,00 mm e D = 2,00 m</t>
  </si>
  <si>
    <t>M2546</t>
  </si>
  <si>
    <t>Chapa múltipla metálica corrugada galvanizada tipo MP 100 ou similar - E = 2,00 mm e D = 2,10 m</t>
  </si>
  <si>
    <t>M2547</t>
  </si>
  <si>
    <t>Chapa múltipla metálica corrugada galvanizada tipo MP 100 ou similar - E = 2,00 mm e D = 2,20 m</t>
  </si>
  <si>
    <t>M2548</t>
  </si>
  <si>
    <t>Chapa múltipla metálica corrugada galvanizada tipo MP 100 ou similar - E = 2,00 mm e D = 2,30 m</t>
  </si>
  <si>
    <t>M2549</t>
  </si>
  <si>
    <t>Chapa múltipla metálica corrugada galvanizada tipo MP 100 ou similar - E = 2,70 mm e D = 2,40 m</t>
  </si>
  <si>
    <t>M2550</t>
  </si>
  <si>
    <t>Chapa múltipla metálica corrugada galvanizada tipo MP 100 ou similar - E = 3,40 mm e D = 2,50 m</t>
  </si>
  <si>
    <t>M2551</t>
  </si>
  <si>
    <t>Chapa múltipla metálica corrugada galvanizada tipo MP 100 ou similar - E = 3,40 mm e D = 2,60 m</t>
  </si>
  <si>
    <t>M2552</t>
  </si>
  <si>
    <t>Chapa múltipla metálica corrugada galvanizada tipo MP 100 ou similar - E = 3,40 mm e D = 2,70 m</t>
  </si>
  <si>
    <t>M2553</t>
  </si>
  <si>
    <t>Chapa múltipla metálica corrugada galvanizada tipo MP 100 ou similar - E = 3,40 mm e D = 2,80 m</t>
  </si>
  <si>
    <t>M2554</t>
  </si>
  <si>
    <t>Chapa múltipla metálica corrugada galvanizada tipo MP 152 ou similar - E = 2,70 mm e D = 1,50 m</t>
  </si>
  <si>
    <t>M2555</t>
  </si>
  <si>
    <t>Chapa múltipla metálica corrugada galvanizada tipo MP 152 ou similar - E = 2,70 mm e D = 1,80 m</t>
  </si>
  <si>
    <t>M2556</t>
  </si>
  <si>
    <t>Chapa múltipla metálica corrugada galvanizada tipo MP 152 ou similar - E = 2,70 mm e D = 1,90 m</t>
  </si>
  <si>
    <t>M2557</t>
  </si>
  <si>
    <t>Chapa múltipla metálica corrugada galvanizada tipo MP 152 ou similar - E = 2,70 mm e D = 2,15 m</t>
  </si>
  <si>
    <t>M2558</t>
  </si>
  <si>
    <t>Chapa múltipla metálica corrugada galvanizada tipo MP 152 ou similar - E = 2,70 mm e D = 2,30 m</t>
  </si>
  <si>
    <t>M2559</t>
  </si>
  <si>
    <t>Chapa múltipla metálica corrugada galvanizada tipo MP 152 ou similar - E = 2,70 mm e D = 2,65 m</t>
  </si>
  <si>
    <t>M2560</t>
  </si>
  <si>
    <t>Chapa múltipla metálica corrugada galvanizada tipo MP 152 ou similar - E = 2,70 mm e D = 3,05 m</t>
  </si>
  <si>
    <t>M2561</t>
  </si>
  <si>
    <t>Chapa múltipla metálica corrugada galvanizada tipo MP 152 ou similar - E = 2,70 mm e D = 3,20 m</t>
  </si>
  <si>
    <t>M2562</t>
  </si>
  <si>
    <t>Chapa múltipla metálica corrugada galvanizada tipo MP 152 ou similar - E = 2,70 mm e D = 3,40 m</t>
  </si>
  <si>
    <t>M2563</t>
  </si>
  <si>
    <t>Chapa múltipla metálica corrugada galvanizada tipo MP 152 ou similar - E = 2,70 mm e D = 3,65 m</t>
  </si>
  <si>
    <t>M2564</t>
  </si>
  <si>
    <t>Chapa múltipla metálica corrugada galvanizada tipo MP 152 ou similar - E = 2,70 mm e D = 3,80 m</t>
  </si>
  <si>
    <t>M2565</t>
  </si>
  <si>
    <t>Chapa múltipla metálica corrugada galvanizada tipo MP 152 ou similar - E = 2,70 mm e D = 4,20 m</t>
  </si>
  <si>
    <t>M2566</t>
  </si>
  <si>
    <t>Chapa múltipla metálica corrugada galvanizada tipo MP 152 ou similar - E = 2,70 mm e D = 4,60 m</t>
  </si>
  <si>
    <t>M2567</t>
  </si>
  <si>
    <t>Chapa múltipla metálica corrugada galvanizada tipo MP 152 ou similar - E = 3,40 mm e D = 4,80 m</t>
  </si>
  <si>
    <t>M2568</t>
  </si>
  <si>
    <t>Chapa múltipla metálica corrugada galvanizada tipo MP 152 ou similar - E = 3,40 mm e D = 5,00 m</t>
  </si>
  <si>
    <t>M2569</t>
  </si>
  <si>
    <t>Chapa múltipla metálica corrugada galvanizada tipo MP 152 ou similar - E = 3,90 mm e D = 5,35 m</t>
  </si>
  <si>
    <t>M2570</t>
  </si>
  <si>
    <t>Chapa múltipla metálica corrugada galvanizada tipo MP 152 ou similar - E = 3,90 mm e D = 5,70 m</t>
  </si>
  <si>
    <t>M2571</t>
  </si>
  <si>
    <t>Chapa múltipla metálica corrugada galvanizada tipo MP 152 ou similar - E = 4,70 mm e D = 6,10 m</t>
  </si>
  <si>
    <t>M2572</t>
  </si>
  <si>
    <t>Chapa múltipla metálica corrugada galvanizada tipo MP 152 ou similar - E = 6,40 mm e D = 6,50 m</t>
  </si>
  <si>
    <t>M2573</t>
  </si>
  <si>
    <t>Chapa múltipla metálica corrugada galvanizada tipo MP 152 ou similar - E = 6,40 mm e D = 6,85 m</t>
  </si>
  <si>
    <t>M2574</t>
  </si>
  <si>
    <t>Chapa múltipla metálica corrugada galvanizada tipo MP 152 ou similar - E = 6,40 mm e D = 7,25 m</t>
  </si>
  <si>
    <t>M2580</t>
  </si>
  <si>
    <t>Parafuso de cabeça sextavada em aço galvanizado com porca e arruela de pressão - D = 7,938 mm (5/16")</t>
  </si>
  <si>
    <t>M2597</t>
  </si>
  <si>
    <t>Concreto usinado - fck = 40 MPa (comercial)</t>
  </si>
  <si>
    <t>M2598</t>
  </si>
  <si>
    <t>Concreto usinado - fck = 45 MPa (comercial)</t>
  </si>
  <si>
    <t>M2599</t>
  </si>
  <si>
    <t>Concreto usinado -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</si>
  <si>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</si>
  <si>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</si>
  <si>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</si>
  <si>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</si>
  <si>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</si>
  <si>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</si>
  <si>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</si>
  <si>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</si>
  <si>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</si>
  <si>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</si>
  <si>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</si>
  <si>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</si>
  <si>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</si>
  <si>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</si>
  <si>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</si>
  <si>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</si>
  <si>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</si>
  <si>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</si>
  <si>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</si>
  <si>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</si>
  <si>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</si>
  <si>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</si>
  <si>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</si>
  <si>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</si>
  <si>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</si>
  <si>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</si>
  <si>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</si>
  <si>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</si>
  <si>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</si>
  <si>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</si>
  <si>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</si>
  <si>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</si>
  <si>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</si>
  <si>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</si>
  <si>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</si>
  <si>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</si>
  <si>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</si>
  <si>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</si>
  <si>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</si>
  <si>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</si>
  <si>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</si>
  <si>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</si>
  <si>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</si>
  <si>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</si>
  <si>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</si>
  <si>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Grelha metálica para boca de lobo com capacidade de até 300 kN - C = 0,90 m e L = 0,30 m</t>
  </si>
  <si>
    <t>M2624</t>
  </si>
  <si>
    <t>Grelha de piso em PVC para passagem de pedestres - C = 50 cm e L = 13 cm</t>
  </si>
  <si>
    <t>M2625</t>
  </si>
  <si>
    <t>Marco em PVC para grelha de piso - L = 2,50 m</t>
  </si>
  <si>
    <t>M2626</t>
  </si>
  <si>
    <t>Grelha de piso em PVC para passagem de veículos de até 3 t - C = 50 cm e L = 13 cm</t>
  </si>
  <si>
    <t>M2627</t>
  </si>
  <si>
    <t>Grelha de piso em PVC para passagem de veículos de até 10 t - C = 50 cm e L = 13 cm</t>
  </si>
  <si>
    <t>M2628</t>
  </si>
  <si>
    <t>Grelha de piso em PVC para passagem de pedestres - C = 50 cm e L = 20 cm</t>
  </si>
  <si>
    <t>M2629</t>
  </si>
  <si>
    <t>Grelha de piso em PVC para passagem de veículos de até 3 t - C = 50 cm e L = 20 cm</t>
  </si>
  <si>
    <t>M2631</t>
  </si>
  <si>
    <t>Grelha metálica para canaletas - C = 1,00 m e L = 0,10 m</t>
  </si>
  <si>
    <t>M2632</t>
  </si>
  <si>
    <t>Grelha metálica para canaletas - C = 1,00 m e L = 0,15 m</t>
  </si>
  <si>
    <t>M2633</t>
  </si>
  <si>
    <t>Porta-grelha metálica - C = 1,00 m e L = 0,15 m</t>
  </si>
  <si>
    <t>M2634</t>
  </si>
  <si>
    <t>Grelha metálica para canaletas - C = 1,00 m e L = 0,20 m</t>
  </si>
  <si>
    <t>M2635</t>
  </si>
  <si>
    <t>Porta-grelha metálica - C = 1,00 m e L = 0,20 m</t>
  </si>
  <si>
    <t>M2636</t>
  </si>
  <si>
    <t>Porta-grelha metálica - C = 1,00 m e L = 0,10 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</si>
  <si>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</si>
  <si>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</si>
  <si>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</si>
  <si>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</si>
  <si>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</si>
  <si>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</si>
  <si>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</si>
  <si>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</si>
  <si>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</si>
  <si>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</si>
  <si>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</si>
  <si>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</si>
  <si>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</si>
  <si>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</si>
  <si>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</si>
  <si>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</si>
  <si>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</si>
  <si>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</si>
  <si>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</si>
  <si>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</si>
  <si>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</si>
  <si>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</si>
  <si>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</si>
  <si>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de ação direta e pino com furo - D = 6,35 mm (1/4")</t>
  </si>
  <si>
    <t>M2649</t>
  </si>
  <si>
    <t>Aparelho de apoio metálico esférico unidirecional com 4 chumbadores e capacidade de 8.000 kN</t>
  </si>
  <si>
    <t>M2650</t>
  </si>
  <si>
    <t>Aparelho de apoio metálico esférico unidirecional com 4 chumbadores e capacidade de 8.500 kN</t>
  </si>
  <si>
    <t>M2651</t>
  </si>
  <si>
    <t>Chapa múltipla metálica corrugada revestida em epóxi tipo MP 100 ou similar - E = 1,60 mm e D = 0,60 m</t>
  </si>
  <si>
    <t>M2652</t>
  </si>
  <si>
    <t>Chapa múltipla metálica corrugada revestida em epóxi tipo MP 100 ou similar - E = 1,60 mm e D = 0,70 m</t>
  </si>
  <si>
    <t>M2653</t>
  </si>
  <si>
    <t>Chapa múltipla metálica corrugada revestida em epóxi tipo MP 100 ou similar - E = 1,60 mm e D = 0,80 m</t>
  </si>
  <si>
    <t>M2654</t>
  </si>
  <si>
    <t>Chapa múltipla metálica corrugada revestida em epóxi tipo MP 100 ou similar - E = 1,60 mm e D = 0,90 m</t>
  </si>
  <si>
    <t>M2655</t>
  </si>
  <si>
    <t>Chapa múltipla metálica corrugada revestida em epóxi tipo MP 100 ou similar - E = 1,60 mm e D = 1,00 m</t>
  </si>
  <si>
    <t>M2656</t>
  </si>
  <si>
    <t>Chapa múltipla metálica corrugada revestida em epóxi tipo MP 100 ou similar - E = 1,60 mm e D = 1,10 m</t>
  </si>
  <si>
    <t>M2657</t>
  </si>
  <si>
    <t>Chapa múltipla metálica corrugada revestida em epóxi tipo MP 100 ou similar - E = 1,60 mm e D = 1,20 m</t>
  </si>
  <si>
    <t>M2658</t>
  </si>
  <si>
    <t>Chapa múltipla metálica corrugada revestida em epóxi tipo MP 100 ou similar - E = 1,60 mm e D = 1,30 m</t>
  </si>
  <si>
    <t>M2659</t>
  </si>
  <si>
    <t>Chapa múltipla metálica corrugada revestida em epóxi tipo MP 100 ou similar - E = 1,60 mm e D = 1,40 m</t>
  </si>
  <si>
    <t>M2660</t>
  </si>
  <si>
    <t>Chapa múltipla metálica corrugada revestida em epóxi tipo MP 100 ou similar - E = 1,60 mm e D = 1,50 m</t>
  </si>
  <si>
    <t>M2661</t>
  </si>
  <si>
    <t>Chapa múltipla metálica corrugada revestida em epóxi tipo MP 100 ou similar - E = 1,60 mm e D = 1,60 m</t>
  </si>
  <si>
    <t>M2662</t>
  </si>
  <si>
    <t>Chapa múltipla metálica corrugada revestida em epóxi tipo MP 100 ou similar - E = 1,60 mm e D = 1,70 m</t>
  </si>
  <si>
    <t>M2663</t>
  </si>
  <si>
    <t>Chapa múltipla metálica corrugada revestida em epóxi tipo MP 100 ou similar - E = 1,60 mm e D = 1,80 m</t>
  </si>
  <si>
    <t>M2664</t>
  </si>
  <si>
    <t>Chapa múltipla metálica corrugada revestida em epóxi tipo MP 100 ou similar - E = 2,00 mm e D = 1,90 m</t>
  </si>
  <si>
    <t>M2665</t>
  </si>
  <si>
    <t>Chapa múltipla metálica corrugada revestida em epóxi tipo MP 100 ou similar - E = 2,00 mm e D = 2,00 m</t>
  </si>
  <si>
    <t>M2666</t>
  </si>
  <si>
    <t>Chapa múltipla metálica corrugada revestida em epóxi tipo MP 100 ou similar - E = 2,00 mm e D = 2,10 m</t>
  </si>
  <si>
    <t>M2667</t>
  </si>
  <si>
    <t>Chapa múltipla metálica corrugada revestida em epóxi tipo MP 100 ou similar - E = 2,00 mm e D = 2,20 m</t>
  </si>
  <si>
    <t>M2668</t>
  </si>
  <si>
    <t>Chapa múltipla metálica corrugada revestida em epóxi tipo MP 100 ou similar - E = 2,00 mm e D = 2,30 m</t>
  </si>
  <si>
    <t>M2669</t>
  </si>
  <si>
    <t>Chapa múltipla metálica corrugada revestida em epóxi tipo MP 100 ou similar - E = 2,70 mm e D = 2,40 m</t>
  </si>
  <si>
    <t>M2670</t>
  </si>
  <si>
    <t>Chapa múltipla metálica corrugada revestida em epóxi tipo MP 100 ou similar - E = 3,40 mm e D = 2,50 m</t>
  </si>
  <si>
    <t>M2671</t>
  </si>
  <si>
    <t>Chapa múltipla metálica corrugada revestida em epóxi tipo MP 100 ou similar - E = 3,40 mm e D = 2,60 m</t>
  </si>
  <si>
    <t>M2672</t>
  </si>
  <si>
    <t>Chapa múltipla metálica corrugada revestida em epóxi tipo MP 100 ou similar - E = 3,40 mm e D = 2,70 m</t>
  </si>
  <si>
    <t>M2673</t>
  </si>
  <si>
    <t>Chapa múltipla metálica corrugada revestida em epóxi tipo MP 100 ou similar - E = 3,40 mm e D = 2,80 m</t>
  </si>
  <si>
    <t>M2674</t>
  </si>
  <si>
    <t>Chapa múltipla metálica corrugada revestida em epóxi tipo MP 152 ou similar - E = 2,70 mm e D = 1,50 m</t>
  </si>
  <si>
    <t>M2675</t>
  </si>
  <si>
    <t>Chapa múltipla metálica corrugada revestida em epóxi tipo MP 152 ou similar - E = 2,70 mm e D = 1,80 m</t>
  </si>
  <si>
    <t>M2676</t>
  </si>
  <si>
    <t>Chapa múltipla metálica corrugada revestida em epóxi tipo MP 152 ou similar - E = 2,70 mm e D = 1,90 m</t>
  </si>
  <si>
    <t>M2677</t>
  </si>
  <si>
    <t>Chapa múltipla metálica corrugada revestida em epóxi tipo MP 152 ou similar - E = 2,70 mm e D = 2,15 m</t>
  </si>
  <si>
    <t>M2678</t>
  </si>
  <si>
    <t>Chapa múltipla metálica corrugada revestida em epóxi tipo MP 152 ou similar - E = 2,70 mm e D = 2,30 m</t>
  </si>
  <si>
    <t>M2679</t>
  </si>
  <si>
    <t>Chapa múltipla metálica corrugada revestida em epóxi tipo MP 152 ou similar - E = 2,70 mm e D = 2,65 m</t>
  </si>
  <si>
    <t>M2680</t>
  </si>
  <si>
    <t>Chapa múltipla metálica corrugada revestida em epóxi tipo MP 152 ou similar - E = 2,70 mm e D = 3,05 m</t>
  </si>
  <si>
    <t>M2681</t>
  </si>
  <si>
    <t>Chapa múltipla metálica corrugada revestida em epóxi tipo MP 152 ou similar - E = 2,70 mm e D = 3,20 m</t>
  </si>
  <si>
    <t>M2682</t>
  </si>
  <si>
    <t>Chapa múltipla metálica corrugada revestida em epóxi tipo MP 152 ou similar - E = 2,70 mm e D = 3,40 m</t>
  </si>
  <si>
    <t>M2683</t>
  </si>
  <si>
    <t>Chapa múltipla metálica corrugada revestida em epóxi tipo MP 152 ou similar - E = 2,70 mm e D = 3,65 m</t>
  </si>
  <si>
    <t>M2684</t>
  </si>
  <si>
    <t>Chapa múltipla metálica corrugada revestida em epóxi tipo MP 152 ou similar - E = 2,70 mm e D = 3,80 m</t>
  </si>
  <si>
    <t>M2685</t>
  </si>
  <si>
    <t>Chapa múltipla metálica corrugada revestida em epóxi tipo MP 152 ou similar - E = 2,70 mm e D = 4,20 m</t>
  </si>
  <si>
    <t>M2686</t>
  </si>
  <si>
    <t>Chapa múltipla metálica corrugada revestida em epóxi tipo MP 152 ou similar - E = 2,70 mm e D = 4,60 m</t>
  </si>
  <si>
    <t>M2687</t>
  </si>
  <si>
    <t>Chapa múltipla metálica corrugada revestida em epóxi tipo MP 152 ou similar - E = 3,40 mm e D = 4,80 m</t>
  </si>
  <si>
    <t>M2688</t>
  </si>
  <si>
    <t>Chapa múltipla metálica corrugada revestida em epóxi tipo MP 152 ou similar - E = 3,40 mm e D = 5,00 m</t>
  </si>
  <si>
    <t>M2689</t>
  </si>
  <si>
    <t>Chapa múltipla metálica corrugada revestida em epóxi tipo MP 152 ou similar - E = 3,90 mm e D = 5,35 m</t>
  </si>
  <si>
    <t>M2690</t>
  </si>
  <si>
    <t>Chapa múltipla metálica corrugada revestida em epóxi tipo MP 152 ou similar - E = 3,90 mm e D = 5,70 m</t>
  </si>
  <si>
    <t>M2691</t>
  </si>
  <si>
    <t>Chapa múltipla metálica corrugada revestida em epóxi tipo MP 152 ou similar - E = 4,70 mm e D = 6,10 m</t>
  </si>
  <si>
    <t>M2692</t>
  </si>
  <si>
    <t>Chapa múltipla metálica corrugada revestida em epóxi tipo MP 152 ou similar - E = 6,40 mm e D = 6,50 m</t>
  </si>
  <si>
    <t>M2693</t>
  </si>
  <si>
    <t>Chapa múltipla metálica corrugada revestida em epóxi tipo MP 152 ou similar - E = 6,40 mm e D = 6,85 m</t>
  </si>
  <si>
    <t>M2694</t>
  </si>
  <si>
    <t>Chapa múltipla metálica corrugada revestida em epóxi tipo MP 152 ou similar - E = 6,40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</si>
  <si>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</si>
  <si>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</si>
  <si>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</si>
  <si>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</si>
  <si>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</si>
  <si>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</si>
  <si>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M2698</t>
  </si>
  <si>
    <t>Fincapino de ação indireta e pino liso - D = 6,35 mm (1/4")</t>
  </si>
  <si>
    <t>M2700</t>
  </si>
  <si>
    <t>Corpo de BSCC pré-moldado comercial - seção de 1,5 m x 1,5 m - tipo I</t>
  </si>
  <si>
    <t>M2701</t>
  </si>
  <si>
    <t>Corpo de BSCC pré-moldado comercial - seção de 1,5 m x 1,5 m - tipo II</t>
  </si>
  <si>
    <t>M2702</t>
  </si>
  <si>
    <t>Corpo de BSCC pré-moldado comercial - seção de 1,5 m x 1,5 m - tipo III</t>
  </si>
  <si>
    <t>M2703</t>
  </si>
  <si>
    <t>Corpo de BSCC pré-moldado comercial - seção de 1,5 m x 1,5 m - tipo IV</t>
  </si>
  <si>
    <t>M2704</t>
  </si>
  <si>
    <t>Corpo de BSCC pré-moldado comercial - seção de 1,5 m x 1,5 m - tipo V</t>
  </si>
  <si>
    <t>M2705</t>
  </si>
  <si>
    <t>Corpo de BSCC pré-moldado comercial - seção de 1,5 m x 1,5 m - tipo VI</t>
  </si>
  <si>
    <t>M2706</t>
  </si>
  <si>
    <t>Corpo de BSCC pré-moldado comercial - seção de 1,5 m x 1,5 m - tipo VII</t>
  </si>
  <si>
    <t>M2707</t>
  </si>
  <si>
    <t>Corpo de BSCC pré-moldado comercial - seção de 2,0 m x 2,0 m - tipo I</t>
  </si>
  <si>
    <t>M2708</t>
  </si>
  <si>
    <t>Corpo de BSCC pré-moldado comercial - seção de 2,0 m x 2,0 m - tipo II</t>
  </si>
  <si>
    <t>M2709</t>
  </si>
  <si>
    <t>Corpo de BSCC pré-moldado comercial - seção de 2,0 m x 2,0 m - tipo III</t>
  </si>
  <si>
    <t>M2710</t>
  </si>
  <si>
    <t>Corpo de BSCC pré-moldado comercial - seção de 2,0 m x 2,0 m - tipo IV</t>
  </si>
  <si>
    <t>M2711</t>
  </si>
  <si>
    <t>Corpo de BSCC pré-moldado comercial - seção de 2,0 m x 2,0 m - tipo V</t>
  </si>
  <si>
    <t>M2712</t>
  </si>
  <si>
    <t>Corpo de BSCC pré-moldado comercial - seção de 2,0 m x 2,0 m - tipo VI</t>
  </si>
  <si>
    <t>M2713</t>
  </si>
  <si>
    <t>Corpo de BSCC pré-moldado comercial - seção de 2,0 m x 2,0 m - tipo VII</t>
  </si>
  <si>
    <t>M2714</t>
  </si>
  <si>
    <t>Corpo de BSCC pré-moldado comercial - seção de 2,5 m x 2,5 m - tipo I</t>
  </si>
  <si>
    <t>M2715</t>
  </si>
  <si>
    <t>Corpo de BSCC pré-moldado comercial - seção de 2,5 m x 2,5 m - tipo II</t>
  </si>
  <si>
    <t>M2716</t>
  </si>
  <si>
    <t>Corpo de BSCC pré-moldado comercial - seção de 2,5 m x 2,5 m - tipo III</t>
  </si>
  <si>
    <t>M2717</t>
  </si>
  <si>
    <t>Corpo de BSCC pré-moldado comercial - seção de 2,5 m x 2,5 m - tipo IV</t>
  </si>
  <si>
    <t>M2718</t>
  </si>
  <si>
    <t>Corpo de BSCC pré-moldado comercial - seção de 2,5 m x 2,5 m - tipo V</t>
  </si>
  <si>
    <t>M2719</t>
  </si>
  <si>
    <t>Corpo de BSCC pré-moldado comercial - seção de 2,5 m x 2,5 m - tipo VI</t>
  </si>
  <si>
    <t>M2720</t>
  </si>
  <si>
    <t>Corpo de BSCC pré-moldado comercial - seção de 2,5 m x 2,5 m - tipo VII</t>
  </si>
  <si>
    <t>M2721</t>
  </si>
  <si>
    <t>Corpo de BSCC pré-moldado comercial - seção de 3,0 m x 3,0 m - tipo I</t>
  </si>
  <si>
    <t>M2722</t>
  </si>
  <si>
    <t>Corpo de BSCC pré-moldado comercial - seção de 3,0 m x 3,0 m - tipo II</t>
  </si>
  <si>
    <t>M2723</t>
  </si>
  <si>
    <t>Corpo de BSCC pré-moldado comercial - seção de 3,0 m x 3,0 m - tipo III</t>
  </si>
  <si>
    <t>M2724</t>
  </si>
  <si>
    <t>Corpo de BSCC pré-moldado comercial - seção de 3,0 m x 3,0 m - tipo IV</t>
  </si>
  <si>
    <t>M2725</t>
  </si>
  <si>
    <t>Corpo de BSCC pré-moldado comercial - seção de 3,0 m x 3,0 m - tipo V</t>
  </si>
  <si>
    <t>M2726</t>
  </si>
  <si>
    <t>Corpo de BSCC pré-moldado comercial - seção de 3,0 m x 3,0 m - tipo VI</t>
  </si>
  <si>
    <t>M2727</t>
  </si>
  <si>
    <t>Corpo de BSCC pré-moldado comercial - seção de 3,0 m x 3,0 m - tipo VII</t>
  </si>
  <si>
    <t>M2728</t>
  </si>
  <si>
    <t>Corpo de BSCC pré-moldado comercial - seção canal de 1,5 m x 1,5 m</t>
  </si>
  <si>
    <t>M2729</t>
  </si>
  <si>
    <t>Corpo de BSCC pré-moldado comercial - seção canal de 2,0 m x 1,5 m</t>
  </si>
  <si>
    <t>M2730</t>
  </si>
  <si>
    <t>Corpo de BSCC pré-moldado comercial - seção canal de 2,0 m x 2,0 m - tipo I</t>
  </si>
  <si>
    <t>M2731</t>
  </si>
  <si>
    <t>Corpo de BSCC pré-moldado comercial - seção canal de 2,0 m x 2,0 m - tipo II</t>
  </si>
  <si>
    <t>M2732</t>
  </si>
  <si>
    <t>Corpo de BSCC pré-moldado comercial - seção canal de 2,5 m x 1,5 m</t>
  </si>
  <si>
    <t>M2733</t>
  </si>
  <si>
    <t>Corpo de BSCC pré-moldado comercial - seção canal de 2,5 m x 2,0 m - tipo I</t>
  </si>
  <si>
    <t>M2734</t>
  </si>
  <si>
    <t>Corpo de BSCC pré-moldado comercial - seção canal de 2,5 m x 2,0 m - tipo II</t>
  </si>
  <si>
    <t>M2735</t>
  </si>
  <si>
    <t>Corpo de BSCC pré-moldado comercial - seção canal de 3,0 m x 1,5 m</t>
  </si>
  <si>
    <t>M2736</t>
  </si>
  <si>
    <t>Corpo de BSCC pré-moldado comercial - seção canal de 3,0 m x 2,0 m - tipo I</t>
  </si>
  <si>
    <t>M2737</t>
  </si>
  <si>
    <t>Corpo de BSCC pré-moldado comercial - seção canal de 3,0 m x 2,0 m - tipo II</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</si>
  <si>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</si>
  <si>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</si>
  <si>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</si>
  <si>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</si>
  <si>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</si>
  <si>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</si>
  <si>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</si>
  <si>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</si>
  <si>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</si>
  <si>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</si>
  <si>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</si>
  <si>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</si>
  <si>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</si>
  <si>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</si>
  <si>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</si>
  <si>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</si>
  <si>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</si>
  <si>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</si>
  <si>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</si>
  <si>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</si>
  <si>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</si>
  <si>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</si>
  <si>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</si>
  <si>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</si>
  <si>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</si>
  <si>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</si>
  <si>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</si>
  <si>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</si>
  <si>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</si>
  <si>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</si>
  <si>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</si>
  <si>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</si>
  <si>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</si>
  <si>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</si>
  <si>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</si>
  <si>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</si>
  <si>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</si>
  <si>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</si>
  <si>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</si>
  <si>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</si>
  <si>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</si>
  <si>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</si>
  <si>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</si>
  <si>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</si>
  <si>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</si>
  <si>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</si>
  <si>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</si>
  <si>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</si>
  <si>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</si>
  <si>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</si>
  <si>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</si>
  <si>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</si>
  <si>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</si>
  <si>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</si>
  <si>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</si>
  <si>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</si>
  <si>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</si>
  <si>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</si>
  <si>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</si>
  <si>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</si>
  <si>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</si>
  <si>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</si>
  <si>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</si>
  <si>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</si>
  <si>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</si>
  <si>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</si>
  <si>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</si>
  <si>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</si>
  <si>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</si>
  <si>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</si>
  <si>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</si>
  <si>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</si>
  <si>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</si>
  <si>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</si>
  <si>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</si>
  <si>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</si>
  <si>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</si>
  <si>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</si>
  <si>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</si>
  <si>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</si>
  <si>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</si>
  <si>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Chapa metálica corrugada galvanizada para tunnel liner - E = 2,7 mm e D = 1,2 m</t>
  </si>
  <si>
    <t>M2781</t>
  </si>
  <si>
    <t>Chapa metálica corrugada galvanizada para tunnel liner - E = 2,7 mm e D = 1,4 m</t>
  </si>
  <si>
    <t>M2782</t>
  </si>
  <si>
    <t>Chapa metálica corrugada galvanizada para tunnel liner - E = 2,7 mm e D = 1,6 m</t>
  </si>
  <si>
    <t>M2783</t>
  </si>
  <si>
    <t>Chapa metálica corrugada galvanizada para tunnel liner - E = 2,7 mm e D = 1,8 m</t>
  </si>
  <si>
    <t>M2784</t>
  </si>
  <si>
    <t>Chapa metálica corrugada galvanizada para tunnel liner - E = 2,7 mm e D = 2,0 m</t>
  </si>
  <si>
    <t>M2785</t>
  </si>
  <si>
    <t>Chapa metálica corrugada galvanizada para tunnel liner - E = 3,4 mm e D = 2,2 m</t>
  </si>
  <si>
    <t>M2786</t>
  </si>
  <si>
    <t>Chapa metálica corrugada galvanizada para tunnel liner - E = 3,4 mm e D = 2,4 m</t>
  </si>
  <si>
    <t>M2787</t>
  </si>
  <si>
    <t>Chapa metálica corrugada galvanizada para tunnel liner - E = 3,4 mm e D = 2,6 m</t>
  </si>
  <si>
    <t>M2788</t>
  </si>
  <si>
    <t>Chapa metálica corrugada galvanizada para tunnel liner - E = 3,4 mm e D = 2,8 m</t>
  </si>
  <si>
    <t>M2789</t>
  </si>
  <si>
    <t>Chapa metálica corrugada galvanizada para tunnel liner - E = 3,4 mm e D = 3,0 m</t>
  </si>
  <si>
    <t>M2790</t>
  </si>
  <si>
    <t>Chapa metálica corrugada galvanizada para tunnel liner - E = 3,4 mm e D = 3,2 m</t>
  </si>
  <si>
    <t>M2791</t>
  </si>
  <si>
    <t>Chapa metálica corrugada galvanizada para tunnel liner - E = 3,9 mm e D = 3,4 m</t>
  </si>
  <si>
    <t>M2792</t>
  </si>
  <si>
    <t>Chapa metálica corrugada galvanizada para tunnel liner - E = 3,9 mm e D = 3,6 m</t>
  </si>
  <si>
    <t>M2793</t>
  </si>
  <si>
    <t>Chapa metálica corrugada galvanizada para tunnel liner - E = 3,9 mm e D = 3,8 m</t>
  </si>
  <si>
    <t>M2794</t>
  </si>
  <si>
    <t>Chapa metálica corrugada galvanizada para tunnel liner - E = 3,9 mm e D = 4,0 m</t>
  </si>
  <si>
    <t>M2795</t>
  </si>
  <si>
    <t>Chapa metálica corrugada galvanizada para tunnel liner - E = 3,9 mm e D = 4,2 m</t>
  </si>
  <si>
    <t>M2796</t>
  </si>
  <si>
    <t>Chapa metálica corrugada galvanizada para tunnel liner - E = 3,9 mm e D = 4,4 m</t>
  </si>
  <si>
    <t>M2797</t>
  </si>
  <si>
    <t>Chapa metálica corrugada galvanizada para tunnel liner - E = 3,9 mm e D = 4,6 m</t>
  </si>
  <si>
    <t>M2798</t>
  </si>
  <si>
    <t>Chapa metálica corrugada galvanizada para tunnel liner - E = 4,7 mm e D = 4,8 m</t>
  </si>
  <si>
    <t>M2799</t>
  </si>
  <si>
    <t>Chapa metálica corrugada galvanizada para tunnel liner - E = 4,7 mm e D = 5,0 m</t>
  </si>
  <si>
    <t>M2800</t>
  </si>
  <si>
    <t>Chapa metálica corrugada galvanizada revestida com epóxi para tunnel liner - E = 2,7 mm e D = 1,2 m</t>
  </si>
  <si>
    <t>M2801</t>
  </si>
  <si>
    <t>Chapa metálica corrugada galvanizada revestida com epóxi para tunnel liner - E = 2,7 mm e D = 1,4 m</t>
  </si>
  <si>
    <t>M2802</t>
  </si>
  <si>
    <t>Chapa metálica corrugada galvanizada revestida com epóxi para tunnel liner - E = 2,7 mm e D = 1,6 m</t>
  </si>
  <si>
    <t>M2803</t>
  </si>
  <si>
    <t>Chapa metálica corrugada galvanizada revestida com epóxi para tunnel liner - E = 2,7 mm e D = 1,8 m</t>
  </si>
  <si>
    <t>M2804</t>
  </si>
  <si>
    <t>Chapa metálica corrugada galvanizada revestida com epóxi para tunnel liner - E = 2,7 mm e D = 2,0 m</t>
  </si>
  <si>
    <t>M2805</t>
  </si>
  <si>
    <t>Chapa metálica corrugada galvanizada revestida com epóxi para tunnel liner - E = 3,4 mm e D = 2,2 m</t>
  </si>
  <si>
    <t>M2806</t>
  </si>
  <si>
    <t>Chapa metálica corrugada galvanizada revestida com epóxi para tunnel liner - E = 3,4 mm e D = 2,4 m</t>
  </si>
  <si>
    <t>M2807</t>
  </si>
  <si>
    <t>Chapa metálica corrugada galvanizada revestida com epóxi para tunnel liner - E = 3,4 mm e D = 2,6 m</t>
  </si>
  <si>
    <t>M2808</t>
  </si>
  <si>
    <t>Chapa metálica corrugada galvanizada revestida com epóxi para tunnel liner - E = 3,4 mm e D = 2,8 m</t>
  </si>
  <si>
    <t>M2809</t>
  </si>
  <si>
    <t>Chapa metálica corrugada galvanizada revestida com epóxi para tunnel liner - E = 3,4 mm e D = 3,0 m</t>
  </si>
  <si>
    <t>M2810</t>
  </si>
  <si>
    <t>Chapa metálica corrugada galvanizada revestida com epóxi para tunnel liner - E = 3,4 mm e D = 3,2 m</t>
  </si>
  <si>
    <t>M2811</t>
  </si>
  <si>
    <t>Chapa múltipla metálica corrugada galvanizada tipo MP 152 lenticular ou similar - E = 2,70 mm, H = 1,40 m e vão = 1,95 m</t>
  </si>
  <si>
    <t>M2812</t>
  </si>
  <si>
    <t>Chapa múltipla metálica corrugada galvanizada tipo MP 152 lenticular ou similar - E = 2,70 mm, H = 1,50 m e vão = 2,15 m</t>
  </si>
  <si>
    <t>M2813</t>
  </si>
  <si>
    <t>Chapa múltipla metálica corrugada galvanizada tipo MP 152 lenticular ou similar - E = 2,70 mm, H = 1,60 m e vão = 2,30 m</t>
  </si>
  <si>
    <t>M2814</t>
  </si>
  <si>
    <t>Chapa múltipla metálica corrugada galvanizada tipo MP 152 lenticular ou similar - E = 2,70 mm, H = 1,65 m e vão = 2,55 m</t>
  </si>
  <si>
    <t>M2815</t>
  </si>
  <si>
    <t>Chapa múltipla metálica corrugada galvanizada tipo MP 152 lenticular ou similar - E = 2,70 mm, H = 1,85 m e vão = 2,70 m</t>
  </si>
  <si>
    <t>M2816</t>
  </si>
  <si>
    <t>Chapa múltipla metálica corrugada galvanizada tipo MP 152 lenticular ou similar - E = 2,70 mm, H = 1,90 m e vão = 2,75 m</t>
  </si>
  <si>
    <t>M2817</t>
  </si>
  <si>
    <t>Chapa múltipla metálica corrugada galvanizada tipo MP 152 lenticular ou similar - E = 2,70 mm, H = 2,00 m e vão = 3,00 m</t>
  </si>
  <si>
    <t>M2818</t>
  </si>
  <si>
    <t>Chapa múltipla metálica corrugada galvanizada tipo MP 152 lenticular ou similar - E = 2,70 mm, H = 2,10 m e vão = 3,20 m</t>
  </si>
  <si>
    <t>M2819</t>
  </si>
  <si>
    <t>Chapa múltipla metálica corrugada galvanizada tipo MP 152 lenticular ou similar - E = 2,70 mm, H = 2,15 m e vão = 3,35 m</t>
  </si>
  <si>
    <t>M2820</t>
  </si>
  <si>
    <t>Chapa múltipla metálica corrugada galvanizada tipo MP 152 lenticular ou similar - E = 2,70 mm, H = 2,25 m e vão = 3,55 m</t>
  </si>
  <si>
    <t>M2821</t>
  </si>
  <si>
    <t>Chapa múltipla metálica corrugada galvanizada tipo MP 152 lenticular ou similar - E = 2,70 mm, H = 2,35 m e vão = 3,70 m</t>
  </si>
  <si>
    <t>M2822</t>
  </si>
  <si>
    <t>Chapa múltipla metálica corrugada galvanizada tipo MP 152 lenticular ou similar - E = 2,70 mm, H = 2,45 m e vão = 3,90 m</t>
  </si>
  <si>
    <t>M2823</t>
  </si>
  <si>
    <t>Chapa múltipla metálica corrugada galvanizada tipo MP 152 lenticular ou similar - E = 2,70 mm, H = 2,55 m e vão = 4,00 m</t>
  </si>
  <si>
    <t>M2824</t>
  </si>
  <si>
    <t>Chapa múltipla metálica corrugada galvanizada tipo MP 152 lenticular ou similar - E = 2,70 mm, H = 2,80 m e vão = 4,15 m</t>
  </si>
  <si>
    <t>M2825</t>
  </si>
  <si>
    <t>Chapa múltipla metálica corrugada galvanizada tipo MP 152 lenticular ou similar - E = 2,70 mm, H = 2,90 m e vão = 4,40 m</t>
  </si>
  <si>
    <t>M2826</t>
  </si>
  <si>
    <t>Chapa múltipla metálica corrugada galvanizada tipo MP 152 lenticular ou similar - E = 2,70 mm, H = 3,00 m e vão = 4,60 m</t>
  </si>
  <si>
    <t>M2827</t>
  </si>
  <si>
    <t>Chapa múltipla metálica corrugada galvanizada tipo MP 152 lenticular ou similar - E = 3,40 mm, H = 3,05 m e vão = 4,80 m</t>
  </si>
  <si>
    <t>M2828</t>
  </si>
  <si>
    <t>Chapa múltipla metálica corrugada galvanizada tipo MP 152 lenticular ou similar - E = 3,40 mm, H = 3,15 m e vão = 5,05 m</t>
  </si>
  <si>
    <t>M2829</t>
  </si>
  <si>
    <t>Chapa múltipla metálica corrugada galvanizada tipo MP 152 lenticular ou similar - E = 3,40 mm, H = 3,25 m e vão = 5,25 m</t>
  </si>
  <si>
    <t>M2830</t>
  </si>
  <si>
    <t>Chapa múltipla metálica corrugada galvanizada tipo MP 152 lenticular ou similar - E = 3,90 mm, H = 3,35 m e vão = 5,45 m</t>
  </si>
  <si>
    <t>M2831</t>
  </si>
  <si>
    <t>Chapa múltipla metálica corrugada galvanizada tipo MP 152 lenticular ou similar - E = 3,90 mm, H = 3,40 m e vão = 5,60 m</t>
  </si>
  <si>
    <t>M2832</t>
  </si>
  <si>
    <t>Chapa múltipla metálica corrugada galvanizada tipo MP 152 lenticular ou similar - E = 4,70 mm, H = 3,50 m e vão = 5,80 m</t>
  </si>
  <si>
    <t>M2833</t>
  </si>
  <si>
    <t>Chapa múltipla metálica corrugada galvanizada tipo MP 152 lenticular ou similar - E = 4,70 mm, H = 3,55 m e vão = 5,90 m</t>
  </si>
  <si>
    <t>M2834</t>
  </si>
  <si>
    <t>Chapa múltipla metálica corrugada galvanizada tipo MP 152 lenticular ou similar - E = 4,70 mm, H = 3,65 m e vão = 6,10 m</t>
  </si>
  <si>
    <t>M2835</t>
  </si>
  <si>
    <t>Chapa múltipla metálica corrugada galvanizada tipo MP 152 lenticular ou similar - E = 4,70 mm, H = 3,65 m e vão = 6,25 m</t>
  </si>
  <si>
    <t>M2836</t>
  </si>
  <si>
    <t>Chapa múltipla metálica corrugada galvanizada tipo MP 152 lenticular ou similar - E = 6,40 mm, H = 3,75 m e vão = 6,40 m</t>
  </si>
  <si>
    <t>M2837</t>
  </si>
  <si>
    <t>Chapa múltipla metálica corrugada galvanizada tipo MP 152 lenticular ou similar - E = 6,40 mm, H = 3,85 m e vão = 6,60 m</t>
  </si>
  <si>
    <t>M2838</t>
  </si>
  <si>
    <t>Chapa múltipla metálica corrugada galvanizada tipo MP 152 ou similar para passagem de gado - E = 2,70 mm, H = 2,25 m e vão = 2,20 m</t>
  </si>
  <si>
    <t>M2839</t>
  </si>
  <si>
    <t>Chapa múltipla metálica corrugada galvanizada tipo MP 152 ou similar para passagem de gado - E = 2,70 mm, H = 3,10 m e vão = 2,90 m</t>
  </si>
  <si>
    <t>M2840</t>
  </si>
  <si>
    <t>Chapa múltipla metálica corrugada galvanizada tipo MP 152 ou similar para passagem inferior - E = 2,70 mm, H = 3,50 m e vão = 3,70 m</t>
  </si>
  <si>
    <t>M2841</t>
  </si>
  <si>
    <t>Chapa múltipla metálica corrugada galvanizada tipo MP 152 ou similar para passagem inferior - E = 2,70 mm, H = 3,60 m e vão = 3,90 m</t>
  </si>
  <si>
    <t>M2842</t>
  </si>
  <si>
    <t>Chapa múltipla metálica corrugada galvanizada tipo MP 152 ou similar para passagem inferior - E = 2,70 mm, H = 3,75 m e vão = 4,00 m</t>
  </si>
  <si>
    <t>M2843</t>
  </si>
  <si>
    <t>Chapa múltipla metálica corrugada galvanizada tipo MP 152 ou similar para passagem inferior - E = 2,70 mm, H = 3,90 m e vão = 4,20 m</t>
  </si>
  <si>
    <t>M2844</t>
  </si>
  <si>
    <t>Chapa múltipla metálica corrugada galvanizada tipo MP 152 ou similar para passagem inferior - E = 2,70 mm, H = 4,10 m e vão = 4,25 m</t>
  </si>
  <si>
    <t>M2845</t>
  </si>
  <si>
    <t>Chapa múltipla metálica corrugada galvanizada tipo MP 152 ou similar para passagem inferior - E = 2,70 mm, H = 4,25 m e vão = 4,40 m</t>
  </si>
  <si>
    <t>M2846</t>
  </si>
  <si>
    <t>Chapa múltipla metálica corrugada galvanizada tipo MP 152 ou similar para passagem inferior - E = 2,70 mm, H = 4,40 m e vão = 4,50 m</t>
  </si>
  <si>
    <t>M2847</t>
  </si>
  <si>
    <t>Chapa múltipla metálica corrugada galvanizada tipo MP 152 ou similar para passagem inferior - E = 3,40 mm, H = 4,50 m e vão = 4,70 m</t>
  </si>
  <si>
    <t>M2848</t>
  </si>
  <si>
    <t>Chapa múltipla metálica corrugada galvanizada tipo MP 152 ou similar para passagem inferior - E = 3,40 mm, H = 4,75 m e vão = 4,80 m</t>
  </si>
  <si>
    <t>M2849</t>
  </si>
  <si>
    <t>Chapa múltipla metálica corrugada galvanizada tipo MP 152 ou similar para passagem inferior - E = 3,40 mm, H = 4,85 m e vão = 5,00 m</t>
  </si>
  <si>
    <t>M2850</t>
  </si>
  <si>
    <t>Chapa múltipla metálica corrugada galvanizada tipo MP 152 ou similar para passagem inferior - E = 3,40 mm, H = 4,90 m e vão = 5,15 m</t>
  </si>
  <si>
    <t>M2851</t>
  </si>
  <si>
    <t>Chapa múltipla metálica corrugada galvanizada tipo MP 152 ou similar para passagem inferior - E = 3,40 mm, H = 5,00 m e vão = 5,25 m</t>
  </si>
  <si>
    <t>M2852</t>
  </si>
  <si>
    <t>Chapa múltipla metálica corrugada galvanizada tipo MP 152 ou similar para passagem inferior - E = 3,40 mm, H = 5,30 m e vão = 5,30 m</t>
  </si>
  <si>
    <t>M2853</t>
  </si>
  <si>
    <t>Chapa múltipla metálica corrugada galvanizada tipo MP 152 ou similar para passagem inferior - E = 3,90 mm, H = 5,25 m e vão = 5,65 m</t>
  </si>
  <si>
    <t>M2854</t>
  </si>
  <si>
    <t>Chapa múltipla metálica corrugada galvanizada tipo MP 152 ou similar para passagem inferior - E = 4,70 mm, H = 5,30 m e vão = 5,85 m</t>
  </si>
  <si>
    <t>M2855</t>
  </si>
  <si>
    <t>Chapa múltipla metálica corrugada galvanizada tipo MP 152 ou similar para passagem inferior - E = 4,70 mm, H = 5,45 m e vão = 6,00 m</t>
  </si>
  <si>
    <t>M2856</t>
  </si>
  <si>
    <t>Chapa múltipla metálica corrugada galvanizada tipo MP 152 ou similar para passagem inferior - E = 4,70 mm, H = 5,50 m e vão = 6,25 m</t>
  </si>
  <si>
    <t>M2857</t>
  </si>
  <si>
    <t>Chapa múltipla metálica corrugada galvanizada de arco alto tipo MP 152S ou similar - E = 4,70 mm, H = 2,77 m e vão = 6,12 m</t>
  </si>
  <si>
    <t>M2858</t>
  </si>
  <si>
    <t>Chapa múltipla metálica corrugada galvanizada de arco alto tipo MP 152S ou similar - E = 4,70 mm, H = 3,68 m e vão = 6,30 m</t>
  </si>
  <si>
    <t>M2859</t>
  </si>
  <si>
    <t>Chapa múltipla metálica corrugada galvanizada de arco alto tipo MP 152S ou similar - E = 4,70 mm, H = 3,56 m e vão = 6,55 m</t>
  </si>
  <si>
    <t>M2860</t>
  </si>
  <si>
    <t>Chapa múltipla metálica corrugada galvanizada de arco alto tipo MP 152S ou similar - E = 4,70 mm, H = 4,42 m e vão = 6,96 m</t>
  </si>
  <si>
    <t>M2861</t>
  </si>
  <si>
    <t>Chapa múltipla metálica corrugada galvanizada de arco alto tipo MP 152S ou similar - E = 4,70 mm, H = 3,61 m e vão = 6,78 m</t>
  </si>
  <si>
    <t>M2862</t>
  </si>
  <si>
    <t>Chapa múltipla metálica corrugada galvanizada de arco alto tipo MP 152S ou similar - E = 4,70 mm, H = 4,27 m e vão = 6,99 m</t>
  </si>
  <si>
    <t>M2863</t>
  </si>
  <si>
    <t>Chapa múltipla metálica corrugada galvanizada de arco alto tipo MP 152S ou similar - E = 4,70 mm, H = 3,63 m e vão = 7,01 m</t>
  </si>
  <si>
    <t>M2864</t>
  </si>
  <si>
    <t>Chapa múltipla metálica corrugada galvanizada de arco alto tipo MP 152S ou similar - E = 4,70 mm, H = 4,52 m e vão = 7,42 m</t>
  </si>
  <si>
    <t>M2865</t>
  </si>
  <si>
    <t>Chapa múltipla metálica corrugada galvanizada de arco alto tipo MP 152S ou similar - E = 4,70 mm, H = 3,68 m e vão = 7,24 m</t>
  </si>
  <si>
    <t>M2866</t>
  </si>
  <si>
    <t>Chapa múltipla metálica corrugada galvanizada de arco alto tipo MP 152S ou similar - E = 4,70 mm, H = 4,19 m e vão = 7,47 m</t>
  </si>
  <si>
    <t>M2867</t>
  </si>
  <si>
    <t>Chapa múltipla metálica corrugada galvanizada de arco alto tipo MP 152S ou similar - E = 4,70 mm, H = 4,60 m e vão = 7,85 m</t>
  </si>
  <si>
    <t>M2868</t>
  </si>
  <si>
    <t>Chapa múltipla metálica corrugada galvanizada de arco alto tipo MP 152S ou similar - E = 4,70 mm, H = 3,99 m e vão = 7,67 m</t>
  </si>
  <si>
    <t>M2869</t>
  </si>
  <si>
    <t>Chapa múltipla metálica corrugada galvanizada de arco alto tipo MP 152S ou similar - E = 4,70 mm, H = 4,65 m e vão = 8,08 m</t>
  </si>
  <si>
    <t>M2870</t>
  </si>
  <si>
    <t>Chapa múltipla metálica corrugada galvanizada de arco alto tipo MP 152S ou similar - E = 4,70 mm, H = 4,04 m e vão = 7,90 m</t>
  </si>
  <si>
    <t>M2871</t>
  </si>
  <si>
    <t>Chapa múltipla metálica corrugada galvanizada de arco alto tipo MP 152S ou similar - E = 4,70 mm, H = 4,70 m e vão = 8,31 m</t>
  </si>
  <si>
    <t>M2872</t>
  </si>
  <si>
    <t>Chapa múltipla metálica corrugada galvanizada de arco alto tipo MP 152S ou similar - E = 4,70 mm, H = 4,11 m e vão = 8,36 m</t>
  </si>
  <si>
    <t>M2873</t>
  </si>
  <si>
    <t>Chapa múltipla metálica corrugada galvanizada de arco alto tipo MP 152S ou similar - E = 4,70 mm, H = 5,00 m e vão = 8,97 m</t>
  </si>
  <si>
    <t>M2874</t>
  </si>
  <si>
    <t>Chapa múltipla metálica corrugada galvanizada de arco alto tipo MP 152S ou similar - E = 4,70 mm, H = 4,39 m e vão = 8,59 m</t>
  </si>
  <si>
    <t>M2875</t>
  </si>
  <si>
    <t>Chapa múltipla metálica corrugada galvanizada de arco alto tipo MP 152S ou similar - E = 4,70 mm, H = 5,49 m e vão = 9,17 m</t>
  </si>
  <si>
    <t>M2876</t>
  </si>
  <si>
    <t>Chapa múltipla metálica corrugada galvanizada de arco alto tipo MP 152S ou similar - E = 4,70 mm, H = 4,70 m e vão = 9,22 m</t>
  </si>
  <si>
    <t>M2877</t>
  </si>
  <si>
    <t>Chapa múltipla metálica corrugada galvanizada de arco alto tipo MP 152S ou similar - E = 4,70 mm, H = 5,59 m e vão = 9,63 m</t>
  </si>
  <si>
    <t>M2878</t>
  </si>
  <si>
    <t>Chapa múltipla metálica corrugada galvanizada de arco alto tipo MP 152S ou similar - E = 4,70 mm, H = 4,75 m e vão = 9,45 m</t>
  </si>
  <si>
    <t>M2879</t>
  </si>
  <si>
    <t>Chapa múltipla metálica corrugada galvanizada de arco alto tipo MP 152S ou similar - E = 4,70 mm, H = 5,41 m e vão = 9,65 m</t>
  </si>
  <si>
    <t>M2880</t>
  </si>
  <si>
    <t>Chapa múltipla metálica corrugada galvanizada de arco alto tipo MP 152S ou similar - E = 4,70 mm, H = 6,07 m e vão = 9,86 m</t>
  </si>
  <si>
    <t>M2881</t>
  </si>
  <si>
    <t>Chapa múltipla metálica corrugada galvanizada de arco alto tipo MP 152S ou similar - E = 4,70 mm, H = 5,23 m e vão = 9,68 m</t>
  </si>
  <si>
    <t>M2882</t>
  </si>
  <si>
    <t>Chapa múltipla metálica corrugada galvanizada de arco alto tipo MP 152S ou similar - E = 4,70 mm, H = 6,12 m e vão = 10,08 m</t>
  </si>
  <si>
    <t>M2883</t>
  </si>
  <si>
    <t>Chapa múltipla metálica corrugada galvanizada de arco alto tipo MP 152S ou similar - E = 4,70 mm, H = 5,28 m e vão = 9,91 m</t>
  </si>
  <si>
    <t>M2884</t>
  </si>
  <si>
    <t>Chapa múltipla metálica corrugada galvanizada de arco alto tipo MP 152S ou similar - E = 4,70 mm, H = 6,17 m e vão = 10,31 m</t>
  </si>
  <si>
    <t>M2885</t>
  </si>
  <si>
    <t>Chapa múltipla metálica corrugada galvanizada de arco alto tipo MP 152S ou similar - E = 4,70 mm, H = 5,38 m e vão = 10,36 m</t>
  </si>
  <si>
    <t>M2886</t>
  </si>
  <si>
    <t>Chapa múltipla metálica corrugada galvanizada de arco alto tipo MP 152S ou similar - E = 4,70 mm, H = 6,05 m e vão = 10,54 m</t>
  </si>
  <si>
    <t>M2887</t>
  </si>
  <si>
    <t>Chapa múltipla metálica corrugada galvanizada de arco alto tipo MP 152S ou similar - E = 4,70 mm, H = 6,48 m e vão = 10,74 m</t>
  </si>
  <si>
    <t>M2888</t>
  </si>
  <si>
    <t>Chapa múltipla metálica corrugada galvanizada de arco alto tipo MP 152S ou similar - E = 4,70 mm, H = 7,12 m e vão = 11,35 m</t>
  </si>
  <si>
    <t>M2889</t>
  </si>
  <si>
    <t>Chapa múltipla metálica corrugada galvanizada de arco alto tipo MP 152S ou similar - E = 6,40 mm, H = 5,41 m e vão = 10,57 m</t>
  </si>
  <si>
    <t>M2890</t>
  </si>
  <si>
    <t>Chapa múltipla metálica corrugada galvanizada de arco alto tipo MP 152S ou similar - E = 6,40 mm, H = 6,10 m e vão = 10,77 m</t>
  </si>
  <si>
    <t>M2891</t>
  </si>
  <si>
    <t>Chapa múltipla metálica corrugada galvanizada de arco alto tipo MP 152S ou similar - E = 6,40 mm, H = 6,53 m e vão = 10,97 m</t>
  </si>
  <si>
    <t>M2892</t>
  </si>
  <si>
    <t>Chapa múltipla metálica corrugada galvanizada de arco alto tipo MP 152S ou similar - E = 6,40 mm, H = 7,16 m e vão = 11,58 m</t>
  </si>
  <si>
    <t>M2893</t>
  </si>
  <si>
    <t>Chapa múltipla metálica corrugada galvanizada tipo MP 152S ovoide ou similar - E = 4,70 mm, H = 7,82 m e vão = 7,21 m</t>
  </si>
  <si>
    <t>M2894</t>
  </si>
  <si>
    <t>Chapa múltipla metálica corrugada galvanizada tipo MP 152S ovoide ou similar - E = 4,70 mm, H = 7,87 m e vão = 7,31 m</t>
  </si>
  <si>
    <t>M2895</t>
  </si>
  <si>
    <t>Chapa múltipla metálica corrugada galvanizada tipo MP 152S ovoide ou similar - E = 4,70 mm, H = 7,90 m e vão = 7,77 m</t>
  </si>
  <si>
    <t>M2896</t>
  </si>
  <si>
    <t>Chapa múltipla metálica corrugada galvanizada tipo MP 152S ovoide ou similar - E = 4,70 mm, H = 8,44 m e vão = 7,57 m</t>
  </si>
  <si>
    <t>M2897</t>
  </si>
  <si>
    <t>Chapa múltipla metálica corrugada galvanizada tipo MP 152S ovoide ou similar - E = 4,70 mm, H = 8,23 m e vão = 8,36 m</t>
  </si>
  <si>
    <t>M2898</t>
  </si>
  <si>
    <t>Chapa múltipla metálica corrugada galvanizada tipo MP 152S ovoide ou similar - E = 4,70 mm, H = 8,01 m e vão = 8,13 m</t>
  </si>
  <si>
    <t>M2899</t>
  </si>
  <si>
    <t>Chapa múltipla metálica corrugada galvanizada tipo MP 152S ovoide ou similar - E = 4,70 mm, H = 8,48 m e vão = 8,56 m</t>
  </si>
  <si>
    <t>M2900</t>
  </si>
  <si>
    <t>Chapa múltipla metálica corrugada galvanizada tipo MP 152S ovoide ou similar - E = 4,70 mm, H = 9,32 m e vão = 8,71 m</t>
  </si>
  <si>
    <t>M2901</t>
  </si>
  <si>
    <t>Chapa múltipla metálica corrugada galvanizada tipo MP 152S ovoide ou similar - E = 4,70 mm, H = 9,04 m e vão = 9,15 m</t>
  </si>
  <si>
    <t>M2902</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</si>
  <si>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</si>
  <si>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</si>
  <si>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</si>
  <si>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</si>
  <si>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</si>
  <si>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M2979</t>
  </si>
  <si>
    <t>Chumbador em aço CA 25</t>
  </si>
  <si>
    <t>M3089</t>
  </si>
  <si>
    <t>Arame liso em aço galvanizado - D = 1,24 mm (18 BWG)</t>
  </si>
  <si>
    <t>M3091</t>
  </si>
  <si>
    <t>Porca sextavada em aço para ancoragem de tirantes - 20 mm ≤ D ≤ 40 mm</t>
  </si>
  <si>
    <t>M3093</t>
  </si>
  <si>
    <t>Tela de poliamida - malha de 60 fios/cm</t>
  </si>
  <si>
    <t>M3094</t>
  </si>
  <si>
    <t>Tirante de barra de aço - tensão de escoamento = 500 MPa, tensão de ruptura = 550 MPa e D = 32 mm</t>
  </si>
  <si>
    <t>M3095</t>
  </si>
  <si>
    <t>Válvula manchete - D = 20 mm</t>
  </si>
  <si>
    <t>M3126</t>
  </si>
  <si>
    <t>Barra chata em aço galvanizado</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</si>
  <si>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</si>
  <si>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</si>
  <si>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</si>
  <si>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</si>
  <si>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</si>
  <si>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</si>
  <si>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</si>
  <si>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</si>
  <si>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</si>
  <si>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</si>
  <si>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</si>
  <si>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</si>
  <si>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</si>
  <si>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</si>
  <si>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</si>
  <si>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</si>
  <si>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</si>
  <si>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</si>
  <si>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</si>
  <si>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</si>
  <si>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</si>
  <si>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</si>
  <si>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</si>
  <si>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</si>
  <si>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</si>
  <si>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</si>
  <si>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</si>
  <si>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</si>
  <si>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</si>
  <si>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</si>
  <si>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</si>
  <si>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</si>
  <si>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</si>
  <si>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</si>
  <si>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</si>
  <si>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</si>
  <si>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</si>
  <si>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</si>
  <si>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</si>
  <si>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</si>
  <si>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</si>
  <si>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</si>
  <si>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</si>
  <si>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</si>
  <si>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</si>
  <si>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</si>
  <si>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</si>
  <si>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</si>
  <si>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M3153</t>
  </si>
  <si>
    <t>Tinta em pó à base de resina poliéster</t>
  </si>
  <si>
    <t>M3170</t>
  </si>
  <si>
    <t>Apoio de neoprene não fretado - C = 100 mm, L = 100 mm e E = 20 mm</t>
  </si>
  <si>
    <t>M3171</t>
  </si>
  <si>
    <t>Porca sextavada em aço galvanizado para parafuso - D = 9,525 mm (3/8")</t>
  </si>
  <si>
    <t>M3172</t>
  </si>
  <si>
    <t>Porca sextavada em aço galvanizado para parafuso - D = 12 mm (M12)</t>
  </si>
  <si>
    <t>M3173</t>
  </si>
  <si>
    <t>Parafuso de cabeça sextavada em aço galvanizado, classe 8.8 - D = 12 mm (M12) e C = 30 mm</t>
  </si>
  <si>
    <t>M3174</t>
  </si>
  <si>
    <t>Ligação tipo barra chata em aço galvanizado para contenção - L = 45 mm e E = 4 mm</t>
  </si>
  <si>
    <t>M3177</t>
  </si>
  <si>
    <t>Fita metálica SAE 1010/1020 para solo reforçado - L = 50 mm e E = 4 mm</t>
  </si>
  <si>
    <t>M3178</t>
  </si>
  <si>
    <t>Material para aterro reforçado com fitas metálicas</t>
  </si>
  <si>
    <t>M3179</t>
  </si>
  <si>
    <t>Tubo PEAD PE 100 PN 5 para estais - D = 140 mm</t>
  </si>
  <si>
    <t>M3180</t>
  </si>
  <si>
    <t>Tubo PEAD PE 100 PN 5 para estais - D = 160 mm</t>
  </si>
  <si>
    <t>M3181</t>
  </si>
  <si>
    <t>Tubo PEAD PE 100 PN 5 para estais - D = 180 mm</t>
  </si>
  <si>
    <t>M3182</t>
  </si>
  <si>
    <t>Tubo PEAD PE 100 PN 5 para estais - D = 200 mm</t>
  </si>
  <si>
    <t>M3183</t>
  </si>
  <si>
    <t>Tubo PEAD PE 100 PN 5 para estais - D = 225 mm</t>
  </si>
  <si>
    <t>M3184</t>
  </si>
  <si>
    <t>Tubo PEAD PE 100 PN 5 para estais - D = 250 mm</t>
  </si>
  <si>
    <t>M3185</t>
  </si>
  <si>
    <t>Tubo PEAD PE 100 PN 5 para estais - D = 280 mm</t>
  </si>
  <si>
    <t>M3186</t>
  </si>
  <si>
    <t>Tubo PEAD PE 100 PN 5 para estais - D = 315 mm</t>
  </si>
  <si>
    <t>M3187</t>
  </si>
  <si>
    <t>Tubo antivandalismo em aço galvanizado para estais de 12 cordoalhas - D = 15,7 mm</t>
  </si>
  <si>
    <t>M3188</t>
  </si>
  <si>
    <t>Tubo antivandalismo em aço galvanizado para estais de 19 cordoalhas - D = 15,7 mm</t>
  </si>
  <si>
    <t>M3189</t>
  </si>
  <si>
    <t>Tubo antivandalismo em aço galvanizado para estais de 22 cordoalhas - D = 15,7 mm</t>
  </si>
  <si>
    <t>M3190</t>
  </si>
  <si>
    <t>Tubo antivandalismo em aço galvanizado para estais de 31 cordoalhas - D = 15,7 mm</t>
  </si>
  <si>
    <t>M3191</t>
  </si>
  <si>
    <t>Tubo antivandalismo em aço galvanizado para estais de 37 cordoalhas - D = 15,7 mm</t>
  </si>
  <si>
    <t>M3192</t>
  </si>
  <si>
    <t>Tubo antivandalismo em aço galvanizado para estais de 43 cordoalhas - D = 15,7 mm</t>
  </si>
  <si>
    <t>M3193</t>
  </si>
  <si>
    <t>Tubo antivandalismo em aço galvanizado para estais de 55 cordoalhas - D = 15,7 mm</t>
  </si>
  <si>
    <t>M3194</t>
  </si>
  <si>
    <t>Tubo antivandalismo em aço galvanizado para estais de 61 cordoalhas - D = 15,7 mm</t>
  </si>
  <si>
    <t>M3195</t>
  </si>
  <si>
    <t>Tubo antivandalismo em aço galvanizado para estais de 73 cordoalhas - D = 15,7 mm</t>
  </si>
  <si>
    <t>M3196</t>
  </si>
  <si>
    <t>Tubo antivandalismo em aço galvanizado para estais de 85 cordoalhas - D = 15,7 mm</t>
  </si>
  <si>
    <t>M3197</t>
  </si>
  <si>
    <t>Tubo antivandalismo em aço galvanizado para estais de 91 cordoalhas - D = 15,7 mm</t>
  </si>
  <si>
    <t>M3198</t>
  </si>
  <si>
    <t>Tubo fôrma lado fixo em aço galvanizado para estais de 12 cordoalhas - D = 15,7 mm</t>
  </si>
  <si>
    <t>M3199</t>
  </si>
  <si>
    <t>Tubo fôrma lado fixo em aço galvanizado para estais de 19 cordoalhas - D = 15,7 mm</t>
  </si>
  <si>
    <t>M3200</t>
  </si>
  <si>
    <t>Tubo fôrma lado fixo em aço galvanizado para estais de 22 cordoalhas - D = 15,7 mm</t>
  </si>
  <si>
    <t>M3201</t>
  </si>
  <si>
    <t>Tubo fôrma lado fixo em aço galvanizado para estais de 31 cordoalhas - D = 15,7 mm</t>
  </si>
  <si>
    <t>M3202</t>
  </si>
  <si>
    <t>Tubo fôrma lado fixo em aço galvanizado para estais de 37 cordoalhas - D = 15,7 mm</t>
  </si>
  <si>
    <t>M3203</t>
  </si>
  <si>
    <t>Tubo fôrma lado fixo em aço galvanizado para estais de 43 cordoalhas - D = 15,7 mm</t>
  </si>
  <si>
    <t>M3204</t>
  </si>
  <si>
    <t>Tubo fôrma lado fixo em aço galvanizado para estais de 55 cordoalhas - D = 15,7 mm</t>
  </si>
  <si>
    <t>M3205</t>
  </si>
  <si>
    <t>Tubo fôrma lado fixo em aço galvanizado para estais de 61 cordoalhas - D = 15,7 mm</t>
  </si>
  <si>
    <t>M3206</t>
  </si>
  <si>
    <t>Tubo fôrma lado fixo em aço galvanizado para estais de 73 cordoalhas - D = 15,7 mm</t>
  </si>
  <si>
    <t>M3207</t>
  </si>
  <si>
    <t>Tubo fôrma lado fixo em aço galvanizado para estais de 85 cordoalhas - D = 15,7 mm</t>
  </si>
  <si>
    <t>M3208</t>
  </si>
  <si>
    <t>Tubo fôrma lado fixo em aço galvanizado para estais de 91 cordoalhas - D = 15,7 mm</t>
  </si>
  <si>
    <t>M3209</t>
  </si>
  <si>
    <t>Tubo fôrma lado regulável em aço galvanizado para estais de 12 cordoalhas - D = 15,7 mm</t>
  </si>
  <si>
    <t>M3210</t>
  </si>
  <si>
    <t>Tubo fôrma lado regulável em aço galvanizado para estais de 19 cordoalhas - D = 15,7 mm</t>
  </si>
  <si>
    <t>M3211</t>
  </si>
  <si>
    <t>Tubo fôrma lado regulável em aço galvanizado para estais de 22 cordoalhas - D = 15,7 mm</t>
  </si>
  <si>
    <t>M3212</t>
  </si>
  <si>
    <t>Tubo fôrma lado regulável em aço galvanizado para estais de 31 cordoalhas - D = 15,7 mm</t>
  </si>
  <si>
    <t>M3213</t>
  </si>
  <si>
    <t>Tubo fôrma lado regulável em aço galvanizado para estais de 37 cordoalhas - D = 15,7 mm</t>
  </si>
  <si>
    <t>M3214</t>
  </si>
  <si>
    <t>Tubo fôrma lado regulável em aço galvanizado para estais de 43 cordoalhas - D = 15,7 mm</t>
  </si>
  <si>
    <t>M3215</t>
  </si>
  <si>
    <t>Tubo fôrma lado regulável em aço galvanizado para estais de 55 cordoalhas - D = 15,7 mm</t>
  </si>
  <si>
    <t>M3216</t>
  </si>
  <si>
    <t>Tubo fôrma lado regulável em aço galvanizado para estais de 61 cordoalhas - D = 15,7 mm</t>
  </si>
  <si>
    <t>M3217</t>
  </si>
  <si>
    <t>Tubo fôrma lado regulável em aço galvanizado para estais de 73 cordoalhas - D = 15,7 mm</t>
  </si>
  <si>
    <t>M3218</t>
  </si>
  <si>
    <t>Tubo fôrma lado regulável em aço galvanizado para estais de 85 cordoalhas - D = 15,7 mm</t>
  </si>
  <si>
    <t>M3219</t>
  </si>
  <si>
    <t>Tubo fôrma lado regulável em aço galvanizado para estais de 91 cordoalhas - D = 15,7 mm</t>
  </si>
  <si>
    <t>M3220</t>
  </si>
  <si>
    <t>Coroa de botões esféricos - Ring bit - D = 104 mm (4 3/32")</t>
  </si>
  <si>
    <t>M3225</t>
  </si>
  <si>
    <t>Película retrorrefletiva tipo III + SI (sinal impresso com película de sobreposição tipo V)</t>
  </si>
  <si>
    <t>M3227</t>
  </si>
  <si>
    <t>Tubo de revestimento em aço-carbono schedule 40 - DN = 101,6 mm (4")</t>
  </si>
  <si>
    <t>M3228</t>
  </si>
  <si>
    <t>Cimento asfáltico de petróleo com borracha - CAP 50/70 com 15% de borracha de pneu</t>
  </si>
  <si>
    <t>M3229</t>
  </si>
  <si>
    <t>Película retrorrefletiva tipo I + SI (sinal impresso com película de sobreposição tipo V)</t>
  </si>
  <si>
    <t>M3230</t>
  </si>
  <si>
    <t>Chapa de poliéster reforçada com fibra de vidro - E = 2,0 mm</t>
  </si>
  <si>
    <t>M3231</t>
  </si>
  <si>
    <t>Chapa de alumínio composto (ACM) - E = 3,0 mm</t>
  </si>
  <si>
    <t>M3232</t>
  </si>
  <si>
    <t>Película retrorrefletiva tipo X + SI (sinal impresso com película de sobreposição tipo V)</t>
  </si>
  <si>
    <t>M3233</t>
  </si>
  <si>
    <t>Fita adesiva estrutural dupla-face - E = 2 mm e L = 25 mm</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</si>
  <si>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</si>
  <si>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</si>
  <si>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</si>
  <si>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</si>
  <si>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</si>
  <si>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</si>
  <si>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</si>
  <si>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</si>
  <si>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</si>
  <si>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</si>
  <si>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</si>
  <si>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de ventilação de poliéster aluminizado sem isolamento - D = 200 mm</t>
  </si>
  <si>
    <t>M3241</t>
  </si>
  <si>
    <t>Cabo de cobre flexível antichama isolado em HEPR - tensão de 0,6/1,0 kV e seção de 2 x 6 mm²</t>
  </si>
  <si>
    <t>M3242</t>
  </si>
  <si>
    <t>Cabo de cobre flexível antichama isolado em HEPR - tensão de 0,6/1,0 kV e seção de 4 x 6 mm²</t>
  </si>
  <si>
    <t>M3245</t>
  </si>
  <si>
    <t>Tinta plástica à base de resina metacrílica aplicada a frio por aspersão (spray)</t>
  </si>
  <si>
    <t>M3270</t>
  </si>
  <si>
    <t>Ancoragem fixa para estais de 12 cordoalhas - D = 15,7 mm</t>
  </si>
  <si>
    <t>M3271</t>
  </si>
  <si>
    <t>Ancoragem fixa para estais de 22 cordoalhas - D = 15,7 mm</t>
  </si>
  <si>
    <t>M3272</t>
  </si>
  <si>
    <t>Ancoragem fixa para estais de 43 cordoalhas - D = 15,7 mm</t>
  </si>
  <si>
    <t>M3273</t>
  </si>
  <si>
    <t>Ancoragem fixa para estais de 85 cordoalhas - D = 15,7 mm</t>
  </si>
  <si>
    <t>M3274</t>
  </si>
  <si>
    <t>Ancoragem regulável para estais de 12 cordoalhas - D = 15,7 mm</t>
  </si>
  <si>
    <t>M3275</t>
  </si>
  <si>
    <t>Ancoragem regulável para estais de 22 cordoalhas - D = 15,7 mm</t>
  </si>
  <si>
    <t>M3276</t>
  </si>
  <si>
    <t>Ancoragem regulável para estais de 43 cordoalhas - D = 15,7 mm</t>
  </si>
  <si>
    <t>M3277</t>
  </si>
  <si>
    <t>Ancoragem regulável para estais de 85 cordoalhas - D = 15,7 mm</t>
  </si>
  <si>
    <t>M3278</t>
  </si>
  <si>
    <t>Tubo PEAD PE 100 PN 5 para estais - D = 110 mm</t>
  </si>
  <si>
    <t>M3279</t>
  </si>
  <si>
    <t>Arruela lisa em aço zincado branco para parafuso - D = 9,525 mm (3/8")</t>
  </si>
  <si>
    <t>M3280</t>
  </si>
  <si>
    <t>Viga de madeira - E = 5 cm e L = 11 cm</t>
  </si>
  <si>
    <t>M3353</t>
  </si>
  <si>
    <t>Purgador plástico</t>
  </si>
  <si>
    <t>M3360</t>
  </si>
  <si>
    <t>Chumbador de expansão controlada por torque em aço zincado para concreto - D = 8,0 mm</t>
  </si>
  <si>
    <t>M3361</t>
  </si>
  <si>
    <t>Corrente de elo soldado em aço SAE 1010/1020 com acabamento polido - E = 25,00 mm (1")</t>
  </si>
  <si>
    <t>M3362</t>
  </si>
  <si>
    <t>Corrente de elo soldado em aço SAE 1010/1020 com acabamento polido - E = 12,50 mm (1/2")</t>
  </si>
  <si>
    <t>M3363</t>
  </si>
  <si>
    <t>Corrente de elo soldado em aço SAE 1010/1020 com acabamento polido - E = 19,00 mm (3/4")</t>
  </si>
  <si>
    <t>M3364</t>
  </si>
  <si>
    <t>Lanterna de sinalização náutica com acessórios de fixação - alcance 2 mn</t>
  </si>
  <si>
    <t>M3365</t>
  </si>
  <si>
    <t>Lanterna de sinalização náutica com acessórios de fixação - alcance 3 mn</t>
  </si>
  <si>
    <t>M3366</t>
  </si>
  <si>
    <t>Lanterna de sinalização náutica com acessórios de fixação - alcance 4 mn</t>
  </si>
  <si>
    <t>M3367</t>
  </si>
  <si>
    <t>Lanterna de sinalização náutica com acessórios de fixação - alcance 6 mn</t>
  </si>
  <si>
    <t>M3368</t>
  </si>
  <si>
    <t>Lanterna de sinalização náutica com acessórios de fixação - alcance 8 mn</t>
  </si>
  <si>
    <t>M3369</t>
  </si>
  <si>
    <t>Manilha âncora em aço forjado com porca e cupilha - DN = 16,0 mm (5/8")</t>
  </si>
  <si>
    <t>M3370</t>
  </si>
  <si>
    <t>Manilha reta em aço forjado com porca e cupilha - DN = 38,1 mm (1 1/2")</t>
  </si>
  <si>
    <t>M3371</t>
  </si>
  <si>
    <t>Manilha reta em aço forjado com porca e cupilha - DN = 25,4 mm (1")</t>
  </si>
  <si>
    <t>M3372</t>
  </si>
  <si>
    <t>Suporte polimérico ecológico maciço colapsível para placa de sinalização - seção de 10 x 10 cm</t>
  </si>
  <si>
    <t>M3501</t>
  </si>
  <si>
    <t>Placa de ancoragem para tirante de barra de aço - E = 12,7 mm e seção de 160 x 160 mm</t>
  </si>
  <si>
    <t>M3502</t>
  </si>
  <si>
    <t>M3503</t>
  </si>
  <si>
    <t>M3504</t>
  </si>
  <si>
    <t>M3505</t>
  </si>
  <si>
    <t>Material demolido - concreto simples</t>
  </si>
  <si>
    <t>M3506</t>
  </si>
  <si>
    <t>Material demolido - madeira</t>
  </si>
  <si>
    <t>M3507</t>
  </si>
  <si>
    <t>Revestimento asfáltico</t>
  </si>
  <si>
    <t>M3508</t>
  </si>
  <si>
    <t>Camada granular (base ou sub-base)</t>
  </si>
  <si>
    <t>M3509</t>
  </si>
  <si>
    <t>Material demolido - remendo profundo</t>
  </si>
  <si>
    <t>M3510</t>
  </si>
  <si>
    <t>Material demolido - alvenaria</t>
  </si>
  <si>
    <t>M3511</t>
  </si>
  <si>
    <t>Acessórios e materiais metálicos</t>
  </si>
  <si>
    <t>M3512</t>
  </si>
  <si>
    <t>Material demolido - concreto armado</t>
  </si>
  <si>
    <t>M3513</t>
  </si>
  <si>
    <t>Material de 3ª categoria</t>
  </si>
  <si>
    <t>M3514</t>
  </si>
  <si>
    <t>Solo</t>
  </si>
  <si>
    <t>M3515</t>
  </si>
  <si>
    <t>Grãos, agregados e solos derramados na pista</t>
  </si>
  <si>
    <t>M3516</t>
  </si>
  <si>
    <t>Veículos de pequeno porte incendiados em rodovia</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</si>
  <si>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</si>
  <si>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</si>
  <si>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</si>
  <si>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</si>
  <si>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</si>
  <si>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</si>
  <si>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</si>
  <si>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</si>
  <si>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</si>
  <si>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</si>
  <si>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</si>
  <si>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</si>
  <si>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</si>
  <si>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</si>
  <si>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</si>
  <si>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</si>
  <si>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</si>
  <si>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</si>
  <si>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</si>
  <si>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</si>
  <si>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</si>
  <si>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</si>
  <si>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</si>
  <si>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</si>
  <si>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</si>
  <si>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</si>
  <si>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</si>
  <si>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</si>
  <si>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</si>
  <si>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</si>
  <si>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M3720</t>
  </si>
  <si>
    <t>Material asfáltico removido</t>
  </si>
  <si>
    <t>M3721</t>
  </si>
  <si>
    <t>Estrutura de pórtico metálico removida</t>
  </si>
  <si>
    <t>M3722</t>
  </si>
  <si>
    <t>Estrutura de semipórtico duplo metálico removida</t>
  </si>
  <si>
    <t>M3723</t>
  </si>
  <si>
    <t>Estrutura de semipórtico metálico removida</t>
  </si>
  <si>
    <t>M3727</t>
  </si>
  <si>
    <t>Mangueira para hidrojateamento com pressão de trabalho de até 17,5 MPa (2.538 psi) - D = 25 mm (1")</t>
  </si>
  <si>
    <t>M3728</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</si>
  <si>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</si>
  <si>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</si>
  <si>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</si>
  <si>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</si>
  <si>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</si>
  <si>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</si>
  <si>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</si>
  <si>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</si>
  <si>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</si>
  <si>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</si>
  <si>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</si>
  <si>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</si>
  <si>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</si>
  <si>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</si>
  <si>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</si>
  <si>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</si>
  <si>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</si>
  <si>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</si>
  <si>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</si>
  <si>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</si>
  <si>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</si>
  <si>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</si>
  <si>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</si>
  <si>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</si>
  <si>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</si>
  <si>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</si>
  <si>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</si>
  <si>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</si>
  <si>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</si>
  <si>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</si>
  <si>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</si>
  <si>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</si>
  <si>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</si>
  <si>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</si>
  <si>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</si>
  <si>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</si>
  <si>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</si>
  <si>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</si>
  <si>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</si>
  <si>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</si>
  <si>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</si>
  <si>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</si>
  <si>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</si>
  <si>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</si>
  <si>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</si>
  <si>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</si>
  <si>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</si>
  <si>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</si>
  <si>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</si>
  <si>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</si>
  <si>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</si>
  <si>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</si>
  <si>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</si>
  <si>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</si>
  <si>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</si>
  <si>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</si>
  <si>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</si>
  <si>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</si>
  <si>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</si>
  <si>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</si>
  <si>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</si>
  <si>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</si>
  <si>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</si>
  <si>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</si>
  <si>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</si>
  <si>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</si>
  <si>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</si>
  <si>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</si>
  <si>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</si>
  <si>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</si>
  <si>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</si>
  <si>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</si>
  <si>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</si>
  <si>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</si>
  <si>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</si>
  <si>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</si>
  <si>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</si>
  <si>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</si>
  <si>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</si>
  <si>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</si>
  <si>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</si>
  <si>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</si>
  <si>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</si>
  <si>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</si>
  <si>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</si>
  <si>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</si>
  <si>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</si>
  <si>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</si>
  <si>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</si>
  <si>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</si>
  <si>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</si>
  <si>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</si>
  <si>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</si>
  <si>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</si>
  <si>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</si>
  <si>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</si>
  <si>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</si>
  <si>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</si>
  <si>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</si>
  <si>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</si>
  <si>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</si>
  <si>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</si>
  <si>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</si>
  <si>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</si>
  <si>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</si>
  <si>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</si>
  <si>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</si>
  <si>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</si>
  <si>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</si>
  <si>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</si>
  <si>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</si>
  <si>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</si>
  <si>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</si>
  <si>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</si>
  <si>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</si>
  <si>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</si>
  <si>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</si>
  <si>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</si>
  <si>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</si>
  <si>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</si>
  <si>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</si>
  <si>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</si>
  <si>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</si>
  <si>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</si>
  <si>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</si>
  <si>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</si>
  <si>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</si>
  <si>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</si>
  <si>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</si>
  <si>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</si>
  <si>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</si>
  <si>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</si>
  <si>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</si>
  <si>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</si>
  <si>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</si>
  <si>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</si>
  <si>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</si>
  <si>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</si>
  <si>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</si>
  <si>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</si>
  <si>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</si>
  <si>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</si>
  <si>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</si>
  <si>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</si>
  <si>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</si>
  <si>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</si>
  <si>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</si>
  <si>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</si>
  <si>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</si>
  <si>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</si>
  <si>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</si>
  <si>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</si>
  <si>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</si>
  <si>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</si>
  <si>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</si>
  <si>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</si>
  <si>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</si>
  <si>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</si>
  <si>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</si>
  <si>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</si>
  <si>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</si>
  <si>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</si>
  <si>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</si>
  <si>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</si>
  <si>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</si>
  <si>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</si>
  <si>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</si>
  <si>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</si>
  <si>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</si>
  <si>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</si>
  <si>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</si>
  <si>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M3900</t>
  </si>
  <si>
    <t>Emulsão asfáltica com polímero - RR-1C-E</t>
  </si>
  <si>
    <t>M3901</t>
  </si>
  <si>
    <t>Reservatório metálico tipo taça - capacidade de 5.000 l</t>
  </si>
  <si>
    <t>M3902</t>
  </si>
  <si>
    <t>Reservatório metálico tipo taça - capacidade de 10.000 l</t>
  </si>
  <si>
    <t>M3903</t>
  </si>
  <si>
    <t>Reservatório metálico tipo taça - capacidade de 20.000 l</t>
  </si>
  <si>
    <t>M3904</t>
  </si>
  <si>
    <t>Reservatório metálico tipo taça - capacidade de 30.000 l</t>
  </si>
  <si>
    <t>M3905</t>
  </si>
  <si>
    <t>AMV tipo TR37, abertura 1:8, bitola métrica</t>
  </si>
  <si>
    <t>M3906</t>
  </si>
  <si>
    <t>AMV tipo TR37, abertura 1:10, bitola métrica</t>
  </si>
  <si>
    <t>M3907</t>
  </si>
  <si>
    <t>AMV tipo TR37, abertura 1:12, bitola métrica</t>
  </si>
  <si>
    <t>M3908</t>
  </si>
  <si>
    <t>AMV tipo TR37, abertura 1:14, bitola métrica</t>
  </si>
  <si>
    <t>M3909</t>
  </si>
  <si>
    <t>Bico para corte a plasma manual - 65A</t>
  </si>
  <si>
    <t>M3910</t>
  </si>
  <si>
    <t>Bico para corte a plasma manual - 45A</t>
  </si>
  <si>
    <t>M3911</t>
  </si>
  <si>
    <t>Bocal para corte a plasma manual - 45A/65A</t>
  </si>
  <si>
    <t>M3912</t>
  </si>
  <si>
    <t>Capa de retenção para corte a plasma manual - 45A/65A</t>
  </si>
  <si>
    <t>M3913</t>
  </si>
  <si>
    <t>Eletrodo para corte a plasma manual - 45A/65A</t>
  </si>
  <si>
    <t>M3914</t>
  </si>
  <si>
    <t>Distribuidor de gás para corte a plasma manual - 45A/65A</t>
  </si>
  <si>
    <t>M3915</t>
  </si>
  <si>
    <t>Parafuso de cabeça sextavada em aço inox - D = 12,7 mm (1/2") e C = 38,1 mm (1.1/2")</t>
  </si>
  <si>
    <t>M3916</t>
  </si>
  <si>
    <t>Porca sextavada em aço inox para parafuso - D = 12,7 mm (1/2")</t>
  </si>
  <si>
    <t>M3917</t>
  </si>
  <si>
    <t>Arruela lisa em aço inox - D = 12,7 mm (1/2")</t>
  </si>
  <si>
    <t>M3918</t>
  </si>
  <si>
    <t>Disco de corte com 80 dentes multimaterial - D = 250 mm</t>
  </si>
  <si>
    <t>M3919</t>
  </si>
  <si>
    <t>Lixa d'água Nº 360</t>
  </si>
  <si>
    <t>M3920</t>
  </si>
  <si>
    <t>Diluente para tinta epóxi bicomponente ou tricomponente</t>
  </si>
  <si>
    <t>M3921</t>
  </si>
  <si>
    <t>Tinta à base de resina epóxi óxido de ferro</t>
  </si>
  <si>
    <t>M3922</t>
  </si>
  <si>
    <t>Diluente para esmalte poliuretano de dois componentes</t>
  </si>
  <si>
    <t>M3923</t>
  </si>
  <si>
    <t>Tinta esmalte poliuretano bicomponente</t>
  </si>
  <si>
    <t>M3924</t>
  </si>
  <si>
    <t>Catalisador para tinta fosfatizante</t>
  </si>
  <si>
    <t>M3925</t>
  </si>
  <si>
    <t>Tinta fosfatizante para fundo preparador de pintura</t>
  </si>
  <si>
    <t>M3926</t>
  </si>
  <si>
    <t>Luva em aço galvanizado com rosca BSP classe leve - D = 12,5 mm (1/2")</t>
  </si>
  <si>
    <t>M3927</t>
  </si>
  <si>
    <t>Plug tipo bujão em aço galvanizado com rosca BSP - D = 15 mm (1/2")</t>
  </si>
  <si>
    <t>M3928</t>
  </si>
  <si>
    <t>Tubo em aço-carbono - E = 3,35 mm e D = 80 mm (3")</t>
  </si>
  <si>
    <t>M3929</t>
  </si>
  <si>
    <t>Tubo em aço-carbono - E = 3,00 mm e D = 150 mm (6")</t>
  </si>
  <si>
    <t>M3931</t>
  </si>
  <si>
    <t>Cantoneira em alumínio de abas iguais - L = 38,1 mm e E = 4,76 mm</t>
  </si>
  <si>
    <t>M3932</t>
  </si>
  <si>
    <t>Parafuso de cabeça sextavada em aço inox - D = 8 mm (M8) e C = 20 mm</t>
  </si>
  <si>
    <t>M3933</t>
  </si>
  <si>
    <t>Porca sextavada em aço inox para parafuso - D = 8 mm (M8)</t>
  </si>
  <si>
    <t>M3934</t>
  </si>
  <si>
    <t>Arruela lisa em aço inox para parafuso - D = 8,4 mm (M8)</t>
  </si>
  <si>
    <t>M3935</t>
  </si>
  <si>
    <t>Arruela de pressão em aço inox para parafuso - D = 8,1 mm (M8)</t>
  </si>
  <si>
    <t>M3936</t>
  </si>
  <si>
    <t>Parafuso de cabeça sextavada em aço inox - D = 12,7 mm (1/2") e C = 19,05 mm (3/4")</t>
  </si>
  <si>
    <t>M3939</t>
  </si>
  <si>
    <t>Barra redonda em aço SAE 1020 - D = 25,4 mm (1")</t>
  </si>
  <si>
    <t>M3947</t>
  </si>
  <si>
    <t>Tubo em aço - E = 3,00 mm e seção de 40 x 40 mm</t>
  </si>
  <si>
    <t>M3949</t>
  </si>
  <si>
    <t>Desmoldante para fôrmas metálicas</t>
  </si>
  <si>
    <t>M4413</t>
  </si>
  <si>
    <t>Arame E70S6 para solda MIG/MAG - D = 0,9 mm</t>
  </si>
  <si>
    <t>BDI Dif.:</t>
  </si>
  <si>
    <t>i</t>
  </si>
  <si>
    <t>TOTAL MATERIAL:</t>
  </si>
  <si>
    <t>Mão de obra</t>
  </si>
  <si>
    <t>TOTAL Mão de obra:</t>
  </si>
  <si>
    <t>1.3.21</t>
  </si>
  <si>
    <t>REVESTIMENTO CANAL</t>
  </si>
  <si>
    <t>CP</t>
  </si>
  <si>
    <t>ARRUMAR:</t>
  </si>
  <si>
    <t>1.1.2.8</t>
  </si>
  <si>
    <t>CHAPA DE ACO GROSSA, ASTM A36, E = 3/8 " (9,53 MM) 74,69 KG/M2 para fechamento dos poços, incluindo cantoneiras e chumbadores</t>
  </si>
  <si>
    <t>Comporta da Galeria, dimensões internas de 4 m de altura e 2,5 m de largura, com atuador eletrico e manual - BDI = 14,02</t>
  </si>
  <si>
    <t>Caixa de inspeção tipo solo em PVC com bocal interior quadrado articulado e borda exterior redonda Ø 300 x300mm para passeios e pisos sujeitos a carga pesada. ref: TEL-535, Termotécnica ou similar, inclusive escavação e reaterro.</t>
  </si>
  <si>
    <t>RVC</t>
  </si>
  <si>
    <t>CTRVV</t>
  </si>
  <si>
    <t>MARCA AMBIENTAL</t>
  </si>
  <si>
    <t>WEG</t>
  </si>
  <si>
    <t>MECATEL</t>
  </si>
  <si>
    <t>Data da cotação</t>
  </si>
  <si>
    <t xml:space="preserve"> Limpeza, desmatamento e destocamento de árvores com diâmetro até 15 cm, com trator de esteira</t>
  </si>
  <si>
    <t>Aluguel mensal container para escritório, dim. 6.00x2.40m, c/ banheiro (vaso+lavat+chuveiro e básc), incl. porta, 2 janelas, abert p/ ar cond., 2 pt iluminação, 2 tom. elét. e 1 tom.telef. Isolam.térmico(teto e paredes), piso em comp. Naval, cert. NR18, incl. laudo descontaminação - escritório obra e escritório fiscalização</t>
  </si>
  <si>
    <t>BUCHA DE NYLON SEM ABA S6, COM PARAFUSO DE 4,20 X 40 MM EM ACO ZINCADO COM  ROSCA SOBERBA, CABECA CHATA E FENDA PHILLIPS</t>
  </si>
  <si>
    <t>Fornecimento e instalação de Mangueira ORTAC 250 1/2" - Vermelha, para combustíveis, RA classe A</t>
  </si>
  <si>
    <t>Comporta do poço de bomba com abertura livre de 2,10m x 2,5 m, fixação químico, com atuador/redutor elétrico e manual. - BDI = 14,02</t>
  </si>
  <si>
    <t>WBX Racks</t>
  </si>
  <si>
    <t>Grade mecanizada e automatizada, retenção sólido grosseiro igual ou maior que 50 mm, 2,0 m largura e 3,5 m altura, inclinação 82°</t>
  </si>
  <si>
    <t>Grade mecanizada e automatizada, retenção sólido grosseiro igual ou maior que 50 mm, 2,0 m largura e 3,5 m altura, inclinação 82° - BDI = 14,02</t>
  </si>
  <si>
    <t>Cabo de par trançado blindado (F/UTP), categoria 6, ou superior, com condutores de cobre rígidos 24 AWG, uso indoor/outdoor ref: Furukawa ou similar</t>
  </si>
  <si>
    <t xml:space="preserve">TÉCNICO MECÂNICO (PLENO) </t>
  </si>
  <si>
    <t>ENGENHEIRO ELETRICISTA (SÊNIOR)</t>
  </si>
  <si>
    <t>ELETROTÉCNICO (PLENO)</t>
  </si>
  <si>
    <t>ENGENHEIRO MECÂNICO (SÊNIOR) - ENGENHEIRO CIVIL DE OBRA PLENO</t>
  </si>
  <si>
    <t>COORDENADOR GERAL - ENGENHEIRO CIVIL DE OBRA SENIOR</t>
  </si>
  <si>
    <t>Eletrocalha de chapa de aço galvanizada a quente, tipo C, perfurada, com tampa de pressão,  mão francesa e demais peças para fixação. Dimensões mínimas de 200x150mm.</t>
  </si>
  <si>
    <t>Disjuntor DR bipolar DIN 16A, 30mA</t>
  </si>
  <si>
    <t xml:space="preserve">Disjuntor DR bipolar DIN 16A, 30mA </t>
  </si>
  <si>
    <t>REGISTRO DE PRESSÃO BRUTO, LATÃO, ROSCÁVEL, 3/4", FORNECIDO E INSTALADO EM RAMAL DE ÁGUA. AF_12/2014</t>
  </si>
  <si>
    <t>Haste de  prolongamento com extremidades 
rosqueadas, diâmetro 1.1/6”, L=6000mm</t>
  </si>
  <si>
    <t>FKB</t>
  </si>
  <si>
    <t>Liflex</t>
  </si>
  <si>
    <t>OLEO DIESEL COMBUSTIVEL COMUM - BDI = 14,02</t>
  </si>
  <si>
    <t>1.3.22</t>
  </si>
  <si>
    <t>1.3.23</t>
  </si>
  <si>
    <t>1.3.22.1</t>
  </si>
  <si>
    <t>1.3.22.2</t>
  </si>
  <si>
    <t>1.3.22.3</t>
  </si>
  <si>
    <t>1.3.22.4</t>
  </si>
  <si>
    <t>1.3.23.1</t>
  </si>
  <si>
    <t>1.3.23.2</t>
  </si>
  <si>
    <t>1.3.23.3</t>
  </si>
  <si>
    <t>1.3.23.4</t>
  </si>
  <si>
    <t>1.3.23.5</t>
  </si>
  <si>
    <t>1.3.23.6</t>
  </si>
  <si>
    <t>1.3.23.7</t>
  </si>
  <si>
    <t>1.3.23.8</t>
  </si>
  <si>
    <t>1.3.23.9</t>
  </si>
  <si>
    <t>Fourserv</t>
  </si>
  <si>
    <t>Bztech</t>
  </si>
  <si>
    <t>Multialarmes</t>
  </si>
  <si>
    <t>Câmera IP Speed Dome 2MP com 37x de zoom, Resolução Full HD, com Análise inteligente de vídeo, Mapa de calor e detecção de face, alimentação: 24 Vac / 3 A, PoE+ (IEEE 802.3at), IP67 e IK10, ref: VIP 7237 SD INTELBRAS ou similar</t>
  </si>
  <si>
    <t>Câmera IP Dome, Resolução de 1 MP, Lente fixa de 2,8 mm, IR inteligente com alcance de 20 metros, Instalação interna ou externa, alimentação: 12 Vdc/PoE (802.3af), Ref: VIP S4020 G2 INTELBRAS ou similar</t>
  </si>
  <si>
    <t>Câmera IP Bullet 12MP, Zoom Motorizado, Inteligências de vídeo, Entrada e Saída de Alarme, Alimentação: 12 Vdc ou, PoE+ (IEEE 802.3at), IP67 e IK10, ref: VIP 71250 Z INTELBRAS ou similar</t>
  </si>
  <si>
    <t>Amazon</t>
  </si>
  <si>
    <t>Agrometal</t>
  </si>
  <si>
    <t>Leroy Merlyn</t>
  </si>
  <si>
    <t>Influx</t>
  </si>
  <si>
    <t>Escoramento metálico p/ valas, com pranchas metálicas de AZ 17-700 e longarinas e transversinas em perfis de aço a cada 3 metros, reaproveitamento : 10 vezes</t>
  </si>
  <si>
    <t>Cabo Fibra Optica Multimodo 4 fibras</t>
  </si>
  <si>
    <t>Unicaserv</t>
  </si>
  <si>
    <t>Wonder cabos</t>
  </si>
  <si>
    <t>ELETROCALHA PERFURADA GALVANIZADA À FOGO CHAPA 14 - 150 X 100 MM COM TAMPA, INCLUSIVE CONEXÃO E SUPORTE</t>
  </si>
  <si>
    <t>Terminais Tipo Cruz / Prensa em Latão Natural, ref: TEL-5099,  Termotécnica ou similar</t>
  </si>
  <si>
    <t>1.5.1.1</t>
  </si>
  <si>
    <t>1.5.1.2</t>
  </si>
  <si>
    <t>1.5.1.3</t>
  </si>
  <si>
    <t>1.5.1.4</t>
  </si>
  <si>
    <t>1.5.1.5</t>
  </si>
  <si>
    <t>1.5.1.5.1</t>
  </si>
  <si>
    <t>1.5.1.5.2</t>
  </si>
  <si>
    <t>1.5.1.5.3</t>
  </si>
  <si>
    <t>1.5.1.5.4</t>
  </si>
  <si>
    <t>1.5.1.5.5</t>
  </si>
  <si>
    <t>1.5.1.5.6</t>
  </si>
  <si>
    <t>1.5.1.5.7</t>
  </si>
  <si>
    <t>1.5.1.6</t>
  </si>
  <si>
    <t>1.5.1.6.1</t>
  </si>
  <si>
    <t>1.5.1.6.2</t>
  </si>
  <si>
    <t>1.5.2</t>
  </si>
  <si>
    <t>1.5.2.1</t>
  </si>
  <si>
    <t>1.5.2.1.1</t>
  </si>
  <si>
    <t>1.5.2.1.2</t>
  </si>
  <si>
    <t>1.5.2.1.3</t>
  </si>
  <si>
    <t>1.5.2.1.4</t>
  </si>
  <si>
    <t>1.5.2.2</t>
  </si>
  <si>
    <t>1.5.2.2.1</t>
  </si>
  <si>
    <t>1.5.2.2.2</t>
  </si>
  <si>
    <t>1.5.2.2.3</t>
  </si>
  <si>
    <t>1.5.2.3</t>
  </si>
  <si>
    <t>1.5.2.3.1</t>
  </si>
  <si>
    <t>1.5.2.3.2</t>
  </si>
  <si>
    <t>1.5.2.3.3</t>
  </si>
  <si>
    <t>1.5.2.3.4</t>
  </si>
  <si>
    <t>1.5.2.3.5</t>
  </si>
  <si>
    <t>1.5.2.3.6</t>
  </si>
  <si>
    <t>1.5.2.3.7</t>
  </si>
  <si>
    <t>1.5.2.3.8</t>
  </si>
  <si>
    <t>1.5.2.3.9</t>
  </si>
  <si>
    <t>1.5.2.3.10</t>
  </si>
  <si>
    <t>1.5.2.3.11</t>
  </si>
  <si>
    <t>1.5.2.3.12</t>
  </si>
  <si>
    <t>1.5.2.3.13</t>
  </si>
  <si>
    <t>1.5.2.3.14</t>
  </si>
  <si>
    <t>1.5.2.3.15</t>
  </si>
  <si>
    <t>1.5.2.3.16</t>
  </si>
  <si>
    <t>1.5.2.4</t>
  </si>
  <si>
    <t>1.5.2.4.1</t>
  </si>
  <si>
    <t>1.5.2.4.2</t>
  </si>
  <si>
    <t>1.5.2.4.3</t>
  </si>
  <si>
    <t>1.5.2.4.4</t>
  </si>
  <si>
    <t>1.5.2.4.5</t>
  </si>
  <si>
    <t>1.5.2.4.6</t>
  </si>
  <si>
    <t>1.5.2.4.7</t>
  </si>
  <si>
    <t>1.5.2.4.8</t>
  </si>
  <si>
    <t>1.5.2.4.10</t>
  </si>
  <si>
    <t>1.5.2.4.11</t>
  </si>
  <si>
    <t>1.5.2.4.12</t>
  </si>
  <si>
    <t>1.5.2.4.13</t>
  </si>
  <si>
    <t>1.5.2.4.14</t>
  </si>
  <si>
    <t>1.5.2.4.15</t>
  </si>
  <si>
    <t>1.5.2.5</t>
  </si>
  <si>
    <t>1.5.2.5.1</t>
  </si>
  <si>
    <t>1.5.2.5.2</t>
  </si>
  <si>
    <t>1.5.2.5.3</t>
  </si>
  <si>
    <t>1.5.2.5.4</t>
  </si>
  <si>
    <t>1.5.2.5.5</t>
  </si>
  <si>
    <t>1.5.2.5.6</t>
  </si>
  <si>
    <t>1.5.2.5.7</t>
  </si>
  <si>
    <t>1.5.2.5.8</t>
  </si>
  <si>
    <t>1.5.2.5.9</t>
  </si>
  <si>
    <t>1.5.2.6</t>
  </si>
  <si>
    <t>1.5.2.6.1</t>
  </si>
  <si>
    <t>1.5.2.6.2</t>
  </si>
  <si>
    <t>1.5.2.6.3</t>
  </si>
  <si>
    <t>1.5.2.6.4</t>
  </si>
  <si>
    <t>1.5.2.6.5</t>
  </si>
  <si>
    <t>1.5.2.6.6</t>
  </si>
  <si>
    <t>1.5.2.6.7</t>
  </si>
  <si>
    <t>1.5.2.7</t>
  </si>
  <si>
    <t>1.5.2.7.1</t>
  </si>
  <si>
    <t>1.5.2.7.2</t>
  </si>
  <si>
    <t>1.5.2.7.3</t>
  </si>
  <si>
    <t>1.5.2.7.4</t>
  </si>
  <si>
    <t>1.5.2.7.5</t>
  </si>
  <si>
    <t>1.5.2.7.6</t>
  </si>
  <si>
    <t>1.5.2.7.7</t>
  </si>
  <si>
    <t>1.5.2.7.8</t>
  </si>
  <si>
    <t>1.5.2.7.9</t>
  </si>
  <si>
    <t>1.5.2.7.10</t>
  </si>
  <si>
    <t>1.5.2.7.11</t>
  </si>
  <si>
    <t>1.5.2.8</t>
  </si>
  <si>
    <t>1.5.2.8.1</t>
  </si>
  <si>
    <t>1.5.2.8.2</t>
  </si>
  <si>
    <t>1.5.2.8.3</t>
  </si>
  <si>
    <t>1.5.2.8.4</t>
  </si>
  <si>
    <t>1.5.2.8.5</t>
  </si>
  <si>
    <t>1.5.2.8.6</t>
  </si>
  <si>
    <t>1.5.2.8.7</t>
  </si>
  <si>
    <t>1.5.3</t>
  </si>
  <si>
    <t>1.5.3.1</t>
  </si>
  <si>
    <t>1.5.3.2</t>
  </si>
  <si>
    <t>1.5.3.3</t>
  </si>
  <si>
    <t>1.5.3.4</t>
  </si>
  <si>
    <t>1.5.3.5</t>
  </si>
  <si>
    <t>1.5.3.6</t>
  </si>
  <si>
    <t>1.5.3.7</t>
  </si>
  <si>
    <t>1.5.3.8</t>
  </si>
  <si>
    <t>1.5.3.9</t>
  </si>
  <si>
    <t>1.5.3.10</t>
  </si>
  <si>
    <t>1.5.3.11</t>
  </si>
  <si>
    <t>1.5.3.12</t>
  </si>
  <si>
    <t>1.5.3.13</t>
  </si>
  <si>
    <t>1.5.3.14</t>
  </si>
  <si>
    <t>1.5.3.15</t>
  </si>
  <si>
    <t>1.5.3.16</t>
  </si>
  <si>
    <t>1.5.4</t>
  </si>
  <si>
    <t>1.5.4.1</t>
  </si>
  <si>
    <t>1.5.4.2</t>
  </si>
  <si>
    <t>1.5.4.3</t>
  </si>
  <si>
    <t>1.5.4.4</t>
  </si>
  <si>
    <t>1.5.4.5</t>
  </si>
  <si>
    <t>1.5.4.6</t>
  </si>
  <si>
    <t>1.5.4.7</t>
  </si>
  <si>
    <t>1.5.4.8</t>
  </si>
  <si>
    <t>1.5.4.9</t>
  </si>
  <si>
    <t>1.5.4.10</t>
  </si>
  <si>
    <t>1.5.4.11</t>
  </si>
  <si>
    <t>1.5.4.12</t>
  </si>
  <si>
    <t>1.5.4.13</t>
  </si>
  <si>
    <t>1.5.4.14</t>
  </si>
  <si>
    <t>1.5.4.16</t>
  </si>
  <si>
    <t>1.5.4.17</t>
  </si>
  <si>
    <t>1.5.4.18</t>
  </si>
  <si>
    <t>1.5.4.19</t>
  </si>
  <si>
    <t>1.5.4.20</t>
  </si>
  <si>
    <t>1.5.4.21</t>
  </si>
  <si>
    <t>1.5.4.22</t>
  </si>
  <si>
    <t>1.5.5</t>
  </si>
  <si>
    <t>1.5.5.1</t>
  </si>
  <si>
    <t>1.5.5.2</t>
  </si>
  <si>
    <t>1.5.5.3</t>
  </si>
  <si>
    <t>1.5.5.4</t>
  </si>
  <si>
    <t>1.5.5.5</t>
  </si>
  <si>
    <t>1.5.5.6</t>
  </si>
  <si>
    <t>1.5.5.7</t>
  </si>
  <si>
    <t>1.5.5.8</t>
  </si>
  <si>
    <t>1.5.5.9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</si>
  <si>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</si>
  <si>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</si>
  <si>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</si>
  <si>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</si>
  <si>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</si>
  <si>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</si>
  <si>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</si>
  <si>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</si>
  <si>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</si>
  <si>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</si>
  <si>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</si>
  <si>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</si>
  <si>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</si>
  <si>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</si>
  <si>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</si>
  <si>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</si>
  <si>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</si>
  <si>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</si>
  <si>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</si>
  <si>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</si>
  <si>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</si>
  <si>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</si>
  <si>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</si>
  <si>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1.6.1.7</t>
  </si>
  <si>
    <t>1.6.2.9</t>
  </si>
  <si>
    <t>1.6.3.2.1</t>
  </si>
  <si>
    <t>1.6.3.2.2</t>
  </si>
  <si>
    <t>1.6.3.2.3</t>
  </si>
  <si>
    <t>1.6.3.2.4</t>
  </si>
  <si>
    <t>1.6.3.2.5</t>
  </si>
  <si>
    <t>1.6.3.2.6</t>
  </si>
  <si>
    <t>1.6.3.2.7</t>
  </si>
  <si>
    <t>1.6.3.2.8</t>
  </si>
  <si>
    <t>1.6.3.2.9</t>
  </si>
  <si>
    <t>1.6.3.2.10</t>
  </si>
  <si>
    <t>CLASSE</t>
  </si>
  <si>
    <t>% VALOR</t>
  </si>
  <si>
    <t>Mufla para cabo 25/120mm² - 12/20 kv - Interno/Externo</t>
  </si>
  <si>
    <t>Area</t>
  </si>
  <si>
    <t>Eletrocalha metálica lisa, galvanizada à fogo, 150 x 150 x 3000 mm - Coeficiente modificado considerando a seção modificada de 200x150</t>
  </si>
  <si>
    <t>SUDESTE</t>
  </si>
  <si>
    <t>Xylem</t>
  </si>
  <si>
    <t>SEGURILUZ</t>
  </si>
  <si>
    <t>SOLARLED</t>
  </si>
  <si>
    <t>AGROMETAL</t>
  </si>
  <si>
    <t>Ilha ambiental</t>
  </si>
  <si>
    <t>Caixa de equipotencialização em aço 400x400x155mm, para embutir com tampa, com 11 terminais, ref:TEL-900 ou similar (SPDA)</t>
  </si>
  <si>
    <t xml:space="preserve"> Caixa de equipotencialização 400x400x155mm – Em Aço ref: TEL-900, Termotécnica ou similar.</t>
  </si>
  <si>
    <t>Caixa de equipotencialização em aço 200x200x90mm, para embutir com tampa, com 9 terminais, ref:TEL-901 ou similar (SPDA)</t>
  </si>
  <si>
    <t>Conector cabo-haste em bronze natural para 2 cabos cobre de 16mm² a 70mm² com grampo "U" e porcas de aço galv.Ref:TEL-580 ou similar</t>
  </si>
  <si>
    <t>Caixa de inspeção tipo solo em PVC com bocal interior quadrado articulado e borda exterior redonda Ø 300 x300mm para passeios e pisos sujeitos a carga pesada. ref: TEL-535, Termotécnica ou similar, inclusive escavação e reaterro</t>
  </si>
  <si>
    <t>Despurifil</t>
  </si>
  <si>
    <t>TERMOTÉCNICA</t>
  </si>
  <si>
    <t>Estaca prancha metálica (quantidade considerando 10% de perdas)</t>
  </si>
  <si>
    <t>Cotações</t>
  </si>
  <si>
    <t>MINC</t>
  </si>
  <si>
    <t>HOMESEC</t>
  </si>
  <si>
    <t>PORTAL DAS CÂMERAS.COM</t>
  </si>
  <si>
    <t>LOJA MUNDI</t>
  </si>
  <si>
    <t>VITRIMIX DIGITAL</t>
  </si>
  <si>
    <t>NEGATIVA POR EMAIL</t>
  </si>
  <si>
    <t>Eletseg</t>
  </si>
  <si>
    <t>Conduscamp</t>
  </si>
  <si>
    <t>Veneza construção</t>
  </si>
  <si>
    <t>AZTech</t>
  </si>
  <si>
    <t>Condulete de alumínio 4X2”, furos 1”</t>
  </si>
  <si>
    <t>Espelho 4" x 2" com 2 conectores RJ 45 fêmea CAT. 6</t>
  </si>
  <si>
    <t>Gravador digital de vídeo em rede para até 16 câmeras IP em Full HD a 30 FPS 1 interface de rede Gigabit Ethernet, 16 portas PoE 802.3at, 4 entradas de alarme, Reconhecimento automático das câmeras Ips, HD interno de, no mínimo, 1Tb, Fonte interna 100-240 Vac. 50/60 Hz, ref: NVD 3116 P INTELBRAS ou similar</t>
  </si>
  <si>
    <t>Connect Vision</t>
  </si>
  <si>
    <t>WA Distribuidora de Tecnologia</t>
  </si>
  <si>
    <t>Mercado Livre</t>
  </si>
  <si>
    <t>SustentaLed</t>
  </si>
  <si>
    <t>EletriSound</t>
  </si>
  <si>
    <t>Equipamento de içamento: Monovia em perfil metálico com talha elétrica com trole elétrico, carga = 5.000 kg  - BDI = 14,02</t>
  </si>
  <si>
    <t>COMP-01</t>
  </si>
  <si>
    <t>COMP-02</t>
  </si>
  <si>
    <t>COMP-03</t>
  </si>
  <si>
    <t>COMP-04</t>
  </si>
  <si>
    <t>COMP-05</t>
  </si>
  <si>
    <t>COMP-06</t>
  </si>
  <si>
    <t>COMP-07</t>
  </si>
  <si>
    <t>COMP-08</t>
  </si>
  <si>
    <t>COMP-09</t>
  </si>
  <si>
    <t>COMP-10</t>
  </si>
  <si>
    <t>COMP-11</t>
  </si>
  <si>
    <t>COMP-12</t>
  </si>
  <si>
    <t>COMP-13</t>
  </si>
  <si>
    <t>COMP-14</t>
  </si>
  <si>
    <t>COMP-15</t>
  </si>
  <si>
    <t>COMP-16</t>
  </si>
  <si>
    <t>COMP-17</t>
  </si>
  <si>
    <t>COMP-18</t>
  </si>
  <si>
    <t>COMP-19</t>
  </si>
  <si>
    <t>COMP-20</t>
  </si>
  <si>
    <t>COMP-21</t>
  </si>
  <si>
    <t>COMP-22</t>
  </si>
  <si>
    <t>COMP-23</t>
  </si>
  <si>
    <t>COMP-24</t>
  </si>
  <si>
    <t>COMP-25</t>
  </si>
  <si>
    <t>COMP-26</t>
  </si>
  <si>
    <t>COMP-27</t>
  </si>
  <si>
    <t>COMP-28</t>
  </si>
  <si>
    <t>COMP-29</t>
  </si>
  <si>
    <t>COMP-30</t>
  </si>
  <si>
    <t>COMP-31</t>
  </si>
  <si>
    <t>COMP-32</t>
  </si>
  <si>
    <t>COMP-33</t>
  </si>
  <si>
    <t>COMP-34</t>
  </si>
  <si>
    <t>COMP-35</t>
  </si>
  <si>
    <t>COMP-36</t>
  </si>
  <si>
    <t>COMP-37</t>
  </si>
  <si>
    <t>COMP-38</t>
  </si>
  <si>
    <t>COMP-39</t>
  </si>
  <si>
    <t>COMP-40</t>
  </si>
  <si>
    <t>COMP-41</t>
  </si>
  <si>
    <t>COMP-42</t>
  </si>
  <si>
    <t>COMP-43</t>
  </si>
  <si>
    <t>COMP-44</t>
  </si>
  <si>
    <t>COMP-45</t>
  </si>
  <si>
    <t>COMP-46</t>
  </si>
  <si>
    <t>COMP-47</t>
  </si>
  <si>
    <t>COMP-49</t>
  </si>
  <si>
    <t>COMP-50</t>
  </si>
  <si>
    <t>COMP-51</t>
  </si>
  <si>
    <t>COMP-52</t>
  </si>
  <si>
    <t>COMP-53</t>
  </si>
  <si>
    <t>COMP-54</t>
  </si>
  <si>
    <t>COMP-55</t>
  </si>
  <si>
    <t>COMP-56</t>
  </si>
  <si>
    <t>COMP-57</t>
  </si>
  <si>
    <t>COMP-58</t>
  </si>
  <si>
    <t>COMP-59</t>
  </si>
  <si>
    <t>COMP-60</t>
  </si>
  <si>
    <t>COMP-61</t>
  </si>
  <si>
    <t>COMP-62</t>
  </si>
  <si>
    <t>COMP-63</t>
  </si>
  <si>
    <t>COMP-64</t>
  </si>
  <si>
    <t>COMP-65</t>
  </si>
  <si>
    <t>COMP-66</t>
  </si>
  <si>
    <t>COMP-67</t>
  </si>
  <si>
    <t>COMP-68</t>
  </si>
  <si>
    <t>COMP-69</t>
  </si>
  <si>
    <t>COMP-70</t>
  </si>
  <si>
    <t>COMP-71</t>
  </si>
  <si>
    <t>COMP-72</t>
  </si>
  <si>
    <t>COMP-73</t>
  </si>
  <si>
    <t>COMP-74</t>
  </si>
  <si>
    <t>COMP-75</t>
  </si>
  <si>
    <t>COMP-77</t>
  </si>
  <si>
    <t>COMP-78</t>
  </si>
  <si>
    <t>COMP-79</t>
  </si>
  <si>
    <t>COMP-80</t>
  </si>
  <si>
    <t>COMP-81</t>
  </si>
  <si>
    <t>COMP-82</t>
  </si>
  <si>
    <t>COMP-83</t>
  </si>
  <si>
    <t>COMP-84</t>
  </si>
  <si>
    <t>COMP-85</t>
  </si>
  <si>
    <t>COMP-86</t>
  </si>
  <si>
    <t>COMP-87</t>
  </si>
  <si>
    <t>Itens de transporte</t>
  </si>
  <si>
    <t>Equipamento de içamento: Monovia em perfil metálico com talha elétrica com trole elétrico, carga = 5.000 kg (considerando 5 dias de montagem)</t>
  </si>
  <si>
    <t>Tanque metálico horizontal 1,5 M3</t>
  </si>
  <si>
    <t>A B CAVALCANTI RESERVATÓRIOS</t>
  </si>
  <si>
    <t>Comporta do poço de bomba com abertura livre de 2,10 m x 2,50 m, fixação químico, com atuador/redutor elétrico e manual</t>
  </si>
  <si>
    <t>Comporta da Galeria dimensões internas de 4,0 m de altura e 2,5m de largura, fixação químico, com atuador/redutor elétrico e manual</t>
  </si>
  <si>
    <t>Válvula flap – PN 10, flange na classe K7, PN 10, NBR 7675</t>
  </si>
  <si>
    <t>GRUPO GERADOR C18 – EM CARENAGEM ACÚSTICA 82 dB (A) @ 1,5 m – 938kVA / 750kW – 850kVA / 680kW – 440/254V V, COM DISJUNTOR DE PROTEÇÃO MANUAL E PAINEL DE COMANDO EM CP 4., OU SIMILAR</t>
  </si>
  <si>
    <t>Mangueira ORTAC 250  1/2"- Vermelha, para combustíveis, RA classe A, ou similar</t>
  </si>
  <si>
    <t>DIO 24FO Distribuidor interno óptico SC MM 62.5/125 gaveta 19'' 1U, ou similar</t>
  </si>
  <si>
    <t>CABO SINAL 2PARES 4X1,50 (DRENO)FITA AL PRETO PAN ELETRIC, OU SIMILAR</t>
  </si>
  <si>
    <t>Conector TEL-736 com saída para aterramento</t>
  </si>
  <si>
    <t>Conector x TEL-6945, ou similar</t>
  </si>
  <si>
    <t>Terminal pressão com 4 parafusos 35 mm TEL-5099, ou similar</t>
  </si>
  <si>
    <t>Lâmpada LED 12 W, 1000 lúmens, E27</t>
  </si>
  <si>
    <t>Lâmpada LED 23 W, 3000 lúmens, E27</t>
  </si>
  <si>
    <t>Destinação Final de Resíduos Classe II B em aterro sanitário controlado</t>
  </si>
  <si>
    <t>Rod</t>
  </si>
  <si>
    <t>CÉLULAS PARA FÓRMULA:</t>
  </si>
  <si>
    <t>R$ SEM BDI</t>
  </si>
  <si>
    <t xml:space="preserve"> CABO INVERSOR DE FREQUENCIA 1KV 3X 150MM+ 95MM EPR FLEXÍVEL</t>
  </si>
  <si>
    <t>ELETRODUTO DE AÇO GALVANIZADO 3M (TIPO: PESADO/ DIÂMETRO: 2")</t>
  </si>
  <si>
    <t>Aureon</t>
  </si>
  <si>
    <t>Conversor de mídia PoE 2 km 100 Base-FX para 10/100 Base-TX</t>
  </si>
  <si>
    <t xml:space="preserve">Atera </t>
  </si>
  <si>
    <t>Scarcom</t>
  </si>
  <si>
    <t>NETCOMPUTADORES</t>
  </si>
  <si>
    <t>Bomba submersível, Q=2,5m³/s, com descarga entre flanges, coluna de descarga vertical com DN 1200mm e flange de saída para Linha de recalque na classe K7, PN 10, NBR 7675, incluindo frete</t>
  </si>
  <si>
    <t>COMP-76</t>
  </si>
  <si>
    <t>PCI.817.01 - CUSTO DE COMPOSIÇÕES - SINTÉTICO                                               DATA DE EMISSÃO: 16/10/2023 23:23:16            DATA DE RT: 16/10/2023</t>
  </si>
  <si>
    <t>ABRANGÊNCIA : NACIONAL                                              LOCALIDADE  : VITORIA                                                                                                             DATA DE PREÇO   : 09/2023 REFERÊNCIA COLETA : MEDIANO</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</si>
  <si>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</si>
  <si>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</si>
  <si>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</si>
  <si>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</si>
  <si>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</si>
  <si>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</si>
  <si>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</si>
  <si>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</si>
  <si>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</si>
  <si>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</si>
  <si>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</si>
  <si>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</si>
  <si>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</si>
  <si>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</si>
  <si>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</si>
  <si>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</si>
  <si>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</si>
  <si>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</si>
  <si>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</si>
  <si>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</si>
  <si>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</si>
  <si>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</si>
  <si>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</si>
  <si>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</si>
  <si>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</si>
  <si>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</si>
  <si>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</si>
  <si>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</si>
  <si>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</si>
  <si>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</si>
  <si>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</si>
  <si>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</si>
  <si>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</si>
  <si>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</si>
  <si>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</si>
  <si>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</si>
  <si>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</si>
  <si>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</si>
  <si>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</si>
  <si>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</si>
  <si>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</si>
  <si>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</si>
  <si>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</si>
  <si>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</si>
  <si>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</si>
  <si>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</si>
  <si>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</si>
  <si>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</si>
  <si>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</si>
  <si>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</si>
  <si>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</si>
  <si>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</si>
  <si>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</si>
  <si>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</si>
  <si>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</si>
  <si>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</si>
  <si>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</si>
  <si>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</si>
  <si>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</si>
  <si>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</si>
  <si>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</si>
  <si>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</si>
  <si>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</si>
  <si>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</si>
  <si>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</si>
  <si>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</si>
  <si>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</si>
  <si>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</si>
  <si>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</si>
  <si>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</si>
  <si>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</si>
  <si>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</si>
  <si>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</si>
  <si>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</si>
  <si>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</si>
  <si>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</si>
  <si>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</si>
  <si>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</si>
  <si>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</si>
  <si>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</si>
  <si>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</si>
  <si>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</si>
  <si>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</si>
  <si>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</si>
  <si>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</si>
  <si>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</si>
  <si>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</si>
  <si>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</si>
  <si>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</si>
  <si>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</si>
  <si>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</si>
  <si>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</si>
  <si>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</si>
  <si>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</si>
  <si>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</si>
  <si>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</si>
  <si>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</si>
  <si>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</si>
  <si>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</si>
  <si>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</si>
  <si>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</si>
  <si>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</si>
  <si>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</si>
  <si>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</si>
  <si>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</si>
  <si>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</si>
  <si>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</si>
  <si>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</si>
  <si>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</si>
  <si>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</si>
  <si>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</si>
  <si>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</si>
  <si>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</si>
  <si>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</si>
  <si>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</si>
  <si>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</si>
  <si>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</si>
  <si>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</si>
  <si>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</si>
  <si>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</si>
  <si>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</si>
  <si>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</si>
  <si>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</si>
  <si>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</si>
  <si>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</si>
  <si>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</si>
  <si>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</si>
  <si>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</si>
  <si>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</si>
  <si>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</si>
  <si>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</si>
  <si>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</si>
  <si>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</si>
  <si>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</si>
  <si>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</si>
  <si>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</si>
  <si>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</si>
  <si>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</si>
  <si>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</si>
  <si>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</si>
  <si>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</si>
  <si>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</si>
  <si>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</si>
  <si>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</si>
  <si>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</si>
  <si>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</si>
  <si>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</si>
  <si>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</si>
  <si>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</si>
  <si>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</si>
  <si>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</si>
  <si>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</si>
  <si>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</si>
  <si>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</si>
  <si>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</si>
  <si>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</si>
  <si>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</si>
  <si>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</si>
  <si>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</si>
  <si>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</si>
  <si>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</si>
  <si>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</si>
  <si>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</si>
  <si>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</si>
  <si>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</si>
  <si>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</si>
  <si>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</si>
  <si>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</si>
  <si>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</si>
  <si>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</si>
  <si>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</si>
  <si>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</si>
  <si>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</si>
  <si>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</si>
  <si>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</si>
  <si>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</si>
  <si>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</si>
  <si>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</si>
  <si>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</si>
  <si>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</si>
  <si>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</si>
  <si>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</si>
  <si>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</si>
  <si>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</si>
  <si>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</si>
  <si>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</si>
  <si>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</si>
  <si>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</si>
  <si>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</si>
  <si>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</si>
  <si>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</si>
  <si>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</si>
  <si>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</si>
  <si>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</si>
  <si>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</si>
  <si>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</si>
  <si>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</si>
  <si>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</si>
  <si>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</si>
  <si>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</si>
  <si>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</si>
  <si>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</si>
  <si>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</si>
  <si>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</si>
  <si>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</si>
  <si>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</si>
  <si>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</si>
  <si>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</si>
  <si>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</si>
  <si>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</si>
  <si>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</si>
  <si>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</si>
  <si>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</si>
  <si>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</si>
  <si>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</si>
  <si>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</si>
  <si>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</si>
  <si>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</si>
  <si>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</si>
  <si>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</si>
  <si>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</si>
  <si>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</si>
  <si>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</si>
  <si>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</si>
  <si>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</si>
  <si>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</si>
  <si>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</si>
  <si>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</si>
  <si>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</si>
  <si>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</si>
  <si>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</si>
  <si>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</si>
  <si>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</si>
  <si>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</si>
  <si>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</si>
  <si>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</si>
  <si>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</si>
  <si>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</si>
  <si>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</si>
  <si>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</si>
  <si>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</si>
  <si>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</si>
  <si>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</si>
  <si>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</si>
  <si>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</si>
  <si>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</si>
  <si>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</si>
  <si>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</si>
  <si>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</si>
  <si>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</si>
  <si>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</si>
  <si>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</si>
  <si>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</si>
  <si>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</si>
  <si>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</si>
  <si>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</si>
  <si>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</si>
  <si>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</si>
  <si>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</si>
  <si>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</si>
  <si>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</si>
  <si>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</si>
  <si>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</si>
  <si>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</si>
  <si>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</si>
  <si>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</si>
  <si>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</si>
  <si>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</si>
  <si>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</si>
  <si>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</si>
  <si>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</si>
  <si>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</si>
  <si>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</si>
  <si>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</si>
  <si>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</si>
  <si>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</si>
  <si>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</si>
  <si>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</si>
  <si>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</si>
  <si>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</si>
  <si>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</si>
  <si>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</si>
  <si>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</si>
  <si>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</si>
  <si>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</si>
  <si>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</si>
  <si>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</si>
  <si>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</si>
  <si>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</si>
  <si>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</si>
  <si>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</si>
  <si>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</si>
  <si>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</si>
  <si>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</si>
  <si>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</si>
  <si>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</si>
  <si>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</si>
  <si>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</si>
  <si>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</si>
  <si>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</si>
  <si>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</si>
  <si>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</si>
  <si>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</si>
  <si>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</si>
  <si>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</si>
  <si>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</si>
  <si>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OBS: TRANSFORMAR OS CÓDIGOS EM NÚMERO</t>
  </si>
  <si>
    <t>OBS:</t>
  </si>
  <si>
    <t>Data Base:</t>
  </si>
  <si>
    <t>Local: BAIRRO PONTAL DAS GARÇAS, VILA VELHA-ES</t>
  </si>
  <si>
    <t>PLANILHA ORÇAMENTÁRIA</t>
  </si>
  <si>
    <t xml:space="preserve">        PRECOS DE INSUMOS</t>
  </si>
  <si>
    <t>MES DE COLETA: 09/2023</t>
  </si>
  <si>
    <t xml:space="preserve">  PRECO MEDIANO 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</si>
  <si>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</si>
  <si>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</si>
  <si>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</si>
  <si>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</si>
  <si>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</si>
  <si>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</si>
  <si>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</si>
  <si>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</si>
  <si>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</si>
  <si>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</si>
  <si>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</si>
  <si>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</si>
  <si>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</si>
  <si>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</si>
  <si>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</si>
  <si>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</si>
  <si>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</si>
  <si>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</si>
  <si>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</si>
  <si>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</si>
  <si>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</si>
  <si>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</si>
  <si>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</si>
  <si>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</si>
  <si>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</si>
  <si>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</si>
  <si>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</si>
  <si>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</si>
  <si>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</si>
  <si>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</si>
  <si>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</si>
  <si>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</si>
  <si>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</si>
  <si>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</si>
  <si>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</si>
  <si>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</si>
  <si>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</si>
  <si>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</si>
  <si>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</si>
  <si>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</si>
  <si>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</si>
  <si>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</si>
  <si>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</si>
  <si>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</si>
  <si>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</si>
  <si>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</si>
  <si>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</si>
  <si>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</si>
  <si>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</si>
  <si>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</si>
  <si>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</si>
  <si>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</si>
  <si>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</si>
  <si>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</si>
  <si>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</si>
  <si>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</si>
  <si>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</si>
  <si>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</si>
  <si>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</si>
  <si>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</si>
  <si>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</si>
  <si>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</si>
  <si>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</si>
  <si>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</si>
  <si>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</si>
  <si>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</si>
  <si>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</si>
  <si>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</si>
  <si>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</si>
  <si>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</si>
  <si>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</si>
  <si>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</si>
  <si>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</si>
  <si>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</si>
  <si>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</si>
  <si>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</si>
  <si>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</si>
  <si>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</si>
  <si>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</si>
  <si>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</si>
  <si>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</si>
  <si>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</si>
  <si>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</si>
  <si>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</si>
  <si>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</si>
  <si>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</si>
  <si>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</si>
  <si>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</si>
  <si>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</si>
  <si>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</si>
  <si>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</si>
  <si>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</si>
  <si>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</si>
  <si>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</si>
  <si>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</si>
  <si>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</si>
  <si>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</si>
  <si>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</si>
  <si>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</si>
  <si>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</si>
  <si>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</si>
  <si>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</si>
  <si>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</si>
  <si>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</si>
  <si>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</si>
  <si>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</si>
  <si>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</si>
  <si>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</si>
  <si>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</si>
  <si>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</si>
  <si>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</si>
  <si>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</si>
  <si>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</si>
  <si>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</si>
  <si>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</si>
  <si>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</si>
  <si>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</si>
  <si>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</si>
  <si>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</si>
  <si>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</si>
  <si>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</si>
  <si>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</si>
  <si>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</si>
  <si>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</si>
  <si>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</si>
  <si>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</si>
  <si>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</si>
  <si>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</si>
  <si>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</si>
  <si>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</si>
  <si>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</si>
  <si>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</si>
  <si>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</si>
  <si>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</si>
  <si>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</si>
  <si>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</si>
  <si>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</si>
  <si>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</si>
  <si>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</si>
  <si>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</si>
  <si>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</si>
  <si>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</si>
  <si>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</si>
  <si>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</si>
  <si>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</si>
  <si>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</si>
  <si>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</si>
  <si>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</si>
  <si>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</si>
  <si>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</si>
  <si>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</si>
  <si>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</si>
  <si>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</si>
  <si>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</si>
  <si>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</si>
  <si>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</si>
  <si>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</si>
  <si>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</si>
  <si>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</si>
  <si>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</si>
  <si>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</si>
  <si>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</si>
  <si>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</si>
  <si>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</si>
  <si>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</si>
  <si>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</si>
  <si>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</si>
  <si>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</si>
  <si>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</si>
  <si>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</si>
  <si>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</si>
  <si>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</si>
  <si>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</si>
  <si>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</si>
  <si>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</si>
  <si>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</si>
  <si>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</si>
  <si>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</si>
  <si>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</si>
  <si>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</si>
  <si>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</si>
  <si>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</si>
  <si>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</si>
  <si>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</si>
  <si>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</si>
  <si>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</si>
  <si>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</si>
  <si>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</si>
  <si>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</si>
  <si>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</si>
  <si>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</si>
  <si>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</si>
  <si>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</si>
  <si>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</si>
  <si>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</si>
  <si>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</si>
  <si>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</si>
  <si>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</si>
  <si>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</si>
  <si>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</si>
  <si>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</si>
  <si>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</si>
  <si>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</si>
  <si>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</si>
  <si>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</si>
  <si>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</si>
  <si>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</si>
  <si>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</si>
  <si>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</si>
  <si>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</si>
  <si>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</si>
  <si>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</si>
  <si>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</si>
  <si>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</si>
  <si>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</si>
  <si>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</si>
  <si>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</si>
  <si>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</si>
  <si>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</si>
  <si>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</si>
  <si>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</si>
  <si>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</si>
  <si>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</si>
  <si>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</si>
  <si>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</si>
  <si>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</si>
  <si>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</si>
  <si>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</si>
  <si>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</si>
  <si>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</si>
  <si>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</si>
  <si>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</si>
  <si>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</si>
  <si>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</si>
  <si>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</si>
  <si>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</si>
  <si>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</si>
  <si>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</si>
  <si>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</si>
  <si>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</si>
  <si>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</si>
  <si>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</si>
  <si>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</si>
  <si>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</si>
  <si>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</si>
  <si>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</si>
  <si>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</si>
  <si>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</si>
  <si>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</si>
  <si>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</si>
  <si>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</si>
  <si>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</si>
  <si>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</si>
  <si>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</si>
  <si>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</si>
  <si>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</si>
  <si>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</si>
  <si>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</si>
  <si>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</si>
  <si>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</si>
  <si>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</si>
  <si>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</si>
  <si>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</si>
  <si>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</si>
  <si>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</si>
  <si>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</si>
  <si>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</si>
  <si>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</si>
  <si>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</si>
  <si>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</si>
  <si>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</si>
  <si>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</si>
  <si>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</si>
  <si>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</si>
  <si>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</si>
  <si>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</si>
  <si>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</si>
  <si>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</si>
  <si>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</si>
  <si>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</si>
  <si>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</si>
  <si>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</si>
  <si>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</si>
  <si>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</si>
  <si>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</si>
  <si>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</si>
  <si>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</si>
  <si>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</si>
  <si>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</si>
  <si>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</si>
  <si>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</si>
  <si>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</si>
  <si>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</si>
  <si>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</si>
  <si>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</si>
  <si>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</si>
  <si>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</si>
  <si>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</si>
  <si>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</si>
  <si>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</si>
  <si>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</si>
  <si>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</si>
  <si>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</si>
  <si>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</si>
  <si>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</si>
  <si>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</si>
  <si>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</si>
  <si>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</si>
  <si>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</si>
  <si>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</si>
  <si>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</si>
  <si>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</si>
  <si>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</si>
  <si>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</si>
  <si>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</si>
  <si>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</si>
  <si>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</si>
  <si>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</si>
  <si>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</si>
  <si>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</si>
  <si>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</si>
  <si>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</si>
  <si>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</si>
  <si>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</si>
  <si>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</si>
  <si>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</si>
  <si>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</si>
  <si>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</si>
  <si>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</si>
  <si>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</si>
  <si>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</si>
  <si>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</si>
  <si>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</si>
  <si>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</si>
  <si>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</si>
  <si>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PAISAGISTA</t>
  </si>
  <si>
    <t>ARQUITETO PAISAGISTA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</si>
  <si>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</si>
  <si>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</si>
  <si>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</si>
  <si>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</si>
  <si>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</si>
  <si>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</si>
  <si>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</si>
  <si>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</si>
  <si>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</si>
  <si>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</si>
  <si>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</si>
  <si>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</si>
  <si>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</si>
  <si>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</si>
  <si>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</si>
  <si>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</si>
  <si>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</si>
  <si>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</si>
  <si>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</si>
  <si>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</si>
  <si>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</si>
  <si>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</si>
  <si>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</si>
  <si>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</si>
  <si>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</si>
  <si>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</si>
  <si>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</si>
  <si>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</si>
  <si>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</si>
  <si>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</si>
  <si>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</si>
  <si>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</si>
  <si>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</si>
  <si>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</si>
  <si>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</si>
  <si>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</si>
  <si>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</si>
  <si>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</si>
  <si>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</si>
  <si>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</si>
  <si>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</si>
  <si>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</si>
  <si>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</si>
  <si>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</si>
  <si>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</si>
  <si>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</si>
  <si>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</si>
  <si>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</si>
  <si>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</si>
  <si>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</si>
  <si>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</si>
  <si>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</si>
  <si>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</si>
  <si>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</si>
  <si>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</si>
  <si>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</si>
  <si>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</si>
  <si>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</si>
  <si>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</si>
  <si>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</si>
  <si>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</si>
  <si>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</si>
  <si>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</si>
  <si>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</si>
  <si>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</si>
  <si>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</si>
  <si>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</si>
  <si>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</si>
  <si>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</si>
  <si>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</si>
  <si>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</si>
  <si>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</si>
  <si>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</si>
  <si>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</si>
  <si>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</si>
  <si>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</si>
  <si>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</si>
  <si>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</si>
  <si>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</si>
  <si>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</si>
  <si>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</si>
  <si>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</si>
  <si>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</si>
  <si>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</si>
  <si>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</si>
  <si>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</si>
  <si>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</si>
  <si>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</si>
  <si>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</si>
  <si>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</si>
  <si>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</si>
  <si>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</si>
  <si>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</si>
  <si>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</si>
  <si>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</si>
  <si>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</si>
  <si>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</si>
  <si>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</si>
  <si>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</si>
  <si>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</si>
  <si>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</si>
  <si>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</si>
  <si>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</si>
  <si>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</si>
  <si>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</si>
  <si>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</si>
  <si>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</si>
  <si>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</si>
  <si>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</si>
  <si>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</si>
  <si>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</si>
  <si>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</si>
  <si>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</si>
  <si>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</si>
  <si>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</si>
  <si>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</si>
  <si>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</si>
  <si>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</si>
  <si>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</si>
  <si>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</si>
  <si>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</si>
  <si>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</si>
  <si>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</si>
  <si>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</si>
  <si>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</si>
  <si>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</si>
  <si>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</si>
  <si>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</si>
  <si>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</si>
  <si>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</si>
  <si>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</si>
  <si>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</si>
  <si>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</si>
  <si>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</si>
  <si>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</si>
  <si>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</si>
  <si>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</si>
  <si>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</si>
  <si>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</si>
  <si>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</si>
  <si>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</si>
  <si>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</si>
  <si>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</si>
  <si>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</si>
  <si>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</si>
  <si>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</si>
  <si>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</si>
  <si>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</si>
  <si>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</si>
  <si>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</si>
  <si>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</si>
  <si>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</si>
  <si>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</si>
  <si>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</si>
  <si>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</si>
  <si>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</si>
  <si>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</si>
  <si>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</si>
  <si>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</si>
  <si>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</si>
  <si>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</si>
  <si>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</si>
  <si>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</si>
  <si>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</si>
  <si>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</si>
  <si>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</si>
  <si>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</si>
  <si>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</si>
  <si>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</si>
  <si>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</si>
  <si>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</si>
  <si>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</si>
  <si>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</si>
  <si>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</si>
  <si>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</si>
  <si>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</si>
  <si>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</si>
  <si>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</si>
  <si>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</si>
  <si>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</si>
  <si>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</si>
  <si>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</si>
  <si>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</si>
  <si>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</si>
  <si>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</si>
  <si>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</si>
  <si>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</si>
  <si>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</si>
  <si>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</si>
  <si>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</si>
  <si>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</si>
  <si>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40 MM (1 1/2")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</si>
  <si>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</si>
  <si>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</si>
  <si>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</si>
  <si>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</si>
  <si>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</si>
  <si>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</si>
  <si>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</si>
  <si>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</si>
  <si>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</si>
  <si>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</si>
  <si>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</si>
  <si>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</si>
  <si>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</si>
  <si>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</si>
  <si>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</si>
  <si>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</si>
  <si>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</si>
  <si>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</si>
  <si>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</si>
  <si>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</si>
  <si>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</si>
  <si>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</si>
  <si>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</si>
  <si>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</si>
  <si>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</si>
  <si>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</si>
  <si>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</si>
  <si>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</si>
  <si>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</si>
  <si>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</si>
  <si>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</si>
  <si>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</si>
  <si>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</si>
  <si>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</si>
  <si>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</si>
  <si>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</si>
  <si>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</si>
  <si>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</si>
  <si>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</si>
  <si>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</si>
  <si>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</si>
  <si>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</si>
  <si>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</si>
  <si>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</si>
  <si>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</si>
  <si>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</si>
  <si>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</si>
  <si>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</si>
  <si>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</si>
  <si>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</si>
  <si>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</si>
  <si>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</si>
  <si>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</si>
  <si>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</si>
  <si>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</si>
  <si>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</si>
  <si>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</si>
  <si>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</si>
  <si>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</si>
  <si>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</si>
  <si>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</si>
  <si>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</si>
  <si>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</si>
  <si>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</si>
  <si>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</si>
  <si>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</si>
  <si>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</si>
  <si>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</si>
  <si>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</si>
  <si>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</si>
  <si>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</si>
  <si>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</si>
  <si>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</si>
  <si>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</si>
  <si>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</si>
  <si>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</si>
  <si>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</si>
  <si>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</si>
  <si>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</si>
  <si>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</si>
  <si>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</si>
  <si>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</si>
  <si>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</si>
  <si>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</si>
  <si>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</si>
  <si>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</si>
  <si>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</si>
  <si>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</si>
  <si>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</si>
  <si>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</si>
  <si>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</si>
  <si>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</si>
  <si>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</si>
  <si>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</si>
  <si>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</si>
  <si>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</si>
  <si>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</si>
  <si>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</si>
  <si>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</si>
  <si>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</si>
  <si>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</si>
  <si>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</si>
  <si>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</si>
  <si>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</si>
  <si>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</si>
  <si>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</si>
  <si>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</si>
  <si>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</si>
  <si>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</si>
  <si>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</si>
  <si>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</si>
  <si>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</si>
  <si>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</si>
  <si>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</si>
  <si>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</si>
  <si>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</si>
  <si>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</si>
  <si>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</si>
  <si>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</si>
  <si>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</si>
  <si>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</si>
  <si>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</si>
  <si>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</si>
  <si>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</si>
  <si>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</si>
  <si>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</si>
  <si>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</si>
  <si>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</si>
  <si>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</si>
  <si>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</si>
  <si>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</si>
  <si>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</si>
  <si>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</si>
  <si>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</si>
  <si>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</si>
  <si>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</si>
  <si>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</si>
  <si>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</si>
  <si>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</si>
  <si>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</si>
  <si>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</si>
  <si>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</si>
  <si>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</si>
  <si>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</si>
  <si>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</si>
  <si>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</si>
  <si>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</si>
  <si>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</si>
  <si>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</si>
  <si>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</si>
  <si>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</si>
  <si>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</si>
  <si>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</si>
  <si>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</si>
  <si>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</si>
  <si>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</si>
  <si>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</si>
  <si>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</si>
  <si>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</si>
  <si>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</si>
  <si>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</si>
  <si>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</si>
  <si>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</si>
  <si>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</si>
  <si>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</si>
  <si>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</si>
  <si>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</si>
  <si>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</si>
  <si>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</si>
  <si>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</si>
  <si>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</si>
  <si>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</si>
  <si>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</si>
  <si>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</si>
  <si>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</si>
  <si>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</si>
  <si>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</si>
  <si>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</si>
  <si>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</si>
  <si>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</si>
  <si>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</si>
  <si>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</si>
  <si>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</si>
  <si>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</si>
  <si>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</si>
  <si>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</si>
  <si>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</si>
  <si>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</si>
  <si>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</si>
  <si>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</si>
  <si>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</si>
  <si>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</si>
  <si>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</si>
  <si>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</si>
  <si>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</si>
  <si>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</si>
  <si>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</si>
  <si>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</si>
  <si>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</si>
  <si>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</si>
  <si>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</si>
  <si>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</si>
  <si>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</si>
  <si>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</si>
  <si>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</si>
  <si>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</si>
  <si>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</si>
  <si>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</si>
  <si>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</si>
  <si>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</si>
  <si>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</si>
  <si>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</si>
  <si>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</si>
  <si>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</si>
  <si>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</si>
  <si>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</si>
  <si>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</si>
  <si>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</si>
  <si>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</si>
  <si>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</si>
  <si>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</si>
  <si>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</si>
  <si>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</si>
  <si>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</si>
  <si>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</si>
  <si>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</si>
  <si>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</si>
  <si>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</si>
  <si>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</si>
  <si>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</si>
  <si>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</si>
  <si>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</si>
  <si>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</si>
  <si>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</si>
  <si>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</si>
  <si>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</si>
  <si>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</si>
  <si>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</si>
  <si>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</si>
  <si>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</si>
  <si>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</si>
  <si>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</si>
  <si>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</si>
  <si>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</si>
  <si>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</si>
  <si>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</si>
  <si>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</si>
  <si>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</si>
  <si>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</si>
  <si>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</si>
  <si>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</si>
  <si>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</si>
  <si>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</si>
  <si>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</si>
  <si>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</si>
  <si>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</si>
  <si>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</si>
  <si>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</si>
  <si>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</si>
  <si>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</si>
  <si>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</si>
  <si>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</si>
  <si>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</si>
  <si>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</si>
  <si>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</si>
  <si>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</si>
  <si>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</si>
  <si>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</si>
  <si>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</si>
  <si>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</si>
  <si>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</si>
  <si>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</si>
  <si>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</si>
  <si>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</si>
  <si>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</si>
  <si>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</si>
  <si>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</si>
  <si>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</si>
  <si>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</si>
  <si>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</si>
  <si>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</si>
  <si>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</si>
  <si>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</si>
  <si>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</si>
  <si>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</si>
  <si>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</si>
  <si>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</si>
  <si>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</si>
  <si>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</si>
  <si>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</si>
  <si>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</si>
  <si>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</si>
  <si>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</si>
  <si>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</si>
  <si>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</si>
  <si>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</si>
  <si>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</si>
  <si>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</si>
  <si>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</si>
  <si>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</si>
  <si>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</si>
  <si>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</si>
  <si>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</si>
  <si>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</si>
  <si>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</si>
  <si>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</si>
  <si>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</si>
  <si>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</si>
  <si>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</si>
  <si>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</si>
  <si>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</si>
  <si>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</si>
  <si>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</si>
  <si>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</si>
  <si>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</si>
  <si>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</si>
  <si>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</si>
  <si>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</si>
  <si>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</si>
  <si>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</si>
  <si>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</si>
  <si>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</si>
  <si>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</si>
  <si>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</si>
  <si>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</si>
  <si>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</si>
  <si>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</si>
  <si>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</si>
  <si>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</si>
  <si>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</si>
  <si>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</si>
  <si>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</si>
  <si>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</si>
  <si>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</si>
  <si>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</si>
  <si>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</si>
  <si>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</si>
  <si>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</si>
  <si>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</si>
  <si>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</si>
  <si>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</si>
  <si>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</si>
  <si>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</si>
  <si>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</si>
  <si>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</si>
  <si>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</si>
  <si>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</si>
  <si>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</si>
  <si>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</si>
  <si>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</si>
  <si>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</si>
  <si>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</si>
  <si>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</si>
  <si>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</si>
  <si>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</si>
  <si>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</si>
  <si>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</si>
  <si>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</si>
  <si>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</si>
  <si>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</si>
  <si>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</si>
  <si>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</si>
  <si>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</si>
  <si>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</si>
  <si>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</si>
  <si>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</si>
  <si>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</si>
  <si>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</si>
  <si>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</si>
  <si>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</si>
  <si>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</si>
  <si>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</si>
  <si>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</si>
  <si>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</si>
  <si>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</si>
  <si>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</si>
  <si>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</si>
  <si>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</si>
  <si>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</si>
  <si>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</si>
  <si>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</si>
  <si>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</si>
  <si>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</si>
  <si>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</si>
  <si>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</si>
  <si>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</si>
  <si>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</si>
  <si>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</si>
  <si>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</si>
  <si>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</si>
  <si>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</si>
  <si>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</si>
  <si>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</si>
  <si>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</si>
  <si>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</si>
  <si>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</si>
  <si>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</si>
  <si>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</si>
  <si>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</si>
  <si>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</si>
  <si>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</si>
  <si>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</si>
  <si>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</si>
  <si>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</si>
  <si>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</si>
  <si>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</si>
  <si>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</si>
  <si>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</si>
  <si>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</si>
  <si>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</si>
  <si>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</si>
  <si>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</si>
  <si>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</si>
  <si>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</si>
  <si>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</si>
  <si>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</si>
  <si>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</si>
  <si>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</si>
  <si>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</si>
  <si>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</si>
  <si>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</si>
  <si>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</si>
  <si>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</si>
  <si>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</si>
  <si>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</si>
  <si>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</si>
  <si>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</si>
  <si>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</si>
  <si>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</si>
  <si>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</si>
  <si>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</si>
  <si>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</si>
  <si>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</si>
  <si>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</si>
  <si>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</si>
  <si>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</si>
  <si>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</si>
  <si>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</si>
  <si>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</si>
  <si>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</si>
  <si>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</si>
  <si>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</si>
  <si>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</si>
  <si>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</si>
  <si>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</si>
  <si>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</si>
  <si>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</si>
  <si>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</si>
  <si>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</si>
  <si>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</si>
  <si>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</si>
  <si>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</si>
  <si>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</si>
  <si>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</si>
  <si>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</si>
  <si>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</si>
  <si>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</si>
  <si>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</si>
  <si>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</si>
  <si>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</si>
  <si>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</si>
  <si>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</si>
  <si>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</si>
  <si>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</si>
  <si>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</si>
  <si>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</si>
  <si>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</si>
  <si>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</si>
  <si>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</si>
  <si>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</si>
  <si>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</si>
  <si>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</si>
  <si>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</si>
  <si>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</si>
  <si>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</si>
  <si>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</si>
  <si>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</si>
  <si>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</si>
  <si>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</si>
  <si>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</si>
  <si>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</si>
  <si>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</si>
  <si>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</si>
  <si>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</si>
  <si>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</si>
  <si>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</si>
  <si>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</si>
  <si>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</si>
  <si>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</si>
  <si>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</si>
  <si>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</si>
  <si>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</si>
  <si>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</si>
  <si>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</si>
  <si>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</si>
  <si>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</si>
  <si>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</si>
  <si>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</si>
  <si>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</si>
  <si>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</si>
  <si>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</si>
  <si>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</si>
  <si>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</si>
  <si>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</si>
  <si>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</si>
  <si>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</si>
  <si>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</si>
  <si>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</si>
  <si>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</si>
  <si>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</si>
  <si>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</si>
  <si>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</si>
  <si>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</si>
  <si>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</si>
  <si>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</si>
  <si>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</si>
  <si>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</si>
  <si>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</si>
  <si>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</si>
  <si>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</si>
  <si>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</si>
  <si>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</si>
  <si>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</si>
  <si>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</si>
  <si>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</si>
  <si>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</si>
  <si>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</si>
  <si>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</si>
  <si>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</si>
  <si>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</si>
  <si>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</si>
  <si>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</si>
  <si>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</si>
  <si>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</si>
  <si>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</si>
  <si>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</si>
  <si>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</si>
  <si>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</si>
  <si>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</si>
  <si>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</si>
  <si>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</si>
  <si>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</si>
  <si>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</si>
  <si>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</si>
  <si>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</si>
  <si>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</si>
  <si>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</si>
  <si>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</si>
  <si>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</si>
  <si>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</si>
  <si>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</si>
  <si>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</si>
  <si>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</si>
  <si>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</si>
  <si>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</si>
  <si>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</si>
  <si>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</si>
  <si>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</si>
  <si>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</si>
  <si>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</si>
  <si>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</si>
  <si>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</si>
  <si>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</si>
  <si>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</si>
  <si>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</si>
  <si>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</si>
  <si>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</si>
  <si>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</si>
  <si>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</si>
  <si>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</si>
  <si>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</si>
  <si>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</si>
  <si>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</si>
  <si>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</si>
  <si>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</si>
  <si>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</si>
  <si>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</si>
  <si>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</si>
  <si>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</si>
  <si>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</si>
  <si>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</si>
  <si>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</si>
  <si>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</si>
  <si>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</si>
  <si>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</si>
  <si>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</si>
  <si>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</si>
  <si>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</si>
  <si>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</si>
  <si>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</si>
  <si>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</si>
  <si>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</si>
  <si>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</si>
  <si>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</si>
  <si>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</si>
  <si>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</si>
  <si>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</si>
  <si>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</si>
  <si>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</si>
  <si>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</si>
  <si>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DIAMETRO 1/2", COMPRIMENTO 75 MM</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</si>
  <si>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</si>
  <si>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</si>
  <si>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</si>
  <si>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</si>
  <si>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</si>
  <si>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</si>
  <si>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</si>
  <si>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</si>
  <si>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</si>
  <si>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</si>
  <si>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</si>
  <si>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</si>
  <si>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</si>
  <si>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</si>
  <si>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</si>
  <si>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</si>
  <si>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</si>
  <si>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</si>
  <si>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</si>
  <si>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</si>
  <si>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</si>
  <si>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</si>
  <si>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</si>
  <si>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</si>
  <si>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</si>
  <si>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</si>
  <si>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</si>
  <si>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</si>
  <si>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</si>
  <si>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</si>
  <si>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</si>
  <si>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</si>
  <si>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</si>
  <si>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</si>
  <si>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</si>
  <si>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</si>
  <si>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</si>
  <si>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</si>
  <si>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</si>
  <si>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</si>
  <si>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</si>
  <si>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</si>
  <si>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</si>
  <si>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</si>
  <si>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</si>
  <si>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</si>
  <si>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</si>
  <si>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</si>
  <si>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</si>
  <si>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</si>
  <si>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</si>
  <si>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</si>
  <si>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</si>
  <si>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</si>
  <si>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</si>
  <si>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</si>
  <si>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</si>
  <si>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</si>
  <si>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</si>
  <si>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</si>
  <si>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</si>
  <si>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</si>
  <si>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</si>
  <si>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</si>
  <si>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</si>
  <si>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</si>
  <si>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</si>
  <si>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</si>
  <si>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</si>
  <si>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</si>
  <si>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</si>
  <si>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</si>
  <si>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</si>
  <si>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</si>
  <si>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</si>
  <si>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</si>
  <si>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</si>
  <si>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</si>
  <si>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</si>
  <si>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</si>
  <si>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</si>
  <si>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</si>
  <si>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</si>
  <si>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</si>
  <si>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</si>
  <si>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</si>
  <si>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</si>
  <si>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</si>
  <si>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</si>
  <si>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</si>
  <si>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</si>
  <si>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</si>
  <si>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</si>
  <si>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</si>
  <si>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</si>
  <si>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</si>
  <si>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</si>
  <si>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</si>
  <si>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</si>
  <si>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</si>
  <si>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</si>
  <si>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</si>
  <si>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</si>
  <si>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</si>
  <si>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</si>
  <si>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</si>
  <si>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</si>
  <si>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</si>
  <si>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</si>
  <si>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</si>
  <si>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</si>
  <si>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</si>
  <si>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</si>
  <si>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</si>
  <si>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</si>
  <si>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</si>
  <si>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</si>
  <si>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</si>
  <si>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</si>
  <si>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</si>
  <si>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</si>
  <si>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</si>
  <si>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</si>
  <si>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</si>
  <si>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</si>
  <si>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</si>
  <si>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</si>
  <si>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</si>
  <si>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</si>
  <si>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</si>
  <si>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</si>
  <si>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</si>
  <si>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</si>
  <si>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</si>
  <si>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</si>
  <si>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</si>
  <si>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</si>
  <si>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</si>
  <si>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</si>
  <si>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</si>
  <si>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</si>
  <si>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</si>
  <si>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</si>
  <si>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</si>
  <si>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</si>
  <si>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</si>
  <si>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</si>
  <si>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</si>
  <si>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</si>
  <si>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</si>
  <si>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</si>
  <si>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</si>
  <si>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</si>
  <si>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</si>
  <si>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</si>
  <si>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</si>
  <si>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</si>
  <si>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</si>
  <si>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</si>
  <si>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</si>
  <si>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</si>
  <si>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</si>
  <si>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</si>
  <si>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</si>
  <si>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</si>
  <si>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</si>
  <si>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</si>
  <si>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</si>
  <si>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</si>
  <si>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</si>
  <si>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</si>
  <si>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</si>
  <si>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</si>
  <si>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</si>
  <si>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</si>
  <si>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</si>
  <si>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</si>
  <si>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</si>
  <si>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</si>
  <si>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</si>
  <si>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</si>
  <si>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</si>
  <si>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</si>
  <si>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</si>
  <si>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</si>
  <si>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</si>
  <si>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</si>
  <si>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</si>
  <si>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</si>
  <si>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</si>
  <si>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</si>
  <si>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</si>
  <si>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</si>
  <si>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</si>
  <si>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</si>
  <si>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</si>
  <si>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</si>
  <si>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</si>
  <si>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</si>
  <si>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</si>
  <si>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</si>
  <si>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</si>
  <si>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</si>
  <si>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</si>
  <si>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</si>
  <si>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</si>
  <si>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</si>
  <si>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</si>
  <si>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</si>
  <si>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</si>
  <si>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</si>
  <si>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</si>
  <si>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</si>
  <si>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</si>
  <si>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</si>
  <si>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</si>
  <si>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</si>
  <si>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</si>
  <si>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</si>
  <si>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</si>
  <si>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</si>
  <si>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</si>
  <si>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</si>
  <si>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</si>
  <si>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</si>
  <si>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</si>
  <si>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</si>
  <si>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</si>
  <si>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</si>
  <si>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</si>
  <si>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</si>
  <si>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</si>
  <si>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</si>
  <si>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</si>
  <si>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</si>
  <si>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</si>
  <si>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</si>
  <si>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</si>
  <si>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</si>
  <si>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</si>
  <si>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</si>
  <si>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</si>
  <si>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</si>
  <si>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</si>
  <si>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</si>
  <si>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</si>
  <si>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</si>
  <si>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</si>
  <si>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(HORISTA)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</si>
  <si>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</si>
  <si>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</si>
  <si>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</si>
  <si>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</si>
  <si>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</si>
  <si>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</si>
  <si>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</si>
  <si>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</si>
  <si>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</si>
  <si>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</si>
  <si>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</si>
  <si>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</si>
  <si>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</si>
  <si>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</si>
  <si>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</si>
  <si>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</si>
  <si>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</si>
  <si>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</si>
  <si>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</si>
  <si>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</si>
  <si>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</si>
  <si>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</si>
  <si>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</si>
  <si>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</si>
  <si>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</si>
  <si>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</si>
  <si>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</si>
  <si>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</si>
  <si>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</si>
  <si>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</si>
  <si>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</si>
  <si>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</si>
  <si>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</si>
  <si>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</si>
  <si>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</si>
  <si>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</si>
  <si>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</si>
  <si>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</si>
  <si>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</si>
  <si>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</si>
  <si>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</si>
  <si>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</si>
  <si>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</si>
  <si>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</si>
  <si>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</si>
  <si>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</si>
  <si>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</si>
  <si>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</si>
  <si>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</si>
  <si>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</si>
  <si>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</si>
  <si>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</si>
  <si>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</si>
  <si>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</si>
  <si>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</si>
  <si>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</si>
  <si>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</si>
  <si>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</si>
  <si>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</si>
  <si>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</si>
  <si>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</si>
  <si>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</si>
  <si>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</si>
  <si>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</si>
  <si>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</si>
  <si>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</si>
  <si>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</si>
  <si>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</si>
  <si>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</si>
  <si>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</si>
  <si>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</si>
  <si>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</si>
  <si>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</si>
  <si>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</si>
  <si>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</si>
  <si>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</si>
  <si>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</si>
  <si>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</si>
  <si>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</si>
  <si>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</si>
  <si>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</si>
  <si>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</si>
  <si>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</si>
  <si>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</si>
  <si>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</si>
  <si>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</si>
  <si>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</si>
  <si>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</si>
  <si>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</si>
  <si>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</si>
  <si>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</si>
  <si>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</si>
  <si>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</si>
  <si>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</si>
  <si>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</si>
  <si>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</si>
  <si>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</si>
  <si>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</si>
  <si>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</si>
  <si>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</si>
  <si>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</si>
  <si>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</si>
  <si>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</si>
  <si>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</si>
  <si>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</si>
  <si>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</si>
  <si>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</si>
  <si>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</si>
  <si>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</si>
  <si>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</si>
  <si>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</si>
  <si>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</si>
  <si>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</si>
  <si>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</si>
  <si>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</si>
  <si>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</si>
  <si>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</si>
  <si>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</si>
  <si>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</si>
  <si>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</si>
  <si>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</si>
  <si>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</si>
  <si>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</si>
  <si>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</si>
  <si>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</si>
  <si>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</si>
  <si>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</si>
  <si>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</si>
  <si>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</si>
  <si>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</si>
  <si>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</si>
  <si>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</si>
  <si>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</si>
  <si>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</si>
  <si>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</si>
  <si>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</si>
  <si>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</si>
  <si>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</si>
  <si>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</si>
  <si>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</si>
  <si>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</si>
  <si>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</si>
  <si>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</si>
  <si>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</si>
  <si>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</si>
  <si>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</si>
  <si>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</si>
  <si>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</si>
  <si>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</si>
  <si>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</si>
  <si>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</si>
  <si>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</si>
  <si>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</si>
  <si>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</si>
  <si>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</si>
  <si>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</si>
  <si>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</si>
  <si>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</si>
  <si>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</si>
  <si>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</si>
  <si>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</si>
  <si>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</si>
  <si>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</si>
  <si>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</si>
  <si>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</si>
  <si>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</si>
  <si>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</si>
  <si>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</si>
  <si>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</si>
  <si>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</si>
  <si>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</si>
  <si>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</si>
  <si>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</si>
  <si>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</si>
  <si>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</si>
  <si>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</si>
  <si>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</si>
  <si>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</si>
  <si>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</si>
  <si>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</si>
  <si>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</si>
  <si>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</si>
  <si>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</si>
  <si>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</si>
  <si>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</si>
  <si>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</si>
  <si>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</si>
  <si>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</si>
  <si>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</si>
  <si>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</si>
  <si>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</si>
  <si>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</si>
  <si>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</si>
  <si>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</si>
  <si>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</si>
  <si>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</si>
  <si>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</si>
  <si>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</si>
  <si>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</si>
  <si>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</si>
  <si>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</si>
  <si>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</si>
  <si>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</si>
  <si>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</si>
  <si>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</si>
  <si>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</si>
  <si>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</si>
  <si>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</si>
  <si>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</si>
  <si>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</si>
  <si>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</si>
  <si>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</si>
  <si>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</si>
  <si>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</si>
  <si>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</si>
  <si>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</si>
  <si>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</si>
  <si>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</si>
  <si>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</si>
  <si>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</si>
  <si>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</si>
  <si>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</si>
  <si>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</si>
  <si>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</si>
  <si>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</si>
  <si>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</si>
  <si>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</si>
  <si>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</si>
  <si>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</si>
  <si>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</si>
  <si>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</si>
  <si>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</si>
  <si>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</si>
  <si>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</si>
  <si>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</si>
  <si>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</si>
  <si>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</si>
  <si>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</si>
  <si>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</si>
  <si>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</si>
  <si>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</si>
  <si>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</si>
  <si>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</si>
  <si>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</si>
  <si>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</si>
  <si>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</si>
  <si>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</si>
  <si>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</si>
  <si>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</si>
  <si>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</si>
  <si>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</si>
  <si>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</si>
  <si>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</si>
  <si>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</si>
  <si>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</si>
  <si>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</si>
  <si>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</si>
  <si>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</si>
  <si>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</si>
  <si>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</si>
  <si>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</si>
  <si>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</si>
  <si>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</si>
  <si>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</si>
  <si>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</si>
  <si>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</si>
  <si>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</si>
  <si>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</si>
  <si>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</si>
  <si>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</si>
  <si>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</si>
  <si>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</si>
  <si>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</si>
  <si>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</si>
  <si>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</si>
  <si>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</si>
  <si>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</si>
  <si>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</si>
  <si>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</si>
  <si>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</si>
  <si>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</si>
  <si>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</si>
  <si>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</si>
  <si>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</si>
  <si>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</si>
  <si>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</si>
  <si>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</si>
  <si>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</si>
  <si>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</si>
  <si>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</si>
  <si>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</si>
  <si>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</si>
  <si>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</si>
  <si>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</si>
  <si>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</si>
  <si>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</si>
  <si>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</si>
  <si>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</si>
  <si>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</si>
  <si>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</si>
  <si>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</si>
  <si>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</si>
  <si>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</si>
  <si>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</si>
  <si>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</si>
  <si>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</si>
  <si>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</si>
  <si>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</si>
  <si>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</si>
  <si>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</si>
  <si>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</si>
  <si>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</si>
  <si>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</si>
  <si>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</si>
  <si>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</si>
  <si>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</si>
  <si>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</si>
  <si>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</si>
  <si>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</si>
  <si>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</si>
  <si>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</si>
  <si>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</si>
  <si>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</si>
  <si>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</si>
  <si>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</si>
  <si>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</si>
  <si>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</si>
  <si>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</si>
  <si>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</si>
  <si>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</si>
  <si>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</si>
  <si>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</si>
  <si>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</si>
  <si>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</si>
  <si>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</si>
  <si>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</si>
  <si>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</si>
  <si>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</si>
  <si>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</si>
  <si>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</si>
  <si>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</si>
  <si>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</si>
  <si>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</si>
  <si>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</si>
  <si>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</si>
  <si>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</si>
  <si>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</si>
  <si>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</si>
  <si>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</si>
  <si>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</si>
  <si>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</si>
  <si>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</si>
  <si>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</si>
  <si>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</si>
  <si>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</si>
  <si>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</si>
  <si>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</si>
  <si>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</si>
  <si>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</si>
  <si>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</si>
  <si>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</si>
  <si>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</si>
  <si>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</si>
  <si>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</si>
  <si>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</si>
  <si>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</si>
  <si>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</si>
  <si>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</si>
  <si>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</si>
  <si>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</si>
  <si>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</si>
  <si>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</si>
  <si>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</si>
  <si>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</si>
  <si>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</si>
  <si>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</si>
  <si>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</si>
  <si>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</si>
  <si>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</si>
  <si>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</si>
  <si>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</si>
  <si>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</si>
  <si>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</si>
  <si>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</si>
  <si>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</si>
  <si>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</si>
  <si>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</si>
  <si>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</si>
  <si>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</si>
  <si>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</si>
  <si>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</si>
  <si>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</si>
  <si>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</si>
  <si>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</si>
  <si>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</si>
  <si>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</si>
  <si>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</si>
  <si>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</si>
  <si>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</si>
  <si>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</si>
  <si>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</si>
  <si>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</si>
  <si>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</si>
  <si>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</si>
  <si>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</si>
  <si>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</si>
  <si>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</si>
  <si>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</si>
  <si>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</si>
  <si>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</si>
  <si>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</si>
  <si>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</si>
  <si>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</si>
  <si>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</si>
  <si>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</si>
  <si>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</si>
  <si>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</si>
  <si>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</si>
  <si>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</si>
  <si>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</si>
  <si>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</si>
  <si>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</si>
  <si>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</si>
  <si>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</si>
  <si>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</si>
  <si>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</si>
  <si>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</si>
  <si>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</si>
  <si>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</si>
  <si>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</si>
  <si>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</si>
  <si>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</si>
  <si>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</si>
  <si>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</si>
  <si>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</si>
  <si>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</si>
  <si>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</si>
  <si>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</si>
  <si>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</si>
  <si>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</si>
  <si>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</si>
  <si>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</si>
  <si>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</si>
  <si>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</si>
  <si>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</si>
  <si>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</si>
  <si>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</si>
  <si>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</si>
  <si>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</si>
  <si>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</si>
  <si>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</si>
  <si>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</si>
  <si>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</si>
  <si>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</si>
  <si>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</si>
  <si>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</si>
  <si>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</si>
  <si>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</si>
  <si>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</si>
  <si>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</si>
  <si>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</si>
  <si>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</si>
  <si>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</si>
  <si>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</si>
  <si>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</si>
  <si>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</si>
  <si>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</si>
  <si>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</si>
  <si>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</si>
  <si>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</si>
  <si>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</si>
  <si>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</si>
  <si>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</si>
  <si>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</si>
  <si>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</si>
  <si>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</si>
  <si>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</si>
  <si>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</si>
  <si>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</si>
  <si>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</si>
  <si>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</si>
  <si>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</si>
  <si>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</si>
  <si>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</si>
  <si>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</si>
  <si>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</si>
  <si>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</si>
  <si>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</si>
  <si>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ENGENHEIRO CIVIL JUNIOR</t>
  </si>
  <si>
    <t>ENGENHEIRO CIVIL JUNIOR (MENSALISTA)</t>
  </si>
  <si>
    <t>ENGENHEIRO CIVIL PLENO</t>
  </si>
  <si>
    <t>ENGENHEIRO CIVIL PLENO (MENSALISTA)</t>
  </si>
  <si>
    <t>ENGENHEIRO CIVIL SENIOR (MENSALISTA)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</si>
  <si>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</si>
  <si>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</si>
  <si>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</si>
  <si>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</si>
  <si>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</si>
  <si>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</si>
  <si>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</si>
  <si>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</si>
  <si>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</si>
  <si>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</si>
  <si>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</si>
  <si>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</si>
  <si>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</si>
  <si>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</si>
  <si>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</si>
  <si>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</si>
  <si>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</si>
  <si>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</si>
  <si>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</si>
  <si>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</si>
  <si>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</si>
  <si>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</si>
  <si>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</si>
  <si>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</si>
  <si>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</si>
  <si>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</si>
  <si>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</si>
  <si>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</si>
  <si>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</si>
  <si>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</si>
  <si>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</si>
  <si>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</si>
  <si>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</si>
  <si>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</si>
  <si>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</si>
  <si>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</si>
  <si>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</si>
  <si>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</si>
  <si>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</si>
  <si>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</si>
  <si>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</si>
  <si>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</si>
  <si>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</si>
  <si>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</si>
  <si>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</si>
  <si>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</si>
  <si>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</si>
  <si>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</si>
  <si>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</si>
  <si>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</si>
  <si>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</si>
  <si>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</si>
  <si>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</si>
  <si>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</si>
  <si>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</si>
  <si>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</si>
  <si>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</si>
  <si>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</si>
  <si>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</si>
  <si>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</si>
  <si>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</si>
  <si>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</si>
  <si>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</si>
  <si>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</si>
  <si>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</si>
  <si>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</si>
  <si>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</si>
  <si>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</si>
  <si>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</si>
  <si>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</si>
  <si>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</si>
  <si>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</si>
  <si>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</si>
  <si>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</si>
  <si>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</si>
  <si>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</si>
  <si>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</si>
  <si>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</si>
  <si>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</si>
  <si>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</si>
  <si>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</si>
  <si>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</si>
  <si>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</si>
  <si>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</si>
  <si>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</si>
  <si>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</si>
  <si>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</si>
  <si>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</si>
  <si>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</si>
  <si>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</si>
  <si>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</si>
  <si>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</si>
  <si>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</si>
  <si>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</si>
  <si>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</si>
  <si>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</si>
  <si>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</si>
  <si>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</si>
  <si>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</si>
  <si>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</si>
  <si>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</si>
  <si>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</si>
  <si>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</si>
  <si>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</si>
  <si>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</si>
  <si>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</si>
  <si>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</si>
  <si>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</si>
  <si>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</si>
  <si>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</si>
  <si>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</si>
  <si>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</si>
  <si>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</si>
  <si>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</si>
  <si>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</si>
  <si>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</si>
  <si>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</si>
  <si>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</si>
  <si>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</si>
  <si>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</si>
  <si>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</si>
  <si>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</si>
  <si>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</si>
  <si>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</si>
  <si>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</si>
  <si>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</si>
  <si>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</si>
  <si>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</si>
  <si>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</si>
  <si>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</si>
  <si>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</si>
  <si>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</si>
  <si>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</si>
  <si>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</si>
  <si>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</si>
  <si>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</si>
  <si>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</si>
  <si>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</si>
  <si>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</si>
  <si>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</si>
  <si>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</si>
  <si>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</si>
  <si>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</si>
  <si>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</si>
  <si>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</si>
  <si>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</si>
  <si>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</si>
  <si>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</si>
  <si>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</si>
  <si>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</si>
  <si>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</si>
  <si>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</si>
  <si>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</si>
  <si>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</si>
  <si>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</si>
  <si>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</si>
  <si>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</si>
  <si>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</si>
  <si>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</si>
  <si>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</si>
  <si>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</si>
  <si>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</si>
  <si>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</si>
  <si>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</si>
  <si>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</si>
  <si>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</si>
  <si>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</si>
  <si>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</si>
  <si>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</si>
  <si>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</si>
  <si>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</si>
  <si>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</si>
  <si>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</si>
  <si>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</si>
  <si>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</si>
  <si>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</si>
  <si>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</si>
  <si>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</si>
  <si>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</si>
  <si>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</si>
  <si>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</si>
  <si>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</si>
  <si>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</si>
  <si>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</si>
  <si>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</si>
  <si>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</si>
  <si>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</si>
  <si>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</si>
  <si>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</si>
  <si>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</si>
  <si>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</si>
  <si>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</si>
  <si>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</si>
  <si>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</si>
  <si>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</si>
  <si>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</si>
  <si>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</si>
  <si>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</si>
  <si>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</si>
  <si>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</si>
  <si>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</si>
  <si>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</si>
  <si>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</si>
  <si>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</si>
  <si>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</si>
  <si>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</si>
  <si>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</si>
  <si>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</si>
  <si>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</si>
  <si>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</si>
  <si>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</si>
  <si>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</si>
  <si>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</si>
  <si>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</si>
  <si>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</si>
  <si>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</si>
  <si>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</si>
  <si>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</si>
  <si>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</si>
  <si>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</si>
  <si>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</si>
  <si>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</si>
  <si>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</si>
  <si>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</si>
  <si>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</si>
  <si>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</si>
  <si>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</si>
  <si>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</si>
  <si>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</si>
  <si>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</si>
  <si>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</si>
  <si>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</si>
  <si>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</si>
  <si>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</si>
  <si>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</si>
  <si>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</si>
  <si>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</si>
  <si>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</si>
  <si>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</si>
  <si>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</si>
  <si>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</si>
  <si>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</si>
  <si>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</si>
  <si>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</si>
  <si>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</si>
  <si>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</si>
  <si>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</si>
  <si>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</si>
  <si>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</si>
  <si>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</si>
  <si>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</si>
  <si>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</si>
  <si>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</si>
  <si>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</si>
  <si>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</si>
  <si>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</si>
  <si>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</si>
  <si>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</si>
  <si>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</si>
  <si>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</si>
  <si>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</si>
  <si>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</si>
  <si>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</si>
  <si>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</si>
  <si>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</si>
  <si>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</si>
  <si>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</si>
  <si>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</si>
  <si>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</si>
  <si>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</si>
  <si>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</si>
  <si>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</si>
  <si>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</si>
  <si>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</si>
  <si>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</si>
  <si>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</si>
  <si>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</si>
  <si>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</si>
  <si>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</si>
  <si>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</si>
  <si>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</si>
  <si>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</si>
  <si>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</si>
  <si>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</si>
  <si>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</si>
  <si>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</si>
  <si>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</si>
  <si>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</si>
  <si>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</si>
  <si>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</si>
  <si>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</si>
  <si>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</si>
  <si>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</si>
  <si>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</si>
  <si>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</si>
  <si>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</si>
  <si>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</si>
  <si>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</si>
  <si>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</si>
  <si>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</si>
  <si>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</si>
  <si>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</si>
  <si>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</si>
  <si>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</si>
  <si>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</si>
  <si>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</si>
  <si>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</si>
  <si>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</si>
  <si>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</si>
  <si>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</si>
  <si>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</si>
  <si>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</si>
  <si>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</si>
  <si>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</si>
  <si>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</si>
  <si>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</si>
  <si>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</si>
  <si>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</si>
  <si>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</si>
  <si>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</si>
  <si>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</si>
  <si>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</si>
  <si>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</si>
  <si>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</si>
  <si>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</si>
  <si>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</si>
  <si>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</si>
  <si>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</si>
  <si>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</si>
  <si>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</si>
  <si>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</si>
  <si>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</si>
  <si>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</si>
  <si>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</si>
  <si>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</si>
  <si>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</si>
  <si>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</si>
  <si>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</si>
  <si>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</si>
  <si>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</si>
  <si>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</si>
  <si>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</si>
  <si>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</si>
  <si>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</si>
  <si>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</si>
  <si>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</si>
  <si>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</si>
  <si>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</si>
  <si>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</si>
  <si>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</si>
  <si>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</si>
  <si>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</si>
  <si>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</si>
  <si>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</si>
  <si>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</si>
  <si>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</si>
  <si>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</si>
  <si>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</si>
  <si>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</si>
  <si>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</si>
  <si>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</si>
  <si>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</si>
  <si>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</si>
  <si>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</si>
  <si>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</si>
  <si>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</si>
  <si>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</si>
  <si>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</si>
  <si>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</si>
  <si>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</si>
  <si>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</si>
  <si>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</si>
  <si>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</si>
  <si>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</si>
  <si>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</si>
  <si>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</si>
  <si>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</si>
  <si>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</si>
  <si>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</si>
  <si>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</si>
  <si>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</si>
  <si>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</si>
  <si>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</si>
  <si>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</si>
  <si>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</si>
  <si>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</si>
  <si>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</si>
  <si>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</si>
  <si>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</si>
  <si>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</si>
  <si>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</si>
  <si>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</si>
  <si>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</si>
  <si>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</si>
  <si>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</si>
  <si>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</si>
  <si>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</si>
  <si>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</si>
  <si>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</si>
  <si>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</si>
  <si>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</si>
  <si>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</si>
  <si>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</si>
  <si>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</si>
  <si>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</si>
  <si>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</si>
  <si>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</si>
  <si>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</si>
  <si>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</si>
  <si>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</si>
  <si>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</si>
  <si>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</si>
  <si>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</si>
  <si>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</si>
  <si>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</si>
  <si>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</si>
  <si>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</si>
  <si>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</si>
  <si>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</si>
  <si>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</si>
  <si>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</si>
  <si>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</si>
  <si>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</si>
  <si>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</si>
  <si>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</si>
  <si>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</si>
  <si>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</si>
  <si>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</si>
  <si>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</si>
  <si>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</si>
  <si>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</si>
  <si>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</si>
  <si>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</si>
  <si>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</si>
  <si>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</si>
  <si>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</si>
  <si>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</si>
  <si>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</si>
  <si>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</si>
  <si>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</si>
  <si>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</si>
  <si>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</si>
  <si>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</si>
  <si>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</si>
  <si>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</si>
  <si>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</si>
  <si>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</si>
  <si>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</si>
  <si>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</si>
  <si>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</si>
  <si>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</si>
  <si>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</si>
  <si>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</si>
  <si>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</si>
  <si>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</si>
  <si>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</si>
  <si>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</si>
  <si>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</si>
  <si>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</si>
  <si>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</si>
  <si>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</si>
  <si>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</si>
  <si>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</si>
  <si>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</si>
  <si>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</si>
  <si>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</si>
  <si>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</si>
  <si>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</si>
  <si>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</si>
  <si>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</si>
  <si>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</si>
  <si>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</si>
  <si>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</si>
  <si>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</si>
  <si>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</si>
  <si>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</si>
  <si>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</si>
  <si>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</si>
  <si>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</si>
  <si>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</si>
  <si>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</si>
  <si>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</si>
  <si>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</si>
  <si>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</si>
  <si>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</si>
  <si>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</si>
  <si>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</si>
  <si>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</si>
  <si>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</si>
  <si>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</si>
  <si>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</si>
  <si>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</si>
  <si>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</si>
  <si>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</si>
  <si>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</si>
  <si>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</si>
  <si>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</si>
  <si>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</si>
  <si>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</si>
  <si>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</si>
  <si>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</si>
  <si>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</si>
  <si>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</si>
  <si>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</si>
  <si>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</si>
  <si>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</si>
  <si>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</si>
  <si>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</si>
  <si>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</si>
  <si>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</si>
  <si>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</si>
  <si>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</si>
  <si>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</si>
  <si>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</si>
  <si>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</si>
  <si>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</si>
  <si>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</si>
  <si>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</si>
  <si>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</si>
  <si>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</si>
  <si>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</si>
  <si>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</si>
  <si>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</si>
  <si>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</si>
  <si>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</si>
  <si>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</si>
  <si>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</si>
  <si>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</si>
  <si>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</si>
  <si>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</si>
  <si>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</si>
  <si>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</si>
  <si>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</si>
  <si>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</si>
  <si>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</si>
  <si>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</si>
  <si>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</si>
  <si>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</si>
  <si>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</si>
  <si>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</si>
  <si>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</si>
  <si>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</si>
  <si>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</si>
  <si>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</si>
  <si>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</si>
  <si>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</si>
  <si>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</si>
  <si>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</si>
  <si>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</si>
  <si>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</si>
  <si>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</si>
  <si>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</si>
  <si>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</si>
  <si>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</si>
  <si>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</si>
  <si>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</si>
  <si>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</si>
  <si>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</si>
  <si>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</si>
  <si>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</si>
  <si>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</si>
  <si>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</si>
  <si>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</si>
  <si>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</si>
  <si>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</si>
  <si>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</si>
  <si>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</si>
  <si>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</si>
  <si>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</si>
  <si>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</si>
  <si>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</si>
  <si>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</si>
  <si>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</si>
  <si>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</si>
  <si>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</si>
  <si>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</si>
  <si>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</si>
  <si>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</si>
  <si>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</si>
  <si>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</si>
  <si>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</si>
  <si>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</si>
  <si>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</si>
  <si>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</si>
  <si>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</si>
  <si>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</si>
  <si>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</si>
  <si>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</si>
  <si>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</si>
  <si>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</si>
  <si>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</si>
  <si>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</si>
  <si>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</si>
  <si>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</si>
  <si>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</si>
  <si>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</si>
  <si>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</si>
  <si>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</si>
  <si>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</si>
  <si>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</si>
  <si>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</si>
  <si>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</si>
  <si>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</si>
  <si>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</si>
  <si>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</si>
  <si>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</si>
  <si>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</si>
  <si>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</si>
  <si>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</si>
  <si>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</si>
  <si>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</si>
  <si>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</si>
  <si>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</si>
  <si>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</si>
  <si>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</si>
  <si>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</si>
  <si>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</si>
  <si>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</si>
  <si>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</si>
  <si>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</si>
  <si>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</si>
  <si>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</si>
  <si>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</si>
  <si>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</si>
  <si>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</si>
  <si>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</si>
  <si>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</si>
  <si>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</si>
  <si>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</si>
  <si>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</si>
  <si>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</si>
  <si>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</si>
  <si>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</si>
  <si>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</si>
  <si>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</si>
  <si>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</si>
  <si>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</si>
  <si>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</si>
  <si>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</si>
  <si>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</si>
  <si>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</si>
  <si>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</si>
  <si>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</si>
  <si>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</si>
  <si>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</si>
  <si>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</si>
  <si>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</si>
  <si>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</si>
  <si>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</si>
  <si>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</si>
  <si>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</si>
  <si>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</si>
  <si>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</si>
  <si>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</si>
  <si>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</si>
  <si>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</si>
  <si>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</si>
  <si>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</si>
  <si>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</si>
  <si>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</si>
  <si>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</si>
  <si>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</si>
  <si>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</si>
  <si>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</si>
  <si>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</si>
  <si>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</si>
  <si>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</si>
  <si>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</si>
  <si>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</si>
  <si>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</si>
  <si>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</si>
  <si>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</si>
  <si>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</si>
  <si>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</si>
  <si>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</si>
  <si>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</si>
  <si>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</si>
  <si>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</si>
  <si>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</si>
  <si>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</si>
  <si>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</si>
  <si>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</si>
  <si>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</si>
  <si>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</si>
  <si>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</si>
  <si>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</si>
  <si>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</si>
  <si>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</si>
  <si>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</si>
  <si>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</si>
  <si>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</si>
  <si>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</si>
  <si>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</si>
  <si>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</si>
  <si>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</si>
  <si>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</si>
  <si>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</si>
  <si>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</si>
  <si>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</si>
  <si>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</si>
  <si>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</si>
  <si>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</si>
  <si>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</si>
  <si>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</si>
  <si>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</si>
  <si>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</si>
  <si>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</si>
  <si>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</si>
  <si>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</si>
  <si>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</si>
  <si>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</si>
  <si>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</si>
  <si>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</si>
  <si>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</si>
  <si>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</si>
  <si>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</si>
  <si>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</si>
  <si>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</si>
  <si>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</si>
  <si>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</si>
  <si>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</si>
  <si>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</si>
  <si>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</si>
  <si>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</si>
  <si>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</si>
  <si>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</si>
  <si>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</si>
  <si>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</si>
  <si>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EMBUTIR EM CHAPA DE ACO PARA 4 LAMPADAS FLUORESCENTES DE 14 W *60 X 60 CM* ALETADA (NAO INCLUI REATOR E LAMPADAS)</t>
  </si>
  <si>
    <t>LUMINARIA DE EMERGENCIA 30 LEDS, POTENCIA 2 W, BATERIA DE LITIO, AUTONOMIA DE 6 HORAS</t>
  </si>
  <si>
    <t>LUMINARIA DE LED PARA ILUMINACAO PUBLICA, DE 181 W ATE 239 W, INVOLUCRO EM ALUMINIO OU ACO INOX</t>
  </si>
  <si>
    <t>LUMINARIA DE LED PARA ILUMINACAO PUBLICA, DE 240 W ATE 350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</si>
  <si>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</si>
  <si>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</si>
  <si>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</si>
  <si>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</si>
  <si>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</si>
  <si>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</si>
  <si>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</si>
  <si>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</si>
  <si>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</si>
  <si>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</si>
  <si>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</si>
  <si>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</si>
  <si>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</si>
  <si>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</si>
  <si>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</si>
  <si>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</si>
  <si>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</si>
  <si>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</si>
  <si>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</si>
  <si>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</si>
  <si>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</si>
  <si>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</si>
  <si>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</si>
  <si>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</si>
  <si>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</si>
  <si>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</si>
  <si>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</si>
  <si>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</si>
  <si>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</si>
  <si>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</si>
  <si>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</si>
  <si>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</si>
  <si>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</si>
  <si>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</si>
  <si>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</si>
  <si>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</si>
  <si>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</si>
  <si>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</si>
  <si>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</si>
  <si>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</si>
  <si>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</si>
  <si>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</si>
  <si>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</si>
  <si>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</si>
  <si>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</si>
  <si>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</si>
  <si>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</si>
  <si>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</si>
  <si>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</si>
  <si>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</si>
  <si>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</si>
  <si>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</si>
  <si>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</si>
  <si>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</si>
  <si>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</si>
  <si>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</si>
  <si>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</si>
  <si>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</si>
  <si>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</si>
  <si>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</si>
  <si>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</si>
  <si>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</si>
  <si>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</si>
  <si>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</si>
  <si>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</si>
  <si>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</si>
  <si>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</si>
  <si>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</si>
  <si>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</si>
  <si>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</si>
  <si>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</si>
  <si>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</si>
  <si>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</si>
  <si>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</si>
  <si>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</si>
  <si>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</si>
  <si>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</si>
  <si>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</si>
  <si>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</si>
  <si>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</si>
  <si>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</si>
  <si>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</si>
  <si>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</si>
  <si>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</si>
  <si>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</si>
  <si>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</si>
  <si>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</si>
  <si>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</si>
  <si>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</si>
  <si>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</si>
  <si>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</si>
  <si>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</si>
  <si>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</si>
  <si>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</si>
  <si>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</si>
  <si>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</si>
  <si>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</si>
  <si>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</si>
  <si>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</si>
  <si>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</si>
  <si>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</si>
  <si>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</si>
  <si>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</si>
  <si>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</si>
  <si>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</si>
  <si>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</si>
  <si>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</si>
  <si>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</si>
  <si>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</si>
  <si>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</si>
  <si>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</si>
  <si>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</si>
  <si>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</si>
  <si>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</si>
  <si>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</si>
  <si>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</si>
  <si>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</si>
  <si>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</si>
  <si>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</si>
  <si>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</si>
  <si>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</si>
  <si>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</si>
  <si>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</si>
  <si>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</si>
  <si>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</si>
  <si>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</si>
  <si>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</si>
  <si>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</si>
  <si>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</si>
  <si>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</si>
  <si>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</si>
  <si>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</si>
  <si>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</si>
  <si>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</si>
  <si>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</si>
  <si>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</si>
  <si>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</si>
  <si>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</si>
  <si>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</si>
  <si>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</si>
  <si>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</si>
  <si>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</si>
  <si>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</si>
  <si>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</si>
  <si>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</si>
  <si>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</si>
  <si>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</si>
  <si>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</si>
  <si>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</si>
  <si>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</si>
  <si>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</si>
  <si>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</si>
  <si>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</si>
  <si>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</si>
  <si>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</si>
  <si>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</si>
  <si>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</si>
  <si>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</si>
  <si>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</si>
  <si>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</si>
  <si>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</si>
  <si>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</si>
  <si>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</si>
  <si>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</si>
  <si>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</si>
  <si>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</si>
  <si>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</si>
  <si>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</si>
  <si>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</si>
  <si>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</si>
  <si>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</si>
  <si>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</si>
  <si>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</si>
  <si>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</si>
  <si>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</si>
  <si>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</si>
  <si>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</si>
  <si>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</si>
  <si>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</si>
  <si>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</si>
  <si>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</si>
  <si>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</si>
  <si>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</si>
  <si>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</si>
  <si>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</si>
  <si>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</si>
  <si>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</si>
  <si>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</si>
  <si>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</si>
  <si>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</si>
  <si>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</si>
  <si>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</si>
  <si>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</si>
  <si>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</si>
  <si>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</si>
  <si>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</si>
  <si>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</si>
  <si>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</si>
  <si>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</si>
  <si>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</si>
  <si>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</si>
  <si>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</si>
  <si>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</si>
  <si>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</si>
  <si>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</si>
  <si>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</si>
  <si>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</si>
  <si>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</si>
  <si>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</si>
  <si>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</si>
  <si>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</si>
  <si>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</si>
  <si>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</si>
  <si>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</si>
  <si>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</si>
  <si>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</si>
  <si>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</si>
  <si>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</si>
  <si>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</si>
  <si>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</si>
  <si>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</si>
  <si>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</si>
  <si>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</si>
  <si>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</si>
  <si>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</si>
  <si>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</si>
  <si>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</si>
  <si>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</si>
  <si>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</si>
  <si>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</si>
  <si>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</si>
  <si>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</si>
  <si>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</si>
  <si>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</si>
  <si>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</si>
  <si>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</si>
  <si>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</si>
  <si>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</si>
  <si>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</si>
  <si>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</si>
  <si>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</si>
  <si>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</si>
  <si>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</si>
  <si>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</si>
  <si>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</si>
  <si>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</si>
  <si>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</si>
  <si>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</si>
  <si>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</si>
  <si>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</si>
  <si>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</si>
  <si>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</si>
  <si>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</si>
  <si>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</si>
  <si>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</si>
  <si>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</si>
  <si>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</si>
  <si>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</si>
  <si>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</si>
  <si>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</si>
  <si>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</si>
  <si>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</si>
  <si>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</si>
  <si>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</si>
  <si>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</si>
  <si>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</si>
  <si>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</si>
  <si>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</si>
  <si>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</si>
  <si>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</si>
  <si>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</si>
  <si>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</si>
  <si>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</si>
  <si>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</si>
  <si>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</si>
  <si>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</si>
  <si>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</si>
  <si>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</si>
  <si>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</si>
  <si>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</si>
  <si>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</si>
  <si>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</si>
  <si>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</si>
  <si>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</si>
  <si>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</si>
  <si>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</si>
  <si>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</si>
  <si>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</si>
  <si>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</si>
  <si>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</si>
  <si>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</si>
  <si>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</si>
  <si>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</si>
  <si>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</si>
  <si>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</si>
  <si>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</si>
  <si>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</si>
  <si>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</si>
  <si>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</si>
  <si>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</si>
  <si>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</si>
  <si>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</si>
  <si>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</si>
  <si>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</si>
  <si>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</si>
  <si>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</si>
  <si>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</si>
  <si>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</si>
  <si>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</si>
  <si>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</si>
  <si>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</si>
  <si>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</si>
  <si>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</si>
  <si>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</si>
  <si>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</si>
  <si>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</si>
  <si>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</si>
  <si>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</si>
  <si>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</si>
  <si>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</si>
  <si>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</si>
  <si>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</si>
  <si>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</si>
  <si>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</si>
  <si>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</si>
  <si>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</si>
  <si>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</si>
  <si>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</si>
  <si>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</si>
  <si>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</si>
  <si>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</si>
  <si>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</si>
  <si>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</si>
  <si>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</si>
  <si>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</si>
  <si>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</si>
  <si>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</si>
  <si>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</si>
  <si>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</si>
  <si>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</si>
  <si>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</si>
  <si>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</si>
  <si>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</si>
  <si>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</si>
  <si>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</si>
  <si>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</si>
  <si>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</si>
  <si>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</si>
  <si>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</si>
  <si>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</si>
  <si>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</si>
  <si>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</si>
  <si>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</si>
  <si>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</si>
  <si>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</si>
  <si>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</si>
  <si>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</si>
  <si>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</si>
  <si>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</si>
  <si>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</si>
  <si>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</si>
  <si>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</si>
  <si>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</si>
  <si>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</si>
  <si>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</si>
  <si>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</si>
  <si>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</si>
  <si>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</si>
  <si>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</si>
  <si>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</si>
  <si>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</si>
  <si>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</si>
  <si>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</si>
  <si>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</si>
  <si>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</si>
  <si>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</si>
  <si>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</si>
  <si>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</si>
  <si>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</si>
  <si>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</si>
  <si>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</si>
  <si>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</si>
  <si>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</si>
  <si>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</si>
  <si>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</si>
  <si>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</si>
  <si>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</si>
  <si>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</si>
  <si>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</si>
  <si>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</si>
  <si>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</si>
  <si>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</si>
  <si>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</si>
  <si>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</si>
  <si>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</si>
  <si>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</si>
  <si>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</si>
  <si>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</si>
  <si>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</si>
  <si>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</si>
  <si>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</si>
  <si>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</si>
  <si>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</si>
  <si>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</si>
  <si>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</si>
  <si>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</si>
  <si>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</si>
  <si>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</si>
  <si>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</si>
  <si>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</si>
  <si>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</si>
  <si>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</si>
  <si>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</si>
  <si>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</si>
  <si>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</si>
  <si>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</si>
  <si>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</si>
  <si>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</si>
  <si>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</si>
  <si>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</si>
  <si>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</si>
  <si>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</si>
  <si>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</si>
  <si>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</si>
  <si>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</si>
  <si>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</si>
  <si>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</si>
  <si>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</si>
  <si>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</si>
  <si>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</si>
  <si>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</si>
  <si>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</si>
  <si>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</si>
  <si>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</si>
  <si>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</si>
  <si>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</si>
  <si>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</si>
  <si>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</si>
  <si>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</si>
  <si>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</si>
  <si>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</si>
  <si>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</si>
  <si>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</si>
  <si>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</si>
  <si>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</si>
  <si>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</si>
  <si>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</si>
  <si>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</si>
  <si>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</si>
  <si>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</si>
  <si>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</si>
  <si>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</si>
  <si>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</si>
  <si>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</si>
  <si>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</si>
  <si>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</si>
  <si>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</si>
  <si>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</si>
  <si>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</si>
  <si>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</si>
  <si>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</si>
  <si>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</si>
  <si>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</si>
  <si>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</si>
  <si>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</si>
  <si>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</si>
  <si>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</si>
  <si>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</si>
  <si>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</si>
  <si>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</si>
  <si>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</si>
  <si>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</si>
  <si>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</si>
  <si>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</si>
  <si>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</si>
  <si>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</si>
  <si>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</si>
  <si>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</si>
  <si>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</si>
  <si>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</si>
  <si>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</si>
  <si>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</si>
  <si>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</si>
  <si>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</si>
  <si>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</si>
  <si>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</si>
  <si>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</si>
  <si>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</si>
  <si>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</si>
  <si>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</si>
  <si>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</si>
  <si>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</si>
  <si>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</si>
  <si>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</si>
  <si>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</si>
  <si>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</si>
  <si>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</si>
  <si>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</si>
  <si>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</si>
  <si>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</si>
  <si>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</si>
  <si>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</si>
  <si>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</si>
  <si>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</si>
  <si>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</si>
  <si>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</si>
  <si>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</si>
  <si>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</si>
  <si>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</si>
  <si>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</si>
  <si>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</si>
  <si>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</si>
  <si>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</si>
  <si>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</si>
  <si>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</si>
  <si>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</si>
  <si>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</si>
  <si>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</si>
  <si>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</si>
  <si>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</si>
  <si>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</si>
  <si>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</si>
  <si>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</si>
  <si>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</si>
  <si>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</si>
  <si>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</si>
  <si>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</si>
  <si>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</si>
  <si>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</si>
  <si>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</si>
  <si>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</si>
  <si>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</si>
  <si>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</si>
  <si>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</si>
  <si>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</si>
  <si>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</si>
  <si>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</si>
  <si>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</si>
  <si>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</si>
  <si>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</si>
  <si>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</si>
  <si>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</si>
  <si>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</si>
  <si>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</si>
  <si>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</si>
  <si>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</si>
  <si>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</si>
  <si>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</si>
  <si>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</si>
  <si>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</si>
  <si>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</si>
  <si>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</si>
  <si>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</si>
  <si>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</si>
  <si>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</si>
  <si>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</si>
  <si>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</si>
  <si>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</si>
  <si>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</si>
  <si>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</si>
  <si>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</si>
  <si>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</si>
  <si>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</si>
  <si>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</si>
  <si>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</si>
  <si>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</si>
  <si>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</si>
  <si>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</si>
  <si>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</si>
  <si>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</si>
  <si>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</si>
  <si>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</si>
  <si>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</si>
  <si>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</si>
  <si>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</si>
  <si>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</si>
  <si>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</si>
  <si>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</si>
  <si>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</si>
  <si>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</si>
  <si>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</si>
  <si>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</si>
  <si>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</si>
  <si>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</si>
  <si>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</si>
  <si>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</si>
  <si>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</si>
  <si>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</si>
  <si>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</si>
  <si>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</si>
  <si>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</si>
  <si>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</si>
  <si>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</si>
  <si>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</si>
  <si>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</si>
  <si>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</si>
  <si>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</si>
  <si>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</si>
  <si>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</si>
  <si>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</si>
  <si>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</si>
  <si>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</si>
  <si>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</si>
  <si>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</si>
  <si>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</si>
  <si>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</si>
  <si>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</si>
  <si>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</si>
  <si>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</si>
  <si>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</si>
  <si>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</si>
  <si>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</si>
  <si>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</si>
  <si>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</si>
  <si>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</si>
  <si>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</si>
  <si>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</si>
  <si>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</si>
  <si>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</si>
  <si>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</si>
  <si>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</si>
  <si>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</si>
  <si>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</si>
  <si>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</si>
  <si>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</si>
  <si>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</si>
  <si>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</si>
  <si>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</si>
  <si>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</si>
  <si>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</si>
  <si>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</si>
  <si>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</si>
  <si>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</si>
  <si>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</si>
  <si>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</si>
  <si>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</si>
  <si>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</si>
  <si>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</si>
  <si>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</si>
  <si>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</si>
  <si>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</si>
  <si>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</si>
  <si>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</si>
  <si>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</si>
  <si>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</si>
  <si>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</si>
  <si>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</si>
  <si>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</si>
  <si>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</si>
  <si>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</si>
  <si>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</si>
  <si>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</si>
  <si>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</si>
  <si>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</si>
  <si>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</si>
  <si>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</si>
  <si>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</si>
  <si>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</si>
  <si>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</si>
  <si>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</si>
  <si>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</si>
  <si>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</si>
  <si>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</si>
  <si>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</si>
  <si>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</si>
  <si>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</si>
  <si>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</si>
  <si>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</si>
  <si>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</si>
  <si>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</si>
  <si>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</si>
  <si>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</si>
  <si>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</si>
  <si>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</si>
  <si>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</si>
  <si>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</si>
  <si>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</si>
  <si>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</si>
  <si>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</si>
  <si>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</si>
  <si>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</si>
  <si>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</si>
  <si>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</si>
  <si>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</si>
  <si>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</si>
  <si>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</si>
  <si>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</si>
  <si>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</si>
  <si>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</si>
  <si>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</si>
  <si>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</si>
  <si>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</si>
  <si>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</si>
  <si>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</si>
  <si>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</si>
  <si>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</si>
  <si>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</si>
  <si>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</si>
  <si>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</si>
  <si>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</si>
  <si>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</si>
  <si>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</si>
  <si>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</si>
  <si>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</si>
  <si>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</si>
  <si>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</si>
  <si>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</si>
  <si>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</si>
  <si>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</si>
  <si>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</si>
  <si>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</si>
  <si>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</si>
  <si>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</si>
  <si>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</si>
  <si>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</si>
  <si>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</si>
  <si>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</si>
  <si>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</si>
  <si>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</si>
  <si>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</si>
  <si>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</si>
  <si>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</si>
  <si>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</si>
  <si>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</si>
  <si>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</si>
  <si>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</si>
  <si>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</si>
  <si>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</si>
  <si>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</si>
  <si>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</si>
  <si>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</si>
  <si>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</si>
  <si>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</si>
  <si>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</si>
  <si>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</si>
  <si>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</si>
  <si>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</si>
  <si>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</si>
  <si>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</si>
  <si>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</si>
  <si>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</si>
  <si>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</si>
  <si>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</si>
  <si>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</si>
  <si>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</si>
  <si>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</si>
  <si>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</si>
  <si>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</si>
  <si>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</si>
  <si>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</si>
  <si>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</si>
  <si>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</si>
  <si>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</si>
  <si>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</si>
  <si>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</si>
  <si>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</si>
  <si>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</si>
  <si>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</si>
  <si>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</si>
  <si>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</si>
  <si>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</si>
  <si>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</si>
  <si>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</si>
  <si>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</si>
  <si>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</si>
  <si>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</si>
  <si>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</si>
  <si>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</si>
  <si>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</si>
  <si>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</si>
  <si>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</si>
  <si>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</si>
  <si>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</si>
  <si>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</si>
  <si>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</si>
  <si>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</si>
  <si>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</si>
  <si>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</si>
  <si>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</si>
  <si>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</si>
  <si>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</si>
  <si>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</si>
  <si>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</si>
  <si>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</si>
  <si>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</si>
  <si>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</si>
  <si>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</si>
  <si>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</si>
  <si>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</si>
  <si>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</si>
  <si>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</si>
  <si>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</si>
  <si>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</si>
  <si>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</si>
  <si>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</si>
  <si>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</si>
  <si>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</si>
  <si>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</si>
  <si>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</si>
  <si>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</si>
  <si>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</si>
  <si>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</si>
  <si>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</si>
  <si>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</si>
  <si>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</si>
  <si>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</si>
  <si>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</si>
  <si>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</si>
  <si>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</si>
  <si>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</si>
  <si>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</si>
  <si>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</si>
  <si>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</si>
  <si>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</si>
  <si>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</si>
  <si>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</si>
  <si>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</si>
  <si>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</si>
  <si>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</si>
  <si>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</si>
  <si>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</si>
  <si>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</si>
  <si>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</si>
  <si>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</si>
  <si>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</si>
  <si>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</si>
  <si>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</si>
  <si>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</si>
  <si>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</si>
  <si>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</si>
  <si>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</si>
  <si>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</si>
  <si>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</si>
  <si>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</si>
  <si>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</si>
  <si>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</si>
  <si>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</si>
  <si>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</si>
  <si>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</si>
  <si>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</si>
  <si>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</si>
  <si>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</si>
  <si>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</si>
  <si>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</si>
  <si>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</si>
  <si>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</si>
  <si>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</si>
  <si>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</si>
  <si>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</si>
  <si>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</si>
  <si>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</si>
  <si>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</si>
  <si>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</si>
  <si>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</si>
  <si>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</si>
  <si>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</si>
  <si>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</si>
  <si>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</si>
  <si>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</si>
  <si>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</si>
  <si>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</si>
  <si>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</si>
  <si>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</si>
  <si>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</si>
  <si>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</si>
  <si>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</si>
  <si>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</si>
  <si>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</si>
  <si>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</si>
  <si>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</si>
  <si>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</si>
  <si>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</si>
  <si>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</si>
  <si>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</si>
  <si>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</si>
  <si>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</si>
  <si>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</si>
  <si>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</si>
  <si>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</si>
  <si>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</si>
  <si>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</si>
  <si>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</si>
  <si>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</si>
  <si>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</si>
  <si>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</si>
  <si>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</si>
  <si>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</si>
  <si>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</si>
  <si>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</si>
  <si>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</si>
  <si>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</si>
  <si>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</si>
  <si>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</si>
  <si>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</si>
  <si>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</si>
  <si>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</si>
  <si>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</si>
  <si>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</si>
  <si>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</si>
  <si>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</si>
  <si>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</si>
  <si>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</si>
  <si>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</si>
  <si>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</si>
  <si>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</si>
  <si>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</si>
  <si>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</si>
  <si>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</si>
  <si>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</si>
  <si>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</si>
  <si>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</si>
  <si>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</si>
  <si>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</si>
  <si>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</si>
  <si>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</si>
  <si>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</si>
  <si>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</si>
  <si>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</si>
  <si>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</si>
  <si>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</si>
  <si>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</si>
  <si>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</si>
  <si>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</si>
  <si>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</si>
  <si>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</si>
  <si>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</si>
  <si>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</si>
  <si>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</si>
  <si>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</si>
  <si>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</si>
  <si>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</si>
  <si>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</si>
  <si>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</si>
  <si>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</si>
  <si>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</si>
  <si>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</si>
  <si>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</si>
  <si>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</si>
  <si>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</si>
  <si>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</si>
  <si>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</si>
  <si>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</si>
  <si>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</si>
  <si>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</si>
  <si>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</si>
  <si>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</si>
  <si>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</si>
  <si>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</si>
  <si>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</si>
  <si>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</si>
  <si>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</si>
  <si>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</si>
  <si>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</si>
  <si>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</si>
  <si>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</si>
  <si>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</si>
  <si>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</si>
  <si>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</si>
  <si>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</si>
  <si>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</si>
  <si>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</si>
  <si>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</si>
  <si>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</si>
  <si>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</si>
  <si>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</si>
  <si>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</si>
  <si>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</si>
  <si>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</si>
  <si>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</si>
  <si>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</si>
  <si>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</si>
  <si>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</si>
  <si>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</si>
  <si>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</si>
  <si>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</si>
  <si>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</si>
  <si>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</si>
  <si>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</si>
  <si>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</si>
  <si>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</si>
  <si>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</si>
  <si>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</si>
  <si>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</si>
  <si>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</si>
  <si>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</si>
  <si>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</si>
  <si>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</si>
  <si>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</si>
  <si>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</si>
  <si>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</si>
  <si>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</si>
  <si>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</si>
  <si>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</si>
  <si>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</si>
  <si>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</si>
  <si>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</si>
  <si>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</si>
  <si>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</si>
  <si>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</si>
  <si>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</si>
  <si>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</si>
  <si>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</si>
  <si>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</si>
  <si>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</si>
  <si>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</si>
  <si>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</si>
  <si>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</si>
  <si>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</si>
  <si>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</si>
  <si>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</si>
  <si>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</si>
  <si>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</si>
  <si>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</si>
  <si>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</si>
  <si>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</si>
  <si>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</si>
  <si>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</si>
  <si>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</si>
  <si>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</si>
  <si>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</si>
  <si>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</si>
  <si>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</si>
  <si>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</si>
  <si>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</si>
  <si>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</si>
  <si>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</si>
  <si>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</si>
  <si>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</si>
  <si>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</si>
  <si>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</si>
  <si>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</si>
  <si>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</si>
  <si>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</si>
  <si>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</si>
  <si>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</si>
  <si>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</si>
  <si>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</si>
  <si>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</si>
  <si>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</si>
  <si>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</si>
  <si>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</si>
  <si>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</si>
  <si>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</si>
  <si>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</si>
  <si>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</si>
  <si>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</si>
  <si>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</si>
  <si>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</si>
  <si>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</si>
  <si>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</si>
  <si>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</si>
  <si>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</si>
  <si>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</si>
  <si>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</si>
  <si>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</si>
  <si>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</si>
  <si>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</si>
  <si>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</si>
  <si>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</si>
  <si>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</si>
  <si>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</si>
  <si>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</si>
  <si>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</si>
  <si>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</si>
  <si>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</si>
  <si>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</si>
  <si>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</si>
  <si>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</si>
  <si>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</si>
  <si>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</si>
  <si>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</si>
  <si>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</si>
  <si>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</si>
  <si>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</si>
  <si>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</si>
  <si>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</si>
  <si>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</si>
  <si>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</si>
  <si>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</si>
  <si>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</si>
  <si>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</si>
  <si>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</si>
  <si>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</si>
  <si>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</si>
  <si>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</si>
  <si>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</si>
  <si>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</si>
  <si>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</si>
  <si>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</si>
  <si>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REPUXO EM ALUMINIO VAZADO, DIAMETRO 3,2 X 8 MM DE COMPRIMENTO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</si>
  <si>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</si>
  <si>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</si>
  <si>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</si>
  <si>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</si>
  <si>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</si>
  <si>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</si>
  <si>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</si>
  <si>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</si>
  <si>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</si>
  <si>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</si>
  <si>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</si>
  <si>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</si>
  <si>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</si>
  <si>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</si>
  <si>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</si>
  <si>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</si>
  <si>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</si>
  <si>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</si>
  <si>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</si>
  <si>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</si>
  <si>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</si>
  <si>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</si>
  <si>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</si>
  <si>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</si>
  <si>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</si>
  <si>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</si>
  <si>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</si>
  <si>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</si>
  <si>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</si>
  <si>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</si>
  <si>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</si>
  <si>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</si>
  <si>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</si>
  <si>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</si>
  <si>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</si>
  <si>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</si>
  <si>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</si>
  <si>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</si>
  <si>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</si>
  <si>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</si>
  <si>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</si>
  <si>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</si>
  <si>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</si>
  <si>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</si>
  <si>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</si>
  <si>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</si>
  <si>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</si>
  <si>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</si>
  <si>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</si>
  <si>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</si>
  <si>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</si>
  <si>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</si>
  <si>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</si>
  <si>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</si>
  <si>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</si>
  <si>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</si>
  <si>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</si>
  <si>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</si>
  <si>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</si>
  <si>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</si>
  <si>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</si>
  <si>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</si>
  <si>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</si>
  <si>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</si>
  <si>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</si>
  <si>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</si>
  <si>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</si>
  <si>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</si>
  <si>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</si>
  <si>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</si>
  <si>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</si>
  <si>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</si>
  <si>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</si>
  <si>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</si>
  <si>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</si>
  <si>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</si>
  <si>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</si>
  <si>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</si>
  <si>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</si>
  <si>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</si>
  <si>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</si>
  <si>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</si>
  <si>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</si>
  <si>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</si>
  <si>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</si>
  <si>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</si>
  <si>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</si>
  <si>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</si>
  <si>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</si>
  <si>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</si>
  <si>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</si>
  <si>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</si>
  <si>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</si>
  <si>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</si>
  <si>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</si>
  <si>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</si>
  <si>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</si>
  <si>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</si>
  <si>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</si>
  <si>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</si>
  <si>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</si>
  <si>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</si>
  <si>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</si>
  <si>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</si>
  <si>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</si>
  <si>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</si>
  <si>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</si>
  <si>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</si>
  <si>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</si>
  <si>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</si>
  <si>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</si>
  <si>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</si>
  <si>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</si>
  <si>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</si>
  <si>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</si>
  <si>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</si>
  <si>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</si>
  <si>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</si>
  <si>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</si>
  <si>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</si>
  <si>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</si>
  <si>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</si>
  <si>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</si>
  <si>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</si>
  <si>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</si>
  <si>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</si>
  <si>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</si>
  <si>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</si>
  <si>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</si>
  <si>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</si>
  <si>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</si>
  <si>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</si>
  <si>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</si>
  <si>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</si>
  <si>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</si>
  <si>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</si>
  <si>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</si>
  <si>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</si>
  <si>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</si>
  <si>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</si>
  <si>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</si>
  <si>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</si>
  <si>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</si>
  <si>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</si>
  <si>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</si>
  <si>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</si>
  <si>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</si>
  <si>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</si>
  <si>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</si>
  <si>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</si>
  <si>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</si>
  <si>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</si>
  <si>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</si>
  <si>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</si>
  <si>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</si>
  <si>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</si>
  <si>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</si>
  <si>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</si>
  <si>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</si>
  <si>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</si>
  <si>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</si>
  <si>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</si>
  <si>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</si>
  <si>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</si>
  <si>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</si>
  <si>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</si>
  <si>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</si>
  <si>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</si>
  <si>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</si>
  <si>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</si>
  <si>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</si>
  <si>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</si>
  <si>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</si>
  <si>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</si>
  <si>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</si>
  <si>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</si>
  <si>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</si>
  <si>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</si>
  <si>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</si>
  <si>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</si>
  <si>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</si>
  <si>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</si>
  <si>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</si>
  <si>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</si>
  <si>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</si>
  <si>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</si>
  <si>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</si>
  <si>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</si>
  <si>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</si>
  <si>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</si>
  <si>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</si>
  <si>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</si>
  <si>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</si>
  <si>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</si>
  <si>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</si>
  <si>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</si>
  <si>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</si>
  <si>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</si>
  <si>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</si>
  <si>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</si>
  <si>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</si>
  <si>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</si>
  <si>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</si>
  <si>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</si>
  <si>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</si>
  <si>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</si>
  <si>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</si>
  <si>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</si>
  <si>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</si>
  <si>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</si>
  <si>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</si>
  <si>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</si>
  <si>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</si>
  <si>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</si>
  <si>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</si>
  <si>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</si>
  <si>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</si>
  <si>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</si>
  <si>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</si>
  <si>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</si>
  <si>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</si>
  <si>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</si>
  <si>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</si>
  <si>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</si>
  <si>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</si>
  <si>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</si>
  <si>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</si>
  <si>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</si>
  <si>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</si>
  <si>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</si>
  <si>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</si>
  <si>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</si>
  <si>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</si>
  <si>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</si>
  <si>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</si>
  <si>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</si>
  <si>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</si>
  <si>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</si>
  <si>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</si>
  <si>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</si>
  <si>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</si>
  <si>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</si>
  <si>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</si>
  <si>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</si>
  <si>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</si>
  <si>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</si>
  <si>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</si>
  <si>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</si>
  <si>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</si>
  <si>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</si>
  <si>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</si>
  <si>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</si>
  <si>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</si>
  <si>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</si>
  <si>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</si>
  <si>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</si>
  <si>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</si>
  <si>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</si>
  <si>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</si>
  <si>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</si>
  <si>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</si>
  <si>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</si>
  <si>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</si>
  <si>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</si>
  <si>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</si>
  <si>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</si>
  <si>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</si>
  <si>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</si>
  <si>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</si>
  <si>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</si>
  <si>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</si>
  <si>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</si>
  <si>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</si>
  <si>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</si>
  <si>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</si>
  <si>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</si>
  <si>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</si>
  <si>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</si>
  <si>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</si>
  <si>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</si>
  <si>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</si>
  <si>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</si>
  <si>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</si>
  <si>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</si>
  <si>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</si>
  <si>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</si>
  <si>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</si>
  <si>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</si>
  <si>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</si>
  <si>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</si>
  <si>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</si>
  <si>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</si>
  <si>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</si>
  <si>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</si>
  <si>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</si>
  <si>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</si>
  <si>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</si>
  <si>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</si>
  <si>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</si>
  <si>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</si>
  <si>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</si>
  <si>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</si>
  <si>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</si>
  <si>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</si>
  <si>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</si>
  <si>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</si>
  <si>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</si>
  <si>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</si>
  <si>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</si>
  <si>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</si>
  <si>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</si>
  <si>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</si>
  <si>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</si>
  <si>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</si>
  <si>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</si>
  <si>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</si>
  <si>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</si>
  <si>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</si>
  <si>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</si>
  <si>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</si>
  <si>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</si>
  <si>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</si>
  <si>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</si>
  <si>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</si>
  <si>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</si>
  <si>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</si>
  <si>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</si>
  <si>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</si>
  <si>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</si>
  <si>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</si>
  <si>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</si>
  <si>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</si>
  <si>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</si>
  <si>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</si>
  <si>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</si>
  <si>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</si>
  <si>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</si>
  <si>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</si>
  <si>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</si>
  <si>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</si>
  <si>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</si>
  <si>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</si>
  <si>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</si>
  <si>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</si>
  <si>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</si>
  <si>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</si>
  <si>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</si>
  <si>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</si>
  <si>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</si>
  <si>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</si>
  <si>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</si>
  <si>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</si>
  <si>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</si>
  <si>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</si>
  <si>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</si>
  <si>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</si>
  <si>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</si>
  <si>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</si>
  <si>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</si>
  <si>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</si>
  <si>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</si>
  <si>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</si>
  <si>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</si>
  <si>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</si>
  <si>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</si>
  <si>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</si>
  <si>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</si>
  <si>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</si>
  <si>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</si>
  <si>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</si>
  <si>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</si>
  <si>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</si>
  <si>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</si>
  <si>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</si>
  <si>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</si>
  <si>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</si>
  <si>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</si>
  <si>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</si>
  <si>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</si>
  <si>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</si>
  <si>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</si>
  <si>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</si>
  <si>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</si>
  <si>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</si>
  <si>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</si>
  <si>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</si>
  <si>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</si>
  <si>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</si>
  <si>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</si>
  <si>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</si>
  <si>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</si>
  <si>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</si>
  <si>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</si>
  <si>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</si>
  <si>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</si>
  <si>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</si>
  <si>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</si>
  <si>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</si>
  <si>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</si>
  <si>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</si>
  <si>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</si>
  <si>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</si>
  <si>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</si>
  <si>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</si>
  <si>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</si>
  <si>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</si>
  <si>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</si>
  <si>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</si>
  <si>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</si>
  <si>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</si>
  <si>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</si>
  <si>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</si>
  <si>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</si>
  <si>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</si>
  <si>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</si>
  <si>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</si>
  <si>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</si>
  <si>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</si>
  <si>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</si>
  <si>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</si>
  <si>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</si>
  <si>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</si>
  <si>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</si>
  <si>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</si>
  <si>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</si>
  <si>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</si>
  <si>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</si>
  <si>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</si>
  <si>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</si>
  <si>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</si>
  <si>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</si>
  <si>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</si>
  <si>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</si>
  <si>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</si>
  <si>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</si>
  <si>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</si>
  <si>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</si>
  <si>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</si>
  <si>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</si>
  <si>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</si>
  <si>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</si>
  <si>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</si>
  <si>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</si>
  <si>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</si>
  <si>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</si>
  <si>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</si>
  <si>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</si>
  <si>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</si>
  <si>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</si>
  <si>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</si>
  <si>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</si>
  <si>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</si>
  <si>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</si>
  <si>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</si>
  <si>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</si>
  <si>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</si>
  <si>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</si>
  <si>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</si>
  <si>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</si>
  <si>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</si>
  <si>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</si>
  <si>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</si>
  <si>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</si>
  <si>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</si>
  <si>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</si>
  <si>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</si>
  <si>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</si>
  <si>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</si>
  <si>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</si>
  <si>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</si>
  <si>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</si>
  <si>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</si>
  <si>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</si>
  <si>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</si>
  <si>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</si>
  <si>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</si>
  <si>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</si>
  <si>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</si>
  <si>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</si>
  <si>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</si>
  <si>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</si>
  <si>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</si>
  <si>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</si>
  <si>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</si>
  <si>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</si>
  <si>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</si>
  <si>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</si>
  <si>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</si>
  <si>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</si>
  <si>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</si>
  <si>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</si>
  <si>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</si>
  <si>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</si>
  <si>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</si>
  <si>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</si>
  <si>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</si>
  <si>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</si>
  <si>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</si>
  <si>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</si>
  <si>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</si>
  <si>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</si>
  <si>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</si>
  <si>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</si>
  <si>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</si>
  <si>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</si>
  <si>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</si>
  <si>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</si>
  <si>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</si>
  <si>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</si>
  <si>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</si>
  <si>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</si>
  <si>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</si>
  <si>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</si>
  <si>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</si>
  <si>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</si>
  <si>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</si>
  <si>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</si>
  <si>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</si>
  <si>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</si>
  <si>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</si>
  <si>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</si>
  <si>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</si>
  <si>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</si>
  <si>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</si>
  <si>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</si>
  <si>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</si>
  <si>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</si>
  <si>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</si>
  <si>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</si>
  <si>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</si>
  <si>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</si>
  <si>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</si>
  <si>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</si>
  <si>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</si>
  <si>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</si>
  <si>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</si>
  <si>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</si>
  <si>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</si>
  <si>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</si>
  <si>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</si>
  <si>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</si>
  <si>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</si>
  <si>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</si>
  <si>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</si>
  <si>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</si>
  <si>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</si>
  <si>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</si>
  <si>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</si>
  <si>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120 MM2, 1 FURO E 1 COMPRESSAO, PARA PARAFUSO DE FIXACAO M12</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</si>
  <si>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</si>
  <si>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</si>
  <si>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</si>
  <si>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</si>
  <si>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</si>
  <si>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</si>
  <si>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</si>
  <si>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</si>
  <si>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</si>
  <si>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</si>
  <si>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</si>
  <si>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</si>
  <si>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</si>
  <si>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</si>
  <si>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</si>
  <si>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</si>
  <si>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</si>
  <si>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</si>
  <si>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</si>
  <si>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</si>
  <si>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</si>
  <si>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</si>
  <si>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</si>
  <si>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</si>
  <si>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</si>
  <si>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</si>
  <si>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</si>
  <si>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</si>
  <si>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</si>
  <si>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</si>
  <si>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</si>
  <si>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</si>
  <si>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</si>
  <si>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</si>
  <si>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</si>
  <si>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</si>
  <si>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</si>
  <si>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</si>
  <si>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</si>
  <si>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</si>
  <si>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</si>
  <si>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</si>
  <si>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</si>
  <si>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</si>
  <si>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</si>
  <si>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</si>
  <si>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</si>
  <si>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</si>
  <si>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</si>
  <si>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</si>
  <si>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</si>
  <si>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</si>
  <si>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</si>
  <si>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</si>
  <si>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</si>
  <si>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</si>
  <si>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</si>
  <si>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</si>
  <si>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</si>
  <si>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</si>
  <si>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</si>
  <si>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</si>
  <si>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</si>
  <si>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</si>
  <si>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</si>
  <si>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</si>
  <si>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</si>
  <si>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</si>
  <si>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</si>
  <si>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</si>
  <si>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</si>
  <si>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</si>
  <si>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</si>
  <si>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</si>
  <si>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</si>
  <si>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</si>
  <si>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</si>
  <si>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</si>
  <si>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</si>
  <si>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</si>
  <si>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</si>
  <si>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</si>
  <si>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</si>
  <si>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</si>
  <si>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</si>
  <si>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</si>
  <si>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</si>
  <si>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</si>
  <si>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</si>
  <si>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</si>
  <si>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</si>
  <si>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</si>
  <si>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</si>
  <si>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</si>
  <si>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</si>
  <si>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</si>
  <si>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</si>
  <si>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</si>
  <si>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</si>
  <si>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</si>
  <si>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</si>
  <si>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</si>
  <si>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</si>
  <si>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</si>
  <si>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</si>
  <si>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</si>
  <si>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</si>
  <si>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</si>
  <si>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</si>
  <si>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</si>
  <si>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</si>
  <si>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</si>
  <si>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</si>
  <si>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</si>
  <si>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</si>
  <si>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</si>
  <si>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</si>
  <si>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</si>
  <si>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</si>
  <si>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</si>
  <si>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</si>
  <si>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</si>
  <si>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</si>
  <si>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</si>
  <si>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</si>
  <si>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</si>
  <si>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</si>
  <si>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</si>
  <si>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</si>
  <si>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</si>
  <si>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</si>
  <si>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</si>
  <si>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</si>
  <si>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</si>
  <si>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</si>
  <si>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</si>
  <si>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</si>
  <si>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</si>
  <si>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</si>
  <si>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</si>
  <si>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</si>
  <si>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</si>
  <si>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</si>
  <si>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</si>
  <si>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</si>
  <si>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</si>
  <si>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</si>
  <si>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</si>
  <si>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</si>
  <si>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</si>
  <si>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</si>
  <si>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</si>
  <si>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</si>
  <si>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</si>
  <si>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</si>
  <si>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</si>
  <si>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</si>
  <si>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</si>
  <si>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</si>
  <si>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</si>
  <si>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</si>
  <si>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</si>
  <si>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</si>
  <si>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</si>
  <si>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</si>
  <si>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</si>
  <si>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</si>
  <si>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</si>
  <si>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</si>
  <si>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</si>
  <si>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</si>
  <si>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</si>
  <si>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</si>
  <si>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</si>
  <si>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</si>
  <si>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</si>
  <si>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</si>
  <si>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</si>
  <si>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</si>
  <si>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</si>
  <si>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</si>
  <si>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</si>
  <si>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</si>
  <si>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</si>
  <si>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</si>
  <si>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</si>
  <si>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</si>
  <si>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</si>
  <si>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</si>
  <si>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</si>
  <si>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</si>
  <si>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</si>
  <si>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</si>
  <si>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</si>
  <si>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</si>
  <si>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</si>
  <si>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</si>
  <si>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</si>
  <si>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</si>
  <si>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</si>
  <si>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</si>
  <si>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</si>
  <si>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</si>
  <si>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</si>
  <si>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</si>
  <si>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</si>
  <si>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</si>
  <si>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</si>
  <si>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</si>
  <si>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</si>
  <si>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</si>
  <si>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</si>
  <si>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</si>
  <si>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</si>
  <si>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</si>
  <si>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</si>
  <si>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</si>
  <si>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</si>
  <si>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</si>
  <si>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</si>
  <si>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</si>
  <si>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</si>
  <si>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</si>
  <si>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</si>
  <si>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</si>
  <si>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</si>
  <si>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</si>
  <si>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</si>
  <si>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</si>
  <si>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</si>
  <si>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</si>
  <si>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</si>
  <si>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</si>
  <si>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</si>
  <si>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</si>
  <si>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</si>
  <si>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</si>
  <si>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</si>
  <si>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</si>
  <si>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</si>
  <si>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</si>
  <si>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</si>
  <si>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</si>
  <si>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</si>
  <si>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</si>
  <si>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</si>
  <si>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</si>
  <si>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</si>
  <si>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</si>
  <si>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</si>
  <si>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</si>
  <si>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</si>
  <si>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</si>
  <si>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</si>
  <si>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</si>
  <si>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</si>
  <si>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</si>
  <si>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</si>
  <si>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</si>
  <si>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</si>
  <si>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</si>
  <si>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</si>
  <si>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</si>
  <si>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</si>
  <si>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</si>
  <si>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</si>
  <si>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</si>
  <si>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</si>
  <si>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</si>
  <si>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</si>
  <si>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</si>
  <si>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</si>
  <si>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</si>
  <si>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</si>
  <si>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</si>
  <si>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</si>
  <si>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</si>
  <si>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</si>
  <si>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</si>
  <si>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</si>
  <si>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</si>
  <si>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</si>
  <si>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</si>
  <si>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</si>
  <si>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</si>
  <si>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</si>
  <si>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</si>
  <si>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</si>
  <si>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</si>
  <si>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</si>
  <si>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</si>
  <si>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</si>
  <si>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</si>
  <si>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</si>
  <si>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</si>
  <si>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</si>
  <si>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</si>
  <si>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</si>
  <si>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</si>
  <si>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</si>
  <si>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</si>
  <si>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</si>
  <si>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</si>
  <si>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</si>
  <si>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</si>
  <si>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</si>
  <si>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</si>
  <si>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</si>
  <si>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</si>
  <si>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</si>
  <si>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</si>
  <si>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</si>
  <si>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</si>
  <si>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</si>
  <si>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</si>
  <si>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</si>
  <si>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</si>
  <si>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</si>
  <si>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</si>
  <si>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</si>
  <si>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</si>
  <si>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</si>
  <si>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</si>
  <si>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</si>
  <si>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</si>
  <si>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</si>
  <si>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</si>
  <si>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</si>
  <si>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</si>
  <si>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</si>
  <si>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</si>
  <si>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</si>
  <si>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</si>
  <si>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</si>
  <si>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</si>
  <si>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</si>
  <si>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</si>
  <si>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</si>
  <si>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</si>
  <si>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</si>
  <si>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</si>
  <si>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</si>
  <si>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</si>
  <si>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</si>
  <si>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</si>
  <si>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</si>
  <si>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</si>
  <si>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</si>
  <si>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</si>
  <si>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</si>
  <si>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</si>
  <si>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</si>
  <si>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</si>
  <si>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</si>
  <si>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</si>
  <si>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</si>
  <si>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</si>
  <si>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</si>
  <si>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</si>
  <si>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</si>
  <si>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</si>
  <si>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</si>
  <si>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</si>
  <si>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</si>
  <si>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</si>
  <si>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</si>
  <si>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</si>
  <si>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</si>
  <si>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</si>
  <si>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</si>
  <si>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</si>
  <si>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</si>
  <si>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</si>
  <si>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</si>
  <si>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</si>
  <si>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</si>
  <si>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</si>
  <si>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</si>
  <si>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</si>
  <si>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</si>
  <si>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</si>
  <si>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</si>
  <si>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</si>
  <si>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</si>
  <si>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</si>
  <si>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</si>
  <si>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</si>
  <si>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</si>
  <si>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</si>
  <si>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</si>
  <si>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</si>
  <si>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</si>
  <si>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</si>
  <si>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</si>
  <si>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</si>
  <si>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</si>
  <si>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</si>
  <si>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</si>
  <si>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</si>
  <si>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</si>
  <si>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</si>
  <si>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</si>
  <si>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</si>
  <si>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</si>
  <si>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</si>
  <si>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</si>
  <si>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</si>
  <si>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</si>
  <si>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</si>
  <si>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</si>
  <si>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</si>
  <si>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</si>
  <si>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</si>
  <si>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</si>
  <si>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</si>
  <si>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</si>
  <si>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</si>
  <si>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</si>
  <si>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</si>
  <si>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</si>
  <si>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</si>
  <si>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</si>
  <si>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</si>
  <si>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</si>
  <si>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</si>
  <si>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</si>
  <si>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</si>
  <si>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</si>
  <si>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</si>
  <si>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</si>
  <si>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</si>
  <si>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</si>
  <si>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</si>
  <si>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</si>
  <si>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</si>
  <si>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</si>
  <si>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</si>
  <si>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</si>
  <si>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</si>
  <si>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</si>
  <si>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</si>
  <si>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</si>
  <si>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</si>
  <si>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</si>
  <si>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</si>
  <si>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</si>
  <si>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</si>
  <si>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</si>
  <si>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</si>
  <si>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</si>
  <si>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</si>
  <si>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</si>
  <si>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</si>
  <si>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</si>
  <si>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</si>
  <si>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</si>
  <si>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</si>
  <si>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</si>
  <si>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</si>
  <si>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</si>
  <si>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</si>
  <si>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</si>
  <si>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</si>
  <si>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</si>
  <si>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</si>
  <si>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</si>
  <si>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</si>
  <si>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</si>
  <si>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</si>
  <si>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</si>
  <si>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</si>
  <si>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</si>
  <si>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</si>
  <si>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</si>
  <si>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</si>
  <si>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</si>
  <si>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</si>
  <si>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</si>
  <si>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</si>
  <si>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</si>
  <si>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</si>
  <si>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</si>
  <si>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</si>
  <si>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</si>
  <si>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</si>
  <si>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</si>
  <si>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</si>
  <si>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</si>
  <si>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</si>
  <si>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</si>
  <si>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</si>
  <si>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</si>
  <si>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</si>
  <si>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</si>
  <si>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</si>
  <si>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</si>
  <si>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</si>
  <si>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</si>
  <si>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</si>
  <si>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</si>
  <si>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</si>
  <si>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</si>
  <si>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</si>
  <si>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</si>
  <si>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</si>
  <si>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</si>
  <si>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</si>
  <si>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</si>
  <si>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</si>
  <si>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</si>
  <si>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</si>
  <si>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</si>
  <si>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</si>
  <si>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</si>
  <si>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</si>
  <si>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</si>
  <si>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</si>
  <si>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</si>
  <si>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</si>
  <si>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</si>
  <si>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</si>
  <si>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</si>
  <si>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</si>
  <si>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</si>
  <si>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</si>
  <si>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</si>
  <si>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</si>
  <si>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</si>
  <si>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</si>
  <si>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</si>
  <si>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</si>
  <si>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</si>
  <si>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</si>
  <si>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</si>
  <si>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</si>
  <si>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</si>
  <si>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</si>
  <si>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</si>
  <si>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</si>
  <si>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</si>
  <si>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</si>
  <si>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</si>
  <si>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</si>
  <si>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</si>
  <si>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</si>
  <si>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</si>
  <si>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</si>
  <si>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</si>
  <si>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</si>
  <si>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</si>
  <si>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</si>
  <si>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</si>
  <si>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</si>
  <si>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</si>
  <si>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</si>
  <si>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</si>
  <si>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</si>
  <si>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</si>
  <si>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</si>
  <si>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</si>
  <si>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</si>
  <si>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</si>
  <si>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</si>
  <si>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</si>
  <si>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</si>
  <si>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</si>
  <si>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</si>
  <si>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</si>
  <si>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</si>
  <si>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</si>
  <si>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</si>
  <si>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</si>
  <si>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</si>
  <si>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</si>
  <si>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</si>
  <si>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</si>
  <si>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</si>
  <si>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</si>
  <si>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</si>
  <si>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</si>
  <si>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</si>
  <si>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</si>
  <si>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</si>
  <si>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</si>
  <si>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</si>
  <si>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</si>
  <si>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</si>
  <si>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</si>
  <si>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</si>
  <si>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</si>
  <si>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</si>
  <si>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</si>
  <si>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</si>
  <si>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</si>
  <si>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</si>
  <si>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</si>
  <si>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</si>
  <si>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</si>
  <si>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</si>
  <si>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</si>
  <si>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</si>
  <si>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</si>
  <si>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</si>
  <si>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</si>
  <si>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</si>
  <si>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</si>
  <si>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</si>
  <si>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</si>
  <si>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</si>
  <si>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</si>
  <si>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</si>
  <si>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</si>
  <si>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</si>
  <si>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</si>
  <si>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</si>
  <si>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</si>
  <si>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</si>
  <si>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</si>
  <si>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</si>
  <si>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</si>
  <si>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</si>
  <si>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</si>
  <si>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</si>
  <si>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</si>
  <si>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</si>
  <si>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</si>
  <si>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</si>
  <si>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</si>
  <si>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</si>
  <si>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</si>
  <si>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</si>
  <si>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</si>
  <si>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</si>
  <si>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</si>
  <si>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</si>
  <si>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</si>
  <si>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</si>
  <si>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</si>
  <si>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</si>
  <si>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</si>
  <si>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</si>
  <si>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</si>
  <si>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t>
  </si>
  <si>
    <t>VIGIA DIURNO (MENSALISTA)</t>
  </si>
  <si>
    <t>VIGIA NOTURNO, HORA EFETIVAMENTE TRABALHADA DE 22 H AS 5 H (COM ADICIONAL NOTURNO)</t>
  </si>
  <si>
    <t>TOTAL DE INSUMOS : 4934</t>
  </si>
  <si>
    <t>Espírito Santo - Julho/2023</t>
  </si>
  <si>
    <t>Corpo de BTCC 3,00 x 3,00 m - moldado no local - altura do aterro 1,00 a 2,50 m - areia e brita comerciais</t>
  </si>
  <si>
    <t>Bacia de contenção para tanque de emulsão de 30.000 l - inclusive demolição</t>
  </si>
  <si>
    <t>Chapisco com argamassa de cimento e areia 1:3 - aplicação manual</t>
  </si>
  <si>
    <t>Depósito de óleo para oficina - inclusive demolição</t>
  </si>
  <si>
    <t>Emboço com argamassa de cimento, cal hidratada e areia 1:2:8 com espessura de 2 cm - aplicação manual</t>
  </si>
  <si>
    <t>Selador acrílico - camada de fundo com aplicação manual</t>
  </si>
  <si>
    <t>Tinta látex - duas camadas com aplicação manual</t>
  </si>
  <si>
    <t>Tela metálica dobrada em L para muro em solo reforçado - C = 200 cm, L = 40 cm e H = 40 cm - fornecimento e instalação</t>
  </si>
  <si>
    <t>Tela metálica dobrada em L para muro em solo reforçado - C = 200 cm, L = 50 cm e H = 50 cm - fornecimento e instalação</t>
  </si>
  <si>
    <t>Demolição manual de concreto armado</t>
  </si>
  <si>
    <t>Demolição manual de concreto simples</t>
  </si>
  <si>
    <t>Demolição mecânica de alvenaria com carregadeira de pneus</t>
  </si>
  <si>
    <t>Demolição mecânica de alvenaria com escavadeira hidráulica</t>
  </si>
  <si>
    <t>Demolição mecânica de concreto armado com escavadeira hidráulica</t>
  </si>
  <si>
    <t>Envelope de brita para tubos com diâmetro externo de 75 a 110 mm - L = 15 cm e H = 15 cm</t>
  </si>
  <si>
    <t>Fôrma metálica em chapa 1/8" para poita trapezoidal - utilização de 50 vezes - montagem, instalação e retirada</t>
  </si>
  <si>
    <t>Fôrma metálica em chapa 3/16" para poita trapezoidal - utilização de 50 vezes - montagem, instalação e retirada</t>
  </si>
  <si>
    <t>Espalhamento e conformação de material pétreo para núcleo</t>
  </si>
  <si>
    <t>Espalhamento e conformação de material pétreo para subcarapaça</t>
  </si>
  <si>
    <t>3807752</t>
  </si>
  <si>
    <t>Corte linear em superfície de concreto para fixação de barras de aço de 10 mm - L = 12 mm e H = 12 mm</t>
  </si>
  <si>
    <t>3807753</t>
  </si>
  <si>
    <t>Corte linear em superfície de concreto para fixação de barras de aço de 12,5 mm - L = 15 mm e H = 15 mm</t>
  </si>
  <si>
    <t>3807750</t>
  </si>
  <si>
    <t>Corte linear em superfície de concreto para fixação de barras de aço de 6,3 mm - L = 8 mm e H = 8 mm</t>
  </si>
  <si>
    <t>3807751</t>
  </si>
  <si>
    <t>Corte linear em superfície de concreto para fixação de barras de aço de 8 mm - L = 10 mm e H = 10 mm</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</si>
  <si>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</si>
  <si>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</si>
  <si>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</si>
  <si>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</si>
  <si>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</si>
  <si>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</si>
  <si>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Reciclagem de revestimento asfáltico em usina com adição de espuma asfáltica, pó de pedra comercial e cimento</t>
  </si>
  <si>
    <t>4800400</t>
  </si>
  <si>
    <t>4800412</t>
  </si>
  <si>
    <t>Correção de defeitos por fresagem descontínua do revestimento asfáltico - espessura de 5 cm</t>
  </si>
  <si>
    <t>4915655</t>
  </si>
  <si>
    <t>Fresagem contínua de revestimento asfáltico - espessura de 3 cm</t>
  </si>
  <si>
    <t>4915656</t>
  </si>
  <si>
    <t>Fresagem contínua de revestimento asfáltico - espessura de 4 cm</t>
  </si>
  <si>
    <t>4915657</t>
  </si>
  <si>
    <t>Fresagem contínua de revestimento asfáltico - espessura de 5 cm</t>
  </si>
  <si>
    <t>4915658</t>
  </si>
  <si>
    <t>Fresagem contínua de revestimento asfáltico - espessura de 6 cm</t>
  </si>
  <si>
    <t>4915659</t>
  </si>
  <si>
    <t>Fresagem contínua de revestimento asfáltico - espessura de 7 cm</t>
  </si>
  <si>
    <t>4915660</t>
  </si>
  <si>
    <t>Fresagem contínua de revestimento asfáltico - espessura de 8 cm</t>
  </si>
  <si>
    <t>4915661</t>
  </si>
  <si>
    <t>Fresagem descontínua de revestimento asfáltico - espessura de 3 cm</t>
  </si>
  <si>
    <t>4915662</t>
  </si>
  <si>
    <t>Fresagem descontínua de revestimento asfáltico - espessura de 4 cm</t>
  </si>
  <si>
    <t>4915663</t>
  </si>
  <si>
    <t>Fresagem descontínua de revestimento asfáltico - espessura de 5 cm</t>
  </si>
  <si>
    <t>4915664</t>
  </si>
  <si>
    <t>Fresagem descontínua de revestimento asfáltico - espessura de 6 cm</t>
  </si>
  <si>
    <t>4915665</t>
  </si>
  <si>
    <t>Fresagem descontínua de revestimento asfáltico - espessura de 7 cm</t>
  </si>
  <si>
    <t>4915666</t>
  </si>
  <si>
    <t>Fresagem descontínua de revestimento asfáltico - espessura de 8 cm</t>
  </si>
  <si>
    <t>Desmatamento, destocamento e limpeza de área com árvores de diâmetro até 0,15 m</t>
  </si>
  <si>
    <t>5914304</t>
  </si>
  <si>
    <t>Carga, manobra e descarga de material fresado em caminhão basculante de 10 m³ - fresagem contínua em espessura de 3 cm - carga com fresadora e descarga livre</t>
  </si>
  <si>
    <t>5914305</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</si>
  <si>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</si>
  <si>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</si>
  <si>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5914306</t>
  </si>
  <si>
    <t>Carga, manobra e descarga de material fresado em caminhão basculante de 10 m³ - fresagem contínua em espessura de 6 cm - carga com fresadora e descarga livre</t>
  </si>
  <si>
    <t>5914307</t>
  </si>
  <si>
    <t>Carga, manobra e descarga de material fresado em caminhão basculante de 10 m³ - fresagem contínua em espessura de 7 cm - carga com fresadora e descarga livre</t>
  </si>
  <si>
    <t>5914308</t>
  </si>
  <si>
    <t>Carga, manobra e descarga de material fresado em caminhão basculante de 10 m³ - fresagem contínua em espessura de 8 cm - carga com fresadora e descarga livre</t>
  </si>
  <si>
    <t>5914309</t>
  </si>
  <si>
    <t>Carga, manobra e descarga de material fresado em caminhão basculante de 10 m³ - fresagem descontínua em espessura de 3 cm - carga com fresadora e descarga livre</t>
  </si>
  <si>
    <t>5914310</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</si>
  <si>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</si>
  <si>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</si>
  <si>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5914311</t>
  </si>
  <si>
    <t>Carga, manobra e descarga de material fresado em caminhão basculante de 10 m³ - fresagem descontínua em espessura de 6 cm - carga com fresadora e descarga livre</t>
  </si>
  <si>
    <t>5914312</t>
  </si>
  <si>
    <t>Carga, manobra e descarga de material fresado em caminhão basculante de 10 m³ - fresagem descontínua em espessura de 7 cm - carga com fresadora e descarga livre</t>
  </si>
  <si>
    <t>5914313</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</si>
  <si>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</si>
  <si>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</si>
  <si>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</si>
  <si>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</si>
  <si>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</si>
  <si>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</si>
  <si>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Espírito Santo - Julho/2023 - Com desoneração</t>
  </si>
  <si>
    <t xml:space="preserve">Retroescavadeira de pneus - capacidade da caçamba da pá-carregadeira de 0,76 m³ e da retroescavadeira de 0,29 m³ - 58 kW </t>
  </si>
  <si>
    <t>Fresadora a frio - 455 kW</t>
  </si>
  <si>
    <t>Minicarregadeira de pneus com vassoura de 1,68 m - 45,50 kW</t>
  </si>
  <si>
    <t>Coroa de botões esféricos - D = 120 mm (4 3/4")</t>
  </si>
  <si>
    <t>Dente de corte para fresadora de 455 kW</t>
  </si>
  <si>
    <t>M2490</t>
  </si>
  <si>
    <t>Cinta para elevação de cargas tipo sling com 1 ramal - C = 2 m a 3 m, capacidade de carga de 1.000 kg, F. S. = 7:1</t>
  </si>
  <si>
    <t>Rod.</t>
  </si>
  <si>
    <t>CONVERTER EM NÚMERO</t>
  </si>
  <si>
    <t>Rod. C. M</t>
  </si>
  <si>
    <t xml:space="preserve">Rod. </t>
  </si>
  <si>
    <t>ELETRODUTO DE AÇO GALVANIZADO PESADO COM 3 METROS, INCLUSIVE CONEXÕES, SUPORTES E FIXAÇÃO DN 50 (2")</t>
  </si>
  <si>
    <r>
      <t>Orçamento:</t>
    </r>
    <r>
      <rPr>
        <sz val="11"/>
        <color theme="1"/>
        <rFont val="Calibri"/>
        <family val="2"/>
        <scheme val="minor"/>
      </rPr>
      <t> 1380201 - TABELA CUSTOS LABOR/CT-UFES PADRÃO DER-ES AGOSTO/2023(LS=157,27; BDI=0%)</t>
    </r>
  </si>
  <si>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</si>
  <si>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</si>
  <si>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</si>
  <si>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Planilha:</t>
    </r>
    <r>
      <rPr>
        <sz val="11"/>
        <color theme="1"/>
        <rFont val="Calibri"/>
        <family val="2"/>
        <scheme val="minor"/>
      </rPr>
      <t> TABELA CUSTOS LABOR/CT-UFES PADRÃO DER-ES AGOSTO/2023(LS=157,27; BDI=0%)</t>
    </r>
  </si>
  <si>
    <r>
      <t>Data Base:</t>
    </r>
    <r>
      <rPr>
        <sz val="11"/>
        <color theme="1"/>
        <rFont val="Calibri"/>
        <family val="2"/>
        <scheme val="minor"/>
      </rPr>
      <t> Agosto/2023</t>
    </r>
  </si>
  <si>
    <r>
      <t>Local:</t>
    </r>
    <r>
      <rPr>
        <sz val="11"/>
        <color theme="1"/>
        <rFont val="Calibri"/>
        <family val="2"/>
        <scheme val="minor"/>
      </rPr>
      <t> </t>
    </r>
  </si>
  <si>
    <t>LABOR - 020701 - 6</t>
  </si>
  <si>
    <t>LABOR - 020704 - 4</t>
  </si>
  <si>
    <t>LABOR - 020705 - 6</t>
  </si>
  <si>
    <t>LABOR - 020706 - 6</t>
  </si>
  <si>
    <t>LABOR - 020707 - 6</t>
  </si>
  <si>
    <t>LABOR - 020713 - 6</t>
  </si>
  <si>
    <t>LABOR - 020714 - 4</t>
  </si>
  <si>
    <t>LABOR - 020801 - 6</t>
  </si>
  <si>
    <t>LABOR - 020804 - 4</t>
  </si>
  <si>
    <t>LABOR - 020805 - 6</t>
  </si>
  <si>
    <t>LABOR - 020806 - 6</t>
  </si>
  <si>
    <t>LABOR - 020807 - 6</t>
  </si>
  <si>
    <t>LABOR - 030103 - 2</t>
  </si>
  <si>
    <t>LABOR - 030104 - 2</t>
  </si>
  <si>
    <t>LABOR - 030209 - 2</t>
  </si>
  <si>
    <t>LABOR - 030210 - 2</t>
  </si>
  <si>
    <t>LABOR - 040202 - 3</t>
  </si>
  <si>
    <t>LABOR - 040224 - 2</t>
  </si>
  <si>
    <t>LABOR - 040231 - 2</t>
  </si>
  <si>
    <t>LABOR - 040233 - 2</t>
  </si>
  <si>
    <t>LABOR - 040235 - 2</t>
  </si>
  <si>
    <t>LABOR - 040237 - 2</t>
  </si>
  <si>
    <t>LABOR - 040315 - 2</t>
  </si>
  <si>
    <t>LABOR - 040320 - 2</t>
  </si>
  <si>
    <t>LABOR - 040322 - 2</t>
  </si>
  <si>
    <t>LABOR - 040324 - 2</t>
  </si>
  <si>
    <t>LABOR - 040329 - 2</t>
  </si>
  <si>
    <t>LABOR - 040330 - 3</t>
  </si>
  <si>
    <t>LABOR - 040331 - 3</t>
  </si>
  <si>
    <t>LABOR - 040601 - 4</t>
  </si>
  <si>
    <t>LABOR - 040602 - 4</t>
  </si>
  <si>
    <t>LABOR - 040817 - 2</t>
  </si>
  <si>
    <t>LABOR - 040901 - 5</t>
  </si>
  <si>
    <t>LABOR - 040902 - 5</t>
  </si>
  <si>
    <t>LABOR - 040903 - 5</t>
  </si>
  <si>
    <t>LABOR - 040904 - 5</t>
  </si>
  <si>
    <t>LABOR - 050301 - 3</t>
  </si>
  <si>
    <t>LABOR - 050303 - 3</t>
  </si>
  <si>
    <t>LABOR - 050501 - 2</t>
  </si>
  <si>
    <t>LABOR - 050502 - 2</t>
  </si>
  <si>
    <t>LABOR - 050503 - 2</t>
  </si>
  <si>
    <t>LABOR - 090104 - 3</t>
  </si>
  <si>
    <t>LABOR - 090301 - 3</t>
  </si>
  <si>
    <t>LABOR - 090305 - 3</t>
  </si>
  <si>
    <t>LABOR - 090403 - 3</t>
  </si>
  <si>
    <t>LABOR - 100301 - 3</t>
  </si>
  <si>
    <t>LABOR - 130403 - 2</t>
  </si>
  <si>
    <t>LABOR - 140102 - 3</t>
  </si>
  <si>
    <t>LABOR - 140103 - 2</t>
  </si>
  <si>
    <t>LABOR - 140108 - 2</t>
  </si>
  <si>
    <t>LABOR - 140109 - 2</t>
  </si>
  <si>
    <t>LABOR - 140201 - 5</t>
  </si>
  <si>
    <t>LABOR - 140209 - 3</t>
  </si>
  <si>
    <t>LABOR - 140901 - 3</t>
  </si>
  <si>
    <t>LABOR - 140902 - 3</t>
  </si>
  <si>
    <t>LABOR - 141101 - 3</t>
  </si>
  <si>
    <t>LABOR - 141102 - 3</t>
  </si>
  <si>
    <t>LABOR - 141103 - 3</t>
  </si>
  <si>
    <t>LABOR - 141104 - 3</t>
  </si>
  <si>
    <t>LABOR - 141105 - 3</t>
  </si>
  <si>
    <t>LABOR - 141106 - 4</t>
  </si>
  <si>
    <t>LABOR - 141107 - 4</t>
  </si>
  <si>
    <t>LABOR - 141108 - 4</t>
  </si>
  <si>
    <t>LABOR - 141110 - 3</t>
  </si>
  <si>
    <t>LABOR - 141111 - 3</t>
  </si>
  <si>
    <t>LABOR - 141112 - 3</t>
  </si>
  <si>
    <t>LABOR - 141113 - 4</t>
  </si>
  <si>
    <t>LABOR - 141114 - 3</t>
  </si>
  <si>
    <t>LABOR - 150122 - 3</t>
  </si>
  <si>
    <t>LABOR - 150123 - 4</t>
  </si>
  <si>
    <t>LABOR - 150610 - 3</t>
  </si>
  <si>
    <t>LABOR - 150614 - 3</t>
  </si>
  <si>
    <t>LABOR - 150615 - 3</t>
  </si>
  <si>
    <t>LABOR - 150616 - 3</t>
  </si>
  <si>
    <t>LABOR - 150701 - 2</t>
  </si>
  <si>
    <t>LABOR - 150702 - 2</t>
  </si>
  <si>
    <t>LABOR - 150703 - 2</t>
  </si>
  <si>
    <t>LABOR - 150704 - 2</t>
  </si>
  <si>
    <t>LABOR - 151001 - 3</t>
  </si>
  <si>
    <t>LABOR - 151002 - 4</t>
  </si>
  <si>
    <t>LABOR - 151003 - 3</t>
  </si>
  <si>
    <t>LABOR - 151015 - 4</t>
  </si>
  <si>
    <t>LABOR - 151016 - 3</t>
  </si>
  <si>
    <t>LABOR - 151017 - 3</t>
  </si>
  <si>
    <t>LABOR - 151701 - 6</t>
  </si>
  <si>
    <t>LABOR - 151702 - 8</t>
  </si>
  <si>
    <t>LABOR - 151703 - 7</t>
  </si>
  <si>
    <t>LABOR - 151704 - 8</t>
  </si>
  <si>
    <t>LABOR - 151705 - 6</t>
  </si>
  <si>
    <t>LABOR - 151706 - 6</t>
  </si>
  <si>
    <t>LABOR - 151710 - 7</t>
  </si>
  <si>
    <t>LABOR - 151712 - 10</t>
  </si>
  <si>
    <t>LABOR - 151713 - 7</t>
  </si>
  <si>
    <t>LABOR - 151714 - 9</t>
  </si>
  <si>
    <t>LABOR - 151715 - 9</t>
  </si>
  <si>
    <t>LABOR - 160106 - 3</t>
  </si>
  <si>
    <t>LABOR - 160111 - 2</t>
  </si>
  <si>
    <t>LABOR - 160207 - 7</t>
  </si>
  <si>
    <t>LABOR - 160208 - 6</t>
  </si>
  <si>
    <t>LABOR - 160303 - 3</t>
  </si>
  <si>
    <t>LABOR - 160704 - 3</t>
  </si>
  <si>
    <t>LABOR - 160716 - 2</t>
  </si>
  <si>
    <t>LABOR - 170221 - 2</t>
  </si>
  <si>
    <t>LABOR - 170222 - 4</t>
  </si>
  <si>
    <t>LABOR - 180405 - 3</t>
  </si>
  <si>
    <t>LABOR - 190101 - 2</t>
  </si>
  <si>
    <t>Emassamento de paredes e forros, com duas demãos de massa corrida, referência Suvinil, Coral, Metalatex ou equivalente, inclusive uma demão de liquido selador PVA, referência Suvinil, Coral ou Metalatex ou equivalente</t>
  </si>
  <si>
    <t>LABOR - 190104 - 2</t>
  </si>
  <si>
    <t>Pintura em paredes e forros, aplicação manual, com três demãos de tinta látex premium, referência Suvinil, Coral e Metalatex, inclusive uma demão de liquido selador PVA, referência Suvinil, Coral ou Metalatex ou equivalente</t>
  </si>
  <si>
    <t>LABOR - 190105 - 2</t>
  </si>
  <si>
    <t>Pintura em paredes e forros, aplicação manual, com três demãos de tinta esmalte sintético premium, acabamento fosco, referência Suvinil, Coral ou Metalatex, inclusive uma demão de liquido selador acrílico, referência Suvinil, Coral ou Metalatex ou equivalente</t>
  </si>
  <si>
    <t>LABOR - 190106 - 2</t>
  </si>
  <si>
    <t>Pintura em paredes e forros, aplicação manual, com três demão de tinta látex acrílico premium, referência Coral e Metalatex, inclusive uma demão de liquido selador acrílico, referência Suvinil, Coral ou Metalatex ou equivalente</t>
  </si>
  <si>
    <t>LABOR - 190108 - 2</t>
  </si>
  <si>
    <t>Pintura a cal (tipo caiação), sobre paredes e forros, a três demãos</t>
  </si>
  <si>
    <t>LABOR - 190109 - 3</t>
  </si>
  <si>
    <t>Pintura de letra, aplicação manual, em parede, dim. 20x30cm com tinta látex acrílica, marcas de referência Suvinil, Coral ou Metalatex ou equivalente</t>
  </si>
  <si>
    <t>LABOR - 190114 - 2</t>
  </si>
  <si>
    <t>Preparo em paredes e forros, aplicação manual, com uma demão de líquido selador acrílico, referência Suvinil, Coral ou Metalatex ou equivalente</t>
  </si>
  <si>
    <t>LABOR - 190115 - 2</t>
  </si>
  <si>
    <t>Pintura, sobre paredes e forros, aplicação manual, com duas demãos de tinta látex PVA premium, referência Suvinil, Coral e Metalatex, inclusive uma demão de liquido selador PVA, referência Suvinil, Coral ou Metalatex ou equivalente</t>
  </si>
  <si>
    <t>LABOR - 190116 - 2</t>
  </si>
  <si>
    <t>Pintura, sobre paredes e forros, aplicação manual, com duas demãos de tinta esmalte sintético, referência Suvinil, Coral e Metalatex, inclusive uma demão de liquido selador PVA, referência Suvinil, Coral ou Metalatex ou equivalente</t>
  </si>
  <si>
    <t>LABOR - 190117 - 2</t>
  </si>
  <si>
    <t>Pintura sobre paredes e forros, aplicação manual, com duas demãos de tinta látex acrílico premium, acabamento fosco, referência Suvinil, Coral e Metalatex, inclusive uma demão de liquido selador acrílico, referência Suvinil, Coral ou Metalatex</t>
  </si>
  <si>
    <t>LABOR - 190121 - 2</t>
  </si>
  <si>
    <t>Preparo em paredes e forros, aplicação manual, com uma demão de líquido selador PVA, referência Suvinil, Coral ou Metalatex ou equivalente</t>
  </si>
  <si>
    <t>LABOR - 190201 - 2</t>
  </si>
  <si>
    <t>Pintura sobre concreto ou blocos cerâmicos aparentes, aplicação manual, com duas demãos de verniz acrílico a base de água, acabamento fosco, referência Suvinil, Coral, Metalatex ou equivalente</t>
  </si>
  <si>
    <t>LABOR - 190202 - 2</t>
  </si>
  <si>
    <t>Pintura sobre concreto ou blocos cerâmicos aparentes, aplicação manual, com uma demão de silicone incolor, referência Suvinil, Sika, Vedacit ou equivalente</t>
  </si>
  <si>
    <t>LABOR - 190203 - 2</t>
  </si>
  <si>
    <t>Pintura sobre concreto ou blocos de concreto, aplicação manual, com três demãos de tinta látex acrílico premium, referência Suvinil, Coral e Metalatex, inclusive uma demão de liquido selador acrílico, referência Suvinil, Coral ou Metalatex ou equivalente</t>
  </si>
  <si>
    <t>LABOR - 190204 - 2</t>
  </si>
  <si>
    <t>Pintura sobre cobogós de concreto, aplicação manual, com duas demãos de tinta látex acrílico premium, referência Suvinil, Coral e Metalatex, inclusive uma demão de liquido selador acrílico, referência Suvinil, Coral ou Metalatex ou equivalente</t>
  </si>
  <si>
    <t>LABOR - 190205 - 2</t>
  </si>
  <si>
    <t>Pintura a cal de meio-fio (tipo a caiação), aplicação manual, a três demãos</t>
  </si>
  <si>
    <t>LABOR - 190211 - 2</t>
  </si>
  <si>
    <t>Pintura sobre concreto ou blocos de concreto, aplicação manual, com duas demãos de tinta látex PVA premium, referência Suvinil, Coral e Metalatex, inclusive uma demão de liquido selador PVA, referência Suvinil, Coral ou Metalatex ou equivalente</t>
  </si>
  <si>
    <t>LABOR - 190301 - 2</t>
  </si>
  <si>
    <t>Emassamento de esquadrias e elementos de madeira, com duas demãos de massa à base água, referência Suvinil, Coral, Sherwin Williams ou equivalente, inclusive uma demão de fundo nivelador alquídico branco, referência Suvinil, Coral ou Metalatex ou equivalente</t>
  </si>
  <si>
    <t>LABOR - 190302 - 2</t>
  </si>
  <si>
    <t>Pintura de esquadrias e elementos de madeira, aplicação manual, com duas demãos de tinta esmalte sintético referência Suvinil, Coral ou Metalatex, inclusive fundo branco nivelador, referência Suvinil, Coral e Metalatex ou equivalente</t>
  </si>
  <si>
    <t>LABOR - 190303 - 3</t>
  </si>
  <si>
    <t>Pintura de esquadrias e elementos de madeira, aplicação manual, com três demão de verniz brilhante incolor, linha Premium Copal, referência Suvinil, Eucatex, Montana ou equivalente</t>
  </si>
  <si>
    <t>LABOR - 190306 - 3</t>
  </si>
  <si>
    <t>Pintura de esquadrias e elementos de madeira, aplicação manual, com três demãos de verniz fosco incolor, linha Tripla Proteção Premium, referência Suvinil, Coral, Metalatex ou equivalente</t>
  </si>
  <si>
    <t>'190307</t>
  </si>
  <si>
    <t>LABOR - 190307 - 2</t>
  </si>
  <si>
    <t>Pintura fundo nivelador alquídico branco, aplicada a rolo, pincel ou trincha, em madeira, a uma demão, referência Suvinil, Coral ou equivalente</t>
  </si>
  <si>
    <t>LABOR - 190417 - 2</t>
  </si>
  <si>
    <t>Pintura sobre metal, aplicação manual, com duas demãos de tinta esmalte sintético, referência Suvinil, Coral ou Metalatex, inclusive uma demão de fundo anticorrosivo</t>
  </si>
  <si>
    <t>LABOR - 190501 - 2</t>
  </si>
  <si>
    <t>Pintura de letras em chapas de ferro, dimensões 20x30cm, aplicação manual, com duas demãos de tinta esmalte sintético, referência Suvinil, Coral, Metalatex ou equivalente, inclusive uma demão de fundo anti-corrosivo</t>
  </si>
  <si>
    <t>LABOR - 190601 - 2</t>
  </si>
  <si>
    <t>Pintura sobre piso, aplicação manual, para execução de faixa demarcatória L=5cm, com três demãos de tinta à base de epóxi, marcas de referência Suvinil, Coral ou Metalatex ou equivalente</t>
  </si>
  <si>
    <t>LABOR - 190602 - 2</t>
  </si>
  <si>
    <t>Pintura sobre piso, aplicação manual, com duas demãos de tinta à base de resinas acrílicas, marcas de referência Suvinil, Coral, Sherwin Williams NovaCor, Metalatex ou equivalente</t>
  </si>
  <si>
    <t>LABOR - 190604 - 2</t>
  </si>
  <si>
    <t>Pintura sobre piso, aplicação manual, para execução de faixa demarcatória L=8cm, com três demãos de tinta à base de epóxi, marcas de referência Suvinil, Coral ou Metalatex ou equivalente</t>
  </si>
  <si>
    <t>LABOR - 200108 - 6</t>
  </si>
  <si>
    <t>LABOR - 200120 - 4</t>
  </si>
  <si>
    <t>LABOR - 200124 - 4</t>
  </si>
  <si>
    <t>LABOR - 200128 - 3</t>
  </si>
  <si>
    <t>LABOR - 200129 - 3</t>
  </si>
  <si>
    <t>LABOR - 200206 - 2</t>
  </si>
  <si>
    <t>Blocos pré-moldados de concreto intertravados tipo pavi-s ou equivalente, espessura de 8 cm e resistência a compressão mínima de 35MPa, assentados sobre colchão de pó de pedra na espessura de 10 cm</t>
  </si>
  <si>
    <t>LABOR - 200223 - 2</t>
  </si>
  <si>
    <t>LABOR - 200229 - 3</t>
  </si>
  <si>
    <t>LABOR - 200243 - 4</t>
  </si>
  <si>
    <t>LABOR - 200511 - 3</t>
  </si>
  <si>
    <t>LABOR - 200512 - 3</t>
  </si>
  <si>
    <t>LABOR - 200573 - 3</t>
  </si>
  <si>
    <t>LABOR - 200702 - 8</t>
  </si>
  <si>
    <t>LABOR - 200706 - 3</t>
  </si>
  <si>
    <t>LABOR - 200714 - 2</t>
  </si>
  <si>
    <t>LABOR - 200715 - 5</t>
  </si>
  <si>
    <t>LABOR - 200716 - 3</t>
  </si>
  <si>
    <t>LABOR - 210304 - 3</t>
  </si>
  <si>
    <r>
      <t>Tabela:</t>
    </r>
    <r>
      <rPr>
        <sz val="11"/>
        <color theme="1"/>
        <rFont val="Calibri"/>
        <family val="2"/>
        <scheme val="minor"/>
      </rPr>
      <t> 1380201 - TABELA CUSTOS LABOR/CT-UFES PADRÃO DER-ES AGOSTO/2023(LS=157,27; BDI=0%)</t>
    </r>
  </si>
  <si>
    <r>
      <t>Órgão:</t>
    </r>
    <r>
      <rPr>
        <sz val="11"/>
        <color theme="1"/>
        <rFont val="Calibri"/>
        <family val="2"/>
        <scheme val="minor"/>
      </rPr>
      <t> DEPARTAMENTO DE EDIFICAÇÕES E DE RODOVIAS DO ESTADO DO ESPÍRITO SANTO</t>
    </r>
  </si>
  <si>
    <r>
      <t>Leis Sociais:</t>
    </r>
    <r>
      <rPr>
        <sz val="11"/>
        <color theme="1"/>
        <rFont val="Calibri"/>
        <family val="2"/>
        <scheme val="minor"/>
      </rPr>
      <t> 157,27 %</t>
    </r>
  </si>
  <si>
    <r>
      <t>BDI:</t>
    </r>
    <r>
      <rPr>
        <sz val="11"/>
        <color theme="1"/>
        <rFont val="Calibri"/>
        <family val="2"/>
        <scheme val="minor"/>
      </rPr>
      <t> 0 %</t>
    </r>
  </si>
  <si>
    <t>ENCANADOR (OFICIAL - SINDUSCON)</t>
  </si>
  <si>
    <t>LADRILHISTA (OFICIAL - SINDUSCON)</t>
  </si>
  <si>
    <t>PASTILHEIRO (OFICIAL - SINDUSCON)</t>
  </si>
  <si>
    <t>PEDREIRO (OFICIAL - SINDUSCON)</t>
  </si>
  <si>
    <t>PINTOR (OFICIAL - SINDUSCON)</t>
  </si>
  <si>
    <t>SOLDADOR (OFICIAL - SINDUSCON)</t>
  </si>
  <si>
    <t>TELHADISTA (OFICIAL - SINDUSCON)</t>
  </si>
  <si>
    <t>'010157</t>
  </si>
  <si>
    <t>OPERADOR DE MAQUINAS AUXILIARES (OPERADOR DE MAQUINAS PESADAS I - SINDICOPES)</t>
  </si>
  <si>
    <t>'010285</t>
  </si>
  <si>
    <t>MOTORISTA III - VEICULO C/ CAPAC. CARGA ACIMA DE 12 TONELADAS</t>
  </si>
  <si>
    <t>OPERADOR DE MAQUINAS PESADAS II - SINDICOPES</t>
  </si>
  <si>
    <t>BLOCO CERÂMICO 08 FUROS 09X19X19CM - PRAÇA VITÓRIA</t>
  </si>
  <si>
    <t>BLOCO CERÂMICO 08 FUROS 09X19X19CM - DA FABRICA</t>
  </si>
  <si>
    <t>'0369</t>
  </si>
  <si>
    <t>'036991</t>
  </si>
  <si>
    <t>LIXA DE MADEIRA GRAO 220 - NORTON OU EQUIVALENTE</t>
  </si>
  <si>
    <t>AGUARRAS MINERAL</t>
  </si>
  <si>
    <t>'0381</t>
  </si>
  <si>
    <t>VERNIZES E OUTROS MATERIAIS PARA PINTURA (CONT.)</t>
  </si>
  <si>
    <t>'038182</t>
  </si>
  <si>
    <t>DILUENTE P/ TINTA EPÓXI</t>
  </si>
  <si>
    <t>'049967</t>
  </si>
  <si>
    <t>CONSUMO DE ENERGIA ELETRICA COMERCIAL, BAIXA TENSAO CONSUMO ATE 100KWH, INCLUIDO ICMS, PIS/PASEP E CONFINS</t>
  </si>
  <si>
    <t>KWH</t>
  </si>
  <si>
    <t>'0685</t>
  </si>
  <si>
    <t>IRRIGACAO E DRENAGEM</t>
  </si>
  <si>
    <t>'068509</t>
  </si>
  <si>
    <t>TUBO DRENO CORRUGADO, PERFURADO DE PEAD (POLIETILENO DE ALTA DENSIDADE), NBR 15073 / DNIT 093/2006 - DIAM. 100MM (4")</t>
  </si>
  <si>
    <t>TINTAS E VERNIZES</t>
  </si>
  <si>
    <t>LIXA EM FOLHA D'ÁGUA GRANA Nº 240 - NORTON OU EQUIVALENTE</t>
  </si>
  <si>
    <t>'800103</t>
  </si>
  <si>
    <t>OLEO DIESEL</t>
  </si>
  <si>
    <t>'800560</t>
  </si>
  <si>
    <t>FITA CREPE 24 MM X 50 M - 3M OU EQUIVALENTE</t>
  </si>
  <si>
    <t>RL</t>
  </si>
  <si>
    <t>'0811</t>
  </si>
  <si>
    <t>EQUIPAMENTOS (CUSTO SINAPI / TCPO)</t>
  </si>
  <si>
    <t>'081115</t>
  </si>
  <si>
    <t>BETONEIRA CAPACIDADE NOMINAL 400L, CAPACIDADE DE MISTURA 280L, MOTOR ELETRICO TRIFASICO 220/380V POTENCIA 2CV, SEM CARREGADOR</t>
  </si>
  <si>
    <t>'081116</t>
  </si>
  <si>
    <t>CAMINHAO TOCO, PESO BRUTO TOTAL 16000 KG, CARGA UTIL MAXIMA 11130 KG, DISTANCIA ENTRE EIXOS 5,36 M, POTENCIA 185 CV (INCLUI CABINE E CHASSI, NAO INCLUI CARROCERIA)</t>
  </si>
  <si>
    <t>'081117</t>
  </si>
  <si>
    <t>'081121</t>
  </si>
  <si>
    <t>'081124</t>
  </si>
  <si>
    <t>GUINDAUTO HIDRAULICO, CAPACIDADE MAXIMA DE CARGA 6200 KG, MOMENTO MAXIMO DE CARGA 11,7 TM , ALCANCE MAXIMO HORIZONTAL 9,70 M, PARA MONTAGEM SOBRE CHASSI DE CAMINHAO PBT MINIMO 13000 KG (INCLUI MONTAGEM, NAO INCLUI CAMINHAO)</t>
  </si>
  <si>
    <t>'081126</t>
  </si>
  <si>
    <t>'081129</t>
  </si>
  <si>
    <t>UND</t>
  </si>
  <si>
    <t>'081133</t>
  </si>
  <si>
    <t>RETROESCAVADEIRA SOBRE RODAS COM CARREGADEIRA, TRACAO 4 X 2, POTENCIA LIQUIDA 79 HP, PESO OPERACIONAL MINIMO DE 6570 KG, CAPACIDADE DA CARREGADEIRA DE 1,00 M3 E DA RETROESCAVADEIRA MINIMA DE 0,20 M3, PROFUNDIDADE DE ESCAVACAO MAXIMA DE 4,37 M</t>
  </si>
  <si>
    <t>'081134</t>
  </si>
  <si>
    <t>'081135</t>
  </si>
  <si>
    <t>Betoneira 600 l com carregador (elétrica)</t>
  </si>
  <si>
    <t xml:space="preserve">REBAIXAMENTO DE LENCOL FREATICO C/ PONT FILTRANTES </t>
  </si>
  <si>
    <t>REBAIXAMENTO DE LENCOL FREATICO C/ PONT FILTRANTES</t>
  </si>
  <si>
    <t>ORSE (09/2023)</t>
  </si>
  <si>
    <t>CESAN (10/2023)</t>
  </si>
  <si>
    <t>Multicondutores</t>
  </si>
  <si>
    <t>1.3.24</t>
  </si>
  <si>
    <t>1.3.24.1</t>
  </si>
  <si>
    <t>1.3.24.2</t>
  </si>
  <si>
    <t>1.3.24.3</t>
  </si>
  <si>
    <t>1.3.24.4</t>
  </si>
  <si>
    <t>Destinação Final de Resíduos Classe II B em aterro sanitário controlado - BDI = 14,02</t>
  </si>
  <si>
    <t>1.5.5.33</t>
  </si>
  <si>
    <t>Fornecimento e Instalação de Câmera IP Speed Dome 2MP com 37x de zoom, Resolução Full HD, com Análise inteligente de vídeo, Mapa de calor e detecção de face, alimentação: 24 Vac / 3 A, PoE+ (IEEE 802.3at), IP67 e IK10, ref: VIP 7237 SD INTELBRAS ou similar com suporte conforme projeto</t>
  </si>
  <si>
    <t>Fornecimento e Instalação de Câmera IP Dome, Resolução de 1 MP, Lente fixa de 2,8 mm, IR inteligente com alcance de 20 metros, Instalação interna ou externa, alimentação: 12 Vdc/PoE (802.3af), Ref: VIP S4020 G2 INTELBRAS com suporte conforme projeto</t>
  </si>
  <si>
    <t>Fornecimento e Instalação de Câmera IP Bullet 12MP, Zoom Motorizado, Inteligências de vídeo, Entrada e Saída de Alarme, Alimentação: 12 Vdc ou, PoE+ (IEEE 802.3at), IP67 e IK10, ref: VIP 71250 Z INTELBRAS ou similar com suporte conforme projeto</t>
  </si>
  <si>
    <t>Fornecimento e Instalação de Gravador digital de vídeo em rede para até 16 câmeras IP em Full HD a 30 FPS 1 interface de rede Gigabit Ethernet, 16 portas PoE 802.3at, 4 entradas de alarme, Reconhecimento automático das câmeras Ips, HD interno de, no mínimo, 1Tb, Fonte interna 100-240 Vac. 50/60 Hz, ref: NVD 3116 P INTELBRAS ou similar</t>
  </si>
  <si>
    <t>Fornecimento e Instalação de Switch de 24 portas, com taxa de transmissão de 10/100/1000 Mbps portas RJ-45 10/100/1000 PoE+ com detecção automática, camada 3, 4 portas Gigabit Ethernet SFP fixas, instalação em rack de 19". ref: 2930F 24G PoE+ 4SFP – Aruba ou similar</t>
  </si>
  <si>
    <t>Fornecimento e Instalação de Bandeja fixa frontal para Racks padrão 19" polegadas, 2Us, 290 mm de profundidade, fixação interna construída em aço, com estampas de ventilação para circulação de AR interno do Rack, 2 pontos fixação nos planos frontais do rack por meio de parafusos.</t>
  </si>
  <si>
    <t>Fornecimento e Instalação de DIO 24FO Distribuidor interno [optico SC MM 62.5/125 GAVETA 19" 1U</t>
  </si>
  <si>
    <t>Fornecimento e Instalação de Conversor de mídia PoE 2 km 100 Base-FX para 10/100 Base-TX</t>
  </si>
  <si>
    <t>COMP-88</t>
  </si>
  <si>
    <t>COMP-89</t>
  </si>
  <si>
    <t>1.3.25</t>
  </si>
  <si>
    <t>1.3.25.1</t>
  </si>
  <si>
    <t>1.3.25.2</t>
  </si>
  <si>
    <t>1.3.25.3</t>
  </si>
  <si>
    <t>1.3.25.4</t>
  </si>
  <si>
    <t>1.3.25.5</t>
  </si>
  <si>
    <r>
      <rPr>
        <b/>
        <sz val="8"/>
        <rFont val="Arial"/>
        <family val="2"/>
      </rPr>
      <t>FONTE</t>
    </r>
  </si>
  <si>
    <r>
      <rPr>
        <b/>
        <sz val="8"/>
        <rFont val="Arial"/>
        <family val="2"/>
      </rPr>
      <t>UNID</t>
    </r>
  </si>
  <si>
    <r>
      <rPr>
        <b/>
        <sz val="8"/>
        <rFont val="Arial"/>
        <family val="2"/>
      </rPr>
      <t>COEFICIENTE</t>
    </r>
  </si>
  <si>
    <r>
      <rPr>
        <b/>
        <sz val="8"/>
        <rFont val="Arial"/>
        <family val="2"/>
      </rPr>
      <t>PREÇO UNITÁRIO</t>
    </r>
  </si>
  <si>
    <r>
      <rPr>
        <b/>
        <sz val="8"/>
        <rFont val="Arial"/>
        <family val="2"/>
      </rPr>
      <t>TOTAL</t>
    </r>
  </si>
  <si>
    <r>
      <rPr>
        <sz val="8"/>
        <rFont val="Arial"/>
        <family val="2"/>
      </rPr>
      <t>SICRO NOVO</t>
    </r>
  </si>
  <si>
    <r>
      <rPr>
        <sz val="8"/>
        <rFont val="Arial"/>
        <family val="2"/>
      </rPr>
      <t>mês</t>
    </r>
  </si>
  <si>
    <r>
      <rPr>
        <sz val="8"/>
        <rFont val="Arial"/>
        <family val="2"/>
      </rPr>
      <t>SINAPI</t>
    </r>
  </si>
  <si>
    <r>
      <rPr>
        <sz val="8"/>
        <rFont val="Arial"/>
        <family val="2"/>
      </rPr>
      <t>MES</t>
    </r>
  </si>
  <si>
    <r>
      <rPr>
        <b/>
        <sz val="8"/>
        <rFont val="Arial"/>
        <family val="2"/>
      </rPr>
      <t>TOTAL MAO DE OBRA:</t>
    </r>
  </si>
  <si>
    <r>
      <rPr>
        <sz val="8"/>
        <rFont val="Arial"/>
        <family val="2"/>
      </rPr>
      <t>DER-ES</t>
    </r>
  </si>
  <si>
    <r>
      <rPr>
        <sz val="8"/>
        <rFont val="Arial"/>
        <family val="2"/>
      </rPr>
      <t>Mes</t>
    </r>
  </si>
  <si>
    <r>
      <rPr>
        <b/>
        <sz val="8"/>
        <rFont val="Arial"/>
        <family val="2"/>
      </rPr>
      <t>TOTAL MATERIAL:</t>
    </r>
  </si>
  <si>
    <r>
      <rPr>
        <sz val="8"/>
        <rFont val="Arial"/>
        <family val="2"/>
      </rPr>
      <t>H</t>
    </r>
  </si>
  <si>
    <r>
      <rPr>
        <b/>
        <sz val="8"/>
        <rFont val="Arial"/>
        <family val="2"/>
      </rPr>
      <t>TOTAL SERVICO:</t>
    </r>
  </si>
  <si>
    <r>
      <rPr>
        <sz val="8"/>
        <rFont val="Arial"/>
        <family val="2"/>
      </rPr>
      <t>Engenheiro mecânico</t>
    </r>
  </si>
  <si>
    <r>
      <rPr>
        <sz val="8"/>
        <rFont val="Arial"/>
        <family val="2"/>
      </rPr>
      <t>ENGENHEIRO ELETRICISTA (MENSALISTA)</t>
    </r>
  </si>
  <si>
    <r>
      <rPr>
        <sz val="8"/>
        <rFont val="Arial"/>
        <family val="2"/>
      </rPr>
      <t>AUXILIAR DE TOPOGRAFO (MENSALISTA)</t>
    </r>
  </si>
  <si>
    <r>
      <rPr>
        <sz val="8"/>
        <rFont val="Arial"/>
        <family val="2"/>
      </rPr>
      <t>TECNICO EM SEGURANCA DO TRABALHO (MENSALISTA)</t>
    </r>
  </si>
  <si>
    <r>
      <rPr>
        <sz val="8"/>
        <rFont val="Arial"/>
        <family val="2"/>
      </rPr>
      <t>SERVENTE DE OBRAS (MENSALISTA)</t>
    </r>
  </si>
  <si>
    <r>
      <rPr>
        <sz val="8"/>
        <rFont val="Arial"/>
        <family val="2"/>
      </rPr>
      <t>ELETROTECNICO (MENSALISTA)</t>
    </r>
  </si>
  <si>
    <r>
      <rPr>
        <b/>
        <sz val="8"/>
        <rFont val="Arial"/>
        <family val="2"/>
      </rPr>
      <t>MATERIAL</t>
    </r>
  </si>
  <si>
    <r>
      <rPr>
        <b/>
        <sz val="8"/>
        <rFont val="Arial"/>
        <family val="2"/>
      </rPr>
      <t>SERVICO</t>
    </r>
  </si>
  <si>
    <r>
      <rPr>
        <sz val="8"/>
        <rFont val="Arial"/>
        <family val="2"/>
      </rPr>
      <t>ENGENHEIRO CIVIL DE OBRA PLENO COM ENCARGOS COMPLEMENTARES</t>
    </r>
  </si>
  <si>
    <r>
      <rPr>
        <sz val="8"/>
        <rFont val="Arial"/>
        <family val="2"/>
      </rPr>
      <t>TECNICO DE EDIFICACOES COM ENCARGOS COMPLEMENTARES</t>
    </r>
  </si>
  <si>
    <r>
      <rPr>
        <sz val="8"/>
        <rFont val="Arial"/>
        <family val="2"/>
      </rPr>
      <t>TOPOGRAFO COM ENCARGOS COMPLEMENTARES</t>
    </r>
  </si>
  <si>
    <r>
      <rPr>
        <sz val="8"/>
        <rFont val="Arial"/>
        <family val="2"/>
      </rPr>
      <t>ALMOXARIFE COM ENCARGOS COMPLEMENTARES</t>
    </r>
  </si>
  <si>
    <r>
      <rPr>
        <sz val="8"/>
        <rFont val="Arial"/>
        <family val="2"/>
      </rPr>
      <t>VIGIA DIURNO COM ENCARGOS COMPLEMENTARES</t>
    </r>
  </si>
  <si>
    <r>
      <rPr>
        <sz val="8"/>
        <rFont val="Arial"/>
        <family val="2"/>
      </rPr>
      <t>(Gol 1.000 4P- gasolina - preço LABOR) Seguro total, manutenção, combustível, eventuais taxas e emolumentos, bem como eventual substituição do veículo (se necessário), sem motorista, utilização até 2.000 (dois mil) km/mês</t>
    </r>
  </si>
  <si>
    <r>
      <rPr>
        <b/>
        <sz val="8"/>
        <rFont val="Arial"/>
        <family val="2"/>
      </rPr>
      <t>VALOR:</t>
    </r>
  </si>
  <si>
    <r>
      <rPr>
        <b/>
        <sz val="8"/>
        <rFont val="Arial"/>
        <family val="2"/>
      </rPr>
      <t>VALOR BDI:</t>
    </r>
  </si>
  <si>
    <r>
      <rPr>
        <b/>
        <sz val="8"/>
        <rFont val="Arial"/>
        <family val="2"/>
      </rPr>
      <t>VALOR COM BDI:</t>
    </r>
  </si>
  <si>
    <t>JATEAMENTO ABRASIVO COM GRANALHA DE AÇO EM PERFIL METÁLICO. AF_01/2020</t>
  </si>
  <si>
    <t>PINTURA COM TINTA EPOXÍDICA DE FUNDO APLICADA A ROLO OU PINCEL SOBRE PERFIL METÁLICO  (POR DEMÃO). AF_01/2020</t>
  </si>
  <si>
    <t>PINTURA COM TINTA EPOXÍDICA DE ACABAMENTO APLICADA A ROLO OU PINCEL SOBRE PERFIL METÁLICO (POR DEMÃO). AF_01/2020</t>
  </si>
  <si>
    <t>1.3.26</t>
  </si>
  <si>
    <t>1.3.26.1</t>
  </si>
  <si>
    <t>1.3.26.2</t>
  </si>
  <si>
    <t>1.3.26.3</t>
  </si>
  <si>
    <t>1.3.26.4</t>
  </si>
  <si>
    <t>1.3.26.5</t>
  </si>
  <si>
    <t>1.3.26.6</t>
  </si>
  <si>
    <t>1.3.26.7</t>
  </si>
  <si>
    <t>1.3.26.8</t>
  </si>
  <si>
    <t>1.3.26.9</t>
  </si>
  <si>
    <t>1.4.1.6</t>
  </si>
  <si>
    <t>1.4.1.7</t>
  </si>
  <si>
    <t>1.4.1.8</t>
  </si>
  <si>
    <t>1.4.1.9</t>
  </si>
  <si>
    <t>1.4.1.10</t>
  </si>
  <si>
    <t>1.4.1.11</t>
  </si>
  <si>
    <t>1.4.1.12</t>
  </si>
  <si>
    <t>1.4.1.13</t>
  </si>
  <si>
    <t>1.4.1.14</t>
  </si>
  <si>
    <t>1.4.1.15</t>
  </si>
  <si>
    <t>1.4.1.16</t>
  </si>
  <si>
    <t>1.4.2.17</t>
  </si>
  <si>
    <t>1.4.2.18</t>
  </si>
  <si>
    <t>1.4.2.19</t>
  </si>
  <si>
    <t>1.4.2.20</t>
  </si>
  <si>
    <t>1.4.6.3</t>
  </si>
  <si>
    <t>1.4.6.4</t>
  </si>
  <si>
    <t>1.4.6.5</t>
  </si>
  <si>
    <t>1.4.6.6</t>
  </si>
  <si>
    <t>1.4.6.7</t>
  </si>
  <si>
    <t>1.4.6.8</t>
  </si>
  <si>
    <t>1.4.6.9</t>
  </si>
  <si>
    <t>1.4.6.10</t>
  </si>
  <si>
    <t>1.4.6.11</t>
  </si>
  <si>
    <t>1.4.7.12</t>
  </si>
  <si>
    <t>1.4.10.8</t>
  </si>
  <si>
    <t>1.4.10.9</t>
  </si>
  <si>
    <t>1.4.10.10</t>
  </si>
  <si>
    <t>1.4.10.11</t>
  </si>
  <si>
    <t>1.4.10.12</t>
  </si>
  <si>
    <t>1.3.27</t>
  </si>
  <si>
    <t>1.3.27.1</t>
  </si>
  <si>
    <t>DISSIPADOR DE ENERGIA</t>
  </si>
  <si>
    <t>1.3.26.10</t>
  </si>
  <si>
    <t>Dreno vertical D = 75 mm em PVC, com geotêxtil não tecido resistência longitudinal 16 kN/m</t>
  </si>
  <si>
    <t>1.4.9.15</t>
  </si>
  <si>
    <t>1.4.9.16</t>
  </si>
  <si>
    <t>1.4.9.17</t>
  </si>
  <si>
    <t>1.4.9.18</t>
  </si>
  <si>
    <t>1.4.9.19</t>
  </si>
  <si>
    <t>1.4.9.20</t>
  </si>
  <si>
    <t>1.4.9.21</t>
  </si>
  <si>
    <t>1.4.9.22</t>
  </si>
  <si>
    <t>1.4.9.23</t>
  </si>
  <si>
    <t>1.4.9.24</t>
  </si>
  <si>
    <t>1.4.9.25</t>
  </si>
  <si>
    <t>1.4.9.26</t>
  </si>
  <si>
    <t>1.4.9.27</t>
  </si>
  <si>
    <t>1.4.10.13</t>
  </si>
  <si>
    <t>1.4.10.14</t>
  </si>
  <si>
    <t>1.5.1.6.3</t>
  </si>
  <si>
    <t>CAIXA RETANGULAR 4" X 4", PVC - FORNECIMENTO E INSTALAÇÃO. AF_03/2023</t>
  </si>
  <si>
    <t>CAIXA DE PASSAGEM ELETRICA DE SOBREPOR, EM PVC, COM TAMPA APARAFUSADA, DIMENSOES 300 X 300 X *120* MM - FORNECIMENTO E INSTALAÇÃO</t>
  </si>
  <si>
    <t>KSB</t>
  </si>
  <si>
    <t>Envelopamento de concreto simples com consumo mínimo de cimento de 250kg/m3, inclusive escavação para profundidade mínima do eletroduto de 90cm, de 100 x 100 cm, para 6 eletrodutos</t>
  </si>
  <si>
    <t xml:space="preserve">PEDREIRO - (OFICIAL - SINDUSCON) (LABOR) </t>
  </si>
  <si>
    <t xml:space="preserve">SERVENTE (AUXILIAR DE OBRAS - SINDUSCON) (LABOR)
</t>
  </si>
  <si>
    <t>AREIA LAVADA MEDIA (LABOR)</t>
  </si>
  <si>
    <t xml:space="preserve">BRITA 1 (LABOR) </t>
  </si>
  <si>
    <t xml:space="preserve">BRITA 2 (LABOR) </t>
  </si>
  <si>
    <t xml:space="preserve">CIMENTO PORTLAND CP III - 40 (LABOR) </t>
  </si>
  <si>
    <t>Envelopamento de concreto simples com consumo mínimo de cimento de 250kg/m3, inclusive escavação para profundidade mínima do eletroduto de 80,0 cm, de 50 x 30 cm, para 2 eletrodutos</t>
  </si>
  <si>
    <t>COMP-90</t>
  </si>
  <si>
    <t>COMP-91</t>
  </si>
  <si>
    <t xml:space="preserve">Saída horizontal para eletroduto de 1 1/2" </t>
  </si>
  <si>
    <t>Poste telecônico reto, em aço galvanizado, com flange / flangeado na base, com chumbadores e demais peças para fixação, pintura branca eletrostática a quente em poliéster, 7000 mm. ref: Induspar ou similar COM 2 LUMINÁRIAS LED 150W</t>
  </si>
  <si>
    <t>Luminária de embutir p/ até 2 lampadas LED E27, 12W, incluindo reator e lâmpadas</t>
  </si>
  <si>
    <t>Conector em bronze reforçado para 2 cabos de cobre de 16-70mm² na haste de aterramento, com grampo U, porcas e arruela, ref. TEL-580</t>
  </si>
  <si>
    <t>POSTE CIRCULAR DE CONCRETO 11M/600KG - BDI = 14,02</t>
  </si>
  <si>
    <t>1.5.4.15</t>
  </si>
  <si>
    <t>COMP-48</t>
  </si>
  <si>
    <t>048054</t>
  </si>
  <si>
    <t>Terminal de pressão para cabo de cobre de até 50mm² ref: TEL-5050, Termotécnica ou similar.</t>
  </si>
  <si>
    <t>1.5.5.34</t>
  </si>
  <si>
    <t>1.5.5.35</t>
  </si>
  <si>
    <t>²Referências de preços utilizadas: SINAPI 09/2023 // SICRO 07/2023 // DER Edif. 08/2023 // DER Rod. 01/2023 // CESAN 10/2023 // ORSE 09/2023.</t>
  </si>
  <si>
    <t>DME</t>
  </si>
  <si>
    <t>Eletrovan</t>
  </si>
  <si>
    <t>NEGATIVA POR LIGAÇÃO</t>
  </si>
  <si>
    <t>1.5.2.4.9</t>
  </si>
  <si>
    <t>GUARITA (EXTERNA)</t>
  </si>
  <si>
    <t>4 F DISTRIBUIÇÃO</t>
  </si>
  <si>
    <t>CAIXA EM CONCRETO PRÉ-MOLDADO PARA ABRIGO DE HIDRÔMETRO COM DN 20 (½)  FORNECIMENTO E INSTALAÇÃO. AF_11/20</t>
  </si>
  <si>
    <t>c</t>
  </si>
  <si>
    <t>¹Data-base da planilha orçamentária: Dez/2023;</t>
  </si>
  <si>
    <t>Dez/2023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</si>
</sst>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0.00_-;\-&quot;R$&quot;* #,##0.00_-;_-&quot;R$&quot;* &quot;-&quot;??_-;_-@_-"/>
    <numFmt numFmtId="164" formatCode="_-&quot;R$&quot;\ * #,##0.00_-;\-&quot;R$&quot;\ * #,##0.00_-;_-&quot;R$&quot;\ * &quot;-&quot;??_-;_-@"/>
    <numFmt numFmtId="165" formatCode="&quot;R$&quot;\ #,##0.00"/>
    <numFmt numFmtId="166" formatCode="0.0%"/>
    <numFmt numFmtId="167" formatCode="[$-F800]dddd\,\ mmmm\ dd\,\ yyyy"/>
    <numFmt numFmtId="168" formatCode="#,##0.00%"/>
    <numFmt numFmtId="169" formatCode="#,##0.00\'\ %\'"/>
    <numFmt numFmtId="170" formatCode="#,##0.00000000"/>
    <numFmt numFmtId="171" formatCode="#,##0.0000"/>
    <numFmt numFmtId="172" formatCode="0.000%"/>
    <numFmt numFmtId="173" formatCode="#0.00000000"/>
    <numFmt numFmtId="174" formatCode="#0.00"/>
    <numFmt numFmtId="175" formatCode="0.0000%"/>
    <numFmt numFmtId="176" formatCode="_-&quot;R$&quot;\ * #,##0.00_-;\-&quot;R$&quot;\ * #,##0.00_-;_-&quot;R$&quot;\ * &quot;-&quot;??_-;_-@_-"/>
    <numFmt numFmtId="177" formatCode="#,##0.0000000"/>
    <numFmt numFmtId="178" formatCode="0.0000000000"/>
  </numFmts>
  <fonts count="109"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Calibri"/>
      <family val="2"/>
    </font>
    <font>
      <sz val="11"/>
      <name val="Calibri"/>
      <family val="2"/>
    </font>
    <font>
      <sz val="10"/>
      <color theme="1"/>
      <name val="Calibri"/>
      <family val="2"/>
    </font>
    <font>
      <b/>
      <sz val="10"/>
      <color theme="1"/>
      <name val="Calibri"/>
      <family val="2"/>
    </font>
    <font>
      <sz val="10"/>
      <color rgb="FF000000"/>
      <name val="Calibri"/>
      <family val="2"/>
    </font>
    <font>
      <b/>
      <sz val="10"/>
      <color theme="1"/>
      <name val="Times New Roman"/>
      <family val="1"/>
    </font>
    <font>
      <b/>
      <sz val="10"/>
      <color rgb="FF0000FF"/>
      <name val="Times New Roman"/>
      <family val="1"/>
    </font>
    <font>
      <b/>
      <u/>
      <sz val="10"/>
      <color theme="1"/>
      <name val="Arial"/>
      <family val="2"/>
    </font>
    <font>
      <sz val="10"/>
      <color rgb="FF000000"/>
      <name val="Times New Roman"/>
      <family val="1"/>
    </font>
    <font>
      <sz val="10"/>
      <color theme="1"/>
      <name val="Times New Roman"/>
      <family val="1"/>
    </font>
    <font>
      <b/>
      <sz val="10"/>
      <color rgb="FF666699"/>
      <name val="Times New Roman"/>
      <family val="1"/>
    </font>
    <font>
      <sz val="10"/>
      <color rgb="FF000000"/>
      <name val="Arial"/>
      <family val="2"/>
    </font>
    <font>
      <b/>
      <sz val="10"/>
      <color rgb="FF000000"/>
      <name val="Times New Roman"/>
      <family val="1"/>
    </font>
    <font>
      <vertAlign val="superscript"/>
      <sz val="10"/>
      <color rgb="FF000000"/>
      <name val="Times New Roman"/>
      <family val="1"/>
    </font>
    <font>
      <b/>
      <u/>
      <sz val="10"/>
      <color theme="1"/>
      <name val="Calibri"/>
      <family val="2"/>
    </font>
    <font>
      <b/>
      <sz val="15"/>
      <color rgb="FF000000"/>
      <name val="Calibri"/>
      <family val="2"/>
    </font>
    <font>
      <sz val="12"/>
      <color rgb="FF000000"/>
      <name val="Arial"/>
      <family val="2"/>
    </font>
    <font>
      <sz val="8"/>
      <color rgb="FF000000"/>
      <name val="Calibri"/>
      <family val="2"/>
    </font>
    <font>
      <b/>
      <sz val="10"/>
      <color rgb="FF000000"/>
      <name val="Calibri"/>
      <family val="2"/>
    </font>
    <font>
      <sz val="10"/>
      <color theme="1"/>
      <name val="Arial"/>
      <family val="2"/>
    </font>
    <font>
      <sz val="8"/>
      <color theme="1"/>
      <name val="Arial"/>
      <family val="2"/>
    </font>
    <font>
      <sz val="10"/>
      <color rgb="FF0000FF"/>
      <name val="Calibri"/>
      <family val="2"/>
    </font>
    <font>
      <sz val="11"/>
      <color theme="1"/>
      <name val="Calibri"/>
      <family val="2"/>
    </font>
    <font>
      <b/>
      <sz val="14"/>
      <color rgb="FF000000"/>
      <name val="Calibri"/>
      <family val="2"/>
    </font>
    <font>
      <b/>
      <sz val="11"/>
      <color rgb="FF000000"/>
      <name val="Calibri"/>
      <family val="2"/>
    </font>
    <font>
      <sz val="8"/>
      <color rgb="FF000000"/>
      <name val="Arial"/>
      <family val="2"/>
    </font>
    <font>
      <b/>
      <sz val="7"/>
      <color rgb="FF000000"/>
      <name val="Arial"/>
      <family val="2"/>
    </font>
    <font>
      <b/>
      <sz val="6"/>
      <color rgb="FF000000"/>
      <name val="Arial"/>
      <family val="2"/>
    </font>
    <font>
      <b/>
      <sz val="14"/>
      <color rgb="FF000000"/>
      <name val="Arial"/>
      <family val="2"/>
    </font>
    <font>
      <b/>
      <u/>
      <sz val="10"/>
      <color theme="1"/>
      <name val="Times New Roman"/>
      <family val="1"/>
    </font>
    <font>
      <b/>
      <sz val="8"/>
      <color rgb="FF000000"/>
      <name val="Arial"/>
      <family val="2"/>
    </font>
    <font>
      <sz val="6"/>
      <color rgb="FF000000"/>
      <name val="Arial"/>
      <family val="2"/>
    </font>
    <font>
      <b/>
      <sz val="5"/>
      <color rgb="FF000000"/>
      <name val="Arial"/>
      <family val="2"/>
    </font>
    <font>
      <sz val="9"/>
      <color rgb="FF000000"/>
      <name val="SansSerif"/>
      <family val="2"/>
    </font>
    <font>
      <b/>
      <sz val="5"/>
      <color rgb="FF000000"/>
      <name val="SansSerif"/>
      <family val="2"/>
    </font>
    <font>
      <sz val="6"/>
      <color rgb="FF000000"/>
      <name val="SansSerif"/>
      <family val="2"/>
    </font>
    <font>
      <sz val="7"/>
      <color rgb="FF000000"/>
      <name val="Arial"/>
      <family val="2"/>
    </font>
    <font>
      <sz val="7"/>
      <color rgb="FF000000"/>
      <name val="SansSerif"/>
      <family val="2"/>
    </font>
    <font>
      <sz val="5"/>
      <color rgb="FF000000"/>
      <name val="Arial"/>
      <family val="2"/>
    </font>
    <font>
      <sz val="10"/>
      <name val="Arial"/>
      <family val="2"/>
    </font>
    <font>
      <sz val="10"/>
      <name val="Arial"/>
      <family val="2"/>
    </font>
    <font>
      <sz val="10"/>
      <name val="Courier New"/>
      <family val="3"/>
    </font>
    <font>
      <sz val="11"/>
      <color rgb="FF000000"/>
      <name val="Calibri"/>
      <family val="2"/>
    </font>
    <font>
      <b/>
      <sz val="11"/>
      <color theme="1"/>
      <name val="Calibri"/>
      <family val="2"/>
      <scheme val="minor"/>
    </font>
    <font>
      <b/>
      <i/>
      <sz val="10"/>
      <color rgb="FF003770"/>
      <name val="Arial Black"/>
      <family val="2"/>
    </font>
    <font>
      <b/>
      <sz val="10"/>
      <color rgb="FF003770"/>
      <name val="Arial"/>
      <family val="2"/>
    </font>
    <font>
      <b/>
      <sz val="9"/>
      <color rgb="FF000000"/>
      <name val="Arial"/>
      <family val="2"/>
    </font>
    <font>
      <sz val="8"/>
      <color theme="1"/>
      <name val="Calibri"/>
      <family val="2"/>
      <scheme val="minor"/>
    </font>
    <font>
      <sz val="9"/>
      <color rgb="FF000000"/>
      <name val="Calibri"/>
      <family val="2"/>
    </font>
    <font>
      <sz val="11"/>
      <color rgb="FF000000"/>
      <name val="Calibri"/>
      <family val="2"/>
    </font>
    <font>
      <sz val="11"/>
      <color theme="1"/>
      <name val="Arial"/>
      <family val="2"/>
    </font>
    <font>
      <b/>
      <sz val="8"/>
      <color theme="1"/>
      <name val="Arial"/>
      <family val="2"/>
    </font>
    <font>
      <sz val="11"/>
      <color theme="1"/>
      <name val="Calibri"/>
      <family val="2"/>
    </font>
    <font>
      <sz val="9"/>
      <color rgb="FF000000"/>
      <name val="SansSerif"/>
      <charset val="2"/>
    </font>
    <font>
      <b/>
      <sz val="8"/>
      <name val="Arial"/>
      <family val="2"/>
    </font>
    <font>
      <sz val="11"/>
      <name val="Arial"/>
      <family val="2"/>
    </font>
    <font>
      <b/>
      <sz val="6"/>
      <name val="Arial"/>
      <family val="2"/>
    </font>
    <font>
      <sz val="9"/>
      <color theme="1"/>
      <name val="Arial"/>
      <family val="2"/>
    </font>
    <font>
      <sz val="7"/>
      <color theme="1"/>
      <name val="Arial"/>
      <family val="2"/>
    </font>
    <font>
      <b/>
      <sz val="11"/>
      <color rgb="FF000000"/>
      <name val="Arial"/>
      <family val="2"/>
    </font>
    <font>
      <b/>
      <i/>
      <sz val="15"/>
      <color rgb="FF002060"/>
      <name val="Arial Black"/>
      <family val="2"/>
    </font>
    <font>
      <b/>
      <sz val="15"/>
      <color rgb="FF002060"/>
      <name val="Calibri"/>
      <family val="2"/>
      <scheme val="minor"/>
    </font>
    <font>
      <b/>
      <sz val="15"/>
      <color rgb="FF002060"/>
      <name val="Arial Black"/>
      <family val="2"/>
    </font>
    <font>
      <b/>
      <sz val="14"/>
      <color rgb="FF002060"/>
      <name val="Calibri"/>
      <family val="2"/>
      <scheme val="minor"/>
    </font>
    <font>
      <b/>
      <sz val="13"/>
      <color theme="1"/>
      <name val="Arial"/>
      <family val="2"/>
    </font>
    <font>
      <sz val="8"/>
      <name val="Calibri"/>
      <family val="2"/>
    </font>
    <font>
      <u/>
      <sz val="11"/>
      <color theme="10"/>
      <name val="Calibri"/>
      <family val="2"/>
      <scheme val="minor"/>
    </font>
    <font>
      <sz val="8"/>
      <color theme="0" tint="-0.249977111117893"/>
      <name val="Calibri"/>
      <family val="2"/>
    </font>
    <font>
      <sz val="11"/>
      <color theme="0" tint="-0.249977111117893"/>
      <name val="Calibri"/>
      <family val="2"/>
    </font>
    <font>
      <b/>
      <sz val="8"/>
      <color theme="0" tint="-0.249977111117893"/>
      <name val="Arial"/>
      <family val="2"/>
    </font>
    <font>
      <sz val="9"/>
      <color theme="0" tint="-0.249977111117893"/>
      <name val="Calibri"/>
      <family val="2"/>
    </font>
    <font>
      <sz val="9"/>
      <color theme="0" tint="-0.249977111117893"/>
      <name val="Arial"/>
      <family val="2"/>
    </font>
    <font>
      <sz val="8"/>
      <color theme="0" tint="-0.249977111117893"/>
      <name val="Arial"/>
      <family val="2"/>
    </font>
    <font>
      <u/>
      <sz val="11"/>
      <color rgb="FF0000FF"/>
      <name val="Calibri"/>
      <family val="2"/>
    </font>
    <font>
      <sz val="11"/>
      <color rgb="FF000000"/>
      <name val="Arial"/>
      <family val="2"/>
    </font>
    <font>
      <sz val="11"/>
      <color rgb="FF0000FF"/>
      <name val="Calibri"/>
      <family val="2"/>
    </font>
    <font>
      <sz val="11"/>
      <color theme="0" tint="-0.249977111117893"/>
      <name val="Arial"/>
      <family val="2"/>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rgb="FF000000"/>
      <name val="Arial"/>
      <family val="2"/>
    </font>
    <font>
      <b/>
      <sz val="15"/>
      <color rgb="FF000000"/>
      <name val="Arial"/>
      <family val="2"/>
    </font>
    <font>
      <b/>
      <u/>
      <sz val="8"/>
      <color theme="0" tint="-0.249977111117893"/>
      <name val="Arial"/>
      <family val="2"/>
    </font>
    <font>
      <sz val="10"/>
      <color rgb="FFFF0000"/>
      <name val="Arial"/>
      <family val="2"/>
    </font>
    <font>
      <sz val="11"/>
      <color rgb="FF9C6500"/>
      <name val="Calibri"/>
      <family val="2"/>
      <scheme val="minor"/>
    </font>
    <font>
      <sz val="8"/>
      <color rgb="FF000000"/>
      <name val="SansSerif"/>
      <charset val="2"/>
    </font>
    <font>
      <sz val="8"/>
      <name val="Arial"/>
      <family val="2"/>
    </font>
    <font>
      <sz val="8"/>
      <color theme="1"/>
      <name val="Calibri"/>
      <family val="2"/>
    </font>
    <font>
      <b/>
      <sz val="8"/>
      <color rgb="FF000000"/>
      <name val="SansSerif"/>
      <charset val="2"/>
    </font>
    <font>
      <sz val="11"/>
      <color theme="0" tint="-0.34998626667073579"/>
      <name val="Calibri"/>
      <family val="2"/>
    </font>
    <font>
      <b/>
      <sz val="10"/>
      <color theme="1"/>
      <name val="Arial"/>
      <family val="2"/>
    </font>
    <font>
      <b/>
      <sz val="7"/>
      <color rgb="FF000000"/>
      <name val="SansSerif"/>
      <family val="2"/>
    </font>
  </fonts>
  <fills count="44">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FFFFF"/>
        <bgColor rgb="FFFFFFFF"/>
      </patternFill>
    </fill>
    <fill>
      <patternFill patternType="solid">
        <fgColor rgb="FFC0C0C0"/>
        <bgColor rgb="FFC0C0C0"/>
      </patternFill>
    </fill>
    <fill>
      <patternFill patternType="solid">
        <fgColor rgb="FFCCCCCC"/>
        <bgColor rgb="FFCCCCCC"/>
      </patternFill>
    </fill>
    <fill>
      <patternFill patternType="solid">
        <fgColor rgb="FFCCCCCC"/>
      </patternFill>
    </fill>
    <fill>
      <patternFill patternType="solid">
        <fgColor rgb="FFDAFEDB"/>
      </patternFill>
    </fill>
    <fill>
      <patternFill patternType="solid">
        <fgColor rgb="FFDFDFDF"/>
      </patternFill>
    </fill>
    <fill>
      <patternFill patternType="solid">
        <fgColor rgb="FFFFFF00"/>
        <bgColor indexed="64"/>
      </patternFill>
    </fill>
    <fill>
      <patternFill patternType="solid">
        <fgColor rgb="FFCFCFCF"/>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right/>
      <top/>
      <bottom/>
      <diagonal/>
    </border>
    <border>
      <left/>
      <right style="medium">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rgb="FF000000"/>
      </top>
      <bottom/>
      <diagonal/>
    </border>
    <border>
      <left style="medium">
        <color indexed="64"/>
      </left>
      <right style="thin">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rgb="FF000000"/>
      </top>
      <bottom/>
      <diagonal/>
    </border>
    <border>
      <left/>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rgb="FF000000"/>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54">
    <xf numFmtId="0" fontId="0" fillId="0" borderId="0"/>
    <xf numFmtId="0" fontId="45" fillId="0" borderId="41"/>
    <xf numFmtId="0" fontId="46" fillId="0" borderId="41"/>
    <xf numFmtId="9" fontId="48" fillId="0" borderId="0" applyFont="0" applyFill="0" applyBorder="0" applyAlignment="0" applyProtection="0"/>
    <xf numFmtId="0" fontId="5" fillId="0" borderId="41"/>
    <xf numFmtId="0" fontId="56" fillId="0" borderId="41"/>
    <xf numFmtId="44" fontId="48" fillId="0" borderId="0" applyFont="0" applyFill="0" applyBorder="0" applyAlignment="0" applyProtection="0"/>
    <xf numFmtId="0" fontId="4" fillId="0" borderId="41"/>
    <xf numFmtId="0" fontId="55" fillId="0" borderId="41"/>
    <xf numFmtId="176" fontId="4" fillId="0" borderId="41" applyFont="0" applyFill="0" applyBorder="0" applyAlignment="0" applyProtection="0"/>
    <xf numFmtId="9" fontId="4" fillId="0" borderId="41" applyFont="0" applyFill="0" applyBorder="0" applyAlignment="0" applyProtection="0"/>
    <xf numFmtId="0" fontId="72" fillId="0" borderId="41" applyNumberFormat="0" applyFill="0" applyBorder="0" applyAlignment="0" applyProtection="0"/>
    <xf numFmtId="0" fontId="84" fillId="0" borderId="74" applyNumberFormat="0" applyFill="0" applyAlignment="0" applyProtection="0"/>
    <xf numFmtId="0" fontId="85" fillId="0" borderId="75" applyNumberFormat="0" applyFill="0" applyAlignment="0" applyProtection="0"/>
    <xf numFmtId="0" fontId="86" fillId="0" borderId="76" applyNumberFormat="0" applyFill="0" applyAlignment="0" applyProtection="0"/>
    <xf numFmtId="0" fontId="89" fillId="16" borderId="77" applyNumberFormat="0" applyAlignment="0" applyProtection="0"/>
    <xf numFmtId="0" fontId="90" fillId="17" borderId="78" applyNumberFormat="0" applyAlignment="0" applyProtection="0"/>
    <xf numFmtId="0" fontId="91" fillId="17" borderId="77" applyNumberFormat="0" applyAlignment="0" applyProtection="0"/>
    <xf numFmtId="0" fontId="92" fillId="0" borderId="79" applyNumberFormat="0" applyFill="0" applyAlignment="0" applyProtection="0"/>
    <xf numFmtId="0" fontId="93" fillId="18" borderId="80" applyNumberFormat="0" applyAlignment="0" applyProtection="0"/>
    <xf numFmtId="0" fontId="49" fillId="0" borderId="82" applyNumberFormat="0" applyFill="0" applyAlignment="0" applyProtection="0"/>
    <xf numFmtId="0" fontId="3" fillId="0" borderId="41"/>
    <xf numFmtId="0" fontId="83" fillId="0" borderId="41" applyNumberFormat="0" applyFill="0" applyBorder="0" applyAlignment="0" applyProtection="0"/>
    <xf numFmtId="0" fontId="86" fillId="0" borderId="41" applyNumberFormat="0" applyFill="0" applyBorder="0" applyAlignment="0" applyProtection="0"/>
    <xf numFmtId="0" fontId="87" fillId="13" borderId="41" applyNumberFormat="0" applyBorder="0" applyAlignment="0" applyProtection="0"/>
    <xf numFmtId="0" fontId="88" fillId="14" borderId="41" applyNumberFormat="0" applyBorder="0" applyAlignment="0" applyProtection="0"/>
    <xf numFmtId="0" fontId="101" fillId="15" borderId="41" applyNumberFormat="0" applyBorder="0" applyAlignment="0" applyProtection="0"/>
    <xf numFmtId="0" fontId="94" fillId="0" borderId="41" applyNumberFormat="0" applyFill="0" applyBorder="0" applyAlignment="0" applyProtection="0"/>
    <xf numFmtId="0" fontId="3" fillId="19" borderId="81" applyNumberFormat="0" applyFont="0" applyAlignment="0" applyProtection="0"/>
    <xf numFmtId="0" fontId="95" fillId="0" borderId="41" applyNumberFormat="0" applyFill="0" applyBorder="0" applyAlignment="0" applyProtection="0"/>
    <xf numFmtId="0" fontId="96" fillId="20" borderId="41" applyNumberFormat="0" applyBorder="0" applyAlignment="0" applyProtection="0"/>
    <xf numFmtId="0" fontId="3" fillId="21" borderId="41" applyNumberFormat="0" applyBorder="0" applyAlignment="0" applyProtection="0"/>
    <xf numFmtId="0" fontId="3" fillId="22" borderId="41" applyNumberFormat="0" applyBorder="0" applyAlignment="0" applyProtection="0"/>
    <xf numFmtId="0" fontId="96" fillId="23" borderId="41" applyNumberFormat="0" applyBorder="0" applyAlignment="0" applyProtection="0"/>
    <xf numFmtId="0" fontId="96" fillId="24" borderId="41" applyNumberFormat="0" applyBorder="0" applyAlignment="0" applyProtection="0"/>
    <xf numFmtId="0" fontId="3" fillId="25" borderId="41" applyNumberFormat="0" applyBorder="0" applyAlignment="0" applyProtection="0"/>
    <xf numFmtId="0" fontId="3" fillId="26" borderId="41" applyNumberFormat="0" applyBorder="0" applyAlignment="0" applyProtection="0"/>
    <xf numFmtId="0" fontId="96" fillId="27" borderId="41" applyNumberFormat="0" applyBorder="0" applyAlignment="0" applyProtection="0"/>
    <xf numFmtId="0" fontId="96" fillId="28" borderId="41" applyNumberFormat="0" applyBorder="0" applyAlignment="0" applyProtection="0"/>
    <xf numFmtId="0" fontId="3" fillId="29" borderId="41" applyNumberFormat="0" applyBorder="0" applyAlignment="0" applyProtection="0"/>
    <xf numFmtId="0" fontId="3" fillId="30" borderId="41" applyNumberFormat="0" applyBorder="0" applyAlignment="0" applyProtection="0"/>
    <xf numFmtId="0" fontId="96" fillId="31" borderId="41" applyNumberFormat="0" applyBorder="0" applyAlignment="0" applyProtection="0"/>
    <xf numFmtId="0" fontId="96" fillId="32" borderId="41" applyNumberFormat="0" applyBorder="0" applyAlignment="0" applyProtection="0"/>
    <xf numFmtId="0" fontId="3" fillId="33" borderId="41" applyNumberFormat="0" applyBorder="0" applyAlignment="0" applyProtection="0"/>
    <xf numFmtId="0" fontId="3" fillId="34" borderId="41" applyNumberFormat="0" applyBorder="0" applyAlignment="0" applyProtection="0"/>
    <xf numFmtId="0" fontId="96" fillId="35" borderId="41" applyNumberFormat="0" applyBorder="0" applyAlignment="0" applyProtection="0"/>
    <xf numFmtId="0" fontId="96" fillId="36" borderId="41" applyNumberFormat="0" applyBorder="0" applyAlignment="0" applyProtection="0"/>
    <xf numFmtId="0" fontId="3" fillId="37" borderId="41" applyNumberFormat="0" applyBorder="0" applyAlignment="0" applyProtection="0"/>
    <xf numFmtId="0" fontId="3" fillId="38" borderId="41" applyNumberFormat="0" applyBorder="0" applyAlignment="0" applyProtection="0"/>
    <xf numFmtId="0" fontId="96" fillId="39" borderId="41" applyNumberFormat="0" applyBorder="0" applyAlignment="0" applyProtection="0"/>
    <xf numFmtId="0" fontId="96" fillId="40" borderId="41" applyNumberFormat="0" applyBorder="0" applyAlignment="0" applyProtection="0"/>
    <xf numFmtId="0" fontId="3" fillId="41" borderId="41" applyNumberFormat="0" applyBorder="0" applyAlignment="0" applyProtection="0"/>
    <xf numFmtId="0" fontId="3" fillId="42" borderId="41" applyNumberFormat="0" applyBorder="0" applyAlignment="0" applyProtection="0"/>
    <xf numFmtId="0" fontId="96" fillId="43" borderId="41" applyNumberFormat="0" applyBorder="0" applyAlignment="0" applyProtection="0"/>
  </cellStyleXfs>
  <cellXfs count="762">
    <xf numFmtId="0" fontId="0" fillId="0" borderId="0" xfId="0"/>
    <xf numFmtId="0" fontId="8" fillId="0" borderId="0" xfId="0" applyFont="1"/>
    <xf numFmtId="0" fontId="8" fillId="0" borderId="4" xfId="0" applyFont="1" applyBorder="1" applyAlignment="1">
      <alignment vertical="center" wrapText="1"/>
    </xf>
    <xf numFmtId="0" fontId="8" fillId="0" borderId="0" xfId="0" applyFont="1" applyAlignment="1">
      <alignment vertical="center" wrapText="1"/>
    </xf>
    <xf numFmtId="0" fontId="8" fillId="0" borderId="8" xfId="0" applyFont="1" applyBorder="1" applyAlignment="1">
      <alignment vertical="center" wrapText="1"/>
    </xf>
    <xf numFmtId="0" fontId="8" fillId="2" borderId="9" xfId="0" applyFont="1" applyFill="1" applyBorder="1"/>
    <xf numFmtId="0" fontId="8" fillId="2" borderId="9" xfId="0" applyFont="1" applyFill="1" applyBorder="1" applyAlignment="1">
      <alignment vertical="center" wrapText="1"/>
    </xf>
    <xf numFmtId="0" fontId="8" fillId="0" borderId="13" xfId="0" applyFont="1" applyBorder="1"/>
    <xf numFmtId="0" fontId="8" fillId="0" borderId="14" xfId="0" applyFont="1" applyBorder="1"/>
    <xf numFmtId="0" fontId="8" fillId="0" borderId="15" xfId="0" applyFont="1" applyBorder="1"/>
    <xf numFmtId="0" fontId="10" fillId="0" borderId="16" xfId="0" applyFont="1" applyBorder="1"/>
    <xf numFmtId="0" fontId="8" fillId="0" borderId="17" xfId="0" applyFont="1" applyBorder="1"/>
    <xf numFmtId="0" fontId="13" fillId="0" borderId="17" xfId="0" applyFont="1" applyBorder="1" applyAlignment="1">
      <alignment horizontal="center" vertical="center"/>
    </xf>
    <xf numFmtId="0" fontId="14" fillId="0" borderId="16" xfId="0" applyFont="1" applyBorder="1" applyAlignment="1">
      <alignment vertical="center"/>
    </xf>
    <xf numFmtId="0" fontId="15" fillId="0" borderId="0" xfId="0" applyFont="1" applyAlignment="1">
      <alignment vertical="center"/>
    </xf>
    <xf numFmtId="0" fontId="16" fillId="0" borderId="0" xfId="0" applyFont="1" applyAlignment="1">
      <alignment vertical="center" wrapText="1"/>
    </xf>
    <xf numFmtId="0" fontId="14" fillId="0" borderId="0" xfId="0" applyFont="1" applyAlignment="1">
      <alignment vertical="center"/>
    </xf>
    <xf numFmtId="0" fontId="17" fillId="0" borderId="17" xfId="0" applyFont="1" applyBorder="1" applyAlignment="1">
      <alignment vertical="center"/>
    </xf>
    <xf numFmtId="0" fontId="18" fillId="0" borderId="0" xfId="0" applyFont="1" applyAlignment="1">
      <alignment horizontal="right" vertical="center"/>
    </xf>
    <xf numFmtId="0" fontId="18" fillId="0" borderId="19" xfId="0" applyFont="1" applyBorder="1" applyAlignment="1">
      <alignment horizontal="center" vertical="center"/>
    </xf>
    <xf numFmtId="0" fontId="11" fillId="0" borderId="0" xfId="0" applyFont="1" applyAlignment="1">
      <alignment horizontal="center" vertical="center" wrapText="1"/>
    </xf>
    <xf numFmtId="0" fontId="14" fillId="0" borderId="16" xfId="0" applyFont="1" applyBorder="1" applyAlignment="1">
      <alignment horizontal="right" vertical="center"/>
    </xf>
    <xf numFmtId="0" fontId="15" fillId="0" borderId="0" xfId="0" quotePrefix="1" applyFont="1" applyAlignment="1">
      <alignment horizontal="left" vertical="center"/>
    </xf>
    <xf numFmtId="0" fontId="15" fillId="0" borderId="0" xfId="0" applyFont="1" applyAlignment="1">
      <alignment horizontal="left" vertical="center"/>
    </xf>
    <xf numFmtId="10" fontId="15" fillId="0" borderId="24" xfId="0" applyNumberFormat="1" applyFont="1" applyBorder="1" applyAlignment="1">
      <alignment horizontal="center" vertical="center" wrapText="1"/>
    </xf>
    <xf numFmtId="0" fontId="17" fillId="0" borderId="17" xfId="0" applyFont="1" applyBorder="1" applyAlignment="1">
      <alignment horizontal="left" vertical="center"/>
    </xf>
    <xf numFmtId="0" fontId="15" fillId="0" borderId="0" xfId="0" applyFont="1" applyAlignment="1">
      <alignment horizontal="left" vertical="center" wrapText="1"/>
    </xf>
    <xf numFmtId="10" fontId="15" fillId="0" borderId="0" xfId="0" applyNumberFormat="1" applyFont="1" applyAlignment="1">
      <alignment horizontal="center" vertical="center" wrapText="1"/>
    </xf>
    <xf numFmtId="0" fontId="15" fillId="0" borderId="0" xfId="0" applyFont="1" applyAlignment="1">
      <alignment horizontal="right" vertical="center" wrapText="1"/>
    </xf>
    <xf numFmtId="9" fontId="15" fillId="0" borderId="0" xfId="0" applyNumberFormat="1" applyFont="1" applyAlignment="1">
      <alignment horizontal="center" vertical="center" wrapText="1"/>
    </xf>
    <xf numFmtId="10" fontId="15" fillId="0" borderId="0" xfId="0" applyNumberFormat="1" applyFont="1" applyAlignment="1">
      <alignment horizontal="center" vertical="center"/>
    </xf>
    <xf numFmtId="0" fontId="15" fillId="0" borderId="0" xfId="0" applyFont="1" applyAlignment="1">
      <alignment horizontal="center" vertical="center" wrapText="1"/>
    </xf>
    <xf numFmtId="0" fontId="15" fillId="0" borderId="0" xfId="0" applyFont="1" applyAlignment="1">
      <alignment horizontal="center" vertical="center"/>
    </xf>
    <xf numFmtId="0" fontId="19" fillId="0" borderId="16" xfId="0" applyFont="1" applyBorder="1" applyAlignment="1">
      <alignment horizontal="right" vertical="center"/>
    </xf>
    <xf numFmtId="10" fontId="11" fillId="3" borderId="25" xfId="0" applyNumberFormat="1" applyFont="1" applyFill="1" applyBorder="1" applyAlignment="1">
      <alignment horizontal="center" vertical="center"/>
    </xf>
    <xf numFmtId="0" fontId="14" fillId="0" borderId="18" xfId="0" applyFont="1" applyBorder="1" applyAlignment="1">
      <alignment vertical="center"/>
    </xf>
    <xf numFmtId="0" fontId="15" fillId="0" borderId="19" xfId="0" applyFont="1" applyBorder="1" applyAlignment="1">
      <alignment horizontal="right" vertical="center"/>
    </xf>
    <xf numFmtId="0" fontId="15" fillId="0" borderId="19" xfId="0" applyFont="1" applyBorder="1" applyAlignment="1">
      <alignment horizontal="left" vertical="center"/>
    </xf>
    <xf numFmtId="10" fontId="15" fillId="0" borderId="19" xfId="0" applyNumberFormat="1" applyFont="1" applyBorder="1" applyAlignment="1">
      <alignment vertical="center"/>
    </xf>
    <xf numFmtId="0" fontId="15" fillId="0" borderId="19" xfId="0" applyFont="1" applyBorder="1" applyAlignment="1">
      <alignment vertical="center"/>
    </xf>
    <xf numFmtId="0" fontId="17" fillId="0" borderId="20" xfId="0" applyFont="1" applyBorder="1" applyAlignment="1">
      <alignment vertical="center"/>
    </xf>
    <xf numFmtId="0" fontId="8" fillId="0" borderId="16" xfId="0" applyFont="1" applyBorder="1"/>
    <xf numFmtId="0" fontId="9" fillId="0" borderId="0" xfId="0" applyFont="1"/>
    <xf numFmtId="0" fontId="21" fillId="0" borderId="0" xfId="0" applyFont="1" applyAlignment="1">
      <alignment horizontal="center" vertical="center"/>
    </xf>
    <xf numFmtId="9" fontId="21" fillId="0" borderId="0" xfId="0" applyNumberFormat="1" applyFont="1" applyAlignment="1">
      <alignment horizontal="center" vertical="center"/>
    </xf>
    <xf numFmtId="0" fontId="23" fillId="0" borderId="0" xfId="0" applyFont="1" applyAlignment="1">
      <alignment horizontal="left"/>
    </xf>
    <xf numFmtId="0" fontId="23" fillId="0" borderId="0" xfId="0" applyFont="1"/>
    <xf numFmtId="0" fontId="23" fillId="0" borderId="0" xfId="0" applyFont="1" applyAlignment="1">
      <alignment horizontal="center"/>
    </xf>
    <xf numFmtId="0" fontId="10" fillId="0" borderId="0" xfId="0" applyFont="1"/>
    <xf numFmtId="0" fontId="27" fillId="0" borderId="0" xfId="0" applyFont="1"/>
    <xf numFmtId="0" fontId="23" fillId="0" borderId="0" xfId="0" applyFont="1" applyAlignment="1">
      <alignment horizontal="left" wrapText="1"/>
    </xf>
    <xf numFmtId="9" fontId="23" fillId="0" borderId="0" xfId="0" applyNumberFormat="1" applyFont="1" applyAlignment="1">
      <alignment horizontal="left"/>
    </xf>
    <xf numFmtId="167" fontId="23" fillId="0" borderId="0" xfId="0" applyNumberFormat="1" applyFont="1" applyAlignment="1">
      <alignment horizontal="left"/>
    </xf>
    <xf numFmtId="0" fontId="23" fillId="0" borderId="19" xfId="0" applyFont="1" applyBorder="1" applyAlignment="1">
      <alignment horizontal="left"/>
    </xf>
    <xf numFmtId="9" fontId="23" fillId="0" borderId="19" xfId="0" applyNumberFormat="1" applyFont="1" applyBorder="1" applyAlignment="1">
      <alignment horizontal="center"/>
    </xf>
    <xf numFmtId="0" fontId="0" fillId="0" borderId="0" xfId="0" applyAlignment="1">
      <alignment horizontal="right"/>
    </xf>
    <xf numFmtId="9" fontId="0" fillId="0" borderId="0" xfId="0" applyNumberFormat="1" applyAlignment="1">
      <alignment horizontal="center"/>
    </xf>
    <xf numFmtId="0" fontId="0" fillId="0" borderId="0" xfId="0" applyAlignment="1">
      <alignment horizontal="left"/>
    </xf>
    <xf numFmtId="0" fontId="23" fillId="4" borderId="24" xfId="0" applyFont="1" applyFill="1" applyBorder="1" applyAlignment="1">
      <alignment horizontal="center" vertical="center"/>
    </xf>
    <xf numFmtId="0" fontId="28" fillId="0" borderId="0" xfId="0" applyFont="1" applyAlignment="1">
      <alignment wrapText="1"/>
    </xf>
    <xf numFmtId="0" fontId="28" fillId="0" borderId="0" xfId="0" applyFont="1"/>
    <xf numFmtId="0" fontId="30" fillId="0" borderId="0" xfId="0" applyFont="1" applyAlignment="1">
      <alignment horizontal="center" vertical="center" wrapText="1"/>
    </xf>
    <xf numFmtId="10" fontId="30" fillId="0" borderId="0" xfId="0" applyNumberFormat="1" applyFont="1" applyAlignment="1">
      <alignment horizontal="center" vertical="center" wrapText="1"/>
    </xf>
    <xf numFmtId="0" fontId="33" fillId="5" borderId="24" xfId="0" applyFont="1" applyFill="1" applyBorder="1" applyAlignment="1">
      <alignment horizontal="center" vertical="center" wrapText="1"/>
    </xf>
    <xf numFmtId="0" fontId="33" fillId="5" borderId="24" xfId="0" applyFont="1" applyFill="1" applyBorder="1" applyAlignment="1">
      <alignment horizontal="left" vertical="center" wrapText="1"/>
    </xf>
    <xf numFmtId="10" fontId="14" fillId="0" borderId="24" xfId="0" applyNumberFormat="1" applyFont="1" applyBorder="1" applyAlignment="1">
      <alignment horizontal="center" vertical="center" wrapText="1"/>
    </xf>
    <xf numFmtId="2" fontId="15" fillId="0" borderId="0" xfId="0" applyNumberFormat="1" applyFont="1" applyAlignment="1">
      <alignment horizontal="center" vertical="center"/>
    </xf>
    <xf numFmtId="10" fontId="8" fillId="0" borderId="0" xfId="0" applyNumberFormat="1" applyFont="1"/>
    <xf numFmtId="0" fontId="33" fillId="6" borderId="24" xfId="0" applyFont="1" applyFill="1" applyBorder="1" applyAlignment="1">
      <alignment horizontal="center" vertical="center" wrapText="1"/>
    </xf>
    <xf numFmtId="0" fontId="0" fillId="0" borderId="41" xfId="0" applyBorder="1" applyAlignment="1" applyProtection="1">
      <alignment wrapText="1"/>
      <protection locked="0"/>
    </xf>
    <xf numFmtId="4" fontId="37" fillId="0" borderId="24" xfId="0" applyNumberFormat="1" applyFont="1" applyBorder="1" applyAlignment="1">
      <alignment horizontal="right" vertical="center" wrapText="1"/>
    </xf>
    <xf numFmtId="0" fontId="37" fillId="0" borderId="24" xfId="0" applyFont="1" applyBorder="1" applyAlignment="1">
      <alignment horizontal="left" vertical="center" wrapText="1"/>
    </xf>
    <xf numFmtId="0" fontId="38" fillId="7" borderId="24" xfId="0" applyFont="1" applyFill="1" applyBorder="1" applyAlignment="1">
      <alignment horizontal="center" vertical="center" wrapText="1"/>
    </xf>
    <xf numFmtId="171" fontId="37" fillId="0" borderId="24" xfId="0" applyNumberFormat="1" applyFont="1" applyBorder="1" applyAlignment="1">
      <alignment horizontal="center" vertical="center" wrapText="1"/>
    </xf>
    <xf numFmtId="0" fontId="41" fillId="0" borderId="24" xfId="0" applyFont="1" applyBorder="1" applyAlignment="1">
      <alignment horizontal="center" vertical="top" wrapText="1"/>
    </xf>
    <xf numFmtId="0" fontId="37" fillId="0" borderId="24" xfId="0" applyFont="1" applyBorder="1" applyAlignment="1">
      <alignment horizontal="center" vertical="center" wrapText="1"/>
    </xf>
    <xf numFmtId="168" fontId="44" fillId="0" borderId="31" xfId="0" applyNumberFormat="1" applyFont="1" applyBorder="1" applyAlignment="1">
      <alignment horizontal="right" vertical="center" wrapText="1"/>
    </xf>
    <xf numFmtId="0" fontId="0" fillId="0" borderId="31" xfId="0" applyBorder="1" applyAlignment="1" applyProtection="1">
      <alignment wrapText="1"/>
      <protection locked="0"/>
    </xf>
    <xf numFmtId="169" fontId="38" fillId="0" borderId="31" xfId="0" applyNumberFormat="1" applyFont="1" applyBorder="1" applyAlignment="1">
      <alignment horizontal="right" vertical="center" wrapText="1"/>
    </xf>
    <xf numFmtId="4" fontId="42" fillId="9" borderId="24" xfId="0" applyNumberFormat="1" applyFont="1" applyFill="1" applyBorder="1" applyAlignment="1">
      <alignment horizontal="right" vertical="center" wrapText="1"/>
    </xf>
    <xf numFmtId="0" fontId="0" fillId="0" borderId="32" xfId="0" applyBorder="1" applyAlignment="1" applyProtection="1">
      <alignment wrapText="1"/>
      <protection locked="0"/>
    </xf>
    <xf numFmtId="0" fontId="0" fillId="0" borderId="33" xfId="0" applyBorder="1" applyAlignment="1" applyProtection="1">
      <alignment wrapText="1"/>
      <protection locked="0"/>
    </xf>
    <xf numFmtId="0" fontId="0" fillId="0" borderId="36" xfId="0" applyBorder="1" applyAlignment="1" applyProtection="1">
      <alignment wrapText="1"/>
      <protection locked="0"/>
    </xf>
    <xf numFmtId="0" fontId="0" fillId="9" borderId="33" xfId="0" applyFill="1" applyBorder="1" applyAlignment="1" applyProtection="1">
      <alignment wrapText="1"/>
      <protection locked="0"/>
    </xf>
    <xf numFmtId="0" fontId="0" fillId="9" borderId="39" xfId="0" applyFill="1" applyBorder="1" applyAlignment="1" applyProtection="1">
      <alignment wrapText="1"/>
      <protection locked="0"/>
    </xf>
    <xf numFmtId="4" fontId="42" fillId="9" borderId="31" xfId="0" applyNumberFormat="1" applyFont="1" applyFill="1" applyBorder="1" applyAlignment="1">
      <alignment horizontal="right" vertical="center" wrapText="1"/>
    </xf>
    <xf numFmtId="0" fontId="0" fillId="9" borderId="36" xfId="0" applyFill="1" applyBorder="1" applyAlignment="1" applyProtection="1">
      <alignment wrapText="1"/>
      <protection locked="0"/>
    </xf>
    <xf numFmtId="0" fontId="0" fillId="9" borderId="37" xfId="0" applyFill="1" applyBorder="1" applyAlignment="1" applyProtection="1">
      <alignment wrapText="1"/>
      <protection locked="0"/>
    </xf>
    <xf numFmtId="0" fontId="33" fillId="0" borderId="24" xfId="0" applyFont="1" applyBorder="1" applyAlignment="1">
      <alignment horizontal="left" vertical="center" wrapText="1"/>
    </xf>
    <xf numFmtId="4" fontId="33" fillId="0" borderId="24" xfId="0" applyNumberFormat="1" applyFont="1" applyBorder="1" applyAlignment="1">
      <alignment horizontal="right" vertical="center" wrapText="1"/>
    </xf>
    <xf numFmtId="0" fontId="33" fillId="7" borderId="24" xfId="0" applyFont="1" applyFill="1" applyBorder="1" applyAlignment="1">
      <alignment horizontal="center" vertical="center" wrapText="1"/>
    </xf>
    <xf numFmtId="0" fontId="39" fillId="9" borderId="24" xfId="0" applyFont="1" applyFill="1" applyBorder="1" applyAlignment="1">
      <alignment horizontal="center" vertical="center" wrapText="1"/>
    </xf>
    <xf numFmtId="0" fontId="43" fillId="9" borderId="24" xfId="0" applyFont="1" applyFill="1" applyBorder="1" applyAlignment="1">
      <alignment horizontal="center" vertical="center" wrapText="1"/>
    </xf>
    <xf numFmtId="4" fontId="32" fillId="0" borderId="24" xfId="0" applyNumberFormat="1" applyFont="1" applyBorder="1" applyAlignment="1">
      <alignment horizontal="right" vertical="center" wrapText="1"/>
    </xf>
    <xf numFmtId="49" fontId="0" fillId="0" borderId="0" xfId="0" applyNumberFormat="1"/>
    <xf numFmtId="0" fontId="46" fillId="0" borderId="41" xfId="2"/>
    <xf numFmtId="1" fontId="46" fillId="0" borderId="41" xfId="2" applyNumberFormat="1"/>
    <xf numFmtId="0" fontId="5" fillId="0" borderId="41" xfId="4"/>
    <xf numFmtId="1" fontId="5" fillId="0" borderId="41" xfId="4" applyNumberFormat="1"/>
    <xf numFmtId="0" fontId="42" fillId="0" borderId="41" xfId="4" applyFont="1" applyAlignment="1">
      <alignment horizontal="center" vertical="center"/>
    </xf>
    <xf numFmtId="0" fontId="42" fillId="0" borderId="41" xfId="4" applyFont="1" applyAlignment="1">
      <alignment horizontal="left" vertical="center" wrapText="1"/>
    </xf>
    <xf numFmtId="0" fontId="53" fillId="0" borderId="41" xfId="4" applyFont="1"/>
    <xf numFmtId="1" fontId="53" fillId="0" borderId="41" xfId="4" applyNumberFormat="1" applyFont="1"/>
    <xf numFmtId="0" fontId="18" fillId="0" borderId="19" xfId="0" applyFont="1" applyBorder="1" applyAlignment="1">
      <alignment horizontal="left" vertical="center"/>
    </xf>
    <xf numFmtId="0" fontId="54" fillId="0" borderId="0" xfId="0" applyFont="1"/>
    <xf numFmtId="4" fontId="0" fillId="0" borderId="0" xfId="0" applyNumberFormat="1"/>
    <xf numFmtId="0" fontId="54" fillId="0" borderId="0" xfId="0" applyFont="1" applyAlignment="1">
      <alignment horizontal="right"/>
    </xf>
    <xf numFmtId="0" fontId="32" fillId="5" borderId="24" xfId="0" applyFont="1" applyFill="1" applyBorder="1" applyAlignment="1">
      <alignment horizontal="center" vertical="center" wrapText="1"/>
    </xf>
    <xf numFmtId="4" fontId="23" fillId="0" borderId="0" xfId="0" applyNumberFormat="1" applyFont="1"/>
    <xf numFmtId="0" fontId="54" fillId="0" borderId="43" xfId="0" applyFont="1" applyBorder="1" applyAlignment="1">
      <alignment horizontal="right"/>
    </xf>
    <xf numFmtId="9" fontId="23" fillId="0" borderId="43" xfId="3" applyFont="1" applyBorder="1"/>
    <xf numFmtId="0" fontId="23" fillId="0" borderId="43" xfId="0" applyFont="1" applyBorder="1"/>
    <xf numFmtId="4" fontId="23" fillId="0" borderId="43" xfId="0" applyNumberFormat="1" applyFont="1" applyBorder="1"/>
    <xf numFmtId="0" fontId="54" fillId="0" borderId="0" xfId="0" applyFont="1" applyAlignment="1">
      <alignment horizontal="center"/>
    </xf>
    <xf numFmtId="0" fontId="54" fillId="0" borderId="43" xfId="0" applyFont="1" applyBorder="1" applyAlignment="1">
      <alignment horizontal="center"/>
    </xf>
    <xf numFmtId="0" fontId="23" fillId="0" borderId="43" xfId="0" applyFont="1" applyBorder="1" applyAlignment="1">
      <alignment horizontal="center"/>
    </xf>
    <xf numFmtId="172" fontId="23" fillId="0" borderId="43" xfId="3" applyNumberFormat="1" applyFont="1" applyBorder="1" applyAlignment="1">
      <alignment horizontal="center"/>
    </xf>
    <xf numFmtId="0" fontId="56" fillId="0" borderId="41" xfId="5"/>
    <xf numFmtId="0" fontId="57" fillId="0" borderId="41" xfId="5" applyFont="1" applyAlignment="1">
      <alignment horizontal="center"/>
    </xf>
    <xf numFmtId="0" fontId="58" fillId="0" borderId="41" xfId="5" applyFont="1" applyAlignment="1">
      <alignment vertical="top" wrapText="1"/>
    </xf>
    <xf numFmtId="0" fontId="58" fillId="0" borderId="41" xfId="5" applyFont="1" applyAlignment="1">
      <alignment wrapText="1"/>
    </xf>
    <xf numFmtId="0" fontId="26" fillId="0" borderId="41" xfId="5" applyFont="1" applyAlignment="1">
      <alignment horizontal="center"/>
    </xf>
    <xf numFmtId="0" fontId="63" fillId="0" borderId="41" xfId="5" applyFont="1" applyAlignment="1">
      <alignment horizontal="center"/>
    </xf>
    <xf numFmtId="0" fontId="64" fillId="0" borderId="41" xfId="5" applyFont="1" applyAlignment="1">
      <alignment horizontal="center"/>
    </xf>
    <xf numFmtId="49" fontId="64" fillId="0" borderId="41" xfId="5" applyNumberFormat="1" applyFont="1" applyAlignment="1">
      <alignment horizontal="center"/>
    </xf>
    <xf numFmtId="0" fontId="56" fillId="0" borderId="41" xfId="5" applyAlignment="1">
      <alignment horizontal="center"/>
    </xf>
    <xf numFmtId="0" fontId="46" fillId="0" borderId="41" xfId="2" applyAlignment="1">
      <alignment horizontal="right"/>
    </xf>
    <xf numFmtId="0" fontId="63" fillId="0" borderId="41" xfId="5" applyFont="1"/>
    <xf numFmtId="0" fontId="30" fillId="0" borderId="43" xfId="0" applyFont="1" applyBorder="1" applyAlignment="1">
      <alignment horizontal="center" vertical="center" wrapText="1"/>
    </xf>
    <xf numFmtId="10" fontId="0" fillId="0" borderId="43" xfId="3" applyNumberFormat="1" applyFont="1" applyBorder="1" applyAlignment="1">
      <alignment horizontal="center"/>
    </xf>
    <xf numFmtId="2" fontId="26" fillId="0" borderId="41" xfId="5" applyNumberFormat="1" applyFont="1" applyAlignment="1">
      <alignment horizontal="center"/>
    </xf>
    <xf numFmtId="171" fontId="42" fillId="0" borderId="41" xfId="4" applyNumberFormat="1" applyFont="1" applyAlignment="1">
      <alignment horizontal="right" vertical="center"/>
    </xf>
    <xf numFmtId="0" fontId="50" fillId="0" borderId="0" xfId="0" applyFont="1" applyAlignment="1">
      <alignment horizontal="center" vertical="center"/>
    </xf>
    <xf numFmtId="0" fontId="52" fillId="0" borderId="0" xfId="0" applyFont="1" applyAlignment="1">
      <alignment horizontal="center" vertical="center"/>
    </xf>
    <xf numFmtId="0" fontId="36" fillId="0" borderId="0" xfId="0" applyFont="1" applyAlignment="1">
      <alignment horizontal="center" vertical="center"/>
    </xf>
    <xf numFmtId="0" fontId="36" fillId="0" borderId="0" xfId="0" applyFont="1" applyAlignment="1">
      <alignment horizontal="center" vertical="center" wrapText="1"/>
    </xf>
    <xf numFmtId="0" fontId="42" fillId="0" borderId="0" xfId="0" applyFont="1" applyAlignment="1">
      <alignment horizontal="center" vertical="center"/>
    </xf>
    <xf numFmtId="0" fontId="42" fillId="0" borderId="0" xfId="0" applyFont="1" applyAlignment="1">
      <alignment horizontal="left" vertical="center"/>
    </xf>
    <xf numFmtId="171" fontId="42" fillId="0" borderId="0" xfId="0" applyNumberFormat="1" applyFont="1" applyAlignment="1">
      <alignment horizontal="right" vertical="center"/>
    </xf>
    <xf numFmtId="0" fontId="23" fillId="0" borderId="0" xfId="0" applyFont="1" applyAlignment="1">
      <alignment vertical="center"/>
    </xf>
    <xf numFmtId="2" fontId="23" fillId="0" borderId="0" xfId="0" applyNumberFormat="1" applyFont="1"/>
    <xf numFmtId="2" fontId="0" fillId="0" borderId="0" xfId="0" applyNumberFormat="1"/>
    <xf numFmtId="0" fontId="31" fillId="0" borderId="41" xfId="0" applyFont="1" applyBorder="1" applyAlignment="1">
      <alignment horizontal="center" vertical="top" wrapText="1"/>
    </xf>
    <xf numFmtId="0" fontId="28" fillId="0" borderId="0" xfId="0" applyFont="1" applyAlignment="1">
      <alignment vertical="center"/>
    </xf>
    <xf numFmtId="0" fontId="28" fillId="0" borderId="0" xfId="0" applyFont="1" applyAlignment="1">
      <alignment vertical="center" wrapText="1"/>
    </xf>
    <xf numFmtId="0" fontId="31" fillId="8" borderId="41" xfId="0" applyFont="1" applyFill="1" applyBorder="1" applyAlignment="1">
      <alignment horizontal="center" vertical="center" wrapText="1"/>
    </xf>
    <xf numFmtId="0" fontId="0" fillId="0" borderId="0" xfId="0" applyAlignment="1">
      <alignment vertical="center"/>
    </xf>
    <xf numFmtId="172" fontId="0" fillId="0" borderId="0" xfId="0" applyNumberFormat="1" applyAlignment="1">
      <alignment vertical="center"/>
    </xf>
    <xf numFmtId="0" fontId="28" fillId="0" borderId="0" xfId="0" applyFont="1" applyAlignment="1">
      <alignment horizontal="left"/>
    </xf>
    <xf numFmtId="0" fontId="31" fillId="8" borderId="41" xfId="0" applyFont="1" applyFill="1" applyBorder="1" applyAlignment="1">
      <alignment horizontal="left" vertical="center" wrapText="1"/>
    </xf>
    <xf numFmtId="172" fontId="28" fillId="0" borderId="0" xfId="3" applyNumberFormat="1" applyFont="1"/>
    <xf numFmtId="172" fontId="28" fillId="0" borderId="0" xfId="3" applyNumberFormat="1" applyFont="1" applyAlignment="1">
      <alignment wrapText="1"/>
    </xf>
    <xf numFmtId="172" fontId="33" fillId="5" borderId="24" xfId="3" applyNumberFormat="1" applyFont="1" applyFill="1" applyBorder="1" applyAlignment="1">
      <alignment horizontal="center" vertical="center" wrapText="1"/>
    </xf>
    <xf numFmtId="172" fontId="31" fillId="8" borderId="41" xfId="3" applyNumberFormat="1" applyFont="1" applyFill="1" applyBorder="1" applyAlignment="1">
      <alignment horizontal="center" vertical="center" wrapText="1"/>
    </xf>
    <xf numFmtId="172" fontId="0" fillId="0" borderId="0" xfId="3" applyNumberFormat="1" applyFont="1"/>
    <xf numFmtId="44" fontId="28" fillId="0" borderId="0" xfId="6" applyFont="1"/>
    <xf numFmtId="44" fontId="28" fillId="0" borderId="0" xfId="6" applyFont="1" applyAlignment="1">
      <alignment wrapText="1"/>
    </xf>
    <xf numFmtId="44" fontId="33" fillId="5" borderId="24" xfId="6" applyFont="1" applyFill="1" applyBorder="1" applyAlignment="1">
      <alignment horizontal="center" vertical="center" wrapText="1"/>
    </xf>
    <xf numFmtId="44" fontId="31" fillId="8" borderId="41" xfId="6" applyFont="1" applyFill="1" applyBorder="1" applyAlignment="1">
      <alignment horizontal="center" vertical="center" wrapText="1"/>
    </xf>
    <xf numFmtId="44" fontId="0" fillId="0" borderId="0" xfId="6" applyFont="1"/>
    <xf numFmtId="0" fontId="7" fillId="0" borderId="0" xfId="0" applyFont="1"/>
    <xf numFmtId="0" fontId="55" fillId="0" borderId="0" xfId="0" applyFont="1" applyAlignment="1">
      <alignment horizontal="left"/>
    </xf>
    <xf numFmtId="14" fontId="21" fillId="0" borderId="0" xfId="0" applyNumberFormat="1" applyFont="1" applyAlignment="1">
      <alignment horizontal="center" vertical="center"/>
    </xf>
    <xf numFmtId="14" fontId="23" fillId="0" borderId="0" xfId="0" applyNumberFormat="1" applyFont="1" applyAlignment="1">
      <alignment horizontal="left"/>
    </xf>
    <xf numFmtId="14" fontId="23" fillId="0" borderId="37" xfId="0" applyNumberFormat="1" applyFont="1" applyBorder="1" applyAlignment="1">
      <alignment horizontal="left"/>
    </xf>
    <xf numFmtId="14" fontId="23" fillId="0" borderId="0" xfId="0" applyNumberFormat="1" applyFont="1" applyAlignment="1">
      <alignment vertical="center"/>
    </xf>
    <xf numFmtId="14" fontId="55" fillId="0" borderId="0" xfId="0" applyNumberFormat="1" applyFont="1" applyAlignment="1">
      <alignment horizontal="left"/>
    </xf>
    <xf numFmtId="14" fontId="0" fillId="0" borderId="0" xfId="0" applyNumberFormat="1" applyAlignment="1">
      <alignment horizontal="left"/>
    </xf>
    <xf numFmtId="14" fontId="0" fillId="0" borderId="0" xfId="0" applyNumberFormat="1"/>
    <xf numFmtId="0" fontId="57" fillId="12" borderId="43" xfId="5" applyFont="1" applyFill="1" applyBorder="1" applyAlignment="1">
      <alignment horizontal="center"/>
    </xf>
    <xf numFmtId="0" fontId="0" fillId="0" borderId="41" xfId="0" applyBorder="1"/>
    <xf numFmtId="0" fontId="0" fillId="0" borderId="41" xfId="0" applyBorder="1" applyAlignment="1">
      <alignment horizontal="left"/>
    </xf>
    <xf numFmtId="44" fontId="0" fillId="0" borderId="41" xfId="6" applyFont="1" applyBorder="1"/>
    <xf numFmtId="172" fontId="0" fillId="0" borderId="41" xfId="3" applyNumberFormat="1" applyFont="1" applyBorder="1"/>
    <xf numFmtId="172" fontId="0" fillId="0" borderId="41" xfId="0" applyNumberFormat="1" applyBorder="1" applyAlignment="1">
      <alignment vertical="center"/>
    </xf>
    <xf numFmtId="172" fontId="23" fillId="0" borderId="0" xfId="0" applyNumberFormat="1" applyFont="1"/>
    <xf numFmtId="0" fontId="73" fillId="0" borderId="0" xfId="0" applyFont="1"/>
    <xf numFmtId="44" fontId="73" fillId="0" borderId="0" xfId="0" applyNumberFormat="1" applyFont="1"/>
    <xf numFmtId="0" fontId="74" fillId="0" borderId="0" xfId="0" applyFont="1"/>
    <xf numFmtId="0" fontId="55" fillId="0" borderId="43" xfId="0" applyFont="1" applyBorder="1" applyAlignment="1">
      <alignment horizontal="center"/>
    </xf>
    <xf numFmtId="0" fontId="75" fillId="0" borderId="41" xfId="5" applyFont="1" applyAlignment="1">
      <alignment horizontal="center"/>
    </xf>
    <xf numFmtId="0" fontId="76" fillId="0" borderId="0" xfId="0" applyFont="1"/>
    <xf numFmtId="0" fontId="73" fillId="0" borderId="0" xfId="0" applyFont="1" applyAlignment="1">
      <alignment horizontal="right"/>
    </xf>
    <xf numFmtId="0" fontId="77" fillId="0" borderId="41" xfId="5" applyFont="1" applyAlignment="1">
      <alignment horizontal="center"/>
    </xf>
    <xf numFmtId="0" fontId="78" fillId="0" borderId="41" xfId="5" applyFont="1" applyAlignment="1">
      <alignment horizontal="center"/>
    </xf>
    <xf numFmtId="2" fontId="78" fillId="0" borderId="41" xfId="5" applyNumberFormat="1" applyFont="1" applyAlignment="1">
      <alignment horizontal="center"/>
    </xf>
    <xf numFmtId="0" fontId="0" fillId="0" borderId="0" xfId="0" applyAlignment="1">
      <alignment horizontal="center"/>
    </xf>
    <xf numFmtId="178" fontId="0" fillId="0" borderId="0" xfId="0" applyNumberFormat="1"/>
    <xf numFmtId="0" fontId="48" fillId="0" borderId="0" xfId="0" applyFont="1"/>
    <xf numFmtId="0" fontId="79" fillId="0" borderId="0" xfId="0" applyFont="1"/>
    <xf numFmtId="4" fontId="48" fillId="0" borderId="0" xfId="0" applyNumberFormat="1" applyFont="1" applyAlignment="1">
      <alignment horizontal="center"/>
    </xf>
    <xf numFmtId="4" fontId="81" fillId="0" borderId="0" xfId="0" applyNumberFormat="1" applyFont="1" applyAlignment="1">
      <alignment horizontal="center"/>
    </xf>
    <xf numFmtId="0" fontId="81" fillId="0" borderId="0" xfId="0" applyFont="1"/>
    <xf numFmtId="0" fontId="30" fillId="0" borderId="0" xfId="0" applyFont="1"/>
    <xf numFmtId="4" fontId="30" fillId="0" borderId="0" xfId="0" applyNumberFormat="1" applyFont="1" applyAlignment="1">
      <alignment horizontal="center"/>
    </xf>
    <xf numFmtId="165" fontId="10" fillId="0" borderId="41" xfId="0" applyNumberFormat="1" applyFont="1" applyBorder="1" applyAlignment="1">
      <alignment horizontal="center" vertical="center"/>
    </xf>
    <xf numFmtId="0" fontId="7" fillId="0" borderId="41" xfId="0" applyFont="1" applyBorder="1" applyAlignment="1">
      <alignment horizontal="center"/>
    </xf>
    <xf numFmtId="0" fontId="24" fillId="0" borderId="0" xfId="0" applyFont="1" applyAlignment="1">
      <alignment horizontal="center" vertical="center"/>
    </xf>
    <xf numFmtId="164" fontId="24" fillId="0" borderId="0" xfId="0" applyNumberFormat="1" applyFont="1" applyAlignment="1">
      <alignment horizontal="center" vertical="center"/>
    </xf>
    <xf numFmtId="164" fontId="10" fillId="0" borderId="0" xfId="0" applyNumberFormat="1" applyFont="1" applyAlignment="1">
      <alignment horizontal="center"/>
    </xf>
    <xf numFmtId="164" fontId="10" fillId="0" borderId="0" xfId="0" applyNumberFormat="1" applyFont="1" applyAlignment="1">
      <alignment horizontal="left"/>
    </xf>
    <xf numFmtId="0" fontId="77" fillId="0" borderId="41" xfId="5" applyFont="1"/>
    <xf numFmtId="0" fontId="82" fillId="0" borderId="41" xfId="5" applyFont="1" applyAlignment="1">
      <alignment horizontal="center"/>
    </xf>
    <xf numFmtId="0" fontId="76" fillId="0" borderId="0" xfId="0" applyFont="1" applyAlignment="1">
      <alignment horizontal="right"/>
    </xf>
    <xf numFmtId="0" fontId="33" fillId="7" borderId="24" xfId="0" applyFont="1" applyFill="1" applyBorder="1" applyAlignment="1">
      <alignment vertical="center" wrapText="1"/>
    </xf>
    <xf numFmtId="0" fontId="21" fillId="0" borderId="0" xfId="0" applyFont="1" applyAlignment="1">
      <alignment horizontal="left" vertical="center"/>
    </xf>
    <xf numFmtId="0" fontId="22" fillId="0" borderId="0" xfId="0" applyFont="1" applyAlignment="1">
      <alignment horizontal="left" vertical="center"/>
    </xf>
    <xf numFmtId="170" fontId="37" fillId="0" borderId="24" xfId="0" applyNumberFormat="1" applyFont="1" applyBorder="1" applyAlignment="1">
      <alignment horizontal="center" vertical="center" wrapText="1"/>
    </xf>
    <xf numFmtId="0" fontId="33" fillId="7" borderId="23" xfId="0" applyFont="1" applyFill="1" applyBorder="1" applyAlignment="1">
      <alignment horizontal="center" vertical="center" wrapText="1"/>
    </xf>
    <xf numFmtId="0" fontId="51" fillId="0" borderId="0" xfId="0" applyFont="1" applyAlignment="1">
      <alignment horizontal="center" vertical="center"/>
    </xf>
    <xf numFmtId="0" fontId="32" fillId="0" borderId="24" xfId="0" applyFont="1" applyBorder="1" applyAlignment="1">
      <alignment vertical="center" wrapText="1"/>
    </xf>
    <xf numFmtId="171" fontId="37" fillId="0" borderId="24" xfId="0" applyNumberFormat="1" applyFont="1" applyBorder="1" applyAlignment="1">
      <alignment vertical="center" wrapText="1"/>
    </xf>
    <xf numFmtId="170" fontId="37" fillId="0" borderId="24" xfId="0" applyNumberFormat="1" applyFont="1" applyBorder="1" applyAlignment="1">
      <alignment vertical="center" wrapText="1"/>
    </xf>
    <xf numFmtId="0" fontId="32" fillId="0" borderId="31" xfId="0" applyFont="1" applyBorder="1" applyAlignment="1">
      <alignment vertical="center" wrapText="1"/>
    </xf>
    <xf numFmtId="0" fontId="37" fillId="0" borderId="43" xfId="0" applyFont="1" applyBorder="1" applyAlignment="1">
      <alignment horizontal="center" vertical="center" wrapText="1"/>
    </xf>
    <xf numFmtId="0" fontId="37" fillId="0" borderId="23" xfId="0" applyFont="1" applyBorder="1" applyAlignment="1">
      <alignment horizontal="center" vertical="center" wrapText="1"/>
    </xf>
    <xf numFmtId="0" fontId="33" fillId="7" borderId="43" xfId="0" applyFont="1" applyFill="1" applyBorder="1" applyAlignment="1">
      <alignment horizontal="center" vertical="center" wrapText="1"/>
    </xf>
    <xf numFmtId="0" fontId="37" fillId="0" borderId="21" xfId="0" applyFont="1" applyBorder="1" applyAlignment="1">
      <alignment horizontal="center" vertical="center" wrapText="1"/>
    </xf>
    <xf numFmtId="164" fontId="25" fillId="0" borderId="61" xfId="0" applyNumberFormat="1" applyFont="1" applyBorder="1" applyAlignment="1">
      <alignment horizontal="center" vertical="center" wrapText="1"/>
    </xf>
    <xf numFmtId="164" fontId="25" fillId="0" borderId="24" xfId="0" applyNumberFormat="1" applyFont="1" applyBorder="1" applyAlignment="1">
      <alignment horizontal="center" vertical="center" wrapText="1"/>
    </xf>
    <xf numFmtId="164" fontId="25" fillId="0" borderId="65" xfId="0" applyNumberFormat="1" applyFont="1" applyBorder="1" applyAlignment="1">
      <alignment horizontal="center" vertical="center" wrapText="1"/>
    </xf>
    <xf numFmtId="164" fontId="25" fillId="0" borderId="26" xfId="0" applyNumberFormat="1" applyFont="1" applyBorder="1" applyAlignment="1">
      <alignment horizontal="center" vertical="center" wrapText="1"/>
    </xf>
    <xf numFmtId="164" fontId="25" fillId="0" borderId="32" xfId="0" applyNumberFormat="1" applyFont="1" applyBorder="1" applyAlignment="1">
      <alignment horizontal="center" vertical="center" wrapText="1"/>
    </xf>
    <xf numFmtId="164" fontId="25" fillId="0" borderId="31" xfId="0" applyNumberFormat="1" applyFont="1" applyBorder="1" applyAlignment="1">
      <alignment horizontal="center" vertical="center" wrapText="1"/>
    </xf>
    <xf numFmtId="164" fontId="25" fillId="0" borderId="36" xfId="0" applyNumberFormat="1" applyFont="1" applyBorder="1" applyAlignment="1">
      <alignment horizontal="center" vertical="center" wrapText="1"/>
    </xf>
    <xf numFmtId="164" fontId="25" fillId="0" borderId="30" xfId="0" applyNumberFormat="1" applyFont="1" applyBorder="1" applyAlignment="1">
      <alignment horizontal="center" vertical="center" wrapText="1"/>
    </xf>
    <xf numFmtId="165" fontId="25" fillId="0" borderId="26" xfId="0" applyNumberFormat="1" applyFont="1" applyBorder="1" applyAlignment="1">
      <alignment horizontal="right" vertical="center"/>
    </xf>
    <xf numFmtId="165" fontId="25" fillId="0" borderId="31" xfId="0" applyNumberFormat="1" applyFont="1" applyBorder="1" applyAlignment="1">
      <alignment horizontal="right" vertical="center"/>
    </xf>
    <xf numFmtId="165" fontId="25" fillId="0" borderId="61" xfId="0" applyNumberFormat="1" applyFont="1" applyBorder="1" applyAlignment="1">
      <alignment horizontal="right" vertical="center"/>
    </xf>
    <xf numFmtId="165" fontId="25" fillId="0" borderId="30" xfId="0" applyNumberFormat="1" applyFont="1" applyBorder="1" applyAlignment="1">
      <alignment horizontal="right" vertical="center"/>
    </xf>
    <xf numFmtId="165" fontId="25" fillId="0" borderId="32" xfId="0" applyNumberFormat="1" applyFont="1" applyBorder="1" applyAlignment="1">
      <alignment horizontal="right" vertical="center"/>
    </xf>
    <xf numFmtId="165" fontId="25" fillId="0" borderId="28" xfId="0" applyNumberFormat="1" applyFont="1" applyBorder="1" applyAlignment="1">
      <alignment horizontal="right" vertical="center"/>
    </xf>
    <xf numFmtId="164" fontId="25" fillId="0" borderId="44" xfId="0" applyNumberFormat="1" applyFont="1" applyBorder="1" applyAlignment="1">
      <alignment horizontal="center" vertical="center" wrapText="1"/>
    </xf>
    <xf numFmtId="164" fontId="25" fillId="0" borderId="57" xfId="0" applyNumberFormat="1" applyFont="1" applyBorder="1" applyAlignment="1">
      <alignment horizontal="center" vertical="center" wrapText="1"/>
    </xf>
    <xf numFmtId="164" fontId="25" fillId="0" borderId="43" xfId="0" applyNumberFormat="1" applyFont="1" applyBorder="1" applyAlignment="1">
      <alignment horizontal="center" vertical="center" wrapText="1"/>
    </xf>
    <xf numFmtId="164" fontId="25" fillId="0" borderId="47" xfId="0" applyNumberFormat="1" applyFont="1" applyBorder="1" applyAlignment="1">
      <alignment horizontal="center" vertical="center" wrapText="1"/>
    </xf>
    <xf numFmtId="164" fontId="25" fillId="0" borderId="55" xfId="0" applyNumberFormat="1" applyFont="1" applyBorder="1" applyAlignment="1">
      <alignment horizontal="center" vertical="center" wrapText="1"/>
    </xf>
    <xf numFmtId="164" fontId="25" fillId="0" borderId="60" xfId="0" applyNumberFormat="1" applyFont="1" applyBorder="1" applyAlignment="1">
      <alignment horizontal="center" vertical="center" wrapText="1"/>
    </xf>
    <xf numFmtId="164" fontId="25" fillId="0" borderId="27" xfId="0" applyNumberFormat="1" applyFont="1" applyBorder="1" applyAlignment="1">
      <alignment horizontal="center" vertical="center" wrapText="1"/>
    </xf>
    <xf numFmtId="164" fontId="25" fillId="0" borderId="28" xfId="0" applyNumberFormat="1" applyFont="1" applyBorder="1" applyAlignment="1">
      <alignment horizontal="center" vertical="center" wrapText="1"/>
    </xf>
    <xf numFmtId="0" fontId="46" fillId="10" borderId="41" xfId="2" applyFill="1"/>
    <xf numFmtId="0" fontId="5" fillId="10" borderId="41" xfId="4" applyFill="1"/>
    <xf numFmtId="165" fontId="25" fillId="0" borderId="65" xfId="0" applyNumberFormat="1" applyFont="1" applyBorder="1" applyAlignment="1">
      <alignment horizontal="right" vertical="center"/>
    </xf>
    <xf numFmtId="0" fontId="97" fillId="0" borderId="59" xfId="0" applyFont="1" applyBorder="1" applyAlignment="1">
      <alignment vertical="center"/>
    </xf>
    <xf numFmtId="0" fontId="97" fillId="0" borderId="60" xfId="0" applyFont="1" applyBorder="1" applyAlignment="1">
      <alignment horizontal="left" vertical="center" wrapText="1"/>
    </xf>
    <xf numFmtId="0" fontId="97" fillId="0" borderId="60" xfId="0" applyFont="1" applyBorder="1" applyAlignment="1">
      <alignment horizontal="center" vertical="center"/>
    </xf>
    <xf numFmtId="14" fontId="97" fillId="0" borderId="60" xfId="0" applyNumberFormat="1" applyFont="1" applyBorder="1" applyAlignment="1">
      <alignment horizontal="center" vertical="center"/>
    </xf>
    <xf numFmtId="9" fontId="97" fillId="0" borderId="60" xfId="0" applyNumberFormat="1" applyFont="1" applyBorder="1" applyAlignment="1">
      <alignment horizontal="center" vertical="center" wrapText="1"/>
    </xf>
    <xf numFmtId="164" fontId="97" fillId="0" borderId="60" xfId="0" applyNumberFormat="1" applyFont="1" applyBorder="1" applyAlignment="1">
      <alignment horizontal="center" vertical="center" wrapText="1"/>
    </xf>
    <xf numFmtId="0" fontId="97" fillId="0" borderId="60" xfId="0" applyFont="1" applyBorder="1" applyAlignment="1">
      <alignment horizontal="center" vertical="center" wrapText="1"/>
    </xf>
    <xf numFmtId="0" fontId="97" fillId="0" borderId="62" xfId="0" applyFont="1" applyBorder="1" applyAlignment="1">
      <alignment horizontal="center" vertical="center" wrapText="1"/>
    </xf>
    <xf numFmtId="4" fontId="17" fillId="0" borderId="61" xfId="0" applyNumberFormat="1" applyFont="1" applyBorder="1" applyAlignment="1">
      <alignment horizontal="left" vertical="center"/>
    </xf>
    <xf numFmtId="14" fontId="25" fillId="0" borderId="61" xfId="0" applyNumberFormat="1" applyFont="1" applyBorder="1" applyAlignment="1">
      <alignment horizontal="center" vertical="center"/>
    </xf>
    <xf numFmtId="166" fontId="25" fillId="0" borderId="61" xfId="0" applyNumberFormat="1" applyFont="1" applyBorder="1" applyAlignment="1">
      <alignment horizontal="center" vertical="center"/>
    </xf>
    <xf numFmtId="9" fontId="25" fillId="0" borderId="60" xfId="0" applyNumberFormat="1" applyFont="1" applyBorder="1" applyAlignment="1">
      <alignment horizontal="center" vertical="center"/>
    </xf>
    <xf numFmtId="4" fontId="17" fillId="0" borderId="32" xfId="0" applyNumberFormat="1" applyFont="1" applyBorder="1" applyAlignment="1">
      <alignment horizontal="left" vertical="center"/>
    </xf>
    <xf numFmtId="14" fontId="25" fillId="0" borderId="32" xfId="0" applyNumberFormat="1" applyFont="1" applyBorder="1" applyAlignment="1">
      <alignment horizontal="center" vertical="center"/>
    </xf>
    <xf numFmtId="166" fontId="25" fillId="0" borderId="32" xfId="0" applyNumberFormat="1" applyFont="1" applyBorder="1" applyAlignment="1">
      <alignment horizontal="center" vertical="center"/>
    </xf>
    <xf numFmtId="9" fontId="25" fillId="0" borderId="24" xfId="0" applyNumberFormat="1" applyFont="1" applyBorder="1" applyAlignment="1">
      <alignment horizontal="center" vertical="center"/>
    </xf>
    <xf numFmtId="4" fontId="17" fillId="0" borderId="64" xfId="0" applyNumberFormat="1" applyFont="1" applyBorder="1" applyAlignment="1">
      <alignment horizontal="left" vertical="center"/>
    </xf>
    <xf numFmtId="14" fontId="25" fillId="0" borderId="64" xfId="0" applyNumberFormat="1" applyFont="1" applyBorder="1" applyAlignment="1">
      <alignment horizontal="center" vertical="center"/>
    </xf>
    <xf numFmtId="166" fontId="25" fillId="0" borderId="64" xfId="0" applyNumberFormat="1" applyFont="1" applyBorder="1" applyAlignment="1">
      <alignment horizontal="center" vertical="center"/>
    </xf>
    <xf numFmtId="9" fontId="25" fillId="0" borderId="65" xfId="0" applyNumberFormat="1" applyFont="1" applyBorder="1" applyAlignment="1">
      <alignment horizontal="center" vertical="center"/>
    </xf>
    <xf numFmtId="164" fontId="25" fillId="0" borderId="28" xfId="0" applyNumberFormat="1" applyFont="1" applyBorder="1" applyAlignment="1">
      <alignment horizontal="center" vertical="center"/>
    </xf>
    <xf numFmtId="9" fontId="25" fillId="0" borderId="32" xfId="0" applyNumberFormat="1" applyFont="1" applyBorder="1" applyAlignment="1">
      <alignment horizontal="center" vertical="center"/>
    </xf>
    <xf numFmtId="164" fontId="25" fillId="0" borderId="31" xfId="0" applyNumberFormat="1" applyFont="1" applyBorder="1" applyAlignment="1">
      <alignment horizontal="center" vertical="center"/>
    </xf>
    <xf numFmtId="4" fontId="17" fillId="0" borderId="24" xfId="0" applyNumberFormat="1" applyFont="1" applyBorder="1" applyAlignment="1">
      <alignment horizontal="left" vertical="center"/>
    </xf>
    <xf numFmtId="14" fontId="25" fillId="0" borderId="24" xfId="0" applyNumberFormat="1" applyFont="1" applyBorder="1" applyAlignment="1">
      <alignment horizontal="center" vertical="center"/>
    </xf>
    <xf numFmtId="166" fontId="25" fillId="0" borderId="24" xfId="0" applyNumberFormat="1" applyFont="1" applyBorder="1" applyAlignment="1">
      <alignment horizontal="center" vertical="center"/>
    </xf>
    <xf numFmtId="4" fontId="17" fillId="0" borderId="26" xfId="0" applyNumberFormat="1" applyFont="1" applyBorder="1" applyAlignment="1">
      <alignment horizontal="left" vertical="center"/>
    </xf>
    <xf numFmtId="14" fontId="25" fillId="0" borderId="26" xfId="0" applyNumberFormat="1" applyFont="1" applyBorder="1" applyAlignment="1">
      <alignment horizontal="center" vertical="center"/>
    </xf>
    <xf numFmtId="166" fontId="25" fillId="0" borderId="26" xfId="0" applyNumberFormat="1" applyFont="1" applyBorder="1" applyAlignment="1">
      <alignment horizontal="center" vertical="center"/>
    </xf>
    <xf numFmtId="9" fontId="25" fillId="0" borderId="27" xfId="0" applyNumberFormat="1" applyFont="1" applyBorder="1" applyAlignment="1">
      <alignment horizontal="center" vertical="center"/>
    </xf>
    <xf numFmtId="4" fontId="17" fillId="0" borderId="31" xfId="0" applyNumberFormat="1" applyFont="1" applyBorder="1" applyAlignment="1">
      <alignment horizontal="left" vertical="center"/>
    </xf>
    <xf numFmtId="14" fontId="25" fillId="0" borderId="31" xfId="0" applyNumberFormat="1" applyFont="1" applyBorder="1" applyAlignment="1">
      <alignment horizontal="center" vertical="center"/>
    </xf>
    <xf numFmtId="166" fontId="25" fillId="0" borderId="31" xfId="0" applyNumberFormat="1" applyFont="1" applyBorder="1" applyAlignment="1">
      <alignment horizontal="center" vertical="center"/>
    </xf>
    <xf numFmtId="9" fontId="25" fillId="0" borderId="31" xfId="0" applyNumberFormat="1" applyFont="1" applyBorder="1" applyAlignment="1">
      <alignment horizontal="center" vertical="center"/>
    </xf>
    <xf numFmtId="9" fontId="25" fillId="0" borderId="43" xfId="0" applyNumberFormat="1" applyFont="1" applyBorder="1" applyAlignment="1">
      <alignment horizontal="center" vertical="center"/>
    </xf>
    <xf numFmtId="4" fontId="17" fillId="0" borderId="65" xfId="0" applyNumberFormat="1" applyFont="1" applyBorder="1" applyAlignment="1">
      <alignment horizontal="left" vertical="center"/>
    </xf>
    <xf numFmtId="14" fontId="25" fillId="0" borderId="65" xfId="0" applyNumberFormat="1" applyFont="1" applyBorder="1" applyAlignment="1">
      <alignment horizontal="center" vertical="center"/>
    </xf>
    <xf numFmtId="166" fontId="25" fillId="0" borderId="65" xfId="0" applyNumberFormat="1" applyFont="1" applyBorder="1" applyAlignment="1">
      <alignment horizontal="center" vertical="center"/>
    </xf>
    <xf numFmtId="9" fontId="25" fillId="0" borderId="28" xfId="0" applyNumberFormat="1" applyFont="1" applyBorder="1" applyAlignment="1">
      <alignment horizontal="center" vertical="center"/>
    </xf>
    <xf numFmtId="4" fontId="17" fillId="0" borderId="30" xfId="0" applyNumberFormat="1" applyFont="1" applyBorder="1" applyAlignment="1">
      <alignment horizontal="left" vertical="center"/>
    </xf>
    <xf numFmtId="14" fontId="25" fillId="0" borderId="30" xfId="0" applyNumberFormat="1" applyFont="1" applyBorder="1" applyAlignment="1">
      <alignment horizontal="center" vertical="center"/>
    </xf>
    <xf numFmtId="9" fontId="25" fillId="0" borderId="29" xfId="0" applyNumberFormat="1" applyFont="1" applyBorder="1" applyAlignment="1">
      <alignment horizontal="center" vertical="center"/>
    </xf>
    <xf numFmtId="166" fontId="25" fillId="0" borderId="30" xfId="0" applyNumberFormat="1" applyFont="1" applyBorder="1" applyAlignment="1">
      <alignment horizontal="center" vertical="center"/>
    </xf>
    <xf numFmtId="9" fontId="25" fillId="0" borderId="30" xfId="0" applyNumberFormat="1" applyFont="1" applyBorder="1" applyAlignment="1">
      <alignment horizontal="center" vertical="center"/>
    </xf>
    <xf numFmtId="4" fontId="17" fillId="0" borderId="60" xfId="0" applyNumberFormat="1" applyFont="1" applyBorder="1" applyAlignment="1">
      <alignment horizontal="left" vertical="center"/>
    </xf>
    <xf numFmtId="166" fontId="25" fillId="0" borderId="60" xfId="0" applyNumberFormat="1" applyFont="1" applyBorder="1" applyAlignment="1">
      <alignment horizontal="center" vertical="center"/>
    </xf>
    <xf numFmtId="4" fontId="17" fillId="0" borderId="44" xfId="0" applyNumberFormat="1" applyFont="1" applyBorder="1" applyAlignment="1">
      <alignment horizontal="left" vertical="center"/>
    </xf>
    <xf numFmtId="14" fontId="25" fillId="0" borderId="44" xfId="0" applyNumberFormat="1" applyFont="1" applyBorder="1" applyAlignment="1">
      <alignment horizontal="center" vertical="center"/>
    </xf>
    <xf numFmtId="166" fontId="25" fillId="0" borderId="44" xfId="0" applyNumberFormat="1" applyFont="1" applyBorder="1" applyAlignment="1">
      <alignment horizontal="center" vertical="center"/>
    </xf>
    <xf numFmtId="9" fontId="25" fillId="0" borderId="44" xfId="0" applyNumberFormat="1" applyFont="1" applyBorder="1" applyAlignment="1">
      <alignment horizontal="center" vertical="center"/>
    </xf>
    <xf numFmtId="4" fontId="17" fillId="0" borderId="43" xfId="0" applyNumberFormat="1" applyFont="1" applyBorder="1" applyAlignment="1">
      <alignment horizontal="left" vertical="center"/>
    </xf>
    <xf numFmtId="14" fontId="25" fillId="0" borderId="43" xfId="0" applyNumberFormat="1" applyFont="1" applyBorder="1" applyAlignment="1">
      <alignment horizontal="center" vertical="center"/>
    </xf>
    <xf numFmtId="166" fontId="25" fillId="0" borderId="43" xfId="0" applyNumberFormat="1" applyFont="1" applyBorder="1" applyAlignment="1">
      <alignment horizontal="center" vertical="center"/>
    </xf>
    <xf numFmtId="4" fontId="17" fillId="0" borderId="47" xfId="0" applyNumberFormat="1" applyFont="1" applyBorder="1" applyAlignment="1">
      <alignment horizontal="left" vertical="center"/>
    </xf>
    <xf numFmtId="14" fontId="25" fillId="0" borderId="47" xfId="0" applyNumberFormat="1" applyFont="1" applyBorder="1" applyAlignment="1">
      <alignment horizontal="center" vertical="center"/>
    </xf>
    <xf numFmtId="166" fontId="25" fillId="0" borderId="47" xfId="0" applyNumberFormat="1" applyFont="1" applyBorder="1" applyAlignment="1">
      <alignment horizontal="center" vertical="center"/>
    </xf>
    <xf numFmtId="9" fontId="25" fillId="0" borderId="47" xfId="0" applyNumberFormat="1" applyFont="1" applyBorder="1" applyAlignment="1">
      <alignment horizontal="center" vertical="center"/>
    </xf>
    <xf numFmtId="166" fontId="25" fillId="0" borderId="28" xfId="0" applyNumberFormat="1" applyFont="1" applyBorder="1" applyAlignment="1">
      <alignment horizontal="center" vertical="center"/>
    </xf>
    <xf numFmtId="166" fontId="25" fillId="0" borderId="27" xfId="0" applyNumberFormat="1" applyFont="1" applyBorder="1" applyAlignment="1">
      <alignment horizontal="center" vertical="center"/>
    </xf>
    <xf numFmtId="4" fontId="17" fillId="0" borderId="57" xfId="0" applyNumberFormat="1" applyFont="1" applyBorder="1" applyAlignment="1">
      <alignment horizontal="left" vertical="center"/>
    </xf>
    <xf numFmtId="14" fontId="25" fillId="0" borderId="57" xfId="0" applyNumberFormat="1" applyFont="1" applyBorder="1" applyAlignment="1">
      <alignment horizontal="center" vertical="center"/>
    </xf>
    <xf numFmtId="166" fontId="25" fillId="0" borderId="57" xfId="0" applyNumberFormat="1" applyFont="1" applyBorder="1" applyAlignment="1">
      <alignment horizontal="center" vertical="center"/>
    </xf>
    <xf numFmtId="9" fontId="25" fillId="0" borderId="57" xfId="0" applyNumberFormat="1" applyFont="1" applyBorder="1" applyAlignment="1">
      <alignment horizontal="center" vertical="center"/>
    </xf>
    <xf numFmtId="166" fontId="25" fillId="0" borderId="55" xfId="0" applyNumberFormat="1" applyFont="1" applyBorder="1" applyAlignment="1">
      <alignment horizontal="center" vertical="center"/>
    </xf>
    <xf numFmtId="9" fontId="25" fillId="0" borderId="55" xfId="0" applyNumberFormat="1" applyFont="1" applyBorder="1" applyAlignment="1">
      <alignment horizontal="center" vertical="center"/>
    </xf>
    <xf numFmtId="164" fontId="17" fillId="0" borderId="44" xfId="0" applyNumberFormat="1" applyFont="1" applyBorder="1" applyAlignment="1">
      <alignment horizontal="center" vertical="center"/>
    </xf>
    <xf numFmtId="164" fontId="17" fillId="0" borderId="43" xfId="0" applyNumberFormat="1" applyFont="1" applyBorder="1" applyAlignment="1">
      <alignment horizontal="center" vertical="center"/>
    </xf>
    <xf numFmtId="164" fontId="17" fillId="0" borderId="47" xfId="0" applyNumberFormat="1" applyFont="1" applyBorder="1" applyAlignment="1">
      <alignment horizontal="center" vertical="center"/>
    </xf>
    <xf numFmtId="4" fontId="17" fillId="0" borderId="55" xfId="0" applyNumberFormat="1" applyFont="1" applyBorder="1" applyAlignment="1">
      <alignment horizontal="left" vertical="center"/>
    </xf>
    <xf numFmtId="9" fontId="25" fillId="0" borderId="61" xfId="0" applyNumberFormat="1" applyFont="1" applyBorder="1" applyAlignment="1">
      <alignment horizontal="center" vertical="center"/>
    </xf>
    <xf numFmtId="14" fontId="25" fillId="0" borderId="55" xfId="0" applyNumberFormat="1" applyFont="1" applyBorder="1" applyAlignment="1">
      <alignment horizontal="center" vertical="center"/>
    </xf>
    <xf numFmtId="0" fontId="24" fillId="3" borderId="88" xfId="0" applyFont="1" applyFill="1" applyBorder="1" applyAlignment="1">
      <alignment horizontal="left" vertical="center"/>
    </xf>
    <xf numFmtId="0" fontId="10" fillId="3" borderId="89" xfId="0" applyFont="1" applyFill="1" applyBorder="1" applyAlignment="1">
      <alignment horizontal="left"/>
    </xf>
    <xf numFmtId="14" fontId="10" fillId="3" borderId="89" xfId="0" applyNumberFormat="1" applyFont="1" applyFill="1" applyBorder="1" applyAlignment="1">
      <alignment horizontal="left"/>
    </xf>
    <xf numFmtId="9" fontId="10" fillId="3" borderId="89" xfId="0" applyNumberFormat="1" applyFont="1" applyFill="1" applyBorder="1" applyAlignment="1">
      <alignment horizontal="center"/>
    </xf>
    <xf numFmtId="164" fontId="10" fillId="3" borderId="89" xfId="0" applyNumberFormat="1" applyFont="1" applyFill="1" applyBorder="1" applyAlignment="1">
      <alignment horizontal="center"/>
    </xf>
    <xf numFmtId="0" fontId="10" fillId="3" borderId="89" xfId="0" applyFont="1" applyFill="1" applyBorder="1" applyAlignment="1">
      <alignment horizontal="right"/>
    </xf>
    <xf numFmtId="165" fontId="10" fillId="3" borderId="90" xfId="0" applyNumberFormat="1" applyFont="1" applyFill="1" applyBorder="1"/>
    <xf numFmtId="0" fontId="75" fillId="0" borderId="88" xfId="5" applyFont="1" applyBorder="1"/>
    <xf numFmtId="0" fontId="75" fillId="0" borderId="89" xfId="5" applyFont="1" applyBorder="1"/>
    <xf numFmtId="0" fontId="99" fillId="0" borderId="89" xfId="5" applyFont="1" applyBorder="1" applyAlignment="1">
      <alignment horizontal="center"/>
    </xf>
    <xf numFmtId="0" fontId="75" fillId="0" borderId="90" xfId="5" applyFont="1" applyBorder="1" applyAlignment="1">
      <alignment horizontal="center"/>
    </xf>
    <xf numFmtId="0" fontId="75" fillId="0" borderId="85" xfId="5" applyFont="1" applyBorder="1" applyAlignment="1">
      <alignment horizontal="center"/>
    </xf>
    <xf numFmtId="0" fontId="75" fillId="0" borderId="88" xfId="5" applyFont="1" applyBorder="1" applyAlignment="1">
      <alignment horizontal="center"/>
    </xf>
    <xf numFmtId="0" fontId="75" fillId="0" borderId="89" xfId="5" applyFont="1" applyBorder="1" applyAlignment="1">
      <alignment horizontal="center"/>
    </xf>
    <xf numFmtId="0" fontId="0" fillId="0" borderId="83" xfId="0" applyBorder="1"/>
    <xf numFmtId="49" fontId="48" fillId="0" borderId="83" xfId="0" applyNumberFormat="1" applyFont="1" applyBorder="1"/>
    <xf numFmtId="4" fontId="0" fillId="0" borderId="83" xfId="0" applyNumberFormat="1" applyBorder="1"/>
    <xf numFmtId="44" fontId="76" fillId="0" borderId="0" xfId="6" applyFont="1"/>
    <xf numFmtId="44" fontId="36" fillId="0" borderId="24" xfId="6" applyFont="1" applyBorder="1" applyAlignment="1">
      <alignment horizontal="right" vertical="center" wrapText="1"/>
    </xf>
    <xf numFmtId="44" fontId="33" fillId="0" borderId="24" xfId="6" applyFont="1" applyBorder="1" applyAlignment="1">
      <alignment horizontal="right" vertical="center" wrapText="1"/>
    </xf>
    <xf numFmtId="44" fontId="37" fillId="0" borderId="24" xfId="6" applyFont="1" applyBorder="1" applyAlignment="1">
      <alignment horizontal="right" vertical="center" wrapText="1"/>
    </xf>
    <xf numFmtId="164" fontId="17" fillId="0" borderId="32" xfId="0" applyNumberFormat="1" applyFont="1" applyBorder="1" applyAlignment="1">
      <alignment horizontal="center" vertical="center"/>
    </xf>
    <xf numFmtId="164" fontId="17" fillId="0" borderId="61" xfId="0" applyNumberFormat="1" applyFont="1" applyBorder="1" applyAlignment="1">
      <alignment horizontal="center" vertical="center"/>
    </xf>
    <xf numFmtId="164" fontId="25" fillId="0" borderId="65" xfId="0" applyNumberFormat="1" applyFont="1" applyBorder="1" applyAlignment="1">
      <alignment horizontal="right" vertical="center"/>
    </xf>
    <xf numFmtId="164" fontId="25" fillId="0" borderId="24" xfId="0" applyNumberFormat="1" applyFont="1" applyBorder="1" applyAlignment="1">
      <alignment horizontal="right" vertical="center"/>
    </xf>
    <xf numFmtId="14" fontId="25" fillId="0" borderId="44" xfId="0" applyNumberFormat="1" applyFont="1" applyBorder="1" applyAlignment="1">
      <alignment horizontal="center"/>
    </xf>
    <xf numFmtId="166" fontId="56" fillId="0" borderId="44" xfId="0" applyNumberFormat="1" applyFont="1" applyBorder="1" applyAlignment="1">
      <alignment horizontal="center"/>
    </xf>
    <xf numFmtId="164" fontId="25" fillId="0" borderId="44" xfId="0" applyNumberFormat="1" applyFont="1" applyBorder="1" applyAlignment="1">
      <alignment horizontal="center" wrapText="1"/>
    </xf>
    <xf numFmtId="14" fontId="25" fillId="0" borderId="43" xfId="0" applyNumberFormat="1" applyFont="1" applyBorder="1" applyAlignment="1">
      <alignment horizontal="center"/>
    </xf>
    <xf numFmtId="166" fontId="56" fillId="0" borderId="43" xfId="0" applyNumberFormat="1" applyFont="1" applyBorder="1" applyAlignment="1">
      <alignment horizontal="center"/>
    </xf>
    <xf numFmtId="164" fontId="25" fillId="0" borderId="43" xfId="0" applyNumberFormat="1" applyFont="1" applyBorder="1" applyAlignment="1">
      <alignment horizontal="center" wrapText="1"/>
    </xf>
    <xf numFmtId="14" fontId="25" fillId="0" borderId="47" xfId="0" applyNumberFormat="1" applyFont="1" applyBorder="1" applyAlignment="1">
      <alignment horizontal="center"/>
    </xf>
    <xf numFmtId="166" fontId="56" fillId="0" borderId="47" xfId="0" applyNumberFormat="1" applyFont="1" applyBorder="1" applyAlignment="1">
      <alignment horizontal="center"/>
    </xf>
    <xf numFmtId="164" fontId="25" fillId="0" borderId="47" xfId="0" applyNumberFormat="1" applyFont="1" applyBorder="1" applyAlignment="1">
      <alignment horizontal="center" wrapText="1"/>
    </xf>
    <xf numFmtId="0" fontId="45" fillId="0" borderId="41" xfId="1"/>
    <xf numFmtId="0" fontId="47" fillId="0" borderId="41" xfId="1" applyFont="1" applyAlignment="1">
      <alignment horizontal="left"/>
    </xf>
    <xf numFmtId="0" fontId="47" fillId="0" borderId="41" xfId="1" applyFont="1" applyAlignment="1">
      <alignment horizontal="right"/>
    </xf>
    <xf numFmtId="1" fontId="100" fillId="10" borderId="41" xfId="2" applyNumberFormat="1" applyFont="1" applyFill="1"/>
    <xf numFmtId="0" fontId="3" fillId="0" borderId="41" xfId="21"/>
    <xf numFmtId="0" fontId="50" fillId="0" borderId="41" xfId="21" applyFont="1" applyAlignment="1">
      <alignment horizontal="center" vertical="center"/>
    </xf>
    <xf numFmtId="0" fontId="52" fillId="0" borderId="41" xfId="21" applyFont="1" applyAlignment="1">
      <alignment horizontal="center" vertical="center"/>
    </xf>
    <xf numFmtId="0" fontId="36" fillId="0" borderId="41" xfId="21" applyFont="1" applyAlignment="1">
      <alignment horizontal="center" vertical="center"/>
    </xf>
    <xf numFmtId="0" fontId="36" fillId="0" borderId="41" xfId="21" applyFont="1" applyAlignment="1">
      <alignment horizontal="center" vertical="center" wrapText="1"/>
    </xf>
    <xf numFmtId="0" fontId="42" fillId="0" borderId="41" xfId="21" applyFont="1" applyAlignment="1">
      <alignment horizontal="center" vertical="center"/>
    </xf>
    <xf numFmtId="0" fontId="42" fillId="0" borderId="41" xfId="21" applyFont="1" applyAlignment="1">
      <alignment horizontal="left" vertical="center" wrapText="1"/>
    </xf>
    <xf numFmtId="4" fontId="42" fillId="0" borderId="41" xfId="21" applyNumberFormat="1" applyFont="1" applyAlignment="1">
      <alignment horizontal="right" vertical="center"/>
    </xf>
    <xf numFmtId="171" fontId="42" fillId="0" borderId="41" xfId="21" applyNumberFormat="1" applyFont="1" applyAlignment="1">
      <alignment horizontal="right" vertical="center"/>
    </xf>
    <xf numFmtId="0" fontId="65" fillId="0" borderId="41" xfId="21" applyFont="1" applyAlignment="1">
      <alignment horizontal="center" vertical="center" wrapText="1"/>
    </xf>
    <xf numFmtId="2" fontId="25" fillId="0" borderId="41" xfId="21" applyNumberFormat="1" applyFont="1" applyAlignment="1">
      <alignment horizontal="center"/>
    </xf>
    <xf numFmtId="0" fontId="25" fillId="0" borderId="41" xfId="21" applyFont="1"/>
    <xf numFmtId="0" fontId="25" fillId="0" borderId="41" xfId="21" applyFont="1" applyAlignment="1">
      <alignment horizontal="center"/>
    </xf>
    <xf numFmtId="171" fontId="25" fillId="0" borderId="41" xfId="21" applyNumberFormat="1" applyFont="1" applyAlignment="1">
      <alignment horizontal="right"/>
    </xf>
    <xf numFmtId="175" fontId="25" fillId="0" borderId="41" xfId="21" applyNumberFormat="1" applyFont="1" applyAlignment="1">
      <alignment horizontal="center"/>
    </xf>
    <xf numFmtId="0" fontId="48" fillId="0" borderId="83" xfId="0" applyFont="1" applyBorder="1"/>
    <xf numFmtId="44" fontId="33" fillId="6" borderId="24" xfId="6" applyFont="1" applyFill="1" applyBorder="1" applyAlignment="1">
      <alignment horizontal="center" vertical="center" wrapText="1"/>
    </xf>
    <xf numFmtId="44" fontId="0" fillId="0" borderId="41" xfId="6" applyFont="1" applyBorder="1" applyAlignment="1" applyProtection="1">
      <alignment wrapText="1"/>
      <protection locked="0"/>
    </xf>
    <xf numFmtId="4" fontId="47" fillId="0" borderId="41" xfId="1" applyNumberFormat="1" applyFont="1" applyAlignment="1">
      <alignment horizontal="right"/>
    </xf>
    <xf numFmtId="0" fontId="100" fillId="10" borderId="41" xfId="2" applyFont="1" applyFill="1"/>
    <xf numFmtId="0" fontId="45" fillId="0" borderId="41" xfId="1" applyAlignment="1">
      <alignment horizontal="right"/>
    </xf>
    <xf numFmtId="4" fontId="45" fillId="0" borderId="41" xfId="1" applyNumberFormat="1" applyAlignment="1">
      <alignment horizontal="right"/>
    </xf>
    <xf numFmtId="0" fontId="49" fillId="11" borderId="24" xfId="21" applyFont="1" applyFill="1" applyBorder="1" applyAlignment="1">
      <alignment horizontal="left" wrapText="1"/>
    </xf>
    <xf numFmtId="0" fontId="49" fillId="11" borderId="24" xfId="21" applyFont="1" applyFill="1" applyBorder="1" applyAlignment="1">
      <alignment horizontal="center" wrapText="1"/>
    </xf>
    <xf numFmtId="0" fontId="49" fillId="11" borderId="24" xfId="21" applyFont="1" applyFill="1" applyBorder="1" applyAlignment="1">
      <alignment horizontal="right" wrapText="1"/>
    </xf>
    <xf numFmtId="0" fontId="3" fillId="0" borderId="24" xfId="21" applyBorder="1" applyAlignment="1">
      <alignment horizontal="left" vertical="top" wrapText="1"/>
    </xf>
    <xf numFmtId="0" fontId="49" fillId="0" borderId="24" xfId="21" applyFont="1" applyBorder="1" applyAlignment="1">
      <alignment horizontal="left" vertical="top" wrapText="1"/>
    </xf>
    <xf numFmtId="0" fontId="3" fillId="0" borderId="24" xfId="21" applyBorder="1" applyAlignment="1">
      <alignment horizontal="center" vertical="top" wrapText="1"/>
    </xf>
    <xf numFmtId="0" fontId="3" fillId="0" borderId="24" xfId="21" applyBorder="1" applyAlignment="1">
      <alignment horizontal="right" vertical="top" wrapText="1"/>
    </xf>
    <xf numFmtId="4" fontId="3" fillId="0" borderId="24" xfId="21" applyNumberFormat="1" applyBorder="1" applyAlignment="1">
      <alignment horizontal="right" vertical="top" wrapText="1"/>
    </xf>
    <xf numFmtId="0" fontId="49" fillId="0" borderId="41" xfId="21" applyFont="1"/>
    <xf numFmtId="4" fontId="5" fillId="0" borderId="41" xfId="4" applyNumberFormat="1"/>
    <xf numFmtId="0" fontId="104" fillId="0" borderId="41" xfId="5" applyFont="1" applyAlignment="1">
      <alignment wrapText="1"/>
    </xf>
    <xf numFmtId="44" fontId="37" fillId="0" borderId="24" xfId="6" applyFont="1" applyFill="1" applyBorder="1" applyAlignment="1">
      <alignment horizontal="right" vertical="center" wrapText="1"/>
    </xf>
    <xf numFmtId="174" fontId="105" fillId="0" borderId="24" xfId="5" applyNumberFormat="1" applyFont="1" applyBorder="1" applyAlignment="1">
      <alignment horizontal="right" vertical="top" wrapText="1"/>
    </xf>
    <xf numFmtId="0" fontId="49" fillId="0" borderId="41" xfId="21" applyFont="1" applyAlignment="1">
      <alignment wrapText="1"/>
    </xf>
    <xf numFmtId="0" fontId="3" fillId="0" borderId="24" xfId="21" applyBorder="1" applyAlignment="1">
      <alignment vertical="top" wrapText="1"/>
    </xf>
    <xf numFmtId="0" fontId="49" fillId="0" borderId="24" xfId="21" applyFont="1" applyBorder="1" applyAlignment="1">
      <alignment vertical="top" wrapText="1"/>
    </xf>
    <xf numFmtId="0" fontId="3" fillId="0" borderId="42" xfId="21" applyBorder="1"/>
    <xf numFmtId="0" fontId="3" fillId="0" borderId="35" xfId="21" applyBorder="1"/>
    <xf numFmtId="0" fontId="49" fillId="0" borderId="21" xfId="21" applyFont="1" applyBorder="1" applyAlignment="1">
      <alignment vertical="top" wrapText="1"/>
    </xf>
    <xf numFmtId="0" fontId="49" fillId="0" borderId="38" xfId="21" applyFont="1" applyBorder="1" applyAlignment="1">
      <alignment vertical="top" wrapText="1"/>
    </xf>
    <xf numFmtId="0" fontId="49" fillId="0" borderId="23" xfId="21" applyFont="1" applyBorder="1" applyAlignment="1">
      <alignment vertical="top" wrapText="1"/>
    </xf>
    <xf numFmtId="0" fontId="3" fillId="0" borderId="21" xfId="21" applyBorder="1" applyAlignment="1">
      <alignment wrapText="1"/>
    </xf>
    <xf numFmtId="0" fontId="3" fillId="0" borderId="38" xfId="21" applyBorder="1" applyAlignment="1">
      <alignment wrapText="1"/>
    </xf>
    <xf numFmtId="0" fontId="3" fillId="0" borderId="23" xfId="21" applyBorder="1" applyAlignment="1">
      <alignment wrapText="1"/>
    </xf>
    <xf numFmtId="0" fontId="3" fillId="0" borderId="41" xfId="21" applyAlignment="1">
      <alignment wrapText="1"/>
    </xf>
    <xf numFmtId="0" fontId="36" fillId="6" borderId="24" xfId="5" applyFont="1" applyFill="1" applyBorder="1" applyAlignment="1">
      <alignment vertical="center" wrapText="1"/>
    </xf>
    <xf numFmtId="4" fontId="31" fillId="0" borderId="24" xfId="0" applyNumberFormat="1" applyFont="1" applyBorder="1" applyAlignment="1">
      <alignment vertical="center" wrapText="1"/>
    </xf>
    <xf numFmtId="0" fontId="103" fillId="0" borderId="24" xfId="5" applyFont="1" applyBorder="1" applyAlignment="1">
      <alignment vertical="center" wrapText="1"/>
    </xf>
    <xf numFmtId="0" fontId="102" fillId="0" borderId="24" xfId="5" applyFont="1" applyBorder="1" applyAlignment="1">
      <alignment vertical="center" wrapText="1"/>
    </xf>
    <xf numFmtId="173" fontId="102" fillId="0" borderId="24" xfId="5" applyNumberFormat="1" applyFont="1" applyBorder="1" applyAlignment="1">
      <alignment vertical="center" wrapText="1"/>
    </xf>
    <xf numFmtId="174" fontId="102" fillId="0" borderId="24" xfId="5" applyNumberFormat="1" applyFont="1" applyBorder="1" applyAlignment="1">
      <alignment vertical="center" wrapText="1"/>
    </xf>
    <xf numFmtId="0" fontId="104" fillId="0" borderId="41" xfId="5" applyFont="1" applyAlignment="1">
      <alignment vertical="center" wrapText="1"/>
    </xf>
    <xf numFmtId="174" fontId="105" fillId="0" borderId="24" xfId="5" applyNumberFormat="1" applyFont="1" applyBorder="1" applyAlignment="1">
      <alignment vertical="center" wrapText="1"/>
    </xf>
    <xf numFmtId="0" fontId="102" fillId="0" borderId="24" xfId="5" applyFont="1" applyBorder="1" applyAlignment="1">
      <alignment horizontal="center" vertical="center" wrapText="1"/>
    </xf>
    <xf numFmtId="0" fontId="103" fillId="0" borderId="24" xfId="5" applyFont="1" applyBorder="1" applyAlignment="1">
      <alignment horizontal="center" vertical="center" wrapText="1"/>
    </xf>
    <xf numFmtId="4" fontId="36" fillId="0" borderId="24" xfId="5" applyNumberFormat="1" applyFont="1" applyBorder="1" applyAlignment="1">
      <alignment horizontal="right" vertical="center" wrapText="1"/>
    </xf>
    <xf numFmtId="14" fontId="7" fillId="0" borderId="41" xfId="0" applyNumberFormat="1" applyFont="1" applyBorder="1" applyAlignment="1">
      <alignment horizontal="center"/>
    </xf>
    <xf numFmtId="9" fontId="7" fillId="0" borderId="41" xfId="3" applyFont="1" applyBorder="1" applyAlignment="1">
      <alignment horizontal="center"/>
    </xf>
    <xf numFmtId="175" fontId="7" fillId="0" borderId="41" xfId="3" applyNumberFormat="1" applyFont="1" applyBorder="1" applyAlignment="1">
      <alignment horizontal="center"/>
    </xf>
    <xf numFmtId="44" fontId="7" fillId="0" borderId="41" xfId="6" applyFont="1" applyBorder="1" applyAlignment="1">
      <alignment horizontal="center"/>
    </xf>
    <xf numFmtId="44" fontId="48" fillId="0" borderId="0" xfId="0" applyNumberFormat="1" applyFont="1"/>
    <xf numFmtId="44" fontId="48" fillId="0" borderId="0" xfId="6" applyFont="1"/>
    <xf numFmtId="0" fontId="80" fillId="0" borderId="0" xfId="0" applyFont="1"/>
    <xf numFmtId="0" fontId="2" fillId="0" borderId="24" xfId="21" applyFont="1" applyBorder="1" applyAlignment="1">
      <alignment horizontal="left" vertical="top" wrapText="1"/>
    </xf>
    <xf numFmtId="0" fontId="2" fillId="0" borderId="24" xfId="21" applyFont="1" applyBorder="1" applyAlignment="1">
      <alignment vertical="top" wrapText="1"/>
    </xf>
    <xf numFmtId="0" fontId="2" fillId="0" borderId="24" xfId="21" quotePrefix="1" applyFont="1" applyBorder="1" applyAlignment="1">
      <alignment vertical="top" wrapText="1"/>
    </xf>
    <xf numFmtId="0" fontId="38" fillId="0" borderId="24" xfId="0" applyFont="1" applyBorder="1" applyAlignment="1">
      <alignment horizontal="center" vertical="center" wrapText="1"/>
    </xf>
    <xf numFmtId="0" fontId="97" fillId="0" borderId="0" xfId="0" applyFont="1" applyAlignment="1">
      <alignment horizontal="center"/>
    </xf>
    <xf numFmtId="10" fontId="31" fillId="2" borderId="43" xfId="0" applyNumberFormat="1" applyFont="1" applyFill="1" applyBorder="1" applyAlignment="1">
      <alignment horizontal="center" vertical="center"/>
    </xf>
    <xf numFmtId="10" fontId="23" fillId="4" borderId="24" xfId="0" applyNumberFormat="1" applyFont="1" applyFill="1" applyBorder="1" applyAlignment="1">
      <alignment horizontal="center" vertical="center"/>
    </xf>
    <xf numFmtId="4" fontId="32" fillId="9" borderId="24" xfId="0" applyNumberFormat="1" applyFont="1" applyFill="1" applyBorder="1" applyAlignment="1">
      <alignment horizontal="right" vertical="center" wrapText="1"/>
    </xf>
    <xf numFmtId="4" fontId="106" fillId="0" borderId="0" xfId="0" applyNumberFormat="1" applyFont="1"/>
    <xf numFmtId="0" fontId="106" fillId="0" borderId="0" xfId="0" applyFont="1"/>
    <xf numFmtId="10" fontId="23" fillId="0" borderId="0" xfId="3" applyNumberFormat="1" applyFont="1" applyAlignment="1">
      <alignment horizontal="center"/>
    </xf>
    <xf numFmtId="0" fontId="23" fillId="4" borderId="43" xfId="0" applyFont="1" applyFill="1" applyBorder="1" applyAlignment="1">
      <alignment horizontal="center" vertical="center" wrapText="1"/>
    </xf>
    <xf numFmtId="0" fontId="23" fillId="4" borderId="33" xfId="0" applyFont="1" applyFill="1" applyBorder="1" applyAlignment="1">
      <alignment horizontal="center" vertical="center" wrapText="1"/>
    </xf>
    <xf numFmtId="10" fontId="23" fillId="0" borderId="57" xfId="0" applyNumberFormat="1" applyFont="1" applyBorder="1" applyAlignment="1">
      <alignment horizontal="center" vertical="center"/>
    </xf>
    <xf numFmtId="10" fontId="23" fillId="4" borderId="43" xfId="3" applyNumberFormat="1" applyFont="1" applyFill="1" applyBorder="1" applyAlignment="1">
      <alignment horizontal="center" vertical="center" wrapText="1"/>
    </xf>
    <xf numFmtId="9" fontId="25" fillId="0" borderId="28" xfId="0" applyNumberFormat="1" applyFont="1" applyBorder="1" applyAlignment="1">
      <alignment horizontal="left" vertical="center"/>
    </xf>
    <xf numFmtId="9" fontId="25" fillId="0" borderId="31" xfId="0" applyNumberFormat="1" applyFont="1" applyBorder="1" applyAlignment="1">
      <alignment horizontal="left" vertical="center"/>
    </xf>
    <xf numFmtId="166" fontId="25" fillId="0" borderId="31" xfId="0" applyNumberFormat="1" applyFont="1" applyBorder="1" applyAlignment="1">
      <alignment horizontal="left" vertical="center"/>
    </xf>
    <xf numFmtId="4" fontId="17" fillId="0" borderId="28" xfId="0" applyNumberFormat="1" applyFont="1" applyBorder="1" applyAlignment="1">
      <alignment horizontal="left" vertical="center"/>
    </xf>
    <xf numFmtId="14" fontId="25" fillId="0" borderId="28" xfId="0" applyNumberFormat="1" applyFont="1" applyBorder="1" applyAlignment="1">
      <alignment horizontal="center" vertical="center"/>
    </xf>
    <xf numFmtId="0" fontId="31" fillId="0" borderId="0" xfId="0" applyFont="1" applyAlignment="1">
      <alignment horizontal="center" vertical="top" wrapText="1"/>
    </xf>
    <xf numFmtId="44" fontId="0" fillId="0" borderId="0" xfId="0" applyNumberFormat="1"/>
    <xf numFmtId="10" fontId="31" fillId="8" borderId="41" xfId="3" applyNumberFormat="1" applyFont="1" applyFill="1" applyBorder="1" applyAlignment="1">
      <alignment horizontal="center" vertical="center" wrapText="1"/>
    </xf>
    <xf numFmtId="0" fontId="37" fillId="0" borderId="24" xfId="0" quotePrefix="1" applyFont="1" applyBorder="1" applyAlignment="1">
      <alignment horizontal="center" vertical="center" wrapText="1"/>
    </xf>
    <xf numFmtId="44" fontId="33" fillId="0" borderId="24" xfId="6" applyFont="1" applyFill="1" applyBorder="1" applyAlignment="1">
      <alignment horizontal="right" vertical="center" wrapText="1"/>
    </xf>
    <xf numFmtId="1" fontId="37" fillId="0" borderId="24" xfId="0" applyNumberFormat="1" applyFont="1" applyBorder="1" applyAlignment="1">
      <alignment horizontal="center" vertical="center" wrapText="1"/>
    </xf>
    <xf numFmtId="0" fontId="37" fillId="0" borderId="24" xfId="0" applyFont="1" applyBorder="1" applyAlignment="1">
      <alignment horizontal="center" vertical="center"/>
    </xf>
    <xf numFmtId="3" fontId="33" fillId="0" borderId="24" xfId="0" applyNumberFormat="1" applyFont="1" applyBorder="1" applyAlignment="1">
      <alignment horizontal="left" vertical="center" wrapText="1"/>
    </xf>
    <xf numFmtId="44" fontId="37" fillId="0" borderId="24" xfId="6" applyFont="1" applyFill="1" applyBorder="1" applyAlignment="1">
      <alignment horizontal="center" vertical="center" wrapText="1"/>
    </xf>
    <xf numFmtId="164" fontId="25" fillId="0" borderId="31" xfId="0" applyNumberFormat="1" applyFont="1" applyBorder="1" applyAlignment="1">
      <alignment horizontal="right" vertical="center"/>
    </xf>
    <xf numFmtId="0" fontId="23" fillId="4" borderId="65" xfId="0" applyFont="1" applyFill="1" applyBorder="1" applyAlignment="1">
      <alignment horizontal="center" vertical="center"/>
    </xf>
    <xf numFmtId="49" fontId="23" fillId="4" borderId="65" xfId="0" applyNumberFormat="1" applyFont="1" applyFill="1" applyBorder="1" applyAlignment="1">
      <alignment horizontal="center" vertical="center"/>
    </xf>
    <xf numFmtId="0" fontId="20" fillId="0" borderId="16" xfId="0" applyFont="1" applyBorder="1" applyAlignment="1">
      <alignment horizontal="left" vertical="top"/>
    </xf>
    <xf numFmtId="0" fontId="0" fillId="0" borderId="0" xfId="0"/>
    <xf numFmtId="0" fontId="8" fillId="0" borderId="16" xfId="0" applyFont="1" applyBorder="1" applyAlignment="1">
      <alignment horizontal="left" vertical="top" wrapText="1"/>
    </xf>
    <xf numFmtId="0" fontId="7" fillId="0" borderId="17" xfId="0" applyFont="1" applyBorder="1"/>
    <xf numFmtId="0" fontId="7" fillId="0" borderId="16" xfId="0" applyFont="1" applyBorder="1"/>
    <xf numFmtId="0" fontId="7" fillId="0" borderId="18" xfId="0" applyFont="1" applyBorder="1"/>
    <xf numFmtId="0" fontId="7" fillId="0" borderId="19" xfId="0" applyFont="1" applyBorder="1"/>
    <xf numFmtId="0" fontId="7" fillId="0" borderId="20" xfId="0" applyFont="1" applyBorder="1"/>
    <xf numFmtId="0" fontId="6" fillId="0" borderId="1" xfId="0" applyFont="1" applyBorder="1" applyAlignment="1">
      <alignment horizontal="center" vertical="center"/>
    </xf>
    <xf numFmtId="0" fontId="7" fillId="0" borderId="2" xfId="0" applyFont="1" applyBorder="1"/>
    <xf numFmtId="0" fontId="7" fillId="0" borderId="3" xfId="0" applyFont="1" applyBorder="1"/>
    <xf numFmtId="0" fontId="9" fillId="2" borderId="5" xfId="0" applyFont="1" applyFill="1" applyBorder="1" applyAlignment="1">
      <alignment horizontal="left" vertical="center" wrapText="1"/>
    </xf>
    <xf numFmtId="0" fontId="7" fillId="0" borderId="6" xfId="0" applyFont="1" applyBorder="1"/>
    <xf numFmtId="0" fontId="7" fillId="0" borderId="7" xfId="0" applyFont="1" applyBorder="1"/>
    <xf numFmtId="1" fontId="8" fillId="0" borderId="4" xfId="0" applyNumberFormat="1" applyFont="1" applyBorder="1" applyAlignment="1">
      <alignment horizontal="left" vertical="center" wrapText="1"/>
    </xf>
    <xf numFmtId="0" fontId="7" fillId="0" borderId="8" xfId="0" applyFont="1" applyBorder="1"/>
    <xf numFmtId="0" fontId="7" fillId="0" borderId="10" xfId="0" applyFont="1" applyBorder="1"/>
    <xf numFmtId="0" fontId="7" fillId="0" borderId="11" xfId="0" applyFont="1" applyBorder="1"/>
    <xf numFmtId="0" fontId="7" fillId="0" borderId="12" xfId="0" applyFont="1" applyBorder="1"/>
    <xf numFmtId="0" fontId="8" fillId="0" borderId="13" xfId="0" applyFont="1" applyBorder="1" applyAlignment="1">
      <alignment horizontal="center"/>
    </xf>
    <xf numFmtId="0" fontId="7" fillId="0" borderId="14" xfId="0" applyFont="1" applyBorder="1"/>
    <xf numFmtId="0" fontId="7" fillId="0" borderId="15" xfId="0" applyFont="1" applyBorder="1"/>
    <xf numFmtId="0" fontId="11" fillId="3" borderId="21" xfId="0" applyFont="1" applyFill="1" applyBorder="1" applyAlignment="1">
      <alignment horizontal="center" vertical="center" wrapText="1"/>
    </xf>
    <xf numFmtId="0" fontId="7" fillId="0" borderId="22" xfId="0" applyFont="1" applyBorder="1"/>
    <xf numFmtId="0" fontId="7" fillId="0" borderId="23" xfId="0" applyFont="1" applyBorder="1"/>
    <xf numFmtId="0" fontId="12" fillId="0" borderId="16" xfId="0" applyFont="1" applyBorder="1" applyAlignment="1">
      <alignment horizontal="center" vertical="center"/>
    </xf>
    <xf numFmtId="0" fontId="15" fillId="0" borderId="0" xfId="0" quotePrefix="1" applyFont="1" applyAlignment="1">
      <alignment horizontal="left" vertical="center"/>
    </xf>
    <xf numFmtId="0" fontId="11" fillId="0" borderId="0" xfId="0" applyFont="1" applyAlignment="1">
      <alignment horizontal="left" vertical="center"/>
    </xf>
    <xf numFmtId="0" fontId="36" fillId="0" borderId="21" xfId="5" applyFont="1" applyBorder="1" applyAlignment="1">
      <alignment horizontal="right" vertical="center" wrapText="1"/>
    </xf>
    <xf numFmtId="0" fontId="103" fillId="0" borderId="23" xfId="5" applyFont="1" applyBorder="1"/>
    <xf numFmtId="0" fontId="57" fillId="0" borderId="41" xfId="5" applyFont="1" applyAlignment="1">
      <alignment horizontal="center"/>
    </xf>
    <xf numFmtId="0" fontId="59" fillId="0" borderId="41" xfId="5" applyFont="1" applyAlignment="1">
      <alignment horizontal="left" vertical="top" wrapText="1"/>
    </xf>
    <xf numFmtId="0" fontId="56" fillId="0" borderId="41" xfId="5"/>
    <xf numFmtId="0" fontId="60" fillId="0" borderId="21" xfId="5" applyFont="1" applyBorder="1" applyAlignment="1">
      <alignment horizontal="left" vertical="center" wrapText="1"/>
    </xf>
    <xf numFmtId="0" fontId="61" fillId="0" borderId="38" xfId="5" applyFont="1" applyBorder="1"/>
    <xf numFmtId="0" fontId="61" fillId="0" borderId="23" xfId="5" applyFont="1" applyBorder="1"/>
    <xf numFmtId="0" fontId="62" fillId="6" borderId="21" xfId="5" applyFont="1" applyFill="1" applyBorder="1" applyAlignment="1">
      <alignment vertical="center" wrapText="1"/>
    </xf>
    <xf numFmtId="0" fontId="61" fillId="0" borderId="23" xfId="5" applyFont="1" applyBorder="1" applyAlignment="1">
      <alignment vertical="center"/>
    </xf>
    <xf numFmtId="0" fontId="105" fillId="0" borderId="21" xfId="5" applyFont="1" applyBorder="1" applyAlignment="1">
      <alignment vertical="center" wrapText="1"/>
    </xf>
    <xf numFmtId="0" fontId="103" fillId="0" borderId="23" xfId="5" applyFont="1" applyBorder="1" applyAlignment="1">
      <alignment vertical="center"/>
    </xf>
    <xf numFmtId="0" fontId="105" fillId="6" borderId="21" xfId="5" applyFont="1" applyFill="1" applyBorder="1" applyAlignment="1">
      <alignment vertical="center" wrapText="1"/>
    </xf>
    <xf numFmtId="0" fontId="105" fillId="0" borderId="21" xfId="5" applyFont="1" applyBorder="1" applyAlignment="1">
      <alignment horizontal="right" vertical="top" wrapText="1"/>
    </xf>
    <xf numFmtId="0" fontId="107" fillId="0" borderId="21" xfId="5" applyFont="1" applyBorder="1" applyAlignment="1">
      <alignment horizontal="center"/>
    </xf>
    <xf numFmtId="0" fontId="45" fillId="0" borderId="23" xfId="5" applyFont="1" applyBorder="1"/>
    <xf numFmtId="165" fontId="17" fillId="0" borderId="21" xfId="5" applyNumberFormat="1" applyFont="1" applyBorder="1" applyAlignment="1">
      <alignment horizontal="center"/>
    </xf>
    <xf numFmtId="10" fontId="25" fillId="0" borderId="21" xfId="3" applyNumberFormat="1" applyFont="1" applyBorder="1" applyAlignment="1">
      <alignment horizontal="center"/>
    </xf>
    <xf numFmtId="10" fontId="45" fillId="0" borderId="23" xfId="3" applyNumberFormat="1" applyFont="1" applyBorder="1"/>
    <xf numFmtId="0" fontId="30" fillId="0" borderId="105" xfId="0" applyFont="1" applyBorder="1" applyAlignment="1">
      <alignment horizontal="left" vertical="center" wrapText="1"/>
    </xf>
    <xf numFmtId="0" fontId="30" fillId="0" borderId="41" xfId="0" applyFont="1" applyBorder="1" applyAlignment="1">
      <alignment horizontal="left" vertical="center" wrapText="1"/>
    </xf>
    <xf numFmtId="0" fontId="30" fillId="0" borderId="106" xfId="0" applyFont="1" applyBorder="1" applyAlignment="1">
      <alignment horizontal="left" vertical="center" wrapText="1"/>
    </xf>
    <xf numFmtId="0" fontId="30" fillId="0" borderId="99" xfId="0" applyFont="1" applyBorder="1" applyAlignment="1">
      <alignment horizontal="left" vertical="center" wrapText="1"/>
    </xf>
    <xf numFmtId="0" fontId="43" fillId="0" borderId="24" xfId="0" applyFont="1" applyBorder="1" applyAlignment="1">
      <alignment horizontal="center" vertical="center" wrapText="1"/>
    </xf>
    <xf numFmtId="4" fontId="42" fillId="0" borderId="24" xfId="0" applyNumberFormat="1" applyFont="1" applyBorder="1" applyAlignment="1">
      <alignment horizontal="right" vertical="center" wrapText="1"/>
    </xf>
    <xf numFmtId="0" fontId="42" fillId="0" borderId="24" xfId="0" applyFont="1" applyBorder="1" applyAlignment="1">
      <alignment horizontal="left" vertical="center" wrapText="1"/>
    </xf>
    <xf numFmtId="0" fontId="108" fillId="0" borderId="24" xfId="0" applyFont="1" applyBorder="1" applyAlignment="1">
      <alignment horizontal="center" vertical="center" wrapText="1"/>
    </xf>
    <xf numFmtId="0" fontId="32" fillId="0" borderId="24" xfId="0" applyFont="1" applyBorder="1" applyAlignment="1">
      <alignment horizontal="left" vertical="center" wrapText="1"/>
    </xf>
    <xf numFmtId="4" fontId="42" fillId="9" borderId="24" xfId="0" applyNumberFormat="1" applyFont="1" applyFill="1" applyBorder="1" applyAlignment="1">
      <alignment horizontal="right" vertical="center" wrapText="1"/>
    </xf>
    <xf numFmtId="4" fontId="41" fillId="9" borderId="23" xfId="0" applyNumberFormat="1" applyFont="1" applyFill="1" applyBorder="1" applyAlignment="1">
      <alignment horizontal="right" vertical="center" wrapText="1"/>
    </xf>
    <xf numFmtId="0" fontId="28" fillId="0" borderId="96" xfId="0" applyFont="1" applyBorder="1"/>
    <xf numFmtId="0" fontId="7" fillId="0" borderId="96" xfId="0" applyFont="1" applyBorder="1"/>
    <xf numFmtId="0" fontId="7" fillId="0" borderId="97" xfId="0" applyFont="1" applyBorder="1"/>
    <xf numFmtId="0" fontId="0" fillId="0" borderId="41" xfId="0" applyBorder="1"/>
    <xf numFmtId="0" fontId="7" fillId="0" borderId="98" xfId="0" applyFont="1" applyBorder="1"/>
    <xf numFmtId="0" fontId="7" fillId="0" borderId="99" xfId="0" applyFont="1" applyBorder="1"/>
    <xf numFmtId="0" fontId="7" fillId="0" borderId="100" xfId="0" applyFont="1" applyBorder="1"/>
    <xf numFmtId="0" fontId="30" fillId="0" borderId="101" xfId="0" applyFont="1" applyBorder="1" applyAlignment="1">
      <alignment horizontal="left" vertical="center" wrapText="1"/>
    </xf>
    <xf numFmtId="0" fontId="30" fillId="0" borderId="96" xfId="0" applyFont="1" applyBorder="1" applyAlignment="1">
      <alignment horizontal="left" vertical="center" wrapText="1"/>
    </xf>
    <xf numFmtId="0" fontId="30" fillId="0" borderId="102" xfId="0" applyFont="1" applyBorder="1" applyAlignment="1">
      <alignment horizontal="left" vertical="center" wrapText="1"/>
    </xf>
    <xf numFmtId="0" fontId="30" fillId="0" borderId="103" xfId="0" applyFont="1" applyBorder="1" applyAlignment="1">
      <alignment horizontal="left" vertical="center" wrapText="1"/>
    </xf>
    <xf numFmtId="0" fontId="30" fillId="0" borderId="92" xfId="0" applyFont="1" applyBorder="1" applyAlignment="1">
      <alignment horizontal="left" vertical="center" wrapText="1"/>
    </xf>
    <xf numFmtId="0" fontId="30" fillId="0" borderId="104" xfId="0" applyFont="1" applyBorder="1" applyAlignment="1">
      <alignment horizontal="left" vertical="center" wrapText="1"/>
    </xf>
    <xf numFmtId="0" fontId="30" fillId="0" borderId="95" xfId="0" applyFont="1" applyBorder="1" applyAlignment="1">
      <alignment horizontal="center"/>
    </xf>
    <xf numFmtId="0" fontId="30" fillId="0" borderId="94" xfId="0" applyFont="1" applyBorder="1" applyAlignment="1">
      <alignment horizontal="center"/>
    </xf>
    <xf numFmtId="0" fontId="30" fillId="0" borderId="60" xfId="0" applyFont="1" applyBorder="1" applyAlignment="1">
      <alignment horizontal="center"/>
    </xf>
    <xf numFmtId="0" fontId="30" fillId="0" borderId="32" xfId="0" applyFont="1" applyBorder="1" applyAlignment="1">
      <alignment horizontal="center"/>
    </xf>
    <xf numFmtId="0" fontId="23" fillId="4" borderId="93" xfId="0" applyFont="1" applyFill="1" applyBorder="1" applyAlignment="1">
      <alignment horizontal="center" vertical="center"/>
    </xf>
    <xf numFmtId="0" fontId="23" fillId="4" borderId="94" xfId="0" applyFont="1" applyFill="1" applyBorder="1" applyAlignment="1">
      <alignment horizontal="center" vertical="center"/>
    </xf>
    <xf numFmtId="10" fontId="23" fillId="4" borderId="31" xfId="0" applyNumberFormat="1" applyFont="1" applyFill="1" applyBorder="1" applyAlignment="1">
      <alignment horizontal="center" vertical="center"/>
    </xf>
    <xf numFmtId="10" fontId="23" fillId="4" borderId="32" xfId="0" applyNumberFormat="1" applyFont="1" applyFill="1" applyBorder="1" applyAlignment="1">
      <alignment horizontal="center" vertical="center"/>
    </xf>
    <xf numFmtId="0" fontId="23" fillId="4" borderId="93" xfId="0" applyFont="1" applyFill="1" applyBorder="1" applyAlignment="1">
      <alignment horizontal="center" vertical="center" wrapText="1"/>
    </xf>
    <xf numFmtId="0" fontId="23" fillId="4" borderId="94" xfId="0" applyFont="1" applyFill="1" applyBorder="1" applyAlignment="1">
      <alignment horizontal="center" vertical="center" wrapText="1"/>
    </xf>
    <xf numFmtId="0" fontId="8" fillId="0" borderId="18" xfId="0" applyFont="1" applyBorder="1" applyAlignment="1">
      <alignment horizontal="left" vertical="top" wrapText="1"/>
    </xf>
    <xf numFmtId="0" fontId="12" fillId="0" borderId="13" xfId="0" applyFont="1" applyBorder="1" applyAlignment="1">
      <alignment horizontal="center" vertical="center"/>
    </xf>
    <xf numFmtId="10" fontId="31" fillId="2" borderId="43" xfId="0" applyNumberFormat="1" applyFont="1" applyFill="1" applyBorder="1" applyAlignment="1">
      <alignment horizontal="center" vertical="center"/>
    </xf>
    <xf numFmtId="0" fontId="23" fillId="4" borderId="43" xfId="0" applyFont="1" applyFill="1" applyBorder="1" applyAlignment="1">
      <alignment horizontal="center" vertical="center"/>
    </xf>
    <xf numFmtId="0" fontId="7" fillId="0" borderId="43" xfId="0" applyFont="1" applyBorder="1"/>
    <xf numFmtId="0" fontId="32" fillId="0" borderId="0" xfId="0" applyFont="1" applyAlignment="1">
      <alignment horizontal="right" vertical="center" wrapText="1"/>
    </xf>
    <xf numFmtId="0" fontId="29" fillId="0" borderId="21" xfId="0" applyFont="1" applyBorder="1" applyAlignment="1">
      <alignment horizontal="center" vertical="center"/>
    </xf>
    <xf numFmtId="0" fontId="7" fillId="0" borderId="39" xfId="0" applyFont="1" applyBorder="1"/>
    <xf numFmtId="10" fontId="30" fillId="0" borderId="13" xfId="0" applyNumberFormat="1" applyFont="1" applyBorder="1" applyAlignment="1">
      <alignment horizontal="left" vertical="center" wrapText="1"/>
    </xf>
    <xf numFmtId="0" fontId="7" fillId="0" borderId="37" xfId="0" applyFont="1" applyBorder="1"/>
    <xf numFmtId="0" fontId="30" fillId="0" borderId="43" xfId="0" applyFont="1" applyBorder="1" applyAlignment="1">
      <alignment horizontal="center" vertical="center"/>
    </xf>
    <xf numFmtId="0" fontId="30" fillId="0" borderId="14" xfId="0" applyFont="1" applyBorder="1" applyAlignment="1">
      <alignment horizontal="center"/>
    </xf>
    <xf numFmtId="0" fontId="7" fillId="0" borderId="42" xfId="0" applyFont="1" applyBorder="1"/>
    <xf numFmtId="10" fontId="30" fillId="0" borderId="33" xfId="0" applyNumberFormat="1" applyFont="1" applyBorder="1" applyAlignment="1">
      <alignment horizontal="left" vertical="center" wrapText="1"/>
    </xf>
    <xf numFmtId="10" fontId="30" fillId="0" borderId="39" xfId="0" applyNumberFormat="1" applyFont="1" applyBorder="1" applyAlignment="1">
      <alignment horizontal="left" vertical="center" wrapText="1"/>
    </xf>
    <xf numFmtId="10" fontId="30" fillId="0" borderId="36" xfId="0" applyNumberFormat="1" applyFont="1" applyBorder="1" applyAlignment="1">
      <alignment horizontal="left" vertical="center" wrapText="1"/>
    </xf>
    <xf numFmtId="10" fontId="30" fillId="0" borderId="37" xfId="0" applyNumberFormat="1" applyFont="1" applyBorder="1" applyAlignment="1">
      <alignment horizontal="left" vertical="center" wrapText="1"/>
    </xf>
    <xf numFmtId="0" fontId="7" fillId="0" borderId="41" xfId="0" applyFont="1" applyBorder="1"/>
    <xf numFmtId="0" fontId="7" fillId="0" borderId="34" xfId="0" applyFont="1" applyBorder="1"/>
    <xf numFmtId="0" fontId="28" fillId="0" borderId="13" xfId="0" applyFont="1" applyBorder="1"/>
    <xf numFmtId="0" fontId="24" fillId="0" borderId="13" xfId="0" applyFont="1" applyBorder="1" applyAlignment="1">
      <alignment vertical="center" wrapText="1"/>
    </xf>
    <xf numFmtId="0" fontId="7" fillId="0" borderId="14" xfId="0" applyFont="1" applyBorder="1" applyAlignment="1">
      <alignment vertical="center"/>
    </xf>
    <xf numFmtId="0" fontId="7" fillId="0" borderId="39" xfId="0" applyFont="1" applyBorder="1" applyAlignment="1">
      <alignment vertical="center"/>
    </xf>
    <xf numFmtId="0" fontId="7" fillId="0" borderId="18" xfId="0" applyFont="1" applyBorder="1" applyAlignment="1">
      <alignment vertical="center"/>
    </xf>
    <xf numFmtId="0" fontId="7" fillId="0" borderId="19" xfId="0" applyFont="1" applyBorder="1" applyAlignment="1">
      <alignment vertical="center"/>
    </xf>
    <xf numFmtId="0" fontId="7" fillId="0" borderId="37" xfId="0" applyFont="1" applyBorder="1" applyAlignment="1">
      <alignment vertical="center"/>
    </xf>
    <xf numFmtId="0" fontId="33" fillId="0" borderId="24" xfId="0" applyFont="1" applyBorder="1" applyAlignment="1">
      <alignment horizontal="left" vertical="center" wrapText="1"/>
    </xf>
    <xf numFmtId="0" fontId="33" fillId="0" borderId="38" xfId="0" applyFont="1" applyBorder="1" applyAlignment="1">
      <alignment horizontal="left" vertical="center" wrapText="1"/>
    </xf>
    <xf numFmtId="0" fontId="33" fillId="0" borderId="23" xfId="0" applyFont="1" applyBorder="1" applyAlignment="1">
      <alignment horizontal="left" vertical="center" wrapText="1"/>
    </xf>
    <xf numFmtId="0" fontId="75" fillId="0" borderId="88" xfId="5" applyFont="1" applyBorder="1" applyAlignment="1">
      <alignment horizontal="center"/>
    </xf>
    <xf numFmtId="0" fontId="75" fillId="0" borderId="89" xfId="5" applyFont="1" applyBorder="1" applyAlignment="1">
      <alignment horizontal="center"/>
    </xf>
    <xf numFmtId="0" fontId="75" fillId="0" borderId="90" xfId="5" applyFont="1" applyBorder="1" applyAlignment="1">
      <alignment horizontal="center"/>
    </xf>
    <xf numFmtId="0" fontId="31" fillId="0" borderId="0" xfId="0" applyFont="1" applyAlignment="1">
      <alignment vertical="center"/>
    </xf>
    <xf numFmtId="0" fontId="36" fillId="0" borderId="24" xfId="0" applyFont="1" applyBorder="1" applyAlignment="1">
      <alignment horizontal="right" vertical="center" wrapText="1"/>
    </xf>
    <xf numFmtId="0" fontId="33" fillId="0" borderId="24" xfId="6" applyNumberFormat="1" applyFont="1" applyFill="1" applyBorder="1" applyAlignment="1">
      <alignment horizontal="left" vertical="center" wrapText="1"/>
    </xf>
    <xf numFmtId="0" fontId="30" fillId="0" borderId="43" xfId="0" applyFont="1" applyBorder="1" applyAlignment="1">
      <alignment horizontal="center" vertical="center" wrapText="1"/>
    </xf>
    <xf numFmtId="10" fontId="30" fillId="0" borderId="43" xfId="0" applyNumberFormat="1" applyFont="1" applyBorder="1" applyAlignment="1">
      <alignment horizontal="center" vertical="center" wrapText="1"/>
    </xf>
    <xf numFmtId="0" fontId="30" fillId="4" borderId="43" xfId="0" applyFont="1" applyFill="1" applyBorder="1" applyAlignment="1">
      <alignment horizontal="center" vertical="center"/>
    </xf>
    <xf numFmtId="49" fontId="30" fillId="2" borderId="43" xfId="0" applyNumberFormat="1" applyFont="1" applyFill="1" applyBorder="1" applyAlignment="1">
      <alignment horizontal="center" vertical="center"/>
    </xf>
    <xf numFmtId="0" fontId="24" fillId="0" borderId="33" xfId="0" applyFont="1" applyBorder="1" applyAlignment="1">
      <alignment vertical="center" wrapText="1"/>
    </xf>
    <xf numFmtId="0" fontId="24" fillId="0" borderId="39" xfId="0" applyFont="1" applyBorder="1" applyAlignment="1">
      <alignment vertical="center" wrapText="1"/>
    </xf>
    <xf numFmtId="0" fontId="24" fillId="0" borderId="91" xfId="0" applyFont="1" applyBorder="1" applyAlignment="1">
      <alignment vertical="center" wrapText="1"/>
    </xf>
    <xf numFmtId="0" fontId="24" fillId="0" borderId="40" xfId="0" applyFont="1" applyBorder="1" applyAlignment="1">
      <alignment vertical="center" wrapText="1"/>
    </xf>
    <xf numFmtId="0" fontId="24" fillId="0" borderId="41" xfId="0" applyFont="1" applyBorder="1" applyAlignment="1">
      <alignment vertical="center" wrapText="1"/>
    </xf>
    <xf numFmtId="0" fontId="24" fillId="0" borderId="84" xfId="0" applyFont="1" applyBorder="1" applyAlignment="1">
      <alignment vertical="center" wrapText="1"/>
    </xf>
    <xf numFmtId="0" fontId="30" fillId="0" borderId="43" xfId="0" applyFont="1" applyBorder="1" applyAlignment="1">
      <alignment vertical="center" wrapText="1"/>
    </xf>
    <xf numFmtId="0" fontId="38" fillId="0" borderId="24" xfId="0" applyFont="1" applyBorder="1" applyAlignment="1">
      <alignment horizontal="right" vertical="center" wrapText="1"/>
    </xf>
    <xf numFmtId="4" fontId="33" fillId="0" borderId="24" xfId="0" applyNumberFormat="1" applyFont="1" applyBorder="1" applyAlignment="1">
      <alignment horizontal="right" vertical="center" wrapText="1"/>
    </xf>
    <xf numFmtId="0" fontId="33" fillId="0" borderId="24" xfId="0" applyFont="1" applyBorder="1" applyAlignment="1">
      <alignment horizontal="right" vertical="center" wrapText="1"/>
    </xf>
    <xf numFmtId="4" fontId="37" fillId="0" borderId="24" xfId="0" applyNumberFormat="1" applyFont="1" applyBorder="1" applyAlignment="1">
      <alignment horizontal="right" vertical="center" wrapText="1"/>
    </xf>
    <xf numFmtId="9" fontId="33" fillId="0" borderId="24" xfId="3" applyFont="1" applyBorder="1" applyAlignment="1">
      <alignment horizontal="right" vertical="center" wrapText="1"/>
    </xf>
    <xf numFmtId="0" fontId="39" fillId="0" borderId="41" xfId="0" applyFont="1" applyBorder="1" applyAlignment="1">
      <alignment horizontal="left" vertical="top" wrapText="1"/>
    </xf>
    <xf numFmtId="0" fontId="23" fillId="4" borderId="43" xfId="0" applyFont="1" applyFill="1" applyBorder="1" applyAlignment="1">
      <alignment horizontal="center" vertical="center" wrapText="1"/>
    </xf>
    <xf numFmtId="49" fontId="23" fillId="4" borderId="43" xfId="3" applyNumberFormat="1" applyFont="1" applyFill="1" applyBorder="1" applyAlignment="1">
      <alignment horizontal="center" vertical="center" wrapText="1"/>
    </xf>
    <xf numFmtId="0" fontId="40" fillId="7" borderId="24" xfId="0" applyFont="1" applyFill="1" applyBorder="1" applyAlignment="1">
      <alignment horizontal="left" vertical="center" wrapText="1"/>
    </xf>
    <xf numFmtId="0" fontId="38" fillId="7" borderId="24" xfId="0" applyFont="1" applyFill="1" applyBorder="1" applyAlignment="1">
      <alignment horizontal="center" vertical="center" wrapText="1"/>
    </xf>
    <xf numFmtId="0" fontId="41" fillId="0" borderId="24" xfId="0" applyFont="1" applyBorder="1" applyAlignment="1">
      <alignment horizontal="justify" vertical="top" wrapText="1"/>
    </xf>
    <xf numFmtId="0" fontId="41" fillId="0" borderId="24" xfId="0" applyFont="1" applyBorder="1" applyAlignment="1">
      <alignment horizontal="center" vertical="top" wrapText="1"/>
    </xf>
    <xf numFmtId="170" fontId="41" fillId="0" borderId="24" xfId="0" applyNumberFormat="1" applyFont="1" applyBorder="1" applyAlignment="1">
      <alignment horizontal="right" vertical="top" wrapText="1"/>
    </xf>
    <xf numFmtId="4" fontId="41" fillId="0" borderId="24" xfId="0" applyNumberFormat="1" applyFont="1" applyBorder="1" applyAlignment="1">
      <alignment horizontal="right" vertical="top" wrapText="1"/>
    </xf>
    <xf numFmtId="0" fontId="40" fillId="0" borderId="24" xfId="0" applyFont="1" applyBorder="1" applyAlignment="1">
      <alignment horizontal="right" vertical="top" wrapText="1"/>
    </xf>
    <xf numFmtId="171" fontId="37" fillId="0" borderId="24" xfId="0" applyNumberFormat="1" applyFont="1" applyBorder="1" applyAlignment="1">
      <alignment horizontal="right" vertical="center" wrapText="1"/>
    </xf>
    <xf numFmtId="0" fontId="33" fillId="7" borderId="21" xfId="0" applyFont="1" applyFill="1" applyBorder="1" applyAlignment="1">
      <alignment horizontal="left" vertical="center" wrapText="1"/>
    </xf>
    <xf numFmtId="0" fontId="33" fillId="7" borderId="38" xfId="0" applyFont="1" applyFill="1" applyBorder="1" applyAlignment="1">
      <alignment horizontal="left" vertical="center" wrapText="1"/>
    </xf>
    <xf numFmtId="0" fontId="33" fillId="7" borderId="23" xfId="0" applyFont="1" applyFill="1" applyBorder="1" applyAlignment="1">
      <alignment horizontal="left" vertical="center" wrapText="1"/>
    </xf>
    <xf numFmtId="0" fontId="33" fillId="7" borderId="24" xfId="0" applyFont="1" applyFill="1" applyBorder="1" applyAlignment="1">
      <alignment horizontal="center" vertical="center" wrapText="1"/>
    </xf>
    <xf numFmtId="170" fontId="37" fillId="0" borderId="24" xfId="0" applyNumberFormat="1" applyFont="1" applyBorder="1" applyAlignment="1">
      <alignment horizontal="right" vertical="center" wrapText="1"/>
    </xf>
    <xf numFmtId="4" fontId="40" fillId="0" borderId="24" xfId="0" applyNumberFormat="1" applyFont="1" applyBorder="1" applyAlignment="1">
      <alignment horizontal="right" vertical="top" wrapText="1"/>
    </xf>
    <xf numFmtId="0" fontId="41" fillId="0" borderId="21" xfId="0" applyFont="1" applyBorder="1" applyAlignment="1">
      <alignment horizontal="justify" vertical="top" wrapText="1"/>
    </xf>
    <xf numFmtId="0" fontId="41" fillId="0" borderId="38" xfId="0" applyFont="1" applyBorder="1" applyAlignment="1">
      <alignment horizontal="justify" vertical="top" wrapText="1"/>
    </xf>
    <xf numFmtId="0" fontId="41" fillId="0" borderId="23" xfId="0" applyFont="1" applyBorder="1" applyAlignment="1">
      <alignment horizontal="justify" vertical="top" wrapText="1"/>
    </xf>
    <xf numFmtId="0" fontId="32" fillId="0" borderId="21" xfId="0" applyFont="1" applyBorder="1" applyAlignment="1">
      <alignment horizontal="left" vertical="center" wrapText="1"/>
    </xf>
    <xf numFmtId="0" fontId="32" fillId="0" borderId="38" xfId="0" applyFont="1" applyBorder="1" applyAlignment="1">
      <alignment horizontal="left" vertical="center" wrapText="1"/>
    </xf>
    <xf numFmtId="0" fontId="32" fillId="0" borderId="23" xfId="0" applyFont="1" applyBorder="1" applyAlignment="1">
      <alignment horizontal="left" vertical="center" wrapText="1"/>
    </xf>
    <xf numFmtId="170" fontId="37" fillId="0" borderId="24" xfId="0" applyNumberFormat="1" applyFont="1" applyBorder="1" applyAlignment="1">
      <alignment horizontal="center" vertical="center" wrapText="1"/>
    </xf>
    <xf numFmtId="4" fontId="41" fillId="0" borderId="21" xfId="0" applyNumberFormat="1" applyFont="1" applyBorder="1" applyAlignment="1">
      <alignment horizontal="right" vertical="top" wrapText="1"/>
    </xf>
    <xf numFmtId="4" fontId="41" fillId="0" borderId="23" xfId="0" applyNumberFormat="1" applyFont="1" applyBorder="1" applyAlignment="1">
      <alignment horizontal="right" vertical="top" wrapText="1"/>
    </xf>
    <xf numFmtId="0" fontId="41" fillId="0" borderId="21" xfId="0" applyFont="1" applyBorder="1" applyAlignment="1">
      <alignment horizontal="left" vertical="top" wrapText="1"/>
    </xf>
    <xf numFmtId="0" fontId="41" fillId="0" borderId="38" xfId="0" applyFont="1" applyBorder="1" applyAlignment="1">
      <alignment horizontal="left" vertical="top" wrapText="1"/>
    </xf>
    <xf numFmtId="0" fontId="41" fillId="0" borderId="23" xfId="0" applyFont="1" applyBorder="1" applyAlignment="1">
      <alignment horizontal="left" vertical="top" wrapText="1"/>
    </xf>
    <xf numFmtId="0" fontId="33" fillId="7" borderId="21" xfId="0" applyFont="1" applyFill="1" applyBorder="1" applyAlignment="1">
      <alignment horizontal="center" vertical="center" wrapText="1"/>
    </xf>
    <xf numFmtId="0" fontId="33" fillId="7" borderId="23" xfId="0" applyFont="1" applyFill="1" applyBorder="1" applyAlignment="1">
      <alignment horizontal="center" vertical="center" wrapText="1"/>
    </xf>
    <xf numFmtId="4" fontId="37" fillId="0" borderId="21" xfId="0" applyNumberFormat="1" applyFont="1" applyBorder="1" applyAlignment="1">
      <alignment horizontal="right" vertical="center" wrapText="1"/>
    </xf>
    <xf numFmtId="4" fontId="37" fillId="0" borderId="23" xfId="0" applyNumberFormat="1" applyFont="1" applyBorder="1" applyAlignment="1">
      <alignment horizontal="right" vertical="center" wrapText="1"/>
    </xf>
    <xf numFmtId="0" fontId="24" fillId="0" borderId="33" xfId="0" applyFont="1" applyBorder="1" applyAlignment="1">
      <alignment horizontal="left" vertical="center" wrapText="1"/>
    </xf>
    <xf numFmtId="0" fontId="24" fillId="0" borderId="39" xfId="0" applyFont="1" applyBorder="1" applyAlignment="1">
      <alignment horizontal="left" vertical="center" wrapText="1"/>
    </xf>
    <xf numFmtId="0" fontId="24" fillId="0" borderId="34" xfId="0" applyFont="1" applyBorder="1" applyAlignment="1">
      <alignment horizontal="left" vertical="center" wrapText="1"/>
    </xf>
    <xf numFmtId="0" fontId="30" fillId="0" borderId="43" xfId="0" applyFont="1" applyBorder="1" applyAlignment="1">
      <alignment horizontal="left" vertical="center" wrapText="1"/>
    </xf>
    <xf numFmtId="0" fontId="37" fillId="0" borderId="43" xfId="0" applyFont="1" applyBorder="1" applyAlignment="1">
      <alignment horizontal="left" vertical="center" wrapText="1"/>
    </xf>
    <xf numFmtId="0" fontId="37" fillId="0" borderId="21" xfId="0" applyFont="1" applyBorder="1" applyAlignment="1">
      <alignment horizontal="left" vertical="center" wrapText="1"/>
    </xf>
    <xf numFmtId="0" fontId="37" fillId="0" borderId="38" xfId="0" applyFont="1" applyBorder="1" applyAlignment="1">
      <alignment horizontal="left" vertical="center" wrapText="1"/>
    </xf>
    <xf numFmtId="0" fontId="37" fillId="0" borderId="23" xfId="0" applyFont="1" applyBorder="1" applyAlignment="1">
      <alignment horizontal="left" vertical="center" wrapText="1"/>
    </xf>
    <xf numFmtId="4" fontId="40" fillId="0" borderId="21" xfId="0" applyNumberFormat="1" applyFont="1" applyBorder="1" applyAlignment="1">
      <alignment horizontal="right" vertical="top" wrapText="1"/>
    </xf>
    <xf numFmtId="4" fontId="40" fillId="0" borderId="23" xfId="0" applyNumberFormat="1" applyFont="1" applyBorder="1" applyAlignment="1">
      <alignment horizontal="right" vertical="top" wrapText="1"/>
    </xf>
    <xf numFmtId="0" fontId="41" fillId="0" borderId="21" xfId="0" applyFont="1" applyBorder="1" applyAlignment="1">
      <alignment horizontal="center" vertical="top" wrapText="1"/>
    </xf>
    <xf numFmtId="0" fontId="41" fillId="0" borderId="38" xfId="0" applyFont="1" applyBorder="1" applyAlignment="1">
      <alignment horizontal="center" vertical="top" wrapText="1"/>
    </xf>
    <xf numFmtId="0" fontId="41" fillId="0" borderId="23" xfId="0" applyFont="1" applyBorder="1" applyAlignment="1">
      <alignment horizontal="center" vertical="top" wrapText="1"/>
    </xf>
    <xf numFmtId="170" fontId="41" fillId="0" borderId="21" xfId="0" applyNumberFormat="1" applyFont="1" applyBorder="1" applyAlignment="1">
      <alignment horizontal="right" vertical="top" wrapText="1"/>
    </xf>
    <xf numFmtId="170" fontId="41" fillId="0" borderId="23" xfId="0" applyNumberFormat="1" applyFont="1" applyBorder="1" applyAlignment="1">
      <alignment horizontal="right" vertical="top" wrapText="1"/>
    </xf>
    <xf numFmtId="0" fontId="40" fillId="0" borderId="21" xfId="0" applyFont="1" applyBorder="1" applyAlignment="1">
      <alignment horizontal="right" vertical="top" wrapText="1"/>
    </xf>
    <xf numFmtId="0" fontId="40" fillId="0" borderId="38" xfId="0" applyFont="1" applyBorder="1" applyAlignment="1">
      <alignment horizontal="right" vertical="top" wrapText="1"/>
    </xf>
    <xf numFmtId="0" fontId="40" fillId="0" borderId="23" xfId="0" applyFont="1" applyBorder="1" applyAlignment="1">
      <alignment horizontal="right" vertical="top" wrapText="1"/>
    </xf>
    <xf numFmtId="0" fontId="33" fillId="0" borderId="21" xfId="0" applyFont="1" applyBorder="1" applyAlignment="1">
      <alignment horizontal="right" vertical="center" wrapText="1"/>
    </xf>
    <xf numFmtId="0" fontId="33" fillId="0" borderId="38" xfId="0" applyFont="1" applyBorder="1" applyAlignment="1">
      <alignment horizontal="right" vertical="center" wrapText="1"/>
    </xf>
    <xf numFmtId="0" fontId="33" fillId="0" borderId="23" xfId="0" applyFont="1" applyBorder="1" applyAlignment="1">
      <alignment horizontal="right" vertical="center" wrapText="1"/>
    </xf>
    <xf numFmtId="0" fontId="39" fillId="0" borderId="37" xfId="0" applyFont="1" applyBorder="1" applyAlignment="1">
      <alignment horizontal="left" vertical="top" wrapText="1"/>
    </xf>
    <xf numFmtId="4" fontId="33" fillId="0" borderId="21" xfId="0" applyNumberFormat="1" applyFont="1" applyBorder="1" applyAlignment="1">
      <alignment horizontal="right" vertical="center" wrapText="1"/>
    </xf>
    <xf numFmtId="4" fontId="33" fillId="0" borderId="23" xfId="0" applyNumberFormat="1" applyFont="1" applyBorder="1" applyAlignment="1">
      <alignment horizontal="right" vertical="center" wrapText="1"/>
    </xf>
    <xf numFmtId="0" fontId="38" fillId="7" borderId="21" xfId="0" applyFont="1" applyFill="1" applyBorder="1" applyAlignment="1">
      <alignment horizontal="center" vertical="center" wrapText="1"/>
    </xf>
    <xf numFmtId="0" fontId="38" fillId="7" borderId="23" xfId="0" applyFont="1" applyFill="1" applyBorder="1" applyAlignment="1">
      <alignment horizontal="center" vertical="center" wrapText="1"/>
    </xf>
    <xf numFmtId="0" fontId="38" fillId="7" borderId="38" xfId="0" applyFont="1" applyFill="1" applyBorder="1" applyAlignment="1">
      <alignment horizontal="center" vertical="center" wrapText="1"/>
    </xf>
    <xf numFmtId="0" fontId="40" fillId="7" borderId="21" xfId="0" applyFont="1" applyFill="1" applyBorder="1" applyAlignment="1">
      <alignment horizontal="left" vertical="center" wrapText="1"/>
    </xf>
    <xf numFmtId="0" fontId="40" fillId="7" borderId="38" xfId="0" applyFont="1" applyFill="1" applyBorder="1" applyAlignment="1">
      <alignment horizontal="left" vertical="center" wrapText="1"/>
    </xf>
    <xf numFmtId="0" fontId="40" fillId="7" borderId="23" xfId="0" applyFont="1" applyFill="1" applyBorder="1" applyAlignment="1">
      <alignment horizontal="left" vertical="center" wrapText="1"/>
    </xf>
    <xf numFmtId="0" fontId="33" fillId="7" borderId="38" xfId="0" applyFont="1" applyFill="1" applyBorder="1" applyAlignment="1">
      <alignment horizontal="center" vertical="center" wrapText="1"/>
    </xf>
    <xf numFmtId="171" fontId="33" fillId="0" borderId="24" xfId="0" applyNumberFormat="1" applyFont="1" applyBorder="1" applyAlignment="1">
      <alignment horizontal="right" vertical="center" wrapText="1"/>
    </xf>
    <xf numFmtId="0" fontId="38" fillId="0" borderId="21" xfId="0" applyFont="1" applyBorder="1" applyAlignment="1">
      <alignment horizontal="center" vertical="center" wrapText="1"/>
    </xf>
    <xf numFmtId="0" fontId="38" fillId="0" borderId="23" xfId="0" applyFont="1" applyBorder="1" applyAlignment="1">
      <alignment horizontal="center" vertical="center" wrapText="1"/>
    </xf>
    <xf numFmtId="0" fontId="40" fillId="0" borderId="21" xfId="0" applyFont="1" applyBorder="1" applyAlignment="1">
      <alignment horizontal="left" vertical="center" wrapText="1"/>
    </xf>
    <xf numFmtId="0" fontId="40" fillId="0" borderId="38" xfId="0" applyFont="1" applyBorder="1" applyAlignment="1">
      <alignment horizontal="left" vertical="center" wrapText="1"/>
    </xf>
    <xf numFmtId="0" fontId="40" fillId="0" borderId="23" xfId="0" applyFont="1" applyBorder="1" applyAlignment="1">
      <alignment horizontal="left" vertical="center" wrapText="1"/>
    </xf>
    <xf numFmtId="0" fontId="38" fillId="0" borderId="38" xfId="0" applyFont="1" applyBorder="1" applyAlignment="1">
      <alignment horizontal="center" vertical="center" wrapText="1"/>
    </xf>
    <xf numFmtId="0" fontId="33" fillId="7" borderId="24" xfId="0" applyFont="1" applyFill="1" applyBorder="1" applyAlignment="1">
      <alignment horizontal="left" vertical="center" wrapText="1"/>
    </xf>
    <xf numFmtId="0" fontId="38" fillId="7" borderId="31" xfId="0" applyFont="1" applyFill="1" applyBorder="1" applyAlignment="1">
      <alignment horizontal="center" vertical="center" wrapText="1"/>
    </xf>
    <xf numFmtId="0" fontId="38" fillId="7" borderId="32" xfId="0" applyFont="1" applyFill="1" applyBorder="1" applyAlignment="1">
      <alignment horizontal="center" vertical="center" wrapText="1"/>
    </xf>
    <xf numFmtId="0" fontId="33" fillId="7" borderId="33" xfId="0" applyFont="1" applyFill="1" applyBorder="1" applyAlignment="1">
      <alignment horizontal="left" vertical="center" wrapText="1"/>
    </xf>
    <xf numFmtId="0" fontId="33" fillId="7" borderId="39" xfId="0" applyFont="1" applyFill="1" applyBorder="1" applyAlignment="1">
      <alignment horizontal="left" vertical="center" wrapText="1"/>
    </xf>
    <xf numFmtId="0" fontId="33" fillId="7" borderId="34" xfId="0" applyFont="1" applyFill="1" applyBorder="1" applyAlignment="1">
      <alignment horizontal="left" vertical="center" wrapText="1"/>
    </xf>
    <xf numFmtId="0" fontId="33" fillId="7" borderId="40" xfId="0" applyFont="1" applyFill="1" applyBorder="1" applyAlignment="1">
      <alignment horizontal="left" vertical="center" wrapText="1"/>
    </xf>
    <xf numFmtId="0" fontId="33" fillId="7" borderId="41" xfId="0" applyFont="1" applyFill="1" applyBorder="1" applyAlignment="1">
      <alignment horizontal="left" vertical="center" wrapText="1"/>
    </xf>
    <xf numFmtId="0" fontId="33" fillId="7" borderId="42" xfId="0" applyFont="1" applyFill="1" applyBorder="1" applyAlignment="1">
      <alignment horizontal="left" vertical="center" wrapText="1"/>
    </xf>
    <xf numFmtId="0" fontId="38" fillId="7" borderId="33" xfId="0" applyFont="1" applyFill="1" applyBorder="1" applyAlignment="1">
      <alignment horizontal="center" vertical="center" wrapText="1"/>
    </xf>
    <xf numFmtId="0" fontId="38" fillId="7" borderId="39" xfId="0" applyFont="1" applyFill="1" applyBorder="1" applyAlignment="1">
      <alignment horizontal="center" vertical="center" wrapText="1"/>
    </xf>
    <xf numFmtId="0" fontId="38" fillId="7" borderId="34" xfId="0" applyFont="1" applyFill="1" applyBorder="1" applyAlignment="1">
      <alignment horizontal="center" vertical="center" wrapText="1"/>
    </xf>
    <xf numFmtId="0" fontId="38" fillId="7" borderId="40" xfId="0" applyFont="1" applyFill="1" applyBorder="1" applyAlignment="1">
      <alignment horizontal="center" vertical="center" wrapText="1"/>
    </xf>
    <xf numFmtId="0" fontId="38" fillId="7" borderId="41" xfId="0" applyFont="1" applyFill="1" applyBorder="1" applyAlignment="1">
      <alignment horizontal="center" vertical="center" wrapText="1"/>
    </xf>
    <xf numFmtId="0" fontId="38" fillId="7" borderId="42" xfId="0" applyFont="1" applyFill="1" applyBorder="1" applyAlignment="1">
      <alignment horizontal="center" vertical="center" wrapText="1"/>
    </xf>
    <xf numFmtId="0" fontId="41" fillId="0" borderId="24" xfId="0" applyFont="1" applyBorder="1" applyAlignment="1">
      <alignment horizontal="justify" vertical="center" wrapText="1"/>
    </xf>
    <xf numFmtId="0" fontId="41" fillId="0" borderId="24" xfId="0" applyFont="1" applyBorder="1" applyAlignment="1">
      <alignment horizontal="center" vertical="center" wrapText="1"/>
    </xf>
    <xf numFmtId="177" fontId="41" fillId="0" borderId="24" xfId="0" applyNumberFormat="1" applyFont="1" applyBorder="1" applyAlignment="1">
      <alignment horizontal="right" vertical="top" wrapText="1"/>
    </xf>
    <xf numFmtId="0" fontId="32" fillId="0" borderId="33" xfId="0" applyFont="1" applyBorder="1" applyAlignment="1">
      <alignment horizontal="left" vertical="center" wrapText="1"/>
    </xf>
    <xf numFmtId="0" fontId="32" fillId="0" borderId="39" xfId="0" applyFont="1" applyBorder="1" applyAlignment="1">
      <alignment horizontal="left" vertical="center" wrapText="1"/>
    </xf>
    <xf numFmtId="0" fontId="38" fillId="7" borderId="37" xfId="0" applyFont="1" applyFill="1" applyBorder="1" applyAlignment="1">
      <alignment horizontal="center" vertical="center" wrapText="1"/>
    </xf>
    <xf numFmtId="0" fontId="38" fillId="7" borderId="35" xfId="0" applyFont="1" applyFill="1" applyBorder="1" applyAlignment="1">
      <alignment horizontal="center" vertical="center" wrapText="1"/>
    </xf>
    <xf numFmtId="0" fontId="33" fillId="7" borderId="43" xfId="0" applyFont="1" applyFill="1" applyBorder="1" applyAlignment="1">
      <alignment horizontal="left" vertical="center" wrapText="1"/>
    </xf>
    <xf numFmtId="0" fontId="38" fillId="7" borderId="43" xfId="0" applyFont="1" applyFill="1" applyBorder="1" applyAlignment="1">
      <alignment horizontal="center" vertical="center" wrapText="1"/>
    </xf>
    <xf numFmtId="0" fontId="37" fillId="0" borderId="67" xfId="0" applyFont="1" applyBorder="1" applyAlignment="1">
      <alignment horizontal="left" vertical="center" wrapText="1"/>
    </xf>
    <xf numFmtId="0" fontId="37" fillId="0" borderId="68" xfId="0" applyFont="1" applyBorder="1" applyAlignment="1">
      <alignment horizontal="left" vertical="center" wrapText="1"/>
    </xf>
    <xf numFmtId="9" fontId="33" fillId="0" borderId="21" xfId="3" applyFont="1" applyBorder="1" applyAlignment="1">
      <alignment horizontal="right" vertical="center" wrapText="1"/>
    </xf>
    <xf numFmtId="9" fontId="33" fillId="0" borderId="38" xfId="3" applyFont="1" applyBorder="1" applyAlignment="1">
      <alignment horizontal="right" vertical="center" wrapText="1"/>
    </xf>
    <xf numFmtId="9" fontId="33" fillId="0" borderId="23" xfId="3" applyFont="1" applyBorder="1" applyAlignment="1">
      <alignment horizontal="right" vertical="center" wrapText="1"/>
    </xf>
    <xf numFmtId="0" fontId="41" fillId="0" borderId="24" xfId="0" applyFont="1" applyBorder="1" applyAlignment="1">
      <alignment horizontal="left" vertical="center" wrapText="1"/>
    </xf>
    <xf numFmtId="0" fontId="41" fillId="0" borderId="24" xfId="0" applyFont="1" applyBorder="1" applyAlignment="1">
      <alignment horizontal="justify" wrapText="1"/>
    </xf>
    <xf numFmtId="0" fontId="41" fillId="0" borderId="24" xfId="0" applyFont="1" applyBorder="1" applyAlignment="1">
      <alignment horizontal="center" wrapText="1"/>
    </xf>
    <xf numFmtId="165" fontId="17" fillId="0" borderId="52" xfId="0" applyNumberFormat="1" applyFont="1" applyBorder="1" applyAlignment="1">
      <alignment horizontal="center" vertical="center"/>
    </xf>
    <xf numFmtId="0" fontId="45" fillId="0" borderId="52" xfId="0" applyFont="1" applyBorder="1" applyAlignment="1">
      <alignment vertical="center"/>
    </xf>
    <xf numFmtId="0" fontId="17" fillId="0" borderId="44" xfId="0" applyFont="1" applyBorder="1" applyAlignment="1">
      <alignment horizontal="left" vertical="center" wrapText="1"/>
    </xf>
    <xf numFmtId="0" fontId="45" fillId="0" borderId="43" xfId="0" applyFont="1" applyBorder="1" applyAlignment="1">
      <alignment horizontal="left" vertical="center"/>
    </xf>
    <xf numFmtId="0" fontId="45" fillId="0" borderId="47" xfId="0" applyFont="1" applyBorder="1" applyAlignment="1">
      <alignment horizontal="left" vertical="center"/>
    </xf>
    <xf numFmtId="0" fontId="17" fillId="0" borderId="59" xfId="0" applyFont="1" applyBorder="1" applyAlignment="1">
      <alignment horizontal="center" vertical="center"/>
    </xf>
    <xf numFmtId="0" fontId="45" fillId="0" borderId="51" xfId="0" applyFont="1" applyBorder="1" applyAlignment="1">
      <alignment vertical="center"/>
    </xf>
    <xf numFmtId="0" fontId="45" fillId="0" borderId="63" xfId="0" applyFont="1" applyBorder="1" applyAlignment="1">
      <alignment vertical="center"/>
    </xf>
    <xf numFmtId="0" fontId="23" fillId="0" borderId="0" xfId="0" applyFont="1" applyAlignment="1">
      <alignment horizontal="center" vertical="center"/>
    </xf>
    <xf numFmtId="0" fontId="23" fillId="0" borderId="14" xfId="0" applyFont="1" applyBorder="1" applyAlignment="1">
      <alignment horizontal="center" vertical="center"/>
    </xf>
    <xf numFmtId="0" fontId="23" fillId="0" borderId="39" xfId="0" applyFont="1" applyBorder="1" applyAlignment="1">
      <alignment horizontal="center" vertical="center"/>
    </xf>
    <xf numFmtId="0" fontId="17" fillId="0" borderId="49" xfId="0" applyFont="1" applyBorder="1" applyAlignment="1">
      <alignment horizontal="center" vertical="center"/>
    </xf>
    <xf numFmtId="165" fontId="17" fillId="0" borderId="62" xfId="0" applyNumberFormat="1" applyFont="1" applyBorder="1" applyAlignment="1">
      <alignment horizontal="center" vertical="center"/>
    </xf>
    <xf numFmtId="0" fontId="45" fillId="0" borderId="66" xfId="0" applyFont="1" applyBorder="1" applyAlignment="1">
      <alignment vertical="center"/>
    </xf>
    <xf numFmtId="0" fontId="17" fillId="0" borderId="60" xfId="0" applyFont="1" applyBorder="1" applyAlignment="1">
      <alignment horizontal="left" vertical="center" wrapText="1"/>
    </xf>
    <xf numFmtId="0" fontId="17" fillId="0" borderId="28" xfId="0" applyFont="1" applyBorder="1" applyAlignment="1">
      <alignment horizontal="left" vertical="center" wrapText="1"/>
    </xf>
    <xf numFmtId="0" fontId="17" fillId="0" borderId="51" xfId="0" applyFont="1" applyBorder="1" applyAlignment="1">
      <alignment horizontal="center" vertical="center"/>
    </xf>
    <xf numFmtId="165" fontId="17" fillId="0" borderId="45" xfId="0" applyNumberFormat="1" applyFont="1" applyBorder="1" applyAlignment="1">
      <alignment horizontal="center" vertical="center"/>
    </xf>
    <xf numFmtId="0" fontId="45" fillId="0" borderId="46" xfId="0" applyFont="1" applyBorder="1" applyAlignment="1">
      <alignment vertical="center"/>
    </xf>
    <xf numFmtId="0" fontId="45" fillId="0" borderId="48" xfId="0" applyFont="1" applyBorder="1" applyAlignment="1">
      <alignment vertical="center"/>
    </xf>
    <xf numFmtId="0" fontId="45" fillId="0" borderId="54" xfId="0" applyFont="1" applyBorder="1" applyAlignment="1">
      <alignment vertical="center"/>
    </xf>
    <xf numFmtId="165" fontId="17" fillId="0" borderId="50" xfId="0" applyNumberFormat="1" applyFont="1" applyBorder="1" applyAlignment="1">
      <alignment horizontal="center" vertical="center"/>
    </xf>
    <xf numFmtId="0" fontId="45" fillId="0" borderId="28" xfId="0" applyFont="1" applyBorder="1" applyAlignment="1">
      <alignment horizontal="left" vertical="center"/>
    </xf>
    <xf numFmtId="0" fontId="45" fillId="0" borderId="29" xfId="0" applyFont="1" applyBorder="1" applyAlignment="1">
      <alignment horizontal="left" vertical="center"/>
    </xf>
    <xf numFmtId="0" fontId="17" fillId="0" borderId="27" xfId="0" applyFont="1" applyBorder="1" applyAlignment="1">
      <alignment horizontal="left" vertical="center" wrapText="1"/>
    </xf>
    <xf numFmtId="0" fontId="17" fillId="0" borderId="53" xfId="0" applyFont="1" applyBorder="1" applyAlignment="1">
      <alignment horizontal="center" vertical="center"/>
    </xf>
    <xf numFmtId="0" fontId="17" fillId="0" borderId="29" xfId="0" applyFont="1" applyBorder="1" applyAlignment="1">
      <alignment horizontal="left" vertical="center" wrapText="1"/>
    </xf>
    <xf numFmtId="0" fontId="17" fillId="0" borderId="86" xfId="0" applyFont="1" applyBorder="1" applyAlignment="1">
      <alignment horizontal="center" vertical="center"/>
    </xf>
    <xf numFmtId="0" fontId="17" fillId="0" borderId="71" xfId="0" applyFont="1" applyBorder="1" applyAlignment="1">
      <alignment horizontal="center" vertical="center"/>
    </xf>
    <xf numFmtId="0" fontId="17" fillId="0" borderId="87" xfId="0" applyFont="1" applyBorder="1" applyAlignment="1">
      <alignment horizontal="center" vertical="center"/>
    </xf>
    <xf numFmtId="165" fontId="17" fillId="0" borderId="56" xfId="0" applyNumberFormat="1" applyFont="1" applyBorder="1" applyAlignment="1">
      <alignment horizontal="center" vertical="center"/>
    </xf>
    <xf numFmtId="0" fontId="45" fillId="0" borderId="58" xfId="0" applyFont="1" applyBorder="1" applyAlignment="1">
      <alignment vertical="center"/>
    </xf>
    <xf numFmtId="165" fontId="17" fillId="0" borderId="54" xfId="0" applyNumberFormat="1" applyFont="1" applyBorder="1" applyAlignment="1">
      <alignment horizontal="center" vertical="center"/>
    </xf>
    <xf numFmtId="0" fontId="17" fillId="0" borderId="72" xfId="0" applyFont="1" applyBorder="1" applyAlignment="1">
      <alignment horizontal="left" vertical="center" wrapText="1"/>
    </xf>
    <xf numFmtId="0" fontId="17" fillId="0" borderId="70" xfId="0" applyFont="1" applyBorder="1" applyAlignment="1">
      <alignment horizontal="left" vertical="center" wrapText="1"/>
    </xf>
    <xf numFmtId="0" fontId="98" fillId="0" borderId="0" xfId="0" applyFont="1" applyAlignment="1">
      <alignment horizontal="center" vertical="center"/>
    </xf>
    <xf numFmtId="0" fontId="80" fillId="0" borderId="0" xfId="0" applyFont="1"/>
    <xf numFmtId="0" fontId="22" fillId="0" borderId="0" xfId="0" applyFont="1" applyAlignment="1">
      <alignment vertical="center" wrapText="1"/>
    </xf>
    <xf numFmtId="0" fontId="17" fillId="0" borderId="63" xfId="0" applyFont="1" applyBorder="1" applyAlignment="1">
      <alignment horizontal="center" vertical="center"/>
    </xf>
    <xf numFmtId="0" fontId="17" fillId="0" borderId="64" xfId="0" applyFont="1" applyBorder="1" applyAlignment="1">
      <alignment horizontal="left" vertical="center" wrapText="1"/>
    </xf>
    <xf numFmtId="165" fontId="17" fillId="0" borderId="66" xfId="0" applyNumberFormat="1" applyFont="1" applyBorder="1" applyAlignment="1">
      <alignment horizontal="center" vertical="center"/>
    </xf>
    <xf numFmtId="0" fontId="45" fillId="0" borderId="64" xfId="0" applyFont="1" applyBorder="1" applyAlignment="1">
      <alignment horizontal="left" vertical="center"/>
    </xf>
    <xf numFmtId="0" fontId="45" fillId="0" borderId="53" xfId="0" applyFont="1" applyBorder="1" applyAlignment="1">
      <alignment vertical="center"/>
    </xf>
    <xf numFmtId="165" fontId="17" fillId="0" borderId="73" xfId="0" applyNumberFormat="1" applyFont="1" applyBorder="1" applyAlignment="1">
      <alignment horizontal="center" vertical="center"/>
    </xf>
    <xf numFmtId="165" fontId="17" fillId="0" borderId="69" xfId="0" applyNumberFormat="1" applyFont="1" applyBorder="1" applyAlignment="1">
      <alignment horizontal="center" vertical="center"/>
    </xf>
    <xf numFmtId="0" fontId="17" fillId="0" borderId="55" xfId="0" applyFont="1" applyBorder="1" applyAlignment="1">
      <alignment horizontal="left" vertical="center" wrapText="1"/>
    </xf>
    <xf numFmtId="0" fontId="45" fillId="0" borderId="57" xfId="0" applyFont="1" applyBorder="1" applyAlignment="1">
      <alignment horizontal="left" vertical="center"/>
    </xf>
    <xf numFmtId="0" fontId="47" fillId="0" borderId="41" xfId="1" applyFont="1" applyAlignment="1">
      <alignment horizontal="left" wrapText="1"/>
    </xf>
    <xf numFmtId="0" fontId="45" fillId="0" borderId="41" xfId="1"/>
    <xf numFmtId="0" fontId="51" fillId="0" borderId="41" xfId="21" applyFont="1" applyAlignment="1">
      <alignment horizontal="center" vertical="center"/>
    </xf>
    <xf numFmtId="171" fontId="42" fillId="0" borderId="41" xfId="21" applyNumberFormat="1" applyFont="1" applyAlignment="1">
      <alignment horizontal="right" vertical="center"/>
    </xf>
    <xf numFmtId="0" fontId="52" fillId="0" borderId="41" xfId="21" applyFont="1" applyAlignment="1">
      <alignment horizontal="center" vertical="center"/>
    </xf>
    <xf numFmtId="0" fontId="51" fillId="0" borderId="0" xfId="0" applyFont="1" applyAlignment="1">
      <alignment horizontal="center" vertical="center"/>
    </xf>
    <xf numFmtId="0" fontId="66" fillId="0" borderId="41" xfId="21" applyFont="1" applyAlignment="1">
      <alignment horizontal="center" vertical="center"/>
    </xf>
    <xf numFmtId="0" fontId="67" fillId="0" borderId="41" xfId="21" applyFont="1" applyAlignment="1">
      <alignment horizontal="center" vertical="center"/>
    </xf>
    <xf numFmtId="0" fontId="68" fillId="0" borderId="41" xfId="21" applyFont="1" applyAlignment="1">
      <alignment horizontal="center" vertical="center"/>
    </xf>
    <xf numFmtId="0" fontId="69" fillId="0" borderId="41" xfId="21" applyFont="1" applyAlignment="1">
      <alignment horizontal="center" vertical="center"/>
    </xf>
    <xf numFmtId="0" fontId="70" fillId="0" borderId="41" xfId="21" applyFont="1" applyAlignment="1">
      <alignment horizontal="center" vertical="center"/>
    </xf>
    <xf numFmtId="0" fontId="24" fillId="0" borderId="107" xfId="0" applyFont="1" applyBorder="1" applyAlignment="1">
      <alignment horizontal="left" vertical="center" wrapText="1"/>
    </xf>
    <xf numFmtId="0" fontId="24" fillId="0" borderId="108" xfId="0" applyFont="1" applyBorder="1" applyAlignment="1">
      <alignment horizontal="left" vertical="center" wrapText="1"/>
    </xf>
    <xf numFmtId="0" fontId="24" fillId="0" borderId="109" xfId="0" applyFont="1" applyBorder="1" applyAlignment="1">
      <alignment horizontal="left" vertical="center" wrapText="1"/>
    </xf>
    <xf numFmtId="0" fontId="24" fillId="0" borderId="103" xfId="0" applyFont="1" applyBorder="1" applyAlignment="1">
      <alignment horizontal="left" vertical="center" wrapText="1"/>
    </xf>
    <xf numFmtId="0" fontId="24" fillId="0" borderId="92" xfId="0" applyFont="1" applyBorder="1" applyAlignment="1">
      <alignment horizontal="left" vertical="center" wrapText="1"/>
    </xf>
    <xf numFmtId="0" fontId="24" fillId="0" borderId="104" xfId="0" applyFont="1" applyBorder="1" applyAlignment="1">
      <alignment horizontal="left" vertical="center" wrapText="1"/>
    </xf>
    <xf numFmtId="0" fontId="30" fillId="0" borderId="107" xfId="0" applyFont="1" applyBorder="1" applyAlignment="1">
      <alignment horizontal="left" vertical="center" wrapText="1"/>
    </xf>
    <xf numFmtId="0" fontId="30" fillId="0" borderId="108" xfId="0" applyFont="1" applyBorder="1" applyAlignment="1">
      <alignment horizontal="left" vertical="center" wrapText="1"/>
    </xf>
    <xf numFmtId="0" fontId="29" fillId="0" borderId="88" xfId="0" applyFont="1" applyBorder="1" applyAlignment="1">
      <alignment horizontal="center" vertical="center"/>
    </xf>
    <xf numFmtId="0" fontId="29" fillId="0" borderId="89" xfId="0" applyFont="1" applyBorder="1" applyAlignment="1">
      <alignment horizontal="center" vertical="center"/>
    </xf>
    <xf numFmtId="0" fontId="29" fillId="0" borderId="90" xfId="0" applyFont="1" applyBorder="1" applyAlignment="1">
      <alignment horizontal="center" vertical="center"/>
    </xf>
    <xf numFmtId="0" fontId="30" fillId="0" borderId="40" xfId="0" applyFont="1" applyBorder="1" applyAlignment="1">
      <alignment horizontal="left" vertical="center" wrapText="1"/>
    </xf>
    <xf numFmtId="0" fontId="30" fillId="0" borderId="42" xfId="0" applyFont="1" applyBorder="1" applyAlignment="1">
      <alignment horizontal="left" vertical="center" wrapText="1"/>
    </xf>
    <xf numFmtId="0" fontId="30" fillId="0" borderId="36" xfId="0" applyFont="1" applyBorder="1" applyAlignment="1">
      <alignment horizontal="center" vertical="center"/>
    </xf>
    <xf numFmtId="0" fontId="30" fillId="0" borderId="28" xfId="0" applyFont="1" applyBorder="1" applyAlignment="1">
      <alignment horizontal="center" vertical="center"/>
    </xf>
    <xf numFmtId="0" fontId="34" fillId="0" borderId="88" xfId="0" applyFont="1" applyBorder="1" applyAlignment="1">
      <alignment horizontal="center" vertical="center"/>
    </xf>
    <xf numFmtId="0" fontId="34" fillId="0" borderId="89" xfId="0" applyFont="1" applyBorder="1" applyAlignment="1">
      <alignment horizontal="center" vertical="center"/>
    </xf>
    <xf numFmtId="0" fontId="34" fillId="0" borderId="90" xfId="0" applyFont="1" applyBorder="1" applyAlignment="1">
      <alignment horizontal="center" vertical="center"/>
    </xf>
    <xf numFmtId="0" fontId="22" fillId="0" borderId="41" xfId="0" applyFont="1" applyBorder="1" applyAlignment="1">
      <alignment horizontal="center" vertical="center" wrapText="1"/>
    </xf>
    <xf numFmtId="0" fontId="22" fillId="0" borderId="99" xfId="0" applyFont="1" applyBorder="1" applyAlignment="1">
      <alignment horizontal="center" vertical="center" wrapText="1"/>
    </xf>
  </cellXfs>
  <cellStyles count="54">
    <cellStyle name="20% - Ênfase1 2" xfId="31" xr:uid="{BD4F0C68-5711-407A-8C0D-224C6E1344F5}"/>
    <cellStyle name="20% - Ênfase2 2" xfId="35" xr:uid="{71E9DC9B-837D-4DF9-AAFD-CEE70123F094}"/>
    <cellStyle name="20% - Ênfase3 2" xfId="39" xr:uid="{B8FDFAF1-F3D1-4967-8FD7-1DD4EF5D4CFA}"/>
    <cellStyle name="20% - Ênfase4 2" xfId="43" xr:uid="{1ADFD93A-1299-47AA-B7D1-67F18A6AB46D}"/>
    <cellStyle name="20% - Ênfase5 2" xfId="47" xr:uid="{26C8A2E5-5B94-4B03-92F6-207A979848D4}"/>
    <cellStyle name="20% - Ênfase6 2" xfId="51" xr:uid="{E2BF7F2D-DFF7-40F4-938C-58B857EE9421}"/>
    <cellStyle name="40% - Ênfase1 2" xfId="32" xr:uid="{999B1421-6B22-4249-90EA-4941F344903E}"/>
    <cellStyle name="40% - Ênfase2 2" xfId="36" xr:uid="{E0F0CAAD-8651-4A3B-B865-403C5C4065B9}"/>
    <cellStyle name="40% - Ênfase3 2" xfId="40" xr:uid="{0211CED3-2378-4AAB-861F-9CB60D62B60F}"/>
    <cellStyle name="40% - Ênfase4 2" xfId="44" xr:uid="{8CC5D109-9145-44CE-85C7-0F92F152990F}"/>
    <cellStyle name="40% - Ênfase5 2" xfId="48" xr:uid="{183A1C30-7CCE-459A-95BE-90CB71FC1158}"/>
    <cellStyle name="40% - Ênfase6 2" xfId="52" xr:uid="{7E52618A-3ED7-4E1A-9556-481586AD59D3}"/>
    <cellStyle name="60% - Ênfase1 2" xfId="33" xr:uid="{150B8A8A-92C2-448B-8600-6E6FDBBB8142}"/>
    <cellStyle name="60% - Ênfase2 2" xfId="37" xr:uid="{B48EF93C-2D22-49FF-A44F-FA85FB99E9CB}"/>
    <cellStyle name="60% - Ênfase3 2" xfId="41" xr:uid="{167113C1-621A-4146-9FB7-406E7A5D907B}"/>
    <cellStyle name="60% - Ênfase4 2" xfId="45" xr:uid="{B10839CA-CDB2-4482-BAC2-C6D61310152B}"/>
    <cellStyle name="60% - Ênfase5 2" xfId="49" xr:uid="{08FB6071-0F54-469B-9A23-0A58ECFBC047}"/>
    <cellStyle name="60% - Ênfase6 2" xfId="53" xr:uid="{98296DB1-6691-4FB4-AF6B-CE72C586C851}"/>
    <cellStyle name="Bom 2" xfId="24" xr:uid="{73542539-C498-4579-A46B-BDFDAA22B514}"/>
    <cellStyle name="Cálculo" xfId="17" builtinId="22" customBuiltin="1"/>
    <cellStyle name="Célula de Verificação" xfId="19" builtinId="23" customBuiltin="1"/>
    <cellStyle name="Célula Vinculada" xfId="18" builtinId="24" customBuiltin="1"/>
    <cellStyle name="Ênfase1 2" xfId="30" xr:uid="{E397B1AD-99D6-42D4-8134-F593CAF1A86F}"/>
    <cellStyle name="Ênfase2 2" xfId="34" xr:uid="{62BEF30E-D60B-4B46-BA83-8499C06BD4DD}"/>
    <cellStyle name="Ênfase3 2" xfId="38" xr:uid="{BCA9FE66-7974-43F6-8ED8-C3FCDDC3BBC6}"/>
    <cellStyle name="Ênfase4 2" xfId="42" xr:uid="{C4CDDC2D-989D-4537-A33C-12B757AD2EE4}"/>
    <cellStyle name="Ênfase5 2" xfId="46" xr:uid="{EDF23728-077B-4E70-8F52-EBA68EB807A0}"/>
    <cellStyle name="Ênfase6 2" xfId="50" xr:uid="{C9C9192B-14AD-4F4B-8D19-99926C453026}"/>
    <cellStyle name="Entrada" xfId="15" builtinId="20" customBuiltin="1"/>
    <cellStyle name="Hiperlink 2" xfId="11" xr:uid="{B8B8BEA9-3571-4A52-89A4-3123D8EEFCD7}"/>
    <cellStyle name="Moeda" xfId="6" builtinId="4"/>
    <cellStyle name="Moeda 5 2" xfId="9" xr:uid="{75E6E270-A007-4AC2-B4ED-C0323DF2278C}"/>
    <cellStyle name="Neutro 2" xfId="26" xr:uid="{3D65BFFC-2966-40D8-AFA0-6253E3F52C91}"/>
    <cellStyle name="Normal" xfId="0" builtinId="0"/>
    <cellStyle name="Normal 12 2" xfId="7" xr:uid="{801F3329-218B-40A0-BA59-B17BAF3F7E7B}"/>
    <cellStyle name="Normal 2" xfId="1" xr:uid="{D6BA5A11-4E9E-4862-A5E7-EE91EF3A51D0}"/>
    <cellStyle name="Normal 2 3" xfId="8" xr:uid="{5832D122-B0BA-4DD3-80BE-A6FE6654264E}"/>
    <cellStyle name="Normal 3" xfId="2" xr:uid="{DA787EC8-D01D-4526-9C43-BBA0F73F0503}"/>
    <cellStyle name="Normal 4" xfId="4" xr:uid="{0F765DFC-3B14-42DE-9961-72241F77CF45}"/>
    <cellStyle name="Normal 5" xfId="5" xr:uid="{5638F1D9-2B37-417D-B438-1F71A3CF5949}"/>
    <cellStyle name="Normal 6" xfId="21" xr:uid="{446057DF-641B-425A-9A8D-4C6D7A2C562C}"/>
    <cellStyle name="Nota 2" xfId="28" xr:uid="{A9BA1276-5D23-44C4-88FC-2E625E595948}"/>
    <cellStyle name="Porcentagem" xfId="3" builtinId="5"/>
    <cellStyle name="Porcentagem 8 2" xfId="10" xr:uid="{E5CF7DBB-F4D8-4F92-8151-5C815A0FF98A}"/>
    <cellStyle name="Ruim 2" xfId="25" xr:uid="{DE06D87F-C386-4283-AC16-AF793182091A}"/>
    <cellStyle name="Saída" xfId="16" builtinId="21" customBuiltin="1"/>
    <cellStyle name="Texto de Aviso 2" xfId="27" xr:uid="{5E2443C8-00AE-4607-B88C-C08DDB68DE43}"/>
    <cellStyle name="Texto Explicativo 2" xfId="29" xr:uid="{DEDBBB39-EF22-47CB-A918-14FE43F42EBB}"/>
    <cellStyle name="Título 1" xfId="12" builtinId="16" customBuiltin="1"/>
    <cellStyle name="Título 2" xfId="13" builtinId="17" customBuiltin="1"/>
    <cellStyle name="Título 3" xfId="14" builtinId="18" customBuiltin="1"/>
    <cellStyle name="Título 4 2" xfId="23" xr:uid="{84AC84A8-D66F-4243-9B2C-3802E21B17D1}"/>
    <cellStyle name="Título 5" xfId="22" xr:uid="{01D5B9AC-6DD6-476B-9254-EF91537FECD5}"/>
    <cellStyle name="Total" xfId="20" builtinId="25" customBuiltin="1"/>
  </cellStyles>
  <dxfs count="17">
    <dxf>
      <fill>
        <patternFill>
          <bgColor theme="6" tint="0.59996337778862885"/>
        </patternFill>
      </fill>
    </dxf>
    <dxf>
      <fill>
        <patternFill>
          <bgColor rgb="FFFFFFCC"/>
        </patternFill>
      </fill>
    </dxf>
    <dxf>
      <fill>
        <patternFill>
          <bgColor theme="5" tint="0.59996337778862885"/>
        </patternFill>
      </fill>
    </dxf>
    <dxf>
      <fill>
        <patternFill>
          <bgColor theme="6" tint="0.59996337778862885"/>
        </patternFill>
      </fill>
    </dxf>
    <dxf>
      <fill>
        <patternFill>
          <bgColor rgb="FFFFFFCC"/>
        </patternFill>
      </fill>
    </dxf>
    <dxf>
      <fill>
        <patternFill>
          <bgColor theme="5" tint="0.59996337778862885"/>
        </patternFill>
      </fill>
    </dxf>
    <dxf>
      <fill>
        <patternFill>
          <bgColor theme="6" tint="0.59996337778862885"/>
        </patternFill>
      </fill>
    </dxf>
    <dxf>
      <fill>
        <patternFill>
          <bgColor rgb="FFFFFFCC"/>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bgColor theme="6" tint="0.59996337778862885"/>
        </patternFill>
      </fill>
    </dxf>
    <dxf>
      <fill>
        <patternFill>
          <bgColor rgb="FFFFFFCC"/>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calcChain" Target="calcChain.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466725</xdr:colOff>
      <xdr:row>1</xdr:row>
      <xdr:rowOff>9525</xdr:rowOff>
    </xdr:from>
    <xdr:ext cx="7381875" cy="8763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66675</xdr:colOff>
      <xdr:row>8</xdr:row>
      <xdr:rowOff>9525</xdr:rowOff>
    </xdr:from>
    <xdr:ext cx="4724400" cy="2886075"/>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102577</xdr:colOff>
      <xdr:row>0</xdr:row>
      <xdr:rowOff>183172</xdr:rowOff>
    </xdr:from>
    <xdr:ext cx="6991350" cy="1009650"/>
    <xdr:pic>
      <xdr:nvPicPr>
        <xdr:cNvPr id="6" name="image4.png" title="Imagem">
          <a:extLst>
            <a:ext uri="{FF2B5EF4-FFF2-40B4-BE49-F238E27FC236}">
              <a16:creationId xmlns:a16="http://schemas.microsoft.com/office/drawing/2014/main" id="{0B23C45E-0DF2-4EEF-847E-9B77CBD3121D}"/>
            </a:ext>
          </a:extLst>
        </xdr:cNvPr>
        <xdr:cNvPicPr preferRelativeResize="0"/>
      </xdr:nvPicPr>
      <xdr:blipFill>
        <a:blip xmlns:r="http://schemas.openxmlformats.org/officeDocument/2006/relationships" r:embed="rId1" cstate="print"/>
        <a:stretch>
          <a:fillRect/>
        </a:stretch>
      </xdr:blipFill>
      <xdr:spPr>
        <a:xfrm>
          <a:off x="102577" y="183172"/>
          <a:ext cx="6991350" cy="10096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57150</xdr:colOff>
      <xdr:row>3</xdr:row>
      <xdr:rowOff>0</xdr:rowOff>
    </xdr:from>
    <xdr:ext cx="2038350" cy="683559"/>
    <xdr:pic>
      <xdr:nvPicPr>
        <xdr:cNvPr id="3" name="image4.png" title="Imagem">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6287621" y="571500"/>
          <a:ext cx="2038350" cy="68355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304800</xdr:colOff>
      <xdr:row>0</xdr:row>
      <xdr:rowOff>38100</xdr:rowOff>
    </xdr:from>
    <xdr:ext cx="7381875"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8</xdr:col>
      <xdr:colOff>38100</xdr:colOff>
      <xdr:row>4</xdr:row>
      <xdr:rowOff>104775</xdr:rowOff>
    </xdr:from>
    <xdr:ext cx="1762125" cy="514350"/>
    <xdr:pic>
      <xdr:nvPicPr>
        <xdr:cNvPr id="2" name="image4.png" title="Imagem">
          <a:extLst>
            <a:ext uri="{FF2B5EF4-FFF2-40B4-BE49-F238E27FC236}">
              <a16:creationId xmlns:a16="http://schemas.microsoft.com/office/drawing/2014/main" id="{85D8A190-70C5-4957-B328-E69F5DF028B9}"/>
            </a:ext>
          </a:extLst>
        </xdr:cNvPr>
        <xdr:cNvPicPr preferRelativeResize="0"/>
      </xdr:nvPicPr>
      <xdr:blipFill>
        <a:blip xmlns:r="http://schemas.openxmlformats.org/officeDocument/2006/relationships" r:embed="rId1" cstate="print"/>
        <a:stretch>
          <a:fillRect/>
        </a:stretch>
      </xdr:blipFill>
      <xdr:spPr>
        <a:xfrm>
          <a:off x="8267700" y="866775"/>
          <a:ext cx="1762125" cy="5143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38100</xdr:colOff>
      <xdr:row>2</xdr:row>
      <xdr:rowOff>134470</xdr:rowOff>
    </xdr:from>
    <xdr:ext cx="3077135" cy="963705"/>
    <xdr:pic>
      <xdr:nvPicPr>
        <xdr:cNvPr id="2" name="image4.png" title="Imagem">
          <a:extLst>
            <a:ext uri="{FF2B5EF4-FFF2-40B4-BE49-F238E27FC236}">
              <a16:creationId xmlns:a16="http://schemas.microsoft.com/office/drawing/2014/main" id="{0CBA84ED-DF5A-4DB9-B7BA-D98B0E76C96D}"/>
            </a:ext>
          </a:extLst>
        </xdr:cNvPr>
        <xdr:cNvPicPr preferRelativeResize="0"/>
      </xdr:nvPicPr>
      <xdr:blipFill>
        <a:blip xmlns:r="http://schemas.openxmlformats.org/officeDocument/2006/relationships" r:embed="rId1" cstate="print"/>
        <a:stretch>
          <a:fillRect/>
        </a:stretch>
      </xdr:blipFill>
      <xdr:spPr>
        <a:xfrm>
          <a:off x="7299512" y="515470"/>
          <a:ext cx="3077135" cy="96370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3</xdr:row>
      <xdr:rowOff>180975</xdr:rowOff>
    </xdr:from>
    <xdr:ext cx="1143000" cy="323850"/>
    <xdr:pic>
      <xdr:nvPicPr>
        <xdr:cNvPr id="3" name="image4.png" title="Imagem">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11</xdr:col>
      <xdr:colOff>124655</xdr:colOff>
      <xdr:row>3</xdr:row>
      <xdr:rowOff>32302</xdr:rowOff>
    </xdr:from>
    <xdr:ext cx="1781175" cy="714375"/>
    <xdr:pic>
      <xdr:nvPicPr>
        <xdr:cNvPr id="3" name="image4.png" title="Imagem">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xfrm>
          <a:off x="8233329" y="819150"/>
          <a:ext cx="1781175" cy="7143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xdr:col>
      <xdr:colOff>843644</xdr:colOff>
      <xdr:row>1</xdr:row>
      <xdr:rowOff>40823</xdr:rowOff>
    </xdr:from>
    <xdr:ext cx="4381500" cy="1251856"/>
    <xdr:pic>
      <xdr:nvPicPr>
        <xdr:cNvPr id="8" name="image4.png" title="Imagem">
          <a:extLst>
            <a:ext uri="{FF2B5EF4-FFF2-40B4-BE49-F238E27FC236}">
              <a16:creationId xmlns:a16="http://schemas.microsoft.com/office/drawing/2014/main" id="{8DCD9DEB-E0F4-455A-8495-A375B7B45084}"/>
            </a:ext>
          </a:extLst>
        </xdr:cNvPr>
        <xdr:cNvPicPr preferRelativeResize="0"/>
      </xdr:nvPicPr>
      <xdr:blipFill>
        <a:blip xmlns:r="http://schemas.openxmlformats.org/officeDocument/2006/relationships" r:embed="rId1" cstate="print"/>
        <a:stretch>
          <a:fillRect/>
        </a:stretch>
      </xdr:blipFill>
      <xdr:spPr>
        <a:xfrm>
          <a:off x="8069037" y="244930"/>
          <a:ext cx="4381500" cy="1251856"/>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o\c\Soercel-2000\DTE\CST\Or&#231;amento\SISTEMA%20EL&#201;TRICO%20LTQ\TOSHIBA\Planejamento\FERROSTA\PL-AQUAC\MAPA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lanejamento\MILPLAN%20(C)\DOCUME~1\Ricardo\LOCALS~1\Temp\Temporary%20Directory%201%20for%20Ata%20Eletronica%20-%20Prensa%20de%20Rolos%20-%20Sem%2046-06%20-%2013-11-06.zip\EAP%20-%20Prensa%20de%20Rolos%20-%20Sem%2045-06%20-%2006-11-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rdvitsa02\dados\Documents%20and%20Settings\sergio.hossu\Application%20Data\Microsoft\Excel\Ata%20Eletronica%20-%2043143-06-Rev-14%20(version%2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vrdvitsa02\dados\DADOS\GEPOP\Montage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HD%201\Traco%20Forte\Pref.%20Guarapar&#237;\Creche\planilha%20cemei%20Maria%20Gam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xecucao\lobo%201\Renato%20Lobo\Or&#231;ament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driano\CENTRO%20ADM\acompanhamento%20de%20resultados\Resultado%20consorcio\junho%202008\ALBA%20LET&#205;CIA\Arquivos%20de%20Trabalho\CAMG\ANALISES%20ECONOMICAS\PRAs%20Final\PRA%20BRC_CAMG_v.13.2%20-%20PO%202008%20R8IFC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rquivos%20de%20programas\PRAs\PRA%20BRC_CAMG_v.13.3%20-%20OFICIAL%20-%20renta%20re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1\ADRIAN~1.NOV\CONFIG~1\Temp\Rar$DI00.672\PRA%20BRC_CAMG_v.13.2%20-%20PO%202008%20R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pe06dpe\system%20error\PROPOSTAS\UHE%20BARRA%20GRANDE\COMPOS%20APRESENTA&#199;AO%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durb-db-01\PUB_GT\Emendas%20Parlamentares%202007-revisado%20SEDURB\TUCUM&#195;\MC\TEXTO\Or&#231;a%20e%20Compo%20CACHOEIRA%20DO%20COUT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anej\c\Keyloir%20Trabalhos\Zortea\Arquivos%20Oficiais\Completo\WINDOWS\TEMP\eap\Soercel-2000\DTE\CST\Or&#231;amento\SISTEMA%20EL&#201;TRICO%20LTQ\TOSHIBA\Planejamento\FERROSTA\PL-AQUAC\MAPA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6dx2\c\FERROSTA\PL-AQUAC\MAPA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PLA/Works/MATRIZ/EAP/Curva%201%20folh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Users\Ideally\Downloads\Documents%20and%20Settings\ivan\Meus%20documentos\Adolfo\Planejamento\Procedimentos\Planejamento\Revisado\Cronograma%20Financei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ontrole%20em%20'servidor'%20(R)\Paque%20Olimpico\PO&#180;s%20-%20PRA&#180;s\Fechamento\Documents%20and%20Settings\rcastro\Configura&#231;&#245;es%20locais\Temporary%20Internet%20Files\OLK8C\QMSS-%23354418-v0-EST&#193;DIO_NACIONAL_-_GDF_-_Or&#231;amento_de_QM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uilherme\PROJETOS\PB%20-%20Cabedelo%20Drenagem\!Trecho%20Bacia%20Camboinha\Relat&#243;rio\Produto%2003\Or&#231;amento_Completo%20Camboinh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EAP"/>
      <sheetName val="CURVA GERAL"/>
      <sheetName val="CURVAS - S"/>
      <sheetName val="9.1 - CURVA"/>
    </sheet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
      <sheetName val="Curva GERAL"/>
      <sheetName val="CURVA EPC"/>
      <sheetName val="CURVA METSO"/>
      <sheetName val="CURVA PAULINO"/>
      <sheetName val="CURVA MILPLAN"/>
      <sheetName val="CURVA SERV GERAIS"/>
      <sheetName val="CURVA ENGENHARIA"/>
      <sheetName val="CURVA FORNECIMENTO"/>
      <sheetName val="CURVA CIVIL"/>
      <sheetName val="CURVA MONTAGEM"/>
      <sheetName val="CRG"/>
      <sheetName val="DOC"/>
      <sheetName val="SEM"/>
      <sheetName val="MES"/>
      <sheetName val="DIS"/>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EDT</v>
          </cell>
          <cell r="C1" t="str">
            <v>ÁREA</v>
          </cell>
          <cell r="D1" t="str">
            <v>NOME TAREFA</v>
          </cell>
          <cell r="E1" t="str">
            <v>DURACAO</v>
          </cell>
          <cell r="F1" t="str">
            <v>INICIO BASE</v>
          </cell>
          <cell r="G1" t="str">
            <v>INICIO</v>
          </cell>
          <cell r="H1" t="str">
            <v>INICIO REAL</v>
          </cell>
          <cell r="I1" t="str">
            <v>TERM BASE</v>
          </cell>
          <cell r="J1" t="str">
            <v>TERM</v>
          </cell>
          <cell r="K1" t="str">
            <v>TERM REAL</v>
          </cell>
          <cell r="L1" t="str">
            <v>A1EQ</v>
          </cell>
          <cell r="M1" t="str">
            <v>A1EQ AVF</v>
          </cell>
          <cell r="N1" t="str">
            <v>AVF ANT</v>
          </cell>
          <cell r="O1" t="str">
            <v>ANF ATU</v>
          </cell>
          <cell r="P1" t="str">
            <v>EQ</v>
          </cell>
          <cell r="Q1" t="str">
            <v>PREDEC</v>
          </cell>
          <cell r="R1" t="str">
            <v>SUCESS</v>
          </cell>
          <cell r="S1" t="str">
            <v>RECURSO</v>
          </cell>
          <cell r="T1" t="str">
            <v>DATA PREV</v>
          </cell>
        </row>
        <row r="2">
          <cell r="D2" t="str">
            <v>MMX - BENEFICIAMENTO DE ITABIRITOS - AMAPÁ</v>
          </cell>
          <cell r="E2" t="str">
            <v>232 dias</v>
          </cell>
          <cell r="F2">
            <v>38719.333333333336</v>
          </cell>
          <cell r="G2">
            <v>38719.333333333336</v>
          </cell>
          <cell r="H2">
            <v>38719.333333333336</v>
          </cell>
          <cell r="I2">
            <v>38989.729166666664</v>
          </cell>
          <cell r="J2">
            <v>39066.729166666664</v>
          </cell>
          <cell r="K2" t="str">
            <v>NA</v>
          </cell>
          <cell r="L2">
            <v>105.01</v>
          </cell>
          <cell r="M2">
            <v>2402.5</v>
          </cell>
          <cell r="N2">
            <v>473.38</v>
          </cell>
          <cell r="O2">
            <v>19.7</v>
          </cell>
          <cell r="P2">
            <v>19.7</v>
          </cell>
          <cell r="T2">
            <v>39066</v>
          </cell>
        </row>
        <row r="3">
          <cell r="D3" t="str">
            <v xml:space="preserve"> MILESTONES</v>
          </cell>
          <cell r="E3" t="str">
            <v>130 dias</v>
          </cell>
          <cell r="F3">
            <v>38719.375</v>
          </cell>
          <cell r="G3">
            <v>38719.333333333336</v>
          </cell>
          <cell r="H3">
            <v>38719.333333333336</v>
          </cell>
          <cell r="I3">
            <v>38719.375</v>
          </cell>
          <cell r="J3">
            <v>38912.333333333336</v>
          </cell>
          <cell r="K3">
            <v>38912.333333333336</v>
          </cell>
          <cell r="L3">
            <v>0</v>
          </cell>
          <cell r="M3">
            <v>0</v>
          </cell>
          <cell r="N3">
            <v>0</v>
          </cell>
          <cell r="O3">
            <v>0</v>
          </cell>
          <cell r="P3" t="str">
            <v>#ERRO</v>
          </cell>
          <cell r="T3">
            <v>38912</v>
          </cell>
        </row>
        <row r="4">
          <cell r="D4" t="str">
            <v>Início do Projeto</v>
          </cell>
          <cell r="E4" t="str">
            <v>0 dias</v>
          </cell>
          <cell r="F4">
            <v>38719.333333333336</v>
          </cell>
          <cell r="G4">
            <v>38719.333333333336</v>
          </cell>
          <cell r="H4">
            <v>38719.333333333336</v>
          </cell>
          <cell r="I4">
            <v>38719.333333333336</v>
          </cell>
          <cell r="J4">
            <v>38719.333333333336</v>
          </cell>
          <cell r="K4">
            <v>38719.333333333336</v>
          </cell>
          <cell r="L4">
            <v>0</v>
          </cell>
          <cell r="M4">
            <v>0</v>
          </cell>
          <cell r="N4">
            <v>0</v>
          </cell>
          <cell r="O4">
            <v>100</v>
          </cell>
          <cell r="P4" t="str">
            <v>#ERRO</v>
          </cell>
          <cell r="R4" t="str">
            <v>3;4TI+79 dias;5TI+95 dias;6TI+84 dias;7TI+104 dias;8TI+130 dias</v>
          </cell>
          <cell r="T4">
            <v>38719</v>
          </cell>
        </row>
        <row r="5">
          <cell r="D5" t="str">
            <v>Recebimento Documentos de Referencia - ECM</v>
          </cell>
          <cell r="E5" t="str">
            <v>0 dias</v>
          </cell>
          <cell r="F5">
            <v>38719.333333333336</v>
          </cell>
          <cell r="G5">
            <v>38719.333333333336</v>
          </cell>
          <cell r="H5">
            <v>38719.333333333336</v>
          </cell>
          <cell r="I5">
            <v>38719.333333333336</v>
          </cell>
          <cell r="J5">
            <v>38719.333333333336</v>
          </cell>
          <cell r="K5">
            <v>38719.333333333336</v>
          </cell>
          <cell r="L5">
            <v>0</v>
          </cell>
          <cell r="M5">
            <v>0</v>
          </cell>
          <cell r="N5">
            <v>0</v>
          </cell>
          <cell r="O5">
            <v>100</v>
          </cell>
          <cell r="P5" t="str">
            <v>#ERRO</v>
          </cell>
          <cell r="Q5">
            <v>2</v>
          </cell>
          <cell r="R5" t="str">
            <v>14II;16II;20;21TI+34 dias;25;31;38;45;58;62II;582</v>
          </cell>
          <cell r="T5">
            <v>38719</v>
          </cell>
        </row>
        <row r="6">
          <cell r="D6" t="str">
            <v>Levantamento Topográfico GEOID</v>
          </cell>
          <cell r="E6" t="str">
            <v>0 dias</v>
          </cell>
          <cell r="F6">
            <v>38748.333333333336</v>
          </cell>
          <cell r="G6">
            <v>38839.333333333336</v>
          </cell>
          <cell r="H6">
            <v>38839.333333333336</v>
          </cell>
          <cell r="I6">
            <v>38748.333333333336</v>
          </cell>
          <cell r="J6">
            <v>38839.333333333336</v>
          </cell>
          <cell r="K6">
            <v>38839.333333333336</v>
          </cell>
          <cell r="L6">
            <v>0</v>
          </cell>
          <cell r="M6">
            <v>0</v>
          </cell>
          <cell r="N6">
            <v>0</v>
          </cell>
          <cell r="O6">
            <v>100</v>
          </cell>
          <cell r="P6" t="str">
            <v>#ERRO</v>
          </cell>
          <cell r="Q6" t="str">
            <v>2TI+79 dias</v>
          </cell>
          <cell r="R6" t="str">
            <v>16II</v>
          </cell>
          <cell r="T6">
            <v>38839</v>
          </cell>
        </row>
        <row r="7">
          <cell r="D7" t="str">
            <v>Distribuição Granuloquímica do ROM - Dados da Fundação Gorceix, UFMG e MMX</v>
          </cell>
          <cell r="E7" t="str">
            <v>0 dias</v>
          </cell>
          <cell r="F7">
            <v>38733.333333333336</v>
          </cell>
          <cell r="G7">
            <v>38861.333333333336</v>
          </cell>
          <cell r="H7">
            <v>38861.333333333336</v>
          </cell>
          <cell r="I7">
            <v>38733.333333333336</v>
          </cell>
          <cell r="J7">
            <v>38861.333333333336</v>
          </cell>
          <cell r="K7">
            <v>38861.333333333336</v>
          </cell>
          <cell r="L7">
            <v>0</v>
          </cell>
          <cell r="M7">
            <v>0</v>
          </cell>
          <cell r="N7">
            <v>0</v>
          </cell>
          <cell r="O7">
            <v>100</v>
          </cell>
          <cell r="P7" t="str">
            <v>#ERRO</v>
          </cell>
          <cell r="Q7" t="str">
            <v>2TI+95 dias</v>
          </cell>
          <cell r="R7" t="str">
            <v>14II</v>
          </cell>
          <cell r="T7">
            <v>38861</v>
          </cell>
        </row>
        <row r="8">
          <cell r="D8" t="str">
            <v>1ª Relocação da Usina (Platô e Barragem com Cotas Aproximadas)</v>
          </cell>
          <cell r="E8" t="str">
            <v>0 dias</v>
          </cell>
          <cell r="F8" t="str">
            <v>NA</v>
          </cell>
          <cell r="G8">
            <v>38846.333333333336</v>
          </cell>
          <cell r="H8">
            <v>38846.333333333336</v>
          </cell>
          <cell r="I8" t="str">
            <v>NA</v>
          </cell>
          <cell r="J8">
            <v>38846.333333333336</v>
          </cell>
          <cell r="K8">
            <v>38846.333333333336</v>
          </cell>
          <cell r="L8">
            <v>0</v>
          </cell>
          <cell r="M8">
            <v>0</v>
          </cell>
          <cell r="N8">
            <v>0</v>
          </cell>
          <cell r="O8">
            <v>100</v>
          </cell>
          <cell r="P8" t="str">
            <v>#ERRO</v>
          </cell>
          <cell r="Q8" t="str">
            <v>2TI+84 dias</v>
          </cell>
          <cell r="R8" t="str">
            <v>16II</v>
          </cell>
          <cell r="T8">
            <v>38846</v>
          </cell>
        </row>
        <row r="9">
          <cell r="D9" t="str">
            <v>2ª Relocação da Usina (Diminuição da Distância Entre o Platô e a Mina)</v>
          </cell>
          <cell r="E9" t="str">
            <v>0 dias</v>
          </cell>
          <cell r="F9" t="str">
            <v>NA</v>
          </cell>
          <cell r="G9">
            <v>38874.333333333336</v>
          </cell>
          <cell r="H9">
            <v>38874.333333333336</v>
          </cell>
          <cell r="I9" t="str">
            <v>NA</v>
          </cell>
          <cell r="J9">
            <v>38874.333333333336</v>
          </cell>
          <cell r="K9">
            <v>38874.333333333336</v>
          </cell>
          <cell r="L9">
            <v>0</v>
          </cell>
          <cell r="M9">
            <v>0</v>
          </cell>
          <cell r="N9">
            <v>0</v>
          </cell>
          <cell r="O9">
            <v>100</v>
          </cell>
          <cell r="P9" t="str">
            <v>#ERRO</v>
          </cell>
          <cell r="Q9" t="str">
            <v>2TI+104 dias</v>
          </cell>
          <cell r="R9" t="str">
            <v>16II</v>
          </cell>
          <cell r="T9">
            <v>38874</v>
          </cell>
        </row>
        <row r="10">
          <cell r="D10" t="str">
            <v>Revisão Geral do Layout da Planta Conforme Ata de Reunião E-PG-3625A-AR0036/06</v>
          </cell>
          <cell r="E10" t="str">
            <v>0 dias</v>
          </cell>
          <cell r="F10" t="str">
            <v>NA</v>
          </cell>
          <cell r="G10">
            <v>38912.333333333336</v>
          </cell>
          <cell r="H10">
            <v>38912.333333333336</v>
          </cell>
          <cell r="I10" t="str">
            <v>NA</v>
          </cell>
          <cell r="J10">
            <v>38912.333333333336</v>
          </cell>
          <cell r="K10">
            <v>38912.333333333336</v>
          </cell>
          <cell r="L10">
            <v>0</v>
          </cell>
          <cell r="M10">
            <v>0</v>
          </cell>
          <cell r="N10">
            <v>0</v>
          </cell>
          <cell r="O10">
            <v>100</v>
          </cell>
          <cell r="P10" t="str">
            <v>#ERRO</v>
          </cell>
          <cell r="Q10" t="str">
            <v>2TI+130 dias</v>
          </cell>
          <cell r="R10" t="str">
            <v>16II</v>
          </cell>
          <cell r="T10">
            <v>38912</v>
          </cell>
        </row>
        <row r="11">
          <cell r="B11">
            <v>1</v>
          </cell>
          <cell r="D11" t="str">
            <v>ENGENHARIA DE PROJETOS</v>
          </cell>
          <cell r="E11" t="str">
            <v>225 dias</v>
          </cell>
          <cell r="F11">
            <v>38719.375</v>
          </cell>
          <cell r="G11">
            <v>38728.333333333336</v>
          </cell>
          <cell r="H11">
            <v>38728.333333333336</v>
          </cell>
          <cell r="I11">
            <v>38988.604166666664</v>
          </cell>
          <cell r="J11">
            <v>39066.729166666664</v>
          </cell>
          <cell r="K11" t="str">
            <v>NA</v>
          </cell>
          <cell r="L11">
            <v>105.01</v>
          </cell>
          <cell r="M11">
            <v>2402.5</v>
          </cell>
          <cell r="N11">
            <v>473.38</v>
          </cell>
          <cell r="O11">
            <v>19.7</v>
          </cell>
          <cell r="P11">
            <v>19.7</v>
          </cell>
          <cell r="T11">
            <v>39066</v>
          </cell>
        </row>
        <row r="12">
          <cell r="B12" t="str">
            <v>1.1</v>
          </cell>
          <cell r="C12" t="str">
            <v>200A</v>
          </cell>
          <cell r="D12" t="str">
            <v>BENEFICIAMENTO</v>
          </cell>
          <cell r="E12" t="str">
            <v>225 dias</v>
          </cell>
          <cell r="F12">
            <v>38719.375</v>
          </cell>
          <cell r="G12">
            <v>38728.333333333336</v>
          </cell>
          <cell r="H12">
            <v>38728.333333333336</v>
          </cell>
          <cell r="I12">
            <v>38986.604166666664</v>
          </cell>
          <cell r="J12">
            <v>39066.729166666664</v>
          </cell>
          <cell r="K12" t="str">
            <v>NA</v>
          </cell>
          <cell r="L12">
            <v>75.48</v>
          </cell>
          <cell r="M12">
            <v>1726.88</v>
          </cell>
          <cell r="N12">
            <v>335.16</v>
          </cell>
          <cell r="O12">
            <v>19.41</v>
          </cell>
          <cell r="P12">
            <v>19.41</v>
          </cell>
          <cell r="T12">
            <v>39066</v>
          </cell>
        </row>
        <row r="13">
          <cell r="B13" t="str">
            <v>1.1.1</v>
          </cell>
          <cell r="C13" t="str">
            <v>205A</v>
          </cell>
          <cell r="D13" t="str">
            <v>Geral (0_)</v>
          </cell>
          <cell r="E13" t="str">
            <v>196 dias</v>
          </cell>
          <cell r="F13">
            <v>38728.333333333336</v>
          </cell>
          <cell r="G13">
            <v>38728.333333333336</v>
          </cell>
          <cell r="H13">
            <v>38728.333333333336</v>
          </cell>
          <cell r="I13">
            <v>38953.729166666664</v>
          </cell>
          <cell r="J13">
            <v>39022.729166666664</v>
          </cell>
          <cell r="K13" t="str">
            <v>NA</v>
          </cell>
          <cell r="L13">
            <v>14.04</v>
          </cell>
          <cell r="M13">
            <v>321.13</v>
          </cell>
          <cell r="N13">
            <v>135.54</v>
          </cell>
          <cell r="O13">
            <v>42.21</v>
          </cell>
          <cell r="P13">
            <v>42.21</v>
          </cell>
          <cell r="T13">
            <v>39022</v>
          </cell>
        </row>
        <row r="14">
          <cell r="D14" t="str">
            <v>Projeto Conceitual</v>
          </cell>
          <cell r="E14" t="str">
            <v>148 dias</v>
          </cell>
          <cell r="F14">
            <v>38728.333333333336</v>
          </cell>
          <cell r="G14">
            <v>38728.333333333336</v>
          </cell>
          <cell r="H14">
            <v>38728.333333333336</v>
          </cell>
          <cell r="I14">
            <v>38790.729166666664</v>
          </cell>
          <cell r="J14">
            <v>38950.729166666664</v>
          </cell>
          <cell r="K14" t="str">
            <v>NA</v>
          </cell>
          <cell r="L14">
            <v>0.61</v>
          </cell>
          <cell r="M14">
            <v>14</v>
          </cell>
          <cell r="N14">
            <v>12.6</v>
          </cell>
          <cell r="O14">
            <v>90</v>
          </cell>
          <cell r="P14">
            <v>90</v>
          </cell>
          <cell r="T14">
            <v>38950</v>
          </cell>
        </row>
        <row r="15">
          <cell r="D15" t="str">
            <v>Processo</v>
          </cell>
          <cell r="E15" t="str">
            <v>143 dias</v>
          </cell>
          <cell r="F15">
            <v>38728.333333333336</v>
          </cell>
          <cell r="G15">
            <v>38728.333333333336</v>
          </cell>
          <cell r="H15">
            <v>38728.333333333336</v>
          </cell>
          <cell r="I15">
            <v>38783.729166666664</v>
          </cell>
          <cell r="J15">
            <v>38939.729166666664</v>
          </cell>
          <cell r="K15" t="str">
            <v>NA</v>
          </cell>
          <cell r="L15">
            <v>0.52</v>
          </cell>
          <cell r="M15">
            <v>12</v>
          </cell>
          <cell r="N15">
            <v>10.8</v>
          </cell>
          <cell r="O15">
            <v>90</v>
          </cell>
          <cell r="P15">
            <v>90</v>
          </cell>
          <cell r="T15">
            <v>38939</v>
          </cell>
        </row>
        <row r="16">
          <cell r="B16" t="str">
            <v>BP.205.FP.01</v>
          </cell>
          <cell r="D16" t="str">
            <v>Fluxograma De Processo</v>
          </cell>
          <cell r="E16" t="str">
            <v>143 dias</v>
          </cell>
          <cell r="F16">
            <v>38728.333333333336</v>
          </cell>
          <cell r="G16">
            <v>38728.333333333336</v>
          </cell>
          <cell r="H16">
            <v>38728.333333333336</v>
          </cell>
          <cell r="I16">
            <v>38783.729166666664</v>
          </cell>
          <cell r="J16">
            <v>38939.729166666664</v>
          </cell>
          <cell r="K16" t="str">
            <v>NA</v>
          </cell>
          <cell r="L16">
            <v>0.52</v>
          </cell>
          <cell r="M16">
            <v>12</v>
          </cell>
          <cell r="N16">
            <v>10.8</v>
          </cell>
          <cell r="O16">
            <v>90</v>
          </cell>
          <cell r="P16">
            <v>90</v>
          </cell>
          <cell r="Q16" t="str">
            <v>3II;5II</v>
          </cell>
          <cell r="R16" t="str">
            <v>17;22II;26II;29II;30II;32II;33II;39II;59II;88II;90II;117II;138II;209II;235II;240II;335II;337II;341;382II;388II;390II;394II;306II;184II;186II;273II;275II;166II;167II;421II;584II</v>
          </cell>
          <cell r="S16" t="str">
            <v>EQUIPE PRO[18%]</v>
          </cell>
          <cell r="T16">
            <v>38939</v>
          </cell>
        </row>
        <row r="17">
          <cell r="D17" t="str">
            <v>Mecânica</v>
          </cell>
          <cell r="E17" t="str">
            <v>56 dias</v>
          </cell>
          <cell r="F17">
            <v>38769.333333333336</v>
          </cell>
          <cell r="G17">
            <v>38835.333333333336</v>
          </cell>
          <cell r="H17">
            <v>38835.333333333336</v>
          </cell>
          <cell r="I17">
            <v>38790.729166666664</v>
          </cell>
          <cell r="J17">
            <v>38917.729166666664</v>
          </cell>
          <cell r="K17" t="str">
            <v>NA</v>
          </cell>
          <cell r="L17">
            <v>0.09</v>
          </cell>
          <cell r="M17">
            <v>2</v>
          </cell>
          <cell r="N17">
            <v>1.8</v>
          </cell>
          <cell r="O17">
            <v>90</v>
          </cell>
          <cell r="P17">
            <v>90</v>
          </cell>
          <cell r="T17">
            <v>38917</v>
          </cell>
        </row>
        <row r="18">
          <cell r="B18" t="str">
            <v>BB.205.DB.02</v>
          </cell>
          <cell r="D18" t="str">
            <v>Desenho Básico (Arranjo Geral da Planta)</v>
          </cell>
          <cell r="E18" t="str">
            <v>56 dias</v>
          </cell>
          <cell r="F18">
            <v>38769.333333333336</v>
          </cell>
          <cell r="G18">
            <v>38835.333333333336</v>
          </cell>
          <cell r="H18">
            <v>38835.333333333336</v>
          </cell>
          <cell r="I18">
            <v>38783.729166666664</v>
          </cell>
          <cell r="J18">
            <v>38917.729166666664</v>
          </cell>
          <cell r="K18" t="str">
            <v>NA</v>
          </cell>
          <cell r="L18">
            <v>0.09</v>
          </cell>
          <cell r="M18">
            <v>2</v>
          </cell>
          <cell r="N18">
            <v>1.8</v>
          </cell>
          <cell r="O18">
            <v>90</v>
          </cell>
          <cell r="P18">
            <v>90</v>
          </cell>
          <cell r="Q18" t="str">
            <v>3II;4II;6II;7II;8II</v>
          </cell>
          <cell r="R18" t="str">
            <v>17;26II;29II;30II;32II;33II;49II;46II;50II;59II;579II;76II;75;714II;715II;431II;463;511II;514II;580II;631II;745II+77 dias</v>
          </cell>
          <cell r="S18" t="str">
            <v>EQUIPE MEC[15%]</v>
          </cell>
          <cell r="T18">
            <v>38917</v>
          </cell>
        </row>
        <row r="19">
          <cell r="D19" t="str">
            <v>APROVAÇÃO MMX</v>
          </cell>
          <cell r="E19" t="str">
            <v>5 dias</v>
          </cell>
          <cell r="F19">
            <v>38784.333333333336</v>
          </cell>
          <cell r="G19">
            <v>38940.333333333336</v>
          </cell>
          <cell r="H19" t="str">
            <v>NA</v>
          </cell>
          <cell r="I19">
            <v>38790.729166666664</v>
          </cell>
          <cell r="J19">
            <v>38950.729166666664</v>
          </cell>
          <cell r="K19" t="str">
            <v>NA</v>
          </cell>
          <cell r="L19">
            <v>0</v>
          </cell>
          <cell r="M19">
            <v>0</v>
          </cell>
          <cell r="N19">
            <v>0</v>
          </cell>
          <cell r="O19">
            <v>0</v>
          </cell>
          <cell r="P19" t="str">
            <v>#ERRO</v>
          </cell>
          <cell r="Q19" t="str">
            <v>14;16</v>
          </cell>
          <cell r="T19">
            <v>38950</v>
          </cell>
        </row>
        <row r="20">
          <cell r="D20" t="str">
            <v>Projeto Básico</v>
          </cell>
          <cell r="E20" t="str">
            <v>145 dias</v>
          </cell>
          <cell r="F20">
            <v>38757.333333333336</v>
          </cell>
          <cell r="G20">
            <v>38757.333333333336</v>
          </cell>
          <cell r="H20">
            <v>38757.333333333336</v>
          </cell>
          <cell r="I20">
            <v>38868.729166666664</v>
          </cell>
          <cell r="J20">
            <v>38978.729166666664</v>
          </cell>
          <cell r="K20" t="str">
            <v>NA</v>
          </cell>
          <cell r="L20">
            <v>7.91</v>
          </cell>
          <cell r="M20">
            <v>181</v>
          </cell>
          <cell r="N20">
            <v>117.06</v>
          </cell>
          <cell r="O20">
            <v>64.680000000000007</v>
          </cell>
          <cell r="P20">
            <v>64.680000000000007</v>
          </cell>
          <cell r="T20">
            <v>38978</v>
          </cell>
        </row>
        <row r="21">
          <cell r="D21" t="str">
            <v>Processo</v>
          </cell>
          <cell r="E21" t="str">
            <v>124 dias</v>
          </cell>
          <cell r="F21">
            <v>38757.333333333336</v>
          </cell>
          <cell r="G21">
            <v>38757.333333333336</v>
          </cell>
          <cell r="H21">
            <v>38757.333333333336</v>
          </cell>
          <cell r="I21">
            <v>38792.729166666664</v>
          </cell>
          <cell r="J21">
            <v>38945.729166666664</v>
          </cell>
          <cell r="K21" t="str">
            <v>NA</v>
          </cell>
          <cell r="L21">
            <v>0.32</v>
          </cell>
          <cell r="M21">
            <v>7.38</v>
          </cell>
          <cell r="N21">
            <v>5.84</v>
          </cell>
          <cell r="O21">
            <v>79.150000000000006</v>
          </cell>
          <cell r="P21">
            <v>79.150000000000006</v>
          </cell>
          <cell r="T21">
            <v>38945</v>
          </cell>
        </row>
        <row r="22">
          <cell r="B22" t="str">
            <v>BP.205.CP.01</v>
          </cell>
          <cell r="D22" t="str">
            <v>Critério De Projeto De Processo</v>
          </cell>
          <cell r="E22" t="str">
            <v>33 dias</v>
          </cell>
          <cell r="F22">
            <v>38757.333333333336</v>
          </cell>
          <cell r="G22">
            <v>38757.333333333336</v>
          </cell>
          <cell r="H22">
            <v>38757.333333333336</v>
          </cell>
          <cell r="I22">
            <v>38783.729166666664</v>
          </cell>
          <cell r="J22">
            <v>38806.729166666664</v>
          </cell>
          <cell r="K22" t="str">
            <v>NA</v>
          </cell>
          <cell r="L22">
            <v>0.15</v>
          </cell>
          <cell r="M22">
            <v>3.5</v>
          </cell>
          <cell r="N22">
            <v>3.15</v>
          </cell>
          <cell r="O22">
            <v>90</v>
          </cell>
          <cell r="P22">
            <v>90</v>
          </cell>
          <cell r="Q22">
            <v>3</v>
          </cell>
          <cell r="R22">
            <v>23</v>
          </cell>
          <cell r="S22" t="str">
            <v>EQUIPE PRO[21%]</v>
          </cell>
          <cell r="T22">
            <v>38806</v>
          </cell>
        </row>
        <row r="23">
          <cell r="B23" t="str">
            <v>BP.205.MD.01</v>
          </cell>
          <cell r="D23" t="str">
            <v>Memorial Descritivo</v>
          </cell>
          <cell r="E23" t="str">
            <v>113 dias</v>
          </cell>
          <cell r="F23">
            <v>38765.333333333336</v>
          </cell>
          <cell r="G23">
            <v>38765.333333333336</v>
          </cell>
          <cell r="H23">
            <v>38765.333333333336</v>
          </cell>
          <cell r="I23">
            <v>38783.729166666664</v>
          </cell>
          <cell r="J23">
            <v>38936.729166666664</v>
          </cell>
          <cell r="K23" t="str">
            <v>NA</v>
          </cell>
          <cell r="L23">
            <v>0.08</v>
          </cell>
          <cell r="M23">
            <v>1.88</v>
          </cell>
          <cell r="N23">
            <v>1.69</v>
          </cell>
          <cell r="O23">
            <v>90</v>
          </cell>
          <cell r="P23">
            <v>90</v>
          </cell>
          <cell r="Q23" t="str">
            <v>3TI+34 dias</v>
          </cell>
          <cell r="R23">
            <v>23</v>
          </cell>
          <cell r="S23" t="str">
            <v>EQUIPE PRO[2%]</v>
          </cell>
          <cell r="T23">
            <v>38936</v>
          </cell>
        </row>
        <row r="24">
          <cell r="B24" t="str">
            <v>BP.205.FD.01</v>
          </cell>
          <cell r="D24" t="str">
            <v>Folha De Dados</v>
          </cell>
          <cell r="E24" t="str">
            <v>13 dias</v>
          </cell>
          <cell r="F24">
            <v>38784.333333333336</v>
          </cell>
          <cell r="G24">
            <v>38922.333333333336</v>
          </cell>
          <cell r="H24">
            <v>38922.333333333336</v>
          </cell>
          <cell r="I24">
            <v>38787.729166666664</v>
          </cell>
          <cell r="J24">
            <v>38938.729166666664</v>
          </cell>
          <cell r="K24" t="str">
            <v>NA</v>
          </cell>
          <cell r="L24">
            <v>0.09</v>
          </cell>
          <cell r="M24">
            <v>2</v>
          </cell>
          <cell r="N24">
            <v>1</v>
          </cell>
          <cell r="O24">
            <v>50</v>
          </cell>
          <cell r="P24">
            <v>50</v>
          </cell>
          <cell r="Q24" t="str">
            <v>14II</v>
          </cell>
          <cell r="S24" t="str">
            <v>EQUIPE PRO[15%]</v>
          </cell>
          <cell r="T24">
            <v>38938</v>
          </cell>
        </row>
        <row r="25">
          <cell r="D25" t="str">
            <v>APROVAÇÃO EBX</v>
          </cell>
          <cell r="E25" t="str">
            <v>5 dias</v>
          </cell>
          <cell r="F25">
            <v>38788.333333333336</v>
          </cell>
          <cell r="G25">
            <v>38937.333333333336</v>
          </cell>
          <cell r="H25" t="str">
            <v>NA</v>
          </cell>
          <cell r="I25">
            <v>38792.729166666664</v>
          </cell>
          <cell r="J25">
            <v>38945.729166666664</v>
          </cell>
          <cell r="K25" t="str">
            <v>NA</v>
          </cell>
          <cell r="L25">
            <v>0</v>
          </cell>
          <cell r="M25">
            <v>0</v>
          </cell>
          <cell r="N25">
            <v>0</v>
          </cell>
          <cell r="O25">
            <v>0</v>
          </cell>
          <cell r="P25" t="str">
            <v>#ERRO</v>
          </cell>
          <cell r="Q25" t="str">
            <v>20;21</v>
          </cell>
          <cell r="T25">
            <v>38945</v>
          </cell>
        </row>
        <row r="26">
          <cell r="D26" t="str">
            <v>Mecânica</v>
          </cell>
          <cell r="E26" t="str">
            <v>131 dias</v>
          </cell>
          <cell r="F26">
            <v>38762.333333333336</v>
          </cell>
          <cell r="G26">
            <v>38762.333333333336</v>
          </cell>
          <cell r="H26">
            <v>38762.333333333336</v>
          </cell>
          <cell r="I26">
            <v>38854.729166666664</v>
          </cell>
          <cell r="J26">
            <v>38959.729166666664</v>
          </cell>
          <cell r="K26" t="str">
            <v>NA</v>
          </cell>
          <cell r="L26">
            <v>2.33</v>
          </cell>
          <cell r="M26">
            <v>53.25</v>
          </cell>
          <cell r="N26">
            <v>40.08</v>
          </cell>
          <cell r="O26">
            <v>75.260000000000005</v>
          </cell>
          <cell r="P26">
            <v>75.260000000000005</v>
          </cell>
          <cell r="T26">
            <v>38959</v>
          </cell>
        </row>
        <row r="27">
          <cell r="B27" t="str">
            <v>BB.205.CP.01</v>
          </cell>
          <cell r="D27" t="str">
            <v>Critério De Projeto</v>
          </cell>
          <cell r="E27" t="str">
            <v>85 dias</v>
          </cell>
          <cell r="F27">
            <v>38793.333333333336</v>
          </cell>
          <cell r="G27">
            <v>38793.333333333336</v>
          </cell>
          <cell r="H27">
            <v>38793.333333333336</v>
          </cell>
          <cell r="I27">
            <v>38806.729166666664</v>
          </cell>
          <cell r="J27">
            <v>38919.729166666664</v>
          </cell>
          <cell r="K27" t="str">
            <v>NA</v>
          </cell>
          <cell r="L27">
            <v>7.0000000000000007E-2</v>
          </cell>
          <cell r="M27">
            <v>1.63</v>
          </cell>
          <cell r="N27">
            <v>1.46</v>
          </cell>
          <cell r="O27">
            <v>90</v>
          </cell>
          <cell r="P27">
            <v>90</v>
          </cell>
          <cell r="Q27">
            <v>3</v>
          </cell>
          <cell r="S27" t="str">
            <v>EQUIPE MEC</v>
          </cell>
          <cell r="T27">
            <v>38919</v>
          </cell>
        </row>
        <row r="28">
          <cell r="B28" t="str">
            <v>BB.205.DB.01</v>
          </cell>
          <cell r="D28" t="str">
            <v>Desenho Básico (Arrajos Planta e Plano Diretor)</v>
          </cell>
          <cell r="E28" t="str">
            <v>72 dias</v>
          </cell>
          <cell r="F28">
            <v>38769.333333333336</v>
          </cell>
          <cell r="G28">
            <v>38835.333333333336</v>
          </cell>
          <cell r="H28">
            <v>38835.333333333336</v>
          </cell>
          <cell r="I28">
            <v>38786.729166666664</v>
          </cell>
          <cell r="J28">
            <v>38939.729166666664</v>
          </cell>
          <cell r="K28" t="str">
            <v>NA</v>
          </cell>
          <cell r="L28">
            <v>0.35</v>
          </cell>
          <cell r="M28">
            <v>8</v>
          </cell>
          <cell r="N28">
            <v>4.8</v>
          </cell>
          <cell r="O28">
            <v>60</v>
          </cell>
          <cell r="P28">
            <v>60</v>
          </cell>
          <cell r="Q28" t="str">
            <v>14II;16II</v>
          </cell>
          <cell r="R28" t="str">
            <v>27;40;471</v>
          </cell>
          <cell r="S28" t="str">
            <v>EQUIPE MEC[25%]</v>
          </cell>
          <cell r="T28">
            <v>38939</v>
          </cell>
        </row>
        <row r="29">
          <cell r="D29" t="str">
            <v>APROVAÇÃO EBX</v>
          </cell>
          <cell r="E29" t="str">
            <v>5 dias</v>
          </cell>
          <cell r="F29">
            <v>38807.333333333336</v>
          </cell>
          <cell r="G29">
            <v>38940.333333333336</v>
          </cell>
          <cell r="H29" t="str">
            <v>NA</v>
          </cell>
          <cell r="I29">
            <v>38814.729166666664</v>
          </cell>
          <cell r="J29">
            <v>38950.729166666664</v>
          </cell>
          <cell r="K29" t="str">
            <v>NA</v>
          </cell>
          <cell r="L29">
            <v>0</v>
          </cell>
          <cell r="M29">
            <v>0</v>
          </cell>
          <cell r="N29">
            <v>0</v>
          </cell>
          <cell r="O29">
            <v>0</v>
          </cell>
          <cell r="P29" t="str">
            <v>#ERRO</v>
          </cell>
          <cell r="Q29">
            <v>26</v>
          </cell>
          <cell r="T29">
            <v>38950</v>
          </cell>
        </row>
        <row r="30">
          <cell r="D30" t="str">
            <v>Especificação Técnica</v>
          </cell>
          <cell r="E30" t="str">
            <v>117 dias</v>
          </cell>
          <cell r="F30">
            <v>38762.333333333336</v>
          </cell>
          <cell r="G30">
            <v>38762.333333333336</v>
          </cell>
          <cell r="H30">
            <v>38762.333333333336</v>
          </cell>
          <cell r="I30">
            <v>38854.375</v>
          </cell>
          <cell r="J30">
            <v>38937.729166666664</v>
          </cell>
          <cell r="K30" t="str">
            <v>NA</v>
          </cell>
          <cell r="L30">
            <v>0.77</v>
          </cell>
          <cell r="M30">
            <v>17.63</v>
          </cell>
          <cell r="N30">
            <v>14.46</v>
          </cell>
          <cell r="O30">
            <v>82.06</v>
          </cell>
          <cell r="P30">
            <v>82.06</v>
          </cell>
          <cell r="T30">
            <v>38937</v>
          </cell>
        </row>
        <row r="31">
          <cell r="B31" t="str">
            <v>BB.205.ET.01</v>
          </cell>
          <cell r="D31" t="str">
            <v>Talhas e Pontes Rolantes</v>
          </cell>
          <cell r="E31" t="str">
            <v>70 dias</v>
          </cell>
          <cell r="F31">
            <v>38806.333333333336</v>
          </cell>
          <cell r="G31">
            <v>38835.333333333336</v>
          </cell>
          <cell r="H31">
            <v>38835.333333333336</v>
          </cell>
          <cell r="I31">
            <v>38854.729166666664</v>
          </cell>
          <cell r="J31">
            <v>38937.729166666664</v>
          </cell>
          <cell r="K31" t="str">
            <v>NA</v>
          </cell>
          <cell r="L31">
            <v>0.35</v>
          </cell>
          <cell r="M31">
            <v>8</v>
          </cell>
          <cell r="N31">
            <v>6.4</v>
          </cell>
          <cell r="O31">
            <v>80</v>
          </cell>
          <cell r="P31">
            <v>80</v>
          </cell>
          <cell r="Q31" t="str">
            <v>14II;16II</v>
          </cell>
          <cell r="S31" t="str">
            <v>EQUIPE MEC[57%]</v>
          </cell>
          <cell r="T31">
            <v>38937</v>
          </cell>
        </row>
        <row r="32">
          <cell r="B32" t="str">
            <v>BB.205.ET.02</v>
          </cell>
          <cell r="D32" t="str">
            <v>Caldeiraria</v>
          </cell>
          <cell r="E32" t="str">
            <v>68 dias</v>
          </cell>
          <cell r="F32">
            <v>38832.333333333336</v>
          </cell>
          <cell r="G32">
            <v>38835.333333333336</v>
          </cell>
          <cell r="H32">
            <v>38835.333333333336</v>
          </cell>
          <cell r="I32">
            <v>38854.729166666664</v>
          </cell>
          <cell r="J32">
            <v>38933.729166666664</v>
          </cell>
          <cell r="K32" t="str">
            <v>NA</v>
          </cell>
          <cell r="L32">
            <v>0.13</v>
          </cell>
          <cell r="M32">
            <v>3</v>
          </cell>
          <cell r="N32">
            <v>2.1</v>
          </cell>
          <cell r="O32">
            <v>70</v>
          </cell>
          <cell r="P32">
            <v>70</v>
          </cell>
          <cell r="Q32" t="str">
            <v>14II;16II</v>
          </cell>
          <cell r="R32" t="str">
            <v>99TI+10 dias;126TI+10 dias;220TI+10 dias;250TI+10 dias;347TI+10 dias;400TI+10 dias;191TI+10 dias;283TI+15 dias;170TI+30 dias</v>
          </cell>
          <cell r="S32" t="str">
            <v>EQUIPE MEC[22%]</v>
          </cell>
          <cell r="T32">
            <v>38933</v>
          </cell>
        </row>
        <row r="33">
          <cell r="B33" t="str">
            <v>BB.205.ET.03</v>
          </cell>
          <cell r="D33" t="str">
            <v>Pintura</v>
          </cell>
          <cell r="E33" t="str">
            <v>15 dias</v>
          </cell>
          <cell r="F33">
            <v>38762.333333333336</v>
          </cell>
          <cell r="G33">
            <v>38762.333333333336</v>
          </cell>
          <cell r="H33">
            <v>38762.333333333336</v>
          </cell>
          <cell r="I33">
            <v>38786.729166666664</v>
          </cell>
          <cell r="J33">
            <v>38785.729166666664</v>
          </cell>
          <cell r="K33" t="str">
            <v>NA</v>
          </cell>
          <cell r="L33">
            <v>0.11</v>
          </cell>
          <cell r="M33">
            <v>2.63</v>
          </cell>
          <cell r="N33">
            <v>2.36</v>
          </cell>
          <cell r="O33">
            <v>90</v>
          </cell>
          <cell r="P33">
            <v>90</v>
          </cell>
          <cell r="Q33">
            <v>3</v>
          </cell>
          <cell r="S33" t="str">
            <v>EQUIPE MEC</v>
          </cell>
          <cell r="T33">
            <v>38785</v>
          </cell>
        </row>
        <row r="34">
          <cell r="B34" t="str">
            <v>BB.205.ET.04</v>
          </cell>
          <cell r="D34" t="str">
            <v>Transportadores e Alimentadores de Correia</v>
          </cell>
          <cell r="E34" t="str">
            <v>94 dias</v>
          </cell>
          <cell r="F34">
            <v>38786.333333333336</v>
          </cell>
          <cell r="G34">
            <v>38786.333333333336</v>
          </cell>
          <cell r="H34">
            <v>38786.333333333336</v>
          </cell>
          <cell r="I34">
            <v>38812.729166666664</v>
          </cell>
          <cell r="J34">
            <v>38925.729166666664</v>
          </cell>
          <cell r="K34" t="str">
            <v>NA</v>
          </cell>
          <cell r="L34">
            <v>0.17</v>
          </cell>
          <cell r="M34">
            <v>4</v>
          </cell>
          <cell r="N34">
            <v>3.6</v>
          </cell>
          <cell r="O34">
            <v>90</v>
          </cell>
          <cell r="P34">
            <v>90</v>
          </cell>
          <cell r="Q34" t="str">
            <v>14II;16II</v>
          </cell>
          <cell r="R34" t="str">
            <v>74TI+45 dias</v>
          </cell>
          <cell r="S34" t="str">
            <v>EQUIPE MEC[19%]</v>
          </cell>
          <cell r="T34">
            <v>38925</v>
          </cell>
        </row>
        <row r="35">
          <cell r="B35" t="str">
            <v>BB.205.LE.01</v>
          </cell>
          <cell r="D35" t="str">
            <v>Lista De Equipamentos</v>
          </cell>
          <cell r="E35" t="str">
            <v>33 dias</v>
          </cell>
          <cell r="F35">
            <v>38793.333333333336</v>
          </cell>
          <cell r="G35">
            <v>38863.333333333336</v>
          </cell>
          <cell r="H35">
            <v>38863.333333333336</v>
          </cell>
          <cell r="I35">
            <v>38803.375</v>
          </cell>
          <cell r="J35">
            <v>38911.729166666664</v>
          </cell>
          <cell r="K35" t="str">
            <v>NA</v>
          </cell>
          <cell r="L35">
            <v>0.14000000000000001</v>
          </cell>
          <cell r="M35">
            <v>3.25</v>
          </cell>
          <cell r="N35">
            <v>2.93</v>
          </cell>
          <cell r="O35">
            <v>90</v>
          </cell>
          <cell r="P35">
            <v>90</v>
          </cell>
          <cell r="Q35" t="str">
            <v>14II;16II</v>
          </cell>
          <cell r="R35" t="str">
            <v>34II;36;584II</v>
          </cell>
          <cell r="S35" t="str">
            <v>EQUIPE MEC[9%]</v>
          </cell>
          <cell r="T35">
            <v>38911</v>
          </cell>
        </row>
        <row r="36">
          <cell r="B36" t="str">
            <v>BB.205.PQ.01</v>
          </cell>
          <cell r="D36" t="str">
            <v>Planilha De Quantitativos</v>
          </cell>
          <cell r="E36" t="str">
            <v>26 dias</v>
          </cell>
          <cell r="F36">
            <v>38804.333333333336</v>
          </cell>
          <cell r="G36">
            <v>38891.333333333336</v>
          </cell>
          <cell r="H36">
            <v>38891.333333333336</v>
          </cell>
          <cell r="I36">
            <v>38812.375</v>
          </cell>
          <cell r="J36">
            <v>38926.729166666664</v>
          </cell>
          <cell r="K36" t="str">
            <v>NA</v>
          </cell>
          <cell r="L36">
            <v>0.11</v>
          </cell>
          <cell r="M36">
            <v>2.63</v>
          </cell>
          <cell r="N36">
            <v>2.36</v>
          </cell>
          <cell r="O36">
            <v>90</v>
          </cell>
          <cell r="P36">
            <v>90</v>
          </cell>
          <cell r="Q36" t="str">
            <v>33II</v>
          </cell>
          <cell r="R36" t="str">
            <v>35II;36;461II;509II;577II</v>
          </cell>
          <cell r="S36" t="str">
            <v>EQUIPE MEC[19%]</v>
          </cell>
          <cell r="T36">
            <v>38926</v>
          </cell>
        </row>
        <row r="37">
          <cell r="B37" t="str">
            <v>BB.205.OI.01</v>
          </cell>
          <cell r="D37" t="str">
            <v>Orçamento De Investimentos</v>
          </cell>
          <cell r="E37" t="str">
            <v>9 dias</v>
          </cell>
          <cell r="F37">
            <v>38812.333333333336</v>
          </cell>
          <cell r="G37">
            <v>38891.333333333336</v>
          </cell>
          <cell r="H37">
            <v>38891.333333333336</v>
          </cell>
          <cell r="I37">
            <v>38824.375</v>
          </cell>
          <cell r="J37">
            <v>38903.729166666664</v>
          </cell>
          <cell r="K37" t="str">
            <v>NA</v>
          </cell>
          <cell r="L37">
            <v>0.68</v>
          </cell>
          <cell r="M37">
            <v>15.63</v>
          </cell>
          <cell r="N37">
            <v>14.06</v>
          </cell>
          <cell r="O37">
            <v>90</v>
          </cell>
          <cell r="P37">
            <v>90</v>
          </cell>
          <cell r="Q37" t="str">
            <v>34II</v>
          </cell>
          <cell r="S37" t="str">
            <v>EQUIPE MEC</v>
          </cell>
          <cell r="T37">
            <v>38903</v>
          </cell>
        </row>
        <row r="38">
          <cell r="B38" t="str">
            <v>BB.205.MD.02</v>
          </cell>
          <cell r="D38" t="str">
            <v>Memorial Descr. Montagem (Mec/Tub/Met/Ele/TSA)</v>
          </cell>
          <cell r="E38" t="str">
            <v>21 dias</v>
          </cell>
          <cell r="F38">
            <v>38824.333333333336</v>
          </cell>
          <cell r="G38">
            <v>38929.333333333336</v>
          </cell>
          <cell r="H38" t="str">
            <v>NA</v>
          </cell>
          <cell r="I38">
            <v>38832.375</v>
          </cell>
          <cell r="J38">
            <v>38959.729166666664</v>
          </cell>
          <cell r="K38" t="str">
            <v>NA</v>
          </cell>
          <cell r="L38">
            <v>0.2</v>
          </cell>
          <cell r="M38">
            <v>4.5</v>
          </cell>
          <cell r="N38">
            <v>0</v>
          </cell>
          <cell r="O38">
            <v>0</v>
          </cell>
          <cell r="P38">
            <v>0</v>
          </cell>
          <cell r="Q38" t="str">
            <v>33;34</v>
          </cell>
          <cell r="R38">
            <v>69</v>
          </cell>
          <cell r="S38" t="str">
            <v>EQUIPE MEC[33%]</v>
          </cell>
          <cell r="T38">
            <v>38959</v>
          </cell>
        </row>
        <row r="39">
          <cell r="D39" t="str">
            <v>Tubulação</v>
          </cell>
          <cell r="E39" t="str">
            <v>111 dias</v>
          </cell>
          <cell r="F39">
            <v>38793.375</v>
          </cell>
          <cell r="G39">
            <v>38794.333333333336</v>
          </cell>
          <cell r="H39">
            <v>38794.333333333336</v>
          </cell>
          <cell r="I39">
            <v>38868.729166666664</v>
          </cell>
          <cell r="J39">
            <v>38960.729166666664</v>
          </cell>
          <cell r="K39" t="str">
            <v>NA</v>
          </cell>
          <cell r="L39">
            <v>2.29</v>
          </cell>
          <cell r="M39">
            <v>52.38</v>
          </cell>
          <cell r="N39">
            <v>44.44</v>
          </cell>
          <cell r="O39">
            <v>84.84</v>
          </cell>
          <cell r="P39">
            <v>84.84</v>
          </cell>
          <cell r="T39">
            <v>38960</v>
          </cell>
        </row>
        <row r="40">
          <cell r="B40" t="str">
            <v>BH.205.CP.01</v>
          </cell>
          <cell r="D40" t="str">
            <v>Critério De Projeto</v>
          </cell>
          <cell r="E40" t="str">
            <v>80 dias</v>
          </cell>
          <cell r="F40">
            <v>38793.333333333336</v>
          </cell>
          <cell r="G40">
            <v>38794.333333333336</v>
          </cell>
          <cell r="H40">
            <v>38794.333333333336</v>
          </cell>
          <cell r="I40">
            <v>38812.729166666664</v>
          </cell>
          <cell r="J40">
            <v>38915.729166666664</v>
          </cell>
          <cell r="K40" t="str">
            <v>NA</v>
          </cell>
          <cell r="L40">
            <v>0.04</v>
          </cell>
          <cell r="M40">
            <v>0.88</v>
          </cell>
          <cell r="N40">
            <v>0.79</v>
          </cell>
          <cell r="O40">
            <v>90</v>
          </cell>
          <cell r="P40">
            <v>90</v>
          </cell>
          <cell r="Q40">
            <v>3</v>
          </cell>
          <cell r="S40" t="str">
            <v>EQUIPE TUB</v>
          </cell>
          <cell r="T40">
            <v>38915</v>
          </cell>
        </row>
        <row r="41">
          <cell r="B41" t="str">
            <v>BH.205.FE.01</v>
          </cell>
          <cell r="D41" t="str">
            <v>Fluxograma De Engenharia</v>
          </cell>
          <cell r="E41" t="str">
            <v>63 dias</v>
          </cell>
          <cell r="F41">
            <v>38812.333333333336</v>
          </cell>
          <cell r="G41">
            <v>38852.333333333336</v>
          </cell>
          <cell r="H41">
            <v>38852.333333333336</v>
          </cell>
          <cell r="I41">
            <v>38846.729166666664</v>
          </cell>
          <cell r="J41">
            <v>38940.729166666664</v>
          </cell>
          <cell r="K41" t="str">
            <v>NA</v>
          </cell>
          <cell r="L41">
            <v>0.94</v>
          </cell>
          <cell r="M41">
            <v>21.5</v>
          </cell>
          <cell r="N41">
            <v>19.350000000000001</v>
          </cell>
          <cell r="O41">
            <v>90</v>
          </cell>
          <cell r="P41">
            <v>90</v>
          </cell>
          <cell r="Q41" t="str">
            <v>14II</v>
          </cell>
          <cell r="R41" t="str">
            <v>63;42II;43II;59II;40;65;68;69;214II;244II;245II;252II;341II;342II;349II;395II;394II;403II;312II;311II;370II;371II;279II;278II;286II;428II;429II;438II;674II+131 dias</v>
          </cell>
          <cell r="S41" t="str">
            <v>EQUIPE TUB[83%]</v>
          </cell>
          <cell r="T41">
            <v>38940</v>
          </cell>
        </row>
        <row r="42">
          <cell r="B42" t="str">
            <v>BH.205.DB.01</v>
          </cell>
          <cell r="D42" t="str">
            <v>Desenho Básico - Rota Básica de Tubulação</v>
          </cell>
          <cell r="E42" t="str">
            <v>7 dias</v>
          </cell>
          <cell r="F42" t="str">
            <v>NA</v>
          </cell>
          <cell r="G42">
            <v>38945.333333333336</v>
          </cell>
          <cell r="H42" t="str">
            <v>NA</v>
          </cell>
          <cell r="I42" t="str">
            <v>NA</v>
          </cell>
          <cell r="J42">
            <v>38953.729166666664</v>
          </cell>
          <cell r="K42" t="str">
            <v>NA</v>
          </cell>
          <cell r="L42">
            <v>0.13</v>
          </cell>
          <cell r="M42">
            <v>3</v>
          </cell>
          <cell r="N42">
            <v>0</v>
          </cell>
          <cell r="O42">
            <v>0</v>
          </cell>
          <cell r="P42">
            <v>0</v>
          </cell>
          <cell r="Q42" t="str">
            <v>26;39</v>
          </cell>
          <cell r="R42" t="str">
            <v>41;60</v>
          </cell>
          <cell r="S42" t="str">
            <v>EQUIPE TUB</v>
          </cell>
          <cell r="T42">
            <v>38953</v>
          </cell>
        </row>
        <row r="43">
          <cell r="D43" t="str">
            <v>APROVAÇÃO EBX</v>
          </cell>
          <cell r="E43" t="str">
            <v>5 dias</v>
          </cell>
          <cell r="F43">
            <v>38846.333333333336</v>
          </cell>
          <cell r="G43">
            <v>38954.333333333336</v>
          </cell>
          <cell r="H43" t="str">
            <v>NA</v>
          </cell>
          <cell r="I43">
            <v>38853.729166666664</v>
          </cell>
          <cell r="J43">
            <v>38960.729166666664</v>
          </cell>
          <cell r="K43" t="str">
            <v>NA</v>
          </cell>
          <cell r="L43">
            <v>0</v>
          </cell>
          <cell r="M43">
            <v>0</v>
          </cell>
          <cell r="N43">
            <v>0</v>
          </cell>
          <cell r="O43">
            <v>0</v>
          </cell>
          <cell r="P43" t="str">
            <v>#ERRO</v>
          </cell>
          <cell r="Q43">
            <v>40</v>
          </cell>
          <cell r="T43">
            <v>38960</v>
          </cell>
        </row>
        <row r="44">
          <cell r="B44" t="str">
            <v>BH.205.ET.01</v>
          </cell>
          <cell r="D44" t="str">
            <v>Especificação Técnica - Bombas</v>
          </cell>
          <cell r="E44" t="str">
            <v>33 dias</v>
          </cell>
          <cell r="F44">
            <v>38846.333333333336</v>
          </cell>
          <cell r="G44">
            <v>38869.333333333336</v>
          </cell>
          <cell r="H44">
            <v>38869.333333333336</v>
          </cell>
          <cell r="I44">
            <v>38868.729166666664</v>
          </cell>
          <cell r="J44">
            <v>38917.729166666664</v>
          </cell>
          <cell r="K44" t="str">
            <v>NA</v>
          </cell>
          <cell r="L44">
            <v>0.91</v>
          </cell>
          <cell r="M44">
            <v>20.75</v>
          </cell>
          <cell r="N44">
            <v>18.68</v>
          </cell>
          <cell r="O44">
            <v>90</v>
          </cell>
          <cell r="P44">
            <v>90</v>
          </cell>
          <cell r="Q44" t="str">
            <v>39II</v>
          </cell>
          <cell r="R44" t="str">
            <v>72TI+45 dias</v>
          </cell>
          <cell r="S44" t="str">
            <v>EQUIPE TUB[155%]</v>
          </cell>
          <cell r="T44">
            <v>38917</v>
          </cell>
        </row>
        <row r="45">
          <cell r="B45" t="str">
            <v>BH.205.PQ.01</v>
          </cell>
          <cell r="D45" t="str">
            <v>Planilha De Quantitativos</v>
          </cell>
          <cell r="E45" t="str">
            <v>19 dias</v>
          </cell>
          <cell r="F45">
            <v>38862.333333333336</v>
          </cell>
          <cell r="G45">
            <v>38901.333333333336</v>
          </cell>
          <cell r="H45">
            <v>38901.333333333336</v>
          </cell>
          <cell r="I45">
            <v>38868.729166666664</v>
          </cell>
          <cell r="J45">
            <v>38925.729166666664</v>
          </cell>
          <cell r="K45" t="str">
            <v>NA</v>
          </cell>
          <cell r="L45">
            <v>0.27</v>
          </cell>
          <cell r="M45">
            <v>6.25</v>
          </cell>
          <cell r="N45">
            <v>5.63</v>
          </cell>
          <cell r="O45">
            <v>90</v>
          </cell>
          <cell r="P45">
            <v>90</v>
          </cell>
          <cell r="Q45" t="str">
            <v>39II</v>
          </cell>
          <cell r="S45" t="str">
            <v>EQUIPE TUB[21%]</v>
          </cell>
          <cell r="T45">
            <v>38925</v>
          </cell>
        </row>
        <row r="46">
          <cell r="D46" t="str">
            <v>Civil</v>
          </cell>
          <cell r="E46" t="str">
            <v>85 dias</v>
          </cell>
          <cell r="F46">
            <v>38789.333333333336</v>
          </cell>
          <cell r="G46">
            <v>38807.333333333336</v>
          </cell>
          <cell r="H46">
            <v>38807.333333333336</v>
          </cell>
          <cell r="I46">
            <v>38853.729166666664</v>
          </cell>
          <cell r="J46">
            <v>38933.729166666664</v>
          </cell>
          <cell r="K46" t="str">
            <v>NA</v>
          </cell>
          <cell r="L46">
            <v>0.97</v>
          </cell>
          <cell r="M46">
            <v>22.25</v>
          </cell>
          <cell r="N46">
            <v>20.64</v>
          </cell>
          <cell r="O46">
            <v>92.75</v>
          </cell>
          <cell r="P46">
            <v>92.75</v>
          </cell>
          <cell r="T46">
            <v>38933</v>
          </cell>
        </row>
        <row r="47">
          <cell r="B47" t="str">
            <v>BC.205.CP.01</v>
          </cell>
          <cell r="D47" t="str">
            <v>Critério De Projeto</v>
          </cell>
          <cell r="E47" t="str">
            <v>9 dias</v>
          </cell>
          <cell r="F47">
            <v>38806.333333333336</v>
          </cell>
          <cell r="G47">
            <v>38807.333333333336</v>
          </cell>
          <cell r="H47">
            <v>38807.333333333336</v>
          </cell>
          <cell r="I47">
            <v>38819.729166666664</v>
          </cell>
          <cell r="J47">
            <v>38819.729166666664</v>
          </cell>
          <cell r="K47" t="str">
            <v>NA</v>
          </cell>
          <cell r="L47">
            <v>0.08</v>
          </cell>
          <cell r="M47">
            <v>1.75</v>
          </cell>
          <cell r="N47">
            <v>1.58</v>
          </cell>
          <cell r="O47">
            <v>90</v>
          </cell>
          <cell r="P47">
            <v>90</v>
          </cell>
          <cell r="Q47">
            <v>3</v>
          </cell>
          <cell r="R47">
            <v>47</v>
          </cell>
          <cell r="S47" t="str">
            <v>EQUIPE CIV</v>
          </cell>
          <cell r="T47">
            <v>38819</v>
          </cell>
        </row>
        <row r="48">
          <cell r="B48" t="str">
            <v>BC.205.DB.01</v>
          </cell>
          <cell r="D48" t="str">
            <v>Desenho Básico - Locação De Sondagem</v>
          </cell>
          <cell r="E48" t="str">
            <v>63 dias</v>
          </cell>
          <cell r="F48">
            <v>38789.333333333336</v>
          </cell>
          <cell r="G48">
            <v>38835.333333333336</v>
          </cell>
          <cell r="H48">
            <v>38835.333333333336</v>
          </cell>
          <cell r="I48">
            <v>38796.729166666664</v>
          </cell>
          <cell r="J48">
            <v>38926.729166666664</v>
          </cell>
          <cell r="K48" t="str">
            <v>NA</v>
          </cell>
          <cell r="L48">
            <v>0.13</v>
          </cell>
          <cell r="M48">
            <v>3</v>
          </cell>
          <cell r="N48">
            <v>2.8</v>
          </cell>
          <cell r="O48">
            <v>93.33</v>
          </cell>
          <cell r="P48">
            <v>93.33</v>
          </cell>
          <cell r="Q48" t="str">
            <v>16II</v>
          </cell>
          <cell r="R48">
            <v>47</v>
          </cell>
          <cell r="S48" t="str">
            <v>EQUIPE CIV[16%]</v>
          </cell>
          <cell r="T48">
            <v>38926</v>
          </cell>
        </row>
        <row r="49">
          <cell r="D49" t="str">
            <v>APROVAÇÃO EBX</v>
          </cell>
          <cell r="E49" t="str">
            <v>5 dias</v>
          </cell>
          <cell r="F49">
            <v>38796.333333333336</v>
          </cell>
          <cell r="G49">
            <v>38929.333333333336</v>
          </cell>
          <cell r="H49" t="str">
            <v>NA</v>
          </cell>
          <cell r="I49">
            <v>38803.729166666664</v>
          </cell>
          <cell r="J49">
            <v>38933.729166666664</v>
          </cell>
          <cell r="K49" t="str">
            <v>NA</v>
          </cell>
          <cell r="L49">
            <v>0</v>
          </cell>
          <cell r="M49">
            <v>0</v>
          </cell>
          <cell r="N49">
            <v>0</v>
          </cell>
          <cell r="O49">
            <v>0</v>
          </cell>
          <cell r="P49" t="str">
            <v>#ERRO</v>
          </cell>
          <cell r="Q49" t="str">
            <v>45;46</v>
          </cell>
          <cell r="T49">
            <v>38933</v>
          </cell>
        </row>
        <row r="50">
          <cell r="D50" t="str">
            <v>Memorial Descritivo</v>
          </cell>
          <cell r="E50" t="str">
            <v>54 dias</v>
          </cell>
          <cell r="F50">
            <v>38813.333333333336</v>
          </cell>
          <cell r="G50">
            <v>38813.333333333336</v>
          </cell>
          <cell r="H50">
            <v>38813.333333333336</v>
          </cell>
          <cell r="I50">
            <v>38853.729166666664</v>
          </cell>
          <cell r="J50">
            <v>38896.729166666664</v>
          </cell>
          <cell r="K50" t="str">
            <v>NA</v>
          </cell>
          <cell r="L50">
            <v>0.13</v>
          </cell>
          <cell r="M50">
            <v>2.88</v>
          </cell>
          <cell r="N50">
            <v>2.59</v>
          </cell>
          <cell r="O50">
            <v>90</v>
          </cell>
          <cell r="P50">
            <v>90</v>
          </cell>
          <cell r="T50">
            <v>38896</v>
          </cell>
        </row>
        <row r="51">
          <cell r="B51" t="str">
            <v>BC.205.MD.01</v>
          </cell>
          <cell r="D51" t="str">
            <v>Terraplenagem</v>
          </cell>
          <cell r="E51" t="str">
            <v>25 dias</v>
          </cell>
          <cell r="F51">
            <v>38813.333333333336</v>
          </cell>
          <cell r="G51">
            <v>38813.333333333336</v>
          </cell>
          <cell r="H51">
            <v>38813.333333333336</v>
          </cell>
          <cell r="I51">
            <v>38819.729166666664</v>
          </cell>
          <cell r="J51">
            <v>38853.729166666664</v>
          </cell>
          <cell r="K51" t="str">
            <v>NA</v>
          </cell>
          <cell r="L51">
            <v>0.02</v>
          </cell>
          <cell r="M51">
            <v>0.5</v>
          </cell>
          <cell r="N51">
            <v>0.45</v>
          </cell>
          <cell r="O51">
            <v>90</v>
          </cell>
          <cell r="P51">
            <v>90</v>
          </cell>
          <cell r="Q51" t="str">
            <v>16II</v>
          </cell>
          <cell r="R51" t="str">
            <v>52;579II</v>
          </cell>
          <cell r="S51" t="str">
            <v>EQUIPE CIV[20%]</v>
          </cell>
          <cell r="T51">
            <v>38853</v>
          </cell>
        </row>
        <row r="52">
          <cell r="B52" t="str">
            <v>BC.205.MD.02</v>
          </cell>
          <cell r="D52" t="str">
            <v>Obras Civis - Concreto</v>
          </cell>
          <cell r="E52" t="str">
            <v>14 dias</v>
          </cell>
          <cell r="F52">
            <v>38847.333333333336</v>
          </cell>
          <cell r="G52">
            <v>38875.333333333336</v>
          </cell>
          <cell r="H52">
            <v>38875.333333333336</v>
          </cell>
          <cell r="I52">
            <v>38853.729166666664</v>
          </cell>
          <cell r="J52">
            <v>38896.729166666664</v>
          </cell>
          <cell r="K52" t="str">
            <v>NA</v>
          </cell>
          <cell r="L52">
            <v>0.1</v>
          </cell>
          <cell r="M52">
            <v>2.38</v>
          </cell>
          <cell r="N52">
            <v>2.14</v>
          </cell>
          <cell r="O52">
            <v>90</v>
          </cell>
          <cell r="P52">
            <v>90</v>
          </cell>
          <cell r="Q52" t="str">
            <v>16II</v>
          </cell>
          <cell r="R52" t="str">
            <v>53II</v>
          </cell>
          <cell r="S52" t="str">
            <v>EQUIPE CIV[36%]</v>
          </cell>
          <cell r="T52">
            <v>38896</v>
          </cell>
        </row>
        <row r="53">
          <cell r="D53" t="str">
            <v>Critério De Medição De Serviço</v>
          </cell>
          <cell r="E53" t="str">
            <v>54 dias</v>
          </cell>
          <cell r="F53">
            <v>38810.333333333336</v>
          </cell>
          <cell r="G53">
            <v>38835.333333333336</v>
          </cell>
          <cell r="H53">
            <v>38835.333333333336</v>
          </cell>
          <cell r="I53">
            <v>38853.729166666664</v>
          </cell>
          <cell r="J53">
            <v>38915.729166666664</v>
          </cell>
          <cell r="K53" t="str">
            <v>NA</v>
          </cell>
          <cell r="L53">
            <v>0.18</v>
          </cell>
          <cell r="M53">
            <v>4.13</v>
          </cell>
          <cell r="N53">
            <v>3.71</v>
          </cell>
          <cell r="O53">
            <v>90</v>
          </cell>
          <cell r="P53">
            <v>90</v>
          </cell>
          <cell r="T53">
            <v>38915</v>
          </cell>
        </row>
        <row r="54">
          <cell r="B54" t="str">
            <v>BC.205.CM.01</v>
          </cell>
          <cell r="D54" t="str">
            <v>Terraplenagem</v>
          </cell>
          <cell r="E54" t="str">
            <v>54 dias</v>
          </cell>
          <cell r="F54">
            <v>38810.333333333336</v>
          </cell>
          <cell r="G54">
            <v>38835.333333333336</v>
          </cell>
          <cell r="H54">
            <v>38835.333333333336</v>
          </cell>
          <cell r="I54">
            <v>38819.729166666664</v>
          </cell>
          <cell r="J54">
            <v>38915.729166666664</v>
          </cell>
          <cell r="K54" t="str">
            <v>NA</v>
          </cell>
          <cell r="L54">
            <v>0.08</v>
          </cell>
          <cell r="M54">
            <v>1.88</v>
          </cell>
          <cell r="N54">
            <v>1.69</v>
          </cell>
          <cell r="O54">
            <v>90</v>
          </cell>
          <cell r="P54">
            <v>90</v>
          </cell>
          <cell r="Q54">
            <v>49</v>
          </cell>
          <cell r="R54" t="str">
            <v>55II</v>
          </cell>
          <cell r="S54" t="str">
            <v>EQUIPE CIV[15%]</v>
          </cell>
          <cell r="T54">
            <v>38915</v>
          </cell>
        </row>
        <row r="55">
          <cell r="B55" t="str">
            <v>BC.205.CM.02</v>
          </cell>
          <cell r="D55" t="str">
            <v>Obras Civis - Concreto</v>
          </cell>
          <cell r="E55" t="str">
            <v>5 dias</v>
          </cell>
          <cell r="F55">
            <v>38842.333333333336</v>
          </cell>
          <cell r="G55">
            <v>38875.333333333336</v>
          </cell>
          <cell r="H55">
            <v>38875.333333333336</v>
          </cell>
          <cell r="I55">
            <v>38853.729166666664</v>
          </cell>
          <cell r="J55">
            <v>38881.729166666664</v>
          </cell>
          <cell r="K55" t="str">
            <v>NA</v>
          </cell>
          <cell r="L55">
            <v>0.1</v>
          </cell>
          <cell r="M55">
            <v>2.25</v>
          </cell>
          <cell r="N55">
            <v>2.0299999999999998</v>
          </cell>
          <cell r="O55">
            <v>90</v>
          </cell>
          <cell r="P55">
            <v>90</v>
          </cell>
          <cell r="Q55" t="str">
            <v>50II</v>
          </cell>
          <cell r="R55" t="str">
            <v>56II</v>
          </cell>
          <cell r="S55" t="str">
            <v>EQUIPE CIV</v>
          </cell>
          <cell r="T55">
            <v>38881</v>
          </cell>
        </row>
        <row r="56">
          <cell r="D56" t="str">
            <v>Planilha De Quantitativos</v>
          </cell>
          <cell r="E56" t="str">
            <v>39 dias</v>
          </cell>
          <cell r="F56">
            <v>38803.333333333336</v>
          </cell>
          <cell r="G56">
            <v>38875.333333333336</v>
          </cell>
          <cell r="H56">
            <v>38875.333333333336</v>
          </cell>
          <cell r="I56">
            <v>38819.729166666664</v>
          </cell>
          <cell r="J56">
            <v>38931.729166666664</v>
          </cell>
          <cell r="K56" t="str">
            <v>NA</v>
          </cell>
          <cell r="L56">
            <v>0.46</v>
          </cell>
          <cell r="M56">
            <v>10.5</v>
          </cell>
          <cell r="N56">
            <v>9.9600000000000009</v>
          </cell>
          <cell r="O56">
            <v>94.88</v>
          </cell>
          <cell r="P56">
            <v>94.88</v>
          </cell>
          <cell r="T56">
            <v>38931</v>
          </cell>
        </row>
        <row r="57">
          <cell r="B57" t="str">
            <v>BC.205.PQ.01</v>
          </cell>
          <cell r="D57" t="str">
            <v>Terraplenagem</v>
          </cell>
          <cell r="E57" t="str">
            <v>38 dias</v>
          </cell>
          <cell r="F57">
            <v>38804.333333333336</v>
          </cell>
          <cell r="G57">
            <v>38875.333333333336</v>
          </cell>
          <cell r="H57">
            <v>38875.333333333336</v>
          </cell>
          <cell r="I57">
            <v>38819.729166666664</v>
          </cell>
          <cell r="J57">
            <v>38930.729166666664</v>
          </cell>
          <cell r="K57" t="str">
            <v>NA</v>
          </cell>
          <cell r="L57">
            <v>0.21</v>
          </cell>
          <cell r="M57">
            <v>4.88</v>
          </cell>
          <cell r="N57">
            <v>4.46</v>
          </cell>
          <cell r="O57">
            <v>91.54</v>
          </cell>
          <cell r="P57">
            <v>91.54</v>
          </cell>
          <cell r="Q57" t="str">
            <v>52II</v>
          </cell>
          <cell r="R57" t="str">
            <v>579II</v>
          </cell>
          <cell r="S57" t="str">
            <v>EQUIPE CIV[40%]</v>
          </cell>
          <cell r="T57">
            <v>38930</v>
          </cell>
        </row>
        <row r="58">
          <cell r="B58" t="str">
            <v>BC.205.PQ.02</v>
          </cell>
          <cell r="D58" t="str">
            <v>Obras Civis - Concreto</v>
          </cell>
          <cell r="E58" t="str">
            <v>18 dias</v>
          </cell>
          <cell r="F58">
            <v>38803.333333333336</v>
          </cell>
          <cell r="G58">
            <v>38908.333333333336</v>
          </cell>
          <cell r="H58">
            <v>38908.333333333336</v>
          </cell>
          <cell r="I58">
            <v>38819.729166666664</v>
          </cell>
          <cell r="J58">
            <v>38931.729166666664</v>
          </cell>
          <cell r="K58" t="str">
            <v>NA</v>
          </cell>
          <cell r="L58">
            <v>0.25</v>
          </cell>
          <cell r="M58">
            <v>5.63</v>
          </cell>
          <cell r="N58">
            <v>5.5</v>
          </cell>
          <cell r="O58">
            <v>97.78</v>
          </cell>
          <cell r="P58">
            <v>97.78</v>
          </cell>
          <cell r="Q58" t="str">
            <v>53II</v>
          </cell>
          <cell r="S58" t="str">
            <v>EQUIPE CIV</v>
          </cell>
          <cell r="T58">
            <v>38931</v>
          </cell>
        </row>
        <row r="59">
          <cell r="D59" t="str">
            <v>Estrutura Metálica</v>
          </cell>
          <cell r="E59" t="str">
            <v>117 dias</v>
          </cell>
          <cell r="F59">
            <v>38786.333333333336</v>
          </cell>
          <cell r="G59">
            <v>38790.333333333336</v>
          </cell>
          <cell r="H59">
            <v>38790.333333333336</v>
          </cell>
          <cell r="I59">
            <v>38805.729166666664</v>
          </cell>
          <cell r="J59">
            <v>38964.729166666664</v>
          </cell>
          <cell r="K59" t="str">
            <v>NA</v>
          </cell>
          <cell r="L59">
            <v>0.51</v>
          </cell>
          <cell r="M59">
            <v>11.63</v>
          </cell>
          <cell r="N59">
            <v>4.28</v>
          </cell>
          <cell r="O59">
            <v>36.770000000000003</v>
          </cell>
          <cell r="P59">
            <v>36.770000000000003</v>
          </cell>
          <cell r="T59">
            <v>38964</v>
          </cell>
        </row>
        <row r="60">
          <cell r="B60" t="str">
            <v>BD.205.CP.01</v>
          </cell>
          <cell r="D60" t="str">
            <v>Critério De Projeto</v>
          </cell>
          <cell r="E60" t="str">
            <v>16 dias</v>
          </cell>
          <cell r="F60">
            <v>38786.333333333336</v>
          </cell>
          <cell r="G60">
            <v>38790.333333333336</v>
          </cell>
          <cell r="H60">
            <v>38790.333333333336</v>
          </cell>
          <cell r="I60">
            <v>38810.729166666664</v>
          </cell>
          <cell r="J60">
            <v>38811.729166666664</v>
          </cell>
          <cell r="K60" t="str">
            <v>NA</v>
          </cell>
          <cell r="L60">
            <v>0.19</v>
          </cell>
          <cell r="M60">
            <v>4.25</v>
          </cell>
          <cell r="N60">
            <v>3.83</v>
          </cell>
          <cell r="O60">
            <v>90</v>
          </cell>
          <cell r="P60">
            <v>90</v>
          </cell>
          <cell r="Q60">
            <v>3</v>
          </cell>
          <cell r="S60" t="str">
            <v>EQUIPE MET</v>
          </cell>
          <cell r="T60">
            <v>38811</v>
          </cell>
        </row>
        <row r="61">
          <cell r="B61" t="str">
            <v>BD.205.PQ.01</v>
          </cell>
          <cell r="D61" t="str">
            <v>Planilha De Quantitativos</v>
          </cell>
          <cell r="E61" t="str">
            <v>2 dias</v>
          </cell>
          <cell r="F61">
            <v>38804.333333333336</v>
          </cell>
          <cell r="G61">
            <v>38925.333333333336</v>
          </cell>
          <cell r="H61">
            <v>38925.333333333336</v>
          </cell>
          <cell r="I61">
            <v>38805.729166666664</v>
          </cell>
          <cell r="J61">
            <v>38926.729166666664</v>
          </cell>
          <cell r="K61" t="str">
            <v>NA</v>
          </cell>
          <cell r="L61">
            <v>0.02</v>
          </cell>
          <cell r="M61">
            <v>0.5</v>
          </cell>
          <cell r="N61">
            <v>0.45</v>
          </cell>
          <cell r="O61">
            <v>90</v>
          </cell>
          <cell r="P61">
            <v>90</v>
          </cell>
          <cell r="Q61" t="str">
            <v>14II;16II;39II</v>
          </cell>
          <cell r="S61" t="str">
            <v>EQUIPE MET</v>
          </cell>
          <cell r="T61">
            <v>38926</v>
          </cell>
        </row>
        <row r="62">
          <cell r="B62" t="str">
            <v>BD.205.MC.01</v>
          </cell>
          <cell r="D62" t="str">
            <v>Memória De Cálculo - Pipe Rack</v>
          </cell>
          <cell r="E62" t="str">
            <v>7 dias</v>
          </cell>
          <cell r="F62">
            <v>38793.333333333336</v>
          </cell>
          <cell r="G62">
            <v>38954.333333333336</v>
          </cell>
          <cell r="H62" t="str">
            <v>NA</v>
          </cell>
          <cell r="I62">
            <v>38804.729166666664</v>
          </cell>
          <cell r="J62">
            <v>38964.729166666664</v>
          </cell>
          <cell r="K62" t="str">
            <v>NA</v>
          </cell>
          <cell r="L62">
            <v>0.3</v>
          </cell>
          <cell r="M62">
            <v>6.88</v>
          </cell>
          <cell r="N62">
            <v>0</v>
          </cell>
          <cell r="O62">
            <v>0</v>
          </cell>
          <cell r="P62">
            <v>0</v>
          </cell>
          <cell r="Q62">
            <v>40</v>
          </cell>
          <cell r="R62" t="str">
            <v>81;79</v>
          </cell>
          <cell r="S62" t="str">
            <v>EQUIPE MET</v>
          </cell>
          <cell r="T62">
            <v>38964</v>
          </cell>
        </row>
        <row r="63">
          <cell r="D63" t="str">
            <v>Instrumentação</v>
          </cell>
          <cell r="E63" t="str">
            <v>123 dias</v>
          </cell>
          <cell r="F63">
            <v>38793.333333333336</v>
          </cell>
          <cell r="G63">
            <v>38792.333333333336</v>
          </cell>
          <cell r="H63">
            <v>38792.333333333336</v>
          </cell>
          <cell r="I63">
            <v>38867.729166666664</v>
          </cell>
          <cell r="J63">
            <v>38978.729166666664</v>
          </cell>
          <cell r="K63" t="str">
            <v>NA</v>
          </cell>
          <cell r="L63">
            <v>1.49</v>
          </cell>
          <cell r="M63">
            <v>34.130000000000003</v>
          </cell>
          <cell r="N63">
            <v>1.8</v>
          </cell>
          <cell r="O63">
            <v>5.27</v>
          </cell>
          <cell r="P63">
            <v>5.27</v>
          </cell>
          <cell r="T63">
            <v>38978</v>
          </cell>
        </row>
        <row r="64">
          <cell r="B64" t="str">
            <v>BT.205.CP.01</v>
          </cell>
          <cell r="D64" t="str">
            <v>Critério De Projeto</v>
          </cell>
          <cell r="E64" t="str">
            <v>5 dias</v>
          </cell>
          <cell r="F64">
            <v>38793.333333333336</v>
          </cell>
          <cell r="G64">
            <v>38792.333333333336</v>
          </cell>
          <cell r="H64">
            <v>38792.333333333336</v>
          </cell>
          <cell r="I64">
            <v>38803.729166666664</v>
          </cell>
          <cell r="J64">
            <v>38798.729166666664</v>
          </cell>
          <cell r="K64" t="str">
            <v>NA</v>
          </cell>
          <cell r="L64">
            <v>0.09</v>
          </cell>
          <cell r="M64">
            <v>2</v>
          </cell>
          <cell r="N64">
            <v>1.8</v>
          </cell>
          <cell r="O64">
            <v>90</v>
          </cell>
          <cell r="P64">
            <v>90</v>
          </cell>
          <cell r="Q64" t="str">
            <v>3II</v>
          </cell>
          <cell r="S64" t="str">
            <v>EQUIPE TSA</v>
          </cell>
          <cell r="T64">
            <v>38798</v>
          </cell>
        </row>
        <row r="65">
          <cell r="B65" t="str">
            <v>BT.205.LE.01</v>
          </cell>
          <cell r="D65" t="str">
            <v>Lista De Instrumentos</v>
          </cell>
          <cell r="E65" t="str">
            <v>4 dias</v>
          </cell>
          <cell r="F65">
            <v>38846.333333333336</v>
          </cell>
          <cell r="G65">
            <v>38945.333333333336</v>
          </cell>
          <cell r="H65" t="str">
            <v>NA</v>
          </cell>
          <cell r="I65">
            <v>38852.729166666664</v>
          </cell>
          <cell r="J65">
            <v>38950.729166666664</v>
          </cell>
          <cell r="K65" t="str">
            <v>NA</v>
          </cell>
          <cell r="L65">
            <v>0.11</v>
          </cell>
          <cell r="M65">
            <v>2.5</v>
          </cell>
          <cell r="N65">
            <v>0</v>
          </cell>
          <cell r="O65">
            <v>0</v>
          </cell>
          <cell r="P65">
            <v>0</v>
          </cell>
          <cell r="Q65">
            <v>39</v>
          </cell>
          <cell r="R65" t="str">
            <v>64II;67;83</v>
          </cell>
          <cell r="S65" t="str">
            <v>EQUIPE TSA</v>
          </cell>
          <cell r="T65">
            <v>38950</v>
          </cell>
        </row>
        <row r="66">
          <cell r="B66" t="str">
            <v>BT.205.PQ.01</v>
          </cell>
          <cell r="D66" t="str">
            <v>Planilha De Quantitativos</v>
          </cell>
          <cell r="E66" t="str">
            <v>4 dias</v>
          </cell>
          <cell r="F66">
            <v>38861.333333333336</v>
          </cell>
          <cell r="G66">
            <v>38945.333333333336</v>
          </cell>
          <cell r="H66" t="str">
            <v>NA</v>
          </cell>
          <cell r="I66">
            <v>38867.729166666664</v>
          </cell>
          <cell r="J66">
            <v>38950.729166666664</v>
          </cell>
          <cell r="K66" t="str">
            <v>NA</v>
          </cell>
          <cell r="L66">
            <v>0.05</v>
          </cell>
          <cell r="M66">
            <v>1.25</v>
          </cell>
          <cell r="N66">
            <v>0</v>
          </cell>
          <cell r="O66">
            <v>0</v>
          </cell>
          <cell r="P66">
            <v>0</v>
          </cell>
          <cell r="Q66" t="str">
            <v>63II</v>
          </cell>
          <cell r="S66" t="str">
            <v>EQUIPE TSA</v>
          </cell>
          <cell r="T66">
            <v>38950</v>
          </cell>
        </row>
        <row r="67">
          <cell r="B67" t="str">
            <v>BT.205.DB.01</v>
          </cell>
          <cell r="D67" t="str">
            <v>Desenho Básico - Conf. Sistema Automação</v>
          </cell>
          <cell r="E67" t="str">
            <v>7 dias</v>
          </cell>
          <cell r="F67" t="str">
            <v>NA</v>
          </cell>
          <cell r="G67">
            <v>38945.333333333336</v>
          </cell>
          <cell r="H67" t="str">
            <v>NA</v>
          </cell>
          <cell r="I67" t="str">
            <v>NA</v>
          </cell>
          <cell r="J67">
            <v>38953.729166666664</v>
          </cell>
          <cell r="K67" t="str">
            <v>NA</v>
          </cell>
          <cell r="L67">
            <v>0.09</v>
          </cell>
          <cell r="M67">
            <v>2</v>
          </cell>
          <cell r="N67">
            <v>0</v>
          </cell>
          <cell r="O67">
            <v>0</v>
          </cell>
          <cell r="P67">
            <v>0</v>
          </cell>
          <cell r="Q67">
            <v>39</v>
          </cell>
          <cell r="R67">
            <v>83</v>
          </cell>
          <cell r="S67" t="str">
            <v>EQUIPE TSA</v>
          </cell>
          <cell r="T67">
            <v>38953</v>
          </cell>
        </row>
        <row r="68">
          <cell r="B68" t="str">
            <v>BT.205.ET.01</v>
          </cell>
          <cell r="D68" t="str">
            <v>Espec. Técnica - Instrumentos/ Equip. Automação</v>
          </cell>
          <cell r="E68" t="str">
            <v>6 dias</v>
          </cell>
          <cell r="F68" t="str">
            <v>NA</v>
          </cell>
          <cell r="G68">
            <v>38971.333333333336</v>
          </cell>
          <cell r="H68" t="str">
            <v>NA</v>
          </cell>
          <cell r="I68" t="str">
            <v>NA</v>
          </cell>
          <cell r="J68">
            <v>38978.729166666664</v>
          </cell>
          <cell r="K68" t="str">
            <v>NA</v>
          </cell>
          <cell r="L68">
            <v>0.11</v>
          </cell>
          <cell r="M68">
            <v>2.5</v>
          </cell>
          <cell r="N68">
            <v>0</v>
          </cell>
          <cell r="O68">
            <v>0</v>
          </cell>
          <cell r="P68">
            <v>0</v>
          </cell>
          <cell r="Q68" t="str">
            <v>67TT</v>
          </cell>
          <cell r="S68" t="str">
            <v>EQUIPE TSA</v>
          </cell>
          <cell r="T68">
            <v>38978</v>
          </cell>
        </row>
        <row r="69">
          <cell r="B69" t="str">
            <v>BT.205.FD.01</v>
          </cell>
          <cell r="D69" t="str">
            <v>Folha De Dados</v>
          </cell>
          <cell r="E69" t="str">
            <v>18 dias</v>
          </cell>
          <cell r="F69" t="str">
            <v>NA</v>
          </cell>
          <cell r="G69">
            <v>38951.333333333336</v>
          </cell>
          <cell r="H69" t="str">
            <v>NA</v>
          </cell>
          <cell r="I69" t="str">
            <v>NA</v>
          </cell>
          <cell r="J69">
            <v>38978.729166666664</v>
          </cell>
          <cell r="K69" t="str">
            <v>NA</v>
          </cell>
          <cell r="L69">
            <v>0.52</v>
          </cell>
          <cell r="M69">
            <v>12</v>
          </cell>
          <cell r="N69">
            <v>0</v>
          </cell>
          <cell r="O69">
            <v>0</v>
          </cell>
          <cell r="P69">
            <v>0</v>
          </cell>
          <cell r="Q69">
            <v>63</v>
          </cell>
          <cell r="R69" t="str">
            <v>66TT</v>
          </cell>
          <cell r="S69" t="str">
            <v>EQUIPE TSA</v>
          </cell>
          <cell r="T69">
            <v>38978</v>
          </cell>
        </row>
        <row r="70">
          <cell r="B70" t="str">
            <v>BT.205.ES.01</v>
          </cell>
          <cell r="D70" t="str">
            <v>Relação De Entradas/ Saídas</v>
          </cell>
          <cell r="E70" t="str">
            <v>20 dias</v>
          </cell>
          <cell r="F70" t="str">
            <v>NA</v>
          </cell>
          <cell r="G70">
            <v>38945.333333333336</v>
          </cell>
          <cell r="H70" t="str">
            <v>NA</v>
          </cell>
          <cell r="I70" t="str">
            <v>NA</v>
          </cell>
          <cell r="J70">
            <v>38974.729166666664</v>
          </cell>
          <cell r="K70" t="str">
            <v>NA</v>
          </cell>
          <cell r="L70">
            <v>0.44</v>
          </cell>
          <cell r="M70">
            <v>10</v>
          </cell>
          <cell r="N70">
            <v>0</v>
          </cell>
          <cell r="O70">
            <v>0</v>
          </cell>
          <cell r="P70">
            <v>0</v>
          </cell>
          <cell r="Q70">
            <v>39</v>
          </cell>
          <cell r="R70">
            <v>83</v>
          </cell>
          <cell r="S70" t="str">
            <v>EQUIPE TSA[125%]</v>
          </cell>
          <cell r="T70">
            <v>38974</v>
          </cell>
        </row>
        <row r="71">
          <cell r="B71" t="str">
            <v>BT.205.MD.01</v>
          </cell>
          <cell r="D71" t="str">
            <v>Memorial Descritivo</v>
          </cell>
          <cell r="E71" t="str">
            <v>7 dias</v>
          </cell>
          <cell r="F71">
            <v>38852.333333333336</v>
          </cell>
          <cell r="G71">
            <v>38960.333333333336</v>
          </cell>
          <cell r="H71" t="str">
            <v>NA</v>
          </cell>
          <cell r="I71">
            <v>38861.729166666664</v>
          </cell>
          <cell r="J71">
            <v>38972.729166666664</v>
          </cell>
          <cell r="K71" t="str">
            <v>NA</v>
          </cell>
          <cell r="L71">
            <v>0.08</v>
          </cell>
          <cell r="M71">
            <v>1.88</v>
          </cell>
          <cell r="N71">
            <v>0</v>
          </cell>
          <cell r="O71">
            <v>0</v>
          </cell>
          <cell r="P71">
            <v>0</v>
          </cell>
          <cell r="Q71" t="str">
            <v>36;39</v>
          </cell>
          <cell r="S71" t="str">
            <v>EQUIPE TSA</v>
          </cell>
          <cell r="T71">
            <v>38972</v>
          </cell>
        </row>
        <row r="72">
          <cell r="D72" t="str">
            <v>Projeto Detalhado</v>
          </cell>
          <cell r="E72" t="str">
            <v>105 dias</v>
          </cell>
          <cell r="F72">
            <v>38845.375</v>
          </cell>
          <cell r="G72">
            <v>38866.333333333336</v>
          </cell>
          <cell r="H72">
            <v>38866.333333333336</v>
          </cell>
          <cell r="I72">
            <v>38953.729166666664</v>
          </cell>
          <cell r="J72">
            <v>39022.729166666664</v>
          </cell>
          <cell r="K72" t="str">
            <v>NA</v>
          </cell>
          <cell r="L72">
            <v>5.51</v>
          </cell>
          <cell r="M72">
            <v>126.13</v>
          </cell>
          <cell r="N72">
            <v>5.88</v>
          </cell>
          <cell r="O72">
            <v>4.66</v>
          </cell>
          <cell r="P72">
            <v>4.66</v>
          </cell>
          <cell r="T72">
            <v>39022</v>
          </cell>
        </row>
        <row r="73">
          <cell r="D73" t="str">
            <v>Tubulação</v>
          </cell>
          <cell r="E73" t="str">
            <v>8 dias</v>
          </cell>
          <cell r="F73">
            <v>38911.333333333336</v>
          </cell>
          <cell r="G73">
            <v>38987.333333333336</v>
          </cell>
          <cell r="H73" t="str">
            <v>NA</v>
          </cell>
          <cell r="I73">
            <v>38923.729166666664</v>
          </cell>
          <cell r="J73">
            <v>38996.729166666664</v>
          </cell>
          <cell r="K73" t="str">
            <v>NA</v>
          </cell>
          <cell r="L73">
            <v>0.31</v>
          </cell>
          <cell r="M73">
            <v>7</v>
          </cell>
          <cell r="N73">
            <v>0</v>
          </cell>
          <cell r="O73">
            <v>0</v>
          </cell>
          <cell r="P73">
            <v>0</v>
          </cell>
          <cell r="T73">
            <v>38996</v>
          </cell>
        </row>
        <row r="74">
          <cell r="B74" t="str">
            <v>DH.205.RT.01</v>
          </cell>
          <cell r="D74" t="str">
            <v>Relatório Técnico - Proposta Técnica Bombas</v>
          </cell>
          <cell r="E74" t="str">
            <v>8 dias</v>
          </cell>
          <cell r="F74">
            <v>38911.333333333336</v>
          </cell>
          <cell r="G74">
            <v>38987.333333333336</v>
          </cell>
          <cell r="H74" t="str">
            <v>NA</v>
          </cell>
          <cell r="I74">
            <v>38923.729166666664</v>
          </cell>
          <cell r="J74">
            <v>38996.729166666664</v>
          </cell>
          <cell r="K74" t="str">
            <v>NA</v>
          </cell>
          <cell r="L74">
            <v>0.31</v>
          </cell>
          <cell r="M74">
            <v>7</v>
          </cell>
          <cell r="N74">
            <v>0</v>
          </cell>
          <cell r="O74">
            <v>0</v>
          </cell>
          <cell r="P74">
            <v>0</v>
          </cell>
          <cell r="Q74" t="str">
            <v>42TI+45 dias</v>
          </cell>
          <cell r="S74" t="str">
            <v>EQUIPE TUB</v>
          </cell>
          <cell r="T74">
            <v>38996</v>
          </cell>
        </row>
        <row r="75">
          <cell r="D75" t="str">
            <v>Civil</v>
          </cell>
          <cell r="E75" t="str">
            <v>105 dias</v>
          </cell>
          <cell r="F75">
            <v>38845.333333333336</v>
          </cell>
          <cell r="G75">
            <v>38866.333333333336</v>
          </cell>
          <cell r="H75">
            <v>38866.333333333336</v>
          </cell>
          <cell r="I75">
            <v>38894.729166666664</v>
          </cell>
          <cell r="J75">
            <v>39022.729166666664</v>
          </cell>
          <cell r="K75" t="str">
            <v>NA</v>
          </cell>
          <cell r="L75">
            <v>1.26</v>
          </cell>
          <cell r="M75">
            <v>28.88</v>
          </cell>
          <cell r="N75">
            <v>5.88</v>
          </cell>
          <cell r="O75">
            <v>20.350000000000001</v>
          </cell>
          <cell r="P75">
            <v>20.350000000000001</v>
          </cell>
          <cell r="T75">
            <v>39022</v>
          </cell>
        </row>
        <row r="76">
          <cell r="B76" t="str">
            <v>DC.205.DD.01</v>
          </cell>
          <cell r="D76" t="str">
            <v>Desenho De Detalhamento - Transportadores</v>
          </cell>
          <cell r="E76" t="str">
            <v>18 dias</v>
          </cell>
          <cell r="F76">
            <v>38866.333333333336</v>
          </cell>
          <cell r="G76">
            <v>38995.333333333336</v>
          </cell>
          <cell r="H76" t="str">
            <v>NA</v>
          </cell>
          <cell r="I76">
            <v>38894.729166666664</v>
          </cell>
          <cell r="J76">
            <v>39022.729166666664</v>
          </cell>
          <cell r="K76" t="str">
            <v>NA</v>
          </cell>
          <cell r="L76">
            <v>0.61</v>
          </cell>
          <cell r="M76">
            <v>14</v>
          </cell>
          <cell r="N76">
            <v>0</v>
          </cell>
          <cell r="O76">
            <v>0</v>
          </cell>
          <cell r="P76">
            <v>0</v>
          </cell>
          <cell r="Q76" t="str">
            <v>32TI+45 dias</v>
          </cell>
          <cell r="S76" t="str">
            <v>EQUIPE CIV</v>
          </cell>
          <cell r="T76">
            <v>39022</v>
          </cell>
        </row>
        <row r="77">
          <cell r="B77" t="str">
            <v>DC.205.NS.01</v>
          </cell>
          <cell r="D77" t="str">
            <v>Notas De Serviço - Terraplenagem</v>
          </cell>
          <cell r="E77" t="str">
            <v>15 dias</v>
          </cell>
          <cell r="F77">
            <v>38845.333333333336</v>
          </cell>
          <cell r="G77">
            <v>38918.333333333336</v>
          </cell>
          <cell r="H77" t="str">
            <v>NA</v>
          </cell>
          <cell r="I77">
            <v>38862.729166666664</v>
          </cell>
          <cell r="J77">
            <v>38938.729166666664</v>
          </cell>
          <cell r="K77" t="str">
            <v>NA</v>
          </cell>
          <cell r="L77">
            <v>0.22</v>
          </cell>
          <cell r="M77">
            <v>5</v>
          </cell>
          <cell r="N77">
            <v>0</v>
          </cell>
          <cell r="O77">
            <v>0</v>
          </cell>
          <cell r="P77">
            <v>0</v>
          </cell>
          <cell r="Q77" t="str">
            <v>16;579II</v>
          </cell>
          <cell r="S77" t="str">
            <v>EQUIPE CIV</v>
          </cell>
          <cell r="T77">
            <v>38938</v>
          </cell>
        </row>
        <row r="78">
          <cell r="B78" t="str">
            <v>DC.205.ET.01</v>
          </cell>
          <cell r="D78" t="str">
            <v>Especificação Técnica - Terraplenagem</v>
          </cell>
          <cell r="E78" t="str">
            <v>10 dias</v>
          </cell>
          <cell r="F78">
            <v>38852.333333333336</v>
          </cell>
          <cell r="G78">
            <v>38866.333333333336</v>
          </cell>
          <cell r="H78">
            <v>38866.333333333336</v>
          </cell>
          <cell r="I78">
            <v>38866.729166666664</v>
          </cell>
          <cell r="J78">
            <v>38877.729166666664</v>
          </cell>
          <cell r="K78">
            <v>38877.729166666664</v>
          </cell>
          <cell r="L78">
            <v>0.26</v>
          </cell>
          <cell r="M78">
            <v>5.88</v>
          </cell>
          <cell r="N78">
            <v>5.88</v>
          </cell>
          <cell r="O78">
            <v>100</v>
          </cell>
          <cell r="P78">
            <v>100</v>
          </cell>
          <cell r="Q78" t="str">
            <v>16II</v>
          </cell>
          <cell r="S78" t="str">
            <v>EQUIPE CIV</v>
          </cell>
          <cell r="T78">
            <v>38877</v>
          </cell>
        </row>
        <row r="79">
          <cell r="B79" t="str">
            <v>DC.205.MC.01</v>
          </cell>
          <cell r="D79" t="str">
            <v>Memória De Cálculo - Drenagem Pluvial</v>
          </cell>
          <cell r="E79" t="str">
            <v>2 dias</v>
          </cell>
          <cell r="F79">
            <v>38866.333333333336</v>
          </cell>
          <cell r="G79">
            <v>38951.333333333336</v>
          </cell>
          <cell r="H79" t="str">
            <v>NA</v>
          </cell>
          <cell r="I79">
            <v>38868.729166666664</v>
          </cell>
          <cell r="J79">
            <v>38952.729166666664</v>
          </cell>
          <cell r="K79" t="str">
            <v>NA</v>
          </cell>
          <cell r="L79">
            <v>0.17</v>
          </cell>
          <cell r="M79">
            <v>4</v>
          </cell>
          <cell r="N79">
            <v>0</v>
          </cell>
          <cell r="O79">
            <v>0</v>
          </cell>
          <cell r="P79">
            <v>0</v>
          </cell>
          <cell r="Q79">
            <v>690</v>
          </cell>
          <cell r="S79" t="str">
            <v>EQUIPE CIV</v>
          </cell>
          <cell r="T79">
            <v>38952</v>
          </cell>
        </row>
        <row r="80">
          <cell r="D80" t="str">
            <v>Estrutura Metálica</v>
          </cell>
          <cell r="E80" t="str">
            <v>12 dias</v>
          </cell>
          <cell r="F80">
            <v>38903.333333333336</v>
          </cell>
          <cell r="G80">
            <v>38965.333333333336</v>
          </cell>
          <cell r="H80" t="str">
            <v>NA</v>
          </cell>
          <cell r="I80">
            <v>38922.729166666664</v>
          </cell>
          <cell r="J80">
            <v>38982.729166666664</v>
          </cell>
          <cell r="K80" t="str">
            <v>NA</v>
          </cell>
          <cell r="L80">
            <v>0.99</v>
          </cell>
          <cell r="M80">
            <v>22.75</v>
          </cell>
          <cell r="N80">
            <v>0</v>
          </cell>
          <cell r="O80">
            <v>0</v>
          </cell>
          <cell r="P80">
            <v>0</v>
          </cell>
          <cell r="T80">
            <v>38982</v>
          </cell>
        </row>
        <row r="81">
          <cell r="B81" t="str">
            <v>DD.205.DP.01</v>
          </cell>
          <cell r="D81" t="str">
            <v>Desenho De Projeto - Pipe Rack</v>
          </cell>
          <cell r="E81" t="str">
            <v>12 dias</v>
          </cell>
          <cell r="F81">
            <v>38903.333333333336</v>
          </cell>
          <cell r="G81">
            <v>38965.333333333336</v>
          </cell>
          <cell r="H81" t="str">
            <v>NA</v>
          </cell>
          <cell r="I81">
            <v>38919.729166666664</v>
          </cell>
          <cell r="J81">
            <v>38982.729166666664</v>
          </cell>
          <cell r="K81" t="str">
            <v>NA</v>
          </cell>
          <cell r="L81">
            <v>0.44</v>
          </cell>
          <cell r="M81">
            <v>10</v>
          </cell>
          <cell r="N81">
            <v>0</v>
          </cell>
          <cell r="O81">
            <v>0</v>
          </cell>
          <cell r="P81">
            <v>0</v>
          </cell>
          <cell r="Q81">
            <v>60</v>
          </cell>
          <cell r="R81" t="str">
            <v>80TT</v>
          </cell>
          <cell r="S81" t="str">
            <v>EQUIPE MET</v>
          </cell>
          <cell r="T81">
            <v>38982</v>
          </cell>
        </row>
        <row r="82">
          <cell r="B82" t="str">
            <v>DD.205.LM.01</v>
          </cell>
          <cell r="D82" t="str">
            <v>Lista De Materiais - Pipe Rack</v>
          </cell>
          <cell r="E82" t="str">
            <v>1 dia</v>
          </cell>
          <cell r="F82">
            <v>38919.333333333336</v>
          </cell>
          <cell r="G82">
            <v>38982.333333333336</v>
          </cell>
          <cell r="H82" t="str">
            <v>NA</v>
          </cell>
          <cell r="I82">
            <v>38922.729166666664</v>
          </cell>
          <cell r="J82">
            <v>38982.729166666664</v>
          </cell>
          <cell r="K82" t="str">
            <v>NA</v>
          </cell>
          <cell r="L82">
            <v>0.01</v>
          </cell>
          <cell r="M82">
            <v>0.25</v>
          </cell>
          <cell r="N82">
            <v>0</v>
          </cell>
          <cell r="O82">
            <v>0</v>
          </cell>
          <cell r="P82">
            <v>0</v>
          </cell>
          <cell r="Q82" t="str">
            <v>79TT</v>
          </cell>
          <cell r="S82" t="str">
            <v>EQUIPE MET</v>
          </cell>
          <cell r="T82">
            <v>38982</v>
          </cell>
        </row>
        <row r="83">
          <cell r="B83" t="str">
            <v>DD.205.MC.01</v>
          </cell>
          <cell r="D83" t="str">
            <v>Memória De Cálculo - Pipe Rack</v>
          </cell>
          <cell r="E83" t="str">
            <v>12 dias</v>
          </cell>
          <cell r="F83">
            <v>38903.333333333336</v>
          </cell>
          <cell r="G83">
            <v>38965.333333333336</v>
          </cell>
          <cell r="H83" t="str">
            <v>NA</v>
          </cell>
          <cell r="I83">
            <v>38919.729166666664</v>
          </cell>
          <cell r="J83">
            <v>38982.729166666664</v>
          </cell>
          <cell r="K83" t="str">
            <v>NA</v>
          </cell>
          <cell r="L83">
            <v>0.55000000000000004</v>
          </cell>
          <cell r="M83">
            <v>12.5</v>
          </cell>
          <cell r="N83">
            <v>0</v>
          </cell>
          <cell r="O83">
            <v>0</v>
          </cell>
          <cell r="P83">
            <v>0</v>
          </cell>
          <cell r="Q83">
            <v>60</v>
          </cell>
          <cell r="S83" t="str">
            <v>EQUIPE MET</v>
          </cell>
          <cell r="T83">
            <v>38982</v>
          </cell>
        </row>
        <row r="84">
          <cell r="D84" t="str">
            <v>Instrumentação</v>
          </cell>
          <cell r="E84" t="str">
            <v>24 dias</v>
          </cell>
          <cell r="F84">
            <v>38911.333333333336</v>
          </cell>
          <cell r="G84">
            <v>38975.333333333336</v>
          </cell>
          <cell r="H84" t="str">
            <v>NA</v>
          </cell>
          <cell r="I84">
            <v>38953.729166666664</v>
          </cell>
          <cell r="J84">
            <v>39010.729166666664</v>
          </cell>
          <cell r="K84" t="str">
            <v>NA</v>
          </cell>
          <cell r="L84">
            <v>2.95</v>
          </cell>
          <cell r="M84">
            <v>67.5</v>
          </cell>
          <cell r="N84">
            <v>0</v>
          </cell>
          <cell r="O84">
            <v>0</v>
          </cell>
          <cell r="P84">
            <v>0</v>
          </cell>
          <cell r="R84" t="str">
            <v>113;134;157;230;269;417</v>
          </cell>
          <cell r="T84">
            <v>39010</v>
          </cell>
        </row>
        <row r="85">
          <cell r="B85" t="str">
            <v>DT.205.DE.01</v>
          </cell>
          <cell r="D85" t="str">
            <v>Detalhes Típicos</v>
          </cell>
          <cell r="E85" t="str">
            <v>6 dias</v>
          </cell>
          <cell r="F85">
            <v>38911.333333333336</v>
          </cell>
          <cell r="G85">
            <v>38975.333333333336</v>
          </cell>
          <cell r="H85" t="str">
            <v>NA</v>
          </cell>
          <cell r="I85">
            <v>38923.729166666664</v>
          </cell>
          <cell r="J85">
            <v>38982.729166666664</v>
          </cell>
          <cell r="K85" t="str">
            <v>NA</v>
          </cell>
          <cell r="L85">
            <v>0.22</v>
          </cell>
          <cell r="M85">
            <v>5</v>
          </cell>
          <cell r="N85">
            <v>0</v>
          </cell>
          <cell r="O85">
            <v>0</v>
          </cell>
          <cell r="P85">
            <v>0</v>
          </cell>
          <cell r="Q85" t="str">
            <v>63;65;68</v>
          </cell>
          <cell r="R85" t="str">
            <v>84II</v>
          </cell>
          <cell r="S85" t="str">
            <v>EQUIPE TSA</v>
          </cell>
          <cell r="T85">
            <v>38982</v>
          </cell>
        </row>
        <row r="86">
          <cell r="B86" t="str">
            <v>DT.205.DI.01</v>
          </cell>
          <cell r="D86" t="str">
            <v>Diagrama De Interligação</v>
          </cell>
          <cell r="E86" t="str">
            <v>24 dias</v>
          </cell>
          <cell r="F86">
            <v>38926.333333333336</v>
          </cell>
          <cell r="G86">
            <v>38975.333333333336</v>
          </cell>
          <cell r="H86" t="str">
            <v>NA</v>
          </cell>
          <cell r="I86">
            <v>38953.729166666664</v>
          </cell>
          <cell r="J86">
            <v>39010.729166666664</v>
          </cell>
          <cell r="K86" t="str">
            <v>NA</v>
          </cell>
          <cell r="L86">
            <v>2.73</v>
          </cell>
          <cell r="M86">
            <v>62.5</v>
          </cell>
          <cell r="N86">
            <v>0</v>
          </cell>
          <cell r="O86">
            <v>0</v>
          </cell>
          <cell r="P86">
            <v>0</v>
          </cell>
          <cell r="Q86" t="str">
            <v>83II</v>
          </cell>
          <cell r="S86" t="str">
            <v>EQUIPE TSA[200%]</v>
          </cell>
          <cell r="T86">
            <v>39010</v>
          </cell>
        </row>
        <row r="87">
          <cell r="B87" t="str">
            <v>1.1.2</v>
          </cell>
          <cell r="C87" t="str">
            <v>210A</v>
          </cell>
          <cell r="D87" t="str">
            <v>Britagem Primária (1A)</v>
          </cell>
          <cell r="E87" t="str">
            <v>107 dias</v>
          </cell>
          <cell r="F87">
            <v>38811.333333333336</v>
          </cell>
          <cell r="G87">
            <v>38862.333333333336</v>
          </cell>
          <cell r="H87">
            <v>38862.333333333336</v>
          </cell>
          <cell r="I87">
            <v>38945.729166666664</v>
          </cell>
          <cell r="J87">
            <v>39022.729166666664</v>
          </cell>
          <cell r="K87" t="str">
            <v>NA</v>
          </cell>
          <cell r="L87">
            <v>5.62</v>
          </cell>
          <cell r="M87">
            <v>128.5</v>
          </cell>
          <cell r="N87">
            <v>21.66</v>
          </cell>
          <cell r="O87">
            <v>16.86</v>
          </cell>
          <cell r="P87">
            <v>16.86</v>
          </cell>
          <cell r="T87">
            <v>39022</v>
          </cell>
        </row>
        <row r="88">
          <cell r="D88" t="str">
            <v>Projeto Básico</v>
          </cell>
          <cell r="E88" t="str">
            <v>59 dias</v>
          </cell>
          <cell r="F88">
            <v>38811.333333333336</v>
          </cell>
          <cell r="G88">
            <v>38862.333333333336</v>
          </cell>
          <cell r="H88">
            <v>38862.333333333336</v>
          </cell>
          <cell r="I88">
            <v>38845.729166666664</v>
          </cell>
          <cell r="J88">
            <v>38950.729166666664</v>
          </cell>
          <cell r="K88" t="str">
            <v>NA</v>
          </cell>
          <cell r="L88">
            <v>1.54</v>
          </cell>
          <cell r="M88">
            <v>35.130000000000003</v>
          </cell>
          <cell r="N88">
            <v>21.66</v>
          </cell>
          <cell r="O88">
            <v>61.67</v>
          </cell>
          <cell r="P88">
            <v>61.67</v>
          </cell>
          <cell r="T88">
            <v>38950</v>
          </cell>
        </row>
        <row r="89">
          <cell r="D89" t="str">
            <v>Processo</v>
          </cell>
          <cell r="E89" t="str">
            <v>14 dias</v>
          </cell>
          <cell r="F89">
            <v>38824.333333333336</v>
          </cell>
          <cell r="G89">
            <v>38908.333333333336</v>
          </cell>
          <cell r="H89">
            <v>38908.333333333336</v>
          </cell>
          <cell r="I89">
            <v>38825.729166666664</v>
          </cell>
          <cell r="J89">
            <v>38925.729166666664</v>
          </cell>
          <cell r="K89" t="str">
            <v>NA</v>
          </cell>
          <cell r="L89">
            <v>0.17</v>
          </cell>
          <cell r="M89">
            <v>3.88</v>
          </cell>
          <cell r="N89">
            <v>3.69</v>
          </cell>
          <cell r="O89">
            <v>95.16</v>
          </cell>
          <cell r="P89">
            <v>95.16</v>
          </cell>
          <cell r="T89">
            <v>38925</v>
          </cell>
        </row>
        <row r="90">
          <cell r="B90" t="str">
            <v>BP.210.FD.01</v>
          </cell>
          <cell r="D90" t="str">
            <v>Folha De Dados - Britador e Peneira</v>
          </cell>
          <cell r="E90" t="str">
            <v>14 dias</v>
          </cell>
          <cell r="F90">
            <v>38824.333333333336</v>
          </cell>
          <cell r="G90">
            <v>38908.333333333336</v>
          </cell>
          <cell r="H90">
            <v>38908.333333333336</v>
          </cell>
          <cell r="I90">
            <v>38825.729166666664</v>
          </cell>
          <cell r="J90">
            <v>38925.729166666664</v>
          </cell>
          <cell r="K90" t="str">
            <v>NA</v>
          </cell>
          <cell r="L90">
            <v>0.17</v>
          </cell>
          <cell r="M90">
            <v>3.88</v>
          </cell>
          <cell r="N90">
            <v>3.69</v>
          </cell>
          <cell r="O90">
            <v>95.16</v>
          </cell>
          <cell r="P90">
            <v>95.16</v>
          </cell>
          <cell r="Q90" t="str">
            <v>14II</v>
          </cell>
          <cell r="R90" t="str">
            <v>365II</v>
          </cell>
          <cell r="S90" t="str">
            <v>EQUIPE PRO[71%]</v>
          </cell>
          <cell r="T90">
            <v>38925</v>
          </cell>
        </row>
        <row r="91">
          <cell r="D91" t="str">
            <v>Mecânica</v>
          </cell>
          <cell r="E91" t="str">
            <v>59 dias</v>
          </cell>
          <cell r="F91">
            <v>38811.333333333336</v>
          </cell>
          <cell r="G91">
            <v>38862.333333333336</v>
          </cell>
          <cell r="H91">
            <v>38862.333333333336</v>
          </cell>
          <cell r="I91">
            <v>38845.729166666664</v>
          </cell>
          <cell r="J91">
            <v>38950.729166666664</v>
          </cell>
          <cell r="K91" t="str">
            <v>NA</v>
          </cell>
          <cell r="L91">
            <v>0.93</v>
          </cell>
          <cell r="M91">
            <v>21.38</v>
          </cell>
          <cell r="N91">
            <v>17.079999999999998</v>
          </cell>
          <cell r="O91">
            <v>79.88</v>
          </cell>
          <cell r="P91">
            <v>79.88</v>
          </cell>
          <cell r="T91">
            <v>38950</v>
          </cell>
        </row>
        <row r="92">
          <cell r="B92" t="str">
            <v>BB.210.DB.01</v>
          </cell>
          <cell r="D92" t="str">
            <v>Desenho Básico - Britagem e Pereiramento Primário</v>
          </cell>
          <cell r="E92" t="str">
            <v>44 dias</v>
          </cell>
          <cell r="F92">
            <v>38811.333333333336</v>
          </cell>
          <cell r="G92">
            <v>38862.333333333336</v>
          </cell>
          <cell r="H92">
            <v>38862.333333333336</v>
          </cell>
          <cell r="I92">
            <v>38827.729166666664</v>
          </cell>
          <cell r="J92">
            <v>38925.729166666664</v>
          </cell>
          <cell r="K92" t="str">
            <v>NA</v>
          </cell>
          <cell r="L92">
            <v>0.26</v>
          </cell>
          <cell r="M92">
            <v>6</v>
          </cell>
          <cell r="N92">
            <v>5.4</v>
          </cell>
          <cell r="O92">
            <v>90</v>
          </cell>
          <cell r="P92">
            <v>90</v>
          </cell>
          <cell r="Q92" t="str">
            <v>14II</v>
          </cell>
          <cell r="R92" t="str">
            <v>96;93;119II;161II;91;92;99;102;308II;367</v>
          </cell>
          <cell r="S92" t="str">
            <v>EQUIPE MEC[50%]</v>
          </cell>
          <cell r="T92">
            <v>38925</v>
          </cell>
        </row>
        <row r="93">
          <cell r="B93" t="str">
            <v>BB.210.DB.02</v>
          </cell>
          <cell r="D93" t="str">
            <v>Desenho Básico - Transports. e Alimentadores</v>
          </cell>
          <cell r="E93" t="str">
            <v>10 dias</v>
          </cell>
          <cell r="F93">
            <v>38811.333333333336</v>
          </cell>
          <cell r="G93">
            <v>38926.333333333336</v>
          </cell>
          <cell r="H93">
            <v>38926.333333333336</v>
          </cell>
          <cell r="I93">
            <v>38827.729166666664</v>
          </cell>
          <cell r="J93">
            <v>38939.729166666664</v>
          </cell>
          <cell r="K93" t="str">
            <v>NA</v>
          </cell>
          <cell r="L93">
            <v>0.22</v>
          </cell>
          <cell r="M93">
            <v>5</v>
          </cell>
          <cell r="N93">
            <v>2.1</v>
          </cell>
          <cell r="O93">
            <v>42</v>
          </cell>
          <cell r="P93">
            <v>42</v>
          </cell>
          <cell r="Q93">
            <v>90</v>
          </cell>
          <cell r="R93" t="str">
            <v>92;94II;99;120</v>
          </cell>
          <cell r="S93" t="str">
            <v>EQUIPE MEC</v>
          </cell>
          <cell r="T93">
            <v>38939</v>
          </cell>
        </row>
        <row r="94">
          <cell r="D94" t="str">
            <v>APROVAÇÃO EBX</v>
          </cell>
          <cell r="E94" t="str">
            <v>5 dias</v>
          </cell>
          <cell r="F94">
            <v>38827.333333333336</v>
          </cell>
          <cell r="G94">
            <v>38940.333333333336</v>
          </cell>
          <cell r="H94" t="str">
            <v>NA</v>
          </cell>
          <cell r="I94">
            <v>38835.729166666664</v>
          </cell>
          <cell r="J94">
            <v>38950.729166666664</v>
          </cell>
          <cell r="K94" t="str">
            <v>NA</v>
          </cell>
          <cell r="L94">
            <v>0</v>
          </cell>
          <cell r="M94">
            <v>0</v>
          </cell>
          <cell r="N94">
            <v>0</v>
          </cell>
          <cell r="O94">
            <v>0</v>
          </cell>
          <cell r="P94" t="str">
            <v>#ERRO</v>
          </cell>
          <cell r="Q94" t="str">
            <v>90;91</v>
          </cell>
          <cell r="T94">
            <v>38950</v>
          </cell>
        </row>
        <row r="95">
          <cell r="B95" t="str">
            <v>BB.210.ET.01</v>
          </cell>
          <cell r="D95" t="str">
            <v>Especif. Técnica - Grelhas Vibratórios/ Aliment. Placas</v>
          </cell>
          <cell r="E95" t="str">
            <v>10 dias</v>
          </cell>
          <cell r="F95">
            <v>38827.333333333336</v>
          </cell>
          <cell r="G95">
            <v>38926.333333333336</v>
          </cell>
          <cell r="H95">
            <v>38926.333333333336</v>
          </cell>
          <cell r="I95">
            <v>38845.729166666664</v>
          </cell>
          <cell r="J95">
            <v>38939.729166666664</v>
          </cell>
          <cell r="K95" t="str">
            <v>NA</v>
          </cell>
          <cell r="L95">
            <v>0.21</v>
          </cell>
          <cell r="M95">
            <v>4.88</v>
          </cell>
          <cell r="N95">
            <v>4.63</v>
          </cell>
          <cell r="O95">
            <v>94.87</v>
          </cell>
          <cell r="P95">
            <v>94.87</v>
          </cell>
          <cell r="Q95">
            <v>90</v>
          </cell>
          <cell r="S95" t="str">
            <v>EQUIPE MEC</v>
          </cell>
          <cell r="T95">
            <v>38939</v>
          </cell>
        </row>
        <row r="96">
          <cell r="B96" t="str">
            <v>BB.210.FD.01</v>
          </cell>
          <cell r="D96" t="str">
            <v>Folha De Dados - Transportadores</v>
          </cell>
          <cell r="E96" t="str">
            <v>10 dias</v>
          </cell>
          <cell r="F96">
            <v>38840.333333333336</v>
          </cell>
          <cell r="G96">
            <v>38926.333333333336</v>
          </cell>
          <cell r="H96">
            <v>38926.333333333336</v>
          </cell>
          <cell r="I96">
            <v>38845.729166666664</v>
          </cell>
          <cell r="J96">
            <v>38939.729166666664</v>
          </cell>
          <cell r="K96" t="str">
            <v>NA</v>
          </cell>
          <cell r="L96">
            <v>0.24</v>
          </cell>
          <cell r="M96">
            <v>5.5</v>
          </cell>
          <cell r="N96">
            <v>4.95</v>
          </cell>
          <cell r="O96">
            <v>90</v>
          </cell>
          <cell r="P96">
            <v>90</v>
          </cell>
          <cell r="Q96" t="str">
            <v>91II</v>
          </cell>
          <cell r="S96" t="str">
            <v>EQUIPE MEC[30%]</v>
          </cell>
          <cell r="T96">
            <v>38939</v>
          </cell>
        </row>
        <row r="97">
          <cell r="D97" t="str">
            <v>Estrutura Metálica</v>
          </cell>
          <cell r="E97" t="str">
            <v>10 dias</v>
          </cell>
          <cell r="F97">
            <v>38827.333333333336</v>
          </cell>
          <cell r="G97">
            <v>38926.333333333336</v>
          </cell>
          <cell r="H97">
            <v>38926.333333333336</v>
          </cell>
          <cell r="I97">
            <v>38845.729166666664</v>
          </cell>
          <cell r="J97">
            <v>38939.729166666664</v>
          </cell>
          <cell r="K97" t="str">
            <v>NA</v>
          </cell>
          <cell r="L97">
            <v>0.43</v>
          </cell>
          <cell r="M97">
            <v>9.8800000000000008</v>
          </cell>
          <cell r="N97">
            <v>0.9</v>
          </cell>
          <cell r="O97">
            <v>9.11</v>
          </cell>
          <cell r="P97">
            <v>9.11</v>
          </cell>
          <cell r="T97">
            <v>38939</v>
          </cell>
        </row>
        <row r="98">
          <cell r="B98" t="str">
            <v>BD.210.MC.01</v>
          </cell>
          <cell r="D98" t="str">
            <v>Memória De Cálculo</v>
          </cell>
          <cell r="E98" t="str">
            <v>10 dias</v>
          </cell>
          <cell r="F98">
            <v>38827.333333333336</v>
          </cell>
          <cell r="G98">
            <v>38926.333333333336</v>
          </cell>
          <cell r="H98">
            <v>38926.333333333336</v>
          </cell>
          <cell r="I98">
            <v>38845.729166666664</v>
          </cell>
          <cell r="J98">
            <v>38939.729166666664</v>
          </cell>
          <cell r="K98" t="str">
            <v>NA</v>
          </cell>
          <cell r="L98">
            <v>0.43</v>
          </cell>
          <cell r="M98">
            <v>9.8800000000000008</v>
          </cell>
          <cell r="N98">
            <v>0.9</v>
          </cell>
          <cell r="O98">
            <v>9.11</v>
          </cell>
          <cell r="P98">
            <v>9.11</v>
          </cell>
          <cell r="Q98">
            <v>90</v>
          </cell>
          <cell r="R98" t="str">
            <v>102II</v>
          </cell>
          <cell r="S98" t="str">
            <v>EQUIPE MET</v>
          </cell>
          <cell r="T98">
            <v>38939</v>
          </cell>
        </row>
        <row r="99">
          <cell r="D99" t="str">
            <v>Projeto Detalhado</v>
          </cell>
          <cell r="E99" t="str">
            <v>63 dias</v>
          </cell>
          <cell r="F99">
            <v>38870.333333333336</v>
          </cell>
          <cell r="G99">
            <v>38926.333333333336</v>
          </cell>
          <cell r="H99" t="str">
            <v>NA</v>
          </cell>
          <cell r="I99">
            <v>38945.729166666664</v>
          </cell>
          <cell r="J99">
            <v>39022.729166666664</v>
          </cell>
          <cell r="K99" t="str">
            <v>NA</v>
          </cell>
          <cell r="L99">
            <v>4.08</v>
          </cell>
          <cell r="M99">
            <v>93.38</v>
          </cell>
          <cell r="N99">
            <v>0</v>
          </cell>
          <cell r="O99">
            <v>0</v>
          </cell>
          <cell r="P99">
            <v>0</v>
          </cell>
          <cell r="T99">
            <v>39022</v>
          </cell>
        </row>
        <row r="100">
          <cell r="D100" t="str">
            <v>Mecânica</v>
          </cell>
          <cell r="E100" t="str">
            <v>9 dias</v>
          </cell>
          <cell r="F100">
            <v>38870.333333333336</v>
          </cell>
          <cell r="G100">
            <v>38951.333333333336</v>
          </cell>
          <cell r="H100" t="str">
            <v>NA</v>
          </cell>
          <cell r="I100">
            <v>38897.729166666664</v>
          </cell>
          <cell r="J100">
            <v>38961.729166666664</v>
          </cell>
          <cell r="K100" t="str">
            <v>NA</v>
          </cell>
          <cell r="L100">
            <v>0.96</v>
          </cell>
          <cell r="M100">
            <v>22</v>
          </cell>
          <cell r="N100">
            <v>0</v>
          </cell>
          <cell r="O100">
            <v>0</v>
          </cell>
          <cell r="P100">
            <v>0</v>
          </cell>
          <cell r="T100">
            <v>38961</v>
          </cell>
        </row>
        <row r="101">
          <cell r="B101" t="str">
            <v>DB.210.DD.02</v>
          </cell>
          <cell r="D101" t="str">
            <v>Desenho De Detalhamento - Caldeiraria/ Chute</v>
          </cell>
          <cell r="E101" t="str">
            <v>8 dias</v>
          </cell>
          <cell r="F101">
            <v>38870.333333333336</v>
          </cell>
          <cell r="G101">
            <v>38952.333333333336</v>
          </cell>
          <cell r="H101" t="str">
            <v>NA</v>
          </cell>
          <cell r="I101">
            <v>38882.729166666664</v>
          </cell>
          <cell r="J101">
            <v>38961.729166666664</v>
          </cell>
          <cell r="K101" t="str">
            <v>NA</v>
          </cell>
          <cell r="L101">
            <v>0.74</v>
          </cell>
          <cell r="M101">
            <v>17</v>
          </cell>
          <cell r="N101">
            <v>0</v>
          </cell>
          <cell r="O101">
            <v>0</v>
          </cell>
          <cell r="P101">
            <v>0</v>
          </cell>
          <cell r="Q101" t="str">
            <v>30TI+10 dias;90;91</v>
          </cell>
          <cell r="R101" t="str">
            <v>100TT</v>
          </cell>
          <cell r="S101" t="str">
            <v>EQUIPE MEC</v>
          </cell>
          <cell r="T101">
            <v>38961</v>
          </cell>
        </row>
        <row r="102">
          <cell r="B102" t="str">
            <v>DB.210.DM.02</v>
          </cell>
          <cell r="D102" t="str">
            <v>Diagrama De Montagem - Moega e Britagem</v>
          </cell>
          <cell r="E102" t="str">
            <v>9 dias</v>
          </cell>
          <cell r="F102">
            <v>38882.333333333336</v>
          </cell>
          <cell r="G102">
            <v>38951.333333333336</v>
          </cell>
          <cell r="H102" t="str">
            <v>NA</v>
          </cell>
          <cell r="I102">
            <v>38897.729166666664</v>
          </cell>
          <cell r="J102">
            <v>38961.729166666664</v>
          </cell>
          <cell r="K102" t="str">
            <v>NA</v>
          </cell>
          <cell r="L102">
            <v>0.22</v>
          </cell>
          <cell r="M102">
            <v>5</v>
          </cell>
          <cell r="N102">
            <v>0</v>
          </cell>
          <cell r="O102">
            <v>0</v>
          </cell>
          <cell r="P102">
            <v>0</v>
          </cell>
          <cell r="Q102" t="str">
            <v>99TT</v>
          </cell>
          <cell r="R102">
            <v>104</v>
          </cell>
          <cell r="S102" t="str">
            <v>EQUIPE MEC</v>
          </cell>
          <cell r="T102">
            <v>38961</v>
          </cell>
        </row>
        <row r="103">
          <cell r="D103" t="str">
            <v>Civil</v>
          </cell>
          <cell r="E103" t="str">
            <v>19 dias</v>
          </cell>
          <cell r="F103">
            <v>38870.333333333336</v>
          </cell>
          <cell r="G103">
            <v>38926.333333333336</v>
          </cell>
          <cell r="H103" t="str">
            <v>NA</v>
          </cell>
          <cell r="I103">
            <v>38901.729166666664</v>
          </cell>
          <cell r="J103">
            <v>38954.729166666664</v>
          </cell>
          <cell r="K103" t="str">
            <v>NA</v>
          </cell>
          <cell r="L103">
            <v>0.79</v>
          </cell>
          <cell r="M103">
            <v>18</v>
          </cell>
          <cell r="N103">
            <v>0</v>
          </cell>
          <cell r="O103">
            <v>0</v>
          </cell>
          <cell r="P103">
            <v>0</v>
          </cell>
          <cell r="T103">
            <v>38954</v>
          </cell>
        </row>
        <row r="104">
          <cell r="B104" t="str">
            <v>DC.210.DD.01</v>
          </cell>
          <cell r="D104" t="str">
            <v>Desenho De Detalhamento - Moega e Britagem</v>
          </cell>
          <cell r="E104" t="str">
            <v>19 dias</v>
          </cell>
          <cell r="F104">
            <v>38870.333333333336</v>
          </cell>
          <cell r="G104">
            <v>38926.333333333336</v>
          </cell>
          <cell r="H104" t="str">
            <v>NA</v>
          </cell>
          <cell r="I104">
            <v>38901.729166666664</v>
          </cell>
          <cell r="J104">
            <v>38954.729166666664</v>
          </cell>
          <cell r="K104" t="str">
            <v>NA</v>
          </cell>
          <cell r="L104">
            <v>0.79</v>
          </cell>
          <cell r="M104">
            <v>18</v>
          </cell>
          <cell r="N104">
            <v>0</v>
          </cell>
          <cell r="O104">
            <v>0</v>
          </cell>
          <cell r="P104">
            <v>0</v>
          </cell>
          <cell r="Q104" t="str">
            <v>90;96II</v>
          </cell>
          <cell r="R104">
            <v>109</v>
          </cell>
          <cell r="S104" t="str">
            <v>EQUIPE CIV</v>
          </cell>
          <cell r="T104">
            <v>38954</v>
          </cell>
        </row>
        <row r="105">
          <cell r="D105" t="str">
            <v>Estrutura Metálica</v>
          </cell>
          <cell r="E105" t="str">
            <v>17 dias</v>
          </cell>
          <cell r="F105">
            <v>38897.333333333336</v>
          </cell>
          <cell r="G105">
            <v>38964.333333333336</v>
          </cell>
          <cell r="H105" t="str">
            <v>NA</v>
          </cell>
          <cell r="I105">
            <v>38936.729166666664</v>
          </cell>
          <cell r="J105">
            <v>38988.729166666664</v>
          </cell>
          <cell r="K105" t="str">
            <v>NA</v>
          </cell>
          <cell r="L105">
            <v>1.67</v>
          </cell>
          <cell r="M105">
            <v>38.25</v>
          </cell>
          <cell r="N105">
            <v>0</v>
          </cell>
          <cell r="O105">
            <v>0</v>
          </cell>
          <cell r="P105">
            <v>0</v>
          </cell>
          <cell r="T105">
            <v>38988</v>
          </cell>
        </row>
        <row r="106">
          <cell r="B106" t="str">
            <v>DD.210.DP.01</v>
          </cell>
          <cell r="D106" t="str">
            <v>Desenho De Projeto - Moega e Britagem</v>
          </cell>
          <cell r="E106" t="str">
            <v>10 dias</v>
          </cell>
          <cell r="F106">
            <v>38897.333333333336</v>
          </cell>
          <cell r="G106">
            <v>38964.333333333336</v>
          </cell>
          <cell r="H106" t="str">
            <v>NA</v>
          </cell>
          <cell r="I106">
            <v>38911.729166666664</v>
          </cell>
          <cell r="J106">
            <v>38979.729166666664</v>
          </cell>
          <cell r="K106" t="str">
            <v>NA</v>
          </cell>
          <cell r="L106">
            <v>0.48</v>
          </cell>
          <cell r="M106">
            <v>11</v>
          </cell>
          <cell r="N106">
            <v>0</v>
          </cell>
          <cell r="O106">
            <v>0</v>
          </cell>
          <cell r="P106">
            <v>0</v>
          </cell>
          <cell r="Q106">
            <v>100</v>
          </cell>
          <cell r="R106" t="str">
            <v>105;106II</v>
          </cell>
          <cell r="S106" t="str">
            <v>EQUIPE MET</v>
          </cell>
          <cell r="T106">
            <v>38979</v>
          </cell>
        </row>
        <row r="107">
          <cell r="B107" t="str">
            <v>DD.210.LM.01</v>
          </cell>
          <cell r="D107" t="str">
            <v>Lista De Materiais - Moega e Britagem</v>
          </cell>
          <cell r="E107" t="str">
            <v>2 dias</v>
          </cell>
          <cell r="F107">
            <v>38911.333333333336</v>
          </cell>
          <cell r="G107">
            <v>38980.333333333336</v>
          </cell>
          <cell r="H107" t="str">
            <v>NA</v>
          </cell>
          <cell r="I107">
            <v>38915.729166666664</v>
          </cell>
          <cell r="J107">
            <v>38981.729166666664</v>
          </cell>
          <cell r="K107" t="str">
            <v>NA</v>
          </cell>
          <cell r="L107">
            <v>0.03</v>
          </cell>
          <cell r="M107">
            <v>0.75</v>
          </cell>
          <cell r="N107">
            <v>0</v>
          </cell>
          <cell r="O107">
            <v>0</v>
          </cell>
          <cell r="P107">
            <v>0</v>
          </cell>
          <cell r="Q107">
            <v>104</v>
          </cell>
          <cell r="S107" t="str">
            <v>EQUIPE MET</v>
          </cell>
          <cell r="T107">
            <v>38981</v>
          </cell>
        </row>
        <row r="108">
          <cell r="B108" t="str">
            <v>DD.210.MC.01</v>
          </cell>
          <cell r="D108" t="str">
            <v>Memória De Cálculo - Moega e Britagem</v>
          </cell>
          <cell r="E108" t="str">
            <v>17 dias</v>
          </cell>
          <cell r="F108">
            <v>38911.333333333336</v>
          </cell>
          <cell r="G108">
            <v>38964.333333333336</v>
          </cell>
          <cell r="H108" t="str">
            <v>NA</v>
          </cell>
          <cell r="I108">
            <v>38936.729166666664</v>
          </cell>
          <cell r="J108">
            <v>38988.729166666664</v>
          </cell>
          <cell r="K108" t="str">
            <v>NA</v>
          </cell>
          <cell r="L108">
            <v>1.1599999999999999</v>
          </cell>
          <cell r="M108">
            <v>26.5</v>
          </cell>
          <cell r="N108">
            <v>0</v>
          </cell>
          <cell r="O108">
            <v>0</v>
          </cell>
          <cell r="P108">
            <v>0</v>
          </cell>
          <cell r="Q108" t="str">
            <v>104II</v>
          </cell>
          <cell r="S108" t="str">
            <v>EQUIPE MET</v>
          </cell>
          <cell r="T108">
            <v>38988</v>
          </cell>
        </row>
        <row r="109">
          <cell r="D109" t="str">
            <v>Elétrica</v>
          </cell>
          <cell r="E109" t="str">
            <v>30 dias</v>
          </cell>
          <cell r="F109">
            <v>38901.333333333336</v>
          </cell>
          <cell r="G109">
            <v>38957.333333333336</v>
          </cell>
          <cell r="H109" t="str">
            <v>NA</v>
          </cell>
          <cell r="I109">
            <v>38945.729166666664</v>
          </cell>
          <cell r="J109">
            <v>39000.729166666664</v>
          </cell>
          <cell r="K109" t="str">
            <v>NA</v>
          </cell>
          <cell r="L109">
            <v>0.56999999999999995</v>
          </cell>
          <cell r="M109">
            <v>13.13</v>
          </cell>
          <cell r="N109">
            <v>0</v>
          </cell>
          <cell r="O109">
            <v>0</v>
          </cell>
          <cell r="P109">
            <v>0</v>
          </cell>
          <cell r="T109">
            <v>39000</v>
          </cell>
        </row>
        <row r="110">
          <cell r="D110" t="str">
            <v>Desenho De Detalhamento</v>
          </cell>
          <cell r="E110" t="str">
            <v>22 dias</v>
          </cell>
          <cell r="F110">
            <v>38901.333333333336</v>
          </cell>
          <cell r="G110">
            <v>38957.333333333336</v>
          </cell>
          <cell r="H110" t="str">
            <v>NA</v>
          </cell>
          <cell r="I110">
            <v>38945.729166666664</v>
          </cell>
          <cell r="J110">
            <v>38988.729166666664</v>
          </cell>
          <cell r="K110" t="str">
            <v>NA</v>
          </cell>
          <cell r="L110">
            <v>0.44</v>
          </cell>
          <cell r="M110">
            <v>10</v>
          </cell>
          <cell r="N110">
            <v>0</v>
          </cell>
          <cell r="O110">
            <v>0</v>
          </cell>
          <cell r="P110">
            <v>0</v>
          </cell>
          <cell r="R110">
            <v>111</v>
          </cell>
          <cell r="T110">
            <v>38988</v>
          </cell>
        </row>
        <row r="111">
          <cell r="B111" t="str">
            <v>DE.210.DD.01</v>
          </cell>
          <cell r="D111" t="str">
            <v>Disposição De Força, Controle e Aterramento</v>
          </cell>
          <cell r="E111" t="str">
            <v>11 dias</v>
          </cell>
          <cell r="F111">
            <v>38901.333333333336</v>
          </cell>
          <cell r="G111">
            <v>38957.333333333336</v>
          </cell>
          <cell r="H111" t="str">
            <v>NA</v>
          </cell>
          <cell r="I111">
            <v>38916.729166666664</v>
          </cell>
          <cell r="J111">
            <v>38973.729166666664</v>
          </cell>
          <cell r="K111" t="str">
            <v>NA</v>
          </cell>
          <cell r="L111">
            <v>0.22</v>
          </cell>
          <cell r="M111">
            <v>5</v>
          </cell>
          <cell r="N111">
            <v>0</v>
          </cell>
          <cell r="O111">
            <v>0</v>
          </cell>
          <cell r="P111">
            <v>0</v>
          </cell>
          <cell r="Q111">
            <v>102</v>
          </cell>
          <cell r="R111">
            <v>110</v>
          </cell>
          <cell r="S111" t="str">
            <v>EQUIPE ELE</v>
          </cell>
          <cell r="T111">
            <v>38973</v>
          </cell>
        </row>
        <row r="112">
          <cell r="B112" t="str">
            <v>DE.210.DD.02</v>
          </cell>
          <cell r="D112" t="str">
            <v>Iluminação</v>
          </cell>
          <cell r="E112" t="str">
            <v>11 dias</v>
          </cell>
          <cell r="F112">
            <v>38915.333333333336</v>
          </cell>
          <cell r="G112">
            <v>38974.333333333336</v>
          </cell>
          <cell r="H112" t="str">
            <v>NA</v>
          </cell>
          <cell r="I112">
            <v>38930.729166666664</v>
          </cell>
          <cell r="J112">
            <v>38988.729166666664</v>
          </cell>
          <cell r="K112" t="str">
            <v>NA</v>
          </cell>
          <cell r="L112">
            <v>0.22</v>
          </cell>
          <cell r="M112">
            <v>5</v>
          </cell>
          <cell r="N112">
            <v>0</v>
          </cell>
          <cell r="O112">
            <v>0</v>
          </cell>
          <cell r="P112">
            <v>0</v>
          </cell>
          <cell r="Q112">
            <v>109</v>
          </cell>
          <cell r="S112" t="str">
            <v>EQUIPE ELE</v>
          </cell>
          <cell r="T112">
            <v>38988</v>
          </cell>
        </row>
        <row r="113">
          <cell r="B113" t="str">
            <v>DE.210.LC.01</v>
          </cell>
          <cell r="D113" t="str">
            <v>Lista De Linhas/ Cabos</v>
          </cell>
          <cell r="E113" t="str">
            <v>8 dias</v>
          </cell>
          <cell r="F113">
            <v>38931.333333333336</v>
          </cell>
          <cell r="G113">
            <v>38989.333333333336</v>
          </cell>
          <cell r="H113" t="str">
            <v>NA</v>
          </cell>
          <cell r="I113">
            <v>38945.729166666664</v>
          </cell>
          <cell r="J113">
            <v>39000.729166666664</v>
          </cell>
          <cell r="K113" t="str">
            <v>NA</v>
          </cell>
          <cell r="L113">
            <v>0.14000000000000001</v>
          </cell>
          <cell r="M113">
            <v>3.13</v>
          </cell>
          <cell r="N113">
            <v>0</v>
          </cell>
          <cell r="O113">
            <v>0</v>
          </cell>
          <cell r="P113">
            <v>0</v>
          </cell>
          <cell r="Q113">
            <v>108</v>
          </cell>
          <cell r="S113" t="str">
            <v>EQUIPE ELE</v>
          </cell>
          <cell r="T113">
            <v>39000</v>
          </cell>
        </row>
        <row r="114">
          <cell r="D114" t="str">
            <v>Instrumentação</v>
          </cell>
          <cell r="E114" t="str">
            <v>8 dias</v>
          </cell>
          <cell r="F114">
            <v>38931.333333333336</v>
          </cell>
          <cell r="G114">
            <v>39013.333333333336</v>
          </cell>
          <cell r="H114" t="str">
            <v>NA</v>
          </cell>
          <cell r="I114">
            <v>38945.729166666664</v>
          </cell>
          <cell r="J114">
            <v>39022.729166666664</v>
          </cell>
          <cell r="K114" t="str">
            <v>NA</v>
          </cell>
          <cell r="L114">
            <v>0.09</v>
          </cell>
          <cell r="M114">
            <v>2</v>
          </cell>
          <cell r="N114">
            <v>0</v>
          </cell>
          <cell r="O114">
            <v>0</v>
          </cell>
          <cell r="P114">
            <v>0</v>
          </cell>
          <cell r="T114">
            <v>39022</v>
          </cell>
        </row>
        <row r="115">
          <cell r="B115" t="str">
            <v>DT.210.AJ.01</v>
          </cell>
          <cell r="D115" t="str">
            <v>Arranjos/ Layout’s/ Plano Diretor - Locação De Instrumentos</v>
          </cell>
          <cell r="E115" t="str">
            <v>8 dias</v>
          </cell>
          <cell r="F115">
            <v>38931.333333333336</v>
          </cell>
          <cell r="G115">
            <v>39013.333333333336</v>
          </cell>
          <cell r="H115" t="str">
            <v>NA</v>
          </cell>
          <cell r="I115">
            <v>38945.729166666664</v>
          </cell>
          <cell r="J115">
            <v>39022.729166666664</v>
          </cell>
          <cell r="K115" t="str">
            <v>NA</v>
          </cell>
          <cell r="L115">
            <v>0.09</v>
          </cell>
          <cell r="M115">
            <v>2</v>
          </cell>
          <cell r="N115">
            <v>0</v>
          </cell>
          <cell r="O115">
            <v>0</v>
          </cell>
          <cell r="P115">
            <v>0</v>
          </cell>
          <cell r="Q115">
            <v>82</v>
          </cell>
          <cell r="S115" t="str">
            <v>EQUIPE TSA</v>
          </cell>
          <cell r="T115">
            <v>39022</v>
          </cell>
        </row>
        <row r="116">
          <cell r="B116" t="str">
            <v>1.1.3</v>
          </cell>
          <cell r="C116" t="str">
            <v>220A</v>
          </cell>
          <cell r="D116" t="str">
            <v>Britagem Secundária (1B)</v>
          </cell>
          <cell r="E116" t="str">
            <v>75 dias</v>
          </cell>
          <cell r="F116">
            <v>38814.333333333336</v>
          </cell>
          <cell r="G116">
            <v>38905.333333333336</v>
          </cell>
          <cell r="H116">
            <v>38905.333333333336</v>
          </cell>
          <cell r="I116">
            <v>38846.729166666664</v>
          </cell>
          <cell r="J116">
            <v>39017.729166666664</v>
          </cell>
          <cell r="K116" t="str">
            <v>NA</v>
          </cell>
          <cell r="L116">
            <v>4.5199999999999996</v>
          </cell>
          <cell r="M116">
            <v>103.5</v>
          </cell>
          <cell r="N116">
            <v>17.190000000000001</v>
          </cell>
          <cell r="O116">
            <v>16.61</v>
          </cell>
          <cell r="P116">
            <v>16.61</v>
          </cell>
          <cell r="T116">
            <v>39017</v>
          </cell>
        </row>
        <row r="117">
          <cell r="D117" t="str">
            <v>Projeto Básico</v>
          </cell>
          <cell r="E117" t="str">
            <v>31 dias</v>
          </cell>
          <cell r="F117">
            <v>38814.333333333336</v>
          </cell>
          <cell r="G117">
            <v>38905.333333333336</v>
          </cell>
          <cell r="H117">
            <v>38905.333333333336</v>
          </cell>
          <cell r="I117">
            <v>38846.729166666664</v>
          </cell>
          <cell r="J117">
            <v>38951.729166666664</v>
          </cell>
          <cell r="K117" t="str">
            <v>NA</v>
          </cell>
          <cell r="L117">
            <v>1.02</v>
          </cell>
          <cell r="M117">
            <v>23.25</v>
          </cell>
          <cell r="N117">
            <v>17.190000000000001</v>
          </cell>
          <cell r="O117">
            <v>73.92</v>
          </cell>
          <cell r="P117">
            <v>73.92</v>
          </cell>
          <cell r="T117">
            <v>38951</v>
          </cell>
        </row>
        <row r="118">
          <cell r="D118" t="str">
            <v>Processo</v>
          </cell>
          <cell r="E118" t="str">
            <v>2 dias</v>
          </cell>
          <cell r="F118" t="str">
            <v>NA</v>
          </cell>
          <cell r="G118">
            <v>38922.333333333336</v>
          </cell>
          <cell r="H118">
            <v>38922.333333333336</v>
          </cell>
          <cell r="I118" t="str">
            <v>NA</v>
          </cell>
          <cell r="J118">
            <v>38923.729166666664</v>
          </cell>
          <cell r="K118">
            <v>38923.729166666664</v>
          </cell>
          <cell r="L118">
            <v>0.08</v>
          </cell>
          <cell r="M118">
            <v>1.88</v>
          </cell>
          <cell r="N118">
            <v>1.88</v>
          </cell>
          <cell r="O118">
            <v>100</v>
          </cell>
          <cell r="P118">
            <v>100</v>
          </cell>
          <cell r="T118">
            <v>38923</v>
          </cell>
        </row>
        <row r="119">
          <cell r="B119" t="str">
            <v>BP.220.FD.01</v>
          </cell>
          <cell r="D119" t="str">
            <v>Folha De Dados - Britador Cônico</v>
          </cell>
          <cell r="E119" t="str">
            <v>2 dias</v>
          </cell>
          <cell r="F119" t="str">
            <v>NA</v>
          </cell>
          <cell r="G119">
            <v>38922.333333333336</v>
          </cell>
          <cell r="H119">
            <v>38922.333333333336</v>
          </cell>
          <cell r="I119" t="str">
            <v>NA</v>
          </cell>
          <cell r="J119">
            <v>38923.729166666664</v>
          </cell>
          <cell r="K119">
            <v>38923.729166666664</v>
          </cell>
          <cell r="L119">
            <v>0.08</v>
          </cell>
          <cell r="M119">
            <v>1.88</v>
          </cell>
          <cell r="N119">
            <v>1.88</v>
          </cell>
          <cell r="O119">
            <v>100</v>
          </cell>
          <cell r="P119">
            <v>100</v>
          </cell>
          <cell r="Q119" t="str">
            <v>14II</v>
          </cell>
          <cell r="S119" t="str">
            <v>EQUIPE PRO</v>
          </cell>
          <cell r="T119">
            <v>38923</v>
          </cell>
        </row>
        <row r="120">
          <cell r="D120" t="str">
            <v>Mecânica</v>
          </cell>
          <cell r="E120" t="str">
            <v>31 dias</v>
          </cell>
          <cell r="F120">
            <v>38814.333333333336</v>
          </cell>
          <cell r="G120">
            <v>38905.333333333336</v>
          </cell>
          <cell r="H120">
            <v>38905.333333333336</v>
          </cell>
          <cell r="I120">
            <v>38846.729166666664</v>
          </cell>
          <cell r="J120">
            <v>38951.729166666664</v>
          </cell>
          <cell r="K120" t="str">
            <v>NA</v>
          </cell>
          <cell r="L120">
            <v>0.47</v>
          </cell>
          <cell r="M120">
            <v>10.75</v>
          </cell>
          <cell r="N120">
            <v>7.88</v>
          </cell>
          <cell r="O120">
            <v>73.260000000000005</v>
          </cell>
          <cell r="P120">
            <v>73.260000000000005</v>
          </cell>
          <cell r="T120">
            <v>38951</v>
          </cell>
        </row>
        <row r="121">
          <cell r="B121" t="str">
            <v>BB.220.DB.01</v>
          </cell>
          <cell r="D121" t="str">
            <v>Desenho Básico - Britagem e Pereiramento Secundário</v>
          </cell>
          <cell r="E121" t="str">
            <v>18 dias</v>
          </cell>
          <cell r="F121">
            <v>38814.333333333336</v>
          </cell>
          <cell r="G121">
            <v>38905.333333333336</v>
          </cell>
          <cell r="H121">
            <v>38905.333333333336</v>
          </cell>
          <cell r="I121">
            <v>38846.729166666664</v>
          </cell>
          <cell r="J121">
            <v>38930.729166666664</v>
          </cell>
          <cell r="K121" t="str">
            <v>NA</v>
          </cell>
          <cell r="L121">
            <v>0.1</v>
          </cell>
          <cell r="M121">
            <v>2.25</v>
          </cell>
          <cell r="N121">
            <v>2.0299999999999998</v>
          </cell>
          <cell r="O121">
            <v>90</v>
          </cell>
          <cell r="P121">
            <v>90</v>
          </cell>
          <cell r="Q121" t="str">
            <v>90II</v>
          </cell>
          <cell r="R121" t="str">
            <v>121II;123;126;128;140II;211II</v>
          </cell>
          <cell r="S121" t="str">
            <v>EQUIPE MEC</v>
          </cell>
          <cell r="T121">
            <v>38930</v>
          </cell>
        </row>
        <row r="122">
          <cell r="B122" t="str">
            <v>BB.220.DB.02</v>
          </cell>
          <cell r="D122" t="str">
            <v>Desenho Básico - Transports. e Alimentadores</v>
          </cell>
          <cell r="E122" t="str">
            <v>6 dias</v>
          </cell>
          <cell r="F122" t="str">
            <v>NA</v>
          </cell>
          <cell r="G122">
            <v>38940.333333333336</v>
          </cell>
          <cell r="H122">
            <v>38940.333333333336</v>
          </cell>
          <cell r="I122" t="str">
            <v>NA</v>
          </cell>
          <cell r="J122">
            <v>38951.729166666664</v>
          </cell>
          <cell r="K122" t="str">
            <v>NA</v>
          </cell>
          <cell r="L122">
            <v>0.13</v>
          </cell>
          <cell r="M122">
            <v>3</v>
          </cell>
          <cell r="N122">
            <v>0.9</v>
          </cell>
          <cell r="O122">
            <v>30</v>
          </cell>
          <cell r="P122">
            <v>30</v>
          </cell>
          <cell r="Q122">
            <v>91</v>
          </cell>
          <cell r="R122" t="str">
            <v>126;141II</v>
          </cell>
          <cell r="S122" t="str">
            <v>EQUIPE MEC</v>
          </cell>
          <cell r="T122">
            <v>38951</v>
          </cell>
        </row>
        <row r="123">
          <cell r="B123" t="str">
            <v>BB.220.FD.01</v>
          </cell>
          <cell r="D123" t="str">
            <v>Folha De Dados - Transportadores</v>
          </cell>
          <cell r="E123" t="str">
            <v>5 dias</v>
          </cell>
          <cell r="F123" t="str">
            <v>NA</v>
          </cell>
          <cell r="G123">
            <v>38911.333333333336</v>
          </cell>
          <cell r="H123">
            <v>38911.333333333336</v>
          </cell>
          <cell r="I123" t="str">
            <v>NA</v>
          </cell>
          <cell r="J123">
            <v>38917.729166666664</v>
          </cell>
          <cell r="K123" t="str">
            <v>NA</v>
          </cell>
          <cell r="L123">
            <v>0.24</v>
          </cell>
          <cell r="M123">
            <v>5.5</v>
          </cell>
          <cell r="N123">
            <v>4.95</v>
          </cell>
          <cell r="O123">
            <v>90</v>
          </cell>
          <cell r="P123">
            <v>90</v>
          </cell>
          <cell r="Q123" t="str">
            <v>119II</v>
          </cell>
          <cell r="S123" t="str">
            <v>EQUIPE MEC</v>
          </cell>
          <cell r="T123">
            <v>38917</v>
          </cell>
        </row>
        <row r="124">
          <cell r="D124" t="str">
            <v>Estrutura Metálica</v>
          </cell>
          <cell r="E124" t="str">
            <v>10 dias</v>
          </cell>
          <cell r="F124" t="str">
            <v>NA</v>
          </cell>
          <cell r="G124">
            <v>38931.333333333336</v>
          </cell>
          <cell r="H124">
            <v>38931.333333333336</v>
          </cell>
          <cell r="I124" t="str">
            <v>NA</v>
          </cell>
          <cell r="J124">
            <v>38946.729166666664</v>
          </cell>
          <cell r="K124" t="str">
            <v>NA</v>
          </cell>
          <cell r="L124">
            <v>0.46</v>
          </cell>
          <cell r="M124">
            <v>10.63</v>
          </cell>
          <cell r="N124">
            <v>7.44</v>
          </cell>
          <cell r="O124">
            <v>70</v>
          </cell>
          <cell r="P124">
            <v>70</v>
          </cell>
          <cell r="T124">
            <v>38946</v>
          </cell>
        </row>
        <row r="125">
          <cell r="B125" t="str">
            <v>BD.220.MC.01</v>
          </cell>
          <cell r="D125" t="str">
            <v>Memória De Cálculo - Britagem</v>
          </cell>
          <cell r="E125" t="str">
            <v>10 dias</v>
          </cell>
          <cell r="F125" t="str">
            <v>NA</v>
          </cell>
          <cell r="G125">
            <v>38931.333333333336</v>
          </cell>
          <cell r="H125">
            <v>38931.333333333336</v>
          </cell>
          <cell r="I125" t="str">
            <v>NA</v>
          </cell>
          <cell r="J125">
            <v>38946.729166666664</v>
          </cell>
          <cell r="K125" t="str">
            <v>NA</v>
          </cell>
          <cell r="L125">
            <v>0.46</v>
          </cell>
          <cell r="M125">
            <v>10.63</v>
          </cell>
          <cell r="N125">
            <v>7.44</v>
          </cell>
          <cell r="O125">
            <v>70</v>
          </cell>
          <cell r="P125">
            <v>70</v>
          </cell>
          <cell r="Q125">
            <v>119</v>
          </cell>
          <cell r="R125" t="str">
            <v>128II</v>
          </cell>
          <cell r="S125" t="str">
            <v>EQUIPE MET</v>
          </cell>
          <cell r="T125">
            <v>38946</v>
          </cell>
        </row>
        <row r="126">
          <cell r="D126" t="str">
            <v>Projeto Detalhado</v>
          </cell>
          <cell r="E126" t="str">
            <v>57 dias</v>
          </cell>
          <cell r="F126" t="str">
            <v>NA</v>
          </cell>
          <cell r="G126">
            <v>38931.333333333336</v>
          </cell>
          <cell r="H126" t="str">
            <v>NA</v>
          </cell>
          <cell r="I126" t="str">
            <v>NA</v>
          </cell>
          <cell r="J126">
            <v>39017.729166666664</v>
          </cell>
          <cell r="K126" t="str">
            <v>NA</v>
          </cell>
          <cell r="L126">
            <v>3.51</v>
          </cell>
          <cell r="M126">
            <v>80.25</v>
          </cell>
          <cell r="N126">
            <v>0</v>
          </cell>
          <cell r="O126">
            <v>0</v>
          </cell>
          <cell r="P126">
            <v>0</v>
          </cell>
          <cell r="T126">
            <v>39017</v>
          </cell>
        </row>
        <row r="127">
          <cell r="D127" t="str">
            <v>Mecânica</v>
          </cell>
          <cell r="E127" t="str">
            <v>17 dias</v>
          </cell>
          <cell r="F127" t="str">
            <v>NA</v>
          </cell>
          <cell r="G127">
            <v>38952.333333333336</v>
          </cell>
          <cell r="H127" t="str">
            <v>NA</v>
          </cell>
          <cell r="I127" t="str">
            <v>NA</v>
          </cell>
          <cell r="J127">
            <v>38978.729166666664</v>
          </cell>
          <cell r="K127" t="str">
            <v>NA</v>
          </cell>
          <cell r="L127">
            <v>0.56999999999999995</v>
          </cell>
          <cell r="M127">
            <v>13</v>
          </cell>
          <cell r="N127">
            <v>0</v>
          </cell>
          <cell r="O127">
            <v>0</v>
          </cell>
          <cell r="P127">
            <v>0</v>
          </cell>
          <cell r="T127">
            <v>38978</v>
          </cell>
        </row>
        <row r="128">
          <cell r="B128" t="str">
            <v>DB.220.DD.01</v>
          </cell>
          <cell r="D128" t="str">
            <v>Desenho Detalhamento - Silo/ Chutes</v>
          </cell>
          <cell r="E128" t="str">
            <v>17 dias</v>
          </cell>
          <cell r="F128" t="str">
            <v>NA</v>
          </cell>
          <cell r="G128">
            <v>38952.333333333336</v>
          </cell>
          <cell r="H128" t="str">
            <v>NA</v>
          </cell>
          <cell r="I128" t="str">
            <v>NA</v>
          </cell>
          <cell r="J128">
            <v>38978.729166666664</v>
          </cell>
          <cell r="K128" t="str">
            <v>NA</v>
          </cell>
          <cell r="L128">
            <v>0.56999999999999995</v>
          </cell>
          <cell r="M128">
            <v>13</v>
          </cell>
          <cell r="N128">
            <v>0</v>
          </cell>
          <cell r="O128">
            <v>0</v>
          </cell>
          <cell r="P128">
            <v>0</v>
          </cell>
          <cell r="Q128" t="str">
            <v>30TI+10 dias;119;120</v>
          </cell>
          <cell r="R128">
            <v>130</v>
          </cell>
          <cell r="S128" t="str">
            <v>EQUIPE MEC</v>
          </cell>
          <cell r="T128">
            <v>38978</v>
          </cell>
        </row>
        <row r="129">
          <cell r="D129" t="str">
            <v>Civil</v>
          </cell>
          <cell r="E129" t="str">
            <v>16 dias</v>
          </cell>
          <cell r="F129" t="str">
            <v>NA</v>
          </cell>
          <cell r="G129">
            <v>38931.333333333336</v>
          </cell>
          <cell r="H129" t="str">
            <v>NA</v>
          </cell>
          <cell r="I129" t="str">
            <v>NA</v>
          </cell>
          <cell r="J129">
            <v>38954.729166666664</v>
          </cell>
          <cell r="K129" t="str">
            <v>NA</v>
          </cell>
          <cell r="L129">
            <v>0.39</v>
          </cell>
          <cell r="M129">
            <v>9</v>
          </cell>
          <cell r="N129">
            <v>0</v>
          </cell>
          <cell r="O129">
            <v>0</v>
          </cell>
          <cell r="P129">
            <v>0</v>
          </cell>
          <cell r="T129">
            <v>38954</v>
          </cell>
        </row>
        <row r="130">
          <cell r="B130" t="str">
            <v>DC.220.DD.01</v>
          </cell>
          <cell r="D130" t="str">
            <v>Desenho De Detalhamento - Peneiramento/ Britagem</v>
          </cell>
          <cell r="E130" t="str">
            <v>16 dias</v>
          </cell>
          <cell r="F130" t="str">
            <v>NA</v>
          </cell>
          <cell r="G130">
            <v>38931.333333333336</v>
          </cell>
          <cell r="H130" t="str">
            <v>NA</v>
          </cell>
          <cell r="I130" t="str">
            <v>NA</v>
          </cell>
          <cell r="J130">
            <v>38954.729166666664</v>
          </cell>
          <cell r="K130" t="str">
            <v>NA</v>
          </cell>
          <cell r="L130">
            <v>0.39</v>
          </cell>
          <cell r="M130">
            <v>9</v>
          </cell>
          <cell r="N130">
            <v>0</v>
          </cell>
          <cell r="O130">
            <v>0</v>
          </cell>
          <cell r="P130">
            <v>0</v>
          </cell>
          <cell r="Q130" t="str">
            <v>119;123II</v>
          </cell>
          <cell r="S130" t="str">
            <v>EQUIPE CIV</v>
          </cell>
          <cell r="T130">
            <v>38954</v>
          </cell>
        </row>
        <row r="131">
          <cell r="D131" t="str">
            <v>Estrutura Metálica</v>
          </cell>
          <cell r="E131" t="str">
            <v>26 dias</v>
          </cell>
          <cell r="F131" t="str">
            <v>NA</v>
          </cell>
          <cell r="G131">
            <v>38979.333333333336</v>
          </cell>
          <cell r="H131" t="str">
            <v>NA</v>
          </cell>
          <cell r="I131" t="str">
            <v>NA</v>
          </cell>
          <cell r="J131">
            <v>39016.729166666664</v>
          </cell>
          <cell r="K131" t="str">
            <v>NA</v>
          </cell>
          <cell r="L131">
            <v>2.5</v>
          </cell>
          <cell r="M131">
            <v>57.25</v>
          </cell>
          <cell r="N131">
            <v>0</v>
          </cell>
          <cell r="O131">
            <v>0</v>
          </cell>
          <cell r="P131">
            <v>0</v>
          </cell>
          <cell r="T131">
            <v>39016</v>
          </cell>
        </row>
        <row r="132">
          <cell r="B132" t="str">
            <v>DD.220.DP.01</v>
          </cell>
          <cell r="D132" t="str">
            <v>Desenho De Projeto</v>
          </cell>
          <cell r="E132" t="str">
            <v>16 dias</v>
          </cell>
          <cell r="F132" t="str">
            <v>NA</v>
          </cell>
          <cell r="G132">
            <v>38979.333333333336</v>
          </cell>
          <cell r="H132" t="str">
            <v>NA</v>
          </cell>
          <cell r="I132" t="str">
            <v>NA</v>
          </cell>
          <cell r="J132">
            <v>39000.729166666664</v>
          </cell>
          <cell r="K132" t="str">
            <v>NA</v>
          </cell>
          <cell r="L132">
            <v>0.61</v>
          </cell>
          <cell r="M132">
            <v>14</v>
          </cell>
          <cell r="N132">
            <v>0</v>
          </cell>
          <cell r="O132">
            <v>0</v>
          </cell>
          <cell r="P132">
            <v>0</v>
          </cell>
          <cell r="Q132">
            <v>126</v>
          </cell>
          <cell r="R132" t="str">
            <v>131;132;149</v>
          </cell>
          <cell r="S132" t="str">
            <v>EQUIPE MET</v>
          </cell>
          <cell r="T132">
            <v>39000</v>
          </cell>
        </row>
        <row r="133">
          <cell r="B133" t="str">
            <v>DD.220.LM.01</v>
          </cell>
          <cell r="D133" t="str">
            <v>Lista De Materiais</v>
          </cell>
          <cell r="E133" t="str">
            <v>1 dia</v>
          </cell>
          <cell r="F133" t="str">
            <v>NA</v>
          </cell>
          <cell r="G133">
            <v>39001.333333333336</v>
          </cell>
          <cell r="H133" t="str">
            <v>NA</v>
          </cell>
          <cell r="I133" t="str">
            <v>NA</v>
          </cell>
          <cell r="J133">
            <v>39001.729166666664</v>
          </cell>
          <cell r="K133" t="str">
            <v>NA</v>
          </cell>
          <cell r="L133">
            <v>0.01</v>
          </cell>
          <cell r="M133">
            <v>0.25</v>
          </cell>
          <cell r="N133">
            <v>0</v>
          </cell>
          <cell r="O133">
            <v>0</v>
          </cell>
          <cell r="P133">
            <v>0</v>
          </cell>
          <cell r="Q133">
            <v>130</v>
          </cell>
          <cell r="S133" t="str">
            <v>EQUIPE MET</v>
          </cell>
          <cell r="T133">
            <v>39001</v>
          </cell>
        </row>
        <row r="134">
          <cell r="B134" t="str">
            <v>DD.220.MC.01</v>
          </cell>
          <cell r="D134" t="str">
            <v>Memória De Cálculo</v>
          </cell>
          <cell r="E134" t="str">
            <v>10 dias</v>
          </cell>
          <cell r="F134" t="str">
            <v>NA</v>
          </cell>
          <cell r="G134">
            <v>39001.333333333336</v>
          </cell>
          <cell r="H134" t="str">
            <v>NA</v>
          </cell>
          <cell r="I134" t="str">
            <v>NA</v>
          </cell>
          <cell r="J134">
            <v>39016.729166666664</v>
          </cell>
          <cell r="K134" t="str">
            <v>NA</v>
          </cell>
          <cell r="L134">
            <v>1.88</v>
          </cell>
          <cell r="M134">
            <v>43</v>
          </cell>
          <cell r="N134">
            <v>0</v>
          </cell>
          <cell r="O134">
            <v>0</v>
          </cell>
          <cell r="P134">
            <v>0</v>
          </cell>
          <cell r="Q134">
            <v>130</v>
          </cell>
          <cell r="S134" t="str">
            <v>EQUIPE MET</v>
          </cell>
          <cell r="T134">
            <v>39016</v>
          </cell>
        </row>
        <row r="135">
          <cell r="D135" t="str">
            <v>Instrumentação</v>
          </cell>
          <cell r="E135" t="str">
            <v>5 dias</v>
          </cell>
          <cell r="F135" t="str">
            <v>NA</v>
          </cell>
          <cell r="G135">
            <v>39013.333333333336</v>
          </cell>
          <cell r="H135" t="str">
            <v>NA</v>
          </cell>
          <cell r="I135" t="str">
            <v>NA</v>
          </cell>
          <cell r="J135">
            <v>39017.729166666664</v>
          </cell>
          <cell r="K135" t="str">
            <v>NA</v>
          </cell>
          <cell r="L135">
            <v>0.04</v>
          </cell>
          <cell r="M135">
            <v>1</v>
          </cell>
          <cell r="N135">
            <v>0</v>
          </cell>
          <cell r="O135">
            <v>0</v>
          </cell>
          <cell r="P135">
            <v>0</v>
          </cell>
          <cell r="T135">
            <v>39017</v>
          </cell>
        </row>
        <row r="136">
          <cell r="B136" t="str">
            <v>DT.220.AJ.01</v>
          </cell>
          <cell r="D136" t="str">
            <v>Arranjos/ Layout’s/ Plano Diretor - Locação De Instrumentos</v>
          </cell>
          <cell r="E136" t="str">
            <v>5 dias</v>
          </cell>
          <cell r="F136" t="str">
            <v>NA</v>
          </cell>
          <cell r="G136">
            <v>39013.333333333336</v>
          </cell>
          <cell r="H136" t="str">
            <v>NA</v>
          </cell>
          <cell r="I136" t="str">
            <v>NA</v>
          </cell>
          <cell r="J136">
            <v>39017.729166666664</v>
          </cell>
          <cell r="K136" t="str">
            <v>NA</v>
          </cell>
          <cell r="L136">
            <v>0.04</v>
          </cell>
          <cell r="M136">
            <v>1</v>
          </cell>
          <cell r="N136">
            <v>0</v>
          </cell>
          <cell r="O136">
            <v>0</v>
          </cell>
          <cell r="P136">
            <v>0</v>
          </cell>
          <cell r="Q136">
            <v>82</v>
          </cell>
          <cell r="R136">
            <v>331</v>
          </cell>
          <cell r="S136" t="str">
            <v>EQUIPE TSA</v>
          </cell>
          <cell r="T136">
            <v>39017</v>
          </cell>
        </row>
        <row r="137">
          <cell r="B137" t="str">
            <v>1.1.4</v>
          </cell>
          <cell r="C137" t="str">
            <v>225A</v>
          </cell>
          <cell r="D137" t="str">
            <v>Britagem Terciária (1C)</v>
          </cell>
          <cell r="E137" t="str">
            <v>83 dias</v>
          </cell>
          <cell r="F137">
            <v>38814.333333333336</v>
          </cell>
          <cell r="G137">
            <v>38905.333333333336</v>
          </cell>
          <cell r="H137">
            <v>38905.333333333336</v>
          </cell>
          <cell r="I137">
            <v>38846.729166666664</v>
          </cell>
          <cell r="J137">
            <v>39031.729166666664</v>
          </cell>
          <cell r="K137" t="str">
            <v>NA</v>
          </cell>
          <cell r="L137">
            <v>2.59</v>
          </cell>
          <cell r="M137">
            <v>59.25</v>
          </cell>
          <cell r="N137">
            <v>14.05</v>
          </cell>
          <cell r="O137">
            <v>23.71</v>
          </cell>
          <cell r="P137">
            <v>23.71</v>
          </cell>
          <cell r="T137">
            <v>39031</v>
          </cell>
        </row>
        <row r="138">
          <cell r="D138" t="str">
            <v>Projeto Básico</v>
          </cell>
          <cell r="E138" t="str">
            <v>35 dias</v>
          </cell>
          <cell r="F138">
            <v>38814.333333333336</v>
          </cell>
          <cell r="G138">
            <v>38905.333333333336</v>
          </cell>
          <cell r="H138">
            <v>38905.333333333336</v>
          </cell>
          <cell r="I138">
            <v>38846.729166666664</v>
          </cell>
          <cell r="J138">
            <v>38957.729166666664</v>
          </cell>
          <cell r="K138" t="str">
            <v>NA</v>
          </cell>
          <cell r="L138">
            <v>1.05</v>
          </cell>
          <cell r="M138">
            <v>24</v>
          </cell>
          <cell r="N138">
            <v>14.05</v>
          </cell>
          <cell r="O138">
            <v>58.54</v>
          </cell>
          <cell r="P138">
            <v>58.54</v>
          </cell>
          <cell r="T138">
            <v>38957</v>
          </cell>
        </row>
        <row r="139">
          <cell r="D139" t="str">
            <v>Processo</v>
          </cell>
          <cell r="E139" t="str">
            <v>4 dias</v>
          </cell>
          <cell r="F139" t="str">
            <v>NA</v>
          </cell>
          <cell r="G139">
            <v>38922.333333333336</v>
          </cell>
          <cell r="H139">
            <v>38922.333333333336</v>
          </cell>
          <cell r="I139" t="str">
            <v>NA</v>
          </cell>
          <cell r="J139">
            <v>38925.729166666664</v>
          </cell>
          <cell r="K139" t="str">
            <v>NA</v>
          </cell>
          <cell r="L139">
            <v>0.17</v>
          </cell>
          <cell r="M139">
            <v>4</v>
          </cell>
          <cell r="N139">
            <v>3.78</v>
          </cell>
          <cell r="O139">
            <v>94.38</v>
          </cell>
          <cell r="P139">
            <v>94.38</v>
          </cell>
          <cell r="T139">
            <v>38925</v>
          </cell>
        </row>
        <row r="140">
          <cell r="B140" t="str">
            <v>BP.225.FD.01</v>
          </cell>
          <cell r="D140" t="str">
            <v>Folha De Dados - Britador Cônico/ Peneiras</v>
          </cell>
          <cell r="E140" t="str">
            <v>4 dias</v>
          </cell>
          <cell r="F140" t="str">
            <v>NA</v>
          </cell>
          <cell r="G140">
            <v>38922.333333333336</v>
          </cell>
          <cell r="H140">
            <v>38922.333333333336</v>
          </cell>
          <cell r="I140" t="str">
            <v>NA</v>
          </cell>
          <cell r="J140">
            <v>38925.729166666664</v>
          </cell>
          <cell r="K140" t="str">
            <v>NA</v>
          </cell>
          <cell r="L140">
            <v>0.17</v>
          </cell>
          <cell r="M140">
            <v>4</v>
          </cell>
          <cell r="N140">
            <v>3.78</v>
          </cell>
          <cell r="O140">
            <v>94.38</v>
          </cell>
          <cell r="P140">
            <v>94.38</v>
          </cell>
          <cell r="Q140" t="str">
            <v>14II</v>
          </cell>
          <cell r="S140" t="str">
            <v>EQUIPE PRO</v>
          </cell>
          <cell r="T140">
            <v>38925</v>
          </cell>
        </row>
        <row r="141">
          <cell r="D141" t="str">
            <v>Mecânica</v>
          </cell>
          <cell r="E141" t="str">
            <v>35 dias</v>
          </cell>
          <cell r="F141">
            <v>38814.333333333336</v>
          </cell>
          <cell r="G141">
            <v>38905.333333333336</v>
          </cell>
          <cell r="H141">
            <v>38905.333333333336</v>
          </cell>
          <cell r="I141">
            <v>38846.729166666664</v>
          </cell>
          <cell r="J141">
            <v>38957.729166666664</v>
          </cell>
          <cell r="K141" t="str">
            <v>NA</v>
          </cell>
          <cell r="L141">
            <v>0.56999999999999995</v>
          </cell>
          <cell r="M141">
            <v>13</v>
          </cell>
          <cell r="N141">
            <v>8.18</v>
          </cell>
          <cell r="O141">
            <v>62.88</v>
          </cell>
          <cell r="P141">
            <v>62.88</v>
          </cell>
          <cell r="T141">
            <v>38957</v>
          </cell>
        </row>
        <row r="142">
          <cell r="B142" t="str">
            <v>BB.225.DB.01</v>
          </cell>
          <cell r="D142" t="str">
            <v>Desenho Básico - Britagem</v>
          </cell>
          <cell r="E142" t="str">
            <v>7 dias</v>
          </cell>
          <cell r="F142">
            <v>38814.333333333336</v>
          </cell>
          <cell r="G142">
            <v>38905.333333333336</v>
          </cell>
          <cell r="H142">
            <v>38905.333333333336</v>
          </cell>
          <cell r="I142">
            <v>38846.729166666664</v>
          </cell>
          <cell r="J142">
            <v>38915.729166666664</v>
          </cell>
          <cell r="K142" t="str">
            <v>NA</v>
          </cell>
          <cell r="L142">
            <v>0.1</v>
          </cell>
          <cell r="M142">
            <v>2.25</v>
          </cell>
          <cell r="N142">
            <v>2.0299999999999998</v>
          </cell>
          <cell r="O142">
            <v>90</v>
          </cell>
          <cell r="P142">
            <v>90</v>
          </cell>
          <cell r="Q142" t="str">
            <v>119II</v>
          </cell>
          <cell r="R142" t="str">
            <v>142II;144;147</v>
          </cell>
          <cell r="S142" t="str">
            <v>EQUIPE MEC</v>
          </cell>
          <cell r="T142">
            <v>38915</v>
          </cell>
        </row>
        <row r="143">
          <cell r="B143" t="str">
            <v>BB.225.DB.02</v>
          </cell>
          <cell r="D143" t="str">
            <v>Desenho Básico - Transports. e Alimentadores</v>
          </cell>
          <cell r="E143" t="str">
            <v>10 dias</v>
          </cell>
          <cell r="F143" t="str">
            <v>NA</v>
          </cell>
          <cell r="G143">
            <v>38940.333333333336</v>
          </cell>
          <cell r="H143">
            <v>38940.333333333336</v>
          </cell>
          <cell r="I143" t="str">
            <v>NA</v>
          </cell>
          <cell r="J143">
            <v>38957.729166666664</v>
          </cell>
          <cell r="K143" t="str">
            <v>NA</v>
          </cell>
          <cell r="L143">
            <v>0.17</v>
          </cell>
          <cell r="M143">
            <v>4</v>
          </cell>
          <cell r="N143">
            <v>1.2</v>
          </cell>
          <cell r="O143">
            <v>30</v>
          </cell>
          <cell r="P143">
            <v>30</v>
          </cell>
          <cell r="Q143" t="str">
            <v>120II</v>
          </cell>
          <cell r="R143" t="str">
            <v>162II;163II;164II</v>
          </cell>
          <cell r="S143" t="str">
            <v>EQUIPE MEC</v>
          </cell>
          <cell r="T143">
            <v>38957</v>
          </cell>
        </row>
        <row r="144">
          <cell r="B144" t="str">
            <v>BB.225.FD.01</v>
          </cell>
          <cell r="D144" t="str">
            <v>Folha De Dados - Transports. e Alimentadores</v>
          </cell>
          <cell r="E144" t="str">
            <v>6 dias</v>
          </cell>
          <cell r="F144" t="str">
            <v>NA</v>
          </cell>
          <cell r="G144">
            <v>38910.333333333336</v>
          </cell>
          <cell r="H144">
            <v>38910.333333333336</v>
          </cell>
          <cell r="I144" t="str">
            <v>NA</v>
          </cell>
          <cell r="J144">
            <v>38917.729166666664</v>
          </cell>
          <cell r="K144" t="str">
            <v>NA</v>
          </cell>
          <cell r="L144">
            <v>0.3</v>
          </cell>
          <cell r="M144">
            <v>6.75</v>
          </cell>
          <cell r="N144">
            <v>4.95</v>
          </cell>
          <cell r="O144">
            <v>73.33</v>
          </cell>
          <cell r="P144">
            <v>73.33</v>
          </cell>
          <cell r="Q144" t="str">
            <v>140II</v>
          </cell>
          <cell r="S144" t="str">
            <v>EQUIPE MEC</v>
          </cell>
          <cell r="T144">
            <v>38917</v>
          </cell>
        </row>
        <row r="145">
          <cell r="D145" t="str">
            <v>Estrutura Metálica</v>
          </cell>
          <cell r="E145" t="str">
            <v>7 dias</v>
          </cell>
          <cell r="F145" t="str">
            <v>NA</v>
          </cell>
          <cell r="G145">
            <v>38930.333333333336</v>
          </cell>
          <cell r="H145">
            <v>38930.333333333336</v>
          </cell>
          <cell r="I145" t="str">
            <v>NA</v>
          </cell>
          <cell r="J145">
            <v>38938.729166666664</v>
          </cell>
          <cell r="K145" t="str">
            <v>NA</v>
          </cell>
          <cell r="L145">
            <v>0.31</v>
          </cell>
          <cell r="M145">
            <v>7</v>
          </cell>
          <cell r="N145">
            <v>2.1</v>
          </cell>
          <cell r="O145">
            <v>30</v>
          </cell>
          <cell r="P145">
            <v>30</v>
          </cell>
          <cell r="T145">
            <v>38938</v>
          </cell>
        </row>
        <row r="146">
          <cell r="B146" t="str">
            <v>BD.225.MC.01</v>
          </cell>
          <cell r="D146" t="str">
            <v>Memória De Cálculo - Britagem</v>
          </cell>
          <cell r="E146" t="str">
            <v>7 dias</v>
          </cell>
          <cell r="F146" t="str">
            <v>NA</v>
          </cell>
          <cell r="G146">
            <v>38930.333333333336</v>
          </cell>
          <cell r="H146">
            <v>38930.333333333336</v>
          </cell>
          <cell r="I146" t="str">
            <v>NA</v>
          </cell>
          <cell r="J146">
            <v>38938.729166666664</v>
          </cell>
          <cell r="K146" t="str">
            <v>NA</v>
          </cell>
          <cell r="L146">
            <v>0.31</v>
          </cell>
          <cell r="M146">
            <v>7</v>
          </cell>
          <cell r="N146">
            <v>2.1</v>
          </cell>
          <cell r="O146">
            <v>30</v>
          </cell>
          <cell r="P146">
            <v>30</v>
          </cell>
          <cell r="Q146">
            <v>140</v>
          </cell>
          <cell r="R146" t="str">
            <v>147II</v>
          </cell>
          <cell r="S146" t="str">
            <v>EQUIPE MET</v>
          </cell>
          <cell r="T146">
            <v>38938</v>
          </cell>
        </row>
        <row r="147">
          <cell r="D147" t="str">
            <v>Projeto Detalhado</v>
          </cell>
          <cell r="E147" t="str">
            <v>66 dias</v>
          </cell>
          <cell r="F147" t="str">
            <v>NA</v>
          </cell>
          <cell r="G147">
            <v>38930.333333333336</v>
          </cell>
          <cell r="H147" t="str">
            <v>NA</v>
          </cell>
          <cell r="I147" t="str">
            <v>NA</v>
          </cell>
          <cell r="J147">
            <v>39031.729166666664</v>
          </cell>
          <cell r="K147" t="str">
            <v>NA</v>
          </cell>
          <cell r="L147">
            <v>1.54</v>
          </cell>
          <cell r="M147">
            <v>35.25</v>
          </cell>
          <cell r="N147">
            <v>0</v>
          </cell>
          <cell r="O147">
            <v>0</v>
          </cell>
          <cell r="P147">
            <v>0</v>
          </cell>
          <cell r="T147">
            <v>39031</v>
          </cell>
        </row>
        <row r="148">
          <cell r="D148" t="str">
            <v>Civil</v>
          </cell>
          <cell r="E148" t="str">
            <v>20 dias</v>
          </cell>
          <cell r="F148" t="str">
            <v>NA</v>
          </cell>
          <cell r="G148">
            <v>38930.333333333336</v>
          </cell>
          <cell r="H148" t="str">
            <v>NA</v>
          </cell>
          <cell r="I148" t="str">
            <v>NA</v>
          </cell>
          <cell r="J148">
            <v>38959.729166666664</v>
          </cell>
          <cell r="K148" t="str">
            <v>NA</v>
          </cell>
          <cell r="L148">
            <v>0.35</v>
          </cell>
          <cell r="M148">
            <v>8</v>
          </cell>
          <cell r="N148">
            <v>0</v>
          </cell>
          <cell r="O148">
            <v>0</v>
          </cell>
          <cell r="P148">
            <v>0</v>
          </cell>
          <cell r="T148">
            <v>38959</v>
          </cell>
        </row>
        <row r="149">
          <cell r="B149" t="str">
            <v>DC.225.DD.01</v>
          </cell>
          <cell r="D149" t="str">
            <v>Desenho De Detalhamento - Britagem</v>
          </cell>
          <cell r="E149" t="str">
            <v>20 dias</v>
          </cell>
          <cell r="F149" t="str">
            <v>NA</v>
          </cell>
          <cell r="G149">
            <v>38930.333333333336</v>
          </cell>
          <cell r="H149" t="str">
            <v>NA</v>
          </cell>
          <cell r="I149" t="str">
            <v>NA</v>
          </cell>
          <cell r="J149">
            <v>38959.729166666664</v>
          </cell>
          <cell r="K149" t="str">
            <v>NA</v>
          </cell>
          <cell r="L149">
            <v>0.35</v>
          </cell>
          <cell r="M149">
            <v>8</v>
          </cell>
          <cell r="N149">
            <v>0</v>
          </cell>
          <cell r="O149">
            <v>0</v>
          </cell>
          <cell r="P149">
            <v>0</v>
          </cell>
          <cell r="Q149" t="str">
            <v>140;144II</v>
          </cell>
          <cell r="R149">
            <v>154</v>
          </cell>
          <cell r="S149" t="str">
            <v>EQUIPE CIV[60%]</v>
          </cell>
          <cell r="T149">
            <v>38959</v>
          </cell>
        </row>
        <row r="150">
          <cell r="D150" t="str">
            <v>Estrutura Metálica</v>
          </cell>
          <cell r="E150" t="str">
            <v>19 dias</v>
          </cell>
          <cell r="F150" t="str">
            <v>NA</v>
          </cell>
          <cell r="G150">
            <v>39001.333333333336</v>
          </cell>
          <cell r="H150" t="str">
            <v>NA</v>
          </cell>
          <cell r="I150" t="str">
            <v>NA</v>
          </cell>
          <cell r="J150">
            <v>39031.729166666664</v>
          </cell>
          <cell r="K150" t="str">
            <v>NA</v>
          </cell>
          <cell r="L150">
            <v>0.75</v>
          </cell>
          <cell r="M150">
            <v>17.25</v>
          </cell>
          <cell r="N150">
            <v>0</v>
          </cell>
          <cell r="O150">
            <v>0</v>
          </cell>
          <cell r="P150">
            <v>0</v>
          </cell>
          <cell r="T150">
            <v>39031</v>
          </cell>
        </row>
        <row r="151">
          <cell r="B151" t="str">
            <v>DD.225.DP.01</v>
          </cell>
          <cell r="D151" t="str">
            <v>Desenho De Projeto</v>
          </cell>
          <cell r="E151" t="str">
            <v>5 dias</v>
          </cell>
          <cell r="F151" t="str">
            <v>NA</v>
          </cell>
          <cell r="G151">
            <v>39001.333333333336</v>
          </cell>
          <cell r="H151" t="str">
            <v>NA</v>
          </cell>
          <cell r="I151" t="str">
            <v>NA</v>
          </cell>
          <cell r="J151">
            <v>39009.729166666664</v>
          </cell>
          <cell r="K151" t="str">
            <v>NA</v>
          </cell>
          <cell r="L151">
            <v>0.13</v>
          </cell>
          <cell r="M151">
            <v>3</v>
          </cell>
          <cell r="N151">
            <v>0</v>
          </cell>
          <cell r="O151">
            <v>0</v>
          </cell>
          <cell r="P151">
            <v>0</v>
          </cell>
          <cell r="Q151">
            <v>130</v>
          </cell>
          <cell r="R151" t="str">
            <v>150;151</v>
          </cell>
          <cell r="S151" t="str">
            <v>EQUIPE MET</v>
          </cell>
          <cell r="T151">
            <v>39009</v>
          </cell>
        </row>
        <row r="152">
          <cell r="B152" t="str">
            <v>DD.225.LM.01</v>
          </cell>
          <cell r="D152" t="str">
            <v>Lista De Materiais</v>
          </cell>
          <cell r="E152" t="str">
            <v>1 dia</v>
          </cell>
          <cell r="F152" t="str">
            <v>NA</v>
          </cell>
          <cell r="G152">
            <v>39010.333333333336</v>
          </cell>
          <cell r="H152" t="str">
            <v>NA</v>
          </cell>
          <cell r="I152" t="str">
            <v>NA</v>
          </cell>
          <cell r="J152">
            <v>39010.729166666664</v>
          </cell>
          <cell r="K152" t="str">
            <v>NA</v>
          </cell>
          <cell r="L152">
            <v>0.01</v>
          </cell>
          <cell r="M152">
            <v>0.25</v>
          </cell>
          <cell r="N152">
            <v>0</v>
          </cell>
          <cell r="O152">
            <v>0</v>
          </cell>
          <cell r="P152">
            <v>0</v>
          </cell>
          <cell r="Q152">
            <v>149</v>
          </cell>
          <cell r="S152" t="str">
            <v>EQUIPE MET</v>
          </cell>
          <cell r="T152">
            <v>39010</v>
          </cell>
        </row>
        <row r="153">
          <cell r="B153" t="str">
            <v>DD.225.MC.01</v>
          </cell>
          <cell r="D153" t="str">
            <v>Memória De Cálculo</v>
          </cell>
          <cell r="E153" t="str">
            <v>14 dias</v>
          </cell>
          <cell r="F153" t="str">
            <v>NA</v>
          </cell>
          <cell r="G153">
            <v>39010.333333333336</v>
          </cell>
          <cell r="H153" t="str">
            <v>NA</v>
          </cell>
          <cell r="I153" t="str">
            <v>NA</v>
          </cell>
          <cell r="J153">
            <v>39031.729166666664</v>
          </cell>
          <cell r="K153" t="str">
            <v>NA</v>
          </cell>
          <cell r="L153">
            <v>0.61</v>
          </cell>
          <cell r="M153">
            <v>14</v>
          </cell>
          <cell r="N153">
            <v>0</v>
          </cell>
          <cell r="O153">
            <v>0</v>
          </cell>
          <cell r="P153">
            <v>0</v>
          </cell>
          <cell r="Q153">
            <v>149</v>
          </cell>
          <cell r="S153" t="str">
            <v>EQUIPE MET</v>
          </cell>
          <cell r="T153">
            <v>39031</v>
          </cell>
        </row>
        <row r="154">
          <cell r="D154" t="str">
            <v>Elétrica</v>
          </cell>
          <cell r="E154" t="str">
            <v>20 dias</v>
          </cell>
          <cell r="F154" t="str">
            <v>NA</v>
          </cell>
          <cell r="G154">
            <v>38960.333333333336</v>
          </cell>
          <cell r="H154" t="str">
            <v>NA</v>
          </cell>
          <cell r="I154" t="str">
            <v>NA</v>
          </cell>
          <cell r="J154">
            <v>38989.729166666664</v>
          </cell>
          <cell r="K154" t="str">
            <v>NA</v>
          </cell>
          <cell r="L154">
            <v>0.39</v>
          </cell>
          <cell r="M154">
            <v>9</v>
          </cell>
          <cell r="N154">
            <v>0</v>
          </cell>
          <cell r="O154">
            <v>0</v>
          </cell>
          <cell r="P154">
            <v>0</v>
          </cell>
          <cell r="T154">
            <v>38989</v>
          </cell>
        </row>
        <row r="155">
          <cell r="D155" t="str">
            <v>Desenho De Detalhamento</v>
          </cell>
          <cell r="E155" t="str">
            <v>20 dias</v>
          </cell>
          <cell r="F155" t="str">
            <v>NA</v>
          </cell>
          <cell r="G155">
            <v>38960.333333333336</v>
          </cell>
          <cell r="H155" t="str">
            <v>NA</v>
          </cell>
          <cell r="I155" t="str">
            <v>NA</v>
          </cell>
          <cell r="J155">
            <v>38989.729166666664</v>
          </cell>
          <cell r="K155" t="str">
            <v>NA</v>
          </cell>
          <cell r="L155">
            <v>0.39</v>
          </cell>
          <cell r="M155">
            <v>9</v>
          </cell>
          <cell r="N155">
            <v>0</v>
          </cell>
          <cell r="O155">
            <v>0</v>
          </cell>
          <cell r="P155">
            <v>0</v>
          </cell>
          <cell r="T155">
            <v>38989</v>
          </cell>
        </row>
        <row r="156">
          <cell r="B156" t="str">
            <v>DE.225.DD.01</v>
          </cell>
          <cell r="D156" t="str">
            <v>Eletrodutos e Bandejas</v>
          </cell>
          <cell r="E156" t="str">
            <v>11 dias</v>
          </cell>
          <cell r="F156" t="str">
            <v>NA</v>
          </cell>
          <cell r="G156">
            <v>38960.333333333336</v>
          </cell>
          <cell r="H156" t="str">
            <v>NA</v>
          </cell>
          <cell r="I156" t="str">
            <v>NA</v>
          </cell>
          <cell r="J156">
            <v>38978.729166666664</v>
          </cell>
          <cell r="K156" t="str">
            <v>NA</v>
          </cell>
          <cell r="L156">
            <v>0.22</v>
          </cell>
          <cell r="M156">
            <v>5</v>
          </cell>
          <cell r="N156">
            <v>0</v>
          </cell>
          <cell r="O156">
            <v>0</v>
          </cell>
          <cell r="P156">
            <v>0</v>
          </cell>
          <cell r="Q156">
            <v>147</v>
          </cell>
          <cell r="R156">
            <v>155</v>
          </cell>
          <cell r="S156" t="str">
            <v>EQUIPE ELE</v>
          </cell>
          <cell r="T156">
            <v>38978</v>
          </cell>
        </row>
        <row r="157">
          <cell r="B157" t="str">
            <v>DE.225.DD.02</v>
          </cell>
          <cell r="D157" t="str">
            <v>Iluminação</v>
          </cell>
          <cell r="E157" t="str">
            <v>9 dias</v>
          </cell>
          <cell r="F157" t="str">
            <v>NA</v>
          </cell>
          <cell r="G157">
            <v>38979.333333333336</v>
          </cell>
          <cell r="H157" t="str">
            <v>NA</v>
          </cell>
          <cell r="I157" t="str">
            <v>NA</v>
          </cell>
          <cell r="J157">
            <v>38989.729166666664</v>
          </cell>
          <cell r="K157" t="str">
            <v>NA</v>
          </cell>
          <cell r="L157">
            <v>0.17</v>
          </cell>
          <cell r="M157">
            <v>4</v>
          </cell>
          <cell r="N157">
            <v>0</v>
          </cell>
          <cell r="O157">
            <v>0</v>
          </cell>
          <cell r="P157">
            <v>0</v>
          </cell>
          <cell r="Q157">
            <v>154</v>
          </cell>
          <cell r="S157" t="str">
            <v>EQUIPE ELE</v>
          </cell>
          <cell r="T157">
            <v>38989</v>
          </cell>
        </row>
        <row r="158">
          <cell r="D158" t="str">
            <v>Instrumentação</v>
          </cell>
          <cell r="E158" t="str">
            <v>5 dias</v>
          </cell>
          <cell r="F158" t="str">
            <v>NA</v>
          </cell>
          <cell r="G158">
            <v>39013.333333333336</v>
          </cell>
          <cell r="H158" t="str">
            <v>NA</v>
          </cell>
          <cell r="I158" t="str">
            <v>NA</v>
          </cell>
          <cell r="J158">
            <v>39017.729166666664</v>
          </cell>
          <cell r="K158" t="str">
            <v>NA</v>
          </cell>
          <cell r="L158">
            <v>0.04</v>
          </cell>
          <cell r="M158">
            <v>1</v>
          </cell>
          <cell r="N158">
            <v>0</v>
          </cell>
          <cell r="O158">
            <v>0</v>
          </cell>
          <cell r="P158">
            <v>0</v>
          </cell>
          <cell r="T158">
            <v>39017</v>
          </cell>
        </row>
        <row r="159">
          <cell r="B159" t="str">
            <v>DT.225.AJ.01</v>
          </cell>
          <cell r="D159" t="str">
            <v>Arranjos/ Layout’s/ Plano Diretor - Locação De Instrumentos</v>
          </cell>
          <cell r="E159" t="str">
            <v>5 dias</v>
          </cell>
          <cell r="F159" t="str">
            <v>NA</v>
          </cell>
          <cell r="G159">
            <v>39013.333333333336</v>
          </cell>
          <cell r="H159" t="str">
            <v>NA</v>
          </cell>
          <cell r="I159" t="str">
            <v>NA</v>
          </cell>
          <cell r="J159">
            <v>39017.729166666664</v>
          </cell>
          <cell r="K159" t="str">
            <v>NA</v>
          </cell>
          <cell r="L159">
            <v>0.04</v>
          </cell>
          <cell r="M159">
            <v>1</v>
          </cell>
          <cell r="N159">
            <v>0</v>
          </cell>
          <cell r="O159">
            <v>0</v>
          </cell>
          <cell r="P159">
            <v>0</v>
          </cell>
          <cell r="Q159">
            <v>82</v>
          </cell>
          <cell r="S159" t="str">
            <v>EQUIPE TSA</v>
          </cell>
          <cell r="T159">
            <v>39017</v>
          </cell>
        </row>
        <row r="160">
          <cell r="B160" t="str">
            <v>1.1.5</v>
          </cell>
          <cell r="C160" t="str">
            <v>230A</v>
          </cell>
          <cell r="D160" t="str">
            <v>Pátio de Homogeneização (1D)</v>
          </cell>
          <cell r="E160" t="str">
            <v>130 dias</v>
          </cell>
          <cell r="F160">
            <v>38814.333333333336</v>
          </cell>
          <cell r="G160">
            <v>38853.333333333336</v>
          </cell>
          <cell r="H160">
            <v>38853.333333333336</v>
          </cell>
          <cell r="I160">
            <v>38846.729166666664</v>
          </cell>
          <cell r="J160">
            <v>39049.729166666664</v>
          </cell>
          <cell r="K160" t="str">
            <v>NA</v>
          </cell>
          <cell r="L160">
            <v>4.3499999999999996</v>
          </cell>
          <cell r="M160">
            <v>99.5</v>
          </cell>
          <cell r="N160">
            <v>17.100000000000001</v>
          </cell>
          <cell r="O160">
            <v>17.190000000000001</v>
          </cell>
          <cell r="P160">
            <v>17.190000000000001</v>
          </cell>
          <cell r="T160">
            <v>39049</v>
          </cell>
        </row>
        <row r="161">
          <cell r="D161" t="str">
            <v>Projeto Básico</v>
          </cell>
          <cell r="E161" t="str">
            <v>77 dias</v>
          </cell>
          <cell r="F161">
            <v>38814.333333333336</v>
          </cell>
          <cell r="G161">
            <v>38853.333333333336</v>
          </cell>
          <cell r="H161">
            <v>38853.333333333336</v>
          </cell>
          <cell r="I161">
            <v>38846.729166666664</v>
          </cell>
          <cell r="J161">
            <v>38965.729166666664</v>
          </cell>
          <cell r="K161" t="str">
            <v>NA</v>
          </cell>
          <cell r="L161">
            <v>1.35</v>
          </cell>
          <cell r="M161">
            <v>31</v>
          </cell>
          <cell r="N161">
            <v>17.100000000000001</v>
          </cell>
          <cell r="O161">
            <v>55.16</v>
          </cell>
          <cell r="P161">
            <v>55.16</v>
          </cell>
          <cell r="T161">
            <v>38965</v>
          </cell>
        </row>
        <row r="162">
          <cell r="D162" t="str">
            <v>Mecânica</v>
          </cell>
          <cell r="E162" t="str">
            <v>77 dias</v>
          </cell>
          <cell r="F162">
            <v>38814.333333333336</v>
          </cell>
          <cell r="G162">
            <v>38853.333333333336</v>
          </cell>
          <cell r="H162">
            <v>38853.333333333336</v>
          </cell>
          <cell r="I162">
            <v>38846.729166666664</v>
          </cell>
          <cell r="J162">
            <v>38965.729166666664</v>
          </cell>
          <cell r="K162" t="str">
            <v>NA</v>
          </cell>
          <cell r="L162">
            <v>1.35</v>
          </cell>
          <cell r="M162">
            <v>31</v>
          </cell>
          <cell r="N162">
            <v>17.100000000000001</v>
          </cell>
          <cell r="O162">
            <v>55.16</v>
          </cell>
          <cell r="P162">
            <v>55.16</v>
          </cell>
          <cell r="T162">
            <v>38965</v>
          </cell>
        </row>
        <row r="163">
          <cell r="D163" t="str">
            <v>Desenho Básico</v>
          </cell>
          <cell r="E163" t="str">
            <v>16 dias</v>
          </cell>
          <cell r="F163">
            <v>38814.333333333336</v>
          </cell>
          <cell r="G163">
            <v>38940.333333333336</v>
          </cell>
          <cell r="H163" t="str">
            <v>NA</v>
          </cell>
          <cell r="I163">
            <v>38846.729166666664</v>
          </cell>
          <cell r="J163">
            <v>38965.729166666664</v>
          </cell>
          <cell r="K163" t="str">
            <v>NA</v>
          </cell>
          <cell r="L163">
            <v>0.52</v>
          </cell>
          <cell r="M163">
            <v>12</v>
          </cell>
          <cell r="N163">
            <v>0</v>
          </cell>
          <cell r="O163">
            <v>0</v>
          </cell>
          <cell r="P163">
            <v>0</v>
          </cell>
          <cell r="Q163" t="str">
            <v>90II</v>
          </cell>
          <cell r="R163" t="str">
            <v>173TI+15 dias</v>
          </cell>
          <cell r="S163" t="str">
            <v>EQUIPE MEC</v>
          </cell>
          <cell r="T163">
            <v>38965</v>
          </cell>
        </row>
        <row r="164">
          <cell r="B164" t="str">
            <v>BB.230.DB.01</v>
          </cell>
          <cell r="D164" t="str">
            <v>Planta e Cortes</v>
          </cell>
          <cell r="E164" t="str">
            <v>8 dias</v>
          </cell>
          <cell r="F164" t="str">
            <v>NA</v>
          </cell>
          <cell r="G164">
            <v>38940.333333333336</v>
          </cell>
          <cell r="H164" t="str">
            <v>NA</v>
          </cell>
          <cell r="I164" t="str">
            <v>NA</v>
          </cell>
          <cell r="J164">
            <v>38953.729166666664</v>
          </cell>
          <cell r="K164" t="str">
            <v>NA</v>
          </cell>
          <cell r="L164">
            <v>0.13</v>
          </cell>
          <cell r="M164">
            <v>3</v>
          </cell>
          <cell r="N164">
            <v>0</v>
          </cell>
          <cell r="O164">
            <v>0</v>
          </cell>
          <cell r="P164">
            <v>0</v>
          </cell>
          <cell r="Q164" t="str">
            <v>141II</v>
          </cell>
          <cell r="R164" t="str">
            <v>424II</v>
          </cell>
          <cell r="S164" t="str">
            <v>EQUIPE MEC</v>
          </cell>
          <cell r="T164">
            <v>38953</v>
          </cell>
        </row>
        <row r="165">
          <cell r="B165" t="str">
            <v>BB.230.DB.02</v>
          </cell>
          <cell r="D165" t="str">
            <v>By-Pass do Pátio</v>
          </cell>
          <cell r="E165" t="str">
            <v>8 dias</v>
          </cell>
          <cell r="F165" t="str">
            <v>NA</v>
          </cell>
          <cell r="G165">
            <v>38940.333333333336</v>
          </cell>
          <cell r="H165" t="str">
            <v>NA</v>
          </cell>
          <cell r="I165" t="str">
            <v>NA</v>
          </cell>
          <cell r="J165">
            <v>38953.729166666664</v>
          </cell>
          <cell r="K165" t="str">
            <v>NA</v>
          </cell>
          <cell r="L165">
            <v>0.13</v>
          </cell>
          <cell r="M165">
            <v>3</v>
          </cell>
          <cell r="N165">
            <v>0</v>
          </cell>
          <cell r="O165">
            <v>0</v>
          </cell>
          <cell r="P165">
            <v>0</v>
          </cell>
          <cell r="Q165" t="str">
            <v>141II</v>
          </cell>
          <cell r="R165">
            <v>170</v>
          </cell>
          <cell r="S165" t="str">
            <v>EQUIPE MEC</v>
          </cell>
          <cell r="T165">
            <v>38953</v>
          </cell>
        </row>
        <row r="166">
          <cell r="B166" t="str">
            <v>BB.230.DB.03</v>
          </cell>
          <cell r="D166" t="str">
            <v>Recuperadora e Empilhadeira</v>
          </cell>
          <cell r="E166" t="str">
            <v>10 dias</v>
          </cell>
          <cell r="F166" t="str">
            <v>NA</v>
          </cell>
          <cell r="G166">
            <v>38940.333333333336</v>
          </cell>
          <cell r="H166" t="str">
            <v>NA</v>
          </cell>
          <cell r="I166" t="str">
            <v>NA</v>
          </cell>
          <cell r="J166">
            <v>38957.729166666664</v>
          </cell>
          <cell r="K166" t="str">
            <v>NA</v>
          </cell>
          <cell r="L166">
            <v>0.17</v>
          </cell>
          <cell r="M166">
            <v>4</v>
          </cell>
          <cell r="N166">
            <v>0</v>
          </cell>
          <cell r="O166">
            <v>0</v>
          </cell>
          <cell r="P166">
            <v>0</v>
          </cell>
          <cell r="Q166" t="str">
            <v>141II</v>
          </cell>
          <cell r="R166">
            <v>165</v>
          </cell>
          <cell r="S166" t="str">
            <v>EQUIPE MEC</v>
          </cell>
          <cell r="T166">
            <v>38957</v>
          </cell>
        </row>
        <row r="167">
          <cell r="B167" t="str">
            <v>BB.230.DB.04</v>
          </cell>
          <cell r="D167" t="str">
            <v>Transportadores</v>
          </cell>
          <cell r="E167" t="str">
            <v>6 dias</v>
          </cell>
          <cell r="F167" t="str">
            <v>NA</v>
          </cell>
          <cell r="G167">
            <v>38958.333333333336</v>
          </cell>
          <cell r="H167" t="str">
            <v>NA</v>
          </cell>
          <cell r="I167" t="str">
            <v>NA</v>
          </cell>
          <cell r="J167">
            <v>38965.729166666664</v>
          </cell>
          <cell r="K167" t="str">
            <v>NA</v>
          </cell>
          <cell r="L167">
            <v>0.09</v>
          </cell>
          <cell r="M167">
            <v>2</v>
          </cell>
          <cell r="N167">
            <v>0</v>
          </cell>
          <cell r="O167">
            <v>0</v>
          </cell>
          <cell r="P167">
            <v>0</v>
          </cell>
          <cell r="Q167">
            <v>164</v>
          </cell>
          <cell r="S167" t="str">
            <v>EQUIPE MEC</v>
          </cell>
          <cell r="T167">
            <v>38965</v>
          </cell>
        </row>
        <row r="168">
          <cell r="B168" t="str">
            <v>BB.230.ET.01</v>
          </cell>
          <cell r="D168" t="str">
            <v>Especificação Técnica - Empilhadeira e Retomadora</v>
          </cell>
          <cell r="E168" t="str">
            <v>40 dias</v>
          </cell>
          <cell r="F168" t="str">
            <v>NA</v>
          </cell>
          <cell r="G168">
            <v>38853.333333333336</v>
          </cell>
          <cell r="H168">
            <v>38853.333333333336</v>
          </cell>
          <cell r="I168" t="str">
            <v>NA</v>
          </cell>
          <cell r="J168">
            <v>38910.729166666664</v>
          </cell>
          <cell r="K168" t="str">
            <v>NA</v>
          </cell>
          <cell r="L168">
            <v>0.71</v>
          </cell>
          <cell r="M168">
            <v>16.25</v>
          </cell>
          <cell r="N168">
            <v>14.63</v>
          </cell>
          <cell r="O168">
            <v>90</v>
          </cell>
          <cell r="P168">
            <v>90</v>
          </cell>
          <cell r="Q168" t="str">
            <v>14II</v>
          </cell>
          <cell r="R168" t="str">
            <v>171TI+60 dias</v>
          </cell>
          <cell r="S168" t="str">
            <v>EQUIPE MEC</v>
          </cell>
          <cell r="T168">
            <v>38910</v>
          </cell>
        </row>
        <row r="169">
          <cell r="B169" t="str">
            <v>BB.230.FD.01</v>
          </cell>
          <cell r="D169" t="str">
            <v>Folha De Dados - Transportadores</v>
          </cell>
          <cell r="E169" t="str">
            <v>2 dias</v>
          </cell>
          <cell r="F169" t="str">
            <v>NA</v>
          </cell>
          <cell r="G169">
            <v>38916.333333333336</v>
          </cell>
          <cell r="H169">
            <v>38916.333333333336</v>
          </cell>
          <cell r="I169" t="str">
            <v>NA</v>
          </cell>
          <cell r="J169">
            <v>38917.729166666664</v>
          </cell>
          <cell r="K169" t="str">
            <v>NA</v>
          </cell>
          <cell r="L169">
            <v>0.12</v>
          </cell>
          <cell r="M169">
            <v>2.75</v>
          </cell>
          <cell r="N169">
            <v>2.48</v>
          </cell>
          <cell r="O169">
            <v>90</v>
          </cell>
          <cell r="P169">
            <v>90</v>
          </cell>
          <cell r="Q169" t="str">
            <v>14II</v>
          </cell>
          <cell r="S169" t="str">
            <v>EQUIPE MEC</v>
          </cell>
          <cell r="T169">
            <v>38917</v>
          </cell>
        </row>
        <row r="170">
          <cell r="D170" t="str">
            <v>Projeto Detalhado</v>
          </cell>
          <cell r="E170" t="str">
            <v>43 dias</v>
          </cell>
          <cell r="F170" t="str">
            <v>NA</v>
          </cell>
          <cell r="G170">
            <v>38982.333333333336</v>
          </cell>
          <cell r="H170" t="str">
            <v>NA</v>
          </cell>
          <cell r="I170" t="str">
            <v>NA</v>
          </cell>
          <cell r="J170">
            <v>39049.729166666664</v>
          </cell>
          <cell r="K170" t="str">
            <v>NA</v>
          </cell>
          <cell r="L170">
            <v>2.99</v>
          </cell>
          <cell r="M170">
            <v>68.5</v>
          </cell>
          <cell r="N170">
            <v>0</v>
          </cell>
          <cell r="O170">
            <v>0</v>
          </cell>
          <cell r="P170">
            <v>0</v>
          </cell>
          <cell r="T170">
            <v>39049</v>
          </cell>
        </row>
        <row r="171">
          <cell r="D171" t="str">
            <v>Mecânica</v>
          </cell>
          <cell r="E171" t="str">
            <v>15 dias</v>
          </cell>
          <cell r="F171" t="str">
            <v>NA</v>
          </cell>
          <cell r="G171">
            <v>38982.333333333336</v>
          </cell>
          <cell r="H171" t="str">
            <v>NA</v>
          </cell>
          <cell r="I171" t="str">
            <v>NA</v>
          </cell>
          <cell r="J171">
            <v>39006.729166666664</v>
          </cell>
          <cell r="K171" t="str">
            <v>NA</v>
          </cell>
          <cell r="L171">
            <v>0.22</v>
          </cell>
          <cell r="M171">
            <v>5</v>
          </cell>
          <cell r="N171">
            <v>0</v>
          </cell>
          <cell r="O171">
            <v>0</v>
          </cell>
          <cell r="P171">
            <v>0</v>
          </cell>
          <cell r="T171">
            <v>39006</v>
          </cell>
        </row>
        <row r="172">
          <cell r="B172" t="str">
            <v>DB.230.DD.01</v>
          </cell>
          <cell r="D172" t="str">
            <v>Desenho De Detalhamento - Chute Para By-Pass</v>
          </cell>
          <cell r="E172" t="str">
            <v>7 dias</v>
          </cell>
          <cell r="F172" t="str">
            <v>NA</v>
          </cell>
          <cell r="G172">
            <v>38982.333333333336</v>
          </cell>
          <cell r="H172" t="str">
            <v>NA</v>
          </cell>
          <cell r="I172" t="str">
            <v>NA</v>
          </cell>
          <cell r="J172">
            <v>38992.729166666664</v>
          </cell>
          <cell r="K172" t="str">
            <v>NA</v>
          </cell>
          <cell r="L172">
            <v>0.17</v>
          </cell>
          <cell r="M172">
            <v>4</v>
          </cell>
          <cell r="N172">
            <v>0</v>
          </cell>
          <cell r="O172">
            <v>0</v>
          </cell>
          <cell r="P172">
            <v>0</v>
          </cell>
          <cell r="Q172" t="str">
            <v>30TI+30 dias;163</v>
          </cell>
          <cell r="R172">
            <v>436</v>
          </cell>
          <cell r="S172" t="str">
            <v>EQUIPE MEC</v>
          </cell>
          <cell r="T172">
            <v>38992</v>
          </cell>
        </row>
        <row r="173">
          <cell r="B173" t="str">
            <v>DB.230.PT.01</v>
          </cell>
          <cell r="D173" t="str">
            <v>Parecer Técnico - Empilhadeira e Retomadora</v>
          </cell>
          <cell r="E173" t="str">
            <v>2 dias</v>
          </cell>
          <cell r="F173" t="str">
            <v>NA</v>
          </cell>
          <cell r="G173">
            <v>39001.333333333336</v>
          </cell>
          <cell r="H173" t="str">
            <v>NA</v>
          </cell>
          <cell r="I173" t="str">
            <v>NA</v>
          </cell>
          <cell r="J173">
            <v>39006.729166666664</v>
          </cell>
          <cell r="K173" t="str">
            <v>NA</v>
          </cell>
          <cell r="L173">
            <v>0.04</v>
          </cell>
          <cell r="M173">
            <v>1</v>
          </cell>
          <cell r="N173">
            <v>0</v>
          </cell>
          <cell r="O173">
            <v>0</v>
          </cell>
          <cell r="P173">
            <v>0</v>
          </cell>
          <cell r="Q173" t="str">
            <v>166TI+60 dias</v>
          </cell>
          <cell r="S173" t="str">
            <v>EQUIPE MEC</v>
          </cell>
          <cell r="T173">
            <v>39006</v>
          </cell>
        </row>
        <row r="174">
          <cell r="D174" t="str">
            <v>Civil</v>
          </cell>
          <cell r="E174" t="str">
            <v>25 dias</v>
          </cell>
          <cell r="F174" t="str">
            <v>NA</v>
          </cell>
          <cell r="G174">
            <v>38989.333333333336</v>
          </cell>
          <cell r="H174" t="str">
            <v>NA</v>
          </cell>
          <cell r="I174" t="str">
            <v>NA</v>
          </cell>
          <cell r="J174">
            <v>39029.729166666664</v>
          </cell>
          <cell r="K174" t="str">
            <v>NA</v>
          </cell>
          <cell r="L174">
            <v>0.87</v>
          </cell>
          <cell r="M174">
            <v>20</v>
          </cell>
          <cell r="N174">
            <v>0</v>
          </cell>
          <cell r="O174">
            <v>0</v>
          </cell>
          <cell r="P174">
            <v>0</v>
          </cell>
          <cell r="T174">
            <v>39029</v>
          </cell>
        </row>
        <row r="175">
          <cell r="B175" t="str">
            <v>DC.230.DD.01</v>
          </cell>
          <cell r="D175" t="str">
            <v>Des. Det. - Fundação, Forma, Armação e Inseridos Metálicos</v>
          </cell>
          <cell r="E175" t="str">
            <v>25 dias</v>
          </cell>
          <cell r="F175" t="str">
            <v>NA</v>
          </cell>
          <cell r="G175">
            <v>38989.333333333336</v>
          </cell>
          <cell r="H175" t="str">
            <v>NA</v>
          </cell>
          <cell r="I175" t="str">
            <v>NA</v>
          </cell>
          <cell r="J175">
            <v>39029.729166666664</v>
          </cell>
          <cell r="K175" t="str">
            <v>NA</v>
          </cell>
          <cell r="L175">
            <v>0.87</v>
          </cell>
          <cell r="M175">
            <v>20</v>
          </cell>
          <cell r="N175">
            <v>0</v>
          </cell>
          <cell r="O175">
            <v>0</v>
          </cell>
          <cell r="P175">
            <v>0</v>
          </cell>
          <cell r="Q175" t="str">
            <v>161TI+15 dias</v>
          </cell>
          <cell r="R175" t="str">
            <v>176II</v>
          </cell>
          <cell r="S175" t="str">
            <v>EQUIPE CIV</v>
          </cell>
          <cell r="T175">
            <v>39029</v>
          </cell>
        </row>
        <row r="176">
          <cell r="D176" t="str">
            <v>Elétrica</v>
          </cell>
          <cell r="E176" t="str">
            <v>38 dias</v>
          </cell>
          <cell r="F176" t="str">
            <v>NA</v>
          </cell>
          <cell r="G176">
            <v>38989.333333333336</v>
          </cell>
          <cell r="H176" t="str">
            <v>NA</v>
          </cell>
          <cell r="I176" t="str">
            <v>NA</v>
          </cell>
          <cell r="J176">
            <v>39049.729166666664</v>
          </cell>
          <cell r="K176" t="str">
            <v>NA</v>
          </cell>
          <cell r="L176">
            <v>1.86</v>
          </cell>
          <cell r="M176">
            <v>42.5</v>
          </cell>
          <cell r="N176">
            <v>0</v>
          </cell>
          <cell r="O176">
            <v>0</v>
          </cell>
          <cell r="P176">
            <v>0</v>
          </cell>
          <cell r="T176">
            <v>39049</v>
          </cell>
        </row>
        <row r="177">
          <cell r="D177" t="str">
            <v>Desenho De Detalhamento</v>
          </cell>
          <cell r="E177" t="str">
            <v>38 dias</v>
          </cell>
          <cell r="F177" t="str">
            <v>NA</v>
          </cell>
          <cell r="G177">
            <v>38989.333333333336</v>
          </cell>
          <cell r="H177" t="str">
            <v>NA</v>
          </cell>
          <cell r="I177" t="str">
            <v>NA</v>
          </cell>
          <cell r="J177">
            <v>39049.729166666664</v>
          </cell>
          <cell r="K177" t="str">
            <v>NA</v>
          </cell>
          <cell r="L177">
            <v>1.35</v>
          </cell>
          <cell r="M177">
            <v>31</v>
          </cell>
          <cell r="N177">
            <v>0</v>
          </cell>
          <cell r="O177">
            <v>0</v>
          </cell>
          <cell r="P177">
            <v>0</v>
          </cell>
          <cell r="T177">
            <v>39049</v>
          </cell>
        </row>
        <row r="178">
          <cell r="B178" t="str">
            <v>DE.230.DD.01</v>
          </cell>
          <cell r="D178" t="str">
            <v>Força e Controle/  Rede Dutos/ Subestação/ Aterramento</v>
          </cell>
          <cell r="E178" t="str">
            <v>20 dias</v>
          </cell>
          <cell r="F178" t="str">
            <v>NA</v>
          </cell>
          <cell r="G178">
            <v>38989.333333333336</v>
          </cell>
          <cell r="H178" t="str">
            <v>NA</v>
          </cell>
          <cell r="I178" t="str">
            <v>NA</v>
          </cell>
          <cell r="J178">
            <v>39020.729166666664</v>
          </cell>
          <cell r="K178" t="str">
            <v>NA</v>
          </cell>
          <cell r="L178">
            <v>0.7</v>
          </cell>
          <cell r="M178">
            <v>16</v>
          </cell>
          <cell r="N178">
            <v>0</v>
          </cell>
          <cell r="O178">
            <v>0</v>
          </cell>
          <cell r="P178">
            <v>0</v>
          </cell>
          <cell r="Q178" t="str">
            <v>173II</v>
          </cell>
          <cell r="R178" t="str">
            <v>177;178</v>
          </cell>
          <cell r="S178" t="str">
            <v>EQUIPE ELE</v>
          </cell>
          <cell r="T178">
            <v>39020</v>
          </cell>
        </row>
        <row r="179">
          <cell r="B179" t="str">
            <v>DE.230.DD.02</v>
          </cell>
          <cell r="D179" t="str">
            <v>Iluminação</v>
          </cell>
          <cell r="E179" t="str">
            <v>18 dias</v>
          </cell>
          <cell r="F179" t="str">
            <v>NA</v>
          </cell>
          <cell r="G179">
            <v>39021.333333333336</v>
          </cell>
          <cell r="H179" t="str">
            <v>NA</v>
          </cell>
          <cell r="I179" t="str">
            <v>NA</v>
          </cell>
          <cell r="J179">
            <v>39049.729166666664</v>
          </cell>
          <cell r="K179" t="str">
            <v>NA</v>
          </cell>
          <cell r="L179">
            <v>0.66</v>
          </cell>
          <cell r="M179">
            <v>15</v>
          </cell>
          <cell r="N179">
            <v>0</v>
          </cell>
          <cell r="O179">
            <v>0</v>
          </cell>
          <cell r="P179">
            <v>0</v>
          </cell>
          <cell r="Q179">
            <v>176</v>
          </cell>
          <cell r="S179" t="str">
            <v>EQUIPE ELE</v>
          </cell>
          <cell r="T179">
            <v>39049</v>
          </cell>
        </row>
        <row r="180">
          <cell r="B180" t="str">
            <v>DE.230.ET.01</v>
          </cell>
          <cell r="D180" t="str">
            <v>Especificação Técnica</v>
          </cell>
          <cell r="E180" t="str">
            <v>15 dias</v>
          </cell>
          <cell r="F180" t="str">
            <v>NA</v>
          </cell>
          <cell r="G180">
            <v>39021.333333333336</v>
          </cell>
          <cell r="H180" t="str">
            <v>NA</v>
          </cell>
          <cell r="I180" t="str">
            <v>NA</v>
          </cell>
          <cell r="J180">
            <v>39044.729166666664</v>
          </cell>
          <cell r="K180" t="str">
            <v>NA</v>
          </cell>
          <cell r="L180">
            <v>0.5</v>
          </cell>
          <cell r="M180">
            <v>11.5</v>
          </cell>
          <cell r="N180">
            <v>0</v>
          </cell>
          <cell r="O180">
            <v>0</v>
          </cell>
          <cell r="P180">
            <v>0</v>
          </cell>
          <cell r="Q180">
            <v>176</v>
          </cell>
          <cell r="S180" t="str">
            <v>EQUIPE ELE</v>
          </cell>
          <cell r="T180">
            <v>39044</v>
          </cell>
        </row>
        <row r="181">
          <cell r="D181" t="str">
            <v>Instrumentação</v>
          </cell>
          <cell r="E181" t="str">
            <v>5 dias</v>
          </cell>
          <cell r="F181" t="str">
            <v>NA</v>
          </cell>
          <cell r="G181">
            <v>39038.333333333336</v>
          </cell>
          <cell r="H181" t="str">
            <v>NA</v>
          </cell>
          <cell r="I181" t="str">
            <v>NA</v>
          </cell>
          <cell r="J181">
            <v>39044.729166666664</v>
          </cell>
          <cell r="K181" t="str">
            <v>NA</v>
          </cell>
          <cell r="L181">
            <v>0.04</v>
          </cell>
          <cell r="M181">
            <v>1</v>
          </cell>
          <cell r="N181">
            <v>0</v>
          </cell>
          <cell r="O181">
            <v>0</v>
          </cell>
          <cell r="P181">
            <v>0</v>
          </cell>
          <cell r="T181">
            <v>39044</v>
          </cell>
        </row>
        <row r="182">
          <cell r="B182" t="str">
            <v>DT.230.AJ.01</v>
          </cell>
          <cell r="D182" t="str">
            <v>Arranjos/ Layout’s/ Plano Diretor - Locação De Instrumentos</v>
          </cell>
          <cell r="E182" t="str">
            <v>5 dias</v>
          </cell>
          <cell r="F182" t="str">
            <v>NA</v>
          </cell>
          <cell r="G182">
            <v>39038.333333333336</v>
          </cell>
          <cell r="H182" t="str">
            <v>NA</v>
          </cell>
          <cell r="I182" t="str">
            <v>NA</v>
          </cell>
          <cell r="J182">
            <v>39044.729166666664</v>
          </cell>
          <cell r="K182" t="str">
            <v>NA</v>
          </cell>
          <cell r="L182">
            <v>0.04</v>
          </cell>
          <cell r="M182">
            <v>1</v>
          </cell>
          <cell r="N182">
            <v>0</v>
          </cell>
          <cell r="O182">
            <v>0</v>
          </cell>
          <cell r="P182">
            <v>0</v>
          </cell>
          <cell r="Q182">
            <v>302</v>
          </cell>
          <cell r="S182" t="str">
            <v>EQUIPE TSA</v>
          </cell>
          <cell r="T182">
            <v>39044</v>
          </cell>
        </row>
        <row r="183">
          <cell r="B183" t="str">
            <v>1.1.6</v>
          </cell>
          <cell r="C183" t="str">
            <v>240A</v>
          </cell>
          <cell r="D183" t="str">
            <v>Separação Magnética de Grossos (2D)</v>
          </cell>
          <cell r="E183" t="str">
            <v>138 dias</v>
          </cell>
          <cell r="F183">
            <v>38853.333333333336</v>
          </cell>
          <cell r="G183">
            <v>38827.333333333336</v>
          </cell>
          <cell r="H183">
            <v>38827.333333333336</v>
          </cell>
          <cell r="I183">
            <v>38961.729166666664</v>
          </cell>
          <cell r="J183">
            <v>39037.729166666664</v>
          </cell>
          <cell r="K183" t="str">
            <v>NA</v>
          </cell>
          <cell r="L183">
            <v>4.3499999999999996</v>
          </cell>
          <cell r="M183">
            <v>99.63</v>
          </cell>
          <cell r="N183">
            <v>8.89</v>
          </cell>
          <cell r="O183">
            <v>8.92</v>
          </cell>
          <cell r="P183">
            <v>8.92</v>
          </cell>
          <cell r="T183">
            <v>39037</v>
          </cell>
        </row>
        <row r="184">
          <cell r="D184" t="str">
            <v>Projeto Básico</v>
          </cell>
          <cell r="E184" t="str">
            <v>77 dias</v>
          </cell>
          <cell r="F184">
            <v>38853.333333333336</v>
          </cell>
          <cell r="G184">
            <v>38827.333333333336</v>
          </cell>
          <cell r="H184">
            <v>38827.333333333336</v>
          </cell>
          <cell r="I184">
            <v>38870.729166666664</v>
          </cell>
          <cell r="J184">
            <v>38939.729166666664</v>
          </cell>
          <cell r="K184" t="str">
            <v>NA</v>
          </cell>
          <cell r="L184">
            <v>0.72</v>
          </cell>
          <cell r="M184">
            <v>16.38</v>
          </cell>
          <cell r="N184">
            <v>8.89</v>
          </cell>
          <cell r="O184">
            <v>54.27</v>
          </cell>
          <cell r="P184">
            <v>54.27</v>
          </cell>
          <cell r="T184">
            <v>38939</v>
          </cell>
        </row>
        <row r="185">
          <cell r="D185" t="str">
            <v>Processo</v>
          </cell>
          <cell r="E185" t="str">
            <v>67 dias</v>
          </cell>
          <cell r="F185">
            <v>38853.333333333336</v>
          </cell>
          <cell r="G185">
            <v>38827.333333333336</v>
          </cell>
          <cell r="H185">
            <v>38827.333333333336</v>
          </cell>
          <cell r="I185">
            <v>38859.729166666664</v>
          </cell>
          <cell r="J185">
            <v>38925.729166666664</v>
          </cell>
          <cell r="K185" t="str">
            <v>NA</v>
          </cell>
          <cell r="L185">
            <v>0.22</v>
          </cell>
          <cell r="M185">
            <v>5</v>
          </cell>
          <cell r="N185">
            <v>4.5</v>
          </cell>
          <cell r="O185">
            <v>90</v>
          </cell>
          <cell r="P185">
            <v>90</v>
          </cell>
          <cell r="T185">
            <v>38925</v>
          </cell>
        </row>
        <row r="186">
          <cell r="B186" t="str">
            <v>BP.240.FD.01</v>
          </cell>
          <cell r="D186" t="str">
            <v>FD's - Separ. Magnét. WDRE e Peneiras Desaguadoras</v>
          </cell>
          <cell r="E186" t="str">
            <v>67 dias</v>
          </cell>
          <cell r="F186">
            <v>38853.333333333336</v>
          </cell>
          <cell r="G186">
            <v>38827.333333333336</v>
          </cell>
          <cell r="H186">
            <v>38827.333333333336</v>
          </cell>
          <cell r="I186">
            <v>38859.729166666664</v>
          </cell>
          <cell r="J186">
            <v>38925.729166666664</v>
          </cell>
          <cell r="K186" t="str">
            <v>NA</v>
          </cell>
          <cell r="L186">
            <v>0.22</v>
          </cell>
          <cell r="M186">
            <v>5</v>
          </cell>
          <cell r="N186">
            <v>4.5</v>
          </cell>
          <cell r="O186">
            <v>90</v>
          </cell>
          <cell r="P186">
            <v>90</v>
          </cell>
          <cell r="Q186" t="str">
            <v>14II</v>
          </cell>
          <cell r="S186" t="str">
            <v>EQUIPE PRO</v>
          </cell>
          <cell r="T186">
            <v>38925</v>
          </cell>
        </row>
        <row r="187">
          <cell r="D187" t="str">
            <v>Mecânica</v>
          </cell>
          <cell r="E187" t="str">
            <v>74 dias</v>
          </cell>
          <cell r="F187">
            <v>38853.333333333336</v>
          </cell>
          <cell r="G187">
            <v>38833.333333333336</v>
          </cell>
          <cell r="H187">
            <v>38833.333333333336</v>
          </cell>
          <cell r="I187">
            <v>38870.729166666664</v>
          </cell>
          <cell r="J187">
            <v>38939.729166666664</v>
          </cell>
          <cell r="K187" t="str">
            <v>NA</v>
          </cell>
          <cell r="L187">
            <v>0.5</v>
          </cell>
          <cell r="M187">
            <v>11.38</v>
          </cell>
          <cell r="N187">
            <v>4.3899999999999997</v>
          </cell>
          <cell r="O187">
            <v>38.57</v>
          </cell>
          <cell r="P187">
            <v>38.57</v>
          </cell>
          <cell r="T187">
            <v>38939</v>
          </cell>
        </row>
        <row r="188">
          <cell r="B188" t="str">
            <v>BB.240.DB.01</v>
          </cell>
          <cell r="D188" t="str">
            <v>Desenho Básico - Plantas</v>
          </cell>
          <cell r="E188" t="str">
            <v>64 dias</v>
          </cell>
          <cell r="F188">
            <v>38853.333333333336</v>
          </cell>
          <cell r="G188">
            <v>38833.333333333336</v>
          </cell>
          <cell r="H188">
            <v>38833.333333333336</v>
          </cell>
          <cell r="I188">
            <v>38859.729166666664</v>
          </cell>
          <cell r="J188">
            <v>38925.729166666664</v>
          </cell>
          <cell r="K188" t="str">
            <v>NA</v>
          </cell>
          <cell r="L188">
            <v>0.15</v>
          </cell>
          <cell r="M188">
            <v>3.5</v>
          </cell>
          <cell r="N188">
            <v>3.15</v>
          </cell>
          <cell r="O188">
            <v>90</v>
          </cell>
          <cell r="P188">
            <v>90</v>
          </cell>
          <cell r="Q188" t="str">
            <v>14II</v>
          </cell>
          <cell r="R188" t="str">
            <v>187;191;194;275</v>
          </cell>
          <cell r="S188" t="str">
            <v>EQUIPE MEC[6%]</v>
          </cell>
          <cell r="T188">
            <v>38925</v>
          </cell>
        </row>
        <row r="189">
          <cell r="B189" t="str">
            <v>BB.240.DB.02</v>
          </cell>
          <cell r="D189" t="str">
            <v>Desenho Básico - Transportadores</v>
          </cell>
          <cell r="E189" t="str">
            <v>10 dias</v>
          </cell>
          <cell r="F189">
            <v>38860.333333333336</v>
          </cell>
          <cell r="G189">
            <v>38926.333333333336</v>
          </cell>
          <cell r="H189" t="str">
            <v>NA</v>
          </cell>
          <cell r="I189">
            <v>38867.729166666664</v>
          </cell>
          <cell r="J189">
            <v>38939.729166666664</v>
          </cell>
          <cell r="K189" t="str">
            <v>NA</v>
          </cell>
          <cell r="L189">
            <v>0.17</v>
          </cell>
          <cell r="M189">
            <v>4</v>
          </cell>
          <cell r="N189">
            <v>0</v>
          </cell>
          <cell r="O189">
            <v>0</v>
          </cell>
          <cell r="P189">
            <v>0</v>
          </cell>
          <cell r="Q189">
            <v>186</v>
          </cell>
          <cell r="R189" t="str">
            <v>188II;191</v>
          </cell>
          <cell r="S189" t="str">
            <v>EQUIPE MEC</v>
          </cell>
          <cell r="T189">
            <v>38939</v>
          </cell>
        </row>
        <row r="190">
          <cell r="B190" t="str">
            <v>BB.240.FD.01</v>
          </cell>
          <cell r="D190" t="str">
            <v>Folha De Dados - Transportadores</v>
          </cell>
          <cell r="E190" t="str">
            <v>4 dias</v>
          </cell>
          <cell r="F190">
            <v>38860.333333333336</v>
          </cell>
          <cell r="G190">
            <v>38936.333333333336</v>
          </cell>
          <cell r="H190">
            <v>38936.333333333336</v>
          </cell>
          <cell r="I190">
            <v>38870.729166666664</v>
          </cell>
          <cell r="J190">
            <v>38939.729166666664</v>
          </cell>
          <cell r="K190" t="str">
            <v>NA</v>
          </cell>
          <cell r="L190">
            <v>0.17</v>
          </cell>
          <cell r="M190">
            <v>3.88</v>
          </cell>
          <cell r="N190">
            <v>1.24</v>
          </cell>
          <cell r="O190">
            <v>31.94</v>
          </cell>
          <cell r="P190">
            <v>31.94</v>
          </cell>
          <cell r="Q190" t="str">
            <v>187II</v>
          </cell>
          <cell r="S190" t="str">
            <v>EQUIPE MEC</v>
          </cell>
          <cell r="T190">
            <v>38939</v>
          </cell>
        </row>
        <row r="191">
          <cell r="D191" t="str">
            <v>Projeto Detalhado</v>
          </cell>
          <cell r="E191" t="str">
            <v>71 dias</v>
          </cell>
          <cell r="F191">
            <v>38895.333333333336</v>
          </cell>
          <cell r="G191">
            <v>38926.333333333336</v>
          </cell>
          <cell r="H191" t="str">
            <v>NA</v>
          </cell>
          <cell r="I191">
            <v>38961.729166666664</v>
          </cell>
          <cell r="J191">
            <v>39037.729166666664</v>
          </cell>
          <cell r="K191" t="str">
            <v>NA</v>
          </cell>
          <cell r="L191">
            <v>3.64</v>
          </cell>
          <cell r="M191">
            <v>83.25</v>
          </cell>
          <cell r="N191">
            <v>0</v>
          </cell>
          <cell r="O191">
            <v>0</v>
          </cell>
          <cell r="P191">
            <v>0</v>
          </cell>
          <cell r="T191">
            <v>39037</v>
          </cell>
        </row>
        <row r="192">
          <cell r="D192" t="str">
            <v>Mecânica</v>
          </cell>
          <cell r="E192" t="str">
            <v>21 dias</v>
          </cell>
          <cell r="F192">
            <v>38895.333333333336</v>
          </cell>
          <cell r="G192">
            <v>38952.333333333336</v>
          </cell>
          <cell r="H192" t="str">
            <v>NA</v>
          </cell>
          <cell r="I192">
            <v>38937.729166666664</v>
          </cell>
          <cell r="J192">
            <v>38982.729166666664</v>
          </cell>
          <cell r="K192" t="str">
            <v>NA</v>
          </cell>
          <cell r="L192">
            <v>0.92</v>
          </cell>
          <cell r="M192">
            <v>21</v>
          </cell>
          <cell r="N192">
            <v>0</v>
          </cell>
          <cell r="O192">
            <v>0</v>
          </cell>
          <cell r="P192">
            <v>0</v>
          </cell>
          <cell r="T192">
            <v>38982</v>
          </cell>
        </row>
        <row r="193">
          <cell r="B193" t="str">
            <v>DB.240.DD.02</v>
          </cell>
          <cell r="D193" t="str">
            <v xml:space="preserve">Desenho De Detalhamento - Caldeiraria/ Chutes/ Apoio Peneiras  </v>
          </cell>
          <cell r="E193" t="str">
            <v>21 dias</v>
          </cell>
          <cell r="F193">
            <v>38895.333333333336</v>
          </cell>
          <cell r="G193">
            <v>38952.333333333336</v>
          </cell>
          <cell r="H193" t="str">
            <v>NA</v>
          </cell>
          <cell r="I193">
            <v>38923.729166666664</v>
          </cell>
          <cell r="J193">
            <v>38982.729166666664</v>
          </cell>
          <cell r="K193" t="str">
            <v>NA</v>
          </cell>
          <cell r="L193">
            <v>0.7</v>
          </cell>
          <cell r="M193">
            <v>16</v>
          </cell>
          <cell r="N193">
            <v>0</v>
          </cell>
          <cell r="O193">
            <v>0</v>
          </cell>
          <cell r="P193">
            <v>0</v>
          </cell>
          <cell r="Q193" t="str">
            <v>30TI+10 dias;186;187</v>
          </cell>
          <cell r="R193" t="str">
            <v>192TT</v>
          </cell>
          <cell r="S193" t="str">
            <v>EQUIPE MEC</v>
          </cell>
          <cell r="T193">
            <v>38982</v>
          </cell>
        </row>
        <row r="194">
          <cell r="B194" t="str">
            <v>DB.240.DM.01</v>
          </cell>
          <cell r="D194" t="str">
            <v>Diagrama De Montagem</v>
          </cell>
          <cell r="E194" t="str">
            <v>9 dias</v>
          </cell>
          <cell r="F194">
            <v>38924.333333333336</v>
          </cell>
          <cell r="G194">
            <v>38972.333333333336</v>
          </cell>
          <cell r="H194" t="str">
            <v>NA</v>
          </cell>
          <cell r="I194">
            <v>38937.729166666664</v>
          </cell>
          <cell r="J194">
            <v>38982.729166666664</v>
          </cell>
          <cell r="K194" t="str">
            <v>NA</v>
          </cell>
          <cell r="L194">
            <v>0.22</v>
          </cell>
          <cell r="M194">
            <v>5</v>
          </cell>
          <cell r="N194">
            <v>0</v>
          </cell>
          <cell r="O194">
            <v>0</v>
          </cell>
          <cell r="P194">
            <v>0</v>
          </cell>
          <cell r="Q194" t="str">
            <v>191TT</v>
          </cell>
          <cell r="R194">
            <v>196</v>
          </cell>
          <cell r="S194" t="str">
            <v>EQUIPE MEC</v>
          </cell>
          <cell r="T194">
            <v>38982</v>
          </cell>
        </row>
        <row r="195">
          <cell r="D195" t="str">
            <v>Civil</v>
          </cell>
          <cell r="E195" t="str">
            <v>30 dias</v>
          </cell>
          <cell r="F195">
            <v>38924.333333333336</v>
          </cell>
          <cell r="G195">
            <v>38926.333333333336</v>
          </cell>
          <cell r="H195" t="str">
            <v>NA</v>
          </cell>
          <cell r="I195">
            <v>38933.729166666664</v>
          </cell>
          <cell r="J195">
            <v>38973.729166666664</v>
          </cell>
          <cell r="K195" t="str">
            <v>NA</v>
          </cell>
          <cell r="L195">
            <v>0.17</v>
          </cell>
          <cell r="M195">
            <v>4</v>
          </cell>
          <cell r="N195">
            <v>0</v>
          </cell>
          <cell r="O195">
            <v>0</v>
          </cell>
          <cell r="P195">
            <v>0</v>
          </cell>
          <cell r="T195">
            <v>38973</v>
          </cell>
        </row>
        <row r="196">
          <cell r="B196" t="str">
            <v>DC.240.DD.01</v>
          </cell>
          <cell r="D196" t="str">
            <v>Desenho De Detalhamento - Fundação, Forma, Armação e Piso</v>
          </cell>
          <cell r="E196" t="str">
            <v>30 dias</v>
          </cell>
          <cell r="F196">
            <v>38924.333333333336</v>
          </cell>
          <cell r="G196">
            <v>38926.333333333336</v>
          </cell>
          <cell r="H196" t="str">
            <v>NA</v>
          </cell>
          <cell r="I196">
            <v>38933.729166666664</v>
          </cell>
          <cell r="J196">
            <v>38973.729166666664</v>
          </cell>
          <cell r="K196" t="str">
            <v>NA</v>
          </cell>
          <cell r="L196">
            <v>0.17</v>
          </cell>
          <cell r="M196">
            <v>4</v>
          </cell>
          <cell r="N196">
            <v>0</v>
          </cell>
          <cell r="O196">
            <v>0</v>
          </cell>
          <cell r="P196">
            <v>0</v>
          </cell>
          <cell r="Q196">
            <v>186</v>
          </cell>
          <cell r="R196">
            <v>201</v>
          </cell>
          <cell r="S196" t="str">
            <v>EQUIPE CIV[23%]</v>
          </cell>
          <cell r="T196">
            <v>38973</v>
          </cell>
        </row>
        <row r="197">
          <cell r="D197" t="str">
            <v>Estrutura Metálica</v>
          </cell>
          <cell r="E197" t="str">
            <v>25 dias</v>
          </cell>
          <cell r="F197">
            <v>38924.333333333336</v>
          </cell>
          <cell r="G197">
            <v>38985.333333333336</v>
          </cell>
          <cell r="H197" t="str">
            <v>NA</v>
          </cell>
          <cell r="I197">
            <v>38961.729166666664</v>
          </cell>
          <cell r="J197">
            <v>39021.729166666664</v>
          </cell>
          <cell r="K197" t="str">
            <v>NA</v>
          </cell>
          <cell r="L197">
            <v>1.89</v>
          </cell>
          <cell r="M197">
            <v>43.25</v>
          </cell>
          <cell r="N197">
            <v>0</v>
          </cell>
          <cell r="O197">
            <v>0</v>
          </cell>
          <cell r="P197">
            <v>0</v>
          </cell>
          <cell r="T197">
            <v>39021</v>
          </cell>
        </row>
        <row r="198">
          <cell r="B198" t="str">
            <v>DD.240.DP.01</v>
          </cell>
          <cell r="D198" t="str">
            <v>Desenho De Projeto - Peneiramento</v>
          </cell>
          <cell r="E198" t="str">
            <v>20 dias</v>
          </cell>
          <cell r="F198">
            <v>38924.333333333336</v>
          </cell>
          <cell r="G198">
            <v>38985.333333333336</v>
          </cell>
          <cell r="H198" t="str">
            <v>NA</v>
          </cell>
          <cell r="I198">
            <v>38953.729166666664</v>
          </cell>
          <cell r="J198">
            <v>39014.729166666664</v>
          </cell>
          <cell r="K198" t="str">
            <v>NA</v>
          </cell>
          <cell r="L198">
            <v>0.79</v>
          </cell>
          <cell r="M198">
            <v>18</v>
          </cell>
          <cell r="N198">
            <v>0</v>
          </cell>
          <cell r="O198">
            <v>0</v>
          </cell>
          <cell r="P198">
            <v>0</v>
          </cell>
          <cell r="Q198">
            <v>192</v>
          </cell>
          <cell r="R198" t="str">
            <v>197;198II</v>
          </cell>
          <cell r="S198" t="str">
            <v>EQUIPE MET</v>
          </cell>
          <cell r="T198">
            <v>39014</v>
          </cell>
        </row>
        <row r="199">
          <cell r="B199" t="str">
            <v>DD.240.LM.01</v>
          </cell>
          <cell r="D199" t="str">
            <v>Lista De Materiais - Peneiramento</v>
          </cell>
          <cell r="E199" t="str">
            <v>1 dia</v>
          </cell>
          <cell r="F199">
            <v>38954.333333333336</v>
          </cell>
          <cell r="G199">
            <v>39015.333333333336</v>
          </cell>
          <cell r="H199" t="str">
            <v>NA</v>
          </cell>
          <cell r="I199">
            <v>38957.729166666664</v>
          </cell>
          <cell r="J199">
            <v>39015.729166666664</v>
          </cell>
          <cell r="K199" t="str">
            <v>NA</v>
          </cell>
          <cell r="L199">
            <v>0.01</v>
          </cell>
          <cell r="M199">
            <v>0.25</v>
          </cell>
          <cell r="N199">
            <v>0</v>
          </cell>
          <cell r="O199">
            <v>0</v>
          </cell>
          <cell r="P199">
            <v>0</v>
          </cell>
          <cell r="Q199">
            <v>196</v>
          </cell>
          <cell r="S199" t="str">
            <v>EQUIPE MET</v>
          </cell>
          <cell r="T199">
            <v>39015</v>
          </cell>
        </row>
        <row r="200">
          <cell r="B200" t="str">
            <v>DD.240.MC.01</v>
          </cell>
          <cell r="D200" t="str">
            <v>Memória De Cálculo - Peneiramento</v>
          </cell>
          <cell r="E200" t="str">
            <v>25 dias</v>
          </cell>
          <cell r="F200">
            <v>38924.333333333336</v>
          </cell>
          <cell r="G200">
            <v>38985.333333333336</v>
          </cell>
          <cell r="H200" t="str">
            <v>NA</v>
          </cell>
          <cell r="I200">
            <v>38961.729166666664</v>
          </cell>
          <cell r="J200">
            <v>39021.729166666664</v>
          </cell>
          <cell r="K200" t="str">
            <v>NA</v>
          </cell>
          <cell r="L200">
            <v>1.0900000000000001</v>
          </cell>
          <cell r="M200">
            <v>25</v>
          </cell>
          <cell r="N200">
            <v>0</v>
          </cell>
          <cell r="O200">
            <v>0</v>
          </cell>
          <cell r="P200">
            <v>0</v>
          </cell>
          <cell r="Q200" t="str">
            <v>196II</v>
          </cell>
          <cell r="S200" t="str">
            <v>EQUIPE MET</v>
          </cell>
          <cell r="T200">
            <v>39021</v>
          </cell>
        </row>
        <row r="201">
          <cell r="D201" t="str">
            <v>Elétrica</v>
          </cell>
          <cell r="E201" t="str">
            <v>29 dias</v>
          </cell>
          <cell r="F201">
            <v>38933.333333333336</v>
          </cell>
          <cell r="G201">
            <v>38974.333333333336</v>
          </cell>
          <cell r="H201" t="str">
            <v>NA</v>
          </cell>
          <cell r="I201">
            <v>38961.729166666664</v>
          </cell>
          <cell r="J201">
            <v>39016.729166666664</v>
          </cell>
          <cell r="K201" t="str">
            <v>NA</v>
          </cell>
          <cell r="L201">
            <v>0.56999999999999995</v>
          </cell>
          <cell r="M201">
            <v>13</v>
          </cell>
          <cell r="N201">
            <v>0</v>
          </cell>
          <cell r="O201">
            <v>0</v>
          </cell>
          <cell r="P201">
            <v>0</v>
          </cell>
          <cell r="T201">
            <v>39016</v>
          </cell>
        </row>
        <row r="202">
          <cell r="D202" t="str">
            <v>Desenho De Detalhamento</v>
          </cell>
          <cell r="E202" t="str">
            <v>22 dias</v>
          </cell>
          <cell r="F202">
            <v>38933.333333333336</v>
          </cell>
          <cell r="G202">
            <v>38974.333333333336</v>
          </cell>
          <cell r="H202" t="str">
            <v>NA</v>
          </cell>
          <cell r="I202">
            <v>38951.729166666664</v>
          </cell>
          <cell r="J202">
            <v>39007.729166666664</v>
          </cell>
          <cell r="K202" t="str">
            <v>NA</v>
          </cell>
          <cell r="L202">
            <v>0.44</v>
          </cell>
          <cell r="M202">
            <v>10</v>
          </cell>
          <cell r="N202">
            <v>0</v>
          </cell>
          <cell r="O202">
            <v>0</v>
          </cell>
          <cell r="P202">
            <v>0</v>
          </cell>
          <cell r="R202">
            <v>203</v>
          </cell>
          <cell r="T202">
            <v>39007</v>
          </cell>
        </row>
        <row r="203">
          <cell r="B203" t="str">
            <v>DE.240.DD.01</v>
          </cell>
          <cell r="D203" t="str">
            <v>Disposição De Força, Controle e Aterramento</v>
          </cell>
          <cell r="E203" t="str">
            <v>11 dias</v>
          </cell>
          <cell r="F203">
            <v>38933.333333333336</v>
          </cell>
          <cell r="G203">
            <v>38974.333333333336</v>
          </cell>
          <cell r="H203" t="str">
            <v>NA</v>
          </cell>
          <cell r="I203">
            <v>38951.729166666664</v>
          </cell>
          <cell r="J203">
            <v>38988.729166666664</v>
          </cell>
          <cell r="K203" t="str">
            <v>NA</v>
          </cell>
          <cell r="L203">
            <v>0.22</v>
          </cell>
          <cell r="M203">
            <v>5</v>
          </cell>
          <cell r="N203">
            <v>0</v>
          </cell>
          <cell r="O203">
            <v>0</v>
          </cell>
          <cell r="P203">
            <v>0</v>
          </cell>
          <cell r="Q203">
            <v>194</v>
          </cell>
          <cell r="R203">
            <v>202</v>
          </cell>
          <cell r="S203" t="str">
            <v>EQUIPE ELE</v>
          </cell>
          <cell r="T203">
            <v>38988</v>
          </cell>
        </row>
        <row r="204">
          <cell r="B204" t="str">
            <v>DE.240.DD.02</v>
          </cell>
          <cell r="D204" t="str">
            <v>Iluminação</v>
          </cell>
          <cell r="E204" t="str">
            <v>11 dias</v>
          </cell>
          <cell r="F204">
            <v>38933.333333333336</v>
          </cell>
          <cell r="G204">
            <v>38989.333333333336</v>
          </cell>
          <cell r="H204" t="str">
            <v>NA</v>
          </cell>
          <cell r="I204">
            <v>38951.729166666664</v>
          </cell>
          <cell r="J204">
            <v>39007.729166666664</v>
          </cell>
          <cell r="K204" t="str">
            <v>NA</v>
          </cell>
          <cell r="L204">
            <v>0.22</v>
          </cell>
          <cell r="M204">
            <v>5</v>
          </cell>
          <cell r="N204">
            <v>0</v>
          </cell>
          <cell r="O204">
            <v>0</v>
          </cell>
          <cell r="P204">
            <v>0</v>
          </cell>
          <cell r="Q204">
            <v>201</v>
          </cell>
          <cell r="S204" t="str">
            <v>EQUIPE ELE</v>
          </cell>
          <cell r="T204">
            <v>39007</v>
          </cell>
        </row>
        <row r="205">
          <cell r="B205" t="str">
            <v>DE.240.LC.01</v>
          </cell>
          <cell r="D205" t="str">
            <v>Lista De Linhas/ Cabos</v>
          </cell>
          <cell r="E205" t="str">
            <v>7 dias</v>
          </cell>
          <cell r="F205">
            <v>38952.333333333336</v>
          </cell>
          <cell r="G205">
            <v>39008.333333333336</v>
          </cell>
          <cell r="H205" t="str">
            <v>NA</v>
          </cell>
          <cell r="I205">
            <v>38961.729166666664</v>
          </cell>
          <cell r="J205">
            <v>39016.729166666664</v>
          </cell>
          <cell r="K205" t="str">
            <v>NA</v>
          </cell>
          <cell r="L205">
            <v>0.13</v>
          </cell>
          <cell r="M205">
            <v>3</v>
          </cell>
          <cell r="N205">
            <v>0</v>
          </cell>
          <cell r="O205">
            <v>0</v>
          </cell>
          <cell r="P205">
            <v>0</v>
          </cell>
          <cell r="Q205">
            <v>200</v>
          </cell>
          <cell r="S205" t="str">
            <v>EQUIPE ELE</v>
          </cell>
          <cell r="T205">
            <v>39016</v>
          </cell>
        </row>
        <row r="206">
          <cell r="D206" t="str">
            <v>Instrumentação</v>
          </cell>
          <cell r="E206" t="str">
            <v>8 dias</v>
          </cell>
          <cell r="F206">
            <v>38924.333333333336</v>
          </cell>
          <cell r="G206">
            <v>39027.333333333336</v>
          </cell>
          <cell r="H206" t="str">
            <v>NA</v>
          </cell>
          <cell r="I206">
            <v>38936.729166666664</v>
          </cell>
          <cell r="J206">
            <v>39037.729166666664</v>
          </cell>
          <cell r="K206" t="str">
            <v>NA</v>
          </cell>
          <cell r="L206">
            <v>0.09</v>
          </cell>
          <cell r="M206">
            <v>2</v>
          </cell>
          <cell r="N206">
            <v>0</v>
          </cell>
          <cell r="O206">
            <v>0</v>
          </cell>
          <cell r="P206">
            <v>0</v>
          </cell>
          <cell r="T206">
            <v>39037</v>
          </cell>
        </row>
        <row r="207">
          <cell r="B207" t="str">
            <v>DT.240.AJ.01</v>
          </cell>
          <cell r="D207" t="str">
            <v>Arranjos/ Layout’s/ Plano Diretor - Locação De Instrumentos</v>
          </cell>
          <cell r="E207" t="str">
            <v>8 dias</v>
          </cell>
          <cell r="F207">
            <v>38924.333333333336</v>
          </cell>
          <cell r="G207">
            <v>39027.333333333336</v>
          </cell>
          <cell r="H207" t="str">
            <v>NA</v>
          </cell>
          <cell r="I207">
            <v>38936.729166666664</v>
          </cell>
          <cell r="J207">
            <v>39037.729166666664</v>
          </cell>
          <cell r="K207" t="str">
            <v>NA</v>
          </cell>
          <cell r="L207">
            <v>0.09</v>
          </cell>
          <cell r="M207">
            <v>2</v>
          </cell>
          <cell r="N207">
            <v>0</v>
          </cell>
          <cell r="O207">
            <v>0</v>
          </cell>
          <cell r="P207">
            <v>0</v>
          </cell>
          <cell r="Q207">
            <v>417</v>
          </cell>
          <cell r="S207" t="str">
            <v>EQUIPE TSA</v>
          </cell>
          <cell r="T207">
            <v>39037</v>
          </cell>
        </row>
        <row r="208">
          <cell r="B208" t="str">
            <v>1.1.7</v>
          </cell>
          <cell r="C208" t="str">
            <v>245A</v>
          </cell>
          <cell r="D208" t="str">
            <v>Circuito de Espirais (1C)</v>
          </cell>
          <cell r="E208" t="str">
            <v>109 dias</v>
          </cell>
          <cell r="F208">
            <v>38833.333333333336</v>
          </cell>
          <cell r="G208">
            <v>38855.333333333336</v>
          </cell>
          <cell r="H208">
            <v>38855.333333333336</v>
          </cell>
          <cell r="I208">
            <v>38909.375</v>
          </cell>
          <cell r="J208">
            <v>39017.729166666664</v>
          </cell>
          <cell r="K208" t="str">
            <v>NA</v>
          </cell>
          <cell r="L208">
            <v>2.48</v>
          </cell>
          <cell r="M208">
            <v>56.63</v>
          </cell>
          <cell r="N208">
            <v>16.38</v>
          </cell>
          <cell r="O208">
            <v>28.92</v>
          </cell>
          <cell r="P208">
            <v>28.92</v>
          </cell>
          <cell r="T208">
            <v>39017</v>
          </cell>
        </row>
        <row r="209">
          <cell r="D209" t="str">
            <v>Projeto Básico</v>
          </cell>
          <cell r="E209" t="str">
            <v>65 dias</v>
          </cell>
          <cell r="F209">
            <v>38833.333333333336</v>
          </cell>
          <cell r="G209">
            <v>38855.333333333336</v>
          </cell>
          <cell r="H209">
            <v>38855.333333333336</v>
          </cell>
          <cell r="I209">
            <v>38853.729166666664</v>
          </cell>
          <cell r="J209">
            <v>38951.729166666664</v>
          </cell>
          <cell r="K209" t="str">
            <v>NA</v>
          </cell>
          <cell r="L209">
            <v>1.36</v>
          </cell>
          <cell r="M209">
            <v>31.13</v>
          </cell>
          <cell r="N209">
            <v>16.38</v>
          </cell>
          <cell r="O209">
            <v>52.61</v>
          </cell>
          <cell r="P209">
            <v>52.61</v>
          </cell>
          <cell r="T209">
            <v>38951</v>
          </cell>
        </row>
        <row r="210">
          <cell r="D210" t="str">
            <v>Processo</v>
          </cell>
          <cell r="E210" t="str">
            <v>3 dias</v>
          </cell>
          <cell r="F210">
            <v>38833.333333333336</v>
          </cell>
          <cell r="G210">
            <v>38929.333333333336</v>
          </cell>
          <cell r="H210">
            <v>38929.333333333336</v>
          </cell>
          <cell r="I210">
            <v>38839.729166666664</v>
          </cell>
          <cell r="J210">
            <v>38931.729166666664</v>
          </cell>
          <cell r="K210" t="str">
            <v>NA</v>
          </cell>
          <cell r="L210">
            <v>0.16</v>
          </cell>
          <cell r="M210">
            <v>3.75</v>
          </cell>
          <cell r="N210">
            <v>2.5299999999999998</v>
          </cell>
          <cell r="O210">
            <v>67.33</v>
          </cell>
          <cell r="P210">
            <v>67.33</v>
          </cell>
          <cell r="T210">
            <v>38931</v>
          </cell>
        </row>
        <row r="211">
          <cell r="B211" t="str">
            <v>BP.245.FD.01</v>
          </cell>
          <cell r="D211" t="str">
            <v>Folha De Dados - Espirais de Humphreys/ Hidrociclones</v>
          </cell>
          <cell r="E211" t="str">
            <v>3 dias</v>
          </cell>
          <cell r="F211">
            <v>38833.333333333336</v>
          </cell>
          <cell r="G211">
            <v>38929.333333333336</v>
          </cell>
          <cell r="H211">
            <v>38929.333333333336</v>
          </cell>
          <cell r="I211">
            <v>38839.729166666664</v>
          </cell>
          <cell r="J211">
            <v>38931.729166666664</v>
          </cell>
          <cell r="K211" t="str">
            <v>NA</v>
          </cell>
          <cell r="L211">
            <v>0.16</v>
          </cell>
          <cell r="M211">
            <v>3.75</v>
          </cell>
          <cell r="N211">
            <v>2.5299999999999998</v>
          </cell>
          <cell r="O211">
            <v>67.33</v>
          </cell>
          <cell r="P211">
            <v>67.33</v>
          </cell>
          <cell r="Q211" t="str">
            <v>14II</v>
          </cell>
          <cell r="S211" t="str">
            <v>EQUIPE PRO</v>
          </cell>
          <cell r="T211">
            <v>38931</v>
          </cell>
        </row>
        <row r="212">
          <cell r="D212" t="str">
            <v>Mecânica</v>
          </cell>
          <cell r="E212" t="str">
            <v>30 dias</v>
          </cell>
          <cell r="F212">
            <v>38839.333333333336</v>
          </cell>
          <cell r="G212">
            <v>38905.333333333336</v>
          </cell>
          <cell r="H212">
            <v>38905.333333333336</v>
          </cell>
          <cell r="I212">
            <v>38853.729166666664</v>
          </cell>
          <cell r="J212">
            <v>38950.729166666664</v>
          </cell>
          <cell r="K212" t="str">
            <v>NA</v>
          </cell>
          <cell r="L212">
            <v>0.28000000000000003</v>
          </cell>
          <cell r="M212">
            <v>6.5</v>
          </cell>
          <cell r="N212">
            <v>1.25</v>
          </cell>
          <cell r="O212">
            <v>19.23</v>
          </cell>
          <cell r="P212">
            <v>19.23</v>
          </cell>
          <cell r="T212">
            <v>38950</v>
          </cell>
        </row>
        <row r="213">
          <cell r="B213" t="str">
            <v>BB.245.DB.01</v>
          </cell>
          <cell r="D213" t="str">
            <v>Desenho Básico - Planta e Cortes</v>
          </cell>
          <cell r="E213" t="str">
            <v>25 dias</v>
          </cell>
          <cell r="F213">
            <v>38839.333333333336</v>
          </cell>
          <cell r="G213">
            <v>38905.333333333336</v>
          </cell>
          <cell r="H213" t="str">
            <v>NA</v>
          </cell>
          <cell r="I213">
            <v>38853.729166666664</v>
          </cell>
          <cell r="J213">
            <v>38939.729166666664</v>
          </cell>
          <cell r="K213" t="str">
            <v>NA</v>
          </cell>
          <cell r="L213">
            <v>0.22</v>
          </cell>
          <cell r="M213">
            <v>5</v>
          </cell>
          <cell r="N213">
            <v>0</v>
          </cell>
          <cell r="O213">
            <v>0</v>
          </cell>
          <cell r="P213">
            <v>0</v>
          </cell>
          <cell r="Q213" t="str">
            <v>119II</v>
          </cell>
          <cell r="R213" t="str">
            <v>212;216;220;223</v>
          </cell>
          <cell r="S213" t="str">
            <v>EQUIPE MEC[48%]</v>
          </cell>
          <cell r="T213">
            <v>38939</v>
          </cell>
        </row>
        <row r="214">
          <cell r="B214" t="str">
            <v>BB.245.DB.02</v>
          </cell>
          <cell r="D214" t="str">
            <v>Desenho Básico - Distribuidor Polpa</v>
          </cell>
          <cell r="E214" t="str">
            <v>5 dias</v>
          </cell>
          <cell r="F214" t="str">
            <v>NA</v>
          </cell>
          <cell r="G214">
            <v>38940.333333333336</v>
          </cell>
          <cell r="H214">
            <v>38940.333333333336</v>
          </cell>
          <cell r="I214" t="str">
            <v>NA</v>
          </cell>
          <cell r="J214">
            <v>38950.729166666664</v>
          </cell>
          <cell r="K214" t="str">
            <v>NA</v>
          </cell>
          <cell r="L214">
            <v>7.0000000000000007E-2</v>
          </cell>
          <cell r="M214">
            <v>1.5</v>
          </cell>
          <cell r="N214">
            <v>1.25</v>
          </cell>
          <cell r="O214">
            <v>83.33</v>
          </cell>
          <cell r="P214">
            <v>83.33</v>
          </cell>
          <cell r="Q214">
            <v>211</v>
          </cell>
          <cell r="R214">
            <v>220</v>
          </cell>
          <cell r="S214" t="str">
            <v>EQUIPE MEC</v>
          </cell>
          <cell r="T214">
            <v>38950</v>
          </cell>
        </row>
        <row r="215">
          <cell r="D215" t="str">
            <v>Tubulação</v>
          </cell>
          <cell r="E215" t="str">
            <v>28 dias</v>
          </cell>
          <cell r="F215" t="str">
            <v>NA</v>
          </cell>
          <cell r="G215">
            <v>38855.333333333336</v>
          </cell>
          <cell r="H215">
            <v>38855.333333333336</v>
          </cell>
          <cell r="I215" t="str">
            <v>NA</v>
          </cell>
          <cell r="J215">
            <v>38896.729166666664</v>
          </cell>
          <cell r="K215" t="str">
            <v>NA</v>
          </cell>
          <cell r="L215">
            <v>0.61</v>
          </cell>
          <cell r="M215">
            <v>14</v>
          </cell>
          <cell r="N215">
            <v>12.6</v>
          </cell>
          <cell r="O215">
            <v>90</v>
          </cell>
          <cell r="P215">
            <v>90</v>
          </cell>
          <cell r="T215">
            <v>38896</v>
          </cell>
        </row>
        <row r="216">
          <cell r="B216" t="str">
            <v>BH.245.MC.01</v>
          </cell>
          <cell r="D216" t="str">
            <v>Memória De Cálculo</v>
          </cell>
          <cell r="E216" t="str">
            <v>28 dias</v>
          </cell>
          <cell r="F216" t="str">
            <v>NA</v>
          </cell>
          <cell r="G216">
            <v>38855.333333333336</v>
          </cell>
          <cell r="H216">
            <v>38855.333333333336</v>
          </cell>
          <cell r="I216" t="str">
            <v>NA</v>
          </cell>
          <cell r="J216">
            <v>38896.729166666664</v>
          </cell>
          <cell r="K216" t="str">
            <v>NA</v>
          </cell>
          <cell r="L216">
            <v>0.61</v>
          </cell>
          <cell r="M216">
            <v>14</v>
          </cell>
          <cell r="N216">
            <v>12.6</v>
          </cell>
          <cell r="O216">
            <v>90</v>
          </cell>
          <cell r="P216">
            <v>90</v>
          </cell>
          <cell r="Q216" t="str">
            <v>39II</v>
          </cell>
          <cell r="T216">
            <v>38896</v>
          </cell>
        </row>
        <row r="217">
          <cell r="D217" t="str">
            <v>Estrutura Metálica</v>
          </cell>
          <cell r="E217" t="str">
            <v>6 dias</v>
          </cell>
          <cell r="F217" t="str">
            <v>NA</v>
          </cell>
          <cell r="G217">
            <v>38940.333333333336</v>
          </cell>
          <cell r="H217" t="str">
            <v>NA</v>
          </cell>
          <cell r="I217" t="str">
            <v>NA</v>
          </cell>
          <cell r="J217">
            <v>38951.729166666664</v>
          </cell>
          <cell r="K217" t="str">
            <v>NA</v>
          </cell>
          <cell r="L217">
            <v>0.3</v>
          </cell>
          <cell r="M217">
            <v>6.88</v>
          </cell>
          <cell r="N217">
            <v>0</v>
          </cell>
          <cell r="O217">
            <v>0</v>
          </cell>
          <cell r="P217">
            <v>0</v>
          </cell>
          <cell r="T217">
            <v>38951</v>
          </cell>
        </row>
        <row r="218">
          <cell r="B218" t="str">
            <v>BD.245.MC.01</v>
          </cell>
          <cell r="D218" t="str">
            <v>Memória De Cálculo</v>
          </cell>
          <cell r="E218" t="str">
            <v>6 dias</v>
          </cell>
          <cell r="F218" t="str">
            <v>NA</v>
          </cell>
          <cell r="G218">
            <v>38940.333333333336</v>
          </cell>
          <cell r="H218" t="str">
            <v>NA</v>
          </cell>
          <cell r="I218" t="str">
            <v>NA</v>
          </cell>
          <cell r="J218">
            <v>38951.729166666664</v>
          </cell>
          <cell r="K218" t="str">
            <v>NA</v>
          </cell>
          <cell r="L218">
            <v>0.3</v>
          </cell>
          <cell r="M218">
            <v>6.88</v>
          </cell>
          <cell r="N218">
            <v>0</v>
          </cell>
          <cell r="O218">
            <v>0</v>
          </cell>
          <cell r="P218">
            <v>0</v>
          </cell>
          <cell r="Q218">
            <v>211</v>
          </cell>
          <cell r="R218">
            <v>223</v>
          </cell>
          <cell r="S218" t="str">
            <v>EQUIPE MET</v>
          </cell>
          <cell r="T218">
            <v>38951</v>
          </cell>
        </row>
        <row r="219">
          <cell r="D219" t="str">
            <v>Projeto Detalhado</v>
          </cell>
          <cell r="E219" t="str">
            <v>44 dias</v>
          </cell>
          <cell r="F219">
            <v>38860.375</v>
          </cell>
          <cell r="G219">
            <v>38952.333333333336</v>
          </cell>
          <cell r="H219" t="str">
            <v>NA</v>
          </cell>
          <cell r="I219">
            <v>38897.729166666664</v>
          </cell>
          <cell r="J219">
            <v>39017.729166666664</v>
          </cell>
          <cell r="K219" t="str">
            <v>NA</v>
          </cell>
          <cell r="L219">
            <v>1.1100000000000001</v>
          </cell>
          <cell r="M219">
            <v>25.5</v>
          </cell>
          <cell r="N219">
            <v>0</v>
          </cell>
          <cell r="O219">
            <v>0</v>
          </cell>
          <cell r="P219">
            <v>0</v>
          </cell>
          <cell r="T219">
            <v>39017</v>
          </cell>
        </row>
        <row r="220">
          <cell r="D220" t="str">
            <v>Mecânica</v>
          </cell>
          <cell r="E220" t="str">
            <v>22 dias</v>
          </cell>
          <cell r="F220">
            <v>38860.333333333336</v>
          </cell>
          <cell r="G220">
            <v>38952.333333333336</v>
          </cell>
          <cell r="H220" t="str">
            <v>NA</v>
          </cell>
          <cell r="I220">
            <v>38888.729166666664</v>
          </cell>
          <cell r="J220">
            <v>38985.729166666664</v>
          </cell>
          <cell r="K220" t="str">
            <v>NA</v>
          </cell>
          <cell r="L220">
            <v>0.48</v>
          </cell>
          <cell r="M220">
            <v>11</v>
          </cell>
          <cell r="N220">
            <v>0</v>
          </cell>
          <cell r="O220">
            <v>0</v>
          </cell>
          <cell r="P220">
            <v>0</v>
          </cell>
          <cell r="T220">
            <v>38985</v>
          </cell>
        </row>
        <row r="221">
          <cell r="D221" t="str">
            <v>Desenho De Detalhamento</v>
          </cell>
          <cell r="E221" t="str">
            <v>22 dias</v>
          </cell>
          <cell r="F221">
            <v>38860.333333333336</v>
          </cell>
          <cell r="G221">
            <v>38952.333333333336</v>
          </cell>
          <cell r="H221" t="str">
            <v>NA</v>
          </cell>
          <cell r="I221">
            <v>38888.729166666664</v>
          </cell>
          <cell r="J221">
            <v>38985.729166666664</v>
          </cell>
          <cell r="K221" t="str">
            <v>NA</v>
          </cell>
          <cell r="L221">
            <v>0.48</v>
          </cell>
          <cell r="M221">
            <v>11</v>
          </cell>
          <cell r="N221">
            <v>0</v>
          </cell>
          <cell r="O221">
            <v>0</v>
          </cell>
          <cell r="P221">
            <v>0</v>
          </cell>
          <cell r="T221">
            <v>38985</v>
          </cell>
        </row>
        <row r="222">
          <cell r="B222" t="str">
            <v>DB.245.DD.01</v>
          </cell>
          <cell r="D222" t="str">
            <v>Caldeiraria</v>
          </cell>
          <cell r="E222" t="str">
            <v>10 dias</v>
          </cell>
          <cell r="F222">
            <v>38860.333333333336</v>
          </cell>
          <cell r="G222">
            <v>38952.333333333336</v>
          </cell>
          <cell r="H222" t="str">
            <v>NA</v>
          </cell>
          <cell r="I222">
            <v>38868.729166666664</v>
          </cell>
          <cell r="J222">
            <v>38965.729166666664</v>
          </cell>
          <cell r="K222" t="str">
            <v>NA</v>
          </cell>
          <cell r="L222">
            <v>0.13</v>
          </cell>
          <cell r="M222">
            <v>3</v>
          </cell>
          <cell r="N222">
            <v>0</v>
          </cell>
          <cell r="O222">
            <v>0</v>
          </cell>
          <cell r="P222">
            <v>0</v>
          </cell>
          <cell r="Q222" t="str">
            <v>30TI+10 dias;211;212</v>
          </cell>
          <cell r="R222">
            <v>221</v>
          </cell>
          <cell r="S222" t="str">
            <v>EQUIPE MEC[60%]</v>
          </cell>
          <cell r="T222">
            <v>38965</v>
          </cell>
        </row>
        <row r="223">
          <cell r="B223" t="str">
            <v>DB.245.DD.02</v>
          </cell>
          <cell r="D223" t="str">
            <v>Calhas</v>
          </cell>
          <cell r="E223" t="str">
            <v>12 dias</v>
          </cell>
          <cell r="F223">
            <v>38869.333333333336</v>
          </cell>
          <cell r="G223">
            <v>38966.333333333336</v>
          </cell>
          <cell r="H223" t="str">
            <v>NA</v>
          </cell>
          <cell r="I223">
            <v>38888.729166666664</v>
          </cell>
          <cell r="J223">
            <v>38985.729166666664</v>
          </cell>
          <cell r="K223" t="str">
            <v>NA</v>
          </cell>
          <cell r="L223">
            <v>0.35</v>
          </cell>
          <cell r="M223">
            <v>8</v>
          </cell>
          <cell r="N223">
            <v>0</v>
          </cell>
          <cell r="O223">
            <v>0</v>
          </cell>
          <cell r="P223">
            <v>0</v>
          </cell>
          <cell r="Q223">
            <v>220</v>
          </cell>
          <cell r="S223" t="str">
            <v>EQUIPE MEC</v>
          </cell>
          <cell r="T223">
            <v>38985</v>
          </cell>
        </row>
        <row r="224">
          <cell r="D224" t="str">
            <v>Civil</v>
          </cell>
          <cell r="E224" t="str">
            <v>11 dias</v>
          </cell>
          <cell r="F224">
            <v>38888.333333333336</v>
          </cell>
          <cell r="G224">
            <v>38952.333333333336</v>
          </cell>
          <cell r="H224" t="str">
            <v>NA</v>
          </cell>
          <cell r="I224">
            <v>38897.729166666664</v>
          </cell>
          <cell r="J224">
            <v>38966.729166666664</v>
          </cell>
          <cell r="K224" t="str">
            <v>NA</v>
          </cell>
          <cell r="L224">
            <v>0.17</v>
          </cell>
          <cell r="M224">
            <v>4</v>
          </cell>
          <cell r="N224">
            <v>0</v>
          </cell>
          <cell r="O224">
            <v>0</v>
          </cell>
          <cell r="P224">
            <v>0</v>
          </cell>
          <cell r="T224">
            <v>38966</v>
          </cell>
        </row>
        <row r="225">
          <cell r="B225" t="str">
            <v>DC.245.DD.01</v>
          </cell>
          <cell r="D225" t="str">
            <v>Desenho De Detalhamento - Fundação, Forma, Armação e Piso</v>
          </cell>
          <cell r="E225" t="str">
            <v>11 dias</v>
          </cell>
          <cell r="F225">
            <v>38888.333333333336</v>
          </cell>
          <cell r="G225">
            <v>38952.333333333336</v>
          </cell>
          <cell r="H225" t="str">
            <v>NA</v>
          </cell>
          <cell r="I225">
            <v>38897.729166666664</v>
          </cell>
          <cell r="J225">
            <v>38966.729166666664</v>
          </cell>
          <cell r="K225" t="str">
            <v>NA</v>
          </cell>
          <cell r="L225">
            <v>0.17</v>
          </cell>
          <cell r="M225">
            <v>4</v>
          </cell>
          <cell r="N225">
            <v>0</v>
          </cell>
          <cell r="O225">
            <v>0</v>
          </cell>
          <cell r="P225">
            <v>0</v>
          </cell>
          <cell r="Q225" t="str">
            <v>211;216</v>
          </cell>
          <cell r="R225">
            <v>226</v>
          </cell>
          <cell r="S225" t="str">
            <v>EQUIPE CIV</v>
          </cell>
          <cell r="T225">
            <v>38966</v>
          </cell>
        </row>
        <row r="226">
          <cell r="D226" t="str">
            <v>Elétrica</v>
          </cell>
          <cell r="E226" t="str">
            <v>22 dias</v>
          </cell>
          <cell r="F226">
            <v>38888.333333333336</v>
          </cell>
          <cell r="G226">
            <v>38971.333333333336</v>
          </cell>
          <cell r="H226" t="str">
            <v>NA</v>
          </cell>
          <cell r="I226">
            <v>38905.729166666664</v>
          </cell>
          <cell r="J226">
            <v>39000.729166666664</v>
          </cell>
          <cell r="K226" t="str">
            <v>NA</v>
          </cell>
          <cell r="L226">
            <v>0.42</v>
          </cell>
          <cell r="M226">
            <v>9.5</v>
          </cell>
          <cell r="N226">
            <v>0</v>
          </cell>
          <cell r="O226">
            <v>0</v>
          </cell>
          <cell r="P226">
            <v>0</v>
          </cell>
          <cell r="T226">
            <v>39000</v>
          </cell>
        </row>
        <row r="227">
          <cell r="D227" t="str">
            <v>Desenho De Detalhamento</v>
          </cell>
          <cell r="E227" t="str">
            <v>18 dias</v>
          </cell>
          <cell r="F227">
            <v>38888.333333333336</v>
          </cell>
          <cell r="G227">
            <v>38971.333333333336</v>
          </cell>
          <cell r="H227" t="str">
            <v>NA</v>
          </cell>
          <cell r="I227">
            <v>38905.729166666664</v>
          </cell>
          <cell r="J227">
            <v>38994.729166666664</v>
          </cell>
          <cell r="K227" t="str">
            <v>NA</v>
          </cell>
          <cell r="L227">
            <v>0.35</v>
          </cell>
          <cell r="M227">
            <v>8</v>
          </cell>
          <cell r="N227">
            <v>0</v>
          </cell>
          <cell r="O227">
            <v>0</v>
          </cell>
          <cell r="P227">
            <v>0</v>
          </cell>
          <cell r="R227">
            <v>228</v>
          </cell>
          <cell r="T227">
            <v>38994</v>
          </cell>
        </row>
        <row r="228">
          <cell r="B228" t="str">
            <v>DE.245.DD.01</v>
          </cell>
          <cell r="D228" t="str">
            <v>Disposição De Força, Controle e Aterramento</v>
          </cell>
          <cell r="E228" t="str">
            <v>9 dias</v>
          </cell>
          <cell r="F228">
            <v>38888.333333333336</v>
          </cell>
          <cell r="G228">
            <v>38971.333333333336</v>
          </cell>
          <cell r="H228" t="str">
            <v>NA</v>
          </cell>
          <cell r="I228">
            <v>38901.729166666664</v>
          </cell>
          <cell r="J228">
            <v>38981.729166666664</v>
          </cell>
          <cell r="K228" t="str">
            <v>NA</v>
          </cell>
          <cell r="L228">
            <v>0.17</v>
          </cell>
          <cell r="M228">
            <v>4</v>
          </cell>
          <cell r="N228">
            <v>0</v>
          </cell>
          <cell r="O228">
            <v>0</v>
          </cell>
          <cell r="P228">
            <v>0</v>
          </cell>
          <cell r="Q228">
            <v>223</v>
          </cell>
          <cell r="R228">
            <v>227</v>
          </cell>
          <cell r="S228" t="str">
            <v>EQUIPE ELE</v>
          </cell>
          <cell r="T228">
            <v>38981</v>
          </cell>
        </row>
        <row r="229">
          <cell r="B229" t="str">
            <v>DE.245.DD.02</v>
          </cell>
          <cell r="D229" t="str">
            <v>Iluminação</v>
          </cell>
          <cell r="E229" t="str">
            <v>9 dias</v>
          </cell>
          <cell r="F229">
            <v>38888.333333333336</v>
          </cell>
          <cell r="G229">
            <v>38982.333333333336</v>
          </cell>
          <cell r="H229" t="str">
            <v>NA</v>
          </cell>
          <cell r="I229">
            <v>38901.729166666664</v>
          </cell>
          <cell r="J229">
            <v>38994.729166666664</v>
          </cell>
          <cell r="K229" t="str">
            <v>NA</v>
          </cell>
          <cell r="L229">
            <v>0.17</v>
          </cell>
          <cell r="M229">
            <v>4</v>
          </cell>
          <cell r="N229">
            <v>0</v>
          </cell>
          <cell r="O229">
            <v>0</v>
          </cell>
          <cell r="P229">
            <v>0</v>
          </cell>
          <cell r="Q229">
            <v>226</v>
          </cell>
          <cell r="S229" t="str">
            <v>EQUIPE ELE</v>
          </cell>
          <cell r="T229">
            <v>38994</v>
          </cell>
        </row>
        <row r="230">
          <cell r="B230" t="str">
            <v>DE.245.LC.01</v>
          </cell>
          <cell r="D230" t="str">
            <v>Lista De Linhas/ Cabos</v>
          </cell>
          <cell r="E230" t="str">
            <v>4 dias</v>
          </cell>
          <cell r="F230">
            <v>38901.333333333336</v>
          </cell>
          <cell r="G230">
            <v>38995.333333333336</v>
          </cell>
          <cell r="H230" t="str">
            <v>NA</v>
          </cell>
          <cell r="I230">
            <v>38905.729166666664</v>
          </cell>
          <cell r="J230">
            <v>39000.729166666664</v>
          </cell>
          <cell r="K230" t="str">
            <v>NA</v>
          </cell>
          <cell r="L230">
            <v>7.0000000000000007E-2</v>
          </cell>
          <cell r="M230">
            <v>1.5</v>
          </cell>
          <cell r="N230">
            <v>0</v>
          </cell>
          <cell r="O230">
            <v>0</v>
          </cell>
          <cell r="P230">
            <v>0</v>
          </cell>
          <cell r="Q230">
            <v>225</v>
          </cell>
          <cell r="S230" t="str">
            <v>EQUIPE ELE</v>
          </cell>
          <cell r="T230">
            <v>39000</v>
          </cell>
        </row>
        <row r="231">
          <cell r="D231" t="str">
            <v>Instrumentação</v>
          </cell>
          <cell r="E231" t="str">
            <v>5 dias</v>
          </cell>
          <cell r="F231">
            <v>38888.333333333336</v>
          </cell>
          <cell r="G231">
            <v>39013.333333333336</v>
          </cell>
          <cell r="H231" t="str">
            <v>NA</v>
          </cell>
          <cell r="I231">
            <v>38895.729166666664</v>
          </cell>
          <cell r="J231">
            <v>39017.729166666664</v>
          </cell>
          <cell r="K231" t="str">
            <v>NA</v>
          </cell>
          <cell r="L231">
            <v>0.04</v>
          </cell>
          <cell r="M231">
            <v>1</v>
          </cell>
          <cell r="N231">
            <v>0</v>
          </cell>
          <cell r="O231">
            <v>0</v>
          </cell>
          <cell r="P231">
            <v>0</v>
          </cell>
          <cell r="T231">
            <v>39017</v>
          </cell>
        </row>
        <row r="232">
          <cell r="B232" t="str">
            <v>DT.245.AJ.01</v>
          </cell>
          <cell r="D232" t="str">
            <v>Arranjos/ Layout’s/ Plano Diretor - Locação De Instrumentos</v>
          </cell>
          <cell r="E232" t="str">
            <v>5 dias</v>
          </cell>
          <cell r="F232">
            <v>38888.333333333336</v>
          </cell>
          <cell r="G232">
            <v>39013.333333333336</v>
          </cell>
          <cell r="H232" t="str">
            <v>NA</v>
          </cell>
          <cell r="I232">
            <v>38895.729166666664</v>
          </cell>
          <cell r="J232">
            <v>39017.729166666664</v>
          </cell>
          <cell r="K232" t="str">
            <v>NA</v>
          </cell>
          <cell r="L232">
            <v>0.04</v>
          </cell>
          <cell r="M232">
            <v>1</v>
          </cell>
          <cell r="N232">
            <v>0</v>
          </cell>
          <cell r="O232">
            <v>0</v>
          </cell>
          <cell r="P232">
            <v>0</v>
          </cell>
          <cell r="Q232">
            <v>82</v>
          </cell>
          <cell r="S232" t="str">
            <v>EQUIPE TSA</v>
          </cell>
          <cell r="T232">
            <v>39017</v>
          </cell>
        </row>
        <row r="233">
          <cell r="B233" t="str">
            <v>1.1.8</v>
          </cell>
          <cell r="C233" t="str">
            <v>250A</v>
          </cell>
          <cell r="D233" t="str">
            <v>Moagem (2A)</v>
          </cell>
          <cell r="E233" t="str">
            <v>145 dias</v>
          </cell>
          <cell r="F233">
            <v>38805.333333333336</v>
          </cell>
          <cell r="G233">
            <v>38804.333333333336</v>
          </cell>
          <cell r="H233">
            <v>38804.333333333336</v>
          </cell>
          <cell r="I233">
            <v>38953.729166666664</v>
          </cell>
          <cell r="J233">
            <v>39022.729166666664</v>
          </cell>
          <cell r="K233" t="str">
            <v>NA</v>
          </cell>
          <cell r="L233">
            <v>8.31</v>
          </cell>
          <cell r="M233">
            <v>190.13</v>
          </cell>
          <cell r="N233">
            <v>14.68</v>
          </cell>
          <cell r="O233">
            <v>7.72</v>
          </cell>
          <cell r="P233">
            <v>7.72</v>
          </cell>
          <cell r="T233">
            <v>39022</v>
          </cell>
        </row>
        <row r="234">
          <cell r="D234" t="str">
            <v>Projeto Básico</v>
          </cell>
          <cell r="E234" t="str">
            <v>96 dias</v>
          </cell>
          <cell r="F234">
            <v>38805.333333333336</v>
          </cell>
          <cell r="G234">
            <v>38804.333333333336</v>
          </cell>
          <cell r="H234">
            <v>38804.333333333336</v>
          </cell>
          <cell r="I234">
            <v>38848.729166666664</v>
          </cell>
          <cell r="J234">
            <v>38947.729166666664</v>
          </cell>
          <cell r="K234" t="str">
            <v>NA</v>
          </cell>
          <cell r="L234">
            <v>1.29</v>
          </cell>
          <cell r="M234">
            <v>29.5</v>
          </cell>
          <cell r="N234">
            <v>14.68</v>
          </cell>
          <cell r="O234">
            <v>49.75</v>
          </cell>
          <cell r="P234">
            <v>49.75</v>
          </cell>
          <cell r="T234">
            <v>38947</v>
          </cell>
        </row>
        <row r="235">
          <cell r="D235" t="str">
            <v>Processo</v>
          </cell>
          <cell r="E235" t="str">
            <v>91 dias</v>
          </cell>
          <cell r="F235">
            <v>38805.333333333336</v>
          </cell>
          <cell r="G235">
            <v>38804.333333333336</v>
          </cell>
          <cell r="H235">
            <v>38804.333333333336</v>
          </cell>
          <cell r="I235">
            <v>38807.729166666664</v>
          </cell>
          <cell r="J235">
            <v>38938.729166666664</v>
          </cell>
          <cell r="K235" t="str">
            <v>NA</v>
          </cell>
          <cell r="L235">
            <v>0.62</v>
          </cell>
          <cell r="M235">
            <v>14.13</v>
          </cell>
          <cell r="N235">
            <v>12.4</v>
          </cell>
          <cell r="O235">
            <v>87.79</v>
          </cell>
          <cell r="P235">
            <v>87.79</v>
          </cell>
          <cell r="T235">
            <v>38938</v>
          </cell>
        </row>
        <row r="236">
          <cell r="D236" t="str">
            <v>Folha De Dados</v>
          </cell>
          <cell r="E236" t="str">
            <v>91 dias</v>
          </cell>
          <cell r="F236">
            <v>38805.333333333336</v>
          </cell>
          <cell r="G236">
            <v>38804.333333333336</v>
          </cell>
          <cell r="H236">
            <v>38804.333333333336</v>
          </cell>
          <cell r="I236">
            <v>38807.729166666664</v>
          </cell>
          <cell r="J236">
            <v>38938.729166666664</v>
          </cell>
          <cell r="K236" t="str">
            <v>NA</v>
          </cell>
          <cell r="L236">
            <v>0.37</v>
          </cell>
          <cell r="M236">
            <v>8.5</v>
          </cell>
          <cell r="N236">
            <v>7</v>
          </cell>
          <cell r="O236">
            <v>82.35</v>
          </cell>
          <cell r="P236">
            <v>82.35</v>
          </cell>
          <cell r="T236">
            <v>38938</v>
          </cell>
        </row>
        <row r="237">
          <cell r="B237" t="str">
            <v>BP.250.FD.01</v>
          </cell>
          <cell r="D237" t="str">
            <v>Moinho de Bolas</v>
          </cell>
          <cell r="E237" t="str">
            <v>4 dias</v>
          </cell>
          <cell r="F237">
            <v>38805.333333333336</v>
          </cell>
          <cell r="G237">
            <v>38804.333333333336</v>
          </cell>
          <cell r="H237">
            <v>38804.333333333336</v>
          </cell>
          <cell r="I237">
            <v>38807.729166666664</v>
          </cell>
          <cell r="J237">
            <v>38807.729166666664</v>
          </cell>
          <cell r="K237" t="str">
            <v>NA</v>
          </cell>
          <cell r="L237">
            <v>0.3</v>
          </cell>
          <cell r="M237">
            <v>6.88</v>
          </cell>
          <cell r="N237">
            <v>6.19</v>
          </cell>
          <cell r="O237">
            <v>90</v>
          </cell>
          <cell r="P237">
            <v>90</v>
          </cell>
          <cell r="Q237" t="str">
            <v>14II</v>
          </cell>
          <cell r="R237" t="str">
            <v>236;237</v>
          </cell>
          <cell r="S237" t="str">
            <v>EQUIPE PRO</v>
          </cell>
          <cell r="T237">
            <v>38807</v>
          </cell>
        </row>
        <row r="238">
          <cell r="B238" t="str">
            <v>BP.250.FD.02</v>
          </cell>
          <cell r="D238" t="str">
            <v>Hidrociclones de Classificação</v>
          </cell>
          <cell r="E238" t="str">
            <v>2 dias</v>
          </cell>
          <cell r="F238" t="str">
            <v>NA</v>
          </cell>
          <cell r="G238">
            <v>38937.333333333336</v>
          </cell>
          <cell r="H238">
            <v>38937.333333333336</v>
          </cell>
          <cell r="I238" t="str">
            <v>NA</v>
          </cell>
          <cell r="J238">
            <v>38938.729166666664</v>
          </cell>
          <cell r="K238" t="str">
            <v>NA</v>
          </cell>
          <cell r="L238">
            <v>7.0000000000000007E-2</v>
          </cell>
          <cell r="M238">
            <v>1.63</v>
          </cell>
          <cell r="N238">
            <v>0.81</v>
          </cell>
          <cell r="O238">
            <v>50</v>
          </cell>
          <cell r="P238">
            <v>50</v>
          </cell>
          <cell r="Q238">
            <v>235</v>
          </cell>
          <cell r="S238" t="str">
            <v>EQUIPE PRO</v>
          </cell>
          <cell r="T238">
            <v>38938</v>
          </cell>
        </row>
        <row r="239">
          <cell r="B239" t="str">
            <v>BP.250.MC.01</v>
          </cell>
          <cell r="D239" t="str">
            <v>Memória De Cálculo - Moinho de Bolas</v>
          </cell>
          <cell r="E239" t="str">
            <v>1 dia</v>
          </cell>
          <cell r="F239" t="str">
            <v>NA</v>
          </cell>
          <cell r="G239">
            <v>38856.333333333336</v>
          </cell>
          <cell r="H239">
            <v>38856.333333333336</v>
          </cell>
          <cell r="I239" t="str">
            <v>NA</v>
          </cell>
          <cell r="J239">
            <v>38856.729166666664</v>
          </cell>
          <cell r="K239" t="str">
            <v>NA</v>
          </cell>
          <cell r="L239">
            <v>0.04</v>
          </cell>
          <cell r="M239">
            <v>1</v>
          </cell>
          <cell r="N239">
            <v>0.9</v>
          </cell>
          <cell r="O239">
            <v>90</v>
          </cell>
          <cell r="P239">
            <v>90</v>
          </cell>
          <cell r="Q239">
            <v>235</v>
          </cell>
          <cell r="R239" t="str">
            <v>238II</v>
          </cell>
          <cell r="S239" t="str">
            <v>EQUIPE PRO</v>
          </cell>
          <cell r="T239">
            <v>38856</v>
          </cell>
        </row>
        <row r="240">
          <cell r="B240" t="str">
            <v>BP.250.RT.01</v>
          </cell>
          <cell r="D240" t="str">
            <v>Relatório Técnico - Moinho de Bolas</v>
          </cell>
          <cell r="E240" t="str">
            <v>5 dias</v>
          </cell>
          <cell r="F240" t="str">
            <v>NA</v>
          </cell>
          <cell r="G240">
            <v>38856.333333333336</v>
          </cell>
          <cell r="H240">
            <v>38856.333333333336</v>
          </cell>
          <cell r="I240" t="str">
            <v>NA</v>
          </cell>
          <cell r="J240">
            <v>38862.729166666664</v>
          </cell>
          <cell r="K240" t="str">
            <v>NA</v>
          </cell>
          <cell r="L240">
            <v>0.2</v>
          </cell>
          <cell r="M240">
            <v>4.63</v>
          </cell>
          <cell r="N240">
            <v>4.5</v>
          </cell>
          <cell r="O240">
            <v>97.3</v>
          </cell>
          <cell r="P240">
            <v>97.3</v>
          </cell>
          <cell r="Q240" t="str">
            <v>237II</v>
          </cell>
          <cell r="S240" t="str">
            <v>EQUIPE PRO[120%]</v>
          </cell>
          <cell r="T240">
            <v>38862</v>
          </cell>
        </row>
        <row r="241">
          <cell r="D241" t="str">
            <v>Mecânica</v>
          </cell>
          <cell r="E241" t="str">
            <v>13 dias</v>
          </cell>
          <cell r="F241">
            <v>38807.333333333336</v>
          </cell>
          <cell r="G241">
            <v>38926.333333333336</v>
          </cell>
          <cell r="H241">
            <v>38926.333333333336</v>
          </cell>
          <cell r="I241">
            <v>38827.729166666664</v>
          </cell>
          <cell r="J241">
            <v>38946.729166666664</v>
          </cell>
          <cell r="K241" t="str">
            <v>NA</v>
          </cell>
          <cell r="L241">
            <v>0.16</v>
          </cell>
          <cell r="M241">
            <v>3.75</v>
          </cell>
          <cell r="N241">
            <v>0.7</v>
          </cell>
          <cell r="O241">
            <v>18.670000000000002</v>
          </cell>
          <cell r="P241">
            <v>18.670000000000002</v>
          </cell>
          <cell r="T241">
            <v>38946</v>
          </cell>
        </row>
        <row r="242">
          <cell r="B242" t="str">
            <v>BB.250.DB.01</v>
          </cell>
          <cell r="D242" t="str">
            <v>Desenho Básico - Arranjo 2 Moinho + 1 Futuro</v>
          </cell>
          <cell r="E242" t="str">
            <v>6 dias</v>
          </cell>
          <cell r="F242">
            <v>38807.333333333336</v>
          </cell>
          <cell r="G242">
            <v>38926.333333333336</v>
          </cell>
          <cell r="H242">
            <v>38926.333333333336</v>
          </cell>
          <cell r="I242">
            <v>38817.729166666664</v>
          </cell>
          <cell r="J242">
            <v>38933.729166666664</v>
          </cell>
          <cell r="K242" t="str">
            <v>NA</v>
          </cell>
          <cell r="L242">
            <v>0.04</v>
          </cell>
          <cell r="M242">
            <v>1</v>
          </cell>
          <cell r="N242">
            <v>0.7</v>
          </cell>
          <cell r="O242">
            <v>70</v>
          </cell>
          <cell r="P242">
            <v>70</v>
          </cell>
          <cell r="Q242" t="str">
            <v>14II</v>
          </cell>
          <cell r="R242" t="str">
            <v>241;247;244;250;257;338</v>
          </cell>
          <cell r="S242" t="str">
            <v>EQUIPE MEC</v>
          </cell>
          <cell r="T242">
            <v>38933</v>
          </cell>
        </row>
        <row r="243">
          <cell r="B243" t="str">
            <v>BB.250.DB.02</v>
          </cell>
          <cell r="D243" t="str">
            <v>Desenho Básico - Transportador/ Caixa Polpa</v>
          </cell>
          <cell r="E243" t="str">
            <v>6 dias</v>
          </cell>
          <cell r="F243">
            <v>38817.333333333336</v>
          </cell>
          <cell r="G243">
            <v>38936.333333333336</v>
          </cell>
          <cell r="H243" t="str">
            <v>NA</v>
          </cell>
          <cell r="I243">
            <v>38826.729166666664</v>
          </cell>
          <cell r="J243">
            <v>38945.729166666664</v>
          </cell>
          <cell r="K243" t="str">
            <v>NA</v>
          </cell>
          <cell r="L243">
            <v>7.0000000000000007E-2</v>
          </cell>
          <cell r="M243">
            <v>1.5</v>
          </cell>
          <cell r="N243">
            <v>0</v>
          </cell>
          <cell r="O243">
            <v>0</v>
          </cell>
          <cell r="P243">
            <v>0</v>
          </cell>
          <cell r="Q243">
            <v>240</v>
          </cell>
          <cell r="R243" t="str">
            <v>242;250</v>
          </cell>
          <cell r="S243" t="str">
            <v>EQUIPE MEC</v>
          </cell>
          <cell r="T243">
            <v>38945</v>
          </cell>
        </row>
        <row r="244">
          <cell r="B244" t="str">
            <v>BB.250.FD.01</v>
          </cell>
          <cell r="D244" t="str">
            <v>Folha De Dados - Transportador</v>
          </cell>
          <cell r="E244" t="str">
            <v>1 dia</v>
          </cell>
          <cell r="F244">
            <v>38827.333333333336</v>
          </cell>
          <cell r="G244">
            <v>38946.333333333336</v>
          </cell>
          <cell r="H244" t="str">
            <v>NA</v>
          </cell>
          <cell r="I244">
            <v>38827.729166666664</v>
          </cell>
          <cell r="J244">
            <v>38946.729166666664</v>
          </cell>
          <cell r="K244" t="str">
            <v>NA</v>
          </cell>
          <cell r="L244">
            <v>0.05</v>
          </cell>
          <cell r="M244">
            <v>1.25</v>
          </cell>
          <cell r="N244">
            <v>0</v>
          </cell>
          <cell r="O244">
            <v>0</v>
          </cell>
          <cell r="P244">
            <v>0</v>
          </cell>
          <cell r="Q244">
            <v>241</v>
          </cell>
          <cell r="S244" t="str">
            <v>EQUIPE MEC</v>
          </cell>
          <cell r="T244">
            <v>38946</v>
          </cell>
        </row>
        <row r="245">
          <cell r="D245" t="str">
            <v>Tubulação</v>
          </cell>
          <cell r="E245" t="str">
            <v>38 dias</v>
          </cell>
          <cell r="F245">
            <v>38817.333333333336</v>
          </cell>
          <cell r="G245">
            <v>38894.333333333336</v>
          </cell>
          <cell r="H245">
            <v>38894.333333333336</v>
          </cell>
          <cell r="I245">
            <v>38848.729166666664</v>
          </cell>
          <cell r="J245">
            <v>38947.729166666664</v>
          </cell>
          <cell r="K245" t="str">
            <v>NA</v>
          </cell>
          <cell r="L245">
            <v>0.21</v>
          </cell>
          <cell r="M245">
            <v>4.75</v>
          </cell>
          <cell r="N245">
            <v>1.58</v>
          </cell>
          <cell r="O245">
            <v>33.159999999999997</v>
          </cell>
          <cell r="P245">
            <v>33.159999999999997</v>
          </cell>
          <cell r="T245">
            <v>38947</v>
          </cell>
        </row>
        <row r="246">
          <cell r="B246" t="str">
            <v>BH.250.DB.01</v>
          </cell>
          <cell r="D246" t="str">
            <v>Desenho Básico - Planta/ Cortes</v>
          </cell>
          <cell r="E246" t="str">
            <v>8 dias</v>
          </cell>
          <cell r="F246">
            <v>38817.333333333336</v>
          </cell>
          <cell r="G246">
            <v>38936.333333333336</v>
          </cell>
          <cell r="H246" t="str">
            <v>NA</v>
          </cell>
          <cell r="I246">
            <v>38841.729166666664</v>
          </cell>
          <cell r="J246">
            <v>38947.729166666664</v>
          </cell>
          <cell r="K246" t="str">
            <v>NA</v>
          </cell>
          <cell r="L246">
            <v>0.13</v>
          </cell>
          <cell r="M246">
            <v>3</v>
          </cell>
          <cell r="N246">
            <v>0</v>
          </cell>
          <cell r="O246">
            <v>0</v>
          </cell>
          <cell r="P246">
            <v>0</v>
          </cell>
          <cell r="Q246" t="str">
            <v>39II;240</v>
          </cell>
          <cell r="R246" t="str">
            <v>311II;252</v>
          </cell>
          <cell r="S246" t="str">
            <v>EQUIPE TUB</v>
          </cell>
          <cell r="T246">
            <v>38947</v>
          </cell>
        </row>
        <row r="247">
          <cell r="B247" t="str">
            <v>BH.250.MC.01</v>
          </cell>
          <cell r="D247" t="str">
            <v>Memória De Cálculo - Bombas</v>
          </cell>
          <cell r="E247" t="str">
            <v>3 dias</v>
          </cell>
          <cell r="F247">
            <v>38841.333333333336</v>
          </cell>
          <cell r="G247">
            <v>38894.333333333336</v>
          </cell>
          <cell r="H247">
            <v>38894.333333333336</v>
          </cell>
          <cell r="I247">
            <v>38848.729166666664</v>
          </cell>
          <cell r="J247">
            <v>38896.729166666664</v>
          </cell>
          <cell r="K247" t="str">
            <v>NA</v>
          </cell>
          <cell r="L247">
            <v>0.08</v>
          </cell>
          <cell r="M247">
            <v>1.75</v>
          </cell>
          <cell r="N247">
            <v>1.58</v>
          </cell>
          <cell r="O247">
            <v>90</v>
          </cell>
          <cell r="P247">
            <v>90</v>
          </cell>
          <cell r="Q247" t="str">
            <v>39II</v>
          </cell>
          <cell r="S247" t="str">
            <v>EQUIPE TUB</v>
          </cell>
          <cell r="T247">
            <v>38896</v>
          </cell>
        </row>
        <row r="248">
          <cell r="D248" t="str">
            <v>Estrutura Metálica</v>
          </cell>
          <cell r="E248" t="str">
            <v>6 dias</v>
          </cell>
          <cell r="F248">
            <v>38817.333333333336</v>
          </cell>
          <cell r="G248">
            <v>38936.333333333336</v>
          </cell>
          <cell r="H248" t="str">
            <v>NA</v>
          </cell>
          <cell r="I248">
            <v>38834.729166666664</v>
          </cell>
          <cell r="J248">
            <v>38945.729166666664</v>
          </cell>
          <cell r="K248" t="str">
            <v>NA</v>
          </cell>
          <cell r="L248">
            <v>0.3</v>
          </cell>
          <cell r="M248">
            <v>6.88</v>
          </cell>
          <cell r="N248">
            <v>0</v>
          </cell>
          <cell r="O248">
            <v>0</v>
          </cell>
          <cell r="P248">
            <v>0</v>
          </cell>
          <cell r="T248">
            <v>38945</v>
          </cell>
        </row>
        <row r="249">
          <cell r="B249" t="str">
            <v>BD.250.MC.01</v>
          </cell>
          <cell r="D249" t="str">
            <v>Memória De Cálculo</v>
          </cell>
          <cell r="E249" t="str">
            <v>6 dias</v>
          </cell>
          <cell r="F249">
            <v>38817.333333333336</v>
          </cell>
          <cell r="G249">
            <v>38936.333333333336</v>
          </cell>
          <cell r="H249" t="str">
            <v>NA</v>
          </cell>
          <cell r="I249">
            <v>38834.729166666664</v>
          </cell>
          <cell r="J249">
            <v>38945.729166666664</v>
          </cell>
          <cell r="K249" t="str">
            <v>NA</v>
          </cell>
          <cell r="L249">
            <v>0.3</v>
          </cell>
          <cell r="M249">
            <v>6.88</v>
          </cell>
          <cell r="N249">
            <v>0</v>
          </cell>
          <cell r="O249">
            <v>0</v>
          </cell>
          <cell r="P249">
            <v>0</v>
          </cell>
          <cell r="Q249">
            <v>240</v>
          </cell>
          <cell r="R249" t="str">
            <v>257II</v>
          </cell>
          <cell r="S249" t="str">
            <v>EQUIPE MET</v>
          </cell>
          <cell r="T249">
            <v>38945</v>
          </cell>
        </row>
        <row r="250">
          <cell r="D250" t="str">
            <v>Projeto Detalhado</v>
          </cell>
          <cell r="E250" t="str">
            <v>57 dias</v>
          </cell>
          <cell r="F250">
            <v>38860.333333333336</v>
          </cell>
          <cell r="G250">
            <v>38936.333333333336</v>
          </cell>
          <cell r="H250" t="str">
            <v>NA</v>
          </cell>
          <cell r="I250">
            <v>38953.729166666664</v>
          </cell>
          <cell r="J250">
            <v>39022.729166666664</v>
          </cell>
          <cell r="K250" t="str">
            <v>NA</v>
          </cell>
          <cell r="L250">
            <v>7.02</v>
          </cell>
          <cell r="M250">
            <v>160.63</v>
          </cell>
          <cell r="N250">
            <v>0</v>
          </cell>
          <cell r="O250">
            <v>0</v>
          </cell>
          <cell r="P250">
            <v>0</v>
          </cell>
          <cell r="T250">
            <v>39022</v>
          </cell>
        </row>
        <row r="251">
          <cell r="D251" t="str">
            <v>Mecânica</v>
          </cell>
          <cell r="E251" t="str">
            <v>10 dias</v>
          </cell>
          <cell r="F251">
            <v>38860.333333333336</v>
          </cell>
          <cell r="G251">
            <v>38952.333333333336</v>
          </cell>
          <cell r="H251" t="str">
            <v>NA</v>
          </cell>
          <cell r="I251">
            <v>38869.729166666664</v>
          </cell>
          <cell r="J251">
            <v>38965.729166666664</v>
          </cell>
          <cell r="K251" t="str">
            <v>NA</v>
          </cell>
          <cell r="L251">
            <v>0.17</v>
          </cell>
          <cell r="M251">
            <v>4</v>
          </cell>
          <cell r="N251">
            <v>0</v>
          </cell>
          <cell r="O251">
            <v>0</v>
          </cell>
          <cell r="P251">
            <v>0</v>
          </cell>
          <cell r="T251">
            <v>38965</v>
          </cell>
        </row>
        <row r="252">
          <cell r="B252" t="str">
            <v>DB.250.DD.01</v>
          </cell>
          <cell r="D252" t="str">
            <v>Desenho De Detalhamento - Distribuidor e Calha</v>
          </cell>
          <cell r="E252" t="str">
            <v>10 dias</v>
          </cell>
          <cell r="F252">
            <v>38860.333333333336</v>
          </cell>
          <cell r="G252">
            <v>38952.333333333336</v>
          </cell>
          <cell r="H252" t="str">
            <v>NA</v>
          </cell>
          <cell r="I252">
            <v>38869.729166666664</v>
          </cell>
          <cell r="J252">
            <v>38965.729166666664</v>
          </cell>
          <cell r="K252" t="str">
            <v>NA</v>
          </cell>
          <cell r="L252">
            <v>0.17</v>
          </cell>
          <cell r="M252">
            <v>4</v>
          </cell>
          <cell r="N252">
            <v>0</v>
          </cell>
          <cell r="O252">
            <v>0</v>
          </cell>
          <cell r="P252">
            <v>0</v>
          </cell>
          <cell r="Q252" t="str">
            <v>30TI+10 dias;240;241</v>
          </cell>
          <cell r="S252" t="str">
            <v>EQUIPE MEC[70%]</v>
          </cell>
          <cell r="T252">
            <v>38965</v>
          </cell>
        </row>
        <row r="253">
          <cell r="D253" t="str">
            <v>Tubulação</v>
          </cell>
          <cell r="E253" t="str">
            <v>48 dias</v>
          </cell>
          <cell r="F253">
            <v>38869.333333333336</v>
          </cell>
          <cell r="G253">
            <v>38950.333333333336</v>
          </cell>
          <cell r="H253" t="str">
            <v>NA</v>
          </cell>
          <cell r="I253">
            <v>38953.729166666664</v>
          </cell>
          <cell r="J253">
            <v>39021.729166666664</v>
          </cell>
          <cell r="K253" t="str">
            <v>NA</v>
          </cell>
          <cell r="L253">
            <v>3.06</v>
          </cell>
          <cell r="M253">
            <v>70</v>
          </cell>
          <cell r="N253">
            <v>0</v>
          </cell>
          <cell r="O253">
            <v>0</v>
          </cell>
          <cell r="P253">
            <v>0</v>
          </cell>
          <cell r="T253">
            <v>39021</v>
          </cell>
        </row>
        <row r="254">
          <cell r="B254" t="str">
            <v>DH.250.DD.01</v>
          </cell>
          <cell r="D254" t="str">
            <v>Desenho De Detalhamento - Planta de Tubulação</v>
          </cell>
          <cell r="E254" t="str">
            <v>20 dias</v>
          </cell>
          <cell r="F254">
            <v>38869.333333333336</v>
          </cell>
          <cell r="G254">
            <v>38950.333333333336</v>
          </cell>
          <cell r="H254" t="str">
            <v>NA</v>
          </cell>
          <cell r="I254">
            <v>38904.729166666664</v>
          </cell>
          <cell r="J254">
            <v>38979.729166666664</v>
          </cell>
          <cell r="K254" t="str">
            <v>NA</v>
          </cell>
          <cell r="L254">
            <v>1.84</v>
          </cell>
          <cell r="M254">
            <v>42</v>
          </cell>
          <cell r="N254">
            <v>0</v>
          </cell>
          <cell r="O254">
            <v>0</v>
          </cell>
          <cell r="P254">
            <v>0</v>
          </cell>
          <cell r="Q254" t="str">
            <v>39II;244</v>
          </cell>
          <cell r="R254" t="str">
            <v>253;259</v>
          </cell>
          <cell r="S254" t="str">
            <v>EQUIPE TUB</v>
          </cell>
          <cell r="T254">
            <v>38979</v>
          </cell>
        </row>
        <row r="255">
          <cell r="B255" t="str">
            <v>DH.250.DE.01</v>
          </cell>
          <cell r="D255" t="str">
            <v>Detalhes Típicos - Suporte</v>
          </cell>
          <cell r="E255" t="str">
            <v>6 dias</v>
          </cell>
          <cell r="F255">
            <v>38905.333333333336</v>
          </cell>
          <cell r="G255">
            <v>38980.333333333336</v>
          </cell>
          <cell r="H255" t="str">
            <v>NA</v>
          </cell>
          <cell r="I255">
            <v>38914.729166666664</v>
          </cell>
          <cell r="J255">
            <v>38987.729166666664</v>
          </cell>
          <cell r="K255" t="str">
            <v>NA</v>
          </cell>
          <cell r="L255">
            <v>0.17</v>
          </cell>
          <cell r="M255">
            <v>4</v>
          </cell>
          <cell r="N255">
            <v>0</v>
          </cell>
          <cell r="O255">
            <v>0</v>
          </cell>
          <cell r="P255">
            <v>0</v>
          </cell>
          <cell r="Q255">
            <v>252</v>
          </cell>
          <cell r="R255">
            <v>254</v>
          </cell>
          <cell r="S255" t="str">
            <v>EQUIPE TUB</v>
          </cell>
          <cell r="T255">
            <v>38987</v>
          </cell>
        </row>
        <row r="256">
          <cell r="B256" t="str">
            <v>DH.250.IS.01</v>
          </cell>
          <cell r="D256" t="str">
            <v>Isométrico</v>
          </cell>
          <cell r="E256" t="str">
            <v>20 dias</v>
          </cell>
          <cell r="F256">
            <v>38915.333333333336</v>
          </cell>
          <cell r="G256">
            <v>38988.333333333336</v>
          </cell>
          <cell r="H256" t="str">
            <v>NA</v>
          </cell>
          <cell r="I256">
            <v>38919.729166666664</v>
          </cell>
          <cell r="J256">
            <v>39017.729166666664</v>
          </cell>
          <cell r="K256" t="str">
            <v>NA</v>
          </cell>
          <cell r="L256">
            <v>0.87</v>
          </cell>
          <cell r="M256">
            <v>20</v>
          </cell>
          <cell r="N256">
            <v>0</v>
          </cell>
          <cell r="O256">
            <v>0</v>
          </cell>
          <cell r="P256">
            <v>0</v>
          </cell>
          <cell r="Q256">
            <v>253</v>
          </cell>
          <cell r="R256">
            <v>255</v>
          </cell>
          <cell r="S256" t="str">
            <v>EQUIPE TUB</v>
          </cell>
          <cell r="T256">
            <v>39017</v>
          </cell>
        </row>
        <row r="257">
          <cell r="B257" t="str">
            <v>DH.250.LM.01</v>
          </cell>
          <cell r="D257" t="str">
            <v>Lista De Materiais</v>
          </cell>
          <cell r="E257" t="str">
            <v>2 dias</v>
          </cell>
          <cell r="F257">
            <v>38951.333333333336</v>
          </cell>
          <cell r="G257">
            <v>39020.333333333336</v>
          </cell>
          <cell r="H257" t="str">
            <v>NA</v>
          </cell>
          <cell r="I257">
            <v>38953.729166666664</v>
          </cell>
          <cell r="J257">
            <v>39021.729166666664</v>
          </cell>
          <cell r="K257" t="str">
            <v>NA</v>
          </cell>
          <cell r="L257">
            <v>0.17</v>
          </cell>
          <cell r="M257">
            <v>4</v>
          </cell>
          <cell r="N257">
            <v>0</v>
          </cell>
          <cell r="O257">
            <v>0</v>
          </cell>
          <cell r="P257">
            <v>0</v>
          </cell>
          <cell r="Q257">
            <v>254</v>
          </cell>
          <cell r="S257" t="str">
            <v>EQUIPE TUB</v>
          </cell>
          <cell r="T257">
            <v>39021</v>
          </cell>
        </row>
        <row r="258">
          <cell r="D258" t="str">
            <v>Civil</v>
          </cell>
          <cell r="E258" t="str">
            <v>18 dias</v>
          </cell>
          <cell r="F258">
            <v>38869.333333333336</v>
          </cell>
          <cell r="G258">
            <v>38936.333333333336</v>
          </cell>
          <cell r="H258" t="str">
            <v>NA</v>
          </cell>
          <cell r="I258">
            <v>38888.729166666664</v>
          </cell>
          <cell r="J258">
            <v>38961.729166666664</v>
          </cell>
          <cell r="K258" t="str">
            <v>NA</v>
          </cell>
          <cell r="L258">
            <v>0.56999999999999995</v>
          </cell>
          <cell r="M258">
            <v>13</v>
          </cell>
          <cell r="N258">
            <v>0</v>
          </cell>
          <cell r="O258">
            <v>0</v>
          </cell>
          <cell r="P258">
            <v>0</v>
          </cell>
          <cell r="T258">
            <v>38961</v>
          </cell>
        </row>
        <row r="259">
          <cell r="B259" t="str">
            <v>DC.250.DD.01</v>
          </cell>
          <cell r="D259" t="str">
            <v>Desenho De Detalhamento - Fundação, Forma, Armação, Bases e Piso</v>
          </cell>
          <cell r="E259" t="str">
            <v>18 dias</v>
          </cell>
          <cell r="F259">
            <v>38869.333333333336</v>
          </cell>
          <cell r="G259">
            <v>38936.333333333336</v>
          </cell>
          <cell r="H259" t="str">
            <v>NA</v>
          </cell>
          <cell r="I259">
            <v>38888.729166666664</v>
          </cell>
          <cell r="J259">
            <v>38961.729166666664</v>
          </cell>
          <cell r="K259" t="str">
            <v>NA</v>
          </cell>
          <cell r="L259">
            <v>0.56999999999999995</v>
          </cell>
          <cell r="M259">
            <v>13</v>
          </cell>
          <cell r="N259">
            <v>0</v>
          </cell>
          <cell r="O259">
            <v>0</v>
          </cell>
          <cell r="P259">
            <v>0</v>
          </cell>
          <cell r="Q259" t="str">
            <v>240;247II</v>
          </cell>
          <cell r="R259">
            <v>264</v>
          </cell>
          <cell r="S259" t="str">
            <v>EQUIPE CIV</v>
          </cell>
          <cell r="T259">
            <v>38961</v>
          </cell>
        </row>
        <row r="260">
          <cell r="D260" t="str">
            <v>Estrutura Metálica</v>
          </cell>
          <cell r="E260" t="str">
            <v>25 dias</v>
          </cell>
          <cell r="F260">
            <v>38905.333333333336</v>
          </cell>
          <cell r="G260">
            <v>38980.333333333336</v>
          </cell>
          <cell r="H260" t="str">
            <v>NA</v>
          </cell>
          <cell r="I260">
            <v>38931.729166666664</v>
          </cell>
          <cell r="J260">
            <v>39016.729166666664</v>
          </cell>
          <cell r="K260" t="str">
            <v>NA</v>
          </cell>
          <cell r="L260">
            <v>2.41</v>
          </cell>
          <cell r="M260">
            <v>55.25</v>
          </cell>
          <cell r="N260">
            <v>0</v>
          </cell>
          <cell r="O260">
            <v>0</v>
          </cell>
          <cell r="P260">
            <v>0</v>
          </cell>
          <cell r="T260">
            <v>39016</v>
          </cell>
        </row>
        <row r="261">
          <cell r="B261" t="str">
            <v>DD.250.DP.01</v>
          </cell>
          <cell r="D261" t="str">
            <v>Desenho De Projeto</v>
          </cell>
          <cell r="E261" t="str">
            <v>22 dias</v>
          </cell>
          <cell r="F261">
            <v>38905.333333333336</v>
          </cell>
          <cell r="G261">
            <v>38980.333333333336</v>
          </cell>
          <cell r="H261" t="str">
            <v>NA</v>
          </cell>
          <cell r="I261">
            <v>38930.729166666664</v>
          </cell>
          <cell r="J261">
            <v>39013.729166666664</v>
          </cell>
          <cell r="K261" t="str">
            <v>NA</v>
          </cell>
          <cell r="L261">
            <v>0.87</v>
          </cell>
          <cell r="M261">
            <v>20</v>
          </cell>
          <cell r="N261">
            <v>0</v>
          </cell>
          <cell r="O261">
            <v>0</v>
          </cell>
          <cell r="P261">
            <v>0</v>
          </cell>
          <cell r="Q261">
            <v>252</v>
          </cell>
          <cell r="R261" t="str">
            <v>260;261II</v>
          </cell>
          <cell r="S261" t="str">
            <v>EQUIPE MET</v>
          </cell>
          <cell r="T261">
            <v>39013</v>
          </cell>
        </row>
        <row r="262">
          <cell r="B262" t="str">
            <v>DD.250.LM.01</v>
          </cell>
          <cell r="D262" t="str">
            <v>Lista De Materiais</v>
          </cell>
          <cell r="E262" t="str">
            <v>1 dia</v>
          </cell>
          <cell r="F262">
            <v>38931.333333333336</v>
          </cell>
          <cell r="G262">
            <v>39014.333333333336</v>
          </cell>
          <cell r="H262" t="str">
            <v>NA</v>
          </cell>
          <cell r="I262">
            <v>38931.729166666664</v>
          </cell>
          <cell r="J262">
            <v>39014.729166666664</v>
          </cell>
          <cell r="K262" t="str">
            <v>NA</v>
          </cell>
          <cell r="L262">
            <v>0.02</v>
          </cell>
          <cell r="M262">
            <v>0.5</v>
          </cell>
          <cell r="N262">
            <v>0</v>
          </cell>
          <cell r="O262">
            <v>0</v>
          </cell>
          <cell r="P262">
            <v>0</v>
          </cell>
          <cell r="Q262">
            <v>259</v>
          </cell>
          <cell r="S262" t="str">
            <v>EQUIPE MET</v>
          </cell>
          <cell r="T262">
            <v>39014</v>
          </cell>
        </row>
        <row r="263">
          <cell r="B263" t="str">
            <v>DD.250.MC.01</v>
          </cell>
          <cell r="D263" t="str">
            <v>Memória De Cálculo</v>
          </cell>
          <cell r="E263" t="str">
            <v>25 dias</v>
          </cell>
          <cell r="F263">
            <v>38905.333333333336</v>
          </cell>
          <cell r="G263">
            <v>38980.333333333336</v>
          </cell>
          <cell r="H263" t="str">
            <v>NA</v>
          </cell>
          <cell r="I263">
            <v>38931.729166666664</v>
          </cell>
          <cell r="J263">
            <v>39016.729166666664</v>
          </cell>
          <cell r="K263" t="str">
            <v>NA</v>
          </cell>
          <cell r="L263">
            <v>1.52</v>
          </cell>
          <cell r="M263">
            <v>34.75</v>
          </cell>
          <cell r="N263">
            <v>0</v>
          </cell>
          <cell r="O263">
            <v>0</v>
          </cell>
          <cell r="P263">
            <v>0</v>
          </cell>
          <cell r="Q263" t="str">
            <v>259II</v>
          </cell>
          <cell r="S263" t="str">
            <v>EQUIPE MET</v>
          </cell>
          <cell r="T263">
            <v>39016</v>
          </cell>
        </row>
        <row r="264">
          <cell r="D264" t="str">
            <v>Elétrica</v>
          </cell>
          <cell r="E264" t="str">
            <v>32 dias</v>
          </cell>
          <cell r="F264">
            <v>38887.333333333336</v>
          </cell>
          <cell r="G264">
            <v>38964.333333333336</v>
          </cell>
          <cell r="H264" t="str">
            <v>NA</v>
          </cell>
          <cell r="I264">
            <v>38917.729166666664</v>
          </cell>
          <cell r="J264">
            <v>39013.729166666664</v>
          </cell>
          <cell r="K264" t="str">
            <v>NA</v>
          </cell>
          <cell r="L264">
            <v>0.72</v>
          </cell>
          <cell r="M264">
            <v>16.38</v>
          </cell>
          <cell r="N264">
            <v>0</v>
          </cell>
          <cell r="O264">
            <v>0</v>
          </cell>
          <cell r="P264">
            <v>0</v>
          </cell>
          <cell r="T264">
            <v>39013</v>
          </cell>
        </row>
        <row r="265">
          <cell r="D265" t="str">
            <v>Desenho De Detalhamento</v>
          </cell>
          <cell r="E265" t="str">
            <v>24 dias</v>
          </cell>
          <cell r="F265">
            <v>38887.333333333336</v>
          </cell>
          <cell r="G265">
            <v>38964.333333333336</v>
          </cell>
          <cell r="H265" t="str">
            <v>NA</v>
          </cell>
          <cell r="I265">
            <v>38910.729166666664</v>
          </cell>
          <cell r="J265">
            <v>38999.729166666664</v>
          </cell>
          <cell r="K265" t="str">
            <v>NA</v>
          </cell>
          <cell r="L265">
            <v>0.56999999999999995</v>
          </cell>
          <cell r="M265">
            <v>13</v>
          </cell>
          <cell r="N265">
            <v>0</v>
          </cell>
          <cell r="O265">
            <v>0</v>
          </cell>
          <cell r="P265">
            <v>0</v>
          </cell>
          <cell r="R265">
            <v>266</v>
          </cell>
          <cell r="T265">
            <v>38999</v>
          </cell>
        </row>
        <row r="266">
          <cell r="B266" t="str">
            <v>DE.250.DD.01</v>
          </cell>
          <cell r="D266" t="str">
            <v>Disposição De Força, Controle e Aterramento</v>
          </cell>
          <cell r="E266" t="str">
            <v>9 dias</v>
          </cell>
          <cell r="F266">
            <v>38887.333333333336</v>
          </cell>
          <cell r="G266">
            <v>38964.333333333336</v>
          </cell>
          <cell r="H266" t="str">
            <v>NA</v>
          </cell>
          <cell r="I266">
            <v>38897.729166666664</v>
          </cell>
          <cell r="J266">
            <v>38978.729166666664</v>
          </cell>
          <cell r="K266" t="str">
            <v>NA</v>
          </cell>
          <cell r="L266">
            <v>0.17</v>
          </cell>
          <cell r="M266">
            <v>4</v>
          </cell>
          <cell r="N266">
            <v>0</v>
          </cell>
          <cell r="O266">
            <v>0</v>
          </cell>
          <cell r="P266">
            <v>0</v>
          </cell>
          <cell r="Q266">
            <v>257</v>
          </cell>
          <cell r="R266">
            <v>265</v>
          </cell>
          <cell r="S266" t="str">
            <v>EQUIPE ELE</v>
          </cell>
          <cell r="T266">
            <v>38978</v>
          </cell>
        </row>
        <row r="267">
          <cell r="B267" t="str">
            <v>DE.250.DD.02</v>
          </cell>
          <cell r="D267" t="str">
            <v>Iluminação</v>
          </cell>
          <cell r="E267" t="str">
            <v>15 dias</v>
          </cell>
          <cell r="F267">
            <v>38898.333333333336</v>
          </cell>
          <cell r="G267">
            <v>38979.333333333336</v>
          </cell>
          <cell r="H267" t="str">
            <v>NA</v>
          </cell>
          <cell r="I267">
            <v>38910.729166666664</v>
          </cell>
          <cell r="J267">
            <v>38999.729166666664</v>
          </cell>
          <cell r="K267" t="str">
            <v>NA</v>
          </cell>
          <cell r="L267">
            <v>0.39</v>
          </cell>
          <cell r="M267">
            <v>9</v>
          </cell>
          <cell r="N267">
            <v>0</v>
          </cell>
          <cell r="O267">
            <v>0</v>
          </cell>
          <cell r="P267">
            <v>0</v>
          </cell>
          <cell r="Q267">
            <v>264</v>
          </cell>
          <cell r="S267" t="str">
            <v>EQUIPE ELE</v>
          </cell>
          <cell r="T267">
            <v>38999</v>
          </cell>
        </row>
        <row r="268">
          <cell r="B268" t="str">
            <v>DE.250.ET.01</v>
          </cell>
          <cell r="D268" t="str">
            <v>Especificação Técnica - Força Aterramento/ Iluminação</v>
          </cell>
          <cell r="E268" t="str">
            <v>4 dias</v>
          </cell>
          <cell r="F268">
            <v>38909.333333333336</v>
          </cell>
          <cell r="G268">
            <v>39000.333333333336</v>
          </cell>
          <cell r="H268" t="str">
            <v>NA</v>
          </cell>
          <cell r="I268">
            <v>38917.729166666664</v>
          </cell>
          <cell r="J268">
            <v>39007.729166666664</v>
          </cell>
          <cell r="K268" t="str">
            <v>NA</v>
          </cell>
          <cell r="L268">
            <v>0.08</v>
          </cell>
          <cell r="M268">
            <v>1.88</v>
          </cell>
          <cell r="N268">
            <v>0</v>
          </cell>
          <cell r="O268">
            <v>0</v>
          </cell>
          <cell r="P268">
            <v>0</v>
          </cell>
          <cell r="Q268">
            <v>263</v>
          </cell>
          <cell r="R268">
            <v>267</v>
          </cell>
          <cell r="S268" t="str">
            <v>EQUIPE ELE</v>
          </cell>
          <cell r="T268">
            <v>39007</v>
          </cell>
        </row>
        <row r="269">
          <cell r="B269" t="str">
            <v>DE.250.LC.01</v>
          </cell>
          <cell r="D269" t="str">
            <v>Lista De Linhas/ Cabos</v>
          </cell>
          <cell r="E269" t="str">
            <v>4 dias</v>
          </cell>
          <cell r="F269">
            <v>38911.333333333336</v>
          </cell>
          <cell r="G269">
            <v>39008.333333333336</v>
          </cell>
          <cell r="H269" t="str">
            <v>NA</v>
          </cell>
          <cell r="I269">
            <v>38917.729166666664</v>
          </cell>
          <cell r="J269">
            <v>39013.729166666664</v>
          </cell>
          <cell r="K269" t="str">
            <v>NA</v>
          </cell>
          <cell r="L269">
            <v>7.0000000000000007E-2</v>
          </cell>
          <cell r="M269">
            <v>1.5</v>
          </cell>
          <cell r="N269">
            <v>0</v>
          </cell>
          <cell r="O269">
            <v>0</v>
          </cell>
          <cell r="P269">
            <v>0</v>
          </cell>
          <cell r="Q269">
            <v>266</v>
          </cell>
          <cell r="S269" t="str">
            <v>EQUIPE ELE</v>
          </cell>
          <cell r="T269">
            <v>39013</v>
          </cell>
        </row>
        <row r="270">
          <cell r="D270" t="str">
            <v>Instrumentação</v>
          </cell>
          <cell r="E270" t="str">
            <v>8 dias</v>
          </cell>
          <cell r="F270">
            <v>38905.333333333336</v>
          </cell>
          <cell r="G270">
            <v>39013.333333333336</v>
          </cell>
          <cell r="H270" t="str">
            <v>NA</v>
          </cell>
          <cell r="I270">
            <v>38917.729166666664</v>
          </cell>
          <cell r="J270">
            <v>39022.729166666664</v>
          </cell>
          <cell r="K270" t="str">
            <v>NA</v>
          </cell>
          <cell r="L270">
            <v>0.09</v>
          </cell>
          <cell r="M270">
            <v>2</v>
          </cell>
          <cell r="N270">
            <v>0</v>
          </cell>
          <cell r="O270">
            <v>0</v>
          </cell>
          <cell r="P270">
            <v>0</v>
          </cell>
          <cell r="T270">
            <v>39022</v>
          </cell>
        </row>
        <row r="271">
          <cell r="B271" t="str">
            <v>DT.250.AJ.01</v>
          </cell>
          <cell r="D271" t="str">
            <v>Arranjos/ Layout’s/ Plano Diretor - Locação De Instrumentos</v>
          </cell>
          <cell r="E271" t="str">
            <v>8 dias</v>
          </cell>
          <cell r="F271">
            <v>38905.333333333336</v>
          </cell>
          <cell r="G271">
            <v>39013.333333333336</v>
          </cell>
          <cell r="H271" t="str">
            <v>NA</v>
          </cell>
          <cell r="I271">
            <v>38917.729166666664</v>
          </cell>
          <cell r="J271">
            <v>39022.729166666664</v>
          </cell>
          <cell r="K271" t="str">
            <v>NA</v>
          </cell>
          <cell r="L271">
            <v>0.09</v>
          </cell>
          <cell r="M271">
            <v>2</v>
          </cell>
          <cell r="N271">
            <v>0</v>
          </cell>
          <cell r="O271">
            <v>0</v>
          </cell>
          <cell r="P271">
            <v>0</v>
          </cell>
          <cell r="Q271">
            <v>82</v>
          </cell>
          <cell r="S271" t="str">
            <v>EQUIPE TSA</v>
          </cell>
          <cell r="T271">
            <v>39022</v>
          </cell>
        </row>
        <row r="272">
          <cell r="B272" t="str">
            <v>1.1.9</v>
          </cell>
          <cell r="C272" t="str">
            <v>255A</v>
          </cell>
          <cell r="D272" t="str">
            <v>Deslamagem (2D)</v>
          </cell>
          <cell r="E272" t="str">
            <v>126 dias</v>
          </cell>
          <cell r="F272">
            <v>38866.333333333336</v>
          </cell>
          <cell r="G272">
            <v>38860.333333333336</v>
          </cell>
          <cell r="H272">
            <v>38860.333333333336</v>
          </cell>
          <cell r="I272">
            <v>38958.729166666664</v>
          </cell>
          <cell r="J272">
            <v>39050.729166666664</v>
          </cell>
          <cell r="K272" t="str">
            <v>NA</v>
          </cell>
          <cell r="L272">
            <v>4.79</v>
          </cell>
          <cell r="M272">
            <v>109.5</v>
          </cell>
          <cell r="N272">
            <v>14.58</v>
          </cell>
          <cell r="O272">
            <v>13.31</v>
          </cell>
          <cell r="P272">
            <v>13.31</v>
          </cell>
          <cell r="T272">
            <v>39050</v>
          </cell>
        </row>
        <row r="273">
          <cell r="D273" t="str">
            <v>Projeto Básico</v>
          </cell>
          <cell r="E273" t="str">
            <v>67 dias</v>
          </cell>
          <cell r="F273">
            <v>38866.333333333336</v>
          </cell>
          <cell r="G273">
            <v>38860.333333333336</v>
          </cell>
          <cell r="H273">
            <v>38860.333333333336</v>
          </cell>
          <cell r="I273">
            <v>38894.729166666664</v>
          </cell>
          <cell r="J273">
            <v>38958.729166666664</v>
          </cell>
          <cell r="K273" t="str">
            <v>NA</v>
          </cell>
          <cell r="L273">
            <v>0.86</v>
          </cell>
          <cell r="M273">
            <v>19.75</v>
          </cell>
          <cell r="N273">
            <v>14.58</v>
          </cell>
          <cell r="O273">
            <v>73.8</v>
          </cell>
          <cell r="P273">
            <v>73.8</v>
          </cell>
          <cell r="T273">
            <v>38958</v>
          </cell>
        </row>
        <row r="274">
          <cell r="D274" t="str">
            <v>Processo</v>
          </cell>
          <cell r="E274" t="str">
            <v>3 dias</v>
          </cell>
          <cell r="F274">
            <v>38866.333333333336</v>
          </cell>
          <cell r="G274">
            <v>38937.333333333336</v>
          </cell>
          <cell r="H274">
            <v>38937.333333333336</v>
          </cell>
          <cell r="I274">
            <v>38868.729166666664</v>
          </cell>
          <cell r="J274">
            <v>38939.729166666664</v>
          </cell>
          <cell r="K274" t="str">
            <v>NA</v>
          </cell>
          <cell r="L274">
            <v>0.15</v>
          </cell>
          <cell r="M274">
            <v>3.5</v>
          </cell>
          <cell r="N274">
            <v>1.75</v>
          </cell>
          <cell r="O274">
            <v>50</v>
          </cell>
          <cell r="P274">
            <v>50</v>
          </cell>
          <cell r="T274">
            <v>38939</v>
          </cell>
        </row>
        <row r="275">
          <cell r="B275" t="str">
            <v>BP.255.FD.01</v>
          </cell>
          <cell r="D275" t="str">
            <v>Folha De Dados - Hidrociclones/ Caixas Atrição</v>
          </cell>
          <cell r="E275" t="str">
            <v>3 dias</v>
          </cell>
          <cell r="F275">
            <v>38866.333333333336</v>
          </cell>
          <cell r="G275">
            <v>38937.333333333336</v>
          </cell>
          <cell r="H275">
            <v>38937.333333333336</v>
          </cell>
          <cell r="I275">
            <v>38868.729166666664</v>
          </cell>
          <cell r="J275">
            <v>38939.729166666664</v>
          </cell>
          <cell r="K275" t="str">
            <v>NA</v>
          </cell>
          <cell r="L275">
            <v>0.15</v>
          </cell>
          <cell r="M275">
            <v>3.5</v>
          </cell>
          <cell r="N275">
            <v>1.75</v>
          </cell>
          <cell r="O275">
            <v>50</v>
          </cell>
          <cell r="P275">
            <v>50</v>
          </cell>
          <cell r="Q275" t="str">
            <v>14II</v>
          </cell>
          <cell r="S275" t="str">
            <v>EQUIPE PRO</v>
          </cell>
          <cell r="T275">
            <v>38939</v>
          </cell>
        </row>
        <row r="276">
          <cell r="D276" t="str">
            <v>Mecânica</v>
          </cell>
          <cell r="E276" t="str">
            <v>11 dias</v>
          </cell>
          <cell r="F276">
            <v>38868.333333333336</v>
          </cell>
          <cell r="G276">
            <v>38926.333333333336</v>
          </cell>
          <cell r="H276">
            <v>38926.333333333336</v>
          </cell>
          <cell r="I276">
            <v>38887.729166666664</v>
          </cell>
          <cell r="J276">
            <v>38940.729166666664</v>
          </cell>
          <cell r="K276" t="str">
            <v>NA</v>
          </cell>
          <cell r="L276">
            <v>0.09</v>
          </cell>
          <cell r="M276">
            <v>2</v>
          </cell>
          <cell r="N276">
            <v>1.8</v>
          </cell>
          <cell r="O276">
            <v>90</v>
          </cell>
          <cell r="P276">
            <v>90</v>
          </cell>
          <cell r="T276">
            <v>38940</v>
          </cell>
        </row>
        <row r="277">
          <cell r="B277" t="str">
            <v>BB.255.DB.01</v>
          </cell>
          <cell r="D277" t="str">
            <v>Desenho Básico - Caixas de Polpa</v>
          </cell>
          <cell r="E277" t="str">
            <v>6 dias</v>
          </cell>
          <cell r="F277">
            <v>38868.333333333336</v>
          </cell>
          <cell r="G277">
            <v>38926.333333333336</v>
          </cell>
          <cell r="H277">
            <v>38926.333333333336</v>
          </cell>
          <cell r="I277">
            <v>38875.729166666664</v>
          </cell>
          <cell r="J277">
            <v>38933.729166666664</v>
          </cell>
          <cell r="K277" t="str">
            <v>NA</v>
          </cell>
          <cell r="L277">
            <v>0.09</v>
          </cell>
          <cell r="M277">
            <v>2</v>
          </cell>
          <cell r="N277">
            <v>1.8</v>
          </cell>
          <cell r="O277">
            <v>90</v>
          </cell>
          <cell r="P277">
            <v>90</v>
          </cell>
          <cell r="Q277" t="str">
            <v>14II;186</v>
          </cell>
          <cell r="R277" t="str">
            <v>276;278;283;291</v>
          </cell>
          <cell r="S277" t="str">
            <v>EQUIPE MEC</v>
          </cell>
          <cell r="T277">
            <v>38933</v>
          </cell>
        </row>
        <row r="278">
          <cell r="D278" t="str">
            <v>APROVAÇÃO EBX</v>
          </cell>
          <cell r="E278" t="str">
            <v>5 dias</v>
          </cell>
          <cell r="F278">
            <v>38876.333333333336</v>
          </cell>
          <cell r="G278">
            <v>38936.333333333336</v>
          </cell>
          <cell r="H278" t="str">
            <v>NA</v>
          </cell>
          <cell r="I278">
            <v>38887.729166666664</v>
          </cell>
          <cell r="J278">
            <v>38940.729166666664</v>
          </cell>
          <cell r="K278" t="str">
            <v>NA</v>
          </cell>
          <cell r="L278">
            <v>0</v>
          </cell>
          <cell r="M278">
            <v>0</v>
          </cell>
          <cell r="N278">
            <v>0</v>
          </cell>
          <cell r="O278">
            <v>0</v>
          </cell>
          <cell r="P278" t="str">
            <v>#ERRO</v>
          </cell>
          <cell r="Q278">
            <v>275</v>
          </cell>
          <cell r="T278">
            <v>38940</v>
          </cell>
        </row>
        <row r="279">
          <cell r="D279" t="str">
            <v>Tubulação</v>
          </cell>
          <cell r="E279" t="str">
            <v>67 dias</v>
          </cell>
          <cell r="F279">
            <v>38876.375</v>
          </cell>
          <cell r="G279">
            <v>38860.333333333336</v>
          </cell>
          <cell r="H279">
            <v>38860.333333333336</v>
          </cell>
          <cell r="I279">
            <v>38894.375</v>
          </cell>
          <cell r="J279">
            <v>38958.729166666664</v>
          </cell>
          <cell r="K279" t="str">
            <v>NA</v>
          </cell>
          <cell r="L279">
            <v>0.62</v>
          </cell>
          <cell r="M279">
            <v>14.25</v>
          </cell>
          <cell r="N279">
            <v>11.03</v>
          </cell>
          <cell r="O279">
            <v>77.37</v>
          </cell>
          <cell r="P279">
            <v>77.37</v>
          </cell>
          <cell r="T279">
            <v>38958</v>
          </cell>
        </row>
        <row r="280">
          <cell r="B280" t="str">
            <v>BH.255.DB.01</v>
          </cell>
          <cell r="D280" t="str">
            <v>Desenho Básico - Planta</v>
          </cell>
          <cell r="E280" t="str">
            <v>15 dias</v>
          </cell>
          <cell r="F280">
            <v>38876.375</v>
          </cell>
          <cell r="G280">
            <v>38936.333333333336</v>
          </cell>
          <cell r="H280" t="str">
            <v>NA</v>
          </cell>
          <cell r="I280">
            <v>38887.375</v>
          </cell>
          <cell r="J280">
            <v>38958.729166666664</v>
          </cell>
          <cell r="K280" t="str">
            <v>NA</v>
          </cell>
          <cell r="L280">
            <v>0.09</v>
          </cell>
          <cell r="M280">
            <v>2</v>
          </cell>
          <cell r="N280">
            <v>0</v>
          </cell>
          <cell r="O280">
            <v>0</v>
          </cell>
          <cell r="P280">
            <v>0</v>
          </cell>
          <cell r="Q280" t="str">
            <v>39II;275</v>
          </cell>
          <cell r="R280">
            <v>286</v>
          </cell>
          <cell r="S280" t="str">
            <v>EQUIPE TUB[33%]</v>
          </cell>
          <cell r="T280">
            <v>38958</v>
          </cell>
        </row>
        <row r="281">
          <cell r="B281" t="str">
            <v>BH.255.MC.01</v>
          </cell>
          <cell r="D281" t="str">
            <v>Memória De Cálculo - Bombas</v>
          </cell>
          <cell r="E281" t="str">
            <v>25 dias</v>
          </cell>
          <cell r="F281">
            <v>38887.375</v>
          </cell>
          <cell r="G281">
            <v>38860.333333333336</v>
          </cell>
          <cell r="H281">
            <v>38860.333333333336</v>
          </cell>
          <cell r="I281">
            <v>38894.375</v>
          </cell>
          <cell r="J281">
            <v>38896.729166666664</v>
          </cell>
          <cell r="K281" t="str">
            <v>NA</v>
          </cell>
          <cell r="L281">
            <v>0.54</v>
          </cell>
          <cell r="M281">
            <v>12.25</v>
          </cell>
          <cell r="N281">
            <v>11.03</v>
          </cell>
          <cell r="O281">
            <v>90</v>
          </cell>
          <cell r="P281">
            <v>90</v>
          </cell>
          <cell r="Q281" t="str">
            <v>39II</v>
          </cell>
          <cell r="S281" t="str">
            <v>EQUIPE TUB</v>
          </cell>
          <cell r="T281">
            <v>38896</v>
          </cell>
        </row>
        <row r="282">
          <cell r="D282" t="str">
            <v>Projeto Detalhado</v>
          </cell>
          <cell r="E282" t="str">
            <v>59 dias</v>
          </cell>
          <cell r="F282">
            <v>38894.333333333336</v>
          </cell>
          <cell r="G282">
            <v>38959.333333333336</v>
          </cell>
          <cell r="H282" t="str">
            <v>NA</v>
          </cell>
          <cell r="I282">
            <v>38958.729166666664</v>
          </cell>
          <cell r="J282">
            <v>39050.729166666664</v>
          </cell>
          <cell r="K282" t="str">
            <v>NA</v>
          </cell>
          <cell r="L282">
            <v>3.92</v>
          </cell>
          <cell r="M282">
            <v>89.75</v>
          </cell>
          <cell r="N282">
            <v>0</v>
          </cell>
          <cell r="O282">
            <v>0</v>
          </cell>
          <cell r="P282">
            <v>0</v>
          </cell>
          <cell r="T282">
            <v>39050</v>
          </cell>
        </row>
        <row r="283">
          <cell r="D283" t="str">
            <v>Mecânica</v>
          </cell>
          <cell r="E283" t="str">
            <v>13 dias</v>
          </cell>
          <cell r="F283">
            <v>38894.375</v>
          </cell>
          <cell r="G283">
            <v>38959.333333333336</v>
          </cell>
          <cell r="H283" t="str">
            <v>NA</v>
          </cell>
          <cell r="I283">
            <v>38911.375</v>
          </cell>
          <cell r="J283">
            <v>38979.729166666664</v>
          </cell>
          <cell r="K283" t="str">
            <v>NA</v>
          </cell>
          <cell r="L283">
            <v>0.31</v>
          </cell>
          <cell r="M283">
            <v>7</v>
          </cell>
          <cell r="N283">
            <v>0</v>
          </cell>
          <cell r="O283">
            <v>0</v>
          </cell>
          <cell r="P283">
            <v>0</v>
          </cell>
          <cell r="T283">
            <v>38979</v>
          </cell>
        </row>
        <row r="284">
          <cell r="D284" t="str">
            <v>Desenho De Detalhamento</v>
          </cell>
          <cell r="E284" t="str">
            <v>13 dias</v>
          </cell>
          <cell r="F284">
            <v>38894.333333333336</v>
          </cell>
          <cell r="G284">
            <v>38959.333333333336</v>
          </cell>
          <cell r="H284" t="str">
            <v>NA</v>
          </cell>
          <cell r="I284">
            <v>38911.729166666664</v>
          </cell>
          <cell r="J284">
            <v>38979.729166666664</v>
          </cell>
          <cell r="K284" t="str">
            <v>NA</v>
          </cell>
          <cell r="L284">
            <v>0.31</v>
          </cell>
          <cell r="M284">
            <v>7</v>
          </cell>
          <cell r="N284">
            <v>0</v>
          </cell>
          <cell r="O284">
            <v>0</v>
          </cell>
          <cell r="P284">
            <v>0</v>
          </cell>
          <cell r="T284">
            <v>38979</v>
          </cell>
        </row>
        <row r="285">
          <cell r="B285" t="str">
            <v>DB.255.DD.01</v>
          </cell>
          <cell r="D285" t="str">
            <v>Caldeiraria</v>
          </cell>
          <cell r="E285" t="str">
            <v>7 dias</v>
          </cell>
          <cell r="F285">
            <v>38894.333333333336</v>
          </cell>
          <cell r="G285">
            <v>38959.333333333336</v>
          </cell>
          <cell r="H285" t="str">
            <v>NA</v>
          </cell>
          <cell r="I285">
            <v>38902.729166666664</v>
          </cell>
          <cell r="J285">
            <v>38971.729166666664</v>
          </cell>
          <cell r="K285" t="str">
            <v>NA</v>
          </cell>
          <cell r="L285">
            <v>0.17</v>
          </cell>
          <cell r="M285">
            <v>4</v>
          </cell>
          <cell r="N285">
            <v>0</v>
          </cell>
          <cell r="O285">
            <v>0</v>
          </cell>
          <cell r="P285">
            <v>0</v>
          </cell>
          <cell r="Q285" t="str">
            <v>30TI+15 dias;275</v>
          </cell>
          <cell r="R285">
            <v>284</v>
          </cell>
          <cell r="S285" t="str">
            <v>EQUIPE MEC</v>
          </cell>
          <cell r="T285">
            <v>38971</v>
          </cell>
        </row>
        <row r="286">
          <cell r="B286" t="str">
            <v>DB.255.DD.02</v>
          </cell>
          <cell r="D286" t="str">
            <v>Calha</v>
          </cell>
          <cell r="E286" t="str">
            <v>6 dias</v>
          </cell>
          <cell r="F286">
            <v>38903.333333333336</v>
          </cell>
          <cell r="G286">
            <v>38972.333333333336</v>
          </cell>
          <cell r="H286" t="str">
            <v>NA</v>
          </cell>
          <cell r="I286">
            <v>38911.729166666664</v>
          </cell>
          <cell r="J286">
            <v>38979.729166666664</v>
          </cell>
          <cell r="K286" t="str">
            <v>NA</v>
          </cell>
          <cell r="L286">
            <v>0.13</v>
          </cell>
          <cell r="M286">
            <v>3</v>
          </cell>
          <cell r="N286">
            <v>0</v>
          </cell>
          <cell r="O286">
            <v>0</v>
          </cell>
          <cell r="P286">
            <v>0</v>
          </cell>
          <cell r="Q286">
            <v>283</v>
          </cell>
          <cell r="S286" t="str">
            <v>EQUIPE MEC</v>
          </cell>
          <cell r="T286">
            <v>38979</v>
          </cell>
        </row>
        <row r="287">
          <cell r="D287" t="str">
            <v>Tubulação</v>
          </cell>
          <cell r="E287" t="str">
            <v>47 dias</v>
          </cell>
          <cell r="F287">
            <v>38911.333333333336</v>
          </cell>
          <cell r="G287">
            <v>38959.333333333336</v>
          </cell>
          <cell r="H287" t="str">
            <v>NA</v>
          </cell>
          <cell r="I287">
            <v>38958.729166666664</v>
          </cell>
          <cell r="J287">
            <v>39031.729166666664</v>
          </cell>
          <cell r="K287" t="str">
            <v>NA</v>
          </cell>
          <cell r="L287">
            <v>2.14</v>
          </cell>
          <cell r="M287">
            <v>49</v>
          </cell>
          <cell r="N287">
            <v>0</v>
          </cell>
          <cell r="O287">
            <v>0</v>
          </cell>
          <cell r="P287">
            <v>0</v>
          </cell>
          <cell r="T287">
            <v>39031</v>
          </cell>
        </row>
        <row r="288">
          <cell r="B288" t="str">
            <v>DH.255.DD.01</v>
          </cell>
          <cell r="D288" t="str">
            <v>Desenho De Detalhamento - Planta de Tubulação</v>
          </cell>
          <cell r="E288" t="str">
            <v>14 dias</v>
          </cell>
          <cell r="F288">
            <v>38911.333333333336</v>
          </cell>
          <cell r="G288">
            <v>38959.333333333336</v>
          </cell>
          <cell r="H288" t="str">
            <v>NA</v>
          </cell>
          <cell r="I288">
            <v>38930.729166666664</v>
          </cell>
          <cell r="J288">
            <v>38980.729166666664</v>
          </cell>
          <cell r="K288" t="str">
            <v>NA</v>
          </cell>
          <cell r="L288">
            <v>0.44</v>
          </cell>
          <cell r="M288">
            <v>10</v>
          </cell>
          <cell r="N288">
            <v>0</v>
          </cell>
          <cell r="O288">
            <v>0</v>
          </cell>
          <cell r="P288">
            <v>0</v>
          </cell>
          <cell r="Q288" t="str">
            <v>39II;278</v>
          </cell>
          <cell r="R288" t="str">
            <v>287;293</v>
          </cell>
          <cell r="S288" t="str">
            <v>EQUIPE TUB</v>
          </cell>
          <cell r="T288">
            <v>38980</v>
          </cell>
        </row>
        <row r="289">
          <cell r="B289" t="str">
            <v>DH.255.DE.01</v>
          </cell>
          <cell r="D289" t="str">
            <v>Detalhes Típicos - Suporte</v>
          </cell>
          <cell r="E289" t="str">
            <v>20 dias</v>
          </cell>
          <cell r="F289">
            <v>38931.333333333336</v>
          </cell>
          <cell r="G289">
            <v>38981.333333333336</v>
          </cell>
          <cell r="H289" t="str">
            <v>NA</v>
          </cell>
          <cell r="I289">
            <v>38953.729166666664</v>
          </cell>
          <cell r="J289">
            <v>39010.729166666664</v>
          </cell>
          <cell r="K289" t="str">
            <v>NA</v>
          </cell>
          <cell r="L289">
            <v>1.1399999999999999</v>
          </cell>
          <cell r="M289">
            <v>26</v>
          </cell>
          <cell r="N289">
            <v>0</v>
          </cell>
          <cell r="O289">
            <v>0</v>
          </cell>
          <cell r="P289">
            <v>0</v>
          </cell>
          <cell r="Q289">
            <v>286</v>
          </cell>
          <cell r="R289" t="str">
            <v>288;293</v>
          </cell>
          <cell r="S289" t="str">
            <v>EQUIPE TUB</v>
          </cell>
          <cell r="T289">
            <v>39010</v>
          </cell>
        </row>
        <row r="290">
          <cell r="B290" t="str">
            <v>DH.255.IS.01</v>
          </cell>
          <cell r="D290" t="str">
            <v>Isométrico</v>
          </cell>
          <cell r="E290" t="str">
            <v>11 dias</v>
          </cell>
          <cell r="F290">
            <v>38931.333333333336</v>
          </cell>
          <cell r="G290">
            <v>39013.333333333336</v>
          </cell>
          <cell r="H290" t="str">
            <v>NA</v>
          </cell>
          <cell r="I290">
            <v>38949.729166666664</v>
          </cell>
          <cell r="J290">
            <v>39029.729166666664</v>
          </cell>
          <cell r="K290" t="str">
            <v>NA</v>
          </cell>
          <cell r="L290">
            <v>0.39</v>
          </cell>
          <cell r="M290">
            <v>9</v>
          </cell>
          <cell r="N290">
            <v>0</v>
          </cell>
          <cell r="O290">
            <v>0</v>
          </cell>
          <cell r="P290">
            <v>0</v>
          </cell>
          <cell r="Q290">
            <v>287</v>
          </cell>
          <cell r="R290">
            <v>289</v>
          </cell>
          <cell r="S290" t="str">
            <v>EQUIPE TUB</v>
          </cell>
          <cell r="T290">
            <v>39029</v>
          </cell>
        </row>
        <row r="291">
          <cell r="B291" t="str">
            <v>DH.255.LM.01</v>
          </cell>
          <cell r="D291" t="str">
            <v>Lista De Materiais</v>
          </cell>
          <cell r="E291" t="str">
            <v>2 dias</v>
          </cell>
          <cell r="F291">
            <v>38954.333333333336</v>
          </cell>
          <cell r="G291">
            <v>39030.333333333336</v>
          </cell>
          <cell r="H291" t="str">
            <v>NA</v>
          </cell>
          <cell r="I291">
            <v>38958.729166666664</v>
          </cell>
          <cell r="J291">
            <v>39031.729166666664</v>
          </cell>
          <cell r="K291" t="str">
            <v>NA</v>
          </cell>
          <cell r="L291">
            <v>0.17</v>
          </cell>
          <cell r="M291">
            <v>4</v>
          </cell>
          <cell r="N291">
            <v>0</v>
          </cell>
          <cell r="O291">
            <v>0</v>
          </cell>
          <cell r="P291">
            <v>0</v>
          </cell>
          <cell r="Q291">
            <v>288</v>
          </cell>
          <cell r="S291" t="str">
            <v>EQUIPE TUB</v>
          </cell>
          <cell r="T291">
            <v>39031</v>
          </cell>
        </row>
        <row r="292">
          <cell r="D292" t="str">
            <v>Civil</v>
          </cell>
          <cell r="E292" t="str">
            <v>20 dias</v>
          </cell>
          <cell r="F292">
            <v>38911.333333333336</v>
          </cell>
          <cell r="G292">
            <v>38961.333333333336</v>
          </cell>
          <cell r="H292" t="str">
            <v>NA</v>
          </cell>
          <cell r="I292">
            <v>38919.729166666664</v>
          </cell>
          <cell r="J292">
            <v>38992.729166666664</v>
          </cell>
          <cell r="K292" t="str">
            <v>NA</v>
          </cell>
          <cell r="L292">
            <v>0.13</v>
          </cell>
          <cell r="M292">
            <v>3</v>
          </cell>
          <cell r="N292">
            <v>0</v>
          </cell>
          <cell r="O292">
            <v>0</v>
          </cell>
          <cell r="P292">
            <v>0</v>
          </cell>
          <cell r="T292">
            <v>38992</v>
          </cell>
        </row>
        <row r="293">
          <cell r="B293" t="str">
            <v>DC.255.DD.01</v>
          </cell>
          <cell r="D293" t="str">
            <v>Desenho De Detalhamento - Forma e Armação</v>
          </cell>
          <cell r="E293" t="str">
            <v>20 dias</v>
          </cell>
          <cell r="F293">
            <v>38911.333333333336</v>
          </cell>
          <cell r="G293">
            <v>38961.333333333336</v>
          </cell>
          <cell r="H293" t="str">
            <v>NA</v>
          </cell>
          <cell r="I293">
            <v>38919.729166666664</v>
          </cell>
          <cell r="J293">
            <v>38992.729166666664</v>
          </cell>
          <cell r="K293" t="str">
            <v>NA</v>
          </cell>
          <cell r="L293">
            <v>0.13</v>
          </cell>
          <cell r="M293">
            <v>3</v>
          </cell>
          <cell r="N293">
            <v>0</v>
          </cell>
          <cell r="O293">
            <v>0</v>
          </cell>
          <cell r="P293">
            <v>0</v>
          </cell>
          <cell r="Q293" t="str">
            <v>275;407</v>
          </cell>
          <cell r="R293">
            <v>298</v>
          </cell>
          <cell r="S293" t="str">
            <v>EQUIPE CIV[30%]</v>
          </cell>
          <cell r="T293">
            <v>38992</v>
          </cell>
        </row>
        <row r="294">
          <cell r="D294" t="str">
            <v>Estrutura Metálica</v>
          </cell>
          <cell r="E294" t="str">
            <v>7 dias</v>
          </cell>
          <cell r="F294">
            <v>38911.375</v>
          </cell>
          <cell r="G294">
            <v>39013.333333333336</v>
          </cell>
          <cell r="H294" t="str">
            <v>NA</v>
          </cell>
          <cell r="I294">
            <v>38931.375</v>
          </cell>
          <cell r="J294">
            <v>39021.729166666664</v>
          </cell>
          <cell r="K294" t="str">
            <v>NA</v>
          </cell>
          <cell r="L294">
            <v>0.51</v>
          </cell>
          <cell r="M294">
            <v>11.75</v>
          </cell>
          <cell r="N294">
            <v>0</v>
          </cell>
          <cell r="O294">
            <v>0</v>
          </cell>
          <cell r="P294">
            <v>0</v>
          </cell>
          <cell r="T294">
            <v>39021</v>
          </cell>
        </row>
        <row r="295">
          <cell r="B295" t="str">
            <v>DD.255.DP.01</v>
          </cell>
          <cell r="D295" t="str">
            <v>Desenho De Projeto</v>
          </cell>
          <cell r="E295" t="str">
            <v>6 dias</v>
          </cell>
          <cell r="F295">
            <v>38911.375</v>
          </cell>
          <cell r="G295">
            <v>39013.333333333336</v>
          </cell>
          <cell r="H295" t="str">
            <v>NA</v>
          </cell>
          <cell r="I295">
            <v>38919.375</v>
          </cell>
          <cell r="J295">
            <v>39020.729166666664</v>
          </cell>
          <cell r="K295" t="str">
            <v>NA</v>
          </cell>
          <cell r="L295">
            <v>0.17</v>
          </cell>
          <cell r="M295">
            <v>4</v>
          </cell>
          <cell r="N295">
            <v>0</v>
          </cell>
          <cell r="O295">
            <v>0</v>
          </cell>
          <cell r="P295">
            <v>0</v>
          </cell>
          <cell r="Q295" t="str">
            <v>286;287</v>
          </cell>
          <cell r="R295" t="str">
            <v>294;295II</v>
          </cell>
          <cell r="S295" t="str">
            <v>EQUIPE MET</v>
          </cell>
          <cell r="T295">
            <v>39020</v>
          </cell>
        </row>
        <row r="296">
          <cell r="B296" t="str">
            <v>DD.255.LM.01</v>
          </cell>
          <cell r="D296" t="str">
            <v>Lista De Materiais</v>
          </cell>
          <cell r="E296" t="str">
            <v>1 dia</v>
          </cell>
          <cell r="F296">
            <v>38919.375</v>
          </cell>
          <cell r="G296">
            <v>39021.333333333336</v>
          </cell>
          <cell r="H296" t="str">
            <v>NA</v>
          </cell>
          <cell r="I296">
            <v>38922.375</v>
          </cell>
          <cell r="J296">
            <v>39021.729166666664</v>
          </cell>
          <cell r="K296" t="str">
            <v>NA</v>
          </cell>
          <cell r="L296">
            <v>0.01</v>
          </cell>
          <cell r="M296">
            <v>0.25</v>
          </cell>
          <cell r="N296">
            <v>0</v>
          </cell>
          <cell r="O296">
            <v>0</v>
          </cell>
          <cell r="P296">
            <v>0</v>
          </cell>
          <cell r="Q296">
            <v>293</v>
          </cell>
          <cell r="S296" t="str">
            <v>EQUIPE MET</v>
          </cell>
          <cell r="T296">
            <v>39021</v>
          </cell>
        </row>
        <row r="297">
          <cell r="B297" t="str">
            <v>DD.255.MC.01</v>
          </cell>
          <cell r="D297" t="str">
            <v>Memória De Cálculo</v>
          </cell>
          <cell r="E297" t="str">
            <v>7 dias</v>
          </cell>
          <cell r="F297">
            <v>38922.375</v>
          </cell>
          <cell r="G297">
            <v>39013.333333333336</v>
          </cell>
          <cell r="H297" t="str">
            <v>NA</v>
          </cell>
          <cell r="I297">
            <v>38931.375</v>
          </cell>
          <cell r="J297">
            <v>39021.729166666664</v>
          </cell>
          <cell r="K297" t="str">
            <v>NA</v>
          </cell>
          <cell r="L297">
            <v>0.33</v>
          </cell>
          <cell r="M297">
            <v>7.5</v>
          </cell>
          <cell r="N297">
            <v>0</v>
          </cell>
          <cell r="O297">
            <v>0</v>
          </cell>
          <cell r="P297">
            <v>0</v>
          </cell>
          <cell r="Q297" t="str">
            <v>293II</v>
          </cell>
          <cell r="S297" t="str">
            <v>EQUIPE MET</v>
          </cell>
          <cell r="T297">
            <v>39021</v>
          </cell>
        </row>
        <row r="298">
          <cell r="D298" t="str">
            <v>Elétrica</v>
          </cell>
          <cell r="E298" t="str">
            <v>37 dias</v>
          </cell>
          <cell r="F298">
            <v>38919.333333333336</v>
          </cell>
          <cell r="G298">
            <v>38993.333333333336</v>
          </cell>
          <cell r="H298" t="str">
            <v>NA</v>
          </cell>
          <cell r="I298">
            <v>38953.729166666664</v>
          </cell>
          <cell r="J298">
            <v>39050.729166666664</v>
          </cell>
          <cell r="K298" t="str">
            <v>NA</v>
          </cell>
          <cell r="L298">
            <v>0.74</v>
          </cell>
          <cell r="M298">
            <v>17</v>
          </cell>
          <cell r="N298">
            <v>0</v>
          </cell>
          <cell r="O298">
            <v>0</v>
          </cell>
          <cell r="P298">
            <v>0</v>
          </cell>
          <cell r="T298">
            <v>39050</v>
          </cell>
        </row>
        <row r="299">
          <cell r="D299" t="str">
            <v>Desenho De Detalhamento</v>
          </cell>
          <cell r="E299" t="str">
            <v>30 dias</v>
          </cell>
          <cell r="F299">
            <v>38919.333333333336</v>
          </cell>
          <cell r="G299">
            <v>38993.333333333336</v>
          </cell>
          <cell r="H299" t="str">
            <v>NA</v>
          </cell>
          <cell r="I299">
            <v>38939.729166666664</v>
          </cell>
          <cell r="J299">
            <v>39041.729166666664</v>
          </cell>
          <cell r="K299" t="str">
            <v>NA</v>
          </cell>
          <cell r="L299">
            <v>0.61</v>
          </cell>
          <cell r="M299">
            <v>14</v>
          </cell>
          <cell r="N299">
            <v>0</v>
          </cell>
          <cell r="O299">
            <v>0</v>
          </cell>
          <cell r="P299">
            <v>0</v>
          </cell>
          <cell r="R299">
            <v>300</v>
          </cell>
          <cell r="T299">
            <v>39041</v>
          </cell>
        </row>
        <row r="300">
          <cell r="B300" t="str">
            <v>DE.255.DD.01</v>
          </cell>
          <cell r="D300" t="str">
            <v>Disposição De Força, Controle e Aterramento</v>
          </cell>
          <cell r="E300" t="str">
            <v>15 dias</v>
          </cell>
          <cell r="F300">
            <v>38919.333333333336</v>
          </cell>
          <cell r="G300">
            <v>38993.333333333336</v>
          </cell>
          <cell r="H300" t="str">
            <v>NA</v>
          </cell>
          <cell r="I300">
            <v>38939.729166666664</v>
          </cell>
          <cell r="J300">
            <v>39015.729166666664</v>
          </cell>
          <cell r="K300" t="str">
            <v>NA</v>
          </cell>
          <cell r="L300">
            <v>0.31</v>
          </cell>
          <cell r="M300">
            <v>7</v>
          </cell>
          <cell r="N300">
            <v>0</v>
          </cell>
          <cell r="O300">
            <v>0</v>
          </cell>
          <cell r="P300">
            <v>0</v>
          </cell>
          <cell r="Q300">
            <v>291</v>
          </cell>
          <cell r="R300">
            <v>299</v>
          </cell>
          <cell r="S300" t="str">
            <v>EQUIPE ELE</v>
          </cell>
          <cell r="T300">
            <v>39015</v>
          </cell>
        </row>
        <row r="301">
          <cell r="B301" t="str">
            <v>DE.255.DD.02</v>
          </cell>
          <cell r="D301" t="str">
            <v>Iluminação</v>
          </cell>
          <cell r="E301" t="str">
            <v>15 dias</v>
          </cell>
          <cell r="F301">
            <v>38919.333333333336</v>
          </cell>
          <cell r="G301">
            <v>39016.333333333336</v>
          </cell>
          <cell r="H301" t="str">
            <v>NA</v>
          </cell>
          <cell r="I301">
            <v>38939.729166666664</v>
          </cell>
          <cell r="J301">
            <v>39041.729166666664</v>
          </cell>
          <cell r="K301" t="str">
            <v>NA</v>
          </cell>
          <cell r="L301">
            <v>0.31</v>
          </cell>
          <cell r="M301">
            <v>7</v>
          </cell>
          <cell r="N301">
            <v>0</v>
          </cell>
          <cell r="O301">
            <v>0</v>
          </cell>
          <cell r="P301">
            <v>0</v>
          </cell>
          <cell r="Q301">
            <v>298</v>
          </cell>
          <cell r="S301" t="str">
            <v>EQUIPE ELE</v>
          </cell>
          <cell r="T301">
            <v>39041</v>
          </cell>
        </row>
        <row r="302">
          <cell r="B302" t="str">
            <v>DE.255.LC.01</v>
          </cell>
          <cell r="D302" t="str">
            <v>Lista De Linhas/ Cabos</v>
          </cell>
          <cell r="E302" t="str">
            <v>7 dias</v>
          </cell>
          <cell r="F302">
            <v>38940.333333333336</v>
          </cell>
          <cell r="G302">
            <v>39042.333333333336</v>
          </cell>
          <cell r="H302" t="str">
            <v>NA</v>
          </cell>
          <cell r="I302">
            <v>38953.729166666664</v>
          </cell>
          <cell r="J302">
            <v>39050.729166666664</v>
          </cell>
          <cell r="K302" t="str">
            <v>NA</v>
          </cell>
          <cell r="L302">
            <v>0.13</v>
          </cell>
          <cell r="M302">
            <v>3</v>
          </cell>
          <cell r="N302">
            <v>0</v>
          </cell>
          <cell r="O302">
            <v>0</v>
          </cell>
          <cell r="P302">
            <v>0</v>
          </cell>
          <cell r="Q302">
            <v>297</v>
          </cell>
          <cell r="S302" t="str">
            <v>EQUIPE ELE</v>
          </cell>
          <cell r="T302">
            <v>39050</v>
          </cell>
        </row>
        <row r="303">
          <cell r="D303" t="str">
            <v>Instrumentação</v>
          </cell>
          <cell r="E303" t="str">
            <v>8 dias</v>
          </cell>
          <cell r="F303">
            <v>38911.333333333336</v>
          </cell>
          <cell r="G303">
            <v>39027.333333333336</v>
          </cell>
          <cell r="H303" t="str">
            <v>NA</v>
          </cell>
          <cell r="I303">
            <v>38923.729166666664</v>
          </cell>
          <cell r="J303">
            <v>39037.729166666664</v>
          </cell>
          <cell r="K303" t="str">
            <v>NA</v>
          </cell>
          <cell r="L303">
            <v>0.09</v>
          </cell>
          <cell r="M303">
            <v>2</v>
          </cell>
          <cell r="N303">
            <v>0</v>
          </cell>
          <cell r="O303">
            <v>0</v>
          </cell>
          <cell r="P303">
            <v>0</v>
          </cell>
          <cell r="T303">
            <v>39037</v>
          </cell>
        </row>
        <row r="304">
          <cell r="B304" t="str">
            <v>DT.255.AJ.01</v>
          </cell>
          <cell r="D304" t="str">
            <v>Arranjos/ Layout’s/ Plano Diretor - Locação De Instrumentos</v>
          </cell>
          <cell r="E304" t="str">
            <v>8 dias</v>
          </cell>
          <cell r="F304">
            <v>38911.333333333336</v>
          </cell>
          <cell r="G304">
            <v>39027.333333333336</v>
          </cell>
          <cell r="H304" t="str">
            <v>NA</v>
          </cell>
          <cell r="I304">
            <v>38923.729166666664</v>
          </cell>
          <cell r="J304">
            <v>39037.729166666664</v>
          </cell>
          <cell r="K304" t="str">
            <v>NA</v>
          </cell>
          <cell r="L304">
            <v>0.09</v>
          </cell>
          <cell r="M304">
            <v>2</v>
          </cell>
          <cell r="N304">
            <v>0</v>
          </cell>
          <cell r="O304">
            <v>0</v>
          </cell>
          <cell r="P304">
            <v>0</v>
          </cell>
          <cell r="Q304">
            <v>417</v>
          </cell>
          <cell r="R304" t="str">
            <v>180;456</v>
          </cell>
          <cell r="S304" t="str">
            <v>EQUIPE TSA</v>
          </cell>
          <cell r="T304">
            <v>39037</v>
          </cell>
        </row>
        <row r="305">
          <cell r="B305" t="str">
            <v>1.1.10</v>
          </cell>
          <cell r="C305" t="str">
            <v>260A</v>
          </cell>
          <cell r="D305" t="str">
            <v>Espessamento de Lamas (1B)</v>
          </cell>
          <cell r="E305" t="str">
            <v>98 dias</v>
          </cell>
          <cell r="F305">
            <v>38863.333333333336</v>
          </cell>
          <cell r="G305">
            <v>38877.333333333336</v>
          </cell>
          <cell r="H305">
            <v>38877.333333333336</v>
          </cell>
          <cell r="I305">
            <v>38958.729166666664</v>
          </cell>
          <cell r="J305">
            <v>39028.729166666664</v>
          </cell>
          <cell r="K305" t="str">
            <v>NA</v>
          </cell>
          <cell r="L305">
            <v>2.29</v>
          </cell>
          <cell r="M305">
            <v>52.5</v>
          </cell>
          <cell r="N305">
            <v>9.65</v>
          </cell>
          <cell r="O305">
            <v>18.38</v>
          </cell>
          <cell r="P305">
            <v>18.38</v>
          </cell>
          <cell r="T305">
            <v>39028</v>
          </cell>
        </row>
        <row r="306">
          <cell r="D306" t="str">
            <v>Projeto Básico</v>
          </cell>
          <cell r="E306" t="str">
            <v>45 dias</v>
          </cell>
          <cell r="F306">
            <v>38863.333333333336</v>
          </cell>
          <cell r="G306">
            <v>38877.333333333336</v>
          </cell>
          <cell r="H306">
            <v>38877.333333333336</v>
          </cell>
          <cell r="I306">
            <v>38898.729166666664</v>
          </cell>
          <cell r="J306">
            <v>38945.729166666664</v>
          </cell>
          <cell r="K306" t="str">
            <v>NA</v>
          </cell>
          <cell r="L306">
            <v>0.55000000000000004</v>
          </cell>
          <cell r="M306">
            <v>12.5</v>
          </cell>
          <cell r="N306">
            <v>9.65</v>
          </cell>
          <cell r="O306">
            <v>77.2</v>
          </cell>
          <cell r="P306">
            <v>77.2</v>
          </cell>
          <cell r="T306">
            <v>38945</v>
          </cell>
        </row>
        <row r="307">
          <cell r="D307" t="str">
            <v>Processo</v>
          </cell>
          <cell r="E307" t="str">
            <v>2 dias</v>
          </cell>
          <cell r="F307">
            <v>38863.333333333336</v>
          </cell>
          <cell r="G307">
            <v>38930.333333333336</v>
          </cell>
          <cell r="H307">
            <v>38930.333333333336</v>
          </cell>
          <cell r="I307">
            <v>38866.729166666664</v>
          </cell>
          <cell r="J307">
            <v>38931.729166666664</v>
          </cell>
          <cell r="K307">
            <v>38931.729166666664</v>
          </cell>
          <cell r="L307">
            <v>0.09</v>
          </cell>
          <cell r="M307">
            <v>2</v>
          </cell>
          <cell r="N307">
            <v>2</v>
          </cell>
          <cell r="O307">
            <v>100</v>
          </cell>
          <cell r="P307">
            <v>100</v>
          </cell>
          <cell r="T307">
            <v>38931</v>
          </cell>
        </row>
        <row r="308">
          <cell r="B308" t="str">
            <v>BP.260.FD.01</v>
          </cell>
          <cell r="D308" t="str">
            <v>Folha De Dados - Espessador de Lamas</v>
          </cell>
          <cell r="E308" t="str">
            <v>2 dias</v>
          </cell>
          <cell r="F308">
            <v>38863.333333333336</v>
          </cell>
          <cell r="G308">
            <v>38930.333333333336</v>
          </cell>
          <cell r="H308">
            <v>38930.333333333336</v>
          </cell>
          <cell r="I308">
            <v>38866.729166666664</v>
          </cell>
          <cell r="J308">
            <v>38931.729166666664</v>
          </cell>
          <cell r="K308">
            <v>38931.729166666664</v>
          </cell>
          <cell r="L308">
            <v>0.09</v>
          </cell>
          <cell r="M308">
            <v>2</v>
          </cell>
          <cell r="N308">
            <v>2</v>
          </cell>
          <cell r="O308">
            <v>100</v>
          </cell>
          <cell r="P308">
            <v>100</v>
          </cell>
          <cell r="Q308" t="str">
            <v>14II</v>
          </cell>
          <cell r="R308" t="str">
            <v>315TI+30 dias;318TI+15 dias</v>
          </cell>
          <cell r="S308" t="str">
            <v>EQUIPE PRO</v>
          </cell>
          <cell r="T308">
            <v>38931</v>
          </cell>
        </row>
        <row r="309">
          <cell r="D309" t="str">
            <v>Mecânica</v>
          </cell>
          <cell r="E309" t="str">
            <v>11 dias</v>
          </cell>
          <cell r="F309">
            <v>38866.333333333336</v>
          </cell>
          <cell r="G309">
            <v>38882.333333333336</v>
          </cell>
          <cell r="H309">
            <v>38882.333333333336</v>
          </cell>
          <cell r="I309">
            <v>38881.729166666664</v>
          </cell>
          <cell r="J309">
            <v>38898.729166666664</v>
          </cell>
          <cell r="K309" t="str">
            <v>NA</v>
          </cell>
          <cell r="L309">
            <v>0.1</v>
          </cell>
          <cell r="M309">
            <v>2.25</v>
          </cell>
          <cell r="N309">
            <v>2.0299999999999998</v>
          </cell>
          <cell r="O309">
            <v>90</v>
          </cell>
          <cell r="P309">
            <v>90</v>
          </cell>
          <cell r="T309">
            <v>38898</v>
          </cell>
        </row>
        <row r="310">
          <cell r="B310" t="str">
            <v>BB.260.DB.01</v>
          </cell>
          <cell r="D310" t="str">
            <v>Desenho Básico - Planta e Cortes</v>
          </cell>
          <cell r="E310" t="str">
            <v>6 dias</v>
          </cell>
          <cell r="F310">
            <v>38866.333333333336</v>
          </cell>
          <cell r="G310">
            <v>38882.333333333336</v>
          </cell>
          <cell r="H310">
            <v>38882.333333333336</v>
          </cell>
          <cell r="I310">
            <v>38873.729166666664</v>
          </cell>
          <cell r="J310">
            <v>38891.729166666664</v>
          </cell>
          <cell r="K310" t="str">
            <v>NA</v>
          </cell>
          <cell r="L310">
            <v>0.1</v>
          </cell>
          <cell r="M310">
            <v>2.25</v>
          </cell>
          <cell r="N310">
            <v>2.0299999999999998</v>
          </cell>
          <cell r="O310">
            <v>90</v>
          </cell>
          <cell r="P310">
            <v>90</v>
          </cell>
          <cell r="Q310" t="str">
            <v>90II</v>
          </cell>
          <cell r="R310" t="str">
            <v>309;311;315;318</v>
          </cell>
          <cell r="S310" t="str">
            <v>EQUIPE MEC</v>
          </cell>
          <cell r="T310">
            <v>38891</v>
          </cell>
        </row>
        <row r="311">
          <cell r="D311" t="str">
            <v>APROVAÇÃO EBX</v>
          </cell>
          <cell r="E311" t="str">
            <v>5 dias</v>
          </cell>
          <cell r="F311">
            <v>38874.333333333336</v>
          </cell>
          <cell r="G311">
            <v>38894.333333333336</v>
          </cell>
          <cell r="H311" t="str">
            <v>NA</v>
          </cell>
          <cell r="I311">
            <v>38881.729166666664</v>
          </cell>
          <cell r="J311">
            <v>38898.729166666664</v>
          </cell>
          <cell r="K311" t="str">
            <v>NA</v>
          </cell>
          <cell r="L311">
            <v>0</v>
          </cell>
          <cell r="M311">
            <v>0</v>
          </cell>
          <cell r="N311">
            <v>0</v>
          </cell>
          <cell r="O311">
            <v>0</v>
          </cell>
          <cell r="P311" t="str">
            <v>#ERRO</v>
          </cell>
          <cell r="Q311">
            <v>308</v>
          </cell>
          <cell r="T311">
            <v>38898</v>
          </cell>
        </row>
        <row r="312">
          <cell r="D312" t="str">
            <v>Tubulação</v>
          </cell>
          <cell r="E312" t="str">
            <v>45 dias</v>
          </cell>
          <cell r="F312">
            <v>38874.333333333336</v>
          </cell>
          <cell r="G312">
            <v>38877.333333333336</v>
          </cell>
          <cell r="H312">
            <v>38877.333333333336</v>
          </cell>
          <cell r="I312">
            <v>38898.729166666664</v>
          </cell>
          <cell r="J312">
            <v>38945.729166666664</v>
          </cell>
          <cell r="K312" t="str">
            <v>NA</v>
          </cell>
          <cell r="L312">
            <v>0.36</v>
          </cell>
          <cell r="M312">
            <v>8.25</v>
          </cell>
          <cell r="N312">
            <v>5.63</v>
          </cell>
          <cell r="O312">
            <v>68.180000000000007</v>
          </cell>
          <cell r="P312">
            <v>68.180000000000007</v>
          </cell>
          <cell r="T312">
            <v>38945</v>
          </cell>
        </row>
        <row r="313">
          <cell r="B313" t="str">
            <v>BH.260.DB.01</v>
          </cell>
          <cell r="D313" t="str">
            <v>Desenho Básico - Planta/ Cortes</v>
          </cell>
          <cell r="E313" t="str">
            <v>6 dias</v>
          </cell>
          <cell r="F313">
            <v>38874.333333333336</v>
          </cell>
          <cell r="G313">
            <v>38936.333333333336</v>
          </cell>
          <cell r="H313" t="str">
            <v>NA</v>
          </cell>
          <cell r="I313">
            <v>38890.729166666664</v>
          </cell>
          <cell r="J313">
            <v>38945.729166666664</v>
          </cell>
          <cell r="K313" t="str">
            <v>NA</v>
          </cell>
          <cell r="L313">
            <v>0.09</v>
          </cell>
          <cell r="M313">
            <v>2</v>
          </cell>
          <cell r="N313">
            <v>0</v>
          </cell>
          <cell r="O313">
            <v>0</v>
          </cell>
          <cell r="P313">
            <v>0</v>
          </cell>
          <cell r="Q313" t="str">
            <v>39II;244II;308</v>
          </cell>
          <cell r="S313" t="str">
            <v>EQUIPE TUB</v>
          </cell>
          <cell r="T313">
            <v>38945</v>
          </cell>
        </row>
        <row r="314">
          <cell r="B314" t="str">
            <v>BH.260.MC.01</v>
          </cell>
          <cell r="D314" t="str">
            <v>Memória De Cálculo - Bombas</v>
          </cell>
          <cell r="E314" t="str">
            <v>12 dias</v>
          </cell>
          <cell r="F314">
            <v>38891.333333333336</v>
          </cell>
          <cell r="G314">
            <v>38877.333333333336</v>
          </cell>
          <cell r="H314">
            <v>38877.333333333336</v>
          </cell>
          <cell r="I314">
            <v>38898.729166666664</v>
          </cell>
          <cell r="J314">
            <v>38896.729166666664</v>
          </cell>
          <cell r="K314" t="str">
            <v>NA</v>
          </cell>
          <cell r="L314">
            <v>0.27</v>
          </cell>
          <cell r="M314">
            <v>6.25</v>
          </cell>
          <cell r="N314">
            <v>5.63</v>
          </cell>
          <cell r="O314">
            <v>90</v>
          </cell>
          <cell r="P314">
            <v>90</v>
          </cell>
          <cell r="Q314" t="str">
            <v>39II</v>
          </cell>
          <cell r="S314" t="str">
            <v>EQUIPE TUB</v>
          </cell>
          <cell r="T314">
            <v>38896</v>
          </cell>
        </row>
        <row r="315">
          <cell r="D315" t="str">
            <v>Projeto Detalhado</v>
          </cell>
          <cell r="E315" t="str">
            <v>47 dias</v>
          </cell>
          <cell r="F315">
            <v>38898.333333333336</v>
          </cell>
          <cell r="G315">
            <v>38954.333333333336</v>
          </cell>
          <cell r="H315" t="str">
            <v>NA</v>
          </cell>
          <cell r="I315">
            <v>38958.729166666664</v>
          </cell>
          <cell r="J315">
            <v>39028.729166666664</v>
          </cell>
          <cell r="K315" t="str">
            <v>NA</v>
          </cell>
          <cell r="L315">
            <v>1.75</v>
          </cell>
          <cell r="M315">
            <v>40</v>
          </cell>
          <cell r="N315">
            <v>0</v>
          </cell>
          <cell r="O315">
            <v>0</v>
          </cell>
          <cell r="P315">
            <v>0</v>
          </cell>
          <cell r="T315">
            <v>39028</v>
          </cell>
        </row>
        <row r="316">
          <cell r="D316" t="str">
            <v>Mecânica</v>
          </cell>
          <cell r="E316" t="str">
            <v>5 dias</v>
          </cell>
          <cell r="F316">
            <v>38898.333333333336</v>
          </cell>
          <cell r="G316">
            <v>38980.333333333336</v>
          </cell>
          <cell r="H316" t="str">
            <v>NA</v>
          </cell>
          <cell r="I316">
            <v>38905.729166666664</v>
          </cell>
          <cell r="J316">
            <v>38986.729166666664</v>
          </cell>
          <cell r="K316" t="str">
            <v>NA</v>
          </cell>
          <cell r="L316">
            <v>0.09</v>
          </cell>
          <cell r="M316">
            <v>2</v>
          </cell>
          <cell r="N316">
            <v>0</v>
          </cell>
          <cell r="O316">
            <v>0</v>
          </cell>
          <cell r="P316">
            <v>0</v>
          </cell>
          <cell r="T316">
            <v>38986</v>
          </cell>
        </row>
        <row r="317">
          <cell r="B317" t="str">
            <v>DB.260.DM.01</v>
          </cell>
          <cell r="D317" t="str">
            <v>Diagrama De Montagem</v>
          </cell>
          <cell r="E317" t="str">
            <v>5 dias</v>
          </cell>
          <cell r="F317">
            <v>38898.333333333336</v>
          </cell>
          <cell r="G317">
            <v>38980.333333333336</v>
          </cell>
          <cell r="H317" t="str">
            <v>NA</v>
          </cell>
          <cell r="I317">
            <v>38905.729166666664</v>
          </cell>
          <cell r="J317">
            <v>38986.729166666664</v>
          </cell>
          <cell r="K317" t="str">
            <v>NA</v>
          </cell>
          <cell r="L317">
            <v>0.09</v>
          </cell>
          <cell r="M317">
            <v>2</v>
          </cell>
          <cell r="N317">
            <v>0</v>
          </cell>
          <cell r="O317">
            <v>0</v>
          </cell>
          <cell r="P317">
            <v>0</v>
          </cell>
          <cell r="Q317" t="str">
            <v>306TI+30 dias;308</v>
          </cell>
          <cell r="R317">
            <v>322</v>
          </cell>
          <cell r="S317" t="str">
            <v>EQUIPE MEC</v>
          </cell>
          <cell r="T317">
            <v>38986</v>
          </cell>
        </row>
        <row r="318">
          <cell r="D318" t="str">
            <v>Civil</v>
          </cell>
          <cell r="E318" t="str">
            <v>8 dias</v>
          </cell>
          <cell r="F318">
            <v>38905.333333333336</v>
          </cell>
          <cell r="G318">
            <v>38954.333333333336</v>
          </cell>
          <cell r="H318" t="str">
            <v>NA</v>
          </cell>
          <cell r="I318">
            <v>38936.729166666664</v>
          </cell>
          <cell r="J318">
            <v>38965.729166666664</v>
          </cell>
          <cell r="K318" t="str">
            <v>NA</v>
          </cell>
          <cell r="L318">
            <v>0.52</v>
          </cell>
          <cell r="M318">
            <v>12</v>
          </cell>
          <cell r="N318">
            <v>0</v>
          </cell>
          <cell r="O318">
            <v>0</v>
          </cell>
          <cell r="P318">
            <v>0</v>
          </cell>
          <cell r="T318">
            <v>38965</v>
          </cell>
        </row>
        <row r="319">
          <cell r="D319" t="str">
            <v>Desenho De Detalhamento</v>
          </cell>
          <cell r="E319" t="str">
            <v>8 dias</v>
          </cell>
          <cell r="F319">
            <v>38905.333333333336</v>
          </cell>
          <cell r="G319">
            <v>38954.333333333336</v>
          </cell>
          <cell r="H319" t="str">
            <v>NA</v>
          </cell>
          <cell r="I319">
            <v>38936.729166666664</v>
          </cell>
          <cell r="J319">
            <v>38965.729166666664</v>
          </cell>
          <cell r="K319" t="str">
            <v>NA</v>
          </cell>
          <cell r="L319">
            <v>0.52</v>
          </cell>
          <cell r="M319">
            <v>12</v>
          </cell>
          <cell r="N319">
            <v>0</v>
          </cell>
          <cell r="O319">
            <v>0</v>
          </cell>
          <cell r="P319">
            <v>0</v>
          </cell>
          <cell r="R319">
            <v>327</v>
          </cell>
          <cell r="T319">
            <v>38965</v>
          </cell>
        </row>
        <row r="320">
          <cell r="B320" t="str">
            <v>DC.260.DD.01</v>
          </cell>
          <cell r="D320" t="str">
            <v>Ciclone - Fundação e Formas</v>
          </cell>
          <cell r="E320" t="str">
            <v>7 dias</v>
          </cell>
          <cell r="F320">
            <v>38905.333333333336</v>
          </cell>
          <cell r="G320">
            <v>38957.333333333336</v>
          </cell>
          <cell r="H320" t="str">
            <v>NA</v>
          </cell>
          <cell r="I320">
            <v>38915.729166666664</v>
          </cell>
          <cell r="J320">
            <v>38965.729166666664</v>
          </cell>
          <cell r="K320" t="str">
            <v>NA</v>
          </cell>
          <cell r="L320">
            <v>0.17</v>
          </cell>
          <cell r="M320">
            <v>4</v>
          </cell>
          <cell r="N320">
            <v>0</v>
          </cell>
          <cell r="O320">
            <v>0</v>
          </cell>
          <cell r="P320">
            <v>0</v>
          </cell>
          <cell r="Q320" t="str">
            <v>306TI+15 dias;308</v>
          </cell>
          <cell r="R320" t="str">
            <v>319TT;320TT;374TT</v>
          </cell>
          <cell r="S320" t="str">
            <v>EQUIPE CIV</v>
          </cell>
          <cell r="T320">
            <v>38965</v>
          </cell>
        </row>
        <row r="321">
          <cell r="B321" t="str">
            <v>DC.260.DD.02</v>
          </cell>
          <cell r="D321" t="str">
            <v>Espessador - Armação</v>
          </cell>
          <cell r="E321" t="str">
            <v>6 dias</v>
          </cell>
          <cell r="F321">
            <v>38916.333333333336</v>
          </cell>
          <cell r="G321">
            <v>38958.333333333336</v>
          </cell>
          <cell r="H321" t="str">
            <v>NA</v>
          </cell>
          <cell r="I321">
            <v>38923.729166666664</v>
          </cell>
          <cell r="J321">
            <v>38965.729166666664</v>
          </cell>
          <cell r="K321" t="str">
            <v>NA</v>
          </cell>
          <cell r="L321">
            <v>0.13</v>
          </cell>
          <cell r="M321">
            <v>3</v>
          </cell>
          <cell r="N321">
            <v>0</v>
          </cell>
          <cell r="O321">
            <v>0</v>
          </cell>
          <cell r="P321">
            <v>0</v>
          </cell>
          <cell r="Q321" t="str">
            <v>318TT</v>
          </cell>
          <cell r="S321" t="str">
            <v>EQUIPE CIV</v>
          </cell>
          <cell r="T321">
            <v>38965</v>
          </cell>
        </row>
        <row r="322">
          <cell r="B322" t="str">
            <v>DC.260.DD.03</v>
          </cell>
          <cell r="D322" t="str">
            <v>Elevação - Fundação, Forma e Armação</v>
          </cell>
          <cell r="E322" t="str">
            <v>8 dias</v>
          </cell>
          <cell r="F322">
            <v>38924.333333333336</v>
          </cell>
          <cell r="G322">
            <v>38954.333333333336</v>
          </cell>
          <cell r="H322" t="str">
            <v>NA</v>
          </cell>
          <cell r="I322">
            <v>38936.729166666664</v>
          </cell>
          <cell r="J322">
            <v>38965.729166666664</v>
          </cell>
          <cell r="K322" t="str">
            <v>NA</v>
          </cell>
          <cell r="L322">
            <v>0.22</v>
          </cell>
          <cell r="M322">
            <v>5</v>
          </cell>
          <cell r="N322">
            <v>0</v>
          </cell>
          <cell r="O322">
            <v>0</v>
          </cell>
          <cell r="P322">
            <v>0</v>
          </cell>
          <cell r="Q322" t="str">
            <v>318TT</v>
          </cell>
          <cell r="S322" t="str">
            <v>EQUIPE CIV</v>
          </cell>
          <cell r="T322">
            <v>38965</v>
          </cell>
        </row>
        <row r="323">
          <cell r="D323" t="str">
            <v>Estrutura Metálica</v>
          </cell>
          <cell r="E323" t="str">
            <v>11 dias</v>
          </cell>
          <cell r="F323">
            <v>38905.333333333336</v>
          </cell>
          <cell r="G323">
            <v>38987.333333333336</v>
          </cell>
          <cell r="H323" t="str">
            <v>NA</v>
          </cell>
          <cell r="I323">
            <v>38932.729166666664</v>
          </cell>
          <cell r="J323">
            <v>39001.729166666664</v>
          </cell>
          <cell r="K323" t="str">
            <v>NA</v>
          </cell>
          <cell r="L323">
            <v>0.72</v>
          </cell>
          <cell r="M323">
            <v>16.5</v>
          </cell>
          <cell r="N323">
            <v>0</v>
          </cell>
          <cell r="O323">
            <v>0</v>
          </cell>
          <cell r="P323">
            <v>0</v>
          </cell>
          <cell r="T323">
            <v>39001</v>
          </cell>
        </row>
        <row r="324">
          <cell r="B324" t="str">
            <v>DD.260.DP.01</v>
          </cell>
          <cell r="D324" t="str">
            <v>Desenho De Projeto</v>
          </cell>
          <cell r="E324" t="str">
            <v>7 dias</v>
          </cell>
          <cell r="F324">
            <v>38905.333333333336</v>
          </cell>
          <cell r="G324">
            <v>38987.333333333336</v>
          </cell>
          <cell r="H324" t="str">
            <v>NA</v>
          </cell>
          <cell r="I324">
            <v>38915.729166666664</v>
          </cell>
          <cell r="J324">
            <v>38995.729166666664</v>
          </cell>
          <cell r="K324" t="str">
            <v>NA</v>
          </cell>
          <cell r="L324">
            <v>0.22</v>
          </cell>
          <cell r="M324">
            <v>5</v>
          </cell>
          <cell r="N324">
            <v>0</v>
          </cell>
          <cell r="O324">
            <v>0</v>
          </cell>
          <cell r="P324">
            <v>0</v>
          </cell>
          <cell r="Q324">
            <v>315</v>
          </cell>
          <cell r="R324" t="str">
            <v>323;324II</v>
          </cell>
          <cell r="S324" t="str">
            <v>EQUIPE MET</v>
          </cell>
          <cell r="T324">
            <v>38995</v>
          </cell>
        </row>
        <row r="325">
          <cell r="B325" t="str">
            <v>DD.260.LM.01</v>
          </cell>
          <cell r="D325" t="str">
            <v>Lista De Materiais</v>
          </cell>
          <cell r="E325" t="str">
            <v>1 dia</v>
          </cell>
          <cell r="F325">
            <v>38916.333333333336</v>
          </cell>
          <cell r="G325">
            <v>38996.333333333336</v>
          </cell>
          <cell r="H325" t="str">
            <v>NA</v>
          </cell>
          <cell r="I325">
            <v>38916.729166666664</v>
          </cell>
          <cell r="J325">
            <v>38996.729166666664</v>
          </cell>
          <cell r="K325" t="str">
            <v>NA</v>
          </cell>
          <cell r="L325">
            <v>0.01</v>
          </cell>
          <cell r="M325">
            <v>0.25</v>
          </cell>
          <cell r="N325">
            <v>0</v>
          </cell>
          <cell r="O325">
            <v>0</v>
          </cell>
          <cell r="P325">
            <v>0</v>
          </cell>
          <cell r="Q325">
            <v>322</v>
          </cell>
          <cell r="S325" t="str">
            <v>EQUIPE MET</v>
          </cell>
          <cell r="T325">
            <v>38996</v>
          </cell>
        </row>
        <row r="326">
          <cell r="B326" t="str">
            <v>DD.260.MC.01</v>
          </cell>
          <cell r="D326" t="str">
            <v>Memória De Cálculo</v>
          </cell>
          <cell r="E326" t="str">
            <v>11 dias</v>
          </cell>
          <cell r="F326">
            <v>38917.333333333336</v>
          </cell>
          <cell r="G326">
            <v>38987.333333333336</v>
          </cell>
          <cell r="H326" t="str">
            <v>NA</v>
          </cell>
          <cell r="I326">
            <v>38932.729166666664</v>
          </cell>
          <cell r="J326">
            <v>39001.729166666664</v>
          </cell>
          <cell r="K326" t="str">
            <v>NA</v>
          </cell>
          <cell r="L326">
            <v>0.49</v>
          </cell>
          <cell r="M326">
            <v>11.25</v>
          </cell>
          <cell r="N326">
            <v>0</v>
          </cell>
          <cell r="O326">
            <v>0</v>
          </cell>
          <cell r="P326">
            <v>0</v>
          </cell>
          <cell r="Q326" t="str">
            <v>322II</v>
          </cell>
          <cell r="S326" t="str">
            <v>EQUIPE MET</v>
          </cell>
          <cell r="T326">
            <v>39001</v>
          </cell>
        </row>
        <row r="327">
          <cell r="D327" t="str">
            <v>Elétrica</v>
          </cell>
          <cell r="E327" t="str">
            <v>21 dias</v>
          </cell>
          <cell r="F327">
            <v>38936.333333333336</v>
          </cell>
          <cell r="G327">
            <v>38966.333333333336</v>
          </cell>
          <cell r="H327" t="str">
            <v>NA</v>
          </cell>
          <cell r="I327">
            <v>38958.729166666664</v>
          </cell>
          <cell r="J327">
            <v>38996.729166666664</v>
          </cell>
          <cell r="K327" t="str">
            <v>NA</v>
          </cell>
          <cell r="L327">
            <v>0.37</v>
          </cell>
          <cell r="M327">
            <v>8.5</v>
          </cell>
          <cell r="N327">
            <v>0</v>
          </cell>
          <cell r="O327">
            <v>0</v>
          </cell>
          <cell r="P327">
            <v>0</v>
          </cell>
          <cell r="T327">
            <v>38996</v>
          </cell>
        </row>
        <row r="328">
          <cell r="D328" t="str">
            <v>Desenho De Detalhamento</v>
          </cell>
          <cell r="E328" t="str">
            <v>17 dias</v>
          </cell>
          <cell r="F328">
            <v>38936.333333333336</v>
          </cell>
          <cell r="G328">
            <v>38966.333333333336</v>
          </cell>
          <cell r="H328" t="str">
            <v>NA</v>
          </cell>
          <cell r="I328">
            <v>38951.729166666664</v>
          </cell>
          <cell r="J328">
            <v>38992.729166666664</v>
          </cell>
          <cell r="K328" t="str">
            <v>NA</v>
          </cell>
          <cell r="L328">
            <v>0.31</v>
          </cell>
          <cell r="M328">
            <v>7</v>
          </cell>
          <cell r="N328">
            <v>0</v>
          </cell>
          <cell r="O328">
            <v>0</v>
          </cell>
          <cell r="P328">
            <v>0</v>
          </cell>
          <cell r="R328">
            <v>329</v>
          </cell>
          <cell r="T328">
            <v>38992</v>
          </cell>
        </row>
        <row r="329">
          <cell r="B329" t="str">
            <v>DE.260.DD.01</v>
          </cell>
          <cell r="D329" t="str">
            <v>Disposição De Força, Controle e Aterramento</v>
          </cell>
          <cell r="E329" t="str">
            <v>9 dias</v>
          </cell>
          <cell r="F329">
            <v>38936.333333333336</v>
          </cell>
          <cell r="G329">
            <v>38966.333333333336</v>
          </cell>
          <cell r="H329" t="str">
            <v>NA</v>
          </cell>
          <cell r="I329">
            <v>38951.729166666664</v>
          </cell>
          <cell r="J329">
            <v>38980.729166666664</v>
          </cell>
          <cell r="K329" t="str">
            <v>NA</v>
          </cell>
          <cell r="L329">
            <v>0.17</v>
          </cell>
          <cell r="M329">
            <v>4</v>
          </cell>
          <cell r="N329">
            <v>0</v>
          </cell>
          <cell r="O329">
            <v>0</v>
          </cell>
          <cell r="P329">
            <v>0</v>
          </cell>
          <cell r="Q329">
            <v>317</v>
          </cell>
          <cell r="R329">
            <v>328</v>
          </cell>
          <cell r="S329" t="str">
            <v>EQUIPE ELE</v>
          </cell>
          <cell r="T329">
            <v>38980</v>
          </cell>
        </row>
        <row r="330">
          <cell r="B330" t="str">
            <v>DE.260.DD.02</v>
          </cell>
          <cell r="D330" t="str">
            <v>Iluminação</v>
          </cell>
          <cell r="E330" t="str">
            <v>8 dias</v>
          </cell>
          <cell r="F330">
            <v>38936.333333333336</v>
          </cell>
          <cell r="G330">
            <v>38981.333333333336</v>
          </cell>
          <cell r="H330" t="str">
            <v>NA</v>
          </cell>
          <cell r="I330">
            <v>38950.729166666664</v>
          </cell>
          <cell r="J330">
            <v>38992.729166666664</v>
          </cell>
          <cell r="K330" t="str">
            <v>NA</v>
          </cell>
          <cell r="L330">
            <v>0.13</v>
          </cell>
          <cell r="M330">
            <v>3</v>
          </cell>
          <cell r="N330">
            <v>0</v>
          </cell>
          <cell r="O330">
            <v>0</v>
          </cell>
          <cell r="P330">
            <v>0</v>
          </cell>
          <cell r="Q330">
            <v>327</v>
          </cell>
          <cell r="S330" t="str">
            <v>EQUIPE ELE</v>
          </cell>
          <cell r="T330">
            <v>38992</v>
          </cell>
        </row>
        <row r="331">
          <cell r="B331" t="str">
            <v>DE.260.LC.01</v>
          </cell>
          <cell r="D331" t="str">
            <v>Lista De Linhas/ Cabos</v>
          </cell>
          <cell r="E331" t="str">
            <v>4 dias</v>
          </cell>
          <cell r="F331">
            <v>38952.333333333336</v>
          </cell>
          <cell r="G331">
            <v>38993.333333333336</v>
          </cell>
          <cell r="H331" t="str">
            <v>NA</v>
          </cell>
          <cell r="I331">
            <v>38958.729166666664</v>
          </cell>
          <cell r="J331">
            <v>38996.729166666664</v>
          </cell>
          <cell r="K331" t="str">
            <v>NA</v>
          </cell>
          <cell r="L331">
            <v>7.0000000000000007E-2</v>
          </cell>
          <cell r="M331">
            <v>1.5</v>
          </cell>
          <cell r="N331">
            <v>0</v>
          </cell>
          <cell r="O331">
            <v>0</v>
          </cell>
          <cell r="P331">
            <v>0</v>
          </cell>
          <cell r="Q331">
            <v>326</v>
          </cell>
          <cell r="S331" t="str">
            <v>EQUIPE ELE</v>
          </cell>
          <cell r="T331">
            <v>38996</v>
          </cell>
        </row>
        <row r="332">
          <cell r="D332" t="str">
            <v>Instrumentação</v>
          </cell>
          <cell r="E332" t="str">
            <v>5 dias</v>
          </cell>
          <cell r="F332">
            <v>38951.333333333336</v>
          </cell>
          <cell r="G332">
            <v>39020.333333333336</v>
          </cell>
          <cell r="H332" t="str">
            <v>NA</v>
          </cell>
          <cell r="I332">
            <v>38958.729166666664</v>
          </cell>
          <cell r="J332">
            <v>39028.729166666664</v>
          </cell>
          <cell r="K332" t="str">
            <v>NA</v>
          </cell>
          <cell r="L332">
            <v>0.04</v>
          </cell>
          <cell r="M332">
            <v>1</v>
          </cell>
          <cell r="N332">
            <v>0</v>
          </cell>
          <cell r="O332">
            <v>0</v>
          </cell>
          <cell r="P332">
            <v>0</v>
          </cell>
          <cell r="T332">
            <v>39028</v>
          </cell>
        </row>
        <row r="333">
          <cell r="B333" t="str">
            <v>DT.260.AJ.01</v>
          </cell>
          <cell r="D333" t="str">
            <v>Arranjos/ Layout’s/ Plano Diretor - Locação De Instrumentos</v>
          </cell>
          <cell r="E333" t="str">
            <v>5 dias</v>
          </cell>
          <cell r="F333">
            <v>38951.333333333336</v>
          </cell>
          <cell r="G333">
            <v>39020.333333333336</v>
          </cell>
          <cell r="H333" t="str">
            <v>NA</v>
          </cell>
          <cell r="I333">
            <v>38958.729166666664</v>
          </cell>
          <cell r="J333">
            <v>39028.729166666664</v>
          </cell>
          <cell r="K333" t="str">
            <v>NA</v>
          </cell>
          <cell r="L333">
            <v>0.04</v>
          </cell>
          <cell r="M333">
            <v>1</v>
          </cell>
          <cell r="N333">
            <v>0</v>
          </cell>
          <cell r="O333">
            <v>0</v>
          </cell>
          <cell r="P333">
            <v>0</v>
          </cell>
          <cell r="Q333">
            <v>134</v>
          </cell>
          <cell r="S333" t="str">
            <v>EQUIPE TSA</v>
          </cell>
          <cell r="T333">
            <v>39028</v>
          </cell>
        </row>
        <row r="334">
          <cell r="B334" t="str">
            <v>1.1.11</v>
          </cell>
          <cell r="C334" t="str">
            <v>265A</v>
          </cell>
          <cell r="D334" t="str">
            <v>Flotação (2B)</v>
          </cell>
          <cell r="E334" t="str">
            <v>142 dias</v>
          </cell>
          <cell r="F334">
            <v>38807.333333333336</v>
          </cell>
          <cell r="G334">
            <v>38807.333333333336</v>
          </cell>
          <cell r="H334">
            <v>38807.333333333336</v>
          </cell>
          <cell r="I334">
            <v>38958.729166666664</v>
          </cell>
          <cell r="J334">
            <v>39022.729166666664</v>
          </cell>
          <cell r="K334" t="str">
            <v>NA</v>
          </cell>
          <cell r="L334">
            <v>5.29</v>
          </cell>
          <cell r="M334">
            <v>121.13</v>
          </cell>
          <cell r="N334">
            <v>19.28</v>
          </cell>
          <cell r="O334">
            <v>15.91</v>
          </cell>
          <cell r="P334">
            <v>15.91</v>
          </cell>
          <cell r="T334">
            <v>39022</v>
          </cell>
        </row>
        <row r="335">
          <cell r="D335" t="str">
            <v>Projeto Básico</v>
          </cell>
          <cell r="E335" t="str">
            <v>99 dias</v>
          </cell>
          <cell r="F335">
            <v>38807.333333333336</v>
          </cell>
          <cell r="G335">
            <v>38807.333333333336</v>
          </cell>
          <cell r="H335">
            <v>38807.333333333336</v>
          </cell>
          <cell r="I335">
            <v>38869.729166666664</v>
          </cell>
          <cell r="J335">
            <v>38957.729166666664</v>
          </cell>
          <cell r="K335" t="str">
            <v>NA</v>
          </cell>
          <cell r="L335">
            <v>1.75</v>
          </cell>
          <cell r="M335">
            <v>40.130000000000003</v>
          </cell>
          <cell r="N335">
            <v>19.28</v>
          </cell>
          <cell r="O335">
            <v>48.04</v>
          </cell>
          <cell r="P335">
            <v>48.04</v>
          </cell>
          <cell r="T335">
            <v>38957</v>
          </cell>
        </row>
        <row r="336">
          <cell r="D336" t="str">
            <v>Processo</v>
          </cell>
          <cell r="E336" t="str">
            <v>2 dias</v>
          </cell>
          <cell r="F336">
            <v>38807.333333333336</v>
          </cell>
          <cell r="G336">
            <v>38939.333333333336</v>
          </cell>
          <cell r="H336">
            <v>38939.333333333336</v>
          </cell>
          <cell r="I336">
            <v>38810.729166666664</v>
          </cell>
          <cell r="J336">
            <v>38940.729166666664</v>
          </cell>
          <cell r="K336" t="str">
            <v>NA</v>
          </cell>
          <cell r="L336">
            <v>7.0000000000000007E-2</v>
          </cell>
          <cell r="M336">
            <v>1.5</v>
          </cell>
          <cell r="N336">
            <v>0.45</v>
          </cell>
          <cell r="O336">
            <v>30</v>
          </cell>
          <cell r="P336">
            <v>30</v>
          </cell>
          <cell r="T336">
            <v>38940</v>
          </cell>
        </row>
        <row r="337">
          <cell r="B337" t="str">
            <v>BP.265.FD.01</v>
          </cell>
          <cell r="D337" t="str">
            <v>Folha De Dados - Agitador e Células de Flotação</v>
          </cell>
          <cell r="E337" t="str">
            <v>2 dias</v>
          </cell>
          <cell r="F337">
            <v>38807.333333333336</v>
          </cell>
          <cell r="G337">
            <v>38939.333333333336</v>
          </cell>
          <cell r="H337">
            <v>38939.333333333336</v>
          </cell>
          <cell r="I337">
            <v>38810.729166666664</v>
          </cell>
          <cell r="J337">
            <v>38940.729166666664</v>
          </cell>
          <cell r="K337" t="str">
            <v>NA</v>
          </cell>
          <cell r="L337">
            <v>7.0000000000000007E-2</v>
          </cell>
          <cell r="M337">
            <v>1.5</v>
          </cell>
          <cell r="N337">
            <v>0.45</v>
          </cell>
          <cell r="O337">
            <v>30</v>
          </cell>
          <cell r="P337">
            <v>30</v>
          </cell>
          <cell r="Q337" t="str">
            <v>14II</v>
          </cell>
          <cell r="S337" t="str">
            <v>EQUIPE PRO</v>
          </cell>
          <cell r="T337">
            <v>38940</v>
          </cell>
        </row>
        <row r="338">
          <cell r="D338" t="str">
            <v>Mecânica</v>
          </cell>
          <cell r="E338" t="str">
            <v>90 dias</v>
          </cell>
          <cell r="F338">
            <v>38827.375</v>
          </cell>
          <cell r="G338">
            <v>38807.333333333336</v>
          </cell>
          <cell r="H338">
            <v>38807.333333333336</v>
          </cell>
          <cell r="I338">
            <v>38867.729166666664</v>
          </cell>
          <cell r="J338">
            <v>38940.729166666664</v>
          </cell>
          <cell r="K338" t="str">
            <v>NA</v>
          </cell>
          <cell r="L338">
            <v>0.73</v>
          </cell>
          <cell r="M338">
            <v>16.75</v>
          </cell>
          <cell r="N338">
            <v>12.53</v>
          </cell>
          <cell r="O338">
            <v>74.78</v>
          </cell>
          <cell r="P338">
            <v>74.78</v>
          </cell>
          <cell r="T338">
            <v>38940</v>
          </cell>
        </row>
        <row r="339">
          <cell r="B339" t="str">
            <v>BB.265.DB.01</v>
          </cell>
          <cell r="D339" t="str">
            <v>Desenho Básico - Planta e Cortes (Reagentes)</v>
          </cell>
          <cell r="E339" t="str">
            <v>27 dias</v>
          </cell>
          <cell r="F339">
            <v>38827.333333333336</v>
          </cell>
          <cell r="G339">
            <v>38807.333333333336</v>
          </cell>
          <cell r="H339">
            <v>38807.333333333336</v>
          </cell>
          <cell r="I339">
            <v>38845.729166666664</v>
          </cell>
          <cell r="J339">
            <v>38849.729166666664</v>
          </cell>
          <cell r="K339" t="str">
            <v>NA</v>
          </cell>
          <cell r="L339">
            <v>0.54</v>
          </cell>
          <cell r="M339">
            <v>12.25</v>
          </cell>
          <cell r="N339">
            <v>11.03</v>
          </cell>
          <cell r="O339">
            <v>90</v>
          </cell>
          <cell r="P339">
            <v>90</v>
          </cell>
          <cell r="Q339" t="str">
            <v>14II</v>
          </cell>
          <cell r="R339" t="str">
            <v>344;341;347;354;384</v>
          </cell>
          <cell r="S339" t="str">
            <v>EQUIPE MEC</v>
          </cell>
          <cell r="T339">
            <v>38849</v>
          </cell>
        </row>
        <row r="340">
          <cell r="B340" t="str">
            <v>BB.265.DB.02</v>
          </cell>
          <cell r="D340" t="str">
            <v>Desenho Básico - Caixa de Polpa</v>
          </cell>
          <cell r="E340" t="str">
            <v>5 dias</v>
          </cell>
          <cell r="F340">
            <v>38846.333333333336</v>
          </cell>
          <cell r="G340">
            <v>38936.333333333336</v>
          </cell>
          <cell r="H340" t="str">
            <v>NA</v>
          </cell>
          <cell r="I340">
            <v>38853.729166666664</v>
          </cell>
          <cell r="J340">
            <v>38940.729166666664</v>
          </cell>
          <cell r="K340" t="str">
            <v>NA</v>
          </cell>
          <cell r="L340">
            <v>7.0000000000000007E-2</v>
          </cell>
          <cell r="M340">
            <v>1.5</v>
          </cell>
          <cell r="N340">
            <v>0</v>
          </cell>
          <cell r="O340">
            <v>0</v>
          </cell>
          <cell r="P340">
            <v>0</v>
          </cell>
          <cell r="Q340">
            <v>240</v>
          </cell>
          <cell r="R340" t="str">
            <v>339TT;347</v>
          </cell>
          <cell r="S340" t="str">
            <v>EQUIPE MEC</v>
          </cell>
          <cell r="T340">
            <v>38940</v>
          </cell>
        </row>
        <row r="341">
          <cell r="B341" t="str">
            <v>BB.265.ET.01</v>
          </cell>
          <cell r="D341" t="str">
            <v>Espec. Téc. - Transportador De Parafuso (Reagentes)</v>
          </cell>
          <cell r="E341" t="str">
            <v>15 dias</v>
          </cell>
          <cell r="F341">
            <v>38846.333333333336</v>
          </cell>
          <cell r="G341">
            <v>38922.333333333336</v>
          </cell>
          <cell r="H341">
            <v>38922.333333333336</v>
          </cell>
          <cell r="I341">
            <v>38867.729166666664</v>
          </cell>
          <cell r="J341">
            <v>38940.729166666664</v>
          </cell>
          <cell r="K341" t="str">
            <v>NA</v>
          </cell>
          <cell r="L341">
            <v>0.13</v>
          </cell>
          <cell r="M341">
            <v>3</v>
          </cell>
          <cell r="N341">
            <v>1.5</v>
          </cell>
          <cell r="O341">
            <v>50</v>
          </cell>
          <cell r="P341">
            <v>50</v>
          </cell>
          <cell r="Q341" t="str">
            <v>338TT</v>
          </cell>
          <cell r="S341" t="str">
            <v>EQUIPE MEC</v>
          </cell>
          <cell r="T341">
            <v>38940</v>
          </cell>
        </row>
        <row r="342">
          <cell r="D342" t="str">
            <v>Tubulação</v>
          </cell>
          <cell r="E342" t="str">
            <v>55 dias</v>
          </cell>
          <cell r="F342">
            <v>38846.333333333336</v>
          </cell>
          <cell r="G342">
            <v>38875.333333333336</v>
          </cell>
          <cell r="H342">
            <v>38875.333333333336</v>
          </cell>
          <cell r="I342">
            <v>38869.729166666664</v>
          </cell>
          <cell r="J342">
            <v>38957.729166666664</v>
          </cell>
          <cell r="K342" t="str">
            <v>NA</v>
          </cell>
          <cell r="L342">
            <v>0.66</v>
          </cell>
          <cell r="M342">
            <v>15</v>
          </cell>
          <cell r="N342">
            <v>6.3</v>
          </cell>
          <cell r="O342">
            <v>42</v>
          </cell>
          <cell r="P342">
            <v>42</v>
          </cell>
          <cell r="T342">
            <v>38957</v>
          </cell>
        </row>
        <row r="343">
          <cell r="B343" t="str">
            <v>BH.265.DB.01</v>
          </cell>
          <cell r="D343" t="str">
            <v>Des. Básico - Ciclonagem/ Flotação/ Amino, Amido e Soda</v>
          </cell>
          <cell r="E343" t="str">
            <v>10 dias</v>
          </cell>
          <cell r="F343">
            <v>38846.333333333336</v>
          </cell>
          <cell r="G343">
            <v>38940.333333333336</v>
          </cell>
          <cell r="H343" t="str">
            <v>NA</v>
          </cell>
          <cell r="I343">
            <v>38861.729166666664</v>
          </cell>
          <cell r="J343">
            <v>38957.729166666664</v>
          </cell>
          <cell r="K343" t="str">
            <v>NA</v>
          </cell>
          <cell r="L343">
            <v>0.35</v>
          </cell>
          <cell r="M343">
            <v>8</v>
          </cell>
          <cell r="N343">
            <v>0</v>
          </cell>
          <cell r="O343">
            <v>0</v>
          </cell>
          <cell r="P343">
            <v>0</v>
          </cell>
          <cell r="Q343" t="str">
            <v>14;39II;337</v>
          </cell>
          <cell r="R343">
            <v>349</v>
          </cell>
          <cell r="S343" t="str">
            <v>EQUIPE TUB</v>
          </cell>
          <cell r="T343">
            <v>38957</v>
          </cell>
        </row>
        <row r="344">
          <cell r="B344" t="str">
            <v>BH.265.MC.01</v>
          </cell>
          <cell r="D344" t="str">
            <v>Memória De Cálculo - Bombas</v>
          </cell>
          <cell r="E344" t="str">
            <v>14 dias</v>
          </cell>
          <cell r="F344">
            <v>38862.333333333336</v>
          </cell>
          <cell r="G344">
            <v>38875.333333333336</v>
          </cell>
          <cell r="H344">
            <v>38875.333333333336</v>
          </cell>
          <cell r="I344">
            <v>38869.729166666664</v>
          </cell>
          <cell r="J344">
            <v>38896.729166666664</v>
          </cell>
          <cell r="K344" t="str">
            <v>NA</v>
          </cell>
          <cell r="L344">
            <v>0.31</v>
          </cell>
          <cell r="M344">
            <v>7</v>
          </cell>
          <cell r="N344">
            <v>6.3</v>
          </cell>
          <cell r="O344">
            <v>90</v>
          </cell>
          <cell r="P344">
            <v>90</v>
          </cell>
          <cell r="Q344" t="str">
            <v>39II</v>
          </cell>
          <cell r="S344" t="str">
            <v>EQUIPE TUB</v>
          </cell>
          <cell r="T344">
            <v>38896</v>
          </cell>
        </row>
        <row r="345">
          <cell r="D345" t="str">
            <v>Estrutura Metálica</v>
          </cell>
          <cell r="E345" t="str">
            <v>6 dias</v>
          </cell>
          <cell r="F345">
            <v>38846.333333333336</v>
          </cell>
          <cell r="G345">
            <v>38937.333333333336</v>
          </cell>
          <cell r="H345">
            <v>38937.333333333336</v>
          </cell>
          <cell r="I345">
            <v>38859.375</v>
          </cell>
          <cell r="J345">
            <v>38946.729166666664</v>
          </cell>
          <cell r="K345" t="str">
            <v>NA</v>
          </cell>
          <cell r="L345">
            <v>0.3</v>
          </cell>
          <cell r="M345">
            <v>6.88</v>
          </cell>
          <cell r="N345">
            <v>0</v>
          </cell>
          <cell r="O345">
            <v>0</v>
          </cell>
          <cell r="P345">
            <v>0</v>
          </cell>
          <cell r="T345">
            <v>38946</v>
          </cell>
        </row>
        <row r="346">
          <cell r="B346" t="str">
            <v>BD.265.MC.01</v>
          </cell>
          <cell r="D346" t="str">
            <v>Memória De Cálculo</v>
          </cell>
          <cell r="E346" t="str">
            <v>6 dias</v>
          </cell>
          <cell r="F346">
            <v>38846.333333333336</v>
          </cell>
          <cell r="G346">
            <v>38937.333333333336</v>
          </cell>
          <cell r="H346">
            <v>38937.333333333336</v>
          </cell>
          <cell r="I346">
            <v>38856.375</v>
          </cell>
          <cell r="J346">
            <v>38946.729166666664</v>
          </cell>
          <cell r="K346" t="str">
            <v>NA</v>
          </cell>
          <cell r="L346">
            <v>0.3</v>
          </cell>
          <cell r="M346">
            <v>6.88</v>
          </cell>
          <cell r="N346">
            <v>0</v>
          </cell>
          <cell r="O346">
            <v>0</v>
          </cell>
          <cell r="P346">
            <v>0</v>
          </cell>
          <cell r="Q346">
            <v>337</v>
          </cell>
          <cell r="R346" t="str">
            <v>354II</v>
          </cell>
          <cell r="S346" t="str">
            <v>EQUIPE MET</v>
          </cell>
          <cell r="T346">
            <v>38946</v>
          </cell>
        </row>
        <row r="347">
          <cell r="D347" t="str">
            <v>Projeto Detalhado</v>
          </cell>
          <cell r="E347" t="str">
            <v>56 dias</v>
          </cell>
          <cell r="F347">
            <v>38881.333333333336</v>
          </cell>
          <cell r="G347">
            <v>38937.333333333336</v>
          </cell>
          <cell r="H347" t="str">
            <v>NA</v>
          </cell>
          <cell r="I347">
            <v>38958.729166666664</v>
          </cell>
          <cell r="J347">
            <v>39022.729166666664</v>
          </cell>
          <cell r="K347" t="str">
            <v>NA</v>
          </cell>
          <cell r="L347">
            <v>3.54</v>
          </cell>
          <cell r="M347">
            <v>81</v>
          </cell>
          <cell r="N347">
            <v>0</v>
          </cell>
          <cell r="O347">
            <v>0</v>
          </cell>
          <cell r="P347">
            <v>0</v>
          </cell>
          <cell r="T347">
            <v>39022</v>
          </cell>
        </row>
        <row r="348">
          <cell r="D348" t="str">
            <v>Mecânica</v>
          </cell>
          <cell r="E348" t="str">
            <v>6 dias</v>
          </cell>
          <cell r="F348">
            <v>38881.375</v>
          </cell>
          <cell r="G348">
            <v>38952.333333333336</v>
          </cell>
          <cell r="H348" t="str">
            <v>NA</v>
          </cell>
          <cell r="I348">
            <v>38922.729166666664</v>
          </cell>
          <cell r="J348">
            <v>38959.729166666664</v>
          </cell>
          <cell r="K348" t="str">
            <v>NA</v>
          </cell>
          <cell r="L348">
            <v>0.13</v>
          </cell>
          <cell r="M348">
            <v>3</v>
          </cell>
          <cell r="N348">
            <v>0</v>
          </cell>
          <cell r="O348">
            <v>0</v>
          </cell>
          <cell r="P348">
            <v>0</v>
          </cell>
          <cell r="T348">
            <v>38959</v>
          </cell>
        </row>
        <row r="349">
          <cell r="B349" t="str">
            <v>DB.265.DD.02</v>
          </cell>
          <cell r="D349" t="str">
            <v>Desenho De Detalhamento - Caldeiraria</v>
          </cell>
          <cell r="E349" t="str">
            <v>6 dias</v>
          </cell>
          <cell r="F349">
            <v>38881.333333333336</v>
          </cell>
          <cell r="G349">
            <v>38952.333333333336</v>
          </cell>
          <cell r="H349" t="str">
            <v>NA</v>
          </cell>
          <cell r="I349">
            <v>38922.729166666664</v>
          </cell>
          <cell r="J349">
            <v>38959.729166666664</v>
          </cell>
          <cell r="K349" t="str">
            <v>NA</v>
          </cell>
          <cell r="L349">
            <v>0.13</v>
          </cell>
          <cell r="M349">
            <v>3</v>
          </cell>
          <cell r="N349">
            <v>0</v>
          </cell>
          <cell r="O349">
            <v>0</v>
          </cell>
          <cell r="P349">
            <v>0</v>
          </cell>
          <cell r="Q349" t="str">
            <v>30TI+10 dias;337;338</v>
          </cell>
          <cell r="S349" t="str">
            <v>EQUIPE MEC</v>
          </cell>
          <cell r="T349">
            <v>38959</v>
          </cell>
        </row>
        <row r="350">
          <cell r="D350" t="str">
            <v>Tubulação</v>
          </cell>
          <cell r="E350" t="str">
            <v>40 dias</v>
          </cell>
          <cell r="F350">
            <v>38881.375</v>
          </cell>
          <cell r="G350">
            <v>38958.333333333336</v>
          </cell>
          <cell r="H350" t="str">
            <v>NA</v>
          </cell>
          <cell r="I350">
            <v>38953.604166666664</v>
          </cell>
          <cell r="J350">
            <v>39017.729166666664</v>
          </cell>
          <cell r="K350" t="str">
            <v>NA</v>
          </cell>
          <cell r="L350">
            <v>2.23</v>
          </cell>
          <cell r="M350">
            <v>51</v>
          </cell>
          <cell r="N350">
            <v>0</v>
          </cell>
          <cell r="O350">
            <v>0</v>
          </cell>
          <cell r="P350">
            <v>0</v>
          </cell>
          <cell r="T350">
            <v>39017</v>
          </cell>
        </row>
        <row r="351">
          <cell r="B351" t="str">
            <v>DH.265.DD.01</v>
          </cell>
          <cell r="D351" t="str">
            <v>Desenho De Detalhamento - Planta de Tubulação</v>
          </cell>
          <cell r="E351" t="str">
            <v>30 dias</v>
          </cell>
          <cell r="F351">
            <v>38881.375</v>
          </cell>
          <cell r="G351">
            <v>38958.333333333336</v>
          </cell>
          <cell r="H351" t="str">
            <v>NA</v>
          </cell>
          <cell r="I351">
            <v>38924.604166666664</v>
          </cell>
          <cell r="J351">
            <v>39001.729166666664</v>
          </cell>
          <cell r="K351" t="str">
            <v>NA</v>
          </cell>
          <cell r="L351">
            <v>1.88</v>
          </cell>
          <cell r="M351">
            <v>43</v>
          </cell>
          <cell r="N351">
            <v>0</v>
          </cell>
          <cell r="O351">
            <v>0</v>
          </cell>
          <cell r="P351">
            <v>0</v>
          </cell>
          <cell r="Q351" t="str">
            <v>39II;341</v>
          </cell>
          <cell r="R351" t="str">
            <v>350;357</v>
          </cell>
          <cell r="S351" t="str">
            <v>EQUIPE TUB</v>
          </cell>
          <cell r="T351">
            <v>39001</v>
          </cell>
        </row>
        <row r="352">
          <cell r="B352" t="str">
            <v>DH.265.IS.01</v>
          </cell>
          <cell r="D352" t="str">
            <v>Isométrico</v>
          </cell>
          <cell r="E352" t="str">
            <v>10 dias</v>
          </cell>
          <cell r="F352">
            <v>38924.604166666664</v>
          </cell>
          <cell r="G352">
            <v>39006.333333333336</v>
          </cell>
          <cell r="H352" t="str">
            <v>NA</v>
          </cell>
          <cell r="I352">
            <v>38947.604166666664</v>
          </cell>
          <cell r="J352">
            <v>39017.729166666664</v>
          </cell>
          <cell r="K352" t="str">
            <v>NA</v>
          </cell>
          <cell r="L352">
            <v>0.35</v>
          </cell>
          <cell r="M352">
            <v>8</v>
          </cell>
          <cell r="N352">
            <v>0</v>
          </cell>
          <cell r="O352">
            <v>0</v>
          </cell>
          <cell r="P352">
            <v>0</v>
          </cell>
          <cell r="Q352">
            <v>349</v>
          </cell>
          <cell r="S352" t="str">
            <v>EQUIPE TUB</v>
          </cell>
          <cell r="T352">
            <v>39017</v>
          </cell>
        </row>
        <row r="353">
          <cell r="D353" t="str">
            <v>Civil</v>
          </cell>
          <cell r="E353" t="str">
            <v>21 dias</v>
          </cell>
          <cell r="F353">
            <v>38922.333333333336</v>
          </cell>
          <cell r="G353">
            <v>38937.333333333336</v>
          </cell>
          <cell r="H353" t="str">
            <v>NA</v>
          </cell>
          <cell r="I353">
            <v>38954.729166666664</v>
          </cell>
          <cell r="J353">
            <v>38971.729166666664</v>
          </cell>
          <cell r="K353" t="str">
            <v>NA</v>
          </cell>
          <cell r="L353">
            <v>0.48</v>
          </cell>
          <cell r="M353">
            <v>11</v>
          </cell>
          <cell r="N353">
            <v>0</v>
          </cell>
          <cell r="O353">
            <v>0</v>
          </cell>
          <cell r="P353">
            <v>0</v>
          </cell>
          <cell r="T353">
            <v>38971</v>
          </cell>
        </row>
        <row r="354">
          <cell r="D354" t="str">
            <v>Desenho De Detalhamento</v>
          </cell>
          <cell r="E354" t="str">
            <v>21 dias</v>
          </cell>
          <cell r="F354">
            <v>38922.333333333336</v>
          </cell>
          <cell r="G354">
            <v>38937.333333333336</v>
          </cell>
          <cell r="H354" t="str">
            <v>NA</v>
          </cell>
          <cell r="I354">
            <v>38954.729166666664</v>
          </cell>
          <cell r="J354">
            <v>38971.729166666664</v>
          </cell>
          <cell r="K354" t="str">
            <v>NA</v>
          </cell>
          <cell r="L354">
            <v>0.48</v>
          </cell>
          <cell r="M354">
            <v>11</v>
          </cell>
          <cell r="N354">
            <v>0</v>
          </cell>
          <cell r="O354">
            <v>0</v>
          </cell>
          <cell r="P354">
            <v>0</v>
          </cell>
          <cell r="T354">
            <v>38971</v>
          </cell>
        </row>
        <row r="355">
          <cell r="B355" t="str">
            <v>DC.265.DD.01</v>
          </cell>
          <cell r="D355" t="str">
            <v>Casa De Floculantes - Fundação</v>
          </cell>
          <cell r="E355" t="str">
            <v>6 dias</v>
          </cell>
          <cell r="F355">
            <v>38931.333333333336</v>
          </cell>
          <cell r="G355">
            <v>38953.333333333336</v>
          </cell>
          <cell r="H355" t="str">
            <v>NA</v>
          </cell>
          <cell r="I355">
            <v>38945.729166666664</v>
          </cell>
          <cell r="J355">
            <v>38960.729166666664</v>
          </cell>
          <cell r="K355" t="str">
            <v>NA</v>
          </cell>
          <cell r="L355">
            <v>0.13</v>
          </cell>
          <cell r="M355">
            <v>3</v>
          </cell>
          <cell r="N355">
            <v>0</v>
          </cell>
          <cell r="O355">
            <v>0</v>
          </cell>
          <cell r="P355">
            <v>0</v>
          </cell>
          <cell r="Q355">
            <v>354</v>
          </cell>
          <cell r="R355" t="str">
            <v>355;360</v>
          </cell>
          <cell r="S355" t="str">
            <v>EQUIPE CIV</v>
          </cell>
          <cell r="T355">
            <v>38960</v>
          </cell>
        </row>
        <row r="356">
          <cell r="B356" t="str">
            <v>DC.265.DD.02</v>
          </cell>
          <cell r="D356" t="str">
            <v>Planta De Reagentes - Fundação e Inseridos</v>
          </cell>
          <cell r="E356" t="str">
            <v>10 dias</v>
          </cell>
          <cell r="F356">
            <v>38922.333333333336</v>
          </cell>
          <cell r="G356">
            <v>38937.333333333336</v>
          </cell>
          <cell r="H356" t="str">
            <v>NA</v>
          </cell>
          <cell r="I356">
            <v>38930.729166666664</v>
          </cell>
          <cell r="J356">
            <v>38952.729166666664</v>
          </cell>
          <cell r="K356" t="str">
            <v>NA</v>
          </cell>
          <cell r="L356">
            <v>0.31</v>
          </cell>
          <cell r="M356">
            <v>7</v>
          </cell>
          <cell r="N356">
            <v>0</v>
          </cell>
          <cell r="O356">
            <v>0</v>
          </cell>
          <cell r="P356">
            <v>0</v>
          </cell>
          <cell r="Q356" t="str">
            <v>337;344II</v>
          </cell>
          <cell r="R356">
            <v>353</v>
          </cell>
          <cell r="S356" t="str">
            <v>EQUIPE CIV</v>
          </cell>
          <cell r="T356">
            <v>38952</v>
          </cell>
        </row>
        <row r="357">
          <cell r="B357" t="str">
            <v>DC.265.DD.03</v>
          </cell>
          <cell r="D357" t="str">
            <v>Ciclone e Flotação - Fundação</v>
          </cell>
          <cell r="E357" t="str">
            <v>5 dias</v>
          </cell>
          <cell r="F357">
            <v>38946.333333333336</v>
          </cell>
          <cell r="G357">
            <v>38961.333333333336</v>
          </cell>
          <cell r="H357" t="str">
            <v>NA</v>
          </cell>
          <cell r="I357">
            <v>38954.729166666664</v>
          </cell>
          <cell r="J357">
            <v>38971.729166666664</v>
          </cell>
          <cell r="K357" t="str">
            <v>NA</v>
          </cell>
          <cell r="L357">
            <v>0.04</v>
          </cell>
          <cell r="M357">
            <v>1</v>
          </cell>
          <cell r="N357">
            <v>0</v>
          </cell>
          <cell r="O357">
            <v>0</v>
          </cell>
          <cell r="P357">
            <v>0</v>
          </cell>
          <cell r="Q357">
            <v>353</v>
          </cell>
          <cell r="S357" t="str">
            <v>EQUIPE CIV</v>
          </cell>
          <cell r="T357">
            <v>38971</v>
          </cell>
        </row>
        <row r="358">
          <cell r="D358" t="str">
            <v>Estrutura Metálica</v>
          </cell>
          <cell r="E358" t="str">
            <v>13 dias</v>
          </cell>
          <cell r="F358">
            <v>38922.333333333336</v>
          </cell>
          <cell r="G358">
            <v>39006.333333333336</v>
          </cell>
          <cell r="H358" t="str">
            <v>NA</v>
          </cell>
          <cell r="I358">
            <v>38947.729166666664</v>
          </cell>
          <cell r="J358">
            <v>39022.729166666664</v>
          </cell>
          <cell r="K358" t="str">
            <v>NA</v>
          </cell>
          <cell r="L358">
            <v>0.48</v>
          </cell>
          <cell r="M358">
            <v>11</v>
          </cell>
          <cell r="N358">
            <v>0</v>
          </cell>
          <cell r="O358">
            <v>0</v>
          </cell>
          <cell r="P358">
            <v>0</v>
          </cell>
          <cell r="T358">
            <v>39022</v>
          </cell>
        </row>
        <row r="359">
          <cell r="B359" t="str">
            <v>DD.265.DP.01</v>
          </cell>
          <cell r="D359" t="str">
            <v>Desenho De Projeto</v>
          </cell>
          <cell r="E359" t="str">
            <v>13 dias</v>
          </cell>
          <cell r="F359">
            <v>38922.333333333336</v>
          </cell>
          <cell r="G359">
            <v>39006.333333333336</v>
          </cell>
          <cell r="H359" t="str">
            <v>NA</v>
          </cell>
          <cell r="I359">
            <v>38947.729166666664</v>
          </cell>
          <cell r="J359">
            <v>39022.729166666664</v>
          </cell>
          <cell r="K359" t="str">
            <v>NA</v>
          </cell>
          <cell r="L359">
            <v>0.48</v>
          </cell>
          <cell r="M359">
            <v>11</v>
          </cell>
          <cell r="N359">
            <v>0</v>
          </cell>
          <cell r="O359">
            <v>0</v>
          </cell>
          <cell r="P359">
            <v>0</v>
          </cell>
          <cell r="Q359">
            <v>349</v>
          </cell>
          <cell r="S359" t="str">
            <v>EQUIPE MET</v>
          </cell>
          <cell r="T359">
            <v>39022</v>
          </cell>
        </row>
        <row r="360">
          <cell r="D360" t="str">
            <v>Elétrica</v>
          </cell>
          <cell r="E360" t="str">
            <v>14 dias</v>
          </cell>
          <cell r="F360">
            <v>38922.333333333336</v>
          </cell>
          <cell r="G360">
            <v>38961.333333333336</v>
          </cell>
          <cell r="H360" t="str">
            <v>NA</v>
          </cell>
          <cell r="I360">
            <v>38958.729166666664</v>
          </cell>
          <cell r="J360">
            <v>38982.729166666664</v>
          </cell>
          <cell r="K360" t="str">
            <v>NA</v>
          </cell>
          <cell r="L360">
            <v>0.22</v>
          </cell>
          <cell r="M360">
            <v>5</v>
          </cell>
          <cell r="N360">
            <v>0</v>
          </cell>
          <cell r="O360">
            <v>0</v>
          </cell>
          <cell r="P360">
            <v>0</v>
          </cell>
          <cell r="T360">
            <v>38982</v>
          </cell>
        </row>
        <row r="361">
          <cell r="D361" t="str">
            <v>Desenho De Detalhamento</v>
          </cell>
          <cell r="E361" t="str">
            <v>14 dias</v>
          </cell>
          <cell r="F361">
            <v>38922.333333333336</v>
          </cell>
          <cell r="G361">
            <v>38961.333333333336</v>
          </cell>
          <cell r="H361" t="str">
            <v>NA</v>
          </cell>
          <cell r="I361">
            <v>38958.729166666664</v>
          </cell>
          <cell r="J361">
            <v>38982.729166666664</v>
          </cell>
          <cell r="K361" t="str">
            <v>NA</v>
          </cell>
          <cell r="L361">
            <v>0.22</v>
          </cell>
          <cell r="M361">
            <v>5</v>
          </cell>
          <cell r="N361">
            <v>0</v>
          </cell>
          <cell r="O361">
            <v>0</v>
          </cell>
          <cell r="P361">
            <v>0</v>
          </cell>
          <cell r="T361">
            <v>38982</v>
          </cell>
        </row>
        <row r="362">
          <cell r="B362" t="str">
            <v>DE.265.DD.01</v>
          </cell>
          <cell r="D362" t="str">
            <v>Disposição De Força, Controle e Aterramento</v>
          </cell>
          <cell r="E362" t="str">
            <v>6 dias</v>
          </cell>
          <cell r="F362">
            <v>38922.333333333336</v>
          </cell>
          <cell r="G362">
            <v>38961.333333333336</v>
          </cell>
          <cell r="H362" t="str">
            <v>NA</v>
          </cell>
          <cell r="I362">
            <v>38938.729166666664</v>
          </cell>
          <cell r="J362">
            <v>38972.729166666664</v>
          </cell>
          <cell r="K362" t="str">
            <v>NA</v>
          </cell>
          <cell r="L362">
            <v>0.09</v>
          </cell>
          <cell r="M362">
            <v>2</v>
          </cell>
          <cell r="N362">
            <v>0</v>
          </cell>
          <cell r="O362">
            <v>0</v>
          </cell>
          <cell r="P362">
            <v>0</v>
          </cell>
          <cell r="Q362">
            <v>353</v>
          </cell>
          <cell r="R362">
            <v>361</v>
          </cell>
          <cell r="S362" t="str">
            <v>EQUIPE ELE</v>
          </cell>
          <cell r="T362">
            <v>38972</v>
          </cell>
        </row>
        <row r="363">
          <cell r="B363" t="str">
            <v>DE.265.DD.02</v>
          </cell>
          <cell r="D363" t="str">
            <v>Iluminação</v>
          </cell>
          <cell r="E363" t="str">
            <v>8 dias</v>
          </cell>
          <cell r="F363">
            <v>38939.333333333336</v>
          </cell>
          <cell r="G363">
            <v>38973.333333333336</v>
          </cell>
          <cell r="H363" t="str">
            <v>NA</v>
          </cell>
          <cell r="I363">
            <v>38958.729166666664</v>
          </cell>
          <cell r="J363">
            <v>38982.729166666664</v>
          </cell>
          <cell r="K363" t="str">
            <v>NA</v>
          </cell>
          <cell r="L363">
            <v>0.13</v>
          </cell>
          <cell r="M363">
            <v>3</v>
          </cell>
          <cell r="N363">
            <v>0</v>
          </cell>
          <cell r="O363">
            <v>0</v>
          </cell>
          <cell r="P363">
            <v>0</v>
          </cell>
          <cell r="Q363">
            <v>360</v>
          </cell>
          <cell r="S363" t="str">
            <v>EQUIPE ELE</v>
          </cell>
          <cell r="T363">
            <v>38982</v>
          </cell>
        </row>
        <row r="364">
          <cell r="B364" t="str">
            <v>1.1.12</v>
          </cell>
          <cell r="C364" t="str">
            <v>270A</v>
          </cell>
          <cell r="D364" t="str">
            <v>Espessamento de Concentrados (1B)</v>
          </cell>
          <cell r="E364" t="str">
            <v>71 dias</v>
          </cell>
          <cell r="F364">
            <v>38866.375</v>
          </cell>
          <cell r="G364">
            <v>38881.333333333336</v>
          </cell>
          <cell r="H364">
            <v>38881.333333333336</v>
          </cell>
          <cell r="I364">
            <v>38932.729166666664</v>
          </cell>
          <cell r="J364">
            <v>38987.729166666664</v>
          </cell>
          <cell r="K364" t="str">
            <v>NA</v>
          </cell>
          <cell r="L364">
            <v>0.99</v>
          </cell>
          <cell r="M364">
            <v>22.75</v>
          </cell>
          <cell r="N364">
            <v>7.5</v>
          </cell>
          <cell r="O364">
            <v>32.97</v>
          </cell>
          <cell r="P364">
            <v>32.97</v>
          </cell>
          <cell r="T364">
            <v>38987</v>
          </cell>
        </row>
        <row r="365">
          <cell r="D365" t="str">
            <v>Projeto Básico</v>
          </cell>
          <cell r="E365" t="str">
            <v>43 dias</v>
          </cell>
          <cell r="F365">
            <v>38866.333333333336</v>
          </cell>
          <cell r="G365">
            <v>38881.333333333336</v>
          </cell>
          <cell r="H365">
            <v>38881.333333333336</v>
          </cell>
          <cell r="I365">
            <v>38894.729166666664</v>
          </cell>
          <cell r="J365">
            <v>38945.729166666664</v>
          </cell>
          <cell r="K365" t="str">
            <v>NA</v>
          </cell>
          <cell r="L365">
            <v>0.56000000000000005</v>
          </cell>
          <cell r="M365">
            <v>12.75</v>
          </cell>
          <cell r="N365">
            <v>7.5</v>
          </cell>
          <cell r="O365">
            <v>58.82</v>
          </cell>
          <cell r="P365">
            <v>58.82</v>
          </cell>
          <cell r="T365">
            <v>38945</v>
          </cell>
        </row>
        <row r="366">
          <cell r="D366" t="str">
            <v>Processo</v>
          </cell>
          <cell r="E366" t="str">
            <v>3 dias</v>
          </cell>
          <cell r="F366">
            <v>38866.333333333336</v>
          </cell>
          <cell r="G366">
            <v>38924.333333333336</v>
          </cell>
          <cell r="H366">
            <v>38924.333333333336</v>
          </cell>
          <cell r="I366">
            <v>38868.729166666664</v>
          </cell>
          <cell r="J366">
            <v>38926.729166666664</v>
          </cell>
          <cell r="K366" t="str">
            <v>NA</v>
          </cell>
          <cell r="L366">
            <v>0.16</v>
          </cell>
          <cell r="M366">
            <v>3.75</v>
          </cell>
          <cell r="N366">
            <v>3</v>
          </cell>
          <cell r="O366">
            <v>80</v>
          </cell>
          <cell r="P366">
            <v>80</v>
          </cell>
          <cell r="T366">
            <v>38926</v>
          </cell>
        </row>
        <row r="367">
          <cell r="B367" t="str">
            <v>BP.270.FD.01</v>
          </cell>
          <cell r="D367" t="str">
            <v>Folha De Dados - Espessador/ Agitador</v>
          </cell>
          <cell r="E367" t="str">
            <v>3 dias</v>
          </cell>
          <cell r="F367">
            <v>38866.333333333336</v>
          </cell>
          <cell r="G367">
            <v>38924.333333333336</v>
          </cell>
          <cell r="H367">
            <v>38924.333333333336</v>
          </cell>
          <cell r="I367">
            <v>38868.729166666664</v>
          </cell>
          <cell r="J367">
            <v>38926.729166666664</v>
          </cell>
          <cell r="K367" t="str">
            <v>NA</v>
          </cell>
          <cell r="L367">
            <v>0.16</v>
          </cell>
          <cell r="M367">
            <v>3.75</v>
          </cell>
          <cell r="N367">
            <v>3</v>
          </cell>
          <cell r="O367">
            <v>80</v>
          </cell>
          <cell r="P367">
            <v>80</v>
          </cell>
          <cell r="Q367" t="str">
            <v>88II</v>
          </cell>
          <cell r="S367" t="str">
            <v>EQUIPE PRO</v>
          </cell>
          <cell r="T367">
            <v>38926</v>
          </cell>
        </row>
        <row r="368">
          <cell r="D368" t="str">
            <v>Mecânica</v>
          </cell>
          <cell r="E368" t="str">
            <v>11 dias</v>
          </cell>
          <cell r="F368">
            <v>38867.333333333336</v>
          </cell>
          <cell r="G368">
            <v>38926.333333333336</v>
          </cell>
          <cell r="H368" t="str">
            <v>NA</v>
          </cell>
          <cell r="I368">
            <v>38882.729166666664</v>
          </cell>
          <cell r="J368">
            <v>38940.729166666664</v>
          </cell>
          <cell r="K368" t="str">
            <v>NA</v>
          </cell>
          <cell r="L368">
            <v>0.09</v>
          </cell>
          <cell r="M368">
            <v>2</v>
          </cell>
          <cell r="N368">
            <v>0</v>
          </cell>
          <cell r="O368">
            <v>0</v>
          </cell>
          <cell r="P368">
            <v>0</v>
          </cell>
          <cell r="T368">
            <v>38940</v>
          </cell>
        </row>
        <row r="369">
          <cell r="B369" t="str">
            <v>BB.270.DB.01</v>
          </cell>
          <cell r="D369" t="str">
            <v>Desenho Básico - Planta e Cortes</v>
          </cell>
          <cell r="E369" t="str">
            <v>6 dias</v>
          </cell>
          <cell r="F369">
            <v>38867.333333333336</v>
          </cell>
          <cell r="G369">
            <v>38926.333333333336</v>
          </cell>
          <cell r="H369" t="str">
            <v>NA</v>
          </cell>
          <cell r="I369">
            <v>38874.729166666664</v>
          </cell>
          <cell r="J369">
            <v>38933.729166666664</v>
          </cell>
          <cell r="K369" t="str">
            <v>NA</v>
          </cell>
          <cell r="L369">
            <v>0.09</v>
          </cell>
          <cell r="M369">
            <v>2</v>
          </cell>
          <cell r="N369">
            <v>0</v>
          </cell>
          <cell r="O369">
            <v>0</v>
          </cell>
          <cell r="P369">
            <v>0</v>
          </cell>
          <cell r="Q369">
            <v>90</v>
          </cell>
          <cell r="R369" t="str">
            <v>368;370;374</v>
          </cell>
          <cell r="S369" t="str">
            <v>EQUIPE MEC</v>
          </cell>
          <cell r="T369">
            <v>38933</v>
          </cell>
        </row>
        <row r="370">
          <cell r="D370" t="str">
            <v>APROVAÇÃO EBX</v>
          </cell>
          <cell r="E370" t="str">
            <v>5 dias</v>
          </cell>
          <cell r="F370">
            <v>38875.333333333336</v>
          </cell>
          <cell r="G370">
            <v>38936.333333333336</v>
          </cell>
          <cell r="H370" t="str">
            <v>NA</v>
          </cell>
          <cell r="I370">
            <v>38882.729166666664</v>
          </cell>
          <cell r="J370">
            <v>38940.729166666664</v>
          </cell>
          <cell r="K370" t="str">
            <v>NA</v>
          </cell>
          <cell r="L370">
            <v>0</v>
          </cell>
          <cell r="M370">
            <v>0</v>
          </cell>
          <cell r="N370">
            <v>0</v>
          </cell>
          <cell r="O370">
            <v>0</v>
          </cell>
          <cell r="P370" t="str">
            <v>#ERRO</v>
          </cell>
          <cell r="Q370">
            <v>367</v>
          </cell>
          <cell r="T370">
            <v>38940</v>
          </cell>
        </row>
        <row r="371">
          <cell r="D371" t="str">
            <v>Tubulação</v>
          </cell>
          <cell r="E371" t="str">
            <v>43 dias</v>
          </cell>
          <cell r="F371">
            <v>38875.333333333336</v>
          </cell>
          <cell r="G371">
            <v>38881.333333333336</v>
          </cell>
          <cell r="H371">
            <v>38881.333333333336</v>
          </cell>
          <cell r="I371">
            <v>38894.729166666664</v>
          </cell>
          <cell r="J371">
            <v>38945.729166666664</v>
          </cell>
          <cell r="K371" t="str">
            <v>NA</v>
          </cell>
          <cell r="L371">
            <v>0.31</v>
          </cell>
          <cell r="M371">
            <v>7</v>
          </cell>
          <cell r="N371">
            <v>4.5</v>
          </cell>
          <cell r="O371">
            <v>64.290000000000006</v>
          </cell>
          <cell r="P371">
            <v>64.290000000000006</v>
          </cell>
          <cell r="T371">
            <v>38945</v>
          </cell>
        </row>
        <row r="372">
          <cell r="B372" t="str">
            <v>BH.270.DB.01</v>
          </cell>
          <cell r="D372" t="str">
            <v>Desenho Básico - Planta/ Cortes</v>
          </cell>
          <cell r="E372" t="str">
            <v>6 dias</v>
          </cell>
          <cell r="F372">
            <v>38875.333333333336</v>
          </cell>
          <cell r="G372">
            <v>38936.333333333336</v>
          </cell>
          <cell r="H372" t="str">
            <v>NA</v>
          </cell>
          <cell r="I372">
            <v>38886.729166666664</v>
          </cell>
          <cell r="J372">
            <v>38945.729166666664</v>
          </cell>
          <cell r="K372" t="str">
            <v>NA</v>
          </cell>
          <cell r="L372">
            <v>0.09</v>
          </cell>
          <cell r="M372">
            <v>2</v>
          </cell>
          <cell r="N372">
            <v>0</v>
          </cell>
          <cell r="O372">
            <v>0</v>
          </cell>
          <cell r="P372">
            <v>0</v>
          </cell>
          <cell r="Q372" t="str">
            <v>39II;367</v>
          </cell>
          <cell r="S372" t="str">
            <v>EQUIPE TUB</v>
          </cell>
          <cell r="T372">
            <v>38945</v>
          </cell>
        </row>
        <row r="373">
          <cell r="B373" t="str">
            <v>BH.270.MC.01</v>
          </cell>
          <cell r="D373" t="str">
            <v>Memória De Cálculo - Bombas</v>
          </cell>
          <cell r="E373" t="str">
            <v>10 dias</v>
          </cell>
          <cell r="F373">
            <v>38887.333333333336</v>
          </cell>
          <cell r="G373">
            <v>38881.333333333336</v>
          </cell>
          <cell r="H373">
            <v>38881.333333333336</v>
          </cell>
          <cell r="I373">
            <v>38894.729166666664</v>
          </cell>
          <cell r="J373">
            <v>38896.729166666664</v>
          </cell>
          <cell r="K373" t="str">
            <v>NA</v>
          </cell>
          <cell r="L373">
            <v>0.22</v>
          </cell>
          <cell r="M373">
            <v>5</v>
          </cell>
          <cell r="N373">
            <v>4.5</v>
          </cell>
          <cell r="O373">
            <v>90</v>
          </cell>
          <cell r="P373">
            <v>90</v>
          </cell>
          <cell r="Q373" t="str">
            <v>39II</v>
          </cell>
          <cell r="S373" t="str">
            <v>EQUIPE TUB</v>
          </cell>
          <cell r="T373">
            <v>38896</v>
          </cell>
        </row>
        <row r="374">
          <cell r="D374" t="str">
            <v>Projeto Detalhado</v>
          </cell>
          <cell r="E374" t="str">
            <v>22 dias</v>
          </cell>
          <cell r="F374">
            <v>38905.333333333336</v>
          </cell>
          <cell r="G374">
            <v>38954.333333333336</v>
          </cell>
          <cell r="H374" t="str">
            <v>NA</v>
          </cell>
          <cell r="I374">
            <v>38932.729166666664</v>
          </cell>
          <cell r="J374">
            <v>38987.729166666664</v>
          </cell>
          <cell r="K374" t="str">
            <v>NA</v>
          </cell>
          <cell r="L374">
            <v>0.44</v>
          </cell>
          <cell r="M374">
            <v>10</v>
          </cell>
          <cell r="N374">
            <v>0</v>
          </cell>
          <cell r="O374">
            <v>0</v>
          </cell>
          <cell r="P374">
            <v>0</v>
          </cell>
          <cell r="T374">
            <v>38987</v>
          </cell>
        </row>
        <row r="375">
          <cell r="D375" t="str">
            <v>Civil</v>
          </cell>
          <cell r="E375" t="str">
            <v>8 dias</v>
          </cell>
          <cell r="F375">
            <v>38905.333333333336</v>
          </cell>
          <cell r="G375">
            <v>38954.333333333336</v>
          </cell>
          <cell r="H375" t="str">
            <v>NA</v>
          </cell>
          <cell r="I375">
            <v>38915.729166666664</v>
          </cell>
          <cell r="J375">
            <v>38965.729166666664</v>
          </cell>
          <cell r="K375" t="str">
            <v>NA</v>
          </cell>
          <cell r="L375">
            <v>0.22</v>
          </cell>
          <cell r="M375">
            <v>5</v>
          </cell>
          <cell r="N375">
            <v>0</v>
          </cell>
          <cell r="O375">
            <v>0</v>
          </cell>
          <cell r="P375">
            <v>0</v>
          </cell>
          <cell r="T375">
            <v>38965</v>
          </cell>
        </row>
        <row r="376">
          <cell r="B376" t="str">
            <v>DC.270.DD.01</v>
          </cell>
          <cell r="D376" t="str">
            <v>Desenho De Detalhamento - Forma e Armação</v>
          </cell>
          <cell r="E376" t="str">
            <v>8 dias</v>
          </cell>
          <cell r="F376">
            <v>38905.333333333336</v>
          </cell>
          <cell r="G376">
            <v>38954.333333333336</v>
          </cell>
          <cell r="H376" t="str">
            <v>NA</v>
          </cell>
          <cell r="I376">
            <v>38915.729166666664</v>
          </cell>
          <cell r="J376">
            <v>38965.729166666664</v>
          </cell>
          <cell r="K376" t="str">
            <v>NA</v>
          </cell>
          <cell r="L376">
            <v>0.22</v>
          </cell>
          <cell r="M376">
            <v>5</v>
          </cell>
          <cell r="N376">
            <v>0</v>
          </cell>
          <cell r="O376">
            <v>0</v>
          </cell>
          <cell r="P376">
            <v>0</v>
          </cell>
          <cell r="Q376" t="str">
            <v>318TT;367</v>
          </cell>
          <cell r="R376">
            <v>377</v>
          </cell>
          <cell r="S376" t="str">
            <v>EQUIPE CIV</v>
          </cell>
          <cell r="T376">
            <v>38965</v>
          </cell>
        </row>
        <row r="377">
          <cell r="D377" t="str">
            <v>Elétrica</v>
          </cell>
          <cell r="E377" t="str">
            <v>14 dias</v>
          </cell>
          <cell r="F377">
            <v>38919.333333333336</v>
          </cell>
          <cell r="G377">
            <v>38966.333333333336</v>
          </cell>
          <cell r="H377" t="str">
            <v>NA</v>
          </cell>
          <cell r="I377">
            <v>38932.729166666664</v>
          </cell>
          <cell r="J377">
            <v>38987.729166666664</v>
          </cell>
          <cell r="K377" t="str">
            <v>NA</v>
          </cell>
          <cell r="L377">
            <v>0.22</v>
          </cell>
          <cell r="M377">
            <v>5</v>
          </cell>
          <cell r="N377">
            <v>0</v>
          </cell>
          <cell r="O377">
            <v>0</v>
          </cell>
          <cell r="P377">
            <v>0</v>
          </cell>
          <cell r="T377">
            <v>38987</v>
          </cell>
        </row>
        <row r="378">
          <cell r="D378" t="str">
            <v>Desenho De Detalhamento</v>
          </cell>
          <cell r="E378" t="str">
            <v>14 dias</v>
          </cell>
          <cell r="F378">
            <v>38919.333333333336</v>
          </cell>
          <cell r="G378">
            <v>38966.333333333336</v>
          </cell>
          <cell r="H378" t="str">
            <v>NA</v>
          </cell>
          <cell r="I378">
            <v>38932.729166666664</v>
          </cell>
          <cell r="J378">
            <v>38987.729166666664</v>
          </cell>
          <cell r="K378" t="str">
            <v>NA</v>
          </cell>
          <cell r="L378">
            <v>0.22</v>
          </cell>
          <cell r="M378">
            <v>5</v>
          </cell>
          <cell r="N378">
            <v>0</v>
          </cell>
          <cell r="O378">
            <v>0</v>
          </cell>
          <cell r="P378">
            <v>0</v>
          </cell>
          <cell r="T378">
            <v>38987</v>
          </cell>
        </row>
        <row r="379">
          <cell r="B379" t="str">
            <v>DE.270.DD.01</v>
          </cell>
          <cell r="D379" t="str">
            <v>Disposição De Força, Controle e Aterramento</v>
          </cell>
          <cell r="E379" t="str">
            <v>8 dias</v>
          </cell>
          <cell r="F379">
            <v>38919.333333333336</v>
          </cell>
          <cell r="G379">
            <v>38966.333333333336</v>
          </cell>
          <cell r="H379" t="str">
            <v>NA</v>
          </cell>
          <cell r="I379">
            <v>38932.729166666664</v>
          </cell>
          <cell r="J379">
            <v>38979.729166666664</v>
          </cell>
          <cell r="K379" t="str">
            <v>NA</v>
          </cell>
          <cell r="L379">
            <v>0.13</v>
          </cell>
          <cell r="M379">
            <v>3</v>
          </cell>
          <cell r="N379">
            <v>0</v>
          </cell>
          <cell r="O379">
            <v>0</v>
          </cell>
          <cell r="P379">
            <v>0</v>
          </cell>
          <cell r="Q379">
            <v>374</v>
          </cell>
          <cell r="R379">
            <v>378</v>
          </cell>
          <cell r="S379" t="str">
            <v>EQUIPE ELE</v>
          </cell>
          <cell r="T379">
            <v>38979</v>
          </cell>
        </row>
        <row r="380">
          <cell r="B380" t="str">
            <v>DE.270.DD.02</v>
          </cell>
          <cell r="D380" t="str">
            <v>Iluminação</v>
          </cell>
          <cell r="E380" t="str">
            <v>6 dias</v>
          </cell>
          <cell r="F380">
            <v>38919.333333333336</v>
          </cell>
          <cell r="G380">
            <v>38980.333333333336</v>
          </cell>
          <cell r="H380" t="str">
            <v>NA</v>
          </cell>
          <cell r="I380">
            <v>38931.729166666664</v>
          </cell>
          <cell r="J380">
            <v>38987.729166666664</v>
          </cell>
          <cell r="K380" t="str">
            <v>NA</v>
          </cell>
          <cell r="L380">
            <v>0.09</v>
          </cell>
          <cell r="M380">
            <v>2</v>
          </cell>
          <cell r="N380">
            <v>0</v>
          </cell>
          <cell r="O380">
            <v>0</v>
          </cell>
          <cell r="P380">
            <v>0</v>
          </cell>
          <cell r="Q380">
            <v>377</v>
          </cell>
          <cell r="S380" t="str">
            <v>EQUIPE ELE</v>
          </cell>
          <cell r="T380">
            <v>38987</v>
          </cell>
        </row>
        <row r="381">
          <cell r="B381" t="str">
            <v>1.1.13</v>
          </cell>
          <cell r="C381" t="str">
            <v>275A</v>
          </cell>
          <cell r="D381" t="str">
            <v>Planta de Reagentes (2B)</v>
          </cell>
          <cell r="E381" t="str">
            <v>74 dias</v>
          </cell>
          <cell r="F381">
            <v>38814.375</v>
          </cell>
          <cell r="G381">
            <v>38824.333333333336</v>
          </cell>
          <cell r="H381">
            <v>38824.333333333336</v>
          </cell>
          <cell r="I381">
            <v>38833.375</v>
          </cell>
          <cell r="J381">
            <v>38931.729166666664</v>
          </cell>
          <cell r="K381" t="str">
            <v>NA</v>
          </cell>
          <cell r="L381">
            <v>1.26</v>
          </cell>
          <cell r="M381">
            <v>28.88</v>
          </cell>
          <cell r="N381">
            <v>25.99</v>
          </cell>
          <cell r="O381">
            <v>90</v>
          </cell>
          <cell r="P381">
            <v>90</v>
          </cell>
          <cell r="T381">
            <v>38931</v>
          </cell>
        </row>
        <row r="382">
          <cell r="D382" t="str">
            <v>Projeto Básico</v>
          </cell>
          <cell r="E382" t="str">
            <v>74 dias</v>
          </cell>
          <cell r="F382">
            <v>38814.333333333336</v>
          </cell>
          <cell r="G382">
            <v>38824.333333333336</v>
          </cell>
          <cell r="H382">
            <v>38824.333333333336</v>
          </cell>
          <cell r="I382">
            <v>38833.729166666664</v>
          </cell>
          <cell r="J382">
            <v>38931.729166666664</v>
          </cell>
          <cell r="K382" t="str">
            <v>NA</v>
          </cell>
          <cell r="L382">
            <v>1.26</v>
          </cell>
          <cell r="M382">
            <v>28.88</v>
          </cell>
          <cell r="N382">
            <v>25.99</v>
          </cell>
          <cell r="O382">
            <v>90</v>
          </cell>
          <cell r="P382">
            <v>90</v>
          </cell>
          <cell r="T382">
            <v>38931</v>
          </cell>
        </row>
        <row r="383">
          <cell r="D383" t="str">
            <v>Processo</v>
          </cell>
          <cell r="E383" t="str">
            <v>10 dias</v>
          </cell>
          <cell r="F383">
            <v>38814.333333333336</v>
          </cell>
          <cell r="G383">
            <v>38824.333333333336</v>
          </cell>
          <cell r="H383">
            <v>38824.333333333336</v>
          </cell>
          <cell r="I383">
            <v>38833.729166666664</v>
          </cell>
          <cell r="J383">
            <v>38839.729166666664</v>
          </cell>
          <cell r="K383" t="str">
            <v>NA</v>
          </cell>
          <cell r="L383">
            <v>0.11</v>
          </cell>
          <cell r="M383">
            <v>2.5</v>
          </cell>
          <cell r="N383">
            <v>2.25</v>
          </cell>
          <cell r="O383">
            <v>90</v>
          </cell>
          <cell r="P383">
            <v>90</v>
          </cell>
          <cell r="T383">
            <v>38839</v>
          </cell>
        </row>
        <row r="384">
          <cell r="B384" t="str">
            <v>BP.275.FP.01</v>
          </cell>
          <cell r="D384" t="str">
            <v>Fluxograma De Processo</v>
          </cell>
          <cell r="E384" t="str">
            <v>10 dias</v>
          </cell>
          <cell r="F384">
            <v>38814.333333333336</v>
          </cell>
          <cell r="G384">
            <v>38824.333333333336</v>
          </cell>
          <cell r="H384">
            <v>38824.333333333336</v>
          </cell>
          <cell r="I384">
            <v>38833.729166666664</v>
          </cell>
          <cell r="J384">
            <v>38839.729166666664</v>
          </cell>
          <cell r="K384" t="str">
            <v>NA</v>
          </cell>
          <cell r="L384">
            <v>0.11</v>
          </cell>
          <cell r="M384">
            <v>2.5</v>
          </cell>
          <cell r="N384">
            <v>2.25</v>
          </cell>
          <cell r="O384">
            <v>90</v>
          </cell>
          <cell r="P384">
            <v>90</v>
          </cell>
          <cell r="Q384" t="str">
            <v>14II</v>
          </cell>
          <cell r="S384" t="str">
            <v>EQUIPE PRO</v>
          </cell>
          <cell r="T384">
            <v>38839</v>
          </cell>
        </row>
        <row r="385">
          <cell r="D385" t="str">
            <v>Estrutura Metálica</v>
          </cell>
          <cell r="E385" t="str">
            <v>15 dias</v>
          </cell>
          <cell r="F385" t="str">
            <v>NA</v>
          </cell>
          <cell r="G385">
            <v>38911.333333333336</v>
          </cell>
          <cell r="H385">
            <v>38911.333333333336</v>
          </cell>
          <cell r="I385" t="str">
            <v>NA</v>
          </cell>
          <cell r="J385">
            <v>38931.729166666664</v>
          </cell>
          <cell r="K385" t="str">
            <v>NA</v>
          </cell>
          <cell r="L385">
            <v>1.1499999999999999</v>
          </cell>
          <cell r="M385">
            <v>26.38</v>
          </cell>
          <cell r="N385">
            <v>23.74</v>
          </cell>
          <cell r="O385">
            <v>90</v>
          </cell>
          <cell r="P385">
            <v>90</v>
          </cell>
          <cell r="T385">
            <v>38931</v>
          </cell>
        </row>
        <row r="386">
          <cell r="B386" t="str">
            <v>BD.275.MC.01</v>
          </cell>
          <cell r="D386" t="str">
            <v>Memória De Cálculo</v>
          </cell>
          <cell r="E386" t="str">
            <v>15 dias</v>
          </cell>
          <cell r="F386" t="str">
            <v>NA</v>
          </cell>
          <cell r="G386">
            <v>38911.333333333336</v>
          </cell>
          <cell r="H386">
            <v>38911.333333333336</v>
          </cell>
          <cell r="I386" t="str">
            <v>NA</v>
          </cell>
          <cell r="J386">
            <v>38931.729166666664</v>
          </cell>
          <cell r="K386" t="str">
            <v>NA</v>
          </cell>
          <cell r="L386">
            <v>1.1499999999999999</v>
          </cell>
          <cell r="M386">
            <v>26.38</v>
          </cell>
          <cell r="N386">
            <v>23.74</v>
          </cell>
          <cell r="O386">
            <v>90</v>
          </cell>
          <cell r="P386">
            <v>90</v>
          </cell>
          <cell r="Q386">
            <v>337</v>
          </cell>
          <cell r="S386" t="str">
            <v>EQUIPE MET</v>
          </cell>
          <cell r="T386">
            <v>38931</v>
          </cell>
        </row>
        <row r="387">
          <cell r="B387" t="str">
            <v>1.1.14</v>
          </cell>
          <cell r="C387" t="str">
            <v>280A</v>
          </cell>
          <cell r="D387" t="str">
            <v>Filtragem (2C)</v>
          </cell>
          <cell r="E387" t="str">
            <v>144 dias</v>
          </cell>
          <cell r="F387">
            <v>38825.333333333336</v>
          </cell>
          <cell r="G387">
            <v>38819.333333333336</v>
          </cell>
          <cell r="H387">
            <v>38819.333333333336</v>
          </cell>
          <cell r="I387">
            <v>38947.729166666664</v>
          </cell>
          <cell r="J387">
            <v>39041.729166666664</v>
          </cell>
          <cell r="K387" t="str">
            <v>NA</v>
          </cell>
          <cell r="L387">
            <v>5.94</v>
          </cell>
          <cell r="M387">
            <v>136</v>
          </cell>
          <cell r="N387">
            <v>9.1</v>
          </cell>
          <cell r="O387">
            <v>6.69</v>
          </cell>
          <cell r="P387">
            <v>6.69</v>
          </cell>
          <cell r="T387">
            <v>39041</v>
          </cell>
        </row>
        <row r="388">
          <cell r="D388" t="str">
            <v>Projeto Básico</v>
          </cell>
          <cell r="E388" t="str">
            <v>87 dias</v>
          </cell>
          <cell r="F388">
            <v>38825.333333333336</v>
          </cell>
          <cell r="G388">
            <v>38819.333333333336</v>
          </cell>
          <cell r="H388">
            <v>38819.333333333336</v>
          </cell>
          <cell r="I388">
            <v>38873.729166666664</v>
          </cell>
          <cell r="J388">
            <v>38951.729166666664</v>
          </cell>
          <cell r="K388" t="str">
            <v>NA</v>
          </cell>
          <cell r="L388">
            <v>0.85</v>
          </cell>
          <cell r="M388">
            <v>19.5</v>
          </cell>
          <cell r="N388">
            <v>9.1</v>
          </cell>
          <cell r="O388">
            <v>46.67</v>
          </cell>
          <cell r="P388">
            <v>46.67</v>
          </cell>
          <cell r="T388">
            <v>38951</v>
          </cell>
        </row>
        <row r="389">
          <cell r="D389" t="str">
            <v>Processo</v>
          </cell>
          <cell r="E389" t="str">
            <v>2 dias</v>
          </cell>
          <cell r="F389">
            <v>38825.333333333336</v>
          </cell>
          <cell r="G389">
            <v>38939.333333333336</v>
          </cell>
          <cell r="H389">
            <v>38939.333333333336</v>
          </cell>
          <cell r="I389">
            <v>38826.729166666664</v>
          </cell>
          <cell r="J389">
            <v>38940.729166666664</v>
          </cell>
          <cell r="K389" t="str">
            <v>NA</v>
          </cell>
          <cell r="L389">
            <v>0.11</v>
          </cell>
          <cell r="M389">
            <v>2.5</v>
          </cell>
          <cell r="N389">
            <v>1.45</v>
          </cell>
          <cell r="O389">
            <v>58</v>
          </cell>
          <cell r="P389">
            <v>58</v>
          </cell>
          <cell r="T389">
            <v>38940</v>
          </cell>
        </row>
        <row r="390">
          <cell r="B390" t="str">
            <v>BP.280.FD.01</v>
          </cell>
          <cell r="D390" t="str">
            <v>Folha De Dados - Filtros/ Agitador</v>
          </cell>
          <cell r="E390" t="str">
            <v>2 dias</v>
          </cell>
          <cell r="F390">
            <v>38825.333333333336</v>
          </cell>
          <cell r="G390">
            <v>38939.333333333336</v>
          </cell>
          <cell r="H390">
            <v>38939.333333333336</v>
          </cell>
          <cell r="I390">
            <v>38826.729166666664</v>
          </cell>
          <cell r="J390">
            <v>38940.729166666664</v>
          </cell>
          <cell r="K390" t="str">
            <v>NA</v>
          </cell>
          <cell r="L390">
            <v>0.11</v>
          </cell>
          <cell r="M390">
            <v>2.5</v>
          </cell>
          <cell r="N390">
            <v>1.45</v>
          </cell>
          <cell r="O390">
            <v>58</v>
          </cell>
          <cell r="P390">
            <v>58</v>
          </cell>
          <cell r="Q390" t="str">
            <v>14II</v>
          </cell>
          <cell r="S390" t="str">
            <v>EQUIPE PRO</v>
          </cell>
          <cell r="T390">
            <v>38940</v>
          </cell>
        </row>
        <row r="391">
          <cell r="D391" t="str">
            <v>Mecânica</v>
          </cell>
          <cell r="E391" t="str">
            <v>86 dias</v>
          </cell>
          <cell r="F391">
            <v>38833.333333333336</v>
          </cell>
          <cell r="G391">
            <v>38819.333333333336</v>
          </cell>
          <cell r="H391">
            <v>38819.333333333336</v>
          </cell>
          <cell r="I391">
            <v>38863.729166666664</v>
          </cell>
          <cell r="J391">
            <v>38950.729166666664</v>
          </cell>
          <cell r="K391" t="str">
            <v>NA</v>
          </cell>
          <cell r="L391">
            <v>0.48</v>
          </cell>
          <cell r="M391">
            <v>11</v>
          </cell>
          <cell r="N391">
            <v>4.05</v>
          </cell>
          <cell r="O391">
            <v>36.82</v>
          </cell>
          <cell r="P391">
            <v>36.82</v>
          </cell>
          <cell r="T391">
            <v>38950</v>
          </cell>
        </row>
        <row r="392">
          <cell r="B392" t="str">
            <v>BB.280.DB.01</v>
          </cell>
          <cell r="D392" t="str">
            <v>Desenho Básico - Planta e Cortes</v>
          </cell>
          <cell r="E392" t="str">
            <v>77 dias</v>
          </cell>
          <cell r="F392">
            <v>38833.333333333336</v>
          </cell>
          <cell r="G392">
            <v>38819.333333333336</v>
          </cell>
          <cell r="H392">
            <v>38819.333333333336</v>
          </cell>
          <cell r="I392">
            <v>38855.729166666664</v>
          </cell>
          <cell r="J392">
            <v>38933.729166666664</v>
          </cell>
          <cell r="K392" t="str">
            <v>NA</v>
          </cell>
          <cell r="L392">
            <v>0.2</v>
          </cell>
          <cell r="M392">
            <v>4.5</v>
          </cell>
          <cell r="N392">
            <v>4.05</v>
          </cell>
          <cell r="O392">
            <v>90</v>
          </cell>
          <cell r="P392">
            <v>90</v>
          </cell>
          <cell r="Q392" t="str">
            <v>14II</v>
          </cell>
          <cell r="R392" t="str">
            <v>391;392;394;400;407;397</v>
          </cell>
          <cell r="S392" t="str">
            <v>EQUIPE MEC</v>
          </cell>
          <cell r="T392">
            <v>38933</v>
          </cell>
        </row>
        <row r="393">
          <cell r="B393" t="str">
            <v>BB.280.DB.02</v>
          </cell>
          <cell r="D393" t="str">
            <v>Desenho Básico - Transportador/ Caixa Polpa</v>
          </cell>
          <cell r="E393" t="str">
            <v>9 dias</v>
          </cell>
          <cell r="F393">
            <v>38856.333333333336</v>
          </cell>
          <cell r="G393">
            <v>38936.333333333336</v>
          </cell>
          <cell r="H393" t="str">
            <v>NA</v>
          </cell>
          <cell r="I393">
            <v>38863.729166666664</v>
          </cell>
          <cell r="J393">
            <v>38950.729166666664</v>
          </cell>
          <cell r="K393" t="str">
            <v>NA</v>
          </cell>
          <cell r="L393">
            <v>0.15</v>
          </cell>
          <cell r="M393">
            <v>3.5</v>
          </cell>
          <cell r="N393">
            <v>0</v>
          </cell>
          <cell r="O393">
            <v>0</v>
          </cell>
          <cell r="P393">
            <v>0</v>
          </cell>
          <cell r="Q393">
            <v>390</v>
          </cell>
          <cell r="R393">
            <v>400</v>
          </cell>
          <cell r="S393" t="str">
            <v>EQUIPE MEC</v>
          </cell>
          <cell r="T393">
            <v>38950</v>
          </cell>
        </row>
        <row r="394">
          <cell r="B394" t="str">
            <v>BB.280.FD.01</v>
          </cell>
          <cell r="D394" t="str">
            <v>Folha De Dados - Transport. e Bombas</v>
          </cell>
          <cell r="E394" t="str">
            <v>4 dias</v>
          </cell>
          <cell r="F394">
            <v>38856.333333333336</v>
          </cell>
          <cell r="G394">
            <v>38936.333333333336</v>
          </cell>
          <cell r="H394" t="str">
            <v>NA</v>
          </cell>
          <cell r="I394">
            <v>38861.729166666664</v>
          </cell>
          <cell r="J394">
            <v>38939.729166666664</v>
          </cell>
          <cell r="K394" t="str">
            <v>NA</v>
          </cell>
          <cell r="L394">
            <v>0.13</v>
          </cell>
          <cell r="M394">
            <v>3</v>
          </cell>
          <cell r="N394">
            <v>0</v>
          </cell>
          <cell r="O394">
            <v>0</v>
          </cell>
          <cell r="P394">
            <v>0</v>
          </cell>
          <cell r="Q394">
            <v>390</v>
          </cell>
          <cell r="S394" t="str">
            <v>EQUIPE MEC</v>
          </cell>
          <cell r="T394">
            <v>38939</v>
          </cell>
        </row>
        <row r="395">
          <cell r="D395" t="str">
            <v>Tubulação</v>
          </cell>
          <cell r="E395" t="str">
            <v>45 dias</v>
          </cell>
          <cell r="F395">
            <v>38856.333333333336</v>
          </cell>
          <cell r="G395">
            <v>38887.333333333336</v>
          </cell>
          <cell r="H395">
            <v>38887.333333333336</v>
          </cell>
          <cell r="I395">
            <v>38873.729166666664</v>
          </cell>
          <cell r="J395">
            <v>38951.729166666664</v>
          </cell>
          <cell r="K395" t="str">
            <v>NA</v>
          </cell>
          <cell r="L395">
            <v>0.26</v>
          </cell>
          <cell r="M395">
            <v>6</v>
          </cell>
          <cell r="N395">
            <v>3.6</v>
          </cell>
          <cell r="O395">
            <v>60</v>
          </cell>
          <cell r="P395">
            <v>60</v>
          </cell>
          <cell r="T395">
            <v>38951</v>
          </cell>
        </row>
        <row r="396">
          <cell r="B396" t="str">
            <v>BH.280.DB.01</v>
          </cell>
          <cell r="D396" t="str">
            <v>Desenho Básico</v>
          </cell>
          <cell r="E396" t="str">
            <v>10 dias</v>
          </cell>
          <cell r="F396">
            <v>38856.333333333336</v>
          </cell>
          <cell r="G396">
            <v>38936.333333333336</v>
          </cell>
          <cell r="H396" t="str">
            <v>NA</v>
          </cell>
          <cell r="I396">
            <v>38865.729166666664</v>
          </cell>
          <cell r="J396">
            <v>38951.729166666664</v>
          </cell>
          <cell r="K396" t="str">
            <v>NA</v>
          </cell>
          <cell r="L396">
            <v>0.09</v>
          </cell>
          <cell r="M396">
            <v>2</v>
          </cell>
          <cell r="N396">
            <v>0</v>
          </cell>
          <cell r="O396">
            <v>0</v>
          </cell>
          <cell r="P396">
            <v>0</v>
          </cell>
          <cell r="Q396" t="str">
            <v>14II;39II;390</v>
          </cell>
          <cell r="R396">
            <v>403</v>
          </cell>
          <cell r="S396" t="str">
            <v>EQUIPE TUB[60%]</v>
          </cell>
          <cell r="T396">
            <v>38951</v>
          </cell>
        </row>
        <row r="397">
          <cell r="B397" t="str">
            <v>BH.280.MC.01</v>
          </cell>
          <cell r="D397" t="str">
            <v>Memória De Cálculo - Bombas</v>
          </cell>
          <cell r="E397" t="str">
            <v>8 dias</v>
          </cell>
          <cell r="F397">
            <v>38866.333333333336</v>
          </cell>
          <cell r="G397">
            <v>38887.333333333336</v>
          </cell>
          <cell r="H397">
            <v>38887.333333333336</v>
          </cell>
          <cell r="I397">
            <v>38873.729166666664</v>
          </cell>
          <cell r="J397">
            <v>38896.729166666664</v>
          </cell>
          <cell r="K397" t="str">
            <v>NA</v>
          </cell>
          <cell r="L397">
            <v>0.17</v>
          </cell>
          <cell r="M397">
            <v>4</v>
          </cell>
          <cell r="N397">
            <v>3.6</v>
          </cell>
          <cell r="O397">
            <v>90</v>
          </cell>
          <cell r="P397">
            <v>90</v>
          </cell>
          <cell r="Q397" t="str">
            <v>39II</v>
          </cell>
          <cell r="S397" t="str">
            <v>EQUIPE TUB</v>
          </cell>
          <cell r="T397">
            <v>38896</v>
          </cell>
        </row>
        <row r="398">
          <cell r="D398" t="str">
            <v>Estrutura Metálica</v>
          </cell>
          <cell r="E398" t="str">
            <v>10 dias</v>
          </cell>
          <cell r="F398" t="str">
            <v>NA</v>
          </cell>
          <cell r="G398">
            <v>38936.333333333336</v>
          </cell>
          <cell r="H398" t="str">
            <v>NA</v>
          </cell>
          <cell r="I398" t="str">
            <v>NA</v>
          </cell>
          <cell r="J398">
            <v>38951.729166666664</v>
          </cell>
          <cell r="K398" t="str">
            <v>NA</v>
          </cell>
          <cell r="L398">
            <v>0</v>
          </cell>
          <cell r="M398">
            <v>0</v>
          </cell>
          <cell r="N398">
            <v>0</v>
          </cell>
          <cell r="O398">
            <v>0</v>
          </cell>
          <cell r="P398" t="str">
            <v>#ERRO</v>
          </cell>
          <cell r="T398">
            <v>38951</v>
          </cell>
        </row>
        <row r="399">
          <cell r="B399" t="str">
            <v>BD.280.MC</v>
          </cell>
          <cell r="D399" t="str">
            <v>Memória De Cálculo</v>
          </cell>
          <cell r="E399" t="str">
            <v>10 dias</v>
          </cell>
          <cell r="F399" t="str">
            <v>NA</v>
          </cell>
          <cell r="G399">
            <v>38936.333333333336</v>
          </cell>
          <cell r="H399" t="str">
            <v>NA</v>
          </cell>
          <cell r="I399" t="str">
            <v>NA</v>
          </cell>
          <cell r="J399">
            <v>38951.729166666664</v>
          </cell>
          <cell r="K399" t="str">
            <v>NA</v>
          </cell>
          <cell r="L399">
            <v>0</v>
          </cell>
          <cell r="M399">
            <v>0</v>
          </cell>
          <cell r="N399">
            <v>0</v>
          </cell>
          <cell r="O399">
            <v>0</v>
          </cell>
          <cell r="P399" t="str">
            <v>#ERRO</v>
          </cell>
          <cell r="Q399">
            <v>390</v>
          </cell>
          <cell r="R399">
            <v>407</v>
          </cell>
          <cell r="S399" t="str">
            <v>EQUIPE MET</v>
          </cell>
          <cell r="T399">
            <v>38951</v>
          </cell>
        </row>
        <row r="400">
          <cell r="D400" t="str">
            <v>Projeto Detalhado</v>
          </cell>
          <cell r="E400" t="str">
            <v>59 dias</v>
          </cell>
          <cell r="F400">
            <v>38887.333333333336</v>
          </cell>
          <cell r="G400">
            <v>38950.333333333336</v>
          </cell>
          <cell r="H400" t="str">
            <v>NA</v>
          </cell>
          <cell r="I400">
            <v>38947.729166666664</v>
          </cell>
          <cell r="J400">
            <v>39041.729166666664</v>
          </cell>
          <cell r="K400" t="str">
            <v>NA</v>
          </cell>
          <cell r="L400">
            <v>5.09</v>
          </cell>
          <cell r="M400">
            <v>116.5</v>
          </cell>
          <cell r="N400">
            <v>0</v>
          </cell>
          <cell r="O400">
            <v>0</v>
          </cell>
          <cell r="P400">
            <v>0</v>
          </cell>
          <cell r="T400">
            <v>39041</v>
          </cell>
        </row>
        <row r="401">
          <cell r="D401" t="str">
            <v>Mecânica</v>
          </cell>
          <cell r="E401" t="str">
            <v>7 dias</v>
          </cell>
          <cell r="F401">
            <v>38887.333333333336</v>
          </cell>
          <cell r="G401">
            <v>38950.333333333336</v>
          </cell>
          <cell r="H401" t="str">
            <v>NA</v>
          </cell>
          <cell r="I401">
            <v>38908.729166666664</v>
          </cell>
          <cell r="J401">
            <v>38958.729166666664</v>
          </cell>
          <cell r="K401" t="str">
            <v>NA</v>
          </cell>
          <cell r="L401">
            <v>0.31</v>
          </cell>
          <cell r="M401">
            <v>7</v>
          </cell>
          <cell r="N401">
            <v>0</v>
          </cell>
          <cell r="O401">
            <v>0</v>
          </cell>
          <cell r="P401">
            <v>0</v>
          </cell>
          <cell r="T401">
            <v>38958</v>
          </cell>
        </row>
        <row r="402">
          <cell r="B402" t="str">
            <v>DB.280.DD.01</v>
          </cell>
          <cell r="D402" t="str">
            <v>Desenho De Detalhamento - Chutes</v>
          </cell>
          <cell r="E402" t="str">
            <v>5 dias</v>
          </cell>
          <cell r="F402">
            <v>38887.333333333336</v>
          </cell>
          <cell r="G402">
            <v>38952.333333333336</v>
          </cell>
          <cell r="H402" t="str">
            <v>NA</v>
          </cell>
          <cell r="I402">
            <v>38894.729166666664</v>
          </cell>
          <cell r="J402">
            <v>38958.729166666664</v>
          </cell>
          <cell r="K402" t="str">
            <v>NA</v>
          </cell>
          <cell r="L402">
            <v>0.09</v>
          </cell>
          <cell r="M402">
            <v>2</v>
          </cell>
          <cell r="N402">
            <v>0</v>
          </cell>
          <cell r="O402">
            <v>0</v>
          </cell>
          <cell r="P402">
            <v>0</v>
          </cell>
          <cell r="Q402" t="str">
            <v>30TI+10 dias;390;391</v>
          </cell>
          <cell r="R402" t="str">
            <v>401TT</v>
          </cell>
          <cell r="S402" t="str">
            <v>EQUIPE MEC</v>
          </cell>
          <cell r="T402">
            <v>38958</v>
          </cell>
        </row>
        <row r="403">
          <cell r="B403" t="str">
            <v>DB.280.DM.01</v>
          </cell>
          <cell r="D403" t="str">
            <v>Diagrama De Montagem</v>
          </cell>
          <cell r="E403" t="str">
            <v>7 dias</v>
          </cell>
          <cell r="F403">
            <v>38895.333333333336</v>
          </cell>
          <cell r="G403">
            <v>38950.333333333336</v>
          </cell>
          <cell r="H403" t="str">
            <v>NA</v>
          </cell>
          <cell r="I403">
            <v>38908.729166666664</v>
          </cell>
          <cell r="J403">
            <v>38958.729166666664</v>
          </cell>
          <cell r="K403" t="str">
            <v>NA</v>
          </cell>
          <cell r="L403">
            <v>0.22</v>
          </cell>
          <cell r="M403">
            <v>5</v>
          </cell>
          <cell r="N403">
            <v>0</v>
          </cell>
          <cell r="O403">
            <v>0</v>
          </cell>
          <cell r="P403">
            <v>0</v>
          </cell>
          <cell r="Q403" t="str">
            <v>400TT</v>
          </cell>
          <cell r="S403" t="str">
            <v>EQUIPE MEC</v>
          </cell>
          <cell r="T403">
            <v>38958</v>
          </cell>
        </row>
        <row r="404">
          <cell r="D404" t="str">
            <v>Tubulação</v>
          </cell>
          <cell r="E404" t="str">
            <v>57 dias</v>
          </cell>
          <cell r="F404">
            <v>38895.333333333336</v>
          </cell>
          <cell r="G404">
            <v>38952.333333333336</v>
          </cell>
          <cell r="H404" t="str">
            <v>NA</v>
          </cell>
          <cell r="I404">
            <v>38947.729166666664</v>
          </cell>
          <cell r="J404">
            <v>39041.729166666664</v>
          </cell>
          <cell r="K404" t="str">
            <v>NA</v>
          </cell>
          <cell r="L404">
            <v>2.14</v>
          </cell>
          <cell r="M404">
            <v>49</v>
          </cell>
          <cell r="N404">
            <v>0</v>
          </cell>
          <cell r="O404">
            <v>0</v>
          </cell>
          <cell r="P404">
            <v>0</v>
          </cell>
          <cell r="T404">
            <v>39041</v>
          </cell>
        </row>
        <row r="405">
          <cell r="B405" t="str">
            <v>DH.280.DD.01</v>
          </cell>
          <cell r="D405" t="str">
            <v>Desenho De Detalhamento - Planta Tubulação</v>
          </cell>
          <cell r="E405" t="str">
            <v>33 dias</v>
          </cell>
          <cell r="F405">
            <v>38895.333333333336</v>
          </cell>
          <cell r="G405">
            <v>38952.333333333336</v>
          </cell>
          <cell r="H405" t="str">
            <v>NA</v>
          </cell>
          <cell r="I405">
            <v>38944.729166666664</v>
          </cell>
          <cell r="J405">
            <v>39000.729166666664</v>
          </cell>
          <cell r="K405" t="str">
            <v>NA</v>
          </cell>
          <cell r="L405">
            <v>1.18</v>
          </cell>
          <cell r="M405">
            <v>27</v>
          </cell>
          <cell r="N405">
            <v>0</v>
          </cell>
          <cell r="O405">
            <v>0</v>
          </cell>
          <cell r="P405">
            <v>0</v>
          </cell>
          <cell r="Q405" t="str">
            <v>39II;394</v>
          </cell>
          <cell r="R405" t="str">
            <v>404;409</v>
          </cell>
          <cell r="S405" t="str">
            <v>EQUIPE TUB</v>
          </cell>
          <cell r="T405">
            <v>39000</v>
          </cell>
        </row>
        <row r="406">
          <cell r="B406" t="str">
            <v>DH.280.IS.01</v>
          </cell>
          <cell r="D406" t="str">
            <v>Isométrico</v>
          </cell>
          <cell r="E406" t="str">
            <v>22 dias</v>
          </cell>
          <cell r="F406">
            <v>38895.333333333336</v>
          </cell>
          <cell r="G406">
            <v>39001.333333333336</v>
          </cell>
          <cell r="H406" t="str">
            <v>NA</v>
          </cell>
          <cell r="I406">
            <v>38932.729166666664</v>
          </cell>
          <cell r="J406">
            <v>39037.729166666664</v>
          </cell>
          <cell r="K406" t="str">
            <v>NA</v>
          </cell>
          <cell r="L406">
            <v>0.79</v>
          </cell>
          <cell r="M406">
            <v>18</v>
          </cell>
          <cell r="N406">
            <v>0</v>
          </cell>
          <cell r="O406">
            <v>0</v>
          </cell>
          <cell r="P406">
            <v>0</v>
          </cell>
          <cell r="Q406">
            <v>403</v>
          </cell>
          <cell r="R406">
            <v>405</v>
          </cell>
          <cell r="S406" t="str">
            <v>EQUIPE TUB</v>
          </cell>
          <cell r="T406">
            <v>39037</v>
          </cell>
        </row>
        <row r="407">
          <cell r="B407" t="str">
            <v>DH.280.LM.01</v>
          </cell>
          <cell r="D407" t="str">
            <v>Lista De Materiais</v>
          </cell>
          <cell r="E407" t="str">
            <v>2 dias</v>
          </cell>
          <cell r="F407">
            <v>38945.333333333336</v>
          </cell>
          <cell r="G407">
            <v>39038.333333333336</v>
          </cell>
          <cell r="H407" t="str">
            <v>NA</v>
          </cell>
          <cell r="I407">
            <v>38947.729166666664</v>
          </cell>
          <cell r="J407">
            <v>39041.729166666664</v>
          </cell>
          <cell r="K407" t="str">
            <v>NA</v>
          </cell>
          <cell r="L407">
            <v>0.17</v>
          </cell>
          <cell r="M407">
            <v>4</v>
          </cell>
          <cell r="N407">
            <v>0</v>
          </cell>
          <cell r="O407">
            <v>0</v>
          </cell>
          <cell r="P407">
            <v>0</v>
          </cell>
          <cell r="Q407">
            <v>404</v>
          </cell>
          <cell r="S407" t="str">
            <v>EQUIPE TUB</v>
          </cell>
          <cell r="T407">
            <v>39041</v>
          </cell>
        </row>
        <row r="408">
          <cell r="D408" t="str">
            <v>Civil</v>
          </cell>
          <cell r="E408" t="str">
            <v>7 dias</v>
          </cell>
          <cell r="F408">
            <v>38895.333333333336</v>
          </cell>
          <cell r="G408">
            <v>38952.333333333336</v>
          </cell>
          <cell r="H408" t="str">
            <v>NA</v>
          </cell>
          <cell r="I408">
            <v>38908.729166666664</v>
          </cell>
          <cell r="J408">
            <v>38960.729166666664</v>
          </cell>
          <cell r="K408" t="str">
            <v>NA</v>
          </cell>
          <cell r="L408">
            <v>0.22</v>
          </cell>
          <cell r="M408">
            <v>5</v>
          </cell>
          <cell r="N408">
            <v>0</v>
          </cell>
          <cell r="O408">
            <v>0</v>
          </cell>
          <cell r="P408">
            <v>0</v>
          </cell>
          <cell r="T408">
            <v>38960</v>
          </cell>
        </row>
        <row r="409">
          <cell r="B409" t="str">
            <v>DC.280.DD.01</v>
          </cell>
          <cell r="D409" t="str">
            <v>Desenho De Detalhamento - Fundações, Bases e Pisos</v>
          </cell>
          <cell r="E409" t="str">
            <v>7 dias</v>
          </cell>
          <cell r="F409">
            <v>38895.333333333336</v>
          </cell>
          <cell r="G409">
            <v>38952.333333333336</v>
          </cell>
          <cell r="H409" t="str">
            <v>NA</v>
          </cell>
          <cell r="I409">
            <v>38908.729166666664</v>
          </cell>
          <cell r="J409">
            <v>38960.729166666664</v>
          </cell>
          <cell r="K409" t="str">
            <v>NA</v>
          </cell>
          <cell r="L409">
            <v>0.22</v>
          </cell>
          <cell r="M409">
            <v>5</v>
          </cell>
          <cell r="N409">
            <v>0</v>
          </cell>
          <cell r="O409">
            <v>0</v>
          </cell>
          <cell r="P409">
            <v>0</v>
          </cell>
          <cell r="Q409" t="str">
            <v>390;397</v>
          </cell>
          <cell r="R409" t="str">
            <v>414;291</v>
          </cell>
          <cell r="S409" t="str">
            <v>EQUIPE CIV</v>
          </cell>
          <cell r="T409">
            <v>38960</v>
          </cell>
        </row>
        <row r="410">
          <cell r="D410" t="str">
            <v>Estrutura Metálica</v>
          </cell>
          <cell r="E410" t="str">
            <v>22 dias</v>
          </cell>
          <cell r="F410">
            <v>38895.333333333336</v>
          </cell>
          <cell r="G410">
            <v>39001.333333333336</v>
          </cell>
          <cell r="H410" t="str">
            <v>NA</v>
          </cell>
          <cell r="I410">
            <v>38924.729166666664</v>
          </cell>
          <cell r="J410">
            <v>39037.729166666664</v>
          </cell>
          <cell r="K410" t="str">
            <v>NA</v>
          </cell>
          <cell r="L410">
            <v>1.81</v>
          </cell>
          <cell r="M410">
            <v>41.5</v>
          </cell>
          <cell r="N410">
            <v>0</v>
          </cell>
          <cell r="O410">
            <v>0</v>
          </cell>
          <cell r="P410">
            <v>0</v>
          </cell>
          <cell r="T410">
            <v>39037</v>
          </cell>
        </row>
        <row r="411">
          <cell r="B411" t="str">
            <v>DD.280.DP.01</v>
          </cell>
          <cell r="D411" t="str">
            <v>Desenho De Projeto</v>
          </cell>
          <cell r="E411" t="str">
            <v>21 dias</v>
          </cell>
          <cell r="F411">
            <v>38895.333333333336</v>
          </cell>
          <cell r="G411">
            <v>39001.333333333336</v>
          </cell>
          <cell r="H411" t="str">
            <v>NA</v>
          </cell>
          <cell r="I411">
            <v>38923.729166666664</v>
          </cell>
          <cell r="J411">
            <v>39035.729166666664</v>
          </cell>
          <cell r="K411" t="str">
            <v>NA</v>
          </cell>
          <cell r="L411">
            <v>0.83</v>
          </cell>
          <cell r="M411">
            <v>19</v>
          </cell>
          <cell r="N411">
            <v>0</v>
          </cell>
          <cell r="O411">
            <v>0</v>
          </cell>
          <cell r="P411">
            <v>0</v>
          </cell>
          <cell r="Q411">
            <v>403</v>
          </cell>
          <cell r="R411" t="str">
            <v>410;411II</v>
          </cell>
          <cell r="S411" t="str">
            <v>EQUIPE MET</v>
          </cell>
          <cell r="T411">
            <v>39035</v>
          </cell>
        </row>
        <row r="412">
          <cell r="B412" t="str">
            <v>DD.280.LM.01</v>
          </cell>
          <cell r="D412" t="str">
            <v>Lista De Materiais</v>
          </cell>
          <cell r="E412" t="str">
            <v>1 dia</v>
          </cell>
          <cell r="F412">
            <v>38924.333333333336</v>
          </cell>
          <cell r="G412">
            <v>39037.333333333336</v>
          </cell>
          <cell r="H412" t="str">
            <v>NA</v>
          </cell>
          <cell r="I412">
            <v>38924.729166666664</v>
          </cell>
          <cell r="J412">
            <v>39037.729166666664</v>
          </cell>
          <cell r="K412" t="str">
            <v>NA</v>
          </cell>
          <cell r="L412">
            <v>0.01</v>
          </cell>
          <cell r="M412">
            <v>0.25</v>
          </cell>
          <cell r="N412">
            <v>0</v>
          </cell>
          <cell r="O412">
            <v>0</v>
          </cell>
          <cell r="P412">
            <v>0</v>
          </cell>
          <cell r="Q412">
            <v>409</v>
          </cell>
          <cell r="S412" t="str">
            <v>EQUIPE MET</v>
          </cell>
          <cell r="T412">
            <v>39037</v>
          </cell>
        </row>
        <row r="413">
          <cell r="B413" t="str">
            <v>DD.280.MC.01</v>
          </cell>
          <cell r="D413" t="str">
            <v>Memória De Cálculo</v>
          </cell>
          <cell r="E413" t="str">
            <v>22 dias</v>
          </cell>
          <cell r="F413">
            <v>38924.333333333336</v>
          </cell>
          <cell r="G413">
            <v>39001.333333333336</v>
          </cell>
          <cell r="H413" t="str">
            <v>NA</v>
          </cell>
          <cell r="I413">
            <v>38924.729166666664</v>
          </cell>
          <cell r="J413">
            <v>39037.729166666664</v>
          </cell>
          <cell r="K413" t="str">
            <v>NA</v>
          </cell>
          <cell r="L413">
            <v>0.97</v>
          </cell>
          <cell r="M413">
            <v>22.25</v>
          </cell>
          <cell r="N413">
            <v>0</v>
          </cell>
          <cell r="O413">
            <v>0</v>
          </cell>
          <cell r="P413">
            <v>0</v>
          </cell>
          <cell r="Q413" t="str">
            <v>409II</v>
          </cell>
          <cell r="S413" t="str">
            <v>EQUIPE MET</v>
          </cell>
          <cell r="T413">
            <v>39037</v>
          </cell>
        </row>
        <row r="414">
          <cell r="D414" t="str">
            <v>Elétrica</v>
          </cell>
          <cell r="E414" t="str">
            <v>26 dias</v>
          </cell>
          <cell r="F414">
            <v>38908.333333333336</v>
          </cell>
          <cell r="G414">
            <v>38961.333333333336</v>
          </cell>
          <cell r="H414" t="str">
            <v>NA</v>
          </cell>
          <cell r="I414">
            <v>38929.729166666664</v>
          </cell>
          <cell r="J414">
            <v>39000.729166666664</v>
          </cell>
          <cell r="K414" t="str">
            <v>NA</v>
          </cell>
          <cell r="L414">
            <v>0.52</v>
          </cell>
          <cell r="M414">
            <v>12</v>
          </cell>
          <cell r="N414">
            <v>0</v>
          </cell>
          <cell r="O414">
            <v>0</v>
          </cell>
          <cell r="P414">
            <v>0</v>
          </cell>
          <cell r="T414">
            <v>39000</v>
          </cell>
        </row>
        <row r="415">
          <cell r="D415" t="str">
            <v>Desenho De Detalhamento</v>
          </cell>
          <cell r="E415" t="str">
            <v>26 dias</v>
          </cell>
          <cell r="F415">
            <v>38908.333333333336</v>
          </cell>
          <cell r="G415">
            <v>38961.333333333336</v>
          </cell>
          <cell r="H415" t="str">
            <v>NA</v>
          </cell>
          <cell r="I415">
            <v>38929.729166666664</v>
          </cell>
          <cell r="J415">
            <v>39000.729166666664</v>
          </cell>
          <cell r="K415" t="str">
            <v>NA</v>
          </cell>
          <cell r="L415">
            <v>0.52</v>
          </cell>
          <cell r="M415">
            <v>12</v>
          </cell>
          <cell r="N415">
            <v>0</v>
          </cell>
          <cell r="O415">
            <v>0</v>
          </cell>
          <cell r="P415">
            <v>0</v>
          </cell>
          <cell r="T415">
            <v>39000</v>
          </cell>
        </row>
        <row r="416">
          <cell r="B416" t="str">
            <v>DE.280.DD.01</v>
          </cell>
          <cell r="D416" t="str">
            <v>Disposição De Força, Controle e Aterramento</v>
          </cell>
          <cell r="E416" t="str">
            <v>15 dias</v>
          </cell>
          <cell r="F416">
            <v>38908.333333333336</v>
          </cell>
          <cell r="G416">
            <v>38961.333333333336</v>
          </cell>
          <cell r="H416" t="str">
            <v>NA</v>
          </cell>
          <cell r="I416">
            <v>38929.729166666664</v>
          </cell>
          <cell r="J416">
            <v>38985.729166666664</v>
          </cell>
          <cell r="K416" t="str">
            <v>NA</v>
          </cell>
          <cell r="L416">
            <v>0.31</v>
          </cell>
          <cell r="M416">
            <v>7</v>
          </cell>
          <cell r="N416">
            <v>0</v>
          </cell>
          <cell r="O416">
            <v>0</v>
          </cell>
          <cell r="P416">
            <v>0</v>
          </cell>
          <cell r="Q416">
            <v>407</v>
          </cell>
          <cell r="R416">
            <v>415</v>
          </cell>
          <cell r="S416" t="str">
            <v>EQUIPE ELE</v>
          </cell>
          <cell r="T416">
            <v>38985</v>
          </cell>
        </row>
        <row r="417">
          <cell r="B417" t="str">
            <v>DE.280.DD.02</v>
          </cell>
          <cell r="D417" t="str">
            <v>Iluminação</v>
          </cell>
          <cell r="E417" t="str">
            <v>11 dias</v>
          </cell>
          <cell r="F417">
            <v>38908.333333333336</v>
          </cell>
          <cell r="G417">
            <v>38986.333333333336</v>
          </cell>
          <cell r="H417" t="str">
            <v>NA</v>
          </cell>
          <cell r="I417">
            <v>38929.729166666664</v>
          </cell>
          <cell r="J417">
            <v>39000.729166666664</v>
          </cell>
          <cell r="K417" t="str">
            <v>NA</v>
          </cell>
          <cell r="L417">
            <v>0.22</v>
          </cell>
          <cell r="M417">
            <v>5</v>
          </cell>
          <cell r="N417">
            <v>0</v>
          </cell>
          <cell r="O417">
            <v>0</v>
          </cell>
          <cell r="P417">
            <v>0</v>
          </cell>
          <cell r="Q417">
            <v>414</v>
          </cell>
          <cell r="S417" t="str">
            <v>EQUIPE ELE</v>
          </cell>
          <cell r="T417">
            <v>39000</v>
          </cell>
        </row>
        <row r="418">
          <cell r="D418" t="str">
            <v>Instrumentação</v>
          </cell>
          <cell r="E418" t="str">
            <v>8 dias</v>
          </cell>
          <cell r="F418">
            <v>38895.333333333336</v>
          </cell>
          <cell r="G418">
            <v>39013.333333333336</v>
          </cell>
          <cell r="H418" t="str">
            <v>NA</v>
          </cell>
          <cell r="I418">
            <v>38905.729166666664</v>
          </cell>
          <cell r="J418">
            <v>39022.729166666664</v>
          </cell>
          <cell r="K418" t="str">
            <v>NA</v>
          </cell>
          <cell r="L418">
            <v>0.09</v>
          </cell>
          <cell r="M418">
            <v>2</v>
          </cell>
          <cell r="N418">
            <v>0</v>
          </cell>
          <cell r="O418">
            <v>0</v>
          </cell>
          <cell r="P418">
            <v>0</v>
          </cell>
          <cell r="T418">
            <v>39022</v>
          </cell>
        </row>
        <row r="419">
          <cell r="B419" t="str">
            <v>DT.280.AJ.01</v>
          </cell>
          <cell r="D419" t="str">
            <v>Arranjos/ Layout’s/ Plano Diretor - Locação De Instrumentos</v>
          </cell>
          <cell r="E419" t="str">
            <v>8 dias</v>
          </cell>
          <cell r="F419">
            <v>38895.333333333336</v>
          </cell>
          <cell r="G419">
            <v>39013.333333333336</v>
          </cell>
          <cell r="H419" t="str">
            <v>NA</v>
          </cell>
          <cell r="I419">
            <v>38905.729166666664</v>
          </cell>
          <cell r="J419">
            <v>39022.729166666664</v>
          </cell>
          <cell r="K419" t="str">
            <v>NA</v>
          </cell>
          <cell r="L419">
            <v>0.09</v>
          </cell>
          <cell r="M419">
            <v>2</v>
          </cell>
          <cell r="N419">
            <v>0</v>
          </cell>
          <cell r="O419">
            <v>0</v>
          </cell>
          <cell r="P419">
            <v>0</v>
          </cell>
          <cell r="Q419">
            <v>82</v>
          </cell>
          <cell r="R419" t="str">
            <v>205;302</v>
          </cell>
          <cell r="S419" t="str">
            <v>EQUIPE TSA</v>
          </cell>
          <cell r="T419">
            <v>39022</v>
          </cell>
        </row>
        <row r="420">
          <cell r="B420" t="str">
            <v>1.1.15</v>
          </cell>
          <cell r="C420" t="str">
            <v>290A</v>
          </cell>
          <cell r="D420" t="str">
            <v>Estocagem/ Carregamento Ferrovia (1D)</v>
          </cell>
          <cell r="E420" t="str">
            <v>189 dias</v>
          </cell>
          <cell r="F420">
            <v>38783.333333333336</v>
          </cell>
          <cell r="G420">
            <v>38783.333333333336</v>
          </cell>
          <cell r="H420">
            <v>38783.333333333336</v>
          </cell>
          <cell r="I420" t="str">
            <v>NA</v>
          </cell>
          <cell r="J420">
            <v>39066.729166666664</v>
          </cell>
          <cell r="K420" t="str">
            <v>NA</v>
          </cell>
          <cell r="L420">
            <v>8.65</v>
          </cell>
          <cell r="M420">
            <v>197.88</v>
          </cell>
          <cell r="N420">
            <v>3.6</v>
          </cell>
          <cell r="O420">
            <v>1.82</v>
          </cell>
          <cell r="P420">
            <v>1.82</v>
          </cell>
          <cell r="T420">
            <v>39066</v>
          </cell>
        </row>
        <row r="421">
          <cell r="D421" t="str">
            <v>Projeto Básico</v>
          </cell>
          <cell r="E421" t="str">
            <v>127 dias</v>
          </cell>
          <cell r="F421">
            <v>38783.333333333336</v>
          </cell>
          <cell r="G421">
            <v>38783.333333333336</v>
          </cell>
          <cell r="H421">
            <v>38783.333333333336</v>
          </cell>
          <cell r="I421">
            <v>38789.729166666664</v>
          </cell>
          <cell r="J421">
            <v>38973.729166666664</v>
          </cell>
          <cell r="K421" t="str">
            <v>NA</v>
          </cell>
          <cell r="L421">
            <v>1.54</v>
          </cell>
          <cell r="M421">
            <v>35.130000000000003</v>
          </cell>
          <cell r="N421">
            <v>3.6</v>
          </cell>
          <cell r="O421">
            <v>10.25</v>
          </cell>
          <cell r="P421">
            <v>10.25</v>
          </cell>
          <cell r="T421">
            <v>38973</v>
          </cell>
        </row>
        <row r="422">
          <cell r="D422" t="str">
            <v>Processo</v>
          </cell>
          <cell r="E422" t="str">
            <v>20 dias</v>
          </cell>
          <cell r="F422">
            <v>38783.333333333336</v>
          </cell>
          <cell r="G422">
            <v>38783.333333333336</v>
          </cell>
          <cell r="H422">
            <v>38783.333333333336</v>
          </cell>
          <cell r="I422">
            <v>38789.729166666664</v>
          </cell>
          <cell r="J422">
            <v>38810.729166666664</v>
          </cell>
          <cell r="K422" t="str">
            <v>NA</v>
          </cell>
          <cell r="L422">
            <v>0.08</v>
          </cell>
          <cell r="M422">
            <v>1.75</v>
          </cell>
          <cell r="N422">
            <v>1.58</v>
          </cell>
          <cell r="O422">
            <v>90</v>
          </cell>
          <cell r="P422">
            <v>90</v>
          </cell>
          <cell r="T422">
            <v>38810</v>
          </cell>
        </row>
        <row r="423">
          <cell r="B423" t="str">
            <v>BP.290.RT.01</v>
          </cell>
          <cell r="D423" t="str">
            <v>Relatório Técnico - Estudos Viabilidade Carregamento</v>
          </cell>
          <cell r="E423" t="str">
            <v>20 dias</v>
          </cell>
          <cell r="F423">
            <v>38783.333333333336</v>
          </cell>
          <cell r="G423">
            <v>38783.333333333336</v>
          </cell>
          <cell r="H423">
            <v>38783.333333333336</v>
          </cell>
          <cell r="I423">
            <v>38789.729166666664</v>
          </cell>
          <cell r="J423">
            <v>38810.729166666664</v>
          </cell>
          <cell r="K423" t="str">
            <v>NA</v>
          </cell>
          <cell r="L423">
            <v>0.08</v>
          </cell>
          <cell r="M423">
            <v>1.75</v>
          </cell>
          <cell r="N423">
            <v>1.58</v>
          </cell>
          <cell r="O423">
            <v>90</v>
          </cell>
          <cell r="P423">
            <v>90</v>
          </cell>
          <cell r="Q423" t="str">
            <v>14II</v>
          </cell>
          <cell r="S423" t="str">
            <v>EQUIPE PRO</v>
          </cell>
          <cell r="T423">
            <v>38810</v>
          </cell>
        </row>
        <row r="424">
          <cell r="D424" t="str">
            <v>Mecânica</v>
          </cell>
          <cell r="E424" t="str">
            <v>18 dias</v>
          </cell>
          <cell r="F424" t="str">
            <v>NA</v>
          </cell>
          <cell r="G424">
            <v>38940.333333333336</v>
          </cell>
          <cell r="H424" t="str">
            <v>NA</v>
          </cell>
          <cell r="I424" t="str">
            <v>NA</v>
          </cell>
          <cell r="J424">
            <v>38971.729166666664</v>
          </cell>
          <cell r="K424" t="str">
            <v>NA</v>
          </cell>
          <cell r="L424">
            <v>0.94</v>
          </cell>
          <cell r="M424">
            <v>21.5</v>
          </cell>
          <cell r="N424">
            <v>0</v>
          </cell>
          <cell r="O424">
            <v>0</v>
          </cell>
          <cell r="P424">
            <v>0</v>
          </cell>
          <cell r="T424">
            <v>38971</v>
          </cell>
        </row>
        <row r="425">
          <cell r="D425" t="str">
            <v>Desenho Básico</v>
          </cell>
          <cell r="E425" t="str">
            <v>18 dias</v>
          </cell>
          <cell r="F425" t="str">
            <v>NA</v>
          </cell>
          <cell r="G425">
            <v>38940.333333333336</v>
          </cell>
          <cell r="H425" t="str">
            <v>NA</v>
          </cell>
          <cell r="I425" t="str">
            <v>NA</v>
          </cell>
          <cell r="J425">
            <v>38971.729166666664</v>
          </cell>
          <cell r="K425" t="str">
            <v>NA</v>
          </cell>
          <cell r="L425">
            <v>0.61</v>
          </cell>
          <cell r="M425">
            <v>14</v>
          </cell>
          <cell r="N425">
            <v>0</v>
          </cell>
          <cell r="O425">
            <v>0</v>
          </cell>
          <cell r="P425">
            <v>0</v>
          </cell>
          <cell r="R425">
            <v>436</v>
          </cell>
          <cell r="T425">
            <v>38971</v>
          </cell>
        </row>
        <row r="426">
          <cell r="B426" t="str">
            <v>BB.290.DB.01</v>
          </cell>
          <cell r="D426" t="str">
            <v>Arranjo Geral</v>
          </cell>
          <cell r="E426" t="str">
            <v>10 dias</v>
          </cell>
          <cell r="F426" t="str">
            <v>NA</v>
          </cell>
          <cell r="G426">
            <v>38940.333333333336</v>
          </cell>
          <cell r="H426" t="str">
            <v>NA</v>
          </cell>
          <cell r="I426" t="str">
            <v>NA</v>
          </cell>
          <cell r="J426">
            <v>38957.729166666664</v>
          </cell>
          <cell r="K426" t="str">
            <v>NA</v>
          </cell>
          <cell r="L426">
            <v>0.31</v>
          </cell>
          <cell r="M426">
            <v>7</v>
          </cell>
          <cell r="N426">
            <v>0</v>
          </cell>
          <cell r="O426">
            <v>0</v>
          </cell>
          <cell r="P426">
            <v>0</v>
          </cell>
          <cell r="Q426" t="str">
            <v>162II</v>
          </cell>
          <cell r="R426" t="str">
            <v>425;426II;428;433;444</v>
          </cell>
          <cell r="S426" t="str">
            <v>EQUIPE MEC</v>
          </cell>
          <cell r="T426">
            <v>38957</v>
          </cell>
        </row>
        <row r="427">
          <cell r="B427" t="str">
            <v>BB.290.DB.02</v>
          </cell>
          <cell r="D427" t="str">
            <v>Transportador/ Alimentador</v>
          </cell>
          <cell r="E427" t="str">
            <v>8 dias</v>
          </cell>
          <cell r="F427" t="str">
            <v>NA</v>
          </cell>
          <cell r="G427">
            <v>38958.333333333336</v>
          </cell>
          <cell r="H427" t="str">
            <v>NA</v>
          </cell>
          <cell r="I427" t="str">
            <v>NA</v>
          </cell>
          <cell r="J427">
            <v>38971.729166666664</v>
          </cell>
          <cell r="K427" t="str">
            <v>NA</v>
          </cell>
          <cell r="L427">
            <v>0.31</v>
          </cell>
          <cell r="M427">
            <v>7</v>
          </cell>
          <cell r="N427">
            <v>0</v>
          </cell>
          <cell r="O427">
            <v>0</v>
          </cell>
          <cell r="P427">
            <v>0</v>
          </cell>
          <cell r="Q427">
            <v>424</v>
          </cell>
          <cell r="S427" t="str">
            <v>EQUIPE MEC</v>
          </cell>
          <cell r="T427">
            <v>38971</v>
          </cell>
        </row>
        <row r="428">
          <cell r="B428" t="str">
            <v>BB.290.FD.01</v>
          </cell>
          <cell r="D428" t="str">
            <v>Folha De Dados - Transportador/ Alimentador</v>
          </cell>
          <cell r="E428" t="str">
            <v>7 dias</v>
          </cell>
          <cell r="F428" t="str">
            <v>NA</v>
          </cell>
          <cell r="G428">
            <v>38940.333333333336</v>
          </cell>
          <cell r="H428" t="str">
            <v>NA</v>
          </cell>
          <cell r="I428" t="str">
            <v>NA</v>
          </cell>
          <cell r="J428">
            <v>38952.729166666664</v>
          </cell>
          <cell r="K428" t="str">
            <v>NA</v>
          </cell>
          <cell r="L428">
            <v>0.33</v>
          </cell>
          <cell r="M428">
            <v>7.5</v>
          </cell>
          <cell r="N428">
            <v>0</v>
          </cell>
          <cell r="O428">
            <v>0</v>
          </cell>
          <cell r="P428">
            <v>0</v>
          </cell>
          <cell r="Q428" t="str">
            <v>424II</v>
          </cell>
          <cell r="S428" t="str">
            <v>EQUIPE MEC</v>
          </cell>
          <cell r="T428">
            <v>38952</v>
          </cell>
        </row>
        <row r="429">
          <cell r="D429" t="str">
            <v>Tubulação</v>
          </cell>
          <cell r="E429" t="str">
            <v>10 dias</v>
          </cell>
          <cell r="F429" t="str">
            <v>NA</v>
          </cell>
          <cell r="G429">
            <v>38958.333333333336</v>
          </cell>
          <cell r="H429" t="str">
            <v>NA</v>
          </cell>
          <cell r="I429" t="str">
            <v>NA</v>
          </cell>
          <cell r="J429">
            <v>38973.729166666664</v>
          </cell>
          <cell r="K429" t="str">
            <v>NA</v>
          </cell>
          <cell r="L429">
            <v>0.17</v>
          </cell>
          <cell r="M429">
            <v>4</v>
          </cell>
          <cell r="N429">
            <v>0</v>
          </cell>
          <cell r="O429">
            <v>0</v>
          </cell>
          <cell r="P429">
            <v>0</v>
          </cell>
          <cell r="T429">
            <v>38973</v>
          </cell>
        </row>
        <row r="430">
          <cell r="B430" t="str">
            <v>BH.290.DB.01</v>
          </cell>
          <cell r="D430" t="str">
            <v>Desenho Básico - Planta/ Cortes</v>
          </cell>
          <cell r="E430" t="str">
            <v>6 dias</v>
          </cell>
          <cell r="F430" t="str">
            <v>NA</v>
          </cell>
          <cell r="G430">
            <v>38958.333333333336</v>
          </cell>
          <cell r="H430" t="str">
            <v>NA</v>
          </cell>
          <cell r="I430" t="str">
            <v>NA</v>
          </cell>
          <cell r="J430">
            <v>38965.729166666664</v>
          </cell>
          <cell r="K430" t="str">
            <v>NA</v>
          </cell>
          <cell r="L430">
            <v>0.09</v>
          </cell>
          <cell r="M430">
            <v>2</v>
          </cell>
          <cell r="N430">
            <v>0</v>
          </cell>
          <cell r="O430">
            <v>0</v>
          </cell>
          <cell r="P430">
            <v>0</v>
          </cell>
          <cell r="Q430" t="str">
            <v>39II;424</v>
          </cell>
          <cell r="R430" t="str">
            <v>429II;438TI+20 dias</v>
          </cell>
          <cell r="S430" t="str">
            <v>EQUIPE TUB</v>
          </cell>
          <cell r="T430">
            <v>38965</v>
          </cell>
        </row>
        <row r="431">
          <cell r="B431" t="str">
            <v>BH.290.ET.01</v>
          </cell>
          <cell r="D431" t="str">
            <v>Especificação Técnica</v>
          </cell>
          <cell r="E431" t="str">
            <v>10 dias</v>
          </cell>
          <cell r="F431" t="str">
            <v>NA</v>
          </cell>
          <cell r="G431">
            <v>38958.333333333336</v>
          </cell>
          <cell r="H431" t="str">
            <v>NA</v>
          </cell>
          <cell r="I431" t="str">
            <v>NA</v>
          </cell>
          <cell r="J431">
            <v>38973.729166666664</v>
          </cell>
          <cell r="K431" t="str">
            <v>NA</v>
          </cell>
          <cell r="L431">
            <v>0.09</v>
          </cell>
          <cell r="M431">
            <v>2</v>
          </cell>
          <cell r="N431">
            <v>0</v>
          </cell>
          <cell r="O431">
            <v>0</v>
          </cell>
          <cell r="P431">
            <v>0</v>
          </cell>
          <cell r="Q431" t="str">
            <v>39II;428II</v>
          </cell>
          <cell r="S431" t="str">
            <v>EQUIPE TUB</v>
          </cell>
          <cell r="T431">
            <v>38973</v>
          </cell>
        </row>
        <row r="432">
          <cell r="D432" t="str">
            <v>Civil</v>
          </cell>
          <cell r="E432" t="str">
            <v>6 dias</v>
          </cell>
          <cell r="F432" t="str">
            <v>NA</v>
          </cell>
          <cell r="G432">
            <v>38918.333333333336</v>
          </cell>
          <cell r="H432">
            <v>38918.333333333336</v>
          </cell>
          <cell r="I432" t="str">
            <v>NA</v>
          </cell>
          <cell r="J432">
            <v>38925.729166666664</v>
          </cell>
          <cell r="K432" t="str">
            <v>NA</v>
          </cell>
          <cell r="L432">
            <v>0.1</v>
          </cell>
          <cell r="M432">
            <v>2.25</v>
          </cell>
          <cell r="N432">
            <v>2.0299999999999998</v>
          </cell>
          <cell r="O432">
            <v>90</v>
          </cell>
          <cell r="P432">
            <v>90</v>
          </cell>
          <cell r="T432">
            <v>38925</v>
          </cell>
        </row>
        <row r="433">
          <cell r="B433" t="str">
            <v>BC.290.DB.01</v>
          </cell>
          <cell r="D433" t="str">
            <v>Desenho Básico - Locação De Sondagens</v>
          </cell>
          <cell r="E433" t="str">
            <v>6 dias</v>
          </cell>
          <cell r="F433" t="str">
            <v>NA</v>
          </cell>
          <cell r="G433">
            <v>38918.333333333336</v>
          </cell>
          <cell r="H433">
            <v>38918.333333333336</v>
          </cell>
          <cell r="I433" t="str">
            <v>NA</v>
          </cell>
          <cell r="J433">
            <v>38925.729166666664</v>
          </cell>
          <cell r="K433" t="str">
            <v>NA</v>
          </cell>
          <cell r="L433">
            <v>0.1</v>
          </cell>
          <cell r="M433">
            <v>2.25</v>
          </cell>
          <cell r="N433">
            <v>2.0299999999999998</v>
          </cell>
          <cell r="O433">
            <v>90</v>
          </cell>
          <cell r="P433">
            <v>90</v>
          </cell>
          <cell r="Q433" t="str">
            <v>16II</v>
          </cell>
          <cell r="S433" t="str">
            <v>EQUIPE CIV</v>
          </cell>
          <cell r="T433">
            <v>38925</v>
          </cell>
        </row>
        <row r="434">
          <cell r="D434" t="str">
            <v>Estrutura Metálica</v>
          </cell>
          <cell r="E434" t="str">
            <v>5 dias</v>
          </cell>
          <cell r="F434" t="str">
            <v>NA</v>
          </cell>
          <cell r="G434">
            <v>38958.333333333336</v>
          </cell>
          <cell r="H434" t="str">
            <v>NA</v>
          </cell>
          <cell r="I434" t="str">
            <v>NA</v>
          </cell>
          <cell r="J434">
            <v>38964.729166666664</v>
          </cell>
          <cell r="K434" t="str">
            <v>NA</v>
          </cell>
          <cell r="L434">
            <v>0.25</v>
          </cell>
          <cell r="M434">
            <v>5.63</v>
          </cell>
          <cell r="N434">
            <v>0</v>
          </cell>
          <cell r="O434">
            <v>0</v>
          </cell>
          <cell r="P434">
            <v>0</v>
          </cell>
          <cell r="T434">
            <v>38964</v>
          </cell>
        </row>
        <row r="435">
          <cell r="B435" t="str">
            <v>BD.290.MC.01</v>
          </cell>
          <cell r="D435" t="str">
            <v>Memória De Cálculo</v>
          </cell>
          <cell r="E435" t="str">
            <v>5 dias</v>
          </cell>
          <cell r="F435" t="str">
            <v>NA</v>
          </cell>
          <cell r="G435">
            <v>38958.333333333336</v>
          </cell>
          <cell r="H435" t="str">
            <v>NA</v>
          </cell>
          <cell r="I435" t="str">
            <v>NA</v>
          </cell>
          <cell r="J435">
            <v>38964.729166666664</v>
          </cell>
          <cell r="K435" t="str">
            <v>NA</v>
          </cell>
          <cell r="L435">
            <v>0.25</v>
          </cell>
          <cell r="M435">
            <v>5.63</v>
          </cell>
          <cell r="N435">
            <v>0</v>
          </cell>
          <cell r="O435">
            <v>0</v>
          </cell>
          <cell r="P435">
            <v>0</v>
          </cell>
          <cell r="Q435">
            <v>424</v>
          </cell>
          <cell r="R435" t="str">
            <v>467TI+20 dias</v>
          </cell>
          <cell r="S435" t="str">
            <v>EQUIPE MET</v>
          </cell>
          <cell r="T435">
            <v>38964</v>
          </cell>
        </row>
        <row r="436">
          <cell r="D436" t="str">
            <v>Projeto Detalhado</v>
          </cell>
          <cell r="E436" t="str">
            <v>72 dias</v>
          </cell>
          <cell r="F436" t="str">
            <v>NA</v>
          </cell>
          <cell r="G436">
            <v>38958.333333333336</v>
          </cell>
          <cell r="H436" t="str">
            <v>NA</v>
          </cell>
          <cell r="I436" t="str">
            <v>NA</v>
          </cell>
          <cell r="J436">
            <v>39066.729166666664</v>
          </cell>
          <cell r="K436" t="str">
            <v>NA</v>
          </cell>
          <cell r="L436">
            <v>7.11</v>
          </cell>
          <cell r="M436">
            <v>162.75</v>
          </cell>
          <cell r="N436">
            <v>0</v>
          </cell>
          <cell r="O436">
            <v>0</v>
          </cell>
          <cell r="P436">
            <v>0</v>
          </cell>
          <cell r="T436">
            <v>39066</v>
          </cell>
        </row>
        <row r="437">
          <cell r="D437" t="str">
            <v>Mecânica</v>
          </cell>
          <cell r="E437" t="str">
            <v>20 dias</v>
          </cell>
          <cell r="F437" t="str">
            <v>NA</v>
          </cell>
          <cell r="G437">
            <v>38993.333333333336</v>
          </cell>
          <cell r="H437" t="str">
            <v>NA</v>
          </cell>
          <cell r="I437" t="str">
            <v>NA</v>
          </cell>
          <cell r="J437">
            <v>39022.729166666664</v>
          </cell>
          <cell r="K437" t="str">
            <v>NA</v>
          </cell>
          <cell r="L437">
            <v>0.52</v>
          </cell>
          <cell r="M437">
            <v>12</v>
          </cell>
          <cell r="N437">
            <v>0</v>
          </cell>
          <cell r="O437">
            <v>0</v>
          </cell>
          <cell r="P437">
            <v>0</v>
          </cell>
          <cell r="T437">
            <v>39022</v>
          </cell>
        </row>
        <row r="438">
          <cell r="B438" t="str">
            <v>DB.290.DD.01</v>
          </cell>
          <cell r="D438" t="str">
            <v>Des. Det. - Silo/ Moega/ Válvula Carregamento</v>
          </cell>
          <cell r="E438" t="str">
            <v>20 dias</v>
          </cell>
          <cell r="F438" t="str">
            <v>NA</v>
          </cell>
          <cell r="G438">
            <v>38993.333333333336</v>
          </cell>
          <cell r="H438" t="str">
            <v>NA</v>
          </cell>
          <cell r="I438" t="str">
            <v>NA</v>
          </cell>
          <cell r="J438">
            <v>39022.729166666664</v>
          </cell>
          <cell r="K438" t="str">
            <v>NA</v>
          </cell>
          <cell r="L438">
            <v>0.52</v>
          </cell>
          <cell r="M438">
            <v>12</v>
          </cell>
          <cell r="N438">
            <v>0</v>
          </cell>
          <cell r="O438">
            <v>0</v>
          </cell>
          <cell r="P438">
            <v>0</v>
          </cell>
          <cell r="Q438" t="str">
            <v>170;423</v>
          </cell>
          <cell r="S438" t="str">
            <v>EQUIPE MEC</v>
          </cell>
          <cell r="T438">
            <v>39022</v>
          </cell>
        </row>
        <row r="439">
          <cell r="D439" t="str">
            <v>Tubulação</v>
          </cell>
          <cell r="E439" t="str">
            <v>22 dias</v>
          </cell>
          <cell r="F439" t="str">
            <v>NA</v>
          </cell>
          <cell r="G439">
            <v>38996.333333333336</v>
          </cell>
          <cell r="H439" t="str">
            <v>NA</v>
          </cell>
          <cell r="I439" t="str">
            <v>NA</v>
          </cell>
          <cell r="J439">
            <v>39031.729166666664</v>
          </cell>
          <cell r="K439" t="str">
            <v>NA</v>
          </cell>
          <cell r="L439">
            <v>0.7</v>
          </cell>
          <cell r="M439">
            <v>16.13</v>
          </cell>
          <cell r="N439">
            <v>0</v>
          </cell>
          <cell r="O439">
            <v>0</v>
          </cell>
          <cell r="P439">
            <v>0</v>
          </cell>
          <cell r="T439">
            <v>39031</v>
          </cell>
        </row>
        <row r="440">
          <cell r="B440" t="str">
            <v>DH.290.DD.01</v>
          </cell>
          <cell r="D440" t="str">
            <v>Des. Det. - Agua Serviço e Incêndio/ Ar</v>
          </cell>
          <cell r="E440" t="str">
            <v>8 dias</v>
          </cell>
          <cell r="F440" t="str">
            <v>NA</v>
          </cell>
          <cell r="G440">
            <v>38996.333333333336</v>
          </cell>
          <cell r="H440" t="str">
            <v>NA</v>
          </cell>
          <cell r="I440" t="str">
            <v>NA</v>
          </cell>
          <cell r="J440">
            <v>39009.729166666664</v>
          </cell>
          <cell r="K440" t="str">
            <v>NA</v>
          </cell>
          <cell r="L440">
            <v>0.22</v>
          </cell>
          <cell r="M440">
            <v>5</v>
          </cell>
          <cell r="N440">
            <v>0</v>
          </cell>
          <cell r="O440">
            <v>0</v>
          </cell>
          <cell r="P440">
            <v>0</v>
          </cell>
          <cell r="Q440" t="str">
            <v>39II;428TI+20 dias</v>
          </cell>
          <cell r="R440" t="str">
            <v>439;448</v>
          </cell>
          <cell r="S440" t="str">
            <v>EQUIPE TUB</v>
          </cell>
          <cell r="T440">
            <v>39009</v>
          </cell>
        </row>
        <row r="441">
          <cell r="B441" t="str">
            <v>DH.290.IS.01</v>
          </cell>
          <cell r="D441" t="str">
            <v>Isométrico</v>
          </cell>
          <cell r="E441" t="str">
            <v>10 dias</v>
          </cell>
          <cell r="F441" t="str">
            <v>NA</v>
          </cell>
          <cell r="G441">
            <v>39010.333333333336</v>
          </cell>
          <cell r="H441" t="str">
            <v>NA</v>
          </cell>
          <cell r="I441" t="str">
            <v>NA</v>
          </cell>
          <cell r="J441">
            <v>39027.729166666664</v>
          </cell>
          <cell r="K441" t="str">
            <v>NA</v>
          </cell>
          <cell r="L441">
            <v>0.35</v>
          </cell>
          <cell r="M441">
            <v>8</v>
          </cell>
          <cell r="N441">
            <v>0</v>
          </cell>
          <cell r="O441">
            <v>0</v>
          </cell>
          <cell r="P441">
            <v>0</v>
          </cell>
          <cell r="Q441">
            <v>438</v>
          </cell>
          <cell r="R441">
            <v>440</v>
          </cell>
          <cell r="S441" t="str">
            <v>EQUIPE TUB</v>
          </cell>
          <cell r="T441">
            <v>39027</v>
          </cell>
        </row>
        <row r="442">
          <cell r="B442" t="str">
            <v>DH.290.LC.01</v>
          </cell>
          <cell r="D442" t="str">
            <v>Lista De Linhas/ Cabos</v>
          </cell>
          <cell r="E442" t="str">
            <v>2 dias</v>
          </cell>
          <cell r="F442" t="str">
            <v>NA</v>
          </cell>
          <cell r="G442">
            <v>39028.333333333336</v>
          </cell>
          <cell r="H442" t="str">
            <v>NA</v>
          </cell>
          <cell r="I442" t="str">
            <v>NA</v>
          </cell>
          <cell r="J442">
            <v>39029.729166666664</v>
          </cell>
          <cell r="K442" t="str">
            <v>NA</v>
          </cell>
          <cell r="L442">
            <v>0.05</v>
          </cell>
          <cell r="M442">
            <v>1.25</v>
          </cell>
          <cell r="N442">
            <v>0</v>
          </cell>
          <cell r="O442">
            <v>0</v>
          </cell>
          <cell r="P442">
            <v>0</v>
          </cell>
          <cell r="Q442">
            <v>439</v>
          </cell>
          <cell r="R442">
            <v>441</v>
          </cell>
          <cell r="S442" t="str">
            <v>EQUIPE TUB</v>
          </cell>
          <cell r="T442">
            <v>39029</v>
          </cell>
        </row>
        <row r="443">
          <cell r="B443" t="str">
            <v>DH.290.LM.01</v>
          </cell>
          <cell r="D443" t="str">
            <v>Lista De Materiais</v>
          </cell>
          <cell r="E443" t="str">
            <v>2 dias</v>
          </cell>
          <cell r="F443" t="str">
            <v>NA</v>
          </cell>
          <cell r="G443">
            <v>39030.333333333336</v>
          </cell>
          <cell r="H443" t="str">
            <v>NA</v>
          </cell>
          <cell r="I443" t="str">
            <v>NA</v>
          </cell>
          <cell r="J443">
            <v>39031.729166666664</v>
          </cell>
          <cell r="K443" t="str">
            <v>NA</v>
          </cell>
          <cell r="L443">
            <v>0.08</v>
          </cell>
          <cell r="M443">
            <v>1.88</v>
          </cell>
          <cell r="N443">
            <v>0</v>
          </cell>
          <cell r="O443">
            <v>0</v>
          </cell>
          <cell r="P443">
            <v>0</v>
          </cell>
          <cell r="Q443">
            <v>440</v>
          </cell>
          <cell r="S443" t="str">
            <v>EQUIPE TUB</v>
          </cell>
          <cell r="T443">
            <v>39031</v>
          </cell>
        </row>
        <row r="444">
          <cell r="D444" t="str">
            <v>Civil</v>
          </cell>
          <cell r="E444" t="str">
            <v>72 dias</v>
          </cell>
          <cell r="F444" t="str">
            <v>NA</v>
          </cell>
          <cell r="G444">
            <v>38958.333333333336</v>
          </cell>
          <cell r="H444" t="str">
            <v>NA</v>
          </cell>
          <cell r="I444" t="str">
            <v>NA</v>
          </cell>
          <cell r="J444">
            <v>39066.729166666664</v>
          </cell>
          <cell r="K444" t="str">
            <v>NA</v>
          </cell>
          <cell r="L444">
            <v>3.98</v>
          </cell>
          <cell r="M444">
            <v>91</v>
          </cell>
          <cell r="N444">
            <v>0</v>
          </cell>
          <cell r="O444">
            <v>0</v>
          </cell>
          <cell r="P444">
            <v>0</v>
          </cell>
          <cell r="T444">
            <v>39066</v>
          </cell>
        </row>
        <row r="445">
          <cell r="D445" t="str">
            <v>Desenho De Detalhamento</v>
          </cell>
          <cell r="E445" t="str">
            <v>72 dias</v>
          </cell>
          <cell r="F445" t="str">
            <v>NA</v>
          </cell>
          <cell r="G445">
            <v>38958.333333333336</v>
          </cell>
          <cell r="H445" t="str">
            <v>NA</v>
          </cell>
          <cell r="I445" t="str">
            <v>NA</v>
          </cell>
          <cell r="J445">
            <v>39066.729166666664</v>
          </cell>
          <cell r="K445" t="str">
            <v>NA</v>
          </cell>
          <cell r="L445">
            <v>3.98</v>
          </cell>
          <cell r="M445">
            <v>91</v>
          </cell>
          <cell r="N445">
            <v>0</v>
          </cell>
          <cell r="O445">
            <v>0</v>
          </cell>
          <cell r="P445">
            <v>0</v>
          </cell>
          <cell r="T445">
            <v>39066</v>
          </cell>
        </row>
        <row r="446">
          <cell r="B446" t="str">
            <v>DC.290.DD.01</v>
          </cell>
          <cell r="D446" t="str">
            <v>Terraplenagem/ Drenagem</v>
          </cell>
          <cell r="E446" t="str">
            <v>20 dias</v>
          </cell>
          <cell r="F446" t="str">
            <v>NA</v>
          </cell>
          <cell r="G446">
            <v>38958.333333333336</v>
          </cell>
          <cell r="H446" t="str">
            <v>NA</v>
          </cell>
          <cell r="I446" t="str">
            <v>NA</v>
          </cell>
          <cell r="J446">
            <v>38987.729166666664</v>
          </cell>
          <cell r="K446" t="str">
            <v>NA</v>
          </cell>
          <cell r="L446">
            <v>0.96</v>
          </cell>
          <cell r="M446">
            <v>22</v>
          </cell>
          <cell r="N446">
            <v>0</v>
          </cell>
          <cell r="O446">
            <v>0</v>
          </cell>
          <cell r="P446">
            <v>0</v>
          </cell>
          <cell r="Q446">
            <v>424</v>
          </cell>
          <cell r="R446">
            <v>445</v>
          </cell>
          <cell r="S446" t="str">
            <v>EQUIPE CIV</v>
          </cell>
          <cell r="T446">
            <v>38987</v>
          </cell>
        </row>
        <row r="447">
          <cell r="B447" t="str">
            <v>DC.290.DD.02</v>
          </cell>
          <cell r="D447" t="str">
            <v>Arquitetura - Casa De Bombas/ Sala Elétrica</v>
          </cell>
          <cell r="E447" t="str">
            <v>12 dias</v>
          </cell>
          <cell r="F447" t="str">
            <v>NA</v>
          </cell>
          <cell r="G447">
            <v>38988.333333333336</v>
          </cell>
          <cell r="H447" t="str">
            <v>NA</v>
          </cell>
          <cell r="I447" t="str">
            <v>NA</v>
          </cell>
          <cell r="J447">
            <v>39007.729166666664</v>
          </cell>
          <cell r="K447" t="str">
            <v>NA</v>
          </cell>
          <cell r="L447">
            <v>0.39</v>
          </cell>
          <cell r="M447">
            <v>9</v>
          </cell>
          <cell r="N447">
            <v>0</v>
          </cell>
          <cell r="O447">
            <v>0</v>
          </cell>
          <cell r="P447">
            <v>0</v>
          </cell>
          <cell r="Q447">
            <v>444</v>
          </cell>
          <cell r="R447" t="str">
            <v>446II+2 dias;453;471</v>
          </cell>
          <cell r="S447" t="str">
            <v>EQUIPE ARQ</v>
          </cell>
          <cell r="T447">
            <v>39007</v>
          </cell>
        </row>
        <row r="448">
          <cell r="B448" t="str">
            <v>DC.290.DD.03</v>
          </cell>
          <cell r="D448" t="str">
            <v>Civil - Moega/ Casa Transf./ Silo Carregto. / Tranport./ Ramal Ferroviário</v>
          </cell>
          <cell r="E448" t="str">
            <v>50 dias</v>
          </cell>
          <cell r="F448" t="str">
            <v>NA</v>
          </cell>
          <cell r="G448">
            <v>38992.333333333336</v>
          </cell>
          <cell r="H448" t="str">
            <v>NA</v>
          </cell>
          <cell r="I448" t="str">
            <v>NA</v>
          </cell>
          <cell r="J448">
            <v>39066.729166666664</v>
          </cell>
          <cell r="K448" t="str">
            <v>NA</v>
          </cell>
          <cell r="L448">
            <v>2.62</v>
          </cell>
          <cell r="M448">
            <v>60</v>
          </cell>
          <cell r="N448">
            <v>0</v>
          </cell>
          <cell r="O448">
            <v>0</v>
          </cell>
          <cell r="P448">
            <v>0</v>
          </cell>
          <cell r="Q448" t="str">
            <v>445II+2 dias</v>
          </cell>
          <cell r="R448" t="str">
            <v>453II+35 dias</v>
          </cell>
          <cell r="S448" t="str">
            <v>EQUIPE CIV</v>
          </cell>
          <cell r="T448">
            <v>39066</v>
          </cell>
        </row>
        <row r="449">
          <cell r="D449" t="str">
            <v>Estrutura Metálica</v>
          </cell>
          <cell r="E449" t="str">
            <v>20 dias</v>
          </cell>
          <cell r="F449" t="str">
            <v>NA</v>
          </cell>
          <cell r="G449">
            <v>39010.333333333336</v>
          </cell>
          <cell r="H449" t="str">
            <v>NA</v>
          </cell>
          <cell r="I449" t="str">
            <v>NA</v>
          </cell>
          <cell r="J449">
            <v>39042.729166666664</v>
          </cell>
          <cell r="K449" t="str">
            <v>NA</v>
          </cell>
          <cell r="L449">
            <v>1.43</v>
          </cell>
          <cell r="M449">
            <v>32.630000000000003</v>
          </cell>
          <cell r="N449">
            <v>0</v>
          </cell>
          <cell r="O449">
            <v>0</v>
          </cell>
          <cell r="P449">
            <v>0</v>
          </cell>
          <cell r="T449">
            <v>39042</v>
          </cell>
        </row>
        <row r="450">
          <cell r="B450" t="str">
            <v>DD.290.DP.01</v>
          </cell>
          <cell r="D450" t="str">
            <v>Desenho De Projeto</v>
          </cell>
          <cell r="E450" t="str">
            <v>10 dias</v>
          </cell>
          <cell r="F450" t="str">
            <v>NA</v>
          </cell>
          <cell r="G450">
            <v>39010.333333333336</v>
          </cell>
          <cell r="H450" t="str">
            <v>NA</v>
          </cell>
          <cell r="I450" t="str">
            <v>NA</v>
          </cell>
          <cell r="J450">
            <v>39027.729166666664</v>
          </cell>
          <cell r="K450" t="str">
            <v>NA</v>
          </cell>
          <cell r="L450">
            <v>0.35</v>
          </cell>
          <cell r="M450">
            <v>8</v>
          </cell>
          <cell r="N450">
            <v>0</v>
          </cell>
          <cell r="O450">
            <v>0</v>
          </cell>
          <cell r="P450">
            <v>0</v>
          </cell>
          <cell r="Q450">
            <v>438</v>
          </cell>
          <cell r="R450" t="str">
            <v>449;450II</v>
          </cell>
          <cell r="S450" t="str">
            <v>EQUIPE MET</v>
          </cell>
          <cell r="T450">
            <v>39027</v>
          </cell>
        </row>
        <row r="451">
          <cell r="B451" t="str">
            <v>DD.290.LM.01</v>
          </cell>
          <cell r="D451" t="str">
            <v>Lista De Materiais</v>
          </cell>
          <cell r="E451" t="str">
            <v>1 dia</v>
          </cell>
          <cell r="F451" t="str">
            <v>NA</v>
          </cell>
          <cell r="G451">
            <v>39028.333333333336</v>
          </cell>
          <cell r="H451" t="str">
            <v>NA</v>
          </cell>
          <cell r="I451" t="str">
            <v>NA</v>
          </cell>
          <cell r="J451">
            <v>39028.729166666664</v>
          </cell>
          <cell r="K451" t="str">
            <v>NA</v>
          </cell>
          <cell r="L451">
            <v>0.01</v>
          </cell>
          <cell r="M451">
            <v>0.25</v>
          </cell>
          <cell r="N451">
            <v>0</v>
          </cell>
          <cell r="O451">
            <v>0</v>
          </cell>
          <cell r="P451">
            <v>0</v>
          </cell>
          <cell r="Q451">
            <v>448</v>
          </cell>
          <cell r="S451" t="str">
            <v>EQUIPE MET</v>
          </cell>
          <cell r="T451">
            <v>39028</v>
          </cell>
        </row>
        <row r="452">
          <cell r="B452" t="str">
            <v>DD.290.MC.01</v>
          </cell>
          <cell r="D452" t="str">
            <v>Memória De Cálculo</v>
          </cell>
          <cell r="E452" t="str">
            <v>20 dias</v>
          </cell>
          <cell r="F452" t="str">
            <v>NA</v>
          </cell>
          <cell r="G452">
            <v>39010.333333333336</v>
          </cell>
          <cell r="H452" t="str">
            <v>NA</v>
          </cell>
          <cell r="I452" t="str">
            <v>NA</v>
          </cell>
          <cell r="J452">
            <v>39042.729166666664</v>
          </cell>
          <cell r="K452" t="str">
            <v>NA</v>
          </cell>
          <cell r="L452">
            <v>1.07</v>
          </cell>
          <cell r="M452">
            <v>24.38</v>
          </cell>
          <cell r="N452">
            <v>0</v>
          </cell>
          <cell r="O452">
            <v>0</v>
          </cell>
          <cell r="P452">
            <v>0</v>
          </cell>
          <cell r="Q452" t="str">
            <v>448II</v>
          </cell>
          <cell r="S452" t="str">
            <v>EQUIPE MET</v>
          </cell>
          <cell r="T452">
            <v>39042</v>
          </cell>
        </row>
        <row r="453">
          <cell r="D453" t="str">
            <v>Elétrica</v>
          </cell>
          <cell r="E453" t="str">
            <v>11 dias</v>
          </cell>
          <cell r="F453" t="str">
            <v>NA</v>
          </cell>
          <cell r="G453">
            <v>39048.333333333336</v>
          </cell>
          <cell r="H453" t="str">
            <v>NA</v>
          </cell>
          <cell r="I453" t="str">
            <v>NA</v>
          </cell>
          <cell r="J453">
            <v>39062.729166666664</v>
          </cell>
          <cell r="K453" t="str">
            <v>NA</v>
          </cell>
          <cell r="L453">
            <v>0.39</v>
          </cell>
          <cell r="M453">
            <v>9</v>
          </cell>
          <cell r="N453">
            <v>0</v>
          </cell>
          <cell r="O453">
            <v>0</v>
          </cell>
          <cell r="P453">
            <v>0</v>
          </cell>
          <cell r="T453">
            <v>39062</v>
          </cell>
        </row>
        <row r="454">
          <cell r="D454" t="str">
            <v>Desenho De Detalhamento</v>
          </cell>
          <cell r="E454" t="str">
            <v>11 dias</v>
          </cell>
          <cell r="F454" t="str">
            <v>NA</v>
          </cell>
          <cell r="G454">
            <v>39048.333333333336</v>
          </cell>
          <cell r="H454" t="str">
            <v>NA</v>
          </cell>
          <cell r="I454" t="str">
            <v>NA</v>
          </cell>
          <cell r="J454">
            <v>39062.729166666664</v>
          </cell>
          <cell r="K454" t="str">
            <v>NA</v>
          </cell>
          <cell r="L454">
            <v>0.39</v>
          </cell>
          <cell r="M454">
            <v>9</v>
          </cell>
          <cell r="N454">
            <v>0</v>
          </cell>
          <cell r="O454">
            <v>0</v>
          </cell>
          <cell r="P454">
            <v>0</v>
          </cell>
          <cell r="T454">
            <v>39062</v>
          </cell>
        </row>
        <row r="455">
          <cell r="B455" t="str">
            <v>DE.290.DD.01</v>
          </cell>
          <cell r="D455" t="str">
            <v>Malha Aterramento/ Projeto SE</v>
          </cell>
          <cell r="E455" t="str">
            <v>9 dias</v>
          </cell>
          <cell r="F455" t="str">
            <v>NA</v>
          </cell>
          <cell r="G455">
            <v>39048.333333333336</v>
          </cell>
          <cell r="H455" t="str">
            <v>NA</v>
          </cell>
          <cell r="I455" t="str">
            <v>NA</v>
          </cell>
          <cell r="J455">
            <v>39058.729166666664</v>
          </cell>
          <cell r="K455" t="str">
            <v>NA</v>
          </cell>
          <cell r="L455">
            <v>0.17</v>
          </cell>
          <cell r="M455">
            <v>4</v>
          </cell>
          <cell r="N455">
            <v>0</v>
          </cell>
          <cell r="O455">
            <v>0</v>
          </cell>
          <cell r="P455">
            <v>0</v>
          </cell>
          <cell r="Q455" t="str">
            <v>445;446II+35 dias</v>
          </cell>
          <cell r="R455" t="str">
            <v>454II</v>
          </cell>
          <cell r="S455" t="str">
            <v>EQUIPE ELE</v>
          </cell>
          <cell r="T455">
            <v>39058</v>
          </cell>
        </row>
        <row r="456">
          <cell r="B456" t="str">
            <v>DE.290.DD.02</v>
          </cell>
          <cell r="D456" t="str">
            <v>Iluminação</v>
          </cell>
          <cell r="E456" t="str">
            <v>11 dias</v>
          </cell>
          <cell r="F456" t="str">
            <v>NA</v>
          </cell>
          <cell r="G456">
            <v>39048.333333333336</v>
          </cell>
          <cell r="H456" t="str">
            <v>NA</v>
          </cell>
          <cell r="I456" t="str">
            <v>NA</v>
          </cell>
          <cell r="J456">
            <v>39062.729166666664</v>
          </cell>
          <cell r="K456" t="str">
            <v>NA</v>
          </cell>
          <cell r="L456">
            <v>0.22</v>
          </cell>
          <cell r="M456">
            <v>5</v>
          </cell>
          <cell r="N456">
            <v>0</v>
          </cell>
          <cell r="O456">
            <v>0</v>
          </cell>
          <cell r="P456">
            <v>0</v>
          </cell>
          <cell r="Q456" t="str">
            <v>453II</v>
          </cell>
          <cell r="S456" t="str">
            <v>EQUIPE ELE</v>
          </cell>
          <cell r="T456">
            <v>39062</v>
          </cell>
        </row>
        <row r="457">
          <cell r="D457" t="str">
            <v>Instrumentação</v>
          </cell>
          <cell r="E457" t="str">
            <v>8 dias</v>
          </cell>
          <cell r="F457" t="str">
            <v>NA</v>
          </cell>
          <cell r="G457">
            <v>39038.333333333336</v>
          </cell>
          <cell r="H457" t="str">
            <v>NA</v>
          </cell>
          <cell r="I457" t="str">
            <v>NA</v>
          </cell>
          <cell r="J457">
            <v>39049.729166666664</v>
          </cell>
          <cell r="K457" t="str">
            <v>NA</v>
          </cell>
          <cell r="L457">
            <v>0.09</v>
          </cell>
          <cell r="M457">
            <v>2</v>
          </cell>
          <cell r="N457">
            <v>0</v>
          </cell>
          <cell r="O457">
            <v>0</v>
          </cell>
          <cell r="P457">
            <v>0</v>
          </cell>
          <cell r="T457">
            <v>39049</v>
          </cell>
        </row>
        <row r="458">
          <cell r="B458" t="str">
            <v>DT.290.AJ.01</v>
          </cell>
          <cell r="D458" t="str">
            <v>Arranjos/ Layout’s/ Plano Diretor - Locação De Instrumentos</v>
          </cell>
          <cell r="E458" t="str">
            <v>8 dias</v>
          </cell>
          <cell r="F458" t="str">
            <v>NA</v>
          </cell>
          <cell r="G458">
            <v>39038.333333333336</v>
          </cell>
          <cell r="H458" t="str">
            <v>NA</v>
          </cell>
          <cell r="I458" t="str">
            <v>NA</v>
          </cell>
          <cell r="J458">
            <v>39049.729166666664</v>
          </cell>
          <cell r="K458" t="str">
            <v>NA</v>
          </cell>
          <cell r="L458">
            <v>0.09</v>
          </cell>
          <cell r="M458">
            <v>2</v>
          </cell>
          <cell r="N458">
            <v>0</v>
          </cell>
          <cell r="O458">
            <v>0</v>
          </cell>
          <cell r="P458">
            <v>0</v>
          </cell>
          <cell r="Q458">
            <v>302</v>
          </cell>
          <cell r="S458" t="str">
            <v>EQUIPE TSA</v>
          </cell>
          <cell r="T458">
            <v>39049</v>
          </cell>
        </row>
        <row r="459">
          <cell r="B459" t="str">
            <v>1.2</v>
          </cell>
          <cell r="C459" t="str">
            <v>300A</v>
          </cell>
          <cell r="D459" t="str">
            <v>APOIO OPERACIONAL</v>
          </cell>
          <cell r="E459" t="str">
            <v>117 dias</v>
          </cell>
          <cell r="F459">
            <v>38819.375</v>
          </cell>
          <cell r="G459">
            <v>38891.333333333336</v>
          </cell>
          <cell r="H459">
            <v>38891.333333333336</v>
          </cell>
          <cell r="I459">
            <v>38916.375</v>
          </cell>
          <cell r="J459">
            <v>39066.729166666664</v>
          </cell>
          <cell r="K459" t="str">
            <v>NA</v>
          </cell>
          <cell r="L459">
            <v>3.4</v>
          </cell>
          <cell r="M459">
            <v>77.88</v>
          </cell>
          <cell r="N459">
            <v>5.48</v>
          </cell>
          <cell r="O459">
            <v>7.03</v>
          </cell>
          <cell r="P459">
            <v>7.03</v>
          </cell>
          <cell r="T459">
            <v>39066</v>
          </cell>
        </row>
        <row r="460">
          <cell r="B460" t="str">
            <v>1.2.1</v>
          </cell>
          <cell r="C460" t="str">
            <v>305A</v>
          </cell>
          <cell r="D460" t="str">
            <v>Geral</v>
          </cell>
          <cell r="E460" t="str">
            <v>23 dias</v>
          </cell>
          <cell r="F460" t="str">
            <v>NA</v>
          </cell>
          <cell r="G460">
            <v>38891.333333333336</v>
          </cell>
          <cell r="H460">
            <v>38891.333333333336</v>
          </cell>
          <cell r="I460" t="str">
            <v>NA</v>
          </cell>
          <cell r="J460">
            <v>38923.729166666664</v>
          </cell>
          <cell r="K460" t="str">
            <v>NA</v>
          </cell>
          <cell r="L460">
            <v>0.26</v>
          </cell>
          <cell r="M460">
            <v>6</v>
          </cell>
          <cell r="N460">
            <v>5.48</v>
          </cell>
          <cell r="O460">
            <v>0</v>
          </cell>
          <cell r="P460">
            <v>91.25</v>
          </cell>
          <cell r="T460">
            <v>38923</v>
          </cell>
        </row>
        <row r="461">
          <cell r="D461" t="str">
            <v>Projeto Básico</v>
          </cell>
          <cell r="E461" t="str">
            <v>23 dias</v>
          </cell>
          <cell r="F461" t="str">
            <v>NA</v>
          </cell>
          <cell r="G461">
            <v>38891.333333333336</v>
          </cell>
          <cell r="H461">
            <v>38891.333333333336</v>
          </cell>
          <cell r="I461" t="str">
            <v>NA</v>
          </cell>
          <cell r="J461">
            <v>38923.729166666664</v>
          </cell>
          <cell r="K461" t="str">
            <v>NA</v>
          </cell>
          <cell r="L461">
            <v>0.26</v>
          </cell>
          <cell r="M461">
            <v>6</v>
          </cell>
          <cell r="N461">
            <v>5.48</v>
          </cell>
          <cell r="O461">
            <v>0</v>
          </cell>
          <cell r="P461">
            <v>91.25</v>
          </cell>
          <cell r="T461">
            <v>38923</v>
          </cell>
        </row>
        <row r="462">
          <cell r="D462" t="str">
            <v>Mecânica</v>
          </cell>
          <cell r="E462" t="str">
            <v>9 dias</v>
          </cell>
          <cell r="F462" t="str">
            <v>NA</v>
          </cell>
          <cell r="G462">
            <v>38891.333333333336</v>
          </cell>
          <cell r="H462">
            <v>38891.333333333336</v>
          </cell>
          <cell r="I462" t="str">
            <v>NA</v>
          </cell>
          <cell r="J462">
            <v>38903.729166666664</v>
          </cell>
          <cell r="K462" t="str">
            <v>NA</v>
          </cell>
          <cell r="L462">
            <v>0.16</v>
          </cell>
          <cell r="M462">
            <v>3.63</v>
          </cell>
          <cell r="N462">
            <v>3.26</v>
          </cell>
          <cell r="O462">
            <v>0</v>
          </cell>
          <cell r="P462">
            <v>90</v>
          </cell>
          <cell r="T462">
            <v>38903</v>
          </cell>
        </row>
        <row r="463">
          <cell r="B463" t="str">
            <v>BB.305.OI.01</v>
          </cell>
          <cell r="D463" t="str">
            <v>Orçamento De Investimentos</v>
          </cell>
          <cell r="E463" t="str">
            <v>9 dias</v>
          </cell>
          <cell r="F463" t="str">
            <v>NA</v>
          </cell>
          <cell r="G463">
            <v>38891.333333333336</v>
          </cell>
          <cell r="H463">
            <v>38891.333333333336</v>
          </cell>
          <cell r="I463" t="str">
            <v>NA</v>
          </cell>
          <cell r="J463">
            <v>38903.729166666664</v>
          </cell>
          <cell r="K463" t="str">
            <v>NA</v>
          </cell>
          <cell r="L463">
            <v>0.16</v>
          </cell>
          <cell r="M463">
            <v>3.63</v>
          </cell>
          <cell r="N463">
            <v>3.26</v>
          </cell>
          <cell r="O463">
            <v>0</v>
          </cell>
          <cell r="P463">
            <v>90</v>
          </cell>
          <cell r="Q463" t="str">
            <v>34II</v>
          </cell>
          <cell r="S463" t="str">
            <v>EQUIPE MEC</v>
          </cell>
          <cell r="T463">
            <v>38903</v>
          </cell>
        </row>
        <row r="464">
          <cell r="D464" t="str">
            <v>Civil</v>
          </cell>
          <cell r="E464" t="str">
            <v>5 dias</v>
          </cell>
          <cell r="F464" t="str">
            <v>NA</v>
          </cell>
          <cell r="G464">
            <v>38917.333333333336</v>
          </cell>
          <cell r="H464">
            <v>38917.333333333336</v>
          </cell>
          <cell r="I464" t="str">
            <v>NA</v>
          </cell>
          <cell r="J464">
            <v>38923.729166666664</v>
          </cell>
          <cell r="K464" t="str">
            <v>NA</v>
          </cell>
          <cell r="L464">
            <v>0.1</v>
          </cell>
          <cell r="M464">
            <v>2.38</v>
          </cell>
          <cell r="N464">
            <v>2.21</v>
          </cell>
          <cell r="O464">
            <v>0</v>
          </cell>
          <cell r="P464">
            <v>93.16</v>
          </cell>
          <cell r="T464">
            <v>38923</v>
          </cell>
        </row>
        <row r="465">
          <cell r="B465" t="str">
            <v>BC.305.PQ.01</v>
          </cell>
          <cell r="D465" t="str">
            <v>Planilha De Quantitativos - Arquitetura</v>
          </cell>
          <cell r="E465" t="str">
            <v>5 dias</v>
          </cell>
          <cell r="F465" t="str">
            <v>NA</v>
          </cell>
          <cell r="G465">
            <v>38917.333333333336</v>
          </cell>
          <cell r="H465">
            <v>38917.333333333336</v>
          </cell>
          <cell r="I465" t="str">
            <v>NA</v>
          </cell>
          <cell r="J465">
            <v>38923.729166666664</v>
          </cell>
          <cell r="K465" t="str">
            <v>NA</v>
          </cell>
          <cell r="L465">
            <v>0.1</v>
          </cell>
          <cell r="M465">
            <v>2.38</v>
          </cell>
          <cell r="N465">
            <v>2.21</v>
          </cell>
          <cell r="O465">
            <v>0</v>
          </cell>
          <cell r="P465">
            <v>93.16</v>
          </cell>
          <cell r="Q465">
            <v>16</v>
          </cell>
          <cell r="S465" t="str">
            <v>EQUIPE CIV</v>
          </cell>
          <cell r="T465">
            <v>38923</v>
          </cell>
        </row>
        <row r="466">
          <cell r="B466" t="str">
            <v>1.2.2</v>
          </cell>
          <cell r="C466" t="str">
            <v>310A</v>
          </cell>
          <cell r="D466" t="str">
            <v>Oficina de Manutenção</v>
          </cell>
          <cell r="E466" t="str">
            <v>44 dias</v>
          </cell>
          <cell r="F466" t="str">
            <v>NA</v>
          </cell>
          <cell r="G466">
            <v>38995.333333333336</v>
          </cell>
          <cell r="H466" t="str">
            <v>NA</v>
          </cell>
          <cell r="I466" t="str">
            <v>NA</v>
          </cell>
          <cell r="J466">
            <v>39063.729166666664</v>
          </cell>
          <cell r="K466" t="str">
            <v>NA</v>
          </cell>
          <cell r="L466">
            <v>1.41</v>
          </cell>
          <cell r="M466">
            <v>32.25</v>
          </cell>
          <cell r="N466">
            <v>0</v>
          </cell>
          <cell r="O466">
            <v>0</v>
          </cell>
          <cell r="P466">
            <v>0</v>
          </cell>
          <cell r="T466">
            <v>39063</v>
          </cell>
        </row>
        <row r="467">
          <cell r="D467" t="str">
            <v>Projeto Básico</v>
          </cell>
          <cell r="E467" t="str">
            <v>5 dias</v>
          </cell>
          <cell r="F467" t="str">
            <v>NA</v>
          </cell>
          <cell r="G467">
            <v>38995.333333333336</v>
          </cell>
          <cell r="H467" t="str">
            <v>NA</v>
          </cell>
          <cell r="I467" t="str">
            <v>NA</v>
          </cell>
          <cell r="J467">
            <v>39001.729166666664</v>
          </cell>
          <cell r="K467" t="str">
            <v>NA</v>
          </cell>
          <cell r="L467">
            <v>0.22</v>
          </cell>
          <cell r="M467">
            <v>5</v>
          </cell>
          <cell r="N467">
            <v>0</v>
          </cell>
          <cell r="O467">
            <v>0</v>
          </cell>
          <cell r="P467">
            <v>0</v>
          </cell>
          <cell r="T467">
            <v>39001</v>
          </cell>
        </row>
        <row r="468">
          <cell r="D468" t="str">
            <v>Estrutura Metálica</v>
          </cell>
          <cell r="E468" t="str">
            <v>5 dias</v>
          </cell>
          <cell r="F468" t="str">
            <v>NA</v>
          </cell>
          <cell r="G468">
            <v>38995.333333333336</v>
          </cell>
          <cell r="H468" t="str">
            <v>NA</v>
          </cell>
          <cell r="I468" t="str">
            <v>NA</v>
          </cell>
          <cell r="J468">
            <v>39001.729166666664</v>
          </cell>
          <cell r="K468" t="str">
            <v>NA</v>
          </cell>
          <cell r="L468">
            <v>0.22</v>
          </cell>
          <cell r="M468">
            <v>5</v>
          </cell>
          <cell r="N468">
            <v>0</v>
          </cell>
          <cell r="O468">
            <v>0</v>
          </cell>
          <cell r="P468">
            <v>0</v>
          </cell>
          <cell r="T468">
            <v>39001</v>
          </cell>
        </row>
        <row r="469">
          <cell r="B469" t="str">
            <v>BD.310.MC.01</v>
          </cell>
          <cell r="D469" t="str">
            <v>Memória De Cálculo</v>
          </cell>
          <cell r="E469" t="str">
            <v>5 dias</v>
          </cell>
          <cell r="F469" t="str">
            <v>NA</v>
          </cell>
          <cell r="G469">
            <v>38995.333333333336</v>
          </cell>
          <cell r="H469" t="str">
            <v>NA</v>
          </cell>
          <cell r="I469" t="str">
            <v>NA</v>
          </cell>
          <cell r="J469">
            <v>39001.729166666664</v>
          </cell>
          <cell r="K469" t="str">
            <v>NA</v>
          </cell>
          <cell r="L469">
            <v>0.22</v>
          </cell>
          <cell r="M469">
            <v>5</v>
          </cell>
          <cell r="N469">
            <v>0</v>
          </cell>
          <cell r="O469">
            <v>0</v>
          </cell>
          <cell r="P469">
            <v>0</v>
          </cell>
          <cell r="Q469" t="str">
            <v>433TI+20 dias</v>
          </cell>
          <cell r="R469">
            <v>629</v>
          </cell>
          <cell r="S469" t="str">
            <v>EQUIPE MET</v>
          </cell>
          <cell r="T469">
            <v>39001</v>
          </cell>
        </row>
        <row r="470">
          <cell r="D470" t="str">
            <v>Projeto Detalhado</v>
          </cell>
          <cell r="E470" t="str">
            <v>37 dias</v>
          </cell>
          <cell r="F470">
            <v>38839.333333333336</v>
          </cell>
          <cell r="G470">
            <v>39008.333333333336</v>
          </cell>
          <cell r="H470" t="str">
            <v>NA</v>
          </cell>
          <cell r="I470">
            <v>38896.729166666664</v>
          </cell>
          <cell r="J470">
            <v>39063.729166666664</v>
          </cell>
          <cell r="K470" t="str">
            <v>NA</v>
          </cell>
          <cell r="L470">
            <v>1.19</v>
          </cell>
          <cell r="M470">
            <v>27.25</v>
          </cell>
          <cell r="N470">
            <v>0</v>
          </cell>
          <cell r="O470">
            <v>0</v>
          </cell>
          <cell r="P470">
            <v>0</v>
          </cell>
          <cell r="T470">
            <v>39063</v>
          </cell>
        </row>
        <row r="471">
          <cell r="D471" t="str">
            <v>Civil</v>
          </cell>
          <cell r="E471" t="str">
            <v>18 dias</v>
          </cell>
          <cell r="F471">
            <v>38839.333333333336</v>
          </cell>
          <cell r="G471">
            <v>39008.333333333336</v>
          </cell>
          <cell r="H471" t="str">
            <v>NA</v>
          </cell>
          <cell r="I471">
            <v>38859.729166666664</v>
          </cell>
          <cell r="J471">
            <v>39035.729166666664</v>
          </cell>
          <cell r="K471" t="str">
            <v>NA</v>
          </cell>
          <cell r="L471">
            <v>0.66</v>
          </cell>
          <cell r="M471">
            <v>15</v>
          </cell>
          <cell r="N471">
            <v>0</v>
          </cell>
          <cell r="O471">
            <v>0</v>
          </cell>
          <cell r="P471">
            <v>0</v>
          </cell>
          <cell r="T471">
            <v>39035</v>
          </cell>
        </row>
        <row r="472">
          <cell r="D472" t="str">
            <v>Desenho De Detalhamento</v>
          </cell>
          <cell r="E472" t="str">
            <v>18 dias</v>
          </cell>
          <cell r="F472">
            <v>38839.333333333336</v>
          </cell>
          <cell r="G472">
            <v>39008.333333333336</v>
          </cell>
          <cell r="H472" t="str">
            <v>NA</v>
          </cell>
          <cell r="I472">
            <v>38859.729166666664</v>
          </cell>
          <cell r="J472">
            <v>39035.729166666664</v>
          </cell>
          <cell r="K472" t="str">
            <v>NA</v>
          </cell>
          <cell r="L472">
            <v>0.66</v>
          </cell>
          <cell r="M472">
            <v>15</v>
          </cell>
          <cell r="N472">
            <v>0</v>
          </cell>
          <cell r="O472">
            <v>0</v>
          </cell>
          <cell r="P472">
            <v>0</v>
          </cell>
          <cell r="R472" t="str">
            <v>476;477</v>
          </cell>
          <cell r="T472">
            <v>39035</v>
          </cell>
        </row>
        <row r="473">
          <cell r="B473" t="str">
            <v>DC.310.DD.01</v>
          </cell>
          <cell r="D473" t="str">
            <v>Arquitetura</v>
          </cell>
          <cell r="E473" t="str">
            <v>10 dias</v>
          </cell>
          <cell r="F473">
            <v>38839.333333333336</v>
          </cell>
          <cell r="G473">
            <v>39008.333333333336</v>
          </cell>
          <cell r="H473" t="str">
            <v>NA</v>
          </cell>
          <cell r="I473">
            <v>38853.729166666664</v>
          </cell>
          <cell r="J473">
            <v>39021.729166666664</v>
          </cell>
          <cell r="K473" t="str">
            <v>NA</v>
          </cell>
          <cell r="L473">
            <v>0.31</v>
          </cell>
          <cell r="M473">
            <v>7</v>
          </cell>
          <cell r="N473">
            <v>0</v>
          </cell>
          <cell r="O473">
            <v>0</v>
          </cell>
          <cell r="P473">
            <v>0</v>
          </cell>
          <cell r="Q473" t="str">
            <v>26;445</v>
          </cell>
          <cell r="R473" t="str">
            <v>472;473;496;519;535;542;565</v>
          </cell>
          <cell r="S473" t="str">
            <v>EQUIPE ARQ</v>
          </cell>
          <cell r="T473">
            <v>39021</v>
          </cell>
        </row>
        <row r="474">
          <cell r="B474" t="str">
            <v>DC.310.DD.02</v>
          </cell>
          <cell r="D474" t="str">
            <v>Fundação</v>
          </cell>
          <cell r="E474" t="str">
            <v>8 dias</v>
          </cell>
          <cell r="F474">
            <v>38839.333333333336</v>
          </cell>
          <cell r="G474">
            <v>39022.333333333336</v>
          </cell>
          <cell r="H474" t="str">
            <v>NA</v>
          </cell>
          <cell r="I474">
            <v>38849.729166666664</v>
          </cell>
          <cell r="J474">
            <v>39035.729166666664</v>
          </cell>
          <cell r="K474" t="str">
            <v>NA</v>
          </cell>
          <cell r="L474">
            <v>0.22</v>
          </cell>
          <cell r="M474">
            <v>5</v>
          </cell>
          <cell r="N474">
            <v>0</v>
          </cell>
          <cell r="O474">
            <v>0</v>
          </cell>
          <cell r="P474">
            <v>0</v>
          </cell>
          <cell r="Q474">
            <v>471</v>
          </cell>
          <cell r="R474">
            <v>484</v>
          </cell>
          <cell r="S474" t="str">
            <v>EQUIPE CIV</v>
          </cell>
          <cell r="T474">
            <v>39035</v>
          </cell>
        </row>
        <row r="475">
          <cell r="B475" t="str">
            <v>DC.310.DD.03</v>
          </cell>
          <cell r="D475" t="str">
            <v>Hidráulica</v>
          </cell>
          <cell r="E475" t="str">
            <v>6 dias</v>
          </cell>
          <cell r="F475">
            <v>38849.333333333336</v>
          </cell>
          <cell r="G475">
            <v>39022.333333333336</v>
          </cell>
          <cell r="H475" t="str">
            <v>NA</v>
          </cell>
          <cell r="I475">
            <v>38859.729166666664</v>
          </cell>
          <cell r="J475">
            <v>39031.729166666664</v>
          </cell>
          <cell r="K475" t="str">
            <v>NA</v>
          </cell>
          <cell r="L475">
            <v>0.13</v>
          </cell>
          <cell r="M475">
            <v>3</v>
          </cell>
          <cell r="N475">
            <v>0</v>
          </cell>
          <cell r="O475">
            <v>0</v>
          </cell>
          <cell r="P475">
            <v>0</v>
          </cell>
          <cell r="Q475">
            <v>471</v>
          </cell>
          <cell r="S475" t="str">
            <v>EQUIPE CIV</v>
          </cell>
          <cell r="T475">
            <v>39031</v>
          </cell>
        </row>
        <row r="476">
          <cell r="D476" t="str">
            <v>Elétrica</v>
          </cell>
          <cell r="E476" t="str">
            <v>19 dias</v>
          </cell>
          <cell r="F476">
            <v>38859.375</v>
          </cell>
          <cell r="G476">
            <v>39037.333333333336</v>
          </cell>
          <cell r="H476" t="str">
            <v>NA</v>
          </cell>
          <cell r="I476">
            <v>38896.729166666664</v>
          </cell>
          <cell r="J476">
            <v>39063.729166666664</v>
          </cell>
          <cell r="K476" t="str">
            <v>NA</v>
          </cell>
          <cell r="L476">
            <v>0.54</v>
          </cell>
          <cell r="M476">
            <v>12.25</v>
          </cell>
          <cell r="N476">
            <v>0</v>
          </cell>
          <cell r="O476">
            <v>0</v>
          </cell>
          <cell r="P476">
            <v>0</v>
          </cell>
          <cell r="T476">
            <v>39063</v>
          </cell>
        </row>
        <row r="477">
          <cell r="D477" t="str">
            <v>Desenho De Detalhamento</v>
          </cell>
          <cell r="E477" t="str">
            <v>15 dias</v>
          </cell>
          <cell r="F477">
            <v>38859.375</v>
          </cell>
          <cell r="G477">
            <v>39037.333333333336</v>
          </cell>
          <cell r="H477" t="str">
            <v>NA</v>
          </cell>
          <cell r="I477">
            <v>38880.729166666664</v>
          </cell>
          <cell r="J477">
            <v>39057.729166666664</v>
          </cell>
          <cell r="K477" t="str">
            <v>NA</v>
          </cell>
          <cell r="L477">
            <v>0.48</v>
          </cell>
          <cell r="M477">
            <v>11</v>
          </cell>
          <cell r="N477">
            <v>0</v>
          </cell>
          <cell r="O477">
            <v>0</v>
          </cell>
          <cell r="P477">
            <v>0</v>
          </cell>
          <cell r="R477">
            <v>479</v>
          </cell>
          <cell r="T477">
            <v>39057</v>
          </cell>
        </row>
        <row r="478">
          <cell r="B478" t="str">
            <v>DE.310.DD.01</v>
          </cell>
          <cell r="D478" t="str">
            <v>Disposição De Força, Controle e Aterramento</v>
          </cell>
          <cell r="E478" t="str">
            <v>6 dias</v>
          </cell>
          <cell r="F478">
            <v>38859.375</v>
          </cell>
          <cell r="G478">
            <v>39037.333333333336</v>
          </cell>
          <cell r="H478" t="str">
            <v>NA</v>
          </cell>
          <cell r="I478">
            <v>38867.729166666664</v>
          </cell>
          <cell r="J478">
            <v>39044.729166666664</v>
          </cell>
          <cell r="K478" t="str">
            <v>NA</v>
          </cell>
          <cell r="L478">
            <v>0.09</v>
          </cell>
          <cell r="M478">
            <v>2</v>
          </cell>
          <cell r="N478">
            <v>0</v>
          </cell>
          <cell r="O478">
            <v>0</v>
          </cell>
          <cell r="P478">
            <v>0</v>
          </cell>
          <cell r="Q478">
            <v>470</v>
          </cell>
          <cell r="R478">
            <v>478</v>
          </cell>
          <cell r="S478" t="str">
            <v>EQUIPE ELE</v>
          </cell>
          <cell r="T478">
            <v>39044</v>
          </cell>
        </row>
        <row r="479">
          <cell r="B479" t="str">
            <v>DE.310.DD.02</v>
          </cell>
          <cell r="D479" t="str">
            <v>Iluminação</v>
          </cell>
          <cell r="E479" t="str">
            <v>15 dias</v>
          </cell>
          <cell r="F479">
            <v>38859.375</v>
          </cell>
          <cell r="G479">
            <v>39037.333333333336</v>
          </cell>
          <cell r="H479" t="str">
            <v>NA</v>
          </cell>
          <cell r="I479">
            <v>38880.729166666664</v>
          </cell>
          <cell r="J479">
            <v>39057.729166666664</v>
          </cell>
          <cell r="K479" t="str">
            <v>NA</v>
          </cell>
          <cell r="L479">
            <v>0.31</v>
          </cell>
          <cell r="M479">
            <v>7</v>
          </cell>
          <cell r="N479">
            <v>0</v>
          </cell>
          <cell r="O479">
            <v>0</v>
          </cell>
          <cell r="P479">
            <v>0</v>
          </cell>
          <cell r="Q479">
            <v>470</v>
          </cell>
          <cell r="S479" t="str">
            <v>EQUIPE ELE</v>
          </cell>
          <cell r="T479">
            <v>39057</v>
          </cell>
        </row>
        <row r="480">
          <cell r="B480" t="str">
            <v>DE.310.DD.03</v>
          </cell>
          <cell r="D480" t="str">
            <v>Eletrodutos</v>
          </cell>
          <cell r="E480" t="str">
            <v>6 dias</v>
          </cell>
          <cell r="F480">
            <v>38867.375</v>
          </cell>
          <cell r="G480">
            <v>39045.333333333336</v>
          </cell>
          <cell r="H480" t="str">
            <v>NA</v>
          </cell>
          <cell r="I480">
            <v>38875.729166666664</v>
          </cell>
          <cell r="J480">
            <v>39052.729166666664</v>
          </cell>
          <cell r="K480" t="str">
            <v>NA</v>
          </cell>
          <cell r="L480">
            <v>0.09</v>
          </cell>
          <cell r="M480">
            <v>2</v>
          </cell>
          <cell r="N480">
            <v>0</v>
          </cell>
          <cell r="O480">
            <v>0</v>
          </cell>
          <cell r="P480">
            <v>0</v>
          </cell>
          <cell r="Q480">
            <v>476</v>
          </cell>
          <cell r="S480" t="str">
            <v>EQUIPE ELE</v>
          </cell>
          <cell r="T480">
            <v>39052</v>
          </cell>
        </row>
        <row r="481">
          <cell r="B481" t="str">
            <v>DE.310.LC.01</v>
          </cell>
          <cell r="D481" t="str">
            <v>Lista De Linhas/ Cabos</v>
          </cell>
          <cell r="E481" t="str">
            <v>4 dias</v>
          </cell>
          <cell r="F481">
            <v>38880.375</v>
          </cell>
          <cell r="G481">
            <v>39058.333333333336</v>
          </cell>
          <cell r="H481" t="str">
            <v>NA</v>
          </cell>
          <cell r="I481">
            <v>38888.729166666664</v>
          </cell>
          <cell r="J481">
            <v>39063.729166666664</v>
          </cell>
          <cell r="K481" t="str">
            <v>NA</v>
          </cell>
          <cell r="L481">
            <v>0.05</v>
          </cell>
          <cell r="M481">
            <v>1.25</v>
          </cell>
          <cell r="N481">
            <v>0</v>
          </cell>
          <cell r="O481">
            <v>0</v>
          </cell>
          <cell r="P481">
            <v>0</v>
          </cell>
          <cell r="Q481">
            <v>475</v>
          </cell>
          <cell r="S481" t="str">
            <v>EQUIPE ELE</v>
          </cell>
          <cell r="T481">
            <v>39063</v>
          </cell>
        </row>
        <row r="482">
          <cell r="B482" t="str">
            <v>1.2.3</v>
          </cell>
          <cell r="C482" t="str">
            <v>320A</v>
          </cell>
          <cell r="D482" t="str">
            <v>Almoxarifado</v>
          </cell>
          <cell r="E482" t="str">
            <v>22 dias</v>
          </cell>
          <cell r="F482">
            <v>38831.375</v>
          </cell>
          <cell r="G482">
            <v>39037.333333333336</v>
          </cell>
          <cell r="H482" t="str">
            <v>NA</v>
          </cell>
          <cell r="I482">
            <v>38916.375</v>
          </cell>
          <cell r="J482">
            <v>39066.729166666664</v>
          </cell>
          <cell r="K482" t="str">
            <v>NA</v>
          </cell>
          <cell r="L482">
            <v>0.75</v>
          </cell>
          <cell r="M482">
            <v>17.25</v>
          </cell>
          <cell r="N482">
            <v>0</v>
          </cell>
          <cell r="O482">
            <v>0</v>
          </cell>
          <cell r="P482">
            <v>0</v>
          </cell>
          <cell r="T482">
            <v>39066</v>
          </cell>
        </row>
        <row r="483">
          <cell r="D483" t="str">
            <v>Projeto Detalhado</v>
          </cell>
          <cell r="E483" t="str">
            <v>22 dias</v>
          </cell>
          <cell r="F483">
            <v>38846.375</v>
          </cell>
          <cell r="G483">
            <v>39037.333333333336</v>
          </cell>
          <cell r="H483" t="str">
            <v>NA</v>
          </cell>
          <cell r="I483">
            <v>38916.375</v>
          </cell>
          <cell r="J483">
            <v>39066.729166666664</v>
          </cell>
          <cell r="K483" t="str">
            <v>NA</v>
          </cell>
          <cell r="L483">
            <v>0.75</v>
          </cell>
          <cell r="M483">
            <v>17.25</v>
          </cell>
          <cell r="N483">
            <v>0</v>
          </cell>
          <cell r="O483">
            <v>0</v>
          </cell>
          <cell r="P483">
            <v>0</v>
          </cell>
          <cell r="T483">
            <v>39066</v>
          </cell>
        </row>
        <row r="484">
          <cell r="D484" t="str">
            <v>Civil</v>
          </cell>
          <cell r="E484" t="str">
            <v>11 dias</v>
          </cell>
          <cell r="F484">
            <v>38846.375</v>
          </cell>
          <cell r="G484">
            <v>39037.333333333336</v>
          </cell>
          <cell r="H484" t="str">
            <v>NA</v>
          </cell>
          <cell r="I484">
            <v>38861.375</v>
          </cell>
          <cell r="J484">
            <v>39051.729166666664</v>
          </cell>
          <cell r="K484" t="str">
            <v>NA</v>
          </cell>
          <cell r="L484">
            <v>0.22</v>
          </cell>
          <cell r="M484">
            <v>5</v>
          </cell>
          <cell r="N484">
            <v>0</v>
          </cell>
          <cell r="O484">
            <v>0</v>
          </cell>
          <cell r="P484">
            <v>0</v>
          </cell>
          <cell r="T484">
            <v>39051</v>
          </cell>
        </row>
        <row r="485">
          <cell r="D485" t="str">
            <v>Desenho De Detalhamento</v>
          </cell>
          <cell r="E485" t="str">
            <v>11 dias</v>
          </cell>
          <cell r="F485">
            <v>38846.375</v>
          </cell>
          <cell r="G485">
            <v>39037.333333333336</v>
          </cell>
          <cell r="H485" t="str">
            <v>NA</v>
          </cell>
          <cell r="I485">
            <v>38861.375</v>
          </cell>
          <cell r="J485">
            <v>39051.729166666664</v>
          </cell>
          <cell r="K485" t="str">
            <v>NA</v>
          </cell>
          <cell r="L485">
            <v>0.22</v>
          </cell>
          <cell r="M485">
            <v>5</v>
          </cell>
          <cell r="N485">
            <v>0</v>
          </cell>
          <cell r="O485">
            <v>0</v>
          </cell>
          <cell r="P485">
            <v>0</v>
          </cell>
          <cell r="R485">
            <v>488</v>
          </cell>
          <cell r="T485">
            <v>39051</v>
          </cell>
        </row>
        <row r="486">
          <cell r="B486" t="str">
            <v>DC.320.DD.01</v>
          </cell>
          <cell r="D486" t="str">
            <v>Fundação</v>
          </cell>
          <cell r="E486" t="str">
            <v>6 dias</v>
          </cell>
          <cell r="F486">
            <v>38846.375</v>
          </cell>
          <cell r="G486">
            <v>39037.333333333336</v>
          </cell>
          <cell r="H486" t="str">
            <v>NA</v>
          </cell>
          <cell r="I486">
            <v>38854.375</v>
          </cell>
          <cell r="J486">
            <v>39044.729166666664</v>
          </cell>
          <cell r="K486" t="str">
            <v>NA</v>
          </cell>
          <cell r="L486">
            <v>0.13</v>
          </cell>
          <cell r="M486">
            <v>3</v>
          </cell>
          <cell r="N486">
            <v>0</v>
          </cell>
          <cell r="O486">
            <v>0</v>
          </cell>
          <cell r="P486">
            <v>0</v>
          </cell>
          <cell r="Q486">
            <v>472</v>
          </cell>
          <cell r="R486">
            <v>485</v>
          </cell>
          <cell r="S486" t="str">
            <v>EQUIPE CIV</v>
          </cell>
          <cell r="T486">
            <v>39044</v>
          </cell>
        </row>
        <row r="487">
          <cell r="B487" t="str">
            <v>DC.320.DD.02</v>
          </cell>
          <cell r="D487" t="str">
            <v>Inseridos e Lajes</v>
          </cell>
          <cell r="E487" t="str">
            <v>5 dias</v>
          </cell>
          <cell r="F487">
            <v>38854.375</v>
          </cell>
          <cell r="G487">
            <v>39045.333333333336</v>
          </cell>
          <cell r="H487" t="str">
            <v>NA</v>
          </cell>
          <cell r="I487">
            <v>38861.375</v>
          </cell>
          <cell r="J487">
            <v>39051.729166666664</v>
          </cell>
          <cell r="K487" t="str">
            <v>NA</v>
          </cell>
          <cell r="L487">
            <v>0.09</v>
          </cell>
          <cell r="M487">
            <v>2</v>
          </cell>
          <cell r="N487">
            <v>0</v>
          </cell>
          <cell r="O487">
            <v>0</v>
          </cell>
          <cell r="P487">
            <v>0</v>
          </cell>
          <cell r="Q487">
            <v>484</v>
          </cell>
          <cell r="S487" t="str">
            <v>EQUIPE CIV</v>
          </cell>
          <cell r="T487">
            <v>39051</v>
          </cell>
        </row>
        <row r="488">
          <cell r="D488" t="str">
            <v>Elétrica</v>
          </cell>
          <cell r="E488" t="str">
            <v>11 dias</v>
          </cell>
          <cell r="F488">
            <v>38861.375</v>
          </cell>
          <cell r="G488">
            <v>39052.333333333336</v>
          </cell>
          <cell r="H488" t="str">
            <v>NA</v>
          </cell>
          <cell r="I488">
            <v>38916.375</v>
          </cell>
          <cell r="J488">
            <v>39066.729166666664</v>
          </cell>
          <cell r="K488" t="str">
            <v>NA</v>
          </cell>
          <cell r="L488">
            <v>0.54</v>
          </cell>
          <cell r="M488">
            <v>12.25</v>
          </cell>
          <cell r="N488">
            <v>0</v>
          </cell>
          <cell r="O488">
            <v>0</v>
          </cell>
          <cell r="P488">
            <v>0</v>
          </cell>
          <cell r="T488">
            <v>39066</v>
          </cell>
        </row>
        <row r="489">
          <cell r="D489" t="str">
            <v>Desenho De Detalhamento</v>
          </cell>
          <cell r="E489" t="str">
            <v>11 dias</v>
          </cell>
          <cell r="F489">
            <v>38861.375</v>
          </cell>
          <cell r="G489">
            <v>39052.333333333336</v>
          </cell>
          <cell r="H489" t="str">
            <v>NA</v>
          </cell>
          <cell r="I489">
            <v>38902.375</v>
          </cell>
          <cell r="J489">
            <v>39066.729166666664</v>
          </cell>
          <cell r="K489" t="str">
            <v>NA</v>
          </cell>
          <cell r="L489">
            <v>0.48</v>
          </cell>
          <cell r="M489">
            <v>11</v>
          </cell>
          <cell r="N489">
            <v>0</v>
          </cell>
          <cell r="O489">
            <v>0</v>
          </cell>
          <cell r="P489">
            <v>0</v>
          </cell>
          <cell r="R489" t="str">
            <v>491II</v>
          </cell>
          <cell r="T489">
            <v>39066</v>
          </cell>
        </row>
        <row r="490">
          <cell r="B490" t="str">
            <v>DE.320.DD.01</v>
          </cell>
          <cell r="D490" t="str">
            <v>Disposição De Força, Controle e Aterramento</v>
          </cell>
          <cell r="E490" t="str">
            <v>6 dias</v>
          </cell>
          <cell r="F490">
            <v>38861.375</v>
          </cell>
          <cell r="G490">
            <v>39052.333333333336</v>
          </cell>
          <cell r="H490" t="str">
            <v>NA</v>
          </cell>
          <cell r="I490">
            <v>38869.375</v>
          </cell>
          <cell r="J490">
            <v>39059.729166666664</v>
          </cell>
          <cell r="K490" t="str">
            <v>NA</v>
          </cell>
          <cell r="L490">
            <v>0.09</v>
          </cell>
          <cell r="M490">
            <v>2</v>
          </cell>
          <cell r="N490">
            <v>0</v>
          </cell>
          <cell r="O490">
            <v>0</v>
          </cell>
          <cell r="P490">
            <v>0</v>
          </cell>
          <cell r="Q490">
            <v>483</v>
          </cell>
          <cell r="R490" t="str">
            <v>489II;490II</v>
          </cell>
          <cell r="S490" t="str">
            <v>EQUIPE ELE</v>
          </cell>
          <cell r="T490">
            <v>39059</v>
          </cell>
        </row>
        <row r="491">
          <cell r="B491" t="str">
            <v>DE.320.DD.02</v>
          </cell>
          <cell r="D491" t="str">
            <v>Iluminação</v>
          </cell>
          <cell r="E491" t="str">
            <v>11 dias</v>
          </cell>
          <cell r="F491">
            <v>38869.375</v>
          </cell>
          <cell r="G491">
            <v>39052.333333333336</v>
          </cell>
          <cell r="H491" t="str">
            <v>NA</v>
          </cell>
          <cell r="I491">
            <v>38894.375</v>
          </cell>
          <cell r="J491">
            <v>39066.729166666664</v>
          </cell>
          <cell r="K491" t="str">
            <v>NA</v>
          </cell>
          <cell r="L491">
            <v>0.31</v>
          </cell>
          <cell r="M491">
            <v>7</v>
          </cell>
          <cell r="N491">
            <v>0</v>
          </cell>
          <cell r="O491">
            <v>0</v>
          </cell>
          <cell r="P491">
            <v>0</v>
          </cell>
          <cell r="Q491" t="str">
            <v>488II</v>
          </cell>
          <cell r="S491" t="str">
            <v>EQUIPE ELE</v>
          </cell>
          <cell r="T491">
            <v>39066</v>
          </cell>
        </row>
        <row r="492">
          <cell r="B492" t="str">
            <v>DE.320.DD.03</v>
          </cell>
          <cell r="D492" t="str">
            <v>Eletrodutos</v>
          </cell>
          <cell r="E492" t="str">
            <v>6 dias</v>
          </cell>
          <cell r="F492">
            <v>38894.375</v>
          </cell>
          <cell r="G492">
            <v>39052.333333333336</v>
          </cell>
          <cell r="H492" t="str">
            <v>NA</v>
          </cell>
          <cell r="I492">
            <v>38902.375</v>
          </cell>
          <cell r="J492">
            <v>39059.729166666664</v>
          </cell>
          <cell r="K492" t="str">
            <v>NA</v>
          </cell>
          <cell r="L492">
            <v>0.09</v>
          </cell>
          <cell r="M492">
            <v>2</v>
          </cell>
          <cell r="N492">
            <v>0</v>
          </cell>
          <cell r="O492">
            <v>0</v>
          </cell>
          <cell r="P492">
            <v>0</v>
          </cell>
          <cell r="Q492" t="str">
            <v>488II</v>
          </cell>
          <cell r="S492" t="str">
            <v>EQUIPE ELE</v>
          </cell>
          <cell r="T492">
            <v>39059</v>
          </cell>
        </row>
        <row r="493">
          <cell r="B493" t="str">
            <v>DE.320.LC.01</v>
          </cell>
          <cell r="D493" t="str">
            <v>Lista De Linhas/ Cabos</v>
          </cell>
          <cell r="E493" t="str">
            <v>8 dias</v>
          </cell>
          <cell r="F493">
            <v>38902.375</v>
          </cell>
          <cell r="G493">
            <v>39052.333333333336</v>
          </cell>
          <cell r="H493" t="str">
            <v>NA</v>
          </cell>
          <cell r="I493">
            <v>38908.375</v>
          </cell>
          <cell r="J493">
            <v>39063.729166666664</v>
          </cell>
          <cell r="K493" t="str">
            <v>NA</v>
          </cell>
          <cell r="L493">
            <v>0.05</v>
          </cell>
          <cell r="M493">
            <v>1.25</v>
          </cell>
          <cell r="N493">
            <v>0</v>
          </cell>
          <cell r="O493">
            <v>0</v>
          </cell>
          <cell r="P493">
            <v>0</v>
          </cell>
          <cell r="Q493" t="str">
            <v>487II</v>
          </cell>
          <cell r="S493" t="str">
            <v>EQUIPE ELE</v>
          </cell>
          <cell r="T493">
            <v>39063</v>
          </cell>
        </row>
        <row r="494">
          <cell r="B494" t="str">
            <v>1.2.4</v>
          </cell>
          <cell r="C494" t="str">
            <v>370A</v>
          </cell>
          <cell r="D494" t="str">
            <v>Laboratório de Análise Físico-Químicas</v>
          </cell>
          <cell r="E494" t="str">
            <v>30 dias</v>
          </cell>
          <cell r="F494">
            <v>38839.375</v>
          </cell>
          <cell r="G494">
            <v>39022.333333333336</v>
          </cell>
          <cell r="H494" t="str">
            <v>NA</v>
          </cell>
          <cell r="I494">
            <v>38904.375</v>
          </cell>
          <cell r="J494">
            <v>39066.729166666664</v>
          </cell>
          <cell r="K494" t="str">
            <v>NA</v>
          </cell>
          <cell r="L494">
            <v>0.98</v>
          </cell>
          <cell r="M494">
            <v>22.38</v>
          </cell>
          <cell r="N494">
            <v>0</v>
          </cell>
          <cell r="O494">
            <v>0</v>
          </cell>
          <cell r="P494">
            <v>0</v>
          </cell>
          <cell r="T494">
            <v>39066</v>
          </cell>
        </row>
        <row r="495">
          <cell r="D495" t="str">
            <v>Projeto Detalhado</v>
          </cell>
          <cell r="E495" t="str">
            <v>30 dias</v>
          </cell>
          <cell r="F495">
            <v>38853.375</v>
          </cell>
          <cell r="G495">
            <v>39022.333333333336</v>
          </cell>
          <cell r="H495" t="str">
            <v>NA</v>
          </cell>
          <cell r="I495">
            <v>38904.375</v>
          </cell>
          <cell r="J495">
            <v>39066.729166666664</v>
          </cell>
          <cell r="K495" t="str">
            <v>NA</v>
          </cell>
          <cell r="L495">
            <v>0.98</v>
          </cell>
          <cell r="M495">
            <v>22.38</v>
          </cell>
          <cell r="N495">
            <v>0</v>
          </cell>
          <cell r="O495">
            <v>0</v>
          </cell>
          <cell r="P495">
            <v>0</v>
          </cell>
          <cell r="T495">
            <v>39066</v>
          </cell>
        </row>
        <row r="496">
          <cell r="D496" t="str">
            <v>Civil</v>
          </cell>
          <cell r="E496" t="str">
            <v>29 dias</v>
          </cell>
          <cell r="F496">
            <v>38853.375</v>
          </cell>
          <cell r="G496">
            <v>39022.333333333336</v>
          </cell>
          <cell r="H496" t="str">
            <v>NA</v>
          </cell>
          <cell r="I496">
            <v>38881.375</v>
          </cell>
          <cell r="J496">
            <v>39065.729166666664</v>
          </cell>
          <cell r="K496" t="str">
            <v>NA</v>
          </cell>
          <cell r="L496">
            <v>0.74</v>
          </cell>
          <cell r="M496">
            <v>17</v>
          </cell>
          <cell r="N496">
            <v>0</v>
          </cell>
          <cell r="O496">
            <v>0</v>
          </cell>
          <cell r="P496">
            <v>0</v>
          </cell>
          <cell r="T496">
            <v>39065</v>
          </cell>
        </row>
        <row r="497">
          <cell r="D497" t="str">
            <v>Desenho De Detalhamento</v>
          </cell>
          <cell r="E497" t="str">
            <v>29 dias</v>
          </cell>
          <cell r="F497">
            <v>38853.375</v>
          </cell>
          <cell r="G497">
            <v>39022.333333333336</v>
          </cell>
          <cell r="H497" t="str">
            <v>NA</v>
          </cell>
          <cell r="I497">
            <v>38881.375</v>
          </cell>
          <cell r="J497">
            <v>39065.729166666664</v>
          </cell>
          <cell r="K497" t="str">
            <v>NA</v>
          </cell>
          <cell r="L497">
            <v>0.74</v>
          </cell>
          <cell r="M497">
            <v>17</v>
          </cell>
          <cell r="N497">
            <v>0</v>
          </cell>
          <cell r="O497">
            <v>0</v>
          </cell>
          <cell r="P497">
            <v>0</v>
          </cell>
          <cell r="T497">
            <v>39065</v>
          </cell>
        </row>
        <row r="498">
          <cell r="B498" t="str">
            <v>DC.370.DD.01</v>
          </cell>
          <cell r="D498" t="str">
            <v>Arquitetura</v>
          </cell>
          <cell r="E498" t="str">
            <v>9 dias</v>
          </cell>
          <cell r="F498">
            <v>38853.375</v>
          </cell>
          <cell r="G498">
            <v>39022.333333333336</v>
          </cell>
          <cell r="H498" t="str">
            <v>NA</v>
          </cell>
          <cell r="I498">
            <v>38866.375</v>
          </cell>
          <cell r="J498">
            <v>39037.729166666664</v>
          </cell>
          <cell r="K498" t="str">
            <v>NA</v>
          </cell>
          <cell r="L498">
            <v>0.26</v>
          </cell>
          <cell r="M498">
            <v>6</v>
          </cell>
          <cell r="N498">
            <v>0</v>
          </cell>
          <cell r="O498">
            <v>0</v>
          </cell>
          <cell r="P498">
            <v>0</v>
          </cell>
          <cell r="Q498">
            <v>471</v>
          </cell>
          <cell r="R498">
            <v>497</v>
          </cell>
          <cell r="S498" t="str">
            <v>EQUIPE ARQ</v>
          </cell>
          <cell r="T498">
            <v>39037</v>
          </cell>
        </row>
        <row r="499">
          <cell r="B499" t="str">
            <v>DC.370.DD.02</v>
          </cell>
          <cell r="D499" t="str">
            <v>Fundação</v>
          </cell>
          <cell r="E499" t="str">
            <v>6 dias</v>
          </cell>
          <cell r="F499">
            <v>38853.375</v>
          </cell>
          <cell r="G499">
            <v>39038.333333333336</v>
          </cell>
          <cell r="H499" t="str">
            <v>NA</v>
          </cell>
          <cell r="I499">
            <v>38861.375</v>
          </cell>
          <cell r="J499">
            <v>39045.729166666664</v>
          </cell>
          <cell r="K499" t="str">
            <v>NA</v>
          </cell>
          <cell r="L499">
            <v>0.13</v>
          </cell>
          <cell r="M499">
            <v>3</v>
          </cell>
          <cell r="N499">
            <v>0</v>
          </cell>
          <cell r="O499">
            <v>0</v>
          </cell>
          <cell r="P499">
            <v>0</v>
          </cell>
          <cell r="Q499">
            <v>496</v>
          </cell>
          <cell r="R499" t="str">
            <v>498;502</v>
          </cell>
          <cell r="S499" t="str">
            <v>EQUIPE CIV</v>
          </cell>
          <cell r="T499">
            <v>39045</v>
          </cell>
        </row>
        <row r="500">
          <cell r="B500" t="str">
            <v>DC.370.DD.03</v>
          </cell>
          <cell r="D500" t="str">
            <v>Pilares, Vigas e Lajes</v>
          </cell>
          <cell r="E500" t="str">
            <v>8 dias</v>
          </cell>
          <cell r="F500">
            <v>38861.375</v>
          </cell>
          <cell r="G500">
            <v>39048.333333333336</v>
          </cell>
          <cell r="H500" t="str">
            <v>NA</v>
          </cell>
          <cell r="I500">
            <v>38873.375</v>
          </cell>
          <cell r="J500">
            <v>39057.729166666664</v>
          </cell>
          <cell r="K500" t="str">
            <v>NA</v>
          </cell>
          <cell r="L500">
            <v>0.22</v>
          </cell>
          <cell r="M500">
            <v>5</v>
          </cell>
          <cell r="N500">
            <v>0</v>
          </cell>
          <cell r="O500">
            <v>0</v>
          </cell>
          <cell r="P500">
            <v>0</v>
          </cell>
          <cell r="Q500">
            <v>497</v>
          </cell>
          <cell r="R500">
            <v>499</v>
          </cell>
          <cell r="S500" t="str">
            <v>EQUIPE CIV</v>
          </cell>
          <cell r="T500">
            <v>39057</v>
          </cell>
        </row>
        <row r="501">
          <cell r="B501" t="str">
            <v>DC.370.DD.04</v>
          </cell>
          <cell r="D501" t="str">
            <v>Hidráulica</v>
          </cell>
          <cell r="E501" t="str">
            <v>6 dias</v>
          </cell>
          <cell r="F501">
            <v>38873.375</v>
          </cell>
          <cell r="G501">
            <v>39058.333333333336</v>
          </cell>
          <cell r="H501" t="str">
            <v>NA</v>
          </cell>
          <cell r="I501">
            <v>38881.375</v>
          </cell>
          <cell r="J501">
            <v>39065.729166666664</v>
          </cell>
          <cell r="K501" t="str">
            <v>NA</v>
          </cell>
          <cell r="L501">
            <v>0.13</v>
          </cell>
          <cell r="M501">
            <v>3</v>
          </cell>
          <cell r="N501">
            <v>0</v>
          </cell>
          <cell r="O501">
            <v>0</v>
          </cell>
          <cell r="P501">
            <v>0</v>
          </cell>
          <cell r="Q501">
            <v>498</v>
          </cell>
          <cell r="S501" t="str">
            <v>EQUIPE CIV</v>
          </cell>
          <cell r="T501">
            <v>39065</v>
          </cell>
        </row>
        <row r="502">
          <cell r="D502" t="str">
            <v>Elétrica</v>
          </cell>
          <cell r="E502" t="str">
            <v>15 dias</v>
          </cell>
          <cell r="F502">
            <v>38881.375</v>
          </cell>
          <cell r="G502">
            <v>39048.333333333336</v>
          </cell>
          <cell r="H502" t="str">
            <v>NA</v>
          </cell>
          <cell r="I502">
            <v>38904.375</v>
          </cell>
          <cell r="J502">
            <v>39066.729166666664</v>
          </cell>
          <cell r="K502" t="str">
            <v>NA</v>
          </cell>
          <cell r="L502">
            <v>0.23</v>
          </cell>
          <cell r="M502">
            <v>5.38</v>
          </cell>
          <cell r="N502">
            <v>0</v>
          </cell>
          <cell r="O502">
            <v>0</v>
          </cell>
          <cell r="P502">
            <v>0</v>
          </cell>
          <cell r="T502">
            <v>39066</v>
          </cell>
        </row>
        <row r="503">
          <cell r="D503" t="str">
            <v>Desenho De Detalhamento</v>
          </cell>
          <cell r="E503" t="str">
            <v>13 dias</v>
          </cell>
          <cell r="F503">
            <v>38881.375</v>
          </cell>
          <cell r="G503">
            <v>39048.333333333336</v>
          </cell>
          <cell r="H503" t="str">
            <v>NA</v>
          </cell>
          <cell r="I503">
            <v>38902.375</v>
          </cell>
          <cell r="J503">
            <v>39064.729166666664</v>
          </cell>
          <cell r="K503" t="str">
            <v>NA</v>
          </cell>
          <cell r="L503">
            <v>0.22</v>
          </cell>
          <cell r="M503">
            <v>5</v>
          </cell>
          <cell r="N503">
            <v>0</v>
          </cell>
          <cell r="O503">
            <v>0</v>
          </cell>
          <cell r="P503">
            <v>0</v>
          </cell>
          <cell r="R503">
            <v>504</v>
          </cell>
          <cell r="T503">
            <v>39064</v>
          </cell>
        </row>
        <row r="504">
          <cell r="B504" t="str">
            <v>DE.370.DD.01</v>
          </cell>
          <cell r="D504" t="str">
            <v>Aterramento</v>
          </cell>
          <cell r="E504" t="str">
            <v>4 dias</v>
          </cell>
          <cell r="F504">
            <v>38881.375</v>
          </cell>
          <cell r="G504">
            <v>39048.333333333336</v>
          </cell>
          <cell r="H504" t="str">
            <v>NA</v>
          </cell>
          <cell r="I504">
            <v>38889.375</v>
          </cell>
          <cell r="J504">
            <v>39051.729166666664</v>
          </cell>
          <cell r="K504" t="str">
            <v>NA</v>
          </cell>
          <cell r="L504">
            <v>0.04</v>
          </cell>
          <cell r="M504">
            <v>1</v>
          </cell>
          <cell r="N504">
            <v>0</v>
          </cell>
          <cell r="O504">
            <v>0</v>
          </cell>
          <cell r="P504">
            <v>0</v>
          </cell>
          <cell r="Q504">
            <v>497</v>
          </cell>
          <cell r="R504">
            <v>503</v>
          </cell>
          <cell r="S504" t="str">
            <v>EQUIPE ELE</v>
          </cell>
          <cell r="T504">
            <v>39051</v>
          </cell>
        </row>
        <row r="505">
          <cell r="B505" t="str">
            <v>DE.370.DD.02</v>
          </cell>
          <cell r="D505" t="str">
            <v>Iluminação</v>
          </cell>
          <cell r="E505" t="str">
            <v>9 dias</v>
          </cell>
          <cell r="F505">
            <v>38889.375</v>
          </cell>
          <cell r="G505">
            <v>39052.333333333336</v>
          </cell>
          <cell r="H505" t="str">
            <v>NA</v>
          </cell>
          <cell r="I505">
            <v>38902.375</v>
          </cell>
          <cell r="J505">
            <v>39064.729166666664</v>
          </cell>
          <cell r="K505" t="str">
            <v>NA</v>
          </cell>
          <cell r="L505">
            <v>0.17</v>
          </cell>
          <cell r="M505">
            <v>4</v>
          </cell>
          <cell r="N505">
            <v>0</v>
          </cell>
          <cell r="O505">
            <v>0</v>
          </cell>
          <cell r="P505">
            <v>0</v>
          </cell>
          <cell r="Q505">
            <v>502</v>
          </cell>
          <cell r="S505" t="str">
            <v>EQUIPE ELE</v>
          </cell>
          <cell r="T505">
            <v>39064</v>
          </cell>
        </row>
        <row r="506">
          <cell r="B506" t="str">
            <v>DE.370.LC.01</v>
          </cell>
          <cell r="D506" t="str">
            <v>Lista De Linhas/ Cabos</v>
          </cell>
          <cell r="E506" t="str">
            <v>2 dias</v>
          </cell>
          <cell r="F506">
            <v>38902.375</v>
          </cell>
          <cell r="G506">
            <v>39065.333333333336</v>
          </cell>
          <cell r="H506" t="str">
            <v>NA</v>
          </cell>
          <cell r="I506">
            <v>38904.375</v>
          </cell>
          <cell r="J506">
            <v>39066.729166666664</v>
          </cell>
          <cell r="K506" t="str">
            <v>NA</v>
          </cell>
          <cell r="L506">
            <v>0.02</v>
          </cell>
          <cell r="M506">
            <v>0.38</v>
          </cell>
          <cell r="N506">
            <v>0</v>
          </cell>
          <cell r="O506">
            <v>0</v>
          </cell>
          <cell r="P506">
            <v>0</v>
          </cell>
          <cell r="Q506">
            <v>501</v>
          </cell>
          <cell r="S506" t="str">
            <v>EQUIPE ELE</v>
          </cell>
          <cell r="T506">
            <v>39066</v>
          </cell>
        </row>
        <row r="507">
          <cell r="B507" t="str">
            <v>1.3</v>
          </cell>
          <cell r="C507" t="str">
            <v>400A</v>
          </cell>
          <cell r="D507" t="str">
            <v>APOIO ADMINISTRATIVO</v>
          </cell>
          <cell r="E507" t="str">
            <v>107 dias</v>
          </cell>
          <cell r="F507">
            <v>38853.375</v>
          </cell>
          <cell r="G507">
            <v>38905.333333333336</v>
          </cell>
          <cell r="H507">
            <v>38905.333333333336</v>
          </cell>
          <cell r="I507">
            <v>38966.375</v>
          </cell>
          <cell r="J507">
            <v>39066.729166666664</v>
          </cell>
          <cell r="K507" t="str">
            <v>NA</v>
          </cell>
          <cell r="L507">
            <v>4.63</v>
          </cell>
          <cell r="M507">
            <v>106</v>
          </cell>
          <cell r="N507">
            <v>10.58</v>
          </cell>
          <cell r="O507">
            <v>9.98</v>
          </cell>
          <cell r="P507">
            <v>9.98</v>
          </cell>
          <cell r="T507">
            <v>39066</v>
          </cell>
        </row>
        <row r="508">
          <cell r="B508" t="str">
            <v>1.3.1</v>
          </cell>
          <cell r="C508" t="str">
            <v>405A</v>
          </cell>
          <cell r="D508" t="str">
            <v>Geral</v>
          </cell>
          <cell r="E508" t="str">
            <v>40 dias</v>
          </cell>
          <cell r="F508" t="str">
            <v>NA</v>
          </cell>
          <cell r="G508">
            <v>38905.333333333336</v>
          </cell>
          <cell r="H508">
            <v>38905.333333333336</v>
          </cell>
          <cell r="I508" t="str">
            <v>NA</v>
          </cell>
          <cell r="J508">
            <v>38964.729166666664</v>
          </cell>
          <cell r="K508" t="str">
            <v>NA</v>
          </cell>
          <cell r="L508">
            <v>0.51</v>
          </cell>
          <cell r="M508">
            <v>11.63</v>
          </cell>
          <cell r="N508">
            <v>10.58</v>
          </cell>
          <cell r="O508">
            <v>90.97</v>
          </cell>
          <cell r="P508">
            <v>90.97</v>
          </cell>
          <cell r="T508">
            <v>38964</v>
          </cell>
        </row>
        <row r="509">
          <cell r="D509" t="str">
            <v>Projeto Básico</v>
          </cell>
          <cell r="E509" t="str">
            <v>32 dias</v>
          </cell>
          <cell r="F509" t="str">
            <v>NA</v>
          </cell>
          <cell r="G509">
            <v>38917.333333333336</v>
          </cell>
          <cell r="H509">
            <v>38917.333333333336</v>
          </cell>
          <cell r="I509" t="str">
            <v>NA</v>
          </cell>
          <cell r="J509">
            <v>38964.729166666664</v>
          </cell>
          <cell r="K509" t="str">
            <v>NA</v>
          </cell>
          <cell r="L509">
            <v>0.44</v>
          </cell>
          <cell r="M509">
            <v>10.130000000000001</v>
          </cell>
          <cell r="N509">
            <v>9.23</v>
          </cell>
          <cell r="O509">
            <v>91.11</v>
          </cell>
          <cell r="P509">
            <v>91.11</v>
          </cell>
          <cell r="T509">
            <v>38964</v>
          </cell>
        </row>
        <row r="510">
          <cell r="D510" t="str">
            <v>Mecânica</v>
          </cell>
          <cell r="E510" t="str">
            <v>9 dias</v>
          </cell>
          <cell r="F510" t="str">
            <v>NA</v>
          </cell>
          <cell r="G510">
            <v>38952.333333333336</v>
          </cell>
          <cell r="H510">
            <v>38952.333333333336</v>
          </cell>
          <cell r="I510" t="str">
            <v>NA</v>
          </cell>
          <cell r="J510">
            <v>38964.729166666664</v>
          </cell>
          <cell r="K510" t="str">
            <v>NA</v>
          </cell>
          <cell r="L510">
            <v>0.25</v>
          </cell>
          <cell r="M510">
            <v>5.63</v>
          </cell>
          <cell r="N510">
            <v>5.0599999999999996</v>
          </cell>
          <cell r="O510">
            <v>0</v>
          </cell>
          <cell r="P510">
            <v>90</v>
          </cell>
          <cell r="T510">
            <v>38964</v>
          </cell>
        </row>
        <row r="511">
          <cell r="B511" t="str">
            <v>BB.405.OI.01</v>
          </cell>
          <cell r="D511" t="str">
            <v>Orçamento De Investimentos</v>
          </cell>
          <cell r="E511" t="str">
            <v>9 dias</v>
          </cell>
          <cell r="F511" t="str">
            <v>NA</v>
          </cell>
          <cell r="G511">
            <v>38952.333333333336</v>
          </cell>
          <cell r="H511">
            <v>38952.333333333336</v>
          </cell>
          <cell r="I511" t="str">
            <v>NA</v>
          </cell>
          <cell r="J511">
            <v>38964.729166666664</v>
          </cell>
          <cell r="K511" t="str">
            <v>NA</v>
          </cell>
          <cell r="L511">
            <v>0.25</v>
          </cell>
          <cell r="M511">
            <v>5.63</v>
          </cell>
          <cell r="N511">
            <v>5.0599999999999996</v>
          </cell>
          <cell r="O511">
            <v>0</v>
          </cell>
          <cell r="P511">
            <v>90</v>
          </cell>
          <cell r="Q511" t="str">
            <v>34II</v>
          </cell>
          <cell r="S511" t="str">
            <v>EQUIPE MEC</v>
          </cell>
          <cell r="T511">
            <v>38964</v>
          </cell>
        </row>
        <row r="512">
          <cell r="D512" t="str">
            <v>Civil</v>
          </cell>
          <cell r="E512" t="str">
            <v>5 dias</v>
          </cell>
          <cell r="F512" t="str">
            <v>NA</v>
          </cell>
          <cell r="G512">
            <v>38917.333333333336</v>
          </cell>
          <cell r="H512">
            <v>38917.333333333336</v>
          </cell>
          <cell r="I512" t="str">
            <v>NA</v>
          </cell>
          <cell r="J512">
            <v>38923.729166666664</v>
          </cell>
          <cell r="K512" t="str">
            <v>NA</v>
          </cell>
          <cell r="L512">
            <v>0.2</v>
          </cell>
          <cell r="M512">
            <v>4.5</v>
          </cell>
          <cell r="N512">
            <v>4.16</v>
          </cell>
          <cell r="O512">
            <v>0</v>
          </cell>
          <cell r="P512">
            <v>92.5</v>
          </cell>
          <cell r="T512">
            <v>38923</v>
          </cell>
        </row>
        <row r="513">
          <cell r="B513" t="str">
            <v>BC.405.PQ.01</v>
          </cell>
          <cell r="D513" t="str">
            <v>Planilha De Quantitativos - Arquitetura</v>
          </cell>
          <cell r="E513" t="str">
            <v>5 dias</v>
          </cell>
          <cell r="F513" t="str">
            <v>NA</v>
          </cell>
          <cell r="G513">
            <v>38917.333333333336</v>
          </cell>
          <cell r="H513">
            <v>38917.333333333336</v>
          </cell>
          <cell r="I513" t="str">
            <v>NA</v>
          </cell>
          <cell r="J513">
            <v>38923.729166666664</v>
          </cell>
          <cell r="K513" t="str">
            <v>NA</v>
          </cell>
          <cell r="L513">
            <v>0.2</v>
          </cell>
          <cell r="M513">
            <v>4.5</v>
          </cell>
          <cell r="N513">
            <v>4.16</v>
          </cell>
          <cell r="O513">
            <v>0</v>
          </cell>
          <cell r="P513">
            <v>92.5</v>
          </cell>
          <cell r="Q513" t="str">
            <v>16II</v>
          </cell>
          <cell r="S513" t="str">
            <v>EQUIPE ARQ</v>
          </cell>
          <cell r="T513">
            <v>38923</v>
          </cell>
        </row>
        <row r="514">
          <cell r="D514" t="str">
            <v>Projeto Detalhado</v>
          </cell>
          <cell r="E514" t="str">
            <v>5 dias</v>
          </cell>
          <cell r="F514" t="str">
            <v>NA</v>
          </cell>
          <cell r="G514">
            <v>38905.333333333336</v>
          </cell>
          <cell r="H514">
            <v>38905.333333333336</v>
          </cell>
          <cell r="I514" t="str">
            <v>NA</v>
          </cell>
          <cell r="J514">
            <v>38911.729166666664</v>
          </cell>
          <cell r="K514" t="str">
            <v>NA</v>
          </cell>
          <cell r="L514">
            <v>7.0000000000000007E-2</v>
          </cell>
          <cell r="M514">
            <v>1.5</v>
          </cell>
          <cell r="N514">
            <v>1.35</v>
          </cell>
          <cell r="O514">
            <v>90</v>
          </cell>
          <cell r="P514">
            <v>90</v>
          </cell>
          <cell r="T514">
            <v>38911</v>
          </cell>
        </row>
        <row r="515">
          <cell r="D515" t="str">
            <v>Civil</v>
          </cell>
          <cell r="E515" t="str">
            <v>5 dias</v>
          </cell>
          <cell r="F515" t="str">
            <v>NA</v>
          </cell>
          <cell r="G515">
            <v>38905.333333333336</v>
          </cell>
          <cell r="H515">
            <v>38905.333333333336</v>
          </cell>
          <cell r="I515" t="str">
            <v>NA</v>
          </cell>
          <cell r="J515">
            <v>38911.729166666664</v>
          </cell>
          <cell r="K515" t="str">
            <v>NA</v>
          </cell>
          <cell r="L515">
            <v>7.0000000000000007E-2</v>
          </cell>
          <cell r="M515">
            <v>1.5</v>
          </cell>
          <cell r="N515">
            <v>1.35</v>
          </cell>
          <cell r="O515">
            <v>0</v>
          </cell>
          <cell r="P515">
            <v>90</v>
          </cell>
          <cell r="T515">
            <v>38911</v>
          </cell>
        </row>
        <row r="516">
          <cell r="B516" t="str">
            <v>DC.405.RT.01</v>
          </cell>
          <cell r="D516" t="str">
            <v>Relatório Técnico Arquitetura - Viagem</v>
          </cell>
          <cell r="E516" t="str">
            <v>5 dias</v>
          </cell>
          <cell r="F516" t="str">
            <v>NA</v>
          </cell>
          <cell r="G516">
            <v>38905.333333333336</v>
          </cell>
          <cell r="H516">
            <v>38905.333333333336</v>
          </cell>
          <cell r="I516" t="str">
            <v>NA</v>
          </cell>
          <cell r="J516">
            <v>38911.729166666664</v>
          </cell>
          <cell r="K516" t="str">
            <v>NA</v>
          </cell>
          <cell r="L516">
            <v>7.0000000000000007E-2</v>
          </cell>
          <cell r="M516">
            <v>1.5</v>
          </cell>
          <cell r="N516">
            <v>1.35</v>
          </cell>
          <cell r="O516">
            <v>0</v>
          </cell>
          <cell r="P516">
            <v>90</v>
          </cell>
          <cell r="Q516" t="str">
            <v>16II</v>
          </cell>
          <cell r="S516" t="str">
            <v>EQUIPE ARQ</v>
          </cell>
          <cell r="T516">
            <v>38911</v>
          </cell>
        </row>
        <row r="517">
          <cell r="B517" t="str">
            <v>1.3.2</v>
          </cell>
          <cell r="C517" t="str">
            <v>410A</v>
          </cell>
          <cell r="D517" t="str">
            <v>Escritórios</v>
          </cell>
          <cell r="E517" t="str">
            <v>28 dias</v>
          </cell>
          <cell r="F517">
            <v>38853.375</v>
          </cell>
          <cell r="G517">
            <v>39022.333333333336</v>
          </cell>
          <cell r="H517" t="str">
            <v>NA</v>
          </cell>
          <cell r="I517">
            <v>38926.375</v>
          </cell>
          <cell r="J517">
            <v>39064.729166666664</v>
          </cell>
          <cell r="K517" t="str">
            <v>NA</v>
          </cell>
          <cell r="L517">
            <v>1.02</v>
          </cell>
          <cell r="M517">
            <v>23.38</v>
          </cell>
          <cell r="N517">
            <v>0</v>
          </cell>
          <cell r="O517">
            <v>0</v>
          </cell>
          <cell r="P517">
            <v>0</v>
          </cell>
          <cell r="T517">
            <v>39064</v>
          </cell>
        </row>
        <row r="518">
          <cell r="D518" t="str">
            <v>Projeto Detalhado</v>
          </cell>
          <cell r="E518" t="str">
            <v>28 dias</v>
          </cell>
          <cell r="F518">
            <v>38867.375</v>
          </cell>
          <cell r="G518">
            <v>39022.333333333336</v>
          </cell>
          <cell r="H518" t="str">
            <v>NA</v>
          </cell>
          <cell r="I518">
            <v>38926.375</v>
          </cell>
          <cell r="J518">
            <v>39064.729166666664</v>
          </cell>
          <cell r="K518" t="str">
            <v>NA</v>
          </cell>
          <cell r="L518">
            <v>1.02</v>
          </cell>
          <cell r="M518">
            <v>23.38</v>
          </cell>
          <cell r="N518">
            <v>0</v>
          </cell>
          <cell r="O518">
            <v>0</v>
          </cell>
          <cell r="P518">
            <v>0</v>
          </cell>
          <cell r="T518">
            <v>39064</v>
          </cell>
        </row>
        <row r="519">
          <cell r="D519" t="str">
            <v>Civil</v>
          </cell>
          <cell r="E519" t="str">
            <v>28 dias</v>
          </cell>
          <cell r="F519">
            <v>38867.375</v>
          </cell>
          <cell r="G519">
            <v>39022.333333333336</v>
          </cell>
          <cell r="H519" t="str">
            <v>NA</v>
          </cell>
          <cell r="I519">
            <v>38904.375</v>
          </cell>
          <cell r="J519">
            <v>39064.729166666664</v>
          </cell>
          <cell r="K519" t="str">
            <v>NA</v>
          </cell>
          <cell r="L519">
            <v>0.83</v>
          </cell>
          <cell r="M519">
            <v>19</v>
          </cell>
          <cell r="N519">
            <v>0</v>
          </cell>
          <cell r="O519">
            <v>0</v>
          </cell>
          <cell r="P519">
            <v>0</v>
          </cell>
          <cell r="T519">
            <v>39064</v>
          </cell>
        </row>
        <row r="520">
          <cell r="D520" t="str">
            <v>Desenho De Detalhamento</v>
          </cell>
          <cell r="E520" t="str">
            <v>28 dias</v>
          </cell>
          <cell r="F520">
            <v>38867.375</v>
          </cell>
          <cell r="G520">
            <v>39022.333333333336</v>
          </cell>
          <cell r="H520" t="str">
            <v>NA</v>
          </cell>
          <cell r="I520">
            <v>38904.375</v>
          </cell>
          <cell r="J520">
            <v>39064.729166666664</v>
          </cell>
          <cell r="K520" t="str">
            <v>NA</v>
          </cell>
          <cell r="L520">
            <v>0.83</v>
          </cell>
          <cell r="M520">
            <v>19</v>
          </cell>
          <cell r="N520">
            <v>0</v>
          </cell>
          <cell r="O520">
            <v>0</v>
          </cell>
          <cell r="P520">
            <v>0</v>
          </cell>
          <cell r="T520">
            <v>39064</v>
          </cell>
        </row>
        <row r="521">
          <cell r="B521" t="str">
            <v>DC.410.DD.01</v>
          </cell>
          <cell r="D521" t="str">
            <v>Arquitetura</v>
          </cell>
          <cell r="E521" t="str">
            <v>9 dias</v>
          </cell>
          <cell r="F521">
            <v>38867.375</v>
          </cell>
          <cell r="G521">
            <v>39022.333333333336</v>
          </cell>
          <cell r="H521" t="str">
            <v>NA</v>
          </cell>
          <cell r="I521">
            <v>38880.375</v>
          </cell>
          <cell r="J521">
            <v>39037.729166666664</v>
          </cell>
          <cell r="K521" t="str">
            <v>NA</v>
          </cell>
          <cell r="L521">
            <v>0.26</v>
          </cell>
          <cell r="M521">
            <v>6</v>
          </cell>
          <cell r="N521">
            <v>0</v>
          </cell>
          <cell r="O521">
            <v>0</v>
          </cell>
          <cell r="P521">
            <v>0</v>
          </cell>
          <cell r="Q521">
            <v>471</v>
          </cell>
          <cell r="R521">
            <v>520</v>
          </cell>
          <cell r="S521" t="str">
            <v>EQUIPE ARQ</v>
          </cell>
          <cell r="T521">
            <v>39037</v>
          </cell>
        </row>
        <row r="522">
          <cell r="B522" t="str">
            <v>DC.410.DD.02</v>
          </cell>
          <cell r="D522" t="str">
            <v>Fundação</v>
          </cell>
          <cell r="E522" t="str">
            <v>5 dias</v>
          </cell>
          <cell r="F522">
            <v>38867.375</v>
          </cell>
          <cell r="G522">
            <v>39038.333333333336</v>
          </cell>
          <cell r="H522" t="str">
            <v>NA</v>
          </cell>
          <cell r="I522">
            <v>38874.375</v>
          </cell>
          <cell r="J522">
            <v>39044.729166666664</v>
          </cell>
          <cell r="K522" t="str">
            <v>NA</v>
          </cell>
          <cell r="L522">
            <v>0.09</v>
          </cell>
          <cell r="M522">
            <v>2</v>
          </cell>
          <cell r="N522">
            <v>0</v>
          </cell>
          <cell r="O522">
            <v>0</v>
          </cell>
          <cell r="P522">
            <v>0</v>
          </cell>
          <cell r="Q522">
            <v>519</v>
          </cell>
          <cell r="R522" t="str">
            <v>521;526</v>
          </cell>
          <cell r="S522" t="str">
            <v>EQUIPE CIV</v>
          </cell>
          <cell r="T522">
            <v>39044</v>
          </cell>
        </row>
        <row r="523">
          <cell r="B523" t="str">
            <v>DC.410.DD.03</v>
          </cell>
          <cell r="D523" t="str">
            <v>Sapatas e Pilares</v>
          </cell>
          <cell r="E523" t="str">
            <v>7 dias</v>
          </cell>
          <cell r="F523">
            <v>38874.375</v>
          </cell>
          <cell r="G523">
            <v>39045.333333333336</v>
          </cell>
          <cell r="H523" t="str">
            <v>NA</v>
          </cell>
          <cell r="I523">
            <v>38887.375</v>
          </cell>
          <cell r="J523">
            <v>39055.729166666664</v>
          </cell>
          <cell r="K523" t="str">
            <v>NA</v>
          </cell>
          <cell r="L523">
            <v>0.17</v>
          </cell>
          <cell r="M523">
            <v>4</v>
          </cell>
          <cell r="N523">
            <v>0</v>
          </cell>
          <cell r="O523">
            <v>0</v>
          </cell>
          <cell r="P523">
            <v>0</v>
          </cell>
          <cell r="Q523">
            <v>520</v>
          </cell>
          <cell r="R523" t="str">
            <v>522;523</v>
          </cell>
          <cell r="S523" t="str">
            <v>EQUIPE CIV</v>
          </cell>
          <cell r="T523">
            <v>39055</v>
          </cell>
        </row>
        <row r="524">
          <cell r="B524" t="str">
            <v>DC.410.DD.04</v>
          </cell>
          <cell r="D524" t="str">
            <v>Lajes</v>
          </cell>
          <cell r="E524" t="str">
            <v>7 dias</v>
          </cell>
          <cell r="F524">
            <v>38887.375</v>
          </cell>
          <cell r="G524">
            <v>39056.333333333336</v>
          </cell>
          <cell r="H524" t="str">
            <v>NA</v>
          </cell>
          <cell r="I524">
            <v>38896.375</v>
          </cell>
          <cell r="J524">
            <v>39064.729166666664</v>
          </cell>
          <cell r="K524" t="str">
            <v>NA</v>
          </cell>
          <cell r="L524">
            <v>0.17</v>
          </cell>
          <cell r="M524">
            <v>4</v>
          </cell>
          <cell r="N524">
            <v>0</v>
          </cell>
          <cell r="O524">
            <v>0</v>
          </cell>
          <cell r="P524">
            <v>0</v>
          </cell>
          <cell r="Q524">
            <v>521</v>
          </cell>
          <cell r="S524" t="str">
            <v>EQUIPE CIV</v>
          </cell>
          <cell r="T524">
            <v>39064</v>
          </cell>
        </row>
        <row r="525">
          <cell r="B525" t="str">
            <v>DC.410.DD.05</v>
          </cell>
          <cell r="D525" t="str">
            <v>Hidrosanitário</v>
          </cell>
          <cell r="E525" t="str">
            <v>6 dias</v>
          </cell>
          <cell r="F525">
            <v>38896.375</v>
          </cell>
          <cell r="G525">
            <v>39056.333333333336</v>
          </cell>
          <cell r="H525" t="str">
            <v>NA</v>
          </cell>
          <cell r="I525">
            <v>38904.375</v>
          </cell>
          <cell r="J525">
            <v>39063.729166666664</v>
          </cell>
          <cell r="K525" t="str">
            <v>NA</v>
          </cell>
          <cell r="L525">
            <v>0.13</v>
          </cell>
          <cell r="M525">
            <v>3</v>
          </cell>
          <cell r="N525">
            <v>0</v>
          </cell>
          <cell r="O525">
            <v>0</v>
          </cell>
          <cell r="P525">
            <v>0</v>
          </cell>
          <cell r="Q525">
            <v>521</v>
          </cell>
          <cell r="S525" t="str">
            <v>EQUIPE CIV</v>
          </cell>
          <cell r="T525">
            <v>39063</v>
          </cell>
        </row>
        <row r="526">
          <cell r="D526" t="str">
            <v>Elétrica</v>
          </cell>
          <cell r="E526" t="str">
            <v>14 dias</v>
          </cell>
          <cell r="F526">
            <v>38904.375</v>
          </cell>
          <cell r="G526">
            <v>39045.333333333336</v>
          </cell>
          <cell r="H526" t="str">
            <v>NA</v>
          </cell>
          <cell r="I526">
            <v>38926.375</v>
          </cell>
          <cell r="J526">
            <v>39064.729166666664</v>
          </cell>
          <cell r="K526" t="str">
            <v>NA</v>
          </cell>
          <cell r="L526">
            <v>0.19</v>
          </cell>
          <cell r="M526">
            <v>4.38</v>
          </cell>
          <cell r="N526">
            <v>0</v>
          </cell>
          <cell r="O526">
            <v>0</v>
          </cell>
          <cell r="P526">
            <v>0</v>
          </cell>
          <cell r="T526">
            <v>39064</v>
          </cell>
        </row>
        <row r="527">
          <cell r="D527" t="str">
            <v>Desenho De Detalhamento</v>
          </cell>
          <cell r="E527" t="str">
            <v>12 dias</v>
          </cell>
          <cell r="F527">
            <v>38904.375</v>
          </cell>
          <cell r="G527">
            <v>39045.333333333336</v>
          </cell>
          <cell r="H527" t="str">
            <v>NA</v>
          </cell>
          <cell r="I527">
            <v>38922.375</v>
          </cell>
          <cell r="J527">
            <v>39062.729166666664</v>
          </cell>
          <cell r="K527" t="str">
            <v>NA</v>
          </cell>
          <cell r="L527">
            <v>0.17</v>
          </cell>
          <cell r="M527">
            <v>4</v>
          </cell>
          <cell r="N527">
            <v>0</v>
          </cell>
          <cell r="O527">
            <v>0</v>
          </cell>
          <cell r="P527">
            <v>0</v>
          </cell>
          <cell r="R527">
            <v>528</v>
          </cell>
          <cell r="T527">
            <v>39062</v>
          </cell>
        </row>
        <row r="528">
          <cell r="B528" t="str">
            <v>DE.410.DD.01</v>
          </cell>
          <cell r="D528" t="str">
            <v>Iluminação</v>
          </cell>
          <cell r="E528" t="str">
            <v>6 dias</v>
          </cell>
          <cell r="F528">
            <v>38904.375</v>
          </cell>
          <cell r="G528">
            <v>39045.333333333336</v>
          </cell>
          <cell r="H528" t="str">
            <v>NA</v>
          </cell>
          <cell r="I528">
            <v>38912.375</v>
          </cell>
          <cell r="J528">
            <v>39052.729166666664</v>
          </cell>
          <cell r="K528" t="str">
            <v>NA</v>
          </cell>
          <cell r="L528">
            <v>0.09</v>
          </cell>
          <cell r="M528">
            <v>2</v>
          </cell>
          <cell r="N528">
            <v>0</v>
          </cell>
          <cell r="O528">
            <v>0</v>
          </cell>
          <cell r="P528">
            <v>0</v>
          </cell>
          <cell r="Q528">
            <v>520</v>
          </cell>
          <cell r="R528">
            <v>527</v>
          </cell>
          <cell r="S528" t="str">
            <v>EQUIPE ELE</v>
          </cell>
          <cell r="T528">
            <v>39052</v>
          </cell>
        </row>
        <row r="529">
          <cell r="B529" t="str">
            <v>DE.410.DD.02</v>
          </cell>
          <cell r="D529" t="str">
            <v>Eletrodutos</v>
          </cell>
          <cell r="E529" t="str">
            <v>6 dias</v>
          </cell>
          <cell r="F529">
            <v>38912.375</v>
          </cell>
          <cell r="G529">
            <v>39055.333333333336</v>
          </cell>
          <cell r="H529" t="str">
            <v>NA</v>
          </cell>
          <cell r="I529">
            <v>38922.375</v>
          </cell>
          <cell r="J529">
            <v>39062.729166666664</v>
          </cell>
          <cell r="K529" t="str">
            <v>NA</v>
          </cell>
          <cell r="L529">
            <v>0.09</v>
          </cell>
          <cell r="M529">
            <v>2</v>
          </cell>
          <cell r="N529">
            <v>0</v>
          </cell>
          <cell r="O529">
            <v>0</v>
          </cell>
          <cell r="P529">
            <v>0</v>
          </cell>
          <cell r="Q529">
            <v>526</v>
          </cell>
          <cell r="S529" t="str">
            <v>EQUIPE ELE</v>
          </cell>
          <cell r="T529">
            <v>39062</v>
          </cell>
        </row>
        <row r="530">
          <cell r="B530" t="str">
            <v>DE.410.LC.01</v>
          </cell>
          <cell r="D530" t="str">
            <v>Lista De Linhas/ Cabos</v>
          </cell>
          <cell r="E530" t="str">
            <v>2 dias</v>
          </cell>
          <cell r="F530">
            <v>38922.375</v>
          </cell>
          <cell r="G530">
            <v>39063.333333333336</v>
          </cell>
          <cell r="H530" t="str">
            <v>NA</v>
          </cell>
          <cell r="I530">
            <v>38924.375</v>
          </cell>
          <cell r="J530">
            <v>39064.729166666664</v>
          </cell>
          <cell r="K530" t="str">
            <v>NA</v>
          </cell>
          <cell r="L530">
            <v>0.02</v>
          </cell>
          <cell r="M530">
            <v>0.38</v>
          </cell>
          <cell r="N530">
            <v>0</v>
          </cell>
          <cell r="O530">
            <v>0</v>
          </cell>
          <cell r="P530">
            <v>0</v>
          </cell>
          <cell r="Q530">
            <v>525</v>
          </cell>
          <cell r="S530" t="str">
            <v>EQUIPE ELE</v>
          </cell>
          <cell r="T530">
            <v>39064</v>
          </cell>
        </row>
        <row r="531">
          <cell r="B531" t="str">
            <v>1.3.3</v>
          </cell>
          <cell r="C531" t="str">
            <v>420A</v>
          </cell>
          <cell r="D531" t="str">
            <v>Vestiários</v>
          </cell>
          <cell r="E531" t="str">
            <v>25 dias</v>
          </cell>
          <cell r="F531">
            <v>38860.375</v>
          </cell>
          <cell r="G531">
            <v>39022.333333333336</v>
          </cell>
          <cell r="H531" t="str">
            <v>NA</v>
          </cell>
          <cell r="I531">
            <v>38901.375</v>
          </cell>
          <cell r="J531">
            <v>39059.729166666664</v>
          </cell>
          <cell r="K531" t="str">
            <v>NA</v>
          </cell>
          <cell r="L531">
            <v>0.52</v>
          </cell>
          <cell r="M531">
            <v>12</v>
          </cell>
          <cell r="N531">
            <v>0</v>
          </cell>
          <cell r="O531">
            <v>0</v>
          </cell>
          <cell r="P531">
            <v>0</v>
          </cell>
          <cell r="T531">
            <v>39059</v>
          </cell>
        </row>
        <row r="532">
          <cell r="D532" t="str">
            <v>Projeto Detalhado</v>
          </cell>
          <cell r="E532" t="str">
            <v>25 dias</v>
          </cell>
          <cell r="F532">
            <v>38874.375</v>
          </cell>
          <cell r="G532">
            <v>39022.333333333336</v>
          </cell>
          <cell r="H532" t="str">
            <v>NA</v>
          </cell>
          <cell r="I532">
            <v>38901.375</v>
          </cell>
          <cell r="J532">
            <v>39059.729166666664</v>
          </cell>
          <cell r="K532" t="str">
            <v>NA</v>
          </cell>
          <cell r="L532">
            <v>0.52</v>
          </cell>
          <cell r="M532">
            <v>12</v>
          </cell>
          <cell r="N532">
            <v>0</v>
          </cell>
          <cell r="O532">
            <v>0</v>
          </cell>
          <cell r="P532">
            <v>0</v>
          </cell>
          <cell r="T532">
            <v>39059</v>
          </cell>
        </row>
        <row r="533">
          <cell r="D533" t="str">
            <v>Civil</v>
          </cell>
          <cell r="E533" t="str">
            <v>21 dias</v>
          </cell>
          <cell r="F533">
            <v>38874.375</v>
          </cell>
          <cell r="G533">
            <v>39022.333333333336</v>
          </cell>
          <cell r="H533" t="str">
            <v>NA</v>
          </cell>
          <cell r="I533">
            <v>38891.375</v>
          </cell>
          <cell r="J533">
            <v>39055.729166666664</v>
          </cell>
          <cell r="K533" t="str">
            <v>NA</v>
          </cell>
          <cell r="L533">
            <v>0.48</v>
          </cell>
          <cell r="M533">
            <v>11</v>
          </cell>
          <cell r="N533">
            <v>0</v>
          </cell>
          <cell r="O533">
            <v>0</v>
          </cell>
          <cell r="P533">
            <v>0</v>
          </cell>
          <cell r="T533">
            <v>39055</v>
          </cell>
        </row>
        <row r="534">
          <cell r="D534" t="str">
            <v>Desenho De Detalhamento</v>
          </cell>
          <cell r="E534" t="str">
            <v>21 dias</v>
          </cell>
          <cell r="F534">
            <v>38874.375</v>
          </cell>
          <cell r="G534">
            <v>39022.333333333336</v>
          </cell>
          <cell r="H534" t="str">
            <v>NA</v>
          </cell>
          <cell r="I534">
            <v>38891.375</v>
          </cell>
          <cell r="J534">
            <v>39055.729166666664</v>
          </cell>
          <cell r="K534" t="str">
            <v>NA</v>
          </cell>
          <cell r="L534">
            <v>0.48</v>
          </cell>
          <cell r="M534">
            <v>11</v>
          </cell>
          <cell r="N534">
            <v>0</v>
          </cell>
          <cell r="O534">
            <v>0</v>
          </cell>
          <cell r="P534">
            <v>0</v>
          </cell>
          <cell r="R534">
            <v>537</v>
          </cell>
          <cell r="T534">
            <v>39055</v>
          </cell>
        </row>
        <row r="535">
          <cell r="B535" t="str">
            <v>DC.420.DD.01</v>
          </cell>
          <cell r="D535" t="str">
            <v>Fundação</v>
          </cell>
          <cell r="E535" t="str">
            <v>6 dias</v>
          </cell>
          <cell r="F535">
            <v>38874.375</v>
          </cell>
          <cell r="G535">
            <v>39041.333333333336</v>
          </cell>
          <cell r="H535" t="str">
            <v>NA</v>
          </cell>
          <cell r="I535">
            <v>38882.375</v>
          </cell>
          <cell r="J535">
            <v>39048.729166666664</v>
          </cell>
          <cell r="K535" t="str">
            <v>NA</v>
          </cell>
          <cell r="L535">
            <v>0.13</v>
          </cell>
          <cell r="M535">
            <v>3</v>
          </cell>
          <cell r="N535">
            <v>0</v>
          </cell>
          <cell r="O535">
            <v>0</v>
          </cell>
          <cell r="P535">
            <v>0</v>
          </cell>
          <cell r="Q535">
            <v>535</v>
          </cell>
          <cell r="R535">
            <v>534</v>
          </cell>
          <cell r="S535" t="str">
            <v>EQUIPE CIV</v>
          </cell>
          <cell r="T535">
            <v>39048</v>
          </cell>
        </row>
        <row r="536">
          <cell r="B536" t="str">
            <v>DC.420.DD.02</v>
          </cell>
          <cell r="D536" t="str">
            <v>Lajes</v>
          </cell>
          <cell r="E536" t="str">
            <v>5 dias</v>
          </cell>
          <cell r="F536">
            <v>38882.375</v>
          </cell>
          <cell r="G536">
            <v>39049.333333333336</v>
          </cell>
          <cell r="H536" t="str">
            <v>NA</v>
          </cell>
          <cell r="I536">
            <v>38891.375</v>
          </cell>
          <cell r="J536">
            <v>39055.729166666664</v>
          </cell>
          <cell r="K536" t="str">
            <v>NA</v>
          </cell>
          <cell r="L536">
            <v>0.09</v>
          </cell>
          <cell r="M536">
            <v>2</v>
          </cell>
          <cell r="N536">
            <v>0</v>
          </cell>
          <cell r="O536">
            <v>0</v>
          </cell>
          <cell r="P536">
            <v>0</v>
          </cell>
          <cell r="Q536">
            <v>533</v>
          </cell>
          <cell r="S536" t="str">
            <v>EQUIPE CIV</v>
          </cell>
          <cell r="T536">
            <v>39055</v>
          </cell>
        </row>
        <row r="537">
          <cell r="B537" t="str">
            <v>DC.420.DD.03</v>
          </cell>
          <cell r="D537" t="str">
            <v>Arquitetura</v>
          </cell>
          <cell r="E537" t="str">
            <v>10 dias</v>
          </cell>
          <cell r="F537" t="str">
            <v>NA</v>
          </cell>
          <cell r="G537">
            <v>39022.333333333336</v>
          </cell>
          <cell r="H537" t="str">
            <v>NA</v>
          </cell>
          <cell r="I537" t="str">
            <v>NA</v>
          </cell>
          <cell r="J537">
            <v>39038.729166666664</v>
          </cell>
          <cell r="K537" t="str">
            <v>NA</v>
          </cell>
          <cell r="L537">
            <v>0.26</v>
          </cell>
          <cell r="M537">
            <v>6</v>
          </cell>
          <cell r="N537">
            <v>0</v>
          </cell>
          <cell r="O537">
            <v>0</v>
          </cell>
          <cell r="P537">
            <v>0</v>
          </cell>
          <cell r="Q537">
            <v>471</v>
          </cell>
          <cell r="R537">
            <v>533</v>
          </cell>
          <cell r="S537" t="str">
            <v>EQUIPE ARQ</v>
          </cell>
          <cell r="T537">
            <v>39038</v>
          </cell>
        </row>
        <row r="538">
          <cell r="D538" t="str">
            <v>Elétrica</v>
          </cell>
          <cell r="E538" t="str">
            <v>4 dias</v>
          </cell>
          <cell r="F538">
            <v>38891.375</v>
          </cell>
          <cell r="G538">
            <v>39056.333333333336</v>
          </cell>
          <cell r="H538" t="str">
            <v>NA</v>
          </cell>
          <cell r="I538">
            <v>38901.375</v>
          </cell>
          <cell r="J538">
            <v>39059.729166666664</v>
          </cell>
          <cell r="K538" t="str">
            <v>NA</v>
          </cell>
          <cell r="L538">
            <v>0.04</v>
          </cell>
          <cell r="M538">
            <v>1</v>
          </cell>
          <cell r="N538">
            <v>0</v>
          </cell>
          <cell r="O538">
            <v>0</v>
          </cell>
          <cell r="P538">
            <v>0</v>
          </cell>
          <cell r="T538">
            <v>39059</v>
          </cell>
        </row>
        <row r="539">
          <cell r="B539" t="str">
            <v>DE.420.DD.01</v>
          </cell>
          <cell r="D539" t="str">
            <v>Desenho De Detalhamento - Iluminação</v>
          </cell>
          <cell r="E539" t="str">
            <v>4 dias</v>
          </cell>
          <cell r="F539">
            <v>38891.375</v>
          </cell>
          <cell r="G539">
            <v>39056.333333333336</v>
          </cell>
          <cell r="H539" t="str">
            <v>NA</v>
          </cell>
          <cell r="I539">
            <v>38897.375</v>
          </cell>
          <cell r="J539">
            <v>39059.729166666664</v>
          </cell>
          <cell r="K539" t="str">
            <v>NA</v>
          </cell>
          <cell r="L539">
            <v>0.04</v>
          </cell>
          <cell r="M539">
            <v>1</v>
          </cell>
          <cell r="N539">
            <v>0</v>
          </cell>
          <cell r="O539">
            <v>0</v>
          </cell>
          <cell r="P539">
            <v>0</v>
          </cell>
          <cell r="Q539">
            <v>532</v>
          </cell>
          <cell r="S539" t="str">
            <v>EQUIPE ELE</v>
          </cell>
          <cell r="T539">
            <v>39059</v>
          </cell>
        </row>
        <row r="540">
          <cell r="B540" t="str">
            <v>1.3.4</v>
          </cell>
          <cell r="C540" t="str">
            <v>430A</v>
          </cell>
          <cell r="D540" t="str">
            <v>Restaurante</v>
          </cell>
          <cell r="E540" t="str">
            <v>30 dias</v>
          </cell>
          <cell r="F540">
            <v>38867.375</v>
          </cell>
          <cell r="G540">
            <v>39022.333333333336</v>
          </cell>
          <cell r="H540" t="str">
            <v>NA</v>
          </cell>
          <cell r="I540">
            <v>38966.375</v>
          </cell>
          <cell r="J540">
            <v>39066.729166666664</v>
          </cell>
          <cell r="K540" t="str">
            <v>NA</v>
          </cell>
          <cell r="L540">
            <v>1.66</v>
          </cell>
          <cell r="M540">
            <v>38</v>
          </cell>
          <cell r="N540">
            <v>0</v>
          </cell>
          <cell r="O540">
            <v>0</v>
          </cell>
          <cell r="P540">
            <v>0</v>
          </cell>
          <cell r="T540">
            <v>39066</v>
          </cell>
        </row>
        <row r="541">
          <cell r="D541" t="str">
            <v>Projeto Detalhado</v>
          </cell>
          <cell r="E541" t="str">
            <v>30 dias</v>
          </cell>
          <cell r="F541">
            <v>38888.375</v>
          </cell>
          <cell r="G541">
            <v>39022.333333333336</v>
          </cell>
          <cell r="H541" t="str">
            <v>NA</v>
          </cell>
          <cell r="I541">
            <v>38966.375</v>
          </cell>
          <cell r="J541">
            <v>39066.729166666664</v>
          </cell>
          <cell r="K541" t="str">
            <v>NA</v>
          </cell>
          <cell r="L541">
            <v>1.66</v>
          </cell>
          <cell r="M541">
            <v>38</v>
          </cell>
          <cell r="N541">
            <v>0</v>
          </cell>
          <cell r="O541">
            <v>0</v>
          </cell>
          <cell r="P541">
            <v>0</v>
          </cell>
          <cell r="T541">
            <v>39066</v>
          </cell>
        </row>
        <row r="542">
          <cell r="D542" t="str">
            <v>Civil</v>
          </cell>
          <cell r="E542" t="str">
            <v>30 dias</v>
          </cell>
          <cell r="F542">
            <v>38888.375</v>
          </cell>
          <cell r="G542">
            <v>39022.333333333336</v>
          </cell>
          <cell r="H542" t="str">
            <v>NA</v>
          </cell>
          <cell r="I542">
            <v>38932.375</v>
          </cell>
          <cell r="J542">
            <v>39066.729166666664</v>
          </cell>
          <cell r="K542" t="str">
            <v>NA</v>
          </cell>
          <cell r="L542">
            <v>1.4</v>
          </cell>
          <cell r="M542">
            <v>32</v>
          </cell>
          <cell r="N542">
            <v>0</v>
          </cell>
          <cell r="O542">
            <v>0</v>
          </cell>
          <cell r="P542">
            <v>0</v>
          </cell>
          <cell r="T542">
            <v>39066</v>
          </cell>
        </row>
        <row r="543">
          <cell r="D543" t="str">
            <v>Desenho De Detalhamento</v>
          </cell>
          <cell r="E543" t="str">
            <v>30 dias</v>
          </cell>
          <cell r="F543">
            <v>38888.375</v>
          </cell>
          <cell r="G543">
            <v>39022.333333333336</v>
          </cell>
          <cell r="H543" t="str">
            <v>NA</v>
          </cell>
          <cell r="I543">
            <v>38932.375</v>
          </cell>
          <cell r="J543">
            <v>39066.729166666664</v>
          </cell>
          <cell r="K543" t="str">
            <v>NA</v>
          </cell>
          <cell r="L543">
            <v>1.4</v>
          </cell>
          <cell r="M543">
            <v>32</v>
          </cell>
          <cell r="N543">
            <v>0</v>
          </cell>
          <cell r="O543">
            <v>0</v>
          </cell>
          <cell r="P543">
            <v>0</v>
          </cell>
          <cell r="T543">
            <v>39066</v>
          </cell>
        </row>
        <row r="544">
          <cell r="B544" t="str">
            <v>DC.430.DD.01</v>
          </cell>
          <cell r="D544" t="str">
            <v>Arquitetura</v>
          </cell>
          <cell r="E544" t="str">
            <v>18 dias</v>
          </cell>
          <cell r="F544">
            <v>38888.375</v>
          </cell>
          <cell r="G544">
            <v>39022.333333333336</v>
          </cell>
          <cell r="H544" t="str">
            <v>NA</v>
          </cell>
          <cell r="I544">
            <v>38912.375</v>
          </cell>
          <cell r="J544">
            <v>39050.729166666664</v>
          </cell>
          <cell r="K544" t="str">
            <v>NA</v>
          </cell>
          <cell r="L544">
            <v>0.61</v>
          </cell>
          <cell r="M544">
            <v>14</v>
          </cell>
          <cell r="N544">
            <v>0</v>
          </cell>
          <cell r="O544">
            <v>0</v>
          </cell>
          <cell r="P544">
            <v>0</v>
          </cell>
          <cell r="Q544">
            <v>471</v>
          </cell>
          <cell r="R544" t="str">
            <v>543;546;556</v>
          </cell>
          <cell r="S544" t="str">
            <v>EQUIPE ARQ</v>
          </cell>
          <cell r="T544">
            <v>39050</v>
          </cell>
        </row>
        <row r="545">
          <cell r="B545" t="str">
            <v>DC.430.DD.02</v>
          </cell>
          <cell r="D545" t="str">
            <v>Fundação</v>
          </cell>
          <cell r="E545" t="str">
            <v>5 dias</v>
          </cell>
          <cell r="F545">
            <v>38888.375</v>
          </cell>
          <cell r="G545">
            <v>39051.333333333336</v>
          </cell>
          <cell r="H545" t="str">
            <v>NA</v>
          </cell>
          <cell r="I545">
            <v>38895.375</v>
          </cell>
          <cell r="J545">
            <v>39057.729166666664</v>
          </cell>
          <cell r="K545" t="str">
            <v>NA</v>
          </cell>
          <cell r="L545">
            <v>0.09</v>
          </cell>
          <cell r="M545">
            <v>2</v>
          </cell>
          <cell r="N545">
            <v>0</v>
          </cell>
          <cell r="O545">
            <v>0</v>
          </cell>
          <cell r="P545">
            <v>0</v>
          </cell>
          <cell r="Q545">
            <v>542</v>
          </cell>
          <cell r="R545" t="str">
            <v>544;545;549;550;551</v>
          </cell>
          <cell r="S545" t="str">
            <v>EQUIPE CIV</v>
          </cell>
          <cell r="T545">
            <v>39057</v>
          </cell>
        </row>
        <row r="546">
          <cell r="B546" t="str">
            <v>DC.430.DD.03</v>
          </cell>
          <cell r="D546" t="str">
            <v>Cintas, Sapatas e Pilares</v>
          </cell>
          <cell r="E546" t="str">
            <v>7 dias</v>
          </cell>
          <cell r="F546">
            <v>38895.375</v>
          </cell>
          <cell r="G546">
            <v>39058.333333333336</v>
          </cell>
          <cell r="H546" t="str">
            <v>NA</v>
          </cell>
          <cell r="I546">
            <v>38904.375</v>
          </cell>
          <cell r="J546">
            <v>39066.729166666664</v>
          </cell>
          <cell r="K546" t="str">
            <v>NA</v>
          </cell>
          <cell r="L546">
            <v>0.13</v>
          </cell>
          <cell r="M546">
            <v>3</v>
          </cell>
          <cell r="N546">
            <v>0</v>
          </cell>
          <cell r="O546">
            <v>0</v>
          </cell>
          <cell r="P546">
            <v>0</v>
          </cell>
          <cell r="Q546">
            <v>543</v>
          </cell>
          <cell r="S546" t="str">
            <v>EQUIPE CIV</v>
          </cell>
          <cell r="T546">
            <v>39066</v>
          </cell>
        </row>
        <row r="547">
          <cell r="B547" t="str">
            <v>DC.430.DD.04</v>
          </cell>
          <cell r="D547" t="str">
            <v>Vigas e Lajes</v>
          </cell>
          <cell r="E547" t="str">
            <v>7 dias</v>
          </cell>
          <cell r="F547">
            <v>38904.375</v>
          </cell>
          <cell r="G547">
            <v>39058.333333333336</v>
          </cell>
          <cell r="H547" t="str">
            <v>NA</v>
          </cell>
          <cell r="I547">
            <v>38915.375</v>
          </cell>
          <cell r="J547">
            <v>39066.729166666664</v>
          </cell>
          <cell r="K547" t="str">
            <v>NA</v>
          </cell>
          <cell r="L547">
            <v>0.17</v>
          </cell>
          <cell r="M547">
            <v>4</v>
          </cell>
          <cell r="N547">
            <v>0</v>
          </cell>
          <cell r="O547">
            <v>0</v>
          </cell>
          <cell r="P547">
            <v>0</v>
          </cell>
          <cell r="Q547">
            <v>543</v>
          </cell>
          <cell r="S547" t="str">
            <v>EQUIPE CIV</v>
          </cell>
          <cell r="T547">
            <v>39066</v>
          </cell>
        </row>
        <row r="548">
          <cell r="B548" t="str">
            <v>DC.430.DD.05</v>
          </cell>
          <cell r="D548" t="str">
            <v>Hidrosanitário</v>
          </cell>
          <cell r="E548" t="str">
            <v>12 dias</v>
          </cell>
          <cell r="F548">
            <v>38915.375</v>
          </cell>
          <cell r="G548">
            <v>39051.333333333336</v>
          </cell>
          <cell r="H548" t="str">
            <v>NA</v>
          </cell>
          <cell r="I548">
            <v>38932.375</v>
          </cell>
          <cell r="J548">
            <v>39066.729166666664</v>
          </cell>
          <cell r="K548" t="str">
            <v>NA</v>
          </cell>
          <cell r="L548">
            <v>0.39</v>
          </cell>
          <cell r="M548">
            <v>9</v>
          </cell>
          <cell r="N548">
            <v>0</v>
          </cell>
          <cell r="O548">
            <v>0</v>
          </cell>
          <cell r="P548">
            <v>0</v>
          </cell>
          <cell r="Q548">
            <v>542</v>
          </cell>
          <cell r="S548" t="str">
            <v>EQUIPE CIV</v>
          </cell>
          <cell r="T548">
            <v>39066</v>
          </cell>
        </row>
        <row r="549">
          <cell r="D549" t="str">
            <v>Elétrica</v>
          </cell>
          <cell r="E549" t="str">
            <v>7 dias</v>
          </cell>
          <cell r="F549">
            <v>38932.375</v>
          </cell>
          <cell r="G549">
            <v>39058.333333333336</v>
          </cell>
          <cell r="H549" t="str">
            <v>NA</v>
          </cell>
          <cell r="I549">
            <v>38966.375</v>
          </cell>
          <cell r="J549">
            <v>39066.729166666664</v>
          </cell>
          <cell r="K549" t="str">
            <v>NA</v>
          </cell>
          <cell r="L549">
            <v>0.26</v>
          </cell>
          <cell r="M549">
            <v>6</v>
          </cell>
          <cell r="N549">
            <v>0</v>
          </cell>
          <cell r="O549">
            <v>0</v>
          </cell>
          <cell r="P549">
            <v>0</v>
          </cell>
          <cell r="T549">
            <v>39066</v>
          </cell>
        </row>
        <row r="550">
          <cell r="D550" t="str">
            <v>Desenho De Detalhamento</v>
          </cell>
          <cell r="E550" t="str">
            <v>7 dias</v>
          </cell>
          <cell r="F550">
            <v>38932.375</v>
          </cell>
          <cell r="G550">
            <v>39058.333333333336</v>
          </cell>
          <cell r="H550" t="str">
            <v>NA</v>
          </cell>
          <cell r="I550">
            <v>38960.375</v>
          </cell>
          <cell r="J550">
            <v>39066.729166666664</v>
          </cell>
          <cell r="K550" t="str">
            <v>NA</v>
          </cell>
          <cell r="L550">
            <v>0.26</v>
          </cell>
          <cell r="M550">
            <v>6</v>
          </cell>
          <cell r="N550">
            <v>0</v>
          </cell>
          <cell r="O550">
            <v>0</v>
          </cell>
          <cell r="P550">
            <v>0</v>
          </cell>
          <cell r="T550">
            <v>39066</v>
          </cell>
        </row>
        <row r="551">
          <cell r="B551" t="str">
            <v>DE.430.DD.01</v>
          </cell>
          <cell r="D551" t="str">
            <v>Diagrama Trifilar</v>
          </cell>
          <cell r="E551" t="str">
            <v>4 dias</v>
          </cell>
          <cell r="F551">
            <v>38932.375</v>
          </cell>
          <cell r="G551">
            <v>39058.333333333336</v>
          </cell>
          <cell r="H551" t="str">
            <v>NA</v>
          </cell>
          <cell r="I551">
            <v>38938.375</v>
          </cell>
          <cell r="J551">
            <v>39063.729166666664</v>
          </cell>
          <cell r="K551" t="str">
            <v>NA</v>
          </cell>
          <cell r="L551">
            <v>0.04</v>
          </cell>
          <cell r="M551">
            <v>1</v>
          </cell>
          <cell r="N551">
            <v>0</v>
          </cell>
          <cell r="O551">
            <v>0</v>
          </cell>
          <cell r="P551">
            <v>0</v>
          </cell>
          <cell r="Q551">
            <v>543</v>
          </cell>
          <cell r="S551" t="str">
            <v>EQUIPE ELE</v>
          </cell>
          <cell r="T551">
            <v>39063</v>
          </cell>
        </row>
        <row r="552">
          <cell r="B552" t="str">
            <v>DE.430.DD.02</v>
          </cell>
          <cell r="D552" t="str">
            <v>Iluminação</v>
          </cell>
          <cell r="E552" t="str">
            <v>6 dias</v>
          </cell>
          <cell r="F552">
            <v>38938.375</v>
          </cell>
          <cell r="G552">
            <v>39058.333333333336</v>
          </cell>
          <cell r="H552" t="str">
            <v>NA</v>
          </cell>
          <cell r="I552">
            <v>38950.375</v>
          </cell>
          <cell r="J552">
            <v>39065.729166666664</v>
          </cell>
          <cell r="K552" t="str">
            <v>NA</v>
          </cell>
          <cell r="L552">
            <v>0.09</v>
          </cell>
          <cell r="M552">
            <v>2</v>
          </cell>
          <cell r="N552">
            <v>0</v>
          </cell>
          <cell r="O552">
            <v>0</v>
          </cell>
          <cell r="P552">
            <v>0</v>
          </cell>
          <cell r="Q552">
            <v>543</v>
          </cell>
          <cell r="S552" t="str">
            <v>EQUIPE ELE</v>
          </cell>
          <cell r="T552">
            <v>39065</v>
          </cell>
        </row>
        <row r="553">
          <cell r="B553" t="str">
            <v>DE.430.DD.03</v>
          </cell>
          <cell r="D553" t="str">
            <v>Eletrodutos</v>
          </cell>
          <cell r="E553" t="str">
            <v>7 dias</v>
          </cell>
          <cell r="F553">
            <v>38950.375</v>
          </cell>
          <cell r="G553">
            <v>39058.333333333336</v>
          </cell>
          <cell r="H553" t="str">
            <v>NA</v>
          </cell>
          <cell r="I553">
            <v>38960.375</v>
          </cell>
          <cell r="J553">
            <v>39066.729166666664</v>
          </cell>
          <cell r="K553" t="str">
            <v>NA</v>
          </cell>
          <cell r="L553">
            <v>0.13</v>
          </cell>
          <cell r="M553">
            <v>3</v>
          </cell>
          <cell r="N553">
            <v>0</v>
          </cell>
          <cell r="O553">
            <v>0</v>
          </cell>
          <cell r="P553">
            <v>0</v>
          </cell>
          <cell r="Q553">
            <v>543</v>
          </cell>
          <cell r="S553" t="str">
            <v>EQUIPE ELE</v>
          </cell>
          <cell r="T553">
            <v>39066</v>
          </cell>
        </row>
        <row r="554">
          <cell r="B554" t="str">
            <v>1.3.5</v>
          </cell>
          <cell r="C554" t="str">
            <v>440A</v>
          </cell>
          <cell r="D554" t="str">
            <v>Portaria e Segurança Patrimonial</v>
          </cell>
          <cell r="E554" t="str">
            <v>12 dias</v>
          </cell>
          <cell r="F554">
            <v>38877.375</v>
          </cell>
          <cell r="G554">
            <v>39051.333333333336</v>
          </cell>
          <cell r="H554" t="str">
            <v>NA</v>
          </cell>
          <cell r="I554">
            <v>38922.375</v>
          </cell>
          <cell r="J554">
            <v>39066.729166666664</v>
          </cell>
          <cell r="K554" t="str">
            <v>NA</v>
          </cell>
          <cell r="L554">
            <v>0.22</v>
          </cell>
          <cell r="M554">
            <v>5</v>
          </cell>
          <cell r="N554">
            <v>0</v>
          </cell>
          <cell r="O554">
            <v>0</v>
          </cell>
          <cell r="P554">
            <v>0</v>
          </cell>
          <cell r="T554">
            <v>39066</v>
          </cell>
        </row>
        <row r="555">
          <cell r="D555" t="str">
            <v>Projeto Detalhado</v>
          </cell>
          <cell r="E555" t="str">
            <v>12 dias</v>
          </cell>
          <cell r="F555">
            <v>38895.375</v>
          </cell>
          <cell r="G555">
            <v>39051.333333333336</v>
          </cell>
          <cell r="H555" t="str">
            <v>NA</v>
          </cell>
          <cell r="I555">
            <v>38922.375</v>
          </cell>
          <cell r="J555">
            <v>39066.729166666664</v>
          </cell>
          <cell r="K555" t="str">
            <v>NA</v>
          </cell>
          <cell r="L555">
            <v>0.22</v>
          </cell>
          <cell r="M555">
            <v>5</v>
          </cell>
          <cell r="N555">
            <v>0</v>
          </cell>
          <cell r="O555">
            <v>0</v>
          </cell>
          <cell r="P555">
            <v>0</v>
          </cell>
          <cell r="T555">
            <v>39066</v>
          </cell>
        </row>
        <row r="556">
          <cell r="D556" t="str">
            <v>Civil</v>
          </cell>
          <cell r="E556" t="str">
            <v>4 dias</v>
          </cell>
          <cell r="F556">
            <v>38895.375</v>
          </cell>
          <cell r="G556">
            <v>39051.333333333336</v>
          </cell>
          <cell r="H556" t="str">
            <v>NA</v>
          </cell>
          <cell r="I556">
            <v>38905.375</v>
          </cell>
          <cell r="J556">
            <v>39056.729166666664</v>
          </cell>
          <cell r="K556" t="str">
            <v>NA</v>
          </cell>
          <cell r="L556">
            <v>0.13</v>
          </cell>
          <cell r="M556">
            <v>3</v>
          </cell>
          <cell r="N556">
            <v>0</v>
          </cell>
          <cell r="O556">
            <v>0</v>
          </cell>
          <cell r="P556">
            <v>0</v>
          </cell>
          <cell r="T556">
            <v>39056</v>
          </cell>
        </row>
        <row r="557">
          <cell r="D557" t="str">
            <v>Desenho De Detalhamento</v>
          </cell>
          <cell r="E557" t="str">
            <v>4 dias</v>
          </cell>
          <cell r="F557">
            <v>38895.375</v>
          </cell>
          <cell r="G557">
            <v>39051.333333333336</v>
          </cell>
          <cell r="H557" t="str">
            <v>NA</v>
          </cell>
          <cell r="I557">
            <v>38905.375</v>
          </cell>
          <cell r="J557">
            <v>39056.729166666664</v>
          </cell>
          <cell r="K557" t="str">
            <v>NA</v>
          </cell>
          <cell r="L557">
            <v>0.13</v>
          </cell>
          <cell r="M557">
            <v>3</v>
          </cell>
          <cell r="N557">
            <v>0</v>
          </cell>
          <cell r="O557">
            <v>0</v>
          </cell>
          <cell r="P557">
            <v>0</v>
          </cell>
          <cell r="R557">
            <v>559</v>
          </cell>
          <cell r="T557">
            <v>39056</v>
          </cell>
        </row>
        <row r="558">
          <cell r="B558" t="str">
            <v>DC.440.DD.01</v>
          </cell>
          <cell r="D558" t="str">
            <v>Arquitetura</v>
          </cell>
          <cell r="E558" t="str">
            <v>4 dias</v>
          </cell>
          <cell r="F558">
            <v>38895.375</v>
          </cell>
          <cell r="G558">
            <v>39051.333333333336</v>
          </cell>
          <cell r="H558" t="str">
            <v>NA</v>
          </cell>
          <cell r="I558">
            <v>38901.375</v>
          </cell>
          <cell r="J558">
            <v>39056.729166666664</v>
          </cell>
          <cell r="K558" t="str">
            <v>NA</v>
          </cell>
          <cell r="L558">
            <v>0.13</v>
          </cell>
          <cell r="M558">
            <v>3</v>
          </cell>
          <cell r="N558">
            <v>0</v>
          </cell>
          <cell r="O558">
            <v>0</v>
          </cell>
          <cell r="P558">
            <v>0</v>
          </cell>
          <cell r="Q558">
            <v>542</v>
          </cell>
          <cell r="S558" t="str">
            <v>EQUIPE ARQ</v>
          </cell>
          <cell r="T558">
            <v>39056</v>
          </cell>
        </row>
        <row r="559">
          <cell r="D559" t="str">
            <v>Elétrica</v>
          </cell>
          <cell r="E559" t="str">
            <v>8 dias</v>
          </cell>
          <cell r="F559">
            <v>38905.375</v>
          </cell>
          <cell r="G559">
            <v>39057.333333333336</v>
          </cell>
          <cell r="H559" t="str">
            <v>NA</v>
          </cell>
          <cell r="I559">
            <v>38922.375</v>
          </cell>
          <cell r="J559">
            <v>39066.729166666664</v>
          </cell>
          <cell r="K559" t="str">
            <v>NA</v>
          </cell>
          <cell r="L559">
            <v>0.09</v>
          </cell>
          <cell r="M559">
            <v>2</v>
          </cell>
          <cell r="N559">
            <v>0</v>
          </cell>
          <cell r="O559">
            <v>0</v>
          </cell>
          <cell r="P559">
            <v>0</v>
          </cell>
          <cell r="T559">
            <v>39066</v>
          </cell>
        </row>
        <row r="560">
          <cell r="D560" t="str">
            <v>Desenho De Detalhamento</v>
          </cell>
          <cell r="E560" t="str">
            <v>8 dias</v>
          </cell>
          <cell r="F560">
            <v>38905.375</v>
          </cell>
          <cell r="G560">
            <v>39057.333333333336</v>
          </cell>
          <cell r="H560" t="str">
            <v>NA</v>
          </cell>
          <cell r="I560">
            <v>38917.375</v>
          </cell>
          <cell r="J560">
            <v>39066.729166666664</v>
          </cell>
          <cell r="K560" t="str">
            <v>NA</v>
          </cell>
          <cell r="L560">
            <v>0.09</v>
          </cell>
          <cell r="M560">
            <v>2</v>
          </cell>
          <cell r="N560">
            <v>0</v>
          </cell>
          <cell r="O560">
            <v>0</v>
          </cell>
          <cell r="P560">
            <v>0</v>
          </cell>
          <cell r="T560">
            <v>39066</v>
          </cell>
        </row>
        <row r="561">
          <cell r="B561" t="str">
            <v>DE.440.DD.01</v>
          </cell>
          <cell r="D561" t="str">
            <v>Diagrama Trifilar</v>
          </cell>
          <cell r="E561" t="str">
            <v>4 dias</v>
          </cell>
          <cell r="F561">
            <v>38905.375</v>
          </cell>
          <cell r="G561">
            <v>39057.333333333336</v>
          </cell>
          <cell r="H561" t="str">
            <v>NA</v>
          </cell>
          <cell r="I561">
            <v>38911.375</v>
          </cell>
          <cell r="J561">
            <v>39062.729166666664</v>
          </cell>
          <cell r="K561" t="str">
            <v>NA</v>
          </cell>
          <cell r="L561">
            <v>0.04</v>
          </cell>
          <cell r="M561">
            <v>1</v>
          </cell>
          <cell r="N561">
            <v>0</v>
          </cell>
          <cell r="O561">
            <v>0</v>
          </cell>
          <cell r="P561">
            <v>0</v>
          </cell>
          <cell r="Q561">
            <v>555</v>
          </cell>
          <cell r="R561">
            <v>560</v>
          </cell>
          <cell r="S561" t="str">
            <v>EQUIPE ELE</v>
          </cell>
          <cell r="T561">
            <v>39062</v>
          </cell>
        </row>
        <row r="562">
          <cell r="B562" t="str">
            <v>DE.440.DD.02</v>
          </cell>
          <cell r="D562" t="str">
            <v>Eletrodutos</v>
          </cell>
          <cell r="E562" t="str">
            <v>4 dias</v>
          </cell>
          <cell r="F562">
            <v>38911.375</v>
          </cell>
          <cell r="G562">
            <v>39063.333333333336</v>
          </cell>
          <cell r="H562" t="str">
            <v>NA</v>
          </cell>
          <cell r="I562">
            <v>38917.375</v>
          </cell>
          <cell r="J562">
            <v>39066.729166666664</v>
          </cell>
          <cell r="K562" t="str">
            <v>NA</v>
          </cell>
          <cell r="L562">
            <v>0.04</v>
          </cell>
          <cell r="M562">
            <v>1</v>
          </cell>
          <cell r="N562">
            <v>0</v>
          </cell>
          <cell r="O562">
            <v>0</v>
          </cell>
          <cell r="P562">
            <v>0</v>
          </cell>
          <cell r="Q562">
            <v>559</v>
          </cell>
          <cell r="S562" t="str">
            <v>EQUIPE ELE</v>
          </cell>
          <cell r="T562">
            <v>39066</v>
          </cell>
        </row>
        <row r="563">
          <cell r="B563" t="str">
            <v>1.3.6</v>
          </cell>
          <cell r="C563" t="str">
            <v>450A</v>
          </cell>
          <cell r="D563" t="str">
            <v>SESMT e Corpo de Bombeiros</v>
          </cell>
          <cell r="E563" t="str">
            <v>26 dias</v>
          </cell>
          <cell r="F563">
            <v>38877.375</v>
          </cell>
          <cell r="G563">
            <v>39022.333333333336</v>
          </cell>
          <cell r="H563" t="str">
            <v>NA</v>
          </cell>
          <cell r="I563">
            <v>38933.375</v>
          </cell>
          <cell r="J563">
            <v>39062.729166666664</v>
          </cell>
          <cell r="K563" t="str">
            <v>NA</v>
          </cell>
          <cell r="L563">
            <v>0.7</v>
          </cell>
          <cell r="M563">
            <v>16</v>
          </cell>
          <cell r="N563">
            <v>0</v>
          </cell>
          <cell r="O563">
            <v>0</v>
          </cell>
          <cell r="P563">
            <v>0</v>
          </cell>
          <cell r="T563">
            <v>39062</v>
          </cell>
        </row>
        <row r="564">
          <cell r="D564" t="str">
            <v>Projeto Detalhado</v>
          </cell>
          <cell r="E564" t="str">
            <v>26 dias</v>
          </cell>
          <cell r="F564">
            <v>38895.375</v>
          </cell>
          <cell r="G564">
            <v>39022.333333333336</v>
          </cell>
          <cell r="H564" t="str">
            <v>NA</v>
          </cell>
          <cell r="I564">
            <v>38933.375</v>
          </cell>
          <cell r="J564">
            <v>39062.729166666664</v>
          </cell>
          <cell r="K564" t="str">
            <v>NA</v>
          </cell>
          <cell r="L564">
            <v>0.7</v>
          </cell>
          <cell r="M564">
            <v>16</v>
          </cell>
          <cell r="N564">
            <v>0</v>
          </cell>
          <cell r="O564">
            <v>0</v>
          </cell>
          <cell r="P564">
            <v>0</v>
          </cell>
          <cell r="T564">
            <v>39062</v>
          </cell>
        </row>
        <row r="565">
          <cell r="D565" t="str">
            <v>Civil</v>
          </cell>
          <cell r="E565" t="str">
            <v>26 dias</v>
          </cell>
          <cell r="F565">
            <v>38895.375</v>
          </cell>
          <cell r="G565">
            <v>39022.333333333336</v>
          </cell>
          <cell r="H565" t="str">
            <v>NA</v>
          </cell>
          <cell r="I565">
            <v>38918.375</v>
          </cell>
          <cell r="J565">
            <v>39062.729166666664</v>
          </cell>
          <cell r="K565" t="str">
            <v>NA</v>
          </cell>
          <cell r="L565">
            <v>0.61</v>
          </cell>
          <cell r="M565">
            <v>14</v>
          </cell>
          <cell r="N565">
            <v>0</v>
          </cell>
          <cell r="O565">
            <v>0</v>
          </cell>
          <cell r="P565">
            <v>0</v>
          </cell>
          <cell r="T565">
            <v>39062</v>
          </cell>
        </row>
        <row r="566">
          <cell r="D566" t="str">
            <v>Desenho De Detalhamento</v>
          </cell>
          <cell r="E566" t="str">
            <v>26 dias</v>
          </cell>
          <cell r="F566">
            <v>38895.375</v>
          </cell>
          <cell r="G566">
            <v>39022.333333333336</v>
          </cell>
          <cell r="H566" t="str">
            <v>NA</v>
          </cell>
          <cell r="I566">
            <v>38918.375</v>
          </cell>
          <cell r="J566">
            <v>39062.729166666664</v>
          </cell>
          <cell r="K566" t="str">
            <v>NA</v>
          </cell>
          <cell r="L566">
            <v>0.61</v>
          </cell>
          <cell r="M566">
            <v>14</v>
          </cell>
          <cell r="N566">
            <v>0</v>
          </cell>
          <cell r="O566">
            <v>0</v>
          </cell>
          <cell r="P566">
            <v>0</v>
          </cell>
          <cell r="T566">
            <v>39062</v>
          </cell>
        </row>
        <row r="567">
          <cell r="B567" t="str">
            <v>DC.450.DD.01</v>
          </cell>
          <cell r="D567" t="str">
            <v>Arquitetura</v>
          </cell>
          <cell r="E567" t="str">
            <v>9 dias</v>
          </cell>
          <cell r="F567">
            <v>38895.375</v>
          </cell>
          <cell r="G567">
            <v>39022.333333333336</v>
          </cell>
          <cell r="H567" t="str">
            <v>NA</v>
          </cell>
          <cell r="I567">
            <v>38908.375</v>
          </cell>
          <cell r="J567">
            <v>39037.729166666664</v>
          </cell>
          <cell r="K567" t="str">
            <v>NA</v>
          </cell>
          <cell r="L567">
            <v>0.26</v>
          </cell>
          <cell r="M567">
            <v>6</v>
          </cell>
          <cell r="N567">
            <v>0</v>
          </cell>
          <cell r="O567">
            <v>0</v>
          </cell>
          <cell r="P567">
            <v>0</v>
          </cell>
          <cell r="Q567">
            <v>471</v>
          </cell>
          <cell r="R567">
            <v>566</v>
          </cell>
          <cell r="S567" t="str">
            <v>EQUIPE ARQ</v>
          </cell>
          <cell r="T567">
            <v>39037</v>
          </cell>
        </row>
        <row r="568">
          <cell r="B568" t="str">
            <v>DC.450.DD.02</v>
          </cell>
          <cell r="D568" t="str">
            <v>Fundação</v>
          </cell>
          <cell r="E568" t="str">
            <v>7 dias</v>
          </cell>
          <cell r="F568">
            <v>38895.375</v>
          </cell>
          <cell r="G568">
            <v>39038.333333333336</v>
          </cell>
          <cell r="H568" t="str">
            <v>NA</v>
          </cell>
          <cell r="I568">
            <v>38904.375</v>
          </cell>
          <cell r="J568">
            <v>39048.729166666664</v>
          </cell>
          <cell r="K568" t="str">
            <v>NA</v>
          </cell>
          <cell r="L568">
            <v>0.17</v>
          </cell>
          <cell r="M568">
            <v>4</v>
          </cell>
          <cell r="N568">
            <v>0</v>
          </cell>
          <cell r="O568">
            <v>0</v>
          </cell>
          <cell r="P568">
            <v>0</v>
          </cell>
          <cell r="Q568">
            <v>565</v>
          </cell>
          <cell r="R568" t="str">
            <v>567;571</v>
          </cell>
          <cell r="S568" t="str">
            <v>EQUIPE CIV</v>
          </cell>
          <cell r="T568">
            <v>39048</v>
          </cell>
        </row>
        <row r="569">
          <cell r="B569" t="str">
            <v>DC.450.DD.03</v>
          </cell>
          <cell r="D569" t="str">
            <v>Vigas e Lajes</v>
          </cell>
          <cell r="E569" t="str">
            <v>4 dias</v>
          </cell>
          <cell r="F569">
            <v>38904.375</v>
          </cell>
          <cell r="G569">
            <v>39049.333333333336</v>
          </cell>
          <cell r="H569" t="str">
            <v>NA</v>
          </cell>
          <cell r="I569">
            <v>38910.375</v>
          </cell>
          <cell r="J569">
            <v>39052.729166666664</v>
          </cell>
          <cell r="K569" t="str">
            <v>NA</v>
          </cell>
          <cell r="L569">
            <v>0.04</v>
          </cell>
          <cell r="M569">
            <v>1</v>
          </cell>
          <cell r="N569">
            <v>0</v>
          </cell>
          <cell r="O569">
            <v>0</v>
          </cell>
          <cell r="P569">
            <v>0</v>
          </cell>
          <cell r="Q569">
            <v>566</v>
          </cell>
          <cell r="R569">
            <v>568</v>
          </cell>
          <cell r="S569" t="str">
            <v>EQUIPE CIV</v>
          </cell>
          <cell r="T569">
            <v>39052</v>
          </cell>
        </row>
        <row r="570">
          <cell r="B570" t="str">
            <v>DC.450.DD.04</v>
          </cell>
          <cell r="D570" t="str">
            <v>Hidrosanitário</v>
          </cell>
          <cell r="E570" t="str">
            <v>6 dias</v>
          </cell>
          <cell r="F570">
            <v>38910.375</v>
          </cell>
          <cell r="G570">
            <v>39055.333333333336</v>
          </cell>
          <cell r="H570" t="str">
            <v>NA</v>
          </cell>
          <cell r="I570">
            <v>38918.375</v>
          </cell>
          <cell r="J570">
            <v>39062.729166666664</v>
          </cell>
          <cell r="K570" t="str">
            <v>NA</v>
          </cell>
          <cell r="L570">
            <v>0.13</v>
          </cell>
          <cell r="M570">
            <v>3</v>
          </cell>
          <cell r="N570">
            <v>0</v>
          </cell>
          <cell r="O570">
            <v>0</v>
          </cell>
          <cell r="P570">
            <v>0</v>
          </cell>
          <cell r="Q570">
            <v>567</v>
          </cell>
          <cell r="S570" t="str">
            <v>EQUIPE CIV</v>
          </cell>
          <cell r="T570">
            <v>39062</v>
          </cell>
        </row>
        <row r="571">
          <cell r="D571" t="str">
            <v>Elétrica</v>
          </cell>
          <cell r="E571" t="str">
            <v>8 dias</v>
          </cell>
          <cell r="F571">
            <v>38918.375</v>
          </cell>
          <cell r="G571">
            <v>39049.333333333336</v>
          </cell>
          <cell r="H571" t="str">
            <v>NA</v>
          </cell>
          <cell r="I571">
            <v>38933.375</v>
          </cell>
          <cell r="J571">
            <v>39058.729166666664</v>
          </cell>
          <cell r="K571" t="str">
            <v>NA</v>
          </cell>
          <cell r="L571">
            <v>0.09</v>
          </cell>
          <cell r="M571">
            <v>2</v>
          </cell>
          <cell r="N571">
            <v>0</v>
          </cell>
          <cell r="O571">
            <v>0</v>
          </cell>
          <cell r="P571">
            <v>0</v>
          </cell>
          <cell r="T571">
            <v>39058</v>
          </cell>
        </row>
        <row r="572">
          <cell r="D572" t="str">
            <v>Desenho De Detalhamento</v>
          </cell>
          <cell r="E572" t="str">
            <v>8 dias</v>
          </cell>
          <cell r="F572">
            <v>38918.375</v>
          </cell>
          <cell r="G572">
            <v>39049.333333333336</v>
          </cell>
          <cell r="H572" t="str">
            <v>NA</v>
          </cell>
          <cell r="I572">
            <v>38930.375</v>
          </cell>
          <cell r="J572">
            <v>39058.729166666664</v>
          </cell>
          <cell r="K572" t="str">
            <v>NA</v>
          </cell>
          <cell r="L572">
            <v>0.09</v>
          </cell>
          <cell r="M572">
            <v>2</v>
          </cell>
          <cell r="N572">
            <v>0</v>
          </cell>
          <cell r="O572">
            <v>0</v>
          </cell>
          <cell r="P572">
            <v>0</v>
          </cell>
          <cell r="T572">
            <v>39058</v>
          </cell>
        </row>
        <row r="573">
          <cell r="B573" t="str">
            <v>DE.450.DD.01</v>
          </cell>
          <cell r="D573" t="str">
            <v>Diagrama Trifilar</v>
          </cell>
          <cell r="E573" t="str">
            <v>4 dias</v>
          </cell>
          <cell r="F573">
            <v>38918.375</v>
          </cell>
          <cell r="G573">
            <v>39049.333333333336</v>
          </cell>
          <cell r="H573" t="str">
            <v>NA</v>
          </cell>
          <cell r="I573">
            <v>38924.375</v>
          </cell>
          <cell r="J573">
            <v>39052.729166666664</v>
          </cell>
          <cell r="K573" t="str">
            <v>NA</v>
          </cell>
          <cell r="L573">
            <v>0.04</v>
          </cell>
          <cell r="M573">
            <v>1</v>
          </cell>
          <cell r="N573">
            <v>0</v>
          </cell>
          <cell r="O573">
            <v>0</v>
          </cell>
          <cell r="P573">
            <v>0</v>
          </cell>
          <cell r="Q573">
            <v>566</v>
          </cell>
          <cell r="R573">
            <v>572</v>
          </cell>
          <cell r="S573" t="str">
            <v>EQUIPE ELE</v>
          </cell>
          <cell r="T573">
            <v>39052</v>
          </cell>
        </row>
        <row r="574">
          <cell r="B574" t="str">
            <v>DE.450.DD.02</v>
          </cell>
          <cell r="D574" t="str">
            <v>Eletrodutos</v>
          </cell>
          <cell r="E574" t="str">
            <v>4 dias</v>
          </cell>
          <cell r="F574">
            <v>38924.375</v>
          </cell>
          <cell r="G574">
            <v>39055.333333333336</v>
          </cell>
          <cell r="H574" t="str">
            <v>NA</v>
          </cell>
          <cell r="I574">
            <v>38930.375</v>
          </cell>
          <cell r="J574">
            <v>39058.729166666664</v>
          </cell>
          <cell r="K574" t="str">
            <v>NA</v>
          </cell>
          <cell r="L574">
            <v>0.04</v>
          </cell>
          <cell r="M574">
            <v>1</v>
          </cell>
          <cell r="N574">
            <v>0</v>
          </cell>
          <cell r="O574">
            <v>0</v>
          </cell>
          <cell r="P574">
            <v>0</v>
          </cell>
          <cell r="Q574">
            <v>571</v>
          </cell>
          <cell r="S574" t="str">
            <v>EQUIPE ELE</v>
          </cell>
          <cell r="T574">
            <v>39058</v>
          </cell>
        </row>
        <row r="575">
          <cell r="B575" t="str">
            <v>1.4</v>
          </cell>
          <cell r="C575" t="str">
            <v>500A</v>
          </cell>
          <cell r="D575" t="str">
            <v>INFRA-ESTRUTURA E UTILIDADES</v>
          </cell>
          <cell r="E575" t="str">
            <v>171 dias</v>
          </cell>
          <cell r="F575">
            <v>38793.375</v>
          </cell>
          <cell r="G575">
            <v>38807.333333333336</v>
          </cell>
          <cell r="H575">
            <v>38807.333333333336</v>
          </cell>
          <cell r="I575">
            <v>38988.604166666664</v>
          </cell>
          <cell r="J575">
            <v>39066.729166666664</v>
          </cell>
          <cell r="K575" t="str">
            <v>NA</v>
          </cell>
          <cell r="L575">
            <v>21.49</v>
          </cell>
          <cell r="M575">
            <v>491.75</v>
          </cell>
          <cell r="N575">
            <v>122.16</v>
          </cell>
          <cell r="O575">
            <v>24.84</v>
          </cell>
          <cell r="P575">
            <v>24.84</v>
          </cell>
          <cell r="T575">
            <v>39066</v>
          </cell>
        </row>
        <row r="576">
          <cell r="B576" t="str">
            <v>1.4.1</v>
          </cell>
          <cell r="C576" t="str">
            <v>505A</v>
          </cell>
          <cell r="D576" t="str">
            <v>Geral</v>
          </cell>
          <cell r="E576" t="str">
            <v>156 dias</v>
          </cell>
          <cell r="F576">
            <v>38793.375</v>
          </cell>
          <cell r="G576">
            <v>38807.333333333336</v>
          </cell>
          <cell r="H576">
            <v>38807.333333333336</v>
          </cell>
          <cell r="I576">
            <v>38988.604166666664</v>
          </cell>
          <cell r="J576">
            <v>39045.729166666664</v>
          </cell>
          <cell r="K576" t="str">
            <v>NA</v>
          </cell>
          <cell r="L576">
            <v>7.74</v>
          </cell>
          <cell r="M576">
            <v>177.13</v>
          </cell>
          <cell r="N576">
            <v>81.25</v>
          </cell>
          <cell r="O576">
            <v>45.87</v>
          </cell>
          <cell r="P576">
            <v>45.87</v>
          </cell>
          <cell r="T576">
            <v>39045</v>
          </cell>
        </row>
        <row r="577">
          <cell r="D577" t="str">
            <v>Projeto Básico</v>
          </cell>
          <cell r="E577" t="str">
            <v>101 dias</v>
          </cell>
          <cell r="F577">
            <v>38793.375</v>
          </cell>
          <cell r="G577">
            <v>38807.333333333336</v>
          </cell>
          <cell r="H577">
            <v>38807.333333333336</v>
          </cell>
          <cell r="I577">
            <v>38891.375</v>
          </cell>
          <cell r="J577">
            <v>38959.729166666664</v>
          </cell>
          <cell r="K577" t="str">
            <v>NA</v>
          </cell>
          <cell r="L577">
            <v>2.72</v>
          </cell>
          <cell r="M577">
            <v>62.13</v>
          </cell>
          <cell r="N577">
            <v>34.299999999999997</v>
          </cell>
          <cell r="O577">
            <v>55.21</v>
          </cell>
          <cell r="P577">
            <v>55.21</v>
          </cell>
          <cell r="R577" t="str">
            <v>605TI+50 dias;613TT</v>
          </cell>
          <cell r="T577">
            <v>38959</v>
          </cell>
        </row>
        <row r="578">
          <cell r="D578" t="str">
            <v>Mecânica</v>
          </cell>
          <cell r="E578" t="str">
            <v>9 dias</v>
          </cell>
          <cell r="F578" t="str">
            <v>NA</v>
          </cell>
          <cell r="G578">
            <v>38891.333333333336</v>
          </cell>
          <cell r="H578">
            <v>38891.333333333336</v>
          </cell>
          <cell r="I578" t="str">
            <v>NA</v>
          </cell>
          <cell r="J578">
            <v>38903.729166666664</v>
          </cell>
          <cell r="K578" t="str">
            <v>NA</v>
          </cell>
          <cell r="L578">
            <v>0.26</v>
          </cell>
          <cell r="M578">
            <v>6</v>
          </cell>
          <cell r="N578">
            <v>5.4</v>
          </cell>
          <cell r="O578">
            <v>0</v>
          </cell>
          <cell r="P578">
            <v>90</v>
          </cell>
          <cell r="T578">
            <v>38903</v>
          </cell>
        </row>
        <row r="579">
          <cell r="B579" t="str">
            <v>BB.505.OI.01</v>
          </cell>
          <cell r="D579" t="str">
            <v>Orçamento De Investimentos</v>
          </cell>
          <cell r="E579" t="str">
            <v>9 dias</v>
          </cell>
          <cell r="F579" t="str">
            <v>NA</v>
          </cell>
          <cell r="G579">
            <v>38891.333333333336</v>
          </cell>
          <cell r="H579">
            <v>38891.333333333336</v>
          </cell>
          <cell r="I579" t="str">
            <v>NA</v>
          </cell>
          <cell r="J579">
            <v>38903.729166666664</v>
          </cell>
          <cell r="K579" t="str">
            <v>NA</v>
          </cell>
          <cell r="L579">
            <v>0.26</v>
          </cell>
          <cell r="M579">
            <v>6</v>
          </cell>
          <cell r="N579">
            <v>5.4</v>
          </cell>
          <cell r="O579">
            <v>0</v>
          </cell>
          <cell r="P579">
            <v>90</v>
          </cell>
          <cell r="Q579" t="str">
            <v>34II</v>
          </cell>
          <cell r="S579" t="str">
            <v>EQUIPE MEC</v>
          </cell>
          <cell r="T579">
            <v>38903</v>
          </cell>
        </row>
        <row r="580">
          <cell r="D580" t="str">
            <v>Civil</v>
          </cell>
          <cell r="E580" t="str">
            <v>24 dias</v>
          </cell>
          <cell r="F580">
            <v>38819.333333333336</v>
          </cell>
          <cell r="G580">
            <v>38898.333333333336</v>
          </cell>
          <cell r="H580">
            <v>38898.333333333336</v>
          </cell>
          <cell r="I580">
            <v>38845.729166666664</v>
          </cell>
          <cell r="J580">
            <v>38931.729166666664</v>
          </cell>
          <cell r="K580" t="str">
            <v>NA</v>
          </cell>
          <cell r="L580">
            <v>0.39</v>
          </cell>
          <cell r="M580">
            <v>8.8800000000000008</v>
          </cell>
          <cell r="N580">
            <v>8.73</v>
          </cell>
          <cell r="O580">
            <v>0</v>
          </cell>
          <cell r="P580">
            <v>98.31</v>
          </cell>
          <cell r="T580">
            <v>38931</v>
          </cell>
        </row>
        <row r="581">
          <cell r="B581" t="str">
            <v>BC.505.DB.01</v>
          </cell>
          <cell r="D581" t="str">
            <v>Desenho Básico - Terraplenagem</v>
          </cell>
          <cell r="E581" t="str">
            <v>24 dias</v>
          </cell>
          <cell r="F581">
            <v>38819.333333333336</v>
          </cell>
          <cell r="G581">
            <v>38898.333333333336</v>
          </cell>
          <cell r="H581">
            <v>38898.333333333336</v>
          </cell>
          <cell r="I581">
            <v>38835.729166666664</v>
          </cell>
          <cell r="J581">
            <v>38931.729166666664</v>
          </cell>
          <cell r="K581">
            <v>38931.729166666664</v>
          </cell>
          <cell r="L581">
            <v>0.28000000000000003</v>
          </cell>
          <cell r="M581">
            <v>6.5</v>
          </cell>
          <cell r="N581">
            <v>6.5</v>
          </cell>
          <cell r="O581">
            <v>0</v>
          </cell>
          <cell r="P581">
            <v>100</v>
          </cell>
          <cell r="Q581" t="str">
            <v>16II;49II;55II</v>
          </cell>
          <cell r="R581" t="str">
            <v>75II;608II</v>
          </cell>
          <cell r="S581" t="str">
            <v>EQUIPE CIV</v>
          </cell>
          <cell r="T581">
            <v>38931</v>
          </cell>
        </row>
        <row r="582">
          <cell r="B582" t="str">
            <v>BC.505.PQ.01</v>
          </cell>
          <cell r="D582" t="str">
            <v>Planilha De Quantidades - Arquitetura</v>
          </cell>
          <cell r="E582" t="str">
            <v>5 dias</v>
          </cell>
          <cell r="F582">
            <v>38838.333333333336</v>
          </cell>
          <cell r="G582">
            <v>38917.333333333336</v>
          </cell>
          <cell r="H582">
            <v>38917.333333333336</v>
          </cell>
          <cell r="I582">
            <v>38842.375</v>
          </cell>
          <cell r="J582">
            <v>38923.729166666664</v>
          </cell>
          <cell r="K582" t="str">
            <v>NA</v>
          </cell>
          <cell r="L582">
            <v>0.1</v>
          </cell>
          <cell r="M582">
            <v>2.38</v>
          </cell>
          <cell r="N582">
            <v>2.23</v>
          </cell>
          <cell r="O582">
            <v>0</v>
          </cell>
          <cell r="P582">
            <v>93.68</v>
          </cell>
          <cell r="Q582" t="str">
            <v>16II</v>
          </cell>
          <cell r="S582" t="str">
            <v>EQUIPE ARQ</v>
          </cell>
          <cell r="T582">
            <v>38923</v>
          </cell>
        </row>
        <row r="583">
          <cell r="D583" t="str">
            <v>Elétrica</v>
          </cell>
          <cell r="E583" t="str">
            <v>101 dias</v>
          </cell>
          <cell r="F583">
            <v>38793.375</v>
          </cell>
          <cell r="G583">
            <v>38807.333333333336</v>
          </cell>
          <cell r="H583">
            <v>38807.333333333336</v>
          </cell>
          <cell r="I583">
            <v>38891.375</v>
          </cell>
          <cell r="J583">
            <v>38959.729166666664</v>
          </cell>
          <cell r="K583" t="str">
            <v>NA</v>
          </cell>
          <cell r="L583">
            <v>2.0699999999999998</v>
          </cell>
          <cell r="M583">
            <v>47.25</v>
          </cell>
          <cell r="N583">
            <v>20.18</v>
          </cell>
          <cell r="O583">
            <v>2.97</v>
          </cell>
          <cell r="P583">
            <v>42.7</v>
          </cell>
          <cell r="T583">
            <v>38959</v>
          </cell>
        </row>
        <row r="584">
          <cell r="B584" t="str">
            <v>BE.505.CP.01</v>
          </cell>
          <cell r="D584" t="str">
            <v>Critério De Projeto</v>
          </cell>
          <cell r="E584" t="str">
            <v>6 dias</v>
          </cell>
          <cell r="F584">
            <v>38793.375</v>
          </cell>
          <cell r="G584">
            <v>38807.333333333336</v>
          </cell>
          <cell r="H584">
            <v>38807.333333333336</v>
          </cell>
          <cell r="I584">
            <v>38819.375</v>
          </cell>
          <cell r="J584">
            <v>38814.729166666664</v>
          </cell>
          <cell r="K584" t="str">
            <v>NA</v>
          </cell>
          <cell r="L584">
            <v>0.11</v>
          </cell>
          <cell r="M584">
            <v>2.5</v>
          </cell>
          <cell r="N584">
            <v>2.25</v>
          </cell>
          <cell r="O584">
            <v>50</v>
          </cell>
          <cell r="P584">
            <v>90</v>
          </cell>
          <cell r="Q584">
            <v>3</v>
          </cell>
          <cell r="R584" t="str">
            <v>583;621II</v>
          </cell>
          <cell r="S584" t="str">
            <v>EQUIPE ELE</v>
          </cell>
          <cell r="T584">
            <v>38814</v>
          </cell>
        </row>
        <row r="585">
          <cell r="D585" t="str">
            <v>APROVAÇÃO EBX</v>
          </cell>
          <cell r="E585" t="str">
            <v>5 dias</v>
          </cell>
          <cell r="F585">
            <v>38832.375</v>
          </cell>
          <cell r="G585">
            <v>38817.333333333336</v>
          </cell>
          <cell r="H585" t="str">
            <v>NA</v>
          </cell>
          <cell r="I585">
            <v>38840.375</v>
          </cell>
          <cell r="J585">
            <v>38825.729166666664</v>
          </cell>
          <cell r="K585" t="str">
            <v>NA</v>
          </cell>
          <cell r="L585">
            <v>0</v>
          </cell>
          <cell r="M585">
            <v>0</v>
          </cell>
          <cell r="N585">
            <v>0</v>
          </cell>
          <cell r="O585">
            <v>0</v>
          </cell>
          <cell r="P585" t="str">
            <v>#ERRO</v>
          </cell>
          <cell r="Q585">
            <v>582</v>
          </cell>
          <cell r="T585">
            <v>38825</v>
          </cell>
        </row>
        <row r="586">
          <cell r="B586" t="str">
            <v>BE.505.ED.01</v>
          </cell>
          <cell r="D586" t="str">
            <v>Estudos / Planos - Estudo Demanda</v>
          </cell>
          <cell r="E586" t="str">
            <v>15 dias</v>
          </cell>
          <cell r="F586">
            <v>38832.375</v>
          </cell>
          <cell r="G586">
            <v>38922.333333333336</v>
          </cell>
          <cell r="H586">
            <v>38922.333333333336</v>
          </cell>
          <cell r="I586">
            <v>38854.375</v>
          </cell>
          <cell r="J586">
            <v>38940.729166666664</v>
          </cell>
          <cell r="K586" t="str">
            <v>NA</v>
          </cell>
          <cell r="L586">
            <v>0.33</v>
          </cell>
          <cell r="M586">
            <v>7.5</v>
          </cell>
          <cell r="N586">
            <v>3.75</v>
          </cell>
          <cell r="O586">
            <v>0</v>
          </cell>
          <cell r="P586">
            <v>50</v>
          </cell>
          <cell r="Q586" t="str">
            <v>14II;33II</v>
          </cell>
          <cell r="R586" t="str">
            <v>586II+15 dias;590II;591;593II;594II;598II;599II;600II;601II;622;669II</v>
          </cell>
          <cell r="S586" t="str">
            <v>EQUIPE ELE</v>
          </cell>
          <cell r="T586">
            <v>38940</v>
          </cell>
        </row>
        <row r="587">
          <cell r="D587" t="str">
            <v>Folha De Dados</v>
          </cell>
          <cell r="E587" t="str">
            <v>24 dias</v>
          </cell>
          <cell r="F587">
            <v>38819.375</v>
          </cell>
          <cell r="G587">
            <v>38924.333333333336</v>
          </cell>
          <cell r="H587">
            <v>38924.333333333336</v>
          </cell>
          <cell r="I587">
            <v>38867.375</v>
          </cell>
          <cell r="J587">
            <v>38959.729166666664</v>
          </cell>
          <cell r="K587" t="str">
            <v>NA</v>
          </cell>
          <cell r="L587">
            <v>1.35</v>
          </cell>
          <cell r="M587">
            <v>30.88</v>
          </cell>
          <cell r="N587">
            <v>12.59</v>
          </cell>
          <cell r="O587">
            <v>0</v>
          </cell>
          <cell r="P587">
            <v>40.770000000000003</v>
          </cell>
          <cell r="R587" t="str">
            <v>623;625II</v>
          </cell>
          <cell r="T587">
            <v>38959</v>
          </cell>
        </row>
        <row r="588">
          <cell r="B588" t="str">
            <v>BE.505.FD.01</v>
          </cell>
          <cell r="D588" t="str">
            <v>CCM's</v>
          </cell>
          <cell r="E588" t="str">
            <v>11 dias</v>
          </cell>
          <cell r="F588">
            <v>38819.375</v>
          </cell>
          <cell r="G588">
            <v>38945.333333333336</v>
          </cell>
          <cell r="H588" t="str">
            <v>NA</v>
          </cell>
          <cell r="I588">
            <v>38833.375</v>
          </cell>
          <cell r="J588">
            <v>38959.729166666664</v>
          </cell>
          <cell r="K588" t="str">
            <v>NA</v>
          </cell>
          <cell r="L588">
            <v>0.09</v>
          </cell>
          <cell r="M588">
            <v>2</v>
          </cell>
          <cell r="N588">
            <v>0</v>
          </cell>
          <cell r="O588">
            <v>0</v>
          </cell>
          <cell r="P588">
            <v>0</v>
          </cell>
          <cell r="Q588" t="str">
            <v>584II+15 dias</v>
          </cell>
          <cell r="R588" t="str">
            <v>587TT;588TT;589TT;592TT;595TT;596TT;597TT</v>
          </cell>
          <cell r="S588" t="str">
            <v>EQUIPE ELE</v>
          </cell>
          <cell r="T588">
            <v>38959</v>
          </cell>
        </row>
        <row r="589">
          <cell r="B589" t="str">
            <v>BE.505.FD.02</v>
          </cell>
          <cell r="D589" t="str">
            <v>Transformadores</v>
          </cell>
          <cell r="E589" t="str">
            <v>12 dias</v>
          </cell>
          <cell r="F589">
            <v>38833.375</v>
          </cell>
          <cell r="G589">
            <v>38940.333333333336</v>
          </cell>
          <cell r="H589">
            <v>38940.333333333336</v>
          </cell>
          <cell r="I589">
            <v>38855.375</v>
          </cell>
          <cell r="J589">
            <v>38959.729166666664</v>
          </cell>
          <cell r="K589" t="str">
            <v>NA</v>
          </cell>
          <cell r="L589">
            <v>0.17</v>
          </cell>
          <cell r="M589">
            <v>4</v>
          </cell>
          <cell r="N589">
            <v>1.2</v>
          </cell>
          <cell r="O589">
            <v>0</v>
          </cell>
          <cell r="P589">
            <v>30</v>
          </cell>
          <cell r="Q589" t="str">
            <v>586TT</v>
          </cell>
          <cell r="S589" t="str">
            <v>EQUIPE ELE</v>
          </cell>
          <cell r="T589">
            <v>38959</v>
          </cell>
        </row>
        <row r="590">
          <cell r="B590" t="str">
            <v>BE.505.FD.03</v>
          </cell>
          <cell r="D590" t="str">
            <v>Quadros De Distribuição</v>
          </cell>
          <cell r="E590" t="str">
            <v>9 dias</v>
          </cell>
          <cell r="F590">
            <v>38833.375</v>
          </cell>
          <cell r="G590">
            <v>38947.333333333336</v>
          </cell>
          <cell r="H590" t="str">
            <v>NA</v>
          </cell>
          <cell r="I590">
            <v>38847.375</v>
          </cell>
          <cell r="J590">
            <v>38959.729166666664</v>
          </cell>
          <cell r="K590" t="str">
            <v>NA</v>
          </cell>
          <cell r="L590">
            <v>0.27</v>
          </cell>
          <cell r="M590">
            <v>6.25</v>
          </cell>
          <cell r="N590">
            <v>0</v>
          </cell>
          <cell r="O590">
            <v>0</v>
          </cell>
          <cell r="P590">
            <v>0</v>
          </cell>
          <cell r="Q590" t="str">
            <v>586TT</v>
          </cell>
          <cell r="S590" t="str">
            <v>EQUIPE ELE</v>
          </cell>
          <cell r="T590">
            <v>38959</v>
          </cell>
        </row>
        <row r="591">
          <cell r="B591" t="str">
            <v>BE.505.FD.06</v>
          </cell>
          <cell r="D591" t="str">
            <v>Painel De Capacitores</v>
          </cell>
          <cell r="E591" t="str">
            <v>2 dias</v>
          </cell>
          <cell r="F591">
            <v>38856.375</v>
          </cell>
          <cell r="G591">
            <v>38958.333333333336</v>
          </cell>
          <cell r="H591" t="str">
            <v>NA</v>
          </cell>
          <cell r="I591">
            <v>38859.375</v>
          </cell>
          <cell r="J591">
            <v>38959.729166666664</v>
          </cell>
          <cell r="K591" t="str">
            <v>NA</v>
          </cell>
          <cell r="L591">
            <v>7.0000000000000007E-2</v>
          </cell>
          <cell r="M591">
            <v>1.5</v>
          </cell>
          <cell r="N591">
            <v>0</v>
          </cell>
          <cell r="O591">
            <v>0</v>
          </cell>
          <cell r="P591">
            <v>0</v>
          </cell>
          <cell r="Q591" t="str">
            <v>586TT</v>
          </cell>
          <cell r="S591" t="str">
            <v>EQUIPE ELE</v>
          </cell>
          <cell r="T591">
            <v>38959</v>
          </cell>
        </row>
        <row r="592">
          <cell r="B592" t="str">
            <v>BE.505.FD.07</v>
          </cell>
          <cell r="D592" t="str">
            <v>Gerador Diesel</v>
          </cell>
          <cell r="E592" t="str">
            <v>2 dias</v>
          </cell>
          <cell r="F592">
            <v>38859.375</v>
          </cell>
          <cell r="G592">
            <v>38924.333333333336</v>
          </cell>
          <cell r="H592">
            <v>38924.333333333336</v>
          </cell>
          <cell r="I592">
            <v>38860.375</v>
          </cell>
          <cell r="J592">
            <v>38925.729166666664</v>
          </cell>
          <cell r="K592" t="str">
            <v>NA</v>
          </cell>
          <cell r="L592">
            <v>7.0000000000000007E-2</v>
          </cell>
          <cell r="M592">
            <v>1.63</v>
          </cell>
          <cell r="N592">
            <v>1.46</v>
          </cell>
          <cell r="O592">
            <v>0</v>
          </cell>
          <cell r="P592">
            <v>90</v>
          </cell>
          <cell r="Q592" t="str">
            <v>584II</v>
          </cell>
          <cell r="S592" t="str">
            <v>EQUIPE ELE</v>
          </cell>
          <cell r="T592">
            <v>38925</v>
          </cell>
        </row>
        <row r="593">
          <cell r="B593" t="str">
            <v>BE.505.FD.09</v>
          </cell>
          <cell r="D593" t="str">
            <v>Resistor De Aterramento</v>
          </cell>
          <cell r="E593" t="str">
            <v>2 dias</v>
          </cell>
          <cell r="F593">
            <v>38860.375</v>
          </cell>
          <cell r="G593">
            <v>38924.333333333336</v>
          </cell>
          <cell r="H593">
            <v>38924.333333333336</v>
          </cell>
          <cell r="I593">
            <v>38861.375</v>
          </cell>
          <cell r="J593">
            <v>38925.729166666664</v>
          </cell>
          <cell r="K593" t="str">
            <v>NA</v>
          </cell>
          <cell r="L593">
            <v>0.05</v>
          </cell>
          <cell r="M593">
            <v>1.1299999999999999</v>
          </cell>
          <cell r="N593">
            <v>1.01</v>
          </cell>
          <cell r="O593">
            <v>0</v>
          </cell>
          <cell r="P593">
            <v>90</v>
          </cell>
          <cell r="Q593">
            <v>584</v>
          </cell>
          <cell r="S593" t="str">
            <v>EQUIPE ELE</v>
          </cell>
          <cell r="T593">
            <v>38925</v>
          </cell>
        </row>
        <row r="594">
          <cell r="B594" t="str">
            <v>BE.505.FD.10</v>
          </cell>
          <cell r="D594" t="str">
            <v>Conjunto De Manobras Média Tensão</v>
          </cell>
          <cell r="E594" t="str">
            <v>2 dias</v>
          </cell>
          <cell r="F594">
            <v>38861.375</v>
          </cell>
          <cell r="G594">
            <v>38958.333333333336</v>
          </cell>
          <cell r="H594">
            <v>38958.333333333336</v>
          </cell>
          <cell r="I594">
            <v>38866.375</v>
          </cell>
          <cell r="J594">
            <v>38959.729166666664</v>
          </cell>
          <cell r="K594" t="str">
            <v>NA</v>
          </cell>
          <cell r="L594">
            <v>0.09</v>
          </cell>
          <cell r="M594">
            <v>2</v>
          </cell>
          <cell r="N594">
            <v>0.2</v>
          </cell>
          <cell r="O594">
            <v>0</v>
          </cell>
          <cell r="P594">
            <v>10</v>
          </cell>
          <cell r="Q594" t="str">
            <v>586TT</v>
          </cell>
          <cell r="S594" t="str">
            <v>EQUIPE ELE</v>
          </cell>
          <cell r="T594">
            <v>38959</v>
          </cell>
        </row>
        <row r="595">
          <cell r="B595" t="str">
            <v>BE.505.FD.12</v>
          </cell>
          <cell r="D595" t="str">
            <v>Chaves Seccionadoras 13,8kV e 69kV</v>
          </cell>
          <cell r="E595" t="str">
            <v>2 dias</v>
          </cell>
          <cell r="F595">
            <v>38847.375</v>
          </cell>
          <cell r="G595">
            <v>38924.333333333336</v>
          </cell>
          <cell r="H595">
            <v>38924.333333333336</v>
          </cell>
          <cell r="I595">
            <v>38849.375</v>
          </cell>
          <cell r="J595">
            <v>38925.729166666664</v>
          </cell>
          <cell r="K595" t="str">
            <v>NA</v>
          </cell>
          <cell r="L595">
            <v>0.13</v>
          </cell>
          <cell r="M595">
            <v>3</v>
          </cell>
          <cell r="N595">
            <v>2.7</v>
          </cell>
          <cell r="O595">
            <v>0</v>
          </cell>
          <cell r="P595">
            <v>90</v>
          </cell>
          <cell r="Q595" t="str">
            <v>584II</v>
          </cell>
          <cell r="S595" t="str">
            <v>EQUIPE ELE</v>
          </cell>
          <cell r="T595">
            <v>38925</v>
          </cell>
        </row>
        <row r="596">
          <cell r="B596" t="str">
            <v>BE.505.FD.13</v>
          </cell>
          <cell r="D596" t="str">
            <v>Resistor 4,16kV</v>
          </cell>
          <cell r="E596" t="str">
            <v>2 dias</v>
          </cell>
          <cell r="F596">
            <v>38847.375</v>
          </cell>
          <cell r="G596">
            <v>38924.333333333336</v>
          </cell>
          <cell r="H596">
            <v>38924.333333333336</v>
          </cell>
          <cell r="I596">
            <v>38848.375</v>
          </cell>
          <cell r="J596">
            <v>38925.729166666664</v>
          </cell>
          <cell r="K596" t="str">
            <v>NA</v>
          </cell>
          <cell r="L596">
            <v>0.05</v>
          </cell>
          <cell r="M596">
            <v>1.1299999999999999</v>
          </cell>
          <cell r="N596">
            <v>1.01</v>
          </cell>
          <cell r="O596">
            <v>0</v>
          </cell>
          <cell r="P596">
            <v>90</v>
          </cell>
          <cell r="Q596" t="str">
            <v>584II</v>
          </cell>
          <cell r="S596" t="str">
            <v>EQUIPE ELE</v>
          </cell>
          <cell r="T596">
            <v>38925</v>
          </cell>
        </row>
        <row r="597">
          <cell r="B597" t="str">
            <v>BE.505.FD.14</v>
          </cell>
          <cell r="D597" t="str">
            <v>Carregador Bat.</v>
          </cell>
          <cell r="E597" t="str">
            <v>2 dias</v>
          </cell>
          <cell r="F597">
            <v>38847.375</v>
          </cell>
          <cell r="G597">
            <v>38958.333333333336</v>
          </cell>
          <cell r="H597">
            <v>38958.333333333336</v>
          </cell>
          <cell r="I597">
            <v>38848.375</v>
          </cell>
          <cell r="J597">
            <v>38959.729166666664</v>
          </cell>
          <cell r="K597" t="str">
            <v>NA</v>
          </cell>
          <cell r="L597">
            <v>0.05</v>
          </cell>
          <cell r="M597">
            <v>1.25</v>
          </cell>
          <cell r="N597">
            <v>0.13</v>
          </cell>
          <cell r="O597">
            <v>0</v>
          </cell>
          <cell r="P597">
            <v>10</v>
          </cell>
          <cell r="Q597" t="str">
            <v>586TT</v>
          </cell>
          <cell r="S597" t="str">
            <v>EQUIPE ELE</v>
          </cell>
          <cell r="T597">
            <v>38959</v>
          </cell>
        </row>
        <row r="598">
          <cell r="B598" t="str">
            <v>BE.505.FD.15</v>
          </cell>
          <cell r="D598" t="str">
            <v>Banco Bat.</v>
          </cell>
          <cell r="E598" t="str">
            <v>1 dia</v>
          </cell>
          <cell r="F598">
            <v>38847.375</v>
          </cell>
          <cell r="G598">
            <v>38959.333333333336</v>
          </cell>
          <cell r="H598" t="str">
            <v>NA</v>
          </cell>
          <cell r="I598">
            <v>38848.375</v>
          </cell>
          <cell r="J598">
            <v>38959.729166666664</v>
          </cell>
          <cell r="K598" t="str">
            <v>NA</v>
          </cell>
          <cell r="L598">
            <v>0.03</v>
          </cell>
          <cell r="M598">
            <v>0.75</v>
          </cell>
          <cell r="N598">
            <v>0</v>
          </cell>
          <cell r="O598">
            <v>0</v>
          </cell>
          <cell r="P598">
            <v>0</v>
          </cell>
          <cell r="Q598" t="str">
            <v>586TT</v>
          </cell>
          <cell r="S598" t="str">
            <v>EQUIPE ELE</v>
          </cell>
          <cell r="T598">
            <v>38959</v>
          </cell>
        </row>
        <row r="599">
          <cell r="B599" t="str">
            <v>BE.505.FD.16</v>
          </cell>
          <cell r="D599" t="str">
            <v>Para-Raios 13,8kV e 69kV</v>
          </cell>
          <cell r="E599" t="str">
            <v>2 dias</v>
          </cell>
          <cell r="F599">
            <v>38847.375</v>
          </cell>
          <cell r="G599">
            <v>38958.333333333336</v>
          </cell>
          <cell r="H599">
            <v>38958.333333333336</v>
          </cell>
          <cell r="I599">
            <v>38848.375</v>
          </cell>
          <cell r="J599">
            <v>38959.729166666664</v>
          </cell>
          <cell r="K599" t="str">
            <v>NA</v>
          </cell>
          <cell r="L599">
            <v>7.0000000000000007E-2</v>
          </cell>
          <cell r="M599">
            <v>1.5</v>
          </cell>
          <cell r="N599">
            <v>0.6</v>
          </cell>
          <cell r="O599">
            <v>0</v>
          </cell>
          <cell r="P599">
            <v>40</v>
          </cell>
          <cell r="Q599" t="str">
            <v>586TT</v>
          </cell>
          <cell r="S599" t="str">
            <v>EQUIPE ELE</v>
          </cell>
          <cell r="T599">
            <v>38959</v>
          </cell>
        </row>
        <row r="600">
          <cell r="B600" t="str">
            <v>BE.505.FD.17</v>
          </cell>
          <cell r="D600" t="str">
            <v>Disjuntor 69kV</v>
          </cell>
          <cell r="E600" t="str">
            <v>2 dias</v>
          </cell>
          <cell r="F600">
            <v>38847.375</v>
          </cell>
          <cell r="G600">
            <v>38924.333333333336</v>
          </cell>
          <cell r="H600">
            <v>38924.333333333336</v>
          </cell>
          <cell r="I600">
            <v>38848.375</v>
          </cell>
          <cell r="J600">
            <v>38925.729166666664</v>
          </cell>
          <cell r="K600" t="str">
            <v>NA</v>
          </cell>
          <cell r="L600">
            <v>0.05</v>
          </cell>
          <cell r="M600">
            <v>1.1299999999999999</v>
          </cell>
          <cell r="N600">
            <v>1.01</v>
          </cell>
          <cell r="O600">
            <v>0</v>
          </cell>
          <cell r="P600">
            <v>90</v>
          </cell>
          <cell r="Q600" t="str">
            <v>584II</v>
          </cell>
          <cell r="S600" t="str">
            <v>EQUIPE ELE</v>
          </cell>
          <cell r="T600">
            <v>38925</v>
          </cell>
        </row>
        <row r="601">
          <cell r="B601" t="str">
            <v>BE.505.FD.18</v>
          </cell>
          <cell r="D601" t="str">
            <v>TC 69kV</v>
          </cell>
          <cell r="E601" t="str">
            <v>2 dias</v>
          </cell>
          <cell r="F601">
            <v>38847.375</v>
          </cell>
          <cell r="G601">
            <v>38930.333333333336</v>
          </cell>
          <cell r="H601">
            <v>38930.333333333336</v>
          </cell>
          <cell r="I601">
            <v>38848.375</v>
          </cell>
          <cell r="J601">
            <v>38931.729166666664</v>
          </cell>
          <cell r="K601" t="str">
            <v>NA</v>
          </cell>
          <cell r="L601">
            <v>0.08</v>
          </cell>
          <cell r="M601">
            <v>1.88</v>
          </cell>
          <cell r="N601">
            <v>1.69</v>
          </cell>
          <cell r="O601">
            <v>0</v>
          </cell>
          <cell r="P601">
            <v>90</v>
          </cell>
          <cell r="Q601" t="str">
            <v>584II</v>
          </cell>
          <cell r="S601" t="str">
            <v>EQUIPE ELE</v>
          </cell>
          <cell r="T601">
            <v>38931</v>
          </cell>
        </row>
        <row r="602">
          <cell r="B602" t="str">
            <v>BE.505.FD.19</v>
          </cell>
          <cell r="D602" t="str">
            <v>TP 69kV</v>
          </cell>
          <cell r="E602" t="str">
            <v>2 dias</v>
          </cell>
          <cell r="F602">
            <v>38847.375</v>
          </cell>
          <cell r="G602">
            <v>38932.333333333336</v>
          </cell>
          <cell r="H602">
            <v>38932.333333333336</v>
          </cell>
          <cell r="I602">
            <v>38848.375</v>
          </cell>
          <cell r="J602">
            <v>38933.729166666664</v>
          </cell>
          <cell r="K602" t="str">
            <v>NA</v>
          </cell>
          <cell r="L602">
            <v>0.08</v>
          </cell>
          <cell r="M602">
            <v>1.75</v>
          </cell>
          <cell r="N602">
            <v>1.58</v>
          </cell>
          <cell r="O602">
            <v>0</v>
          </cell>
          <cell r="P602">
            <v>90</v>
          </cell>
          <cell r="Q602" t="str">
            <v>584II</v>
          </cell>
          <cell r="S602" t="str">
            <v>EQUIPE ELE</v>
          </cell>
          <cell r="T602">
            <v>38933</v>
          </cell>
        </row>
        <row r="603">
          <cell r="B603" t="str">
            <v>BE.505.LE.01</v>
          </cell>
          <cell r="D603" t="str">
            <v>Lista De Equipamentos / Instrumentos</v>
          </cell>
          <cell r="E603" t="str">
            <v>2 dias</v>
          </cell>
          <cell r="F603">
            <v>38819.375</v>
          </cell>
          <cell r="G603">
            <v>38924.333333333336</v>
          </cell>
          <cell r="H603">
            <v>38924.333333333336</v>
          </cell>
          <cell r="I603">
            <v>38826.375</v>
          </cell>
          <cell r="J603">
            <v>38925.729166666664</v>
          </cell>
          <cell r="K603" t="str">
            <v>NA</v>
          </cell>
          <cell r="L603">
            <v>0.06</v>
          </cell>
          <cell r="M603">
            <v>1.38</v>
          </cell>
          <cell r="N603">
            <v>1.24</v>
          </cell>
          <cell r="O603">
            <v>0</v>
          </cell>
          <cell r="P603">
            <v>90</v>
          </cell>
          <cell r="Q603" t="str">
            <v>584II</v>
          </cell>
          <cell r="R603">
            <v>602</v>
          </cell>
          <cell r="S603" t="str">
            <v>EQUIPE ELE</v>
          </cell>
          <cell r="T603">
            <v>38925</v>
          </cell>
        </row>
        <row r="604">
          <cell r="B604" t="str">
            <v>BE.505.PQ.01</v>
          </cell>
          <cell r="D604" t="str">
            <v>Planilha De Quantitativos</v>
          </cell>
          <cell r="E604" t="str">
            <v>14 dias</v>
          </cell>
          <cell r="F604">
            <v>38826.375</v>
          </cell>
          <cell r="G604">
            <v>38926.333333333336</v>
          </cell>
          <cell r="H604">
            <v>38926.333333333336</v>
          </cell>
          <cell r="I604">
            <v>38848.375</v>
          </cell>
          <cell r="J604">
            <v>38947.729166666664</v>
          </cell>
          <cell r="K604" t="str">
            <v>NA</v>
          </cell>
          <cell r="L604">
            <v>0.22</v>
          </cell>
          <cell r="M604">
            <v>5</v>
          </cell>
          <cell r="N604">
            <v>0.35</v>
          </cell>
          <cell r="O604">
            <v>0</v>
          </cell>
          <cell r="P604">
            <v>7</v>
          </cell>
          <cell r="Q604">
            <v>601</v>
          </cell>
          <cell r="S604" t="str">
            <v>EQUIPE ELE</v>
          </cell>
          <cell r="T604">
            <v>38947</v>
          </cell>
        </row>
        <row r="605">
          <cell r="D605" t="str">
            <v>Projeto Detalhado</v>
          </cell>
          <cell r="E605" t="str">
            <v>135 dias</v>
          </cell>
          <cell r="F605">
            <v>38845.375</v>
          </cell>
          <cell r="G605">
            <v>38842.333333333336</v>
          </cell>
          <cell r="H605">
            <v>38842.333333333336</v>
          </cell>
          <cell r="I605">
            <v>38988.604166666664</v>
          </cell>
          <cell r="J605">
            <v>39045.729166666664</v>
          </cell>
          <cell r="K605" t="str">
            <v>NA</v>
          </cell>
          <cell r="L605">
            <v>5.03</v>
          </cell>
          <cell r="M605">
            <v>115</v>
          </cell>
          <cell r="N605">
            <v>46.95</v>
          </cell>
          <cell r="O605">
            <v>40.83</v>
          </cell>
          <cell r="P605">
            <v>40.83</v>
          </cell>
          <cell r="T605">
            <v>39045</v>
          </cell>
        </row>
        <row r="606">
          <cell r="D606" t="str">
            <v>Tubulação</v>
          </cell>
          <cell r="E606" t="str">
            <v>5 dias</v>
          </cell>
          <cell r="F606">
            <v>38891.375</v>
          </cell>
          <cell r="G606">
            <v>39041.333333333336</v>
          </cell>
          <cell r="H606" t="str">
            <v>NA</v>
          </cell>
          <cell r="I606">
            <v>38898.375</v>
          </cell>
          <cell r="J606">
            <v>39045.729166666664</v>
          </cell>
          <cell r="K606" t="str">
            <v>NA</v>
          </cell>
          <cell r="L606">
            <v>0.17</v>
          </cell>
          <cell r="M606">
            <v>4</v>
          </cell>
          <cell r="N606">
            <v>0</v>
          </cell>
          <cell r="O606">
            <v>0</v>
          </cell>
          <cell r="P606">
            <v>0</v>
          </cell>
          <cell r="T606">
            <v>39045</v>
          </cell>
        </row>
        <row r="607">
          <cell r="B607" t="str">
            <v>DH.505.RT.01</v>
          </cell>
          <cell r="D607" t="str">
            <v>Relatório Técnico - Análise Téc. Ar Condicionado</v>
          </cell>
          <cell r="E607" t="str">
            <v>5 dias</v>
          </cell>
          <cell r="F607">
            <v>38891.375</v>
          </cell>
          <cell r="G607">
            <v>39041.333333333336</v>
          </cell>
          <cell r="H607" t="str">
            <v>NA</v>
          </cell>
          <cell r="I607">
            <v>38898.375</v>
          </cell>
          <cell r="J607">
            <v>39045.729166666664</v>
          </cell>
          <cell r="K607" t="str">
            <v>NA</v>
          </cell>
          <cell r="L607">
            <v>0.17</v>
          </cell>
          <cell r="M607">
            <v>4</v>
          </cell>
          <cell r="N607">
            <v>0</v>
          </cell>
          <cell r="O607">
            <v>0</v>
          </cell>
          <cell r="P607">
            <v>0</v>
          </cell>
          <cell r="Q607" t="str">
            <v>575TI+50 dias</v>
          </cell>
          <cell r="S607" t="str">
            <v>EQUIPE TUB</v>
          </cell>
          <cell r="T607">
            <v>39045</v>
          </cell>
        </row>
        <row r="608">
          <cell r="D608" t="str">
            <v>Civil</v>
          </cell>
          <cell r="E608" t="str">
            <v>52 dias</v>
          </cell>
          <cell r="F608">
            <v>38845.333333333336</v>
          </cell>
          <cell r="G608">
            <v>38902.333333333336</v>
          </cell>
          <cell r="H608">
            <v>38902.333333333336</v>
          </cell>
          <cell r="I608">
            <v>38897.375</v>
          </cell>
          <cell r="J608">
            <v>38979.729166666664</v>
          </cell>
          <cell r="K608" t="str">
            <v>NA</v>
          </cell>
          <cell r="L608">
            <v>0.61</v>
          </cell>
          <cell r="M608">
            <v>14</v>
          </cell>
          <cell r="N608">
            <v>4</v>
          </cell>
          <cell r="O608">
            <v>0</v>
          </cell>
          <cell r="P608">
            <v>28.57</v>
          </cell>
          <cell r="T608">
            <v>38979</v>
          </cell>
        </row>
        <row r="609">
          <cell r="D609" t="str">
            <v>Desenho De Detalhamento</v>
          </cell>
          <cell r="E609" t="str">
            <v>52 dias</v>
          </cell>
          <cell r="F609">
            <v>38845.333333333336</v>
          </cell>
          <cell r="G609">
            <v>38902.333333333336</v>
          </cell>
          <cell r="H609">
            <v>38902.333333333336</v>
          </cell>
          <cell r="I609">
            <v>38897.375</v>
          </cell>
          <cell r="J609">
            <v>38979.729166666664</v>
          </cell>
          <cell r="K609" t="str">
            <v>NA</v>
          </cell>
          <cell r="L609">
            <v>0.61</v>
          </cell>
          <cell r="M609">
            <v>14</v>
          </cell>
          <cell r="N609">
            <v>4</v>
          </cell>
          <cell r="O609">
            <v>0</v>
          </cell>
          <cell r="P609">
            <v>28.57</v>
          </cell>
          <cell r="T609">
            <v>38979</v>
          </cell>
        </row>
        <row r="610">
          <cell r="B610" t="str">
            <v>DC.505.DD.01</v>
          </cell>
          <cell r="D610" t="str">
            <v>Terraplenagem - Platô Industrial</v>
          </cell>
          <cell r="E610" t="str">
            <v>23 dias</v>
          </cell>
          <cell r="F610">
            <v>38845.333333333336</v>
          </cell>
          <cell r="G610">
            <v>38902.333333333336</v>
          </cell>
          <cell r="H610">
            <v>38902.333333333336</v>
          </cell>
          <cell r="I610">
            <v>38855.729166666664</v>
          </cell>
          <cell r="J610">
            <v>38932.729166666664</v>
          </cell>
          <cell r="K610">
            <v>38932.729166666664</v>
          </cell>
          <cell r="L610">
            <v>0.17</v>
          </cell>
          <cell r="M610">
            <v>4</v>
          </cell>
          <cell r="N610">
            <v>4</v>
          </cell>
          <cell r="O610">
            <v>0</v>
          </cell>
          <cell r="P610">
            <v>100</v>
          </cell>
          <cell r="Q610" t="str">
            <v>579II</v>
          </cell>
          <cell r="R610">
            <v>690</v>
          </cell>
          <cell r="S610" t="str">
            <v>EQUIPE CIV</v>
          </cell>
          <cell r="T610">
            <v>38932</v>
          </cell>
        </row>
        <row r="611">
          <cell r="B611" t="str">
            <v>DC.505.DD.04</v>
          </cell>
          <cell r="D611" t="str">
            <v>Terraplenagem - Acesso Mina</v>
          </cell>
          <cell r="E611" t="str">
            <v>17 dias</v>
          </cell>
          <cell r="F611">
            <v>38861.333333333336</v>
          </cell>
          <cell r="G611">
            <v>38950.333333333336</v>
          </cell>
          <cell r="H611" t="str">
            <v>NA</v>
          </cell>
          <cell r="I611">
            <v>38888.375</v>
          </cell>
          <cell r="J611">
            <v>38974.729166666664</v>
          </cell>
          <cell r="K611" t="str">
            <v>NA</v>
          </cell>
          <cell r="L611">
            <v>0.26</v>
          </cell>
          <cell r="M611">
            <v>6</v>
          </cell>
          <cell r="N611">
            <v>0</v>
          </cell>
          <cell r="O611">
            <v>0</v>
          </cell>
          <cell r="P611">
            <v>0</v>
          </cell>
          <cell r="Q611">
            <v>719</v>
          </cell>
          <cell r="S611" t="str">
            <v>EQUIPE CIV</v>
          </cell>
          <cell r="T611">
            <v>38974</v>
          </cell>
        </row>
        <row r="612">
          <cell r="B612" t="str">
            <v>DC.505.DD.05</v>
          </cell>
          <cell r="D612" t="str">
            <v>Pavimentação</v>
          </cell>
          <cell r="E612" t="str">
            <v>7 dias</v>
          </cell>
          <cell r="F612">
            <v>38888.333333333336</v>
          </cell>
          <cell r="G612">
            <v>38971.333333333336</v>
          </cell>
          <cell r="H612" t="str">
            <v>NA</v>
          </cell>
          <cell r="I612">
            <v>38897.375</v>
          </cell>
          <cell r="J612">
            <v>38979.729166666664</v>
          </cell>
          <cell r="K612" t="str">
            <v>NA</v>
          </cell>
          <cell r="L612">
            <v>0.17</v>
          </cell>
          <cell r="M612">
            <v>4</v>
          </cell>
          <cell r="N612">
            <v>0</v>
          </cell>
          <cell r="O612">
            <v>0</v>
          </cell>
          <cell r="P612">
            <v>0</v>
          </cell>
          <cell r="Q612">
            <v>689</v>
          </cell>
          <cell r="S612" t="str">
            <v>EQUIPE CIV</v>
          </cell>
          <cell r="T612">
            <v>38979</v>
          </cell>
        </row>
        <row r="613">
          <cell r="D613" t="str">
            <v>Elétrica</v>
          </cell>
          <cell r="E613" t="str">
            <v>123 dias</v>
          </cell>
          <cell r="F613">
            <v>38891.375</v>
          </cell>
          <cell r="G613">
            <v>38842.333333333336</v>
          </cell>
          <cell r="H613">
            <v>38842.333333333336</v>
          </cell>
          <cell r="I613">
            <v>38988.604166666664</v>
          </cell>
          <cell r="J613">
            <v>39028.729166666664</v>
          </cell>
          <cell r="K613" t="str">
            <v>NA</v>
          </cell>
          <cell r="L613">
            <v>4.24</v>
          </cell>
          <cell r="M613">
            <v>97</v>
          </cell>
          <cell r="N613">
            <v>42.95</v>
          </cell>
          <cell r="O613">
            <v>0</v>
          </cell>
          <cell r="P613">
            <v>44.28</v>
          </cell>
          <cell r="T613">
            <v>39028</v>
          </cell>
        </row>
        <row r="614">
          <cell r="D614" t="str">
            <v>Diagrama Unifilar</v>
          </cell>
          <cell r="E614" t="str">
            <v>23 dias</v>
          </cell>
          <cell r="F614">
            <v>38891.375</v>
          </cell>
          <cell r="G614">
            <v>38925.333333333336</v>
          </cell>
          <cell r="H614">
            <v>38925.333333333336</v>
          </cell>
          <cell r="I614">
            <v>38923.375</v>
          </cell>
          <cell r="J614">
            <v>38959.729166666664</v>
          </cell>
          <cell r="K614" t="str">
            <v>NA</v>
          </cell>
          <cell r="L614">
            <v>0.66</v>
          </cell>
          <cell r="M614">
            <v>15</v>
          </cell>
          <cell r="N614">
            <v>6.3</v>
          </cell>
          <cell r="O614">
            <v>0</v>
          </cell>
          <cell r="P614">
            <v>42</v>
          </cell>
          <cell r="R614" t="str">
            <v>617;618</v>
          </cell>
          <cell r="T614">
            <v>38959</v>
          </cell>
        </row>
        <row r="615">
          <cell r="B615" t="str">
            <v>DE.505.DU.01</v>
          </cell>
          <cell r="D615" t="str">
            <v>Centro De Controle De Motores</v>
          </cell>
          <cell r="E615" t="str">
            <v>23 dias</v>
          </cell>
          <cell r="F615">
            <v>38891.375</v>
          </cell>
          <cell r="G615">
            <v>38925.333333333336</v>
          </cell>
          <cell r="H615">
            <v>38925.333333333336</v>
          </cell>
          <cell r="I615">
            <v>38910.375</v>
          </cell>
          <cell r="J615">
            <v>38959.729166666664</v>
          </cell>
          <cell r="K615" t="str">
            <v>NA</v>
          </cell>
          <cell r="L615">
            <v>0.48</v>
          </cell>
          <cell r="M615">
            <v>11</v>
          </cell>
          <cell r="N615">
            <v>6.3</v>
          </cell>
          <cell r="O615">
            <v>0</v>
          </cell>
          <cell r="P615">
            <v>57.27</v>
          </cell>
          <cell r="Q615" t="str">
            <v>575TT</v>
          </cell>
          <cell r="R615" t="str">
            <v>614TT</v>
          </cell>
          <cell r="S615" t="str">
            <v>EQUIPE ELE</v>
          </cell>
          <cell r="T615">
            <v>38959</v>
          </cell>
        </row>
        <row r="616">
          <cell r="B616" t="str">
            <v>DE.505.DU.02</v>
          </cell>
          <cell r="D616" t="str">
            <v>Quadro De Distribuição 4,16kV</v>
          </cell>
          <cell r="E616" t="str">
            <v>3 dias</v>
          </cell>
          <cell r="F616">
            <v>38910.375</v>
          </cell>
          <cell r="G616">
            <v>38957.333333333336</v>
          </cell>
          <cell r="H616" t="str">
            <v>NA</v>
          </cell>
          <cell r="I616">
            <v>38915.375</v>
          </cell>
          <cell r="J616">
            <v>38959.729166666664</v>
          </cell>
          <cell r="K616" t="str">
            <v>NA</v>
          </cell>
          <cell r="L616">
            <v>0.04</v>
          </cell>
          <cell r="M616">
            <v>1</v>
          </cell>
          <cell r="N616">
            <v>0</v>
          </cell>
          <cell r="O616">
            <v>0</v>
          </cell>
          <cell r="P616">
            <v>0</v>
          </cell>
          <cell r="Q616" t="str">
            <v>613TT</v>
          </cell>
          <cell r="R616" t="str">
            <v>615TT</v>
          </cell>
          <cell r="S616" t="str">
            <v>EQUIPE ELE</v>
          </cell>
          <cell r="T616">
            <v>38959</v>
          </cell>
        </row>
        <row r="617">
          <cell r="B617" t="str">
            <v>DE.505.DU.03</v>
          </cell>
          <cell r="D617" t="str">
            <v>Tomadas De Maquinas De Solda</v>
          </cell>
          <cell r="E617" t="str">
            <v>6 dias</v>
          </cell>
          <cell r="F617">
            <v>38915.375</v>
          </cell>
          <cell r="G617">
            <v>38952.333333333336</v>
          </cell>
          <cell r="H617" t="str">
            <v>NA</v>
          </cell>
          <cell r="I617">
            <v>38923.375</v>
          </cell>
          <cell r="J617">
            <v>38959.729166666664</v>
          </cell>
          <cell r="K617" t="str">
            <v>NA</v>
          </cell>
          <cell r="L617">
            <v>0.13</v>
          </cell>
          <cell r="M617">
            <v>3</v>
          </cell>
          <cell r="N617">
            <v>0</v>
          </cell>
          <cell r="O617">
            <v>0</v>
          </cell>
          <cell r="P617">
            <v>0</v>
          </cell>
          <cell r="Q617" t="str">
            <v>614TT</v>
          </cell>
          <cell r="S617" t="str">
            <v>EQUIPE ELE</v>
          </cell>
          <cell r="T617">
            <v>38959</v>
          </cell>
        </row>
        <row r="618">
          <cell r="D618" t="str">
            <v>Desenho De Detalhamento</v>
          </cell>
          <cell r="E618" t="str">
            <v>39 dias</v>
          </cell>
          <cell r="F618">
            <v>38923.375</v>
          </cell>
          <cell r="G618">
            <v>38960.333333333336</v>
          </cell>
          <cell r="H618">
            <v>38960.333333333336</v>
          </cell>
          <cell r="I618">
            <v>38982.375</v>
          </cell>
          <cell r="J618">
            <v>39020.729166666664</v>
          </cell>
          <cell r="K618" t="str">
            <v>NA</v>
          </cell>
          <cell r="L618">
            <v>0.89</v>
          </cell>
          <cell r="M618">
            <v>20.38</v>
          </cell>
          <cell r="N618">
            <v>0.9</v>
          </cell>
          <cell r="O618">
            <v>0</v>
          </cell>
          <cell r="P618">
            <v>4.42</v>
          </cell>
          <cell r="R618">
            <v>624</v>
          </cell>
          <cell r="T618">
            <v>39020</v>
          </cell>
        </row>
        <row r="619">
          <cell r="B619" t="str">
            <v>DE.505.DD.01</v>
          </cell>
          <cell r="D619" t="str">
            <v>Estudo De Fluxo De Potência</v>
          </cell>
          <cell r="E619" t="str">
            <v>22 dias</v>
          </cell>
          <cell r="F619">
            <v>38923.375</v>
          </cell>
          <cell r="G619">
            <v>38960.333333333336</v>
          </cell>
          <cell r="H619" t="str">
            <v>NA</v>
          </cell>
          <cell r="I619">
            <v>38957.375</v>
          </cell>
          <cell r="J619">
            <v>38993.729166666664</v>
          </cell>
          <cell r="K619" t="str">
            <v>NA</v>
          </cell>
          <cell r="L619">
            <v>0.5</v>
          </cell>
          <cell r="M619">
            <v>11.38</v>
          </cell>
          <cell r="N619">
            <v>0</v>
          </cell>
          <cell r="O619">
            <v>0</v>
          </cell>
          <cell r="P619">
            <v>0</v>
          </cell>
          <cell r="Q619">
            <v>612</v>
          </cell>
          <cell r="R619">
            <v>619</v>
          </cell>
          <cell r="S619" t="str">
            <v>EQUIPE ELE</v>
          </cell>
          <cell r="T619">
            <v>38993</v>
          </cell>
        </row>
        <row r="620">
          <cell r="B620" t="str">
            <v>DE.505.DD.02</v>
          </cell>
          <cell r="D620" t="str">
            <v>Malha Geral De Aterramento</v>
          </cell>
          <cell r="E620" t="str">
            <v>6 dias</v>
          </cell>
          <cell r="F620">
            <v>38957.375</v>
          </cell>
          <cell r="G620">
            <v>38987.333333333336</v>
          </cell>
          <cell r="H620">
            <v>38987.333333333336</v>
          </cell>
          <cell r="I620">
            <v>38965.375</v>
          </cell>
          <cell r="J620">
            <v>38994.729166666664</v>
          </cell>
          <cell r="K620" t="str">
            <v>NA</v>
          </cell>
          <cell r="L620">
            <v>0.09</v>
          </cell>
          <cell r="M620">
            <v>2</v>
          </cell>
          <cell r="N620">
            <v>0.9</v>
          </cell>
          <cell r="O620">
            <v>0</v>
          </cell>
          <cell r="P620">
            <v>45</v>
          </cell>
          <cell r="Q620">
            <v>612</v>
          </cell>
          <cell r="S620" t="str">
            <v>EQUIPE ELE</v>
          </cell>
          <cell r="T620">
            <v>38994</v>
          </cell>
        </row>
        <row r="621">
          <cell r="B621" t="str">
            <v>DE.505.DD.03</v>
          </cell>
          <cell r="D621" t="str">
            <v>Rede Geral De Dutos</v>
          </cell>
          <cell r="E621" t="str">
            <v>13 dias</v>
          </cell>
          <cell r="F621">
            <v>38957.375</v>
          </cell>
          <cell r="G621">
            <v>38994.333333333336</v>
          </cell>
          <cell r="H621" t="str">
            <v>NA</v>
          </cell>
          <cell r="I621">
            <v>38978.375</v>
          </cell>
          <cell r="J621">
            <v>39014.729166666664</v>
          </cell>
          <cell r="K621" t="str">
            <v>NA</v>
          </cell>
          <cell r="L621">
            <v>0.26</v>
          </cell>
          <cell r="M621">
            <v>6</v>
          </cell>
          <cell r="N621">
            <v>0</v>
          </cell>
          <cell r="O621">
            <v>0</v>
          </cell>
          <cell r="P621">
            <v>0</v>
          </cell>
          <cell r="Q621">
            <v>617</v>
          </cell>
          <cell r="R621">
            <v>620</v>
          </cell>
          <cell r="S621" t="str">
            <v>EQUIPE ELE</v>
          </cell>
          <cell r="T621">
            <v>39014</v>
          </cell>
        </row>
        <row r="622">
          <cell r="B622" t="str">
            <v>DE.505.DD.04</v>
          </cell>
          <cell r="D622" t="str">
            <v>Pipe Rack - Bandejamento</v>
          </cell>
          <cell r="E622" t="str">
            <v>4 dias</v>
          </cell>
          <cell r="F622">
            <v>38978.375</v>
          </cell>
          <cell r="G622">
            <v>39015.333333333336</v>
          </cell>
          <cell r="H622" t="str">
            <v>NA</v>
          </cell>
          <cell r="I622">
            <v>38982.375</v>
          </cell>
          <cell r="J622">
            <v>39020.729166666664</v>
          </cell>
          <cell r="K622" t="str">
            <v>NA</v>
          </cell>
          <cell r="L622">
            <v>0.04</v>
          </cell>
          <cell r="M622">
            <v>1</v>
          </cell>
          <cell r="N622">
            <v>0</v>
          </cell>
          <cell r="O622">
            <v>0</v>
          </cell>
          <cell r="P622">
            <v>0</v>
          </cell>
          <cell r="Q622">
            <v>619</v>
          </cell>
          <cell r="S622" t="str">
            <v>EQUIPE ELE</v>
          </cell>
          <cell r="T622">
            <v>39020</v>
          </cell>
        </row>
        <row r="623">
          <cell r="B623" t="str">
            <v>DE.505.DE.01</v>
          </cell>
          <cell r="D623" t="str">
            <v>Detalhes Típicos - Iluminação, Aterramento e Força</v>
          </cell>
          <cell r="E623" t="str">
            <v>15 dias</v>
          </cell>
          <cell r="F623">
            <v>38957.375</v>
          </cell>
          <cell r="G623">
            <v>38842.333333333336</v>
          </cell>
          <cell r="H623">
            <v>38842.333333333336</v>
          </cell>
          <cell r="I623">
            <v>38980.375</v>
          </cell>
          <cell r="J623">
            <v>38862.729166666664</v>
          </cell>
          <cell r="K623">
            <v>38862.729166666664</v>
          </cell>
          <cell r="L623">
            <v>1.48</v>
          </cell>
          <cell r="M623">
            <v>33.75</v>
          </cell>
          <cell r="N623">
            <v>33.75</v>
          </cell>
          <cell r="O623">
            <v>0</v>
          </cell>
          <cell r="P623">
            <v>100</v>
          </cell>
          <cell r="Q623" t="str">
            <v>582II</v>
          </cell>
          <cell r="S623" t="str">
            <v>EQUIPE ELE</v>
          </cell>
          <cell r="T623">
            <v>38862</v>
          </cell>
        </row>
        <row r="624">
          <cell r="B624" t="str">
            <v>DE.505.ED.01</v>
          </cell>
          <cell r="D624" t="str">
            <v>Estudos / Planos - Estudo Demanda</v>
          </cell>
          <cell r="E624" t="str">
            <v>25 dias</v>
          </cell>
          <cell r="F624">
            <v>38923.375</v>
          </cell>
          <cell r="G624">
            <v>38945.333333333336</v>
          </cell>
          <cell r="H624" t="str">
            <v>NA</v>
          </cell>
          <cell r="I624">
            <v>38932.375</v>
          </cell>
          <cell r="J624">
            <v>38981.729166666664</v>
          </cell>
          <cell r="K624" t="str">
            <v>NA</v>
          </cell>
          <cell r="L624">
            <v>0.93</v>
          </cell>
          <cell r="M624">
            <v>21.25</v>
          </cell>
          <cell r="N624">
            <v>0</v>
          </cell>
          <cell r="O624">
            <v>0</v>
          </cell>
          <cell r="P624">
            <v>0</v>
          </cell>
          <cell r="Q624">
            <v>584</v>
          </cell>
          <cell r="S624" t="str">
            <v>EQUIPE ELE</v>
          </cell>
          <cell r="T624">
            <v>38981</v>
          </cell>
        </row>
        <row r="625">
          <cell r="B625" t="str">
            <v>DE.505.FD.01</v>
          </cell>
          <cell r="D625" t="str">
            <v>FD's - Transformador, Painel e Torre de Iluminação</v>
          </cell>
          <cell r="E625" t="str">
            <v>5 dias</v>
          </cell>
          <cell r="F625" t="str">
            <v>NA</v>
          </cell>
          <cell r="G625">
            <v>38960.333333333336</v>
          </cell>
          <cell r="H625" t="str">
            <v>NA</v>
          </cell>
          <cell r="I625" t="str">
            <v>NA</v>
          </cell>
          <cell r="J625">
            <v>38966.729166666664</v>
          </cell>
          <cell r="K625" t="str">
            <v>NA</v>
          </cell>
          <cell r="L625">
            <v>0.17</v>
          </cell>
          <cell r="M625">
            <v>4</v>
          </cell>
          <cell r="N625">
            <v>0</v>
          </cell>
          <cell r="O625">
            <v>0</v>
          </cell>
          <cell r="P625">
            <v>0</v>
          </cell>
          <cell r="Q625">
            <v>585</v>
          </cell>
          <cell r="S625" t="str">
            <v>EQUIPE ELE</v>
          </cell>
          <cell r="T625">
            <v>38966</v>
          </cell>
        </row>
        <row r="626">
          <cell r="B626" t="str">
            <v>DE.505.LM.01</v>
          </cell>
          <cell r="D626" t="str">
            <v>Lista De Materiais</v>
          </cell>
          <cell r="E626" t="str">
            <v>4 dias</v>
          </cell>
          <cell r="F626">
            <v>38982.375</v>
          </cell>
          <cell r="G626">
            <v>39021.333333333336</v>
          </cell>
          <cell r="H626" t="str">
            <v>NA</v>
          </cell>
          <cell r="I626">
            <v>38988.375</v>
          </cell>
          <cell r="J626">
            <v>39028.729166666664</v>
          </cell>
          <cell r="K626" t="str">
            <v>NA</v>
          </cell>
          <cell r="L626">
            <v>0.03</v>
          </cell>
          <cell r="M626">
            <v>0.63</v>
          </cell>
          <cell r="N626">
            <v>0</v>
          </cell>
          <cell r="O626">
            <v>0</v>
          </cell>
          <cell r="P626">
            <v>0</v>
          </cell>
          <cell r="Q626">
            <v>616</v>
          </cell>
          <cell r="S626" t="str">
            <v>EQUIPE ELE[150%]</v>
          </cell>
          <cell r="T626">
            <v>39028</v>
          </cell>
        </row>
        <row r="627">
          <cell r="B627" t="str">
            <v>DE.505.PQ.01</v>
          </cell>
          <cell r="D627" t="str">
            <v>Planilha De Quantitativos</v>
          </cell>
          <cell r="E627" t="str">
            <v>10 dias</v>
          </cell>
          <cell r="F627">
            <v>38982.375</v>
          </cell>
          <cell r="G627">
            <v>38924.333333333336</v>
          </cell>
          <cell r="H627">
            <v>38924.333333333336</v>
          </cell>
          <cell r="I627">
            <v>38988.604166666664</v>
          </cell>
          <cell r="J627">
            <v>38937.729166666664</v>
          </cell>
          <cell r="K627">
            <v>38937.729166666664</v>
          </cell>
          <cell r="L627">
            <v>0.09</v>
          </cell>
          <cell r="M627">
            <v>2</v>
          </cell>
          <cell r="N627">
            <v>2</v>
          </cell>
          <cell r="O627">
            <v>0</v>
          </cell>
          <cell r="P627">
            <v>100</v>
          </cell>
          <cell r="Q627" t="str">
            <v>585II</v>
          </cell>
          <cell r="S627" t="str">
            <v>EQUIPE ELE</v>
          </cell>
          <cell r="T627">
            <v>38937</v>
          </cell>
        </row>
        <row r="628">
          <cell r="B628" t="str">
            <v>1.4.2</v>
          </cell>
          <cell r="C628" t="str">
            <v>510A</v>
          </cell>
          <cell r="D628" t="str">
            <v>Subestações, Linhas de Transmissão</v>
          </cell>
          <cell r="E628" t="str">
            <v>156 dias</v>
          </cell>
          <cell r="F628">
            <v>38793.375</v>
          </cell>
          <cell r="G628">
            <v>38833.333333333336</v>
          </cell>
          <cell r="H628">
            <v>38833.333333333336</v>
          </cell>
          <cell r="I628">
            <v>38988.375</v>
          </cell>
          <cell r="J628">
            <v>39066.729166666664</v>
          </cell>
          <cell r="K628" t="str">
            <v>NA</v>
          </cell>
          <cell r="L628">
            <v>8.23</v>
          </cell>
          <cell r="M628">
            <v>188.38</v>
          </cell>
          <cell r="N628">
            <v>12.16</v>
          </cell>
          <cell r="O628">
            <v>6.46</v>
          </cell>
          <cell r="P628">
            <v>6.46</v>
          </cell>
          <cell r="T628">
            <v>39066</v>
          </cell>
        </row>
        <row r="629">
          <cell r="D629" t="str">
            <v>Projeto Básico</v>
          </cell>
          <cell r="E629" t="str">
            <v>120 dias</v>
          </cell>
          <cell r="F629">
            <v>38793.375</v>
          </cell>
          <cell r="G629">
            <v>38833.333333333336</v>
          </cell>
          <cell r="H629">
            <v>38833.333333333336</v>
          </cell>
          <cell r="I629">
            <v>38877.375</v>
          </cell>
          <cell r="J629">
            <v>39013.729166666664</v>
          </cell>
          <cell r="K629" t="str">
            <v>NA</v>
          </cell>
          <cell r="L629">
            <v>1.08</v>
          </cell>
          <cell r="M629">
            <v>24.75</v>
          </cell>
          <cell r="N629">
            <v>10.08</v>
          </cell>
          <cell r="O629">
            <v>40.71</v>
          </cell>
          <cell r="P629">
            <v>40.71</v>
          </cell>
          <cell r="R629" t="str">
            <v>641;642</v>
          </cell>
          <cell r="T629">
            <v>39013</v>
          </cell>
        </row>
        <row r="630">
          <cell r="D630" t="str">
            <v>Estrutura Metálica</v>
          </cell>
          <cell r="E630" t="str">
            <v>6 dias</v>
          </cell>
          <cell r="F630" t="str">
            <v>NA</v>
          </cell>
          <cell r="G630">
            <v>39006.333333333336</v>
          </cell>
          <cell r="H630" t="str">
            <v>NA</v>
          </cell>
          <cell r="I630" t="str">
            <v>NA</v>
          </cell>
          <cell r="J630">
            <v>39013.729166666664</v>
          </cell>
          <cell r="K630" t="str">
            <v>NA</v>
          </cell>
          <cell r="L630">
            <v>0.3</v>
          </cell>
          <cell r="M630">
            <v>6.88</v>
          </cell>
          <cell r="N630">
            <v>0</v>
          </cell>
          <cell r="O630">
            <v>0</v>
          </cell>
          <cell r="P630">
            <v>0</v>
          </cell>
          <cell r="T630">
            <v>39013</v>
          </cell>
        </row>
        <row r="631">
          <cell r="B631" t="str">
            <v>BD.510.MC.01</v>
          </cell>
          <cell r="D631" t="str">
            <v>Memória De Cálculo</v>
          </cell>
          <cell r="E631" t="str">
            <v>6 dias</v>
          </cell>
          <cell r="F631" t="str">
            <v>NA</v>
          </cell>
          <cell r="G631">
            <v>39006.333333333336</v>
          </cell>
          <cell r="H631" t="str">
            <v>NA</v>
          </cell>
          <cell r="I631" t="str">
            <v>NA</v>
          </cell>
          <cell r="J631">
            <v>39013.729166666664</v>
          </cell>
          <cell r="K631" t="str">
            <v>NA</v>
          </cell>
          <cell r="L631">
            <v>0.3</v>
          </cell>
          <cell r="M631">
            <v>6.88</v>
          </cell>
          <cell r="N631">
            <v>0</v>
          </cell>
          <cell r="O631">
            <v>0</v>
          </cell>
          <cell r="P631">
            <v>0</v>
          </cell>
          <cell r="Q631">
            <v>467</v>
          </cell>
          <cell r="S631" t="str">
            <v>EQUIPE MET</v>
          </cell>
          <cell r="T631">
            <v>39013</v>
          </cell>
        </row>
        <row r="632">
          <cell r="D632" t="str">
            <v>Elétrica</v>
          </cell>
          <cell r="E632" t="str">
            <v>88 dias</v>
          </cell>
          <cell r="F632">
            <v>38793.375</v>
          </cell>
          <cell r="G632">
            <v>38833.333333333336</v>
          </cell>
          <cell r="H632">
            <v>38833.333333333336</v>
          </cell>
          <cell r="I632">
            <v>38877.375</v>
          </cell>
          <cell r="J632">
            <v>38961.729166666664</v>
          </cell>
          <cell r="K632" t="str">
            <v>NA</v>
          </cell>
          <cell r="L632">
            <v>0.78</v>
          </cell>
          <cell r="M632">
            <v>17.88</v>
          </cell>
          <cell r="N632">
            <v>10.08</v>
          </cell>
          <cell r="O632">
            <v>0</v>
          </cell>
          <cell r="P632">
            <v>56.36</v>
          </cell>
          <cell r="T632">
            <v>38961</v>
          </cell>
        </row>
        <row r="633">
          <cell r="B633" t="str">
            <v>BE.510.AJ.01</v>
          </cell>
          <cell r="D633" t="str">
            <v>Arranjos/ Layout’s/ Plano Diretor</v>
          </cell>
          <cell r="E633" t="str">
            <v>80 dias</v>
          </cell>
          <cell r="F633">
            <v>38793.375</v>
          </cell>
          <cell r="G633">
            <v>38833.333333333336</v>
          </cell>
          <cell r="H633">
            <v>38833.333333333336</v>
          </cell>
          <cell r="I633">
            <v>38839.375</v>
          </cell>
          <cell r="J633">
            <v>38951.729166666664</v>
          </cell>
          <cell r="K633" t="str">
            <v>NA</v>
          </cell>
          <cell r="L633">
            <v>0.43</v>
          </cell>
          <cell r="M633">
            <v>9.75</v>
          </cell>
          <cell r="N633">
            <v>4.05</v>
          </cell>
          <cell r="O633">
            <v>0</v>
          </cell>
          <cell r="P633">
            <v>41.54</v>
          </cell>
          <cell r="Q633" t="str">
            <v>16II</v>
          </cell>
          <cell r="R633" t="str">
            <v>632;633II;635</v>
          </cell>
          <cell r="S633" t="str">
            <v>EQUIPE ELE</v>
          </cell>
          <cell r="T633">
            <v>38951</v>
          </cell>
        </row>
        <row r="634">
          <cell r="D634" t="str">
            <v>APROVAÇÃO EBX</v>
          </cell>
          <cell r="E634" t="str">
            <v>5 dias</v>
          </cell>
          <cell r="F634">
            <v>38839.375</v>
          </cell>
          <cell r="G634">
            <v>38952.333333333336</v>
          </cell>
          <cell r="H634" t="str">
            <v>NA</v>
          </cell>
          <cell r="I634">
            <v>38846.375</v>
          </cell>
          <cell r="J634">
            <v>38958.729166666664</v>
          </cell>
          <cell r="K634" t="str">
            <v>NA</v>
          </cell>
          <cell r="L634">
            <v>0</v>
          </cell>
          <cell r="M634">
            <v>0</v>
          </cell>
          <cell r="N634">
            <v>0</v>
          </cell>
          <cell r="O634">
            <v>0</v>
          </cell>
          <cell r="P634" t="str">
            <v>#ERRO</v>
          </cell>
          <cell r="Q634">
            <v>631</v>
          </cell>
          <cell r="T634">
            <v>38958</v>
          </cell>
        </row>
        <row r="635">
          <cell r="B635" t="str">
            <v>BE.510.DB.01</v>
          </cell>
          <cell r="D635" t="str">
            <v>Desenho Básico</v>
          </cell>
          <cell r="E635" t="str">
            <v>23 dias</v>
          </cell>
          <cell r="F635">
            <v>38839.375</v>
          </cell>
          <cell r="G635">
            <v>38920.333333333336</v>
          </cell>
          <cell r="H635">
            <v>38920.333333333336</v>
          </cell>
          <cell r="I635">
            <v>38870.375</v>
          </cell>
          <cell r="J635">
            <v>38954.729166666664</v>
          </cell>
          <cell r="K635" t="str">
            <v>NA</v>
          </cell>
          <cell r="L635">
            <v>0.22</v>
          </cell>
          <cell r="M635">
            <v>5</v>
          </cell>
          <cell r="N635">
            <v>4</v>
          </cell>
          <cell r="O635">
            <v>0</v>
          </cell>
          <cell r="P635">
            <v>80</v>
          </cell>
          <cell r="Q635" t="str">
            <v>631II</v>
          </cell>
          <cell r="R635" t="str">
            <v>634;637II</v>
          </cell>
          <cell r="S635" t="str">
            <v>EQUIPE ELE</v>
          </cell>
          <cell r="T635">
            <v>38954</v>
          </cell>
        </row>
        <row r="636">
          <cell r="D636" t="str">
            <v>APROVAÇÃO EBX</v>
          </cell>
          <cell r="E636" t="str">
            <v>5 dias</v>
          </cell>
          <cell r="F636">
            <v>38870.375</v>
          </cell>
          <cell r="G636">
            <v>38957.333333333336</v>
          </cell>
          <cell r="H636" t="str">
            <v>NA</v>
          </cell>
          <cell r="I636">
            <v>38877.375</v>
          </cell>
          <cell r="J636">
            <v>38961.729166666664</v>
          </cell>
          <cell r="K636" t="str">
            <v>NA</v>
          </cell>
          <cell r="L636">
            <v>0</v>
          </cell>
          <cell r="M636">
            <v>0</v>
          </cell>
          <cell r="N636">
            <v>0</v>
          </cell>
          <cell r="O636">
            <v>0</v>
          </cell>
          <cell r="P636" t="str">
            <v>#ERRO</v>
          </cell>
          <cell r="Q636">
            <v>633</v>
          </cell>
          <cell r="T636">
            <v>38961</v>
          </cell>
        </row>
        <row r="637">
          <cell r="B637" t="str">
            <v>BE.510.DU.01</v>
          </cell>
          <cell r="D637" t="str">
            <v>Diagrama Unifilar</v>
          </cell>
          <cell r="E637" t="str">
            <v>83 dias</v>
          </cell>
          <cell r="F637">
            <v>38839.375</v>
          </cell>
          <cell r="G637">
            <v>38833.333333333336</v>
          </cell>
          <cell r="H637">
            <v>38833.333333333336</v>
          </cell>
          <cell r="I637">
            <v>38845.375</v>
          </cell>
          <cell r="J637">
            <v>38954.729166666664</v>
          </cell>
          <cell r="K637" t="str">
            <v>NA</v>
          </cell>
          <cell r="L637">
            <v>0.09</v>
          </cell>
          <cell r="M637">
            <v>2</v>
          </cell>
          <cell r="N637">
            <v>1.8</v>
          </cell>
          <cell r="O637">
            <v>0</v>
          </cell>
          <cell r="P637">
            <v>90</v>
          </cell>
          <cell r="Q637">
            <v>631</v>
          </cell>
          <cell r="R637" t="str">
            <v>636;637II;646</v>
          </cell>
          <cell r="S637" t="str">
            <v>EQUIPE ELE</v>
          </cell>
          <cell r="T637">
            <v>38954</v>
          </cell>
        </row>
        <row r="638">
          <cell r="D638" t="str">
            <v>APROVAÇÃO EBX</v>
          </cell>
          <cell r="E638" t="str">
            <v>5 dias</v>
          </cell>
          <cell r="F638">
            <v>38845.375</v>
          </cell>
          <cell r="G638">
            <v>38957.333333333336</v>
          </cell>
          <cell r="H638" t="str">
            <v>NA</v>
          </cell>
          <cell r="I638">
            <v>38852.375</v>
          </cell>
          <cell r="J638">
            <v>38961.729166666664</v>
          </cell>
          <cell r="K638" t="str">
            <v>NA</v>
          </cell>
          <cell r="L638">
            <v>0</v>
          </cell>
          <cell r="M638">
            <v>0</v>
          </cell>
          <cell r="N638">
            <v>0</v>
          </cell>
          <cell r="O638">
            <v>0</v>
          </cell>
          <cell r="P638" t="str">
            <v>#ERRO</v>
          </cell>
          <cell r="Q638">
            <v>635</v>
          </cell>
          <cell r="T638">
            <v>38961</v>
          </cell>
        </row>
        <row r="639">
          <cell r="B639" t="str">
            <v>BE.510.FD.01</v>
          </cell>
          <cell r="D639" t="str">
            <v>Folha De Dadoes - Painel de Controle</v>
          </cell>
          <cell r="E639" t="str">
            <v>2 dias</v>
          </cell>
          <cell r="F639" t="str">
            <v>NA</v>
          </cell>
          <cell r="G639">
            <v>38958.333333333336</v>
          </cell>
          <cell r="H639">
            <v>38958.333333333336</v>
          </cell>
          <cell r="I639" t="str">
            <v>NA</v>
          </cell>
          <cell r="J639">
            <v>38959.729166666664</v>
          </cell>
          <cell r="K639" t="str">
            <v>NA</v>
          </cell>
          <cell r="L639">
            <v>0.05</v>
          </cell>
          <cell r="M639">
            <v>1.1299999999999999</v>
          </cell>
          <cell r="N639">
            <v>0.23</v>
          </cell>
          <cell r="O639">
            <v>0</v>
          </cell>
          <cell r="P639">
            <v>20</v>
          </cell>
          <cell r="Q639" t="str">
            <v>633II;635II</v>
          </cell>
          <cell r="S639" t="str">
            <v>EQUIPE ELE</v>
          </cell>
          <cell r="T639">
            <v>38959</v>
          </cell>
        </row>
        <row r="640">
          <cell r="D640" t="str">
            <v>Projeto Detalhado</v>
          </cell>
          <cell r="E640" t="str">
            <v>96 dias</v>
          </cell>
          <cell r="F640">
            <v>38877.375</v>
          </cell>
          <cell r="G640">
            <v>38922.333333333336</v>
          </cell>
          <cell r="H640">
            <v>38922.333333333336</v>
          </cell>
          <cell r="I640">
            <v>38988.375</v>
          </cell>
          <cell r="J640">
            <v>39066.729166666664</v>
          </cell>
          <cell r="K640" t="str">
            <v>NA</v>
          </cell>
          <cell r="L640">
            <v>7.15</v>
          </cell>
          <cell r="M640">
            <v>163.63</v>
          </cell>
          <cell r="N640">
            <v>2.09</v>
          </cell>
          <cell r="O640">
            <v>1.28</v>
          </cell>
          <cell r="P640">
            <v>1.28</v>
          </cell>
          <cell r="T640">
            <v>39066</v>
          </cell>
        </row>
        <row r="641">
          <cell r="D641" t="str">
            <v>Civil</v>
          </cell>
          <cell r="E641" t="str">
            <v>36 dias</v>
          </cell>
          <cell r="F641">
            <v>38877.375</v>
          </cell>
          <cell r="G641">
            <v>39014.333333333336</v>
          </cell>
          <cell r="H641" t="str">
            <v>NA</v>
          </cell>
          <cell r="I641">
            <v>38961.604166666664</v>
          </cell>
          <cell r="J641">
            <v>39066.729166666664</v>
          </cell>
          <cell r="K641" t="str">
            <v>NA</v>
          </cell>
          <cell r="L641">
            <v>3.19</v>
          </cell>
          <cell r="M641">
            <v>73</v>
          </cell>
          <cell r="N641">
            <v>0</v>
          </cell>
          <cell r="O641">
            <v>0</v>
          </cell>
          <cell r="P641">
            <v>0</v>
          </cell>
          <cell r="T641">
            <v>39066</v>
          </cell>
        </row>
        <row r="642">
          <cell r="D642" t="str">
            <v>Desenho De Detalhamento</v>
          </cell>
          <cell r="E642" t="str">
            <v>36 dias</v>
          </cell>
          <cell r="F642">
            <v>38877.375</v>
          </cell>
          <cell r="G642">
            <v>39014.333333333336</v>
          </cell>
          <cell r="H642" t="str">
            <v>NA</v>
          </cell>
          <cell r="I642">
            <v>38961.604166666664</v>
          </cell>
          <cell r="J642">
            <v>39066.729166666664</v>
          </cell>
          <cell r="K642" t="str">
            <v>NA</v>
          </cell>
          <cell r="L642">
            <v>3.19</v>
          </cell>
          <cell r="M642">
            <v>73</v>
          </cell>
          <cell r="N642">
            <v>0</v>
          </cell>
          <cell r="O642">
            <v>0</v>
          </cell>
          <cell r="P642">
            <v>0</v>
          </cell>
          <cell r="T642">
            <v>39066</v>
          </cell>
        </row>
        <row r="643">
          <cell r="B643" t="str">
            <v>DC.510.DD.01</v>
          </cell>
          <cell r="D643" t="str">
            <v>Arquitetura</v>
          </cell>
          <cell r="E643" t="str">
            <v>13 dias</v>
          </cell>
          <cell r="F643">
            <v>38877.375</v>
          </cell>
          <cell r="G643">
            <v>39014.333333333336</v>
          </cell>
          <cell r="H643" t="str">
            <v>NA</v>
          </cell>
          <cell r="I643">
            <v>38898.375</v>
          </cell>
          <cell r="J643">
            <v>39034.729166666664</v>
          </cell>
          <cell r="K643" t="str">
            <v>NA</v>
          </cell>
          <cell r="L643">
            <v>0.39</v>
          </cell>
          <cell r="M643">
            <v>9</v>
          </cell>
          <cell r="N643">
            <v>0</v>
          </cell>
          <cell r="O643">
            <v>0</v>
          </cell>
          <cell r="P643">
            <v>0</v>
          </cell>
          <cell r="Q643">
            <v>627</v>
          </cell>
          <cell r="S643" t="str">
            <v>EQUIPE ARQ</v>
          </cell>
          <cell r="T643">
            <v>39034</v>
          </cell>
        </row>
        <row r="644">
          <cell r="B644" t="str">
            <v>DC.510.DD.02</v>
          </cell>
          <cell r="D644" t="str">
            <v>Subestação 69kV - Fundação e Armação</v>
          </cell>
          <cell r="E644" t="str">
            <v>14 dias</v>
          </cell>
          <cell r="F644">
            <v>38877.375</v>
          </cell>
          <cell r="G644">
            <v>39014.333333333336</v>
          </cell>
          <cell r="H644" t="str">
            <v>NA</v>
          </cell>
          <cell r="I644">
            <v>38901.375</v>
          </cell>
          <cell r="J644">
            <v>39035.729166666664</v>
          </cell>
          <cell r="K644" t="str">
            <v>NA</v>
          </cell>
          <cell r="L644">
            <v>0.44</v>
          </cell>
          <cell r="M644">
            <v>10</v>
          </cell>
          <cell r="N644">
            <v>0</v>
          </cell>
          <cell r="O644">
            <v>0</v>
          </cell>
          <cell r="P644">
            <v>0</v>
          </cell>
          <cell r="Q644">
            <v>627</v>
          </cell>
          <cell r="R644" t="str">
            <v>643;676</v>
          </cell>
          <cell r="S644" t="str">
            <v>EQUIPE CIV</v>
          </cell>
          <cell r="T644">
            <v>39035</v>
          </cell>
        </row>
        <row r="645">
          <cell r="B645" t="str">
            <v>DC.510.DD.03</v>
          </cell>
          <cell r="D645" t="str">
            <v>Subestação Principal</v>
          </cell>
          <cell r="E645" t="str">
            <v>18 dias</v>
          </cell>
          <cell r="F645">
            <v>38901.375</v>
          </cell>
          <cell r="G645">
            <v>39037.333333333336</v>
          </cell>
          <cell r="H645" t="str">
            <v>NA</v>
          </cell>
          <cell r="I645">
            <v>38925.375</v>
          </cell>
          <cell r="J645">
            <v>39062.729166666664</v>
          </cell>
          <cell r="K645" t="str">
            <v>NA</v>
          </cell>
          <cell r="L645">
            <v>0.61</v>
          </cell>
          <cell r="M645">
            <v>14</v>
          </cell>
          <cell r="N645">
            <v>0</v>
          </cell>
          <cell r="O645">
            <v>0</v>
          </cell>
          <cell r="P645">
            <v>0</v>
          </cell>
          <cell r="Q645">
            <v>642</v>
          </cell>
          <cell r="R645" t="str">
            <v>644II</v>
          </cell>
          <cell r="S645" t="str">
            <v>EQUIPE CIV</v>
          </cell>
          <cell r="T645">
            <v>39062</v>
          </cell>
        </row>
        <row r="646">
          <cell r="B646" t="str">
            <v>DC.510.DD.04</v>
          </cell>
          <cell r="D646" t="str">
            <v>Salas Elétricas</v>
          </cell>
          <cell r="E646" t="str">
            <v>22 dias</v>
          </cell>
          <cell r="F646">
            <v>38925.375</v>
          </cell>
          <cell r="G646">
            <v>39037.333333333336</v>
          </cell>
          <cell r="H646" t="str">
            <v>NA</v>
          </cell>
          <cell r="I646">
            <v>38961.604166666664</v>
          </cell>
          <cell r="J646">
            <v>39066.729166666664</v>
          </cell>
          <cell r="K646" t="str">
            <v>NA</v>
          </cell>
          <cell r="L646">
            <v>1.75</v>
          </cell>
          <cell r="M646">
            <v>40</v>
          </cell>
          <cell r="N646">
            <v>0</v>
          </cell>
          <cell r="O646">
            <v>0</v>
          </cell>
          <cell r="P646">
            <v>0</v>
          </cell>
          <cell r="Q646" t="str">
            <v>643II</v>
          </cell>
          <cell r="S646" t="str">
            <v>EQUIPE CIV[200%]</v>
          </cell>
          <cell r="T646">
            <v>39066</v>
          </cell>
        </row>
        <row r="647">
          <cell r="D647" t="str">
            <v>Elétrica</v>
          </cell>
          <cell r="E647" t="str">
            <v>80 dias</v>
          </cell>
          <cell r="F647">
            <v>38901.375</v>
          </cell>
          <cell r="G647">
            <v>38922.333333333336</v>
          </cell>
          <cell r="H647">
            <v>38922.333333333336</v>
          </cell>
          <cell r="I647">
            <v>38988.375</v>
          </cell>
          <cell r="J647">
            <v>39044.729166666664</v>
          </cell>
          <cell r="K647" t="str">
            <v>NA</v>
          </cell>
          <cell r="L647">
            <v>3.96</v>
          </cell>
          <cell r="M647">
            <v>90.63</v>
          </cell>
          <cell r="N647">
            <v>2.09</v>
          </cell>
          <cell r="O647">
            <v>0</v>
          </cell>
          <cell r="P647">
            <v>2.2999999999999998</v>
          </cell>
          <cell r="T647">
            <v>39044</v>
          </cell>
        </row>
        <row r="648">
          <cell r="B648" t="str">
            <v>DE.510.DU.01</v>
          </cell>
          <cell r="D648" t="str">
            <v>Diagrama Unifilar - Subestações</v>
          </cell>
          <cell r="E648" t="str">
            <v>3 dias</v>
          </cell>
          <cell r="F648">
            <v>38901.375</v>
          </cell>
          <cell r="G648">
            <v>38957.333333333336</v>
          </cell>
          <cell r="H648">
            <v>38957.333333333336</v>
          </cell>
          <cell r="I648">
            <v>38904.375</v>
          </cell>
          <cell r="J648">
            <v>38959.729166666664</v>
          </cell>
          <cell r="K648" t="str">
            <v>NA</v>
          </cell>
          <cell r="L648">
            <v>7.0000000000000007E-2</v>
          </cell>
          <cell r="M648">
            <v>1.5</v>
          </cell>
          <cell r="N648">
            <v>1.1299999999999999</v>
          </cell>
          <cell r="O648">
            <v>0</v>
          </cell>
          <cell r="P648">
            <v>75</v>
          </cell>
          <cell r="Q648">
            <v>635</v>
          </cell>
          <cell r="R648" t="str">
            <v>648;656</v>
          </cell>
          <cell r="S648" t="str">
            <v>EQUIPE ELE</v>
          </cell>
          <cell r="T648">
            <v>38959</v>
          </cell>
        </row>
        <row r="649">
          <cell r="D649" t="str">
            <v>Desenho De Detalhamento</v>
          </cell>
          <cell r="E649" t="str">
            <v>51 dias</v>
          </cell>
          <cell r="F649">
            <v>38904.375</v>
          </cell>
          <cell r="G649">
            <v>38960.333333333336</v>
          </cell>
          <cell r="H649" t="str">
            <v>NA</v>
          </cell>
          <cell r="I649">
            <v>38981.375</v>
          </cell>
          <cell r="J649">
            <v>39041.729166666664</v>
          </cell>
          <cell r="K649" t="str">
            <v>NA</v>
          </cell>
          <cell r="L649">
            <v>2.1</v>
          </cell>
          <cell r="M649">
            <v>48</v>
          </cell>
          <cell r="N649">
            <v>0</v>
          </cell>
          <cell r="O649">
            <v>0</v>
          </cell>
          <cell r="P649">
            <v>0</v>
          </cell>
          <cell r="T649">
            <v>39041</v>
          </cell>
        </row>
        <row r="650">
          <cell r="B650" t="str">
            <v>DE.510.DD.01</v>
          </cell>
          <cell r="D650" t="str">
            <v>Distribuição De Eletrodutos</v>
          </cell>
          <cell r="E650" t="str">
            <v>8 dias</v>
          </cell>
          <cell r="F650">
            <v>38904.375</v>
          </cell>
          <cell r="G650">
            <v>38960.333333333336</v>
          </cell>
          <cell r="H650" t="str">
            <v>NA</v>
          </cell>
          <cell r="I650">
            <v>38916.375</v>
          </cell>
          <cell r="J650">
            <v>38973.729166666664</v>
          </cell>
          <cell r="K650" t="str">
            <v>NA</v>
          </cell>
          <cell r="L650">
            <v>0.13</v>
          </cell>
          <cell r="M650">
            <v>3</v>
          </cell>
          <cell r="N650">
            <v>0</v>
          </cell>
          <cell r="O650">
            <v>0</v>
          </cell>
          <cell r="P650">
            <v>0</v>
          </cell>
          <cell r="Q650">
            <v>646</v>
          </cell>
          <cell r="R650">
            <v>649</v>
          </cell>
          <cell r="S650" t="str">
            <v>EQUIPE ELE</v>
          </cell>
          <cell r="T650">
            <v>38973</v>
          </cell>
        </row>
        <row r="651">
          <cell r="B651" t="str">
            <v>DE.510.DD.02</v>
          </cell>
          <cell r="D651" t="str">
            <v>Malha De Terra</v>
          </cell>
          <cell r="E651" t="str">
            <v>8 dias</v>
          </cell>
          <cell r="F651">
            <v>38916.375</v>
          </cell>
          <cell r="G651">
            <v>38974.333333333336</v>
          </cell>
          <cell r="H651" t="str">
            <v>NA</v>
          </cell>
          <cell r="I651">
            <v>38926.375</v>
          </cell>
          <cell r="J651">
            <v>38985.729166666664</v>
          </cell>
          <cell r="K651" t="str">
            <v>NA</v>
          </cell>
          <cell r="L651">
            <v>0.13</v>
          </cell>
          <cell r="M651">
            <v>3</v>
          </cell>
          <cell r="N651">
            <v>0</v>
          </cell>
          <cell r="O651">
            <v>0</v>
          </cell>
          <cell r="P651">
            <v>0</v>
          </cell>
          <cell r="Q651">
            <v>648</v>
          </cell>
          <cell r="R651">
            <v>650</v>
          </cell>
          <cell r="S651" t="str">
            <v>EQUIPE ELE</v>
          </cell>
          <cell r="T651">
            <v>38985</v>
          </cell>
        </row>
        <row r="652">
          <cell r="B652" t="str">
            <v>DE.510.DD.03</v>
          </cell>
          <cell r="D652" t="str">
            <v>Linha De Transmissão</v>
          </cell>
          <cell r="E652" t="str">
            <v>15 dias</v>
          </cell>
          <cell r="F652">
            <v>38926.375</v>
          </cell>
          <cell r="G652">
            <v>38986.333333333336</v>
          </cell>
          <cell r="H652" t="str">
            <v>NA</v>
          </cell>
          <cell r="I652">
            <v>38951.375</v>
          </cell>
          <cell r="J652">
            <v>39008.729166666664</v>
          </cell>
          <cell r="K652" t="str">
            <v>NA</v>
          </cell>
          <cell r="L652">
            <v>0.33</v>
          </cell>
          <cell r="M652">
            <v>7.5</v>
          </cell>
          <cell r="N652">
            <v>0</v>
          </cell>
          <cell r="O652">
            <v>0</v>
          </cell>
          <cell r="P652">
            <v>0</v>
          </cell>
          <cell r="Q652">
            <v>649</v>
          </cell>
          <cell r="R652" t="str">
            <v>651;652;653;654</v>
          </cell>
          <cell r="S652" t="str">
            <v>EQUIPE ELE</v>
          </cell>
          <cell r="T652">
            <v>39008</v>
          </cell>
        </row>
        <row r="653">
          <cell r="B653" t="str">
            <v>DE.510.DD.04</v>
          </cell>
          <cell r="D653" t="str">
            <v>Linha De Distribuição De 13kV</v>
          </cell>
          <cell r="E653" t="str">
            <v>15 dias</v>
          </cell>
          <cell r="F653">
            <v>38951.375</v>
          </cell>
          <cell r="G653">
            <v>39009.333333333336</v>
          </cell>
          <cell r="H653" t="str">
            <v>NA</v>
          </cell>
          <cell r="I653">
            <v>38978.604166666664</v>
          </cell>
          <cell r="J653">
            <v>39031.729166666664</v>
          </cell>
          <cell r="K653" t="str">
            <v>NA</v>
          </cell>
          <cell r="L653">
            <v>0.9</v>
          </cell>
          <cell r="M653">
            <v>20.5</v>
          </cell>
          <cell r="N653">
            <v>0</v>
          </cell>
          <cell r="O653">
            <v>0</v>
          </cell>
          <cell r="P653">
            <v>0</v>
          </cell>
          <cell r="Q653">
            <v>650</v>
          </cell>
          <cell r="S653" t="str">
            <v>EQUIPE ELE[200%]</v>
          </cell>
          <cell r="T653">
            <v>39031</v>
          </cell>
        </row>
        <row r="654">
          <cell r="B654" t="str">
            <v>DE.510.DD.05</v>
          </cell>
          <cell r="D654" t="str">
            <v>Iluminação</v>
          </cell>
          <cell r="E654" t="str">
            <v>20 dias</v>
          </cell>
          <cell r="F654">
            <v>38951.375</v>
          </cell>
          <cell r="G654">
            <v>39009.333333333336</v>
          </cell>
          <cell r="H654" t="str">
            <v>NA</v>
          </cell>
          <cell r="I654">
            <v>38981.375</v>
          </cell>
          <cell r="J654">
            <v>39041.729166666664</v>
          </cell>
          <cell r="K654" t="str">
            <v>NA</v>
          </cell>
          <cell r="L654">
            <v>0.35</v>
          </cell>
          <cell r="M654">
            <v>8</v>
          </cell>
          <cell r="N654">
            <v>0</v>
          </cell>
          <cell r="O654">
            <v>0</v>
          </cell>
          <cell r="P654">
            <v>0</v>
          </cell>
          <cell r="Q654">
            <v>650</v>
          </cell>
          <cell r="S654" t="str">
            <v>EQUIPE ELE</v>
          </cell>
          <cell r="T654">
            <v>39041</v>
          </cell>
        </row>
        <row r="655">
          <cell r="B655" t="str">
            <v>DE.510.DD.06</v>
          </cell>
          <cell r="D655" t="str">
            <v>Rota De Cabos e Distribuição</v>
          </cell>
          <cell r="E655" t="str">
            <v>13 dias</v>
          </cell>
          <cell r="F655">
            <v>38951.375</v>
          </cell>
          <cell r="G655">
            <v>39009.333333333336</v>
          </cell>
          <cell r="H655" t="str">
            <v>NA</v>
          </cell>
          <cell r="I655">
            <v>38972.375</v>
          </cell>
          <cell r="J655">
            <v>39029.729166666664</v>
          </cell>
          <cell r="K655" t="str">
            <v>NA</v>
          </cell>
          <cell r="L655">
            <v>0.26</v>
          </cell>
          <cell r="M655">
            <v>6</v>
          </cell>
          <cell r="N655">
            <v>0</v>
          </cell>
          <cell r="O655">
            <v>0</v>
          </cell>
          <cell r="P655">
            <v>0</v>
          </cell>
          <cell r="Q655">
            <v>650</v>
          </cell>
          <cell r="S655" t="str">
            <v>EQUIPE ELE</v>
          </cell>
          <cell r="T655">
            <v>39029</v>
          </cell>
        </row>
        <row r="656">
          <cell r="B656" t="str">
            <v>DE.510.AJ.01</v>
          </cell>
          <cell r="D656" t="str">
            <v>Arranjos/ Layout’s/ Plano Diretor - Arranjos Dos Equipamentos e Requisitos Civis</v>
          </cell>
          <cell r="E656" t="str">
            <v>23 dias</v>
          </cell>
          <cell r="F656">
            <v>38951.375</v>
          </cell>
          <cell r="G656">
            <v>39009.333333333336</v>
          </cell>
          <cell r="H656" t="str">
            <v>NA</v>
          </cell>
          <cell r="I656">
            <v>38986.375</v>
          </cell>
          <cell r="J656">
            <v>39044.729166666664</v>
          </cell>
          <cell r="K656" t="str">
            <v>NA</v>
          </cell>
          <cell r="L656">
            <v>0.35</v>
          </cell>
          <cell r="M656">
            <v>8</v>
          </cell>
          <cell r="N656">
            <v>0</v>
          </cell>
          <cell r="O656">
            <v>0</v>
          </cell>
          <cell r="P656">
            <v>0</v>
          </cell>
          <cell r="Q656">
            <v>650</v>
          </cell>
          <cell r="S656" t="str">
            <v>EQUIPE ELE</v>
          </cell>
          <cell r="T656">
            <v>39044</v>
          </cell>
        </row>
        <row r="657">
          <cell r="D657" t="str">
            <v>Diagrama Funcional</v>
          </cell>
          <cell r="E657" t="str">
            <v>26 dias</v>
          </cell>
          <cell r="F657">
            <v>38904.375</v>
          </cell>
          <cell r="G657">
            <v>38960.333333333336</v>
          </cell>
          <cell r="H657" t="str">
            <v>NA</v>
          </cell>
          <cell r="I657">
            <v>38940.375</v>
          </cell>
          <cell r="J657">
            <v>38999.729166666664</v>
          </cell>
          <cell r="K657" t="str">
            <v>NA</v>
          </cell>
          <cell r="L657">
            <v>0.71</v>
          </cell>
          <cell r="M657">
            <v>16.25</v>
          </cell>
          <cell r="N657">
            <v>0</v>
          </cell>
          <cell r="O657">
            <v>0</v>
          </cell>
          <cell r="P657">
            <v>0</v>
          </cell>
          <cell r="R657">
            <v>660</v>
          </cell>
          <cell r="T657">
            <v>38999</v>
          </cell>
        </row>
        <row r="658">
          <cell r="B658" t="str">
            <v>DE.510.DF.01</v>
          </cell>
          <cell r="D658" t="str">
            <v>Subestação Derivação De 69kV</v>
          </cell>
          <cell r="E658" t="str">
            <v>12 dias</v>
          </cell>
          <cell r="F658">
            <v>38904.375</v>
          </cell>
          <cell r="G658">
            <v>38960.333333333336</v>
          </cell>
          <cell r="H658" t="str">
            <v>NA</v>
          </cell>
          <cell r="I658">
            <v>38922.375</v>
          </cell>
          <cell r="J658">
            <v>38979.729166666664</v>
          </cell>
          <cell r="K658" t="str">
            <v>NA</v>
          </cell>
          <cell r="L658">
            <v>0.37</v>
          </cell>
          <cell r="M658">
            <v>8.5</v>
          </cell>
          <cell r="N658">
            <v>0</v>
          </cell>
          <cell r="O658">
            <v>0</v>
          </cell>
          <cell r="P658">
            <v>0</v>
          </cell>
          <cell r="Q658">
            <v>646</v>
          </cell>
          <cell r="R658">
            <v>657</v>
          </cell>
          <cell r="S658" t="str">
            <v>EQUIPE ELE</v>
          </cell>
          <cell r="T658">
            <v>38979</v>
          </cell>
        </row>
        <row r="659">
          <cell r="B659" t="str">
            <v>DE.510.DF.02</v>
          </cell>
          <cell r="D659" t="str">
            <v>Cubículos De MT - 15kV</v>
          </cell>
          <cell r="E659" t="str">
            <v>10 dias</v>
          </cell>
          <cell r="F659">
            <v>38922.375</v>
          </cell>
          <cell r="G659">
            <v>38980.333333333336</v>
          </cell>
          <cell r="H659" t="str">
            <v>NA</v>
          </cell>
          <cell r="I659">
            <v>38936.375</v>
          </cell>
          <cell r="J659">
            <v>38993.729166666664</v>
          </cell>
          <cell r="K659" t="str">
            <v>NA</v>
          </cell>
          <cell r="L659">
            <v>0.27</v>
          </cell>
          <cell r="M659">
            <v>6.25</v>
          </cell>
          <cell r="N659">
            <v>0</v>
          </cell>
          <cell r="O659">
            <v>0</v>
          </cell>
          <cell r="P659">
            <v>0</v>
          </cell>
          <cell r="Q659">
            <v>656</v>
          </cell>
          <cell r="R659">
            <v>658</v>
          </cell>
          <cell r="S659" t="str">
            <v>EQUIPE ELE</v>
          </cell>
          <cell r="T659">
            <v>38993</v>
          </cell>
        </row>
        <row r="660">
          <cell r="B660" t="str">
            <v>DE.510.DF.03</v>
          </cell>
          <cell r="D660" t="str">
            <v>Subestação Principal</v>
          </cell>
          <cell r="E660" t="str">
            <v>4 dias</v>
          </cell>
          <cell r="F660">
            <v>38936.375</v>
          </cell>
          <cell r="G660">
            <v>38994.333333333336</v>
          </cell>
          <cell r="H660" t="str">
            <v>NA</v>
          </cell>
          <cell r="I660">
            <v>38940.375</v>
          </cell>
          <cell r="J660">
            <v>38999.729166666664</v>
          </cell>
          <cell r="K660" t="str">
            <v>NA</v>
          </cell>
          <cell r="L660">
            <v>7.0000000000000007E-2</v>
          </cell>
          <cell r="M660">
            <v>1.5</v>
          </cell>
          <cell r="N660">
            <v>0</v>
          </cell>
          <cell r="O660">
            <v>0</v>
          </cell>
          <cell r="P660">
            <v>0</v>
          </cell>
          <cell r="Q660">
            <v>657</v>
          </cell>
          <cell r="S660" t="str">
            <v>EQUIPE ELE</v>
          </cell>
          <cell r="T660">
            <v>38999</v>
          </cell>
        </row>
        <row r="661">
          <cell r="D661" t="str">
            <v>Diagrama De Interligação</v>
          </cell>
          <cell r="E661" t="str">
            <v>7 dias</v>
          </cell>
          <cell r="F661">
            <v>38940.375</v>
          </cell>
          <cell r="G661">
            <v>39000.333333333336</v>
          </cell>
          <cell r="H661" t="str">
            <v>NA</v>
          </cell>
          <cell r="I661">
            <v>38953.375</v>
          </cell>
          <cell r="J661">
            <v>39010.729166666664</v>
          </cell>
          <cell r="K661" t="str">
            <v>NA</v>
          </cell>
          <cell r="L661">
            <v>0.23</v>
          </cell>
          <cell r="M661">
            <v>5.25</v>
          </cell>
          <cell r="N661">
            <v>0</v>
          </cell>
          <cell r="O661">
            <v>0</v>
          </cell>
          <cell r="P661">
            <v>0</v>
          </cell>
          <cell r="R661">
            <v>663</v>
          </cell>
          <cell r="T661">
            <v>39010</v>
          </cell>
        </row>
        <row r="662">
          <cell r="B662" t="str">
            <v>DE.510.DI.01</v>
          </cell>
          <cell r="D662" t="str">
            <v>Subestação De 69kV</v>
          </cell>
          <cell r="E662" t="str">
            <v>4 dias</v>
          </cell>
          <cell r="F662">
            <v>38940.375</v>
          </cell>
          <cell r="G662">
            <v>39000.333333333336</v>
          </cell>
          <cell r="H662" t="str">
            <v>NA</v>
          </cell>
          <cell r="I662">
            <v>38950.375</v>
          </cell>
          <cell r="J662">
            <v>39007.729166666664</v>
          </cell>
          <cell r="K662" t="str">
            <v>NA</v>
          </cell>
          <cell r="L662">
            <v>0.15</v>
          </cell>
          <cell r="M662">
            <v>3.5</v>
          </cell>
          <cell r="N662">
            <v>0</v>
          </cell>
          <cell r="O662">
            <v>0</v>
          </cell>
          <cell r="P662">
            <v>0</v>
          </cell>
          <cell r="Q662">
            <v>655</v>
          </cell>
          <cell r="R662">
            <v>661</v>
          </cell>
          <cell r="S662" t="str">
            <v>EQUIPE ELE</v>
          </cell>
          <cell r="T662">
            <v>39007</v>
          </cell>
        </row>
        <row r="663">
          <cell r="B663" t="str">
            <v>DE.510.DI.02</v>
          </cell>
          <cell r="D663" t="str">
            <v>Subestação Principal</v>
          </cell>
          <cell r="E663" t="str">
            <v>3 dias</v>
          </cell>
          <cell r="F663">
            <v>38950.375</v>
          </cell>
          <cell r="G663">
            <v>39008.333333333336</v>
          </cell>
          <cell r="H663" t="str">
            <v>NA</v>
          </cell>
          <cell r="I663">
            <v>38953.375</v>
          </cell>
          <cell r="J663">
            <v>39010.729166666664</v>
          </cell>
          <cell r="K663" t="str">
            <v>NA</v>
          </cell>
          <cell r="L663">
            <v>0.08</v>
          </cell>
          <cell r="M663">
            <v>1.75</v>
          </cell>
          <cell r="N663">
            <v>0</v>
          </cell>
          <cell r="O663">
            <v>0</v>
          </cell>
          <cell r="P663">
            <v>0</v>
          </cell>
          <cell r="Q663">
            <v>660</v>
          </cell>
          <cell r="S663" t="str">
            <v>EQUIPE ELE</v>
          </cell>
          <cell r="T663">
            <v>39010</v>
          </cell>
        </row>
        <row r="664">
          <cell r="D664" t="str">
            <v>Diagrama Trifilar</v>
          </cell>
          <cell r="E664" t="str">
            <v>6 dias</v>
          </cell>
          <cell r="F664">
            <v>38953.375</v>
          </cell>
          <cell r="G664">
            <v>39013.333333333336</v>
          </cell>
          <cell r="H664" t="str">
            <v>NA</v>
          </cell>
          <cell r="I664">
            <v>38961.375</v>
          </cell>
          <cell r="J664">
            <v>39020.729166666664</v>
          </cell>
          <cell r="K664" t="str">
            <v>NA</v>
          </cell>
          <cell r="L664">
            <v>0.04</v>
          </cell>
          <cell r="M664">
            <v>1</v>
          </cell>
          <cell r="N664">
            <v>0</v>
          </cell>
          <cell r="O664">
            <v>0</v>
          </cell>
          <cell r="P664">
            <v>0</v>
          </cell>
          <cell r="R664">
            <v>665</v>
          </cell>
          <cell r="T664">
            <v>39020</v>
          </cell>
        </row>
        <row r="665">
          <cell r="B665" t="str">
            <v>DE.510.DT.01</v>
          </cell>
          <cell r="D665" t="str">
            <v>Subestação De 69kV</v>
          </cell>
          <cell r="E665" t="str">
            <v>3 dias</v>
          </cell>
          <cell r="F665">
            <v>38953.375</v>
          </cell>
          <cell r="G665">
            <v>39013.333333333336</v>
          </cell>
          <cell r="H665" t="str">
            <v>NA</v>
          </cell>
          <cell r="I665">
            <v>38958.375</v>
          </cell>
          <cell r="J665">
            <v>39015.729166666664</v>
          </cell>
          <cell r="K665" t="str">
            <v>NA</v>
          </cell>
          <cell r="L665">
            <v>0.02</v>
          </cell>
          <cell r="M665">
            <v>0.5</v>
          </cell>
          <cell r="N665">
            <v>0</v>
          </cell>
          <cell r="O665">
            <v>0</v>
          </cell>
          <cell r="P665">
            <v>0</v>
          </cell>
          <cell r="Q665">
            <v>659</v>
          </cell>
          <cell r="R665">
            <v>664</v>
          </cell>
          <cell r="S665" t="str">
            <v>EQUIPE ELE</v>
          </cell>
          <cell r="T665">
            <v>39015</v>
          </cell>
        </row>
        <row r="666">
          <cell r="B666" t="str">
            <v>DE.510.DT.02</v>
          </cell>
          <cell r="D666" t="str">
            <v>Subestação Principal</v>
          </cell>
          <cell r="E666" t="str">
            <v>3 dias</v>
          </cell>
          <cell r="F666">
            <v>38958.375</v>
          </cell>
          <cell r="G666">
            <v>39016.333333333336</v>
          </cell>
          <cell r="H666" t="str">
            <v>NA</v>
          </cell>
          <cell r="I666">
            <v>38961.375</v>
          </cell>
          <cell r="J666">
            <v>39020.729166666664</v>
          </cell>
          <cell r="K666" t="str">
            <v>NA</v>
          </cell>
          <cell r="L666">
            <v>0.02</v>
          </cell>
          <cell r="M666">
            <v>0.5</v>
          </cell>
          <cell r="N666">
            <v>0</v>
          </cell>
          <cell r="O666">
            <v>0</v>
          </cell>
          <cell r="P666">
            <v>0</v>
          </cell>
          <cell r="Q666">
            <v>663</v>
          </cell>
          <cell r="S666" t="str">
            <v>EQUIPE ELE</v>
          </cell>
          <cell r="T666">
            <v>39020</v>
          </cell>
        </row>
        <row r="667">
          <cell r="B667" t="str">
            <v>DE.510.ET.01</v>
          </cell>
          <cell r="D667" t="str">
            <v>Especificação Técnica - Painéis De Iluminação</v>
          </cell>
          <cell r="E667" t="str">
            <v>3 dias</v>
          </cell>
          <cell r="F667">
            <v>38961.375</v>
          </cell>
          <cell r="G667">
            <v>39021.333333333336</v>
          </cell>
          <cell r="H667" t="str">
            <v>NA</v>
          </cell>
          <cell r="I667">
            <v>38966.375</v>
          </cell>
          <cell r="J667">
            <v>39027.729166666664</v>
          </cell>
          <cell r="K667" t="str">
            <v>NA</v>
          </cell>
          <cell r="L667">
            <v>0.06</v>
          </cell>
          <cell r="M667">
            <v>1.38</v>
          </cell>
          <cell r="N667">
            <v>0</v>
          </cell>
          <cell r="O667">
            <v>0</v>
          </cell>
          <cell r="P667">
            <v>0</v>
          </cell>
          <cell r="Q667">
            <v>662</v>
          </cell>
          <cell r="R667">
            <v>666</v>
          </cell>
          <cell r="S667" t="str">
            <v>EQUIPE ELE</v>
          </cell>
          <cell r="T667">
            <v>39027</v>
          </cell>
        </row>
        <row r="668">
          <cell r="B668" t="str">
            <v>DE.510.ED.01</v>
          </cell>
          <cell r="D668" t="str">
            <v>Estudos / Planos - Malha De Aterramento</v>
          </cell>
          <cell r="E668" t="str">
            <v>5 dias</v>
          </cell>
          <cell r="F668">
            <v>38966.375</v>
          </cell>
          <cell r="G668">
            <v>39028.333333333336</v>
          </cell>
          <cell r="H668" t="str">
            <v>NA</v>
          </cell>
          <cell r="I668">
            <v>38975.375</v>
          </cell>
          <cell r="J668">
            <v>39034.729166666664</v>
          </cell>
          <cell r="K668" t="str">
            <v>NA</v>
          </cell>
          <cell r="L668">
            <v>0.11</v>
          </cell>
          <cell r="M668">
            <v>2.63</v>
          </cell>
          <cell r="N668">
            <v>0</v>
          </cell>
          <cell r="O668">
            <v>0</v>
          </cell>
          <cell r="P668">
            <v>0</v>
          </cell>
          <cell r="Q668">
            <v>665</v>
          </cell>
          <cell r="R668" t="str">
            <v>667;668</v>
          </cell>
          <cell r="S668" t="str">
            <v>EQUIPE ELE</v>
          </cell>
          <cell r="T668">
            <v>39034</v>
          </cell>
        </row>
        <row r="669">
          <cell r="B669" t="str">
            <v>DE.510.LC.01</v>
          </cell>
          <cell r="D669" t="str">
            <v>Lista De Linhas/ Cabos</v>
          </cell>
          <cell r="E669" t="str">
            <v>3 dias</v>
          </cell>
          <cell r="F669">
            <v>38975.375</v>
          </cell>
          <cell r="G669">
            <v>39035.333333333336</v>
          </cell>
          <cell r="H669" t="str">
            <v>NA</v>
          </cell>
          <cell r="I669">
            <v>38980.375</v>
          </cell>
          <cell r="J669">
            <v>39038.729166666664</v>
          </cell>
          <cell r="K669" t="str">
            <v>NA</v>
          </cell>
          <cell r="L669">
            <v>0.04</v>
          </cell>
          <cell r="M669">
            <v>1</v>
          </cell>
          <cell r="N669">
            <v>0</v>
          </cell>
          <cell r="O669">
            <v>0</v>
          </cell>
          <cell r="P669">
            <v>0</v>
          </cell>
          <cell r="Q669">
            <v>666</v>
          </cell>
          <cell r="R669">
            <v>670</v>
          </cell>
          <cell r="S669" t="str">
            <v>EQUIPE ELE</v>
          </cell>
          <cell r="T669">
            <v>39038</v>
          </cell>
        </row>
        <row r="670">
          <cell r="B670" t="str">
            <v>DE.510.LM.01</v>
          </cell>
          <cell r="D670" t="str">
            <v>Lista De Materiais</v>
          </cell>
          <cell r="E670" t="str">
            <v>5 dias</v>
          </cell>
          <cell r="F670">
            <v>38975.375</v>
          </cell>
          <cell r="G670">
            <v>39035.333333333336</v>
          </cell>
          <cell r="H670" t="str">
            <v>NA</v>
          </cell>
          <cell r="I670">
            <v>38988.375</v>
          </cell>
          <cell r="J670">
            <v>39042.729166666664</v>
          </cell>
          <cell r="K670" t="str">
            <v>NA</v>
          </cell>
          <cell r="L670">
            <v>0.06</v>
          </cell>
          <cell r="M670">
            <v>1.38</v>
          </cell>
          <cell r="N670">
            <v>0</v>
          </cell>
          <cell r="O670">
            <v>0</v>
          </cell>
          <cell r="P670">
            <v>0</v>
          </cell>
          <cell r="Q670">
            <v>666</v>
          </cell>
          <cell r="S670" t="str">
            <v>EQUIPE ELE</v>
          </cell>
          <cell r="T670">
            <v>39042</v>
          </cell>
        </row>
        <row r="671">
          <cell r="B671" t="str">
            <v>DE.510.MD.01</v>
          </cell>
          <cell r="D671" t="str">
            <v>Memorial Descritivo - Fornecimento De Energia</v>
          </cell>
          <cell r="E671" t="str">
            <v>15 dias</v>
          </cell>
          <cell r="F671">
            <v>38975.375</v>
          </cell>
          <cell r="G671">
            <v>38922.333333333336</v>
          </cell>
          <cell r="H671">
            <v>38922.333333333336</v>
          </cell>
          <cell r="I671">
            <v>38986.375</v>
          </cell>
          <cell r="J671">
            <v>38940.729166666664</v>
          </cell>
          <cell r="K671" t="str">
            <v>NA</v>
          </cell>
          <cell r="L671">
            <v>0.06</v>
          </cell>
          <cell r="M671">
            <v>1.38</v>
          </cell>
          <cell r="N671">
            <v>0.96</v>
          </cell>
          <cell r="O671">
            <v>0</v>
          </cell>
          <cell r="P671">
            <v>70</v>
          </cell>
          <cell r="Q671" t="str">
            <v>584II</v>
          </cell>
          <cell r="S671" t="str">
            <v>EQUIPE ELE</v>
          </cell>
          <cell r="T671">
            <v>38940</v>
          </cell>
        </row>
        <row r="672">
          <cell r="B672" t="str">
            <v>DE.510.MC.01</v>
          </cell>
          <cell r="D672" t="str">
            <v>Memória De Cálculo - Esticamento Do Cabo</v>
          </cell>
          <cell r="E672" t="str">
            <v>3 dias</v>
          </cell>
          <cell r="F672">
            <v>38980.375</v>
          </cell>
          <cell r="G672">
            <v>39041.333333333336</v>
          </cell>
          <cell r="H672" t="str">
            <v>NA</v>
          </cell>
          <cell r="I672">
            <v>38985.375</v>
          </cell>
          <cell r="J672">
            <v>39043.729166666664</v>
          </cell>
          <cell r="K672" t="str">
            <v>NA</v>
          </cell>
          <cell r="L672">
            <v>0.13</v>
          </cell>
          <cell r="M672">
            <v>2.88</v>
          </cell>
          <cell r="N672">
            <v>0</v>
          </cell>
          <cell r="O672">
            <v>0</v>
          </cell>
          <cell r="P672">
            <v>0</v>
          </cell>
          <cell r="Q672">
            <v>667</v>
          </cell>
          <cell r="S672" t="str">
            <v>EQUIPE ELE</v>
          </cell>
          <cell r="T672">
            <v>39043</v>
          </cell>
        </row>
        <row r="673">
          <cell r="B673" t="str">
            <v>1.4.3</v>
          </cell>
          <cell r="C673" t="str">
            <v>520A</v>
          </cell>
          <cell r="D673" t="str">
            <v>ETA, Armazenamento e Distribuição</v>
          </cell>
          <cell r="E673" t="str">
            <v>21 dias</v>
          </cell>
          <cell r="F673">
            <v>38835.375</v>
          </cell>
          <cell r="G673">
            <v>39037.333333333336</v>
          </cell>
          <cell r="H673" t="str">
            <v>NA</v>
          </cell>
          <cell r="I673">
            <v>38938.375</v>
          </cell>
          <cell r="J673">
            <v>39065.729166666664</v>
          </cell>
          <cell r="K673" t="str">
            <v>NA</v>
          </cell>
          <cell r="L673">
            <v>0.77</v>
          </cell>
          <cell r="M673">
            <v>17.63</v>
          </cell>
          <cell r="N673">
            <v>0</v>
          </cell>
          <cell r="O673">
            <v>0</v>
          </cell>
          <cell r="P673">
            <v>0</v>
          </cell>
          <cell r="T673">
            <v>39065</v>
          </cell>
        </row>
        <row r="674">
          <cell r="D674" t="str">
            <v>Projeto Detalhado</v>
          </cell>
          <cell r="E674" t="str">
            <v>21 dias</v>
          </cell>
          <cell r="F674">
            <v>38897.375</v>
          </cell>
          <cell r="G674">
            <v>39037.333333333336</v>
          </cell>
          <cell r="H674" t="str">
            <v>NA</v>
          </cell>
          <cell r="I674">
            <v>38938.375</v>
          </cell>
          <cell r="J674">
            <v>39065.729166666664</v>
          </cell>
          <cell r="K674" t="str">
            <v>NA</v>
          </cell>
          <cell r="L674">
            <v>0.77</v>
          </cell>
          <cell r="M674">
            <v>17.63</v>
          </cell>
          <cell r="N674">
            <v>0</v>
          </cell>
          <cell r="O674">
            <v>0</v>
          </cell>
          <cell r="P674">
            <v>0</v>
          </cell>
          <cell r="T674">
            <v>39065</v>
          </cell>
        </row>
        <row r="675">
          <cell r="D675" t="str">
            <v>Tubulação</v>
          </cell>
          <cell r="E675" t="str">
            <v>3 dias</v>
          </cell>
          <cell r="F675">
            <v>38897.375</v>
          </cell>
          <cell r="G675">
            <v>39050.333333333336</v>
          </cell>
          <cell r="H675" t="str">
            <v>NA</v>
          </cell>
          <cell r="I675">
            <v>38902.375</v>
          </cell>
          <cell r="J675">
            <v>39052.729166666664</v>
          </cell>
          <cell r="K675" t="str">
            <v>NA</v>
          </cell>
          <cell r="L675">
            <v>0.13</v>
          </cell>
          <cell r="M675">
            <v>3</v>
          </cell>
          <cell r="N675">
            <v>0</v>
          </cell>
          <cell r="O675">
            <v>0</v>
          </cell>
          <cell r="P675">
            <v>0</v>
          </cell>
          <cell r="T675">
            <v>39052</v>
          </cell>
        </row>
        <row r="676">
          <cell r="B676" t="str">
            <v>DH.520.RT.01</v>
          </cell>
          <cell r="D676" t="str">
            <v>Relatório Técnico - Bolsa Flutuante</v>
          </cell>
          <cell r="E676" t="str">
            <v>3 dias</v>
          </cell>
          <cell r="F676">
            <v>38897.375</v>
          </cell>
          <cell r="G676">
            <v>39050.333333333336</v>
          </cell>
          <cell r="H676" t="str">
            <v>NA</v>
          </cell>
          <cell r="I676">
            <v>38902.375</v>
          </cell>
          <cell r="J676">
            <v>39052.729166666664</v>
          </cell>
          <cell r="K676" t="str">
            <v>NA</v>
          </cell>
          <cell r="L676">
            <v>0.13</v>
          </cell>
          <cell r="M676">
            <v>3</v>
          </cell>
          <cell r="N676">
            <v>0</v>
          </cell>
          <cell r="O676">
            <v>0</v>
          </cell>
          <cell r="P676">
            <v>0</v>
          </cell>
          <cell r="Q676" t="str">
            <v>39II+131 dias</v>
          </cell>
          <cell r="R676" t="str">
            <v>695II;737II</v>
          </cell>
          <cell r="S676" t="str">
            <v>EQUIPE TUB</v>
          </cell>
          <cell r="T676">
            <v>39052</v>
          </cell>
        </row>
        <row r="677">
          <cell r="D677" t="str">
            <v>Civil</v>
          </cell>
          <cell r="E677" t="str">
            <v>12 dias</v>
          </cell>
          <cell r="F677">
            <v>38897.375</v>
          </cell>
          <cell r="G677">
            <v>39037.333333333336</v>
          </cell>
          <cell r="H677" t="str">
            <v>NA</v>
          </cell>
          <cell r="I677">
            <v>38915.375</v>
          </cell>
          <cell r="J677">
            <v>39052.729166666664</v>
          </cell>
          <cell r="K677" t="str">
            <v>NA</v>
          </cell>
          <cell r="L677">
            <v>0.35</v>
          </cell>
          <cell r="M677">
            <v>8</v>
          </cell>
          <cell r="N677">
            <v>0</v>
          </cell>
          <cell r="O677">
            <v>0</v>
          </cell>
          <cell r="P677">
            <v>0</v>
          </cell>
          <cell r="T677">
            <v>39052</v>
          </cell>
        </row>
        <row r="678">
          <cell r="B678" t="str">
            <v>DC.520.DD.01</v>
          </cell>
          <cell r="D678" t="str">
            <v>Desenho De Detalhamento - Fundação, Forma e Armação</v>
          </cell>
          <cell r="E678" t="str">
            <v>12 dias</v>
          </cell>
          <cell r="F678">
            <v>38897.375</v>
          </cell>
          <cell r="G678">
            <v>39037.333333333336</v>
          </cell>
          <cell r="H678" t="str">
            <v>NA</v>
          </cell>
          <cell r="I678">
            <v>38915.375</v>
          </cell>
          <cell r="J678">
            <v>39052.729166666664</v>
          </cell>
          <cell r="K678" t="str">
            <v>NA</v>
          </cell>
          <cell r="L678">
            <v>0.35</v>
          </cell>
          <cell r="M678">
            <v>8</v>
          </cell>
          <cell r="N678">
            <v>0</v>
          </cell>
          <cell r="O678">
            <v>0</v>
          </cell>
          <cell r="P678">
            <v>0</v>
          </cell>
          <cell r="Q678">
            <v>642</v>
          </cell>
          <cell r="R678" t="str">
            <v>679;680</v>
          </cell>
          <cell r="S678" t="str">
            <v>EQUIPE CIV</v>
          </cell>
          <cell r="T678">
            <v>39052</v>
          </cell>
        </row>
        <row r="679">
          <cell r="D679" t="str">
            <v>Elétrica</v>
          </cell>
          <cell r="E679" t="str">
            <v>9 dias</v>
          </cell>
          <cell r="F679">
            <v>38915.375</v>
          </cell>
          <cell r="G679">
            <v>39055.333333333336</v>
          </cell>
          <cell r="H679" t="str">
            <v>NA</v>
          </cell>
          <cell r="I679">
            <v>38930.375</v>
          </cell>
          <cell r="J679">
            <v>39065.729166666664</v>
          </cell>
          <cell r="K679" t="str">
            <v>NA</v>
          </cell>
          <cell r="L679">
            <v>0.2</v>
          </cell>
          <cell r="M679">
            <v>4.63</v>
          </cell>
          <cell r="N679">
            <v>0</v>
          </cell>
          <cell r="O679">
            <v>0</v>
          </cell>
          <cell r="P679">
            <v>0</v>
          </cell>
          <cell r="T679">
            <v>39065</v>
          </cell>
        </row>
        <row r="680">
          <cell r="D680" t="str">
            <v>Desenho De Detalhamento</v>
          </cell>
          <cell r="E680" t="str">
            <v>6 dias</v>
          </cell>
          <cell r="F680">
            <v>38915.375</v>
          </cell>
          <cell r="G680">
            <v>39055.333333333336</v>
          </cell>
          <cell r="H680" t="str">
            <v>NA</v>
          </cell>
          <cell r="I680">
            <v>38923.375</v>
          </cell>
          <cell r="J680">
            <v>39062.729166666664</v>
          </cell>
          <cell r="K680" t="str">
            <v>NA</v>
          </cell>
          <cell r="L680">
            <v>0.13</v>
          </cell>
          <cell r="M680">
            <v>3</v>
          </cell>
          <cell r="N680">
            <v>0</v>
          </cell>
          <cell r="O680">
            <v>0</v>
          </cell>
          <cell r="P680">
            <v>0</v>
          </cell>
          <cell r="R680" t="str">
            <v>681II;682;684II</v>
          </cell>
          <cell r="T680">
            <v>39062</v>
          </cell>
        </row>
        <row r="681">
          <cell r="B681" t="str">
            <v>DE.520.DD.01</v>
          </cell>
          <cell r="D681" t="str">
            <v>Distribuição De Força e Aterramento</v>
          </cell>
          <cell r="E681" t="str">
            <v>4 dias</v>
          </cell>
          <cell r="F681">
            <v>38915.375</v>
          </cell>
          <cell r="G681">
            <v>39055.333333333336</v>
          </cell>
          <cell r="H681" t="str">
            <v>NA</v>
          </cell>
          <cell r="I681">
            <v>38919.375</v>
          </cell>
          <cell r="J681">
            <v>39058.729166666664</v>
          </cell>
          <cell r="K681" t="str">
            <v>NA</v>
          </cell>
          <cell r="L681">
            <v>0.04</v>
          </cell>
          <cell r="M681">
            <v>1</v>
          </cell>
          <cell r="N681">
            <v>0</v>
          </cell>
          <cell r="O681">
            <v>0</v>
          </cell>
          <cell r="P681">
            <v>0</v>
          </cell>
          <cell r="Q681">
            <v>676</v>
          </cell>
          <cell r="R681" t="str">
            <v>698II</v>
          </cell>
          <cell r="S681" t="str">
            <v>EQUIPE ELE</v>
          </cell>
          <cell r="T681">
            <v>39058</v>
          </cell>
        </row>
        <row r="682">
          <cell r="B682" t="str">
            <v>DE.520.DD.02</v>
          </cell>
          <cell r="D682" t="str">
            <v>Iluminação</v>
          </cell>
          <cell r="E682" t="str">
            <v>6 dias</v>
          </cell>
          <cell r="F682">
            <v>38915.375</v>
          </cell>
          <cell r="G682">
            <v>39055.333333333336</v>
          </cell>
          <cell r="H682" t="str">
            <v>NA</v>
          </cell>
          <cell r="I682">
            <v>38923.375</v>
          </cell>
          <cell r="J682">
            <v>39062.729166666664</v>
          </cell>
          <cell r="K682" t="str">
            <v>NA</v>
          </cell>
          <cell r="L682">
            <v>0.09</v>
          </cell>
          <cell r="M682">
            <v>2</v>
          </cell>
          <cell r="N682">
            <v>0</v>
          </cell>
          <cell r="O682">
            <v>0</v>
          </cell>
          <cell r="P682">
            <v>0</v>
          </cell>
          <cell r="Q682">
            <v>676</v>
          </cell>
          <cell r="S682" t="str">
            <v>EQUIPE ELE</v>
          </cell>
          <cell r="T682">
            <v>39062</v>
          </cell>
        </row>
        <row r="683">
          <cell r="B683" t="str">
            <v>DE.520.AJ.01</v>
          </cell>
          <cell r="D683" t="str">
            <v>Arranjos/ Layout’s/ Plano Diretor - Arranjo Dos Equipamentos</v>
          </cell>
          <cell r="E683" t="str">
            <v>5 dias</v>
          </cell>
          <cell r="F683">
            <v>38923.375</v>
          </cell>
          <cell r="G683">
            <v>39055.333333333336</v>
          </cell>
          <cell r="H683" t="str">
            <v>NA</v>
          </cell>
          <cell r="I683">
            <v>38930.375</v>
          </cell>
          <cell r="J683">
            <v>39059.729166666664</v>
          </cell>
          <cell r="K683" t="str">
            <v>NA</v>
          </cell>
          <cell r="L683">
            <v>0.04</v>
          </cell>
          <cell r="M683">
            <v>1</v>
          </cell>
          <cell r="N683">
            <v>0</v>
          </cell>
          <cell r="O683">
            <v>0</v>
          </cell>
          <cell r="P683">
            <v>0</v>
          </cell>
          <cell r="Q683" t="str">
            <v>678II</v>
          </cell>
          <cell r="S683" t="str">
            <v>EQUIPE ELE</v>
          </cell>
          <cell r="T683">
            <v>39059</v>
          </cell>
        </row>
        <row r="684">
          <cell r="B684" t="str">
            <v>DE.520.LC.01</v>
          </cell>
          <cell r="D684" t="str">
            <v>Lista De Linhas/ Cabos</v>
          </cell>
          <cell r="E684" t="str">
            <v>3 dias</v>
          </cell>
          <cell r="F684">
            <v>38923.375</v>
          </cell>
          <cell r="G684">
            <v>39063.333333333336</v>
          </cell>
          <cell r="H684" t="str">
            <v>NA</v>
          </cell>
          <cell r="I684">
            <v>38926.375</v>
          </cell>
          <cell r="J684">
            <v>39065.729166666664</v>
          </cell>
          <cell r="K684" t="str">
            <v>NA</v>
          </cell>
          <cell r="L684">
            <v>0.03</v>
          </cell>
          <cell r="M684">
            <v>0.63</v>
          </cell>
          <cell r="N684">
            <v>0</v>
          </cell>
          <cell r="O684">
            <v>0</v>
          </cell>
          <cell r="P684">
            <v>0</v>
          </cell>
          <cell r="Q684">
            <v>678</v>
          </cell>
          <cell r="S684" t="str">
            <v>EQUIPE ELE</v>
          </cell>
          <cell r="T684">
            <v>39065</v>
          </cell>
        </row>
        <row r="685">
          <cell r="D685" t="str">
            <v>Instrumentação</v>
          </cell>
          <cell r="E685" t="str">
            <v>8 dias</v>
          </cell>
          <cell r="F685">
            <v>38923.375</v>
          </cell>
          <cell r="G685">
            <v>39055.333333333336</v>
          </cell>
          <cell r="H685" t="str">
            <v>NA</v>
          </cell>
          <cell r="I685">
            <v>38938.375</v>
          </cell>
          <cell r="J685">
            <v>39064.729166666664</v>
          </cell>
          <cell r="K685" t="str">
            <v>NA</v>
          </cell>
          <cell r="L685">
            <v>0.09</v>
          </cell>
          <cell r="M685">
            <v>2</v>
          </cell>
          <cell r="N685">
            <v>0</v>
          </cell>
          <cell r="O685">
            <v>0</v>
          </cell>
          <cell r="P685">
            <v>0</v>
          </cell>
          <cell r="T685">
            <v>39064</v>
          </cell>
        </row>
        <row r="686">
          <cell r="B686" t="str">
            <v>DT.520.AJ.01</v>
          </cell>
          <cell r="D686" t="str">
            <v>Arranjos/ Layout’s/ Plano Diretor - Locação De Instrumentos</v>
          </cell>
          <cell r="E686" t="str">
            <v>8 dias</v>
          </cell>
          <cell r="F686">
            <v>38923.375</v>
          </cell>
          <cell r="G686">
            <v>39055.333333333336</v>
          </cell>
          <cell r="H686" t="str">
            <v>NA</v>
          </cell>
          <cell r="I686">
            <v>38933.375</v>
          </cell>
          <cell r="J686">
            <v>39064.729166666664</v>
          </cell>
          <cell r="K686" t="str">
            <v>NA</v>
          </cell>
          <cell r="L686">
            <v>0.09</v>
          </cell>
          <cell r="M686">
            <v>2</v>
          </cell>
          <cell r="N686">
            <v>0</v>
          </cell>
          <cell r="O686">
            <v>0</v>
          </cell>
          <cell r="P686">
            <v>0</v>
          </cell>
          <cell r="Q686" t="str">
            <v>678II</v>
          </cell>
          <cell r="R686" t="str">
            <v>702II;725II;726II;733II</v>
          </cell>
          <cell r="S686" t="str">
            <v>EQUIPE TSA</v>
          </cell>
          <cell r="T686">
            <v>39064</v>
          </cell>
        </row>
        <row r="687">
          <cell r="B687" t="str">
            <v>1.4.4</v>
          </cell>
          <cell r="C687" t="str">
            <v>530A</v>
          </cell>
          <cell r="D687" t="str">
            <v>Drenagem e Esgoto</v>
          </cell>
          <cell r="E687" t="str">
            <v>37 dias</v>
          </cell>
          <cell r="F687">
            <v>38845.375</v>
          </cell>
          <cell r="G687">
            <v>38912.333333333336</v>
          </cell>
          <cell r="H687">
            <v>38912.333333333336</v>
          </cell>
          <cell r="I687">
            <v>38945.375</v>
          </cell>
          <cell r="J687">
            <v>38966.729166666664</v>
          </cell>
          <cell r="K687" t="str">
            <v>NA</v>
          </cell>
          <cell r="L687">
            <v>1.7</v>
          </cell>
          <cell r="M687">
            <v>39</v>
          </cell>
          <cell r="N687">
            <v>6.1</v>
          </cell>
          <cell r="O687">
            <v>15.64</v>
          </cell>
          <cell r="P687">
            <v>15.64</v>
          </cell>
          <cell r="T687">
            <v>38966</v>
          </cell>
        </row>
        <row r="688">
          <cell r="D688" t="str">
            <v>Projeto Detalhado</v>
          </cell>
          <cell r="E688" t="str">
            <v>37 dias</v>
          </cell>
          <cell r="F688">
            <v>38870.333333333336</v>
          </cell>
          <cell r="G688">
            <v>38912.333333333336</v>
          </cell>
          <cell r="H688">
            <v>38912.333333333336</v>
          </cell>
          <cell r="I688">
            <v>38945.729166666664</v>
          </cell>
          <cell r="J688">
            <v>38966.729166666664</v>
          </cell>
          <cell r="K688" t="str">
            <v>NA</v>
          </cell>
          <cell r="L688">
            <v>1.7</v>
          </cell>
          <cell r="M688">
            <v>39</v>
          </cell>
          <cell r="N688">
            <v>6.1</v>
          </cell>
          <cell r="O688">
            <v>15.64</v>
          </cell>
          <cell r="P688">
            <v>15.64</v>
          </cell>
          <cell r="T688">
            <v>38966</v>
          </cell>
        </row>
        <row r="689">
          <cell r="D689" t="str">
            <v>Civil</v>
          </cell>
          <cell r="E689" t="str">
            <v>37 dias</v>
          </cell>
          <cell r="F689">
            <v>38870.333333333336</v>
          </cell>
          <cell r="G689">
            <v>38912.333333333336</v>
          </cell>
          <cell r="H689">
            <v>38912.333333333336</v>
          </cell>
          <cell r="I689">
            <v>38945.729166666664</v>
          </cell>
          <cell r="J689">
            <v>38966.729166666664</v>
          </cell>
          <cell r="K689" t="str">
            <v>NA</v>
          </cell>
          <cell r="L689">
            <v>1.7</v>
          </cell>
          <cell r="M689">
            <v>39</v>
          </cell>
          <cell r="N689">
            <v>6.1</v>
          </cell>
          <cell r="O689">
            <v>0</v>
          </cell>
          <cell r="P689">
            <v>15.64</v>
          </cell>
          <cell r="T689">
            <v>38966</v>
          </cell>
        </row>
        <row r="690">
          <cell r="D690" t="str">
            <v>Desenho De Detalhamento</v>
          </cell>
          <cell r="E690" t="str">
            <v>37 dias</v>
          </cell>
          <cell r="F690">
            <v>38870.333333333336</v>
          </cell>
          <cell r="G690">
            <v>38912.333333333336</v>
          </cell>
          <cell r="H690">
            <v>38912.333333333336</v>
          </cell>
          <cell r="I690">
            <v>38945.729166666664</v>
          </cell>
          <cell r="J690">
            <v>38966.729166666664</v>
          </cell>
          <cell r="K690" t="str">
            <v>NA</v>
          </cell>
          <cell r="L690">
            <v>1.7</v>
          </cell>
          <cell r="M690">
            <v>39</v>
          </cell>
          <cell r="N690">
            <v>6.1</v>
          </cell>
          <cell r="O690">
            <v>0</v>
          </cell>
          <cell r="P690">
            <v>15.64</v>
          </cell>
          <cell r="T690">
            <v>38966</v>
          </cell>
        </row>
        <row r="691">
          <cell r="B691" t="str">
            <v>DC.530.DD.01</v>
          </cell>
          <cell r="D691" t="str">
            <v>Canaletas, Caixa De Passagem, Decida De Água e Poço De Inspeção</v>
          </cell>
          <cell r="E691" t="str">
            <v>7 dias</v>
          </cell>
          <cell r="F691">
            <v>38870.333333333336</v>
          </cell>
          <cell r="G691">
            <v>38958.333333333336</v>
          </cell>
          <cell r="H691" t="str">
            <v>NA</v>
          </cell>
          <cell r="I691">
            <v>38881.729166666664</v>
          </cell>
          <cell r="J691">
            <v>38966.729166666664</v>
          </cell>
          <cell r="K691" t="str">
            <v>NA</v>
          </cell>
          <cell r="L691">
            <v>0.17</v>
          </cell>
          <cell r="M691">
            <v>4</v>
          </cell>
          <cell r="N691">
            <v>0</v>
          </cell>
          <cell r="O691">
            <v>0</v>
          </cell>
          <cell r="P691">
            <v>0</v>
          </cell>
          <cell r="Q691" t="str">
            <v>690;691</v>
          </cell>
          <cell r="R691">
            <v>610</v>
          </cell>
          <cell r="S691" t="str">
            <v>EQUIPE CIV</v>
          </cell>
          <cell r="T691">
            <v>38966</v>
          </cell>
        </row>
        <row r="692">
          <cell r="B692" t="str">
            <v>DC.530.DD.02</v>
          </cell>
          <cell r="D692" t="str">
            <v>Drenagem</v>
          </cell>
          <cell r="E692" t="str">
            <v>25 dias</v>
          </cell>
          <cell r="F692">
            <v>38881.333333333336</v>
          </cell>
          <cell r="G692">
            <v>38912.333333333336</v>
          </cell>
          <cell r="H692">
            <v>38912.333333333336</v>
          </cell>
          <cell r="I692">
            <v>38945.729166666664</v>
          </cell>
          <cell r="J692">
            <v>38950.729166666664</v>
          </cell>
          <cell r="K692" t="str">
            <v>NA</v>
          </cell>
          <cell r="L692">
            <v>1.22</v>
          </cell>
          <cell r="M692">
            <v>28</v>
          </cell>
          <cell r="N692">
            <v>6.1</v>
          </cell>
          <cell r="O692">
            <v>0</v>
          </cell>
          <cell r="P692">
            <v>21.79</v>
          </cell>
          <cell r="Q692">
            <v>608</v>
          </cell>
          <cell r="R692" t="str">
            <v>689;77;691II+5 dias</v>
          </cell>
          <cell r="S692" t="str">
            <v>EQUIPE CIV[75%]</v>
          </cell>
          <cell r="T692">
            <v>38950</v>
          </cell>
        </row>
        <row r="693">
          <cell r="B693" t="str">
            <v>DC.530.DD.03</v>
          </cell>
          <cell r="D693" t="str">
            <v>Esgoto</v>
          </cell>
          <cell r="E693" t="str">
            <v>25 dias</v>
          </cell>
          <cell r="F693">
            <v>38881.333333333336</v>
          </cell>
          <cell r="G693">
            <v>38919.333333333336</v>
          </cell>
          <cell r="H693" t="str">
            <v>NA</v>
          </cell>
          <cell r="I693">
            <v>38945.729166666664</v>
          </cell>
          <cell r="J693">
            <v>38957.729166666664</v>
          </cell>
          <cell r="K693" t="str">
            <v>NA</v>
          </cell>
          <cell r="L693">
            <v>0.31</v>
          </cell>
          <cell r="M693">
            <v>7</v>
          </cell>
          <cell r="N693">
            <v>0</v>
          </cell>
          <cell r="O693">
            <v>0</v>
          </cell>
          <cell r="P693">
            <v>0</v>
          </cell>
          <cell r="Q693" t="str">
            <v>690II+5 dias</v>
          </cell>
          <cell r="R693">
            <v>689</v>
          </cell>
          <cell r="S693" t="str">
            <v>EQUIPE CIV[40%]</v>
          </cell>
          <cell r="T693">
            <v>38957</v>
          </cell>
        </row>
        <row r="694">
          <cell r="B694" t="str">
            <v>1.4.5</v>
          </cell>
          <cell r="C694" t="str">
            <v>540A</v>
          </cell>
          <cell r="D694" t="str">
            <v>Ar Comprimido</v>
          </cell>
          <cell r="E694" t="str">
            <v>13 dias</v>
          </cell>
          <cell r="F694">
            <v>38853.375</v>
          </cell>
          <cell r="G694">
            <v>39050.333333333336</v>
          </cell>
          <cell r="H694" t="str">
            <v>NA</v>
          </cell>
          <cell r="I694">
            <v>38923.375</v>
          </cell>
          <cell r="J694">
            <v>39066.729166666664</v>
          </cell>
          <cell r="K694" t="str">
            <v>NA</v>
          </cell>
          <cell r="L694">
            <v>0.21</v>
          </cell>
          <cell r="M694">
            <v>4.75</v>
          </cell>
          <cell r="N694">
            <v>0</v>
          </cell>
          <cell r="O694">
            <v>0</v>
          </cell>
          <cell r="P694">
            <v>0</v>
          </cell>
          <cell r="T694">
            <v>39066</v>
          </cell>
        </row>
        <row r="695">
          <cell r="D695" t="str">
            <v>Projeto Detalhado</v>
          </cell>
          <cell r="E695" t="str">
            <v>13 dias</v>
          </cell>
          <cell r="F695">
            <v>38896.375</v>
          </cell>
          <cell r="G695">
            <v>39050.333333333336</v>
          </cell>
          <cell r="H695" t="str">
            <v>NA</v>
          </cell>
          <cell r="I695">
            <v>38923.375</v>
          </cell>
          <cell r="J695">
            <v>39066.729166666664</v>
          </cell>
          <cell r="K695" t="str">
            <v>NA</v>
          </cell>
          <cell r="L695">
            <v>0.21</v>
          </cell>
          <cell r="M695">
            <v>4.75</v>
          </cell>
          <cell r="N695">
            <v>0</v>
          </cell>
          <cell r="O695">
            <v>0</v>
          </cell>
          <cell r="P695">
            <v>0</v>
          </cell>
          <cell r="T695">
            <v>39066</v>
          </cell>
        </row>
        <row r="696">
          <cell r="D696" t="str">
            <v>Tubulação</v>
          </cell>
          <cell r="E696" t="str">
            <v>3 dias</v>
          </cell>
          <cell r="F696">
            <v>38896.375</v>
          </cell>
          <cell r="G696">
            <v>39050.333333333336</v>
          </cell>
          <cell r="H696" t="str">
            <v>NA</v>
          </cell>
          <cell r="I696">
            <v>38897.375</v>
          </cell>
          <cell r="J696">
            <v>39052.729166666664</v>
          </cell>
          <cell r="K696" t="str">
            <v>NA</v>
          </cell>
          <cell r="L696">
            <v>0.01</v>
          </cell>
          <cell r="M696">
            <v>0.25</v>
          </cell>
          <cell r="N696">
            <v>0</v>
          </cell>
          <cell r="O696">
            <v>0</v>
          </cell>
          <cell r="P696">
            <v>0</v>
          </cell>
          <cell r="T696">
            <v>39052</v>
          </cell>
        </row>
        <row r="697">
          <cell r="B697" t="str">
            <v>DH.540.RT.01</v>
          </cell>
          <cell r="D697" t="str">
            <v>Relatório Técnico - Análise Téc. Compressor</v>
          </cell>
          <cell r="E697" t="str">
            <v>3 dias</v>
          </cell>
          <cell r="F697">
            <v>38896.375</v>
          </cell>
          <cell r="G697">
            <v>39050.333333333336</v>
          </cell>
          <cell r="H697" t="str">
            <v>NA</v>
          </cell>
          <cell r="I697">
            <v>38897.375</v>
          </cell>
          <cell r="J697">
            <v>39052.729166666664</v>
          </cell>
          <cell r="K697" t="str">
            <v>NA</v>
          </cell>
          <cell r="L697">
            <v>0.01</v>
          </cell>
          <cell r="M697">
            <v>0.25</v>
          </cell>
          <cell r="N697">
            <v>0</v>
          </cell>
          <cell r="O697">
            <v>0</v>
          </cell>
          <cell r="P697">
            <v>0</v>
          </cell>
          <cell r="Q697" t="str">
            <v>674II</v>
          </cell>
          <cell r="S697" t="str">
            <v>EQUIPE TUB</v>
          </cell>
          <cell r="T697">
            <v>39052</v>
          </cell>
        </row>
        <row r="698">
          <cell r="D698" t="str">
            <v>Elétrica</v>
          </cell>
          <cell r="E698" t="str">
            <v>10 dias</v>
          </cell>
          <cell r="F698">
            <v>38896.375</v>
          </cell>
          <cell r="G698">
            <v>39055.333333333336</v>
          </cell>
          <cell r="H698" t="str">
            <v>NA</v>
          </cell>
          <cell r="I698">
            <v>38912.375</v>
          </cell>
          <cell r="J698">
            <v>39066.729166666664</v>
          </cell>
          <cell r="K698" t="str">
            <v>NA</v>
          </cell>
          <cell r="L698">
            <v>0.11</v>
          </cell>
          <cell r="M698">
            <v>2.5</v>
          </cell>
          <cell r="N698">
            <v>0</v>
          </cell>
          <cell r="O698">
            <v>0</v>
          </cell>
          <cell r="P698">
            <v>0</v>
          </cell>
          <cell r="T698">
            <v>39066</v>
          </cell>
        </row>
        <row r="699">
          <cell r="D699" t="str">
            <v>Desenho De Detalhamento</v>
          </cell>
          <cell r="E699" t="str">
            <v>8 dias</v>
          </cell>
          <cell r="F699">
            <v>38896.375</v>
          </cell>
          <cell r="G699">
            <v>39055.333333333336</v>
          </cell>
          <cell r="H699" t="str">
            <v>NA</v>
          </cell>
          <cell r="I699">
            <v>38908.375</v>
          </cell>
          <cell r="J699">
            <v>39064.729166666664</v>
          </cell>
          <cell r="K699" t="str">
            <v>NA</v>
          </cell>
          <cell r="L699">
            <v>0.09</v>
          </cell>
          <cell r="M699">
            <v>2</v>
          </cell>
          <cell r="N699">
            <v>0</v>
          </cell>
          <cell r="O699">
            <v>0</v>
          </cell>
          <cell r="P699">
            <v>0</v>
          </cell>
          <cell r="R699" t="str">
            <v>700;707II</v>
          </cell>
          <cell r="T699">
            <v>39064</v>
          </cell>
        </row>
        <row r="700">
          <cell r="B700" t="str">
            <v>DE.540.DD.01</v>
          </cell>
          <cell r="D700" t="str">
            <v>Distribuição De Força e Aterramento</v>
          </cell>
          <cell r="E700" t="str">
            <v>4 dias</v>
          </cell>
          <cell r="F700">
            <v>38896.375</v>
          </cell>
          <cell r="G700">
            <v>39055.333333333336</v>
          </cell>
          <cell r="H700" t="str">
            <v>NA</v>
          </cell>
          <cell r="I700">
            <v>38902.375</v>
          </cell>
          <cell r="J700">
            <v>39058.729166666664</v>
          </cell>
          <cell r="K700" t="str">
            <v>NA</v>
          </cell>
          <cell r="L700">
            <v>0.04</v>
          </cell>
          <cell r="M700">
            <v>1</v>
          </cell>
          <cell r="N700">
            <v>0</v>
          </cell>
          <cell r="O700">
            <v>0</v>
          </cell>
          <cell r="P700">
            <v>0</v>
          </cell>
          <cell r="Q700" t="str">
            <v>679II</v>
          </cell>
          <cell r="R700">
            <v>699</v>
          </cell>
          <cell r="S700" t="str">
            <v>EQUIPE ELE</v>
          </cell>
          <cell r="T700">
            <v>39058</v>
          </cell>
        </row>
        <row r="701">
          <cell r="B701" t="str">
            <v>DE.540.DD.02</v>
          </cell>
          <cell r="D701" t="str">
            <v>Iluminação</v>
          </cell>
          <cell r="E701" t="str">
            <v>4 dias</v>
          </cell>
          <cell r="F701">
            <v>38902.375</v>
          </cell>
          <cell r="G701">
            <v>39059.333333333336</v>
          </cell>
          <cell r="H701" t="str">
            <v>NA</v>
          </cell>
          <cell r="I701">
            <v>38908.375</v>
          </cell>
          <cell r="J701">
            <v>39064.729166666664</v>
          </cell>
          <cell r="K701" t="str">
            <v>NA</v>
          </cell>
          <cell r="L701">
            <v>0.04</v>
          </cell>
          <cell r="M701">
            <v>1</v>
          </cell>
          <cell r="N701">
            <v>0</v>
          </cell>
          <cell r="O701">
            <v>0</v>
          </cell>
          <cell r="P701">
            <v>0</v>
          </cell>
          <cell r="Q701">
            <v>698</v>
          </cell>
          <cell r="S701" t="str">
            <v>EQUIPE ELE</v>
          </cell>
          <cell r="T701">
            <v>39064</v>
          </cell>
        </row>
        <row r="702">
          <cell r="B702" t="str">
            <v>DE.540.LC.01</v>
          </cell>
          <cell r="D702" t="str">
            <v>Lista De Linhas/ Cabos</v>
          </cell>
          <cell r="E702" t="str">
            <v>2 dias</v>
          </cell>
          <cell r="F702">
            <v>38908.375</v>
          </cell>
          <cell r="G702">
            <v>39065.333333333336</v>
          </cell>
          <cell r="H702" t="str">
            <v>NA</v>
          </cell>
          <cell r="I702">
            <v>38910.375</v>
          </cell>
          <cell r="J702">
            <v>39066.729166666664</v>
          </cell>
          <cell r="K702" t="str">
            <v>NA</v>
          </cell>
          <cell r="L702">
            <v>0.02</v>
          </cell>
          <cell r="M702">
            <v>0.5</v>
          </cell>
          <cell r="N702">
            <v>0</v>
          </cell>
          <cell r="O702">
            <v>0</v>
          </cell>
          <cell r="P702">
            <v>0</v>
          </cell>
          <cell r="Q702">
            <v>697</v>
          </cell>
          <cell r="S702" t="str">
            <v>EQUIPE ELE</v>
          </cell>
          <cell r="T702">
            <v>39066</v>
          </cell>
        </row>
        <row r="703">
          <cell r="D703" t="str">
            <v>Instrumentação</v>
          </cell>
          <cell r="E703" t="str">
            <v>8 dias</v>
          </cell>
          <cell r="F703">
            <v>38908.375</v>
          </cell>
          <cell r="G703">
            <v>39055.333333333336</v>
          </cell>
          <cell r="H703" t="str">
            <v>NA</v>
          </cell>
          <cell r="I703">
            <v>38923.375</v>
          </cell>
          <cell r="J703">
            <v>39064.729166666664</v>
          </cell>
          <cell r="K703" t="str">
            <v>NA</v>
          </cell>
          <cell r="L703">
            <v>0.09</v>
          </cell>
          <cell r="M703">
            <v>2</v>
          </cell>
          <cell r="N703">
            <v>0</v>
          </cell>
          <cell r="O703">
            <v>0</v>
          </cell>
          <cell r="P703">
            <v>0</v>
          </cell>
          <cell r="T703">
            <v>39064</v>
          </cell>
        </row>
        <row r="704">
          <cell r="B704" t="str">
            <v>DT.540.AJ.01</v>
          </cell>
          <cell r="D704" t="str">
            <v>Arranjos/ Layout’s/ Plano Diretor - Locação De Instrumentos</v>
          </cell>
          <cell r="E704" t="str">
            <v>8 dias</v>
          </cell>
          <cell r="F704">
            <v>38908.375</v>
          </cell>
          <cell r="G704">
            <v>39055.333333333336</v>
          </cell>
          <cell r="H704" t="str">
            <v>NA</v>
          </cell>
          <cell r="I704">
            <v>38918.375</v>
          </cell>
          <cell r="J704">
            <v>39064.729166666664</v>
          </cell>
          <cell r="K704" t="str">
            <v>NA</v>
          </cell>
          <cell r="L704">
            <v>0.09</v>
          </cell>
          <cell r="M704">
            <v>2</v>
          </cell>
          <cell r="N704">
            <v>0</v>
          </cell>
          <cell r="O704">
            <v>0</v>
          </cell>
          <cell r="P704">
            <v>0</v>
          </cell>
          <cell r="Q704" t="str">
            <v>684II</v>
          </cell>
          <cell r="S704" t="str">
            <v>EQUIPE TSA</v>
          </cell>
          <cell r="T704">
            <v>39064</v>
          </cell>
        </row>
        <row r="705">
          <cell r="B705" t="str">
            <v>1.4.6</v>
          </cell>
          <cell r="C705" t="str">
            <v>550A</v>
          </cell>
          <cell r="D705" t="str">
            <v>Telecomunicações e Informática</v>
          </cell>
          <cell r="E705" t="str">
            <v>9 dias</v>
          </cell>
          <cell r="F705">
            <v>38908.375</v>
          </cell>
          <cell r="G705">
            <v>39055.333333333336</v>
          </cell>
          <cell r="H705" t="str">
            <v>NA</v>
          </cell>
          <cell r="I705">
            <v>38929.375</v>
          </cell>
          <cell r="J705">
            <v>39065.729166666664</v>
          </cell>
          <cell r="K705" t="str">
            <v>NA</v>
          </cell>
          <cell r="L705">
            <v>0.21</v>
          </cell>
          <cell r="M705">
            <v>4.75</v>
          </cell>
          <cell r="N705">
            <v>0</v>
          </cell>
          <cell r="O705">
            <v>0</v>
          </cell>
          <cell r="P705">
            <v>0</v>
          </cell>
          <cell r="T705">
            <v>39065</v>
          </cell>
        </row>
        <row r="706">
          <cell r="D706" t="str">
            <v>Projeto Detalhado</v>
          </cell>
          <cell r="E706" t="str">
            <v>9 dias</v>
          </cell>
          <cell r="F706">
            <v>38908.375</v>
          </cell>
          <cell r="G706">
            <v>39055.333333333336</v>
          </cell>
          <cell r="H706" t="str">
            <v>NA</v>
          </cell>
          <cell r="I706">
            <v>38929.375</v>
          </cell>
          <cell r="J706">
            <v>39065.729166666664</v>
          </cell>
          <cell r="K706" t="str">
            <v>NA</v>
          </cell>
          <cell r="L706">
            <v>0.21</v>
          </cell>
          <cell r="M706">
            <v>4.75</v>
          </cell>
          <cell r="N706">
            <v>0</v>
          </cell>
          <cell r="O706">
            <v>0</v>
          </cell>
          <cell r="P706">
            <v>0</v>
          </cell>
          <cell r="T706">
            <v>39065</v>
          </cell>
        </row>
        <row r="707">
          <cell r="D707" t="str">
            <v>Elétrica</v>
          </cell>
          <cell r="E707" t="str">
            <v>9 dias</v>
          </cell>
          <cell r="F707">
            <v>38908.375</v>
          </cell>
          <cell r="G707">
            <v>39055.333333333336</v>
          </cell>
          <cell r="H707" t="str">
            <v>NA</v>
          </cell>
          <cell r="I707">
            <v>38929.375</v>
          </cell>
          <cell r="J707">
            <v>39065.729166666664</v>
          </cell>
          <cell r="K707" t="str">
            <v>NA</v>
          </cell>
          <cell r="L707">
            <v>0.21</v>
          </cell>
          <cell r="M707">
            <v>4.75</v>
          </cell>
          <cell r="N707">
            <v>0</v>
          </cell>
          <cell r="O707">
            <v>0</v>
          </cell>
          <cell r="P707">
            <v>0</v>
          </cell>
          <cell r="T707">
            <v>39065</v>
          </cell>
        </row>
        <row r="708">
          <cell r="D708" t="str">
            <v>Desenho De Detalhamento</v>
          </cell>
          <cell r="E708" t="str">
            <v>6 dias</v>
          </cell>
          <cell r="F708">
            <v>38908.375</v>
          </cell>
          <cell r="G708">
            <v>39055.333333333336</v>
          </cell>
          <cell r="H708" t="str">
            <v>NA</v>
          </cell>
          <cell r="I708">
            <v>38924.375</v>
          </cell>
          <cell r="J708">
            <v>39062.729166666664</v>
          </cell>
          <cell r="K708" t="str">
            <v>NA</v>
          </cell>
          <cell r="L708">
            <v>0.17</v>
          </cell>
          <cell r="M708">
            <v>4</v>
          </cell>
          <cell r="N708">
            <v>0</v>
          </cell>
          <cell r="O708">
            <v>0</v>
          </cell>
          <cell r="P708">
            <v>0</v>
          </cell>
          <cell r="R708" t="str">
            <v>709;710</v>
          </cell>
          <cell r="T708">
            <v>39062</v>
          </cell>
        </row>
        <row r="709">
          <cell r="B709" t="str">
            <v>DE.550.DD.01</v>
          </cell>
          <cell r="D709" t="str">
            <v>Rota De Telecomunicações</v>
          </cell>
          <cell r="E709" t="str">
            <v>6 dias</v>
          </cell>
          <cell r="F709">
            <v>38908.375</v>
          </cell>
          <cell r="G709">
            <v>39055.333333333336</v>
          </cell>
          <cell r="H709" t="str">
            <v>NA</v>
          </cell>
          <cell r="I709">
            <v>38916.375</v>
          </cell>
          <cell r="J709">
            <v>39062.729166666664</v>
          </cell>
          <cell r="K709" t="str">
            <v>NA</v>
          </cell>
          <cell r="L709">
            <v>0.09</v>
          </cell>
          <cell r="M709">
            <v>2</v>
          </cell>
          <cell r="N709">
            <v>0</v>
          </cell>
          <cell r="O709">
            <v>0</v>
          </cell>
          <cell r="P709">
            <v>0</v>
          </cell>
          <cell r="Q709" t="str">
            <v>697II</v>
          </cell>
          <cell r="R709" t="str">
            <v>708II</v>
          </cell>
          <cell r="S709" t="str">
            <v>EQUIPE ELE</v>
          </cell>
          <cell r="T709">
            <v>39062</v>
          </cell>
        </row>
        <row r="710">
          <cell r="B710" t="str">
            <v>DE.550.DD.02</v>
          </cell>
          <cell r="D710" t="str">
            <v>Rede De Telecomunicações</v>
          </cell>
          <cell r="E710" t="str">
            <v>6 dias</v>
          </cell>
          <cell r="F710">
            <v>38916.375</v>
          </cell>
          <cell r="G710">
            <v>39055.333333333336</v>
          </cell>
          <cell r="H710" t="str">
            <v>NA</v>
          </cell>
          <cell r="I710">
            <v>38924.375</v>
          </cell>
          <cell r="J710">
            <v>39062.729166666664</v>
          </cell>
          <cell r="K710" t="str">
            <v>NA</v>
          </cell>
          <cell r="L710">
            <v>0.09</v>
          </cell>
          <cell r="M710">
            <v>2</v>
          </cell>
          <cell r="N710">
            <v>0</v>
          </cell>
          <cell r="O710">
            <v>0</v>
          </cell>
          <cell r="P710">
            <v>0</v>
          </cell>
          <cell r="Q710" t="str">
            <v>707II</v>
          </cell>
          <cell r="S710" t="str">
            <v>EQUIPE ELE</v>
          </cell>
          <cell r="T710">
            <v>39062</v>
          </cell>
        </row>
        <row r="711">
          <cell r="B711" t="str">
            <v>DE.550.LC.01</v>
          </cell>
          <cell r="D711" t="str">
            <v>Lista De Linhas/ Cabos</v>
          </cell>
          <cell r="E711" t="str">
            <v>3 dias</v>
          </cell>
          <cell r="F711">
            <v>38924.375</v>
          </cell>
          <cell r="G711">
            <v>39063.333333333336</v>
          </cell>
          <cell r="H711" t="str">
            <v>NA</v>
          </cell>
          <cell r="I711">
            <v>38929.375</v>
          </cell>
          <cell r="J711">
            <v>39065.729166666664</v>
          </cell>
          <cell r="K711" t="str">
            <v>NA</v>
          </cell>
          <cell r="L711">
            <v>0.03</v>
          </cell>
          <cell r="M711">
            <v>0.63</v>
          </cell>
          <cell r="N711">
            <v>0</v>
          </cell>
          <cell r="O711">
            <v>0</v>
          </cell>
          <cell r="P711">
            <v>0</v>
          </cell>
          <cell r="Q711">
            <v>706</v>
          </cell>
          <cell r="S711" t="str">
            <v>EQUIPE ELE</v>
          </cell>
          <cell r="T711">
            <v>39065</v>
          </cell>
        </row>
        <row r="712">
          <cell r="B712" t="str">
            <v>DE.550.LM.01</v>
          </cell>
          <cell r="D712" t="str">
            <v>Lista De Materiais</v>
          </cell>
          <cell r="E712" t="str">
            <v>1 dia</v>
          </cell>
          <cell r="F712">
            <v>38924.375</v>
          </cell>
          <cell r="G712">
            <v>39063.333333333336</v>
          </cell>
          <cell r="H712" t="str">
            <v>NA</v>
          </cell>
          <cell r="I712">
            <v>38925.375</v>
          </cell>
          <cell r="J712">
            <v>39063.729166666664</v>
          </cell>
          <cell r="K712" t="str">
            <v>NA</v>
          </cell>
          <cell r="L712">
            <v>0.01</v>
          </cell>
          <cell r="M712">
            <v>0.13</v>
          </cell>
          <cell r="N712">
            <v>0</v>
          </cell>
          <cell r="O712">
            <v>0</v>
          </cell>
          <cell r="P712">
            <v>0</v>
          </cell>
          <cell r="Q712">
            <v>706</v>
          </cell>
          <cell r="S712" t="str">
            <v>EQUIPE ELE</v>
          </cell>
          <cell r="T712">
            <v>39063</v>
          </cell>
        </row>
        <row r="713">
          <cell r="B713" t="str">
            <v>1.4.7</v>
          </cell>
          <cell r="C713" t="str">
            <v>560A</v>
          </cell>
          <cell r="D713" t="str">
            <v>Vias e Acessos</v>
          </cell>
          <cell r="E713" t="str">
            <v>43 dias</v>
          </cell>
          <cell r="F713">
            <v>38845.375</v>
          </cell>
          <cell r="G713">
            <v>38884.333333333336</v>
          </cell>
          <cell r="H713">
            <v>38884.333333333336</v>
          </cell>
          <cell r="I713">
            <v>38860.375</v>
          </cell>
          <cell r="J713">
            <v>38947.729166666664</v>
          </cell>
          <cell r="K713" t="str">
            <v>NA</v>
          </cell>
          <cell r="L713">
            <v>1.49</v>
          </cell>
          <cell r="M713">
            <v>34</v>
          </cell>
          <cell r="N713">
            <v>22.65</v>
          </cell>
          <cell r="O713">
            <v>66.62</v>
          </cell>
          <cell r="P713">
            <v>66.62</v>
          </cell>
          <cell r="T713">
            <v>38947</v>
          </cell>
        </row>
        <row r="714">
          <cell r="D714" t="str">
            <v>Projeto Básico</v>
          </cell>
          <cell r="E714" t="str">
            <v>38 dias</v>
          </cell>
          <cell r="F714">
            <v>38845.333333333336</v>
          </cell>
          <cell r="G714">
            <v>38884.333333333336</v>
          </cell>
          <cell r="H714">
            <v>38884.333333333336</v>
          </cell>
          <cell r="I714">
            <v>38860.729166666664</v>
          </cell>
          <cell r="J714">
            <v>38938.729166666664</v>
          </cell>
          <cell r="K714" t="str">
            <v>NA</v>
          </cell>
          <cell r="L714">
            <v>0.37</v>
          </cell>
          <cell r="M714">
            <v>8.5</v>
          </cell>
          <cell r="N714">
            <v>8.15</v>
          </cell>
          <cell r="O714">
            <v>95.88</v>
          </cell>
          <cell r="P714">
            <v>95.88</v>
          </cell>
          <cell r="T714">
            <v>38938</v>
          </cell>
        </row>
        <row r="715">
          <cell r="D715" t="str">
            <v>Civil</v>
          </cell>
          <cell r="E715" t="str">
            <v>38 dias</v>
          </cell>
          <cell r="F715">
            <v>38845.333333333336</v>
          </cell>
          <cell r="G715">
            <v>38884.333333333336</v>
          </cell>
          <cell r="H715">
            <v>38884.333333333336</v>
          </cell>
          <cell r="I715">
            <v>38860.729166666664</v>
          </cell>
          <cell r="J715">
            <v>38938.729166666664</v>
          </cell>
          <cell r="K715" t="str">
            <v>NA</v>
          </cell>
          <cell r="L715">
            <v>0.37</v>
          </cell>
          <cell r="M715">
            <v>8.5</v>
          </cell>
          <cell r="N715">
            <v>8.15</v>
          </cell>
          <cell r="O715">
            <v>0</v>
          </cell>
          <cell r="P715">
            <v>95.88</v>
          </cell>
          <cell r="T715">
            <v>38938</v>
          </cell>
        </row>
        <row r="716">
          <cell r="B716" t="str">
            <v>BC.560.DB.01</v>
          </cell>
          <cell r="D716" t="str">
            <v>Desenho Básico - Estudo Traçado Acesso Usina</v>
          </cell>
          <cell r="E716" t="str">
            <v>21 dias</v>
          </cell>
          <cell r="F716">
            <v>38845.333333333336</v>
          </cell>
          <cell r="G716">
            <v>38903.333333333336</v>
          </cell>
          <cell r="H716">
            <v>38903.333333333336</v>
          </cell>
          <cell r="I716">
            <v>38853.729166666664</v>
          </cell>
          <cell r="J716">
            <v>38931.729166666664</v>
          </cell>
          <cell r="K716">
            <v>38931.729166666664</v>
          </cell>
          <cell r="L716">
            <v>0.22</v>
          </cell>
          <cell r="M716">
            <v>5</v>
          </cell>
          <cell r="N716">
            <v>5</v>
          </cell>
          <cell r="O716">
            <v>0</v>
          </cell>
          <cell r="P716">
            <v>100</v>
          </cell>
          <cell r="Q716" t="str">
            <v>16II</v>
          </cell>
          <cell r="R716" t="str">
            <v>716;719II</v>
          </cell>
          <cell r="S716" t="str">
            <v>EQUIPE CIV</v>
          </cell>
          <cell r="T716">
            <v>38931</v>
          </cell>
        </row>
        <row r="717">
          <cell r="B717" t="str">
            <v>BC.560.MD.01</v>
          </cell>
          <cell r="D717" t="str">
            <v>Memorial Descritivo - Estudo Traçado</v>
          </cell>
          <cell r="E717" t="str">
            <v>4 dias</v>
          </cell>
          <cell r="F717">
            <v>38845.333333333336</v>
          </cell>
          <cell r="G717">
            <v>38884.333333333336</v>
          </cell>
          <cell r="H717">
            <v>38884.333333333336</v>
          </cell>
          <cell r="I717">
            <v>38853.729166666664</v>
          </cell>
          <cell r="J717">
            <v>38890.729166666664</v>
          </cell>
          <cell r="K717" t="str">
            <v>NA</v>
          </cell>
          <cell r="L717">
            <v>0.15</v>
          </cell>
          <cell r="M717">
            <v>3.5</v>
          </cell>
          <cell r="N717">
            <v>3.15</v>
          </cell>
          <cell r="O717">
            <v>0</v>
          </cell>
          <cell r="P717">
            <v>90</v>
          </cell>
          <cell r="Q717" t="str">
            <v>16II</v>
          </cell>
          <cell r="R717">
            <v>716</v>
          </cell>
          <cell r="S717" t="str">
            <v>EQUIPE CIV</v>
          </cell>
          <cell r="T717">
            <v>38890</v>
          </cell>
        </row>
        <row r="718">
          <cell r="D718" t="str">
            <v>APROVAÇÃO EBX</v>
          </cell>
          <cell r="E718" t="str">
            <v>5 dias</v>
          </cell>
          <cell r="F718">
            <v>38853.375</v>
          </cell>
          <cell r="G718">
            <v>38932.333333333336</v>
          </cell>
          <cell r="H718" t="str">
            <v>NA</v>
          </cell>
          <cell r="I718">
            <v>38860.729166666664</v>
          </cell>
          <cell r="J718">
            <v>38938.729166666664</v>
          </cell>
          <cell r="K718" t="str">
            <v>NA</v>
          </cell>
          <cell r="L718">
            <v>0</v>
          </cell>
          <cell r="M718">
            <v>0</v>
          </cell>
          <cell r="N718">
            <v>0</v>
          </cell>
          <cell r="O718">
            <v>0</v>
          </cell>
          <cell r="P718" t="str">
            <v>#ERRO</v>
          </cell>
          <cell r="Q718" t="str">
            <v>714;715</v>
          </cell>
          <cell r="T718">
            <v>38938</v>
          </cell>
        </row>
        <row r="719">
          <cell r="D719" t="str">
            <v>Projeto Detalhado</v>
          </cell>
          <cell r="E719" t="str">
            <v>26 dias</v>
          </cell>
          <cell r="F719" t="str">
            <v>NA</v>
          </cell>
          <cell r="G719">
            <v>38910.333333333336</v>
          </cell>
          <cell r="H719">
            <v>38910.333333333336</v>
          </cell>
          <cell r="I719" t="str">
            <v>NA</v>
          </cell>
          <cell r="J719">
            <v>38947.729166666664</v>
          </cell>
          <cell r="K719" t="str">
            <v>NA</v>
          </cell>
          <cell r="L719">
            <v>1.1100000000000001</v>
          </cell>
          <cell r="M719">
            <v>25.5</v>
          </cell>
          <cell r="N719">
            <v>14.5</v>
          </cell>
          <cell r="O719">
            <v>56.86</v>
          </cell>
          <cell r="P719">
            <v>56.86</v>
          </cell>
          <cell r="T719">
            <v>38947</v>
          </cell>
        </row>
        <row r="720">
          <cell r="D720" t="str">
            <v>Civil</v>
          </cell>
          <cell r="E720" t="str">
            <v>26 dias</v>
          </cell>
          <cell r="F720" t="str">
            <v>NA</v>
          </cell>
          <cell r="G720">
            <v>38910.333333333336</v>
          </cell>
          <cell r="H720">
            <v>38910.333333333336</v>
          </cell>
          <cell r="I720" t="str">
            <v>NA</v>
          </cell>
          <cell r="J720">
            <v>38947.729166666664</v>
          </cell>
          <cell r="K720" t="str">
            <v>NA</v>
          </cell>
          <cell r="L720">
            <v>1.1100000000000001</v>
          </cell>
          <cell r="M720">
            <v>25.5</v>
          </cell>
          <cell r="N720">
            <v>14.5</v>
          </cell>
          <cell r="O720">
            <v>0</v>
          </cell>
          <cell r="P720">
            <v>56.86</v>
          </cell>
          <cell r="T720">
            <v>38947</v>
          </cell>
        </row>
        <row r="721">
          <cell r="B721" t="str">
            <v>DC.560.DD.01</v>
          </cell>
          <cell r="D721" t="str">
            <v>Desenho De Detalhamento - Proj. Geométrico/ Terrapl.</v>
          </cell>
          <cell r="E721" t="str">
            <v>26 dias</v>
          </cell>
          <cell r="F721" t="str">
            <v>NA</v>
          </cell>
          <cell r="G721">
            <v>38910.333333333336</v>
          </cell>
          <cell r="H721">
            <v>38910.333333333336</v>
          </cell>
          <cell r="I721" t="str">
            <v>NA</v>
          </cell>
          <cell r="J721">
            <v>38947.729166666664</v>
          </cell>
          <cell r="K721" t="str">
            <v>NA</v>
          </cell>
          <cell r="L721">
            <v>0.92</v>
          </cell>
          <cell r="M721">
            <v>21</v>
          </cell>
          <cell r="N721">
            <v>10</v>
          </cell>
          <cell r="O721">
            <v>0</v>
          </cell>
          <cell r="P721">
            <v>47.62</v>
          </cell>
          <cell r="Q721" t="str">
            <v>714II</v>
          </cell>
          <cell r="R721" t="str">
            <v>720II;721II;609</v>
          </cell>
          <cell r="S721" t="str">
            <v>EQUIPE CIV</v>
          </cell>
          <cell r="T721">
            <v>38947</v>
          </cell>
        </row>
        <row r="722">
          <cell r="B722" t="str">
            <v>DC.560.MD.01</v>
          </cell>
          <cell r="D722" t="str">
            <v>Memorial Descritivo - Proj. Geométrico/ Acesso Principal</v>
          </cell>
          <cell r="E722" t="str">
            <v>4 dias</v>
          </cell>
          <cell r="F722" t="str">
            <v>NA</v>
          </cell>
          <cell r="G722">
            <v>38926.333333333336</v>
          </cell>
          <cell r="H722">
            <v>38926.333333333336</v>
          </cell>
          <cell r="I722" t="str">
            <v>NA</v>
          </cell>
          <cell r="J722">
            <v>38931.729166666664</v>
          </cell>
          <cell r="K722">
            <v>38931.729166666664</v>
          </cell>
          <cell r="L722">
            <v>0.08</v>
          </cell>
          <cell r="M722">
            <v>1.75</v>
          </cell>
          <cell r="N722">
            <v>1.75</v>
          </cell>
          <cell r="O722">
            <v>0</v>
          </cell>
          <cell r="P722">
            <v>100</v>
          </cell>
          <cell r="Q722" t="str">
            <v>719II</v>
          </cell>
          <cell r="S722" t="str">
            <v>EQUIPE CIV</v>
          </cell>
          <cell r="T722">
            <v>38931</v>
          </cell>
        </row>
        <row r="723">
          <cell r="B723" t="str">
            <v>DC.560.NS.01</v>
          </cell>
          <cell r="D723" t="str">
            <v>Notas De Serviço - Acesso Principal</v>
          </cell>
          <cell r="E723" t="str">
            <v>5 dias</v>
          </cell>
          <cell r="F723" t="str">
            <v>NA</v>
          </cell>
          <cell r="G723">
            <v>38929.333333333336</v>
          </cell>
          <cell r="H723">
            <v>38929.333333333336</v>
          </cell>
          <cell r="I723" t="str">
            <v>NA</v>
          </cell>
          <cell r="J723">
            <v>38933.729166666664</v>
          </cell>
          <cell r="K723">
            <v>38933.729166666664</v>
          </cell>
          <cell r="L723">
            <v>0.12</v>
          </cell>
          <cell r="M723">
            <v>2.75</v>
          </cell>
          <cell r="N723">
            <v>2.75</v>
          </cell>
          <cell r="O723">
            <v>0</v>
          </cell>
          <cell r="P723">
            <v>100</v>
          </cell>
          <cell r="Q723" t="str">
            <v>719II</v>
          </cell>
          <cell r="S723" t="str">
            <v>EQUIPE CIV</v>
          </cell>
          <cell r="T723">
            <v>38933</v>
          </cell>
        </row>
        <row r="724">
          <cell r="B724" t="str">
            <v>1.4.8</v>
          </cell>
          <cell r="C724" t="str">
            <v>570A</v>
          </cell>
          <cell r="D724" t="str">
            <v>Sala de Controle</v>
          </cell>
          <cell r="E724" t="str">
            <v>10 dias</v>
          </cell>
          <cell r="F724">
            <v>38845.375</v>
          </cell>
          <cell r="G724">
            <v>39055.333333333336</v>
          </cell>
          <cell r="H724" t="str">
            <v>NA</v>
          </cell>
          <cell r="I724">
            <v>38926.375</v>
          </cell>
          <cell r="J724">
            <v>39066.729166666664</v>
          </cell>
          <cell r="K724" t="str">
            <v>NA</v>
          </cell>
          <cell r="L724">
            <v>0.75</v>
          </cell>
          <cell r="M724">
            <v>17.13</v>
          </cell>
          <cell r="N724">
            <v>0</v>
          </cell>
          <cell r="O724">
            <v>0</v>
          </cell>
          <cell r="P724">
            <v>0</v>
          </cell>
          <cell r="T724">
            <v>39066</v>
          </cell>
        </row>
        <row r="725">
          <cell r="D725" t="str">
            <v>Projeto Básico</v>
          </cell>
          <cell r="E725" t="str">
            <v>7 dias</v>
          </cell>
          <cell r="F725">
            <v>38845.375</v>
          </cell>
          <cell r="G725">
            <v>39055.333333333336</v>
          </cell>
          <cell r="H725" t="str">
            <v>NA</v>
          </cell>
          <cell r="I725">
            <v>38888.375</v>
          </cell>
          <cell r="J725">
            <v>39063.729166666664</v>
          </cell>
          <cell r="K725" t="str">
            <v>NA</v>
          </cell>
          <cell r="L725">
            <v>0.25</v>
          </cell>
          <cell r="M725">
            <v>5.63</v>
          </cell>
          <cell r="N725">
            <v>0</v>
          </cell>
          <cell r="O725">
            <v>0</v>
          </cell>
          <cell r="P725">
            <v>0</v>
          </cell>
          <cell r="R725" t="str">
            <v>729II</v>
          </cell>
          <cell r="T725">
            <v>39063</v>
          </cell>
        </row>
        <row r="726">
          <cell r="D726" t="str">
            <v>Instrumentação</v>
          </cell>
          <cell r="E726" t="str">
            <v>7 dias</v>
          </cell>
          <cell r="F726">
            <v>38845.375</v>
          </cell>
          <cell r="G726">
            <v>39055.333333333336</v>
          </cell>
          <cell r="H726" t="str">
            <v>NA</v>
          </cell>
          <cell r="I726">
            <v>38888.375</v>
          </cell>
          <cell r="J726">
            <v>39063.729166666664</v>
          </cell>
          <cell r="K726" t="str">
            <v>NA</v>
          </cell>
          <cell r="L726">
            <v>0.25</v>
          </cell>
          <cell r="M726">
            <v>5.63</v>
          </cell>
          <cell r="N726">
            <v>0</v>
          </cell>
          <cell r="O726">
            <v>0</v>
          </cell>
          <cell r="P726">
            <v>0</v>
          </cell>
          <cell r="T726">
            <v>39063</v>
          </cell>
        </row>
        <row r="727">
          <cell r="B727" t="str">
            <v>BT.570.ET.01</v>
          </cell>
          <cell r="D727" t="str">
            <v>Especificação Técnica - Equipamentos/ Instrumentos</v>
          </cell>
          <cell r="E727" t="str">
            <v>6 dias</v>
          </cell>
          <cell r="F727">
            <v>38856.375</v>
          </cell>
          <cell r="G727">
            <v>39055.333333333336</v>
          </cell>
          <cell r="H727" t="str">
            <v>NA</v>
          </cell>
          <cell r="I727">
            <v>38888.375</v>
          </cell>
          <cell r="J727">
            <v>39062.729166666664</v>
          </cell>
          <cell r="K727" t="str">
            <v>NA</v>
          </cell>
          <cell r="L727">
            <v>0.11</v>
          </cell>
          <cell r="M727">
            <v>2.5</v>
          </cell>
          <cell r="N727">
            <v>0</v>
          </cell>
          <cell r="O727">
            <v>0</v>
          </cell>
          <cell r="P727">
            <v>0</v>
          </cell>
          <cell r="Q727" t="str">
            <v>684II</v>
          </cell>
          <cell r="S727" t="str">
            <v>EQUIPE TSA</v>
          </cell>
          <cell r="T727">
            <v>39062</v>
          </cell>
        </row>
        <row r="728">
          <cell r="B728" t="str">
            <v>BT.570.FD.01</v>
          </cell>
          <cell r="D728" t="str">
            <v>Folha De Dados</v>
          </cell>
          <cell r="E728" t="str">
            <v>7 dias</v>
          </cell>
          <cell r="F728">
            <v>38845.375</v>
          </cell>
          <cell r="G728">
            <v>39055.333333333336</v>
          </cell>
          <cell r="H728" t="str">
            <v>NA</v>
          </cell>
          <cell r="I728">
            <v>38856.375</v>
          </cell>
          <cell r="J728">
            <v>39063.729166666664</v>
          </cell>
          <cell r="K728" t="str">
            <v>NA</v>
          </cell>
          <cell r="L728">
            <v>0.14000000000000001</v>
          </cell>
          <cell r="M728">
            <v>3.13</v>
          </cell>
          <cell r="N728">
            <v>0</v>
          </cell>
          <cell r="O728">
            <v>0</v>
          </cell>
          <cell r="P728">
            <v>0</v>
          </cell>
          <cell r="Q728" t="str">
            <v>684II</v>
          </cell>
          <cell r="S728" t="str">
            <v>EQUIPE TSA</v>
          </cell>
          <cell r="T728">
            <v>39063</v>
          </cell>
        </row>
        <row r="729">
          <cell r="D729" t="str">
            <v>Projeto Detalhado</v>
          </cell>
          <cell r="E729" t="str">
            <v>10 dias</v>
          </cell>
          <cell r="F729">
            <v>38888.375</v>
          </cell>
          <cell r="G729">
            <v>39055.333333333336</v>
          </cell>
          <cell r="H729" t="str">
            <v>NA</v>
          </cell>
          <cell r="I729">
            <v>38926.375</v>
          </cell>
          <cell r="J729">
            <v>39066.729166666664</v>
          </cell>
          <cell r="K729" t="str">
            <v>NA</v>
          </cell>
          <cell r="L729">
            <v>0.5</v>
          </cell>
          <cell r="M729">
            <v>11.5</v>
          </cell>
          <cell r="N729">
            <v>0</v>
          </cell>
          <cell r="O729">
            <v>0</v>
          </cell>
          <cell r="P729">
            <v>0</v>
          </cell>
          <cell r="T729">
            <v>39066</v>
          </cell>
        </row>
        <row r="730">
          <cell r="D730" t="str">
            <v>Civil</v>
          </cell>
          <cell r="E730" t="str">
            <v>10 dias</v>
          </cell>
          <cell r="F730">
            <v>38888.375</v>
          </cell>
          <cell r="G730">
            <v>39055.333333333336</v>
          </cell>
          <cell r="H730" t="str">
            <v>NA</v>
          </cell>
          <cell r="I730">
            <v>38904.375</v>
          </cell>
          <cell r="J730">
            <v>39066.729166666664</v>
          </cell>
          <cell r="K730" t="str">
            <v>NA</v>
          </cell>
          <cell r="L730">
            <v>0.35</v>
          </cell>
          <cell r="M730">
            <v>8</v>
          </cell>
          <cell r="N730">
            <v>0</v>
          </cell>
          <cell r="O730">
            <v>0</v>
          </cell>
          <cell r="P730">
            <v>0</v>
          </cell>
          <cell r="T730">
            <v>39066</v>
          </cell>
        </row>
        <row r="731">
          <cell r="B731" t="str">
            <v>DC.570.DD.01</v>
          </cell>
          <cell r="D731" t="str">
            <v>Desenho De Detalhamento - Fundação, Vigas e Laje</v>
          </cell>
          <cell r="E731" t="str">
            <v>10 dias</v>
          </cell>
          <cell r="F731">
            <v>38888.375</v>
          </cell>
          <cell r="G731">
            <v>39055.333333333336</v>
          </cell>
          <cell r="H731" t="str">
            <v>NA</v>
          </cell>
          <cell r="I731">
            <v>38904.375</v>
          </cell>
          <cell r="J731">
            <v>39066.729166666664</v>
          </cell>
          <cell r="K731" t="str">
            <v>NA</v>
          </cell>
          <cell r="L731">
            <v>0.35</v>
          </cell>
          <cell r="M731">
            <v>8</v>
          </cell>
          <cell r="N731">
            <v>0</v>
          </cell>
          <cell r="O731">
            <v>0</v>
          </cell>
          <cell r="P731">
            <v>0</v>
          </cell>
          <cell r="Q731" t="str">
            <v>723II</v>
          </cell>
          <cell r="R731" t="str">
            <v>731II</v>
          </cell>
          <cell r="S731" t="str">
            <v>EQUIPE CIV</v>
          </cell>
          <cell r="T731">
            <v>39066</v>
          </cell>
        </row>
        <row r="732">
          <cell r="D732" t="str">
            <v>Elétrica</v>
          </cell>
          <cell r="E732" t="str">
            <v>3 dias</v>
          </cell>
          <cell r="F732">
            <v>38904.375</v>
          </cell>
          <cell r="G732">
            <v>39055.333333333336</v>
          </cell>
          <cell r="H732" t="str">
            <v>NA</v>
          </cell>
          <cell r="I732">
            <v>38911.375</v>
          </cell>
          <cell r="J732">
            <v>39057.729166666664</v>
          </cell>
          <cell r="K732" t="str">
            <v>NA</v>
          </cell>
          <cell r="L732">
            <v>0.02</v>
          </cell>
          <cell r="M732">
            <v>0.5</v>
          </cell>
          <cell r="N732">
            <v>0</v>
          </cell>
          <cell r="O732">
            <v>0</v>
          </cell>
          <cell r="P732">
            <v>0</v>
          </cell>
          <cell r="T732">
            <v>39057</v>
          </cell>
        </row>
        <row r="733">
          <cell r="B733" t="str">
            <v>DE.570.DD.01</v>
          </cell>
          <cell r="D733" t="str">
            <v>Desenho De Detalhamento - Malha De Aterramento</v>
          </cell>
          <cell r="E733" t="str">
            <v>3 dias</v>
          </cell>
          <cell r="F733">
            <v>38904.375</v>
          </cell>
          <cell r="G733">
            <v>39055.333333333336</v>
          </cell>
          <cell r="H733" t="str">
            <v>NA</v>
          </cell>
          <cell r="I733">
            <v>38909.375</v>
          </cell>
          <cell r="J733">
            <v>39057.729166666664</v>
          </cell>
          <cell r="K733" t="str">
            <v>NA</v>
          </cell>
          <cell r="L733">
            <v>0.02</v>
          </cell>
          <cell r="M733">
            <v>0.5</v>
          </cell>
          <cell r="N733">
            <v>0</v>
          </cell>
          <cell r="O733">
            <v>0</v>
          </cell>
          <cell r="P733">
            <v>0</v>
          </cell>
          <cell r="Q733" t="str">
            <v>729II</v>
          </cell>
          <cell r="R733">
            <v>740</v>
          </cell>
          <cell r="S733" t="str">
            <v>EQUIPE ELE</v>
          </cell>
          <cell r="T733">
            <v>39057</v>
          </cell>
        </row>
        <row r="734">
          <cell r="D734" t="str">
            <v>Instrumentação</v>
          </cell>
          <cell r="E734" t="str">
            <v>8 dias</v>
          </cell>
          <cell r="F734">
            <v>38911.375</v>
          </cell>
          <cell r="G734">
            <v>39055.333333333336</v>
          </cell>
          <cell r="H734" t="str">
            <v>NA</v>
          </cell>
          <cell r="I734">
            <v>38926.375</v>
          </cell>
          <cell r="J734">
            <v>39064.729166666664</v>
          </cell>
          <cell r="K734" t="str">
            <v>NA</v>
          </cell>
          <cell r="L734">
            <v>0.13</v>
          </cell>
          <cell r="M734">
            <v>3</v>
          </cell>
          <cell r="N734">
            <v>0</v>
          </cell>
          <cell r="O734">
            <v>0</v>
          </cell>
          <cell r="P734">
            <v>0</v>
          </cell>
          <cell r="T734">
            <v>39064</v>
          </cell>
        </row>
        <row r="735">
          <cell r="B735" t="str">
            <v>DT.570.DD.01</v>
          </cell>
          <cell r="D735" t="str">
            <v>Desenho De Detalhamento - Configuração Do Sistema</v>
          </cell>
          <cell r="E735" t="str">
            <v>8 dias</v>
          </cell>
          <cell r="F735">
            <v>38911.375</v>
          </cell>
          <cell r="G735">
            <v>39055.333333333336</v>
          </cell>
          <cell r="H735" t="str">
            <v>NA</v>
          </cell>
          <cell r="I735">
            <v>38923.375</v>
          </cell>
          <cell r="J735">
            <v>39064.729166666664</v>
          </cell>
          <cell r="K735" t="str">
            <v>NA</v>
          </cell>
          <cell r="L735">
            <v>0.13</v>
          </cell>
          <cell r="M735">
            <v>3</v>
          </cell>
          <cell r="N735">
            <v>0</v>
          </cell>
          <cell r="O735">
            <v>0</v>
          </cell>
          <cell r="P735">
            <v>0</v>
          </cell>
          <cell r="Q735" t="str">
            <v>684II</v>
          </cell>
          <cell r="S735" t="str">
            <v>EQUIPE TSA</v>
          </cell>
          <cell r="T735">
            <v>39064</v>
          </cell>
        </row>
        <row r="736">
          <cell r="B736" t="str">
            <v>1.4.9</v>
          </cell>
          <cell r="C736" t="str">
            <v>580A</v>
          </cell>
          <cell r="D736" t="str">
            <v>Sistema de Combate à Incêndio</v>
          </cell>
          <cell r="E736" t="str">
            <v>10 dias</v>
          </cell>
          <cell r="F736">
            <v>38881.375</v>
          </cell>
          <cell r="G736">
            <v>39050.333333333336</v>
          </cell>
          <cell r="H736" t="str">
            <v>NA</v>
          </cell>
          <cell r="I736">
            <v>38904.375</v>
          </cell>
          <cell r="J736">
            <v>39063.729166666664</v>
          </cell>
          <cell r="K736" t="str">
            <v>NA</v>
          </cell>
          <cell r="L736">
            <v>0.22</v>
          </cell>
          <cell r="M736">
            <v>5</v>
          </cell>
          <cell r="N736">
            <v>0</v>
          </cell>
          <cell r="O736">
            <v>0</v>
          </cell>
          <cell r="P736">
            <v>0</v>
          </cell>
          <cell r="T736">
            <v>39063</v>
          </cell>
        </row>
        <row r="737">
          <cell r="D737" t="str">
            <v>Projeto Detalhado</v>
          </cell>
          <cell r="E737" t="str">
            <v>10 dias</v>
          </cell>
          <cell r="F737">
            <v>38890.375</v>
          </cell>
          <cell r="G737">
            <v>39050.333333333336</v>
          </cell>
          <cell r="H737" t="str">
            <v>NA</v>
          </cell>
          <cell r="I737">
            <v>38904.375</v>
          </cell>
          <cell r="J737">
            <v>39063.729166666664</v>
          </cell>
          <cell r="K737" t="str">
            <v>NA</v>
          </cell>
          <cell r="L737">
            <v>0.22</v>
          </cell>
          <cell r="M737">
            <v>5</v>
          </cell>
          <cell r="N737">
            <v>0</v>
          </cell>
          <cell r="O737">
            <v>0</v>
          </cell>
          <cell r="P737">
            <v>0</v>
          </cell>
          <cell r="T737">
            <v>39063</v>
          </cell>
        </row>
        <row r="738">
          <cell r="D738" t="str">
            <v>Tubulação</v>
          </cell>
          <cell r="E738" t="str">
            <v>3 dias</v>
          </cell>
          <cell r="F738">
            <v>38890.375</v>
          </cell>
          <cell r="G738">
            <v>39050.333333333336</v>
          </cell>
          <cell r="H738" t="str">
            <v>NA</v>
          </cell>
          <cell r="I738">
            <v>38895.375</v>
          </cell>
          <cell r="J738">
            <v>39052.729166666664</v>
          </cell>
          <cell r="K738" t="str">
            <v>NA</v>
          </cell>
          <cell r="L738">
            <v>0.13</v>
          </cell>
          <cell r="M738">
            <v>3</v>
          </cell>
          <cell r="N738">
            <v>0</v>
          </cell>
          <cell r="O738">
            <v>0</v>
          </cell>
          <cell r="P738">
            <v>0</v>
          </cell>
          <cell r="T738">
            <v>39052</v>
          </cell>
        </row>
        <row r="739">
          <cell r="B739" t="str">
            <v>DH.580.RT.01</v>
          </cell>
          <cell r="D739" t="str">
            <v>Relatório Técnico - Análise Téc. Sistema De Incêndio</v>
          </cell>
          <cell r="E739" t="str">
            <v>3 dias</v>
          </cell>
          <cell r="F739">
            <v>38890.375</v>
          </cell>
          <cell r="G739">
            <v>39050.333333333336</v>
          </cell>
          <cell r="H739" t="str">
            <v>NA</v>
          </cell>
          <cell r="I739">
            <v>38895.375</v>
          </cell>
          <cell r="J739">
            <v>39052.729166666664</v>
          </cell>
          <cell r="K739" t="str">
            <v>NA</v>
          </cell>
          <cell r="L739">
            <v>0.13</v>
          </cell>
          <cell r="M739">
            <v>3</v>
          </cell>
          <cell r="N739">
            <v>0</v>
          </cell>
          <cell r="O739">
            <v>0</v>
          </cell>
          <cell r="P739">
            <v>0</v>
          </cell>
          <cell r="Q739" t="str">
            <v>674II</v>
          </cell>
          <cell r="S739" t="str">
            <v>EQUIPE TUB</v>
          </cell>
          <cell r="T739">
            <v>39052</v>
          </cell>
        </row>
        <row r="740">
          <cell r="D740" t="str">
            <v>Elétrica</v>
          </cell>
          <cell r="E740" t="str">
            <v>4 dias</v>
          </cell>
          <cell r="F740">
            <v>38890.375</v>
          </cell>
          <cell r="G740">
            <v>39058.333333333336</v>
          </cell>
          <cell r="H740" t="str">
            <v>NA</v>
          </cell>
          <cell r="I740">
            <v>38904.375</v>
          </cell>
          <cell r="J740">
            <v>39063.729166666664</v>
          </cell>
          <cell r="K740" t="str">
            <v>NA</v>
          </cell>
          <cell r="L740">
            <v>0.09</v>
          </cell>
          <cell r="M740">
            <v>2</v>
          </cell>
          <cell r="N740">
            <v>0</v>
          </cell>
          <cell r="O740">
            <v>0</v>
          </cell>
          <cell r="P740">
            <v>0</v>
          </cell>
          <cell r="T740">
            <v>39063</v>
          </cell>
        </row>
        <row r="741">
          <cell r="D741" t="str">
            <v>Desenho De Detalhamento</v>
          </cell>
          <cell r="E741" t="str">
            <v>4 dias</v>
          </cell>
          <cell r="F741">
            <v>38890.375</v>
          </cell>
          <cell r="G741">
            <v>39058.333333333336</v>
          </cell>
          <cell r="H741" t="str">
            <v>NA</v>
          </cell>
          <cell r="I741">
            <v>38902.375</v>
          </cell>
          <cell r="J741">
            <v>39063.729166666664</v>
          </cell>
          <cell r="K741" t="str">
            <v>NA</v>
          </cell>
          <cell r="L741">
            <v>0.09</v>
          </cell>
          <cell r="M741">
            <v>2</v>
          </cell>
          <cell r="N741">
            <v>0</v>
          </cell>
          <cell r="O741">
            <v>0</v>
          </cell>
          <cell r="P741">
            <v>0</v>
          </cell>
          <cell r="T741">
            <v>39063</v>
          </cell>
        </row>
        <row r="742">
          <cell r="B742" t="str">
            <v>DE.580.DD.01</v>
          </cell>
          <cell r="D742" t="str">
            <v>Distribuição De Força e Aterramento</v>
          </cell>
          <cell r="E742" t="str">
            <v>4 dias</v>
          </cell>
          <cell r="F742">
            <v>38890.375</v>
          </cell>
          <cell r="G742">
            <v>39058.333333333336</v>
          </cell>
          <cell r="H742" t="str">
            <v>NA</v>
          </cell>
          <cell r="I742">
            <v>38896.375</v>
          </cell>
          <cell r="J742">
            <v>39063.729166666664</v>
          </cell>
          <cell r="K742" t="str">
            <v>NA</v>
          </cell>
          <cell r="L742">
            <v>0.04</v>
          </cell>
          <cell r="M742">
            <v>1</v>
          </cell>
          <cell r="N742">
            <v>0</v>
          </cell>
          <cell r="O742">
            <v>0</v>
          </cell>
          <cell r="P742">
            <v>0</v>
          </cell>
          <cell r="Q742">
            <v>731</v>
          </cell>
          <cell r="R742" t="str">
            <v>741II</v>
          </cell>
          <cell r="S742" t="str">
            <v>EQUIPE ELE</v>
          </cell>
          <cell r="T742">
            <v>39063</v>
          </cell>
        </row>
        <row r="743">
          <cell r="B743" t="str">
            <v>DE.580.DD.02</v>
          </cell>
          <cell r="D743" t="str">
            <v>Iluminação</v>
          </cell>
          <cell r="E743" t="str">
            <v>4 dias</v>
          </cell>
          <cell r="F743">
            <v>38896.375</v>
          </cell>
          <cell r="G743">
            <v>39058.333333333336</v>
          </cell>
          <cell r="H743" t="str">
            <v>NA</v>
          </cell>
          <cell r="I743">
            <v>38902.375</v>
          </cell>
          <cell r="J743">
            <v>39063.729166666664</v>
          </cell>
          <cell r="K743" t="str">
            <v>NA</v>
          </cell>
          <cell r="L743">
            <v>0.04</v>
          </cell>
          <cell r="M743">
            <v>1</v>
          </cell>
          <cell r="N743">
            <v>0</v>
          </cell>
          <cell r="O743">
            <v>0</v>
          </cell>
          <cell r="P743">
            <v>0</v>
          </cell>
          <cell r="Q743" t="str">
            <v>740II</v>
          </cell>
          <cell r="S743" t="str">
            <v>EQUIPE ELE</v>
          </cell>
          <cell r="T743">
            <v>39063</v>
          </cell>
        </row>
        <row r="744">
          <cell r="B744" t="str">
            <v>1.4.10</v>
          </cell>
          <cell r="C744" t="str">
            <v>590A</v>
          </cell>
          <cell r="D744" t="str">
            <v>Instalações Provisórias</v>
          </cell>
          <cell r="E744" t="str">
            <v>7 dias</v>
          </cell>
          <cell r="F744" t="str">
            <v>NA</v>
          </cell>
          <cell r="G744">
            <v>38951.333333333336</v>
          </cell>
          <cell r="H744" t="str">
            <v>NA</v>
          </cell>
          <cell r="I744" t="str">
            <v>NA</v>
          </cell>
          <cell r="J744">
            <v>38959.729166666664</v>
          </cell>
          <cell r="K744" t="str">
            <v>NA</v>
          </cell>
          <cell r="L744">
            <v>0.17</v>
          </cell>
          <cell r="M744">
            <v>4</v>
          </cell>
          <cell r="N744">
            <v>0</v>
          </cell>
          <cell r="O744">
            <v>0</v>
          </cell>
          <cell r="P744">
            <v>0</v>
          </cell>
          <cell r="T744">
            <v>38959</v>
          </cell>
        </row>
        <row r="745">
          <cell r="D745" t="str">
            <v>Projeto Detalhado</v>
          </cell>
          <cell r="E745" t="str">
            <v>7 dias</v>
          </cell>
          <cell r="F745" t="str">
            <v>NA</v>
          </cell>
          <cell r="G745">
            <v>38951.333333333336</v>
          </cell>
          <cell r="H745" t="str">
            <v>NA</v>
          </cell>
          <cell r="I745" t="str">
            <v>NA</v>
          </cell>
          <cell r="J745">
            <v>38959.729166666664</v>
          </cell>
          <cell r="K745" t="str">
            <v>NA</v>
          </cell>
          <cell r="L745">
            <v>0.17</v>
          </cell>
          <cell r="M745">
            <v>4</v>
          </cell>
          <cell r="N745">
            <v>0</v>
          </cell>
          <cell r="O745">
            <v>0</v>
          </cell>
          <cell r="P745">
            <v>0</v>
          </cell>
          <cell r="T745">
            <v>38959</v>
          </cell>
        </row>
        <row r="746">
          <cell r="D746" t="str">
            <v>Civil</v>
          </cell>
          <cell r="E746" t="str">
            <v>7 dias</v>
          </cell>
          <cell r="F746" t="str">
            <v>NA</v>
          </cell>
          <cell r="G746">
            <v>38951.333333333336</v>
          </cell>
          <cell r="H746" t="str">
            <v>NA</v>
          </cell>
          <cell r="I746" t="str">
            <v>NA</v>
          </cell>
          <cell r="J746">
            <v>38959.729166666664</v>
          </cell>
          <cell r="K746" t="str">
            <v>NA</v>
          </cell>
          <cell r="L746">
            <v>0.17</v>
          </cell>
          <cell r="M746">
            <v>4</v>
          </cell>
          <cell r="N746">
            <v>0</v>
          </cell>
          <cell r="O746">
            <v>0</v>
          </cell>
          <cell r="P746">
            <v>0</v>
          </cell>
          <cell r="T746">
            <v>38959</v>
          </cell>
        </row>
        <row r="747">
          <cell r="B747" t="str">
            <v>DC.590.DD.01</v>
          </cell>
          <cell r="D747" t="str">
            <v>Desenho De Detalhamento - Casas Populares</v>
          </cell>
          <cell r="E747" t="str">
            <v>7 dias</v>
          </cell>
          <cell r="F747" t="str">
            <v>NA</v>
          </cell>
          <cell r="G747">
            <v>38951.333333333336</v>
          </cell>
          <cell r="H747" t="str">
            <v>NA</v>
          </cell>
          <cell r="I747" t="str">
            <v>NA</v>
          </cell>
          <cell r="J747">
            <v>38959.729166666664</v>
          </cell>
          <cell r="K747" t="str">
            <v>NA</v>
          </cell>
          <cell r="L747">
            <v>0.17</v>
          </cell>
          <cell r="M747">
            <v>4</v>
          </cell>
          <cell r="N747">
            <v>0</v>
          </cell>
          <cell r="O747">
            <v>0</v>
          </cell>
          <cell r="P747">
            <v>0</v>
          </cell>
          <cell r="Q747" t="str">
            <v>16II+77 dias</v>
          </cell>
          <cell r="S747" t="str">
            <v>EQUIPE ARQ</v>
          </cell>
          <cell r="T747">
            <v>38959</v>
          </cell>
        </row>
      </sheetData>
      <sheetData sheetId="12" refreshError="1">
        <row r="3">
          <cell r="B3" t="str">
            <v>COD</v>
          </cell>
          <cell r="C3" t="str">
            <v>DESCRIÇÃO DO DOCUMENTO</v>
          </cell>
          <cell r="D3" t="str">
            <v>PROJ</v>
          </cell>
          <cell r="E3" t="str">
            <v>FORM</v>
          </cell>
          <cell r="F3" t="str">
            <v>Descrição Do Documento</v>
          </cell>
          <cell r="G3" t="str">
            <v>Cod</v>
          </cell>
          <cell r="H3" t="str">
            <v>Proj</v>
          </cell>
          <cell r="I3" t="str">
            <v>Form</v>
          </cell>
        </row>
        <row r="4">
          <cell r="B4" t="str">
            <v>AA</v>
          </cell>
          <cell r="C4" t="str">
            <v>AVALIAÇÃO</v>
          </cell>
          <cell r="F4" t="str">
            <v>Avaliação</v>
          </cell>
          <cell r="G4" t="str">
            <v>AA</v>
          </cell>
          <cell r="H4">
            <v>0</v>
          </cell>
          <cell r="I4">
            <v>0</v>
          </cell>
        </row>
        <row r="5">
          <cell r="B5" t="str">
            <v>AC</v>
          </cell>
          <cell r="C5" t="str">
            <v>RELATÓRIO DE AÇÃO CORRETIVA</v>
          </cell>
          <cell r="F5" t="str">
            <v>Relatório De Ação Corretiva</v>
          </cell>
          <cell r="G5" t="str">
            <v>AC</v>
          </cell>
          <cell r="H5">
            <v>0</v>
          </cell>
          <cell r="I5">
            <v>0</v>
          </cell>
        </row>
        <row r="6">
          <cell r="B6" t="str">
            <v>AD</v>
          </cell>
          <cell r="C6" t="str">
            <v>AUTORIZAÇÃO DE DESPESAS</v>
          </cell>
          <cell r="F6" t="str">
            <v>Autorização De Despesas</v>
          </cell>
          <cell r="G6" t="str">
            <v>AD</v>
          </cell>
          <cell r="H6">
            <v>0</v>
          </cell>
          <cell r="I6">
            <v>0</v>
          </cell>
        </row>
        <row r="7">
          <cell r="B7" t="str">
            <v>AF</v>
          </cell>
          <cell r="C7" t="str">
            <v>ANÁLISE COMPARATIVA DE AVANÇO FÍSICO / FINANCEIRO</v>
          </cell>
          <cell r="F7" t="str">
            <v>Análise Comparativa De Avanço Físico/ Financeiro</v>
          </cell>
          <cell r="G7" t="str">
            <v>AF</v>
          </cell>
          <cell r="H7">
            <v>0</v>
          </cell>
          <cell r="I7">
            <v>0</v>
          </cell>
        </row>
        <row r="8">
          <cell r="B8" t="str">
            <v>AG</v>
          </cell>
          <cell r="C8" t="str">
            <v>ALVARÁS E INSCRIÇÕES</v>
          </cell>
          <cell r="F8" t="str">
            <v>Alvarás E Inscrições</v>
          </cell>
          <cell r="G8" t="str">
            <v>AG</v>
          </cell>
          <cell r="H8">
            <v>0</v>
          </cell>
          <cell r="I8">
            <v>0</v>
          </cell>
        </row>
        <row r="9">
          <cell r="B9" t="str">
            <v>AJ</v>
          </cell>
          <cell r="C9" t="str">
            <v>ARRANJOS / LAYOUT’S / PLANO DIRETOR</v>
          </cell>
          <cell r="D9" t="str">
            <v>BAS</v>
          </cell>
          <cell r="E9" t="str">
            <v>DES</v>
          </cell>
          <cell r="F9" t="str">
            <v>Arranjos/ Layout’s/ Plano Diretor</v>
          </cell>
          <cell r="G9" t="str">
            <v>AJ</v>
          </cell>
          <cell r="H9" t="str">
            <v>BAS</v>
          </cell>
          <cell r="I9" t="str">
            <v>DES</v>
          </cell>
        </row>
        <row r="10">
          <cell r="B10" t="str">
            <v>AL</v>
          </cell>
          <cell r="C10" t="str">
            <v>RELATÓRIO DE ANÁLISE CRÍTICA</v>
          </cell>
          <cell r="F10" t="str">
            <v>Relatório De Análise Crítica</v>
          </cell>
          <cell r="G10" t="str">
            <v>AL</v>
          </cell>
          <cell r="H10">
            <v>0</v>
          </cell>
          <cell r="I10">
            <v>0</v>
          </cell>
        </row>
        <row r="11">
          <cell r="B11" t="str">
            <v>AP</v>
          </cell>
          <cell r="C11" t="str">
            <v>RELATÓRIO DE ALTERAÇÃO DE PROJETO</v>
          </cell>
          <cell r="D11" t="str">
            <v>DET</v>
          </cell>
          <cell r="E11" t="str">
            <v>DOC</v>
          </cell>
          <cell r="F11" t="str">
            <v>Relatório De Alteração De Projeto</v>
          </cell>
          <cell r="G11" t="str">
            <v>AP</v>
          </cell>
          <cell r="H11" t="str">
            <v>DET</v>
          </cell>
          <cell r="I11" t="str">
            <v>DOC</v>
          </cell>
        </row>
        <row r="12">
          <cell r="B12" t="str">
            <v>AR</v>
          </cell>
          <cell r="C12" t="str">
            <v>ATA DE REUNIÃO</v>
          </cell>
          <cell r="F12" t="str">
            <v>Ata De Reunião</v>
          </cell>
          <cell r="G12" t="str">
            <v>AR</v>
          </cell>
          <cell r="H12">
            <v>0</v>
          </cell>
          <cell r="I12">
            <v>0</v>
          </cell>
        </row>
        <row r="13">
          <cell r="B13" t="str">
            <v>AT</v>
          </cell>
          <cell r="C13" t="str">
            <v>ATESTADO</v>
          </cell>
          <cell r="F13" t="str">
            <v>Atestado</v>
          </cell>
          <cell r="G13" t="str">
            <v>AT</v>
          </cell>
          <cell r="H13">
            <v>0</v>
          </cell>
          <cell r="I13">
            <v>0</v>
          </cell>
        </row>
        <row r="14">
          <cell r="B14" t="str">
            <v>AU</v>
          </cell>
          <cell r="C14" t="str">
            <v>RELATÓRIO DE AUDITORIA</v>
          </cell>
          <cell r="F14" t="str">
            <v>Relatório De Auditoria</v>
          </cell>
          <cell r="G14" t="str">
            <v>AU</v>
          </cell>
          <cell r="H14">
            <v>0</v>
          </cell>
          <cell r="I14">
            <v>0</v>
          </cell>
        </row>
        <row r="15">
          <cell r="B15" t="str">
            <v>BC</v>
          </cell>
          <cell r="C15" t="str">
            <v>BOLETIM DE CAIXA</v>
          </cell>
          <cell r="F15" t="str">
            <v>Boletim De Caixa</v>
          </cell>
          <cell r="G15" t="str">
            <v>BC</v>
          </cell>
          <cell r="H15">
            <v>0</v>
          </cell>
          <cell r="I15">
            <v>0</v>
          </cell>
        </row>
        <row r="16">
          <cell r="B16" t="str">
            <v>BD</v>
          </cell>
          <cell r="C16" t="str">
            <v>BANCO DE DADOS</v>
          </cell>
          <cell r="F16" t="str">
            <v>Banco De Dados</v>
          </cell>
          <cell r="G16" t="str">
            <v>BD</v>
          </cell>
          <cell r="H16">
            <v>0</v>
          </cell>
          <cell r="I16">
            <v>0</v>
          </cell>
        </row>
        <row r="17">
          <cell r="B17" t="str">
            <v>BF</v>
          </cell>
          <cell r="C17" t="str">
            <v>BENEFÍCIOS</v>
          </cell>
          <cell r="F17" t="str">
            <v>Benefícios</v>
          </cell>
          <cell r="G17" t="str">
            <v>BF</v>
          </cell>
          <cell r="H17">
            <v>0</v>
          </cell>
          <cell r="I17">
            <v>0</v>
          </cell>
        </row>
        <row r="18">
          <cell r="B18" t="str">
            <v>BL</v>
          </cell>
          <cell r="C18" t="str">
            <v>BALANÇO DE MASSAS</v>
          </cell>
          <cell r="D18" t="str">
            <v>BAS</v>
          </cell>
          <cell r="E18" t="str">
            <v>DES</v>
          </cell>
          <cell r="F18" t="str">
            <v>Balanço De Massas</v>
          </cell>
          <cell r="G18" t="str">
            <v>BL</v>
          </cell>
          <cell r="H18" t="str">
            <v>BAS</v>
          </cell>
          <cell r="I18" t="str">
            <v>DES</v>
          </cell>
        </row>
        <row r="19">
          <cell r="B19" t="str">
            <v>BM</v>
          </cell>
          <cell r="C19" t="str">
            <v>BOLETIM DE MEDIÇÃO</v>
          </cell>
          <cell r="F19" t="str">
            <v>Boletim De Medição</v>
          </cell>
          <cell r="G19" t="str">
            <v>BM</v>
          </cell>
          <cell r="H19">
            <v>0</v>
          </cell>
          <cell r="I19">
            <v>0</v>
          </cell>
        </row>
        <row r="20">
          <cell r="B20" t="str">
            <v>BS</v>
          </cell>
          <cell r="C20" t="str">
            <v>BOLETIM DE ACOMPANHAMENTO DE SERVIÇOS</v>
          </cell>
          <cell r="F20" t="str">
            <v>Boletim De Acompanhamento De Serviços</v>
          </cell>
          <cell r="G20" t="str">
            <v>BS</v>
          </cell>
          <cell r="H20">
            <v>0</v>
          </cell>
          <cell r="I20">
            <v>0</v>
          </cell>
        </row>
        <row r="21">
          <cell r="B21" t="str">
            <v>BU</v>
          </cell>
          <cell r="C21" t="str">
            <v>BALANÇO DE UTILIDADES</v>
          </cell>
          <cell r="D21" t="str">
            <v>BAS</v>
          </cell>
          <cell r="E21" t="str">
            <v>DES</v>
          </cell>
          <cell r="F21" t="str">
            <v>Balanço De Utilidades</v>
          </cell>
          <cell r="G21" t="str">
            <v>BU</v>
          </cell>
          <cell r="H21" t="str">
            <v>BAS</v>
          </cell>
          <cell r="I21" t="str">
            <v>DES</v>
          </cell>
        </row>
        <row r="22">
          <cell r="B22" t="str">
            <v>CA</v>
          </cell>
          <cell r="C22" t="str">
            <v>CARTA</v>
          </cell>
          <cell r="F22" t="str">
            <v>Carta</v>
          </cell>
          <cell r="G22" t="str">
            <v>CA</v>
          </cell>
          <cell r="H22">
            <v>0</v>
          </cell>
          <cell r="I22">
            <v>0</v>
          </cell>
        </row>
        <row r="23">
          <cell r="B23" t="str">
            <v>CE</v>
          </cell>
          <cell r="C23" t="str">
            <v>CONFIRMAÇÃO DE ENTENDIMENTO TELEFÔNICO</v>
          </cell>
          <cell r="F23" t="str">
            <v>Confirmação De Entendimento Telefônico</v>
          </cell>
          <cell r="G23" t="str">
            <v>CE</v>
          </cell>
          <cell r="H23">
            <v>0</v>
          </cell>
          <cell r="I23">
            <v>0</v>
          </cell>
        </row>
        <row r="24">
          <cell r="B24" t="str">
            <v>CF</v>
          </cell>
          <cell r="C24" t="str">
            <v>CADASTRO DE FORNECEDORES</v>
          </cell>
          <cell r="F24" t="str">
            <v>Cadastro De Fornecedores</v>
          </cell>
          <cell r="G24" t="str">
            <v>CF</v>
          </cell>
          <cell r="H24">
            <v>0</v>
          </cell>
          <cell r="I24">
            <v>0</v>
          </cell>
        </row>
        <row r="25">
          <cell r="B25" t="str">
            <v>CH</v>
          </cell>
          <cell r="C25" t="str">
            <v>CIPA/ ACIDENTE DO TRABALHO</v>
          </cell>
          <cell r="F25" t="str">
            <v>Cipa/ Acidente Do Trabalho</v>
          </cell>
          <cell r="G25" t="str">
            <v>CH</v>
          </cell>
          <cell r="H25">
            <v>0</v>
          </cell>
          <cell r="I25">
            <v>0</v>
          </cell>
        </row>
        <row r="26">
          <cell r="B26" t="str">
            <v>CI</v>
          </cell>
          <cell r="C26" t="str">
            <v>CORRESPONDÊNCIA INTERNA</v>
          </cell>
          <cell r="F26" t="str">
            <v>Correspondência Interna</v>
          </cell>
          <cell r="G26" t="str">
            <v>CI</v>
          </cell>
          <cell r="H26">
            <v>0</v>
          </cell>
          <cell r="I26">
            <v>0</v>
          </cell>
        </row>
        <row r="27">
          <cell r="B27" t="str">
            <v>CM</v>
          </cell>
          <cell r="C27" t="str">
            <v>CRITÉRIO DE MEDIÇÃO DE SERVIÇO</v>
          </cell>
          <cell r="D27" t="str">
            <v>BAS</v>
          </cell>
          <cell r="E27" t="str">
            <v>DOC</v>
          </cell>
          <cell r="F27" t="str">
            <v>Critério De Medição De Serviço</v>
          </cell>
          <cell r="G27" t="str">
            <v>CM</v>
          </cell>
          <cell r="H27" t="str">
            <v>BAS</v>
          </cell>
          <cell r="I27" t="str">
            <v>DOC</v>
          </cell>
        </row>
        <row r="28">
          <cell r="B28" t="str">
            <v>CN</v>
          </cell>
          <cell r="C28" t="str">
            <v>COMUNICAÇÃO DE NÃO CONFORMIDADE</v>
          </cell>
          <cell r="F28" t="str">
            <v>Comunicação De Não Conformidade</v>
          </cell>
          <cell r="G28" t="str">
            <v>CN</v>
          </cell>
          <cell r="H28">
            <v>0</v>
          </cell>
          <cell r="I28">
            <v>0</v>
          </cell>
        </row>
        <row r="29">
          <cell r="B29" t="str">
            <v>CP</v>
          </cell>
          <cell r="C29" t="str">
            <v>CRITÉRIO DE PROJETO</v>
          </cell>
          <cell r="D29" t="str">
            <v>BAS</v>
          </cell>
          <cell r="E29" t="str">
            <v>DOC</v>
          </cell>
          <cell r="F29" t="str">
            <v>Critério De Projeto</v>
          </cell>
          <cell r="G29" t="str">
            <v>CP</v>
          </cell>
          <cell r="H29" t="str">
            <v>BAS</v>
          </cell>
          <cell r="I29" t="str">
            <v>DOC</v>
          </cell>
        </row>
        <row r="30">
          <cell r="B30" t="str">
            <v>CR</v>
          </cell>
          <cell r="C30" t="str">
            <v>CRONOGRAMA</v>
          </cell>
          <cell r="F30" t="str">
            <v>Cronograma</v>
          </cell>
          <cell r="G30" t="str">
            <v>CR</v>
          </cell>
          <cell r="H30">
            <v>0</v>
          </cell>
          <cell r="I30">
            <v>0</v>
          </cell>
        </row>
        <row r="31">
          <cell r="B31" t="str">
            <v>CT</v>
          </cell>
          <cell r="C31" t="str">
            <v>CONTRATO</v>
          </cell>
          <cell r="F31" t="str">
            <v>Contrato</v>
          </cell>
          <cell r="G31" t="str">
            <v>CT</v>
          </cell>
          <cell r="H31">
            <v>0</v>
          </cell>
          <cell r="I31">
            <v>0</v>
          </cell>
        </row>
        <row r="32">
          <cell r="B32" t="str">
            <v>CT</v>
          </cell>
          <cell r="C32" t="str">
            <v>CONTRATO</v>
          </cell>
          <cell r="F32" t="str">
            <v>Contrato</v>
          </cell>
          <cell r="G32" t="str">
            <v>CT</v>
          </cell>
          <cell r="H32">
            <v>0</v>
          </cell>
          <cell r="I32">
            <v>0</v>
          </cell>
        </row>
        <row r="33">
          <cell r="B33" t="str">
            <v>DA</v>
          </cell>
          <cell r="C33" t="str">
            <v>DESCRIÇÃO E ANÁLISE DE CARGOS</v>
          </cell>
          <cell r="F33" t="str">
            <v>Descrição E Análise De Cargos</v>
          </cell>
          <cell r="G33" t="str">
            <v>DA</v>
          </cell>
          <cell r="H33">
            <v>0</v>
          </cell>
          <cell r="I33">
            <v>0</v>
          </cell>
        </row>
        <row r="34">
          <cell r="B34" t="str">
            <v>DB</v>
          </cell>
          <cell r="C34" t="str">
            <v>DESENHO BÁSICO</v>
          </cell>
          <cell r="D34" t="str">
            <v>BAS</v>
          </cell>
          <cell r="E34" t="str">
            <v>DES</v>
          </cell>
          <cell r="F34" t="str">
            <v>Desenho Básico</v>
          </cell>
          <cell r="G34" t="str">
            <v>DB</v>
          </cell>
          <cell r="H34" t="str">
            <v>BAS</v>
          </cell>
          <cell r="I34" t="str">
            <v>DES</v>
          </cell>
        </row>
        <row r="35">
          <cell r="B35" t="str">
            <v>DC</v>
          </cell>
          <cell r="C35" t="str">
            <v>DOSSIÊ PARCEIROS / CLIENTES / FORNECEDORES</v>
          </cell>
          <cell r="F35" t="str">
            <v>Dossiê Parceiros/ Clientes/ Fornecedores</v>
          </cell>
          <cell r="G35" t="str">
            <v>DC</v>
          </cell>
          <cell r="H35">
            <v>0</v>
          </cell>
          <cell r="I35">
            <v>0</v>
          </cell>
        </row>
        <row r="36">
          <cell r="B36" t="str">
            <v>DD</v>
          </cell>
          <cell r="C36" t="str">
            <v>DESENHO DE DETALHAMENTO</v>
          </cell>
          <cell r="D36" t="str">
            <v>DET</v>
          </cell>
          <cell r="E36" t="str">
            <v>DES</v>
          </cell>
          <cell r="F36" t="str">
            <v>Desenho De Detalhamento</v>
          </cell>
          <cell r="G36" t="str">
            <v>DD</v>
          </cell>
          <cell r="H36" t="str">
            <v>DET</v>
          </cell>
          <cell r="I36" t="str">
            <v>DES</v>
          </cell>
        </row>
        <row r="37">
          <cell r="B37" t="str">
            <v>DE</v>
          </cell>
          <cell r="C37" t="str">
            <v>DETALHES TÍPICOS</v>
          </cell>
          <cell r="D37" t="str">
            <v>DET</v>
          </cell>
          <cell r="E37" t="str">
            <v>DES</v>
          </cell>
          <cell r="F37" t="str">
            <v>Detalhes Típicos</v>
          </cell>
          <cell r="G37" t="str">
            <v>DE</v>
          </cell>
          <cell r="H37" t="str">
            <v>DET</v>
          </cell>
          <cell r="I37" t="str">
            <v>DES</v>
          </cell>
        </row>
        <row r="38">
          <cell r="B38" t="str">
            <v>DF</v>
          </cell>
          <cell r="C38" t="str">
            <v>DIAGRAMA FUNCIONAL</v>
          </cell>
          <cell r="D38" t="str">
            <v>DET</v>
          </cell>
          <cell r="E38" t="str">
            <v>DES</v>
          </cell>
          <cell r="F38" t="str">
            <v>Diagrama Funcional</v>
          </cell>
          <cell r="G38" t="str">
            <v>DF</v>
          </cell>
          <cell r="H38" t="str">
            <v>DET</v>
          </cell>
          <cell r="I38" t="str">
            <v>DES</v>
          </cell>
        </row>
        <row r="39">
          <cell r="B39" t="str">
            <v>DH</v>
          </cell>
          <cell r="C39" t="str">
            <v>DIAGRAMA DE MALHA (INSTRUMENTAÇÃO)</v>
          </cell>
          <cell r="D39" t="str">
            <v>BAS</v>
          </cell>
          <cell r="E39" t="str">
            <v>DES</v>
          </cell>
          <cell r="F39" t="str">
            <v>Diagrama De Malha (Instrumentação)</v>
          </cell>
          <cell r="G39" t="str">
            <v>DH</v>
          </cell>
          <cell r="H39" t="str">
            <v>BAS</v>
          </cell>
          <cell r="I39" t="str">
            <v>DES</v>
          </cell>
        </row>
        <row r="40">
          <cell r="B40" t="str">
            <v>DI</v>
          </cell>
          <cell r="C40" t="str">
            <v>DIAGRAMA DE INTERLIGAÇÃO</v>
          </cell>
          <cell r="D40" t="str">
            <v>DET</v>
          </cell>
          <cell r="E40" t="str">
            <v>DES</v>
          </cell>
          <cell r="F40" t="str">
            <v>Diagrama De Interligação</v>
          </cell>
          <cell r="G40" t="str">
            <v>DI</v>
          </cell>
          <cell r="H40" t="str">
            <v>DET</v>
          </cell>
          <cell r="I40" t="str">
            <v>DES</v>
          </cell>
        </row>
        <row r="41">
          <cell r="B41" t="str">
            <v>DL</v>
          </cell>
          <cell r="C41" t="str">
            <v>DIAGRAMA LÓGICO</v>
          </cell>
          <cell r="D41" t="str">
            <v>BAS</v>
          </cell>
          <cell r="E41" t="str">
            <v>DES</v>
          </cell>
          <cell r="F41" t="str">
            <v>Diagrama Lógico</v>
          </cell>
          <cell r="G41" t="str">
            <v>DL</v>
          </cell>
          <cell r="H41" t="str">
            <v>BAS</v>
          </cell>
          <cell r="I41" t="str">
            <v>DES</v>
          </cell>
        </row>
        <row r="42">
          <cell r="B42" t="str">
            <v>DM</v>
          </cell>
          <cell r="C42" t="str">
            <v>DIAGRAMA DE MONTAGEM</v>
          </cell>
          <cell r="D42" t="str">
            <v>DET</v>
          </cell>
          <cell r="E42" t="str">
            <v>DES</v>
          </cell>
          <cell r="F42" t="str">
            <v>Diagrama De Montagem</v>
          </cell>
          <cell r="G42" t="str">
            <v>DM</v>
          </cell>
          <cell r="H42" t="str">
            <v>DET</v>
          </cell>
          <cell r="I42" t="str">
            <v>DES</v>
          </cell>
        </row>
        <row r="43">
          <cell r="B43" t="str">
            <v>DP</v>
          </cell>
          <cell r="C43" t="str">
            <v>DESENHO DE PROJETO</v>
          </cell>
          <cell r="D43" t="str">
            <v>BAS</v>
          </cell>
          <cell r="E43" t="str">
            <v>DES</v>
          </cell>
          <cell r="F43" t="str">
            <v>Desenho De Projeto</v>
          </cell>
          <cell r="G43" t="str">
            <v>DP</v>
          </cell>
          <cell r="H43" t="str">
            <v>BAS</v>
          </cell>
          <cell r="I43" t="str">
            <v>DES</v>
          </cell>
        </row>
        <row r="44">
          <cell r="B44" t="str">
            <v>DT</v>
          </cell>
          <cell r="C44" t="str">
            <v>DIAGRAMA TRIFILAR</v>
          </cell>
          <cell r="D44" t="str">
            <v>DET</v>
          </cell>
          <cell r="E44" t="str">
            <v>DES</v>
          </cell>
          <cell r="F44" t="str">
            <v>Diagrama Trifilar</v>
          </cell>
          <cell r="G44" t="str">
            <v>DT</v>
          </cell>
          <cell r="H44" t="str">
            <v>DET</v>
          </cell>
          <cell r="I44" t="str">
            <v>DES</v>
          </cell>
        </row>
        <row r="45">
          <cell r="B45" t="str">
            <v>DU</v>
          </cell>
          <cell r="C45" t="str">
            <v>DIAGRAMA UNIFILAR</v>
          </cell>
          <cell r="D45" t="str">
            <v>DET</v>
          </cell>
          <cell r="E45" t="str">
            <v>DES</v>
          </cell>
          <cell r="F45" t="str">
            <v>Diagrama Unifilar</v>
          </cell>
          <cell r="G45" t="str">
            <v>DU</v>
          </cell>
          <cell r="H45" t="str">
            <v>DET</v>
          </cell>
          <cell r="I45" t="str">
            <v>DES</v>
          </cell>
        </row>
        <row r="46">
          <cell r="B46" t="str">
            <v>DV</v>
          </cell>
          <cell r="C46" t="str">
            <v>DIVERSOS</v>
          </cell>
          <cell r="F46" t="str">
            <v>Diversos</v>
          </cell>
          <cell r="G46" t="str">
            <v>DV</v>
          </cell>
          <cell r="H46">
            <v>0</v>
          </cell>
          <cell r="I46">
            <v>0</v>
          </cell>
        </row>
        <row r="47">
          <cell r="B47" t="str">
            <v>EA</v>
          </cell>
          <cell r="C47" t="str">
            <v>ESTRUTURA ANALÍTICA DE PROJETO – EAP</v>
          </cell>
          <cell r="F47" t="str">
            <v>Estrutura Analítica De Projeto – Eap</v>
          </cell>
          <cell r="G47" t="str">
            <v>EA</v>
          </cell>
          <cell r="H47">
            <v>0</v>
          </cell>
          <cell r="I47">
            <v>0</v>
          </cell>
        </row>
        <row r="48">
          <cell r="B48" t="str">
            <v>ED</v>
          </cell>
          <cell r="C48" t="str">
            <v>ESTUDOS / PLANOS</v>
          </cell>
          <cell r="D48" t="str">
            <v>BAS</v>
          </cell>
          <cell r="E48" t="str">
            <v>DOC</v>
          </cell>
          <cell r="F48" t="str">
            <v>Estudos / Planos</v>
          </cell>
          <cell r="G48" t="str">
            <v>ED</v>
          </cell>
          <cell r="H48" t="str">
            <v>BAS</v>
          </cell>
          <cell r="I48" t="str">
            <v>DOC</v>
          </cell>
        </row>
        <row r="49">
          <cell r="B49" t="str">
            <v>EM</v>
          </cell>
          <cell r="C49" t="str">
            <v>E-MAIL</v>
          </cell>
          <cell r="F49" t="str">
            <v>E-Mail</v>
          </cell>
          <cell r="G49" t="str">
            <v>EM</v>
          </cell>
          <cell r="H49">
            <v>0</v>
          </cell>
          <cell r="I49">
            <v>0</v>
          </cell>
        </row>
        <row r="50">
          <cell r="B50" t="str">
            <v>ES</v>
          </cell>
          <cell r="C50" t="str">
            <v>RELAÇÃO DE ENTRADAS / SAÍDAS</v>
          </cell>
          <cell r="D50" t="str">
            <v>DET</v>
          </cell>
          <cell r="E50" t="str">
            <v>DES</v>
          </cell>
          <cell r="F50" t="str">
            <v>Relação De Entradas/ Saídas</v>
          </cell>
          <cell r="G50" t="str">
            <v>ES</v>
          </cell>
          <cell r="H50" t="str">
            <v>DET</v>
          </cell>
          <cell r="I50" t="str">
            <v>DES</v>
          </cell>
        </row>
        <row r="51">
          <cell r="B51" t="str">
            <v>ET</v>
          </cell>
          <cell r="C51" t="str">
            <v>ESPECIFICAÇÃO TÉCNICA</v>
          </cell>
          <cell r="D51" t="str">
            <v>BAS</v>
          </cell>
          <cell r="E51" t="str">
            <v>DOC</v>
          </cell>
          <cell r="F51" t="str">
            <v>Especificação Técnica</v>
          </cell>
          <cell r="G51" t="str">
            <v>ET</v>
          </cell>
          <cell r="H51" t="str">
            <v>BAS</v>
          </cell>
          <cell r="I51" t="str">
            <v>DOC</v>
          </cell>
        </row>
        <row r="52">
          <cell r="B52" t="str">
            <v>EX</v>
          </cell>
          <cell r="C52" t="str">
            <v>PROGRAMA EXECUTÁVEL</v>
          </cell>
          <cell r="F52" t="str">
            <v>Programa Executável</v>
          </cell>
          <cell r="G52" t="str">
            <v>EX</v>
          </cell>
          <cell r="H52">
            <v>0</v>
          </cell>
          <cell r="I52">
            <v>0</v>
          </cell>
        </row>
        <row r="53">
          <cell r="B53" t="str">
            <v>FA</v>
          </cell>
          <cell r="C53" t="str">
            <v>FICHA DE ALTERAÇÃO DE FUNÇÃO E SALÁRIO (FAFS)</v>
          </cell>
          <cell r="F53" t="str">
            <v>Ficha De Alteração De Função E Salário (Fafs)</v>
          </cell>
          <cell r="G53" t="str">
            <v>FA</v>
          </cell>
          <cell r="H53">
            <v>0</v>
          </cell>
          <cell r="I53">
            <v>0</v>
          </cell>
        </row>
        <row r="54">
          <cell r="B54" t="str">
            <v>FD</v>
          </cell>
          <cell r="C54" t="str">
            <v>FOLHA DE DADOS</v>
          </cell>
          <cell r="D54" t="str">
            <v>BAS</v>
          </cell>
          <cell r="E54" t="str">
            <v>DOC</v>
          </cell>
          <cell r="F54" t="str">
            <v>Folha De Dados</v>
          </cell>
          <cell r="G54" t="str">
            <v>FD</v>
          </cell>
          <cell r="H54" t="str">
            <v>BAS</v>
          </cell>
          <cell r="I54" t="str">
            <v>DOC</v>
          </cell>
        </row>
        <row r="55">
          <cell r="B55" t="str">
            <v>FE</v>
          </cell>
          <cell r="C55" t="str">
            <v>FLUXOGRAMA DE ENGENHARIA</v>
          </cell>
          <cell r="D55" t="str">
            <v>BAS</v>
          </cell>
          <cell r="E55" t="str">
            <v>DES</v>
          </cell>
          <cell r="F55" t="str">
            <v>Fluxograma De Engenharia</v>
          </cell>
          <cell r="G55" t="str">
            <v>FE</v>
          </cell>
          <cell r="H55" t="str">
            <v>BAS</v>
          </cell>
          <cell r="I55" t="str">
            <v>DES</v>
          </cell>
        </row>
        <row r="56">
          <cell r="B56" t="str">
            <v>FG</v>
          </cell>
          <cell r="C56" t="str">
            <v>FLUXOGRAMA (GERAL)</v>
          </cell>
          <cell r="D56" t="str">
            <v>BAS</v>
          </cell>
          <cell r="E56" t="str">
            <v>DES</v>
          </cell>
          <cell r="F56" t="str">
            <v>Fluxograma (Geral)</v>
          </cell>
          <cell r="G56" t="str">
            <v>FG</v>
          </cell>
          <cell r="H56" t="str">
            <v>BAS</v>
          </cell>
          <cell r="I56" t="str">
            <v>DES</v>
          </cell>
        </row>
        <row r="57">
          <cell r="B57" t="str">
            <v>FL</v>
          </cell>
          <cell r="C57" t="str">
            <v>RELATÓRIO FLUXO DE CAIXA</v>
          </cell>
          <cell r="F57" t="str">
            <v>Relatório Fluxo De Caixa</v>
          </cell>
          <cell r="G57" t="str">
            <v>FL</v>
          </cell>
          <cell r="H57">
            <v>0</v>
          </cell>
          <cell r="I57">
            <v>0</v>
          </cell>
        </row>
        <row r="58">
          <cell r="B58" t="str">
            <v>FO</v>
          </cell>
          <cell r="C58" t="str">
            <v>PROGRAMA FONTE</v>
          </cell>
          <cell r="F58" t="str">
            <v>Programa Fonte</v>
          </cell>
          <cell r="G58" t="str">
            <v>FO</v>
          </cell>
          <cell r="H58">
            <v>0</v>
          </cell>
          <cell r="I58">
            <v>0</v>
          </cell>
        </row>
        <row r="59">
          <cell r="B59" t="str">
            <v>FP</v>
          </cell>
          <cell r="C59" t="str">
            <v>FLUXOGRAMA DE PROCESSO</v>
          </cell>
          <cell r="D59" t="str">
            <v>BAS</v>
          </cell>
          <cell r="E59" t="str">
            <v>DES</v>
          </cell>
          <cell r="F59" t="str">
            <v>Fluxograma De Processo</v>
          </cell>
          <cell r="G59" t="str">
            <v>FP</v>
          </cell>
          <cell r="H59" t="str">
            <v>BAS</v>
          </cell>
          <cell r="I59" t="str">
            <v>DES</v>
          </cell>
        </row>
        <row r="60">
          <cell r="B60" t="str">
            <v>FT</v>
          </cell>
          <cell r="C60" t="str">
            <v>FATURAS / NOTAS FISCAIS</v>
          </cell>
          <cell r="F60" t="str">
            <v>Faturas/ Notas Fiscais</v>
          </cell>
          <cell r="G60" t="str">
            <v>FT</v>
          </cell>
          <cell r="H60">
            <v>0</v>
          </cell>
          <cell r="I60">
            <v>0</v>
          </cell>
        </row>
        <row r="61">
          <cell r="B61" t="str">
            <v>FX</v>
          </cell>
          <cell r="C61" t="str">
            <v>FAX</v>
          </cell>
          <cell r="F61" t="str">
            <v>Fax</v>
          </cell>
          <cell r="G61" t="str">
            <v>FX</v>
          </cell>
          <cell r="H61">
            <v>0</v>
          </cell>
          <cell r="I61">
            <v>0</v>
          </cell>
        </row>
        <row r="62">
          <cell r="B62" t="str">
            <v>GF</v>
          </cell>
          <cell r="C62" t="str">
            <v>GRÁFICO</v>
          </cell>
          <cell r="F62" t="str">
            <v>Gráfico</v>
          </cell>
          <cell r="G62" t="str">
            <v>GF</v>
          </cell>
          <cell r="H62">
            <v>0</v>
          </cell>
          <cell r="I62">
            <v>0</v>
          </cell>
        </row>
        <row r="63">
          <cell r="B63" t="str">
            <v>GR</v>
          </cell>
          <cell r="C63" t="str">
            <v>GUIA DE REMESSA DE DOCUMENTOS</v>
          </cell>
          <cell r="F63" t="str">
            <v>Guia De Remessa De Documentos</v>
          </cell>
          <cell r="G63" t="str">
            <v>GR</v>
          </cell>
          <cell r="H63">
            <v>0</v>
          </cell>
          <cell r="I63">
            <v>0</v>
          </cell>
        </row>
        <row r="64">
          <cell r="B64" t="str">
            <v>HI</v>
          </cell>
          <cell r="C64" t="str">
            <v>HISTOGRAMA</v>
          </cell>
          <cell r="F64" t="str">
            <v>Histograma</v>
          </cell>
          <cell r="G64" t="str">
            <v>HI</v>
          </cell>
          <cell r="H64">
            <v>0</v>
          </cell>
          <cell r="I64">
            <v>0</v>
          </cell>
        </row>
        <row r="65">
          <cell r="B65" t="str">
            <v>HW</v>
          </cell>
          <cell r="C65" t="str">
            <v>FICHA DE HARDWARE</v>
          </cell>
          <cell r="F65" t="str">
            <v>Ficha De Hardware</v>
          </cell>
          <cell r="G65" t="str">
            <v>HW</v>
          </cell>
          <cell r="H65">
            <v>0</v>
          </cell>
          <cell r="I65">
            <v>0</v>
          </cell>
        </row>
        <row r="66">
          <cell r="B66" t="str">
            <v>IN</v>
          </cell>
          <cell r="C66" t="str">
            <v>CONTRATO SOCIAL E ALTERAÇÕES</v>
          </cell>
          <cell r="F66" t="str">
            <v>Contrato Social E Alterações</v>
          </cell>
          <cell r="G66" t="str">
            <v>IN</v>
          </cell>
          <cell r="H66">
            <v>0</v>
          </cell>
          <cell r="I66">
            <v>0</v>
          </cell>
        </row>
        <row r="67">
          <cell r="B67" t="str">
            <v>IS</v>
          </cell>
          <cell r="C67" t="str">
            <v>ISOMÉTRICO</v>
          </cell>
          <cell r="D67" t="str">
            <v>DET</v>
          </cell>
          <cell r="E67" t="str">
            <v>DES</v>
          </cell>
          <cell r="F67" t="str">
            <v>Isométrico</v>
          </cell>
          <cell r="G67" t="str">
            <v>IS</v>
          </cell>
          <cell r="H67" t="str">
            <v>DET</v>
          </cell>
          <cell r="I67" t="str">
            <v>DES</v>
          </cell>
        </row>
        <row r="68">
          <cell r="B68" t="str">
            <v>IT</v>
          </cell>
          <cell r="C68" t="str">
            <v>INSTRUÇÃO DE TRABALHO</v>
          </cell>
          <cell r="F68" t="str">
            <v>Instrução De Trabalho</v>
          </cell>
          <cell r="G68" t="str">
            <v>IT</v>
          </cell>
          <cell r="H68">
            <v>0</v>
          </cell>
          <cell r="I68">
            <v>0</v>
          </cell>
        </row>
        <row r="69">
          <cell r="B69" t="str">
            <v>LC</v>
          </cell>
          <cell r="C69" t="str">
            <v>LISTA DE LINHAS / CABOS</v>
          </cell>
          <cell r="D69" t="str">
            <v>DET</v>
          </cell>
          <cell r="E69" t="str">
            <v>DOC</v>
          </cell>
          <cell r="F69" t="str">
            <v>Lista De Linhas/ Cabos</v>
          </cell>
          <cell r="G69" t="str">
            <v>LC</v>
          </cell>
          <cell r="H69" t="str">
            <v>DET</v>
          </cell>
          <cell r="I69" t="str">
            <v>DOC</v>
          </cell>
        </row>
        <row r="70">
          <cell r="B70" t="str">
            <v>LD</v>
          </cell>
          <cell r="C70" t="str">
            <v>LISTA DE DOCUMENTOS</v>
          </cell>
          <cell r="F70" t="str">
            <v>Lista De Documentos</v>
          </cell>
          <cell r="G70" t="str">
            <v>LD</v>
          </cell>
          <cell r="H70">
            <v>0</v>
          </cell>
          <cell r="I70">
            <v>0</v>
          </cell>
        </row>
        <row r="71">
          <cell r="B71" t="str">
            <v>LE</v>
          </cell>
          <cell r="C71" t="str">
            <v>LISTA DE EQUIPAMENTOS / INSTRUMENTOS</v>
          </cell>
          <cell r="D71" t="str">
            <v>BAS</v>
          </cell>
          <cell r="E71" t="str">
            <v>DOC</v>
          </cell>
          <cell r="F71" t="str">
            <v>Lista De Equipamentos / Instrumentos</v>
          </cell>
          <cell r="G71" t="str">
            <v>LE</v>
          </cell>
          <cell r="H71" t="str">
            <v>BAS</v>
          </cell>
          <cell r="I71" t="str">
            <v>DOC</v>
          </cell>
        </row>
        <row r="72">
          <cell r="B72" t="str">
            <v>LF</v>
          </cell>
          <cell r="C72" t="str">
            <v>LISTA DE FERROS</v>
          </cell>
          <cell r="D72" t="str">
            <v>DET</v>
          </cell>
          <cell r="E72" t="str">
            <v>DOC</v>
          </cell>
          <cell r="F72" t="str">
            <v>Lista De Ferros</v>
          </cell>
          <cell r="G72" t="str">
            <v>LF</v>
          </cell>
          <cell r="H72" t="str">
            <v>DET</v>
          </cell>
          <cell r="I72" t="str">
            <v>DOC</v>
          </cell>
        </row>
        <row r="73">
          <cell r="B73" t="str">
            <v>LM</v>
          </cell>
          <cell r="C73" t="str">
            <v>LISTA DE MATERIAIS</v>
          </cell>
          <cell r="D73" t="str">
            <v>DET</v>
          </cell>
          <cell r="E73" t="str">
            <v>DOC</v>
          </cell>
          <cell r="F73" t="str">
            <v>Lista De Materiais</v>
          </cell>
          <cell r="G73" t="str">
            <v>LM</v>
          </cell>
          <cell r="H73" t="str">
            <v>DET</v>
          </cell>
          <cell r="I73" t="str">
            <v>DOC</v>
          </cell>
        </row>
        <row r="74">
          <cell r="B74" t="str">
            <v>LO</v>
          </cell>
          <cell r="C74" t="str">
            <v>LISTA DE DESPACHO</v>
          </cell>
          <cell r="F74" t="str">
            <v>Lista De Despacho</v>
          </cell>
          <cell r="G74" t="str">
            <v>LO</v>
          </cell>
          <cell r="H74">
            <v>0</v>
          </cell>
          <cell r="I74">
            <v>0</v>
          </cell>
        </row>
        <row r="75">
          <cell r="B75" t="str">
            <v>LP</v>
          </cell>
          <cell r="C75" t="str">
            <v>LISTA DE PENDÊNCIAS</v>
          </cell>
          <cell r="F75" t="str">
            <v>Lista De Pendências</v>
          </cell>
          <cell r="G75" t="str">
            <v>LP</v>
          </cell>
          <cell r="H75">
            <v>0</v>
          </cell>
          <cell r="I75">
            <v>0</v>
          </cell>
        </row>
        <row r="76">
          <cell r="B76" t="str">
            <v>LV</v>
          </cell>
          <cell r="C76" t="str">
            <v>LISTA DE VERIFICAÇÃO</v>
          </cell>
          <cell r="F76" t="str">
            <v>Lista De Verificação</v>
          </cell>
          <cell r="G76" t="str">
            <v>LV</v>
          </cell>
          <cell r="H76">
            <v>0</v>
          </cell>
          <cell r="I76">
            <v>0</v>
          </cell>
        </row>
        <row r="77">
          <cell r="B77" t="str">
            <v>MB</v>
          </cell>
          <cell r="C77" t="str">
            <v>MEDIÇÃO / NOTA DE DÉBITO</v>
          </cell>
          <cell r="F77" t="str">
            <v>Medição/ Nota De Débito</v>
          </cell>
          <cell r="G77" t="str">
            <v>MB</v>
          </cell>
          <cell r="H77">
            <v>0</v>
          </cell>
          <cell r="I77">
            <v>0</v>
          </cell>
        </row>
        <row r="78">
          <cell r="B78" t="str">
            <v>MC</v>
          </cell>
          <cell r="C78" t="str">
            <v>MEMÓRIA DE CÁLCULO</v>
          </cell>
          <cell r="D78" t="str">
            <v>DET</v>
          </cell>
          <cell r="E78" t="str">
            <v>DOC</v>
          </cell>
          <cell r="F78" t="str">
            <v>Memória De Cálculo</v>
          </cell>
          <cell r="G78" t="str">
            <v>MC</v>
          </cell>
          <cell r="H78" t="str">
            <v>DET</v>
          </cell>
          <cell r="I78" t="str">
            <v>DOC</v>
          </cell>
        </row>
        <row r="79">
          <cell r="B79" t="str">
            <v>MD</v>
          </cell>
          <cell r="C79" t="str">
            <v>MEMORIAL DESCRITIVO</v>
          </cell>
          <cell r="D79" t="str">
            <v>BAS</v>
          </cell>
          <cell r="E79" t="str">
            <v>DOC</v>
          </cell>
          <cell r="F79" t="str">
            <v>Memorial Descritivo</v>
          </cell>
          <cell r="G79" t="str">
            <v>MD</v>
          </cell>
          <cell r="H79" t="str">
            <v>BAS</v>
          </cell>
          <cell r="I79" t="str">
            <v>DOC</v>
          </cell>
        </row>
        <row r="80">
          <cell r="B80" t="str">
            <v>ME</v>
          </cell>
          <cell r="C80" t="str">
            <v>MUDANÇA DE ESCOPO</v>
          </cell>
          <cell r="F80" t="str">
            <v>Mudança De Escopo</v>
          </cell>
          <cell r="G80" t="str">
            <v>ME</v>
          </cell>
          <cell r="H80">
            <v>0</v>
          </cell>
          <cell r="I80">
            <v>0</v>
          </cell>
        </row>
        <row r="81">
          <cell r="B81" t="str">
            <v>MM</v>
          </cell>
          <cell r="C81" t="str">
            <v>MEMORANDO</v>
          </cell>
          <cell r="F81" t="str">
            <v>Memorando</v>
          </cell>
          <cell r="G81" t="str">
            <v>MM</v>
          </cell>
          <cell r="H81">
            <v>0</v>
          </cell>
          <cell r="I81">
            <v>0</v>
          </cell>
        </row>
        <row r="82">
          <cell r="B82" t="str">
            <v>MN</v>
          </cell>
          <cell r="C82" t="str">
            <v>MANUAIS / PROCEDIMENTOS</v>
          </cell>
          <cell r="F82" t="str">
            <v>Manuais/ Procedimentos</v>
          </cell>
          <cell r="G82" t="str">
            <v>MN</v>
          </cell>
          <cell r="H82">
            <v>0</v>
          </cell>
          <cell r="I82">
            <v>0</v>
          </cell>
        </row>
        <row r="83">
          <cell r="B83" t="str">
            <v>MO</v>
          </cell>
          <cell r="C83" t="str">
            <v>MANUAL DE OPERAÇÃO E / OU MANUTENÇÃO</v>
          </cell>
          <cell r="D83" t="str">
            <v>DET</v>
          </cell>
          <cell r="E83" t="str">
            <v>DOC</v>
          </cell>
          <cell r="F83" t="str">
            <v>Manual De Operação E/Ou Manutenção</v>
          </cell>
          <cell r="G83" t="str">
            <v>MO</v>
          </cell>
          <cell r="H83" t="str">
            <v>DET</v>
          </cell>
          <cell r="I83" t="str">
            <v>DOC</v>
          </cell>
        </row>
        <row r="84">
          <cell r="B84" t="str">
            <v>MP</v>
          </cell>
          <cell r="C84" t="str">
            <v>MALHA DE PROGRAMAÇÃO</v>
          </cell>
          <cell r="D84" t="str">
            <v>DET</v>
          </cell>
          <cell r="E84" t="str">
            <v>DOC</v>
          </cell>
          <cell r="F84" t="str">
            <v>Malha De Programação</v>
          </cell>
          <cell r="G84" t="str">
            <v>MP</v>
          </cell>
          <cell r="H84" t="str">
            <v>DET</v>
          </cell>
          <cell r="I84" t="str">
            <v>DOC</v>
          </cell>
        </row>
        <row r="85">
          <cell r="B85" t="str">
            <v>MQ</v>
          </cell>
          <cell r="C85" t="str">
            <v>MANUAL DA QUALIDADE</v>
          </cell>
          <cell r="F85" t="str">
            <v>Manual Da Qualidade</v>
          </cell>
          <cell r="G85" t="str">
            <v>MQ</v>
          </cell>
          <cell r="H85">
            <v>0</v>
          </cell>
          <cell r="I85">
            <v>0</v>
          </cell>
        </row>
        <row r="86">
          <cell r="B86" t="str">
            <v>MT</v>
          </cell>
          <cell r="C86" t="str">
            <v>MAPA DE CREDENCIAMENTO</v>
          </cell>
          <cell r="F86" t="str">
            <v>Mapa De Credenciamento</v>
          </cell>
          <cell r="G86" t="str">
            <v>MT</v>
          </cell>
          <cell r="H86">
            <v>0</v>
          </cell>
          <cell r="I86">
            <v>0</v>
          </cell>
        </row>
        <row r="87">
          <cell r="B87" t="str">
            <v>MU</v>
          </cell>
          <cell r="C87" t="str">
            <v>MANUAL DO USUÁRIO</v>
          </cell>
          <cell r="F87" t="str">
            <v>Manual Do Usuário</v>
          </cell>
          <cell r="G87" t="str">
            <v>MU</v>
          </cell>
          <cell r="H87">
            <v>0</v>
          </cell>
          <cell r="I87">
            <v>0</v>
          </cell>
        </row>
        <row r="88">
          <cell r="B88" t="str">
            <v>NA</v>
          </cell>
          <cell r="C88" t="str">
            <v>NADA CONSTA</v>
          </cell>
          <cell r="F88" t="str">
            <v>Nada Consta</v>
          </cell>
          <cell r="G88" t="str">
            <v>NA</v>
          </cell>
          <cell r="H88">
            <v>0</v>
          </cell>
          <cell r="I88">
            <v>0</v>
          </cell>
        </row>
        <row r="89">
          <cell r="B89" t="str">
            <v>NC</v>
          </cell>
          <cell r="C89" t="str">
            <v>NORMA DE COORDENAÇÃO</v>
          </cell>
          <cell r="F89" t="str">
            <v>Norma De Coordenação</v>
          </cell>
          <cell r="G89" t="str">
            <v>NC</v>
          </cell>
          <cell r="H89">
            <v>0</v>
          </cell>
          <cell r="I89">
            <v>0</v>
          </cell>
        </row>
        <row r="90">
          <cell r="B90" t="str">
            <v>NF</v>
          </cell>
          <cell r="C90" t="str">
            <v>RELATÓRIO / REGISTRO DE NÃO CONFORMIDADE</v>
          </cell>
          <cell r="F90" t="str">
            <v>Relatório/ Registro De Não Conformidade</v>
          </cell>
          <cell r="G90" t="str">
            <v>NF</v>
          </cell>
          <cell r="H90">
            <v>0</v>
          </cell>
          <cell r="I90">
            <v>0</v>
          </cell>
        </row>
        <row r="91">
          <cell r="B91" t="str">
            <v>NS</v>
          </cell>
          <cell r="C91" t="str">
            <v>NOTAS DE SERVIÇO</v>
          </cell>
          <cell r="D91" t="str">
            <v>BAS</v>
          </cell>
          <cell r="E91" t="str">
            <v>DOC</v>
          </cell>
          <cell r="F91" t="str">
            <v>Notas De Serviço</v>
          </cell>
          <cell r="G91" t="str">
            <v>NS</v>
          </cell>
          <cell r="H91" t="str">
            <v>BAS</v>
          </cell>
          <cell r="I91" t="str">
            <v>DOC</v>
          </cell>
        </row>
        <row r="92">
          <cell r="B92" t="str">
            <v>NT</v>
          </cell>
          <cell r="C92" t="str">
            <v>NORMAS TÉCNICAS</v>
          </cell>
          <cell r="D92" t="str">
            <v>BAS</v>
          </cell>
          <cell r="E92" t="str">
            <v>DOC</v>
          </cell>
          <cell r="F92" t="str">
            <v>Normas Técnicas</v>
          </cell>
          <cell r="G92" t="str">
            <v>NT</v>
          </cell>
          <cell r="H92" t="str">
            <v>BAS</v>
          </cell>
          <cell r="I92" t="str">
            <v>DOC</v>
          </cell>
        </row>
        <row r="93">
          <cell r="B93" t="str">
            <v>OC</v>
          </cell>
          <cell r="C93" t="str">
            <v>ORDEM DE COMPRA / AUTORIZAÇÃO DE SERVIÇO</v>
          </cell>
          <cell r="F93" t="str">
            <v>Ordem De Compra/ Autorização De Serviço</v>
          </cell>
          <cell r="G93" t="str">
            <v>OC</v>
          </cell>
          <cell r="H93">
            <v>0</v>
          </cell>
          <cell r="I93">
            <v>0</v>
          </cell>
        </row>
        <row r="94">
          <cell r="B94" t="str">
            <v>OG</v>
          </cell>
          <cell r="C94" t="str">
            <v>ORGANOGRAMAS</v>
          </cell>
          <cell r="F94" t="str">
            <v>Organogramas</v>
          </cell>
          <cell r="G94" t="str">
            <v>OG</v>
          </cell>
          <cell r="H94">
            <v>0</v>
          </cell>
          <cell r="I94">
            <v>0</v>
          </cell>
        </row>
        <row r="95">
          <cell r="B95" t="str">
            <v>OI</v>
          </cell>
          <cell r="C95" t="str">
            <v>ORÇAMENTO DE INVESTIMENTOS</v>
          </cell>
          <cell r="D95" t="str">
            <v>BAS</v>
          </cell>
          <cell r="E95" t="str">
            <v>DOC</v>
          </cell>
          <cell r="F95" t="str">
            <v>Orçamento De Investimentos</v>
          </cell>
          <cell r="G95" t="str">
            <v>OI</v>
          </cell>
          <cell r="H95" t="str">
            <v>BAS</v>
          </cell>
          <cell r="I95" t="str">
            <v>DOC</v>
          </cell>
        </row>
        <row r="96">
          <cell r="B96" t="str">
            <v>OR</v>
          </cell>
          <cell r="C96" t="str">
            <v>ORÇAMENTO</v>
          </cell>
          <cell r="F96" t="str">
            <v>Orçamento</v>
          </cell>
          <cell r="G96" t="str">
            <v>OR</v>
          </cell>
          <cell r="H96">
            <v>0</v>
          </cell>
          <cell r="I96">
            <v>0</v>
          </cell>
        </row>
        <row r="97">
          <cell r="B97" t="str">
            <v>OS</v>
          </cell>
          <cell r="C97" t="str">
            <v>ORDEM DE SERVIÇO</v>
          </cell>
          <cell r="F97" t="str">
            <v>Ordem De Serviço</v>
          </cell>
          <cell r="G97" t="str">
            <v>OS</v>
          </cell>
          <cell r="H97">
            <v>0</v>
          </cell>
          <cell r="I97">
            <v>0</v>
          </cell>
        </row>
        <row r="98">
          <cell r="B98" t="str">
            <v>PB</v>
          </cell>
          <cell r="C98" t="str">
            <v>PLANO DE BASES/ CARGAS</v>
          </cell>
          <cell r="D98" t="str">
            <v>BAS</v>
          </cell>
          <cell r="E98" t="str">
            <v>DOC</v>
          </cell>
          <cell r="F98" t="str">
            <v>Plano De Bases/ Cargas</v>
          </cell>
          <cell r="G98" t="str">
            <v>PB</v>
          </cell>
          <cell r="H98" t="str">
            <v>BAS</v>
          </cell>
          <cell r="I98" t="str">
            <v>DOC</v>
          </cell>
        </row>
        <row r="99">
          <cell r="B99" t="str">
            <v>PE</v>
          </cell>
          <cell r="C99" t="str">
            <v>PERIÓDICOS</v>
          </cell>
          <cell r="F99" t="str">
            <v>Periódicos</v>
          </cell>
          <cell r="G99" t="str">
            <v>PE</v>
          </cell>
          <cell r="H99">
            <v>0</v>
          </cell>
          <cell r="I99">
            <v>0</v>
          </cell>
        </row>
        <row r="100">
          <cell r="B100" t="str">
            <v>PF</v>
          </cell>
          <cell r="C100" t="str">
            <v>PADRÕES / FORMULÁRIOS</v>
          </cell>
          <cell r="F100" t="str">
            <v>Padrões/ Formulários</v>
          </cell>
          <cell r="G100" t="str">
            <v>PF</v>
          </cell>
          <cell r="H100">
            <v>0</v>
          </cell>
          <cell r="I100">
            <v>0</v>
          </cell>
        </row>
        <row r="101">
          <cell r="B101" t="str">
            <v>PI</v>
          </cell>
          <cell r="C101" t="str">
            <v>PROGRAMA DE INSPEÇÃO E TESTES</v>
          </cell>
          <cell r="D101" t="str">
            <v>DET</v>
          </cell>
          <cell r="E101" t="str">
            <v>DOC</v>
          </cell>
          <cell r="F101" t="str">
            <v>Programa De Inspeção E Testes</v>
          </cell>
          <cell r="G101" t="str">
            <v>PI</v>
          </cell>
          <cell r="H101" t="str">
            <v>DET</v>
          </cell>
          <cell r="I101" t="str">
            <v>DOC</v>
          </cell>
        </row>
        <row r="102">
          <cell r="B102" t="str">
            <v>PJ</v>
          </cell>
          <cell r="C102" t="str">
            <v>PESQUISA DE LEVANTAMENTO DE NECESSIDADES DE TREINAMENTO</v>
          </cell>
          <cell r="F102" t="str">
            <v>Pesquisa De Levantamento De Necessidades De Treinamento</v>
          </cell>
          <cell r="G102" t="str">
            <v>PJ</v>
          </cell>
          <cell r="H102">
            <v>0</v>
          </cell>
          <cell r="I102">
            <v>0</v>
          </cell>
        </row>
        <row r="103">
          <cell r="B103" t="str">
            <v>PL</v>
          </cell>
          <cell r="C103" t="str">
            <v>PLANO DE AUDITORIA</v>
          </cell>
          <cell r="F103" t="str">
            <v>Plano De Auditoria</v>
          </cell>
          <cell r="G103" t="str">
            <v>PL</v>
          </cell>
          <cell r="H103">
            <v>0</v>
          </cell>
          <cell r="I103">
            <v>0</v>
          </cell>
        </row>
        <row r="104">
          <cell r="B104" t="str">
            <v>PM</v>
          </cell>
          <cell r="C104" t="str">
            <v>PROGRAMAÇÃO</v>
          </cell>
          <cell r="F104" t="str">
            <v>Programação</v>
          </cell>
          <cell r="G104" t="str">
            <v>PM</v>
          </cell>
          <cell r="H104">
            <v>0</v>
          </cell>
          <cell r="I104">
            <v>0</v>
          </cell>
        </row>
        <row r="105">
          <cell r="B105" t="str">
            <v>PN</v>
          </cell>
          <cell r="C105" t="str">
            <v>PLANO DE CONTAS</v>
          </cell>
          <cell r="F105" t="str">
            <v>Plano De Contas</v>
          </cell>
          <cell r="G105" t="str">
            <v>PN</v>
          </cell>
          <cell r="H105">
            <v>0</v>
          </cell>
          <cell r="I105">
            <v>0</v>
          </cell>
        </row>
        <row r="106">
          <cell r="B106" t="str">
            <v>PO</v>
          </cell>
          <cell r="C106" t="str">
            <v>PROPOSTA</v>
          </cell>
          <cell r="F106" t="str">
            <v>Proposta</v>
          </cell>
          <cell r="G106" t="str">
            <v>PO</v>
          </cell>
          <cell r="H106">
            <v>0</v>
          </cell>
          <cell r="I106">
            <v>0</v>
          </cell>
        </row>
        <row r="107">
          <cell r="B107" t="str">
            <v>PQ</v>
          </cell>
          <cell r="C107" t="str">
            <v>PLANILHA DE QUANTITATIVOS</v>
          </cell>
          <cell r="D107" t="str">
            <v>DET</v>
          </cell>
          <cell r="E107" t="str">
            <v>DOC</v>
          </cell>
          <cell r="F107" t="str">
            <v>Planilha De Quantitativos</v>
          </cell>
          <cell r="G107" t="str">
            <v>PQ</v>
          </cell>
          <cell r="H107" t="str">
            <v>DET</v>
          </cell>
          <cell r="I107" t="str">
            <v>DOC</v>
          </cell>
        </row>
        <row r="108">
          <cell r="B108" t="str">
            <v>PR</v>
          </cell>
          <cell r="C108" t="str">
            <v>PRAD - PLANO DE RECUPERAÇÃO DE ÁREAS DEGRADADAS</v>
          </cell>
          <cell r="D108" t="str">
            <v>DET</v>
          </cell>
          <cell r="E108" t="str">
            <v>DOC</v>
          </cell>
          <cell r="F108" t="str">
            <v>Prad - Plano De Recuperação De Áreas Degradadas</v>
          </cell>
          <cell r="G108" t="str">
            <v>PR</v>
          </cell>
          <cell r="H108" t="str">
            <v>DET</v>
          </cell>
          <cell r="I108" t="str">
            <v>DOC</v>
          </cell>
        </row>
        <row r="109">
          <cell r="B109" t="str">
            <v>PS</v>
          </cell>
          <cell r="C109" t="str">
            <v>PLANOS DE SONDAGEM</v>
          </cell>
          <cell r="D109" t="str">
            <v>BAS</v>
          </cell>
          <cell r="E109" t="str">
            <v>DOC</v>
          </cell>
          <cell r="F109" t="str">
            <v>Planos De Sondagem</v>
          </cell>
          <cell r="G109" t="str">
            <v>PS</v>
          </cell>
          <cell r="H109" t="str">
            <v>BAS</v>
          </cell>
          <cell r="I109" t="str">
            <v>DOC</v>
          </cell>
        </row>
        <row r="110">
          <cell r="B110" t="str">
            <v>PT</v>
          </cell>
          <cell r="C110" t="str">
            <v>PARECER TÉCNICO</v>
          </cell>
          <cell r="D110" t="str">
            <v>DET</v>
          </cell>
          <cell r="E110" t="str">
            <v>DOC</v>
          </cell>
          <cell r="F110" t="str">
            <v>Parecer Técnico</v>
          </cell>
          <cell r="G110" t="str">
            <v>PT</v>
          </cell>
          <cell r="H110" t="str">
            <v>DET</v>
          </cell>
          <cell r="I110" t="str">
            <v>DOC</v>
          </cell>
        </row>
        <row r="111">
          <cell r="B111" t="str">
            <v>PU</v>
          </cell>
          <cell r="C111" t="str">
            <v>PROCURAÇÃO</v>
          </cell>
          <cell r="F111" t="str">
            <v>Procuração</v>
          </cell>
          <cell r="G111" t="str">
            <v>PU</v>
          </cell>
          <cell r="H111">
            <v>0</v>
          </cell>
          <cell r="I111">
            <v>0</v>
          </cell>
        </row>
        <row r="112">
          <cell r="B112" t="str">
            <v>PV</v>
          </cell>
          <cell r="C112" t="str">
            <v>PLANO DE METAS</v>
          </cell>
          <cell r="F112" t="str">
            <v>Plano De Metas</v>
          </cell>
          <cell r="G112" t="str">
            <v>PV</v>
          </cell>
          <cell r="H112">
            <v>0</v>
          </cell>
          <cell r="I112">
            <v>0</v>
          </cell>
        </row>
        <row r="113">
          <cell r="B113" t="str">
            <v>PX</v>
          </cell>
          <cell r="C113" t="str">
            <v>PROCEDIMENTOS GERAIS (PROJETO, GERENCIAMENTO E SUPRIMENTO)</v>
          </cell>
          <cell r="F113" t="str">
            <v>Procedimentos Gerais (Projeto, Gerenciamento E Suprimento)</v>
          </cell>
          <cell r="G113" t="str">
            <v>PX</v>
          </cell>
          <cell r="H113">
            <v>0</v>
          </cell>
          <cell r="I113">
            <v>0</v>
          </cell>
        </row>
        <row r="114">
          <cell r="B114" t="str">
            <v>QP</v>
          </cell>
          <cell r="C114" t="str">
            <v>QUADRO DE PESSOAL</v>
          </cell>
          <cell r="F114" t="str">
            <v>Quadro De Pessoal</v>
          </cell>
          <cell r="G114" t="str">
            <v>QP</v>
          </cell>
          <cell r="H114">
            <v>0</v>
          </cell>
          <cell r="I114">
            <v>0</v>
          </cell>
        </row>
        <row r="115">
          <cell r="B115" t="str">
            <v>RD</v>
          </cell>
          <cell r="C115" t="str">
            <v>RELATÓRIO DE DILIGENCIAMENTO / INSPEÇÃO</v>
          </cell>
          <cell r="D115" t="str">
            <v>DET</v>
          </cell>
          <cell r="E115" t="str">
            <v>DOC</v>
          </cell>
          <cell r="F115" t="str">
            <v>Relatório De Diligenciamento/ Inspeção</v>
          </cell>
          <cell r="G115" t="str">
            <v>RD</v>
          </cell>
          <cell r="H115" t="str">
            <v>DET</v>
          </cell>
          <cell r="I115" t="str">
            <v>DOC</v>
          </cell>
        </row>
        <row r="116">
          <cell r="B116" t="str">
            <v>RE</v>
          </cell>
          <cell r="C116" t="str">
            <v>RESUMO DE ATIVIDADES DO EMPREENDIMENTO</v>
          </cell>
          <cell r="F116" t="str">
            <v>Resumo De Atividades Do Empreendimento</v>
          </cell>
          <cell r="G116" t="str">
            <v>RE</v>
          </cell>
          <cell r="H116">
            <v>0</v>
          </cell>
          <cell r="I116">
            <v>0</v>
          </cell>
        </row>
        <row r="117">
          <cell r="B117" t="str">
            <v>RG</v>
          </cell>
          <cell r="C117" t="str">
            <v>RELATÓRIO GERENCIAL</v>
          </cell>
          <cell r="F117" t="str">
            <v>Relatório Gerencial</v>
          </cell>
          <cell r="G117" t="str">
            <v>RG</v>
          </cell>
          <cell r="H117">
            <v>0</v>
          </cell>
          <cell r="I117">
            <v>0</v>
          </cell>
        </row>
        <row r="118">
          <cell r="B118" t="str">
            <v>RJ</v>
          </cell>
          <cell r="C118" t="str">
            <v>REGISTRO DE TREINAMENTO NO TRABALHO</v>
          </cell>
          <cell r="F118" t="str">
            <v>Registro De Treinamento No Trabalho</v>
          </cell>
          <cell r="G118" t="str">
            <v>RJ</v>
          </cell>
          <cell r="H118">
            <v>0</v>
          </cell>
          <cell r="I118">
            <v>0</v>
          </cell>
        </row>
        <row r="119">
          <cell r="B119" t="str">
            <v>RM</v>
          </cell>
          <cell r="C119" t="str">
            <v>REQUISIÇÃO DE MATERIAIS</v>
          </cell>
          <cell r="D119" t="str">
            <v>DET</v>
          </cell>
          <cell r="E119" t="str">
            <v>DOC</v>
          </cell>
          <cell r="F119" t="str">
            <v>Requisição De Materiais</v>
          </cell>
          <cell r="G119" t="str">
            <v>RM</v>
          </cell>
          <cell r="H119" t="str">
            <v>DET</v>
          </cell>
          <cell r="I119" t="str">
            <v>DOC</v>
          </cell>
        </row>
        <row r="120">
          <cell r="B120" t="str">
            <v>RN</v>
          </cell>
          <cell r="C120" t="str">
            <v>RELATÓRIO DE COMERCIALIZAÇÃO</v>
          </cell>
          <cell r="F120" t="str">
            <v>Relatório De Comercialização</v>
          </cell>
          <cell r="G120" t="str">
            <v>RN</v>
          </cell>
          <cell r="H120">
            <v>0</v>
          </cell>
          <cell r="I120">
            <v>0</v>
          </cell>
        </row>
        <row r="121">
          <cell r="B121" t="str">
            <v>RO</v>
          </cell>
          <cell r="C121" t="str">
            <v>RELATÓRIO DIÁRIO DE OBRAS</v>
          </cell>
          <cell r="D121" t="str">
            <v>DET</v>
          </cell>
          <cell r="E121" t="str">
            <v>DOC</v>
          </cell>
          <cell r="F121" t="str">
            <v>Relatório Diário De Obras</v>
          </cell>
          <cell r="G121" t="str">
            <v>RO</v>
          </cell>
          <cell r="H121" t="str">
            <v>DET</v>
          </cell>
          <cell r="I121" t="str">
            <v>DOC</v>
          </cell>
        </row>
        <row r="122">
          <cell r="B122" t="str">
            <v>RP</v>
          </cell>
          <cell r="C122" t="str">
            <v>RELATÓRIO DE ANÁLISE DE PROPOSTAS</v>
          </cell>
          <cell r="D122" t="str">
            <v>DET</v>
          </cell>
          <cell r="E122" t="str">
            <v>DOC</v>
          </cell>
          <cell r="F122" t="str">
            <v>Relatório De Análise De Propostas</v>
          </cell>
          <cell r="G122" t="str">
            <v>RP</v>
          </cell>
          <cell r="H122" t="str">
            <v>DET</v>
          </cell>
          <cell r="I122" t="str">
            <v>DOC</v>
          </cell>
        </row>
        <row r="123">
          <cell r="B123" t="str">
            <v>RS</v>
          </cell>
          <cell r="C123" t="str">
            <v>RESOLUÇÕES</v>
          </cell>
          <cell r="F123" t="str">
            <v>Resoluções</v>
          </cell>
          <cell r="G123" t="str">
            <v>RS</v>
          </cell>
          <cell r="H123">
            <v>0</v>
          </cell>
          <cell r="I123">
            <v>0</v>
          </cell>
        </row>
        <row r="124">
          <cell r="B124" t="str">
            <v>RT</v>
          </cell>
          <cell r="C124" t="str">
            <v>RELATÓRIO TÉCNICO</v>
          </cell>
          <cell r="D124" t="str">
            <v>DET</v>
          </cell>
          <cell r="E124" t="str">
            <v>DOC</v>
          </cell>
          <cell r="F124" t="str">
            <v>Relatório Técnico</v>
          </cell>
          <cell r="G124" t="str">
            <v>RT</v>
          </cell>
          <cell r="H124" t="str">
            <v>DET</v>
          </cell>
          <cell r="I124" t="str">
            <v>DOC</v>
          </cell>
        </row>
        <row r="125">
          <cell r="B125" t="str">
            <v>RU</v>
          </cell>
          <cell r="C125" t="str">
            <v>RELAÇÃO DE FUNCIONÁRIOS</v>
          </cell>
          <cell r="F125" t="str">
            <v>Relação De Funcionários</v>
          </cell>
          <cell r="G125" t="str">
            <v>RU</v>
          </cell>
          <cell r="H125">
            <v>0</v>
          </cell>
          <cell r="I125">
            <v>0</v>
          </cell>
        </row>
        <row r="126">
          <cell r="B126" t="str">
            <v>RV</v>
          </cell>
          <cell r="C126" t="str">
            <v>RELATÓRIO FOTOGRÁFICO / VIAGEM</v>
          </cell>
          <cell r="D126" t="str">
            <v>DET</v>
          </cell>
          <cell r="E126" t="str">
            <v>DOC</v>
          </cell>
          <cell r="F126" t="str">
            <v>Relatório Fotográfico/ Viagem</v>
          </cell>
          <cell r="G126" t="str">
            <v>RV</v>
          </cell>
          <cell r="H126" t="str">
            <v>DET</v>
          </cell>
          <cell r="I126" t="str">
            <v>DOC</v>
          </cell>
        </row>
        <row r="127">
          <cell r="B127" t="str">
            <v>RX</v>
          </cell>
          <cell r="C127" t="str">
            <v>RELATÓRIO DE RECLAMAÇÕES DO CLIENTE</v>
          </cell>
          <cell r="F127" t="str">
            <v>Relatório De Reclamações Do Cliente</v>
          </cell>
          <cell r="G127" t="str">
            <v>RX</v>
          </cell>
          <cell r="H127">
            <v>0</v>
          </cell>
          <cell r="I127">
            <v>0</v>
          </cell>
        </row>
        <row r="128">
          <cell r="B128" t="str">
            <v>RY</v>
          </cell>
          <cell r="C128" t="str">
            <v>RECIBOS</v>
          </cell>
          <cell r="F128" t="str">
            <v>Recibos</v>
          </cell>
          <cell r="G128" t="str">
            <v>RY</v>
          </cell>
          <cell r="H128">
            <v>0</v>
          </cell>
          <cell r="I128">
            <v>0</v>
          </cell>
        </row>
        <row r="129">
          <cell r="B129" t="str">
            <v>RZ</v>
          </cell>
          <cell r="C129" t="str">
            <v>REQUISIÇÃO DE COMPRA</v>
          </cell>
          <cell r="D129" t="str">
            <v>BAS</v>
          </cell>
          <cell r="E129" t="str">
            <v>DOC</v>
          </cell>
          <cell r="F129" t="str">
            <v>Requisição De Compra</v>
          </cell>
          <cell r="G129" t="str">
            <v>RZ</v>
          </cell>
          <cell r="H129" t="str">
            <v>BAS</v>
          </cell>
          <cell r="I129" t="str">
            <v>DOC</v>
          </cell>
        </row>
        <row r="130">
          <cell r="B130" t="str">
            <v>SA</v>
          </cell>
          <cell r="C130" t="str">
            <v>SOLICITAÇÃO DE ADMISSÃO DE EMPREGADOS E ESTAGIÁRIOS</v>
          </cell>
          <cell r="F130" t="str">
            <v>Solicitação De Admissão De Empregados E Estagiários</v>
          </cell>
          <cell r="G130" t="str">
            <v>SA</v>
          </cell>
          <cell r="H130">
            <v>0</v>
          </cell>
          <cell r="I130">
            <v>0</v>
          </cell>
        </row>
        <row r="131">
          <cell r="B131" t="str">
            <v>SF</v>
          </cell>
          <cell r="C131" t="str">
            <v>RELAÇÃO DE SOFTWARE</v>
          </cell>
          <cell r="F131" t="str">
            <v>Relação De Software</v>
          </cell>
          <cell r="G131" t="str">
            <v>SF</v>
          </cell>
          <cell r="H131">
            <v>0</v>
          </cell>
          <cell r="I131">
            <v>0</v>
          </cell>
        </row>
        <row r="132">
          <cell r="B132" t="str">
            <v>SS</v>
          </cell>
          <cell r="C132" t="str">
            <v>SOLICITAÇÃO DE SERVIÇOS</v>
          </cell>
          <cell r="F132" t="str">
            <v>Solicitação De Serviços</v>
          </cell>
          <cell r="G132" t="str">
            <v>SS</v>
          </cell>
          <cell r="H132">
            <v>0</v>
          </cell>
          <cell r="I132">
            <v>0</v>
          </cell>
        </row>
        <row r="133">
          <cell r="B133" t="str">
            <v>ST</v>
          </cell>
          <cell r="C133" t="str">
            <v>RELATÓRIOS DOS SISTEMAS</v>
          </cell>
          <cell r="F133" t="str">
            <v>Relatórios Dos Sistemas</v>
          </cell>
          <cell r="G133" t="str">
            <v>ST</v>
          </cell>
          <cell r="H133">
            <v>0</v>
          </cell>
          <cell r="I133">
            <v>0</v>
          </cell>
        </row>
        <row r="134">
          <cell r="B134" t="str">
            <v>TD</v>
          </cell>
          <cell r="C134" t="str">
            <v>TESTES E LAUDOS DE PESSOAL</v>
          </cell>
          <cell r="F134" t="str">
            <v>Testes E Laudos De Pessoal</v>
          </cell>
          <cell r="G134" t="str">
            <v>TD</v>
          </cell>
          <cell r="H134">
            <v>0</v>
          </cell>
          <cell r="I134">
            <v>0</v>
          </cell>
        </row>
        <row r="135">
          <cell r="B135" t="str">
            <v>TE</v>
          </cell>
          <cell r="C135" t="str">
            <v>TERMO DE ENCERRAMENTO</v>
          </cell>
          <cell r="F135" t="str">
            <v>Termo De Encerramento</v>
          </cell>
          <cell r="G135" t="str">
            <v>TE</v>
          </cell>
          <cell r="H135">
            <v>0</v>
          </cell>
          <cell r="I135">
            <v>0</v>
          </cell>
        </row>
        <row r="136">
          <cell r="B136" t="str">
            <v>TP</v>
          </cell>
          <cell r="C136" t="str">
            <v>TERMO DE RESPONSABILIDADE</v>
          </cell>
          <cell r="F136" t="str">
            <v>Termo De Responsabilidade</v>
          </cell>
          <cell r="G136" t="str">
            <v>TP</v>
          </cell>
          <cell r="H136">
            <v>0</v>
          </cell>
          <cell r="I136">
            <v>0</v>
          </cell>
        </row>
        <row r="137">
          <cell r="B137" t="str">
            <v>TT</v>
          </cell>
          <cell r="C137" t="str">
            <v>TREINAMENTO</v>
          </cell>
          <cell r="F137" t="str">
            <v>Treinamento</v>
          </cell>
          <cell r="G137" t="str">
            <v>TT</v>
          </cell>
          <cell r="H137">
            <v>0</v>
          </cell>
          <cell r="I137">
            <v>0</v>
          </cell>
        </row>
      </sheetData>
      <sheetData sheetId="13" refreshError="1">
        <row r="3">
          <cell r="C3" t="str">
            <v>DIAS</v>
          </cell>
          <cell r="D3" t="str">
            <v>SEMANAS</v>
          </cell>
        </row>
        <row r="4">
          <cell r="C4">
            <v>38950</v>
          </cell>
          <cell r="D4" t="str">
            <v>S.01</v>
          </cell>
        </row>
        <row r="5">
          <cell r="C5">
            <v>38951</v>
          </cell>
          <cell r="D5" t="str">
            <v>S.01</v>
          </cell>
        </row>
        <row r="6">
          <cell r="C6">
            <v>38952</v>
          </cell>
          <cell r="D6" t="str">
            <v>S.01</v>
          </cell>
        </row>
        <row r="7">
          <cell r="C7">
            <v>38953</v>
          </cell>
          <cell r="D7" t="str">
            <v>S.01</v>
          </cell>
        </row>
        <row r="8">
          <cell r="C8">
            <v>38954</v>
          </cell>
          <cell r="D8" t="str">
            <v>S.01</v>
          </cell>
        </row>
        <row r="9">
          <cell r="C9">
            <v>38955</v>
          </cell>
          <cell r="D9" t="str">
            <v>S.01</v>
          </cell>
        </row>
        <row r="10">
          <cell r="C10">
            <v>38956</v>
          </cell>
          <cell r="D10" t="str">
            <v>S.01</v>
          </cell>
        </row>
        <row r="11">
          <cell r="C11">
            <v>38957</v>
          </cell>
          <cell r="D11" t="str">
            <v>S.02</v>
          </cell>
        </row>
        <row r="12">
          <cell r="C12">
            <v>38958</v>
          </cell>
          <cell r="D12" t="str">
            <v>S.02</v>
          </cell>
        </row>
        <row r="13">
          <cell r="C13">
            <v>38959</v>
          </cell>
          <cell r="D13" t="str">
            <v>S.02</v>
          </cell>
        </row>
        <row r="14">
          <cell r="C14">
            <v>38960</v>
          </cell>
          <cell r="D14" t="str">
            <v>S.02</v>
          </cell>
        </row>
        <row r="15">
          <cell r="C15">
            <v>38961</v>
          </cell>
          <cell r="D15" t="str">
            <v>S.02</v>
          </cell>
        </row>
        <row r="16">
          <cell r="C16">
            <v>38962</v>
          </cell>
          <cell r="D16" t="str">
            <v>S.02</v>
          </cell>
        </row>
        <row r="17">
          <cell r="C17">
            <v>38963</v>
          </cell>
          <cell r="D17" t="str">
            <v>S.02</v>
          </cell>
        </row>
        <row r="18">
          <cell r="C18">
            <v>38964</v>
          </cell>
          <cell r="D18" t="str">
            <v>S.03</v>
          </cell>
        </row>
        <row r="19">
          <cell r="C19">
            <v>38965</v>
          </cell>
          <cell r="D19" t="str">
            <v>S.03</v>
          </cell>
        </row>
        <row r="20">
          <cell r="C20">
            <v>38966</v>
          </cell>
          <cell r="D20" t="str">
            <v>S.03</v>
          </cell>
        </row>
        <row r="21">
          <cell r="C21">
            <v>38967</v>
          </cell>
          <cell r="D21" t="str">
            <v>S.03</v>
          </cell>
        </row>
        <row r="22">
          <cell r="C22">
            <v>38968</v>
          </cell>
          <cell r="D22" t="str">
            <v>S.03</v>
          </cell>
        </row>
        <row r="23">
          <cell r="C23">
            <v>38969</v>
          </cell>
          <cell r="D23" t="str">
            <v>S.03</v>
          </cell>
        </row>
        <row r="24">
          <cell r="C24">
            <v>38970</v>
          </cell>
          <cell r="D24" t="str">
            <v>S.03</v>
          </cell>
        </row>
        <row r="25">
          <cell r="C25">
            <v>38971</v>
          </cell>
          <cell r="D25" t="str">
            <v>S.04</v>
          </cell>
        </row>
        <row r="26">
          <cell r="C26">
            <v>38972</v>
          </cell>
          <cell r="D26" t="str">
            <v>S.04</v>
          </cell>
        </row>
        <row r="27">
          <cell r="C27">
            <v>38973</v>
          </cell>
          <cell r="D27" t="str">
            <v>S.04</v>
          </cell>
        </row>
        <row r="28">
          <cell r="C28">
            <v>38974</v>
          </cell>
          <cell r="D28" t="str">
            <v>S.04</v>
          </cell>
        </row>
        <row r="29">
          <cell r="C29">
            <v>38975</v>
          </cell>
          <cell r="D29" t="str">
            <v>S.04</v>
          </cell>
        </row>
        <row r="30">
          <cell r="C30">
            <v>38976</v>
          </cell>
          <cell r="D30" t="str">
            <v>S.04</v>
          </cell>
        </row>
        <row r="31">
          <cell r="C31">
            <v>38977</v>
          </cell>
          <cell r="D31" t="str">
            <v>S.04</v>
          </cell>
        </row>
        <row r="32">
          <cell r="C32">
            <v>38978</v>
          </cell>
          <cell r="D32" t="str">
            <v>S.05</v>
          </cell>
        </row>
        <row r="33">
          <cell r="C33">
            <v>38979</v>
          </cell>
          <cell r="D33" t="str">
            <v>S.05</v>
          </cell>
        </row>
        <row r="34">
          <cell r="C34">
            <v>38980</v>
          </cell>
          <cell r="D34" t="str">
            <v>S.05</v>
          </cell>
        </row>
        <row r="35">
          <cell r="C35">
            <v>38981</v>
          </cell>
          <cell r="D35" t="str">
            <v>S.05</v>
          </cell>
        </row>
        <row r="36">
          <cell r="C36">
            <v>38982</v>
          </cell>
          <cell r="D36" t="str">
            <v>S.05</v>
          </cell>
        </row>
        <row r="37">
          <cell r="C37">
            <v>38983</v>
          </cell>
          <cell r="D37" t="str">
            <v>S.05</v>
          </cell>
        </row>
        <row r="38">
          <cell r="C38">
            <v>38984</v>
          </cell>
          <cell r="D38" t="str">
            <v>S.05</v>
          </cell>
        </row>
        <row r="39">
          <cell r="C39">
            <v>38985</v>
          </cell>
          <cell r="D39" t="str">
            <v>S.06</v>
          </cell>
        </row>
        <row r="40">
          <cell r="C40">
            <v>38986</v>
          </cell>
          <cell r="D40" t="str">
            <v>S.06</v>
          </cell>
        </row>
        <row r="41">
          <cell r="C41">
            <v>38987</v>
          </cell>
          <cell r="D41" t="str">
            <v>S.06</v>
          </cell>
        </row>
        <row r="42">
          <cell r="C42">
            <v>38988</v>
          </cell>
          <cell r="D42" t="str">
            <v>S.06</v>
          </cell>
        </row>
        <row r="43">
          <cell r="C43">
            <v>38989</v>
          </cell>
          <cell r="D43" t="str">
            <v>S.06</v>
          </cell>
        </row>
        <row r="44">
          <cell r="C44">
            <v>38990</v>
          </cell>
          <cell r="D44" t="str">
            <v>S.06</v>
          </cell>
        </row>
        <row r="45">
          <cell r="C45">
            <v>38991</v>
          </cell>
          <cell r="D45" t="str">
            <v>S.06</v>
          </cell>
        </row>
        <row r="46">
          <cell r="C46">
            <v>38992</v>
          </cell>
          <cell r="D46" t="str">
            <v>S.07</v>
          </cell>
        </row>
        <row r="47">
          <cell r="C47">
            <v>38993</v>
          </cell>
          <cell r="D47" t="str">
            <v>S.07</v>
          </cell>
        </row>
        <row r="48">
          <cell r="C48">
            <v>38994</v>
          </cell>
          <cell r="D48" t="str">
            <v>S.07</v>
          </cell>
        </row>
        <row r="49">
          <cell r="C49">
            <v>38995</v>
          </cell>
          <cell r="D49" t="str">
            <v>S.07</v>
          </cell>
        </row>
        <row r="50">
          <cell r="C50">
            <v>38996</v>
          </cell>
          <cell r="D50" t="str">
            <v>S.07</v>
          </cell>
        </row>
        <row r="51">
          <cell r="C51">
            <v>38997</v>
          </cell>
          <cell r="D51" t="str">
            <v>S.07</v>
          </cell>
        </row>
        <row r="52">
          <cell r="C52">
            <v>38998</v>
          </cell>
          <cell r="D52" t="str">
            <v>S.07</v>
          </cell>
        </row>
        <row r="53">
          <cell r="C53">
            <v>38999</v>
          </cell>
          <cell r="D53" t="str">
            <v>S.08</v>
          </cell>
        </row>
        <row r="54">
          <cell r="C54">
            <v>39000</v>
          </cell>
          <cell r="D54" t="str">
            <v>S.08</v>
          </cell>
        </row>
        <row r="55">
          <cell r="C55">
            <v>39001</v>
          </cell>
          <cell r="D55" t="str">
            <v>S.08</v>
          </cell>
        </row>
        <row r="56">
          <cell r="C56">
            <v>39002</v>
          </cell>
          <cell r="D56" t="str">
            <v>S.08</v>
          </cell>
        </row>
        <row r="57">
          <cell r="C57">
            <v>39003</v>
          </cell>
          <cell r="D57" t="str">
            <v>S.08</v>
          </cell>
        </row>
        <row r="58">
          <cell r="C58">
            <v>39004</v>
          </cell>
          <cell r="D58" t="str">
            <v>S.08</v>
          </cell>
        </row>
        <row r="59">
          <cell r="C59">
            <v>39005</v>
          </cell>
          <cell r="D59" t="str">
            <v>S.08</v>
          </cell>
        </row>
        <row r="60">
          <cell r="C60">
            <v>39006</v>
          </cell>
          <cell r="D60" t="str">
            <v>S.09</v>
          </cell>
        </row>
        <row r="61">
          <cell r="C61">
            <v>39007</v>
          </cell>
          <cell r="D61" t="str">
            <v>S.09</v>
          </cell>
        </row>
        <row r="62">
          <cell r="C62">
            <v>39008</v>
          </cell>
          <cell r="D62" t="str">
            <v>S.09</v>
          </cell>
        </row>
        <row r="63">
          <cell r="C63">
            <v>39009</v>
          </cell>
          <cell r="D63" t="str">
            <v>S.09</v>
          </cell>
        </row>
        <row r="64">
          <cell r="C64">
            <v>39010</v>
          </cell>
          <cell r="D64" t="str">
            <v>S.09</v>
          </cell>
        </row>
        <row r="65">
          <cell r="C65">
            <v>39011</v>
          </cell>
          <cell r="D65" t="str">
            <v>S.09</v>
          </cell>
        </row>
        <row r="66">
          <cell r="C66">
            <v>39012</v>
          </cell>
          <cell r="D66" t="str">
            <v>S.09</v>
          </cell>
        </row>
        <row r="67">
          <cell r="C67">
            <v>39013</v>
          </cell>
          <cell r="D67" t="str">
            <v>S.10</v>
          </cell>
        </row>
        <row r="68">
          <cell r="C68">
            <v>39014</v>
          </cell>
          <cell r="D68" t="str">
            <v>S.10</v>
          </cell>
        </row>
        <row r="69">
          <cell r="C69">
            <v>39015</v>
          </cell>
          <cell r="D69" t="str">
            <v>S.10</v>
          </cell>
        </row>
        <row r="70">
          <cell r="C70">
            <v>39016</v>
          </cell>
          <cell r="D70" t="str">
            <v>S.10</v>
          </cell>
        </row>
        <row r="71">
          <cell r="C71">
            <v>39017</v>
          </cell>
          <cell r="D71" t="str">
            <v>S.10</v>
          </cell>
        </row>
        <row r="72">
          <cell r="C72">
            <v>39018</v>
          </cell>
          <cell r="D72" t="str">
            <v>S.10</v>
          </cell>
        </row>
        <row r="73">
          <cell r="C73">
            <v>39019</v>
          </cell>
          <cell r="D73" t="str">
            <v>S.10</v>
          </cell>
        </row>
        <row r="74">
          <cell r="C74">
            <v>39020</v>
          </cell>
          <cell r="D74" t="str">
            <v>S.11</v>
          </cell>
        </row>
        <row r="75">
          <cell r="C75">
            <v>39021</v>
          </cell>
          <cell r="D75" t="str">
            <v>S.11</v>
          </cell>
        </row>
        <row r="76">
          <cell r="C76">
            <v>39022</v>
          </cell>
          <cell r="D76" t="str">
            <v>S.11</v>
          </cell>
        </row>
        <row r="77">
          <cell r="C77">
            <v>39023</v>
          </cell>
          <cell r="D77" t="str">
            <v>S.11</v>
          </cell>
        </row>
        <row r="78">
          <cell r="C78">
            <v>39024</v>
          </cell>
          <cell r="D78" t="str">
            <v>S.11</v>
          </cell>
        </row>
        <row r="79">
          <cell r="C79">
            <v>39025</v>
          </cell>
          <cell r="D79" t="str">
            <v>S.11</v>
          </cell>
        </row>
        <row r="80">
          <cell r="C80">
            <v>39026</v>
          </cell>
          <cell r="D80" t="str">
            <v>S.11</v>
          </cell>
        </row>
        <row r="81">
          <cell r="C81">
            <v>39027</v>
          </cell>
          <cell r="D81" t="str">
            <v>S.12</v>
          </cell>
        </row>
        <row r="82">
          <cell r="C82">
            <v>39028</v>
          </cell>
          <cell r="D82" t="str">
            <v>S.12</v>
          </cell>
        </row>
        <row r="83">
          <cell r="C83">
            <v>39029</v>
          </cell>
          <cell r="D83" t="str">
            <v>S.12</v>
          </cell>
        </row>
        <row r="84">
          <cell r="C84">
            <v>39030</v>
          </cell>
          <cell r="D84" t="str">
            <v>S.12</v>
          </cell>
        </row>
        <row r="85">
          <cell r="C85">
            <v>39031</v>
          </cell>
          <cell r="D85" t="str">
            <v>S.12</v>
          </cell>
        </row>
        <row r="86">
          <cell r="C86">
            <v>39032</v>
          </cell>
          <cell r="D86" t="str">
            <v>S.12</v>
          </cell>
        </row>
        <row r="87">
          <cell r="C87">
            <v>39033</v>
          </cell>
          <cell r="D87" t="str">
            <v>S.12</v>
          </cell>
        </row>
        <row r="88">
          <cell r="C88">
            <v>39034</v>
          </cell>
          <cell r="D88" t="str">
            <v>S.13</v>
          </cell>
        </row>
        <row r="89">
          <cell r="C89">
            <v>39035</v>
          </cell>
          <cell r="D89" t="str">
            <v>S.13</v>
          </cell>
        </row>
        <row r="90">
          <cell r="C90">
            <v>39036</v>
          </cell>
          <cell r="D90" t="str">
            <v>S.13</v>
          </cell>
        </row>
        <row r="91">
          <cell r="C91">
            <v>39037</v>
          </cell>
          <cell r="D91" t="str">
            <v>S.13</v>
          </cell>
        </row>
        <row r="92">
          <cell r="C92">
            <v>39038</v>
          </cell>
          <cell r="D92" t="str">
            <v>S.13</v>
          </cell>
        </row>
        <row r="93">
          <cell r="C93">
            <v>39039</v>
          </cell>
          <cell r="D93" t="str">
            <v>S.13</v>
          </cell>
        </row>
        <row r="94">
          <cell r="C94">
            <v>39040</v>
          </cell>
          <cell r="D94" t="str">
            <v>S.13</v>
          </cell>
        </row>
        <row r="95">
          <cell r="C95">
            <v>39041</v>
          </cell>
          <cell r="D95" t="str">
            <v>S.14</v>
          </cell>
        </row>
        <row r="96">
          <cell r="C96">
            <v>39042</v>
          </cell>
          <cell r="D96" t="str">
            <v>S.14</v>
          </cell>
        </row>
        <row r="97">
          <cell r="C97">
            <v>39043</v>
          </cell>
          <cell r="D97" t="str">
            <v>S.14</v>
          </cell>
        </row>
        <row r="98">
          <cell r="C98">
            <v>39044</v>
          </cell>
          <cell r="D98" t="str">
            <v>S.14</v>
          </cell>
        </row>
        <row r="99">
          <cell r="C99">
            <v>39045</v>
          </cell>
          <cell r="D99" t="str">
            <v>S.14</v>
          </cell>
        </row>
        <row r="100">
          <cell r="C100">
            <v>39046</v>
          </cell>
          <cell r="D100" t="str">
            <v>S.14</v>
          </cell>
        </row>
        <row r="101">
          <cell r="C101">
            <v>39047</v>
          </cell>
          <cell r="D101" t="str">
            <v>S.14</v>
          </cell>
        </row>
        <row r="102">
          <cell r="C102">
            <v>39048</v>
          </cell>
          <cell r="D102" t="str">
            <v>S.15</v>
          </cell>
        </row>
        <row r="103">
          <cell r="C103">
            <v>39049</v>
          </cell>
          <cell r="D103" t="str">
            <v>S.15</v>
          </cell>
        </row>
        <row r="104">
          <cell r="C104">
            <v>39050</v>
          </cell>
          <cell r="D104" t="str">
            <v>S.15</v>
          </cell>
        </row>
        <row r="105">
          <cell r="C105">
            <v>39051</v>
          </cell>
          <cell r="D105" t="str">
            <v>S.15</v>
          </cell>
        </row>
        <row r="106">
          <cell r="C106">
            <v>39052</v>
          </cell>
          <cell r="D106" t="str">
            <v>S.15</v>
          </cell>
        </row>
        <row r="107">
          <cell r="C107">
            <v>39053</v>
          </cell>
          <cell r="D107" t="str">
            <v>S.15</v>
          </cell>
        </row>
        <row r="108">
          <cell r="C108">
            <v>39054</v>
          </cell>
          <cell r="D108" t="str">
            <v>S.15</v>
          </cell>
        </row>
        <row r="109">
          <cell r="C109">
            <v>39055</v>
          </cell>
          <cell r="D109" t="str">
            <v>S.16</v>
          </cell>
        </row>
        <row r="110">
          <cell r="C110">
            <v>39056</v>
          </cell>
          <cell r="D110" t="str">
            <v>S.16</v>
          </cell>
        </row>
        <row r="111">
          <cell r="C111">
            <v>39057</v>
          </cell>
          <cell r="D111" t="str">
            <v>S.16</v>
          </cell>
        </row>
        <row r="112">
          <cell r="C112">
            <v>39058</v>
          </cell>
          <cell r="D112" t="str">
            <v>S.16</v>
          </cell>
        </row>
        <row r="113">
          <cell r="C113">
            <v>39059</v>
          </cell>
          <cell r="D113" t="str">
            <v>S.16</v>
          </cell>
        </row>
        <row r="114">
          <cell r="C114">
            <v>39060</v>
          </cell>
          <cell r="D114" t="str">
            <v>S.16</v>
          </cell>
        </row>
        <row r="115">
          <cell r="C115">
            <v>39061</v>
          </cell>
          <cell r="D115" t="str">
            <v>S.16</v>
          </cell>
        </row>
        <row r="116">
          <cell r="C116">
            <v>39062</v>
          </cell>
          <cell r="D116" t="str">
            <v>S.17</v>
          </cell>
        </row>
        <row r="117">
          <cell r="C117">
            <v>39063</v>
          </cell>
          <cell r="D117" t="str">
            <v>S.17</v>
          </cell>
        </row>
        <row r="118">
          <cell r="C118">
            <v>39064</v>
          </cell>
          <cell r="D118" t="str">
            <v>S.17</v>
          </cell>
        </row>
        <row r="119">
          <cell r="C119">
            <v>39065</v>
          </cell>
          <cell r="D119" t="str">
            <v>S.17</v>
          </cell>
        </row>
        <row r="120">
          <cell r="C120">
            <v>39066</v>
          </cell>
          <cell r="D120" t="str">
            <v>S.17</v>
          </cell>
        </row>
        <row r="121">
          <cell r="C121">
            <v>39067</v>
          </cell>
          <cell r="D121" t="str">
            <v>S.17</v>
          </cell>
        </row>
        <row r="122">
          <cell r="C122">
            <v>39068</v>
          </cell>
          <cell r="D122" t="str">
            <v>S.17</v>
          </cell>
        </row>
        <row r="123">
          <cell r="C123">
            <v>39069</v>
          </cell>
          <cell r="D123" t="str">
            <v>S.18</v>
          </cell>
        </row>
        <row r="124">
          <cell r="C124">
            <v>39070</v>
          </cell>
          <cell r="D124" t="str">
            <v>S.18</v>
          </cell>
        </row>
        <row r="125">
          <cell r="C125">
            <v>39071</v>
          </cell>
          <cell r="D125" t="str">
            <v>S.18</v>
          </cell>
        </row>
        <row r="126">
          <cell r="C126">
            <v>39072</v>
          </cell>
          <cell r="D126" t="str">
            <v>S.18</v>
          </cell>
        </row>
        <row r="127">
          <cell r="C127">
            <v>39073</v>
          </cell>
          <cell r="D127" t="str">
            <v>S.18</v>
          </cell>
        </row>
        <row r="128">
          <cell r="C128">
            <v>39074</v>
          </cell>
          <cell r="D128" t="str">
            <v>S.18</v>
          </cell>
        </row>
        <row r="129">
          <cell r="C129">
            <v>39075</v>
          </cell>
          <cell r="D129" t="str">
            <v>S.18</v>
          </cell>
        </row>
        <row r="130">
          <cell r="C130">
            <v>39076</v>
          </cell>
          <cell r="D130" t="str">
            <v>S.19</v>
          </cell>
        </row>
        <row r="131">
          <cell r="C131">
            <v>39077</v>
          </cell>
          <cell r="D131" t="str">
            <v>S.19</v>
          </cell>
        </row>
        <row r="132">
          <cell r="C132">
            <v>39078</v>
          </cell>
          <cell r="D132" t="str">
            <v>S.19</v>
          </cell>
        </row>
        <row r="133">
          <cell r="C133">
            <v>39079</v>
          </cell>
          <cell r="D133" t="str">
            <v>S.19</v>
          </cell>
        </row>
        <row r="134">
          <cell r="C134">
            <v>39080</v>
          </cell>
          <cell r="D134" t="str">
            <v>S.19</v>
          </cell>
        </row>
        <row r="135">
          <cell r="C135">
            <v>39081</v>
          </cell>
          <cell r="D135" t="str">
            <v>S.19</v>
          </cell>
        </row>
        <row r="136">
          <cell r="C136">
            <v>39082</v>
          </cell>
          <cell r="D136" t="str">
            <v>S.19</v>
          </cell>
        </row>
        <row r="137">
          <cell r="C137">
            <v>39083</v>
          </cell>
          <cell r="D137" t="str">
            <v>S.20</v>
          </cell>
        </row>
        <row r="138">
          <cell r="C138">
            <v>39084</v>
          </cell>
          <cell r="D138" t="str">
            <v>S.20</v>
          </cell>
        </row>
        <row r="139">
          <cell r="C139">
            <v>39085</v>
          </cell>
          <cell r="D139" t="str">
            <v>S.20</v>
          </cell>
        </row>
        <row r="140">
          <cell r="C140">
            <v>39086</v>
          </cell>
          <cell r="D140" t="str">
            <v>S.20</v>
          </cell>
        </row>
        <row r="141">
          <cell r="C141">
            <v>39087</v>
          </cell>
          <cell r="D141" t="str">
            <v>S.20</v>
          </cell>
        </row>
        <row r="142">
          <cell r="C142">
            <v>39088</v>
          </cell>
          <cell r="D142" t="str">
            <v>S.20</v>
          </cell>
        </row>
        <row r="143">
          <cell r="C143">
            <v>39089</v>
          </cell>
          <cell r="D143" t="str">
            <v>S.20</v>
          </cell>
        </row>
        <row r="144">
          <cell r="C144">
            <v>39090</v>
          </cell>
          <cell r="D144" t="str">
            <v>S.21</v>
          </cell>
        </row>
        <row r="145">
          <cell r="C145">
            <v>39091</v>
          </cell>
          <cell r="D145" t="str">
            <v>S.21</v>
          </cell>
        </row>
        <row r="146">
          <cell r="C146">
            <v>39092</v>
          </cell>
          <cell r="D146" t="str">
            <v>S.21</v>
          </cell>
        </row>
        <row r="147">
          <cell r="C147">
            <v>39093</v>
          </cell>
          <cell r="D147" t="str">
            <v>S.21</v>
          </cell>
        </row>
        <row r="148">
          <cell r="C148">
            <v>39094</v>
          </cell>
          <cell r="D148" t="str">
            <v>S.21</v>
          </cell>
        </row>
        <row r="149">
          <cell r="C149">
            <v>39095</v>
          </cell>
          <cell r="D149" t="str">
            <v>S.21</v>
          </cell>
        </row>
        <row r="150">
          <cell r="C150">
            <v>39096</v>
          </cell>
          <cell r="D150" t="str">
            <v>S.21</v>
          </cell>
        </row>
        <row r="151">
          <cell r="C151">
            <v>39097</v>
          </cell>
          <cell r="D151" t="str">
            <v>S.22</v>
          </cell>
        </row>
        <row r="152">
          <cell r="C152">
            <v>39098</v>
          </cell>
          <cell r="D152" t="str">
            <v>S.22</v>
          </cell>
        </row>
        <row r="153">
          <cell r="C153">
            <v>39099</v>
          </cell>
          <cell r="D153" t="str">
            <v>S.22</v>
          </cell>
        </row>
        <row r="154">
          <cell r="C154">
            <v>39100</v>
          </cell>
          <cell r="D154" t="str">
            <v>S.22</v>
          </cell>
        </row>
        <row r="155">
          <cell r="C155">
            <v>39101</v>
          </cell>
          <cell r="D155" t="str">
            <v>S.22</v>
          </cell>
        </row>
        <row r="156">
          <cell r="C156">
            <v>39102</v>
          </cell>
          <cell r="D156" t="str">
            <v>S.22</v>
          </cell>
        </row>
        <row r="157">
          <cell r="C157">
            <v>39103</v>
          </cell>
          <cell r="D157" t="str">
            <v>S.22</v>
          </cell>
        </row>
        <row r="158">
          <cell r="C158">
            <v>39104</v>
          </cell>
          <cell r="D158" t="str">
            <v>S.23</v>
          </cell>
        </row>
        <row r="159">
          <cell r="C159">
            <v>39105</v>
          </cell>
          <cell r="D159" t="str">
            <v>S.23</v>
          </cell>
        </row>
        <row r="160">
          <cell r="C160">
            <v>39106</v>
          </cell>
          <cell r="D160" t="str">
            <v>S.23</v>
          </cell>
        </row>
        <row r="161">
          <cell r="C161">
            <v>39107</v>
          </cell>
          <cell r="D161" t="str">
            <v>S.23</v>
          </cell>
        </row>
        <row r="162">
          <cell r="C162">
            <v>39108</v>
          </cell>
          <cell r="D162" t="str">
            <v>S.23</v>
          </cell>
        </row>
        <row r="163">
          <cell r="C163">
            <v>39109</v>
          </cell>
          <cell r="D163" t="str">
            <v>S.23</v>
          </cell>
        </row>
        <row r="164">
          <cell r="C164">
            <v>39110</v>
          </cell>
          <cell r="D164" t="str">
            <v>S.23</v>
          </cell>
        </row>
        <row r="165">
          <cell r="C165">
            <v>39111</v>
          </cell>
          <cell r="D165" t="str">
            <v>S.24</v>
          </cell>
        </row>
        <row r="166">
          <cell r="C166">
            <v>39112</v>
          </cell>
          <cell r="D166" t="str">
            <v>S.24</v>
          </cell>
        </row>
        <row r="167">
          <cell r="C167">
            <v>39113</v>
          </cell>
          <cell r="D167" t="str">
            <v>S.24</v>
          </cell>
        </row>
        <row r="168">
          <cell r="C168">
            <v>39114</v>
          </cell>
          <cell r="D168" t="str">
            <v>S.24</v>
          </cell>
        </row>
        <row r="169">
          <cell r="C169">
            <v>39115</v>
          </cell>
          <cell r="D169" t="str">
            <v>S.24</v>
          </cell>
        </row>
        <row r="170">
          <cell r="C170">
            <v>39116</v>
          </cell>
          <cell r="D170" t="str">
            <v>S.24</v>
          </cell>
        </row>
        <row r="171">
          <cell r="C171">
            <v>39117</v>
          </cell>
          <cell r="D171" t="str">
            <v>S.24</v>
          </cell>
        </row>
        <row r="172">
          <cell r="C172">
            <v>39118</v>
          </cell>
          <cell r="D172" t="str">
            <v>S.25</v>
          </cell>
        </row>
        <row r="173">
          <cell r="C173">
            <v>39119</v>
          </cell>
          <cell r="D173" t="str">
            <v>S.25</v>
          </cell>
        </row>
        <row r="174">
          <cell r="C174">
            <v>39120</v>
          </cell>
          <cell r="D174" t="str">
            <v>S.25</v>
          </cell>
        </row>
        <row r="175">
          <cell r="C175">
            <v>39121</v>
          </cell>
          <cell r="D175" t="str">
            <v>S.25</v>
          </cell>
        </row>
        <row r="176">
          <cell r="C176">
            <v>39122</v>
          </cell>
          <cell r="D176" t="str">
            <v>S.25</v>
          </cell>
        </row>
        <row r="177">
          <cell r="C177">
            <v>39123</v>
          </cell>
          <cell r="D177" t="str">
            <v>S.25</v>
          </cell>
        </row>
        <row r="178">
          <cell r="C178">
            <v>39124</v>
          </cell>
          <cell r="D178" t="str">
            <v>S.25</v>
          </cell>
        </row>
        <row r="179">
          <cell r="C179">
            <v>39125</v>
          </cell>
          <cell r="D179" t="str">
            <v>S.26</v>
          </cell>
        </row>
        <row r="180">
          <cell r="C180">
            <v>39126</v>
          </cell>
          <cell r="D180" t="str">
            <v>S.26</v>
          </cell>
        </row>
        <row r="181">
          <cell r="C181">
            <v>39127</v>
          </cell>
          <cell r="D181" t="str">
            <v>S.26</v>
          </cell>
        </row>
        <row r="182">
          <cell r="C182">
            <v>39128</v>
          </cell>
          <cell r="D182" t="str">
            <v>S.26</v>
          </cell>
        </row>
        <row r="183">
          <cell r="C183">
            <v>39129</v>
          </cell>
          <cell r="D183" t="str">
            <v>S.26</v>
          </cell>
        </row>
        <row r="184">
          <cell r="C184">
            <v>39130</v>
          </cell>
          <cell r="D184" t="str">
            <v>S.26</v>
          </cell>
        </row>
        <row r="185">
          <cell r="C185">
            <v>39131</v>
          </cell>
          <cell r="D185" t="str">
            <v>S.26</v>
          </cell>
        </row>
        <row r="186">
          <cell r="C186">
            <v>39132</v>
          </cell>
          <cell r="D186" t="str">
            <v>S.27</v>
          </cell>
        </row>
        <row r="187">
          <cell r="C187">
            <v>39133</v>
          </cell>
          <cell r="D187" t="str">
            <v>S.27</v>
          </cell>
        </row>
        <row r="188">
          <cell r="C188">
            <v>39134</v>
          </cell>
          <cell r="D188" t="str">
            <v>S.27</v>
          </cell>
        </row>
        <row r="189">
          <cell r="C189">
            <v>39135</v>
          </cell>
          <cell r="D189" t="str">
            <v>S.27</v>
          </cell>
        </row>
        <row r="190">
          <cell r="C190">
            <v>39136</v>
          </cell>
          <cell r="D190" t="str">
            <v>S.27</v>
          </cell>
        </row>
        <row r="191">
          <cell r="C191">
            <v>39137</v>
          </cell>
          <cell r="D191" t="str">
            <v>S.27</v>
          </cell>
        </row>
        <row r="192">
          <cell r="C192">
            <v>39138</v>
          </cell>
          <cell r="D192" t="str">
            <v>S.27</v>
          </cell>
        </row>
        <row r="193">
          <cell r="C193">
            <v>39139</v>
          </cell>
          <cell r="D193" t="str">
            <v>S.28</v>
          </cell>
        </row>
        <row r="194">
          <cell r="C194">
            <v>39140</v>
          </cell>
          <cell r="D194" t="str">
            <v>S.28</v>
          </cell>
        </row>
        <row r="195">
          <cell r="C195">
            <v>39141</v>
          </cell>
          <cell r="D195" t="str">
            <v>S.28</v>
          </cell>
        </row>
        <row r="196">
          <cell r="C196">
            <v>39142</v>
          </cell>
          <cell r="D196" t="str">
            <v>S.28</v>
          </cell>
        </row>
        <row r="197">
          <cell r="C197">
            <v>39143</v>
          </cell>
          <cell r="D197" t="str">
            <v>S.28</v>
          </cell>
        </row>
        <row r="198">
          <cell r="C198">
            <v>39144</v>
          </cell>
          <cell r="D198" t="str">
            <v>S.28</v>
          </cell>
        </row>
        <row r="199">
          <cell r="C199">
            <v>39145</v>
          </cell>
          <cell r="D199" t="str">
            <v>S.28</v>
          </cell>
        </row>
        <row r="200">
          <cell r="C200">
            <v>39146</v>
          </cell>
          <cell r="D200" t="str">
            <v>S.29</v>
          </cell>
        </row>
        <row r="201">
          <cell r="C201">
            <v>39147</v>
          </cell>
          <cell r="D201" t="str">
            <v>S.29</v>
          </cell>
        </row>
        <row r="202">
          <cell r="C202">
            <v>39148</v>
          </cell>
          <cell r="D202" t="str">
            <v>S.29</v>
          </cell>
        </row>
        <row r="203">
          <cell r="C203">
            <v>39149</v>
          </cell>
          <cell r="D203" t="str">
            <v>S.29</v>
          </cell>
        </row>
        <row r="204">
          <cell r="C204">
            <v>39150</v>
          </cell>
          <cell r="D204" t="str">
            <v>S.29</v>
          </cell>
        </row>
        <row r="205">
          <cell r="C205">
            <v>39151</v>
          </cell>
          <cell r="D205" t="str">
            <v>S.29</v>
          </cell>
        </row>
        <row r="206">
          <cell r="C206">
            <v>39152</v>
          </cell>
          <cell r="D206" t="str">
            <v>S.29</v>
          </cell>
        </row>
        <row r="207">
          <cell r="C207">
            <v>39153</v>
          </cell>
          <cell r="D207" t="str">
            <v>S.30</v>
          </cell>
        </row>
        <row r="208">
          <cell r="C208">
            <v>39154</v>
          </cell>
          <cell r="D208" t="str">
            <v>S.30</v>
          </cell>
        </row>
        <row r="209">
          <cell r="C209">
            <v>39155</v>
          </cell>
          <cell r="D209" t="str">
            <v>S.30</v>
          </cell>
        </row>
        <row r="210">
          <cell r="C210">
            <v>39156</v>
          </cell>
          <cell r="D210" t="str">
            <v>S.30</v>
          </cell>
        </row>
        <row r="211">
          <cell r="C211">
            <v>39157</v>
          </cell>
          <cell r="D211" t="str">
            <v>S.30</v>
          </cell>
        </row>
        <row r="212">
          <cell r="C212">
            <v>39158</v>
          </cell>
          <cell r="D212" t="str">
            <v>S.30</v>
          </cell>
        </row>
        <row r="213">
          <cell r="C213">
            <v>39159</v>
          </cell>
          <cell r="D213" t="str">
            <v>S.30</v>
          </cell>
        </row>
        <row r="214">
          <cell r="C214">
            <v>39160</v>
          </cell>
          <cell r="D214" t="str">
            <v>S.31</v>
          </cell>
        </row>
        <row r="215">
          <cell r="C215">
            <v>39161</v>
          </cell>
          <cell r="D215" t="str">
            <v>S.31</v>
          </cell>
        </row>
        <row r="216">
          <cell r="C216">
            <v>39162</v>
          </cell>
          <cell r="D216" t="str">
            <v>S.31</v>
          </cell>
        </row>
        <row r="217">
          <cell r="C217">
            <v>39163</v>
          </cell>
          <cell r="D217" t="str">
            <v>S.31</v>
          </cell>
        </row>
        <row r="218">
          <cell r="C218">
            <v>39164</v>
          </cell>
          <cell r="D218" t="str">
            <v>S.31</v>
          </cell>
        </row>
        <row r="219">
          <cell r="C219">
            <v>39165</v>
          </cell>
          <cell r="D219" t="str">
            <v>S.31</v>
          </cell>
        </row>
        <row r="220">
          <cell r="C220">
            <v>39166</v>
          </cell>
          <cell r="D220" t="str">
            <v>S.31</v>
          </cell>
        </row>
        <row r="221">
          <cell r="C221">
            <v>39167</v>
          </cell>
          <cell r="D221" t="str">
            <v>S.32</v>
          </cell>
        </row>
        <row r="222">
          <cell r="C222">
            <v>39168</v>
          </cell>
          <cell r="D222" t="str">
            <v>S.32</v>
          </cell>
        </row>
        <row r="223">
          <cell r="C223">
            <v>39169</v>
          </cell>
          <cell r="D223" t="str">
            <v>S.32</v>
          </cell>
        </row>
        <row r="224">
          <cell r="C224">
            <v>39170</v>
          </cell>
          <cell r="D224" t="str">
            <v>S.32</v>
          </cell>
        </row>
        <row r="225">
          <cell r="C225">
            <v>39171</v>
          </cell>
          <cell r="D225" t="str">
            <v>S.32</v>
          </cell>
        </row>
        <row r="226">
          <cell r="C226">
            <v>39172</v>
          </cell>
          <cell r="D226" t="str">
            <v>S.32</v>
          </cell>
        </row>
        <row r="227">
          <cell r="C227">
            <v>39173</v>
          </cell>
          <cell r="D227" t="str">
            <v>S.32</v>
          </cell>
        </row>
        <row r="228">
          <cell r="C228">
            <v>39174</v>
          </cell>
          <cell r="D228" t="str">
            <v>S.33</v>
          </cell>
        </row>
        <row r="229">
          <cell r="C229">
            <v>39175</v>
          </cell>
          <cell r="D229" t="str">
            <v>S.33</v>
          </cell>
        </row>
        <row r="230">
          <cell r="C230">
            <v>39176</v>
          </cell>
          <cell r="D230" t="str">
            <v>S.33</v>
          </cell>
        </row>
        <row r="231">
          <cell r="C231">
            <v>39177</v>
          </cell>
          <cell r="D231" t="str">
            <v>S.33</v>
          </cell>
        </row>
        <row r="232">
          <cell r="C232">
            <v>39178</v>
          </cell>
          <cell r="D232" t="str">
            <v>S.33</v>
          </cell>
        </row>
        <row r="233">
          <cell r="C233">
            <v>39179</v>
          </cell>
          <cell r="D233" t="str">
            <v>S.33</v>
          </cell>
        </row>
        <row r="234">
          <cell r="C234">
            <v>39180</v>
          </cell>
          <cell r="D234" t="str">
            <v>S.33</v>
          </cell>
        </row>
        <row r="235">
          <cell r="C235">
            <v>39181</v>
          </cell>
          <cell r="D235" t="str">
            <v>S.34</v>
          </cell>
        </row>
        <row r="236">
          <cell r="C236">
            <v>39182</v>
          </cell>
          <cell r="D236" t="str">
            <v>S.34</v>
          </cell>
        </row>
        <row r="237">
          <cell r="C237">
            <v>39183</v>
          </cell>
          <cell r="D237" t="str">
            <v>S.34</v>
          </cell>
        </row>
        <row r="238">
          <cell r="C238">
            <v>39184</v>
          </cell>
          <cell r="D238" t="str">
            <v>S.34</v>
          </cell>
        </row>
        <row r="239">
          <cell r="C239">
            <v>39185</v>
          </cell>
          <cell r="D239" t="str">
            <v>S.34</v>
          </cell>
        </row>
        <row r="240">
          <cell r="C240">
            <v>39186</v>
          </cell>
          <cell r="D240" t="str">
            <v>S.34</v>
          </cell>
        </row>
        <row r="241">
          <cell r="C241">
            <v>39187</v>
          </cell>
          <cell r="D241" t="str">
            <v>S.34</v>
          </cell>
        </row>
        <row r="242">
          <cell r="C242">
            <v>39188</v>
          </cell>
          <cell r="D242" t="str">
            <v>S.35</v>
          </cell>
        </row>
        <row r="243">
          <cell r="C243">
            <v>39189</v>
          </cell>
          <cell r="D243" t="str">
            <v>S.35</v>
          </cell>
        </row>
        <row r="244">
          <cell r="C244">
            <v>39190</v>
          </cell>
          <cell r="D244" t="str">
            <v>S.35</v>
          </cell>
        </row>
        <row r="245">
          <cell r="C245">
            <v>39191</v>
          </cell>
          <cell r="D245" t="str">
            <v>S.35</v>
          </cell>
        </row>
        <row r="246">
          <cell r="C246">
            <v>39192</v>
          </cell>
          <cell r="D246" t="str">
            <v>S.35</v>
          </cell>
        </row>
        <row r="247">
          <cell r="C247">
            <v>39193</v>
          </cell>
          <cell r="D247" t="str">
            <v>S.35</v>
          </cell>
        </row>
        <row r="248">
          <cell r="C248">
            <v>39194</v>
          </cell>
          <cell r="D248" t="str">
            <v>S.35</v>
          </cell>
        </row>
        <row r="249">
          <cell r="C249">
            <v>39195</v>
          </cell>
          <cell r="D249" t="str">
            <v>S.36</v>
          </cell>
        </row>
        <row r="250">
          <cell r="C250">
            <v>39196</v>
          </cell>
          <cell r="D250" t="str">
            <v>S.36</v>
          </cell>
        </row>
        <row r="251">
          <cell r="C251">
            <v>39197</v>
          </cell>
          <cell r="D251" t="str">
            <v>S.36</v>
          </cell>
        </row>
        <row r="252">
          <cell r="C252">
            <v>39198</v>
          </cell>
          <cell r="D252" t="str">
            <v>S.36</v>
          </cell>
        </row>
        <row r="253">
          <cell r="C253">
            <v>39199</v>
          </cell>
          <cell r="D253" t="str">
            <v>S.36</v>
          </cell>
        </row>
        <row r="254">
          <cell r="C254">
            <v>39200</v>
          </cell>
          <cell r="D254" t="str">
            <v>S.36</v>
          </cell>
        </row>
        <row r="255">
          <cell r="C255">
            <v>39201</v>
          </cell>
          <cell r="D255" t="str">
            <v>S.36</v>
          </cell>
        </row>
        <row r="256">
          <cell r="C256">
            <v>39202</v>
          </cell>
          <cell r="D256" t="str">
            <v>S.37</v>
          </cell>
        </row>
        <row r="257">
          <cell r="C257">
            <v>39203</v>
          </cell>
          <cell r="D257" t="str">
            <v>S.37</v>
          </cell>
        </row>
        <row r="258">
          <cell r="C258">
            <v>39204</v>
          </cell>
          <cell r="D258" t="str">
            <v>S.37</v>
          </cell>
        </row>
        <row r="259">
          <cell r="C259">
            <v>39205</v>
          </cell>
          <cell r="D259" t="str">
            <v>S.37</v>
          </cell>
        </row>
        <row r="260">
          <cell r="C260">
            <v>39206</v>
          </cell>
          <cell r="D260" t="str">
            <v>S.37</v>
          </cell>
        </row>
        <row r="261">
          <cell r="C261">
            <v>39207</v>
          </cell>
          <cell r="D261" t="str">
            <v>S.37</v>
          </cell>
        </row>
        <row r="262">
          <cell r="C262">
            <v>39208</v>
          </cell>
          <cell r="D262" t="str">
            <v>S.37</v>
          </cell>
        </row>
        <row r="263">
          <cell r="C263">
            <v>39209</v>
          </cell>
          <cell r="D263" t="str">
            <v>S.38</v>
          </cell>
        </row>
        <row r="264">
          <cell r="C264">
            <v>39210</v>
          </cell>
          <cell r="D264" t="str">
            <v>S.38</v>
          </cell>
        </row>
        <row r="265">
          <cell r="C265">
            <v>39211</v>
          </cell>
          <cell r="D265" t="str">
            <v>S.38</v>
          </cell>
        </row>
        <row r="266">
          <cell r="C266">
            <v>39212</v>
          </cell>
          <cell r="D266" t="str">
            <v>S.38</v>
          </cell>
        </row>
        <row r="267">
          <cell r="C267">
            <v>39213</v>
          </cell>
          <cell r="D267" t="str">
            <v>S.38</v>
          </cell>
        </row>
        <row r="268">
          <cell r="C268">
            <v>39214</v>
          </cell>
          <cell r="D268" t="str">
            <v>S.38</v>
          </cell>
        </row>
        <row r="269">
          <cell r="C269">
            <v>39215</v>
          </cell>
          <cell r="D269" t="str">
            <v>S.38</v>
          </cell>
        </row>
        <row r="270">
          <cell r="C270">
            <v>39216</v>
          </cell>
          <cell r="D270" t="str">
            <v>S.39</v>
          </cell>
        </row>
        <row r="271">
          <cell r="C271">
            <v>39217</v>
          </cell>
          <cell r="D271" t="str">
            <v>S.39</v>
          </cell>
        </row>
        <row r="272">
          <cell r="C272">
            <v>39218</v>
          </cell>
          <cell r="D272" t="str">
            <v>S.39</v>
          </cell>
        </row>
        <row r="273">
          <cell r="C273">
            <v>39219</v>
          </cell>
          <cell r="D273" t="str">
            <v>S.39</v>
          </cell>
        </row>
        <row r="274">
          <cell r="C274">
            <v>39220</v>
          </cell>
          <cell r="D274" t="str">
            <v>S.39</v>
          </cell>
        </row>
        <row r="275">
          <cell r="C275">
            <v>39221</v>
          </cell>
          <cell r="D275" t="str">
            <v>S.39</v>
          </cell>
        </row>
        <row r="276">
          <cell r="C276">
            <v>39222</v>
          </cell>
          <cell r="D276" t="str">
            <v>S.39</v>
          </cell>
        </row>
        <row r="277">
          <cell r="C277">
            <v>39223</v>
          </cell>
          <cell r="D277" t="str">
            <v>S.40</v>
          </cell>
        </row>
        <row r="278">
          <cell r="C278">
            <v>39224</v>
          </cell>
          <cell r="D278" t="str">
            <v>S.40</v>
          </cell>
        </row>
        <row r="279">
          <cell r="C279">
            <v>39225</v>
          </cell>
          <cell r="D279" t="str">
            <v>S.40</v>
          </cell>
        </row>
        <row r="280">
          <cell r="C280">
            <v>39226</v>
          </cell>
          <cell r="D280" t="str">
            <v>S.40</v>
          </cell>
        </row>
        <row r="281">
          <cell r="C281">
            <v>39227</v>
          </cell>
          <cell r="D281" t="str">
            <v>S.40</v>
          </cell>
        </row>
        <row r="282">
          <cell r="C282">
            <v>39228</v>
          </cell>
          <cell r="D282" t="str">
            <v>S.40</v>
          </cell>
        </row>
        <row r="283">
          <cell r="C283">
            <v>39229</v>
          </cell>
          <cell r="D283" t="str">
            <v>S.40</v>
          </cell>
        </row>
        <row r="284">
          <cell r="C284">
            <v>39230</v>
          </cell>
          <cell r="D284" t="str">
            <v>S.41</v>
          </cell>
        </row>
        <row r="285">
          <cell r="C285">
            <v>39231</v>
          </cell>
          <cell r="D285" t="str">
            <v>S.41</v>
          </cell>
        </row>
        <row r="286">
          <cell r="C286">
            <v>39232</v>
          </cell>
          <cell r="D286" t="str">
            <v>S.41</v>
          </cell>
        </row>
        <row r="287">
          <cell r="C287">
            <v>39233</v>
          </cell>
          <cell r="D287" t="str">
            <v>S.41</v>
          </cell>
        </row>
        <row r="288">
          <cell r="C288">
            <v>39234</v>
          </cell>
          <cell r="D288" t="str">
            <v>S.41</v>
          </cell>
        </row>
        <row r="289">
          <cell r="C289">
            <v>39235</v>
          </cell>
          <cell r="D289" t="str">
            <v>S.41</v>
          </cell>
        </row>
        <row r="290">
          <cell r="C290">
            <v>39236</v>
          </cell>
          <cell r="D290" t="str">
            <v>S.41</v>
          </cell>
        </row>
        <row r="291">
          <cell r="C291">
            <v>39237</v>
          </cell>
          <cell r="D291" t="str">
            <v>S.42</v>
          </cell>
        </row>
        <row r="292">
          <cell r="C292">
            <v>39238</v>
          </cell>
          <cell r="D292" t="str">
            <v>S.42</v>
          </cell>
        </row>
        <row r="293">
          <cell r="C293">
            <v>39239</v>
          </cell>
          <cell r="D293" t="str">
            <v>S.42</v>
          </cell>
        </row>
        <row r="294">
          <cell r="C294">
            <v>39240</v>
          </cell>
          <cell r="D294" t="str">
            <v>S.42</v>
          </cell>
        </row>
        <row r="295">
          <cell r="C295">
            <v>39241</v>
          </cell>
          <cell r="D295" t="str">
            <v>S.42</v>
          </cell>
        </row>
        <row r="296">
          <cell r="C296">
            <v>39242</v>
          </cell>
          <cell r="D296" t="str">
            <v>S.42</v>
          </cell>
        </row>
        <row r="297">
          <cell r="C297">
            <v>39243</v>
          </cell>
          <cell r="D297" t="str">
            <v>S.42</v>
          </cell>
        </row>
        <row r="298">
          <cell r="C298">
            <v>39244</v>
          </cell>
          <cell r="D298" t="str">
            <v>S.43</v>
          </cell>
        </row>
        <row r="299">
          <cell r="C299">
            <v>39245</v>
          </cell>
          <cell r="D299" t="str">
            <v>S.43</v>
          </cell>
        </row>
        <row r="300">
          <cell r="C300">
            <v>39246</v>
          </cell>
          <cell r="D300" t="str">
            <v>S.43</v>
          </cell>
        </row>
        <row r="301">
          <cell r="C301">
            <v>39247</v>
          </cell>
          <cell r="D301" t="str">
            <v>S.43</v>
          </cell>
        </row>
        <row r="302">
          <cell r="C302">
            <v>39248</v>
          </cell>
          <cell r="D302" t="str">
            <v>S.43</v>
          </cell>
        </row>
        <row r="303">
          <cell r="C303">
            <v>39249</v>
          </cell>
          <cell r="D303" t="str">
            <v>S.43</v>
          </cell>
        </row>
        <row r="304">
          <cell r="C304">
            <v>39250</v>
          </cell>
          <cell r="D304" t="str">
            <v>S.43</v>
          </cell>
        </row>
        <row r="305">
          <cell r="C305">
            <v>39251</v>
          </cell>
          <cell r="D305" t="str">
            <v>S.44</v>
          </cell>
        </row>
        <row r="306">
          <cell r="C306">
            <v>39252</v>
          </cell>
          <cell r="D306" t="str">
            <v>S.44</v>
          </cell>
        </row>
        <row r="307">
          <cell r="C307">
            <v>39253</v>
          </cell>
          <cell r="D307" t="str">
            <v>S.44</v>
          </cell>
        </row>
        <row r="308">
          <cell r="C308">
            <v>39254</v>
          </cell>
          <cell r="D308" t="str">
            <v>S.44</v>
          </cell>
        </row>
        <row r="309">
          <cell r="C309">
            <v>39255</v>
          </cell>
          <cell r="D309" t="str">
            <v>S.44</v>
          </cell>
        </row>
        <row r="310">
          <cell r="C310">
            <v>39256</v>
          </cell>
          <cell r="D310" t="str">
            <v>S.44</v>
          </cell>
        </row>
        <row r="311">
          <cell r="C311">
            <v>39257</v>
          </cell>
          <cell r="D311" t="str">
            <v>S.44</v>
          </cell>
        </row>
        <row r="312">
          <cell r="C312">
            <v>39258</v>
          </cell>
          <cell r="D312" t="str">
            <v>S.45</v>
          </cell>
        </row>
        <row r="313">
          <cell r="C313">
            <v>39259</v>
          </cell>
          <cell r="D313" t="str">
            <v>S.45</v>
          </cell>
        </row>
        <row r="314">
          <cell r="C314">
            <v>39260</v>
          </cell>
          <cell r="D314" t="str">
            <v>S.45</v>
          </cell>
        </row>
        <row r="315">
          <cell r="C315">
            <v>39261</v>
          </cell>
          <cell r="D315" t="str">
            <v>S.45</v>
          </cell>
        </row>
        <row r="316">
          <cell r="C316">
            <v>39262</v>
          </cell>
          <cell r="D316" t="str">
            <v>S.45</v>
          </cell>
        </row>
        <row r="317">
          <cell r="C317">
            <v>39263</v>
          </cell>
          <cell r="D317" t="str">
            <v>S.45</v>
          </cell>
        </row>
        <row r="318">
          <cell r="C318">
            <v>39264</v>
          </cell>
          <cell r="D318" t="str">
            <v>S.45</v>
          </cell>
        </row>
        <row r="319">
          <cell r="C319">
            <v>39265</v>
          </cell>
          <cell r="D319" t="str">
            <v>S.46</v>
          </cell>
        </row>
        <row r="320">
          <cell r="C320">
            <v>39266</v>
          </cell>
          <cell r="D320" t="str">
            <v>S.46</v>
          </cell>
        </row>
        <row r="321">
          <cell r="C321">
            <v>39267</v>
          </cell>
          <cell r="D321" t="str">
            <v>S.46</v>
          </cell>
        </row>
        <row r="322">
          <cell r="C322">
            <v>39268</v>
          </cell>
          <cell r="D322" t="str">
            <v>S.46</v>
          </cell>
        </row>
        <row r="323">
          <cell r="C323">
            <v>39269</v>
          </cell>
          <cell r="D323" t="str">
            <v>S.46</v>
          </cell>
        </row>
        <row r="324">
          <cell r="C324">
            <v>39270</v>
          </cell>
          <cell r="D324" t="str">
            <v>S.46</v>
          </cell>
        </row>
        <row r="325">
          <cell r="C325">
            <v>39271</v>
          </cell>
          <cell r="D325" t="str">
            <v>S.46</v>
          </cell>
        </row>
        <row r="326">
          <cell r="C326">
            <v>39272</v>
          </cell>
          <cell r="D326" t="str">
            <v>S.47</v>
          </cell>
        </row>
        <row r="327">
          <cell r="C327">
            <v>39273</v>
          </cell>
          <cell r="D327" t="str">
            <v>S.47</v>
          </cell>
        </row>
        <row r="328">
          <cell r="C328">
            <v>39274</v>
          </cell>
          <cell r="D328" t="str">
            <v>S.47</v>
          </cell>
        </row>
        <row r="329">
          <cell r="C329">
            <v>39275</v>
          </cell>
          <cell r="D329" t="str">
            <v>S.47</v>
          </cell>
        </row>
        <row r="330">
          <cell r="C330">
            <v>39276</v>
          </cell>
          <cell r="D330" t="str">
            <v>S.47</v>
          </cell>
        </row>
        <row r="331">
          <cell r="C331">
            <v>39277</v>
          </cell>
          <cell r="D331" t="str">
            <v>S.47</v>
          </cell>
        </row>
        <row r="332">
          <cell r="C332">
            <v>39278</v>
          </cell>
          <cell r="D332" t="str">
            <v>S.47</v>
          </cell>
        </row>
        <row r="333">
          <cell r="C333">
            <v>39279</v>
          </cell>
          <cell r="D333" t="str">
            <v>S.48</v>
          </cell>
        </row>
        <row r="334">
          <cell r="C334">
            <v>39280</v>
          </cell>
          <cell r="D334" t="str">
            <v>S.48</v>
          </cell>
        </row>
        <row r="335">
          <cell r="C335">
            <v>39281</v>
          </cell>
          <cell r="D335" t="str">
            <v>S.48</v>
          </cell>
        </row>
        <row r="336">
          <cell r="C336">
            <v>39282</v>
          </cell>
          <cell r="D336" t="str">
            <v>S.48</v>
          </cell>
        </row>
        <row r="337">
          <cell r="C337">
            <v>39283</v>
          </cell>
          <cell r="D337" t="str">
            <v>S.48</v>
          </cell>
        </row>
        <row r="338">
          <cell r="C338">
            <v>39284</v>
          </cell>
          <cell r="D338" t="str">
            <v>S.48</v>
          </cell>
        </row>
        <row r="339">
          <cell r="C339">
            <v>39285</v>
          </cell>
          <cell r="D339" t="str">
            <v>S.48</v>
          </cell>
        </row>
        <row r="340">
          <cell r="C340">
            <v>39286</v>
          </cell>
          <cell r="D340" t="str">
            <v>S.49</v>
          </cell>
        </row>
        <row r="341">
          <cell r="C341">
            <v>39287</v>
          </cell>
          <cell r="D341" t="str">
            <v>S.49</v>
          </cell>
        </row>
        <row r="342">
          <cell r="C342">
            <v>39288</v>
          </cell>
          <cell r="D342" t="str">
            <v>S.49</v>
          </cell>
        </row>
        <row r="343">
          <cell r="C343">
            <v>39289</v>
          </cell>
          <cell r="D343" t="str">
            <v>S.49</v>
          </cell>
        </row>
        <row r="344">
          <cell r="C344">
            <v>39290</v>
          </cell>
          <cell r="D344" t="str">
            <v>S.49</v>
          </cell>
        </row>
        <row r="345">
          <cell r="C345">
            <v>39291</v>
          </cell>
          <cell r="D345" t="str">
            <v>S.49</v>
          </cell>
        </row>
        <row r="346">
          <cell r="C346">
            <v>39292</v>
          </cell>
          <cell r="D346" t="str">
            <v>S.49</v>
          </cell>
        </row>
        <row r="347">
          <cell r="C347">
            <v>39293</v>
          </cell>
          <cell r="D347" t="str">
            <v>S.50</v>
          </cell>
        </row>
        <row r="348">
          <cell r="C348">
            <v>39294</v>
          </cell>
          <cell r="D348" t="str">
            <v>S.50</v>
          </cell>
        </row>
        <row r="349">
          <cell r="C349">
            <v>39295</v>
          </cell>
          <cell r="D349" t="str">
            <v>S.50</v>
          </cell>
        </row>
        <row r="350">
          <cell r="C350">
            <v>39296</v>
          </cell>
          <cell r="D350" t="str">
            <v>S.50</v>
          </cell>
        </row>
        <row r="351">
          <cell r="C351">
            <v>39297</v>
          </cell>
          <cell r="D351" t="str">
            <v>S.50</v>
          </cell>
        </row>
        <row r="352">
          <cell r="C352">
            <v>39298</v>
          </cell>
          <cell r="D352" t="str">
            <v>S.50</v>
          </cell>
        </row>
        <row r="353">
          <cell r="C353">
            <v>39299</v>
          </cell>
          <cell r="D353" t="str">
            <v>S.50</v>
          </cell>
        </row>
        <row r="354">
          <cell r="C354">
            <v>39300</v>
          </cell>
          <cell r="D354" t="str">
            <v>S.51</v>
          </cell>
        </row>
        <row r="355">
          <cell r="C355">
            <v>39301</v>
          </cell>
          <cell r="D355" t="str">
            <v>S.51</v>
          </cell>
        </row>
        <row r="356">
          <cell r="C356">
            <v>39302</v>
          </cell>
          <cell r="D356" t="str">
            <v>S.51</v>
          </cell>
        </row>
        <row r="357">
          <cell r="C357">
            <v>39303</v>
          </cell>
          <cell r="D357" t="str">
            <v>S.51</v>
          </cell>
        </row>
        <row r="358">
          <cell r="C358">
            <v>39304</v>
          </cell>
          <cell r="D358" t="str">
            <v>S.51</v>
          </cell>
        </row>
        <row r="359">
          <cell r="C359">
            <v>39305</v>
          </cell>
          <cell r="D359" t="str">
            <v>S.51</v>
          </cell>
        </row>
        <row r="360">
          <cell r="C360">
            <v>39306</v>
          </cell>
          <cell r="D360" t="str">
            <v>S.51</v>
          </cell>
        </row>
        <row r="361">
          <cell r="C361">
            <v>39307</v>
          </cell>
          <cell r="D361" t="str">
            <v>S.52</v>
          </cell>
        </row>
        <row r="362">
          <cell r="C362">
            <v>39308</v>
          </cell>
          <cell r="D362" t="str">
            <v>S.52</v>
          </cell>
        </row>
        <row r="363">
          <cell r="C363">
            <v>39309</v>
          </cell>
          <cell r="D363" t="str">
            <v>S.52</v>
          </cell>
        </row>
        <row r="364">
          <cell r="C364">
            <v>39310</v>
          </cell>
          <cell r="D364" t="str">
            <v>S.52</v>
          </cell>
        </row>
        <row r="365">
          <cell r="C365">
            <v>39311</v>
          </cell>
          <cell r="D365" t="str">
            <v>S.52</v>
          </cell>
        </row>
        <row r="366">
          <cell r="C366">
            <v>39312</v>
          </cell>
          <cell r="D366" t="str">
            <v>S.52</v>
          </cell>
        </row>
        <row r="367">
          <cell r="C367">
            <v>39313</v>
          </cell>
          <cell r="D367" t="str">
            <v>S.52</v>
          </cell>
        </row>
        <row r="368">
          <cell r="C368">
            <v>39314</v>
          </cell>
          <cell r="D368" t="str">
            <v>S.53</v>
          </cell>
        </row>
        <row r="369">
          <cell r="C369">
            <v>39315</v>
          </cell>
          <cell r="D369" t="str">
            <v>S.53</v>
          </cell>
        </row>
        <row r="370">
          <cell r="C370">
            <v>39316</v>
          </cell>
          <cell r="D370" t="str">
            <v>S.53</v>
          </cell>
        </row>
        <row r="371">
          <cell r="C371">
            <v>39317</v>
          </cell>
          <cell r="D371" t="str">
            <v>S.53</v>
          </cell>
        </row>
        <row r="372">
          <cell r="C372">
            <v>39318</v>
          </cell>
          <cell r="D372" t="str">
            <v>S.53</v>
          </cell>
        </row>
        <row r="373">
          <cell r="C373">
            <v>39319</v>
          </cell>
          <cell r="D373" t="str">
            <v>S.53</v>
          </cell>
        </row>
        <row r="374">
          <cell r="C374">
            <v>39320</v>
          </cell>
          <cell r="D374" t="str">
            <v>S.53</v>
          </cell>
        </row>
        <row r="375">
          <cell r="C375">
            <v>39321</v>
          </cell>
          <cell r="D375" t="str">
            <v>S.54</v>
          </cell>
        </row>
        <row r="376">
          <cell r="C376">
            <v>39322</v>
          </cell>
          <cell r="D376" t="str">
            <v>S.54</v>
          </cell>
        </row>
        <row r="377">
          <cell r="C377">
            <v>39323</v>
          </cell>
          <cell r="D377" t="str">
            <v>S.54</v>
          </cell>
        </row>
        <row r="378">
          <cell r="C378">
            <v>39324</v>
          </cell>
          <cell r="D378" t="str">
            <v>S.54</v>
          </cell>
        </row>
        <row r="379">
          <cell r="C379">
            <v>39325</v>
          </cell>
          <cell r="D379" t="str">
            <v>S.54</v>
          </cell>
        </row>
        <row r="380">
          <cell r="C380">
            <v>39326</v>
          </cell>
          <cell r="D380" t="str">
            <v>S.54</v>
          </cell>
        </row>
        <row r="381">
          <cell r="C381">
            <v>39327</v>
          </cell>
          <cell r="D381" t="str">
            <v>S.54</v>
          </cell>
        </row>
        <row r="382">
          <cell r="C382">
            <v>39328</v>
          </cell>
          <cell r="D382" t="str">
            <v>S.55</v>
          </cell>
        </row>
        <row r="383">
          <cell r="C383">
            <v>39329</v>
          </cell>
          <cell r="D383" t="str">
            <v>S.55</v>
          </cell>
        </row>
        <row r="384">
          <cell r="C384">
            <v>39330</v>
          </cell>
          <cell r="D384" t="str">
            <v>S.55</v>
          </cell>
        </row>
        <row r="385">
          <cell r="C385">
            <v>39331</v>
          </cell>
          <cell r="D385" t="str">
            <v>S.55</v>
          </cell>
        </row>
        <row r="386">
          <cell r="C386">
            <v>39332</v>
          </cell>
          <cell r="D386" t="str">
            <v>S.55</v>
          </cell>
        </row>
        <row r="387">
          <cell r="C387">
            <v>39333</v>
          </cell>
          <cell r="D387" t="str">
            <v>S.55</v>
          </cell>
        </row>
        <row r="388">
          <cell r="C388">
            <v>39334</v>
          </cell>
          <cell r="D388" t="str">
            <v>S.55</v>
          </cell>
        </row>
        <row r="389">
          <cell r="C389">
            <v>39335</v>
          </cell>
          <cell r="D389" t="str">
            <v>S.56</v>
          </cell>
        </row>
        <row r="390">
          <cell r="C390">
            <v>39336</v>
          </cell>
          <cell r="D390" t="str">
            <v>S.56</v>
          </cell>
        </row>
        <row r="391">
          <cell r="C391">
            <v>39337</v>
          </cell>
          <cell r="D391" t="str">
            <v>S.56</v>
          </cell>
        </row>
        <row r="392">
          <cell r="C392">
            <v>39338</v>
          </cell>
          <cell r="D392" t="str">
            <v>S.56</v>
          </cell>
        </row>
        <row r="393">
          <cell r="C393">
            <v>39339</v>
          </cell>
          <cell r="D393" t="str">
            <v>S.56</v>
          </cell>
        </row>
        <row r="394">
          <cell r="C394">
            <v>39340</v>
          </cell>
          <cell r="D394" t="str">
            <v>S.56</v>
          </cell>
        </row>
        <row r="395">
          <cell r="C395">
            <v>39341</v>
          </cell>
          <cell r="D395" t="str">
            <v>S.56</v>
          </cell>
        </row>
        <row r="396">
          <cell r="C396">
            <v>39342</v>
          </cell>
          <cell r="D396" t="str">
            <v>S.57</v>
          </cell>
        </row>
        <row r="397">
          <cell r="C397">
            <v>39343</v>
          </cell>
          <cell r="D397" t="str">
            <v>S.57</v>
          </cell>
        </row>
        <row r="398">
          <cell r="C398">
            <v>39344</v>
          </cell>
          <cell r="D398" t="str">
            <v>S.57</v>
          </cell>
        </row>
        <row r="399">
          <cell r="C399">
            <v>39345</v>
          </cell>
          <cell r="D399" t="str">
            <v>S.57</v>
          </cell>
        </row>
        <row r="400">
          <cell r="C400">
            <v>39346</v>
          </cell>
          <cell r="D400" t="str">
            <v>S.57</v>
          </cell>
        </row>
        <row r="401">
          <cell r="C401">
            <v>39347</v>
          </cell>
          <cell r="D401" t="str">
            <v>S.57</v>
          </cell>
        </row>
        <row r="402">
          <cell r="C402">
            <v>39348</v>
          </cell>
          <cell r="D402" t="str">
            <v>S.57</v>
          </cell>
        </row>
        <row r="403">
          <cell r="C403">
            <v>39349</v>
          </cell>
          <cell r="D403" t="str">
            <v>S.58</v>
          </cell>
        </row>
        <row r="404">
          <cell r="C404">
            <v>39350</v>
          </cell>
          <cell r="D404" t="str">
            <v>S.58</v>
          </cell>
        </row>
        <row r="405">
          <cell r="C405">
            <v>39351</v>
          </cell>
          <cell r="D405" t="str">
            <v>S.58</v>
          </cell>
        </row>
        <row r="406">
          <cell r="C406">
            <v>39352</v>
          </cell>
          <cell r="D406" t="str">
            <v>S.58</v>
          </cell>
        </row>
        <row r="407">
          <cell r="C407">
            <v>39353</v>
          </cell>
          <cell r="D407" t="str">
            <v>S.58</v>
          </cell>
        </row>
        <row r="408">
          <cell r="C408">
            <v>39354</v>
          </cell>
          <cell r="D408" t="str">
            <v>S.58</v>
          </cell>
        </row>
        <row r="409">
          <cell r="C409">
            <v>39355</v>
          </cell>
          <cell r="D409" t="str">
            <v>S.58</v>
          </cell>
        </row>
        <row r="410">
          <cell r="C410">
            <v>39356</v>
          </cell>
          <cell r="D410" t="str">
            <v>S.59</v>
          </cell>
        </row>
        <row r="411">
          <cell r="C411">
            <v>39357</v>
          </cell>
          <cell r="D411" t="str">
            <v>S.59</v>
          </cell>
        </row>
        <row r="412">
          <cell r="C412">
            <v>39358</v>
          </cell>
          <cell r="D412" t="str">
            <v>S.59</v>
          </cell>
        </row>
        <row r="413">
          <cell r="C413">
            <v>39359</v>
          </cell>
          <cell r="D413" t="str">
            <v>S.59</v>
          </cell>
        </row>
        <row r="414">
          <cell r="C414">
            <v>39360</v>
          </cell>
          <cell r="D414" t="str">
            <v>S.59</v>
          </cell>
        </row>
        <row r="415">
          <cell r="C415">
            <v>39361</v>
          </cell>
          <cell r="D415" t="str">
            <v>S.59</v>
          </cell>
        </row>
        <row r="416">
          <cell r="C416">
            <v>39362</v>
          </cell>
          <cell r="D416" t="str">
            <v>S.59</v>
          </cell>
        </row>
        <row r="417">
          <cell r="C417">
            <v>39363</v>
          </cell>
          <cell r="D417" t="str">
            <v>S.60</v>
          </cell>
        </row>
        <row r="418">
          <cell r="C418">
            <v>39364</v>
          </cell>
          <cell r="D418" t="str">
            <v>S.60</v>
          </cell>
        </row>
        <row r="419">
          <cell r="C419">
            <v>39365</v>
          </cell>
          <cell r="D419" t="str">
            <v>S.60</v>
          </cell>
        </row>
        <row r="420">
          <cell r="C420">
            <v>39366</v>
          </cell>
          <cell r="D420" t="str">
            <v>S.60</v>
          </cell>
        </row>
        <row r="421">
          <cell r="C421">
            <v>39367</v>
          </cell>
          <cell r="D421" t="str">
            <v>S.60</v>
          </cell>
        </row>
        <row r="422">
          <cell r="C422">
            <v>39368</v>
          </cell>
          <cell r="D422" t="str">
            <v>S.60</v>
          </cell>
        </row>
        <row r="423">
          <cell r="C423">
            <v>39369</v>
          </cell>
          <cell r="D423" t="str">
            <v>S.60</v>
          </cell>
        </row>
        <row r="424">
          <cell r="C424">
            <v>39370</v>
          </cell>
          <cell r="D424" t="str">
            <v>S.61</v>
          </cell>
        </row>
        <row r="425">
          <cell r="C425">
            <v>39371</v>
          </cell>
          <cell r="D425" t="str">
            <v>S.61</v>
          </cell>
        </row>
        <row r="426">
          <cell r="C426">
            <v>39372</v>
          </cell>
          <cell r="D426" t="str">
            <v>S.61</v>
          </cell>
        </row>
        <row r="427">
          <cell r="C427">
            <v>39373</v>
          </cell>
          <cell r="D427" t="str">
            <v>S.61</v>
          </cell>
        </row>
        <row r="428">
          <cell r="C428">
            <v>39374</v>
          </cell>
          <cell r="D428" t="str">
            <v>S.61</v>
          </cell>
        </row>
        <row r="429">
          <cell r="C429">
            <v>39375</v>
          </cell>
          <cell r="D429" t="str">
            <v>S.61</v>
          </cell>
        </row>
        <row r="430">
          <cell r="C430">
            <v>39376</v>
          </cell>
          <cell r="D430" t="str">
            <v>S.61</v>
          </cell>
        </row>
        <row r="431">
          <cell r="C431">
            <v>39377</v>
          </cell>
          <cell r="D431" t="str">
            <v>S.62</v>
          </cell>
        </row>
        <row r="432">
          <cell r="C432">
            <v>39378</v>
          </cell>
          <cell r="D432" t="str">
            <v>S.62</v>
          </cell>
        </row>
        <row r="433">
          <cell r="C433">
            <v>39379</v>
          </cell>
          <cell r="D433" t="str">
            <v>S.62</v>
          </cell>
        </row>
        <row r="434">
          <cell r="C434">
            <v>39380</v>
          </cell>
          <cell r="D434" t="str">
            <v>S.62</v>
          </cell>
        </row>
        <row r="435">
          <cell r="C435">
            <v>39381</v>
          </cell>
          <cell r="D435" t="str">
            <v>S.62</v>
          </cell>
        </row>
        <row r="436">
          <cell r="C436">
            <v>39382</v>
          </cell>
          <cell r="D436" t="str">
            <v>S.62</v>
          </cell>
        </row>
        <row r="437">
          <cell r="C437">
            <v>39383</v>
          </cell>
          <cell r="D437" t="str">
            <v>S.62</v>
          </cell>
        </row>
        <row r="438">
          <cell r="C438">
            <v>39384</v>
          </cell>
          <cell r="D438" t="str">
            <v>S.63</v>
          </cell>
        </row>
        <row r="439">
          <cell r="C439">
            <v>39385</v>
          </cell>
          <cell r="D439" t="str">
            <v>S.63</v>
          </cell>
        </row>
        <row r="440">
          <cell r="C440">
            <v>39386</v>
          </cell>
          <cell r="D440" t="str">
            <v>S.63</v>
          </cell>
        </row>
        <row r="441">
          <cell r="C441">
            <v>39387</v>
          </cell>
          <cell r="D441" t="str">
            <v>S.63</v>
          </cell>
        </row>
        <row r="442">
          <cell r="C442">
            <v>39388</v>
          </cell>
          <cell r="D442" t="str">
            <v>S.63</v>
          </cell>
        </row>
        <row r="443">
          <cell r="C443">
            <v>39389</v>
          </cell>
          <cell r="D443" t="str">
            <v>S.63</v>
          </cell>
        </row>
        <row r="444">
          <cell r="C444">
            <v>39390</v>
          </cell>
          <cell r="D444" t="str">
            <v>S.63</v>
          </cell>
        </row>
        <row r="445">
          <cell r="C445">
            <v>39391</v>
          </cell>
          <cell r="D445" t="str">
            <v>S.64</v>
          </cell>
        </row>
        <row r="446">
          <cell r="C446">
            <v>39392</v>
          </cell>
          <cell r="D446" t="str">
            <v>S.64</v>
          </cell>
        </row>
        <row r="447">
          <cell r="C447">
            <v>39393</v>
          </cell>
          <cell r="D447" t="str">
            <v>S.64</v>
          </cell>
        </row>
        <row r="448">
          <cell r="C448">
            <v>39394</v>
          </cell>
          <cell r="D448" t="str">
            <v>S.64</v>
          </cell>
        </row>
        <row r="449">
          <cell r="C449">
            <v>39395</v>
          </cell>
          <cell r="D449" t="str">
            <v>S.64</v>
          </cell>
        </row>
        <row r="450">
          <cell r="C450">
            <v>39396</v>
          </cell>
          <cell r="D450" t="str">
            <v>S.64</v>
          </cell>
        </row>
        <row r="451">
          <cell r="C451">
            <v>39397</v>
          </cell>
          <cell r="D451" t="str">
            <v>S.64</v>
          </cell>
        </row>
        <row r="452">
          <cell r="C452">
            <v>39398</v>
          </cell>
          <cell r="D452" t="str">
            <v>S.65</v>
          </cell>
        </row>
        <row r="453">
          <cell r="C453">
            <v>39399</v>
          </cell>
          <cell r="D453" t="str">
            <v>S.65</v>
          </cell>
        </row>
        <row r="454">
          <cell r="C454">
            <v>39400</v>
          </cell>
          <cell r="D454" t="str">
            <v>S.65</v>
          </cell>
        </row>
        <row r="455">
          <cell r="C455">
            <v>39401</v>
          </cell>
          <cell r="D455" t="str">
            <v>S.65</v>
          </cell>
        </row>
        <row r="456">
          <cell r="C456">
            <v>39402</v>
          </cell>
          <cell r="D456" t="str">
            <v>S.65</v>
          </cell>
        </row>
        <row r="457">
          <cell r="C457">
            <v>39403</v>
          </cell>
          <cell r="D457" t="str">
            <v>S.65</v>
          </cell>
        </row>
        <row r="458">
          <cell r="C458">
            <v>39404</v>
          </cell>
          <cell r="D458" t="str">
            <v>S.65</v>
          </cell>
        </row>
        <row r="459">
          <cell r="C459">
            <v>39405</v>
          </cell>
          <cell r="D459" t="str">
            <v>S.66</v>
          </cell>
        </row>
        <row r="460">
          <cell r="C460">
            <v>39406</v>
          </cell>
          <cell r="D460" t="str">
            <v>S.66</v>
          </cell>
        </row>
        <row r="461">
          <cell r="C461">
            <v>39407</v>
          </cell>
          <cell r="D461" t="str">
            <v>S.66</v>
          </cell>
        </row>
        <row r="462">
          <cell r="C462">
            <v>39408</v>
          </cell>
          <cell r="D462" t="str">
            <v>S.66</v>
          </cell>
        </row>
        <row r="463">
          <cell r="C463">
            <v>39409</v>
          </cell>
          <cell r="D463" t="str">
            <v>S.66</v>
          </cell>
        </row>
        <row r="464">
          <cell r="C464">
            <v>39410</v>
          </cell>
          <cell r="D464" t="str">
            <v>S.66</v>
          </cell>
        </row>
        <row r="465">
          <cell r="C465">
            <v>39411</v>
          </cell>
          <cell r="D465" t="str">
            <v>S.66</v>
          </cell>
        </row>
        <row r="466">
          <cell r="C466">
            <v>39412</v>
          </cell>
          <cell r="D466" t="str">
            <v>S.67</v>
          </cell>
        </row>
        <row r="467">
          <cell r="C467">
            <v>39413</v>
          </cell>
          <cell r="D467" t="str">
            <v>S.67</v>
          </cell>
        </row>
        <row r="468">
          <cell r="C468">
            <v>39414</v>
          </cell>
          <cell r="D468" t="str">
            <v>S.67</v>
          </cell>
        </row>
        <row r="469">
          <cell r="C469">
            <v>39415</v>
          </cell>
          <cell r="D469" t="str">
            <v>S.67</v>
          </cell>
        </row>
        <row r="470">
          <cell r="C470">
            <v>39416</v>
          </cell>
          <cell r="D470" t="str">
            <v>S.67</v>
          </cell>
        </row>
        <row r="471">
          <cell r="C471">
            <v>39417</v>
          </cell>
          <cell r="D471" t="str">
            <v>S.67</v>
          </cell>
        </row>
        <row r="472">
          <cell r="C472">
            <v>39418</v>
          </cell>
          <cell r="D472" t="str">
            <v>S.67</v>
          </cell>
        </row>
        <row r="473">
          <cell r="C473">
            <v>39419</v>
          </cell>
          <cell r="D473" t="str">
            <v>S.68</v>
          </cell>
        </row>
        <row r="474">
          <cell r="C474">
            <v>39420</v>
          </cell>
          <cell r="D474" t="str">
            <v>S.68</v>
          </cell>
        </row>
        <row r="475">
          <cell r="C475">
            <v>39421</v>
          </cell>
          <cell r="D475" t="str">
            <v>S.68</v>
          </cell>
        </row>
        <row r="476">
          <cell r="C476">
            <v>39422</v>
          </cell>
          <cell r="D476" t="str">
            <v>S.68</v>
          </cell>
        </row>
        <row r="477">
          <cell r="C477">
            <v>39423</v>
          </cell>
          <cell r="D477" t="str">
            <v>S.68</v>
          </cell>
        </row>
        <row r="478">
          <cell r="C478">
            <v>39424</v>
          </cell>
          <cell r="D478" t="str">
            <v>S.68</v>
          </cell>
        </row>
        <row r="479">
          <cell r="C479">
            <v>39425</v>
          </cell>
          <cell r="D479" t="str">
            <v>S.68</v>
          </cell>
        </row>
        <row r="480">
          <cell r="C480">
            <v>39426</v>
          </cell>
          <cell r="D480" t="str">
            <v>S.69</v>
          </cell>
        </row>
        <row r="481">
          <cell r="C481">
            <v>39427</v>
          </cell>
          <cell r="D481" t="str">
            <v>S.69</v>
          </cell>
        </row>
        <row r="482">
          <cell r="C482">
            <v>39428</v>
          </cell>
          <cell r="D482" t="str">
            <v>S.69</v>
          </cell>
        </row>
        <row r="483">
          <cell r="C483">
            <v>39429</v>
          </cell>
          <cell r="D483" t="str">
            <v>S.69</v>
          </cell>
        </row>
        <row r="484">
          <cell r="C484">
            <v>39430</v>
          </cell>
          <cell r="D484" t="str">
            <v>S.69</v>
          </cell>
        </row>
        <row r="485">
          <cell r="C485">
            <v>39431</v>
          </cell>
          <cell r="D485" t="str">
            <v>S.69</v>
          </cell>
        </row>
        <row r="486">
          <cell r="C486">
            <v>39432</v>
          </cell>
          <cell r="D486" t="str">
            <v>S.69</v>
          </cell>
        </row>
        <row r="487">
          <cell r="C487">
            <v>39433</v>
          </cell>
          <cell r="D487" t="str">
            <v>S.70</v>
          </cell>
        </row>
        <row r="488">
          <cell r="C488">
            <v>39434</v>
          </cell>
          <cell r="D488" t="str">
            <v>S.70</v>
          </cell>
        </row>
        <row r="489">
          <cell r="C489">
            <v>39435</v>
          </cell>
          <cell r="D489" t="str">
            <v>S.70</v>
          </cell>
        </row>
        <row r="490">
          <cell r="C490">
            <v>39436</v>
          </cell>
          <cell r="D490" t="str">
            <v>S.70</v>
          </cell>
        </row>
        <row r="491">
          <cell r="C491">
            <v>39437</v>
          </cell>
          <cell r="D491" t="str">
            <v>S.70</v>
          </cell>
        </row>
        <row r="492">
          <cell r="C492">
            <v>39438</v>
          </cell>
          <cell r="D492" t="str">
            <v>S.70</v>
          </cell>
        </row>
        <row r="493">
          <cell r="C493">
            <v>39439</v>
          </cell>
          <cell r="D493" t="str">
            <v>S.70</v>
          </cell>
        </row>
        <row r="494">
          <cell r="C494">
            <v>39440</v>
          </cell>
          <cell r="D494" t="str">
            <v>S.71</v>
          </cell>
        </row>
        <row r="495">
          <cell r="C495">
            <v>39441</v>
          </cell>
          <cell r="D495" t="str">
            <v>S.71</v>
          </cell>
        </row>
        <row r="496">
          <cell r="C496">
            <v>39442</v>
          </cell>
          <cell r="D496" t="str">
            <v>S.71</v>
          </cell>
        </row>
        <row r="497">
          <cell r="C497">
            <v>39443</v>
          </cell>
          <cell r="D497" t="str">
            <v>S.71</v>
          </cell>
        </row>
        <row r="498">
          <cell r="C498">
            <v>39444</v>
          </cell>
          <cell r="D498" t="str">
            <v>S.71</v>
          </cell>
        </row>
        <row r="499">
          <cell r="C499">
            <v>39445</v>
          </cell>
          <cell r="D499" t="str">
            <v>S.71</v>
          </cell>
        </row>
        <row r="500">
          <cell r="C500">
            <v>39446</v>
          </cell>
          <cell r="D500" t="str">
            <v>S.71</v>
          </cell>
        </row>
        <row r="501">
          <cell r="C501">
            <v>39447</v>
          </cell>
          <cell r="D501" t="str">
            <v>S.72</v>
          </cell>
        </row>
        <row r="502">
          <cell r="C502">
            <v>39448</v>
          </cell>
          <cell r="D502" t="str">
            <v>S.72</v>
          </cell>
        </row>
        <row r="503">
          <cell r="C503">
            <v>39449</v>
          </cell>
          <cell r="D503" t="str">
            <v>S.72</v>
          </cell>
        </row>
        <row r="504">
          <cell r="C504">
            <v>39450</v>
          </cell>
          <cell r="D504" t="str">
            <v>S.72</v>
          </cell>
        </row>
        <row r="505">
          <cell r="C505">
            <v>39451</v>
          </cell>
          <cell r="D505" t="str">
            <v>S.72</v>
          </cell>
        </row>
        <row r="506">
          <cell r="C506">
            <v>39452</v>
          </cell>
          <cell r="D506" t="str">
            <v>S.72</v>
          </cell>
        </row>
        <row r="507">
          <cell r="C507">
            <v>39453</v>
          </cell>
          <cell r="D507" t="str">
            <v>S.72</v>
          </cell>
        </row>
        <row r="508">
          <cell r="C508">
            <v>39454</v>
          </cell>
          <cell r="D508" t="str">
            <v>S.73</v>
          </cell>
        </row>
        <row r="509">
          <cell r="C509">
            <v>39455</v>
          </cell>
          <cell r="D509" t="str">
            <v>S.73</v>
          </cell>
        </row>
        <row r="510">
          <cell r="C510">
            <v>39456</v>
          </cell>
          <cell r="D510" t="str">
            <v>S.73</v>
          </cell>
        </row>
        <row r="511">
          <cell r="C511">
            <v>39457</v>
          </cell>
          <cell r="D511" t="str">
            <v>S.73</v>
          </cell>
        </row>
        <row r="512">
          <cell r="C512">
            <v>39458</v>
          </cell>
          <cell r="D512" t="str">
            <v>S.73</v>
          </cell>
        </row>
        <row r="513">
          <cell r="C513">
            <v>39459</v>
          </cell>
          <cell r="D513" t="str">
            <v>S.73</v>
          </cell>
        </row>
        <row r="514">
          <cell r="C514">
            <v>39460</v>
          </cell>
          <cell r="D514" t="str">
            <v>S.73</v>
          </cell>
        </row>
        <row r="515">
          <cell r="C515">
            <v>39461</v>
          </cell>
          <cell r="D515" t="str">
            <v>S.74</v>
          </cell>
        </row>
        <row r="516">
          <cell r="C516">
            <v>39462</v>
          </cell>
          <cell r="D516" t="str">
            <v>S.74</v>
          </cell>
        </row>
        <row r="517">
          <cell r="C517">
            <v>39463</v>
          </cell>
          <cell r="D517" t="str">
            <v>S.74</v>
          </cell>
        </row>
        <row r="518">
          <cell r="C518">
            <v>39464</v>
          </cell>
          <cell r="D518" t="str">
            <v>S.74</v>
          </cell>
        </row>
        <row r="519">
          <cell r="C519">
            <v>39465</v>
          </cell>
          <cell r="D519" t="str">
            <v>S.74</v>
          </cell>
        </row>
        <row r="520">
          <cell r="C520">
            <v>39466</v>
          </cell>
          <cell r="D520" t="str">
            <v>S.74</v>
          </cell>
        </row>
        <row r="521">
          <cell r="C521">
            <v>39467</v>
          </cell>
          <cell r="D521" t="str">
            <v>S.74</v>
          </cell>
        </row>
        <row r="522">
          <cell r="C522">
            <v>39468</v>
          </cell>
          <cell r="D522" t="str">
            <v>S.75</v>
          </cell>
        </row>
        <row r="523">
          <cell r="C523">
            <v>39469</v>
          </cell>
          <cell r="D523" t="str">
            <v>S.75</v>
          </cell>
        </row>
        <row r="524">
          <cell r="C524">
            <v>39470</v>
          </cell>
          <cell r="D524" t="str">
            <v>S.75</v>
          </cell>
        </row>
        <row r="525">
          <cell r="C525">
            <v>39471</v>
          </cell>
          <cell r="D525" t="str">
            <v>S.75</v>
          </cell>
        </row>
        <row r="526">
          <cell r="C526">
            <v>39472</v>
          </cell>
          <cell r="D526" t="str">
            <v>S.75</v>
          </cell>
        </row>
        <row r="527">
          <cell r="C527">
            <v>39473</v>
          </cell>
          <cell r="D527" t="str">
            <v>S.75</v>
          </cell>
        </row>
        <row r="528">
          <cell r="C528">
            <v>39474</v>
          </cell>
          <cell r="D528" t="str">
            <v>S.75</v>
          </cell>
        </row>
        <row r="529">
          <cell r="C529">
            <v>39475</v>
          </cell>
          <cell r="D529" t="str">
            <v>S.76</v>
          </cell>
        </row>
        <row r="530">
          <cell r="C530">
            <v>39476</v>
          </cell>
          <cell r="D530" t="str">
            <v>S.76</v>
          </cell>
        </row>
        <row r="531">
          <cell r="C531">
            <v>39477</v>
          </cell>
          <cell r="D531" t="str">
            <v>S.76</v>
          </cell>
        </row>
        <row r="532">
          <cell r="C532">
            <v>39478</v>
          </cell>
          <cell r="D532" t="str">
            <v>S.76</v>
          </cell>
        </row>
        <row r="533">
          <cell r="C533">
            <v>39479</v>
          </cell>
          <cell r="D533" t="str">
            <v>S.76</v>
          </cell>
        </row>
        <row r="534">
          <cell r="C534">
            <v>39480</v>
          </cell>
          <cell r="D534" t="str">
            <v>S.76</v>
          </cell>
        </row>
        <row r="535">
          <cell r="C535">
            <v>39481</v>
          </cell>
          <cell r="D535" t="str">
            <v>S.76</v>
          </cell>
        </row>
      </sheetData>
      <sheetData sheetId="14" refreshError="1">
        <row r="3">
          <cell r="B3" t="str">
            <v>DATA</v>
          </cell>
          <cell r="C3" t="str">
            <v>MÊS</v>
          </cell>
        </row>
        <row r="4">
          <cell r="B4">
            <v>38353</v>
          </cell>
          <cell r="C4">
            <v>1</v>
          </cell>
        </row>
        <row r="5">
          <cell r="B5">
            <v>38354</v>
          </cell>
          <cell r="C5">
            <v>1</v>
          </cell>
        </row>
        <row r="6">
          <cell r="B6">
            <v>38355</v>
          </cell>
          <cell r="C6">
            <v>1</v>
          </cell>
        </row>
        <row r="7">
          <cell r="B7">
            <v>38356</v>
          </cell>
          <cell r="C7">
            <v>1</v>
          </cell>
        </row>
        <row r="8">
          <cell r="B8">
            <v>38357</v>
          </cell>
          <cell r="C8">
            <v>1</v>
          </cell>
        </row>
        <row r="9">
          <cell r="B9">
            <v>38358</v>
          </cell>
          <cell r="C9">
            <v>1</v>
          </cell>
        </row>
        <row r="10">
          <cell r="B10">
            <v>38359</v>
          </cell>
          <cell r="C10">
            <v>1</v>
          </cell>
        </row>
        <row r="11">
          <cell r="B11">
            <v>38360</v>
          </cell>
          <cell r="C11">
            <v>1</v>
          </cell>
        </row>
        <row r="12">
          <cell r="B12">
            <v>38361</v>
          </cell>
          <cell r="C12">
            <v>1</v>
          </cell>
        </row>
        <row r="13">
          <cell r="B13">
            <v>38362</v>
          </cell>
          <cell r="C13">
            <v>1</v>
          </cell>
        </row>
        <row r="14">
          <cell r="B14">
            <v>38363</v>
          </cell>
          <cell r="C14">
            <v>1</v>
          </cell>
        </row>
        <row r="15">
          <cell r="B15">
            <v>38364</v>
          </cell>
          <cell r="C15">
            <v>1</v>
          </cell>
        </row>
        <row r="16">
          <cell r="B16">
            <v>38365</v>
          </cell>
          <cell r="C16">
            <v>1</v>
          </cell>
        </row>
        <row r="17">
          <cell r="B17">
            <v>38366</v>
          </cell>
          <cell r="C17">
            <v>1</v>
          </cell>
        </row>
        <row r="18">
          <cell r="B18">
            <v>38367</v>
          </cell>
          <cell r="C18">
            <v>1</v>
          </cell>
        </row>
        <row r="19">
          <cell r="B19">
            <v>38368</v>
          </cell>
          <cell r="C19">
            <v>1</v>
          </cell>
        </row>
        <row r="20">
          <cell r="B20">
            <v>38369</v>
          </cell>
          <cell r="C20">
            <v>1</v>
          </cell>
        </row>
        <row r="21">
          <cell r="B21">
            <v>38370</v>
          </cell>
          <cell r="C21">
            <v>1</v>
          </cell>
        </row>
        <row r="22">
          <cell r="B22">
            <v>38371</v>
          </cell>
          <cell r="C22">
            <v>1</v>
          </cell>
        </row>
        <row r="23">
          <cell r="B23">
            <v>38372</v>
          </cell>
          <cell r="C23">
            <v>1</v>
          </cell>
        </row>
        <row r="24">
          <cell r="B24">
            <v>38373</v>
          </cell>
          <cell r="C24">
            <v>1</v>
          </cell>
        </row>
        <row r="25">
          <cell r="B25">
            <v>38374</v>
          </cell>
          <cell r="C25">
            <v>1</v>
          </cell>
        </row>
        <row r="26">
          <cell r="B26">
            <v>38375</v>
          </cell>
          <cell r="C26">
            <v>1</v>
          </cell>
        </row>
        <row r="27">
          <cell r="B27">
            <v>38376</v>
          </cell>
          <cell r="C27">
            <v>1</v>
          </cell>
        </row>
        <row r="28">
          <cell r="B28">
            <v>38377</v>
          </cell>
          <cell r="C28">
            <v>1</v>
          </cell>
        </row>
        <row r="29">
          <cell r="B29">
            <v>38378</v>
          </cell>
          <cell r="C29">
            <v>1</v>
          </cell>
        </row>
        <row r="30">
          <cell r="B30">
            <v>38379</v>
          </cell>
          <cell r="C30">
            <v>1</v>
          </cell>
        </row>
        <row r="31">
          <cell r="B31">
            <v>38380</v>
          </cell>
          <cell r="C31">
            <v>1</v>
          </cell>
        </row>
        <row r="32">
          <cell r="B32">
            <v>38381</v>
          </cell>
          <cell r="C32">
            <v>1</v>
          </cell>
        </row>
        <row r="33">
          <cell r="B33">
            <v>38382</v>
          </cell>
          <cell r="C33">
            <v>1</v>
          </cell>
        </row>
        <row r="34">
          <cell r="B34">
            <v>38383</v>
          </cell>
          <cell r="C34">
            <v>1</v>
          </cell>
        </row>
        <row r="35">
          <cell r="B35">
            <v>38384</v>
          </cell>
          <cell r="C35">
            <v>2</v>
          </cell>
        </row>
        <row r="36">
          <cell r="B36">
            <v>38385</v>
          </cell>
          <cell r="C36">
            <v>2</v>
          </cell>
        </row>
        <row r="37">
          <cell r="B37">
            <v>38386</v>
          </cell>
          <cell r="C37">
            <v>2</v>
          </cell>
        </row>
        <row r="38">
          <cell r="B38">
            <v>38387</v>
          </cell>
          <cell r="C38">
            <v>2</v>
          </cell>
        </row>
        <row r="39">
          <cell r="B39">
            <v>38388</v>
          </cell>
          <cell r="C39">
            <v>2</v>
          </cell>
        </row>
        <row r="40">
          <cell r="B40">
            <v>38389</v>
          </cell>
          <cell r="C40">
            <v>2</v>
          </cell>
        </row>
        <row r="41">
          <cell r="B41">
            <v>38390</v>
          </cell>
          <cell r="C41">
            <v>2</v>
          </cell>
        </row>
        <row r="42">
          <cell r="B42">
            <v>38391</v>
          </cell>
          <cell r="C42">
            <v>2</v>
          </cell>
        </row>
        <row r="43">
          <cell r="B43">
            <v>38392</v>
          </cell>
          <cell r="C43">
            <v>2</v>
          </cell>
        </row>
        <row r="44">
          <cell r="B44">
            <v>38393</v>
          </cell>
          <cell r="C44">
            <v>2</v>
          </cell>
        </row>
        <row r="45">
          <cell r="B45">
            <v>38394</v>
          </cell>
          <cell r="C45">
            <v>2</v>
          </cell>
        </row>
        <row r="46">
          <cell r="B46">
            <v>38395</v>
          </cell>
          <cell r="C46">
            <v>2</v>
          </cell>
        </row>
        <row r="47">
          <cell r="B47">
            <v>38396</v>
          </cell>
          <cell r="C47">
            <v>2</v>
          </cell>
        </row>
        <row r="48">
          <cell r="B48">
            <v>38397</v>
          </cell>
          <cell r="C48">
            <v>2</v>
          </cell>
        </row>
        <row r="49">
          <cell r="B49">
            <v>38398</v>
          </cell>
          <cell r="C49">
            <v>2</v>
          </cell>
        </row>
        <row r="50">
          <cell r="B50">
            <v>38399</v>
          </cell>
          <cell r="C50">
            <v>2</v>
          </cell>
        </row>
        <row r="51">
          <cell r="B51">
            <v>38400</v>
          </cell>
          <cell r="C51">
            <v>2</v>
          </cell>
        </row>
        <row r="52">
          <cell r="B52">
            <v>38401</v>
          </cell>
          <cell r="C52">
            <v>2</v>
          </cell>
        </row>
        <row r="53">
          <cell r="B53">
            <v>38402</v>
          </cell>
          <cell r="C53">
            <v>2</v>
          </cell>
        </row>
        <row r="54">
          <cell r="B54">
            <v>38403</v>
          </cell>
          <cell r="C54">
            <v>2</v>
          </cell>
        </row>
        <row r="55">
          <cell r="B55">
            <v>38404</v>
          </cell>
          <cell r="C55">
            <v>2</v>
          </cell>
        </row>
        <row r="56">
          <cell r="B56">
            <v>38405</v>
          </cell>
          <cell r="C56">
            <v>2</v>
          </cell>
        </row>
        <row r="57">
          <cell r="B57">
            <v>38406</v>
          </cell>
          <cell r="C57">
            <v>2</v>
          </cell>
        </row>
        <row r="58">
          <cell r="B58">
            <v>38407</v>
          </cell>
          <cell r="C58">
            <v>2</v>
          </cell>
        </row>
        <row r="59">
          <cell r="B59">
            <v>38408</v>
          </cell>
          <cell r="C59">
            <v>2</v>
          </cell>
        </row>
        <row r="60">
          <cell r="B60">
            <v>38409</v>
          </cell>
          <cell r="C60">
            <v>2</v>
          </cell>
        </row>
        <row r="61">
          <cell r="B61">
            <v>38410</v>
          </cell>
          <cell r="C61">
            <v>2</v>
          </cell>
        </row>
        <row r="62">
          <cell r="B62">
            <v>38411</v>
          </cell>
          <cell r="C62">
            <v>2</v>
          </cell>
        </row>
        <row r="63">
          <cell r="B63">
            <v>38412</v>
          </cell>
          <cell r="C63">
            <v>3</v>
          </cell>
        </row>
        <row r="64">
          <cell r="B64">
            <v>38413</v>
          </cell>
          <cell r="C64">
            <v>3</v>
          </cell>
        </row>
        <row r="65">
          <cell r="B65">
            <v>38414</v>
          </cell>
          <cell r="C65">
            <v>3</v>
          </cell>
        </row>
        <row r="66">
          <cell r="B66">
            <v>38415</v>
          </cell>
          <cell r="C66">
            <v>3</v>
          </cell>
        </row>
        <row r="67">
          <cell r="B67">
            <v>38416</v>
          </cell>
          <cell r="C67">
            <v>3</v>
          </cell>
        </row>
        <row r="68">
          <cell r="B68">
            <v>38417</v>
          </cell>
          <cell r="C68">
            <v>3</v>
          </cell>
        </row>
        <row r="69">
          <cell r="B69">
            <v>38418</v>
          </cell>
          <cell r="C69">
            <v>3</v>
          </cell>
        </row>
        <row r="70">
          <cell r="B70">
            <v>38419</v>
          </cell>
          <cell r="C70">
            <v>3</v>
          </cell>
        </row>
        <row r="71">
          <cell r="B71">
            <v>38420</v>
          </cell>
          <cell r="C71">
            <v>3</v>
          </cell>
        </row>
        <row r="72">
          <cell r="B72">
            <v>38421</v>
          </cell>
          <cell r="C72">
            <v>3</v>
          </cell>
        </row>
        <row r="73">
          <cell r="B73">
            <v>38422</v>
          </cell>
          <cell r="C73">
            <v>3</v>
          </cell>
        </row>
        <row r="74">
          <cell r="B74">
            <v>38423</v>
          </cell>
          <cell r="C74">
            <v>3</v>
          </cell>
        </row>
        <row r="75">
          <cell r="B75">
            <v>38424</v>
          </cell>
          <cell r="C75">
            <v>3</v>
          </cell>
        </row>
        <row r="76">
          <cell r="B76">
            <v>38425</v>
          </cell>
          <cell r="C76">
            <v>3</v>
          </cell>
        </row>
        <row r="77">
          <cell r="B77">
            <v>38426</v>
          </cell>
          <cell r="C77">
            <v>3</v>
          </cell>
        </row>
        <row r="78">
          <cell r="B78">
            <v>38427</v>
          </cell>
          <cell r="C78">
            <v>3</v>
          </cell>
        </row>
        <row r="79">
          <cell r="B79">
            <v>38428</v>
          </cell>
          <cell r="C79">
            <v>3</v>
          </cell>
        </row>
        <row r="80">
          <cell r="B80">
            <v>38429</v>
          </cell>
          <cell r="C80">
            <v>3</v>
          </cell>
        </row>
        <row r="81">
          <cell r="B81">
            <v>38430</v>
          </cell>
          <cell r="C81">
            <v>3</v>
          </cell>
        </row>
        <row r="82">
          <cell r="B82">
            <v>38431</v>
          </cell>
          <cell r="C82">
            <v>3</v>
          </cell>
        </row>
        <row r="83">
          <cell r="B83">
            <v>38432</v>
          </cell>
          <cell r="C83">
            <v>3</v>
          </cell>
        </row>
        <row r="84">
          <cell r="B84">
            <v>38433</v>
          </cell>
          <cell r="C84">
            <v>3</v>
          </cell>
        </row>
        <row r="85">
          <cell r="B85">
            <v>38434</v>
          </cell>
          <cell r="C85">
            <v>3</v>
          </cell>
        </row>
        <row r="86">
          <cell r="B86">
            <v>38435</v>
          </cell>
          <cell r="C86">
            <v>3</v>
          </cell>
        </row>
        <row r="87">
          <cell r="B87">
            <v>38436</v>
          </cell>
          <cell r="C87">
            <v>3</v>
          </cell>
        </row>
        <row r="88">
          <cell r="B88">
            <v>38437</v>
          </cell>
          <cell r="C88">
            <v>3</v>
          </cell>
        </row>
        <row r="89">
          <cell r="B89">
            <v>38438</v>
          </cell>
          <cell r="C89">
            <v>3</v>
          </cell>
        </row>
        <row r="90">
          <cell r="B90">
            <v>38439</v>
          </cell>
          <cell r="C90">
            <v>3</v>
          </cell>
        </row>
        <row r="91">
          <cell r="B91">
            <v>38440</v>
          </cell>
          <cell r="C91">
            <v>3</v>
          </cell>
        </row>
        <row r="92">
          <cell r="B92">
            <v>38441</v>
          </cell>
          <cell r="C92">
            <v>3</v>
          </cell>
        </row>
        <row r="93">
          <cell r="B93">
            <v>38442</v>
          </cell>
          <cell r="C93">
            <v>3</v>
          </cell>
        </row>
        <row r="94">
          <cell r="B94">
            <v>38443</v>
          </cell>
          <cell r="C94">
            <v>4</v>
          </cell>
        </row>
        <row r="95">
          <cell r="B95">
            <v>38444</v>
          </cell>
          <cell r="C95">
            <v>4</v>
          </cell>
        </row>
        <row r="96">
          <cell r="B96">
            <v>38445</v>
          </cell>
          <cell r="C96">
            <v>4</v>
          </cell>
        </row>
        <row r="97">
          <cell r="B97">
            <v>38446</v>
          </cell>
          <cell r="C97">
            <v>4</v>
          </cell>
        </row>
        <row r="98">
          <cell r="B98">
            <v>38447</v>
          </cell>
          <cell r="C98">
            <v>4</v>
          </cell>
        </row>
        <row r="99">
          <cell r="B99">
            <v>38448</v>
          </cell>
          <cell r="C99">
            <v>4</v>
          </cell>
        </row>
        <row r="100">
          <cell r="B100">
            <v>38449</v>
          </cell>
          <cell r="C100">
            <v>4</v>
          </cell>
        </row>
        <row r="101">
          <cell r="B101">
            <v>38450</v>
          </cell>
          <cell r="C101">
            <v>4</v>
          </cell>
        </row>
        <row r="102">
          <cell r="B102">
            <v>38451</v>
          </cell>
          <cell r="C102">
            <v>4</v>
          </cell>
        </row>
        <row r="103">
          <cell r="B103">
            <v>38452</v>
          </cell>
          <cell r="C103">
            <v>4</v>
          </cell>
        </row>
        <row r="104">
          <cell r="B104">
            <v>38453</v>
          </cell>
          <cell r="C104">
            <v>4</v>
          </cell>
        </row>
        <row r="105">
          <cell r="B105">
            <v>38454</v>
          </cell>
          <cell r="C105">
            <v>4</v>
          </cell>
        </row>
        <row r="106">
          <cell r="B106">
            <v>38455</v>
          </cell>
          <cell r="C106">
            <v>4</v>
          </cell>
        </row>
        <row r="107">
          <cell r="B107">
            <v>38456</v>
          </cell>
          <cell r="C107">
            <v>4</v>
          </cell>
        </row>
        <row r="108">
          <cell r="B108">
            <v>38457</v>
          </cell>
          <cell r="C108">
            <v>4</v>
          </cell>
        </row>
        <row r="109">
          <cell r="B109">
            <v>38458</v>
          </cell>
          <cell r="C109">
            <v>4</v>
          </cell>
        </row>
        <row r="110">
          <cell r="B110">
            <v>38459</v>
          </cell>
          <cell r="C110">
            <v>4</v>
          </cell>
        </row>
        <row r="111">
          <cell r="B111">
            <v>38460</v>
          </cell>
          <cell r="C111">
            <v>4</v>
          </cell>
        </row>
        <row r="112">
          <cell r="B112">
            <v>38461</v>
          </cell>
          <cell r="C112">
            <v>4</v>
          </cell>
        </row>
        <row r="113">
          <cell r="B113">
            <v>38462</v>
          </cell>
          <cell r="C113">
            <v>4</v>
          </cell>
        </row>
        <row r="114">
          <cell r="B114">
            <v>38463</v>
          </cell>
          <cell r="C114">
            <v>4</v>
          </cell>
        </row>
        <row r="115">
          <cell r="B115">
            <v>38464</v>
          </cell>
          <cell r="C115">
            <v>4</v>
          </cell>
        </row>
        <row r="116">
          <cell r="B116">
            <v>38465</v>
          </cell>
          <cell r="C116">
            <v>4</v>
          </cell>
        </row>
        <row r="117">
          <cell r="B117">
            <v>38466</v>
          </cell>
          <cell r="C117">
            <v>4</v>
          </cell>
        </row>
        <row r="118">
          <cell r="B118">
            <v>38467</v>
          </cell>
          <cell r="C118">
            <v>4</v>
          </cell>
        </row>
        <row r="119">
          <cell r="B119">
            <v>38468</v>
          </cell>
          <cell r="C119">
            <v>4</v>
          </cell>
        </row>
        <row r="120">
          <cell r="B120">
            <v>38469</v>
          </cell>
          <cell r="C120">
            <v>4</v>
          </cell>
        </row>
        <row r="121">
          <cell r="B121">
            <v>38470</v>
          </cell>
          <cell r="C121">
            <v>4</v>
          </cell>
        </row>
        <row r="122">
          <cell r="B122">
            <v>38471</v>
          </cell>
          <cell r="C122">
            <v>4</v>
          </cell>
        </row>
        <row r="123">
          <cell r="B123">
            <v>38472</v>
          </cell>
          <cell r="C123">
            <v>4</v>
          </cell>
        </row>
        <row r="124">
          <cell r="B124">
            <v>38473</v>
          </cell>
          <cell r="C124">
            <v>5</v>
          </cell>
        </row>
        <row r="125">
          <cell r="B125">
            <v>38474</v>
          </cell>
          <cell r="C125">
            <v>5</v>
          </cell>
        </row>
        <row r="126">
          <cell r="B126">
            <v>38475</v>
          </cell>
          <cell r="C126">
            <v>5</v>
          </cell>
        </row>
        <row r="127">
          <cell r="B127">
            <v>38476</v>
          </cell>
          <cell r="C127">
            <v>5</v>
          </cell>
        </row>
        <row r="128">
          <cell r="B128">
            <v>38477</v>
          </cell>
          <cell r="C128">
            <v>5</v>
          </cell>
        </row>
        <row r="129">
          <cell r="B129">
            <v>38478</v>
          </cell>
          <cell r="C129">
            <v>5</v>
          </cell>
        </row>
        <row r="130">
          <cell r="B130">
            <v>38479</v>
          </cell>
          <cell r="C130">
            <v>5</v>
          </cell>
        </row>
        <row r="131">
          <cell r="B131">
            <v>38480</v>
          </cell>
          <cell r="C131">
            <v>5</v>
          </cell>
        </row>
        <row r="132">
          <cell r="B132">
            <v>38481</v>
          </cell>
          <cell r="C132">
            <v>5</v>
          </cell>
        </row>
        <row r="133">
          <cell r="B133">
            <v>38482</v>
          </cell>
          <cell r="C133">
            <v>5</v>
          </cell>
        </row>
        <row r="134">
          <cell r="B134">
            <v>38483</v>
          </cell>
          <cell r="C134">
            <v>5</v>
          </cell>
        </row>
        <row r="135">
          <cell r="B135">
            <v>38484</v>
          </cell>
          <cell r="C135">
            <v>5</v>
          </cell>
        </row>
        <row r="136">
          <cell r="B136">
            <v>38485</v>
          </cell>
          <cell r="C136">
            <v>5</v>
          </cell>
        </row>
        <row r="137">
          <cell r="B137">
            <v>38486</v>
          </cell>
          <cell r="C137">
            <v>5</v>
          </cell>
        </row>
        <row r="138">
          <cell r="B138">
            <v>38487</v>
          </cell>
          <cell r="C138">
            <v>5</v>
          </cell>
        </row>
        <row r="139">
          <cell r="B139">
            <v>38488</v>
          </cell>
          <cell r="C139">
            <v>5</v>
          </cell>
        </row>
        <row r="140">
          <cell r="B140">
            <v>38489</v>
          </cell>
          <cell r="C140">
            <v>5</v>
          </cell>
        </row>
        <row r="141">
          <cell r="B141">
            <v>38490</v>
          </cell>
          <cell r="C141">
            <v>5</v>
          </cell>
        </row>
        <row r="142">
          <cell r="B142">
            <v>38491</v>
          </cell>
          <cell r="C142">
            <v>5</v>
          </cell>
        </row>
        <row r="143">
          <cell r="B143">
            <v>38492</v>
          </cell>
          <cell r="C143">
            <v>5</v>
          </cell>
        </row>
        <row r="144">
          <cell r="B144">
            <v>38493</v>
          </cell>
          <cell r="C144">
            <v>5</v>
          </cell>
        </row>
        <row r="145">
          <cell r="B145">
            <v>38494</v>
          </cell>
          <cell r="C145">
            <v>5</v>
          </cell>
        </row>
        <row r="146">
          <cell r="B146">
            <v>38495</v>
          </cell>
          <cell r="C146">
            <v>5</v>
          </cell>
        </row>
        <row r="147">
          <cell r="B147">
            <v>38496</v>
          </cell>
          <cell r="C147">
            <v>5</v>
          </cell>
        </row>
        <row r="148">
          <cell r="B148">
            <v>38497</v>
          </cell>
          <cell r="C148">
            <v>5</v>
          </cell>
        </row>
        <row r="149">
          <cell r="B149">
            <v>38498</v>
          </cell>
          <cell r="C149">
            <v>5</v>
          </cell>
        </row>
        <row r="150">
          <cell r="B150">
            <v>38499</v>
          </cell>
          <cell r="C150">
            <v>5</v>
          </cell>
        </row>
        <row r="151">
          <cell r="B151">
            <v>38500</v>
          </cell>
          <cell r="C151">
            <v>5</v>
          </cell>
        </row>
        <row r="152">
          <cell r="B152">
            <v>38501</v>
          </cell>
          <cell r="C152">
            <v>5</v>
          </cell>
        </row>
        <row r="153">
          <cell r="B153">
            <v>38502</v>
          </cell>
          <cell r="C153">
            <v>5</v>
          </cell>
        </row>
        <row r="154">
          <cell r="B154">
            <v>38503</v>
          </cell>
          <cell r="C154">
            <v>5</v>
          </cell>
        </row>
        <row r="155">
          <cell r="B155">
            <v>38504</v>
          </cell>
          <cell r="C155">
            <v>6</v>
          </cell>
        </row>
        <row r="156">
          <cell r="B156">
            <v>38505</v>
          </cell>
          <cell r="C156">
            <v>6</v>
          </cell>
        </row>
        <row r="157">
          <cell r="B157">
            <v>38506</v>
          </cell>
          <cell r="C157">
            <v>6</v>
          </cell>
        </row>
        <row r="158">
          <cell r="B158">
            <v>38507</v>
          </cell>
          <cell r="C158">
            <v>6</v>
          </cell>
        </row>
        <row r="159">
          <cell r="B159">
            <v>38508</v>
          </cell>
          <cell r="C159">
            <v>6</v>
          </cell>
        </row>
        <row r="160">
          <cell r="B160">
            <v>38509</v>
          </cell>
          <cell r="C160">
            <v>6</v>
          </cell>
        </row>
        <row r="161">
          <cell r="B161">
            <v>38510</v>
          </cell>
          <cell r="C161">
            <v>6</v>
          </cell>
        </row>
        <row r="162">
          <cell r="B162">
            <v>38511</v>
          </cell>
          <cell r="C162">
            <v>6</v>
          </cell>
        </row>
        <row r="163">
          <cell r="B163">
            <v>38512</v>
          </cell>
          <cell r="C163">
            <v>6</v>
          </cell>
        </row>
        <row r="164">
          <cell r="B164">
            <v>38513</v>
          </cell>
          <cell r="C164">
            <v>6</v>
          </cell>
        </row>
        <row r="165">
          <cell r="B165">
            <v>38514</v>
          </cell>
          <cell r="C165">
            <v>6</v>
          </cell>
        </row>
        <row r="166">
          <cell r="B166">
            <v>38515</v>
          </cell>
          <cell r="C166">
            <v>6</v>
          </cell>
        </row>
        <row r="167">
          <cell r="B167">
            <v>38516</v>
          </cell>
          <cell r="C167">
            <v>6</v>
          </cell>
        </row>
        <row r="168">
          <cell r="B168">
            <v>38517</v>
          </cell>
          <cell r="C168">
            <v>6</v>
          </cell>
        </row>
        <row r="169">
          <cell r="B169">
            <v>38518</v>
          </cell>
          <cell r="C169">
            <v>6</v>
          </cell>
        </row>
        <row r="170">
          <cell r="B170">
            <v>38519</v>
          </cell>
          <cell r="C170">
            <v>6</v>
          </cell>
        </row>
        <row r="171">
          <cell r="B171">
            <v>38520</v>
          </cell>
          <cell r="C171">
            <v>6</v>
          </cell>
        </row>
        <row r="172">
          <cell r="B172">
            <v>38521</v>
          </cell>
          <cell r="C172">
            <v>6</v>
          </cell>
        </row>
        <row r="173">
          <cell r="B173">
            <v>38522</v>
          </cell>
          <cell r="C173">
            <v>6</v>
          </cell>
        </row>
        <row r="174">
          <cell r="B174">
            <v>38523</v>
          </cell>
          <cell r="C174">
            <v>6</v>
          </cell>
        </row>
        <row r="175">
          <cell r="B175">
            <v>38524</v>
          </cell>
          <cell r="C175">
            <v>6</v>
          </cell>
        </row>
        <row r="176">
          <cell r="B176">
            <v>38525</v>
          </cell>
          <cell r="C176">
            <v>6</v>
          </cell>
        </row>
        <row r="177">
          <cell r="B177">
            <v>38526</v>
          </cell>
          <cell r="C177">
            <v>6</v>
          </cell>
        </row>
        <row r="178">
          <cell r="B178">
            <v>38527</v>
          </cell>
          <cell r="C178">
            <v>6</v>
          </cell>
        </row>
        <row r="179">
          <cell r="B179">
            <v>38528</v>
          </cell>
          <cell r="C179">
            <v>6</v>
          </cell>
        </row>
        <row r="180">
          <cell r="B180">
            <v>38529</v>
          </cell>
          <cell r="C180">
            <v>6</v>
          </cell>
        </row>
        <row r="181">
          <cell r="B181">
            <v>38530</v>
          </cell>
          <cell r="C181">
            <v>6</v>
          </cell>
        </row>
        <row r="182">
          <cell r="B182">
            <v>38531</v>
          </cell>
          <cell r="C182">
            <v>6</v>
          </cell>
        </row>
        <row r="183">
          <cell r="B183">
            <v>38532</v>
          </cell>
          <cell r="C183">
            <v>6</v>
          </cell>
        </row>
        <row r="184">
          <cell r="B184">
            <v>38533</v>
          </cell>
          <cell r="C184">
            <v>6</v>
          </cell>
        </row>
        <row r="185">
          <cell r="B185">
            <v>38534</v>
          </cell>
          <cell r="C185">
            <v>7</v>
          </cell>
        </row>
        <row r="186">
          <cell r="B186">
            <v>38535</v>
          </cell>
          <cell r="C186">
            <v>7</v>
          </cell>
        </row>
        <row r="187">
          <cell r="B187">
            <v>38536</v>
          </cell>
          <cell r="C187">
            <v>7</v>
          </cell>
        </row>
        <row r="188">
          <cell r="B188">
            <v>38537</v>
          </cell>
          <cell r="C188">
            <v>7</v>
          </cell>
        </row>
        <row r="189">
          <cell r="B189">
            <v>38538</v>
          </cell>
          <cell r="C189">
            <v>7</v>
          </cell>
        </row>
        <row r="190">
          <cell r="B190">
            <v>38539</v>
          </cell>
          <cell r="C190">
            <v>7</v>
          </cell>
        </row>
        <row r="191">
          <cell r="B191">
            <v>38540</v>
          </cell>
          <cell r="C191">
            <v>7</v>
          </cell>
        </row>
        <row r="192">
          <cell r="B192">
            <v>38541</v>
          </cell>
          <cell r="C192">
            <v>7</v>
          </cell>
        </row>
        <row r="193">
          <cell r="B193">
            <v>38542</v>
          </cell>
          <cell r="C193">
            <v>7</v>
          </cell>
        </row>
        <row r="194">
          <cell r="B194">
            <v>38543</v>
          </cell>
          <cell r="C194">
            <v>7</v>
          </cell>
        </row>
        <row r="195">
          <cell r="B195">
            <v>38544</v>
          </cell>
          <cell r="C195">
            <v>7</v>
          </cell>
        </row>
        <row r="196">
          <cell r="B196">
            <v>38545</v>
          </cell>
          <cell r="C196">
            <v>7</v>
          </cell>
        </row>
        <row r="197">
          <cell r="B197">
            <v>38546</v>
          </cell>
          <cell r="C197">
            <v>7</v>
          </cell>
        </row>
        <row r="198">
          <cell r="B198">
            <v>38547</v>
          </cell>
          <cell r="C198">
            <v>7</v>
          </cell>
        </row>
        <row r="199">
          <cell r="B199">
            <v>38548</v>
          </cell>
          <cell r="C199">
            <v>7</v>
          </cell>
        </row>
        <row r="200">
          <cell r="B200">
            <v>38549</v>
          </cell>
          <cell r="C200">
            <v>7</v>
          </cell>
        </row>
        <row r="201">
          <cell r="B201">
            <v>38550</v>
          </cell>
          <cell r="C201">
            <v>7</v>
          </cell>
        </row>
        <row r="202">
          <cell r="B202">
            <v>38551</v>
          </cell>
          <cell r="C202">
            <v>7</v>
          </cell>
        </row>
        <row r="203">
          <cell r="B203">
            <v>38552</v>
          </cell>
          <cell r="C203">
            <v>7</v>
          </cell>
        </row>
        <row r="204">
          <cell r="B204">
            <v>38553</v>
          </cell>
          <cell r="C204">
            <v>7</v>
          </cell>
        </row>
        <row r="205">
          <cell r="B205">
            <v>38554</v>
          </cell>
          <cell r="C205">
            <v>7</v>
          </cell>
        </row>
        <row r="206">
          <cell r="B206">
            <v>38555</v>
          </cell>
          <cell r="C206">
            <v>7</v>
          </cell>
        </row>
        <row r="207">
          <cell r="B207">
            <v>38556</v>
          </cell>
          <cell r="C207">
            <v>7</v>
          </cell>
        </row>
        <row r="208">
          <cell r="B208">
            <v>38557</v>
          </cell>
          <cell r="C208">
            <v>7</v>
          </cell>
        </row>
        <row r="209">
          <cell r="B209">
            <v>38558</v>
          </cell>
          <cell r="C209">
            <v>7</v>
          </cell>
        </row>
        <row r="210">
          <cell r="B210">
            <v>38559</v>
          </cell>
          <cell r="C210">
            <v>7</v>
          </cell>
        </row>
        <row r="211">
          <cell r="B211">
            <v>38560</v>
          </cell>
          <cell r="C211">
            <v>7</v>
          </cell>
        </row>
        <row r="212">
          <cell r="B212">
            <v>38561</v>
          </cell>
          <cell r="C212">
            <v>7</v>
          </cell>
        </row>
        <row r="213">
          <cell r="B213">
            <v>38562</v>
          </cell>
          <cell r="C213">
            <v>7</v>
          </cell>
        </row>
        <row r="214">
          <cell r="B214">
            <v>38563</v>
          </cell>
          <cell r="C214">
            <v>7</v>
          </cell>
        </row>
        <row r="215">
          <cell r="B215">
            <v>38564</v>
          </cell>
          <cell r="C215">
            <v>7</v>
          </cell>
        </row>
        <row r="216">
          <cell r="B216">
            <v>38565</v>
          </cell>
          <cell r="C216">
            <v>8</v>
          </cell>
        </row>
        <row r="217">
          <cell r="B217">
            <v>38566</v>
          </cell>
          <cell r="C217">
            <v>8</v>
          </cell>
        </row>
        <row r="218">
          <cell r="B218">
            <v>38567</v>
          </cell>
          <cell r="C218">
            <v>8</v>
          </cell>
        </row>
        <row r="219">
          <cell r="B219">
            <v>38568</v>
          </cell>
          <cell r="C219">
            <v>8</v>
          </cell>
        </row>
        <row r="220">
          <cell r="B220">
            <v>38569</v>
          </cell>
          <cell r="C220">
            <v>8</v>
          </cell>
        </row>
        <row r="221">
          <cell r="B221">
            <v>38570</v>
          </cell>
          <cell r="C221">
            <v>8</v>
          </cell>
        </row>
        <row r="222">
          <cell r="B222">
            <v>38571</v>
          </cell>
          <cell r="C222">
            <v>8</v>
          </cell>
        </row>
        <row r="223">
          <cell r="B223">
            <v>38572</v>
          </cell>
          <cell r="C223">
            <v>8</v>
          </cell>
        </row>
        <row r="224">
          <cell r="B224">
            <v>38573</v>
          </cell>
          <cell r="C224">
            <v>8</v>
          </cell>
        </row>
        <row r="225">
          <cell r="B225">
            <v>38574</v>
          </cell>
          <cell r="C225">
            <v>8</v>
          </cell>
        </row>
        <row r="226">
          <cell r="B226">
            <v>38575</v>
          </cell>
          <cell r="C226">
            <v>8</v>
          </cell>
        </row>
        <row r="227">
          <cell r="B227">
            <v>38576</v>
          </cell>
          <cell r="C227">
            <v>8</v>
          </cell>
        </row>
        <row r="228">
          <cell r="B228">
            <v>38577</v>
          </cell>
          <cell r="C228">
            <v>8</v>
          </cell>
        </row>
        <row r="229">
          <cell r="B229">
            <v>38578</v>
          </cell>
          <cell r="C229">
            <v>8</v>
          </cell>
        </row>
        <row r="230">
          <cell r="B230">
            <v>38579</v>
          </cell>
          <cell r="C230">
            <v>8</v>
          </cell>
        </row>
        <row r="231">
          <cell r="B231">
            <v>38580</v>
          </cell>
          <cell r="C231">
            <v>8</v>
          </cell>
        </row>
        <row r="232">
          <cell r="B232">
            <v>38581</v>
          </cell>
          <cell r="C232">
            <v>8</v>
          </cell>
        </row>
        <row r="233">
          <cell r="B233">
            <v>38582</v>
          </cell>
          <cell r="C233">
            <v>8</v>
          </cell>
        </row>
        <row r="234">
          <cell r="B234">
            <v>38583</v>
          </cell>
          <cell r="C234">
            <v>8</v>
          </cell>
        </row>
        <row r="235">
          <cell r="B235">
            <v>38584</v>
          </cell>
          <cell r="C235">
            <v>8</v>
          </cell>
        </row>
        <row r="236">
          <cell r="B236">
            <v>38585</v>
          </cell>
          <cell r="C236">
            <v>8</v>
          </cell>
        </row>
        <row r="237">
          <cell r="B237">
            <v>38586</v>
          </cell>
          <cell r="C237">
            <v>8</v>
          </cell>
        </row>
        <row r="238">
          <cell r="B238">
            <v>38587</v>
          </cell>
          <cell r="C238">
            <v>8</v>
          </cell>
        </row>
        <row r="239">
          <cell r="B239">
            <v>38588</v>
          </cell>
          <cell r="C239">
            <v>8</v>
          </cell>
        </row>
        <row r="240">
          <cell r="B240">
            <v>38589</v>
          </cell>
          <cell r="C240">
            <v>8</v>
          </cell>
        </row>
        <row r="241">
          <cell r="B241">
            <v>38590</v>
          </cell>
          <cell r="C241">
            <v>8</v>
          </cell>
        </row>
        <row r="242">
          <cell r="B242">
            <v>38591</v>
          </cell>
          <cell r="C242">
            <v>8</v>
          </cell>
        </row>
        <row r="243">
          <cell r="B243">
            <v>38592</v>
          </cell>
          <cell r="C243">
            <v>8</v>
          </cell>
        </row>
        <row r="244">
          <cell r="B244">
            <v>38593</v>
          </cell>
          <cell r="C244">
            <v>8</v>
          </cell>
        </row>
        <row r="245">
          <cell r="B245">
            <v>38594</v>
          </cell>
          <cell r="C245">
            <v>8</v>
          </cell>
        </row>
        <row r="246">
          <cell r="B246">
            <v>38595</v>
          </cell>
          <cell r="C246">
            <v>8</v>
          </cell>
        </row>
        <row r="247">
          <cell r="B247">
            <v>38596</v>
          </cell>
          <cell r="C247">
            <v>9</v>
          </cell>
        </row>
        <row r="248">
          <cell r="B248">
            <v>38597</v>
          </cell>
          <cell r="C248">
            <v>9</v>
          </cell>
        </row>
        <row r="249">
          <cell r="B249">
            <v>38598</v>
          </cell>
          <cell r="C249">
            <v>9</v>
          </cell>
        </row>
        <row r="250">
          <cell r="B250">
            <v>38599</v>
          </cell>
          <cell r="C250">
            <v>9</v>
          </cell>
        </row>
        <row r="251">
          <cell r="B251">
            <v>38600</v>
          </cell>
          <cell r="C251">
            <v>9</v>
          </cell>
        </row>
        <row r="252">
          <cell r="B252">
            <v>38601</v>
          </cell>
          <cell r="C252">
            <v>9</v>
          </cell>
        </row>
        <row r="253">
          <cell r="B253">
            <v>38602</v>
          </cell>
          <cell r="C253">
            <v>9</v>
          </cell>
        </row>
        <row r="254">
          <cell r="B254">
            <v>38603</v>
          </cell>
          <cell r="C254">
            <v>9</v>
          </cell>
        </row>
        <row r="255">
          <cell r="B255">
            <v>38604</v>
          </cell>
          <cell r="C255">
            <v>9</v>
          </cell>
        </row>
        <row r="256">
          <cell r="B256">
            <v>38605</v>
          </cell>
          <cell r="C256">
            <v>9</v>
          </cell>
        </row>
        <row r="257">
          <cell r="B257">
            <v>38606</v>
          </cell>
          <cell r="C257">
            <v>9</v>
          </cell>
        </row>
        <row r="258">
          <cell r="B258">
            <v>38607</v>
          </cell>
          <cell r="C258">
            <v>9</v>
          </cell>
        </row>
        <row r="259">
          <cell r="B259">
            <v>38608</v>
          </cell>
          <cell r="C259">
            <v>9</v>
          </cell>
        </row>
        <row r="260">
          <cell r="B260">
            <v>38609</v>
          </cell>
          <cell r="C260">
            <v>9</v>
          </cell>
        </row>
        <row r="261">
          <cell r="B261">
            <v>38610</v>
          </cell>
          <cell r="C261">
            <v>9</v>
          </cell>
        </row>
        <row r="262">
          <cell r="B262">
            <v>38611</v>
          </cell>
          <cell r="C262">
            <v>9</v>
          </cell>
        </row>
        <row r="263">
          <cell r="B263">
            <v>38612</v>
          </cell>
          <cell r="C263">
            <v>9</v>
          </cell>
        </row>
        <row r="264">
          <cell r="B264">
            <v>38613</v>
          </cell>
          <cell r="C264">
            <v>9</v>
          </cell>
        </row>
        <row r="265">
          <cell r="B265">
            <v>38614</v>
          </cell>
          <cell r="C265">
            <v>9</v>
          </cell>
        </row>
        <row r="266">
          <cell r="B266">
            <v>38615</v>
          </cell>
          <cell r="C266">
            <v>9</v>
          </cell>
        </row>
        <row r="267">
          <cell r="B267">
            <v>38616</v>
          </cell>
          <cell r="C267">
            <v>9</v>
          </cell>
        </row>
        <row r="268">
          <cell r="B268">
            <v>38617</v>
          </cell>
          <cell r="C268">
            <v>9</v>
          </cell>
        </row>
        <row r="269">
          <cell r="B269">
            <v>38618</v>
          </cell>
          <cell r="C269">
            <v>9</v>
          </cell>
        </row>
        <row r="270">
          <cell r="B270">
            <v>38619</v>
          </cell>
          <cell r="C270">
            <v>9</v>
          </cell>
        </row>
        <row r="271">
          <cell r="B271">
            <v>38620</v>
          </cell>
          <cell r="C271">
            <v>9</v>
          </cell>
        </row>
        <row r="272">
          <cell r="B272">
            <v>38621</v>
          </cell>
          <cell r="C272">
            <v>9</v>
          </cell>
        </row>
        <row r="273">
          <cell r="B273">
            <v>38622</v>
          </cell>
          <cell r="C273">
            <v>9</v>
          </cell>
        </row>
        <row r="274">
          <cell r="B274">
            <v>38623</v>
          </cell>
          <cell r="C274">
            <v>9</v>
          </cell>
        </row>
        <row r="275">
          <cell r="B275">
            <v>38624</v>
          </cell>
          <cell r="C275">
            <v>9</v>
          </cell>
        </row>
        <row r="276">
          <cell r="B276">
            <v>38625</v>
          </cell>
          <cell r="C276">
            <v>9</v>
          </cell>
        </row>
        <row r="277">
          <cell r="B277">
            <v>38626</v>
          </cell>
          <cell r="C277">
            <v>10</v>
          </cell>
        </row>
        <row r="278">
          <cell r="B278">
            <v>38627</v>
          </cell>
          <cell r="C278">
            <v>10</v>
          </cell>
        </row>
        <row r="279">
          <cell r="B279">
            <v>38628</v>
          </cell>
          <cell r="C279">
            <v>10</v>
          </cell>
        </row>
        <row r="280">
          <cell r="B280">
            <v>38629</v>
          </cell>
          <cell r="C280">
            <v>10</v>
          </cell>
        </row>
        <row r="281">
          <cell r="B281">
            <v>38630</v>
          </cell>
          <cell r="C281">
            <v>10</v>
          </cell>
        </row>
        <row r="282">
          <cell r="B282">
            <v>38631</v>
          </cell>
          <cell r="C282">
            <v>10</v>
          </cell>
        </row>
        <row r="283">
          <cell r="B283">
            <v>38632</v>
          </cell>
          <cell r="C283">
            <v>10</v>
          </cell>
        </row>
        <row r="284">
          <cell r="B284">
            <v>38633</v>
          </cell>
          <cell r="C284">
            <v>10</v>
          </cell>
        </row>
        <row r="285">
          <cell r="B285">
            <v>38634</v>
          </cell>
          <cell r="C285">
            <v>10</v>
          </cell>
        </row>
        <row r="286">
          <cell r="B286">
            <v>38635</v>
          </cell>
          <cell r="C286">
            <v>10</v>
          </cell>
        </row>
        <row r="287">
          <cell r="B287">
            <v>38636</v>
          </cell>
          <cell r="C287">
            <v>10</v>
          </cell>
        </row>
        <row r="288">
          <cell r="B288">
            <v>38637</v>
          </cell>
          <cell r="C288">
            <v>10</v>
          </cell>
        </row>
        <row r="289">
          <cell r="B289">
            <v>38638</v>
          </cell>
          <cell r="C289">
            <v>10</v>
          </cell>
        </row>
        <row r="290">
          <cell r="B290">
            <v>38639</v>
          </cell>
          <cell r="C290">
            <v>10</v>
          </cell>
        </row>
        <row r="291">
          <cell r="B291">
            <v>38640</v>
          </cell>
          <cell r="C291">
            <v>10</v>
          </cell>
        </row>
        <row r="292">
          <cell r="B292">
            <v>38641</v>
          </cell>
          <cell r="C292">
            <v>10</v>
          </cell>
        </row>
        <row r="293">
          <cell r="B293">
            <v>38642</v>
          </cell>
          <cell r="C293">
            <v>10</v>
          </cell>
        </row>
        <row r="294">
          <cell r="B294">
            <v>38643</v>
          </cell>
          <cell r="C294">
            <v>10</v>
          </cell>
        </row>
        <row r="295">
          <cell r="B295">
            <v>38644</v>
          </cell>
          <cell r="C295">
            <v>10</v>
          </cell>
        </row>
        <row r="296">
          <cell r="B296">
            <v>38645</v>
          </cell>
          <cell r="C296">
            <v>10</v>
          </cell>
        </row>
        <row r="297">
          <cell r="B297">
            <v>38646</v>
          </cell>
          <cell r="C297">
            <v>10</v>
          </cell>
        </row>
        <row r="298">
          <cell r="B298">
            <v>38647</v>
          </cell>
          <cell r="C298">
            <v>10</v>
          </cell>
        </row>
        <row r="299">
          <cell r="B299">
            <v>38648</v>
          </cell>
          <cell r="C299">
            <v>10</v>
          </cell>
        </row>
        <row r="300">
          <cell r="B300">
            <v>38649</v>
          </cell>
          <cell r="C300">
            <v>10</v>
          </cell>
        </row>
        <row r="301">
          <cell r="B301">
            <v>38650</v>
          </cell>
          <cell r="C301">
            <v>10</v>
          </cell>
        </row>
        <row r="302">
          <cell r="B302">
            <v>38651</v>
          </cell>
          <cell r="C302">
            <v>10</v>
          </cell>
        </row>
        <row r="303">
          <cell r="B303">
            <v>38652</v>
          </cell>
          <cell r="C303">
            <v>10</v>
          </cell>
        </row>
        <row r="304">
          <cell r="B304">
            <v>38653</v>
          </cell>
          <cell r="C304">
            <v>10</v>
          </cell>
        </row>
        <row r="305">
          <cell r="B305">
            <v>38654</v>
          </cell>
          <cell r="C305">
            <v>10</v>
          </cell>
        </row>
        <row r="306">
          <cell r="B306">
            <v>38655</v>
          </cell>
          <cell r="C306">
            <v>10</v>
          </cell>
        </row>
        <row r="307">
          <cell r="B307">
            <v>38656</v>
          </cell>
          <cell r="C307">
            <v>10</v>
          </cell>
        </row>
        <row r="308">
          <cell r="B308">
            <v>38657</v>
          </cell>
          <cell r="C308">
            <v>11</v>
          </cell>
        </row>
        <row r="309">
          <cell r="B309">
            <v>38658</v>
          </cell>
          <cell r="C309">
            <v>11</v>
          </cell>
        </row>
        <row r="310">
          <cell r="B310">
            <v>38659</v>
          </cell>
          <cell r="C310">
            <v>11</v>
          </cell>
        </row>
        <row r="311">
          <cell r="B311">
            <v>38660</v>
          </cell>
          <cell r="C311">
            <v>11</v>
          </cell>
        </row>
        <row r="312">
          <cell r="B312">
            <v>38661</v>
          </cell>
          <cell r="C312">
            <v>11</v>
          </cell>
        </row>
        <row r="313">
          <cell r="B313">
            <v>38662</v>
          </cell>
          <cell r="C313">
            <v>11</v>
          </cell>
        </row>
        <row r="314">
          <cell r="B314">
            <v>38663</v>
          </cell>
          <cell r="C314">
            <v>11</v>
          </cell>
        </row>
        <row r="315">
          <cell r="B315">
            <v>38664</v>
          </cell>
          <cell r="C315">
            <v>11</v>
          </cell>
        </row>
        <row r="316">
          <cell r="B316">
            <v>38665</v>
          </cell>
          <cell r="C316">
            <v>11</v>
          </cell>
        </row>
        <row r="317">
          <cell r="B317">
            <v>38666</v>
          </cell>
          <cell r="C317">
            <v>11</v>
          </cell>
        </row>
        <row r="318">
          <cell r="B318">
            <v>38667</v>
          </cell>
          <cell r="C318">
            <v>11</v>
          </cell>
        </row>
        <row r="319">
          <cell r="B319">
            <v>38668</v>
          </cell>
          <cell r="C319">
            <v>11</v>
          </cell>
        </row>
        <row r="320">
          <cell r="B320">
            <v>38669</v>
          </cell>
          <cell r="C320">
            <v>11</v>
          </cell>
        </row>
        <row r="321">
          <cell r="B321">
            <v>38670</v>
          </cell>
          <cell r="C321">
            <v>11</v>
          </cell>
        </row>
        <row r="322">
          <cell r="B322">
            <v>38671</v>
          </cell>
          <cell r="C322">
            <v>11</v>
          </cell>
        </row>
        <row r="323">
          <cell r="B323">
            <v>38672</v>
          </cell>
          <cell r="C323">
            <v>11</v>
          </cell>
        </row>
        <row r="324">
          <cell r="B324">
            <v>38673</v>
          </cell>
          <cell r="C324">
            <v>11</v>
          </cell>
        </row>
        <row r="325">
          <cell r="B325">
            <v>38674</v>
          </cell>
          <cell r="C325">
            <v>11</v>
          </cell>
        </row>
        <row r="326">
          <cell r="B326">
            <v>38675</v>
          </cell>
          <cell r="C326">
            <v>11</v>
          </cell>
        </row>
        <row r="327">
          <cell r="B327">
            <v>38676</v>
          </cell>
          <cell r="C327">
            <v>11</v>
          </cell>
        </row>
        <row r="328">
          <cell r="B328">
            <v>38677</v>
          </cell>
          <cell r="C328">
            <v>11</v>
          </cell>
        </row>
        <row r="329">
          <cell r="B329">
            <v>38678</v>
          </cell>
          <cell r="C329">
            <v>11</v>
          </cell>
        </row>
        <row r="330">
          <cell r="B330">
            <v>38679</v>
          </cell>
          <cell r="C330">
            <v>11</v>
          </cell>
        </row>
        <row r="331">
          <cell r="B331">
            <v>38680</v>
          </cell>
          <cell r="C331">
            <v>11</v>
          </cell>
        </row>
        <row r="332">
          <cell r="B332">
            <v>38681</v>
          </cell>
          <cell r="C332">
            <v>11</v>
          </cell>
        </row>
        <row r="333">
          <cell r="B333">
            <v>38682</v>
          </cell>
          <cell r="C333">
            <v>11</v>
          </cell>
        </row>
        <row r="334">
          <cell r="B334">
            <v>38683</v>
          </cell>
          <cell r="C334">
            <v>11</v>
          </cell>
        </row>
        <row r="335">
          <cell r="B335">
            <v>38684</v>
          </cell>
          <cell r="C335">
            <v>11</v>
          </cell>
        </row>
        <row r="336">
          <cell r="B336">
            <v>38685</v>
          </cell>
          <cell r="C336">
            <v>11</v>
          </cell>
        </row>
        <row r="337">
          <cell r="B337">
            <v>38686</v>
          </cell>
          <cell r="C337">
            <v>11</v>
          </cell>
        </row>
        <row r="338">
          <cell r="B338">
            <v>38687</v>
          </cell>
          <cell r="C338">
            <v>12</v>
          </cell>
        </row>
        <row r="339">
          <cell r="B339">
            <v>38688</v>
          </cell>
          <cell r="C339">
            <v>12</v>
          </cell>
        </row>
        <row r="340">
          <cell r="B340">
            <v>38689</v>
          </cell>
          <cell r="C340">
            <v>12</v>
          </cell>
        </row>
        <row r="341">
          <cell r="B341">
            <v>38690</v>
          </cell>
          <cell r="C341">
            <v>12</v>
          </cell>
        </row>
        <row r="342">
          <cell r="B342">
            <v>38691</v>
          </cell>
          <cell r="C342">
            <v>12</v>
          </cell>
        </row>
        <row r="343">
          <cell r="B343">
            <v>38692</v>
          </cell>
          <cell r="C343">
            <v>12</v>
          </cell>
        </row>
        <row r="344">
          <cell r="B344">
            <v>38693</v>
          </cell>
          <cell r="C344">
            <v>12</v>
          </cell>
        </row>
        <row r="345">
          <cell r="B345">
            <v>38694</v>
          </cell>
          <cell r="C345">
            <v>12</v>
          </cell>
        </row>
        <row r="346">
          <cell r="B346">
            <v>38695</v>
          </cell>
          <cell r="C346">
            <v>12</v>
          </cell>
        </row>
        <row r="347">
          <cell r="B347">
            <v>38696</v>
          </cell>
          <cell r="C347">
            <v>12</v>
          </cell>
        </row>
        <row r="348">
          <cell r="B348">
            <v>38697</v>
          </cell>
          <cell r="C348">
            <v>12</v>
          </cell>
        </row>
        <row r="349">
          <cell r="B349">
            <v>38698</v>
          </cell>
          <cell r="C349">
            <v>12</v>
          </cell>
        </row>
        <row r="350">
          <cell r="B350">
            <v>38699</v>
          </cell>
          <cell r="C350">
            <v>12</v>
          </cell>
        </row>
        <row r="351">
          <cell r="B351">
            <v>38700</v>
          </cell>
          <cell r="C351">
            <v>12</v>
          </cell>
        </row>
        <row r="352">
          <cell r="B352">
            <v>38701</v>
          </cell>
          <cell r="C352">
            <v>12</v>
          </cell>
        </row>
        <row r="353">
          <cell r="B353">
            <v>38702</v>
          </cell>
          <cell r="C353">
            <v>12</v>
          </cell>
        </row>
        <row r="354">
          <cell r="B354">
            <v>38703</v>
          </cell>
          <cell r="C354">
            <v>12</v>
          </cell>
        </row>
        <row r="355">
          <cell r="B355">
            <v>38704</v>
          </cell>
          <cell r="C355">
            <v>12</v>
          </cell>
        </row>
        <row r="356">
          <cell r="B356">
            <v>38705</v>
          </cell>
          <cell r="C356">
            <v>12</v>
          </cell>
        </row>
        <row r="357">
          <cell r="B357">
            <v>38706</v>
          </cell>
          <cell r="C357">
            <v>12</v>
          </cell>
        </row>
        <row r="358">
          <cell r="B358">
            <v>38707</v>
          </cell>
          <cell r="C358">
            <v>12</v>
          </cell>
        </row>
        <row r="359">
          <cell r="B359">
            <v>38708</v>
          </cell>
          <cell r="C359">
            <v>12</v>
          </cell>
        </row>
        <row r="360">
          <cell r="B360">
            <v>38709</v>
          </cell>
          <cell r="C360">
            <v>12</v>
          </cell>
        </row>
        <row r="361">
          <cell r="B361">
            <v>38710</v>
          </cell>
          <cell r="C361">
            <v>12</v>
          </cell>
        </row>
        <row r="362">
          <cell r="B362">
            <v>38711</v>
          </cell>
          <cell r="C362">
            <v>12</v>
          </cell>
        </row>
        <row r="363">
          <cell r="B363">
            <v>38712</v>
          </cell>
          <cell r="C363">
            <v>12</v>
          </cell>
        </row>
        <row r="364">
          <cell r="B364">
            <v>38713</v>
          </cell>
          <cell r="C364">
            <v>12</v>
          </cell>
        </row>
        <row r="365">
          <cell r="B365">
            <v>38714</v>
          </cell>
          <cell r="C365">
            <v>12</v>
          </cell>
        </row>
        <row r="366">
          <cell r="B366">
            <v>38715</v>
          </cell>
          <cell r="C366">
            <v>12</v>
          </cell>
        </row>
        <row r="367">
          <cell r="B367">
            <v>38716</v>
          </cell>
          <cell r="C367">
            <v>12</v>
          </cell>
        </row>
        <row r="368">
          <cell r="B368">
            <v>38717</v>
          </cell>
          <cell r="C368">
            <v>12</v>
          </cell>
        </row>
        <row r="369">
          <cell r="B369">
            <v>38718</v>
          </cell>
          <cell r="C369">
            <v>1</v>
          </cell>
        </row>
        <row r="370">
          <cell r="B370">
            <v>38719</v>
          </cell>
          <cell r="C370">
            <v>1</v>
          </cell>
        </row>
        <row r="371">
          <cell r="B371">
            <v>38720</v>
          </cell>
          <cell r="C371">
            <v>1</v>
          </cell>
        </row>
        <row r="372">
          <cell r="B372">
            <v>38721</v>
          </cell>
          <cell r="C372">
            <v>1</v>
          </cell>
        </row>
        <row r="373">
          <cell r="B373">
            <v>38722</v>
          </cell>
          <cell r="C373">
            <v>1</v>
          </cell>
        </row>
        <row r="374">
          <cell r="B374">
            <v>38723</v>
          </cell>
          <cell r="C374">
            <v>1</v>
          </cell>
        </row>
        <row r="375">
          <cell r="B375">
            <v>38724</v>
          </cell>
          <cell r="C375">
            <v>1</v>
          </cell>
        </row>
        <row r="376">
          <cell r="B376">
            <v>38725</v>
          </cell>
          <cell r="C376">
            <v>1</v>
          </cell>
        </row>
        <row r="377">
          <cell r="B377">
            <v>38726</v>
          </cell>
          <cell r="C377">
            <v>1</v>
          </cell>
        </row>
        <row r="378">
          <cell r="B378">
            <v>38727</v>
          </cell>
          <cell r="C378">
            <v>1</v>
          </cell>
        </row>
        <row r="379">
          <cell r="B379">
            <v>38728</v>
          </cell>
          <cell r="C379">
            <v>1</v>
          </cell>
        </row>
        <row r="380">
          <cell r="B380">
            <v>38729</v>
          </cell>
          <cell r="C380">
            <v>1</v>
          </cell>
        </row>
        <row r="381">
          <cell r="B381">
            <v>38730</v>
          </cell>
          <cell r="C381">
            <v>1</v>
          </cell>
        </row>
        <row r="382">
          <cell r="B382">
            <v>38731</v>
          </cell>
          <cell r="C382">
            <v>1</v>
          </cell>
        </row>
        <row r="383">
          <cell r="B383">
            <v>38732</v>
          </cell>
          <cell r="C383">
            <v>1</v>
          </cell>
        </row>
        <row r="384">
          <cell r="B384">
            <v>38733</v>
          </cell>
          <cell r="C384">
            <v>1</v>
          </cell>
        </row>
        <row r="385">
          <cell r="B385">
            <v>38734</v>
          </cell>
          <cell r="C385">
            <v>1</v>
          </cell>
        </row>
        <row r="386">
          <cell r="B386">
            <v>38735</v>
          </cell>
          <cell r="C386">
            <v>1</v>
          </cell>
        </row>
        <row r="387">
          <cell r="B387">
            <v>38736</v>
          </cell>
          <cell r="C387">
            <v>1</v>
          </cell>
        </row>
        <row r="388">
          <cell r="B388">
            <v>38737</v>
          </cell>
          <cell r="C388">
            <v>1</v>
          </cell>
        </row>
        <row r="389">
          <cell r="B389">
            <v>38738</v>
          </cell>
          <cell r="C389">
            <v>1</v>
          </cell>
        </row>
        <row r="390">
          <cell r="B390">
            <v>38739</v>
          </cell>
          <cell r="C390">
            <v>1</v>
          </cell>
        </row>
        <row r="391">
          <cell r="B391">
            <v>38740</v>
          </cell>
          <cell r="C391">
            <v>1</v>
          </cell>
        </row>
        <row r="392">
          <cell r="B392">
            <v>38741</v>
          </cell>
          <cell r="C392">
            <v>1</v>
          </cell>
        </row>
        <row r="393">
          <cell r="B393">
            <v>38742</v>
          </cell>
          <cell r="C393">
            <v>1</v>
          </cell>
        </row>
        <row r="394">
          <cell r="B394">
            <v>38743</v>
          </cell>
          <cell r="C394">
            <v>1</v>
          </cell>
        </row>
        <row r="395">
          <cell r="B395">
            <v>38744</v>
          </cell>
          <cell r="C395">
            <v>1</v>
          </cell>
        </row>
        <row r="396">
          <cell r="B396">
            <v>38745</v>
          </cell>
          <cell r="C396">
            <v>1</v>
          </cell>
        </row>
        <row r="397">
          <cell r="B397">
            <v>38746</v>
          </cell>
          <cell r="C397">
            <v>1</v>
          </cell>
        </row>
        <row r="398">
          <cell r="B398">
            <v>38747</v>
          </cell>
          <cell r="C398">
            <v>1</v>
          </cell>
        </row>
        <row r="399">
          <cell r="B399">
            <v>38748</v>
          </cell>
          <cell r="C399">
            <v>1</v>
          </cell>
        </row>
        <row r="400">
          <cell r="B400">
            <v>38749</v>
          </cell>
          <cell r="C400">
            <v>2</v>
          </cell>
        </row>
        <row r="401">
          <cell r="B401">
            <v>38750</v>
          </cell>
          <cell r="C401">
            <v>2</v>
          </cell>
        </row>
        <row r="402">
          <cell r="B402">
            <v>38751</v>
          </cell>
          <cell r="C402">
            <v>2</v>
          </cell>
        </row>
        <row r="403">
          <cell r="B403">
            <v>38752</v>
          </cell>
          <cell r="C403">
            <v>2</v>
          </cell>
        </row>
        <row r="404">
          <cell r="B404">
            <v>38753</v>
          </cell>
          <cell r="C404">
            <v>2</v>
          </cell>
        </row>
        <row r="405">
          <cell r="B405">
            <v>38754</v>
          </cell>
          <cell r="C405">
            <v>2</v>
          </cell>
        </row>
        <row r="406">
          <cell r="B406">
            <v>38755</v>
          </cell>
          <cell r="C406">
            <v>2</v>
          </cell>
        </row>
        <row r="407">
          <cell r="B407">
            <v>38756</v>
          </cell>
          <cell r="C407">
            <v>2</v>
          </cell>
        </row>
        <row r="408">
          <cell r="B408">
            <v>38757</v>
          </cell>
          <cell r="C408">
            <v>2</v>
          </cell>
        </row>
        <row r="409">
          <cell r="B409">
            <v>38758</v>
          </cell>
          <cell r="C409">
            <v>2</v>
          </cell>
        </row>
        <row r="410">
          <cell r="B410">
            <v>38759</v>
          </cell>
          <cell r="C410">
            <v>2</v>
          </cell>
        </row>
        <row r="411">
          <cell r="B411">
            <v>38760</v>
          </cell>
          <cell r="C411">
            <v>2</v>
          </cell>
        </row>
        <row r="412">
          <cell r="B412">
            <v>38761</v>
          </cell>
          <cell r="C412">
            <v>2</v>
          </cell>
        </row>
        <row r="413">
          <cell r="B413">
            <v>38762</v>
          </cell>
          <cell r="C413">
            <v>2</v>
          </cell>
        </row>
        <row r="414">
          <cell r="B414">
            <v>38763</v>
          </cell>
          <cell r="C414">
            <v>2</v>
          </cell>
        </row>
        <row r="415">
          <cell r="B415">
            <v>38764</v>
          </cell>
          <cell r="C415">
            <v>2</v>
          </cell>
        </row>
        <row r="416">
          <cell r="B416">
            <v>38765</v>
          </cell>
          <cell r="C416">
            <v>2</v>
          </cell>
        </row>
        <row r="417">
          <cell r="B417">
            <v>38766</v>
          </cell>
          <cell r="C417">
            <v>2</v>
          </cell>
        </row>
        <row r="418">
          <cell r="B418">
            <v>38767</v>
          </cell>
          <cell r="C418">
            <v>2</v>
          </cell>
        </row>
        <row r="419">
          <cell r="B419">
            <v>38768</v>
          </cell>
          <cell r="C419">
            <v>2</v>
          </cell>
        </row>
        <row r="420">
          <cell r="B420">
            <v>38769</v>
          </cell>
          <cell r="C420">
            <v>2</v>
          </cell>
        </row>
        <row r="421">
          <cell r="B421">
            <v>38770</v>
          </cell>
          <cell r="C421">
            <v>2</v>
          </cell>
        </row>
        <row r="422">
          <cell r="B422">
            <v>38771</v>
          </cell>
          <cell r="C422">
            <v>2</v>
          </cell>
        </row>
        <row r="423">
          <cell r="B423">
            <v>38772</v>
          </cell>
          <cell r="C423">
            <v>2</v>
          </cell>
        </row>
        <row r="424">
          <cell r="B424">
            <v>38773</v>
          </cell>
          <cell r="C424">
            <v>2</v>
          </cell>
        </row>
        <row r="425">
          <cell r="B425">
            <v>38774</v>
          </cell>
          <cell r="C425">
            <v>2</v>
          </cell>
        </row>
        <row r="426">
          <cell r="B426">
            <v>38775</v>
          </cell>
          <cell r="C426">
            <v>2</v>
          </cell>
        </row>
        <row r="427">
          <cell r="B427">
            <v>38776</v>
          </cell>
          <cell r="C427">
            <v>2</v>
          </cell>
        </row>
        <row r="428">
          <cell r="B428">
            <v>38777</v>
          </cell>
          <cell r="C428">
            <v>3</v>
          </cell>
        </row>
        <row r="429">
          <cell r="B429">
            <v>38778</v>
          </cell>
          <cell r="C429">
            <v>3</v>
          </cell>
        </row>
        <row r="430">
          <cell r="B430">
            <v>38779</v>
          </cell>
          <cell r="C430">
            <v>3</v>
          </cell>
        </row>
        <row r="431">
          <cell r="B431">
            <v>38780</v>
          </cell>
          <cell r="C431">
            <v>3</v>
          </cell>
        </row>
        <row r="432">
          <cell r="B432">
            <v>38781</v>
          </cell>
          <cell r="C432">
            <v>3</v>
          </cell>
        </row>
        <row r="433">
          <cell r="B433">
            <v>38782</v>
          </cell>
          <cell r="C433">
            <v>3</v>
          </cell>
        </row>
        <row r="434">
          <cell r="B434">
            <v>38783</v>
          </cell>
          <cell r="C434">
            <v>3</v>
          </cell>
        </row>
        <row r="435">
          <cell r="B435">
            <v>38784</v>
          </cell>
          <cell r="C435">
            <v>3</v>
          </cell>
        </row>
        <row r="436">
          <cell r="B436">
            <v>38785</v>
          </cell>
          <cell r="C436">
            <v>3</v>
          </cell>
        </row>
        <row r="437">
          <cell r="B437">
            <v>38786</v>
          </cell>
          <cell r="C437">
            <v>3</v>
          </cell>
        </row>
        <row r="438">
          <cell r="B438">
            <v>38787</v>
          </cell>
          <cell r="C438">
            <v>3</v>
          </cell>
        </row>
        <row r="439">
          <cell r="B439">
            <v>38788</v>
          </cell>
          <cell r="C439">
            <v>3</v>
          </cell>
        </row>
        <row r="440">
          <cell r="B440">
            <v>38789</v>
          </cell>
          <cell r="C440">
            <v>3</v>
          </cell>
        </row>
        <row r="441">
          <cell r="B441">
            <v>38790</v>
          </cell>
          <cell r="C441">
            <v>3</v>
          </cell>
        </row>
        <row r="442">
          <cell r="B442">
            <v>38791</v>
          </cell>
          <cell r="C442">
            <v>3</v>
          </cell>
        </row>
        <row r="443">
          <cell r="B443">
            <v>38792</v>
          </cell>
          <cell r="C443">
            <v>3</v>
          </cell>
        </row>
        <row r="444">
          <cell r="B444">
            <v>38793</v>
          </cell>
          <cell r="C444">
            <v>3</v>
          </cell>
        </row>
        <row r="445">
          <cell r="B445">
            <v>38794</v>
          </cell>
          <cell r="C445">
            <v>3</v>
          </cell>
        </row>
        <row r="446">
          <cell r="B446">
            <v>38795</v>
          </cell>
          <cell r="C446">
            <v>3</v>
          </cell>
        </row>
        <row r="447">
          <cell r="B447">
            <v>38796</v>
          </cell>
          <cell r="C447">
            <v>3</v>
          </cell>
        </row>
        <row r="448">
          <cell r="B448">
            <v>38797</v>
          </cell>
          <cell r="C448">
            <v>3</v>
          </cell>
        </row>
        <row r="449">
          <cell r="B449">
            <v>38798</v>
          </cell>
          <cell r="C449">
            <v>3</v>
          </cell>
        </row>
        <row r="450">
          <cell r="B450">
            <v>38799</v>
          </cell>
          <cell r="C450">
            <v>3</v>
          </cell>
        </row>
        <row r="451">
          <cell r="B451">
            <v>38800</v>
          </cell>
          <cell r="C451">
            <v>3</v>
          </cell>
        </row>
        <row r="452">
          <cell r="B452">
            <v>38801</v>
          </cell>
          <cell r="C452">
            <v>3</v>
          </cell>
        </row>
        <row r="453">
          <cell r="B453">
            <v>38802</v>
          </cell>
          <cell r="C453">
            <v>3</v>
          </cell>
        </row>
        <row r="454">
          <cell r="B454">
            <v>38803</v>
          </cell>
          <cell r="C454">
            <v>3</v>
          </cell>
        </row>
        <row r="455">
          <cell r="B455">
            <v>38804</v>
          </cell>
          <cell r="C455">
            <v>3</v>
          </cell>
        </row>
        <row r="456">
          <cell r="B456">
            <v>38805</v>
          </cell>
          <cell r="C456">
            <v>3</v>
          </cell>
        </row>
        <row r="457">
          <cell r="B457">
            <v>38806</v>
          </cell>
          <cell r="C457">
            <v>3</v>
          </cell>
        </row>
        <row r="458">
          <cell r="B458">
            <v>38807</v>
          </cell>
          <cell r="C458">
            <v>3</v>
          </cell>
        </row>
        <row r="459">
          <cell r="B459">
            <v>38808</v>
          </cell>
          <cell r="C459">
            <v>4</v>
          </cell>
        </row>
        <row r="460">
          <cell r="B460">
            <v>38809</v>
          </cell>
          <cell r="C460">
            <v>4</v>
          </cell>
        </row>
        <row r="461">
          <cell r="B461">
            <v>38810</v>
          </cell>
          <cell r="C461">
            <v>4</v>
          </cell>
        </row>
        <row r="462">
          <cell r="B462">
            <v>38811</v>
          </cell>
          <cell r="C462">
            <v>4</v>
          </cell>
        </row>
        <row r="463">
          <cell r="B463">
            <v>38812</v>
          </cell>
          <cell r="C463">
            <v>4</v>
          </cell>
        </row>
        <row r="464">
          <cell r="B464">
            <v>38813</v>
          </cell>
          <cell r="C464">
            <v>4</v>
          </cell>
        </row>
        <row r="465">
          <cell r="B465">
            <v>38814</v>
          </cell>
          <cell r="C465">
            <v>4</v>
          </cell>
        </row>
        <row r="466">
          <cell r="B466">
            <v>38815</v>
          </cell>
          <cell r="C466">
            <v>4</v>
          </cell>
        </row>
        <row r="467">
          <cell r="B467">
            <v>38816</v>
          </cell>
          <cell r="C467">
            <v>4</v>
          </cell>
        </row>
        <row r="468">
          <cell r="B468">
            <v>38817</v>
          </cell>
          <cell r="C468">
            <v>4</v>
          </cell>
        </row>
        <row r="469">
          <cell r="B469">
            <v>38818</v>
          </cell>
          <cell r="C469">
            <v>4</v>
          </cell>
        </row>
        <row r="470">
          <cell r="B470">
            <v>38819</v>
          </cell>
          <cell r="C470">
            <v>4</v>
          </cell>
        </row>
        <row r="471">
          <cell r="B471">
            <v>38820</v>
          </cell>
          <cell r="C471">
            <v>4</v>
          </cell>
        </row>
        <row r="472">
          <cell r="B472">
            <v>38821</v>
          </cell>
          <cell r="C472">
            <v>4</v>
          </cell>
        </row>
        <row r="473">
          <cell r="B473">
            <v>38822</v>
          </cell>
          <cell r="C473">
            <v>4</v>
          </cell>
        </row>
        <row r="474">
          <cell r="B474">
            <v>38823</v>
          </cell>
          <cell r="C474">
            <v>4</v>
          </cell>
        </row>
        <row r="475">
          <cell r="B475">
            <v>38824</v>
          </cell>
          <cell r="C475">
            <v>4</v>
          </cell>
        </row>
        <row r="476">
          <cell r="B476">
            <v>38825</v>
          </cell>
          <cell r="C476">
            <v>4</v>
          </cell>
        </row>
        <row r="477">
          <cell r="B477">
            <v>38826</v>
          </cell>
          <cell r="C477">
            <v>4</v>
          </cell>
        </row>
        <row r="478">
          <cell r="B478">
            <v>38827</v>
          </cell>
          <cell r="C478">
            <v>4</v>
          </cell>
        </row>
        <row r="479">
          <cell r="B479">
            <v>38828</v>
          </cell>
          <cell r="C479">
            <v>4</v>
          </cell>
        </row>
        <row r="480">
          <cell r="B480">
            <v>38829</v>
          </cell>
          <cell r="C480">
            <v>4</v>
          </cell>
        </row>
        <row r="481">
          <cell r="B481">
            <v>38830</v>
          </cell>
          <cell r="C481">
            <v>4</v>
          </cell>
        </row>
        <row r="482">
          <cell r="B482">
            <v>38831</v>
          </cell>
          <cell r="C482">
            <v>4</v>
          </cell>
        </row>
        <row r="483">
          <cell r="B483">
            <v>38832</v>
          </cell>
          <cell r="C483">
            <v>4</v>
          </cell>
        </row>
        <row r="484">
          <cell r="B484">
            <v>38833</v>
          </cell>
          <cell r="C484">
            <v>4</v>
          </cell>
        </row>
        <row r="485">
          <cell r="B485">
            <v>38834</v>
          </cell>
          <cell r="C485">
            <v>4</v>
          </cell>
        </row>
        <row r="486">
          <cell r="B486">
            <v>38835</v>
          </cell>
          <cell r="C486">
            <v>4</v>
          </cell>
        </row>
        <row r="487">
          <cell r="B487">
            <v>38836</v>
          </cell>
          <cell r="C487">
            <v>4</v>
          </cell>
        </row>
        <row r="488">
          <cell r="B488">
            <v>38837</v>
          </cell>
          <cell r="C488">
            <v>4</v>
          </cell>
        </row>
        <row r="489">
          <cell r="B489">
            <v>38838</v>
          </cell>
          <cell r="C489">
            <v>5</v>
          </cell>
        </row>
        <row r="490">
          <cell r="B490">
            <v>38839</v>
          </cell>
          <cell r="C490">
            <v>5</v>
          </cell>
        </row>
        <row r="491">
          <cell r="B491">
            <v>38840</v>
          </cell>
          <cell r="C491">
            <v>5</v>
          </cell>
        </row>
        <row r="492">
          <cell r="B492">
            <v>38841</v>
          </cell>
          <cell r="C492">
            <v>5</v>
          </cell>
        </row>
        <row r="493">
          <cell r="B493">
            <v>38842</v>
          </cell>
          <cell r="C493">
            <v>5</v>
          </cell>
        </row>
        <row r="494">
          <cell r="B494">
            <v>38843</v>
          </cell>
          <cell r="C494">
            <v>5</v>
          </cell>
        </row>
        <row r="495">
          <cell r="B495">
            <v>38844</v>
          </cell>
          <cell r="C495">
            <v>5</v>
          </cell>
        </row>
        <row r="496">
          <cell r="B496">
            <v>38845</v>
          </cell>
          <cell r="C496">
            <v>5</v>
          </cell>
        </row>
        <row r="497">
          <cell r="B497">
            <v>38846</v>
          </cell>
          <cell r="C497">
            <v>5</v>
          </cell>
        </row>
        <row r="498">
          <cell r="B498">
            <v>38847</v>
          </cell>
          <cell r="C498">
            <v>5</v>
          </cell>
        </row>
        <row r="499">
          <cell r="B499">
            <v>38848</v>
          </cell>
          <cell r="C499">
            <v>5</v>
          </cell>
        </row>
        <row r="500">
          <cell r="B500">
            <v>38849</v>
          </cell>
          <cell r="C500">
            <v>5</v>
          </cell>
        </row>
        <row r="501">
          <cell r="B501">
            <v>38850</v>
          </cell>
          <cell r="C501">
            <v>5</v>
          </cell>
        </row>
        <row r="502">
          <cell r="B502">
            <v>38851</v>
          </cell>
          <cell r="C502">
            <v>5</v>
          </cell>
        </row>
        <row r="503">
          <cell r="B503">
            <v>38852</v>
          </cell>
          <cell r="C503">
            <v>5</v>
          </cell>
        </row>
        <row r="504">
          <cell r="B504">
            <v>38853</v>
          </cell>
          <cell r="C504">
            <v>5</v>
          </cell>
        </row>
        <row r="505">
          <cell r="B505">
            <v>38854</v>
          </cell>
          <cell r="C505">
            <v>5</v>
          </cell>
        </row>
        <row r="506">
          <cell r="B506">
            <v>38855</v>
          </cell>
          <cell r="C506">
            <v>5</v>
          </cell>
        </row>
        <row r="507">
          <cell r="B507">
            <v>38856</v>
          </cell>
          <cell r="C507">
            <v>5</v>
          </cell>
        </row>
        <row r="508">
          <cell r="B508">
            <v>38857</v>
          </cell>
          <cell r="C508">
            <v>5</v>
          </cell>
        </row>
        <row r="509">
          <cell r="B509">
            <v>38858</v>
          </cell>
          <cell r="C509">
            <v>5</v>
          </cell>
        </row>
        <row r="510">
          <cell r="B510">
            <v>38859</v>
          </cell>
          <cell r="C510">
            <v>5</v>
          </cell>
        </row>
        <row r="511">
          <cell r="B511">
            <v>38860</v>
          </cell>
          <cell r="C511">
            <v>5</v>
          </cell>
        </row>
        <row r="512">
          <cell r="B512">
            <v>38861</v>
          </cell>
          <cell r="C512">
            <v>5</v>
          </cell>
        </row>
        <row r="513">
          <cell r="B513">
            <v>38862</v>
          </cell>
          <cell r="C513">
            <v>5</v>
          </cell>
        </row>
        <row r="514">
          <cell r="B514">
            <v>38863</v>
          </cell>
          <cell r="C514">
            <v>5</v>
          </cell>
        </row>
        <row r="515">
          <cell r="B515">
            <v>38864</v>
          </cell>
          <cell r="C515">
            <v>5</v>
          </cell>
        </row>
        <row r="516">
          <cell r="B516">
            <v>38865</v>
          </cell>
          <cell r="C516">
            <v>5</v>
          </cell>
        </row>
        <row r="517">
          <cell r="B517">
            <v>38866</v>
          </cell>
          <cell r="C517">
            <v>5</v>
          </cell>
        </row>
        <row r="518">
          <cell r="B518">
            <v>38867</v>
          </cell>
          <cell r="C518">
            <v>5</v>
          </cell>
        </row>
        <row r="519">
          <cell r="B519">
            <v>38868</v>
          </cell>
          <cell r="C519">
            <v>5</v>
          </cell>
        </row>
        <row r="520">
          <cell r="B520">
            <v>38869</v>
          </cell>
          <cell r="C520">
            <v>6</v>
          </cell>
        </row>
        <row r="521">
          <cell r="B521">
            <v>38870</v>
          </cell>
          <cell r="C521">
            <v>6</v>
          </cell>
        </row>
        <row r="522">
          <cell r="B522">
            <v>38871</v>
          </cell>
          <cell r="C522">
            <v>6</v>
          </cell>
        </row>
        <row r="523">
          <cell r="B523">
            <v>38872</v>
          </cell>
          <cell r="C523">
            <v>6</v>
          </cell>
        </row>
        <row r="524">
          <cell r="B524">
            <v>38873</v>
          </cell>
          <cell r="C524">
            <v>6</v>
          </cell>
        </row>
        <row r="525">
          <cell r="B525">
            <v>38874</v>
          </cell>
          <cell r="C525">
            <v>6</v>
          </cell>
        </row>
        <row r="526">
          <cell r="B526">
            <v>38875</v>
          </cell>
          <cell r="C526">
            <v>6</v>
          </cell>
        </row>
        <row r="527">
          <cell r="B527">
            <v>38876</v>
          </cell>
          <cell r="C527">
            <v>6</v>
          </cell>
        </row>
        <row r="528">
          <cell r="B528">
            <v>38877</v>
          </cell>
          <cell r="C528">
            <v>6</v>
          </cell>
        </row>
        <row r="529">
          <cell r="B529">
            <v>38878</v>
          </cell>
          <cell r="C529">
            <v>6</v>
          </cell>
        </row>
        <row r="530">
          <cell r="B530">
            <v>38879</v>
          </cell>
          <cell r="C530">
            <v>6</v>
          </cell>
        </row>
        <row r="531">
          <cell r="B531">
            <v>38880</v>
          </cell>
          <cell r="C531">
            <v>6</v>
          </cell>
        </row>
        <row r="532">
          <cell r="B532">
            <v>38881</v>
          </cell>
          <cell r="C532">
            <v>6</v>
          </cell>
        </row>
        <row r="533">
          <cell r="B533">
            <v>38882</v>
          </cell>
          <cell r="C533">
            <v>6</v>
          </cell>
        </row>
        <row r="534">
          <cell r="B534">
            <v>38883</v>
          </cell>
          <cell r="C534">
            <v>6</v>
          </cell>
        </row>
        <row r="535">
          <cell r="B535">
            <v>38884</v>
          </cell>
          <cell r="C535">
            <v>6</v>
          </cell>
        </row>
        <row r="536">
          <cell r="B536">
            <v>38885</v>
          </cell>
          <cell r="C536">
            <v>6</v>
          </cell>
        </row>
        <row r="537">
          <cell r="B537">
            <v>38886</v>
          </cell>
          <cell r="C537">
            <v>6</v>
          </cell>
        </row>
        <row r="538">
          <cell r="B538">
            <v>38887</v>
          </cell>
          <cell r="C538">
            <v>6</v>
          </cell>
        </row>
        <row r="539">
          <cell r="B539">
            <v>38888</v>
          </cell>
          <cell r="C539">
            <v>6</v>
          </cell>
        </row>
        <row r="540">
          <cell r="B540">
            <v>38889</v>
          </cell>
          <cell r="C540">
            <v>6</v>
          </cell>
        </row>
        <row r="541">
          <cell r="B541">
            <v>38890</v>
          </cell>
          <cell r="C541">
            <v>6</v>
          </cell>
        </row>
        <row r="542">
          <cell r="B542">
            <v>38891</v>
          </cell>
          <cell r="C542">
            <v>6</v>
          </cell>
        </row>
        <row r="543">
          <cell r="B543">
            <v>38892</v>
          </cell>
          <cell r="C543">
            <v>6</v>
          </cell>
        </row>
        <row r="544">
          <cell r="B544">
            <v>38893</v>
          </cell>
          <cell r="C544">
            <v>6</v>
          </cell>
        </row>
        <row r="545">
          <cell r="B545">
            <v>38894</v>
          </cell>
          <cell r="C545">
            <v>6</v>
          </cell>
        </row>
        <row r="546">
          <cell r="B546">
            <v>38895</v>
          </cell>
          <cell r="C546">
            <v>6</v>
          </cell>
        </row>
        <row r="547">
          <cell r="B547">
            <v>38896</v>
          </cell>
          <cell r="C547">
            <v>6</v>
          </cell>
        </row>
        <row r="548">
          <cell r="B548">
            <v>38897</v>
          </cell>
          <cell r="C548">
            <v>6</v>
          </cell>
        </row>
        <row r="549">
          <cell r="B549">
            <v>38898</v>
          </cell>
          <cell r="C549">
            <v>6</v>
          </cell>
        </row>
        <row r="550">
          <cell r="B550">
            <v>38899</v>
          </cell>
          <cell r="C550">
            <v>7</v>
          </cell>
        </row>
        <row r="551">
          <cell r="B551">
            <v>38900</v>
          </cell>
          <cell r="C551">
            <v>7</v>
          </cell>
        </row>
        <row r="552">
          <cell r="B552">
            <v>38901</v>
          </cell>
          <cell r="C552">
            <v>7</v>
          </cell>
        </row>
        <row r="553">
          <cell r="B553">
            <v>38902</v>
          </cell>
          <cell r="C553">
            <v>7</v>
          </cell>
        </row>
        <row r="554">
          <cell r="B554">
            <v>38903</v>
          </cell>
          <cell r="C554">
            <v>7</v>
          </cell>
        </row>
        <row r="555">
          <cell r="B555">
            <v>38904</v>
          </cell>
          <cell r="C555">
            <v>7</v>
          </cell>
        </row>
        <row r="556">
          <cell r="B556">
            <v>38905</v>
          </cell>
          <cell r="C556">
            <v>7</v>
          </cell>
        </row>
        <row r="557">
          <cell r="B557">
            <v>38906</v>
          </cell>
          <cell r="C557">
            <v>7</v>
          </cell>
        </row>
        <row r="558">
          <cell r="B558">
            <v>38907</v>
          </cell>
          <cell r="C558">
            <v>7</v>
          </cell>
        </row>
        <row r="559">
          <cell r="B559">
            <v>38908</v>
          </cell>
          <cell r="C559">
            <v>7</v>
          </cell>
        </row>
        <row r="560">
          <cell r="B560">
            <v>38909</v>
          </cell>
          <cell r="C560">
            <v>7</v>
          </cell>
        </row>
        <row r="561">
          <cell r="B561">
            <v>38910</v>
          </cell>
          <cell r="C561">
            <v>7</v>
          </cell>
        </row>
        <row r="562">
          <cell r="B562">
            <v>38911</v>
          </cell>
          <cell r="C562">
            <v>7</v>
          </cell>
        </row>
        <row r="563">
          <cell r="B563">
            <v>38912</v>
          </cell>
          <cell r="C563">
            <v>7</v>
          </cell>
        </row>
        <row r="564">
          <cell r="B564">
            <v>38913</v>
          </cell>
          <cell r="C564">
            <v>7</v>
          </cell>
        </row>
        <row r="565">
          <cell r="B565">
            <v>38914</v>
          </cell>
          <cell r="C565">
            <v>7</v>
          </cell>
        </row>
        <row r="566">
          <cell r="B566">
            <v>38915</v>
          </cell>
          <cell r="C566">
            <v>7</v>
          </cell>
        </row>
        <row r="567">
          <cell r="B567">
            <v>38916</v>
          </cell>
          <cell r="C567">
            <v>7</v>
          </cell>
        </row>
        <row r="568">
          <cell r="B568">
            <v>38917</v>
          </cell>
          <cell r="C568">
            <v>7</v>
          </cell>
        </row>
        <row r="569">
          <cell r="B569">
            <v>38918</v>
          </cell>
          <cell r="C569">
            <v>7</v>
          </cell>
        </row>
        <row r="570">
          <cell r="B570">
            <v>38919</v>
          </cell>
          <cell r="C570">
            <v>7</v>
          </cell>
        </row>
        <row r="571">
          <cell r="B571">
            <v>38920</v>
          </cell>
          <cell r="C571">
            <v>7</v>
          </cell>
        </row>
        <row r="572">
          <cell r="B572">
            <v>38921</v>
          </cell>
          <cell r="C572">
            <v>7</v>
          </cell>
        </row>
        <row r="573">
          <cell r="B573">
            <v>38922</v>
          </cell>
          <cell r="C573">
            <v>7</v>
          </cell>
        </row>
        <row r="574">
          <cell r="B574">
            <v>38923</v>
          </cell>
          <cell r="C574">
            <v>7</v>
          </cell>
        </row>
        <row r="575">
          <cell r="B575">
            <v>38924</v>
          </cell>
          <cell r="C575">
            <v>7</v>
          </cell>
        </row>
        <row r="576">
          <cell r="B576">
            <v>38925</v>
          </cell>
          <cell r="C576">
            <v>7</v>
          </cell>
        </row>
        <row r="577">
          <cell r="B577">
            <v>38926</v>
          </cell>
          <cell r="C577">
            <v>7</v>
          </cell>
        </row>
        <row r="578">
          <cell r="B578">
            <v>38927</v>
          </cell>
          <cell r="C578">
            <v>7</v>
          </cell>
        </row>
        <row r="579">
          <cell r="B579">
            <v>38928</v>
          </cell>
          <cell r="C579">
            <v>7</v>
          </cell>
        </row>
        <row r="580">
          <cell r="B580">
            <v>38929</v>
          </cell>
          <cell r="C580">
            <v>7</v>
          </cell>
        </row>
        <row r="581">
          <cell r="B581">
            <v>38930</v>
          </cell>
          <cell r="C581">
            <v>8</v>
          </cell>
        </row>
        <row r="582">
          <cell r="B582">
            <v>38931</v>
          </cell>
          <cell r="C582">
            <v>8</v>
          </cell>
        </row>
        <row r="583">
          <cell r="B583">
            <v>38932</v>
          </cell>
          <cell r="C583">
            <v>8</v>
          </cell>
        </row>
        <row r="584">
          <cell r="B584">
            <v>38933</v>
          </cell>
          <cell r="C584">
            <v>8</v>
          </cell>
        </row>
        <row r="585">
          <cell r="B585">
            <v>38934</v>
          </cell>
          <cell r="C585">
            <v>8</v>
          </cell>
        </row>
        <row r="586">
          <cell r="B586">
            <v>38935</v>
          </cell>
          <cell r="C586">
            <v>8</v>
          </cell>
        </row>
        <row r="587">
          <cell r="B587">
            <v>38936</v>
          </cell>
          <cell r="C587">
            <v>8</v>
          </cell>
        </row>
        <row r="588">
          <cell r="B588">
            <v>38937</v>
          </cell>
          <cell r="C588">
            <v>8</v>
          </cell>
        </row>
        <row r="589">
          <cell r="B589">
            <v>38938</v>
          </cell>
          <cell r="C589">
            <v>8</v>
          </cell>
        </row>
        <row r="590">
          <cell r="B590">
            <v>38939</v>
          </cell>
          <cell r="C590">
            <v>8</v>
          </cell>
        </row>
        <row r="591">
          <cell r="B591">
            <v>38940</v>
          </cell>
          <cell r="C591">
            <v>8</v>
          </cell>
        </row>
        <row r="592">
          <cell r="B592">
            <v>38941</v>
          </cell>
          <cell r="C592">
            <v>8</v>
          </cell>
        </row>
        <row r="593">
          <cell r="B593">
            <v>38942</v>
          </cell>
          <cell r="C593">
            <v>8</v>
          </cell>
        </row>
        <row r="594">
          <cell r="B594">
            <v>38943</v>
          </cell>
          <cell r="C594">
            <v>8</v>
          </cell>
        </row>
        <row r="595">
          <cell r="B595">
            <v>38944</v>
          </cell>
          <cell r="C595">
            <v>8</v>
          </cell>
        </row>
        <row r="596">
          <cell r="B596">
            <v>38945</v>
          </cell>
          <cell r="C596">
            <v>8</v>
          </cell>
        </row>
        <row r="597">
          <cell r="B597">
            <v>38946</v>
          </cell>
          <cell r="C597">
            <v>8</v>
          </cell>
        </row>
        <row r="598">
          <cell r="B598">
            <v>38947</v>
          </cell>
          <cell r="C598">
            <v>8</v>
          </cell>
        </row>
        <row r="599">
          <cell r="B599">
            <v>38948</v>
          </cell>
          <cell r="C599">
            <v>8</v>
          </cell>
        </row>
        <row r="600">
          <cell r="B600">
            <v>38949</v>
          </cell>
          <cell r="C600">
            <v>8</v>
          </cell>
        </row>
        <row r="601">
          <cell r="B601">
            <v>38950</v>
          </cell>
          <cell r="C601">
            <v>8</v>
          </cell>
        </row>
        <row r="602">
          <cell r="B602">
            <v>38951</v>
          </cell>
          <cell r="C602">
            <v>8</v>
          </cell>
        </row>
        <row r="603">
          <cell r="B603">
            <v>38952</v>
          </cell>
          <cell r="C603">
            <v>8</v>
          </cell>
        </row>
        <row r="604">
          <cell r="B604">
            <v>38953</v>
          </cell>
          <cell r="C604">
            <v>8</v>
          </cell>
        </row>
        <row r="605">
          <cell r="B605">
            <v>38954</v>
          </cell>
          <cell r="C605">
            <v>8</v>
          </cell>
        </row>
        <row r="606">
          <cell r="B606">
            <v>38955</v>
          </cell>
          <cell r="C606">
            <v>8</v>
          </cell>
        </row>
        <row r="607">
          <cell r="B607">
            <v>38956</v>
          </cell>
          <cell r="C607">
            <v>8</v>
          </cell>
        </row>
        <row r="608">
          <cell r="B608">
            <v>38957</v>
          </cell>
          <cell r="C608">
            <v>8</v>
          </cell>
        </row>
        <row r="609">
          <cell r="B609">
            <v>38958</v>
          </cell>
          <cell r="C609">
            <v>8</v>
          </cell>
        </row>
        <row r="610">
          <cell r="B610">
            <v>38959</v>
          </cell>
          <cell r="C610">
            <v>8</v>
          </cell>
        </row>
        <row r="611">
          <cell r="B611">
            <v>38960</v>
          </cell>
          <cell r="C611">
            <v>8</v>
          </cell>
        </row>
        <row r="612">
          <cell r="B612">
            <v>38961</v>
          </cell>
          <cell r="C612">
            <v>9</v>
          </cell>
        </row>
        <row r="613">
          <cell r="B613">
            <v>38962</v>
          </cell>
          <cell r="C613">
            <v>9</v>
          </cell>
        </row>
        <row r="614">
          <cell r="B614">
            <v>38963</v>
          </cell>
          <cell r="C614">
            <v>9</v>
          </cell>
        </row>
        <row r="615">
          <cell r="B615">
            <v>38964</v>
          </cell>
          <cell r="C615">
            <v>9</v>
          </cell>
        </row>
        <row r="616">
          <cell r="B616">
            <v>38965</v>
          </cell>
          <cell r="C616">
            <v>9</v>
          </cell>
        </row>
        <row r="617">
          <cell r="B617">
            <v>38966</v>
          </cell>
          <cell r="C617">
            <v>9</v>
          </cell>
        </row>
        <row r="618">
          <cell r="B618">
            <v>38967</v>
          </cell>
          <cell r="C618">
            <v>9</v>
          </cell>
        </row>
        <row r="619">
          <cell r="B619">
            <v>38968</v>
          </cell>
          <cell r="C619">
            <v>9</v>
          </cell>
        </row>
        <row r="620">
          <cell r="B620">
            <v>38969</v>
          </cell>
          <cell r="C620">
            <v>9</v>
          </cell>
        </row>
        <row r="621">
          <cell r="B621">
            <v>38970</v>
          </cell>
          <cell r="C621">
            <v>9</v>
          </cell>
        </row>
        <row r="622">
          <cell r="B622">
            <v>38971</v>
          </cell>
          <cell r="C622">
            <v>9</v>
          </cell>
        </row>
        <row r="623">
          <cell r="B623">
            <v>38972</v>
          </cell>
          <cell r="C623">
            <v>9</v>
          </cell>
        </row>
        <row r="624">
          <cell r="B624">
            <v>38973</v>
          </cell>
          <cell r="C624">
            <v>9</v>
          </cell>
        </row>
        <row r="625">
          <cell r="B625">
            <v>38974</v>
          </cell>
          <cell r="C625">
            <v>9</v>
          </cell>
        </row>
        <row r="626">
          <cell r="B626">
            <v>38975</v>
          </cell>
          <cell r="C626">
            <v>9</v>
          </cell>
        </row>
        <row r="627">
          <cell r="B627">
            <v>38976</v>
          </cell>
          <cell r="C627">
            <v>9</v>
          </cell>
        </row>
        <row r="628">
          <cell r="B628">
            <v>38977</v>
          </cell>
          <cell r="C628">
            <v>9</v>
          </cell>
        </row>
        <row r="629">
          <cell r="B629">
            <v>38978</v>
          </cell>
          <cell r="C629">
            <v>9</v>
          </cell>
        </row>
        <row r="630">
          <cell r="B630">
            <v>38979</v>
          </cell>
          <cell r="C630">
            <v>9</v>
          </cell>
        </row>
        <row r="631">
          <cell r="B631">
            <v>38980</v>
          </cell>
          <cell r="C631">
            <v>9</v>
          </cell>
        </row>
        <row r="632">
          <cell r="B632">
            <v>38981</v>
          </cell>
          <cell r="C632">
            <v>9</v>
          </cell>
        </row>
        <row r="633">
          <cell r="B633">
            <v>38982</v>
          </cell>
          <cell r="C633">
            <v>9</v>
          </cell>
        </row>
        <row r="634">
          <cell r="B634">
            <v>38983</v>
          </cell>
          <cell r="C634">
            <v>9</v>
          </cell>
        </row>
        <row r="635">
          <cell r="B635">
            <v>38984</v>
          </cell>
          <cell r="C635">
            <v>9</v>
          </cell>
        </row>
        <row r="636">
          <cell r="B636">
            <v>38985</v>
          </cell>
          <cell r="C636">
            <v>9</v>
          </cell>
        </row>
        <row r="637">
          <cell r="B637">
            <v>38986</v>
          </cell>
          <cell r="C637">
            <v>9</v>
          </cell>
        </row>
        <row r="638">
          <cell r="B638">
            <v>38987</v>
          </cell>
          <cell r="C638">
            <v>9</v>
          </cell>
        </row>
        <row r="639">
          <cell r="B639">
            <v>38988</v>
          </cell>
          <cell r="C639">
            <v>9</v>
          </cell>
        </row>
        <row r="640">
          <cell r="B640">
            <v>38989</v>
          </cell>
          <cell r="C640">
            <v>9</v>
          </cell>
        </row>
        <row r="641">
          <cell r="B641">
            <v>38990</v>
          </cell>
          <cell r="C641">
            <v>9</v>
          </cell>
        </row>
        <row r="642">
          <cell r="B642">
            <v>38991</v>
          </cell>
          <cell r="C642">
            <v>10</v>
          </cell>
        </row>
        <row r="643">
          <cell r="B643">
            <v>38992</v>
          </cell>
          <cell r="C643">
            <v>10</v>
          </cell>
        </row>
        <row r="644">
          <cell r="B644">
            <v>38993</v>
          </cell>
          <cell r="C644">
            <v>10</v>
          </cell>
        </row>
        <row r="645">
          <cell r="B645">
            <v>38994</v>
          </cell>
          <cell r="C645">
            <v>10</v>
          </cell>
        </row>
        <row r="646">
          <cell r="B646">
            <v>38995</v>
          </cell>
          <cell r="C646">
            <v>10</v>
          </cell>
        </row>
        <row r="647">
          <cell r="B647">
            <v>38996</v>
          </cell>
          <cell r="C647">
            <v>10</v>
          </cell>
        </row>
        <row r="648">
          <cell r="B648">
            <v>38997</v>
          </cell>
          <cell r="C648">
            <v>10</v>
          </cell>
        </row>
        <row r="649">
          <cell r="B649">
            <v>38998</v>
          </cell>
          <cell r="C649">
            <v>10</v>
          </cell>
        </row>
        <row r="650">
          <cell r="B650">
            <v>38999</v>
          </cell>
          <cell r="C650">
            <v>10</v>
          </cell>
        </row>
        <row r="651">
          <cell r="B651">
            <v>39000</v>
          </cell>
          <cell r="C651">
            <v>10</v>
          </cell>
        </row>
        <row r="652">
          <cell r="B652">
            <v>39001</v>
          </cell>
          <cell r="C652">
            <v>10</v>
          </cell>
        </row>
        <row r="653">
          <cell r="B653">
            <v>39002</v>
          </cell>
          <cell r="C653">
            <v>10</v>
          </cell>
        </row>
        <row r="654">
          <cell r="B654">
            <v>39003</v>
          </cell>
          <cell r="C654">
            <v>10</v>
          </cell>
        </row>
        <row r="655">
          <cell r="B655">
            <v>39004</v>
          </cell>
          <cell r="C655">
            <v>10</v>
          </cell>
        </row>
        <row r="656">
          <cell r="B656">
            <v>39005</v>
          </cell>
          <cell r="C656">
            <v>10</v>
          </cell>
        </row>
        <row r="657">
          <cell r="B657">
            <v>39006</v>
          </cell>
          <cell r="C657">
            <v>10</v>
          </cell>
        </row>
        <row r="658">
          <cell r="B658">
            <v>39007</v>
          </cell>
          <cell r="C658">
            <v>10</v>
          </cell>
        </row>
        <row r="659">
          <cell r="B659">
            <v>39008</v>
          </cell>
          <cell r="C659">
            <v>10</v>
          </cell>
        </row>
        <row r="660">
          <cell r="B660">
            <v>39009</v>
          </cell>
          <cell r="C660">
            <v>10</v>
          </cell>
        </row>
        <row r="661">
          <cell r="B661">
            <v>39010</v>
          </cell>
          <cell r="C661">
            <v>10</v>
          </cell>
        </row>
        <row r="662">
          <cell r="B662">
            <v>39011</v>
          </cell>
          <cell r="C662">
            <v>10</v>
          </cell>
        </row>
        <row r="663">
          <cell r="B663">
            <v>39012</v>
          </cell>
          <cell r="C663">
            <v>10</v>
          </cell>
        </row>
        <row r="664">
          <cell r="B664">
            <v>39013</v>
          </cell>
          <cell r="C664">
            <v>10</v>
          </cell>
        </row>
        <row r="665">
          <cell r="B665">
            <v>39014</v>
          </cell>
          <cell r="C665">
            <v>10</v>
          </cell>
        </row>
        <row r="666">
          <cell r="B666">
            <v>39015</v>
          </cell>
          <cell r="C666">
            <v>10</v>
          </cell>
        </row>
        <row r="667">
          <cell r="B667">
            <v>39016</v>
          </cell>
          <cell r="C667">
            <v>10</v>
          </cell>
        </row>
        <row r="668">
          <cell r="B668">
            <v>39017</v>
          </cell>
          <cell r="C668">
            <v>10</v>
          </cell>
        </row>
        <row r="669">
          <cell r="B669">
            <v>39018</v>
          </cell>
          <cell r="C669">
            <v>10</v>
          </cell>
        </row>
        <row r="670">
          <cell r="B670">
            <v>39019</v>
          </cell>
          <cell r="C670">
            <v>10</v>
          </cell>
        </row>
        <row r="671">
          <cell r="B671">
            <v>39020</v>
          </cell>
          <cell r="C671">
            <v>10</v>
          </cell>
        </row>
        <row r="672">
          <cell r="B672">
            <v>39021</v>
          </cell>
          <cell r="C672">
            <v>10</v>
          </cell>
        </row>
        <row r="673">
          <cell r="B673">
            <v>39022</v>
          </cell>
          <cell r="C673">
            <v>11</v>
          </cell>
        </row>
        <row r="674">
          <cell r="B674">
            <v>39023</v>
          </cell>
          <cell r="C674">
            <v>11</v>
          </cell>
        </row>
        <row r="675">
          <cell r="B675">
            <v>39024</v>
          </cell>
          <cell r="C675">
            <v>11</v>
          </cell>
        </row>
        <row r="676">
          <cell r="B676">
            <v>39025</v>
          </cell>
          <cell r="C676">
            <v>11</v>
          </cell>
        </row>
        <row r="677">
          <cell r="B677">
            <v>39026</v>
          </cell>
          <cell r="C677">
            <v>11</v>
          </cell>
        </row>
        <row r="678">
          <cell r="B678">
            <v>39027</v>
          </cell>
          <cell r="C678">
            <v>11</v>
          </cell>
        </row>
        <row r="679">
          <cell r="B679">
            <v>39028</v>
          </cell>
          <cell r="C679">
            <v>11</v>
          </cell>
        </row>
        <row r="680">
          <cell r="B680">
            <v>39029</v>
          </cell>
          <cell r="C680">
            <v>11</v>
          </cell>
        </row>
        <row r="681">
          <cell r="B681">
            <v>39030</v>
          </cell>
          <cell r="C681">
            <v>11</v>
          </cell>
        </row>
        <row r="682">
          <cell r="B682">
            <v>39031</v>
          </cell>
          <cell r="C682">
            <v>11</v>
          </cell>
        </row>
        <row r="683">
          <cell r="B683">
            <v>39032</v>
          </cell>
          <cell r="C683">
            <v>11</v>
          </cell>
        </row>
        <row r="684">
          <cell r="B684">
            <v>39033</v>
          </cell>
          <cell r="C684">
            <v>11</v>
          </cell>
        </row>
        <row r="685">
          <cell r="B685">
            <v>39034</v>
          </cell>
          <cell r="C685">
            <v>11</v>
          </cell>
        </row>
        <row r="686">
          <cell r="B686">
            <v>39035</v>
          </cell>
          <cell r="C686">
            <v>11</v>
          </cell>
        </row>
        <row r="687">
          <cell r="B687">
            <v>39036</v>
          </cell>
          <cell r="C687">
            <v>11</v>
          </cell>
        </row>
        <row r="688">
          <cell r="B688">
            <v>39037</v>
          </cell>
          <cell r="C688">
            <v>11</v>
          </cell>
        </row>
        <row r="689">
          <cell r="B689">
            <v>39038</v>
          </cell>
          <cell r="C689">
            <v>11</v>
          </cell>
        </row>
        <row r="690">
          <cell r="B690">
            <v>39039</v>
          </cell>
          <cell r="C690">
            <v>11</v>
          </cell>
        </row>
        <row r="691">
          <cell r="B691">
            <v>39040</v>
          </cell>
          <cell r="C691">
            <v>11</v>
          </cell>
        </row>
        <row r="692">
          <cell r="B692">
            <v>39041</v>
          </cell>
          <cell r="C692">
            <v>11</v>
          </cell>
        </row>
        <row r="693">
          <cell r="B693">
            <v>39042</v>
          </cell>
          <cell r="C693">
            <v>11</v>
          </cell>
        </row>
        <row r="694">
          <cell r="B694">
            <v>39043</v>
          </cell>
          <cell r="C694">
            <v>11</v>
          </cell>
        </row>
        <row r="695">
          <cell r="B695">
            <v>39044</v>
          </cell>
          <cell r="C695">
            <v>11</v>
          </cell>
        </row>
        <row r="696">
          <cell r="B696">
            <v>39045</v>
          </cell>
          <cell r="C696">
            <v>11</v>
          </cell>
        </row>
        <row r="697">
          <cell r="B697">
            <v>39046</v>
          </cell>
          <cell r="C697">
            <v>11</v>
          </cell>
        </row>
        <row r="698">
          <cell r="B698">
            <v>39047</v>
          </cell>
          <cell r="C698">
            <v>11</v>
          </cell>
        </row>
        <row r="699">
          <cell r="B699">
            <v>39048</v>
          </cell>
          <cell r="C699">
            <v>11</v>
          </cell>
        </row>
        <row r="700">
          <cell r="B700">
            <v>39049</v>
          </cell>
          <cell r="C700">
            <v>11</v>
          </cell>
        </row>
        <row r="701">
          <cell r="B701">
            <v>39050</v>
          </cell>
          <cell r="C701">
            <v>11</v>
          </cell>
        </row>
        <row r="702">
          <cell r="B702">
            <v>39051</v>
          </cell>
          <cell r="C702">
            <v>11</v>
          </cell>
        </row>
        <row r="703">
          <cell r="B703">
            <v>39052</v>
          </cell>
          <cell r="C703">
            <v>12</v>
          </cell>
        </row>
        <row r="704">
          <cell r="B704">
            <v>39053</v>
          </cell>
          <cell r="C704">
            <v>12</v>
          </cell>
        </row>
        <row r="705">
          <cell r="B705">
            <v>39054</v>
          </cell>
          <cell r="C705">
            <v>12</v>
          </cell>
        </row>
        <row r="706">
          <cell r="B706">
            <v>39055</v>
          </cell>
          <cell r="C706">
            <v>12</v>
          </cell>
        </row>
        <row r="707">
          <cell r="B707">
            <v>39056</v>
          </cell>
          <cell r="C707">
            <v>12</v>
          </cell>
        </row>
        <row r="708">
          <cell r="B708">
            <v>39057</v>
          </cell>
          <cell r="C708">
            <v>12</v>
          </cell>
        </row>
        <row r="709">
          <cell r="B709">
            <v>39058</v>
          </cell>
          <cell r="C709">
            <v>12</v>
          </cell>
        </row>
        <row r="710">
          <cell r="B710">
            <v>39059</v>
          </cell>
          <cell r="C710">
            <v>12</v>
          </cell>
        </row>
        <row r="711">
          <cell r="B711">
            <v>39060</v>
          </cell>
          <cell r="C711">
            <v>12</v>
          </cell>
        </row>
        <row r="712">
          <cell r="B712">
            <v>39061</v>
          </cell>
          <cell r="C712">
            <v>12</v>
          </cell>
        </row>
        <row r="713">
          <cell r="B713">
            <v>39062</v>
          </cell>
          <cell r="C713">
            <v>12</v>
          </cell>
        </row>
        <row r="714">
          <cell r="B714">
            <v>39063</v>
          </cell>
          <cell r="C714">
            <v>12</v>
          </cell>
        </row>
        <row r="715">
          <cell r="B715">
            <v>39064</v>
          </cell>
          <cell r="C715">
            <v>12</v>
          </cell>
        </row>
        <row r="716">
          <cell r="B716">
            <v>39065</v>
          </cell>
          <cell r="C716">
            <v>12</v>
          </cell>
        </row>
        <row r="717">
          <cell r="B717">
            <v>39066</v>
          </cell>
          <cell r="C717">
            <v>12</v>
          </cell>
        </row>
        <row r="718">
          <cell r="B718">
            <v>39067</v>
          </cell>
          <cell r="C718">
            <v>12</v>
          </cell>
        </row>
        <row r="719">
          <cell r="B719">
            <v>39068</v>
          </cell>
          <cell r="C719">
            <v>12</v>
          </cell>
        </row>
        <row r="720">
          <cell r="B720">
            <v>39069</v>
          </cell>
          <cell r="C720">
            <v>12</v>
          </cell>
        </row>
        <row r="721">
          <cell r="B721">
            <v>39070</v>
          </cell>
          <cell r="C721">
            <v>12</v>
          </cell>
        </row>
        <row r="722">
          <cell r="B722">
            <v>39071</v>
          </cell>
          <cell r="C722">
            <v>12</v>
          </cell>
        </row>
        <row r="723">
          <cell r="B723">
            <v>39072</v>
          </cell>
          <cell r="C723">
            <v>12</v>
          </cell>
        </row>
        <row r="724">
          <cell r="B724">
            <v>39073</v>
          </cell>
          <cell r="C724">
            <v>12</v>
          </cell>
        </row>
        <row r="725">
          <cell r="B725">
            <v>39074</v>
          </cell>
          <cell r="C725">
            <v>12</v>
          </cell>
        </row>
        <row r="726">
          <cell r="B726">
            <v>39075</v>
          </cell>
          <cell r="C726">
            <v>12</v>
          </cell>
        </row>
        <row r="727">
          <cell r="B727">
            <v>39076</v>
          </cell>
          <cell r="C727">
            <v>12</v>
          </cell>
        </row>
        <row r="728">
          <cell r="B728">
            <v>39077</v>
          </cell>
          <cell r="C728">
            <v>12</v>
          </cell>
        </row>
        <row r="729">
          <cell r="B729">
            <v>39078</v>
          </cell>
          <cell r="C729">
            <v>12</v>
          </cell>
        </row>
        <row r="730">
          <cell r="B730">
            <v>39079</v>
          </cell>
          <cell r="C730">
            <v>12</v>
          </cell>
        </row>
        <row r="731">
          <cell r="B731">
            <v>39080</v>
          </cell>
          <cell r="C731">
            <v>12</v>
          </cell>
        </row>
        <row r="732">
          <cell r="B732">
            <v>39081</v>
          </cell>
          <cell r="C732">
            <v>12</v>
          </cell>
        </row>
        <row r="733">
          <cell r="B733">
            <v>39082</v>
          </cell>
          <cell r="C733">
            <v>12</v>
          </cell>
        </row>
        <row r="734">
          <cell r="B734">
            <v>39083</v>
          </cell>
          <cell r="C734">
            <v>1</v>
          </cell>
        </row>
        <row r="735">
          <cell r="B735">
            <v>39084</v>
          </cell>
          <cell r="C735">
            <v>1</v>
          </cell>
        </row>
        <row r="736">
          <cell r="B736">
            <v>39085</v>
          </cell>
          <cell r="C736">
            <v>1</v>
          </cell>
        </row>
        <row r="737">
          <cell r="B737">
            <v>39086</v>
          </cell>
          <cell r="C737">
            <v>1</v>
          </cell>
        </row>
        <row r="738">
          <cell r="B738">
            <v>39087</v>
          </cell>
          <cell r="C738">
            <v>1</v>
          </cell>
        </row>
        <row r="739">
          <cell r="B739">
            <v>39088</v>
          </cell>
          <cell r="C739">
            <v>1</v>
          </cell>
        </row>
        <row r="740">
          <cell r="B740">
            <v>39089</v>
          </cell>
          <cell r="C740">
            <v>1</v>
          </cell>
        </row>
        <row r="741">
          <cell r="B741">
            <v>39090</v>
          </cell>
          <cell r="C741">
            <v>1</v>
          </cell>
        </row>
        <row r="742">
          <cell r="B742">
            <v>39091</v>
          </cell>
          <cell r="C742">
            <v>1</v>
          </cell>
        </row>
        <row r="743">
          <cell r="B743">
            <v>39092</v>
          </cell>
          <cell r="C743">
            <v>1</v>
          </cell>
        </row>
        <row r="744">
          <cell r="B744">
            <v>39093</v>
          </cell>
          <cell r="C744">
            <v>1</v>
          </cell>
        </row>
        <row r="745">
          <cell r="B745">
            <v>39094</v>
          </cell>
          <cell r="C745">
            <v>1</v>
          </cell>
        </row>
        <row r="746">
          <cell r="B746">
            <v>39095</v>
          </cell>
          <cell r="C746">
            <v>1</v>
          </cell>
        </row>
        <row r="747">
          <cell r="B747">
            <v>39096</v>
          </cell>
          <cell r="C747">
            <v>1</v>
          </cell>
        </row>
        <row r="748">
          <cell r="B748">
            <v>39097</v>
          </cell>
          <cell r="C748">
            <v>1</v>
          </cell>
        </row>
        <row r="749">
          <cell r="B749">
            <v>39098</v>
          </cell>
          <cell r="C749">
            <v>1</v>
          </cell>
        </row>
        <row r="750">
          <cell r="B750">
            <v>39099</v>
          </cell>
          <cell r="C750">
            <v>1</v>
          </cell>
        </row>
        <row r="751">
          <cell r="B751">
            <v>39100</v>
          </cell>
          <cell r="C751">
            <v>1</v>
          </cell>
        </row>
        <row r="752">
          <cell r="B752">
            <v>39101</v>
          </cell>
          <cell r="C752">
            <v>1</v>
          </cell>
        </row>
        <row r="753">
          <cell r="B753">
            <v>39102</v>
          </cell>
          <cell r="C753">
            <v>1</v>
          </cell>
        </row>
        <row r="754">
          <cell r="B754">
            <v>39103</v>
          </cell>
          <cell r="C754">
            <v>1</v>
          </cell>
        </row>
        <row r="755">
          <cell r="B755">
            <v>39104</v>
          </cell>
          <cell r="C755">
            <v>1</v>
          </cell>
        </row>
        <row r="756">
          <cell r="B756">
            <v>39105</v>
          </cell>
          <cell r="C756">
            <v>1</v>
          </cell>
        </row>
        <row r="757">
          <cell r="B757">
            <v>39106</v>
          </cell>
          <cell r="C757">
            <v>1</v>
          </cell>
        </row>
        <row r="758">
          <cell r="B758">
            <v>39107</v>
          </cell>
          <cell r="C758">
            <v>1</v>
          </cell>
        </row>
        <row r="759">
          <cell r="B759">
            <v>39108</v>
          </cell>
          <cell r="C759">
            <v>1</v>
          </cell>
        </row>
        <row r="760">
          <cell r="B760">
            <v>39109</v>
          </cell>
          <cell r="C760">
            <v>1</v>
          </cell>
        </row>
        <row r="761">
          <cell r="B761">
            <v>39110</v>
          </cell>
          <cell r="C761">
            <v>1</v>
          </cell>
        </row>
        <row r="762">
          <cell r="B762">
            <v>39111</v>
          </cell>
          <cell r="C762">
            <v>1</v>
          </cell>
        </row>
        <row r="763">
          <cell r="B763">
            <v>39112</v>
          </cell>
          <cell r="C763">
            <v>1</v>
          </cell>
        </row>
        <row r="764">
          <cell r="B764">
            <v>39113</v>
          </cell>
          <cell r="C764">
            <v>1</v>
          </cell>
        </row>
        <row r="765">
          <cell r="B765">
            <v>39114</v>
          </cell>
          <cell r="C765">
            <v>2</v>
          </cell>
        </row>
        <row r="766">
          <cell r="B766">
            <v>39115</v>
          </cell>
          <cell r="C766">
            <v>2</v>
          </cell>
        </row>
        <row r="767">
          <cell r="B767">
            <v>39116</v>
          </cell>
          <cell r="C767">
            <v>2</v>
          </cell>
        </row>
        <row r="768">
          <cell r="B768">
            <v>39117</v>
          </cell>
          <cell r="C768">
            <v>2</v>
          </cell>
        </row>
        <row r="769">
          <cell r="B769">
            <v>39118</v>
          </cell>
          <cell r="C769">
            <v>2</v>
          </cell>
        </row>
        <row r="770">
          <cell r="B770">
            <v>39119</v>
          </cell>
          <cell r="C770">
            <v>2</v>
          </cell>
        </row>
        <row r="771">
          <cell r="B771">
            <v>39120</v>
          </cell>
          <cell r="C771">
            <v>2</v>
          </cell>
        </row>
        <row r="772">
          <cell r="B772">
            <v>39121</v>
          </cell>
          <cell r="C772">
            <v>2</v>
          </cell>
        </row>
        <row r="773">
          <cell r="B773">
            <v>39122</v>
          </cell>
          <cell r="C773">
            <v>2</v>
          </cell>
        </row>
        <row r="774">
          <cell r="B774">
            <v>39123</v>
          </cell>
          <cell r="C774">
            <v>2</v>
          </cell>
        </row>
        <row r="775">
          <cell r="B775">
            <v>39124</v>
          </cell>
          <cell r="C775">
            <v>2</v>
          </cell>
        </row>
        <row r="776">
          <cell r="B776">
            <v>39125</v>
          </cell>
          <cell r="C776">
            <v>2</v>
          </cell>
        </row>
        <row r="777">
          <cell r="B777">
            <v>39126</v>
          </cell>
          <cell r="C777">
            <v>2</v>
          </cell>
        </row>
        <row r="778">
          <cell r="B778">
            <v>39127</v>
          </cell>
          <cell r="C778">
            <v>2</v>
          </cell>
        </row>
        <row r="779">
          <cell r="B779">
            <v>39128</v>
          </cell>
          <cell r="C779">
            <v>2</v>
          </cell>
        </row>
        <row r="780">
          <cell r="B780">
            <v>39129</v>
          </cell>
          <cell r="C780">
            <v>2</v>
          </cell>
        </row>
        <row r="781">
          <cell r="B781">
            <v>39130</v>
          </cell>
          <cell r="C781">
            <v>2</v>
          </cell>
        </row>
        <row r="782">
          <cell r="B782">
            <v>39131</v>
          </cell>
          <cell r="C782">
            <v>2</v>
          </cell>
        </row>
        <row r="783">
          <cell r="B783">
            <v>39132</v>
          </cell>
          <cell r="C783">
            <v>2</v>
          </cell>
        </row>
        <row r="784">
          <cell r="B784">
            <v>39133</v>
          </cell>
          <cell r="C784">
            <v>2</v>
          </cell>
        </row>
        <row r="785">
          <cell r="B785">
            <v>39134</v>
          </cell>
          <cell r="C785">
            <v>2</v>
          </cell>
        </row>
        <row r="786">
          <cell r="B786">
            <v>39135</v>
          </cell>
          <cell r="C786">
            <v>2</v>
          </cell>
        </row>
        <row r="787">
          <cell r="B787">
            <v>39136</v>
          </cell>
          <cell r="C787">
            <v>2</v>
          </cell>
        </row>
        <row r="788">
          <cell r="B788">
            <v>39137</v>
          </cell>
          <cell r="C788">
            <v>2</v>
          </cell>
        </row>
        <row r="789">
          <cell r="B789">
            <v>39138</v>
          </cell>
          <cell r="C789">
            <v>2</v>
          </cell>
        </row>
        <row r="790">
          <cell r="B790">
            <v>39139</v>
          </cell>
          <cell r="C790">
            <v>2</v>
          </cell>
        </row>
        <row r="791">
          <cell r="B791">
            <v>39140</v>
          </cell>
          <cell r="C791">
            <v>2</v>
          </cell>
        </row>
        <row r="792">
          <cell r="B792">
            <v>39141</v>
          </cell>
          <cell r="C792">
            <v>2</v>
          </cell>
        </row>
        <row r="793">
          <cell r="B793">
            <v>39142</v>
          </cell>
          <cell r="C793">
            <v>3</v>
          </cell>
        </row>
        <row r="794">
          <cell r="B794">
            <v>39143</v>
          </cell>
          <cell r="C794">
            <v>3</v>
          </cell>
        </row>
        <row r="795">
          <cell r="B795">
            <v>39144</v>
          </cell>
          <cell r="C795">
            <v>3</v>
          </cell>
        </row>
        <row r="796">
          <cell r="B796">
            <v>39145</v>
          </cell>
          <cell r="C796">
            <v>3</v>
          </cell>
        </row>
        <row r="797">
          <cell r="B797">
            <v>39146</v>
          </cell>
          <cell r="C797">
            <v>3</v>
          </cell>
        </row>
        <row r="798">
          <cell r="B798">
            <v>39147</v>
          </cell>
          <cell r="C798">
            <v>3</v>
          </cell>
        </row>
        <row r="799">
          <cell r="B799">
            <v>39148</v>
          </cell>
          <cell r="C799">
            <v>3</v>
          </cell>
        </row>
        <row r="800">
          <cell r="B800">
            <v>39149</v>
          </cell>
          <cell r="C800">
            <v>3</v>
          </cell>
        </row>
        <row r="801">
          <cell r="B801">
            <v>39150</v>
          </cell>
          <cell r="C801">
            <v>3</v>
          </cell>
        </row>
        <row r="802">
          <cell r="B802">
            <v>39151</v>
          </cell>
          <cell r="C802">
            <v>3</v>
          </cell>
        </row>
        <row r="803">
          <cell r="B803">
            <v>39152</v>
          </cell>
          <cell r="C803">
            <v>3</v>
          </cell>
        </row>
        <row r="804">
          <cell r="B804">
            <v>39153</v>
          </cell>
          <cell r="C804">
            <v>3</v>
          </cell>
        </row>
        <row r="805">
          <cell r="B805">
            <v>39154</v>
          </cell>
          <cell r="C805">
            <v>3</v>
          </cell>
        </row>
        <row r="806">
          <cell r="B806">
            <v>39155</v>
          </cell>
          <cell r="C806">
            <v>3</v>
          </cell>
        </row>
        <row r="807">
          <cell r="B807">
            <v>39156</v>
          </cell>
          <cell r="C807">
            <v>3</v>
          </cell>
        </row>
        <row r="808">
          <cell r="B808">
            <v>39157</v>
          </cell>
          <cell r="C808">
            <v>3</v>
          </cell>
        </row>
        <row r="809">
          <cell r="B809">
            <v>39158</v>
          </cell>
          <cell r="C809">
            <v>3</v>
          </cell>
        </row>
        <row r="810">
          <cell r="B810">
            <v>39159</v>
          </cell>
          <cell r="C810">
            <v>3</v>
          </cell>
        </row>
        <row r="811">
          <cell r="B811">
            <v>39160</v>
          </cell>
          <cell r="C811">
            <v>3</v>
          </cell>
        </row>
        <row r="812">
          <cell r="B812">
            <v>39161</v>
          </cell>
          <cell r="C812">
            <v>3</v>
          </cell>
        </row>
        <row r="813">
          <cell r="B813">
            <v>39162</v>
          </cell>
          <cell r="C813">
            <v>3</v>
          </cell>
        </row>
        <row r="814">
          <cell r="B814">
            <v>39163</v>
          </cell>
          <cell r="C814">
            <v>3</v>
          </cell>
        </row>
        <row r="815">
          <cell r="B815">
            <v>39164</v>
          </cell>
          <cell r="C815">
            <v>3</v>
          </cell>
        </row>
        <row r="816">
          <cell r="B816">
            <v>39165</v>
          </cell>
          <cell r="C816">
            <v>3</v>
          </cell>
        </row>
        <row r="817">
          <cell r="B817">
            <v>39166</v>
          </cell>
          <cell r="C817">
            <v>3</v>
          </cell>
        </row>
        <row r="818">
          <cell r="B818">
            <v>39167</v>
          </cell>
          <cell r="C818">
            <v>3</v>
          </cell>
        </row>
        <row r="819">
          <cell r="B819">
            <v>39168</v>
          </cell>
          <cell r="C819">
            <v>3</v>
          </cell>
        </row>
        <row r="820">
          <cell r="B820">
            <v>39169</v>
          </cell>
          <cell r="C820">
            <v>3</v>
          </cell>
        </row>
        <row r="821">
          <cell r="B821">
            <v>39170</v>
          </cell>
          <cell r="C821">
            <v>3</v>
          </cell>
        </row>
        <row r="822">
          <cell r="B822">
            <v>39171</v>
          </cell>
          <cell r="C822">
            <v>3</v>
          </cell>
        </row>
        <row r="823">
          <cell r="B823">
            <v>39172</v>
          </cell>
          <cell r="C823">
            <v>3</v>
          </cell>
        </row>
        <row r="824">
          <cell r="B824">
            <v>39173</v>
          </cell>
          <cell r="C824">
            <v>4</v>
          </cell>
        </row>
        <row r="825">
          <cell r="B825">
            <v>39174</v>
          </cell>
          <cell r="C825">
            <v>4</v>
          </cell>
        </row>
        <row r="826">
          <cell r="B826">
            <v>39175</v>
          </cell>
          <cell r="C826">
            <v>4</v>
          </cell>
        </row>
        <row r="827">
          <cell r="B827">
            <v>39176</v>
          </cell>
          <cell r="C827">
            <v>4</v>
          </cell>
        </row>
        <row r="828">
          <cell r="B828">
            <v>39177</v>
          </cell>
          <cell r="C828">
            <v>4</v>
          </cell>
        </row>
        <row r="829">
          <cell r="B829">
            <v>39178</v>
          </cell>
          <cell r="C829">
            <v>4</v>
          </cell>
        </row>
        <row r="830">
          <cell r="B830">
            <v>39179</v>
          </cell>
          <cell r="C830">
            <v>4</v>
          </cell>
        </row>
        <row r="831">
          <cell r="B831">
            <v>39180</v>
          </cell>
          <cell r="C831">
            <v>4</v>
          </cell>
        </row>
        <row r="832">
          <cell r="B832">
            <v>39181</v>
          </cell>
          <cell r="C832">
            <v>4</v>
          </cell>
        </row>
        <row r="833">
          <cell r="B833">
            <v>39182</v>
          </cell>
          <cell r="C833">
            <v>4</v>
          </cell>
        </row>
        <row r="834">
          <cell r="B834">
            <v>39183</v>
          </cell>
          <cell r="C834">
            <v>4</v>
          </cell>
        </row>
        <row r="835">
          <cell r="B835">
            <v>39184</v>
          </cell>
          <cell r="C835">
            <v>4</v>
          </cell>
        </row>
        <row r="836">
          <cell r="B836">
            <v>39185</v>
          </cell>
          <cell r="C836">
            <v>4</v>
          </cell>
        </row>
        <row r="837">
          <cell r="B837">
            <v>39186</v>
          </cell>
          <cell r="C837">
            <v>4</v>
          </cell>
        </row>
        <row r="838">
          <cell r="B838">
            <v>39187</v>
          </cell>
          <cell r="C838">
            <v>4</v>
          </cell>
        </row>
        <row r="839">
          <cell r="B839">
            <v>39188</v>
          </cell>
          <cell r="C839">
            <v>4</v>
          </cell>
        </row>
        <row r="840">
          <cell r="B840">
            <v>39189</v>
          </cell>
          <cell r="C840">
            <v>4</v>
          </cell>
        </row>
        <row r="841">
          <cell r="B841">
            <v>39190</v>
          </cell>
          <cell r="C841">
            <v>4</v>
          </cell>
        </row>
        <row r="842">
          <cell r="B842">
            <v>39191</v>
          </cell>
          <cell r="C842">
            <v>4</v>
          </cell>
        </row>
        <row r="843">
          <cell r="B843">
            <v>39192</v>
          </cell>
          <cell r="C843">
            <v>4</v>
          </cell>
        </row>
        <row r="844">
          <cell r="B844">
            <v>39193</v>
          </cell>
          <cell r="C844">
            <v>4</v>
          </cell>
        </row>
        <row r="845">
          <cell r="B845">
            <v>39194</v>
          </cell>
          <cell r="C845">
            <v>4</v>
          </cell>
        </row>
        <row r="846">
          <cell r="B846">
            <v>39195</v>
          </cell>
          <cell r="C846">
            <v>4</v>
          </cell>
        </row>
        <row r="847">
          <cell r="B847">
            <v>39196</v>
          </cell>
          <cell r="C847">
            <v>4</v>
          </cell>
        </row>
        <row r="848">
          <cell r="B848">
            <v>39197</v>
          </cell>
          <cell r="C848">
            <v>4</v>
          </cell>
        </row>
        <row r="849">
          <cell r="B849">
            <v>39198</v>
          </cell>
          <cell r="C849">
            <v>4</v>
          </cell>
        </row>
        <row r="850">
          <cell r="B850">
            <v>39199</v>
          </cell>
          <cell r="C850">
            <v>4</v>
          </cell>
        </row>
        <row r="851">
          <cell r="B851">
            <v>39200</v>
          </cell>
          <cell r="C851">
            <v>4</v>
          </cell>
        </row>
        <row r="852">
          <cell r="B852">
            <v>39201</v>
          </cell>
          <cell r="C852">
            <v>4</v>
          </cell>
        </row>
        <row r="853">
          <cell r="B853">
            <v>39202</v>
          </cell>
          <cell r="C853">
            <v>4</v>
          </cell>
        </row>
        <row r="854">
          <cell r="B854">
            <v>39203</v>
          </cell>
          <cell r="C854">
            <v>5</v>
          </cell>
        </row>
        <row r="855">
          <cell r="B855">
            <v>39204</v>
          </cell>
          <cell r="C855">
            <v>5</v>
          </cell>
        </row>
        <row r="856">
          <cell r="B856">
            <v>39205</v>
          </cell>
          <cell r="C856">
            <v>5</v>
          </cell>
        </row>
        <row r="857">
          <cell r="B857">
            <v>39206</v>
          </cell>
          <cell r="C857">
            <v>5</v>
          </cell>
        </row>
        <row r="858">
          <cell r="B858">
            <v>39207</v>
          </cell>
          <cell r="C858">
            <v>5</v>
          </cell>
        </row>
        <row r="859">
          <cell r="B859">
            <v>39208</v>
          </cell>
          <cell r="C859">
            <v>5</v>
          </cell>
        </row>
        <row r="860">
          <cell r="B860">
            <v>39209</v>
          </cell>
          <cell r="C860">
            <v>5</v>
          </cell>
        </row>
        <row r="861">
          <cell r="B861">
            <v>39210</v>
          </cell>
          <cell r="C861">
            <v>5</v>
          </cell>
        </row>
        <row r="862">
          <cell r="B862">
            <v>39211</v>
          </cell>
          <cell r="C862">
            <v>5</v>
          </cell>
        </row>
        <row r="863">
          <cell r="B863">
            <v>39212</v>
          </cell>
          <cell r="C863">
            <v>5</v>
          </cell>
        </row>
        <row r="864">
          <cell r="B864">
            <v>39213</v>
          </cell>
          <cell r="C864">
            <v>5</v>
          </cell>
        </row>
        <row r="865">
          <cell r="B865">
            <v>39214</v>
          </cell>
          <cell r="C865">
            <v>5</v>
          </cell>
        </row>
        <row r="866">
          <cell r="B866">
            <v>39215</v>
          </cell>
          <cell r="C866">
            <v>5</v>
          </cell>
        </row>
        <row r="867">
          <cell r="B867">
            <v>39216</v>
          </cell>
          <cell r="C867">
            <v>5</v>
          </cell>
        </row>
        <row r="868">
          <cell r="B868">
            <v>39217</v>
          </cell>
          <cell r="C868">
            <v>5</v>
          </cell>
        </row>
        <row r="869">
          <cell r="B869">
            <v>39218</v>
          </cell>
          <cell r="C869">
            <v>5</v>
          </cell>
        </row>
        <row r="870">
          <cell r="B870">
            <v>39219</v>
          </cell>
          <cell r="C870">
            <v>5</v>
          </cell>
        </row>
        <row r="871">
          <cell r="B871">
            <v>39220</v>
          </cell>
          <cell r="C871">
            <v>5</v>
          </cell>
        </row>
        <row r="872">
          <cell r="B872">
            <v>39221</v>
          </cell>
          <cell r="C872">
            <v>5</v>
          </cell>
        </row>
        <row r="873">
          <cell r="B873">
            <v>39222</v>
          </cell>
          <cell r="C873">
            <v>5</v>
          </cell>
        </row>
        <row r="874">
          <cell r="B874">
            <v>39223</v>
          </cell>
          <cell r="C874">
            <v>5</v>
          </cell>
        </row>
        <row r="875">
          <cell r="B875">
            <v>39224</v>
          </cell>
          <cell r="C875">
            <v>5</v>
          </cell>
        </row>
        <row r="876">
          <cell r="B876">
            <v>39225</v>
          </cell>
          <cell r="C876">
            <v>5</v>
          </cell>
        </row>
        <row r="877">
          <cell r="B877">
            <v>39226</v>
          </cell>
          <cell r="C877">
            <v>5</v>
          </cell>
        </row>
        <row r="878">
          <cell r="B878">
            <v>39227</v>
          </cell>
          <cell r="C878">
            <v>5</v>
          </cell>
        </row>
        <row r="879">
          <cell r="B879">
            <v>39228</v>
          </cell>
          <cell r="C879">
            <v>5</v>
          </cell>
        </row>
        <row r="880">
          <cell r="B880">
            <v>39229</v>
          </cell>
          <cell r="C880">
            <v>5</v>
          </cell>
        </row>
        <row r="881">
          <cell r="B881">
            <v>39230</v>
          </cell>
          <cell r="C881">
            <v>5</v>
          </cell>
        </row>
        <row r="882">
          <cell r="B882">
            <v>39231</v>
          </cell>
          <cell r="C882">
            <v>5</v>
          </cell>
        </row>
        <row r="883">
          <cell r="B883">
            <v>39232</v>
          </cell>
          <cell r="C883">
            <v>5</v>
          </cell>
        </row>
        <row r="884">
          <cell r="B884">
            <v>39233</v>
          </cell>
          <cell r="C884">
            <v>5</v>
          </cell>
        </row>
        <row r="885">
          <cell r="B885">
            <v>39234</v>
          </cell>
          <cell r="C885">
            <v>6</v>
          </cell>
        </row>
        <row r="886">
          <cell r="B886">
            <v>39235</v>
          </cell>
          <cell r="C886">
            <v>6</v>
          </cell>
        </row>
        <row r="887">
          <cell r="B887">
            <v>39236</v>
          </cell>
          <cell r="C887">
            <v>6</v>
          </cell>
        </row>
        <row r="888">
          <cell r="B888">
            <v>39237</v>
          </cell>
          <cell r="C888">
            <v>6</v>
          </cell>
        </row>
        <row r="889">
          <cell r="B889">
            <v>39238</v>
          </cell>
          <cell r="C889">
            <v>6</v>
          </cell>
        </row>
        <row r="890">
          <cell r="B890">
            <v>39239</v>
          </cell>
          <cell r="C890">
            <v>6</v>
          </cell>
        </row>
        <row r="891">
          <cell r="B891">
            <v>39240</v>
          </cell>
          <cell r="C891">
            <v>6</v>
          </cell>
        </row>
        <row r="892">
          <cell r="B892">
            <v>39241</v>
          </cell>
          <cell r="C892">
            <v>6</v>
          </cell>
        </row>
        <row r="893">
          <cell r="B893">
            <v>39242</v>
          </cell>
          <cell r="C893">
            <v>6</v>
          </cell>
        </row>
        <row r="894">
          <cell r="B894">
            <v>39243</v>
          </cell>
          <cell r="C894">
            <v>6</v>
          </cell>
        </row>
        <row r="895">
          <cell r="B895">
            <v>39244</v>
          </cell>
          <cell r="C895">
            <v>6</v>
          </cell>
        </row>
        <row r="896">
          <cell r="B896">
            <v>39245</v>
          </cell>
          <cell r="C896">
            <v>6</v>
          </cell>
        </row>
        <row r="897">
          <cell r="B897">
            <v>39246</v>
          </cell>
          <cell r="C897">
            <v>6</v>
          </cell>
        </row>
        <row r="898">
          <cell r="B898">
            <v>39247</v>
          </cell>
          <cell r="C898">
            <v>6</v>
          </cell>
        </row>
        <row r="899">
          <cell r="B899">
            <v>39248</v>
          </cell>
          <cell r="C899">
            <v>6</v>
          </cell>
        </row>
        <row r="900">
          <cell r="B900">
            <v>39249</v>
          </cell>
          <cell r="C900">
            <v>6</v>
          </cell>
        </row>
        <row r="901">
          <cell r="B901">
            <v>39250</v>
          </cell>
          <cell r="C901">
            <v>6</v>
          </cell>
        </row>
        <row r="902">
          <cell r="B902">
            <v>39251</v>
          </cell>
          <cell r="C902">
            <v>6</v>
          </cell>
        </row>
        <row r="903">
          <cell r="B903">
            <v>39252</v>
          </cell>
          <cell r="C903">
            <v>6</v>
          </cell>
        </row>
        <row r="904">
          <cell r="B904">
            <v>39253</v>
          </cell>
          <cell r="C904">
            <v>6</v>
          </cell>
        </row>
        <row r="905">
          <cell r="B905">
            <v>39254</v>
          </cell>
          <cell r="C905">
            <v>6</v>
          </cell>
        </row>
        <row r="906">
          <cell r="B906">
            <v>39255</v>
          </cell>
          <cell r="C906">
            <v>6</v>
          </cell>
        </row>
        <row r="907">
          <cell r="B907">
            <v>39256</v>
          </cell>
          <cell r="C907">
            <v>6</v>
          </cell>
        </row>
        <row r="908">
          <cell r="B908">
            <v>39257</v>
          </cell>
          <cell r="C908">
            <v>6</v>
          </cell>
        </row>
        <row r="909">
          <cell r="B909">
            <v>39258</v>
          </cell>
          <cell r="C909">
            <v>6</v>
          </cell>
        </row>
        <row r="910">
          <cell r="B910">
            <v>39259</v>
          </cell>
          <cell r="C910">
            <v>6</v>
          </cell>
        </row>
        <row r="911">
          <cell r="B911">
            <v>39260</v>
          </cell>
          <cell r="C911">
            <v>6</v>
          </cell>
        </row>
        <row r="912">
          <cell r="B912">
            <v>39261</v>
          </cell>
          <cell r="C912">
            <v>6</v>
          </cell>
        </row>
        <row r="913">
          <cell r="B913">
            <v>39262</v>
          </cell>
          <cell r="C913">
            <v>6</v>
          </cell>
        </row>
        <row r="914">
          <cell r="B914">
            <v>39263</v>
          </cell>
          <cell r="C914">
            <v>6</v>
          </cell>
        </row>
        <row r="915">
          <cell r="B915">
            <v>39264</v>
          </cell>
          <cell r="C915">
            <v>7</v>
          </cell>
        </row>
        <row r="916">
          <cell r="B916">
            <v>39265</v>
          </cell>
          <cell r="C916">
            <v>7</v>
          </cell>
        </row>
        <row r="917">
          <cell r="B917">
            <v>39266</v>
          </cell>
          <cell r="C917">
            <v>7</v>
          </cell>
        </row>
        <row r="918">
          <cell r="B918">
            <v>39267</v>
          </cell>
          <cell r="C918">
            <v>7</v>
          </cell>
        </row>
        <row r="919">
          <cell r="B919">
            <v>39268</v>
          </cell>
          <cell r="C919">
            <v>7</v>
          </cell>
        </row>
        <row r="920">
          <cell r="B920">
            <v>39269</v>
          </cell>
          <cell r="C920">
            <v>7</v>
          </cell>
        </row>
        <row r="921">
          <cell r="B921">
            <v>39270</v>
          </cell>
          <cell r="C921">
            <v>7</v>
          </cell>
        </row>
        <row r="922">
          <cell r="B922">
            <v>39271</v>
          </cell>
          <cell r="C922">
            <v>7</v>
          </cell>
        </row>
        <row r="923">
          <cell r="B923">
            <v>39272</v>
          </cell>
          <cell r="C923">
            <v>7</v>
          </cell>
        </row>
        <row r="924">
          <cell r="B924">
            <v>39273</v>
          </cell>
          <cell r="C924">
            <v>7</v>
          </cell>
        </row>
        <row r="925">
          <cell r="B925">
            <v>39274</v>
          </cell>
          <cell r="C925">
            <v>7</v>
          </cell>
        </row>
        <row r="926">
          <cell r="B926">
            <v>39275</v>
          </cell>
          <cell r="C926">
            <v>7</v>
          </cell>
        </row>
        <row r="927">
          <cell r="B927">
            <v>39276</v>
          </cell>
          <cell r="C927">
            <v>7</v>
          </cell>
        </row>
        <row r="928">
          <cell r="B928">
            <v>39277</v>
          </cell>
          <cell r="C928">
            <v>7</v>
          </cell>
        </row>
        <row r="929">
          <cell r="B929">
            <v>39278</v>
          </cell>
          <cell r="C929">
            <v>7</v>
          </cell>
        </row>
        <row r="930">
          <cell r="B930">
            <v>39279</v>
          </cell>
          <cell r="C930">
            <v>7</v>
          </cell>
        </row>
        <row r="931">
          <cell r="B931">
            <v>39280</v>
          </cell>
          <cell r="C931">
            <v>7</v>
          </cell>
        </row>
        <row r="932">
          <cell r="B932">
            <v>39281</v>
          </cell>
          <cell r="C932">
            <v>7</v>
          </cell>
        </row>
        <row r="933">
          <cell r="B933">
            <v>39282</v>
          </cell>
          <cell r="C933">
            <v>7</v>
          </cell>
        </row>
        <row r="934">
          <cell r="B934">
            <v>39283</v>
          </cell>
          <cell r="C934">
            <v>7</v>
          </cell>
        </row>
        <row r="935">
          <cell r="B935">
            <v>39284</v>
          </cell>
          <cell r="C935">
            <v>7</v>
          </cell>
        </row>
        <row r="936">
          <cell r="B936">
            <v>39285</v>
          </cell>
          <cell r="C936">
            <v>7</v>
          </cell>
        </row>
        <row r="937">
          <cell r="B937">
            <v>39286</v>
          </cell>
          <cell r="C937">
            <v>7</v>
          </cell>
        </row>
        <row r="938">
          <cell r="B938">
            <v>39287</v>
          </cell>
          <cell r="C938">
            <v>7</v>
          </cell>
        </row>
        <row r="939">
          <cell r="B939">
            <v>39288</v>
          </cell>
          <cell r="C939">
            <v>7</v>
          </cell>
        </row>
        <row r="940">
          <cell r="B940">
            <v>39289</v>
          </cell>
          <cell r="C940">
            <v>7</v>
          </cell>
        </row>
        <row r="941">
          <cell r="B941">
            <v>39290</v>
          </cell>
          <cell r="C941">
            <v>7</v>
          </cell>
        </row>
        <row r="942">
          <cell r="B942">
            <v>39291</v>
          </cell>
          <cell r="C942">
            <v>7</v>
          </cell>
        </row>
        <row r="943">
          <cell r="B943">
            <v>39292</v>
          </cell>
          <cell r="C943">
            <v>7</v>
          </cell>
        </row>
        <row r="944">
          <cell r="B944">
            <v>39293</v>
          </cell>
          <cell r="C944">
            <v>7</v>
          </cell>
        </row>
        <row r="945">
          <cell r="B945">
            <v>39294</v>
          </cell>
          <cell r="C945">
            <v>7</v>
          </cell>
        </row>
        <row r="946">
          <cell r="B946">
            <v>39295</v>
          </cell>
          <cell r="C946">
            <v>8</v>
          </cell>
        </row>
        <row r="947">
          <cell r="B947">
            <v>39296</v>
          </cell>
          <cell r="C947">
            <v>8</v>
          </cell>
        </row>
        <row r="948">
          <cell r="B948">
            <v>39297</v>
          </cell>
          <cell r="C948">
            <v>8</v>
          </cell>
        </row>
        <row r="949">
          <cell r="B949">
            <v>39298</v>
          </cell>
          <cell r="C949">
            <v>8</v>
          </cell>
        </row>
        <row r="950">
          <cell r="B950">
            <v>39299</v>
          </cell>
          <cell r="C950">
            <v>8</v>
          </cell>
        </row>
        <row r="951">
          <cell r="B951">
            <v>39300</v>
          </cell>
          <cell r="C951">
            <v>8</v>
          </cell>
        </row>
        <row r="952">
          <cell r="B952">
            <v>39301</v>
          </cell>
          <cell r="C952">
            <v>8</v>
          </cell>
        </row>
        <row r="953">
          <cell r="B953">
            <v>39302</v>
          </cell>
          <cell r="C953">
            <v>8</v>
          </cell>
        </row>
        <row r="954">
          <cell r="B954">
            <v>39303</v>
          </cell>
          <cell r="C954">
            <v>8</v>
          </cell>
        </row>
        <row r="955">
          <cell r="B955">
            <v>39304</v>
          </cell>
          <cell r="C955">
            <v>8</v>
          </cell>
        </row>
        <row r="956">
          <cell r="B956">
            <v>39305</v>
          </cell>
          <cell r="C956">
            <v>8</v>
          </cell>
        </row>
        <row r="957">
          <cell r="B957">
            <v>39306</v>
          </cell>
          <cell r="C957">
            <v>8</v>
          </cell>
        </row>
        <row r="958">
          <cell r="B958">
            <v>39307</v>
          </cell>
          <cell r="C958">
            <v>8</v>
          </cell>
        </row>
        <row r="959">
          <cell r="B959">
            <v>39308</v>
          </cell>
          <cell r="C959">
            <v>8</v>
          </cell>
        </row>
        <row r="960">
          <cell r="B960">
            <v>39309</v>
          </cell>
          <cell r="C960">
            <v>8</v>
          </cell>
        </row>
        <row r="961">
          <cell r="B961">
            <v>39310</v>
          </cell>
          <cell r="C961">
            <v>8</v>
          </cell>
        </row>
        <row r="962">
          <cell r="B962">
            <v>39311</v>
          </cell>
          <cell r="C962">
            <v>8</v>
          </cell>
        </row>
        <row r="963">
          <cell r="B963">
            <v>39312</v>
          </cell>
          <cell r="C963">
            <v>8</v>
          </cell>
        </row>
        <row r="964">
          <cell r="B964">
            <v>39313</v>
          </cell>
          <cell r="C964">
            <v>8</v>
          </cell>
        </row>
        <row r="965">
          <cell r="B965">
            <v>39314</v>
          </cell>
          <cell r="C965">
            <v>8</v>
          </cell>
        </row>
        <row r="966">
          <cell r="B966">
            <v>39315</v>
          </cell>
          <cell r="C966">
            <v>8</v>
          </cell>
        </row>
        <row r="967">
          <cell r="B967">
            <v>39316</v>
          </cell>
          <cell r="C967">
            <v>8</v>
          </cell>
        </row>
        <row r="968">
          <cell r="B968">
            <v>39317</v>
          </cell>
          <cell r="C968">
            <v>8</v>
          </cell>
        </row>
        <row r="969">
          <cell r="B969">
            <v>39318</v>
          </cell>
          <cell r="C969">
            <v>8</v>
          </cell>
        </row>
        <row r="970">
          <cell r="B970">
            <v>39319</v>
          </cell>
          <cell r="C970">
            <v>8</v>
          </cell>
        </row>
        <row r="971">
          <cell r="B971">
            <v>39320</v>
          </cell>
          <cell r="C971">
            <v>8</v>
          </cell>
        </row>
        <row r="972">
          <cell r="B972">
            <v>39321</v>
          </cell>
          <cell r="C972">
            <v>8</v>
          </cell>
        </row>
        <row r="973">
          <cell r="B973">
            <v>39322</v>
          </cell>
          <cell r="C973">
            <v>8</v>
          </cell>
        </row>
        <row r="974">
          <cell r="B974">
            <v>39323</v>
          </cell>
          <cell r="C974">
            <v>8</v>
          </cell>
        </row>
        <row r="975">
          <cell r="B975">
            <v>39324</v>
          </cell>
          <cell r="C975">
            <v>8</v>
          </cell>
        </row>
        <row r="976">
          <cell r="B976">
            <v>39325</v>
          </cell>
          <cell r="C976">
            <v>8</v>
          </cell>
        </row>
        <row r="977">
          <cell r="B977">
            <v>39326</v>
          </cell>
          <cell r="C977">
            <v>9</v>
          </cell>
        </row>
        <row r="978">
          <cell r="B978">
            <v>39327</v>
          </cell>
          <cell r="C978">
            <v>9</v>
          </cell>
        </row>
        <row r="979">
          <cell r="B979">
            <v>39328</v>
          </cell>
          <cell r="C979">
            <v>9</v>
          </cell>
        </row>
        <row r="980">
          <cell r="B980">
            <v>39329</v>
          </cell>
          <cell r="C980">
            <v>9</v>
          </cell>
        </row>
        <row r="981">
          <cell r="B981">
            <v>39330</v>
          </cell>
          <cell r="C981">
            <v>9</v>
          </cell>
        </row>
        <row r="982">
          <cell r="B982">
            <v>39331</v>
          </cell>
          <cell r="C982">
            <v>9</v>
          </cell>
        </row>
        <row r="983">
          <cell r="B983">
            <v>39332</v>
          </cell>
          <cell r="C983">
            <v>9</v>
          </cell>
        </row>
        <row r="984">
          <cell r="B984">
            <v>39333</v>
          </cell>
          <cell r="C984">
            <v>9</v>
          </cell>
        </row>
        <row r="985">
          <cell r="B985">
            <v>39334</v>
          </cell>
          <cell r="C985">
            <v>9</v>
          </cell>
        </row>
        <row r="986">
          <cell r="B986">
            <v>39335</v>
          </cell>
          <cell r="C986">
            <v>9</v>
          </cell>
        </row>
        <row r="987">
          <cell r="B987">
            <v>39336</v>
          </cell>
          <cell r="C987">
            <v>9</v>
          </cell>
        </row>
        <row r="988">
          <cell r="B988">
            <v>39337</v>
          </cell>
          <cell r="C988">
            <v>9</v>
          </cell>
        </row>
        <row r="989">
          <cell r="B989">
            <v>39338</v>
          </cell>
          <cell r="C989">
            <v>9</v>
          </cell>
        </row>
        <row r="990">
          <cell r="B990">
            <v>39339</v>
          </cell>
          <cell r="C990">
            <v>9</v>
          </cell>
        </row>
        <row r="991">
          <cell r="B991">
            <v>39340</v>
          </cell>
          <cell r="C991">
            <v>9</v>
          </cell>
        </row>
        <row r="992">
          <cell r="B992">
            <v>39341</v>
          </cell>
          <cell r="C992">
            <v>9</v>
          </cell>
        </row>
        <row r="993">
          <cell r="B993">
            <v>39342</v>
          </cell>
          <cell r="C993">
            <v>9</v>
          </cell>
        </row>
        <row r="994">
          <cell r="B994">
            <v>39343</v>
          </cell>
          <cell r="C994">
            <v>9</v>
          </cell>
        </row>
        <row r="995">
          <cell r="B995">
            <v>39344</v>
          </cell>
          <cell r="C995">
            <v>9</v>
          </cell>
        </row>
        <row r="996">
          <cell r="B996">
            <v>39345</v>
          </cell>
          <cell r="C996">
            <v>9</v>
          </cell>
        </row>
        <row r="997">
          <cell r="B997">
            <v>39346</v>
          </cell>
          <cell r="C997">
            <v>9</v>
          </cell>
        </row>
        <row r="998">
          <cell r="B998">
            <v>39347</v>
          </cell>
          <cell r="C998">
            <v>9</v>
          </cell>
        </row>
        <row r="999">
          <cell r="B999">
            <v>39348</v>
          </cell>
          <cell r="C999">
            <v>9</v>
          </cell>
        </row>
        <row r="1000">
          <cell r="B1000">
            <v>39349</v>
          </cell>
          <cell r="C1000">
            <v>9</v>
          </cell>
        </row>
        <row r="1001">
          <cell r="B1001">
            <v>39350</v>
          </cell>
          <cell r="C1001">
            <v>9</v>
          </cell>
        </row>
        <row r="1002">
          <cell r="B1002">
            <v>39351</v>
          </cell>
          <cell r="C1002">
            <v>9</v>
          </cell>
        </row>
        <row r="1003">
          <cell r="B1003">
            <v>39352</v>
          </cell>
          <cell r="C1003">
            <v>9</v>
          </cell>
        </row>
        <row r="1004">
          <cell r="B1004">
            <v>39353</v>
          </cell>
          <cell r="C1004">
            <v>9</v>
          </cell>
        </row>
        <row r="1005">
          <cell r="B1005">
            <v>39354</v>
          </cell>
          <cell r="C1005">
            <v>9</v>
          </cell>
        </row>
        <row r="1006">
          <cell r="B1006">
            <v>39355</v>
          </cell>
          <cell r="C1006">
            <v>9</v>
          </cell>
        </row>
        <row r="1007">
          <cell r="B1007">
            <v>39356</v>
          </cell>
          <cell r="C1007">
            <v>10</v>
          </cell>
        </row>
        <row r="1008">
          <cell r="B1008">
            <v>39357</v>
          </cell>
          <cell r="C1008">
            <v>10</v>
          </cell>
        </row>
        <row r="1009">
          <cell r="B1009">
            <v>39358</v>
          </cell>
          <cell r="C1009">
            <v>10</v>
          </cell>
        </row>
        <row r="1010">
          <cell r="B1010">
            <v>39359</v>
          </cell>
          <cell r="C1010">
            <v>10</v>
          </cell>
        </row>
        <row r="1011">
          <cell r="B1011">
            <v>39360</v>
          </cell>
          <cell r="C1011">
            <v>10</v>
          </cell>
        </row>
        <row r="1012">
          <cell r="B1012">
            <v>39361</v>
          </cell>
          <cell r="C1012">
            <v>10</v>
          </cell>
        </row>
        <row r="1013">
          <cell r="B1013">
            <v>39362</v>
          </cell>
          <cell r="C1013">
            <v>10</v>
          </cell>
        </row>
        <row r="1014">
          <cell r="B1014">
            <v>39363</v>
          </cell>
          <cell r="C1014">
            <v>10</v>
          </cell>
        </row>
        <row r="1015">
          <cell r="B1015">
            <v>39364</v>
          </cell>
          <cell r="C1015">
            <v>10</v>
          </cell>
        </row>
        <row r="1016">
          <cell r="B1016">
            <v>39365</v>
          </cell>
          <cell r="C1016">
            <v>10</v>
          </cell>
        </row>
        <row r="1017">
          <cell r="B1017">
            <v>39366</v>
          </cell>
          <cell r="C1017">
            <v>10</v>
          </cell>
        </row>
        <row r="1018">
          <cell r="B1018">
            <v>39367</v>
          </cell>
          <cell r="C1018">
            <v>10</v>
          </cell>
        </row>
        <row r="1019">
          <cell r="B1019">
            <v>39368</v>
          </cell>
          <cell r="C1019">
            <v>10</v>
          </cell>
        </row>
        <row r="1020">
          <cell r="B1020">
            <v>39369</v>
          </cell>
          <cell r="C1020">
            <v>10</v>
          </cell>
        </row>
        <row r="1021">
          <cell r="B1021">
            <v>39370</v>
          </cell>
          <cell r="C1021">
            <v>10</v>
          </cell>
        </row>
        <row r="1022">
          <cell r="B1022">
            <v>39371</v>
          </cell>
          <cell r="C1022">
            <v>10</v>
          </cell>
        </row>
        <row r="1023">
          <cell r="B1023">
            <v>39372</v>
          </cell>
          <cell r="C1023">
            <v>10</v>
          </cell>
        </row>
        <row r="1024">
          <cell r="B1024">
            <v>39373</v>
          </cell>
          <cell r="C1024">
            <v>10</v>
          </cell>
        </row>
        <row r="1025">
          <cell r="B1025">
            <v>39374</v>
          </cell>
          <cell r="C1025">
            <v>10</v>
          </cell>
        </row>
        <row r="1026">
          <cell r="B1026">
            <v>39375</v>
          </cell>
          <cell r="C1026">
            <v>10</v>
          </cell>
        </row>
        <row r="1027">
          <cell r="B1027">
            <v>39376</v>
          </cell>
          <cell r="C1027">
            <v>10</v>
          </cell>
        </row>
        <row r="1028">
          <cell r="B1028">
            <v>39377</v>
          </cell>
          <cell r="C1028">
            <v>10</v>
          </cell>
        </row>
        <row r="1029">
          <cell r="B1029">
            <v>39378</v>
          </cell>
          <cell r="C1029">
            <v>10</v>
          </cell>
        </row>
        <row r="1030">
          <cell r="B1030">
            <v>39379</v>
          </cell>
          <cell r="C1030">
            <v>10</v>
          </cell>
        </row>
        <row r="1031">
          <cell r="B1031">
            <v>39380</v>
          </cell>
          <cell r="C1031">
            <v>10</v>
          </cell>
        </row>
        <row r="1032">
          <cell r="B1032">
            <v>39381</v>
          </cell>
          <cell r="C1032">
            <v>10</v>
          </cell>
        </row>
        <row r="1033">
          <cell r="B1033">
            <v>39382</v>
          </cell>
          <cell r="C1033">
            <v>10</v>
          </cell>
        </row>
        <row r="1034">
          <cell r="B1034">
            <v>39383</v>
          </cell>
          <cell r="C1034">
            <v>10</v>
          </cell>
        </row>
        <row r="1035">
          <cell r="B1035">
            <v>39384</v>
          </cell>
          <cell r="C1035">
            <v>10</v>
          </cell>
        </row>
        <row r="1036">
          <cell r="B1036">
            <v>39385</v>
          </cell>
          <cell r="C1036">
            <v>10</v>
          </cell>
        </row>
        <row r="1037">
          <cell r="B1037">
            <v>39386</v>
          </cell>
          <cell r="C1037">
            <v>10</v>
          </cell>
        </row>
        <row r="1038">
          <cell r="B1038">
            <v>39387</v>
          </cell>
          <cell r="C1038">
            <v>11</v>
          </cell>
        </row>
        <row r="1039">
          <cell r="B1039">
            <v>39388</v>
          </cell>
          <cell r="C1039">
            <v>11</v>
          </cell>
        </row>
        <row r="1040">
          <cell r="B1040">
            <v>39389</v>
          </cell>
          <cell r="C1040">
            <v>11</v>
          </cell>
        </row>
        <row r="1041">
          <cell r="B1041">
            <v>39390</v>
          </cell>
          <cell r="C1041">
            <v>11</v>
          </cell>
        </row>
        <row r="1042">
          <cell r="B1042">
            <v>39391</v>
          </cell>
          <cell r="C1042">
            <v>11</v>
          </cell>
        </row>
        <row r="1043">
          <cell r="B1043">
            <v>39392</v>
          </cell>
          <cell r="C1043">
            <v>11</v>
          </cell>
        </row>
        <row r="1044">
          <cell r="B1044">
            <v>39393</v>
          </cell>
          <cell r="C1044">
            <v>11</v>
          </cell>
        </row>
        <row r="1045">
          <cell r="B1045">
            <v>39394</v>
          </cell>
          <cell r="C1045">
            <v>11</v>
          </cell>
        </row>
        <row r="1046">
          <cell r="B1046">
            <v>39395</v>
          </cell>
          <cell r="C1046">
            <v>11</v>
          </cell>
        </row>
        <row r="1047">
          <cell r="B1047">
            <v>39396</v>
          </cell>
          <cell r="C1047">
            <v>11</v>
          </cell>
        </row>
        <row r="1048">
          <cell r="B1048">
            <v>39397</v>
          </cell>
          <cell r="C1048">
            <v>11</v>
          </cell>
        </row>
        <row r="1049">
          <cell r="B1049">
            <v>39398</v>
          </cell>
          <cell r="C1049">
            <v>11</v>
          </cell>
        </row>
        <row r="1050">
          <cell r="B1050">
            <v>39399</v>
          </cell>
          <cell r="C1050">
            <v>11</v>
          </cell>
        </row>
        <row r="1051">
          <cell r="B1051">
            <v>39400</v>
          </cell>
          <cell r="C1051">
            <v>11</v>
          </cell>
        </row>
        <row r="1052">
          <cell r="B1052">
            <v>39401</v>
          </cell>
          <cell r="C1052">
            <v>11</v>
          </cell>
        </row>
        <row r="1053">
          <cell r="B1053">
            <v>39402</v>
          </cell>
          <cell r="C1053">
            <v>11</v>
          </cell>
        </row>
        <row r="1054">
          <cell r="B1054">
            <v>39403</v>
          </cell>
          <cell r="C1054">
            <v>11</v>
          </cell>
        </row>
        <row r="1055">
          <cell r="B1055">
            <v>39404</v>
          </cell>
          <cell r="C1055">
            <v>11</v>
          </cell>
        </row>
        <row r="1056">
          <cell r="B1056">
            <v>39405</v>
          </cell>
          <cell r="C1056">
            <v>11</v>
          </cell>
        </row>
        <row r="1057">
          <cell r="B1057">
            <v>39406</v>
          </cell>
          <cell r="C1057">
            <v>11</v>
          </cell>
        </row>
        <row r="1058">
          <cell r="B1058">
            <v>39407</v>
          </cell>
          <cell r="C1058">
            <v>11</v>
          </cell>
        </row>
        <row r="1059">
          <cell r="B1059">
            <v>39408</v>
          </cell>
          <cell r="C1059">
            <v>11</v>
          </cell>
        </row>
        <row r="1060">
          <cell r="B1060">
            <v>39409</v>
          </cell>
          <cell r="C1060">
            <v>11</v>
          </cell>
        </row>
        <row r="1061">
          <cell r="B1061">
            <v>39410</v>
          </cell>
          <cell r="C1061">
            <v>11</v>
          </cell>
        </row>
        <row r="1062">
          <cell r="B1062">
            <v>39411</v>
          </cell>
          <cell r="C1062">
            <v>11</v>
          </cell>
        </row>
        <row r="1063">
          <cell r="B1063">
            <v>39412</v>
          </cell>
          <cell r="C1063">
            <v>11</v>
          </cell>
        </row>
        <row r="1064">
          <cell r="B1064">
            <v>39413</v>
          </cell>
          <cell r="C1064">
            <v>11</v>
          </cell>
        </row>
        <row r="1065">
          <cell r="B1065">
            <v>39414</v>
          </cell>
          <cell r="C1065">
            <v>11</v>
          </cell>
        </row>
        <row r="1066">
          <cell r="B1066">
            <v>39415</v>
          </cell>
          <cell r="C1066">
            <v>11</v>
          </cell>
        </row>
        <row r="1067">
          <cell r="B1067">
            <v>39416</v>
          </cell>
          <cell r="C1067">
            <v>11</v>
          </cell>
        </row>
        <row r="1068">
          <cell r="B1068">
            <v>39417</v>
          </cell>
          <cell r="C1068">
            <v>12</v>
          </cell>
        </row>
        <row r="1069">
          <cell r="B1069">
            <v>39418</v>
          </cell>
          <cell r="C1069">
            <v>12</v>
          </cell>
        </row>
        <row r="1070">
          <cell r="B1070">
            <v>39419</v>
          </cell>
          <cell r="C1070">
            <v>12</v>
          </cell>
        </row>
        <row r="1071">
          <cell r="B1071">
            <v>39420</v>
          </cell>
          <cell r="C1071">
            <v>12</v>
          </cell>
        </row>
        <row r="1072">
          <cell r="B1072">
            <v>39421</v>
          </cell>
          <cell r="C1072">
            <v>12</v>
          </cell>
        </row>
        <row r="1073">
          <cell r="B1073">
            <v>39422</v>
          </cell>
          <cell r="C1073">
            <v>12</v>
          </cell>
        </row>
        <row r="1074">
          <cell r="B1074">
            <v>39423</v>
          </cell>
          <cell r="C1074">
            <v>12</v>
          </cell>
        </row>
        <row r="1075">
          <cell r="B1075">
            <v>39424</v>
          </cell>
          <cell r="C1075">
            <v>12</v>
          </cell>
        </row>
        <row r="1076">
          <cell r="B1076">
            <v>39425</v>
          </cell>
          <cell r="C1076">
            <v>12</v>
          </cell>
        </row>
        <row r="1077">
          <cell r="B1077">
            <v>39426</v>
          </cell>
          <cell r="C1077">
            <v>12</v>
          </cell>
        </row>
        <row r="1078">
          <cell r="B1078">
            <v>39427</v>
          </cell>
          <cell r="C1078">
            <v>12</v>
          </cell>
        </row>
        <row r="1079">
          <cell r="B1079">
            <v>39428</v>
          </cell>
          <cell r="C1079">
            <v>12</v>
          </cell>
        </row>
        <row r="1080">
          <cell r="B1080">
            <v>39429</v>
          </cell>
          <cell r="C1080">
            <v>12</v>
          </cell>
        </row>
        <row r="1081">
          <cell r="B1081">
            <v>39430</v>
          </cell>
          <cell r="C1081">
            <v>12</v>
          </cell>
        </row>
        <row r="1082">
          <cell r="B1082">
            <v>39431</v>
          </cell>
          <cell r="C1082">
            <v>12</v>
          </cell>
        </row>
        <row r="1083">
          <cell r="B1083">
            <v>39432</v>
          </cell>
          <cell r="C1083">
            <v>12</v>
          </cell>
        </row>
        <row r="1084">
          <cell r="B1084">
            <v>39433</v>
          </cell>
          <cell r="C1084">
            <v>12</v>
          </cell>
        </row>
        <row r="1085">
          <cell r="B1085">
            <v>39434</v>
          </cell>
          <cell r="C1085">
            <v>12</v>
          </cell>
        </row>
        <row r="1086">
          <cell r="B1086">
            <v>39435</v>
          </cell>
          <cell r="C1086">
            <v>12</v>
          </cell>
        </row>
        <row r="1087">
          <cell r="B1087">
            <v>39436</v>
          </cell>
          <cell r="C1087">
            <v>12</v>
          </cell>
        </row>
        <row r="1088">
          <cell r="B1088">
            <v>39437</v>
          </cell>
          <cell r="C1088">
            <v>12</v>
          </cell>
        </row>
        <row r="1089">
          <cell r="B1089">
            <v>39438</v>
          </cell>
          <cell r="C1089">
            <v>12</v>
          </cell>
        </row>
        <row r="1090">
          <cell r="B1090">
            <v>39439</v>
          </cell>
          <cell r="C1090">
            <v>12</v>
          </cell>
        </row>
        <row r="1091">
          <cell r="B1091">
            <v>39440</v>
          </cell>
          <cell r="C1091">
            <v>12</v>
          </cell>
        </row>
        <row r="1092">
          <cell r="B1092">
            <v>39441</v>
          </cell>
          <cell r="C1092">
            <v>12</v>
          </cell>
        </row>
        <row r="1093">
          <cell r="B1093">
            <v>39442</v>
          </cell>
          <cell r="C1093">
            <v>12</v>
          </cell>
        </row>
        <row r="1094">
          <cell r="B1094">
            <v>39443</v>
          </cell>
          <cell r="C1094">
            <v>12</v>
          </cell>
        </row>
        <row r="1095">
          <cell r="B1095">
            <v>39444</v>
          </cell>
          <cell r="C1095">
            <v>12</v>
          </cell>
        </row>
        <row r="1096">
          <cell r="B1096">
            <v>39445</v>
          </cell>
          <cell r="C1096">
            <v>12</v>
          </cell>
        </row>
        <row r="1097">
          <cell r="B1097">
            <v>39446</v>
          </cell>
          <cell r="C1097">
            <v>12</v>
          </cell>
        </row>
        <row r="1098">
          <cell r="B1098">
            <v>39447</v>
          </cell>
          <cell r="C1098">
            <v>12</v>
          </cell>
        </row>
        <row r="1099">
          <cell r="B1099">
            <v>39448</v>
          </cell>
          <cell r="C1099">
            <v>1</v>
          </cell>
        </row>
        <row r="1100">
          <cell r="B1100">
            <v>39449</v>
          </cell>
          <cell r="C1100">
            <v>1</v>
          </cell>
        </row>
        <row r="1101">
          <cell r="B1101">
            <v>39450</v>
          </cell>
          <cell r="C1101">
            <v>1</v>
          </cell>
        </row>
        <row r="1102">
          <cell r="B1102">
            <v>39451</v>
          </cell>
          <cell r="C1102">
            <v>1</v>
          </cell>
        </row>
        <row r="1103">
          <cell r="B1103">
            <v>39452</v>
          </cell>
          <cell r="C1103">
            <v>1</v>
          </cell>
        </row>
        <row r="1104">
          <cell r="B1104">
            <v>39453</v>
          </cell>
          <cell r="C1104">
            <v>1</v>
          </cell>
        </row>
        <row r="1105">
          <cell r="B1105">
            <v>39454</v>
          </cell>
          <cell r="C1105">
            <v>1</v>
          </cell>
        </row>
        <row r="1106">
          <cell r="B1106">
            <v>39455</v>
          </cell>
          <cell r="C1106">
            <v>1</v>
          </cell>
        </row>
        <row r="1107">
          <cell r="B1107">
            <v>39456</v>
          </cell>
          <cell r="C1107">
            <v>1</v>
          </cell>
        </row>
        <row r="1108">
          <cell r="B1108">
            <v>39457</v>
          </cell>
          <cell r="C1108">
            <v>1</v>
          </cell>
        </row>
        <row r="1109">
          <cell r="B1109">
            <v>39458</v>
          </cell>
          <cell r="C1109">
            <v>1</v>
          </cell>
        </row>
        <row r="1110">
          <cell r="B1110">
            <v>39459</v>
          </cell>
          <cell r="C1110">
            <v>1</v>
          </cell>
        </row>
        <row r="1111">
          <cell r="B1111">
            <v>39460</v>
          </cell>
          <cell r="C1111">
            <v>1</v>
          </cell>
        </row>
        <row r="1112">
          <cell r="B1112">
            <v>39461</v>
          </cell>
          <cell r="C1112">
            <v>1</v>
          </cell>
        </row>
        <row r="1113">
          <cell r="B1113">
            <v>39462</v>
          </cell>
          <cell r="C1113">
            <v>1</v>
          </cell>
        </row>
        <row r="1114">
          <cell r="B1114">
            <v>39463</v>
          </cell>
          <cell r="C1114">
            <v>1</v>
          </cell>
        </row>
        <row r="1115">
          <cell r="B1115">
            <v>39464</v>
          </cell>
          <cell r="C1115">
            <v>1</v>
          </cell>
        </row>
        <row r="1116">
          <cell r="B1116">
            <v>39465</v>
          </cell>
          <cell r="C1116">
            <v>1</v>
          </cell>
        </row>
        <row r="1117">
          <cell r="B1117">
            <v>39466</v>
          </cell>
          <cell r="C1117">
            <v>1</v>
          </cell>
        </row>
        <row r="1118">
          <cell r="B1118">
            <v>39467</v>
          </cell>
          <cell r="C1118">
            <v>1</v>
          </cell>
        </row>
        <row r="1119">
          <cell r="B1119">
            <v>39468</v>
          </cell>
          <cell r="C1119">
            <v>1</v>
          </cell>
        </row>
        <row r="1120">
          <cell r="B1120">
            <v>39469</v>
          </cell>
          <cell r="C1120">
            <v>1</v>
          </cell>
        </row>
        <row r="1121">
          <cell r="B1121">
            <v>39470</v>
          </cell>
          <cell r="C1121">
            <v>1</v>
          </cell>
        </row>
        <row r="1122">
          <cell r="B1122">
            <v>39471</v>
          </cell>
          <cell r="C1122">
            <v>1</v>
          </cell>
        </row>
        <row r="1123">
          <cell r="B1123">
            <v>39472</v>
          </cell>
          <cell r="C1123">
            <v>1</v>
          </cell>
        </row>
        <row r="1124">
          <cell r="B1124">
            <v>39473</v>
          </cell>
          <cell r="C1124">
            <v>1</v>
          </cell>
        </row>
        <row r="1125">
          <cell r="B1125">
            <v>39474</v>
          </cell>
          <cell r="C1125">
            <v>1</v>
          </cell>
        </row>
        <row r="1126">
          <cell r="B1126">
            <v>39475</v>
          </cell>
          <cell r="C1126">
            <v>1</v>
          </cell>
        </row>
        <row r="1127">
          <cell r="B1127">
            <v>39476</v>
          </cell>
          <cell r="C1127">
            <v>1</v>
          </cell>
        </row>
        <row r="1128">
          <cell r="B1128">
            <v>39477</v>
          </cell>
          <cell r="C1128">
            <v>1</v>
          </cell>
        </row>
        <row r="1129">
          <cell r="B1129">
            <v>39478</v>
          </cell>
          <cell r="C1129">
            <v>1</v>
          </cell>
        </row>
        <row r="1130">
          <cell r="B1130">
            <v>39479</v>
          </cell>
          <cell r="C1130">
            <v>2</v>
          </cell>
        </row>
        <row r="1131">
          <cell r="B1131">
            <v>39480</v>
          </cell>
          <cell r="C1131">
            <v>2</v>
          </cell>
        </row>
        <row r="1132">
          <cell r="B1132">
            <v>39481</v>
          </cell>
          <cell r="C1132">
            <v>2</v>
          </cell>
        </row>
        <row r="1133">
          <cell r="B1133">
            <v>39482</v>
          </cell>
          <cell r="C1133">
            <v>2</v>
          </cell>
        </row>
        <row r="1134">
          <cell r="B1134">
            <v>39483</v>
          </cell>
          <cell r="C1134">
            <v>2</v>
          </cell>
        </row>
        <row r="1135">
          <cell r="B1135">
            <v>39484</v>
          </cell>
          <cell r="C1135">
            <v>2</v>
          </cell>
        </row>
        <row r="1136">
          <cell r="B1136">
            <v>39485</v>
          </cell>
          <cell r="C1136">
            <v>2</v>
          </cell>
        </row>
        <row r="1137">
          <cell r="B1137">
            <v>39486</v>
          </cell>
          <cell r="C1137">
            <v>2</v>
          </cell>
        </row>
        <row r="1138">
          <cell r="B1138">
            <v>39487</v>
          </cell>
          <cell r="C1138">
            <v>2</v>
          </cell>
        </row>
        <row r="1139">
          <cell r="B1139">
            <v>39488</v>
          </cell>
          <cell r="C1139">
            <v>2</v>
          </cell>
        </row>
        <row r="1140">
          <cell r="B1140">
            <v>39489</v>
          </cell>
          <cell r="C1140">
            <v>2</v>
          </cell>
        </row>
        <row r="1141">
          <cell r="B1141">
            <v>39490</v>
          </cell>
          <cell r="C1141">
            <v>2</v>
          </cell>
        </row>
        <row r="1142">
          <cell r="B1142">
            <v>39491</v>
          </cell>
          <cell r="C1142">
            <v>2</v>
          </cell>
        </row>
        <row r="1143">
          <cell r="B1143">
            <v>39492</v>
          </cell>
          <cell r="C1143">
            <v>2</v>
          </cell>
        </row>
        <row r="1144">
          <cell r="B1144">
            <v>39493</v>
          </cell>
          <cell r="C1144">
            <v>2</v>
          </cell>
        </row>
        <row r="1145">
          <cell r="B1145">
            <v>39494</v>
          </cell>
          <cell r="C1145">
            <v>2</v>
          </cell>
        </row>
        <row r="1146">
          <cell r="B1146">
            <v>39495</v>
          </cell>
          <cell r="C1146">
            <v>2</v>
          </cell>
        </row>
        <row r="1147">
          <cell r="B1147">
            <v>39496</v>
          </cell>
          <cell r="C1147">
            <v>2</v>
          </cell>
        </row>
        <row r="1148">
          <cell r="B1148">
            <v>39497</v>
          </cell>
          <cell r="C1148">
            <v>2</v>
          </cell>
        </row>
        <row r="1149">
          <cell r="B1149">
            <v>39498</v>
          </cell>
          <cell r="C1149">
            <v>2</v>
          </cell>
        </row>
        <row r="1150">
          <cell r="B1150">
            <v>39499</v>
          </cell>
          <cell r="C1150">
            <v>2</v>
          </cell>
        </row>
        <row r="1151">
          <cell r="B1151">
            <v>39500</v>
          </cell>
          <cell r="C1151">
            <v>2</v>
          </cell>
        </row>
        <row r="1152">
          <cell r="B1152">
            <v>39501</v>
          </cell>
          <cell r="C1152">
            <v>2</v>
          </cell>
        </row>
        <row r="1153">
          <cell r="B1153">
            <v>39502</v>
          </cell>
          <cell r="C1153">
            <v>2</v>
          </cell>
        </row>
        <row r="1154">
          <cell r="B1154">
            <v>39503</v>
          </cell>
          <cell r="C1154">
            <v>2</v>
          </cell>
        </row>
        <row r="1155">
          <cell r="B1155">
            <v>39504</v>
          </cell>
          <cell r="C1155">
            <v>2</v>
          </cell>
        </row>
        <row r="1156">
          <cell r="B1156">
            <v>39505</v>
          </cell>
          <cell r="C1156">
            <v>2</v>
          </cell>
        </row>
        <row r="1157">
          <cell r="B1157">
            <v>39506</v>
          </cell>
          <cell r="C1157">
            <v>2</v>
          </cell>
        </row>
        <row r="1158">
          <cell r="B1158">
            <v>39507</v>
          </cell>
          <cell r="C1158">
            <v>2</v>
          </cell>
        </row>
        <row r="1159">
          <cell r="B1159">
            <v>39508</v>
          </cell>
          <cell r="C1159">
            <v>3</v>
          </cell>
        </row>
        <row r="1160">
          <cell r="B1160">
            <v>39509</v>
          </cell>
          <cell r="C1160">
            <v>3</v>
          </cell>
        </row>
        <row r="1161">
          <cell r="B1161">
            <v>39510</v>
          </cell>
          <cell r="C1161">
            <v>3</v>
          </cell>
        </row>
        <row r="1162">
          <cell r="B1162">
            <v>39511</v>
          </cell>
          <cell r="C1162">
            <v>3</v>
          </cell>
        </row>
        <row r="1163">
          <cell r="B1163">
            <v>39512</v>
          </cell>
          <cell r="C1163">
            <v>3</v>
          </cell>
        </row>
        <row r="1164">
          <cell r="B1164">
            <v>39513</v>
          </cell>
          <cell r="C1164">
            <v>3</v>
          </cell>
        </row>
        <row r="1165">
          <cell r="B1165">
            <v>39514</v>
          </cell>
          <cell r="C1165">
            <v>3</v>
          </cell>
        </row>
        <row r="1166">
          <cell r="B1166">
            <v>39515</v>
          </cell>
          <cell r="C1166">
            <v>3</v>
          </cell>
        </row>
        <row r="1167">
          <cell r="B1167">
            <v>39516</v>
          </cell>
          <cell r="C1167">
            <v>3</v>
          </cell>
        </row>
        <row r="1168">
          <cell r="B1168">
            <v>39517</v>
          </cell>
          <cell r="C1168">
            <v>3</v>
          </cell>
        </row>
        <row r="1169">
          <cell r="B1169">
            <v>39518</v>
          </cell>
          <cell r="C1169">
            <v>3</v>
          </cell>
        </row>
        <row r="1170">
          <cell r="B1170">
            <v>39519</v>
          </cell>
          <cell r="C1170">
            <v>3</v>
          </cell>
        </row>
        <row r="1171">
          <cell r="B1171">
            <v>39520</v>
          </cell>
          <cell r="C1171">
            <v>3</v>
          </cell>
        </row>
        <row r="1172">
          <cell r="B1172">
            <v>39521</v>
          </cell>
          <cell r="C1172">
            <v>3</v>
          </cell>
        </row>
        <row r="1173">
          <cell r="B1173">
            <v>39522</v>
          </cell>
          <cell r="C1173">
            <v>3</v>
          </cell>
        </row>
        <row r="1174">
          <cell r="B1174">
            <v>39523</v>
          </cell>
          <cell r="C1174">
            <v>3</v>
          </cell>
        </row>
        <row r="1175">
          <cell r="B1175">
            <v>39524</v>
          </cell>
          <cell r="C1175">
            <v>3</v>
          </cell>
        </row>
        <row r="1176">
          <cell r="B1176">
            <v>39525</v>
          </cell>
          <cell r="C1176">
            <v>3</v>
          </cell>
        </row>
        <row r="1177">
          <cell r="B1177">
            <v>39526</v>
          </cell>
          <cell r="C1177">
            <v>3</v>
          </cell>
        </row>
        <row r="1178">
          <cell r="B1178">
            <v>39527</v>
          </cell>
          <cell r="C1178">
            <v>3</v>
          </cell>
        </row>
        <row r="1179">
          <cell r="B1179">
            <v>39528</v>
          </cell>
          <cell r="C1179">
            <v>3</v>
          </cell>
        </row>
        <row r="1180">
          <cell r="B1180">
            <v>39529</v>
          </cell>
          <cell r="C1180">
            <v>3</v>
          </cell>
        </row>
        <row r="1181">
          <cell r="B1181">
            <v>39530</v>
          </cell>
          <cell r="C1181">
            <v>3</v>
          </cell>
        </row>
        <row r="1182">
          <cell r="B1182">
            <v>39531</v>
          </cell>
          <cell r="C1182">
            <v>3</v>
          </cell>
        </row>
        <row r="1183">
          <cell r="B1183">
            <v>39532</v>
          </cell>
          <cell r="C1183">
            <v>3</v>
          </cell>
        </row>
        <row r="1184">
          <cell r="B1184">
            <v>39533</v>
          </cell>
          <cell r="C1184">
            <v>3</v>
          </cell>
        </row>
        <row r="1185">
          <cell r="B1185">
            <v>39534</v>
          </cell>
          <cell r="C1185">
            <v>3</v>
          </cell>
        </row>
        <row r="1186">
          <cell r="B1186">
            <v>39535</v>
          </cell>
          <cell r="C1186">
            <v>3</v>
          </cell>
        </row>
        <row r="1187">
          <cell r="B1187">
            <v>39536</v>
          </cell>
          <cell r="C1187">
            <v>3</v>
          </cell>
        </row>
        <row r="1188">
          <cell r="B1188">
            <v>39537</v>
          </cell>
          <cell r="C1188">
            <v>3</v>
          </cell>
        </row>
        <row r="1189">
          <cell r="B1189">
            <v>39538</v>
          </cell>
          <cell r="C1189">
            <v>3</v>
          </cell>
        </row>
        <row r="1190">
          <cell r="B1190">
            <v>39539</v>
          </cell>
          <cell r="C1190">
            <v>4</v>
          </cell>
        </row>
        <row r="1191">
          <cell r="B1191">
            <v>39540</v>
          </cell>
          <cell r="C1191">
            <v>4</v>
          </cell>
        </row>
        <row r="1192">
          <cell r="B1192">
            <v>39541</v>
          </cell>
          <cell r="C1192">
            <v>4</v>
          </cell>
        </row>
        <row r="1193">
          <cell r="B1193">
            <v>39542</v>
          </cell>
          <cell r="C1193">
            <v>4</v>
          </cell>
        </row>
        <row r="1194">
          <cell r="B1194">
            <v>39543</v>
          </cell>
          <cell r="C1194">
            <v>4</v>
          </cell>
        </row>
        <row r="1195">
          <cell r="B1195">
            <v>39544</v>
          </cell>
          <cell r="C1195">
            <v>4</v>
          </cell>
        </row>
        <row r="1196">
          <cell r="B1196">
            <v>39545</v>
          </cell>
          <cell r="C1196">
            <v>4</v>
          </cell>
        </row>
        <row r="1197">
          <cell r="B1197">
            <v>39546</v>
          </cell>
          <cell r="C1197">
            <v>4</v>
          </cell>
        </row>
        <row r="1198">
          <cell r="B1198">
            <v>39547</v>
          </cell>
          <cell r="C1198">
            <v>4</v>
          </cell>
        </row>
        <row r="1199">
          <cell r="B1199">
            <v>39548</v>
          </cell>
          <cell r="C1199">
            <v>4</v>
          </cell>
        </row>
        <row r="1200">
          <cell r="B1200">
            <v>39549</v>
          </cell>
          <cell r="C1200">
            <v>4</v>
          </cell>
        </row>
        <row r="1201">
          <cell r="B1201">
            <v>39550</v>
          </cell>
          <cell r="C1201">
            <v>4</v>
          </cell>
        </row>
        <row r="1202">
          <cell r="B1202">
            <v>39551</v>
          </cell>
          <cell r="C1202">
            <v>4</v>
          </cell>
        </row>
        <row r="1203">
          <cell r="B1203">
            <v>39552</v>
          </cell>
          <cell r="C1203">
            <v>4</v>
          </cell>
        </row>
        <row r="1204">
          <cell r="B1204">
            <v>39553</v>
          </cell>
          <cell r="C1204">
            <v>4</v>
          </cell>
        </row>
        <row r="1205">
          <cell r="B1205">
            <v>39554</v>
          </cell>
          <cell r="C1205">
            <v>4</v>
          </cell>
        </row>
        <row r="1206">
          <cell r="B1206">
            <v>39555</v>
          </cell>
          <cell r="C1206">
            <v>4</v>
          </cell>
        </row>
        <row r="1207">
          <cell r="B1207">
            <v>39556</v>
          </cell>
          <cell r="C1207">
            <v>4</v>
          </cell>
        </row>
        <row r="1208">
          <cell r="B1208">
            <v>39557</v>
          </cell>
          <cell r="C1208">
            <v>4</v>
          </cell>
        </row>
        <row r="1209">
          <cell r="B1209">
            <v>39558</v>
          </cell>
          <cell r="C1209">
            <v>4</v>
          </cell>
        </row>
        <row r="1210">
          <cell r="B1210">
            <v>39559</v>
          </cell>
          <cell r="C1210">
            <v>4</v>
          </cell>
        </row>
        <row r="1211">
          <cell r="B1211">
            <v>39560</v>
          </cell>
          <cell r="C1211">
            <v>4</v>
          </cell>
        </row>
        <row r="1212">
          <cell r="B1212">
            <v>39561</v>
          </cell>
          <cell r="C1212">
            <v>4</v>
          </cell>
        </row>
        <row r="1213">
          <cell r="B1213">
            <v>39562</v>
          </cell>
          <cell r="C1213">
            <v>4</v>
          </cell>
        </row>
        <row r="1214">
          <cell r="B1214">
            <v>39563</v>
          </cell>
          <cell r="C1214">
            <v>4</v>
          </cell>
        </row>
        <row r="1215">
          <cell r="B1215">
            <v>39564</v>
          </cell>
          <cell r="C1215">
            <v>4</v>
          </cell>
        </row>
        <row r="1216">
          <cell r="B1216">
            <v>39565</v>
          </cell>
          <cell r="C1216">
            <v>4</v>
          </cell>
        </row>
        <row r="1217">
          <cell r="B1217">
            <v>39566</v>
          </cell>
          <cell r="C1217">
            <v>4</v>
          </cell>
        </row>
        <row r="1218">
          <cell r="B1218">
            <v>39567</v>
          </cell>
          <cell r="C1218">
            <v>4</v>
          </cell>
        </row>
        <row r="1219">
          <cell r="B1219">
            <v>39568</v>
          </cell>
          <cell r="C1219">
            <v>4</v>
          </cell>
        </row>
        <row r="1220">
          <cell r="B1220">
            <v>39569</v>
          </cell>
          <cell r="C1220">
            <v>5</v>
          </cell>
        </row>
        <row r="1221">
          <cell r="B1221">
            <v>39570</v>
          </cell>
          <cell r="C1221">
            <v>5</v>
          </cell>
        </row>
        <row r="1222">
          <cell r="B1222">
            <v>39571</v>
          </cell>
          <cell r="C1222">
            <v>5</v>
          </cell>
        </row>
        <row r="1223">
          <cell r="B1223">
            <v>39572</v>
          </cell>
          <cell r="C1223">
            <v>5</v>
          </cell>
        </row>
        <row r="1224">
          <cell r="B1224">
            <v>39573</v>
          </cell>
          <cell r="C1224">
            <v>5</v>
          </cell>
        </row>
        <row r="1225">
          <cell r="B1225">
            <v>39574</v>
          </cell>
          <cell r="C1225">
            <v>5</v>
          </cell>
        </row>
        <row r="1226">
          <cell r="B1226">
            <v>39575</v>
          </cell>
          <cell r="C1226">
            <v>5</v>
          </cell>
        </row>
        <row r="1227">
          <cell r="B1227">
            <v>39576</v>
          </cell>
          <cell r="C1227">
            <v>5</v>
          </cell>
        </row>
        <row r="1228">
          <cell r="B1228">
            <v>39577</v>
          </cell>
          <cell r="C1228">
            <v>5</v>
          </cell>
        </row>
        <row r="1229">
          <cell r="B1229">
            <v>39578</v>
          </cell>
          <cell r="C1229">
            <v>5</v>
          </cell>
        </row>
        <row r="1230">
          <cell r="B1230">
            <v>39579</v>
          </cell>
          <cell r="C1230">
            <v>5</v>
          </cell>
        </row>
        <row r="1231">
          <cell r="B1231">
            <v>39580</v>
          </cell>
          <cell r="C1231">
            <v>5</v>
          </cell>
        </row>
        <row r="1232">
          <cell r="B1232">
            <v>39581</v>
          </cell>
          <cell r="C1232">
            <v>5</v>
          </cell>
        </row>
        <row r="1233">
          <cell r="B1233">
            <v>39582</v>
          </cell>
          <cell r="C1233">
            <v>5</v>
          </cell>
        </row>
        <row r="1234">
          <cell r="B1234">
            <v>39583</v>
          </cell>
          <cell r="C1234">
            <v>5</v>
          </cell>
        </row>
        <row r="1235">
          <cell r="B1235">
            <v>39584</v>
          </cell>
          <cell r="C1235">
            <v>5</v>
          </cell>
        </row>
        <row r="1236">
          <cell r="B1236">
            <v>39585</v>
          </cell>
          <cell r="C1236">
            <v>5</v>
          </cell>
        </row>
        <row r="1237">
          <cell r="B1237">
            <v>39586</v>
          </cell>
          <cell r="C1237">
            <v>5</v>
          </cell>
        </row>
        <row r="1238">
          <cell r="B1238">
            <v>39587</v>
          </cell>
          <cell r="C1238">
            <v>5</v>
          </cell>
        </row>
        <row r="1239">
          <cell r="B1239">
            <v>39588</v>
          </cell>
          <cell r="C1239">
            <v>5</v>
          </cell>
        </row>
        <row r="1240">
          <cell r="B1240">
            <v>39589</v>
          </cell>
          <cell r="C1240">
            <v>5</v>
          </cell>
        </row>
        <row r="1241">
          <cell r="B1241">
            <v>39590</v>
          </cell>
          <cell r="C1241">
            <v>5</v>
          </cell>
        </row>
        <row r="1242">
          <cell r="B1242">
            <v>39591</v>
          </cell>
          <cell r="C1242">
            <v>5</v>
          </cell>
        </row>
        <row r="1243">
          <cell r="B1243">
            <v>39592</v>
          </cell>
          <cell r="C1243">
            <v>5</v>
          </cell>
        </row>
        <row r="1244">
          <cell r="B1244">
            <v>39593</v>
          </cell>
          <cell r="C1244">
            <v>5</v>
          </cell>
        </row>
        <row r="1245">
          <cell r="B1245">
            <v>39594</v>
          </cell>
          <cell r="C1245">
            <v>5</v>
          </cell>
        </row>
        <row r="1246">
          <cell r="B1246">
            <v>39595</v>
          </cell>
          <cell r="C1246">
            <v>5</v>
          </cell>
        </row>
        <row r="1247">
          <cell r="B1247">
            <v>39596</v>
          </cell>
          <cell r="C1247">
            <v>5</v>
          </cell>
        </row>
        <row r="1248">
          <cell r="B1248">
            <v>39597</v>
          </cell>
          <cell r="C1248">
            <v>5</v>
          </cell>
        </row>
        <row r="1249">
          <cell r="B1249">
            <v>39598</v>
          </cell>
          <cell r="C1249">
            <v>5</v>
          </cell>
        </row>
        <row r="1250">
          <cell r="B1250">
            <v>39599</v>
          </cell>
          <cell r="C1250">
            <v>5</v>
          </cell>
        </row>
        <row r="1251">
          <cell r="B1251">
            <v>39600</v>
          </cell>
          <cell r="C1251">
            <v>6</v>
          </cell>
        </row>
        <row r="1252">
          <cell r="B1252">
            <v>39601</v>
          </cell>
          <cell r="C1252">
            <v>6</v>
          </cell>
        </row>
        <row r="1253">
          <cell r="B1253">
            <v>39602</v>
          </cell>
          <cell r="C1253">
            <v>6</v>
          </cell>
        </row>
        <row r="1254">
          <cell r="B1254">
            <v>39603</v>
          </cell>
          <cell r="C1254">
            <v>6</v>
          </cell>
        </row>
        <row r="1255">
          <cell r="B1255">
            <v>39604</v>
          </cell>
          <cell r="C1255">
            <v>6</v>
          </cell>
        </row>
        <row r="1256">
          <cell r="B1256">
            <v>39605</v>
          </cell>
          <cell r="C1256">
            <v>6</v>
          </cell>
        </row>
        <row r="1257">
          <cell r="B1257">
            <v>39606</v>
          </cell>
          <cell r="C1257">
            <v>6</v>
          </cell>
        </row>
        <row r="1258">
          <cell r="B1258">
            <v>39607</v>
          </cell>
          <cell r="C1258">
            <v>6</v>
          </cell>
        </row>
        <row r="1259">
          <cell r="B1259">
            <v>39608</v>
          </cell>
          <cell r="C1259">
            <v>6</v>
          </cell>
        </row>
        <row r="1260">
          <cell r="B1260">
            <v>39609</v>
          </cell>
          <cell r="C1260">
            <v>6</v>
          </cell>
        </row>
        <row r="1261">
          <cell r="B1261">
            <v>39610</v>
          </cell>
          <cell r="C1261">
            <v>6</v>
          </cell>
        </row>
        <row r="1262">
          <cell r="B1262">
            <v>39611</v>
          </cell>
          <cell r="C1262">
            <v>6</v>
          </cell>
        </row>
        <row r="1263">
          <cell r="B1263">
            <v>39612</v>
          </cell>
          <cell r="C1263">
            <v>6</v>
          </cell>
        </row>
        <row r="1264">
          <cell r="B1264">
            <v>39613</v>
          </cell>
          <cell r="C1264">
            <v>6</v>
          </cell>
        </row>
        <row r="1265">
          <cell r="B1265">
            <v>39614</v>
          </cell>
          <cell r="C1265">
            <v>6</v>
          </cell>
        </row>
        <row r="1266">
          <cell r="B1266">
            <v>39615</v>
          </cell>
          <cell r="C1266">
            <v>6</v>
          </cell>
        </row>
        <row r="1267">
          <cell r="B1267">
            <v>39616</v>
          </cell>
          <cell r="C1267">
            <v>6</v>
          </cell>
        </row>
        <row r="1268">
          <cell r="B1268">
            <v>39617</v>
          </cell>
          <cell r="C1268">
            <v>6</v>
          </cell>
        </row>
        <row r="1269">
          <cell r="B1269">
            <v>39618</v>
          </cell>
          <cell r="C1269">
            <v>6</v>
          </cell>
        </row>
        <row r="1270">
          <cell r="B1270">
            <v>39619</v>
          </cell>
          <cell r="C1270">
            <v>6</v>
          </cell>
        </row>
        <row r="1271">
          <cell r="B1271">
            <v>39620</v>
          </cell>
          <cell r="C1271">
            <v>6</v>
          </cell>
        </row>
        <row r="1272">
          <cell r="B1272">
            <v>39621</v>
          </cell>
          <cell r="C1272">
            <v>6</v>
          </cell>
        </row>
        <row r="1273">
          <cell r="B1273">
            <v>39622</v>
          </cell>
          <cell r="C1273">
            <v>6</v>
          </cell>
        </row>
        <row r="1274">
          <cell r="B1274">
            <v>39623</v>
          </cell>
          <cell r="C1274">
            <v>6</v>
          </cell>
        </row>
        <row r="1275">
          <cell r="B1275">
            <v>39624</v>
          </cell>
          <cell r="C1275">
            <v>6</v>
          </cell>
        </row>
        <row r="1276">
          <cell r="B1276">
            <v>39625</v>
          </cell>
          <cell r="C1276">
            <v>6</v>
          </cell>
        </row>
        <row r="1277">
          <cell r="B1277">
            <v>39626</v>
          </cell>
          <cell r="C1277">
            <v>6</v>
          </cell>
        </row>
        <row r="1278">
          <cell r="B1278">
            <v>39627</v>
          </cell>
          <cell r="C1278">
            <v>6</v>
          </cell>
        </row>
        <row r="1279">
          <cell r="B1279">
            <v>39628</v>
          </cell>
          <cell r="C1279">
            <v>6</v>
          </cell>
        </row>
        <row r="1280">
          <cell r="B1280">
            <v>39629</v>
          </cell>
          <cell r="C1280">
            <v>6</v>
          </cell>
        </row>
        <row r="1281">
          <cell r="B1281">
            <v>39630</v>
          </cell>
          <cell r="C1281">
            <v>7</v>
          </cell>
        </row>
        <row r="1282">
          <cell r="B1282">
            <v>39631</v>
          </cell>
          <cell r="C1282">
            <v>7</v>
          </cell>
        </row>
        <row r="1283">
          <cell r="B1283">
            <v>39632</v>
          </cell>
          <cell r="C1283">
            <v>7</v>
          </cell>
        </row>
        <row r="1284">
          <cell r="B1284">
            <v>39633</v>
          </cell>
          <cell r="C1284">
            <v>7</v>
          </cell>
        </row>
        <row r="1285">
          <cell r="B1285">
            <v>39634</v>
          </cell>
          <cell r="C1285">
            <v>7</v>
          </cell>
        </row>
        <row r="1286">
          <cell r="B1286">
            <v>39635</v>
          </cell>
          <cell r="C1286">
            <v>7</v>
          </cell>
        </row>
        <row r="1287">
          <cell r="B1287">
            <v>39636</v>
          </cell>
          <cell r="C1287">
            <v>7</v>
          </cell>
        </row>
        <row r="1288">
          <cell r="B1288">
            <v>39637</v>
          </cell>
          <cell r="C1288">
            <v>7</v>
          </cell>
        </row>
        <row r="1289">
          <cell r="B1289">
            <v>39638</v>
          </cell>
          <cell r="C1289">
            <v>7</v>
          </cell>
        </row>
        <row r="1290">
          <cell r="B1290">
            <v>39639</v>
          </cell>
          <cell r="C1290">
            <v>7</v>
          </cell>
        </row>
        <row r="1291">
          <cell r="B1291">
            <v>39640</v>
          </cell>
          <cell r="C1291">
            <v>7</v>
          </cell>
        </row>
        <row r="1292">
          <cell r="B1292">
            <v>39641</v>
          </cell>
          <cell r="C1292">
            <v>7</v>
          </cell>
        </row>
        <row r="1293">
          <cell r="B1293">
            <v>39642</v>
          </cell>
          <cell r="C1293">
            <v>7</v>
          </cell>
        </row>
        <row r="1294">
          <cell r="B1294">
            <v>39643</v>
          </cell>
          <cell r="C1294">
            <v>7</v>
          </cell>
        </row>
        <row r="1295">
          <cell r="B1295">
            <v>39644</v>
          </cell>
          <cell r="C1295">
            <v>7</v>
          </cell>
        </row>
        <row r="1296">
          <cell r="B1296">
            <v>39645</v>
          </cell>
          <cell r="C1296">
            <v>7</v>
          </cell>
        </row>
        <row r="1297">
          <cell r="B1297">
            <v>39646</v>
          </cell>
          <cell r="C1297">
            <v>7</v>
          </cell>
        </row>
        <row r="1298">
          <cell r="B1298">
            <v>39647</v>
          </cell>
          <cell r="C1298">
            <v>7</v>
          </cell>
        </row>
        <row r="1299">
          <cell r="B1299">
            <v>39648</v>
          </cell>
          <cell r="C1299">
            <v>7</v>
          </cell>
        </row>
        <row r="1300">
          <cell r="B1300">
            <v>39649</v>
          </cell>
          <cell r="C1300">
            <v>7</v>
          </cell>
        </row>
        <row r="1301">
          <cell r="B1301">
            <v>39650</v>
          </cell>
          <cell r="C1301">
            <v>7</v>
          </cell>
        </row>
        <row r="1302">
          <cell r="B1302">
            <v>39651</v>
          </cell>
          <cell r="C1302">
            <v>7</v>
          </cell>
        </row>
        <row r="1303">
          <cell r="B1303">
            <v>39652</v>
          </cell>
          <cell r="C1303">
            <v>7</v>
          </cell>
        </row>
        <row r="1304">
          <cell r="B1304">
            <v>39653</v>
          </cell>
          <cell r="C1304">
            <v>7</v>
          </cell>
        </row>
        <row r="1305">
          <cell r="B1305">
            <v>39654</v>
          </cell>
          <cell r="C1305">
            <v>7</v>
          </cell>
        </row>
        <row r="1306">
          <cell r="B1306">
            <v>39655</v>
          </cell>
          <cell r="C1306">
            <v>7</v>
          </cell>
        </row>
        <row r="1307">
          <cell r="B1307">
            <v>39656</v>
          </cell>
          <cell r="C1307">
            <v>7</v>
          </cell>
        </row>
        <row r="1308">
          <cell r="B1308">
            <v>39657</v>
          </cell>
          <cell r="C1308">
            <v>7</v>
          </cell>
        </row>
        <row r="1309">
          <cell r="B1309">
            <v>39658</v>
          </cell>
          <cell r="C1309">
            <v>7</v>
          </cell>
        </row>
        <row r="1310">
          <cell r="B1310">
            <v>39659</v>
          </cell>
          <cell r="C1310">
            <v>7</v>
          </cell>
        </row>
        <row r="1311">
          <cell r="B1311">
            <v>39660</v>
          </cell>
          <cell r="C1311">
            <v>7</v>
          </cell>
        </row>
        <row r="1312">
          <cell r="B1312">
            <v>39661</v>
          </cell>
          <cell r="C1312">
            <v>8</v>
          </cell>
        </row>
        <row r="1313">
          <cell r="B1313">
            <v>39662</v>
          </cell>
          <cell r="C1313">
            <v>8</v>
          </cell>
        </row>
        <row r="1314">
          <cell r="B1314">
            <v>39663</v>
          </cell>
          <cell r="C1314">
            <v>8</v>
          </cell>
        </row>
        <row r="1315">
          <cell r="B1315">
            <v>39664</v>
          </cell>
          <cell r="C1315">
            <v>8</v>
          </cell>
        </row>
        <row r="1316">
          <cell r="B1316">
            <v>39665</v>
          </cell>
          <cell r="C1316">
            <v>8</v>
          </cell>
        </row>
        <row r="1317">
          <cell r="B1317">
            <v>39666</v>
          </cell>
          <cell r="C1317">
            <v>8</v>
          </cell>
        </row>
        <row r="1318">
          <cell r="B1318">
            <v>39667</v>
          </cell>
          <cell r="C1318">
            <v>8</v>
          </cell>
        </row>
        <row r="1319">
          <cell r="B1319">
            <v>39668</v>
          </cell>
          <cell r="C1319">
            <v>8</v>
          </cell>
        </row>
        <row r="1320">
          <cell r="B1320">
            <v>39669</v>
          </cell>
          <cell r="C1320">
            <v>8</v>
          </cell>
        </row>
        <row r="1321">
          <cell r="B1321">
            <v>39670</v>
          </cell>
          <cell r="C1321">
            <v>8</v>
          </cell>
        </row>
        <row r="1322">
          <cell r="B1322">
            <v>39671</v>
          </cell>
          <cell r="C1322">
            <v>8</v>
          </cell>
        </row>
        <row r="1323">
          <cell r="B1323">
            <v>39672</v>
          </cell>
          <cell r="C1323">
            <v>8</v>
          </cell>
        </row>
        <row r="1324">
          <cell r="B1324">
            <v>39673</v>
          </cell>
          <cell r="C1324">
            <v>8</v>
          </cell>
        </row>
        <row r="1325">
          <cell r="B1325">
            <v>39674</v>
          </cell>
          <cell r="C1325">
            <v>8</v>
          </cell>
        </row>
        <row r="1326">
          <cell r="B1326">
            <v>39675</v>
          </cell>
          <cell r="C1326">
            <v>8</v>
          </cell>
        </row>
        <row r="1327">
          <cell r="B1327">
            <v>39676</v>
          </cell>
          <cell r="C1327">
            <v>8</v>
          </cell>
        </row>
        <row r="1328">
          <cell r="B1328">
            <v>39677</v>
          </cell>
          <cell r="C1328">
            <v>8</v>
          </cell>
        </row>
        <row r="1329">
          <cell r="B1329">
            <v>39678</v>
          </cell>
          <cell r="C1329">
            <v>8</v>
          </cell>
        </row>
        <row r="1330">
          <cell r="B1330">
            <v>39679</v>
          </cell>
          <cell r="C1330">
            <v>8</v>
          </cell>
        </row>
        <row r="1331">
          <cell r="B1331">
            <v>39680</v>
          </cell>
          <cell r="C1331">
            <v>8</v>
          </cell>
        </row>
        <row r="1332">
          <cell r="B1332">
            <v>39681</v>
          </cell>
          <cell r="C1332">
            <v>8</v>
          </cell>
        </row>
        <row r="1333">
          <cell r="B1333">
            <v>39682</v>
          </cell>
          <cell r="C1333">
            <v>8</v>
          </cell>
        </row>
        <row r="1334">
          <cell r="B1334">
            <v>39683</v>
          </cell>
          <cell r="C1334">
            <v>8</v>
          </cell>
        </row>
        <row r="1335">
          <cell r="B1335">
            <v>39684</v>
          </cell>
          <cell r="C1335">
            <v>8</v>
          </cell>
        </row>
        <row r="1336">
          <cell r="B1336">
            <v>39685</v>
          </cell>
          <cell r="C1336">
            <v>8</v>
          </cell>
        </row>
        <row r="1337">
          <cell r="B1337">
            <v>39686</v>
          </cell>
          <cell r="C1337">
            <v>8</v>
          </cell>
        </row>
        <row r="1338">
          <cell r="B1338">
            <v>39687</v>
          </cell>
          <cell r="C1338">
            <v>8</v>
          </cell>
        </row>
        <row r="1339">
          <cell r="B1339">
            <v>39688</v>
          </cell>
          <cell r="C1339">
            <v>8</v>
          </cell>
        </row>
        <row r="1340">
          <cell r="B1340">
            <v>39689</v>
          </cell>
          <cell r="C1340">
            <v>8</v>
          </cell>
        </row>
        <row r="1341">
          <cell r="B1341">
            <v>39690</v>
          </cell>
          <cell r="C1341">
            <v>8</v>
          </cell>
        </row>
        <row r="1342">
          <cell r="B1342">
            <v>39691</v>
          </cell>
          <cell r="C1342">
            <v>8</v>
          </cell>
        </row>
        <row r="1343">
          <cell r="B1343">
            <v>39692</v>
          </cell>
          <cell r="C1343">
            <v>9</v>
          </cell>
        </row>
        <row r="1344">
          <cell r="B1344">
            <v>39693</v>
          </cell>
          <cell r="C1344">
            <v>9</v>
          </cell>
        </row>
        <row r="1345">
          <cell r="B1345">
            <v>39694</v>
          </cell>
          <cell r="C1345">
            <v>9</v>
          </cell>
        </row>
        <row r="1346">
          <cell r="B1346">
            <v>39695</v>
          </cell>
          <cell r="C1346">
            <v>9</v>
          </cell>
        </row>
        <row r="1347">
          <cell r="B1347">
            <v>39696</v>
          </cell>
          <cell r="C1347">
            <v>9</v>
          </cell>
        </row>
        <row r="1348">
          <cell r="B1348">
            <v>39697</v>
          </cell>
          <cell r="C1348">
            <v>9</v>
          </cell>
        </row>
        <row r="1349">
          <cell r="B1349">
            <v>39698</v>
          </cell>
          <cell r="C1349">
            <v>9</v>
          </cell>
        </row>
        <row r="1350">
          <cell r="B1350">
            <v>39699</v>
          </cell>
          <cell r="C1350">
            <v>9</v>
          </cell>
        </row>
        <row r="1351">
          <cell r="B1351">
            <v>39700</v>
          </cell>
          <cell r="C1351">
            <v>9</v>
          </cell>
        </row>
        <row r="1352">
          <cell r="B1352">
            <v>39701</v>
          </cell>
          <cell r="C1352">
            <v>9</v>
          </cell>
        </row>
        <row r="1353">
          <cell r="B1353">
            <v>39702</v>
          </cell>
          <cell r="C1353">
            <v>9</v>
          </cell>
        </row>
        <row r="1354">
          <cell r="B1354">
            <v>39703</v>
          </cell>
          <cell r="C1354">
            <v>9</v>
          </cell>
        </row>
        <row r="1355">
          <cell r="B1355">
            <v>39704</v>
          </cell>
          <cell r="C1355">
            <v>9</v>
          </cell>
        </row>
        <row r="1356">
          <cell r="B1356">
            <v>39705</v>
          </cell>
          <cell r="C1356">
            <v>9</v>
          </cell>
        </row>
        <row r="1357">
          <cell r="B1357">
            <v>39706</v>
          </cell>
          <cell r="C1357">
            <v>9</v>
          </cell>
        </row>
        <row r="1358">
          <cell r="B1358">
            <v>39707</v>
          </cell>
          <cell r="C1358">
            <v>9</v>
          </cell>
        </row>
        <row r="1359">
          <cell r="B1359">
            <v>39708</v>
          </cell>
          <cell r="C1359">
            <v>9</v>
          </cell>
        </row>
        <row r="1360">
          <cell r="B1360">
            <v>39709</v>
          </cell>
          <cell r="C1360">
            <v>9</v>
          </cell>
        </row>
        <row r="1361">
          <cell r="B1361">
            <v>39710</v>
          </cell>
          <cell r="C1361">
            <v>9</v>
          </cell>
        </row>
        <row r="1362">
          <cell r="B1362">
            <v>39711</v>
          </cell>
          <cell r="C1362">
            <v>9</v>
          </cell>
        </row>
        <row r="1363">
          <cell r="B1363">
            <v>39712</v>
          </cell>
          <cell r="C1363">
            <v>9</v>
          </cell>
        </row>
        <row r="1364">
          <cell r="B1364">
            <v>39713</v>
          </cell>
          <cell r="C1364">
            <v>9</v>
          </cell>
        </row>
        <row r="1365">
          <cell r="B1365">
            <v>39714</v>
          </cell>
          <cell r="C1365">
            <v>9</v>
          </cell>
        </row>
        <row r="1366">
          <cell r="B1366">
            <v>39715</v>
          </cell>
          <cell r="C1366">
            <v>9</v>
          </cell>
        </row>
        <row r="1367">
          <cell r="B1367">
            <v>39716</v>
          </cell>
          <cell r="C1367">
            <v>9</v>
          </cell>
        </row>
        <row r="1368">
          <cell r="B1368">
            <v>39717</v>
          </cell>
          <cell r="C1368">
            <v>9</v>
          </cell>
        </row>
        <row r="1369">
          <cell r="B1369">
            <v>39718</v>
          </cell>
          <cell r="C1369">
            <v>9</v>
          </cell>
        </row>
        <row r="1370">
          <cell r="B1370">
            <v>39719</v>
          </cell>
          <cell r="C1370">
            <v>9</v>
          </cell>
        </row>
        <row r="1371">
          <cell r="B1371">
            <v>39720</v>
          </cell>
          <cell r="C1371">
            <v>9</v>
          </cell>
        </row>
        <row r="1372">
          <cell r="B1372">
            <v>39721</v>
          </cell>
          <cell r="C1372">
            <v>9</v>
          </cell>
        </row>
        <row r="1373">
          <cell r="B1373">
            <v>39722</v>
          </cell>
          <cell r="C1373">
            <v>10</v>
          </cell>
        </row>
        <row r="1374">
          <cell r="B1374">
            <v>39723</v>
          </cell>
          <cell r="C1374">
            <v>10</v>
          </cell>
        </row>
        <row r="1375">
          <cell r="B1375">
            <v>39724</v>
          </cell>
          <cell r="C1375">
            <v>10</v>
          </cell>
        </row>
        <row r="1376">
          <cell r="B1376">
            <v>39725</v>
          </cell>
          <cell r="C1376">
            <v>10</v>
          </cell>
        </row>
        <row r="1377">
          <cell r="B1377">
            <v>39726</v>
          </cell>
          <cell r="C1377">
            <v>10</v>
          </cell>
        </row>
        <row r="1378">
          <cell r="B1378">
            <v>39727</v>
          </cell>
          <cell r="C1378">
            <v>10</v>
          </cell>
        </row>
        <row r="1379">
          <cell r="B1379">
            <v>39728</v>
          </cell>
          <cell r="C1379">
            <v>10</v>
          </cell>
        </row>
        <row r="1380">
          <cell r="B1380">
            <v>39729</v>
          </cell>
          <cell r="C1380">
            <v>10</v>
          </cell>
        </row>
        <row r="1381">
          <cell r="B1381">
            <v>39730</v>
          </cell>
          <cell r="C1381">
            <v>10</v>
          </cell>
        </row>
        <row r="1382">
          <cell r="B1382">
            <v>39731</v>
          </cell>
          <cell r="C1382">
            <v>10</v>
          </cell>
        </row>
        <row r="1383">
          <cell r="B1383">
            <v>39732</v>
          </cell>
          <cell r="C1383">
            <v>10</v>
          </cell>
        </row>
        <row r="1384">
          <cell r="B1384">
            <v>39733</v>
          </cell>
          <cell r="C1384">
            <v>10</v>
          </cell>
        </row>
        <row r="1385">
          <cell r="B1385">
            <v>39734</v>
          </cell>
          <cell r="C1385">
            <v>10</v>
          </cell>
        </row>
        <row r="1386">
          <cell r="B1386">
            <v>39735</v>
          </cell>
          <cell r="C1386">
            <v>10</v>
          </cell>
        </row>
        <row r="1387">
          <cell r="B1387">
            <v>39736</v>
          </cell>
          <cell r="C1387">
            <v>10</v>
          </cell>
        </row>
        <row r="1388">
          <cell r="B1388">
            <v>39737</v>
          </cell>
          <cell r="C1388">
            <v>10</v>
          </cell>
        </row>
        <row r="1389">
          <cell r="B1389">
            <v>39738</v>
          </cell>
          <cell r="C1389">
            <v>10</v>
          </cell>
        </row>
        <row r="1390">
          <cell r="B1390">
            <v>39739</v>
          </cell>
          <cell r="C1390">
            <v>10</v>
          </cell>
        </row>
        <row r="1391">
          <cell r="B1391">
            <v>39740</v>
          </cell>
          <cell r="C1391">
            <v>10</v>
          </cell>
        </row>
        <row r="1392">
          <cell r="B1392">
            <v>39741</v>
          </cell>
          <cell r="C1392">
            <v>10</v>
          </cell>
        </row>
        <row r="1393">
          <cell r="B1393">
            <v>39742</v>
          </cell>
          <cell r="C1393">
            <v>10</v>
          </cell>
        </row>
        <row r="1394">
          <cell r="B1394">
            <v>39743</v>
          </cell>
          <cell r="C1394">
            <v>10</v>
          </cell>
        </row>
        <row r="1395">
          <cell r="B1395">
            <v>39744</v>
          </cell>
          <cell r="C1395">
            <v>10</v>
          </cell>
        </row>
        <row r="1396">
          <cell r="B1396">
            <v>39745</v>
          </cell>
          <cell r="C1396">
            <v>10</v>
          </cell>
        </row>
        <row r="1397">
          <cell r="B1397">
            <v>39746</v>
          </cell>
          <cell r="C1397">
            <v>10</v>
          </cell>
        </row>
        <row r="1398">
          <cell r="B1398">
            <v>39747</v>
          </cell>
          <cell r="C1398">
            <v>10</v>
          </cell>
        </row>
        <row r="1399">
          <cell r="B1399">
            <v>39748</v>
          </cell>
          <cell r="C1399">
            <v>10</v>
          </cell>
        </row>
        <row r="1400">
          <cell r="B1400">
            <v>39749</v>
          </cell>
          <cell r="C1400">
            <v>10</v>
          </cell>
        </row>
        <row r="1401">
          <cell r="B1401">
            <v>39750</v>
          </cell>
          <cell r="C1401">
            <v>10</v>
          </cell>
        </row>
        <row r="1402">
          <cell r="B1402">
            <v>39751</v>
          </cell>
          <cell r="C1402">
            <v>10</v>
          </cell>
        </row>
        <row r="1403">
          <cell r="B1403">
            <v>39752</v>
          </cell>
          <cell r="C1403">
            <v>10</v>
          </cell>
        </row>
        <row r="1404">
          <cell r="B1404">
            <v>39753</v>
          </cell>
          <cell r="C1404">
            <v>11</v>
          </cell>
        </row>
        <row r="1405">
          <cell r="B1405">
            <v>39754</v>
          </cell>
          <cell r="C1405">
            <v>11</v>
          </cell>
        </row>
        <row r="1406">
          <cell r="B1406">
            <v>39755</v>
          </cell>
          <cell r="C1406">
            <v>11</v>
          </cell>
        </row>
        <row r="1407">
          <cell r="B1407">
            <v>39756</v>
          </cell>
          <cell r="C1407">
            <v>11</v>
          </cell>
        </row>
        <row r="1408">
          <cell r="B1408">
            <v>39757</v>
          </cell>
          <cell r="C1408">
            <v>11</v>
          </cell>
        </row>
        <row r="1409">
          <cell r="B1409">
            <v>39758</v>
          </cell>
          <cell r="C1409">
            <v>11</v>
          </cell>
        </row>
        <row r="1410">
          <cell r="B1410">
            <v>39759</v>
          </cell>
          <cell r="C1410">
            <v>11</v>
          </cell>
        </row>
        <row r="1411">
          <cell r="B1411">
            <v>39760</v>
          </cell>
          <cell r="C1411">
            <v>11</v>
          </cell>
        </row>
        <row r="1412">
          <cell r="B1412">
            <v>39761</v>
          </cell>
          <cell r="C1412">
            <v>11</v>
          </cell>
        </row>
        <row r="1413">
          <cell r="B1413">
            <v>39762</v>
          </cell>
          <cell r="C1413">
            <v>11</v>
          </cell>
        </row>
        <row r="1414">
          <cell r="B1414">
            <v>39763</v>
          </cell>
          <cell r="C1414">
            <v>11</v>
          </cell>
        </row>
        <row r="1415">
          <cell r="B1415">
            <v>39764</v>
          </cell>
          <cell r="C1415">
            <v>11</v>
          </cell>
        </row>
        <row r="1416">
          <cell r="B1416">
            <v>39765</v>
          </cell>
          <cell r="C1416">
            <v>11</v>
          </cell>
        </row>
        <row r="1417">
          <cell r="B1417">
            <v>39766</v>
          </cell>
          <cell r="C1417">
            <v>11</v>
          </cell>
        </row>
        <row r="1418">
          <cell r="B1418">
            <v>39767</v>
          </cell>
          <cell r="C1418">
            <v>11</v>
          </cell>
        </row>
        <row r="1419">
          <cell r="B1419">
            <v>39768</v>
          </cell>
          <cell r="C1419">
            <v>11</v>
          </cell>
        </row>
        <row r="1420">
          <cell r="B1420">
            <v>39769</v>
          </cell>
          <cell r="C1420">
            <v>11</v>
          </cell>
        </row>
        <row r="1421">
          <cell r="B1421">
            <v>39770</v>
          </cell>
          <cell r="C1421">
            <v>11</v>
          </cell>
        </row>
        <row r="1422">
          <cell r="B1422">
            <v>39771</v>
          </cell>
          <cell r="C1422">
            <v>11</v>
          </cell>
        </row>
        <row r="1423">
          <cell r="B1423">
            <v>39772</v>
          </cell>
          <cell r="C1423">
            <v>11</v>
          </cell>
        </row>
        <row r="1424">
          <cell r="B1424">
            <v>39773</v>
          </cell>
          <cell r="C1424">
            <v>11</v>
          </cell>
        </row>
        <row r="1425">
          <cell r="B1425">
            <v>39774</v>
          </cell>
          <cell r="C1425">
            <v>11</v>
          </cell>
        </row>
        <row r="1426">
          <cell r="B1426">
            <v>39775</v>
          </cell>
          <cell r="C1426">
            <v>11</v>
          </cell>
        </row>
        <row r="1427">
          <cell r="B1427">
            <v>39776</v>
          </cell>
          <cell r="C1427">
            <v>11</v>
          </cell>
        </row>
        <row r="1428">
          <cell r="B1428">
            <v>39777</v>
          </cell>
          <cell r="C1428">
            <v>11</v>
          </cell>
        </row>
        <row r="1429">
          <cell r="B1429">
            <v>39778</v>
          </cell>
          <cell r="C1429">
            <v>11</v>
          </cell>
        </row>
        <row r="1430">
          <cell r="B1430">
            <v>39779</v>
          </cell>
          <cell r="C1430">
            <v>11</v>
          </cell>
        </row>
        <row r="1431">
          <cell r="B1431">
            <v>39780</v>
          </cell>
          <cell r="C1431">
            <v>11</v>
          </cell>
        </row>
        <row r="1432">
          <cell r="B1432">
            <v>39781</v>
          </cell>
          <cell r="C1432">
            <v>11</v>
          </cell>
        </row>
        <row r="1433">
          <cell r="B1433">
            <v>39782</v>
          </cell>
          <cell r="C1433">
            <v>11</v>
          </cell>
        </row>
        <row r="1434">
          <cell r="B1434">
            <v>39783</v>
          </cell>
          <cell r="C1434">
            <v>12</v>
          </cell>
        </row>
        <row r="1435">
          <cell r="B1435">
            <v>39784</v>
          </cell>
          <cell r="C1435">
            <v>12</v>
          </cell>
        </row>
        <row r="1436">
          <cell r="B1436">
            <v>39785</v>
          </cell>
          <cell r="C1436">
            <v>12</v>
          </cell>
        </row>
        <row r="1437">
          <cell r="B1437">
            <v>39786</v>
          </cell>
          <cell r="C1437">
            <v>12</v>
          </cell>
        </row>
        <row r="1438">
          <cell r="B1438">
            <v>39787</v>
          </cell>
          <cell r="C1438">
            <v>12</v>
          </cell>
        </row>
        <row r="1439">
          <cell r="B1439">
            <v>39788</v>
          </cell>
          <cell r="C1439">
            <v>12</v>
          </cell>
        </row>
        <row r="1440">
          <cell r="B1440">
            <v>39789</v>
          </cell>
          <cell r="C1440">
            <v>12</v>
          </cell>
        </row>
        <row r="1441">
          <cell r="B1441">
            <v>39790</v>
          </cell>
          <cell r="C1441">
            <v>12</v>
          </cell>
        </row>
        <row r="1442">
          <cell r="B1442">
            <v>39791</v>
          </cell>
          <cell r="C1442">
            <v>12</v>
          </cell>
        </row>
        <row r="1443">
          <cell r="B1443">
            <v>39792</v>
          </cell>
          <cell r="C1443">
            <v>12</v>
          </cell>
        </row>
        <row r="1444">
          <cell r="B1444">
            <v>39793</v>
          </cell>
          <cell r="C1444">
            <v>12</v>
          </cell>
        </row>
        <row r="1445">
          <cell r="B1445">
            <v>39794</v>
          </cell>
          <cell r="C1445">
            <v>12</v>
          </cell>
        </row>
        <row r="1446">
          <cell r="B1446">
            <v>39795</v>
          </cell>
          <cell r="C1446">
            <v>12</v>
          </cell>
        </row>
        <row r="1447">
          <cell r="B1447">
            <v>39796</v>
          </cell>
          <cell r="C1447">
            <v>12</v>
          </cell>
        </row>
        <row r="1448">
          <cell r="B1448">
            <v>39797</v>
          </cell>
          <cell r="C1448">
            <v>12</v>
          </cell>
        </row>
        <row r="1449">
          <cell r="B1449">
            <v>39798</v>
          </cell>
          <cell r="C1449">
            <v>12</v>
          </cell>
        </row>
        <row r="1450">
          <cell r="B1450">
            <v>39799</v>
          </cell>
          <cell r="C1450">
            <v>12</v>
          </cell>
        </row>
        <row r="1451">
          <cell r="B1451">
            <v>39800</v>
          </cell>
          <cell r="C1451">
            <v>12</v>
          </cell>
        </row>
        <row r="1452">
          <cell r="B1452">
            <v>39801</v>
          </cell>
          <cell r="C1452">
            <v>12</v>
          </cell>
        </row>
        <row r="1453">
          <cell r="B1453">
            <v>39802</v>
          </cell>
          <cell r="C1453">
            <v>12</v>
          </cell>
        </row>
        <row r="1454">
          <cell r="B1454">
            <v>39803</v>
          </cell>
          <cell r="C1454">
            <v>12</v>
          </cell>
        </row>
        <row r="1455">
          <cell r="B1455">
            <v>39804</v>
          </cell>
          <cell r="C1455">
            <v>12</v>
          </cell>
        </row>
        <row r="1456">
          <cell r="B1456">
            <v>39805</v>
          </cell>
          <cell r="C1456">
            <v>12</v>
          </cell>
        </row>
        <row r="1457">
          <cell r="B1457">
            <v>39806</v>
          </cell>
          <cell r="C1457">
            <v>12</v>
          </cell>
        </row>
        <row r="1458">
          <cell r="B1458">
            <v>39807</v>
          </cell>
          <cell r="C1458">
            <v>12</v>
          </cell>
        </row>
        <row r="1459">
          <cell r="B1459">
            <v>39808</v>
          </cell>
          <cell r="C1459">
            <v>12</v>
          </cell>
        </row>
        <row r="1460">
          <cell r="B1460">
            <v>39809</v>
          </cell>
          <cell r="C1460">
            <v>12</v>
          </cell>
        </row>
        <row r="1461">
          <cell r="B1461">
            <v>39810</v>
          </cell>
          <cell r="C1461">
            <v>12</v>
          </cell>
        </row>
        <row r="1462">
          <cell r="B1462">
            <v>39811</v>
          </cell>
          <cell r="C1462">
            <v>12</v>
          </cell>
        </row>
        <row r="1463">
          <cell r="B1463">
            <v>39812</v>
          </cell>
          <cell r="C1463">
            <v>12</v>
          </cell>
        </row>
        <row r="1464">
          <cell r="B1464">
            <v>39813</v>
          </cell>
          <cell r="C1464">
            <v>12</v>
          </cell>
        </row>
        <row r="1465">
          <cell r="B1465">
            <v>39814</v>
          </cell>
          <cell r="C1465">
            <v>1</v>
          </cell>
        </row>
        <row r="1466">
          <cell r="B1466">
            <v>39815</v>
          </cell>
          <cell r="C1466">
            <v>1</v>
          </cell>
        </row>
        <row r="1467">
          <cell r="B1467">
            <v>39816</v>
          </cell>
          <cell r="C1467">
            <v>1</v>
          </cell>
        </row>
        <row r="1468">
          <cell r="B1468">
            <v>39817</v>
          </cell>
          <cell r="C1468">
            <v>1</v>
          </cell>
        </row>
        <row r="1469">
          <cell r="B1469">
            <v>39818</v>
          </cell>
          <cell r="C1469">
            <v>1</v>
          </cell>
        </row>
        <row r="1470">
          <cell r="B1470">
            <v>39819</v>
          </cell>
          <cell r="C1470">
            <v>1</v>
          </cell>
        </row>
        <row r="1471">
          <cell r="B1471">
            <v>39820</v>
          </cell>
          <cell r="C1471">
            <v>1</v>
          </cell>
        </row>
        <row r="1472">
          <cell r="B1472">
            <v>39821</v>
          </cell>
          <cell r="C1472">
            <v>1</v>
          </cell>
        </row>
        <row r="1473">
          <cell r="B1473">
            <v>39822</v>
          </cell>
          <cell r="C1473">
            <v>1</v>
          </cell>
        </row>
        <row r="1474">
          <cell r="B1474">
            <v>39823</v>
          </cell>
          <cell r="C1474">
            <v>1</v>
          </cell>
        </row>
        <row r="1475">
          <cell r="B1475">
            <v>39824</v>
          </cell>
          <cell r="C1475">
            <v>1</v>
          </cell>
        </row>
        <row r="1476">
          <cell r="B1476">
            <v>39825</v>
          </cell>
          <cell r="C1476">
            <v>1</v>
          </cell>
        </row>
        <row r="1477">
          <cell r="B1477">
            <v>39826</v>
          </cell>
          <cell r="C1477">
            <v>1</v>
          </cell>
        </row>
        <row r="1478">
          <cell r="B1478">
            <v>39827</v>
          </cell>
          <cell r="C1478">
            <v>1</v>
          </cell>
        </row>
        <row r="1479">
          <cell r="B1479">
            <v>39828</v>
          </cell>
          <cell r="C1479">
            <v>1</v>
          </cell>
        </row>
        <row r="1480">
          <cell r="B1480">
            <v>39829</v>
          </cell>
          <cell r="C1480">
            <v>1</v>
          </cell>
        </row>
        <row r="1481">
          <cell r="B1481">
            <v>39830</v>
          </cell>
          <cell r="C1481">
            <v>1</v>
          </cell>
        </row>
        <row r="1482">
          <cell r="B1482">
            <v>39831</v>
          </cell>
          <cell r="C1482">
            <v>1</v>
          </cell>
        </row>
        <row r="1483">
          <cell r="B1483">
            <v>39832</v>
          </cell>
          <cell r="C1483">
            <v>1</v>
          </cell>
        </row>
        <row r="1484">
          <cell r="B1484">
            <v>39833</v>
          </cell>
          <cell r="C1484">
            <v>1</v>
          </cell>
        </row>
        <row r="1485">
          <cell r="B1485">
            <v>39834</v>
          </cell>
          <cell r="C1485">
            <v>1</v>
          </cell>
        </row>
        <row r="1486">
          <cell r="B1486">
            <v>39835</v>
          </cell>
          <cell r="C1486">
            <v>1</v>
          </cell>
        </row>
        <row r="1487">
          <cell r="B1487">
            <v>39836</v>
          </cell>
          <cell r="C1487">
            <v>1</v>
          </cell>
        </row>
        <row r="1488">
          <cell r="B1488">
            <v>39837</v>
          </cell>
          <cell r="C1488">
            <v>1</v>
          </cell>
        </row>
        <row r="1489">
          <cell r="B1489">
            <v>39838</v>
          </cell>
          <cell r="C1489">
            <v>1</v>
          </cell>
        </row>
        <row r="1490">
          <cell r="B1490">
            <v>39839</v>
          </cell>
          <cell r="C1490">
            <v>1</v>
          </cell>
        </row>
        <row r="1491">
          <cell r="B1491">
            <v>39840</v>
          </cell>
          <cell r="C1491">
            <v>1</v>
          </cell>
        </row>
        <row r="1492">
          <cell r="B1492">
            <v>39841</v>
          </cell>
          <cell r="C1492">
            <v>1</v>
          </cell>
        </row>
        <row r="1493">
          <cell r="B1493">
            <v>39842</v>
          </cell>
          <cell r="C1493">
            <v>1</v>
          </cell>
        </row>
        <row r="1494">
          <cell r="B1494">
            <v>39843</v>
          </cell>
          <cell r="C1494">
            <v>1</v>
          </cell>
        </row>
        <row r="1495">
          <cell r="B1495">
            <v>39844</v>
          </cell>
          <cell r="C1495">
            <v>1</v>
          </cell>
        </row>
        <row r="1496">
          <cell r="B1496">
            <v>39845</v>
          </cell>
          <cell r="C1496">
            <v>2</v>
          </cell>
        </row>
        <row r="1497">
          <cell r="B1497">
            <v>39846</v>
          </cell>
          <cell r="C1497">
            <v>2</v>
          </cell>
        </row>
        <row r="1498">
          <cell r="B1498">
            <v>39847</v>
          </cell>
          <cell r="C1498">
            <v>2</v>
          </cell>
        </row>
        <row r="1499">
          <cell r="B1499">
            <v>39848</v>
          </cell>
          <cell r="C1499">
            <v>2</v>
          </cell>
        </row>
        <row r="1500">
          <cell r="B1500">
            <v>39849</v>
          </cell>
          <cell r="C1500">
            <v>2</v>
          </cell>
        </row>
        <row r="1501">
          <cell r="B1501">
            <v>39850</v>
          </cell>
          <cell r="C1501">
            <v>2</v>
          </cell>
        </row>
        <row r="1502">
          <cell r="B1502">
            <v>39851</v>
          </cell>
          <cell r="C1502">
            <v>2</v>
          </cell>
        </row>
        <row r="1503">
          <cell r="B1503">
            <v>39852</v>
          </cell>
          <cell r="C1503">
            <v>2</v>
          </cell>
        </row>
        <row r="1504">
          <cell r="B1504">
            <v>39853</v>
          </cell>
          <cell r="C1504">
            <v>2</v>
          </cell>
        </row>
        <row r="1505">
          <cell r="B1505">
            <v>39854</v>
          </cell>
          <cell r="C1505">
            <v>2</v>
          </cell>
        </row>
        <row r="1506">
          <cell r="B1506">
            <v>39855</v>
          </cell>
          <cell r="C1506">
            <v>2</v>
          </cell>
        </row>
        <row r="1507">
          <cell r="B1507">
            <v>39856</v>
          </cell>
          <cell r="C1507">
            <v>2</v>
          </cell>
        </row>
        <row r="1508">
          <cell r="B1508">
            <v>39857</v>
          </cell>
          <cell r="C1508">
            <v>2</v>
          </cell>
        </row>
        <row r="1509">
          <cell r="B1509">
            <v>39858</v>
          </cell>
          <cell r="C1509">
            <v>2</v>
          </cell>
        </row>
        <row r="1510">
          <cell r="B1510">
            <v>39859</v>
          </cell>
          <cell r="C1510">
            <v>2</v>
          </cell>
        </row>
        <row r="1511">
          <cell r="B1511">
            <v>39860</v>
          </cell>
          <cell r="C1511">
            <v>2</v>
          </cell>
        </row>
        <row r="1512">
          <cell r="B1512">
            <v>39861</v>
          </cell>
          <cell r="C1512">
            <v>2</v>
          </cell>
        </row>
        <row r="1513">
          <cell r="B1513">
            <v>39862</v>
          </cell>
          <cell r="C1513">
            <v>2</v>
          </cell>
        </row>
        <row r="1514">
          <cell r="B1514">
            <v>39863</v>
          </cell>
          <cell r="C1514">
            <v>2</v>
          </cell>
        </row>
        <row r="1515">
          <cell r="B1515">
            <v>39864</v>
          </cell>
          <cell r="C1515">
            <v>2</v>
          </cell>
        </row>
        <row r="1516">
          <cell r="B1516">
            <v>39865</v>
          </cell>
          <cell r="C1516">
            <v>2</v>
          </cell>
        </row>
        <row r="1517">
          <cell r="B1517">
            <v>39866</v>
          </cell>
          <cell r="C1517">
            <v>2</v>
          </cell>
        </row>
        <row r="1518">
          <cell r="B1518">
            <v>39867</v>
          </cell>
          <cell r="C1518">
            <v>2</v>
          </cell>
        </row>
        <row r="1519">
          <cell r="B1519">
            <v>39868</v>
          </cell>
          <cell r="C1519">
            <v>2</v>
          </cell>
        </row>
        <row r="1520">
          <cell r="B1520">
            <v>39869</v>
          </cell>
          <cell r="C1520">
            <v>2</v>
          </cell>
        </row>
        <row r="1521">
          <cell r="B1521">
            <v>39870</v>
          </cell>
          <cell r="C1521">
            <v>2</v>
          </cell>
        </row>
        <row r="1522">
          <cell r="B1522">
            <v>39871</v>
          </cell>
          <cell r="C1522">
            <v>2</v>
          </cell>
        </row>
        <row r="1523">
          <cell r="B1523">
            <v>39872</v>
          </cell>
          <cell r="C1523">
            <v>2</v>
          </cell>
        </row>
        <row r="1524">
          <cell r="B1524">
            <v>39873</v>
          </cell>
          <cell r="C1524">
            <v>3</v>
          </cell>
        </row>
        <row r="1525">
          <cell r="B1525">
            <v>39874</v>
          </cell>
          <cell r="C1525">
            <v>3</v>
          </cell>
        </row>
        <row r="1526">
          <cell r="B1526">
            <v>39875</v>
          </cell>
          <cell r="C1526">
            <v>3</v>
          </cell>
        </row>
        <row r="1527">
          <cell r="B1527">
            <v>39876</v>
          </cell>
          <cell r="C1527">
            <v>3</v>
          </cell>
        </row>
        <row r="1528">
          <cell r="B1528">
            <v>39877</v>
          </cell>
          <cell r="C1528">
            <v>3</v>
          </cell>
        </row>
        <row r="1529">
          <cell r="B1529">
            <v>39878</v>
          </cell>
          <cell r="C1529">
            <v>3</v>
          </cell>
        </row>
        <row r="1530">
          <cell r="B1530">
            <v>39879</v>
          </cell>
          <cell r="C1530">
            <v>3</v>
          </cell>
        </row>
        <row r="1531">
          <cell r="B1531">
            <v>39880</v>
          </cell>
          <cell r="C1531">
            <v>3</v>
          </cell>
        </row>
        <row r="1532">
          <cell r="B1532">
            <v>39881</v>
          </cell>
          <cell r="C1532">
            <v>3</v>
          </cell>
        </row>
        <row r="1533">
          <cell r="B1533">
            <v>39882</v>
          </cell>
          <cell r="C1533">
            <v>3</v>
          </cell>
        </row>
        <row r="1534">
          <cell r="B1534">
            <v>39883</v>
          </cell>
          <cell r="C1534">
            <v>3</v>
          </cell>
        </row>
        <row r="1535">
          <cell r="B1535">
            <v>39884</v>
          </cell>
          <cell r="C1535">
            <v>3</v>
          </cell>
        </row>
        <row r="1536">
          <cell r="B1536">
            <v>39885</v>
          </cell>
          <cell r="C1536">
            <v>3</v>
          </cell>
        </row>
        <row r="1537">
          <cell r="B1537">
            <v>39886</v>
          </cell>
          <cell r="C1537">
            <v>3</v>
          </cell>
        </row>
        <row r="1538">
          <cell r="B1538">
            <v>39887</v>
          </cell>
          <cell r="C1538">
            <v>3</v>
          </cell>
        </row>
        <row r="1539">
          <cell r="B1539">
            <v>39888</v>
          </cell>
          <cell r="C1539">
            <v>3</v>
          </cell>
        </row>
        <row r="1540">
          <cell r="B1540">
            <v>39889</v>
          </cell>
          <cell r="C1540">
            <v>3</v>
          </cell>
        </row>
        <row r="1541">
          <cell r="B1541">
            <v>39890</v>
          </cell>
          <cell r="C1541">
            <v>3</v>
          </cell>
        </row>
        <row r="1542">
          <cell r="B1542">
            <v>39891</v>
          </cell>
          <cell r="C1542">
            <v>3</v>
          </cell>
        </row>
        <row r="1543">
          <cell r="B1543">
            <v>39892</v>
          </cell>
          <cell r="C1543">
            <v>3</v>
          </cell>
        </row>
        <row r="1544">
          <cell r="B1544">
            <v>39893</v>
          </cell>
          <cell r="C1544">
            <v>3</v>
          </cell>
        </row>
        <row r="1545">
          <cell r="B1545">
            <v>39894</v>
          </cell>
          <cell r="C1545">
            <v>3</v>
          </cell>
        </row>
        <row r="1546">
          <cell r="B1546">
            <v>39895</v>
          </cell>
          <cell r="C1546">
            <v>3</v>
          </cell>
        </row>
        <row r="1547">
          <cell r="B1547">
            <v>39896</v>
          </cell>
          <cell r="C1547">
            <v>3</v>
          </cell>
        </row>
        <row r="1548">
          <cell r="B1548">
            <v>39897</v>
          </cell>
          <cell r="C1548">
            <v>3</v>
          </cell>
        </row>
        <row r="1549">
          <cell r="B1549">
            <v>39898</v>
          </cell>
          <cell r="C1549">
            <v>3</v>
          </cell>
        </row>
        <row r="1550">
          <cell r="B1550">
            <v>39899</v>
          </cell>
          <cell r="C1550">
            <v>3</v>
          </cell>
        </row>
        <row r="1551">
          <cell r="B1551">
            <v>39900</v>
          </cell>
          <cell r="C1551">
            <v>3</v>
          </cell>
        </row>
        <row r="1552">
          <cell r="B1552">
            <v>39901</v>
          </cell>
          <cell r="C1552">
            <v>3</v>
          </cell>
        </row>
        <row r="1553">
          <cell r="B1553">
            <v>39902</v>
          </cell>
          <cell r="C1553">
            <v>3</v>
          </cell>
        </row>
        <row r="1554">
          <cell r="B1554">
            <v>39903</v>
          </cell>
          <cell r="C1554">
            <v>3</v>
          </cell>
        </row>
        <row r="1555">
          <cell r="B1555">
            <v>39904</v>
          </cell>
          <cell r="C1555">
            <v>4</v>
          </cell>
        </row>
        <row r="1556">
          <cell r="B1556">
            <v>39905</v>
          </cell>
          <cell r="C1556">
            <v>4</v>
          </cell>
        </row>
        <row r="1557">
          <cell r="B1557">
            <v>39906</v>
          </cell>
          <cell r="C1557">
            <v>4</v>
          </cell>
        </row>
        <row r="1558">
          <cell r="B1558">
            <v>39907</v>
          </cell>
          <cell r="C1558">
            <v>4</v>
          </cell>
        </row>
        <row r="1559">
          <cell r="B1559">
            <v>39908</v>
          </cell>
          <cell r="C1559">
            <v>4</v>
          </cell>
        </row>
        <row r="1560">
          <cell r="B1560">
            <v>39909</v>
          </cell>
          <cell r="C1560">
            <v>4</v>
          </cell>
        </row>
        <row r="1561">
          <cell r="B1561">
            <v>39910</v>
          </cell>
          <cell r="C1561">
            <v>4</v>
          </cell>
        </row>
        <row r="1562">
          <cell r="B1562">
            <v>39911</v>
          </cell>
          <cell r="C1562">
            <v>4</v>
          </cell>
        </row>
        <row r="1563">
          <cell r="B1563">
            <v>39912</v>
          </cell>
          <cell r="C1563">
            <v>4</v>
          </cell>
        </row>
        <row r="1564">
          <cell r="B1564">
            <v>39913</v>
          </cell>
          <cell r="C1564">
            <v>4</v>
          </cell>
        </row>
        <row r="1565">
          <cell r="B1565">
            <v>39914</v>
          </cell>
          <cell r="C1565">
            <v>4</v>
          </cell>
        </row>
        <row r="1566">
          <cell r="B1566">
            <v>39915</v>
          </cell>
          <cell r="C1566">
            <v>4</v>
          </cell>
        </row>
        <row r="1567">
          <cell r="B1567">
            <v>39916</v>
          </cell>
          <cell r="C1567">
            <v>4</v>
          </cell>
        </row>
        <row r="1568">
          <cell r="B1568">
            <v>39917</v>
          </cell>
          <cell r="C1568">
            <v>4</v>
          </cell>
        </row>
        <row r="1569">
          <cell r="B1569">
            <v>39918</v>
          </cell>
          <cell r="C1569">
            <v>4</v>
          </cell>
        </row>
        <row r="1570">
          <cell r="B1570">
            <v>39919</v>
          </cell>
          <cell r="C1570">
            <v>4</v>
          </cell>
        </row>
        <row r="1571">
          <cell r="B1571">
            <v>39920</v>
          </cell>
          <cell r="C1571">
            <v>4</v>
          </cell>
        </row>
        <row r="1572">
          <cell r="B1572">
            <v>39921</v>
          </cell>
          <cell r="C1572">
            <v>4</v>
          </cell>
        </row>
        <row r="1573">
          <cell r="B1573">
            <v>39922</v>
          </cell>
          <cell r="C1573">
            <v>4</v>
          </cell>
        </row>
        <row r="1574">
          <cell r="B1574">
            <v>39923</v>
          </cell>
          <cell r="C1574">
            <v>4</v>
          </cell>
        </row>
        <row r="1575">
          <cell r="B1575">
            <v>39924</v>
          </cell>
          <cell r="C1575">
            <v>4</v>
          </cell>
        </row>
        <row r="1576">
          <cell r="B1576">
            <v>39925</v>
          </cell>
          <cell r="C1576">
            <v>4</v>
          </cell>
        </row>
        <row r="1577">
          <cell r="B1577">
            <v>39926</v>
          </cell>
          <cell r="C1577">
            <v>4</v>
          </cell>
        </row>
        <row r="1578">
          <cell r="B1578">
            <v>39927</v>
          </cell>
          <cell r="C1578">
            <v>4</v>
          </cell>
        </row>
        <row r="1579">
          <cell r="B1579">
            <v>39928</v>
          </cell>
          <cell r="C1579">
            <v>4</v>
          </cell>
        </row>
        <row r="1580">
          <cell r="B1580">
            <v>39929</v>
          </cell>
          <cell r="C1580">
            <v>4</v>
          </cell>
        </row>
        <row r="1581">
          <cell r="B1581">
            <v>39930</v>
          </cell>
          <cell r="C1581">
            <v>4</v>
          </cell>
        </row>
        <row r="1582">
          <cell r="B1582">
            <v>39931</v>
          </cell>
          <cell r="C1582">
            <v>4</v>
          </cell>
        </row>
        <row r="1583">
          <cell r="B1583">
            <v>39932</v>
          </cell>
          <cell r="C1583">
            <v>4</v>
          </cell>
        </row>
        <row r="1584">
          <cell r="B1584">
            <v>39933</v>
          </cell>
          <cell r="C1584">
            <v>4</v>
          </cell>
        </row>
        <row r="1585">
          <cell r="B1585">
            <v>39934</v>
          </cell>
          <cell r="C1585">
            <v>5</v>
          </cell>
        </row>
        <row r="1586">
          <cell r="B1586">
            <v>39935</v>
          </cell>
          <cell r="C1586">
            <v>5</v>
          </cell>
        </row>
        <row r="1587">
          <cell r="B1587">
            <v>39936</v>
          </cell>
          <cell r="C1587">
            <v>5</v>
          </cell>
        </row>
        <row r="1588">
          <cell r="B1588">
            <v>39937</v>
          </cell>
          <cell r="C1588">
            <v>5</v>
          </cell>
        </row>
        <row r="1589">
          <cell r="B1589">
            <v>39938</v>
          </cell>
          <cell r="C1589">
            <v>5</v>
          </cell>
        </row>
        <row r="1590">
          <cell r="B1590">
            <v>39939</v>
          </cell>
          <cell r="C1590">
            <v>5</v>
          </cell>
        </row>
        <row r="1591">
          <cell r="B1591">
            <v>39940</v>
          </cell>
          <cell r="C1591">
            <v>5</v>
          </cell>
        </row>
        <row r="1592">
          <cell r="B1592">
            <v>39941</v>
          </cell>
          <cell r="C1592">
            <v>5</v>
          </cell>
        </row>
        <row r="1593">
          <cell r="B1593">
            <v>39942</v>
          </cell>
          <cell r="C1593">
            <v>5</v>
          </cell>
        </row>
        <row r="1594">
          <cell r="B1594">
            <v>39943</v>
          </cell>
          <cell r="C1594">
            <v>5</v>
          </cell>
        </row>
        <row r="1595">
          <cell r="B1595">
            <v>39944</v>
          </cell>
          <cell r="C1595">
            <v>5</v>
          </cell>
        </row>
        <row r="1596">
          <cell r="B1596">
            <v>39945</v>
          </cell>
          <cell r="C1596">
            <v>5</v>
          </cell>
        </row>
        <row r="1597">
          <cell r="B1597">
            <v>39946</v>
          </cell>
          <cell r="C1597">
            <v>5</v>
          </cell>
        </row>
        <row r="1598">
          <cell r="B1598">
            <v>39947</v>
          </cell>
          <cell r="C1598">
            <v>5</v>
          </cell>
        </row>
        <row r="1599">
          <cell r="B1599">
            <v>39948</v>
          </cell>
          <cell r="C1599">
            <v>5</v>
          </cell>
        </row>
        <row r="1600">
          <cell r="B1600">
            <v>39949</v>
          </cell>
          <cell r="C1600">
            <v>5</v>
          </cell>
        </row>
        <row r="1601">
          <cell r="B1601">
            <v>39950</v>
          </cell>
          <cell r="C1601">
            <v>5</v>
          </cell>
        </row>
        <row r="1602">
          <cell r="B1602">
            <v>39951</v>
          </cell>
          <cell r="C1602">
            <v>5</v>
          </cell>
        </row>
        <row r="1603">
          <cell r="B1603">
            <v>39952</v>
          </cell>
          <cell r="C1603">
            <v>5</v>
          </cell>
        </row>
        <row r="1604">
          <cell r="B1604">
            <v>39953</v>
          </cell>
          <cell r="C1604">
            <v>5</v>
          </cell>
        </row>
        <row r="1605">
          <cell r="B1605">
            <v>39954</v>
          </cell>
          <cell r="C1605">
            <v>5</v>
          </cell>
        </row>
        <row r="1606">
          <cell r="B1606">
            <v>39955</v>
          </cell>
          <cell r="C1606">
            <v>5</v>
          </cell>
        </row>
        <row r="1607">
          <cell r="B1607">
            <v>39956</v>
          </cell>
          <cell r="C1607">
            <v>5</v>
          </cell>
        </row>
        <row r="1608">
          <cell r="B1608">
            <v>39957</v>
          </cell>
          <cell r="C1608">
            <v>5</v>
          </cell>
        </row>
        <row r="1609">
          <cell r="B1609">
            <v>39958</v>
          </cell>
          <cell r="C1609">
            <v>5</v>
          </cell>
        </row>
        <row r="1610">
          <cell r="B1610">
            <v>39959</v>
          </cell>
          <cell r="C1610">
            <v>5</v>
          </cell>
        </row>
        <row r="1611">
          <cell r="B1611">
            <v>39960</v>
          </cell>
          <cell r="C1611">
            <v>5</v>
          </cell>
        </row>
        <row r="1612">
          <cell r="B1612">
            <v>39961</v>
          </cell>
          <cell r="C1612">
            <v>5</v>
          </cell>
        </row>
        <row r="1613">
          <cell r="B1613">
            <v>39962</v>
          </cell>
          <cell r="C1613">
            <v>5</v>
          </cell>
        </row>
        <row r="1614">
          <cell r="B1614">
            <v>39963</v>
          </cell>
          <cell r="C1614">
            <v>5</v>
          </cell>
        </row>
        <row r="1615">
          <cell r="B1615">
            <v>39964</v>
          </cell>
          <cell r="C1615">
            <v>5</v>
          </cell>
        </row>
        <row r="1616">
          <cell r="B1616">
            <v>39965</v>
          </cell>
          <cell r="C1616">
            <v>6</v>
          </cell>
        </row>
        <row r="1617">
          <cell r="B1617">
            <v>39966</v>
          </cell>
          <cell r="C1617">
            <v>6</v>
          </cell>
        </row>
        <row r="1618">
          <cell r="B1618">
            <v>39967</v>
          </cell>
          <cell r="C1618">
            <v>6</v>
          </cell>
        </row>
        <row r="1619">
          <cell r="B1619">
            <v>39968</v>
          </cell>
          <cell r="C1619">
            <v>6</v>
          </cell>
        </row>
        <row r="1620">
          <cell r="B1620">
            <v>39969</v>
          </cell>
          <cell r="C1620">
            <v>6</v>
          </cell>
        </row>
        <row r="1621">
          <cell r="B1621">
            <v>39970</v>
          </cell>
          <cell r="C1621">
            <v>6</v>
          </cell>
        </row>
        <row r="1622">
          <cell r="B1622">
            <v>39971</v>
          </cell>
          <cell r="C1622">
            <v>6</v>
          </cell>
        </row>
        <row r="1623">
          <cell r="B1623">
            <v>39972</v>
          </cell>
          <cell r="C1623">
            <v>6</v>
          </cell>
        </row>
        <row r="1624">
          <cell r="B1624">
            <v>39973</v>
          </cell>
          <cell r="C1624">
            <v>6</v>
          </cell>
        </row>
        <row r="1625">
          <cell r="B1625">
            <v>39974</v>
          </cell>
          <cell r="C1625">
            <v>6</v>
          </cell>
        </row>
        <row r="1626">
          <cell r="B1626">
            <v>39975</v>
          </cell>
          <cell r="C1626">
            <v>6</v>
          </cell>
        </row>
        <row r="1627">
          <cell r="B1627">
            <v>39976</v>
          </cell>
          <cell r="C1627">
            <v>6</v>
          </cell>
        </row>
        <row r="1628">
          <cell r="B1628">
            <v>39977</v>
          </cell>
          <cell r="C1628">
            <v>6</v>
          </cell>
        </row>
        <row r="1629">
          <cell r="B1629">
            <v>39978</v>
          </cell>
          <cell r="C1629">
            <v>6</v>
          </cell>
        </row>
        <row r="1630">
          <cell r="B1630">
            <v>39979</v>
          </cell>
          <cell r="C1630">
            <v>6</v>
          </cell>
        </row>
        <row r="1631">
          <cell r="B1631">
            <v>39980</v>
          </cell>
          <cell r="C1631">
            <v>6</v>
          </cell>
        </row>
        <row r="1632">
          <cell r="B1632">
            <v>39981</v>
          </cell>
          <cell r="C1632">
            <v>6</v>
          </cell>
        </row>
        <row r="1633">
          <cell r="B1633">
            <v>39982</v>
          </cell>
          <cell r="C1633">
            <v>6</v>
          </cell>
        </row>
        <row r="1634">
          <cell r="B1634">
            <v>39983</v>
          </cell>
          <cell r="C1634">
            <v>6</v>
          </cell>
        </row>
        <row r="1635">
          <cell r="B1635">
            <v>39984</v>
          </cell>
          <cell r="C1635">
            <v>6</v>
          </cell>
        </row>
        <row r="1636">
          <cell r="B1636">
            <v>39985</v>
          </cell>
          <cell r="C1636">
            <v>6</v>
          </cell>
        </row>
        <row r="1637">
          <cell r="B1637">
            <v>39986</v>
          </cell>
          <cell r="C1637">
            <v>6</v>
          </cell>
        </row>
        <row r="1638">
          <cell r="B1638">
            <v>39987</v>
          </cell>
          <cell r="C1638">
            <v>6</v>
          </cell>
        </row>
        <row r="1639">
          <cell r="B1639">
            <v>39988</v>
          </cell>
          <cell r="C1639">
            <v>6</v>
          </cell>
        </row>
        <row r="1640">
          <cell r="B1640">
            <v>39989</v>
          </cell>
          <cell r="C1640">
            <v>6</v>
          </cell>
        </row>
        <row r="1641">
          <cell r="B1641">
            <v>39990</v>
          </cell>
          <cell r="C1641">
            <v>6</v>
          </cell>
        </row>
        <row r="1642">
          <cell r="B1642">
            <v>39991</v>
          </cell>
          <cell r="C1642">
            <v>6</v>
          </cell>
        </row>
        <row r="1643">
          <cell r="B1643">
            <v>39992</v>
          </cell>
          <cell r="C1643">
            <v>6</v>
          </cell>
        </row>
        <row r="1644">
          <cell r="B1644">
            <v>39993</v>
          </cell>
          <cell r="C1644">
            <v>6</v>
          </cell>
        </row>
        <row r="1645">
          <cell r="B1645">
            <v>39994</v>
          </cell>
          <cell r="C1645">
            <v>6</v>
          </cell>
        </row>
        <row r="1646">
          <cell r="B1646">
            <v>39995</v>
          </cell>
          <cell r="C1646">
            <v>7</v>
          </cell>
        </row>
        <row r="1647">
          <cell r="B1647">
            <v>39996</v>
          </cell>
          <cell r="C1647">
            <v>7</v>
          </cell>
        </row>
        <row r="1648">
          <cell r="B1648">
            <v>39997</v>
          </cell>
          <cell r="C1648">
            <v>7</v>
          </cell>
        </row>
        <row r="1649">
          <cell r="B1649">
            <v>39998</v>
          </cell>
          <cell r="C1649">
            <v>7</v>
          </cell>
        </row>
        <row r="1650">
          <cell r="B1650">
            <v>39999</v>
          </cell>
          <cell r="C1650">
            <v>7</v>
          </cell>
        </row>
        <row r="1651">
          <cell r="B1651">
            <v>40000</v>
          </cell>
          <cell r="C1651">
            <v>7</v>
          </cell>
        </row>
        <row r="1652">
          <cell r="B1652">
            <v>40001</v>
          </cell>
          <cell r="C1652">
            <v>7</v>
          </cell>
        </row>
        <row r="1653">
          <cell r="B1653">
            <v>40002</v>
          </cell>
          <cell r="C1653">
            <v>7</v>
          </cell>
        </row>
        <row r="1654">
          <cell r="B1654">
            <v>40003</v>
          </cell>
          <cell r="C1654">
            <v>7</v>
          </cell>
        </row>
        <row r="1655">
          <cell r="B1655">
            <v>40004</v>
          </cell>
          <cell r="C1655">
            <v>7</v>
          </cell>
        </row>
        <row r="1656">
          <cell r="B1656">
            <v>40005</v>
          </cell>
          <cell r="C1656">
            <v>7</v>
          </cell>
        </row>
        <row r="1657">
          <cell r="B1657">
            <v>40006</v>
          </cell>
          <cell r="C1657">
            <v>7</v>
          </cell>
        </row>
        <row r="1658">
          <cell r="B1658">
            <v>40007</v>
          </cell>
          <cell r="C1658">
            <v>7</v>
          </cell>
        </row>
        <row r="1659">
          <cell r="B1659">
            <v>40008</v>
          </cell>
          <cell r="C1659">
            <v>7</v>
          </cell>
        </row>
        <row r="1660">
          <cell r="B1660">
            <v>40009</v>
          </cell>
          <cell r="C1660">
            <v>7</v>
          </cell>
        </row>
        <row r="1661">
          <cell r="B1661">
            <v>40010</v>
          </cell>
          <cell r="C1661">
            <v>7</v>
          </cell>
        </row>
        <row r="1662">
          <cell r="B1662">
            <v>40011</v>
          </cell>
          <cell r="C1662">
            <v>7</v>
          </cell>
        </row>
        <row r="1663">
          <cell r="B1663">
            <v>40012</v>
          </cell>
          <cell r="C1663">
            <v>7</v>
          </cell>
        </row>
        <row r="1664">
          <cell r="B1664">
            <v>40013</v>
          </cell>
          <cell r="C1664">
            <v>7</v>
          </cell>
        </row>
        <row r="1665">
          <cell r="B1665">
            <v>40014</v>
          </cell>
          <cell r="C1665">
            <v>7</v>
          </cell>
        </row>
        <row r="1666">
          <cell r="B1666">
            <v>40015</v>
          </cell>
          <cell r="C1666">
            <v>7</v>
          </cell>
        </row>
        <row r="1667">
          <cell r="B1667">
            <v>40016</v>
          </cell>
          <cell r="C1667">
            <v>7</v>
          </cell>
        </row>
        <row r="1668">
          <cell r="B1668">
            <v>40017</v>
          </cell>
          <cell r="C1668">
            <v>7</v>
          </cell>
        </row>
        <row r="1669">
          <cell r="B1669">
            <v>40018</v>
          </cell>
          <cell r="C1669">
            <v>7</v>
          </cell>
        </row>
        <row r="1670">
          <cell r="B1670">
            <v>40019</v>
          </cell>
          <cell r="C1670">
            <v>7</v>
          </cell>
        </row>
        <row r="1671">
          <cell r="B1671">
            <v>40020</v>
          </cell>
          <cell r="C1671">
            <v>7</v>
          </cell>
        </row>
        <row r="1672">
          <cell r="B1672">
            <v>40021</v>
          </cell>
          <cell r="C1672">
            <v>7</v>
          </cell>
        </row>
        <row r="1673">
          <cell r="B1673">
            <v>40022</v>
          </cell>
          <cell r="C1673">
            <v>7</v>
          </cell>
        </row>
        <row r="1674">
          <cell r="B1674">
            <v>40023</v>
          </cell>
          <cell r="C1674">
            <v>7</v>
          </cell>
        </row>
        <row r="1675">
          <cell r="B1675">
            <v>40024</v>
          </cell>
          <cell r="C1675">
            <v>7</v>
          </cell>
        </row>
        <row r="1676">
          <cell r="B1676">
            <v>40025</v>
          </cell>
          <cell r="C1676">
            <v>7</v>
          </cell>
        </row>
        <row r="1677">
          <cell r="B1677">
            <v>40026</v>
          </cell>
          <cell r="C1677">
            <v>8</v>
          </cell>
        </row>
        <row r="1678">
          <cell r="B1678">
            <v>40027</v>
          </cell>
          <cell r="C1678">
            <v>8</v>
          </cell>
        </row>
        <row r="1679">
          <cell r="B1679">
            <v>40028</v>
          </cell>
          <cell r="C1679">
            <v>8</v>
          </cell>
        </row>
        <row r="1680">
          <cell r="B1680">
            <v>40029</v>
          </cell>
          <cell r="C1680">
            <v>8</v>
          </cell>
        </row>
        <row r="1681">
          <cell r="B1681">
            <v>40030</v>
          </cell>
          <cell r="C1681">
            <v>8</v>
          </cell>
        </row>
        <row r="1682">
          <cell r="B1682">
            <v>40031</v>
          </cell>
          <cell r="C1682">
            <v>8</v>
          </cell>
        </row>
        <row r="1683">
          <cell r="B1683">
            <v>40032</v>
          </cell>
          <cell r="C1683">
            <v>8</v>
          </cell>
        </row>
        <row r="1684">
          <cell r="B1684">
            <v>40033</v>
          </cell>
          <cell r="C1684">
            <v>8</v>
          </cell>
        </row>
        <row r="1685">
          <cell r="B1685">
            <v>40034</v>
          </cell>
          <cell r="C1685">
            <v>8</v>
          </cell>
        </row>
        <row r="1686">
          <cell r="B1686">
            <v>40035</v>
          </cell>
          <cell r="C1686">
            <v>8</v>
          </cell>
        </row>
        <row r="1687">
          <cell r="B1687">
            <v>40036</v>
          </cell>
          <cell r="C1687">
            <v>8</v>
          </cell>
        </row>
        <row r="1688">
          <cell r="B1688">
            <v>40037</v>
          </cell>
          <cell r="C1688">
            <v>8</v>
          </cell>
        </row>
        <row r="1689">
          <cell r="B1689">
            <v>40038</v>
          </cell>
          <cell r="C1689">
            <v>8</v>
          </cell>
        </row>
        <row r="1690">
          <cell r="B1690">
            <v>40039</v>
          </cell>
          <cell r="C1690">
            <v>8</v>
          </cell>
        </row>
        <row r="1691">
          <cell r="B1691">
            <v>40040</v>
          </cell>
          <cell r="C1691">
            <v>8</v>
          </cell>
        </row>
        <row r="1692">
          <cell r="B1692">
            <v>40041</v>
          </cell>
          <cell r="C1692">
            <v>8</v>
          </cell>
        </row>
        <row r="1693">
          <cell r="B1693">
            <v>40042</v>
          </cell>
          <cell r="C1693">
            <v>8</v>
          </cell>
        </row>
        <row r="1694">
          <cell r="B1694">
            <v>40043</v>
          </cell>
          <cell r="C1694">
            <v>8</v>
          </cell>
        </row>
        <row r="1695">
          <cell r="B1695">
            <v>40044</v>
          </cell>
          <cell r="C1695">
            <v>8</v>
          </cell>
        </row>
        <row r="1696">
          <cell r="B1696">
            <v>40045</v>
          </cell>
          <cell r="C1696">
            <v>8</v>
          </cell>
        </row>
        <row r="1697">
          <cell r="B1697">
            <v>40046</v>
          </cell>
          <cell r="C1697">
            <v>8</v>
          </cell>
        </row>
        <row r="1698">
          <cell r="B1698">
            <v>40047</v>
          </cell>
          <cell r="C1698">
            <v>8</v>
          </cell>
        </row>
        <row r="1699">
          <cell r="B1699">
            <v>40048</v>
          </cell>
          <cell r="C1699">
            <v>8</v>
          </cell>
        </row>
        <row r="1700">
          <cell r="B1700">
            <v>40049</v>
          </cell>
          <cell r="C1700">
            <v>8</v>
          </cell>
        </row>
        <row r="1701">
          <cell r="B1701">
            <v>40050</v>
          </cell>
          <cell r="C1701">
            <v>8</v>
          </cell>
        </row>
        <row r="1702">
          <cell r="B1702">
            <v>40051</v>
          </cell>
          <cell r="C1702">
            <v>8</v>
          </cell>
        </row>
        <row r="1703">
          <cell r="B1703">
            <v>40052</v>
          </cell>
          <cell r="C1703">
            <v>8</v>
          </cell>
        </row>
        <row r="1704">
          <cell r="B1704">
            <v>40053</v>
          </cell>
          <cell r="C1704">
            <v>8</v>
          </cell>
        </row>
        <row r="1705">
          <cell r="B1705">
            <v>40054</v>
          </cell>
          <cell r="C1705">
            <v>8</v>
          </cell>
        </row>
        <row r="1706">
          <cell r="B1706">
            <v>40055</v>
          </cell>
          <cell r="C1706">
            <v>8</v>
          </cell>
        </row>
        <row r="1707">
          <cell r="B1707">
            <v>40056</v>
          </cell>
          <cell r="C1707">
            <v>8</v>
          </cell>
        </row>
        <row r="1708">
          <cell r="B1708">
            <v>40057</v>
          </cell>
          <cell r="C1708">
            <v>9</v>
          </cell>
        </row>
        <row r="1709">
          <cell r="B1709">
            <v>40058</v>
          </cell>
          <cell r="C1709">
            <v>9</v>
          </cell>
        </row>
        <row r="1710">
          <cell r="B1710">
            <v>40059</v>
          </cell>
          <cell r="C1710">
            <v>9</v>
          </cell>
        </row>
        <row r="1711">
          <cell r="B1711">
            <v>40060</v>
          </cell>
          <cell r="C1711">
            <v>9</v>
          </cell>
        </row>
        <row r="1712">
          <cell r="B1712">
            <v>40061</v>
          </cell>
          <cell r="C1712">
            <v>9</v>
          </cell>
        </row>
        <row r="1713">
          <cell r="B1713">
            <v>40062</v>
          </cell>
          <cell r="C1713">
            <v>9</v>
          </cell>
        </row>
        <row r="1714">
          <cell r="B1714">
            <v>40063</v>
          </cell>
          <cell r="C1714">
            <v>9</v>
          </cell>
        </row>
        <row r="1715">
          <cell r="B1715">
            <v>40064</v>
          </cell>
          <cell r="C1715">
            <v>9</v>
          </cell>
        </row>
        <row r="1716">
          <cell r="B1716">
            <v>40065</v>
          </cell>
          <cell r="C1716">
            <v>9</v>
          </cell>
        </row>
        <row r="1717">
          <cell r="B1717">
            <v>40066</v>
          </cell>
          <cell r="C1717">
            <v>9</v>
          </cell>
        </row>
        <row r="1718">
          <cell r="B1718">
            <v>40067</v>
          </cell>
          <cell r="C1718">
            <v>9</v>
          </cell>
        </row>
        <row r="1719">
          <cell r="B1719">
            <v>40068</v>
          </cell>
          <cell r="C1719">
            <v>9</v>
          </cell>
        </row>
        <row r="1720">
          <cell r="B1720">
            <v>40069</v>
          </cell>
          <cell r="C1720">
            <v>9</v>
          </cell>
        </row>
        <row r="1721">
          <cell r="B1721">
            <v>40070</v>
          </cell>
          <cell r="C1721">
            <v>9</v>
          </cell>
        </row>
        <row r="1722">
          <cell r="B1722">
            <v>40071</v>
          </cell>
          <cell r="C1722">
            <v>9</v>
          </cell>
        </row>
        <row r="1723">
          <cell r="B1723">
            <v>40072</v>
          </cell>
          <cell r="C1723">
            <v>9</v>
          </cell>
        </row>
        <row r="1724">
          <cell r="B1724">
            <v>40073</v>
          </cell>
          <cell r="C1724">
            <v>9</v>
          </cell>
        </row>
        <row r="1725">
          <cell r="B1725">
            <v>40074</v>
          </cell>
          <cell r="C1725">
            <v>9</v>
          </cell>
        </row>
        <row r="1726">
          <cell r="B1726">
            <v>40075</v>
          </cell>
          <cell r="C1726">
            <v>9</v>
          </cell>
        </row>
        <row r="1727">
          <cell r="B1727">
            <v>40076</v>
          </cell>
          <cell r="C1727">
            <v>9</v>
          </cell>
        </row>
        <row r="1728">
          <cell r="B1728">
            <v>40077</v>
          </cell>
          <cell r="C1728">
            <v>9</v>
          </cell>
        </row>
        <row r="1729">
          <cell r="B1729">
            <v>40078</v>
          </cell>
          <cell r="C1729">
            <v>9</v>
          </cell>
        </row>
        <row r="1730">
          <cell r="B1730">
            <v>40079</v>
          </cell>
          <cell r="C1730">
            <v>9</v>
          </cell>
        </row>
        <row r="1731">
          <cell r="B1731">
            <v>40080</v>
          </cell>
          <cell r="C1731">
            <v>9</v>
          </cell>
        </row>
        <row r="1732">
          <cell r="B1732">
            <v>40081</v>
          </cell>
          <cell r="C1732">
            <v>9</v>
          </cell>
        </row>
        <row r="1733">
          <cell r="B1733">
            <v>40082</v>
          </cell>
          <cell r="C1733">
            <v>9</v>
          </cell>
        </row>
        <row r="1734">
          <cell r="B1734">
            <v>40083</v>
          </cell>
          <cell r="C1734">
            <v>9</v>
          </cell>
        </row>
        <row r="1735">
          <cell r="B1735">
            <v>40084</v>
          </cell>
          <cell r="C1735">
            <v>9</v>
          </cell>
        </row>
        <row r="1736">
          <cell r="B1736">
            <v>40085</v>
          </cell>
          <cell r="C1736">
            <v>9</v>
          </cell>
        </row>
        <row r="1737">
          <cell r="B1737">
            <v>40086</v>
          </cell>
          <cell r="C1737">
            <v>9</v>
          </cell>
        </row>
        <row r="1738">
          <cell r="B1738">
            <v>40087</v>
          </cell>
          <cell r="C1738">
            <v>10</v>
          </cell>
        </row>
        <row r="1739">
          <cell r="B1739">
            <v>40088</v>
          </cell>
          <cell r="C1739">
            <v>10</v>
          </cell>
        </row>
        <row r="1740">
          <cell r="B1740">
            <v>40089</v>
          </cell>
          <cell r="C1740">
            <v>10</v>
          </cell>
        </row>
        <row r="1741">
          <cell r="B1741">
            <v>40090</v>
          </cell>
          <cell r="C1741">
            <v>10</v>
          </cell>
        </row>
        <row r="1742">
          <cell r="B1742">
            <v>40091</v>
          </cell>
          <cell r="C1742">
            <v>10</v>
          </cell>
        </row>
        <row r="1743">
          <cell r="B1743">
            <v>40092</v>
          </cell>
          <cell r="C1743">
            <v>10</v>
          </cell>
        </row>
        <row r="1744">
          <cell r="B1744">
            <v>40093</v>
          </cell>
          <cell r="C1744">
            <v>10</v>
          </cell>
        </row>
        <row r="1745">
          <cell r="B1745">
            <v>40094</v>
          </cell>
          <cell r="C1745">
            <v>10</v>
          </cell>
        </row>
        <row r="1746">
          <cell r="B1746">
            <v>40095</v>
          </cell>
          <cell r="C1746">
            <v>10</v>
          </cell>
        </row>
        <row r="1747">
          <cell r="B1747">
            <v>40096</v>
          </cell>
          <cell r="C1747">
            <v>10</v>
          </cell>
        </row>
        <row r="1748">
          <cell r="B1748">
            <v>40097</v>
          </cell>
          <cell r="C1748">
            <v>10</v>
          </cell>
        </row>
        <row r="1749">
          <cell r="B1749">
            <v>40098</v>
          </cell>
          <cell r="C1749">
            <v>10</v>
          </cell>
        </row>
        <row r="1750">
          <cell r="B1750">
            <v>40099</v>
          </cell>
          <cell r="C1750">
            <v>10</v>
          </cell>
        </row>
        <row r="1751">
          <cell r="B1751">
            <v>40100</v>
          </cell>
          <cell r="C1751">
            <v>10</v>
          </cell>
        </row>
        <row r="1752">
          <cell r="B1752">
            <v>40101</v>
          </cell>
          <cell r="C1752">
            <v>10</v>
          </cell>
        </row>
        <row r="1753">
          <cell r="B1753">
            <v>40102</v>
          </cell>
          <cell r="C1753">
            <v>10</v>
          </cell>
        </row>
        <row r="1754">
          <cell r="B1754">
            <v>40103</v>
          </cell>
          <cell r="C1754">
            <v>10</v>
          </cell>
        </row>
        <row r="1755">
          <cell r="B1755">
            <v>40104</v>
          </cell>
          <cell r="C1755">
            <v>10</v>
          </cell>
        </row>
        <row r="1756">
          <cell r="B1756">
            <v>40105</v>
          </cell>
          <cell r="C1756">
            <v>10</v>
          </cell>
        </row>
        <row r="1757">
          <cell r="B1757">
            <v>40106</v>
          </cell>
          <cell r="C1757">
            <v>10</v>
          </cell>
        </row>
        <row r="1758">
          <cell r="B1758">
            <v>40107</v>
          </cell>
          <cell r="C1758">
            <v>10</v>
          </cell>
        </row>
        <row r="1759">
          <cell r="B1759">
            <v>40108</v>
          </cell>
          <cell r="C1759">
            <v>10</v>
          </cell>
        </row>
        <row r="1760">
          <cell r="B1760">
            <v>40109</v>
          </cell>
          <cell r="C1760">
            <v>10</v>
          </cell>
        </row>
        <row r="1761">
          <cell r="B1761">
            <v>40110</v>
          </cell>
          <cell r="C1761">
            <v>10</v>
          </cell>
        </row>
        <row r="1762">
          <cell r="B1762">
            <v>40111</v>
          </cell>
          <cell r="C1762">
            <v>10</v>
          </cell>
        </row>
        <row r="1763">
          <cell r="B1763">
            <v>40112</v>
          </cell>
          <cell r="C1763">
            <v>10</v>
          </cell>
        </row>
        <row r="1764">
          <cell r="B1764">
            <v>40113</v>
          </cell>
          <cell r="C1764">
            <v>10</v>
          </cell>
        </row>
        <row r="1765">
          <cell r="B1765">
            <v>40114</v>
          </cell>
          <cell r="C1765">
            <v>10</v>
          </cell>
        </row>
        <row r="1766">
          <cell r="B1766">
            <v>40115</v>
          </cell>
          <cell r="C1766">
            <v>10</v>
          </cell>
        </row>
        <row r="1767">
          <cell r="B1767">
            <v>40116</v>
          </cell>
          <cell r="C1767">
            <v>10</v>
          </cell>
        </row>
        <row r="1768">
          <cell r="B1768">
            <v>40117</v>
          </cell>
          <cell r="C1768">
            <v>10</v>
          </cell>
        </row>
        <row r="1769">
          <cell r="B1769">
            <v>40118</v>
          </cell>
          <cell r="C1769">
            <v>11</v>
          </cell>
        </row>
        <row r="1770">
          <cell r="B1770">
            <v>40119</v>
          </cell>
          <cell r="C1770">
            <v>11</v>
          </cell>
        </row>
        <row r="1771">
          <cell r="B1771">
            <v>40120</v>
          </cell>
          <cell r="C1771">
            <v>11</v>
          </cell>
        </row>
        <row r="1772">
          <cell r="B1772">
            <v>40121</v>
          </cell>
          <cell r="C1772">
            <v>11</v>
          </cell>
        </row>
        <row r="1773">
          <cell r="B1773">
            <v>40122</v>
          </cell>
          <cell r="C1773">
            <v>11</v>
          </cell>
        </row>
        <row r="1774">
          <cell r="B1774">
            <v>40123</v>
          </cell>
          <cell r="C1774">
            <v>11</v>
          </cell>
        </row>
        <row r="1775">
          <cell r="B1775">
            <v>40124</v>
          </cell>
          <cell r="C1775">
            <v>11</v>
          </cell>
        </row>
        <row r="1776">
          <cell r="B1776">
            <v>40125</v>
          </cell>
          <cell r="C1776">
            <v>11</v>
          </cell>
        </row>
        <row r="1777">
          <cell r="B1777">
            <v>40126</v>
          </cell>
          <cell r="C1777">
            <v>11</v>
          </cell>
        </row>
        <row r="1778">
          <cell r="B1778">
            <v>40127</v>
          </cell>
          <cell r="C1778">
            <v>11</v>
          </cell>
        </row>
        <row r="1779">
          <cell r="B1779">
            <v>40128</v>
          </cell>
          <cell r="C1779">
            <v>11</v>
          </cell>
        </row>
        <row r="1780">
          <cell r="B1780">
            <v>40129</v>
          </cell>
          <cell r="C1780">
            <v>11</v>
          </cell>
        </row>
        <row r="1781">
          <cell r="B1781">
            <v>40130</v>
          </cell>
          <cell r="C1781">
            <v>11</v>
          </cell>
        </row>
        <row r="1782">
          <cell r="B1782">
            <v>40131</v>
          </cell>
          <cell r="C1782">
            <v>11</v>
          </cell>
        </row>
        <row r="1783">
          <cell r="B1783">
            <v>40132</v>
          </cell>
          <cell r="C1783">
            <v>11</v>
          </cell>
        </row>
        <row r="1784">
          <cell r="B1784">
            <v>40133</v>
          </cell>
          <cell r="C1784">
            <v>11</v>
          </cell>
        </row>
        <row r="1785">
          <cell r="B1785">
            <v>40134</v>
          </cell>
          <cell r="C1785">
            <v>11</v>
          </cell>
        </row>
        <row r="1786">
          <cell r="B1786">
            <v>40135</v>
          </cell>
          <cell r="C1786">
            <v>11</v>
          </cell>
        </row>
        <row r="1787">
          <cell r="B1787">
            <v>40136</v>
          </cell>
          <cell r="C1787">
            <v>11</v>
          </cell>
        </row>
        <row r="1788">
          <cell r="B1788">
            <v>40137</v>
          </cell>
          <cell r="C1788">
            <v>11</v>
          </cell>
        </row>
        <row r="1789">
          <cell r="B1789">
            <v>40138</v>
          </cell>
          <cell r="C1789">
            <v>11</v>
          </cell>
        </row>
        <row r="1790">
          <cell r="B1790">
            <v>40139</v>
          </cell>
          <cell r="C1790">
            <v>11</v>
          </cell>
        </row>
        <row r="1791">
          <cell r="B1791">
            <v>40140</v>
          </cell>
          <cell r="C1791">
            <v>11</v>
          </cell>
        </row>
        <row r="1792">
          <cell r="B1792">
            <v>40141</v>
          </cell>
          <cell r="C1792">
            <v>11</v>
          </cell>
        </row>
        <row r="1793">
          <cell r="B1793">
            <v>40142</v>
          </cell>
          <cell r="C1793">
            <v>11</v>
          </cell>
        </row>
        <row r="1794">
          <cell r="B1794">
            <v>40143</v>
          </cell>
          <cell r="C1794">
            <v>11</v>
          </cell>
        </row>
        <row r="1795">
          <cell r="B1795">
            <v>40144</v>
          </cell>
          <cell r="C1795">
            <v>11</v>
          </cell>
        </row>
        <row r="1796">
          <cell r="B1796">
            <v>40145</v>
          </cell>
          <cell r="C1796">
            <v>11</v>
          </cell>
        </row>
        <row r="1797">
          <cell r="B1797">
            <v>40146</v>
          </cell>
          <cell r="C1797">
            <v>11</v>
          </cell>
        </row>
        <row r="1798">
          <cell r="B1798">
            <v>40147</v>
          </cell>
          <cell r="C1798">
            <v>11</v>
          </cell>
        </row>
        <row r="1799">
          <cell r="B1799">
            <v>40148</v>
          </cell>
          <cell r="C1799">
            <v>12</v>
          </cell>
        </row>
        <row r="1800">
          <cell r="B1800">
            <v>40149</v>
          </cell>
          <cell r="C1800">
            <v>12</v>
          </cell>
        </row>
        <row r="1801">
          <cell r="B1801">
            <v>40150</v>
          </cell>
          <cell r="C1801">
            <v>12</v>
          </cell>
        </row>
        <row r="1802">
          <cell r="B1802">
            <v>40151</v>
          </cell>
          <cell r="C1802">
            <v>12</v>
          </cell>
        </row>
        <row r="1803">
          <cell r="B1803">
            <v>40152</v>
          </cell>
          <cell r="C1803">
            <v>12</v>
          </cell>
        </row>
        <row r="1804">
          <cell r="B1804">
            <v>40153</v>
          </cell>
          <cell r="C1804">
            <v>12</v>
          </cell>
        </row>
        <row r="1805">
          <cell r="B1805">
            <v>40154</v>
          </cell>
          <cell r="C1805">
            <v>12</v>
          </cell>
        </row>
        <row r="1806">
          <cell r="B1806">
            <v>40155</v>
          </cell>
          <cell r="C1806">
            <v>12</v>
          </cell>
        </row>
        <row r="1807">
          <cell r="B1807">
            <v>40156</v>
          </cell>
          <cell r="C1807">
            <v>12</v>
          </cell>
        </row>
        <row r="1808">
          <cell r="B1808">
            <v>40157</v>
          </cell>
          <cell r="C1808">
            <v>12</v>
          </cell>
        </row>
        <row r="1809">
          <cell r="B1809">
            <v>40158</v>
          </cell>
          <cell r="C1809">
            <v>12</v>
          </cell>
        </row>
        <row r="1810">
          <cell r="B1810">
            <v>40159</v>
          </cell>
          <cell r="C1810">
            <v>12</v>
          </cell>
        </row>
        <row r="1811">
          <cell r="B1811">
            <v>40160</v>
          </cell>
          <cell r="C1811">
            <v>12</v>
          </cell>
        </row>
        <row r="1812">
          <cell r="B1812">
            <v>40161</v>
          </cell>
          <cell r="C1812">
            <v>12</v>
          </cell>
        </row>
        <row r="1813">
          <cell r="B1813">
            <v>40162</v>
          </cell>
          <cell r="C1813">
            <v>12</v>
          </cell>
        </row>
        <row r="1814">
          <cell r="B1814">
            <v>40163</v>
          </cell>
          <cell r="C1814">
            <v>12</v>
          </cell>
        </row>
        <row r="1815">
          <cell r="B1815">
            <v>40164</v>
          </cell>
          <cell r="C1815">
            <v>12</v>
          </cell>
        </row>
        <row r="1816">
          <cell r="B1816">
            <v>40165</v>
          </cell>
          <cell r="C1816">
            <v>12</v>
          </cell>
        </row>
        <row r="1817">
          <cell r="B1817">
            <v>40166</v>
          </cell>
          <cell r="C1817">
            <v>12</v>
          </cell>
        </row>
        <row r="1818">
          <cell r="B1818">
            <v>40167</v>
          </cell>
          <cell r="C1818">
            <v>12</v>
          </cell>
        </row>
        <row r="1819">
          <cell r="B1819">
            <v>40168</v>
          </cell>
          <cell r="C1819">
            <v>12</v>
          </cell>
        </row>
        <row r="1820">
          <cell r="B1820">
            <v>40169</v>
          </cell>
          <cell r="C1820">
            <v>12</v>
          </cell>
        </row>
        <row r="1821">
          <cell r="B1821">
            <v>40170</v>
          </cell>
          <cell r="C1821">
            <v>12</v>
          </cell>
        </row>
        <row r="1822">
          <cell r="B1822">
            <v>40171</v>
          </cell>
          <cell r="C1822">
            <v>12</v>
          </cell>
        </row>
        <row r="1823">
          <cell r="B1823">
            <v>40172</v>
          </cell>
          <cell r="C1823">
            <v>12</v>
          </cell>
        </row>
        <row r="1824">
          <cell r="B1824">
            <v>40173</v>
          </cell>
          <cell r="C1824">
            <v>12</v>
          </cell>
        </row>
        <row r="1825">
          <cell r="B1825">
            <v>40174</v>
          </cell>
          <cell r="C1825">
            <v>12</v>
          </cell>
        </row>
        <row r="1826">
          <cell r="B1826">
            <v>40175</v>
          </cell>
          <cell r="C1826">
            <v>12</v>
          </cell>
        </row>
        <row r="1827">
          <cell r="B1827">
            <v>40176</v>
          </cell>
          <cell r="C1827">
            <v>12</v>
          </cell>
        </row>
        <row r="1828">
          <cell r="B1828">
            <v>40177</v>
          </cell>
          <cell r="C1828">
            <v>12</v>
          </cell>
        </row>
        <row r="1829">
          <cell r="B1829">
            <v>40178</v>
          </cell>
          <cell r="C1829">
            <v>12</v>
          </cell>
        </row>
        <row r="1830">
          <cell r="B1830">
            <v>40179</v>
          </cell>
          <cell r="C1830">
            <v>1</v>
          </cell>
        </row>
        <row r="1831">
          <cell r="B1831">
            <v>40180</v>
          </cell>
          <cell r="C1831">
            <v>1</v>
          </cell>
        </row>
        <row r="1832">
          <cell r="B1832">
            <v>40181</v>
          </cell>
          <cell r="C1832">
            <v>1</v>
          </cell>
        </row>
        <row r="1833">
          <cell r="B1833">
            <v>40182</v>
          </cell>
          <cell r="C1833">
            <v>1</v>
          </cell>
        </row>
        <row r="1834">
          <cell r="B1834">
            <v>40183</v>
          </cell>
          <cell r="C1834">
            <v>1</v>
          </cell>
        </row>
        <row r="1835">
          <cell r="B1835">
            <v>40184</v>
          </cell>
          <cell r="C1835">
            <v>1</v>
          </cell>
        </row>
        <row r="1836">
          <cell r="B1836">
            <v>40185</v>
          </cell>
          <cell r="C1836">
            <v>1</v>
          </cell>
        </row>
        <row r="1837">
          <cell r="B1837">
            <v>40186</v>
          </cell>
          <cell r="C1837">
            <v>1</v>
          </cell>
        </row>
        <row r="1838">
          <cell r="B1838">
            <v>40187</v>
          </cell>
          <cell r="C1838">
            <v>1</v>
          </cell>
        </row>
        <row r="1839">
          <cell r="B1839">
            <v>40188</v>
          </cell>
          <cell r="C1839">
            <v>1</v>
          </cell>
        </row>
        <row r="1840">
          <cell r="B1840">
            <v>40189</v>
          </cell>
          <cell r="C1840">
            <v>1</v>
          </cell>
        </row>
        <row r="1841">
          <cell r="B1841">
            <v>40190</v>
          </cell>
          <cell r="C1841">
            <v>1</v>
          </cell>
        </row>
        <row r="1842">
          <cell r="B1842">
            <v>40191</v>
          </cell>
          <cell r="C1842">
            <v>1</v>
          </cell>
        </row>
        <row r="1843">
          <cell r="B1843">
            <v>40192</v>
          </cell>
          <cell r="C1843">
            <v>1</v>
          </cell>
        </row>
        <row r="1844">
          <cell r="B1844">
            <v>40193</v>
          </cell>
          <cell r="C1844">
            <v>1</v>
          </cell>
        </row>
        <row r="1845">
          <cell r="B1845">
            <v>40194</v>
          </cell>
          <cell r="C1845">
            <v>1</v>
          </cell>
        </row>
        <row r="1846">
          <cell r="B1846">
            <v>40195</v>
          </cell>
          <cell r="C1846">
            <v>1</v>
          </cell>
        </row>
        <row r="1847">
          <cell r="B1847">
            <v>40196</v>
          </cell>
          <cell r="C1847">
            <v>1</v>
          </cell>
        </row>
        <row r="1848">
          <cell r="B1848">
            <v>40197</v>
          </cell>
          <cell r="C1848">
            <v>1</v>
          </cell>
        </row>
        <row r="1849">
          <cell r="B1849">
            <v>40198</v>
          </cell>
          <cell r="C1849">
            <v>1</v>
          </cell>
        </row>
        <row r="1850">
          <cell r="B1850">
            <v>40199</v>
          </cell>
          <cell r="C1850">
            <v>1</v>
          </cell>
        </row>
        <row r="1851">
          <cell r="B1851">
            <v>40200</v>
          </cell>
          <cell r="C1851">
            <v>1</v>
          </cell>
        </row>
        <row r="1852">
          <cell r="B1852">
            <v>40201</v>
          </cell>
          <cell r="C1852">
            <v>1</v>
          </cell>
        </row>
        <row r="1853">
          <cell r="B1853">
            <v>40202</v>
          </cell>
          <cell r="C1853">
            <v>1</v>
          </cell>
        </row>
        <row r="1854">
          <cell r="B1854">
            <v>40203</v>
          </cell>
          <cell r="C1854">
            <v>1</v>
          </cell>
        </row>
        <row r="1855">
          <cell r="B1855">
            <v>40204</v>
          </cell>
          <cell r="C1855">
            <v>1</v>
          </cell>
        </row>
        <row r="1856">
          <cell r="B1856">
            <v>40205</v>
          </cell>
          <cell r="C1856">
            <v>1</v>
          </cell>
        </row>
        <row r="1857">
          <cell r="B1857">
            <v>40206</v>
          </cell>
          <cell r="C1857">
            <v>1</v>
          </cell>
        </row>
        <row r="1858">
          <cell r="B1858">
            <v>40207</v>
          </cell>
          <cell r="C1858">
            <v>1</v>
          </cell>
        </row>
        <row r="1859">
          <cell r="B1859">
            <v>40208</v>
          </cell>
          <cell r="C1859">
            <v>1</v>
          </cell>
        </row>
        <row r="1860">
          <cell r="B1860">
            <v>40209</v>
          </cell>
          <cell r="C1860">
            <v>1</v>
          </cell>
        </row>
        <row r="1861">
          <cell r="B1861">
            <v>40210</v>
          </cell>
          <cell r="C1861">
            <v>2</v>
          </cell>
        </row>
        <row r="1862">
          <cell r="B1862">
            <v>40211</v>
          </cell>
          <cell r="C1862">
            <v>2</v>
          </cell>
        </row>
        <row r="1863">
          <cell r="B1863">
            <v>40212</v>
          </cell>
          <cell r="C1863">
            <v>2</v>
          </cell>
        </row>
        <row r="1864">
          <cell r="B1864">
            <v>40213</v>
          </cell>
          <cell r="C1864">
            <v>2</v>
          </cell>
        </row>
        <row r="1865">
          <cell r="B1865">
            <v>40214</v>
          </cell>
          <cell r="C1865">
            <v>2</v>
          </cell>
        </row>
        <row r="1866">
          <cell r="B1866">
            <v>40215</v>
          </cell>
          <cell r="C1866">
            <v>2</v>
          </cell>
        </row>
        <row r="1867">
          <cell r="B1867">
            <v>40216</v>
          </cell>
          <cell r="C1867">
            <v>2</v>
          </cell>
        </row>
        <row r="1868">
          <cell r="B1868">
            <v>40217</v>
          </cell>
          <cell r="C1868">
            <v>2</v>
          </cell>
        </row>
        <row r="1869">
          <cell r="B1869">
            <v>40218</v>
          </cell>
          <cell r="C1869">
            <v>2</v>
          </cell>
        </row>
        <row r="1870">
          <cell r="B1870">
            <v>40219</v>
          </cell>
          <cell r="C1870">
            <v>2</v>
          </cell>
        </row>
        <row r="1871">
          <cell r="B1871">
            <v>40220</v>
          </cell>
          <cell r="C1871">
            <v>2</v>
          </cell>
        </row>
        <row r="1872">
          <cell r="B1872">
            <v>40221</v>
          </cell>
          <cell r="C1872">
            <v>2</v>
          </cell>
        </row>
        <row r="1873">
          <cell r="B1873">
            <v>40222</v>
          </cell>
          <cell r="C1873">
            <v>2</v>
          </cell>
        </row>
        <row r="1874">
          <cell r="B1874">
            <v>40223</v>
          </cell>
          <cell r="C1874">
            <v>2</v>
          </cell>
        </row>
        <row r="1875">
          <cell r="B1875">
            <v>40224</v>
          </cell>
          <cell r="C1875">
            <v>2</v>
          </cell>
        </row>
        <row r="1876">
          <cell r="B1876">
            <v>40225</v>
          </cell>
          <cell r="C1876">
            <v>2</v>
          </cell>
        </row>
        <row r="1877">
          <cell r="B1877">
            <v>40226</v>
          </cell>
          <cell r="C1877">
            <v>2</v>
          </cell>
        </row>
        <row r="1878">
          <cell r="B1878">
            <v>40227</v>
          </cell>
          <cell r="C1878">
            <v>2</v>
          </cell>
        </row>
        <row r="1879">
          <cell r="B1879">
            <v>40228</v>
          </cell>
          <cell r="C1879">
            <v>2</v>
          </cell>
        </row>
        <row r="1880">
          <cell r="B1880">
            <v>40229</v>
          </cell>
          <cell r="C1880">
            <v>2</v>
          </cell>
        </row>
        <row r="1881">
          <cell r="B1881">
            <v>40230</v>
          </cell>
          <cell r="C1881">
            <v>2</v>
          </cell>
        </row>
        <row r="1882">
          <cell r="B1882">
            <v>40231</v>
          </cell>
          <cell r="C1882">
            <v>2</v>
          </cell>
        </row>
        <row r="1883">
          <cell r="B1883">
            <v>40232</v>
          </cell>
          <cell r="C1883">
            <v>2</v>
          </cell>
        </row>
        <row r="1884">
          <cell r="B1884">
            <v>40233</v>
          </cell>
          <cell r="C1884">
            <v>2</v>
          </cell>
        </row>
        <row r="1885">
          <cell r="B1885">
            <v>40234</v>
          </cell>
          <cell r="C1885">
            <v>2</v>
          </cell>
        </row>
        <row r="1886">
          <cell r="B1886">
            <v>40235</v>
          </cell>
          <cell r="C1886">
            <v>2</v>
          </cell>
        </row>
        <row r="1887">
          <cell r="B1887">
            <v>40236</v>
          </cell>
          <cell r="C1887">
            <v>2</v>
          </cell>
        </row>
        <row r="1888">
          <cell r="B1888">
            <v>40237</v>
          </cell>
          <cell r="C1888">
            <v>2</v>
          </cell>
        </row>
        <row r="1889">
          <cell r="B1889">
            <v>40238</v>
          </cell>
          <cell r="C1889">
            <v>3</v>
          </cell>
        </row>
        <row r="1890">
          <cell r="B1890">
            <v>40239</v>
          </cell>
          <cell r="C1890">
            <v>3</v>
          </cell>
        </row>
        <row r="1891">
          <cell r="B1891">
            <v>40240</v>
          </cell>
          <cell r="C1891">
            <v>3</v>
          </cell>
        </row>
        <row r="1892">
          <cell r="B1892">
            <v>40241</v>
          </cell>
          <cell r="C1892">
            <v>3</v>
          </cell>
        </row>
        <row r="1893">
          <cell r="B1893">
            <v>40242</v>
          </cell>
          <cell r="C1893">
            <v>3</v>
          </cell>
        </row>
        <row r="1894">
          <cell r="B1894">
            <v>40243</v>
          </cell>
          <cell r="C1894">
            <v>3</v>
          </cell>
        </row>
        <row r="1895">
          <cell r="B1895">
            <v>40244</v>
          </cell>
          <cell r="C1895">
            <v>3</v>
          </cell>
        </row>
        <row r="1896">
          <cell r="B1896">
            <v>40245</v>
          </cell>
          <cell r="C1896">
            <v>3</v>
          </cell>
        </row>
        <row r="1897">
          <cell r="B1897">
            <v>40246</v>
          </cell>
          <cell r="C1897">
            <v>3</v>
          </cell>
        </row>
        <row r="1898">
          <cell r="B1898">
            <v>40247</v>
          </cell>
          <cell r="C1898">
            <v>3</v>
          </cell>
        </row>
        <row r="1899">
          <cell r="B1899">
            <v>40248</v>
          </cell>
          <cell r="C1899">
            <v>3</v>
          </cell>
        </row>
        <row r="1900">
          <cell r="B1900">
            <v>40249</v>
          </cell>
          <cell r="C1900">
            <v>3</v>
          </cell>
        </row>
        <row r="1901">
          <cell r="B1901">
            <v>40250</v>
          </cell>
          <cell r="C1901">
            <v>3</v>
          </cell>
        </row>
        <row r="1902">
          <cell r="B1902">
            <v>40251</v>
          </cell>
          <cell r="C1902">
            <v>3</v>
          </cell>
        </row>
        <row r="1903">
          <cell r="B1903">
            <v>40252</v>
          </cell>
          <cell r="C1903">
            <v>3</v>
          </cell>
        </row>
        <row r="1904">
          <cell r="B1904">
            <v>40253</v>
          </cell>
          <cell r="C1904">
            <v>3</v>
          </cell>
        </row>
        <row r="1905">
          <cell r="B1905">
            <v>40254</v>
          </cell>
          <cell r="C1905">
            <v>3</v>
          </cell>
        </row>
        <row r="1906">
          <cell r="B1906">
            <v>40255</v>
          </cell>
          <cell r="C1906">
            <v>3</v>
          </cell>
        </row>
        <row r="1907">
          <cell r="B1907">
            <v>40256</v>
          </cell>
          <cell r="C1907">
            <v>3</v>
          </cell>
        </row>
        <row r="1908">
          <cell r="B1908">
            <v>40257</v>
          </cell>
          <cell r="C1908">
            <v>3</v>
          </cell>
        </row>
        <row r="1909">
          <cell r="B1909">
            <v>40258</v>
          </cell>
          <cell r="C1909">
            <v>3</v>
          </cell>
        </row>
        <row r="1910">
          <cell r="B1910">
            <v>40259</v>
          </cell>
          <cell r="C1910">
            <v>3</v>
          </cell>
        </row>
        <row r="1911">
          <cell r="B1911">
            <v>40260</v>
          </cell>
          <cell r="C1911">
            <v>3</v>
          </cell>
        </row>
        <row r="1912">
          <cell r="B1912">
            <v>40261</v>
          </cell>
          <cell r="C1912">
            <v>3</v>
          </cell>
        </row>
        <row r="1913">
          <cell r="B1913">
            <v>40262</v>
          </cell>
          <cell r="C1913">
            <v>3</v>
          </cell>
        </row>
        <row r="1914">
          <cell r="B1914">
            <v>40263</v>
          </cell>
          <cell r="C1914">
            <v>3</v>
          </cell>
        </row>
        <row r="1915">
          <cell r="B1915">
            <v>40264</v>
          </cell>
          <cell r="C1915">
            <v>3</v>
          </cell>
        </row>
        <row r="1916">
          <cell r="B1916">
            <v>40265</v>
          </cell>
          <cell r="C1916">
            <v>3</v>
          </cell>
        </row>
        <row r="1917">
          <cell r="B1917">
            <v>40266</v>
          </cell>
          <cell r="C1917">
            <v>3</v>
          </cell>
        </row>
        <row r="1918">
          <cell r="B1918">
            <v>40267</v>
          </cell>
          <cell r="C1918">
            <v>3</v>
          </cell>
        </row>
        <row r="1919">
          <cell r="B1919">
            <v>40268</v>
          </cell>
          <cell r="C1919">
            <v>3</v>
          </cell>
        </row>
        <row r="1920">
          <cell r="B1920">
            <v>40269</v>
          </cell>
          <cell r="C1920">
            <v>4</v>
          </cell>
        </row>
        <row r="1921">
          <cell r="B1921">
            <v>40270</v>
          </cell>
          <cell r="C1921">
            <v>4</v>
          </cell>
        </row>
        <row r="1922">
          <cell r="B1922">
            <v>40271</v>
          </cell>
          <cell r="C1922">
            <v>4</v>
          </cell>
        </row>
        <row r="1923">
          <cell r="B1923">
            <v>40272</v>
          </cell>
          <cell r="C1923">
            <v>4</v>
          </cell>
        </row>
        <row r="1924">
          <cell r="B1924">
            <v>40273</v>
          </cell>
          <cell r="C1924">
            <v>4</v>
          </cell>
        </row>
        <row r="1925">
          <cell r="B1925">
            <v>40274</v>
          </cell>
          <cell r="C1925">
            <v>4</v>
          </cell>
        </row>
        <row r="1926">
          <cell r="B1926">
            <v>40275</v>
          </cell>
          <cell r="C1926">
            <v>4</v>
          </cell>
        </row>
        <row r="1927">
          <cell r="B1927">
            <v>40276</v>
          </cell>
          <cell r="C1927">
            <v>4</v>
          </cell>
        </row>
        <row r="1928">
          <cell r="B1928">
            <v>40277</v>
          </cell>
          <cell r="C1928">
            <v>4</v>
          </cell>
        </row>
        <row r="1929">
          <cell r="B1929">
            <v>40278</v>
          </cell>
          <cell r="C1929">
            <v>4</v>
          </cell>
        </row>
        <row r="1930">
          <cell r="B1930">
            <v>40279</v>
          </cell>
          <cell r="C1930">
            <v>4</v>
          </cell>
        </row>
        <row r="1931">
          <cell r="B1931">
            <v>40280</v>
          </cell>
          <cell r="C1931">
            <v>4</v>
          </cell>
        </row>
        <row r="1932">
          <cell r="B1932">
            <v>40281</v>
          </cell>
          <cell r="C1932">
            <v>4</v>
          </cell>
        </row>
        <row r="1933">
          <cell r="B1933">
            <v>40282</v>
          </cell>
          <cell r="C1933">
            <v>4</v>
          </cell>
        </row>
        <row r="1934">
          <cell r="B1934">
            <v>40283</v>
          </cell>
          <cell r="C1934">
            <v>4</v>
          </cell>
        </row>
        <row r="1935">
          <cell r="B1935">
            <v>40284</v>
          </cell>
          <cell r="C1935">
            <v>4</v>
          </cell>
        </row>
        <row r="1936">
          <cell r="B1936">
            <v>40285</v>
          </cell>
          <cell r="C1936">
            <v>4</v>
          </cell>
        </row>
        <row r="1937">
          <cell r="B1937">
            <v>40286</v>
          </cell>
          <cell r="C1937">
            <v>4</v>
          </cell>
        </row>
        <row r="1938">
          <cell r="B1938">
            <v>40287</v>
          </cell>
          <cell r="C1938">
            <v>4</v>
          </cell>
        </row>
        <row r="1939">
          <cell r="B1939">
            <v>40288</v>
          </cell>
          <cell r="C1939">
            <v>4</v>
          </cell>
        </row>
        <row r="1940">
          <cell r="B1940">
            <v>40289</v>
          </cell>
          <cell r="C1940">
            <v>4</v>
          </cell>
        </row>
        <row r="1941">
          <cell r="B1941">
            <v>40290</v>
          </cell>
          <cell r="C1941">
            <v>4</v>
          </cell>
        </row>
        <row r="1942">
          <cell r="B1942">
            <v>40291</v>
          </cell>
          <cell r="C1942">
            <v>4</v>
          </cell>
        </row>
        <row r="1943">
          <cell r="B1943">
            <v>40292</v>
          </cell>
          <cell r="C1943">
            <v>4</v>
          </cell>
        </row>
        <row r="1944">
          <cell r="B1944">
            <v>40293</v>
          </cell>
          <cell r="C1944">
            <v>4</v>
          </cell>
        </row>
        <row r="1945">
          <cell r="B1945">
            <v>40294</v>
          </cell>
          <cell r="C1945">
            <v>4</v>
          </cell>
        </row>
        <row r="1946">
          <cell r="B1946">
            <v>40295</v>
          </cell>
          <cell r="C1946">
            <v>4</v>
          </cell>
        </row>
        <row r="1947">
          <cell r="B1947">
            <v>40296</v>
          </cell>
          <cell r="C1947">
            <v>4</v>
          </cell>
        </row>
        <row r="1948">
          <cell r="B1948">
            <v>40297</v>
          </cell>
          <cell r="C1948">
            <v>4</v>
          </cell>
        </row>
        <row r="1949">
          <cell r="B1949">
            <v>40298</v>
          </cell>
          <cell r="C1949">
            <v>4</v>
          </cell>
        </row>
        <row r="1950">
          <cell r="B1950">
            <v>40299</v>
          </cell>
          <cell r="C1950">
            <v>5</v>
          </cell>
        </row>
        <row r="1951">
          <cell r="B1951">
            <v>40300</v>
          </cell>
          <cell r="C1951">
            <v>5</v>
          </cell>
        </row>
        <row r="1952">
          <cell r="B1952">
            <v>40301</v>
          </cell>
          <cell r="C1952">
            <v>5</v>
          </cell>
        </row>
        <row r="1953">
          <cell r="B1953">
            <v>40302</v>
          </cell>
          <cell r="C1953">
            <v>5</v>
          </cell>
        </row>
        <row r="1954">
          <cell r="B1954">
            <v>40303</v>
          </cell>
          <cell r="C1954">
            <v>5</v>
          </cell>
        </row>
        <row r="1955">
          <cell r="B1955">
            <v>40304</v>
          </cell>
          <cell r="C1955">
            <v>5</v>
          </cell>
        </row>
        <row r="1956">
          <cell r="B1956">
            <v>40305</v>
          </cell>
          <cell r="C1956">
            <v>5</v>
          </cell>
        </row>
        <row r="1957">
          <cell r="B1957">
            <v>40306</v>
          </cell>
          <cell r="C1957">
            <v>5</v>
          </cell>
        </row>
        <row r="1958">
          <cell r="B1958">
            <v>40307</v>
          </cell>
          <cell r="C1958">
            <v>5</v>
          </cell>
        </row>
        <row r="1959">
          <cell r="B1959">
            <v>40308</v>
          </cell>
          <cell r="C1959">
            <v>5</v>
          </cell>
        </row>
        <row r="1960">
          <cell r="B1960">
            <v>40309</v>
          </cell>
          <cell r="C1960">
            <v>5</v>
          </cell>
        </row>
        <row r="1961">
          <cell r="B1961">
            <v>40310</v>
          </cell>
          <cell r="C1961">
            <v>5</v>
          </cell>
        </row>
        <row r="1962">
          <cell r="B1962">
            <v>40311</v>
          </cell>
          <cell r="C1962">
            <v>5</v>
          </cell>
        </row>
        <row r="1963">
          <cell r="B1963">
            <v>40312</v>
          </cell>
          <cell r="C1963">
            <v>5</v>
          </cell>
        </row>
        <row r="1964">
          <cell r="B1964">
            <v>40313</v>
          </cell>
          <cell r="C1964">
            <v>5</v>
          </cell>
        </row>
        <row r="1965">
          <cell r="B1965">
            <v>40314</v>
          </cell>
          <cell r="C1965">
            <v>5</v>
          </cell>
        </row>
        <row r="1966">
          <cell r="B1966">
            <v>40315</v>
          </cell>
          <cell r="C1966">
            <v>5</v>
          </cell>
        </row>
        <row r="1967">
          <cell r="B1967">
            <v>40316</v>
          </cell>
          <cell r="C1967">
            <v>5</v>
          </cell>
        </row>
        <row r="1968">
          <cell r="B1968">
            <v>40317</v>
          </cell>
          <cell r="C1968">
            <v>5</v>
          </cell>
        </row>
        <row r="1969">
          <cell r="B1969">
            <v>40318</v>
          </cell>
          <cell r="C1969">
            <v>5</v>
          </cell>
        </row>
        <row r="1970">
          <cell r="B1970">
            <v>40319</v>
          </cell>
          <cell r="C1970">
            <v>5</v>
          </cell>
        </row>
        <row r="1971">
          <cell r="B1971">
            <v>40320</v>
          </cell>
          <cell r="C1971">
            <v>5</v>
          </cell>
        </row>
        <row r="1972">
          <cell r="B1972">
            <v>40321</v>
          </cell>
          <cell r="C1972">
            <v>5</v>
          </cell>
        </row>
        <row r="1973">
          <cell r="B1973">
            <v>40322</v>
          </cell>
          <cell r="C1973">
            <v>5</v>
          </cell>
        </row>
        <row r="1974">
          <cell r="B1974">
            <v>40323</v>
          </cell>
          <cell r="C1974">
            <v>5</v>
          </cell>
        </row>
        <row r="1975">
          <cell r="B1975">
            <v>40324</v>
          </cell>
          <cell r="C1975">
            <v>5</v>
          </cell>
        </row>
        <row r="1976">
          <cell r="B1976">
            <v>40325</v>
          </cell>
          <cell r="C1976">
            <v>5</v>
          </cell>
        </row>
        <row r="1977">
          <cell r="B1977">
            <v>40326</v>
          </cell>
          <cell r="C1977">
            <v>5</v>
          </cell>
        </row>
        <row r="1978">
          <cell r="B1978">
            <v>40327</v>
          </cell>
          <cell r="C1978">
            <v>5</v>
          </cell>
        </row>
        <row r="1979">
          <cell r="B1979">
            <v>40328</v>
          </cell>
          <cell r="C1979">
            <v>5</v>
          </cell>
        </row>
        <row r="1980">
          <cell r="B1980">
            <v>40329</v>
          </cell>
          <cell r="C1980">
            <v>5</v>
          </cell>
        </row>
        <row r="1981">
          <cell r="B1981">
            <v>40330</v>
          </cell>
          <cell r="C1981">
            <v>6</v>
          </cell>
        </row>
        <row r="1982">
          <cell r="B1982">
            <v>40331</v>
          </cell>
          <cell r="C1982">
            <v>6</v>
          </cell>
        </row>
        <row r="1983">
          <cell r="B1983">
            <v>40332</v>
          </cell>
          <cell r="C1983">
            <v>6</v>
          </cell>
        </row>
        <row r="1984">
          <cell r="B1984">
            <v>40333</v>
          </cell>
          <cell r="C1984">
            <v>6</v>
          </cell>
        </row>
        <row r="1985">
          <cell r="B1985">
            <v>40334</v>
          </cell>
          <cell r="C1985">
            <v>6</v>
          </cell>
        </row>
        <row r="1986">
          <cell r="B1986">
            <v>40335</v>
          </cell>
          <cell r="C1986">
            <v>6</v>
          </cell>
        </row>
        <row r="1987">
          <cell r="B1987">
            <v>40336</v>
          </cell>
          <cell r="C1987">
            <v>6</v>
          </cell>
        </row>
        <row r="1988">
          <cell r="B1988">
            <v>40337</v>
          </cell>
          <cell r="C1988">
            <v>6</v>
          </cell>
        </row>
        <row r="1989">
          <cell r="B1989">
            <v>40338</v>
          </cell>
          <cell r="C1989">
            <v>6</v>
          </cell>
        </row>
        <row r="1990">
          <cell r="B1990">
            <v>40339</v>
          </cell>
          <cell r="C1990">
            <v>6</v>
          </cell>
        </row>
        <row r="1991">
          <cell r="B1991">
            <v>40340</v>
          </cell>
          <cell r="C1991">
            <v>6</v>
          </cell>
        </row>
        <row r="1992">
          <cell r="B1992">
            <v>40341</v>
          </cell>
          <cell r="C1992">
            <v>6</v>
          </cell>
        </row>
        <row r="1993">
          <cell r="B1993">
            <v>40342</v>
          </cell>
          <cell r="C1993">
            <v>6</v>
          </cell>
        </row>
        <row r="1994">
          <cell r="B1994">
            <v>40343</v>
          </cell>
          <cell r="C1994">
            <v>6</v>
          </cell>
        </row>
        <row r="1995">
          <cell r="B1995">
            <v>40344</v>
          </cell>
          <cell r="C1995">
            <v>6</v>
          </cell>
        </row>
        <row r="1996">
          <cell r="B1996">
            <v>40345</v>
          </cell>
          <cell r="C1996">
            <v>6</v>
          </cell>
        </row>
        <row r="1997">
          <cell r="B1997">
            <v>40346</v>
          </cell>
          <cell r="C1997">
            <v>6</v>
          </cell>
        </row>
        <row r="1998">
          <cell r="B1998">
            <v>40347</v>
          </cell>
          <cell r="C1998">
            <v>6</v>
          </cell>
        </row>
        <row r="1999">
          <cell r="B1999">
            <v>40348</v>
          </cell>
          <cell r="C1999">
            <v>6</v>
          </cell>
        </row>
        <row r="2000">
          <cell r="B2000">
            <v>40349</v>
          </cell>
          <cell r="C2000">
            <v>6</v>
          </cell>
        </row>
        <row r="2001">
          <cell r="B2001">
            <v>40350</v>
          </cell>
          <cell r="C2001">
            <v>6</v>
          </cell>
        </row>
        <row r="2002">
          <cell r="B2002">
            <v>40351</v>
          </cell>
          <cell r="C2002">
            <v>6</v>
          </cell>
        </row>
        <row r="2003">
          <cell r="B2003">
            <v>40352</v>
          </cell>
          <cell r="C2003">
            <v>6</v>
          </cell>
        </row>
        <row r="2004">
          <cell r="B2004">
            <v>40353</v>
          </cell>
          <cell r="C2004">
            <v>6</v>
          </cell>
        </row>
        <row r="2005">
          <cell r="B2005">
            <v>40354</v>
          </cell>
          <cell r="C2005">
            <v>6</v>
          </cell>
        </row>
        <row r="2006">
          <cell r="B2006">
            <v>40355</v>
          </cell>
          <cell r="C2006">
            <v>6</v>
          </cell>
        </row>
        <row r="2007">
          <cell r="B2007">
            <v>40356</v>
          </cell>
          <cell r="C2007">
            <v>6</v>
          </cell>
        </row>
        <row r="2008">
          <cell r="B2008">
            <v>40357</v>
          </cell>
          <cell r="C2008">
            <v>6</v>
          </cell>
        </row>
        <row r="2009">
          <cell r="B2009">
            <v>40358</v>
          </cell>
          <cell r="C2009">
            <v>6</v>
          </cell>
        </row>
        <row r="2010">
          <cell r="B2010">
            <v>40359</v>
          </cell>
          <cell r="C2010">
            <v>6</v>
          </cell>
        </row>
        <row r="2011">
          <cell r="B2011">
            <v>40360</v>
          </cell>
          <cell r="C2011">
            <v>7</v>
          </cell>
        </row>
        <row r="2012">
          <cell r="B2012">
            <v>40361</v>
          </cell>
          <cell r="C2012">
            <v>7</v>
          </cell>
        </row>
        <row r="2013">
          <cell r="B2013">
            <v>40362</v>
          </cell>
          <cell r="C2013">
            <v>7</v>
          </cell>
        </row>
        <row r="2014">
          <cell r="B2014">
            <v>40363</v>
          </cell>
          <cell r="C2014">
            <v>7</v>
          </cell>
        </row>
        <row r="2015">
          <cell r="B2015">
            <v>40364</v>
          </cell>
          <cell r="C2015">
            <v>7</v>
          </cell>
        </row>
        <row r="2016">
          <cell r="B2016">
            <v>40365</v>
          </cell>
          <cell r="C2016">
            <v>7</v>
          </cell>
        </row>
        <row r="2017">
          <cell r="B2017">
            <v>40366</v>
          </cell>
          <cell r="C2017">
            <v>7</v>
          </cell>
        </row>
        <row r="2018">
          <cell r="B2018">
            <v>40367</v>
          </cell>
          <cell r="C2018">
            <v>7</v>
          </cell>
        </row>
        <row r="2019">
          <cell r="B2019">
            <v>40368</v>
          </cell>
          <cell r="C2019">
            <v>7</v>
          </cell>
        </row>
        <row r="2020">
          <cell r="B2020">
            <v>40369</v>
          </cell>
          <cell r="C2020">
            <v>7</v>
          </cell>
        </row>
        <row r="2021">
          <cell r="B2021">
            <v>40370</v>
          </cell>
          <cell r="C2021">
            <v>7</v>
          </cell>
        </row>
        <row r="2022">
          <cell r="B2022">
            <v>40371</v>
          </cell>
          <cell r="C2022">
            <v>7</v>
          </cell>
        </row>
        <row r="2023">
          <cell r="B2023">
            <v>40372</v>
          </cell>
          <cell r="C2023">
            <v>7</v>
          </cell>
        </row>
        <row r="2024">
          <cell r="B2024">
            <v>40373</v>
          </cell>
          <cell r="C2024">
            <v>7</v>
          </cell>
        </row>
        <row r="2025">
          <cell r="B2025">
            <v>40374</v>
          </cell>
          <cell r="C2025">
            <v>7</v>
          </cell>
        </row>
        <row r="2026">
          <cell r="B2026">
            <v>40375</v>
          </cell>
          <cell r="C2026">
            <v>7</v>
          </cell>
        </row>
        <row r="2027">
          <cell r="B2027">
            <v>40376</v>
          </cell>
          <cell r="C2027">
            <v>7</v>
          </cell>
        </row>
        <row r="2028">
          <cell r="B2028">
            <v>40377</v>
          </cell>
          <cell r="C2028">
            <v>7</v>
          </cell>
        </row>
        <row r="2029">
          <cell r="B2029">
            <v>40378</v>
          </cell>
          <cell r="C2029">
            <v>7</v>
          </cell>
        </row>
        <row r="2030">
          <cell r="B2030">
            <v>40379</v>
          </cell>
          <cell r="C2030">
            <v>7</v>
          </cell>
        </row>
        <row r="2031">
          <cell r="B2031">
            <v>40380</v>
          </cell>
          <cell r="C2031">
            <v>7</v>
          </cell>
        </row>
        <row r="2032">
          <cell r="B2032">
            <v>40381</v>
          </cell>
          <cell r="C2032">
            <v>7</v>
          </cell>
        </row>
        <row r="2033">
          <cell r="B2033">
            <v>40382</v>
          </cell>
          <cell r="C2033">
            <v>7</v>
          </cell>
        </row>
        <row r="2034">
          <cell r="B2034">
            <v>40383</v>
          </cell>
          <cell r="C2034">
            <v>7</v>
          </cell>
        </row>
        <row r="2035">
          <cell r="B2035">
            <v>40384</v>
          </cell>
          <cell r="C2035">
            <v>7</v>
          </cell>
        </row>
        <row r="2036">
          <cell r="B2036">
            <v>40385</v>
          </cell>
          <cell r="C2036">
            <v>7</v>
          </cell>
        </row>
        <row r="2037">
          <cell r="B2037">
            <v>40386</v>
          </cell>
          <cell r="C2037">
            <v>7</v>
          </cell>
        </row>
        <row r="2038">
          <cell r="B2038">
            <v>40387</v>
          </cell>
          <cell r="C2038">
            <v>7</v>
          </cell>
        </row>
        <row r="2039">
          <cell r="B2039">
            <v>40388</v>
          </cell>
          <cell r="C2039">
            <v>7</v>
          </cell>
        </row>
        <row r="2040">
          <cell r="B2040">
            <v>40389</v>
          </cell>
          <cell r="C2040">
            <v>7</v>
          </cell>
        </row>
        <row r="2041">
          <cell r="B2041">
            <v>40390</v>
          </cell>
          <cell r="C2041">
            <v>7</v>
          </cell>
        </row>
        <row r="2042">
          <cell r="B2042">
            <v>40391</v>
          </cell>
          <cell r="C2042">
            <v>8</v>
          </cell>
        </row>
        <row r="2043">
          <cell r="B2043">
            <v>40392</v>
          </cell>
          <cell r="C2043">
            <v>8</v>
          </cell>
        </row>
        <row r="2044">
          <cell r="B2044">
            <v>40393</v>
          </cell>
          <cell r="C2044">
            <v>8</v>
          </cell>
        </row>
        <row r="2045">
          <cell r="B2045">
            <v>40394</v>
          </cell>
          <cell r="C2045">
            <v>8</v>
          </cell>
        </row>
        <row r="2046">
          <cell r="B2046">
            <v>40395</v>
          </cell>
          <cell r="C2046">
            <v>8</v>
          </cell>
        </row>
        <row r="2047">
          <cell r="B2047">
            <v>40396</v>
          </cell>
          <cell r="C2047">
            <v>8</v>
          </cell>
        </row>
        <row r="2048">
          <cell r="B2048">
            <v>40397</v>
          </cell>
          <cell r="C2048">
            <v>8</v>
          </cell>
        </row>
        <row r="2049">
          <cell r="B2049">
            <v>40398</v>
          </cell>
          <cell r="C2049">
            <v>8</v>
          </cell>
        </row>
        <row r="2050">
          <cell r="B2050">
            <v>40399</v>
          </cell>
          <cell r="C2050">
            <v>8</v>
          </cell>
        </row>
        <row r="2051">
          <cell r="B2051">
            <v>40400</v>
          </cell>
          <cell r="C2051">
            <v>8</v>
          </cell>
        </row>
        <row r="2052">
          <cell r="B2052">
            <v>40401</v>
          </cell>
          <cell r="C2052">
            <v>8</v>
          </cell>
        </row>
        <row r="2053">
          <cell r="B2053">
            <v>40402</v>
          </cell>
          <cell r="C2053">
            <v>8</v>
          </cell>
        </row>
        <row r="2054">
          <cell r="B2054">
            <v>40403</v>
          </cell>
          <cell r="C2054">
            <v>8</v>
          </cell>
        </row>
        <row r="2055">
          <cell r="B2055">
            <v>40404</v>
          </cell>
          <cell r="C2055">
            <v>8</v>
          </cell>
        </row>
        <row r="2056">
          <cell r="B2056">
            <v>40405</v>
          </cell>
          <cell r="C2056">
            <v>8</v>
          </cell>
        </row>
        <row r="2057">
          <cell r="B2057">
            <v>40406</v>
          </cell>
          <cell r="C2057">
            <v>8</v>
          </cell>
        </row>
        <row r="2058">
          <cell r="B2058">
            <v>40407</v>
          </cell>
          <cell r="C2058">
            <v>8</v>
          </cell>
        </row>
        <row r="2059">
          <cell r="B2059">
            <v>40408</v>
          </cell>
          <cell r="C2059">
            <v>8</v>
          </cell>
        </row>
        <row r="2060">
          <cell r="B2060">
            <v>40409</v>
          </cell>
          <cell r="C2060">
            <v>8</v>
          </cell>
        </row>
        <row r="2061">
          <cell r="B2061">
            <v>40410</v>
          </cell>
          <cell r="C2061">
            <v>8</v>
          </cell>
        </row>
        <row r="2062">
          <cell r="B2062">
            <v>40411</v>
          </cell>
          <cell r="C2062">
            <v>8</v>
          </cell>
        </row>
        <row r="2063">
          <cell r="B2063">
            <v>40412</v>
          </cell>
          <cell r="C2063">
            <v>8</v>
          </cell>
        </row>
        <row r="2064">
          <cell r="B2064">
            <v>40413</v>
          </cell>
          <cell r="C2064">
            <v>8</v>
          </cell>
        </row>
        <row r="2065">
          <cell r="B2065">
            <v>40414</v>
          </cell>
          <cell r="C2065">
            <v>8</v>
          </cell>
        </row>
        <row r="2066">
          <cell r="B2066">
            <v>40415</v>
          </cell>
          <cell r="C2066">
            <v>8</v>
          </cell>
        </row>
        <row r="2067">
          <cell r="B2067">
            <v>40416</v>
          </cell>
          <cell r="C2067">
            <v>8</v>
          </cell>
        </row>
        <row r="2068">
          <cell r="B2068">
            <v>40417</v>
          </cell>
          <cell r="C2068">
            <v>8</v>
          </cell>
        </row>
        <row r="2069">
          <cell r="B2069">
            <v>40418</v>
          </cell>
          <cell r="C2069">
            <v>8</v>
          </cell>
        </row>
        <row r="2070">
          <cell r="B2070">
            <v>40419</v>
          </cell>
          <cell r="C2070">
            <v>8</v>
          </cell>
        </row>
        <row r="2071">
          <cell r="B2071">
            <v>40420</v>
          </cell>
          <cell r="C2071">
            <v>8</v>
          </cell>
        </row>
        <row r="2072">
          <cell r="B2072">
            <v>40421</v>
          </cell>
          <cell r="C2072">
            <v>8</v>
          </cell>
        </row>
        <row r="2073">
          <cell r="B2073">
            <v>40422</v>
          </cell>
          <cell r="C2073">
            <v>9</v>
          </cell>
        </row>
        <row r="2074">
          <cell r="B2074">
            <v>40423</v>
          </cell>
          <cell r="C2074">
            <v>9</v>
          </cell>
        </row>
        <row r="2075">
          <cell r="B2075">
            <v>40424</v>
          </cell>
          <cell r="C2075">
            <v>9</v>
          </cell>
        </row>
        <row r="2076">
          <cell r="B2076">
            <v>40425</v>
          </cell>
          <cell r="C2076">
            <v>9</v>
          </cell>
        </row>
        <row r="2077">
          <cell r="B2077">
            <v>40426</v>
          </cell>
          <cell r="C2077">
            <v>9</v>
          </cell>
        </row>
        <row r="2078">
          <cell r="B2078">
            <v>40427</v>
          </cell>
          <cell r="C2078">
            <v>9</v>
          </cell>
        </row>
        <row r="2079">
          <cell r="B2079">
            <v>40428</v>
          </cell>
          <cell r="C2079">
            <v>9</v>
          </cell>
        </row>
        <row r="2080">
          <cell r="B2080">
            <v>40429</v>
          </cell>
          <cell r="C2080">
            <v>9</v>
          </cell>
        </row>
        <row r="2081">
          <cell r="B2081">
            <v>40430</v>
          </cell>
          <cell r="C2081">
            <v>9</v>
          </cell>
        </row>
        <row r="2082">
          <cell r="B2082">
            <v>40431</v>
          </cell>
          <cell r="C2082">
            <v>9</v>
          </cell>
        </row>
        <row r="2083">
          <cell r="B2083">
            <v>40432</v>
          </cell>
          <cell r="C2083">
            <v>9</v>
          </cell>
        </row>
        <row r="2084">
          <cell r="B2084">
            <v>40433</v>
          </cell>
          <cell r="C2084">
            <v>9</v>
          </cell>
        </row>
        <row r="2085">
          <cell r="B2085">
            <v>40434</v>
          </cell>
          <cell r="C2085">
            <v>9</v>
          </cell>
        </row>
        <row r="2086">
          <cell r="B2086">
            <v>40435</v>
          </cell>
          <cell r="C2086">
            <v>9</v>
          </cell>
        </row>
        <row r="2087">
          <cell r="B2087">
            <v>40436</v>
          </cell>
          <cell r="C2087">
            <v>9</v>
          </cell>
        </row>
        <row r="2088">
          <cell r="B2088">
            <v>40437</v>
          </cell>
          <cell r="C2088">
            <v>9</v>
          </cell>
        </row>
        <row r="2089">
          <cell r="B2089">
            <v>40438</v>
          </cell>
          <cell r="C2089">
            <v>9</v>
          </cell>
        </row>
        <row r="2090">
          <cell r="B2090">
            <v>40439</v>
          </cell>
          <cell r="C2090">
            <v>9</v>
          </cell>
        </row>
        <row r="2091">
          <cell r="B2091">
            <v>40440</v>
          </cell>
          <cell r="C2091">
            <v>9</v>
          </cell>
        </row>
        <row r="2092">
          <cell r="B2092">
            <v>40441</v>
          </cell>
          <cell r="C2092">
            <v>9</v>
          </cell>
        </row>
        <row r="2093">
          <cell r="B2093">
            <v>40442</v>
          </cell>
          <cell r="C2093">
            <v>9</v>
          </cell>
        </row>
        <row r="2094">
          <cell r="B2094">
            <v>40443</v>
          </cell>
          <cell r="C2094">
            <v>9</v>
          </cell>
        </row>
        <row r="2095">
          <cell r="B2095">
            <v>40444</v>
          </cell>
          <cell r="C2095">
            <v>9</v>
          </cell>
        </row>
        <row r="2096">
          <cell r="B2096">
            <v>40445</v>
          </cell>
          <cell r="C2096">
            <v>9</v>
          </cell>
        </row>
        <row r="2097">
          <cell r="B2097">
            <v>40446</v>
          </cell>
          <cell r="C2097">
            <v>9</v>
          </cell>
        </row>
        <row r="2098">
          <cell r="B2098">
            <v>40447</v>
          </cell>
          <cell r="C2098">
            <v>9</v>
          </cell>
        </row>
        <row r="2099">
          <cell r="B2099">
            <v>40448</v>
          </cell>
          <cell r="C2099">
            <v>9</v>
          </cell>
        </row>
        <row r="2100">
          <cell r="B2100">
            <v>40449</v>
          </cell>
          <cell r="C2100">
            <v>9</v>
          </cell>
        </row>
        <row r="2101">
          <cell r="B2101">
            <v>40450</v>
          </cell>
          <cell r="C2101">
            <v>9</v>
          </cell>
        </row>
        <row r="2102">
          <cell r="B2102">
            <v>40451</v>
          </cell>
          <cell r="C2102">
            <v>9</v>
          </cell>
        </row>
        <row r="2103">
          <cell r="B2103">
            <v>40452</v>
          </cell>
          <cell r="C2103">
            <v>10</v>
          </cell>
        </row>
        <row r="2104">
          <cell r="B2104">
            <v>40453</v>
          </cell>
          <cell r="C2104">
            <v>10</v>
          </cell>
        </row>
        <row r="2105">
          <cell r="B2105">
            <v>40454</v>
          </cell>
          <cell r="C2105">
            <v>10</v>
          </cell>
        </row>
        <row r="2106">
          <cell r="B2106">
            <v>40455</v>
          </cell>
          <cell r="C2106">
            <v>10</v>
          </cell>
        </row>
        <row r="2107">
          <cell r="B2107">
            <v>40456</v>
          </cell>
          <cell r="C2107">
            <v>10</v>
          </cell>
        </row>
        <row r="2108">
          <cell r="B2108">
            <v>40457</v>
          </cell>
          <cell r="C2108">
            <v>10</v>
          </cell>
        </row>
        <row r="2109">
          <cell r="B2109">
            <v>40458</v>
          </cell>
          <cell r="C2109">
            <v>10</v>
          </cell>
        </row>
        <row r="2110">
          <cell r="B2110">
            <v>40459</v>
          </cell>
          <cell r="C2110">
            <v>10</v>
          </cell>
        </row>
        <row r="2111">
          <cell r="B2111">
            <v>40460</v>
          </cell>
          <cell r="C2111">
            <v>10</v>
          </cell>
        </row>
        <row r="2112">
          <cell r="B2112">
            <v>40461</v>
          </cell>
          <cell r="C2112">
            <v>10</v>
          </cell>
        </row>
        <row r="2113">
          <cell r="B2113">
            <v>40462</v>
          </cell>
          <cell r="C2113">
            <v>10</v>
          </cell>
        </row>
        <row r="2114">
          <cell r="B2114">
            <v>40463</v>
          </cell>
          <cell r="C2114">
            <v>10</v>
          </cell>
        </row>
        <row r="2115">
          <cell r="B2115">
            <v>40464</v>
          </cell>
          <cell r="C2115">
            <v>10</v>
          </cell>
        </row>
        <row r="2116">
          <cell r="B2116">
            <v>40465</v>
          </cell>
          <cell r="C2116">
            <v>10</v>
          </cell>
        </row>
        <row r="2117">
          <cell r="B2117">
            <v>40466</v>
          </cell>
          <cell r="C2117">
            <v>10</v>
          </cell>
        </row>
        <row r="2118">
          <cell r="B2118">
            <v>40467</v>
          </cell>
          <cell r="C2118">
            <v>10</v>
          </cell>
        </row>
        <row r="2119">
          <cell r="B2119">
            <v>40468</v>
          </cell>
          <cell r="C2119">
            <v>10</v>
          </cell>
        </row>
        <row r="2120">
          <cell r="B2120">
            <v>40469</v>
          </cell>
          <cell r="C2120">
            <v>10</v>
          </cell>
        </row>
        <row r="2121">
          <cell r="B2121">
            <v>40470</v>
          </cell>
          <cell r="C2121">
            <v>10</v>
          </cell>
        </row>
        <row r="2122">
          <cell r="B2122">
            <v>40471</v>
          </cell>
          <cell r="C2122">
            <v>10</v>
          </cell>
        </row>
        <row r="2123">
          <cell r="B2123">
            <v>40472</v>
          </cell>
          <cell r="C2123">
            <v>10</v>
          </cell>
        </row>
        <row r="2124">
          <cell r="B2124">
            <v>40473</v>
          </cell>
          <cell r="C2124">
            <v>10</v>
          </cell>
        </row>
        <row r="2125">
          <cell r="B2125">
            <v>40474</v>
          </cell>
          <cell r="C2125">
            <v>10</v>
          </cell>
        </row>
        <row r="2126">
          <cell r="B2126">
            <v>40475</v>
          </cell>
          <cell r="C2126">
            <v>10</v>
          </cell>
        </row>
        <row r="2127">
          <cell r="B2127">
            <v>40476</v>
          </cell>
          <cell r="C2127">
            <v>10</v>
          </cell>
        </row>
        <row r="2128">
          <cell r="B2128">
            <v>40477</v>
          </cell>
          <cell r="C2128">
            <v>10</v>
          </cell>
        </row>
        <row r="2129">
          <cell r="B2129">
            <v>40478</v>
          </cell>
          <cell r="C2129">
            <v>10</v>
          </cell>
        </row>
        <row r="2130">
          <cell r="B2130">
            <v>40479</v>
          </cell>
          <cell r="C2130">
            <v>10</v>
          </cell>
        </row>
        <row r="2131">
          <cell r="B2131">
            <v>40480</v>
          </cell>
          <cell r="C2131">
            <v>10</v>
          </cell>
        </row>
        <row r="2132">
          <cell r="B2132">
            <v>40481</v>
          </cell>
          <cell r="C2132">
            <v>10</v>
          </cell>
        </row>
        <row r="2133">
          <cell r="B2133">
            <v>40482</v>
          </cell>
          <cell r="C2133">
            <v>10</v>
          </cell>
        </row>
        <row r="2134">
          <cell r="B2134">
            <v>40483</v>
          </cell>
          <cell r="C2134">
            <v>11</v>
          </cell>
        </row>
        <row r="2135">
          <cell r="B2135">
            <v>40484</v>
          </cell>
          <cell r="C2135">
            <v>11</v>
          </cell>
        </row>
        <row r="2136">
          <cell r="B2136">
            <v>40485</v>
          </cell>
          <cell r="C2136">
            <v>11</v>
          </cell>
        </row>
        <row r="2137">
          <cell r="B2137">
            <v>40486</v>
          </cell>
          <cell r="C2137">
            <v>11</v>
          </cell>
        </row>
        <row r="2138">
          <cell r="B2138">
            <v>40487</v>
          </cell>
          <cell r="C2138">
            <v>11</v>
          </cell>
        </row>
        <row r="2139">
          <cell r="B2139">
            <v>40488</v>
          </cell>
          <cell r="C2139">
            <v>11</v>
          </cell>
        </row>
        <row r="2140">
          <cell r="B2140">
            <v>40489</v>
          </cell>
          <cell r="C2140">
            <v>11</v>
          </cell>
        </row>
        <row r="2141">
          <cell r="B2141">
            <v>40490</v>
          </cell>
          <cell r="C2141">
            <v>11</v>
          </cell>
        </row>
        <row r="2142">
          <cell r="B2142">
            <v>40491</v>
          </cell>
          <cell r="C2142">
            <v>11</v>
          </cell>
        </row>
        <row r="2143">
          <cell r="B2143">
            <v>40492</v>
          </cell>
          <cell r="C2143">
            <v>11</v>
          </cell>
        </row>
        <row r="2144">
          <cell r="B2144">
            <v>40493</v>
          </cell>
          <cell r="C2144">
            <v>11</v>
          </cell>
        </row>
        <row r="2145">
          <cell r="B2145">
            <v>40494</v>
          </cell>
          <cell r="C2145">
            <v>11</v>
          </cell>
        </row>
        <row r="2146">
          <cell r="B2146">
            <v>40495</v>
          </cell>
          <cell r="C2146">
            <v>11</v>
          </cell>
        </row>
        <row r="2147">
          <cell r="B2147">
            <v>40496</v>
          </cell>
          <cell r="C2147">
            <v>11</v>
          </cell>
        </row>
        <row r="2148">
          <cell r="B2148">
            <v>40497</v>
          </cell>
          <cell r="C2148">
            <v>11</v>
          </cell>
        </row>
        <row r="2149">
          <cell r="B2149">
            <v>40498</v>
          </cell>
          <cell r="C2149">
            <v>11</v>
          </cell>
        </row>
        <row r="2150">
          <cell r="B2150">
            <v>40499</v>
          </cell>
          <cell r="C2150">
            <v>11</v>
          </cell>
        </row>
        <row r="2151">
          <cell r="B2151">
            <v>40500</v>
          </cell>
          <cell r="C2151">
            <v>11</v>
          </cell>
        </row>
        <row r="2152">
          <cell r="B2152">
            <v>40501</v>
          </cell>
          <cell r="C2152">
            <v>11</v>
          </cell>
        </row>
        <row r="2153">
          <cell r="B2153">
            <v>40502</v>
          </cell>
          <cell r="C2153">
            <v>11</v>
          </cell>
        </row>
        <row r="2154">
          <cell r="B2154">
            <v>40503</v>
          </cell>
          <cell r="C2154">
            <v>11</v>
          </cell>
        </row>
        <row r="2155">
          <cell r="B2155">
            <v>40504</v>
          </cell>
          <cell r="C2155">
            <v>11</v>
          </cell>
        </row>
        <row r="2156">
          <cell r="B2156">
            <v>40505</v>
          </cell>
          <cell r="C2156">
            <v>11</v>
          </cell>
        </row>
        <row r="2157">
          <cell r="B2157">
            <v>40506</v>
          </cell>
          <cell r="C2157">
            <v>11</v>
          </cell>
        </row>
        <row r="2158">
          <cell r="B2158">
            <v>40507</v>
          </cell>
          <cell r="C2158">
            <v>11</v>
          </cell>
        </row>
        <row r="2159">
          <cell r="B2159">
            <v>40508</v>
          </cell>
          <cell r="C2159">
            <v>11</v>
          </cell>
        </row>
        <row r="2160">
          <cell r="B2160">
            <v>40509</v>
          </cell>
          <cell r="C2160">
            <v>11</v>
          </cell>
        </row>
        <row r="2161">
          <cell r="B2161">
            <v>40510</v>
          </cell>
          <cell r="C2161">
            <v>11</v>
          </cell>
        </row>
        <row r="2162">
          <cell r="B2162">
            <v>40511</v>
          </cell>
          <cell r="C2162">
            <v>11</v>
          </cell>
        </row>
        <row r="2163">
          <cell r="B2163">
            <v>40512</v>
          </cell>
          <cell r="C2163">
            <v>11</v>
          </cell>
        </row>
        <row r="2164">
          <cell r="B2164">
            <v>40513</v>
          </cell>
          <cell r="C2164">
            <v>12</v>
          </cell>
        </row>
        <row r="2165">
          <cell r="B2165">
            <v>40514</v>
          </cell>
          <cell r="C2165">
            <v>12</v>
          </cell>
        </row>
        <row r="2166">
          <cell r="B2166">
            <v>40515</v>
          </cell>
          <cell r="C2166">
            <v>12</v>
          </cell>
        </row>
        <row r="2167">
          <cell r="B2167">
            <v>40516</v>
          </cell>
          <cell r="C2167">
            <v>12</v>
          </cell>
        </row>
        <row r="2168">
          <cell r="B2168">
            <v>40517</v>
          </cell>
          <cell r="C2168">
            <v>12</v>
          </cell>
        </row>
        <row r="2169">
          <cell r="B2169">
            <v>40518</v>
          </cell>
          <cell r="C2169">
            <v>12</v>
          </cell>
        </row>
        <row r="2170">
          <cell r="B2170">
            <v>40519</v>
          </cell>
          <cell r="C2170">
            <v>12</v>
          </cell>
        </row>
        <row r="2171">
          <cell r="B2171">
            <v>40520</v>
          </cell>
          <cell r="C2171">
            <v>12</v>
          </cell>
        </row>
        <row r="2172">
          <cell r="B2172">
            <v>40521</v>
          </cell>
          <cell r="C2172">
            <v>12</v>
          </cell>
        </row>
        <row r="2173">
          <cell r="B2173">
            <v>40522</v>
          </cell>
          <cell r="C2173">
            <v>12</v>
          </cell>
        </row>
        <row r="2174">
          <cell r="B2174">
            <v>40523</v>
          </cell>
          <cell r="C2174">
            <v>12</v>
          </cell>
        </row>
        <row r="2175">
          <cell r="B2175">
            <v>40524</v>
          </cell>
          <cell r="C2175">
            <v>12</v>
          </cell>
        </row>
        <row r="2176">
          <cell r="B2176">
            <v>40525</v>
          </cell>
          <cell r="C2176">
            <v>12</v>
          </cell>
        </row>
        <row r="2177">
          <cell r="B2177">
            <v>40526</v>
          </cell>
          <cell r="C2177">
            <v>12</v>
          </cell>
        </row>
        <row r="2178">
          <cell r="B2178">
            <v>40527</v>
          </cell>
          <cell r="C2178">
            <v>12</v>
          </cell>
        </row>
        <row r="2179">
          <cell r="B2179">
            <v>40528</v>
          </cell>
          <cell r="C2179">
            <v>12</v>
          </cell>
        </row>
        <row r="2180">
          <cell r="B2180">
            <v>40529</v>
          </cell>
          <cell r="C2180">
            <v>12</v>
          </cell>
        </row>
        <row r="2181">
          <cell r="B2181">
            <v>40530</v>
          </cell>
          <cell r="C2181">
            <v>12</v>
          </cell>
        </row>
        <row r="2182">
          <cell r="B2182">
            <v>40531</v>
          </cell>
          <cell r="C2182">
            <v>12</v>
          </cell>
        </row>
        <row r="2183">
          <cell r="B2183">
            <v>40532</v>
          </cell>
          <cell r="C2183">
            <v>12</v>
          </cell>
        </row>
        <row r="2184">
          <cell r="B2184">
            <v>40533</v>
          </cell>
          <cell r="C2184">
            <v>12</v>
          </cell>
        </row>
        <row r="2185">
          <cell r="B2185">
            <v>40534</v>
          </cell>
          <cell r="C2185">
            <v>12</v>
          </cell>
        </row>
        <row r="2186">
          <cell r="B2186">
            <v>40535</v>
          </cell>
          <cell r="C2186">
            <v>12</v>
          </cell>
        </row>
        <row r="2187">
          <cell r="B2187">
            <v>40536</v>
          </cell>
          <cell r="C2187">
            <v>12</v>
          </cell>
        </row>
        <row r="2188">
          <cell r="B2188">
            <v>40537</v>
          </cell>
          <cell r="C2188">
            <v>12</v>
          </cell>
        </row>
        <row r="2189">
          <cell r="B2189">
            <v>40538</v>
          </cell>
          <cell r="C2189">
            <v>12</v>
          </cell>
        </row>
        <row r="2190">
          <cell r="B2190">
            <v>40539</v>
          </cell>
          <cell r="C2190">
            <v>12</v>
          </cell>
        </row>
        <row r="2191">
          <cell r="B2191">
            <v>40540</v>
          </cell>
          <cell r="C2191">
            <v>12</v>
          </cell>
        </row>
        <row r="2192">
          <cell r="B2192">
            <v>40541</v>
          </cell>
          <cell r="C2192">
            <v>12</v>
          </cell>
        </row>
        <row r="2193">
          <cell r="B2193">
            <v>40542</v>
          </cell>
          <cell r="C2193">
            <v>12</v>
          </cell>
        </row>
        <row r="2194">
          <cell r="B2194">
            <v>40543</v>
          </cell>
          <cell r="C2194">
            <v>12</v>
          </cell>
        </row>
        <row r="2195">
          <cell r="B2195">
            <v>40544</v>
          </cell>
          <cell r="C2195">
            <v>1</v>
          </cell>
        </row>
        <row r="2196">
          <cell r="B2196">
            <v>40545</v>
          </cell>
          <cell r="C2196">
            <v>1</v>
          </cell>
        </row>
        <row r="2197">
          <cell r="B2197">
            <v>40546</v>
          </cell>
          <cell r="C2197">
            <v>1</v>
          </cell>
        </row>
        <row r="2198">
          <cell r="B2198">
            <v>40547</v>
          </cell>
          <cell r="C2198">
            <v>1</v>
          </cell>
        </row>
        <row r="2199">
          <cell r="B2199">
            <v>40548</v>
          </cell>
          <cell r="C2199">
            <v>1</v>
          </cell>
        </row>
        <row r="2200">
          <cell r="B2200">
            <v>40549</v>
          </cell>
          <cell r="C2200">
            <v>1</v>
          </cell>
        </row>
        <row r="2201">
          <cell r="B2201">
            <v>40550</v>
          </cell>
          <cell r="C2201">
            <v>1</v>
          </cell>
        </row>
        <row r="2202">
          <cell r="B2202">
            <v>40551</v>
          </cell>
          <cell r="C2202">
            <v>1</v>
          </cell>
        </row>
        <row r="2203">
          <cell r="B2203">
            <v>40552</v>
          </cell>
          <cell r="C2203">
            <v>1</v>
          </cell>
        </row>
        <row r="2204">
          <cell r="B2204">
            <v>40553</v>
          </cell>
          <cell r="C2204">
            <v>1</v>
          </cell>
        </row>
        <row r="2205">
          <cell r="B2205">
            <v>40554</v>
          </cell>
          <cell r="C2205">
            <v>1</v>
          </cell>
        </row>
        <row r="2206">
          <cell r="B2206">
            <v>40555</v>
          </cell>
          <cell r="C2206">
            <v>1</v>
          </cell>
        </row>
        <row r="2207">
          <cell r="B2207">
            <v>40556</v>
          </cell>
          <cell r="C2207">
            <v>1</v>
          </cell>
        </row>
        <row r="2208">
          <cell r="B2208">
            <v>40557</v>
          </cell>
          <cell r="C2208">
            <v>1</v>
          </cell>
        </row>
        <row r="2209">
          <cell r="B2209">
            <v>40558</v>
          </cell>
          <cell r="C2209">
            <v>1</v>
          </cell>
        </row>
        <row r="2210">
          <cell r="B2210">
            <v>40559</v>
          </cell>
          <cell r="C2210">
            <v>1</v>
          </cell>
        </row>
        <row r="2211">
          <cell r="B2211">
            <v>40560</v>
          </cell>
          <cell r="C2211">
            <v>1</v>
          </cell>
        </row>
        <row r="2212">
          <cell r="B2212">
            <v>40561</v>
          </cell>
          <cell r="C2212">
            <v>1</v>
          </cell>
        </row>
        <row r="2213">
          <cell r="B2213">
            <v>40562</v>
          </cell>
          <cell r="C2213">
            <v>1</v>
          </cell>
        </row>
        <row r="2214">
          <cell r="B2214">
            <v>40563</v>
          </cell>
          <cell r="C2214">
            <v>1</v>
          </cell>
        </row>
        <row r="2215">
          <cell r="B2215">
            <v>40564</v>
          </cell>
          <cell r="C2215">
            <v>1</v>
          </cell>
        </row>
        <row r="2216">
          <cell r="B2216">
            <v>40565</v>
          </cell>
          <cell r="C2216">
            <v>1</v>
          </cell>
        </row>
        <row r="2217">
          <cell r="B2217">
            <v>40566</v>
          </cell>
          <cell r="C2217">
            <v>1</v>
          </cell>
        </row>
        <row r="2218">
          <cell r="B2218">
            <v>40567</v>
          </cell>
          <cell r="C2218">
            <v>1</v>
          </cell>
        </row>
        <row r="2219">
          <cell r="B2219">
            <v>40568</v>
          </cell>
          <cell r="C2219">
            <v>1</v>
          </cell>
        </row>
        <row r="2220">
          <cell r="B2220">
            <v>40569</v>
          </cell>
          <cell r="C2220">
            <v>1</v>
          </cell>
        </row>
        <row r="2221">
          <cell r="B2221">
            <v>40570</v>
          </cell>
          <cell r="C2221">
            <v>1</v>
          </cell>
        </row>
        <row r="2222">
          <cell r="B2222">
            <v>40571</v>
          </cell>
          <cell r="C2222">
            <v>1</v>
          </cell>
        </row>
        <row r="2223">
          <cell r="B2223">
            <v>40572</v>
          </cell>
          <cell r="C2223">
            <v>1</v>
          </cell>
        </row>
        <row r="2224">
          <cell r="B2224">
            <v>40573</v>
          </cell>
          <cell r="C2224">
            <v>1</v>
          </cell>
        </row>
        <row r="2225">
          <cell r="B2225">
            <v>40574</v>
          </cell>
          <cell r="C2225">
            <v>1</v>
          </cell>
        </row>
        <row r="2226">
          <cell r="B2226">
            <v>40575</v>
          </cell>
          <cell r="C2226">
            <v>2</v>
          </cell>
        </row>
        <row r="2227">
          <cell r="B2227">
            <v>40576</v>
          </cell>
          <cell r="C2227">
            <v>2</v>
          </cell>
        </row>
        <row r="2228">
          <cell r="B2228">
            <v>40577</v>
          </cell>
          <cell r="C2228">
            <v>2</v>
          </cell>
        </row>
        <row r="2229">
          <cell r="B2229">
            <v>40578</v>
          </cell>
          <cell r="C2229">
            <v>2</v>
          </cell>
        </row>
        <row r="2230">
          <cell r="B2230">
            <v>40579</v>
          </cell>
          <cell r="C2230">
            <v>2</v>
          </cell>
        </row>
        <row r="2231">
          <cell r="B2231">
            <v>40580</v>
          </cell>
          <cell r="C2231">
            <v>2</v>
          </cell>
        </row>
        <row r="2232">
          <cell r="B2232">
            <v>40581</v>
          </cell>
          <cell r="C2232">
            <v>2</v>
          </cell>
        </row>
        <row r="2233">
          <cell r="B2233">
            <v>40582</v>
          </cell>
          <cell r="C2233">
            <v>2</v>
          </cell>
        </row>
        <row r="2234">
          <cell r="B2234">
            <v>40583</v>
          </cell>
          <cell r="C2234">
            <v>2</v>
          </cell>
        </row>
        <row r="2235">
          <cell r="B2235">
            <v>40584</v>
          </cell>
          <cell r="C2235">
            <v>2</v>
          </cell>
        </row>
        <row r="2236">
          <cell r="B2236">
            <v>40585</v>
          </cell>
          <cell r="C2236">
            <v>2</v>
          </cell>
        </row>
        <row r="2237">
          <cell r="B2237">
            <v>40586</v>
          </cell>
          <cell r="C2237">
            <v>2</v>
          </cell>
        </row>
        <row r="2238">
          <cell r="B2238">
            <v>40587</v>
          </cell>
          <cell r="C2238">
            <v>2</v>
          </cell>
        </row>
        <row r="2239">
          <cell r="B2239">
            <v>40588</v>
          </cell>
          <cell r="C2239">
            <v>2</v>
          </cell>
        </row>
        <row r="2240">
          <cell r="B2240">
            <v>40589</v>
          </cell>
          <cell r="C2240">
            <v>2</v>
          </cell>
        </row>
        <row r="2241">
          <cell r="B2241">
            <v>40590</v>
          </cell>
          <cell r="C2241">
            <v>2</v>
          </cell>
        </row>
        <row r="2242">
          <cell r="B2242">
            <v>40591</v>
          </cell>
          <cell r="C2242">
            <v>2</v>
          </cell>
        </row>
        <row r="2243">
          <cell r="B2243">
            <v>40592</v>
          </cell>
          <cell r="C2243">
            <v>2</v>
          </cell>
        </row>
        <row r="2244">
          <cell r="B2244">
            <v>40593</v>
          </cell>
          <cell r="C2244">
            <v>2</v>
          </cell>
        </row>
        <row r="2245">
          <cell r="B2245">
            <v>40594</v>
          </cell>
          <cell r="C2245">
            <v>2</v>
          </cell>
        </row>
        <row r="2246">
          <cell r="B2246">
            <v>40595</v>
          </cell>
          <cell r="C2246">
            <v>2</v>
          </cell>
        </row>
        <row r="2247">
          <cell r="B2247">
            <v>40596</v>
          </cell>
          <cell r="C2247">
            <v>2</v>
          </cell>
        </row>
        <row r="2248">
          <cell r="B2248">
            <v>40597</v>
          </cell>
          <cell r="C2248">
            <v>2</v>
          </cell>
        </row>
        <row r="2249">
          <cell r="B2249">
            <v>40598</v>
          </cell>
          <cell r="C2249">
            <v>2</v>
          </cell>
        </row>
        <row r="2250">
          <cell r="B2250">
            <v>40599</v>
          </cell>
          <cell r="C2250">
            <v>2</v>
          </cell>
        </row>
        <row r="2251">
          <cell r="B2251">
            <v>40600</v>
          </cell>
          <cell r="C2251">
            <v>2</v>
          </cell>
        </row>
        <row r="2252">
          <cell r="B2252">
            <v>40601</v>
          </cell>
          <cell r="C2252">
            <v>2</v>
          </cell>
        </row>
        <row r="2253">
          <cell r="B2253">
            <v>40602</v>
          </cell>
          <cell r="C2253">
            <v>2</v>
          </cell>
        </row>
        <row r="2254">
          <cell r="B2254">
            <v>40603</v>
          </cell>
          <cell r="C2254">
            <v>3</v>
          </cell>
        </row>
        <row r="2255">
          <cell r="B2255">
            <v>40604</v>
          </cell>
          <cell r="C2255">
            <v>3</v>
          </cell>
        </row>
        <row r="2256">
          <cell r="B2256">
            <v>40605</v>
          </cell>
          <cell r="C2256">
            <v>3</v>
          </cell>
        </row>
        <row r="2257">
          <cell r="B2257">
            <v>40606</v>
          </cell>
          <cell r="C2257">
            <v>3</v>
          </cell>
        </row>
        <row r="2258">
          <cell r="B2258">
            <v>40607</v>
          </cell>
          <cell r="C2258">
            <v>3</v>
          </cell>
        </row>
        <row r="2259">
          <cell r="B2259">
            <v>40608</v>
          </cell>
          <cell r="C2259">
            <v>3</v>
          </cell>
        </row>
        <row r="2260">
          <cell r="B2260">
            <v>40609</v>
          </cell>
          <cell r="C2260">
            <v>3</v>
          </cell>
        </row>
        <row r="2261">
          <cell r="B2261">
            <v>40610</v>
          </cell>
          <cell r="C2261">
            <v>3</v>
          </cell>
        </row>
        <row r="2262">
          <cell r="B2262">
            <v>40611</v>
          </cell>
          <cell r="C2262">
            <v>3</v>
          </cell>
        </row>
        <row r="2263">
          <cell r="B2263">
            <v>40612</v>
          </cell>
          <cell r="C2263">
            <v>3</v>
          </cell>
        </row>
        <row r="2264">
          <cell r="B2264">
            <v>40613</v>
          </cell>
          <cell r="C2264">
            <v>3</v>
          </cell>
        </row>
        <row r="2265">
          <cell r="B2265">
            <v>40614</v>
          </cell>
          <cell r="C2265">
            <v>3</v>
          </cell>
        </row>
        <row r="2266">
          <cell r="B2266">
            <v>40615</v>
          </cell>
          <cell r="C2266">
            <v>3</v>
          </cell>
        </row>
        <row r="2267">
          <cell r="B2267">
            <v>40616</v>
          </cell>
          <cell r="C2267">
            <v>3</v>
          </cell>
        </row>
        <row r="2268">
          <cell r="B2268">
            <v>40617</v>
          </cell>
          <cell r="C2268">
            <v>3</v>
          </cell>
        </row>
        <row r="2269">
          <cell r="B2269">
            <v>40618</v>
          </cell>
          <cell r="C2269">
            <v>3</v>
          </cell>
        </row>
        <row r="2270">
          <cell r="B2270">
            <v>40619</v>
          </cell>
          <cell r="C2270">
            <v>3</v>
          </cell>
        </row>
        <row r="2271">
          <cell r="B2271">
            <v>40620</v>
          </cell>
          <cell r="C2271">
            <v>3</v>
          </cell>
        </row>
        <row r="2272">
          <cell r="B2272">
            <v>40621</v>
          </cell>
          <cell r="C2272">
            <v>3</v>
          </cell>
        </row>
        <row r="2273">
          <cell r="B2273">
            <v>40622</v>
          </cell>
          <cell r="C2273">
            <v>3</v>
          </cell>
        </row>
        <row r="2274">
          <cell r="B2274">
            <v>40623</v>
          </cell>
          <cell r="C2274">
            <v>3</v>
          </cell>
        </row>
        <row r="2275">
          <cell r="B2275">
            <v>40624</v>
          </cell>
          <cell r="C2275">
            <v>3</v>
          </cell>
        </row>
        <row r="2276">
          <cell r="B2276">
            <v>40625</v>
          </cell>
          <cell r="C2276">
            <v>3</v>
          </cell>
        </row>
        <row r="2277">
          <cell r="B2277">
            <v>40626</v>
          </cell>
          <cell r="C2277">
            <v>3</v>
          </cell>
        </row>
        <row r="2278">
          <cell r="B2278">
            <v>40627</v>
          </cell>
          <cell r="C2278">
            <v>3</v>
          </cell>
        </row>
        <row r="2279">
          <cell r="B2279">
            <v>40628</v>
          </cell>
          <cell r="C2279">
            <v>3</v>
          </cell>
        </row>
        <row r="2280">
          <cell r="B2280">
            <v>40629</v>
          </cell>
          <cell r="C2280">
            <v>3</v>
          </cell>
        </row>
        <row r="2281">
          <cell r="B2281">
            <v>40630</v>
          </cell>
          <cell r="C2281">
            <v>3</v>
          </cell>
        </row>
        <row r="2282">
          <cell r="B2282">
            <v>40631</v>
          </cell>
          <cell r="C2282">
            <v>3</v>
          </cell>
        </row>
        <row r="2283">
          <cell r="B2283">
            <v>40632</v>
          </cell>
          <cell r="C2283">
            <v>3</v>
          </cell>
        </row>
        <row r="2284">
          <cell r="B2284">
            <v>40633</v>
          </cell>
          <cell r="C2284">
            <v>3</v>
          </cell>
        </row>
        <row r="2285">
          <cell r="B2285">
            <v>40634</v>
          </cell>
          <cell r="C2285">
            <v>4</v>
          </cell>
        </row>
        <row r="2286">
          <cell r="B2286">
            <v>40635</v>
          </cell>
          <cell r="C2286">
            <v>4</v>
          </cell>
        </row>
        <row r="2287">
          <cell r="B2287">
            <v>40636</v>
          </cell>
          <cell r="C2287">
            <v>4</v>
          </cell>
        </row>
        <row r="2288">
          <cell r="B2288">
            <v>40637</v>
          </cell>
          <cell r="C2288">
            <v>4</v>
          </cell>
        </row>
        <row r="2289">
          <cell r="B2289">
            <v>40638</v>
          </cell>
          <cell r="C2289">
            <v>4</v>
          </cell>
        </row>
        <row r="2290">
          <cell r="B2290">
            <v>40639</v>
          </cell>
          <cell r="C2290">
            <v>4</v>
          </cell>
        </row>
        <row r="2291">
          <cell r="B2291">
            <v>40640</v>
          </cell>
          <cell r="C2291">
            <v>4</v>
          </cell>
        </row>
        <row r="2292">
          <cell r="B2292">
            <v>40641</v>
          </cell>
          <cell r="C2292">
            <v>4</v>
          </cell>
        </row>
        <row r="2293">
          <cell r="B2293">
            <v>40642</v>
          </cell>
          <cell r="C2293">
            <v>4</v>
          </cell>
        </row>
        <row r="2294">
          <cell r="B2294">
            <v>40643</v>
          </cell>
          <cell r="C2294">
            <v>4</v>
          </cell>
        </row>
        <row r="2295">
          <cell r="B2295">
            <v>40644</v>
          </cell>
          <cell r="C2295">
            <v>4</v>
          </cell>
        </row>
        <row r="2296">
          <cell r="B2296">
            <v>40645</v>
          </cell>
          <cell r="C2296">
            <v>4</v>
          </cell>
        </row>
        <row r="2297">
          <cell r="B2297">
            <v>40646</v>
          </cell>
          <cell r="C2297">
            <v>4</v>
          </cell>
        </row>
        <row r="2298">
          <cell r="B2298">
            <v>40647</v>
          </cell>
          <cell r="C2298">
            <v>4</v>
          </cell>
        </row>
        <row r="2299">
          <cell r="B2299">
            <v>40648</v>
          </cell>
          <cell r="C2299">
            <v>4</v>
          </cell>
        </row>
        <row r="2300">
          <cell r="B2300">
            <v>40649</v>
          </cell>
          <cell r="C2300">
            <v>4</v>
          </cell>
        </row>
        <row r="2301">
          <cell r="B2301">
            <v>40650</v>
          </cell>
          <cell r="C2301">
            <v>4</v>
          </cell>
        </row>
        <row r="2302">
          <cell r="B2302">
            <v>40651</v>
          </cell>
          <cell r="C2302">
            <v>4</v>
          </cell>
        </row>
        <row r="2303">
          <cell r="B2303">
            <v>40652</v>
          </cell>
          <cell r="C2303">
            <v>4</v>
          </cell>
        </row>
        <row r="2304">
          <cell r="B2304">
            <v>40653</v>
          </cell>
          <cell r="C2304">
            <v>4</v>
          </cell>
        </row>
        <row r="2305">
          <cell r="B2305">
            <v>40654</v>
          </cell>
          <cell r="C2305">
            <v>4</v>
          </cell>
        </row>
        <row r="2306">
          <cell r="B2306">
            <v>40655</v>
          </cell>
          <cell r="C2306">
            <v>4</v>
          </cell>
        </row>
        <row r="2307">
          <cell r="B2307">
            <v>40656</v>
          </cell>
          <cell r="C2307">
            <v>4</v>
          </cell>
        </row>
        <row r="2308">
          <cell r="B2308">
            <v>40657</v>
          </cell>
          <cell r="C2308">
            <v>4</v>
          </cell>
        </row>
        <row r="2309">
          <cell r="B2309">
            <v>40658</v>
          </cell>
          <cell r="C2309">
            <v>4</v>
          </cell>
        </row>
        <row r="2310">
          <cell r="B2310">
            <v>40659</v>
          </cell>
          <cell r="C2310">
            <v>4</v>
          </cell>
        </row>
        <row r="2311">
          <cell r="B2311">
            <v>40660</v>
          </cell>
          <cell r="C2311">
            <v>4</v>
          </cell>
        </row>
        <row r="2312">
          <cell r="B2312">
            <v>40661</v>
          </cell>
          <cell r="C2312">
            <v>4</v>
          </cell>
        </row>
        <row r="2313">
          <cell r="B2313">
            <v>40662</v>
          </cell>
          <cell r="C2313">
            <v>4</v>
          </cell>
        </row>
        <row r="2314">
          <cell r="B2314">
            <v>40663</v>
          </cell>
          <cell r="C2314">
            <v>4</v>
          </cell>
        </row>
        <row r="2315">
          <cell r="B2315">
            <v>40664</v>
          </cell>
          <cell r="C2315">
            <v>5</v>
          </cell>
        </row>
        <row r="2316">
          <cell r="B2316">
            <v>40665</v>
          </cell>
          <cell r="C2316">
            <v>5</v>
          </cell>
        </row>
        <row r="2317">
          <cell r="B2317">
            <v>40666</v>
          </cell>
          <cell r="C2317">
            <v>5</v>
          </cell>
        </row>
        <row r="2318">
          <cell r="B2318">
            <v>40667</v>
          </cell>
          <cell r="C2318">
            <v>5</v>
          </cell>
        </row>
        <row r="2319">
          <cell r="B2319">
            <v>40668</v>
          </cell>
          <cell r="C2319">
            <v>5</v>
          </cell>
        </row>
        <row r="2320">
          <cell r="B2320">
            <v>40669</v>
          </cell>
          <cell r="C2320">
            <v>5</v>
          </cell>
        </row>
        <row r="2321">
          <cell r="B2321">
            <v>40670</v>
          </cell>
          <cell r="C2321">
            <v>5</v>
          </cell>
        </row>
        <row r="2322">
          <cell r="B2322">
            <v>40671</v>
          </cell>
          <cell r="C2322">
            <v>5</v>
          </cell>
        </row>
        <row r="2323">
          <cell r="B2323">
            <v>40672</v>
          </cell>
          <cell r="C2323">
            <v>5</v>
          </cell>
        </row>
        <row r="2324">
          <cell r="B2324">
            <v>40673</v>
          </cell>
          <cell r="C2324">
            <v>5</v>
          </cell>
        </row>
        <row r="2325">
          <cell r="B2325">
            <v>40674</v>
          </cell>
          <cell r="C2325">
            <v>5</v>
          </cell>
        </row>
        <row r="2326">
          <cell r="B2326">
            <v>40675</v>
          </cell>
          <cell r="C2326">
            <v>5</v>
          </cell>
        </row>
        <row r="2327">
          <cell r="B2327">
            <v>40676</v>
          </cell>
          <cell r="C2327">
            <v>5</v>
          </cell>
        </row>
        <row r="2328">
          <cell r="B2328">
            <v>40677</v>
          </cell>
          <cell r="C2328">
            <v>5</v>
          </cell>
        </row>
        <row r="2329">
          <cell r="B2329">
            <v>40678</v>
          </cell>
          <cell r="C2329">
            <v>5</v>
          </cell>
        </row>
        <row r="2330">
          <cell r="B2330">
            <v>40679</v>
          </cell>
          <cell r="C2330">
            <v>5</v>
          </cell>
        </row>
        <row r="2331">
          <cell r="B2331">
            <v>40680</v>
          </cell>
          <cell r="C2331">
            <v>5</v>
          </cell>
        </row>
        <row r="2332">
          <cell r="B2332">
            <v>40681</v>
          </cell>
          <cell r="C2332">
            <v>5</v>
          </cell>
        </row>
        <row r="2333">
          <cell r="B2333">
            <v>40682</v>
          </cell>
          <cell r="C2333">
            <v>5</v>
          </cell>
        </row>
        <row r="2334">
          <cell r="B2334">
            <v>40683</v>
          </cell>
          <cell r="C2334">
            <v>5</v>
          </cell>
        </row>
        <row r="2335">
          <cell r="B2335">
            <v>40684</v>
          </cell>
          <cell r="C2335">
            <v>5</v>
          </cell>
        </row>
        <row r="2336">
          <cell r="B2336">
            <v>40685</v>
          </cell>
          <cell r="C2336">
            <v>5</v>
          </cell>
        </row>
        <row r="2337">
          <cell r="B2337">
            <v>40686</v>
          </cell>
          <cell r="C2337">
            <v>5</v>
          </cell>
        </row>
        <row r="2338">
          <cell r="B2338">
            <v>40687</v>
          </cell>
          <cell r="C2338">
            <v>5</v>
          </cell>
        </row>
        <row r="2339">
          <cell r="B2339">
            <v>40688</v>
          </cell>
          <cell r="C2339">
            <v>5</v>
          </cell>
        </row>
        <row r="2340">
          <cell r="B2340">
            <v>40689</v>
          </cell>
          <cell r="C2340">
            <v>5</v>
          </cell>
        </row>
        <row r="2341">
          <cell r="B2341">
            <v>40690</v>
          </cell>
          <cell r="C2341">
            <v>5</v>
          </cell>
        </row>
        <row r="2342">
          <cell r="B2342">
            <v>40691</v>
          </cell>
          <cell r="C2342">
            <v>5</v>
          </cell>
        </row>
        <row r="2343">
          <cell r="B2343">
            <v>40692</v>
          </cell>
          <cell r="C2343">
            <v>5</v>
          </cell>
        </row>
        <row r="2344">
          <cell r="B2344">
            <v>40693</v>
          </cell>
          <cell r="C2344">
            <v>5</v>
          </cell>
        </row>
        <row r="2345">
          <cell r="B2345">
            <v>40694</v>
          </cell>
          <cell r="C2345">
            <v>5</v>
          </cell>
        </row>
        <row r="2346">
          <cell r="B2346">
            <v>40695</v>
          </cell>
          <cell r="C2346">
            <v>6</v>
          </cell>
        </row>
        <row r="2347">
          <cell r="B2347">
            <v>40696</v>
          </cell>
          <cell r="C2347">
            <v>6</v>
          </cell>
        </row>
        <row r="2348">
          <cell r="B2348">
            <v>40697</v>
          </cell>
          <cell r="C2348">
            <v>6</v>
          </cell>
        </row>
        <row r="2349">
          <cell r="B2349">
            <v>40698</v>
          </cell>
          <cell r="C2349">
            <v>6</v>
          </cell>
        </row>
        <row r="2350">
          <cell r="B2350">
            <v>40699</v>
          </cell>
          <cell r="C2350">
            <v>6</v>
          </cell>
        </row>
        <row r="2351">
          <cell r="B2351">
            <v>40700</v>
          </cell>
          <cell r="C2351">
            <v>6</v>
          </cell>
        </row>
        <row r="2352">
          <cell r="B2352">
            <v>40701</v>
          </cell>
          <cell r="C2352">
            <v>6</v>
          </cell>
        </row>
        <row r="2353">
          <cell r="B2353">
            <v>40702</v>
          </cell>
          <cell r="C2353">
            <v>6</v>
          </cell>
        </row>
        <row r="2354">
          <cell r="B2354">
            <v>40703</v>
          </cell>
          <cell r="C2354">
            <v>6</v>
          </cell>
        </row>
        <row r="2355">
          <cell r="B2355">
            <v>40704</v>
          </cell>
          <cell r="C2355">
            <v>6</v>
          </cell>
        </row>
        <row r="2356">
          <cell r="B2356">
            <v>40705</v>
          </cell>
          <cell r="C2356">
            <v>6</v>
          </cell>
        </row>
        <row r="2357">
          <cell r="B2357">
            <v>40706</v>
          </cell>
          <cell r="C2357">
            <v>6</v>
          </cell>
        </row>
        <row r="2358">
          <cell r="B2358">
            <v>40707</v>
          </cell>
          <cell r="C2358">
            <v>6</v>
          </cell>
        </row>
        <row r="2359">
          <cell r="B2359">
            <v>40708</v>
          </cell>
          <cell r="C2359">
            <v>6</v>
          </cell>
        </row>
        <row r="2360">
          <cell r="B2360">
            <v>40709</v>
          </cell>
          <cell r="C2360">
            <v>6</v>
          </cell>
        </row>
        <row r="2361">
          <cell r="B2361">
            <v>40710</v>
          </cell>
          <cell r="C2361">
            <v>6</v>
          </cell>
        </row>
        <row r="2362">
          <cell r="B2362">
            <v>40711</v>
          </cell>
          <cell r="C2362">
            <v>6</v>
          </cell>
        </row>
        <row r="2363">
          <cell r="B2363">
            <v>40712</v>
          </cell>
          <cell r="C2363">
            <v>6</v>
          </cell>
        </row>
        <row r="2364">
          <cell r="B2364">
            <v>40713</v>
          </cell>
          <cell r="C2364">
            <v>6</v>
          </cell>
        </row>
        <row r="2365">
          <cell r="B2365">
            <v>40714</v>
          </cell>
          <cell r="C2365">
            <v>6</v>
          </cell>
        </row>
        <row r="2366">
          <cell r="B2366">
            <v>40715</v>
          </cell>
          <cell r="C2366">
            <v>6</v>
          </cell>
        </row>
        <row r="2367">
          <cell r="B2367">
            <v>40716</v>
          </cell>
          <cell r="C2367">
            <v>6</v>
          </cell>
        </row>
        <row r="2368">
          <cell r="B2368">
            <v>40717</v>
          </cell>
          <cell r="C2368">
            <v>6</v>
          </cell>
        </row>
        <row r="2369">
          <cell r="B2369">
            <v>40718</v>
          </cell>
          <cell r="C2369">
            <v>6</v>
          </cell>
        </row>
        <row r="2370">
          <cell r="B2370">
            <v>40719</v>
          </cell>
          <cell r="C2370">
            <v>6</v>
          </cell>
        </row>
        <row r="2371">
          <cell r="B2371">
            <v>40720</v>
          </cell>
          <cell r="C2371">
            <v>6</v>
          </cell>
        </row>
        <row r="2372">
          <cell r="B2372">
            <v>40721</v>
          </cell>
          <cell r="C2372">
            <v>6</v>
          </cell>
        </row>
        <row r="2373">
          <cell r="B2373">
            <v>40722</v>
          </cell>
          <cell r="C2373">
            <v>6</v>
          </cell>
        </row>
        <row r="2374">
          <cell r="B2374">
            <v>40723</v>
          </cell>
          <cell r="C2374">
            <v>6</v>
          </cell>
        </row>
        <row r="2375">
          <cell r="B2375">
            <v>40724</v>
          </cell>
          <cell r="C2375">
            <v>6</v>
          </cell>
        </row>
        <row r="2376">
          <cell r="B2376">
            <v>40725</v>
          </cell>
          <cell r="C2376">
            <v>7</v>
          </cell>
        </row>
        <row r="2377">
          <cell r="B2377">
            <v>40726</v>
          </cell>
          <cell r="C2377">
            <v>7</v>
          </cell>
        </row>
        <row r="2378">
          <cell r="B2378">
            <v>40727</v>
          </cell>
          <cell r="C2378">
            <v>7</v>
          </cell>
        </row>
        <row r="2379">
          <cell r="B2379">
            <v>40728</v>
          </cell>
          <cell r="C2379">
            <v>7</v>
          </cell>
        </row>
        <row r="2380">
          <cell r="B2380">
            <v>40729</v>
          </cell>
          <cell r="C2380">
            <v>7</v>
          </cell>
        </row>
        <row r="2381">
          <cell r="B2381">
            <v>40730</v>
          </cell>
          <cell r="C2381">
            <v>7</v>
          </cell>
        </row>
        <row r="2382">
          <cell r="B2382">
            <v>40731</v>
          </cell>
          <cell r="C2382">
            <v>7</v>
          </cell>
        </row>
        <row r="2383">
          <cell r="B2383">
            <v>40732</v>
          </cell>
          <cell r="C2383">
            <v>7</v>
          </cell>
        </row>
        <row r="2384">
          <cell r="B2384">
            <v>40733</v>
          </cell>
          <cell r="C2384">
            <v>7</v>
          </cell>
        </row>
        <row r="2385">
          <cell r="B2385">
            <v>40734</v>
          </cell>
          <cell r="C2385">
            <v>7</v>
          </cell>
        </row>
        <row r="2386">
          <cell r="B2386">
            <v>40735</v>
          </cell>
          <cell r="C2386">
            <v>7</v>
          </cell>
        </row>
        <row r="2387">
          <cell r="B2387">
            <v>40736</v>
          </cell>
          <cell r="C2387">
            <v>7</v>
          </cell>
        </row>
        <row r="2388">
          <cell r="B2388">
            <v>40737</v>
          </cell>
          <cell r="C2388">
            <v>7</v>
          </cell>
        </row>
        <row r="2389">
          <cell r="B2389">
            <v>40738</v>
          </cell>
          <cell r="C2389">
            <v>7</v>
          </cell>
        </row>
        <row r="2390">
          <cell r="B2390">
            <v>40739</v>
          </cell>
          <cell r="C2390">
            <v>7</v>
          </cell>
        </row>
        <row r="2391">
          <cell r="B2391">
            <v>40740</v>
          </cell>
          <cell r="C2391">
            <v>7</v>
          </cell>
        </row>
        <row r="2392">
          <cell r="B2392">
            <v>40741</v>
          </cell>
          <cell r="C2392">
            <v>7</v>
          </cell>
        </row>
        <row r="2393">
          <cell r="B2393">
            <v>40742</v>
          </cell>
          <cell r="C2393">
            <v>7</v>
          </cell>
        </row>
        <row r="2394">
          <cell r="B2394">
            <v>40743</v>
          </cell>
          <cell r="C2394">
            <v>7</v>
          </cell>
        </row>
        <row r="2395">
          <cell r="B2395">
            <v>40744</v>
          </cell>
          <cell r="C2395">
            <v>7</v>
          </cell>
        </row>
        <row r="2396">
          <cell r="B2396">
            <v>40745</v>
          </cell>
          <cell r="C2396">
            <v>7</v>
          </cell>
        </row>
        <row r="2397">
          <cell r="B2397">
            <v>40746</v>
          </cell>
          <cell r="C2397">
            <v>7</v>
          </cell>
        </row>
        <row r="2398">
          <cell r="B2398">
            <v>40747</v>
          </cell>
          <cell r="C2398">
            <v>7</v>
          </cell>
        </row>
        <row r="2399">
          <cell r="B2399">
            <v>40748</v>
          </cell>
          <cell r="C2399">
            <v>7</v>
          </cell>
        </row>
        <row r="2400">
          <cell r="B2400">
            <v>40749</v>
          </cell>
          <cell r="C2400">
            <v>7</v>
          </cell>
        </row>
        <row r="2401">
          <cell r="B2401">
            <v>40750</v>
          </cell>
          <cell r="C2401">
            <v>7</v>
          </cell>
        </row>
        <row r="2402">
          <cell r="B2402">
            <v>40751</v>
          </cell>
          <cell r="C2402">
            <v>7</v>
          </cell>
        </row>
        <row r="2403">
          <cell r="B2403">
            <v>40752</v>
          </cell>
          <cell r="C2403">
            <v>7</v>
          </cell>
        </row>
        <row r="2404">
          <cell r="B2404">
            <v>40753</v>
          </cell>
          <cell r="C2404">
            <v>7</v>
          </cell>
        </row>
        <row r="2405">
          <cell r="B2405">
            <v>40754</v>
          </cell>
          <cell r="C2405">
            <v>7</v>
          </cell>
        </row>
        <row r="2406">
          <cell r="B2406">
            <v>40755</v>
          </cell>
          <cell r="C2406">
            <v>7</v>
          </cell>
        </row>
        <row r="2407">
          <cell r="B2407">
            <v>40756</v>
          </cell>
          <cell r="C2407">
            <v>8</v>
          </cell>
        </row>
        <row r="2408">
          <cell r="B2408">
            <v>40757</v>
          </cell>
          <cell r="C2408">
            <v>8</v>
          </cell>
        </row>
        <row r="2409">
          <cell r="B2409">
            <v>40758</v>
          </cell>
          <cell r="C2409">
            <v>8</v>
          </cell>
        </row>
        <row r="2410">
          <cell r="B2410">
            <v>40759</v>
          </cell>
          <cell r="C2410">
            <v>8</v>
          </cell>
        </row>
        <row r="2411">
          <cell r="B2411">
            <v>40760</v>
          </cell>
          <cell r="C2411">
            <v>8</v>
          </cell>
        </row>
        <row r="2412">
          <cell r="B2412">
            <v>40761</v>
          </cell>
          <cell r="C2412">
            <v>8</v>
          </cell>
        </row>
        <row r="2413">
          <cell r="B2413">
            <v>40762</v>
          </cell>
          <cell r="C2413">
            <v>8</v>
          </cell>
        </row>
        <row r="2414">
          <cell r="B2414">
            <v>40763</v>
          </cell>
          <cell r="C2414">
            <v>8</v>
          </cell>
        </row>
        <row r="2415">
          <cell r="B2415">
            <v>40764</v>
          </cell>
          <cell r="C2415">
            <v>8</v>
          </cell>
        </row>
        <row r="2416">
          <cell r="B2416">
            <v>40765</v>
          </cell>
          <cell r="C2416">
            <v>8</v>
          </cell>
        </row>
        <row r="2417">
          <cell r="B2417">
            <v>40766</v>
          </cell>
          <cell r="C2417">
            <v>8</v>
          </cell>
        </row>
        <row r="2418">
          <cell r="B2418">
            <v>40767</v>
          </cell>
          <cell r="C2418">
            <v>8</v>
          </cell>
        </row>
        <row r="2419">
          <cell r="B2419">
            <v>40768</v>
          </cell>
          <cell r="C2419">
            <v>8</v>
          </cell>
        </row>
        <row r="2420">
          <cell r="B2420">
            <v>40769</v>
          </cell>
          <cell r="C2420">
            <v>8</v>
          </cell>
        </row>
        <row r="2421">
          <cell r="B2421">
            <v>40770</v>
          </cell>
          <cell r="C2421">
            <v>8</v>
          </cell>
        </row>
        <row r="2422">
          <cell r="B2422">
            <v>40771</v>
          </cell>
          <cell r="C2422">
            <v>8</v>
          </cell>
        </row>
        <row r="2423">
          <cell r="B2423">
            <v>40772</v>
          </cell>
          <cell r="C2423">
            <v>8</v>
          </cell>
        </row>
        <row r="2424">
          <cell r="B2424">
            <v>40773</v>
          </cell>
          <cell r="C2424">
            <v>8</v>
          </cell>
        </row>
        <row r="2425">
          <cell r="B2425">
            <v>40774</v>
          </cell>
          <cell r="C2425">
            <v>8</v>
          </cell>
        </row>
        <row r="2426">
          <cell r="B2426">
            <v>40775</v>
          </cell>
          <cell r="C2426">
            <v>8</v>
          </cell>
        </row>
        <row r="2427">
          <cell r="B2427">
            <v>40776</v>
          </cell>
          <cell r="C2427">
            <v>8</v>
          </cell>
        </row>
        <row r="2428">
          <cell r="B2428">
            <v>40777</v>
          </cell>
          <cell r="C2428">
            <v>8</v>
          </cell>
        </row>
        <row r="2429">
          <cell r="B2429">
            <v>40778</v>
          </cell>
          <cell r="C2429">
            <v>8</v>
          </cell>
        </row>
        <row r="2430">
          <cell r="B2430">
            <v>40779</v>
          </cell>
          <cell r="C2430">
            <v>8</v>
          </cell>
        </row>
        <row r="2431">
          <cell r="B2431">
            <v>40780</v>
          </cell>
          <cell r="C2431">
            <v>8</v>
          </cell>
        </row>
        <row r="2432">
          <cell r="B2432">
            <v>40781</v>
          </cell>
          <cell r="C2432">
            <v>8</v>
          </cell>
        </row>
        <row r="2433">
          <cell r="B2433">
            <v>40782</v>
          </cell>
          <cell r="C2433">
            <v>8</v>
          </cell>
        </row>
        <row r="2434">
          <cell r="B2434">
            <v>40783</v>
          </cell>
          <cell r="C2434">
            <v>8</v>
          </cell>
        </row>
        <row r="2435">
          <cell r="B2435">
            <v>40784</v>
          </cell>
          <cell r="C2435">
            <v>8</v>
          </cell>
        </row>
        <row r="2436">
          <cell r="B2436">
            <v>40785</v>
          </cell>
          <cell r="C2436">
            <v>8</v>
          </cell>
        </row>
        <row r="2437">
          <cell r="B2437">
            <v>40786</v>
          </cell>
          <cell r="C2437">
            <v>8</v>
          </cell>
        </row>
        <row r="2438">
          <cell r="B2438">
            <v>40787</v>
          </cell>
          <cell r="C2438">
            <v>9</v>
          </cell>
        </row>
        <row r="2439">
          <cell r="B2439">
            <v>40788</v>
          </cell>
          <cell r="C2439">
            <v>9</v>
          </cell>
        </row>
        <row r="2440">
          <cell r="B2440">
            <v>40789</v>
          </cell>
          <cell r="C2440">
            <v>9</v>
          </cell>
        </row>
        <row r="2441">
          <cell r="B2441">
            <v>40790</v>
          </cell>
          <cell r="C2441">
            <v>9</v>
          </cell>
        </row>
        <row r="2442">
          <cell r="B2442">
            <v>40791</v>
          </cell>
          <cell r="C2442">
            <v>9</v>
          </cell>
        </row>
        <row r="2443">
          <cell r="B2443">
            <v>40792</v>
          </cell>
          <cell r="C2443">
            <v>9</v>
          </cell>
        </row>
        <row r="2444">
          <cell r="B2444">
            <v>40793</v>
          </cell>
          <cell r="C2444">
            <v>9</v>
          </cell>
        </row>
        <row r="2445">
          <cell r="B2445">
            <v>40794</v>
          </cell>
          <cell r="C2445">
            <v>9</v>
          </cell>
        </row>
        <row r="2446">
          <cell r="B2446">
            <v>40795</v>
          </cell>
          <cell r="C2446">
            <v>9</v>
          </cell>
        </row>
        <row r="2447">
          <cell r="B2447">
            <v>40796</v>
          </cell>
          <cell r="C2447">
            <v>9</v>
          </cell>
        </row>
        <row r="2448">
          <cell r="B2448">
            <v>40797</v>
          </cell>
          <cell r="C2448">
            <v>9</v>
          </cell>
        </row>
        <row r="2449">
          <cell r="B2449">
            <v>40798</v>
          </cell>
          <cell r="C2449">
            <v>9</v>
          </cell>
        </row>
        <row r="2450">
          <cell r="B2450">
            <v>40799</v>
          </cell>
          <cell r="C2450">
            <v>9</v>
          </cell>
        </row>
        <row r="2451">
          <cell r="B2451">
            <v>40800</v>
          </cell>
          <cell r="C2451">
            <v>9</v>
          </cell>
        </row>
        <row r="2452">
          <cell r="B2452">
            <v>40801</v>
          </cell>
          <cell r="C2452">
            <v>9</v>
          </cell>
        </row>
        <row r="2453">
          <cell r="B2453">
            <v>40802</v>
          </cell>
          <cell r="C2453">
            <v>9</v>
          </cell>
        </row>
        <row r="2454">
          <cell r="B2454">
            <v>40803</v>
          </cell>
          <cell r="C2454">
            <v>9</v>
          </cell>
        </row>
        <row r="2455">
          <cell r="B2455">
            <v>40804</v>
          </cell>
          <cell r="C2455">
            <v>9</v>
          </cell>
        </row>
        <row r="2456">
          <cell r="B2456">
            <v>40805</v>
          </cell>
          <cell r="C2456">
            <v>9</v>
          </cell>
        </row>
        <row r="2457">
          <cell r="B2457">
            <v>40806</v>
          </cell>
          <cell r="C2457">
            <v>9</v>
          </cell>
        </row>
        <row r="2458">
          <cell r="B2458">
            <v>40807</v>
          </cell>
          <cell r="C2458">
            <v>9</v>
          </cell>
        </row>
        <row r="2459">
          <cell r="B2459">
            <v>40808</v>
          </cell>
          <cell r="C2459">
            <v>9</v>
          </cell>
        </row>
        <row r="2460">
          <cell r="B2460">
            <v>40809</v>
          </cell>
          <cell r="C2460">
            <v>9</v>
          </cell>
        </row>
        <row r="2461">
          <cell r="B2461">
            <v>40810</v>
          </cell>
          <cell r="C2461">
            <v>9</v>
          </cell>
        </row>
        <row r="2462">
          <cell r="B2462">
            <v>40811</v>
          </cell>
          <cell r="C2462">
            <v>9</v>
          </cell>
        </row>
        <row r="2463">
          <cell r="B2463">
            <v>40812</v>
          </cell>
          <cell r="C2463">
            <v>9</v>
          </cell>
        </row>
        <row r="2464">
          <cell r="B2464">
            <v>40813</v>
          </cell>
          <cell r="C2464">
            <v>9</v>
          </cell>
        </row>
        <row r="2465">
          <cell r="B2465">
            <v>40814</v>
          </cell>
          <cell r="C2465">
            <v>9</v>
          </cell>
        </row>
        <row r="2466">
          <cell r="B2466">
            <v>40815</v>
          </cell>
          <cell r="C2466">
            <v>9</v>
          </cell>
        </row>
        <row r="2467">
          <cell r="B2467">
            <v>40816</v>
          </cell>
          <cell r="C2467">
            <v>9</v>
          </cell>
        </row>
        <row r="2468">
          <cell r="B2468">
            <v>40817</v>
          </cell>
          <cell r="C2468">
            <v>10</v>
          </cell>
        </row>
        <row r="2469">
          <cell r="B2469">
            <v>40818</v>
          </cell>
          <cell r="C2469">
            <v>10</v>
          </cell>
        </row>
        <row r="2470">
          <cell r="B2470">
            <v>40819</v>
          </cell>
          <cell r="C2470">
            <v>10</v>
          </cell>
        </row>
        <row r="2471">
          <cell r="B2471">
            <v>40820</v>
          </cell>
          <cell r="C2471">
            <v>10</v>
          </cell>
        </row>
        <row r="2472">
          <cell r="B2472">
            <v>40821</v>
          </cell>
          <cell r="C2472">
            <v>10</v>
          </cell>
        </row>
        <row r="2473">
          <cell r="B2473">
            <v>40822</v>
          </cell>
          <cell r="C2473">
            <v>10</v>
          </cell>
        </row>
        <row r="2474">
          <cell r="B2474">
            <v>40823</v>
          </cell>
          <cell r="C2474">
            <v>10</v>
          </cell>
        </row>
        <row r="2475">
          <cell r="B2475">
            <v>40824</v>
          </cell>
          <cell r="C2475">
            <v>10</v>
          </cell>
        </row>
        <row r="2476">
          <cell r="B2476">
            <v>40825</v>
          </cell>
          <cell r="C2476">
            <v>10</v>
          </cell>
        </row>
        <row r="2477">
          <cell r="B2477">
            <v>40826</v>
          </cell>
          <cell r="C2477">
            <v>10</v>
          </cell>
        </row>
        <row r="2478">
          <cell r="B2478">
            <v>40827</v>
          </cell>
          <cell r="C2478">
            <v>10</v>
          </cell>
        </row>
        <row r="2479">
          <cell r="B2479">
            <v>40828</v>
          </cell>
          <cell r="C2479">
            <v>10</v>
          </cell>
        </row>
        <row r="2480">
          <cell r="B2480">
            <v>40829</v>
          </cell>
          <cell r="C2480">
            <v>10</v>
          </cell>
        </row>
        <row r="2481">
          <cell r="B2481">
            <v>40830</v>
          </cell>
          <cell r="C2481">
            <v>10</v>
          </cell>
        </row>
        <row r="2482">
          <cell r="B2482">
            <v>40831</v>
          </cell>
          <cell r="C2482">
            <v>10</v>
          </cell>
        </row>
        <row r="2483">
          <cell r="B2483">
            <v>40832</v>
          </cell>
          <cell r="C2483">
            <v>10</v>
          </cell>
        </row>
        <row r="2484">
          <cell r="B2484">
            <v>40833</v>
          </cell>
          <cell r="C2484">
            <v>10</v>
          </cell>
        </row>
        <row r="2485">
          <cell r="B2485">
            <v>40834</v>
          </cell>
          <cell r="C2485">
            <v>10</v>
          </cell>
        </row>
        <row r="2486">
          <cell r="B2486">
            <v>40835</v>
          </cell>
          <cell r="C2486">
            <v>10</v>
          </cell>
        </row>
        <row r="2487">
          <cell r="B2487">
            <v>40836</v>
          </cell>
          <cell r="C2487">
            <v>10</v>
          </cell>
        </row>
        <row r="2488">
          <cell r="B2488">
            <v>40837</v>
          </cell>
          <cell r="C2488">
            <v>10</v>
          </cell>
        </row>
        <row r="2489">
          <cell r="B2489">
            <v>40838</v>
          </cell>
          <cell r="C2489">
            <v>10</v>
          </cell>
        </row>
        <row r="2490">
          <cell r="B2490">
            <v>40839</v>
          </cell>
          <cell r="C2490">
            <v>10</v>
          </cell>
        </row>
        <row r="2491">
          <cell r="B2491">
            <v>40840</v>
          </cell>
          <cell r="C2491">
            <v>10</v>
          </cell>
        </row>
        <row r="2492">
          <cell r="B2492">
            <v>40841</v>
          </cell>
          <cell r="C2492">
            <v>10</v>
          </cell>
        </row>
        <row r="2493">
          <cell r="B2493">
            <v>40842</v>
          </cell>
          <cell r="C2493">
            <v>10</v>
          </cell>
        </row>
        <row r="2494">
          <cell r="B2494">
            <v>40843</v>
          </cell>
          <cell r="C2494">
            <v>10</v>
          </cell>
        </row>
        <row r="2495">
          <cell r="B2495">
            <v>40844</v>
          </cell>
          <cell r="C2495">
            <v>10</v>
          </cell>
        </row>
        <row r="2496">
          <cell r="B2496">
            <v>40845</v>
          </cell>
          <cell r="C2496">
            <v>10</v>
          </cell>
        </row>
        <row r="2497">
          <cell r="B2497">
            <v>40846</v>
          </cell>
          <cell r="C2497">
            <v>10</v>
          </cell>
        </row>
        <row r="2498">
          <cell r="B2498">
            <v>40847</v>
          </cell>
          <cell r="C2498">
            <v>10</v>
          </cell>
        </row>
        <row r="2499">
          <cell r="B2499">
            <v>40848</v>
          </cell>
          <cell r="C2499">
            <v>11</v>
          </cell>
        </row>
        <row r="2500">
          <cell r="B2500">
            <v>40849</v>
          </cell>
          <cell r="C2500">
            <v>11</v>
          </cell>
        </row>
        <row r="2501">
          <cell r="B2501">
            <v>40850</v>
          </cell>
          <cell r="C2501">
            <v>11</v>
          </cell>
        </row>
        <row r="2502">
          <cell r="B2502">
            <v>40851</v>
          </cell>
          <cell r="C2502">
            <v>11</v>
          </cell>
        </row>
        <row r="2503">
          <cell r="B2503">
            <v>40852</v>
          </cell>
          <cell r="C2503">
            <v>11</v>
          </cell>
        </row>
        <row r="2504">
          <cell r="B2504">
            <v>40853</v>
          </cell>
          <cell r="C2504">
            <v>11</v>
          </cell>
        </row>
        <row r="2505">
          <cell r="B2505">
            <v>40854</v>
          </cell>
          <cell r="C2505">
            <v>11</v>
          </cell>
        </row>
        <row r="2506">
          <cell r="B2506">
            <v>40855</v>
          </cell>
          <cell r="C2506">
            <v>11</v>
          </cell>
        </row>
        <row r="2507">
          <cell r="B2507">
            <v>40856</v>
          </cell>
          <cell r="C2507">
            <v>11</v>
          </cell>
        </row>
        <row r="2508">
          <cell r="B2508">
            <v>40857</v>
          </cell>
          <cell r="C2508">
            <v>11</v>
          </cell>
        </row>
        <row r="2509">
          <cell r="B2509">
            <v>40858</v>
          </cell>
          <cell r="C2509">
            <v>11</v>
          </cell>
        </row>
        <row r="2510">
          <cell r="B2510">
            <v>40859</v>
          </cell>
          <cell r="C2510">
            <v>11</v>
          </cell>
        </row>
        <row r="2511">
          <cell r="B2511">
            <v>40860</v>
          </cell>
          <cell r="C2511">
            <v>11</v>
          </cell>
        </row>
        <row r="2512">
          <cell r="B2512">
            <v>40861</v>
          </cell>
          <cell r="C2512">
            <v>11</v>
          </cell>
        </row>
        <row r="2513">
          <cell r="B2513">
            <v>40862</v>
          </cell>
          <cell r="C2513">
            <v>11</v>
          </cell>
        </row>
        <row r="2514">
          <cell r="B2514">
            <v>40863</v>
          </cell>
          <cell r="C2514">
            <v>11</v>
          </cell>
        </row>
        <row r="2515">
          <cell r="B2515">
            <v>40864</v>
          </cell>
          <cell r="C2515">
            <v>11</v>
          </cell>
        </row>
        <row r="2516">
          <cell r="B2516">
            <v>40865</v>
          </cell>
          <cell r="C2516">
            <v>11</v>
          </cell>
        </row>
        <row r="2517">
          <cell r="B2517">
            <v>40866</v>
          </cell>
          <cell r="C2517">
            <v>11</v>
          </cell>
        </row>
        <row r="2518">
          <cell r="B2518">
            <v>40867</v>
          </cell>
          <cell r="C2518">
            <v>11</v>
          </cell>
        </row>
        <row r="2519">
          <cell r="B2519">
            <v>40868</v>
          </cell>
          <cell r="C2519">
            <v>11</v>
          </cell>
        </row>
        <row r="2520">
          <cell r="B2520">
            <v>40869</v>
          </cell>
          <cell r="C2520">
            <v>11</v>
          </cell>
        </row>
        <row r="2521">
          <cell r="B2521">
            <v>40870</v>
          </cell>
          <cell r="C2521">
            <v>11</v>
          </cell>
        </row>
        <row r="2522">
          <cell r="B2522">
            <v>40871</v>
          </cell>
          <cell r="C2522">
            <v>11</v>
          </cell>
        </row>
        <row r="2523">
          <cell r="B2523">
            <v>40872</v>
          </cell>
          <cell r="C2523">
            <v>11</v>
          </cell>
        </row>
        <row r="2524">
          <cell r="B2524">
            <v>40873</v>
          </cell>
          <cell r="C2524">
            <v>11</v>
          </cell>
        </row>
        <row r="2525">
          <cell r="B2525">
            <v>40874</v>
          </cell>
          <cell r="C2525">
            <v>11</v>
          </cell>
        </row>
        <row r="2526">
          <cell r="B2526">
            <v>40875</v>
          </cell>
          <cell r="C2526">
            <v>11</v>
          </cell>
        </row>
        <row r="2527">
          <cell r="B2527">
            <v>40876</v>
          </cell>
          <cell r="C2527">
            <v>11</v>
          </cell>
        </row>
        <row r="2528">
          <cell r="B2528">
            <v>40877</v>
          </cell>
          <cell r="C2528">
            <v>11</v>
          </cell>
        </row>
        <row r="2529">
          <cell r="B2529">
            <v>40878</v>
          </cell>
          <cell r="C2529">
            <v>12</v>
          </cell>
        </row>
        <row r="2530">
          <cell r="B2530">
            <v>40879</v>
          </cell>
          <cell r="C2530">
            <v>12</v>
          </cell>
        </row>
        <row r="2531">
          <cell r="B2531">
            <v>40880</v>
          </cell>
          <cell r="C2531">
            <v>12</v>
          </cell>
        </row>
        <row r="2532">
          <cell r="B2532">
            <v>40881</v>
          </cell>
          <cell r="C2532">
            <v>12</v>
          </cell>
        </row>
        <row r="2533">
          <cell r="B2533">
            <v>40882</v>
          </cell>
          <cell r="C2533">
            <v>12</v>
          </cell>
        </row>
        <row r="2534">
          <cell r="B2534">
            <v>40883</v>
          </cell>
          <cell r="C2534">
            <v>12</v>
          </cell>
        </row>
        <row r="2535">
          <cell r="B2535">
            <v>40884</v>
          </cell>
          <cell r="C2535">
            <v>12</v>
          </cell>
        </row>
        <row r="2536">
          <cell r="B2536">
            <v>40885</v>
          </cell>
          <cell r="C2536">
            <v>12</v>
          </cell>
        </row>
        <row r="2537">
          <cell r="B2537">
            <v>40886</v>
          </cell>
          <cell r="C2537">
            <v>12</v>
          </cell>
        </row>
        <row r="2538">
          <cell r="B2538">
            <v>40887</v>
          </cell>
          <cell r="C2538">
            <v>12</v>
          </cell>
        </row>
        <row r="2539">
          <cell r="B2539">
            <v>40888</v>
          </cell>
          <cell r="C2539">
            <v>12</v>
          </cell>
        </row>
        <row r="2540">
          <cell r="B2540">
            <v>40889</v>
          </cell>
          <cell r="C2540">
            <v>12</v>
          </cell>
        </row>
        <row r="2541">
          <cell r="B2541">
            <v>40890</v>
          </cell>
          <cell r="C2541">
            <v>12</v>
          </cell>
        </row>
        <row r="2542">
          <cell r="B2542">
            <v>40891</v>
          </cell>
          <cell r="C2542">
            <v>12</v>
          </cell>
        </row>
        <row r="2543">
          <cell r="B2543">
            <v>40892</v>
          </cell>
          <cell r="C2543">
            <v>12</v>
          </cell>
        </row>
        <row r="2544">
          <cell r="B2544">
            <v>40893</v>
          </cell>
          <cell r="C2544">
            <v>12</v>
          </cell>
        </row>
        <row r="2545">
          <cell r="B2545">
            <v>40894</v>
          </cell>
          <cell r="C2545">
            <v>12</v>
          </cell>
        </row>
        <row r="2546">
          <cell r="B2546">
            <v>40895</v>
          </cell>
          <cell r="C2546">
            <v>12</v>
          </cell>
        </row>
        <row r="2547">
          <cell r="B2547">
            <v>40896</v>
          </cell>
          <cell r="C2547">
            <v>12</v>
          </cell>
        </row>
        <row r="2548">
          <cell r="B2548">
            <v>40897</v>
          </cell>
          <cell r="C2548">
            <v>12</v>
          </cell>
        </row>
        <row r="2549">
          <cell r="B2549">
            <v>40898</v>
          </cell>
          <cell r="C2549">
            <v>12</v>
          </cell>
        </row>
        <row r="2550">
          <cell r="B2550">
            <v>40899</v>
          </cell>
          <cell r="C2550">
            <v>12</v>
          </cell>
        </row>
        <row r="2551">
          <cell r="B2551">
            <v>40900</v>
          </cell>
          <cell r="C2551">
            <v>12</v>
          </cell>
        </row>
        <row r="2552">
          <cell r="B2552">
            <v>40901</v>
          </cell>
          <cell r="C2552">
            <v>12</v>
          </cell>
        </row>
        <row r="2553">
          <cell r="B2553">
            <v>40902</v>
          </cell>
          <cell r="C2553">
            <v>12</v>
          </cell>
        </row>
        <row r="2554">
          <cell r="B2554">
            <v>40903</v>
          </cell>
          <cell r="C2554">
            <v>12</v>
          </cell>
        </row>
        <row r="2555">
          <cell r="B2555">
            <v>40904</v>
          </cell>
          <cell r="C2555">
            <v>12</v>
          </cell>
        </row>
        <row r="2556">
          <cell r="B2556">
            <v>40905</v>
          </cell>
          <cell r="C2556">
            <v>12</v>
          </cell>
        </row>
        <row r="2557">
          <cell r="B2557">
            <v>40906</v>
          </cell>
          <cell r="C2557">
            <v>12</v>
          </cell>
        </row>
        <row r="2558">
          <cell r="B2558">
            <v>40907</v>
          </cell>
          <cell r="C2558">
            <v>12</v>
          </cell>
        </row>
        <row r="2559">
          <cell r="B2559">
            <v>40908</v>
          </cell>
          <cell r="C2559">
            <v>12</v>
          </cell>
        </row>
        <row r="2560">
          <cell r="B2560">
            <v>40909</v>
          </cell>
          <cell r="C2560">
            <v>1</v>
          </cell>
        </row>
        <row r="2561">
          <cell r="B2561">
            <v>40910</v>
          </cell>
          <cell r="C2561">
            <v>1</v>
          </cell>
        </row>
        <row r="2562">
          <cell r="B2562">
            <v>40911</v>
          </cell>
          <cell r="C2562">
            <v>1</v>
          </cell>
        </row>
        <row r="2563">
          <cell r="B2563">
            <v>40912</v>
          </cell>
          <cell r="C2563">
            <v>1</v>
          </cell>
        </row>
        <row r="2564">
          <cell r="B2564">
            <v>40913</v>
          </cell>
          <cell r="C2564">
            <v>1</v>
          </cell>
        </row>
        <row r="2565">
          <cell r="B2565">
            <v>40914</v>
          </cell>
          <cell r="C2565">
            <v>1</v>
          </cell>
        </row>
        <row r="2566">
          <cell r="B2566">
            <v>40915</v>
          </cell>
          <cell r="C2566">
            <v>1</v>
          </cell>
        </row>
        <row r="2567">
          <cell r="B2567">
            <v>40916</v>
          </cell>
          <cell r="C2567">
            <v>1</v>
          </cell>
        </row>
        <row r="2568">
          <cell r="B2568">
            <v>40917</v>
          </cell>
          <cell r="C2568">
            <v>1</v>
          </cell>
        </row>
        <row r="2569">
          <cell r="B2569">
            <v>40918</v>
          </cell>
          <cell r="C2569">
            <v>1</v>
          </cell>
        </row>
        <row r="2570">
          <cell r="B2570">
            <v>40919</v>
          </cell>
          <cell r="C2570">
            <v>1</v>
          </cell>
        </row>
        <row r="2571">
          <cell r="B2571">
            <v>40920</v>
          </cell>
          <cell r="C2571">
            <v>1</v>
          </cell>
        </row>
        <row r="2572">
          <cell r="B2572">
            <v>40921</v>
          </cell>
          <cell r="C2572">
            <v>1</v>
          </cell>
        </row>
        <row r="2573">
          <cell r="B2573">
            <v>40922</v>
          </cell>
          <cell r="C2573">
            <v>1</v>
          </cell>
        </row>
        <row r="2574">
          <cell r="B2574">
            <v>40923</v>
          </cell>
          <cell r="C2574">
            <v>1</v>
          </cell>
        </row>
        <row r="2575">
          <cell r="B2575">
            <v>40924</v>
          </cell>
          <cell r="C2575">
            <v>1</v>
          </cell>
        </row>
        <row r="2576">
          <cell r="B2576">
            <v>40925</v>
          </cell>
          <cell r="C2576">
            <v>1</v>
          </cell>
        </row>
        <row r="2577">
          <cell r="B2577">
            <v>40926</v>
          </cell>
          <cell r="C2577">
            <v>1</v>
          </cell>
        </row>
        <row r="2578">
          <cell r="B2578">
            <v>40927</v>
          </cell>
          <cell r="C2578">
            <v>1</v>
          </cell>
        </row>
        <row r="2579">
          <cell r="B2579">
            <v>40928</v>
          </cell>
          <cell r="C2579">
            <v>1</v>
          </cell>
        </row>
        <row r="2580">
          <cell r="B2580">
            <v>40929</v>
          </cell>
          <cell r="C2580">
            <v>1</v>
          </cell>
        </row>
        <row r="2581">
          <cell r="B2581">
            <v>40930</v>
          </cell>
          <cell r="C2581">
            <v>1</v>
          </cell>
        </row>
        <row r="2582">
          <cell r="B2582">
            <v>40931</v>
          </cell>
          <cell r="C2582">
            <v>1</v>
          </cell>
        </row>
        <row r="2583">
          <cell r="B2583">
            <v>40932</v>
          </cell>
          <cell r="C2583">
            <v>1</v>
          </cell>
        </row>
        <row r="2584">
          <cell r="B2584">
            <v>40933</v>
          </cell>
          <cell r="C2584">
            <v>1</v>
          </cell>
        </row>
        <row r="2585">
          <cell r="B2585">
            <v>40934</v>
          </cell>
          <cell r="C2585">
            <v>1</v>
          </cell>
        </row>
        <row r="2586">
          <cell r="B2586">
            <v>40935</v>
          </cell>
          <cell r="C2586">
            <v>1</v>
          </cell>
        </row>
        <row r="2587">
          <cell r="B2587">
            <v>40936</v>
          </cell>
          <cell r="C2587">
            <v>1</v>
          </cell>
        </row>
        <row r="2588">
          <cell r="B2588">
            <v>40937</v>
          </cell>
          <cell r="C2588">
            <v>1</v>
          </cell>
        </row>
        <row r="2589">
          <cell r="B2589">
            <v>40938</v>
          </cell>
          <cell r="C2589">
            <v>1</v>
          </cell>
        </row>
        <row r="2590">
          <cell r="B2590">
            <v>40939</v>
          </cell>
          <cell r="C2590">
            <v>1</v>
          </cell>
        </row>
        <row r="2591">
          <cell r="B2591">
            <v>40940</v>
          </cell>
          <cell r="C2591">
            <v>2</v>
          </cell>
        </row>
        <row r="2592">
          <cell r="B2592">
            <v>40941</v>
          </cell>
          <cell r="C2592">
            <v>2</v>
          </cell>
        </row>
        <row r="2593">
          <cell r="B2593">
            <v>40942</v>
          </cell>
          <cell r="C2593">
            <v>2</v>
          </cell>
        </row>
        <row r="2594">
          <cell r="B2594">
            <v>40943</v>
          </cell>
          <cell r="C2594">
            <v>2</v>
          </cell>
        </row>
        <row r="2595">
          <cell r="B2595">
            <v>40944</v>
          </cell>
          <cell r="C2595">
            <v>2</v>
          </cell>
        </row>
        <row r="2596">
          <cell r="B2596">
            <v>40945</v>
          </cell>
          <cell r="C2596">
            <v>2</v>
          </cell>
        </row>
        <row r="2597">
          <cell r="B2597">
            <v>40946</v>
          </cell>
          <cell r="C2597">
            <v>2</v>
          </cell>
        </row>
        <row r="2598">
          <cell r="B2598">
            <v>40947</v>
          </cell>
          <cell r="C2598">
            <v>2</v>
          </cell>
        </row>
        <row r="2599">
          <cell r="B2599">
            <v>40948</v>
          </cell>
          <cell r="C2599">
            <v>2</v>
          </cell>
        </row>
        <row r="2600">
          <cell r="B2600">
            <v>40949</v>
          </cell>
          <cell r="C2600">
            <v>2</v>
          </cell>
        </row>
        <row r="2601">
          <cell r="B2601">
            <v>40950</v>
          </cell>
          <cell r="C2601">
            <v>2</v>
          </cell>
        </row>
        <row r="2602">
          <cell r="B2602">
            <v>40951</v>
          </cell>
          <cell r="C2602">
            <v>2</v>
          </cell>
        </row>
        <row r="2603">
          <cell r="B2603">
            <v>40952</v>
          </cell>
          <cell r="C2603">
            <v>2</v>
          </cell>
        </row>
        <row r="2604">
          <cell r="B2604">
            <v>40953</v>
          </cell>
          <cell r="C2604">
            <v>2</v>
          </cell>
        </row>
        <row r="2605">
          <cell r="B2605">
            <v>40954</v>
          </cell>
          <cell r="C2605">
            <v>2</v>
          </cell>
        </row>
        <row r="2606">
          <cell r="B2606">
            <v>40955</v>
          </cell>
          <cell r="C2606">
            <v>2</v>
          </cell>
        </row>
        <row r="2607">
          <cell r="B2607">
            <v>40956</v>
          </cell>
          <cell r="C2607">
            <v>2</v>
          </cell>
        </row>
        <row r="2608">
          <cell r="B2608">
            <v>40957</v>
          </cell>
          <cell r="C2608">
            <v>2</v>
          </cell>
        </row>
        <row r="2609">
          <cell r="B2609">
            <v>40958</v>
          </cell>
          <cell r="C2609">
            <v>2</v>
          </cell>
        </row>
        <row r="2610">
          <cell r="B2610">
            <v>40959</v>
          </cell>
          <cell r="C2610">
            <v>2</v>
          </cell>
        </row>
        <row r="2611">
          <cell r="B2611">
            <v>40960</v>
          </cell>
          <cell r="C2611">
            <v>2</v>
          </cell>
        </row>
        <row r="2612">
          <cell r="B2612">
            <v>40961</v>
          </cell>
          <cell r="C2612">
            <v>2</v>
          </cell>
        </row>
        <row r="2613">
          <cell r="B2613">
            <v>40962</v>
          </cell>
          <cell r="C2613">
            <v>2</v>
          </cell>
        </row>
        <row r="2614">
          <cell r="B2614">
            <v>40963</v>
          </cell>
          <cell r="C2614">
            <v>2</v>
          </cell>
        </row>
        <row r="2615">
          <cell r="B2615">
            <v>40964</v>
          </cell>
          <cell r="C2615">
            <v>2</v>
          </cell>
        </row>
        <row r="2616">
          <cell r="B2616">
            <v>40965</v>
          </cell>
          <cell r="C2616">
            <v>2</v>
          </cell>
        </row>
        <row r="2617">
          <cell r="B2617">
            <v>40966</v>
          </cell>
          <cell r="C2617">
            <v>2</v>
          </cell>
        </row>
        <row r="2618">
          <cell r="B2618">
            <v>40967</v>
          </cell>
          <cell r="C2618">
            <v>2</v>
          </cell>
        </row>
        <row r="2619">
          <cell r="B2619">
            <v>40968</v>
          </cell>
          <cell r="C2619">
            <v>2</v>
          </cell>
        </row>
        <row r="2620">
          <cell r="B2620">
            <v>40969</v>
          </cell>
          <cell r="C2620">
            <v>3</v>
          </cell>
        </row>
        <row r="2621">
          <cell r="B2621">
            <v>40970</v>
          </cell>
          <cell r="C2621">
            <v>3</v>
          </cell>
        </row>
        <row r="2622">
          <cell r="B2622">
            <v>40971</v>
          </cell>
          <cell r="C2622">
            <v>3</v>
          </cell>
        </row>
        <row r="2623">
          <cell r="B2623">
            <v>40972</v>
          </cell>
          <cell r="C2623">
            <v>3</v>
          </cell>
        </row>
        <row r="2624">
          <cell r="B2624">
            <v>40973</v>
          </cell>
          <cell r="C2624">
            <v>3</v>
          </cell>
        </row>
        <row r="2625">
          <cell r="B2625">
            <v>40974</v>
          </cell>
          <cell r="C2625">
            <v>3</v>
          </cell>
        </row>
        <row r="2626">
          <cell r="B2626">
            <v>40975</v>
          </cell>
          <cell r="C2626">
            <v>3</v>
          </cell>
        </row>
        <row r="2627">
          <cell r="B2627">
            <v>40976</v>
          </cell>
          <cell r="C2627">
            <v>3</v>
          </cell>
        </row>
        <row r="2628">
          <cell r="B2628">
            <v>40977</v>
          </cell>
          <cell r="C2628">
            <v>3</v>
          </cell>
        </row>
        <row r="2629">
          <cell r="B2629">
            <v>40978</v>
          </cell>
          <cell r="C2629">
            <v>3</v>
          </cell>
        </row>
        <row r="2630">
          <cell r="B2630">
            <v>40979</v>
          </cell>
          <cell r="C2630">
            <v>3</v>
          </cell>
        </row>
        <row r="2631">
          <cell r="B2631">
            <v>40980</v>
          </cell>
          <cell r="C2631">
            <v>3</v>
          </cell>
        </row>
        <row r="2632">
          <cell r="B2632">
            <v>40981</v>
          </cell>
          <cell r="C2632">
            <v>3</v>
          </cell>
        </row>
        <row r="2633">
          <cell r="B2633">
            <v>40982</v>
          </cell>
          <cell r="C2633">
            <v>3</v>
          </cell>
        </row>
        <row r="2634">
          <cell r="B2634">
            <v>40983</v>
          </cell>
          <cell r="C2634">
            <v>3</v>
          </cell>
        </row>
        <row r="2635">
          <cell r="B2635">
            <v>40984</v>
          </cell>
          <cell r="C2635">
            <v>3</v>
          </cell>
        </row>
        <row r="2636">
          <cell r="B2636">
            <v>40985</v>
          </cell>
          <cell r="C2636">
            <v>3</v>
          </cell>
        </row>
        <row r="2637">
          <cell r="B2637">
            <v>40986</v>
          </cell>
          <cell r="C2637">
            <v>3</v>
          </cell>
        </row>
        <row r="2638">
          <cell r="B2638">
            <v>40987</v>
          </cell>
          <cell r="C2638">
            <v>3</v>
          </cell>
        </row>
        <row r="2639">
          <cell r="B2639">
            <v>40988</v>
          </cell>
          <cell r="C2639">
            <v>3</v>
          </cell>
        </row>
        <row r="2640">
          <cell r="B2640">
            <v>40989</v>
          </cell>
          <cell r="C2640">
            <v>3</v>
          </cell>
        </row>
        <row r="2641">
          <cell r="B2641">
            <v>40990</v>
          </cell>
          <cell r="C2641">
            <v>3</v>
          </cell>
        </row>
        <row r="2642">
          <cell r="B2642">
            <v>40991</v>
          </cell>
          <cell r="C2642">
            <v>3</v>
          </cell>
        </row>
        <row r="2643">
          <cell r="B2643">
            <v>40992</v>
          </cell>
          <cell r="C2643">
            <v>3</v>
          </cell>
        </row>
        <row r="2644">
          <cell r="B2644">
            <v>40993</v>
          </cell>
          <cell r="C2644">
            <v>3</v>
          </cell>
        </row>
        <row r="2645">
          <cell r="B2645">
            <v>40994</v>
          </cell>
          <cell r="C2645">
            <v>3</v>
          </cell>
        </row>
        <row r="2646">
          <cell r="B2646">
            <v>40995</v>
          </cell>
          <cell r="C2646">
            <v>3</v>
          </cell>
        </row>
        <row r="2647">
          <cell r="B2647">
            <v>40996</v>
          </cell>
          <cell r="C2647">
            <v>3</v>
          </cell>
        </row>
        <row r="2648">
          <cell r="B2648">
            <v>40997</v>
          </cell>
          <cell r="C2648">
            <v>3</v>
          </cell>
        </row>
        <row r="2649">
          <cell r="B2649">
            <v>40998</v>
          </cell>
          <cell r="C2649">
            <v>3</v>
          </cell>
        </row>
        <row r="2650">
          <cell r="B2650">
            <v>40999</v>
          </cell>
          <cell r="C2650">
            <v>3</v>
          </cell>
        </row>
        <row r="2651">
          <cell r="B2651">
            <v>41000</v>
          </cell>
          <cell r="C2651">
            <v>4</v>
          </cell>
        </row>
        <row r="2652">
          <cell r="B2652">
            <v>41001</v>
          </cell>
          <cell r="C2652">
            <v>4</v>
          </cell>
        </row>
        <row r="2653">
          <cell r="B2653">
            <v>41002</v>
          </cell>
          <cell r="C2653">
            <v>4</v>
          </cell>
        </row>
        <row r="2654">
          <cell r="B2654">
            <v>41003</v>
          </cell>
          <cell r="C2654">
            <v>4</v>
          </cell>
        </row>
        <row r="2655">
          <cell r="B2655">
            <v>41004</v>
          </cell>
          <cell r="C2655">
            <v>4</v>
          </cell>
        </row>
        <row r="2656">
          <cell r="B2656">
            <v>41005</v>
          </cell>
          <cell r="C2656">
            <v>4</v>
          </cell>
        </row>
        <row r="2657">
          <cell r="B2657">
            <v>41006</v>
          </cell>
          <cell r="C2657">
            <v>4</v>
          </cell>
        </row>
        <row r="2658">
          <cell r="B2658">
            <v>41007</v>
          </cell>
          <cell r="C2658">
            <v>4</v>
          </cell>
        </row>
        <row r="2659">
          <cell r="B2659">
            <v>41008</v>
          </cell>
          <cell r="C2659">
            <v>4</v>
          </cell>
        </row>
        <row r="2660">
          <cell r="B2660">
            <v>41009</v>
          </cell>
          <cell r="C2660">
            <v>4</v>
          </cell>
        </row>
        <row r="2661">
          <cell r="B2661">
            <v>41010</v>
          </cell>
          <cell r="C2661">
            <v>4</v>
          </cell>
        </row>
        <row r="2662">
          <cell r="B2662">
            <v>41011</v>
          </cell>
          <cell r="C2662">
            <v>4</v>
          </cell>
        </row>
        <row r="2663">
          <cell r="B2663">
            <v>41012</v>
          </cell>
          <cell r="C2663">
            <v>4</v>
          </cell>
        </row>
        <row r="2664">
          <cell r="B2664">
            <v>41013</v>
          </cell>
          <cell r="C2664">
            <v>4</v>
          </cell>
        </row>
        <row r="2665">
          <cell r="B2665">
            <v>41014</v>
          </cell>
          <cell r="C2665">
            <v>4</v>
          </cell>
        </row>
        <row r="2666">
          <cell r="B2666">
            <v>41015</v>
          </cell>
          <cell r="C2666">
            <v>4</v>
          </cell>
        </row>
        <row r="2667">
          <cell r="B2667">
            <v>41016</v>
          </cell>
          <cell r="C2667">
            <v>4</v>
          </cell>
        </row>
        <row r="2668">
          <cell r="B2668">
            <v>41017</v>
          </cell>
          <cell r="C2668">
            <v>4</v>
          </cell>
        </row>
        <row r="2669">
          <cell r="B2669">
            <v>41018</v>
          </cell>
          <cell r="C2669">
            <v>4</v>
          </cell>
        </row>
        <row r="2670">
          <cell r="B2670">
            <v>41019</v>
          </cell>
          <cell r="C2670">
            <v>4</v>
          </cell>
        </row>
        <row r="2671">
          <cell r="B2671">
            <v>41020</v>
          </cell>
          <cell r="C2671">
            <v>4</v>
          </cell>
        </row>
        <row r="2672">
          <cell r="B2672">
            <v>41021</v>
          </cell>
          <cell r="C2672">
            <v>4</v>
          </cell>
        </row>
        <row r="2673">
          <cell r="B2673">
            <v>41022</v>
          </cell>
          <cell r="C2673">
            <v>4</v>
          </cell>
        </row>
        <row r="2674">
          <cell r="B2674">
            <v>41023</v>
          </cell>
          <cell r="C2674">
            <v>4</v>
          </cell>
        </row>
        <row r="2675">
          <cell r="B2675">
            <v>41024</v>
          </cell>
          <cell r="C2675">
            <v>4</v>
          </cell>
        </row>
        <row r="2676">
          <cell r="B2676">
            <v>41025</v>
          </cell>
          <cell r="C2676">
            <v>4</v>
          </cell>
        </row>
        <row r="2677">
          <cell r="B2677">
            <v>41026</v>
          </cell>
          <cell r="C2677">
            <v>4</v>
          </cell>
        </row>
        <row r="2678">
          <cell r="B2678">
            <v>41027</v>
          </cell>
          <cell r="C2678">
            <v>4</v>
          </cell>
        </row>
        <row r="2679">
          <cell r="B2679">
            <v>41028</v>
          </cell>
          <cell r="C2679">
            <v>4</v>
          </cell>
        </row>
        <row r="2680">
          <cell r="B2680">
            <v>41029</v>
          </cell>
          <cell r="C2680">
            <v>4</v>
          </cell>
        </row>
        <row r="2681">
          <cell r="B2681">
            <v>41030</v>
          </cell>
          <cell r="C2681">
            <v>5</v>
          </cell>
        </row>
        <row r="2682">
          <cell r="B2682">
            <v>41031</v>
          </cell>
          <cell r="C2682">
            <v>5</v>
          </cell>
        </row>
        <row r="2683">
          <cell r="B2683">
            <v>41032</v>
          </cell>
          <cell r="C2683">
            <v>5</v>
          </cell>
        </row>
        <row r="2684">
          <cell r="B2684">
            <v>41033</v>
          </cell>
          <cell r="C2684">
            <v>5</v>
          </cell>
        </row>
        <row r="2685">
          <cell r="B2685">
            <v>41034</v>
          </cell>
          <cell r="C2685">
            <v>5</v>
          </cell>
        </row>
        <row r="2686">
          <cell r="B2686">
            <v>41035</v>
          </cell>
          <cell r="C2686">
            <v>5</v>
          </cell>
        </row>
        <row r="2687">
          <cell r="B2687">
            <v>41036</v>
          </cell>
          <cell r="C2687">
            <v>5</v>
          </cell>
        </row>
        <row r="2688">
          <cell r="B2688">
            <v>41037</v>
          </cell>
          <cell r="C2688">
            <v>5</v>
          </cell>
        </row>
        <row r="2689">
          <cell r="B2689">
            <v>41038</v>
          </cell>
          <cell r="C2689">
            <v>5</v>
          </cell>
        </row>
        <row r="2690">
          <cell r="B2690">
            <v>41039</v>
          </cell>
          <cell r="C2690">
            <v>5</v>
          </cell>
        </row>
        <row r="2691">
          <cell r="B2691">
            <v>41040</v>
          </cell>
          <cell r="C2691">
            <v>5</v>
          </cell>
        </row>
        <row r="2692">
          <cell r="B2692">
            <v>41041</v>
          </cell>
          <cell r="C2692">
            <v>5</v>
          </cell>
        </row>
        <row r="2693">
          <cell r="B2693">
            <v>41042</v>
          </cell>
          <cell r="C2693">
            <v>5</v>
          </cell>
        </row>
        <row r="2694">
          <cell r="B2694">
            <v>41043</v>
          </cell>
          <cell r="C2694">
            <v>5</v>
          </cell>
        </row>
        <row r="2695">
          <cell r="B2695">
            <v>41044</v>
          </cell>
          <cell r="C2695">
            <v>5</v>
          </cell>
        </row>
        <row r="2696">
          <cell r="B2696">
            <v>41045</v>
          </cell>
          <cell r="C2696">
            <v>5</v>
          </cell>
        </row>
        <row r="2697">
          <cell r="B2697">
            <v>41046</v>
          </cell>
          <cell r="C2697">
            <v>5</v>
          </cell>
        </row>
        <row r="2698">
          <cell r="B2698">
            <v>41047</v>
          </cell>
          <cell r="C2698">
            <v>5</v>
          </cell>
        </row>
        <row r="2699">
          <cell r="B2699">
            <v>41048</v>
          </cell>
          <cell r="C2699">
            <v>5</v>
          </cell>
        </row>
        <row r="2700">
          <cell r="B2700">
            <v>41049</v>
          </cell>
          <cell r="C2700">
            <v>5</v>
          </cell>
        </row>
        <row r="2701">
          <cell r="B2701">
            <v>41050</v>
          </cell>
          <cell r="C2701">
            <v>5</v>
          </cell>
        </row>
        <row r="2702">
          <cell r="B2702">
            <v>41051</v>
          </cell>
          <cell r="C2702">
            <v>5</v>
          </cell>
        </row>
        <row r="2703">
          <cell r="B2703">
            <v>41052</v>
          </cell>
          <cell r="C2703">
            <v>5</v>
          </cell>
        </row>
        <row r="2704">
          <cell r="B2704">
            <v>41053</v>
          </cell>
          <cell r="C2704">
            <v>5</v>
          </cell>
        </row>
        <row r="2705">
          <cell r="B2705">
            <v>41054</v>
          </cell>
          <cell r="C2705">
            <v>5</v>
          </cell>
        </row>
        <row r="2706">
          <cell r="B2706">
            <v>41055</v>
          </cell>
          <cell r="C2706">
            <v>5</v>
          </cell>
        </row>
        <row r="2707">
          <cell r="B2707">
            <v>41056</v>
          </cell>
          <cell r="C2707">
            <v>5</v>
          </cell>
        </row>
        <row r="2708">
          <cell r="B2708">
            <v>41057</v>
          </cell>
          <cell r="C2708">
            <v>5</v>
          </cell>
        </row>
        <row r="2709">
          <cell r="B2709">
            <v>41058</v>
          </cell>
          <cell r="C2709">
            <v>5</v>
          </cell>
        </row>
        <row r="2710">
          <cell r="B2710">
            <v>41059</v>
          </cell>
          <cell r="C2710">
            <v>5</v>
          </cell>
        </row>
        <row r="2711">
          <cell r="B2711">
            <v>41060</v>
          </cell>
          <cell r="C2711">
            <v>5</v>
          </cell>
        </row>
        <row r="2712">
          <cell r="B2712">
            <v>41061</v>
          </cell>
          <cell r="C2712">
            <v>6</v>
          </cell>
        </row>
        <row r="2713">
          <cell r="B2713">
            <v>41062</v>
          </cell>
          <cell r="C2713">
            <v>6</v>
          </cell>
        </row>
        <row r="2714">
          <cell r="B2714">
            <v>41063</v>
          </cell>
          <cell r="C2714">
            <v>6</v>
          </cell>
        </row>
        <row r="2715">
          <cell r="B2715">
            <v>41064</v>
          </cell>
          <cell r="C2715">
            <v>6</v>
          </cell>
        </row>
        <row r="2716">
          <cell r="B2716">
            <v>41065</v>
          </cell>
          <cell r="C2716">
            <v>6</v>
          </cell>
        </row>
        <row r="2717">
          <cell r="B2717">
            <v>41066</v>
          </cell>
          <cell r="C2717">
            <v>6</v>
          </cell>
        </row>
        <row r="2718">
          <cell r="B2718">
            <v>41067</v>
          </cell>
          <cell r="C2718">
            <v>6</v>
          </cell>
        </row>
        <row r="2719">
          <cell r="B2719">
            <v>41068</v>
          </cell>
          <cell r="C2719">
            <v>6</v>
          </cell>
        </row>
        <row r="2720">
          <cell r="B2720">
            <v>41069</v>
          </cell>
          <cell r="C2720">
            <v>6</v>
          </cell>
        </row>
        <row r="2721">
          <cell r="B2721">
            <v>41070</v>
          </cell>
          <cell r="C2721">
            <v>6</v>
          </cell>
        </row>
        <row r="2722">
          <cell r="B2722">
            <v>41071</v>
          </cell>
          <cell r="C2722">
            <v>6</v>
          </cell>
        </row>
        <row r="2723">
          <cell r="B2723">
            <v>41072</v>
          </cell>
          <cell r="C2723">
            <v>6</v>
          </cell>
        </row>
        <row r="2724">
          <cell r="B2724">
            <v>41073</v>
          </cell>
          <cell r="C2724">
            <v>6</v>
          </cell>
        </row>
        <row r="2725">
          <cell r="B2725">
            <v>41074</v>
          </cell>
          <cell r="C2725">
            <v>6</v>
          </cell>
        </row>
        <row r="2726">
          <cell r="B2726">
            <v>41075</v>
          </cell>
          <cell r="C2726">
            <v>6</v>
          </cell>
        </row>
        <row r="2727">
          <cell r="B2727">
            <v>41076</v>
          </cell>
          <cell r="C2727">
            <v>6</v>
          </cell>
        </row>
        <row r="2728">
          <cell r="B2728">
            <v>41077</v>
          </cell>
          <cell r="C2728">
            <v>6</v>
          </cell>
        </row>
        <row r="2729">
          <cell r="B2729">
            <v>41078</v>
          </cell>
          <cell r="C2729">
            <v>6</v>
          </cell>
        </row>
        <row r="2730">
          <cell r="B2730">
            <v>41079</v>
          </cell>
          <cell r="C2730">
            <v>6</v>
          </cell>
        </row>
        <row r="2731">
          <cell r="B2731">
            <v>41080</v>
          </cell>
          <cell r="C2731">
            <v>6</v>
          </cell>
        </row>
        <row r="2732">
          <cell r="B2732">
            <v>41081</v>
          </cell>
          <cell r="C2732">
            <v>6</v>
          </cell>
        </row>
        <row r="2733">
          <cell r="B2733">
            <v>41082</v>
          </cell>
          <cell r="C2733">
            <v>6</v>
          </cell>
        </row>
        <row r="2734">
          <cell r="B2734">
            <v>41083</v>
          </cell>
          <cell r="C2734">
            <v>6</v>
          </cell>
        </row>
        <row r="2735">
          <cell r="B2735">
            <v>41084</v>
          </cell>
          <cell r="C2735">
            <v>6</v>
          </cell>
        </row>
        <row r="2736">
          <cell r="B2736">
            <v>41085</v>
          </cell>
          <cell r="C2736">
            <v>6</v>
          </cell>
        </row>
        <row r="2737">
          <cell r="B2737">
            <v>41086</v>
          </cell>
          <cell r="C2737">
            <v>6</v>
          </cell>
        </row>
        <row r="2738">
          <cell r="B2738">
            <v>41087</v>
          </cell>
          <cell r="C2738">
            <v>6</v>
          </cell>
        </row>
        <row r="2739">
          <cell r="B2739">
            <v>41088</v>
          </cell>
          <cell r="C2739">
            <v>6</v>
          </cell>
        </row>
        <row r="2740">
          <cell r="B2740">
            <v>41089</v>
          </cell>
          <cell r="C2740">
            <v>6</v>
          </cell>
        </row>
        <row r="2741">
          <cell r="B2741">
            <v>41090</v>
          </cell>
          <cell r="C2741">
            <v>6</v>
          </cell>
        </row>
        <row r="2742">
          <cell r="B2742">
            <v>41091</v>
          </cell>
          <cell r="C2742">
            <v>7</v>
          </cell>
        </row>
        <row r="2743">
          <cell r="B2743">
            <v>41092</v>
          </cell>
          <cell r="C2743">
            <v>7</v>
          </cell>
        </row>
        <row r="2744">
          <cell r="B2744">
            <v>41093</v>
          </cell>
          <cell r="C2744">
            <v>7</v>
          </cell>
        </row>
        <row r="2745">
          <cell r="B2745">
            <v>41094</v>
          </cell>
          <cell r="C2745">
            <v>7</v>
          </cell>
        </row>
        <row r="2746">
          <cell r="B2746">
            <v>41095</v>
          </cell>
          <cell r="C2746">
            <v>7</v>
          </cell>
        </row>
        <row r="2747">
          <cell r="B2747">
            <v>41096</v>
          </cell>
          <cell r="C2747">
            <v>7</v>
          </cell>
        </row>
        <row r="2748">
          <cell r="B2748">
            <v>41097</v>
          </cell>
          <cell r="C2748">
            <v>7</v>
          </cell>
        </row>
        <row r="2749">
          <cell r="B2749">
            <v>41098</v>
          </cell>
          <cell r="C2749">
            <v>7</v>
          </cell>
        </row>
        <row r="2750">
          <cell r="B2750">
            <v>41099</v>
          </cell>
          <cell r="C2750">
            <v>7</v>
          </cell>
        </row>
        <row r="2751">
          <cell r="B2751">
            <v>41100</v>
          </cell>
          <cell r="C2751">
            <v>7</v>
          </cell>
        </row>
        <row r="2752">
          <cell r="B2752">
            <v>41101</v>
          </cell>
          <cell r="C2752">
            <v>7</v>
          </cell>
        </row>
        <row r="2753">
          <cell r="B2753">
            <v>41102</v>
          </cell>
          <cell r="C2753">
            <v>7</v>
          </cell>
        </row>
        <row r="2754">
          <cell r="B2754">
            <v>41103</v>
          </cell>
          <cell r="C2754">
            <v>7</v>
          </cell>
        </row>
        <row r="2755">
          <cell r="B2755">
            <v>41104</v>
          </cell>
          <cell r="C2755">
            <v>7</v>
          </cell>
        </row>
        <row r="2756">
          <cell r="B2756">
            <v>41105</v>
          </cell>
          <cell r="C2756">
            <v>7</v>
          </cell>
        </row>
        <row r="2757">
          <cell r="B2757">
            <v>41106</v>
          </cell>
          <cell r="C2757">
            <v>7</v>
          </cell>
        </row>
        <row r="2758">
          <cell r="B2758">
            <v>41107</v>
          </cell>
          <cell r="C2758">
            <v>7</v>
          </cell>
        </row>
        <row r="2759">
          <cell r="B2759">
            <v>41108</v>
          </cell>
          <cell r="C2759">
            <v>7</v>
          </cell>
        </row>
        <row r="2760">
          <cell r="B2760">
            <v>41109</v>
          </cell>
          <cell r="C2760">
            <v>7</v>
          </cell>
        </row>
        <row r="2761">
          <cell r="B2761">
            <v>41110</v>
          </cell>
          <cell r="C2761">
            <v>7</v>
          </cell>
        </row>
        <row r="2762">
          <cell r="B2762">
            <v>41111</v>
          </cell>
          <cell r="C2762">
            <v>7</v>
          </cell>
        </row>
        <row r="2763">
          <cell r="B2763">
            <v>41112</v>
          </cell>
          <cell r="C2763">
            <v>7</v>
          </cell>
        </row>
        <row r="2764">
          <cell r="B2764">
            <v>41113</v>
          </cell>
          <cell r="C2764">
            <v>7</v>
          </cell>
        </row>
        <row r="2765">
          <cell r="B2765">
            <v>41114</v>
          </cell>
          <cell r="C2765">
            <v>7</v>
          </cell>
        </row>
        <row r="2766">
          <cell r="B2766">
            <v>41115</v>
          </cell>
          <cell r="C2766">
            <v>7</v>
          </cell>
        </row>
        <row r="2767">
          <cell r="B2767">
            <v>41116</v>
          </cell>
          <cell r="C2767">
            <v>7</v>
          </cell>
        </row>
        <row r="2768">
          <cell r="B2768">
            <v>41117</v>
          </cell>
          <cell r="C2768">
            <v>7</v>
          </cell>
        </row>
        <row r="2769">
          <cell r="B2769">
            <v>41118</v>
          </cell>
          <cell r="C2769">
            <v>7</v>
          </cell>
        </row>
        <row r="2770">
          <cell r="B2770">
            <v>41119</v>
          </cell>
          <cell r="C2770">
            <v>7</v>
          </cell>
        </row>
        <row r="2771">
          <cell r="B2771">
            <v>41120</v>
          </cell>
          <cell r="C2771">
            <v>7</v>
          </cell>
        </row>
        <row r="2772">
          <cell r="B2772">
            <v>41121</v>
          </cell>
          <cell r="C2772">
            <v>7</v>
          </cell>
        </row>
        <row r="2773">
          <cell r="B2773">
            <v>41122</v>
          </cell>
          <cell r="C2773">
            <v>8</v>
          </cell>
        </row>
        <row r="2774">
          <cell r="B2774">
            <v>41123</v>
          </cell>
          <cell r="C2774">
            <v>8</v>
          </cell>
        </row>
        <row r="2775">
          <cell r="B2775">
            <v>41124</v>
          </cell>
          <cell r="C2775">
            <v>8</v>
          </cell>
        </row>
        <row r="2776">
          <cell r="B2776">
            <v>41125</v>
          </cell>
          <cell r="C2776">
            <v>8</v>
          </cell>
        </row>
        <row r="2777">
          <cell r="B2777">
            <v>41126</v>
          </cell>
          <cell r="C2777">
            <v>8</v>
          </cell>
        </row>
        <row r="2778">
          <cell r="B2778">
            <v>41127</v>
          </cell>
          <cell r="C2778">
            <v>8</v>
          </cell>
        </row>
        <row r="2779">
          <cell r="B2779">
            <v>41128</v>
          </cell>
          <cell r="C2779">
            <v>8</v>
          </cell>
        </row>
        <row r="2780">
          <cell r="B2780">
            <v>41129</v>
          </cell>
          <cell r="C2780">
            <v>8</v>
          </cell>
        </row>
        <row r="2781">
          <cell r="B2781">
            <v>41130</v>
          </cell>
          <cell r="C2781">
            <v>8</v>
          </cell>
        </row>
        <row r="2782">
          <cell r="B2782">
            <v>41131</v>
          </cell>
          <cell r="C2782">
            <v>8</v>
          </cell>
        </row>
        <row r="2783">
          <cell r="B2783">
            <v>41132</v>
          </cell>
          <cell r="C2783">
            <v>8</v>
          </cell>
        </row>
        <row r="2784">
          <cell r="B2784">
            <v>41133</v>
          </cell>
          <cell r="C2784">
            <v>8</v>
          </cell>
        </row>
        <row r="2785">
          <cell r="B2785">
            <v>41134</v>
          </cell>
          <cell r="C2785">
            <v>8</v>
          </cell>
        </row>
        <row r="2786">
          <cell r="B2786">
            <v>41135</v>
          </cell>
          <cell r="C2786">
            <v>8</v>
          </cell>
        </row>
        <row r="2787">
          <cell r="B2787">
            <v>41136</v>
          </cell>
          <cell r="C2787">
            <v>8</v>
          </cell>
        </row>
        <row r="2788">
          <cell r="B2788">
            <v>41137</v>
          </cell>
          <cell r="C2788">
            <v>8</v>
          </cell>
        </row>
        <row r="2789">
          <cell r="B2789">
            <v>41138</v>
          </cell>
          <cell r="C2789">
            <v>8</v>
          </cell>
        </row>
        <row r="2790">
          <cell r="B2790">
            <v>41139</v>
          </cell>
          <cell r="C2790">
            <v>8</v>
          </cell>
        </row>
        <row r="2791">
          <cell r="B2791">
            <v>41140</v>
          </cell>
          <cell r="C2791">
            <v>8</v>
          </cell>
        </row>
        <row r="2792">
          <cell r="B2792">
            <v>41141</v>
          </cell>
          <cell r="C2792">
            <v>8</v>
          </cell>
        </row>
        <row r="2793">
          <cell r="B2793">
            <v>41142</v>
          </cell>
          <cell r="C2793">
            <v>8</v>
          </cell>
        </row>
        <row r="2794">
          <cell r="B2794">
            <v>41143</v>
          </cell>
          <cell r="C2794">
            <v>8</v>
          </cell>
        </row>
        <row r="2795">
          <cell r="B2795">
            <v>41144</v>
          </cell>
          <cell r="C2795">
            <v>8</v>
          </cell>
        </row>
        <row r="2796">
          <cell r="B2796">
            <v>41145</v>
          </cell>
          <cell r="C2796">
            <v>8</v>
          </cell>
        </row>
        <row r="2797">
          <cell r="B2797">
            <v>41146</v>
          </cell>
          <cell r="C2797">
            <v>8</v>
          </cell>
        </row>
        <row r="2798">
          <cell r="B2798">
            <v>41147</v>
          </cell>
          <cell r="C2798">
            <v>8</v>
          </cell>
        </row>
        <row r="2799">
          <cell r="B2799">
            <v>41148</v>
          </cell>
          <cell r="C2799">
            <v>8</v>
          </cell>
        </row>
        <row r="2800">
          <cell r="B2800">
            <v>41149</v>
          </cell>
          <cell r="C2800">
            <v>8</v>
          </cell>
        </row>
        <row r="2801">
          <cell r="B2801">
            <v>41150</v>
          </cell>
          <cell r="C2801">
            <v>8</v>
          </cell>
        </row>
        <row r="2802">
          <cell r="B2802">
            <v>41151</v>
          </cell>
          <cell r="C2802">
            <v>8</v>
          </cell>
        </row>
        <row r="2803">
          <cell r="B2803">
            <v>41152</v>
          </cell>
          <cell r="C2803">
            <v>8</v>
          </cell>
        </row>
        <row r="2804">
          <cell r="B2804">
            <v>41153</v>
          </cell>
          <cell r="C2804">
            <v>9</v>
          </cell>
        </row>
        <row r="2805">
          <cell r="B2805">
            <v>41154</v>
          </cell>
          <cell r="C2805">
            <v>9</v>
          </cell>
        </row>
        <row r="2806">
          <cell r="B2806">
            <v>41155</v>
          </cell>
          <cell r="C2806">
            <v>9</v>
          </cell>
        </row>
        <row r="2807">
          <cell r="B2807">
            <v>41156</v>
          </cell>
          <cell r="C2807">
            <v>9</v>
          </cell>
        </row>
        <row r="2808">
          <cell r="B2808">
            <v>41157</v>
          </cell>
          <cell r="C2808">
            <v>9</v>
          </cell>
        </row>
        <row r="2809">
          <cell r="B2809">
            <v>41158</v>
          </cell>
          <cell r="C2809">
            <v>9</v>
          </cell>
        </row>
        <row r="2810">
          <cell r="B2810">
            <v>41159</v>
          </cell>
          <cell r="C2810">
            <v>9</v>
          </cell>
        </row>
        <row r="2811">
          <cell r="B2811">
            <v>41160</v>
          </cell>
          <cell r="C2811">
            <v>9</v>
          </cell>
        </row>
        <row r="2812">
          <cell r="B2812">
            <v>41161</v>
          </cell>
          <cell r="C2812">
            <v>9</v>
          </cell>
        </row>
        <row r="2813">
          <cell r="B2813">
            <v>41162</v>
          </cell>
          <cell r="C2813">
            <v>9</v>
          </cell>
        </row>
        <row r="2814">
          <cell r="B2814">
            <v>41163</v>
          </cell>
          <cell r="C2814">
            <v>9</v>
          </cell>
        </row>
        <row r="2815">
          <cell r="B2815">
            <v>41164</v>
          </cell>
          <cell r="C2815">
            <v>9</v>
          </cell>
        </row>
        <row r="2816">
          <cell r="B2816">
            <v>41165</v>
          </cell>
          <cell r="C2816">
            <v>9</v>
          </cell>
        </row>
        <row r="2817">
          <cell r="B2817">
            <v>41166</v>
          </cell>
          <cell r="C2817">
            <v>9</v>
          </cell>
        </row>
        <row r="2818">
          <cell r="B2818">
            <v>41167</v>
          </cell>
          <cell r="C2818">
            <v>9</v>
          </cell>
        </row>
        <row r="2819">
          <cell r="B2819">
            <v>41168</v>
          </cell>
          <cell r="C2819">
            <v>9</v>
          </cell>
        </row>
        <row r="2820">
          <cell r="B2820">
            <v>41169</v>
          </cell>
          <cell r="C2820">
            <v>9</v>
          </cell>
        </row>
        <row r="2821">
          <cell r="B2821">
            <v>41170</v>
          </cell>
          <cell r="C2821">
            <v>9</v>
          </cell>
        </row>
        <row r="2822">
          <cell r="B2822">
            <v>41171</v>
          </cell>
          <cell r="C2822">
            <v>9</v>
          </cell>
        </row>
        <row r="2823">
          <cell r="B2823">
            <v>41172</v>
          </cell>
          <cell r="C2823">
            <v>9</v>
          </cell>
        </row>
        <row r="2824">
          <cell r="B2824">
            <v>41173</v>
          </cell>
          <cell r="C2824">
            <v>9</v>
          </cell>
        </row>
        <row r="2825">
          <cell r="B2825">
            <v>41174</v>
          </cell>
          <cell r="C2825">
            <v>9</v>
          </cell>
        </row>
        <row r="2826">
          <cell r="B2826">
            <v>41175</v>
          </cell>
          <cell r="C2826">
            <v>9</v>
          </cell>
        </row>
        <row r="2827">
          <cell r="B2827">
            <v>41176</v>
          </cell>
          <cell r="C2827">
            <v>9</v>
          </cell>
        </row>
        <row r="2828">
          <cell r="B2828">
            <v>41177</v>
          </cell>
          <cell r="C2828">
            <v>9</v>
          </cell>
        </row>
        <row r="2829">
          <cell r="B2829">
            <v>41178</v>
          </cell>
          <cell r="C2829">
            <v>9</v>
          </cell>
        </row>
        <row r="2830">
          <cell r="B2830">
            <v>41179</v>
          </cell>
          <cell r="C2830">
            <v>9</v>
          </cell>
        </row>
        <row r="2831">
          <cell r="B2831">
            <v>41180</v>
          </cell>
          <cell r="C2831">
            <v>9</v>
          </cell>
        </row>
        <row r="2832">
          <cell r="B2832">
            <v>41181</v>
          </cell>
          <cell r="C2832">
            <v>9</v>
          </cell>
        </row>
        <row r="2833">
          <cell r="B2833">
            <v>41182</v>
          </cell>
          <cell r="C2833">
            <v>9</v>
          </cell>
        </row>
        <row r="2834">
          <cell r="B2834">
            <v>41183</v>
          </cell>
          <cell r="C2834">
            <v>10</v>
          </cell>
        </row>
        <row r="2835">
          <cell r="B2835">
            <v>41184</v>
          </cell>
          <cell r="C2835">
            <v>10</v>
          </cell>
        </row>
        <row r="2836">
          <cell r="B2836">
            <v>41185</v>
          </cell>
          <cell r="C2836">
            <v>10</v>
          </cell>
        </row>
        <row r="2837">
          <cell r="B2837">
            <v>41186</v>
          </cell>
          <cell r="C2837">
            <v>10</v>
          </cell>
        </row>
        <row r="2838">
          <cell r="B2838">
            <v>41187</v>
          </cell>
          <cell r="C2838">
            <v>10</v>
          </cell>
        </row>
        <row r="2839">
          <cell r="B2839">
            <v>41188</v>
          </cell>
          <cell r="C2839">
            <v>10</v>
          </cell>
        </row>
        <row r="2840">
          <cell r="B2840">
            <v>41189</v>
          </cell>
          <cell r="C2840">
            <v>10</v>
          </cell>
        </row>
        <row r="2841">
          <cell r="B2841">
            <v>41190</v>
          </cell>
          <cell r="C2841">
            <v>10</v>
          </cell>
        </row>
        <row r="2842">
          <cell r="B2842">
            <v>41191</v>
          </cell>
          <cell r="C2842">
            <v>10</v>
          </cell>
        </row>
        <row r="2843">
          <cell r="B2843">
            <v>41192</v>
          </cell>
          <cell r="C2843">
            <v>10</v>
          </cell>
        </row>
        <row r="2844">
          <cell r="B2844">
            <v>41193</v>
          </cell>
          <cell r="C2844">
            <v>10</v>
          </cell>
        </row>
        <row r="2845">
          <cell r="B2845">
            <v>41194</v>
          </cell>
          <cell r="C2845">
            <v>10</v>
          </cell>
        </row>
        <row r="2846">
          <cell r="B2846">
            <v>41195</v>
          </cell>
          <cell r="C2846">
            <v>10</v>
          </cell>
        </row>
        <row r="2847">
          <cell r="B2847">
            <v>41196</v>
          </cell>
          <cell r="C2847">
            <v>10</v>
          </cell>
        </row>
        <row r="2848">
          <cell r="B2848">
            <v>41197</v>
          </cell>
          <cell r="C2848">
            <v>10</v>
          </cell>
        </row>
        <row r="2849">
          <cell r="B2849">
            <v>41198</v>
          </cell>
          <cell r="C2849">
            <v>10</v>
          </cell>
        </row>
        <row r="2850">
          <cell r="B2850">
            <v>41199</v>
          </cell>
          <cell r="C2850">
            <v>10</v>
          </cell>
        </row>
        <row r="2851">
          <cell r="B2851">
            <v>41200</v>
          </cell>
          <cell r="C2851">
            <v>10</v>
          </cell>
        </row>
        <row r="2852">
          <cell r="B2852">
            <v>41201</v>
          </cell>
          <cell r="C2852">
            <v>10</v>
          </cell>
        </row>
        <row r="2853">
          <cell r="B2853">
            <v>41202</v>
          </cell>
          <cell r="C2853">
            <v>10</v>
          </cell>
        </row>
        <row r="2854">
          <cell r="B2854">
            <v>41203</v>
          </cell>
          <cell r="C2854">
            <v>10</v>
          </cell>
        </row>
        <row r="2855">
          <cell r="B2855">
            <v>41204</v>
          </cell>
          <cell r="C2855">
            <v>10</v>
          </cell>
        </row>
        <row r="2856">
          <cell r="B2856">
            <v>41205</v>
          </cell>
          <cell r="C2856">
            <v>10</v>
          </cell>
        </row>
        <row r="2857">
          <cell r="B2857">
            <v>41206</v>
          </cell>
          <cell r="C2857">
            <v>10</v>
          </cell>
        </row>
        <row r="2858">
          <cell r="B2858">
            <v>41207</v>
          </cell>
          <cell r="C2858">
            <v>10</v>
          </cell>
        </row>
        <row r="2859">
          <cell r="B2859">
            <v>41208</v>
          </cell>
          <cell r="C2859">
            <v>10</v>
          </cell>
        </row>
        <row r="2860">
          <cell r="B2860">
            <v>41209</v>
          </cell>
          <cell r="C2860">
            <v>10</v>
          </cell>
        </row>
        <row r="2861">
          <cell r="B2861">
            <v>41210</v>
          </cell>
          <cell r="C2861">
            <v>10</v>
          </cell>
        </row>
        <row r="2862">
          <cell r="B2862">
            <v>41211</v>
          </cell>
          <cell r="C2862">
            <v>10</v>
          </cell>
        </row>
        <row r="2863">
          <cell r="B2863">
            <v>41212</v>
          </cell>
          <cell r="C2863">
            <v>10</v>
          </cell>
        </row>
        <row r="2864">
          <cell r="B2864">
            <v>41213</v>
          </cell>
          <cell r="C2864">
            <v>10</v>
          </cell>
        </row>
        <row r="2865">
          <cell r="B2865">
            <v>41214</v>
          </cell>
          <cell r="C2865">
            <v>11</v>
          </cell>
        </row>
        <row r="2866">
          <cell r="B2866">
            <v>41215</v>
          </cell>
          <cell r="C2866">
            <v>11</v>
          </cell>
        </row>
        <row r="2867">
          <cell r="B2867">
            <v>41216</v>
          </cell>
          <cell r="C2867">
            <v>11</v>
          </cell>
        </row>
        <row r="2868">
          <cell r="B2868">
            <v>41217</v>
          </cell>
          <cell r="C2868">
            <v>11</v>
          </cell>
        </row>
        <row r="2869">
          <cell r="B2869">
            <v>41218</v>
          </cell>
          <cell r="C2869">
            <v>11</v>
          </cell>
        </row>
        <row r="2870">
          <cell r="B2870">
            <v>41219</v>
          </cell>
          <cell r="C2870">
            <v>11</v>
          </cell>
        </row>
        <row r="2871">
          <cell r="B2871">
            <v>41220</v>
          </cell>
          <cell r="C2871">
            <v>11</v>
          </cell>
        </row>
        <row r="2872">
          <cell r="B2872">
            <v>41221</v>
          </cell>
          <cell r="C2872">
            <v>11</v>
          </cell>
        </row>
        <row r="2873">
          <cell r="B2873">
            <v>41222</v>
          </cell>
          <cell r="C2873">
            <v>11</v>
          </cell>
        </row>
        <row r="2874">
          <cell r="B2874">
            <v>41223</v>
          </cell>
          <cell r="C2874">
            <v>11</v>
          </cell>
        </row>
        <row r="2875">
          <cell r="B2875">
            <v>41224</v>
          </cell>
          <cell r="C2875">
            <v>11</v>
          </cell>
        </row>
        <row r="2876">
          <cell r="B2876">
            <v>41225</v>
          </cell>
          <cell r="C2876">
            <v>11</v>
          </cell>
        </row>
        <row r="2877">
          <cell r="B2877">
            <v>41226</v>
          </cell>
          <cell r="C2877">
            <v>11</v>
          </cell>
        </row>
        <row r="2878">
          <cell r="B2878">
            <v>41227</v>
          </cell>
          <cell r="C2878">
            <v>11</v>
          </cell>
        </row>
        <row r="2879">
          <cell r="B2879">
            <v>41228</v>
          </cell>
          <cell r="C2879">
            <v>11</v>
          </cell>
        </row>
        <row r="2880">
          <cell r="B2880">
            <v>41229</v>
          </cell>
          <cell r="C2880">
            <v>11</v>
          </cell>
        </row>
        <row r="2881">
          <cell r="B2881">
            <v>41230</v>
          </cell>
          <cell r="C2881">
            <v>11</v>
          </cell>
        </row>
        <row r="2882">
          <cell r="B2882">
            <v>41231</v>
          </cell>
          <cell r="C2882">
            <v>11</v>
          </cell>
        </row>
        <row r="2883">
          <cell r="B2883">
            <v>41232</v>
          </cell>
          <cell r="C2883">
            <v>11</v>
          </cell>
        </row>
        <row r="2884">
          <cell r="B2884">
            <v>41233</v>
          </cell>
          <cell r="C2884">
            <v>11</v>
          </cell>
        </row>
        <row r="2885">
          <cell r="B2885">
            <v>41234</v>
          </cell>
          <cell r="C2885">
            <v>11</v>
          </cell>
        </row>
        <row r="2886">
          <cell r="B2886">
            <v>41235</v>
          </cell>
          <cell r="C2886">
            <v>11</v>
          </cell>
        </row>
        <row r="2887">
          <cell r="B2887">
            <v>41236</v>
          </cell>
          <cell r="C2887">
            <v>11</v>
          </cell>
        </row>
        <row r="2888">
          <cell r="B2888">
            <v>41237</v>
          </cell>
          <cell r="C2888">
            <v>11</v>
          </cell>
        </row>
        <row r="2889">
          <cell r="B2889">
            <v>41238</v>
          </cell>
          <cell r="C2889">
            <v>11</v>
          </cell>
        </row>
        <row r="2890">
          <cell r="B2890">
            <v>41239</v>
          </cell>
          <cell r="C2890">
            <v>11</v>
          </cell>
        </row>
        <row r="2891">
          <cell r="B2891">
            <v>41240</v>
          </cell>
          <cell r="C2891">
            <v>11</v>
          </cell>
        </row>
        <row r="2892">
          <cell r="B2892">
            <v>41241</v>
          </cell>
          <cell r="C2892">
            <v>11</v>
          </cell>
        </row>
        <row r="2893">
          <cell r="B2893">
            <v>41242</v>
          </cell>
          <cell r="C2893">
            <v>11</v>
          </cell>
        </row>
        <row r="2894">
          <cell r="B2894">
            <v>41243</v>
          </cell>
          <cell r="C2894">
            <v>11</v>
          </cell>
        </row>
        <row r="2895">
          <cell r="B2895">
            <v>41244</v>
          </cell>
          <cell r="C2895">
            <v>12</v>
          </cell>
        </row>
        <row r="2896">
          <cell r="B2896">
            <v>41245</v>
          </cell>
          <cell r="C2896">
            <v>12</v>
          </cell>
        </row>
        <row r="2897">
          <cell r="B2897">
            <v>41246</v>
          </cell>
          <cell r="C2897">
            <v>12</v>
          </cell>
        </row>
        <row r="2898">
          <cell r="B2898">
            <v>41247</v>
          </cell>
          <cell r="C2898">
            <v>12</v>
          </cell>
        </row>
        <row r="2899">
          <cell r="B2899">
            <v>41248</v>
          </cell>
          <cell r="C2899">
            <v>12</v>
          </cell>
        </row>
        <row r="2900">
          <cell r="B2900">
            <v>41249</v>
          </cell>
          <cell r="C2900">
            <v>12</v>
          </cell>
        </row>
        <row r="2901">
          <cell r="B2901">
            <v>41250</v>
          </cell>
          <cell r="C2901">
            <v>12</v>
          </cell>
        </row>
        <row r="2902">
          <cell r="B2902">
            <v>41251</v>
          </cell>
          <cell r="C2902">
            <v>12</v>
          </cell>
        </row>
        <row r="2903">
          <cell r="B2903">
            <v>41252</v>
          </cell>
          <cell r="C2903">
            <v>12</v>
          </cell>
        </row>
        <row r="2904">
          <cell r="B2904">
            <v>41253</v>
          </cell>
          <cell r="C2904">
            <v>12</v>
          </cell>
        </row>
        <row r="2905">
          <cell r="B2905">
            <v>41254</v>
          </cell>
          <cell r="C2905">
            <v>12</v>
          </cell>
        </row>
        <row r="2906">
          <cell r="B2906">
            <v>41255</v>
          </cell>
          <cell r="C2906">
            <v>12</v>
          </cell>
        </row>
        <row r="2907">
          <cell r="B2907">
            <v>41256</v>
          </cell>
          <cell r="C2907">
            <v>12</v>
          </cell>
        </row>
        <row r="2908">
          <cell r="B2908">
            <v>41257</v>
          </cell>
          <cell r="C2908">
            <v>12</v>
          </cell>
        </row>
        <row r="2909">
          <cell r="B2909">
            <v>41258</v>
          </cell>
          <cell r="C2909">
            <v>12</v>
          </cell>
        </row>
        <row r="2910">
          <cell r="B2910">
            <v>41259</v>
          </cell>
          <cell r="C2910">
            <v>12</v>
          </cell>
        </row>
        <row r="2911">
          <cell r="B2911">
            <v>41260</v>
          </cell>
          <cell r="C2911">
            <v>12</v>
          </cell>
        </row>
        <row r="2912">
          <cell r="B2912">
            <v>41261</v>
          </cell>
          <cell r="C2912">
            <v>12</v>
          </cell>
        </row>
        <row r="2913">
          <cell r="B2913">
            <v>41262</v>
          </cell>
          <cell r="C2913">
            <v>12</v>
          </cell>
        </row>
        <row r="2914">
          <cell r="B2914">
            <v>41263</v>
          </cell>
          <cell r="C2914">
            <v>12</v>
          </cell>
        </row>
        <row r="2915">
          <cell r="B2915">
            <v>41264</v>
          </cell>
          <cell r="C2915">
            <v>12</v>
          </cell>
        </row>
        <row r="2916">
          <cell r="B2916">
            <v>41265</v>
          </cell>
          <cell r="C2916">
            <v>12</v>
          </cell>
        </row>
        <row r="2917">
          <cell r="B2917">
            <v>41266</v>
          </cell>
          <cell r="C2917">
            <v>12</v>
          </cell>
        </row>
        <row r="2918">
          <cell r="B2918">
            <v>41267</v>
          </cell>
          <cell r="C2918">
            <v>12</v>
          </cell>
        </row>
        <row r="2919">
          <cell r="B2919">
            <v>41268</v>
          </cell>
          <cell r="C2919">
            <v>12</v>
          </cell>
        </row>
        <row r="2920">
          <cell r="B2920">
            <v>41269</v>
          </cell>
          <cell r="C2920">
            <v>12</v>
          </cell>
        </row>
        <row r="2921">
          <cell r="B2921">
            <v>41270</v>
          </cell>
          <cell r="C2921">
            <v>12</v>
          </cell>
        </row>
        <row r="2922">
          <cell r="B2922">
            <v>41271</v>
          </cell>
          <cell r="C2922">
            <v>12</v>
          </cell>
        </row>
        <row r="2923">
          <cell r="B2923">
            <v>41272</v>
          </cell>
          <cell r="C2923">
            <v>12</v>
          </cell>
        </row>
        <row r="2924">
          <cell r="B2924">
            <v>41273</v>
          </cell>
          <cell r="C2924">
            <v>12</v>
          </cell>
        </row>
        <row r="2925">
          <cell r="B2925">
            <v>41274</v>
          </cell>
          <cell r="C2925">
            <v>12</v>
          </cell>
        </row>
        <row r="2926">
          <cell r="B2926">
            <v>41275</v>
          </cell>
          <cell r="C2926">
            <v>1</v>
          </cell>
        </row>
        <row r="2927">
          <cell r="B2927">
            <v>41276</v>
          </cell>
          <cell r="C2927">
            <v>1</v>
          </cell>
        </row>
        <row r="2928">
          <cell r="B2928">
            <v>41277</v>
          </cell>
          <cell r="C2928">
            <v>1</v>
          </cell>
        </row>
        <row r="2929">
          <cell r="B2929">
            <v>41278</v>
          </cell>
          <cell r="C2929">
            <v>1</v>
          </cell>
        </row>
        <row r="2930">
          <cell r="B2930">
            <v>41279</v>
          </cell>
          <cell r="C2930">
            <v>1</v>
          </cell>
        </row>
        <row r="2931">
          <cell r="B2931">
            <v>41280</v>
          </cell>
          <cell r="C2931">
            <v>1</v>
          </cell>
        </row>
        <row r="2932">
          <cell r="B2932">
            <v>41281</v>
          </cell>
          <cell r="C2932">
            <v>1</v>
          </cell>
        </row>
        <row r="2933">
          <cell r="B2933">
            <v>41282</v>
          </cell>
          <cell r="C2933">
            <v>1</v>
          </cell>
        </row>
        <row r="2934">
          <cell r="B2934">
            <v>41283</v>
          </cell>
          <cell r="C2934">
            <v>1</v>
          </cell>
        </row>
        <row r="2935">
          <cell r="B2935">
            <v>41284</v>
          </cell>
          <cell r="C2935">
            <v>1</v>
          </cell>
        </row>
        <row r="2936">
          <cell r="B2936">
            <v>41285</v>
          </cell>
          <cell r="C2936">
            <v>1</v>
          </cell>
        </row>
        <row r="2937">
          <cell r="B2937">
            <v>41286</v>
          </cell>
          <cell r="C2937">
            <v>1</v>
          </cell>
        </row>
        <row r="2938">
          <cell r="B2938">
            <v>41287</v>
          </cell>
          <cell r="C2938">
            <v>1</v>
          </cell>
        </row>
        <row r="2939">
          <cell r="B2939">
            <v>41288</v>
          </cell>
          <cell r="C2939">
            <v>1</v>
          </cell>
        </row>
        <row r="2940">
          <cell r="B2940">
            <v>41289</v>
          </cell>
          <cell r="C2940">
            <v>1</v>
          </cell>
        </row>
        <row r="2941">
          <cell r="B2941">
            <v>41290</v>
          </cell>
          <cell r="C2941">
            <v>1</v>
          </cell>
        </row>
        <row r="2942">
          <cell r="B2942">
            <v>41291</v>
          </cell>
          <cell r="C2942">
            <v>1</v>
          </cell>
        </row>
        <row r="2943">
          <cell r="B2943">
            <v>41292</v>
          </cell>
          <cell r="C2943">
            <v>1</v>
          </cell>
        </row>
        <row r="2944">
          <cell r="B2944">
            <v>41293</v>
          </cell>
          <cell r="C2944">
            <v>1</v>
          </cell>
        </row>
        <row r="2945">
          <cell r="B2945">
            <v>41294</v>
          </cell>
          <cell r="C2945">
            <v>1</v>
          </cell>
        </row>
        <row r="2946">
          <cell r="B2946">
            <v>41295</v>
          </cell>
          <cell r="C2946">
            <v>1</v>
          </cell>
        </row>
        <row r="2947">
          <cell r="B2947">
            <v>41296</v>
          </cell>
          <cell r="C2947">
            <v>1</v>
          </cell>
        </row>
        <row r="2948">
          <cell r="B2948">
            <v>41297</v>
          </cell>
          <cell r="C2948">
            <v>1</v>
          </cell>
        </row>
        <row r="2949">
          <cell r="B2949">
            <v>41298</v>
          </cell>
          <cell r="C2949">
            <v>1</v>
          </cell>
        </row>
        <row r="2950">
          <cell r="B2950">
            <v>41299</v>
          </cell>
          <cell r="C2950">
            <v>1</v>
          </cell>
        </row>
        <row r="2951">
          <cell r="B2951">
            <v>41300</v>
          </cell>
          <cell r="C2951">
            <v>1</v>
          </cell>
        </row>
        <row r="2952">
          <cell r="B2952">
            <v>41301</v>
          </cell>
          <cell r="C2952">
            <v>1</v>
          </cell>
        </row>
        <row r="2953">
          <cell r="B2953">
            <v>41302</v>
          </cell>
          <cell r="C2953">
            <v>1</v>
          </cell>
        </row>
        <row r="2954">
          <cell r="B2954">
            <v>41303</v>
          </cell>
          <cell r="C2954">
            <v>1</v>
          </cell>
        </row>
        <row r="2955">
          <cell r="B2955">
            <v>41304</v>
          </cell>
          <cell r="C2955">
            <v>1</v>
          </cell>
        </row>
        <row r="2956">
          <cell r="B2956">
            <v>41305</v>
          </cell>
          <cell r="C2956">
            <v>1</v>
          </cell>
        </row>
        <row r="2957">
          <cell r="B2957">
            <v>41306</v>
          </cell>
          <cell r="C2957">
            <v>2</v>
          </cell>
        </row>
        <row r="2958">
          <cell r="B2958">
            <v>41307</v>
          </cell>
          <cell r="C2958">
            <v>2</v>
          </cell>
        </row>
        <row r="2959">
          <cell r="B2959">
            <v>41308</v>
          </cell>
          <cell r="C2959">
            <v>2</v>
          </cell>
        </row>
        <row r="2960">
          <cell r="B2960">
            <v>41309</v>
          </cell>
          <cell r="C2960">
            <v>2</v>
          </cell>
        </row>
        <row r="2961">
          <cell r="B2961">
            <v>41310</v>
          </cell>
          <cell r="C2961">
            <v>2</v>
          </cell>
        </row>
        <row r="2962">
          <cell r="B2962">
            <v>41311</v>
          </cell>
          <cell r="C2962">
            <v>2</v>
          </cell>
        </row>
        <row r="2963">
          <cell r="B2963">
            <v>41312</v>
          </cell>
          <cell r="C2963">
            <v>2</v>
          </cell>
        </row>
        <row r="2964">
          <cell r="B2964">
            <v>41313</v>
          </cell>
          <cell r="C2964">
            <v>2</v>
          </cell>
        </row>
        <row r="2965">
          <cell r="B2965">
            <v>41314</v>
          </cell>
          <cell r="C2965">
            <v>2</v>
          </cell>
        </row>
        <row r="2966">
          <cell r="B2966">
            <v>41315</v>
          </cell>
          <cell r="C2966">
            <v>2</v>
          </cell>
        </row>
        <row r="2967">
          <cell r="B2967">
            <v>41316</v>
          </cell>
          <cell r="C2967">
            <v>2</v>
          </cell>
        </row>
        <row r="2968">
          <cell r="B2968">
            <v>41317</v>
          </cell>
          <cell r="C2968">
            <v>2</v>
          </cell>
        </row>
        <row r="2969">
          <cell r="B2969">
            <v>41318</v>
          </cell>
          <cell r="C2969">
            <v>2</v>
          </cell>
        </row>
        <row r="2970">
          <cell r="B2970">
            <v>41319</v>
          </cell>
          <cell r="C2970">
            <v>2</v>
          </cell>
        </row>
        <row r="2971">
          <cell r="B2971">
            <v>41320</v>
          </cell>
          <cell r="C2971">
            <v>2</v>
          </cell>
        </row>
        <row r="2972">
          <cell r="B2972">
            <v>41321</v>
          </cell>
          <cell r="C2972">
            <v>2</v>
          </cell>
        </row>
        <row r="2973">
          <cell r="B2973">
            <v>41322</v>
          </cell>
          <cell r="C2973">
            <v>2</v>
          </cell>
        </row>
        <row r="2974">
          <cell r="B2974">
            <v>41323</v>
          </cell>
          <cell r="C2974">
            <v>2</v>
          </cell>
        </row>
        <row r="2975">
          <cell r="B2975">
            <v>41324</v>
          </cell>
          <cell r="C2975">
            <v>2</v>
          </cell>
        </row>
        <row r="2976">
          <cell r="B2976">
            <v>41325</v>
          </cell>
          <cell r="C2976">
            <v>2</v>
          </cell>
        </row>
        <row r="2977">
          <cell r="B2977">
            <v>41326</v>
          </cell>
          <cell r="C2977">
            <v>2</v>
          </cell>
        </row>
        <row r="2978">
          <cell r="B2978">
            <v>41327</v>
          </cell>
          <cell r="C2978">
            <v>2</v>
          </cell>
        </row>
        <row r="2979">
          <cell r="B2979">
            <v>41328</v>
          </cell>
          <cell r="C2979">
            <v>2</v>
          </cell>
        </row>
        <row r="2980">
          <cell r="B2980">
            <v>41329</v>
          </cell>
          <cell r="C2980">
            <v>2</v>
          </cell>
        </row>
        <row r="2981">
          <cell r="B2981">
            <v>41330</v>
          </cell>
          <cell r="C2981">
            <v>2</v>
          </cell>
        </row>
        <row r="2982">
          <cell r="B2982">
            <v>41331</v>
          </cell>
          <cell r="C2982">
            <v>2</v>
          </cell>
        </row>
        <row r="2983">
          <cell r="B2983">
            <v>41332</v>
          </cell>
          <cell r="C2983">
            <v>2</v>
          </cell>
        </row>
        <row r="2984">
          <cell r="B2984">
            <v>41333</v>
          </cell>
          <cell r="C2984">
            <v>2</v>
          </cell>
        </row>
        <row r="2985">
          <cell r="B2985">
            <v>41334</v>
          </cell>
          <cell r="C2985">
            <v>3</v>
          </cell>
        </row>
        <row r="2986">
          <cell r="B2986">
            <v>41335</v>
          </cell>
          <cell r="C2986">
            <v>3</v>
          </cell>
        </row>
        <row r="2987">
          <cell r="B2987">
            <v>41336</v>
          </cell>
          <cell r="C2987">
            <v>3</v>
          </cell>
        </row>
        <row r="2988">
          <cell r="B2988">
            <v>41337</v>
          </cell>
          <cell r="C2988">
            <v>3</v>
          </cell>
        </row>
        <row r="2989">
          <cell r="B2989">
            <v>41338</v>
          </cell>
          <cell r="C2989">
            <v>3</v>
          </cell>
        </row>
        <row r="2990">
          <cell r="B2990">
            <v>41339</v>
          </cell>
          <cell r="C2990">
            <v>3</v>
          </cell>
        </row>
        <row r="2991">
          <cell r="B2991">
            <v>41340</v>
          </cell>
          <cell r="C2991">
            <v>3</v>
          </cell>
        </row>
        <row r="2992">
          <cell r="B2992">
            <v>41341</v>
          </cell>
          <cell r="C2992">
            <v>3</v>
          </cell>
        </row>
        <row r="2993">
          <cell r="B2993">
            <v>41342</v>
          </cell>
          <cell r="C2993">
            <v>3</v>
          </cell>
        </row>
        <row r="2994">
          <cell r="B2994">
            <v>41343</v>
          </cell>
          <cell r="C2994">
            <v>3</v>
          </cell>
        </row>
        <row r="2995">
          <cell r="B2995">
            <v>41344</v>
          </cell>
          <cell r="C2995">
            <v>3</v>
          </cell>
        </row>
        <row r="2996">
          <cell r="B2996">
            <v>41345</v>
          </cell>
          <cell r="C2996">
            <v>3</v>
          </cell>
        </row>
        <row r="2997">
          <cell r="B2997">
            <v>41346</v>
          </cell>
          <cell r="C2997">
            <v>3</v>
          </cell>
        </row>
        <row r="2998">
          <cell r="B2998">
            <v>41347</v>
          </cell>
          <cell r="C2998">
            <v>3</v>
          </cell>
        </row>
        <row r="2999">
          <cell r="B2999">
            <v>41348</v>
          </cell>
          <cell r="C2999">
            <v>3</v>
          </cell>
        </row>
        <row r="3000">
          <cell r="B3000">
            <v>41349</v>
          </cell>
          <cell r="C3000">
            <v>3</v>
          </cell>
        </row>
        <row r="3001">
          <cell r="B3001">
            <v>41350</v>
          </cell>
          <cell r="C3001">
            <v>3</v>
          </cell>
        </row>
        <row r="3002">
          <cell r="B3002">
            <v>41351</v>
          </cell>
          <cell r="C3002">
            <v>3</v>
          </cell>
        </row>
        <row r="3003">
          <cell r="B3003">
            <v>41352</v>
          </cell>
          <cell r="C3003">
            <v>3</v>
          </cell>
        </row>
        <row r="3004">
          <cell r="B3004">
            <v>41353</v>
          </cell>
          <cell r="C3004">
            <v>3</v>
          </cell>
        </row>
        <row r="3005">
          <cell r="B3005">
            <v>41354</v>
          </cell>
          <cell r="C3005">
            <v>3</v>
          </cell>
        </row>
        <row r="3006">
          <cell r="B3006">
            <v>41355</v>
          </cell>
          <cell r="C3006">
            <v>3</v>
          </cell>
        </row>
        <row r="3007">
          <cell r="B3007">
            <v>41356</v>
          </cell>
          <cell r="C3007">
            <v>3</v>
          </cell>
        </row>
        <row r="3008">
          <cell r="B3008">
            <v>41357</v>
          </cell>
          <cell r="C3008">
            <v>3</v>
          </cell>
        </row>
        <row r="3009">
          <cell r="B3009">
            <v>41358</v>
          </cell>
          <cell r="C3009">
            <v>3</v>
          </cell>
        </row>
        <row r="3010">
          <cell r="B3010">
            <v>41359</v>
          </cell>
          <cell r="C3010">
            <v>3</v>
          </cell>
        </row>
        <row r="3011">
          <cell r="B3011">
            <v>41360</v>
          </cell>
          <cell r="C3011">
            <v>3</v>
          </cell>
        </row>
        <row r="3012">
          <cell r="B3012">
            <v>41361</v>
          </cell>
          <cell r="C3012">
            <v>3</v>
          </cell>
        </row>
        <row r="3013">
          <cell r="B3013">
            <v>41362</v>
          </cell>
          <cell r="C3013">
            <v>3</v>
          </cell>
        </row>
        <row r="3014">
          <cell r="B3014">
            <v>41363</v>
          </cell>
          <cell r="C3014">
            <v>3</v>
          </cell>
        </row>
        <row r="3015">
          <cell r="B3015">
            <v>41364</v>
          </cell>
          <cell r="C3015">
            <v>3</v>
          </cell>
        </row>
        <row r="3016">
          <cell r="B3016">
            <v>41365</v>
          </cell>
          <cell r="C3016">
            <v>4</v>
          </cell>
        </row>
        <row r="3017">
          <cell r="B3017">
            <v>41366</v>
          </cell>
          <cell r="C3017">
            <v>4</v>
          </cell>
        </row>
        <row r="3018">
          <cell r="B3018">
            <v>41367</v>
          </cell>
          <cell r="C3018">
            <v>4</v>
          </cell>
        </row>
        <row r="3019">
          <cell r="B3019">
            <v>41368</v>
          </cell>
          <cell r="C3019">
            <v>4</v>
          </cell>
        </row>
        <row r="3020">
          <cell r="B3020">
            <v>41369</v>
          </cell>
          <cell r="C3020">
            <v>4</v>
          </cell>
        </row>
        <row r="3021">
          <cell r="B3021">
            <v>41370</v>
          </cell>
          <cell r="C3021">
            <v>4</v>
          </cell>
        </row>
        <row r="3022">
          <cell r="B3022">
            <v>41371</v>
          </cell>
          <cell r="C3022">
            <v>4</v>
          </cell>
        </row>
        <row r="3023">
          <cell r="B3023">
            <v>41372</v>
          </cell>
          <cell r="C3023">
            <v>4</v>
          </cell>
        </row>
        <row r="3024">
          <cell r="B3024">
            <v>41373</v>
          </cell>
          <cell r="C3024">
            <v>4</v>
          </cell>
        </row>
        <row r="3025">
          <cell r="B3025">
            <v>41374</v>
          </cell>
          <cell r="C3025">
            <v>4</v>
          </cell>
        </row>
        <row r="3026">
          <cell r="B3026">
            <v>41375</v>
          </cell>
          <cell r="C3026">
            <v>4</v>
          </cell>
        </row>
        <row r="3027">
          <cell r="B3027">
            <v>41376</v>
          </cell>
          <cell r="C3027">
            <v>4</v>
          </cell>
        </row>
        <row r="3028">
          <cell r="B3028">
            <v>41377</v>
          </cell>
          <cell r="C3028">
            <v>4</v>
          </cell>
        </row>
        <row r="3029">
          <cell r="B3029">
            <v>41378</v>
          </cell>
          <cell r="C3029">
            <v>4</v>
          </cell>
        </row>
        <row r="3030">
          <cell r="B3030">
            <v>41379</v>
          </cell>
          <cell r="C3030">
            <v>4</v>
          </cell>
        </row>
        <row r="3031">
          <cell r="B3031">
            <v>41380</v>
          </cell>
          <cell r="C3031">
            <v>4</v>
          </cell>
        </row>
        <row r="3032">
          <cell r="B3032">
            <v>41381</v>
          </cell>
          <cell r="C3032">
            <v>4</v>
          </cell>
        </row>
        <row r="3033">
          <cell r="B3033">
            <v>41382</v>
          </cell>
          <cell r="C3033">
            <v>4</v>
          </cell>
        </row>
        <row r="3034">
          <cell r="B3034">
            <v>41383</v>
          </cell>
          <cell r="C3034">
            <v>4</v>
          </cell>
        </row>
        <row r="3035">
          <cell r="B3035">
            <v>41384</v>
          </cell>
          <cell r="C3035">
            <v>4</v>
          </cell>
        </row>
        <row r="3036">
          <cell r="B3036">
            <v>41385</v>
          </cell>
          <cell r="C3036">
            <v>4</v>
          </cell>
        </row>
        <row r="3037">
          <cell r="B3037">
            <v>41386</v>
          </cell>
          <cell r="C3037">
            <v>4</v>
          </cell>
        </row>
        <row r="3038">
          <cell r="B3038">
            <v>41387</v>
          </cell>
          <cell r="C3038">
            <v>4</v>
          </cell>
        </row>
        <row r="3039">
          <cell r="B3039">
            <v>41388</v>
          </cell>
          <cell r="C3039">
            <v>4</v>
          </cell>
        </row>
        <row r="3040">
          <cell r="B3040">
            <v>41389</v>
          </cell>
          <cell r="C3040">
            <v>4</v>
          </cell>
        </row>
        <row r="3041">
          <cell r="B3041">
            <v>41390</v>
          </cell>
          <cell r="C3041">
            <v>4</v>
          </cell>
        </row>
        <row r="3042">
          <cell r="B3042">
            <v>41391</v>
          </cell>
          <cell r="C3042">
            <v>4</v>
          </cell>
        </row>
        <row r="3043">
          <cell r="B3043">
            <v>41392</v>
          </cell>
          <cell r="C3043">
            <v>4</v>
          </cell>
        </row>
        <row r="3044">
          <cell r="B3044">
            <v>41393</v>
          </cell>
          <cell r="C3044">
            <v>4</v>
          </cell>
        </row>
        <row r="3045">
          <cell r="B3045">
            <v>41394</v>
          </cell>
          <cell r="C3045">
            <v>4</v>
          </cell>
        </row>
        <row r="3046">
          <cell r="B3046">
            <v>41395</v>
          </cell>
          <cell r="C3046">
            <v>5</v>
          </cell>
        </row>
        <row r="3047">
          <cell r="B3047">
            <v>41396</v>
          </cell>
          <cell r="C3047">
            <v>5</v>
          </cell>
        </row>
        <row r="3048">
          <cell r="B3048">
            <v>41397</v>
          </cell>
          <cell r="C3048">
            <v>5</v>
          </cell>
        </row>
        <row r="3049">
          <cell r="B3049">
            <v>41398</v>
          </cell>
          <cell r="C3049">
            <v>5</v>
          </cell>
        </row>
        <row r="3050">
          <cell r="B3050">
            <v>41399</v>
          </cell>
          <cell r="C3050">
            <v>5</v>
          </cell>
        </row>
        <row r="3051">
          <cell r="B3051">
            <v>41400</v>
          </cell>
          <cell r="C3051">
            <v>5</v>
          </cell>
        </row>
        <row r="3052">
          <cell r="B3052">
            <v>41401</v>
          </cell>
          <cell r="C3052">
            <v>5</v>
          </cell>
        </row>
        <row r="3053">
          <cell r="B3053">
            <v>41402</v>
          </cell>
          <cell r="C3053">
            <v>5</v>
          </cell>
        </row>
        <row r="3054">
          <cell r="B3054">
            <v>41403</v>
          </cell>
          <cell r="C3054">
            <v>5</v>
          </cell>
        </row>
        <row r="3055">
          <cell r="B3055">
            <v>41404</v>
          </cell>
          <cell r="C3055">
            <v>5</v>
          </cell>
        </row>
        <row r="3056">
          <cell r="B3056">
            <v>41405</v>
          </cell>
          <cell r="C3056">
            <v>5</v>
          </cell>
        </row>
        <row r="3057">
          <cell r="B3057">
            <v>41406</v>
          </cell>
          <cell r="C3057">
            <v>5</v>
          </cell>
        </row>
        <row r="3058">
          <cell r="B3058">
            <v>41407</v>
          </cell>
          <cell r="C3058">
            <v>5</v>
          </cell>
        </row>
        <row r="3059">
          <cell r="B3059">
            <v>41408</v>
          </cell>
          <cell r="C3059">
            <v>5</v>
          </cell>
        </row>
        <row r="3060">
          <cell r="B3060">
            <v>41409</v>
          </cell>
          <cell r="C3060">
            <v>5</v>
          </cell>
        </row>
        <row r="3061">
          <cell r="B3061">
            <v>41410</v>
          </cell>
          <cell r="C3061">
            <v>5</v>
          </cell>
        </row>
        <row r="3062">
          <cell r="B3062">
            <v>41411</v>
          </cell>
          <cell r="C3062">
            <v>5</v>
          </cell>
        </row>
        <row r="3063">
          <cell r="B3063">
            <v>41412</v>
          </cell>
          <cell r="C3063">
            <v>5</v>
          </cell>
        </row>
        <row r="3064">
          <cell r="B3064">
            <v>41413</v>
          </cell>
          <cell r="C3064">
            <v>5</v>
          </cell>
        </row>
        <row r="3065">
          <cell r="B3065">
            <v>41414</v>
          </cell>
          <cell r="C3065">
            <v>5</v>
          </cell>
        </row>
        <row r="3066">
          <cell r="B3066">
            <v>41415</v>
          </cell>
          <cell r="C3066">
            <v>5</v>
          </cell>
        </row>
        <row r="3067">
          <cell r="B3067">
            <v>41416</v>
          </cell>
          <cell r="C3067">
            <v>5</v>
          </cell>
        </row>
        <row r="3068">
          <cell r="B3068">
            <v>41417</v>
          </cell>
          <cell r="C3068">
            <v>5</v>
          </cell>
        </row>
        <row r="3069">
          <cell r="B3069">
            <v>41418</v>
          </cell>
          <cell r="C3069">
            <v>5</v>
          </cell>
        </row>
        <row r="3070">
          <cell r="B3070">
            <v>41419</v>
          </cell>
          <cell r="C3070">
            <v>5</v>
          </cell>
        </row>
        <row r="3071">
          <cell r="B3071">
            <v>41420</v>
          </cell>
          <cell r="C3071">
            <v>5</v>
          </cell>
        </row>
        <row r="3072">
          <cell r="B3072">
            <v>41421</v>
          </cell>
          <cell r="C3072">
            <v>5</v>
          </cell>
        </row>
        <row r="3073">
          <cell r="B3073">
            <v>41422</v>
          </cell>
          <cell r="C3073">
            <v>5</v>
          </cell>
        </row>
        <row r="3074">
          <cell r="B3074">
            <v>41423</v>
          </cell>
          <cell r="C3074">
            <v>5</v>
          </cell>
        </row>
        <row r="3075">
          <cell r="B3075">
            <v>41424</v>
          </cell>
          <cell r="C3075">
            <v>5</v>
          </cell>
        </row>
        <row r="3076">
          <cell r="B3076">
            <v>41425</v>
          </cell>
          <cell r="C3076">
            <v>5</v>
          </cell>
        </row>
        <row r="3077">
          <cell r="B3077">
            <v>41426</v>
          </cell>
          <cell r="C3077">
            <v>6</v>
          </cell>
        </row>
        <row r="3078">
          <cell r="B3078">
            <v>41427</v>
          </cell>
          <cell r="C3078">
            <v>6</v>
          </cell>
        </row>
        <row r="3079">
          <cell r="B3079">
            <v>41428</v>
          </cell>
          <cell r="C3079">
            <v>6</v>
          </cell>
        </row>
        <row r="3080">
          <cell r="B3080">
            <v>41429</v>
          </cell>
          <cell r="C3080">
            <v>6</v>
          </cell>
        </row>
        <row r="3081">
          <cell r="B3081">
            <v>41430</v>
          </cell>
          <cell r="C3081">
            <v>6</v>
          </cell>
        </row>
        <row r="3082">
          <cell r="B3082">
            <v>41431</v>
          </cell>
          <cell r="C3082">
            <v>6</v>
          </cell>
        </row>
        <row r="3083">
          <cell r="B3083">
            <v>41432</v>
          </cell>
          <cell r="C3083">
            <v>6</v>
          </cell>
        </row>
        <row r="3084">
          <cell r="B3084">
            <v>41433</v>
          </cell>
          <cell r="C3084">
            <v>6</v>
          </cell>
        </row>
        <row r="3085">
          <cell r="B3085">
            <v>41434</v>
          </cell>
          <cell r="C3085">
            <v>6</v>
          </cell>
        </row>
        <row r="3086">
          <cell r="B3086">
            <v>41435</v>
          </cell>
          <cell r="C3086">
            <v>6</v>
          </cell>
        </row>
        <row r="3087">
          <cell r="B3087">
            <v>41436</v>
          </cell>
          <cell r="C3087">
            <v>6</v>
          </cell>
        </row>
        <row r="3088">
          <cell r="B3088">
            <v>41437</v>
          </cell>
          <cell r="C3088">
            <v>6</v>
          </cell>
        </row>
        <row r="3089">
          <cell r="B3089">
            <v>41438</v>
          </cell>
          <cell r="C3089">
            <v>6</v>
          </cell>
        </row>
        <row r="3090">
          <cell r="B3090">
            <v>41439</v>
          </cell>
          <cell r="C3090">
            <v>6</v>
          </cell>
        </row>
        <row r="3091">
          <cell r="B3091">
            <v>41440</v>
          </cell>
          <cell r="C3091">
            <v>6</v>
          </cell>
        </row>
        <row r="3092">
          <cell r="B3092">
            <v>41441</v>
          </cell>
          <cell r="C3092">
            <v>6</v>
          </cell>
        </row>
        <row r="3093">
          <cell r="B3093">
            <v>41442</v>
          </cell>
          <cell r="C3093">
            <v>6</v>
          </cell>
        </row>
        <row r="3094">
          <cell r="B3094">
            <v>41443</v>
          </cell>
          <cell r="C3094">
            <v>6</v>
          </cell>
        </row>
        <row r="3095">
          <cell r="B3095">
            <v>41444</v>
          </cell>
          <cell r="C3095">
            <v>6</v>
          </cell>
        </row>
        <row r="3096">
          <cell r="B3096">
            <v>41445</v>
          </cell>
          <cell r="C3096">
            <v>6</v>
          </cell>
        </row>
        <row r="3097">
          <cell r="B3097">
            <v>41446</v>
          </cell>
          <cell r="C3097">
            <v>6</v>
          </cell>
        </row>
        <row r="3098">
          <cell r="B3098">
            <v>41447</v>
          </cell>
          <cell r="C3098">
            <v>6</v>
          </cell>
        </row>
        <row r="3099">
          <cell r="B3099">
            <v>41448</v>
          </cell>
          <cell r="C3099">
            <v>6</v>
          </cell>
        </row>
        <row r="3100">
          <cell r="B3100">
            <v>41449</v>
          </cell>
          <cell r="C3100">
            <v>6</v>
          </cell>
        </row>
        <row r="3101">
          <cell r="B3101">
            <v>41450</v>
          </cell>
          <cell r="C3101">
            <v>6</v>
          </cell>
        </row>
        <row r="3102">
          <cell r="B3102">
            <v>41451</v>
          </cell>
          <cell r="C3102">
            <v>6</v>
          </cell>
        </row>
        <row r="3103">
          <cell r="B3103">
            <v>41452</v>
          </cell>
          <cell r="C3103">
            <v>6</v>
          </cell>
        </row>
        <row r="3104">
          <cell r="B3104">
            <v>41453</v>
          </cell>
          <cell r="C3104">
            <v>6</v>
          </cell>
        </row>
        <row r="3105">
          <cell r="B3105">
            <v>41454</v>
          </cell>
          <cell r="C3105">
            <v>6</v>
          </cell>
        </row>
        <row r="3106">
          <cell r="B3106">
            <v>41455</v>
          </cell>
          <cell r="C3106">
            <v>6</v>
          </cell>
        </row>
        <row r="3107">
          <cell r="B3107">
            <v>41456</v>
          </cell>
          <cell r="C3107">
            <v>7</v>
          </cell>
        </row>
        <row r="3108">
          <cell r="B3108">
            <v>41457</v>
          </cell>
          <cell r="C3108">
            <v>7</v>
          </cell>
        </row>
        <row r="3109">
          <cell r="B3109">
            <v>41458</v>
          </cell>
          <cell r="C3109">
            <v>7</v>
          </cell>
        </row>
        <row r="3110">
          <cell r="B3110">
            <v>41459</v>
          </cell>
          <cell r="C3110">
            <v>7</v>
          </cell>
        </row>
        <row r="3111">
          <cell r="B3111">
            <v>41460</v>
          </cell>
          <cell r="C3111">
            <v>7</v>
          </cell>
        </row>
        <row r="3112">
          <cell r="B3112">
            <v>41461</v>
          </cell>
          <cell r="C3112">
            <v>7</v>
          </cell>
        </row>
        <row r="3113">
          <cell r="B3113">
            <v>41462</v>
          </cell>
          <cell r="C3113">
            <v>7</v>
          </cell>
        </row>
        <row r="3114">
          <cell r="B3114">
            <v>41463</v>
          </cell>
          <cell r="C3114">
            <v>7</v>
          </cell>
        </row>
        <row r="3115">
          <cell r="B3115">
            <v>41464</v>
          </cell>
          <cell r="C3115">
            <v>7</v>
          </cell>
        </row>
        <row r="3116">
          <cell r="B3116">
            <v>41465</v>
          </cell>
          <cell r="C3116">
            <v>7</v>
          </cell>
        </row>
        <row r="3117">
          <cell r="B3117">
            <v>41466</v>
          </cell>
          <cell r="C3117">
            <v>7</v>
          </cell>
        </row>
        <row r="3118">
          <cell r="B3118">
            <v>41467</v>
          </cell>
          <cell r="C3118">
            <v>7</v>
          </cell>
        </row>
        <row r="3119">
          <cell r="B3119">
            <v>41468</v>
          </cell>
          <cell r="C3119">
            <v>7</v>
          </cell>
        </row>
        <row r="3120">
          <cell r="B3120">
            <v>41469</v>
          </cell>
          <cell r="C3120">
            <v>7</v>
          </cell>
        </row>
        <row r="3121">
          <cell r="B3121">
            <v>41470</v>
          </cell>
          <cell r="C3121">
            <v>7</v>
          </cell>
        </row>
        <row r="3122">
          <cell r="B3122">
            <v>41471</v>
          </cell>
          <cell r="C3122">
            <v>7</v>
          </cell>
        </row>
        <row r="3123">
          <cell r="B3123">
            <v>41472</v>
          </cell>
          <cell r="C3123">
            <v>7</v>
          </cell>
        </row>
        <row r="3124">
          <cell r="B3124">
            <v>41473</v>
          </cell>
          <cell r="C3124">
            <v>7</v>
          </cell>
        </row>
        <row r="3125">
          <cell r="B3125">
            <v>41474</v>
          </cell>
          <cell r="C3125">
            <v>7</v>
          </cell>
        </row>
        <row r="3126">
          <cell r="B3126">
            <v>41475</v>
          </cell>
          <cell r="C3126">
            <v>7</v>
          </cell>
        </row>
        <row r="3127">
          <cell r="B3127">
            <v>41476</v>
          </cell>
          <cell r="C3127">
            <v>7</v>
          </cell>
        </row>
        <row r="3128">
          <cell r="B3128">
            <v>41477</v>
          </cell>
          <cell r="C3128">
            <v>7</v>
          </cell>
        </row>
        <row r="3129">
          <cell r="B3129">
            <v>41478</v>
          </cell>
          <cell r="C3129">
            <v>7</v>
          </cell>
        </row>
        <row r="3130">
          <cell r="B3130">
            <v>41479</v>
          </cell>
          <cell r="C3130">
            <v>7</v>
          </cell>
        </row>
        <row r="3131">
          <cell r="B3131">
            <v>41480</v>
          </cell>
          <cell r="C3131">
            <v>7</v>
          </cell>
        </row>
        <row r="3132">
          <cell r="B3132">
            <v>41481</v>
          </cell>
          <cell r="C3132">
            <v>7</v>
          </cell>
        </row>
        <row r="3133">
          <cell r="B3133">
            <v>41482</v>
          </cell>
          <cell r="C3133">
            <v>7</v>
          </cell>
        </row>
        <row r="3134">
          <cell r="B3134">
            <v>41483</v>
          </cell>
          <cell r="C3134">
            <v>7</v>
          </cell>
        </row>
        <row r="3135">
          <cell r="B3135">
            <v>41484</v>
          </cell>
          <cell r="C3135">
            <v>7</v>
          </cell>
        </row>
        <row r="3136">
          <cell r="B3136">
            <v>41485</v>
          </cell>
          <cell r="C3136">
            <v>7</v>
          </cell>
        </row>
        <row r="3137">
          <cell r="B3137">
            <v>41486</v>
          </cell>
          <cell r="C3137">
            <v>7</v>
          </cell>
        </row>
        <row r="3138">
          <cell r="B3138">
            <v>41487</v>
          </cell>
          <cell r="C3138">
            <v>8</v>
          </cell>
        </row>
        <row r="3139">
          <cell r="B3139">
            <v>41488</v>
          </cell>
          <cell r="C3139">
            <v>8</v>
          </cell>
        </row>
        <row r="3140">
          <cell r="B3140">
            <v>41489</v>
          </cell>
          <cell r="C3140">
            <v>8</v>
          </cell>
        </row>
        <row r="3141">
          <cell r="B3141">
            <v>41490</v>
          </cell>
          <cell r="C3141">
            <v>8</v>
          </cell>
        </row>
        <row r="3142">
          <cell r="B3142">
            <v>41491</v>
          </cell>
          <cell r="C3142">
            <v>8</v>
          </cell>
        </row>
        <row r="3143">
          <cell r="B3143">
            <v>41492</v>
          </cell>
          <cell r="C3143">
            <v>8</v>
          </cell>
        </row>
        <row r="3144">
          <cell r="B3144">
            <v>41493</v>
          </cell>
          <cell r="C3144">
            <v>8</v>
          </cell>
        </row>
        <row r="3145">
          <cell r="B3145">
            <v>41494</v>
          </cell>
          <cell r="C3145">
            <v>8</v>
          </cell>
        </row>
        <row r="3146">
          <cell r="B3146">
            <v>41495</v>
          </cell>
          <cell r="C3146">
            <v>8</v>
          </cell>
        </row>
        <row r="3147">
          <cell r="B3147">
            <v>41496</v>
          </cell>
          <cell r="C3147">
            <v>8</v>
          </cell>
        </row>
        <row r="3148">
          <cell r="B3148">
            <v>41497</v>
          </cell>
          <cell r="C3148">
            <v>8</v>
          </cell>
        </row>
        <row r="3149">
          <cell r="B3149">
            <v>41498</v>
          </cell>
          <cell r="C3149">
            <v>8</v>
          </cell>
        </row>
        <row r="3150">
          <cell r="B3150">
            <v>41499</v>
          </cell>
          <cell r="C3150">
            <v>8</v>
          </cell>
        </row>
        <row r="3151">
          <cell r="B3151">
            <v>41500</v>
          </cell>
          <cell r="C3151">
            <v>8</v>
          </cell>
        </row>
        <row r="3152">
          <cell r="B3152">
            <v>41501</v>
          </cell>
          <cell r="C3152">
            <v>8</v>
          </cell>
        </row>
        <row r="3153">
          <cell r="B3153">
            <v>41502</v>
          </cell>
          <cell r="C3153">
            <v>8</v>
          </cell>
        </row>
        <row r="3154">
          <cell r="B3154">
            <v>41503</v>
          </cell>
          <cell r="C3154">
            <v>8</v>
          </cell>
        </row>
        <row r="3155">
          <cell r="B3155">
            <v>41504</v>
          </cell>
          <cell r="C3155">
            <v>8</v>
          </cell>
        </row>
        <row r="3156">
          <cell r="B3156">
            <v>41505</v>
          </cell>
          <cell r="C3156">
            <v>8</v>
          </cell>
        </row>
        <row r="3157">
          <cell r="B3157">
            <v>41506</v>
          </cell>
          <cell r="C3157">
            <v>8</v>
          </cell>
        </row>
        <row r="3158">
          <cell r="B3158">
            <v>41507</v>
          </cell>
          <cell r="C3158">
            <v>8</v>
          </cell>
        </row>
        <row r="3159">
          <cell r="B3159">
            <v>41508</v>
          </cell>
          <cell r="C3159">
            <v>8</v>
          </cell>
        </row>
        <row r="3160">
          <cell r="B3160">
            <v>41509</v>
          </cell>
          <cell r="C3160">
            <v>8</v>
          </cell>
        </row>
        <row r="3161">
          <cell r="B3161">
            <v>41510</v>
          </cell>
          <cell r="C3161">
            <v>8</v>
          </cell>
        </row>
        <row r="3162">
          <cell r="B3162">
            <v>41511</v>
          </cell>
          <cell r="C3162">
            <v>8</v>
          </cell>
        </row>
        <row r="3163">
          <cell r="B3163">
            <v>41512</v>
          </cell>
          <cell r="C3163">
            <v>8</v>
          </cell>
        </row>
        <row r="3164">
          <cell r="B3164">
            <v>41513</v>
          </cell>
          <cell r="C3164">
            <v>8</v>
          </cell>
        </row>
        <row r="3165">
          <cell r="B3165">
            <v>41514</v>
          </cell>
          <cell r="C3165">
            <v>8</v>
          </cell>
        </row>
        <row r="3166">
          <cell r="B3166">
            <v>41515</v>
          </cell>
          <cell r="C3166">
            <v>8</v>
          </cell>
        </row>
        <row r="3167">
          <cell r="B3167">
            <v>41516</v>
          </cell>
          <cell r="C3167">
            <v>8</v>
          </cell>
        </row>
        <row r="3168">
          <cell r="B3168">
            <v>41517</v>
          </cell>
          <cell r="C3168">
            <v>8</v>
          </cell>
        </row>
        <row r="3169">
          <cell r="B3169">
            <v>41518</v>
          </cell>
          <cell r="C3169">
            <v>9</v>
          </cell>
        </row>
        <row r="3170">
          <cell r="B3170">
            <v>41519</v>
          </cell>
          <cell r="C3170">
            <v>9</v>
          </cell>
        </row>
        <row r="3171">
          <cell r="B3171">
            <v>41520</v>
          </cell>
          <cell r="C3171">
            <v>9</v>
          </cell>
        </row>
        <row r="3172">
          <cell r="B3172">
            <v>41521</v>
          </cell>
          <cell r="C3172">
            <v>9</v>
          </cell>
        </row>
        <row r="3173">
          <cell r="B3173">
            <v>41522</v>
          </cell>
          <cell r="C3173">
            <v>9</v>
          </cell>
        </row>
        <row r="3174">
          <cell r="B3174">
            <v>41523</v>
          </cell>
          <cell r="C3174">
            <v>9</v>
          </cell>
        </row>
        <row r="3175">
          <cell r="B3175">
            <v>41524</v>
          </cell>
          <cell r="C3175">
            <v>9</v>
          </cell>
        </row>
        <row r="3176">
          <cell r="B3176">
            <v>41525</v>
          </cell>
          <cell r="C3176">
            <v>9</v>
          </cell>
        </row>
        <row r="3177">
          <cell r="B3177">
            <v>41526</v>
          </cell>
          <cell r="C3177">
            <v>9</v>
          </cell>
        </row>
        <row r="3178">
          <cell r="B3178">
            <v>41527</v>
          </cell>
          <cell r="C3178">
            <v>9</v>
          </cell>
        </row>
        <row r="3179">
          <cell r="B3179">
            <v>41528</v>
          </cell>
          <cell r="C3179">
            <v>9</v>
          </cell>
        </row>
        <row r="3180">
          <cell r="B3180">
            <v>41529</v>
          </cell>
          <cell r="C3180">
            <v>9</v>
          </cell>
        </row>
        <row r="3181">
          <cell r="B3181">
            <v>41530</v>
          </cell>
          <cell r="C3181">
            <v>9</v>
          </cell>
        </row>
        <row r="3182">
          <cell r="B3182">
            <v>41531</v>
          </cell>
          <cell r="C3182">
            <v>9</v>
          </cell>
        </row>
        <row r="3183">
          <cell r="B3183">
            <v>41532</v>
          </cell>
          <cell r="C3183">
            <v>9</v>
          </cell>
        </row>
        <row r="3184">
          <cell r="B3184">
            <v>41533</v>
          </cell>
          <cell r="C3184">
            <v>9</v>
          </cell>
        </row>
        <row r="3185">
          <cell r="B3185">
            <v>41534</v>
          </cell>
          <cell r="C3185">
            <v>9</v>
          </cell>
        </row>
        <row r="3186">
          <cell r="B3186">
            <v>41535</v>
          </cell>
          <cell r="C3186">
            <v>9</v>
          </cell>
        </row>
        <row r="3187">
          <cell r="B3187">
            <v>41536</v>
          </cell>
          <cell r="C3187">
            <v>9</v>
          </cell>
        </row>
        <row r="3188">
          <cell r="B3188">
            <v>41537</v>
          </cell>
          <cell r="C3188">
            <v>9</v>
          </cell>
        </row>
        <row r="3189">
          <cell r="B3189">
            <v>41538</v>
          </cell>
          <cell r="C3189">
            <v>9</v>
          </cell>
        </row>
        <row r="3190">
          <cell r="B3190">
            <v>41539</v>
          </cell>
          <cell r="C3190">
            <v>9</v>
          </cell>
        </row>
        <row r="3191">
          <cell r="B3191">
            <v>41540</v>
          </cell>
          <cell r="C3191">
            <v>9</v>
          </cell>
        </row>
        <row r="3192">
          <cell r="B3192">
            <v>41541</v>
          </cell>
          <cell r="C3192">
            <v>9</v>
          </cell>
        </row>
        <row r="3193">
          <cell r="B3193">
            <v>41542</v>
          </cell>
          <cell r="C3193">
            <v>9</v>
          </cell>
        </row>
        <row r="3194">
          <cell r="B3194">
            <v>41543</v>
          </cell>
          <cell r="C3194">
            <v>9</v>
          </cell>
        </row>
        <row r="3195">
          <cell r="B3195">
            <v>41544</v>
          </cell>
          <cell r="C3195">
            <v>9</v>
          </cell>
        </row>
        <row r="3196">
          <cell r="B3196">
            <v>41545</v>
          </cell>
          <cell r="C3196">
            <v>9</v>
          </cell>
        </row>
        <row r="3197">
          <cell r="B3197">
            <v>41546</v>
          </cell>
          <cell r="C3197">
            <v>9</v>
          </cell>
        </row>
        <row r="3198">
          <cell r="B3198">
            <v>41547</v>
          </cell>
          <cell r="C3198">
            <v>9</v>
          </cell>
        </row>
        <row r="3199">
          <cell r="B3199">
            <v>41548</v>
          </cell>
          <cell r="C3199">
            <v>10</v>
          </cell>
        </row>
        <row r="3200">
          <cell r="B3200">
            <v>41549</v>
          </cell>
          <cell r="C3200">
            <v>10</v>
          </cell>
        </row>
        <row r="3201">
          <cell r="B3201">
            <v>41550</v>
          </cell>
          <cell r="C3201">
            <v>10</v>
          </cell>
        </row>
        <row r="3202">
          <cell r="B3202">
            <v>41551</v>
          </cell>
          <cell r="C3202">
            <v>10</v>
          </cell>
        </row>
        <row r="3203">
          <cell r="B3203">
            <v>41552</v>
          </cell>
          <cell r="C3203">
            <v>10</v>
          </cell>
        </row>
        <row r="3204">
          <cell r="B3204">
            <v>41553</v>
          </cell>
          <cell r="C3204">
            <v>10</v>
          </cell>
        </row>
        <row r="3205">
          <cell r="B3205">
            <v>41554</v>
          </cell>
          <cell r="C3205">
            <v>10</v>
          </cell>
        </row>
        <row r="3206">
          <cell r="B3206">
            <v>41555</v>
          </cell>
          <cell r="C3206">
            <v>10</v>
          </cell>
        </row>
        <row r="3207">
          <cell r="B3207">
            <v>41556</v>
          </cell>
          <cell r="C3207">
            <v>10</v>
          </cell>
        </row>
        <row r="3208">
          <cell r="B3208">
            <v>41557</v>
          </cell>
          <cell r="C3208">
            <v>10</v>
          </cell>
        </row>
        <row r="3209">
          <cell r="B3209">
            <v>41558</v>
          </cell>
          <cell r="C3209">
            <v>10</v>
          </cell>
        </row>
        <row r="3210">
          <cell r="B3210">
            <v>41559</v>
          </cell>
          <cell r="C3210">
            <v>10</v>
          </cell>
        </row>
        <row r="3211">
          <cell r="B3211">
            <v>41560</v>
          </cell>
          <cell r="C3211">
            <v>10</v>
          </cell>
        </row>
        <row r="3212">
          <cell r="B3212">
            <v>41561</v>
          </cell>
          <cell r="C3212">
            <v>10</v>
          </cell>
        </row>
        <row r="3213">
          <cell r="B3213">
            <v>41562</v>
          </cell>
          <cell r="C3213">
            <v>10</v>
          </cell>
        </row>
        <row r="3214">
          <cell r="B3214">
            <v>41563</v>
          </cell>
          <cell r="C3214">
            <v>10</v>
          </cell>
        </row>
        <row r="3215">
          <cell r="B3215">
            <v>41564</v>
          </cell>
          <cell r="C3215">
            <v>10</v>
          </cell>
        </row>
        <row r="3216">
          <cell r="B3216">
            <v>41565</v>
          </cell>
          <cell r="C3216">
            <v>10</v>
          </cell>
        </row>
        <row r="3217">
          <cell r="B3217">
            <v>41566</v>
          </cell>
          <cell r="C3217">
            <v>10</v>
          </cell>
        </row>
        <row r="3218">
          <cell r="B3218">
            <v>41567</v>
          </cell>
          <cell r="C3218">
            <v>10</v>
          </cell>
        </row>
        <row r="3219">
          <cell r="B3219">
            <v>41568</v>
          </cell>
          <cell r="C3219">
            <v>10</v>
          </cell>
        </row>
        <row r="3220">
          <cell r="B3220">
            <v>41569</v>
          </cell>
          <cell r="C3220">
            <v>10</v>
          </cell>
        </row>
        <row r="3221">
          <cell r="B3221">
            <v>41570</v>
          </cell>
          <cell r="C3221">
            <v>10</v>
          </cell>
        </row>
        <row r="3222">
          <cell r="B3222">
            <v>41571</v>
          </cell>
          <cell r="C3222">
            <v>10</v>
          </cell>
        </row>
        <row r="3223">
          <cell r="B3223">
            <v>41572</v>
          </cell>
          <cell r="C3223">
            <v>10</v>
          </cell>
        </row>
        <row r="3224">
          <cell r="B3224">
            <v>41573</v>
          </cell>
          <cell r="C3224">
            <v>10</v>
          </cell>
        </row>
        <row r="3225">
          <cell r="B3225">
            <v>41574</v>
          </cell>
          <cell r="C3225">
            <v>10</v>
          </cell>
        </row>
        <row r="3226">
          <cell r="B3226">
            <v>41575</v>
          </cell>
          <cell r="C3226">
            <v>10</v>
          </cell>
        </row>
        <row r="3227">
          <cell r="B3227">
            <v>41576</v>
          </cell>
          <cell r="C3227">
            <v>10</v>
          </cell>
        </row>
        <row r="3228">
          <cell r="B3228">
            <v>41577</v>
          </cell>
          <cell r="C3228">
            <v>10</v>
          </cell>
        </row>
        <row r="3229">
          <cell r="B3229">
            <v>41578</v>
          </cell>
          <cell r="C3229">
            <v>10</v>
          </cell>
        </row>
        <row r="3230">
          <cell r="B3230">
            <v>41579</v>
          </cell>
          <cell r="C3230">
            <v>11</v>
          </cell>
        </row>
        <row r="3231">
          <cell r="B3231">
            <v>41580</v>
          </cell>
          <cell r="C3231">
            <v>11</v>
          </cell>
        </row>
        <row r="3232">
          <cell r="B3232">
            <v>41581</v>
          </cell>
          <cell r="C3232">
            <v>11</v>
          </cell>
        </row>
        <row r="3233">
          <cell r="B3233">
            <v>41582</v>
          </cell>
          <cell r="C3233">
            <v>11</v>
          </cell>
        </row>
        <row r="3234">
          <cell r="B3234">
            <v>41583</v>
          </cell>
          <cell r="C3234">
            <v>11</v>
          </cell>
        </row>
        <row r="3235">
          <cell r="B3235">
            <v>41584</v>
          </cell>
          <cell r="C3235">
            <v>11</v>
          </cell>
        </row>
        <row r="3236">
          <cell r="B3236">
            <v>41585</v>
          </cell>
          <cell r="C3236">
            <v>11</v>
          </cell>
        </row>
        <row r="3237">
          <cell r="B3237">
            <v>41586</v>
          </cell>
          <cell r="C3237">
            <v>11</v>
          </cell>
        </row>
        <row r="3238">
          <cell r="B3238">
            <v>41587</v>
          </cell>
          <cell r="C3238">
            <v>11</v>
          </cell>
        </row>
        <row r="3239">
          <cell r="B3239">
            <v>41588</v>
          </cell>
          <cell r="C3239">
            <v>11</v>
          </cell>
        </row>
        <row r="3240">
          <cell r="B3240">
            <v>41589</v>
          </cell>
          <cell r="C3240">
            <v>11</v>
          </cell>
        </row>
        <row r="3241">
          <cell r="B3241">
            <v>41590</v>
          </cell>
          <cell r="C3241">
            <v>11</v>
          </cell>
        </row>
        <row r="3242">
          <cell r="B3242">
            <v>41591</v>
          </cell>
          <cell r="C3242">
            <v>11</v>
          </cell>
        </row>
        <row r="3243">
          <cell r="B3243">
            <v>41592</v>
          </cell>
          <cell r="C3243">
            <v>11</v>
          </cell>
        </row>
        <row r="3244">
          <cell r="B3244">
            <v>41593</v>
          </cell>
          <cell r="C3244">
            <v>11</v>
          </cell>
        </row>
        <row r="3245">
          <cell r="B3245">
            <v>41594</v>
          </cell>
          <cell r="C3245">
            <v>11</v>
          </cell>
        </row>
        <row r="3246">
          <cell r="B3246">
            <v>41595</v>
          </cell>
          <cell r="C3246">
            <v>11</v>
          </cell>
        </row>
        <row r="3247">
          <cell r="B3247">
            <v>41596</v>
          </cell>
          <cell r="C3247">
            <v>11</v>
          </cell>
        </row>
        <row r="3248">
          <cell r="B3248">
            <v>41597</v>
          </cell>
          <cell r="C3248">
            <v>11</v>
          </cell>
        </row>
        <row r="3249">
          <cell r="B3249">
            <v>41598</v>
          </cell>
          <cell r="C3249">
            <v>11</v>
          </cell>
        </row>
        <row r="3250">
          <cell r="B3250">
            <v>41599</v>
          </cell>
          <cell r="C3250">
            <v>11</v>
          </cell>
        </row>
        <row r="3251">
          <cell r="B3251">
            <v>41600</v>
          </cell>
          <cell r="C3251">
            <v>11</v>
          </cell>
        </row>
        <row r="3252">
          <cell r="B3252">
            <v>41601</v>
          </cell>
          <cell r="C3252">
            <v>11</v>
          </cell>
        </row>
        <row r="3253">
          <cell r="B3253">
            <v>41602</v>
          </cell>
          <cell r="C3253">
            <v>11</v>
          </cell>
        </row>
        <row r="3254">
          <cell r="B3254">
            <v>41603</v>
          </cell>
          <cell r="C3254">
            <v>11</v>
          </cell>
        </row>
        <row r="3255">
          <cell r="B3255">
            <v>41604</v>
          </cell>
          <cell r="C3255">
            <v>11</v>
          </cell>
        </row>
        <row r="3256">
          <cell r="B3256">
            <v>41605</v>
          </cell>
          <cell r="C3256">
            <v>11</v>
          </cell>
        </row>
        <row r="3257">
          <cell r="B3257">
            <v>41606</v>
          </cell>
          <cell r="C3257">
            <v>11</v>
          </cell>
        </row>
        <row r="3258">
          <cell r="B3258">
            <v>41607</v>
          </cell>
          <cell r="C3258">
            <v>11</v>
          </cell>
        </row>
        <row r="3259">
          <cell r="B3259">
            <v>41608</v>
          </cell>
          <cell r="C3259">
            <v>11</v>
          </cell>
        </row>
        <row r="3260">
          <cell r="B3260">
            <v>41609</v>
          </cell>
          <cell r="C3260">
            <v>12</v>
          </cell>
        </row>
        <row r="3261">
          <cell r="B3261">
            <v>41610</v>
          </cell>
          <cell r="C3261">
            <v>12</v>
          </cell>
        </row>
        <row r="3262">
          <cell r="B3262">
            <v>41611</v>
          </cell>
          <cell r="C3262">
            <v>12</v>
          </cell>
        </row>
        <row r="3263">
          <cell r="B3263">
            <v>41612</v>
          </cell>
          <cell r="C3263">
            <v>12</v>
          </cell>
        </row>
        <row r="3264">
          <cell r="B3264">
            <v>41613</v>
          </cell>
          <cell r="C3264">
            <v>12</v>
          </cell>
        </row>
        <row r="3265">
          <cell r="B3265">
            <v>41614</v>
          </cell>
          <cell r="C3265">
            <v>12</v>
          </cell>
        </row>
        <row r="3266">
          <cell r="B3266">
            <v>41615</v>
          </cell>
          <cell r="C3266">
            <v>12</v>
          </cell>
        </row>
        <row r="3267">
          <cell r="B3267">
            <v>41616</v>
          </cell>
          <cell r="C3267">
            <v>12</v>
          </cell>
        </row>
        <row r="3268">
          <cell r="B3268">
            <v>41617</v>
          </cell>
          <cell r="C3268">
            <v>12</v>
          </cell>
        </row>
        <row r="3269">
          <cell r="B3269">
            <v>41618</v>
          </cell>
          <cell r="C3269">
            <v>12</v>
          </cell>
        </row>
        <row r="3270">
          <cell r="B3270">
            <v>41619</v>
          </cell>
          <cell r="C3270">
            <v>12</v>
          </cell>
        </row>
        <row r="3271">
          <cell r="B3271">
            <v>41620</v>
          </cell>
          <cell r="C3271">
            <v>12</v>
          </cell>
        </row>
        <row r="3272">
          <cell r="B3272">
            <v>41621</v>
          </cell>
          <cell r="C3272">
            <v>12</v>
          </cell>
        </row>
        <row r="3273">
          <cell r="B3273">
            <v>41622</v>
          </cell>
          <cell r="C3273">
            <v>12</v>
          </cell>
        </row>
        <row r="3274">
          <cell r="B3274">
            <v>41623</v>
          </cell>
          <cell r="C3274">
            <v>12</v>
          </cell>
        </row>
        <row r="3275">
          <cell r="B3275">
            <v>41624</v>
          </cell>
          <cell r="C3275">
            <v>12</v>
          </cell>
        </row>
        <row r="3276">
          <cell r="B3276">
            <v>41625</v>
          </cell>
          <cell r="C3276">
            <v>12</v>
          </cell>
        </row>
        <row r="3277">
          <cell r="B3277">
            <v>41626</v>
          </cell>
          <cell r="C3277">
            <v>12</v>
          </cell>
        </row>
        <row r="3278">
          <cell r="B3278">
            <v>41627</v>
          </cell>
          <cell r="C3278">
            <v>12</v>
          </cell>
        </row>
        <row r="3279">
          <cell r="B3279">
            <v>41628</v>
          </cell>
          <cell r="C3279">
            <v>12</v>
          </cell>
        </row>
        <row r="3280">
          <cell r="B3280">
            <v>41629</v>
          </cell>
          <cell r="C3280">
            <v>12</v>
          </cell>
        </row>
        <row r="3281">
          <cell r="B3281">
            <v>41630</v>
          </cell>
          <cell r="C3281">
            <v>12</v>
          </cell>
        </row>
        <row r="3282">
          <cell r="B3282">
            <v>41631</v>
          </cell>
          <cell r="C3282">
            <v>12</v>
          </cell>
        </row>
        <row r="3283">
          <cell r="B3283">
            <v>41632</v>
          </cell>
          <cell r="C3283">
            <v>12</v>
          </cell>
        </row>
        <row r="3284">
          <cell r="B3284">
            <v>41633</v>
          </cell>
          <cell r="C3284">
            <v>12</v>
          </cell>
        </row>
        <row r="3285">
          <cell r="B3285">
            <v>41634</v>
          </cell>
          <cell r="C3285">
            <v>12</v>
          </cell>
        </row>
        <row r="3286">
          <cell r="B3286">
            <v>41635</v>
          </cell>
          <cell r="C3286">
            <v>12</v>
          </cell>
        </row>
        <row r="3287">
          <cell r="B3287">
            <v>41636</v>
          </cell>
          <cell r="C3287">
            <v>12</v>
          </cell>
        </row>
        <row r="3288">
          <cell r="B3288">
            <v>41637</v>
          </cell>
          <cell r="C3288">
            <v>12</v>
          </cell>
        </row>
        <row r="3289">
          <cell r="B3289">
            <v>41638</v>
          </cell>
          <cell r="C3289">
            <v>12</v>
          </cell>
        </row>
        <row r="3290">
          <cell r="B3290">
            <v>41639</v>
          </cell>
          <cell r="C3290">
            <v>12</v>
          </cell>
        </row>
        <row r="3291">
          <cell r="B3291">
            <v>41640</v>
          </cell>
          <cell r="C3291">
            <v>1</v>
          </cell>
        </row>
        <row r="3292">
          <cell r="B3292">
            <v>41641</v>
          </cell>
          <cell r="C3292">
            <v>1</v>
          </cell>
        </row>
        <row r="3293">
          <cell r="B3293">
            <v>41642</v>
          </cell>
          <cell r="C3293">
            <v>1</v>
          </cell>
        </row>
        <row r="3294">
          <cell r="B3294">
            <v>41643</v>
          </cell>
          <cell r="C3294">
            <v>1</v>
          </cell>
        </row>
        <row r="3295">
          <cell r="B3295">
            <v>41644</v>
          </cell>
          <cell r="C3295">
            <v>1</v>
          </cell>
        </row>
        <row r="3296">
          <cell r="B3296">
            <v>41645</v>
          </cell>
          <cell r="C3296">
            <v>1</v>
          </cell>
        </row>
        <row r="3297">
          <cell r="B3297">
            <v>41646</v>
          </cell>
          <cell r="C3297">
            <v>1</v>
          </cell>
        </row>
        <row r="3298">
          <cell r="B3298">
            <v>41647</v>
          </cell>
          <cell r="C3298">
            <v>1</v>
          </cell>
        </row>
        <row r="3299">
          <cell r="B3299">
            <v>41648</v>
          </cell>
          <cell r="C3299">
            <v>1</v>
          </cell>
        </row>
        <row r="3300">
          <cell r="B3300">
            <v>41649</v>
          </cell>
          <cell r="C3300">
            <v>1</v>
          </cell>
        </row>
        <row r="3301">
          <cell r="B3301">
            <v>41650</v>
          </cell>
          <cell r="C3301">
            <v>1</v>
          </cell>
        </row>
        <row r="3302">
          <cell r="B3302">
            <v>41651</v>
          </cell>
          <cell r="C3302">
            <v>1</v>
          </cell>
        </row>
        <row r="3303">
          <cell r="B3303">
            <v>41652</v>
          </cell>
          <cell r="C3303">
            <v>1</v>
          </cell>
        </row>
        <row r="3304">
          <cell r="B3304">
            <v>41653</v>
          </cell>
          <cell r="C3304">
            <v>1</v>
          </cell>
        </row>
        <row r="3305">
          <cell r="B3305">
            <v>41654</v>
          </cell>
          <cell r="C3305">
            <v>1</v>
          </cell>
        </row>
        <row r="3306">
          <cell r="B3306">
            <v>41655</v>
          </cell>
          <cell r="C3306">
            <v>1</v>
          </cell>
        </row>
        <row r="3307">
          <cell r="B3307">
            <v>41656</v>
          </cell>
          <cell r="C3307">
            <v>1</v>
          </cell>
        </row>
        <row r="3308">
          <cell r="B3308">
            <v>41657</v>
          </cell>
          <cell r="C3308">
            <v>1</v>
          </cell>
        </row>
        <row r="3309">
          <cell r="B3309">
            <v>41658</v>
          </cell>
          <cell r="C3309">
            <v>1</v>
          </cell>
        </row>
        <row r="3310">
          <cell r="B3310">
            <v>41659</v>
          </cell>
          <cell r="C3310">
            <v>1</v>
          </cell>
        </row>
        <row r="3311">
          <cell r="B3311">
            <v>41660</v>
          </cell>
          <cell r="C3311">
            <v>1</v>
          </cell>
        </row>
        <row r="3312">
          <cell r="B3312">
            <v>41661</v>
          </cell>
          <cell r="C3312">
            <v>1</v>
          </cell>
        </row>
        <row r="3313">
          <cell r="B3313">
            <v>41662</v>
          </cell>
          <cell r="C3313">
            <v>1</v>
          </cell>
        </row>
        <row r="3314">
          <cell r="B3314">
            <v>41663</v>
          </cell>
          <cell r="C3314">
            <v>1</v>
          </cell>
        </row>
        <row r="3315">
          <cell r="B3315">
            <v>41664</v>
          </cell>
          <cell r="C3315">
            <v>1</v>
          </cell>
        </row>
        <row r="3316">
          <cell r="B3316">
            <v>41665</v>
          </cell>
          <cell r="C3316">
            <v>1</v>
          </cell>
        </row>
        <row r="3317">
          <cell r="B3317">
            <v>41666</v>
          </cell>
          <cell r="C3317">
            <v>1</v>
          </cell>
        </row>
        <row r="3318">
          <cell r="B3318">
            <v>41667</v>
          </cell>
          <cell r="C3318">
            <v>1</v>
          </cell>
        </row>
        <row r="3319">
          <cell r="B3319">
            <v>41668</v>
          </cell>
          <cell r="C3319">
            <v>1</v>
          </cell>
        </row>
        <row r="3320">
          <cell r="B3320">
            <v>41669</v>
          </cell>
          <cell r="C3320">
            <v>1</v>
          </cell>
        </row>
        <row r="3321">
          <cell r="B3321">
            <v>41670</v>
          </cell>
          <cell r="C3321">
            <v>1</v>
          </cell>
        </row>
        <row r="3322">
          <cell r="B3322">
            <v>41671</v>
          </cell>
          <cell r="C3322">
            <v>2</v>
          </cell>
        </row>
        <row r="3323">
          <cell r="B3323">
            <v>41672</v>
          </cell>
          <cell r="C3323">
            <v>2</v>
          </cell>
        </row>
        <row r="3324">
          <cell r="B3324">
            <v>41673</v>
          </cell>
          <cell r="C3324">
            <v>2</v>
          </cell>
        </row>
        <row r="3325">
          <cell r="B3325">
            <v>41674</v>
          </cell>
          <cell r="C3325">
            <v>2</v>
          </cell>
        </row>
        <row r="3326">
          <cell r="B3326">
            <v>41675</v>
          </cell>
          <cell r="C3326">
            <v>2</v>
          </cell>
        </row>
        <row r="3327">
          <cell r="B3327">
            <v>41676</v>
          </cell>
          <cell r="C3327">
            <v>2</v>
          </cell>
        </row>
        <row r="3328">
          <cell r="B3328">
            <v>41677</v>
          </cell>
          <cell r="C3328">
            <v>2</v>
          </cell>
        </row>
        <row r="3329">
          <cell r="B3329">
            <v>41678</v>
          </cell>
          <cell r="C3329">
            <v>2</v>
          </cell>
        </row>
        <row r="3330">
          <cell r="B3330">
            <v>41679</v>
          </cell>
          <cell r="C3330">
            <v>2</v>
          </cell>
        </row>
        <row r="3331">
          <cell r="B3331">
            <v>41680</v>
          </cell>
          <cell r="C3331">
            <v>2</v>
          </cell>
        </row>
        <row r="3332">
          <cell r="B3332">
            <v>41681</v>
          </cell>
          <cell r="C3332">
            <v>2</v>
          </cell>
        </row>
        <row r="3333">
          <cell r="B3333">
            <v>41682</v>
          </cell>
          <cell r="C3333">
            <v>2</v>
          </cell>
        </row>
        <row r="3334">
          <cell r="B3334">
            <v>41683</v>
          </cell>
          <cell r="C3334">
            <v>2</v>
          </cell>
        </row>
        <row r="3335">
          <cell r="B3335">
            <v>41684</v>
          </cell>
          <cell r="C3335">
            <v>2</v>
          </cell>
        </row>
        <row r="3336">
          <cell r="B3336">
            <v>41685</v>
          </cell>
          <cell r="C3336">
            <v>2</v>
          </cell>
        </row>
        <row r="3337">
          <cell r="B3337">
            <v>41686</v>
          </cell>
          <cell r="C3337">
            <v>2</v>
          </cell>
        </row>
        <row r="3338">
          <cell r="B3338">
            <v>41687</v>
          </cell>
          <cell r="C3338">
            <v>2</v>
          </cell>
        </row>
        <row r="3339">
          <cell r="B3339">
            <v>41688</v>
          </cell>
          <cell r="C3339">
            <v>2</v>
          </cell>
        </row>
        <row r="3340">
          <cell r="B3340">
            <v>41689</v>
          </cell>
          <cell r="C3340">
            <v>2</v>
          </cell>
        </row>
        <row r="3341">
          <cell r="B3341">
            <v>41690</v>
          </cell>
          <cell r="C3341">
            <v>2</v>
          </cell>
        </row>
        <row r="3342">
          <cell r="B3342">
            <v>41691</v>
          </cell>
          <cell r="C3342">
            <v>2</v>
          </cell>
        </row>
        <row r="3343">
          <cell r="B3343">
            <v>41692</v>
          </cell>
          <cell r="C3343">
            <v>2</v>
          </cell>
        </row>
        <row r="3344">
          <cell r="B3344">
            <v>41693</v>
          </cell>
          <cell r="C3344">
            <v>2</v>
          </cell>
        </row>
        <row r="3345">
          <cell r="B3345">
            <v>41694</v>
          </cell>
          <cell r="C3345">
            <v>2</v>
          </cell>
        </row>
        <row r="3346">
          <cell r="B3346">
            <v>41695</v>
          </cell>
          <cell r="C3346">
            <v>2</v>
          </cell>
        </row>
        <row r="3347">
          <cell r="B3347">
            <v>41696</v>
          </cell>
          <cell r="C3347">
            <v>2</v>
          </cell>
        </row>
        <row r="3348">
          <cell r="B3348">
            <v>41697</v>
          </cell>
          <cell r="C3348">
            <v>2</v>
          </cell>
        </row>
        <row r="3349">
          <cell r="B3349">
            <v>41698</v>
          </cell>
          <cell r="C3349">
            <v>2</v>
          </cell>
        </row>
        <row r="3350">
          <cell r="B3350">
            <v>41699</v>
          </cell>
          <cell r="C3350">
            <v>3</v>
          </cell>
        </row>
        <row r="3351">
          <cell r="B3351">
            <v>41700</v>
          </cell>
          <cell r="C3351">
            <v>3</v>
          </cell>
        </row>
        <row r="3352">
          <cell r="B3352">
            <v>41701</v>
          </cell>
          <cell r="C3352">
            <v>3</v>
          </cell>
        </row>
        <row r="3353">
          <cell r="B3353">
            <v>41702</v>
          </cell>
          <cell r="C3353">
            <v>3</v>
          </cell>
        </row>
        <row r="3354">
          <cell r="B3354">
            <v>41703</v>
          </cell>
          <cell r="C3354">
            <v>3</v>
          </cell>
        </row>
        <row r="3355">
          <cell r="B3355">
            <v>41704</v>
          </cell>
          <cell r="C3355">
            <v>3</v>
          </cell>
        </row>
        <row r="3356">
          <cell r="B3356">
            <v>41705</v>
          </cell>
          <cell r="C3356">
            <v>3</v>
          </cell>
        </row>
        <row r="3357">
          <cell r="B3357">
            <v>41706</v>
          </cell>
          <cell r="C3357">
            <v>3</v>
          </cell>
        </row>
        <row r="3358">
          <cell r="B3358">
            <v>41707</v>
          </cell>
          <cell r="C3358">
            <v>3</v>
          </cell>
        </row>
        <row r="3359">
          <cell r="B3359">
            <v>41708</v>
          </cell>
          <cell r="C3359">
            <v>3</v>
          </cell>
        </row>
        <row r="3360">
          <cell r="B3360">
            <v>41709</v>
          </cell>
          <cell r="C3360">
            <v>3</v>
          </cell>
        </row>
        <row r="3361">
          <cell r="B3361">
            <v>41710</v>
          </cell>
          <cell r="C3361">
            <v>3</v>
          </cell>
        </row>
        <row r="3362">
          <cell r="B3362">
            <v>41711</v>
          </cell>
          <cell r="C3362">
            <v>3</v>
          </cell>
        </row>
        <row r="3363">
          <cell r="B3363">
            <v>41712</v>
          </cell>
          <cell r="C3363">
            <v>3</v>
          </cell>
        </row>
        <row r="3364">
          <cell r="B3364">
            <v>41713</v>
          </cell>
          <cell r="C3364">
            <v>3</v>
          </cell>
        </row>
        <row r="3365">
          <cell r="B3365">
            <v>41714</v>
          </cell>
          <cell r="C3365">
            <v>3</v>
          </cell>
        </row>
        <row r="3366">
          <cell r="B3366">
            <v>41715</v>
          </cell>
          <cell r="C3366">
            <v>3</v>
          </cell>
        </row>
        <row r="3367">
          <cell r="B3367">
            <v>41716</v>
          </cell>
          <cell r="C3367">
            <v>3</v>
          </cell>
        </row>
        <row r="3368">
          <cell r="B3368">
            <v>41717</v>
          </cell>
          <cell r="C3368">
            <v>3</v>
          </cell>
        </row>
        <row r="3369">
          <cell r="B3369">
            <v>41718</v>
          </cell>
          <cell r="C3369">
            <v>3</v>
          </cell>
        </row>
        <row r="3370">
          <cell r="B3370">
            <v>41719</v>
          </cell>
          <cell r="C3370">
            <v>3</v>
          </cell>
        </row>
        <row r="3371">
          <cell r="B3371">
            <v>41720</v>
          </cell>
          <cell r="C3371">
            <v>3</v>
          </cell>
        </row>
        <row r="3372">
          <cell r="B3372">
            <v>41721</v>
          </cell>
          <cell r="C3372">
            <v>3</v>
          </cell>
        </row>
        <row r="3373">
          <cell r="B3373">
            <v>41722</v>
          </cell>
          <cell r="C3373">
            <v>3</v>
          </cell>
        </row>
        <row r="3374">
          <cell r="B3374">
            <v>41723</v>
          </cell>
          <cell r="C3374">
            <v>3</v>
          </cell>
        </row>
        <row r="3375">
          <cell r="B3375">
            <v>41724</v>
          </cell>
          <cell r="C3375">
            <v>3</v>
          </cell>
        </row>
        <row r="3376">
          <cell r="B3376">
            <v>41725</v>
          </cell>
          <cell r="C3376">
            <v>3</v>
          </cell>
        </row>
        <row r="3377">
          <cell r="B3377">
            <v>41726</v>
          </cell>
          <cell r="C3377">
            <v>3</v>
          </cell>
        </row>
        <row r="3378">
          <cell r="B3378">
            <v>41727</v>
          </cell>
          <cell r="C3378">
            <v>3</v>
          </cell>
        </row>
        <row r="3379">
          <cell r="B3379">
            <v>41728</v>
          </cell>
          <cell r="C3379">
            <v>3</v>
          </cell>
        </row>
        <row r="3380">
          <cell r="B3380">
            <v>41729</v>
          </cell>
          <cell r="C3380">
            <v>3</v>
          </cell>
        </row>
        <row r="3381">
          <cell r="B3381">
            <v>41730</v>
          </cell>
          <cell r="C3381">
            <v>4</v>
          </cell>
        </row>
        <row r="3382">
          <cell r="B3382">
            <v>41731</v>
          </cell>
          <cell r="C3382">
            <v>4</v>
          </cell>
        </row>
        <row r="3383">
          <cell r="B3383">
            <v>41732</v>
          </cell>
          <cell r="C3383">
            <v>4</v>
          </cell>
        </row>
        <row r="3384">
          <cell r="B3384">
            <v>41733</v>
          </cell>
          <cell r="C3384">
            <v>4</v>
          </cell>
        </row>
        <row r="3385">
          <cell r="B3385">
            <v>41734</v>
          </cell>
          <cell r="C3385">
            <v>4</v>
          </cell>
        </row>
        <row r="3386">
          <cell r="B3386">
            <v>41735</v>
          </cell>
          <cell r="C3386">
            <v>4</v>
          </cell>
        </row>
        <row r="3387">
          <cell r="B3387">
            <v>41736</v>
          </cell>
          <cell r="C3387">
            <v>4</v>
          </cell>
        </row>
        <row r="3388">
          <cell r="B3388">
            <v>41737</v>
          </cell>
          <cell r="C3388">
            <v>4</v>
          </cell>
        </row>
        <row r="3389">
          <cell r="B3389">
            <v>41738</v>
          </cell>
          <cell r="C3389">
            <v>4</v>
          </cell>
        </row>
        <row r="3390">
          <cell r="B3390">
            <v>41739</v>
          </cell>
          <cell r="C3390">
            <v>4</v>
          </cell>
        </row>
        <row r="3391">
          <cell r="B3391">
            <v>41740</v>
          </cell>
          <cell r="C3391">
            <v>4</v>
          </cell>
        </row>
        <row r="3392">
          <cell r="B3392">
            <v>41741</v>
          </cell>
          <cell r="C3392">
            <v>4</v>
          </cell>
        </row>
        <row r="3393">
          <cell r="B3393">
            <v>41742</v>
          </cell>
          <cell r="C3393">
            <v>4</v>
          </cell>
        </row>
        <row r="3394">
          <cell r="B3394">
            <v>41743</v>
          </cell>
          <cell r="C3394">
            <v>4</v>
          </cell>
        </row>
        <row r="3395">
          <cell r="B3395">
            <v>41744</v>
          </cell>
          <cell r="C3395">
            <v>4</v>
          </cell>
        </row>
        <row r="3396">
          <cell r="B3396">
            <v>41745</v>
          </cell>
          <cell r="C3396">
            <v>4</v>
          </cell>
        </row>
        <row r="3397">
          <cell r="B3397">
            <v>41746</v>
          </cell>
          <cell r="C3397">
            <v>4</v>
          </cell>
        </row>
        <row r="3398">
          <cell r="B3398">
            <v>41747</v>
          </cell>
          <cell r="C3398">
            <v>4</v>
          </cell>
        </row>
        <row r="3399">
          <cell r="B3399">
            <v>41748</v>
          </cell>
          <cell r="C3399">
            <v>4</v>
          </cell>
        </row>
        <row r="3400">
          <cell r="B3400">
            <v>41749</v>
          </cell>
          <cell r="C3400">
            <v>4</v>
          </cell>
        </row>
        <row r="3401">
          <cell r="B3401">
            <v>41750</v>
          </cell>
          <cell r="C3401">
            <v>4</v>
          </cell>
        </row>
        <row r="3402">
          <cell r="B3402">
            <v>41751</v>
          </cell>
          <cell r="C3402">
            <v>4</v>
          </cell>
        </row>
        <row r="3403">
          <cell r="B3403">
            <v>41752</v>
          </cell>
          <cell r="C3403">
            <v>4</v>
          </cell>
        </row>
        <row r="3404">
          <cell r="B3404">
            <v>41753</v>
          </cell>
          <cell r="C3404">
            <v>4</v>
          </cell>
        </row>
        <row r="3405">
          <cell r="B3405">
            <v>41754</v>
          </cell>
          <cell r="C3405">
            <v>4</v>
          </cell>
        </row>
        <row r="3406">
          <cell r="B3406">
            <v>41755</v>
          </cell>
          <cell r="C3406">
            <v>4</v>
          </cell>
        </row>
        <row r="3407">
          <cell r="B3407">
            <v>41756</v>
          </cell>
          <cell r="C3407">
            <v>4</v>
          </cell>
        </row>
        <row r="3408">
          <cell r="B3408">
            <v>41757</v>
          </cell>
          <cell r="C3408">
            <v>4</v>
          </cell>
        </row>
        <row r="3409">
          <cell r="B3409">
            <v>41758</v>
          </cell>
          <cell r="C3409">
            <v>4</v>
          </cell>
        </row>
        <row r="3410">
          <cell r="B3410">
            <v>41759</v>
          </cell>
          <cell r="C3410">
            <v>4</v>
          </cell>
        </row>
        <row r="3411">
          <cell r="B3411">
            <v>41760</v>
          </cell>
          <cell r="C3411">
            <v>5</v>
          </cell>
        </row>
        <row r="3412">
          <cell r="B3412">
            <v>41761</v>
          </cell>
          <cell r="C3412">
            <v>5</v>
          </cell>
        </row>
        <row r="3413">
          <cell r="B3413">
            <v>41762</v>
          </cell>
          <cell r="C3413">
            <v>5</v>
          </cell>
        </row>
        <row r="3414">
          <cell r="B3414">
            <v>41763</v>
          </cell>
          <cell r="C3414">
            <v>5</v>
          </cell>
        </row>
        <row r="3415">
          <cell r="B3415">
            <v>41764</v>
          </cell>
          <cell r="C3415">
            <v>5</v>
          </cell>
        </row>
        <row r="3416">
          <cell r="B3416">
            <v>41765</v>
          </cell>
          <cell r="C3416">
            <v>5</v>
          </cell>
        </row>
        <row r="3417">
          <cell r="B3417">
            <v>41766</v>
          </cell>
          <cell r="C3417">
            <v>5</v>
          </cell>
        </row>
        <row r="3418">
          <cell r="B3418">
            <v>41767</v>
          </cell>
          <cell r="C3418">
            <v>5</v>
          </cell>
        </row>
        <row r="3419">
          <cell r="B3419">
            <v>41768</v>
          </cell>
          <cell r="C3419">
            <v>5</v>
          </cell>
        </row>
        <row r="3420">
          <cell r="B3420">
            <v>41769</v>
          </cell>
          <cell r="C3420">
            <v>5</v>
          </cell>
        </row>
        <row r="3421">
          <cell r="B3421">
            <v>41770</v>
          </cell>
          <cell r="C3421">
            <v>5</v>
          </cell>
        </row>
        <row r="3422">
          <cell r="B3422">
            <v>41771</v>
          </cell>
          <cell r="C3422">
            <v>5</v>
          </cell>
        </row>
        <row r="3423">
          <cell r="B3423">
            <v>41772</v>
          </cell>
          <cell r="C3423">
            <v>5</v>
          </cell>
        </row>
        <row r="3424">
          <cell r="B3424">
            <v>41773</v>
          </cell>
          <cell r="C3424">
            <v>5</v>
          </cell>
        </row>
        <row r="3425">
          <cell r="B3425">
            <v>41774</v>
          </cell>
          <cell r="C3425">
            <v>5</v>
          </cell>
        </row>
        <row r="3426">
          <cell r="B3426">
            <v>41775</v>
          </cell>
          <cell r="C3426">
            <v>5</v>
          </cell>
        </row>
        <row r="3427">
          <cell r="B3427">
            <v>41776</v>
          </cell>
          <cell r="C3427">
            <v>5</v>
          </cell>
        </row>
        <row r="3428">
          <cell r="B3428">
            <v>41777</v>
          </cell>
          <cell r="C3428">
            <v>5</v>
          </cell>
        </row>
        <row r="3429">
          <cell r="B3429">
            <v>41778</v>
          </cell>
          <cell r="C3429">
            <v>5</v>
          </cell>
        </row>
        <row r="3430">
          <cell r="B3430">
            <v>41779</v>
          </cell>
          <cell r="C3430">
            <v>5</v>
          </cell>
        </row>
        <row r="3431">
          <cell r="B3431">
            <v>41780</v>
          </cell>
          <cell r="C3431">
            <v>5</v>
          </cell>
        </row>
        <row r="3432">
          <cell r="B3432">
            <v>41781</v>
          </cell>
          <cell r="C3432">
            <v>5</v>
          </cell>
        </row>
        <row r="3433">
          <cell r="B3433">
            <v>41782</v>
          </cell>
          <cell r="C3433">
            <v>5</v>
          </cell>
        </row>
        <row r="3434">
          <cell r="B3434">
            <v>41783</v>
          </cell>
          <cell r="C3434">
            <v>5</v>
          </cell>
        </row>
        <row r="3435">
          <cell r="B3435">
            <v>41784</v>
          </cell>
          <cell r="C3435">
            <v>5</v>
          </cell>
        </row>
        <row r="3436">
          <cell r="B3436">
            <v>41785</v>
          </cell>
          <cell r="C3436">
            <v>5</v>
          </cell>
        </row>
        <row r="3437">
          <cell r="B3437">
            <v>41786</v>
          </cell>
          <cell r="C3437">
            <v>5</v>
          </cell>
        </row>
        <row r="3438">
          <cell r="B3438">
            <v>41787</v>
          </cell>
          <cell r="C3438">
            <v>5</v>
          </cell>
        </row>
        <row r="3439">
          <cell r="B3439">
            <v>41788</v>
          </cell>
          <cell r="C3439">
            <v>5</v>
          </cell>
        </row>
        <row r="3440">
          <cell r="B3440">
            <v>41789</v>
          </cell>
          <cell r="C3440">
            <v>5</v>
          </cell>
        </row>
        <row r="3441">
          <cell r="B3441">
            <v>41790</v>
          </cell>
          <cell r="C3441">
            <v>5</v>
          </cell>
        </row>
        <row r="3442">
          <cell r="B3442">
            <v>41791</v>
          </cell>
          <cell r="C3442">
            <v>6</v>
          </cell>
        </row>
        <row r="3443">
          <cell r="B3443">
            <v>41792</v>
          </cell>
          <cell r="C3443">
            <v>6</v>
          </cell>
        </row>
        <row r="3444">
          <cell r="B3444">
            <v>41793</v>
          </cell>
          <cell r="C3444">
            <v>6</v>
          </cell>
        </row>
        <row r="3445">
          <cell r="B3445">
            <v>41794</v>
          </cell>
          <cell r="C3445">
            <v>6</v>
          </cell>
        </row>
        <row r="3446">
          <cell r="B3446">
            <v>41795</v>
          </cell>
          <cell r="C3446">
            <v>6</v>
          </cell>
        </row>
        <row r="3447">
          <cell r="B3447">
            <v>41796</v>
          </cell>
          <cell r="C3447">
            <v>6</v>
          </cell>
        </row>
        <row r="3448">
          <cell r="B3448">
            <v>41797</v>
          </cell>
          <cell r="C3448">
            <v>6</v>
          </cell>
        </row>
        <row r="3449">
          <cell r="B3449">
            <v>41798</v>
          </cell>
          <cell r="C3449">
            <v>6</v>
          </cell>
        </row>
        <row r="3450">
          <cell r="B3450">
            <v>41799</v>
          </cell>
          <cell r="C3450">
            <v>6</v>
          </cell>
        </row>
        <row r="3451">
          <cell r="B3451">
            <v>41800</v>
          </cell>
          <cell r="C3451">
            <v>6</v>
          </cell>
        </row>
        <row r="3452">
          <cell r="B3452">
            <v>41801</v>
          </cell>
          <cell r="C3452">
            <v>6</v>
          </cell>
        </row>
        <row r="3453">
          <cell r="B3453">
            <v>41802</v>
          </cell>
          <cell r="C3453">
            <v>6</v>
          </cell>
        </row>
        <row r="3454">
          <cell r="B3454">
            <v>41803</v>
          </cell>
          <cell r="C3454">
            <v>6</v>
          </cell>
        </row>
        <row r="3455">
          <cell r="B3455">
            <v>41804</v>
          </cell>
          <cell r="C3455">
            <v>6</v>
          </cell>
        </row>
        <row r="3456">
          <cell r="B3456">
            <v>41805</v>
          </cell>
          <cell r="C3456">
            <v>6</v>
          </cell>
        </row>
        <row r="3457">
          <cell r="B3457">
            <v>41806</v>
          </cell>
          <cell r="C3457">
            <v>6</v>
          </cell>
        </row>
        <row r="3458">
          <cell r="B3458">
            <v>41807</v>
          </cell>
          <cell r="C3458">
            <v>6</v>
          </cell>
        </row>
        <row r="3459">
          <cell r="B3459">
            <v>41808</v>
          </cell>
          <cell r="C3459">
            <v>6</v>
          </cell>
        </row>
        <row r="3460">
          <cell r="B3460">
            <v>41809</v>
          </cell>
          <cell r="C3460">
            <v>6</v>
          </cell>
        </row>
        <row r="3461">
          <cell r="B3461">
            <v>41810</v>
          </cell>
          <cell r="C3461">
            <v>6</v>
          </cell>
        </row>
        <row r="3462">
          <cell r="B3462">
            <v>41811</v>
          </cell>
          <cell r="C3462">
            <v>6</v>
          </cell>
        </row>
        <row r="3463">
          <cell r="B3463">
            <v>41812</v>
          </cell>
          <cell r="C3463">
            <v>6</v>
          </cell>
        </row>
        <row r="3464">
          <cell r="B3464">
            <v>41813</v>
          </cell>
          <cell r="C3464">
            <v>6</v>
          </cell>
        </row>
        <row r="3465">
          <cell r="B3465">
            <v>41814</v>
          </cell>
          <cell r="C3465">
            <v>6</v>
          </cell>
        </row>
        <row r="3466">
          <cell r="B3466">
            <v>41815</v>
          </cell>
          <cell r="C3466">
            <v>6</v>
          </cell>
        </row>
        <row r="3467">
          <cell r="B3467">
            <v>41816</v>
          </cell>
          <cell r="C3467">
            <v>6</v>
          </cell>
        </row>
        <row r="3468">
          <cell r="B3468">
            <v>41817</v>
          </cell>
          <cell r="C3468">
            <v>6</v>
          </cell>
        </row>
        <row r="3469">
          <cell r="B3469">
            <v>41818</v>
          </cell>
          <cell r="C3469">
            <v>6</v>
          </cell>
        </row>
        <row r="3470">
          <cell r="B3470">
            <v>41819</v>
          </cell>
          <cell r="C3470">
            <v>6</v>
          </cell>
        </row>
        <row r="3471">
          <cell r="B3471">
            <v>41820</v>
          </cell>
          <cell r="C3471">
            <v>6</v>
          </cell>
        </row>
        <row r="3472">
          <cell r="B3472">
            <v>41821</v>
          </cell>
          <cell r="C3472">
            <v>7</v>
          </cell>
        </row>
        <row r="3473">
          <cell r="B3473">
            <v>41822</v>
          </cell>
          <cell r="C3473">
            <v>7</v>
          </cell>
        </row>
        <row r="3474">
          <cell r="B3474">
            <v>41823</v>
          </cell>
          <cell r="C3474">
            <v>7</v>
          </cell>
        </row>
        <row r="3475">
          <cell r="B3475">
            <v>41824</v>
          </cell>
          <cell r="C3475">
            <v>7</v>
          </cell>
        </row>
        <row r="3476">
          <cell r="B3476">
            <v>41825</v>
          </cell>
          <cell r="C3476">
            <v>7</v>
          </cell>
        </row>
        <row r="3477">
          <cell r="B3477">
            <v>41826</v>
          </cell>
          <cell r="C3477">
            <v>7</v>
          </cell>
        </row>
        <row r="3478">
          <cell r="B3478">
            <v>41827</v>
          </cell>
          <cell r="C3478">
            <v>7</v>
          </cell>
        </row>
        <row r="3479">
          <cell r="B3479">
            <v>41828</v>
          </cell>
          <cell r="C3479">
            <v>7</v>
          </cell>
        </row>
        <row r="3480">
          <cell r="B3480">
            <v>41829</v>
          </cell>
          <cell r="C3480">
            <v>7</v>
          </cell>
        </row>
        <row r="3481">
          <cell r="B3481">
            <v>41830</v>
          </cell>
          <cell r="C3481">
            <v>7</v>
          </cell>
        </row>
        <row r="3482">
          <cell r="B3482">
            <v>41831</v>
          </cell>
          <cell r="C3482">
            <v>7</v>
          </cell>
        </row>
        <row r="3483">
          <cell r="B3483">
            <v>41832</v>
          </cell>
          <cell r="C3483">
            <v>7</v>
          </cell>
        </row>
        <row r="3484">
          <cell r="B3484">
            <v>41833</v>
          </cell>
          <cell r="C3484">
            <v>7</v>
          </cell>
        </row>
        <row r="3485">
          <cell r="B3485">
            <v>41834</v>
          </cell>
          <cell r="C3485">
            <v>7</v>
          </cell>
        </row>
        <row r="3486">
          <cell r="B3486">
            <v>41835</v>
          </cell>
          <cell r="C3486">
            <v>7</v>
          </cell>
        </row>
        <row r="3487">
          <cell r="B3487">
            <v>41836</v>
          </cell>
          <cell r="C3487">
            <v>7</v>
          </cell>
        </row>
        <row r="3488">
          <cell r="B3488">
            <v>41837</v>
          </cell>
          <cell r="C3488">
            <v>7</v>
          </cell>
        </row>
        <row r="3489">
          <cell r="B3489">
            <v>41838</v>
          </cell>
          <cell r="C3489">
            <v>7</v>
          </cell>
        </row>
        <row r="3490">
          <cell r="B3490">
            <v>41839</v>
          </cell>
          <cell r="C3490">
            <v>7</v>
          </cell>
        </row>
        <row r="3491">
          <cell r="B3491">
            <v>41840</v>
          </cell>
          <cell r="C3491">
            <v>7</v>
          </cell>
        </row>
        <row r="3492">
          <cell r="B3492">
            <v>41841</v>
          </cell>
          <cell r="C3492">
            <v>7</v>
          </cell>
        </row>
        <row r="3493">
          <cell r="B3493">
            <v>41842</v>
          </cell>
          <cell r="C3493">
            <v>7</v>
          </cell>
        </row>
        <row r="3494">
          <cell r="B3494">
            <v>41843</v>
          </cell>
          <cell r="C3494">
            <v>7</v>
          </cell>
        </row>
        <row r="3495">
          <cell r="B3495">
            <v>41844</v>
          </cell>
          <cell r="C3495">
            <v>7</v>
          </cell>
        </row>
        <row r="3496">
          <cell r="B3496">
            <v>41845</v>
          </cell>
          <cell r="C3496">
            <v>7</v>
          </cell>
        </row>
        <row r="3497">
          <cell r="B3497">
            <v>41846</v>
          </cell>
          <cell r="C3497">
            <v>7</v>
          </cell>
        </row>
        <row r="3498">
          <cell r="B3498">
            <v>41847</v>
          </cell>
          <cell r="C3498">
            <v>7</v>
          </cell>
        </row>
        <row r="3499">
          <cell r="B3499">
            <v>41848</v>
          </cell>
          <cell r="C3499">
            <v>7</v>
          </cell>
        </row>
        <row r="3500">
          <cell r="B3500">
            <v>41849</v>
          </cell>
          <cell r="C3500">
            <v>7</v>
          </cell>
        </row>
        <row r="3501">
          <cell r="B3501">
            <v>41850</v>
          </cell>
          <cell r="C3501">
            <v>7</v>
          </cell>
        </row>
        <row r="3502">
          <cell r="B3502">
            <v>41851</v>
          </cell>
          <cell r="C3502">
            <v>7</v>
          </cell>
        </row>
        <row r="3503">
          <cell r="B3503">
            <v>41852</v>
          </cell>
          <cell r="C3503">
            <v>8</v>
          </cell>
        </row>
        <row r="3504">
          <cell r="B3504">
            <v>41853</v>
          </cell>
          <cell r="C3504">
            <v>8</v>
          </cell>
        </row>
        <row r="3505">
          <cell r="B3505">
            <v>41854</v>
          </cell>
          <cell r="C3505">
            <v>8</v>
          </cell>
        </row>
        <row r="3506">
          <cell r="B3506">
            <v>41855</v>
          </cell>
          <cell r="C3506">
            <v>8</v>
          </cell>
        </row>
        <row r="3507">
          <cell r="B3507">
            <v>41856</v>
          </cell>
          <cell r="C3507">
            <v>8</v>
          </cell>
        </row>
        <row r="3508">
          <cell r="B3508">
            <v>41857</v>
          </cell>
          <cell r="C3508">
            <v>8</v>
          </cell>
        </row>
        <row r="3509">
          <cell r="B3509">
            <v>41858</v>
          </cell>
          <cell r="C3509">
            <v>8</v>
          </cell>
        </row>
        <row r="3510">
          <cell r="B3510">
            <v>41859</v>
          </cell>
          <cell r="C3510">
            <v>8</v>
          </cell>
        </row>
        <row r="3511">
          <cell r="B3511">
            <v>41860</v>
          </cell>
          <cell r="C3511">
            <v>8</v>
          </cell>
        </row>
        <row r="3512">
          <cell r="B3512">
            <v>41861</v>
          </cell>
          <cell r="C3512">
            <v>8</v>
          </cell>
        </row>
        <row r="3513">
          <cell r="B3513">
            <v>41862</v>
          </cell>
          <cell r="C3513">
            <v>8</v>
          </cell>
        </row>
        <row r="3514">
          <cell r="B3514">
            <v>41863</v>
          </cell>
          <cell r="C3514">
            <v>8</v>
          </cell>
        </row>
        <row r="3515">
          <cell r="B3515">
            <v>41864</v>
          </cell>
          <cell r="C3515">
            <v>8</v>
          </cell>
        </row>
        <row r="3516">
          <cell r="B3516">
            <v>41865</v>
          </cell>
          <cell r="C3516">
            <v>8</v>
          </cell>
        </row>
        <row r="3517">
          <cell r="B3517">
            <v>41866</v>
          </cell>
          <cell r="C3517">
            <v>8</v>
          </cell>
        </row>
        <row r="3518">
          <cell r="B3518">
            <v>41867</v>
          </cell>
          <cell r="C3518">
            <v>8</v>
          </cell>
        </row>
        <row r="3519">
          <cell r="B3519">
            <v>41868</v>
          </cell>
          <cell r="C3519">
            <v>8</v>
          </cell>
        </row>
        <row r="3520">
          <cell r="B3520">
            <v>41869</v>
          </cell>
          <cell r="C3520">
            <v>8</v>
          </cell>
        </row>
        <row r="3521">
          <cell r="B3521">
            <v>41870</v>
          </cell>
          <cell r="C3521">
            <v>8</v>
          </cell>
        </row>
        <row r="3522">
          <cell r="B3522">
            <v>41871</v>
          </cell>
          <cell r="C3522">
            <v>8</v>
          </cell>
        </row>
        <row r="3523">
          <cell r="B3523">
            <v>41872</v>
          </cell>
          <cell r="C3523">
            <v>8</v>
          </cell>
        </row>
        <row r="3524">
          <cell r="B3524">
            <v>41873</v>
          </cell>
          <cell r="C3524">
            <v>8</v>
          </cell>
        </row>
        <row r="3525">
          <cell r="B3525">
            <v>41874</v>
          </cell>
          <cell r="C3525">
            <v>8</v>
          </cell>
        </row>
        <row r="3526">
          <cell r="B3526">
            <v>41875</v>
          </cell>
          <cell r="C3526">
            <v>8</v>
          </cell>
        </row>
        <row r="3527">
          <cell r="B3527">
            <v>41876</v>
          </cell>
          <cell r="C3527">
            <v>8</v>
          </cell>
        </row>
        <row r="3528">
          <cell r="B3528">
            <v>41877</v>
          </cell>
          <cell r="C3528">
            <v>8</v>
          </cell>
        </row>
        <row r="3529">
          <cell r="B3529">
            <v>41878</v>
          </cell>
          <cell r="C3529">
            <v>8</v>
          </cell>
        </row>
        <row r="3530">
          <cell r="B3530">
            <v>41879</v>
          </cell>
          <cell r="C3530">
            <v>8</v>
          </cell>
        </row>
        <row r="3531">
          <cell r="B3531">
            <v>41880</v>
          </cell>
          <cell r="C3531">
            <v>8</v>
          </cell>
        </row>
        <row r="3532">
          <cell r="B3532">
            <v>41881</v>
          </cell>
          <cell r="C3532">
            <v>8</v>
          </cell>
        </row>
        <row r="3533">
          <cell r="B3533">
            <v>41882</v>
          </cell>
          <cell r="C3533">
            <v>8</v>
          </cell>
        </row>
        <row r="3534">
          <cell r="B3534">
            <v>41883</v>
          </cell>
          <cell r="C3534">
            <v>9</v>
          </cell>
        </row>
        <row r="3535">
          <cell r="B3535">
            <v>41884</v>
          </cell>
          <cell r="C3535">
            <v>9</v>
          </cell>
        </row>
        <row r="3536">
          <cell r="B3536">
            <v>41885</v>
          </cell>
          <cell r="C3536">
            <v>9</v>
          </cell>
        </row>
        <row r="3537">
          <cell r="B3537">
            <v>41886</v>
          </cell>
          <cell r="C3537">
            <v>9</v>
          </cell>
        </row>
        <row r="3538">
          <cell r="B3538">
            <v>41887</v>
          </cell>
          <cell r="C3538">
            <v>9</v>
          </cell>
        </row>
        <row r="3539">
          <cell r="B3539">
            <v>41888</v>
          </cell>
          <cell r="C3539">
            <v>9</v>
          </cell>
        </row>
        <row r="3540">
          <cell r="B3540">
            <v>41889</v>
          </cell>
          <cell r="C3540">
            <v>9</v>
          </cell>
        </row>
        <row r="3541">
          <cell r="B3541">
            <v>41890</v>
          </cell>
          <cell r="C3541">
            <v>9</v>
          </cell>
        </row>
        <row r="3542">
          <cell r="B3542">
            <v>41891</v>
          </cell>
          <cell r="C3542">
            <v>9</v>
          </cell>
        </row>
        <row r="3543">
          <cell r="B3543">
            <v>41892</v>
          </cell>
          <cell r="C3543">
            <v>9</v>
          </cell>
        </row>
        <row r="3544">
          <cell r="B3544">
            <v>41893</v>
          </cell>
          <cell r="C3544">
            <v>9</v>
          </cell>
        </row>
        <row r="3545">
          <cell r="B3545">
            <v>41894</v>
          </cell>
          <cell r="C3545">
            <v>9</v>
          </cell>
        </row>
        <row r="3546">
          <cell r="B3546">
            <v>41895</v>
          </cell>
          <cell r="C3546">
            <v>9</v>
          </cell>
        </row>
        <row r="3547">
          <cell r="B3547">
            <v>41896</v>
          </cell>
          <cell r="C3547">
            <v>9</v>
          </cell>
        </row>
        <row r="3548">
          <cell r="B3548">
            <v>41897</v>
          </cell>
          <cell r="C3548">
            <v>9</v>
          </cell>
        </row>
        <row r="3549">
          <cell r="B3549">
            <v>41898</v>
          </cell>
          <cell r="C3549">
            <v>9</v>
          </cell>
        </row>
        <row r="3550">
          <cell r="B3550">
            <v>41899</v>
          </cell>
          <cell r="C3550">
            <v>9</v>
          </cell>
        </row>
        <row r="3551">
          <cell r="B3551">
            <v>41900</v>
          </cell>
          <cell r="C3551">
            <v>9</v>
          </cell>
        </row>
        <row r="3552">
          <cell r="B3552">
            <v>41901</v>
          </cell>
          <cell r="C3552">
            <v>9</v>
          </cell>
        </row>
        <row r="3553">
          <cell r="B3553">
            <v>41902</v>
          </cell>
          <cell r="C3553">
            <v>9</v>
          </cell>
        </row>
        <row r="3554">
          <cell r="B3554">
            <v>41903</v>
          </cell>
          <cell r="C3554">
            <v>9</v>
          </cell>
        </row>
        <row r="3555">
          <cell r="B3555">
            <v>41904</v>
          </cell>
          <cell r="C3555">
            <v>9</v>
          </cell>
        </row>
        <row r="3556">
          <cell r="B3556">
            <v>41905</v>
          </cell>
          <cell r="C3556">
            <v>9</v>
          </cell>
        </row>
        <row r="3557">
          <cell r="B3557">
            <v>41906</v>
          </cell>
          <cell r="C3557">
            <v>9</v>
          </cell>
        </row>
        <row r="3558">
          <cell r="B3558">
            <v>41907</v>
          </cell>
          <cell r="C3558">
            <v>9</v>
          </cell>
        </row>
        <row r="3559">
          <cell r="B3559">
            <v>41908</v>
          </cell>
          <cell r="C3559">
            <v>9</v>
          </cell>
        </row>
        <row r="3560">
          <cell r="B3560">
            <v>41909</v>
          </cell>
          <cell r="C3560">
            <v>9</v>
          </cell>
        </row>
        <row r="3561">
          <cell r="B3561">
            <v>41910</v>
          </cell>
          <cell r="C3561">
            <v>9</v>
          </cell>
        </row>
        <row r="3562">
          <cell r="B3562">
            <v>41911</v>
          </cell>
          <cell r="C3562">
            <v>9</v>
          </cell>
        </row>
        <row r="3563">
          <cell r="B3563">
            <v>41912</v>
          </cell>
          <cell r="C3563">
            <v>9</v>
          </cell>
        </row>
        <row r="3564">
          <cell r="B3564">
            <v>41913</v>
          </cell>
          <cell r="C3564">
            <v>10</v>
          </cell>
        </row>
        <row r="3565">
          <cell r="B3565">
            <v>41914</v>
          </cell>
          <cell r="C3565">
            <v>10</v>
          </cell>
        </row>
        <row r="3566">
          <cell r="B3566">
            <v>41915</v>
          </cell>
          <cell r="C3566">
            <v>10</v>
          </cell>
        </row>
        <row r="3567">
          <cell r="B3567">
            <v>41916</v>
          </cell>
          <cell r="C3567">
            <v>10</v>
          </cell>
        </row>
        <row r="3568">
          <cell r="B3568">
            <v>41917</v>
          </cell>
          <cell r="C3568">
            <v>10</v>
          </cell>
        </row>
        <row r="3569">
          <cell r="B3569">
            <v>41918</v>
          </cell>
          <cell r="C3569">
            <v>10</v>
          </cell>
        </row>
        <row r="3570">
          <cell r="B3570">
            <v>41919</v>
          </cell>
          <cell r="C3570">
            <v>10</v>
          </cell>
        </row>
        <row r="3571">
          <cell r="B3571">
            <v>41920</v>
          </cell>
          <cell r="C3571">
            <v>10</v>
          </cell>
        </row>
        <row r="3572">
          <cell r="B3572">
            <v>41921</v>
          </cell>
          <cell r="C3572">
            <v>10</v>
          </cell>
        </row>
        <row r="3573">
          <cell r="B3573">
            <v>41922</v>
          </cell>
          <cell r="C3573">
            <v>10</v>
          </cell>
        </row>
        <row r="3574">
          <cell r="B3574">
            <v>41923</v>
          </cell>
          <cell r="C3574">
            <v>10</v>
          </cell>
        </row>
        <row r="3575">
          <cell r="B3575">
            <v>41924</v>
          </cell>
          <cell r="C3575">
            <v>10</v>
          </cell>
        </row>
        <row r="3576">
          <cell r="B3576">
            <v>41925</v>
          </cell>
          <cell r="C3576">
            <v>10</v>
          </cell>
        </row>
        <row r="3577">
          <cell r="B3577">
            <v>41926</v>
          </cell>
          <cell r="C3577">
            <v>10</v>
          </cell>
        </row>
        <row r="3578">
          <cell r="B3578">
            <v>41927</v>
          </cell>
          <cell r="C3578">
            <v>10</v>
          </cell>
        </row>
        <row r="3579">
          <cell r="B3579">
            <v>41928</v>
          </cell>
          <cell r="C3579">
            <v>10</v>
          </cell>
        </row>
        <row r="3580">
          <cell r="B3580">
            <v>41929</v>
          </cell>
          <cell r="C3580">
            <v>10</v>
          </cell>
        </row>
        <row r="3581">
          <cell r="B3581">
            <v>41930</v>
          </cell>
          <cell r="C3581">
            <v>10</v>
          </cell>
        </row>
        <row r="3582">
          <cell r="B3582">
            <v>41931</v>
          </cell>
          <cell r="C3582">
            <v>10</v>
          </cell>
        </row>
        <row r="3583">
          <cell r="B3583">
            <v>41932</v>
          </cell>
          <cell r="C3583">
            <v>10</v>
          </cell>
        </row>
        <row r="3584">
          <cell r="B3584">
            <v>41933</v>
          </cell>
          <cell r="C3584">
            <v>10</v>
          </cell>
        </row>
        <row r="3585">
          <cell r="B3585">
            <v>41934</v>
          </cell>
          <cell r="C3585">
            <v>10</v>
          </cell>
        </row>
        <row r="3586">
          <cell r="B3586">
            <v>41935</v>
          </cell>
          <cell r="C3586">
            <v>10</v>
          </cell>
        </row>
        <row r="3587">
          <cell r="B3587">
            <v>41936</v>
          </cell>
          <cell r="C3587">
            <v>10</v>
          </cell>
        </row>
        <row r="3588">
          <cell r="B3588">
            <v>41937</v>
          </cell>
          <cell r="C3588">
            <v>10</v>
          </cell>
        </row>
        <row r="3589">
          <cell r="B3589">
            <v>41938</v>
          </cell>
          <cell r="C3589">
            <v>10</v>
          </cell>
        </row>
        <row r="3590">
          <cell r="B3590">
            <v>41939</v>
          </cell>
          <cell r="C3590">
            <v>10</v>
          </cell>
        </row>
        <row r="3591">
          <cell r="B3591">
            <v>41940</v>
          </cell>
          <cell r="C3591">
            <v>10</v>
          </cell>
        </row>
        <row r="3592">
          <cell r="B3592">
            <v>41941</v>
          </cell>
          <cell r="C3592">
            <v>10</v>
          </cell>
        </row>
        <row r="3593">
          <cell r="B3593">
            <v>41942</v>
          </cell>
          <cell r="C3593">
            <v>10</v>
          </cell>
        </row>
        <row r="3594">
          <cell r="B3594">
            <v>41943</v>
          </cell>
          <cell r="C3594">
            <v>10</v>
          </cell>
        </row>
        <row r="3595">
          <cell r="B3595">
            <v>41944</v>
          </cell>
          <cell r="C3595">
            <v>11</v>
          </cell>
        </row>
        <row r="3596">
          <cell r="B3596">
            <v>41945</v>
          </cell>
          <cell r="C3596">
            <v>11</v>
          </cell>
        </row>
        <row r="3597">
          <cell r="B3597">
            <v>41946</v>
          </cell>
          <cell r="C3597">
            <v>11</v>
          </cell>
        </row>
        <row r="3598">
          <cell r="B3598">
            <v>41947</v>
          </cell>
          <cell r="C3598">
            <v>11</v>
          </cell>
        </row>
        <row r="3599">
          <cell r="B3599">
            <v>41948</v>
          </cell>
          <cell r="C3599">
            <v>11</v>
          </cell>
        </row>
        <row r="3600">
          <cell r="B3600">
            <v>41949</v>
          </cell>
          <cell r="C3600">
            <v>11</v>
          </cell>
        </row>
        <row r="3601">
          <cell r="B3601">
            <v>41950</v>
          </cell>
          <cell r="C3601">
            <v>11</v>
          </cell>
        </row>
        <row r="3602">
          <cell r="B3602">
            <v>41951</v>
          </cell>
          <cell r="C3602">
            <v>11</v>
          </cell>
        </row>
        <row r="3603">
          <cell r="B3603">
            <v>41952</v>
          </cell>
          <cell r="C3603">
            <v>11</v>
          </cell>
        </row>
        <row r="3604">
          <cell r="B3604">
            <v>41953</v>
          </cell>
          <cell r="C3604">
            <v>11</v>
          </cell>
        </row>
        <row r="3605">
          <cell r="B3605">
            <v>41954</v>
          </cell>
          <cell r="C3605">
            <v>11</v>
          </cell>
        </row>
        <row r="3606">
          <cell r="B3606">
            <v>41955</v>
          </cell>
          <cell r="C3606">
            <v>11</v>
          </cell>
        </row>
        <row r="3607">
          <cell r="B3607">
            <v>41956</v>
          </cell>
          <cell r="C3607">
            <v>11</v>
          </cell>
        </row>
        <row r="3608">
          <cell r="B3608">
            <v>41957</v>
          </cell>
          <cell r="C3608">
            <v>11</v>
          </cell>
        </row>
        <row r="3609">
          <cell r="B3609">
            <v>41958</v>
          </cell>
          <cell r="C3609">
            <v>11</v>
          </cell>
        </row>
        <row r="3610">
          <cell r="B3610">
            <v>41959</v>
          </cell>
          <cell r="C3610">
            <v>11</v>
          </cell>
        </row>
        <row r="3611">
          <cell r="B3611">
            <v>41960</v>
          </cell>
          <cell r="C3611">
            <v>11</v>
          </cell>
        </row>
        <row r="3612">
          <cell r="B3612">
            <v>41961</v>
          </cell>
          <cell r="C3612">
            <v>11</v>
          </cell>
        </row>
        <row r="3613">
          <cell r="B3613">
            <v>41962</v>
          </cell>
          <cell r="C3613">
            <v>11</v>
          </cell>
        </row>
        <row r="3614">
          <cell r="B3614">
            <v>41963</v>
          </cell>
          <cell r="C3614">
            <v>11</v>
          </cell>
        </row>
        <row r="3615">
          <cell r="B3615">
            <v>41964</v>
          </cell>
          <cell r="C3615">
            <v>11</v>
          </cell>
        </row>
        <row r="3616">
          <cell r="B3616">
            <v>41965</v>
          </cell>
          <cell r="C3616">
            <v>11</v>
          </cell>
        </row>
        <row r="3617">
          <cell r="B3617">
            <v>41966</v>
          </cell>
          <cell r="C3617">
            <v>11</v>
          </cell>
        </row>
        <row r="3618">
          <cell r="B3618">
            <v>41967</v>
          </cell>
          <cell r="C3618">
            <v>11</v>
          </cell>
        </row>
        <row r="3619">
          <cell r="B3619">
            <v>41968</v>
          </cell>
          <cell r="C3619">
            <v>11</v>
          </cell>
        </row>
        <row r="3620">
          <cell r="B3620">
            <v>41969</v>
          </cell>
          <cell r="C3620">
            <v>11</v>
          </cell>
        </row>
        <row r="3621">
          <cell r="B3621">
            <v>41970</v>
          </cell>
          <cell r="C3621">
            <v>11</v>
          </cell>
        </row>
        <row r="3622">
          <cell r="B3622">
            <v>41971</v>
          </cell>
          <cell r="C3622">
            <v>11</v>
          </cell>
        </row>
        <row r="3623">
          <cell r="B3623">
            <v>41972</v>
          </cell>
          <cell r="C3623">
            <v>11</v>
          </cell>
        </row>
        <row r="3624">
          <cell r="B3624">
            <v>41973</v>
          </cell>
          <cell r="C3624">
            <v>11</v>
          </cell>
        </row>
        <row r="3625">
          <cell r="B3625">
            <v>41974</v>
          </cell>
          <cell r="C3625">
            <v>12</v>
          </cell>
        </row>
        <row r="3626">
          <cell r="B3626">
            <v>41975</v>
          </cell>
          <cell r="C3626">
            <v>12</v>
          </cell>
        </row>
        <row r="3627">
          <cell r="B3627">
            <v>41976</v>
          </cell>
          <cell r="C3627">
            <v>12</v>
          </cell>
        </row>
        <row r="3628">
          <cell r="B3628">
            <v>41977</v>
          </cell>
          <cell r="C3628">
            <v>12</v>
          </cell>
        </row>
        <row r="3629">
          <cell r="B3629">
            <v>41978</v>
          </cell>
          <cell r="C3629">
            <v>12</v>
          </cell>
        </row>
        <row r="3630">
          <cell r="B3630">
            <v>41979</v>
          </cell>
          <cell r="C3630">
            <v>12</v>
          </cell>
        </row>
        <row r="3631">
          <cell r="B3631">
            <v>41980</v>
          </cell>
          <cell r="C3631">
            <v>12</v>
          </cell>
        </row>
        <row r="3632">
          <cell r="B3632">
            <v>41981</v>
          </cell>
          <cell r="C3632">
            <v>12</v>
          </cell>
        </row>
        <row r="3633">
          <cell r="B3633">
            <v>41982</v>
          </cell>
          <cell r="C3633">
            <v>12</v>
          </cell>
        </row>
        <row r="3634">
          <cell r="B3634">
            <v>41983</v>
          </cell>
          <cell r="C3634">
            <v>12</v>
          </cell>
        </row>
        <row r="3635">
          <cell r="B3635">
            <v>41984</v>
          </cell>
          <cell r="C3635">
            <v>12</v>
          </cell>
        </row>
        <row r="3636">
          <cell r="B3636">
            <v>41985</v>
          </cell>
          <cell r="C3636">
            <v>12</v>
          </cell>
        </row>
        <row r="3637">
          <cell r="B3637">
            <v>41986</v>
          </cell>
          <cell r="C3637">
            <v>12</v>
          </cell>
        </row>
        <row r="3638">
          <cell r="B3638">
            <v>41987</v>
          </cell>
          <cell r="C3638">
            <v>12</v>
          </cell>
        </row>
        <row r="3639">
          <cell r="B3639">
            <v>41988</v>
          </cell>
          <cell r="C3639">
            <v>12</v>
          </cell>
        </row>
        <row r="3640">
          <cell r="B3640">
            <v>41989</v>
          </cell>
          <cell r="C3640">
            <v>12</v>
          </cell>
        </row>
        <row r="3641">
          <cell r="B3641">
            <v>41990</v>
          </cell>
          <cell r="C3641">
            <v>12</v>
          </cell>
        </row>
        <row r="3642">
          <cell r="B3642">
            <v>41991</v>
          </cell>
          <cell r="C3642">
            <v>12</v>
          </cell>
        </row>
        <row r="3643">
          <cell r="B3643">
            <v>41992</v>
          </cell>
          <cell r="C3643">
            <v>12</v>
          </cell>
        </row>
        <row r="3644">
          <cell r="B3644">
            <v>41993</v>
          </cell>
          <cell r="C3644">
            <v>12</v>
          </cell>
        </row>
        <row r="3645">
          <cell r="B3645">
            <v>41994</v>
          </cell>
          <cell r="C3645">
            <v>12</v>
          </cell>
        </row>
        <row r="3646">
          <cell r="B3646">
            <v>41995</v>
          </cell>
          <cell r="C3646">
            <v>12</v>
          </cell>
        </row>
        <row r="3647">
          <cell r="B3647">
            <v>41996</v>
          </cell>
          <cell r="C3647">
            <v>12</v>
          </cell>
        </row>
        <row r="3648">
          <cell r="B3648">
            <v>41997</v>
          </cell>
          <cell r="C3648">
            <v>12</v>
          </cell>
        </row>
        <row r="3649">
          <cell r="B3649">
            <v>41998</v>
          </cell>
          <cell r="C3649">
            <v>12</v>
          </cell>
        </row>
        <row r="3650">
          <cell r="B3650">
            <v>41999</v>
          </cell>
          <cell r="C3650">
            <v>12</v>
          </cell>
        </row>
        <row r="3651">
          <cell r="B3651">
            <v>42000</v>
          </cell>
          <cell r="C3651">
            <v>12</v>
          </cell>
        </row>
        <row r="3652">
          <cell r="B3652">
            <v>42001</v>
          </cell>
          <cell r="C3652">
            <v>12</v>
          </cell>
        </row>
        <row r="3653">
          <cell r="B3653">
            <v>42002</v>
          </cell>
          <cell r="C3653">
            <v>12</v>
          </cell>
        </row>
        <row r="3654">
          <cell r="B3654">
            <v>42003</v>
          </cell>
          <cell r="C3654">
            <v>12</v>
          </cell>
        </row>
        <row r="3655">
          <cell r="B3655">
            <v>42004</v>
          </cell>
          <cell r="C3655">
            <v>12</v>
          </cell>
        </row>
      </sheetData>
      <sheetData sheetId="15" refreshError="1">
        <row r="3">
          <cell r="C3" t="str">
            <v>COD</v>
          </cell>
          <cell r="D3" t="str">
            <v>DIS</v>
          </cell>
          <cell r="E3" t="str">
            <v>DISCIPLINA</v>
          </cell>
        </row>
        <row r="4">
          <cell r="C4" t="str">
            <v>CC</v>
          </cell>
          <cell r="D4" t="str">
            <v>CIV</v>
          </cell>
          <cell r="E4" t="str">
            <v>CIVIL</v>
          </cell>
        </row>
        <row r="5">
          <cell r="C5" t="str">
            <v>CG</v>
          </cell>
          <cell r="D5" t="str">
            <v>CIV</v>
          </cell>
          <cell r="E5" t="str">
            <v>CIVIL</v>
          </cell>
        </row>
        <row r="6">
          <cell r="C6" t="str">
            <v>CH</v>
          </cell>
          <cell r="D6" t="str">
            <v>CIV</v>
          </cell>
          <cell r="E6" t="str">
            <v>CIVIL</v>
          </cell>
        </row>
        <row r="7">
          <cell r="C7" t="str">
            <v>CM</v>
          </cell>
          <cell r="D7" t="str">
            <v>CIV</v>
          </cell>
          <cell r="E7" t="str">
            <v>CIVIL</v>
          </cell>
        </row>
        <row r="8">
          <cell r="C8" t="str">
            <v>CT</v>
          </cell>
          <cell r="D8" t="str">
            <v>CIV</v>
          </cell>
          <cell r="E8" t="str">
            <v>CIVIL</v>
          </cell>
        </row>
        <row r="9">
          <cell r="C9" t="str">
            <v>CV</v>
          </cell>
          <cell r="D9" t="str">
            <v>CIV</v>
          </cell>
          <cell r="E9" t="str">
            <v>CIVIL</v>
          </cell>
        </row>
        <row r="10">
          <cell r="C10" t="str">
            <v>CX</v>
          </cell>
          <cell r="D10" t="str">
            <v>CIV</v>
          </cell>
          <cell r="E10" t="str">
            <v>CIVIL</v>
          </cell>
        </row>
        <row r="11">
          <cell r="C11" t="str">
            <v>CE</v>
          </cell>
          <cell r="D11" t="str">
            <v>MET</v>
          </cell>
          <cell r="E11" t="str">
            <v>ESTRUTURA METÁLICA</v>
          </cell>
        </row>
        <row r="12">
          <cell r="C12" t="str">
            <v>ST</v>
          </cell>
          <cell r="D12" t="str">
            <v>MET</v>
          </cell>
          <cell r="E12" t="str">
            <v>ESTRUTURA METÁLICA</v>
          </cell>
        </row>
        <row r="13">
          <cell r="C13" t="str">
            <v>EC</v>
          </cell>
          <cell r="D13" t="str">
            <v>ELE</v>
          </cell>
          <cell r="E13" t="str">
            <v>ELÉTRICA</v>
          </cell>
        </row>
        <row r="14">
          <cell r="C14" t="str">
            <v>ED</v>
          </cell>
          <cell r="D14" t="str">
            <v>ELE</v>
          </cell>
          <cell r="E14" t="str">
            <v>ELÉTRICA</v>
          </cell>
        </row>
        <row r="15">
          <cell r="C15" t="str">
            <v>EG</v>
          </cell>
          <cell r="D15" t="str">
            <v>ELE</v>
          </cell>
          <cell r="E15" t="str">
            <v>ELÉTRICA</v>
          </cell>
        </row>
        <row r="16">
          <cell r="C16" t="str">
            <v>EI</v>
          </cell>
          <cell r="D16" t="str">
            <v>ELE</v>
          </cell>
          <cell r="E16" t="str">
            <v>ELÉTRICA</v>
          </cell>
        </row>
        <row r="17">
          <cell r="C17" t="str">
            <v>EP</v>
          </cell>
          <cell r="D17" t="str">
            <v>ELE</v>
          </cell>
          <cell r="E17" t="str">
            <v>ELÉTRICA</v>
          </cell>
        </row>
        <row r="18">
          <cell r="C18" t="str">
            <v>ES</v>
          </cell>
          <cell r="D18" t="str">
            <v>ELE</v>
          </cell>
          <cell r="E18" t="str">
            <v>ELÉTRICA</v>
          </cell>
        </row>
        <row r="19">
          <cell r="C19" t="str">
            <v>GE</v>
          </cell>
          <cell r="D19" t="str">
            <v>ELE</v>
          </cell>
          <cell r="E19" t="str">
            <v>ELÉTRICA</v>
          </cell>
        </row>
        <row r="20">
          <cell r="C20" t="str">
            <v>ET</v>
          </cell>
          <cell r="D20" t="str">
            <v>ELE</v>
          </cell>
          <cell r="E20" t="str">
            <v>ELÉTRICA</v>
          </cell>
        </row>
        <row r="21">
          <cell r="C21" t="str">
            <v>EV</v>
          </cell>
          <cell r="D21" t="str">
            <v>ELE</v>
          </cell>
          <cell r="E21" t="str">
            <v>ELÉTRICA</v>
          </cell>
        </row>
        <row r="22">
          <cell r="C22" t="str">
            <v>EX</v>
          </cell>
          <cell r="D22" t="str">
            <v>ELE</v>
          </cell>
          <cell r="E22" t="str">
            <v>ELÉTRICA</v>
          </cell>
        </row>
        <row r="23">
          <cell r="C23" t="str">
            <v>MM</v>
          </cell>
          <cell r="D23" t="str">
            <v>MEC</v>
          </cell>
          <cell r="E23" t="str">
            <v>MECÂNICA</v>
          </cell>
        </row>
        <row r="24">
          <cell r="C24" t="str">
            <v>MP</v>
          </cell>
          <cell r="D24" t="str">
            <v>PRO</v>
          </cell>
          <cell r="E24" t="str">
            <v>PROCESSO</v>
          </cell>
        </row>
        <row r="25">
          <cell r="C25" t="str">
            <v>MS</v>
          </cell>
          <cell r="D25" t="str">
            <v>MEC</v>
          </cell>
          <cell r="E25" t="str">
            <v>MECÂNICA</v>
          </cell>
        </row>
        <row r="26">
          <cell r="C26" t="str">
            <v>MT</v>
          </cell>
          <cell r="D26" t="str">
            <v>TUB</v>
          </cell>
          <cell r="E26" t="str">
            <v>TUBULAÇÃO</v>
          </cell>
        </row>
        <row r="27">
          <cell r="C27" t="str">
            <v>MX</v>
          </cell>
          <cell r="D27" t="str">
            <v>MEC</v>
          </cell>
          <cell r="E27" t="str">
            <v>MECÂNICA</v>
          </cell>
        </row>
        <row r="28">
          <cell r="C28" t="str">
            <v>PC</v>
          </cell>
          <cell r="D28" t="str">
            <v>-</v>
          </cell>
          <cell r="E28" t="str">
            <v>COORDENAÇÃO</v>
          </cell>
        </row>
        <row r="29">
          <cell r="C29" t="str">
            <v>PG</v>
          </cell>
          <cell r="D29" t="str">
            <v>GC</v>
          </cell>
          <cell r="E29" t="str">
            <v>GERENCIAMENTO DE CONTRATO</v>
          </cell>
        </row>
        <row r="30">
          <cell r="C30" t="str">
            <v>GP</v>
          </cell>
          <cell r="D30" t="str">
            <v>-</v>
          </cell>
          <cell r="E30" t="str">
            <v>PLANEJAMENTO ESCRITÓRIOS</v>
          </cell>
        </row>
        <row r="31">
          <cell r="C31" t="str">
            <v>PP</v>
          </cell>
          <cell r="D31" t="str">
            <v>GPC</v>
          </cell>
          <cell r="E31" t="str">
            <v>PLANEJAMENTO</v>
          </cell>
        </row>
        <row r="32">
          <cell r="C32" t="str">
            <v>PS</v>
          </cell>
          <cell r="D32" t="str">
            <v>GSS</v>
          </cell>
          <cell r="E32" t="str">
            <v>SUPRIMENTOS</v>
          </cell>
        </row>
        <row r="33">
          <cell r="C33" t="str">
            <v>TA</v>
          </cell>
          <cell r="D33" t="str">
            <v>TSA</v>
          </cell>
          <cell r="E33" t="str">
            <v>INSTRUMENTAÇÃO</v>
          </cell>
        </row>
        <row r="34">
          <cell r="C34" t="str">
            <v>TC</v>
          </cell>
          <cell r="D34" t="str">
            <v>TSA</v>
          </cell>
          <cell r="E34" t="str">
            <v>INSTRUMENTAÇÃO</v>
          </cell>
        </row>
        <row r="35">
          <cell r="C35" t="str">
            <v>TI</v>
          </cell>
          <cell r="D35" t="str">
            <v>TSA</v>
          </cell>
          <cell r="E35" t="str">
            <v>INSTRUMENTAÇÃO</v>
          </cell>
        </row>
        <row r="36">
          <cell r="C36" t="str">
            <v>TX</v>
          </cell>
          <cell r="D36" t="str">
            <v>TSA</v>
          </cell>
          <cell r="E36" t="str">
            <v>INSTRUMENTAÇÃO</v>
          </cell>
        </row>
        <row r="37">
          <cell r="C37" t="str">
            <v>CA</v>
          </cell>
          <cell r="D37" t="str">
            <v>CIV</v>
          </cell>
          <cell r="E37" t="str">
            <v>CIVIL</v>
          </cell>
        </row>
        <row r="38">
          <cell r="C38" t="str">
            <v>UA</v>
          </cell>
          <cell r="D38" t="str">
            <v>CIV</v>
          </cell>
          <cell r="E38" t="str">
            <v>CIVIL</v>
          </cell>
        </row>
        <row r="39">
          <cell r="C39" t="str">
            <v>UP</v>
          </cell>
          <cell r="D39" t="str">
            <v>CIV</v>
          </cell>
          <cell r="E39" t="str">
            <v>CIVIL</v>
          </cell>
        </row>
        <row r="40">
          <cell r="C40" t="str">
            <v>UU</v>
          </cell>
          <cell r="D40" t="str">
            <v>CIV</v>
          </cell>
          <cell r="E40" t="str">
            <v>CIVIL</v>
          </cell>
        </row>
        <row r="41">
          <cell r="C41" t="str">
            <v>UX</v>
          </cell>
          <cell r="D41" t="str">
            <v>CIV</v>
          </cell>
          <cell r="E41" t="str">
            <v>CIVIL</v>
          </cell>
        </row>
      </sheetData>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tos  TAG 6E1"/>
      <sheetName val="ATA Semanal"/>
      <sheetName val="EAP-Resumo"/>
      <sheetName val="EAP-USINA V E VI"/>
      <sheetName val="Curva Geral + Desembolso  (R$)"/>
      <sheetName val="Curva Geral Desembolso (R$)"/>
      <sheetName val="EFETIVO DA PARADA TAG 5E1"/>
      <sheetName val="Cont Resumo - TAG 5E1"/>
      <sheetName val="EFETIVO DA PARADA TAG 6E1"/>
      <sheetName val="Cont Resumo - TAG 6E1"/>
      <sheetName val="EFETIVO DA PARADA TAG 6E1 (2)"/>
      <sheetName val="Cont Resumo - TAG 6E1 (2)"/>
    </sheetNames>
    <sheetDataSet>
      <sheetData sheetId="0" refreshError="1"/>
      <sheetData sheetId="1" refreshError="1"/>
      <sheetData sheetId="2" refreshError="1"/>
      <sheetData sheetId="3" refreshError="1">
        <row r="4">
          <cell r="B4" t="str">
            <v>DESCRIÇÃO</v>
          </cell>
        </row>
        <row r="8">
          <cell r="B8" t="str">
            <v xml:space="preserve">RETROFITTING DO ESPESSADOR   USINA V E VI </v>
          </cell>
        </row>
        <row r="12">
          <cell r="B12" t="str">
            <v xml:space="preserve">ESPESSADORES (Geral)                  TAG 5E1 / 6E1 </v>
          </cell>
        </row>
        <row r="14">
          <cell r="B14" t="str">
            <v>PLANEJAMENTO</v>
          </cell>
        </row>
        <row r="16">
          <cell r="B16" t="str">
            <v>ENGENHARIA</v>
          </cell>
        </row>
        <row r="18">
          <cell r="B18" t="str">
            <v>Documentos Gerais do Fornecimento TAG 5E1 e 6E1</v>
          </cell>
        </row>
        <row r="20">
          <cell r="B20" t="str">
            <v>Projeto Mecânico TAG 5E1 e 6E1</v>
          </cell>
        </row>
        <row r="22">
          <cell r="B22" t="str">
            <v>Projeto Elétrico TAG 5E1 e 6E1</v>
          </cell>
        </row>
        <row r="24">
          <cell r="B24" t="str">
            <v xml:space="preserve">ESPESSADORES TAG 5E1 </v>
          </cell>
        </row>
        <row r="28">
          <cell r="B28" t="str">
            <v>SUPRIMENTOS - TAG 5E1</v>
          </cell>
        </row>
        <row r="30">
          <cell r="B30" t="str">
            <v>Fabricação - TAG 5E1</v>
          </cell>
        </row>
        <row r="32">
          <cell r="B32" t="str">
            <v>Liberação / Embarques - TAG 5E1</v>
          </cell>
        </row>
        <row r="34">
          <cell r="B34" t="str">
            <v>RECEBIMENTO DE MATERIAIS         TAG 5E1</v>
          </cell>
        </row>
        <row r="36">
          <cell r="B36" t="str">
            <v>IMPLANTAÇÃO - TAG 5E1</v>
          </cell>
        </row>
        <row r="38">
          <cell r="B38" t="str">
            <v>MOBILIZAÇÃO - TAG 5E1</v>
          </cell>
        </row>
        <row r="40">
          <cell r="B40" t="str">
            <v>Preparação - TAG 5E1</v>
          </cell>
        </row>
        <row r="42">
          <cell r="B42" t="str">
            <v>Civil - TAG 5E1</v>
          </cell>
        </row>
        <row r="44">
          <cell r="B44" t="str">
            <v>Montagem - TAG 5E1</v>
          </cell>
        </row>
        <row r="46">
          <cell r="B46" t="str">
            <v>Montagem Mecânica</v>
          </cell>
        </row>
        <row r="48">
          <cell r="B48" t="str">
            <v>Montagem Elétrica</v>
          </cell>
        </row>
        <row r="50">
          <cell r="B50" t="str">
            <v>DESMOBILIZAÇÃO - TAG 5E1</v>
          </cell>
        </row>
        <row r="52">
          <cell r="B52" t="str">
            <v>TESTES - TAG 5E1</v>
          </cell>
        </row>
        <row r="54">
          <cell r="B54" t="str">
            <v>OPERAÇÃO ASSISTIDA - TAG 5E1</v>
          </cell>
        </row>
        <row r="58">
          <cell r="B58" t="str">
            <v>ESPESSADOR TAG 6E1</v>
          </cell>
        </row>
        <row r="62">
          <cell r="B62" t="str">
            <v>SUPRIMENTOS - TAG 6E1</v>
          </cell>
        </row>
        <row r="64">
          <cell r="B64" t="str">
            <v>Fabricação - TAG 6E1</v>
          </cell>
        </row>
        <row r="66">
          <cell r="B66" t="str">
            <v>Liberação / Embarques - TAG 6E1</v>
          </cell>
        </row>
        <row r="68">
          <cell r="B68" t="str">
            <v>RECEBIMENTO DE MATERIAIS          TAG 6E1</v>
          </cell>
        </row>
        <row r="70">
          <cell r="B70" t="str">
            <v>IMPLANTAÇÃO</v>
          </cell>
        </row>
        <row r="72">
          <cell r="B72" t="str">
            <v>MOBILIZAÇÃO - TAG 6E1</v>
          </cell>
        </row>
        <row r="74">
          <cell r="B74" t="str">
            <v>Preparação - TAG 6E1</v>
          </cell>
        </row>
        <row r="76">
          <cell r="B76" t="str">
            <v>Civil - TAG 6E1</v>
          </cell>
        </row>
        <row r="78">
          <cell r="B78" t="str">
            <v>Montagem - TAG 6E1</v>
          </cell>
        </row>
        <row r="80">
          <cell r="B80" t="str">
            <v>Montagem Mecânica</v>
          </cell>
        </row>
        <row r="82">
          <cell r="B82" t="str">
            <v>Montagem Elétrica</v>
          </cell>
        </row>
        <row r="84">
          <cell r="B84" t="str">
            <v>DESMOBILIZAÇÃO - TAG 6E1</v>
          </cell>
        </row>
        <row r="86">
          <cell r="B86" t="str">
            <v>TESTES - TAG 6E1</v>
          </cell>
        </row>
        <row r="88">
          <cell r="B88" t="str">
            <v>OPERAÇÃO ASSISTIDA - TAG 6E1</v>
          </cell>
        </row>
        <row r="100">
          <cell r="B100" t="str">
            <v>Escopo de Fornecimento: Poço de Alimentação, Calha de Alimentação, Braços Raspadores,  Acionamento, Célula de Carga.</v>
          </cell>
        </row>
        <row r="103">
          <cell r="B103" t="str">
            <v>TOTAL</v>
          </cell>
        </row>
        <row r="104">
          <cell r="B104" t="str">
            <v>Escopo de Fornecimento: Poço de Alimentação, Calha de Alimentação, Braços Raspadores, Acionamento, Célula de Carga,Gaiola Central.</v>
          </cell>
        </row>
        <row r="107">
          <cell r="B107" t="str">
            <v>TOTAL</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2"/>
      <sheetName val="BDI"/>
      <sheetName val="equipes tipicas"/>
      <sheetName val="bd custo"/>
      <sheetName val="bd mo"/>
      <sheetName val="bd mat"/>
      <sheetName val="recursos"/>
      <sheetName val="a"/>
      <sheetName val="Etapa Única"/>
      <sheetName val="planilha"/>
    </sheetNames>
    <sheetDataSet>
      <sheetData sheetId="0" refreshError="1"/>
      <sheetData sheetId="1" refreshError="1">
        <row r="85">
          <cell r="E85">
            <v>1</v>
          </cell>
        </row>
        <row r="97">
          <cell r="E97">
            <v>1</v>
          </cell>
        </row>
      </sheetData>
      <sheetData sheetId="2" refreshError="1"/>
      <sheetData sheetId="3" refreshError="1"/>
      <sheetData sheetId="4" refreshError="1"/>
      <sheetData sheetId="5"/>
      <sheetData sheetId="6" refreshError="1">
        <row r="2">
          <cell r="A2">
            <v>1</v>
          </cell>
          <cell r="B2" t="str">
            <v>Andaime c/ pranchões de madeira</v>
          </cell>
          <cell r="C2" t="str">
            <v>M2xMÊS</v>
          </cell>
          <cell r="E2">
            <v>0.55000000000000004</v>
          </cell>
        </row>
        <row r="3">
          <cell r="A3">
            <v>2</v>
          </cell>
          <cell r="B3" t="str">
            <v>Andaime tipo quadro (1,50x1,0x1,0)</v>
          </cell>
          <cell r="C3" t="str">
            <v>M3xMÊS</v>
          </cell>
          <cell r="E3">
            <v>25</v>
          </cell>
        </row>
        <row r="4">
          <cell r="A4">
            <v>3</v>
          </cell>
          <cell r="B4" t="str">
            <v>Andaime tipo tubular</v>
          </cell>
          <cell r="C4" t="str">
            <v>MxMÊS</v>
          </cell>
          <cell r="E4">
            <v>2.5</v>
          </cell>
        </row>
        <row r="5">
          <cell r="A5">
            <v>4</v>
          </cell>
          <cell r="B5" t="str">
            <v>Aparelho Jato</v>
          </cell>
          <cell r="C5" t="str">
            <v>MÊS</v>
          </cell>
          <cell r="D5">
            <v>9.375</v>
          </cell>
          <cell r="E5">
            <v>1500</v>
          </cell>
        </row>
        <row r="6">
          <cell r="A6">
            <v>5</v>
          </cell>
          <cell r="B6" t="str">
            <v>Bancadas (vb p/ aquisição)</v>
          </cell>
          <cell r="C6" t="str">
            <v>MÊS</v>
          </cell>
          <cell r="D6">
            <v>0.9375</v>
          </cell>
          <cell r="E6">
            <v>150</v>
          </cell>
        </row>
        <row r="7">
          <cell r="A7">
            <v>6</v>
          </cell>
          <cell r="B7" t="str">
            <v>Bisaladeira de tubos - cinta</v>
          </cell>
          <cell r="C7" t="str">
            <v>MÊS</v>
          </cell>
          <cell r="D7">
            <v>4.0625</v>
          </cell>
          <cell r="E7">
            <v>650</v>
          </cell>
        </row>
        <row r="8">
          <cell r="A8">
            <v>7</v>
          </cell>
          <cell r="B8" t="str">
            <v>Bomba de Teste Hidro 200 kgf/cm²</v>
          </cell>
          <cell r="C8" t="str">
            <v>MÊS</v>
          </cell>
          <cell r="D8">
            <v>1.5625</v>
          </cell>
          <cell r="E8">
            <v>250</v>
          </cell>
        </row>
        <row r="9">
          <cell r="A9">
            <v>8</v>
          </cell>
          <cell r="B9" t="str">
            <v>Caminhão carroceria</v>
          </cell>
          <cell r="C9" t="str">
            <v>H</v>
          </cell>
          <cell r="D9">
            <v>47</v>
          </cell>
          <cell r="E9">
            <v>47</v>
          </cell>
        </row>
        <row r="10">
          <cell r="A10">
            <v>9</v>
          </cell>
          <cell r="B10" t="str">
            <v>Caminhão munck 12t</v>
          </cell>
          <cell r="C10" t="str">
            <v>H</v>
          </cell>
          <cell r="D10">
            <v>50</v>
          </cell>
          <cell r="E10">
            <v>50</v>
          </cell>
        </row>
        <row r="11">
          <cell r="A11">
            <v>10</v>
          </cell>
          <cell r="B11" t="str">
            <v>Caminhão munck 3 t</v>
          </cell>
          <cell r="C11" t="str">
            <v>H</v>
          </cell>
          <cell r="D11">
            <v>47</v>
          </cell>
          <cell r="E11">
            <v>47</v>
          </cell>
        </row>
        <row r="12">
          <cell r="A12">
            <v>11</v>
          </cell>
          <cell r="B12" t="str">
            <v>Carro tipo plataforma - 800 Kg</v>
          </cell>
          <cell r="C12" t="str">
            <v>MÊS</v>
          </cell>
          <cell r="D12">
            <v>3.125</v>
          </cell>
          <cell r="E12">
            <v>500</v>
          </cell>
        </row>
        <row r="13">
          <cell r="A13">
            <v>12</v>
          </cell>
          <cell r="B13" t="str">
            <v>Cavalo mecânico com carreta 28 t</v>
          </cell>
          <cell r="C13" t="str">
            <v>H</v>
          </cell>
          <cell r="D13">
            <v>60</v>
          </cell>
          <cell r="E13">
            <v>60</v>
          </cell>
        </row>
        <row r="14">
          <cell r="A14">
            <v>13</v>
          </cell>
          <cell r="B14" t="str">
            <v>Cavalo mecânico com prancha 75 t</v>
          </cell>
          <cell r="C14" t="str">
            <v>H</v>
          </cell>
          <cell r="D14">
            <v>75</v>
          </cell>
          <cell r="E14">
            <v>75</v>
          </cell>
        </row>
        <row r="15">
          <cell r="A15">
            <v>14</v>
          </cell>
          <cell r="B15" t="str">
            <v>Compressor elétrico 750 CFM</v>
          </cell>
          <cell r="C15" t="str">
            <v>MÊS</v>
          </cell>
          <cell r="D15">
            <v>25</v>
          </cell>
          <cell r="E15">
            <v>4000</v>
          </cell>
        </row>
        <row r="16">
          <cell r="A16">
            <v>15</v>
          </cell>
          <cell r="B16" t="str">
            <v>Conjunto oxi-acetileno</v>
          </cell>
          <cell r="C16" t="str">
            <v>MÊS</v>
          </cell>
          <cell r="D16">
            <v>1.875</v>
          </cell>
          <cell r="E16">
            <v>300</v>
          </cell>
        </row>
        <row r="17">
          <cell r="A17">
            <v>16</v>
          </cell>
          <cell r="B17" t="str">
            <v>Corta tubos - disco</v>
          </cell>
          <cell r="C17" t="str">
            <v>MÊS</v>
          </cell>
          <cell r="D17">
            <v>0.625</v>
          </cell>
          <cell r="E17">
            <v>100</v>
          </cell>
        </row>
        <row r="18">
          <cell r="A18">
            <v>17</v>
          </cell>
          <cell r="B18" t="str">
            <v>CP-Equipamentos de Montagem</v>
          </cell>
          <cell r="C18" t="str">
            <v>HH</v>
          </cell>
          <cell r="D18">
            <v>3.2</v>
          </cell>
          <cell r="E18">
            <v>3.2</v>
          </cell>
        </row>
        <row r="19">
          <cell r="A19">
            <v>18</v>
          </cell>
          <cell r="B19" t="str">
            <v>Diesel (EQ)</v>
          </cell>
          <cell r="C19" t="str">
            <v>L</v>
          </cell>
          <cell r="E19">
            <v>1.25</v>
          </cell>
        </row>
        <row r="20">
          <cell r="A20">
            <v>19</v>
          </cell>
          <cell r="B20" t="str">
            <v>Dobradeira de tubos - Hidráulica 4" a 6"</v>
          </cell>
          <cell r="C20" t="str">
            <v>MÊS</v>
          </cell>
          <cell r="D20">
            <v>4.6875</v>
          </cell>
          <cell r="E20">
            <v>750</v>
          </cell>
        </row>
        <row r="21">
          <cell r="A21">
            <v>20</v>
          </cell>
          <cell r="B21" t="str">
            <v>Dobradeira de tubos - Hidráulica até 3"</v>
          </cell>
          <cell r="C21" t="str">
            <v>MÊS</v>
          </cell>
          <cell r="D21">
            <v>1.25</v>
          </cell>
          <cell r="E21">
            <v>200</v>
          </cell>
        </row>
        <row r="22">
          <cell r="A22">
            <v>21</v>
          </cell>
          <cell r="B22" t="str">
            <v>Empilhadeira</v>
          </cell>
          <cell r="C22" t="str">
            <v>H</v>
          </cell>
          <cell r="D22">
            <v>47</v>
          </cell>
          <cell r="E22">
            <v>47</v>
          </cell>
        </row>
        <row r="23">
          <cell r="A23">
            <v>22</v>
          </cell>
          <cell r="B23" t="str">
            <v>Esmeril de coluna - duplo</v>
          </cell>
          <cell r="C23" t="str">
            <v>MÊS</v>
          </cell>
          <cell r="D23">
            <v>1.25</v>
          </cell>
          <cell r="E23">
            <v>200</v>
          </cell>
        </row>
        <row r="24">
          <cell r="A24">
            <v>23</v>
          </cell>
          <cell r="B24" t="str">
            <v>Estufa recozimento 200 kg</v>
          </cell>
          <cell r="C24" t="str">
            <v>MÊS</v>
          </cell>
          <cell r="D24">
            <v>2.5</v>
          </cell>
          <cell r="E24">
            <v>400</v>
          </cell>
        </row>
        <row r="25">
          <cell r="A25">
            <v>24</v>
          </cell>
          <cell r="B25" t="str">
            <v>Estufa secagem 50 kg</v>
          </cell>
          <cell r="C25" t="str">
            <v>MÊS</v>
          </cell>
          <cell r="D25">
            <v>0.625</v>
          </cell>
          <cell r="E25">
            <v>100</v>
          </cell>
        </row>
        <row r="26">
          <cell r="A26">
            <v>25</v>
          </cell>
          <cell r="B26" t="str">
            <v>Furadeira base magnética c/ mandril</v>
          </cell>
          <cell r="C26" t="str">
            <v>MÊS</v>
          </cell>
          <cell r="D26">
            <v>3.125</v>
          </cell>
          <cell r="E26">
            <v>500</v>
          </cell>
        </row>
        <row r="27">
          <cell r="A27">
            <v>26</v>
          </cell>
          <cell r="B27" t="str">
            <v>Furadeira de coluna</v>
          </cell>
          <cell r="C27" t="str">
            <v>MÊS</v>
          </cell>
          <cell r="D27">
            <v>1.875</v>
          </cell>
          <cell r="E27">
            <v>300</v>
          </cell>
        </row>
        <row r="28">
          <cell r="A28">
            <v>27</v>
          </cell>
          <cell r="B28" t="str">
            <v>Grupo gerador 60 KVA</v>
          </cell>
          <cell r="C28" t="str">
            <v>MÊS</v>
          </cell>
          <cell r="D28">
            <v>12.5</v>
          </cell>
          <cell r="E28">
            <v>2000</v>
          </cell>
        </row>
        <row r="29">
          <cell r="A29">
            <v>28</v>
          </cell>
          <cell r="B29" t="str">
            <v>Guindaste Telescópico 18 t</v>
          </cell>
          <cell r="C29" t="str">
            <v>H</v>
          </cell>
          <cell r="D29">
            <v>60</v>
          </cell>
          <cell r="E29">
            <v>60</v>
          </cell>
        </row>
        <row r="30">
          <cell r="A30">
            <v>29</v>
          </cell>
          <cell r="B30" t="str">
            <v>Guindaste Telescópico 25 t</v>
          </cell>
          <cell r="C30" t="str">
            <v>H</v>
          </cell>
          <cell r="D30">
            <v>85</v>
          </cell>
          <cell r="E30">
            <v>85</v>
          </cell>
        </row>
        <row r="31">
          <cell r="A31">
            <v>30</v>
          </cell>
          <cell r="B31" t="str">
            <v>Guindaste Telescópico 50 t</v>
          </cell>
          <cell r="C31" t="str">
            <v>H</v>
          </cell>
          <cell r="D31">
            <v>130</v>
          </cell>
          <cell r="E31">
            <v>130</v>
          </cell>
        </row>
        <row r="32">
          <cell r="A32">
            <v>31</v>
          </cell>
          <cell r="B32" t="str">
            <v>Guindaste Telescópico 60 t</v>
          </cell>
          <cell r="C32" t="str">
            <v>H</v>
          </cell>
          <cell r="D32">
            <v>140</v>
          </cell>
          <cell r="E32">
            <v>140</v>
          </cell>
        </row>
        <row r="33">
          <cell r="A33">
            <v>32</v>
          </cell>
          <cell r="B33" t="str">
            <v>Guindaste Telescópico 90 t</v>
          </cell>
          <cell r="C33" t="str">
            <v>H</v>
          </cell>
          <cell r="D33">
            <v>260</v>
          </cell>
          <cell r="E33">
            <v>260</v>
          </cell>
        </row>
        <row r="34">
          <cell r="A34">
            <v>33</v>
          </cell>
          <cell r="B34" t="str">
            <v>Guindaste Treliçado 160 t</v>
          </cell>
          <cell r="C34" t="str">
            <v>H</v>
          </cell>
          <cell r="D34">
            <v>360</v>
          </cell>
          <cell r="E34">
            <v>360</v>
          </cell>
        </row>
        <row r="35">
          <cell r="A35">
            <v>34</v>
          </cell>
          <cell r="B35" t="str">
            <v>Lubrificante / Lavagem (EQ)</v>
          </cell>
          <cell r="C35" t="str">
            <v>L</v>
          </cell>
          <cell r="E35">
            <v>2</v>
          </cell>
        </row>
        <row r="36">
          <cell r="A36">
            <v>35</v>
          </cell>
          <cell r="B36" t="str">
            <v>Macaco hidráulico 10/5 t</v>
          </cell>
          <cell r="C36" t="str">
            <v>MÊS</v>
          </cell>
          <cell r="D36">
            <v>1.25</v>
          </cell>
          <cell r="E36">
            <v>200</v>
          </cell>
        </row>
        <row r="37">
          <cell r="A37">
            <v>36</v>
          </cell>
          <cell r="B37" t="str">
            <v>Macaco hidráulico 200/100 t</v>
          </cell>
          <cell r="C37" t="str">
            <v>MÊS</v>
          </cell>
          <cell r="D37">
            <v>6.25</v>
          </cell>
          <cell r="E37">
            <v>1000</v>
          </cell>
        </row>
        <row r="38">
          <cell r="A38">
            <v>37</v>
          </cell>
          <cell r="B38" t="str">
            <v>Macaco hidráulico 25 t</v>
          </cell>
          <cell r="C38" t="str">
            <v>MÊS</v>
          </cell>
          <cell r="D38">
            <v>1.875</v>
          </cell>
          <cell r="E38">
            <v>300</v>
          </cell>
        </row>
        <row r="39">
          <cell r="A39">
            <v>38</v>
          </cell>
          <cell r="B39" t="str">
            <v>Macaco hidráulico 50 t</v>
          </cell>
          <cell r="C39" t="str">
            <v>MÊS</v>
          </cell>
          <cell r="D39">
            <v>3.125</v>
          </cell>
          <cell r="E39">
            <v>500</v>
          </cell>
        </row>
        <row r="40">
          <cell r="A40">
            <v>39</v>
          </cell>
          <cell r="B40" t="str">
            <v>Máquina de solda</v>
          </cell>
          <cell r="C40" t="str">
            <v>MÊS</v>
          </cell>
          <cell r="D40">
            <v>0.8125</v>
          </cell>
          <cell r="E40">
            <v>130</v>
          </cell>
        </row>
        <row r="41">
          <cell r="A41">
            <v>40</v>
          </cell>
          <cell r="B41" t="str">
            <v>Máquina de solda TIG</v>
          </cell>
          <cell r="C41" t="str">
            <v>MÊS</v>
          </cell>
          <cell r="D41">
            <v>1.875</v>
          </cell>
          <cell r="E41">
            <v>300</v>
          </cell>
        </row>
        <row r="42">
          <cell r="A42">
            <v>41</v>
          </cell>
          <cell r="B42" t="str">
            <v>Nível otico</v>
          </cell>
          <cell r="C42" t="str">
            <v>MÊS</v>
          </cell>
          <cell r="D42">
            <v>0.9375</v>
          </cell>
          <cell r="E42">
            <v>150</v>
          </cell>
        </row>
        <row r="43">
          <cell r="A43">
            <v>42</v>
          </cell>
          <cell r="B43" t="str">
            <v>Painel de distrib/alimentação</v>
          </cell>
          <cell r="C43" t="str">
            <v>MÊS</v>
          </cell>
          <cell r="D43">
            <v>0.625</v>
          </cell>
          <cell r="E43">
            <v>100</v>
          </cell>
        </row>
        <row r="44">
          <cell r="A44">
            <v>43</v>
          </cell>
          <cell r="B44" t="str">
            <v>Relógio comparador</v>
          </cell>
          <cell r="C44" t="str">
            <v>MÊS</v>
          </cell>
          <cell r="D44">
            <v>0.75</v>
          </cell>
          <cell r="E44">
            <v>120</v>
          </cell>
        </row>
        <row r="45">
          <cell r="A45">
            <v>44</v>
          </cell>
          <cell r="B45" t="str">
            <v>Retífica elétrica - Ridgid</v>
          </cell>
          <cell r="C45" t="str">
            <v>MÊS</v>
          </cell>
          <cell r="D45">
            <v>5</v>
          </cell>
          <cell r="E45">
            <v>800</v>
          </cell>
        </row>
        <row r="46">
          <cell r="A46">
            <v>45</v>
          </cell>
          <cell r="B46" t="str">
            <v>Rosqueadeira elétrica Ridgid</v>
          </cell>
          <cell r="C46" t="str">
            <v>H</v>
          </cell>
          <cell r="E46">
            <v>1000</v>
          </cell>
        </row>
        <row r="47">
          <cell r="A47">
            <v>46</v>
          </cell>
          <cell r="B47" t="str">
            <v>Serra elétrica - franho</v>
          </cell>
          <cell r="C47" t="str">
            <v>MÊS</v>
          </cell>
          <cell r="D47">
            <v>0.9375</v>
          </cell>
          <cell r="E47">
            <v>150</v>
          </cell>
        </row>
        <row r="48">
          <cell r="A48">
            <v>47</v>
          </cell>
          <cell r="B48" t="str">
            <v>Serra elétrica - policorte</v>
          </cell>
          <cell r="C48" t="str">
            <v>MÊS</v>
          </cell>
          <cell r="D48">
            <v>0.9375</v>
          </cell>
          <cell r="E48">
            <v>150</v>
          </cell>
        </row>
        <row r="49">
          <cell r="A49">
            <v>48</v>
          </cell>
          <cell r="B49" t="str">
            <v>Talha de corrente 10 t</v>
          </cell>
          <cell r="C49" t="str">
            <v>MÊS</v>
          </cell>
          <cell r="D49">
            <v>3.125</v>
          </cell>
          <cell r="E49">
            <v>500</v>
          </cell>
        </row>
        <row r="50">
          <cell r="A50">
            <v>49</v>
          </cell>
          <cell r="B50" t="str">
            <v>Talha elétrica - 1 t</v>
          </cell>
          <cell r="C50" t="str">
            <v>MÊS</v>
          </cell>
          <cell r="D50">
            <v>7.5</v>
          </cell>
          <cell r="E50">
            <v>1200</v>
          </cell>
        </row>
        <row r="51">
          <cell r="A51">
            <v>50</v>
          </cell>
          <cell r="B51" t="str">
            <v>Talha manual 1 a 5 t</v>
          </cell>
          <cell r="C51" t="str">
            <v>MÊS</v>
          </cell>
          <cell r="D51">
            <v>0.75</v>
          </cell>
          <cell r="E51">
            <v>120</v>
          </cell>
        </row>
        <row r="52">
          <cell r="A52">
            <v>51</v>
          </cell>
          <cell r="B52" t="str">
            <v>Tartaruga 100 t</v>
          </cell>
          <cell r="C52" t="str">
            <v>MÊS</v>
          </cell>
          <cell r="D52">
            <v>2.25</v>
          </cell>
          <cell r="E52">
            <v>360</v>
          </cell>
        </row>
        <row r="53">
          <cell r="A53">
            <v>52</v>
          </cell>
          <cell r="B53" t="str">
            <v>Tartaruga 50 t</v>
          </cell>
          <cell r="C53" t="str">
            <v>MÊS</v>
          </cell>
          <cell r="D53">
            <v>0.9375</v>
          </cell>
          <cell r="E53">
            <v>150</v>
          </cell>
        </row>
        <row r="54">
          <cell r="A54">
            <v>53</v>
          </cell>
          <cell r="B54" t="str">
            <v>Teodolito</v>
          </cell>
          <cell r="C54" t="str">
            <v>MÊS</v>
          </cell>
          <cell r="D54">
            <v>3.75</v>
          </cell>
          <cell r="E54">
            <v>600</v>
          </cell>
        </row>
        <row r="55">
          <cell r="A55">
            <v>54</v>
          </cell>
          <cell r="B55" t="str">
            <v>Tifor 2 t c/ cabo</v>
          </cell>
          <cell r="C55" t="str">
            <v>MÊS</v>
          </cell>
          <cell r="D55">
            <v>1.25</v>
          </cell>
          <cell r="E55">
            <v>200</v>
          </cell>
        </row>
        <row r="56">
          <cell r="A56">
            <v>55</v>
          </cell>
          <cell r="B56" t="str">
            <v>Tifor com freio 3 t c/ cabo</v>
          </cell>
          <cell r="C56" t="str">
            <v>MÊS</v>
          </cell>
          <cell r="D56">
            <v>3.125</v>
          </cell>
          <cell r="E56">
            <v>500</v>
          </cell>
        </row>
        <row r="57">
          <cell r="A57">
            <v>56</v>
          </cell>
          <cell r="B57" t="str">
            <v>Torno Tripê</v>
          </cell>
          <cell r="C57" t="str">
            <v>MÊS</v>
          </cell>
          <cell r="D57">
            <v>6.25</v>
          </cell>
          <cell r="E57">
            <v>1000</v>
          </cell>
        </row>
        <row r="58">
          <cell r="A58">
            <v>57</v>
          </cell>
          <cell r="B58" t="str">
            <v>Torquimetro</v>
          </cell>
          <cell r="C58" t="str">
            <v>MÊS</v>
          </cell>
          <cell r="D58">
            <v>1.5625</v>
          </cell>
          <cell r="E58">
            <v>250</v>
          </cell>
        </row>
      </sheetData>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composições"/>
      <sheetName val="fornecedores"/>
      <sheetName val="MAT"/>
      <sheetName val="Cronograma"/>
      <sheetName val="Listagem"/>
      <sheetName val="Plan1"/>
      <sheetName val="bm 8"/>
      <sheetName val="a.2- resumo"/>
      <sheetName val="16-equip."/>
      <sheetName val="17-moi"/>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2.7"/>
      <sheetName val="Plan1"/>
      <sheetName val="Plan2"/>
      <sheetName val="Plan3"/>
      <sheetName val="Plan 2_7"/>
      <sheetName val="reforma"/>
      <sheetName val="a.2- resumo"/>
      <sheetName val="16-equip."/>
      <sheetName val="17-moi"/>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sao"/>
      <sheetName val="Help"/>
      <sheetName val="Suporte"/>
      <sheetName val="Explicação1"/>
      <sheetName val="Relatorio"/>
      <sheetName val="Verificador"/>
      <sheetName val="CP"/>
      <sheetName val="DP"/>
      <sheetName val="OESP"/>
      <sheetName val="CTRL"/>
      <sheetName val="DO"/>
      <sheetName val="CR"/>
      <sheetName val="ACUM"/>
      <sheetName val="FCC"/>
      <sheetName val="PEC"/>
      <sheetName val="FC"/>
      <sheetName val="PE"/>
      <sheetName val="EVA"/>
      <sheetName val="ECONO"/>
      <sheetName val="FINAN"/>
      <sheetName val="ANUAL"/>
      <sheetName val="COMPARA"/>
      <sheetName val="ANALISE"/>
      <sheetName val="PM"/>
      <sheetName val="Consistência"/>
    </sheetNames>
    <sheetDataSet>
      <sheetData sheetId="0"/>
      <sheetData sheetId="1"/>
      <sheetData sheetId="2"/>
      <sheetData sheetId="3"/>
      <sheetData sheetId="4"/>
      <sheetData sheetId="5"/>
      <sheetData sheetId="6"/>
      <sheetData sheetId="7">
        <row r="6">
          <cell r="D6" t="str">
            <v>CAMG</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sao"/>
      <sheetName val="Help"/>
      <sheetName val="Suporte"/>
      <sheetName val="Explicação1"/>
      <sheetName val="Relatorio"/>
      <sheetName val="Verificador"/>
      <sheetName val="CP"/>
      <sheetName val="DP"/>
      <sheetName val="OESP"/>
      <sheetName val="CTRL"/>
      <sheetName val="DO"/>
      <sheetName val="CR"/>
      <sheetName val="ACUM"/>
      <sheetName val="FCC"/>
      <sheetName val="PEC"/>
      <sheetName val="FC"/>
      <sheetName val="PE"/>
      <sheetName val="EVA"/>
      <sheetName val="ECONO"/>
      <sheetName val="FINAN"/>
      <sheetName val="ANUAL"/>
      <sheetName val="COMPARA"/>
      <sheetName val="ANALISE"/>
      <sheetName val="PM"/>
      <sheetName val="Consistê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D16">
            <v>0.49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sao"/>
      <sheetName val="Help"/>
      <sheetName val="Suporte"/>
      <sheetName val="Explicação1"/>
      <sheetName val="Relatorio"/>
      <sheetName val="Verificador"/>
      <sheetName val="CP"/>
      <sheetName val="DP"/>
      <sheetName val="OESP"/>
      <sheetName val="CTRL"/>
      <sheetName val="DO"/>
      <sheetName val="CR"/>
      <sheetName val="ACUM"/>
      <sheetName val="FCC"/>
      <sheetName val="PEC"/>
      <sheetName val="FC"/>
      <sheetName val="PE"/>
      <sheetName val="EVA"/>
      <sheetName val="ECONO"/>
      <sheetName val="FINAN"/>
      <sheetName val="ANUAL"/>
      <sheetName val="COMPARA"/>
      <sheetName val="ANALISE"/>
      <sheetName val="PM"/>
      <sheetName val="Consistência"/>
    </sheetNames>
    <sheetDataSet>
      <sheetData sheetId="0"/>
      <sheetData sheetId="1"/>
      <sheetData sheetId="2"/>
      <sheetData sheetId="3"/>
      <sheetData sheetId="4"/>
      <sheetData sheetId="5"/>
      <sheetData sheetId="6"/>
      <sheetData sheetId="7">
        <row r="27">
          <cell r="D27">
            <v>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 1"/>
      <sheetName val="COMPO 2"/>
      <sheetName val="COMPO 3"/>
      <sheetName val="COMPO 4"/>
      <sheetName val="COMPO 5"/>
      <sheetName val="INSUMOS"/>
      <sheetName val="serv"/>
      <sheetName val="Plan4"/>
      <sheetName val="CONFERÊNCIA (2)"/>
    </sheetNames>
    <sheetDataSet>
      <sheetData sheetId="0"/>
      <sheetData sheetId="1"/>
      <sheetData sheetId="2"/>
      <sheetData sheetId="3"/>
      <sheetData sheetId="4"/>
      <sheetData sheetId="5"/>
      <sheetData sheetId="6">
        <row r="4">
          <cell r="B4">
            <v>1</v>
          </cell>
          <cell r="C4">
            <v>1</v>
          </cell>
          <cell r="D4">
            <v>10</v>
          </cell>
          <cell r="E4" t="str">
            <v>1.1.1</v>
          </cell>
          <cell r="F4" t="str">
            <v>Mobilização e desmobilização</v>
          </cell>
          <cell r="G4" t="str">
            <v>GL</v>
          </cell>
          <cell r="H4">
            <v>1</v>
          </cell>
          <cell r="I4">
            <v>4160977.69</v>
          </cell>
          <cell r="J4">
            <v>4160977.69</v>
          </cell>
          <cell r="K4">
            <v>1.08</v>
          </cell>
        </row>
        <row r="5">
          <cell r="B5">
            <v>2</v>
          </cell>
          <cell r="C5">
            <v>2</v>
          </cell>
          <cell r="D5">
            <v>20</v>
          </cell>
          <cell r="E5" t="str">
            <v>1.1.2</v>
          </cell>
          <cell r="F5" t="str">
            <v>Construção do acampamento</v>
          </cell>
          <cell r="G5" t="str">
            <v>GL</v>
          </cell>
          <cell r="H5">
            <v>1</v>
          </cell>
          <cell r="I5">
            <v>2597127.13</v>
          </cell>
          <cell r="J5">
            <v>2597127.13</v>
          </cell>
          <cell r="K5">
            <v>0.68</v>
          </cell>
        </row>
        <row r="6">
          <cell r="B6">
            <v>3</v>
          </cell>
          <cell r="C6">
            <v>3</v>
          </cell>
          <cell r="D6">
            <v>30</v>
          </cell>
          <cell r="E6" t="str">
            <v>1.1.3</v>
          </cell>
          <cell r="F6" t="str">
            <v>Construção do canteiro industrial e de serviços</v>
          </cell>
          <cell r="G6" t="str">
            <v>GL</v>
          </cell>
          <cell r="H6">
            <v>1</v>
          </cell>
          <cell r="I6">
            <v>23124495.760000002</v>
          </cell>
          <cell r="J6">
            <v>23124495.760000002</v>
          </cell>
          <cell r="K6">
            <v>6.03</v>
          </cell>
        </row>
        <row r="7">
          <cell r="B7">
            <v>4</v>
          </cell>
          <cell r="C7">
            <v>5</v>
          </cell>
          <cell r="D7">
            <v>40</v>
          </cell>
          <cell r="E7" t="str">
            <v>1.1.5</v>
          </cell>
          <cell r="F7" t="str">
            <v>Estrada de acesso : Anita Garibaldi - Canteiro</v>
          </cell>
          <cell r="G7" t="str">
            <v>GL</v>
          </cell>
          <cell r="H7">
            <v>1</v>
          </cell>
          <cell r="I7">
            <v>4839679.6100000003</v>
          </cell>
          <cell r="J7">
            <v>4839679.6100000003</v>
          </cell>
          <cell r="K7">
            <v>1.26</v>
          </cell>
        </row>
        <row r="8">
          <cell r="B8">
            <v>5</v>
          </cell>
          <cell r="C8">
            <v>4</v>
          </cell>
          <cell r="D8">
            <v>60</v>
          </cell>
          <cell r="E8" t="str">
            <v>1.1.4</v>
          </cell>
          <cell r="F8" t="str">
            <v>Operação e manutenção do canteiro</v>
          </cell>
          <cell r="G8" t="str">
            <v>GL</v>
          </cell>
          <cell r="H8">
            <v>1</v>
          </cell>
          <cell r="I8">
            <v>2461989.81</v>
          </cell>
          <cell r="J8">
            <v>2461989.81</v>
          </cell>
          <cell r="K8">
            <v>0.64</v>
          </cell>
        </row>
        <row r="9">
          <cell r="B9">
            <v>6</v>
          </cell>
          <cell r="C9">
            <v>6</v>
          </cell>
          <cell r="D9">
            <v>70</v>
          </cell>
          <cell r="E9" t="str">
            <v>1.1.6</v>
          </cell>
          <cell r="F9" t="str">
            <v>Linha de transmissão provisória, Subestação provisória e Operação</v>
          </cell>
          <cell r="G9" t="str">
            <v>GL</v>
          </cell>
          <cell r="H9">
            <v>1</v>
          </cell>
          <cell r="I9">
            <v>5650000</v>
          </cell>
          <cell r="J9">
            <v>5650000</v>
          </cell>
          <cell r="K9">
            <v>1.47</v>
          </cell>
        </row>
        <row r="10">
          <cell r="B10">
            <v>7</v>
          </cell>
          <cell r="C10">
            <v>7</v>
          </cell>
          <cell r="D10">
            <v>100</v>
          </cell>
          <cell r="E10" t="str">
            <v>1.2.1</v>
          </cell>
          <cell r="F10" t="str">
            <v>Remanejamento da BR-116</v>
          </cell>
          <cell r="G10" t="str">
            <v>GL</v>
          </cell>
          <cell r="H10">
            <v>1</v>
          </cell>
          <cell r="I10">
            <v>1028200</v>
          </cell>
          <cell r="J10">
            <v>1028200</v>
          </cell>
          <cell r="K10">
            <v>0.27</v>
          </cell>
        </row>
        <row r="11">
          <cell r="B11">
            <v>8</v>
          </cell>
          <cell r="C11">
            <v>8</v>
          </cell>
          <cell r="D11">
            <v>110</v>
          </cell>
          <cell r="E11" t="str">
            <v>1.3.1</v>
          </cell>
          <cell r="F11" t="str">
            <v>Vazão Sanitária</v>
          </cell>
          <cell r="G11" t="str">
            <v>GL</v>
          </cell>
          <cell r="H11">
            <v>1</v>
          </cell>
          <cell r="I11">
            <v>3470210</v>
          </cell>
          <cell r="J11">
            <v>3470210</v>
          </cell>
          <cell r="K11">
            <v>0.9</v>
          </cell>
        </row>
        <row r="12">
          <cell r="B12">
            <v>9</v>
          </cell>
          <cell r="C12">
            <v>14</v>
          </cell>
          <cell r="D12">
            <v>120</v>
          </cell>
          <cell r="E12" t="str">
            <v>2.1.1</v>
          </cell>
          <cell r="F12" t="str">
            <v>Desmatamento, destocamento e raspagem</v>
          </cell>
          <cell r="G12" t="str">
            <v>M2</v>
          </cell>
          <cell r="H12">
            <v>65600</v>
          </cell>
          <cell r="I12">
            <v>0.4</v>
          </cell>
          <cell r="J12">
            <v>26240</v>
          </cell>
          <cell r="K12">
            <v>0.01</v>
          </cell>
        </row>
        <row r="13">
          <cell r="B13">
            <v>10</v>
          </cell>
          <cell r="C13">
            <v>19</v>
          </cell>
          <cell r="D13">
            <v>120</v>
          </cell>
          <cell r="E13" t="str">
            <v>2.2.1</v>
          </cell>
          <cell r="F13" t="str">
            <v>Desmatamento,destocamento e raspagem</v>
          </cell>
          <cell r="G13" t="str">
            <v>M2</v>
          </cell>
          <cell r="H13">
            <v>19532</v>
          </cell>
          <cell r="I13">
            <v>0.4</v>
          </cell>
          <cell r="J13">
            <v>7812.8</v>
          </cell>
          <cell r="K13">
            <v>0</v>
          </cell>
        </row>
        <row r="14">
          <cell r="B14">
            <v>11</v>
          </cell>
          <cell r="C14">
            <v>28</v>
          </cell>
          <cell r="D14">
            <v>120</v>
          </cell>
          <cell r="E14" t="str">
            <v>2.3.1</v>
          </cell>
          <cell r="F14" t="str">
            <v>Desmatamento,destocamento e raspagem</v>
          </cell>
          <cell r="G14" t="str">
            <v>M2</v>
          </cell>
          <cell r="H14">
            <v>1309</v>
          </cell>
          <cell r="I14">
            <v>0.4</v>
          </cell>
          <cell r="J14">
            <v>523.6</v>
          </cell>
          <cell r="K14">
            <v>0</v>
          </cell>
        </row>
        <row r="15">
          <cell r="B15">
            <v>12</v>
          </cell>
          <cell r="C15">
            <v>55</v>
          </cell>
          <cell r="D15">
            <v>120</v>
          </cell>
          <cell r="E15" t="str">
            <v>3.1.1</v>
          </cell>
          <cell r="F15" t="str">
            <v>Desmatamento, destocamento e raspagem</v>
          </cell>
          <cell r="G15" t="str">
            <v>M2</v>
          </cell>
          <cell r="H15">
            <v>322200</v>
          </cell>
          <cell r="I15">
            <v>0.4</v>
          </cell>
          <cell r="J15">
            <v>128880</v>
          </cell>
          <cell r="K15">
            <v>0.03</v>
          </cell>
        </row>
        <row r="16">
          <cell r="B16">
            <v>13</v>
          </cell>
          <cell r="C16">
            <v>81</v>
          </cell>
          <cell r="D16">
            <v>120</v>
          </cell>
          <cell r="E16" t="str">
            <v>4.1.1</v>
          </cell>
          <cell r="F16" t="str">
            <v>Desmatamento, destocamento e raspagem</v>
          </cell>
          <cell r="G16" t="str">
            <v>M2</v>
          </cell>
          <cell r="H16">
            <v>215192</v>
          </cell>
          <cell r="I16">
            <v>0.4</v>
          </cell>
          <cell r="J16">
            <v>86076.800000000003</v>
          </cell>
          <cell r="K16">
            <v>0.02</v>
          </cell>
        </row>
        <row r="17">
          <cell r="B17">
            <v>14</v>
          </cell>
          <cell r="C17">
            <v>106</v>
          </cell>
          <cell r="D17">
            <v>120</v>
          </cell>
          <cell r="E17" t="str">
            <v>4.4.1</v>
          </cell>
          <cell r="F17" t="str">
            <v>Desmatamento, destocamento e raspagem</v>
          </cell>
          <cell r="G17" t="str">
            <v>M2</v>
          </cell>
          <cell r="H17">
            <v>27000</v>
          </cell>
          <cell r="I17">
            <v>0.4</v>
          </cell>
          <cell r="J17">
            <v>10800</v>
          </cell>
          <cell r="K17">
            <v>0</v>
          </cell>
        </row>
        <row r="18">
          <cell r="B18">
            <v>15</v>
          </cell>
          <cell r="C18">
            <v>151</v>
          </cell>
          <cell r="D18">
            <v>120</v>
          </cell>
          <cell r="E18" t="str">
            <v>6.1</v>
          </cell>
          <cell r="F18" t="str">
            <v>Desmatamento,destocamento e raspagem</v>
          </cell>
          <cell r="G18" t="str">
            <v>M2</v>
          </cell>
          <cell r="H18">
            <v>3000</v>
          </cell>
          <cell r="I18">
            <v>0.4</v>
          </cell>
          <cell r="J18">
            <v>1200</v>
          </cell>
          <cell r="K18">
            <v>0</v>
          </cell>
        </row>
        <row r="19">
          <cell r="B19">
            <v>16</v>
          </cell>
          <cell r="C19">
            <v>15</v>
          </cell>
          <cell r="D19">
            <v>130</v>
          </cell>
          <cell r="E19" t="str">
            <v>2.1.2</v>
          </cell>
          <cell r="F19" t="str">
            <v>Escavação comum ( saprolito )</v>
          </cell>
          <cell r="G19" t="str">
            <v>M3</v>
          </cell>
          <cell r="H19">
            <v>177486</v>
          </cell>
          <cell r="I19">
            <v>3.99</v>
          </cell>
          <cell r="J19">
            <v>708169.14</v>
          </cell>
          <cell r="K19">
            <v>0.18</v>
          </cell>
        </row>
        <row r="20">
          <cell r="B20">
            <v>17</v>
          </cell>
          <cell r="C20">
            <v>20</v>
          </cell>
          <cell r="D20">
            <v>130</v>
          </cell>
          <cell r="E20" t="str">
            <v>2.2.2</v>
          </cell>
          <cell r="F20" t="str">
            <v>Escavação comum ( saprolito )</v>
          </cell>
          <cell r="G20" t="str">
            <v>M3</v>
          </cell>
          <cell r="H20">
            <v>77000</v>
          </cell>
          <cell r="I20">
            <v>3.99</v>
          </cell>
          <cell r="J20">
            <v>307230</v>
          </cell>
          <cell r="K20">
            <v>0.08</v>
          </cell>
        </row>
        <row r="21">
          <cell r="B21">
            <v>18</v>
          </cell>
          <cell r="C21">
            <v>29</v>
          </cell>
          <cell r="D21">
            <v>130</v>
          </cell>
          <cell r="E21" t="str">
            <v>2.3.2</v>
          </cell>
          <cell r="F21" t="str">
            <v>Escavação comum ( saprolito )</v>
          </cell>
          <cell r="G21" t="str">
            <v>M3</v>
          </cell>
          <cell r="H21">
            <v>13600</v>
          </cell>
          <cell r="I21">
            <v>3.99</v>
          </cell>
          <cell r="J21">
            <v>54264</v>
          </cell>
          <cell r="K21">
            <v>0.01</v>
          </cell>
        </row>
        <row r="22">
          <cell r="B22">
            <v>19</v>
          </cell>
          <cell r="C22">
            <v>56</v>
          </cell>
          <cell r="D22">
            <v>130</v>
          </cell>
          <cell r="E22" t="str">
            <v>3.1.2</v>
          </cell>
          <cell r="F22" t="str">
            <v>Escavação comum ( saprolito )</v>
          </cell>
          <cell r="G22" t="str">
            <v>M3</v>
          </cell>
          <cell r="H22">
            <v>436012</v>
          </cell>
          <cell r="I22">
            <v>3.99</v>
          </cell>
          <cell r="J22">
            <v>1739687.88</v>
          </cell>
          <cell r="K22">
            <v>0.45</v>
          </cell>
        </row>
        <row r="23">
          <cell r="B23">
            <v>20</v>
          </cell>
          <cell r="C23">
            <v>58</v>
          </cell>
          <cell r="D23">
            <v>130</v>
          </cell>
          <cell r="E23" t="str">
            <v>3.1.4</v>
          </cell>
          <cell r="F23" t="str">
            <v>Decape de pedreira ( escavação comum )</v>
          </cell>
          <cell r="G23" t="str">
            <v>M3</v>
          </cell>
          <cell r="H23">
            <v>169650</v>
          </cell>
          <cell r="I23">
            <v>3.99</v>
          </cell>
          <cell r="J23">
            <v>676903.5</v>
          </cell>
          <cell r="K23">
            <v>0.18</v>
          </cell>
        </row>
        <row r="24">
          <cell r="B24">
            <v>21</v>
          </cell>
          <cell r="C24">
            <v>82</v>
          </cell>
          <cell r="D24">
            <v>130</v>
          </cell>
          <cell r="E24" t="str">
            <v>4.1.2</v>
          </cell>
          <cell r="F24" t="str">
            <v>Escavação comum ( saprolito )</v>
          </cell>
          <cell r="G24" t="str">
            <v>M3</v>
          </cell>
          <cell r="H24">
            <v>636337</v>
          </cell>
          <cell r="I24">
            <v>3.99</v>
          </cell>
          <cell r="J24">
            <v>2538984.63</v>
          </cell>
          <cell r="K24">
            <v>0.66</v>
          </cell>
        </row>
        <row r="25">
          <cell r="B25">
            <v>22</v>
          </cell>
          <cell r="C25">
            <v>107</v>
          </cell>
          <cell r="D25">
            <v>130</v>
          </cell>
          <cell r="E25" t="str">
            <v>4.4.2</v>
          </cell>
          <cell r="F25" t="str">
            <v>Escavação comum ( saprolito )</v>
          </cell>
          <cell r="G25" t="str">
            <v>M3</v>
          </cell>
          <cell r="H25">
            <v>121905</v>
          </cell>
          <cell r="I25">
            <v>3.99</v>
          </cell>
          <cell r="J25">
            <v>486400.95</v>
          </cell>
          <cell r="K25">
            <v>0.13</v>
          </cell>
        </row>
        <row r="26">
          <cell r="B26">
            <v>23</v>
          </cell>
          <cell r="C26">
            <v>135</v>
          </cell>
          <cell r="D26">
            <v>130</v>
          </cell>
          <cell r="E26" t="str">
            <v>5.1.13</v>
          </cell>
          <cell r="F26" t="str">
            <v>Escavação de valas e canais em material comum</v>
          </cell>
          <cell r="G26" t="str">
            <v>M3</v>
          </cell>
          <cell r="H26">
            <v>1125</v>
          </cell>
          <cell r="I26">
            <v>3.99</v>
          </cell>
          <cell r="J26">
            <v>4488.75</v>
          </cell>
          <cell r="K26">
            <v>0</v>
          </cell>
        </row>
        <row r="27">
          <cell r="B27">
            <v>24</v>
          </cell>
          <cell r="C27">
            <v>152</v>
          </cell>
          <cell r="D27">
            <v>130</v>
          </cell>
          <cell r="E27" t="str">
            <v>6.2</v>
          </cell>
          <cell r="F27" t="str">
            <v>Escavação comum ( saprolito )</v>
          </cell>
          <cell r="G27" t="str">
            <v>M3</v>
          </cell>
          <cell r="H27">
            <v>13000</v>
          </cell>
          <cell r="I27">
            <v>3.99</v>
          </cell>
          <cell r="J27">
            <v>51870</v>
          </cell>
          <cell r="K27">
            <v>0.01</v>
          </cell>
        </row>
        <row r="28">
          <cell r="B28">
            <v>25</v>
          </cell>
          <cell r="C28">
            <v>16</v>
          </cell>
          <cell r="D28">
            <v>140</v>
          </cell>
          <cell r="E28" t="str">
            <v>2.1.3</v>
          </cell>
          <cell r="F28" t="str">
            <v>Escavação em rocha a céu aberto</v>
          </cell>
          <cell r="G28" t="str">
            <v>M3</v>
          </cell>
          <cell r="H28">
            <v>465816</v>
          </cell>
          <cell r="I28">
            <v>7.16</v>
          </cell>
          <cell r="J28">
            <v>3335242.56</v>
          </cell>
          <cell r="K28">
            <v>0.87</v>
          </cell>
        </row>
        <row r="29">
          <cell r="B29">
            <v>26</v>
          </cell>
          <cell r="C29">
            <v>83</v>
          </cell>
          <cell r="D29">
            <v>140</v>
          </cell>
          <cell r="E29" t="str">
            <v>4.1.3</v>
          </cell>
          <cell r="F29" t="str">
            <v>Escavação em rocha a céu aberto</v>
          </cell>
          <cell r="G29" t="str">
            <v>M3</v>
          </cell>
          <cell r="H29">
            <v>6562015</v>
          </cell>
          <cell r="I29">
            <v>7.16</v>
          </cell>
          <cell r="J29">
            <v>46984027.399999999</v>
          </cell>
          <cell r="K29">
            <v>12.24</v>
          </cell>
        </row>
        <row r="30">
          <cell r="B30">
            <v>27</v>
          </cell>
          <cell r="C30">
            <v>108</v>
          </cell>
          <cell r="D30">
            <v>140</v>
          </cell>
          <cell r="E30" t="str">
            <v>4.4.3</v>
          </cell>
          <cell r="F30" t="str">
            <v>Escavação em rocha a céu aberto</v>
          </cell>
          <cell r="G30" t="str">
            <v>M3</v>
          </cell>
          <cell r="H30">
            <v>536000</v>
          </cell>
          <cell r="I30">
            <v>7.16</v>
          </cell>
          <cell r="J30">
            <v>3837760</v>
          </cell>
          <cell r="K30">
            <v>1</v>
          </cell>
        </row>
        <row r="31">
          <cell r="B31">
            <v>28</v>
          </cell>
          <cell r="C31">
            <v>57</v>
          </cell>
          <cell r="D31">
            <v>141</v>
          </cell>
          <cell r="E31" t="str">
            <v>3.1.3</v>
          </cell>
          <cell r="F31" t="str">
            <v>Escavação em rocha a céu aberto</v>
          </cell>
          <cell r="G31" t="str">
            <v>M3</v>
          </cell>
          <cell r="H31">
            <v>162710</v>
          </cell>
          <cell r="I31">
            <v>11</v>
          </cell>
          <cell r="J31">
            <v>1789810</v>
          </cell>
          <cell r="K31">
            <v>0.47</v>
          </cell>
        </row>
        <row r="32">
          <cell r="B32">
            <v>29</v>
          </cell>
          <cell r="C32">
            <v>153</v>
          </cell>
          <cell r="D32">
            <v>142</v>
          </cell>
          <cell r="E32" t="str">
            <v>6.3</v>
          </cell>
          <cell r="F32" t="str">
            <v>Escavação em rocha a céu aberto</v>
          </cell>
          <cell r="G32" t="str">
            <v>M3</v>
          </cell>
          <cell r="H32">
            <v>52266</v>
          </cell>
          <cell r="I32">
            <v>7.48</v>
          </cell>
          <cell r="J32">
            <v>390949.68</v>
          </cell>
          <cell r="K32">
            <v>0.1</v>
          </cell>
        </row>
        <row r="33">
          <cell r="B33">
            <v>30</v>
          </cell>
          <cell r="C33">
            <v>17</v>
          </cell>
          <cell r="D33">
            <v>160</v>
          </cell>
          <cell r="E33" t="str">
            <v>2.1.4</v>
          </cell>
          <cell r="F33" t="str">
            <v>Escavação em rocha subterrânea - abóboda e rebaixo</v>
          </cell>
          <cell r="G33" t="str">
            <v>M3</v>
          </cell>
          <cell r="H33">
            <v>393121</v>
          </cell>
          <cell r="I33">
            <v>28.97</v>
          </cell>
          <cell r="J33">
            <v>11388715.369999999</v>
          </cell>
          <cell r="K33">
            <v>2.97</v>
          </cell>
        </row>
        <row r="34">
          <cell r="B34">
            <v>31</v>
          </cell>
          <cell r="C34">
            <v>53</v>
          </cell>
          <cell r="D34">
            <v>170</v>
          </cell>
          <cell r="E34" t="str">
            <v>2.6.9</v>
          </cell>
          <cell r="F34" t="str">
            <v>Filtro horizontal de areia</v>
          </cell>
          <cell r="G34" t="str">
            <v>M3</v>
          </cell>
          <cell r="H34">
            <v>1260</v>
          </cell>
          <cell r="I34">
            <v>19.3</v>
          </cell>
          <cell r="J34">
            <v>24318</v>
          </cell>
          <cell r="K34">
            <v>0.01</v>
          </cell>
        </row>
        <row r="35">
          <cell r="B35">
            <v>32</v>
          </cell>
          <cell r="C35">
            <v>21</v>
          </cell>
          <cell r="D35">
            <v>200</v>
          </cell>
          <cell r="E35" t="str">
            <v>2.2.3</v>
          </cell>
          <cell r="F35" t="str">
            <v>Enrocamento lançado</v>
          </cell>
          <cell r="G35" t="str">
            <v>M3</v>
          </cell>
          <cell r="H35">
            <v>11764</v>
          </cell>
          <cell r="I35">
            <v>0.43</v>
          </cell>
          <cell r="J35">
            <v>5058.5200000000004</v>
          </cell>
          <cell r="K35">
            <v>0</v>
          </cell>
        </row>
        <row r="36">
          <cell r="B36">
            <v>33</v>
          </cell>
          <cell r="C36">
            <v>30</v>
          </cell>
          <cell r="D36">
            <v>200</v>
          </cell>
          <cell r="E36" t="str">
            <v>2.3.3</v>
          </cell>
          <cell r="F36" t="str">
            <v>Enrocamento lançado</v>
          </cell>
          <cell r="G36" t="str">
            <v>M3</v>
          </cell>
          <cell r="H36">
            <v>14620</v>
          </cell>
          <cell r="I36">
            <v>0.43</v>
          </cell>
          <cell r="J36">
            <v>6286.6</v>
          </cell>
          <cell r="K36">
            <v>0</v>
          </cell>
        </row>
        <row r="37">
          <cell r="B37">
            <v>34</v>
          </cell>
          <cell r="C37">
            <v>62</v>
          </cell>
          <cell r="D37">
            <v>201</v>
          </cell>
          <cell r="E37" t="str">
            <v>3.2.2</v>
          </cell>
          <cell r="F37" t="str">
            <v>Enrocamento lançado</v>
          </cell>
          <cell r="G37" t="str">
            <v>M3</v>
          </cell>
          <cell r="H37">
            <v>3169518</v>
          </cell>
          <cell r="I37">
            <v>0.46</v>
          </cell>
          <cell r="J37">
            <v>1457978.28</v>
          </cell>
          <cell r="K37">
            <v>0.38</v>
          </cell>
        </row>
        <row r="38">
          <cell r="B38">
            <v>35</v>
          </cell>
          <cell r="C38">
            <v>51</v>
          </cell>
          <cell r="D38">
            <v>202</v>
          </cell>
          <cell r="E38" t="str">
            <v>2.6.7</v>
          </cell>
          <cell r="F38" t="str">
            <v>Enrocamento lançado</v>
          </cell>
          <cell r="G38" t="str">
            <v>M3</v>
          </cell>
          <cell r="H38">
            <v>6000</v>
          </cell>
          <cell r="I38">
            <v>0.93</v>
          </cell>
          <cell r="J38">
            <v>5580</v>
          </cell>
          <cell r="K38">
            <v>0</v>
          </cell>
        </row>
        <row r="39">
          <cell r="B39">
            <v>36</v>
          </cell>
          <cell r="C39">
            <v>22</v>
          </cell>
          <cell r="D39">
            <v>210</v>
          </cell>
          <cell r="E39" t="str">
            <v>2.2.4</v>
          </cell>
          <cell r="F39" t="str">
            <v>Enrocamento compactado</v>
          </cell>
          <cell r="G39" t="str">
            <v>M3</v>
          </cell>
          <cell r="H39">
            <v>829812</v>
          </cell>
          <cell r="I39">
            <v>1.1100000000000001</v>
          </cell>
          <cell r="J39">
            <v>921091.32</v>
          </cell>
          <cell r="K39">
            <v>0.24</v>
          </cell>
        </row>
        <row r="40">
          <cell r="B40">
            <v>37</v>
          </cell>
          <cell r="C40">
            <v>31</v>
          </cell>
          <cell r="D40">
            <v>210</v>
          </cell>
          <cell r="E40" t="str">
            <v>2.3.4</v>
          </cell>
          <cell r="F40" t="str">
            <v>Enrocamento compactado</v>
          </cell>
          <cell r="G40" t="str">
            <v>M3</v>
          </cell>
          <cell r="H40">
            <v>8600</v>
          </cell>
          <cell r="I40">
            <v>1.1100000000000001</v>
          </cell>
          <cell r="J40">
            <v>9546</v>
          </cell>
          <cell r="K40">
            <v>0</v>
          </cell>
        </row>
        <row r="41">
          <cell r="B41">
            <v>38</v>
          </cell>
          <cell r="C41">
            <v>37</v>
          </cell>
          <cell r="D41">
            <v>210</v>
          </cell>
          <cell r="E41" t="str">
            <v>2.4.1</v>
          </cell>
          <cell r="F41" t="str">
            <v>Enrocamento compactado</v>
          </cell>
          <cell r="G41" t="str">
            <v>M3</v>
          </cell>
          <cell r="H41">
            <v>5000</v>
          </cell>
          <cell r="I41">
            <v>1.1100000000000001</v>
          </cell>
          <cell r="J41">
            <v>5550</v>
          </cell>
          <cell r="K41">
            <v>0</v>
          </cell>
        </row>
        <row r="42">
          <cell r="B42">
            <v>39</v>
          </cell>
          <cell r="C42">
            <v>41</v>
          </cell>
          <cell r="D42">
            <v>210</v>
          </cell>
          <cell r="E42" t="str">
            <v>2.5.1</v>
          </cell>
          <cell r="F42" t="str">
            <v>Enrocamento compactado</v>
          </cell>
          <cell r="G42" t="str">
            <v>M3</v>
          </cell>
          <cell r="H42">
            <v>8000</v>
          </cell>
          <cell r="I42">
            <v>1.1100000000000001</v>
          </cell>
          <cell r="J42">
            <v>8880</v>
          </cell>
          <cell r="K42">
            <v>0</v>
          </cell>
        </row>
        <row r="43">
          <cell r="B43">
            <v>40</v>
          </cell>
          <cell r="C43">
            <v>52</v>
          </cell>
          <cell r="D43">
            <v>210</v>
          </cell>
          <cell r="E43" t="str">
            <v>2.6.8</v>
          </cell>
          <cell r="F43" t="str">
            <v>Enrocamento compactado</v>
          </cell>
          <cell r="G43" t="str">
            <v>M3</v>
          </cell>
          <cell r="H43">
            <v>1500</v>
          </cell>
          <cell r="I43">
            <v>1.1100000000000001</v>
          </cell>
          <cell r="J43">
            <v>1665</v>
          </cell>
          <cell r="K43">
            <v>0</v>
          </cell>
        </row>
        <row r="44">
          <cell r="B44">
            <v>41</v>
          </cell>
          <cell r="C44">
            <v>63</v>
          </cell>
          <cell r="D44">
            <v>211</v>
          </cell>
          <cell r="E44" t="str">
            <v>3.2.3</v>
          </cell>
          <cell r="F44" t="str">
            <v>Enrocamento compactado</v>
          </cell>
          <cell r="G44" t="str">
            <v>M3</v>
          </cell>
          <cell r="H44">
            <v>8338988</v>
          </cell>
          <cell r="I44">
            <v>0.85</v>
          </cell>
          <cell r="J44">
            <v>7088139.7999999998</v>
          </cell>
          <cell r="K44">
            <v>1.85</v>
          </cell>
        </row>
        <row r="45">
          <cell r="B45">
            <v>42</v>
          </cell>
          <cell r="C45">
            <v>24</v>
          </cell>
          <cell r="D45">
            <v>220</v>
          </cell>
          <cell r="E45" t="str">
            <v>2.2.6</v>
          </cell>
          <cell r="F45" t="str">
            <v>Transição lançada</v>
          </cell>
          <cell r="G45" t="str">
            <v>M3</v>
          </cell>
          <cell r="H45">
            <v>1600</v>
          </cell>
          <cell r="I45">
            <v>7.35</v>
          </cell>
          <cell r="J45">
            <v>11760</v>
          </cell>
          <cell r="K45">
            <v>0</v>
          </cell>
        </row>
        <row r="46">
          <cell r="B46">
            <v>43</v>
          </cell>
          <cell r="C46">
            <v>33</v>
          </cell>
          <cell r="D46">
            <v>220</v>
          </cell>
          <cell r="E46" t="str">
            <v>2.3.6</v>
          </cell>
          <cell r="F46" t="str">
            <v>Transição lançada</v>
          </cell>
          <cell r="G46" t="str">
            <v>M3</v>
          </cell>
          <cell r="H46">
            <v>3910</v>
          </cell>
          <cell r="I46">
            <v>7.35</v>
          </cell>
          <cell r="J46">
            <v>28738.5</v>
          </cell>
          <cell r="K46">
            <v>0.01</v>
          </cell>
        </row>
        <row r="47">
          <cell r="B47">
            <v>44</v>
          </cell>
          <cell r="C47">
            <v>25</v>
          </cell>
          <cell r="D47">
            <v>230</v>
          </cell>
          <cell r="E47" t="str">
            <v>2.2.7</v>
          </cell>
          <cell r="F47" t="str">
            <v>Transição compactada</v>
          </cell>
          <cell r="G47" t="str">
            <v>M3</v>
          </cell>
          <cell r="H47">
            <v>9200</v>
          </cell>
          <cell r="I47">
            <v>8.9499999999999993</v>
          </cell>
          <cell r="J47">
            <v>82340</v>
          </cell>
          <cell r="K47">
            <v>0.02</v>
          </cell>
        </row>
        <row r="48">
          <cell r="B48">
            <v>45</v>
          </cell>
          <cell r="C48">
            <v>34</v>
          </cell>
          <cell r="D48">
            <v>230</v>
          </cell>
          <cell r="E48" t="str">
            <v>2.3.7</v>
          </cell>
          <cell r="F48" t="str">
            <v>Transição compactada</v>
          </cell>
          <cell r="G48" t="str">
            <v>M3</v>
          </cell>
          <cell r="H48">
            <v>935</v>
          </cell>
          <cell r="I48">
            <v>8.9499999999999993</v>
          </cell>
          <cell r="J48">
            <v>8368.25</v>
          </cell>
          <cell r="K48">
            <v>0</v>
          </cell>
        </row>
        <row r="49">
          <cell r="B49">
            <v>46</v>
          </cell>
          <cell r="C49">
            <v>26</v>
          </cell>
          <cell r="D49">
            <v>240</v>
          </cell>
          <cell r="E49" t="str">
            <v>2.2.8</v>
          </cell>
          <cell r="F49" t="str">
            <v>Vedação lançada</v>
          </cell>
          <cell r="G49" t="str">
            <v>M3</v>
          </cell>
          <cell r="H49">
            <v>26600</v>
          </cell>
          <cell r="I49">
            <v>3.98</v>
          </cell>
          <cell r="J49">
            <v>105868</v>
          </cell>
          <cell r="K49">
            <v>0.03</v>
          </cell>
        </row>
        <row r="50">
          <cell r="B50">
            <v>47</v>
          </cell>
          <cell r="C50">
            <v>35</v>
          </cell>
          <cell r="D50">
            <v>240</v>
          </cell>
          <cell r="E50" t="str">
            <v>2.3.8</v>
          </cell>
          <cell r="F50" t="str">
            <v>Vedação lançada</v>
          </cell>
          <cell r="G50" t="str">
            <v>M3</v>
          </cell>
          <cell r="H50">
            <v>11390</v>
          </cell>
          <cell r="I50">
            <v>3.98</v>
          </cell>
          <cell r="J50">
            <v>45332.2</v>
          </cell>
          <cell r="K50">
            <v>0.01</v>
          </cell>
        </row>
        <row r="51">
          <cell r="B51">
            <v>48</v>
          </cell>
          <cell r="C51">
            <v>27</v>
          </cell>
          <cell r="D51">
            <v>245</v>
          </cell>
          <cell r="E51" t="str">
            <v>2.2.9</v>
          </cell>
          <cell r="F51" t="str">
            <v>Vedação compactada</v>
          </cell>
          <cell r="G51" t="str">
            <v>M3</v>
          </cell>
          <cell r="H51">
            <v>225000</v>
          </cell>
          <cell r="I51">
            <v>4.6500000000000004</v>
          </cell>
          <cell r="J51">
            <v>1046250</v>
          </cell>
          <cell r="K51">
            <v>0.27</v>
          </cell>
        </row>
        <row r="52">
          <cell r="B52">
            <v>49</v>
          </cell>
          <cell r="C52">
            <v>36</v>
          </cell>
          <cell r="D52">
            <v>245</v>
          </cell>
          <cell r="E52" t="str">
            <v>2.3.9</v>
          </cell>
          <cell r="F52" t="str">
            <v>Vedação compactada</v>
          </cell>
          <cell r="G52" t="str">
            <v>M3</v>
          </cell>
          <cell r="H52">
            <v>2890</v>
          </cell>
          <cell r="I52">
            <v>4.6500000000000004</v>
          </cell>
          <cell r="J52">
            <v>13438.5</v>
          </cell>
          <cell r="K52">
            <v>0</v>
          </cell>
        </row>
        <row r="53">
          <cell r="B53">
            <v>50</v>
          </cell>
          <cell r="C53">
            <v>38</v>
          </cell>
          <cell r="D53">
            <v>245</v>
          </cell>
          <cell r="E53" t="str">
            <v>2.4.2</v>
          </cell>
          <cell r="F53" t="str">
            <v>Vedação compactada</v>
          </cell>
          <cell r="G53" t="str">
            <v>M3</v>
          </cell>
          <cell r="H53">
            <v>20000</v>
          </cell>
          <cell r="I53">
            <v>4.6500000000000004</v>
          </cell>
          <cell r="J53">
            <v>93000</v>
          </cell>
          <cell r="K53">
            <v>0.02</v>
          </cell>
        </row>
        <row r="54">
          <cell r="B54">
            <v>51</v>
          </cell>
          <cell r="C54">
            <v>42</v>
          </cell>
          <cell r="D54">
            <v>245</v>
          </cell>
          <cell r="E54" t="str">
            <v>2.5.2</v>
          </cell>
          <cell r="F54" t="str">
            <v>Vedação compactada</v>
          </cell>
          <cell r="G54" t="str">
            <v>M3</v>
          </cell>
          <cell r="H54">
            <v>26000</v>
          </cell>
          <cell r="I54">
            <v>4.6500000000000004</v>
          </cell>
          <cell r="J54">
            <v>120900</v>
          </cell>
          <cell r="K54">
            <v>0.03</v>
          </cell>
        </row>
        <row r="55">
          <cell r="B55">
            <v>52</v>
          </cell>
          <cell r="C55">
            <v>39</v>
          </cell>
          <cell r="D55">
            <v>250</v>
          </cell>
          <cell r="E55" t="str">
            <v>2.4.3</v>
          </cell>
          <cell r="F55" t="str">
            <v>Remoçao de ensecadeira</v>
          </cell>
          <cell r="G55" t="str">
            <v>M3</v>
          </cell>
          <cell r="H55">
            <v>25000</v>
          </cell>
          <cell r="I55">
            <v>2.2999999999999998</v>
          </cell>
          <cell r="J55">
            <v>57500</v>
          </cell>
          <cell r="K55">
            <v>0.01</v>
          </cell>
        </row>
        <row r="56">
          <cell r="B56">
            <v>53</v>
          </cell>
          <cell r="C56">
            <v>43</v>
          </cell>
          <cell r="D56">
            <v>250</v>
          </cell>
          <cell r="E56" t="str">
            <v>2.5.3</v>
          </cell>
          <cell r="F56" t="str">
            <v>Remoção de ensecadeira</v>
          </cell>
          <cell r="G56" t="str">
            <v>M3</v>
          </cell>
          <cell r="H56">
            <v>34000</v>
          </cell>
          <cell r="I56">
            <v>2.2999999999999998</v>
          </cell>
          <cell r="J56">
            <v>78200</v>
          </cell>
          <cell r="K56">
            <v>0.02</v>
          </cell>
        </row>
        <row r="57">
          <cell r="B57">
            <v>54</v>
          </cell>
          <cell r="C57">
            <v>40</v>
          </cell>
          <cell r="D57">
            <v>260</v>
          </cell>
          <cell r="E57" t="str">
            <v>2.4.4</v>
          </cell>
          <cell r="F57" t="str">
            <v>Remoção de septo abaixo do nível d'água</v>
          </cell>
          <cell r="G57" t="str">
            <v>M3</v>
          </cell>
          <cell r="H57">
            <v>22000</v>
          </cell>
          <cell r="I57">
            <v>7.5</v>
          </cell>
          <cell r="J57">
            <v>165000</v>
          </cell>
          <cell r="K57">
            <v>0.04</v>
          </cell>
        </row>
        <row r="58">
          <cell r="B58">
            <v>55</v>
          </cell>
          <cell r="C58">
            <v>44</v>
          </cell>
          <cell r="D58">
            <v>260</v>
          </cell>
          <cell r="E58" t="str">
            <v>2.5.4</v>
          </cell>
          <cell r="F58" t="str">
            <v>Remoção de septo abaixo do nível d'água</v>
          </cell>
          <cell r="G58" t="str">
            <v>M3</v>
          </cell>
          <cell r="H58">
            <v>13000</v>
          </cell>
          <cell r="I58">
            <v>7.5</v>
          </cell>
          <cell r="J58">
            <v>97500</v>
          </cell>
          <cell r="K58">
            <v>0.03</v>
          </cell>
        </row>
        <row r="59">
          <cell r="B59">
            <v>56</v>
          </cell>
          <cell r="C59">
            <v>84</v>
          </cell>
          <cell r="D59">
            <v>260</v>
          </cell>
          <cell r="E59" t="str">
            <v>4.1.4</v>
          </cell>
          <cell r="F59" t="str">
            <v>Remoção do septo abaixo do nível d'água</v>
          </cell>
          <cell r="G59" t="str">
            <v>M3</v>
          </cell>
          <cell r="H59">
            <v>12040</v>
          </cell>
          <cell r="I59">
            <v>7.5</v>
          </cell>
          <cell r="J59">
            <v>90300</v>
          </cell>
          <cell r="K59">
            <v>0.02</v>
          </cell>
        </row>
        <row r="60">
          <cell r="B60">
            <v>57</v>
          </cell>
          <cell r="C60">
            <v>109</v>
          </cell>
          <cell r="D60">
            <v>261</v>
          </cell>
          <cell r="E60" t="str">
            <v>4.4.4</v>
          </cell>
          <cell r="F60" t="str">
            <v>Escavação em rocha abaixo do nível d'água</v>
          </cell>
          <cell r="G60" t="str">
            <v>M3</v>
          </cell>
          <cell r="H60">
            <v>8300</v>
          </cell>
          <cell r="I60">
            <v>9.8800000000000008</v>
          </cell>
          <cell r="J60">
            <v>82004</v>
          </cell>
          <cell r="K60">
            <v>0.02</v>
          </cell>
        </row>
        <row r="61">
          <cell r="B61">
            <v>58</v>
          </cell>
          <cell r="C61">
            <v>111</v>
          </cell>
          <cell r="D61">
            <v>270</v>
          </cell>
          <cell r="E61" t="str">
            <v>4.4.6</v>
          </cell>
          <cell r="F61" t="str">
            <v>Remoção de septo acima do nível d'água</v>
          </cell>
          <cell r="G61" t="str">
            <v>M3</v>
          </cell>
          <cell r="H61">
            <v>35700</v>
          </cell>
          <cell r="I61">
            <v>13.93</v>
          </cell>
          <cell r="J61">
            <v>497301</v>
          </cell>
          <cell r="K61">
            <v>0.13</v>
          </cell>
        </row>
        <row r="62">
          <cell r="B62">
            <v>59</v>
          </cell>
          <cell r="C62">
            <v>9</v>
          </cell>
          <cell r="D62">
            <v>280</v>
          </cell>
          <cell r="E62" t="str">
            <v>1.4.1</v>
          </cell>
          <cell r="F62" t="str">
            <v>Esgotamento inicial entre ensecadeiras</v>
          </cell>
          <cell r="G62" t="str">
            <v>GL</v>
          </cell>
          <cell r="H62">
            <v>1</v>
          </cell>
          <cell r="I62">
            <v>169430</v>
          </cell>
          <cell r="J62">
            <v>169430</v>
          </cell>
          <cell r="K62">
            <v>0.04</v>
          </cell>
        </row>
        <row r="63">
          <cell r="B63">
            <v>60</v>
          </cell>
          <cell r="C63">
            <v>10</v>
          </cell>
          <cell r="D63">
            <v>290</v>
          </cell>
          <cell r="E63" t="str">
            <v>1.4.2</v>
          </cell>
          <cell r="F63" t="str">
            <v>Manutenção da área ensecada</v>
          </cell>
          <cell r="G63" t="str">
            <v>GL</v>
          </cell>
          <cell r="H63">
            <v>1</v>
          </cell>
          <cell r="I63">
            <v>564760</v>
          </cell>
          <cell r="J63">
            <v>564760</v>
          </cell>
          <cell r="K63">
            <v>0.15</v>
          </cell>
        </row>
        <row r="64">
          <cell r="B64">
            <v>61</v>
          </cell>
          <cell r="C64">
            <v>45</v>
          </cell>
          <cell r="D64">
            <v>300</v>
          </cell>
          <cell r="E64" t="str">
            <v>2.6.1</v>
          </cell>
          <cell r="F64" t="str">
            <v>Limpeza de fundações para concretagem</v>
          </cell>
          <cell r="G64" t="str">
            <v>M2</v>
          </cell>
          <cell r="H64">
            <v>1350</v>
          </cell>
          <cell r="I64">
            <v>25.16</v>
          </cell>
          <cell r="J64">
            <v>33966</v>
          </cell>
          <cell r="K64">
            <v>0.01</v>
          </cell>
        </row>
        <row r="65">
          <cell r="B65">
            <v>62</v>
          </cell>
          <cell r="C65">
            <v>86</v>
          </cell>
          <cell r="D65">
            <v>300</v>
          </cell>
          <cell r="E65" t="str">
            <v>4.1.6</v>
          </cell>
          <cell r="F65" t="str">
            <v>Limpeza de fundações para concretagem</v>
          </cell>
          <cell r="G65" t="str">
            <v>M2</v>
          </cell>
          <cell r="H65">
            <v>44600</v>
          </cell>
          <cell r="I65">
            <v>25.16</v>
          </cell>
          <cell r="J65">
            <v>1122136</v>
          </cell>
          <cell r="K65">
            <v>0.28999999999999998</v>
          </cell>
        </row>
        <row r="66">
          <cell r="B66">
            <v>63</v>
          </cell>
          <cell r="C66">
            <v>99</v>
          </cell>
          <cell r="D66">
            <v>300</v>
          </cell>
          <cell r="E66" t="str">
            <v>4.3.4</v>
          </cell>
          <cell r="F66" t="str">
            <v>Limpeza de fundações para concretagem</v>
          </cell>
          <cell r="G66" t="str">
            <v>M2</v>
          </cell>
          <cell r="H66">
            <v>10000</v>
          </cell>
          <cell r="I66">
            <v>25.16</v>
          </cell>
          <cell r="J66">
            <v>251600</v>
          </cell>
          <cell r="K66">
            <v>7.0000000000000007E-2</v>
          </cell>
        </row>
        <row r="67">
          <cell r="B67">
            <v>64</v>
          </cell>
          <cell r="C67">
            <v>110</v>
          </cell>
          <cell r="D67">
            <v>300</v>
          </cell>
          <cell r="E67" t="str">
            <v>4.4.5</v>
          </cell>
          <cell r="F67" t="str">
            <v>Limpeza de fundações para concretagem</v>
          </cell>
          <cell r="G67" t="str">
            <v>M2</v>
          </cell>
          <cell r="H67">
            <v>6400</v>
          </cell>
          <cell r="I67">
            <v>25.16</v>
          </cell>
          <cell r="J67">
            <v>161024</v>
          </cell>
          <cell r="K67">
            <v>0.04</v>
          </cell>
        </row>
        <row r="68">
          <cell r="B68">
            <v>65</v>
          </cell>
          <cell r="C68">
            <v>120</v>
          </cell>
          <cell r="D68">
            <v>300</v>
          </cell>
          <cell r="E68" t="str">
            <v>4.5.1</v>
          </cell>
          <cell r="F68" t="str">
            <v>Limpeza de  fundações para concretagem</v>
          </cell>
          <cell r="G68" t="str">
            <v>M2</v>
          </cell>
          <cell r="H68">
            <v>400</v>
          </cell>
          <cell r="I68">
            <v>25.16</v>
          </cell>
          <cell r="J68">
            <v>10064</v>
          </cell>
          <cell r="K68">
            <v>0</v>
          </cell>
        </row>
        <row r="69">
          <cell r="B69">
            <v>66</v>
          </cell>
          <cell r="C69">
            <v>69</v>
          </cell>
          <cell r="D69">
            <v>301</v>
          </cell>
          <cell r="E69" t="str">
            <v>3.3.1</v>
          </cell>
          <cell r="F69" t="str">
            <v>Preparo de superfície para concretagem</v>
          </cell>
          <cell r="G69" t="str">
            <v>M2</v>
          </cell>
          <cell r="H69">
            <v>14865</v>
          </cell>
          <cell r="I69">
            <v>84.96</v>
          </cell>
          <cell r="J69">
            <v>1262930.3999999999</v>
          </cell>
          <cell r="K69">
            <v>0.33</v>
          </cell>
        </row>
        <row r="70">
          <cell r="B70">
            <v>67</v>
          </cell>
          <cell r="C70">
            <v>160</v>
          </cell>
          <cell r="D70">
            <v>310</v>
          </cell>
          <cell r="E70" t="str">
            <v>7.1</v>
          </cell>
          <cell r="F70" t="str">
            <v>Manuseio de cimento pozolânico</v>
          </cell>
          <cell r="G70" t="str">
            <v>TO</v>
          </cell>
          <cell r="H70">
            <v>84232</v>
          </cell>
          <cell r="I70">
            <v>6.3</v>
          </cell>
          <cell r="J70">
            <v>530661.6</v>
          </cell>
          <cell r="K70">
            <v>0.14000000000000001</v>
          </cell>
        </row>
        <row r="71">
          <cell r="B71">
            <v>68</v>
          </cell>
          <cell r="C71">
            <v>47</v>
          </cell>
          <cell r="D71">
            <v>320</v>
          </cell>
          <cell r="E71" t="str">
            <v>2.6.3</v>
          </cell>
          <cell r="F71" t="str">
            <v>Concreto estrutural - EF</v>
          </cell>
          <cell r="G71" t="str">
            <v>M3</v>
          </cell>
          <cell r="H71">
            <v>41100</v>
          </cell>
          <cell r="I71">
            <v>77.23</v>
          </cell>
          <cell r="J71">
            <v>3174153</v>
          </cell>
          <cell r="K71">
            <v>0.83</v>
          </cell>
        </row>
        <row r="72">
          <cell r="B72">
            <v>69</v>
          </cell>
          <cell r="C72">
            <v>48</v>
          </cell>
          <cell r="D72">
            <v>330</v>
          </cell>
          <cell r="E72" t="str">
            <v>2.6.4</v>
          </cell>
          <cell r="F72" t="str">
            <v>Concreto para os tampões</v>
          </cell>
          <cell r="G72" t="str">
            <v>M3</v>
          </cell>
          <cell r="H72">
            <v>15481</v>
          </cell>
          <cell r="I72">
            <v>73.400000000000006</v>
          </cell>
          <cell r="J72">
            <v>1136305.3999999999</v>
          </cell>
          <cell r="K72">
            <v>0.3</v>
          </cell>
        </row>
        <row r="73">
          <cell r="B73">
            <v>70</v>
          </cell>
          <cell r="C73">
            <v>49</v>
          </cell>
          <cell r="D73">
            <v>340</v>
          </cell>
          <cell r="E73" t="str">
            <v>2.6.5</v>
          </cell>
          <cell r="F73" t="str">
            <v>Colocação de armaduras - EF</v>
          </cell>
          <cell r="G73" t="str">
            <v>TO</v>
          </cell>
          <cell r="H73">
            <v>2808</v>
          </cell>
          <cell r="I73">
            <v>768.6</v>
          </cell>
          <cell r="J73">
            <v>2158228.7999999998</v>
          </cell>
          <cell r="K73">
            <v>0.56000000000000005</v>
          </cell>
        </row>
        <row r="74">
          <cell r="B74">
            <v>71</v>
          </cell>
          <cell r="C74">
            <v>46</v>
          </cell>
          <cell r="D74">
            <v>350</v>
          </cell>
          <cell r="E74" t="str">
            <v>2.6.2</v>
          </cell>
          <cell r="F74" t="str">
            <v>Concreto de regularização</v>
          </cell>
          <cell r="G74" t="str">
            <v>M3</v>
          </cell>
          <cell r="H74">
            <v>570</v>
          </cell>
          <cell r="I74">
            <v>73.680000000000007</v>
          </cell>
          <cell r="J74">
            <v>41997.599999999999</v>
          </cell>
          <cell r="K74">
            <v>0.01</v>
          </cell>
        </row>
        <row r="75">
          <cell r="B75">
            <v>72</v>
          </cell>
          <cell r="C75">
            <v>87</v>
          </cell>
          <cell r="D75">
            <v>351</v>
          </cell>
          <cell r="E75" t="str">
            <v>4.1.7</v>
          </cell>
          <cell r="F75" t="str">
            <v>Concreto de regularização</v>
          </cell>
          <cell r="G75" t="str">
            <v>M3</v>
          </cell>
          <cell r="H75">
            <v>8887</v>
          </cell>
          <cell r="I75">
            <v>62.97</v>
          </cell>
          <cell r="J75">
            <v>559614.39</v>
          </cell>
          <cell r="K75">
            <v>0.15</v>
          </cell>
        </row>
        <row r="76">
          <cell r="B76">
            <v>73</v>
          </cell>
          <cell r="C76">
            <v>93</v>
          </cell>
          <cell r="D76">
            <v>352</v>
          </cell>
          <cell r="E76" t="str">
            <v>4.2.1</v>
          </cell>
          <cell r="F76" t="str">
            <v>Concreto de regularização</v>
          </cell>
          <cell r="G76" t="str">
            <v>M3</v>
          </cell>
          <cell r="H76">
            <v>500</v>
          </cell>
          <cell r="I76">
            <v>63.58</v>
          </cell>
          <cell r="J76">
            <v>31790</v>
          </cell>
          <cell r="K76">
            <v>0.01</v>
          </cell>
        </row>
        <row r="77">
          <cell r="B77">
            <v>74</v>
          </cell>
          <cell r="C77">
            <v>112</v>
          </cell>
          <cell r="D77">
            <v>353</v>
          </cell>
          <cell r="E77" t="str">
            <v>4.4.7</v>
          </cell>
          <cell r="F77" t="str">
            <v>Concreto de regularização</v>
          </cell>
          <cell r="G77" t="str">
            <v>M3</v>
          </cell>
          <cell r="H77">
            <v>1905</v>
          </cell>
          <cell r="I77">
            <v>76.61</v>
          </cell>
          <cell r="J77">
            <v>145942.04999999999</v>
          </cell>
          <cell r="K77">
            <v>0.04</v>
          </cell>
        </row>
        <row r="78">
          <cell r="B78">
            <v>75</v>
          </cell>
          <cell r="C78">
            <v>54</v>
          </cell>
          <cell r="D78">
            <v>370</v>
          </cell>
          <cell r="E78" t="str">
            <v>2.6.10</v>
          </cell>
          <cell r="F78" t="str">
            <v>Instrumentação - EF</v>
          </cell>
          <cell r="G78" t="str">
            <v>GL</v>
          </cell>
          <cell r="H78">
            <v>1</v>
          </cell>
          <cell r="I78">
            <v>17950</v>
          </cell>
          <cell r="J78">
            <v>17950</v>
          </cell>
          <cell r="K78">
            <v>0</v>
          </cell>
        </row>
        <row r="79">
          <cell r="B79">
            <v>76</v>
          </cell>
          <cell r="C79">
            <v>162</v>
          </cell>
          <cell r="D79">
            <v>430</v>
          </cell>
          <cell r="E79" t="str">
            <v>8.1</v>
          </cell>
          <cell r="F79" t="str">
            <v>Barras de ancoragem aço CA-50 Ø=25 mm</v>
          </cell>
          <cell r="G79" t="str">
            <v>M</v>
          </cell>
          <cell r="H79">
            <v>22400</v>
          </cell>
          <cell r="I79">
            <v>34.590000000000003</v>
          </cell>
          <cell r="J79">
            <v>774816</v>
          </cell>
          <cell r="K79">
            <v>0.2</v>
          </cell>
        </row>
        <row r="80">
          <cell r="B80">
            <v>77</v>
          </cell>
          <cell r="C80">
            <v>165</v>
          </cell>
          <cell r="D80">
            <v>440</v>
          </cell>
          <cell r="E80" t="str">
            <v>8.4</v>
          </cell>
          <cell r="F80" t="str">
            <v>Barras de ancoragem aço CA-50 Ø=32 mm</v>
          </cell>
          <cell r="G80" t="str">
            <v>M</v>
          </cell>
          <cell r="H80">
            <v>10100</v>
          </cell>
          <cell r="I80">
            <v>41.29</v>
          </cell>
          <cell r="J80">
            <v>417029</v>
          </cell>
          <cell r="K80">
            <v>0.11</v>
          </cell>
        </row>
        <row r="81">
          <cell r="B81">
            <v>78</v>
          </cell>
          <cell r="C81">
            <v>173</v>
          </cell>
          <cell r="D81">
            <v>450</v>
          </cell>
          <cell r="E81" t="str">
            <v>8.12</v>
          </cell>
          <cell r="F81" t="str">
            <v>Tirantes de 4 m em aço de alta resistencia Ø= 20 mm</v>
          </cell>
          <cell r="G81" t="str">
            <v>UN</v>
          </cell>
          <cell r="H81">
            <v>960</v>
          </cell>
          <cell r="I81">
            <v>228.09</v>
          </cell>
          <cell r="J81">
            <v>218966.39999999999</v>
          </cell>
          <cell r="K81">
            <v>0.06</v>
          </cell>
        </row>
        <row r="82">
          <cell r="B82">
            <v>79</v>
          </cell>
          <cell r="C82">
            <v>177</v>
          </cell>
          <cell r="D82">
            <v>460</v>
          </cell>
          <cell r="E82" t="str">
            <v>8.16</v>
          </cell>
          <cell r="F82" t="str">
            <v>Tirantes de 6 m em aço de alta resistencia Ø= 20 mm</v>
          </cell>
          <cell r="G82" t="str">
            <v>UN</v>
          </cell>
          <cell r="H82">
            <v>620</v>
          </cell>
          <cell r="I82">
            <v>311.08</v>
          </cell>
          <cell r="J82">
            <v>192869.6</v>
          </cell>
          <cell r="K82">
            <v>0.05</v>
          </cell>
        </row>
        <row r="83">
          <cell r="B83">
            <v>80</v>
          </cell>
          <cell r="C83">
            <v>172</v>
          </cell>
          <cell r="D83">
            <v>469</v>
          </cell>
          <cell r="E83" t="str">
            <v>8.11</v>
          </cell>
          <cell r="F83" t="str">
            <v>Tirantes de 3 m em aço de alta resistencia Ø= 20 mm</v>
          </cell>
          <cell r="G83" t="str">
            <v>UN</v>
          </cell>
          <cell r="H83">
            <v>6009</v>
          </cell>
          <cell r="I83">
            <v>155.54</v>
          </cell>
          <cell r="J83">
            <v>934639.86</v>
          </cell>
          <cell r="K83">
            <v>0.24</v>
          </cell>
        </row>
        <row r="84">
          <cell r="B84">
            <v>81</v>
          </cell>
          <cell r="C84">
            <v>179</v>
          </cell>
          <cell r="D84">
            <v>470</v>
          </cell>
          <cell r="E84" t="str">
            <v>8.18</v>
          </cell>
          <cell r="F84" t="str">
            <v>Tirantes de 6 m em aço de alta resistencia Ø= 32 mm</v>
          </cell>
          <cell r="G84" t="str">
            <v>UN</v>
          </cell>
          <cell r="H84">
            <v>240</v>
          </cell>
          <cell r="I84">
            <v>561.33000000000004</v>
          </cell>
          <cell r="J84">
            <v>134719.20000000001</v>
          </cell>
          <cell r="K84">
            <v>0.04</v>
          </cell>
        </row>
        <row r="85">
          <cell r="B85">
            <v>82</v>
          </cell>
          <cell r="C85">
            <v>50</v>
          </cell>
          <cell r="D85">
            <v>480</v>
          </cell>
          <cell r="E85" t="str">
            <v>2.6.6</v>
          </cell>
          <cell r="F85" t="str">
            <v>Telas de aço soldadas</v>
          </cell>
          <cell r="G85" t="str">
            <v>KG</v>
          </cell>
          <cell r="H85">
            <v>25000</v>
          </cell>
          <cell r="I85">
            <v>1.43</v>
          </cell>
          <cell r="J85">
            <v>35750</v>
          </cell>
          <cell r="K85">
            <v>0.01</v>
          </cell>
        </row>
        <row r="86">
          <cell r="B86">
            <v>83</v>
          </cell>
          <cell r="C86">
            <v>115</v>
          </cell>
          <cell r="D86">
            <v>480</v>
          </cell>
          <cell r="E86" t="str">
            <v>4.4.10</v>
          </cell>
          <cell r="F86" t="str">
            <v>Telas de aço soldadas</v>
          </cell>
          <cell r="G86" t="str">
            <v>KG</v>
          </cell>
          <cell r="H86">
            <v>16500</v>
          </cell>
          <cell r="I86">
            <v>1.43</v>
          </cell>
          <cell r="J86">
            <v>23595</v>
          </cell>
          <cell r="K86">
            <v>0.01</v>
          </cell>
        </row>
        <row r="87">
          <cell r="B87">
            <v>84</v>
          </cell>
          <cell r="C87">
            <v>168</v>
          </cell>
          <cell r="D87">
            <v>500</v>
          </cell>
          <cell r="E87" t="str">
            <v>8.7</v>
          </cell>
          <cell r="F87" t="str">
            <v>Perfuração para injeções de cimento Ø= 75 mm</v>
          </cell>
          <cell r="G87" t="str">
            <v>M</v>
          </cell>
          <cell r="H87">
            <v>21700</v>
          </cell>
          <cell r="I87">
            <v>36.31</v>
          </cell>
          <cell r="J87">
            <v>787927</v>
          </cell>
          <cell r="K87">
            <v>0.21</v>
          </cell>
        </row>
        <row r="88">
          <cell r="B88">
            <v>85</v>
          </cell>
          <cell r="C88">
            <v>161</v>
          </cell>
          <cell r="D88">
            <v>510</v>
          </cell>
          <cell r="E88" t="str">
            <v>7.2</v>
          </cell>
          <cell r="F88" t="str">
            <v>Manuseio de cimento em sacos</v>
          </cell>
          <cell r="G88" t="str">
            <v>TO</v>
          </cell>
          <cell r="H88">
            <v>1800</v>
          </cell>
          <cell r="I88">
            <v>25.69</v>
          </cell>
          <cell r="J88">
            <v>46242</v>
          </cell>
          <cell r="K88">
            <v>0.01</v>
          </cell>
        </row>
        <row r="89">
          <cell r="B89">
            <v>86</v>
          </cell>
          <cell r="C89">
            <v>166</v>
          </cell>
          <cell r="D89">
            <v>520</v>
          </cell>
          <cell r="E89" t="str">
            <v>8.5</v>
          </cell>
          <cell r="F89" t="str">
            <v>Injeção de cimento em fundações</v>
          </cell>
          <cell r="G89" t="str">
            <v>TO</v>
          </cell>
          <cell r="H89">
            <v>1500</v>
          </cell>
          <cell r="I89">
            <v>171.45</v>
          </cell>
          <cell r="J89">
            <v>257175</v>
          </cell>
          <cell r="K89">
            <v>7.0000000000000007E-2</v>
          </cell>
        </row>
        <row r="90">
          <cell r="B90">
            <v>87</v>
          </cell>
          <cell r="C90">
            <v>59</v>
          </cell>
          <cell r="D90">
            <v>540</v>
          </cell>
          <cell r="E90" t="str">
            <v>3.1.5</v>
          </cell>
          <cell r="F90" t="str">
            <v>Escavação em rocha em pedreira</v>
          </cell>
          <cell r="G90" t="str">
            <v>M3</v>
          </cell>
          <cell r="H90">
            <v>2869135</v>
          </cell>
          <cell r="I90">
            <v>6.98</v>
          </cell>
          <cell r="J90">
            <v>20026562.300000001</v>
          </cell>
          <cell r="K90">
            <v>5.22</v>
          </cell>
        </row>
        <row r="91">
          <cell r="B91">
            <v>88</v>
          </cell>
          <cell r="C91">
            <v>60</v>
          </cell>
          <cell r="D91">
            <v>560</v>
          </cell>
          <cell r="E91" t="str">
            <v>3.1.6</v>
          </cell>
          <cell r="F91" t="str">
            <v>Recarga de rocha em estoques</v>
          </cell>
          <cell r="G91" t="str">
            <v>M3</v>
          </cell>
          <cell r="H91">
            <v>1630000</v>
          </cell>
          <cell r="I91">
            <v>4.34</v>
          </cell>
          <cell r="J91">
            <v>7074200</v>
          </cell>
          <cell r="K91">
            <v>1.84</v>
          </cell>
        </row>
        <row r="92">
          <cell r="B92">
            <v>89</v>
          </cell>
          <cell r="C92">
            <v>18</v>
          </cell>
          <cell r="D92">
            <v>570</v>
          </cell>
          <cell r="E92" t="str">
            <v>2.1.5</v>
          </cell>
          <cell r="F92" t="str">
            <v>Limpeza de fundações do enrocamento</v>
          </cell>
          <cell r="G92" t="str">
            <v>M2</v>
          </cell>
          <cell r="H92">
            <v>5000</v>
          </cell>
          <cell r="I92">
            <v>1.95</v>
          </cell>
          <cell r="J92">
            <v>9750</v>
          </cell>
          <cell r="K92">
            <v>0</v>
          </cell>
        </row>
        <row r="93">
          <cell r="B93">
            <v>90</v>
          </cell>
          <cell r="C93">
            <v>61</v>
          </cell>
          <cell r="D93">
            <v>570</v>
          </cell>
          <cell r="E93" t="str">
            <v>3.2.1</v>
          </cell>
          <cell r="F93" t="str">
            <v>Limpeza de fundações do enrocamento</v>
          </cell>
          <cell r="G93" t="str">
            <v>M2</v>
          </cell>
          <cell r="H93">
            <v>237500</v>
          </cell>
          <cell r="I93">
            <v>1.95</v>
          </cell>
          <cell r="J93">
            <v>463125</v>
          </cell>
          <cell r="K93">
            <v>0.12</v>
          </cell>
        </row>
        <row r="94">
          <cell r="B94">
            <v>91</v>
          </cell>
          <cell r="C94">
            <v>65</v>
          </cell>
          <cell r="D94">
            <v>580</v>
          </cell>
          <cell r="E94" t="str">
            <v>3.2.5</v>
          </cell>
          <cell r="F94" t="str">
            <v>Transição processada compactada</v>
          </cell>
          <cell r="G94" t="str">
            <v>M3</v>
          </cell>
          <cell r="H94">
            <v>223185</v>
          </cell>
          <cell r="I94">
            <v>20.63</v>
          </cell>
          <cell r="J94">
            <v>4604306.55</v>
          </cell>
          <cell r="K94">
            <v>1.2</v>
          </cell>
        </row>
        <row r="95">
          <cell r="B95">
            <v>92</v>
          </cell>
          <cell r="C95">
            <v>66</v>
          </cell>
          <cell r="D95">
            <v>590</v>
          </cell>
          <cell r="E95" t="str">
            <v>3.2.6</v>
          </cell>
          <cell r="F95" t="str">
            <v>Tapete argiloso</v>
          </cell>
          <cell r="G95" t="str">
            <v>M3</v>
          </cell>
          <cell r="H95">
            <v>27100</v>
          </cell>
          <cell r="I95">
            <v>4.04</v>
          </cell>
          <cell r="J95">
            <v>109484</v>
          </cell>
          <cell r="K95">
            <v>0.03</v>
          </cell>
        </row>
        <row r="96">
          <cell r="B96">
            <v>93</v>
          </cell>
          <cell r="C96">
            <v>67</v>
          </cell>
          <cell r="D96">
            <v>600</v>
          </cell>
          <cell r="E96" t="str">
            <v>3.2.7</v>
          </cell>
          <cell r="F96" t="str">
            <v>Proteção e acabamento do talude de jusante</v>
          </cell>
          <cell r="G96" t="str">
            <v>M2</v>
          </cell>
          <cell r="H96">
            <v>110000</v>
          </cell>
          <cell r="I96">
            <v>3.49</v>
          </cell>
          <cell r="J96">
            <v>383900</v>
          </cell>
          <cell r="K96">
            <v>0.1</v>
          </cell>
        </row>
        <row r="97">
          <cell r="B97">
            <v>94</v>
          </cell>
          <cell r="C97">
            <v>68</v>
          </cell>
          <cell r="D97">
            <v>610</v>
          </cell>
          <cell r="E97" t="str">
            <v>3.2.8</v>
          </cell>
          <cell r="F97" t="str">
            <v>Instrumentação - Barragem</v>
          </cell>
          <cell r="G97" t="str">
            <v>GL</v>
          </cell>
          <cell r="H97">
            <v>1</v>
          </cell>
          <cell r="I97">
            <v>660050</v>
          </cell>
          <cell r="J97">
            <v>660050</v>
          </cell>
          <cell r="K97">
            <v>0.17</v>
          </cell>
        </row>
        <row r="98">
          <cell r="B98">
            <v>95</v>
          </cell>
          <cell r="C98">
            <v>70</v>
          </cell>
          <cell r="D98">
            <v>630</v>
          </cell>
          <cell r="E98" t="str">
            <v>3.3.2</v>
          </cell>
          <cell r="F98" t="str">
            <v>Concreto dental na fundação do plinto</v>
          </cell>
          <cell r="G98" t="str">
            <v>M3</v>
          </cell>
          <cell r="H98">
            <v>4775</v>
          </cell>
          <cell r="I98">
            <v>69.58</v>
          </cell>
          <cell r="J98">
            <v>332244.5</v>
          </cell>
          <cell r="K98">
            <v>0.09</v>
          </cell>
        </row>
        <row r="99">
          <cell r="B99">
            <v>96</v>
          </cell>
          <cell r="C99">
            <v>72</v>
          </cell>
          <cell r="D99">
            <v>640</v>
          </cell>
          <cell r="E99" t="str">
            <v>3.3.4</v>
          </cell>
          <cell r="F99" t="str">
            <v>Concreto do plinto</v>
          </cell>
          <cell r="G99" t="str">
            <v>M3</v>
          </cell>
          <cell r="H99">
            <v>7760</v>
          </cell>
          <cell r="I99">
            <v>69.58</v>
          </cell>
          <cell r="J99">
            <v>539940.80000000005</v>
          </cell>
          <cell r="K99">
            <v>0.14000000000000001</v>
          </cell>
        </row>
        <row r="100">
          <cell r="B100">
            <v>97</v>
          </cell>
          <cell r="C100">
            <v>74</v>
          </cell>
          <cell r="D100">
            <v>650</v>
          </cell>
          <cell r="E100" t="str">
            <v>3.3.6</v>
          </cell>
          <cell r="F100" t="str">
            <v>Concreto de laje</v>
          </cell>
          <cell r="G100" t="str">
            <v>M3</v>
          </cell>
          <cell r="H100">
            <v>43000</v>
          </cell>
          <cell r="I100">
            <v>62.09</v>
          </cell>
          <cell r="J100">
            <v>2669870</v>
          </cell>
          <cell r="K100">
            <v>0.7</v>
          </cell>
        </row>
        <row r="101">
          <cell r="B101">
            <v>98</v>
          </cell>
          <cell r="C101">
            <v>75</v>
          </cell>
          <cell r="D101">
            <v>660</v>
          </cell>
          <cell r="E101" t="str">
            <v>3.3.7</v>
          </cell>
          <cell r="F101" t="str">
            <v>Concreto do muro  parapeito</v>
          </cell>
          <cell r="G101" t="str">
            <v>M3</v>
          </cell>
          <cell r="H101">
            <v>5400</v>
          </cell>
          <cell r="I101">
            <v>68.569999999999993</v>
          </cell>
          <cell r="J101">
            <v>370278</v>
          </cell>
          <cell r="K101">
            <v>0.1</v>
          </cell>
        </row>
        <row r="102">
          <cell r="B102">
            <v>99</v>
          </cell>
          <cell r="C102">
            <v>77</v>
          </cell>
          <cell r="D102">
            <v>670</v>
          </cell>
          <cell r="E102" t="str">
            <v>3.3.9</v>
          </cell>
          <cell r="F102" t="str">
            <v>Junta de cobre tipo 1 ( perimetral )</v>
          </cell>
          <cell r="G102" t="str">
            <v>M</v>
          </cell>
          <cell r="H102">
            <v>822</v>
          </cell>
          <cell r="I102">
            <v>649.73</v>
          </cell>
          <cell r="J102">
            <v>534078.06000000006</v>
          </cell>
          <cell r="K102">
            <v>0.14000000000000001</v>
          </cell>
        </row>
        <row r="103">
          <cell r="B103">
            <v>100</v>
          </cell>
          <cell r="C103">
            <v>78</v>
          </cell>
          <cell r="D103">
            <v>680</v>
          </cell>
          <cell r="E103" t="str">
            <v>3.3.10</v>
          </cell>
          <cell r="F103" t="str">
            <v>Junta de cobre tipo 3 +JJ 1350 TB - vertical de tração</v>
          </cell>
          <cell r="G103" t="str">
            <v>M</v>
          </cell>
          <cell r="H103">
            <v>801</v>
          </cell>
          <cell r="I103">
            <v>264.64</v>
          </cell>
          <cell r="J103">
            <v>211976.64</v>
          </cell>
          <cell r="K103">
            <v>0.06</v>
          </cell>
        </row>
        <row r="104">
          <cell r="B104">
            <v>101</v>
          </cell>
          <cell r="C104">
            <v>79</v>
          </cell>
          <cell r="D104">
            <v>690</v>
          </cell>
          <cell r="E104" t="str">
            <v>3.3.11</v>
          </cell>
          <cell r="F104" t="str">
            <v>Junta de cobre tipo 3 + JJ 1350 TB - vertical de compressão</v>
          </cell>
          <cell r="G104" t="str">
            <v>M</v>
          </cell>
          <cell r="H104">
            <v>5340</v>
          </cell>
          <cell r="I104">
            <v>167.12</v>
          </cell>
          <cell r="J104">
            <v>892420.8</v>
          </cell>
          <cell r="K104">
            <v>0.23</v>
          </cell>
        </row>
        <row r="105">
          <cell r="B105">
            <v>102</v>
          </cell>
          <cell r="C105">
            <v>80</v>
          </cell>
          <cell r="D105">
            <v>700</v>
          </cell>
          <cell r="E105" t="str">
            <v>3.3.12</v>
          </cell>
          <cell r="F105" t="str">
            <v>Junta JJ 2027 TB -  muro parapeito</v>
          </cell>
          <cell r="G105" t="str">
            <v>M</v>
          </cell>
          <cell r="H105">
            <v>570</v>
          </cell>
          <cell r="I105">
            <v>135.75</v>
          </cell>
          <cell r="J105">
            <v>77377.5</v>
          </cell>
          <cell r="K105">
            <v>0.02</v>
          </cell>
        </row>
        <row r="106">
          <cell r="B106">
            <v>103</v>
          </cell>
          <cell r="C106">
            <v>73</v>
          </cell>
          <cell r="D106">
            <v>710</v>
          </cell>
          <cell r="E106" t="str">
            <v>3.3.5</v>
          </cell>
          <cell r="F106" t="str">
            <v>Concreto extrudado</v>
          </cell>
          <cell r="G106" t="str">
            <v>M3</v>
          </cell>
          <cell r="H106">
            <v>22200</v>
          </cell>
          <cell r="I106">
            <v>61.06</v>
          </cell>
          <cell r="J106">
            <v>1355532</v>
          </cell>
          <cell r="K106">
            <v>0.35</v>
          </cell>
        </row>
        <row r="107">
          <cell r="B107">
            <v>104</v>
          </cell>
          <cell r="C107">
            <v>85</v>
          </cell>
          <cell r="D107">
            <v>740</v>
          </cell>
          <cell r="E107" t="str">
            <v>4.1.5</v>
          </cell>
          <cell r="F107" t="str">
            <v>Ensecadeira sobre septo solo</v>
          </cell>
          <cell r="G107" t="str">
            <v>M3</v>
          </cell>
          <cell r="H107">
            <v>16380</v>
          </cell>
          <cell r="I107">
            <v>2.08</v>
          </cell>
          <cell r="J107">
            <v>34070.400000000001</v>
          </cell>
          <cell r="K107">
            <v>0.01</v>
          </cell>
        </row>
        <row r="108">
          <cell r="B108">
            <v>105</v>
          </cell>
          <cell r="C108">
            <v>88</v>
          </cell>
          <cell r="D108">
            <v>750</v>
          </cell>
          <cell r="E108" t="str">
            <v>4.1.8</v>
          </cell>
          <cell r="F108" t="str">
            <v>Concreto da estrutural - VS</v>
          </cell>
          <cell r="G108" t="str">
            <v>M3</v>
          </cell>
          <cell r="H108">
            <v>89664</v>
          </cell>
          <cell r="I108">
            <v>68.3</v>
          </cell>
          <cell r="J108">
            <v>6124051.2000000002</v>
          </cell>
          <cell r="K108">
            <v>1.6</v>
          </cell>
        </row>
        <row r="109">
          <cell r="B109">
            <v>106</v>
          </cell>
          <cell r="C109">
            <v>90</v>
          </cell>
          <cell r="D109">
            <v>840</v>
          </cell>
          <cell r="E109" t="str">
            <v>4.1.10</v>
          </cell>
          <cell r="F109" t="str">
            <v>Protensão</v>
          </cell>
          <cell r="G109" t="str">
            <v>KG</v>
          </cell>
          <cell r="H109">
            <v>180000</v>
          </cell>
          <cell r="I109">
            <v>5.88</v>
          </cell>
          <cell r="J109">
            <v>1058400</v>
          </cell>
          <cell r="K109">
            <v>0.28000000000000003</v>
          </cell>
        </row>
        <row r="110">
          <cell r="B110">
            <v>107</v>
          </cell>
          <cell r="C110">
            <v>91</v>
          </cell>
          <cell r="D110">
            <v>870</v>
          </cell>
          <cell r="E110" t="str">
            <v>4.1.11</v>
          </cell>
          <cell r="F110" t="str">
            <v>Instrumentação da estrutura</v>
          </cell>
          <cell r="G110" t="str">
            <v>GL</v>
          </cell>
          <cell r="H110">
            <v>1</v>
          </cell>
          <cell r="I110">
            <v>86700</v>
          </cell>
          <cell r="J110">
            <v>86700</v>
          </cell>
          <cell r="K110">
            <v>0.02</v>
          </cell>
        </row>
        <row r="111">
          <cell r="B111">
            <v>108</v>
          </cell>
          <cell r="C111">
            <v>92</v>
          </cell>
          <cell r="D111">
            <v>880</v>
          </cell>
          <cell r="E111" t="str">
            <v>4.1.12</v>
          </cell>
          <cell r="F111" t="str">
            <v>Instrumentação de taludes em solos</v>
          </cell>
          <cell r="G111" t="str">
            <v>GL</v>
          </cell>
          <cell r="H111">
            <v>1</v>
          </cell>
          <cell r="I111">
            <v>22530</v>
          </cell>
          <cell r="J111">
            <v>22530</v>
          </cell>
          <cell r="K111">
            <v>0.01</v>
          </cell>
        </row>
        <row r="112">
          <cell r="B112">
            <v>109</v>
          </cell>
          <cell r="C112">
            <v>94</v>
          </cell>
          <cell r="D112">
            <v>900</v>
          </cell>
          <cell r="E112" t="str">
            <v>4.2.2</v>
          </cell>
          <cell r="F112" t="str">
            <v>Concreto estrutural - TA</v>
          </cell>
          <cell r="G112" t="str">
            <v>M3</v>
          </cell>
          <cell r="H112">
            <v>29545</v>
          </cell>
          <cell r="I112">
            <v>68.87</v>
          </cell>
          <cell r="J112">
            <v>2034764.15</v>
          </cell>
          <cell r="K112">
            <v>0.53</v>
          </cell>
        </row>
        <row r="113">
          <cell r="B113">
            <v>110</v>
          </cell>
          <cell r="C113">
            <v>96</v>
          </cell>
          <cell r="D113">
            <v>920</v>
          </cell>
          <cell r="E113" t="str">
            <v>4.3.1</v>
          </cell>
          <cell r="F113" t="str">
            <v>Escavação subterrânea-trecho horizontal</v>
          </cell>
          <cell r="G113" t="str">
            <v>M3</v>
          </cell>
          <cell r="H113">
            <v>41715</v>
          </cell>
          <cell r="I113">
            <v>32.659999999999997</v>
          </cell>
          <cell r="J113">
            <v>1362411.9</v>
          </cell>
          <cell r="K113">
            <v>0.36</v>
          </cell>
        </row>
        <row r="114">
          <cell r="B114">
            <v>111</v>
          </cell>
          <cell r="C114">
            <v>97</v>
          </cell>
          <cell r="D114">
            <v>940</v>
          </cell>
          <cell r="E114" t="str">
            <v>4.3.2</v>
          </cell>
          <cell r="F114" t="str">
            <v>Escavação subterrânea-trecho inclinado</v>
          </cell>
          <cell r="G114" t="str">
            <v>M3</v>
          </cell>
          <cell r="H114">
            <v>17740</v>
          </cell>
          <cell r="I114">
            <v>88.17</v>
          </cell>
          <cell r="J114">
            <v>1564135.8</v>
          </cell>
          <cell r="K114">
            <v>0.41</v>
          </cell>
        </row>
        <row r="115">
          <cell r="B115">
            <v>112</v>
          </cell>
          <cell r="C115">
            <v>101</v>
          </cell>
          <cell r="D115">
            <v>960</v>
          </cell>
          <cell r="E115" t="str">
            <v>4.3.6</v>
          </cell>
          <cell r="F115" t="str">
            <v>Concreto de revestimento</v>
          </cell>
          <cell r="G115" t="str">
            <v>M3</v>
          </cell>
          <cell r="H115">
            <v>10211</v>
          </cell>
          <cell r="I115">
            <v>81.680000000000007</v>
          </cell>
          <cell r="J115">
            <v>834034.48</v>
          </cell>
          <cell r="K115">
            <v>0.22</v>
          </cell>
        </row>
        <row r="116">
          <cell r="B116">
            <v>113</v>
          </cell>
          <cell r="C116">
            <v>102</v>
          </cell>
          <cell r="D116">
            <v>970</v>
          </cell>
          <cell r="E116" t="str">
            <v>4.3.7</v>
          </cell>
          <cell r="F116" t="str">
            <v>Concreto de enchimento da blindagem</v>
          </cell>
          <cell r="G116" t="str">
            <v>M3</v>
          </cell>
          <cell r="H116">
            <v>7575</v>
          </cell>
          <cell r="I116">
            <v>81.680000000000007</v>
          </cell>
          <cell r="J116">
            <v>618726</v>
          </cell>
          <cell r="K116">
            <v>0.16</v>
          </cell>
        </row>
        <row r="117">
          <cell r="B117">
            <v>114</v>
          </cell>
          <cell r="C117">
            <v>105</v>
          </cell>
          <cell r="D117">
            <v>980</v>
          </cell>
          <cell r="E117" t="str">
            <v>4.3.10</v>
          </cell>
          <cell r="F117" t="str">
            <v>Instrumentação - Conduto forçado</v>
          </cell>
          <cell r="G117" t="str">
            <v>GL</v>
          </cell>
          <cell r="H117">
            <v>1</v>
          </cell>
          <cell r="I117">
            <v>30750</v>
          </cell>
          <cell r="J117">
            <v>30750</v>
          </cell>
          <cell r="K117">
            <v>0.01</v>
          </cell>
        </row>
        <row r="118">
          <cell r="B118">
            <v>115</v>
          </cell>
          <cell r="C118">
            <v>103</v>
          </cell>
          <cell r="D118">
            <v>990</v>
          </cell>
          <cell r="E118" t="str">
            <v>4.3.8</v>
          </cell>
          <cell r="F118" t="str">
            <v>Concreto de regularização</v>
          </cell>
          <cell r="G118" t="str">
            <v>M3</v>
          </cell>
          <cell r="H118">
            <v>6370</v>
          </cell>
          <cell r="I118">
            <v>81.680000000000007</v>
          </cell>
          <cell r="J118">
            <v>520301.6</v>
          </cell>
          <cell r="K118">
            <v>0.14000000000000001</v>
          </cell>
        </row>
        <row r="119">
          <cell r="B119">
            <v>116</v>
          </cell>
          <cell r="C119">
            <v>98</v>
          </cell>
          <cell r="D119">
            <v>1020</v>
          </cell>
          <cell r="E119" t="str">
            <v>4.3.3</v>
          </cell>
          <cell r="F119" t="str">
            <v>Escavação da galeria de drenagem</v>
          </cell>
          <cell r="G119" t="str">
            <v>M3</v>
          </cell>
          <cell r="H119">
            <v>1125</v>
          </cell>
          <cell r="I119">
            <v>70.44</v>
          </cell>
          <cell r="J119">
            <v>79245</v>
          </cell>
          <cell r="K119">
            <v>0.02</v>
          </cell>
        </row>
        <row r="120">
          <cell r="B120">
            <v>117</v>
          </cell>
          <cell r="C120">
            <v>104</v>
          </cell>
          <cell r="D120">
            <v>1040</v>
          </cell>
          <cell r="E120" t="str">
            <v>4.3.9</v>
          </cell>
          <cell r="F120" t="str">
            <v>Concreto do piso</v>
          </cell>
          <cell r="G120" t="str">
            <v>M3</v>
          </cell>
          <cell r="H120">
            <v>200</v>
          </cell>
          <cell r="I120">
            <v>71.849999999999994</v>
          </cell>
          <cell r="J120">
            <v>14370</v>
          </cell>
          <cell r="K120">
            <v>0</v>
          </cell>
        </row>
        <row r="121">
          <cell r="B121">
            <v>118</v>
          </cell>
          <cell r="C121">
            <v>113</v>
          </cell>
          <cell r="D121">
            <v>1090</v>
          </cell>
          <cell r="E121" t="str">
            <v>4.4.8</v>
          </cell>
          <cell r="F121" t="str">
            <v>Concreto estrutural - CF</v>
          </cell>
          <cell r="G121" t="str">
            <v>M3</v>
          </cell>
          <cell r="H121">
            <v>57339</v>
          </cell>
          <cell r="I121">
            <v>83.99</v>
          </cell>
          <cell r="J121">
            <v>4815902.6100000003</v>
          </cell>
          <cell r="K121">
            <v>1.26</v>
          </cell>
        </row>
        <row r="122">
          <cell r="B122">
            <v>119</v>
          </cell>
          <cell r="C122">
            <v>116</v>
          </cell>
          <cell r="D122">
            <v>1100</v>
          </cell>
          <cell r="E122" t="str">
            <v>4.4.11</v>
          </cell>
          <cell r="F122" t="str">
            <v>Acabamentos da casa de força e do edifício de comando</v>
          </cell>
          <cell r="G122" t="str">
            <v>GL</v>
          </cell>
          <cell r="H122">
            <v>1</v>
          </cell>
          <cell r="I122">
            <v>2393320</v>
          </cell>
          <cell r="J122">
            <v>2393320</v>
          </cell>
          <cell r="K122">
            <v>0.62</v>
          </cell>
        </row>
        <row r="123">
          <cell r="B123">
            <v>120</v>
          </cell>
          <cell r="C123">
            <v>117</v>
          </cell>
          <cell r="D123">
            <v>1110</v>
          </cell>
          <cell r="E123" t="str">
            <v>4.4.12</v>
          </cell>
          <cell r="F123" t="str">
            <v>Cobertura da casa de força</v>
          </cell>
          <cell r="G123" t="str">
            <v>GL</v>
          </cell>
          <cell r="H123">
            <v>1</v>
          </cell>
          <cell r="I123">
            <v>203250</v>
          </cell>
          <cell r="J123">
            <v>203250</v>
          </cell>
          <cell r="K123">
            <v>0.05</v>
          </cell>
        </row>
        <row r="124">
          <cell r="B124">
            <v>121</v>
          </cell>
          <cell r="C124">
            <v>118</v>
          </cell>
          <cell r="D124">
            <v>1120</v>
          </cell>
          <cell r="E124" t="str">
            <v>4.4.13</v>
          </cell>
          <cell r="F124" t="str">
            <v>Instrumentação - Casa de força</v>
          </cell>
          <cell r="G124" t="str">
            <v>GL</v>
          </cell>
          <cell r="H124">
            <v>1</v>
          </cell>
          <cell r="I124">
            <v>69170</v>
          </cell>
          <cell r="J124">
            <v>69170</v>
          </cell>
          <cell r="K124">
            <v>0.02</v>
          </cell>
        </row>
        <row r="125">
          <cell r="B125">
            <v>122</v>
          </cell>
          <cell r="C125">
            <v>119</v>
          </cell>
          <cell r="D125">
            <v>1130</v>
          </cell>
          <cell r="E125" t="str">
            <v>4.4.14</v>
          </cell>
          <cell r="F125" t="str">
            <v>Instrumentação de taludes em solos</v>
          </cell>
          <cell r="G125" t="str">
            <v>GL</v>
          </cell>
          <cell r="H125">
            <v>1</v>
          </cell>
          <cell r="I125">
            <v>44640</v>
          </cell>
          <cell r="J125">
            <v>44640</v>
          </cell>
          <cell r="K125">
            <v>0.01</v>
          </cell>
        </row>
        <row r="126">
          <cell r="B126">
            <v>123</v>
          </cell>
          <cell r="C126">
            <v>121</v>
          </cell>
          <cell r="D126">
            <v>1150</v>
          </cell>
          <cell r="E126" t="str">
            <v>4.5.2</v>
          </cell>
          <cell r="F126" t="str">
            <v>Concreto estrutural - EC</v>
          </cell>
          <cell r="G126" t="str">
            <v>M3</v>
          </cell>
          <cell r="H126">
            <v>220</v>
          </cell>
          <cell r="I126">
            <v>70.44</v>
          </cell>
          <cell r="J126">
            <v>15496.8</v>
          </cell>
          <cell r="K126">
            <v>0</v>
          </cell>
        </row>
        <row r="127">
          <cell r="B127">
            <v>124</v>
          </cell>
          <cell r="C127">
            <v>128</v>
          </cell>
          <cell r="D127">
            <v>1200</v>
          </cell>
          <cell r="E127" t="str">
            <v>5.1.6</v>
          </cell>
          <cell r="F127" t="str">
            <v>Tubos de concreto armado Ø= 800 mm</v>
          </cell>
          <cell r="G127" t="str">
            <v>M</v>
          </cell>
          <cell r="H127">
            <v>450</v>
          </cell>
          <cell r="I127">
            <v>110.26</v>
          </cell>
          <cell r="J127">
            <v>49617</v>
          </cell>
          <cell r="K127">
            <v>0.01</v>
          </cell>
        </row>
        <row r="128">
          <cell r="B128">
            <v>125</v>
          </cell>
          <cell r="C128">
            <v>167</v>
          </cell>
          <cell r="D128">
            <v>1240</v>
          </cell>
          <cell r="E128" t="str">
            <v>8.6</v>
          </cell>
          <cell r="F128" t="str">
            <v>Injeções em contatos aço/concreto e concreto/rocha</v>
          </cell>
          <cell r="G128" t="str">
            <v>TO</v>
          </cell>
          <cell r="H128">
            <v>300</v>
          </cell>
          <cell r="I128">
            <v>257.16000000000003</v>
          </cell>
          <cell r="J128">
            <v>77148</v>
          </cell>
          <cell r="K128">
            <v>0.02</v>
          </cell>
        </row>
        <row r="129">
          <cell r="B129">
            <v>126</v>
          </cell>
          <cell r="C129">
            <v>180</v>
          </cell>
          <cell r="D129">
            <v>1242</v>
          </cell>
          <cell r="E129" t="str">
            <v>8.19</v>
          </cell>
          <cell r="F129" t="str">
            <v>Tirantes de 8 m em aço de alta resistencia Ø= 20 mm</v>
          </cell>
          <cell r="G129" t="str">
            <v>UN</v>
          </cell>
          <cell r="H129">
            <v>24</v>
          </cell>
          <cell r="I129">
            <v>414.76</v>
          </cell>
          <cell r="J129">
            <v>9954.24</v>
          </cell>
          <cell r="K129">
            <v>0</v>
          </cell>
        </row>
        <row r="130">
          <cell r="B130">
            <v>127</v>
          </cell>
          <cell r="C130">
            <v>123</v>
          </cell>
          <cell r="D130">
            <v>1250</v>
          </cell>
          <cell r="E130" t="str">
            <v>5.1.1</v>
          </cell>
          <cell r="F130" t="str">
            <v>Meia cana de concreto p/ drenos 200 mm</v>
          </cell>
          <cell r="G130" t="str">
            <v>M</v>
          </cell>
          <cell r="H130">
            <v>1500</v>
          </cell>
          <cell r="I130">
            <v>10.1</v>
          </cell>
          <cell r="J130">
            <v>15150</v>
          </cell>
          <cell r="K130">
            <v>0</v>
          </cell>
        </row>
        <row r="131">
          <cell r="B131">
            <v>128</v>
          </cell>
          <cell r="C131">
            <v>124</v>
          </cell>
          <cell r="D131">
            <v>1260</v>
          </cell>
          <cell r="E131" t="str">
            <v>5.1.2</v>
          </cell>
          <cell r="F131" t="str">
            <v>Meia cana de concreto p/ drenos 300 mm</v>
          </cell>
          <cell r="G131" t="str">
            <v>M</v>
          </cell>
          <cell r="H131">
            <v>4875</v>
          </cell>
          <cell r="I131">
            <v>12.42</v>
          </cell>
          <cell r="J131">
            <v>60547.5</v>
          </cell>
          <cell r="K131">
            <v>0.02</v>
          </cell>
        </row>
        <row r="132">
          <cell r="B132">
            <v>129</v>
          </cell>
          <cell r="C132">
            <v>125</v>
          </cell>
          <cell r="D132">
            <v>1270</v>
          </cell>
          <cell r="E132" t="str">
            <v>5.1.3</v>
          </cell>
          <cell r="F132" t="str">
            <v>Meia cana de concreto p/ drenos 400 mm</v>
          </cell>
          <cell r="G132" t="str">
            <v>M</v>
          </cell>
          <cell r="H132">
            <v>1500</v>
          </cell>
          <cell r="I132">
            <v>16.350000000000001</v>
          </cell>
          <cell r="J132">
            <v>24525</v>
          </cell>
          <cell r="K132">
            <v>0.01</v>
          </cell>
        </row>
        <row r="133">
          <cell r="B133">
            <v>130</v>
          </cell>
          <cell r="C133">
            <v>126</v>
          </cell>
          <cell r="D133">
            <v>1280</v>
          </cell>
          <cell r="E133" t="str">
            <v>5.1.4</v>
          </cell>
          <cell r="F133" t="str">
            <v>Meia cana de concreto p/ drenos 500 mm</v>
          </cell>
          <cell r="G133" t="str">
            <v>M</v>
          </cell>
          <cell r="H133">
            <v>375</v>
          </cell>
          <cell r="I133">
            <v>19.84</v>
          </cell>
          <cell r="J133">
            <v>7440</v>
          </cell>
          <cell r="K133">
            <v>0</v>
          </cell>
        </row>
        <row r="134">
          <cell r="B134">
            <v>131</v>
          </cell>
          <cell r="C134">
            <v>127</v>
          </cell>
          <cell r="D134">
            <v>1290</v>
          </cell>
          <cell r="E134" t="str">
            <v>5.1.5</v>
          </cell>
          <cell r="F134" t="str">
            <v>Tubos de concreto perfurado para drenos até 300 mm</v>
          </cell>
          <cell r="G134" t="str">
            <v>M</v>
          </cell>
          <cell r="H134">
            <v>1500</v>
          </cell>
          <cell r="I134">
            <v>18.82</v>
          </cell>
          <cell r="J134">
            <v>28230</v>
          </cell>
          <cell r="K134">
            <v>0.01</v>
          </cell>
        </row>
        <row r="135">
          <cell r="B135">
            <v>132</v>
          </cell>
          <cell r="C135">
            <v>129</v>
          </cell>
          <cell r="D135">
            <v>1300</v>
          </cell>
          <cell r="E135" t="str">
            <v>5.1.7</v>
          </cell>
          <cell r="F135" t="str">
            <v>Tubos de concreto armado Ø= 1000 mm</v>
          </cell>
          <cell r="G135" t="str">
            <v>M</v>
          </cell>
          <cell r="H135">
            <v>38</v>
          </cell>
          <cell r="I135">
            <v>78.760000000000005</v>
          </cell>
          <cell r="J135">
            <v>2992.88</v>
          </cell>
          <cell r="K135">
            <v>0</v>
          </cell>
        </row>
        <row r="136">
          <cell r="B136">
            <v>133</v>
          </cell>
          <cell r="C136">
            <v>130</v>
          </cell>
          <cell r="D136">
            <v>1310</v>
          </cell>
          <cell r="E136" t="str">
            <v>5.1.8</v>
          </cell>
          <cell r="F136" t="str">
            <v>Drenos de pedra britada</v>
          </cell>
          <cell r="G136" t="str">
            <v>M3</v>
          </cell>
          <cell r="H136">
            <v>375</v>
          </cell>
          <cell r="I136">
            <v>18.149999999999999</v>
          </cell>
          <cell r="J136">
            <v>6806.25</v>
          </cell>
          <cell r="K136">
            <v>0</v>
          </cell>
        </row>
        <row r="137">
          <cell r="B137">
            <v>134</v>
          </cell>
          <cell r="C137">
            <v>132</v>
          </cell>
          <cell r="D137">
            <v>1320</v>
          </cell>
          <cell r="E137" t="str">
            <v>5.1.10</v>
          </cell>
          <cell r="F137" t="str">
            <v>Manta filtrante de geotextil Bidim OP-40 ou similar</v>
          </cell>
          <cell r="G137" t="str">
            <v>M2</v>
          </cell>
          <cell r="H137">
            <v>750</v>
          </cell>
          <cell r="I137">
            <v>11.67</v>
          </cell>
          <cell r="J137">
            <v>8752.5</v>
          </cell>
          <cell r="K137">
            <v>0</v>
          </cell>
        </row>
        <row r="138">
          <cell r="B138">
            <v>135</v>
          </cell>
          <cell r="C138">
            <v>133</v>
          </cell>
          <cell r="D138">
            <v>1330</v>
          </cell>
          <cell r="E138" t="str">
            <v>5.1.11</v>
          </cell>
          <cell r="F138" t="str">
            <v>Manta filtrante de geotextil Bidim OP-60 ou similar</v>
          </cell>
          <cell r="G138" t="str">
            <v>M2</v>
          </cell>
          <cell r="H138">
            <v>750</v>
          </cell>
          <cell r="I138">
            <v>13.27</v>
          </cell>
          <cell r="J138">
            <v>9952.5</v>
          </cell>
          <cell r="K138">
            <v>0</v>
          </cell>
        </row>
        <row r="139">
          <cell r="B139">
            <v>136</v>
          </cell>
          <cell r="C139">
            <v>134</v>
          </cell>
          <cell r="D139">
            <v>1340</v>
          </cell>
          <cell r="E139" t="str">
            <v>5.1.12</v>
          </cell>
          <cell r="F139" t="str">
            <v>Reaterro com solos</v>
          </cell>
          <cell r="G139" t="str">
            <v>M3</v>
          </cell>
          <cell r="H139">
            <v>2275</v>
          </cell>
          <cell r="I139">
            <v>5.88</v>
          </cell>
          <cell r="J139">
            <v>13377</v>
          </cell>
          <cell r="K139">
            <v>0</v>
          </cell>
        </row>
        <row r="140">
          <cell r="B140">
            <v>137</v>
          </cell>
          <cell r="C140">
            <v>136</v>
          </cell>
          <cell r="D140">
            <v>1370</v>
          </cell>
          <cell r="E140" t="str">
            <v>5.1.14</v>
          </cell>
          <cell r="F140" t="str">
            <v>Escavação de valas e canais em rocha</v>
          </cell>
          <cell r="G140" t="str">
            <v>M3</v>
          </cell>
          <cell r="H140">
            <v>2250</v>
          </cell>
          <cell r="I140">
            <v>15.76</v>
          </cell>
          <cell r="J140">
            <v>35460</v>
          </cell>
          <cell r="K140">
            <v>0.01</v>
          </cell>
        </row>
        <row r="141">
          <cell r="B141">
            <v>138</v>
          </cell>
          <cell r="C141">
            <v>140</v>
          </cell>
          <cell r="D141">
            <v>1380</v>
          </cell>
          <cell r="E141" t="str">
            <v>5.2.1</v>
          </cell>
          <cell r="F141" t="str">
            <v>Regularização e compactação do subleito</v>
          </cell>
          <cell r="G141" t="str">
            <v>M2</v>
          </cell>
          <cell r="H141">
            <v>53550</v>
          </cell>
          <cell r="I141">
            <v>0.88</v>
          </cell>
          <cell r="J141">
            <v>47124</v>
          </cell>
          <cell r="K141">
            <v>0.01</v>
          </cell>
        </row>
        <row r="142">
          <cell r="B142">
            <v>139</v>
          </cell>
          <cell r="C142">
            <v>141</v>
          </cell>
          <cell r="D142">
            <v>1390</v>
          </cell>
          <cell r="E142" t="str">
            <v>5.2.2</v>
          </cell>
          <cell r="F142" t="str">
            <v>Sub base estabilizada granulométricamente</v>
          </cell>
          <cell r="G142" t="str">
            <v>M3</v>
          </cell>
          <cell r="H142">
            <v>12500</v>
          </cell>
          <cell r="I142">
            <v>6.85</v>
          </cell>
          <cell r="J142">
            <v>85625</v>
          </cell>
          <cell r="K142">
            <v>0.02</v>
          </cell>
        </row>
        <row r="143">
          <cell r="B143">
            <v>140</v>
          </cell>
          <cell r="C143">
            <v>142</v>
          </cell>
          <cell r="D143">
            <v>1400</v>
          </cell>
          <cell r="E143" t="str">
            <v>5.2.3</v>
          </cell>
          <cell r="F143" t="str">
            <v>Base estabilizada granulometricante</v>
          </cell>
          <cell r="G143" t="str">
            <v>M3</v>
          </cell>
          <cell r="H143">
            <v>9180</v>
          </cell>
          <cell r="I143">
            <v>6.85</v>
          </cell>
          <cell r="J143">
            <v>62883</v>
          </cell>
          <cell r="K143">
            <v>0.02</v>
          </cell>
        </row>
        <row r="144">
          <cell r="B144">
            <v>141</v>
          </cell>
          <cell r="C144">
            <v>143</v>
          </cell>
          <cell r="D144">
            <v>1410</v>
          </cell>
          <cell r="E144" t="str">
            <v>5.2.4</v>
          </cell>
          <cell r="F144" t="str">
            <v>Pintura de ligação</v>
          </cell>
          <cell r="G144" t="str">
            <v>M2</v>
          </cell>
          <cell r="H144">
            <v>38250</v>
          </cell>
          <cell r="I144">
            <v>0.51</v>
          </cell>
          <cell r="J144">
            <v>19507.5</v>
          </cell>
          <cell r="K144">
            <v>0.01</v>
          </cell>
        </row>
        <row r="145">
          <cell r="B145">
            <v>142</v>
          </cell>
          <cell r="C145">
            <v>144</v>
          </cell>
          <cell r="D145">
            <v>1420</v>
          </cell>
          <cell r="E145" t="str">
            <v>5.2.5</v>
          </cell>
          <cell r="F145" t="str">
            <v>Imprimação</v>
          </cell>
          <cell r="G145" t="str">
            <v>M2</v>
          </cell>
          <cell r="H145">
            <v>53550</v>
          </cell>
          <cell r="I145">
            <v>0.6</v>
          </cell>
          <cell r="J145">
            <v>32130</v>
          </cell>
          <cell r="K145">
            <v>0.01</v>
          </cell>
        </row>
        <row r="146">
          <cell r="B146">
            <v>143</v>
          </cell>
          <cell r="C146">
            <v>145</v>
          </cell>
          <cell r="D146">
            <v>1430</v>
          </cell>
          <cell r="E146" t="str">
            <v>5.2.6</v>
          </cell>
          <cell r="F146" t="str">
            <v>Concreto betuminoso usinado a quente</v>
          </cell>
          <cell r="G146" t="str">
            <v>M3</v>
          </cell>
          <cell r="H146">
            <v>1913</v>
          </cell>
          <cell r="I146">
            <v>146.77000000000001</v>
          </cell>
          <cell r="J146">
            <v>280771.01</v>
          </cell>
          <cell r="K146">
            <v>7.0000000000000007E-2</v>
          </cell>
        </row>
        <row r="147">
          <cell r="B147">
            <v>144</v>
          </cell>
          <cell r="C147">
            <v>146</v>
          </cell>
          <cell r="D147">
            <v>1440</v>
          </cell>
          <cell r="E147" t="str">
            <v>5.2.7</v>
          </cell>
          <cell r="F147" t="str">
            <v>Tratamento superficial simples</v>
          </cell>
          <cell r="G147" t="str">
            <v>M2</v>
          </cell>
          <cell r="H147">
            <v>15300</v>
          </cell>
          <cell r="I147">
            <v>1.28</v>
          </cell>
          <cell r="J147">
            <v>19584</v>
          </cell>
          <cell r="K147">
            <v>0.01</v>
          </cell>
        </row>
        <row r="148">
          <cell r="B148">
            <v>145</v>
          </cell>
          <cell r="C148">
            <v>147</v>
          </cell>
          <cell r="D148">
            <v>1450</v>
          </cell>
          <cell r="E148" t="str">
            <v>5.2.8</v>
          </cell>
          <cell r="F148" t="str">
            <v>Cercas e defensas</v>
          </cell>
          <cell r="G148" t="str">
            <v>M</v>
          </cell>
          <cell r="H148">
            <v>5000</v>
          </cell>
          <cell r="I148">
            <v>26.38</v>
          </cell>
          <cell r="J148">
            <v>131900</v>
          </cell>
          <cell r="K148">
            <v>0.03</v>
          </cell>
        </row>
        <row r="149">
          <cell r="B149">
            <v>146</v>
          </cell>
          <cell r="C149">
            <v>148</v>
          </cell>
          <cell r="D149">
            <v>1460</v>
          </cell>
          <cell r="E149" t="str">
            <v>5.2.9</v>
          </cell>
          <cell r="F149" t="str">
            <v>Sinalização horizontal e vertical</v>
          </cell>
          <cell r="G149" t="str">
            <v>M</v>
          </cell>
          <cell r="H149">
            <v>5100</v>
          </cell>
          <cell r="I149">
            <v>18.57</v>
          </cell>
          <cell r="J149">
            <v>94707</v>
          </cell>
          <cell r="K149">
            <v>0.02</v>
          </cell>
        </row>
        <row r="150">
          <cell r="B150">
            <v>147</v>
          </cell>
          <cell r="C150">
            <v>149</v>
          </cell>
          <cell r="D150">
            <v>1470</v>
          </cell>
          <cell r="E150" t="str">
            <v>5.3.1</v>
          </cell>
          <cell r="F150" t="str">
            <v>Plantio de gramas em leivas</v>
          </cell>
          <cell r="G150" t="str">
            <v>M2</v>
          </cell>
          <cell r="H150">
            <v>50000</v>
          </cell>
          <cell r="I150">
            <v>2.97</v>
          </cell>
          <cell r="J150">
            <v>148500</v>
          </cell>
          <cell r="K150">
            <v>0.04</v>
          </cell>
        </row>
        <row r="151">
          <cell r="B151">
            <v>148</v>
          </cell>
          <cell r="C151">
            <v>150</v>
          </cell>
          <cell r="D151">
            <v>1480</v>
          </cell>
          <cell r="E151" t="str">
            <v>5.3.2</v>
          </cell>
          <cell r="F151" t="str">
            <v>Plantio de gramas com hidrossemeadura</v>
          </cell>
          <cell r="G151" t="str">
            <v>M2</v>
          </cell>
          <cell r="H151">
            <v>500000</v>
          </cell>
          <cell r="I151">
            <v>1.49</v>
          </cell>
          <cell r="J151">
            <v>745000</v>
          </cell>
          <cell r="K151">
            <v>0.19</v>
          </cell>
        </row>
        <row r="152">
          <cell r="B152">
            <v>149</v>
          </cell>
          <cell r="C152">
            <v>154</v>
          </cell>
          <cell r="D152">
            <v>1630</v>
          </cell>
          <cell r="E152" t="str">
            <v>6.4</v>
          </cell>
          <cell r="F152" t="str">
            <v>Aterro compactado em rocha</v>
          </cell>
          <cell r="G152" t="str">
            <v>M3</v>
          </cell>
          <cell r="H152">
            <v>261187</v>
          </cell>
          <cell r="I152">
            <v>4.6900000000000004</v>
          </cell>
          <cell r="J152">
            <v>1224967.03</v>
          </cell>
          <cell r="K152">
            <v>0.32</v>
          </cell>
        </row>
        <row r="153">
          <cell r="B153">
            <v>150</v>
          </cell>
          <cell r="C153">
            <v>155</v>
          </cell>
          <cell r="D153">
            <v>1640</v>
          </cell>
          <cell r="E153" t="str">
            <v>6.5</v>
          </cell>
          <cell r="F153" t="str">
            <v>Aterro compactado em solo</v>
          </cell>
          <cell r="G153" t="str">
            <v>M3</v>
          </cell>
          <cell r="H153">
            <v>16200</v>
          </cell>
          <cell r="I153">
            <v>1.05</v>
          </cell>
          <cell r="J153">
            <v>17010</v>
          </cell>
          <cell r="K153">
            <v>0</v>
          </cell>
        </row>
        <row r="154">
          <cell r="B154">
            <v>151</v>
          </cell>
          <cell r="C154">
            <v>157</v>
          </cell>
          <cell r="D154">
            <v>1650</v>
          </cell>
          <cell r="E154" t="str">
            <v>6.7</v>
          </cell>
          <cell r="F154" t="str">
            <v>Concreto estrutural - SE</v>
          </cell>
          <cell r="G154" t="str">
            <v>M3</v>
          </cell>
          <cell r="H154">
            <v>1045</v>
          </cell>
          <cell r="I154">
            <v>23.8</v>
          </cell>
          <cell r="J154">
            <v>24871</v>
          </cell>
          <cell r="K154">
            <v>0.01</v>
          </cell>
        </row>
        <row r="155">
          <cell r="B155">
            <v>152</v>
          </cell>
          <cell r="C155">
            <v>158</v>
          </cell>
          <cell r="D155">
            <v>1660</v>
          </cell>
          <cell r="E155" t="str">
            <v>6.8</v>
          </cell>
          <cell r="F155" t="str">
            <v>Encascalhamento</v>
          </cell>
          <cell r="G155" t="str">
            <v>M3</v>
          </cell>
          <cell r="H155">
            <v>1360</v>
          </cell>
          <cell r="I155">
            <v>25.38</v>
          </cell>
          <cell r="J155">
            <v>34516.800000000003</v>
          </cell>
          <cell r="K155">
            <v>0.01</v>
          </cell>
        </row>
        <row r="156">
          <cell r="B156">
            <v>153</v>
          </cell>
          <cell r="C156">
            <v>159</v>
          </cell>
          <cell r="D156">
            <v>1690</v>
          </cell>
          <cell r="E156" t="str">
            <v>6.9</v>
          </cell>
          <cell r="F156" t="str">
            <v>Pavimentação</v>
          </cell>
          <cell r="G156" t="str">
            <v>M2</v>
          </cell>
          <cell r="H156">
            <v>600</v>
          </cell>
          <cell r="I156">
            <v>68.83</v>
          </cell>
          <cell r="J156">
            <v>41298</v>
          </cell>
          <cell r="K156">
            <v>0.01</v>
          </cell>
        </row>
        <row r="157">
          <cell r="B157">
            <v>154</v>
          </cell>
          <cell r="C157">
            <v>187</v>
          </cell>
          <cell r="D157">
            <v>1730</v>
          </cell>
          <cell r="E157" t="str">
            <v>9.1</v>
          </cell>
          <cell r="F157" t="str">
            <v>Cimento pozolânico</v>
          </cell>
          <cell r="G157" t="str">
            <v>TO</v>
          </cell>
          <cell r="H157">
            <v>81779</v>
          </cell>
          <cell r="I157">
            <v>180</v>
          </cell>
          <cell r="J157">
            <v>14720220</v>
          </cell>
          <cell r="K157">
            <v>3.84</v>
          </cell>
        </row>
        <row r="158">
          <cell r="B158">
            <v>155</v>
          </cell>
          <cell r="C158">
            <v>189</v>
          </cell>
          <cell r="D158">
            <v>1740</v>
          </cell>
          <cell r="E158" t="str">
            <v>9.3</v>
          </cell>
          <cell r="F158" t="str">
            <v>Aço  para armaduras</v>
          </cell>
          <cell r="G158" t="str">
            <v>TO</v>
          </cell>
          <cell r="H158">
            <v>15369</v>
          </cell>
          <cell r="I158">
            <v>601.41999999999996</v>
          </cell>
          <cell r="J158">
            <v>9243223.9800000004</v>
          </cell>
          <cell r="K158">
            <v>2.41</v>
          </cell>
        </row>
        <row r="159">
          <cell r="B159">
            <v>156</v>
          </cell>
          <cell r="C159">
            <v>192</v>
          </cell>
          <cell r="D159">
            <v>1750</v>
          </cell>
          <cell r="E159" t="str">
            <v>9.6</v>
          </cell>
          <cell r="F159" t="str">
            <v>Cimento em sacos</v>
          </cell>
          <cell r="G159" t="str">
            <v>TO</v>
          </cell>
          <cell r="H159">
            <v>1800</v>
          </cell>
          <cell r="I159">
            <v>218.4</v>
          </cell>
          <cell r="J159">
            <v>393120</v>
          </cell>
          <cell r="K159">
            <v>0.1</v>
          </cell>
        </row>
        <row r="160">
          <cell r="B160">
            <v>157</v>
          </cell>
          <cell r="C160">
            <v>191</v>
          </cell>
          <cell r="D160">
            <v>1760</v>
          </cell>
          <cell r="E160" t="str">
            <v>9.5</v>
          </cell>
          <cell r="F160" t="str">
            <v>Consumo de energia elétrica</v>
          </cell>
          <cell r="G160" t="str">
            <v>GL</v>
          </cell>
          <cell r="H160">
            <v>1</v>
          </cell>
          <cell r="I160">
            <v>4561673.25</v>
          </cell>
          <cell r="J160">
            <v>4561673.25</v>
          </cell>
          <cell r="K160">
            <v>1.19</v>
          </cell>
        </row>
        <row r="161">
          <cell r="B161">
            <v>158</v>
          </cell>
          <cell r="C161">
            <v>12</v>
          </cell>
          <cell r="D161">
            <v>1800</v>
          </cell>
          <cell r="E161" t="str">
            <v>1.6.1</v>
          </cell>
          <cell r="F161" t="str">
            <v>Administração do consórcio</v>
          </cell>
          <cell r="G161" t="str">
            <v>GL</v>
          </cell>
          <cell r="H161">
            <v>1</v>
          </cell>
          <cell r="I161">
            <v>16921301</v>
          </cell>
          <cell r="J161">
            <v>16921301</v>
          </cell>
          <cell r="K161">
            <v>4.41</v>
          </cell>
        </row>
        <row r="162">
          <cell r="B162">
            <v>159</v>
          </cell>
          <cell r="C162">
            <v>13</v>
          </cell>
          <cell r="D162">
            <v>1810</v>
          </cell>
          <cell r="E162" t="str">
            <v>1.7.1</v>
          </cell>
          <cell r="F162" t="str">
            <v>Remuneração do construtor</v>
          </cell>
          <cell r="G162" t="str">
            <v>GL</v>
          </cell>
          <cell r="H162">
            <v>1</v>
          </cell>
          <cell r="I162">
            <v>49924425</v>
          </cell>
          <cell r="J162">
            <v>49924425</v>
          </cell>
          <cell r="K162">
            <v>13.01</v>
          </cell>
        </row>
        <row r="163">
          <cell r="B163">
            <v>160</v>
          </cell>
          <cell r="C163">
            <v>11</v>
          </cell>
          <cell r="D163">
            <v>1825</v>
          </cell>
          <cell r="E163" t="str">
            <v>1.5.1</v>
          </cell>
          <cell r="F163" t="str">
            <v>Administração local</v>
          </cell>
          <cell r="G163" t="str">
            <v>GL</v>
          </cell>
          <cell r="H163">
            <v>1</v>
          </cell>
          <cell r="I163">
            <v>40883935</v>
          </cell>
          <cell r="J163">
            <v>40883935</v>
          </cell>
          <cell r="K163">
            <v>10.65</v>
          </cell>
        </row>
        <row r="164">
          <cell r="B164">
            <v>161</v>
          </cell>
          <cell r="C164">
            <v>181</v>
          </cell>
          <cell r="D164">
            <v>2243</v>
          </cell>
          <cell r="E164" t="str">
            <v>8.20</v>
          </cell>
          <cell r="F164" t="str">
            <v>Tirantes de 8 m em aço de alta resistencia Ø= 32 mm</v>
          </cell>
          <cell r="G164" t="str">
            <v>UN</v>
          </cell>
          <cell r="H164">
            <v>10</v>
          </cell>
          <cell r="I164">
            <v>968.76</v>
          </cell>
          <cell r="J164">
            <v>9687.6</v>
          </cell>
          <cell r="K164">
            <v>0</v>
          </cell>
        </row>
        <row r="165">
          <cell r="B165">
            <v>162</v>
          </cell>
          <cell r="C165">
            <v>182</v>
          </cell>
          <cell r="D165">
            <v>2244</v>
          </cell>
          <cell r="E165" t="str">
            <v>8.21</v>
          </cell>
          <cell r="F165" t="str">
            <v>Tirantes de 15 m em aço de alta resistencia Ø= 32 mm</v>
          </cell>
          <cell r="G165" t="str">
            <v>UN</v>
          </cell>
          <cell r="H165">
            <v>10</v>
          </cell>
          <cell r="I165">
            <v>1547.49</v>
          </cell>
          <cell r="J165">
            <v>15474.9</v>
          </cell>
          <cell r="K165">
            <v>0</v>
          </cell>
        </row>
        <row r="166">
          <cell r="B166">
            <v>163</v>
          </cell>
          <cell r="C166">
            <v>183</v>
          </cell>
          <cell r="D166">
            <v>2245</v>
          </cell>
          <cell r="E166" t="str">
            <v>8.22</v>
          </cell>
          <cell r="F166" t="str">
            <v>Tirantes de 18 m em aço de alta resistencia Ø= 32 mm</v>
          </cell>
          <cell r="G166" t="str">
            <v>UN</v>
          </cell>
          <cell r="H166">
            <v>10</v>
          </cell>
          <cell r="I166">
            <v>1742.02</v>
          </cell>
          <cell r="J166">
            <v>17420.2</v>
          </cell>
          <cell r="K166">
            <v>0</v>
          </cell>
        </row>
        <row r="167">
          <cell r="B167">
            <v>164</v>
          </cell>
          <cell r="C167">
            <v>184</v>
          </cell>
          <cell r="D167">
            <v>2246</v>
          </cell>
          <cell r="E167" t="str">
            <v>8.23</v>
          </cell>
          <cell r="F167" t="str">
            <v>Tirantes resinado em aço de alta resistencia Ø= 32 mm tipo B</v>
          </cell>
          <cell r="G167" t="str">
            <v>M</v>
          </cell>
          <cell r="H167">
            <v>20</v>
          </cell>
          <cell r="I167">
            <v>141.97999999999999</v>
          </cell>
          <cell r="J167">
            <v>2839.6</v>
          </cell>
          <cell r="K167">
            <v>0</v>
          </cell>
        </row>
        <row r="168">
          <cell r="B168">
            <v>165</v>
          </cell>
          <cell r="C168">
            <v>185</v>
          </cell>
          <cell r="D168">
            <v>2247</v>
          </cell>
          <cell r="E168" t="str">
            <v>8.24</v>
          </cell>
          <cell r="F168" t="str">
            <v>Tirantes resinado em aço de alta resistencia Ø= 32 mm tipo A</v>
          </cell>
          <cell r="G168" t="str">
            <v>M</v>
          </cell>
          <cell r="H168">
            <v>20</v>
          </cell>
          <cell r="I168">
            <v>114.72</v>
          </cell>
          <cell r="J168">
            <v>2294.4</v>
          </cell>
          <cell r="K168">
            <v>0</v>
          </cell>
        </row>
        <row r="169">
          <cell r="B169">
            <v>166</v>
          </cell>
          <cell r="C169">
            <v>186</v>
          </cell>
          <cell r="D169">
            <v>2248</v>
          </cell>
          <cell r="E169" t="str">
            <v>8.25</v>
          </cell>
          <cell r="F169" t="str">
            <v>Concreto projetado com fibras</v>
          </cell>
          <cell r="G169" t="str">
            <v>M3</v>
          </cell>
          <cell r="H169">
            <v>4100</v>
          </cell>
          <cell r="I169">
            <v>223.94</v>
          </cell>
          <cell r="J169">
            <v>918154</v>
          </cell>
          <cell r="K169">
            <v>0.24</v>
          </cell>
        </row>
        <row r="170">
          <cell r="B170">
            <v>167</v>
          </cell>
          <cell r="C170">
            <v>131</v>
          </cell>
          <cell r="D170">
            <v>2371</v>
          </cell>
          <cell r="E170" t="str">
            <v>5.1.9</v>
          </cell>
          <cell r="F170" t="str">
            <v>Dreno de 0,50 m tipo barbacã  Ø=4"</v>
          </cell>
          <cell r="G170" t="str">
            <v>UN</v>
          </cell>
          <cell r="H170">
            <v>100</v>
          </cell>
          <cell r="I170">
            <v>0</v>
          </cell>
          <cell r="J170">
            <v>0</v>
          </cell>
          <cell r="K170">
            <v>0</v>
          </cell>
        </row>
        <row r="171">
          <cell r="B171">
            <v>168</v>
          </cell>
          <cell r="C171">
            <v>137</v>
          </cell>
          <cell r="D171">
            <v>2372</v>
          </cell>
          <cell r="E171" t="str">
            <v>5.1.15</v>
          </cell>
          <cell r="F171" t="str">
            <v>Canaleta de drenagem de pé / saída</v>
          </cell>
          <cell r="G171" t="str">
            <v>M</v>
          </cell>
          <cell r="H171">
            <v>10</v>
          </cell>
          <cell r="I171">
            <v>88.23</v>
          </cell>
          <cell r="J171">
            <v>882.3</v>
          </cell>
          <cell r="K171">
            <v>0</v>
          </cell>
        </row>
        <row r="172">
          <cell r="B172">
            <v>169</v>
          </cell>
          <cell r="C172">
            <v>138</v>
          </cell>
          <cell r="D172">
            <v>2374</v>
          </cell>
          <cell r="E172" t="str">
            <v>5.1.16</v>
          </cell>
          <cell r="F172" t="str">
            <v>Valeta para topo de talude DR-10</v>
          </cell>
          <cell r="G172" t="str">
            <v>M</v>
          </cell>
          <cell r="H172">
            <v>10</v>
          </cell>
          <cell r="I172">
            <v>64.45</v>
          </cell>
          <cell r="J172">
            <v>644.5</v>
          </cell>
          <cell r="K172">
            <v>0</v>
          </cell>
        </row>
        <row r="173">
          <cell r="B173">
            <v>170</v>
          </cell>
          <cell r="C173">
            <v>139</v>
          </cell>
          <cell r="D173">
            <v>2376</v>
          </cell>
          <cell r="E173" t="str">
            <v>5.1.17</v>
          </cell>
          <cell r="F173" t="str">
            <v>Gabião tipo caixa</v>
          </cell>
          <cell r="G173" t="str">
            <v>M3</v>
          </cell>
          <cell r="H173">
            <v>725</v>
          </cell>
          <cell r="I173">
            <v>109.05</v>
          </cell>
          <cell r="J173">
            <v>79061.25</v>
          </cell>
          <cell r="K173">
            <v>0.02</v>
          </cell>
        </row>
        <row r="174">
          <cell r="B174">
            <v>171</v>
          </cell>
          <cell r="C174">
            <v>163</v>
          </cell>
          <cell r="D174">
            <v>2433</v>
          </cell>
          <cell r="E174" t="str">
            <v>8.2</v>
          </cell>
          <cell r="F174" t="str">
            <v>Barras de ancoragem aço CA-50 Ø=25 mm L &lt; 10 m</v>
          </cell>
          <cell r="G174" t="str">
            <v>UN</v>
          </cell>
          <cell r="H174">
            <v>30</v>
          </cell>
          <cell r="I174">
            <v>862.79</v>
          </cell>
          <cell r="J174">
            <v>25883.7</v>
          </cell>
          <cell r="K174">
            <v>0.01</v>
          </cell>
        </row>
        <row r="175">
          <cell r="B175">
            <v>172</v>
          </cell>
          <cell r="C175">
            <v>164</v>
          </cell>
          <cell r="D175">
            <v>2434</v>
          </cell>
          <cell r="E175" t="str">
            <v>8.3</v>
          </cell>
          <cell r="F175" t="str">
            <v>Barras de ancoragem aço CA-50 Ø=25 mm L &gt; 14 m</v>
          </cell>
          <cell r="G175" t="str">
            <v>UN</v>
          </cell>
          <cell r="H175">
            <v>30</v>
          </cell>
          <cell r="I175">
            <v>1241.58</v>
          </cell>
          <cell r="J175">
            <v>37247.4</v>
          </cell>
          <cell r="K175">
            <v>0.01</v>
          </cell>
        </row>
        <row r="176">
          <cell r="B176">
            <v>173</v>
          </cell>
          <cell r="C176">
            <v>174</v>
          </cell>
          <cell r="D176">
            <v>2452</v>
          </cell>
          <cell r="E176" t="str">
            <v>8.13</v>
          </cell>
          <cell r="F176" t="str">
            <v>Tirantes de 4 m em aço de alta resistencia Ø= 25 mm</v>
          </cell>
          <cell r="G176" t="str">
            <v>UN</v>
          </cell>
          <cell r="H176">
            <v>500</v>
          </cell>
          <cell r="I176">
            <v>328.39</v>
          </cell>
          <cell r="J176">
            <v>164195</v>
          </cell>
          <cell r="K176">
            <v>0.04</v>
          </cell>
        </row>
        <row r="177">
          <cell r="B177">
            <v>174</v>
          </cell>
          <cell r="C177">
            <v>175</v>
          </cell>
          <cell r="D177">
            <v>2454</v>
          </cell>
          <cell r="E177" t="str">
            <v>8.14</v>
          </cell>
          <cell r="F177" t="str">
            <v>Tirantes de 4 m em aço de alta resistencia Ø= 32 mm</v>
          </cell>
          <cell r="G177" t="str">
            <v>UN</v>
          </cell>
          <cell r="H177">
            <v>400</v>
          </cell>
          <cell r="I177">
            <v>444.43</v>
          </cell>
          <cell r="J177">
            <v>177772</v>
          </cell>
          <cell r="K177">
            <v>0.05</v>
          </cell>
        </row>
        <row r="178">
          <cell r="B178">
            <v>175</v>
          </cell>
          <cell r="C178">
            <v>176</v>
          </cell>
          <cell r="D178">
            <v>2456</v>
          </cell>
          <cell r="E178" t="str">
            <v>8.15</v>
          </cell>
          <cell r="F178" t="str">
            <v>Tirantes de 5 m em aço de alta resistencia Ø= 25 mm</v>
          </cell>
          <cell r="G178" t="str">
            <v>UN</v>
          </cell>
          <cell r="H178">
            <v>400</v>
          </cell>
          <cell r="I178">
            <v>386.87</v>
          </cell>
          <cell r="J178">
            <v>154748</v>
          </cell>
          <cell r="K178">
            <v>0.04</v>
          </cell>
        </row>
        <row r="179">
          <cell r="B179">
            <v>176</v>
          </cell>
          <cell r="C179">
            <v>178</v>
          </cell>
          <cell r="D179">
            <v>2462</v>
          </cell>
          <cell r="E179" t="str">
            <v>8.17</v>
          </cell>
          <cell r="F179" t="str">
            <v>Tirantes de 6 m em aço de alta resistencia Ø= 25 mm</v>
          </cell>
          <cell r="G179" t="str">
            <v>UN</v>
          </cell>
          <cell r="H179">
            <v>250</v>
          </cell>
          <cell r="I179">
            <v>414.77</v>
          </cell>
          <cell r="J179">
            <v>103692.5</v>
          </cell>
          <cell r="K179">
            <v>0.03</v>
          </cell>
        </row>
        <row r="180">
          <cell r="B180">
            <v>177</v>
          </cell>
          <cell r="C180">
            <v>169</v>
          </cell>
          <cell r="D180">
            <v>2502</v>
          </cell>
          <cell r="E180" t="str">
            <v>8.8</v>
          </cell>
          <cell r="F180" t="str">
            <v>Perfuração Ø= 75 mm para tirante com sonda roto percussiva</v>
          </cell>
          <cell r="G180" t="str">
            <v>M</v>
          </cell>
          <cell r="H180">
            <v>6000</v>
          </cell>
          <cell r="I180">
            <v>44.56</v>
          </cell>
          <cell r="J180">
            <v>267360</v>
          </cell>
          <cell r="K180">
            <v>7.0000000000000007E-2</v>
          </cell>
        </row>
        <row r="181">
          <cell r="B181">
            <v>178</v>
          </cell>
          <cell r="C181">
            <v>170</v>
          </cell>
          <cell r="D181">
            <v>2504</v>
          </cell>
          <cell r="E181" t="str">
            <v>8.9</v>
          </cell>
          <cell r="F181" t="str">
            <v>Perfuração Ø= 75 mm para tirante com sonda rotativa</v>
          </cell>
          <cell r="G181" t="str">
            <v>M</v>
          </cell>
          <cell r="H181">
            <v>4289</v>
          </cell>
          <cell r="I181">
            <v>172.2</v>
          </cell>
          <cell r="J181">
            <v>738565.8</v>
          </cell>
          <cell r="K181">
            <v>0.19</v>
          </cell>
        </row>
        <row r="182">
          <cell r="B182">
            <v>179</v>
          </cell>
          <cell r="C182">
            <v>171</v>
          </cell>
          <cell r="D182">
            <v>2506</v>
          </cell>
          <cell r="E182" t="str">
            <v>8.10</v>
          </cell>
          <cell r="F182" t="str">
            <v>Tirantes de 2 m em aço de alta resistencia Ø= 25 mm</v>
          </cell>
          <cell r="G182" t="str">
            <v>UN</v>
          </cell>
          <cell r="H182">
            <v>1000</v>
          </cell>
          <cell r="I182">
            <v>213.25</v>
          </cell>
          <cell r="J182">
            <v>213250</v>
          </cell>
          <cell r="K182">
            <v>0.06</v>
          </cell>
        </row>
        <row r="183">
          <cell r="B183">
            <v>180</v>
          </cell>
          <cell r="C183">
            <v>188</v>
          </cell>
          <cell r="D183">
            <v>2731</v>
          </cell>
          <cell r="E183" t="str">
            <v>9.2</v>
          </cell>
          <cell r="F183" t="str">
            <v>Cimento pozolânico ( perdas )</v>
          </cell>
          <cell r="G183" t="str">
            <v>TO</v>
          </cell>
          <cell r="H183">
            <v>2453</v>
          </cell>
          <cell r="I183">
            <v>180</v>
          </cell>
          <cell r="J183">
            <v>441540</v>
          </cell>
          <cell r="K183">
            <v>0.12</v>
          </cell>
        </row>
        <row r="184">
          <cell r="B184">
            <v>181</v>
          </cell>
          <cell r="C184">
            <v>190</v>
          </cell>
          <cell r="D184">
            <v>2741</v>
          </cell>
          <cell r="E184" t="str">
            <v>9.4</v>
          </cell>
          <cell r="F184" t="str">
            <v>Aço  para armadura ( perdas )</v>
          </cell>
          <cell r="G184" t="str">
            <v>TO</v>
          </cell>
          <cell r="H184">
            <v>1230</v>
          </cell>
          <cell r="I184">
            <v>601.41999999999996</v>
          </cell>
          <cell r="J184">
            <v>739746.6</v>
          </cell>
          <cell r="K184">
            <v>0.19</v>
          </cell>
        </row>
        <row r="185">
          <cell r="B185">
            <v>182</v>
          </cell>
          <cell r="C185">
            <v>193</v>
          </cell>
          <cell r="D185">
            <v>2790</v>
          </cell>
          <cell r="E185">
            <v>10</v>
          </cell>
          <cell r="F185" t="str">
            <v>IMPOSTOS</v>
          </cell>
          <cell r="G185" t="str">
            <v>GL</v>
          </cell>
          <cell r="H185">
            <v>1</v>
          </cell>
          <cell r="I185">
            <v>20913159.48</v>
          </cell>
          <cell r="J185">
            <v>20913159.48</v>
          </cell>
          <cell r="K185">
            <v>5.45</v>
          </cell>
        </row>
        <row r="186">
          <cell r="B186">
            <v>183</v>
          </cell>
          <cell r="C186">
            <v>76</v>
          </cell>
          <cell r="D186">
            <v>3410</v>
          </cell>
          <cell r="E186" t="str">
            <v>3.3.8</v>
          </cell>
          <cell r="F186" t="str">
            <v>Colocação de armadura - Barragem</v>
          </cell>
          <cell r="G186" t="str">
            <v>TO</v>
          </cell>
          <cell r="H186">
            <v>3108</v>
          </cell>
          <cell r="I186">
            <v>552.74</v>
          </cell>
          <cell r="J186">
            <v>1717915.92</v>
          </cell>
          <cell r="K186">
            <v>0.45</v>
          </cell>
        </row>
        <row r="187">
          <cell r="B187">
            <v>184</v>
          </cell>
          <cell r="C187">
            <v>89</v>
          </cell>
          <cell r="D187">
            <v>3420</v>
          </cell>
          <cell r="E187" t="str">
            <v>4.1.9</v>
          </cell>
          <cell r="F187" t="str">
            <v>Colocação de armaduras - VS</v>
          </cell>
          <cell r="G187" t="str">
            <v>TO</v>
          </cell>
          <cell r="H187">
            <v>4485</v>
          </cell>
          <cell r="I187">
            <v>552.74</v>
          </cell>
          <cell r="J187">
            <v>2479038.9</v>
          </cell>
          <cell r="K187">
            <v>0.65</v>
          </cell>
        </row>
        <row r="188">
          <cell r="B188">
            <v>185</v>
          </cell>
          <cell r="C188">
            <v>95</v>
          </cell>
          <cell r="D188">
            <v>3430</v>
          </cell>
          <cell r="E188" t="str">
            <v>4.2.3</v>
          </cell>
          <cell r="F188" t="str">
            <v>Colocação de armaduras - TA</v>
          </cell>
          <cell r="G188" t="str">
            <v>TO</v>
          </cell>
          <cell r="H188">
            <v>1226</v>
          </cell>
          <cell r="I188">
            <v>552.74</v>
          </cell>
          <cell r="J188">
            <v>677659.24</v>
          </cell>
          <cell r="K188">
            <v>0.18</v>
          </cell>
        </row>
        <row r="189">
          <cell r="B189">
            <v>186</v>
          </cell>
          <cell r="C189">
            <v>100</v>
          </cell>
          <cell r="D189">
            <v>3440</v>
          </cell>
          <cell r="E189" t="str">
            <v>4.3.5</v>
          </cell>
          <cell r="F189" t="str">
            <v>Colocação das armaduras - C.forçado</v>
          </cell>
          <cell r="G189" t="str">
            <v>TO</v>
          </cell>
          <cell r="H189">
            <v>213</v>
          </cell>
          <cell r="I189">
            <v>552.74</v>
          </cell>
          <cell r="J189">
            <v>117733.62</v>
          </cell>
          <cell r="K189">
            <v>0.03</v>
          </cell>
        </row>
        <row r="190">
          <cell r="B190">
            <v>187</v>
          </cell>
          <cell r="C190">
            <v>114</v>
          </cell>
          <cell r="D190">
            <v>3450</v>
          </cell>
          <cell r="E190" t="str">
            <v>4.4.9</v>
          </cell>
          <cell r="F190" t="str">
            <v>Colocação das armaduras - CF</v>
          </cell>
          <cell r="G190" t="str">
            <v>TO</v>
          </cell>
          <cell r="H190">
            <v>3429</v>
          </cell>
          <cell r="I190">
            <v>552.74</v>
          </cell>
          <cell r="J190">
            <v>1895345.46</v>
          </cell>
          <cell r="K190">
            <v>0.49</v>
          </cell>
        </row>
        <row r="191">
          <cell r="B191">
            <v>188</v>
          </cell>
          <cell r="C191">
            <v>122</v>
          </cell>
          <cell r="D191">
            <v>3460</v>
          </cell>
          <cell r="E191" t="str">
            <v>4.5.3</v>
          </cell>
          <cell r="F191" t="str">
            <v>Colocação de armaduras - EC</v>
          </cell>
          <cell r="G191" t="str">
            <v>TO</v>
          </cell>
          <cell r="H191">
            <v>16</v>
          </cell>
          <cell r="I191">
            <v>552.74</v>
          </cell>
          <cell r="J191">
            <v>8843.84</v>
          </cell>
          <cell r="K191">
            <v>0</v>
          </cell>
        </row>
        <row r="192">
          <cell r="B192">
            <v>189</v>
          </cell>
          <cell r="C192">
            <v>156</v>
          </cell>
          <cell r="D192">
            <v>3470</v>
          </cell>
          <cell r="E192" t="str">
            <v>6.6</v>
          </cell>
          <cell r="F192" t="str">
            <v>Colocação de armaduras - SE</v>
          </cell>
          <cell r="G192" t="str">
            <v>TO</v>
          </cell>
          <cell r="H192">
            <v>84</v>
          </cell>
          <cell r="I192">
            <v>552.74</v>
          </cell>
          <cell r="J192">
            <v>46430.16</v>
          </cell>
          <cell r="K192">
            <v>0.01</v>
          </cell>
        </row>
        <row r="193">
          <cell r="B193">
            <v>190</v>
          </cell>
          <cell r="C193">
            <v>23</v>
          </cell>
          <cell r="D193">
            <v>6010</v>
          </cell>
          <cell r="E193" t="str">
            <v>2.2.5</v>
          </cell>
          <cell r="F193" t="str">
            <v>Enrocamento de proteção de talude</v>
          </cell>
          <cell r="G193" t="str">
            <v>M3</v>
          </cell>
          <cell r="H193">
            <v>7405</v>
          </cell>
          <cell r="I193">
            <v>16.28</v>
          </cell>
          <cell r="J193">
            <v>120553.4</v>
          </cell>
          <cell r="K193">
            <v>0.03</v>
          </cell>
        </row>
        <row r="194">
          <cell r="B194">
            <v>191</v>
          </cell>
          <cell r="C194">
            <v>32</v>
          </cell>
          <cell r="D194">
            <v>6010</v>
          </cell>
          <cell r="E194" t="str">
            <v>2.3.5</v>
          </cell>
          <cell r="F194" t="str">
            <v>Enrocamento de proteção de talude</v>
          </cell>
          <cell r="G194" t="str">
            <v>M3</v>
          </cell>
          <cell r="H194">
            <v>1203</v>
          </cell>
          <cell r="I194">
            <v>16.28</v>
          </cell>
          <cell r="J194">
            <v>19584.84</v>
          </cell>
          <cell r="K194">
            <v>0.01</v>
          </cell>
        </row>
        <row r="195">
          <cell r="B195">
            <v>192</v>
          </cell>
          <cell r="C195">
            <v>64</v>
          </cell>
          <cell r="D195">
            <v>6010</v>
          </cell>
          <cell r="E195" t="str">
            <v>3.2.4</v>
          </cell>
          <cell r="F195" t="str">
            <v>Enrocamento de proteção de talude</v>
          </cell>
          <cell r="G195" t="str">
            <v>M3</v>
          </cell>
          <cell r="H195">
            <v>7216</v>
          </cell>
          <cell r="I195">
            <v>16.28</v>
          </cell>
          <cell r="J195">
            <v>117476.48</v>
          </cell>
          <cell r="K195">
            <v>0.03</v>
          </cell>
        </row>
        <row r="196">
          <cell r="B196">
            <v>193</v>
          </cell>
          <cell r="C196">
            <v>71</v>
          </cell>
          <cell r="D196">
            <v>6310</v>
          </cell>
          <cell r="E196" t="str">
            <v>3.3.3</v>
          </cell>
          <cell r="F196" t="str">
            <v>Concreto da estrutura de apoio do plinto</v>
          </cell>
          <cell r="G196" t="str">
            <v>M3</v>
          </cell>
          <cell r="H196">
            <v>2000</v>
          </cell>
          <cell r="I196">
            <v>0</v>
          </cell>
          <cell r="J196">
            <v>0</v>
          </cell>
          <cell r="K196">
            <v>0</v>
          </cell>
        </row>
        <row r="197">
          <cell r="B197">
            <v>194</v>
          </cell>
          <cell r="D197" t="str">
            <v>0001CA</v>
          </cell>
          <cell r="E197" t="str">
            <v>CA-01</v>
          </cell>
          <cell r="F197" t="str">
            <v>CA-01:Equipe de lançamento de concreto</v>
          </cell>
          <cell r="G197" t="str">
            <v>H</v>
          </cell>
        </row>
        <row r="198">
          <cell r="B198">
            <v>195</v>
          </cell>
          <cell r="D198" t="str">
            <v>0002CA</v>
          </cell>
          <cell r="E198" t="str">
            <v>CA-02</v>
          </cell>
          <cell r="F198" t="str">
            <v>CA-02:Equipe de forma</v>
          </cell>
          <cell r="G198" t="str">
            <v>H</v>
          </cell>
        </row>
        <row r="199">
          <cell r="B199">
            <v>196</v>
          </cell>
          <cell r="D199" t="str">
            <v>0003CA</v>
          </cell>
          <cell r="E199" t="str">
            <v>CA-03</v>
          </cell>
          <cell r="F199" t="str">
            <v>CA-03:Equipe de armação</v>
          </cell>
          <cell r="G199" t="str">
            <v>H</v>
          </cell>
        </row>
        <row r="200">
          <cell r="B200">
            <v>197</v>
          </cell>
          <cell r="D200" t="str">
            <v>8008CA</v>
          </cell>
          <cell r="E200" t="str">
            <v>CA-08</v>
          </cell>
          <cell r="F200" t="str">
            <v>CA-08:Sistema de transilagem</v>
          </cell>
          <cell r="G200" t="str">
            <v>TO</v>
          </cell>
        </row>
        <row r="201">
          <cell r="B201">
            <v>198</v>
          </cell>
          <cell r="D201" t="str">
            <v>0010CA</v>
          </cell>
          <cell r="E201" t="str">
            <v>CA-10</v>
          </cell>
          <cell r="F201" t="str">
            <v>CA-10:Produção de brita</v>
          </cell>
          <cell r="G201" t="str">
            <v>M3</v>
          </cell>
        </row>
        <row r="202">
          <cell r="B202">
            <v>199</v>
          </cell>
          <cell r="D202" t="str">
            <v>0011CA</v>
          </cell>
          <cell r="E202" t="str">
            <v>CA-11</v>
          </cell>
          <cell r="F202" t="str">
            <v>CA-11:Produção de areia artificial</v>
          </cell>
          <cell r="G202" t="str">
            <v>M3</v>
          </cell>
        </row>
        <row r="203">
          <cell r="B203">
            <v>200</v>
          </cell>
          <cell r="D203" t="str">
            <v>0012CA</v>
          </cell>
          <cell r="E203" t="str">
            <v>CA-12</v>
          </cell>
          <cell r="F203" t="str">
            <v>CA-12:Fabricação de concreto</v>
          </cell>
          <cell r="G203" t="str">
            <v>M3</v>
          </cell>
        </row>
        <row r="204">
          <cell r="B204">
            <v>201</v>
          </cell>
          <cell r="D204" t="str">
            <v>0013CA</v>
          </cell>
          <cell r="E204" t="str">
            <v>CA-13</v>
          </cell>
          <cell r="F204" t="str">
            <v>CA-13:Pátio de carpintaria</v>
          </cell>
          <cell r="G204" t="str">
            <v>M2</v>
          </cell>
        </row>
        <row r="205">
          <cell r="B205">
            <v>202</v>
          </cell>
          <cell r="D205" t="str">
            <v>0014CA</v>
          </cell>
          <cell r="E205" t="str">
            <v>CA-14</v>
          </cell>
          <cell r="F205" t="str">
            <v>CA-14:Pátio de ferro</v>
          </cell>
          <cell r="G205" t="str">
            <v>TO</v>
          </cell>
        </row>
        <row r="206">
          <cell r="B206">
            <v>203</v>
          </cell>
          <cell r="D206" t="str">
            <v>0017CA</v>
          </cell>
          <cell r="E206" t="str">
            <v>CA-17</v>
          </cell>
          <cell r="F206" t="str">
            <v>CA-17:Água potável</v>
          </cell>
          <cell r="G206" t="str">
            <v>M3</v>
          </cell>
        </row>
        <row r="207">
          <cell r="B207">
            <v>204</v>
          </cell>
          <cell r="D207" t="str">
            <v>0018CA</v>
          </cell>
          <cell r="E207" t="str">
            <v>CA-18</v>
          </cell>
          <cell r="F207" t="str">
            <v>CA-18:Ar comprimido</v>
          </cell>
          <cell r="G207" t="str">
            <v>M3</v>
          </cell>
        </row>
        <row r="208">
          <cell r="B208">
            <v>205</v>
          </cell>
          <cell r="D208" t="str">
            <v>0020CA</v>
          </cell>
          <cell r="E208" t="str">
            <v>CA-20</v>
          </cell>
          <cell r="F208" t="str">
            <v>CA-20:Bombeamento de concreto</v>
          </cell>
          <cell r="G208" t="str">
            <v>M3</v>
          </cell>
        </row>
        <row r="209">
          <cell r="B209">
            <v>206</v>
          </cell>
          <cell r="D209" t="str">
            <v>0021CA</v>
          </cell>
          <cell r="E209" t="str">
            <v>CA-21</v>
          </cell>
          <cell r="F209" t="str">
            <v>CA-21:Material/Equip.de pequeno porte</v>
          </cell>
          <cell r="G209" t="str">
            <v>M3</v>
          </cell>
        </row>
        <row r="210">
          <cell r="B210">
            <v>207</v>
          </cell>
          <cell r="D210" t="str">
            <v>0022CA</v>
          </cell>
          <cell r="E210" t="str">
            <v>CA-22</v>
          </cell>
          <cell r="F210" t="str">
            <v>CA-22:Equipamentos diversos p/ concreto</v>
          </cell>
          <cell r="G210" t="str">
            <v>M3</v>
          </cell>
        </row>
        <row r="211">
          <cell r="B211">
            <v>208</v>
          </cell>
          <cell r="D211" t="str">
            <v>0023CA</v>
          </cell>
          <cell r="E211" t="str">
            <v>CA-23</v>
          </cell>
          <cell r="F211" t="str">
            <v>CA-23:Iluminação do concreto</v>
          </cell>
          <cell r="G211" t="str">
            <v>M3</v>
          </cell>
        </row>
        <row r="212">
          <cell r="B212">
            <v>209</v>
          </cell>
          <cell r="D212" t="str">
            <v>0024CA</v>
          </cell>
          <cell r="E212" t="str">
            <v>CA-24</v>
          </cell>
          <cell r="F212" t="str">
            <v>CA-24:Iluminação da terraplenagem</v>
          </cell>
          <cell r="G212" t="str">
            <v>M3</v>
          </cell>
        </row>
        <row r="213">
          <cell r="B213">
            <v>210</v>
          </cell>
          <cell r="D213" t="str">
            <v>0030CA</v>
          </cell>
          <cell r="E213" t="str">
            <v>CA-30</v>
          </cell>
          <cell r="F213" t="str">
            <v>CA-30:Água potável</v>
          </cell>
          <cell r="G213" t="str">
            <v>M3</v>
          </cell>
        </row>
        <row r="214">
          <cell r="B214">
            <v>211</v>
          </cell>
          <cell r="D214" t="str">
            <v>C0171</v>
          </cell>
          <cell r="E214" t="str">
            <v>C0171</v>
          </cell>
          <cell r="F214" t="str">
            <v>Filtro horizontal de areia</v>
          </cell>
          <cell r="G214" t="str">
            <v>M3</v>
          </cell>
        </row>
        <row r="215">
          <cell r="B215">
            <v>212</v>
          </cell>
          <cell r="D215" t="str">
            <v>C0212</v>
          </cell>
          <cell r="E215" t="str">
            <v>C0212</v>
          </cell>
          <cell r="F215" t="str">
            <v>Enrocamento compactado</v>
          </cell>
          <cell r="G215" t="str">
            <v>M3</v>
          </cell>
        </row>
        <row r="216">
          <cell r="B216">
            <v>213</v>
          </cell>
          <cell r="D216" t="str">
            <v>C0581</v>
          </cell>
          <cell r="E216" t="str">
            <v>C0581</v>
          </cell>
          <cell r="F216" t="str">
            <v xml:space="preserve">Transição processada compactada </v>
          </cell>
          <cell r="G216" t="str">
            <v>M3</v>
          </cell>
        </row>
        <row r="217">
          <cell r="B217">
            <v>214</v>
          </cell>
          <cell r="D217" t="str">
            <v>C0561</v>
          </cell>
          <cell r="E217" t="str">
            <v>C0561</v>
          </cell>
          <cell r="F217" t="str">
            <v>Recarga de rocha em estoques</v>
          </cell>
          <cell r="G217" t="str">
            <v>M3</v>
          </cell>
        </row>
      </sheetData>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TABELA RECURSOS"/>
      <sheetName val="CPU BÁSICA"/>
      <sheetName val="CPU BÁSICA 2"/>
      <sheetName val="CPU BÁSICA 1"/>
      <sheetName val="AUX 30 CONCRETO 35 MPa"/>
      <sheetName val="AUX 29 CHAMINÉ PV H = 1,00"/>
      <sheetName val="AUX 28 LASTRO DE SEIXO"/>
      <sheetName val="AUX 27 ESCAVAÇÃO MANUAL"/>
      <sheetName val="AUX 26 CONFECÇÃO SUPORTE "/>
      <sheetName val="AUX 25 CONFECÇÃO PLACA"/>
      <sheetName val="AUX 24 GUIA DE MADEIRA"/>
      <sheetName val="AUX 23 CONF TUBO 60"/>
      <sheetName val="AUX 22 ARGAMASSA 14"/>
      <sheetName val="AUX 21 ARGAMASSA 13"/>
      <sheetName val="AUX 20 AÇO CA 25"/>
      <sheetName val="AUX 19 AÇO CA 50"/>
      <sheetName val="AUX 18 AÇO CA 60"/>
      <sheetName val="AUX 17 CONCRETO CICLÓPICO 12"/>
      <sheetName val="AUX 16 CONCRETO 18 MPa TUBOS"/>
      <sheetName val="AUX 15 CONCRETO 25 MPa"/>
      <sheetName val="AUX 14 CONCRETO 20 MPa"/>
      <sheetName val="AUX 13 CONCRETO 15 MPa"/>
      <sheetName val="AUX 12 CONC 12 MPa"/>
      <sheetName val="AUX 11 CONCRETO 10 MPa"/>
      <sheetName val="AUX 10 FORMA COMP PLASTIIFCA"/>
      <sheetName val="AUX 09 FORMA COMUM"/>
      <sheetName val="AUX 08 USINAGEM CBUQ"/>
      <sheetName val="AUX 07 ESCAV CARGA JAZIDA"/>
      <sheetName val="AUX 06 EXPURGO JAZIDA"/>
      <sheetName val="AUX 05 LIMPEZA JAZIDA"/>
      <sheetName val="AUX 04 ALVENARIA DE TIJOLO"/>
      <sheetName val="AUX 03 FORNEC AÇO CA 60"/>
      <sheetName val="AUX 02 FORNEC AÇO CA 50"/>
      <sheetName val="AUX 01 FORNEC AÇO CA 25"/>
      <sheetName val="8.13 ARBUSTOS"/>
      <sheetName val="8.12 FORN IMPL PLACA SINAL"/>
      <sheetName val="8.11 PINTURA DE FAIXA"/>
      <sheetName val="8.10 FORNEC CAP-20"/>
      <sheetName val="8.9 FORNEC RR-2C"/>
      <sheetName val="8.8 FORNEC CM-30"/>
      <sheetName val="8.7TRANSPORTE MATERIAL JAZIDA"/>
      <sheetName val="8.6 CBUQ CAPA ROLAMENTO"/>
      <sheetName val="8.5 PINTURA LIGAÇÃO"/>
      <sheetName val="8.4 IMPRIMAÇÃO"/>
      <sheetName val="8.3 BASE"/>
      <sheetName val="8.2 SUBASE"/>
      <sheetName val="8.1 REGULARIZAÇÃO"/>
      <sheetName val="7.2 Instal eletrica"/>
      <sheetName val="6.5.4 Poste tubo galv.com lumin"/>
      <sheetName val="6.5.3 GUARDA RODAS"/>
      <sheetName val="6.5.2 GUARDA CORPO"/>
      <sheetName val="6.5.1 LAJE TRANSIÇÃO"/>
      <sheetName val="6.4.2.1 CIMBRAMNETO"/>
      <sheetName val="6.2.3 CONCRETO fck = 25,0 MPa"/>
      <sheetName val="6.1.2 PONTE SERVIÇO"/>
      <sheetName val="6.1.1 ESTACA PRE MOLD 30x30"/>
      <sheetName val="5.14 MANTA GEOTEXTIL (2)"/>
      <sheetName val="5.13 CAMADA DE AREIA"/>
      <sheetName val="5.12 CAMADA DE SEIXO"/>
      <sheetName val="5.11 GUARDA CORPO METALICO"/>
      <sheetName val="5.10 PASSEIO DE TIJOLO CERÂMICO"/>
      <sheetName val="5.9 CAMADA ENCH PASSEIO"/>
      <sheetName val="5.8 BANCO ARGAMASSA ARMADA"/>
      <sheetName val="5.7 GRAMA EM PLACA"/>
      <sheetName val="5.6 TERRA VEGETAL"/>
      <sheetName val="5.5 ESCOR DESCONTIUO VALA"/>
      <sheetName val="5.4 BOCA DE LOBO "/>
      <sheetName val="5.3 CX PASSAGEM TUBO 60"/>
      <sheetName val="5.2 MEIO FIO C SARJETA"/>
      <sheetName val="5.1 TUBULAÇÃO D=0,60 M"/>
      <sheetName val="4.2.6 JUNTA DILAT FUNGENBAND"/>
      <sheetName val="4.2.5 CONCRETO fck = 20,0 MPa"/>
      <sheetName val="4.2.4 AÇO CA 50"/>
      <sheetName val="4.2.3 FORMA"/>
      <sheetName val="4.2.2 LASTRO CONC MAGRO 10 MPa"/>
      <sheetName val="4.2.1 ESCAV MANUAL"/>
      <sheetName val="4.1.7 REATERRO MANUAL DE VALA"/>
      <sheetName val="4.1.6 MANTA GEOTEXTIL"/>
      <sheetName val="4.1.5 ESCAV MEC VALA"/>
      <sheetName val="4.1.4 PLACA PRE MOLDADA (2)"/>
      <sheetName val="4.1.3 PLACA PRE MOLDADA"/>
      <sheetName val="4.1.2 ESTACA PRE MOLDADA 20x20"/>
      <sheetName val="4.1.1 ESTACA PRE MOLDADA 25x25"/>
      <sheetName val="3.8 ESGOTAMENTO COM BOMBA"/>
      <sheetName val="3.7.3 COMPACTAÇÃO 100%"/>
      <sheetName val="3.6 MOMENTO TRANSP MAT 1a "/>
      <sheetName val="3.5 ESCAV MAT 1A CATEGORIA"/>
      <sheetName val="3.4 MOMENTO TRANSPORTE MAT AGUA"/>
      <sheetName val="3.3 ESCAV MAT COM AGUA"/>
      <sheetName val="3.2 EXEC ENSECADEIRA"/>
      <sheetName val="3.1 DESMATAMENTO MANUAL"/>
      <sheetName val="2.5  TRANSPORTE MAT REMOÇÃO"/>
      <sheetName val="2.4 REMOÇÃO DE ENTULHO"/>
      <sheetName val="2.3 DEMOL REM CONC ARMADO"/>
      <sheetName val="2.2 DEM REM ESTRUTURA MADEIRA"/>
      <sheetName val="2.1 REMANEJ FAMÍLIA"/>
      <sheetName val="1.5 Projeto executivo"/>
      <sheetName val="1.4 PLACA SINALIZAÇÃO"/>
      <sheetName val="1.3 LOC TOPOGRÁFICA"/>
      <sheetName val="1.2 Instal canteiro obras"/>
      <sheetName val=" 1.1 Mobilização e desmob "/>
      <sheetName val="Plan1"/>
      <sheetName val="planilha de quant. e custos a"/>
      <sheetName val="planilha de quant_ e custos a"/>
      <sheetName val="Etapa Única"/>
      <sheetName val="cálculo de áreas"/>
      <sheetName val="contrato"/>
      <sheetName val="Drenagem"/>
      <sheetName val="memorial"/>
      <sheetName val="38"/>
    </sheetNames>
    <sheetDataSet>
      <sheetData sheetId="0"/>
      <sheetData sheetId="1">
        <row r="1">
          <cell r="G1" t="str">
            <v>BDI</v>
          </cell>
        </row>
        <row r="2">
          <cell r="C2" t="str">
            <v>Custo Unitário da Mão-de-obra</v>
          </cell>
          <cell r="G2">
            <v>0.23899999999999999</v>
          </cell>
        </row>
        <row r="3">
          <cell r="A3" t="str">
            <v>Item</v>
          </cell>
          <cell r="B3" t="str">
            <v>Código</v>
          </cell>
          <cell r="C3" t="str">
            <v>Denominação</v>
          </cell>
          <cell r="D3" t="str">
            <v>Valor mensal</v>
          </cell>
          <cell r="E3" t="str">
            <v>Encargos</v>
          </cell>
          <cell r="F3" t="str">
            <v>Custo Unitário</v>
          </cell>
          <cell r="G3" t="str">
            <v>Encargos sociais</v>
          </cell>
        </row>
        <row r="4">
          <cell r="A4">
            <v>1</v>
          </cell>
          <cell r="C4" t="str">
            <v>Salário Minimo</v>
          </cell>
          <cell r="D4">
            <v>300</v>
          </cell>
          <cell r="E4">
            <v>378.9</v>
          </cell>
          <cell r="F4">
            <v>3.0859000000000001</v>
          </cell>
          <cell r="G4">
            <v>1.2629999999999999</v>
          </cell>
        </row>
        <row r="5">
          <cell r="A5">
            <v>2</v>
          </cell>
          <cell r="B5" t="str">
            <v>T301</v>
          </cell>
          <cell r="C5" t="str">
            <v>MOTORISTA VEÍCULO LEVE</v>
          </cell>
          <cell r="D5">
            <v>870</v>
          </cell>
          <cell r="E5">
            <v>1098.81</v>
          </cell>
          <cell r="F5">
            <v>8.9490999999999996</v>
          </cell>
        </row>
        <row r="6">
          <cell r="A6">
            <v>3</v>
          </cell>
          <cell r="B6">
            <v>7302</v>
          </cell>
          <cell r="C6" t="str">
            <v>MOTORISTA DE CAMINHÃO</v>
          </cell>
          <cell r="D6">
            <v>960</v>
          </cell>
          <cell r="E6">
            <v>1212.48</v>
          </cell>
          <cell r="F6">
            <v>9.8749000000000002</v>
          </cell>
          <cell r="G6" t="str">
            <v>GRUPO 1</v>
          </cell>
        </row>
        <row r="7">
          <cell r="A7">
            <v>4</v>
          </cell>
          <cell r="B7" t="str">
            <v>T303</v>
          </cell>
          <cell r="C7" t="str">
            <v>MOTORISTA DE VEÍCULO ESPECIAL</v>
          </cell>
          <cell r="D7">
            <v>1020</v>
          </cell>
          <cell r="E7">
            <v>1288.26</v>
          </cell>
          <cell r="F7">
            <v>10.492100000000001</v>
          </cell>
          <cell r="G7" t="str">
            <v>GRUPO 2</v>
          </cell>
        </row>
        <row r="8">
          <cell r="A8">
            <v>5</v>
          </cell>
          <cell r="B8" t="str">
            <v>T311</v>
          </cell>
          <cell r="C8" t="str">
            <v>OPERADOR DE EQUIPAMENTO LEVE 1</v>
          </cell>
          <cell r="D8">
            <v>720</v>
          </cell>
          <cell r="E8">
            <v>909.36</v>
          </cell>
          <cell r="F8">
            <v>7.4062000000000001</v>
          </cell>
          <cell r="G8" t="str">
            <v>GRUPO 3</v>
          </cell>
        </row>
        <row r="9">
          <cell r="A9">
            <v>6</v>
          </cell>
          <cell r="B9" t="str">
            <v>T312</v>
          </cell>
          <cell r="C9" t="str">
            <v>OPERADOR DE EQUIPAMENTO LEVE 2</v>
          </cell>
          <cell r="D9">
            <v>810</v>
          </cell>
          <cell r="E9">
            <v>1023.03</v>
          </cell>
          <cell r="F9">
            <v>8.3320000000000007</v>
          </cell>
        </row>
        <row r="10">
          <cell r="A10">
            <v>7</v>
          </cell>
          <cell r="B10" t="str">
            <v>T313</v>
          </cell>
          <cell r="C10" t="str">
            <v>OPERADOR DE EQUIP. PESADO</v>
          </cell>
          <cell r="D10">
            <v>1050</v>
          </cell>
          <cell r="E10">
            <v>1326.15</v>
          </cell>
          <cell r="F10">
            <v>10.800700000000001</v>
          </cell>
        </row>
        <row r="11">
          <cell r="A11">
            <v>8</v>
          </cell>
          <cell r="B11" t="str">
            <v>T314</v>
          </cell>
          <cell r="C11" t="str">
            <v>OPERADOR DE EQUIP. ESPECIAL</v>
          </cell>
          <cell r="D11">
            <v>1110</v>
          </cell>
          <cell r="E11">
            <v>1401.93</v>
          </cell>
          <cell r="F11">
            <v>11.417899999999999</v>
          </cell>
        </row>
        <row r="12">
          <cell r="A12">
            <v>9</v>
          </cell>
          <cell r="B12" t="str">
            <v>T401</v>
          </cell>
          <cell r="C12" t="str">
            <v>PRÉ-MARCADOR</v>
          </cell>
          <cell r="D12">
            <v>1110</v>
          </cell>
          <cell r="E12">
            <v>1401.93</v>
          </cell>
          <cell r="F12">
            <v>11.417899999999999</v>
          </cell>
        </row>
        <row r="13">
          <cell r="A13">
            <v>10</v>
          </cell>
          <cell r="C13" t="str">
            <v>ASSISTENTE SOCIAL</v>
          </cell>
          <cell r="D13">
            <v>2100</v>
          </cell>
          <cell r="E13">
            <v>2652.3</v>
          </cell>
          <cell r="F13">
            <v>21.601400000000002</v>
          </cell>
        </row>
        <row r="14">
          <cell r="A14">
            <v>11</v>
          </cell>
          <cell r="B14" t="str">
            <v>T501</v>
          </cell>
          <cell r="C14" t="str">
            <v xml:space="preserve">ENCARREGADO DE TURMA </v>
          </cell>
          <cell r="D14">
            <v>1110</v>
          </cell>
          <cell r="E14">
            <v>1401.93</v>
          </cell>
          <cell r="F14">
            <v>11.417899999999999</v>
          </cell>
        </row>
        <row r="15">
          <cell r="A15">
            <v>12</v>
          </cell>
          <cell r="B15" t="str">
            <v>T511</v>
          </cell>
          <cell r="C15" t="str">
            <v>ENCARREGADO DE PAVIMENTAÇÃO</v>
          </cell>
          <cell r="D15">
            <v>2100</v>
          </cell>
          <cell r="E15">
            <v>2652.3</v>
          </cell>
          <cell r="F15">
            <v>21.601400000000002</v>
          </cell>
        </row>
        <row r="16">
          <cell r="A16">
            <v>13</v>
          </cell>
          <cell r="B16" t="str">
            <v>T512</v>
          </cell>
          <cell r="C16" t="str">
            <v>ENCARREGADO DE BRITAGEM</v>
          </cell>
          <cell r="D16">
            <v>2100</v>
          </cell>
          <cell r="E16">
            <v>2652.3</v>
          </cell>
          <cell r="F16">
            <v>21.601400000000002</v>
          </cell>
        </row>
        <row r="17">
          <cell r="A17">
            <v>14</v>
          </cell>
          <cell r="C17" t="str">
            <v>TOPOGRAFO</v>
          </cell>
          <cell r="D17">
            <v>1230</v>
          </cell>
          <cell r="E17">
            <v>1553.49</v>
          </cell>
          <cell r="F17">
            <v>12.652200000000001</v>
          </cell>
        </row>
        <row r="18">
          <cell r="A18">
            <v>15</v>
          </cell>
          <cell r="B18" t="str">
            <v>T602</v>
          </cell>
          <cell r="C18" t="str">
            <v>MONTADOR</v>
          </cell>
          <cell r="D18">
            <v>780</v>
          </cell>
          <cell r="E18">
            <v>985.14</v>
          </cell>
          <cell r="F18">
            <v>8.0234000000000005</v>
          </cell>
        </row>
        <row r="19">
          <cell r="A19">
            <v>16</v>
          </cell>
          <cell r="B19" t="str">
            <v>T603</v>
          </cell>
          <cell r="C19" t="str">
            <v>CARPINTEIRO</v>
          </cell>
          <cell r="D19">
            <v>780</v>
          </cell>
          <cell r="E19">
            <v>985.14</v>
          </cell>
          <cell r="F19">
            <v>8.0234000000000005</v>
          </cell>
        </row>
        <row r="20">
          <cell r="A20">
            <v>17</v>
          </cell>
          <cell r="B20" t="str">
            <v>T604</v>
          </cell>
          <cell r="C20" t="str">
            <v>PEDREIRO</v>
          </cell>
          <cell r="D20">
            <v>780</v>
          </cell>
          <cell r="E20">
            <v>985.14</v>
          </cell>
          <cell r="F20">
            <v>8.0234000000000005</v>
          </cell>
        </row>
        <row r="21">
          <cell r="A21">
            <v>18</v>
          </cell>
          <cell r="B21" t="str">
            <v>T605</v>
          </cell>
          <cell r="C21" t="str">
            <v>ARMADOR</v>
          </cell>
          <cell r="D21">
            <v>780</v>
          </cell>
          <cell r="E21">
            <v>985.14</v>
          </cell>
          <cell r="F21">
            <v>8.0234000000000005</v>
          </cell>
        </row>
        <row r="22">
          <cell r="A22">
            <v>19</v>
          </cell>
          <cell r="B22" t="str">
            <v>T606</v>
          </cell>
          <cell r="C22" t="str">
            <v>FERREIRO</v>
          </cell>
          <cell r="D22">
            <v>780</v>
          </cell>
          <cell r="E22">
            <v>985.14</v>
          </cell>
          <cell r="F22">
            <v>8.0234000000000005</v>
          </cell>
        </row>
        <row r="23">
          <cell r="A23">
            <v>20</v>
          </cell>
          <cell r="B23" t="str">
            <v>T607</v>
          </cell>
          <cell r="C23" t="str">
            <v>PINTOR</v>
          </cell>
          <cell r="D23">
            <v>780</v>
          </cell>
          <cell r="E23">
            <v>985.14</v>
          </cell>
          <cell r="F23">
            <v>8.0234000000000005</v>
          </cell>
        </row>
        <row r="24">
          <cell r="A24">
            <v>21</v>
          </cell>
          <cell r="B24" t="str">
            <v>T608</v>
          </cell>
          <cell r="C24" t="str">
            <v>SOLDADOR</v>
          </cell>
          <cell r="D24">
            <v>780</v>
          </cell>
          <cell r="E24">
            <v>985.14</v>
          </cell>
          <cell r="F24">
            <v>8.0234000000000005</v>
          </cell>
        </row>
        <row r="25">
          <cell r="A25">
            <v>22</v>
          </cell>
          <cell r="B25" t="str">
            <v>T610</v>
          </cell>
          <cell r="C25" t="str">
            <v>SERRALHEIRO</v>
          </cell>
          <cell r="D25">
            <v>780</v>
          </cell>
          <cell r="E25">
            <v>985.14</v>
          </cell>
          <cell r="F25">
            <v>8.0234000000000005</v>
          </cell>
        </row>
        <row r="26">
          <cell r="A26">
            <v>23</v>
          </cell>
          <cell r="B26" t="str">
            <v>T701</v>
          </cell>
          <cell r="C26" t="str">
            <v>SERVENTE</v>
          </cell>
          <cell r="D26">
            <v>570</v>
          </cell>
          <cell r="E26">
            <v>719.91</v>
          </cell>
          <cell r="F26">
            <v>5.8632</v>
          </cell>
        </row>
        <row r="27">
          <cell r="A27">
            <v>24</v>
          </cell>
          <cell r="B27" t="str">
            <v>T702</v>
          </cell>
          <cell r="C27" t="str">
            <v>AJUDANTE</v>
          </cell>
          <cell r="D27">
            <v>630</v>
          </cell>
          <cell r="E27">
            <v>795.69</v>
          </cell>
          <cell r="F27">
            <v>6.4804000000000004</v>
          </cell>
        </row>
        <row r="28">
          <cell r="A28">
            <v>25</v>
          </cell>
          <cell r="C28" t="str">
            <v>ELETRICISTA</v>
          </cell>
          <cell r="D28">
            <v>780</v>
          </cell>
          <cell r="E28">
            <v>985.14</v>
          </cell>
          <cell r="F28">
            <v>8.0234000000000005</v>
          </cell>
        </row>
        <row r="29">
          <cell r="A29">
            <v>26</v>
          </cell>
          <cell r="C29" t="str">
            <v>ADIC. M.O. - FERRAMENTAS</v>
          </cell>
          <cell r="F29">
            <v>0.15509999999999999</v>
          </cell>
        </row>
        <row r="30">
          <cell r="A30">
            <v>27</v>
          </cell>
          <cell r="C30" t="str">
            <v>ADIC. M.O. - FERRAMENTAS</v>
          </cell>
          <cell r="F30">
            <v>0.2051</v>
          </cell>
        </row>
        <row r="32">
          <cell r="C32" t="str">
            <v>Custo Horário de Equipamentos</v>
          </cell>
        </row>
        <row r="33">
          <cell r="A33" t="str">
            <v>Item</v>
          </cell>
          <cell r="B33" t="str">
            <v>Código</v>
          </cell>
          <cell r="C33" t="str">
            <v>Equipamento</v>
          </cell>
          <cell r="D33" t="str">
            <v>Aquisição</v>
          </cell>
          <cell r="E33" t="str">
            <v>Improdutivo</v>
          </cell>
          <cell r="F33" t="str">
            <v>Operativo</v>
          </cell>
        </row>
        <row r="34">
          <cell r="A34">
            <v>30</v>
          </cell>
          <cell r="B34" t="str">
            <v>E001</v>
          </cell>
          <cell r="C34" t="str">
            <v>TRATOR DE ESTEIRA NH 7D (67 kW)</v>
          </cell>
          <cell r="E34">
            <v>10.800700000000001</v>
          </cell>
          <cell r="F34">
            <v>105.14709999999999</v>
          </cell>
        </row>
        <row r="35">
          <cell r="A35">
            <v>31</v>
          </cell>
          <cell r="B35" t="str">
            <v>E002</v>
          </cell>
          <cell r="C35" t="str">
            <v>TRATOR DE ESTEIRA CAT D6M (106 KW)</v>
          </cell>
          <cell r="E35">
            <v>10.800700000000001</v>
          </cell>
          <cell r="F35">
            <v>183.96770000000001</v>
          </cell>
        </row>
        <row r="36">
          <cell r="A36">
            <v>32</v>
          </cell>
          <cell r="B36" t="str">
            <v>E003</v>
          </cell>
          <cell r="C36" t="str">
            <v>TRATOR DE ESTEIRA CAT D8R (228 kW)</v>
          </cell>
          <cell r="E36">
            <v>10.800700000000001</v>
          </cell>
          <cell r="F36">
            <v>355.20600000000002</v>
          </cell>
        </row>
        <row r="37">
          <cell r="A37">
            <v>33</v>
          </cell>
          <cell r="B37" t="str">
            <v>E006</v>
          </cell>
          <cell r="C37" t="str">
            <v>MOTONIVELADORA CAT 120H (100 kW)</v>
          </cell>
          <cell r="E37">
            <v>11.417899999999999</v>
          </cell>
          <cell r="F37">
            <v>124.56229999999999</v>
          </cell>
        </row>
        <row r="38">
          <cell r="A38">
            <v>34</v>
          </cell>
          <cell r="B38" t="str">
            <v>E007</v>
          </cell>
          <cell r="C38" t="str">
            <v>TRATOR AGRÍCOLA M F-292/4 (77 kW)</v>
          </cell>
          <cell r="E38">
            <v>8.3320000000000007</v>
          </cell>
          <cell r="F38">
            <v>66.749700000000004</v>
          </cell>
        </row>
        <row r="39">
          <cell r="A39">
            <v>35</v>
          </cell>
          <cell r="B39" t="str">
            <v>E009</v>
          </cell>
          <cell r="C39" t="str">
            <v>CARREGAD. PNEUS CAT  924G  1,80 M3 ( 89 kW)</v>
          </cell>
          <cell r="E39">
            <v>10.800700000000001</v>
          </cell>
          <cell r="F39">
            <v>102.96259999999999</v>
          </cell>
        </row>
        <row r="40">
          <cell r="A40">
            <v>36</v>
          </cell>
          <cell r="B40" t="str">
            <v>E010</v>
          </cell>
          <cell r="C40" t="str">
            <v>CARREGAD. PNEUS CAT 950G 2,90 M3 (135 kW)</v>
          </cell>
          <cell r="E40">
            <v>10.800700000000001</v>
          </cell>
          <cell r="F40">
            <v>167.08199999999999</v>
          </cell>
        </row>
        <row r="41">
          <cell r="A41">
            <v>37</v>
          </cell>
          <cell r="B41" t="str">
            <v>E011</v>
          </cell>
          <cell r="C41" t="str">
            <v>RETROESCAVADEIRA MF-86HF (57 kW)</v>
          </cell>
          <cell r="E41">
            <v>10.800700000000001</v>
          </cell>
          <cell r="F41">
            <v>55.758699999999997</v>
          </cell>
        </row>
        <row r="42">
          <cell r="A42">
            <v>38</v>
          </cell>
          <cell r="B42" t="str">
            <v>E013</v>
          </cell>
          <cell r="C42" t="str">
            <v>ROLO COMP PÉ CARNEIRO CA-25-PD  (85 kW)</v>
          </cell>
          <cell r="E42">
            <v>8.3320000000000007</v>
          </cell>
          <cell r="F42">
            <v>112.70350000000001</v>
          </cell>
        </row>
        <row r="43">
          <cell r="A43">
            <v>43</v>
          </cell>
          <cell r="B43" t="str">
            <v>E062</v>
          </cell>
          <cell r="C43" t="str">
            <v>ESCAVADEIRA HIDR. CAT 330CL (182 kW)</v>
          </cell>
          <cell r="E43">
            <v>11.417899999999999</v>
          </cell>
          <cell r="F43">
            <v>257.74020000000002</v>
          </cell>
        </row>
        <row r="44">
          <cell r="A44">
            <v>44</v>
          </cell>
          <cell r="B44" t="str">
            <v>E063</v>
          </cell>
          <cell r="C44" t="str">
            <v>ESCAVADEIRA HIDR. CAT 320CL (102 kW)</v>
          </cell>
          <cell r="E44">
            <v>11.417899999999999</v>
          </cell>
          <cell r="F44">
            <v>157.3682</v>
          </cell>
        </row>
        <row r="45">
          <cell r="A45">
            <v>47</v>
          </cell>
          <cell r="B45" t="str">
            <v>E101</v>
          </cell>
          <cell r="C45" t="str">
            <v>GRADE DE DISCOS GA 24 x 24</v>
          </cell>
          <cell r="E45">
            <v>0</v>
          </cell>
          <cell r="F45">
            <v>2.4575999999999998</v>
          </cell>
        </row>
        <row r="46">
          <cell r="A46">
            <v>48</v>
          </cell>
          <cell r="B46" t="str">
            <v>E102</v>
          </cell>
          <cell r="C46" t="str">
            <v>ROLO COMP TANDEM CC-422C (93 kW)</v>
          </cell>
          <cell r="E46">
            <v>8.3320000000000007</v>
          </cell>
          <cell r="F46">
            <v>132.7011</v>
          </cell>
        </row>
        <row r="47">
          <cell r="A47">
            <v>51</v>
          </cell>
          <cell r="B47" t="str">
            <v>E105</v>
          </cell>
          <cell r="C47" t="str">
            <v>ROLO COMP PNEUS SP 8000  (97 kW)</v>
          </cell>
          <cell r="E47">
            <v>8.3320000000000007</v>
          </cell>
          <cell r="F47">
            <v>111.97880000000001</v>
          </cell>
        </row>
        <row r="48">
          <cell r="A48">
            <v>55</v>
          </cell>
          <cell r="B48" t="str">
            <v>E107</v>
          </cell>
          <cell r="C48" t="str">
            <v>VASSOURA MECÂNICA REBOCÁVEL</v>
          </cell>
          <cell r="E48">
            <v>0</v>
          </cell>
          <cell r="F48">
            <v>4.0309999999999997</v>
          </cell>
        </row>
        <row r="49">
          <cell r="A49">
            <v>56</v>
          </cell>
          <cell r="B49" t="str">
            <v>E110</v>
          </cell>
          <cell r="C49" t="str">
            <v>TANQUE ESTOCAGEM DE ASFALTO 20.000 L</v>
          </cell>
          <cell r="E49">
            <v>0</v>
          </cell>
          <cell r="F49">
            <v>4.1859999999999999</v>
          </cell>
        </row>
        <row r="50">
          <cell r="A50">
            <v>57</v>
          </cell>
          <cell r="B50" t="str">
            <v>E111</v>
          </cell>
          <cell r="C50" t="str">
            <v>EQUIP. DISTR. ASFALTO S/ CAMINHÃO (150 kW)</v>
          </cell>
          <cell r="E50">
            <v>9.8749000000000002</v>
          </cell>
          <cell r="F50">
            <v>98.639300000000006</v>
          </cell>
        </row>
        <row r="51">
          <cell r="A51">
            <v>58</v>
          </cell>
          <cell r="B51" t="str">
            <v>E112</v>
          </cell>
          <cell r="C51" t="str">
            <v>AQUECEDOR DE FLUÍDO TÉRMICO</v>
          </cell>
          <cell r="E51">
            <v>0</v>
          </cell>
          <cell r="F51">
            <v>21.924800000000001</v>
          </cell>
        </row>
        <row r="52">
          <cell r="A52">
            <v>74</v>
          </cell>
          <cell r="B52" t="str">
            <v>E139</v>
          </cell>
          <cell r="C52" t="str">
            <v>ROLO COMP VIBRO LISO CA-25D  (86 kW)</v>
          </cell>
          <cell r="E52">
            <v>8.3320000000000007</v>
          </cell>
          <cell r="F52">
            <v>111.0277</v>
          </cell>
        </row>
        <row r="53">
          <cell r="A53">
            <v>75</v>
          </cell>
          <cell r="B53" t="str">
            <v>E147</v>
          </cell>
          <cell r="C53" t="str">
            <v>USINA ASFÁLTO A QUENTE 90/120 T/H (188 kW)</v>
          </cell>
          <cell r="E53">
            <v>11.417899999999999</v>
          </cell>
          <cell r="F53">
            <v>200.3177</v>
          </cell>
        </row>
        <row r="54">
          <cell r="A54">
            <v>76</v>
          </cell>
          <cell r="B54" t="str">
            <v>E149</v>
          </cell>
          <cell r="C54" t="str">
            <v>VIBRO-ACAB. ASFÁLTO VDA-600BM (74 kW)</v>
          </cell>
          <cell r="E54">
            <v>11.417899999999999</v>
          </cell>
          <cell r="F54">
            <v>134.78290000000001</v>
          </cell>
        </row>
        <row r="55">
          <cell r="A55">
            <v>85</v>
          </cell>
          <cell r="B55" t="str">
            <v>E202</v>
          </cell>
          <cell r="C55" t="str">
            <v>COMPRESSOR DE AR 400 PCM (89 kW)</v>
          </cell>
          <cell r="E55">
            <v>8.3320000000000007</v>
          </cell>
          <cell r="F55">
            <v>63.345700000000001</v>
          </cell>
        </row>
        <row r="56">
          <cell r="A56">
            <v>86</v>
          </cell>
          <cell r="B56" t="str">
            <v>E208</v>
          </cell>
          <cell r="C56" t="str">
            <v>COMPRESSOR DE AR 200 PCM (58 kW)</v>
          </cell>
          <cell r="E56">
            <v>8.3320000000000007</v>
          </cell>
          <cell r="F56">
            <v>47.635599999999997</v>
          </cell>
        </row>
        <row r="57">
          <cell r="A57">
            <v>92</v>
          </cell>
          <cell r="B57" t="str">
            <v>E211</v>
          </cell>
          <cell r="C57" t="str">
            <v>MAQUINA P/ PINTURA (2 kW)</v>
          </cell>
          <cell r="E57">
            <v>0</v>
          </cell>
          <cell r="F57">
            <v>0.9577</v>
          </cell>
        </row>
        <row r="58">
          <cell r="A58">
            <v>93</v>
          </cell>
          <cell r="B58" t="str">
            <v>E210</v>
          </cell>
          <cell r="C58" t="str">
            <v>MARTELETE - ROMPEDOR 33 kg</v>
          </cell>
          <cell r="E58">
            <v>7.4062000000000001</v>
          </cell>
          <cell r="F58">
            <v>9.7596000000000007</v>
          </cell>
        </row>
        <row r="59">
          <cell r="A59">
            <v>94</v>
          </cell>
          <cell r="B59" t="str">
            <v>E302</v>
          </cell>
          <cell r="C59" t="str">
            <v>BETONEIRA - 320 L (4 kW)</v>
          </cell>
          <cell r="E59">
            <v>8.3320000000000007</v>
          </cell>
          <cell r="F59">
            <v>9.9809000000000001</v>
          </cell>
        </row>
        <row r="60">
          <cell r="A60">
            <v>98</v>
          </cell>
          <cell r="B60" t="str">
            <v>E303</v>
          </cell>
          <cell r="C60" t="str">
            <v>BETONEIRA - 750 L (9 kW)</v>
          </cell>
          <cell r="E60">
            <v>8.3320000000000007</v>
          </cell>
          <cell r="F60">
            <v>12.4125</v>
          </cell>
        </row>
        <row r="61">
          <cell r="A61">
            <v>99</v>
          </cell>
          <cell r="B61" t="str">
            <v>E304</v>
          </cell>
          <cell r="C61" t="str">
            <v>TRANSP. MANUAL - CARRINHO DE MÃO 80 L</v>
          </cell>
          <cell r="E61">
            <v>0</v>
          </cell>
          <cell r="F61">
            <v>0.13339999999999999</v>
          </cell>
        </row>
        <row r="62">
          <cell r="A62">
            <v>101</v>
          </cell>
          <cell r="B62" t="str">
            <v>E305</v>
          </cell>
          <cell r="C62" t="str">
            <v>TRANSP. MANUAL - GERICA 180 L</v>
          </cell>
          <cell r="E62">
            <v>0</v>
          </cell>
          <cell r="F62">
            <v>0.23350000000000001</v>
          </cell>
        </row>
        <row r="63">
          <cell r="A63">
            <v>103</v>
          </cell>
          <cell r="B63" t="str">
            <v>E306</v>
          </cell>
          <cell r="C63" t="str">
            <v>VIBRADOR DE CONC. - DE IMERSÃO (2 kW)</v>
          </cell>
          <cell r="E63">
            <v>7.4062000000000001</v>
          </cell>
          <cell r="F63">
            <v>8.8386999999999993</v>
          </cell>
        </row>
        <row r="64">
          <cell r="A64">
            <v>104</v>
          </cell>
          <cell r="B64" t="str">
            <v>E310</v>
          </cell>
          <cell r="C64" t="str">
            <v>FAB.PRÉ-MOLD CONC TUBOS D=0,60 M (2 kW)</v>
          </cell>
          <cell r="E64">
            <v>0</v>
          </cell>
          <cell r="F64">
            <v>7.3996000000000004</v>
          </cell>
        </row>
        <row r="65">
          <cell r="A65">
            <v>105</v>
          </cell>
          <cell r="B65" t="str">
            <v>E311</v>
          </cell>
          <cell r="C65" t="str">
            <v>FAB PRÉ-MOLD CONC TUBOS D=0,80 M (2 kW)</v>
          </cell>
          <cell r="E65">
            <v>0</v>
          </cell>
          <cell r="F65">
            <v>7.1071999999999997</v>
          </cell>
        </row>
        <row r="66">
          <cell r="A66">
            <v>106</v>
          </cell>
          <cell r="B66" t="str">
            <v>E312</v>
          </cell>
          <cell r="C66" t="str">
            <v>FAB PRÉ-MOLD CONC TUBOS D=1,00 M (2 kW)</v>
          </cell>
          <cell r="E66">
            <v>0</v>
          </cell>
          <cell r="F66">
            <v>7.4747000000000003</v>
          </cell>
        </row>
        <row r="67">
          <cell r="A67">
            <v>107</v>
          </cell>
          <cell r="B67" t="str">
            <v>E313</v>
          </cell>
          <cell r="C67" t="str">
            <v>FAB PRÉ-MOLD CONC TUBOS D=1,20 M (2 kW)</v>
          </cell>
          <cell r="E67">
            <v>0</v>
          </cell>
          <cell r="F67">
            <v>7.8887</v>
          </cell>
        </row>
        <row r="68">
          <cell r="A68">
            <v>108</v>
          </cell>
          <cell r="B68" t="str">
            <v>E314</v>
          </cell>
          <cell r="C68" t="str">
            <v>FAB PRÉ-MOLD CONC TUBOS D=1,50 M (2 kW)</v>
          </cell>
          <cell r="E68">
            <v>0</v>
          </cell>
          <cell r="F68">
            <v>7.8056999999999999</v>
          </cell>
        </row>
        <row r="69">
          <cell r="A69">
            <v>129</v>
          </cell>
          <cell r="B69" t="str">
            <v>E400</v>
          </cell>
          <cell r="C69" t="str">
            <v>CAMINHÃO BASCULANTE - 5 m3 - 8,8 t (155 kW)</v>
          </cell>
          <cell r="E69">
            <v>9.8749000000000002</v>
          </cell>
          <cell r="F69">
            <v>86.413799999999995</v>
          </cell>
        </row>
        <row r="70">
          <cell r="A70">
            <v>130</v>
          </cell>
          <cell r="B70" t="str">
            <v>E402</v>
          </cell>
          <cell r="C70" t="str">
            <v>CAMINHÃO CARROCERIA - 15t (170 kW)</v>
          </cell>
          <cell r="E70">
            <v>9.8749000000000002</v>
          </cell>
          <cell r="F70">
            <v>108.3706</v>
          </cell>
        </row>
        <row r="71">
          <cell r="A71">
            <v>131</v>
          </cell>
          <cell r="B71" t="str">
            <v>E403</v>
          </cell>
          <cell r="C71" t="str">
            <v>CAMINHÃO BASCULANTE 6 m3  (150 kW)</v>
          </cell>
          <cell r="E71">
            <v>9.8749000000000002</v>
          </cell>
          <cell r="F71">
            <v>97.9148</v>
          </cell>
        </row>
        <row r="72">
          <cell r="A72">
            <v>135</v>
          </cell>
          <cell r="B72" t="str">
            <v>E407</v>
          </cell>
          <cell r="C72" t="str">
            <v>CAMINHÃO TANQUE 10.000 L (170 kW)</v>
          </cell>
          <cell r="E72">
            <v>9.8749000000000002</v>
          </cell>
          <cell r="F72">
            <v>109.7187</v>
          </cell>
        </row>
        <row r="73">
          <cell r="A73">
            <v>136</v>
          </cell>
          <cell r="B73" t="str">
            <v>E408</v>
          </cell>
          <cell r="C73" t="str">
            <v>CAMINHÃO CARROCERIA - 4t (80 kW)</v>
          </cell>
          <cell r="E73">
            <v>9.8749000000000002</v>
          </cell>
          <cell r="F73">
            <v>54.107700000000001</v>
          </cell>
        </row>
        <row r="74">
          <cell r="A74">
            <v>137</v>
          </cell>
          <cell r="B74" t="str">
            <v>E416</v>
          </cell>
          <cell r="C74" t="str">
            <v>VEÍCULO LEVE - PICK UP (4 X 4) (98 kW)</v>
          </cell>
          <cell r="E74">
            <v>8.9490999999999996</v>
          </cell>
          <cell r="F74">
            <v>45.479300000000002</v>
          </cell>
        </row>
        <row r="75">
          <cell r="A75">
            <v>145</v>
          </cell>
          <cell r="B75" t="str">
            <v>E404</v>
          </cell>
          <cell r="C75" t="str">
            <v>CAMINHÃO BASCULANTE 10 m3 - 15 t (170 kW)</v>
          </cell>
          <cell r="E75">
            <v>9.8749000000000002</v>
          </cell>
          <cell r="F75">
            <v>111.63209999999999</v>
          </cell>
        </row>
        <row r="76">
          <cell r="A76">
            <v>146</v>
          </cell>
          <cell r="B76" t="str">
            <v>E432</v>
          </cell>
          <cell r="C76" t="str">
            <v>CAMINHÃO BASCULANTE 20 t (279 kW)</v>
          </cell>
          <cell r="E76">
            <v>9.8749000000000002</v>
          </cell>
          <cell r="F76">
            <v>166.3605</v>
          </cell>
        </row>
        <row r="77">
          <cell r="A77">
            <v>147</v>
          </cell>
          <cell r="B77" t="str">
            <v>E434</v>
          </cell>
          <cell r="C77" t="str">
            <v>CAMINHÃO CARROC C/ GUINDAUTO (150 kW)</v>
          </cell>
          <cell r="E77">
            <v>9.8749000000000002</v>
          </cell>
          <cell r="F77">
            <v>94.581900000000005</v>
          </cell>
        </row>
        <row r="78">
          <cell r="A78">
            <v>148</v>
          </cell>
        </row>
        <row r="79">
          <cell r="A79">
            <v>150</v>
          </cell>
          <cell r="B79" t="str">
            <v>E501</v>
          </cell>
          <cell r="C79" t="str">
            <v>GRUPO GERADOR 36 / 40 KVA (32 kW)</v>
          </cell>
          <cell r="E79">
            <v>8.3320000000000007</v>
          </cell>
          <cell r="F79">
            <v>33.636000000000003</v>
          </cell>
        </row>
        <row r="80">
          <cell r="A80">
            <v>151</v>
          </cell>
          <cell r="B80" t="str">
            <v>E503</v>
          </cell>
          <cell r="C80" t="str">
            <v>GRUPO GERADOR 164 / 180 KVA (144 kW)</v>
          </cell>
          <cell r="E80">
            <v>8.3320000000000007</v>
          </cell>
          <cell r="F80">
            <v>96.774699999999996</v>
          </cell>
        </row>
        <row r="81">
          <cell r="A81">
            <v>156</v>
          </cell>
          <cell r="B81" t="str">
            <v>E509</v>
          </cell>
          <cell r="C81" t="str">
            <v>GRUPO GERADOR 25,0 / 18,0 KVA (20 kW)</v>
          </cell>
          <cell r="E81">
            <v>8.3320000000000007</v>
          </cell>
          <cell r="F81">
            <v>21.651499999999999</v>
          </cell>
        </row>
        <row r="82">
          <cell r="A82">
            <v>162</v>
          </cell>
          <cell r="B82" t="str">
            <v>E903</v>
          </cell>
          <cell r="C82" t="str">
            <v>BATE-ESTACAS GRAV. 3.500/4.000 KG (160 kW)</v>
          </cell>
          <cell r="E82">
            <v>8.3320000000000007</v>
          </cell>
          <cell r="F82">
            <v>99.670699999999997</v>
          </cell>
        </row>
        <row r="83">
          <cell r="A83">
            <v>163</v>
          </cell>
          <cell r="B83" t="str">
            <v>E904</v>
          </cell>
          <cell r="C83" t="str">
            <v>SERRA CIRCULAR 12" (4 kW)</v>
          </cell>
          <cell r="E83">
            <v>0</v>
          </cell>
          <cell r="F83">
            <v>0.1948</v>
          </cell>
        </row>
        <row r="84">
          <cell r="A84">
            <v>165</v>
          </cell>
          <cell r="B84" t="str">
            <v>E906</v>
          </cell>
          <cell r="C84" t="str">
            <v>SOQUETE VIBRATÓRIO (2 kW)</v>
          </cell>
          <cell r="E84">
            <v>7.4062000000000001</v>
          </cell>
          <cell r="F84">
            <v>13.911199999999999</v>
          </cell>
        </row>
        <row r="85">
          <cell r="A85">
            <v>166</v>
          </cell>
          <cell r="B85" t="str">
            <v>E907</v>
          </cell>
          <cell r="C85" t="str">
            <v>CONJUNTO MOTO-BOMBA (11 kW)</v>
          </cell>
          <cell r="E85">
            <v>0</v>
          </cell>
          <cell r="F85">
            <v>13.8764</v>
          </cell>
        </row>
        <row r="86">
          <cell r="A86">
            <v>167</v>
          </cell>
          <cell r="B86" t="str">
            <v>E908</v>
          </cell>
          <cell r="C86" t="str">
            <v>MÁQUINA PINTURA - DERMAC FAIXAS (44 kW)</v>
          </cell>
          <cell r="E86">
            <v>11.417899999999999</v>
          </cell>
          <cell r="F86">
            <v>65.1999</v>
          </cell>
        </row>
        <row r="87">
          <cell r="A87">
            <v>169</v>
          </cell>
          <cell r="B87" t="str">
            <v>E910</v>
          </cell>
        </row>
        <row r="88">
          <cell r="A88">
            <v>170</v>
          </cell>
          <cell r="B88" t="str">
            <v>E917</v>
          </cell>
          <cell r="C88" t="str">
            <v>MÁQUINA UNIVERSAL CORTE (4 kW)</v>
          </cell>
          <cell r="E88">
            <v>7.4062000000000001</v>
          </cell>
          <cell r="F88">
            <v>11.594900000000001</v>
          </cell>
        </row>
        <row r="89">
          <cell r="A89">
            <v>171</v>
          </cell>
          <cell r="B89" t="str">
            <v>E918</v>
          </cell>
          <cell r="C89" t="str">
            <v>PRENSA EXCÊNTRICA (1 kW)</v>
          </cell>
          <cell r="E89">
            <v>0</v>
          </cell>
          <cell r="F89">
            <v>2.4619</v>
          </cell>
        </row>
        <row r="90">
          <cell r="A90">
            <v>172</v>
          </cell>
          <cell r="B90" t="str">
            <v>E919</v>
          </cell>
          <cell r="C90" t="str">
            <v>GUILHOTINA 8 t (3 kW)</v>
          </cell>
          <cell r="E90">
            <v>0</v>
          </cell>
          <cell r="F90">
            <v>4.2878999999999996</v>
          </cell>
        </row>
        <row r="91">
          <cell r="A91">
            <v>173</v>
          </cell>
          <cell r="B91" t="str">
            <v>E924</v>
          </cell>
          <cell r="C91" t="str">
            <v xml:space="preserve">EQUIP. PARA SOLDA </v>
          </cell>
          <cell r="E91">
            <v>0</v>
          </cell>
          <cell r="F91">
            <v>4.9500000000000002E-2</v>
          </cell>
        </row>
        <row r="93">
          <cell r="C93" t="str">
            <v>Custo Unitário de Materiais</v>
          </cell>
        </row>
        <row r="94">
          <cell r="A94" t="str">
            <v>Item</v>
          </cell>
          <cell r="B94" t="str">
            <v>Código</v>
          </cell>
          <cell r="C94" t="str">
            <v>Material</v>
          </cell>
          <cell r="D94" t="str">
            <v>Und</v>
          </cell>
          <cell r="E94" t="str">
            <v>Preço Unitário</v>
          </cell>
        </row>
        <row r="95">
          <cell r="A95">
            <v>212</v>
          </cell>
          <cell r="B95" t="str">
            <v>AM01</v>
          </cell>
          <cell r="C95" t="str">
            <v>AÇO CA 25 D = 4,2 mm</v>
          </cell>
          <cell r="D95" t="str">
            <v>KG</v>
          </cell>
          <cell r="E95">
            <v>4.4275000000000002</v>
          </cell>
        </row>
        <row r="96">
          <cell r="A96">
            <v>213</v>
          </cell>
          <cell r="B96" t="str">
            <v>AM02</v>
          </cell>
          <cell r="C96" t="str">
            <v>AÇO CA 25 D = 6,3 mm</v>
          </cell>
          <cell r="D96" t="str">
            <v>KG</v>
          </cell>
          <cell r="E96">
            <v>3.9904999999999999</v>
          </cell>
        </row>
        <row r="97">
          <cell r="A97">
            <v>215</v>
          </cell>
          <cell r="B97" t="str">
            <v>AM03</v>
          </cell>
          <cell r="C97" t="str">
            <v>AÇO CA 25 D = 10,0 mm</v>
          </cell>
          <cell r="D97" t="str">
            <v>KG</v>
          </cell>
          <cell r="E97">
            <v>3.3119999999999998</v>
          </cell>
        </row>
        <row r="98">
          <cell r="A98">
            <v>216</v>
          </cell>
          <cell r="B98" t="str">
            <v>AM04</v>
          </cell>
          <cell r="C98" t="str">
            <v>AÇO CA 50 D = 6,3 mm</v>
          </cell>
          <cell r="D98" t="str">
            <v>KG</v>
          </cell>
          <cell r="E98">
            <v>4.1859999999999999</v>
          </cell>
        </row>
        <row r="99">
          <cell r="A99">
            <v>217</v>
          </cell>
          <cell r="B99" t="str">
            <v>AM05</v>
          </cell>
          <cell r="C99" t="str">
            <v>AÇO CA 50 D = 10,0 mm</v>
          </cell>
          <cell r="D99" t="str">
            <v>KG</v>
          </cell>
          <cell r="E99">
            <v>3.4729999999999999</v>
          </cell>
        </row>
        <row r="100">
          <cell r="A100">
            <v>218</v>
          </cell>
          <cell r="B100" t="str">
            <v>AM06</v>
          </cell>
          <cell r="C100" t="str">
            <v>AÇO CA 60 D = 4,2 mm</v>
          </cell>
          <cell r="D100" t="str">
            <v>KG</v>
          </cell>
          <cell r="E100">
            <v>3.9904999999999999</v>
          </cell>
        </row>
        <row r="101">
          <cell r="A101">
            <v>219</v>
          </cell>
          <cell r="B101" t="str">
            <v>AM07</v>
          </cell>
          <cell r="C101" t="str">
            <v>AÇO CA 60 D = 5,0 mm</v>
          </cell>
          <cell r="D101" t="str">
            <v>KG</v>
          </cell>
          <cell r="E101">
            <v>3.8755000000000002</v>
          </cell>
        </row>
        <row r="102">
          <cell r="A102">
            <v>220</v>
          </cell>
          <cell r="B102" t="str">
            <v>AM08</v>
          </cell>
          <cell r="C102" t="str">
            <v>AÇO CA 60 D = 6,0 mm</v>
          </cell>
          <cell r="D102" t="str">
            <v>KG</v>
          </cell>
          <cell r="E102">
            <v>3.8755000000000002</v>
          </cell>
        </row>
        <row r="103">
          <cell r="A103">
            <v>235</v>
          </cell>
          <cell r="C103" t="str">
            <v>Casa padrão PMM</v>
          </cell>
          <cell r="D103" t="str">
            <v>gl</v>
          </cell>
          <cell r="E103">
            <v>8395</v>
          </cell>
        </row>
        <row r="104">
          <cell r="A104">
            <v>236</v>
          </cell>
          <cell r="B104" t="str">
            <v>AM35</v>
          </cell>
          <cell r="C104" t="str">
            <v>SEIXO COMERCIAL</v>
          </cell>
          <cell r="D104" t="str">
            <v>M3</v>
          </cell>
          <cell r="E104">
            <v>97.75</v>
          </cell>
        </row>
        <row r="105">
          <cell r="A105">
            <v>237</v>
          </cell>
          <cell r="B105" t="str">
            <v>M003</v>
          </cell>
          <cell r="C105" t="str">
            <v>ÓLEO COMBUSTÍVEL 1A</v>
          </cell>
          <cell r="D105" t="str">
            <v>L</v>
          </cell>
          <cell r="E105">
            <v>1.3524</v>
          </cell>
        </row>
        <row r="106">
          <cell r="A106">
            <v>238</v>
          </cell>
          <cell r="B106" t="str">
            <v>M101</v>
          </cell>
          <cell r="C106" t="str">
            <v>CIMENTO ASFÁLTICO CAP 20</v>
          </cell>
          <cell r="D106" t="str">
            <v>T</v>
          </cell>
          <cell r="E106">
            <v>2025.7135000000001</v>
          </cell>
        </row>
        <row r="107">
          <cell r="A107">
            <v>239</v>
          </cell>
          <cell r="B107" t="str">
            <v>M103</v>
          </cell>
          <cell r="C107" t="str">
            <v>ASFÁLTO DILUÍDO CM-30</v>
          </cell>
          <cell r="D107" t="str">
            <v>T</v>
          </cell>
          <cell r="E107">
            <v>2715.3915000000002</v>
          </cell>
        </row>
        <row r="108">
          <cell r="A108">
            <v>240</v>
          </cell>
          <cell r="B108" t="str">
            <v>M108</v>
          </cell>
          <cell r="C108" t="str">
            <v>EMULSÃO ASFÁLTICA RR-2C</v>
          </cell>
          <cell r="D108" t="str">
            <v>T</v>
          </cell>
          <cell r="E108">
            <v>1970.2260000000001</v>
          </cell>
        </row>
        <row r="109">
          <cell r="A109">
            <v>241</v>
          </cell>
          <cell r="B109" t="str">
            <v>M202</v>
          </cell>
          <cell r="C109" t="str">
            <v>CIMENTO PORTLAND CP-32</v>
          </cell>
          <cell r="D109" t="str">
            <v>KG</v>
          </cell>
          <cell r="E109">
            <v>0.46</v>
          </cell>
        </row>
        <row r="110">
          <cell r="A110">
            <v>242</v>
          </cell>
          <cell r="B110" t="str">
            <v>M319</v>
          </cell>
          <cell r="C110" t="str">
            <v>ARAME RECOZIDO no. 18</v>
          </cell>
          <cell r="D110" t="str">
            <v>KG</v>
          </cell>
          <cell r="E110">
            <v>5.7039999999999997</v>
          </cell>
        </row>
        <row r="111">
          <cell r="A111">
            <v>243</v>
          </cell>
          <cell r="B111" t="str">
            <v>M320</v>
          </cell>
          <cell r="C111" t="str">
            <v>PREGOS DE FERRO 18x30</v>
          </cell>
          <cell r="D111" t="str">
            <v>KG</v>
          </cell>
          <cell r="E111">
            <v>4.83</v>
          </cell>
        </row>
        <row r="112">
          <cell r="A112">
            <v>255</v>
          </cell>
          <cell r="C112" t="str">
            <v>REDE ELÉTRICA - TUBULAÇOES E CABOS</v>
          </cell>
          <cell r="D112" t="str">
            <v>M</v>
          </cell>
          <cell r="E112">
            <v>97.75</v>
          </cell>
        </row>
        <row r="113">
          <cell r="A113">
            <v>256</v>
          </cell>
          <cell r="C113" t="str">
            <v>POSTE TUBO AÇO GALVANIZADO.H =10,0 m C/ LUMINÁRIA</v>
          </cell>
          <cell r="D113" t="str">
            <v>CJ</v>
          </cell>
          <cell r="E113">
            <v>1801.7708</v>
          </cell>
        </row>
        <row r="114">
          <cell r="A114">
            <v>257</v>
          </cell>
          <cell r="B114" t="str">
            <v>M334</v>
          </cell>
          <cell r="C114" t="str">
            <v>PARAF. ZINCADO C/ FENDA 1 1/2" x 3/16"</v>
          </cell>
          <cell r="D114" t="str">
            <v>UN</v>
          </cell>
          <cell r="E114">
            <v>0.13800000000000001</v>
          </cell>
        </row>
        <row r="115">
          <cell r="A115">
            <v>290</v>
          </cell>
          <cell r="B115" t="str">
            <v>M335</v>
          </cell>
          <cell r="C115" t="str">
            <v>PARAF. ZINCADO FRANCÊS 4" x 5/16"</v>
          </cell>
          <cell r="D115" t="str">
            <v>UN</v>
          </cell>
          <cell r="E115">
            <v>0.59799999999999998</v>
          </cell>
        </row>
        <row r="116">
          <cell r="A116">
            <v>291</v>
          </cell>
          <cell r="B116" t="str">
            <v>M340</v>
          </cell>
          <cell r="C116" t="str">
            <v>TAMPÃO DE FERRO FUNDIDO</v>
          </cell>
          <cell r="D116" t="str">
            <v>UN</v>
          </cell>
          <cell r="E116">
            <v>375.70499999999998</v>
          </cell>
        </row>
        <row r="117">
          <cell r="A117">
            <v>294</v>
          </cell>
          <cell r="B117" t="str">
            <v>M343</v>
          </cell>
          <cell r="C117" t="str">
            <v>DEFENSA METÁLICA SEMI-MALEÁVEL SIMPLES</v>
          </cell>
          <cell r="D117" t="str">
            <v>MOD</v>
          </cell>
          <cell r="E117">
            <v>822.89400000000001</v>
          </cell>
        </row>
        <row r="118">
          <cell r="A118">
            <v>295</v>
          </cell>
          <cell r="C118" t="str">
            <v>CHAPA DE AÇO FINA</v>
          </cell>
          <cell r="D118" t="str">
            <v>M2</v>
          </cell>
          <cell r="E118">
            <v>52.9</v>
          </cell>
        </row>
        <row r="119">
          <cell r="A119">
            <v>300</v>
          </cell>
          <cell r="B119" t="str">
            <v>M398</v>
          </cell>
          <cell r="C119" t="str">
            <v xml:space="preserve">CHAPA DE AÇO </v>
          </cell>
          <cell r="D119" t="str">
            <v>KG</v>
          </cell>
          <cell r="E119">
            <v>4.83</v>
          </cell>
        </row>
        <row r="120">
          <cell r="A120">
            <v>303</v>
          </cell>
          <cell r="B120" t="str">
            <v>M346</v>
          </cell>
          <cell r="C120" t="str">
            <v>CHAPA DE AÇO no. 16 (TRATADA)</v>
          </cell>
          <cell r="D120" t="str">
            <v>M2</v>
          </cell>
          <cell r="E120">
            <v>112.7</v>
          </cell>
        </row>
        <row r="121">
          <cell r="A121">
            <v>304</v>
          </cell>
          <cell r="B121" t="str">
            <v>M401</v>
          </cell>
          <cell r="C121" t="str">
            <v>PONTALETES D=15 cm (TRONCO P/ ESC.)</v>
          </cell>
          <cell r="D121" t="str">
            <v>M</v>
          </cell>
          <cell r="E121">
            <v>1.6214999999999999</v>
          </cell>
        </row>
        <row r="122">
          <cell r="A122">
            <v>305</v>
          </cell>
          <cell r="B122" t="str">
            <v>M402</v>
          </cell>
          <cell r="C122" t="str">
            <v>PONTALETES D=20 cm (TRONCO P/ ESC.)</v>
          </cell>
          <cell r="D122" t="str">
            <v>M</v>
          </cell>
          <cell r="E122">
            <v>1.6214999999999999</v>
          </cell>
        </row>
        <row r="123">
          <cell r="A123">
            <v>306</v>
          </cell>
          <cell r="B123" t="str">
            <v>M409</v>
          </cell>
          <cell r="C123" t="str">
            <v>PRANCHÃO DE 1a 5,0 cm x 30,0 cm</v>
          </cell>
          <cell r="D123" t="str">
            <v>M</v>
          </cell>
          <cell r="E123">
            <v>17.25</v>
          </cell>
        </row>
        <row r="124">
          <cell r="A124">
            <v>308</v>
          </cell>
          <cell r="B124" t="str">
            <v>M410</v>
          </cell>
          <cell r="C124" t="str">
            <v>COMPENSADO RESINADO DE 17 mm</v>
          </cell>
          <cell r="D124" t="str">
            <v>M2</v>
          </cell>
          <cell r="E124">
            <v>17.107399999999998</v>
          </cell>
        </row>
        <row r="125">
          <cell r="A125">
            <v>309</v>
          </cell>
          <cell r="B125" t="str">
            <v>M406</v>
          </cell>
          <cell r="C125" t="str">
            <v>CAIBROS DE 7,5 cm x 7,5 cm</v>
          </cell>
          <cell r="D125" t="str">
            <v>M</v>
          </cell>
          <cell r="E125">
            <v>2.4609999999999999</v>
          </cell>
        </row>
        <row r="126">
          <cell r="A126">
            <v>310</v>
          </cell>
          <cell r="B126" t="str">
            <v>M407</v>
          </cell>
          <cell r="C126" t="str">
            <v>TÁBUA DE 1a 2,5 cm x 15,0 cm</v>
          </cell>
          <cell r="D126" t="str">
            <v>M</v>
          </cell>
          <cell r="E126">
            <v>2.7945000000000002</v>
          </cell>
        </row>
        <row r="127">
          <cell r="A127">
            <v>311</v>
          </cell>
          <cell r="B127" t="str">
            <v>M408</v>
          </cell>
          <cell r="C127" t="str">
            <v>TÁBUA DE 5a 2,5 cm x 30,0 cm</v>
          </cell>
          <cell r="D127" t="str">
            <v>M</v>
          </cell>
          <cell r="E127">
            <v>5.29</v>
          </cell>
        </row>
        <row r="128">
          <cell r="A128">
            <v>312</v>
          </cell>
          <cell r="B128" t="str">
            <v>M411</v>
          </cell>
          <cell r="C128" t="str">
            <v>COMPENSADO PLASTIFICADO DE 17 mm</v>
          </cell>
          <cell r="D128" t="str">
            <v>M2</v>
          </cell>
          <cell r="E128">
            <v>34.422600000000003</v>
          </cell>
        </row>
        <row r="129">
          <cell r="A129">
            <v>313</v>
          </cell>
          <cell r="B129" t="str">
            <v>M412</v>
          </cell>
          <cell r="C129" t="str">
            <v>GASTALHO 10 x 2,0 cm</v>
          </cell>
          <cell r="D129" t="str">
            <v>M</v>
          </cell>
          <cell r="E129">
            <v>1.38</v>
          </cell>
        </row>
        <row r="130">
          <cell r="A130">
            <v>314</v>
          </cell>
          <cell r="B130" t="str">
            <v>M413</v>
          </cell>
          <cell r="C130" t="str">
            <v>GASTALHO 7,5 x 2,5 cm</v>
          </cell>
          <cell r="D130" t="str">
            <v>M</v>
          </cell>
          <cell r="E130">
            <v>1.38</v>
          </cell>
        </row>
        <row r="131">
          <cell r="A131">
            <v>315</v>
          </cell>
          <cell r="B131" t="str">
            <v>M415</v>
          </cell>
          <cell r="C131" t="str">
            <v>TÁBUA 2,5 x 22,5 cm</v>
          </cell>
          <cell r="D131" t="str">
            <v>M</v>
          </cell>
          <cell r="E131">
            <v>4.2089999999999996</v>
          </cell>
        </row>
        <row r="132">
          <cell r="A132">
            <v>316</v>
          </cell>
          <cell r="B132" t="str">
            <v>M414</v>
          </cell>
          <cell r="C132" t="str">
            <v>PRANCHÃO 7,5 x 30,0 cm</v>
          </cell>
          <cell r="D132" t="str">
            <v>M</v>
          </cell>
          <cell r="E132">
            <v>34.5</v>
          </cell>
        </row>
        <row r="133">
          <cell r="A133">
            <v>325</v>
          </cell>
          <cell r="B133" t="str">
            <v>M601</v>
          </cell>
          <cell r="C133" t="str">
            <v>TINTA REFLETIVA ACRÍLICA P/ 2 ANOS</v>
          </cell>
          <cell r="D133" t="str">
            <v>L</v>
          </cell>
          <cell r="E133">
            <v>15.4643</v>
          </cell>
        </row>
        <row r="134">
          <cell r="A134">
            <v>326</v>
          </cell>
          <cell r="B134" t="str">
            <v>M602</v>
          </cell>
          <cell r="C134" t="str">
            <v>ADUBO NPK (4.14.8)</v>
          </cell>
          <cell r="D134" t="str">
            <v>KG</v>
          </cell>
          <cell r="E134">
            <v>0.89700000000000002</v>
          </cell>
        </row>
        <row r="135">
          <cell r="A135">
            <v>327</v>
          </cell>
          <cell r="B135" t="str">
            <v>M603</v>
          </cell>
          <cell r="C135" t="str">
            <v>INSETICIDA</v>
          </cell>
          <cell r="D135" t="str">
            <v>L</v>
          </cell>
          <cell r="E135">
            <v>26.45</v>
          </cell>
        </row>
        <row r="136">
          <cell r="A136">
            <v>328</v>
          </cell>
          <cell r="B136" t="str">
            <v>M604</v>
          </cell>
          <cell r="C136" t="str">
            <v>ADITIVO PLASTIMENT BV-40</v>
          </cell>
          <cell r="D136" t="str">
            <v>KG</v>
          </cell>
          <cell r="E136">
            <v>2.9580000000000002</v>
          </cell>
        </row>
        <row r="137">
          <cell r="A137">
            <v>330</v>
          </cell>
          <cell r="B137" t="str">
            <v>M609</v>
          </cell>
          <cell r="C137" t="str">
            <v>TINTA ESMALTE SINTÉTICO SEMI-FOSCO</v>
          </cell>
          <cell r="D137" t="str">
            <v>L</v>
          </cell>
          <cell r="E137">
            <v>13.409000000000001</v>
          </cell>
        </row>
        <row r="138">
          <cell r="A138">
            <v>331</v>
          </cell>
          <cell r="B138" t="str">
            <v>M611</v>
          </cell>
          <cell r="C138" t="str">
            <v>REDUTOR TIPO 2002 PRIM. QUALIDADE</v>
          </cell>
          <cell r="D138" t="str">
            <v>L</v>
          </cell>
          <cell r="E138">
            <v>8.2225000000000001</v>
          </cell>
        </row>
        <row r="139">
          <cell r="A139">
            <v>332</v>
          </cell>
          <cell r="B139" t="str">
            <v>M615</v>
          </cell>
          <cell r="C139" t="str">
            <v>MICROESFERAS PRE-MIX</v>
          </cell>
          <cell r="D139" t="str">
            <v>KG</v>
          </cell>
          <cell r="E139">
            <v>4.3470000000000004</v>
          </cell>
        </row>
        <row r="140">
          <cell r="A140">
            <v>333</v>
          </cell>
          <cell r="B140" t="str">
            <v>M616</v>
          </cell>
          <cell r="C140" t="str">
            <v>MICROESFERAS DROP-ON</v>
          </cell>
          <cell r="D140" t="str">
            <v>KG</v>
          </cell>
          <cell r="E140">
            <v>4.3470000000000004</v>
          </cell>
        </row>
        <row r="141">
          <cell r="A141">
            <v>344</v>
          </cell>
          <cell r="B141" t="str">
            <v>M621</v>
          </cell>
          <cell r="C141" t="str">
            <v>DESMOLDANTE</v>
          </cell>
          <cell r="D141" t="str">
            <v>KG</v>
          </cell>
          <cell r="E141">
            <v>3.6254</v>
          </cell>
        </row>
        <row r="142">
          <cell r="A142">
            <v>345</v>
          </cell>
          <cell r="B142" t="str">
            <v>M622</v>
          </cell>
          <cell r="C142" t="str">
            <v>Interplast N</v>
          </cell>
          <cell r="D142" t="str">
            <v>kg</v>
          </cell>
          <cell r="E142">
            <v>5.2554999999999996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Bm 8"/>
      <sheetName val="Bm 8"/>
      <sheetName val="Rede 8"/>
      <sheetName val="ValueList_Helper"/>
    </sheetNames>
    <sheetDataSet>
      <sheetData sheetId="0"/>
      <sheetData sheetId="1"/>
      <sheetData sheetId="2"/>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EAP"/>
      <sheetName val="CURVA GERAL"/>
      <sheetName val="CURVA 40%"/>
      <sheetName val="CURVA 50% "/>
      <sheetName val="CURVA  60%"/>
      <sheetName val="CURVAS - 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HIST MO IND SEMANAS"/>
      <sheetName val="HISTOGRAMA-M.O"/>
      <sheetName val="Modelo Atual (2)"/>
      <sheetName val="orc_csdareal_eng"/>
      <sheetName val="Compromissado"/>
      <sheetName val="025"/>
      <sheetName val="Curva 1 folha"/>
      <sheetName val="A_comprometer"/>
      <sheetName val="Realizado"/>
      <sheetName val="Aportes"/>
      <sheetName val="Comprometido_a_Receber"/>
      <sheetName val="Orc_Pad_Edif_Analítico"/>
      <sheetName val="Orc_Compl_Analítico"/>
      <sheetName val="List"/>
      <sheetName val="BD2"/>
      <sheetName val="Resumo"/>
      <sheetName val="HHdQTD"/>
      <sheetName val="IMPROD RESUMO"/>
      <sheetName val="Equipment Attributes"/>
      <sheetName val="ProcessSheet"/>
      <sheetName val="Price Summary"/>
      <sheetName val="CNAExRAT"/>
      <sheetName val="Condulete AL - DIVERSOS"/>
      <sheetName val="은행"/>
      <sheetName val="VOLUME"/>
      <sheetName val="LISTS"/>
      <sheetName val="Par"/>
      <sheetName val="RG Depots"/>
      <sheetName val="안산기계장치"/>
      <sheetName val="Hoja 1"/>
      <sheetName val="Plants Address"/>
      <sheetName val="AR01"/>
      <sheetName val="Tablas"/>
      <sheetName val="CLASIFICACION DE AI"/>
      <sheetName val="Base da Datos"/>
      <sheetName val="Jun"/>
      <sheetName val="Tables"/>
      <sheetName val="Sheet2"/>
      <sheetName val="HIST_MO_IND_SEMANAS"/>
      <sheetName val="Curva_1_folha"/>
      <sheetName val="HISTOGRAMA-M_O"/>
      <sheetName val="Modelo_Atual_(2)"/>
      <sheetName val="B"/>
      <sheetName val="Plan1"/>
      <sheetName val="SFM input"/>
      <sheetName val="Look Ups"/>
      <sheetName val="Params"/>
      <sheetName val="Datos"/>
      <sheetName val="BQMPALOC"/>
      <sheetName val="VIZ4"/>
      <sheetName val="VIZ7"/>
      <sheetName val="UZ"/>
      <sheetName val="Painel"/>
      <sheetName val="Informações"/>
      <sheetName val="Qualidade"/>
      <sheetName val="Quantitativo"/>
      <sheetName val="Segurança"/>
      <sheetName val="Cronograma"/>
      <sheetName val="Pilling"/>
      <sheetName val="IEE"/>
      <sheetName val="Curva IEE - C"/>
      <sheetName val="Curva IEE - M"/>
      <sheetName val="Implatanção"/>
      <sheetName val="Inf. Complementares"/>
      <sheetName val="Curva"/>
      <sheetName val="Mapa Chuvas"/>
      <sheetName val="Críticos"/>
      <sheetName val="Rel. Fot."/>
      <sheetName val="Quantitativo Base"/>
      <sheetName val="Cronog Pessoal Civil"/>
      <sheetName val="Cronog Pessoal Montagem"/>
      <sheetName val="Input"/>
      <sheetName val="Area Livre"/>
      <sheetName val="EAP"/>
      <sheetName val="BD"/>
      <sheetName val="Area Deviation"/>
      <sheetName val="TAB SALÁRIO"/>
      <sheetName val="DePara"/>
      <sheetName val="BANCO IP"/>
      <sheetName val="Principal"/>
      <sheetName val="APPLICATION 1"/>
      <sheetName val="ESTIMATE 1"/>
      <sheetName val="JOB COST SUMMARY"/>
      <sheetName val="Operational &amp; Dim Data 1"/>
      <sheetName val="SPARE PARTS"/>
      <sheetName val="Design Criteria 1"/>
      <sheetName val="Operational &amp; Dim Data 2"/>
      <sheetName val="Design Criteria 2"/>
      <sheetName val="Operational &amp; Dim Data 3"/>
      <sheetName val="Design Criteria 3"/>
      <sheetName val="Operational &amp; Dim Data 4"/>
      <sheetName val="Design Criteria 4"/>
      <sheetName val="Cost-Misc.Comp."/>
      <sheetName val="Cost-Fab &amp; Assm"/>
      <sheetName val="Shaft&amp;Brgs"/>
      <sheetName val="SCHEDULE"/>
      <sheetName val="DRAG CONV."/>
      <sheetName val="Elec. Costs"/>
      <sheetName val="Cost-TractorComp."/>
      <sheetName val="Cost-Pans"/>
      <sheetName val="Drop Downs"/>
      <sheetName val="Revision LOG"/>
      <sheetName val="APPLICATION_1"/>
      <sheetName val="ESTIMATE_1"/>
      <sheetName val="JOB_COST_SUMMARY"/>
      <sheetName val="Operational_&amp;_Dim_Data_1"/>
      <sheetName val="SPARE_PARTS"/>
      <sheetName val="Design_Criteria_1"/>
      <sheetName val="Operational_&amp;_Dim_Data_2"/>
      <sheetName val="Design_Criteria_2"/>
      <sheetName val="Operational_&amp;_Dim_Data_3"/>
      <sheetName val="Design_Criteria_3"/>
      <sheetName val="Operational_&amp;_Dim_Data_4"/>
      <sheetName val="Design_Criteria_4"/>
      <sheetName val="Cost-Misc_Comp_"/>
      <sheetName val="Cost-Fab_&amp;_Assm"/>
      <sheetName val="DRAG_CONV_"/>
      <sheetName val="Elec__Costs"/>
      <sheetName val="Cost-TractorComp_"/>
      <sheetName val="Drop_Downs"/>
      <sheetName val="Revision_LOG"/>
      <sheetName val="Curva_1_folha1"/>
      <sheetName val="APPLICATION_11"/>
      <sheetName val="ESTIMATE_11"/>
      <sheetName val="JOB_COST_SUMMARY1"/>
      <sheetName val="Operational_&amp;_Dim_Data_11"/>
      <sheetName val="SPARE_PARTS1"/>
      <sheetName val="Design_Criteria_11"/>
      <sheetName val="Operational_&amp;_Dim_Data_21"/>
      <sheetName val="Design_Criteria_21"/>
      <sheetName val="Operational_&amp;_Dim_Data_31"/>
      <sheetName val="Design_Criteria_31"/>
      <sheetName val="Operational_&amp;_Dim_Data_41"/>
      <sheetName val="Design_Criteria_41"/>
      <sheetName val="Cost-Misc_Comp_1"/>
      <sheetName val="Cost-Fab_&amp;_Assm1"/>
      <sheetName val="DRAG_CONV_1"/>
      <sheetName val="Elec__Costs1"/>
      <sheetName val="Cost-TractorComp_1"/>
      <sheetName val="Drop_Downs1"/>
      <sheetName val="Revision_LOG1"/>
      <sheetName val="HIST_MO_IND_SEMANAS1"/>
      <sheetName val="Modelo_Atual_(2)1"/>
      <sheetName val="HISTOGRAMA-M_O1"/>
      <sheetName val="apoio"/>
      <sheetName val="RI"/>
      <sheetName val="ATIVOS"/>
      <sheetName val="Equipment_Attributes"/>
      <sheetName val="Price_Summary"/>
      <sheetName val="IMPROD_RESUMO"/>
      <sheetName val="9.2 - CURVA"/>
      <sheetName val="Indexadores"/>
    </sheetNames>
    <sheetDataSet>
      <sheetData sheetId="0" refreshError="1">
        <row r="11">
          <cell r="F11">
            <v>1</v>
          </cell>
        </row>
        <row r="58">
          <cell r="AG58" t="e">
            <v>#DIV/0!</v>
          </cell>
        </row>
        <row r="60">
          <cell r="AE60" t="e">
            <v>#DIV/0!</v>
          </cell>
          <cell r="AF60" t="e">
            <v>#DIV/0!</v>
          </cell>
          <cell r="AG60" t="e">
            <v>#DIV/0!</v>
          </cell>
        </row>
        <row r="62">
          <cell r="AE62" t="e">
            <v>#DIV/0!</v>
          </cell>
          <cell r="AF62" t="e">
            <v>#DIV/0!</v>
          </cell>
          <cell r="AG62" t="e">
            <v>#DIV/0!</v>
          </cell>
        </row>
        <row r="64">
          <cell r="AE64" t="e">
            <v>#DIV/0!</v>
          </cell>
          <cell r="AF64" t="e">
            <v>#DIV/0!</v>
          </cell>
          <cell r="AG64" t="e">
            <v>#DIV/0!</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1">
          <cell r="F11">
            <v>0</v>
          </cell>
        </row>
      </sheetData>
      <sheetData sheetId="54"/>
      <sheetData sheetId="55"/>
      <sheetData sheetId="56">
        <row r="11">
          <cell r="F11">
            <v>0</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1">
          <cell r="F11">
            <v>0</v>
          </cell>
        </row>
      </sheetData>
      <sheetData sheetId="72"/>
      <sheetData sheetId="73"/>
      <sheetData sheetId="74">
        <row r="11">
          <cell r="F11">
            <v>0</v>
          </cell>
        </row>
      </sheetData>
      <sheetData sheetId="75"/>
      <sheetData sheetId="76"/>
      <sheetData sheetId="77" refreshError="1"/>
      <sheetData sheetId="78" refreshError="1"/>
      <sheetData sheetId="79" refreshError="1"/>
      <sheetData sheetId="80" refreshError="1"/>
      <sheetData sheetId="81">
        <row r="11">
          <cell r="F11">
            <v>1</v>
          </cell>
        </row>
      </sheetData>
      <sheetData sheetId="82">
        <row r="11">
          <cell r="F11">
            <v>1</v>
          </cell>
        </row>
      </sheetData>
      <sheetData sheetId="83"/>
      <sheetData sheetId="84"/>
      <sheetData sheetId="85">
        <row r="11">
          <cell r="F11">
            <v>1</v>
          </cell>
        </row>
      </sheetData>
      <sheetData sheetId="86"/>
      <sheetData sheetId="87"/>
      <sheetData sheetId="88"/>
      <sheetData sheetId="89"/>
      <sheetData sheetId="90"/>
      <sheetData sheetId="91"/>
      <sheetData sheetId="92"/>
      <sheetData sheetId="93"/>
      <sheetData sheetId="94"/>
      <sheetData sheetId="95"/>
      <sheetData sheetId="96"/>
      <sheetData sheetId="97">
        <row r="11">
          <cell r="F11">
            <v>1</v>
          </cell>
        </row>
      </sheetData>
      <sheetData sheetId="98">
        <row r="11">
          <cell r="F11">
            <v>1</v>
          </cell>
        </row>
      </sheetData>
      <sheetData sheetId="99"/>
      <sheetData sheetId="100">
        <row r="11">
          <cell r="F11">
            <v>1</v>
          </cell>
        </row>
      </sheetData>
      <sheetData sheetId="101">
        <row r="11">
          <cell r="F11">
            <v>1</v>
          </cell>
        </row>
      </sheetData>
      <sheetData sheetId="102"/>
      <sheetData sheetId="103">
        <row r="11">
          <cell r="F11">
            <v>1</v>
          </cell>
        </row>
      </sheetData>
      <sheetData sheetId="104">
        <row r="11">
          <cell r="F11">
            <v>1</v>
          </cell>
        </row>
      </sheetData>
      <sheetData sheetId="105"/>
      <sheetData sheetId="106"/>
      <sheetData sheetId="107">
        <row r="11">
          <cell r="F11">
            <v>1</v>
          </cell>
        </row>
      </sheetData>
      <sheetData sheetId="108"/>
      <sheetData sheetId="109"/>
      <sheetData sheetId="110"/>
      <sheetData sheetId="111"/>
      <sheetData sheetId="112"/>
      <sheetData sheetId="113"/>
      <sheetData sheetId="114"/>
      <sheetData sheetId="115"/>
      <sheetData sheetId="116"/>
      <sheetData sheetId="117">
        <row r="11">
          <cell r="F11">
            <v>1</v>
          </cell>
        </row>
      </sheetData>
      <sheetData sheetId="118">
        <row r="11">
          <cell r="F11">
            <v>1</v>
          </cell>
        </row>
      </sheetData>
      <sheetData sheetId="119"/>
      <sheetData sheetId="120">
        <row r="11">
          <cell r="F11">
            <v>1</v>
          </cell>
        </row>
      </sheetData>
      <sheetData sheetId="121">
        <row r="11">
          <cell r="F11">
            <v>1</v>
          </cell>
        </row>
      </sheetData>
      <sheetData sheetId="122"/>
      <sheetData sheetId="123">
        <row r="11">
          <cell r="F11">
            <v>1</v>
          </cell>
        </row>
      </sheetData>
      <sheetData sheetId="124">
        <row r="11">
          <cell r="F11">
            <v>1</v>
          </cell>
        </row>
      </sheetData>
      <sheetData sheetId="125"/>
      <sheetData sheetId="126"/>
      <sheetData sheetId="127">
        <row r="11">
          <cell r="F11">
            <v>1</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sheetData sheetId="149"/>
      <sheetData sheetId="150"/>
      <sheetData sheetId="151" refreshError="1"/>
      <sheetData sheetId="1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INCCTOT"/>
      <sheetName val="baixo guandu itaimbe"/>
      <sheetName val="Plan1"/>
      <sheetName val="LISTAS"/>
      <sheetName val="Jacaraci"/>
      <sheetName val="Demanda-Total"/>
      <sheetName val="V reservação"/>
      <sheetName val="Pre dimensADUTORA"/>
      <sheetName val="Lista"/>
      <sheetName val="Zona A"/>
      <sheetName val="Zona B"/>
      <sheetName val="EEAB1(3+1)3G"/>
      <sheetName val="Insumos"/>
      <sheetName val="MAT"/>
      <sheetName val="planilha"/>
      <sheetName val="CRG"/>
      <sheetName val="DIS"/>
      <sheetName val="DOC"/>
      <sheetName val="MES"/>
      <sheetName val="SEM"/>
      <sheetName val="bm 8"/>
      <sheetName val="Drenagem"/>
      <sheetName val="viario"/>
      <sheetName val="01-TAC"/>
      <sheetName val="TAC - CORREÇÃO DA PROPOSTA"/>
      <sheetName val="M.C  - QUANTITATIVO "/>
      <sheetName val="PQP"/>
      <sheetName val="SALDOS"/>
      <sheetName val="TAC_ADUT_DN500"/>
      <sheetName val="blocos ancoragem"/>
      <sheetName val="Dados"/>
      <sheetName val="refor out. 2001 - bdi=20% ajust"/>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4"/>
      <sheetName val="50"/>
      <sheetName val="40"/>
      <sheetName val="38"/>
      <sheetName val="financ"/>
      <sheetName val="refor out. 2001 - bdi=20% ajust"/>
      <sheetName val="Plan1"/>
      <sheetName val="LISTAS"/>
      <sheetName val="planilha"/>
      <sheetName val="planilha de quant. e custos a"/>
      <sheetName val="planilha de quant_ e custos a"/>
    </sheetNames>
    <sheetDataSet>
      <sheetData sheetId="0"/>
      <sheetData sheetId="1"/>
      <sheetData sheetId="2"/>
      <sheetData sheetId="3">
        <row r="1">
          <cell r="B1">
            <v>100</v>
          </cell>
        </row>
        <row r="2">
          <cell r="B2">
            <v>37.869999999999997</v>
          </cell>
          <cell r="C2">
            <v>100</v>
          </cell>
        </row>
        <row r="3">
          <cell r="B3">
            <v>17.02</v>
          </cell>
          <cell r="C3">
            <v>66.48</v>
          </cell>
          <cell r="D3">
            <v>100</v>
          </cell>
        </row>
        <row r="4">
          <cell r="B4">
            <v>10.06</v>
          </cell>
          <cell r="C4">
            <v>37.869999999999997</v>
          </cell>
          <cell r="D4">
            <v>80.28</v>
          </cell>
          <cell r="E4">
            <v>100</v>
          </cell>
        </row>
        <row r="5">
          <cell r="B5">
            <v>6.69</v>
          </cell>
          <cell r="C5">
            <v>24.15</v>
          </cell>
          <cell r="D5">
            <v>54.64</v>
          </cell>
          <cell r="E5">
            <v>87.22</v>
          </cell>
          <cell r="F5">
            <v>100</v>
          </cell>
        </row>
        <row r="6">
          <cell r="B6">
            <v>4.7300000000000004</v>
          </cell>
          <cell r="C6">
            <v>17.02</v>
          </cell>
          <cell r="D6">
            <v>37.869999999999997</v>
          </cell>
          <cell r="E6">
            <v>66.48</v>
          </cell>
          <cell r="F6">
            <v>91.03</v>
          </cell>
          <cell r="G6">
            <v>100</v>
          </cell>
        </row>
        <row r="7">
          <cell r="B7">
            <v>3.48</v>
          </cell>
          <cell r="C7">
            <v>12.81</v>
          </cell>
          <cell r="D7">
            <v>27.7</v>
          </cell>
          <cell r="E7">
            <v>49.64</v>
          </cell>
          <cell r="F7">
            <v>74.62</v>
          </cell>
          <cell r="G7">
            <v>93.3</v>
          </cell>
          <cell r="H7">
            <v>100</v>
          </cell>
        </row>
        <row r="8">
          <cell r="B8">
            <v>2.62</v>
          </cell>
          <cell r="C8">
            <v>10.06</v>
          </cell>
          <cell r="D8">
            <v>21.3</v>
          </cell>
          <cell r="E8">
            <v>37.869999999999997</v>
          </cell>
          <cell r="F8">
            <v>59.08</v>
          </cell>
          <cell r="G8">
            <v>80.28</v>
          </cell>
          <cell r="H8">
            <v>94.74</v>
          </cell>
          <cell r="I8">
            <v>100</v>
          </cell>
        </row>
        <row r="9">
          <cell r="B9">
            <v>2.33</v>
          </cell>
          <cell r="C9">
            <v>8.1300000000000008</v>
          </cell>
          <cell r="D9">
            <v>17.02</v>
          </cell>
          <cell r="E9">
            <v>29.8</v>
          </cell>
          <cell r="F9">
            <v>46.92</v>
          </cell>
          <cell r="G9">
            <v>66.48</v>
          </cell>
          <cell r="H9">
            <v>84.3</v>
          </cell>
          <cell r="I9">
            <v>95.7</v>
          </cell>
          <cell r="J9">
            <v>100</v>
          </cell>
        </row>
        <row r="10">
          <cell r="B10">
            <v>2.1</v>
          </cell>
          <cell r="C10">
            <v>6.69</v>
          </cell>
          <cell r="D10">
            <v>14.01</v>
          </cell>
          <cell r="E10">
            <v>24.15</v>
          </cell>
          <cell r="F10">
            <v>37.869999999999997</v>
          </cell>
          <cell r="G10">
            <v>54.64</v>
          </cell>
          <cell r="H10">
            <v>72.23</v>
          </cell>
          <cell r="I10">
            <v>87.22</v>
          </cell>
          <cell r="J10">
            <v>96.37</v>
          </cell>
          <cell r="K10">
            <v>100</v>
          </cell>
        </row>
        <row r="11">
          <cell r="B11">
            <v>1.91</v>
          </cell>
          <cell r="C11">
            <v>5.6</v>
          </cell>
          <cell r="D11">
            <v>11.78</v>
          </cell>
          <cell r="E11">
            <v>20.07</v>
          </cell>
          <cell r="F11">
            <v>31.19</v>
          </cell>
          <cell r="G11">
            <v>45.21</v>
          </cell>
          <cell r="H11">
            <v>61.11</v>
          </cell>
          <cell r="I11">
            <v>76.73</v>
          </cell>
          <cell r="J11">
            <v>89.38</v>
          </cell>
          <cell r="K11">
            <v>96.85</v>
          </cell>
          <cell r="L11">
            <v>100</v>
          </cell>
        </row>
        <row r="12">
          <cell r="B12">
            <v>1.75</v>
          </cell>
          <cell r="C12">
            <v>4.7300000000000004</v>
          </cell>
          <cell r="D12">
            <v>10.06</v>
          </cell>
          <cell r="E12">
            <v>17.02</v>
          </cell>
          <cell r="F12">
            <v>26.19</v>
          </cell>
          <cell r="G12">
            <v>37.869999999999997</v>
          </cell>
          <cell r="H12">
            <v>51.71</v>
          </cell>
          <cell r="I12">
            <v>66.430000000000007</v>
          </cell>
          <cell r="J12">
            <v>80.28</v>
          </cell>
          <cell r="K12">
            <v>91.03</v>
          </cell>
          <cell r="L12">
            <v>97.21</v>
          </cell>
          <cell r="M12">
            <v>100</v>
          </cell>
        </row>
        <row r="13">
          <cell r="B13">
            <v>1.61</v>
          </cell>
          <cell r="C13">
            <v>4.04</v>
          </cell>
          <cell r="D13">
            <v>8.6999999999999993</v>
          </cell>
          <cell r="E13">
            <v>14.67</v>
          </cell>
          <cell r="F13">
            <v>22.37</v>
          </cell>
          <cell r="G13">
            <v>32.17</v>
          </cell>
          <cell r="H13">
            <v>44.05</v>
          </cell>
          <cell r="I13">
            <v>57.37</v>
          </cell>
          <cell r="J13">
            <v>70.92</v>
          </cell>
          <cell r="K13">
            <v>83.1</v>
          </cell>
          <cell r="L13">
            <v>92.3</v>
          </cell>
          <cell r="M13">
            <v>97.43</v>
          </cell>
          <cell r="N13">
            <v>100</v>
          </cell>
        </row>
        <row r="14">
          <cell r="B14">
            <v>1.5</v>
          </cell>
          <cell r="C14">
            <v>3.48</v>
          </cell>
          <cell r="D14">
            <v>7.6</v>
          </cell>
          <cell r="E14">
            <v>12.81</v>
          </cell>
          <cell r="F14">
            <v>19.39</v>
          </cell>
          <cell r="G14">
            <v>27.7</v>
          </cell>
          <cell r="H14">
            <v>37.869999999999997</v>
          </cell>
          <cell r="I14">
            <v>49.64</v>
          </cell>
          <cell r="J14">
            <v>62.26</v>
          </cell>
          <cell r="K14">
            <v>74.62</v>
          </cell>
          <cell r="L14">
            <v>85.37</v>
          </cell>
          <cell r="M14">
            <v>93.3</v>
          </cell>
          <cell r="N14">
            <v>97.61</v>
          </cell>
          <cell r="O14">
            <v>100</v>
          </cell>
        </row>
        <row r="15">
          <cell r="B15">
            <v>1.4</v>
          </cell>
          <cell r="C15">
            <v>3.01</v>
          </cell>
          <cell r="D15">
            <v>6.69</v>
          </cell>
          <cell r="E15">
            <v>11.31</v>
          </cell>
          <cell r="F15">
            <v>17.02</v>
          </cell>
          <cell r="G15">
            <v>24.15</v>
          </cell>
          <cell r="H15">
            <v>32.9</v>
          </cell>
          <cell r="I15">
            <v>43.2</v>
          </cell>
          <cell r="J15">
            <v>54.64</v>
          </cell>
          <cell r="K15">
            <v>66.48</v>
          </cell>
          <cell r="L15">
            <v>77.7</v>
          </cell>
          <cell r="M15">
            <v>87.22</v>
          </cell>
          <cell r="N15">
            <v>94.09</v>
          </cell>
          <cell r="O15">
            <v>97.77</v>
          </cell>
          <cell r="P15">
            <v>100</v>
          </cell>
        </row>
        <row r="16">
          <cell r="B16">
            <v>1.31</v>
          </cell>
          <cell r="C16">
            <v>2.62</v>
          </cell>
          <cell r="D16">
            <v>5.93</v>
          </cell>
          <cell r="E16">
            <v>10.06</v>
          </cell>
          <cell r="F16">
            <v>15.1</v>
          </cell>
          <cell r="G16">
            <v>21.3</v>
          </cell>
          <cell r="H16">
            <v>28.87</v>
          </cell>
          <cell r="I16">
            <v>37.869999999999997</v>
          </cell>
          <cell r="J16">
            <v>48.1</v>
          </cell>
          <cell r="K16">
            <v>59.08</v>
          </cell>
          <cell r="L16">
            <v>70.099999999999994</v>
          </cell>
          <cell r="M16">
            <v>80.28</v>
          </cell>
          <cell r="N16">
            <v>88.73</v>
          </cell>
          <cell r="O16">
            <v>94.74</v>
          </cell>
          <cell r="P16">
            <v>97.91</v>
          </cell>
          <cell r="Q16">
            <v>100</v>
          </cell>
        </row>
        <row r="17">
          <cell r="B17">
            <v>1.23</v>
          </cell>
          <cell r="C17">
            <v>2.4700000000000002</v>
          </cell>
          <cell r="D17">
            <v>5.29</v>
          </cell>
          <cell r="E17">
            <v>9.02</v>
          </cell>
          <cell r="F17">
            <v>13.51</v>
          </cell>
          <cell r="G17">
            <v>18.96</v>
          </cell>
          <cell r="H17">
            <v>25.58</v>
          </cell>
          <cell r="I17">
            <v>33.47</v>
          </cell>
          <cell r="J17">
            <v>42.56</v>
          </cell>
          <cell r="K17">
            <v>52.57</v>
          </cell>
          <cell r="L17">
            <v>63.01</v>
          </cell>
          <cell r="M17">
            <v>73.22</v>
          </cell>
          <cell r="N17">
            <v>82.46</v>
          </cell>
          <cell r="O17">
            <v>89.98</v>
          </cell>
          <cell r="P17">
            <v>95.26</v>
          </cell>
          <cell r="Q17">
            <v>98.03</v>
          </cell>
          <cell r="R17">
            <v>100</v>
          </cell>
        </row>
        <row r="18">
          <cell r="B18">
            <v>1.17</v>
          </cell>
          <cell r="C18">
            <v>2.33</v>
          </cell>
          <cell r="D18">
            <v>4.7300000000000004</v>
          </cell>
          <cell r="E18">
            <v>8.1300000000000008</v>
          </cell>
          <cell r="F18">
            <v>12.17</v>
          </cell>
          <cell r="G18">
            <v>17.02</v>
          </cell>
          <cell r="H18">
            <v>22.86</v>
          </cell>
          <cell r="I18">
            <v>29.8</v>
          </cell>
          <cell r="J18">
            <v>37.869999999999997</v>
          </cell>
          <cell r="K18">
            <v>46.92</v>
          </cell>
          <cell r="L18">
            <v>56.61</v>
          </cell>
          <cell r="M18">
            <v>66.48</v>
          </cell>
          <cell r="N18">
            <v>75.92</v>
          </cell>
          <cell r="O18">
            <v>84.3</v>
          </cell>
          <cell r="P18">
            <v>91.03</v>
          </cell>
          <cell r="Q18">
            <v>95.7</v>
          </cell>
          <cell r="R18">
            <v>98.14</v>
          </cell>
          <cell r="S18">
            <v>100</v>
          </cell>
        </row>
        <row r="19">
          <cell r="B19">
            <v>1.1000000000000001</v>
          </cell>
          <cell r="C19">
            <v>2.21</v>
          </cell>
          <cell r="D19">
            <v>4.26</v>
          </cell>
          <cell r="E19">
            <v>7.36</v>
          </cell>
          <cell r="F19">
            <v>11.04</v>
          </cell>
          <cell r="G19">
            <v>16.39</v>
          </cell>
          <cell r="H19">
            <v>20.58</v>
          </cell>
          <cell r="I19">
            <v>26.74</v>
          </cell>
          <cell r="J19">
            <v>33.92</v>
          </cell>
          <cell r="K19">
            <v>42.05</v>
          </cell>
          <cell r="L19">
            <v>50.94</v>
          </cell>
          <cell r="M19">
            <v>60.26</v>
          </cell>
          <cell r="N19">
            <v>69.53</v>
          </cell>
          <cell r="O19">
            <v>78.25</v>
          </cell>
          <cell r="P19">
            <v>85.87</v>
          </cell>
          <cell r="Q19">
            <v>91.91</v>
          </cell>
          <cell r="R19">
            <v>96.06</v>
          </cell>
          <cell r="S19">
            <v>98.24</v>
          </cell>
          <cell r="T19">
            <v>100</v>
          </cell>
        </row>
        <row r="20">
          <cell r="B20">
            <v>1.05</v>
          </cell>
          <cell r="C20">
            <v>2.1</v>
          </cell>
          <cell r="D20">
            <v>3.84</v>
          </cell>
          <cell r="E20">
            <v>6.69</v>
          </cell>
          <cell r="F20">
            <v>10.06</v>
          </cell>
          <cell r="G20">
            <v>14.01</v>
          </cell>
          <cell r="H20">
            <v>18.66</v>
          </cell>
          <cell r="I20">
            <v>24.15</v>
          </cell>
          <cell r="J20">
            <v>30.56</v>
          </cell>
          <cell r="K20">
            <v>37.869999999999997</v>
          </cell>
          <cell r="L20">
            <v>45.98</v>
          </cell>
          <cell r="M20">
            <v>54.64</v>
          </cell>
          <cell r="N20">
            <v>63.53</v>
          </cell>
          <cell r="O20">
            <v>72.23</v>
          </cell>
          <cell r="P20">
            <v>80.28</v>
          </cell>
          <cell r="Q20">
            <v>87.22</v>
          </cell>
          <cell r="R20">
            <v>92.66</v>
          </cell>
          <cell r="S20">
            <v>96.37</v>
          </cell>
          <cell r="T20">
            <v>98.33</v>
          </cell>
          <cell r="U20">
            <v>100</v>
          </cell>
        </row>
        <row r="21">
          <cell r="B21">
            <v>1</v>
          </cell>
          <cell r="C21">
            <v>2</v>
          </cell>
          <cell r="D21">
            <v>3.48</v>
          </cell>
          <cell r="E21">
            <v>6.11</v>
          </cell>
          <cell r="F21">
            <v>9.2100000000000009</v>
          </cell>
          <cell r="G21">
            <v>12.81</v>
          </cell>
          <cell r="H21">
            <v>17.02</v>
          </cell>
          <cell r="I21">
            <v>21.96</v>
          </cell>
          <cell r="J21">
            <v>27.7</v>
          </cell>
          <cell r="K21">
            <v>34.28</v>
          </cell>
          <cell r="L21">
            <v>41.65</v>
          </cell>
          <cell r="M21">
            <v>49.65</v>
          </cell>
          <cell r="N21">
            <v>58.02</v>
          </cell>
          <cell r="O21">
            <v>66.48</v>
          </cell>
          <cell r="P21">
            <v>74.62</v>
          </cell>
          <cell r="Q21">
            <v>82.05</v>
          </cell>
          <cell r="R21">
            <v>88.38</v>
          </cell>
          <cell r="S21">
            <v>93.3</v>
          </cell>
          <cell r="T21">
            <v>96.63</v>
          </cell>
          <cell r="U21">
            <v>98.41</v>
          </cell>
          <cell r="V21">
            <v>100</v>
          </cell>
        </row>
        <row r="22">
          <cell r="B22">
            <v>0.95</v>
          </cell>
          <cell r="C22">
            <v>1.91</v>
          </cell>
          <cell r="D22">
            <v>3.16</v>
          </cell>
          <cell r="E22">
            <v>5.6</v>
          </cell>
          <cell r="F22">
            <v>8.4700000000000006</v>
          </cell>
          <cell r="G22">
            <v>11.78</v>
          </cell>
          <cell r="H22">
            <v>15.61</v>
          </cell>
          <cell r="I22">
            <v>20.07</v>
          </cell>
          <cell r="J22">
            <v>25.25</v>
          </cell>
          <cell r="K22">
            <v>31.19</v>
          </cell>
          <cell r="L22">
            <v>37.869999999999997</v>
          </cell>
          <cell r="M22">
            <v>45.21</v>
          </cell>
          <cell r="N22">
            <v>53.04</v>
          </cell>
          <cell r="O22">
            <v>61.11</v>
          </cell>
          <cell r="P22">
            <v>69.12</v>
          </cell>
          <cell r="Q22">
            <v>76.73</v>
          </cell>
          <cell r="R22">
            <v>83.6</v>
          </cell>
          <cell r="S22">
            <v>89.38</v>
          </cell>
          <cell r="T22">
            <v>93.85</v>
          </cell>
          <cell r="U22">
            <v>96.85</v>
          </cell>
          <cell r="V22">
            <v>98.48</v>
          </cell>
          <cell r="W22">
            <v>100</v>
          </cell>
        </row>
        <row r="23">
          <cell r="B23">
            <v>0.91</v>
          </cell>
          <cell r="C23">
            <v>1.82</v>
          </cell>
          <cell r="D23">
            <v>2.87</v>
          </cell>
          <cell r="E23">
            <v>5.14</v>
          </cell>
          <cell r="F23">
            <v>7.81</v>
          </cell>
          <cell r="G23">
            <v>10.87</v>
          </cell>
          <cell r="H23">
            <v>14.38</v>
          </cell>
          <cell r="I23">
            <v>18.440000000000001</v>
          </cell>
          <cell r="J23">
            <v>23.14</v>
          </cell>
          <cell r="K23">
            <v>28.51</v>
          </cell>
          <cell r="L23">
            <v>34.590000000000003</v>
          </cell>
          <cell r="M23">
            <v>41.31</v>
          </cell>
          <cell r="N23">
            <v>48.57</v>
          </cell>
          <cell r="O23">
            <v>56.18</v>
          </cell>
          <cell r="P23">
            <v>63.92</v>
          </cell>
          <cell r="Q23">
            <v>71.5</v>
          </cell>
          <cell r="R23">
            <v>78.61</v>
          </cell>
          <cell r="S23">
            <v>84.96</v>
          </cell>
          <cell r="T23">
            <v>90.25</v>
          </cell>
          <cell r="U23">
            <v>94.32</v>
          </cell>
          <cell r="V23">
            <v>97.05</v>
          </cell>
          <cell r="W23">
            <v>98.55</v>
          </cell>
          <cell r="X23">
            <v>100</v>
          </cell>
        </row>
        <row r="24">
          <cell r="B24">
            <v>0.87</v>
          </cell>
          <cell r="C24">
            <v>1.75</v>
          </cell>
          <cell r="D24">
            <v>2.62</v>
          </cell>
          <cell r="E24">
            <v>4.7300000000000004</v>
          </cell>
          <cell r="F24">
            <v>7.22</v>
          </cell>
          <cell r="G24">
            <v>10.06</v>
          </cell>
          <cell r="H24">
            <v>13.3</v>
          </cell>
          <cell r="I24">
            <v>17.02</v>
          </cell>
          <cell r="J24">
            <v>21.3</v>
          </cell>
          <cell r="K24">
            <v>26.19</v>
          </cell>
          <cell r="L24">
            <v>31.72</v>
          </cell>
          <cell r="M24">
            <v>37.869999999999997</v>
          </cell>
          <cell r="N24">
            <v>44.58</v>
          </cell>
          <cell r="O24">
            <v>51.71</v>
          </cell>
          <cell r="P24">
            <v>59.08</v>
          </cell>
          <cell r="Q24">
            <v>66.48</v>
          </cell>
          <cell r="R24">
            <v>73.63</v>
          </cell>
          <cell r="S24">
            <v>80.28</v>
          </cell>
          <cell r="T24">
            <v>86.16</v>
          </cell>
          <cell r="U24">
            <v>91.03</v>
          </cell>
          <cell r="V24">
            <v>94.74</v>
          </cell>
          <cell r="W24">
            <v>97.21</v>
          </cell>
          <cell r="X24">
            <v>98.61</v>
          </cell>
          <cell r="Y24">
            <v>100</v>
          </cell>
        </row>
        <row r="25">
          <cell r="B25">
            <v>0.84</v>
          </cell>
          <cell r="C25">
            <v>1.68</v>
          </cell>
          <cell r="D25">
            <v>2.52</v>
          </cell>
          <cell r="E25">
            <v>4.37</v>
          </cell>
          <cell r="F25">
            <v>6.69</v>
          </cell>
          <cell r="G25">
            <v>9.35</v>
          </cell>
          <cell r="H25">
            <v>12.35</v>
          </cell>
          <cell r="I25">
            <v>15.78</v>
          </cell>
          <cell r="J25">
            <v>19.690000000000001</v>
          </cell>
          <cell r="K25">
            <v>24.15</v>
          </cell>
          <cell r="L25">
            <v>29.21</v>
          </cell>
          <cell r="M25">
            <v>34.85</v>
          </cell>
          <cell r="N25">
            <v>41.03</v>
          </cell>
          <cell r="O25">
            <v>47.67</v>
          </cell>
          <cell r="P25">
            <v>54.64</v>
          </cell>
          <cell r="Q25">
            <v>61.75</v>
          </cell>
          <cell r="R25">
            <v>68.8</v>
          </cell>
          <cell r="S25">
            <v>75.56</v>
          </cell>
          <cell r="T25">
            <v>81.77</v>
          </cell>
          <cell r="U25">
            <v>87.22</v>
          </cell>
          <cell r="V25">
            <v>91.7</v>
          </cell>
          <cell r="W25">
            <v>95.1</v>
          </cell>
          <cell r="X25">
            <v>97.33</v>
          </cell>
          <cell r="Y25">
            <v>98.66</v>
          </cell>
          <cell r="Z25">
            <v>100</v>
          </cell>
        </row>
        <row r="26">
          <cell r="B26">
            <v>0.81</v>
          </cell>
          <cell r="C26">
            <v>1.61</v>
          </cell>
          <cell r="D26">
            <v>2.42</v>
          </cell>
          <cell r="E26">
            <v>4.04</v>
          </cell>
          <cell r="F26">
            <v>6.22</v>
          </cell>
          <cell r="G26">
            <v>8.6999999999999993</v>
          </cell>
          <cell r="H26">
            <v>11.5</v>
          </cell>
          <cell r="I26">
            <v>14.67</v>
          </cell>
          <cell r="J26">
            <v>18.28</v>
          </cell>
          <cell r="K26">
            <v>22.37</v>
          </cell>
          <cell r="L26">
            <v>27</v>
          </cell>
          <cell r="M26">
            <v>32.17</v>
          </cell>
          <cell r="N26">
            <v>37.869999999999997</v>
          </cell>
          <cell r="O26">
            <v>44.05</v>
          </cell>
          <cell r="P26">
            <v>50.59</v>
          </cell>
          <cell r="Q26">
            <v>57.37</v>
          </cell>
          <cell r="R26">
            <v>64.209999999999994</v>
          </cell>
          <cell r="S26">
            <v>70.92</v>
          </cell>
          <cell r="T26">
            <v>77.290000000000006</v>
          </cell>
          <cell r="U26">
            <v>83.1</v>
          </cell>
          <cell r="V26">
            <v>88.16</v>
          </cell>
          <cell r="W26">
            <v>92.3</v>
          </cell>
          <cell r="X26">
            <v>95.42</v>
          </cell>
          <cell r="Y26">
            <v>97.43</v>
          </cell>
          <cell r="Z26">
            <v>98.71</v>
          </cell>
          <cell r="AA26">
            <v>100</v>
          </cell>
        </row>
        <row r="27">
          <cell r="B27">
            <v>0.78</v>
          </cell>
          <cell r="C27">
            <v>1.55</v>
          </cell>
          <cell r="D27">
            <v>2.33</v>
          </cell>
          <cell r="E27">
            <v>3.75</v>
          </cell>
          <cell r="F27">
            <v>5.8</v>
          </cell>
          <cell r="G27">
            <v>8.1300000000000008</v>
          </cell>
          <cell r="H27">
            <v>10.75</v>
          </cell>
          <cell r="I27">
            <v>13.69</v>
          </cell>
          <cell r="J27">
            <v>17.02</v>
          </cell>
          <cell r="K27">
            <v>20.79</v>
          </cell>
          <cell r="L27">
            <v>25.05</v>
          </cell>
          <cell r="M27">
            <v>29.8</v>
          </cell>
          <cell r="N27">
            <v>35.06</v>
          </cell>
          <cell r="O27">
            <v>40.79</v>
          </cell>
          <cell r="P27">
            <v>46.92</v>
          </cell>
          <cell r="Q27">
            <v>53.33</v>
          </cell>
          <cell r="R27">
            <v>59.91</v>
          </cell>
          <cell r="S27">
            <v>66.48</v>
          </cell>
          <cell r="T27">
            <v>72.86</v>
          </cell>
          <cell r="U27">
            <v>78.86</v>
          </cell>
          <cell r="V27">
            <v>84.3</v>
          </cell>
          <cell r="W27">
            <v>89</v>
          </cell>
          <cell r="X27">
            <v>92.83</v>
          </cell>
          <cell r="Y27">
            <v>95.7</v>
          </cell>
          <cell r="Z27">
            <v>97.52</v>
          </cell>
          <cell r="AA27">
            <v>98.76</v>
          </cell>
          <cell r="AB27">
            <v>100</v>
          </cell>
        </row>
        <row r="28">
          <cell r="B28">
            <v>0.75</v>
          </cell>
          <cell r="C28">
            <v>1.5</v>
          </cell>
          <cell r="D28">
            <v>2.25</v>
          </cell>
          <cell r="E28">
            <v>3.48</v>
          </cell>
          <cell r="F28">
            <v>5.41</v>
          </cell>
          <cell r="G28">
            <v>7.6</v>
          </cell>
          <cell r="H28">
            <v>10.06</v>
          </cell>
          <cell r="I28">
            <v>12.81</v>
          </cell>
          <cell r="J28">
            <v>15.91</v>
          </cell>
          <cell r="K28">
            <v>19.39</v>
          </cell>
          <cell r="L28">
            <v>23.32</v>
          </cell>
          <cell r="M28">
            <v>27.7</v>
          </cell>
          <cell r="N28">
            <v>32.56</v>
          </cell>
          <cell r="O28">
            <v>37.869999999999997</v>
          </cell>
          <cell r="P28">
            <v>43.59</v>
          </cell>
          <cell r="Q28">
            <v>49.64</v>
          </cell>
          <cell r="R28">
            <v>55.91</v>
          </cell>
          <cell r="S28">
            <v>62.26</v>
          </cell>
          <cell r="T28">
            <v>68.56</v>
          </cell>
          <cell r="U28">
            <v>74.62</v>
          </cell>
          <cell r="V28">
            <v>80.28</v>
          </cell>
          <cell r="W28">
            <v>85.37</v>
          </cell>
          <cell r="X28">
            <v>89.75</v>
          </cell>
          <cell r="Y28">
            <v>93.3</v>
          </cell>
          <cell r="Z28">
            <v>95.95</v>
          </cell>
          <cell r="AA28">
            <v>97.61</v>
          </cell>
          <cell r="AB28">
            <v>98.81</v>
          </cell>
          <cell r="AC28">
            <v>100</v>
          </cell>
        </row>
        <row r="29">
          <cell r="B29">
            <v>0.72</v>
          </cell>
          <cell r="C29">
            <v>1.45</v>
          </cell>
          <cell r="D29">
            <v>2.17</v>
          </cell>
          <cell r="E29">
            <v>3.23</v>
          </cell>
          <cell r="F29">
            <v>5.0599999999999996</v>
          </cell>
          <cell r="G29">
            <v>7.13</v>
          </cell>
          <cell r="H29">
            <v>9.44</v>
          </cell>
          <cell r="I29">
            <v>12.02</v>
          </cell>
          <cell r="J29">
            <v>14.91</v>
          </cell>
          <cell r="K29">
            <v>18.14</v>
          </cell>
          <cell r="L29">
            <v>21.77</v>
          </cell>
          <cell r="M29">
            <v>25.83</v>
          </cell>
          <cell r="N29">
            <v>30.33</v>
          </cell>
          <cell r="O29">
            <v>35.25</v>
          </cell>
          <cell r="P29">
            <v>40.590000000000003</v>
          </cell>
          <cell r="Q29">
            <v>46.27</v>
          </cell>
          <cell r="R29">
            <v>52.21</v>
          </cell>
          <cell r="S29">
            <v>58.31</v>
          </cell>
          <cell r="T29">
            <v>64.45</v>
          </cell>
          <cell r="U29">
            <v>70.47</v>
          </cell>
          <cell r="V29">
            <v>76.23</v>
          </cell>
          <cell r="W29">
            <v>81.569999999999993</v>
          </cell>
          <cell r="X29">
            <v>86.34</v>
          </cell>
          <cell r="Y29">
            <v>90.42</v>
          </cell>
          <cell r="Z29">
            <v>93.72</v>
          </cell>
          <cell r="AA29">
            <v>96.17</v>
          </cell>
          <cell r="AB29">
            <v>97.69</v>
          </cell>
          <cell r="AC29">
            <v>98.85</v>
          </cell>
          <cell r="AD29">
            <v>100</v>
          </cell>
        </row>
        <row r="30">
          <cell r="B30">
            <v>0.7</v>
          </cell>
          <cell r="C30">
            <v>1.4</v>
          </cell>
          <cell r="D30">
            <v>2.1</v>
          </cell>
          <cell r="E30">
            <v>3.01</v>
          </cell>
          <cell r="F30">
            <v>4.7300000000000004</v>
          </cell>
          <cell r="G30">
            <v>6.69</v>
          </cell>
          <cell r="H30">
            <v>8.8800000000000008</v>
          </cell>
          <cell r="I30">
            <v>11.31</v>
          </cell>
          <cell r="J30">
            <v>14.01</v>
          </cell>
          <cell r="K30">
            <v>17.02</v>
          </cell>
          <cell r="L30">
            <v>20.399999999999999</v>
          </cell>
          <cell r="M30">
            <v>24.15</v>
          </cell>
          <cell r="N30">
            <v>28.32</v>
          </cell>
          <cell r="O30">
            <v>32.9</v>
          </cell>
          <cell r="P30">
            <v>37.869999999999997</v>
          </cell>
          <cell r="Q30">
            <v>43.2</v>
          </cell>
          <cell r="R30">
            <v>48.82</v>
          </cell>
          <cell r="S30">
            <v>54.64</v>
          </cell>
          <cell r="T30">
            <v>60.57</v>
          </cell>
          <cell r="U30">
            <v>66.48</v>
          </cell>
          <cell r="V30">
            <v>72.23</v>
          </cell>
          <cell r="W30">
            <v>77.7</v>
          </cell>
          <cell r="X30">
            <v>82.74</v>
          </cell>
          <cell r="Y30">
            <v>87.22</v>
          </cell>
          <cell r="Z30">
            <v>91.03</v>
          </cell>
          <cell r="AA30">
            <v>94.09</v>
          </cell>
          <cell r="AB30">
            <v>96.37</v>
          </cell>
          <cell r="AC30">
            <v>97.77</v>
          </cell>
          <cell r="AD30">
            <v>98.89</v>
          </cell>
          <cell r="AE30">
            <v>100</v>
          </cell>
        </row>
        <row r="31">
          <cell r="B31">
            <v>0.68</v>
          </cell>
          <cell r="C31">
            <v>1.35</v>
          </cell>
          <cell r="D31">
            <v>2.0299999999999998</v>
          </cell>
          <cell r="E31">
            <v>2.81</v>
          </cell>
          <cell r="F31">
            <v>4.4400000000000004</v>
          </cell>
          <cell r="G31">
            <v>6.3</v>
          </cell>
          <cell r="H31">
            <v>8.3699999999999992</v>
          </cell>
          <cell r="I31">
            <v>10.66</v>
          </cell>
          <cell r="J31">
            <v>13.19</v>
          </cell>
          <cell r="K31">
            <v>16.010000000000002</v>
          </cell>
          <cell r="L31">
            <v>19.16</v>
          </cell>
          <cell r="M31">
            <v>22.65</v>
          </cell>
          <cell r="N31">
            <v>26.52</v>
          </cell>
          <cell r="O31">
            <v>30.78</v>
          </cell>
          <cell r="P31">
            <v>35.42</v>
          </cell>
          <cell r="Q31">
            <v>40.409999999999997</v>
          </cell>
          <cell r="R31">
            <v>45.71</v>
          </cell>
          <cell r="S31">
            <v>51.24</v>
          </cell>
          <cell r="T31">
            <v>56.93</v>
          </cell>
          <cell r="U31">
            <v>62.67</v>
          </cell>
          <cell r="V31">
            <v>68.36</v>
          </cell>
          <cell r="W31">
            <v>73.86</v>
          </cell>
          <cell r="X31">
            <v>79.05</v>
          </cell>
          <cell r="Y31">
            <v>83.8</v>
          </cell>
          <cell r="Z31">
            <v>88.01</v>
          </cell>
          <cell r="AA31">
            <v>91.58</v>
          </cell>
          <cell r="AB31">
            <v>94.43</v>
          </cell>
          <cell r="AC31">
            <v>96.55</v>
          </cell>
          <cell r="AD31">
            <v>97.84</v>
          </cell>
          <cell r="AE31">
            <v>98.92</v>
          </cell>
          <cell r="AF31">
            <v>100</v>
          </cell>
        </row>
        <row r="32">
          <cell r="B32">
            <v>0.66</v>
          </cell>
          <cell r="C32">
            <v>1.31</v>
          </cell>
          <cell r="D32">
            <v>1.97</v>
          </cell>
          <cell r="E32">
            <v>2.62</v>
          </cell>
          <cell r="F32">
            <v>4.17</v>
          </cell>
          <cell r="G32">
            <v>5.93</v>
          </cell>
          <cell r="H32">
            <v>7.9</v>
          </cell>
          <cell r="I32">
            <v>10.06</v>
          </cell>
          <cell r="J32">
            <v>12.45</v>
          </cell>
          <cell r="K32">
            <v>15.1</v>
          </cell>
          <cell r="L32">
            <v>18.04</v>
          </cell>
          <cell r="M32">
            <v>21.3</v>
          </cell>
          <cell r="N32">
            <v>24.9</v>
          </cell>
          <cell r="O32">
            <v>28.87</v>
          </cell>
          <cell r="P32">
            <v>33.200000000000003</v>
          </cell>
          <cell r="Q32">
            <v>37.869999999999997</v>
          </cell>
          <cell r="R32">
            <v>42.86</v>
          </cell>
          <cell r="S32">
            <v>48.1</v>
          </cell>
          <cell r="T32">
            <v>53.54</v>
          </cell>
          <cell r="U32">
            <v>59.08</v>
          </cell>
          <cell r="V32">
            <v>64.64</v>
          </cell>
          <cell r="W32">
            <v>70.099999999999994</v>
          </cell>
          <cell r="X32">
            <v>75.349999999999994</v>
          </cell>
          <cell r="Y32">
            <v>80.28</v>
          </cell>
          <cell r="Z32">
            <v>84.77</v>
          </cell>
          <cell r="AA32">
            <v>88.73</v>
          </cell>
          <cell r="AB32">
            <v>92.07</v>
          </cell>
          <cell r="AC32">
            <v>94.74</v>
          </cell>
          <cell r="AD32">
            <v>96.71</v>
          </cell>
          <cell r="AE32">
            <v>97.91</v>
          </cell>
          <cell r="AF32">
            <v>98.96</v>
          </cell>
          <cell r="AG32">
            <v>100</v>
          </cell>
        </row>
        <row r="33">
          <cell r="B33">
            <v>0.64700000000000002</v>
          </cell>
          <cell r="C33">
            <v>1.27</v>
          </cell>
          <cell r="D33">
            <v>1.91</v>
          </cell>
          <cell r="E33">
            <v>2.54</v>
          </cell>
          <cell r="F33">
            <v>3.92</v>
          </cell>
          <cell r="G33">
            <v>5.6</v>
          </cell>
          <cell r="H33">
            <v>7.46</v>
          </cell>
          <cell r="I33">
            <v>9.52</v>
          </cell>
          <cell r="J33">
            <v>11.78</v>
          </cell>
          <cell r="K33">
            <v>14.27</v>
          </cell>
          <cell r="L33">
            <v>17.02</v>
          </cell>
          <cell r="M33">
            <v>20.07</v>
          </cell>
          <cell r="N33">
            <v>23.44</v>
          </cell>
          <cell r="O33">
            <v>27.15</v>
          </cell>
          <cell r="P33">
            <v>32.19</v>
          </cell>
          <cell r="Q33">
            <v>35.57</v>
          </cell>
          <cell r="R33">
            <v>40.25</v>
          </cell>
          <cell r="S33">
            <v>45.21</v>
          </cell>
          <cell r="T33">
            <v>50.39</v>
          </cell>
          <cell r="U33">
            <v>55.71</v>
          </cell>
          <cell r="V33">
            <v>61.11</v>
          </cell>
          <cell r="W33">
            <v>66.48</v>
          </cell>
          <cell r="X33">
            <v>71.72</v>
          </cell>
          <cell r="Y33">
            <v>76.73</v>
          </cell>
          <cell r="Z33">
            <v>81.41</v>
          </cell>
          <cell r="AA33">
            <v>85.66</v>
          </cell>
          <cell r="AB33">
            <v>89.38</v>
          </cell>
          <cell r="AC33">
            <v>92.52</v>
          </cell>
          <cell r="AD33">
            <v>95.01</v>
          </cell>
          <cell r="AE33">
            <v>96.85</v>
          </cell>
          <cell r="AF33">
            <v>97.97</v>
          </cell>
          <cell r="AG33">
            <v>98.99</v>
          </cell>
          <cell r="AH33">
            <v>100</v>
          </cell>
        </row>
        <row r="34">
          <cell r="B34">
            <v>0.62</v>
          </cell>
          <cell r="C34">
            <v>1.23</v>
          </cell>
          <cell r="D34">
            <v>1.85</v>
          </cell>
          <cell r="E34">
            <v>2.4700000000000002</v>
          </cell>
          <cell r="F34">
            <v>3.69</v>
          </cell>
          <cell r="G34">
            <v>5.29</v>
          </cell>
          <cell r="H34">
            <v>7.06</v>
          </cell>
          <cell r="I34">
            <v>9.02</v>
          </cell>
          <cell r="J34">
            <v>11.16</v>
          </cell>
          <cell r="K34">
            <v>13.51</v>
          </cell>
          <cell r="L34">
            <v>16.100000000000001</v>
          </cell>
          <cell r="M34">
            <v>18.96</v>
          </cell>
          <cell r="N34">
            <v>22.11</v>
          </cell>
          <cell r="O34">
            <v>25.58</v>
          </cell>
          <cell r="P34">
            <v>29.36</v>
          </cell>
          <cell r="Q34">
            <v>33.47</v>
          </cell>
          <cell r="R34">
            <v>37.869999999999997</v>
          </cell>
          <cell r="S34">
            <v>42.56</v>
          </cell>
          <cell r="T34">
            <v>47.47</v>
          </cell>
          <cell r="U34">
            <v>52.57</v>
          </cell>
          <cell r="V34">
            <v>57.77</v>
          </cell>
          <cell r="W34">
            <v>63.01</v>
          </cell>
          <cell r="X34">
            <v>68.19</v>
          </cell>
          <cell r="Y34">
            <v>73.22</v>
          </cell>
          <cell r="Z34">
            <v>78.010000000000005</v>
          </cell>
          <cell r="AA34">
            <v>82.46</v>
          </cell>
          <cell r="AB34">
            <v>86.47</v>
          </cell>
          <cell r="AC34">
            <v>89.98</v>
          </cell>
          <cell r="AD34">
            <v>92.92</v>
          </cell>
          <cell r="AE34">
            <v>95.26</v>
          </cell>
          <cell r="AF34">
            <v>96.98</v>
          </cell>
          <cell r="AG34">
            <v>98.03</v>
          </cell>
          <cell r="AH34">
            <v>99.02</v>
          </cell>
          <cell r="AI34">
            <v>100</v>
          </cell>
        </row>
        <row r="35">
          <cell r="B35">
            <v>0.6</v>
          </cell>
          <cell r="C35">
            <v>1.2</v>
          </cell>
          <cell r="D35">
            <v>1.8</v>
          </cell>
          <cell r="E35">
            <v>2.4</v>
          </cell>
          <cell r="F35">
            <v>3.48</v>
          </cell>
          <cell r="G35">
            <v>5</v>
          </cell>
          <cell r="H35">
            <v>6.69</v>
          </cell>
          <cell r="I35">
            <v>8.5500000000000007</v>
          </cell>
          <cell r="J35">
            <v>10.59</v>
          </cell>
          <cell r="K35">
            <v>12.81</v>
          </cell>
          <cell r="L35">
            <v>15.26</v>
          </cell>
          <cell r="M35">
            <v>17.95</v>
          </cell>
          <cell r="N35">
            <v>20.91</v>
          </cell>
          <cell r="O35">
            <v>24.15</v>
          </cell>
          <cell r="P35">
            <v>27.7</v>
          </cell>
          <cell r="Q35">
            <v>31.55</v>
          </cell>
          <cell r="R35">
            <v>35.700000000000003</v>
          </cell>
          <cell r="S35">
            <v>40.119999999999997</v>
          </cell>
          <cell r="T35">
            <v>44.78</v>
          </cell>
          <cell r="U35">
            <v>49.64</v>
          </cell>
          <cell r="V35">
            <v>54.64</v>
          </cell>
          <cell r="W35">
            <v>59.72</v>
          </cell>
          <cell r="X35">
            <v>64.8</v>
          </cell>
          <cell r="Y35">
            <v>69.790000000000006</v>
          </cell>
          <cell r="Z35">
            <v>74.62</v>
          </cell>
          <cell r="AA35">
            <v>79.19</v>
          </cell>
          <cell r="AB35">
            <v>83.41</v>
          </cell>
          <cell r="AC35">
            <v>87.22</v>
          </cell>
          <cell r="AD35">
            <v>90.53</v>
          </cell>
          <cell r="AE35">
            <v>93.3</v>
          </cell>
          <cell r="AF35">
            <v>95.49</v>
          </cell>
          <cell r="AG35">
            <v>97.1</v>
          </cell>
          <cell r="AH35">
            <v>98.09</v>
          </cell>
          <cell r="AI35">
            <v>99.04</v>
          </cell>
          <cell r="AJ35">
            <v>100</v>
          </cell>
        </row>
        <row r="36">
          <cell r="B36">
            <v>0.57999999999999996</v>
          </cell>
          <cell r="C36">
            <v>1.17</v>
          </cell>
          <cell r="D36">
            <v>1.75</v>
          </cell>
          <cell r="E36">
            <v>2.33</v>
          </cell>
          <cell r="F36">
            <v>3.28</v>
          </cell>
          <cell r="G36">
            <v>4.7300000000000004</v>
          </cell>
          <cell r="H36">
            <v>6.35</v>
          </cell>
          <cell r="I36">
            <v>8.1300000000000008</v>
          </cell>
          <cell r="J36">
            <v>10.06</v>
          </cell>
          <cell r="K36">
            <v>12.17</v>
          </cell>
          <cell r="L36">
            <v>14.49</v>
          </cell>
          <cell r="M36">
            <v>17.02</v>
          </cell>
          <cell r="N36">
            <v>19.809999999999999</v>
          </cell>
          <cell r="O36">
            <v>22.86</v>
          </cell>
          <cell r="P36">
            <v>26.19</v>
          </cell>
          <cell r="Q36">
            <v>29.8</v>
          </cell>
          <cell r="R36">
            <v>33.700000000000003</v>
          </cell>
          <cell r="S36">
            <v>37.869999999999997</v>
          </cell>
          <cell r="T36">
            <v>42.29</v>
          </cell>
          <cell r="U36">
            <v>46.92</v>
          </cell>
          <cell r="V36">
            <v>51.71</v>
          </cell>
          <cell r="W36">
            <v>56.61</v>
          </cell>
          <cell r="X36">
            <v>61.56</v>
          </cell>
          <cell r="Y36">
            <v>66.180000000000007</v>
          </cell>
          <cell r="Z36">
            <v>71.08</v>
          </cell>
          <cell r="AA36">
            <v>75.92</v>
          </cell>
          <cell r="AB36">
            <v>80.28</v>
          </cell>
          <cell r="AC36">
            <v>84.3</v>
          </cell>
          <cell r="AD36">
            <v>87.9</v>
          </cell>
          <cell r="AE36">
            <v>91.03</v>
          </cell>
          <cell r="AF36">
            <v>93.64</v>
          </cell>
          <cell r="AG36">
            <v>95.7</v>
          </cell>
          <cell r="AH36">
            <v>97.21</v>
          </cell>
          <cell r="AI36">
            <v>98.14</v>
          </cell>
          <cell r="AJ36">
            <v>99.07</v>
          </cell>
          <cell r="AK36">
            <v>100</v>
          </cell>
        </row>
        <row r="37">
          <cell r="B37">
            <v>0.56999999999999995</v>
          </cell>
          <cell r="C37">
            <v>1.1299999999999999</v>
          </cell>
          <cell r="D37">
            <v>1.7</v>
          </cell>
          <cell r="E37">
            <v>2.27</v>
          </cell>
          <cell r="F37">
            <v>3.1</v>
          </cell>
          <cell r="G37">
            <v>4.49</v>
          </cell>
          <cell r="H37">
            <v>6.03</v>
          </cell>
          <cell r="I37">
            <v>7.73</v>
          </cell>
          <cell r="J37">
            <v>9.57</v>
          </cell>
          <cell r="K37">
            <v>11.58</v>
          </cell>
          <cell r="L37">
            <v>13.78</v>
          </cell>
          <cell r="M37">
            <v>16.18</v>
          </cell>
          <cell r="N37">
            <v>18.8</v>
          </cell>
          <cell r="O37">
            <v>21.67</v>
          </cell>
          <cell r="P37">
            <v>24.8</v>
          </cell>
          <cell r="Q37">
            <v>28.2</v>
          </cell>
          <cell r="R37">
            <v>31.88</v>
          </cell>
          <cell r="S37">
            <v>35.81</v>
          </cell>
          <cell r="T37">
            <v>39.99</v>
          </cell>
          <cell r="U37">
            <v>44.39</v>
          </cell>
          <cell r="V37">
            <v>48.97</v>
          </cell>
          <cell r="W37">
            <v>53.69</v>
          </cell>
          <cell r="X37">
            <v>58.48</v>
          </cell>
          <cell r="Y37">
            <v>63.23</v>
          </cell>
          <cell r="Z37">
            <v>68.05</v>
          </cell>
          <cell r="AA37">
            <v>72.69</v>
          </cell>
          <cell r="AB37">
            <v>77.13</v>
          </cell>
          <cell r="AC37">
            <v>81.290000000000006</v>
          </cell>
          <cell r="AD37">
            <v>85.11</v>
          </cell>
          <cell r="AE37">
            <v>88.53</v>
          </cell>
          <cell r="AF37">
            <v>91.49</v>
          </cell>
          <cell r="AG37">
            <v>93.95</v>
          </cell>
          <cell r="AH37">
            <v>95.89</v>
          </cell>
          <cell r="AI37">
            <v>97.29</v>
          </cell>
          <cell r="AJ37">
            <v>98.19</v>
          </cell>
          <cell r="AK37">
            <v>99.1</v>
          </cell>
          <cell r="AL37">
            <v>100</v>
          </cell>
        </row>
        <row r="38">
          <cell r="B38">
            <v>0.55000000000000004</v>
          </cell>
          <cell r="C38">
            <v>1.1000000000000001</v>
          </cell>
          <cell r="D38">
            <v>1.66</v>
          </cell>
          <cell r="E38">
            <v>2.21</v>
          </cell>
          <cell r="F38">
            <v>2.93</v>
          </cell>
          <cell r="G38">
            <v>4.26</v>
          </cell>
          <cell r="H38">
            <v>5.74</v>
          </cell>
          <cell r="I38">
            <v>7.36</v>
          </cell>
          <cell r="J38">
            <v>9.1199999999999992</v>
          </cell>
          <cell r="K38">
            <v>11.04</v>
          </cell>
          <cell r="L38">
            <v>13.12</v>
          </cell>
          <cell r="M38">
            <v>15.39</v>
          </cell>
          <cell r="N38">
            <v>17.88</v>
          </cell>
          <cell r="O38">
            <v>20.58</v>
          </cell>
          <cell r="P38">
            <v>23.53</v>
          </cell>
          <cell r="Q38">
            <v>26.74</v>
          </cell>
          <cell r="R38">
            <v>30.2</v>
          </cell>
          <cell r="S38">
            <v>33.92</v>
          </cell>
          <cell r="T38">
            <v>37.869999999999997</v>
          </cell>
          <cell r="U38">
            <v>42.05</v>
          </cell>
          <cell r="V38">
            <v>46.42</v>
          </cell>
          <cell r="W38">
            <v>50.94</v>
          </cell>
          <cell r="X38">
            <v>55.57</v>
          </cell>
          <cell r="Y38">
            <v>60.26</v>
          </cell>
          <cell r="Z38">
            <v>64.930000000000007</v>
          </cell>
          <cell r="AA38">
            <v>69.53</v>
          </cell>
          <cell r="AB38">
            <v>74</v>
          </cell>
          <cell r="AC38">
            <v>78.25</v>
          </cell>
          <cell r="AD38">
            <v>82.23</v>
          </cell>
          <cell r="AE38">
            <v>85.87</v>
          </cell>
          <cell r="AF38">
            <v>89.11</v>
          </cell>
          <cell r="AG38">
            <v>91.91</v>
          </cell>
          <cell r="AH38">
            <v>94.23</v>
          </cell>
          <cell r="AI38">
            <v>96.06</v>
          </cell>
          <cell r="AJ38">
            <v>97.36</v>
          </cell>
          <cell r="AK38">
            <v>98.24</v>
          </cell>
          <cell r="AL38">
            <v>99.12</v>
          </cell>
          <cell r="AM38">
            <v>100</v>
          </cell>
        </row>
        <row r="39">
          <cell r="B39">
            <v>0.54</v>
          </cell>
          <cell r="C39">
            <v>1.08</v>
          </cell>
          <cell r="D39">
            <v>1.61</v>
          </cell>
          <cell r="E39">
            <v>2.15</v>
          </cell>
          <cell r="F39">
            <v>2.77</v>
          </cell>
          <cell r="G39">
            <v>4.04</v>
          </cell>
          <cell r="H39">
            <v>5.46</v>
          </cell>
          <cell r="I39">
            <v>7.02</v>
          </cell>
          <cell r="J39">
            <v>8.6999999999999993</v>
          </cell>
          <cell r="K39">
            <v>10.53</v>
          </cell>
          <cell r="L39">
            <v>12.52</v>
          </cell>
          <cell r="M39">
            <v>14.67</v>
          </cell>
          <cell r="N39">
            <v>17.02</v>
          </cell>
          <cell r="O39">
            <v>19.579999999999998</v>
          </cell>
          <cell r="P39">
            <v>22.37</v>
          </cell>
          <cell r="Q39">
            <v>25.39</v>
          </cell>
          <cell r="R39">
            <v>28.66</v>
          </cell>
          <cell r="S39">
            <v>32.17</v>
          </cell>
          <cell r="T39">
            <v>35.92</v>
          </cell>
          <cell r="U39">
            <v>39.880000000000003</v>
          </cell>
          <cell r="V39">
            <v>44.05</v>
          </cell>
          <cell r="W39">
            <v>48.38</v>
          </cell>
          <cell r="X39">
            <v>52.83</v>
          </cell>
          <cell r="Y39">
            <v>57.37</v>
          </cell>
          <cell r="Z39">
            <v>61.94</v>
          </cell>
          <cell r="AA39">
            <v>66.48</v>
          </cell>
          <cell r="AB39">
            <v>70.92</v>
          </cell>
          <cell r="AC39">
            <v>75.22</v>
          </cell>
          <cell r="AD39">
            <v>79.3</v>
          </cell>
          <cell r="AE39">
            <v>83.1</v>
          </cell>
          <cell r="AF39">
            <v>86.57</v>
          </cell>
          <cell r="AG39">
            <v>89.65</v>
          </cell>
          <cell r="AH39">
            <v>92.3</v>
          </cell>
          <cell r="AI39">
            <v>94.49</v>
          </cell>
          <cell r="AJ39">
            <v>96.22</v>
          </cell>
          <cell r="AK39">
            <v>97.43</v>
          </cell>
          <cell r="AL39">
            <v>98.29</v>
          </cell>
          <cell r="AM39">
            <v>99.14</v>
          </cell>
          <cell r="AN39">
            <v>100</v>
          </cell>
        </row>
        <row r="40">
          <cell r="B40">
            <v>0.52</v>
          </cell>
          <cell r="C40">
            <v>1.05</v>
          </cell>
          <cell r="D40">
            <v>1.57</v>
          </cell>
          <cell r="E40">
            <v>2.1</v>
          </cell>
          <cell r="F40">
            <v>2.62</v>
          </cell>
          <cell r="G40">
            <v>3.84</v>
          </cell>
          <cell r="H40">
            <v>5.2</v>
          </cell>
          <cell r="I40">
            <v>6.69</v>
          </cell>
          <cell r="J40">
            <v>8.31</v>
          </cell>
          <cell r="K40">
            <v>10.06</v>
          </cell>
          <cell r="L40">
            <v>11.95</v>
          </cell>
          <cell r="M40">
            <v>14.01</v>
          </cell>
          <cell r="N40">
            <v>16.239999999999998</v>
          </cell>
          <cell r="O40">
            <v>18.66</v>
          </cell>
          <cell r="P40">
            <v>21.3</v>
          </cell>
          <cell r="Q40">
            <v>24.15</v>
          </cell>
          <cell r="R40">
            <v>27.24</v>
          </cell>
          <cell r="S40">
            <v>30.56</v>
          </cell>
          <cell r="T40">
            <v>34.11</v>
          </cell>
          <cell r="U40">
            <v>37.869999999999997</v>
          </cell>
          <cell r="V40">
            <v>41.84</v>
          </cell>
          <cell r="W40">
            <v>45.98</v>
          </cell>
          <cell r="X40">
            <v>50.26</v>
          </cell>
          <cell r="Y40">
            <v>54.64</v>
          </cell>
          <cell r="Z40">
            <v>59.08</v>
          </cell>
          <cell r="AA40">
            <v>63.53</v>
          </cell>
          <cell r="AB40">
            <v>67.930000000000007</v>
          </cell>
          <cell r="AC40">
            <v>72.23</v>
          </cell>
          <cell r="AD40">
            <v>76.37</v>
          </cell>
          <cell r="AE40">
            <v>80.28</v>
          </cell>
          <cell r="AF40">
            <v>83.91</v>
          </cell>
          <cell r="AG40">
            <v>87.22</v>
          </cell>
          <cell r="AH40">
            <v>90.14</v>
          </cell>
          <cell r="AI40">
            <v>92.66</v>
          </cell>
          <cell r="AJ40">
            <v>94.74</v>
          </cell>
          <cell r="AK40">
            <v>96.37</v>
          </cell>
          <cell r="AL40">
            <v>97.49</v>
          </cell>
          <cell r="AM40">
            <v>98.33</v>
          </cell>
          <cell r="AN40">
            <v>99.16</v>
          </cell>
          <cell r="AO40">
            <v>100</v>
          </cell>
        </row>
        <row r="41">
          <cell r="B41">
            <v>0.51</v>
          </cell>
          <cell r="C41">
            <v>1.02</v>
          </cell>
          <cell r="D41">
            <v>1.54</v>
          </cell>
          <cell r="E41">
            <v>2.0499999999999998</v>
          </cell>
          <cell r="F41">
            <v>2.56</v>
          </cell>
          <cell r="G41">
            <v>3.65</v>
          </cell>
          <cell r="H41">
            <v>4.96</v>
          </cell>
          <cell r="I41">
            <v>6.39</v>
          </cell>
          <cell r="J41">
            <v>7.95</v>
          </cell>
          <cell r="K41">
            <v>9.6199999999999992</v>
          </cell>
          <cell r="L41">
            <v>11.43</v>
          </cell>
          <cell r="M41">
            <v>13.39</v>
          </cell>
          <cell r="N41">
            <v>15.51</v>
          </cell>
          <cell r="O41">
            <v>17.809999999999999</v>
          </cell>
          <cell r="P41">
            <v>20.309999999999999</v>
          </cell>
          <cell r="Q41">
            <v>23.01</v>
          </cell>
          <cell r="R41">
            <v>25.93</v>
          </cell>
          <cell r="S41">
            <v>29.08</v>
          </cell>
          <cell r="T41">
            <v>32.44</v>
          </cell>
          <cell r="U41">
            <v>36.01</v>
          </cell>
          <cell r="V41">
            <v>39.78</v>
          </cell>
          <cell r="W41">
            <v>43.74</v>
          </cell>
          <cell r="X41">
            <v>47.84</v>
          </cell>
          <cell r="Y41">
            <v>52.07</v>
          </cell>
          <cell r="Z41">
            <v>56.37</v>
          </cell>
          <cell r="AA41">
            <v>60.71</v>
          </cell>
          <cell r="AB41">
            <v>65.040000000000006</v>
          </cell>
          <cell r="AC41">
            <v>69.31</v>
          </cell>
          <cell r="AD41">
            <v>73.459999999999994</v>
          </cell>
          <cell r="AE41">
            <v>77.44</v>
          </cell>
          <cell r="AF41">
            <v>81.19</v>
          </cell>
          <cell r="AG41">
            <v>84.67</v>
          </cell>
          <cell r="AH41">
            <v>87.82</v>
          </cell>
          <cell r="AI41">
            <v>90.6</v>
          </cell>
          <cell r="AJ41">
            <v>92.6</v>
          </cell>
          <cell r="AK41">
            <v>94.96</v>
          </cell>
          <cell r="AL41">
            <v>96.5</v>
          </cell>
          <cell r="AM41">
            <v>97.55</v>
          </cell>
          <cell r="AN41">
            <v>98.37</v>
          </cell>
          <cell r="AO41">
            <v>99.18</v>
          </cell>
          <cell r="AP41">
            <v>100</v>
          </cell>
        </row>
        <row r="42">
          <cell r="B42">
            <v>0.5</v>
          </cell>
          <cell r="C42">
            <v>1</v>
          </cell>
          <cell r="D42">
            <v>1.5</v>
          </cell>
          <cell r="E42">
            <v>2</v>
          </cell>
          <cell r="F42">
            <v>2.5</v>
          </cell>
          <cell r="G42">
            <v>3.48</v>
          </cell>
          <cell r="H42">
            <v>4.7300000000000004</v>
          </cell>
          <cell r="I42">
            <v>5.1100000000000003</v>
          </cell>
          <cell r="J42">
            <v>7.6</v>
          </cell>
          <cell r="K42">
            <v>9.2100000000000009</v>
          </cell>
          <cell r="L42">
            <v>10.94</v>
          </cell>
          <cell r="M42">
            <v>12.81</v>
          </cell>
          <cell r="N42">
            <v>14.84</v>
          </cell>
          <cell r="O42">
            <v>17.02</v>
          </cell>
          <cell r="P42">
            <v>19.39</v>
          </cell>
          <cell r="Q42">
            <v>21.96</v>
          </cell>
          <cell r="R42">
            <v>24.73</v>
          </cell>
          <cell r="S42">
            <v>27.7</v>
          </cell>
          <cell r="T42">
            <v>30.89</v>
          </cell>
          <cell r="U42">
            <v>34.28</v>
          </cell>
          <cell r="V42">
            <v>37.869999999999997</v>
          </cell>
          <cell r="W42">
            <v>41.65</v>
          </cell>
          <cell r="X42">
            <v>45.58</v>
          </cell>
          <cell r="Y42">
            <v>49.64</v>
          </cell>
          <cell r="Z42">
            <v>53.8</v>
          </cell>
          <cell r="AA42">
            <v>58.02</v>
          </cell>
          <cell r="AB42">
            <v>62.26</v>
          </cell>
          <cell r="AC42">
            <v>66.48</v>
          </cell>
          <cell r="AD42">
            <v>70.61</v>
          </cell>
          <cell r="AE42">
            <v>74.62</v>
          </cell>
          <cell r="AF42">
            <v>78.45</v>
          </cell>
          <cell r="AG42">
            <v>82.05</v>
          </cell>
          <cell r="AH42">
            <v>85.37</v>
          </cell>
          <cell r="AI42">
            <v>88.38</v>
          </cell>
          <cell r="AJ42">
            <v>91.03</v>
          </cell>
          <cell r="AK42">
            <v>93.3</v>
          </cell>
          <cell r="AL42">
            <v>95.16</v>
          </cell>
          <cell r="AM42">
            <v>96.63</v>
          </cell>
          <cell r="AN42">
            <v>97.61</v>
          </cell>
          <cell r="AO42">
            <v>98.41</v>
          </cell>
          <cell r="AP42">
            <v>99.2</v>
          </cell>
          <cell r="AQ42">
            <v>100</v>
          </cell>
        </row>
        <row r="43">
          <cell r="B43">
            <v>0.49</v>
          </cell>
          <cell r="C43">
            <v>0.98</v>
          </cell>
          <cell r="D43">
            <v>1.46</v>
          </cell>
          <cell r="E43">
            <v>1.95</v>
          </cell>
          <cell r="F43">
            <v>2.44</v>
          </cell>
          <cell r="G43">
            <v>3.31</v>
          </cell>
          <cell r="H43">
            <v>4.5199999999999996</v>
          </cell>
          <cell r="I43">
            <v>5.85</v>
          </cell>
          <cell r="J43">
            <v>7.28</v>
          </cell>
          <cell r="K43">
            <v>8.83</v>
          </cell>
          <cell r="L43">
            <v>10.49</v>
          </cell>
          <cell r="M43">
            <v>12.28</v>
          </cell>
          <cell r="N43">
            <v>14.21</v>
          </cell>
          <cell r="O43">
            <v>16.29</v>
          </cell>
          <cell r="P43">
            <v>18.55</v>
          </cell>
          <cell r="Q43">
            <v>20.98</v>
          </cell>
          <cell r="R43">
            <v>23.61</v>
          </cell>
          <cell r="S43">
            <v>26.43</v>
          </cell>
          <cell r="T43">
            <v>29.46</v>
          </cell>
          <cell r="U43">
            <v>32.68</v>
          </cell>
          <cell r="V43">
            <v>36.1</v>
          </cell>
          <cell r="W43">
            <v>39.69</v>
          </cell>
          <cell r="X43">
            <v>43.46</v>
          </cell>
          <cell r="Y43">
            <v>47.36</v>
          </cell>
          <cell r="Z43">
            <v>51.37</v>
          </cell>
          <cell r="AA43">
            <v>55.46</v>
          </cell>
          <cell r="AB43">
            <v>59.6</v>
          </cell>
          <cell r="AC43">
            <v>63.74</v>
          </cell>
          <cell r="AD43">
            <v>67.83</v>
          </cell>
          <cell r="AE43">
            <v>71.84</v>
          </cell>
          <cell r="AF43">
            <v>75.709999999999994</v>
          </cell>
          <cell r="AG43">
            <v>79.39</v>
          </cell>
          <cell r="AH43">
            <v>82.85</v>
          </cell>
          <cell r="AI43">
            <v>86.03</v>
          </cell>
          <cell r="AJ43">
            <v>88.9</v>
          </cell>
          <cell r="AK43">
            <v>91.42</v>
          </cell>
          <cell r="AL43">
            <v>93.58</v>
          </cell>
          <cell r="AM43">
            <v>95.36</v>
          </cell>
          <cell r="AN43">
            <v>96.75</v>
          </cell>
          <cell r="AO43">
            <v>97.67</v>
          </cell>
          <cell r="AP43">
            <v>98.45</v>
          </cell>
          <cell r="AQ43">
            <v>99.22</v>
          </cell>
          <cell r="AR43">
            <v>100</v>
          </cell>
        </row>
        <row r="44">
          <cell r="B44">
            <v>0.48</v>
          </cell>
          <cell r="C44">
            <v>0.95</v>
          </cell>
          <cell r="D44">
            <v>1.43</v>
          </cell>
          <cell r="E44">
            <v>1.91</v>
          </cell>
          <cell r="F44">
            <v>2.38</v>
          </cell>
          <cell r="G44">
            <v>3.16</v>
          </cell>
          <cell r="H44">
            <v>4.32</v>
          </cell>
          <cell r="I44">
            <v>5.6</v>
          </cell>
          <cell r="J44">
            <v>6.98</v>
          </cell>
          <cell r="K44">
            <v>8.4700000000000006</v>
          </cell>
          <cell r="L44">
            <v>10.06</v>
          </cell>
          <cell r="M44">
            <v>11.78</v>
          </cell>
          <cell r="N44">
            <v>13.62</v>
          </cell>
          <cell r="O44">
            <v>15.61</v>
          </cell>
          <cell r="P44">
            <v>17.760000000000002</v>
          </cell>
          <cell r="Q44">
            <v>20.07</v>
          </cell>
          <cell r="R44">
            <v>22.57</v>
          </cell>
          <cell r="S44">
            <v>25.25</v>
          </cell>
          <cell r="T44">
            <v>28.12</v>
          </cell>
          <cell r="U44">
            <v>31.19</v>
          </cell>
          <cell r="V44">
            <v>34.44</v>
          </cell>
          <cell r="W44">
            <v>37.869999999999997</v>
          </cell>
          <cell r="X44">
            <v>41.47</v>
          </cell>
          <cell r="Y44">
            <v>45.21</v>
          </cell>
          <cell r="Z44">
            <v>49.08</v>
          </cell>
          <cell r="AA44">
            <v>53.04</v>
          </cell>
          <cell r="AB44">
            <v>57.06</v>
          </cell>
          <cell r="AC44">
            <v>61.11</v>
          </cell>
          <cell r="AD44">
            <v>65.14</v>
          </cell>
          <cell r="AE44">
            <v>69.12</v>
          </cell>
          <cell r="AF44">
            <v>73</v>
          </cell>
          <cell r="AG44">
            <v>76.73</v>
          </cell>
          <cell r="AH44">
            <v>80.28</v>
          </cell>
          <cell r="AI44">
            <v>83.6</v>
          </cell>
          <cell r="AJ44">
            <v>86.64</v>
          </cell>
          <cell r="AK44">
            <v>89.38</v>
          </cell>
          <cell r="AL44">
            <v>91.79</v>
          </cell>
          <cell r="AM44">
            <v>93.85</v>
          </cell>
          <cell r="AN44">
            <v>95.53</v>
          </cell>
          <cell r="AO44">
            <v>96.85</v>
          </cell>
          <cell r="AP44">
            <v>97.72</v>
          </cell>
          <cell r="AQ44">
            <v>98.43</v>
          </cell>
          <cell r="AR44">
            <v>99.24</v>
          </cell>
          <cell r="AS44">
            <v>100</v>
          </cell>
        </row>
        <row r="45">
          <cell r="B45">
            <v>0.47</v>
          </cell>
          <cell r="C45">
            <v>0.93</v>
          </cell>
          <cell r="D45">
            <v>1.4</v>
          </cell>
          <cell r="E45">
            <v>1.87</v>
          </cell>
          <cell r="F45">
            <v>2.33</v>
          </cell>
          <cell r="G45">
            <v>3.01</v>
          </cell>
          <cell r="H45">
            <v>4.13</v>
          </cell>
          <cell r="I45">
            <v>5.36</v>
          </cell>
          <cell r="J45">
            <v>6.69</v>
          </cell>
          <cell r="K45">
            <v>8.1300000000000008</v>
          </cell>
          <cell r="L45">
            <v>9.66</v>
          </cell>
          <cell r="M45">
            <v>11.31</v>
          </cell>
          <cell r="N45">
            <v>13.07</v>
          </cell>
          <cell r="O45">
            <v>14.98</v>
          </cell>
          <cell r="P45">
            <v>17.02</v>
          </cell>
          <cell r="Q45">
            <v>19.23</v>
          </cell>
          <cell r="R45">
            <v>21.6</v>
          </cell>
          <cell r="S45">
            <v>24.15</v>
          </cell>
          <cell r="T45">
            <v>26.39</v>
          </cell>
          <cell r="U45">
            <v>29.8</v>
          </cell>
          <cell r="V45">
            <v>32.9</v>
          </cell>
          <cell r="W45">
            <v>36.17</v>
          </cell>
          <cell r="X45">
            <v>39.61</v>
          </cell>
          <cell r="Y45">
            <v>43.2</v>
          </cell>
          <cell r="Z45">
            <v>46.92</v>
          </cell>
          <cell r="AA45">
            <v>50.74</v>
          </cell>
          <cell r="AB45">
            <v>54.64</v>
          </cell>
          <cell r="AC45">
            <v>58.59</v>
          </cell>
          <cell r="AD45">
            <v>62.55</v>
          </cell>
          <cell r="AE45">
            <v>66.48</v>
          </cell>
          <cell r="AF45">
            <v>70.34</v>
          </cell>
          <cell r="AG45">
            <v>74.09</v>
          </cell>
          <cell r="AH45">
            <v>77.7</v>
          </cell>
          <cell r="AI45">
            <v>81.11</v>
          </cell>
          <cell r="AJ45">
            <v>84.3</v>
          </cell>
          <cell r="AK45">
            <v>87.022000000000006</v>
          </cell>
          <cell r="AL45">
            <v>89.84</v>
          </cell>
          <cell r="AM45">
            <v>92.14</v>
          </cell>
          <cell r="AN45">
            <v>94.09</v>
          </cell>
          <cell r="AO45">
            <v>95.7</v>
          </cell>
          <cell r="AP45">
            <v>96.95</v>
          </cell>
          <cell r="AQ45">
            <v>97.77</v>
          </cell>
          <cell r="AR45">
            <v>98.51</v>
          </cell>
          <cell r="AS45">
            <v>99.26</v>
          </cell>
          <cell r="AT45">
            <v>100</v>
          </cell>
        </row>
        <row r="46">
          <cell r="B46">
            <v>0.46</v>
          </cell>
          <cell r="C46">
            <v>0.91</v>
          </cell>
          <cell r="D46">
            <v>1.37</v>
          </cell>
          <cell r="E46">
            <v>1.82</v>
          </cell>
          <cell r="F46">
            <v>2.2799999999999998</v>
          </cell>
          <cell r="G46">
            <v>2.87</v>
          </cell>
          <cell r="H46">
            <v>3.95</v>
          </cell>
          <cell r="I46">
            <v>5.14</v>
          </cell>
          <cell r="J46">
            <v>6.43</v>
          </cell>
          <cell r="K46">
            <v>7.81</v>
          </cell>
          <cell r="L46">
            <v>9.2799999999999994</v>
          </cell>
          <cell r="M46">
            <v>10.87</v>
          </cell>
          <cell r="N46">
            <v>12.56</v>
          </cell>
          <cell r="O46">
            <v>14.38</v>
          </cell>
          <cell r="P46">
            <v>16.34</v>
          </cell>
          <cell r="Q46">
            <v>18.440000000000001</v>
          </cell>
          <cell r="R46">
            <v>20.71</v>
          </cell>
          <cell r="S46">
            <v>23.14</v>
          </cell>
          <cell r="T46">
            <v>25.74</v>
          </cell>
          <cell r="U46">
            <v>28.51</v>
          </cell>
          <cell r="V46">
            <v>31.47</v>
          </cell>
          <cell r="W46">
            <v>34.590000000000003</v>
          </cell>
          <cell r="X46">
            <v>37.869999999999997</v>
          </cell>
          <cell r="Y46">
            <v>41.31</v>
          </cell>
          <cell r="Z46">
            <v>44.88</v>
          </cell>
          <cell r="AA46">
            <v>48.57</v>
          </cell>
          <cell r="AB46">
            <v>52.34</v>
          </cell>
          <cell r="AC46">
            <v>56.18</v>
          </cell>
          <cell r="AD46">
            <v>60.05</v>
          </cell>
          <cell r="AE46">
            <v>63.92</v>
          </cell>
          <cell r="AF46">
            <v>67.739999999999995</v>
          </cell>
          <cell r="AG46">
            <v>71.5</v>
          </cell>
          <cell r="AH46">
            <v>75.13</v>
          </cell>
          <cell r="AI46">
            <v>78.61</v>
          </cell>
          <cell r="AJ46">
            <v>81.900000000000006</v>
          </cell>
          <cell r="AK46">
            <v>84.6</v>
          </cell>
          <cell r="AL46">
            <v>87.75</v>
          </cell>
          <cell r="AM46">
            <v>90.26</v>
          </cell>
          <cell r="AN46">
            <v>92.46</v>
          </cell>
          <cell r="AO46">
            <v>94.32</v>
          </cell>
          <cell r="AP46">
            <v>95.85</v>
          </cell>
          <cell r="AQ46">
            <v>97.05</v>
          </cell>
          <cell r="AR46">
            <v>97.82</v>
          </cell>
          <cell r="AS46">
            <v>98.55</v>
          </cell>
          <cell r="AT46">
            <v>99.27</v>
          </cell>
          <cell r="AU46">
            <v>100</v>
          </cell>
        </row>
        <row r="47">
          <cell r="B47">
            <v>0.45</v>
          </cell>
          <cell r="C47">
            <v>0.89</v>
          </cell>
          <cell r="D47">
            <v>1.34</v>
          </cell>
          <cell r="E47">
            <v>1.79</v>
          </cell>
          <cell r="F47">
            <v>2.23</v>
          </cell>
          <cell r="G47">
            <v>2.74</v>
          </cell>
          <cell r="H47">
            <v>3.79</v>
          </cell>
          <cell r="I47">
            <v>4.93</v>
          </cell>
          <cell r="J47">
            <v>6.17</v>
          </cell>
          <cell r="K47">
            <v>7.5</v>
          </cell>
          <cell r="L47">
            <v>8.93</v>
          </cell>
          <cell r="M47">
            <v>10.45</v>
          </cell>
          <cell r="N47">
            <v>12.18</v>
          </cell>
          <cell r="O47">
            <v>13.83</v>
          </cell>
          <cell r="P47">
            <v>15.7</v>
          </cell>
          <cell r="Q47">
            <v>17.71</v>
          </cell>
          <cell r="R47">
            <v>19.87</v>
          </cell>
          <cell r="S47">
            <v>22.18</v>
          </cell>
          <cell r="T47">
            <v>24.66</v>
          </cell>
          <cell r="U47">
            <v>27.31</v>
          </cell>
          <cell r="V47">
            <v>30.12</v>
          </cell>
          <cell r="W47">
            <v>33.11</v>
          </cell>
          <cell r="X47">
            <v>36.25</v>
          </cell>
          <cell r="Y47">
            <v>39.54</v>
          </cell>
          <cell r="Z47">
            <v>42.97</v>
          </cell>
          <cell r="AA47">
            <v>46.52</v>
          </cell>
          <cell r="AB47">
            <v>50.17</v>
          </cell>
          <cell r="AC47">
            <v>53.896000000000001</v>
          </cell>
          <cell r="AD47">
            <v>57.66</v>
          </cell>
          <cell r="AE47">
            <v>61.45</v>
          </cell>
          <cell r="AF47">
            <v>65.23</v>
          </cell>
          <cell r="AG47">
            <v>68.95</v>
          </cell>
          <cell r="AH47">
            <v>72.59</v>
          </cell>
          <cell r="AI47">
            <v>76.11</v>
          </cell>
          <cell r="AJ47">
            <v>79.47</v>
          </cell>
          <cell r="AK47">
            <v>82.64</v>
          </cell>
          <cell r="AL47">
            <v>85.57</v>
          </cell>
          <cell r="AM47">
            <v>88.26</v>
          </cell>
          <cell r="AN47">
            <v>90.66</v>
          </cell>
          <cell r="AO47">
            <v>92.75</v>
          </cell>
          <cell r="AP47">
            <v>94.54</v>
          </cell>
          <cell r="AQ47">
            <v>95.99</v>
          </cell>
          <cell r="AR47">
            <v>97.13</v>
          </cell>
          <cell r="AS47">
            <v>97.87</v>
          </cell>
          <cell r="AT47">
            <v>98.58</v>
          </cell>
          <cell r="AU47">
            <v>99.29</v>
          </cell>
          <cell r="AV47">
            <v>100</v>
          </cell>
        </row>
        <row r="48">
          <cell r="B48">
            <v>0.44</v>
          </cell>
          <cell r="C48">
            <v>0.87</v>
          </cell>
          <cell r="D48">
            <v>1.31</v>
          </cell>
          <cell r="E48">
            <v>1.75</v>
          </cell>
          <cell r="F48">
            <v>2.19</v>
          </cell>
          <cell r="G48">
            <v>2.62</v>
          </cell>
          <cell r="H48">
            <v>3.63</v>
          </cell>
          <cell r="I48">
            <v>4.7300000000000004</v>
          </cell>
          <cell r="J48">
            <v>5.93</v>
          </cell>
          <cell r="K48">
            <v>7.22</v>
          </cell>
          <cell r="L48">
            <v>8.59</v>
          </cell>
          <cell r="M48">
            <v>10.06</v>
          </cell>
          <cell r="N48">
            <v>11.63</v>
          </cell>
          <cell r="O48">
            <v>13.3</v>
          </cell>
          <cell r="P48">
            <v>15.1</v>
          </cell>
          <cell r="Q48">
            <v>17.02</v>
          </cell>
          <cell r="R48">
            <v>19.079999999999998</v>
          </cell>
          <cell r="S48">
            <v>21.3</v>
          </cell>
          <cell r="T48">
            <v>23.66</v>
          </cell>
          <cell r="U48">
            <v>26.19</v>
          </cell>
          <cell r="V48">
            <v>28.87</v>
          </cell>
          <cell r="W48">
            <v>31.72</v>
          </cell>
          <cell r="X48">
            <v>34.72</v>
          </cell>
          <cell r="Y48">
            <v>37.869999999999997</v>
          </cell>
          <cell r="Z48">
            <v>41.16</v>
          </cell>
          <cell r="AA48">
            <v>44.58</v>
          </cell>
          <cell r="AB48">
            <v>48.1</v>
          </cell>
          <cell r="AC48">
            <v>51.71</v>
          </cell>
          <cell r="AD48">
            <v>55.38</v>
          </cell>
          <cell r="AE48">
            <v>59.08</v>
          </cell>
          <cell r="AF48">
            <v>62.79</v>
          </cell>
          <cell r="AG48">
            <v>66.48</v>
          </cell>
          <cell r="AH48">
            <v>70.099999999999994</v>
          </cell>
          <cell r="AI48">
            <v>73.63</v>
          </cell>
          <cell r="AJ48">
            <v>77.040000000000006</v>
          </cell>
          <cell r="AK48">
            <v>80.28</v>
          </cell>
          <cell r="AL48">
            <v>83.33</v>
          </cell>
          <cell r="AM48">
            <v>86.16</v>
          </cell>
          <cell r="AN48">
            <v>88.73</v>
          </cell>
          <cell r="AO48">
            <v>91.03</v>
          </cell>
          <cell r="AP48">
            <v>93.03</v>
          </cell>
          <cell r="AQ48">
            <v>94.74</v>
          </cell>
          <cell r="AR48">
            <v>96.13</v>
          </cell>
          <cell r="AS48">
            <v>97.21</v>
          </cell>
          <cell r="AT48">
            <v>97.91</v>
          </cell>
          <cell r="AU48">
            <v>98.61</v>
          </cell>
          <cell r="AV48">
            <v>99.3</v>
          </cell>
          <cell r="AW48">
            <v>100</v>
          </cell>
        </row>
        <row r="53">
          <cell r="B53">
            <v>0.1</v>
          </cell>
          <cell r="C53">
            <v>0.2</v>
          </cell>
          <cell r="D53">
            <v>0.3</v>
          </cell>
          <cell r="E53">
            <v>0.4</v>
          </cell>
          <cell r="F53">
            <v>0.5</v>
          </cell>
          <cell r="G53">
            <v>0.6</v>
          </cell>
          <cell r="H53">
            <v>0.7</v>
          </cell>
          <cell r="I53">
            <v>0.8</v>
          </cell>
          <cell r="J53">
            <v>1</v>
          </cell>
          <cell r="K53">
            <v>1.2</v>
          </cell>
          <cell r="L53">
            <v>1.4</v>
          </cell>
          <cell r="M53">
            <v>1.7</v>
          </cell>
          <cell r="N53">
            <v>2.1</v>
          </cell>
          <cell r="O53">
            <v>2.6</v>
          </cell>
          <cell r="P53">
            <v>3.6</v>
          </cell>
          <cell r="Q53">
            <v>4.8</v>
          </cell>
          <cell r="R53">
            <v>6.4</v>
          </cell>
          <cell r="S53">
            <v>8.1999999999999993</v>
          </cell>
          <cell r="T53">
            <v>10.199999999999999</v>
          </cell>
          <cell r="U53">
            <v>12.4</v>
          </cell>
          <cell r="V53">
            <v>14.8</v>
          </cell>
          <cell r="W53">
            <v>17.399999999999999</v>
          </cell>
          <cell r="X53">
            <v>20.2</v>
          </cell>
          <cell r="Y53">
            <v>23.2</v>
          </cell>
          <cell r="Z53">
            <v>26.4</v>
          </cell>
          <cell r="AA53">
            <v>30.2</v>
          </cell>
          <cell r="AB53">
            <v>34.200000000000003</v>
          </cell>
          <cell r="AC53">
            <v>38.4</v>
          </cell>
          <cell r="AD53">
            <v>42.9</v>
          </cell>
          <cell r="AE53">
            <v>47.7</v>
          </cell>
          <cell r="AF53">
            <v>52.7</v>
          </cell>
          <cell r="AG53">
            <v>57.7</v>
          </cell>
          <cell r="AH53">
            <v>62.7</v>
          </cell>
          <cell r="AI53">
            <v>67.900000000000006</v>
          </cell>
          <cell r="AJ53">
            <v>72.5</v>
          </cell>
          <cell r="AK53">
            <v>76.5</v>
          </cell>
          <cell r="AL53">
            <v>79.7</v>
          </cell>
          <cell r="AM53">
            <v>82.9</v>
          </cell>
          <cell r="AN53">
            <v>85.7</v>
          </cell>
          <cell r="AO53">
            <v>87.9</v>
          </cell>
          <cell r="AP53">
            <v>90.1</v>
          </cell>
          <cell r="AQ53">
            <v>91.9</v>
          </cell>
          <cell r="AR53">
            <v>93.7</v>
          </cell>
          <cell r="AS53">
            <v>94.7</v>
          </cell>
          <cell r="AT53">
            <v>95.7</v>
          </cell>
          <cell r="AU53">
            <v>96.7</v>
          </cell>
          <cell r="AV53">
            <v>97.6</v>
          </cell>
          <cell r="AW53">
            <v>98.4</v>
          </cell>
          <cell r="AX53">
            <v>99.1</v>
          </cell>
          <cell r="AY53">
            <v>99.6</v>
          </cell>
          <cell r="AZ53">
            <v>99.8</v>
          </cell>
          <cell r="BA53">
            <v>99.9</v>
          </cell>
          <cell r="BB53">
            <v>100</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SITOS"/>
      <sheetName val="INICIO"/>
      <sheetName val="RESUMO"/>
      <sheetName val="1. MÃO DE OBRA INDIRETA QMSSRS"/>
      <sheetName val="2. EPI'S - EPC'S"/>
      <sheetName val="3. EXAMES MÉDICOS"/>
      <sheetName val="4. SANITÁRIOS QUÍMICOS"/>
      <sheetName val="5. SINALIZAÇÃO E COMUNICAÇÃO"/>
      <sheetName val="6. TREINAMENTO"/>
      <sheetName val="7. CERTIFICAÇÕES - REQ. LEGAIS"/>
      <sheetName val="8. CONTROLE TECNOLÓGICO"/>
      <sheetName val="8.1 EQUIPAMENTOS LABORATÓRIO"/>
      <sheetName val="9. MANUTENÇÃO DE INST. E EQUIP."/>
      <sheetName val="10. LAUDOS, ANÁLISES, INSPEÇÕES"/>
      <sheetName val="10.11 EQUIP. ESPAÇOS CONFINADOS"/>
      <sheetName val="11. DOCUMENTAÇÃO E REGISTRO"/>
      <sheetName val="12. TRANSPORTE, TRAT. RESÍDUOS "/>
      <sheetName val="13. COMUNIDADE, CONV. E ASSIST."/>
      <sheetName val="14. MATERIAIS, INST. E EQUIP."/>
      <sheetName val="14.1 AMBULATÓRI + KITS"/>
      <sheetName val="14.2 ETA - EQUIPAMENTOS"/>
      <sheetName val="14.3 ETE - EQUIPAMENTOS"/>
      <sheetName val="14.4 COLETA SELETIVA E ARM. RES"/>
      <sheetName val="14.6 KIT DE EMERGÊNCIA"/>
      <sheetName val="14.7 EQUIPAMENTOS COMBATE INC."/>
      <sheetName val="14.8 EQUIP. ABSORCAO DE OLEO"/>
      <sheetName val="15. VEÍCULOS E EQUIPAMENTOS"/>
      <sheetName val="COMPOSICOES DE CUSTO"/>
      <sheetName val="PLANO DE CONTAS"/>
    </sheetNames>
    <sheetDataSet>
      <sheetData sheetId="0"/>
      <sheetData sheetId="1"/>
      <sheetData sheetId="2"/>
      <sheetData sheetId="3">
        <row r="73">
          <cell r="L73">
            <v>144</v>
          </cell>
          <cell r="M73">
            <v>148</v>
          </cell>
          <cell r="N73">
            <v>161</v>
          </cell>
          <cell r="O73">
            <v>168</v>
          </cell>
          <cell r="P73">
            <v>170</v>
          </cell>
          <cell r="Q73">
            <v>225</v>
          </cell>
          <cell r="R73">
            <v>404</v>
          </cell>
          <cell r="S73">
            <v>858</v>
          </cell>
          <cell r="T73">
            <v>1167</v>
          </cell>
          <cell r="U73">
            <v>1112</v>
          </cell>
          <cell r="V73">
            <v>980</v>
          </cell>
          <cell r="W73">
            <v>927</v>
          </cell>
          <cell r="X73">
            <v>971</v>
          </cell>
          <cell r="Y73">
            <v>1103</v>
          </cell>
          <cell r="Z73">
            <v>1227</v>
          </cell>
          <cell r="AA73">
            <v>1317</v>
          </cell>
          <cell r="AB73">
            <v>1335</v>
          </cell>
          <cell r="AC73">
            <v>1324</v>
          </cell>
          <cell r="AD73">
            <v>1272</v>
          </cell>
          <cell r="AE73">
            <v>1121</v>
          </cell>
          <cell r="AF73">
            <v>1103</v>
          </cell>
          <cell r="AG73">
            <v>953</v>
          </cell>
          <cell r="AH73">
            <v>851</v>
          </cell>
          <cell r="AI73">
            <v>795</v>
          </cell>
          <cell r="AJ73">
            <v>786</v>
          </cell>
          <cell r="AK73">
            <v>748</v>
          </cell>
          <cell r="AL73">
            <v>736</v>
          </cell>
          <cell r="AM73">
            <v>723</v>
          </cell>
          <cell r="AN73">
            <v>654</v>
          </cell>
          <cell r="AO73">
            <v>636</v>
          </cell>
          <cell r="AP73">
            <v>583</v>
          </cell>
          <cell r="AQ73">
            <v>491</v>
          </cell>
          <cell r="AR73">
            <v>466</v>
          </cell>
          <cell r="AS73">
            <v>446</v>
          </cell>
          <cell r="AT73">
            <v>411</v>
          </cell>
          <cell r="AU73">
            <v>214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API - Old"/>
      <sheetName val="RESUMO"/>
      <sheetName val="SINAPI"/>
      <sheetName val="Planilha - COMPLETA"/>
      <sheetName val="Volumes pavimentação"/>
      <sheetName val="Resumo Pav Joao Lelis"/>
      <sheetName val="Resumo Pav Heriberto"/>
      <sheetName val="Resumo Pav Ferrea"/>
      <sheetName val="Resumo Pav Maria"/>
      <sheetName val="Resumo Pav Nilo"/>
      <sheetName val="Resumo Pav Augusto"/>
      <sheetName val="Resumo Pav Antonia"/>
      <sheetName val="Resumo Pav Sabino"/>
      <sheetName val="Resumo Pav Marcia"/>
      <sheetName val="Resumo Pav Cleberto"/>
      <sheetName val="Resumo Pav Clodoaldo"/>
      <sheetName val="QUANT. PVs e BL Trecho"/>
      <sheetName val="Quantitativos - BOCAS_DE_LOBO"/>
      <sheetName val="Resumo Galerias MODELO"/>
      <sheetName val="BACIA A"/>
      <sheetName val="BACIA B"/>
      <sheetName val="BACIA C"/>
      <sheetName val="Resumo Coletor 1a"/>
      <sheetName val="Resumo Coletor 2a"/>
      <sheetName val="Resumo Coletor 3a"/>
      <sheetName val="Resumo Coletor 04a"/>
      <sheetName val="Resumo Coletor 01b"/>
      <sheetName val="Resumo Coletor 1c"/>
      <sheetName val="Resumo Coletor 2c"/>
      <sheetName val="Resumo Coletor  3c"/>
      <sheetName val="Resumo Coletor 4c"/>
      <sheetName val="Resumo Coletor Final"/>
      <sheetName val="SICRO 2"/>
      <sheetName val="BDI-PAVIMENTAÇÃO"/>
      <sheetName val="BDI-DRENAGEM"/>
      <sheetName val="Resumo Composições"/>
      <sheetName val="Composição - Drenagem"/>
      <sheetName val="Cubacao PVs"/>
      <sheetName val="Composições - BOCAS DE LOBO"/>
      <sheetName val="C2950"/>
      <sheetName val="C2948"/>
      <sheetName val="C2947"/>
      <sheetName val="C0170"/>
      <sheetName val="C73659"/>
      <sheetName val="C92265"/>
      <sheetName val="C72799"/>
      <sheetName val="Quant. Serv. Preliminares"/>
      <sheetName val="Escav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9">
          <cell r="F9">
            <v>0.26900000000000002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mailto:wallace.melo@saint-gobain.com" TargetMode="External"/><Relationship Id="rId18" Type="http://schemas.openxmlformats.org/officeDocument/2006/relationships/hyperlink" Target="mailto:%20guilherme@conexobrasil.com.br" TargetMode="External"/><Relationship Id="rId26" Type="http://schemas.openxmlformats.org/officeDocument/2006/relationships/hyperlink" Target="mailto:vendas3@mmareservatorios.com.br" TargetMode="External"/><Relationship Id="rId3" Type="http://schemas.openxmlformats.org/officeDocument/2006/relationships/hyperlink" Target="mailto:contato@tanquesebombas.com.br" TargetMode="External"/><Relationship Id="rId21" Type="http://schemas.openxmlformats.org/officeDocument/2006/relationships/hyperlink" Target="mailto:%20guilherme@conexobrasil.com.br" TargetMode="External"/><Relationship Id="rId34" Type="http://schemas.openxmlformats.org/officeDocument/2006/relationships/drawing" Target="../drawings/drawing9.xml"/><Relationship Id="rId7" Type="http://schemas.openxmlformats.org/officeDocument/2006/relationships/hyperlink" Target="mailto:wallace.melo@saint-gobain.com" TargetMode="External"/><Relationship Id="rId12" Type="http://schemas.openxmlformats.org/officeDocument/2006/relationships/hyperlink" Target="mailto:eduardofaria@uniaovix.com" TargetMode="External"/><Relationship Id="rId17" Type="http://schemas.openxmlformats.org/officeDocument/2006/relationships/hyperlink" Target="mailto:%20guilherme@conexobrasil.com.br" TargetMode="External"/><Relationship Id="rId25" Type="http://schemas.openxmlformats.org/officeDocument/2006/relationships/hyperlink" Target="mailto:%20guilherme@conexobrasil.com.br" TargetMode="External"/><Relationship Id="rId33" Type="http://schemas.openxmlformats.org/officeDocument/2006/relationships/printerSettings" Target="../printerSettings/printerSettings9.bin"/><Relationship Id="rId2" Type="http://schemas.openxmlformats.org/officeDocument/2006/relationships/hyperlink" Target="mailto:tiago.araujo@sotreq.com.br" TargetMode="External"/><Relationship Id="rId16" Type="http://schemas.openxmlformats.org/officeDocument/2006/relationships/hyperlink" Target="mailto:%20guilherme@conexobrasil.com.br" TargetMode="External"/><Relationship Id="rId20" Type="http://schemas.openxmlformats.org/officeDocument/2006/relationships/hyperlink" Target="mailto:%20guilherme@conexobrasil.com.br" TargetMode="External"/><Relationship Id="rId29" Type="http://schemas.openxmlformats.org/officeDocument/2006/relationships/hyperlink" Target="mailto:%20guilherme@conexobrasil.com.br" TargetMode="External"/><Relationship Id="rId1" Type="http://schemas.openxmlformats.org/officeDocument/2006/relationships/hyperlink" Target="mailto:geraforte@geraforte.com.br" TargetMode="External"/><Relationship Id="rId6" Type="http://schemas.openxmlformats.org/officeDocument/2006/relationships/hyperlink" Target="mailto:wallace.melo@saint-gobain.com" TargetMode="External"/><Relationship Id="rId11" Type="http://schemas.openxmlformats.org/officeDocument/2006/relationships/hyperlink" Target="mailto:corporativo@hidroluna.com.br" TargetMode="External"/><Relationship Id="rId24" Type="http://schemas.openxmlformats.org/officeDocument/2006/relationships/hyperlink" Target="mailto:%20guilherme@conexobrasil.com.br" TargetMode="External"/><Relationship Id="rId32" Type="http://schemas.openxmlformats.org/officeDocument/2006/relationships/hyperlink" Target="mailto:vendas@hidroluna.com.br" TargetMode="External"/><Relationship Id="rId5" Type="http://schemas.openxmlformats.org/officeDocument/2006/relationships/hyperlink" Target="mailto:wallace.melo@saint-gobain.com" TargetMode="External"/><Relationship Id="rId15" Type="http://schemas.openxmlformats.org/officeDocument/2006/relationships/hyperlink" Target="mailto:%20guilherme@conexobrasil.com.br" TargetMode="External"/><Relationship Id="rId23" Type="http://schemas.openxmlformats.org/officeDocument/2006/relationships/hyperlink" Target="mailto:%20guilherme@conexobrasil.com.br" TargetMode="External"/><Relationship Id="rId28" Type="http://schemas.openxmlformats.org/officeDocument/2006/relationships/hyperlink" Target="mailto:wallace.melo@saint-gobain.com" TargetMode="External"/><Relationship Id="rId10" Type="http://schemas.openxmlformats.org/officeDocument/2006/relationships/hyperlink" Target="mailto:wallace.melo@saint-gobain.com" TargetMode="External"/><Relationship Id="rId19" Type="http://schemas.openxmlformats.org/officeDocument/2006/relationships/hyperlink" Target="mailto:%20guilherme@conexobrasil.com.br" TargetMode="External"/><Relationship Id="rId31" Type="http://schemas.openxmlformats.org/officeDocument/2006/relationships/hyperlink" Target="mailto:contato@politecseguranca.com.br" TargetMode="External"/><Relationship Id="rId4" Type="http://schemas.openxmlformats.org/officeDocument/2006/relationships/hyperlink" Target="mailto:wallace.melo@saint-gobain.com" TargetMode="External"/><Relationship Id="rId9" Type="http://schemas.openxmlformats.org/officeDocument/2006/relationships/hyperlink" Target="mailto:wallace.melo@saint-gobain.com" TargetMode="External"/><Relationship Id="rId14" Type="http://schemas.openxmlformats.org/officeDocument/2006/relationships/hyperlink" Target="http://www.americanas.com/" TargetMode="External"/><Relationship Id="rId22" Type="http://schemas.openxmlformats.org/officeDocument/2006/relationships/hyperlink" Target="mailto:%20guilherme@conexobrasil.com.br" TargetMode="External"/><Relationship Id="rId27" Type="http://schemas.openxmlformats.org/officeDocument/2006/relationships/hyperlink" Target="mailto:vendas@petrotanque.com.br" TargetMode="External"/><Relationship Id="rId30" Type="http://schemas.openxmlformats.org/officeDocument/2006/relationships/hyperlink" Target="mailto:contato@againstalcoes.com.br" TargetMode="External"/><Relationship Id="rId8" Type="http://schemas.openxmlformats.org/officeDocument/2006/relationships/hyperlink" Target="mailto:wallace.melo@saint-gobai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Z1000"/>
  <sheetViews>
    <sheetView workbookViewId="0">
      <selection activeCell="L17" sqref="L17"/>
    </sheetView>
  </sheetViews>
  <sheetFormatPr defaultColWidth="14.42578125" defaultRowHeight="15" customHeight="1" x14ac:dyDescent="0.25"/>
  <cols>
    <col min="1" max="1" width="3" customWidth="1"/>
    <col min="2" max="4" width="11.7109375" customWidth="1"/>
    <col min="5" max="5" width="37.140625" customWidth="1"/>
    <col min="6" max="9" width="11.7109375" customWidth="1"/>
    <col min="10" max="10" width="11.42578125" customWidth="1"/>
    <col min="11" max="26" width="9.140625" customWidth="1"/>
  </cols>
  <sheetData>
    <row r="1" spans="1:26" ht="24" customHeight="1" x14ac:dyDescent="0.25">
      <c r="A1" s="457" t="s">
        <v>0</v>
      </c>
      <c r="B1" s="458"/>
      <c r="C1" s="458"/>
      <c r="D1" s="458"/>
      <c r="E1" s="458"/>
      <c r="F1" s="458"/>
      <c r="G1" s="458"/>
      <c r="H1" s="458"/>
      <c r="I1" s="458"/>
      <c r="J1" s="459"/>
      <c r="K1" s="1"/>
      <c r="L1" s="1"/>
      <c r="M1" s="1"/>
      <c r="N1" s="1"/>
      <c r="O1" s="1"/>
      <c r="P1" s="1"/>
      <c r="Q1" s="1"/>
      <c r="R1" s="1"/>
      <c r="S1" s="1"/>
      <c r="T1" s="1"/>
      <c r="U1" s="1"/>
      <c r="V1" s="1"/>
    </row>
    <row r="2" spans="1:26" ht="41.25" customHeight="1" x14ac:dyDescent="0.25">
      <c r="A2" s="2"/>
      <c r="B2" s="460" t="str">
        <f>'PLANILHA S DESONERAÇÃO'!C2</f>
        <v>Obra: SISTEMA DE BOMBEAMENTO DE ÁGUAS PLUVIAIS DE PONTAL DAS GARÇAS, NO MUNICÍPIO DE VILA VELHA - ES</v>
      </c>
      <c r="C2" s="461"/>
      <c r="D2" s="461"/>
      <c r="E2" s="461"/>
      <c r="F2" s="461"/>
      <c r="G2" s="462"/>
      <c r="H2" s="3"/>
      <c r="I2" s="3"/>
      <c r="J2" s="4"/>
      <c r="K2" s="1"/>
      <c r="L2" s="1"/>
      <c r="M2" s="1"/>
      <c r="N2" s="1"/>
      <c r="O2" s="1"/>
      <c r="P2" s="1"/>
      <c r="Q2" s="1"/>
      <c r="R2" s="1"/>
      <c r="S2" s="1"/>
      <c r="T2" s="1"/>
      <c r="U2" s="1"/>
      <c r="V2" s="1"/>
    </row>
    <row r="3" spans="1:26" ht="10.5" customHeight="1" x14ac:dyDescent="0.25">
      <c r="A3" s="2"/>
      <c r="B3" s="5" t="str">
        <f>'PLANILHA S DESONERAÇÃO'!C6</f>
        <v>Cliente: SEDURB - SECRETARIA DE SANEAMENTO, HABITAÇÃO E DESENVOLVIMENTO URBANO</v>
      </c>
      <c r="C3" s="6"/>
      <c r="D3" s="6"/>
      <c r="E3" s="6"/>
      <c r="F3" s="6"/>
      <c r="G3" s="6"/>
      <c r="H3" s="3"/>
      <c r="I3" s="3"/>
      <c r="J3" s="4"/>
      <c r="K3" s="1"/>
      <c r="L3" s="1"/>
      <c r="M3" s="1"/>
      <c r="N3" s="1"/>
      <c r="O3" s="1"/>
      <c r="P3" s="1"/>
      <c r="Q3" s="1"/>
      <c r="R3" s="1"/>
      <c r="S3" s="1"/>
      <c r="T3" s="1"/>
      <c r="U3" s="1"/>
      <c r="V3" s="1"/>
    </row>
    <row r="4" spans="1:26" ht="15" customHeight="1" x14ac:dyDescent="0.25">
      <c r="A4" s="463"/>
      <c r="B4" s="450"/>
      <c r="C4" s="450"/>
      <c r="D4" s="450"/>
      <c r="E4" s="450"/>
      <c r="F4" s="450"/>
      <c r="G4" s="450"/>
      <c r="H4" s="450"/>
      <c r="I4" s="450"/>
      <c r="J4" s="464"/>
      <c r="K4" s="1"/>
      <c r="L4" s="1"/>
      <c r="M4" s="1"/>
      <c r="N4" s="1"/>
      <c r="O4" s="1"/>
      <c r="P4" s="1"/>
      <c r="Q4" s="1"/>
      <c r="R4" s="1"/>
      <c r="S4" s="1"/>
      <c r="T4" s="1"/>
      <c r="U4" s="1"/>
      <c r="V4" s="1"/>
    </row>
    <row r="5" spans="1:26" ht="6.75" customHeight="1" x14ac:dyDescent="0.25">
      <c r="A5" s="465"/>
      <c r="B5" s="466"/>
      <c r="C5" s="466"/>
      <c r="D5" s="466"/>
      <c r="E5" s="466"/>
      <c r="F5" s="466"/>
      <c r="G5" s="466"/>
      <c r="H5" s="466"/>
      <c r="I5" s="466"/>
      <c r="J5" s="467"/>
      <c r="K5" s="1"/>
      <c r="L5" s="1"/>
      <c r="M5" s="1"/>
      <c r="N5" s="1"/>
      <c r="O5" s="1"/>
      <c r="P5" s="1"/>
      <c r="Q5" s="1"/>
      <c r="R5" s="1"/>
      <c r="S5" s="1"/>
      <c r="T5" s="1"/>
      <c r="U5" s="1"/>
      <c r="V5" s="1"/>
    </row>
    <row r="6" spans="1:26" ht="12.75" customHeight="1" x14ac:dyDescent="0.25">
      <c r="A6" s="1"/>
      <c r="B6" s="1"/>
      <c r="C6" s="1"/>
      <c r="D6" s="1"/>
      <c r="E6" s="1"/>
      <c r="F6" s="1"/>
      <c r="G6" s="1"/>
      <c r="H6" s="1"/>
      <c r="I6" s="1"/>
      <c r="J6" s="1"/>
      <c r="K6" s="1"/>
      <c r="L6" s="1"/>
      <c r="M6" s="1"/>
      <c r="N6" s="1"/>
      <c r="O6" s="1"/>
      <c r="P6" s="1"/>
      <c r="Q6" s="1"/>
      <c r="R6" s="1"/>
      <c r="S6" s="1"/>
      <c r="T6" s="1"/>
      <c r="U6" s="1"/>
      <c r="V6" s="1"/>
    </row>
    <row r="7" spans="1:26" ht="12.75" customHeight="1" x14ac:dyDescent="0.25">
      <c r="A7" s="468"/>
      <c r="B7" s="469"/>
      <c r="C7" s="469"/>
      <c r="D7" s="469"/>
      <c r="E7" s="469"/>
      <c r="F7" s="469"/>
      <c r="G7" s="469"/>
      <c r="H7" s="469"/>
      <c r="I7" s="469"/>
      <c r="J7" s="470"/>
      <c r="K7" s="1"/>
      <c r="L7" s="1"/>
      <c r="M7" s="1"/>
      <c r="N7" s="1"/>
      <c r="O7" s="1"/>
      <c r="P7" s="1"/>
      <c r="Q7" s="1"/>
      <c r="R7" s="1"/>
      <c r="S7" s="1"/>
      <c r="T7" s="1"/>
      <c r="U7" s="1"/>
      <c r="V7" s="1"/>
    </row>
    <row r="8" spans="1:26" ht="12.75" customHeight="1" x14ac:dyDescent="0.25">
      <c r="A8" s="453"/>
      <c r="B8" s="450"/>
      <c r="C8" s="450"/>
      <c r="D8" s="450"/>
      <c r="E8" s="450"/>
      <c r="F8" s="450"/>
      <c r="G8" s="450"/>
      <c r="H8" s="450"/>
      <c r="I8" s="450"/>
      <c r="J8" s="452"/>
      <c r="K8" s="1"/>
      <c r="L8" s="1"/>
      <c r="M8" s="1"/>
      <c r="N8" s="1"/>
      <c r="O8" s="1"/>
      <c r="P8" s="1"/>
      <c r="Q8" s="1"/>
      <c r="R8" s="1"/>
      <c r="S8" s="1"/>
      <c r="T8" s="1"/>
      <c r="U8" s="1"/>
      <c r="V8" s="1"/>
    </row>
    <row r="9" spans="1:26" ht="12.75" customHeight="1" x14ac:dyDescent="0.25">
      <c r="A9" s="453"/>
      <c r="B9" s="450"/>
      <c r="C9" s="450"/>
      <c r="D9" s="450"/>
      <c r="E9" s="450"/>
      <c r="F9" s="450"/>
      <c r="G9" s="450"/>
      <c r="H9" s="450"/>
      <c r="I9" s="450"/>
      <c r="J9" s="452"/>
      <c r="K9" s="1"/>
      <c r="L9" s="1"/>
      <c r="M9" s="1"/>
      <c r="N9" s="1"/>
      <c r="O9" s="1"/>
      <c r="P9" s="1"/>
      <c r="Q9" s="1"/>
      <c r="R9" s="1"/>
      <c r="S9" s="1"/>
      <c r="T9" s="1"/>
      <c r="U9" s="1"/>
      <c r="V9" s="1"/>
    </row>
    <row r="10" spans="1:26" ht="12.75" customHeight="1" x14ac:dyDescent="0.25">
      <c r="A10" s="453"/>
      <c r="B10" s="450"/>
      <c r="C10" s="450"/>
      <c r="D10" s="450"/>
      <c r="E10" s="450"/>
      <c r="F10" s="450"/>
      <c r="G10" s="450"/>
      <c r="H10" s="450"/>
      <c r="I10" s="450"/>
      <c r="J10" s="452"/>
      <c r="K10" s="1"/>
      <c r="L10" s="1"/>
      <c r="M10" s="1"/>
      <c r="N10" s="1"/>
      <c r="O10" s="1"/>
      <c r="P10" s="1"/>
      <c r="Q10" s="1"/>
      <c r="R10" s="1"/>
      <c r="S10" s="1"/>
      <c r="T10" s="1"/>
      <c r="U10" s="1"/>
      <c r="V10" s="1"/>
    </row>
    <row r="11" spans="1:26" ht="12.75" customHeight="1" x14ac:dyDescent="0.25">
      <c r="A11" s="453"/>
      <c r="B11" s="450"/>
      <c r="C11" s="450"/>
      <c r="D11" s="450"/>
      <c r="E11" s="450"/>
      <c r="F11" s="450"/>
      <c r="G11" s="450"/>
      <c r="H11" s="450"/>
      <c r="I11" s="450"/>
      <c r="J11" s="452"/>
      <c r="K11" s="1"/>
      <c r="L11" s="1"/>
      <c r="M11" s="1"/>
      <c r="N11" s="1"/>
      <c r="O11" s="1"/>
      <c r="P11" s="1"/>
      <c r="Q11" s="1"/>
      <c r="R11" s="1"/>
      <c r="S11" s="1"/>
      <c r="T11" s="1"/>
      <c r="U11" s="1"/>
      <c r="V11" s="1"/>
    </row>
    <row r="12" spans="1:26" ht="12.75" customHeight="1" x14ac:dyDescent="0.25">
      <c r="A12" s="453"/>
      <c r="B12" s="450"/>
      <c r="C12" s="450"/>
      <c r="D12" s="450"/>
      <c r="E12" s="450"/>
      <c r="F12" s="450"/>
      <c r="G12" s="450"/>
      <c r="H12" s="450"/>
      <c r="I12" s="450"/>
      <c r="J12" s="452"/>
      <c r="K12" s="1"/>
      <c r="L12" s="1"/>
      <c r="M12" s="1"/>
      <c r="N12" s="1"/>
      <c r="O12" s="1"/>
      <c r="P12" s="1"/>
      <c r="Q12" s="1"/>
      <c r="R12" s="1"/>
      <c r="S12" s="1"/>
      <c r="T12" s="1"/>
      <c r="U12" s="1"/>
      <c r="V12" s="1"/>
      <c r="W12" s="1"/>
      <c r="X12" s="1"/>
      <c r="Y12" s="1"/>
      <c r="Z12" s="1"/>
    </row>
    <row r="13" spans="1:26" ht="12.75" customHeight="1" x14ac:dyDescent="0.25">
      <c r="A13" s="453"/>
      <c r="B13" s="450"/>
      <c r="C13" s="450"/>
      <c r="D13" s="450"/>
      <c r="E13" s="450"/>
      <c r="F13" s="450"/>
      <c r="G13" s="450"/>
      <c r="H13" s="450"/>
      <c r="I13" s="450"/>
      <c r="J13" s="452"/>
      <c r="K13" s="1"/>
      <c r="L13" s="1"/>
      <c r="M13" s="1"/>
      <c r="N13" s="1"/>
      <c r="O13" s="1"/>
      <c r="P13" s="1"/>
      <c r="Q13" s="1"/>
      <c r="R13" s="1"/>
      <c r="S13" s="1"/>
      <c r="T13" s="1"/>
      <c r="U13" s="1"/>
      <c r="V13" s="1"/>
      <c r="W13" s="1"/>
      <c r="X13" s="1"/>
      <c r="Y13" s="1"/>
      <c r="Z13" s="1"/>
    </row>
    <row r="14" spans="1:26" ht="12.75" customHeight="1" x14ac:dyDescent="0.25">
      <c r="A14" s="453"/>
      <c r="B14" s="450"/>
      <c r="C14" s="450"/>
      <c r="D14" s="450"/>
      <c r="E14" s="450"/>
      <c r="F14" s="450"/>
      <c r="G14" s="450"/>
      <c r="H14" s="450"/>
      <c r="I14" s="450"/>
      <c r="J14" s="452"/>
      <c r="K14" s="1"/>
      <c r="L14" s="1"/>
      <c r="M14" s="1"/>
      <c r="N14" s="1"/>
      <c r="O14" s="1"/>
      <c r="P14" s="1"/>
      <c r="Q14" s="1"/>
      <c r="R14" s="1"/>
      <c r="S14" s="1"/>
      <c r="T14" s="1"/>
      <c r="U14" s="1"/>
      <c r="V14" s="1"/>
      <c r="W14" s="1"/>
      <c r="X14" s="1"/>
      <c r="Y14" s="1"/>
      <c r="Z14" s="1"/>
    </row>
    <row r="15" spans="1:26" ht="12.75" customHeight="1" x14ac:dyDescent="0.25">
      <c r="A15" s="453"/>
      <c r="B15" s="450"/>
      <c r="C15" s="450"/>
      <c r="D15" s="450"/>
      <c r="E15" s="450"/>
      <c r="F15" s="450"/>
      <c r="G15" s="450"/>
      <c r="H15" s="450"/>
      <c r="I15" s="450"/>
      <c r="J15" s="452"/>
      <c r="K15" s="1"/>
      <c r="L15" s="1"/>
      <c r="M15" s="1"/>
      <c r="N15" s="1"/>
      <c r="O15" s="1"/>
      <c r="P15" s="1"/>
      <c r="Q15" s="1"/>
      <c r="R15" s="1"/>
      <c r="S15" s="1"/>
      <c r="T15" s="1"/>
      <c r="U15" s="1"/>
      <c r="V15" s="1"/>
      <c r="W15" s="1"/>
      <c r="X15" s="1"/>
      <c r="Y15" s="1"/>
      <c r="Z15" s="1"/>
    </row>
    <row r="16" spans="1:26" ht="12.75" customHeight="1" x14ac:dyDescent="0.25">
      <c r="A16" s="453"/>
      <c r="B16" s="450"/>
      <c r="C16" s="450"/>
      <c r="D16" s="450"/>
      <c r="E16" s="450"/>
      <c r="F16" s="450"/>
      <c r="G16" s="450"/>
      <c r="H16" s="450"/>
      <c r="I16" s="450"/>
      <c r="J16" s="452"/>
      <c r="K16" s="1"/>
      <c r="L16" s="1"/>
      <c r="M16" s="1"/>
      <c r="N16" s="1"/>
      <c r="O16" s="1"/>
      <c r="P16" s="1"/>
      <c r="Q16" s="1"/>
      <c r="R16" s="1"/>
      <c r="S16" s="1"/>
      <c r="T16" s="1"/>
      <c r="U16" s="1"/>
      <c r="V16" s="1"/>
      <c r="W16" s="1"/>
      <c r="X16" s="1"/>
      <c r="Y16" s="1"/>
      <c r="Z16" s="1"/>
    </row>
    <row r="17" spans="1:26" ht="180.75" customHeight="1" x14ac:dyDescent="0.25">
      <c r="A17" s="454"/>
      <c r="B17" s="455"/>
      <c r="C17" s="455"/>
      <c r="D17" s="455"/>
      <c r="E17" s="455"/>
      <c r="F17" s="455"/>
      <c r="G17" s="455"/>
      <c r="H17" s="455"/>
      <c r="I17" s="455"/>
      <c r="J17" s="456"/>
      <c r="K17" s="1"/>
      <c r="L17" s="1"/>
      <c r="M17" s="1"/>
      <c r="N17" s="1"/>
      <c r="O17" s="1"/>
      <c r="P17" s="1"/>
      <c r="Q17" s="1"/>
      <c r="R17" s="1"/>
      <c r="S17" s="1"/>
      <c r="T17" s="1"/>
      <c r="U17" s="1"/>
      <c r="V17" s="1"/>
      <c r="W17" s="1"/>
      <c r="X17" s="1"/>
      <c r="Y17" s="1"/>
      <c r="Z17" s="1"/>
    </row>
    <row r="18" spans="1:26" ht="12.75" customHeight="1" x14ac:dyDescent="0.25">
      <c r="K18" s="1"/>
      <c r="L18" s="1"/>
      <c r="M18" s="1"/>
      <c r="N18" s="1"/>
      <c r="O18" s="1"/>
      <c r="P18" s="1"/>
      <c r="Q18" s="1"/>
      <c r="R18" s="1"/>
      <c r="S18" s="1"/>
      <c r="T18" s="1"/>
      <c r="U18" s="1"/>
      <c r="V18" s="1"/>
      <c r="W18" s="1"/>
      <c r="X18" s="1"/>
      <c r="Y18" s="1"/>
      <c r="Z18" s="1"/>
    </row>
    <row r="19" spans="1:26" ht="12.75" hidden="1" customHeight="1" x14ac:dyDescent="0.25">
      <c r="A19" s="7"/>
      <c r="B19" s="8"/>
      <c r="C19" s="8"/>
      <c r="D19" s="8"/>
      <c r="E19" s="8"/>
      <c r="F19" s="8"/>
      <c r="G19" s="8"/>
      <c r="H19" s="8"/>
      <c r="I19" s="8"/>
      <c r="J19" s="9"/>
      <c r="K19" s="1"/>
      <c r="L19" s="1"/>
      <c r="M19" s="1"/>
      <c r="N19" s="1"/>
      <c r="O19" s="1"/>
      <c r="P19" s="1"/>
      <c r="Q19" s="1"/>
      <c r="R19" s="1"/>
      <c r="S19" s="1"/>
      <c r="T19" s="1"/>
      <c r="U19" s="1"/>
      <c r="V19" s="1"/>
      <c r="W19" s="1"/>
      <c r="X19" s="1"/>
      <c r="Y19" s="1"/>
      <c r="Z19" s="1"/>
    </row>
    <row r="20" spans="1:26" ht="12.75" hidden="1" customHeight="1" x14ac:dyDescent="0.25">
      <c r="A20" s="10"/>
      <c r="B20" s="471" t="s">
        <v>1</v>
      </c>
      <c r="C20" s="472"/>
      <c r="D20" s="472"/>
      <c r="E20" s="472"/>
      <c r="F20" s="472"/>
      <c r="G20" s="472"/>
      <c r="H20" s="472"/>
      <c r="I20" s="473"/>
      <c r="J20" s="11"/>
      <c r="K20" s="1"/>
      <c r="L20" s="1"/>
      <c r="M20" s="1"/>
      <c r="N20" s="1"/>
      <c r="O20" s="1"/>
      <c r="P20" s="1"/>
      <c r="Q20" s="1"/>
      <c r="R20" s="1"/>
      <c r="S20" s="1"/>
      <c r="T20" s="1"/>
      <c r="U20" s="1"/>
      <c r="V20" s="1"/>
      <c r="W20" s="1"/>
      <c r="X20" s="1"/>
      <c r="Y20" s="1"/>
      <c r="Z20" s="1"/>
    </row>
    <row r="21" spans="1:26" ht="12.75" hidden="1" customHeight="1" x14ac:dyDescent="0.25">
      <c r="A21" s="10"/>
      <c r="B21" s="474"/>
      <c r="C21" s="450"/>
      <c r="D21" s="450"/>
      <c r="E21" s="450"/>
      <c r="F21" s="450"/>
      <c r="G21" s="450"/>
      <c r="H21" s="450"/>
      <c r="I21" s="12"/>
      <c r="J21" s="11"/>
      <c r="K21" s="1"/>
      <c r="L21" s="1"/>
      <c r="M21" s="1"/>
      <c r="N21" s="1"/>
      <c r="O21" s="1"/>
      <c r="P21" s="1"/>
      <c r="Q21" s="1"/>
      <c r="R21" s="1"/>
      <c r="S21" s="1"/>
      <c r="T21" s="1"/>
      <c r="U21" s="1"/>
      <c r="V21" s="1"/>
      <c r="W21" s="1"/>
      <c r="X21" s="1"/>
      <c r="Y21" s="1"/>
      <c r="Z21" s="1"/>
    </row>
    <row r="22" spans="1:26" ht="12.75" hidden="1" customHeight="1" x14ac:dyDescent="0.25">
      <c r="A22" s="10"/>
      <c r="B22" s="13"/>
      <c r="C22" s="14"/>
      <c r="D22" s="15"/>
      <c r="E22" s="15"/>
      <c r="F22" s="15"/>
      <c r="G22" s="16"/>
      <c r="H22" s="16"/>
      <c r="I22" s="17"/>
      <c r="J22" s="11"/>
      <c r="K22" s="1"/>
      <c r="L22" s="1"/>
      <c r="M22" s="1"/>
      <c r="N22" s="1"/>
      <c r="O22" s="1"/>
      <c r="P22" s="1"/>
      <c r="Q22" s="1"/>
      <c r="R22" s="1"/>
      <c r="S22" s="1"/>
      <c r="T22" s="1"/>
      <c r="U22" s="1"/>
      <c r="V22" s="1"/>
      <c r="W22" s="1"/>
      <c r="X22" s="1"/>
      <c r="Y22" s="1"/>
      <c r="Z22" s="1"/>
    </row>
    <row r="23" spans="1:26" ht="12.75" hidden="1" customHeight="1" x14ac:dyDescent="0.25">
      <c r="A23" s="10"/>
      <c r="B23" s="13"/>
      <c r="C23" s="14"/>
      <c r="D23" s="1"/>
      <c r="E23" s="1"/>
      <c r="F23" s="15"/>
      <c r="G23" s="16"/>
      <c r="H23" s="16"/>
      <c r="I23" s="17"/>
      <c r="J23" s="11"/>
      <c r="K23" s="1"/>
      <c r="L23" s="1"/>
      <c r="M23" s="1"/>
      <c r="N23" s="1"/>
      <c r="O23" s="1"/>
      <c r="P23" s="1"/>
      <c r="Q23" s="1"/>
      <c r="R23" s="1"/>
      <c r="S23" s="1"/>
      <c r="T23" s="1"/>
      <c r="U23" s="1"/>
      <c r="V23" s="1"/>
      <c r="W23" s="1"/>
      <c r="X23" s="1"/>
      <c r="Y23" s="1"/>
      <c r="Z23" s="1"/>
    </row>
    <row r="24" spans="1:26" ht="12.75" hidden="1" customHeight="1" x14ac:dyDescent="0.25">
      <c r="A24" s="10"/>
      <c r="B24" s="13"/>
      <c r="C24" s="14"/>
      <c r="D24" s="18" t="s">
        <v>2</v>
      </c>
      <c r="E24" s="19" t="s">
        <v>3</v>
      </c>
      <c r="F24" s="15"/>
      <c r="G24" s="16"/>
      <c r="H24" s="16"/>
      <c r="I24" s="17"/>
      <c r="J24" s="11"/>
      <c r="K24" s="1"/>
      <c r="L24" s="1"/>
      <c r="M24" s="1"/>
      <c r="N24" s="1"/>
      <c r="O24" s="1"/>
      <c r="P24" s="1"/>
      <c r="Q24" s="1"/>
      <c r="R24" s="1"/>
      <c r="S24" s="1"/>
      <c r="T24" s="1"/>
      <c r="U24" s="1"/>
      <c r="V24" s="1"/>
      <c r="W24" s="1"/>
      <c r="X24" s="1"/>
      <c r="Y24" s="1"/>
      <c r="Z24" s="1"/>
    </row>
    <row r="25" spans="1:26" ht="12.75" hidden="1" customHeight="1" x14ac:dyDescent="0.25">
      <c r="A25" s="10"/>
      <c r="B25" s="13"/>
      <c r="C25" s="14"/>
      <c r="D25" s="15"/>
      <c r="E25" s="20" t="s">
        <v>4</v>
      </c>
      <c r="F25" s="15"/>
      <c r="G25" s="16"/>
      <c r="H25" s="16"/>
      <c r="I25" s="17"/>
      <c r="J25" s="11"/>
      <c r="K25" s="1"/>
      <c r="L25" s="1"/>
      <c r="M25" s="1"/>
      <c r="N25" s="1"/>
      <c r="O25" s="1"/>
      <c r="P25" s="1"/>
      <c r="Q25" s="1"/>
      <c r="R25" s="1"/>
      <c r="S25" s="1"/>
      <c r="T25" s="1"/>
      <c r="U25" s="1"/>
      <c r="V25" s="1"/>
      <c r="W25" s="1"/>
      <c r="X25" s="1"/>
      <c r="Y25" s="1"/>
      <c r="Z25" s="1"/>
    </row>
    <row r="26" spans="1:26" ht="12.75" hidden="1" customHeight="1" x14ac:dyDescent="0.25">
      <c r="A26" s="10"/>
      <c r="B26" s="13"/>
      <c r="C26" s="16"/>
      <c r="D26" s="16"/>
      <c r="E26" s="16"/>
      <c r="F26" s="16"/>
      <c r="G26" s="16"/>
      <c r="H26" s="16"/>
      <c r="I26" s="17"/>
      <c r="J26" s="11"/>
      <c r="K26" s="1"/>
      <c r="L26" s="1"/>
      <c r="M26" s="1"/>
      <c r="N26" s="1"/>
      <c r="O26" s="1"/>
      <c r="P26" s="1"/>
      <c r="Q26" s="1"/>
      <c r="R26" s="1"/>
      <c r="S26" s="1"/>
      <c r="T26" s="1"/>
      <c r="U26" s="1"/>
      <c r="V26" s="1"/>
      <c r="W26" s="1"/>
      <c r="X26" s="1"/>
      <c r="Y26" s="1"/>
      <c r="Z26" s="1"/>
    </row>
    <row r="27" spans="1:26" ht="12.75" hidden="1" customHeight="1" x14ac:dyDescent="0.25">
      <c r="A27" s="10"/>
      <c r="B27" s="21"/>
      <c r="C27" s="22" t="s">
        <v>5</v>
      </c>
      <c r="D27" s="14"/>
      <c r="E27" s="14"/>
      <c r="F27" s="14"/>
      <c r="G27" s="14"/>
      <c r="H27" s="14"/>
      <c r="I27" s="17"/>
      <c r="J27" s="11"/>
      <c r="K27" s="1"/>
      <c r="L27" s="1"/>
      <c r="M27" s="1"/>
      <c r="N27" s="1"/>
      <c r="O27" s="1"/>
      <c r="P27" s="1"/>
      <c r="Q27" s="1"/>
      <c r="R27" s="1"/>
      <c r="S27" s="1"/>
      <c r="T27" s="1"/>
      <c r="U27" s="1"/>
      <c r="V27" s="1"/>
      <c r="W27" s="1"/>
      <c r="X27" s="1"/>
      <c r="Y27" s="1"/>
      <c r="Z27" s="1"/>
    </row>
    <row r="28" spans="1:26" ht="12.75" hidden="1" customHeight="1" x14ac:dyDescent="0.25">
      <c r="A28" s="10"/>
      <c r="B28" s="13"/>
      <c r="C28" s="14"/>
      <c r="D28" s="14"/>
      <c r="E28" s="14"/>
      <c r="F28" s="14"/>
      <c r="G28" s="14"/>
      <c r="H28" s="14"/>
      <c r="I28" s="17"/>
      <c r="J28" s="11"/>
      <c r="K28" s="1"/>
      <c r="L28" s="1"/>
      <c r="M28" s="1"/>
      <c r="N28" s="1"/>
      <c r="O28" s="1"/>
      <c r="P28" s="1"/>
      <c r="Q28" s="1"/>
      <c r="R28" s="1"/>
      <c r="S28" s="1"/>
      <c r="T28" s="1"/>
      <c r="U28" s="1"/>
      <c r="V28" s="1"/>
      <c r="W28" s="1"/>
      <c r="X28" s="1"/>
      <c r="Y28" s="1"/>
      <c r="Z28" s="1"/>
    </row>
    <row r="29" spans="1:26" ht="12.75" hidden="1" customHeight="1" x14ac:dyDescent="0.25">
      <c r="A29" s="10"/>
      <c r="B29" s="21"/>
      <c r="C29" s="23" t="s">
        <v>6</v>
      </c>
      <c r="D29" s="475" t="s">
        <v>7</v>
      </c>
      <c r="E29" s="450"/>
      <c r="F29" s="452"/>
      <c r="G29" s="24" t="s">
        <v>8</v>
      </c>
      <c r="H29" s="23"/>
      <c r="I29" s="25"/>
      <c r="J29" s="11"/>
      <c r="K29" s="1"/>
      <c r="L29" s="1"/>
      <c r="M29" s="1"/>
      <c r="N29" s="1"/>
      <c r="O29" s="1"/>
      <c r="P29" s="1"/>
      <c r="Q29" s="1"/>
      <c r="R29" s="1"/>
      <c r="S29" s="1"/>
      <c r="T29" s="1"/>
      <c r="U29" s="1"/>
      <c r="V29" s="1"/>
      <c r="W29" s="1"/>
      <c r="X29" s="1"/>
      <c r="Y29" s="1"/>
      <c r="Z29" s="1"/>
    </row>
    <row r="30" spans="1:26" ht="12.75" hidden="1" customHeight="1" x14ac:dyDescent="0.25">
      <c r="A30" s="10"/>
      <c r="B30" s="13"/>
      <c r="C30" s="23"/>
      <c r="D30" s="26"/>
      <c r="E30" s="26"/>
      <c r="F30" s="26"/>
      <c r="G30" s="27"/>
      <c r="H30" s="14"/>
      <c r="I30" s="17"/>
      <c r="J30" s="11"/>
      <c r="K30" s="1"/>
      <c r="L30" s="1"/>
      <c r="M30" s="1"/>
      <c r="N30" s="1"/>
      <c r="O30" s="1"/>
      <c r="P30" s="1"/>
      <c r="Q30" s="1"/>
      <c r="R30" s="1"/>
      <c r="S30" s="1"/>
      <c r="T30" s="1"/>
      <c r="U30" s="1"/>
      <c r="V30" s="1"/>
      <c r="W30" s="1"/>
      <c r="X30" s="1"/>
      <c r="Y30" s="1"/>
      <c r="Z30" s="1"/>
    </row>
    <row r="31" spans="1:26" ht="12.75" hidden="1" customHeight="1" x14ac:dyDescent="0.25">
      <c r="A31" s="10"/>
      <c r="B31" s="13"/>
      <c r="C31" s="23" t="s">
        <v>9</v>
      </c>
      <c r="D31" s="475" t="s">
        <v>10</v>
      </c>
      <c r="E31" s="450"/>
      <c r="F31" s="452"/>
      <c r="G31" s="24" t="s">
        <v>8</v>
      </c>
      <c r="H31" s="14"/>
      <c r="I31" s="17"/>
      <c r="J31" s="11"/>
      <c r="K31" s="1"/>
      <c r="L31" s="1"/>
      <c r="M31" s="1"/>
      <c r="N31" s="1"/>
      <c r="O31" s="1"/>
      <c r="P31" s="1"/>
      <c r="Q31" s="1"/>
      <c r="R31" s="1"/>
      <c r="S31" s="1"/>
      <c r="T31" s="1"/>
      <c r="U31" s="1"/>
      <c r="V31" s="1"/>
      <c r="W31" s="1"/>
      <c r="X31" s="1"/>
      <c r="Y31" s="1"/>
      <c r="Z31" s="1"/>
    </row>
    <row r="32" spans="1:26" ht="12.75" hidden="1" customHeight="1" x14ac:dyDescent="0.25">
      <c r="A32" s="10"/>
      <c r="B32" s="13"/>
      <c r="C32" s="23"/>
      <c r="D32" s="28"/>
      <c r="E32" s="28"/>
      <c r="F32" s="14"/>
      <c r="G32" s="29"/>
      <c r="H32" s="14"/>
      <c r="I32" s="17"/>
      <c r="J32" s="11"/>
      <c r="K32" s="1"/>
      <c r="L32" s="1"/>
      <c r="M32" s="1"/>
      <c r="N32" s="1"/>
      <c r="O32" s="1"/>
      <c r="P32" s="1"/>
      <c r="Q32" s="1"/>
      <c r="R32" s="1"/>
      <c r="S32" s="1"/>
      <c r="T32" s="1"/>
      <c r="U32" s="1"/>
      <c r="V32" s="1"/>
      <c r="W32" s="1"/>
      <c r="X32" s="1"/>
      <c r="Y32" s="1"/>
      <c r="Z32" s="1"/>
    </row>
    <row r="33" spans="1:26" ht="12.75" hidden="1" customHeight="1" x14ac:dyDescent="0.25">
      <c r="A33" s="10"/>
      <c r="B33" s="13"/>
      <c r="C33" s="23" t="s">
        <v>11</v>
      </c>
      <c r="D33" s="475" t="s">
        <v>12</v>
      </c>
      <c r="E33" s="450"/>
      <c r="F33" s="452"/>
      <c r="G33" s="24" t="e">
        <f>F34+F35</f>
        <v>#VALUE!</v>
      </c>
      <c r="H33" s="14"/>
      <c r="I33" s="17"/>
      <c r="J33" s="11"/>
      <c r="K33" s="1"/>
      <c r="L33" s="1"/>
      <c r="M33" s="1"/>
      <c r="N33" s="1"/>
      <c r="O33" s="1"/>
      <c r="P33" s="1"/>
      <c r="Q33" s="1"/>
      <c r="R33" s="1"/>
      <c r="S33" s="1"/>
      <c r="T33" s="1"/>
      <c r="U33" s="1"/>
      <c r="V33" s="1"/>
      <c r="W33" s="1"/>
      <c r="X33" s="1"/>
      <c r="Y33" s="1"/>
      <c r="Z33" s="1"/>
    </row>
    <row r="34" spans="1:26" ht="12.75" hidden="1" customHeight="1" x14ac:dyDescent="0.25">
      <c r="A34" s="10"/>
      <c r="B34" s="13"/>
      <c r="C34" s="22" t="s">
        <v>13</v>
      </c>
      <c r="D34" s="14"/>
      <c r="E34" s="22" t="s">
        <v>14</v>
      </c>
      <c r="F34" s="30" t="s">
        <v>8</v>
      </c>
      <c r="G34" s="27"/>
      <c r="H34" s="14"/>
      <c r="I34" s="17"/>
      <c r="J34" s="11"/>
      <c r="K34" s="1"/>
      <c r="L34" s="1"/>
      <c r="M34" s="1"/>
      <c r="N34" s="1"/>
      <c r="O34" s="1"/>
      <c r="P34" s="1"/>
      <c r="Q34" s="1"/>
      <c r="R34" s="1"/>
      <c r="S34" s="1"/>
      <c r="T34" s="1"/>
      <c r="U34" s="1"/>
      <c r="V34" s="1"/>
      <c r="W34" s="1"/>
      <c r="X34" s="1"/>
      <c r="Y34" s="1"/>
      <c r="Z34" s="1"/>
    </row>
    <row r="35" spans="1:26" ht="12.75" hidden="1" customHeight="1" x14ac:dyDescent="0.25">
      <c r="A35" s="10"/>
      <c r="B35" s="13"/>
      <c r="C35" s="22" t="s">
        <v>15</v>
      </c>
      <c r="D35" s="14"/>
      <c r="E35" s="22" t="s">
        <v>16</v>
      </c>
      <c r="F35" s="30" t="s">
        <v>8</v>
      </c>
      <c r="G35" s="27"/>
      <c r="H35" s="14"/>
      <c r="I35" s="17"/>
      <c r="J35" s="11"/>
      <c r="K35" s="1"/>
      <c r="L35" s="1"/>
      <c r="M35" s="1"/>
      <c r="N35" s="1"/>
      <c r="O35" s="1"/>
      <c r="P35" s="1"/>
      <c r="Q35" s="1"/>
      <c r="R35" s="1"/>
      <c r="S35" s="1"/>
      <c r="T35" s="1"/>
      <c r="U35" s="1"/>
      <c r="V35" s="1"/>
      <c r="W35" s="1"/>
      <c r="X35" s="1"/>
      <c r="Y35" s="1"/>
      <c r="Z35" s="1"/>
    </row>
    <row r="36" spans="1:26" ht="12.75" hidden="1" customHeight="1" x14ac:dyDescent="0.25">
      <c r="A36" s="10"/>
      <c r="B36" s="13"/>
      <c r="C36" s="23"/>
      <c r="D36" s="26"/>
      <c r="E36" s="26"/>
      <c r="F36" s="31"/>
      <c r="G36" s="27"/>
      <c r="H36" s="14"/>
      <c r="I36" s="17"/>
      <c r="J36" s="11"/>
      <c r="K36" s="1"/>
      <c r="L36" s="1"/>
      <c r="M36" s="1"/>
      <c r="N36" s="1"/>
      <c r="O36" s="1"/>
      <c r="P36" s="1"/>
      <c r="Q36" s="1"/>
      <c r="R36" s="1"/>
      <c r="S36" s="1"/>
      <c r="T36" s="1"/>
      <c r="U36" s="1"/>
      <c r="V36" s="1"/>
      <c r="W36" s="1"/>
      <c r="X36" s="1"/>
      <c r="Y36" s="1"/>
      <c r="Z36" s="1"/>
    </row>
    <row r="37" spans="1:26" ht="12.75" hidden="1" customHeight="1" x14ac:dyDescent="0.25">
      <c r="A37" s="10"/>
      <c r="B37" s="13"/>
      <c r="C37" s="22" t="s">
        <v>17</v>
      </c>
      <c r="D37" s="475" t="s">
        <v>18</v>
      </c>
      <c r="E37" s="450"/>
      <c r="F37" s="452"/>
      <c r="G37" s="24" t="s">
        <v>8</v>
      </c>
      <c r="H37" s="14"/>
      <c r="I37" s="17"/>
      <c r="J37" s="11"/>
      <c r="K37" s="1"/>
      <c r="L37" s="1"/>
      <c r="M37" s="1"/>
      <c r="N37" s="1"/>
      <c r="O37" s="1"/>
      <c r="P37" s="1"/>
      <c r="Q37" s="1"/>
      <c r="R37" s="1"/>
      <c r="S37" s="1"/>
      <c r="T37" s="1"/>
      <c r="U37" s="1"/>
      <c r="V37" s="1"/>
      <c r="W37" s="1"/>
      <c r="X37" s="1"/>
      <c r="Y37" s="1"/>
      <c r="Z37" s="1"/>
    </row>
    <row r="38" spans="1:26" ht="12.75" hidden="1" customHeight="1" x14ac:dyDescent="0.25">
      <c r="A38" s="10"/>
      <c r="B38" s="13"/>
      <c r="C38" s="23"/>
      <c r="D38" s="23"/>
      <c r="E38" s="23"/>
      <c r="F38" s="23"/>
      <c r="G38" s="27"/>
      <c r="H38" s="14"/>
      <c r="I38" s="17"/>
      <c r="J38" s="11"/>
      <c r="K38" s="1"/>
      <c r="L38" s="1"/>
      <c r="M38" s="1"/>
      <c r="N38" s="1"/>
      <c r="O38" s="1"/>
      <c r="P38" s="1"/>
      <c r="Q38" s="1"/>
      <c r="R38" s="1"/>
      <c r="S38" s="1"/>
      <c r="T38" s="1"/>
      <c r="U38" s="1"/>
      <c r="V38" s="1"/>
      <c r="W38" s="1"/>
      <c r="X38" s="1"/>
      <c r="Y38" s="1"/>
      <c r="Z38" s="1"/>
    </row>
    <row r="39" spans="1:26" ht="12.75" hidden="1" customHeight="1" x14ac:dyDescent="0.25">
      <c r="A39" s="10"/>
      <c r="B39" s="13"/>
      <c r="C39" s="22" t="s">
        <v>19</v>
      </c>
      <c r="D39" s="475" t="s">
        <v>20</v>
      </c>
      <c r="E39" s="450"/>
      <c r="F39" s="452"/>
      <c r="G39" s="24" t="e">
        <f>F40+F41+F42+F43</f>
        <v>#VALUE!</v>
      </c>
      <c r="H39" s="14"/>
      <c r="I39" s="17"/>
      <c r="J39" s="11"/>
      <c r="K39" s="1"/>
      <c r="L39" s="1"/>
      <c r="M39" s="1"/>
      <c r="N39" s="1"/>
      <c r="O39" s="1"/>
      <c r="P39" s="1"/>
      <c r="Q39" s="1"/>
      <c r="R39" s="1"/>
      <c r="S39" s="1"/>
      <c r="T39" s="1"/>
      <c r="U39" s="1"/>
      <c r="V39" s="1"/>
      <c r="W39" s="1"/>
      <c r="X39" s="1"/>
      <c r="Y39" s="1"/>
      <c r="Z39" s="1"/>
    </row>
    <row r="40" spans="1:26" ht="12.75" hidden="1" customHeight="1" x14ac:dyDescent="0.25">
      <c r="A40" s="10"/>
      <c r="B40" s="13"/>
      <c r="C40" s="23"/>
      <c r="D40" s="14"/>
      <c r="E40" s="22" t="s">
        <v>21</v>
      </c>
      <c r="F40" s="30" t="s">
        <v>8</v>
      </c>
      <c r="G40" s="32"/>
      <c r="H40" s="14"/>
      <c r="I40" s="17"/>
      <c r="J40" s="11"/>
      <c r="K40" s="1"/>
      <c r="L40" s="1"/>
      <c r="M40" s="1"/>
      <c r="N40" s="1"/>
      <c r="O40" s="1"/>
      <c r="P40" s="1"/>
      <c r="Q40" s="1"/>
      <c r="R40" s="1"/>
      <c r="S40" s="1"/>
      <c r="T40" s="1"/>
      <c r="U40" s="1"/>
      <c r="V40" s="1"/>
      <c r="W40" s="1"/>
      <c r="X40" s="1"/>
      <c r="Y40" s="1"/>
      <c r="Z40" s="1"/>
    </row>
    <row r="41" spans="1:26" ht="12.75" hidden="1" customHeight="1" x14ac:dyDescent="0.25">
      <c r="A41" s="10"/>
      <c r="B41" s="13"/>
      <c r="C41" s="23"/>
      <c r="D41" s="14"/>
      <c r="E41" s="22" t="s">
        <v>22</v>
      </c>
      <c r="F41" s="30" t="s">
        <v>8</v>
      </c>
      <c r="G41" s="32"/>
      <c r="H41" s="14"/>
      <c r="I41" s="17"/>
      <c r="J41" s="11"/>
      <c r="K41" s="1"/>
      <c r="L41" s="1"/>
      <c r="M41" s="1"/>
      <c r="N41" s="1"/>
      <c r="O41" s="1"/>
      <c r="P41" s="1"/>
      <c r="Q41" s="1"/>
      <c r="R41" s="1"/>
      <c r="S41" s="1"/>
      <c r="T41" s="1"/>
      <c r="U41" s="1"/>
      <c r="V41" s="1"/>
      <c r="W41" s="1"/>
      <c r="X41" s="1"/>
      <c r="Y41" s="1"/>
      <c r="Z41" s="1"/>
    </row>
    <row r="42" spans="1:26" ht="12.75" hidden="1" customHeight="1" x14ac:dyDescent="0.25">
      <c r="A42" s="10"/>
      <c r="B42" s="13"/>
      <c r="C42" s="23"/>
      <c r="D42" s="14"/>
      <c r="E42" s="22" t="s">
        <v>23</v>
      </c>
      <c r="F42" s="30"/>
      <c r="G42" s="22" t="s">
        <v>24</v>
      </c>
      <c r="H42" s="14"/>
      <c r="I42" s="17"/>
      <c r="J42" s="11"/>
      <c r="K42" s="1"/>
      <c r="L42" s="1"/>
      <c r="M42" s="1"/>
      <c r="N42" s="1"/>
      <c r="O42" s="1"/>
      <c r="P42" s="1"/>
      <c r="Q42" s="1"/>
      <c r="R42" s="1"/>
      <c r="S42" s="1"/>
      <c r="T42" s="1"/>
      <c r="U42" s="1"/>
      <c r="V42" s="1"/>
      <c r="W42" s="1"/>
      <c r="X42" s="1"/>
      <c r="Y42" s="1"/>
      <c r="Z42" s="1"/>
    </row>
    <row r="43" spans="1:26" ht="12.75" hidden="1" customHeight="1" x14ac:dyDescent="0.25">
      <c r="A43" s="10"/>
      <c r="B43" s="33"/>
      <c r="C43" s="23"/>
      <c r="D43" s="14"/>
      <c r="E43" s="22" t="s">
        <v>25</v>
      </c>
      <c r="F43" s="30"/>
      <c r="G43" s="23"/>
      <c r="H43" s="14"/>
      <c r="I43" s="17"/>
      <c r="J43" s="11"/>
      <c r="K43" s="1"/>
      <c r="L43" s="1"/>
      <c r="M43" s="1"/>
      <c r="N43" s="1"/>
      <c r="O43" s="1"/>
      <c r="P43" s="1"/>
      <c r="Q43" s="1"/>
      <c r="R43" s="1"/>
      <c r="S43" s="1"/>
      <c r="T43" s="1"/>
      <c r="U43" s="1"/>
      <c r="V43" s="1"/>
      <c r="W43" s="1"/>
      <c r="X43" s="1"/>
      <c r="Y43" s="1"/>
      <c r="Z43" s="1"/>
    </row>
    <row r="44" spans="1:26" ht="12.75" hidden="1" customHeight="1" x14ac:dyDescent="0.25">
      <c r="A44" s="10"/>
      <c r="B44" s="13"/>
      <c r="C44" s="23"/>
      <c r="D44" s="14"/>
      <c r="E44" s="14"/>
      <c r="F44" s="14"/>
      <c r="G44" s="32"/>
      <c r="H44" s="14"/>
      <c r="I44" s="17"/>
      <c r="J44" s="11"/>
      <c r="K44" s="1"/>
      <c r="L44" s="1"/>
      <c r="M44" s="1"/>
      <c r="N44" s="1"/>
      <c r="O44" s="1"/>
      <c r="P44" s="1"/>
      <c r="Q44" s="1"/>
      <c r="R44" s="1"/>
      <c r="S44" s="1"/>
      <c r="T44" s="1"/>
      <c r="U44" s="1"/>
      <c r="V44" s="1"/>
      <c r="W44" s="1"/>
      <c r="X44" s="1"/>
      <c r="Y44" s="1"/>
      <c r="Z44" s="1"/>
    </row>
    <row r="45" spans="1:26" ht="12.75" hidden="1" customHeight="1" x14ac:dyDescent="0.25">
      <c r="A45" s="10"/>
      <c r="B45" s="13"/>
      <c r="C45" s="22" t="s">
        <v>26</v>
      </c>
      <c r="D45" s="476" t="s">
        <v>27</v>
      </c>
      <c r="E45" s="450"/>
      <c r="F45" s="464"/>
      <c r="G45" s="34" t="e">
        <f>(1+G29+G31+G33+G37)/(1-G39)-1</f>
        <v>#VALUE!</v>
      </c>
      <c r="H45" s="14"/>
      <c r="I45" s="17"/>
      <c r="J45" s="11"/>
      <c r="K45" s="1"/>
      <c r="L45" s="1"/>
      <c r="M45" s="1"/>
      <c r="N45" s="1"/>
      <c r="O45" s="1"/>
      <c r="P45" s="1"/>
      <c r="Q45" s="1"/>
      <c r="R45" s="1"/>
      <c r="S45" s="1"/>
      <c r="T45" s="1"/>
      <c r="U45" s="1"/>
      <c r="V45" s="1"/>
      <c r="W45" s="1"/>
      <c r="X45" s="1"/>
      <c r="Y45" s="1"/>
      <c r="Z45" s="1"/>
    </row>
    <row r="46" spans="1:26" ht="12.75" hidden="1" customHeight="1" x14ac:dyDescent="0.25">
      <c r="A46" s="10"/>
      <c r="B46" s="35"/>
      <c r="C46" s="36"/>
      <c r="D46" s="37"/>
      <c r="E46" s="37"/>
      <c r="F46" s="37"/>
      <c r="G46" s="38"/>
      <c r="H46" s="39"/>
      <c r="I46" s="40"/>
      <c r="J46" s="11"/>
      <c r="K46" s="1"/>
      <c r="L46" s="1"/>
      <c r="M46" s="1"/>
      <c r="N46" s="1"/>
      <c r="O46" s="1"/>
      <c r="P46" s="1"/>
      <c r="Q46" s="1"/>
      <c r="R46" s="1"/>
      <c r="S46" s="1"/>
      <c r="T46" s="1"/>
      <c r="U46" s="1"/>
      <c r="V46" s="1"/>
      <c r="W46" s="1"/>
      <c r="X46" s="1"/>
      <c r="Y46" s="1"/>
      <c r="Z46" s="1"/>
    </row>
    <row r="47" spans="1:26" ht="12.75" hidden="1" customHeight="1" x14ac:dyDescent="0.25">
      <c r="A47" s="41"/>
      <c r="B47" s="1"/>
      <c r="C47" s="1"/>
      <c r="D47" s="1"/>
      <c r="E47" s="1"/>
      <c r="F47" s="1"/>
      <c r="G47" s="1"/>
      <c r="H47" s="1"/>
      <c r="I47" s="1"/>
      <c r="J47" s="11"/>
      <c r="K47" s="1"/>
      <c r="L47" s="1"/>
      <c r="M47" s="1"/>
      <c r="N47" s="1"/>
      <c r="O47" s="1"/>
      <c r="P47" s="1"/>
      <c r="Q47" s="1"/>
      <c r="R47" s="1"/>
      <c r="S47" s="1"/>
      <c r="T47" s="1"/>
      <c r="U47" s="1"/>
      <c r="V47" s="1"/>
      <c r="W47" s="1"/>
      <c r="X47" s="1"/>
      <c r="Y47" s="1"/>
      <c r="Z47" s="1"/>
    </row>
    <row r="48" spans="1:26" ht="12.75" hidden="1" customHeight="1" x14ac:dyDescent="0.25">
      <c r="A48" s="449" t="s">
        <v>28</v>
      </c>
      <c r="B48" s="450"/>
      <c r="C48" s="1"/>
      <c r="D48" s="1"/>
      <c r="E48" s="1"/>
      <c r="F48" s="1"/>
      <c r="G48" s="1"/>
      <c r="H48" s="1"/>
      <c r="I48" s="1"/>
      <c r="J48" s="11"/>
      <c r="K48" s="1"/>
      <c r="L48" s="1"/>
      <c r="M48" s="1"/>
      <c r="N48" s="1"/>
      <c r="O48" s="1"/>
      <c r="P48" s="1"/>
      <c r="Q48" s="1"/>
      <c r="R48" s="1"/>
      <c r="S48" s="1"/>
      <c r="T48" s="1"/>
      <c r="U48" s="1"/>
      <c r="V48" s="1"/>
      <c r="W48" s="1"/>
      <c r="X48" s="1"/>
      <c r="Y48" s="1"/>
      <c r="Z48" s="1"/>
    </row>
    <row r="49" spans="1:26" ht="12.75" hidden="1" customHeight="1" x14ac:dyDescent="0.25">
      <c r="A49" s="451" t="s">
        <v>29</v>
      </c>
      <c r="B49" s="450"/>
      <c r="C49" s="450"/>
      <c r="D49" s="450"/>
      <c r="E49" s="450"/>
      <c r="F49" s="450"/>
      <c r="G49" s="450"/>
      <c r="H49" s="450"/>
      <c r="I49" s="450"/>
      <c r="J49" s="452"/>
      <c r="K49" s="1"/>
      <c r="L49" s="1"/>
      <c r="M49" s="1"/>
      <c r="N49" s="1"/>
      <c r="O49" s="1"/>
      <c r="P49" s="1"/>
      <c r="Q49" s="1"/>
      <c r="R49" s="1"/>
      <c r="S49" s="1"/>
      <c r="T49" s="1"/>
      <c r="U49" s="1"/>
      <c r="V49" s="1"/>
      <c r="W49" s="1"/>
      <c r="X49" s="1"/>
      <c r="Y49" s="1"/>
      <c r="Z49" s="1"/>
    </row>
    <row r="50" spans="1:26" ht="12.75" hidden="1" customHeight="1" x14ac:dyDescent="0.25">
      <c r="A50" s="453"/>
      <c r="B50" s="450"/>
      <c r="C50" s="450"/>
      <c r="D50" s="450"/>
      <c r="E50" s="450"/>
      <c r="F50" s="450"/>
      <c r="G50" s="450"/>
      <c r="H50" s="450"/>
      <c r="I50" s="450"/>
      <c r="J50" s="452"/>
      <c r="K50" s="1"/>
      <c r="L50" s="1"/>
      <c r="M50" s="1"/>
      <c r="N50" s="1"/>
      <c r="O50" s="1"/>
      <c r="P50" s="1"/>
      <c r="Q50" s="1"/>
      <c r="R50" s="1"/>
      <c r="S50" s="1"/>
      <c r="T50" s="1"/>
      <c r="U50" s="1"/>
      <c r="V50" s="1"/>
      <c r="W50" s="1"/>
      <c r="X50" s="1"/>
      <c r="Y50" s="1"/>
      <c r="Z50" s="1"/>
    </row>
    <row r="51" spans="1:26" ht="12.75" hidden="1" customHeight="1" x14ac:dyDescent="0.25">
      <c r="A51" s="451" t="s">
        <v>30</v>
      </c>
      <c r="B51" s="450"/>
      <c r="C51" s="450"/>
      <c r="D51" s="450"/>
      <c r="E51" s="450"/>
      <c r="F51" s="450"/>
      <c r="G51" s="450"/>
      <c r="H51" s="450"/>
      <c r="I51" s="450"/>
      <c r="J51" s="452"/>
      <c r="K51" s="1"/>
      <c r="L51" s="1"/>
      <c r="M51" s="1"/>
      <c r="N51" s="1"/>
      <c r="O51" s="1"/>
      <c r="P51" s="1"/>
      <c r="Q51" s="1"/>
      <c r="R51" s="1"/>
      <c r="S51" s="1"/>
      <c r="T51" s="1"/>
      <c r="U51" s="1"/>
      <c r="V51" s="1"/>
      <c r="W51" s="1"/>
      <c r="X51" s="1"/>
      <c r="Y51" s="1"/>
      <c r="Z51" s="1"/>
    </row>
    <row r="52" spans="1:26" ht="12.75" hidden="1" customHeight="1" x14ac:dyDescent="0.25">
      <c r="A52" s="453"/>
      <c r="B52" s="450"/>
      <c r="C52" s="450"/>
      <c r="D52" s="450"/>
      <c r="E52" s="450"/>
      <c r="F52" s="450"/>
      <c r="G52" s="450"/>
      <c r="H52" s="450"/>
      <c r="I52" s="450"/>
      <c r="J52" s="452"/>
      <c r="K52" s="1"/>
      <c r="L52" s="1"/>
      <c r="M52" s="1"/>
      <c r="N52" s="1"/>
      <c r="O52" s="1"/>
      <c r="P52" s="1"/>
      <c r="Q52" s="1"/>
      <c r="R52" s="1"/>
      <c r="S52" s="1"/>
      <c r="T52" s="1"/>
      <c r="U52" s="1"/>
      <c r="V52" s="1"/>
      <c r="W52" s="1"/>
      <c r="X52" s="1"/>
      <c r="Y52" s="1"/>
      <c r="Z52" s="1"/>
    </row>
    <row r="53" spans="1:26" ht="12.75" hidden="1" customHeight="1" x14ac:dyDescent="0.25">
      <c r="A53" s="453"/>
      <c r="B53" s="450"/>
      <c r="C53" s="450"/>
      <c r="D53" s="450"/>
      <c r="E53" s="450"/>
      <c r="F53" s="450"/>
      <c r="G53" s="450"/>
      <c r="H53" s="450"/>
      <c r="I53" s="450"/>
      <c r="J53" s="452"/>
      <c r="K53" s="1"/>
      <c r="L53" s="1"/>
      <c r="M53" s="1"/>
      <c r="N53" s="1"/>
      <c r="O53" s="1"/>
      <c r="P53" s="1"/>
      <c r="Q53" s="1"/>
      <c r="R53" s="1"/>
      <c r="S53" s="1"/>
      <c r="T53" s="1"/>
      <c r="U53" s="1"/>
      <c r="V53" s="1"/>
      <c r="W53" s="1"/>
      <c r="X53" s="1"/>
      <c r="Y53" s="1"/>
      <c r="Z53" s="1"/>
    </row>
    <row r="54" spans="1:26" ht="12.75" hidden="1" customHeight="1" x14ac:dyDescent="0.25">
      <c r="A54" s="453"/>
      <c r="B54" s="450"/>
      <c r="C54" s="450"/>
      <c r="D54" s="450"/>
      <c r="E54" s="450"/>
      <c r="F54" s="450"/>
      <c r="G54" s="450"/>
      <c r="H54" s="450"/>
      <c r="I54" s="450"/>
      <c r="J54" s="452"/>
      <c r="K54" s="1"/>
      <c r="L54" s="1"/>
      <c r="M54" s="1"/>
      <c r="N54" s="1"/>
      <c r="O54" s="1"/>
      <c r="P54" s="1"/>
      <c r="Q54" s="1"/>
      <c r="R54" s="1"/>
      <c r="S54" s="1"/>
      <c r="T54" s="1"/>
      <c r="U54" s="1"/>
      <c r="V54" s="1"/>
      <c r="W54" s="1"/>
      <c r="X54" s="1"/>
      <c r="Y54" s="1"/>
      <c r="Z54" s="1"/>
    </row>
    <row r="55" spans="1:26" ht="12.75" hidden="1" customHeight="1" x14ac:dyDescent="0.25">
      <c r="A55" s="453"/>
      <c r="B55" s="450"/>
      <c r="C55" s="450"/>
      <c r="D55" s="450"/>
      <c r="E55" s="450"/>
      <c r="F55" s="450"/>
      <c r="G55" s="450"/>
      <c r="H55" s="450"/>
      <c r="I55" s="450"/>
      <c r="J55" s="452"/>
      <c r="K55" s="1"/>
      <c r="L55" s="1"/>
      <c r="M55" s="1"/>
      <c r="N55" s="1"/>
      <c r="O55" s="1"/>
      <c r="P55" s="1"/>
      <c r="Q55" s="1"/>
      <c r="R55" s="1"/>
      <c r="S55" s="1"/>
      <c r="T55" s="1"/>
      <c r="U55" s="1"/>
      <c r="V55" s="1"/>
      <c r="W55" s="1"/>
      <c r="X55" s="1"/>
      <c r="Y55" s="1"/>
      <c r="Z55" s="1"/>
    </row>
    <row r="56" spans="1:26" ht="12.75" hidden="1" customHeight="1" x14ac:dyDescent="0.25">
      <c r="A56" s="454"/>
      <c r="B56" s="455"/>
      <c r="C56" s="455"/>
      <c r="D56" s="455"/>
      <c r="E56" s="455"/>
      <c r="F56" s="455"/>
      <c r="G56" s="455"/>
      <c r="H56" s="455"/>
      <c r="I56" s="455"/>
      <c r="J56" s="456"/>
      <c r="K56" s="1"/>
      <c r="L56" s="1"/>
      <c r="M56" s="1"/>
      <c r="N56" s="1"/>
      <c r="O56" s="1"/>
      <c r="P56" s="1"/>
      <c r="Q56" s="1"/>
      <c r="R56" s="1"/>
      <c r="S56" s="1"/>
      <c r="T56" s="1"/>
      <c r="U56" s="1"/>
      <c r="V56" s="1"/>
      <c r="W56" s="1"/>
      <c r="X56" s="1"/>
      <c r="Y56" s="1"/>
      <c r="Z56" s="1"/>
    </row>
    <row r="57" spans="1:26" ht="12.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hidden="1" customHeight="1" x14ac:dyDescent="0.25">
      <c r="A64" s="42"/>
      <c r="B64" s="42"/>
      <c r="C64" s="42"/>
      <c r="D64" s="42"/>
      <c r="E64" s="42"/>
      <c r="F64" s="42"/>
      <c r="G64" s="42"/>
      <c r="H64" s="42"/>
      <c r="I64" s="42"/>
      <c r="J64" s="42"/>
      <c r="K64" s="1"/>
      <c r="L64" s="1"/>
      <c r="M64" s="1"/>
      <c r="N64" s="1"/>
      <c r="O64" s="1"/>
      <c r="P64" s="1"/>
      <c r="Q64" s="1"/>
      <c r="R64" s="1"/>
      <c r="S64" s="1"/>
      <c r="T64" s="1"/>
      <c r="U64" s="1"/>
      <c r="V64" s="1"/>
      <c r="W64" s="1"/>
      <c r="X64" s="1"/>
      <c r="Y64" s="1"/>
      <c r="Z64" s="1"/>
    </row>
    <row r="65" spans="1:26" ht="12.75" hidden="1" customHeight="1" x14ac:dyDescent="0.25">
      <c r="A65" s="42"/>
      <c r="B65" s="42"/>
      <c r="C65" s="42"/>
      <c r="D65" s="42"/>
      <c r="E65" s="42"/>
      <c r="F65" s="42"/>
      <c r="G65" s="42"/>
      <c r="H65" s="42"/>
      <c r="I65" s="42"/>
      <c r="J65" s="42"/>
      <c r="K65" s="1"/>
      <c r="L65" s="1"/>
      <c r="M65" s="1"/>
      <c r="N65" s="1"/>
      <c r="O65" s="1"/>
      <c r="P65" s="1"/>
      <c r="Q65" s="1"/>
      <c r="R65" s="1"/>
      <c r="S65" s="1"/>
      <c r="T65" s="1"/>
      <c r="U65" s="1"/>
      <c r="V65" s="1"/>
      <c r="W65" s="1"/>
      <c r="X65" s="1"/>
      <c r="Y65" s="1"/>
      <c r="Z65" s="1"/>
    </row>
    <row r="66" spans="1:26" ht="12.75" hidden="1" customHeight="1" x14ac:dyDescent="0.25">
      <c r="A66" s="42"/>
      <c r="B66" s="42"/>
      <c r="C66" s="42"/>
      <c r="D66" s="42"/>
      <c r="E66" s="42"/>
      <c r="F66" s="42"/>
      <c r="G66" s="42"/>
      <c r="H66" s="42"/>
      <c r="I66" s="42"/>
      <c r="J66" s="42"/>
      <c r="K66" s="1"/>
      <c r="L66" s="1"/>
      <c r="M66" s="1"/>
      <c r="N66" s="1"/>
      <c r="O66" s="1"/>
      <c r="P66" s="1"/>
      <c r="Q66" s="1"/>
      <c r="R66" s="1"/>
      <c r="S66" s="1"/>
      <c r="T66" s="1"/>
      <c r="U66" s="1"/>
      <c r="V66" s="1"/>
      <c r="W66" s="1"/>
      <c r="X66" s="1"/>
      <c r="Y66" s="1"/>
      <c r="Z66" s="1"/>
    </row>
    <row r="67" spans="1:26" ht="12.75" hidden="1" customHeight="1" x14ac:dyDescent="0.25">
      <c r="A67" s="42"/>
      <c r="B67" s="42"/>
      <c r="C67" s="42"/>
      <c r="D67" s="42"/>
      <c r="E67" s="42"/>
      <c r="F67" s="42"/>
      <c r="G67" s="42"/>
      <c r="H67" s="42"/>
      <c r="I67" s="42"/>
      <c r="J67" s="42"/>
      <c r="K67" s="1"/>
      <c r="L67" s="1"/>
      <c r="M67" s="1"/>
      <c r="N67" s="1"/>
      <c r="O67" s="1"/>
      <c r="P67" s="1"/>
      <c r="Q67" s="1"/>
      <c r="R67" s="1"/>
      <c r="S67" s="1"/>
      <c r="T67" s="1"/>
      <c r="U67" s="1"/>
      <c r="V67" s="1"/>
      <c r="W67" s="1"/>
      <c r="X67" s="1"/>
      <c r="Y67" s="1"/>
      <c r="Z67" s="1"/>
    </row>
    <row r="68" spans="1:26" ht="12.75" hidden="1" customHeight="1" x14ac:dyDescent="0.25">
      <c r="A68" s="42"/>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42"/>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42"/>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42"/>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42"/>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42"/>
      <c r="B73" s="42"/>
      <c r="C73" s="42"/>
      <c r="D73" s="42"/>
      <c r="E73" s="42"/>
      <c r="F73" s="42"/>
      <c r="G73" s="42"/>
      <c r="H73" s="42"/>
      <c r="I73" s="42"/>
      <c r="J73" s="42"/>
      <c r="K73" s="1"/>
      <c r="L73" s="1"/>
      <c r="M73" s="1"/>
      <c r="N73" s="1"/>
      <c r="O73" s="1"/>
      <c r="P73" s="1"/>
      <c r="Q73" s="1"/>
      <c r="R73" s="1"/>
      <c r="S73" s="1"/>
      <c r="T73" s="1"/>
      <c r="U73" s="1"/>
      <c r="V73" s="1"/>
      <c r="W73" s="1"/>
      <c r="X73" s="1"/>
      <c r="Y73" s="1"/>
      <c r="Z73" s="1"/>
    </row>
    <row r="74" spans="1:26" ht="12.75" customHeight="1" x14ac:dyDescent="0.25">
      <c r="A74" s="42"/>
      <c r="B74" s="42"/>
      <c r="C74" s="42"/>
      <c r="D74" s="42"/>
      <c r="E74" s="42"/>
      <c r="F74" s="42"/>
      <c r="G74" s="42"/>
      <c r="H74" s="42"/>
      <c r="I74" s="42"/>
      <c r="J74" s="42"/>
      <c r="K74" s="1"/>
      <c r="L74" s="1"/>
      <c r="M74" s="1"/>
      <c r="N74" s="1"/>
      <c r="O74" s="1"/>
      <c r="P74" s="1"/>
      <c r="Q74" s="1"/>
      <c r="R74" s="1"/>
      <c r="S74" s="1"/>
      <c r="T74" s="1"/>
      <c r="U74" s="1"/>
      <c r="V74" s="1"/>
      <c r="W74" s="1"/>
      <c r="X74" s="1"/>
      <c r="Y74" s="1"/>
      <c r="Z74" s="1"/>
    </row>
    <row r="75" spans="1:26" ht="12.75" customHeight="1" x14ac:dyDescent="0.25">
      <c r="A75" s="42"/>
      <c r="B75" s="42"/>
      <c r="C75" s="42"/>
      <c r="D75" s="42"/>
      <c r="E75" s="42"/>
      <c r="F75" s="42"/>
      <c r="G75" s="42"/>
      <c r="H75" s="42"/>
      <c r="I75" s="42"/>
      <c r="J75" s="42"/>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row r="253" spans="1:26" ht="15.75" customHeight="1" x14ac:dyDescent="0.25"/>
    <row r="254" spans="1:26" ht="15.75" customHeight="1" x14ac:dyDescent="0.25"/>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A48:B48"/>
    <mergeCell ref="A49:J50"/>
    <mergeCell ref="A51:J56"/>
    <mergeCell ref="A1:J1"/>
    <mergeCell ref="B2:G2"/>
    <mergeCell ref="A4:J5"/>
    <mergeCell ref="A7:J17"/>
    <mergeCell ref="B20:I20"/>
    <mergeCell ref="B21:H21"/>
    <mergeCell ref="D29:F29"/>
    <mergeCell ref="D31:F31"/>
    <mergeCell ref="D33:F33"/>
    <mergeCell ref="D37:F37"/>
    <mergeCell ref="D39:F39"/>
    <mergeCell ref="D45:F45"/>
  </mergeCells>
  <printOptions horizontalCentered="1"/>
  <pageMargins left="0.70866141732283472" right="0.19685039370078741" top="0.74803149606299213" bottom="0.74803149606299213" header="0" footer="0"/>
  <pageSetup paperSize="9" fitToHeight="0" orientation="landscape" r:id="rId1"/>
  <headerFooter>
    <oddFooter>&amp;R03+000&amp;P/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2CA0D-94C4-410A-8789-5046C29371DB}">
  <dimension ref="A1:M7559"/>
  <sheetViews>
    <sheetView topLeftCell="F5707" zoomScaleNormal="100" workbookViewId="0">
      <selection activeCell="G5709" sqref="G5709"/>
    </sheetView>
  </sheetViews>
  <sheetFormatPr defaultRowHeight="12.75" x14ac:dyDescent="0.2"/>
  <cols>
    <col min="1" max="1" width="70.28515625" style="95" customWidth="1"/>
    <col min="2" max="2" width="17.5703125" style="95" customWidth="1"/>
    <col min="3" max="3" width="70.28515625" style="95" customWidth="1"/>
    <col min="4" max="4" width="17.5703125" style="95" customWidth="1"/>
    <col min="5" max="5" width="15.28515625" style="95" customWidth="1"/>
    <col min="6" max="6" width="48.7109375" style="95" customWidth="1"/>
    <col min="7" max="7" width="24.5703125" style="96" customWidth="1"/>
    <col min="8" max="8" width="69.85546875" style="95" customWidth="1"/>
    <col min="9" max="9" width="8.140625" style="95" customWidth="1"/>
    <col min="10" max="10" width="38.7109375" style="95" customWidth="1"/>
    <col min="11" max="11" width="21.140625" style="95" customWidth="1"/>
    <col min="12" max="12" width="82" style="95" customWidth="1"/>
    <col min="13" max="256" width="9.140625" style="95"/>
    <col min="257" max="257" width="70.28515625" style="95" customWidth="1"/>
    <col min="258" max="258" width="17.5703125" style="95" customWidth="1"/>
    <col min="259" max="259" width="70.28515625" style="95" customWidth="1"/>
    <col min="260" max="260" width="17.5703125" style="95" customWidth="1"/>
    <col min="261" max="261" width="15.28515625" style="95" customWidth="1"/>
    <col min="262" max="262" width="48.7109375" style="95" customWidth="1"/>
    <col min="263" max="263" width="24.5703125" style="95" customWidth="1"/>
    <col min="264" max="264" width="48.7109375" style="95" customWidth="1"/>
    <col min="265" max="265" width="8.140625" style="95" customWidth="1"/>
    <col min="266" max="266" width="38.7109375" style="95" customWidth="1"/>
    <col min="267" max="267" width="21.140625" style="95" customWidth="1"/>
    <col min="268" max="268" width="82" style="95" customWidth="1"/>
    <col min="269" max="512" width="9.140625" style="95"/>
    <col min="513" max="513" width="70.28515625" style="95" customWidth="1"/>
    <col min="514" max="514" width="17.5703125" style="95" customWidth="1"/>
    <col min="515" max="515" width="70.28515625" style="95" customWidth="1"/>
    <col min="516" max="516" width="17.5703125" style="95" customWidth="1"/>
    <col min="517" max="517" width="15.28515625" style="95" customWidth="1"/>
    <col min="518" max="518" width="48.7109375" style="95" customWidth="1"/>
    <col min="519" max="519" width="24.5703125" style="95" customWidth="1"/>
    <col min="520" max="520" width="48.7109375" style="95" customWidth="1"/>
    <col min="521" max="521" width="8.140625" style="95" customWidth="1"/>
    <col min="522" max="522" width="38.7109375" style="95" customWidth="1"/>
    <col min="523" max="523" width="21.140625" style="95" customWidth="1"/>
    <col min="524" max="524" width="82" style="95" customWidth="1"/>
    <col min="525" max="768" width="9.140625" style="95"/>
    <col min="769" max="769" width="70.28515625" style="95" customWidth="1"/>
    <col min="770" max="770" width="17.5703125" style="95" customWidth="1"/>
    <col min="771" max="771" width="70.28515625" style="95" customWidth="1"/>
    <col min="772" max="772" width="17.5703125" style="95" customWidth="1"/>
    <col min="773" max="773" width="15.28515625" style="95" customWidth="1"/>
    <col min="774" max="774" width="48.7109375" style="95" customWidth="1"/>
    <col min="775" max="775" width="24.5703125" style="95" customWidth="1"/>
    <col min="776" max="776" width="48.7109375" style="95" customWidth="1"/>
    <col min="777" max="777" width="8.140625" style="95" customWidth="1"/>
    <col min="778" max="778" width="38.7109375" style="95" customWidth="1"/>
    <col min="779" max="779" width="21.140625" style="95" customWidth="1"/>
    <col min="780" max="780" width="82" style="95" customWidth="1"/>
    <col min="781" max="1024" width="9.140625" style="95"/>
    <col min="1025" max="1025" width="70.28515625" style="95" customWidth="1"/>
    <col min="1026" max="1026" width="17.5703125" style="95" customWidth="1"/>
    <col min="1027" max="1027" width="70.28515625" style="95" customWidth="1"/>
    <col min="1028" max="1028" width="17.5703125" style="95" customWidth="1"/>
    <col min="1029" max="1029" width="15.28515625" style="95" customWidth="1"/>
    <col min="1030" max="1030" width="48.7109375" style="95" customWidth="1"/>
    <col min="1031" max="1031" width="24.5703125" style="95" customWidth="1"/>
    <col min="1032" max="1032" width="48.7109375" style="95" customWidth="1"/>
    <col min="1033" max="1033" width="8.140625" style="95" customWidth="1"/>
    <col min="1034" max="1034" width="38.7109375" style="95" customWidth="1"/>
    <col min="1035" max="1035" width="21.140625" style="95" customWidth="1"/>
    <col min="1036" max="1036" width="82" style="95" customWidth="1"/>
    <col min="1037" max="1280" width="9.140625" style="95"/>
    <col min="1281" max="1281" width="70.28515625" style="95" customWidth="1"/>
    <col min="1282" max="1282" width="17.5703125" style="95" customWidth="1"/>
    <col min="1283" max="1283" width="70.28515625" style="95" customWidth="1"/>
    <col min="1284" max="1284" width="17.5703125" style="95" customWidth="1"/>
    <col min="1285" max="1285" width="15.28515625" style="95" customWidth="1"/>
    <col min="1286" max="1286" width="48.7109375" style="95" customWidth="1"/>
    <col min="1287" max="1287" width="24.5703125" style="95" customWidth="1"/>
    <col min="1288" max="1288" width="48.7109375" style="95" customWidth="1"/>
    <col min="1289" max="1289" width="8.140625" style="95" customWidth="1"/>
    <col min="1290" max="1290" width="38.7109375" style="95" customWidth="1"/>
    <col min="1291" max="1291" width="21.140625" style="95" customWidth="1"/>
    <col min="1292" max="1292" width="82" style="95" customWidth="1"/>
    <col min="1293" max="1536" width="9.140625" style="95"/>
    <col min="1537" max="1537" width="70.28515625" style="95" customWidth="1"/>
    <col min="1538" max="1538" width="17.5703125" style="95" customWidth="1"/>
    <col min="1539" max="1539" width="70.28515625" style="95" customWidth="1"/>
    <col min="1540" max="1540" width="17.5703125" style="95" customWidth="1"/>
    <col min="1541" max="1541" width="15.28515625" style="95" customWidth="1"/>
    <col min="1542" max="1542" width="48.7109375" style="95" customWidth="1"/>
    <col min="1543" max="1543" width="24.5703125" style="95" customWidth="1"/>
    <col min="1544" max="1544" width="48.7109375" style="95" customWidth="1"/>
    <col min="1545" max="1545" width="8.140625" style="95" customWidth="1"/>
    <col min="1546" max="1546" width="38.7109375" style="95" customWidth="1"/>
    <col min="1547" max="1547" width="21.140625" style="95" customWidth="1"/>
    <col min="1548" max="1548" width="82" style="95" customWidth="1"/>
    <col min="1549" max="1792" width="9.140625" style="95"/>
    <col min="1793" max="1793" width="70.28515625" style="95" customWidth="1"/>
    <col min="1794" max="1794" width="17.5703125" style="95" customWidth="1"/>
    <col min="1795" max="1795" width="70.28515625" style="95" customWidth="1"/>
    <col min="1796" max="1796" width="17.5703125" style="95" customWidth="1"/>
    <col min="1797" max="1797" width="15.28515625" style="95" customWidth="1"/>
    <col min="1798" max="1798" width="48.7109375" style="95" customWidth="1"/>
    <col min="1799" max="1799" width="24.5703125" style="95" customWidth="1"/>
    <col min="1800" max="1800" width="48.7109375" style="95" customWidth="1"/>
    <col min="1801" max="1801" width="8.140625" style="95" customWidth="1"/>
    <col min="1802" max="1802" width="38.7109375" style="95" customWidth="1"/>
    <col min="1803" max="1803" width="21.140625" style="95" customWidth="1"/>
    <col min="1804" max="1804" width="82" style="95" customWidth="1"/>
    <col min="1805" max="2048" width="9.140625" style="95"/>
    <col min="2049" max="2049" width="70.28515625" style="95" customWidth="1"/>
    <col min="2050" max="2050" width="17.5703125" style="95" customWidth="1"/>
    <col min="2051" max="2051" width="70.28515625" style="95" customWidth="1"/>
    <col min="2052" max="2052" width="17.5703125" style="95" customWidth="1"/>
    <col min="2053" max="2053" width="15.28515625" style="95" customWidth="1"/>
    <col min="2054" max="2054" width="48.7109375" style="95" customWidth="1"/>
    <col min="2055" max="2055" width="24.5703125" style="95" customWidth="1"/>
    <col min="2056" max="2056" width="48.7109375" style="95" customWidth="1"/>
    <col min="2057" max="2057" width="8.140625" style="95" customWidth="1"/>
    <col min="2058" max="2058" width="38.7109375" style="95" customWidth="1"/>
    <col min="2059" max="2059" width="21.140625" style="95" customWidth="1"/>
    <col min="2060" max="2060" width="82" style="95" customWidth="1"/>
    <col min="2061" max="2304" width="9.140625" style="95"/>
    <col min="2305" max="2305" width="70.28515625" style="95" customWidth="1"/>
    <col min="2306" max="2306" width="17.5703125" style="95" customWidth="1"/>
    <col min="2307" max="2307" width="70.28515625" style="95" customWidth="1"/>
    <col min="2308" max="2308" width="17.5703125" style="95" customWidth="1"/>
    <col min="2309" max="2309" width="15.28515625" style="95" customWidth="1"/>
    <col min="2310" max="2310" width="48.7109375" style="95" customWidth="1"/>
    <col min="2311" max="2311" width="24.5703125" style="95" customWidth="1"/>
    <col min="2312" max="2312" width="48.7109375" style="95" customWidth="1"/>
    <col min="2313" max="2313" width="8.140625" style="95" customWidth="1"/>
    <col min="2314" max="2314" width="38.7109375" style="95" customWidth="1"/>
    <col min="2315" max="2315" width="21.140625" style="95" customWidth="1"/>
    <col min="2316" max="2316" width="82" style="95" customWidth="1"/>
    <col min="2317" max="2560" width="9.140625" style="95"/>
    <col min="2561" max="2561" width="70.28515625" style="95" customWidth="1"/>
    <col min="2562" max="2562" width="17.5703125" style="95" customWidth="1"/>
    <col min="2563" max="2563" width="70.28515625" style="95" customWidth="1"/>
    <col min="2564" max="2564" width="17.5703125" style="95" customWidth="1"/>
    <col min="2565" max="2565" width="15.28515625" style="95" customWidth="1"/>
    <col min="2566" max="2566" width="48.7109375" style="95" customWidth="1"/>
    <col min="2567" max="2567" width="24.5703125" style="95" customWidth="1"/>
    <col min="2568" max="2568" width="48.7109375" style="95" customWidth="1"/>
    <col min="2569" max="2569" width="8.140625" style="95" customWidth="1"/>
    <col min="2570" max="2570" width="38.7109375" style="95" customWidth="1"/>
    <col min="2571" max="2571" width="21.140625" style="95" customWidth="1"/>
    <col min="2572" max="2572" width="82" style="95" customWidth="1"/>
    <col min="2573" max="2816" width="9.140625" style="95"/>
    <col min="2817" max="2817" width="70.28515625" style="95" customWidth="1"/>
    <col min="2818" max="2818" width="17.5703125" style="95" customWidth="1"/>
    <col min="2819" max="2819" width="70.28515625" style="95" customWidth="1"/>
    <col min="2820" max="2820" width="17.5703125" style="95" customWidth="1"/>
    <col min="2821" max="2821" width="15.28515625" style="95" customWidth="1"/>
    <col min="2822" max="2822" width="48.7109375" style="95" customWidth="1"/>
    <col min="2823" max="2823" width="24.5703125" style="95" customWidth="1"/>
    <col min="2824" max="2824" width="48.7109375" style="95" customWidth="1"/>
    <col min="2825" max="2825" width="8.140625" style="95" customWidth="1"/>
    <col min="2826" max="2826" width="38.7109375" style="95" customWidth="1"/>
    <col min="2827" max="2827" width="21.140625" style="95" customWidth="1"/>
    <col min="2828" max="2828" width="82" style="95" customWidth="1"/>
    <col min="2829" max="3072" width="9.140625" style="95"/>
    <col min="3073" max="3073" width="70.28515625" style="95" customWidth="1"/>
    <col min="3074" max="3074" width="17.5703125" style="95" customWidth="1"/>
    <col min="3075" max="3075" width="70.28515625" style="95" customWidth="1"/>
    <col min="3076" max="3076" width="17.5703125" style="95" customWidth="1"/>
    <col min="3077" max="3077" width="15.28515625" style="95" customWidth="1"/>
    <col min="3078" max="3078" width="48.7109375" style="95" customWidth="1"/>
    <col min="3079" max="3079" width="24.5703125" style="95" customWidth="1"/>
    <col min="3080" max="3080" width="48.7109375" style="95" customWidth="1"/>
    <col min="3081" max="3081" width="8.140625" style="95" customWidth="1"/>
    <col min="3082" max="3082" width="38.7109375" style="95" customWidth="1"/>
    <col min="3083" max="3083" width="21.140625" style="95" customWidth="1"/>
    <col min="3084" max="3084" width="82" style="95" customWidth="1"/>
    <col min="3085" max="3328" width="9.140625" style="95"/>
    <col min="3329" max="3329" width="70.28515625" style="95" customWidth="1"/>
    <col min="3330" max="3330" width="17.5703125" style="95" customWidth="1"/>
    <col min="3331" max="3331" width="70.28515625" style="95" customWidth="1"/>
    <col min="3332" max="3332" width="17.5703125" style="95" customWidth="1"/>
    <col min="3333" max="3333" width="15.28515625" style="95" customWidth="1"/>
    <col min="3334" max="3334" width="48.7109375" style="95" customWidth="1"/>
    <col min="3335" max="3335" width="24.5703125" style="95" customWidth="1"/>
    <col min="3336" max="3336" width="48.7109375" style="95" customWidth="1"/>
    <col min="3337" max="3337" width="8.140625" style="95" customWidth="1"/>
    <col min="3338" max="3338" width="38.7109375" style="95" customWidth="1"/>
    <col min="3339" max="3339" width="21.140625" style="95" customWidth="1"/>
    <col min="3340" max="3340" width="82" style="95" customWidth="1"/>
    <col min="3341" max="3584" width="9.140625" style="95"/>
    <col min="3585" max="3585" width="70.28515625" style="95" customWidth="1"/>
    <col min="3586" max="3586" width="17.5703125" style="95" customWidth="1"/>
    <col min="3587" max="3587" width="70.28515625" style="95" customWidth="1"/>
    <col min="3588" max="3588" width="17.5703125" style="95" customWidth="1"/>
    <col min="3589" max="3589" width="15.28515625" style="95" customWidth="1"/>
    <col min="3590" max="3590" width="48.7109375" style="95" customWidth="1"/>
    <col min="3591" max="3591" width="24.5703125" style="95" customWidth="1"/>
    <col min="3592" max="3592" width="48.7109375" style="95" customWidth="1"/>
    <col min="3593" max="3593" width="8.140625" style="95" customWidth="1"/>
    <col min="3594" max="3594" width="38.7109375" style="95" customWidth="1"/>
    <col min="3595" max="3595" width="21.140625" style="95" customWidth="1"/>
    <col min="3596" max="3596" width="82" style="95" customWidth="1"/>
    <col min="3597" max="3840" width="9.140625" style="95"/>
    <col min="3841" max="3841" width="70.28515625" style="95" customWidth="1"/>
    <col min="3842" max="3842" width="17.5703125" style="95" customWidth="1"/>
    <col min="3843" max="3843" width="70.28515625" style="95" customWidth="1"/>
    <col min="3844" max="3844" width="17.5703125" style="95" customWidth="1"/>
    <col min="3845" max="3845" width="15.28515625" style="95" customWidth="1"/>
    <col min="3846" max="3846" width="48.7109375" style="95" customWidth="1"/>
    <col min="3847" max="3847" width="24.5703125" style="95" customWidth="1"/>
    <col min="3848" max="3848" width="48.7109375" style="95" customWidth="1"/>
    <col min="3849" max="3849" width="8.140625" style="95" customWidth="1"/>
    <col min="3850" max="3850" width="38.7109375" style="95" customWidth="1"/>
    <col min="3851" max="3851" width="21.140625" style="95" customWidth="1"/>
    <col min="3852" max="3852" width="82" style="95" customWidth="1"/>
    <col min="3853" max="4096" width="9.140625" style="95"/>
    <col min="4097" max="4097" width="70.28515625" style="95" customWidth="1"/>
    <col min="4098" max="4098" width="17.5703125" style="95" customWidth="1"/>
    <col min="4099" max="4099" width="70.28515625" style="95" customWidth="1"/>
    <col min="4100" max="4100" width="17.5703125" style="95" customWidth="1"/>
    <col min="4101" max="4101" width="15.28515625" style="95" customWidth="1"/>
    <col min="4102" max="4102" width="48.7109375" style="95" customWidth="1"/>
    <col min="4103" max="4103" width="24.5703125" style="95" customWidth="1"/>
    <col min="4104" max="4104" width="48.7109375" style="95" customWidth="1"/>
    <col min="4105" max="4105" width="8.140625" style="95" customWidth="1"/>
    <col min="4106" max="4106" width="38.7109375" style="95" customWidth="1"/>
    <col min="4107" max="4107" width="21.140625" style="95" customWidth="1"/>
    <col min="4108" max="4108" width="82" style="95" customWidth="1"/>
    <col min="4109" max="4352" width="9.140625" style="95"/>
    <col min="4353" max="4353" width="70.28515625" style="95" customWidth="1"/>
    <col min="4354" max="4354" width="17.5703125" style="95" customWidth="1"/>
    <col min="4355" max="4355" width="70.28515625" style="95" customWidth="1"/>
    <col min="4356" max="4356" width="17.5703125" style="95" customWidth="1"/>
    <col min="4357" max="4357" width="15.28515625" style="95" customWidth="1"/>
    <col min="4358" max="4358" width="48.7109375" style="95" customWidth="1"/>
    <col min="4359" max="4359" width="24.5703125" style="95" customWidth="1"/>
    <col min="4360" max="4360" width="48.7109375" style="95" customWidth="1"/>
    <col min="4361" max="4361" width="8.140625" style="95" customWidth="1"/>
    <col min="4362" max="4362" width="38.7109375" style="95" customWidth="1"/>
    <col min="4363" max="4363" width="21.140625" style="95" customWidth="1"/>
    <col min="4364" max="4364" width="82" style="95" customWidth="1"/>
    <col min="4365" max="4608" width="9.140625" style="95"/>
    <col min="4609" max="4609" width="70.28515625" style="95" customWidth="1"/>
    <col min="4610" max="4610" width="17.5703125" style="95" customWidth="1"/>
    <col min="4611" max="4611" width="70.28515625" style="95" customWidth="1"/>
    <col min="4612" max="4612" width="17.5703125" style="95" customWidth="1"/>
    <col min="4613" max="4613" width="15.28515625" style="95" customWidth="1"/>
    <col min="4614" max="4614" width="48.7109375" style="95" customWidth="1"/>
    <col min="4615" max="4615" width="24.5703125" style="95" customWidth="1"/>
    <col min="4616" max="4616" width="48.7109375" style="95" customWidth="1"/>
    <col min="4617" max="4617" width="8.140625" style="95" customWidth="1"/>
    <col min="4618" max="4618" width="38.7109375" style="95" customWidth="1"/>
    <col min="4619" max="4619" width="21.140625" style="95" customWidth="1"/>
    <col min="4620" max="4620" width="82" style="95" customWidth="1"/>
    <col min="4621" max="4864" width="9.140625" style="95"/>
    <col min="4865" max="4865" width="70.28515625" style="95" customWidth="1"/>
    <col min="4866" max="4866" width="17.5703125" style="95" customWidth="1"/>
    <col min="4867" max="4867" width="70.28515625" style="95" customWidth="1"/>
    <col min="4868" max="4868" width="17.5703125" style="95" customWidth="1"/>
    <col min="4869" max="4869" width="15.28515625" style="95" customWidth="1"/>
    <col min="4870" max="4870" width="48.7109375" style="95" customWidth="1"/>
    <col min="4871" max="4871" width="24.5703125" style="95" customWidth="1"/>
    <col min="4872" max="4872" width="48.7109375" style="95" customWidth="1"/>
    <col min="4873" max="4873" width="8.140625" style="95" customWidth="1"/>
    <col min="4874" max="4874" width="38.7109375" style="95" customWidth="1"/>
    <col min="4875" max="4875" width="21.140625" style="95" customWidth="1"/>
    <col min="4876" max="4876" width="82" style="95" customWidth="1"/>
    <col min="4877" max="5120" width="9.140625" style="95"/>
    <col min="5121" max="5121" width="70.28515625" style="95" customWidth="1"/>
    <col min="5122" max="5122" width="17.5703125" style="95" customWidth="1"/>
    <col min="5123" max="5123" width="70.28515625" style="95" customWidth="1"/>
    <col min="5124" max="5124" width="17.5703125" style="95" customWidth="1"/>
    <col min="5125" max="5125" width="15.28515625" style="95" customWidth="1"/>
    <col min="5126" max="5126" width="48.7109375" style="95" customWidth="1"/>
    <col min="5127" max="5127" width="24.5703125" style="95" customWidth="1"/>
    <col min="5128" max="5128" width="48.7109375" style="95" customWidth="1"/>
    <col min="5129" max="5129" width="8.140625" style="95" customWidth="1"/>
    <col min="5130" max="5130" width="38.7109375" style="95" customWidth="1"/>
    <col min="5131" max="5131" width="21.140625" style="95" customWidth="1"/>
    <col min="5132" max="5132" width="82" style="95" customWidth="1"/>
    <col min="5133" max="5376" width="9.140625" style="95"/>
    <col min="5377" max="5377" width="70.28515625" style="95" customWidth="1"/>
    <col min="5378" max="5378" width="17.5703125" style="95" customWidth="1"/>
    <col min="5379" max="5379" width="70.28515625" style="95" customWidth="1"/>
    <col min="5380" max="5380" width="17.5703125" style="95" customWidth="1"/>
    <col min="5381" max="5381" width="15.28515625" style="95" customWidth="1"/>
    <col min="5382" max="5382" width="48.7109375" style="95" customWidth="1"/>
    <col min="5383" max="5383" width="24.5703125" style="95" customWidth="1"/>
    <col min="5384" max="5384" width="48.7109375" style="95" customWidth="1"/>
    <col min="5385" max="5385" width="8.140625" style="95" customWidth="1"/>
    <col min="5386" max="5386" width="38.7109375" style="95" customWidth="1"/>
    <col min="5387" max="5387" width="21.140625" style="95" customWidth="1"/>
    <col min="5388" max="5388" width="82" style="95" customWidth="1"/>
    <col min="5389" max="5632" width="9.140625" style="95"/>
    <col min="5633" max="5633" width="70.28515625" style="95" customWidth="1"/>
    <col min="5634" max="5634" width="17.5703125" style="95" customWidth="1"/>
    <col min="5635" max="5635" width="70.28515625" style="95" customWidth="1"/>
    <col min="5636" max="5636" width="17.5703125" style="95" customWidth="1"/>
    <col min="5637" max="5637" width="15.28515625" style="95" customWidth="1"/>
    <col min="5638" max="5638" width="48.7109375" style="95" customWidth="1"/>
    <col min="5639" max="5639" width="24.5703125" style="95" customWidth="1"/>
    <col min="5640" max="5640" width="48.7109375" style="95" customWidth="1"/>
    <col min="5641" max="5641" width="8.140625" style="95" customWidth="1"/>
    <col min="5642" max="5642" width="38.7109375" style="95" customWidth="1"/>
    <col min="5643" max="5643" width="21.140625" style="95" customWidth="1"/>
    <col min="5644" max="5644" width="82" style="95" customWidth="1"/>
    <col min="5645" max="5888" width="9.140625" style="95"/>
    <col min="5889" max="5889" width="70.28515625" style="95" customWidth="1"/>
    <col min="5890" max="5890" width="17.5703125" style="95" customWidth="1"/>
    <col min="5891" max="5891" width="70.28515625" style="95" customWidth="1"/>
    <col min="5892" max="5892" width="17.5703125" style="95" customWidth="1"/>
    <col min="5893" max="5893" width="15.28515625" style="95" customWidth="1"/>
    <col min="5894" max="5894" width="48.7109375" style="95" customWidth="1"/>
    <col min="5895" max="5895" width="24.5703125" style="95" customWidth="1"/>
    <col min="5896" max="5896" width="48.7109375" style="95" customWidth="1"/>
    <col min="5897" max="5897" width="8.140625" style="95" customWidth="1"/>
    <col min="5898" max="5898" width="38.7109375" style="95" customWidth="1"/>
    <col min="5899" max="5899" width="21.140625" style="95" customWidth="1"/>
    <col min="5900" max="5900" width="82" style="95" customWidth="1"/>
    <col min="5901" max="6144" width="9.140625" style="95"/>
    <col min="6145" max="6145" width="70.28515625" style="95" customWidth="1"/>
    <col min="6146" max="6146" width="17.5703125" style="95" customWidth="1"/>
    <col min="6147" max="6147" width="70.28515625" style="95" customWidth="1"/>
    <col min="6148" max="6148" width="17.5703125" style="95" customWidth="1"/>
    <col min="6149" max="6149" width="15.28515625" style="95" customWidth="1"/>
    <col min="6150" max="6150" width="48.7109375" style="95" customWidth="1"/>
    <col min="6151" max="6151" width="24.5703125" style="95" customWidth="1"/>
    <col min="6152" max="6152" width="48.7109375" style="95" customWidth="1"/>
    <col min="6153" max="6153" width="8.140625" style="95" customWidth="1"/>
    <col min="6154" max="6154" width="38.7109375" style="95" customWidth="1"/>
    <col min="6155" max="6155" width="21.140625" style="95" customWidth="1"/>
    <col min="6156" max="6156" width="82" style="95" customWidth="1"/>
    <col min="6157" max="6400" width="9.140625" style="95"/>
    <col min="6401" max="6401" width="70.28515625" style="95" customWidth="1"/>
    <col min="6402" max="6402" width="17.5703125" style="95" customWidth="1"/>
    <col min="6403" max="6403" width="70.28515625" style="95" customWidth="1"/>
    <col min="6404" max="6404" width="17.5703125" style="95" customWidth="1"/>
    <col min="6405" max="6405" width="15.28515625" style="95" customWidth="1"/>
    <col min="6406" max="6406" width="48.7109375" style="95" customWidth="1"/>
    <col min="6407" max="6407" width="24.5703125" style="95" customWidth="1"/>
    <col min="6408" max="6408" width="48.7109375" style="95" customWidth="1"/>
    <col min="6409" max="6409" width="8.140625" style="95" customWidth="1"/>
    <col min="6410" max="6410" width="38.7109375" style="95" customWidth="1"/>
    <col min="6411" max="6411" width="21.140625" style="95" customWidth="1"/>
    <col min="6412" max="6412" width="82" style="95" customWidth="1"/>
    <col min="6413" max="6656" width="9.140625" style="95"/>
    <col min="6657" max="6657" width="70.28515625" style="95" customWidth="1"/>
    <col min="6658" max="6658" width="17.5703125" style="95" customWidth="1"/>
    <col min="6659" max="6659" width="70.28515625" style="95" customWidth="1"/>
    <col min="6660" max="6660" width="17.5703125" style="95" customWidth="1"/>
    <col min="6661" max="6661" width="15.28515625" style="95" customWidth="1"/>
    <col min="6662" max="6662" width="48.7109375" style="95" customWidth="1"/>
    <col min="6663" max="6663" width="24.5703125" style="95" customWidth="1"/>
    <col min="6664" max="6664" width="48.7109375" style="95" customWidth="1"/>
    <col min="6665" max="6665" width="8.140625" style="95" customWidth="1"/>
    <col min="6666" max="6666" width="38.7109375" style="95" customWidth="1"/>
    <col min="6667" max="6667" width="21.140625" style="95" customWidth="1"/>
    <col min="6668" max="6668" width="82" style="95" customWidth="1"/>
    <col min="6669" max="6912" width="9.140625" style="95"/>
    <col min="6913" max="6913" width="70.28515625" style="95" customWidth="1"/>
    <col min="6914" max="6914" width="17.5703125" style="95" customWidth="1"/>
    <col min="6915" max="6915" width="70.28515625" style="95" customWidth="1"/>
    <col min="6916" max="6916" width="17.5703125" style="95" customWidth="1"/>
    <col min="6917" max="6917" width="15.28515625" style="95" customWidth="1"/>
    <col min="6918" max="6918" width="48.7109375" style="95" customWidth="1"/>
    <col min="6919" max="6919" width="24.5703125" style="95" customWidth="1"/>
    <col min="6920" max="6920" width="48.7109375" style="95" customWidth="1"/>
    <col min="6921" max="6921" width="8.140625" style="95" customWidth="1"/>
    <col min="6922" max="6922" width="38.7109375" style="95" customWidth="1"/>
    <col min="6923" max="6923" width="21.140625" style="95" customWidth="1"/>
    <col min="6924" max="6924" width="82" style="95" customWidth="1"/>
    <col min="6925" max="7168" width="9.140625" style="95"/>
    <col min="7169" max="7169" width="70.28515625" style="95" customWidth="1"/>
    <col min="7170" max="7170" width="17.5703125" style="95" customWidth="1"/>
    <col min="7171" max="7171" width="70.28515625" style="95" customWidth="1"/>
    <col min="7172" max="7172" width="17.5703125" style="95" customWidth="1"/>
    <col min="7173" max="7173" width="15.28515625" style="95" customWidth="1"/>
    <col min="7174" max="7174" width="48.7109375" style="95" customWidth="1"/>
    <col min="7175" max="7175" width="24.5703125" style="95" customWidth="1"/>
    <col min="7176" max="7176" width="48.7109375" style="95" customWidth="1"/>
    <col min="7177" max="7177" width="8.140625" style="95" customWidth="1"/>
    <col min="7178" max="7178" width="38.7109375" style="95" customWidth="1"/>
    <col min="7179" max="7179" width="21.140625" style="95" customWidth="1"/>
    <col min="7180" max="7180" width="82" style="95" customWidth="1"/>
    <col min="7181" max="7424" width="9.140625" style="95"/>
    <col min="7425" max="7425" width="70.28515625" style="95" customWidth="1"/>
    <col min="7426" max="7426" width="17.5703125" style="95" customWidth="1"/>
    <col min="7427" max="7427" width="70.28515625" style="95" customWidth="1"/>
    <col min="7428" max="7428" width="17.5703125" style="95" customWidth="1"/>
    <col min="7429" max="7429" width="15.28515625" style="95" customWidth="1"/>
    <col min="7430" max="7430" width="48.7109375" style="95" customWidth="1"/>
    <col min="7431" max="7431" width="24.5703125" style="95" customWidth="1"/>
    <col min="7432" max="7432" width="48.7109375" style="95" customWidth="1"/>
    <col min="7433" max="7433" width="8.140625" style="95" customWidth="1"/>
    <col min="7434" max="7434" width="38.7109375" style="95" customWidth="1"/>
    <col min="7435" max="7435" width="21.140625" style="95" customWidth="1"/>
    <col min="7436" max="7436" width="82" style="95" customWidth="1"/>
    <col min="7437" max="7680" width="9.140625" style="95"/>
    <col min="7681" max="7681" width="70.28515625" style="95" customWidth="1"/>
    <col min="7682" max="7682" width="17.5703125" style="95" customWidth="1"/>
    <col min="7683" max="7683" width="70.28515625" style="95" customWidth="1"/>
    <col min="7684" max="7684" width="17.5703125" style="95" customWidth="1"/>
    <col min="7685" max="7685" width="15.28515625" style="95" customWidth="1"/>
    <col min="7686" max="7686" width="48.7109375" style="95" customWidth="1"/>
    <col min="7687" max="7687" width="24.5703125" style="95" customWidth="1"/>
    <col min="7688" max="7688" width="48.7109375" style="95" customWidth="1"/>
    <col min="7689" max="7689" width="8.140625" style="95" customWidth="1"/>
    <col min="7690" max="7690" width="38.7109375" style="95" customWidth="1"/>
    <col min="7691" max="7691" width="21.140625" style="95" customWidth="1"/>
    <col min="7692" max="7692" width="82" style="95" customWidth="1"/>
    <col min="7693" max="7936" width="9.140625" style="95"/>
    <col min="7937" max="7937" width="70.28515625" style="95" customWidth="1"/>
    <col min="7938" max="7938" width="17.5703125" style="95" customWidth="1"/>
    <col min="7939" max="7939" width="70.28515625" style="95" customWidth="1"/>
    <col min="7940" max="7940" width="17.5703125" style="95" customWidth="1"/>
    <col min="7941" max="7941" width="15.28515625" style="95" customWidth="1"/>
    <col min="7942" max="7942" width="48.7109375" style="95" customWidth="1"/>
    <col min="7943" max="7943" width="24.5703125" style="95" customWidth="1"/>
    <col min="7944" max="7944" width="48.7109375" style="95" customWidth="1"/>
    <col min="7945" max="7945" width="8.140625" style="95" customWidth="1"/>
    <col min="7946" max="7946" width="38.7109375" style="95" customWidth="1"/>
    <col min="7947" max="7947" width="21.140625" style="95" customWidth="1"/>
    <col min="7948" max="7948" width="82" style="95" customWidth="1"/>
    <col min="7949" max="8192" width="9.140625" style="95"/>
    <col min="8193" max="8193" width="70.28515625" style="95" customWidth="1"/>
    <col min="8194" max="8194" width="17.5703125" style="95" customWidth="1"/>
    <col min="8195" max="8195" width="70.28515625" style="95" customWidth="1"/>
    <col min="8196" max="8196" width="17.5703125" style="95" customWidth="1"/>
    <col min="8197" max="8197" width="15.28515625" style="95" customWidth="1"/>
    <col min="8198" max="8198" width="48.7109375" style="95" customWidth="1"/>
    <col min="8199" max="8199" width="24.5703125" style="95" customWidth="1"/>
    <col min="8200" max="8200" width="48.7109375" style="95" customWidth="1"/>
    <col min="8201" max="8201" width="8.140625" style="95" customWidth="1"/>
    <col min="8202" max="8202" width="38.7109375" style="95" customWidth="1"/>
    <col min="8203" max="8203" width="21.140625" style="95" customWidth="1"/>
    <col min="8204" max="8204" width="82" style="95" customWidth="1"/>
    <col min="8205" max="8448" width="9.140625" style="95"/>
    <col min="8449" max="8449" width="70.28515625" style="95" customWidth="1"/>
    <col min="8450" max="8450" width="17.5703125" style="95" customWidth="1"/>
    <col min="8451" max="8451" width="70.28515625" style="95" customWidth="1"/>
    <col min="8452" max="8452" width="17.5703125" style="95" customWidth="1"/>
    <col min="8453" max="8453" width="15.28515625" style="95" customWidth="1"/>
    <col min="8454" max="8454" width="48.7109375" style="95" customWidth="1"/>
    <col min="8455" max="8455" width="24.5703125" style="95" customWidth="1"/>
    <col min="8456" max="8456" width="48.7109375" style="95" customWidth="1"/>
    <col min="8457" max="8457" width="8.140625" style="95" customWidth="1"/>
    <col min="8458" max="8458" width="38.7109375" style="95" customWidth="1"/>
    <col min="8459" max="8459" width="21.140625" style="95" customWidth="1"/>
    <col min="8460" max="8460" width="82" style="95" customWidth="1"/>
    <col min="8461" max="8704" width="9.140625" style="95"/>
    <col min="8705" max="8705" width="70.28515625" style="95" customWidth="1"/>
    <col min="8706" max="8706" width="17.5703125" style="95" customWidth="1"/>
    <col min="8707" max="8707" width="70.28515625" style="95" customWidth="1"/>
    <col min="8708" max="8708" width="17.5703125" style="95" customWidth="1"/>
    <col min="8709" max="8709" width="15.28515625" style="95" customWidth="1"/>
    <col min="8710" max="8710" width="48.7109375" style="95" customWidth="1"/>
    <col min="8711" max="8711" width="24.5703125" style="95" customWidth="1"/>
    <col min="8712" max="8712" width="48.7109375" style="95" customWidth="1"/>
    <col min="8713" max="8713" width="8.140625" style="95" customWidth="1"/>
    <col min="8714" max="8714" width="38.7109375" style="95" customWidth="1"/>
    <col min="8715" max="8715" width="21.140625" style="95" customWidth="1"/>
    <col min="8716" max="8716" width="82" style="95" customWidth="1"/>
    <col min="8717" max="8960" width="9.140625" style="95"/>
    <col min="8961" max="8961" width="70.28515625" style="95" customWidth="1"/>
    <col min="8962" max="8962" width="17.5703125" style="95" customWidth="1"/>
    <col min="8963" max="8963" width="70.28515625" style="95" customWidth="1"/>
    <col min="8964" max="8964" width="17.5703125" style="95" customWidth="1"/>
    <col min="8965" max="8965" width="15.28515625" style="95" customWidth="1"/>
    <col min="8966" max="8966" width="48.7109375" style="95" customWidth="1"/>
    <col min="8967" max="8967" width="24.5703125" style="95" customWidth="1"/>
    <col min="8968" max="8968" width="48.7109375" style="95" customWidth="1"/>
    <col min="8969" max="8969" width="8.140625" style="95" customWidth="1"/>
    <col min="8970" max="8970" width="38.7109375" style="95" customWidth="1"/>
    <col min="8971" max="8971" width="21.140625" style="95" customWidth="1"/>
    <col min="8972" max="8972" width="82" style="95" customWidth="1"/>
    <col min="8973" max="9216" width="9.140625" style="95"/>
    <col min="9217" max="9217" width="70.28515625" style="95" customWidth="1"/>
    <col min="9218" max="9218" width="17.5703125" style="95" customWidth="1"/>
    <col min="9219" max="9219" width="70.28515625" style="95" customWidth="1"/>
    <col min="9220" max="9220" width="17.5703125" style="95" customWidth="1"/>
    <col min="9221" max="9221" width="15.28515625" style="95" customWidth="1"/>
    <col min="9222" max="9222" width="48.7109375" style="95" customWidth="1"/>
    <col min="9223" max="9223" width="24.5703125" style="95" customWidth="1"/>
    <col min="9224" max="9224" width="48.7109375" style="95" customWidth="1"/>
    <col min="9225" max="9225" width="8.140625" style="95" customWidth="1"/>
    <col min="9226" max="9226" width="38.7109375" style="95" customWidth="1"/>
    <col min="9227" max="9227" width="21.140625" style="95" customWidth="1"/>
    <col min="9228" max="9228" width="82" style="95" customWidth="1"/>
    <col min="9229" max="9472" width="9.140625" style="95"/>
    <col min="9473" max="9473" width="70.28515625" style="95" customWidth="1"/>
    <col min="9474" max="9474" width="17.5703125" style="95" customWidth="1"/>
    <col min="9475" max="9475" width="70.28515625" style="95" customWidth="1"/>
    <col min="9476" max="9476" width="17.5703125" style="95" customWidth="1"/>
    <col min="9477" max="9477" width="15.28515625" style="95" customWidth="1"/>
    <col min="9478" max="9478" width="48.7109375" style="95" customWidth="1"/>
    <col min="9479" max="9479" width="24.5703125" style="95" customWidth="1"/>
    <col min="9480" max="9480" width="48.7109375" style="95" customWidth="1"/>
    <col min="9481" max="9481" width="8.140625" style="95" customWidth="1"/>
    <col min="9482" max="9482" width="38.7109375" style="95" customWidth="1"/>
    <col min="9483" max="9483" width="21.140625" style="95" customWidth="1"/>
    <col min="9484" max="9484" width="82" style="95" customWidth="1"/>
    <col min="9485" max="9728" width="9.140625" style="95"/>
    <col min="9729" max="9729" width="70.28515625" style="95" customWidth="1"/>
    <col min="9730" max="9730" width="17.5703125" style="95" customWidth="1"/>
    <col min="9731" max="9731" width="70.28515625" style="95" customWidth="1"/>
    <col min="9732" max="9732" width="17.5703125" style="95" customWidth="1"/>
    <col min="9733" max="9733" width="15.28515625" style="95" customWidth="1"/>
    <col min="9734" max="9734" width="48.7109375" style="95" customWidth="1"/>
    <col min="9735" max="9735" width="24.5703125" style="95" customWidth="1"/>
    <col min="9736" max="9736" width="48.7109375" style="95" customWidth="1"/>
    <col min="9737" max="9737" width="8.140625" style="95" customWidth="1"/>
    <col min="9738" max="9738" width="38.7109375" style="95" customWidth="1"/>
    <col min="9739" max="9739" width="21.140625" style="95" customWidth="1"/>
    <col min="9740" max="9740" width="82" style="95" customWidth="1"/>
    <col min="9741" max="9984" width="9.140625" style="95"/>
    <col min="9985" max="9985" width="70.28515625" style="95" customWidth="1"/>
    <col min="9986" max="9986" width="17.5703125" style="95" customWidth="1"/>
    <col min="9987" max="9987" width="70.28515625" style="95" customWidth="1"/>
    <col min="9988" max="9988" width="17.5703125" style="95" customWidth="1"/>
    <col min="9989" max="9989" width="15.28515625" style="95" customWidth="1"/>
    <col min="9990" max="9990" width="48.7109375" style="95" customWidth="1"/>
    <col min="9991" max="9991" width="24.5703125" style="95" customWidth="1"/>
    <col min="9992" max="9992" width="48.7109375" style="95" customWidth="1"/>
    <col min="9993" max="9993" width="8.140625" style="95" customWidth="1"/>
    <col min="9994" max="9994" width="38.7109375" style="95" customWidth="1"/>
    <col min="9995" max="9995" width="21.140625" style="95" customWidth="1"/>
    <col min="9996" max="9996" width="82" style="95" customWidth="1"/>
    <col min="9997" max="10240" width="9.140625" style="95"/>
    <col min="10241" max="10241" width="70.28515625" style="95" customWidth="1"/>
    <col min="10242" max="10242" width="17.5703125" style="95" customWidth="1"/>
    <col min="10243" max="10243" width="70.28515625" style="95" customWidth="1"/>
    <col min="10244" max="10244" width="17.5703125" style="95" customWidth="1"/>
    <col min="10245" max="10245" width="15.28515625" style="95" customWidth="1"/>
    <col min="10246" max="10246" width="48.7109375" style="95" customWidth="1"/>
    <col min="10247" max="10247" width="24.5703125" style="95" customWidth="1"/>
    <col min="10248" max="10248" width="48.7109375" style="95" customWidth="1"/>
    <col min="10249" max="10249" width="8.140625" style="95" customWidth="1"/>
    <col min="10250" max="10250" width="38.7109375" style="95" customWidth="1"/>
    <col min="10251" max="10251" width="21.140625" style="95" customWidth="1"/>
    <col min="10252" max="10252" width="82" style="95" customWidth="1"/>
    <col min="10253" max="10496" width="9.140625" style="95"/>
    <col min="10497" max="10497" width="70.28515625" style="95" customWidth="1"/>
    <col min="10498" max="10498" width="17.5703125" style="95" customWidth="1"/>
    <col min="10499" max="10499" width="70.28515625" style="95" customWidth="1"/>
    <col min="10500" max="10500" width="17.5703125" style="95" customWidth="1"/>
    <col min="10501" max="10501" width="15.28515625" style="95" customWidth="1"/>
    <col min="10502" max="10502" width="48.7109375" style="95" customWidth="1"/>
    <col min="10503" max="10503" width="24.5703125" style="95" customWidth="1"/>
    <col min="10504" max="10504" width="48.7109375" style="95" customWidth="1"/>
    <col min="10505" max="10505" width="8.140625" style="95" customWidth="1"/>
    <col min="10506" max="10506" width="38.7109375" style="95" customWidth="1"/>
    <col min="10507" max="10507" width="21.140625" style="95" customWidth="1"/>
    <col min="10508" max="10508" width="82" style="95" customWidth="1"/>
    <col min="10509" max="10752" width="9.140625" style="95"/>
    <col min="10753" max="10753" width="70.28515625" style="95" customWidth="1"/>
    <col min="10754" max="10754" width="17.5703125" style="95" customWidth="1"/>
    <col min="10755" max="10755" width="70.28515625" style="95" customWidth="1"/>
    <col min="10756" max="10756" width="17.5703125" style="95" customWidth="1"/>
    <col min="10757" max="10757" width="15.28515625" style="95" customWidth="1"/>
    <col min="10758" max="10758" width="48.7109375" style="95" customWidth="1"/>
    <col min="10759" max="10759" width="24.5703125" style="95" customWidth="1"/>
    <col min="10760" max="10760" width="48.7109375" style="95" customWidth="1"/>
    <col min="10761" max="10761" width="8.140625" style="95" customWidth="1"/>
    <col min="10762" max="10762" width="38.7109375" style="95" customWidth="1"/>
    <col min="10763" max="10763" width="21.140625" style="95" customWidth="1"/>
    <col min="10764" max="10764" width="82" style="95" customWidth="1"/>
    <col min="10765" max="11008" width="9.140625" style="95"/>
    <col min="11009" max="11009" width="70.28515625" style="95" customWidth="1"/>
    <col min="11010" max="11010" width="17.5703125" style="95" customWidth="1"/>
    <col min="11011" max="11011" width="70.28515625" style="95" customWidth="1"/>
    <col min="11012" max="11012" width="17.5703125" style="95" customWidth="1"/>
    <col min="11013" max="11013" width="15.28515625" style="95" customWidth="1"/>
    <col min="11014" max="11014" width="48.7109375" style="95" customWidth="1"/>
    <col min="11015" max="11015" width="24.5703125" style="95" customWidth="1"/>
    <col min="11016" max="11016" width="48.7109375" style="95" customWidth="1"/>
    <col min="11017" max="11017" width="8.140625" style="95" customWidth="1"/>
    <col min="11018" max="11018" width="38.7109375" style="95" customWidth="1"/>
    <col min="11019" max="11019" width="21.140625" style="95" customWidth="1"/>
    <col min="11020" max="11020" width="82" style="95" customWidth="1"/>
    <col min="11021" max="11264" width="9.140625" style="95"/>
    <col min="11265" max="11265" width="70.28515625" style="95" customWidth="1"/>
    <col min="11266" max="11266" width="17.5703125" style="95" customWidth="1"/>
    <col min="11267" max="11267" width="70.28515625" style="95" customWidth="1"/>
    <col min="11268" max="11268" width="17.5703125" style="95" customWidth="1"/>
    <col min="11269" max="11269" width="15.28515625" style="95" customWidth="1"/>
    <col min="11270" max="11270" width="48.7109375" style="95" customWidth="1"/>
    <col min="11271" max="11271" width="24.5703125" style="95" customWidth="1"/>
    <col min="11272" max="11272" width="48.7109375" style="95" customWidth="1"/>
    <col min="11273" max="11273" width="8.140625" style="95" customWidth="1"/>
    <col min="11274" max="11274" width="38.7109375" style="95" customWidth="1"/>
    <col min="11275" max="11275" width="21.140625" style="95" customWidth="1"/>
    <col min="11276" max="11276" width="82" style="95" customWidth="1"/>
    <col min="11277" max="11520" width="9.140625" style="95"/>
    <col min="11521" max="11521" width="70.28515625" style="95" customWidth="1"/>
    <col min="11522" max="11522" width="17.5703125" style="95" customWidth="1"/>
    <col min="11523" max="11523" width="70.28515625" style="95" customWidth="1"/>
    <col min="11524" max="11524" width="17.5703125" style="95" customWidth="1"/>
    <col min="11525" max="11525" width="15.28515625" style="95" customWidth="1"/>
    <col min="11526" max="11526" width="48.7109375" style="95" customWidth="1"/>
    <col min="11527" max="11527" width="24.5703125" style="95" customWidth="1"/>
    <col min="11528" max="11528" width="48.7109375" style="95" customWidth="1"/>
    <col min="11529" max="11529" width="8.140625" style="95" customWidth="1"/>
    <col min="11530" max="11530" width="38.7109375" style="95" customWidth="1"/>
    <col min="11531" max="11531" width="21.140625" style="95" customWidth="1"/>
    <col min="11532" max="11532" width="82" style="95" customWidth="1"/>
    <col min="11533" max="11776" width="9.140625" style="95"/>
    <col min="11777" max="11777" width="70.28515625" style="95" customWidth="1"/>
    <col min="11778" max="11778" width="17.5703125" style="95" customWidth="1"/>
    <col min="11779" max="11779" width="70.28515625" style="95" customWidth="1"/>
    <col min="11780" max="11780" width="17.5703125" style="95" customWidth="1"/>
    <col min="11781" max="11781" width="15.28515625" style="95" customWidth="1"/>
    <col min="11782" max="11782" width="48.7109375" style="95" customWidth="1"/>
    <col min="11783" max="11783" width="24.5703125" style="95" customWidth="1"/>
    <col min="11784" max="11784" width="48.7109375" style="95" customWidth="1"/>
    <col min="11785" max="11785" width="8.140625" style="95" customWidth="1"/>
    <col min="11786" max="11786" width="38.7109375" style="95" customWidth="1"/>
    <col min="11787" max="11787" width="21.140625" style="95" customWidth="1"/>
    <col min="11788" max="11788" width="82" style="95" customWidth="1"/>
    <col min="11789" max="12032" width="9.140625" style="95"/>
    <col min="12033" max="12033" width="70.28515625" style="95" customWidth="1"/>
    <col min="12034" max="12034" width="17.5703125" style="95" customWidth="1"/>
    <col min="12035" max="12035" width="70.28515625" style="95" customWidth="1"/>
    <col min="12036" max="12036" width="17.5703125" style="95" customWidth="1"/>
    <col min="12037" max="12037" width="15.28515625" style="95" customWidth="1"/>
    <col min="12038" max="12038" width="48.7109375" style="95" customWidth="1"/>
    <col min="12039" max="12039" width="24.5703125" style="95" customWidth="1"/>
    <col min="12040" max="12040" width="48.7109375" style="95" customWidth="1"/>
    <col min="12041" max="12041" width="8.140625" style="95" customWidth="1"/>
    <col min="12042" max="12042" width="38.7109375" style="95" customWidth="1"/>
    <col min="12043" max="12043" width="21.140625" style="95" customWidth="1"/>
    <col min="12044" max="12044" width="82" style="95" customWidth="1"/>
    <col min="12045" max="12288" width="9.140625" style="95"/>
    <col min="12289" max="12289" width="70.28515625" style="95" customWidth="1"/>
    <col min="12290" max="12290" width="17.5703125" style="95" customWidth="1"/>
    <col min="12291" max="12291" width="70.28515625" style="95" customWidth="1"/>
    <col min="12292" max="12292" width="17.5703125" style="95" customWidth="1"/>
    <col min="12293" max="12293" width="15.28515625" style="95" customWidth="1"/>
    <col min="12294" max="12294" width="48.7109375" style="95" customWidth="1"/>
    <col min="12295" max="12295" width="24.5703125" style="95" customWidth="1"/>
    <col min="12296" max="12296" width="48.7109375" style="95" customWidth="1"/>
    <col min="12297" max="12297" width="8.140625" style="95" customWidth="1"/>
    <col min="12298" max="12298" width="38.7109375" style="95" customWidth="1"/>
    <col min="12299" max="12299" width="21.140625" style="95" customWidth="1"/>
    <col min="12300" max="12300" width="82" style="95" customWidth="1"/>
    <col min="12301" max="12544" width="9.140625" style="95"/>
    <col min="12545" max="12545" width="70.28515625" style="95" customWidth="1"/>
    <col min="12546" max="12546" width="17.5703125" style="95" customWidth="1"/>
    <col min="12547" max="12547" width="70.28515625" style="95" customWidth="1"/>
    <col min="12548" max="12548" width="17.5703125" style="95" customWidth="1"/>
    <col min="12549" max="12549" width="15.28515625" style="95" customWidth="1"/>
    <col min="12550" max="12550" width="48.7109375" style="95" customWidth="1"/>
    <col min="12551" max="12551" width="24.5703125" style="95" customWidth="1"/>
    <col min="12552" max="12552" width="48.7109375" style="95" customWidth="1"/>
    <col min="12553" max="12553" width="8.140625" style="95" customWidth="1"/>
    <col min="12554" max="12554" width="38.7109375" style="95" customWidth="1"/>
    <col min="12555" max="12555" width="21.140625" style="95" customWidth="1"/>
    <col min="12556" max="12556" width="82" style="95" customWidth="1"/>
    <col min="12557" max="12800" width="9.140625" style="95"/>
    <col min="12801" max="12801" width="70.28515625" style="95" customWidth="1"/>
    <col min="12802" max="12802" width="17.5703125" style="95" customWidth="1"/>
    <col min="12803" max="12803" width="70.28515625" style="95" customWidth="1"/>
    <col min="12804" max="12804" width="17.5703125" style="95" customWidth="1"/>
    <col min="12805" max="12805" width="15.28515625" style="95" customWidth="1"/>
    <col min="12806" max="12806" width="48.7109375" style="95" customWidth="1"/>
    <col min="12807" max="12807" width="24.5703125" style="95" customWidth="1"/>
    <col min="12808" max="12808" width="48.7109375" style="95" customWidth="1"/>
    <col min="12809" max="12809" width="8.140625" style="95" customWidth="1"/>
    <col min="12810" max="12810" width="38.7109375" style="95" customWidth="1"/>
    <col min="12811" max="12811" width="21.140625" style="95" customWidth="1"/>
    <col min="12812" max="12812" width="82" style="95" customWidth="1"/>
    <col min="12813" max="13056" width="9.140625" style="95"/>
    <col min="13057" max="13057" width="70.28515625" style="95" customWidth="1"/>
    <col min="13058" max="13058" width="17.5703125" style="95" customWidth="1"/>
    <col min="13059" max="13059" width="70.28515625" style="95" customWidth="1"/>
    <col min="13060" max="13060" width="17.5703125" style="95" customWidth="1"/>
    <col min="13061" max="13061" width="15.28515625" style="95" customWidth="1"/>
    <col min="13062" max="13062" width="48.7109375" style="95" customWidth="1"/>
    <col min="13063" max="13063" width="24.5703125" style="95" customWidth="1"/>
    <col min="13064" max="13064" width="48.7109375" style="95" customWidth="1"/>
    <col min="13065" max="13065" width="8.140625" style="95" customWidth="1"/>
    <col min="13066" max="13066" width="38.7109375" style="95" customWidth="1"/>
    <col min="13067" max="13067" width="21.140625" style="95" customWidth="1"/>
    <col min="13068" max="13068" width="82" style="95" customWidth="1"/>
    <col min="13069" max="13312" width="9.140625" style="95"/>
    <col min="13313" max="13313" width="70.28515625" style="95" customWidth="1"/>
    <col min="13314" max="13314" width="17.5703125" style="95" customWidth="1"/>
    <col min="13315" max="13315" width="70.28515625" style="95" customWidth="1"/>
    <col min="13316" max="13316" width="17.5703125" style="95" customWidth="1"/>
    <col min="13317" max="13317" width="15.28515625" style="95" customWidth="1"/>
    <col min="13318" max="13318" width="48.7109375" style="95" customWidth="1"/>
    <col min="13319" max="13319" width="24.5703125" style="95" customWidth="1"/>
    <col min="13320" max="13320" width="48.7109375" style="95" customWidth="1"/>
    <col min="13321" max="13321" width="8.140625" style="95" customWidth="1"/>
    <col min="13322" max="13322" width="38.7109375" style="95" customWidth="1"/>
    <col min="13323" max="13323" width="21.140625" style="95" customWidth="1"/>
    <col min="13324" max="13324" width="82" style="95" customWidth="1"/>
    <col min="13325" max="13568" width="9.140625" style="95"/>
    <col min="13569" max="13569" width="70.28515625" style="95" customWidth="1"/>
    <col min="13570" max="13570" width="17.5703125" style="95" customWidth="1"/>
    <col min="13571" max="13571" width="70.28515625" style="95" customWidth="1"/>
    <col min="13572" max="13572" width="17.5703125" style="95" customWidth="1"/>
    <col min="13573" max="13573" width="15.28515625" style="95" customWidth="1"/>
    <col min="13574" max="13574" width="48.7109375" style="95" customWidth="1"/>
    <col min="13575" max="13575" width="24.5703125" style="95" customWidth="1"/>
    <col min="13576" max="13576" width="48.7109375" style="95" customWidth="1"/>
    <col min="13577" max="13577" width="8.140625" style="95" customWidth="1"/>
    <col min="13578" max="13578" width="38.7109375" style="95" customWidth="1"/>
    <col min="13579" max="13579" width="21.140625" style="95" customWidth="1"/>
    <col min="13580" max="13580" width="82" style="95" customWidth="1"/>
    <col min="13581" max="13824" width="9.140625" style="95"/>
    <col min="13825" max="13825" width="70.28515625" style="95" customWidth="1"/>
    <col min="13826" max="13826" width="17.5703125" style="95" customWidth="1"/>
    <col min="13827" max="13827" width="70.28515625" style="95" customWidth="1"/>
    <col min="13828" max="13828" width="17.5703125" style="95" customWidth="1"/>
    <col min="13829" max="13829" width="15.28515625" style="95" customWidth="1"/>
    <col min="13830" max="13830" width="48.7109375" style="95" customWidth="1"/>
    <col min="13831" max="13831" width="24.5703125" style="95" customWidth="1"/>
    <col min="13832" max="13832" width="48.7109375" style="95" customWidth="1"/>
    <col min="13833" max="13833" width="8.140625" style="95" customWidth="1"/>
    <col min="13834" max="13834" width="38.7109375" style="95" customWidth="1"/>
    <col min="13835" max="13835" width="21.140625" style="95" customWidth="1"/>
    <col min="13836" max="13836" width="82" style="95" customWidth="1"/>
    <col min="13837" max="14080" width="9.140625" style="95"/>
    <col min="14081" max="14081" width="70.28515625" style="95" customWidth="1"/>
    <col min="14082" max="14082" width="17.5703125" style="95" customWidth="1"/>
    <col min="14083" max="14083" width="70.28515625" style="95" customWidth="1"/>
    <col min="14084" max="14084" width="17.5703125" style="95" customWidth="1"/>
    <col min="14085" max="14085" width="15.28515625" style="95" customWidth="1"/>
    <col min="14086" max="14086" width="48.7109375" style="95" customWidth="1"/>
    <col min="14087" max="14087" width="24.5703125" style="95" customWidth="1"/>
    <col min="14088" max="14088" width="48.7109375" style="95" customWidth="1"/>
    <col min="14089" max="14089" width="8.140625" style="95" customWidth="1"/>
    <col min="14090" max="14090" width="38.7109375" style="95" customWidth="1"/>
    <col min="14091" max="14091" width="21.140625" style="95" customWidth="1"/>
    <col min="14092" max="14092" width="82" style="95" customWidth="1"/>
    <col min="14093" max="14336" width="9.140625" style="95"/>
    <col min="14337" max="14337" width="70.28515625" style="95" customWidth="1"/>
    <col min="14338" max="14338" width="17.5703125" style="95" customWidth="1"/>
    <col min="14339" max="14339" width="70.28515625" style="95" customWidth="1"/>
    <col min="14340" max="14340" width="17.5703125" style="95" customWidth="1"/>
    <col min="14341" max="14341" width="15.28515625" style="95" customWidth="1"/>
    <col min="14342" max="14342" width="48.7109375" style="95" customWidth="1"/>
    <col min="14343" max="14343" width="24.5703125" style="95" customWidth="1"/>
    <col min="14344" max="14344" width="48.7109375" style="95" customWidth="1"/>
    <col min="14345" max="14345" width="8.140625" style="95" customWidth="1"/>
    <col min="14346" max="14346" width="38.7109375" style="95" customWidth="1"/>
    <col min="14347" max="14347" width="21.140625" style="95" customWidth="1"/>
    <col min="14348" max="14348" width="82" style="95" customWidth="1"/>
    <col min="14349" max="14592" width="9.140625" style="95"/>
    <col min="14593" max="14593" width="70.28515625" style="95" customWidth="1"/>
    <col min="14594" max="14594" width="17.5703125" style="95" customWidth="1"/>
    <col min="14595" max="14595" width="70.28515625" style="95" customWidth="1"/>
    <col min="14596" max="14596" width="17.5703125" style="95" customWidth="1"/>
    <col min="14597" max="14597" width="15.28515625" style="95" customWidth="1"/>
    <col min="14598" max="14598" width="48.7109375" style="95" customWidth="1"/>
    <col min="14599" max="14599" width="24.5703125" style="95" customWidth="1"/>
    <col min="14600" max="14600" width="48.7109375" style="95" customWidth="1"/>
    <col min="14601" max="14601" width="8.140625" style="95" customWidth="1"/>
    <col min="14602" max="14602" width="38.7109375" style="95" customWidth="1"/>
    <col min="14603" max="14603" width="21.140625" style="95" customWidth="1"/>
    <col min="14604" max="14604" width="82" style="95" customWidth="1"/>
    <col min="14605" max="14848" width="9.140625" style="95"/>
    <col min="14849" max="14849" width="70.28515625" style="95" customWidth="1"/>
    <col min="14850" max="14850" width="17.5703125" style="95" customWidth="1"/>
    <col min="14851" max="14851" width="70.28515625" style="95" customWidth="1"/>
    <col min="14852" max="14852" width="17.5703125" style="95" customWidth="1"/>
    <col min="14853" max="14853" width="15.28515625" style="95" customWidth="1"/>
    <col min="14854" max="14854" width="48.7109375" style="95" customWidth="1"/>
    <col min="14855" max="14855" width="24.5703125" style="95" customWidth="1"/>
    <col min="14856" max="14856" width="48.7109375" style="95" customWidth="1"/>
    <col min="14857" max="14857" width="8.140625" style="95" customWidth="1"/>
    <col min="14858" max="14858" width="38.7109375" style="95" customWidth="1"/>
    <col min="14859" max="14859" width="21.140625" style="95" customWidth="1"/>
    <col min="14860" max="14860" width="82" style="95" customWidth="1"/>
    <col min="14861" max="15104" width="9.140625" style="95"/>
    <col min="15105" max="15105" width="70.28515625" style="95" customWidth="1"/>
    <col min="15106" max="15106" width="17.5703125" style="95" customWidth="1"/>
    <col min="15107" max="15107" width="70.28515625" style="95" customWidth="1"/>
    <col min="15108" max="15108" width="17.5703125" style="95" customWidth="1"/>
    <col min="15109" max="15109" width="15.28515625" style="95" customWidth="1"/>
    <col min="15110" max="15110" width="48.7109375" style="95" customWidth="1"/>
    <col min="15111" max="15111" width="24.5703125" style="95" customWidth="1"/>
    <col min="15112" max="15112" width="48.7109375" style="95" customWidth="1"/>
    <col min="15113" max="15113" width="8.140625" style="95" customWidth="1"/>
    <col min="15114" max="15114" width="38.7109375" style="95" customWidth="1"/>
    <col min="15115" max="15115" width="21.140625" style="95" customWidth="1"/>
    <col min="15116" max="15116" width="82" style="95" customWidth="1"/>
    <col min="15117" max="15360" width="9.140625" style="95"/>
    <col min="15361" max="15361" width="70.28515625" style="95" customWidth="1"/>
    <col min="15362" max="15362" width="17.5703125" style="95" customWidth="1"/>
    <col min="15363" max="15363" width="70.28515625" style="95" customWidth="1"/>
    <col min="15364" max="15364" width="17.5703125" style="95" customWidth="1"/>
    <col min="15365" max="15365" width="15.28515625" style="95" customWidth="1"/>
    <col min="15366" max="15366" width="48.7109375" style="95" customWidth="1"/>
    <col min="15367" max="15367" width="24.5703125" style="95" customWidth="1"/>
    <col min="15368" max="15368" width="48.7109375" style="95" customWidth="1"/>
    <col min="15369" max="15369" width="8.140625" style="95" customWidth="1"/>
    <col min="15370" max="15370" width="38.7109375" style="95" customWidth="1"/>
    <col min="15371" max="15371" width="21.140625" style="95" customWidth="1"/>
    <col min="15372" max="15372" width="82" style="95" customWidth="1"/>
    <col min="15373" max="15616" width="9.140625" style="95"/>
    <col min="15617" max="15617" width="70.28515625" style="95" customWidth="1"/>
    <col min="15618" max="15618" width="17.5703125" style="95" customWidth="1"/>
    <col min="15619" max="15619" width="70.28515625" style="95" customWidth="1"/>
    <col min="15620" max="15620" width="17.5703125" style="95" customWidth="1"/>
    <col min="15621" max="15621" width="15.28515625" style="95" customWidth="1"/>
    <col min="15622" max="15622" width="48.7109375" style="95" customWidth="1"/>
    <col min="15623" max="15623" width="24.5703125" style="95" customWidth="1"/>
    <col min="15624" max="15624" width="48.7109375" style="95" customWidth="1"/>
    <col min="15625" max="15625" width="8.140625" style="95" customWidth="1"/>
    <col min="15626" max="15626" width="38.7109375" style="95" customWidth="1"/>
    <col min="15627" max="15627" width="21.140625" style="95" customWidth="1"/>
    <col min="15628" max="15628" width="82" style="95" customWidth="1"/>
    <col min="15629" max="15872" width="9.140625" style="95"/>
    <col min="15873" max="15873" width="70.28515625" style="95" customWidth="1"/>
    <col min="15874" max="15874" width="17.5703125" style="95" customWidth="1"/>
    <col min="15875" max="15875" width="70.28515625" style="95" customWidth="1"/>
    <col min="15876" max="15876" width="17.5703125" style="95" customWidth="1"/>
    <col min="15877" max="15877" width="15.28515625" style="95" customWidth="1"/>
    <col min="15878" max="15878" width="48.7109375" style="95" customWidth="1"/>
    <col min="15879" max="15879" width="24.5703125" style="95" customWidth="1"/>
    <col min="15880" max="15880" width="48.7109375" style="95" customWidth="1"/>
    <col min="15881" max="15881" width="8.140625" style="95" customWidth="1"/>
    <col min="15882" max="15882" width="38.7109375" style="95" customWidth="1"/>
    <col min="15883" max="15883" width="21.140625" style="95" customWidth="1"/>
    <col min="15884" max="15884" width="82" style="95" customWidth="1"/>
    <col min="15885" max="16128" width="9.140625" style="95"/>
    <col min="16129" max="16129" width="70.28515625" style="95" customWidth="1"/>
    <col min="16130" max="16130" width="17.5703125" style="95" customWidth="1"/>
    <col min="16131" max="16131" width="70.28515625" style="95" customWidth="1"/>
    <col min="16132" max="16132" width="17.5703125" style="95" customWidth="1"/>
    <col min="16133" max="16133" width="15.28515625" style="95" customWidth="1"/>
    <col min="16134" max="16134" width="48.7109375" style="95" customWidth="1"/>
    <col min="16135" max="16135" width="24.5703125" style="95" customWidth="1"/>
    <col min="16136" max="16136" width="48.7109375" style="95" customWidth="1"/>
    <col min="16137" max="16137" width="8.140625" style="95" customWidth="1"/>
    <col min="16138" max="16138" width="38.7109375" style="95" customWidth="1"/>
    <col min="16139" max="16139" width="21.140625" style="95" customWidth="1"/>
    <col min="16140" max="16140" width="82" style="95" customWidth="1"/>
    <col min="16141" max="16384" width="9.140625" style="95"/>
  </cols>
  <sheetData>
    <row r="1" spans="1:13" ht="13.5" customHeight="1" x14ac:dyDescent="0.25">
      <c r="A1" s="731" t="s">
        <v>32587</v>
      </c>
      <c r="B1" s="732"/>
      <c r="C1" s="732"/>
      <c r="D1" s="732"/>
      <c r="E1" s="732"/>
      <c r="F1" s="732"/>
      <c r="G1" s="732"/>
      <c r="H1" s="732"/>
      <c r="I1" s="732"/>
      <c r="J1" s="732"/>
      <c r="K1" s="732"/>
      <c r="L1" s="732"/>
      <c r="M1" s="732"/>
    </row>
    <row r="2" spans="1:13" ht="13.5" customHeight="1" x14ac:dyDescent="0.25">
      <c r="A2" s="731" t="s">
        <v>1120</v>
      </c>
      <c r="B2" s="732"/>
      <c r="C2" s="732"/>
      <c r="D2" s="732"/>
      <c r="E2" s="732"/>
      <c r="F2" s="732"/>
      <c r="G2" s="732"/>
      <c r="H2" s="732"/>
      <c r="I2" s="732"/>
      <c r="J2" s="732"/>
      <c r="K2" s="732"/>
      <c r="L2" s="732"/>
      <c r="M2" s="732"/>
    </row>
    <row r="3" spans="1:13" ht="13.5" customHeight="1" x14ac:dyDescent="0.25">
      <c r="A3" s="731" t="s">
        <v>32588</v>
      </c>
      <c r="B3" s="732"/>
      <c r="C3" s="732"/>
      <c r="D3" s="732"/>
      <c r="E3" s="732"/>
      <c r="F3" s="732"/>
      <c r="G3" s="732"/>
      <c r="H3" s="732"/>
      <c r="I3" s="732"/>
      <c r="J3" s="732"/>
      <c r="K3" s="732"/>
      <c r="L3" s="732"/>
      <c r="M3" s="732"/>
    </row>
    <row r="5" spans="1:13" ht="13.5" x14ac:dyDescent="0.25">
      <c r="A5" s="349" t="s">
        <v>1121</v>
      </c>
      <c r="B5" s="349" t="s">
        <v>1122</v>
      </c>
      <c r="C5" s="349" t="s">
        <v>1123</v>
      </c>
      <c r="D5" s="349" t="s">
        <v>1124</v>
      </c>
      <c r="E5" s="349" t="s">
        <v>1125</v>
      </c>
      <c r="F5" s="349" t="s">
        <v>1126</v>
      </c>
      <c r="G5" s="349" t="s">
        <v>1127</v>
      </c>
      <c r="H5" s="349" t="s">
        <v>1128</v>
      </c>
      <c r="I5" s="349" t="s">
        <v>801</v>
      </c>
      <c r="J5" s="349" t="s">
        <v>1129</v>
      </c>
      <c r="K5" s="349" t="s">
        <v>1130</v>
      </c>
      <c r="L5" s="349" t="s">
        <v>1131</v>
      </c>
      <c r="M5" s="348"/>
    </row>
    <row r="6" spans="1:13" x14ac:dyDescent="0.2">
      <c r="G6" s="351" t="s">
        <v>32895</v>
      </c>
      <c r="H6" s="240"/>
      <c r="K6" s="371" t="s">
        <v>37891</v>
      </c>
    </row>
    <row r="7" spans="1:13" ht="13.5" x14ac:dyDescent="0.25">
      <c r="A7" s="349" t="s">
        <v>1132</v>
      </c>
      <c r="B7" s="349" t="s">
        <v>1133</v>
      </c>
      <c r="C7" s="349" t="s">
        <v>1134</v>
      </c>
      <c r="D7" s="349" t="s">
        <v>1135</v>
      </c>
      <c r="E7" s="350" t="s">
        <v>24</v>
      </c>
      <c r="F7" s="349" t="s">
        <v>24</v>
      </c>
      <c r="G7" s="349">
        <v>97141</v>
      </c>
      <c r="H7" s="349" t="s">
        <v>1136</v>
      </c>
      <c r="I7" s="349" t="s">
        <v>182</v>
      </c>
      <c r="J7" s="349" t="s">
        <v>1137</v>
      </c>
      <c r="K7" s="350">
        <v>9.5500000000000007</v>
      </c>
      <c r="L7" s="349" t="s">
        <v>1138</v>
      </c>
      <c r="M7" s="348"/>
    </row>
    <row r="8" spans="1:13" ht="13.5" x14ac:dyDescent="0.25">
      <c r="A8" s="349" t="s">
        <v>1132</v>
      </c>
      <c r="B8" s="349" t="s">
        <v>1133</v>
      </c>
      <c r="C8" s="349" t="s">
        <v>1134</v>
      </c>
      <c r="D8" s="349" t="s">
        <v>1135</v>
      </c>
      <c r="E8" s="350" t="s">
        <v>24</v>
      </c>
      <c r="F8" s="349" t="s">
        <v>24</v>
      </c>
      <c r="G8" s="349">
        <v>97142</v>
      </c>
      <c r="H8" s="349" t="s">
        <v>1139</v>
      </c>
      <c r="I8" s="349" t="s">
        <v>182</v>
      </c>
      <c r="J8" s="349" t="s">
        <v>1137</v>
      </c>
      <c r="K8" s="350">
        <v>10.64</v>
      </c>
      <c r="L8" s="349" t="s">
        <v>1138</v>
      </c>
      <c r="M8" s="348"/>
    </row>
    <row r="9" spans="1:13" ht="13.5" x14ac:dyDescent="0.25">
      <c r="A9" s="349" t="s">
        <v>1132</v>
      </c>
      <c r="B9" s="349" t="s">
        <v>1133</v>
      </c>
      <c r="C9" s="349" t="s">
        <v>1134</v>
      </c>
      <c r="D9" s="349" t="s">
        <v>1135</v>
      </c>
      <c r="E9" s="350" t="s">
        <v>24</v>
      </c>
      <c r="F9" s="349" t="s">
        <v>24</v>
      </c>
      <c r="G9" s="349">
        <v>97143</v>
      </c>
      <c r="H9" s="349" t="s">
        <v>1140</v>
      </c>
      <c r="I9" s="349" t="s">
        <v>182</v>
      </c>
      <c r="J9" s="349" t="s">
        <v>1137</v>
      </c>
      <c r="K9" s="350">
        <v>13.36</v>
      </c>
      <c r="L9" s="349" t="s">
        <v>1138</v>
      </c>
      <c r="M9" s="348"/>
    </row>
    <row r="10" spans="1:13" ht="13.5" x14ac:dyDescent="0.25">
      <c r="A10" s="349" t="s">
        <v>1132</v>
      </c>
      <c r="B10" s="349" t="s">
        <v>1133</v>
      </c>
      <c r="C10" s="349" t="s">
        <v>1134</v>
      </c>
      <c r="D10" s="349" t="s">
        <v>1135</v>
      </c>
      <c r="E10" s="350" t="s">
        <v>24</v>
      </c>
      <c r="F10" s="349" t="s">
        <v>24</v>
      </c>
      <c r="G10" s="349">
        <v>97144</v>
      </c>
      <c r="H10" s="349" t="s">
        <v>1141</v>
      </c>
      <c r="I10" s="349" t="s">
        <v>182</v>
      </c>
      <c r="J10" s="349" t="s">
        <v>1137</v>
      </c>
      <c r="K10" s="350">
        <v>16.059999999999999</v>
      </c>
      <c r="L10" s="349" t="s">
        <v>1138</v>
      </c>
      <c r="M10" s="348"/>
    </row>
    <row r="11" spans="1:13" ht="13.5" x14ac:dyDescent="0.25">
      <c r="A11" s="349" t="s">
        <v>1132</v>
      </c>
      <c r="B11" s="349" t="s">
        <v>1133</v>
      </c>
      <c r="C11" s="349" t="s">
        <v>1134</v>
      </c>
      <c r="D11" s="349" t="s">
        <v>1135</v>
      </c>
      <c r="E11" s="350" t="s">
        <v>24</v>
      </c>
      <c r="F11" s="349" t="s">
        <v>24</v>
      </c>
      <c r="G11" s="349">
        <v>97145</v>
      </c>
      <c r="H11" s="349" t="s">
        <v>1142</v>
      </c>
      <c r="I11" s="349" t="s">
        <v>182</v>
      </c>
      <c r="J11" s="349" t="s">
        <v>1137</v>
      </c>
      <c r="K11" s="350">
        <v>18.8</v>
      </c>
      <c r="L11" s="349" t="s">
        <v>1138</v>
      </c>
      <c r="M11" s="348"/>
    </row>
    <row r="12" spans="1:13" ht="13.5" x14ac:dyDescent="0.25">
      <c r="A12" s="349" t="s">
        <v>1132</v>
      </c>
      <c r="B12" s="349" t="s">
        <v>1133</v>
      </c>
      <c r="C12" s="349" t="s">
        <v>1134</v>
      </c>
      <c r="D12" s="349" t="s">
        <v>1135</v>
      </c>
      <c r="E12" s="350" t="s">
        <v>24</v>
      </c>
      <c r="F12" s="349" t="s">
        <v>24</v>
      </c>
      <c r="G12" s="349">
        <v>97146</v>
      </c>
      <c r="H12" s="349" t="s">
        <v>1143</v>
      </c>
      <c r="I12" s="349" t="s">
        <v>182</v>
      </c>
      <c r="J12" s="349" t="s">
        <v>1137</v>
      </c>
      <c r="K12" s="350">
        <v>21.53</v>
      </c>
      <c r="L12" s="349" t="s">
        <v>1138</v>
      </c>
      <c r="M12" s="348"/>
    </row>
    <row r="13" spans="1:13" ht="13.5" x14ac:dyDescent="0.25">
      <c r="A13" s="349" t="s">
        <v>1132</v>
      </c>
      <c r="B13" s="349" t="s">
        <v>1133</v>
      </c>
      <c r="C13" s="349" t="s">
        <v>1134</v>
      </c>
      <c r="D13" s="349" t="s">
        <v>1135</v>
      </c>
      <c r="E13" s="350" t="s">
        <v>24</v>
      </c>
      <c r="F13" s="349" t="s">
        <v>24</v>
      </c>
      <c r="G13" s="349">
        <v>97147</v>
      </c>
      <c r="H13" s="349" t="s">
        <v>1144</v>
      </c>
      <c r="I13" s="349" t="s">
        <v>182</v>
      </c>
      <c r="J13" s="349" t="s">
        <v>1137</v>
      </c>
      <c r="K13" s="350">
        <v>24.27</v>
      </c>
      <c r="L13" s="349" t="s">
        <v>1138</v>
      </c>
      <c r="M13" s="348"/>
    </row>
    <row r="14" spans="1:13" ht="13.5" x14ac:dyDescent="0.25">
      <c r="A14" s="349" t="s">
        <v>1132</v>
      </c>
      <c r="B14" s="349" t="s">
        <v>1133</v>
      </c>
      <c r="C14" s="349" t="s">
        <v>1134</v>
      </c>
      <c r="D14" s="349" t="s">
        <v>1135</v>
      </c>
      <c r="E14" s="350" t="s">
        <v>24</v>
      </c>
      <c r="F14" s="349" t="s">
        <v>24</v>
      </c>
      <c r="G14" s="349">
        <v>97148</v>
      </c>
      <c r="H14" s="349" t="s">
        <v>1145</v>
      </c>
      <c r="I14" s="349" t="s">
        <v>182</v>
      </c>
      <c r="J14" s="349" t="s">
        <v>1137</v>
      </c>
      <c r="K14" s="350">
        <v>27</v>
      </c>
      <c r="L14" s="349" t="s">
        <v>1138</v>
      </c>
      <c r="M14" s="348"/>
    </row>
    <row r="15" spans="1:13" ht="13.5" x14ac:dyDescent="0.25">
      <c r="A15" s="349" t="s">
        <v>1132</v>
      </c>
      <c r="B15" s="349" t="s">
        <v>1133</v>
      </c>
      <c r="C15" s="349" t="s">
        <v>1134</v>
      </c>
      <c r="D15" s="349" t="s">
        <v>1135</v>
      </c>
      <c r="E15" s="350" t="s">
        <v>24</v>
      </c>
      <c r="F15" s="349" t="s">
        <v>24</v>
      </c>
      <c r="G15" s="349">
        <v>97149</v>
      </c>
      <c r="H15" s="349" t="s">
        <v>1146</v>
      </c>
      <c r="I15" s="349" t="s">
        <v>182</v>
      </c>
      <c r="J15" s="349" t="s">
        <v>1137</v>
      </c>
      <c r="K15" s="350">
        <v>29.77</v>
      </c>
      <c r="L15" s="349" t="s">
        <v>1138</v>
      </c>
      <c r="M15" s="348"/>
    </row>
    <row r="16" spans="1:13" ht="13.5" x14ac:dyDescent="0.25">
      <c r="A16" s="349" t="s">
        <v>1132</v>
      </c>
      <c r="B16" s="349" t="s">
        <v>1133</v>
      </c>
      <c r="C16" s="349" t="s">
        <v>1134</v>
      </c>
      <c r="D16" s="349" t="s">
        <v>1135</v>
      </c>
      <c r="E16" s="350" t="s">
        <v>24</v>
      </c>
      <c r="F16" s="349" t="s">
        <v>24</v>
      </c>
      <c r="G16" s="349">
        <v>97150</v>
      </c>
      <c r="H16" s="349" t="s">
        <v>1147</v>
      </c>
      <c r="I16" s="349" t="s">
        <v>182</v>
      </c>
      <c r="J16" s="349" t="s">
        <v>1137</v>
      </c>
      <c r="K16" s="350">
        <v>36.700000000000003</v>
      </c>
      <c r="L16" s="349" t="s">
        <v>1138</v>
      </c>
      <c r="M16" s="348"/>
    </row>
    <row r="17" spans="1:12" ht="13.5" x14ac:dyDescent="0.25">
      <c r="A17" s="349" t="s">
        <v>1132</v>
      </c>
      <c r="B17" s="349" t="s">
        <v>1133</v>
      </c>
      <c r="C17" s="349" t="s">
        <v>1134</v>
      </c>
      <c r="D17" s="349" t="s">
        <v>1135</v>
      </c>
      <c r="E17" s="350" t="s">
        <v>24</v>
      </c>
      <c r="F17" s="349" t="s">
        <v>24</v>
      </c>
      <c r="G17" s="349">
        <v>97151</v>
      </c>
      <c r="H17" s="349" t="s">
        <v>1148</v>
      </c>
      <c r="I17" s="349" t="s">
        <v>182</v>
      </c>
      <c r="J17" s="349" t="s">
        <v>1137</v>
      </c>
      <c r="K17" s="350">
        <v>42.8</v>
      </c>
      <c r="L17" s="349" t="s">
        <v>1138</v>
      </c>
    </row>
    <row r="18" spans="1:12" ht="13.5" x14ac:dyDescent="0.25">
      <c r="A18" s="349" t="s">
        <v>1132</v>
      </c>
      <c r="B18" s="349" t="s">
        <v>1133</v>
      </c>
      <c r="C18" s="349" t="s">
        <v>1134</v>
      </c>
      <c r="D18" s="349" t="s">
        <v>1135</v>
      </c>
      <c r="E18" s="350" t="s">
        <v>24</v>
      </c>
      <c r="F18" s="349" t="s">
        <v>24</v>
      </c>
      <c r="G18" s="349">
        <v>97152</v>
      </c>
      <c r="H18" s="349" t="s">
        <v>1149</v>
      </c>
      <c r="I18" s="349" t="s">
        <v>182</v>
      </c>
      <c r="J18" s="349" t="s">
        <v>1137</v>
      </c>
      <c r="K18" s="350">
        <v>48.65</v>
      </c>
      <c r="L18" s="349" t="s">
        <v>1138</v>
      </c>
    </row>
    <row r="19" spans="1:12" ht="13.5" x14ac:dyDescent="0.25">
      <c r="A19" s="349" t="s">
        <v>1132</v>
      </c>
      <c r="B19" s="349" t="s">
        <v>1133</v>
      </c>
      <c r="C19" s="349" t="s">
        <v>1134</v>
      </c>
      <c r="D19" s="349" t="s">
        <v>1135</v>
      </c>
      <c r="E19" s="350" t="s">
        <v>24</v>
      </c>
      <c r="F19" s="349" t="s">
        <v>24</v>
      </c>
      <c r="G19" s="349">
        <v>97153</v>
      </c>
      <c r="H19" s="349" t="s">
        <v>1150</v>
      </c>
      <c r="I19" s="349" t="s">
        <v>182</v>
      </c>
      <c r="J19" s="349" t="s">
        <v>1137</v>
      </c>
      <c r="K19" s="350">
        <v>54.68</v>
      </c>
      <c r="L19" s="349" t="s">
        <v>1138</v>
      </c>
    </row>
    <row r="20" spans="1:12" ht="13.5" x14ac:dyDescent="0.25">
      <c r="A20" s="349" t="s">
        <v>1132</v>
      </c>
      <c r="B20" s="349" t="s">
        <v>1133</v>
      </c>
      <c r="C20" s="349" t="s">
        <v>1134</v>
      </c>
      <c r="D20" s="349" t="s">
        <v>1135</v>
      </c>
      <c r="E20" s="350" t="s">
        <v>24</v>
      </c>
      <c r="F20" s="349" t="s">
        <v>24</v>
      </c>
      <c r="G20" s="349">
        <v>97154</v>
      </c>
      <c r="H20" s="349" t="s">
        <v>1151</v>
      </c>
      <c r="I20" s="349" t="s">
        <v>182</v>
      </c>
      <c r="J20" s="349" t="s">
        <v>1137</v>
      </c>
      <c r="K20" s="350">
        <v>60.71</v>
      </c>
      <c r="L20" s="349" t="s">
        <v>1138</v>
      </c>
    </row>
    <row r="21" spans="1:12" ht="13.5" x14ac:dyDescent="0.25">
      <c r="A21" s="349" t="s">
        <v>1132</v>
      </c>
      <c r="B21" s="349" t="s">
        <v>1133</v>
      </c>
      <c r="C21" s="349" t="s">
        <v>1134</v>
      </c>
      <c r="D21" s="349" t="s">
        <v>1135</v>
      </c>
      <c r="E21" s="350" t="s">
        <v>24</v>
      </c>
      <c r="F21" s="349" t="s">
        <v>24</v>
      </c>
      <c r="G21" s="349">
        <v>97155</v>
      </c>
      <c r="H21" s="349" t="s">
        <v>1152</v>
      </c>
      <c r="I21" s="349" t="s">
        <v>182</v>
      </c>
      <c r="J21" s="349" t="s">
        <v>1137</v>
      </c>
      <c r="K21" s="350">
        <v>66.75</v>
      </c>
      <c r="L21" s="349" t="s">
        <v>1138</v>
      </c>
    </row>
    <row r="22" spans="1:12" ht="13.5" x14ac:dyDescent="0.25">
      <c r="A22" s="349" t="s">
        <v>1132</v>
      </c>
      <c r="B22" s="349" t="s">
        <v>1133</v>
      </c>
      <c r="C22" s="349" t="s">
        <v>1134</v>
      </c>
      <c r="D22" s="349" t="s">
        <v>1135</v>
      </c>
      <c r="E22" s="350" t="s">
        <v>24</v>
      </c>
      <c r="F22" s="349" t="s">
        <v>24</v>
      </c>
      <c r="G22" s="349">
        <v>97156</v>
      </c>
      <c r="H22" s="349" t="s">
        <v>1153</v>
      </c>
      <c r="I22" s="349" t="s">
        <v>182</v>
      </c>
      <c r="J22" s="349" t="s">
        <v>1137</v>
      </c>
      <c r="K22" s="350">
        <v>79.3</v>
      </c>
      <c r="L22" s="349" t="s">
        <v>1138</v>
      </c>
    </row>
    <row r="23" spans="1:12" ht="13.5" x14ac:dyDescent="0.25">
      <c r="A23" s="349" t="s">
        <v>1132</v>
      </c>
      <c r="B23" s="349" t="s">
        <v>1133</v>
      </c>
      <c r="C23" s="349" t="s">
        <v>1134</v>
      </c>
      <c r="D23" s="349" t="s">
        <v>1135</v>
      </c>
      <c r="E23" s="350" t="s">
        <v>24</v>
      </c>
      <c r="F23" s="349" t="s">
        <v>24</v>
      </c>
      <c r="G23" s="349">
        <v>97157</v>
      </c>
      <c r="H23" s="349" t="s">
        <v>1154</v>
      </c>
      <c r="I23" s="349" t="s">
        <v>182</v>
      </c>
      <c r="J23" s="349" t="s">
        <v>1137</v>
      </c>
      <c r="K23" s="350">
        <v>5.75</v>
      </c>
      <c r="L23" s="349" t="s">
        <v>1138</v>
      </c>
    </row>
    <row r="24" spans="1:12" ht="13.5" x14ac:dyDescent="0.25">
      <c r="A24" s="349" t="s">
        <v>1132</v>
      </c>
      <c r="B24" s="349" t="s">
        <v>1133</v>
      </c>
      <c r="C24" s="349" t="s">
        <v>1134</v>
      </c>
      <c r="D24" s="349" t="s">
        <v>1135</v>
      </c>
      <c r="E24" s="350" t="s">
        <v>24</v>
      </c>
      <c r="F24" s="349" t="s">
        <v>24</v>
      </c>
      <c r="G24" s="349">
        <v>97158</v>
      </c>
      <c r="H24" s="349" t="s">
        <v>1155</v>
      </c>
      <c r="I24" s="349" t="s">
        <v>182</v>
      </c>
      <c r="J24" s="349" t="s">
        <v>1137</v>
      </c>
      <c r="K24" s="350">
        <v>6.44</v>
      </c>
      <c r="L24" s="349" t="s">
        <v>1138</v>
      </c>
    </row>
    <row r="25" spans="1:12" ht="13.5" x14ac:dyDescent="0.25">
      <c r="A25" s="349" t="s">
        <v>1132</v>
      </c>
      <c r="B25" s="349" t="s">
        <v>1133</v>
      </c>
      <c r="C25" s="349" t="s">
        <v>1134</v>
      </c>
      <c r="D25" s="349" t="s">
        <v>1135</v>
      </c>
      <c r="E25" s="350" t="s">
        <v>24</v>
      </c>
      <c r="F25" s="349" t="s">
        <v>24</v>
      </c>
      <c r="G25" s="349">
        <v>97159</v>
      </c>
      <c r="H25" s="349" t="s">
        <v>1156</v>
      </c>
      <c r="I25" s="349" t="s">
        <v>182</v>
      </c>
      <c r="J25" s="349" t="s">
        <v>1137</v>
      </c>
      <c r="K25" s="350">
        <v>8.07</v>
      </c>
      <c r="L25" s="349" t="s">
        <v>1138</v>
      </c>
    </row>
    <row r="26" spans="1:12" ht="13.5" x14ac:dyDescent="0.25">
      <c r="A26" s="349" t="s">
        <v>1132</v>
      </c>
      <c r="B26" s="349" t="s">
        <v>1133</v>
      </c>
      <c r="C26" s="349" t="s">
        <v>1134</v>
      </c>
      <c r="D26" s="349" t="s">
        <v>1135</v>
      </c>
      <c r="E26" s="350" t="s">
        <v>24</v>
      </c>
      <c r="F26" s="349" t="s">
        <v>24</v>
      </c>
      <c r="G26" s="349">
        <v>97160</v>
      </c>
      <c r="H26" s="349" t="s">
        <v>1157</v>
      </c>
      <c r="I26" s="349" t="s">
        <v>182</v>
      </c>
      <c r="J26" s="349" t="s">
        <v>1137</v>
      </c>
      <c r="K26" s="350">
        <v>9.7100000000000009</v>
      </c>
      <c r="L26" s="349" t="s">
        <v>1138</v>
      </c>
    </row>
    <row r="27" spans="1:12" ht="13.5" x14ac:dyDescent="0.25">
      <c r="A27" s="349" t="s">
        <v>1132</v>
      </c>
      <c r="B27" s="349" t="s">
        <v>1133</v>
      </c>
      <c r="C27" s="349" t="s">
        <v>1134</v>
      </c>
      <c r="D27" s="349" t="s">
        <v>1135</v>
      </c>
      <c r="E27" s="350" t="s">
        <v>24</v>
      </c>
      <c r="F27" s="349" t="s">
        <v>24</v>
      </c>
      <c r="G27" s="349">
        <v>97161</v>
      </c>
      <c r="H27" s="349" t="s">
        <v>1158</v>
      </c>
      <c r="I27" s="349" t="s">
        <v>182</v>
      </c>
      <c r="J27" s="349" t="s">
        <v>1137</v>
      </c>
      <c r="K27" s="350">
        <v>11.41</v>
      </c>
      <c r="L27" s="349" t="s">
        <v>1138</v>
      </c>
    </row>
    <row r="28" spans="1:12" ht="13.5" x14ac:dyDescent="0.25">
      <c r="A28" s="349" t="s">
        <v>1132</v>
      </c>
      <c r="B28" s="349" t="s">
        <v>1133</v>
      </c>
      <c r="C28" s="349" t="s">
        <v>1134</v>
      </c>
      <c r="D28" s="349" t="s">
        <v>1135</v>
      </c>
      <c r="E28" s="350" t="s">
        <v>24</v>
      </c>
      <c r="F28" s="349" t="s">
        <v>24</v>
      </c>
      <c r="G28" s="349">
        <v>97162</v>
      </c>
      <c r="H28" s="349" t="s">
        <v>1159</v>
      </c>
      <c r="I28" s="349" t="s">
        <v>182</v>
      </c>
      <c r="J28" s="349" t="s">
        <v>1137</v>
      </c>
      <c r="K28" s="350">
        <v>13.07</v>
      </c>
      <c r="L28" s="349" t="s">
        <v>1138</v>
      </c>
    </row>
    <row r="29" spans="1:12" ht="13.5" x14ac:dyDescent="0.25">
      <c r="A29" s="349" t="s">
        <v>1132</v>
      </c>
      <c r="B29" s="349" t="s">
        <v>1133</v>
      </c>
      <c r="C29" s="349" t="s">
        <v>1134</v>
      </c>
      <c r="D29" s="349" t="s">
        <v>1135</v>
      </c>
      <c r="E29" s="350" t="s">
        <v>24</v>
      </c>
      <c r="F29" s="349" t="s">
        <v>24</v>
      </c>
      <c r="G29" s="349">
        <v>97163</v>
      </c>
      <c r="H29" s="349" t="s">
        <v>1160</v>
      </c>
      <c r="I29" s="349" t="s">
        <v>182</v>
      </c>
      <c r="J29" s="349" t="s">
        <v>1137</v>
      </c>
      <c r="K29" s="350">
        <v>14.74</v>
      </c>
      <c r="L29" s="349" t="s">
        <v>1138</v>
      </c>
    </row>
    <row r="30" spans="1:12" ht="13.5" x14ac:dyDescent="0.25">
      <c r="A30" s="349" t="s">
        <v>1132</v>
      </c>
      <c r="B30" s="349" t="s">
        <v>1133</v>
      </c>
      <c r="C30" s="349" t="s">
        <v>1134</v>
      </c>
      <c r="D30" s="349" t="s">
        <v>1135</v>
      </c>
      <c r="E30" s="350" t="s">
        <v>24</v>
      </c>
      <c r="F30" s="349" t="s">
        <v>24</v>
      </c>
      <c r="G30" s="349">
        <v>97164</v>
      </c>
      <c r="H30" s="349" t="s">
        <v>1161</v>
      </c>
      <c r="I30" s="349" t="s">
        <v>182</v>
      </c>
      <c r="J30" s="349" t="s">
        <v>1137</v>
      </c>
      <c r="K30" s="350">
        <v>16.399999999999999</v>
      </c>
      <c r="L30" s="349" t="s">
        <v>1138</v>
      </c>
    </row>
    <row r="31" spans="1:12" ht="13.5" x14ac:dyDescent="0.25">
      <c r="A31" s="349" t="s">
        <v>1132</v>
      </c>
      <c r="B31" s="349" t="s">
        <v>1133</v>
      </c>
      <c r="C31" s="349" t="s">
        <v>1134</v>
      </c>
      <c r="D31" s="349" t="s">
        <v>1135</v>
      </c>
      <c r="E31" s="350" t="s">
        <v>24</v>
      </c>
      <c r="F31" s="349" t="s">
        <v>24</v>
      </c>
      <c r="G31" s="349">
        <v>97165</v>
      </c>
      <c r="H31" s="349" t="s">
        <v>1162</v>
      </c>
      <c r="I31" s="349" t="s">
        <v>182</v>
      </c>
      <c r="J31" s="349" t="s">
        <v>1137</v>
      </c>
      <c r="K31" s="350">
        <v>18.11</v>
      </c>
      <c r="L31" s="349" t="s">
        <v>1138</v>
      </c>
    </row>
    <row r="32" spans="1:12" ht="13.5" x14ac:dyDescent="0.25">
      <c r="A32" s="349" t="s">
        <v>1132</v>
      </c>
      <c r="B32" s="349" t="s">
        <v>1133</v>
      </c>
      <c r="C32" s="349" t="s">
        <v>1134</v>
      </c>
      <c r="D32" s="349" t="s">
        <v>1135</v>
      </c>
      <c r="E32" s="350" t="s">
        <v>24</v>
      </c>
      <c r="F32" s="349" t="s">
        <v>24</v>
      </c>
      <c r="G32" s="349">
        <v>97166</v>
      </c>
      <c r="H32" s="349" t="s">
        <v>1163</v>
      </c>
      <c r="I32" s="349" t="s">
        <v>182</v>
      </c>
      <c r="J32" s="349" t="s">
        <v>1137</v>
      </c>
      <c r="K32" s="350">
        <v>22.33</v>
      </c>
      <c r="L32" s="349" t="s">
        <v>1138</v>
      </c>
    </row>
    <row r="33" spans="1:12" ht="13.5" x14ac:dyDescent="0.25">
      <c r="A33" s="349" t="s">
        <v>1132</v>
      </c>
      <c r="B33" s="349" t="s">
        <v>1133</v>
      </c>
      <c r="C33" s="349" t="s">
        <v>1134</v>
      </c>
      <c r="D33" s="349" t="s">
        <v>1135</v>
      </c>
      <c r="E33" s="350" t="s">
        <v>24</v>
      </c>
      <c r="F33" s="349" t="s">
        <v>24</v>
      </c>
      <c r="G33" s="349">
        <v>97167</v>
      </c>
      <c r="H33" s="349" t="s">
        <v>1164</v>
      </c>
      <c r="I33" s="349" t="s">
        <v>182</v>
      </c>
      <c r="J33" s="349" t="s">
        <v>1137</v>
      </c>
      <c r="K33" s="350">
        <v>26.08</v>
      </c>
      <c r="L33" s="349" t="s">
        <v>1138</v>
      </c>
    </row>
    <row r="34" spans="1:12" ht="13.5" x14ac:dyDescent="0.25">
      <c r="A34" s="349" t="s">
        <v>1132</v>
      </c>
      <c r="B34" s="349" t="s">
        <v>1133</v>
      </c>
      <c r="C34" s="349" t="s">
        <v>1134</v>
      </c>
      <c r="D34" s="349" t="s">
        <v>1135</v>
      </c>
      <c r="E34" s="350" t="s">
        <v>24</v>
      </c>
      <c r="F34" s="349" t="s">
        <v>24</v>
      </c>
      <c r="G34" s="349">
        <v>97168</v>
      </c>
      <c r="H34" s="349" t="s">
        <v>1165</v>
      </c>
      <c r="I34" s="349" t="s">
        <v>182</v>
      </c>
      <c r="J34" s="349" t="s">
        <v>1137</v>
      </c>
      <c r="K34" s="350">
        <v>29.56</v>
      </c>
      <c r="L34" s="349" t="s">
        <v>1138</v>
      </c>
    </row>
    <row r="35" spans="1:12" ht="13.5" x14ac:dyDescent="0.25">
      <c r="A35" s="349" t="s">
        <v>1132</v>
      </c>
      <c r="B35" s="349" t="s">
        <v>1133</v>
      </c>
      <c r="C35" s="349" t="s">
        <v>1134</v>
      </c>
      <c r="D35" s="349" t="s">
        <v>1135</v>
      </c>
      <c r="E35" s="350" t="s">
        <v>24</v>
      </c>
      <c r="F35" s="349" t="s">
        <v>24</v>
      </c>
      <c r="G35" s="349">
        <v>97169</v>
      </c>
      <c r="H35" s="349" t="s">
        <v>1166</v>
      </c>
      <c r="I35" s="349" t="s">
        <v>182</v>
      </c>
      <c r="J35" s="349" t="s">
        <v>1137</v>
      </c>
      <c r="K35" s="350">
        <v>33.229999999999997</v>
      </c>
      <c r="L35" s="349" t="s">
        <v>1138</v>
      </c>
    </row>
    <row r="36" spans="1:12" ht="13.5" x14ac:dyDescent="0.25">
      <c r="A36" s="349" t="s">
        <v>1132</v>
      </c>
      <c r="B36" s="349" t="s">
        <v>1133</v>
      </c>
      <c r="C36" s="349" t="s">
        <v>1134</v>
      </c>
      <c r="D36" s="349" t="s">
        <v>1135</v>
      </c>
      <c r="E36" s="350" t="s">
        <v>24</v>
      </c>
      <c r="F36" s="349" t="s">
        <v>24</v>
      </c>
      <c r="G36" s="349">
        <v>97170</v>
      </c>
      <c r="H36" s="349" t="s">
        <v>1167</v>
      </c>
      <c r="I36" s="349" t="s">
        <v>182</v>
      </c>
      <c r="J36" s="349" t="s">
        <v>1137</v>
      </c>
      <c r="K36" s="350">
        <v>36.9</v>
      </c>
      <c r="L36" s="349" t="s">
        <v>1138</v>
      </c>
    </row>
    <row r="37" spans="1:12" ht="13.5" x14ac:dyDescent="0.25">
      <c r="A37" s="349" t="s">
        <v>1132</v>
      </c>
      <c r="B37" s="349" t="s">
        <v>1133</v>
      </c>
      <c r="C37" s="349" t="s">
        <v>1134</v>
      </c>
      <c r="D37" s="349" t="s">
        <v>1135</v>
      </c>
      <c r="E37" s="350" t="s">
        <v>24</v>
      </c>
      <c r="F37" s="349" t="s">
        <v>24</v>
      </c>
      <c r="G37" s="349">
        <v>97171</v>
      </c>
      <c r="H37" s="349" t="s">
        <v>1168</v>
      </c>
      <c r="I37" s="349" t="s">
        <v>182</v>
      </c>
      <c r="J37" s="349" t="s">
        <v>1137</v>
      </c>
      <c r="K37" s="350">
        <v>40.61</v>
      </c>
      <c r="L37" s="349" t="s">
        <v>1138</v>
      </c>
    </row>
    <row r="38" spans="1:12" ht="13.5" x14ac:dyDescent="0.25">
      <c r="A38" s="349" t="s">
        <v>1132</v>
      </c>
      <c r="B38" s="349" t="s">
        <v>1133</v>
      </c>
      <c r="C38" s="349" t="s">
        <v>1134</v>
      </c>
      <c r="D38" s="349" t="s">
        <v>1135</v>
      </c>
      <c r="E38" s="350" t="s">
        <v>24</v>
      </c>
      <c r="F38" s="349" t="s">
        <v>24</v>
      </c>
      <c r="G38" s="349">
        <v>97172</v>
      </c>
      <c r="H38" s="349" t="s">
        <v>1169</v>
      </c>
      <c r="I38" s="349" t="s">
        <v>182</v>
      </c>
      <c r="J38" s="349" t="s">
        <v>1137</v>
      </c>
      <c r="K38" s="350">
        <v>48.42</v>
      </c>
      <c r="L38" s="349" t="s">
        <v>1138</v>
      </c>
    </row>
    <row r="39" spans="1:12" ht="13.5" x14ac:dyDescent="0.25">
      <c r="A39" s="349" t="s">
        <v>1132</v>
      </c>
      <c r="B39" s="349" t="s">
        <v>1133</v>
      </c>
      <c r="C39" s="349" t="s">
        <v>1170</v>
      </c>
      <c r="D39" s="349" t="s">
        <v>1171</v>
      </c>
      <c r="E39" s="350" t="s">
        <v>24</v>
      </c>
      <c r="F39" s="349" t="s">
        <v>24</v>
      </c>
      <c r="G39" s="349">
        <v>97173</v>
      </c>
      <c r="H39" s="349" t="s">
        <v>1172</v>
      </c>
      <c r="I39" s="349" t="s">
        <v>182</v>
      </c>
      <c r="J39" s="349" t="s">
        <v>1137</v>
      </c>
      <c r="K39" s="350">
        <v>39.799999999999997</v>
      </c>
      <c r="L39" s="349" t="s">
        <v>1138</v>
      </c>
    </row>
    <row r="40" spans="1:12" ht="13.5" x14ac:dyDescent="0.25">
      <c r="A40" s="349" t="s">
        <v>1132</v>
      </c>
      <c r="B40" s="349" t="s">
        <v>1133</v>
      </c>
      <c r="C40" s="349" t="s">
        <v>1170</v>
      </c>
      <c r="D40" s="349" t="s">
        <v>1171</v>
      </c>
      <c r="E40" s="350" t="s">
        <v>24</v>
      </c>
      <c r="F40" s="349" t="s">
        <v>24</v>
      </c>
      <c r="G40" s="349">
        <v>97174</v>
      </c>
      <c r="H40" s="349" t="s">
        <v>1173</v>
      </c>
      <c r="I40" s="349" t="s">
        <v>182</v>
      </c>
      <c r="J40" s="349" t="s">
        <v>1137</v>
      </c>
      <c r="K40" s="350">
        <v>46.04</v>
      </c>
      <c r="L40" s="349" t="s">
        <v>1138</v>
      </c>
    </row>
    <row r="41" spans="1:12" ht="13.5" x14ac:dyDescent="0.25">
      <c r="A41" s="349" t="s">
        <v>1132</v>
      </c>
      <c r="B41" s="349" t="s">
        <v>1133</v>
      </c>
      <c r="C41" s="349" t="s">
        <v>1170</v>
      </c>
      <c r="D41" s="349" t="s">
        <v>1171</v>
      </c>
      <c r="E41" s="350" t="s">
        <v>24</v>
      </c>
      <c r="F41" s="349" t="s">
        <v>24</v>
      </c>
      <c r="G41" s="349">
        <v>97175</v>
      </c>
      <c r="H41" s="349" t="s">
        <v>1174</v>
      </c>
      <c r="I41" s="349" t="s">
        <v>182</v>
      </c>
      <c r="J41" s="349" t="s">
        <v>1137</v>
      </c>
      <c r="K41" s="350">
        <v>52.3</v>
      </c>
      <c r="L41" s="349" t="s">
        <v>1138</v>
      </c>
    </row>
    <row r="42" spans="1:12" ht="13.5" x14ac:dyDescent="0.25">
      <c r="A42" s="349" t="s">
        <v>1132</v>
      </c>
      <c r="B42" s="349" t="s">
        <v>1133</v>
      </c>
      <c r="C42" s="349" t="s">
        <v>1170</v>
      </c>
      <c r="D42" s="349" t="s">
        <v>1171</v>
      </c>
      <c r="E42" s="350" t="s">
        <v>24</v>
      </c>
      <c r="F42" s="349" t="s">
        <v>24</v>
      </c>
      <c r="G42" s="349">
        <v>97176</v>
      </c>
      <c r="H42" s="349" t="s">
        <v>1175</v>
      </c>
      <c r="I42" s="349" t="s">
        <v>182</v>
      </c>
      <c r="J42" s="349" t="s">
        <v>1137</v>
      </c>
      <c r="K42" s="350">
        <v>58.53</v>
      </c>
      <c r="L42" s="349" t="s">
        <v>1138</v>
      </c>
    </row>
    <row r="43" spans="1:12" ht="13.5" x14ac:dyDescent="0.25">
      <c r="A43" s="349" t="s">
        <v>1132</v>
      </c>
      <c r="B43" s="349" t="s">
        <v>1133</v>
      </c>
      <c r="C43" s="349" t="s">
        <v>1170</v>
      </c>
      <c r="D43" s="349" t="s">
        <v>1171</v>
      </c>
      <c r="E43" s="350" t="s">
        <v>24</v>
      </c>
      <c r="F43" s="349" t="s">
        <v>24</v>
      </c>
      <c r="G43" s="349">
        <v>97177</v>
      </c>
      <c r="H43" s="349" t="s">
        <v>1176</v>
      </c>
      <c r="I43" s="349" t="s">
        <v>182</v>
      </c>
      <c r="J43" s="349" t="s">
        <v>1137</v>
      </c>
      <c r="K43" s="350">
        <v>71</v>
      </c>
      <c r="L43" s="349" t="s">
        <v>1138</v>
      </c>
    </row>
    <row r="44" spans="1:12" ht="13.5" x14ac:dyDescent="0.25">
      <c r="A44" s="349" t="s">
        <v>1132</v>
      </c>
      <c r="B44" s="349" t="s">
        <v>1133</v>
      </c>
      <c r="C44" s="349" t="s">
        <v>1170</v>
      </c>
      <c r="D44" s="349" t="s">
        <v>1171</v>
      </c>
      <c r="E44" s="350" t="s">
        <v>24</v>
      </c>
      <c r="F44" s="349" t="s">
        <v>24</v>
      </c>
      <c r="G44" s="349">
        <v>97178</v>
      </c>
      <c r="H44" s="349" t="s">
        <v>1177</v>
      </c>
      <c r="I44" s="349" t="s">
        <v>182</v>
      </c>
      <c r="J44" s="349" t="s">
        <v>1137</v>
      </c>
      <c r="K44" s="350">
        <v>83.49</v>
      </c>
      <c r="L44" s="349" t="s">
        <v>1138</v>
      </c>
    </row>
    <row r="45" spans="1:12" ht="13.5" x14ac:dyDescent="0.25">
      <c r="A45" s="349" t="s">
        <v>1132</v>
      </c>
      <c r="B45" s="349" t="s">
        <v>1133</v>
      </c>
      <c r="C45" s="349" t="s">
        <v>1170</v>
      </c>
      <c r="D45" s="349" t="s">
        <v>1171</v>
      </c>
      <c r="E45" s="350" t="s">
        <v>24</v>
      </c>
      <c r="F45" s="349" t="s">
        <v>24</v>
      </c>
      <c r="G45" s="349">
        <v>97179</v>
      </c>
      <c r="H45" s="349" t="s">
        <v>1178</v>
      </c>
      <c r="I45" s="349" t="s">
        <v>182</v>
      </c>
      <c r="J45" s="349" t="s">
        <v>1137</v>
      </c>
      <c r="K45" s="350">
        <v>95.97</v>
      </c>
      <c r="L45" s="349" t="s">
        <v>1138</v>
      </c>
    </row>
    <row r="46" spans="1:12" ht="13.5" x14ac:dyDescent="0.25">
      <c r="A46" s="349" t="s">
        <v>1132</v>
      </c>
      <c r="B46" s="349" t="s">
        <v>1133</v>
      </c>
      <c r="C46" s="349" t="s">
        <v>1170</v>
      </c>
      <c r="D46" s="349" t="s">
        <v>1171</v>
      </c>
      <c r="E46" s="350" t="s">
        <v>24</v>
      </c>
      <c r="F46" s="349" t="s">
        <v>24</v>
      </c>
      <c r="G46" s="349">
        <v>97180</v>
      </c>
      <c r="H46" s="349" t="s">
        <v>1179</v>
      </c>
      <c r="I46" s="349" t="s">
        <v>182</v>
      </c>
      <c r="J46" s="349" t="s">
        <v>1137</v>
      </c>
      <c r="K46" s="350">
        <v>108.44</v>
      </c>
      <c r="L46" s="349" t="s">
        <v>1138</v>
      </c>
    </row>
    <row r="47" spans="1:12" ht="13.5" x14ac:dyDescent="0.25">
      <c r="A47" s="349" t="s">
        <v>1132</v>
      </c>
      <c r="B47" s="349" t="s">
        <v>1133</v>
      </c>
      <c r="C47" s="349" t="s">
        <v>1170</v>
      </c>
      <c r="D47" s="349" t="s">
        <v>1171</v>
      </c>
      <c r="E47" s="350" t="s">
        <v>24</v>
      </c>
      <c r="F47" s="349" t="s">
        <v>24</v>
      </c>
      <c r="G47" s="349">
        <v>97181</v>
      </c>
      <c r="H47" s="349" t="s">
        <v>1180</v>
      </c>
      <c r="I47" s="349" t="s">
        <v>182</v>
      </c>
      <c r="J47" s="349" t="s">
        <v>1137</v>
      </c>
      <c r="K47" s="350">
        <v>125.57</v>
      </c>
      <c r="L47" s="349" t="s">
        <v>1138</v>
      </c>
    </row>
    <row r="48" spans="1:12" ht="13.5" x14ac:dyDescent="0.25">
      <c r="A48" s="349" t="s">
        <v>1132</v>
      </c>
      <c r="B48" s="349" t="s">
        <v>1133</v>
      </c>
      <c r="C48" s="349" t="s">
        <v>1170</v>
      </c>
      <c r="D48" s="349" t="s">
        <v>1171</v>
      </c>
      <c r="E48" s="350" t="s">
        <v>24</v>
      </c>
      <c r="F48" s="349" t="s">
        <v>24</v>
      </c>
      <c r="G48" s="349">
        <v>97182</v>
      </c>
      <c r="H48" s="349" t="s">
        <v>1181</v>
      </c>
      <c r="I48" s="349" t="s">
        <v>182</v>
      </c>
      <c r="J48" s="349" t="s">
        <v>1137</v>
      </c>
      <c r="K48" s="350">
        <v>138.54</v>
      </c>
      <c r="L48" s="349" t="s">
        <v>1138</v>
      </c>
    </row>
    <row r="49" spans="1:12" ht="13.5" x14ac:dyDescent="0.25">
      <c r="A49" s="349" t="s">
        <v>1132</v>
      </c>
      <c r="B49" s="349" t="s">
        <v>1133</v>
      </c>
      <c r="C49" s="349" t="s">
        <v>1170</v>
      </c>
      <c r="D49" s="349" t="s">
        <v>1171</v>
      </c>
      <c r="E49" s="350" t="s">
        <v>24</v>
      </c>
      <c r="F49" s="349" t="s">
        <v>24</v>
      </c>
      <c r="G49" s="349">
        <v>97183</v>
      </c>
      <c r="H49" s="349" t="s">
        <v>1182</v>
      </c>
      <c r="I49" s="349" t="s">
        <v>182</v>
      </c>
      <c r="J49" s="349" t="s">
        <v>1137</v>
      </c>
      <c r="K49" s="350">
        <v>32.08</v>
      </c>
      <c r="L49" s="349" t="s">
        <v>1138</v>
      </c>
    </row>
    <row r="50" spans="1:12" ht="13.5" x14ac:dyDescent="0.25">
      <c r="A50" s="349" t="s">
        <v>1132</v>
      </c>
      <c r="B50" s="349" t="s">
        <v>1133</v>
      </c>
      <c r="C50" s="349" t="s">
        <v>1170</v>
      </c>
      <c r="D50" s="349" t="s">
        <v>1171</v>
      </c>
      <c r="E50" s="350" t="s">
        <v>24</v>
      </c>
      <c r="F50" s="349" t="s">
        <v>24</v>
      </c>
      <c r="G50" s="349">
        <v>97184</v>
      </c>
      <c r="H50" s="349" t="s">
        <v>1183</v>
      </c>
      <c r="I50" s="349" t="s">
        <v>182</v>
      </c>
      <c r="J50" s="349" t="s">
        <v>1137</v>
      </c>
      <c r="K50" s="350">
        <v>37.18</v>
      </c>
      <c r="L50" s="349" t="s">
        <v>1138</v>
      </c>
    </row>
    <row r="51" spans="1:12" ht="13.5" x14ac:dyDescent="0.25">
      <c r="A51" s="349" t="s">
        <v>1132</v>
      </c>
      <c r="B51" s="349" t="s">
        <v>1133</v>
      </c>
      <c r="C51" s="349" t="s">
        <v>1170</v>
      </c>
      <c r="D51" s="349" t="s">
        <v>1171</v>
      </c>
      <c r="E51" s="350" t="s">
        <v>24</v>
      </c>
      <c r="F51" s="349" t="s">
        <v>24</v>
      </c>
      <c r="G51" s="349">
        <v>97185</v>
      </c>
      <c r="H51" s="349" t="s">
        <v>1184</v>
      </c>
      <c r="I51" s="349" t="s">
        <v>182</v>
      </c>
      <c r="J51" s="349" t="s">
        <v>1137</v>
      </c>
      <c r="K51" s="350">
        <v>42.3</v>
      </c>
      <c r="L51" s="349" t="s">
        <v>1138</v>
      </c>
    </row>
    <row r="52" spans="1:12" ht="13.5" x14ac:dyDescent="0.25">
      <c r="A52" s="349" t="s">
        <v>1132</v>
      </c>
      <c r="B52" s="349" t="s">
        <v>1133</v>
      </c>
      <c r="C52" s="349" t="s">
        <v>1170</v>
      </c>
      <c r="D52" s="349" t="s">
        <v>1171</v>
      </c>
      <c r="E52" s="350" t="s">
        <v>24</v>
      </c>
      <c r="F52" s="349" t="s">
        <v>24</v>
      </c>
      <c r="G52" s="349">
        <v>97186</v>
      </c>
      <c r="H52" s="349" t="s">
        <v>1185</v>
      </c>
      <c r="I52" s="349" t="s">
        <v>182</v>
      </c>
      <c r="J52" s="349" t="s">
        <v>1137</v>
      </c>
      <c r="K52" s="350">
        <v>47.4</v>
      </c>
      <c r="L52" s="349" t="s">
        <v>1138</v>
      </c>
    </row>
    <row r="53" spans="1:12" ht="13.5" x14ac:dyDescent="0.25">
      <c r="A53" s="349" t="s">
        <v>1132</v>
      </c>
      <c r="B53" s="349" t="s">
        <v>1133</v>
      </c>
      <c r="C53" s="349" t="s">
        <v>1170</v>
      </c>
      <c r="D53" s="349" t="s">
        <v>1171</v>
      </c>
      <c r="E53" s="350" t="s">
        <v>24</v>
      </c>
      <c r="F53" s="349" t="s">
        <v>24</v>
      </c>
      <c r="G53" s="349">
        <v>97187</v>
      </c>
      <c r="H53" s="349" t="s">
        <v>1186</v>
      </c>
      <c r="I53" s="349" t="s">
        <v>182</v>
      </c>
      <c r="J53" s="349" t="s">
        <v>1137</v>
      </c>
      <c r="K53" s="350">
        <v>57.62</v>
      </c>
      <c r="L53" s="349" t="s">
        <v>1138</v>
      </c>
    </row>
    <row r="54" spans="1:12" ht="13.5" x14ac:dyDescent="0.25">
      <c r="A54" s="349" t="s">
        <v>1132</v>
      </c>
      <c r="B54" s="349" t="s">
        <v>1133</v>
      </c>
      <c r="C54" s="349" t="s">
        <v>1170</v>
      </c>
      <c r="D54" s="349" t="s">
        <v>1171</v>
      </c>
      <c r="E54" s="350" t="s">
        <v>24</v>
      </c>
      <c r="F54" s="349" t="s">
        <v>24</v>
      </c>
      <c r="G54" s="349">
        <v>97188</v>
      </c>
      <c r="H54" s="349" t="s">
        <v>1187</v>
      </c>
      <c r="I54" s="349" t="s">
        <v>182</v>
      </c>
      <c r="J54" s="349" t="s">
        <v>1137</v>
      </c>
      <c r="K54" s="350">
        <v>67.849999999999994</v>
      </c>
      <c r="L54" s="349" t="s">
        <v>1138</v>
      </c>
    </row>
    <row r="55" spans="1:12" ht="13.5" x14ac:dyDescent="0.25">
      <c r="A55" s="349" t="s">
        <v>1132</v>
      </c>
      <c r="B55" s="349" t="s">
        <v>1133</v>
      </c>
      <c r="C55" s="349" t="s">
        <v>1170</v>
      </c>
      <c r="D55" s="349" t="s">
        <v>1171</v>
      </c>
      <c r="E55" s="350" t="s">
        <v>24</v>
      </c>
      <c r="F55" s="349" t="s">
        <v>24</v>
      </c>
      <c r="G55" s="349">
        <v>97189</v>
      </c>
      <c r="H55" s="349" t="s">
        <v>1188</v>
      </c>
      <c r="I55" s="349" t="s">
        <v>182</v>
      </c>
      <c r="J55" s="349" t="s">
        <v>1137</v>
      </c>
      <c r="K55" s="350">
        <v>78.06</v>
      </c>
      <c r="L55" s="349" t="s">
        <v>1138</v>
      </c>
    </row>
    <row r="56" spans="1:12" ht="13.5" x14ac:dyDescent="0.25">
      <c r="A56" s="349" t="s">
        <v>1132</v>
      </c>
      <c r="B56" s="349" t="s">
        <v>1133</v>
      </c>
      <c r="C56" s="349" t="s">
        <v>1170</v>
      </c>
      <c r="D56" s="349" t="s">
        <v>1171</v>
      </c>
      <c r="E56" s="350" t="s">
        <v>24</v>
      </c>
      <c r="F56" s="349" t="s">
        <v>24</v>
      </c>
      <c r="G56" s="349">
        <v>97190</v>
      </c>
      <c r="H56" s="349" t="s">
        <v>1189</v>
      </c>
      <c r="I56" s="349" t="s">
        <v>182</v>
      </c>
      <c r="J56" s="349" t="s">
        <v>1137</v>
      </c>
      <c r="K56" s="350">
        <v>88.27</v>
      </c>
      <c r="L56" s="349" t="s">
        <v>1138</v>
      </c>
    </row>
    <row r="57" spans="1:12" ht="13.5" x14ac:dyDescent="0.25">
      <c r="A57" s="349" t="s">
        <v>1132</v>
      </c>
      <c r="B57" s="349" t="s">
        <v>1133</v>
      </c>
      <c r="C57" s="349" t="s">
        <v>1170</v>
      </c>
      <c r="D57" s="349" t="s">
        <v>1171</v>
      </c>
      <c r="E57" s="350" t="s">
        <v>24</v>
      </c>
      <c r="F57" s="349" t="s">
        <v>24</v>
      </c>
      <c r="G57" s="349">
        <v>97191</v>
      </c>
      <c r="H57" s="349" t="s">
        <v>1190</v>
      </c>
      <c r="I57" s="349" t="s">
        <v>182</v>
      </c>
      <c r="J57" s="349" t="s">
        <v>1137</v>
      </c>
      <c r="K57" s="350">
        <v>101.89</v>
      </c>
      <c r="L57" s="349" t="s">
        <v>1138</v>
      </c>
    </row>
    <row r="58" spans="1:12" ht="13.5" x14ac:dyDescent="0.25">
      <c r="A58" s="349" t="s">
        <v>1132</v>
      </c>
      <c r="B58" s="349" t="s">
        <v>1133</v>
      </c>
      <c r="C58" s="349" t="s">
        <v>1170</v>
      </c>
      <c r="D58" s="349" t="s">
        <v>1171</v>
      </c>
      <c r="E58" s="350" t="s">
        <v>24</v>
      </c>
      <c r="F58" s="349" t="s">
        <v>24</v>
      </c>
      <c r="G58" s="349">
        <v>97192</v>
      </c>
      <c r="H58" s="349" t="s">
        <v>1191</v>
      </c>
      <c r="I58" s="349" t="s">
        <v>182</v>
      </c>
      <c r="J58" s="349" t="s">
        <v>1137</v>
      </c>
      <c r="K58" s="350">
        <v>112.47</v>
      </c>
      <c r="L58" s="349" t="s">
        <v>1138</v>
      </c>
    </row>
    <row r="59" spans="1:12" ht="13.5" x14ac:dyDescent="0.25">
      <c r="A59" s="349" t="s">
        <v>1132</v>
      </c>
      <c r="B59" s="349" t="s">
        <v>1133</v>
      </c>
      <c r="C59" s="349" t="s">
        <v>1192</v>
      </c>
      <c r="D59" s="349" t="s">
        <v>1193</v>
      </c>
      <c r="E59" s="350" t="s">
        <v>24</v>
      </c>
      <c r="F59" s="349" t="s">
        <v>24</v>
      </c>
      <c r="G59" s="349">
        <v>90694</v>
      </c>
      <c r="H59" s="349" t="s">
        <v>1194</v>
      </c>
      <c r="I59" s="349" t="s">
        <v>182</v>
      </c>
      <c r="J59" s="349" t="s">
        <v>1137</v>
      </c>
      <c r="K59" s="350">
        <v>67.069999999999993</v>
      </c>
      <c r="L59" s="349" t="s">
        <v>1138</v>
      </c>
    </row>
    <row r="60" spans="1:12" ht="13.5" x14ac:dyDescent="0.25">
      <c r="A60" s="349" t="s">
        <v>1132</v>
      </c>
      <c r="B60" s="349" t="s">
        <v>1133</v>
      </c>
      <c r="C60" s="349" t="s">
        <v>1192</v>
      </c>
      <c r="D60" s="349" t="s">
        <v>1193</v>
      </c>
      <c r="E60" s="350" t="s">
        <v>24</v>
      </c>
      <c r="F60" s="349" t="s">
        <v>24</v>
      </c>
      <c r="G60" s="349">
        <v>90695</v>
      </c>
      <c r="H60" s="349" t="s">
        <v>1195</v>
      </c>
      <c r="I60" s="349" t="s">
        <v>182</v>
      </c>
      <c r="J60" s="349" t="s">
        <v>1137</v>
      </c>
      <c r="K60" s="350">
        <v>128.34</v>
      </c>
      <c r="L60" s="349" t="s">
        <v>1138</v>
      </c>
    </row>
    <row r="61" spans="1:12" ht="13.5" x14ac:dyDescent="0.25">
      <c r="A61" s="349" t="s">
        <v>1132</v>
      </c>
      <c r="B61" s="349" t="s">
        <v>1133</v>
      </c>
      <c r="C61" s="349" t="s">
        <v>1192</v>
      </c>
      <c r="D61" s="349" t="s">
        <v>1193</v>
      </c>
      <c r="E61" s="350" t="s">
        <v>24</v>
      </c>
      <c r="F61" s="349" t="s">
        <v>24</v>
      </c>
      <c r="G61" s="349">
        <v>90696</v>
      </c>
      <c r="H61" s="349" t="s">
        <v>1196</v>
      </c>
      <c r="I61" s="349" t="s">
        <v>182</v>
      </c>
      <c r="J61" s="349" t="s">
        <v>1137</v>
      </c>
      <c r="K61" s="350">
        <v>215.22</v>
      </c>
      <c r="L61" s="349" t="s">
        <v>1138</v>
      </c>
    </row>
    <row r="62" spans="1:12" ht="13.5" x14ac:dyDescent="0.25">
      <c r="A62" s="349" t="s">
        <v>1132</v>
      </c>
      <c r="B62" s="349" t="s">
        <v>1133</v>
      </c>
      <c r="C62" s="349" t="s">
        <v>1192</v>
      </c>
      <c r="D62" s="349" t="s">
        <v>1193</v>
      </c>
      <c r="E62" s="350" t="s">
        <v>24</v>
      </c>
      <c r="F62" s="349" t="s">
        <v>24</v>
      </c>
      <c r="G62" s="349">
        <v>90697</v>
      </c>
      <c r="H62" s="349" t="s">
        <v>1197</v>
      </c>
      <c r="I62" s="349" t="s">
        <v>182</v>
      </c>
      <c r="J62" s="349" t="s">
        <v>1137</v>
      </c>
      <c r="K62" s="350">
        <v>334.6</v>
      </c>
      <c r="L62" s="349" t="s">
        <v>1138</v>
      </c>
    </row>
    <row r="63" spans="1:12" ht="13.5" x14ac:dyDescent="0.25">
      <c r="A63" s="349" t="s">
        <v>1132</v>
      </c>
      <c r="B63" s="349" t="s">
        <v>1133</v>
      </c>
      <c r="C63" s="349" t="s">
        <v>1192</v>
      </c>
      <c r="D63" s="349" t="s">
        <v>1193</v>
      </c>
      <c r="E63" s="350" t="s">
        <v>24</v>
      </c>
      <c r="F63" s="349" t="s">
        <v>24</v>
      </c>
      <c r="G63" s="349">
        <v>90698</v>
      </c>
      <c r="H63" s="349" t="s">
        <v>1198</v>
      </c>
      <c r="I63" s="349" t="s">
        <v>182</v>
      </c>
      <c r="J63" s="349" t="s">
        <v>1137</v>
      </c>
      <c r="K63" s="350">
        <v>512.27</v>
      </c>
      <c r="L63" s="349" t="s">
        <v>1138</v>
      </c>
    </row>
    <row r="64" spans="1:12" ht="13.5" x14ac:dyDescent="0.25">
      <c r="A64" s="349" t="s">
        <v>1132</v>
      </c>
      <c r="B64" s="349" t="s">
        <v>1133</v>
      </c>
      <c r="C64" s="349" t="s">
        <v>1192</v>
      </c>
      <c r="D64" s="349" t="s">
        <v>1193</v>
      </c>
      <c r="E64" s="350" t="s">
        <v>24</v>
      </c>
      <c r="F64" s="349" t="s">
        <v>24</v>
      </c>
      <c r="G64" s="349">
        <v>90699</v>
      </c>
      <c r="H64" s="349" t="s">
        <v>1199</v>
      </c>
      <c r="I64" s="349" t="s">
        <v>182</v>
      </c>
      <c r="J64" s="349" t="s">
        <v>1137</v>
      </c>
      <c r="K64" s="350">
        <v>721.68</v>
      </c>
      <c r="L64" s="349" t="s">
        <v>1138</v>
      </c>
    </row>
    <row r="65" spans="1:12" ht="13.5" x14ac:dyDescent="0.25">
      <c r="A65" s="349" t="s">
        <v>1132</v>
      </c>
      <c r="B65" s="349" t="s">
        <v>1133</v>
      </c>
      <c r="C65" s="349" t="s">
        <v>1192</v>
      </c>
      <c r="D65" s="349" t="s">
        <v>1193</v>
      </c>
      <c r="E65" s="350" t="s">
        <v>24</v>
      </c>
      <c r="F65" s="349" t="s">
        <v>24</v>
      </c>
      <c r="G65" s="349">
        <v>90700</v>
      </c>
      <c r="H65" s="349" t="s">
        <v>1200</v>
      </c>
      <c r="I65" s="349" t="s">
        <v>182</v>
      </c>
      <c r="J65" s="349" t="s">
        <v>1137</v>
      </c>
      <c r="K65" s="350">
        <v>841.73</v>
      </c>
      <c r="L65" s="349" t="s">
        <v>1138</v>
      </c>
    </row>
    <row r="66" spans="1:12" ht="13.5" x14ac:dyDescent="0.25">
      <c r="A66" s="349" t="s">
        <v>1132</v>
      </c>
      <c r="B66" s="349" t="s">
        <v>1133</v>
      </c>
      <c r="C66" s="349" t="s">
        <v>1192</v>
      </c>
      <c r="D66" s="349" t="s">
        <v>1193</v>
      </c>
      <c r="E66" s="350" t="s">
        <v>24</v>
      </c>
      <c r="F66" s="349" t="s">
        <v>24</v>
      </c>
      <c r="G66" s="349">
        <v>90701</v>
      </c>
      <c r="H66" s="349" t="s">
        <v>1201</v>
      </c>
      <c r="I66" s="349" t="s">
        <v>182</v>
      </c>
      <c r="J66" s="349" t="s">
        <v>1137</v>
      </c>
      <c r="K66" s="350">
        <v>99.76</v>
      </c>
      <c r="L66" s="349" t="s">
        <v>1138</v>
      </c>
    </row>
    <row r="67" spans="1:12" ht="13.5" x14ac:dyDescent="0.25">
      <c r="A67" s="349" t="s">
        <v>1132</v>
      </c>
      <c r="B67" s="349" t="s">
        <v>1133</v>
      </c>
      <c r="C67" s="349" t="s">
        <v>1192</v>
      </c>
      <c r="D67" s="349" t="s">
        <v>1193</v>
      </c>
      <c r="E67" s="350" t="s">
        <v>24</v>
      </c>
      <c r="F67" s="349" t="s">
        <v>24</v>
      </c>
      <c r="G67" s="349">
        <v>90702</v>
      </c>
      <c r="H67" s="349" t="s">
        <v>1202</v>
      </c>
      <c r="I67" s="349" t="s">
        <v>182</v>
      </c>
      <c r="J67" s="349" t="s">
        <v>1137</v>
      </c>
      <c r="K67" s="350">
        <v>166.1</v>
      </c>
      <c r="L67" s="349" t="s">
        <v>1138</v>
      </c>
    </row>
    <row r="68" spans="1:12" ht="13.5" x14ac:dyDescent="0.25">
      <c r="A68" s="349" t="s">
        <v>1132</v>
      </c>
      <c r="B68" s="349" t="s">
        <v>1133</v>
      </c>
      <c r="C68" s="349" t="s">
        <v>1192</v>
      </c>
      <c r="D68" s="349" t="s">
        <v>1193</v>
      </c>
      <c r="E68" s="350" t="s">
        <v>24</v>
      </c>
      <c r="F68" s="349" t="s">
        <v>24</v>
      </c>
      <c r="G68" s="349">
        <v>90703</v>
      </c>
      <c r="H68" s="349" t="s">
        <v>1203</v>
      </c>
      <c r="I68" s="349" t="s">
        <v>182</v>
      </c>
      <c r="J68" s="349" t="s">
        <v>1137</v>
      </c>
      <c r="K68" s="350">
        <v>260.24</v>
      </c>
      <c r="L68" s="349" t="s">
        <v>1138</v>
      </c>
    </row>
    <row r="69" spans="1:12" ht="13.5" x14ac:dyDescent="0.25">
      <c r="A69" s="349" t="s">
        <v>1132</v>
      </c>
      <c r="B69" s="349" t="s">
        <v>1133</v>
      </c>
      <c r="C69" s="349" t="s">
        <v>1192</v>
      </c>
      <c r="D69" s="349" t="s">
        <v>1193</v>
      </c>
      <c r="E69" s="350" t="s">
        <v>24</v>
      </c>
      <c r="F69" s="349" t="s">
        <v>24</v>
      </c>
      <c r="G69" s="349">
        <v>90704</v>
      </c>
      <c r="H69" s="349" t="s">
        <v>1204</v>
      </c>
      <c r="I69" s="349" t="s">
        <v>182</v>
      </c>
      <c r="J69" s="349" t="s">
        <v>1137</v>
      </c>
      <c r="K69" s="350">
        <v>385.97</v>
      </c>
      <c r="L69" s="349" t="s">
        <v>1138</v>
      </c>
    </row>
    <row r="70" spans="1:12" ht="13.5" x14ac:dyDescent="0.25">
      <c r="A70" s="349" t="s">
        <v>1132</v>
      </c>
      <c r="B70" s="349" t="s">
        <v>1133</v>
      </c>
      <c r="C70" s="349" t="s">
        <v>1192</v>
      </c>
      <c r="D70" s="349" t="s">
        <v>1193</v>
      </c>
      <c r="E70" s="350" t="s">
        <v>24</v>
      </c>
      <c r="F70" s="349" t="s">
        <v>24</v>
      </c>
      <c r="G70" s="349">
        <v>90705</v>
      </c>
      <c r="H70" s="349" t="s">
        <v>1205</v>
      </c>
      <c r="I70" s="349" t="s">
        <v>182</v>
      </c>
      <c r="J70" s="349" t="s">
        <v>1137</v>
      </c>
      <c r="K70" s="350">
        <v>507.71</v>
      </c>
      <c r="L70" s="349" t="s">
        <v>1138</v>
      </c>
    </row>
    <row r="71" spans="1:12" ht="13.5" x14ac:dyDescent="0.25">
      <c r="A71" s="349" t="s">
        <v>1132</v>
      </c>
      <c r="B71" s="349" t="s">
        <v>1133</v>
      </c>
      <c r="C71" s="349" t="s">
        <v>1192</v>
      </c>
      <c r="D71" s="349" t="s">
        <v>1193</v>
      </c>
      <c r="E71" s="350" t="s">
        <v>24</v>
      </c>
      <c r="F71" s="349" t="s">
        <v>24</v>
      </c>
      <c r="G71" s="349">
        <v>90706</v>
      </c>
      <c r="H71" s="349" t="s">
        <v>1206</v>
      </c>
      <c r="I71" s="349" t="s">
        <v>182</v>
      </c>
      <c r="J71" s="349" t="s">
        <v>1137</v>
      </c>
      <c r="K71" s="350">
        <v>671.85</v>
      </c>
      <c r="L71" s="349" t="s">
        <v>1138</v>
      </c>
    </row>
    <row r="72" spans="1:12" ht="13.5" x14ac:dyDescent="0.25">
      <c r="A72" s="349" t="s">
        <v>1132</v>
      </c>
      <c r="B72" s="349" t="s">
        <v>1133</v>
      </c>
      <c r="C72" s="349" t="s">
        <v>1192</v>
      </c>
      <c r="D72" s="349" t="s">
        <v>1193</v>
      </c>
      <c r="E72" s="350" t="s">
        <v>24</v>
      </c>
      <c r="F72" s="349" t="s">
        <v>24</v>
      </c>
      <c r="G72" s="349">
        <v>90708</v>
      </c>
      <c r="H72" s="349" t="s">
        <v>1207</v>
      </c>
      <c r="I72" s="349" t="s">
        <v>182</v>
      </c>
      <c r="J72" s="349" t="s">
        <v>1137</v>
      </c>
      <c r="K72" s="350">
        <v>857.02</v>
      </c>
      <c r="L72" s="349" t="s">
        <v>1138</v>
      </c>
    </row>
    <row r="73" spans="1:12" ht="13.5" x14ac:dyDescent="0.25">
      <c r="A73" s="349" t="s">
        <v>1132</v>
      </c>
      <c r="B73" s="349" t="s">
        <v>1133</v>
      </c>
      <c r="C73" s="349" t="s">
        <v>1192</v>
      </c>
      <c r="D73" s="349" t="s">
        <v>1193</v>
      </c>
      <c r="E73" s="350" t="s">
        <v>24</v>
      </c>
      <c r="F73" s="349" t="s">
        <v>24</v>
      </c>
      <c r="G73" s="349">
        <v>90724</v>
      </c>
      <c r="H73" s="349" t="s">
        <v>1208</v>
      </c>
      <c r="I73" s="349" t="s">
        <v>181</v>
      </c>
      <c r="J73" s="349" t="s">
        <v>1137</v>
      </c>
      <c r="K73" s="350">
        <v>27.66</v>
      </c>
      <c r="L73" s="349" t="s">
        <v>1138</v>
      </c>
    </row>
    <row r="74" spans="1:12" ht="13.5" x14ac:dyDescent="0.25">
      <c r="A74" s="349" t="s">
        <v>1132</v>
      </c>
      <c r="B74" s="349" t="s">
        <v>1133</v>
      </c>
      <c r="C74" s="349" t="s">
        <v>1192</v>
      </c>
      <c r="D74" s="349" t="s">
        <v>1193</v>
      </c>
      <c r="E74" s="350" t="s">
        <v>24</v>
      </c>
      <c r="F74" s="349" t="s">
        <v>24</v>
      </c>
      <c r="G74" s="349">
        <v>90725</v>
      </c>
      <c r="H74" s="349" t="s">
        <v>1209</v>
      </c>
      <c r="I74" s="349" t="s">
        <v>181</v>
      </c>
      <c r="J74" s="349" t="s">
        <v>1137</v>
      </c>
      <c r="K74" s="350">
        <v>33.99</v>
      </c>
      <c r="L74" s="349" t="s">
        <v>1138</v>
      </c>
    </row>
    <row r="75" spans="1:12" ht="13.5" x14ac:dyDescent="0.25">
      <c r="A75" s="349" t="s">
        <v>1132</v>
      </c>
      <c r="B75" s="349" t="s">
        <v>1133</v>
      </c>
      <c r="C75" s="349" t="s">
        <v>1192</v>
      </c>
      <c r="D75" s="349" t="s">
        <v>1193</v>
      </c>
      <c r="E75" s="350" t="s">
        <v>24</v>
      </c>
      <c r="F75" s="349" t="s">
        <v>24</v>
      </c>
      <c r="G75" s="349">
        <v>90726</v>
      </c>
      <c r="H75" s="349" t="s">
        <v>1210</v>
      </c>
      <c r="I75" s="349" t="s">
        <v>181</v>
      </c>
      <c r="J75" s="349" t="s">
        <v>1137</v>
      </c>
      <c r="K75" s="350">
        <v>40.39</v>
      </c>
      <c r="L75" s="349" t="s">
        <v>1138</v>
      </c>
    </row>
    <row r="76" spans="1:12" ht="13.5" x14ac:dyDescent="0.25">
      <c r="A76" s="349" t="s">
        <v>1132</v>
      </c>
      <c r="B76" s="349" t="s">
        <v>1133</v>
      </c>
      <c r="C76" s="349" t="s">
        <v>1192</v>
      </c>
      <c r="D76" s="349" t="s">
        <v>1193</v>
      </c>
      <c r="E76" s="350" t="s">
        <v>24</v>
      </c>
      <c r="F76" s="349" t="s">
        <v>24</v>
      </c>
      <c r="G76" s="349">
        <v>90727</v>
      </c>
      <c r="H76" s="349" t="s">
        <v>1211</v>
      </c>
      <c r="I76" s="349" t="s">
        <v>181</v>
      </c>
      <c r="J76" s="349" t="s">
        <v>1137</v>
      </c>
      <c r="K76" s="350">
        <v>46.72</v>
      </c>
      <c r="L76" s="349" t="s">
        <v>1138</v>
      </c>
    </row>
    <row r="77" spans="1:12" ht="13.5" x14ac:dyDescent="0.25">
      <c r="A77" s="349" t="s">
        <v>1132</v>
      </c>
      <c r="B77" s="349" t="s">
        <v>1133</v>
      </c>
      <c r="C77" s="349" t="s">
        <v>1192</v>
      </c>
      <c r="D77" s="349" t="s">
        <v>1193</v>
      </c>
      <c r="E77" s="350" t="s">
        <v>24</v>
      </c>
      <c r="F77" s="349" t="s">
        <v>24</v>
      </c>
      <c r="G77" s="349">
        <v>90728</v>
      </c>
      <c r="H77" s="349" t="s">
        <v>1212</v>
      </c>
      <c r="I77" s="349" t="s">
        <v>181</v>
      </c>
      <c r="J77" s="349" t="s">
        <v>1137</v>
      </c>
      <c r="K77" s="350">
        <v>53.07</v>
      </c>
      <c r="L77" s="349" t="s">
        <v>1138</v>
      </c>
    </row>
    <row r="78" spans="1:12" ht="13.5" x14ac:dyDescent="0.25">
      <c r="A78" s="349" t="s">
        <v>1132</v>
      </c>
      <c r="B78" s="349" t="s">
        <v>1133</v>
      </c>
      <c r="C78" s="349" t="s">
        <v>1192</v>
      </c>
      <c r="D78" s="349" t="s">
        <v>1193</v>
      </c>
      <c r="E78" s="350" t="s">
        <v>24</v>
      </c>
      <c r="F78" s="349" t="s">
        <v>24</v>
      </c>
      <c r="G78" s="349">
        <v>90729</v>
      </c>
      <c r="H78" s="349" t="s">
        <v>1213</v>
      </c>
      <c r="I78" s="349" t="s">
        <v>181</v>
      </c>
      <c r="J78" s="349" t="s">
        <v>1137</v>
      </c>
      <c r="K78" s="350">
        <v>59.39</v>
      </c>
      <c r="L78" s="349" t="s">
        <v>1138</v>
      </c>
    </row>
    <row r="79" spans="1:12" ht="13.5" x14ac:dyDescent="0.25">
      <c r="A79" s="349" t="s">
        <v>1132</v>
      </c>
      <c r="B79" s="349" t="s">
        <v>1133</v>
      </c>
      <c r="C79" s="349" t="s">
        <v>1192</v>
      </c>
      <c r="D79" s="349" t="s">
        <v>1193</v>
      </c>
      <c r="E79" s="350" t="s">
        <v>24</v>
      </c>
      <c r="F79" s="349" t="s">
        <v>24</v>
      </c>
      <c r="G79" s="349">
        <v>90730</v>
      </c>
      <c r="H79" s="349" t="s">
        <v>1214</v>
      </c>
      <c r="I79" s="349" t="s">
        <v>181</v>
      </c>
      <c r="J79" s="349" t="s">
        <v>1137</v>
      </c>
      <c r="K79" s="350">
        <v>65.72</v>
      </c>
      <c r="L79" s="349" t="s">
        <v>1138</v>
      </c>
    </row>
    <row r="80" spans="1:12" ht="13.5" x14ac:dyDescent="0.25">
      <c r="A80" s="349" t="s">
        <v>1132</v>
      </c>
      <c r="B80" s="349" t="s">
        <v>1133</v>
      </c>
      <c r="C80" s="349" t="s">
        <v>1192</v>
      </c>
      <c r="D80" s="349" t="s">
        <v>1193</v>
      </c>
      <c r="E80" s="350" t="s">
        <v>24</v>
      </c>
      <c r="F80" s="349" t="s">
        <v>24</v>
      </c>
      <c r="G80" s="349">
        <v>90731</v>
      </c>
      <c r="H80" s="349" t="s">
        <v>1215</v>
      </c>
      <c r="I80" s="349" t="s">
        <v>181</v>
      </c>
      <c r="J80" s="349" t="s">
        <v>1137</v>
      </c>
      <c r="K80" s="350">
        <v>72.069999999999993</v>
      </c>
      <c r="L80" s="349" t="s">
        <v>1138</v>
      </c>
    </row>
    <row r="81" spans="1:12" ht="13.5" x14ac:dyDescent="0.25">
      <c r="A81" s="349" t="s">
        <v>1132</v>
      </c>
      <c r="B81" s="349" t="s">
        <v>1133</v>
      </c>
      <c r="C81" s="349" t="s">
        <v>1192</v>
      </c>
      <c r="D81" s="349" t="s">
        <v>1193</v>
      </c>
      <c r="E81" s="350" t="s">
        <v>24</v>
      </c>
      <c r="F81" s="349" t="s">
        <v>24</v>
      </c>
      <c r="G81" s="349">
        <v>90732</v>
      </c>
      <c r="H81" s="349" t="s">
        <v>1216</v>
      </c>
      <c r="I81" s="349" t="s">
        <v>181</v>
      </c>
      <c r="J81" s="349" t="s">
        <v>1137</v>
      </c>
      <c r="K81" s="350">
        <v>91.07</v>
      </c>
      <c r="L81" s="349" t="s">
        <v>1138</v>
      </c>
    </row>
    <row r="82" spans="1:12" ht="13.5" x14ac:dyDescent="0.25">
      <c r="A82" s="349" t="s">
        <v>1132</v>
      </c>
      <c r="B82" s="349" t="s">
        <v>1133</v>
      </c>
      <c r="C82" s="349" t="s">
        <v>1192</v>
      </c>
      <c r="D82" s="349" t="s">
        <v>1193</v>
      </c>
      <c r="E82" s="350" t="s">
        <v>24</v>
      </c>
      <c r="F82" s="349" t="s">
        <v>24</v>
      </c>
      <c r="G82" s="349">
        <v>90733</v>
      </c>
      <c r="H82" s="349" t="s">
        <v>1217</v>
      </c>
      <c r="I82" s="349" t="s">
        <v>182</v>
      </c>
      <c r="J82" s="349" t="s">
        <v>1137</v>
      </c>
      <c r="K82" s="350">
        <v>3.93</v>
      </c>
      <c r="L82" s="349" t="s">
        <v>1138</v>
      </c>
    </row>
    <row r="83" spans="1:12" ht="13.5" x14ac:dyDescent="0.25">
      <c r="A83" s="349" t="s">
        <v>1132</v>
      </c>
      <c r="B83" s="349" t="s">
        <v>1133</v>
      </c>
      <c r="C83" s="349" t="s">
        <v>1192</v>
      </c>
      <c r="D83" s="349" t="s">
        <v>1193</v>
      </c>
      <c r="E83" s="350" t="s">
        <v>24</v>
      </c>
      <c r="F83" s="349" t="s">
        <v>24</v>
      </c>
      <c r="G83" s="349">
        <v>90734</v>
      </c>
      <c r="H83" s="349" t="s">
        <v>1218</v>
      </c>
      <c r="I83" s="349" t="s">
        <v>182</v>
      </c>
      <c r="J83" s="349" t="s">
        <v>1137</v>
      </c>
      <c r="K83" s="350">
        <v>4.6500000000000004</v>
      </c>
      <c r="L83" s="349" t="s">
        <v>1138</v>
      </c>
    </row>
    <row r="84" spans="1:12" ht="13.5" x14ac:dyDescent="0.25">
      <c r="A84" s="349" t="s">
        <v>1132</v>
      </c>
      <c r="B84" s="349" t="s">
        <v>1133</v>
      </c>
      <c r="C84" s="349" t="s">
        <v>1192</v>
      </c>
      <c r="D84" s="349" t="s">
        <v>1193</v>
      </c>
      <c r="E84" s="350" t="s">
        <v>24</v>
      </c>
      <c r="F84" s="349" t="s">
        <v>24</v>
      </c>
      <c r="G84" s="349">
        <v>90735</v>
      </c>
      <c r="H84" s="349" t="s">
        <v>1219</v>
      </c>
      <c r="I84" s="349" t="s">
        <v>182</v>
      </c>
      <c r="J84" s="349" t="s">
        <v>1137</v>
      </c>
      <c r="K84" s="350">
        <v>5.38</v>
      </c>
      <c r="L84" s="349" t="s">
        <v>1138</v>
      </c>
    </row>
    <row r="85" spans="1:12" ht="13.5" x14ac:dyDescent="0.25">
      <c r="A85" s="349" t="s">
        <v>1132</v>
      </c>
      <c r="B85" s="349" t="s">
        <v>1133</v>
      </c>
      <c r="C85" s="349" t="s">
        <v>1192</v>
      </c>
      <c r="D85" s="349" t="s">
        <v>1193</v>
      </c>
      <c r="E85" s="350" t="s">
        <v>24</v>
      </c>
      <c r="F85" s="349" t="s">
        <v>24</v>
      </c>
      <c r="G85" s="349">
        <v>90736</v>
      </c>
      <c r="H85" s="349" t="s">
        <v>1220</v>
      </c>
      <c r="I85" s="349" t="s">
        <v>182</v>
      </c>
      <c r="J85" s="349" t="s">
        <v>1137</v>
      </c>
      <c r="K85" s="350">
        <v>6.1</v>
      </c>
      <c r="L85" s="349" t="s">
        <v>1138</v>
      </c>
    </row>
    <row r="86" spans="1:12" ht="13.5" x14ac:dyDescent="0.25">
      <c r="A86" s="349" t="s">
        <v>1132</v>
      </c>
      <c r="B86" s="349" t="s">
        <v>1133</v>
      </c>
      <c r="C86" s="349" t="s">
        <v>1192</v>
      </c>
      <c r="D86" s="349" t="s">
        <v>1193</v>
      </c>
      <c r="E86" s="350" t="s">
        <v>24</v>
      </c>
      <c r="F86" s="349" t="s">
        <v>24</v>
      </c>
      <c r="G86" s="349">
        <v>90737</v>
      </c>
      <c r="H86" s="349" t="s">
        <v>1221</v>
      </c>
      <c r="I86" s="349" t="s">
        <v>182</v>
      </c>
      <c r="J86" s="349" t="s">
        <v>1137</v>
      </c>
      <c r="K86" s="350">
        <v>6.83</v>
      </c>
      <c r="L86" s="349" t="s">
        <v>1138</v>
      </c>
    </row>
    <row r="87" spans="1:12" ht="13.5" x14ac:dyDescent="0.25">
      <c r="A87" s="349" t="s">
        <v>1132</v>
      </c>
      <c r="B87" s="349" t="s">
        <v>1133</v>
      </c>
      <c r="C87" s="349" t="s">
        <v>1192</v>
      </c>
      <c r="D87" s="349" t="s">
        <v>1193</v>
      </c>
      <c r="E87" s="350" t="s">
        <v>24</v>
      </c>
      <c r="F87" s="349" t="s">
        <v>24</v>
      </c>
      <c r="G87" s="349">
        <v>90738</v>
      </c>
      <c r="H87" s="349" t="s">
        <v>1222</v>
      </c>
      <c r="I87" s="349" t="s">
        <v>182</v>
      </c>
      <c r="J87" s="349" t="s">
        <v>1137</v>
      </c>
      <c r="K87" s="350">
        <v>7.55</v>
      </c>
      <c r="L87" s="349" t="s">
        <v>1138</v>
      </c>
    </row>
    <row r="88" spans="1:12" ht="13.5" x14ac:dyDescent="0.25">
      <c r="A88" s="349" t="s">
        <v>1132</v>
      </c>
      <c r="B88" s="349" t="s">
        <v>1133</v>
      </c>
      <c r="C88" s="349" t="s">
        <v>1192</v>
      </c>
      <c r="D88" s="349" t="s">
        <v>1193</v>
      </c>
      <c r="E88" s="350" t="s">
        <v>24</v>
      </c>
      <c r="F88" s="349" t="s">
        <v>24</v>
      </c>
      <c r="G88" s="349">
        <v>90739</v>
      </c>
      <c r="H88" s="349" t="s">
        <v>1223</v>
      </c>
      <c r="I88" s="349" t="s">
        <v>182</v>
      </c>
      <c r="J88" s="349" t="s">
        <v>1137</v>
      </c>
      <c r="K88" s="350">
        <v>10.050000000000001</v>
      </c>
      <c r="L88" s="349" t="s">
        <v>1138</v>
      </c>
    </row>
    <row r="89" spans="1:12" ht="13.5" x14ac:dyDescent="0.25">
      <c r="A89" s="349" t="s">
        <v>1132</v>
      </c>
      <c r="B89" s="349" t="s">
        <v>1133</v>
      </c>
      <c r="C89" s="349" t="s">
        <v>1192</v>
      </c>
      <c r="D89" s="349" t="s">
        <v>1193</v>
      </c>
      <c r="E89" s="350" t="s">
        <v>24</v>
      </c>
      <c r="F89" s="349" t="s">
        <v>24</v>
      </c>
      <c r="G89" s="349">
        <v>90740</v>
      </c>
      <c r="H89" s="349" t="s">
        <v>1224</v>
      </c>
      <c r="I89" s="349" t="s">
        <v>182</v>
      </c>
      <c r="J89" s="349" t="s">
        <v>1137</v>
      </c>
      <c r="K89" s="350">
        <v>5.18</v>
      </c>
      <c r="L89" s="349" t="s">
        <v>1138</v>
      </c>
    </row>
    <row r="90" spans="1:12" ht="13.5" x14ac:dyDescent="0.25">
      <c r="A90" s="349" t="s">
        <v>1132</v>
      </c>
      <c r="B90" s="349" t="s">
        <v>1133</v>
      </c>
      <c r="C90" s="349" t="s">
        <v>1192</v>
      </c>
      <c r="D90" s="349" t="s">
        <v>1193</v>
      </c>
      <c r="E90" s="350" t="s">
        <v>24</v>
      </c>
      <c r="F90" s="349" t="s">
        <v>24</v>
      </c>
      <c r="G90" s="349">
        <v>90741</v>
      </c>
      <c r="H90" s="349" t="s">
        <v>1225</v>
      </c>
      <c r="I90" s="349" t="s">
        <v>182</v>
      </c>
      <c r="J90" s="349" t="s">
        <v>1137</v>
      </c>
      <c r="K90" s="350">
        <v>5.9</v>
      </c>
      <c r="L90" s="349" t="s">
        <v>1138</v>
      </c>
    </row>
    <row r="91" spans="1:12" ht="13.5" x14ac:dyDescent="0.25">
      <c r="A91" s="349" t="s">
        <v>1132</v>
      </c>
      <c r="B91" s="349" t="s">
        <v>1133</v>
      </c>
      <c r="C91" s="349" t="s">
        <v>1192</v>
      </c>
      <c r="D91" s="349" t="s">
        <v>1193</v>
      </c>
      <c r="E91" s="350" t="s">
        <v>24</v>
      </c>
      <c r="F91" s="349" t="s">
        <v>24</v>
      </c>
      <c r="G91" s="349">
        <v>90742</v>
      </c>
      <c r="H91" s="349" t="s">
        <v>1226</v>
      </c>
      <c r="I91" s="349" t="s">
        <v>182</v>
      </c>
      <c r="J91" s="349" t="s">
        <v>1137</v>
      </c>
      <c r="K91" s="350">
        <v>6.63</v>
      </c>
      <c r="L91" s="349" t="s">
        <v>1138</v>
      </c>
    </row>
    <row r="92" spans="1:12" ht="13.5" x14ac:dyDescent="0.25">
      <c r="A92" s="349" t="s">
        <v>1132</v>
      </c>
      <c r="B92" s="349" t="s">
        <v>1133</v>
      </c>
      <c r="C92" s="349" t="s">
        <v>1192</v>
      </c>
      <c r="D92" s="349" t="s">
        <v>1193</v>
      </c>
      <c r="E92" s="350" t="s">
        <v>24</v>
      </c>
      <c r="F92" s="349" t="s">
        <v>24</v>
      </c>
      <c r="G92" s="349">
        <v>90743</v>
      </c>
      <c r="H92" s="349" t="s">
        <v>1227</v>
      </c>
      <c r="I92" s="349" t="s">
        <v>182</v>
      </c>
      <c r="J92" s="349" t="s">
        <v>1137</v>
      </c>
      <c r="K92" s="350">
        <v>7.36</v>
      </c>
      <c r="L92" s="349" t="s">
        <v>1138</v>
      </c>
    </row>
    <row r="93" spans="1:12" ht="13.5" x14ac:dyDescent="0.25">
      <c r="A93" s="349" t="s">
        <v>1132</v>
      </c>
      <c r="B93" s="349" t="s">
        <v>1133</v>
      </c>
      <c r="C93" s="349" t="s">
        <v>1192</v>
      </c>
      <c r="D93" s="349" t="s">
        <v>1193</v>
      </c>
      <c r="E93" s="350" t="s">
        <v>24</v>
      </c>
      <c r="F93" s="349" t="s">
        <v>24</v>
      </c>
      <c r="G93" s="349">
        <v>90744</v>
      </c>
      <c r="H93" s="349" t="s">
        <v>1228</v>
      </c>
      <c r="I93" s="349" t="s">
        <v>182</v>
      </c>
      <c r="J93" s="349" t="s">
        <v>1137</v>
      </c>
      <c r="K93" s="350">
        <v>8.08</v>
      </c>
      <c r="L93" s="349" t="s">
        <v>1138</v>
      </c>
    </row>
    <row r="94" spans="1:12" ht="13.5" x14ac:dyDescent="0.25">
      <c r="A94" s="349" t="s">
        <v>1132</v>
      </c>
      <c r="B94" s="349" t="s">
        <v>1133</v>
      </c>
      <c r="C94" s="349" t="s">
        <v>1192</v>
      </c>
      <c r="D94" s="349" t="s">
        <v>1193</v>
      </c>
      <c r="E94" s="350" t="s">
        <v>24</v>
      </c>
      <c r="F94" s="349" t="s">
        <v>24</v>
      </c>
      <c r="G94" s="349">
        <v>90745</v>
      </c>
      <c r="H94" s="349" t="s">
        <v>1229</v>
      </c>
      <c r="I94" s="349" t="s">
        <v>182</v>
      </c>
      <c r="J94" s="349" t="s">
        <v>1137</v>
      </c>
      <c r="K94" s="350">
        <v>11.23</v>
      </c>
      <c r="L94" s="349" t="s">
        <v>1138</v>
      </c>
    </row>
    <row r="95" spans="1:12" ht="13.5" x14ac:dyDescent="0.25">
      <c r="A95" s="349" t="s">
        <v>1132</v>
      </c>
      <c r="B95" s="349" t="s">
        <v>1133</v>
      </c>
      <c r="C95" s="349" t="s">
        <v>1192</v>
      </c>
      <c r="D95" s="349" t="s">
        <v>1193</v>
      </c>
      <c r="E95" s="350" t="s">
        <v>24</v>
      </c>
      <c r="F95" s="349" t="s">
        <v>24</v>
      </c>
      <c r="G95" s="349">
        <v>90746</v>
      </c>
      <c r="H95" s="349" t="s">
        <v>1230</v>
      </c>
      <c r="I95" s="349" t="s">
        <v>182</v>
      </c>
      <c r="J95" s="349" t="s">
        <v>1137</v>
      </c>
      <c r="K95" s="350">
        <v>4.25</v>
      </c>
      <c r="L95" s="349" t="s">
        <v>1138</v>
      </c>
    </row>
    <row r="96" spans="1:12" ht="13.5" x14ac:dyDescent="0.25">
      <c r="A96" s="349" t="s">
        <v>1132</v>
      </c>
      <c r="B96" s="349" t="s">
        <v>1133</v>
      </c>
      <c r="C96" s="349" t="s">
        <v>1192</v>
      </c>
      <c r="D96" s="349" t="s">
        <v>1193</v>
      </c>
      <c r="E96" s="350" t="s">
        <v>24</v>
      </c>
      <c r="F96" s="349" t="s">
        <v>24</v>
      </c>
      <c r="G96" s="349">
        <v>90747</v>
      </c>
      <c r="H96" s="349" t="s">
        <v>1231</v>
      </c>
      <c r="I96" s="349" t="s">
        <v>182</v>
      </c>
      <c r="J96" s="349" t="s">
        <v>1137</v>
      </c>
      <c r="K96" s="350">
        <v>18.11</v>
      </c>
      <c r="L96" s="349" t="s">
        <v>1138</v>
      </c>
    </row>
    <row r="97" spans="1:12" ht="13.5" x14ac:dyDescent="0.25">
      <c r="A97" s="349" t="s">
        <v>1132</v>
      </c>
      <c r="B97" s="349" t="s">
        <v>1133</v>
      </c>
      <c r="C97" s="349" t="s">
        <v>1192</v>
      </c>
      <c r="D97" s="349" t="s">
        <v>1193</v>
      </c>
      <c r="E97" s="350" t="s">
        <v>24</v>
      </c>
      <c r="F97" s="349" t="s">
        <v>24</v>
      </c>
      <c r="G97" s="349">
        <v>94869</v>
      </c>
      <c r="H97" s="349" t="s">
        <v>1232</v>
      </c>
      <c r="I97" s="349" t="s">
        <v>182</v>
      </c>
      <c r="J97" s="349" t="s">
        <v>1137</v>
      </c>
      <c r="K97" s="350">
        <v>151.22</v>
      </c>
      <c r="L97" s="349" t="s">
        <v>1138</v>
      </c>
    </row>
    <row r="98" spans="1:12" ht="13.5" x14ac:dyDescent="0.25">
      <c r="A98" s="349" t="s">
        <v>1132</v>
      </c>
      <c r="B98" s="349" t="s">
        <v>1133</v>
      </c>
      <c r="C98" s="349" t="s">
        <v>1192</v>
      </c>
      <c r="D98" s="349" t="s">
        <v>1193</v>
      </c>
      <c r="E98" s="350" t="s">
        <v>24</v>
      </c>
      <c r="F98" s="349" t="s">
        <v>24</v>
      </c>
      <c r="G98" s="349">
        <v>94870</v>
      </c>
      <c r="H98" s="349" t="s">
        <v>1233</v>
      </c>
      <c r="I98" s="349" t="s">
        <v>182</v>
      </c>
      <c r="J98" s="349" t="s">
        <v>1137</v>
      </c>
      <c r="K98" s="350">
        <v>2.08</v>
      </c>
      <c r="L98" s="349" t="s">
        <v>1138</v>
      </c>
    </row>
    <row r="99" spans="1:12" ht="13.5" x14ac:dyDescent="0.25">
      <c r="A99" s="349" t="s">
        <v>1132</v>
      </c>
      <c r="B99" s="349" t="s">
        <v>1133</v>
      </c>
      <c r="C99" s="349" t="s">
        <v>1192</v>
      </c>
      <c r="D99" s="349" t="s">
        <v>1193</v>
      </c>
      <c r="E99" s="350" t="s">
        <v>24</v>
      </c>
      <c r="F99" s="349" t="s">
        <v>24</v>
      </c>
      <c r="G99" s="349">
        <v>94871</v>
      </c>
      <c r="H99" s="349" t="s">
        <v>1234</v>
      </c>
      <c r="I99" s="349" t="s">
        <v>182</v>
      </c>
      <c r="J99" s="349" t="s">
        <v>1137</v>
      </c>
      <c r="K99" s="350">
        <v>236.62</v>
      </c>
      <c r="L99" s="349" t="s">
        <v>1138</v>
      </c>
    </row>
    <row r="100" spans="1:12" ht="13.5" x14ac:dyDescent="0.25">
      <c r="A100" s="349" t="s">
        <v>1132</v>
      </c>
      <c r="B100" s="349" t="s">
        <v>1133</v>
      </c>
      <c r="C100" s="349" t="s">
        <v>1192</v>
      </c>
      <c r="D100" s="349" t="s">
        <v>1193</v>
      </c>
      <c r="E100" s="350" t="s">
        <v>24</v>
      </c>
      <c r="F100" s="349" t="s">
        <v>24</v>
      </c>
      <c r="G100" s="349">
        <v>94872</v>
      </c>
      <c r="H100" s="349" t="s">
        <v>1235</v>
      </c>
      <c r="I100" s="349" t="s">
        <v>182</v>
      </c>
      <c r="J100" s="349" t="s">
        <v>1137</v>
      </c>
      <c r="K100" s="350">
        <v>2.97</v>
      </c>
      <c r="L100" s="349" t="s">
        <v>1138</v>
      </c>
    </row>
    <row r="101" spans="1:12" ht="13.5" x14ac:dyDescent="0.25">
      <c r="A101" s="349" t="s">
        <v>1132</v>
      </c>
      <c r="B101" s="349" t="s">
        <v>1133</v>
      </c>
      <c r="C101" s="349" t="s">
        <v>1192</v>
      </c>
      <c r="D101" s="349" t="s">
        <v>1193</v>
      </c>
      <c r="E101" s="350" t="s">
        <v>24</v>
      </c>
      <c r="F101" s="349" t="s">
        <v>24</v>
      </c>
      <c r="G101" s="349">
        <v>94875</v>
      </c>
      <c r="H101" s="349" t="s">
        <v>1236</v>
      </c>
      <c r="I101" s="349" t="s">
        <v>182</v>
      </c>
      <c r="J101" s="349" t="s">
        <v>1137</v>
      </c>
      <c r="K101" s="370">
        <v>1391.71</v>
      </c>
      <c r="L101" s="349" t="s">
        <v>1138</v>
      </c>
    </row>
    <row r="102" spans="1:12" ht="13.5" x14ac:dyDescent="0.25">
      <c r="A102" s="349" t="s">
        <v>1132</v>
      </c>
      <c r="B102" s="349" t="s">
        <v>1133</v>
      </c>
      <c r="C102" s="349" t="s">
        <v>1192</v>
      </c>
      <c r="D102" s="349" t="s">
        <v>1193</v>
      </c>
      <c r="E102" s="350" t="s">
        <v>24</v>
      </c>
      <c r="F102" s="349" t="s">
        <v>24</v>
      </c>
      <c r="G102" s="349">
        <v>94876</v>
      </c>
      <c r="H102" s="349" t="s">
        <v>1237</v>
      </c>
      <c r="I102" s="349" t="s">
        <v>182</v>
      </c>
      <c r="J102" s="349" t="s">
        <v>1137</v>
      </c>
      <c r="K102" s="350">
        <v>30.32</v>
      </c>
      <c r="L102" s="349" t="s">
        <v>1138</v>
      </c>
    </row>
    <row r="103" spans="1:12" ht="13.5" x14ac:dyDescent="0.25">
      <c r="A103" s="349" t="s">
        <v>1132</v>
      </c>
      <c r="B103" s="349" t="s">
        <v>1133</v>
      </c>
      <c r="C103" s="349" t="s">
        <v>1192</v>
      </c>
      <c r="D103" s="349" t="s">
        <v>1193</v>
      </c>
      <c r="E103" s="350" t="s">
        <v>24</v>
      </c>
      <c r="F103" s="349" t="s">
        <v>24</v>
      </c>
      <c r="G103" s="349">
        <v>94878</v>
      </c>
      <c r="H103" s="349" t="s">
        <v>1238</v>
      </c>
      <c r="I103" s="349" t="s">
        <v>182</v>
      </c>
      <c r="J103" s="349" t="s">
        <v>1137</v>
      </c>
      <c r="K103" s="350">
        <v>35.07</v>
      </c>
      <c r="L103" s="349" t="s">
        <v>1138</v>
      </c>
    </row>
    <row r="104" spans="1:12" ht="13.5" x14ac:dyDescent="0.25">
      <c r="A104" s="349" t="s">
        <v>1132</v>
      </c>
      <c r="B104" s="349" t="s">
        <v>1133</v>
      </c>
      <c r="C104" s="349" t="s">
        <v>1192</v>
      </c>
      <c r="D104" s="349" t="s">
        <v>1193</v>
      </c>
      <c r="E104" s="350" t="s">
        <v>24</v>
      </c>
      <c r="F104" s="349" t="s">
        <v>24</v>
      </c>
      <c r="G104" s="349">
        <v>94879</v>
      </c>
      <c r="H104" s="349" t="s">
        <v>1239</v>
      </c>
      <c r="I104" s="349" t="s">
        <v>182</v>
      </c>
      <c r="J104" s="349" t="s">
        <v>1137</v>
      </c>
      <c r="K104" s="370">
        <v>2142.39</v>
      </c>
      <c r="L104" s="349" t="s">
        <v>1138</v>
      </c>
    </row>
    <row r="105" spans="1:12" ht="13.5" x14ac:dyDescent="0.25">
      <c r="A105" s="349" t="s">
        <v>1132</v>
      </c>
      <c r="B105" s="349" t="s">
        <v>1133</v>
      </c>
      <c r="C105" s="349" t="s">
        <v>1192</v>
      </c>
      <c r="D105" s="349" t="s">
        <v>1193</v>
      </c>
      <c r="E105" s="350" t="s">
        <v>24</v>
      </c>
      <c r="F105" s="349" t="s">
        <v>24</v>
      </c>
      <c r="G105" s="349">
        <v>94880</v>
      </c>
      <c r="H105" s="349" t="s">
        <v>1240</v>
      </c>
      <c r="I105" s="349" t="s">
        <v>182</v>
      </c>
      <c r="J105" s="349" t="s">
        <v>1137</v>
      </c>
      <c r="K105" s="350">
        <v>45.19</v>
      </c>
      <c r="L105" s="349" t="s">
        <v>1138</v>
      </c>
    </row>
    <row r="106" spans="1:12" ht="13.5" x14ac:dyDescent="0.25">
      <c r="A106" s="349" t="s">
        <v>1132</v>
      </c>
      <c r="B106" s="349" t="s">
        <v>1133</v>
      </c>
      <c r="C106" s="349" t="s">
        <v>1192</v>
      </c>
      <c r="D106" s="349" t="s">
        <v>1193</v>
      </c>
      <c r="E106" s="350" t="s">
        <v>24</v>
      </c>
      <c r="F106" s="349" t="s">
        <v>24</v>
      </c>
      <c r="G106" s="349">
        <v>94881</v>
      </c>
      <c r="H106" s="349" t="s">
        <v>1241</v>
      </c>
      <c r="I106" s="349" t="s">
        <v>182</v>
      </c>
      <c r="J106" s="349" t="s">
        <v>1137</v>
      </c>
      <c r="K106" s="370">
        <v>2950.99</v>
      </c>
      <c r="L106" s="349" t="s">
        <v>1138</v>
      </c>
    </row>
    <row r="107" spans="1:12" ht="13.5" x14ac:dyDescent="0.25">
      <c r="A107" s="349" t="s">
        <v>1132</v>
      </c>
      <c r="B107" s="349" t="s">
        <v>1133</v>
      </c>
      <c r="C107" s="349" t="s">
        <v>1192</v>
      </c>
      <c r="D107" s="349" t="s">
        <v>1193</v>
      </c>
      <c r="E107" s="350" t="s">
        <v>24</v>
      </c>
      <c r="F107" s="349" t="s">
        <v>24</v>
      </c>
      <c r="G107" s="349">
        <v>94882</v>
      </c>
      <c r="H107" s="349" t="s">
        <v>1242</v>
      </c>
      <c r="I107" s="349" t="s">
        <v>182</v>
      </c>
      <c r="J107" s="349" t="s">
        <v>1137</v>
      </c>
      <c r="K107" s="350">
        <v>52.52</v>
      </c>
      <c r="L107" s="349" t="s">
        <v>1138</v>
      </c>
    </row>
    <row r="108" spans="1:12" ht="13.5" x14ac:dyDescent="0.25">
      <c r="A108" s="349" t="s">
        <v>1132</v>
      </c>
      <c r="B108" s="349" t="s">
        <v>1133</v>
      </c>
      <c r="C108" s="349" t="s">
        <v>1192</v>
      </c>
      <c r="D108" s="349" t="s">
        <v>1193</v>
      </c>
      <c r="E108" s="350" t="s">
        <v>24</v>
      </c>
      <c r="F108" s="349" t="s">
        <v>24</v>
      </c>
      <c r="G108" s="349">
        <v>94884</v>
      </c>
      <c r="H108" s="349" t="s">
        <v>1243</v>
      </c>
      <c r="I108" s="349" t="s">
        <v>182</v>
      </c>
      <c r="J108" s="349" t="s">
        <v>1137</v>
      </c>
      <c r="K108" s="350">
        <v>67.41</v>
      </c>
      <c r="L108" s="349" t="s">
        <v>1138</v>
      </c>
    </row>
    <row r="109" spans="1:12" ht="13.5" x14ac:dyDescent="0.25">
      <c r="A109" s="349" t="s">
        <v>1132</v>
      </c>
      <c r="B109" s="349" t="s">
        <v>1133</v>
      </c>
      <c r="C109" s="349" t="s">
        <v>1192</v>
      </c>
      <c r="D109" s="349" t="s">
        <v>1193</v>
      </c>
      <c r="E109" s="350" t="s">
        <v>24</v>
      </c>
      <c r="F109" s="349" t="s">
        <v>24</v>
      </c>
      <c r="G109" s="349">
        <v>97121</v>
      </c>
      <c r="H109" s="349" t="s">
        <v>1244</v>
      </c>
      <c r="I109" s="349" t="s">
        <v>182</v>
      </c>
      <c r="J109" s="349" t="s">
        <v>1137</v>
      </c>
      <c r="K109" s="350">
        <v>2.3199999999999998</v>
      </c>
      <c r="L109" s="349" t="s">
        <v>1138</v>
      </c>
    </row>
    <row r="110" spans="1:12" ht="13.5" x14ac:dyDescent="0.25">
      <c r="A110" s="349" t="s">
        <v>1132</v>
      </c>
      <c r="B110" s="349" t="s">
        <v>1133</v>
      </c>
      <c r="C110" s="349" t="s">
        <v>1192</v>
      </c>
      <c r="D110" s="349" t="s">
        <v>1193</v>
      </c>
      <c r="E110" s="350" t="s">
        <v>24</v>
      </c>
      <c r="F110" s="349" t="s">
        <v>24</v>
      </c>
      <c r="G110" s="349">
        <v>97122</v>
      </c>
      <c r="H110" s="349" t="s">
        <v>1245</v>
      </c>
      <c r="I110" s="349" t="s">
        <v>182</v>
      </c>
      <c r="J110" s="349" t="s">
        <v>1137</v>
      </c>
      <c r="K110" s="350">
        <v>3.23</v>
      </c>
      <c r="L110" s="349" t="s">
        <v>1138</v>
      </c>
    </row>
    <row r="111" spans="1:12" ht="13.5" x14ac:dyDescent="0.25">
      <c r="A111" s="349" t="s">
        <v>1132</v>
      </c>
      <c r="B111" s="349" t="s">
        <v>1133</v>
      </c>
      <c r="C111" s="349" t="s">
        <v>1192</v>
      </c>
      <c r="D111" s="349" t="s">
        <v>1193</v>
      </c>
      <c r="E111" s="350" t="s">
        <v>24</v>
      </c>
      <c r="F111" s="349" t="s">
        <v>24</v>
      </c>
      <c r="G111" s="349">
        <v>97123</v>
      </c>
      <c r="H111" s="349" t="s">
        <v>1246</v>
      </c>
      <c r="I111" s="349" t="s">
        <v>182</v>
      </c>
      <c r="J111" s="349" t="s">
        <v>1137</v>
      </c>
      <c r="K111" s="350">
        <v>4.0999999999999996</v>
      </c>
      <c r="L111" s="349" t="s">
        <v>1138</v>
      </c>
    </row>
    <row r="112" spans="1:12" ht="13.5" x14ac:dyDescent="0.25">
      <c r="A112" s="349" t="s">
        <v>1132</v>
      </c>
      <c r="B112" s="349" t="s">
        <v>1133</v>
      </c>
      <c r="C112" s="349" t="s">
        <v>1192</v>
      </c>
      <c r="D112" s="349" t="s">
        <v>1193</v>
      </c>
      <c r="E112" s="350" t="s">
        <v>24</v>
      </c>
      <c r="F112" s="349" t="s">
        <v>24</v>
      </c>
      <c r="G112" s="349">
        <v>97124</v>
      </c>
      <c r="H112" s="349" t="s">
        <v>1247</v>
      </c>
      <c r="I112" s="349" t="s">
        <v>182</v>
      </c>
      <c r="J112" s="349" t="s">
        <v>1137</v>
      </c>
      <c r="K112" s="350">
        <v>1.02</v>
      </c>
      <c r="L112" s="349" t="s">
        <v>1138</v>
      </c>
    </row>
    <row r="113" spans="1:12" ht="13.5" x14ac:dyDescent="0.25">
      <c r="A113" s="349" t="s">
        <v>1132</v>
      </c>
      <c r="B113" s="349" t="s">
        <v>1133</v>
      </c>
      <c r="C113" s="349" t="s">
        <v>1192</v>
      </c>
      <c r="D113" s="349" t="s">
        <v>1193</v>
      </c>
      <c r="E113" s="350" t="s">
        <v>24</v>
      </c>
      <c r="F113" s="349" t="s">
        <v>24</v>
      </c>
      <c r="G113" s="349">
        <v>97125</v>
      </c>
      <c r="H113" s="349" t="s">
        <v>1248</v>
      </c>
      <c r="I113" s="349" t="s">
        <v>182</v>
      </c>
      <c r="J113" s="349" t="s">
        <v>1137</v>
      </c>
      <c r="K113" s="350">
        <v>1.45</v>
      </c>
      <c r="L113" s="349" t="s">
        <v>1138</v>
      </c>
    </row>
    <row r="114" spans="1:12" ht="13.5" x14ac:dyDescent="0.25">
      <c r="A114" s="349" t="s">
        <v>1132</v>
      </c>
      <c r="B114" s="349" t="s">
        <v>1133</v>
      </c>
      <c r="C114" s="349" t="s">
        <v>1192</v>
      </c>
      <c r="D114" s="349" t="s">
        <v>1193</v>
      </c>
      <c r="E114" s="350" t="s">
        <v>24</v>
      </c>
      <c r="F114" s="349" t="s">
        <v>24</v>
      </c>
      <c r="G114" s="349">
        <v>97126</v>
      </c>
      <c r="H114" s="349" t="s">
        <v>1249</v>
      </c>
      <c r="I114" s="349" t="s">
        <v>182</v>
      </c>
      <c r="J114" s="349" t="s">
        <v>1137</v>
      </c>
      <c r="K114" s="350">
        <v>1.84</v>
      </c>
      <c r="L114" s="349" t="s">
        <v>1138</v>
      </c>
    </row>
    <row r="115" spans="1:12" ht="13.5" x14ac:dyDescent="0.25">
      <c r="A115" s="349" t="s">
        <v>1132</v>
      </c>
      <c r="B115" s="349" t="s">
        <v>1133</v>
      </c>
      <c r="C115" s="349" t="s">
        <v>1192</v>
      </c>
      <c r="D115" s="349" t="s">
        <v>1193</v>
      </c>
      <c r="E115" s="350" t="s">
        <v>24</v>
      </c>
      <c r="F115" s="349" t="s">
        <v>24</v>
      </c>
      <c r="G115" s="349">
        <v>102264</v>
      </c>
      <c r="H115" s="349" t="s">
        <v>1250</v>
      </c>
      <c r="I115" s="349" t="s">
        <v>182</v>
      </c>
      <c r="J115" s="349" t="s">
        <v>1137</v>
      </c>
      <c r="K115" s="350">
        <v>28.17</v>
      </c>
      <c r="L115" s="349" t="s">
        <v>1138</v>
      </c>
    </row>
    <row r="116" spans="1:12" ht="13.5" x14ac:dyDescent="0.25">
      <c r="A116" s="349" t="s">
        <v>1132</v>
      </c>
      <c r="B116" s="349" t="s">
        <v>1133</v>
      </c>
      <c r="C116" s="349" t="s">
        <v>1192</v>
      </c>
      <c r="D116" s="349" t="s">
        <v>1193</v>
      </c>
      <c r="E116" s="350" t="s">
        <v>24</v>
      </c>
      <c r="F116" s="349" t="s">
        <v>24</v>
      </c>
      <c r="G116" s="349">
        <v>102265</v>
      </c>
      <c r="H116" s="349" t="s">
        <v>1251</v>
      </c>
      <c r="I116" s="349" t="s">
        <v>181</v>
      </c>
      <c r="J116" s="349" t="s">
        <v>1137</v>
      </c>
      <c r="K116" s="350">
        <v>116.41</v>
      </c>
      <c r="L116" s="349" t="s">
        <v>1138</v>
      </c>
    </row>
    <row r="117" spans="1:12" ht="13.5" x14ac:dyDescent="0.25">
      <c r="A117" s="349" t="s">
        <v>1132</v>
      </c>
      <c r="B117" s="349" t="s">
        <v>1133</v>
      </c>
      <c r="C117" s="349" t="s">
        <v>1192</v>
      </c>
      <c r="D117" s="349" t="s">
        <v>1193</v>
      </c>
      <c r="E117" s="350" t="s">
        <v>24</v>
      </c>
      <c r="F117" s="349" t="s">
        <v>24</v>
      </c>
      <c r="G117" s="349">
        <v>102266</v>
      </c>
      <c r="H117" s="349" t="s">
        <v>1252</v>
      </c>
      <c r="I117" s="349" t="s">
        <v>181</v>
      </c>
      <c r="J117" s="349" t="s">
        <v>1137</v>
      </c>
      <c r="K117" s="350">
        <v>129.08000000000001</v>
      </c>
      <c r="L117" s="349" t="s">
        <v>1138</v>
      </c>
    </row>
    <row r="118" spans="1:12" ht="13.5" x14ac:dyDescent="0.25">
      <c r="A118" s="349" t="s">
        <v>1132</v>
      </c>
      <c r="B118" s="349" t="s">
        <v>1133</v>
      </c>
      <c r="C118" s="349" t="s">
        <v>1192</v>
      </c>
      <c r="D118" s="349" t="s">
        <v>1193</v>
      </c>
      <c r="E118" s="350" t="s">
        <v>24</v>
      </c>
      <c r="F118" s="349" t="s">
        <v>24</v>
      </c>
      <c r="G118" s="349">
        <v>102267</v>
      </c>
      <c r="H118" s="349" t="s">
        <v>1253</v>
      </c>
      <c r="I118" s="349" t="s">
        <v>181</v>
      </c>
      <c r="J118" s="349" t="s">
        <v>1137</v>
      </c>
      <c r="K118" s="350">
        <v>148.13999999999999</v>
      </c>
      <c r="L118" s="349" t="s">
        <v>1138</v>
      </c>
    </row>
    <row r="119" spans="1:12" ht="13.5" x14ac:dyDescent="0.25">
      <c r="A119" s="349" t="s">
        <v>1132</v>
      </c>
      <c r="B119" s="349" t="s">
        <v>1133</v>
      </c>
      <c r="C119" s="349" t="s">
        <v>1192</v>
      </c>
      <c r="D119" s="349" t="s">
        <v>1193</v>
      </c>
      <c r="E119" s="350" t="s">
        <v>24</v>
      </c>
      <c r="F119" s="349" t="s">
        <v>24</v>
      </c>
      <c r="G119" s="349">
        <v>102268</v>
      </c>
      <c r="H119" s="349" t="s">
        <v>1254</v>
      </c>
      <c r="I119" s="349" t="s">
        <v>181</v>
      </c>
      <c r="J119" s="349" t="s">
        <v>1137</v>
      </c>
      <c r="K119" s="350">
        <v>167.16</v>
      </c>
      <c r="L119" s="349" t="s">
        <v>1138</v>
      </c>
    </row>
    <row r="120" spans="1:12" ht="13.5" x14ac:dyDescent="0.25">
      <c r="A120" s="349" t="s">
        <v>1132</v>
      </c>
      <c r="B120" s="349" t="s">
        <v>1133</v>
      </c>
      <c r="C120" s="349" t="s">
        <v>1192</v>
      </c>
      <c r="D120" s="349" t="s">
        <v>1193</v>
      </c>
      <c r="E120" s="350" t="s">
        <v>24</v>
      </c>
      <c r="F120" s="349" t="s">
        <v>24</v>
      </c>
      <c r="G120" s="349">
        <v>102269</v>
      </c>
      <c r="H120" s="349" t="s">
        <v>1255</v>
      </c>
      <c r="I120" s="349" t="s">
        <v>181</v>
      </c>
      <c r="J120" s="349" t="s">
        <v>1137</v>
      </c>
      <c r="K120" s="350">
        <v>205.16</v>
      </c>
      <c r="L120" s="349" t="s">
        <v>1138</v>
      </c>
    </row>
    <row r="121" spans="1:12" ht="13.5" x14ac:dyDescent="0.25">
      <c r="A121" s="349" t="s">
        <v>1132</v>
      </c>
      <c r="B121" s="349" t="s">
        <v>1133</v>
      </c>
      <c r="C121" s="349" t="s">
        <v>1256</v>
      </c>
      <c r="D121" s="349" t="s">
        <v>1257</v>
      </c>
      <c r="E121" s="350" t="s">
        <v>24</v>
      </c>
      <c r="F121" s="349" t="s">
        <v>24</v>
      </c>
      <c r="G121" s="349">
        <v>92833</v>
      </c>
      <c r="H121" s="349" t="s">
        <v>1258</v>
      </c>
      <c r="I121" s="349" t="s">
        <v>182</v>
      </c>
      <c r="J121" s="349" t="s">
        <v>1137</v>
      </c>
      <c r="K121" s="350">
        <v>191.61</v>
      </c>
      <c r="L121" s="349" t="s">
        <v>1138</v>
      </c>
    </row>
    <row r="122" spans="1:12" ht="13.5" x14ac:dyDescent="0.25">
      <c r="A122" s="349" t="s">
        <v>1132</v>
      </c>
      <c r="B122" s="349" t="s">
        <v>1133</v>
      </c>
      <c r="C122" s="349" t="s">
        <v>1256</v>
      </c>
      <c r="D122" s="349" t="s">
        <v>1257</v>
      </c>
      <c r="E122" s="350" t="s">
        <v>24</v>
      </c>
      <c r="F122" s="349" t="s">
        <v>24</v>
      </c>
      <c r="G122" s="349">
        <v>92834</v>
      </c>
      <c r="H122" s="349" t="s">
        <v>1259</v>
      </c>
      <c r="I122" s="349" t="s">
        <v>182</v>
      </c>
      <c r="J122" s="349" t="s">
        <v>1137</v>
      </c>
      <c r="K122" s="350">
        <v>9.7799999999999994</v>
      </c>
      <c r="L122" s="349" t="s">
        <v>1138</v>
      </c>
    </row>
    <row r="123" spans="1:12" ht="13.5" x14ac:dyDescent="0.25">
      <c r="A123" s="349" t="s">
        <v>1132</v>
      </c>
      <c r="B123" s="349" t="s">
        <v>1133</v>
      </c>
      <c r="C123" s="349" t="s">
        <v>1256</v>
      </c>
      <c r="D123" s="349" t="s">
        <v>1257</v>
      </c>
      <c r="E123" s="350" t="s">
        <v>24</v>
      </c>
      <c r="F123" s="349" t="s">
        <v>24</v>
      </c>
      <c r="G123" s="349">
        <v>92835</v>
      </c>
      <c r="H123" s="349" t="s">
        <v>1260</v>
      </c>
      <c r="I123" s="349" t="s">
        <v>182</v>
      </c>
      <c r="J123" s="349" t="s">
        <v>1137</v>
      </c>
      <c r="K123" s="350">
        <v>201.07</v>
      </c>
      <c r="L123" s="349" t="s">
        <v>1138</v>
      </c>
    </row>
    <row r="124" spans="1:12" ht="13.5" x14ac:dyDescent="0.25">
      <c r="A124" s="349" t="s">
        <v>1132</v>
      </c>
      <c r="B124" s="349" t="s">
        <v>1133</v>
      </c>
      <c r="C124" s="349" t="s">
        <v>1256</v>
      </c>
      <c r="D124" s="349" t="s">
        <v>1257</v>
      </c>
      <c r="E124" s="350" t="s">
        <v>24</v>
      </c>
      <c r="F124" s="349" t="s">
        <v>24</v>
      </c>
      <c r="G124" s="349">
        <v>92836</v>
      </c>
      <c r="H124" s="349" t="s">
        <v>1261</v>
      </c>
      <c r="I124" s="349" t="s">
        <v>182</v>
      </c>
      <c r="J124" s="349" t="s">
        <v>1137</v>
      </c>
      <c r="K124" s="350">
        <v>12.49</v>
      </c>
      <c r="L124" s="349" t="s">
        <v>1138</v>
      </c>
    </row>
    <row r="125" spans="1:12" ht="13.5" x14ac:dyDescent="0.25">
      <c r="A125" s="349" t="s">
        <v>1132</v>
      </c>
      <c r="B125" s="349" t="s">
        <v>1133</v>
      </c>
      <c r="C125" s="349" t="s">
        <v>1256</v>
      </c>
      <c r="D125" s="349" t="s">
        <v>1257</v>
      </c>
      <c r="E125" s="350" t="s">
        <v>24</v>
      </c>
      <c r="F125" s="349" t="s">
        <v>24</v>
      </c>
      <c r="G125" s="349">
        <v>92837</v>
      </c>
      <c r="H125" s="349" t="s">
        <v>1262</v>
      </c>
      <c r="I125" s="349" t="s">
        <v>182</v>
      </c>
      <c r="J125" s="349" t="s">
        <v>1137</v>
      </c>
      <c r="K125" s="350">
        <v>354.15</v>
      </c>
      <c r="L125" s="349" t="s">
        <v>1138</v>
      </c>
    </row>
    <row r="126" spans="1:12" ht="13.5" x14ac:dyDescent="0.25">
      <c r="A126" s="349" t="s">
        <v>1132</v>
      </c>
      <c r="B126" s="349" t="s">
        <v>1133</v>
      </c>
      <c r="C126" s="349" t="s">
        <v>1256</v>
      </c>
      <c r="D126" s="349" t="s">
        <v>1257</v>
      </c>
      <c r="E126" s="350" t="s">
        <v>24</v>
      </c>
      <c r="F126" s="349" t="s">
        <v>24</v>
      </c>
      <c r="G126" s="349">
        <v>92838</v>
      </c>
      <c r="H126" s="349" t="s">
        <v>1263</v>
      </c>
      <c r="I126" s="349" t="s">
        <v>182</v>
      </c>
      <c r="J126" s="349" t="s">
        <v>1137</v>
      </c>
      <c r="K126" s="350">
        <v>15</v>
      </c>
      <c r="L126" s="349" t="s">
        <v>1138</v>
      </c>
    </row>
    <row r="127" spans="1:12" ht="13.5" x14ac:dyDescent="0.25">
      <c r="A127" s="349" t="s">
        <v>1132</v>
      </c>
      <c r="B127" s="349" t="s">
        <v>1133</v>
      </c>
      <c r="C127" s="349" t="s">
        <v>1256</v>
      </c>
      <c r="D127" s="349" t="s">
        <v>1257</v>
      </c>
      <c r="E127" s="350" t="s">
        <v>24</v>
      </c>
      <c r="F127" s="349" t="s">
        <v>24</v>
      </c>
      <c r="G127" s="349">
        <v>92839</v>
      </c>
      <c r="H127" s="349" t="s">
        <v>1264</v>
      </c>
      <c r="I127" s="349" t="s">
        <v>182</v>
      </c>
      <c r="J127" s="349" t="s">
        <v>1137</v>
      </c>
      <c r="K127" s="350">
        <v>433.18</v>
      </c>
      <c r="L127" s="349" t="s">
        <v>1138</v>
      </c>
    </row>
    <row r="128" spans="1:12" ht="13.5" x14ac:dyDescent="0.25">
      <c r="A128" s="349" t="s">
        <v>1132</v>
      </c>
      <c r="B128" s="349" t="s">
        <v>1133</v>
      </c>
      <c r="C128" s="349" t="s">
        <v>1256</v>
      </c>
      <c r="D128" s="349" t="s">
        <v>1257</v>
      </c>
      <c r="E128" s="350" t="s">
        <v>24</v>
      </c>
      <c r="F128" s="349" t="s">
        <v>24</v>
      </c>
      <c r="G128" s="349">
        <v>92840</v>
      </c>
      <c r="H128" s="349" t="s">
        <v>1265</v>
      </c>
      <c r="I128" s="349" t="s">
        <v>182</v>
      </c>
      <c r="J128" s="349" t="s">
        <v>1137</v>
      </c>
      <c r="K128" s="350">
        <v>17.760000000000002</v>
      </c>
      <c r="L128" s="349" t="s">
        <v>1138</v>
      </c>
    </row>
    <row r="129" spans="1:12" ht="13.5" x14ac:dyDescent="0.25">
      <c r="A129" s="349" t="s">
        <v>1132</v>
      </c>
      <c r="B129" s="349" t="s">
        <v>1133</v>
      </c>
      <c r="C129" s="349" t="s">
        <v>1256</v>
      </c>
      <c r="D129" s="349" t="s">
        <v>1257</v>
      </c>
      <c r="E129" s="350" t="s">
        <v>24</v>
      </c>
      <c r="F129" s="349" t="s">
        <v>24</v>
      </c>
      <c r="G129" s="349">
        <v>92841</v>
      </c>
      <c r="H129" s="349" t="s">
        <v>1266</v>
      </c>
      <c r="I129" s="349" t="s">
        <v>182</v>
      </c>
      <c r="J129" s="349" t="s">
        <v>1137</v>
      </c>
      <c r="K129" s="350">
        <v>564.08000000000004</v>
      </c>
      <c r="L129" s="349" t="s">
        <v>1138</v>
      </c>
    </row>
    <row r="130" spans="1:12" ht="13.5" x14ac:dyDescent="0.25">
      <c r="A130" s="349" t="s">
        <v>1132</v>
      </c>
      <c r="B130" s="349" t="s">
        <v>1133</v>
      </c>
      <c r="C130" s="349" t="s">
        <v>1256</v>
      </c>
      <c r="D130" s="349" t="s">
        <v>1257</v>
      </c>
      <c r="E130" s="350" t="s">
        <v>24</v>
      </c>
      <c r="F130" s="349" t="s">
        <v>24</v>
      </c>
      <c r="G130" s="349">
        <v>92842</v>
      </c>
      <c r="H130" s="349" t="s">
        <v>1267</v>
      </c>
      <c r="I130" s="349" t="s">
        <v>182</v>
      </c>
      <c r="J130" s="349" t="s">
        <v>1137</v>
      </c>
      <c r="K130" s="350">
        <v>20.28</v>
      </c>
      <c r="L130" s="349" t="s">
        <v>1138</v>
      </c>
    </row>
    <row r="131" spans="1:12" ht="13.5" x14ac:dyDescent="0.25">
      <c r="A131" s="349" t="s">
        <v>1132</v>
      </c>
      <c r="B131" s="349" t="s">
        <v>1133</v>
      </c>
      <c r="C131" s="349" t="s">
        <v>1256</v>
      </c>
      <c r="D131" s="349" t="s">
        <v>1257</v>
      </c>
      <c r="E131" s="350" t="s">
        <v>24</v>
      </c>
      <c r="F131" s="349" t="s">
        <v>24</v>
      </c>
      <c r="G131" s="349">
        <v>92843</v>
      </c>
      <c r="H131" s="349" t="s">
        <v>1268</v>
      </c>
      <c r="I131" s="349" t="s">
        <v>182</v>
      </c>
      <c r="J131" s="349" t="s">
        <v>1137</v>
      </c>
      <c r="K131" s="350">
        <v>584.86</v>
      </c>
      <c r="L131" s="349" t="s">
        <v>1138</v>
      </c>
    </row>
    <row r="132" spans="1:12" ht="13.5" x14ac:dyDescent="0.25">
      <c r="A132" s="349" t="s">
        <v>1132</v>
      </c>
      <c r="B132" s="349" t="s">
        <v>1133</v>
      </c>
      <c r="C132" s="349" t="s">
        <v>1256</v>
      </c>
      <c r="D132" s="349" t="s">
        <v>1257</v>
      </c>
      <c r="E132" s="350" t="s">
        <v>24</v>
      </c>
      <c r="F132" s="349" t="s">
        <v>24</v>
      </c>
      <c r="G132" s="349">
        <v>92844</v>
      </c>
      <c r="H132" s="349" t="s">
        <v>1269</v>
      </c>
      <c r="I132" s="349" t="s">
        <v>182</v>
      </c>
      <c r="J132" s="349" t="s">
        <v>1137</v>
      </c>
      <c r="K132" s="350">
        <v>23.05</v>
      </c>
      <c r="L132" s="349" t="s">
        <v>1138</v>
      </c>
    </row>
    <row r="133" spans="1:12" ht="13.5" x14ac:dyDescent="0.25">
      <c r="A133" s="349" t="s">
        <v>1132</v>
      </c>
      <c r="B133" s="349" t="s">
        <v>1133</v>
      </c>
      <c r="C133" s="349" t="s">
        <v>1256</v>
      </c>
      <c r="D133" s="349" t="s">
        <v>1257</v>
      </c>
      <c r="E133" s="350" t="s">
        <v>24</v>
      </c>
      <c r="F133" s="349" t="s">
        <v>24</v>
      </c>
      <c r="G133" s="349">
        <v>92845</v>
      </c>
      <c r="H133" s="349" t="s">
        <v>1270</v>
      </c>
      <c r="I133" s="349" t="s">
        <v>182</v>
      </c>
      <c r="J133" s="349" t="s">
        <v>1137</v>
      </c>
      <c r="K133" s="350">
        <v>864.88</v>
      </c>
      <c r="L133" s="349" t="s">
        <v>1138</v>
      </c>
    </row>
    <row r="134" spans="1:12" ht="13.5" x14ac:dyDescent="0.25">
      <c r="A134" s="349" t="s">
        <v>1132</v>
      </c>
      <c r="B134" s="349" t="s">
        <v>1133</v>
      </c>
      <c r="C134" s="349" t="s">
        <v>1256</v>
      </c>
      <c r="D134" s="349" t="s">
        <v>1257</v>
      </c>
      <c r="E134" s="350" t="s">
        <v>24</v>
      </c>
      <c r="F134" s="349" t="s">
        <v>24</v>
      </c>
      <c r="G134" s="349">
        <v>92846</v>
      </c>
      <c r="H134" s="349" t="s">
        <v>1271</v>
      </c>
      <c r="I134" s="349" t="s">
        <v>182</v>
      </c>
      <c r="J134" s="349" t="s">
        <v>1137</v>
      </c>
      <c r="K134" s="350">
        <v>25.55</v>
      </c>
      <c r="L134" s="349" t="s">
        <v>1138</v>
      </c>
    </row>
    <row r="135" spans="1:12" ht="13.5" x14ac:dyDescent="0.25">
      <c r="A135" s="349" t="s">
        <v>1132</v>
      </c>
      <c r="B135" s="349" t="s">
        <v>1133</v>
      </c>
      <c r="C135" s="349" t="s">
        <v>1256</v>
      </c>
      <c r="D135" s="349" t="s">
        <v>1257</v>
      </c>
      <c r="E135" s="350" t="s">
        <v>24</v>
      </c>
      <c r="F135" s="349" t="s">
        <v>24</v>
      </c>
      <c r="G135" s="349">
        <v>92847</v>
      </c>
      <c r="H135" s="349" t="s">
        <v>1272</v>
      </c>
      <c r="I135" s="349" t="s">
        <v>182</v>
      </c>
      <c r="J135" s="349" t="s">
        <v>1137</v>
      </c>
      <c r="K135" s="350">
        <v>889.44</v>
      </c>
      <c r="L135" s="349" t="s">
        <v>1138</v>
      </c>
    </row>
    <row r="136" spans="1:12" ht="13.5" x14ac:dyDescent="0.25">
      <c r="A136" s="349" t="s">
        <v>1132</v>
      </c>
      <c r="B136" s="349" t="s">
        <v>1133</v>
      </c>
      <c r="C136" s="349" t="s">
        <v>1256</v>
      </c>
      <c r="D136" s="349" t="s">
        <v>1257</v>
      </c>
      <c r="E136" s="350" t="s">
        <v>24</v>
      </c>
      <c r="F136" s="349" t="s">
        <v>24</v>
      </c>
      <c r="G136" s="349">
        <v>92848</v>
      </c>
      <c r="H136" s="349" t="s">
        <v>1273</v>
      </c>
      <c r="I136" s="349" t="s">
        <v>182</v>
      </c>
      <c r="J136" s="349" t="s">
        <v>1137</v>
      </c>
      <c r="K136" s="350">
        <v>28.35</v>
      </c>
      <c r="L136" s="349" t="s">
        <v>1138</v>
      </c>
    </row>
    <row r="137" spans="1:12" ht="13.5" x14ac:dyDescent="0.25">
      <c r="A137" s="349" t="s">
        <v>1132</v>
      </c>
      <c r="B137" s="349" t="s">
        <v>1133</v>
      </c>
      <c r="C137" s="349" t="s">
        <v>1256</v>
      </c>
      <c r="D137" s="349" t="s">
        <v>1257</v>
      </c>
      <c r="E137" s="350" t="s">
        <v>24</v>
      </c>
      <c r="F137" s="349" t="s">
        <v>24</v>
      </c>
      <c r="G137" s="349">
        <v>92849</v>
      </c>
      <c r="H137" s="349" t="s">
        <v>1274</v>
      </c>
      <c r="I137" s="349" t="s">
        <v>182</v>
      </c>
      <c r="J137" s="349" t="s">
        <v>1137</v>
      </c>
      <c r="K137" s="350">
        <v>200.33</v>
      </c>
      <c r="L137" s="349" t="s">
        <v>1138</v>
      </c>
    </row>
    <row r="138" spans="1:12" ht="13.5" x14ac:dyDescent="0.25">
      <c r="A138" s="349" t="s">
        <v>1132</v>
      </c>
      <c r="B138" s="349" t="s">
        <v>1133</v>
      </c>
      <c r="C138" s="349" t="s">
        <v>1256</v>
      </c>
      <c r="D138" s="349" t="s">
        <v>1257</v>
      </c>
      <c r="E138" s="350" t="s">
        <v>24</v>
      </c>
      <c r="F138" s="349" t="s">
        <v>24</v>
      </c>
      <c r="G138" s="349">
        <v>92850</v>
      </c>
      <c r="H138" s="349" t="s">
        <v>1275</v>
      </c>
      <c r="I138" s="349" t="s">
        <v>182</v>
      </c>
      <c r="J138" s="349" t="s">
        <v>1137</v>
      </c>
      <c r="K138" s="350">
        <v>18.5</v>
      </c>
      <c r="L138" s="349" t="s">
        <v>1138</v>
      </c>
    </row>
    <row r="139" spans="1:12" ht="13.5" x14ac:dyDescent="0.25">
      <c r="A139" s="349" t="s">
        <v>1132</v>
      </c>
      <c r="B139" s="349" t="s">
        <v>1133</v>
      </c>
      <c r="C139" s="349" t="s">
        <v>1256</v>
      </c>
      <c r="D139" s="349" t="s">
        <v>1257</v>
      </c>
      <c r="E139" s="350" t="s">
        <v>24</v>
      </c>
      <c r="F139" s="349" t="s">
        <v>24</v>
      </c>
      <c r="G139" s="349">
        <v>92851</v>
      </c>
      <c r="H139" s="349" t="s">
        <v>1276</v>
      </c>
      <c r="I139" s="349" t="s">
        <v>182</v>
      </c>
      <c r="J139" s="349" t="s">
        <v>1137</v>
      </c>
      <c r="K139" s="350">
        <v>211.94</v>
      </c>
      <c r="L139" s="349" t="s">
        <v>1138</v>
      </c>
    </row>
    <row r="140" spans="1:12" ht="13.5" x14ac:dyDescent="0.25">
      <c r="A140" s="349" t="s">
        <v>1132</v>
      </c>
      <c r="B140" s="349" t="s">
        <v>1133</v>
      </c>
      <c r="C140" s="349" t="s">
        <v>1256</v>
      </c>
      <c r="D140" s="349" t="s">
        <v>1257</v>
      </c>
      <c r="E140" s="350" t="s">
        <v>24</v>
      </c>
      <c r="F140" s="349" t="s">
        <v>24</v>
      </c>
      <c r="G140" s="349">
        <v>92852</v>
      </c>
      <c r="H140" s="349" t="s">
        <v>1277</v>
      </c>
      <c r="I140" s="349" t="s">
        <v>182</v>
      </c>
      <c r="J140" s="349" t="s">
        <v>1137</v>
      </c>
      <c r="K140" s="350">
        <v>23.36</v>
      </c>
      <c r="L140" s="349" t="s">
        <v>1138</v>
      </c>
    </row>
    <row r="141" spans="1:12" ht="13.5" x14ac:dyDescent="0.25">
      <c r="A141" s="349" t="s">
        <v>1132</v>
      </c>
      <c r="B141" s="349" t="s">
        <v>1133</v>
      </c>
      <c r="C141" s="349" t="s">
        <v>1256</v>
      </c>
      <c r="D141" s="349" t="s">
        <v>1257</v>
      </c>
      <c r="E141" s="350" t="s">
        <v>24</v>
      </c>
      <c r="F141" s="349" t="s">
        <v>24</v>
      </c>
      <c r="G141" s="349">
        <v>92853</v>
      </c>
      <c r="H141" s="349" t="s">
        <v>1278</v>
      </c>
      <c r="I141" s="349" t="s">
        <v>182</v>
      </c>
      <c r="J141" s="349" t="s">
        <v>1137</v>
      </c>
      <c r="K141" s="350">
        <v>367.59</v>
      </c>
      <c r="L141" s="349" t="s">
        <v>1138</v>
      </c>
    </row>
    <row r="142" spans="1:12" ht="13.5" x14ac:dyDescent="0.25">
      <c r="A142" s="349" t="s">
        <v>1132</v>
      </c>
      <c r="B142" s="349" t="s">
        <v>1133</v>
      </c>
      <c r="C142" s="349" t="s">
        <v>1256</v>
      </c>
      <c r="D142" s="349" t="s">
        <v>1257</v>
      </c>
      <c r="E142" s="350" t="s">
        <v>24</v>
      </c>
      <c r="F142" s="349" t="s">
        <v>24</v>
      </c>
      <c r="G142" s="349">
        <v>92854</v>
      </c>
      <c r="H142" s="349" t="s">
        <v>1279</v>
      </c>
      <c r="I142" s="349" t="s">
        <v>182</v>
      </c>
      <c r="J142" s="349" t="s">
        <v>1137</v>
      </c>
      <c r="K142" s="350">
        <v>28.44</v>
      </c>
      <c r="L142" s="349" t="s">
        <v>1138</v>
      </c>
    </row>
    <row r="143" spans="1:12" ht="13.5" x14ac:dyDescent="0.25">
      <c r="A143" s="349" t="s">
        <v>1132</v>
      </c>
      <c r="B143" s="349" t="s">
        <v>1133</v>
      </c>
      <c r="C143" s="349" t="s">
        <v>1256</v>
      </c>
      <c r="D143" s="349" t="s">
        <v>1257</v>
      </c>
      <c r="E143" s="350" t="s">
        <v>24</v>
      </c>
      <c r="F143" s="349" t="s">
        <v>24</v>
      </c>
      <c r="G143" s="349">
        <v>92855</v>
      </c>
      <c r="H143" s="349" t="s">
        <v>1280</v>
      </c>
      <c r="I143" s="349" t="s">
        <v>182</v>
      </c>
      <c r="J143" s="349" t="s">
        <v>1137</v>
      </c>
      <c r="K143" s="350">
        <v>448.95</v>
      </c>
      <c r="L143" s="349" t="s">
        <v>1138</v>
      </c>
    </row>
    <row r="144" spans="1:12" ht="13.5" x14ac:dyDescent="0.25">
      <c r="A144" s="349" t="s">
        <v>1132</v>
      </c>
      <c r="B144" s="349" t="s">
        <v>1133</v>
      </c>
      <c r="C144" s="349" t="s">
        <v>1256</v>
      </c>
      <c r="D144" s="349" t="s">
        <v>1257</v>
      </c>
      <c r="E144" s="350" t="s">
        <v>24</v>
      </c>
      <c r="F144" s="349" t="s">
        <v>24</v>
      </c>
      <c r="G144" s="349">
        <v>92856</v>
      </c>
      <c r="H144" s="349" t="s">
        <v>1281</v>
      </c>
      <c r="I144" s="349" t="s">
        <v>182</v>
      </c>
      <c r="J144" s="349" t="s">
        <v>1137</v>
      </c>
      <c r="K144" s="350">
        <v>33.53</v>
      </c>
      <c r="L144" s="349" t="s">
        <v>1138</v>
      </c>
    </row>
    <row r="145" spans="1:12" ht="13.5" x14ac:dyDescent="0.25">
      <c r="A145" s="349" t="s">
        <v>1132</v>
      </c>
      <c r="B145" s="349" t="s">
        <v>1133</v>
      </c>
      <c r="C145" s="349" t="s">
        <v>1256</v>
      </c>
      <c r="D145" s="349" t="s">
        <v>1257</v>
      </c>
      <c r="E145" s="350" t="s">
        <v>24</v>
      </c>
      <c r="F145" s="349" t="s">
        <v>24</v>
      </c>
      <c r="G145" s="349">
        <v>92857</v>
      </c>
      <c r="H145" s="349" t="s">
        <v>1282</v>
      </c>
      <c r="I145" s="349" t="s">
        <v>182</v>
      </c>
      <c r="J145" s="349" t="s">
        <v>1137</v>
      </c>
      <c r="K145" s="350">
        <v>582.16</v>
      </c>
      <c r="L145" s="349" t="s">
        <v>1138</v>
      </c>
    </row>
    <row r="146" spans="1:12" ht="13.5" x14ac:dyDescent="0.25">
      <c r="A146" s="349" t="s">
        <v>1132</v>
      </c>
      <c r="B146" s="349" t="s">
        <v>1133</v>
      </c>
      <c r="C146" s="349" t="s">
        <v>1256</v>
      </c>
      <c r="D146" s="349" t="s">
        <v>1257</v>
      </c>
      <c r="E146" s="350" t="s">
        <v>24</v>
      </c>
      <c r="F146" s="349" t="s">
        <v>24</v>
      </c>
      <c r="G146" s="349">
        <v>92858</v>
      </c>
      <c r="H146" s="349" t="s">
        <v>1283</v>
      </c>
      <c r="I146" s="349" t="s">
        <v>182</v>
      </c>
      <c r="J146" s="349" t="s">
        <v>1137</v>
      </c>
      <c r="K146" s="350">
        <v>38.36</v>
      </c>
      <c r="L146" s="349" t="s">
        <v>1138</v>
      </c>
    </row>
    <row r="147" spans="1:12" ht="13.5" x14ac:dyDescent="0.25">
      <c r="A147" s="349" t="s">
        <v>1132</v>
      </c>
      <c r="B147" s="349" t="s">
        <v>1133</v>
      </c>
      <c r="C147" s="349" t="s">
        <v>1256</v>
      </c>
      <c r="D147" s="349" t="s">
        <v>1257</v>
      </c>
      <c r="E147" s="350" t="s">
        <v>24</v>
      </c>
      <c r="F147" s="349" t="s">
        <v>24</v>
      </c>
      <c r="G147" s="349">
        <v>92859</v>
      </c>
      <c r="H147" s="349" t="s">
        <v>1284</v>
      </c>
      <c r="I147" s="349" t="s">
        <v>182</v>
      </c>
      <c r="J147" s="349" t="s">
        <v>1137</v>
      </c>
      <c r="K147" s="350">
        <v>605.38</v>
      </c>
      <c r="L147" s="349" t="s">
        <v>1138</v>
      </c>
    </row>
    <row r="148" spans="1:12" ht="13.5" x14ac:dyDescent="0.25">
      <c r="A148" s="349" t="s">
        <v>1132</v>
      </c>
      <c r="B148" s="349" t="s">
        <v>1133</v>
      </c>
      <c r="C148" s="349" t="s">
        <v>1256</v>
      </c>
      <c r="D148" s="349" t="s">
        <v>1257</v>
      </c>
      <c r="E148" s="350" t="s">
        <v>24</v>
      </c>
      <c r="F148" s="349" t="s">
        <v>24</v>
      </c>
      <c r="G148" s="349">
        <v>92860</v>
      </c>
      <c r="H148" s="349" t="s">
        <v>1285</v>
      </c>
      <c r="I148" s="349" t="s">
        <v>182</v>
      </c>
      <c r="J148" s="349" t="s">
        <v>1137</v>
      </c>
      <c r="K148" s="350">
        <v>43.57</v>
      </c>
      <c r="L148" s="349" t="s">
        <v>1138</v>
      </c>
    </row>
    <row r="149" spans="1:12" ht="13.5" x14ac:dyDescent="0.25">
      <c r="A149" s="349" t="s">
        <v>1132</v>
      </c>
      <c r="B149" s="349" t="s">
        <v>1133</v>
      </c>
      <c r="C149" s="349" t="s">
        <v>1256</v>
      </c>
      <c r="D149" s="349" t="s">
        <v>1257</v>
      </c>
      <c r="E149" s="350" t="s">
        <v>24</v>
      </c>
      <c r="F149" s="349" t="s">
        <v>24</v>
      </c>
      <c r="G149" s="349">
        <v>92861</v>
      </c>
      <c r="H149" s="349" t="s">
        <v>1286</v>
      </c>
      <c r="I149" s="349" t="s">
        <v>182</v>
      </c>
      <c r="J149" s="349" t="s">
        <v>1137</v>
      </c>
      <c r="K149" s="350">
        <v>887.96</v>
      </c>
      <c r="L149" s="349" t="s">
        <v>1138</v>
      </c>
    </row>
    <row r="150" spans="1:12" ht="13.5" x14ac:dyDescent="0.25">
      <c r="A150" s="349" t="s">
        <v>1132</v>
      </c>
      <c r="B150" s="349" t="s">
        <v>1133</v>
      </c>
      <c r="C150" s="349" t="s">
        <v>1256</v>
      </c>
      <c r="D150" s="349" t="s">
        <v>1257</v>
      </c>
      <c r="E150" s="350" t="s">
        <v>24</v>
      </c>
      <c r="F150" s="349" t="s">
        <v>24</v>
      </c>
      <c r="G150" s="349">
        <v>92862</v>
      </c>
      <c r="H150" s="349" t="s">
        <v>1287</v>
      </c>
      <c r="I150" s="349" t="s">
        <v>182</v>
      </c>
      <c r="J150" s="349" t="s">
        <v>1137</v>
      </c>
      <c r="K150" s="350">
        <v>48.63</v>
      </c>
      <c r="L150" s="349" t="s">
        <v>1138</v>
      </c>
    </row>
    <row r="151" spans="1:12" ht="13.5" x14ac:dyDescent="0.25">
      <c r="A151" s="349" t="s">
        <v>1132</v>
      </c>
      <c r="B151" s="349" t="s">
        <v>1133</v>
      </c>
      <c r="C151" s="349" t="s">
        <v>1256</v>
      </c>
      <c r="D151" s="349" t="s">
        <v>1257</v>
      </c>
      <c r="E151" s="350" t="s">
        <v>24</v>
      </c>
      <c r="F151" s="349" t="s">
        <v>24</v>
      </c>
      <c r="G151" s="349">
        <v>92863</v>
      </c>
      <c r="H151" s="349" t="s">
        <v>1288</v>
      </c>
      <c r="I151" s="349" t="s">
        <v>182</v>
      </c>
      <c r="J151" s="349" t="s">
        <v>1137</v>
      </c>
      <c r="K151" s="350">
        <v>914.81</v>
      </c>
      <c r="L151" s="349" t="s">
        <v>1138</v>
      </c>
    </row>
    <row r="152" spans="1:12" ht="13.5" x14ac:dyDescent="0.25">
      <c r="A152" s="349" t="s">
        <v>1132</v>
      </c>
      <c r="B152" s="349" t="s">
        <v>1133</v>
      </c>
      <c r="C152" s="349" t="s">
        <v>1256</v>
      </c>
      <c r="D152" s="349" t="s">
        <v>1257</v>
      </c>
      <c r="E152" s="350" t="s">
        <v>24</v>
      </c>
      <c r="F152" s="349" t="s">
        <v>24</v>
      </c>
      <c r="G152" s="349">
        <v>92864</v>
      </c>
      <c r="H152" s="349" t="s">
        <v>1289</v>
      </c>
      <c r="I152" s="349" t="s">
        <v>182</v>
      </c>
      <c r="J152" s="349" t="s">
        <v>1137</v>
      </c>
      <c r="K152" s="350">
        <v>53.72</v>
      </c>
      <c r="L152" s="349" t="s">
        <v>1138</v>
      </c>
    </row>
    <row r="153" spans="1:12" ht="13.5" x14ac:dyDescent="0.25">
      <c r="A153" s="349" t="s">
        <v>1132</v>
      </c>
      <c r="B153" s="349" t="s">
        <v>1133</v>
      </c>
      <c r="C153" s="349" t="s">
        <v>1290</v>
      </c>
      <c r="D153" s="349" t="s">
        <v>1291</v>
      </c>
      <c r="E153" s="350" t="s">
        <v>24</v>
      </c>
      <c r="F153" s="349" t="s">
        <v>24</v>
      </c>
      <c r="G153" s="349">
        <v>92210</v>
      </c>
      <c r="H153" s="349" t="s">
        <v>1292</v>
      </c>
      <c r="I153" s="349" t="s">
        <v>182</v>
      </c>
      <c r="J153" s="349" t="s">
        <v>1137</v>
      </c>
      <c r="K153" s="350">
        <v>163.22999999999999</v>
      </c>
      <c r="L153" s="349" t="s">
        <v>1138</v>
      </c>
    </row>
    <row r="154" spans="1:12" ht="13.5" x14ac:dyDescent="0.25">
      <c r="A154" s="349" t="s">
        <v>1132</v>
      </c>
      <c r="B154" s="349" t="s">
        <v>1133</v>
      </c>
      <c r="C154" s="349" t="s">
        <v>1290</v>
      </c>
      <c r="D154" s="349" t="s">
        <v>1291</v>
      </c>
      <c r="E154" s="350" t="s">
        <v>24</v>
      </c>
      <c r="F154" s="349" t="s">
        <v>24</v>
      </c>
      <c r="G154" s="349">
        <v>92211</v>
      </c>
      <c r="H154" s="349" t="s">
        <v>1293</v>
      </c>
      <c r="I154" s="349" t="s">
        <v>182</v>
      </c>
      <c r="J154" s="349" t="s">
        <v>1137</v>
      </c>
      <c r="K154" s="350">
        <v>196.29</v>
      </c>
      <c r="L154" s="349" t="s">
        <v>1138</v>
      </c>
    </row>
    <row r="155" spans="1:12" ht="13.5" x14ac:dyDescent="0.25">
      <c r="A155" s="349" t="s">
        <v>1132</v>
      </c>
      <c r="B155" s="349" t="s">
        <v>1133</v>
      </c>
      <c r="C155" s="349" t="s">
        <v>1290</v>
      </c>
      <c r="D155" s="349" t="s">
        <v>1291</v>
      </c>
      <c r="E155" s="350" t="s">
        <v>24</v>
      </c>
      <c r="F155" s="349" t="s">
        <v>24</v>
      </c>
      <c r="G155" s="349">
        <v>92212</v>
      </c>
      <c r="H155" s="349" t="s">
        <v>1294</v>
      </c>
      <c r="I155" s="349" t="s">
        <v>182</v>
      </c>
      <c r="J155" s="349" t="s">
        <v>1137</v>
      </c>
      <c r="K155" s="350">
        <v>288.37</v>
      </c>
      <c r="L155" s="349" t="s">
        <v>1138</v>
      </c>
    </row>
    <row r="156" spans="1:12" ht="13.5" x14ac:dyDescent="0.25">
      <c r="A156" s="349" t="s">
        <v>1132</v>
      </c>
      <c r="B156" s="349" t="s">
        <v>1133</v>
      </c>
      <c r="C156" s="349" t="s">
        <v>1290</v>
      </c>
      <c r="D156" s="349" t="s">
        <v>1291</v>
      </c>
      <c r="E156" s="350" t="s">
        <v>24</v>
      </c>
      <c r="F156" s="349" t="s">
        <v>24</v>
      </c>
      <c r="G156" s="349">
        <v>92213</v>
      </c>
      <c r="H156" s="349" t="s">
        <v>1295</v>
      </c>
      <c r="I156" s="349" t="s">
        <v>182</v>
      </c>
      <c r="J156" s="349" t="s">
        <v>1137</v>
      </c>
      <c r="K156" s="350">
        <v>376.25</v>
      </c>
      <c r="L156" s="349" t="s">
        <v>1138</v>
      </c>
    </row>
    <row r="157" spans="1:12" ht="13.5" x14ac:dyDescent="0.25">
      <c r="A157" s="349" t="s">
        <v>1132</v>
      </c>
      <c r="B157" s="349" t="s">
        <v>1133</v>
      </c>
      <c r="C157" s="349" t="s">
        <v>1290</v>
      </c>
      <c r="D157" s="349" t="s">
        <v>1291</v>
      </c>
      <c r="E157" s="350" t="s">
        <v>24</v>
      </c>
      <c r="F157" s="349" t="s">
        <v>24</v>
      </c>
      <c r="G157" s="349">
        <v>92214</v>
      </c>
      <c r="H157" s="349" t="s">
        <v>1296</v>
      </c>
      <c r="I157" s="349" t="s">
        <v>182</v>
      </c>
      <c r="J157" s="349" t="s">
        <v>1137</v>
      </c>
      <c r="K157" s="350">
        <v>453.25</v>
      </c>
      <c r="L157" s="349" t="s">
        <v>1138</v>
      </c>
    </row>
    <row r="158" spans="1:12" ht="13.5" x14ac:dyDescent="0.25">
      <c r="A158" s="349" t="s">
        <v>1132</v>
      </c>
      <c r="B158" s="349" t="s">
        <v>1133</v>
      </c>
      <c r="C158" s="349" t="s">
        <v>1290</v>
      </c>
      <c r="D158" s="349" t="s">
        <v>1291</v>
      </c>
      <c r="E158" s="350" t="s">
        <v>24</v>
      </c>
      <c r="F158" s="349" t="s">
        <v>24</v>
      </c>
      <c r="G158" s="349">
        <v>92215</v>
      </c>
      <c r="H158" s="349" t="s">
        <v>1297</v>
      </c>
      <c r="I158" s="349" t="s">
        <v>182</v>
      </c>
      <c r="J158" s="349" t="s">
        <v>1137</v>
      </c>
      <c r="K158" s="350">
        <v>519.96</v>
      </c>
      <c r="L158" s="349" t="s">
        <v>1138</v>
      </c>
    </row>
    <row r="159" spans="1:12" ht="13.5" x14ac:dyDescent="0.25">
      <c r="A159" s="349" t="s">
        <v>1132</v>
      </c>
      <c r="B159" s="349" t="s">
        <v>1133</v>
      </c>
      <c r="C159" s="349" t="s">
        <v>1290</v>
      </c>
      <c r="D159" s="349" t="s">
        <v>1291</v>
      </c>
      <c r="E159" s="350" t="s">
        <v>24</v>
      </c>
      <c r="F159" s="349" t="s">
        <v>24</v>
      </c>
      <c r="G159" s="349">
        <v>92216</v>
      </c>
      <c r="H159" s="349" t="s">
        <v>1298</v>
      </c>
      <c r="I159" s="349" t="s">
        <v>182</v>
      </c>
      <c r="J159" s="349" t="s">
        <v>1137</v>
      </c>
      <c r="K159" s="350">
        <v>545.33000000000004</v>
      </c>
      <c r="L159" s="349" t="s">
        <v>1138</v>
      </c>
    </row>
    <row r="160" spans="1:12" ht="13.5" x14ac:dyDescent="0.25">
      <c r="A160" s="349" t="s">
        <v>1132</v>
      </c>
      <c r="B160" s="349" t="s">
        <v>1133</v>
      </c>
      <c r="C160" s="349" t="s">
        <v>1290</v>
      </c>
      <c r="D160" s="349" t="s">
        <v>1291</v>
      </c>
      <c r="E160" s="350" t="s">
        <v>24</v>
      </c>
      <c r="F160" s="349" t="s">
        <v>24</v>
      </c>
      <c r="G160" s="349">
        <v>92219</v>
      </c>
      <c r="H160" s="349" t="s">
        <v>1299</v>
      </c>
      <c r="I160" s="349" t="s">
        <v>182</v>
      </c>
      <c r="J160" s="349" t="s">
        <v>1137</v>
      </c>
      <c r="K160" s="350">
        <v>174.11</v>
      </c>
      <c r="L160" s="349" t="s">
        <v>1138</v>
      </c>
    </row>
    <row r="161" spans="1:12" ht="13.5" x14ac:dyDescent="0.25">
      <c r="A161" s="349" t="s">
        <v>1132</v>
      </c>
      <c r="B161" s="349" t="s">
        <v>1133</v>
      </c>
      <c r="C161" s="349" t="s">
        <v>1290</v>
      </c>
      <c r="D161" s="349" t="s">
        <v>1291</v>
      </c>
      <c r="E161" s="350" t="s">
        <v>24</v>
      </c>
      <c r="F161" s="349" t="s">
        <v>24</v>
      </c>
      <c r="G161" s="349">
        <v>92220</v>
      </c>
      <c r="H161" s="349" t="s">
        <v>1300</v>
      </c>
      <c r="I161" s="349" t="s">
        <v>182</v>
      </c>
      <c r="J161" s="349" t="s">
        <v>1137</v>
      </c>
      <c r="K161" s="350">
        <v>209.76</v>
      </c>
      <c r="L161" s="349" t="s">
        <v>1138</v>
      </c>
    </row>
    <row r="162" spans="1:12" ht="13.5" x14ac:dyDescent="0.25">
      <c r="A162" s="349" t="s">
        <v>1132</v>
      </c>
      <c r="B162" s="349" t="s">
        <v>1133</v>
      </c>
      <c r="C162" s="349" t="s">
        <v>1290</v>
      </c>
      <c r="D162" s="349" t="s">
        <v>1291</v>
      </c>
      <c r="E162" s="350" t="s">
        <v>24</v>
      </c>
      <c r="F162" s="349" t="s">
        <v>24</v>
      </c>
      <c r="G162" s="349">
        <v>92221</v>
      </c>
      <c r="H162" s="349" t="s">
        <v>1301</v>
      </c>
      <c r="I162" s="349" t="s">
        <v>182</v>
      </c>
      <c r="J162" s="349" t="s">
        <v>1137</v>
      </c>
      <c r="K162" s="350">
        <v>304.14</v>
      </c>
      <c r="L162" s="349" t="s">
        <v>1138</v>
      </c>
    </row>
    <row r="163" spans="1:12" ht="13.5" x14ac:dyDescent="0.25">
      <c r="A163" s="349" t="s">
        <v>1132</v>
      </c>
      <c r="B163" s="349" t="s">
        <v>1133</v>
      </c>
      <c r="C163" s="349" t="s">
        <v>1290</v>
      </c>
      <c r="D163" s="349" t="s">
        <v>1291</v>
      </c>
      <c r="E163" s="350" t="s">
        <v>24</v>
      </c>
      <c r="F163" s="349" t="s">
        <v>24</v>
      </c>
      <c r="G163" s="349">
        <v>92222</v>
      </c>
      <c r="H163" s="349" t="s">
        <v>1302</v>
      </c>
      <c r="I163" s="349" t="s">
        <v>182</v>
      </c>
      <c r="J163" s="349" t="s">
        <v>1137</v>
      </c>
      <c r="K163" s="350">
        <v>394.57</v>
      </c>
      <c r="L163" s="349" t="s">
        <v>1138</v>
      </c>
    </row>
    <row r="164" spans="1:12" ht="13.5" x14ac:dyDescent="0.25">
      <c r="A164" s="349" t="s">
        <v>1132</v>
      </c>
      <c r="B164" s="349" t="s">
        <v>1133</v>
      </c>
      <c r="C164" s="349" t="s">
        <v>1290</v>
      </c>
      <c r="D164" s="349" t="s">
        <v>1291</v>
      </c>
      <c r="E164" s="350" t="s">
        <v>24</v>
      </c>
      <c r="F164" s="349" t="s">
        <v>24</v>
      </c>
      <c r="G164" s="349">
        <v>92223</v>
      </c>
      <c r="H164" s="349" t="s">
        <v>1303</v>
      </c>
      <c r="I164" s="349" t="s">
        <v>182</v>
      </c>
      <c r="J164" s="349" t="s">
        <v>1137</v>
      </c>
      <c r="K164" s="350">
        <v>473.77</v>
      </c>
      <c r="L164" s="349" t="s">
        <v>1138</v>
      </c>
    </row>
    <row r="165" spans="1:12" ht="13.5" x14ac:dyDescent="0.25">
      <c r="A165" s="349" t="s">
        <v>1132</v>
      </c>
      <c r="B165" s="349" t="s">
        <v>1133</v>
      </c>
      <c r="C165" s="349" t="s">
        <v>1290</v>
      </c>
      <c r="D165" s="349" t="s">
        <v>1291</v>
      </c>
      <c r="E165" s="350" t="s">
        <v>24</v>
      </c>
      <c r="F165" s="349" t="s">
        <v>24</v>
      </c>
      <c r="G165" s="349">
        <v>92224</v>
      </c>
      <c r="H165" s="349" t="s">
        <v>1304</v>
      </c>
      <c r="I165" s="349" t="s">
        <v>182</v>
      </c>
      <c r="J165" s="349" t="s">
        <v>1137</v>
      </c>
      <c r="K165" s="350">
        <v>542.75</v>
      </c>
      <c r="L165" s="349" t="s">
        <v>1138</v>
      </c>
    </row>
    <row r="166" spans="1:12" ht="13.5" x14ac:dyDescent="0.25">
      <c r="A166" s="349" t="s">
        <v>1132</v>
      </c>
      <c r="B166" s="349" t="s">
        <v>1133</v>
      </c>
      <c r="C166" s="349" t="s">
        <v>1290</v>
      </c>
      <c r="D166" s="349" t="s">
        <v>1291</v>
      </c>
      <c r="E166" s="350" t="s">
        <v>24</v>
      </c>
      <c r="F166" s="349" t="s">
        <v>24</v>
      </c>
      <c r="G166" s="349">
        <v>92226</v>
      </c>
      <c r="H166" s="349" t="s">
        <v>1305</v>
      </c>
      <c r="I166" s="349" t="s">
        <v>182</v>
      </c>
      <c r="J166" s="349" t="s">
        <v>1137</v>
      </c>
      <c r="K166" s="350">
        <v>570.79999999999995</v>
      </c>
      <c r="L166" s="349" t="s">
        <v>1138</v>
      </c>
    </row>
    <row r="167" spans="1:12" ht="13.5" x14ac:dyDescent="0.25">
      <c r="A167" s="349" t="s">
        <v>1132</v>
      </c>
      <c r="B167" s="349" t="s">
        <v>1133</v>
      </c>
      <c r="C167" s="349" t="s">
        <v>1290</v>
      </c>
      <c r="D167" s="349" t="s">
        <v>1291</v>
      </c>
      <c r="E167" s="350" t="s">
        <v>24</v>
      </c>
      <c r="F167" s="349" t="s">
        <v>24</v>
      </c>
      <c r="G167" s="349">
        <v>92808</v>
      </c>
      <c r="H167" s="349" t="s">
        <v>1306</v>
      </c>
      <c r="I167" s="349" t="s">
        <v>182</v>
      </c>
      <c r="J167" s="349" t="s">
        <v>1137</v>
      </c>
      <c r="K167" s="350">
        <v>43.98</v>
      </c>
      <c r="L167" s="349" t="s">
        <v>1138</v>
      </c>
    </row>
    <row r="168" spans="1:12" ht="13.5" x14ac:dyDescent="0.25">
      <c r="A168" s="349" t="s">
        <v>1132</v>
      </c>
      <c r="B168" s="349" t="s">
        <v>1133</v>
      </c>
      <c r="C168" s="349" t="s">
        <v>1290</v>
      </c>
      <c r="D168" s="349" t="s">
        <v>1291</v>
      </c>
      <c r="E168" s="350" t="s">
        <v>24</v>
      </c>
      <c r="F168" s="349" t="s">
        <v>24</v>
      </c>
      <c r="G168" s="349">
        <v>92809</v>
      </c>
      <c r="H168" s="349" t="s">
        <v>1307</v>
      </c>
      <c r="I168" s="349" t="s">
        <v>182</v>
      </c>
      <c r="J168" s="349" t="s">
        <v>1137</v>
      </c>
      <c r="K168" s="350">
        <v>56.36</v>
      </c>
      <c r="L168" s="349" t="s">
        <v>1138</v>
      </c>
    </row>
    <row r="169" spans="1:12" ht="13.5" x14ac:dyDescent="0.25">
      <c r="A169" s="349" t="s">
        <v>1132</v>
      </c>
      <c r="B169" s="349" t="s">
        <v>1133</v>
      </c>
      <c r="C169" s="349" t="s">
        <v>1290</v>
      </c>
      <c r="D169" s="349" t="s">
        <v>1291</v>
      </c>
      <c r="E169" s="350" t="s">
        <v>24</v>
      </c>
      <c r="F169" s="349" t="s">
        <v>24</v>
      </c>
      <c r="G169" s="349">
        <v>92810</v>
      </c>
      <c r="H169" s="349" t="s">
        <v>1308</v>
      </c>
      <c r="I169" s="349" t="s">
        <v>182</v>
      </c>
      <c r="J169" s="349" t="s">
        <v>1137</v>
      </c>
      <c r="K169" s="350">
        <v>68.56</v>
      </c>
      <c r="L169" s="349" t="s">
        <v>1138</v>
      </c>
    </row>
    <row r="170" spans="1:12" ht="13.5" x14ac:dyDescent="0.25">
      <c r="A170" s="349" t="s">
        <v>1132</v>
      </c>
      <c r="B170" s="349" t="s">
        <v>1133</v>
      </c>
      <c r="C170" s="349" t="s">
        <v>1290</v>
      </c>
      <c r="D170" s="349" t="s">
        <v>1291</v>
      </c>
      <c r="E170" s="350" t="s">
        <v>24</v>
      </c>
      <c r="F170" s="349" t="s">
        <v>24</v>
      </c>
      <c r="G170" s="349">
        <v>92811</v>
      </c>
      <c r="H170" s="349" t="s">
        <v>1309</v>
      </c>
      <c r="I170" s="349" t="s">
        <v>182</v>
      </c>
      <c r="J170" s="349" t="s">
        <v>1137</v>
      </c>
      <c r="K170" s="350">
        <v>81.56</v>
      </c>
      <c r="L170" s="349" t="s">
        <v>1138</v>
      </c>
    </row>
    <row r="171" spans="1:12" ht="13.5" x14ac:dyDescent="0.25">
      <c r="A171" s="349" t="s">
        <v>1132</v>
      </c>
      <c r="B171" s="349" t="s">
        <v>1133</v>
      </c>
      <c r="C171" s="349" t="s">
        <v>1290</v>
      </c>
      <c r="D171" s="349" t="s">
        <v>1291</v>
      </c>
      <c r="E171" s="350" t="s">
        <v>24</v>
      </c>
      <c r="F171" s="349" t="s">
        <v>24</v>
      </c>
      <c r="G171" s="349">
        <v>92812</v>
      </c>
      <c r="H171" s="349" t="s">
        <v>1310</v>
      </c>
      <c r="I171" s="349" t="s">
        <v>182</v>
      </c>
      <c r="J171" s="349" t="s">
        <v>1137</v>
      </c>
      <c r="K171" s="350">
        <v>94.36</v>
      </c>
      <c r="L171" s="349" t="s">
        <v>1138</v>
      </c>
    </row>
    <row r="172" spans="1:12" ht="13.5" x14ac:dyDescent="0.25">
      <c r="A172" s="349" t="s">
        <v>1132</v>
      </c>
      <c r="B172" s="349" t="s">
        <v>1133</v>
      </c>
      <c r="C172" s="349" t="s">
        <v>1290</v>
      </c>
      <c r="D172" s="349" t="s">
        <v>1291</v>
      </c>
      <c r="E172" s="350" t="s">
        <v>24</v>
      </c>
      <c r="F172" s="349" t="s">
        <v>24</v>
      </c>
      <c r="G172" s="349">
        <v>92813</v>
      </c>
      <c r="H172" s="349" t="s">
        <v>1311</v>
      </c>
      <c r="I172" s="349" t="s">
        <v>182</v>
      </c>
      <c r="J172" s="349" t="s">
        <v>1137</v>
      </c>
      <c r="K172" s="350">
        <v>109.15</v>
      </c>
      <c r="L172" s="349" t="s">
        <v>1138</v>
      </c>
    </row>
    <row r="173" spans="1:12" ht="13.5" x14ac:dyDescent="0.25">
      <c r="A173" s="349" t="s">
        <v>1132</v>
      </c>
      <c r="B173" s="349" t="s">
        <v>1133</v>
      </c>
      <c r="C173" s="349" t="s">
        <v>1290</v>
      </c>
      <c r="D173" s="349" t="s">
        <v>1291</v>
      </c>
      <c r="E173" s="350" t="s">
        <v>24</v>
      </c>
      <c r="F173" s="349" t="s">
        <v>24</v>
      </c>
      <c r="G173" s="349">
        <v>92814</v>
      </c>
      <c r="H173" s="349" t="s">
        <v>1312</v>
      </c>
      <c r="I173" s="349" t="s">
        <v>182</v>
      </c>
      <c r="J173" s="349" t="s">
        <v>1137</v>
      </c>
      <c r="K173" s="350">
        <v>124.59</v>
      </c>
      <c r="L173" s="349" t="s">
        <v>1138</v>
      </c>
    </row>
    <row r="174" spans="1:12" ht="13.5" x14ac:dyDescent="0.25">
      <c r="A174" s="349" t="s">
        <v>1132</v>
      </c>
      <c r="B174" s="349" t="s">
        <v>1133</v>
      </c>
      <c r="C174" s="349" t="s">
        <v>1290</v>
      </c>
      <c r="D174" s="349" t="s">
        <v>1291</v>
      </c>
      <c r="E174" s="350" t="s">
        <v>24</v>
      </c>
      <c r="F174" s="349" t="s">
        <v>24</v>
      </c>
      <c r="G174" s="349">
        <v>92815</v>
      </c>
      <c r="H174" s="349" t="s">
        <v>1313</v>
      </c>
      <c r="I174" s="349" t="s">
        <v>182</v>
      </c>
      <c r="J174" s="349" t="s">
        <v>1137</v>
      </c>
      <c r="K174" s="350">
        <v>142.13999999999999</v>
      </c>
      <c r="L174" s="349" t="s">
        <v>1138</v>
      </c>
    </row>
    <row r="175" spans="1:12" ht="13.5" x14ac:dyDescent="0.25">
      <c r="A175" s="349" t="s">
        <v>1132</v>
      </c>
      <c r="B175" s="349" t="s">
        <v>1133</v>
      </c>
      <c r="C175" s="349" t="s">
        <v>1290</v>
      </c>
      <c r="D175" s="349" t="s">
        <v>1291</v>
      </c>
      <c r="E175" s="350" t="s">
        <v>24</v>
      </c>
      <c r="F175" s="349" t="s">
        <v>24</v>
      </c>
      <c r="G175" s="349">
        <v>92816</v>
      </c>
      <c r="H175" s="349" t="s">
        <v>1314</v>
      </c>
      <c r="I175" s="349" t="s">
        <v>182</v>
      </c>
      <c r="J175" s="349" t="s">
        <v>1137</v>
      </c>
      <c r="K175" s="350">
        <v>780.04</v>
      </c>
      <c r="L175" s="349" t="s">
        <v>1138</v>
      </c>
    </row>
    <row r="176" spans="1:12" ht="13.5" x14ac:dyDescent="0.25">
      <c r="A176" s="349" t="s">
        <v>1132</v>
      </c>
      <c r="B176" s="349" t="s">
        <v>1133</v>
      </c>
      <c r="C176" s="349" t="s">
        <v>1290</v>
      </c>
      <c r="D176" s="349" t="s">
        <v>1291</v>
      </c>
      <c r="E176" s="350" t="s">
        <v>24</v>
      </c>
      <c r="F176" s="349" t="s">
        <v>24</v>
      </c>
      <c r="G176" s="349">
        <v>92817</v>
      </c>
      <c r="H176" s="349" t="s">
        <v>1315</v>
      </c>
      <c r="I176" s="349" t="s">
        <v>182</v>
      </c>
      <c r="J176" s="349" t="s">
        <v>1137</v>
      </c>
      <c r="K176" s="350">
        <v>177.86</v>
      </c>
      <c r="L176" s="349" t="s">
        <v>1138</v>
      </c>
    </row>
    <row r="177" spans="1:12" ht="13.5" x14ac:dyDescent="0.25">
      <c r="A177" s="349" t="s">
        <v>1132</v>
      </c>
      <c r="B177" s="349" t="s">
        <v>1133</v>
      </c>
      <c r="C177" s="349" t="s">
        <v>1290</v>
      </c>
      <c r="D177" s="349" t="s">
        <v>1291</v>
      </c>
      <c r="E177" s="350" t="s">
        <v>24</v>
      </c>
      <c r="F177" s="349" t="s">
        <v>24</v>
      </c>
      <c r="G177" s="349">
        <v>92818</v>
      </c>
      <c r="H177" s="349" t="s">
        <v>1316</v>
      </c>
      <c r="I177" s="349" t="s">
        <v>182</v>
      </c>
      <c r="J177" s="349" t="s">
        <v>1137</v>
      </c>
      <c r="K177" s="370">
        <v>1111.8499999999999</v>
      </c>
      <c r="L177" s="349" t="s">
        <v>1138</v>
      </c>
    </row>
    <row r="178" spans="1:12" ht="13.5" x14ac:dyDescent="0.25">
      <c r="A178" s="349" t="s">
        <v>1132</v>
      </c>
      <c r="B178" s="349" t="s">
        <v>1133</v>
      </c>
      <c r="C178" s="349" t="s">
        <v>1290</v>
      </c>
      <c r="D178" s="349" t="s">
        <v>1291</v>
      </c>
      <c r="E178" s="350" t="s">
        <v>24</v>
      </c>
      <c r="F178" s="349" t="s">
        <v>24</v>
      </c>
      <c r="G178" s="349">
        <v>92819</v>
      </c>
      <c r="H178" s="349" t="s">
        <v>1317</v>
      </c>
      <c r="I178" s="349" t="s">
        <v>182</v>
      </c>
      <c r="J178" s="349" t="s">
        <v>1137</v>
      </c>
      <c r="K178" s="350">
        <v>239.41</v>
      </c>
      <c r="L178" s="349" t="s">
        <v>1138</v>
      </c>
    </row>
    <row r="179" spans="1:12" ht="13.5" x14ac:dyDescent="0.25">
      <c r="A179" s="349" t="s">
        <v>1132</v>
      </c>
      <c r="B179" s="349" t="s">
        <v>1133</v>
      </c>
      <c r="C179" s="349" t="s">
        <v>1290</v>
      </c>
      <c r="D179" s="349" t="s">
        <v>1291</v>
      </c>
      <c r="E179" s="350" t="s">
        <v>24</v>
      </c>
      <c r="F179" s="349" t="s">
        <v>24</v>
      </c>
      <c r="G179" s="349">
        <v>92820</v>
      </c>
      <c r="H179" s="349" t="s">
        <v>1318</v>
      </c>
      <c r="I179" s="349" t="s">
        <v>182</v>
      </c>
      <c r="J179" s="349" t="s">
        <v>1137</v>
      </c>
      <c r="K179" s="350">
        <v>52.49</v>
      </c>
      <c r="L179" s="349" t="s">
        <v>1138</v>
      </c>
    </row>
    <row r="180" spans="1:12" ht="13.5" x14ac:dyDescent="0.25">
      <c r="A180" s="349" t="s">
        <v>1132</v>
      </c>
      <c r="B180" s="349" t="s">
        <v>1133</v>
      </c>
      <c r="C180" s="349" t="s">
        <v>1290</v>
      </c>
      <c r="D180" s="349" t="s">
        <v>1291</v>
      </c>
      <c r="E180" s="350" t="s">
        <v>24</v>
      </c>
      <c r="F180" s="349" t="s">
        <v>24</v>
      </c>
      <c r="G180" s="349">
        <v>92821</v>
      </c>
      <c r="H180" s="349" t="s">
        <v>1319</v>
      </c>
      <c r="I180" s="349" t="s">
        <v>182</v>
      </c>
      <c r="J180" s="349" t="s">
        <v>1137</v>
      </c>
      <c r="K180" s="350">
        <v>67.239999999999995</v>
      </c>
      <c r="L180" s="349" t="s">
        <v>1138</v>
      </c>
    </row>
    <row r="181" spans="1:12" ht="13.5" x14ac:dyDescent="0.25">
      <c r="A181" s="349" t="s">
        <v>1132</v>
      </c>
      <c r="B181" s="349" t="s">
        <v>1133</v>
      </c>
      <c r="C181" s="349" t="s">
        <v>1290</v>
      </c>
      <c r="D181" s="349" t="s">
        <v>1291</v>
      </c>
      <c r="E181" s="350" t="s">
        <v>24</v>
      </c>
      <c r="F181" s="349" t="s">
        <v>24</v>
      </c>
      <c r="G181" s="349">
        <v>92822</v>
      </c>
      <c r="H181" s="349" t="s">
        <v>1320</v>
      </c>
      <c r="I181" s="349" t="s">
        <v>182</v>
      </c>
      <c r="J181" s="349" t="s">
        <v>1137</v>
      </c>
      <c r="K181" s="350">
        <v>82.03</v>
      </c>
      <c r="L181" s="349" t="s">
        <v>1138</v>
      </c>
    </row>
    <row r="182" spans="1:12" ht="13.5" x14ac:dyDescent="0.25">
      <c r="A182" s="349" t="s">
        <v>1132</v>
      </c>
      <c r="B182" s="349" t="s">
        <v>1133</v>
      </c>
      <c r="C182" s="349" t="s">
        <v>1290</v>
      </c>
      <c r="D182" s="349" t="s">
        <v>1291</v>
      </c>
      <c r="E182" s="350" t="s">
        <v>24</v>
      </c>
      <c r="F182" s="349" t="s">
        <v>24</v>
      </c>
      <c r="G182" s="349">
        <v>92824</v>
      </c>
      <c r="H182" s="349" t="s">
        <v>1321</v>
      </c>
      <c r="I182" s="349" t="s">
        <v>182</v>
      </c>
      <c r="J182" s="349" t="s">
        <v>1137</v>
      </c>
      <c r="K182" s="350">
        <v>97.33</v>
      </c>
      <c r="L182" s="349" t="s">
        <v>1138</v>
      </c>
    </row>
    <row r="183" spans="1:12" ht="13.5" x14ac:dyDescent="0.25">
      <c r="A183" s="349" t="s">
        <v>1132</v>
      </c>
      <c r="B183" s="349" t="s">
        <v>1133</v>
      </c>
      <c r="C183" s="349" t="s">
        <v>1290</v>
      </c>
      <c r="D183" s="349" t="s">
        <v>1291</v>
      </c>
      <c r="E183" s="350" t="s">
        <v>24</v>
      </c>
      <c r="F183" s="349" t="s">
        <v>24</v>
      </c>
      <c r="G183" s="349">
        <v>92825</v>
      </c>
      <c r="H183" s="349" t="s">
        <v>1322</v>
      </c>
      <c r="I183" s="349" t="s">
        <v>182</v>
      </c>
      <c r="J183" s="349" t="s">
        <v>1137</v>
      </c>
      <c r="K183" s="350">
        <v>112.68</v>
      </c>
      <c r="L183" s="349" t="s">
        <v>1138</v>
      </c>
    </row>
    <row r="184" spans="1:12" ht="13.5" x14ac:dyDescent="0.25">
      <c r="A184" s="349" t="s">
        <v>1132</v>
      </c>
      <c r="B184" s="349" t="s">
        <v>1133</v>
      </c>
      <c r="C184" s="349" t="s">
        <v>1290</v>
      </c>
      <c r="D184" s="349" t="s">
        <v>1291</v>
      </c>
      <c r="E184" s="350" t="s">
        <v>24</v>
      </c>
      <c r="F184" s="349" t="s">
        <v>24</v>
      </c>
      <c r="G184" s="349">
        <v>92826</v>
      </c>
      <c r="H184" s="349" t="s">
        <v>1323</v>
      </c>
      <c r="I184" s="349" t="s">
        <v>182</v>
      </c>
      <c r="J184" s="349" t="s">
        <v>1137</v>
      </c>
      <c r="K184" s="350">
        <v>129.66999999999999</v>
      </c>
      <c r="L184" s="349" t="s">
        <v>1138</v>
      </c>
    </row>
    <row r="185" spans="1:12" ht="13.5" x14ac:dyDescent="0.25">
      <c r="A185" s="349" t="s">
        <v>1132</v>
      </c>
      <c r="B185" s="349" t="s">
        <v>1133</v>
      </c>
      <c r="C185" s="349" t="s">
        <v>1290</v>
      </c>
      <c r="D185" s="349" t="s">
        <v>1291</v>
      </c>
      <c r="E185" s="350" t="s">
        <v>24</v>
      </c>
      <c r="F185" s="349" t="s">
        <v>24</v>
      </c>
      <c r="G185" s="349">
        <v>92827</v>
      </c>
      <c r="H185" s="349" t="s">
        <v>1324</v>
      </c>
      <c r="I185" s="349" t="s">
        <v>182</v>
      </c>
      <c r="J185" s="349" t="s">
        <v>1137</v>
      </c>
      <c r="K185" s="350">
        <v>147.38</v>
      </c>
      <c r="L185" s="349" t="s">
        <v>1138</v>
      </c>
    </row>
    <row r="186" spans="1:12" ht="13.5" x14ac:dyDescent="0.25">
      <c r="A186" s="349" t="s">
        <v>1132</v>
      </c>
      <c r="B186" s="349" t="s">
        <v>1133</v>
      </c>
      <c r="C186" s="349" t="s">
        <v>1290</v>
      </c>
      <c r="D186" s="349" t="s">
        <v>1291</v>
      </c>
      <c r="E186" s="350" t="s">
        <v>24</v>
      </c>
      <c r="F186" s="349" t="s">
        <v>24</v>
      </c>
      <c r="G186" s="349">
        <v>92828</v>
      </c>
      <c r="H186" s="349" t="s">
        <v>1325</v>
      </c>
      <c r="I186" s="349" t="s">
        <v>182</v>
      </c>
      <c r="J186" s="349" t="s">
        <v>1137</v>
      </c>
      <c r="K186" s="350">
        <v>167.61</v>
      </c>
      <c r="L186" s="349" t="s">
        <v>1138</v>
      </c>
    </row>
    <row r="187" spans="1:12" ht="13.5" x14ac:dyDescent="0.25">
      <c r="A187" s="349" t="s">
        <v>1132</v>
      </c>
      <c r="B187" s="349" t="s">
        <v>1133</v>
      </c>
      <c r="C187" s="349" t="s">
        <v>1290</v>
      </c>
      <c r="D187" s="349" t="s">
        <v>1291</v>
      </c>
      <c r="E187" s="350" t="s">
        <v>24</v>
      </c>
      <c r="F187" s="349" t="s">
        <v>24</v>
      </c>
      <c r="G187" s="349">
        <v>92829</v>
      </c>
      <c r="H187" s="349" t="s">
        <v>1326</v>
      </c>
      <c r="I187" s="349" t="s">
        <v>182</v>
      </c>
      <c r="J187" s="349" t="s">
        <v>1137</v>
      </c>
      <c r="K187" s="350">
        <v>810.11</v>
      </c>
      <c r="L187" s="349" t="s">
        <v>1138</v>
      </c>
    </row>
    <row r="188" spans="1:12" ht="13.5" x14ac:dyDescent="0.25">
      <c r="A188" s="349" t="s">
        <v>1132</v>
      </c>
      <c r="B188" s="349" t="s">
        <v>1133</v>
      </c>
      <c r="C188" s="349" t="s">
        <v>1290</v>
      </c>
      <c r="D188" s="349" t="s">
        <v>1291</v>
      </c>
      <c r="E188" s="350" t="s">
        <v>24</v>
      </c>
      <c r="F188" s="349" t="s">
        <v>24</v>
      </c>
      <c r="G188" s="349">
        <v>92830</v>
      </c>
      <c r="H188" s="349" t="s">
        <v>1327</v>
      </c>
      <c r="I188" s="349" t="s">
        <v>182</v>
      </c>
      <c r="J188" s="349" t="s">
        <v>1137</v>
      </c>
      <c r="K188" s="350">
        <v>207.93</v>
      </c>
      <c r="L188" s="349" t="s">
        <v>1138</v>
      </c>
    </row>
    <row r="189" spans="1:12" ht="13.5" x14ac:dyDescent="0.25">
      <c r="A189" s="349" t="s">
        <v>1132</v>
      </c>
      <c r="B189" s="349" t="s">
        <v>1133</v>
      </c>
      <c r="C189" s="349" t="s">
        <v>1290</v>
      </c>
      <c r="D189" s="349" t="s">
        <v>1291</v>
      </c>
      <c r="E189" s="350" t="s">
        <v>24</v>
      </c>
      <c r="F189" s="349" t="s">
        <v>24</v>
      </c>
      <c r="G189" s="349">
        <v>92831</v>
      </c>
      <c r="H189" s="349" t="s">
        <v>1328</v>
      </c>
      <c r="I189" s="349" t="s">
        <v>182</v>
      </c>
      <c r="J189" s="349" t="s">
        <v>1137</v>
      </c>
      <c r="K189" s="370">
        <v>1148.8399999999999</v>
      </c>
      <c r="L189" s="349" t="s">
        <v>1138</v>
      </c>
    </row>
    <row r="190" spans="1:12" ht="13.5" x14ac:dyDescent="0.25">
      <c r="A190" s="349" t="s">
        <v>1132</v>
      </c>
      <c r="B190" s="349" t="s">
        <v>1133</v>
      </c>
      <c r="C190" s="349" t="s">
        <v>1290</v>
      </c>
      <c r="D190" s="349" t="s">
        <v>1291</v>
      </c>
      <c r="E190" s="350" t="s">
        <v>24</v>
      </c>
      <c r="F190" s="349" t="s">
        <v>24</v>
      </c>
      <c r="G190" s="349">
        <v>92832</v>
      </c>
      <c r="H190" s="349" t="s">
        <v>1329</v>
      </c>
      <c r="I190" s="349" t="s">
        <v>182</v>
      </c>
      <c r="J190" s="349" t="s">
        <v>1137</v>
      </c>
      <c r="K190" s="350">
        <v>276.39999999999998</v>
      </c>
      <c r="L190" s="349" t="s">
        <v>1138</v>
      </c>
    </row>
    <row r="191" spans="1:12" ht="13.5" x14ac:dyDescent="0.25">
      <c r="A191" s="349" t="s">
        <v>1132</v>
      </c>
      <c r="B191" s="349" t="s">
        <v>1133</v>
      </c>
      <c r="C191" s="349" t="s">
        <v>1290</v>
      </c>
      <c r="D191" s="349" t="s">
        <v>1291</v>
      </c>
      <c r="E191" s="350" t="s">
        <v>24</v>
      </c>
      <c r="F191" s="349" t="s">
        <v>24</v>
      </c>
      <c r="G191" s="349">
        <v>95565</v>
      </c>
      <c r="H191" s="349" t="s">
        <v>1330</v>
      </c>
      <c r="I191" s="349" t="s">
        <v>182</v>
      </c>
      <c r="J191" s="349" t="s">
        <v>1137</v>
      </c>
      <c r="K191" s="350">
        <v>138.68</v>
      </c>
      <c r="L191" s="349" t="s">
        <v>1138</v>
      </c>
    </row>
    <row r="192" spans="1:12" ht="13.5" x14ac:dyDescent="0.25">
      <c r="A192" s="349" t="s">
        <v>1132</v>
      </c>
      <c r="B192" s="349" t="s">
        <v>1133</v>
      </c>
      <c r="C192" s="349" t="s">
        <v>1290</v>
      </c>
      <c r="D192" s="349" t="s">
        <v>1291</v>
      </c>
      <c r="E192" s="350" t="s">
        <v>24</v>
      </c>
      <c r="F192" s="349" t="s">
        <v>24</v>
      </c>
      <c r="G192" s="349">
        <v>95566</v>
      </c>
      <c r="H192" s="349" t="s">
        <v>1331</v>
      </c>
      <c r="I192" s="349" t="s">
        <v>182</v>
      </c>
      <c r="J192" s="349" t="s">
        <v>1137</v>
      </c>
      <c r="K192" s="350">
        <v>147.19</v>
      </c>
      <c r="L192" s="349" t="s">
        <v>1138</v>
      </c>
    </row>
    <row r="193" spans="1:12" ht="13.5" x14ac:dyDescent="0.25">
      <c r="A193" s="349" t="s">
        <v>1132</v>
      </c>
      <c r="B193" s="349" t="s">
        <v>1133</v>
      </c>
      <c r="C193" s="349" t="s">
        <v>1290</v>
      </c>
      <c r="D193" s="349" t="s">
        <v>1291</v>
      </c>
      <c r="E193" s="350" t="s">
        <v>24</v>
      </c>
      <c r="F193" s="349" t="s">
        <v>24</v>
      </c>
      <c r="G193" s="349">
        <v>95567</v>
      </c>
      <c r="H193" s="349" t="s">
        <v>1332</v>
      </c>
      <c r="I193" s="349" t="s">
        <v>182</v>
      </c>
      <c r="J193" s="349" t="s">
        <v>1137</v>
      </c>
      <c r="K193" s="350">
        <v>120.08</v>
      </c>
      <c r="L193" s="349" t="s">
        <v>1138</v>
      </c>
    </row>
    <row r="194" spans="1:12" ht="13.5" x14ac:dyDescent="0.25">
      <c r="A194" s="349" t="s">
        <v>1132</v>
      </c>
      <c r="B194" s="349" t="s">
        <v>1133</v>
      </c>
      <c r="C194" s="349" t="s">
        <v>1290</v>
      </c>
      <c r="D194" s="349" t="s">
        <v>1291</v>
      </c>
      <c r="E194" s="350" t="s">
        <v>24</v>
      </c>
      <c r="F194" s="349" t="s">
        <v>24</v>
      </c>
      <c r="G194" s="349">
        <v>95568</v>
      </c>
      <c r="H194" s="349" t="s">
        <v>1334</v>
      </c>
      <c r="I194" s="349" t="s">
        <v>182</v>
      </c>
      <c r="J194" s="349" t="s">
        <v>1137</v>
      </c>
      <c r="K194" s="350">
        <v>146.29</v>
      </c>
      <c r="L194" s="349" t="s">
        <v>1138</v>
      </c>
    </row>
    <row r="195" spans="1:12" ht="13.5" x14ac:dyDescent="0.25">
      <c r="A195" s="349" t="s">
        <v>1132</v>
      </c>
      <c r="B195" s="349" t="s">
        <v>1133</v>
      </c>
      <c r="C195" s="349" t="s">
        <v>1290</v>
      </c>
      <c r="D195" s="349" t="s">
        <v>1291</v>
      </c>
      <c r="E195" s="350" t="s">
        <v>24</v>
      </c>
      <c r="F195" s="349" t="s">
        <v>24</v>
      </c>
      <c r="G195" s="349">
        <v>95569</v>
      </c>
      <c r="H195" s="349" t="s">
        <v>1335</v>
      </c>
      <c r="I195" s="349" t="s">
        <v>182</v>
      </c>
      <c r="J195" s="349" t="s">
        <v>1137</v>
      </c>
      <c r="K195" s="350">
        <v>202.4</v>
      </c>
      <c r="L195" s="349" t="s">
        <v>1138</v>
      </c>
    </row>
    <row r="196" spans="1:12" ht="13.5" x14ac:dyDescent="0.25">
      <c r="A196" s="349" t="s">
        <v>1132</v>
      </c>
      <c r="B196" s="349" t="s">
        <v>1133</v>
      </c>
      <c r="C196" s="349" t="s">
        <v>1290</v>
      </c>
      <c r="D196" s="349" t="s">
        <v>1291</v>
      </c>
      <c r="E196" s="350" t="s">
        <v>24</v>
      </c>
      <c r="F196" s="349" t="s">
        <v>24</v>
      </c>
      <c r="G196" s="349">
        <v>95570</v>
      </c>
      <c r="H196" s="349" t="s">
        <v>1336</v>
      </c>
      <c r="I196" s="349" t="s">
        <v>182</v>
      </c>
      <c r="J196" s="349" t="s">
        <v>1137</v>
      </c>
      <c r="K196" s="350">
        <v>128.59</v>
      </c>
      <c r="L196" s="349" t="s">
        <v>1138</v>
      </c>
    </row>
    <row r="197" spans="1:12" ht="13.5" x14ac:dyDescent="0.25">
      <c r="A197" s="349" t="s">
        <v>1132</v>
      </c>
      <c r="B197" s="349" t="s">
        <v>1133</v>
      </c>
      <c r="C197" s="349" t="s">
        <v>1290</v>
      </c>
      <c r="D197" s="349" t="s">
        <v>1291</v>
      </c>
      <c r="E197" s="350" t="s">
        <v>24</v>
      </c>
      <c r="F197" s="349" t="s">
        <v>24</v>
      </c>
      <c r="G197" s="349">
        <v>95571</v>
      </c>
      <c r="H197" s="349" t="s">
        <v>1337</v>
      </c>
      <c r="I197" s="349" t="s">
        <v>182</v>
      </c>
      <c r="J197" s="349" t="s">
        <v>1137</v>
      </c>
      <c r="K197" s="350">
        <v>157.16999999999999</v>
      </c>
      <c r="L197" s="349" t="s">
        <v>1138</v>
      </c>
    </row>
    <row r="198" spans="1:12" ht="13.5" x14ac:dyDescent="0.25">
      <c r="A198" s="349" t="s">
        <v>1132</v>
      </c>
      <c r="B198" s="349" t="s">
        <v>1133</v>
      </c>
      <c r="C198" s="349" t="s">
        <v>1290</v>
      </c>
      <c r="D198" s="349" t="s">
        <v>1291</v>
      </c>
      <c r="E198" s="350" t="s">
        <v>24</v>
      </c>
      <c r="F198" s="349" t="s">
        <v>24</v>
      </c>
      <c r="G198" s="349">
        <v>95572</v>
      </c>
      <c r="H198" s="349" t="s">
        <v>1338</v>
      </c>
      <c r="I198" s="349" t="s">
        <v>182</v>
      </c>
      <c r="J198" s="349" t="s">
        <v>1137</v>
      </c>
      <c r="K198" s="350">
        <v>215.87</v>
      </c>
      <c r="L198" s="349" t="s">
        <v>1138</v>
      </c>
    </row>
    <row r="199" spans="1:12" ht="13.5" x14ac:dyDescent="0.25">
      <c r="A199" s="349" t="s">
        <v>1132</v>
      </c>
      <c r="B199" s="349" t="s">
        <v>1133</v>
      </c>
      <c r="C199" s="349" t="s">
        <v>1339</v>
      </c>
      <c r="D199" s="349" t="s">
        <v>1340</v>
      </c>
      <c r="E199" s="350" t="s">
        <v>24</v>
      </c>
      <c r="F199" s="349" t="s">
        <v>24</v>
      </c>
      <c r="G199" s="349">
        <v>97127</v>
      </c>
      <c r="H199" s="349" t="s">
        <v>1341</v>
      </c>
      <c r="I199" s="349" t="s">
        <v>182</v>
      </c>
      <c r="J199" s="349" t="s">
        <v>1137</v>
      </c>
      <c r="K199" s="350">
        <v>5.88</v>
      </c>
      <c r="L199" s="349" t="s">
        <v>1138</v>
      </c>
    </row>
    <row r="200" spans="1:12" ht="13.5" x14ac:dyDescent="0.25">
      <c r="A200" s="349" t="s">
        <v>1132</v>
      </c>
      <c r="B200" s="349" t="s">
        <v>1133</v>
      </c>
      <c r="C200" s="349" t="s">
        <v>1339</v>
      </c>
      <c r="D200" s="349" t="s">
        <v>1340</v>
      </c>
      <c r="E200" s="350" t="s">
        <v>24</v>
      </c>
      <c r="F200" s="349" t="s">
        <v>24</v>
      </c>
      <c r="G200" s="349">
        <v>97128</v>
      </c>
      <c r="H200" s="349" t="s">
        <v>1342</v>
      </c>
      <c r="I200" s="349" t="s">
        <v>182</v>
      </c>
      <c r="J200" s="349" t="s">
        <v>1137</v>
      </c>
      <c r="K200" s="350">
        <v>11.73</v>
      </c>
      <c r="L200" s="349" t="s">
        <v>1138</v>
      </c>
    </row>
    <row r="201" spans="1:12" ht="13.5" x14ac:dyDescent="0.25">
      <c r="A201" s="349" t="s">
        <v>1132</v>
      </c>
      <c r="B201" s="349" t="s">
        <v>1133</v>
      </c>
      <c r="C201" s="349" t="s">
        <v>1339</v>
      </c>
      <c r="D201" s="349" t="s">
        <v>1340</v>
      </c>
      <c r="E201" s="350" t="s">
        <v>24</v>
      </c>
      <c r="F201" s="349" t="s">
        <v>24</v>
      </c>
      <c r="G201" s="349">
        <v>97129</v>
      </c>
      <c r="H201" s="349" t="s">
        <v>1343</v>
      </c>
      <c r="I201" s="349" t="s">
        <v>182</v>
      </c>
      <c r="J201" s="349" t="s">
        <v>1137</v>
      </c>
      <c r="K201" s="350">
        <v>14.41</v>
      </c>
      <c r="L201" s="349" t="s">
        <v>1138</v>
      </c>
    </row>
    <row r="202" spans="1:12" ht="13.5" x14ac:dyDescent="0.25">
      <c r="A202" s="349" t="s">
        <v>1132</v>
      </c>
      <c r="B202" s="349" t="s">
        <v>1133</v>
      </c>
      <c r="C202" s="349" t="s">
        <v>1339</v>
      </c>
      <c r="D202" s="349" t="s">
        <v>1340</v>
      </c>
      <c r="E202" s="350" t="s">
        <v>24</v>
      </c>
      <c r="F202" s="349" t="s">
        <v>24</v>
      </c>
      <c r="G202" s="349">
        <v>97130</v>
      </c>
      <c r="H202" s="349" t="s">
        <v>1344</v>
      </c>
      <c r="I202" s="349" t="s">
        <v>182</v>
      </c>
      <c r="J202" s="349" t="s">
        <v>1137</v>
      </c>
      <c r="K202" s="350">
        <v>17.09</v>
      </c>
      <c r="L202" s="349" t="s">
        <v>1138</v>
      </c>
    </row>
    <row r="203" spans="1:12" ht="13.5" x14ac:dyDescent="0.25">
      <c r="A203" s="349" t="s">
        <v>1132</v>
      </c>
      <c r="B203" s="349" t="s">
        <v>1133</v>
      </c>
      <c r="C203" s="349" t="s">
        <v>1339</v>
      </c>
      <c r="D203" s="349" t="s">
        <v>1340</v>
      </c>
      <c r="E203" s="350" t="s">
        <v>24</v>
      </c>
      <c r="F203" s="349" t="s">
        <v>24</v>
      </c>
      <c r="G203" s="349">
        <v>97131</v>
      </c>
      <c r="H203" s="349" t="s">
        <v>1345</v>
      </c>
      <c r="I203" s="349" t="s">
        <v>182</v>
      </c>
      <c r="J203" s="349" t="s">
        <v>1137</v>
      </c>
      <c r="K203" s="350">
        <v>19.78</v>
      </c>
      <c r="L203" s="349" t="s">
        <v>1138</v>
      </c>
    </row>
    <row r="204" spans="1:12" ht="13.5" x14ac:dyDescent="0.25">
      <c r="A204" s="349" t="s">
        <v>1132</v>
      </c>
      <c r="B204" s="349" t="s">
        <v>1133</v>
      </c>
      <c r="C204" s="349" t="s">
        <v>1339</v>
      </c>
      <c r="D204" s="349" t="s">
        <v>1340</v>
      </c>
      <c r="E204" s="350" t="s">
        <v>24</v>
      </c>
      <c r="F204" s="349" t="s">
        <v>24</v>
      </c>
      <c r="G204" s="349">
        <v>97132</v>
      </c>
      <c r="H204" s="349" t="s">
        <v>1346</v>
      </c>
      <c r="I204" s="349" t="s">
        <v>182</v>
      </c>
      <c r="J204" s="349" t="s">
        <v>1137</v>
      </c>
      <c r="K204" s="350">
        <v>22.46</v>
      </c>
      <c r="L204" s="349" t="s">
        <v>1138</v>
      </c>
    </row>
    <row r="205" spans="1:12" ht="13.5" x14ac:dyDescent="0.25">
      <c r="A205" s="349" t="s">
        <v>1132</v>
      </c>
      <c r="B205" s="349" t="s">
        <v>1133</v>
      </c>
      <c r="C205" s="349" t="s">
        <v>1339</v>
      </c>
      <c r="D205" s="349" t="s">
        <v>1340</v>
      </c>
      <c r="E205" s="350" t="s">
        <v>24</v>
      </c>
      <c r="F205" s="349" t="s">
        <v>24</v>
      </c>
      <c r="G205" s="349">
        <v>97133</v>
      </c>
      <c r="H205" s="349" t="s">
        <v>1347</v>
      </c>
      <c r="I205" s="349" t="s">
        <v>182</v>
      </c>
      <c r="J205" s="349" t="s">
        <v>1137</v>
      </c>
      <c r="K205" s="350">
        <v>27.85</v>
      </c>
      <c r="L205" s="349" t="s">
        <v>1138</v>
      </c>
    </row>
    <row r="206" spans="1:12" ht="13.5" x14ac:dyDescent="0.25">
      <c r="A206" s="349" t="s">
        <v>1132</v>
      </c>
      <c r="B206" s="349" t="s">
        <v>1133</v>
      </c>
      <c r="C206" s="349" t="s">
        <v>1339</v>
      </c>
      <c r="D206" s="349" t="s">
        <v>1340</v>
      </c>
      <c r="E206" s="350" t="s">
        <v>24</v>
      </c>
      <c r="F206" s="349" t="s">
        <v>24</v>
      </c>
      <c r="G206" s="349">
        <v>97134</v>
      </c>
      <c r="H206" s="349" t="s">
        <v>1348</v>
      </c>
      <c r="I206" s="349" t="s">
        <v>182</v>
      </c>
      <c r="J206" s="349" t="s">
        <v>1137</v>
      </c>
      <c r="K206" s="350">
        <v>2.67</v>
      </c>
      <c r="L206" s="349" t="s">
        <v>1138</v>
      </c>
    </row>
    <row r="207" spans="1:12" ht="13.5" x14ac:dyDescent="0.25">
      <c r="A207" s="349" t="s">
        <v>1132</v>
      </c>
      <c r="B207" s="349" t="s">
        <v>1133</v>
      </c>
      <c r="C207" s="349" t="s">
        <v>1339</v>
      </c>
      <c r="D207" s="349" t="s">
        <v>1340</v>
      </c>
      <c r="E207" s="350" t="s">
        <v>24</v>
      </c>
      <c r="F207" s="349" t="s">
        <v>24</v>
      </c>
      <c r="G207" s="349">
        <v>97135</v>
      </c>
      <c r="H207" s="349" t="s">
        <v>1349</v>
      </c>
      <c r="I207" s="349" t="s">
        <v>182</v>
      </c>
      <c r="J207" s="349" t="s">
        <v>1137</v>
      </c>
      <c r="K207" s="350">
        <v>5.88</v>
      </c>
      <c r="L207" s="349" t="s">
        <v>1138</v>
      </c>
    </row>
    <row r="208" spans="1:12" ht="13.5" x14ac:dyDescent="0.25">
      <c r="A208" s="349" t="s">
        <v>1132</v>
      </c>
      <c r="B208" s="349" t="s">
        <v>1133</v>
      </c>
      <c r="C208" s="349" t="s">
        <v>1339</v>
      </c>
      <c r="D208" s="349" t="s">
        <v>1340</v>
      </c>
      <c r="E208" s="350" t="s">
        <v>24</v>
      </c>
      <c r="F208" s="349" t="s">
        <v>24</v>
      </c>
      <c r="G208" s="349">
        <v>97136</v>
      </c>
      <c r="H208" s="349" t="s">
        <v>1350</v>
      </c>
      <c r="I208" s="349" t="s">
        <v>182</v>
      </c>
      <c r="J208" s="349" t="s">
        <v>1137</v>
      </c>
      <c r="K208" s="350">
        <v>7.23</v>
      </c>
      <c r="L208" s="349" t="s">
        <v>1138</v>
      </c>
    </row>
    <row r="209" spans="1:12" ht="13.5" x14ac:dyDescent="0.25">
      <c r="A209" s="349" t="s">
        <v>1132</v>
      </c>
      <c r="B209" s="349" t="s">
        <v>1133</v>
      </c>
      <c r="C209" s="349" t="s">
        <v>1339</v>
      </c>
      <c r="D209" s="349" t="s">
        <v>1340</v>
      </c>
      <c r="E209" s="350" t="s">
        <v>24</v>
      </c>
      <c r="F209" s="349" t="s">
        <v>24</v>
      </c>
      <c r="G209" s="349">
        <v>97137</v>
      </c>
      <c r="H209" s="349" t="s">
        <v>1351</v>
      </c>
      <c r="I209" s="349" t="s">
        <v>182</v>
      </c>
      <c r="J209" s="349" t="s">
        <v>1137</v>
      </c>
      <c r="K209" s="350">
        <v>8.58</v>
      </c>
      <c r="L209" s="349" t="s">
        <v>1138</v>
      </c>
    </row>
    <row r="210" spans="1:12" ht="13.5" x14ac:dyDescent="0.25">
      <c r="A210" s="349" t="s">
        <v>1132</v>
      </c>
      <c r="B210" s="349" t="s">
        <v>1133</v>
      </c>
      <c r="C210" s="349" t="s">
        <v>1339</v>
      </c>
      <c r="D210" s="349" t="s">
        <v>1340</v>
      </c>
      <c r="E210" s="350" t="s">
        <v>24</v>
      </c>
      <c r="F210" s="349" t="s">
        <v>24</v>
      </c>
      <c r="G210" s="349">
        <v>97138</v>
      </c>
      <c r="H210" s="349" t="s">
        <v>1352</v>
      </c>
      <c r="I210" s="349" t="s">
        <v>182</v>
      </c>
      <c r="J210" s="349" t="s">
        <v>1137</v>
      </c>
      <c r="K210" s="350">
        <v>9.94</v>
      </c>
      <c r="L210" s="349" t="s">
        <v>1138</v>
      </c>
    </row>
    <row r="211" spans="1:12" ht="13.5" x14ac:dyDescent="0.25">
      <c r="A211" s="349" t="s">
        <v>1132</v>
      </c>
      <c r="B211" s="349" t="s">
        <v>1133</v>
      </c>
      <c r="C211" s="349" t="s">
        <v>1339</v>
      </c>
      <c r="D211" s="349" t="s">
        <v>1340</v>
      </c>
      <c r="E211" s="350" t="s">
        <v>24</v>
      </c>
      <c r="F211" s="349" t="s">
        <v>24</v>
      </c>
      <c r="G211" s="349">
        <v>97139</v>
      </c>
      <c r="H211" s="349" t="s">
        <v>1353</v>
      </c>
      <c r="I211" s="349" t="s">
        <v>182</v>
      </c>
      <c r="J211" s="349" t="s">
        <v>1137</v>
      </c>
      <c r="K211" s="350">
        <v>11.28</v>
      </c>
      <c r="L211" s="349" t="s">
        <v>1138</v>
      </c>
    </row>
    <row r="212" spans="1:12" ht="13.5" x14ac:dyDescent="0.25">
      <c r="A212" s="349" t="s">
        <v>1132</v>
      </c>
      <c r="B212" s="349" t="s">
        <v>1133</v>
      </c>
      <c r="C212" s="349" t="s">
        <v>1339</v>
      </c>
      <c r="D212" s="349" t="s">
        <v>1340</v>
      </c>
      <c r="E212" s="350" t="s">
        <v>24</v>
      </c>
      <c r="F212" s="349" t="s">
        <v>24</v>
      </c>
      <c r="G212" s="349">
        <v>97140</v>
      </c>
      <c r="H212" s="349" t="s">
        <v>1354</v>
      </c>
      <c r="I212" s="349" t="s">
        <v>182</v>
      </c>
      <c r="J212" s="349" t="s">
        <v>1137</v>
      </c>
      <c r="K212" s="350">
        <v>13.99</v>
      </c>
      <c r="L212" s="349" t="s">
        <v>1138</v>
      </c>
    </row>
    <row r="213" spans="1:12" ht="13.5" x14ac:dyDescent="0.25">
      <c r="A213" s="349" t="s">
        <v>1132</v>
      </c>
      <c r="B213" s="349" t="s">
        <v>1133</v>
      </c>
      <c r="C213" s="349" t="s">
        <v>1355</v>
      </c>
      <c r="D213" s="349" t="s">
        <v>1356</v>
      </c>
      <c r="E213" s="350" t="s">
        <v>24</v>
      </c>
      <c r="F213" s="349" t="s">
        <v>24</v>
      </c>
      <c r="G213" s="349">
        <v>103089</v>
      </c>
      <c r="H213" s="349" t="s">
        <v>1357</v>
      </c>
      <c r="I213" s="349" t="s">
        <v>182</v>
      </c>
      <c r="J213" s="349" t="s">
        <v>1333</v>
      </c>
      <c r="K213" s="350">
        <v>11.14</v>
      </c>
      <c r="L213" s="349" t="s">
        <v>1138</v>
      </c>
    </row>
    <row r="214" spans="1:12" ht="13.5" x14ac:dyDescent="0.25">
      <c r="A214" s="349" t="s">
        <v>1132</v>
      </c>
      <c r="B214" s="349" t="s">
        <v>1133</v>
      </c>
      <c r="C214" s="349" t="s">
        <v>1355</v>
      </c>
      <c r="D214" s="349" t="s">
        <v>1356</v>
      </c>
      <c r="E214" s="350" t="s">
        <v>24</v>
      </c>
      <c r="F214" s="349" t="s">
        <v>24</v>
      </c>
      <c r="G214" s="349">
        <v>103090</v>
      </c>
      <c r="H214" s="349" t="s">
        <v>1358</v>
      </c>
      <c r="I214" s="349" t="s">
        <v>182</v>
      </c>
      <c r="J214" s="349" t="s">
        <v>1333</v>
      </c>
      <c r="K214" s="350">
        <v>13.3</v>
      </c>
      <c r="L214" s="349" t="s">
        <v>1138</v>
      </c>
    </row>
    <row r="215" spans="1:12" ht="13.5" x14ac:dyDescent="0.25">
      <c r="A215" s="349" t="s">
        <v>1132</v>
      </c>
      <c r="B215" s="349" t="s">
        <v>1133</v>
      </c>
      <c r="C215" s="349" t="s">
        <v>1355</v>
      </c>
      <c r="D215" s="349" t="s">
        <v>1356</v>
      </c>
      <c r="E215" s="350" t="s">
        <v>24</v>
      </c>
      <c r="F215" s="349" t="s">
        <v>24</v>
      </c>
      <c r="G215" s="349">
        <v>103091</v>
      </c>
      <c r="H215" s="349" t="s">
        <v>1359</v>
      </c>
      <c r="I215" s="349" t="s">
        <v>182</v>
      </c>
      <c r="J215" s="349" t="s">
        <v>1333</v>
      </c>
      <c r="K215" s="350">
        <v>18.68</v>
      </c>
      <c r="L215" s="349" t="s">
        <v>1138</v>
      </c>
    </row>
    <row r="216" spans="1:12" ht="13.5" x14ac:dyDescent="0.25">
      <c r="A216" s="349" t="s">
        <v>1132</v>
      </c>
      <c r="B216" s="349" t="s">
        <v>1133</v>
      </c>
      <c r="C216" s="349" t="s">
        <v>1355</v>
      </c>
      <c r="D216" s="349" t="s">
        <v>1356</v>
      </c>
      <c r="E216" s="350" t="s">
        <v>24</v>
      </c>
      <c r="F216" s="349" t="s">
        <v>24</v>
      </c>
      <c r="G216" s="349">
        <v>103092</v>
      </c>
      <c r="H216" s="349" t="s">
        <v>1360</v>
      </c>
      <c r="I216" s="349" t="s">
        <v>182</v>
      </c>
      <c r="J216" s="349" t="s">
        <v>1333</v>
      </c>
      <c r="K216" s="350">
        <v>24.09</v>
      </c>
      <c r="L216" s="349" t="s">
        <v>1138</v>
      </c>
    </row>
    <row r="217" spans="1:12" ht="13.5" x14ac:dyDescent="0.25">
      <c r="A217" s="349" t="s">
        <v>1132</v>
      </c>
      <c r="B217" s="349" t="s">
        <v>1133</v>
      </c>
      <c r="C217" s="349" t="s">
        <v>1355</v>
      </c>
      <c r="D217" s="349" t="s">
        <v>1356</v>
      </c>
      <c r="E217" s="350" t="s">
        <v>24</v>
      </c>
      <c r="F217" s="349" t="s">
        <v>24</v>
      </c>
      <c r="G217" s="349">
        <v>103093</v>
      </c>
      <c r="H217" s="349" t="s">
        <v>1361</v>
      </c>
      <c r="I217" s="349" t="s">
        <v>182</v>
      </c>
      <c r="J217" s="349" t="s">
        <v>1333</v>
      </c>
      <c r="K217" s="350">
        <v>36.83</v>
      </c>
      <c r="L217" s="349" t="s">
        <v>1138</v>
      </c>
    </row>
    <row r="218" spans="1:12" ht="13.5" x14ac:dyDescent="0.25">
      <c r="A218" s="349" t="s">
        <v>1132</v>
      </c>
      <c r="B218" s="349" t="s">
        <v>1133</v>
      </c>
      <c r="C218" s="349" t="s">
        <v>1355</v>
      </c>
      <c r="D218" s="349" t="s">
        <v>1356</v>
      </c>
      <c r="E218" s="350" t="s">
        <v>24</v>
      </c>
      <c r="F218" s="349" t="s">
        <v>24</v>
      </c>
      <c r="G218" s="349">
        <v>103094</v>
      </c>
      <c r="H218" s="349" t="s">
        <v>1362</v>
      </c>
      <c r="I218" s="349" t="s">
        <v>182</v>
      </c>
      <c r="J218" s="349" t="s">
        <v>1333</v>
      </c>
      <c r="K218" s="350">
        <v>42.26</v>
      </c>
      <c r="L218" s="349" t="s">
        <v>1138</v>
      </c>
    </row>
    <row r="219" spans="1:12" ht="13.5" x14ac:dyDescent="0.25">
      <c r="A219" s="349" t="s">
        <v>1132</v>
      </c>
      <c r="B219" s="349" t="s">
        <v>1133</v>
      </c>
      <c r="C219" s="349" t="s">
        <v>1355</v>
      </c>
      <c r="D219" s="349" t="s">
        <v>1356</v>
      </c>
      <c r="E219" s="350" t="s">
        <v>24</v>
      </c>
      <c r="F219" s="349" t="s">
        <v>24</v>
      </c>
      <c r="G219" s="349">
        <v>103095</v>
      </c>
      <c r="H219" s="349" t="s">
        <v>1363</v>
      </c>
      <c r="I219" s="349" t="s">
        <v>182</v>
      </c>
      <c r="J219" s="349" t="s">
        <v>1333</v>
      </c>
      <c r="K219" s="350">
        <v>54.97</v>
      </c>
      <c r="L219" s="349" t="s">
        <v>1138</v>
      </c>
    </row>
    <row r="220" spans="1:12" ht="13.5" x14ac:dyDescent="0.25">
      <c r="A220" s="349" t="s">
        <v>1132</v>
      </c>
      <c r="B220" s="349" t="s">
        <v>1133</v>
      </c>
      <c r="C220" s="349" t="s">
        <v>1355</v>
      </c>
      <c r="D220" s="349" t="s">
        <v>1356</v>
      </c>
      <c r="E220" s="350" t="s">
        <v>24</v>
      </c>
      <c r="F220" s="349" t="s">
        <v>24</v>
      </c>
      <c r="G220" s="349">
        <v>103096</v>
      </c>
      <c r="H220" s="349" t="s">
        <v>1364</v>
      </c>
      <c r="I220" s="349" t="s">
        <v>182</v>
      </c>
      <c r="J220" s="349" t="s">
        <v>1333</v>
      </c>
      <c r="K220" s="350">
        <v>60.4</v>
      </c>
      <c r="L220" s="349" t="s">
        <v>1138</v>
      </c>
    </row>
    <row r="221" spans="1:12" ht="13.5" x14ac:dyDescent="0.25">
      <c r="A221" s="349" t="s">
        <v>1132</v>
      </c>
      <c r="B221" s="349" t="s">
        <v>1133</v>
      </c>
      <c r="C221" s="349" t="s">
        <v>1355</v>
      </c>
      <c r="D221" s="349" t="s">
        <v>1356</v>
      </c>
      <c r="E221" s="350" t="s">
        <v>24</v>
      </c>
      <c r="F221" s="349" t="s">
        <v>24</v>
      </c>
      <c r="G221" s="349">
        <v>103097</v>
      </c>
      <c r="H221" s="349" t="s">
        <v>1365</v>
      </c>
      <c r="I221" s="349" t="s">
        <v>182</v>
      </c>
      <c r="J221" s="349" t="s">
        <v>1333</v>
      </c>
      <c r="K221" s="350">
        <v>73.13</v>
      </c>
      <c r="L221" s="349" t="s">
        <v>1138</v>
      </c>
    </row>
    <row r="222" spans="1:12" ht="13.5" x14ac:dyDescent="0.25">
      <c r="A222" s="349" t="s">
        <v>1132</v>
      </c>
      <c r="B222" s="349" t="s">
        <v>1133</v>
      </c>
      <c r="C222" s="349" t="s">
        <v>1355</v>
      </c>
      <c r="D222" s="349" t="s">
        <v>1356</v>
      </c>
      <c r="E222" s="350" t="s">
        <v>24</v>
      </c>
      <c r="F222" s="349" t="s">
        <v>24</v>
      </c>
      <c r="G222" s="349">
        <v>103098</v>
      </c>
      <c r="H222" s="349" t="s">
        <v>1366</v>
      </c>
      <c r="I222" s="349" t="s">
        <v>182</v>
      </c>
      <c r="J222" s="349" t="s">
        <v>1333</v>
      </c>
      <c r="K222" s="350">
        <v>78.540000000000006</v>
      </c>
      <c r="L222" s="349" t="s">
        <v>1138</v>
      </c>
    </row>
    <row r="223" spans="1:12" ht="13.5" x14ac:dyDescent="0.25">
      <c r="A223" s="349" t="s">
        <v>1132</v>
      </c>
      <c r="B223" s="349" t="s">
        <v>1133</v>
      </c>
      <c r="C223" s="349" t="s">
        <v>1355</v>
      </c>
      <c r="D223" s="349" t="s">
        <v>1356</v>
      </c>
      <c r="E223" s="350" t="s">
        <v>24</v>
      </c>
      <c r="F223" s="349" t="s">
        <v>24</v>
      </c>
      <c r="G223" s="349">
        <v>103099</v>
      </c>
      <c r="H223" s="349" t="s">
        <v>1367</v>
      </c>
      <c r="I223" s="349" t="s">
        <v>182</v>
      </c>
      <c r="J223" s="349" t="s">
        <v>1333</v>
      </c>
      <c r="K223" s="350">
        <v>89.34</v>
      </c>
      <c r="L223" s="349" t="s">
        <v>1138</v>
      </c>
    </row>
    <row r="224" spans="1:12" ht="13.5" x14ac:dyDescent="0.25">
      <c r="A224" s="349" t="s">
        <v>1132</v>
      </c>
      <c r="B224" s="349" t="s">
        <v>1133</v>
      </c>
      <c r="C224" s="349" t="s">
        <v>1355</v>
      </c>
      <c r="D224" s="349" t="s">
        <v>1356</v>
      </c>
      <c r="E224" s="350" t="s">
        <v>24</v>
      </c>
      <c r="F224" s="349" t="s">
        <v>24</v>
      </c>
      <c r="G224" s="349">
        <v>103100</v>
      </c>
      <c r="H224" s="349" t="s">
        <v>1368</v>
      </c>
      <c r="I224" s="349" t="s">
        <v>182</v>
      </c>
      <c r="J224" s="349" t="s">
        <v>1333</v>
      </c>
      <c r="K224" s="350">
        <v>95.33</v>
      </c>
      <c r="L224" s="349" t="s">
        <v>1138</v>
      </c>
    </row>
    <row r="225" spans="1:12" ht="13.5" x14ac:dyDescent="0.25">
      <c r="A225" s="349" t="s">
        <v>1132</v>
      </c>
      <c r="B225" s="349" t="s">
        <v>1133</v>
      </c>
      <c r="C225" s="349" t="s">
        <v>1355</v>
      </c>
      <c r="D225" s="349" t="s">
        <v>1356</v>
      </c>
      <c r="E225" s="350" t="s">
        <v>24</v>
      </c>
      <c r="F225" s="349" t="s">
        <v>24</v>
      </c>
      <c r="G225" s="349">
        <v>103101</v>
      </c>
      <c r="H225" s="349" t="s">
        <v>1369</v>
      </c>
      <c r="I225" s="349" t="s">
        <v>182</v>
      </c>
      <c r="J225" s="349" t="s">
        <v>1333</v>
      </c>
      <c r="K225" s="350">
        <v>105</v>
      </c>
      <c r="L225" s="349" t="s">
        <v>1138</v>
      </c>
    </row>
    <row r="226" spans="1:12" ht="13.5" x14ac:dyDescent="0.25">
      <c r="A226" s="349" t="s">
        <v>1132</v>
      </c>
      <c r="B226" s="349" t="s">
        <v>1133</v>
      </c>
      <c r="C226" s="349" t="s">
        <v>1355</v>
      </c>
      <c r="D226" s="349" t="s">
        <v>1356</v>
      </c>
      <c r="E226" s="350" t="s">
        <v>24</v>
      </c>
      <c r="F226" s="349" t="s">
        <v>24</v>
      </c>
      <c r="G226" s="349">
        <v>103102</v>
      </c>
      <c r="H226" s="349" t="s">
        <v>1370</v>
      </c>
      <c r="I226" s="349" t="s">
        <v>182</v>
      </c>
      <c r="J226" s="349" t="s">
        <v>1333</v>
      </c>
      <c r="K226" s="350">
        <v>120.91</v>
      </c>
      <c r="L226" s="349" t="s">
        <v>1138</v>
      </c>
    </row>
    <row r="227" spans="1:12" ht="13.5" x14ac:dyDescent="0.25">
      <c r="A227" s="349" t="s">
        <v>1132</v>
      </c>
      <c r="B227" s="349" t="s">
        <v>1133</v>
      </c>
      <c r="C227" s="349" t="s">
        <v>1355</v>
      </c>
      <c r="D227" s="349" t="s">
        <v>1356</v>
      </c>
      <c r="E227" s="350" t="s">
        <v>24</v>
      </c>
      <c r="F227" s="349" t="s">
        <v>24</v>
      </c>
      <c r="G227" s="349">
        <v>103103</v>
      </c>
      <c r="H227" s="349" t="s">
        <v>1371</v>
      </c>
      <c r="I227" s="349" t="s">
        <v>182</v>
      </c>
      <c r="J227" s="349" t="s">
        <v>1333</v>
      </c>
      <c r="K227" s="350">
        <v>130.56</v>
      </c>
      <c r="L227" s="349" t="s">
        <v>1138</v>
      </c>
    </row>
    <row r="228" spans="1:12" ht="13.5" x14ac:dyDescent="0.25">
      <c r="A228" s="349" t="s">
        <v>1132</v>
      </c>
      <c r="B228" s="349" t="s">
        <v>1133</v>
      </c>
      <c r="C228" s="349" t="s">
        <v>1355</v>
      </c>
      <c r="D228" s="349" t="s">
        <v>1356</v>
      </c>
      <c r="E228" s="350" t="s">
        <v>24</v>
      </c>
      <c r="F228" s="349" t="s">
        <v>24</v>
      </c>
      <c r="G228" s="349">
        <v>103104</v>
      </c>
      <c r="H228" s="349" t="s">
        <v>1372</v>
      </c>
      <c r="I228" s="349" t="s">
        <v>182</v>
      </c>
      <c r="J228" s="349" t="s">
        <v>1333</v>
      </c>
      <c r="K228" s="350">
        <v>156.15</v>
      </c>
      <c r="L228" s="349" t="s">
        <v>1138</v>
      </c>
    </row>
    <row r="229" spans="1:12" ht="13.5" x14ac:dyDescent="0.25">
      <c r="A229" s="349" t="s">
        <v>1132</v>
      </c>
      <c r="B229" s="349" t="s">
        <v>1133</v>
      </c>
      <c r="C229" s="349" t="s">
        <v>1355</v>
      </c>
      <c r="D229" s="349" t="s">
        <v>1356</v>
      </c>
      <c r="E229" s="350" t="s">
        <v>24</v>
      </c>
      <c r="F229" s="349" t="s">
        <v>24</v>
      </c>
      <c r="G229" s="349">
        <v>103105</v>
      </c>
      <c r="H229" s="349" t="s">
        <v>1373</v>
      </c>
      <c r="I229" s="349" t="s">
        <v>181</v>
      </c>
      <c r="J229" s="349" t="s">
        <v>1333</v>
      </c>
      <c r="K229" s="350">
        <v>46.99</v>
      </c>
      <c r="L229" s="349" t="s">
        <v>1138</v>
      </c>
    </row>
    <row r="230" spans="1:12" ht="13.5" x14ac:dyDescent="0.25">
      <c r="A230" s="349" t="s">
        <v>1132</v>
      </c>
      <c r="B230" s="349" t="s">
        <v>1133</v>
      </c>
      <c r="C230" s="349" t="s">
        <v>1355</v>
      </c>
      <c r="D230" s="349" t="s">
        <v>1356</v>
      </c>
      <c r="E230" s="350" t="s">
        <v>24</v>
      </c>
      <c r="F230" s="349" t="s">
        <v>24</v>
      </c>
      <c r="G230" s="349">
        <v>103106</v>
      </c>
      <c r="H230" s="349" t="s">
        <v>1374</v>
      </c>
      <c r="I230" s="349" t="s">
        <v>181</v>
      </c>
      <c r="J230" s="349" t="s">
        <v>1333</v>
      </c>
      <c r="K230" s="350">
        <v>56.06</v>
      </c>
      <c r="L230" s="349" t="s">
        <v>1138</v>
      </c>
    </row>
    <row r="231" spans="1:12" ht="13.5" x14ac:dyDescent="0.25">
      <c r="A231" s="349" t="s">
        <v>1132</v>
      </c>
      <c r="B231" s="349" t="s">
        <v>1133</v>
      </c>
      <c r="C231" s="349" t="s">
        <v>1355</v>
      </c>
      <c r="D231" s="349" t="s">
        <v>1356</v>
      </c>
      <c r="E231" s="350" t="s">
        <v>24</v>
      </c>
      <c r="F231" s="349" t="s">
        <v>24</v>
      </c>
      <c r="G231" s="349">
        <v>103107</v>
      </c>
      <c r="H231" s="349" t="s">
        <v>1375</v>
      </c>
      <c r="I231" s="349" t="s">
        <v>181</v>
      </c>
      <c r="J231" s="349" t="s">
        <v>1333</v>
      </c>
      <c r="K231" s="350">
        <v>78.69</v>
      </c>
      <c r="L231" s="349" t="s">
        <v>1138</v>
      </c>
    </row>
    <row r="232" spans="1:12" ht="13.5" x14ac:dyDescent="0.25">
      <c r="A232" s="349" t="s">
        <v>1132</v>
      </c>
      <c r="B232" s="349" t="s">
        <v>1133</v>
      </c>
      <c r="C232" s="349" t="s">
        <v>1355</v>
      </c>
      <c r="D232" s="349" t="s">
        <v>1356</v>
      </c>
      <c r="E232" s="350" t="s">
        <v>24</v>
      </c>
      <c r="F232" s="349" t="s">
        <v>24</v>
      </c>
      <c r="G232" s="349">
        <v>103108</v>
      </c>
      <c r="H232" s="349" t="s">
        <v>1376</v>
      </c>
      <c r="I232" s="349" t="s">
        <v>181</v>
      </c>
      <c r="J232" s="349" t="s">
        <v>1333</v>
      </c>
      <c r="K232" s="350">
        <v>101.33</v>
      </c>
      <c r="L232" s="349" t="s">
        <v>1138</v>
      </c>
    </row>
    <row r="233" spans="1:12" ht="13.5" x14ac:dyDescent="0.25">
      <c r="A233" s="349" t="s">
        <v>1132</v>
      </c>
      <c r="B233" s="349" t="s">
        <v>1133</v>
      </c>
      <c r="C233" s="349" t="s">
        <v>1355</v>
      </c>
      <c r="D233" s="349" t="s">
        <v>1356</v>
      </c>
      <c r="E233" s="350" t="s">
        <v>24</v>
      </c>
      <c r="F233" s="349" t="s">
        <v>24</v>
      </c>
      <c r="G233" s="349">
        <v>103109</v>
      </c>
      <c r="H233" s="349" t="s">
        <v>1377</v>
      </c>
      <c r="I233" s="349" t="s">
        <v>181</v>
      </c>
      <c r="J233" s="349" t="s">
        <v>1333</v>
      </c>
      <c r="K233" s="350">
        <v>166.5</v>
      </c>
      <c r="L233" s="349" t="s">
        <v>1138</v>
      </c>
    </row>
    <row r="234" spans="1:12" ht="13.5" x14ac:dyDescent="0.25">
      <c r="A234" s="349" t="s">
        <v>1132</v>
      </c>
      <c r="B234" s="349" t="s">
        <v>1133</v>
      </c>
      <c r="C234" s="349" t="s">
        <v>1355</v>
      </c>
      <c r="D234" s="349" t="s">
        <v>1356</v>
      </c>
      <c r="E234" s="350" t="s">
        <v>24</v>
      </c>
      <c r="F234" s="349" t="s">
        <v>24</v>
      </c>
      <c r="G234" s="349">
        <v>103110</v>
      </c>
      <c r="H234" s="349" t="s">
        <v>1378</v>
      </c>
      <c r="I234" s="349" t="s">
        <v>181</v>
      </c>
      <c r="J234" s="349" t="s">
        <v>1333</v>
      </c>
      <c r="K234" s="350">
        <v>189.14</v>
      </c>
      <c r="L234" s="349" t="s">
        <v>1138</v>
      </c>
    </row>
    <row r="235" spans="1:12" ht="13.5" x14ac:dyDescent="0.25">
      <c r="A235" s="349" t="s">
        <v>1132</v>
      </c>
      <c r="B235" s="349" t="s">
        <v>1133</v>
      </c>
      <c r="C235" s="349" t="s">
        <v>1355</v>
      </c>
      <c r="D235" s="349" t="s">
        <v>1356</v>
      </c>
      <c r="E235" s="350" t="s">
        <v>24</v>
      </c>
      <c r="F235" s="349" t="s">
        <v>24</v>
      </c>
      <c r="G235" s="349">
        <v>103111</v>
      </c>
      <c r="H235" s="349" t="s">
        <v>1379</v>
      </c>
      <c r="I235" s="349" t="s">
        <v>181</v>
      </c>
      <c r="J235" s="349" t="s">
        <v>1333</v>
      </c>
      <c r="K235" s="350">
        <v>254.31</v>
      </c>
      <c r="L235" s="349" t="s">
        <v>1138</v>
      </c>
    </row>
    <row r="236" spans="1:12" ht="13.5" x14ac:dyDescent="0.25">
      <c r="A236" s="349" t="s">
        <v>1132</v>
      </c>
      <c r="B236" s="349" t="s">
        <v>1133</v>
      </c>
      <c r="C236" s="349" t="s">
        <v>1355</v>
      </c>
      <c r="D236" s="349" t="s">
        <v>1356</v>
      </c>
      <c r="E236" s="350" t="s">
        <v>24</v>
      </c>
      <c r="F236" s="349" t="s">
        <v>24</v>
      </c>
      <c r="G236" s="349">
        <v>103112</v>
      </c>
      <c r="H236" s="349" t="s">
        <v>1380</v>
      </c>
      <c r="I236" s="349" t="s">
        <v>181</v>
      </c>
      <c r="J236" s="349" t="s">
        <v>1333</v>
      </c>
      <c r="K236" s="350">
        <v>276.95</v>
      </c>
      <c r="L236" s="349" t="s">
        <v>1138</v>
      </c>
    </row>
    <row r="237" spans="1:12" ht="13.5" x14ac:dyDescent="0.25">
      <c r="A237" s="349" t="s">
        <v>1132</v>
      </c>
      <c r="B237" s="349" t="s">
        <v>1133</v>
      </c>
      <c r="C237" s="349" t="s">
        <v>1355</v>
      </c>
      <c r="D237" s="349" t="s">
        <v>1356</v>
      </c>
      <c r="E237" s="350" t="s">
        <v>24</v>
      </c>
      <c r="F237" s="349" t="s">
        <v>24</v>
      </c>
      <c r="G237" s="349">
        <v>103113</v>
      </c>
      <c r="H237" s="349" t="s">
        <v>1381</v>
      </c>
      <c r="I237" s="349" t="s">
        <v>181</v>
      </c>
      <c r="J237" s="349" t="s">
        <v>1333</v>
      </c>
      <c r="K237" s="350">
        <v>342.13</v>
      </c>
      <c r="L237" s="349" t="s">
        <v>1138</v>
      </c>
    </row>
    <row r="238" spans="1:12" ht="13.5" x14ac:dyDescent="0.25">
      <c r="A238" s="349" t="s">
        <v>1132</v>
      </c>
      <c r="B238" s="349" t="s">
        <v>1133</v>
      </c>
      <c r="C238" s="349" t="s">
        <v>1355</v>
      </c>
      <c r="D238" s="349" t="s">
        <v>1356</v>
      </c>
      <c r="E238" s="350" t="s">
        <v>24</v>
      </c>
      <c r="F238" s="349" t="s">
        <v>24</v>
      </c>
      <c r="G238" s="349">
        <v>103114</v>
      </c>
      <c r="H238" s="349" t="s">
        <v>1382</v>
      </c>
      <c r="I238" s="349" t="s">
        <v>181</v>
      </c>
      <c r="J238" s="349" t="s">
        <v>1333</v>
      </c>
      <c r="K238" s="350">
        <v>364.77</v>
      </c>
      <c r="L238" s="349" t="s">
        <v>1138</v>
      </c>
    </row>
    <row r="239" spans="1:12" ht="13.5" x14ac:dyDescent="0.25">
      <c r="A239" s="349" t="s">
        <v>1132</v>
      </c>
      <c r="B239" s="349" t="s">
        <v>1133</v>
      </c>
      <c r="C239" s="349" t="s">
        <v>1355</v>
      </c>
      <c r="D239" s="349" t="s">
        <v>1356</v>
      </c>
      <c r="E239" s="350" t="s">
        <v>24</v>
      </c>
      <c r="F239" s="349" t="s">
        <v>24</v>
      </c>
      <c r="G239" s="349">
        <v>103115</v>
      </c>
      <c r="H239" s="349" t="s">
        <v>1383</v>
      </c>
      <c r="I239" s="349" t="s">
        <v>181</v>
      </c>
      <c r="J239" s="349" t="s">
        <v>1333</v>
      </c>
      <c r="K239" s="350">
        <v>410.04</v>
      </c>
      <c r="L239" s="349" t="s">
        <v>1138</v>
      </c>
    </row>
    <row r="240" spans="1:12" ht="13.5" x14ac:dyDescent="0.25">
      <c r="A240" s="349" t="s">
        <v>1132</v>
      </c>
      <c r="B240" s="349" t="s">
        <v>1133</v>
      </c>
      <c r="C240" s="349" t="s">
        <v>1355</v>
      </c>
      <c r="D240" s="349" t="s">
        <v>1356</v>
      </c>
      <c r="E240" s="350" t="s">
        <v>24</v>
      </c>
      <c r="F240" s="349" t="s">
        <v>24</v>
      </c>
      <c r="G240" s="349">
        <v>103116</v>
      </c>
      <c r="H240" s="349" t="s">
        <v>1384</v>
      </c>
      <c r="I240" s="349" t="s">
        <v>181</v>
      </c>
      <c r="J240" s="349" t="s">
        <v>1333</v>
      </c>
      <c r="K240" s="350">
        <v>497.85</v>
      </c>
      <c r="L240" s="349" t="s">
        <v>1138</v>
      </c>
    </row>
    <row r="241" spans="1:12" ht="13.5" x14ac:dyDescent="0.25">
      <c r="A241" s="349" t="s">
        <v>1132</v>
      </c>
      <c r="B241" s="349" t="s">
        <v>1133</v>
      </c>
      <c r="C241" s="349" t="s">
        <v>1355</v>
      </c>
      <c r="D241" s="349" t="s">
        <v>1356</v>
      </c>
      <c r="E241" s="350" t="s">
        <v>24</v>
      </c>
      <c r="F241" s="349" t="s">
        <v>24</v>
      </c>
      <c r="G241" s="349">
        <v>103117</v>
      </c>
      <c r="H241" s="349" t="s">
        <v>1385</v>
      </c>
      <c r="I241" s="349" t="s">
        <v>181</v>
      </c>
      <c r="J241" s="349" t="s">
        <v>1333</v>
      </c>
      <c r="K241" s="350">
        <v>543.13</v>
      </c>
      <c r="L241" s="349" t="s">
        <v>1138</v>
      </c>
    </row>
    <row r="242" spans="1:12" ht="13.5" x14ac:dyDescent="0.25">
      <c r="A242" s="349" t="s">
        <v>1132</v>
      </c>
      <c r="B242" s="349" t="s">
        <v>1133</v>
      </c>
      <c r="C242" s="349" t="s">
        <v>1355</v>
      </c>
      <c r="D242" s="349" t="s">
        <v>1356</v>
      </c>
      <c r="E242" s="350" t="s">
        <v>24</v>
      </c>
      <c r="F242" s="349" t="s">
        <v>24</v>
      </c>
      <c r="G242" s="349">
        <v>103118</v>
      </c>
      <c r="H242" s="349" t="s">
        <v>1386</v>
      </c>
      <c r="I242" s="349" t="s">
        <v>181</v>
      </c>
      <c r="J242" s="349" t="s">
        <v>1333</v>
      </c>
      <c r="K242" s="350">
        <v>630.92999999999995</v>
      </c>
      <c r="L242" s="349" t="s">
        <v>1138</v>
      </c>
    </row>
    <row r="243" spans="1:12" ht="13.5" x14ac:dyDescent="0.25">
      <c r="A243" s="349" t="s">
        <v>1132</v>
      </c>
      <c r="B243" s="349" t="s">
        <v>1133</v>
      </c>
      <c r="C243" s="349" t="s">
        <v>1355</v>
      </c>
      <c r="D243" s="349" t="s">
        <v>1356</v>
      </c>
      <c r="E243" s="350" t="s">
        <v>24</v>
      </c>
      <c r="F243" s="349" t="s">
        <v>24</v>
      </c>
      <c r="G243" s="349">
        <v>103119</v>
      </c>
      <c r="H243" s="349" t="s">
        <v>1387</v>
      </c>
      <c r="I243" s="349" t="s">
        <v>181</v>
      </c>
      <c r="J243" s="349" t="s">
        <v>1333</v>
      </c>
      <c r="K243" s="350">
        <v>676.21</v>
      </c>
      <c r="L243" s="349" t="s">
        <v>1138</v>
      </c>
    </row>
    <row r="244" spans="1:12" ht="13.5" x14ac:dyDescent="0.25">
      <c r="A244" s="349" t="s">
        <v>1132</v>
      </c>
      <c r="B244" s="349" t="s">
        <v>1133</v>
      </c>
      <c r="C244" s="349" t="s">
        <v>1355</v>
      </c>
      <c r="D244" s="349" t="s">
        <v>1356</v>
      </c>
      <c r="E244" s="350" t="s">
        <v>24</v>
      </c>
      <c r="F244" s="349" t="s">
        <v>24</v>
      </c>
      <c r="G244" s="349">
        <v>103120</v>
      </c>
      <c r="H244" s="349" t="s">
        <v>1388</v>
      </c>
      <c r="I244" s="349" t="s">
        <v>181</v>
      </c>
      <c r="J244" s="349" t="s">
        <v>1333</v>
      </c>
      <c r="K244" s="350">
        <v>809.29</v>
      </c>
      <c r="L244" s="349" t="s">
        <v>1138</v>
      </c>
    </row>
    <row r="245" spans="1:12" ht="13.5" x14ac:dyDescent="0.25">
      <c r="A245" s="349" t="s">
        <v>1132</v>
      </c>
      <c r="B245" s="349" t="s">
        <v>1133</v>
      </c>
      <c r="C245" s="349" t="s">
        <v>1355</v>
      </c>
      <c r="D245" s="349" t="s">
        <v>1356</v>
      </c>
      <c r="E245" s="350" t="s">
        <v>24</v>
      </c>
      <c r="F245" s="349" t="s">
        <v>24</v>
      </c>
      <c r="G245" s="349">
        <v>103121</v>
      </c>
      <c r="H245" s="349" t="s">
        <v>1389</v>
      </c>
      <c r="I245" s="349" t="s">
        <v>181</v>
      </c>
      <c r="J245" s="349" t="s">
        <v>1333</v>
      </c>
      <c r="K245" s="350">
        <v>61.65</v>
      </c>
      <c r="L245" s="349" t="s">
        <v>1138</v>
      </c>
    </row>
    <row r="246" spans="1:12" ht="13.5" x14ac:dyDescent="0.25">
      <c r="A246" s="349" t="s">
        <v>1132</v>
      </c>
      <c r="B246" s="349" t="s">
        <v>1133</v>
      </c>
      <c r="C246" s="349" t="s">
        <v>1355</v>
      </c>
      <c r="D246" s="349" t="s">
        <v>1356</v>
      </c>
      <c r="E246" s="350" t="s">
        <v>24</v>
      </c>
      <c r="F246" s="349" t="s">
        <v>24</v>
      </c>
      <c r="G246" s="349">
        <v>103122</v>
      </c>
      <c r="H246" s="349" t="s">
        <v>1390</v>
      </c>
      <c r="I246" s="349" t="s">
        <v>181</v>
      </c>
      <c r="J246" s="349" t="s">
        <v>1333</v>
      </c>
      <c r="K246" s="350">
        <v>75.23</v>
      </c>
      <c r="L246" s="349" t="s">
        <v>1138</v>
      </c>
    </row>
    <row r="247" spans="1:12" ht="13.5" x14ac:dyDescent="0.25">
      <c r="A247" s="349" t="s">
        <v>1132</v>
      </c>
      <c r="B247" s="349" t="s">
        <v>1133</v>
      </c>
      <c r="C247" s="349" t="s">
        <v>1355</v>
      </c>
      <c r="D247" s="349" t="s">
        <v>1356</v>
      </c>
      <c r="E247" s="350" t="s">
        <v>24</v>
      </c>
      <c r="F247" s="349" t="s">
        <v>24</v>
      </c>
      <c r="G247" s="349">
        <v>103123</v>
      </c>
      <c r="H247" s="349" t="s">
        <v>1391</v>
      </c>
      <c r="I247" s="349" t="s">
        <v>181</v>
      </c>
      <c r="J247" s="349" t="s">
        <v>1333</v>
      </c>
      <c r="K247" s="350">
        <v>109.21</v>
      </c>
      <c r="L247" s="349" t="s">
        <v>1138</v>
      </c>
    </row>
    <row r="248" spans="1:12" ht="13.5" x14ac:dyDescent="0.25">
      <c r="A248" s="349" t="s">
        <v>1132</v>
      </c>
      <c r="B248" s="349" t="s">
        <v>1133</v>
      </c>
      <c r="C248" s="349" t="s">
        <v>1355</v>
      </c>
      <c r="D248" s="349" t="s">
        <v>1356</v>
      </c>
      <c r="E248" s="350" t="s">
        <v>24</v>
      </c>
      <c r="F248" s="349" t="s">
        <v>24</v>
      </c>
      <c r="G248" s="349">
        <v>103124</v>
      </c>
      <c r="H248" s="349" t="s">
        <v>1392</v>
      </c>
      <c r="I248" s="349" t="s">
        <v>181</v>
      </c>
      <c r="J248" s="349" t="s">
        <v>1333</v>
      </c>
      <c r="K248" s="350">
        <v>143.13999999999999</v>
      </c>
      <c r="L248" s="349" t="s">
        <v>1138</v>
      </c>
    </row>
    <row r="249" spans="1:12" ht="13.5" x14ac:dyDescent="0.25">
      <c r="A249" s="349" t="s">
        <v>1132</v>
      </c>
      <c r="B249" s="349" t="s">
        <v>1133</v>
      </c>
      <c r="C249" s="349" t="s">
        <v>1355</v>
      </c>
      <c r="D249" s="349" t="s">
        <v>1356</v>
      </c>
      <c r="E249" s="350" t="s">
        <v>24</v>
      </c>
      <c r="F249" s="349" t="s">
        <v>24</v>
      </c>
      <c r="G249" s="349">
        <v>103125</v>
      </c>
      <c r="H249" s="349" t="s">
        <v>1393</v>
      </c>
      <c r="I249" s="349" t="s">
        <v>181</v>
      </c>
      <c r="J249" s="349" t="s">
        <v>1333</v>
      </c>
      <c r="K249" s="350">
        <v>240.92</v>
      </c>
      <c r="L249" s="349" t="s">
        <v>1138</v>
      </c>
    </row>
    <row r="250" spans="1:12" ht="13.5" x14ac:dyDescent="0.25">
      <c r="A250" s="349" t="s">
        <v>1132</v>
      </c>
      <c r="B250" s="349" t="s">
        <v>1133</v>
      </c>
      <c r="C250" s="349" t="s">
        <v>1355</v>
      </c>
      <c r="D250" s="349" t="s">
        <v>1356</v>
      </c>
      <c r="E250" s="350" t="s">
        <v>24</v>
      </c>
      <c r="F250" s="349" t="s">
        <v>24</v>
      </c>
      <c r="G250" s="349">
        <v>103126</v>
      </c>
      <c r="H250" s="349" t="s">
        <v>1394</v>
      </c>
      <c r="I250" s="349" t="s">
        <v>181</v>
      </c>
      <c r="J250" s="349" t="s">
        <v>1333</v>
      </c>
      <c r="K250" s="350">
        <v>274.87</v>
      </c>
      <c r="L250" s="349" t="s">
        <v>1138</v>
      </c>
    </row>
    <row r="251" spans="1:12" ht="13.5" x14ac:dyDescent="0.25">
      <c r="A251" s="349" t="s">
        <v>1132</v>
      </c>
      <c r="B251" s="349" t="s">
        <v>1133</v>
      </c>
      <c r="C251" s="349" t="s">
        <v>1355</v>
      </c>
      <c r="D251" s="349" t="s">
        <v>1356</v>
      </c>
      <c r="E251" s="350" t="s">
        <v>24</v>
      </c>
      <c r="F251" s="349" t="s">
        <v>24</v>
      </c>
      <c r="G251" s="349">
        <v>103127</v>
      </c>
      <c r="H251" s="349" t="s">
        <v>1395</v>
      </c>
      <c r="I251" s="349" t="s">
        <v>181</v>
      </c>
      <c r="J251" s="349" t="s">
        <v>1333</v>
      </c>
      <c r="K251" s="350">
        <v>372.63</v>
      </c>
      <c r="L251" s="349" t="s">
        <v>1138</v>
      </c>
    </row>
    <row r="252" spans="1:12" ht="13.5" x14ac:dyDescent="0.25">
      <c r="A252" s="349" t="s">
        <v>1132</v>
      </c>
      <c r="B252" s="349" t="s">
        <v>1133</v>
      </c>
      <c r="C252" s="349" t="s">
        <v>1355</v>
      </c>
      <c r="D252" s="349" t="s">
        <v>1356</v>
      </c>
      <c r="E252" s="350" t="s">
        <v>24</v>
      </c>
      <c r="F252" s="349" t="s">
        <v>24</v>
      </c>
      <c r="G252" s="349">
        <v>103128</v>
      </c>
      <c r="H252" s="349" t="s">
        <v>1396</v>
      </c>
      <c r="I252" s="349" t="s">
        <v>181</v>
      </c>
      <c r="J252" s="349" t="s">
        <v>1333</v>
      </c>
      <c r="K252" s="350">
        <v>406.58</v>
      </c>
      <c r="L252" s="349" t="s">
        <v>1138</v>
      </c>
    </row>
    <row r="253" spans="1:12" ht="13.5" x14ac:dyDescent="0.25">
      <c r="A253" s="349" t="s">
        <v>1132</v>
      </c>
      <c r="B253" s="349" t="s">
        <v>1133</v>
      </c>
      <c r="C253" s="349" t="s">
        <v>1355</v>
      </c>
      <c r="D253" s="349" t="s">
        <v>1356</v>
      </c>
      <c r="E253" s="350" t="s">
        <v>24</v>
      </c>
      <c r="F253" s="349" t="s">
        <v>24</v>
      </c>
      <c r="G253" s="349">
        <v>103129</v>
      </c>
      <c r="H253" s="349" t="s">
        <v>1397</v>
      </c>
      <c r="I253" s="349" t="s">
        <v>181</v>
      </c>
      <c r="J253" s="349" t="s">
        <v>1333</v>
      </c>
      <c r="K253" s="350">
        <v>504.37</v>
      </c>
      <c r="L253" s="349" t="s">
        <v>1138</v>
      </c>
    </row>
    <row r="254" spans="1:12" ht="13.5" x14ac:dyDescent="0.25">
      <c r="A254" s="349" t="s">
        <v>1132</v>
      </c>
      <c r="B254" s="349" t="s">
        <v>1133</v>
      </c>
      <c r="C254" s="349" t="s">
        <v>1355</v>
      </c>
      <c r="D254" s="349" t="s">
        <v>1356</v>
      </c>
      <c r="E254" s="350" t="s">
        <v>24</v>
      </c>
      <c r="F254" s="349" t="s">
        <v>24</v>
      </c>
      <c r="G254" s="349">
        <v>103130</v>
      </c>
      <c r="H254" s="349" t="s">
        <v>1398</v>
      </c>
      <c r="I254" s="349" t="s">
        <v>181</v>
      </c>
      <c r="J254" s="349" t="s">
        <v>1333</v>
      </c>
      <c r="K254" s="350">
        <v>538.29999999999995</v>
      </c>
      <c r="L254" s="349" t="s">
        <v>1138</v>
      </c>
    </row>
    <row r="255" spans="1:12" ht="13.5" x14ac:dyDescent="0.25">
      <c r="A255" s="349" t="s">
        <v>1132</v>
      </c>
      <c r="B255" s="349" t="s">
        <v>1133</v>
      </c>
      <c r="C255" s="349" t="s">
        <v>1355</v>
      </c>
      <c r="D255" s="349" t="s">
        <v>1356</v>
      </c>
      <c r="E255" s="350" t="s">
        <v>24</v>
      </c>
      <c r="F255" s="349" t="s">
        <v>24</v>
      </c>
      <c r="G255" s="349">
        <v>103131</v>
      </c>
      <c r="H255" s="349" t="s">
        <v>1399</v>
      </c>
      <c r="I255" s="349" t="s">
        <v>181</v>
      </c>
      <c r="J255" s="349" t="s">
        <v>1333</v>
      </c>
      <c r="K255" s="350">
        <v>606.21</v>
      </c>
      <c r="L255" s="349" t="s">
        <v>1138</v>
      </c>
    </row>
    <row r="256" spans="1:12" ht="13.5" x14ac:dyDescent="0.25">
      <c r="A256" s="349" t="s">
        <v>1132</v>
      </c>
      <c r="B256" s="349" t="s">
        <v>1133</v>
      </c>
      <c r="C256" s="349" t="s">
        <v>1355</v>
      </c>
      <c r="D256" s="349" t="s">
        <v>1356</v>
      </c>
      <c r="E256" s="350" t="s">
        <v>24</v>
      </c>
      <c r="F256" s="349" t="s">
        <v>24</v>
      </c>
      <c r="G256" s="349">
        <v>103132</v>
      </c>
      <c r="H256" s="349" t="s">
        <v>1400</v>
      </c>
      <c r="I256" s="349" t="s">
        <v>181</v>
      </c>
      <c r="J256" s="349" t="s">
        <v>1333</v>
      </c>
      <c r="K256" s="350">
        <v>737.93</v>
      </c>
      <c r="L256" s="349" t="s">
        <v>1138</v>
      </c>
    </row>
    <row r="257" spans="1:12" ht="13.5" x14ac:dyDescent="0.25">
      <c r="A257" s="349" t="s">
        <v>1132</v>
      </c>
      <c r="B257" s="349" t="s">
        <v>1133</v>
      </c>
      <c r="C257" s="349" t="s">
        <v>1355</v>
      </c>
      <c r="D257" s="349" t="s">
        <v>1356</v>
      </c>
      <c r="E257" s="350" t="s">
        <v>24</v>
      </c>
      <c r="F257" s="349" t="s">
        <v>24</v>
      </c>
      <c r="G257" s="349">
        <v>103133</v>
      </c>
      <c r="H257" s="349" t="s">
        <v>1401</v>
      </c>
      <c r="I257" s="349" t="s">
        <v>181</v>
      </c>
      <c r="J257" s="349" t="s">
        <v>1333</v>
      </c>
      <c r="K257" s="350">
        <v>805.84</v>
      </c>
      <c r="L257" s="349" t="s">
        <v>1138</v>
      </c>
    </row>
    <row r="258" spans="1:12" ht="13.5" x14ac:dyDescent="0.25">
      <c r="A258" s="349" t="s">
        <v>1132</v>
      </c>
      <c r="B258" s="349" t="s">
        <v>1133</v>
      </c>
      <c r="C258" s="349" t="s">
        <v>1355</v>
      </c>
      <c r="D258" s="349" t="s">
        <v>1356</v>
      </c>
      <c r="E258" s="350" t="s">
        <v>24</v>
      </c>
      <c r="F258" s="349" t="s">
        <v>24</v>
      </c>
      <c r="G258" s="349">
        <v>103134</v>
      </c>
      <c r="H258" s="349" t="s">
        <v>1402</v>
      </c>
      <c r="I258" s="349" t="s">
        <v>181</v>
      </c>
      <c r="J258" s="349" t="s">
        <v>1333</v>
      </c>
      <c r="K258" s="350">
        <v>937.56</v>
      </c>
      <c r="L258" s="349" t="s">
        <v>1138</v>
      </c>
    </row>
    <row r="259" spans="1:12" ht="13.5" x14ac:dyDescent="0.25">
      <c r="A259" s="349" t="s">
        <v>1132</v>
      </c>
      <c r="B259" s="349" t="s">
        <v>1133</v>
      </c>
      <c r="C259" s="349" t="s">
        <v>1355</v>
      </c>
      <c r="D259" s="349" t="s">
        <v>1356</v>
      </c>
      <c r="E259" s="350" t="s">
        <v>24</v>
      </c>
      <c r="F259" s="349" t="s">
        <v>24</v>
      </c>
      <c r="G259" s="349">
        <v>103135</v>
      </c>
      <c r="H259" s="349" t="s">
        <v>1403</v>
      </c>
      <c r="I259" s="349" t="s">
        <v>181</v>
      </c>
      <c r="J259" s="349" t="s">
        <v>1333</v>
      </c>
      <c r="K259" s="370">
        <v>1005.48</v>
      </c>
      <c r="L259" s="349" t="s">
        <v>1138</v>
      </c>
    </row>
    <row r="260" spans="1:12" ht="13.5" x14ac:dyDescent="0.25">
      <c r="A260" s="349" t="s">
        <v>1132</v>
      </c>
      <c r="B260" s="349" t="s">
        <v>1133</v>
      </c>
      <c r="C260" s="349" t="s">
        <v>1355</v>
      </c>
      <c r="D260" s="349" t="s">
        <v>1356</v>
      </c>
      <c r="E260" s="350" t="s">
        <v>24</v>
      </c>
      <c r="F260" s="349" t="s">
        <v>24</v>
      </c>
      <c r="G260" s="349">
        <v>103136</v>
      </c>
      <c r="H260" s="349" t="s">
        <v>1404</v>
      </c>
      <c r="I260" s="349" t="s">
        <v>181</v>
      </c>
      <c r="J260" s="349" t="s">
        <v>1333</v>
      </c>
      <c r="K260" s="370">
        <v>1205.0999999999999</v>
      </c>
      <c r="L260" s="349" t="s">
        <v>1138</v>
      </c>
    </row>
    <row r="261" spans="1:12" ht="13.5" x14ac:dyDescent="0.25">
      <c r="A261" s="349" t="s">
        <v>1132</v>
      </c>
      <c r="B261" s="349" t="s">
        <v>1133</v>
      </c>
      <c r="C261" s="349" t="s">
        <v>1355</v>
      </c>
      <c r="D261" s="349" t="s">
        <v>1356</v>
      </c>
      <c r="E261" s="350" t="s">
        <v>24</v>
      </c>
      <c r="F261" s="349" t="s">
        <v>24</v>
      </c>
      <c r="G261" s="349">
        <v>103137</v>
      </c>
      <c r="H261" s="349" t="s">
        <v>1405</v>
      </c>
      <c r="I261" s="349" t="s">
        <v>181</v>
      </c>
      <c r="J261" s="349" t="s">
        <v>1333</v>
      </c>
      <c r="K261" s="350">
        <v>32.36</v>
      </c>
      <c r="L261" s="349" t="s">
        <v>1138</v>
      </c>
    </row>
    <row r="262" spans="1:12" ht="13.5" x14ac:dyDescent="0.25">
      <c r="A262" s="349" t="s">
        <v>1132</v>
      </c>
      <c r="B262" s="349" t="s">
        <v>1133</v>
      </c>
      <c r="C262" s="349" t="s">
        <v>1355</v>
      </c>
      <c r="D262" s="349" t="s">
        <v>1356</v>
      </c>
      <c r="E262" s="350" t="s">
        <v>24</v>
      </c>
      <c r="F262" s="349" t="s">
        <v>24</v>
      </c>
      <c r="G262" s="349">
        <v>103138</v>
      </c>
      <c r="H262" s="349" t="s">
        <v>1406</v>
      </c>
      <c r="I262" s="349" t="s">
        <v>181</v>
      </c>
      <c r="J262" s="349" t="s">
        <v>1333</v>
      </c>
      <c r="K262" s="350">
        <v>36.869999999999997</v>
      </c>
      <c r="L262" s="349" t="s">
        <v>1138</v>
      </c>
    </row>
    <row r="263" spans="1:12" ht="13.5" x14ac:dyDescent="0.25">
      <c r="A263" s="349" t="s">
        <v>1132</v>
      </c>
      <c r="B263" s="349" t="s">
        <v>1133</v>
      </c>
      <c r="C263" s="349" t="s">
        <v>1355</v>
      </c>
      <c r="D263" s="349" t="s">
        <v>1356</v>
      </c>
      <c r="E263" s="350" t="s">
        <v>24</v>
      </c>
      <c r="F263" s="349" t="s">
        <v>24</v>
      </c>
      <c r="G263" s="349">
        <v>103139</v>
      </c>
      <c r="H263" s="349" t="s">
        <v>1407</v>
      </c>
      <c r="I263" s="349" t="s">
        <v>181</v>
      </c>
      <c r="J263" s="349" t="s">
        <v>1333</v>
      </c>
      <c r="K263" s="350">
        <v>48.2</v>
      </c>
      <c r="L263" s="349" t="s">
        <v>1138</v>
      </c>
    </row>
    <row r="264" spans="1:12" ht="13.5" x14ac:dyDescent="0.25">
      <c r="A264" s="349" t="s">
        <v>1132</v>
      </c>
      <c r="B264" s="349" t="s">
        <v>1133</v>
      </c>
      <c r="C264" s="349" t="s">
        <v>1355</v>
      </c>
      <c r="D264" s="349" t="s">
        <v>1356</v>
      </c>
      <c r="E264" s="350" t="s">
        <v>24</v>
      </c>
      <c r="F264" s="349" t="s">
        <v>24</v>
      </c>
      <c r="G264" s="349">
        <v>103140</v>
      </c>
      <c r="H264" s="349" t="s">
        <v>1408</v>
      </c>
      <c r="I264" s="349" t="s">
        <v>181</v>
      </c>
      <c r="J264" s="349" t="s">
        <v>1333</v>
      </c>
      <c r="K264" s="350">
        <v>59.51</v>
      </c>
      <c r="L264" s="349" t="s">
        <v>1138</v>
      </c>
    </row>
    <row r="265" spans="1:12" ht="13.5" x14ac:dyDescent="0.25">
      <c r="A265" s="349" t="s">
        <v>1132</v>
      </c>
      <c r="B265" s="349" t="s">
        <v>1133</v>
      </c>
      <c r="C265" s="349" t="s">
        <v>1355</v>
      </c>
      <c r="D265" s="349" t="s">
        <v>1356</v>
      </c>
      <c r="E265" s="350" t="s">
        <v>24</v>
      </c>
      <c r="F265" s="349" t="s">
        <v>24</v>
      </c>
      <c r="G265" s="349">
        <v>103141</v>
      </c>
      <c r="H265" s="349" t="s">
        <v>1409</v>
      </c>
      <c r="I265" s="349" t="s">
        <v>181</v>
      </c>
      <c r="J265" s="349" t="s">
        <v>1333</v>
      </c>
      <c r="K265" s="350">
        <v>92.11</v>
      </c>
      <c r="L265" s="349" t="s">
        <v>1138</v>
      </c>
    </row>
    <row r="266" spans="1:12" ht="13.5" x14ac:dyDescent="0.25">
      <c r="A266" s="349" t="s">
        <v>1132</v>
      </c>
      <c r="B266" s="349" t="s">
        <v>1133</v>
      </c>
      <c r="C266" s="349" t="s">
        <v>1355</v>
      </c>
      <c r="D266" s="349" t="s">
        <v>1356</v>
      </c>
      <c r="E266" s="350" t="s">
        <v>24</v>
      </c>
      <c r="F266" s="349" t="s">
        <v>24</v>
      </c>
      <c r="G266" s="349">
        <v>103142</v>
      </c>
      <c r="H266" s="349" t="s">
        <v>1410</v>
      </c>
      <c r="I266" s="349" t="s">
        <v>181</v>
      </c>
      <c r="J266" s="349" t="s">
        <v>1333</v>
      </c>
      <c r="K266" s="350">
        <v>103.41</v>
      </c>
      <c r="L266" s="349" t="s">
        <v>1138</v>
      </c>
    </row>
    <row r="267" spans="1:12" ht="13.5" x14ac:dyDescent="0.25">
      <c r="A267" s="349" t="s">
        <v>1132</v>
      </c>
      <c r="B267" s="349" t="s">
        <v>1133</v>
      </c>
      <c r="C267" s="349" t="s">
        <v>1355</v>
      </c>
      <c r="D267" s="349" t="s">
        <v>1356</v>
      </c>
      <c r="E267" s="350" t="s">
        <v>24</v>
      </c>
      <c r="F267" s="349" t="s">
        <v>24</v>
      </c>
      <c r="G267" s="349">
        <v>103143</v>
      </c>
      <c r="H267" s="349" t="s">
        <v>1411</v>
      </c>
      <c r="I267" s="349" t="s">
        <v>181</v>
      </c>
      <c r="J267" s="349" t="s">
        <v>1333</v>
      </c>
      <c r="K267" s="350">
        <v>136.02000000000001</v>
      </c>
      <c r="L267" s="349" t="s">
        <v>1138</v>
      </c>
    </row>
    <row r="268" spans="1:12" ht="13.5" x14ac:dyDescent="0.25">
      <c r="A268" s="349" t="s">
        <v>1132</v>
      </c>
      <c r="B268" s="349" t="s">
        <v>1133</v>
      </c>
      <c r="C268" s="349" t="s">
        <v>1355</v>
      </c>
      <c r="D268" s="349" t="s">
        <v>1356</v>
      </c>
      <c r="E268" s="350" t="s">
        <v>24</v>
      </c>
      <c r="F268" s="349" t="s">
        <v>24</v>
      </c>
      <c r="G268" s="349">
        <v>103144</v>
      </c>
      <c r="H268" s="349" t="s">
        <v>1412</v>
      </c>
      <c r="I268" s="349" t="s">
        <v>181</v>
      </c>
      <c r="J268" s="349" t="s">
        <v>1333</v>
      </c>
      <c r="K268" s="350">
        <v>147.33000000000001</v>
      </c>
      <c r="L268" s="349" t="s">
        <v>1138</v>
      </c>
    </row>
    <row r="269" spans="1:12" ht="13.5" x14ac:dyDescent="0.25">
      <c r="A269" s="349" t="s">
        <v>1132</v>
      </c>
      <c r="B269" s="349" t="s">
        <v>1133</v>
      </c>
      <c r="C269" s="349" t="s">
        <v>1355</v>
      </c>
      <c r="D269" s="349" t="s">
        <v>1356</v>
      </c>
      <c r="E269" s="350" t="s">
        <v>24</v>
      </c>
      <c r="F269" s="349" t="s">
        <v>24</v>
      </c>
      <c r="G269" s="349">
        <v>103145</v>
      </c>
      <c r="H269" s="349" t="s">
        <v>1413</v>
      </c>
      <c r="I269" s="349" t="s">
        <v>181</v>
      </c>
      <c r="J269" s="349" t="s">
        <v>1333</v>
      </c>
      <c r="K269" s="350">
        <v>179.92</v>
      </c>
      <c r="L269" s="349" t="s">
        <v>1138</v>
      </c>
    </row>
    <row r="270" spans="1:12" ht="13.5" x14ac:dyDescent="0.25">
      <c r="A270" s="349" t="s">
        <v>1132</v>
      </c>
      <c r="B270" s="349" t="s">
        <v>1133</v>
      </c>
      <c r="C270" s="349" t="s">
        <v>1355</v>
      </c>
      <c r="D270" s="349" t="s">
        <v>1356</v>
      </c>
      <c r="E270" s="350" t="s">
        <v>24</v>
      </c>
      <c r="F270" s="349" t="s">
        <v>24</v>
      </c>
      <c r="G270" s="349">
        <v>103146</v>
      </c>
      <c r="H270" s="349" t="s">
        <v>1414</v>
      </c>
      <c r="I270" s="349" t="s">
        <v>181</v>
      </c>
      <c r="J270" s="349" t="s">
        <v>1333</v>
      </c>
      <c r="K270" s="350">
        <v>191.22</v>
      </c>
      <c r="L270" s="349" t="s">
        <v>1138</v>
      </c>
    </row>
    <row r="271" spans="1:12" ht="13.5" x14ac:dyDescent="0.25">
      <c r="A271" s="349" t="s">
        <v>1132</v>
      </c>
      <c r="B271" s="349" t="s">
        <v>1133</v>
      </c>
      <c r="C271" s="349" t="s">
        <v>1355</v>
      </c>
      <c r="D271" s="349" t="s">
        <v>1356</v>
      </c>
      <c r="E271" s="350" t="s">
        <v>24</v>
      </c>
      <c r="F271" s="349" t="s">
        <v>24</v>
      </c>
      <c r="G271" s="349">
        <v>103147</v>
      </c>
      <c r="H271" s="349" t="s">
        <v>1415</v>
      </c>
      <c r="I271" s="349" t="s">
        <v>181</v>
      </c>
      <c r="J271" s="349" t="s">
        <v>1333</v>
      </c>
      <c r="K271" s="350">
        <v>213.87</v>
      </c>
      <c r="L271" s="349" t="s">
        <v>1138</v>
      </c>
    </row>
    <row r="272" spans="1:12" ht="13.5" x14ac:dyDescent="0.25">
      <c r="A272" s="349" t="s">
        <v>1132</v>
      </c>
      <c r="B272" s="349" t="s">
        <v>1133</v>
      </c>
      <c r="C272" s="349" t="s">
        <v>1355</v>
      </c>
      <c r="D272" s="349" t="s">
        <v>1356</v>
      </c>
      <c r="E272" s="350" t="s">
        <v>24</v>
      </c>
      <c r="F272" s="349" t="s">
        <v>24</v>
      </c>
      <c r="G272" s="349">
        <v>103148</v>
      </c>
      <c r="H272" s="349" t="s">
        <v>1416</v>
      </c>
      <c r="I272" s="349" t="s">
        <v>181</v>
      </c>
      <c r="J272" s="349" t="s">
        <v>1333</v>
      </c>
      <c r="K272" s="350">
        <v>257.77</v>
      </c>
      <c r="L272" s="349" t="s">
        <v>1138</v>
      </c>
    </row>
    <row r="273" spans="1:12" ht="13.5" x14ac:dyDescent="0.25">
      <c r="A273" s="349" t="s">
        <v>1132</v>
      </c>
      <c r="B273" s="349" t="s">
        <v>1133</v>
      </c>
      <c r="C273" s="349" t="s">
        <v>1355</v>
      </c>
      <c r="D273" s="349" t="s">
        <v>1356</v>
      </c>
      <c r="E273" s="350" t="s">
        <v>24</v>
      </c>
      <c r="F273" s="349" t="s">
        <v>24</v>
      </c>
      <c r="G273" s="349">
        <v>103149</v>
      </c>
      <c r="H273" s="349" t="s">
        <v>1417</v>
      </c>
      <c r="I273" s="349" t="s">
        <v>181</v>
      </c>
      <c r="J273" s="349" t="s">
        <v>1333</v>
      </c>
      <c r="K273" s="350">
        <v>280.41000000000003</v>
      </c>
      <c r="L273" s="349" t="s">
        <v>1138</v>
      </c>
    </row>
    <row r="274" spans="1:12" ht="13.5" x14ac:dyDescent="0.25">
      <c r="A274" s="349" t="s">
        <v>1132</v>
      </c>
      <c r="B274" s="349" t="s">
        <v>1133</v>
      </c>
      <c r="C274" s="349" t="s">
        <v>1355</v>
      </c>
      <c r="D274" s="349" t="s">
        <v>1356</v>
      </c>
      <c r="E274" s="350" t="s">
        <v>24</v>
      </c>
      <c r="F274" s="349" t="s">
        <v>24</v>
      </c>
      <c r="G274" s="349">
        <v>103150</v>
      </c>
      <c r="H274" s="349" t="s">
        <v>1418</v>
      </c>
      <c r="I274" s="349" t="s">
        <v>181</v>
      </c>
      <c r="J274" s="349" t="s">
        <v>1333</v>
      </c>
      <c r="K274" s="350">
        <v>324.26</v>
      </c>
      <c r="L274" s="349" t="s">
        <v>1138</v>
      </c>
    </row>
    <row r="275" spans="1:12" ht="13.5" x14ac:dyDescent="0.25">
      <c r="A275" s="349" t="s">
        <v>1132</v>
      </c>
      <c r="B275" s="349" t="s">
        <v>1133</v>
      </c>
      <c r="C275" s="349" t="s">
        <v>1355</v>
      </c>
      <c r="D275" s="349" t="s">
        <v>1356</v>
      </c>
      <c r="E275" s="350" t="s">
        <v>24</v>
      </c>
      <c r="F275" s="349" t="s">
        <v>24</v>
      </c>
      <c r="G275" s="349">
        <v>103151</v>
      </c>
      <c r="H275" s="349" t="s">
        <v>1419</v>
      </c>
      <c r="I275" s="349" t="s">
        <v>181</v>
      </c>
      <c r="J275" s="349" t="s">
        <v>1333</v>
      </c>
      <c r="K275" s="350">
        <v>346.96</v>
      </c>
      <c r="L275" s="349" t="s">
        <v>1138</v>
      </c>
    </row>
    <row r="276" spans="1:12" ht="13.5" x14ac:dyDescent="0.25">
      <c r="A276" s="349" t="s">
        <v>1132</v>
      </c>
      <c r="B276" s="349" t="s">
        <v>1133</v>
      </c>
      <c r="C276" s="349" t="s">
        <v>1355</v>
      </c>
      <c r="D276" s="349" t="s">
        <v>1356</v>
      </c>
      <c r="E276" s="350" t="s">
        <v>24</v>
      </c>
      <c r="F276" s="349" t="s">
        <v>24</v>
      </c>
      <c r="G276" s="349">
        <v>103152</v>
      </c>
      <c r="H276" s="349" t="s">
        <v>1420</v>
      </c>
      <c r="I276" s="349" t="s">
        <v>181</v>
      </c>
      <c r="J276" s="349" t="s">
        <v>1333</v>
      </c>
      <c r="K276" s="350">
        <v>413.49</v>
      </c>
      <c r="L276" s="349" t="s">
        <v>1138</v>
      </c>
    </row>
    <row r="277" spans="1:12" ht="13.5" x14ac:dyDescent="0.25">
      <c r="A277" s="349" t="s">
        <v>1132</v>
      </c>
      <c r="B277" s="349" t="s">
        <v>1133</v>
      </c>
      <c r="C277" s="349" t="s">
        <v>1421</v>
      </c>
      <c r="D277" s="349" t="s">
        <v>1422</v>
      </c>
      <c r="E277" s="350" t="s">
        <v>24</v>
      </c>
      <c r="F277" s="349" t="s">
        <v>24</v>
      </c>
      <c r="G277" s="349">
        <v>103372</v>
      </c>
      <c r="H277" s="349" t="s">
        <v>1423</v>
      </c>
      <c r="I277" s="349" t="s">
        <v>182</v>
      </c>
      <c r="J277" s="349" t="s">
        <v>1333</v>
      </c>
      <c r="K277" s="350">
        <v>5.31</v>
      </c>
      <c r="L277" s="349" t="s">
        <v>1138</v>
      </c>
    </row>
    <row r="278" spans="1:12" ht="13.5" x14ac:dyDescent="0.25">
      <c r="A278" s="349" t="s">
        <v>1132</v>
      </c>
      <c r="B278" s="349" t="s">
        <v>1133</v>
      </c>
      <c r="C278" s="349" t="s">
        <v>1421</v>
      </c>
      <c r="D278" s="349" t="s">
        <v>1422</v>
      </c>
      <c r="E278" s="350" t="s">
        <v>24</v>
      </c>
      <c r="F278" s="349" t="s">
        <v>24</v>
      </c>
      <c r="G278" s="349">
        <v>103373</v>
      </c>
      <c r="H278" s="349" t="s">
        <v>1424</v>
      </c>
      <c r="I278" s="349" t="s">
        <v>182</v>
      </c>
      <c r="J278" s="349" t="s">
        <v>1333</v>
      </c>
      <c r="K278" s="350">
        <v>10.39</v>
      </c>
      <c r="L278" s="349" t="s">
        <v>1138</v>
      </c>
    </row>
    <row r="279" spans="1:12" ht="13.5" x14ac:dyDescent="0.25">
      <c r="A279" s="349" t="s">
        <v>1132</v>
      </c>
      <c r="B279" s="349" t="s">
        <v>1133</v>
      </c>
      <c r="C279" s="349" t="s">
        <v>1421</v>
      </c>
      <c r="D279" s="349" t="s">
        <v>1422</v>
      </c>
      <c r="E279" s="350" t="s">
        <v>24</v>
      </c>
      <c r="F279" s="349" t="s">
        <v>24</v>
      </c>
      <c r="G279" s="349">
        <v>103376</v>
      </c>
      <c r="H279" s="349" t="s">
        <v>1425</v>
      </c>
      <c r="I279" s="349" t="s">
        <v>182</v>
      </c>
      <c r="J279" s="349" t="s">
        <v>1333</v>
      </c>
      <c r="K279" s="350">
        <v>123.45</v>
      </c>
      <c r="L279" s="349" t="s">
        <v>1138</v>
      </c>
    </row>
    <row r="280" spans="1:12" ht="13.5" x14ac:dyDescent="0.25">
      <c r="A280" s="349" t="s">
        <v>1132</v>
      </c>
      <c r="B280" s="349" t="s">
        <v>1133</v>
      </c>
      <c r="C280" s="349" t="s">
        <v>1421</v>
      </c>
      <c r="D280" s="349" t="s">
        <v>1422</v>
      </c>
      <c r="E280" s="350" t="s">
        <v>24</v>
      </c>
      <c r="F280" s="349" t="s">
        <v>24</v>
      </c>
      <c r="G280" s="349">
        <v>103377</v>
      </c>
      <c r="H280" s="349" t="s">
        <v>1426</v>
      </c>
      <c r="I280" s="349" t="s">
        <v>182</v>
      </c>
      <c r="J280" s="349" t="s">
        <v>1333</v>
      </c>
      <c r="K280" s="350">
        <v>264.07</v>
      </c>
      <c r="L280" s="349" t="s">
        <v>1138</v>
      </c>
    </row>
    <row r="281" spans="1:12" ht="13.5" x14ac:dyDescent="0.25">
      <c r="A281" s="349" t="s">
        <v>1132</v>
      </c>
      <c r="B281" s="349" t="s">
        <v>1133</v>
      </c>
      <c r="C281" s="349" t="s">
        <v>1421</v>
      </c>
      <c r="D281" s="349" t="s">
        <v>1422</v>
      </c>
      <c r="E281" s="350" t="s">
        <v>24</v>
      </c>
      <c r="F281" s="349" t="s">
        <v>24</v>
      </c>
      <c r="G281" s="349">
        <v>103379</v>
      </c>
      <c r="H281" s="349" t="s">
        <v>1427</v>
      </c>
      <c r="I281" s="349" t="s">
        <v>182</v>
      </c>
      <c r="J281" s="349" t="s">
        <v>1333</v>
      </c>
      <c r="K281" s="350">
        <v>411.05</v>
      </c>
      <c r="L281" s="349" t="s">
        <v>1138</v>
      </c>
    </row>
    <row r="282" spans="1:12" ht="13.5" x14ac:dyDescent="0.25">
      <c r="A282" s="349" t="s">
        <v>1132</v>
      </c>
      <c r="B282" s="349" t="s">
        <v>1133</v>
      </c>
      <c r="C282" s="349" t="s">
        <v>1421</v>
      </c>
      <c r="D282" s="349" t="s">
        <v>1422</v>
      </c>
      <c r="E282" s="350" t="s">
        <v>24</v>
      </c>
      <c r="F282" s="349" t="s">
        <v>24</v>
      </c>
      <c r="G282" s="349">
        <v>103383</v>
      </c>
      <c r="H282" s="349" t="s">
        <v>1428</v>
      </c>
      <c r="I282" s="349" t="s">
        <v>182</v>
      </c>
      <c r="J282" s="349" t="s">
        <v>1333</v>
      </c>
      <c r="K282" s="370">
        <v>1007.17</v>
      </c>
      <c r="L282" s="349" t="s">
        <v>1138</v>
      </c>
    </row>
    <row r="283" spans="1:12" ht="13.5" x14ac:dyDescent="0.25">
      <c r="A283" s="349" t="s">
        <v>1132</v>
      </c>
      <c r="B283" s="349" t="s">
        <v>1133</v>
      </c>
      <c r="C283" s="349" t="s">
        <v>1421</v>
      </c>
      <c r="D283" s="349" t="s">
        <v>1422</v>
      </c>
      <c r="E283" s="350" t="s">
        <v>24</v>
      </c>
      <c r="F283" s="349" t="s">
        <v>24</v>
      </c>
      <c r="G283" s="349">
        <v>103385</v>
      </c>
      <c r="H283" s="349" t="s">
        <v>1429</v>
      </c>
      <c r="I283" s="349" t="s">
        <v>182</v>
      </c>
      <c r="J283" s="349" t="s">
        <v>1333</v>
      </c>
      <c r="K283" s="370">
        <v>1624.02</v>
      </c>
      <c r="L283" s="349" t="s">
        <v>1138</v>
      </c>
    </row>
    <row r="284" spans="1:12" ht="13.5" x14ac:dyDescent="0.25">
      <c r="A284" s="349" t="s">
        <v>1132</v>
      </c>
      <c r="B284" s="349" t="s">
        <v>1133</v>
      </c>
      <c r="C284" s="349" t="s">
        <v>1421</v>
      </c>
      <c r="D284" s="349" t="s">
        <v>1422</v>
      </c>
      <c r="E284" s="350" t="s">
        <v>24</v>
      </c>
      <c r="F284" s="349" t="s">
        <v>24</v>
      </c>
      <c r="G284" s="349">
        <v>103387</v>
      </c>
      <c r="H284" s="349" t="s">
        <v>1430</v>
      </c>
      <c r="I284" s="349" t="s">
        <v>182</v>
      </c>
      <c r="J284" s="349" t="s">
        <v>1333</v>
      </c>
      <c r="K284" s="370">
        <v>2848.96</v>
      </c>
      <c r="L284" s="349" t="s">
        <v>1138</v>
      </c>
    </row>
    <row r="285" spans="1:12" ht="13.5" x14ac:dyDescent="0.25">
      <c r="A285" s="349" t="s">
        <v>1132</v>
      </c>
      <c r="B285" s="349" t="s">
        <v>1133</v>
      </c>
      <c r="C285" s="349" t="s">
        <v>1421</v>
      </c>
      <c r="D285" s="349" t="s">
        <v>1422</v>
      </c>
      <c r="E285" s="350" t="s">
        <v>24</v>
      </c>
      <c r="F285" s="349" t="s">
        <v>24</v>
      </c>
      <c r="G285" s="349">
        <v>103389</v>
      </c>
      <c r="H285" s="349" t="s">
        <v>1431</v>
      </c>
      <c r="I285" s="349" t="s">
        <v>182</v>
      </c>
      <c r="J285" s="349" t="s">
        <v>1333</v>
      </c>
      <c r="K285" s="370">
        <v>4236.8599999999997</v>
      </c>
      <c r="L285" s="349" t="s">
        <v>1138</v>
      </c>
    </row>
    <row r="286" spans="1:12" ht="13.5" x14ac:dyDescent="0.25">
      <c r="A286" s="349" t="s">
        <v>1132</v>
      </c>
      <c r="B286" s="349" t="s">
        <v>1133</v>
      </c>
      <c r="C286" s="349" t="s">
        <v>1421</v>
      </c>
      <c r="D286" s="349" t="s">
        <v>1422</v>
      </c>
      <c r="E286" s="350" t="s">
        <v>24</v>
      </c>
      <c r="F286" s="349" t="s">
        <v>24</v>
      </c>
      <c r="G286" s="349">
        <v>103391</v>
      </c>
      <c r="H286" s="349" t="s">
        <v>1432</v>
      </c>
      <c r="I286" s="349" t="s">
        <v>182</v>
      </c>
      <c r="J286" s="349" t="s">
        <v>1333</v>
      </c>
      <c r="K286" s="370">
        <v>2792.26</v>
      </c>
      <c r="L286" s="349" t="s">
        <v>1138</v>
      </c>
    </row>
    <row r="287" spans="1:12" ht="13.5" x14ac:dyDescent="0.25">
      <c r="A287" s="349" t="s">
        <v>1132</v>
      </c>
      <c r="B287" s="349" t="s">
        <v>1133</v>
      </c>
      <c r="C287" s="349" t="s">
        <v>1421</v>
      </c>
      <c r="D287" s="349" t="s">
        <v>1422</v>
      </c>
      <c r="E287" s="350" t="s">
        <v>24</v>
      </c>
      <c r="F287" s="349" t="s">
        <v>24</v>
      </c>
      <c r="G287" s="349">
        <v>103392</v>
      </c>
      <c r="H287" s="349" t="s">
        <v>1433</v>
      </c>
      <c r="I287" s="349" t="s">
        <v>182</v>
      </c>
      <c r="J287" s="349" t="s">
        <v>1333</v>
      </c>
      <c r="K287" s="370">
        <v>4562.8900000000003</v>
      </c>
      <c r="L287" s="349" t="s">
        <v>1138</v>
      </c>
    </row>
    <row r="288" spans="1:12" ht="13.5" x14ac:dyDescent="0.25">
      <c r="A288" s="349" t="s">
        <v>1132</v>
      </c>
      <c r="B288" s="349" t="s">
        <v>1133</v>
      </c>
      <c r="C288" s="349" t="s">
        <v>1421</v>
      </c>
      <c r="D288" s="349" t="s">
        <v>1422</v>
      </c>
      <c r="E288" s="350" t="s">
        <v>24</v>
      </c>
      <c r="F288" s="349" t="s">
        <v>24</v>
      </c>
      <c r="G288" s="349">
        <v>103393</v>
      </c>
      <c r="H288" s="349" t="s">
        <v>1434</v>
      </c>
      <c r="I288" s="349" t="s">
        <v>182</v>
      </c>
      <c r="J288" s="349" t="s">
        <v>1333</v>
      </c>
      <c r="K288" s="370">
        <v>5032.78</v>
      </c>
      <c r="L288" s="349" t="s">
        <v>1138</v>
      </c>
    </row>
    <row r="289" spans="1:12" ht="13.5" x14ac:dyDescent="0.25">
      <c r="A289" s="349" t="s">
        <v>1132</v>
      </c>
      <c r="B289" s="349" t="s">
        <v>1133</v>
      </c>
      <c r="C289" s="349" t="s">
        <v>1421</v>
      </c>
      <c r="D289" s="349" t="s">
        <v>1422</v>
      </c>
      <c r="E289" s="350" t="s">
        <v>24</v>
      </c>
      <c r="F289" s="349" t="s">
        <v>24</v>
      </c>
      <c r="G289" s="349">
        <v>103397</v>
      </c>
      <c r="H289" s="349" t="s">
        <v>1435</v>
      </c>
      <c r="I289" s="349" t="s">
        <v>181</v>
      </c>
      <c r="J289" s="349" t="s">
        <v>1137</v>
      </c>
      <c r="K289" s="350">
        <v>4.2300000000000004</v>
      </c>
      <c r="L289" s="349" t="s">
        <v>1138</v>
      </c>
    </row>
    <row r="290" spans="1:12" ht="13.5" x14ac:dyDescent="0.25">
      <c r="A290" s="349" t="s">
        <v>1132</v>
      </c>
      <c r="B290" s="349" t="s">
        <v>1133</v>
      </c>
      <c r="C290" s="349" t="s">
        <v>1421</v>
      </c>
      <c r="D290" s="349" t="s">
        <v>1422</v>
      </c>
      <c r="E290" s="350" t="s">
        <v>24</v>
      </c>
      <c r="F290" s="349" t="s">
        <v>24</v>
      </c>
      <c r="G290" s="349">
        <v>103398</v>
      </c>
      <c r="H290" s="349" t="s">
        <v>1436</v>
      </c>
      <c r="I290" s="349" t="s">
        <v>181</v>
      </c>
      <c r="J290" s="349" t="s">
        <v>1137</v>
      </c>
      <c r="K290" s="350">
        <v>6.79</v>
      </c>
      <c r="L290" s="349" t="s">
        <v>1138</v>
      </c>
    </row>
    <row r="291" spans="1:12" ht="13.5" x14ac:dyDescent="0.25">
      <c r="A291" s="349" t="s">
        <v>1132</v>
      </c>
      <c r="B291" s="349" t="s">
        <v>1133</v>
      </c>
      <c r="C291" s="349" t="s">
        <v>1421</v>
      </c>
      <c r="D291" s="349" t="s">
        <v>1422</v>
      </c>
      <c r="E291" s="350" t="s">
        <v>24</v>
      </c>
      <c r="F291" s="349" t="s">
        <v>24</v>
      </c>
      <c r="G291" s="349">
        <v>103399</v>
      </c>
      <c r="H291" s="349" t="s">
        <v>1437</v>
      </c>
      <c r="I291" s="349" t="s">
        <v>181</v>
      </c>
      <c r="J291" s="349" t="s">
        <v>1137</v>
      </c>
      <c r="K291" s="350">
        <v>13.36</v>
      </c>
      <c r="L291" s="349" t="s">
        <v>1138</v>
      </c>
    </row>
    <row r="292" spans="1:12" ht="13.5" x14ac:dyDescent="0.25">
      <c r="A292" s="349" t="s">
        <v>1132</v>
      </c>
      <c r="B292" s="349" t="s">
        <v>1133</v>
      </c>
      <c r="C292" s="349" t="s">
        <v>1421</v>
      </c>
      <c r="D292" s="349" t="s">
        <v>1422</v>
      </c>
      <c r="E292" s="350" t="s">
        <v>24</v>
      </c>
      <c r="F292" s="349" t="s">
        <v>24</v>
      </c>
      <c r="G292" s="349">
        <v>103400</v>
      </c>
      <c r="H292" s="349" t="s">
        <v>1438</v>
      </c>
      <c r="I292" s="349" t="s">
        <v>181</v>
      </c>
      <c r="J292" s="349" t="s">
        <v>1137</v>
      </c>
      <c r="K292" s="350">
        <v>19.09</v>
      </c>
      <c r="L292" s="349" t="s">
        <v>1138</v>
      </c>
    </row>
    <row r="293" spans="1:12" ht="13.5" x14ac:dyDescent="0.25">
      <c r="A293" s="349" t="s">
        <v>1132</v>
      </c>
      <c r="B293" s="349" t="s">
        <v>1133</v>
      </c>
      <c r="C293" s="349" t="s">
        <v>1421</v>
      </c>
      <c r="D293" s="349" t="s">
        <v>1422</v>
      </c>
      <c r="E293" s="350" t="s">
        <v>24</v>
      </c>
      <c r="F293" s="349" t="s">
        <v>24</v>
      </c>
      <c r="G293" s="349">
        <v>103401</v>
      </c>
      <c r="H293" s="349" t="s">
        <v>1439</v>
      </c>
      <c r="I293" s="349" t="s">
        <v>181</v>
      </c>
      <c r="J293" s="349" t="s">
        <v>1137</v>
      </c>
      <c r="K293" s="350">
        <v>23.34</v>
      </c>
      <c r="L293" s="349" t="s">
        <v>1138</v>
      </c>
    </row>
    <row r="294" spans="1:12" ht="13.5" x14ac:dyDescent="0.25">
      <c r="A294" s="349" t="s">
        <v>1132</v>
      </c>
      <c r="B294" s="349" t="s">
        <v>1133</v>
      </c>
      <c r="C294" s="349" t="s">
        <v>1421</v>
      </c>
      <c r="D294" s="349" t="s">
        <v>1422</v>
      </c>
      <c r="E294" s="350" t="s">
        <v>24</v>
      </c>
      <c r="F294" s="349" t="s">
        <v>24</v>
      </c>
      <c r="G294" s="349">
        <v>103402</v>
      </c>
      <c r="H294" s="349" t="s">
        <v>1440</v>
      </c>
      <c r="I294" s="349" t="s">
        <v>181</v>
      </c>
      <c r="J294" s="349" t="s">
        <v>1137</v>
      </c>
      <c r="K294" s="350">
        <v>33.950000000000003</v>
      </c>
      <c r="L294" s="349" t="s">
        <v>1138</v>
      </c>
    </row>
    <row r="295" spans="1:12" ht="13.5" x14ac:dyDescent="0.25">
      <c r="A295" s="349" t="s">
        <v>1132</v>
      </c>
      <c r="B295" s="349" t="s">
        <v>1133</v>
      </c>
      <c r="C295" s="349" t="s">
        <v>1421</v>
      </c>
      <c r="D295" s="349" t="s">
        <v>1422</v>
      </c>
      <c r="E295" s="350" t="s">
        <v>24</v>
      </c>
      <c r="F295" s="349" t="s">
        <v>24</v>
      </c>
      <c r="G295" s="349">
        <v>103403</v>
      </c>
      <c r="H295" s="349" t="s">
        <v>1441</v>
      </c>
      <c r="I295" s="349" t="s">
        <v>181</v>
      </c>
      <c r="J295" s="349" t="s">
        <v>1137</v>
      </c>
      <c r="K295" s="350">
        <v>38.200000000000003</v>
      </c>
      <c r="L295" s="349" t="s">
        <v>1138</v>
      </c>
    </row>
    <row r="296" spans="1:12" ht="13.5" x14ac:dyDescent="0.25">
      <c r="A296" s="349" t="s">
        <v>1132</v>
      </c>
      <c r="B296" s="349" t="s">
        <v>1133</v>
      </c>
      <c r="C296" s="349" t="s">
        <v>1421</v>
      </c>
      <c r="D296" s="349" t="s">
        <v>1422</v>
      </c>
      <c r="E296" s="350" t="s">
        <v>24</v>
      </c>
      <c r="F296" s="349" t="s">
        <v>24</v>
      </c>
      <c r="G296" s="349">
        <v>103404</v>
      </c>
      <c r="H296" s="349" t="s">
        <v>1442</v>
      </c>
      <c r="I296" s="349" t="s">
        <v>181</v>
      </c>
      <c r="J296" s="349" t="s">
        <v>1137</v>
      </c>
      <c r="K296" s="350">
        <v>42.45</v>
      </c>
      <c r="L296" s="349" t="s">
        <v>1138</v>
      </c>
    </row>
    <row r="297" spans="1:12" ht="13.5" x14ac:dyDescent="0.25">
      <c r="A297" s="349" t="s">
        <v>1132</v>
      </c>
      <c r="B297" s="349" t="s">
        <v>1133</v>
      </c>
      <c r="C297" s="349" t="s">
        <v>1421</v>
      </c>
      <c r="D297" s="349" t="s">
        <v>1422</v>
      </c>
      <c r="E297" s="350" t="s">
        <v>24</v>
      </c>
      <c r="F297" s="349" t="s">
        <v>24</v>
      </c>
      <c r="G297" s="349">
        <v>103405</v>
      </c>
      <c r="H297" s="349" t="s">
        <v>1443</v>
      </c>
      <c r="I297" s="349" t="s">
        <v>181</v>
      </c>
      <c r="J297" s="349" t="s">
        <v>1137</v>
      </c>
      <c r="K297" s="350">
        <v>47.76</v>
      </c>
      <c r="L297" s="349" t="s">
        <v>1138</v>
      </c>
    </row>
    <row r="298" spans="1:12" ht="13.5" x14ac:dyDescent="0.25">
      <c r="A298" s="349" t="s">
        <v>1132</v>
      </c>
      <c r="B298" s="349" t="s">
        <v>1133</v>
      </c>
      <c r="C298" s="349" t="s">
        <v>1421</v>
      </c>
      <c r="D298" s="349" t="s">
        <v>1422</v>
      </c>
      <c r="E298" s="350" t="s">
        <v>24</v>
      </c>
      <c r="F298" s="349" t="s">
        <v>24</v>
      </c>
      <c r="G298" s="349">
        <v>103406</v>
      </c>
      <c r="H298" s="349" t="s">
        <v>1444</v>
      </c>
      <c r="I298" s="349" t="s">
        <v>181</v>
      </c>
      <c r="J298" s="349" t="s">
        <v>1137</v>
      </c>
      <c r="K298" s="350">
        <v>53.06</v>
      </c>
      <c r="L298" s="349" t="s">
        <v>1138</v>
      </c>
    </row>
    <row r="299" spans="1:12" ht="13.5" x14ac:dyDescent="0.25">
      <c r="A299" s="349" t="s">
        <v>1132</v>
      </c>
      <c r="B299" s="349" t="s">
        <v>1133</v>
      </c>
      <c r="C299" s="349" t="s">
        <v>1421</v>
      </c>
      <c r="D299" s="349" t="s">
        <v>1422</v>
      </c>
      <c r="E299" s="350" t="s">
        <v>24</v>
      </c>
      <c r="F299" s="349" t="s">
        <v>24</v>
      </c>
      <c r="G299" s="349">
        <v>103407</v>
      </c>
      <c r="H299" s="349" t="s">
        <v>1445</v>
      </c>
      <c r="I299" s="349" t="s">
        <v>181</v>
      </c>
      <c r="J299" s="349" t="s">
        <v>1137</v>
      </c>
      <c r="K299" s="350">
        <v>59.44</v>
      </c>
      <c r="L299" s="349" t="s">
        <v>1138</v>
      </c>
    </row>
    <row r="300" spans="1:12" ht="13.5" x14ac:dyDescent="0.25">
      <c r="A300" s="349" t="s">
        <v>1132</v>
      </c>
      <c r="B300" s="349" t="s">
        <v>1133</v>
      </c>
      <c r="C300" s="349" t="s">
        <v>1421</v>
      </c>
      <c r="D300" s="349" t="s">
        <v>1422</v>
      </c>
      <c r="E300" s="350" t="s">
        <v>24</v>
      </c>
      <c r="F300" s="349" t="s">
        <v>24</v>
      </c>
      <c r="G300" s="349">
        <v>103408</v>
      </c>
      <c r="H300" s="349" t="s">
        <v>1446</v>
      </c>
      <c r="I300" s="349" t="s">
        <v>181</v>
      </c>
      <c r="J300" s="349" t="s">
        <v>1137</v>
      </c>
      <c r="K300" s="350">
        <v>66.87</v>
      </c>
      <c r="L300" s="349" t="s">
        <v>1138</v>
      </c>
    </row>
    <row r="301" spans="1:12" ht="13.5" x14ac:dyDescent="0.25">
      <c r="A301" s="349" t="s">
        <v>1132</v>
      </c>
      <c r="B301" s="349" t="s">
        <v>1133</v>
      </c>
      <c r="C301" s="349" t="s">
        <v>1421</v>
      </c>
      <c r="D301" s="349" t="s">
        <v>1422</v>
      </c>
      <c r="E301" s="350" t="s">
        <v>24</v>
      </c>
      <c r="F301" s="349" t="s">
        <v>24</v>
      </c>
      <c r="G301" s="349">
        <v>103409</v>
      </c>
      <c r="H301" s="349" t="s">
        <v>1447</v>
      </c>
      <c r="I301" s="349" t="s">
        <v>181</v>
      </c>
      <c r="J301" s="349" t="s">
        <v>1137</v>
      </c>
      <c r="K301" s="350">
        <v>75.349999999999994</v>
      </c>
      <c r="L301" s="349" t="s">
        <v>1138</v>
      </c>
    </row>
    <row r="302" spans="1:12" ht="13.5" x14ac:dyDescent="0.25">
      <c r="A302" s="349" t="s">
        <v>1132</v>
      </c>
      <c r="B302" s="349" t="s">
        <v>1133</v>
      </c>
      <c r="C302" s="349" t="s">
        <v>1421</v>
      </c>
      <c r="D302" s="349" t="s">
        <v>1422</v>
      </c>
      <c r="E302" s="350" t="s">
        <v>24</v>
      </c>
      <c r="F302" s="349" t="s">
        <v>24</v>
      </c>
      <c r="G302" s="349">
        <v>103410</v>
      </c>
      <c r="H302" s="349" t="s">
        <v>1448</v>
      </c>
      <c r="I302" s="349" t="s">
        <v>181</v>
      </c>
      <c r="J302" s="349" t="s">
        <v>1137</v>
      </c>
      <c r="K302" s="350">
        <v>84.91</v>
      </c>
      <c r="L302" s="349" t="s">
        <v>1138</v>
      </c>
    </row>
    <row r="303" spans="1:12" ht="13.5" x14ac:dyDescent="0.25">
      <c r="A303" s="349" t="s">
        <v>1132</v>
      </c>
      <c r="B303" s="349" t="s">
        <v>1133</v>
      </c>
      <c r="C303" s="349" t="s">
        <v>1421</v>
      </c>
      <c r="D303" s="349" t="s">
        <v>1422</v>
      </c>
      <c r="E303" s="350" t="s">
        <v>24</v>
      </c>
      <c r="F303" s="349" t="s">
        <v>24</v>
      </c>
      <c r="G303" s="349">
        <v>103411</v>
      </c>
      <c r="H303" s="349" t="s">
        <v>1449</v>
      </c>
      <c r="I303" s="349" t="s">
        <v>181</v>
      </c>
      <c r="J303" s="349" t="s">
        <v>1137</v>
      </c>
      <c r="K303" s="350">
        <v>8.48</v>
      </c>
      <c r="L303" s="349" t="s">
        <v>1138</v>
      </c>
    </row>
    <row r="304" spans="1:12" ht="13.5" x14ac:dyDescent="0.25">
      <c r="A304" s="349" t="s">
        <v>1132</v>
      </c>
      <c r="B304" s="349" t="s">
        <v>1133</v>
      </c>
      <c r="C304" s="349" t="s">
        <v>1421</v>
      </c>
      <c r="D304" s="349" t="s">
        <v>1422</v>
      </c>
      <c r="E304" s="350" t="s">
        <v>24</v>
      </c>
      <c r="F304" s="349" t="s">
        <v>24</v>
      </c>
      <c r="G304" s="349">
        <v>103412</v>
      </c>
      <c r="H304" s="349" t="s">
        <v>1450</v>
      </c>
      <c r="I304" s="349" t="s">
        <v>181</v>
      </c>
      <c r="J304" s="349" t="s">
        <v>1137</v>
      </c>
      <c r="K304" s="350">
        <v>13.58</v>
      </c>
      <c r="L304" s="349" t="s">
        <v>1138</v>
      </c>
    </row>
    <row r="305" spans="1:12" ht="13.5" x14ac:dyDescent="0.25">
      <c r="A305" s="349" t="s">
        <v>1132</v>
      </c>
      <c r="B305" s="349" t="s">
        <v>1133</v>
      </c>
      <c r="C305" s="349" t="s">
        <v>1421</v>
      </c>
      <c r="D305" s="349" t="s">
        <v>1422</v>
      </c>
      <c r="E305" s="350" t="s">
        <v>24</v>
      </c>
      <c r="F305" s="349" t="s">
        <v>24</v>
      </c>
      <c r="G305" s="349">
        <v>103413</v>
      </c>
      <c r="H305" s="349" t="s">
        <v>1451</v>
      </c>
      <c r="I305" s="349" t="s">
        <v>181</v>
      </c>
      <c r="J305" s="349" t="s">
        <v>1137</v>
      </c>
      <c r="K305" s="350">
        <v>26.74</v>
      </c>
      <c r="L305" s="349" t="s">
        <v>1138</v>
      </c>
    </row>
    <row r="306" spans="1:12" ht="13.5" x14ac:dyDescent="0.25">
      <c r="A306" s="349" t="s">
        <v>1132</v>
      </c>
      <c r="B306" s="349" t="s">
        <v>1133</v>
      </c>
      <c r="C306" s="349" t="s">
        <v>1421</v>
      </c>
      <c r="D306" s="349" t="s">
        <v>1422</v>
      </c>
      <c r="E306" s="350" t="s">
        <v>24</v>
      </c>
      <c r="F306" s="349" t="s">
        <v>24</v>
      </c>
      <c r="G306" s="349">
        <v>103414</v>
      </c>
      <c r="H306" s="349" t="s">
        <v>1452</v>
      </c>
      <c r="I306" s="349" t="s">
        <v>181</v>
      </c>
      <c r="J306" s="349" t="s">
        <v>1137</v>
      </c>
      <c r="K306" s="350">
        <v>38.200000000000003</v>
      </c>
      <c r="L306" s="349" t="s">
        <v>1138</v>
      </c>
    </row>
    <row r="307" spans="1:12" ht="13.5" x14ac:dyDescent="0.25">
      <c r="A307" s="349" t="s">
        <v>1132</v>
      </c>
      <c r="B307" s="349" t="s">
        <v>1133</v>
      </c>
      <c r="C307" s="349" t="s">
        <v>1421</v>
      </c>
      <c r="D307" s="349" t="s">
        <v>1422</v>
      </c>
      <c r="E307" s="350" t="s">
        <v>24</v>
      </c>
      <c r="F307" s="349" t="s">
        <v>24</v>
      </c>
      <c r="G307" s="349">
        <v>103415</v>
      </c>
      <c r="H307" s="349" t="s">
        <v>1453</v>
      </c>
      <c r="I307" s="349" t="s">
        <v>181</v>
      </c>
      <c r="J307" s="349" t="s">
        <v>1137</v>
      </c>
      <c r="K307" s="350">
        <v>46.69</v>
      </c>
      <c r="L307" s="349" t="s">
        <v>1138</v>
      </c>
    </row>
    <row r="308" spans="1:12" ht="13.5" x14ac:dyDescent="0.25">
      <c r="A308" s="349" t="s">
        <v>1132</v>
      </c>
      <c r="B308" s="349" t="s">
        <v>1133</v>
      </c>
      <c r="C308" s="349" t="s">
        <v>1421</v>
      </c>
      <c r="D308" s="349" t="s">
        <v>1422</v>
      </c>
      <c r="E308" s="350" t="s">
        <v>24</v>
      </c>
      <c r="F308" s="349" t="s">
        <v>24</v>
      </c>
      <c r="G308" s="349">
        <v>103416</v>
      </c>
      <c r="H308" s="349" t="s">
        <v>1454</v>
      </c>
      <c r="I308" s="349" t="s">
        <v>181</v>
      </c>
      <c r="J308" s="349" t="s">
        <v>1137</v>
      </c>
      <c r="K308" s="350">
        <v>67.92</v>
      </c>
      <c r="L308" s="349" t="s">
        <v>1138</v>
      </c>
    </row>
    <row r="309" spans="1:12" ht="13.5" x14ac:dyDescent="0.25">
      <c r="A309" s="349" t="s">
        <v>1132</v>
      </c>
      <c r="B309" s="349" t="s">
        <v>1133</v>
      </c>
      <c r="C309" s="349" t="s">
        <v>1421</v>
      </c>
      <c r="D309" s="349" t="s">
        <v>1422</v>
      </c>
      <c r="E309" s="350" t="s">
        <v>24</v>
      </c>
      <c r="F309" s="349" t="s">
        <v>24</v>
      </c>
      <c r="G309" s="349">
        <v>103417</v>
      </c>
      <c r="H309" s="349" t="s">
        <v>1455</v>
      </c>
      <c r="I309" s="349" t="s">
        <v>181</v>
      </c>
      <c r="J309" s="349" t="s">
        <v>1137</v>
      </c>
      <c r="K309" s="350">
        <v>76.42</v>
      </c>
      <c r="L309" s="349" t="s">
        <v>1138</v>
      </c>
    </row>
    <row r="310" spans="1:12" ht="13.5" x14ac:dyDescent="0.25">
      <c r="A310" s="349" t="s">
        <v>1132</v>
      </c>
      <c r="B310" s="349" t="s">
        <v>1133</v>
      </c>
      <c r="C310" s="349" t="s">
        <v>1421</v>
      </c>
      <c r="D310" s="349" t="s">
        <v>1422</v>
      </c>
      <c r="E310" s="350" t="s">
        <v>24</v>
      </c>
      <c r="F310" s="349" t="s">
        <v>24</v>
      </c>
      <c r="G310" s="349">
        <v>103418</v>
      </c>
      <c r="H310" s="349" t="s">
        <v>1456</v>
      </c>
      <c r="I310" s="349" t="s">
        <v>181</v>
      </c>
      <c r="J310" s="349" t="s">
        <v>1137</v>
      </c>
      <c r="K310" s="350">
        <v>84.91</v>
      </c>
      <c r="L310" s="349" t="s">
        <v>1138</v>
      </c>
    </row>
    <row r="311" spans="1:12" ht="13.5" x14ac:dyDescent="0.25">
      <c r="A311" s="349" t="s">
        <v>1132</v>
      </c>
      <c r="B311" s="349" t="s">
        <v>1133</v>
      </c>
      <c r="C311" s="349" t="s">
        <v>1421</v>
      </c>
      <c r="D311" s="349" t="s">
        <v>1422</v>
      </c>
      <c r="E311" s="350" t="s">
        <v>24</v>
      </c>
      <c r="F311" s="349" t="s">
        <v>24</v>
      </c>
      <c r="G311" s="349">
        <v>103419</v>
      </c>
      <c r="H311" s="349" t="s">
        <v>1457</v>
      </c>
      <c r="I311" s="349" t="s">
        <v>181</v>
      </c>
      <c r="J311" s="349" t="s">
        <v>1137</v>
      </c>
      <c r="K311" s="350">
        <v>95.52</v>
      </c>
      <c r="L311" s="349" t="s">
        <v>1138</v>
      </c>
    </row>
    <row r="312" spans="1:12" ht="13.5" x14ac:dyDescent="0.25">
      <c r="A312" s="349" t="s">
        <v>1132</v>
      </c>
      <c r="B312" s="349" t="s">
        <v>1133</v>
      </c>
      <c r="C312" s="349" t="s">
        <v>1421</v>
      </c>
      <c r="D312" s="349" t="s">
        <v>1422</v>
      </c>
      <c r="E312" s="350" t="s">
        <v>24</v>
      </c>
      <c r="F312" s="349" t="s">
        <v>24</v>
      </c>
      <c r="G312" s="349">
        <v>103420</v>
      </c>
      <c r="H312" s="349" t="s">
        <v>1458</v>
      </c>
      <c r="I312" s="349" t="s">
        <v>181</v>
      </c>
      <c r="J312" s="349" t="s">
        <v>1137</v>
      </c>
      <c r="K312" s="350">
        <v>106.14</v>
      </c>
      <c r="L312" s="349" t="s">
        <v>1138</v>
      </c>
    </row>
    <row r="313" spans="1:12" ht="13.5" x14ac:dyDescent="0.25">
      <c r="A313" s="349" t="s">
        <v>1132</v>
      </c>
      <c r="B313" s="349" t="s">
        <v>1133</v>
      </c>
      <c r="C313" s="349" t="s">
        <v>1421</v>
      </c>
      <c r="D313" s="349" t="s">
        <v>1422</v>
      </c>
      <c r="E313" s="350" t="s">
        <v>24</v>
      </c>
      <c r="F313" s="349" t="s">
        <v>24</v>
      </c>
      <c r="G313" s="349">
        <v>103421</v>
      </c>
      <c r="H313" s="349" t="s">
        <v>1459</v>
      </c>
      <c r="I313" s="349" t="s">
        <v>181</v>
      </c>
      <c r="J313" s="349" t="s">
        <v>1137</v>
      </c>
      <c r="K313" s="350">
        <v>118.88</v>
      </c>
      <c r="L313" s="349" t="s">
        <v>1138</v>
      </c>
    </row>
    <row r="314" spans="1:12" ht="13.5" x14ac:dyDescent="0.25">
      <c r="A314" s="349" t="s">
        <v>1132</v>
      </c>
      <c r="B314" s="349" t="s">
        <v>1133</v>
      </c>
      <c r="C314" s="349" t="s">
        <v>1421</v>
      </c>
      <c r="D314" s="349" t="s">
        <v>1422</v>
      </c>
      <c r="E314" s="350" t="s">
        <v>24</v>
      </c>
      <c r="F314" s="349" t="s">
        <v>24</v>
      </c>
      <c r="G314" s="349">
        <v>103422</v>
      </c>
      <c r="H314" s="349" t="s">
        <v>1460</v>
      </c>
      <c r="I314" s="349" t="s">
        <v>181</v>
      </c>
      <c r="J314" s="349" t="s">
        <v>1137</v>
      </c>
      <c r="K314" s="350">
        <v>133.74</v>
      </c>
      <c r="L314" s="349" t="s">
        <v>1138</v>
      </c>
    </row>
    <row r="315" spans="1:12" ht="13.5" x14ac:dyDescent="0.25">
      <c r="A315" s="349" t="s">
        <v>1132</v>
      </c>
      <c r="B315" s="349" t="s">
        <v>1133</v>
      </c>
      <c r="C315" s="349" t="s">
        <v>1421</v>
      </c>
      <c r="D315" s="349" t="s">
        <v>1422</v>
      </c>
      <c r="E315" s="350" t="s">
        <v>24</v>
      </c>
      <c r="F315" s="349" t="s">
        <v>24</v>
      </c>
      <c r="G315" s="349">
        <v>103423</v>
      </c>
      <c r="H315" s="349" t="s">
        <v>1461</v>
      </c>
      <c r="I315" s="349" t="s">
        <v>181</v>
      </c>
      <c r="J315" s="349" t="s">
        <v>1137</v>
      </c>
      <c r="K315" s="350">
        <v>150.72</v>
      </c>
      <c r="L315" s="349" t="s">
        <v>1138</v>
      </c>
    </row>
    <row r="316" spans="1:12" ht="13.5" x14ac:dyDescent="0.25">
      <c r="A316" s="349" t="s">
        <v>1132</v>
      </c>
      <c r="B316" s="349" t="s">
        <v>1133</v>
      </c>
      <c r="C316" s="349" t="s">
        <v>1421</v>
      </c>
      <c r="D316" s="349" t="s">
        <v>1422</v>
      </c>
      <c r="E316" s="350" t="s">
        <v>24</v>
      </c>
      <c r="F316" s="349" t="s">
        <v>24</v>
      </c>
      <c r="G316" s="349">
        <v>103424</v>
      </c>
      <c r="H316" s="349" t="s">
        <v>1462</v>
      </c>
      <c r="I316" s="349" t="s">
        <v>181</v>
      </c>
      <c r="J316" s="349" t="s">
        <v>1137</v>
      </c>
      <c r="K316" s="350">
        <v>169.83</v>
      </c>
      <c r="L316" s="349" t="s">
        <v>1138</v>
      </c>
    </row>
    <row r="317" spans="1:12" ht="13.5" x14ac:dyDescent="0.25">
      <c r="A317" s="349" t="s">
        <v>1132</v>
      </c>
      <c r="B317" s="349" t="s">
        <v>1133</v>
      </c>
      <c r="C317" s="349" t="s">
        <v>1421</v>
      </c>
      <c r="D317" s="349" t="s">
        <v>1422</v>
      </c>
      <c r="E317" s="350" t="s">
        <v>24</v>
      </c>
      <c r="F317" s="349" t="s">
        <v>24</v>
      </c>
      <c r="G317" s="349">
        <v>103425</v>
      </c>
      <c r="H317" s="349" t="s">
        <v>1463</v>
      </c>
      <c r="I317" s="349" t="s">
        <v>181</v>
      </c>
      <c r="J317" s="349" t="s">
        <v>1333</v>
      </c>
      <c r="K317" s="350">
        <v>15.72</v>
      </c>
      <c r="L317" s="349" t="s">
        <v>1138</v>
      </c>
    </row>
    <row r="318" spans="1:12" ht="13.5" x14ac:dyDescent="0.25">
      <c r="A318" s="349" t="s">
        <v>1132</v>
      </c>
      <c r="B318" s="349" t="s">
        <v>1133</v>
      </c>
      <c r="C318" s="349" t="s">
        <v>1421</v>
      </c>
      <c r="D318" s="349" t="s">
        <v>1422</v>
      </c>
      <c r="E318" s="350" t="s">
        <v>24</v>
      </c>
      <c r="F318" s="349" t="s">
        <v>24</v>
      </c>
      <c r="G318" s="349">
        <v>103426</v>
      </c>
      <c r="H318" s="349" t="s">
        <v>1464</v>
      </c>
      <c r="I318" s="349" t="s">
        <v>181</v>
      </c>
      <c r="J318" s="349" t="s">
        <v>1333</v>
      </c>
      <c r="K318" s="350">
        <v>19.170000000000002</v>
      </c>
      <c r="L318" s="349" t="s">
        <v>1138</v>
      </c>
    </row>
    <row r="319" spans="1:12" ht="13.5" x14ac:dyDescent="0.25">
      <c r="A319" s="349" t="s">
        <v>1132</v>
      </c>
      <c r="B319" s="349" t="s">
        <v>1133</v>
      </c>
      <c r="C319" s="349" t="s">
        <v>1421</v>
      </c>
      <c r="D319" s="349" t="s">
        <v>1422</v>
      </c>
      <c r="E319" s="350" t="s">
        <v>24</v>
      </c>
      <c r="F319" s="349" t="s">
        <v>24</v>
      </c>
      <c r="G319" s="349">
        <v>103427</v>
      </c>
      <c r="H319" s="349" t="s">
        <v>1465</v>
      </c>
      <c r="I319" s="349" t="s">
        <v>181</v>
      </c>
      <c r="J319" s="349" t="s">
        <v>1333</v>
      </c>
      <c r="K319" s="350">
        <v>38.36</v>
      </c>
      <c r="L319" s="349" t="s">
        <v>1138</v>
      </c>
    </row>
    <row r="320" spans="1:12" ht="13.5" x14ac:dyDescent="0.25">
      <c r="A320" s="349" t="s">
        <v>1132</v>
      </c>
      <c r="B320" s="349" t="s">
        <v>1133</v>
      </c>
      <c r="C320" s="349" t="s">
        <v>1421</v>
      </c>
      <c r="D320" s="349" t="s">
        <v>1422</v>
      </c>
      <c r="E320" s="350" t="s">
        <v>24</v>
      </c>
      <c r="F320" s="349" t="s">
        <v>24</v>
      </c>
      <c r="G320" s="349">
        <v>103428</v>
      </c>
      <c r="H320" s="349" t="s">
        <v>1466</v>
      </c>
      <c r="I320" s="349" t="s">
        <v>181</v>
      </c>
      <c r="J320" s="349" t="s">
        <v>1333</v>
      </c>
      <c r="K320" s="350">
        <v>248</v>
      </c>
      <c r="L320" s="349" t="s">
        <v>1138</v>
      </c>
    </row>
    <row r="321" spans="1:12" ht="13.5" x14ac:dyDescent="0.25">
      <c r="A321" s="349" t="s">
        <v>1132</v>
      </c>
      <c r="B321" s="349" t="s">
        <v>1133</v>
      </c>
      <c r="C321" s="349" t="s">
        <v>1421</v>
      </c>
      <c r="D321" s="349" t="s">
        <v>1422</v>
      </c>
      <c r="E321" s="350" t="s">
        <v>24</v>
      </c>
      <c r="F321" s="349" t="s">
        <v>24</v>
      </c>
      <c r="G321" s="349">
        <v>103429</v>
      </c>
      <c r="H321" s="349" t="s">
        <v>1467</v>
      </c>
      <c r="I321" s="349" t="s">
        <v>181</v>
      </c>
      <c r="J321" s="349" t="s">
        <v>1333</v>
      </c>
      <c r="K321" s="370">
        <v>2684.22</v>
      </c>
      <c r="L321" s="349" t="s">
        <v>1138</v>
      </c>
    </row>
    <row r="322" spans="1:12" ht="13.5" x14ac:dyDescent="0.25">
      <c r="A322" s="349" t="s">
        <v>1132</v>
      </c>
      <c r="B322" s="349" t="s">
        <v>1133</v>
      </c>
      <c r="C322" s="349" t="s">
        <v>1421</v>
      </c>
      <c r="D322" s="349" t="s">
        <v>1422</v>
      </c>
      <c r="E322" s="350" t="s">
        <v>24</v>
      </c>
      <c r="F322" s="349" t="s">
        <v>24</v>
      </c>
      <c r="G322" s="349">
        <v>103430</v>
      </c>
      <c r="H322" s="349" t="s">
        <v>1468</v>
      </c>
      <c r="I322" s="349" t="s">
        <v>181</v>
      </c>
      <c r="J322" s="349" t="s">
        <v>1333</v>
      </c>
      <c r="K322" s="350">
        <v>33.4</v>
      </c>
      <c r="L322" s="349" t="s">
        <v>1138</v>
      </c>
    </row>
    <row r="323" spans="1:12" ht="13.5" x14ac:dyDescent="0.25">
      <c r="A323" s="349" t="s">
        <v>1132</v>
      </c>
      <c r="B323" s="349" t="s">
        <v>1133</v>
      </c>
      <c r="C323" s="349" t="s">
        <v>1421</v>
      </c>
      <c r="D323" s="349" t="s">
        <v>1422</v>
      </c>
      <c r="E323" s="350" t="s">
        <v>24</v>
      </c>
      <c r="F323" s="349" t="s">
        <v>24</v>
      </c>
      <c r="G323" s="349">
        <v>103431</v>
      </c>
      <c r="H323" s="349" t="s">
        <v>1469</v>
      </c>
      <c r="I323" s="349" t="s">
        <v>181</v>
      </c>
      <c r="J323" s="349" t="s">
        <v>1333</v>
      </c>
      <c r="K323" s="350">
        <v>58.78</v>
      </c>
      <c r="L323" s="349" t="s">
        <v>1138</v>
      </c>
    </row>
    <row r="324" spans="1:12" ht="13.5" x14ac:dyDescent="0.25">
      <c r="A324" s="349" t="s">
        <v>1132</v>
      </c>
      <c r="B324" s="349" t="s">
        <v>1133</v>
      </c>
      <c r="C324" s="349" t="s">
        <v>1421</v>
      </c>
      <c r="D324" s="349" t="s">
        <v>1422</v>
      </c>
      <c r="E324" s="350" t="s">
        <v>24</v>
      </c>
      <c r="F324" s="349" t="s">
        <v>24</v>
      </c>
      <c r="G324" s="349">
        <v>103432</v>
      </c>
      <c r="H324" s="349" t="s">
        <v>1470</v>
      </c>
      <c r="I324" s="349" t="s">
        <v>181</v>
      </c>
      <c r="J324" s="349" t="s">
        <v>1333</v>
      </c>
      <c r="K324" s="370">
        <v>1522.82</v>
      </c>
      <c r="L324" s="349" t="s">
        <v>1138</v>
      </c>
    </row>
    <row r="325" spans="1:12" ht="13.5" x14ac:dyDescent="0.25">
      <c r="A325" s="349" t="s">
        <v>1132</v>
      </c>
      <c r="B325" s="349" t="s">
        <v>1133</v>
      </c>
      <c r="C325" s="349" t="s">
        <v>1421</v>
      </c>
      <c r="D325" s="349" t="s">
        <v>1422</v>
      </c>
      <c r="E325" s="350" t="s">
        <v>24</v>
      </c>
      <c r="F325" s="349" t="s">
        <v>24</v>
      </c>
      <c r="G325" s="349">
        <v>103433</v>
      </c>
      <c r="H325" s="349" t="s">
        <v>1471</v>
      </c>
      <c r="I325" s="349" t="s">
        <v>181</v>
      </c>
      <c r="J325" s="349" t="s">
        <v>1333</v>
      </c>
      <c r="K325" s="350">
        <v>32.6</v>
      </c>
      <c r="L325" s="349" t="s">
        <v>1138</v>
      </c>
    </row>
    <row r="326" spans="1:12" ht="13.5" x14ac:dyDescent="0.25">
      <c r="A326" s="349" t="s">
        <v>1132</v>
      </c>
      <c r="B326" s="349" t="s">
        <v>1133</v>
      </c>
      <c r="C326" s="349" t="s">
        <v>1421</v>
      </c>
      <c r="D326" s="349" t="s">
        <v>1422</v>
      </c>
      <c r="E326" s="350" t="s">
        <v>24</v>
      </c>
      <c r="F326" s="349" t="s">
        <v>24</v>
      </c>
      <c r="G326" s="349">
        <v>103434</v>
      </c>
      <c r="H326" s="349" t="s">
        <v>1472</v>
      </c>
      <c r="I326" s="349" t="s">
        <v>181</v>
      </c>
      <c r="J326" s="349" t="s">
        <v>1333</v>
      </c>
      <c r="K326" s="350">
        <v>45.28</v>
      </c>
      <c r="L326" s="349" t="s">
        <v>1138</v>
      </c>
    </row>
    <row r="327" spans="1:12" ht="13.5" x14ac:dyDescent="0.25">
      <c r="A327" s="349" t="s">
        <v>1132</v>
      </c>
      <c r="B327" s="349" t="s">
        <v>1133</v>
      </c>
      <c r="C327" s="349" t="s">
        <v>1421</v>
      </c>
      <c r="D327" s="349" t="s">
        <v>1422</v>
      </c>
      <c r="E327" s="350" t="s">
        <v>24</v>
      </c>
      <c r="F327" s="349" t="s">
        <v>24</v>
      </c>
      <c r="G327" s="349">
        <v>103435</v>
      </c>
      <c r="H327" s="349" t="s">
        <v>1473</v>
      </c>
      <c r="I327" s="349" t="s">
        <v>181</v>
      </c>
      <c r="J327" s="349" t="s">
        <v>1333</v>
      </c>
      <c r="K327" s="350">
        <v>84.36</v>
      </c>
      <c r="L327" s="349" t="s">
        <v>1138</v>
      </c>
    </row>
    <row r="328" spans="1:12" ht="13.5" x14ac:dyDescent="0.25">
      <c r="A328" s="349" t="s">
        <v>1132</v>
      </c>
      <c r="B328" s="349" t="s">
        <v>1133</v>
      </c>
      <c r="C328" s="349" t="s">
        <v>1421</v>
      </c>
      <c r="D328" s="349" t="s">
        <v>1422</v>
      </c>
      <c r="E328" s="350" t="s">
        <v>24</v>
      </c>
      <c r="F328" s="349" t="s">
        <v>24</v>
      </c>
      <c r="G328" s="349">
        <v>103436</v>
      </c>
      <c r="H328" s="349" t="s">
        <v>1474</v>
      </c>
      <c r="I328" s="349" t="s">
        <v>181</v>
      </c>
      <c r="J328" s="349" t="s">
        <v>1333</v>
      </c>
      <c r="K328" s="370">
        <v>2153.65</v>
      </c>
      <c r="L328" s="349" t="s">
        <v>1138</v>
      </c>
    </row>
    <row r="329" spans="1:12" ht="13.5" x14ac:dyDescent="0.25">
      <c r="A329" s="349" t="s">
        <v>1132</v>
      </c>
      <c r="B329" s="349" t="s">
        <v>1133</v>
      </c>
      <c r="C329" s="349" t="s">
        <v>1421</v>
      </c>
      <c r="D329" s="349" t="s">
        <v>1422</v>
      </c>
      <c r="E329" s="350" t="s">
        <v>24</v>
      </c>
      <c r="F329" s="349" t="s">
        <v>24</v>
      </c>
      <c r="G329" s="349">
        <v>103437</v>
      </c>
      <c r="H329" s="349" t="s">
        <v>1475</v>
      </c>
      <c r="I329" s="349" t="s">
        <v>181</v>
      </c>
      <c r="J329" s="349" t="s">
        <v>1333</v>
      </c>
      <c r="K329" s="350">
        <v>174.87</v>
      </c>
      <c r="L329" s="349" t="s">
        <v>1138</v>
      </c>
    </row>
    <row r="330" spans="1:12" ht="13.5" x14ac:dyDescent="0.25">
      <c r="A330" s="349" t="s">
        <v>1132</v>
      </c>
      <c r="B330" s="349" t="s">
        <v>1133</v>
      </c>
      <c r="C330" s="349" t="s">
        <v>1421</v>
      </c>
      <c r="D330" s="349" t="s">
        <v>1422</v>
      </c>
      <c r="E330" s="350" t="s">
        <v>24</v>
      </c>
      <c r="F330" s="349" t="s">
        <v>24</v>
      </c>
      <c r="G330" s="349">
        <v>103438</v>
      </c>
      <c r="H330" s="349" t="s">
        <v>1476</v>
      </c>
      <c r="I330" s="349" t="s">
        <v>181</v>
      </c>
      <c r="J330" s="349" t="s">
        <v>1333</v>
      </c>
      <c r="K330" s="350">
        <v>174.87</v>
      </c>
      <c r="L330" s="349" t="s">
        <v>1138</v>
      </c>
    </row>
    <row r="331" spans="1:12" ht="13.5" x14ac:dyDescent="0.25">
      <c r="A331" s="349" t="s">
        <v>1132</v>
      </c>
      <c r="B331" s="349" t="s">
        <v>1133</v>
      </c>
      <c r="C331" s="349" t="s">
        <v>1421</v>
      </c>
      <c r="D331" s="349" t="s">
        <v>1422</v>
      </c>
      <c r="E331" s="350" t="s">
        <v>24</v>
      </c>
      <c r="F331" s="349" t="s">
        <v>24</v>
      </c>
      <c r="G331" s="349">
        <v>103439</v>
      </c>
      <c r="H331" s="349" t="s">
        <v>1477</v>
      </c>
      <c r="I331" s="349" t="s">
        <v>181</v>
      </c>
      <c r="J331" s="349" t="s">
        <v>1333</v>
      </c>
      <c r="K331" s="350">
        <v>205.15</v>
      </c>
      <c r="L331" s="349" t="s">
        <v>1138</v>
      </c>
    </row>
    <row r="332" spans="1:12" ht="13.5" x14ac:dyDescent="0.25">
      <c r="A332" s="349" t="s">
        <v>1132</v>
      </c>
      <c r="B332" s="349" t="s">
        <v>1133</v>
      </c>
      <c r="C332" s="349" t="s">
        <v>1421</v>
      </c>
      <c r="D332" s="349" t="s">
        <v>1422</v>
      </c>
      <c r="E332" s="350" t="s">
        <v>24</v>
      </c>
      <c r="F332" s="349" t="s">
        <v>24</v>
      </c>
      <c r="G332" s="349">
        <v>103440</v>
      </c>
      <c r="H332" s="349" t="s">
        <v>1478</v>
      </c>
      <c r="I332" s="349" t="s">
        <v>181</v>
      </c>
      <c r="J332" s="349" t="s">
        <v>1333</v>
      </c>
      <c r="K332" s="350">
        <v>398.51</v>
      </c>
      <c r="L332" s="349" t="s">
        <v>1138</v>
      </c>
    </row>
    <row r="333" spans="1:12" ht="13.5" x14ac:dyDescent="0.25">
      <c r="A333" s="349" t="s">
        <v>1132</v>
      </c>
      <c r="B333" s="349" t="s">
        <v>1133</v>
      </c>
      <c r="C333" s="349" t="s">
        <v>1421</v>
      </c>
      <c r="D333" s="349" t="s">
        <v>1422</v>
      </c>
      <c r="E333" s="350" t="s">
        <v>24</v>
      </c>
      <c r="F333" s="349" t="s">
        <v>24</v>
      </c>
      <c r="G333" s="349">
        <v>103441</v>
      </c>
      <c r="H333" s="349" t="s">
        <v>1479</v>
      </c>
      <c r="I333" s="349" t="s">
        <v>181</v>
      </c>
      <c r="J333" s="349" t="s">
        <v>1333</v>
      </c>
      <c r="K333" s="350">
        <v>403.42</v>
      </c>
      <c r="L333" s="349" t="s">
        <v>1138</v>
      </c>
    </row>
    <row r="334" spans="1:12" ht="13.5" x14ac:dyDescent="0.25">
      <c r="A334" s="349" t="s">
        <v>1132</v>
      </c>
      <c r="B334" s="349" t="s">
        <v>1133</v>
      </c>
      <c r="C334" s="349" t="s">
        <v>1421</v>
      </c>
      <c r="D334" s="349" t="s">
        <v>1422</v>
      </c>
      <c r="E334" s="350" t="s">
        <v>24</v>
      </c>
      <c r="F334" s="349" t="s">
        <v>24</v>
      </c>
      <c r="G334" s="349">
        <v>103442</v>
      </c>
      <c r="H334" s="349" t="s">
        <v>1480</v>
      </c>
      <c r="I334" s="349" t="s">
        <v>181</v>
      </c>
      <c r="J334" s="349" t="s">
        <v>1333</v>
      </c>
      <c r="K334" s="350">
        <v>521.79999999999995</v>
      </c>
      <c r="L334" s="349" t="s">
        <v>1138</v>
      </c>
    </row>
    <row r="335" spans="1:12" ht="13.5" x14ac:dyDescent="0.25">
      <c r="A335" s="349" t="s">
        <v>1481</v>
      </c>
      <c r="B335" s="349" t="s">
        <v>1482</v>
      </c>
      <c r="C335" s="349" t="s">
        <v>1483</v>
      </c>
      <c r="D335" s="349" t="s">
        <v>1484</v>
      </c>
      <c r="E335" s="350" t="s">
        <v>24</v>
      </c>
      <c r="F335" s="349" t="s">
        <v>24</v>
      </c>
      <c r="G335" s="349">
        <v>93206</v>
      </c>
      <c r="H335" s="349" t="s">
        <v>1485</v>
      </c>
      <c r="I335" s="349" t="s">
        <v>194</v>
      </c>
      <c r="J335" s="349" t="s">
        <v>1333</v>
      </c>
      <c r="K335" s="370">
        <v>1160.76</v>
      </c>
      <c r="L335" s="349" t="s">
        <v>1138</v>
      </c>
    </row>
    <row r="336" spans="1:12" ht="13.5" x14ac:dyDescent="0.25">
      <c r="A336" s="349" t="s">
        <v>1481</v>
      </c>
      <c r="B336" s="349" t="s">
        <v>1482</v>
      </c>
      <c r="C336" s="349" t="s">
        <v>1483</v>
      </c>
      <c r="D336" s="349" t="s">
        <v>1484</v>
      </c>
      <c r="E336" s="350" t="s">
        <v>24</v>
      </c>
      <c r="F336" s="349" t="s">
        <v>24</v>
      </c>
      <c r="G336" s="349">
        <v>93207</v>
      </c>
      <c r="H336" s="349" t="s">
        <v>1486</v>
      </c>
      <c r="I336" s="349" t="s">
        <v>194</v>
      </c>
      <c r="J336" s="349" t="s">
        <v>1333</v>
      </c>
      <c r="K336" s="370">
        <v>1176.56</v>
      </c>
      <c r="L336" s="349" t="s">
        <v>1138</v>
      </c>
    </row>
    <row r="337" spans="1:12" ht="13.5" x14ac:dyDescent="0.25">
      <c r="A337" s="349" t="s">
        <v>1481</v>
      </c>
      <c r="B337" s="349" t="s">
        <v>1482</v>
      </c>
      <c r="C337" s="349" t="s">
        <v>1483</v>
      </c>
      <c r="D337" s="349" t="s">
        <v>1484</v>
      </c>
      <c r="E337" s="350" t="s">
        <v>24</v>
      </c>
      <c r="F337" s="349" t="s">
        <v>24</v>
      </c>
      <c r="G337" s="349">
        <v>93208</v>
      </c>
      <c r="H337" s="349" t="s">
        <v>1487</v>
      </c>
      <c r="I337" s="349" t="s">
        <v>194</v>
      </c>
      <c r="J337" s="349" t="s">
        <v>1333</v>
      </c>
      <c r="K337" s="350">
        <v>920</v>
      </c>
      <c r="L337" s="349" t="s">
        <v>1138</v>
      </c>
    </row>
    <row r="338" spans="1:12" ht="13.5" x14ac:dyDescent="0.25">
      <c r="A338" s="349" t="s">
        <v>1481</v>
      </c>
      <c r="B338" s="349" t="s">
        <v>1482</v>
      </c>
      <c r="C338" s="349" t="s">
        <v>1483</v>
      </c>
      <c r="D338" s="349" t="s">
        <v>1484</v>
      </c>
      <c r="E338" s="350" t="s">
        <v>24</v>
      </c>
      <c r="F338" s="349" t="s">
        <v>24</v>
      </c>
      <c r="G338" s="349">
        <v>93209</v>
      </c>
      <c r="H338" s="349" t="s">
        <v>1488</v>
      </c>
      <c r="I338" s="349" t="s">
        <v>194</v>
      </c>
      <c r="J338" s="349" t="s">
        <v>1333</v>
      </c>
      <c r="K338" s="350">
        <v>922.49</v>
      </c>
      <c r="L338" s="349" t="s">
        <v>1138</v>
      </c>
    </row>
    <row r="339" spans="1:12" ht="13.5" x14ac:dyDescent="0.25">
      <c r="A339" s="349" t="s">
        <v>1481</v>
      </c>
      <c r="B339" s="349" t="s">
        <v>1482</v>
      </c>
      <c r="C339" s="349" t="s">
        <v>1483</v>
      </c>
      <c r="D339" s="349" t="s">
        <v>1484</v>
      </c>
      <c r="E339" s="350" t="s">
        <v>24</v>
      </c>
      <c r="F339" s="349" t="s">
        <v>24</v>
      </c>
      <c r="G339" s="349">
        <v>93210</v>
      </c>
      <c r="H339" s="349" t="s">
        <v>1489</v>
      </c>
      <c r="I339" s="349" t="s">
        <v>194</v>
      </c>
      <c r="J339" s="349" t="s">
        <v>1333</v>
      </c>
      <c r="K339" s="350">
        <v>602.73</v>
      </c>
      <c r="L339" s="349" t="s">
        <v>1138</v>
      </c>
    </row>
    <row r="340" spans="1:12" ht="13.5" x14ac:dyDescent="0.25">
      <c r="A340" s="349" t="s">
        <v>1481</v>
      </c>
      <c r="B340" s="349" t="s">
        <v>1482</v>
      </c>
      <c r="C340" s="349" t="s">
        <v>1483</v>
      </c>
      <c r="D340" s="349" t="s">
        <v>1484</v>
      </c>
      <c r="E340" s="350" t="s">
        <v>24</v>
      </c>
      <c r="F340" s="349" t="s">
        <v>24</v>
      </c>
      <c r="G340" s="349">
        <v>93211</v>
      </c>
      <c r="H340" s="349" t="s">
        <v>1490</v>
      </c>
      <c r="I340" s="349" t="s">
        <v>194</v>
      </c>
      <c r="J340" s="349" t="s">
        <v>1333</v>
      </c>
      <c r="K340" s="350">
        <v>586.15</v>
      </c>
      <c r="L340" s="349" t="s">
        <v>1138</v>
      </c>
    </row>
    <row r="341" spans="1:12" ht="13.5" x14ac:dyDescent="0.25">
      <c r="A341" s="349" t="s">
        <v>1481</v>
      </c>
      <c r="B341" s="349" t="s">
        <v>1482</v>
      </c>
      <c r="C341" s="349" t="s">
        <v>1483</v>
      </c>
      <c r="D341" s="349" t="s">
        <v>1484</v>
      </c>
      <c r="E341" s="350" t="s">
        <v>24</v>
      </c>
      <c r="F341" s="349" t="s">
        <v>24</v>
      </c>
      <c r="G341" s="349">
        <v>93212</v>
      </c>
      <c r="H341" s="349" t="s">
        <v>1491</v>
      </c>
      <c r="I341" s="349" t="s">
        <v>194</v>
      </c>
      <c r="J341" s="349" t="s">
        <v>1333</v>
      </c>
      <c r="K341" s="370">
        <v>1010.37</v>
      </c>
      <c r="L341" s="349" t="s">
        <v>1138</v>
      </c>
    </row>
    <row r="342" spans="1:12" ht="13.5" x14ac:dyDescent="0.25">
      <c r="A342" s="349" t="s">
        <v>1481</v>
      </c>
      <c r="B342" s="349" t="s">
        <v>1482</v>
      </c>
      <c r="C342" s="349" t="s">
        <v>1483</v>
      </c>
      <c r="D342" s="349" t="s">
        <v>1484</v>
      </c>
      <c r="E342" s="350" t="s">
        <v>24</v>
      </c>
      <c r="F342" s="349" t="s">
        <v>24</v>
      </c>
      <c r="G342" s="349">
        <v>93213</v>
      </c>
      <c r="H342" s="349" t="s">
        <v>1492</v>
      </c>
      <c r="I342" s="349" t="s">
        <v>194</v>
      </c>
      <c r="J342" s="349" t="s">
        <v>1333</v>
      </c>
      <c r="K342" s="370">
        <v>1010.39</v>
      </c>
      <c r="L342" s="349" t="s">
        <v>1138</v>
      </c>
    </row>
    <row r="343" spans="1:12" ht="13.5" x14ac:dyDescent="0.25">
      <c r="A343" s="349" t="s">
        <v>1481</v>
      </c>
      <c r="B343" s="349" t="s">
        <v>1482</v>
      </c>
      <c r="C343" s="349" t="s">
        <v>1483</v>
      </c>
      <c r="D343" s="349" t="s">
        <v>1484</v>
      </c>
      <c r="E343" s="350" t="s">
        <v>24</v>
      </c>
      <c r="F343" s="349" t="s">
        <v>24</v>
      </c>
      <c r="G343" s="349">
        <v>93214</v>
      </c>
      <c r="H343" s="349" t="s">
        <v>1493</v>
      </c>
      <c r="I343" s="349" t="s">
        <v>181</v>
      </c>
      <c r="J343" s="349" t="s">
        <v>1333</v>
      </c>
      <c r="K343" s="370">
        <v>6318.58</v>
      </c>
      <c r="L343" s="349" t="s">
        <v>1138</v>
      </c>
    </row>
    <row r="344" spans="1:12" ht="13.5" x14ac:dyDescent="0.25">
      <c r="A344" s="349" t="s">
        <v>1481</v>
      </c>
      <c r="B344" s="349" t="s">
        <v>1482</v>
      </c>
      <c r="C344" s="349" t="s">
        <v>1483</v>
      </c>
      <c r="D344" s="349" t="s">
        <v>1484</v>
      </c>
      <c r="E344" s="350" t="s">
        <v>24</v>
      </c>
      <c r="F344" s="349" t="s">
        <v>24</v>
      </c>
      <c r="G344" s="349">
        <v>93243</v>
      </c>
      <c r="H344" s="349" t="s">
        <v>1494</v>
      </c>
      <c r="I344" s="349" t="s">
        <v>181</v>
      </c>
      <c r="J344" s="349" t="s">
        <v>1333</v>
      </c>
      <c r="K344" s="370">
        <v>9897.7800000000007</v>
      </c>
      <c r="L344" s="349" t="s">
        <v>1138</v>
      </c>
    </row>
    <row r="345" spans="1:12" ht="13.5" x14ac:dyDescent="0.25">
      <c r="A345" s="349" t="s">
        <v>1481</v>
      </c>
      <c r="B345" s="349" t="s">
        <v>1482</v>
      </c>
      <c r="C345" s="349" t="s">
        <v>1483</v>
      </c>
      <c r="D345" s="349" t="s">
        <v>1484</v>
      </c>
      <c r="E345" s="350" t="s">
        <v>24</v>
      </c>
      <c r="F345" s="349" t="s">
        <v>24</v>
      </c>
      <c r="G345" s="349">
        <v>93582</v>
      </c>
      <c r="H345" s="349" t="s">
        <v>1495</v>
      </c>
      <c r="I345" s="349" t="s">
        <v>194</v>
      </c>
      <c r="J345" s="349" t="s">
        <v>1333</v>
      </c>
      <c r="K345" s="350">
        <v>287.32</v>
      </c>
      <c r="L345" s="349" t="s">
        <v>1138</v>
      </c>
    </row>
    <row r="346" spans="1:12" ht="13.5" x14ac:dyDescent="0.25">
      <c r="A346" s="349" t="s">
        <v>1481</v>
      </c>
      <c r="B346" s="349" t="s">
        <v>1482</v>
      </c>
      <c r="C346" s="349" t="s">
        <v>1483</v>
      </c>
      <c r="D346" s="349" t="s">
        <v>1484</v>
      </c>
      <c r="E346" s="350" t="s">
        <v>24</v>
      </c>
      <c r="F346" s="349" t="s">
        <v>24</v>
      </c>
      <c r="G346" s="349">
        <v>93583</v>
      </c>
      <c r="H346" s="349" t="s">
        <v>1496</v>
      </c>
      <c r="I346" s="349" t="s">
        <v>194</v>
      </c>
      <c r="J346" s="349" t="s">
        <v>1333</v>
      </c>
      <c r="K346" s="350">
        <v>466.27</v>
      </c>
      <c r="L346" s="349" t="s">
        <v>1138</v>
      </c>
    </row>
    <row r="347" spans="1:12" ht="13.5" x14ac:dyDescent="0.25">
      <c r="A347" s="349" t="s">
        <v>1481</v>
      </c>
      <c r="B347" s="349" t="s">
        <v>1482</v>
      </c>
      <c r="C347" s="349" t="s">
        <v>1483</v>
      </c>
      <c r="D347" s="349" t="s">
        <v>1484</v>
      </c>
      <c r="E347" s="350" t="s">
        <v>24</v>
      </c>
      <c r="F347" s="349" t="s">
        <v>24</v>
      </c>
      <c r="G347" s="349">
        <v>93584</v>
      </c>
      <c r="H347" s="349" t="s">
        <v>1497</v>
      </c>
      <c r="I347" s="349" t="s">
        <v>194</v>
      </c>
      <c r="J347" s="349" t="s">
        <v>1333</v>
      </c>
      <c r="K347" s="350">
        <v>931.96</v>
      </c>
      <c r="L347" s="349" t="s">
        <v>1138</v>
      </c>
    </row>
    <row r="348" spans="1:12" ht="13.5" x14ac:dyDescent="0.25">
      <c r="A348" s="349" t="s">
        <v>1481</v>
      </c>
      <c r="B348" s="349" t="s">
        <v>1482</v>
      </c>
      <c r="C348" s="349" t="s">
        <v>1483</v>
      </c>
      <c r="D348" s="349" t="s">
        <v>1484</v>
      </c>
      <c r="E348" s="350" t="s">
        <v>24</v>
      </c>
      <c r="F348" s="349" t="s">
        <v>24</v>
      </c>
      <c r="G348" s="349">
        <v>93585</v>
      </c>
      <c r="H348" s="349" t="s">
        <v>1498</v>
      </c>
      <c r="I348" s="349" t="s">
        <v>194</v>
      </c>
      <c r="J348" s="349" t="s">
        <v>1333</v>
      </c>
      <c r="K348" s="370">
        <v>1299.9000000000001</v>
      </c>
      <c r="L348" s="349" t="s">
        <v>1138</v>
      </c>
    </row>
    <row r="349" spans="1:12" ht="13.5" x14ac:dyDescent="0.25">
      <c r="A349" s="349" t="s">
        <v>1481</v>
      </c>
      <c r="B349" s="349" t="s">
        <v>1482</v>
      </c>
      <c r="C349" s="349" t="s">
        <v>1483</v>
      </c>
      <c r="D349" s="349" t="s">
        <v>1484</v>
      </c>
      <c r="E349" s="350" t="s">
        <v>24</v>
      </c>
      <c r="F349" s="349" t="s">
        <v>24</v>
      </c>
      <c r="G349" s="349">
        <v>98441</v>
      </c>
      <c r="H349" s="349" t="s">
        <v>1499</v>
      </c>
      <c r="I349" s="349" t="s">
        <v>194</v>
      </c>
      <c r="J349" s="349" t="s">
        <v>1333</v>
      </c>
      <c r="K349" s="350">
        <v>156.86000000000001</v>
      </c>
      <c r="L349" s="349" t="s">
        <v>1138</v>
      </c>
    </row>
    <row r="350" spans="1:12" ht="13.5" x14ac:dyDescent="0.25">
      <c r="A350" s="349" t="s">
        <v>1481</v>
      </c>
      <c r="B350" s="349" t="s">
        <v>1482</v>
      </c>
      <c r="C350" s="349" t="s">
        <v>1483</v>
      </c>
      <c r="D350" s="349" t="s">
        <v>1484</v>
      </c>
      <c r="E350" s="350" t="s">
        <v>24</v>
      </c>
      <c r="F350" s="349" t="s">
        <v>24</v>
      </c>
      <c r="G350" s="349">
        <v>98442</v>
      </c>
      <c r="H350" s="349" t="s">
        <v>1500</v>
      </c>
      <c r="I350" s="349" t="s">
        <v>194</v>
      </c>
      <c r="J350" s="349" t="s">
        <v>1333</v>
      </c>
      <c r="K350" s="350">
        <v>160.58000000000001</v>
      </c>
      <c r="L350" s="349" t="s">
        <v>1138</v>
      </c>
    </row>
    <row r="351" spans="1:12" ht="13.5" x14ac:dyDescent="0.25">
      <c r="A351" s="349" t="s">
        <v>1481</v>
      </c>
      <c r="B351" s="349" t="s">
        <v>1482</v>
      </c>
      <c r="C351" s="349" t="s">
        <v>1483</v>
      </c>
      <c r="D351" s="349" t="s">
        <v>1484</v>
      </c>
      <c r="E351" s="350" t="s">
        <v>24</v>
      </c>
      <c r="F351" s="349" t="s">
        <v>24</v>
      </c>
      <c r="G351" s="349">
        <v>98443</v>
      </c>
      <c r="H351" s="349" t="s">
        <v>1501</v>
      </c>
      <c r="I351" s="349" t="s">
        <v>194</v>
      </c>
      <c r="J351" s="349" t="s">
        <v>1333</v>
      </c>
      <c r="K351" s="350">
        <v>136.43</v>
      </c>
      <c r="L351" s="349" t="s">
        <v>1138</v>
      </c>
    </row>
    <row r="352" spans="1:12" ht="13.5" x14ac:dyDescent="0.25">
      <c r="A352" s="349" t="s">
        <v>1481</v>
      </c>
      <c r="B352" s="349" t="s">
        <v>1482</v>
      </c>
      <c r="C352" s="349" t="s">
        <v>1483</v>
      </c>
      <c r="D352" s="349" t="s">
        <v>1484</v>
      </c>
      <c r="E352" s="350" t="s">
        <v>24</v>
      </c>
      <c r="F352" s="349" t="s">
        <v>24</v>
      </c>
      <c r="G352" s="349">
        <v>98444</v>
      </c>
      <c r="H352" s="349" t="s">
        <v>1502</v>
      </c>
      <c r="I352" s="349" t="s">
        <v>194</v>
      </c>
      <c r="J352" s="349" t="s">
        <v>1333</v>
      </c>
      <c r="K352" s="350">
        <v>139.07</v>
      </c>
      <c r="L352" s="349" t="s">
        <v>1138</v>
      </c>
    </row>
    <row r="353" spans="1:12" ht="13.5" x14ac:dyDescent="0.25">
      <c r="A353" s="349" t="s">
        <v>1481</v>
      </c>
      <c r="B353" s="349" t="s">
        <v>1482</v>
      </c>
      <c r="C353" s="349" t="s">
        <v>1483</v>
      </c>
      <c r="D353" s="349" t="s">
        <v>1484</v>
      </c>
      <c r="E353" s="350" t="s">
        <v>24</v>
      </c>
      <c r="F353" s="349" t="s">
        <v>24</v>
      </c>
      <c r="G353" s="349">
        <v>98445</v>
      </c>
      <c r="H353" s="349" t="s">
        <v>1503</v>
      </c>
      <c r="I353" s="349" t="s">
        <v>194</v>
      </c>
      <c r="J353" s="349" t="s">
        <v>1333</v>
      </c>
      <c r="K353" s="350">
        <v>189.24</v>
      </c>
      <c r="L353" s="349" t="s">
        <v>1138</v>
      </c>
    </row>
    <row r="354" spans="1:12" ht="13.5" x14ac:dyDescent="0.25">
      <c r="A354" s="349" t="s">
        <v>1481</v>
      </c>
      <c r="B354" s="349" t="s">
        <v>1482</v>
      </c>
      <c r="C354" s="349" t="s">
        <v>1483</v>
      </c>
      <c r="D354" s="349" t="s">
        <v>1484</v>
      </c>
      <c r="E354" s="350" t="s">
        <v>24</v>
      </c>
      <c r="F354" s="349" t="s">
        <v>24</v>
      </c>
      <c r="G354" s="349">
        <v>98446</v>
      </c>
      <c r="H354" s="349" t="s">
        <v>1504</v>
      </c>
      <c r="I354" s="349" t="s">
        <v>194</v>
      </c>
      <c r="J354" s="349" t="s">
        <v>1333</v>
      </c>
      <c r="K354" s="350">
        <v>243.91</v>
      </c>
      <c r="L354" s="349" t="s">
        <v>1138</v>
      </c>
    </row>
    <row r="355" spans="1:12" ht="13.5" x14ac:dyDescent="0.25">
      <c r="A355" s="349" t="s">
        <v>1481</v>
      </c>
      <c r="B355" s="349" t="s">
        <v>1482</v>
      </c>
      <c r="C355" s="349" t="s">
        <v>1483</v>
      </c>
      <c r="D355" s="349" t="s">
        <v>1484</v>
      </c>
      <c r="E355" s="350" t="s">
        <v>24</v>
      </c>
      <c r="F355" s="349" t="s">
        <v>24</v>
      </c>
      <c r="G355" s="349">
        <v>98447</v>
      </c>
      <c r="H355" s="349" t="s">
        <v>1505</v>
      </c>
      <c r="I355" s="349" t="s">
        <v>194</v>
      </c>
      <c r="J355" s="349" t="s">
        <v>1333</v>
      </c>
      <c r="K355" s="350">
        <v>160.83000000000001</v>
      </c>
      <c r="L355" s="349" t="s">
        <v>1138</v>
      </c>
    </row>
    <row r="356" spans="1:12" ht="13.5" x14ac:dyDescent="0.25">
      <c r="A356" s="349" t="s">
        <v>1481</v>
      </c>
      <c r="B356" s="349" t="s">
        <v>1482</v>
      </c>
      <c r="C356" s="349" t="s">
        <v>1483</v>
      </c>
      <c r="D356" s="349" t="s">
        <v>1484</v>
      </c>
      <c r="E356" s="350" t="s">
        <v>24</v>
      </c>
      <c r="F356" s="349" t="s">
        <v>24</v>
      </c>
      <c r="G356" s="349">
        <v>98448</v>
      </c>
      <c r="H356" s="349" t="s">
        <v>1506</v>
      </c>
      <c r="I356" s="349" t="s">
        <v>194</v>
      </c>
      <c r="J356" s="349" t="s">
        <v>1333</v>
      </c>
      <c r="K356" s="350">
        <v>203.06</v>
      </c>
      <c r="L356" s="349" t="s">
        <v>1138</v>
      </c>
    </row>
    <row r="357" spans="1:12" ht="13.5" x14ac:dyDescent="0.25">
      <c r="A357" s="349" t="s">
        <v>1481</v>
      </c>
      <c r="B357" s="349" t="s">
        <v>1482</v>
      </c>
      <c r="C357" s="349" t="s">
        <v>1483</v>
      </c>
      <c r="D357" s="349" t="s">
        <v>1484</v>
      </c>
      <c r="E357" s="350" t="s">
        <v>24</v>
      </c>
      <c r="F357" s="349" t="s">
        <v>24</v>
      </c>
      <c r="G357" s="349">
        <v>98449</v>
      </c>
      <c r="H357" s="349" t="s">
        <v>1507</v>
      </c>
      <c r="I357" s="349" t="s">
        <v>194</v>
      </c>
      <c r="J357" s="349" t="s">
        <v>1333</v>
      </c>
      <c r="K357" s="350">
        <v>204.45</v>
      </c>
      <c r="L357" s="349" t="s">
        <v>1138</v>
      </c>
    </row>
    <row r="358" spans="1:12" ht="13.5" x14ac:dyDescent="0.25">
      <c r="A358" s="349" t="s">
        <v>1481</v>
      </c>
      <c r="B358" s="349" t="s">
        <v>1482</v>
      </c>
      <c r="C358" s="349" t="s">
        <v>1483</v>
      </c>
      <c r="D358" s="349" t="s">
        <v>1484</v>
      </c>
      <c r="E358" s="350" t="s">
        <v>24</v>
      </c>
      <c r="F358" s="349" t="s">
        <v>24</v>
      </c>
      <c r="G358" s="349">
        <v>98450</v>
      </c>
      <c r="H358" s="349" t="s">
        <v>1508</v>
      </c>
      <c r="I358" s="349" t="s">
        <v>194</v>
      </c>
      <c r="J358" s="349" t="s">
        <v>1333</v>
      </c>
      <c r="K358" s="350">
        <v>209.86</v>
      </c>
      <c r="L358" s="349" t="s">
        <v>1138</v>
      </c>
    </row>
    <row r="359" spans="1:12" ht="13.5" x14ac:dyDescent="0.25">
      <c r="A359" s="349" t="s">
        <v>1481</v>
      </c>
      <c r="B359" s="349" t="s">
        <v>1482</v>
      </c>
      <c r="C359" s="349" t="s">
        <v>1483</v>
      </c>
      <c r="D359" s="349" t="s">
        <v>1484</v>
      </c>
      <c r="E359" s="350" t="s">
        <v>24</v>
      </c>
      <c r="F359" s="349" t="s">
        <v>24</v>
      </c>
      <c r="G359" s="349">
        <v>98451</v>
      </c>
      <c r="H359" s="349" t="s">
        <v>1509</v>
      </c>
      <c r="I359" s="349" t="s">
        <v>194</v>
      </c>
      <c r="J359" s="349" t="s">
        <v>1333</v>
      </c>
      <c r="K359" s="350">
        <v>180.81</v>
      </c>
      <c r="L359" s="349" t="s">
        <v>1138</v>
      </c>
    </row>
    <row r="360" spans="1:12" ht="13.5" x14ac:dyDescent="0.25">
      <c r="A360" s="349" t="s">
        <v>1481</v>
      </c>
      <c r="B360" s="349" t="s">
        <v>1482</v>
      </c>
      <c r="C360" s="349" t="s">
        <v>1483</v>
      </c>
      <c r="D360" s="349" t="s">
        <v>1484</v>
      </c>
      <c r="E360" s="350" t="s">
        <v>24</v>
      </c>
      <c r="F360" s="349" t="s">
        <v>24</v>
      </c>
      <c r="G360" s="349">
        <v>98452</v>
      </c>
      <c r="H360" s="349" t="s">
        <v>1510</v>
      </c>
      <c r="I360" s="349" t="s">
        <v>194</v>
      </c>
      <c r="J360" s="349" t="s">
        <v>1333</v>
      </c>
      <c r="K360" s="350">
        <v>184.09</v>
      </c>
      <c r="L360" s="349" t="s">
        <v>1138</v>
      </c>
    </row>
    <row r="361" spans="1:12" ht="13.5" x14ac:dyDescent="0.25">
      <c r="A361" s="349" t="s">
        <v>1481</v>
      </c>
      <c r="B361" s="349" t="s">
        <v>1482</v>
      </c>
      <c r="C361" s="349" t="s">
        <v>1483</v>
      </c>
      <c r="D361" s="349" t="s">
        <v>1484</v>
      </c>
      <c r="E361" s="350" t="s">
        <v>24</v>
      </c>
      <c r="F361" s="349" t="s">
        <v>24</v>
      </c>
      <c r="G361" s="349">
        <v>98453</v>
      </c>
      <c r="H361" s="349" t="s">
        <v>1511</v>
      </c>
      <c r="I361" s="349" t="s">
        <v>194</v>
      </c>
      <c r="J361" s="349" t="s">
        <v>1333</v>
      </c>
      <c r="K361" s="350">
        <v>243.21</v>
      </c>
      <c r="L361" s="349" t="s">
        <v>1138</v>
      </c>
    </row>
    <row r="362" spans="1:12" ht="13.5" x14ac:dyDescent="0.25">
      <c r="A362" s="349" t="s">
        <v>1481</v>
      </c>
      <c r="B362" s="349" t="s">
        <v>1482</v>
      </c>
      <c r="C362" s="349" t="s">
        <v>1483</v>
      </c>
      <c r="D362" s="349" t="s">
        <v>1484</v>
      </c>
      <c r="E362" s="350" t="s">
        <v>24</v>
      </c>
      <c r="F362" s="349" t="s">
        <v>24</v>
      </c>
      <c r="G362" s="349">
        <v>98454</v>
      </c>
      <c r="H362" s="349" t="s">
        <v>1512</v>
      </c>
      <c r="I362" s="349" t="s">
        <v>194</v>
      </c>
      <c r="J362" s="349" t="s">
        <v>1333</v>
      </c>
      <c r="K362" s="350">
        <v>313.39</v>
      </c>
      <c r="L362" s="349" t="s">
        <v>1138</v>
      </c>
    </row>
    <row r="363" spans="1:12" ht="13.5" x14ac:dyDescent="0.25">
      <c r="A363" s="349" t="s">
        <v>1481</v>
      </c>
      <c r="B363" s="349" t="s">
        <v>1482</v>
      </c>
      <c r="C363" s="349" t="s">
        <v>1483</v>
      </c>
      <c r="D363" s="349" t="s">
        <v>1484</v>
      </c>
      <c r="E363" s="350" t="s">
        <v>24</v>
      </c>
      <c r="F363" s="349" t="s">
        <v>24</v>
      </c>
      <c r="G363" s="349">
        <v>98455</v>
      </c>
      <c r="H363" s="349" t="s">
        <v>1513</v>
      </c>
      <c r="I363" s="349" t="s">
        <v>194</v>
      </c>
      <c r="J363" s="349" t="s">
        <v>1333</v>
      </c>
      <c r="K363" s="350">
        <v>211.58</v>
      </c>
      <c r="L363" s="349" t="s">
        <v>1138</v>
      </c>
    </row>
    <row r="364" spans="1:12" ht="13.5" x14ac:dyDescent="0.25">
      <c r="A364" s="349" t="s">
        <v>1481</v>
      </c>
      <c r="B364" s="349" t="s">
        <v>1482</v>
      </c>
      <c r="C364" s="349" t="s">
        <v>1483</v>
      </c>
      <c r="D364" s="349" t="s">
        <v>1484</v>
      </c>
      <c r="E364" s="350" t="s">
        <v>24</v>
      </c>
      <c r="F364" s="349" t="s">
        <v>24</v>
      </c>
      <c r="G364" s="349">
        <v>98456</v>
      </c>
      <c r="H364" s="349" t="s">
        <v>1514</v>
      </c>
      <c r="I364" s="349" t="s">
        <v>194</v>
      </c>
      <c r="J364" s="349" t="s">
        <v>1333</v>
      </c>
      <c r="K364" s="350">
        <v>268.27999999999997</v>
      </c>
      <c r="L364" s="349" t="s">
        <v>1138</v>
      </c>
    </row>
    <row r="365" spans="1:12" ht="13.5" x14ac:dyDescent="0.25">
      <c r="A365" s="349" t="s">
        <v>1481</v>
      </c>
      <c r="B365" s="349" t="s">
        <v>1482</v>
      </c>
      <c r="C365" s="349" t="s">
        <v>1483</v>
      </c>
      <c r="D365" s="349" t="s">
        <v>1484</v>
      </c>
      <c r="E365" s="350" t="s">
        <v>24</v>
      </c>
      <c r="F365" s="349" t="s">
        <v>24</v>
      </c>
      <c r="G365" s="349">
        <v>98458</v>
      </c>
      <c r="H365" s="349" t="s">
        <v>1515</v>
      </c>
      <c r="I365" s="349" t="s">
        <v>194</v>
      </c>
      <c r="J365" s="349" t="s">
        <v>1333</v>
      </c>
      <c r="K365" s="350">
        <v>150.56</v>
      </c>
      <c r="L365" s="349" t="s">
        <v>1138</v>
      </c>
    </row>
    <row r="366" spans="1:12" ht="13.5" x14ac:dyDescent="0.25">
      <c r="A366" s="349" t="s">
        <v>1481</v>
      </c>
      <c r="B366" s="349" t="s">
        <v>1482</v>
      </c>
      <c r="C366" s="349" t="s">
        <v>1483</v>
      </c>
      <c r="D366" s="349" t="s">
        <v>1484</v>
      </c>
      <c r="E366" s="350" t="s">
        <v>24</v>
      </c>
      <c r="F366" s="349" t="s">
        <v>24</v>
      </c>
      <c r="G366" s="349">
        <v>98459</v>
      </c>
      <c r="H366" s="349" t="s">
        <v>1516</v>
      </c>
      <c r="I366" s="349" t="s">
        <v>194</v>
      </c>
      <c r="J366" s="349" t="s">
        <v>1333</v>
      </c>
      <c r="K366" s="350">
        <v>116.78</v>
      </c>
      <c r="L366" s="349" t="s">
        <v>1138</v>
      </c>
    </row>
    <row r="367" spans="1:12" ht="13.5" x14ac:dyDescent="0.25">
      <c r="A367" s="349" t="s">
        <v>1481</v>
      </c>
      <c r="B367" s="349" t="s">
        <v>1482</v>
      </c>
      <c r="C367" s="349" t="s">
        <v>1483</v>
      </c>
      <c r="D367" s="349" t="s">
        <v>1484</v>
      </c>
      <c r="E367" s="350" t="s">
        <v>24</v>
      </c>
      <c r="F367" s="349" t="s">
        <v>24</v>
      </c>
      <c r="G367" s="349">
        <v>98460</v>
      </c>
      <c r="H367" s="349" t="s">
        <v>1517</v>
      </c>
      <c r="I367" s="349" t="s">
        <v>194</v>
      </c>
      <c r="J367" s="349" t="s">
        <v>1333</v>
      </c>
      <c r="K367" s="350">
        <v>186.5</v>
      </c>
      <c r="L367" s="349" t="s">
        <v>1138</v>
      </c>
    </row>
    <row r="368" spans="1:12" ht="13.5" x14ac:dyDescent="0.25">
      <c r="A368" s="349" t="s">
        <v>1481</v>
      </c>
      <c r="B368" s="349" t="s">
        <v>1482</v>
      </c>
      <c r="C368" s="349" t="s">
        <v>1483</v>
      </c>
      <c r="D368" s="349" t="s">
        <v>1484</v>
      </c>
      <c r="E368" s="350" t="s">
        <v>24</v>
      </c>
      <c r="F368" s="349" t="s">
        <v>24</v>
      </c>
      <c r="G368" s="349">
        <v>98461</v>
      </c>
      <c r="H368" s="349" t="s">
        <v>1518</v>
      </c>
      <c r="I368" s="349" t="s">
        <v>181</v>
      </c>
      <c r="J368" s="349" t="s">
        <v>1333</v>
      </c>
      <c r="K368" s="370">
        <v>5440.65</v>
      </c>
      <c r="L368" s="349" t="s">
        <v>1138</v>
      </c>
    </row>
    <row r="369" spans="1:12" ht="13.5" x14ac:dyDescent="0.25">
      <c r="A369" s="349" t="s">
        <v>1481</v>
      </c>
      <c r="B369" s="349" t="s">
        <v>1482</v>
      </c>
      <c r="C369" s="349" t="s">
        <v>1483</v>
      </c>
      <c r="D369" s="349" t="s">
        <v>1484</v>
      </c>
      <c r="E369" s="350" t="s">
        <v>24</v>
      </c>
      <c r="F369" s="349" t="s">
        <v>24</v>
      </c>
      <c r="G369" s="349">
        <v>98462</v>
      </c>
      <c r="H369" s="349" t="s">
        <v>1519</v>
      </c>
      <c r="I369" s="349" t="s">
        <v>181</v>
      </c>
      <c r="J369" s="349" t="s">
        <v>1333</v>
      </c>
      <c r="K369" s="370">
        <v>8248.51</v>
      </c>
      <c r="L369" s="349" t="s">
        <v>1138</v>
      </c>
    </row>
    <row r="370" spans="1:12" ht="13.5" x14ac:dyDescent="0.25">
      <c r="A370" s="349" t="s">
        <v>1520</v>
      </c>
      <c r="B370" s="349" t="s">
        <v>1521</v>
      </c>
      <c r="C370" s="349" t="s">
        <v>1522</v>
      </c>
      <c r="D370" s="349" t="s">
        <v>1523</v>
      </c>
      <c r="E370" s="350" t="s">
        <v>24</v>
      </c>
      <c r="F370" s="349" t="s">
        <v>24</v>
      </c>
      <c r="G370" s="349">
        <v>5631</v>
      </c>
      <c r="H370" s="349" t="s">
        <v>846</v>
      </c>
      <c r="I370" s="349" t="s">
        <v>176</v>
      </c>
      <c r="J370" s="349" t="s">
        <v>1524</v>
      </c>
      <c r="K370" s="350">
        <v>212.54</v>
      </c>
      <c r="L370" s="349" t="s">
        <v>1138</v>
      </c>
    </row>
    <row r="371" spans="1:12" ht="13.5" x14ac:dyDescent="0.25">
      <c r="A371" s="349" t="s">
        <v>1520</v>
      </c>
      <c r="B371" s="349" t="s">
        <v>1521</v>
      </c>
      <c r="C371" s="349" t="s">
        <v>1522</v>
      </c>
      <c r="D371" s="349" t="s">
        <v>1523</v>
      </c>
      <c r="E371" s="350" t="s">
        <v>24</v>
      </c>
      <c r="F371" s="349" t="s">
        <v>24</v>
      </c>
      <c r="G371" s="349">
        <v>5678</v>
      </c>
      <c r="H371" s="349" t="s">
        <v>784</v>
      </c>
      <c r="I371" s="349" t="s">
        <v>176</v>
      </c>
      <c r="J371" s="349" t="s">
        <v>1137</v>
      </c>
      <c r="K371" s="350">
        <v>152.97</v>
      </c>
      <c r="L371" s="349" t="s">
        <v>1138</v>
      </c>
    </row>
    <row r="372" spans="1:12" ht="13.5" x14ac:dyDescent="0.25">
      <c r="A372" s="349" t="s">
        <v>1520</v>
      </c>
      <c r="B372" s="349" t="s">
        <v>1521</v>
      </c>
      <c r="C372" s="349" t="s">
        <v>1522</v>
      </c>
      <c r="D372" s="349" t="s">
        <v>1523</v>
      </c>
      <c r="E372" s="350" t="s">
        <v>24</v>
      </c>
      <c r="F372" s="349" t="s">
        <v>24</v>
      </c>
      <c r="G372" s="349">
        <v>5680</v>
      </c>
      <c r="H372" s="349" t="s">
        <v>1525</v>
      </c>
      <c r="I372" s="349" t="s">
        <v>176</v>
      </c>
      <c r="J372" s="349" t="s">
        <v>1137</v>
      </c>
      <c r="K372" s="350">
        <v>140.07</v>
      </c>
      <c r="L372" s="349" t="s">
        <v>1138</v>
      </c>
    </row>
    <row r="373" spans="1:12" ht="13.5" x14ac:dyDescent="0.25">
      <c r="A373" s="349" t="s">
        <v>1520</v>
      </c>
      <c r="B373" s="349" t="s">
        <v>1521</v>
      </c>
      <c r="C373" s="349" t="s">
        <v>1522</v>
      </c>
      <c r="D373" s="349" t="s">
        <v>1523</v>
      </c>
      <c r="E373" s="350" t="s">
        <v>24</v>
      </c>
      <c r="F373" s="349" t="s">
        <v>24</v>
      </c>
      <c r="G373" s="349">
        <v>5684</v>
      </c>
      <c r="H373" s="349" t="s">
        <v>1526</v>
      </c>
      <c r="I373" s="349" t="s">
        <v>176</v>
      </c>
      <c r="J373" s="349" t="s">
        <v>1333</v>
      </c>
      <c r="K373" s="350">
        <v>161.63</v>
      </c>
      <c r="L373" s="349" t="s">
        <v>1138</v>
      </c>
    </row>
    <row r="374" spans="1:12" ht="13.5" x14ac:dyDescent="0.25">
      <c r="A374" s="349" t="s">
        <v>1520</v>
      </c>
      <c r="B374" s="349" t="s">
        <v>1521</v>
      </c>
      <c r="C374" s="349" t="s">
        <v>1522</v>
      </c>
      <c r="D374" s="349" t="s">
        <v>1523</v>
      </c>
      <c r="E374" s="350" t="s">
        <v>24</v>
      </c>
      <c r="F374" s="349" t="s">
        <v>24</v>
      </c>
      <c r="G374" s="349">
        <v>5689</v>
      </c>
      <c r="H374" s="349" t="s">
        <v>1527</v>
      </c>
      <c r="I374" s="349" t="s">
        <v>176</v>
      </c>
      <c r="J374" s="349" t="s">
        <v>1333</v>
      </c>
      <c r="K374" s="350">
        <v>6.98</v>
      </c>
      <c r="L374" s="349" t="s">
        <v>1138</v>
      </c>
    </row>
    <row r="375" spans="1:12" ht="13.5" x14ac:dyDescent="0.25">
      <c r="A375" s="349" t="s">
        <v>1520</v>
      </c>
      <c r="B375" s="349" t="s">
        <v>1521</v>
      </c>
      <c r="C375" s="349" t="s">
        <v>1522</v>
      </c>
      <c r="D375" s="349" t="s">
        <v>1523</v>
      </c>
      <c r="E375" s="350" t="s">
        <v>24</v>
      </c>
      <c r="F375" s="349" t="s">
        <v>24</v>
      </c>
      <c r="G375" s="349">
        <v>5795</v>
      </c>
      <c r="H375" s="349" t="s">
        <v>1528</v>
      </c>
      <c r="I375" s="349" t="s">
        <v>176</v>
      </c>
      <c r="J375" s="349" t="s">
        <v>1333</v>
      </c>
      <c r="K375" s="350">
        <v>21.5</v>
      </c>
      <c r="L375" s="349" t="s">
        <v>1138</v>
      </c>
    </row>
    <row r="376" spans="1:12" ht="13.5" x14ac:dyDescent="0.25">
      <c r="A376" s="349" t="s">
        <v>1520</v>
      </c>
      <c r="B376" s="349" t="s">
        <v>1521</v>
      </c>
      <c r="C376" s="349" t="s">
        <v>1522</v>
      </c>
      <c r="D376" s="349" t="s">
        <v>1523</v>
      </c>
      <c r="E376" s="350" t="s">
        <v>24</v>
      </c>
      <c r="F376" s="349" t="s">
        <v>24</v>
      </c>
      <c r="G376" s="349">
        <v>5811</v>
      </c>
      <c r="H376" s="349" t="s">
        <v>1529</v>
      </c>
      <c r="I376" s="349" t="s">
        <v>176</v>
      </c>
      <c r="J376" s="349" t="s">
        <v>1137</v>
      </c>
      <c r="K376" s="350">
        <v>200.49</v>
      </c>
      <c r="L376" s="349" t="s">
        <v>1138</v>
      </c>
    </row>
    <row r="377" spans="1:12" ht="13.5" x14ac:dyDescent="0.25">
      <c r="A377" s="349" t="s">
        <v>1520</v>
      </c>
      <c r="B377" s="349" t="s">
        <v>1521</v>
      </c>
      <c r="C377" s="349" t="s">
        <v>1522</v>
      </c>
      <c r="D377" s="349" t="s">
        <v>1523</v>
      </c>
      <c r="E377" s="350" t="s">
        <v>24</v>
      </c>
      <c r="F377" s="349" t="s">
        <v>24</v>
      </c>
      <c r="G377" s="349">
        <v>5823</v>
      </c>
      <c r="H377" s="349" t="s">
        <v>1530</v>
      </c>
      <c r="I377" s="349" t="s">
        <v>176</v>
      </c>
      <c r="J377" s="349" t="s">
        <v>1333</v>
      </c>
      <c r="K377" s="350">
        <v>212.56</v>
      </c>
      <c r="L377" s="349" t="s">
        <v>1138</v>
      </c>
    </row>
    <row r="378" spans="1:12" ht="13.5" x14ac:dyDescent="0.25">
      <c r="A378" s="349" t="s">
        <v>1520</v>
      </c>
      <c r="B378" s="349" t="s">
        <v>1521</v>
      </c>
      <c r="C378" s="349" t="s">
        <v>1522</v>
      </c>
      <c r="D378" s="349" t="s">
        <v>1523</v>
      </c>
      <c r="E378" s="350" t="s">
        <v>24</v>
      </c>
      <c r="F378" s="349" t="s">
        <v>24</v>
      </c>
      <c r="G378" s="349">
        <v>5824</v>
      </c>
      <c r="H378" s="349" t="s">
        <v>1531</v>
      </c>
      <c r="I378" s="349" t="s">
        <v>176</v>
      </c>
      <c r="J378" s="349" t="s">
        <v>1137</v>
      </c>
      <c r="K378" s="350">
        <v>213.04</v>
      </c>
      <c r="L378" s="349" t="s">
        <v>1138</v>
      </c>
    </row>
    <row r="379" spans="1:12" ht="13.5" x14ac:dyDescent="0.25">
      <c r="A379" s="349" t="s">
        <v>1520</v>
      </c>
      <c r="B379" s="349" t="s">
        <v>1521</v>
      </c>
      <c r="C379" s="349" t="s">
        <v>1522</v>
      </c>
      <c r="D379" s="349" t="s">
        <v>1523</v>
      </c>
      <c r="E379" s="350" t="s">
        <v>24</v>
      </c>
      <c r="F379" s="349" t="s">
        <v>24</v>
      </c>
      <c r="G379" s="349">
        <v>5835</v>
      </c>
      <c r="H379" s="349" t="s">
        <v>1532</v>
      </c>
      <c r="I379" s="349" t="s">
        <v>176</v>
      </c>
      <c r="J379" s="349" t="s">
        <v>1333</v>
      </c>
      <c r="K379" s="350">
        <v>398.19</v>
      </c>
      <c r="L379" s="349" t="s">
        <v>1138</v>
      </c>
    </row>
    <row r="380" spans="1:12" ht="13.5" x14ac:dyDescent="0.25">
      <c r="A380" s="349" t="s">
        <v>1520</v>
      </c>
      <c r="B380" s="349" t="s">
        <v>1521</v>
      </c>
      <c r="C380" s="349" t="s">
        <v>1522</v>
      </c>
      <c r="D380" s="349" t="s">
        <v>1523</v>
      </c>
      <c r="E380" s="350" t="s">
        <v>24</v>
      </c>
      <c r="F380" s="349" t="s">
        <v>24</v>
      </c>
      <c r="G380" s="349">
        <v>5839</v>
      </c>
      <c r="H380" s="349" t="s">
        <v>1533</v>
      </c>
      <c r="I380" s="349" t="s">
        <v>176</v>
      </c>
      <c r="J380" s="349" t="s">
        <v>1333</v>
      </c>
      <c r="K380" s="350">
        <v>10.3</v>
      </c>
      <c r="L380" s="349" t="s">
        <v>1138</v>
      </c>
    </row>
    <row r="381" spans="1:12" ht="13.5" x14ac:dyDescent="0.25">
      <c r="A381" s="349" t="s">
        <v>1520</v>
      </c>
      <c r="B381" s="349" t="s">
        <v>1521</v>
      </c>
      <c r="C381" s="349" t="s">
        <v>1522</v>
      </c>
      <c r="D381" s="349" t="s">
        <v>1523</v>
      </c>
      <c r="E381" s="350" t="s">
        <v>24</v>
      </c>
      <c r="F381" s="349" t="s">
        <v>24</v>
      </c>
      <c r="G381" s="349">
        <v>5843</v>
      </c>
      <c r="H381" s="349" t="s">
        <v>1534</v>
      </c>
      <c r="I381" s="349" t="s">
        <v>176</v>
      </c>
      <c r="J381" s="349" t="s">
        <v>1333</v>
      </c>
      <c r="K381" s="350">
        <v>175.76</v>
      </c>
      <c r="L381" s="349" t="s">
        <v>1138</v>
      </c>
    </row>
    <row r="382" spans="1:12" ht="13.5" x14ac:dyDescent="0.25">
      <c r="A382" s="349" t="s">
        <v>1520</v>
      </c>
      <c r="B382" s="349" t="s">
        <v>1521</v>
      </c>
      <c r="C382" s="349" t="s">
        <v>1522</v>
      </c>
      <c r="D382" s="349" t="s">
        <v>1523</v>
      </c>
      <c r="E382" s="350" t="s">
        <v>24</v>
      </c>
      <c r="F382" s="349" t="s">
        <v>24</v>
      </c>
      <c r="G382" s="349">
        <v>5847</v>
      </c>
      <c r="H382" s="349" t="s">
        <v>1535</v>
      </c>
      <c r="I382" s="349" t="s">
        <v>176</v>
      </c>
      <c r="J382" s="349" t="s">
        <v>1333</v>
      </c>
      <c r="K382" s="350">
        <v>264.2</v>
      </c>
      <c r="L382" s="349" t="s">
        <v>1138</v>
      </c>
    </row>
    <row r="383" spans="1:12" ht="13.5" x14ac:dyDescent="0.25">
      <c r="A383" s="349" t="s">
        <v>1520</v>
      </c>
      <c r="B383" s="349" t="s">
        <v>1521</v>
      </c>
      <c r="C383" s="349" t="s">
        <v>1522</v>
      </c>
      <c r="D383" s="349" t="s">
        <v>1523</v>
      </c>
      <c r="E383" s="350" t="s">
        <v>24</v>
      </c>
      <c r="F383" s="349" t="s">
        <v>24</v>
      </c>
      <c r="G383" s="349">
        <v>5851</v>
      </c>
      <c r="H383" s="349" t="s">
        <v>1536</v>
      </c>
      <c r="I383" s="349" t="s">
        <v>176</v>
      </c>
      <c r="J383" s="349" t="s">
        <v>1333</v>
      </c>
      <c r="K383" s="350">
        <v>252.38</v>
      </c>
      <c r="L383" s="349" t="s">
        <v>1138</v>
      </c>
    </row>
    <row r="384" spans="1:12" ht="13.5" x14ac:dyDescent="0.25">
      <c r="A384" s="349" t="s">
        <v>1520</v>
      </c>
      <c r="B384" s="349" t="s">
        <v>1521</v>
      </c>
      <c r="C384" s="349" t="s">
        <v>1522</v>
      </c>
      <c r="D384" s="349" t="s">
        <v>1523</v>
      </c>
      <c r="E384" s="350" t="s">
        <v>24</v>
      </c>
      <c r="F384" s="349" t="s">
        <v>24</v>
      </c>
      <c r="G384" s="349">
        <v>5855</v>
      </c>
      <c r="H384" s="349" t="s">
        <v>1537</v>
      </c>
      <c r="I384" s="349" t="s">
        <v>176</v>
      </c>
      <c r="J384" s="349" t="s">
        <v>1333</v>
      </c>
      <c r="K384" s="350">
        <v>659.51</v>
      </c>
      <c r="L384" s="349" t="s">
        <v>1138</v>
      </c>
    </row>
    <row r="385" spans="1:12" ht="13.5" x14ac:dyDescent="0.25">
      <c r="A385" s="349" t="s">
        <v>1520</v>
      </c>
      <c r="B385" s="349" t="s">
        <v>1521</v>
      </c>
      <c r="C385" s="349" t="s">
        <v>1522</v>
      </c>
      <c r="D385" s="349" t="s">
        <v>1523</v>
      </c>
      <c r="E385" s="350" t="s">
        <v>24</v>
      </c>
      <c r="F385" s="349" t="s">
        <v>24</v>
      </c>
      <c r="G385" s="349">
        <v>5863</v>
      </c>
      <c r="H385" s="349" t="s">
        <v>1538</v>
      </c>
      <c r="I385" s="349" t="s">
        <v>176</v>
      </c>
      <c r="J385" s="349" t="s">
        <v>1333</v>
      </c>
      <c r="K385" s="350">
        <v>23.91</v>
      </c>
      <c r="L385" s="349" t="s">
        <v>1138</v>
      </c>
    </row>
    <row r="386" spans="1:12" ht="13.5" x14ac:dyDescent="0.25">
      <c r="A386" s="349" t="s">
        <v>1520</v>
      </c>
      <c r="B386" s="349" t="s">
        <v>1521</v>
      </c>
      <c r="C386" s="349" t="s">
        <v>1522</v>
      </c>
      <c r="D386" s="349" t="s">
        <v>1523</v>
      </c>
      <c r="E386" s="350" t="s">
        <v>24</v>
      </c>
      <c r="F386" s="349" t="s">
        <v>24</v>
      </c>
      <c r="G386" s="349">
        <v>5867</v>
      </c>
      <c r="H386" s="349" t="s">
        <v>1539</v>
      </c>
      <c r="I386" s="349" t="s">
        <v>176</v>
      </c>
      <c r="J386" s="349" t="s">
        <v>1333</v>
      </c>
      <c r="K386" s="350">
        <v>163.32</v>
      </c>
      <c r="L386" s="349" t="s">
        <v>1138</v>
      </c>
    </row>
    <row r="387" spans="1:12" ht="13.5" x14ac:dyDescent="0.25">
      <c r="A387" s="349" t="s">
        <v>1520</v>
      </c>
      <c r="B387" s="349" t="s">
        <v>1521</v>
      </c>
      <c r="C387" s="349" t="s">
        <v>1522</v>
      </c>
      <c r="D387" s="349" t="s">
        <v>1523</v>
      </c>
      <c r="E387" s="350" t="s">
        <v>24</v>
      </c>
      <c r="F387" s="349" t="s">
        <v>24</v>
      </c>
      <c r="G387" s="349">
        <v>5875</v>
      </c>
      <c r="H387" s="349" t="s">
        <v>1540</v>
      </c>
      <c r="I387" s="349" t="s">
        <v>176</v>
      </c>
      <c r="J387" s="349" t="s">
        <v>1524</v>
      </c>
      <c r="K387" s="350">
        <v>141.19</v>
      </c>
      <c r="L387" s="349" t="s">
        <v>1138</v>
      </c>
    </row>
    <row r="388" spans="1:12" ht="13.5" x14ac:dyDescent="0.25">
      <c r="A388" s="349" t="s">
        <v>1520</v>
      </c>
      <c r="B388" s="349" t="s">
        <v>1521</v>
      </c>
      <c r="C388" s="349" t="s">
        <v>1522</v>
      </c>
      <c r="D388" s="349" t="s">
        <v>1523</v>
      </c>
      <c r="E388" s="350" t="s">
        <v>24</v>
      </c>
      <c r="F388" s="349" t="s">
        <v>24</v>
      </c>
      <c r="G388" s="349">
        <v>5879</v>
      </c>
      <c r="H388" s="349" t="s">
        <v>1541</v>
      </c>
      <c r="I388" s="349" t="s">
        <v>176</v>
      </c>
      <c r="J388" s="349" t="s">
        <v>1333</v>
      </c>
      <c r="K388" s="350">
        <v>145.22</v>
      </c>
      <c r="L388" s="349" t="s">
        <v>1138</v>
      </c>
    </row>
    <row r="389" spans="1:12" ht="13.5" x14ac:dyDescent="0.25">
      <c r="A389" s="349" t="s">
        <v>1520</v>
      </c>
      <c r="B389" s="349" t="s">
        <v>1521</v>
      </c>
      <c r="C389" s="349" t="s">
        <v>1522</v>
      </c>
      <c r="D389" s="349" t="s">
        <v>1523</v>
      </c>
      <c r="E389" s="350" t="s">
        <v>24</v>
      </c>
      <c r="F389" s="349" t="s">
        <v>24</v>
      </c>
      <c r="G389" s="349">
        <v>5882</v>
      </c>
      <c r="H389" s="349" t="s">
        <v>1542</v>
      </c>
      <c r="I389" s="349" t="s">
        <v>176</v>
      </c>
      <c r="J389" s="349" t="s">
        <v>1333</v>
      </c>
      <c r="K389" s="350">
        <v>124.01</v>
      </c>
      <c r="L389" s="349" t="s">
        <v>1138</v>
      </c>
    </row>
    <row r="390" spans="1:12" ht="13.5" x14ac:dyDescent="0.25">
      <c r="A390" s="349" t="s">
        <v>1520</v>
      </c>
      <c r="B390" s="349" t="s">
        <v>1521</v>
      </c>
      <c r="C390" s="349" t="s">
        <v>1522</v>
      </c>
      <c r="D390" s="349" t="s">
        <v>1523</v>
      </c>
      <c r="E390" s="350" t="s">
        <v>24</v>
      </c>
      <c r="F390" s="349" t="s">
        <v>24</v>
      </c>
      <c r="G390" s="349">
        <v>5890</v>
      </c>
      <c r="H390" s="349" t="s">
        <v>1543</v>
      </c>
      <c r="I390" s="349" t="s">
        <v>176</v>
      </c>
      <c r="J390" s="349" t="s">
        <v>1137</v>
      </c>
      <c r="K390" s="350">
        <v>200.79</v>
      </c>
      <c r="L390" s="349" t="s">
        <v>1138</v>
      </c>
    </row>
    <row r="391" spans="1:12" ht="13.5" x14ac:dyDescent="0.25">
      <c r="A391" s="349" t="s">
        <v>1520</v>
      </c>
      <c r="B391" s="349" t="s">
        <v>1521</v>
      </c>
      <c r="C391" s="349" t="s">
        <v>1522</v>
      </c>
      <c r="D391" s="349" t="s">
        <v>1523</v>
      </c>
      <c r="E391" s="350" t="s">
        <v>24</v>
      </c>
      <c r="F391" s="349" t="s">
        <v>24</v>
      </c>
      <c r="G391" s="349">
        <v>5894</v>
      </c>
      <c r="H391" s="349" t="s">
        <v>1544</v>
      </c>
      <c r="I391" s="349" t="s">
        <v>176</v>
      </c>
      <c r="J391" s="349" t="s">
        <v>1137</v>
      </c>
      <c r="K391" s="350">
        <v>209.16</v>
      </c>
      <c r="L391" s="349" t="s">
        <v>1138</v>
      </c>
    </row>
    <row r="392" spans="1:12" ht="13.5" x14ac:dyDescent="0.25">
      <c r="A392" s="349" t="s">
        <v>1520</v>
      </c>
      <c r="B392" s="349" t="s">
        <v>1521</v>
      </c>
      <c r="C392" s="349" t="s">
        <v>1522</v>
      </c>
      <c r="D392" s="349" t="s">
        <v>1523</v>
      </c>
      <c r="E392" s="350" t="s">
        <v>24</v>
      </c>
      <c r="F392" s="349" t="s">
        <v>24</v>
      </c>
      <c r="G392" s="349">
        <v>5901</v>
      </c>
      <c r="H392" s="349" t="s">
        <v>842</v>
      </c>
      <c r="I392" s="349" t="s">
        <v>176</v>
      </c>
      <c r="J392" s="349" t="s">
        <v>1333</v>
      </c>
      <c r="K392" s="350">
        <v>314.77999999999997</v>
      </c>
      <c r="L392" s="349" t="s">
        <v>1138</v>
      </c>
    </row>
    <row r="393" spans="1:12" ht="13.5" x14ac:dyDescent="0.25">
      <c r="A393" s="349" t="s">
        <v>1520</v>
      </c>
      <c r="B393" s="349" t="s">
        <v>1521</v>
      </c>
      <c r="C393" s="349" t="s">
        <v>1522</v>
      </c>
      <c r="D393" s="349" t="s">
        <v>1523</v>
      </c>
      <c r="E393" s="350" t="s">
        <v>24</v>
      </c>
      <c r="F393" s="349" t="s">
        <v>24</v>
      </c>
      <c r="G393" s="349">
        <v>5909</v>
      </c>
      <c r="H393" s="349" t="s">
        <v>1545</v>
      </c>
      <c r="I393" s="349" t="s">
        <v>176</v>
      </c>
      <c r="J393" s="349" t="s">
        <v>1333</v>
      </c>
      <c r="K393" s="350">
        <v>33.99</v>
      </c>
      <c r="L393" s="349" t="s">
        <v>1138</v>
      </c>
    </row>
    <row r="394" spans="1:12" ht="13.5" x14ac:dyDescent="0.25">
      <c r="A394" s="349" t="s">
        <v>1520</v>
      </c>
      <c r="B394" s="349" t="s">
        <v>1521</v>
      </c>
      <c r="C394" s="349" t="s">
        <v>1522</v>
      </c>
      <c r="D394" s="349" t="s">
        <v>1523</v>
      </c>
      <c r="E394" s="350" t="s">
        <v>24</v>
      </c>
      <c r="F394" s="349" t="s">
        <v>24</v>
      </c>
      <c r="G394" s="349">
        <v>5921</v>
      </c>
      <c r="H394" s="349" t="s">
        <v>1546</v>
      </c>
      <c r="I394" s="349" t="s">
        <v>176</v>
      </c>
      <c r="J394" s="349" t="s">
        <v>1333</v>
      </c>
      <c r="K394" s="350">
        <v>5.47</v>
      </c>
      <c r="L394" s="349" t="s">
        <v>1138</v>
      </c>
    </row>
    <row r="395" spans="1:12" ht="13.5" x14ac:dyDescent="0.25">
      <c r="A395" s="349" t="s">
        <v>1520</v>
      </c>
      <c r="B395" s="349" t="s">
        <v>1521</v>
      </c>
      <c r="C395" s="349" t="s">
        <v>1522</v>
      </c>
      <c r="D395" s="349" t="s">
        <v>1523</v>
      </c>
      <c r="E395" s="350" t="s">
        <v>24</v>
      </c>
      <c r="F395" s="349" t="s">
        <v>24</v>
      </c>
      <c r="G395" s="349">
        <v>5928</v>
      </c>
      <c r="H395" s="349" t="s">
        <v>776</v>
      </c>
      <c r="I395" s="349" t="s">
        <v>176</v>
      </c>
      <c r="J395" s="349" t="s">
        <v>1333</v>
      </c>
      <c r="K395" s="350">
        <v>272.61</v>
      </c>
      <c r="L395" s="349" t="s">
        <v>1138</v>
      </c>
    </row>
    <row r="396" spans="1:12" ht="13.5" x14ac:dyDescent="0.25">
      <c r="A396" s="349" t="s">
        <v>1520</v>
      </c>
      <c r="B396" s="349" t="s">
        <v>1521</v>
      </c>
      <c r="C396" s="349" t="s">
        <v>1522</v>
      </c>
      <c r="D396" s="349" t="s">
        <v>1523</v>
      </c>
      <c r="E396" s="350" t="s">
        <v>24</v>
      </c>
      <c r="F396" s="349" t="s">
        <v>24</v>
      </c>
      <c r="G396" s="349">
        <v>5932</v>
      </c>
      <c r="H396" s="349" t="s">
        <v>1547</v>
      </c>
      <c r="I396" s="349" t="s">
        <v>176</v>
      </c>
      <c r="J396" s="349" t="s">
        <v>1137</v>
      </c>
      <c r="K396" s="350">
        <v>260.49</v>
      </c>
      <c r="L396" s="349" t="s">
        <v>1138</v>
      </c>
    </row>
    <row r="397" spans="1:12" ht="13.5" x14ac:dyDescent="0.25">
      <c r="A397" s="349" t="s">
        <v>1520</v>
      </c>
      <c r="B397" s="349" t="s">
        <v>1521</v>
      </c>
      <c r="C397" s="349" t="s">
        <v>1522</v>
      </c>
      <c r="D397" s="349" t="s">
        <v>1523</v>
      </c>
      <c r="E397" s="350" t="s">
        <v>24</v>
      </c>
      <c r="F397" s="349" t="s">
        <v>24</v>
      </c>
      <c r="G397" s="349">
        <v>5940</v>
      </c>
      <c r="H397" s="349" t="s">
        <v>1548</v>
      </c>
      <c r="I397" s="349" t="s">
        <v>176</v>
      </c>
      <c r="J397" s="349" t="s">
        <v>1137</v>
      </c>
      <c r="K397" s="350">
        <v>208.71</v>
      </c>
      <c r="L397" s="349" t="s">
        <v>1138</v>
      </c>
    </row>
    <row r="398" spans="1:12" ht="13.5" x14ac:dyDescent="0.25">
      <c r="A398" s="349" t="s">
        <v>1520</v>
      </c>
      <c r="B398" s="349" t="s">
        <v>1521</v>
      </c>
      <c r="C398" s="349" t="s">
        <v>1522</v>
      </c>
      <c r="D398" s="349" t="s">
        <v>1523</v>
      </c>
      <c r="E398" s="350" t="s">
        <v>24</v>
      </c>
      <c r="F398" s="349" t="s">
        <v>24</v>
      </c>
      <c r="G398" s="349">
        <v>5944</v>
      </c>
      <c r="H398" s="349" t="s">
        <v>1549</v>
      </c>
      <c r="I398" s="349" t="s">
        <v>176</v>
      </c>
      <c r="J398" s="349" t="s">
        <v>1137</v>
      </c>
      <c r="K398" s="350">
        <v>252.56</v>
      </c>
      <c r="L398" s="349" t="s">
        <v>1138</v>
      </c>
    </row>
    <row r="399" spans="1:12" ht="13.5" x14ac:dyDescent="0.25">
      <c r="A399" s="349" t="s">
        <v>1520</v>
      </c>
      <c r="B399" s="349" t="s">
        <v>1521</v>
      </c>
      <c r="C399" s="349" t="s">
        <v>1522</v>
      </c>
      <c r="D399" s="349" t="s">
        <v>1523</v>
      </c>
      <c r="E399" s="350" t="s">
        <v>24</v>
      </c>
      <c r="F399" s="349" t="s">
        <v>24</v>
      </c>
      <c r="G399" s="349">
        <v>5953</v>
      </c>
      <c r="H399" s="349" t="s">
        <v>1550</v>
      </c>
      <c r="I399" s="349" t="s">
        <v>176</v>
      </c>
      <c r="J399" s="349" t="s">
        <v>1333</v>
      </c>
      <c r="K399" s="350">
        <v>59.95</v>
      </c>
      <c r="L399" s="349" t="s">
        <v>1138</v>
      </c>
    </row>
    <row r="400" spans="1:12" ht="13.5" x14ac:dyDescent="0.25">
      <c r="A400" s="349" t="s">
        <v>1520</v>
      </c>
      <c r="B400" s="349" t="s">
        <v>1521</v>
      </c>
      <c r="C400" s="349" t="s">
        <v>1522</v>
      </c>
      <c r="D400" s="349" t="s">
        <v>1523</v>
      </c>
      <c r="E400" s="350" t="s">
        <v>24</v>
      </c>
      <c r="F400" s="349" t="s">
        <v>24</v>
      </c>
      <c r="G400" s="349">
        <v>6259</v>
      </c>
      <c r="H400" s="349" t="s">
        <v>1551</v>
      </c>
      <c r="I400" s="349" t="s">
        <v>176</v>
      </c>
      <c r="J400" s="349" t="s">
        <v>1333</v>
      </c>
      <c r="K400" s="350">
        <v>253.2</v>
      </c>
      <c r="L400" s="349" t="s">
        <v>1138</v>
      </c>
    </row>
    <row r="401" spans="1:12" ht="13.5" x14ac:dyDescent="0.25">
      <c r="A401" s="349" t="s">
        <v>1520</v>
      </c>
      <c r="B401" s="349" t="s">
        <v>1521</v>
      </c>
      <c r="C401" s="349" t="s">
        <v>1522</v>
      </c>
      <c r="D401" s="349" t="s">
        <v>1523</v>
      </c>
      <c r="E401" s="350" t="s">
        <v>24</v>
      </c>
      <c r="F401" s="349" t="s">
        <v>24</v>
      </c>
      <c r="G401" s="349">
        <v>6879</v>
      </c>
      <c r="H401" s="349" t="s">
        <v>1552</v>
      </c>
      <c r="I401" s="349" t="s">
        <v>176</v>
      </c>
      <c r="J401" s="349" t="s">
        <v>1333</v>
      </c>
      <c r="K401" s="350">
        <v>213.57</v>
      </c>
      <c r="L401" s="349" t="s">
        <v>1138</v>
      </c>
    </row>
    <row r="402" spans="1:12" ht="13.5" x14ac:dyDescent="0.25">
      <c r="A402" s="349" t="s">
        <v>1520</v>
      </c>
      <c r="B402" s="349" t="s">
        <v>1521</v>
      </c>
      <c r="C402" s="349" t="s">
        <v>1522</v>
      </c>
      <c r="D402" s="349" t="s">
        <v>1523</v>
      </c>
      <c r="E402" s="350" t="s">
        <v>24</v>
      </c>
      <c r="F402" s="349" t="s">
        <v>24</v>
      </c>
      <c r="G402" s="349">
        <v>7030</v>
      </c>
      <c r="H402" s="349" t="s">
        <v>1553</v>
      </c>
      <c r="I402" s="349" t="s">
        <v>176</v>
      </c>
      <c r="J402" s="349" t="s">
        <v>1333</v>
      </c>
      <c r="K402" s="350">
        <v>269.60000000000002</v>
      </c>
      <c r="L402" s="349" t="s">
        <v>1138</v>
      </c>
    </row>
    <row r="403" spans="1:12" ht="13.5" x14ac:dyDescent="0.25">
      <c r="A403" s="349" t="s">
        <v>1520</v>
      </c>
      <c r="B403" s="349" t="s">
        <v>1521</v>
      </c>
      <c r="C403" s="349" t="s">
        <v>1522</v>
      </c>
      <c r="D403" s="349" t="s">
        <v>1523</v>
      </c>
      <c r="E403" s="350" t="s">
        <v>24</v>
      </c>
      <c r="F403" s="349" t="s">
        <v>24</v>
      </c>
      <c r="G403" s="349">
        <v>7042</v>
      </c>
      <c r="H403" s="349" t="s">
        <v>1554</v>
      </c>
      <c r="I403" s="349" t="s">
        <v>176</v>
      </c>
      <c r="J403" s="349" t="s">
        <v>1137</v>
      </c>
      <c r="K403" s="350">
        <v>24.64</v>
      </c>
      <c r="L403" s="349" t="s">
        <v>1138</v>
      </c>
    </row>
    <row r="404" spans="1:12" ht="13.5" x14ac:dyDescent="0.25">
      <c r="A404" s="349" t="s">
        <v>1520</v>
      </c>
      <c r="B404" s="349" t="s">
        <v>1521</v>
      </c>
      <c r="C404" s="349" t="s">
        <v>1522</v>
      </c>
      <c r="D404" s="349" t="s">
        <v>1523</v>
      </c>
      <c r="E404" s="350" t="s">
        <v>24</v>
      </c>
      <c r="F404" s="349" t="s">
        <v>24</v>
      </c>
      <c r="G404" s="349">
        <v>7049</v>
      </c>
      <c r="H404" s="349" t="s">
        <v>1555</v>
      </c>
      <c r="I404" s="349" t="s">
        <v>176</v>
      </c>
      <c r="J404" s="349" t="s">
        <v>1333</v>
      </c>
      <c r="K404" s="350">
        <v>224.65</v>
      </c>
      <c r="L404" s="349" t="s">
        <v>1138</v>
      </c>
    </row>
    <row r="405" spans="1:12" ht="13.5" x14ac:dyDescent="0.25">
      <c r="A405" s="349" t="s">
        <v>1520</v>
      </c>
      <c r="B405" s="349" t="s">
        <v>1521</v>
      </c>
      <c r="C405" s="349" t="s">
        <v>1522</v>
      </c>
      <c r="D405" s="349" t="s">
        <v>1523</v>
      </c>
      <c r="E405" s="350" t="s">
        <v>24</v>
      </c>
      <c r="F405" s="349" t="s">
        <v>24</v>
      </c>
      <c r="G405" s="349">
        <v>67826</v>
      </c>
      <c r="H405" s="349" t="s">
        <v>1556</v>
      </c>
      <c r="I405" s="349" t="s">
        <v>176</v>
      </c>
      <c r="J405" s="349" t="s">
        <v>1137</v>
      </c>
      <c r="K405" s="350">
        <v>183.14</v>
      </c>
      <c r="L405" s="349" t="s">
        <v>1138</v>
      </c>
    </row>
    <row r="406" spans="1:12" ht="13.5" x14ac:dyDescent="0.25">
      <c r="A406" s="349" t="s">
        <v>1520</v>
      </c>
      <c r="B406" s="349" t="s">
        <v>1521</v>
      </c>
      <c r="C406" s="349" t="s">
        <v>1522</v>
      </c>
      <c r="D406" s="349" t="s">
        <v>1523</v>
      </c>
      <c r="E406" s="350" t="s">
        <v>24</v>
      </c>
      <c r="F406" s="349" t="s">
        <v>24</v>
      </c>
      <c r="G406" s="349">
        <v>73417</v>
      </c>
      <c r="H406" s="349" t="s">
        <v>1557</v>
      </c>
      <c r="I406" s="349" t="s">
        <v>176</v>
      </c>
      <c r="J406" s="349" t="s">
        <v>1333</v>
      </c>
      <c r="K406" s="350">
        <v>190.36</v>
      </c>
      <c r="L406" s="349" t="s">
        <v>1138</v>
      </c>
    </row>
    <row r="407" spans="1:12" ht="13.5" x14ac:dyDescent="0.25">
      <c r="A407" s="349" t="s">
        <v>1520</v>
      </c>
      <c r="B407" s="349" t="s">
        <v>1521</v>
      </c>
      <c r="C407" s="349" t="s">
        <v>1522</v>
      </c>
      <c r="D407" s="349" t="s">
        <v>1523</v>
      </c>
      <c r="E407" s="350" t="s">
        <v>24</v>
      </c>
      <c r="F407" s="349" t="s">
        <v>24</v>
      </c>
      <c r="G407" s="349">
        <v>73436</v>
      </c>
      <c r="H407" s="349" t="s">
        <v>1558</v>
      </c>
      <c r="I407" s="349" t="s">
        <v>176</v>
      </c>
      <c r="J407" s="349" t="s">
        <v>1333</v>
      </c>
      <c r="K407" s="350">
        <v>164.84</v>
      </c>
      <c r="L407" s="349" t="s">
        <v>1138</v>
      </c>
    </row>
    <row r="408" spans="1:12" ht="13.5" x14ac:dyDescent="0.25">
      <c r="A408" s="349" t="s">
        <v>1520</v>
      </c>
      <c r="B408" s="349" t="s">
        <v>1521</v>
      </c>
      <c r="C408" s="349" t="s">
        <v>1522</v>
      </c>
      <c r="D408" s="349" t="s">
        <v>1523</v>
      </c>
      <c r="E408" s="350" t="s">
        <v>24</v>
      </c>
      <c r="F408" s="349" t="s">
        <v>24</v>
      </c>
      <c r="G408" s="349">
        <v>73467</v>
      </c>
      <c r="H408" s="349" t="s">
        <v>1559</v>
      </c>
      <c r="I408" s="349" t="s">
        <v>176</v>
      </c>
      <c r="J408" s="349" t="s">
        <v>1137</v>
      </c>
      <c r="K408" s="350">
        <v>245.41</v>
      </c>
      <c r="L408" s="349" t="s">
        <v>1138</v>
      </c>
    </row>
    <row r="409" spans="1:12" ht="13.5" x14ac:dyDescent="0.25">
      <c r="A409" s="349" t="s">
        <v>1520</v>
      </c>
      <c r="B409" s="349" t="s">
        <v>1521</v>
      </c>
      <c r="C409" s="349" t="s">
        <v>1522</v>
      </c>
      <c r="D409" s="349" t="s">
        <v>1523</v>
      </c>
      <c r="E409" s="350" t="s">
        <v>24</v>
      </c>
      <c r="F409" s="349" t="s">
        <v>24</v>
      </c>
      <c r="G409" s="349">
        <v>73536</v>
      </c>
      <c r="H409" s="349" t="s">
        <v>1560</v>
      </c>
      <c r="I409" s="349" t="s">
        <v>176</v>
      </c>
      <c r="J409" s="349" t="s">
        <v>1137</v>
      </c>
      <c r="K409" s="350">
        <v>20.86</v>
      </c>
      <c r="L409" s="349" t="s">
        <v>1138</v>
      </c>
    </row>
    <row r="410" spans="1:12" ht="13.5" x14ac:dyDescent="0.25">
      <c r="A410" s="349" t="s">
        <v>1520</v>
      </c>
      <c r="B410" s="349" t="s">
        <v>1521</v>
      </c>
      <c r="C410" s="349" t="s">
        <v>1522</v>
      </c>
      <c r="D410" s="349" t="s">
        <v>1523</v>
      </c>
      <c r="E410" s="350" t="s">
        <v>24</v>
      </c>
      <c r="F410" s="349" t="s">
        <v>24</v>
      </c>
      <c r="G410" s="349">
        <v>83362</v>
      </c>
      <c r="H410" s="349" t="s">
        <v>1561</v>
      </c>
      <c r="I410" s="349" t="s">
        <v>176</v>
      </c>
      <c r="J410" s="349" t="s">
        <v>1333</v>
      </c>
      <c r="K410" s="350">
        <v>272.57</v>
      </c>
      <c r="L410" s="349" t="s">
        <v>1138</v>
      </c>
    </row>
    <row r="411" spans="1:12" ht="13.5" x14ac:dyDescent="0.25">
      <c r="A411" s="349" t="s">
        <v>1520</v>
      </c>
      <c r="B411" s="349" t="s">
        <v>1521</v>
      </c>
      <c r="C411" s="349" t="s">
        <v>1522</v>
      </c>
      <c r="D411" s="349" t="s">
        <v>1523</v>
      </c>
      <c r="E411" s="350" t="s">
        <v>24</v>
      </c>
      <c r="F411" s="349" t="s">
        <v>24</v>
      </c>
      <c r="G411" s="349">
        <v>83765</v>
      </c>
      <c r="H411" s="349" t="s">
        <v>1562</v>
      </c>
      <c r="I411" s="349" t="s">
        <v>176</v>
      </c>
      <c r="J411" s="349" t="s">
        <v>1333</v>
      </c>
      <c r="K411" s="350">
        <v>98.69</v>
      </c>
      <c r="L411" s="349" t="s">
        <v>1138</v>
      </c>
    </row>
    <row r="412" spans="1:12" ht="13.5" x14ac:dyDescent="0.25">
      <c r="A412" s="349" t="s">
        <v>1520</v>
      </c>
      <c r="B412" s="349" t="s">
        <v>1521</v>
      </c>
      <c r="C412" s="349" t="s">
        <v>1522</v>
      </c>
      <c r="D412" s="349" t="s">
        <v>1523</v>
      </c>
      <c r="E412" s="350" t="s">
        <v>24</v>
      </c>
      <c r="F412" s="349" t="s">
        <v>24</v>
      </c>
      <c r="G412" s="349">
        <v>87445</v>
      </c>
      <c r="H412" s="349" t="s">
        <v>1563</v>
      </c>
      <c r="I412" s="349" t="s">
        <v>176</v>
      </c>
      <c r="J412" s="349" t="s">
        <v>1137</v>
      </c>
      <c r="K412" s="350">
        <v>5.26</v>
      </c>
      <c r="L412" s="349" t="s">
        <v>1138</v>
      </c>
    </row>
    <row r="413" spans="1:12" ht="13.5" x14ac:dyDescent="0.25">
      <c r="A413" s="349" t="s">
        <v>1520</v>
      </c>
      <c r="B413" s="349" t="s">
        <v>1521</v>
      </c>
      <c r="C413" s="349" t="s">
        <v>1522</v>
      </c>
      <c r="D413" s="349" t="s">
        <v>1523</v>
      </c>
      <c r="E413" s="350" t="s">
        <v>24</v>
      </c>
      <c r="F413" s="349" t="s">
        <v>24</v>
      </c>
      <c r="G413" s="349">
        <v>88386</v>
      </c>
      <c r="H413" s="349" t="s">
        <v>1564</v>
      </c>
      <c r="I413" s="349" t="s">
        <v>176</v>
      </c>
      <c r="J413" s="349" t="s">
        <v>1137</v>
      </c>
      <c r="K413" s="350">
        <v>4.67</v>
      </c>
      <c r="L413" s="349" t="s">
        <v>1138</v>
      </c>
    </row>
    <row r="414" spans="1:12" ht="13.5" x14ac:dyDescent="0.25">
      <c r="A414" s="349" t="s">
        <v>1520</v>
      </c>
      <c r="B414" s="349" t="s">
        <v>1521</v>
      </c>
      <c r="C414" s="349" t="s">
        <v>1522</v>
      </c>
      <c r="D414" s="349" t="s">
        <v>1523</v>
      </c>
      <c r="E414" s="350" t="s">
        <v>24</v>
      </c>
      <c r="F414" s="349" t="s">
        <v>24</v>
      </c>
      <c r="G414" s="349">
        <v>88393</v>
      </c>
      <c r="H414" s="349" t="s">
        <v>1565</v>
      </c>
      <c r="I414" s="349" t="s">
        <v>176</v>
      </c>
      <c r="J414" s="349" t="s">
        <v>1137</v>
      </c>
      <c r="K414" s="350">
        <v>6.45</v>
      </c>
      <c r="L414" s="349" t="s">
        <v>1138</v>
      </c>
    </row>
    <row r="415" spans="1:12" ht="13.5" x14ac:dyDescent="0.25">
      <c r="A415" s="349" t="s">
        <v>1520</v>
      </c>
      <c r="B415" s="349" t="s">
        <v>1521</v>
      </c>
      <c r="C415" s="349" t="s">
        <v>1522</v>
      </c>
      <c r="D415" s="349" t="s">
        <v>1523</v>
      </c>
      <c r="E415" s="350" t="s">
        <v>24</v>
      </c>
      <c r="F415" s="349" t="s">
        <v>24</v>
      </c>
      <c r="G415" s="349">
        <v>88399</v>
      </c>
      <c r="H415" s="349" t="s">
        <v>1566</v>
      </c>
      <c r="I415" s="349" t="s">
        <v>176</v>
      </c>
      <c r="J415" s="349" t="s">
        <v>1137</v>
      </c>
      <c r="K415" s="350">
        <v>3.43</v>
      </c>
      <c r="L415" s="349" t="s">
        <v>1138</v>
      </c>
    </row>
    <row r="416" spans="1:12" ht="13.5" x14ac:dyDescent="0.25">
      <c r="A416" s="349" t="s">
        <v>1520</v>
      </c>
      <c r="B416" s="349" t="s">
        <v>1521</v>
      </c>
      <c r="C416" s="349" t="s">
        <v>1522</v>
      </c>
      <c r="D416" s="349" t="s">
        <v>1523</v>
      </c>
      <c r="E416" s="350" t="s">
        <v>24</v>
      </c>
      <c r="F416" s="349" t="s">
        <v>24</v>
      </c>
      <c r="G416" s="349">
        <v>88418</v>
      </c>
      <c r="H416" s="349" t="s">
        <v>1567</v>
      </c>
      <c r="I416" s="349" t="s">
        <v>176</v>
      </c>
      <c r="J416" s="349" t="s">
        <v>1137</v>
      </c>
      <c r="K416" s="350">
        <v>13.42</v>
      </c>
      <c r="L416" s="349" t="s">
        <v>1138</v>
      </c>
    </row>
    <row r="417" spans="1:12" ht="13.5" x14ac:dyDescent="0.25">
      <c r="A417" s="349" t="s">
        <v>1520</v>
      </c>
      <c r="B417" s="349" t="s">
        <v>1521</v>
      </c>
      <c r="C417" s="349" t="s">
        <v>1522</v>
      </c>
      <c r="D417" s="349" t="s">
        <v>1523</v>
      </c>
      <c r="E417" s="350" t="s">
        <v>24</v>
      </c>
      <c r="F417" s="349" t="s">
        <v>24</v>
      </c>
      <c r="G417" s="349">
        <v>88433</v>
      </c>
      <c r="H417" s="349" t="s">
        <v>1568</v>
      </c>
      <c r="I417" s="349" t="s">
        <v>176</v>
      </c>
      <c r="J417" s="349" t="s">
        <v>1137</v>
      </c>
      <c r="K417" s="350">
        <v>17.489999999999998</v>
      </c>
      <c r="L417" s="349" t="s">
        <v>1138</v>
      </c>
    </row>
    <row r="418" spans="1:12" ht="13.5" x14ac:dyDescent="0.25">
      <c r="A418" s="349" t="s">
        <v>1520</v>
      </c>
      <c r="B418" s="349" t="s">
        <v>1521</v>
      </c>
      <c r="C418" s="349" t="s">
        <v>1522</v>
      </c>
      <c r="D418" s="349" t="s">
        <v>1523</v>
      </c>
      <c r="E418" s="350" t="s">
        <v>24</v>
      </c>
      <c r="F418" s="349" t="s">
        <v>24</v>
      </c>
      <c r="G418" s="349">
        <v>88830</v>
      </c>
      <c r="H418" s="349" t="s">
        <v>1569</v>
      </c>
      <c r="I418" s="349" t="s">
        <v>176</v>
      </c>
      <c r="J418" s="349" t="s">
        <v>1137</v>
      </c>
      <c r="K418" s="350">
        <v>1.81</v>
      </c>
      <c r="L418" s="349" t="s">
        <v>1138</v>
      </c>
    </row>
    <row r="419" spans="1:12" ht="13.5" x14ac:dyDescent="0.25">
      <c r="A419" s="349" t="s">
        <v>1520</v>
      </c>
      <c r="B419" s="349" t="s">
        <v>1521</v>
      </c>
      <c r="C419" s="349" t="s">
        <v>1522</v>
      </c>
      <c r="D419" s="349" t="s">
        <v>1523</v>
      </c>
      <c r="E419" s="350" t="s">
        <v>24</v>
      </c>
      <c r="F419" s="349" t="s">
        <v>24</v>
      </c>
      <c r="G419" s="349">
        <v>88843</v>
      </c>
      <c r="H419" s="349" t="s">
        <v>1570</v>
      </c>
      <c r="I419" s="349" t="s">
        <v>176</v>
      </c>
      <c r="J419" s="349" t="s">
        <v>1333</v>
      </c>
      <c r="K419" s="350">
        <v>212.69</v>
      </c>
      <c r="L419" s="349" t="s">
        <v>1138</v>
      </c>
    </row>
    <row r="420" spans="1:12" ht="13.5" x14ac:dyDescent="0.25">
      <c r="A420" s="349" t="s">
        <v>1520</v>
      </c>
      <c r="B420" s="349" t="s">
        <v>1521</v>
      </c>
      <c r="C420" s="349" t="s">
        <v>1522</v>
      </c>
      <c r="D420" s="349" t="s">
        <v>1523</v>
      </c>
      <c r="E420" s="350" t="s">
        <v>24</v>
      </c>
      <c r="F420" s="349" t="s">
        <v>24</v>
      </c>
      <c r="G420" s="349">
        <v>88907</v>
      </c>
      <c r="H420" s="349" t="s">
        <v>839</v>
      </c>
      <c r="I420" s="349" t="s">
        <v>176</v>
      </c>
      <c r="J420" s="349" t="s">
        <v>1137</v>
      </c>
      <c r="K420" s="350">
        <v>251.16</v>
      </c>
      <c r="L420" s="349" t="s">
        <v>1138</v>
      </c>
    </row>
    <row r="421" spans="1:12" ht="13.5" x14ac:dyDescent="0.25">
      <c r="A421" s="349" t="s">
        <v>1520</v>
      </c>
      <c r="B421" s="349" t="s">
        <v>1521</v>
      </c>
      <c r="C421" s="349" t="s">
        <v>1522</v>
      </c>
      <c r="D421" s="349" t="s">
        <v>1523</v>
      </c>
      <c r="E421" s="350" t="s">
        <v>24</v>
      </c>
      <c r="F421" s="349" t="s">
        <v>24</v>
      </c>
      <c r="G421" s="349">
        <v>89021</v>
      </c>
      <c r="H421" s="349" t="s">
        <v>1571</v>
      </c>
      <c r="I421" s="349" t="s">
        <v>176</v>
      </c>
      <c r="J421" s="349" t="s">
        <v>1333</v>
      </c>
      <c r="K421" s="350">
        <v>2.46</v>
      </c>
      <c r="L421" s="349" t="s">
        <v>1138</v>
      </c>
    </row>
    <row r="422" spans="1:12" ht="13.5" x14ac:dyDescent="0.25">
      <c r="A422" s="349" t="s">
        <v>1520</v>
      </c>
      <c r="B422" s="349" t="s">
        <v>1521</v>
      </c>
      <c r="C422" s="349" t="s">
        <v>1522</v>
      </c>
      <c r="D422" s="349" t="s">
        <v>1523</v>
      </c>
      <c r="E422" s="350" t="s">
        <v>24</v>
      </c>
      <c r="F422" s="349" t="s">
        <v>24</v>
      </c>
      <c r="G422" s="349">
        <v>89028</v>
      </c>
      <c r="H422" s="349" t="s">
        <v>1572</v>
      </c>
      <c r="I422" s="349" t="s">
        <v>176</v>
      </c>
      <c r="J422" s="349" t="s">
        <v>1333</v>
      </c>
      <c r="K422" s="350">
        <v>181.42</v>
      </c>
      <c r="L422" s="349" t="s">
        <v>1138</v>
      </c>
    </row>
    <row r="423" spans="1:12" ht="13.5" x14ac:dyDescent="0.25">
      <c r="A423" s="349" t="s">
        <v>1520</v>
      </c>
      <c r="B423" s="349" t="s">
        <v>1521</v>
      </c>
      <c r="C423" s="349" t="s">
        <v>1522</v>
      </c>
      <c r="D423" s="349" t="s">
        <v>1523</v>
      </c>
      <c r="E423" s="350" t="s">
        <v>24</v>
      </c>
      <c r="F423" s="349" t="s">
        <v>24</v>
      </c>
      <c r="G423" s="349">
        <v>89032</v>
      </c>
      <c r="H423" s="349" t="s">
        <v>1573</v>
      </c>
      <c r="I423" s="349" t="s">
        <v>176</v>
      </c>
      <c r="J423" s="349" t="s">
        <v>1333</v>
      </c>
      <c r="K423" s="350">
        <v>192.43</v>
      </c>
      <c r="L423" s="349" t="s">
        <v>1138</v>
      </c>
    </row>
    <row r="424" spans="1:12" ht="13.5" x14ac:dyDescent="0.25">
      <c r="A424" s="349" t="s">
        <v>1520</v>
      </c>
      <c r="B424" s="349" t="s">
        <v>1521</v>
      </c>
      <c r="C424" s="349" t="s">
        <v>1522</v>
      </c>
      <c r="D424" s="349" t="s">
        <v>1523</v>
      </c>
      <c r="E424" s="350" t="s">
        <v>24</v>
      </c>
      <c r="F424" s="349" t="s">
        <v>24</v>
      </c>
      <c r="G424" s="349">
        <v>89035</v>
      </c>
      <c r="H424" s="349" t="s">
        <v>1574</v>
      </c>
      <c r="I424" s="349" t="s">
        <v>176</v>
      </c>
      <c r="J424" s="349" t="s">
        <v>1333</v>
      </c>
      <c r="K424" s="350">
        <v>134.22999999999999</v>
      </c>
      <c r="L424" s="349" t="s">
        <v>1138</v>
      </c>
    </row>
    <row r="425" spans="1:12" ht="13.5" x14ac:dyDescent="0.25">
      <c r="A425" s="349" t="s">
        <v>1520</v>
      </c>
      <c r="B425" s="349" t="s">
        <v>1521</v>
      </c>
      <c r="C425" s="349" t="s">
        <v>1522</v>
      </c>
      <c r="D425" s="349" t="s">
        <v>1523</v>
      </c>
      <c r="E425" s="350" t="s">
        <v>24</v>
      </c>
      <c r="F425" s="349" t="s">
        <v>24</v>
      </c>
      <c r="G425" s="349">
        <v>89225</v>
      </c>
      <c r="H425" s="349" t="s">
        <v>1575</v>
      </c>
      <c r="I425" s="349" t="s">
        <v>176</v>
      </c>
      <c r="J425" s="349" t="s">
        <v>1137</v>
      </c>
      <c r="K425" s="350">
        <v>5.0999999999999996</v>
      </c>
      <c r="L425" s="349" t="s">
        <v>1138</v>
      </c>
    </row>
    <row r="426" spans="1:12" ht="13.5" x14ac:dyDescent="0.25">
      <c r="A426" s="349" t="s">
        <v>1520</v>
      </c>
      <c r="B426" s="349" t="s">
        <v>1521</v>
      </c>
      <c r="C426" s="349" t="s">
        <v>1522</v>
      </c>
      <c r="D426" s="349" t="s">
        <v>1523</v>
      </c>
      <c r="E426" s="350" t="s">
        <v>24</v>
      </c>
      <c r="F426" s="349" t="s">
        <v>24</v>
      </c>
      <c r="G426" s="349">
        <v>89234</v>
      </c>
      <c r="H426" s="349" t="s">
        <v>1576</v>
      </c>
      <c r="I426" s="349" t="s">
        <v>176</v>
      </c>
      <c r="J426" s="349" t="s">
        <v>1333</v>
      </c>
      <c r="K426" s="350">
        <v>603.29</v>
      </c>
      <c r="L426" s="349" t="s">
        <v>1138</v>
      </c>
    </row>
    <row r="427" spans="1:12" ht="13.5" x14ac:dyDescent="0.25">
      <c r="A427" s="349" t="s">
        <v>1520</v>
      </c>
      <c r="B427" s="349" t="s">
        <v>1521</v>
      </c>
      <c r="C427" s="349" t="s">
        <v>1522</v>
      </c>
      <c r="D427" s="349" t="s">
        <v>1523</v>
      </c>
      <c r="E427" s="350" t="s">
        <v>24</v>
      </c>
      <c r="F427" s="349" t="s">
        <v>24</v>
      </c>
      <c r="G427" s="349">
        <v>89242</v>
      </c>
      <c r="H427" s="349" t="s">
        <v>1577</v>
      </c>
      <c r="I427" s="349" t="s">
        <v>176</v>
      </c>
      <c r="J427" s="349" t="s">
        <v>1333</v>
      </c>
      <c r="K427" s="370">
        <v>1419.54</v>
      </c>
      <c r="L427" s="349" t="s">
        <v>1138</v>
      </c>
    </row>
    <row r="428" spans="1:12" ht="13.5" x14ac:dyDescent="0.25">
      <c r="A428" s="349" t="s">
        <v>1520</v>
      </c>
      <c r="B428" s="349" t="s">
        <v>1521</v>
      </c>
      <c r="C428" s="349" t="s">
        <v>1522</v>
      </c>
      <c r="D428" s="349" t="s">
        <v>1523</v>
      </c>
      <c r="E428" s="350" t="s">
        <v>24</v>
      </c>
      <c r="F428" s="349" t="s">
        <v>24</v>
      </c>
      <c r="G428" s="349">
        <v>89250</v>
      </c>
      <c r="H428" s="349" t="s">
        <v>1578</v>
      </c>
      <c r="I428" s="349" t="s">
        <v>176</v>
      </c>
      <c r="J428" s="349" t="s">
        <v>1333</v>
      </c>
      <c r="K428" s="370">
        <v>1230.22</v>
      </c>
      <c r="L428" s="349" t="s">
        <v>1138</v>
      </c>
    </row>
    <row r="429" spans="1:12" ht="13.5" x14ac:dyDescent="0.25">
      <c r="A429" s="349" t="s">
        <v>1520</v>
      </c>
      <c r="B429" s="349" t="s">
        <v>1521</v>
      </c>
      <c r="C429" s="349" t="s">
        <v>1522</v>
      </c>
      <c r="D429" s="349" t="s">
        <v>1523</v>
      </c>
      <c r="E429" s="350" t="s">
        <v>24</v>
      </c>
      <c r="F429" s="349" t="s">
        <v>24</v>
      </c>
      <c r="G429" s="349">
        <v>89257</v>
      </c>
      <c r="H429" s="349" t="s">
        <v>1579</v>
      </c>
      <c r="I429" s="349" t="s">
        <v>176</v>
      </c>
      <c r="J429" s="349" t="s">
        <v>1333</v>
      </c>
      <c r="K429" s="350">
        <v>343.83</v>
      </c>
      <c r="L429" s="349" t="s">
        <v>1138</v>
      </c>
    </row>
    <row r="430" spans="1:12" ht="13.5" x14ac:dyDescent="0.25">
      <c r="A430" s="349" t="s">
        <v>1520</v>
      </c>
      <c r="B430" s="349" t="s">
        <v>1521</v>
      </c>
      <c r="C430" s="349" t="s">
        <v>1522</v>
      </c>
      <c r="D430" s="349" t="s">
        <v>1523</v>
      </c>
      <c r="E430" s="350" t="s">
        <v>24</v>
      </c>
      <c r="F430" s="349" t="s">
        <v>24</v>
      </c>
      <c r="G430" s="349">
        <v>89272</v>
      </c>
      <c r="H430" s="349" t="s">
        <v>1580</v>
      </c>
      <c r="I430" s="349" t="s">
        <v>176</v>
      </c>
      <c r="J430" s="349" t="s">
        <v>1333</v>
      </c>
      <c r="K430" s="350">
        <v>226.59</v>
      </c>
      <c r="L430" s="349" t="s">
        <v>1138</v>
      </c>
    </row>
    <row r="431" spans="1:12" ht="13.5" x14ac:dyDescent="0.25">
      <c r="A431" s="349" t="s">
        <v>1520</v>
      </c>
      <c r="B431" s="349" t="s">
        <v>1521</v>
      </c>
      <c r="C431" s="349" t="s">
        <v>1522</v>
      </c>
      <c r="D431" s="349" t="s">
        <v>1523</v>
      </c>
      <c r="E431" s="350" t="s">
        <v>24</v>
      </c>
      <c r="F431" s="349" t="s">
        <v>24</v>
      </c>
      <c r="G431" s="349">
        <v>89278</v>
      </c>
      <c r="H431" s="349" t="s">
        <v>1581</v>
      </c>
      <c r="I431" s="349" t="s">
        <v>176</v>
      </c>
      <c r="J431" s="349" t="s">
        <v>1137</v>
      </c>
      <c r="K431" s="350">
        <v>12.2</v>
      </c>
      <c r="L431" s="349" t="s">
        <v>1138</v>
      </c>
    </row>
    <row r="432" spans="1:12" ht="13.5" x14ac:dyDescent="0.25">
      <c r="A432" s="349" t="s">
        <v>1520</v>
      </c>
      <c r="B432" s="349" t="s">
        <v>1521</v>
      </c>
      <c r="C432" s="349" t="s">
        <v>1522</v>
      </c>
      <c r="D432" s="349" t="s">
        <v>1523</v>
      </c>
      <c r="E432" s="350" t="s">
        <v>24</v>
      </c>
      <c r="F432" s="349" t="s">
        <v>24</v>
      </c>
      <c r="G432" s="349">
        <v>89843</v>
      </c>
      <c r="H432" s="349" t="s">
        <v>1582</v>
      </c>
      <c r="I432" s="349" t="s">
        <v>176</v>
      </c>
      <c r="J432" s="349" t="s">
        <v>1333</v>
      </c>
      <c r="K432" s="350">
        <v>221.6</v>
      </c>
      <c r="L432" s="349" t="s">
        <v>1138</v>
      </c>
    </row>
    <row r="433" spans="1:12" ht="13.5" x14ac:dyDescent="0.25">
      <c r="A433" s="349" t="s">
        <v>1520</v>
      </c>
      <c r="B433" s="349" t="s">
        <v>1521</v>
      </c>
      <c r="C433" s="349" t="s">
        <v>1522</v>
      </c>
      <c r="D433" s="349" t="s">
        <v>1523</v>
      </c>
      <c r="E433" s="350" t="s">
        <v>24</v>
      </c>
      <c r="F433" s="349" t="s">
        <v>24</v>
      </c>
      <c r="G433" s="349">
        <v>89876</v>
      </c>
      <c r="H433" s="349" t="s">
        <v>1583</v>
      </c>
      <c r="I433" s="349" t="s">
        <v>176</v>
      </c>
      <c r="J433" s="349" t="s">
        <v>1333</v>
      </c>
      <c r="K433" s="350">
        <v>326.95</v>
      </c>
      <c r="L433" s="349" t="s">
        <v>1138</v>
      </c>
    </row>
    <row r="434" spans="1:12" ht="13.5" x14ac:dyDescent="0.25">
      <c r="A434" s="349" t="s">
        <v>1520</v>
      </c>
      <c r="B434" s="349" t="s">
        <v>1521</v>
      </c>
      <c r="C434" s="349" t="s">
        <v>1522</v>
      </c>
      <c r="D434" s="349" t="s">
        <v>1523</v>
      </c>
      <c r="E434" s="350" t="s">
        <v>24</v>
      </c>
      <c r="F434" s="349" t="s">
        <v>24</v>
      </c>
      <c r="G434" s="349">
        <v>89883</v>
      </c>
      <c r="H434" s="349" t="s">
        <v>1584</v>
      </c>
      <c r="I434" s="349" t="s">
        <v>176</v>
      </c>
      <c r="J434" s="349" t="s">
        <v>1333</v>
      </c>
      <c r="K434" s="350">
        <v>361.15</v>
      </c>
      <c r="L434" s="349" t="s">
        <v>1138</v>
      </c>
    </row>
    <row r="435" spans="1:12" ht="13.5" x14ac:dyDescent="0.25">
      <c r="A435" s="349" t="s">
        <v>1520</v>
      </c>
      <c r="B435" s="349" t="s">
        <v>1521</v>
      </c>
      <c r="C435" s="349" t="s">
        <v>1522</v>
      </c>
      <c r="D435" s="349" t="s">
        <v>1523</v>
      </c>
      <c r="E435" s="350" t="s">
        <v>24</v>
      </c>
      <c r="F435" s="349" t="s">
        <v>24</v>
      </c>
      <c r="G435" s="349">
        <v>90586</v>
      </c>
      <c r="H435" s="349" t="s">
        <v>1585</v>
      </c>
      <c r="I435" s="349" t="s">
        <v>176</v>
      </c>
      <c r="J435" s="349" t="s">
        <v>1333</v>
      </c>
      <c r="K435" s="350">
        <v>1.28</v>
      </c>
      <c r="L435" s="349" t="s">
        <v>1138</v>
      </c>
    </row>
    <row r="436" spans="1:12" ht="13.5" x14ac:dyDescent="0.25">
      <c r="A436" s="349" t="s">
        <v>1520</v>
      </c>
      <c r="B436" s="349" t="s">
        <v>1521</v>
      </c>
      <c r="C436" s="349" t="s">
        <v>1522</v>
      </c>
      <c r="D436" s="349" t="s">
        <v>1523</v>
      </c>
      <c r="E436" s="350" t="s">
        <v>24</v>
      </c>
      <c r="F436" s="349" t="s">
        <v>24</v>
      </c>
      <c r="G436" s="349">
        <v>90625</v>
      </c>
      <c r="H436" s="349" t="s">
        <v>1586</v>
      </c>
      <c r="I436" s="349" t="s">
        <v>176</v>
      </c>
      <c r="J436" s="349" t="s">
        <v>1333</v>
      </c>
      <c r="K436" s="350">
        <v>7.32</v>
      </c>
      <c r="L436" s="349" t="s">
        <v>1138</v>
      </c>
    </row>
    <row r="437" spans="1:12" ht="13.5" x14ac:dyDescent="0.25">
      <c r="A437" s="349" t="s">
        <v>1520</v>
      </c>
      <c r="B437" s="349" t="s">
        <v>1521</v>
      </c>
      <c r="C437" s="349" t="s">
        <v>1522</v>
      </c>
      <c r="D437" s="349" t="s">
        <v>1523</v>
      </c>
      <c r="E437" s="350" t="s">
        <v>24</v>
      </c>
      <c r="F437" s="349" t="s">
        <v>24</v>
      </c>
      <c r="G437" s="349">
        <v>90631</v>
      </c>
      <c r="H437" s="349" t="s">
        <v>1587</v>
      </c>
      <c r="I437" s="349" t="s">
        <v>176</v>
      </c>
      <c r="J437" s="349" t="s">
        <v>1137</v>
      </c>
      <c r="K437" s="350">
        <v>149.93</v>
      </c>
      <c r="L437" s="349" t="s">
        <v>1138</v>
      </c>
    </row>
    <row r="438" spans="1:12" ht="13.5" x14ac:dyDescent="0.25">
      <c r="A438" s="349" t="s">
        <v>1520</v>
      </c>
      <c r="B438" s="349" t="s">
        <v>1521</v>
      </c>
      <c r="C438" s="349" t="s">
        <v>1522</v>
      </c>
      <c r="D438" s="349" t="s">
        <v>1523</v>
      </c>
      <c r="E438" s="350" t="s">
        <v>24</v>
      </c>
      <c r="F438" s="349" t="s">
        <v>24</v>
      </c>
      <c r="G438" s="349">
        <v>90637</v>
      </c>
      <c r="H438" s="349" t="s">
        <v>1588</v>
      </c>
      <c r="I438" s="349" t="s">
        <v>176</v>
      </c>
      <c r="J438" s="349" t="s">
        <v>1137</v>
      </c>
      <c r="K438" s="350">
        <v>14.67</v>
      </c>
      <c r="L438" s="349" t="s">
        <v>1138</v>
      </c>
    </row>
    <row r="439" spans="1:12" ht="13.5" x14ac:dyDescent="0.25">
      <c r="A439" s="349" t="s">
        <v>1520</v>
      </c>
      <c r="B439" s="349" t="s">
        <v>1521</v>
      </c>
      <c r="C439" s="349" t="s">
        <v>1522</v>
      </c>
      <c r="D439" s="349" t="s">
        <v>1523</v>
      </c>
      <c r="E439" s="350" t="s">
        <v>24</v>
      </c>
      <c r="F439" s="349" t="s">
        <v>24</v>
      </c>
      <c r="G439" s="349">
        <v>90643</v>
      </c>
      <c r="H439" s="349" t="s">
        <v>1589</v>
      </c>
      <c r="I439" s="349" t="s">
        <v>176</v>
      </c>
      <c r="J439" s="349" t="s">
        <v>1137</v>
      </c>
      <c r="K439" s="350">
        <v>26.05</v>
      </c>
      <c r="L439" s="349" t="s">
        <v>1138</v>
      </c>
    </row>
    <row r="440" spans="1:12" ht="13.5" x14ac:dyDescent="0.25">
      <c r="A440" s="349" t="s">
        <v>1520</v>
      </c>
      <c r="B440" s="349" t="s">
        <v>1521</v>
      </c>
      <c r="C440" s="349" t="s">
        <v>1522</v>
      </c>
      <c r="D440" s="349" t="s">
        <v>1523</v>
      </c>
      <c r="E440" s="350" t="s">
        <v>24</v>
      </c>
      <c r="F440" s="349" t="s">
        <v>24</v>
      </c>
      <c r="G440" s="349">
        <v>90650</v>
      </c>
      <c r="H440" s="349" t="s">
        <v>1590</v>
      </c>
      <c r="I440" s="349" t="s">
        <v>176</v>
      </c>
      <c r="J440" s="349" t="s">
        <v>1137</v>
      </c>
      <c r="K440" s="350">
        <v>10.72</v>
      </c>
      <c r="L440" s="349" t="s">
        <v>1138</v>
      </c>
    </row>
    <row r="441" spans="1:12" ht="13.5" x14ac:dyDescent="0.25">
      <c r="A441" s="349" t="s">
        <v>1520</v>
      </c>
      <c r="B441" s="349" t="s">
        <v>1521</v>
      </c>
      <c r="C441" s="349" t="s">
        <v>1522</v>
      </c>
      <c r="D441" s="349" t="s">
        <v>1523</v>
      </c>
      <c r="E441" s="350" t="s">
        <v>24</v>
      </c>
      <c r="F441" s="349" t="s">
        <v>24</v>
      </c>
      <c r="G441" s="349">
        <v>90656</v>
      </c>
      <c r="H441" s="349" t="s">
        <v>1591</v>
      </c>
      <c r="I441" s="349" t="s">
        <v>176</v>
      </c>
      <c r="J441" s="349" t="s">
        <v>1137</v>
      </c>
      <c r="K441" s="350">
        <v>14.55</v>
      </c>
      <c r="L441" s="349" t="s">
        <v>1138</v>
      </c>
    </row>
    <row r="442" spans="1:12" ht="13.5" x14ac:dyDescent="0.25">
      <c r="A442" s="349" t="s">
        <v>1520</v>
      </c>
      <c r="B442" s="349" t="s">
        <v>1521</v>
      </c>
      <c r="C442" s="349" t="s">
        <v>1522</v>
      </c>
      <c r="D442" s="349" t="s">
        <v>1523</v>
      </c>
      <c r="E442" s="350" t="s">
        <v>24</v>
      </c>
      <c r="F442" s="349" t="s">
        <v>24</v>
      </c>
      <c r="G442" s="349">
        <v>90662</v>
      </c>
      <c r="H442" s="349" t="s">
        <v>1592</v>
      </c>
      <c r="I442" s="349" t="s">
        <v>176</v>
      </c>
      <c r="J442" s="349" t="s">
        <v>1137</v>
      </c>
      <c r="K442" s="350">
        <v>15.17</v>
      </c>
      <c r="L442" s="349" t="s">
        <v>1138</v>
      </c>
    </row>
    <row r="443" spans="1:12" ht="13.5" x14ac:dyDescent="0.25">
      <c r="A443" s="349" t="s">
        <v>1520</v>
      </c>
      <c r="B443" s="349" t="s">
        <v>1521</v>
      </c>
      <c r="C443" s="349" t="s">
        <v>1522</v>
      </c>
      <c r="D443" s="349" t="s">
        <v>1523</v>
      </c>
      <c r="E443" s="350" t="s">
        <v>24</v>
      </c>
      <c r="F443" s="349" t="s">
        <v>24</v>
      </c>
      <c r="G443" s="349">
        <v>90668</v>
      </c>
      <c r="H443" s="349" t="s">
        <v>1593</v>
      </c>
      <c r="I443" s="349" t="s">
        <v>176</v>
      </c>
      <c r="J443" s="349" t="s">
        <v>1333</v>
      </c>
      <c r="K443" s="350">
        <v>32.26</v>
      </c>
      <c r="L443" s="349" t="s">
        <v>1138</v>
      </c>
    </row>
    <row r="444" spans="1:12" ht="13.5" x14ac:dyDescent="0.25">
      <c r="A444" s="349" t="s">
        <v>1520</v>
      </c>
      <c r="B444" s="349" t="s">
        <v>1521</v>
      </c>
      <c r="C444" s="349" t="s">
        <v>1522</v>
      </c>
      <c r="D444" s="349" t="s">
        <v>1523</v>
      </c>
      <c r="E444" s="350" t="s">
        <v>24</v>
      </c>
      <c r="F444" s="349" t="s">
        <v>24</v>
      </c>
      <c r="G444" s="349">
        <v>90674</v>
      </c>
      <c r="H444" s="349" t="s">
        <v>1594</v>
      </c>
      <c r="I444" s="349" t="s">
        <v>176</v>
      </c>
      <c r="J444" s="349" t="s">
        <v>1137</v>
      </c>
      <c r="K444" s="350">
        <v>691.24</v>
      </c>
      <c r="L444" s="349" t="s">
        <v>1138</v>
      </c>
    </row>
    <row r="445" spans="1:12" ht="13.5" x14ac:dyDescent="0.25">
      <c r="A445" s="349" t="s">
        <v>1520</v>
      </c>
      <c r="B445" s="349" t="s">
        <v>1521</v>
      </c>
      <c r="C445" s="349" t="s">
        <v>1522</v>
      </c>
      <c r="D445" s="349" t="s">
        <v>1523</v>
      </c>
      <c r="E445" s="350" t="s">
        <v>24</v>
      </c>
      <c r="F445" s="349" t="s">
        <v>24</v>
      </c>
      <c r="G445" s="349">
        <v>90680</v>
      </c>
      <c r="H445" s="349" t="s">
        <v>1595</v>
      </c>
      <c r="I445" s="349" t="s">
        <v>176</v>
      </c>
      <c r="J445" s="349" t="s">
        <v>1137</v>
      </c>
      <c r="K445" s="350">
        <v>416.52</v>
      </c>
      <c r="L445" s="349" t="s">
        <v>1138</v>
      </c>
    </row>
    <row r="446" spans="1:12" ht="13.5" x14ac:dyDescent="0.25">
      <c r="A446" s="349" t="s">
        <v>1520</v>
      </c>
      <c r="B446" s="349" t="s">
        <v>1521</v>
      </c>
      <c r="C446" s="349" t="s">
        <v>1522</v>
      </c>
      <c r="D446" s="349" t="s">
        <v>1523</v>
      </c>
      <c r="E446" s="350" t="s">
        <v>24</v>
      </c>
      <c r="F446" s="349" t="s">
        <v>24</v>
      </c>
      <c r="G446" s="349">
        <v>90686</v>
      </c>
      <c r="H446" s="349" t="s">
        <v>1596</v>
      </c>
      <c r="I446" s="349" t="s">
        <v>176</v>
      </c>
      <c r="J446" s="349" t="s">
        <v>1333</v>
      </c>
      <c r="K446" s="350">
        <v>161.33000000000001</v>
      </c>
      <c r="L446" s="349" t="s">
        <v>1138</v>
      </c>
    </row>
    <row r="447" spans="1:12" ht="13.5" x14ac:dyDescent="0.25">
      <c r="A447" s="349" t="s">
        <v>1520</v>
      </c>
      <c r="B447" s="349" t="s">
        <v>1521</v>
      </c>
      <c r="C447" s="349" t="s">
        <v>1522</v>
      </c>
      <c r="D447" s="349" t="s">
        <v>1523</v>
      </c>
      <c r="E447" s="350" t="s">
        <v>24</v>
      </c>
      <c r="F447" s="349" t="s">
        <v>24</v>
      </c>
      <c r="G447" s="349">
        <v>90692</v>
      </c>
      <c r="H447" s="349" t="s">
        <v>1597</v>
      </c>
      <c r="I447" s="349" t="s">
        <v>176</v>
      </c>
      <c r="J447" s="349" t="s">
        <v>1333</v>
      </c>
      <c r="K447" s="350">
        <v>132.24</v>
      </c>
      <c r="L447" s="349" t="s">
        <v>1138</v>
      </c>
    </row>
    <row r="448" spans="1:12" ht="13.5" x14ac:dyDescent="0.25">
      <c r="A448" s="349" t="s">
        <v>1520</v>
      </c>
      <c r="B448" s="349" t="s">
        <v>1521</v>
      </c>
      <c r="C448" s="349" t="s">
        <v>1522</v>
      </c>
      <c r="D448" s="349" t="s">
        <v>1523</v>
      </c>
      <c r="E448" s="350" t="s">
        <v>24</v>
      </c>
      <c r="F448" s="349" t="s">
        <v>24</v>
      </c>
      <c r="G448" s="349">
        <v>90964</v>
      </c>
      <c r="H448" s="349" t="s">
        <v>1598</v>
      </c>
      <c r="I448" s="349" t="s">
        <v>176</v>
      </c>
      <c r="J448" s="349" t="s">
        <v>1333</v>
      </c>
      <c r="K448" s="350">
        <v>31.76</v>
      </c>
      <c r="L448" s="349" t="s">
        <v>1138</v>
      </c>
    </row>
    <row r="449" spans="1:12" ht="13.5" x14ac:dyDescent="0.25">
      <c r="A449" s="349" t="s">
        <v>1520</v>
      </c>
      <c r="B449" s="349" t="s">
        <v>1521</v>
      </c>
      <c r="C449" s="349" t="s">
        <v>1522</v>
      </c>
      <c r="D449" s="349" t="s">
        <v>1523</v>
      </c>
      <c r="E449" s="350" t="s">
        <v>24</v>
      </c>
      <c r="F449" s="349" t="s">
        <v>24</v>
      </c>
      <c r="G449" s="349">
        <v>90972</v>
      </c>
      <c r="H449" s="349" t="s">
        <v>1599</v>
      </c>
      <c r="I449" s="349" t="s">
        <v>176</v>
      </c>
      <c r="J449" s="349" t="s">
        <v>1333</v>
      </c>
      <c r="K449" s="350">
        <v>77.739999999999995</v>
      </c>
      <c r="L449" s="349" t="s">
        <v>1138</v>
      </c>
    </row>
    <row r="450" spans="1:12" ht="13.5" x14ac:dyDescent="0.25">
      <c r="A450" s="349" t="s">
        <v>1520</v>
      </c>
      <c r="B450" s="349" t="s">
        <v>1521</v>
      </c>
      <c r="C450" s="349" t="s">
        <v>1522</v>
      </c>
      <c r="D450" s="349" t="s">
        <v>1523</v>
      </c>
      <c r="E450" s="350" t="s">
        <v>24</v>
      </c>
      <c r="F450" s="349" t="s">
        <v>38295</v>
      </c>
      <c r="G450" s="349">
        <v>90979</v>
      </c>
      <c r="H450" s="349" t="s">
        <v>1600</v>
      </c>
      <c r="I450" s="349" t="s">
        <v>176</v>
      </c>
      <c r="J450" s="349" t="s">
        <v>1333</v>
      </c>
      <c r="K450" s="350">
        <v>200.78</v>
      </c>
      <c r="L450" s="349" t="s">
        <v>1138</v>
      </c>
    </row>
    <row r="451" spans="1:12" ht="13.5" x14ac:dyDescent="0.25">
      <c r="A451" s="349" t="s">
        <v>1520</v>
      </c>
      <c r="B451" s="349" t="s">
        <v>1521</v>
      </c>
      <c r="C451" s="349" t="s">
        <v>1522</v>
      </c>
      <c r="D451" s="349" t="s">
        <v>1523</v>
      </c>
      <c r="E451" s="350" t="s">
        <v>24</v>
      </c>
      <c r="F451" s="349" t="s">
        <v>24</v>
      </c>
      <c r="G451" s="349">
        <v>90991</v>
      </c>
      <c r="H451" s="349" t="s">
        <v>1601</v>
      </c>
      <c r="I451" s="349" t="s">
        <v>176</v>
      </c>
      <c r="J451" s="349" t="s">
        <v>1137</v>
      </c>
      <c r="K451" s="350">
        <v>206.65</v>
      </c>
      <c r="L451" s="349" t="s">
        <v>1138</v>
      </c>
    </row>
    <row r="452" spans="1:12" ht="13.5" x14ac:dyDescent="0.25">
      <c r="A452" s="349" t="s">
        <v>1520</v>
      </c>
      <c r="B452" s="349" t="s">
        <v>1521</v>
      </c>
      <c r="C452" s="349" t="s">
        <v>1522</v>
      </c>
      <c r="D452" s="349" t="s">
        <v>1523</v>
      </c>
      <c r="E452" s="350" t="s">
        <v>24</v>
      </c>
      <c r="F452" s="349" t="s">
        <v>24</v>
      </c>
      <c r="G452" s="349">
        <v>90999</v>
      </c>
      <c r="H452" s="349" t="s">
        <v>1602</v>
      </c>
      <c r="I452" s="349" t="s">
        <v>176</v>
      </c>
      <c r="J452" s="349" t="s">
        <v>1333</v>
      </c>
      <c r="K452" s="350">
        <v>102.7</v>
      </c>
      <c r="L452" s="349" t="s">
        <v>1138</v>
      </c>
    </row>
    <row r="453" spans="1:12" ht="13.5" x14ac:dyDescent="0.25">
      <c r="A453" s="349" t="s">
        <v>1520</v>
      </c>
      <c r="B453" s="349" t="s">
        <v>1521</v>
      </c>
      <c r="C453" s="349" t="s">
        <v>1522</v>
      </c>
      <c r="D453" s="349" t="s">
        <v>1523</v>
      </c>
      <c r="E453" s="350" t="s">
        <v>24</v>
      </c>
      <c r="F453" s="349" t="s">
        <v>24</v>
      </c>
      <c r="G453" s="349">
        <v>91031</v>
      </c>
      <c r="H453" s="349" t="s">
        <v>1603</v>
      </c>
      <c r="I453" s="349" t="s">
        <v>176</v>
      </c>
      <c r="J453" s="349" t="s">
        <v>1137</v>
      </c>
      <c r="K453" s="350">
        <v>256.11</v>
      </c>
      <c r="L453" s="349" t="s">
        <v>1138</v>
      </c>
    </row>
    <row r="454" spans="1:12" ht="13.5" x14ac:dyDescent="0.25">
      <c r="A454" s="349" t="s">
        <v>1520</v>
      </c>
      <c r="B454" s="349" t="s">
        <v>1521</v>
      </c>
      <c r="C454" s="349" t="s">
        <v>1522</v>
      </c>
      <c r="D454" s="349" t="s">
        <v>1523</v>
      </c>
      <c r="E454" s="350" t="s">
        <v>24</v>
      </c>
      <c r="F454" s="349" t="s">
        <v>24</v>
      </c>
      <c r="G454" s="349">
        <v>91277</v>
      </c>
      <c r="H454" s="349" t="s">
        <v>830</v>
      </c>
      <c r="I454" s="349" t="s">
        <v>176</v>
      </c>
      <c r="J454" s="349" t="s">
        <v>1333</v>
      </c>
      <c r="K454" s="350">
        <v>9.67</v>
      </c>
      <c r="L454" s="349" t="s">
        <v>1138</v>
      </c>
    </row>
    <row r="455" spans="1:12" ht="13.5" x14ac:dyDescent="0.25">
      <c r="A455" s="349" t="s">
        <v>1520</v>
      </c>
      <c r="B455" s="349" t="s">
        <v>1521</v>
      </c>
      <c r="C455" s="349" t="s">
        <v>1522</v>
      </c>
      <c r="D455" s="349" t="s">
        <v>1523</v>
      </c>
      <c r="E455" s="350" t="s">
        <v>24</v>
      </c>
      <c r="F455" s="349" t="s">
        <v>24</v>
      </c>
      <c r="G455" s="349">
        <v>91283</v>
      </c>
      <c r="H455" s="349" t="s">
        <v>953</v>
      </c>
      <c r="I455" s="349" t="s">
        <v>176</v>
      </c>
      <c r="J455" s="349" t="s">
        <v>1333</v>
      </c>
      <c r="K455" s="350">
        <v>10.4</v>
      </c>
      <c r="L455" s="349" t="s">
        <v>1138</v>
      </c>
    </row>
    <row r="456" spans="1:12" ht="13.5" x14ac:dyDescent="0.25">
      <c r="A456" s="349" t="s">
        <v>1520</v>
      </c>
      <c r="B456" s="349" t="s">
        <v>1521</v>
      </c>
      <c r="C456" s="349" t="s">
        <v>1522</v>
      </c>
      <c r="D456" s="349" t="s">
        <v>1523</v>
      </c>
      <c r="E456" s="350" t="s">
        <v>24</v>
      </c>
      <c r="F456" s="349" t="s">
        <v>24</v>
      </c>
      <c r="G456" s="349">
        <v>91386</v>
      </c>
      <c r="H456" s="349" t="s">
        <v>1604</v>
      </c>
      <c r="I456" s="349" t="s">
        <v>176</v>
      </c>
      <c r="J456" s="349" t="s">
        <v>1137</v>
      </c>
      <c r="K456" s="350">
        <v>263.83999999999997</v>
      </c>
      <c r="L456" s="349" t="s">
        <v>1138</v>
      </c>
    </row>
    <row r="457" spans="1:12" ht="13.5" x14ac:dyDescent="0.25">
      <c r="A457" s="349" t="s">
        <v>1520</v>
      </c>
      <c r="B457" s="349" t="s">
        <v>1521</v>
      </c>
      <c r="C457" s="349" t="s">
        <v>1522</v>
      </c>
      <c r="D457" s="349" t="s">
        <v>1523</v>
      </c>
      <c r="E457" s="350" t="s">
        <v>24</v>
      </c>
      <c r="F457" s="349" t="s">
        <v>24</v>
      </c>
      <c r="G457" s="349">
        <v>91533</v>
      </c>
      <c r="H457" s="349" t="s">
        <v>844</v>
      </c>
      <c r="I457" s="349" t="s">
        <v>176</v>
      </c>
      <c r="J457" s="349" t="s">
        <v>1333</v>
      </c>
      <c r="K457" s="350">
        <v>38.75</v>
      </c>
      <c r="L457" s="349" t="s">
        <v>1138</v>
      </c>
    </row>
    <row r="458" spans="1:12" ht="13.5" x14ac:dyDescent="0.25">
      <c r="A458" s="349" t="s">
        <v>1520</v>
      </c>
      <c r="B458" s="349" t="s">
        <v>1521</v>
      </c>
      <c r="C458" s="349" t="s">
        <v>1522</v>
      </c>
      <c r="D458" s="349" t="s">
        <v>1523</v>
      </c>
      <c r="E458" s="350" t="s">
        <v>24</v>
      </c>
      <c r="F458" s="349" t="s">
        <v>24</v>
      </c>
      <c r="G458" s="349">
        <v>91634</v>
      </c>
      <c r="H458" s="349" t="s">
        <v>979</v>
      </c>
      <c r="I458" s="349" t="s">
        <v>176</v>
      </c>
      <c r="J458" s="349" t="s">
        <v>1333</v>
      </c>
      <c r="K458" s="350">
        <v>230.96</v>
      </c>
      <c r="L458" s="349" t="s">
        <v>1138</v>
      </c>
    </row>
    <row r="459" spans="1:12" ht="13.5" x14ac:dyDescent="0.25">
      <c r="A459" s="349" t="s">
        <v>1520</v>
      </c>
      <c r="B459" s="349" t="s">
        <v>1521</v>
      </c>
      <c r="C459" s="349" t="s">
        <v>1522</v>
      </c>
      <c r="D459" s="349" t="s">
        <v>1523</v>
      </c>
      <c r="E459" s="350" t="s">
        <v>24</v>
      </c>
      <c r="F459" s="349" t="s">
        <v>24</v>
      </c>
      <c r="G459" s="349">
        <v>91645</v>
      </c>
      <c r="H459" s="349" t="s">
        <v>1605</v>
      </c>
      <c r="I459" s="349" t="s">
        <v>176</v>
      </c>
      <c r="J459" s="349" t="s">
        <v>1333</v>
      </c>
      <c r="K459" s="350">
        <v>473.27</v>
      </c>
      <c r="L459" s="349" t="s">
        <v>1138</v>
      </c>
    </row>
    <row r="460" spans="1:12" ht="13.5" x14ac:dyDescent="0.25">
      <c r="A460" s="349" t="s">
        <v>1520</v>
      </c>
      <c r="B460" s="349" t="s">
        <v>1521</v>
      </c>
      <c r="C460" s="349" t="s">
        <v>1522</v>
      </c>
      <c r="D460" s="349" t="s">
        <v>1523</v>
      </c>
      <c r="E460" s="350" t="s">
        <v>24</v>
      </c>
      <c r="F460" s="349" t="s">
        <v>24</v>
      </c>
      <c r="G460" s="349">
        <v>91692</v>
      </c>
      <c r="H460" s="349" t="s">
        <v>884</v>
      </c>
      <c r="I460" s="349" t="s">
        <v>176</v>
      </c>
      <c r="J460" s="349" t="s">
        <v>1333</v>
      </c>
      <c r="K460" s="350">
        <v>32.32</v>
      </c>
      <c r="L460" s="349" t="s">
        <v>1138</v>
      </c>
    </row>
    <row r="461" spans="1:12" ht="13.5" x14ac:dyDescent="0.25">
      <c r="A461" s="349" t="s">
        <v>1520</v>
      </c>
      <c r="B461" s="349" t="s">
        <v>1521</v>
      </c>
      <c r="C461" s="349" t="s">
        <v>1522</v>
      </c>
      <c r="D461" s="349" t="s">
        <v>1523</v>
      </c>
      <c r="E461" s="350" t="s">
        <v>24</v>
      </c>
      <c r="F461" s="349" t="s">
        <v>24</v>
      </c>
      <c r="G461" s="349">
        <v>92043</v>
      </c>
      <c r="H461" s="349" t="s">
        <v>1606</v>
      </c>
      <c r="I461" s="349" t="s">
        <v>176</v>
      </c>
      <c r="J461" s="349" t="s">
        <v>1333</v>
      </c>
      <c r="K461" s="350">
        <v>13.19</v>
      </c>
      <c r="L461" s="349" t="s">
        <v>1138</v>
      </c>
    </row>
    <row r="462" spans="1:12" ht="13.5" x14ac:dyDescent="0.25">
      <c r="A462" s="349" t="s">
        <v>1520</v>
      </c>
      <c r="B462" s="349" t="s">
        <v>1521</v>
      </c>
      <c r="C462" s="349" t="s">
        <v>1522</v>
      </c>
      <c r="D462" s="349" t="s">
        <v>1523</v>
      </c>
      <c r="E462" s="350" t="s">
        <v>24</v>
      </c>
      <c r="F462" s="349" t="s">
        <v>24</v>
      </c>
      <c r="G462" s="349">
        <v>92106</v>
      </c>
      <c r="H462" s="349" t="s">
        <v>1607</v>
      </c>
      <c r="I462" s="349" t="s">
        <v>176</v>
      </c>
      <c r="J462" s="349" t="s">
        <v>1333</v>
      </c>
      <c r="K462" s="350">
        <v>324.32</v>
      </c>
      <c r="L462" s="349" t="s">
        <v>1138</v>
      </c>
    </row>
    <row r="463" spans="1:12" ht="13.5" x14ac:dyDescent="0.25">
      <c r="A463" s="349" t="s">
        <v>1520</v>
      </c>
      <c r="B463" s="349" t="s">
        <v>1521</v>
      </c>
      <c r="C463" s="349" t="s">
        <v>1522</v>
      </c>
      <c r="D463" s="349" t="s">
        <v>1523</v>
      </c>
      <c r="E463" s="350" t="s">
        <v>24</v>
      </c>
      <c r="F463" s="349" t="s">
        <v>24</v>
      </c>
      <c r="G463" s="349">
        <v>92112</v>
      </c>
      <c r="H463" s="349" t="s">
        <v>1608</v>
      </c>
      <c r="I463" s="349" t="s">
        <v>176</v>
      </c>
      <c r="J463" s="349" t="s">
        <v>1137</v>
      </c>
      <c r="K463" s="350">
        <v>3.3</v>
      </c>
      <c r="L463" s="349" t="s">
        <v>1138</v>
      </c>
    </row>
    <row r="464" spans="1:12" ht="13.5" x14ac:dyDescent="0.25">
      <c r="A464" s="349" t="s">
        <v>1520</v>
      </c>
      <c r="B464" s="349" t="s">
        <v>1521</v>
      </c>
      <c r="C464" s="349" t="s">
        <v>1522</v>
      </c>
      <c r="D464" s="349" t="s">
        <v>1523</v>
      </c>
      <c r="E464" s="350" t="s">
        <v>24</v>
      </c>
      <c r="F464" s="349" t="s">
        <v>24</v>
      </c>
      <c r="G464" s="349">
        <v>92118</v>
      </c>
      <c r="H464" s="349" t="s">
        <v>1609</v>
      </c>
      <c r="I464" s="349" t="s">
        <v>176</v>
      </c>
      <c r="J464" s="349" t="s">
        <v>1137</v>
      </c>
      <c r="K464" s="350">
        <v>0.41</v>
      </c>
      <c r="L464" s="349" t="s">
        <v>1138</v>
      </c>
    </row>
    <row r="465" spans="1:12" ht="13.5" x14ac:dyDescent="0.25">
      <c r="A465" s="349" t="s">
        <v>1520</v>
      </c>
      <c r="B465" s="349" t="s">
        <v>1521</v>
      </c>
      <c r="C465" s="349" t="s">
        <v>1522</v>
      </c>
      <c r="D465" s="349" t="s">
        <v>1523</v>
      </c>
      <c r="E465" s="350" t="s">
        <v>24</v>
      </c>
      <c r="F465" s="349" t="s">
        <v>24</v>
      </c>
      <c r="G465" s="349">
        <v>92138</v>
      </c>
      <c r="H465" s="349" t="s">
        <v>1610</v>
      </c>
      <c r="I465" s="349" t="s">
        <v>176</v>
      </c>
      <c r="J465" s="349" t="s">
        <v>1137</v>
      </c>
      <c r="K465" s="350">
        <v>93.43</v>
      </c>
      <c r="L465" s="349" t="s">
        <v>1138</v>
      </c>
    </row>
    <row r="466" spans="1:12" ht="13.5" x14ac:dyDescent="0.25">
      <c r="A466" s="349" t="s">
        <v>1520</v>
      </c>
      <c r="B466" s="349" t="s">
        <v>1521</v>
      </c>
      <c r="C466" s="349" t="s">
        <v>1522</v>
      </c>
      <c r="D466" s="349" t="s">
        <v>1523</v>
      </c>
      <c r="E466" s="350" t="s">
        <v>24</v>
      </c>
      <c r="F466" s="349" t="s">
        <v>24</v>
      </c>
      <c r="G466" s="349">
        <v>92145</v>
      </c>
      <c r="H466" s="349" t="s">
        <v>1611</v>
      </c>
      <c r="I466" s="349" t="s">
        <v>176</v>
      </c>
      <c r="J466" s="349" t="s">
        <v>1137</v>
      </c>
      <c r="K466" s="350">
        <v>75</v>
      </c>
      <c r="L466" s="349" t="s">
        <v>1138</v>
      </c>
    </row>
    <row r="467" spans="1:12" ht="13.5" x14ac:dyDescent="0.25">
      <c r="A467" s="349" t="s">
        <v>1520</v>
      </c>
      <c r="B467" s="349" t="s">
        <v>1521</v>
      </c>
      <c r="C467" s="349" t="s">
        <v>1522</v>
      </c>
      <c r="D467" s="349" t="s">
        <v>1523</v>
      </c>
      <c r="E467" s="350" t="s">
        <v>24</v>
      </c>
      <c r="F467" s="349" t="s">
        <v>24</v>
      </c>
      <c r="G467" s="349">
        <v>92242</v>
      </c>
      <c r="H467" s="349" t="s">
        <v>1612</v>
      </c>
      <c r="I467" s="349" t="s">
        <v>176</v>
      </c>
      <c r="J467" s="349" t="s">
        <v>1333</v>
      </c>
      <c r="K467" s="350">
        <v>409.8</v>
      </c>
      <c r="L467" s="349" t="s">
        <v>1138</v>
      </c>
    </row>
    <row r="468" spans="1:12" ht="13.5" x14ac:dyDescent="0.25">
      <c r="A468" s="349" t="s">
        <v>1520</v>
      </c>
      <c r="B468" s="349" t="s">
        <v>1521</v>
      </c>
      <c r="C468" s="349" t="s">
        <v>1522</v>
      </c>
      <c r="D468" s="349" t="s">
        <v>1523</v>
      </c>
      <c r="E468" s="350" t="s">
        <v>24</v>
      </c>
      <c r="F468" s="349" t="s">
        <v>24</v>
      </c>
      <c r="G468" s="349">
        <v>92716</v>
      </c>
      <c r="H468" s="349" t="s">
        <v>1613</v>
      </c>
      <c r="I468" s="349" t="s">
        <v>176</v>
      </c>
      <c r="J468" s="349" t="s">
        <v>1333</v>
      </c>
      <c r="K468" s="350">
        <v>87.26</v>
      </c>
      <c r="L468" s="349" t="s">
        <v>1138</v>
      </c>
    </row>
    <row r="469" spans="1:12" ht="13.5" x14ac:dyDescent="0.25">
      <c r="A469" s="349" t="s">
        <v>1520</v>
      </c>
      <c r="B469" s="349" t="s">
        <v>1521</v>
      </c>
      <c r="C469" s="349" t="s">
        <v>1522</v>
      </c>
      <c r="D469" s="349" t="s">
        <v>1523</v>
      </c>
      <c r="E469" s="350" t="s">
        <v>24</v>
      </c>
      <c r="F469" s="349" t="s">
        <v>24</v>
      </c>
      <c r="G469" s="349">
        <v>92960</v>
      </c>
      <c r="H469" s="349" t="s">
        <v>1614</v>
      </c>
      <c r="I469" s="349" t="s">
        <v>176</v>
      </c>
      <c r="J469" s="349" t="s">
        <v>1333</v>
      </c>
      <c r="K469" s="350">
        <v>19.329999999999998</v>
      </c>
      <c r="L469" s="349" t="s">
        <v>1138</v>
      </c>
    </row>
    <row r="470" spans="1:12" ht="13.5" x14ac:dyDescent="0.25">
      <c r="A470" s="349" t="s">
        <v>1520</v>
      </c>
      <c r="B470" s="349" t="s">
        <v>1521</v>
      </c>
      <c r="C470" s="349" t="s">
        <v>1522</v>
      </c>
      <c r="D470" s="349" t="s">
        <v>1523</v>
      </c>
      <c r="E470" s="350" t="s">
        <v>24</v>
      </c>
      <c r="F470" s="349" t="s">
        <v>24</v>
      </c>
      <c r="G470" s="349">
        <v>92966</v>
      </c>
      <c r="H470" s="349" t="s">
        <v>1615</v>
      </c>
      <c r="I470" s="349" t="s">
        <v>176</v>
      </c>
      <c r="J470" s="349" t="s">
        <v>1333</v>
      </c>
      <c r="K470" s="350">
        <v>21.6</v>
      </c>
      <c r="L470" s="349" t="s">
        <v>1138</v>
      </c>
    </row>
    <row r="471" spans="1:12" ht="13.5" x14ac:dyDescent="0.25">
      <c r="A471" s="349" t="s">
        <v>1520</v>
      </c>
      <c r="B471" s="349" t="s">
        <v>1521</v>
      </c>
      <c r="C471" s="349" t="s">
        <v>1522</v>
      </c>
      <c r="D471" s="349" t="s">
        <v>1523</v>
      </c>
      <c r="E471" s="350" t="s">
        <v>24</v>
      </c>
      <c r="F471" s="349" t="s">
        <v>24</v>
      </c>
      <c r="G471" s="349">
        <v>93224</v>
      </c>
      <c r="H471" s="349" t="s">
        <v>1616</v>
      </c>
      <c r="I471" s="349" t="s">
        <v>176</v>
      </c>
      <c r="J471" s="349" t="s">
        <v>1137</v>
      </c>
      <c r="K471" s="370">
        <v>1027.76</v>
      </c>
      <c r="L471" s="349" t="s">
        <v>1138</v>
      </c>
    </row>
    <row r="472" spans="1:12" ht="13.5" x14ac:dyDescent="0.25">
      <c r="A472" s="349" t="s">
        <v>1520</v>
      </c>
      <c r="B472" s="349" t="s">
        <v>1521</v>
      </c>
      <c r="C472" s="349" t="s">
        <v>1522</v>
      </c>
      <c r="D472" s="349" t="s">
        <v>1523</v>
      </c>
      <c r="E472" s="350" t="s">
        <v>24</v>
      </c>
      <c r="F472" s="349" t="s">
        <v>24</v>
      </c>
      <c r="G472" s="349">
        <v>93233</v>
      </c>
      <c r="H472" s="349" t="s">
        <v>1617</v>
      </c>
      <c r="I472" s="349" t="s">
        <v>176</v>
      </c>
      <c r="J472" s="349" t="s">
        <v>1137</v>
      </c>
      <c r="K472" s="350">
        <v>5.49</v>
      </c>
      <c r="L472" s="349" t="s">
        <v>1138</v>
      </c>
    </row>
    <row r="473" spans="1:12" ht="13.5" x14ac:dyDescent="0.25">
      <c r="A473" s="349" t="s">
        <v>1520</v>
      </c>
      <c r="B473" s="349" t="s">
        <v>1521</v>
      </c>
      <c r="C473" s="349" t="s">
        <v>1522</v>
      </c>
      <c r="D473" s="349" t="s">
        <v>1523</v>
      </c>
      <c r="E473" s="350" t="s">
        <v>24</v>
      </c>
      <c r="F473" s="349" t="s">
        <v>24</v>
      </c>
      <c r="G473" s="349">
        <v>93272</v>
      </c>
      <c r="H473" s="349" t="s">
        <v>1618</v>
      </c>
      <c r="I473" s="349" t="s">
        <v>176</v>
      </c>
      <c r="J473" s="349" t="s">
        <v>1333</v>
      </c>
      <c r="K473" s="350">
        <v>119.36</v>
      </c>
      <c r="L473" s="349" t="s">
        <v>1138</v>
      </c>
    </row>
    <row r="474" spans="1:12" ht="13.5" x14ac:dyDescent="0.25">
      <c r="A474" s="349" t="s">
        <v>1520</v>
      </c>
      <c r="B474" s="349" t="s">
        <v>1521</v>
      </c>
      <c r="C474" s="349" t="s">
        <v>1522</v>
      </c>
      <c r="D474" s="349" t="s">
        <v>1523</v>
      </c>
      <c r="E474" s="350" t="s">
        <v>24</v>
      </c>
      <c r="F474" s="349" t="s">
        <v>24</v>
      </c>
      <c r="G474" s="349">
        <v>93281</v>
      </c>
      <c r="H474" s="349" t="s">
        <v>889</v>
      </c>
      <c r="I474" s="349" t="s">
        <v>176</v>
      </c>
      <c r="J474" s="349" t="s">
        <v>1333</v>
      </c>
      <c r="K474" s="350">
        <v>28.36</v>
      </c>
      <c r="L474" s="349" t="s">
        <v>1138</v>
      </c>
    </row>
    <row r="475" spans="1:12" ht="13.5" x14ac:dyDescent="0.25">
      <c r="A475" s="349" t="s">
        <v>1520</v>
      </c>
      <c r="B475" s="349" t="s">
        <v>1521</v>
      </c>
      <c r="C475" s="349" t="s">
        <v>1522</v>
      </c>
      <c r="D475" s="349" t="s">
        <v>1523</v>
      </c>
      <c r="E475" s="350" t="s">
        <v>24</v>
      </c>
      <c r="F475" s="349" t="s">
        <v>24</v>
      </c>
      <c r="G475" s="349">
        <v>93287</v>
      </c>
      <c r="H475" s="349" t="s">
        <v>1619</v>
      </c>
      <c r="I475" s="349" t="s">
        <v>176</v>
      </c>
      <c r="J475" s="349" t="s">
        <v>1333</v>
      </c>
      <c r="K475" s="350">
        <v>349.61</v>
      </c>
      <c r="L475" s="349" t="s">
        <v>1138</v>
      </c>
    </row>
    <row r="476" spans="1:12" ht="13.5" x14ac:dyDescent="0.25">
      <c r="A476" s="349" t="s">
        <v>1520</v>
      </c>
      <c r="B476" s="349" t="s">
        <v>1521</v>
      </c>
      <c r="C476" s="349" t="s">
        <v>1522</v>
      </c>
      <c r="D476" s="349" t="s">
        <v>1523</v>
      </c>
      <c r="E476" s="350" t="s">
        <v>24</v>
      </c>
      <c r="F476" s="349" t="s">
        <v>24</v>
      </c>
      <c r="G476" s="349">
        <v>93402</v>
      </c>
      <c r="H476" s="349" t="s">
        <v>1620</v>
      </c>
      <c r="I476" s="349" t="s">
        <v>176</v>
      </c>
      <c r="J476" s="349" t="s">
        <v>1333</v>
      </c>
      <c r="K476" s="350">
        <v>266.95</v>
      </c>
      <c r="L476" s="349" t="s">
        <v>1138</v>
      </c>
    </row>
    <row r="477" spans="1:12" ht="13.5" x14ac:dyDescent="0.25">
      <c r="A477" s="349" t="s">
        <v>1520</v>
      </c>
      <c r="B477" s="349" t="s">
        <v>1521</v>
      </c>
      <c r="C477" s="349" t="s">
        <v>1522</v>
      </c>
      <c r="D477" s="349" t="s">
        <v>1523</v>
      </c>
      <c r="E477" s="350" t="s">
        <v>24</v>
      </c>
      <c r="F477" s="349" t="s">
        <v>24</v>
      </c>
      <c r="G477" s="349">
        <v>93408</v>
      </c>
      <c r="H477" s="349" t="s">
        <v>1621</v>
      </c>
      <c r="I477" s="349" t="s">
        <v>176</v>
      </c>
      <c r="J477" s="349" t="s">
        <v>1333</v>
      </c>
      <c r="K477" s="350">
        <v>94.86</v>
      </c>
      <c r="L477" s="349" t="s">
        <v>1138</v>
      </c>
    </row>
    <row r="478" spans="1:12" ht="13.5" x14ac:dyDescent="0.25">
      <c r="A478" s="349" t="s">
        <v>1520</v>
      </c>
      <c r="B478" s="349" t="s">
        <v>1521</v>
      </c>
      <c r="C478" s="349" t="s">
        <v>1522</v>
      </c>
      <c r="D478" s="349" t="s">
        <v>1523</v>
      </c>
      <c r="E478" s="350" t="s">
        <v>24</v>
      </c>
      <c r="F478" s="349" t="s">
        <v>24</v>
      </c>
      <c r="G478" s="349">
        <v>93415</v>
      </c>
      <c r="H478" s="349" t="s">
        <v>1622</v>
      </c>
      <c r="I478" s="349" t="s">
        <v>176</v>
      </c>
      <c r="J478" s="349" t="s">
        <v>1333</v>
      </c>
      <c r="K478" s="350">
        <v>15.34</v>
      </c>
      <c r="L478" s="349" t="s">
        <v>1138</v>
      </c>
    </row>
    <row r="479" spans="1:12" ht="13.5" x14ac:dyDescent="0.25">
      <c r="A479" s="349" t="s">
        <v>1520</v>
      </c>
      <c r="B479" s="349" t="s">
        <v>1521</v>
      </c>
      <c r="C479" s="349" t="s">
        <v>1522</v>
      </c>
      <c r="D479" s="349" t="s">
        <v>1523</v>
      </c>
      <c r="E479" s="350" t="s">
        <v>24</v>
      </c>
      <c r="F479" s="349" t="s">
        <v>24</v>
      </c>
      <c r="G479" s="349">
        <v>93421</v>
      </c>
      <c r="H479" s="349" t="s">
        <v>1623</v>
      </c>
      <c r="I479" s="349" t="s">
        <v>176</v>
      </c>
      <c r="J479" s="349" t="s">
        <v>1333</v>
      </c>
      <c r="K479" s="350">
        <v>75.8</v>
      </c>
      <c r="L479" s="349" t="s">
        <v>1138</v>
      </c>
    </row>
    <row r="480" spans="1:12" ht="13.5" x14ac:dyDescent="0.25">
      <c r="A480" s="349" t="s">
        <v>1520</v>
      </c>
      <c r="B480" s="349" t="s">
        <v>1521</v>
      </c>
      <c r="C480" s="349" t="s">
        <v>1522</v>
      </c>
      <c r="D480" s="349" t="s">
        <v>1523</v>
      </c>
      <c r="E480" s="350" t="s">
        <v>24</v>
      </c>
      <c r="F480" s="349" t="s">
        <v>24</v>
      </c>
      <c r="G480" s="349">
        <v>93427</v>
      </c>
      <c r="H480" s="349" t="s">
        <v>1624</v>
      </c>
      <c r="I480" s="349" t="s">
        <v>176</v>
      </c>
      <c r="J480" s="349" t="s">
        <v>1333</v>
      </c>
      <c r="K480" s="350">
        <v>173.05</v>
      </c>
      <c r="L480" s="349" t="s">
        <v>1138</v>
      </c>
    </row>
    <row r="481" spans="1:12" ht="13.5" x14ac:dyDescent="0.25">
      <c r="A481" s="349" t="s">
        <v>1520</v>
      </c>
      <c r="B481" s="349" t="s">
        <v>1521</v>
      </c>
      <c r="C481" s="349" t="s">
        <v>1522</v>
      </c>
      <c r="D481" s="349" t="s">
        <v>1523</v>
      </c>
      <c r="E481" s="350" t="s">
        <v>24</v>
      </c>
      <c r="F481" s="349" t="s">
        <v>24</v>
      </c>
      <c r="G481" s="349">
        <v>93433</v>
      </c>
      <c r="H481" s="349" t="s">
        <v>1625</v>
      </c>
      <c r="I481" s="349" t="s">
        <v>176</v>
      </c>
      <c r="J481" s="349" t="s">
        <v>1333</v>
      </c>
      <c r="K481" s="370">
        <v>2569.2399999999998</v>
      </c>
      <c r="L481" s="349" t="s">
        <v>1138</v>
      </c>
    </row>
    <row r="482" spans="1:12" ht="13.5" x14ac:dyDescent="0.25">
      <c r="A482" s="349" t="s">
        <v>1520</v>
      </c>
      <c r="B482" s="349" t="s">
        <v>1521</v>
      </c>
      <c r="C482" s="349" t="s">
        <v>1522</v>
      </c>
      <c r="D482" s="349" t="s">
        <v>1523</v>
      </c>
      <c r="E482" s="350" t="s">
        <v>24</v>
      </c>
      <c r="F482" s="349" t="s">
        <v>24</v>
      </c>
      <c r="G482" s="349">
        <v>93439</v>
      </c>
      <c r="H482" s="349" t="s">
        <v>1626</v>
      </c>
      <c r="I482" s="349" t="s">
        <v>176</v>
      </c>
      <c r="J482" s="349" t="s">
        <v>1333</v>
      </c>
      <c r="K482" s="350">
        <v>242.25</v>
      </c>
      <c r="L482" s="349" t="s">
        <v>1138</v>
      </c>
    </row>
    <row r="483" spans="1:12" ht="13.5" x14ac:dyDescent="0.25">
      <c r="A483" s="349" t="s">
        <v>1520</v>
      </c>
      <c r="B483" s="349" t="s">
        <v>1521</v>
      </c>
      <c r="C483" s="349" t="s">
        <v>1522</v>
      </c>
      <c r="D483" s="349" t="s">
        <v>1523</v>
      </c>
      <c r="E483" s="350" t="s">
        <v>24</v>
      </c>
      <c r="F483" s="349" t="s">
        <v>24</v>
      </c>
      <c r="G483" s="349">
        <v>95121</v>
      </c>
      <c r="H483" s="349" t="s">
        <v>1627</v>
      </c>
      <c r="I483" s="349" t="s">
        <v>176</v>
      </c>
      <c r="J483" s="349" t="s">
        <v>1333</v>
      </c>
      <c r="K483" s="350">
        <v>300.97000000000003</v>
      </c>
      <c r="L483" s="349" t="s">
        <v>1138</v>
      </c>
    </row>
    <row r="484" spans="1:12" ht="13.5" x14ac:dyDescent="0.25">
      <c r="A484" s="349" t="s">
        <v>1520</v>
      </c>
      <c r="B484" s="349" t="s">
        <v>1521</v>
      </c>
      <c r="C484" s="349" t="s">
        <v>1522</v>
      </c>
      <c r="D484" s="349" t="s">
        <v>1523</v>
      </c>
      <c r="E484" s="350" t="s">
        <v>24</v>
      </c>
      <c r="F484" s="349" t="s">
        <v>24</v>
      </c>
      <c r="G484" s="349">
        <v>95127</v>
      </c>
      <c r="H484" s="349" t="s">
        <v>1628</v>
      </c>
      <c r="I484" s="349" t="s">
        <v>176</v>
      </c>
      <c r="J484" s="349" t="s">
        <v>1333</v>
      </c>
      <c r="K484" s="350">
        <v>222.03</v>
      </c>
      <c r="L484" s="349" t="s">
        <v>1138</v>
      </c>
    </row>
    <row r="485" spans="1:12" ht="13.5" x14ac:dyDescent="0.25">
      <c r="A485" s="349" t="s">
        <v>1520</v>
      </c>
      <c r="B485" s="349" t="s">
        <v>1521</v>
      </c>
      <c r="C485" s="349" t="s">
        <v>1522</v>
      </c>
      <c r="D485" s="349" t="s">
        <v>1523</v>
      </c>
      <c r="E485" s="350" t="s">
        <v>24</v>
      </c>
      <c r="F485" s="349" t="s">
        <v>24</v>
      </c>
      <c r="G485" s="349">
        <v>95133</v>
      </c>
      <c r="H485" s="349" t="s">
        <v>1629</v>
      </c>
      <c r="I485" s="349" t="s">
        <v>176</v>
      </c>
      <c r="J485" s="349" t="s">
        <v>1333</v>
      </c>
      <c r="K485" s="350">
        <v>184.06</v>
      </c>
      <c r="L485" s="349" t="s">
        <v>1138</v>
      </c>
    </row>
    <row r="486" spans="1:12" ht="13.5" x14ac:dyDescent="0.25">
      <c r="A486" s="349" t="s">
        <v>1520</v>
      </c>
      <c r="B486" s="349" t="s">
        <v>1521</v>
      </c>
      <c r="C486" s="349" t="s">
        <v>1522</v>
      </c>
      <c r="D486" s="349" t="s">
        <v>1523</v>
      </c>
      <c r="E486" s="350" t="s">
        <v>24</v>
      </c>
      <c r="F486" s="349" t="s">
        <v>24</v>
      </c>
      <c r="G486" s="349">
        <v>95139</v>
      </c>
      <c r="H486" s="349" t="s">
        <v>1630</v>
      </c>
      <c r="I486" s="349" t="s">
        <v>176</v>
      </c>
      <c r="J486" s="349" t="s">
        <v>1333</v>
      </c>
      <c r="K486" s="350">
        <v>0.06</v>
      </c>
      <c r="L486" s="349" t="s">
        <v>1138</v>
      </c>
    </row>
    <row r="487" spans="1:12" ht="13.5" x14ac:dyDescent="0.25">
      <c r="A487" s="349" t="s">
        <v>1520</v>
      </c>
      <c r="B487" s="349" t="s">
        <v>1521</v>
      </c>
      <c r="C487" s="349" t="s">
        <v>1522</v>
      </c>
      <c r="D487" s="349" t="s">
        <v>1523</v>
      </c>
      <c r="E487" s="350" t="s">
        <v>24</v>
      </c>
      <c r="F487" s="349" t="s">
        <v>24</v>
      </c>
      <c r="G487" s="349">
        <v>95212</v>
      </c>
      <c r="H487" s="349" t="s">
        <v>1631</v>
      </c>
      <c r="I487" s="349" t="s">
        <v>176</v>
      </c>
      <c r="J487" s="349" t="s">
        <v>1333</v>
      </c>
      <c r="K487" s="350">
        <v>129.11000000000001</v>
      </c>
      <c r="L487" s="349" t="s">
        <v>1138</v>
      </c>
    </row>
    <row r="488" spans="1:12" ht="13.5" x14ac:dyDescent="0.25">
      <c r="A488" s="349" t="s">
        <v>1520</v>
      </c>
      <c r="B488" s="349" t="s">
        <v>1521</v>
      </c>
      <c r="C488" s="349" t="s">
        <v>1522</v>
      </c>
      <c r="D488" s="349" t="s">
        <v>1523</v>
      </c>
      <c r="E488" s="350" t="s">
        <v>24</v>
      </c>
      <c r="F488" s="349" t="s">
        <v>24</v>
      </c>
      <c r="G488" s="349">
        <v>95258</v>
      </c>
      <c r="H488" s="349" t="s">
        <v>1632</v>
      </c>
      <c r="I488" s="349" t="s">
        <v>176</v>
      </c>
      <c r="J488" s="349" t="s">
        <v>1333</v>
      </c>
      <c r="K488" s="350">
        <v>21.12</v>
      </c>
      <c r="L488" s="349" t="s">
        <v>1138</v>
      </c>
    </row>
    <row r="489" spans="1:12" ht="13.5" x14ac:dyDescent="0.25">
      <c r="A489" s="349" t="s">
        <v>1520</v>
      </c>
      <c r="B489" s="349" t="s">
        <v>1521</v>
      </c>
      <c r="C489" s="349" t="s">
        <v>1522</v>
      </c>
      <c r="D489" s="349" t="s">
        <v>1523</v>
      </c>
      <c r="E489" s="350" t="s">
        <v>24</v>
      </c>
      <c r="F489" s="349" t="s">
        <v>24</v>
      </c>
      <c r="G489" s="349">
        <v>95264</v>
      </c>
      <c r="H489" s="349" t="s">
        <v>1633</v>
      </c>
      <c r="I489" s="349" t="s">
        <v>176</v>
      </c>
      <c r="J489" s="349" t="s">
        <v>1333</v>
      </c>
      <c r="K489" s="350">
        <v>6.68</v>
      </c>
      <c r="L489" s="349" t="s">
        <v>1138</v>
      </c>
    </row>
    <row r="490" spans="1:12" ht="13.5" x14ac:dyDescent="0.25">
      <c r="A490" s="349" t="s">
        <v>1520</v>
      </c>
      <c r="B490" s="349" t="s">
        <v>1521</v>
      </c>
      <c r="C490" s="349" t="s">
        <v>1522</v>
      </c>
      <c r="D490" s="349" t="s">
        <v>1523</v>
      </c>
      <c r="E490" s="350" t="s">
        <v>24</v>
      </c>
      <c r="F490" s="349" t="s">
        <v>24</v>
      </c>
      <c r="G490" s="349">
        <v>95270</v>
      </c>
      <c r="H490" s="349" t="s">
        <v>1634</v>
      </c>
      <c r="I490" s="349" t="s">
        <v>176</v>
      </c>
      <c r="J490" s="349" t="s">
        <v>1333</v>
      </c>
      <c r="K490" s="350">
        <v>9.4700000000000006</v>
      </c>
      <c r="L490" s="349" t="s">
        <v>1138</v>
      </c>
    </row>
    <row r="491" spans="1:12" ht="13.5" x14ac:dyDescent="0.25">
      <c r="A491" s="349" t="s">
        <v>1520</v>
      </c>
      <c r="B491" s="349" t="s">
        <v>1521</v>
      </c>
      <c r="C491" s="349" t="s">
        <v>1522</v>
      </c>
      <c r="D491" s="349" t="s">
        <v>1523</v>
      </c>
      <c r="E491" s="350" t="s">
        <v>24</v>
      </c>
      <c r="F491" s="349" t="s">
        <v>24</v>
      </c>
      <c r="G491" s="349">
        <v>95276</v>
      </c>
      <c r="H491" s="349" t="s">
        <v>1635</v>
      </c>
      <c r="I491" s="349" t="s">
        <v>176</v>
      </c>
      <c r="J491" s="349" t="s">
        <v>1333</v>
      </c>
      <c r="K491" s="350">
        <v>3.13</v>
      </c>
      <c r="L491" s="349" t="s">
        <v>1138</v>
      </c>
    </row>
    <row r="492" spans="1:12" ht="13.5" x14ac:dyDescent="0.25">
      <c r="A492" s="349" t="s">
        <v>1520</v>
      </c>
      <c r="B492" s="349" t="s">
        <v>1521</v>
      </c>
      <c r="C492" s="349" t="s">
        <v>1522</v>
      </c>
      <c r="D492" s="349" t="s">
        <v>1523</v>
      </c>
      <c r="E492" s="350" t="s">
        <v>24</v>
      </c>
      <c r="F492" s="349" t="s">
        <v>24</v>
      </c>
      <c r="G492" s="349">
        <v>95282</v>
      </c>
      <c r="H492" s="349" t="s">
        <v>1636</v>
      </c>
      <c r="I492" s="349" t="s">
        <v>176</v>
      </c>
      <c r="J492" s="349" t="s">
        <v>1333</v>
      </c>
      <c r="K492" s="350">
        <v>9.6</v>
      </c>
      <c r="L492" s="349" t="s">
        <v>1138</v>
      </c>
    </row>
    <row r="493" spans="1:12" ht="13.5" x14ac:dyDescent="0.25">
      <c r="A493" s="349" t="s">
        <v>1520</v>
      </c>
      <c r="B493" s="349" t="s">
        <v>1521</v>
      </c>
      <c r="C493" s="349" t="s">
        <v>1522</v>
      </c>
      <c r="D493" s="349" t="s">
        <v>1523</v>
      </c>
      <c r="E493" s="350" t="s">
        <v>24</v>
      </c>
      <c r="F493" s="349" t="s">
        <v>24</v>
      </c>
      <c r="G493" s="349">
        <v>95620</v>
      </c>
      <c r="H493" s="349" t="s">
        <v>1637</v>
      </c>
      <c r="I493" s="349" t="s">
        <v>176</v>
      </c>
      <c r="J493" s="349" t="s">
        <v>1333</v>
      </c>
      <c r="K493" s="350">
        <v>20.58</v>
      </c>
      <c r="L493" s="349" t="s">
        <v>1138</v>
      </c>
    </row>
    <row r="494" spans="1:12" ht="13.5" x14ac:dyDescent="0.25">
      <c r="A494" s="349" t="s">
        <v>1520</v>
      </c>
      <c r="B494" s="349" t="s">
        <v>1521</v>
      </c>
      <c r="C494" s="349" t="s">
        <v>1522</v>
      </c>
      <c r="D494" s="349" t="s">
        <v>1523</v>
      </c>
      <c r="E494" s="350" t="s">
        <v>24</v>
      </c>
      <c r="F494" s="349" t="s">
        <v>24</v>
      </c>
      <c r="G494" s="349">
        <v>95631</v>
      </c>
      <c r="H494" s="349" t="s">
        <v>1638</v>
      </c>
      <c r="I494" s="349" t="s">
        <v>176</v>
      </c>
      <c r="J494" s="349" t="s">
        <v>1333</v>
      </c>
      <c r="K494" s="350">
        <v>233.26</v>
      </c>
      <c r="L494" s="349" t="s">
        <v>1138</v>
      </c>
    </row>
    <row r="495" spans="1:12" ht="13.5" x14ac:dyDescent="0.25">
      <c r="A495" s="349" t="s">
        <v>1520</v>
      </c>
      <c r="B495" s="349" t="s">
        <v>1521</v>
      </c>
      <c r="C495" s="349" t="s">
        <v>1522</v>
      </c>
      <c r="D495" s="349" t="s">
        <v>1523</v>
      </c>
      <c r="E495" s="350" t="s">
        <v>24</v>
      </c>
      <c r="F495" s="349" t="s">
        <v>24</v>
      </c>
      <c r="G495" s="349">
        <v>95702</v>
      </c>
      <c r="H495" s="349" t="s">
        <v>1639</v>
      </c>
      <c r="I495" s="349" t="s">
        <v>176</v>
      </c>
      <c r="J495" s="349" t="s">
        <v>1333</v>
      </c>
      <c r="K495" s="350">
        <v>43.75</v>
      </c>
      <c r="L495" s="349" t="s">
        <v>1138</v>
      </c>
    </row>
    <row r="496" spans="1:12" ht="13.5" x14ac:dyDescent="0.25">
      <c r="A496" s="349" t="s">
        <v>1520</v>
      </c>
      <c r="B496" s="349" t="s">
        <v>1521</v>
      </c>
      <c r="C496" s="349" t="s">
        <v>1522</v>
      </c>
      <c r="D496" s="349" t="s">
        <v>1523</v>
      </c>
      <c r="E496" s="350" t="s">
        <v>24</v>
      </c>
      <c r="F496" s="349" t="s">
        <v>24</v>
      </c>
      <c r="G496" s="349">
        <v>95708</v>
      </c>
      <c r="H496" s="349" t="s">
        <v>1640</v>
      </c>
      <c r="I496" s="349" t="s">
        <v>176</v>
      </c>
      <c r="J496" s="349" t="s">
        <v>1137</v>
      </c>
      <c r="K496" s="350">
        <v>147.41999999999999</v>
      </c>
      <c r="L496" s="349" t="s">
        <v>1138</v>
      </c>
    </row>
    <row r="497" spans="1:12" ht="13.5" x14ac:dyDescent="0.25">
      <c r="A497" s="349" t="s">
        <v>1520</v>
      </c>
      <c r="B497" s="349" t="s">
        <v>1521</v>
      </c>
      <c r="C497" s="349" t="s">
        <v>1522</v>
      </c>
      <c r="D497" s="349" t="s">
        <v>1523</v>
      </c>
      <c r="E497" s="350" t="s">
        <v>24</v>
      </c>
      <c r="F497" s="349" t="s">
        <v>24</v>
      </c>
      <c r="G497" s="349">
        <v>95714</v>
      </c>
      <c r="H497" s="349" t="s">
        <v>1641</v>
      </c>
      <c r="I497" s="349" t="s">
        <v>176</v>
      </c>
      <c r="J497" s="349" t="s">
        <v>1137</v>
      </c>
      <c r="K497" s="350">
        <v>258.10000000000002</v>
      </c>
      <c r="L497" s="349" t="s">
        <v>1138</v>
      </c>
    </row>
    <row r="498" spans="1:12" ht="13.5" x14ac:dyDescent="0.25">
      <c r="A498" s="349" t="s">
        <v>1520</v>
      </c>
      <c r="B498" s="349" t="s">
        <v>1521</v>
      </c>
      <c r="C498" s="349" t="s">
        <v>1522</v>
      </c>
      <c r="D498" s="349" t="s">
        <v>1523</v>
      </c>
      <c r="E498" s="350" t="s">
        <v>24</v>
      </c>
      <c r="F498" s="349" t="s">
        <v>24</v>
      </c>
      <c r="G498" s="349">
        <v>95720</v>
      </c>
      <c r="H498" s="349" t="s">
        <v>1642</v>
      </c>
      <c r="I498" s="349" t="s">
        <v>176</v>
      </c>
      <c r="J498" s="349" t="s">
        <v>1137</v>
      </c>
      <c r="K498" s="350">
        <v>253.05</v>
      </c>
      <c r="L498" s="349" t="s">
        <v>1138</v>
      </c>
    </row>
    <row r="499" spans="1:12" ht="13.5" x14ac:dyDescent="0.25">
      <c r="A499" s="349" t="s">
        <v>1520</v>
      </c>
      <c r="B499" s="349" t="s">
        <v>1521</v>
      </c>
      <c r="C499" s="349" t="s">
        <v>1522</v>
      </c>
      <c r="D499" s="349" t="s">
        <v>1523</v>
      </c>
      <c r="E499" s="350" t="s">
        <v>24</v>
      </c>
      <c r="F499" s="349" t="s">
        <v>24</v>
      </c>
      <c r="G499" s="349">
        <v>95872</v>
      </c>
      <c r="H499" s="349" t="s">
        <v>1643</v>
      </c>
      <c r="I499" s="349" t="s">
        <v>176</v>
      </c>
      <c r="J499" s="349" t="s">
        <v>1333</v>
      </c>
      <c r="K499" s="350">
        <v>293.58</v>
      </c>
      <c r="L499" s="349" t="s">
        <v>1138</v>
      </c>
    </row>
    <row r="500" spans="1:12" ht="13.5" x14ac:dyDescent="0.25">
      <c r="A500" s="349" t="s">
        <v>1520</v>
      </c>
      <c r="B500" s="349" t="s">
        <v>1521</v>
      </c>
      <c r="C500" s="349" t="s">
        <v>1522</v>
      </c>
      <c r="D500" s="349" t="s">
        <v>1523</v>
      </c>
      <c r="E500" s="350" t="s">
        <v>24</v>
      </c>
      <c r="F500" s="349" t="s">
        <v>24</v>
      </c>
      <c r="G500" s="349">
        <v>96013</v>
      </c>
      <c r="H500" s="349" t="s">
        <v>1644</v>
      </c>
      <c r="I500" s="349" t="s">
        <v>176</v>
      </c>
      <c r="J500" s="349" t="s">
        <v>1333</v>
      </c>
      <c r="K500" s="350">
        <v>184.93</v>
      </c>
      <c r="L500" s="349" t="s">
        <v>1138</v>
      </c>
    </row>
    <row r="501" spans="1:12" ht="13.5" x14ac:dyDescent="0.25">
      <c r="A501" s="349" t="s">
        <v>1520</v>
      </c>
      <c r="B501" s="349" t="s">
        <v>1521</v>
      </c>
      <c r="C501" s="349" t="s">
        <v>1522</v>
      </c>
      <c r="D501" s="349" t="s">
        <v>1523</v>
      </c>
      <c r="E501" s="350" t="s">
        <v>24</v>
      </c>
      <c r="F501" s="349" t="s">
        <v>24</v>
      </c>
      <c r="G501" s="349">
        <v>96020</v>
      </c>
      <c r="H501" s="349" t="s">
        <v>1645</v>
      </c>
      <c r="I501" s="349" t="s">
        <v>176</v>
      </c>
      <c r="J501" s="349" t="s">
        <v>1333</v>
      </c>
      <c r="K501" s="350">
        <v>184.41</v>
      </c>
      <c r="L501" s="349" t="s">
        <v>1138</v>
      </c>
    </row>
    <row r="502" spans="1:12" ht="13.5" x14ac:dyDescent="0.25">
      <c r="A502" s="349" t="s">
        <v>1520</v>
      </c>
      <c r="B502" s="349" t="s">
        <v>1521</v>
      </c>
      <c r="C502" s="349" t="s">
        <v>1522</v>
      </c>
      <c r="D502" s="349" t="s">
        <v>1523</v>
      </c>
      <c r="E502" s="350" t="s">
        <v>24</v>
      </c>
      <c r="F502" s="349" t="s">
        <v>24</v>
      </c>
      <c r="G502" s="349">
        <v>96028</v>
      </c>
      <c r="H502" s="349" t="s">
        <v>1646</v>
      </c>
      <c r="I502" s="349" t="s">
        <v>176</v>
      </c>
      <c r="J502" s="349" t="s">
        <v>1333</v>
      </c>
      <c r="K502" s="350">
        <v>142.91999999999999</v>
      </c>
      <c r="L502" s="349" t="s">
        <v>1138</v>
      </c>
    </row>
    <row r="503" spans="1:12" ht="13.5" x14ac:dyDescent="0.25">
      <c r="A503" s="349" t="s">
        <v>1520</v>
      </c>
      <c r="B503" s="349" t="s">
        <v>1521</v>
      </c>
      <c r="C503" s="349" t="s">
        <v>1522</v>
      </c>
      <c r="D503" s="349" t="s">
        <v>1523</v>
      </c>
      <c r="E503" s="350" t="s">
        <v>24</v>
      </c>
      <c r="F503" s="349" t="s">
        <v>24</v>
      </c>
      <c r="G503" s="349">
        <v>96035</v>
      </c>
      <c r="H503" s="349" t="s">
        <v>1647</v>
      </c>
      <c r="I503" s="349" t="s">
        <v>176</v>
      </c>
      <c r="J503" s="349" t="s">
        <v>1333</v>
      </c>
      <c r="K503" s="350">
        <v>274.27999999999997</v>
      </c>
      <c r="L503" s="349" t="s">
        <v>1138</v>
      </c>
    </row>
    <row r="504" spans="1:12" ht="13.5" x14ac:dyDescent="0.25">
      <c r="A504" s="349" t="s">
        <v>1520</v>
      </c>
      <c r="B504" s="349" t="s">
        <v>1521</v>
      </c>
      <c r="C504" s="349" t="s">
        <v>1522</v>
      </c>
      <c r="D504" s="349" t="s">
        <v>1523</v>
      </c>
      <c r="E504" s="350" t="s">
        <v>24</v>
      </c>
      <c r="F504" s="349" t="s">
        <v>24</v>
      </c>
      <c r="G504" s="349">
        <v>96157</v>
      </c>
      <c r="H504" s="349" t="s">
        <v>1648</v>
      </c>
      <c r="I504" s="349" t="s">
        <v>176</v>
      </c>
      <c r="J504" s="349" t="s">
        <v>1333</v>
      </c>
      <c r="K504" s="350">
        <v>143.44</v>
      </c>
      <c r="L504" s="349" t="s">
        <v>1138</v>
      </c>
    </row>
    <row r="505" spans="1:12" ht="13.5" x14ac:dyDescent="0.25">
      <c r="A505" s="349" t="s">
        <v>1520</v>
      </c>
      <c r="B505" s="349" t="s">
        <v>1521</v>
      </c>
      <c r="C505" s="349" t="s">
        <v>1522</v>
      </c>
      <c r="D505" s="349" t="s">
        <v>1523</v>
      </c>
      <c r="E505" s="350" t="s">
        <v>24</v>
      </c>
      <c r="F505" s="349" t="s">
        <v>24</v>
      </c>
      <c r="G505" s="349">
        <v>96158</v>
      </c>
      <c r="H505" s="349" t="s">
        <v>1649</v>
      </c>
      <c r="I505" s="349" t="s">
        <v>176</v>
      </c>
      <c r="J505" s="349" t="s">
        <v>1333</v>
      </c>
      <c r="K505" s="350">
        <v>146.5</v>
      </c>
      <c r="L505" s="349" t="s">
        <v>1138</v>
      </c>
    </row>
    <row r="506" spans="1:12" ht="13.5" x14ac:dyDescent="0.25">
      <c r="A506" s="349" t="s">
        <v>1520</v>
      </c>
      <c r="B506" s="349" t="s">
        <v>1521</v>
      </c>
      <c r="C506" s="349" t="s">
        <v>1522</v>
      </c>
      <c r="D506" s="349" t="s">
        <v>1523</v>
      </c>
      <c r="E506" s="350" t="s">
        <v>24</v>
      </c>
      <c r="F506" s="349" t="s">
        <v>24</v>
      </c>
      <c r="G506" s="349">
        <v>96245</v>
      </c>
      <c r="H506" s="349" t="s">
        <v>1650</v>
      </c>
      <c r="I506" s="349" t="s">
        <v>176</v>
      </c>
      <c r="J506" s="349" t="s">
        <v>1333</v>
      </c>
      <c r="K506" s="350">
        <v>118.27</v>
      </c>
      <c r="L506" s="349" t="s">
        <v>1138</v>
      </c>
    </row>
    <row r="507" spans="1:12" ht="13.5" x14ac:dyDescent="0.25">
      <c r="A507" s="349" t="s">
        <v>1520</v>
      </c>
      <c r="B507" s="349" t="s">
        <v>1521</v>
      </c>
      <c r="C507" s="349" t="s">
        <v>1522</v>
      </c>
      <c r="D507" s="349" t="s">
        <v>1523</v>
      </c>
      <c r="E507" s="350" t="s">
        <v>24</v>
      </c>
      <c r="F507" s="349" t="s">
        <v>24</v>
      </c>
      <c r="G507" s="349">
        <v>96463</v>
      </c>
      <c r="H507" s="349" t="s">
        <v>1651</v>
      </c>
      <c r="I507" s="349" t="s">
        <v>176</v>
      </c>
      <c r="J507" s="349" t="s">
        <v>1333</v>
      </c>
      <c r="K507" s="350">
        <v>220.61</v>
      </c>
      <c r="L507" s="349" t="s">
        <v>1138</v>
      </c>
    </row>
    <row r="508" spans="1:12" ht="13.5" x14ac:dyDescent="0.25">
      <c r="A508" s="349" t="s">
        <v>1520</v>
      </c>
      <c r="B508" s="349" t="s">
        <v>1521</v>
      </c>
      <c r="C508" s="349" t="s">
        <v>1522</v>
      </c>
      <c r="D508" s="349" t="s">
        <v>1523</v>
      </c>
      <c r="E508" s="350" t="s">
        <v>24</v>
      </c>
      <c r="F508" s="349" t="s">
        <v>24</v>
      </c>
      <c r="G508" s="349">
        <v>98764</v>
      </c>
      <c r="H508" s="349" t="s">
        <v>1092</v>
      </c>
      <c r="I508" s="349" t="s">
        <v>176</v>
      </c>
      <c r="J508" s="349" t="s">
        <v>1333</v>
      </c>
      <c r="K508" s="350">
        <v>4.3</v>
      </c>
      <c r="L508" s="349" t="s">
        <v>1138</v>
      </c>
    </row>
    <row r="509" spans="1:12" ht="13.5" x14ac:dyDescent="0.25">
      <c r="A509" s="349" t="s">
        <v>1520</v>
      </c>
      <c r="B509" s="349" t="s">
        <v>1521</v>
      </c>
      <c r="C509" s="349" t="s">
        <v>1522</v>
      </c>
      <c r="D509" s="349" t="s">
        <v>1523</v>
      </c>
      <c r="E509" s="350" t="s">
        <v>24</v>
      </c>
      <c r="F509" s="349" t="s">
        <v>24</v>
      </c>
      <c r="G509" s="349">
        <v>99833</v>
      </c>
      <c r="H509" s="349" t="s">
        <v>1652</v>
      </c>
      <c r="I509" s="349" t="s">
        <v>176</v>
      </c>
      <c r="J509" s="349" t="s">
        <v>1137</v>
      </c>
      <c r="K509" s="350">
        <v>2</v>
      </c>
      <c r="L509" s="349" t="s">
        <v>1138</v>
      </c>
    </row>
    <row r="510" spans="1:12" ht="13.5" x14ac:dyDescent="0.25">
      <c r="A510" s="349" t="s">
        <v>1520</v>
      </c>
      <c r="B510" s="349" t="s">
        <v>1521</v>
      </c>
      <c r="C510" s="349" t="s">
        <v>1522</v>
      </c>
      <c r="D510" s="349" t="s">
        <v>1523</v>
      </c>
      <c r="E510" s="350" t="s">
        <v>24</v>
      </c>
      <c r="F510" s="349" t="s">
        <v>24</v>
      </c>
      <c r="G510" s="349">
        <v>100641</v>
      </c>
      <c r="H510" s="349" t="s">
        <v>1653</v>
      </c>
      <c r="I510" s="349" t="s">
        <v>176</v>
      </c>
      <c r="J510" s="349" t="s">
        <v>1333</v>
      </c>
      <c r="K510" s="370">
        <v>4733.47</v>
      </c>
      <c r="L510" s="349" t="s">
        <v>1138</v>
      </c>
    </row>
    <row r="511" spans="1:12" ht="13.5" x14ac:dyDescent="0.25">
      <c r="A511" s="349" t="s">
        <v>1520</v>
      </c>
      <c r="B511" s="349" t="s">
        <v>1521</v>
      </c>
      <c r="C511" s="349" t="s">
        <v>1522</v>
      </c>
      <c r="D511" s="349" t="s">
        <v>1523</v>
      </c>
      <c r="E511" s="350" t="s">
        <v>24</v>
      </c>
      <c r="F511" s="349" t="s">
        <v>24</v>
      </c>
      <c r="G511" s="349">
        <v>100647</v>
      </c>
      <c r="H511" s="349" t="s">
        <v>1654</v>
      </c>
      <c r="I511" s="349" t="s">
        <v>176</v>
      </c>
      <c r="J511" s="349" t="s">
        <v>1333</v>
      </c>
      <c r="K511" s="370">
        <v>6326.29</v>
      </c>
      <c r="L511" s="349" t="s">
        <v>1138</v>
      </c>
    </row>
    <row r="512" spans="1:12" ht="13.5" x14ac:dyDescent="0.25">
      <c r="A512" s="349" t="s">
        <v>1520</v>
      </c>
      <c r="B512" s="349" t="s">
        <v>1521</v>
      </c>
      <c r="C512" s="349" t="s">
        <v>1522</v>
      </c>
      <c r="D512" s="349" t="s">
        <v>1523</v>
      </c>
      <c r="E512" s="350" t="s">
        <v>24</v>
      </c>
      <c r="F512" s="349" t="s">
        <v>24</v>
      </c>
      <c r="G512" s="349">
        <v>102275</v>
      </c>
      <c r="H512" s="349" t="s">
        <v>1655</v>
      </c>
      <c r="I512" s="349" t="s">
        <v>176</v>
      </c>
      <c r="J512" s="349" t="s">
        <v>1333</v>
      </c>
      <c r="K512" s="350">
        <v>21.13</v>
      </c>
      <c r="L512" s="349" t="s">
        <v>1138</v>
      </c>
    </row>
    <row r="513" spans="1:12" ht="13.5" x14ac:dyDescent="0.25">
      <c r="A513" s="349" t="s">
        <v>1520</v>
      </c>
      <c r="B513" s="349" t="s">
        <v>1521</v>
      </c>
      <c r="C513" s="349" t="s">
        <v>1522</v>
      </c>
      <c r="D513" s="349" t="s">
        <v>1523</v>
      </c>
      <c r="E513" s="350" t="s">
        <v>24</v>
      </c>
      <c r="F513" s="349" t="s">
        <v>24</v>
      </c>
      <c r="G513" s="349">
        <v>104091</v>
      </c>
      <c r="H513" s="349" t="s">
        <v>1656</v>
      </c>
      <c r="I513" s="349" t="s">
        <v>176</v>
      </c>
      <c r="J513" s="349" t="s">
        <v>1333</v>
      </c>
      <c r="K513" s="350">
        <v>0.74</v>
      </c>
      <c r="L513" s="349" t="s">
        <v>1138</v>
      </c>
    </row>
    <row r="514" spans="1:12" ht="13.5" x14ac:dyDescent="0.25">
      <c r="A514" s="349" t="s">
        <v>1520</v>
      </c>
      <c r="B514" s="349" t="s">
        <v>1521</v>
      </c>
      <c r="C514" s="349" t="s">
        <v>1522</v>
      </c>
      <c r="D514" s="349" t="s">
        <v>1523</v>
      </c>
      <c r="E514" s="350" t="s">
        <v>24</v>
      </c>
      <c r="F514" s="349" t="s">
        <v>24</v>
      </c>
      <c r="G514" s="349">
        <v>104097</v>
      </c>
      <c r="H514" s="349" t="s">
        <v>1657</v>
      </c>
      <c r="I514" s="349" t="s">
        <v>176</v>
      </c>
      <c r="J514" s="349" t="s">
        <v>1333</v>
      </c>
      <c r="K514" s="350">
        <v>1.04</v>
      </c>
      <c r="L514" s="349" t="s">
        <v>1138</v>
      </c>
    </row>
    <row r="515" spans="1:12" ht="13.5" x14ac:dyDescent="0.25">
      <c r="A515" s="349" t="s">
        <v>1520</v>
      </c>
      <c r="B515" s="349" t="s">
        <v>1521</v>
      </c>
      <c r="C515" s="349" t="s">
        <v>1658</v>
      </c>
      <c r="D515" s="349" t="s">
        <v>1659</v>
      </c>
      <c r="E515" s="350" t="s">
        <v>24</v>
      </c>
      <c r="F515" s="349" t="s">
        <v>24</v>
      </c>
      <c r="G515" s="349">
        <v>5632</v>
      </c>
      <c r="H515" s="349" t="s">
        <v>845</v>
      </c>
      <c r="I515" s="349" t="s">
        <v>179</v>
      </c>
      <c r="J515" s="349" t="s">
        <v>1524</v>
      </c>
      <c r="K515" s="350">
        <v>90.37</v>
      </c>
      <c r="L515" s="349" t="s">
        <v>1138</v>
      </c>
    </row>
    <row r="516" spans="1:12" ht="13.5" x14ac:dyDescent="0.25">
      <c r="A516" s="349" t="s">
        <v>1520</v>
      </c>
      <c r="B516" s="349" t="s">
        <v>1521</v>
      </c>
      <c r="C516" s="349" t="s">
        <v>1658</v>
      </c>
      <c r="D516" s="349" t="s">
        <v>1659</v>
      </c>
      <c r="E516" s="350" t="s">
        <v>24</v>
      </c>
      <c r="F516" s="349" t="s">
        <v>24</v>
      </c>
      <c r="G516" s="349">
        <v>5679</v>
      </c>
      <c r="H516" s="349" t="s">
        <v>783</v>
      </c>
      <c r="I516" s="349" t="s">
        <v>179</v>
      </c>
      <c r="J516" s="349" t="s">
        <v>1137</v>
      </c>
      <c r="K516" s="350">
        <v>67.19</v>
      </c>
      <c r="L516" s="349" t="s">
        <v>1138</v>
      </c>
    </row>
    <row r="517" spans="1:12" ht="13.5" x14ac:dyDescent="0.25">
      <c r="A517" s="349" t="s">
        <v>1520</v>
      </c>
      <c r="B517" s="349" t="s">
        <v>1521</v>
      </c>
      <c r="C517" s="349" t="s">
        <v>1658</v>
      </c>
      <c r="D517" s="349" t="s">
        <v>1659</v>
      </c>
      <c r="E517" s="350" t="s">
        <v>24</v>
      </c>
      <c r="F517" s="349" t="s">
        <v>24</v>
      </c>
      <c r="G517" s="349">
        <v>5681</v>
      </c>
      <c r="H517" s="349" t="s">
        <v>1660</v>
      </c>
      <c r="I517" s="349" t="s">
        <v>179</v>
      </c>
      <c r="J517" s="349" t="s">
        <v>1137</v>
      </c>
      <c r="K517" s="350">
        <v>63.34</v>
      </c>
      <c r="L517" s="349" t="s">
        <v>1138</v>
      </c>
    </row>
    <row r="518" spans="1:12" ht="13.5" x14ac:dyDescent="0.25">
      <c r="A518" s="349" t="s">
        <v>1520</v>
      </c>
      <c r="B518" s="349" t="s">
        <v>1521</v>
      </c>
      <c r="C518" s="349" t="s">
        <v>1658</v>
      </c>
      <c r="D518" s="349" t="s">
        <v>1659</v>
      </c>
      <c r="E518" s="350" t="s">
        <v>24</v>
      </c>
      <c r="F518" s="349" t="s">
        <v>24</v>
      </c>
      <c r="G518" s="349">
        <v>5685</v>
      </c>
      <c r="H518" s="349" t="s">
        <v>1661</v>
      </c>
      <c r="I518" s="349" t="s">
        <v>179</v>
      </c>
      <c r="J518" s="349" t="s">
        <v>1333</v>
      </c>
      <c r="K518" s="350">
        <v>64.78</v>
      </c>
      <c r="L518" s="349" t="s">
        <v>1138</v>
      </c>
    </row>
    <row r="519" spans="1:12" ht="13.5" x14ac:dyDescent="0.25">
      <c r="A519" s="349" t="s">
        <v>1520</v>
      </c>
      <c r="B519" s="349" t="s">
        <v>1521</v>
      </c>
      <c r="C519" s="349" t="s">
        <v>1658</v>
      </c>
      <c r="D519" s="349" t="s">
        <v>1659</v>
      </c>
      <c r="E519" s="350" t="s">
        <v>24</v>
      </c>
      <c r="F519" s="349" t="s">
        <v>24</v>
      </c>
      <c r="G519" s="349">
        <v>5690</v>
      </c>
      <c r="H519" s="349" t="s">
        <v>1662</v>
      </c>
      <c r="I519" s="349" t="s">
        <v>179</v>
      </c>
      <c r="J519" s="349" t="s">
        <v>1333</v>
      </c>
      <c r="K519" s="350">
        <v>4.5199999999999996</v>
      </c>
      <c r="L519" s="349" t="s">
        <v>1138</v>
      </c>
    </row>
    <row r="520" spans="1:12" ht="13.5" x14ac:dyDescent="0.25">
      <c r="A520" s="349" t="s">
        <v>1520</v>
      </c>
      <c r="B520" s="349" t="s">
        <v>1521</v>
      </c>
      <c r="C520" s="349" t="s">
        <v>1658</v>
      </c>
      <c r="D520" s="349" t="s">
        <v>1659</v>
      </c>
      <c r="E520" s="350" t="s">
        <v>24</v>
      </c>
      <c r="F520" s="349" t="s">
        <v>24</v>
      </c>
      <c r="G520" s="349">
        <v>5806</v>
      </c>
      <c r="H520" s="349" t="s">
        <v>1663</v>
      </c>
      <c r="I520" s="349" t="s">
        <v>179</v>
      </c>
      <c r="J520" s="349" t="s">
        <v>1137</v>
      </c>
      <c r="K520" s="350">
        <v>0.28000000000000003</v>
      </c>
      <c r="L520" s="349" t="s">
        <v>1138</v>
      </c>
    </row>
    <row r="521" spans="1:12" ht="13.5" x14ac:dyDescent="0.25">
      <c r="A521" s="349" t="s">
        <v>1520</v>
      </c>
      <c r="B521" s="349" t="s">
        <v>1521</v>
      </c>
      <c r="C521" s="349" t="s">
        <v>1658</v>
      </c>
      <c r="D521" s="349" t="s">
        <v>1659</v>
      </c>
      <c r="E521" s="350" t="s">
        <v>24</v>
      </c>
      <c r="F521" s="349" t="s">
        <v>24</v>
      </c>
      <c r="G521" s="349">
        <v>5826</v>
      </c>
      <c r="H521" s="349" t="s">
        <v>1664</v>
      </c>
      <c r="I521" s="349" t="s">
        <v>179</v>
      </c>
      <c r="J521" s="349" t="s">
        <v>1137</v>
      </c>
      <c r="K521" s="350">
        <v>58.07</v>
      </c>
      <c r="L521" s="349" t="s">
        <v>1138</v>
      </c>
    </row>
    <row r="522" spans="1:12" ht="13.5" x14ac:dyDescent="0.25">
      <c r="A522" s="349" t="s">
        <v>1520</v>
      </c>
      <c r="B522" s="349" t="s">
        <v>1521</v>
      </c>
      <c r="C522" s="349" t="s">
        <v>1658</v>
      </c>
      <c r="D522" s="349" t="s">
        <v>1659</v>
      </c>
      <c r="E522" s="350" t="s">
        <v>24</v>
      </c>
      <c r="F522" s="349" t="s">
        <v>24</v>
      </c>
      <c r="G522" s="349">
        <v>5829</v>
      </c>
      <c r="H522" s="349" t="s">
        <v>1665</v>
      </c>
      <c r="I522" s="349" t="s">
        <v>179</v>
      </c>
      <c r="J522" s="349" t="s">
        <v>1333</v>
      </c>
      <c r="K522" s="350">
        <v>155.29</v>
      </c>
      <c r="L522" s="349" t="s">
        <v>1138</v>
      </c>
    </row>
    <row r="523" spans="1:12" ht="13.5" x14ac:dyDescent="0.25">
      <c r="A523" s="349" t="s">
        <v>1520</v>
      </c>
      <c r="B523" s="349" t="s">
        <v>1521</v>
      </c>
      <c r="C523" s="349" t="s">
        <v>1658</v>
      </c>
      <c r="D523" s="349" t="s">
        <v>1659</v>
      </c>
      <c r="E523" s="350" t="s">
        <v>24</v>
      </c>
      <c r="F523" s="349" t="s">
        <v>24</v>
      </c>
      <c r="G523" s="349">
        <v>5837</v>
      </c>
      <c r="H523" s="349" t="s">
        <v>1666</v>
      </c>
      <c r="I523" s="349" t="s">
        <v>179</v>
      </c>
      <c r="J523" s="349" t="s">
        <v>1333</v>
      </c>
      <c r="K523" s="350">
        <v>157.94999999999999</v>
      </c>
      <c r="L523" s="349" t="s">
        <v>1138</v>
      </c>
    </row>
    <row r="524" spans="1:12" ht="13.5" x14ac:dyDescent="0.25">
      <c r="A524" s="349" t="s">
        <v>1520</v>
      </c>
      <c r="B524" s="349" t="s">
        <v>1521</v>
      </c>
      <c r="C524" s="349" t="s">
        <v>1658</v>
      </c>
      <c r="D524" s="349" t="s">
        <v>1659</v>
      </c>
      <c r="E524" s="350" t="s">
        <v>24</v>
      </c>
      <c r="F524" s="349" t="s">
        <v>24</v>
      </c>
      <c r="G524" s="349">
        <v>5841</v>
      </c>
      <c r="H524" s="349" t="s">
        <v>1667</v>
      </c>
      <c r="I524" s="349" t="s">
        <v>179</v>
      </c>
      <c r="J524" s="349" t="s">
        <v>1333</v>
      </c>
      <c r="K524" s="350">
        <v>5.18</v>
      </c>
      <c r="L524" s="349" t="s">
        <v>1138</v>
      </c>
    </row>
    <row r="525" spans="1:12" ht="13.5" x14ac:dyDescent="0.25">
      <c r="A525" s="349" t="s">
        <v>1520</v>
      </c>
      <c r="B525" s="349" t="s">
        <v>1521</v>
      </c>
      <c r="C525" s="349" t="s">
        <v>1658</v>
      </c>
      <c r="D525" s="349" t="s">
        <v>1659</v>
      </c>
      <c r="E525" s="350" t="s">
        <v>24</v>
      </c>
      <c r="F525" s="349" t="s">
        <v>24</v>
      </c>
      <c r="G525" s="349">
        <v>5845</v>
      </c>
      <c r="H525" s="349" t="s">
        <v>1668</v>
      </c>
      <c r="I525" s="349" t="s">
        <v>179</v>
      </c>
      <c r="J525" s="349" t="s">
        <v>1333</v>
      </c>
      <c r="K525" s="350">
        <v>57.7</v>
      </c>
      <c r="L525" s="349" t="s">
        <v>1138</v>
      </c>
    </row>
    <row r="526" spans="1:12" ht="13.5" x14ac:dyDescent="0.25">
      <c r="A526" s="349" t="s">
        <v>1520</v>
      </c>
      <c r="B526" s="349" t="s">
        <v>1521</v>
      </c>
      <c r="C526" s="349" t="s">
        <v>1658</v>
      </c>
      <c r="D526" s="349" t="s">
        <v>1659</v>
      </c>
      <c r="E526" s="350" t="s">
        <v>24</v>
      </c>
      <c r="F526" s="349" t="s">
        <v>24</v>
      </c>
      <c r="G526" s="349">
        <v>5849</v>
      </c>
      <c r="H526" s="349" t="s">
        <v>1669</v>
      </c>
      <c r="I526" s="349" t="s">
        <v>179</v>
      </c>
      <c r="J526" s="349" t="s">
        <v>1333</v>
      </c>
      <c r="K526" s="350">
        <v>88.77</v>
      </c>
      <c r="L526" s="349" t="s">
        <v>1138</v>
      </c>
    </row>
    <row r="527" spans="1:12" ht="13.5" x14ac:dyDescent="0.25">
      <c r="A527" s="349" t="s">
        <v>1520</v>
      </c>
      <c r="B527" s="349" t="s">
        <v>1521</v>
      </c>
      <c r="C527" s="349" t="s">
        <v>1658</v>
      </c>
      <c r="D527" s="349" t="s">
        <v>1659</v>
      </c>
      <c r="E527" s="350" t="s">
        <v>24</v>
      </c>
      <c r="F527" s="349" t="s">
        <v>24</v>
      </c>
      <c r="G527" s="349">
        <v>5853</v>
      </c>
      <c r="H527" s="349" t="s">
        <v>1670</v>
      </c>
      <c r="I527" s="349" t="s">
        <v>179</v>
      </c>
      <c r="J527" s="349" t="s">
        <v>1333</v>
      </c>
      <c r="K527" s="350">
        <v>89.11</v>
      </c>
      <c r="L527" s="349" t="s">
        <v>1138</v>
      </c>
    </row>
    <row r="528" spans="1:12" ht="13.5" x14ac:dyDescent="0.25">
      <c r="A528" s="349" t="s">
        <v>1520</v>
      </c>
      <c r="B528" s="349" t="s">
        <v>1521</v>
      </c>
      <c r="C528" s="349" t="s">
        <v>1658</v>
      </c>
      <c r="D528" s="349" t="s">
        <v>1659</v>
      </c>
      <c r="E528" s="350" t="s">
        <v>24</v>
      </c>
      <c r="F528" s="349" t="s">
        <v>24</v>
      </c>
      <c r="G528" s="349">
        <v>5857</v>
      </c>
      <c r="H528" s="349" t="s">
        <v>1671</v>
      </c>
      <c r="I528" s="349" t="s">
        <v>179</v>
      </c>
      <c r="J528" s="349" t="s">
        <v>1333</v>
      </c>
      <c r="K528" s="350">
        <v>215.52</v>
      </c>
      <c r="L528" s="349" t="s">
        <v>1138</v>
      </c>
    </row>
    <row r="529" spans="1:12" ht="13.5" x14ac:dyDescent="0.25">
      <c r="A529" s="349" t="s">
        <v>1520</v>
      </c>
      <c r="B529" s="349" t="s">
        <v>1521</v>
      </c>
      <c r="C529" s="349" t="s">
        <v>1658</v>
      </c>
      <c r="D529" s="349" t="s">
        <v>1659</v>
      </c>
      <c r="E529" s="350" t="s">
        <v>24</v>
      </c>
      <c r="F529" s="349" t="s">
        <v>24</v>
      </c>
      <c r="G529" s="349">
        <v>5865</v>
      </c>
      <c r="H529" s="349" t="s">
        <v>1672</v>
      </c>
      <c r="I529" s="349" t="s">
        <v>179</v>
      </c>
      <c r="J529" s="349" t="s">
        <v>1333</v>
      </c>
      <c r="K529" s="350">
        <v>12.03</v>
      </c>
      <c r="L529" s="349" t="s">
        <v>1138</v>
      </c>
    </row>
    <row r="530" spans="1:12" ht="13.5" x14ac:dyDescent="0.25">
      <c r="A530" s="349" t="s">
        <v>1520</v>
      </c>
      <c r="B530" s="349" t="s">
        <v>1521</v>
      </c>
      <c r="C530" s="349" t="s">
        <v>1658</v>
      </c>
      <c r="D530" s="349" t="s">
        <v>1659</v>
      </c>
      <c r="E530" s="350" t="s">
        <v>24</v>
      </c>
      <c r="F530" s="349" t="s">
        <v>24</v>
      </c>
      <c r="G530" s="349">
        <v>5869</v>
      </c>
      <c r="H530" s="349" t="s">
        <v>1673</v>
      </c>
      <c r="I530" s="349" t="s">
        <v>179</v>
      </c>
      <c r="J530" s="349" t="s">
        <v>1333</v>
      </c>
      <c r="K530" s="350">
        <v>73.88</v>
      </c>
      <c r="L530" s="349" t="s">
        <v>1138</v>
      </c>
    </row>
    <row r="531" spans="1:12" ht="13.5" x14ac:dyDescent="0.25">
      <c r="A531" s="349" t="s">
        <v>1520</v>
      </c>
      <c r="B531" s="349" t="s">
        <v>1521</v>
      </c>
      <c r="C531" s="349" t="s">
        <v>1658</v>
      </c>
      <c r="D531" s="349" t="s">
        <v>1659</v>
      </c>
      <c r="E531" s="350" t="s">
        <v>24</v>
      </c>
      <c r="F531" s="349" t="s">
        <v>24</v>
      </c>
      <c r="G531" s="349">
        <v>5877</v>
      </c>
      <c r="H531" s="349" t="s">
        <v>1674</v>
      </c>
      <c r="I531" s="349" t="s">
        <v>179</v>
      </c>
      <c r="J531" s="349" t="s">
        <v>1524</v>
      </c>
      <c r="K531" s="350">
        <v>65.97</v>
      </c>
      <c r="L531" s="349" t="s">
        <v>1138</v>
      </c>
    </row>
    <row r="532" spans="1:12" ht="13.5" x14ac:dyDescent="0.25">
      <c r="A532" s="349" t="s">
        <v>1520</v>
      </c>
      <c r="B532" s="349" t="s">
        <v>1521</v>
      </c>
      <c r="C532" s="349" t="s">
        <v>1658</v>
      </c>
      <c r="D532" s="349" t="s">
        <v>1659</v>
      </c>
      <c r="E532" s="350" t="s">
        <v>24</v>
      </c>
      <c r="F532" s="349" t="s">
        <v>24</v>
      </c>
      <c r="G532" s="349">
        <v>5881</v>
      </c>
      <c r="H532" s="349" t="s">
        <v>1675</v>
      </c>
      <c r="I532" s="349" t="s">
        <v>179</v>
      </c>
      <c r="J532" s="349" t="s">
        <v>1333</v>
      </c>
      <c r="K532" s="350">
        <v>79.400000000000006</v>
      </c>
      <c r="L532" s="349" t="s">
        <v>1138</v>
      </c>
    </row>
    <row r="533" spans="1:12" ht="13.5" x14ac:dyDescent="0.25">
      <c r="A533" s="349" t="s">
        <v>1520</v>
      </c>
      <c r="B533" s="349" t="s">
        <v>1521</v>
      </c>
      <c r="C533" s="349" t="s">
        <v>1658</v>
      </c>
      <c r="D533" s="349" t="s">
        <v>1659</v>
      </c>
      <c r="E533" s="350" t="s">
        <v>24</v>
      </c>
      <c r="F533" s="349" t="s">
        <v>24</v>
      </c>
      <c r="G533" s="349">
        <v>5884</v>
      </c>
      <c r="H533" s="349" t="s">
        <v>1676</v>
      </c>
      <c r="I533" s="349" t="s">
        <v>179</v>
      </c>
      <c r="J533" s="349" t="s">
        <v>1333</v>
      </c>
      <c r="K533" s="350">
        <v>53.48</v>
      </c>
      <c r="L533" s="349" t="s">
        <v>1138</v>
      </c>
    </row>
    <row r="534" spans="1:12" ht="13.5" x14ac:dyDescent="0.25">
      <c r="A534" s="349" t="s">
        <v>1520</v>
      </c>
      <c r="B534" s="349" t="s">
        <v>1521</v>
      </c>
      <c r="C534" s="349" t="s">
        <v>1658</v>
      </c>
      <c r="D534" s="349" t="s">
        <v>1659</v>
      </c>
      <c r="E534" s="350" t="s">
        <v>24</v>
      </c>
      <c r="F534" s="349" t="s">
        <v>24</v>
      </c>
      <c r="G534" s="349">
        <v>5892</v>
      </c>
      <c r="H534" s="349" t="s">
        <v>1677</v>
      </c>
      <c r="I534" s="349" t="s">
        <v>179</v>
      </c>
      <c r="J534" s="349" t="s">
        <v>1137</v>
      </c>
      <c r="K534" s="350">
        <v>53.35</v>
      </c>
      <c r="L534" s="349" t="s">
        <v>1138</v>
      </c>
    </row>
    <row r="535" spans="1:12" ht="13.5" x14ac:dyDescent="0.25">
      <c r="A535" s="349" t="s">
        <v>1520</v>
      </c>
      <c r="B535" s="349" t="s">
        <v>1521</v>
      </c>
      <c r="C535" s="349" t="s">
        <v>1658</v>
      </c>
      <c r="D535" s="349" t="s">
        <v>1659</v>
      </c>
      <c r="E535" s="350" t="s">
        <v>24</v>
      </c>
      <c r="F535" s="349" t="s">
        <v>24</v>
      </c>
      <c r="G535" s="349">
        <v>5896</v>
      </c>
      <c r="H535" s="349" t="s">
        <v>1678</v>
      </c>
      <c r="I535" s="349" t="s">
        <v>179</v>
      </c>
      <c r="J535" s="349" t="s">
        <v>1137</v>
      </c>
      <c r="K535" s="350">
        <v>56.05</v>
      </c>
      <c r="L535" s="349" t="s">
        <v>1138</v>
      </c>
    </row>
    <row r="536" spans="1:12" ht="13.5" x14ac:dyDescent="0.25">
      <c r="A536" s="349" t="s">
        <v>1520</v>
      </c>
      <c r="B536" s="349" t="s">
        <v>1521</v>
      </c>
      <c r="C536" s="349" t="s">
        <v>1658</v>
      </c>
      <c r="D536" s="349" t="s">
        <v>1659</v>
      </c>
      <c r="E536" s="350" t="s">
        <v>24</v>
      </c>
      <c r="F536" s="349" t="s">
        <v>24</v>
      </c>
      <c r="G536" s="349">
        <v>5903</v>
      </c>
      <c r="H536" s="349" t="s">
        <v>841</v>
      </c>
      <c r="I536" s="349" t="s">
        <v>179</v>
      </c>
      <c r="J536" s="349" t="s">
        <v>1333</v>
      </c>
      <c r="K536" s="350">
        <v>70.19</v>
      </c>
      <c r="L536" s="349" t="s">
        <v>1138</v>
      </c>
    </row>
    <row r="537" spans="1:12" ht="13.5" x14ac:dyDescent="0.25">
      <c r="A537" s="349" t="s">
        <v>1520</v>
      </c>
      <c r="B537" s="349" t="s">
        <v>1521</v>
      </c>
      <c r="C537" s="349" t="s">
        <v>1658</v>
      </c>
      <c r="D537" s="349" t="s">
        <v>1659</v>
      </c>
      <c r="E537" s="350" t="s">
        <v>24</v>
      </c>
      <c r="F537" s="349" t="s">
        <v>24</v>
      </c>
      <c r="G537" s="349">
        <v>5911</v>
      </c>
      <c r="H537" s="349" t="s">
        <v>1679</v>
      </c>
      <c r="I537" s="349" t="s">
        <v>179</v>
      </c>
      <c r="J537" s="349" t="s">
        <v>1333</v>
      </c>
      <c r="K537" s="350">
        <v>26.52</v>
      </c>
      <c r="L537" s="349" t="s">
        <v>1138</v>
      </c>
    </row>
    <row r="538" spans="1:12" ht="13.5" x14ac:dyDescent="0.25">
      <c r="A538" s="349" t="s">
        <v>1520</v>
      </c>
      <c r="B538" s="349" t="s">
        <v>1521</v>
      </c>
      <c r="C538" s="349" t="s">
        <v>1658</v>
      </c>
      <c r="D538" s="349" t="s">
        <v>1659</v>
      </c>
      <c r="E538" s="350" t="s">
        <v>24</v>
      </c>
      <c r="F538" s="349" t="s">
        <v>24</v>
      </c>
      <c r="G538" s="349">
        <v>5923</v>
      </c>
      <c r="H538" s="349" t="s">
        <v>1680</v>
      </c>
      <c r="I538" s="349" t="s">
        <v>179</v>
      </c>
      <c r="J538" s="349" t="s">
        <v>1333</v>
      </c>
      <c r="K538" s="350">
        <v>3.54</v>
      </c>
      <c r="L538" s="349" t="s">
        <v>1138</v>
      </c>
    </row>
    <row r="539" spans="1:12" ht="13.5" x14ac:dyDescent="0.25">
      <c r="A539" s="349" t="s">
        <v>1520</v>
      </c>
      <c r="B539" s="349" t="s">
        <v>1521</v>
      </c>
      <c r="C539" s="349" t="s">
        <v>1658</v>
      </c>
      <c r="D539" s="349" t="s">
        <v>1659</v>
      </c>
      <c r="E539" s="350" t="s">
        <v>24</v>
      </c>
      <c r="F539" s="349" t="s">
        <v>24</v>
      </c>
      <c r="G539" s="349">
        <v>5930</v>
      </c>
      <c r="H539" s="349" t="s">
        <v>1098</v>
      </c>
      <c r="I539" s="349" t="s">
        <v>179</v>
      </c>
      <c r="J539" s="349" t="s">
        <v>1333</v>
      </c>
      <c r="K539" s="350">
        <v>68.23</v>
      </c>
      <c r="L539" s="349" t="s">
        <v>1138</v>
      </c>
    </row>
    <row r="540" spans="1:12" ht="13.5" x14ac:dyDescent="0.25">
      <c r="A540" s="349" t="s">
        <v>1520</v>
      </c>
      <c r="B540" s="349" t="s">
        <v>1521</v>
      </c>
      <c r="C540" s="349" t="s">
        <v>1658</v>
      </c>
      <c r="D540" s="349" t="s">
        <v>1659</v>
      </c>
      <c r="E540" s="350" t="s">
        <v>24</v>
      </c>
      <c r="F540" s="349" t="s">
        <v>24</v>
      </c>
      <c r="G540" s="349">
        <v>5934</v>
      </c>
      <c r="H540" s="349" t="s">
        <v>1681</v>
      </c>
      <c r="I540" s="349" t="s">
        <v>179</v>
      </c>
      <c r="J540" s="349" t="s">
        <v>1137</v>
      </c>
      <c r="K540" s="350">
        <v>100.09</v>
      </c>
      <c r="L540" s="349" t="s">
        <v>1138</v>
      </c>
    </row>
    <row r="541" spans="1:12" ht="13.5" x14ac:dyDescent="0.25">
      <c r="A541" s="349" t="s">
        <v>1520</v>
      </c>
      <c r="B541" s="349" t="s">
        <v>1521</v>
      </c>
      <c r="C541" s="349" t="s">
        <v>1658</v>
      </c>
      <c r="D541" s="349" t="s">
        <v>1659</v>
      </c>
      <c r="E541" s="350" t="s">
        <v>24</v>
      </c>
      <c r="F541" s="349" t="s">
        <v>24</v>
      </c>
      <c r="G541" s="349">
        <v>5942</v>
      </c>
      <c r="H541" s="349" t="s">
        <v>1682</v>
      </c>
      <c r="I541" s="349" t="s">
        <v>179</v>
      </c>
      <c r="J541" s="349" t="s">
        <v>1137</v>
      </c>
      <c r="K541" s="350">
        <v>84.72</v>
      </c>
      <c r="L541" s="349" t="s">
        <v>1138</v>
      </c>
    </row>
    <row r="542" spans="1:12" ht="13.5" x14ac:dyDescent="0.25">
      <c r="A542" s="349" t="s">
        <v>1520</v>
      </c>
      <c r="B542" s="349" t="s">
        <v>1521</v>
      </c>
      <c r="C542" s="349" t="s">
        <v>1658</v>
      </c>
      <c r="D542" s="349" t="s">
        <v>1659</v>
      </c>
      <c r="E542" s="350" t="s">
        <v>24</v>
      </c>
      <c r="F542" s="349" t="s">
        <v>24</v>
      </c>
      <c r="G542" s="349">
        <v>5946</v>
      </c>
      <c r="H542" s="349" t="s">
        <v>1683</v>
      </c>
      <c r="I542" s="349" t="s">
        <v>179</v>
      </c>
      <c r="J542" s="349" t="s">
        <v>1137</v>
      </c>
      <c r="K542" s="350">
        <v>106.06</v>
      </c>
      <c r="L542" s="349" t="s">
        <v>1138</v>
      </c>
    </row>
    <row r="543" spans="1:12" ht="13.5" x14ac:dyDescent="0.25">
      <c r="A543" s="349" t="s">
        <v>1520</v>
      </c>
      <c r="B543" s="349" t="s">
        <v>1521</v>
      </c>
      <c r="C543" s="349" t="s">
        <v>1658</v>
      </c>
      <c r="D543" s="349" t="s">
        <v>1659</v>
      </c>
      <c r="E543" s="350" t="s">
        <v>24</v>
      </c>
      <c r="F543" s="349" t="s">
        <v>24</v>
      </c>
      <c r="G543" s="349">
        <v>5952</v>
      </c>
      <c r="H543" s="349" t="s">
        <v>1684</v>
      </c>
      <c r="I543" s="349" t="s">
        <v>179</v>
      </c>
      <c r="J543" s="349" t="s">
        <v>1333</v>
      </c>
      <c r="K543" s="350">
        <v>19.8</v>
      </c>
      <c r="L543" s="349" t="s">
        <v>1138</v>
      </c>
    </row>
    <row r="544" spans="1:12" ht="13.5" x14ac:dyDescent="0.25">
      <c r="A544" s="349" t="s">
        <v>1520</v>
      </c>
      <c r="B544" s="349" t="s">
        <v>1521</v>
      </c>
      <c r="C544" s="349" t="s">
        <v>1658</v>
      </c>
      <c r="D544" s="349" t="s">
        <v>1659</v>
      </c>
      <c r="E544" s="350" t="s">
        <v>24</v>
      </c>
      <c r="F544" s="349" t="s">
        <v>24</v>
      </c>
      <c r="G544" s="349">
        <v>5954</v>
      </c>
      <c r="H544" s="349" t="s">
        <v>1685</v>
      </c>
      <c r="I544" s="349" t="s">
        <v>179</v>
      </c>
      <c r="J544" s="349" t="s">
        <v>1333</v>
      </c>
      <c r="K544" s="350">
        <v>6.3</v>
      </c>
      <c r="L544" s="349" t="s">
        <v>1138</v>
      </c>
    </row>
    <row r="545" spans="1:12" ht="13.5" x14ac:dyDescent="0.25">
      <c r="A545" s="349" t="s">
        <v>1520</v>
      </c>
      <c r="B545" s="349" t="s">
        <v>1521</v>
      </c>
      <c r="C545" s="349" t="s">
        <v>1658</v>
      </c>
      <c r="D545" s="349" t="s">
        <v>1659</v>
      </c>
      <c r="E545" s="350" t="s">
        <v>24</v>
      </c>
      <c r="F545" s="349" t="s">
        <v>24</v>
      </c>
      <c r="G545" s="349">
        <v>5961</v>
      </c>
      <c r="H545" s="349" t="s">
        <v>1686</v>
      </c>
      <c r="I545" s="349" t="s">
        <v>179</v>
      </c>
      <c r="J545" s="349" t="s">
        <v>1137</v>
      </c>
      <c r="K545" s="350">
        <v>59.74</v>
      </c>
      <c r="L545" s="349" t="s">
        <v>1138</v>
      </c>
    </row>
    <row r="546" spans="1:12" ht="13.5" x14ac:dyDescent="0.25">
      <c r="A546" s="349" t="s">
        <v>1520</v>
      </c>
      <c r="B546" s="349" t="s">
        <v>1521</v>
      </c>
      <c r="C546" s="349" t="s">
        <v>1658</v>
      </c>
      <c r="D546" s="349" t="s">
        <v>1659</v>
      </c>
      <c r="E546" s="350" t="s">
        <v>24</v>
      </c>
      <c r="F546" s="349" t="s">
        <v>24</v>
      </c>
      <c r="G546" s="349">
        <v>6260</v>
      </c>
      <c r="H546" s="349" t="s">
        <v>1687</v>
      </c>
      <c r="I546" s="349" t="s">
        <v>179</v>
      </c>
      <c r="J546" s="349" t="s">
        <v>1333</v>
      </c>
      <c r="K546" s="350">
        <v>57.68</v>
      </c>
      <c r="L546" s="349" t="s">
        <v>1138</v>
      </c>
    </row>
    <row r="547" spans="1:12" ht="13.5" x14ac:dyDescent="0.25">
      <c r="A547" s="349" t="s">
        <v>1520</v>
      </c>
      <c r="B547" s="349" t="s">
        <v>1521</v>
      </c>
      <c r="C547" s="349" t="s">
        <v>1658</v>
      </c>
      <c r="D547" s="349" t="s">
        <v>1659</v>
      </c>
      <c r="E547" s="350" t="s">
        <v>24</v>
      </c>
      <c r="F547" s="349" t="s">
        <v>24</v>
      </c>
      <c r="G547" s="349">
        <v>6880</v>
      </c>
      <c r="H547" s="349" t="s">
        <v>1688</v>
      </c>
      <c r="I547" s="349" t="s">
        <v>179</v>
      </c>
      <c r="J547" s="349" t="s">
        <v>1333</v>
      </c>
      <c r="K547" s="350">
        <v>87.23</v>
      </c>
      <c r="L547" s="349" t="s">
        <v>1138</v>
      </c>
    </row>
    <row r="548" spans="1:12" ht="13.5" x14ac:dyDescent="0.25">
      <c r="A548" s="349" t="s">
        <v>1520</v>
      </c>
      <c r="B548" s="349" t="s">
        <v>1521</v>
      </c>
      <c r="C548" s="349" t="s">
        <v>1658</v>
      </c>
      <c r="D548" s="349" t="s">
        <v>1659</v>
      </c>
      <c r="E548" s="350" t="s">
        <v>24</v>
      </c>
      <c r="F548" s="349" t="s">
        <v>24</v>
      </c>
      <c r="G548" s="349">
        <v>7031</v>
      </c>
      <c r="H548" s="349" t="s">
        <v>1689</v>
      </c>
      <c r="I548" s="349" t="s">
        <v>179</v>
      </c>
      <c r="J548" s="349" t="s">
        <v>1333</v>
      </c>
      <c r="K548" s="350">
        <v>5.86</v>
      </c>
      <c r="L548" s="349" t="s">
        <v>1138</v>
      </c>
    </row>
    <row r="549" spans="1:12" ht="13.5" x14ac:dyDescent="0.25">
      <c r="A549" s="349" t="s">
        <v>1520</v>
      </c>
      <c r="B549" s="349" t="s">
        <v>1521</v>
      </c>
      <c r="C549" s="349" t="s">
        <v>1658</v>
      </c>
      <c r="D549" s="349" t="s">
        <v>1659</v>
      </c>
      <c r="E549" s="350" t="s">
        <v>24</v>
      </c>
      <c r="F549" s="349" t="s">
        <v>24</v>
      </c>
      <c r="G549" s="349">
        <v>7043</v>
      </c>
      <c r="H549" s="349" t="s">
        <v>1690</v>
      </c>
      <c r="I549" s="349" t="s">
        <v>179</v>
      </c>
      <c r="J549" s="349" t="s">
        <v>1137</v>
      </c>
      <c r="K549" s="350">
        <v>0.34</v>
      </c>
      <c r="L549" s="349" t="s">
        <v>1138</v>
      </c>
    </row>
    <row r="550" spans="1:12" ht="13.5" x14ac:dyDescent="0.25">
      <c r="A550" s="349" t="s">
        <v>1520</v>
      </c>
      <c r="B550" s="349" t="s">
        <v>1521</v>
      </c>
      <c r="C550" s="349" t="s">
        <v>1658</v>
      </c>
      <c r="D550" s="349" t="s">
        <v>1659</v>
      </c>
      <c r="E550" s="350" t="s">
        <v>24</v>
      </c>
      <c r="F550" s="349" t="s">
        <v>24</v>
      </c>
      <c r="G550" s="349">
        <v>7050</v>
      </c>
      <c r="H550" s="349" t="s">
        <v>1691</v>
      </c>
      <c r="I550" s="349" t="s">
        <v>179</v>
      </c>
      <c r="J550" s="349" t="s">
        <v>1333</v>
      </c>
      <c r="K550" s="350">
        <v>80.28</v>
      </c>
      <c r="L550" s="349" t="s">
        <v>1138</v>
      </c>
    </row>
    <row r="551" spans="1:12" ht="13.5" x14ac:dyDescent="0.25">
      <c r="A551" s="349" t="s">
        <v>1520</v>
      </c>
      <c r="B551" s="349" t="s">
        <v>1521</v>
      </c>
      <c r="C551" s="349" t="s">
        <v>1658</v>
      </c>
      <c r="D551" s="349" t="s">
        <v>1659</v>
      </c>
      <c r="E551" s="350" t="s">
        <v>24</v>
      </c>
      <c r="F551" s="349" t="s">
        <v>24</v>
      </c>
      <c r="G551" s="349">
        <v>67827</v>
      </c>
      <c r="H551" s="349" t="s">
        <v>1692</v>
      </c>
      <c r="I551" s="349" t="s">
        <v>179</v>
      </c>
      <c r="J551" s="349" t="s">
        <v>1137</v>
      </c>
      <c r="K551" s="350">
        <v>60.94</v>
      </c>
      <c r="L551" s="349" t="s">
        <v>1138</v>
      </c>
    </row>
    <row r="552" spans="1:12" ht="13.5" x14ac:dyDescent="0.25">
      <c r="A552" s="349" t="s">
        <v>1520</v>
      </c>
      <c r="B552" s="349" t="s">
        <v>1521</v>
      </c>
      <c r="C552" s="349" t="s">
        <v>1658</v>
      </c>
      <c r="D552" s="349" t="s">
        <v>1659</v>
      </c>
      <c r="E552" s="350" t="s">
        <v>24</v>
      </c>
      <c r="F552" s="349" t="s">
        <v>24</v>
      </c>
      <c r="G552" s="349">
        <v>73395</v>
      </c>
      <c r="H552" s="349" t="s">
        <v>1693</v>
      </c>
      <c r="I552" s="349" t="s">
        <v>179</v>
      </c>
      <c r="J552" s="349" t="s">
        <v>1333</v>
      </c>
      <c r="K552" s="350">
        <v>7.96</v>
      </c>
      <c r="L552" s="349" t="s">
        <v>1138</v>
      </c>
    </row>
    <row r="553" spans="1:12" ht="13.5" x14ac:dyDescent="0.25">
      <c r="A553" s="349" t="s">
        <v>1520</v>
      </c>
      <c r="B553" s="349" t="s">
        <v>1521</v>
      </c>
      <c r="C553" s="349" t="s">
        <v>1658</v>
      </c>
      <c r="D553" s="349" t="s">
        <v>1659</v>
      </c>
      <c r="E553" s="350" t="s">
        <v>24</v>
      </c>
      <c r="F553" s="349" t="s">
        <v>24</v>
      </c>
      <c r="G553" s="349">
        <v>83766</v>
      </c>
      <c r="H553" s="349" t="s">
        <v>1694</v>
      </c>
      <c r="I553" s="349" t="s">
        <v>179</v>
      </c>
      <c r="J553" s="349" t="s">
        <v>1333</v>
      </c>
      <c r="K553" s="350">
        <v>41.18</v>
      </c>
      <c r="L553" s="349" t="s">
        <v>1138</v>
      </c>
    </row>
    <row r="554" spans="1:12" ht="13.5" x14ac:dyDescent="0.25">
      <c r="A554" s="349" t="s">
        <v>1520</v>
      </c>
      <c r="B554" s="349" t="s">
        <v>1521</v>
      </c>
      <c r="C554" s="349" t="s">
        <v>1658</v>
      </c>
      <c r="D554" s="349" t="s">
        <v>1659</v>
      </c>
      <c r="E554" s="350" t="s">
        <v>24</v>
      </c>
      <c r="F554" s="349" t="s">
        <v>24</v>
      </c>
      <c r="G554" s="349">
        <v>84013</v>
      </c>
      <c r="H554" s="349" t="s">
        <v>1695</v>
      </c>
      <c r="I554" s="349" t="s">
        <v>179</v>
      </c>
      <c r="J554" s="349" t="s">
        <v>1137</v>
      </c>
      <c r="K554" s="350">
        <v>87.71</v>
      </c>
      <c r="L554" s="349" t="s">
        <v>1138</v>
      </c>
    </row>
    <row r="555" spans="1:12" ht="13.5" x14ac:dyDescent="0.25">
      <c r="A555" s="349" t="s">
        <v>1520</v>
      </c>
      <c r="B555" s="349" t="s">
        <v>1521</v>
      </c>
      <c r="C555" s="349" t="s">
        <v>1658</v>
      </c>
      <c r="D555" s="349" t="s">
        <v>1659</v>
      </c>
      <c r="E555" s="350" t="s">
        <v>24</v>
      </c>
      <c r="F555" s="349" t="s">
        <v>24</v>
      </c>
      <c r="G555" s="349">
        <v>87446</v>
      </c>
      <c r="H555" s="349" t="s">
        <v>1696</v>
      </c>
      <c r="I555" s="349" t="s">
        <v>179</v>
      </c>
      <c r="J555" s="349" t="s">
        <v>1137</v>
      </c>
      <c r="K555" s="350">
        <v>0.48</v>
      </c>
      <c r="L555" s="349" t="s">
        <v>1138</v>
      </c>
    </row>
    <row r="556" spans="1:12" ht="13.5" x14ac:dyDescent="0.25">
      <c r="A556" s="349" t="s">
        <v>1520</v>
      </c>
      <c r="B556" s="349" t="s">
        <v>1521</v>
      </c>
      <c r="C556" s="349" t="s">
        <v>1658</v>
      </c>
      <c r="D556" s="349" t="s">
        <v>1659</v>
      </c>
      <c r="E556" s="350" t="s">
        <v>24</v>
      </c>
      <c r="F556" s="349" t="s">
        <v>24</v>
      </c>
      <c r="G556" s="349">
        <v>88392</v>
      </c>
      <c r="H556" s="349" t="s">
        <v>1697</v>
      </c>
      <c r="I556" s="349" t="s">
        <v>179</v>
      </c>
      <c r="J556" s="349" t="s">
        <v>1137</v>
      </c>
      <c r="K556" s="350">
        <v>0.94</v>
      </c>
      <c r="L556" s="349" t="s">
        <v>1138</v>
      </c>
    </row>
    <row r="557" spans="1:12" ht="13.5" x14ac:dyDescent="0.25">
      <c r="A557" s="349" t="s">
        <v>1520</v>
      </c>
      <c r="B557" s="349" t="s">
        <v>1521</v>
      </c>
      <c r="C557" s="349" t="s">
        <v>1658</v>
      </c>
      <c r="D557" s="349" t="s">
        <v>1659</v>
      </c>
      <c r="E557" s="350" t="s">
        <v>24</v>
      </c>
      <c r="F557" s="349" t="s">
        <v>24</v>
      </c>
      <c r="G557" s="349">
        <v>88398</v>
      </c>
      <c r="H557" s="349" t="s">
        <v>1698</v>
      </c>
      <c r="I557" s="349" t="s">
        <v>179</v>
      </c>
      <c r="J557" s="349" t="s">
        <v>1137</v>
      </c>
      <c r="K557" s="350">
        <v>1.1299999999999999</v>
      </c>
      <c r="L557" s="349" t="s">
        <v>1138</v>
      </c>
    </row>
    <row r="558" spans="1:12" ht="13.5" x14ac:dyDescent="0.25">
      <c r="A558" s="349" t="s">
        <v>1520</v>
      </c>
      <c r="B558" s="349" t="s">
        <v>1521</v>
      </c>
      <c r="C558" s="349" t="s">
        <v>1658</v>
      </c>
      <c r="D558" s="349" t="s">
        <v>1659</v>
      </c>
      <c r="E558" s="350" t="s">
        <v>24</v>
      </c>
      <c r="F558" s="349" t="s">
        <v>24</v>
      </c>
      <c r="G558" s="349">
        <v>88404</v>
      </c>
      <c r="H558" s="349" t="s">
        <v>1699</v>
      </c>
      <c r="I558" s="349" t="s">
        <v>179</v>
      </c>
      <c r="J558" s="349" t="s">
        <v>1137</v>
      </c>
      <c r="K558" s="350">
        <v>0.89</v>
      </c>
      <c r="L558" s="349" t="s">
        <v>1138</v>
      </c>
    </row>
    <row r="559" spans="1:12" ht="13.5" x14ac:dyDescent="0.25">
      <c r="A559" s="349" t="s">
        <v>1520</v>
      </c>
      <c r="B559" s="349" t="s">
        <v>1521</v>
      </c>
      <c r="C559" s="349" t="s">
        <v>1658</v>
      </c>
      <c r="D559" s="349" t="s">
        <v>1659</v>
      </c>
      <c r="E559" s="350" t="s">
        <v>24</v>
      </c>
      <c r="F559" s="349" t="s">
        <v>24</v>
      </c>
      <c r="G559" s="349">
        <v>88430</v>
      </c>
      <c r="H559" s="349" t="s">
        <v>1700</v>
      </c>
      <c r="I559" s="349" t="s">
        <v>179</v>
      </c>
      <c r="J559" s="349" t="s">
        <v>1137</v>
      </c>
      <c r="K559" s="350">
        <v>6.18</v>
      </c>
      <c r="L559" s="349" t="s">
        <v>1138</v>
      </c>
    </row>
    <row r="560" spans="1:12" ht="13.5" x14ac:dyDescent="0.25">
      <c r="A560" s="349" t="s">
        <v>1520</v>
      </c>
      <c r="B560" s="349" t="s">
        <v>1521</v>
      </c>
      <c r="C560" s="349" t="s">
        <v>1658</v>
      </c>
      <c r="D560" s="349" t="s">
        <v>1659</v>
      </c>
      <c r="E560" s="350" t="s">
        <v>24</v>
      </c>
      <c r="F560" s="349" t="s">
        <v>24</v>
      </c>
      <c r="G560" s="349">
        <v>88438</v>
      </c>
      <c r="H560" s="349" t="s">
        <v>1701</v>
      </c>
      <c r="I560" s="349" t="s">
        <v>179</v>
      </c>
      <c r="J560" s="349" t="s">
        <v>1137</v>
      </c>
      <c r="K560" s="350">
        <v>8.1999999999999993</v>
      </c>
      <c r="L560" s="349" t="s">
        <v>1138</v>
      </c>
    </row>
    <row r="561" spans="1:12" ht="13.5" x14ac:dyDescent="0.25">
      <c r="A561" s="349" t="s">
        <v>1520</v>
      </c>
      <c r="B561" s="349" t="s">
        <v>1521</v>
      </c>
      <c r="C561" s="349" t="s">
        <v>1658</v>
      </c>
      <c r="D561" s="349" t="s">
        <v>1659</v>
      </c>
      <c r="E561" s="350" t="s">
        <v>24</v>
      </c>
      <c r="F561" s="349" t="s">
        <v>24</v>
      </c>
      <c r="G561" s="349">
        <v>88831</v>
      </c>
      <c r="H561" s="349" t="s">
        <v>1702</v>
      </c>
      <c r="I561" s="349" t="s">
        <v>179</v>
      </c>
      <c r="J561" s="349" t="s">
        <v>1524</v>
      </c>
      <c r="K561" s="350">
        <v>0.35</v>
      </c>
      <c r="L561" s="349" t="s">
        <v>1138</v>
      </c>
    </row>
    <row r="562" spans="1:12" ht="13.5" x14ac:dyDescent="0.25">
      <c r="A562" s="349" t="s">
        <v>1520</v>
      </c>
      <c r="B562" s="349" t="s">
        <v>1521</v>
      </c>
      <c r="C562" s="349" t="s">
        <v>1658</v>
      </c>
      <c r="D562" s="349" t="s">
        <v>1659</v>
      </c>
      <c r="E562" s="350" t="s">
        <v>24</v>
      </c>
      <c r="F562" s="349" t="s">
        <v>24</v>
      </c>
      <c r="G562" s="349">
        <v>88844</v>
      </c>
      <c r="H562" s="349" t="s">
        <v>1703</v>
      </c>
      <c r="I562" s="349" t="s">
        <v>179</v>
      </c>
      <c r="J562" s="349" t="s">
        <v>1333</v>
      </c>
      <c r="K562" s="350">
        <v>78.41</v>
      </c>
      <c r="L562" s="349" t="s">
        <v>1138</v>
      </c>
    </row>
    <row r="563" spans="1:12" ht="13.5" x14ac:dyDescent="0.25">
      <c r="A563" s="349" t="s">
        <v>1520</v>
      </c>
      <c r="B563" s="349" t="s">
        <v>1521</v>
      </c>
      <c r="C563" s="349" t="s">
        <v>1658</v>
      </c>
      <c r="D563" s="349" t="s">
        <v>1659</v>
      </c>
      <c r="E563" s="350" t="s">
        <v>24</v>
      </c>
      <c r="F563" s="349" t="s">
        <v>24</v>
      </c>
      <c r="G563" s="349">
        <v>88908</v>
      </c>
      <c r="H563" s="349" t="s">
        <v>838</v>
      </c>
      <c r="I563" s="349" t="s">
        <v>179</v>
      </c>
      <c r="J563" s="349" t="s">
        <v>1137</v>
      </c>
      <c r="K563" s="350">
        <v>96.89</v>
      </c>
      <c r="L563" s="349" t="s">
        <v>1138</v>
      </c>
    </row>
    <row r="564" spans="1:12" ht="13.5" x14ac:dyDescent="0.25">
      <c r="A564" s="349" t="s">
        <v>1520</v>
      </c>
      <c r="B564" s="349" t="s">
        <v>1521</v>
      </c>
      <c r="C564" s="349" t="s">
        <v>1658</v>
      </c>
      <c r="D564" s="349" t="s">
        <v>1659</v>
      </c>
      <c r="E564" s="350" t="s">
        <v>24</v>
      </c>
      <c r="F564" s="349" t="s">
        <v>24</v>
      </c>
      <c r="G564" s="349">
        <v>89022</v>
      </c>
      <c r="H564" s="349" t="s">
        <v>1704</v>
      </c>
      <c r="I564" s="349" t="s">
        <v>179</v>
      </c>
      <c r="J564" s="349" t="s">
        <v>1333</v>
      </c>
      <c r="K564" s="350">
        <v>0.38</v>
      </c>
      <c r="L564" s="349" t="s">
        <v>1138</v>
      </c>
    </row>
    <row r="565" spans="1:12" ht="13.5" x14ac:dyDescent="0.25">
      <c r="A565" s="349" t="s">
        <v>1520</v>
      </c>
      <c r="B565" s="349" t="s">
        <v>1521</v>
      </c>
      <c r="C565" s="349" t="s">
        <v>1658</v>
      </c>
      <c r="D565" s="349" t="s">
        <v>1659</v>
      </c>
      <c r="E565" s="350" t="s">
        <v>24</v>
      </c>
      <c r="F565" s="349" t="s">
        <v>24</v>
      </c>
      <c r="G565" s="349">
        <v>89027</v>
      </c>
      <c r="H565" s="349" t="s">
        <v>1705</v>
      </c>
      <c r="I565" s="349" t="s">
        <v>179</v>
      </c>
      <c r="J565" s="349" t="s">
        <v>1333</v>
      </c>
      <c r="K565" s="350">
        <v>4.76</v>
      </c>
      <c r="L565" s="349" t="s">
        <v>1138</v>
      </c>
    </row>
    <row r="566" spans="1:12" ht="13.5" x14ac:dyDescent="0.25">
      <c r="A566" s="349" t="s">
        <v>1520</v>
      </c>
      <c r="B566" s="349" t="s">
        <v>1521</v>
      </c>
      <c r="C566" s="349" t="s">
        <v>1658</v>
      </c>
      <c r="D566" s="349" t="s">
        <v>1659</v>
      </c>
      <c r="E566" s="350" t="s">
        <v>24</v>
      </c>
      <c r="F566" s="349" t="s">
        <v>24</v>
      </c>
      <c r="G566" s="349">
        <v>89031</v>
      </c>
      <c r="H566" s="349" t="s">
        <v>1706</v>
      </c>
      <c r="I566" s="349" t="s">
        <v>179</v>
      </c>
      <c r="J566" s="349" t="s">
        <v>1333</v>
      </c>
      <c r="K566" s="350">
        <v>76.41</v>
      </c>
      <c r="L566" s="349" t="s">
        <v>1138</v>
      </c>
    </row>
    <row r="567" spans="1:12" ht="13.5" x14ac:dyDescent="0.25">
      <c r="A567" s="349" t="s">
        <v>1520</v>
      </c>
      <c r="B567" s="349" t="s">
        <v>1521</v>
      </c>
      <c r="C567" s="349" t="s">
        <v>1658</v>
      </c>
      <c r="D567" s="349" t="s">
        <v>1659</v>
      </c>
      <c r="E567" s="350" t="s">
        <v>24</v>
      </c>
      <c r="F567" s="349" t="s">
        <v>24</v>
      </c>
      <c r="G567" s="349">
        <v>89036</v>
      </c>
      <c r="H567" s="349" t="s">
        <v>1707</v>
      </c>
      <c r="I567" s="349" t="s">
        <v>179</v>
      </c>
      <c r="J567" s="349" t="s">
        <v>1333</v>
      </c>
      <c r="K567" s="350">
        <v>51.22</v>
      </c>
      <c r="L567" s="349" t="s">
        <v>1138</v>
      </c>
    </row>
    <row r="568" spans="1:12" ht="13.5" x14ac:dyDescent="0.25">
      <c r="A568" s="349" t="s">
        <v>1520</v>
      </c>
      <c r="B568" s="349" t="s">
        <v>1521</v>
      </c>
      <c r="C568" s="349" t="s">
        <v>1658</v>
      </c>
      <c r="D568" s="349" t="s">
        <v>1659</v>
      </c>
      <c r="E568" s="350" t="s">
        <v>24</v>
      </c>
      <c r="F568" s="349" t="s">
        <v>24</v>
      </c>
      <c r="G568" s="349">
        <v>89218</v>
      </c>
      <c r="H568" s="349" t="s">
        <v>1708</v>
      </c>
      <c r="I568" s="349" t="s">
        <v>179</v>
      </c>
      <c r="J568" s="349" t="s">
        <v>1333</v>
      </c>
      <c r="K568" s="350">
        <v>101.74</v>
      </c>
      <c r="L568" s="349" t="s">
        <v>1138</v>
      </c>
    </row>
    <row r="569" spans="1:12" ht="13.5" x14ac:dyDescent="0.25">
      <c r="A569" s="349" t="s">
        <v>1520</v>
      </c>
      <c r="B569" s="349" t="s">
        <v>1521</v>
      </c>
      <c r="C569" s="349" t="s">
        <v>1658</v>
      </c>
      <c r="D569" s="349" t="s">
        <v>1659</v>
      </c>
      <c r="E569" s="350" t="s">
        <v>24</v>
      </c>
      <c r="F569" s="349" t="s">
        <v>24</v>
      </c>
      <c r="G569" s="349">
        <v>89226</v>
      </c>
      <c r="H569" s="349" t="s">
        <v>1709</v>
      </c>
      <c r="I569" s="349" t="s">
        <v>179</v>
      </c>
      <c r="J569" s="349" t="s">
        <v>1137</v>
      </c>
      <c r="K569" s="350">
        <v>1.46</v>
      </c>
      <c r="L569" s="349" t="s">
        <v>1138</v>
      </c>
    </row>
    <row r="570" spans="1:12" ht="13.5" x14ac:dyDescent="0.25">
      <c r="A570" s="349" t="s">
        <v>1520</v>
      </c>
      <c r="B570" s="349" t="s">
        <v>1521</v>
      </c>
      <c r="C570" s="349" t="s">
        <v>1658</v>
      </c>
      <c r="D570" s="349" t="s">
        <v>1659</v>
      </c>
      <c r="E570" s="350" t="s">
        <v>24</v>
      </c>
      <c r="F570" s="349" t="s">
        <v>24</v>
      </c>
      <c r="G570" s="349">
        <v>89235</v>
      </c>
      <c r="H570" s="349" t="s">
        <v>1710</v>
      </c>
      <c r="I570" s="349" t="s">
        <v>179</v>
      </c>
      <c r="J570" s="349" t="s">
        <v>1333</v>
      </c>
      <c r="K570" s="350">
        <v>201.95</v>
      </c>
      <c r="L570" s="349" t="s">
        <v>1138</v>
      </c>
    </row>
    <row r="571" spans="1:12" ht="13.5" x14ac:dyDescent="0.25">
      <c r="A571" s="349" t="s">
        <v>1520</v>
      </c>
      <c r="B571" s="349" t="s">
        <v>1521</v>
      </c>
      <c r="C571" s="349" t="s">
        <v>1658</v>
      </c>
      <c r="D571" s="349" t="s">
        <v>1659</v>
      </c>
      <c r="E571" s="350" t="s">
        <v>24</v>
      </c>
      <c r="F571" s="349" t="s">
        <v>24</v>
      </c>
      <c r="G571" s="349">
        <v>89243</v>
      </c>
      <c r="H571" s="349" t="s">
        <v>1711</v>
      </c>
      <c r="I571" s="349" t="s">
        <v>179</v>
      </c>
      <c r="J571" s="349" t="s">
        <v>1333</v>
      </c>
      <c r="K571" s="350">
        <v>430.12</v>
      </c>
      <c r="L571" s="349" t="s">
        <v>1138</v>
      </c>
    </row>
    <row r="572" spans="1:12" ht="13.5" x14ac:dyDescent="0.25">
      <c r="A572" s="349" t="s">
        <v>1520</v>
      </c>
      <c r="B572" s="349" t="s">
        <v>1521</v>
      </c>
      <c r="C572" s="349" t="s">
        <v>1658</v>
      </c>
      <c r="D572" s="349" t="s">
        <v>1659</v>
      </c>
      <c r="E572" s="350" t="s">
        <v>24</v>
      </c>
      <c r="F572" s="349" t="s">
        <v>24</v>
      </c>
      <c r="G572" s="349">
        <v>89251</v>
      </c>
      <c r="H572" s="349" t="s">
        <v>1712</v>
      </c>
      <c r="I572" s="349" t="s">
        <v>179</v>
      </c>
      <c r="J572" s="349" t="s">
        <v>1333</v>
      </c>
      <c r="K572" s="350">
        <v>377.83</v>
      </c>
      <c r="L572" s="349" t="s">
        <v>1138</v>
      </c>
    </row>
    <row r="573" spans="1:12" ht="13.5" x14ac:dyDescent="0.25">
      <c r="A573" s="349" t="s">
        <v>1520</v>
      </c>
      <c r="B573" s="349" t="s">
        <v>1521</v>
      </c>
      <c r="C573" s="349" t="s">
        <v>1658</v>
      </c>
      <c r="D573" s="349" t="s">
        <v>1659</v>
      </c>
      <c r="E573" s="350" t="s">
        <v>24</v>
      </c>
      <c r="F573" s="349" t="s">
        <v>24</v>
      </c>
      <c r="G573" s="349">
        <v>89258</v>
      </c>
      <c r="H573" s="349" t="s">
        <v>1713</v>
      </c>
      <c r="I573" s="349" t="s">
        <v>179</v>
      </c>
      <c r="J573" s="349" t="s">
        <v>1333</v>
      </c>
      <c r="K573" s="350">
        <v>135.06</v>
      </c>
      <c r="L573" s="349" t="s">
        <v>1138</v>
      </c>
    </row>
    <row r="574" spans="1:12" ht="13.5" x14ac:dyDescent="0.25">
      <c r="A574" s="349" t="s">
        <v>1520</v>
      </c>
      <c r="B574" s="349" t="s">
        <v>1521</v>
      </c>
      <c r="C574" s="349" t="s">
        <v>1658</v>
      </c>
      <c r="D574" s="349" t="s">
        <v>1659</v>
      </c>
      <c r="E574" s="350" t="s">
        <v>24</v>
      </c>
      <c r="F574" s="349" t="s">
        <v>24</v>
      </c>
      <c r="G574" s="349">
        <v>89273</v>
      </c>
      <c r="H574" s="349" t="s">
        <v>1714</v>
      </c>
      <c r="I574" s="349" t="s">
        <v>179</v>
      </c>
      <c r="J574" s="349" t="s">
        <v>1333</v>
      </c>
      <c r="K574" s="350">
        <v>118.61</v>
      </c>
      <c r="L574" s="349" t="s">
        <v>1138</v>
      </c>
    </row>
    <row r="575" spans="1:12" ht="13.5" x14ac:dyDescent="0.25">
      <c r="A575" s="349" t="s">
        <v>1520</v>
      </c>
      <c r="B575" s="349" t="s">
        <v>1521</v>
      </c>
      <c r="C575" s="349" t="s">
        <v>1658</v>
      </c>
      <c r="D575" s="349" t="s">
        <v>1659</v>
      </c>
      <c r="E575" s="350" t="s">
        <v>24</v>
      </c>
      <c r="F575" s="349" t="s">
        <v>24</v>
      </c>
      <c r="G575" s="349">
        <v>89279</v>
      </c>
      <c r="H575" s="349" t="s">
        <v>1715</v>
      </c>
      <c r="I575" s="349" t="s">
        <v>179</v>
      </c>
      <c r="J575" s="349" t="s">
        <v>1137</v>
      </c>
      <c r="K575" s="350">
        <v>1.77</v>
      </c>
      <c r="L575" s="349" t="s">
        <v>1138</v>
      </c>
    </row>
    <row r="576" spans="1:12" ht="13.5" x14ac:dyDescent="0.25">
      <c r="A576" s="349" t="s">
        <v>1520</v>
      </c>
      <c r="B576" s="349" t="s">
        <v>1521</v>
      </c>
      <c r="C576" s="349" t="s">
        <v>1658</v>
      </c>
      <c r="D576" s="349" t="s">
        <v>1659</v>
      </c>
      <c r="E576" s="350" t="s">
        <v>24</v>
      </c>
      <c r="F576" s="349" t="s">
        <v>24</v>
      </c>
      <c r="G576" s="349">
        <v>89877</v>
      </c>
      <c r="H576" s="349" t="s">
        <v>1716</v>
      </c>
      <c r="I576" s="349" t="s">
        <v>179</v>
      </c>
      <c r="J576" s="349" t="s">
        <v>1333</v>
      </c>
      <c r="K576" s="350">
        <v>83.79</v>
      </c>
      <c r="L576" s="349" t="s">
        <v>1138</v>
      </c>
    </row>
    <row r="577" spans="1:12" ht="13.5" x14ac:dyDescent="0.25">
      <c r="A577" s="349" t="s">
        <v>1520</v>
      </c>
      <c r="B577" s="349" t="s">
        <v>1521</v>
      </c>
      <c r="C577" s="349" t="s">
        <v>1658</v>
      </c>
      <c r="D577" s="349" t="s">
        <v>1659</v>
      </c>
      <c r="E577" s="350" t="s">
        <v>24</v>
      </c>
      <c r="F577" s="349" t="s">
        <v>24</v>
      </c>
      <c r="G577" s="349">
        <v>89884</v>
      </c>
      <c r="H577" s="349" t="s">
        <v>1717</v>
      </c>
      <c r="I577" s="349" t="s">
        <v>179</v>
      </c>
      <c r="J577" s="349" t="s">
        <v>1333</v>
      </c>
      <c r="K577" s="350">
        <v>87.14</v>
      </c>
      <c r="L577" s="349" t="s">
        <v>1138</v>
      </c>
    </row>
    <row r="578" spans="1:12" ht="13.5" x14ac:dyDescent="0.25">
      <c r="A578" s="349" t="s">
        <v>1520</v>
      </c>
      <c r="B578" s="349" t="s">
        <v>1521</v>
      </c>
      <c r="C578" s="349" t="s">
        <v>1658</v>
      </c>
      <c r="D578" s="349" t="s">
        <v>1659</v>
      </c>
      <c r="E578" s="350" t="s">
        <v>24</v>
      </c>
      <c r="F578" s="349" t="s">
        <v>24</v>
      </c>
      <c r="G578" s="349">
        <v>90587</v>
      </c>
      <c r="H578" s="349" t="s">
        <v>1718</v>
      </c>
      <c r="I578" s="349" t="s">
        <v>179</v>
      </c>
      <c r="J578" s="349" t="s">
        <v>1333</v>
      </c>
      <c r="K578" s="350">
        <v>0.49</v>
      </c>
      <c r="L578" s="349" t="s">
        <v>1138</v>
      </c>
    </row>
    <row r="579" spans="1:12" ht="13.5" x14ac:dyDescent="0.25">
      <c r="A579" s="349" t="s">
        <v>1520</v>
      </c>
      <c r="B579" s="349" t="s">
        <v>1521</v>
      </c>
      <c r="C579" s="349" t="s">
        <v>1658</v>
      </c>
      <c r="D579" s="349" t="s">
        <v>1659</v>
      </c>
      <c r="E579" s="350" t="s">
        <v>24</v>
      </c>
      <c r="F579" s="349" t="s">
        <v>24</v>
      </c>
      <c r="G579" s="349">
        <v>90626</v>
      </c>
      <c r="H579" s="349" t="s">
        <v>1719</v>
      </c>
      <c r="I579" s="349" t="s">
        <v>179</v>
      </c>
      <c r="J579" s="349" t="s">
        <v>1333</v>
      </c>
      <c r="K579" s="350">
        <v>2.2200000000000002</v>
      </c>
      <c r="L579" s="349" t="s">
        <v>1138</v>
      </c>
    </row>
    <row r="580" spans="1:12" ht="13.5" x14ac:dyDescent="0.25">
      <c r="A580" s="349" t="s">
        <v>1520</v>
      </c>
      <c r="B580" s="349" t="s">
        <v>1521</v>
      </c>
      <c r="C580" s="349" t="s">
        <v>1658</v>
      </c>
      <c r="D580" s="349" t="s">
        <v>1659</v>
      </c>
      <c r="E580" s="350" t="s">
        <v>24</v>
      </c>
      <c r="F580" s="349" t="s">
        <v>24</v>
      </c>
      <c r="G580" s="349">
        <v>90632</v>
      </c>
      <c r="H580" s="349" t="s">
        <v>1720</v>
      </c>
      <c r="I580" s="349" t="s">
        <v>179</v>
      </c>
      <c r="J580" s="349" t="s">
        <v>1137</v>
      </c>
      <c r="K580" s="350">
        <v>90.15</v>
      </c>
      <c r="L580" s="349" t="s">
        <v>1138</v>
      </c>
    </row>
    <row r="581" spans="1:12" ht="13.5" x14ac:dyDescent="0.25">
      <c r="A581" s="349" t="s">
        <v>1520</v>
      </c>
      <c r="B581" s="349" t="s">
        <v>1521</v>
      </c>
      <c r="C581" s="349" t="s">
        <v>1658</v>
      </c>
      <c r="D581" s="349" t="s">
        <v>1659</v>
      </c>
      <c r="E581" s="350" t="s">
        <v>24</v>
      </c>
      <c r="F581" s="349" t="s">
        <v>24</v>
      </c>
      <c r="G581" s="349">
        <v>90638</v>
      </c>
      <c r="H581" s="349" t="s">
        <v>1721</v>
      </c>
      <c r="I581" s="349" t="s">
        <v>179</v>
      </c>
      <c r="J581" s="349" t="s">
        <v>1137</v>
      </c>
      <c r="K581" s="350">
        <v>4.75</v>
      </c>
      <c r="L581" s="349" t="s">
        <v>1138</v>
      </c>
    </row>
    <row r="582" spans="1:12" ht="13.5" x14ac:dyDescent="0.25">
      <c r="A582" s="349" t="s">
        <v>1520</v>
      </c>
      <c r="B582" s="349" t="s">
        <v>1521</v>
      </c>
      <c r="C582" s="349" t="s">
        <v>1658</v>
      </c>
      <c r="D582" s="349" t="s">
        <v>1659</v>
      </c>
      <c r="E582" s="350" t="s">
        <v>24</v>
      </c>
      <c r="F582" s="349" t="s">
        <v>24</v>
      </c>
      <c r="G582" s="349">
        <v>90644</v>
      </c>
      <c r="H582" s="349" t="s">
        <v>1722</v>
      </c>
      <c r="I582" s="349" t="s">
        <v>179</v>
      </c>
      <c r="J582" s="349" t="s">
        <v>1137</v>
      </c>
      <c r="K582" s="350">
        <v>7.1</v>
      </c>
      <c r="L582" s="349" t="s">
        <v>1138</v>
      </c>
    </row>
    <row r="583" spans="1:12" ht="13.5" x14ac:dyDescent="0.25">
      <c r="A583" s="349" t="s">
        <v>1520</v>
      </c>
      <c r="B583" s="349" t="s">
        <v>1521</v>
      </c>
      <c r="C583" s="349" t="s">
        <v>1658</v>
      </c>
      <c r="D583" s="349" t="s">
        <v>1659</v>
      </c>
      <c r="E583" s="350" t="s">
        <v>24</v>
      </c>
      <c r="F583" s="349" t="s">
        <v>24</v>
      </c>
      <c r="G583" s="349">
        <v>90651</v>
      </c>
      <c r="H583" s="349" t="s">
        <v>1723</v>
      </c>
      <c r="I583" s="349" t="s">
        <v>179</v>
      </c>
      <c r="J583" s="349" t="s">
        <v>1137</v>
      </c>
      <c r="K583" s="350">
        <v>0.99</v>
      </c>
      <c r="L583" s="349" t="s">
        <v>1138</v>
      </c>
    </row>
    <row r="584" spans="1:12" ht="13.5" x14ac:dyDescent="0.25">
      <c r="A584" s="349" t="s">
        <v>1520</v>
      </c>
      <c r="B584" s="349" t="s">
        <v>1521</v>
      </c>
      <c r="C584" s="349" t="s">
        <v>1658</v>
      </c>
      <c r="D584" s="349" t="s">
        <v>1659</v>
      </c>
      <c r="E584" s="350" t="s">
        <v>24</v>
      </c>
      <c r="F584" s="349" t="s">
        <v>24</v>
      </c>
      <c r="G584" s="349">
        <v>90657</v>
      </c>
      <c r="H584" s="349" t="s">
        <v>1724</v>
      </c>
      <c r="I584" s="349" t="s">
        <v>179</v>
      </c>
      <c r="J584" s="349" t="s">
        <v>1137</v>
      </c>
      <c r="K584" s="350">
        <v>4.62</v>
      </c>
      <c r="L584" s="349" t="s">
        <v>1138</v>
      </c>
    </row>
    <row r="585" spans="1:12" ht="13.5" x14ac:dyDescent="0.25">
      <c r="A585" s="349" t="s">
        <v>1520</v>
      </c>
      <c r="B585" s="349" t="s">
        <v>1521</v>
      </c>
      <c r="C585" s="349" t="s">
        <v>1658</v>
      </c>
      <c r="D585" s="349" t="s">
        <v>1659</v>
      </c>
      <c r="E585" s="350" t="s">
        <v>24</v>
      </c>
      <c r="F585" s="349" t="s">
        <v>24</v>
      </c>
      <c r="G585" s="349">
        <v>90663</v>
      </c>
      <c r="H585" s="349" t="s">
        <v>1725</v>
      </c>
      <c r="I585" s="349" t="s">
        <v>179</v>
      </c>
      <c r="J585" s="349" t="s">
        <v>1137</v>
      </c>
      <c r="K585" s="350">
        <v>4.95</v>
      </c>
      <c r="L585" s="349" t="s">
        <v>1138</v>
      </c>
    </row>
    <row r="586" spans="1:12" ht="13.5" x14ac:dyDescent="0.25">
      <c r="A586" s="349" t="s">
        <v>1520</v>
      </c>
      <c r="B586" s="349" t="s">
        <v>1521</v>
      </c>
      <c r="C586" s="349" t="s">
        <v>1658</v>
      </c>
      <c r="D586" s="349" t="s">
        <v>1659</v>
      </c>
      <c r="E586" s="350" t="s">
        <v>24</v>
      </c>
      <c r="F586" s="349" t="s">
        <v>24</v>
      </c>
      <c r="G586" s="349">
        <v>90669</v>
      </c>
      <c r="H586" s="349" t="s">
        <v>1726</v>
      </c>
      <c r="I586" s="349" t="s">
        <v>179</v>
      </c>
      <c r="J586" s="349" t="s">
        <v>1333</v>
      </c>
      <c r="K586" s="350">
        <v>8.4499999999999993</v>
      </c>
      <c r="L586" s="349" t="s">
        <v>1138</v>
      </c>
    </row>
    <row r="587" spans="1:12" ht="13.5" x14ac:dyDescent="0.25">
      <c r="A587" s="349" t="s">
        <v>1520</v>
      </c>
      <c r="B587" s="349" t="s">
        <v>1521</v>
      </c>
      <c r="C587" s="349" t="s">
        <v>1658</v>
      </c>
      <c r="D587" s="349" t="s">
        <v>1659</v>
      </c>
      <c r="E587" s="350" t="s">
        <v>24</v>
      </c>
      <c r="F587" s="349" t="s">
        <v>24</v>
      </c>
      <c r="G587" s="349">
        <v>90675</v>
      </c>
      <c r="H587" s="349" t="s">
        <v>1727</v>
      </c>
      <c r="I587" s="349" t="s">
        <v>179</v>
      </c>
      <c r="J587" s="349" t="s">
        <v>1137</v>
      </c>
      <c r="K587" s="350">
        <v>302.73</v>
      </c>
      <c r="L587" s="349" t="s">
        <v>1138</v>
      </c>
    </row>
    <row r="588" spans="1:12" ht="13.5" x14ac:dyDescent="0.25">
      <c r="A588" s="349" t="s">
        <v>1520</v>
      </c>
      <c r="B588" s="349" t="s">
        <v>1521</v>
      </c>
      <c r="C588" s="349" t="s">
        <v>1658</v>
      </c>
      <c r="D588" s="349" t="s">
        <v>1659</v>
      </c>
      <c r="E588" s="350" t="s">
        <v>24</v>
      </c>
      <c r="F588" s="349" t="s">
        <v>24</v>
      </c>
      <c r="G588" s="349">
        <v>90681</v>
      </c>
      <c r="H588" s="349" t="s">
        <v>1728</v>
      </c>
      <c r="I588" s="349" t="s">
        <v>179</v>
      </c>
      <c r="J588" s="349" t="s">
        <v>1137</v>
      </c>
      <c r="K588" s="350">
        <v>179.3</v>
      </c>
      <c r="L588" s="349" t="s">
        <v>1138</v>
      </c>
    </row>
    <row r="589" spans="1:12" ht="13.5" x14ac:dyDescent="0.25">
      <c r="A589" s="349" t="s">
        <v>1520</v>
      </c>
      <c r="B589" s="349" t="s">
        <v>1521</v>
      </c>
      <c r="C589" s="349" t="s">
        <v>1658</v>
      </c>
      <c r="D589" s="349" t="s">
        <v>1659</v>
      </c>
      <c r="E589" s="350" t="s">
        <v>24</v>
      </c>
      <c r="F589" s="349" t="s">
        <v>24</v>
      </c>
      <c r="G589" s="349">
        <v>90687</v>
      </c>
      <c r="H589" s="349" t="s">
        <v>1729</v>
      </c>
      <c r="I589" s="349" t="s">
        <v>179</v>
      </c>
      <c r="J589" s="349" t="s">
        <v>1333</v>
      </c>
      <c r="K589" s="350">
        <v>68.02</v>
      </c>
      <c r="L589" s="349" t="s">
        <v>1138</v>
      </c>
    </row>
    <row r="590" spans="1:12" ht="13.5" x14ac:dyDescent="0.25">
      <c r="A590" s="349" t="s">
        <v>1520</v>
      </c>
      <c r="B590" s="349" t="s">
        <v>1521</v>
      </c>
      <c r="C590" s="349" t="s">
        <v>1658</v>
      </c>
      <c r="D590" s="349" t="s">
        <v>1659</v>
      </c>
      <c r="E590" s="350" t="s">
        <v>24</v>
      </c>
      <c r="F590" s="349" t="s">
        <v>24</v>
      </c>
      <c r="G590" s="349">
        <v>90693</v>
      </c>
      <c r="H590" s="349" t="s">
        <v>1730</v>
      </c>
      <c r="I590" s="349" t="s">
        <v>179</v>
      </c>
      <c r="J590" s="349" t="s">
        <v>1333</v>
      </c>
      <c r="K590" s="350">
        <v>60.15</v>
      </c>
      <c r="L590" s="349" t="s">
        <v>1138</v>
      </c>
    </row>
    <row r="591" spans="1:12" ht="13.5" x14ac:dyDescent="0.25">
      <c r="A591" s="349" t="s">
        <v>1520</v>
      </c>
      <c r="B591" s="349" t="s">
        <v>1521</v>
      </c>
      <c r="C591" s="349" t="s">
        <v>1658</v>
      </c>
      <c r="D591" s="349" t="s">
        <v>1659</v>
      </c>
      <c r="E591" s="350" t="s">
        <v>24</v>
      </c>
      <c r="F591" s="349" t="s">
        <v>24</v>
      </c>
      <c r="G591" s="349">
        <v>90965</v>
      </c>
      <c r="H591" s="349" t="s">
        <v>1731</v>
      </c>
      <c r="I591" s="349" t="s">
        <v>179</v>
      </c>
      <c r="J591" s="349" t="s">
        <v>1333</v>
      </c>
      <c r="K591" s="350">
        <v>8.41</v>
      </c>
      <c r="L591" s="349" t="s">
        <v>1138</v>
      </c>
    </row>
    <row r="592" spans="1:12" ht="13.5" x14ac:dyDescent="0.25">
      <c r="A592" s="349" t="s">
        <v>1520</v>
      </c>
      <c r="B592" s="349" t="s">
        <v>1521</v>
      </c>
      <c r="C592" s="349" t="s">
        <v>1658</v>
      </c>
      <c r="D592" s="349" t="s">
        <v>1659</v>
      </c>
      <c r="E592" s="350" t="s">
        <v>24</v>
      </c>
      <c r="F592" s="349" t="s">
        <v>24</v>
      </c>
      <c r="G592" s="349">
        <v>90973</v>
      </c>
      <c r="H592" s="349" t="s">
        <v>1732</v>
      </c>
      <c r="I592" s="349" t="s">
        <v>179</v>
      </c>
      <c r="J592" s="349" t="s">
        <v>1333</v>
      </c>
      <c r="K592" s="350">
        <v>8.43</v>
      </c>
      <c r="L592" s="349" t="s">
        <v>1138</v>
      </c>
    </row>
    <row r="593" spans="1:12" ht="13.5" x14ac:dyDescent="0.25">
      <c r="A593" s="349" t="s">
        <v>1520</v>
      </c>
      <c r="B593" s="349" t="s">
        <v>1521</v>
      </c>
      <c r="C593" s="349" t="s">
        <v>1658</v>
      </c>
      <c r="D593" s="349" t="s">
        <v>1659</v>
      </c>
      <c r="E593" s="350" t="s">
        <v>24</v>
      </c>
      <c r="F593" s="349" t="s">
        <v>24</v>
      </c>
      <c r="G593" s="349">
        <v>90982</v>
      </c>
      <c r="H593" s="349" t="s">
        <v>1733</v>
      </c>
      <c r="I593" s="349" t="s">
        <v>179</v>
      </c>
      <c r="J593" s="349" t="s">
        <v>1333</v>
      </c>
      <c r="K593" s="350">
        <v>21.43</v>
      </c>
      <c r="L593" s="349" t="s">
        <v>1138</v>
      </c>
    </row>
    <row r="594" spans="1:12" ht="13.5" x14ac:dyDescent="0.25">
      <c r="A594" s="349" t="s">
        <v>1520</v>
      </c>
      <c r="B594" s="349" t="s">
        <v>1521</v>
      </c>
      <c r="C594" s="349" t="s">
        <v>1658</v>
      </c>
      <c r="D594" s="349" t="s">
        <v>1659</v>
      </c>
      <c r="E594" s="350" t="s">
        <v>24</v>
      </c>
      <c r="F594" s="349" t="s">
        <v>24</v>
      </c>
      <c r="G594" s="349">
        <v>91001</v>
      </c>
      <c r="H594" s="349" t="s">
        <v>1734</v>
      </c>
      <c r="I594" s="349" t="s">
        <v>179</v>
      </c>
      <c r="J594" s="349" t="s">
        <v>1333</v>
      </c>
      <c r="K594" s="350">
        <v>10</v>
      </c>
      <c r="L594" s="349" t="s">
        <v>1138</v>
      </c>
    </row>
    <row r="595" spans="1:12" ht="13.5" x14ac:dyDescent="0.25">
      <c r="A595" s="349" t="s">
        <v>1520</v>
      </c>
      <c r="B595" s="349" t="s">
        <v>1521</v>
      </c>
      <c r="C595" s="349" t="s">
        <v>1658</v>
      </c>
      <c r="D595" s="349" t="s">
        <v>1659</v>
      </c>
      <c r="E595" s="350" t="s">
        <v>24</v>
      </c>
      <c r="F595" s="349" t="s">
        <v>24</v>
      </c>
      <c r="G595" s="349">
        <v>91032</v>
      </c>
      <c r="H595" s="349" t="s">
        <v>1735</v>
      </c>
      <c r="I595" s="349" t="s">
        <v>179</v>
      </c>
      <c r="J595" s="349" t="s">
        <v>1137</v>
      </c>
      <c r="K595" s="350">
        <v>63.84</v>
      </c>
      <c r="L595" s="349" t="s">
        <v>1138</v>
      </c>
    </row>
    <row r="596" spans="1:12" ht="13.5" x14ac:dyDescent="0.25">
      <c r="A596" s="349" t="s">
        <v>1520</v>
      </c>
      <c r="B596" s="349" t="s">
        <v>1521</v>
      </c>
      <c r="C596" s="349" t="s">
        <v>1658</v>
      </c>
      <c r="D596" s="349" t="s">
        <v>1659</v>
      </c>
      <c r="E596" s="350" t="s">
        <v>24</v>
      </c>
      <c r="F596" s="349" t="s">
        <v>24</v>
      </c>
      <c r="G596" s="349">
        <v>91278</v>
      </c>
      <c r="H596" s="349" t="s">
        <v>829</v>
      </c>
      <c r="I596" s="349" t="s">
        <v>179</v>
      </c>
      <c r="J596" s="349" t="s">
        <v>1333</v>
      </c>
      <c r="K596" s="350">
        <v>0.57999999999999996</v>
      </c>
      <c r="L596" s="349" t="s">
        <v>1138</v>
      </c>
    </row>
    <row r="597" spans="1:12" ht="13.5" x14ac:dyDescent="0.25">
      <c r="A597" s="349" t="s">
        <v>1520</v>
      </c>
      <c r="B597" s="349" t="s">
        <v>1521</v>
      </c>
      <c r="C597" s="349" t="s">
        <v>1658</v>
      </c>
      <c r="D597" s="349" t="s">
        <v>1659</v>
      </c>
      <c r="E597" s="350" t="s">
        <v>24</v>
      </c>
      <c r="F597" s="349" t="s">
        <v>24</v>
      </c>
      <c r="G597" s="349">
        <v>91285</v>
      </c>
      <c r="H597" s="349" t="s">
        <v>952</v>
      </c>
      <c r="I597" s="349" t="s">
        <v>179</v>
      </c>
      <c r="J597" s="349" t="s">
        <v>1333</v>
      </c>
      <c r="K597" s="350">
        <v>0.9</v>
      </c>
      <c r="L597" s="349" t="s">
        <v>1138</v>
      </c>
    </row>
    <row r="598" spans="1:12" ht="13.5" x14ac:dyDescent="0.25">
      <c r="A598" s="349" t="s">
        <v>1520</v>
      </c>
      <c r="B598" s="349" t="s">
        <v>1521</v>
      </c>
      <c r="C598" s="349" t="s">
        <v>1658</v>
      </c>
      <c r="D598" s="349" t="s">
        <v>1659</v>
      </c>
      <c r="E598" s="350" t="s">
        <v>24</v>
      </c>
      <c r="F598" s="349" t="s">
        <v>24</v>
      </c>
      <c r="G598" s="349">
        <v>91387</v>
      </c>
      <c r="H598" s="349" t="s">
        <v>1736</v>
      </c>
      <c r="I598" s="349" t="s">
        <v>179</v>
      </c>
      <c r="J598" s="349" t="s">
        <v>1137</v>
      </c>
      <c r="K598" s="350">
        <v>70.17</v>
      </c>
      <c r="L598" s="349" t="s">
        <v>1138</v>
      </c>
    </row>
    <row r="599" spans="1:12" ht="13.5" x14ac:dyDescent="0.25">
      <c r="A599" s="349" t="s">
        <v>1520</v>
      </c>
      <c r="B599" s="349" t="s">
        <v>1521</v>
      </c>
      <c r="C599" s="349" t="s">
        <v>1658</v>
      </c>
      <c r="D599" s="349" t="s">
        <v>1659</v>
      </c>
      <c r="E599" s="350" t="s">
        <v>24</v>
      </c>
      <c r="F599" s="349" t="s">
        <v>24</v>
      </c>
      <c r="G599" s="349">
        <v>91395</v>
      </c>
      <c r="H599" s="349" t="s">
        <v>1737</v>
      </c>
      <c r="I599" s="349" t="s">
        <v>179</v>
      </c>
      <c r="J599" s="349" t="s">
        <v>1137</v>
      </c>
      <c r="K599" s="350">
        <v>55.24</v>
      </c>
      <c r="L599" s="349" t="s">
        <v>1138</v>
      </c>
    </row>
    <row r="600" spans="1:12" ht="13.5" x14ac:dyDescent="0.25">
      <c r="A600" s="349" t="s">
        <v>1520</v>
      </c>
      <c r="B600" s="349" t="s">
        <v>1521</v>
      </c>
      <c r="C600" s="349" t="s">
        <v>1658</v>
      </c>
      <c r="D600" s="349" t="s">
        <v>1659</v>
      </c>
      <c r="E600" s="350" t="s">
        <v>24</v>
      </c>
      <c r="F600" s="349" t="s">
        <v>24</v>
      </c>
      <c r="G600" s="349">
        <v>91486</v>
      </c>
      <c r="H600" s="349" t="s">
        <v>1738</v>
      </c>
      <c r="I600" s="349" t="s">
        <v>179</v>
      </c>
      <c r="J600" s="349" t="s">
        <v>1333</v>
      </c>
      <c r="K600" s="350">
        <v>65.92</v>
      </c>
      <c r="L600" s="349" t="s">
        <v>1138</v>
      </c>
    </row>
    <row r="601" spans="1:12" ht="13.5" x14ac:dyDescent="0.25">
      <c r="A601" s="349" t="s">
        <v>1520</v>
      </c>
      <c r="B601" s="349" t="s">
        <v>1521</v>
      </c>
      <c r="C601" s="349" t="s">
        <v>1658</v>
      </c>
      <c r="D601" s="349" t="s">
        <v>1659</v>
      </c>
      <c r="E601" s="350" t="s">
        <v>24</v>
      </c>
      <c r="F601" s="349" t="s">
        <v>24</v>
      </c>
      <c r="G601" s="349">
        <v>91534</v>
      </c>
      <c r="H601" s="349" t="s">
        <v>843</v>
      </c>
      <c r="I601" s="349" t="s">
        <v>179</v>
      </c>
      <c r="J601" s="349" t="s">
        <v>1333</v>
      </c>
      <c r="K601" s="350">
        <v>31.81</v>
      </c>
      <c r="L601" s="349" t="s">
        <v>1138</v>
      </c>
    </row>
    <row r="602" spans="1:12" ht="13.5" x14ac:dyDescent="0.25">
      <c r="A602" s="349" t="s">
        <v>1520</v>
      </c>
      <c r="B602" s="349" t="s">
        <v>1521</v>
      </c>
      <c r="C602" s="349" t="s">
        <v>1658</v>
      </c>
      <c r="D602" s="349" t="s">
        <v>1659</v>
      </c>
      <c r="E602" s="350" t="s">
        <v>24</v>
      </c>
      <c r="F602" s="349" t="s">
        <v>24</v>
      </c>
      <c r="G602" s="349">
        <v>91635</v>
      </c>
      <c r="H602" s="349" t="s">
        <v>978</v>
      </c>
      <c r="I602" s="349" t="s">
        <v>179</v>
      </c>
      <c r="J602" s="349" t="s">
        <v>1333</v>
      </c>
      <c r="K602" s="350">
        <v>60</v>
      </c>
      <c r="L602" s="349" t="s">
        <v>1138</v>
      </c>
    </row>
    <row r="603" spans="1:12" ht="13.5" x14ac:dyDescent="0.25">
      <c r="A603" s="349" t="s">
        <v>1520</v>
      </c>
      <c r="B603" s="349" t="s">
        <v>1521</v>
      </c>
      <c r="C603" s="349" t="s">
        <v>1658</v>
      </c>
      <c r="D603" s="349" t="s">
        <v>1659</v>
      </c>
      <c r="E603" s="350" t="s">
        <v>24</v>
      </c>
      <c r="F603" s="349" t="s">
        <v>24</v>
      </c>
      <c r="G603" s="349">
        <v>91646</v>
      </c>
      <c r="H603" s="349" t="s">
        <v>1739</v>
      </c>
      <c r="I603" s="349" t="s">
        <v>179</v>
      </c>
      <c r="J603" s="349" t="s">
        <v>1333</v>
      </c>
      <c r="K603" s="350">
        <v>95.55</v>
      </c>
      <c r="L603" s="349" t="s">
        <v>1138</v>
      </c>
    </row>
    <row r="604" spans="1:12" ht="13.5" x14ac:dyDescent="0.25">
      <c r="A604" s="349" t="s">
        <v>1520</v>
      </c>
      <c r="B604" s="349" t="s">
        <v>1521</v>
      </c>
      <c r="C604" s="349" t="s">
        <v>1658</v>
      </c>
      <c r="D604" s="349" t="s">
        <v>1659</v>
      </c>
      <c r="E604" s="350" t="s">
        <v>24</v>
      </c>
      <c r="F604" s="349" t="s">
        <v>24</v>
      </c>
      <c r="G604" s="349">
        <v>91693</v>
      </c>
      <c r="H604" s="349" t="s">
        <v>883</v>
      </c>
      <c r="I604" s="349" t="s">
        <v>179</v>
      </c>
      <c r="J604" s="349" t="s">
        <v>1333</v>
      </c>
      <c r="K604" s="350">
        <v>31.03</v>
      </c>
      <c r="L604" s="349" t="s">
        <v>1138</v>
      </c>
    </row>
    <row r="605" spans="1:12" ht="13.5" x14ac:dyDescent="0.25">
      <c r="A605" s="349" t="s">
        <v>1520</v>
      </c>
      <c r="B605" s="349" t="s">
        <v>1521</v>
      </c>
      <c r="C605" s="349" t="s">
        <v>1658</v>
      </c>
      <c r="D605" s="349" t="s">
        <v>1659</v>
      </c>
      <c r="E605" s="350" t="s">
        <v>24</v>
      </c>
      <c r="F605" s="349" t="s">
        <v>24</v>
      </c>
      <c r="G605" s="349">
        <v>92044</v>
      </c>
      <c r="H605" s="349" t="s">
        <v>1740</v>
      </c>
      <c r="I605" s="349" t="s">
        <v>179</v>
      </c>
      <c r="J605" s="349" t="s">
        <v>1333</v>
      </c>
      <c r="K605" s="350">
        <v>7.8</v>
      </c>
      <c r="L605" s="349" t="s">
        <v>1138</v>
      </c>
    </row>
    <row r="606" spans="1:12" ht="13.5" x14ac:dyDescent="0.25">
      <c r="A606" s="349" t="s">
        <v>1520</v>
      </c>
      <c r="B606" s="349" t="s">
        <v>1521</v>
      </c>
      <c r="C606" s="349" t="s">
        <v>1658</v>
      </c>
      <c r="D606" s="349" t="s">
        <v>1659</v>
      </c>
      <c r="E606" s="350" t="s">
        <v>24</v>
      </c>
      <c r="F606" s="349" t="s">
        <v>24</v>
      </c>
      <c r="G606" s="349">
        <v>92107</v>
      </c>
      <c r="H606" s="349" t="s">
        <v>1741</v>
      </c>
      <c r="I606" s="349" t="s">
        <v>179</v>
      </c>
      <c r="J606" s="349" t="s">
        <v>1333</v>
      </c>
      <c r="K606" s="350">
        <v>84.93</v>
      </c>
      <c r="L606" s="349" t="s">
        <v>1138</v>
      </c>
    </row>
    <row r="607" spans="1:12" ht="13.5" x14ac:dyDescent="0.25">
      <c r="A607" s="349" t="s">
        <v>1520</v>
      </c>
      <c r="B607" s="349" t="s">
        <v>1521</v>
      </c>
      <c r="C607" s="349" t="s">
        <v>1658</v>
      </c>
      <c r="D607" s="349" t="s">
        <v>1659</v>
      </c>
      <c r="E607" s="350" t="s">
        <v>24</v>
      </c>
      <c r="F607" s="349" t="s">
        <v>24</v>
      </c>
      <c r="G607" s="349">
        <v>92113</v>
      </c>
      <c r="H607" s="349" t="s">
        <v>1742</v>
      </c>
      <c r="I607" s="349" t="s">
        <v>179</v>
      </c>
      <c r="J607" s="349" t="s">
        <v>1137</v>
      </c>
      <c r="K607" s="350">
        <v>1.04</v>
      </c>
      <c r="L607" s="349" t="s">
        <v>1138</v>
      </c>
    </row>
    <row r="608" spans="1:12" ht="13.5" x14ac:dyDescent="0.25">
      <c r="A608" s="349" t="s">
        <v>1520</v>
      </c>
      <c r="B608" s="349" t="s">
        <v>1521</v>
      </c>
      <c r="C608" s="349" t="s">
        <v>1658</v>
      </c>
      <c r="D608" s="349" t="s">
        <v>1659</v>
      </c>
      <c r="E608" s="350" t="s">
        <v>24</v>
      </c>
      <c r="F608" s="349" t="s">
        <v>24</v>
      </c>
      <c r="G608" s="349">
        <v>92119</v>
      </c>
      <c r="H608" s="349" t="s">
        <v>1743</v>
      </c>
      <c r="I608" s="349" t="s">
        <v>179</v>
      </c>
      <c r="J608" s="349" t="s">
        <v>1137</v>
      </c>
      <c r="K608" s="350">
        <v>0.26</v>
      </c>
      <c r="L608" s="349" t="s">
        <v>1138</v>
      </c>
    </row>
    <row r="609" spans="1:12" ht="13.5" x14ac:dyDescent="0.25">
      <c r="A609" s="349" t="s">
        <v>1520</v>
      </c>
      <c r="B609" s="349" t="s">
        <v>1521</v>
      </c>
      <c r="C609" s="349" t="s">
        <v>1658</v>
      </c>
      <c r="D609" s="349" t="s">
        <v>1659</v>
      </c>
      <c r="E609" s="350" t="s">
        <v>24</v>
      </c>
      <c r="F609" s="349" t="s">
        <v>24</v>
      </c>
      <c r="G609" s="349">
        <v>92139</v>
      </c>
      <c r="H609" s="349" t="s">
        <v>1744</v>
      </c>
      <c r="I609" s="349" t="s">
        <v>179</v>
      </c>
      <c r="J609" s="349" t="s">
        <v>1137</v>
      </c>
      <c r="K609" s="350">
        <v>41.44</v>
      </c>
      <c r="L609" s="349" t="s">
        <v>1138</v>
      </c>
    </row>
    <row r="610" spans="1:12" ht="13.5" x14ac:dyDescent="0.25">
      <c r="A610" s="349" t="s">
        <v>1520</v>
      </c>
      <c r="B610" s="349" t="s">
        <v>1521</v>
      </c>
      <c r="C610" s="349" t="s">
        <v>1658</v>
      </c>
      <c r="D610" s="349" t="s">
        <v>1659</v>
      </c>
      <c r="E610" s="350" t="s">
        <v>24</v>
      </c>
      <c r="F610" s="349" t="s">
        <v>24</v>
      </c>
      <c r="G610" s="349">
        <v>92146</v>
      </c>
      <c r="H610" s="349" t="s">
        <v>1745</v>
      </c>
      <c r="I610" s="349" t="s">
        <v>179</v>
      </c>
      <c r="J610" s="349" t="s">
        <v>1137</v>
      </c>
      <c r="K610" s="350">
        <v>29.41</v>
      </c>
      <c r="L610" s="349" t="s">
        <v>1138</v>
      </c>
    </row>
    <row r="611" spans="1:12" ht="13.5" x14ac:dyDescent="0.25">
      <c r="A611" s="349" t="s">
        <v>1520</v>
      </c>
      <c r="B611" s="349" t="s">
        <v>1521</v>
      </c>
      <c r="C611" s="349" t="s">
        <v>1658</v>
      </c>
      <c r="D611" s="349" t="s">
        <v>1659</v>
      </c>
      <c r="E611" s="350" t="s">
        <v>24</v>
      </c>
      <c r="F611" s="349" t="s">
        <v>24</v>
      </c>
      <c r="G611" s="349">
        <v>92243</v>
      </c>
      <c r="H611" s="349" t="s">
        <v>1746</v>
      </c>
      <c r="I611" s="349" t="s">
        <v>179</v>
      </c>
      <c r="J611" s="349" t="s">
        <v>1333</v>
      </c>
      <c r="K611" s="350">
        <v>77.87</v>
      </c>
      <c r="L611" s="349" t="s">
        <v>1138</v>
      </c>
    </row>
    <row r="612" spans="1:12" ht="13.5" x14ac:dyDescent="0.25">
      <c r="A612" s="349" t="s">
        <v>1520</v>
      </c>
      <c r="B612" s="349" t="s">
        <v>1521</v>
      </c>
      <c r="C612" s="349" t="s">
        <v>1658</v>
      </c>
      <c r="D612" s="349" t="s">
        <v>1659</v>
      </c>
      <c r="E612" s="350" t="s">
        <v>24</v>
      </c>
      <c r="F612" s="349" t="s">
        <v>24</v>
      </c>
      <c r="G612" s="349">
        <v>92717</v>
      </c>
      <c r="H612" s="349" t="s">
        <v>1747</v>
      </c>
      <c r="I612" s="349" t="s">
        <v>179</v>
      </c>
      <c r="J612" s="349" t="s">
        <v>1333</v>
      </c>
      <c r="K612" s="350">
        <v>0.17</v>
      </c>
      <c r="L612" s="349" t="s">
        <v>1138</v>
      </c>
    </row>
    <row r="613" spans="1:12" ht="13.5" x14ac:dyDescent="0.25">
      <c r="A613" s="349" t="s">
        <v>1520</v>
      </c>
      <c r="B613" s="349" t="s">
        <v>1521</v>
      </c>
      <c r="C613" s="349" t="s">
        <v>1658</v>
      </c>
      <c r="D613" s="349" t="s">
        <v>1659</v>
      </c>
      <c r="E613" s="350" t="s">
        <v>24</v>
      </c>
      <c r="F613" s="349" t="s">
        <v>24</v>
      </c>
      <c r="G613" s="349">
        <v>92961</v>
      </c>
      <c r="H613" s="349" t="s">
        <v>1748</v>
      </c>
      <c r="I613" s="349" t="s">
        <v>179</v>
      </c>
      <c r="J613" s="349" t="s">
        <v>1333</v>
      </c>
      <c r="K613" s="350">
        <v>5.29</v>
      </c>
      <c r="L613" s="349" t="s">
        <v>1138</v>
      </c>
    </row>
    <row r="614" spans="1:12" ht="13.5" x14ac:dyDescent="0.25">
      <c r="A614" s="349" t="s">
        <v>1520</v>
      </c>
      <c r="B614" s="349" t="s">
        <v>1521</v>
      </c>
      <c r="C614" s="349" t="s">
        <v>1658</v>
      </c>
      <c r="D614" s="349" t="s">
        <v>1659</v>
      </c>
      <c r="E614" s="350" t="s">
        <v>24</v>
      </c>
      <c r="F614" s="349" t="s">
        <v>24</v>
      </c>
      <c r="G614" s="349">
        <v>92967</v>
      </c>
      <c r="H614" s="349" t="s">
        <v>1749</v>
      </c>
      <c r="I614" s="349" t="s">
        <v>179</v>
      </c>
      <c r="J614" s="349" t="s">
        <v>1333</v>
      </c>
      <c r="K614" s="350">
        <v>19.850000000000001</v>
      </c>
      <c r="L614" s="349" t="s">
        <v>1138</v>
      </c>
    </row>
    <row r="615" spans="1:12" ht="13.5" x14ac:dyDescent="0.25">
      <c r="A615" s="349" t="s">
        <v>1520</v>
      </c>
      <c r="B615" s="349" t="s">
        <v>1521</v>
      </c>
      <c r="C615" s="349" t="s">
        <v>1658</v>
      </c>
      <c r="D615" s="349" t="s">
        <v>1659</v>
      </c>
      <c r="E615" s="350" t="s">
        <v>24</v>
      </c>
      <c r="F615" s="349" t="s">
        <v>24</v>
      </c>
      <c r="G615" s="349">
        <v>93225</v>
      </c>
      <c r="H615" s="349" t="s">
        <v>1750</v>
      </c>
      <c r="I615" s="349" t="s">
        <v>179</v>
      </c>
      <c r="J615" s="349" t="s">
        <v>1137</v>
      </c>
      <c r="K615" s="350">
        <v>453.57</v>
      </c>
      <c r="L615" s="349" t="s">
        <v>1138</v>
      </c>
    </row>
    <row r="616" spans="1:12" ht="13.5" x14ac:dyDescent="0.25">
      <c r="A616" s="349" t="s">
        <v>1520</v>
      </c>
      <c r="B616" s="349" t="s">
        <v>1521</v>
      </c>
      <c r="C616" s="349" t="s">
        <v>1658</v>
      </c>
      <c r="D616" s="349" t="s">
        <v>1659</v>
      </c>
      <c r="E616" s="350" t="s">
        <v>24</v>
      </c>
      <c r="F616" s="349" t="s">
        <v>24</v>
      </c>
      <c r="G616" s="349">
        <v>93234</v>
      </c>
      <c r="H616" s="349" t="s">
        <v>1751</v>
      </c>
      <c r="I616" s="349" t="s">
        <v>179</v>
      </c>
      <c r="J616" s="349" t="s">
        <v>1137</v>
      </c>
      <c r="K616" s="350">
        <v>0.46</v>
      </c>
      <c r="L616" s="349" t="s">
        <v>1138</v>
      </c>
    </row>
    <row r="617" spans="1:12" ht="13.5" x14ac:dyDescent="0.25">
      <c r="A617" s="349" t="s">
        <v>1520</v>
      </c>
      <c r="B617" s="349" t="s">
        <v>1521</v>
      </c>
      <c r="C617" s="349" t="s">
        <v>1658</v>
      </c>
      <c r="D617" s="349" t="s">
        <v>1659</v>
      </c>
      <c r="E617" s="350" t="s">
        <v>24</v>
      </c>
      <c r="F617" s="349" t="s">
        <v>24</v>
      </c>
      <c r="G617" s="349">
        <v>93244</v>
      </c>
      <c r="H617" s="349" t="s">
        <v>1752</v>
      </c>
      <c r="I617" s="349" t="s">
        <v>179</v>
      </c>
      <c r="J617" s="349" t="s">
        <v>1333</v>
      </c>
      <c r="K617" s="350">
        <v>66.430000000000007</v>
      </c>
      <c r="L617" s="349" t="s">
        <v>1138</v>
      </c>
    </row>
    <row r="618" spans="1:12" ht="13.5" x14ac:dyDescent="0.25">
      <c r="A618" s="349" t="s">
        <v>1520</v>
      </c>
      <c r="B618" s="349" t="s">
        <v>1521</v>
      </c>
      <c r="C618" s="349" t="s">
        <v>1658</v>
      </c>
      <c r="D618" s="349" t="s">
        <v>1659</v>
      </c>
      <c r="E618" s="350" t="s">
        <v>24</v>
      </c>
      <c r="F618" s="349" t="s">
        <v>24</v>
      </c>
      <c r="G618" s="349">
        <v>93274</v>
      </c>
      <c r="H618" s="349" t="s">
        <v>1753</v>
      </c>
      <c r="I618" s="349" t="s">
        <v>179</v>
      </c>
      <c r="J618" s="349" t="s">
        <v>1333</v>
      </c>
      <c r="K618" s="350">
        <v>82.83</v>
      </c>
      <c r="L618" s="349" t="s">
        <v>1138</v>
      </c>
    </row>
    <row r="619" spans="1:12" ht="13.5" x14ac:dyDescent="0.25">
      <c r="A619" s="349" t="s">
        <v>1520</v>
      </c>
      <c r="B619" s="349" t="s">
        <v>1521</v>
      </c>
      <c r="C619" s="349" t="s">
        <v>1658</v>
      </c>
      <c r="D619" s="349" t="s">
        <v>1659</v>
      </c>
      <c r="E619" s="350" t="s">
        <v>24</v>
      </c>
      <c r="F619" s="349" t="s">
        <v>24</v>
      </c>
      <c r="G619" s="349">
        <v>93282</v>
      </c>
      <c r="H619" s="349" t="s">
        <v>888</v>
      </c>
      <c r="I619" s="349" t="s">
        <v>179</v>
      </c>
      <c r="J619" s="349" t="s">
        <v>1333</v>
      </c>
      <c r="K619" s="350">
        <v>27.36</v>
      </c>
      <c r="L619" s="349" t="s">
        <v>1138</v>
      </c>
    </row>
    <row r="620" spans="1:12" ht="13.5" x14ac:dyDescent="0.25">
      <c r="A620" s="349" t="s">
        <v>1520</v>
      </c>
      <c r="B620" s="349" t="s">
        <v>1521</v>
      </c>
      <c r="C620" s="349" t="s">
        <v>1658</v>
      </c>
      <c r="D620" s="349" t="s">
        <v>1659</v>
      </c>
      <c r="E620" s="350" t="s">
        <v>24</v>
      </c>
      <c r="F620" s="349" t="s">
        <v>24</v>
      </c>
      <c r="G620" s="349">
        <v>93288</v>
      </c>
      <c r="H620" s="349" t="s">
        <v>1754</v>
      </c>
      <c r="I620" s="349" t="s">
        <v>179</v>
      </c>
      <c r="J620" s="349" t="s">
        <v>1333</v>
      </c>
      <c r="K620" s="350">
        <v>186.25</v>
      </c>
      <c r="L620" s="349" t="s">
        <v>1138</v>
      </c>
    </row>
    <row r="621" spans="1:12" ht="13.5" x14ac:dyDescent="0.25">
      <c r="A621" s="349" t="s">
        <v>1520</v>
      </c>
      <c r="B621" s="349" t="s">
        <v>1521</v>
      </c>
      <c r="C621" s="349" t="s">
        <v>1658</v>
      </c>
      <c r="D621" s="349" t="s">
        <v>1659</v>
      </c>
      <c r="E621" s="350" t="s">
        <v>24</v>
      </c>
      <c r="F621" s="349" t="s">
        <v>24</v>
      </c>
      <c r="G621" s="349">
        <v>93403</v>
      </c>
      <c r="H621" s="349" t="s">
        <v>1755</v>
      </c>
      <c r="I621" s="349" t="s">
        <v>179</v>
      </c>
      <c r="J621" s="349" t="s">
        <v>1333</v>
      </c>
      <c r="K621" s="350">
        <v>65.28</v>
      </c>
      <c r="L621" s="349" t="s">
        <v>1138</v>
      </c>
    </row>
    <row r="622" spans="1:12" ht="13.5" x14ac:dyDescent="0.25">
      <c r="A622" s="349" t="s">
        <v>1520</v>
      </c>
      <c r="B622" s="349" t="s">
        <v>1521</v>
      </c>
      <c r="C622" s="349" t="s">
        <v>1658</v>
      </c>
      <c r="D622" s="349" t="s">
        <v>1659</v>
      </c>
      <c r="E622" s="350" t="s">
        <v>24</v>
      </c>
      <c r="F622" s="349" t="s">
        <v>24</v>
      </c>
      <c r="G622" s="349">
        <v>93409</v>
      </c>
      <c r="H622" s="349" t="s">
        <v>1756</v>
      </c>
      <c r="I622" s="349" t="s">
        <v>179</v>
      </c>
      <c r="J622" s="349" t="s">
        <v>1333</v>
      </c>
      <c r="K622" s="350">
        <v>38.32</v>
      </c>
      <c r="L622" s="349" t="s">
        <v>1138</v>
      </c>
    </row>
    <row r="623" spans="1:12" ht="13.5" x14ac:dyDescent="0.25">
      <c r="A623" s="349" t="s">
        <v>1520</v>
      </c>
      <c r="B623" s="349" t="s">
        <v>1521</v>
      </c>
      <c r="C623" s="349" t="s">
        <v>1658</v>
      </c>
      <c r="D623" s="349" t="s">
        <v>1659</v>
      </c>
      <c r="E623" s="350" t="s">
        <v>24</v>
      </c>
      <c r="F623" s="349" t="s">
        <v>24</v>
      </c>
      <c r="G623" s="349">
        <v>93416</v>
      </c>
      <c r="H623" s="349" t="s">
        <v>1757</v>
      </c>
      <c r="I623" s="349" t="s">
        <v>179</v>
      </c>
      <c r="J623" s="349" t="s">
        <v>1333</v>
      </c>
      <c r="K623" s="350">
        <v>0.38</v>
      </c>
      <c r="L623" s="349" t="s">
        <v>1138</v>
      </c>
    </row>
    <row r="624" spans="1:12" ht="13.5" x14ac:dyDescent="0.25">
      <c r="A624" s="349" t="s">
        <v>1520</v>
      </c>
      <c r="B624" s="349" t="s">
        <v>1521</v>
      </c>
      <c r="C624" s="349" t="s">
        <v>1658</v>
      </c>
      <c r="D624" s="349" t="s">
        <v>1659</v>
      </c>
      <c r="E624" s="350" t="s">
        <v>24</v>
      </c>
      <c r="F624" s="349" t="s">
        <v>24</v>
      </c>
      <c r="G624" s="349">
        <v>93422</v>
      </c>
      <c r="H624" s="349" t="s">
        <v>1758</v>
      </c>
      <c r="I624" s="349" t="s">
        <v>179</v>
      </c>
      <c r="J624" s="349" t="s">
        <v>1333</v>
      </c>
      <c r="K624" s="350">
        <v>5.01</v>
      </c>
      <c r="L624" s="349" t="s">
        <v>1138</v>
      </c>
    </row>
    <row r="625" spans="1:12" ht="13.5" x14ac:dyDescent="0.25">
      <c r="A625" s="349" t="s">
        <v>1520</v>
      </c>
      <c r="B625" s="349" t="s">
        <v>1521</v>
      </c>
      <c r="C625" s="349" t="s">
        <v>1658</v>
      </c>
      <c r="D625" s="349" t="s">
        <v>1659</v>
      </c>
      <c r="E625" s="350" t="s">
        <v>24</v>
      </c>
      <c r="F625" s="349" t="s">
        <v>24</v>
      </c>
      <c r="G625" s="349">
        <v>93428</v>
      </c>
      <c r="H625" s="349" t="s">
        <v>1759</v>
      </c>
      <c r="I625" s="349" t="s">
        <v>179</v>
      </c>
      <c r="J625" s="349" t="s">
        <v>1333</v>
      </c>
      <c r="K625" s="350">
        <v>7.1</v>
      </c>
      <c r="L625" s="349" t="s">
        <v>1138</v>
      </c>
    </row>
    <row r="626" spans="1:12" ht="13.5" x14ac:dyDescent="0.25">
      <c r="A626" s="349" t="s">
        <v>1520</v>
      </c>
      <c r="B626" s="349" t="s">
        <v>1521</v>
      </c>
      <c r="C626" s="349" t="s">
        <v>1658</v>
      </c>
      <c r="D626" s="349" t="s">
        <v>1659</v>
      </c>
      <c r="E626" s="350" t="s">
        <v>24</v>
      </c>
      <c r="F626" s="349" t="s">
        <v>24</v>
      </c>
      <c r="G626" s="349">
        <v>93434</v>
      </c>
      <c r="H626" s="349" t="s">
        <v>1760</v>
      </c>
      <c r="I626" s="349" t="s">
        <v>179</v>
      </c>
      <c r="J626" s="349" t="s">
        <v>1333</v>
      </c>
      <c r="K626" s="350">
        <v>264.04000000000002</v>
      </c>
      <c r="L626" s="349" t="s">
        <v>1138</v>
      </c>
    </row>
    <row r="627" spans="1:12" ht="13.5" x14ac:dyDescent="0.25">
      <c r="A627" s="349" t="s">
        <v>1520</v>
      </c>
      <c r="B627" s="349" t="s">
        <v>1521</v>
      </c>
      <c r="C627" s="349" t="s">
        <v>1658</v>
      </c>
      <c r="D627" s="349" t="s">
        <v>1659</v>
      </c>
      <c r="E627" s="350" t="s">
        <v>24</v>
      </c>
      <c r="F627" s="349" t="s">
        <v>24</v>
      </c>
      <c r="G627" s="349">
        <v>93440</v>
      </c>
      <c r="H627" s="349" t="s">
        <v>1761</v>
      </c>
      <c r="I627" s="349" t="s">
        <v>179</v>
      </c>
      <c r="J627" s="349" t="s">
        <v>1333</v>
      </c>
      <c r="K627" s="350">
        <v>122</v>
      </c>
      <c r="L627" s="349" t="s">
        <v>1138</v>
      </c>
    </row>
    <row r="628" spans="1:12" ht="13.5" x14ac:dyDescent="0.25">
      <c r="A628" s="349" t="s">
        <v>1520</v>
      </c>
      <c r="B628" s="349" t="s">
        <v>1521</v>
      </c>
      <c r="C628" s="349" t="s">
        <v>1658</v>
      </c>
      <c r="D628" s="349" t="s">
        <v>1659</v>
      </c>
      <c r="E628" s="350" t="s">
        <v>24</v>
      </c>
      <c r="F628" s="349" t="s">
        <v>24</v>
      </c>
      <c r="G628" s="349">
        <v>95122</v>
      </c>
      <c r="H628" s="349" t="s">
        <v>1762</v>
      </c>
      <c r="I628" s="349" t="s">
        <v>179</v>
      </c>
      <c r="J628" s="349" t="s">
        <v>1333</v>
      </c>
      <c r="K628" s="350">
        <v>183.64</v>
      </c>
      <c r="L628" s="349" t="s">
        <v>1138</v>
      </c>
    </row>
    <row r="629" spans="1:12" ht="13.5" x14ac:dyDescent="0.25">
      <c r="A629" s="349" t="s">
        <v>1520</v>
      </c>
      <c r="B629" s="349" t="s">
        <v>1521</v>
      </c>
      <c r="C629" s="349" t="s">
        <v>1658</v>
      </c>
      <c r="D629" s="349" t="s">
        <v>1659</v>
      </c>
      <c r="E629" s="350" t="s">
        <v>24</v>
      </c>
      <c r="F629" s="349" t="s">
        <v>24</v>
      </c>
      <c r="G629" s="349">
        <v>95128</v>
      </c>
      <c r="H629" s="349" t="s">
        <v>1763</v>
      </c>
      <c r="I629" s="349" t="s">
        <v>179</v>
      </c>
      <c r="J629" s="349" t="s">
        <v>1333</v>
      </c>
      <c r="K629" s="350">
        <v>54.32</v>
      </c>
      <c r="L629" s="349" t="s">
        <v>1138</v>
      </c>
    </row>
    <row r="630" spans="1:12" ht="13.5" x14ac:dyDescent="0.25">
      <c r="A630" s="349" t="s">
        <v>1520</v>
      </c>
      <c r="B630" s="349" t="s">
        <v>1521</v>
      </c>
      <c r="C630" s="349" t="s">
        <v>1658</v>
      </c>
      <c r="D630" s="349" t="s">
        <v>1659</v>
      </c>
      <c r="E630" s="350" t="s">
        <v>24</v>
      </c>
      <c r="F630" s="349" t="s">
        <v>24</v>
      </c>
      <c r="G630" s="349">
        <v>95140</v>
      </c>
      <c r="H630" s="349" t="s">
        <v>1764</v>
      </c>
      <c r="I630" s="349" t="s">
        <v>179</v>
      </c>
      <c r="J630" s="349" t="s">
        <v>1333</v>
      </c>
      <c r="K630" s="350">
        <v>0.04</v>
      </c>
      <c r="L630" s="349" t="s">
        <v>1138</v>
      </c>
    </row>
    <row r="631" spans="1:12" ht="13.5" x14ac:dyDescent="0.25">
      <c r="A631" s="349" t="s">
        <v>1520</v>
      </c>
      <c r="B631" s="349" t="s">
        <v>1521</v>
      </c>
      <c r="C631" s="349" t="s">
        <v>1658</v>
      </c>
      <c r="D631" s="349" t="s">
        <v>1659</v>
      </c>
      <c r="E631" s="350" t="s">
        <v>24</v>
      </c>
      <c r="F631" s="349" t="s">
        <v>24</v>
      </c>
      <c r="G631" s="349">
        <v>95213</v>
      </c>
      <c r="H631" s="349" t="s">
        <v>1765</v>
      </c>
      <c r="I631" s="349" t="s">
        <v>179</v>
      </c>
      <c r="J631" s="349" t="s">
        <v>1333</v>
      </c>
      <c r="K631" s="350">
        <v>88.85</v>
      </c>
      <c r="L631" s="349" t="s">
        <v>1138</v>
      </c>
    </row>
    <row r="632" spans="1:12" ht="13.5" x14ac:dyDescent="0.25">
      <c r="A632" s="349" t="s">
        <v>1520</v>
      </c>
      <c r="B632" s="349" t="s">
        <v>1521</v>
      </c>
      <c r="C632" s="349" t="s">
        <v>1658</v>
      </c>
      <c r="D632" s="349" t="s">
        <v>1659</v>
      </c>
      <c r="E632" s="350" t="s">
        <v>24</v>
      </c>
      <c r="F632" s="349" t="s">
        <v>24</v>
      </c>
      <c r="G632" s="349">
        <v>95259</v>
      </c>
      <c r="H632" s="349" t="s">
        <v>1766</v>
      </c>
      <c r="I632" s="349" t="s">
        <v>179</v>
      </c>
      <c r="J632" s="349" t="s">
        <v>1333</v>
      </c>
      <c r="K632" s="350">
        <v>19.61</v>
      </c>
      <c r="L632" s="349" t="s">
        <v>1138</v>
      </c>
    </row>
    <row r="633" spans="1:12" ht="13.5" x14ac:dyDescent="0.25">
      <c r="A633" s="349" t="s">
        <v>1520</v>
      </c>
      <c r="B633" s="349" t="s">
        <v>1521</v>
      </c>
      <c r="C633" s="349" t="s">
        <v>1658</v>
      </c>
      <c r="D633" s="349" t="s">
        <v>1659</v>
      </c>
      <c r="E633" s="350" t="s">
        <v>24</v>
      </c>
      <c r="F633" s="349" t="s">
        <v>24</v>
      </c>
      <c r="G633" s="349">
        <v>95265</v>
      </c>
      <c r="H633" s="349" t="s">
        <v>1767</v>
      </c>
      <c r="I633" s="349" t="s">
        <v>179</v>
      </c>
      <c r="J633" s="349" t="s">
        <v>1333</v>
      </c>
      <c r="K633" s="350">
        <v>0.82</v>
      </c>
      <c r="L633" s="349" t="s">
        <v>1138</v>
      </c>
    </row>
    <row r="634" spans="1:12" ht="13.5" x14ac:dyDescent="0.25">
      <c r="A634" s="349" t="s">
        <v>1520</v>
      </c>
      <c r="B634" s="349" t="s">
        <v>1521</v>
      </c>
      <c r="C634" s="349" t="s">
        <v>1658</v>
      </c>
      <c r="D634" s="349" t="s">
        <v>1659</v>
      </c>
      <c r="E634" s="350" t="s">
        <v>24</v>
      </c>
      <c r="F634" s="349" t="s">
        <v>24</v>
      </c>
      <c r="G634" s="349">
        <v>95271</v>
      </c>
      <c r="H634" s="349" t="s">
        <v>1768</v>
      </c>
      <c r="I634" s="349" t="s">
        <v>179</v>
      </c>
      <c r="J634" s="349" t="s">
        <v>1333</v>
      </c>
      <c r="K634" s="350">
        <v>0.53</v>
      </c>
      <c r="L634" s="349" t="s">
        <v>1138</v>
      </c>
    </row>
    <row r="635" spans="1:12" ht="13.5" x14ac:dyDescent="0.25">
      <c r="A635" s="349" t="s">
        <v>1520</v>
      </c>
      <c r="B635" s="349" t="s">
        <v>1521</v>
      </c>
      <c r="C635" s="349" t="s">
        <v>1658</v>
      </c>
      <c r="D635" s="349" t="s">
        <v>1659</v>
      </c>
      <c r="E635" s="350" t="s">
        <v>24</v>
      </c>
      <c r="F635" s="349" t="s">
        <v>24</v>
      </c>
      <c r="G635" s="349">
        <v>95277</v>
      </c>
      <c r="H635" s="349" t="s">
        <v>1769</v>
      </c>
      <c r="I635" s="349" t="s">
        <v>179</v>
      </c>
      <c r="J635" s="349" t="s">
        <v>1333</v>
      </c>
      <c r="K635" s="350">
        <v>0.5</v>
      </c>
      <c r="L635" s="349" t="s">
        <v>1138</v>
      </c>
    </row>
    <row r="636" spans="1:12" ht="13.5" x14ac:dyDescent="0.25">
      <c r="A636" s="349" t="s">
        <v>1520</v>
      </c>
      <c r="B636" s="349" t="s">
        <v>1521</v>
      </c>
      <c r="C636" s="349" t="s">
        <v>1658</v>
      </c>
      <c r="D636" s="349" t="s">
        <v>1659</v>
      </c>
      <c r="E636" s="350" t="s">
        <v>24</v>
      </c>
      <c r="F636" s="349" t="s">
        <v>24</v>
      </c>
      <c r="G636" s="349">
        <v>95283</v>
      </c>
      <c r="H636" s="349" t="s">
        <v>1770</v>
      </c>
      <c r="I636" s="349" t="s">
        <v>179</v>
      </c>
      <c r="J636" s="349" t="s">
        <v>1333</v>
      </c>
      <c r="K636" s="350">
        <v>0.61</v>
      </c>
      <c r="L636" s="349" t="s">
        <v>1138</v>
      </c>
    </row>
    <row r="637" spans="1:12" ht="13.5" x14ac:dyDescent="0.25">
      <c r="A637" s="349" t="s">
        <v>1520</v>
      </c>
      <c r="B637" s="349" t="s">
        <v>1521</v>
      </c>
      <c r="C637" s="349" t="s">
        <v>1658</v>
      </c>
      <c r="D637" s="349" t="s">
        <v>1659</v>
      </c>
      <c r="E637" s="350" t="s">
        <v>24</v>
      </c>
      <c r="F637" s="349" t="s">
        <v>24</v>
      </c>
      <c r="G637" s="349">
        <v>95621</v>
      </c>
      <c r="H637" s="349" t="s">
        <v>1771</v>
      </c>
      <c r="I637" s="349" t="s">
        <v>179</v>
      </c>
      <c r="J637" s="349" t="s">
        <v>1333</v>
      </c>
      <c r="K637" s="350">
        <v>19.34</v>
      </c>
      <c r="L637" s="349" t="s">
        <v>1138</v>
      </c>
    </row>
    <row r="638" spans="1:12" ht="13.5" x14ac:dyDescent="0.25">
      <c r="A638" s="349" t="s">
        <v>1520</v>
      </c>
      <c r="B638" s="349" t="s">
        <v>1521</v>
      </c>
      <c r="C638" s="349" t="s">
        <v>1658</v>
      </c>
      <c r="D638" s="349" t="s">
        <v>1659</v>
      </c>
      <c r="E638" s="350" t="s">
        <v>24</v>
      </c>
      <c r="F638" s="349" t="s">
        <v>24</v>
      </c>
      <c r="G638" s="349">
        <v>95632</v>
      </c>
      <c r="H638" s="349" t="s">
        <v>1772</v>
      </c>
      <c r="I638" s="349" t="s">
        <v>179</v>
      </c>
      <c r="J638" s="349" t="s">
        <v>1333</v>
      </c>
      <c r="K638" s="350">
        <v>84.57</v>
      </c>
      <c r="L638" s="349" t="s">
        <v>1138</v>
      </c>
    </row>
    <row r="639" spans="1:12" ht="13.5" x14ac:dyDescent="0.25">
      <c r="A639" s="349" t="s">
        <v>1520</v>
      </c>
      <c r="B639" s="349" t="s">
        <v>1521</v>
      </c>
      <c r="C639" s="349" t="s">
        <v>1658</v>
      </c>
      <c r="D639" s="349" t="s">
        <v>1659</v>
      </c>
      <c r="E639" s="350" t="s">
        <v>24</v>
      </c>
      <c r="F639" s="349" t="s">
        <v>24</v>
      </c>
      <c r="G639" s="349">
        <v>95703</v>
      </c>
      <c r="H639" s="349" t="s">
        <v>1773</v>
      </c>
      <c r="I639" s="349" t="s">
        <v>179</v>
      </c>
      <c r="J639" s="349" t="s">
        <v>1333</v>
      </c>
      <c r="K639" s="350">
        <v>35.89</v>
      </c>
      <c r="L639" s="349" t="s">
        <v>1138</v>
      </c>
    </row>
    <row r="640" spans="1:12" ht="13.5" x14ac:dyDescent="0.25">
      <c r="A640" s="349" t="s">
        <v>1520</v>
      </c>
      <c r="B640" s="349" t="s">
        <v>1521</v>
      </c>
      <c r="C640" s="349" t="s">
        <v>1658</v>
      </c>
      <c r="D640" s="349" t="s">
        <v>1659</v>
      </c>
      <c r="E640" s="350" t="s">
        <v>24</v>
      </c>
      <c r="F640" s="349" t="s">
        <v>24</v>
      </c>
      <c r="G640" s="349">
        <v>95709</v>
      </c>
      <c r="H640" s="349" t="s">
        <v>1774</v>
      </c>
      <c r="I640" s="349" t="s">
        <v>179</v>
      </c>
      <c r="J640" s="349" t="s">
        <v>1137</v>
      </c>
      <c r="K640" s="350">
        <v>87.69</v>
      </c>
      <c r="L640" s="349" t="s">
        <v>1138</v>
      </c>
    </row>
    <row r="641" spans="1:12" ht="13.5" x14ac:dyDescent="0.25">
      <c r="A641" s="349" t="s">
        <v>1520</v>
      </c>
      <c r="B641" s="349" t="s">
        <v>1521</v>
      </c>
      <c r="C641" s="349" t="s">
        <v>1658</v>
      </c>
      <c r="D641" s="349" t="s">
        <v>1659</v>
      </c>
      <c r="E641" s="350" t="s">
        <v>24</v>
      </c>
      <c r="F641" s="349" t="s">
        <v>24</v>
      </c>
      <c r="G641" s="349">
        <v>95715</v>
      </c>
      <c r="H641" s="349" t="s">
        <v>1775</v>
      </c>
      <c r="I641" s="349" t="s">
        <v>179</v>
      </c>
      <c r="J641" s="349" t="s">
        <v>1137</v>
      </c>
      <c r="K641" s="350">
        <v>100.38</v>
      </c>
      <c r="L641" s="349" t="s">
        <v>1138</v>
      </c>
    </row>
    <row r="642" spans="1:12" ht="13.5" x14ac:dyDescent="0.25">
      <c r="A642" s="349" t="s">
        <v>1520</v>
      </c>
      <c r="B642" s="349" t="s">
        <v>1521</v>
      </c>
      <c r="C642" s="349" t="s">
        <v>1658</v>
      </c>
      <c r="D642" s="349" t="s">
        <v>1659</v>
      </c>
      <c r="E642" s="350" t="s">
        <v>24</v>
      </c>
      <c r="F642" s="349" t="s">
        <v>24</v>
      </c>
      <c r="G642" s="349">
        <v>95721</v>
      </c>
      <c r="H642" s="349" t="s">
        <v>1776</v>
      </c>
      <c r="I642" s="349" t="s">
        <v>179</v>
      </c>
      <c r="J642" s="349" t="s">
        <v>1137</v>
      </c>
      <c r="K642" s="350">
        <v>97.84</v>
      </c>
      <c r="L642" s="349" t="s">
        <v>1138</v>
      </c>
    </row>
    <row r="643" spans="1:12" ht="13.5" x14ac:dyDescent="0.25">
      <c r="A643" s="349" t="s">
        <v>1520</v>
      </c>
      <c r="B643" s="349" t="s">
        <v>1521</v>
      </c>
      <c r="C643" s="349" t="s">
        <v>1658</v>
      </c>
      <c r="D643" s="349" t="s">
        <v>1659</v>
      </c>
      <c r="E643" s="350" t="s">
        <v>24</v>
      </c>
      <c r="F643" s="349" t="s">
        <v>24</v>
      </c>
      <c r="G643" s="349">
        <v>95873</v>
      </c>
      <c r="H643" s="349" t="s">
        <v>1777</v>
      </c>
      <c r="I643" s="349" t="s">
        <v>179</v>
      </c>
      <c r="J643" s="349" t="s">
        <v>1333</v>
      </c>
      <c r="K643" s="350">
        <v>11.34</v>
      </c>
      <c r="L643" s="349" t="s">
        <v>1138</v>
      </c>
    </row>
    <row r="644" spans="1:12" ht="13.5" x14ac:dyDescent="0.25">
      <c r="A644" s="349" t="s">
        <v>1520</v>
      </c>
      <c r="B644" s="349" t="s">
        <v>1521</v>
      </c>
      <c r="C644" s="349" t="s">
        <v>1658</v>
      </c>
      <c r="D644" s="349" t="s">
        <v>1659</v>
      </c>
      <c r="E644" s="350" t="s">
        <v>24</v>
      </c>
      <c r="F644" s="349" t="s">
        <v>24</v>
      </c>
      <c r="G644" s="349">
        <v>96014</v>
      </c>
      <c r="H644" s="349" t="s">
        <v>1778</v>
      </c>
      <c r="I644" s="349" t="s">
        <v>179</v>
      </c>
      <c r="J644" s="349" t="s">
        <v>1333</v>
      </c>
      <c r="K644" s="350">
        <v>62.6</v>
      </c>
      <c r="L644" s="349" t="s">
        <v>1138</v>
      </c>
    </row>
    <row r="645" spans="1:12" ht="13.5" x14ac:dyDescent="0.25">
      <c r="A645" s="349" t="s">
        <v>1520</v>
      </c>
      <c r="B645" s="349" t="s">
        <v>1521</v>
      </c>
      <c r="C645" s="349" t="s">
        <v>1658</v>
      </c>
      <c r="D645" s="349" t="s">
        <v>1659</v>
      </c>
      <c r="E645" s="350" t="s">
        <v>24</v>
      </c>
      <c r="F645" s="349" t="s">
        <v>24</v>
      </c>
      <c r="G645" s="349">
        <v>96021</v>
      </c>
      <c r="H645" s="349" t="s">
        <v>1779</v>
      </c>
      <c r="I645" s="349" t="s">
        <v>179</v>
      </c>
      <c r="J645" s="349" t="s">
        <v>1333</v>
      </c>
      <c r="K645" s="350">
        <v>62.32</v>
      </c>
      <c r="L645" s="349" t="s">
        <v>1138</v>
      </c>
    </row>
    <row r="646" spans="1:12" ht="13.5" x14ac:dyDescent="0.25">
      <c r="A646" s="349" t="s">
        <v>1520</v>
      </c>
      <c r="B646" s="349" t="s">
        <v>1521</v>
      </c>
      <c r="C646" s="349" t="s">
        <v>1658</v>
      </c>
      <c r="D646" s="349" t="s">
        <v>1659</v>
      </c>
      <c r="E646" s="350" t="s">
        <v>24</v>
      </c>
      <c r="F646" s="349" t="s">
        <v>24</v>
      </c>
      <c r="G646" s="349">
        <v>96029</v>
      </c>
      <c r="H646" s="349" t="s">
        <v>1780</v>
      </c>
      <c r="I646" s="349" t="s">
        <v>179</v>
      </c>
      <c r="J646" s="349" t="s">
        <v>1333</v>
      </c>
      <c r="K646" s="350">
        <v>55.88</v>
      </c>
      <c r="L646" s="349" t="s">
        <v>1138</v>
      </c>
    </row>
    <row r="647" spans="1:12" ht="13.5" x14ac:dyDescent="0.25">
      <c r="A647" s="349" t="s">
        <v>1520</v>
      </c>
      <c r="B647" s="349" t="s">
        <v>1521</v>
      </c>
      <c r="C647" s="349" t="s">
        <v>1658</v>
      </c>
      <c r="D647" s="349" t="s">
        <v>1659</v>
      </c>
      <c r="E647" s="350" t="s">
        <v>24</v>
      </c>
      <c r="F647" s="349" t="s">
        <v>24</v>
      </c>
      <c r="G647" s="349">
        <v>96036</v>
      </c>
      <c r="H647" s="349" t="s">
        <v>1781</v>
      </c>
      <c r="I647" s="349" t="s">
        <v>179</v>
      </c>
      <c r="J647" s="349" t="s">
        <v>1333</v>
      </c>
      <c r="K647" s="350">
        <v>76.12</v>
      </c>
      <c r="L647" s="349" t="s">
        <v>1138</v>
      </c>
    </row>
    <row r="648" spans="1:12" ht="13.5" x14ac:dyDescent="0.25">
      <c r="A648" s="349" t="s">
        <v>1520</v>
      </c>
      <c r="B648" s="349" t="s">
        <v>1521</v>
      </c>
      <c r="C648" s="349" t="s">
        <v>1658</v>
      </c>
      <c r="D648" s="349" t="s">
        <v>1659</v>
      </c>
      <c r="E648" s="350" t="s">
        <v>24</v>
      </c>
      <c r="F648" s="349" t="s">
        <v>24</v>
      </c>
      <c r="G648" s="349">
        <v>96155</v>
      </c>
      <c r="H648" s="349" t="s">
        <v>1782</v>
      </c>
      <c r="I648" s="349" t="s">
        <v>179</v>
      </c>
      <c r="J648" s="349" t="s">
        <v>1333</v>
      </c>
      <c r="K648" s="350">
        <v>56.16</v>
      </c>
      <c r="L648" s="349" t="s">
        <v>1138</v>
      </c>
    </row>
    <row r="649" spans="1:12" ht="13.5" x14ac:dyDescent="0.25">
      <c r="A649" s="349" t="s">
        <v>1520</v>
      </c>
      <c r="B649" s="349" t="s">
        <v>1521</v>
      </c>
      <c r="C649" s="349" t="s">
        <v>1658</v>
      </c>
      <c r="D649" s="349" t="s">
        <v>1659</v>
      </c>
      <c r="E649" s="350" t="s">
        <v>24</v>
      </c>
      <c r="F649" s="349" t="s">
        <v>24</v>
      </c>
      <c r="G649" s="349">
        <v>96156</v>
      </c>
      <c r="H649" s="349" t="s">
        <v>1783</v>
      </c>
      <c r="I649" s="349" t="s">
        <v>179</v>
      </c>
      <c r="J649" s="349" t="s">
        <v>1333</v>
      </c>
      <c r="K649" s="350">
        <v>67.09</v>
      </c>
      <c r="L649" s="349" t="s">
        <v>1138</v>
      </c>
    </row>
    <row r="650" spans="1:12" ht="13.5" x14ac:dyDescent="0.25">
      <c r="A650" s="349" t="s">
        <v>1520</v>
      </c>
      <c r="B650" s="349" t="s">
        <v>1521</v>
      </c>
      <c r="C650" s="349" t="s">
        <v>1658</v>
      </c>
      <c r="D650" s="349" t="s">
        <v>1659</v>
      </c>
      <c r="E650" s="350" t="s">
        <v>24</v>
      </c>
      <c r="F650" s="349" t="s">
        <v>24</v>
      </c>
      <c r="G650" s="349">
        <v>96159</v>
      </c>
      <c r="H650" s="349" t="s">
        <v>1784</v>
      </c>
      <c r="I650" s="349" t="s">
        <v>179</v>
      </c>
      <c r="J650" s="349" t="s">
        <v>1333</v>
      </c>
      <c r="K650" s="350">
        <v>95.24</v>
      </c>
      <c r="L650" s="349" t="s">
        <v>1138</v>
      </c>
    </row>
    <row r="651" spans="1:12" ht="13.5" x14ac:dyDescent="0.25">
      <c r="A651" s="349" t="s">
        <v>1520</v>
      </c>
      <c r="B651" s="349" t="s">
        <v>1521</v>
      </c>
      <c r="C651" s="349" t="s">
        <v>1658</v>
      </c>
      <c r="D651" s="349" t="s">
        <v>1659</v>
      </c>
      <c r="E651" s="350" t="s">
        <v>24</v>
      </c>
      <c r="F651" s="349" t="s">
        <v>24</v>
      </c>
      <c r="G651" s="349">
        <v>96246</v>
      </c>
      <c r="H651" s="349" t="s">
        <v>1785</v>
      </c>
      <c r="I651" s="349" t="s">
        <v>179</v>
      </c>
      <c r="J651" s="349" t="s">
        <v>1333</v>
      </c>
      <c r="K651" s="350">
        <v>66.760000000000005</v>
      </c>
      <c r="L651" s="349" t="s">
        <v>1138</v>
      </c>
    </row>
    <row r="652" spans="1:12" ht="13.5" x14ac:dyDescent="0.25">
      <c r="A652" s="349" t="s">
        <v>1520</v>
      </c>
      <c r="B652" s="349" t="s">
        <v>1521</v>
      </c>
      <c r="C652" s="349" t="s">
        <v>1658</v>
      </c>
      <c r="D652" s="349" t="s">
        <v>1659</v>
      </c>
      <c r="E652" s="350" t="s">
        <v>24</v>
      </c>
      <c r="F652" s="349" t="s">
        <v>24</v>
      </c>
      <c r="G652" s="349">
        <v>96464</v>
      </c>
      <c r="H652" s="349" t="s">
        <v>1786</v>
      </c>
      <c r="I652" s="349" t="s">
        <v>179</v>
      </c>
      <c r="J652" s="349" t="s">
        <v>1333</v>
      </c>
      <c r="K652" s="350">
        <v>91.08</v>
      </c>
      <c r="L652" s="349" t="s">
        <v>1138</v>
      </c>
    </row>
    <row r="653" spans="1:12" ht="13.5" x14ac:dyDescent="0.25">
      <c r="A653" s="349" t="s">
        <v>1520</v>
      </c>
      <c r="B653" s="349" t="s">
        <v>1521</v>
      </c>
      <c r="C653" s="349" t="s">
        <v>1658</v>
      </c>
      <c r="D653" s="349" t="s">
        <v>1659</v>
      </c>
      <c r="E653" s="350" t="s">
        <v>24</v>
      </c>
      <c r="F653" s="349" t="s">
        <v>24</v>
      </c>
      <c r="G653" s="349">
        <v>98765</v>
      </c>
      <c r="H653" s="349" t="s">
        <v>1091</v>
      </c>
      <c r="I653" s="349" t="s">
        <v>179</v>
      </c>
      <c r="J653" s="349" t="s">
        <v>1333</v>
      </c>
      <c r="K653" s="350">
        <v>0.06</v>
      </c>
      <c r="L653" s="349" t="s">
        <v>1138</v>
      </c>
    </row>
    <row r="654" spans="1:12" ht="13.5" x14ac:dyDescent="0.25">
      <c r="A654" s="349" t="s">
        <v>1520</v>
      </c>
      <c r="B654" s="349" t="s">
        <v>1521</v>
      </c>
      <c r="C654" s="349" t="s">
        <v>1658</v>
      </c>
      <c r="D654" s="349" t="s">
        <v>1659</v>
      </c>
      <c r="E654" s="350" t="s">
        <v>24</v>
      </c>
      <c r="F654" s="349" t="s">
        <v>24</v>
      </c>
      <c r="G654" s="349">
        <v>99834</v>
      </c>
      <c r="H654" s="349" t="s">
        <v>1787</v>
      </c>
      <c r="I654" s="349" t="s">
        <v>179</v>
      </c>
      <c r="J654" s="349" t="s">
        <v>1524</v>
      </c>
      <c r="K654" s="350">
        <v>0.19</v>
      </c>
      <c r="L654" s="349" t="s">
        <v>1138</v>
      </c>
    </row>
    <row r="655" spans="1:12" ht="13.5" x14ac:dyDescent="0.25">
      <c r="A655" s="349" t="s">
        <v>1520</v>
      </c>
      <c r="B655" s="349" t="s">
        <v>1521</v>
      </c>
      <c r="C655" s="349" t="s">
        <v>1658</v>
      </c>
      <c r="D655" s="349" t="s">
        <v>1659</v>
      </c>
      <c r="E655" s="350" t="s">
        <v>24</v>
      </c>
      <c r="F655" s="349" t="s">
        <v>24</v>
      </c>
      <c r="G655" s="349">
        <v>100642</v>
      </c>
      <c r="H655" s="349" t="s">
        <v>1788</v>
      </c>
      <c r="I655" s="349" t="s">
        <v>179</v>
      </c>
      <c r="J655" s="349" t="s">
        <v>1333</v>
      </c>
      <c r="K655" s="350">
        <v>217.42</v>
      </c>
      <c r="L655" s="349" t="s">
        <v>1138</v>
      </c>
    </row>
    <row r="656" spans="1:12" ht="13.5" x14ac:dyDescent="0.25">
      <c r="A656" s="349" t="s">
        <v>1520</v>
      </c>
      <c r="B656" s="349" t="s">
        <v>1521</v>
      </c>
      <c r="C656" s="349" t="s">
        <v>1658</v>
      </c>
      <c r="D656" s="349" t="s">
        <v>1659</v>
      </c>
      <c r="E656" s="350" t="s">
        <v>24</v>
      </c>
      <c r="F656" s="349" t="s">
        <v>24</v>
      </c>
      <c r="G656" s="349">
        <v>100648</v>
      </c>
      <c r="H656" s="349" t="s">
        <v>1789</v>
      </c>
      <c r="I656" s="349" t="s">
        <v>179</v>
      </c>
      <c r="J656" s="349" t="s">
        <v>1333</v>
      </c>
      <c r="K656" s="350">
        <v>430</v>
      </c>
      <c r="L656" s="349" t="s">
        <v>1138</v>
      </c>
    </row>
    <row r="657" spans="1:12" ht="13.5" x14ac:dyDescent="0.25">
      <c r="A657" s="349" t="s">
        <v>1520</v>
      </c>
      <c r="B657" s="349" t="s">
        <v>1521</v>
      </c>
      <c r="C657" s="349" t="s">
        <v>1658</v>
      </c>
      <c r="D657" s="349" t="s">
        <v>1659</v>
      </c>
      <c r="E657" s="350" t="s">
        <v>24</v>
      </c>
      <c r="F657" s="349" t="s">
        <v>24</v>
      </c>
      <c r="G657" s="349">
        <v>102274</v>
      </c>
      <c r="H657" s="349" t="s">
        <v>1790</v>
      </c>
      <c r="I657" s="349" t="s">
        <v>179</v>
      </c>
      <c r="J657" s="349" t="s">
        <v>1333</v>
      </c>
      <c r="K657" s="350">
        <v>18.850000000000001</v>
      </c>
      <c r="L657" s="349" t="s">
        <v>1138</v>
      </c>
    </row>
    <row r="658" spans="1:12" ht="13.5" x14ac:dyDescent="0.25">
      <c r="A658" s="349" t="s">
        <v>1520</v>
      </c>
      <c r="B658" s="349" t="s">
        <v>1521</v>
      </c>
      <c r="C658" s="349" t="s">
        <v>1658</v>
      </c>
      <c r="D658" s="349" t="s">
        <v>1659</v>
      </c>
      <c r="E658" s="350" t="s">
        <v>24</v>
      </c>
      <c r="F658" s="349" t="s">
        <v>24</v>
      </c>
      <c r="G658" s="349">
        <v>104092</v>
      </c>
      <c r="H658" s="349" t="s">
        <v>1791</v>
      </c>
      <c r="I658" s="349" t="s">
        <v>179</v>
      </c>
      <c r="J658" s="349" t="s">
        <v>1333</v>
      </c>
      <c r="K658" s="350">
        <v>0.06</v>
      </c>
      <c r="L658" s="349" t="s">
        <v>1138</v>
      </c>
    </row>
    <row r="659" spans="1:12" ht="13.5" x14ac:dyDescent="0.25">
      <c r="A659" s="349" t="s">
        <v>1520</v>
      </c>
      <c r="B659" s="349" t="s">
        <v>1521</v>
      </c>
      <c r="C659" s="349" t="s">
        <v>1658</v>
      </c>
      <c r="D659" s="349" t="s">
        <v>1659</v>
      </c>
      <c r="E659" s="350" t="s">
        <v>24</v>
      </c>
      <c r="F659" s="349" t="s">
        <v>24</v>
      </c>
      <c r="G659" s="349">
        <v>104098</v>
      </c>
      <c r="H659" s="349" t="s">
        <v>1792</v>
      </c>
      <c r="I659" s="349" t="s">
        <v>179</v>
      </c>
      <c r="J659" s="349" t="s">
        <v>1333</v>
      </c>
      <c r="K659" s="350">
        <v>0.09</v>
      </c>
      <c r="L659" s="349" t="s">
        <v>1138</v>
      </c>
    </row>
    <row r="660" spans="1:12" ht="13.5" x14ac:dyDescent="0.25">
      <c r="A660" s="349" t="s">
        <v>1520</v>
      </c>
      <c r="B660" s="349" t="s">
        <v>1521</v>
      </c>
      <c r="C660" s="349" t="s">
        <v>1793</v>
      </c>
      <c r="D660" s="349" t="s">
        <v>1794</v>
      </c>
      <c r="E660" s="350" t="s">
        <v>24</v>
      </c>
      <c r="F660" s="349" t="s">
        <v>24</v>
      </c>
      <c r="G660" s="349">
        <v>5089</v>
      </c>
      <c r="H660" s="349" t="s">
        <v>1795</v>
      </c>
      <c r="I660" s="349" t="s">
        <v>226</v>
      </c>
      <c r="J660" s="349" t="s">
        <v>1333</v>
      </c>
      <c r="K660" s="350">
        <v>40.92</v>
      </c>
      <c r="L660" s="349" t="s">
        <v>1138</v>
      </c>
    </row>
    <row r="661" spans="1:12" ht="13.5" x14ac:dyDescent="0.25">
      <c r="A661" s="349" t="s">
        <v>1520</v>
      </c>
      <c r="B661" s="349" t="s">
        <v>1521</v>
      </c>
      <c r="C661" s="349" t="s">
        <v>1793</v>
      </c>
      <c r="D661" s="349" t="s">
        <v>1794</v>
      </c>
      <c r="E661" s="350" t="s">
        <v>24</v>
      </c>
      <c r="F661" s="349" t="s">
        <v>24</v>
      </c>
      <c r="G661" s="349">
        <v>5627</v>
      </c>
      <c r="H661" s="349" t="s">
        <v>1796</v>
      </c>
      <c r="I661" s="349" t="s">
        <v>226</v>
      </c>
      <c r="J661" s="349" t="s">
        <v>1524</v>
      </c>
      <c r="K661" s="350">
        <v>45.87</v>
      </c>
      <c r="L661" s="349" t="s">
        <v>1138</v>
      </c>
    </row>
    <row r="662" spans="1:12" ht="13.5" x14ac:dyDescent="0.25">
      <c r="A662" s="349" t="s">
        <v>1520</v>
      </c>
      <c r="B662" s="349" t="s">
        <v>1521</v>
      </c>
      <c r="C662" s="349" t="s">
        <v>1793</v>
      </c>
      <c r="D662" s="349" t="s">
        <v>1794</v>
      </c>
      <c r="E662" s="350" t="s">
        <v>24</v>
      </c>
      <c r="F662" s="349" t="s">
        <v>24</v>
      </c>
      <c r="G662" s="349">
        <v>5628</v>
      </c>
      <c r="H662" s="349" t="s">
        <v>1797</v>
      </c>
      <c r="I662" s="349" t="s">
        <v>226</v>
      </c>
      <c r="J662" s="349" t="s">
        <v>1524</v>
      </c>
      <c r="K662" s="350">
        <v>12.12</v>
      </c>
      <c r="L662" s="349" t="s">
        <v>1138</v>
      </c>
    </row>
    <row r="663" spans="1:12" ht="13.5" x14ac:dyDescent="0.25">
      <c r="A663" s="349" t="s">
        <v>1520</v>
      </c>
      <c r="B663" s="349" t="s">
        <v>1521</v>
      </c>
      <c r="C663" s="349" t="s">
        <v>1793</v>
      </c>
      <c r="D663" s="349" t="s">
        <v>1794</v>
      </c>
      <c r="E663" s="350" t="s">
        <v>24</v>
      </c>
      <c r="F663" s="349" t="s">
        <v>24</v>
      </c>
      <c r="G663" s="349">
        <v>5629</v>
      </c>
      <c r="H663" s="349" t="s">
        <v>1798</v>
      </c>
      <c r="I663" s="349" t="s">
        <v>226</v>
      </c>
      <c r="J663" s="349" t="s">
        <v>1524</v>
      </c>
      <c r="K663" s="350">
        <v>57.34</v>
      </c>
      <c r="L663" s="349" t="s">
        <v>1138</v>
      </c>
    </row>
    <row r="664" spans="1:12" ht="13.5" x14ac:dyDescent="0.25">
      <c r="A664" s="349" t="s">
        <v>1520</v>
      </c>
      <c r="B664" s="349" t="s">
        <v>1521</v>
      </c>
      <c r="C664" s="349" t="s">
        <v>1793</v>
      </c>
      <c r="D664" s="349" t="s">
        <v>1794</v>
      </c>
      <c r="E664" s="350" t="s">
        <v>24</v>
      </c>
      <c r="F664" s="349" t="s">
        <v>24</v>
      </c>
      <c r="G664" s="349">
        <v>5630</v>
      </c>
      <c r="H664" s="349" t="s">
        <v>1799</v>
      </c>
      <c r="I664" s="349" t="s">
        <v>226</v>
      </c>
      <c r="J664" s="349" t="s">
        <v>1524</v>
      </c>
      <c r="K664" s="350">
        <v>64.83</v>
      </c>
      <c r="L664" s="349" t="s">
        <v>1138</v>
      </c>
    </row>
    <row r="665" spans="1:12" ht="13.5" x14ac:dyDescent="0.25">
      <c r="A665" s="349" t="s">
        <v>1520</v>
      </c>
      <c r="B665" s="349" t="s">
        <v>1521</v>
      </c>
      <c r="C665" s="349" t="s">
        <v>1793</v>
      </c>
      <c r="D665" s="349" t="s">
        <v>1794</v>
      </c>
      <c r="E665" s="350" t="s">
        <v>24</v>
      </c>
      <c r="F665" s="349" t="s">
        <v>24</v>
      </c>
      <c r="G665" s="349">
        <v>5658</v>
      </c>
      <c r="H665" s="349" t="s">
        <v>1800</v>
      </c>
      <c r="I665" s="349" t="s">
        <v>226</v>
      </c>
      <c r="J665" s="349" t="s">
        <v>1333</v>
      </c>
      <c r="K665" s="350">
        <v>2.46</v>
      </c>
      <c r="L665" s="349" t="s">
        <v>1138</v>
      </c>
    </row>
    <row r="666" spans="1:12" ht="13.5" x14ac:dyDescent="0.25">
      <c r="A666" s="349" t="s">
        <v>1520</v>
      </c>
      <c r="B666" s="349" t="s">
        <v>1521</v>
      </c>
      <c r="C666" s="349" t="s">
        <v>1793</v>
      </c>
      <c r="D666" s="349" t="s">
        <v>1794</v>
      </c>
      <c r="E666" s="350" t="s">
        <v>24</v>
      </c>
      <c r="F666" s="349" t="s">
        <v>24</v>
      </c>
      <c r="G666" s="349">
        <v>5664</v>
      </c>
      <c r="H666" s="349" t="s">
        <v>1801</v>
      </c>
      <c r="I666" s="349" t="s">
        <v>226</v>
      </c>
      <c r="J666" s="349" t="s">
        <v>1137</v>
      </c>
      <c r="K666" s="350">
        <v>34.43</v>
      </c>
      <c r="L666" s="349" t="s">
        <v>1138</v>
      </c>
    </row>
    <row r="667" spans="1:12" ht="13.5" x14ac:dyDescent="0.25">
      <c r="A667" s="349" t="s">
        <v>1520</v>
      </c>
      <c r="B667" s="349" t="s">
        <v>1521</v>
      </c>
      <c r="C667" s="349" t="s">
        <v>1793</v>
      </c>
      <c r="D667" s="349" t="s">
        <v>1794</v>
      </c>
      <c r="E667" s="350" t="s">
        <v>24</v>
      </c>
      <c r="F667" s="349" t="s">
        <v>24</v>
      </c>
      <c r="G667" s="349">
        <v>5667</v>
      </c>
      <c r="H667" s="349" t="s">
        <v>1802</v>
      </c>
      <c r="I667" s="349" t="s">
        <v>226</v>
      </c>
      <c r="J667" s="349" t="s">
        <v>1137</v>
      </c>
      <c r="K667" s="350">
        <v>30.62</v>
      </c>
      <c r="L667" s="349" t="s">
        <v>1138</v>
      </c>
    </row>
    <row r="668" spans="1:12" ht="13.5" x14ac:dyDescent="0.25">
      <c r="A668" s="349" t="s">
        <v>1520</v>
      </c>
      <c r="B668" s="349" t="s">
        <v>1521</v>
      </c>
      <c r="C668" s="349" t="s">
        <v>1793</v>
      </c>
      <c r="D668" s="349" t="s">
        <v>1794</v>
      </c>
      <c r="E668" s="350" t="s">
        <v>24</v>
      </c>
      <c r="F668" s="349" t="s">
        <v>24</v>
      </c>
      <c r="G668" s="349">
        <v>5668</v>
      </c>
      <c r="H668" s="349" t="s">
        <v>1803</v>
      </c>
      <c r="I668" s="349" t="s">
        <v>226</v>
      </c>
      <c r="J668" s="349" t="s">
        <v>1524</v>
      </c>
      <c r="K668" s="350">
        <v>46.11</v>
      </c>
      <c r="L668" s="349" t="s">
        <v>1138</v>
      </c>
    </row>
    <row r="669" spans="1:12" ht="13.5" x14ac:dyDescent="0.25">
      <c r="A669" s="349" t="s">
        <v>1520</v>
      </c>
      <c r="B669" s="349" t="s">
        <v>1521</v>
      </c>
      <c r="C669" s="349" t="s">
        <v>1793</v>
      </c>
      <c r="D669" s="349" t="s">
        <v>1794</v>
      </c>
      <c r="E669" s="350" t="s">
        <v>24</v>
      </c>
      <c r="F669" s="349" t="s">
        <v>24</v>
      </c>
      <c r="G669" s="349">
        <v>5674</v>
      </c>
      <c r="H669" s="349" t="s">
        <v>1804</v>
      </c>
      <c r="I669" s="349" t="s">
        <v>226</v>
      </c>
      <c r="J669" s="349" t="s">
        <v>1333</v>
      </c>
      <c r="K669" s="350">
        <v>39.36</v>
      </c>
      <c r="L669" s="349" t="s">
        <v>1138</v>
      </c>
    </row>
    <row r="670" spans="1:12" ht="13.5" x14ac:dyDescent="0.25">
      <c r="A670" s="349" t="s">
        <v>1520</v>
      </c>
      <c r="B670" s="349" t="s">
        <v>1521</v>
      </c>
      <c r="C670" s="349" t="s">
        <v>1793</v>
      </c>
      <c r="D670" s="349" t="s">
        <v>1794</v>
      </c>
      <c r="E670" s="350" t="s">
        <v>24</v>
      </c>
      <c r="F670" s="349" t="s">
        <v>24</v>
      </c>
      <c r="G670" s="349">
        <v>5692</v>
      </c>
      <c r="H670" s="349" t="s">
        <v>1805</v>
      </c>
      <c r="I670" s="349" t="s">
        <v>226</v>
      </c>
      <c r="J670" s="349" t="s">
        <v>1137</v>
      </c>
      <c r="K670" s="350">
        <v>0.25</v>
      </c>
      <c r="L670" s="349" t="s">
        <v>1138</v>
      </c>
    </row>
    <row r="671" spans="1:12" ht="13.5" x14ac:dyDescent="0.25">
      <c r="A671" s="349" t="s">
        <v>1520</v>
      </c>
      <c r="B671" s="349" t="s">
        <v>1521</v>
      </c>
      <c r="C671" s="349" t="s">
        <v>1793</v>
      </c>
      <c r="D671" s="349" t="s">
        <v>1794</v>
      </c>
      <c r="E671" s="350" t="s">
        <v>24</v>
      </c>
      <c r="F671" s="349" t="s">
        <v>24</v>
      </c>
      <c r="G671" s="349">
        <v>5693</v>
      </c>
      <c r="H671" s="349" t="s">
        <v>1806</v>
      </c>
      <c r="I671" s="349" t="s">
        <v>226</v>
      </c>
      <c r="J671" s="349" t="s">
        <v>1524</v>
      </c>
      <c r="K671" s="350">
        <v>20.329999999999998</v>
      </c>
      <c r="L671" s="349" t="s">
        <v>1138</v>
      </c>
    </row>
    <row r="672" spans="1:12" ht="13.5" x14ac:dyDescent="0.25">
      <c r="A672" s="349" t="s">
        <v>1520</v>
      </c>
      <c r="B672" s="349" t="s">
        <v>1521</v>
      </c>
      <c r="C672" s="349" t="s">
        <v>1793</v>
      </c>
      <c r="D672" s="349" t="s">
        <v>1794</v>
      </c>
      <c r="E672" s="350" t="s">
        <v>24</v>
      </c>
      <c r="F672" s="349" t="s">
        <v>24</v>
      </c>
      <c r="G672" s="349">
        <v>5695</v>
      </c>
      <c r="H672" s="349" t="s">
        <v>1807</v>
      </c>
      <c r="I672" s="349" t="s">
        <v>226</v>
      </c>
      <c r="J672" s="349" t="s">
        <v>1137</v>
      </c>
      <c r="K672" s="350">
        <v>38.840000000000003</v>
      </c>
      <c r="L672" s="349" t="s">
        <v>1138</v>
      </c>
    </row>
    <row r="673" spans="1:12" ht="13.5" x14ac:dyDescent="0.25">
      <c r="A673" s="349" t="s">
        <v>1520</v>
      </c>
      <c r="B673" s="349" t="s">
        <v>1521</v>
      </c>
      <c r="C673" s="349" t="s">
        <v>1793</v>
      </c>
      <c r="D673" s="349" t="s">
        <v>1794</v>
      </c>
      <c r="E673" s="350" t="s">
        <v>24</v>
      </c>
      <c r="F673" s="349" t="s">
        <v>24</v>
      </c>
      <c r="G673" s="349">
        <v>5703</v>
      </c>
      <c r="H673" s="349" t="s">
        <v>1808</v>
      </c>
      <c r="I673" s="349" t="s">
        <v>226</v>
      </c>
      <c r="J673" s="349" t="s">
        <v>1137</v>
      </c>
      <c r="K673" s="350">
        <v>21.65</v>
      </c>
      <c r="L673" s="349" t="s">
        <v>1138</v>
      </c>
    </row>
    <row r="674" spans="1:12" ht="13.5" x14ac:dyDescent="0.25">
      <c r="A674" s="349" t="s">
        <v>1520</v>
      </c>
      <c r="B674" s="349" t="s">
        <v>1521</v>
      </c>
      <c r="C674" s="349" t="s">
        <v>1793</v>
      </c>
      <c r="D674" s="349" t="s">
        <v>1794</v>
      </c>
      <c r="E674" s="350" t="s">
        <v>24</v>
      </c>
      <c r="F674" s="349" t="s">
        <v>24</v>
      </c>
      <c r="G674" s="349">
        <v>5705</v>
      </c>
      <c r="H674" s="349" t="s">
        <v>1809</v>
      </c>
      <c r="I674" s="349" t="s">
        <v>226</v>
      </c>
      <c r="J674" s="349" t="s">
        <v>1137</v>
      </c>
      <c r="K674" s="350">
        <v>37.770000000000003</v>
      </c>
      <c r="L674" s="349" t="s">
        <v>1138</v>
      </c>
    </row>
    <row r="675" spans="1:12" ht="13.5" x14ac:dyDescent="0.25">
      <c r="A675" s="349" t="s">
        <v>1520</v>
      </c>
      <c r="B675" s="349" t="s">
        <v>1521</v>
      </c>
      <c r="C675" s="349" t="s">
        <v>1793</v>
      </c>
      <c r="D675" s="349" t="s">
        <v>1794</v>
      </c>
      <c r="E675" s="350" t="s">
        <v>24</v>
      </c>
      <c r="F675" s="349" t="s">
        <v>24</v>
      </c>
      <c r="G675" s="349">
        <v>5707</v>
      </c>
      <c r="H675" s="349" t="s">
        <v>1810</v>
      </c>
      <c r="I675" s="349" t="s">
        <v>226</v>
      </c>
      <c r="J675" s="349" t="s">
        <v>1333</v>
      </c>
      <c r="K675" s="350">
        <v>59.32</v>
      </c>
      <c r="L675" s="349" t="s">
        <v>1138</v>
      </c>
    </row>
    <row r="676" spans="1:12" ht="13.5" x14ac:dyDescent="0.25">
      <c r="A676" s="349" t="s">
        <v>1520</v>
      </c>
      <c r="B676" s="349" t="s">
        <v>1521</v>
      </c>
      <c r="C676" s="349" t="s">
        <v>1793</v>
      </c>
      <c r="D676" s="349" t="s">
        <v>1794</v>
      </c>
      <c r="E676" s="350" t="s">
        <v>24</v>
      </c>
      <c r="F676" s="349" t="s">
        <v>24</v>
      </c>
      <c r="G676" s="349">
        <v>5710</v>
      </c>
      <c r="H676" s="349" t="s">
        <v>1811</v>
      </c>
      <c r="I676" s="349" t="s">
        <v>226</v>
      </c>
      <c r="J676" s="349" t="s">
        <v>1333</v>
      </c>
      <c r="K676" s="350">
        <v>150.66999999999999</v>
      </c>
      <c r="L676" s="349" t="s">
        <v>1138</v>
      </c>
    </row>
    <row r="677" spans="1:12" ht="13.5" x14ac:dyDescent="0.25">
      <c r="A677" s="349" t="s">
        <v>1520</v>
      </c>
      <c r="B677" s="349" t="s">
        <v>1521</v>
      </c>
      <c r="C677" s="349" t="s">
        <v>1793</v>
      </c>
      <c r="D677" s="349" t="s">
        <v>1794</v>
      </c>
      <c r="E677" s="350" t="s">
        <v>24</v>
      </c>
      <c r="F677" s="349" t="s">
        <v>24</v>
      </c>
      <c r="G677" s="349">
        <v>5711</v>
      </c>
      <c r="H677" s="349" t="s">
        <v>1812</v>
      </c>
      <c r="I677" s="349" t="s">
        <v>226</v>
      </c>
      <c r="J677" s="349" t="s">
        <v>1524</v>
      </c>
      <c r="K677" s="350">
        <v>89.57</v>
      </c>
      <c r="L677" s="349" t="s">
        <v>1138</v>
      </c>
    </row>
    <row r="678" spans="1:12" ht="13.5" x14ac:dyDescent="0.25">
      <c r="A678" s="349" t="s">
        <v>1520</v>
      </c>
      <c r="B678" s="349" t="s">
        <v>1521</v>
      </c>
      <c r="C678" s="349" t="s">
        <v>1793</v>
      </c>
      <c r="D678" s="349" t="s">
        <v>1794</v>
      </c>
      <c r="E678" s="350" t="s">
        <v>24</v>
      </c>
      <c r="F678" s="349" t="s">
        <v>24</v>
      </c>
      <c r="G678" s="349">
        <v>5714</v>
      </c>
      <c r="H678" s="349" t="s">
        <v>1813</v>
      </c>
      <c r="I678" s="349" t="s">
        <v>226</v>
      </c>
      <c r="J678" s="349" t="s">
        <v>1333</v>
      </c>
      <c r="K678" s="350">
        <v>15.23</v>
      </c>
      <c r="L678" s="349" t="s">
        <v>1138</v>
      </c>
    </row>
    <row r="679" spans="1:12" ht="13.5" x14ac:dyDescent="0.25">
      <c r="A679" s="349" t="s">
        <v>1520</v>
      </c>
      <c r="B679" s="349" t="s">
        <v>1521</v>
      </c>
      <c r="C679" s="349" t="s">
        <v>1793</v>
      </c>
      <c r="D679" s="349" t="s">
        <v>1794</v>
      </c>
      <c r="E679" s="350" t="s">
        <v>24</v>
      </c>
      <c r="F679" s="349" t="s">
        <v>24</v>
      </c>
      <c r="G679" s="349">
        <v>5715</v>
      </c>
      <c r="H679" s="349" t="s">
        <v>1814</v>
      </c>
      <c r="I679" s="349" t="s">
        <v>226</v>
      </c>
      <c r="J679" s="349" t="s">
        <v>1524</v>
      </c>
      <c r="K679" s="350">
        <v>67.78</v>
      </c>
      <c r="L679" s="349" t="s">
        <v>1138</v>
      </c>
    </row>
    <row r="680" spans="1:12" ht="13.5" x14ac:dyDescent="0.25">
      <c r="A680" s="349" t="s">
        <v>1520</v>
      </c>
      <c r="B680" s="349" t="s">
        <v>1521</v>
      </c>
      <c r="C680" s="349" t="s">
        <v>1793</v>
      </c>
      <c r="D680" s="349" t="s">
        <v>1794</v>
      </c>
      <c r="E680" s="350" t="s">
        <v>24</v>
      </c>
      <c r="F680" s="349" t="s">
        <v>24</v>
      </c>
      <c r="G680" s="349">
        <v>5718</v>
      </c>
      <c r="H680" s="349" t="s">
        <v>1815</v>
      </c>
      <c r="I680" s="349" t="s">
        <v>226</v>
      </c>
      <c r="J680" s="349" t="s">
        <v>1524</v>
      </c>
      <c r="K680" s="350">
        <v>106.91</v>
      </c>
      <c r="L680" s="349" t="s">
        <v>1138</v>
      </c>
    </row>
    <row r="681" spans="1:12" ht="13.5" x14ac:dyDescent="0.25">
      <c r="A681" s="349" t="s">
        <v>1520</v>
      </c>
      <c r="B681" s="349" t="s">
        <v>1521</v>
      </c>
      <c r="C681" s="349" t="s">
        <v>1793</v>
      </c>
      <c r="D681" s="349" t="s">
        <v>1794</v>
      </c>
      <c r="E681" s="350" t="s">
        <v>24</v>
      </c>
      <c r="F681" s="349" t="s">
        <v>24</v>
      </c>
      <c r="G681" s="349">
        <v>5721</v>
      </c>
      <c r="H681" s="349" t="s">
        <v>1816</v>
      </c>
      <c r="I681" s="349" t="s">
        <v>226</v>
      </c>
      <c r="J681" s="349" t="s">
        <v>1524</v>
      </c>
      <c r="K681" s="350">
        <v>94.33</v>
      </c>
      <c r="L681" s="349" t="s">
        <v>1138</v>
      </c>
    </row>
    <row r="682" spans="1:12" ht="13.5" x14ac:dyDescent="0.25">
      <c r="A682" s="349" t="s">
        <v>1520</v>
      </c>
      <c r="B682" s="349" t="s">
        <v>1521</v>
      </c>
      <c r="C682" s="349" t="s">
        <v>1793</v>
      </c>
      <c r="D682" s="349" t="s">
        <v>1794</v>
      </c>
      <c r="E682" s="350" t="s">
        <v>24</v>
      </c>
      <c r="F682" s="349" t="s">
        <v>24</v>
      </c>
      <c r="G682" s="349">
        <v>5722</v>
      </c>
      <c r="H682" s="349" t="s">
        <v>1817</v>
      </c>
      <c r="I682" s="349" t="s">
        <v>226</v>
      </c>
      <c r="J682" s="349" t="s">
        <v>1524</v>
      </c>
      <c r="K682" s="350">
        <v>218.16</v>
      </c>
      <c r="L682" s="349" t="s">
        <v>1138</v>
      </c>
    </row>
    <row r="683" spans="1:12" ht="13.5" x14ac:dyDescent="0.25">
      <c r="A683" s="349" t="s">
        <v>1520</v>
      </c>
      <c r="B683" s="349" t="s">
        <v>1521</v>
      </c>
      <c r="C683" s="349" t="s">
        <v>1793</v>
      </c>
      <c r="D683" s="349" t="s">
        <v>1794</v>
      </c>
      <c r="E683" s="350" t="s">
        <v>24</v>
      </c>
      <c r="F683" s="349" t="s">
        <v>24</v>
      </c>
      <c r="G683" s="349">
        <v>5724</v>
      </c>
      <c r="H683" s="349" t="s">
        <v>1818</v>
      </c>
      <c r="I683" s="349" t="s">
        <v>226</v>
      </c>
      <c r="J683" s="349" t="s">
        <v>1333</v>
      </c>
      <c r="K683" s="350">
        <v>53.18</v>
      </c>
      <c r="L683" s="349" t="s">
        <v>1138</v>
      </c>
    </row>
    <row r="684" spans="1:12" ht="13.5" x14ac:dyDescent="0.25">
      <c r="A684" s="349" t="s">
        <v>1520</v>
      </c>
      <c r="B684" s="349" t="s">
        <v>1521</v>
      </c>
      <c r="C684" s="349" t="s">
        <v>1793</v>
      </c>
      <c r="D684" s="349" t="s">
        <v>1794</v>
      </c>
      <c r="E684" s="350" t="s">
        <v>24</v>
      </c>
      <c r="F684" s="349" t="s">
        <v>24</v>
      </c>
      <c r="G684" s="349">
        <v>5727</v>
      </c>
      <c r="H684" s="349" t="s">
        <v>1819</v>
      </c>
      <c r="I684" s="349" t="s">
        <v>226</v>
      </c>
      <c r="J684" s="349" t="s">
        <v>1333</v>
      </c>
      <c r="K684" s="350">
        <v>11.88</v>
      </c>
      <c r="L684" s="349" t="s">
        <v>1138</v>
      </c>
    </row>
    <row r="685" spans="1:12" ht="13.5" x14ac:dyDescent="0.25">
      <c r="A685" s="349" t="s">
        <v>1520</v>
      </c>
      <c r="B685" s="349" t="s">
        <v>1521</v>
      </c>
      <c r="C685" s="349" t="s">
        <v>1793</v>
      </c>
      <c r="D685" s="349" t="s">
        <v>1794</v>
      </c>
      <c r="E685" s="350" t="s">
        <v>24</v>
      </c>
      <c r="F685" s="349" t="s">
        <v>24</v>
      </c>
      <c r="G685" s="349">
        <v>5729</v>
      </c>
      <c r="H685" s="349" t="s">
        <v>1820</v>
      </c>
      <c r="I685" s="349" t="s">
        <v>226</v>
      </c>
      <c r="J685" s="349" t="s">
        <v>1333</v>
      </c>
      <c r="K685" s="350">
        <v>48.33</v>
      </c>
      <c r="L685" s="349" t="s">
        <v>1138</v>
      </c>
    </row>
    <row r="686" spans="1:12" ht="13.5" x14ac:dyDescent="0.25">
      <c r="A686" s="349" t="s">
        <v>1520</v>
      </c>
      <c r="B686" s="349" t="s">
        <v>1521</v>
      </c>
      <c r="C686" s="349" t="s">
        <v>1793</v>
      </c>
      <c r="D686" s="349" t="s">
        <v>1794</v>
      </c>
      <c r="E686" s="350" t="s">
        <v>24</v>
      </c>
      <c r="F686" s="349" t="s">
        <v>24</v>
      </c>
      <c r="G686" s="349">
        <v>5730</v>
      </c>
      <c r="H686" s="349" t="s">
        <v>1821</v>
      </c>
      <c r="I686" s="349" t="s">
        <v>226</v>
      </c>
      <c r="J686" s="349" t="s">
        <v>1524</v>
      </c>
      <c r="K686" s="350">
        <v>41.11</v>
      </c>
      <c r="L686" s="349" t="s">
        <v>1138</v>
      </c>
    </row>
    <row r="687" spans="1:12" ht="13.5" x14ac:dyDescent="0.25">
      <c r="A687" s="349" t="s">
        <v>1520</v>
      </c>
      <c r="B687" s="349" t="s">
        <v>1521</v>
      </c>
      <c r="C687" s="349" t="s">
        <v>1793</v>
      </c>
      <c r="D687" s="349" t="s">
        <v>1794</v>
      </c>
      <c r="E687" s="350" t="s">
        <v>24</v>
      </c>
      <c r="F687" s="349" t="s">
        <v>24</v>
      </c>
      <c r="G687" s="349">
        <v>5735</v>
      </c>
      <c r="H687" s="349" t="s">
        <v>1822</v>
      </c>
      <c r="I687" s="349" t="s">
        <v>226</v>
      </c>
      <c r="J687" s="349" t="s">
        <v>1524</v>
      </c>
      <c r="K687" s="350">
        <v>33.21</v>
      </c>
      <c r="L687" s="349" t="s">
        <v>1138</v>
      </c>
    </row>
    <row r="688" spans="1:12" ht="13.5" x14ac:dyDescent="0.25">
      <c r="A688" s="349" t="s">
        <v>1520</v>
      </c>
      <c r="B688" s="349" t="s">
        <v>1521</v>
      </c>
      <c r="C688" s="349" t="s">
        <v>1793</v>
      </c>
      <c r="D688" s="349" t="s">
        <v>1794</v>
      </c>
      <c r="E688" s="350" t="s">
        <v>24</v>
      </c>
      <c r="F688" s="349" t="s">
        <v>24</v>
      </c>
      <c r="G688" s="349">
        <v>5736</v>
      </c>
      <c r="H688" s="349" t="s">
        <v>1823</v>
      </c>
      <c r="I688" s="349" t="s">
        <v>226</v>
      </c>
      <c r="J688" s="349" t="s">
        <v>1524</v>
      </c>
      <c r="K688" s="350">
        <v>42.01</v>
      </c>
      <c r="L688" s="349" t="s">
        <v>1138</v>
      </c>
    </row>
    <row r="689" spans="1:12" ht="13.5" x14ac:dyDescent="0.25">
      <c r="A689" s="349" t="s">
        <v>1520</v>
      </c>
      <c r="B689" s="349" t="s">
        <v>1521</v>
      </c>
      <c r="C689" s="349" t="s">
        <v>1793</v>
      </c>
      <c r="D689" s="349" t="s">
        <v>1794</v>
      </c>
      <c r="E689" s="350" t="s">
        <v>24</v>
      </c>
      <c r="F689" s="349" t="s">
        <v>24</v>
      </c>
      <c r="G689" s="349">
        <v>5738</v>
      </c>
      <c r="H689" s="349" t="s">
        <v>1824</v>
      </c>
      <c r="I689" s="349" t="s">
        <v>226</v>
      </c>
      <c r="J689" s="349" t="s">
        <v>1333</v>
      </c>
      <c r="K689" s="350">
        <v>42.97</v>
      </c>
      <c r="L689" s="349" t="s">
        <v>1138</v>
      </c>
    </row>
    <row r="690" spans="1:12" ht="13.5" x14ac:dyDescent="0.25">
      <c r="A690" s="349" t="s">
        <v>1520</v>
      </c>
      <c r="B690" s="349" t="s">
        <v>1521</v>
      </c>
      <c r="C690" s="349" t="s">
        <v>1793</v>
      </c>
      <c r="D690" s="349" t="s">
        <v>1794</v>
      </c>
      <c r="E690" s="350" t="s">
        <v>24</v>
      </c>
      <c r="F690" s="349" t="s">
        <v>24</v>
      </c>
      <c r="G690" s="349">
        <v>5739</v>
      </c>
      <c r="H690" s="349" t="s">
        <v>1825</v>
      </c>
      <c r="I690" s="349" t="s">
        <v>226</v>
      </c>
      <c r="J690" s="349" t="s">
        <v>1333</v>
      </c>
      <c r="K690" s="350">
        <v>53.78</v>
      </c>
      <c r="L690" s="349" t="s">
        <v>1138</v>
      </c>
    </row>
    <row r="691" spans="1:12" ht="13.5" x14ac:dyDescent="0.25">
      <c r="A691" s="349" t="s">
        <v>1520</v>
      </c>
      <c r="B691" s="349" t="s">
        <v>1521</v>
      </c>
      <c r="C691" s="349" t="s">
        <v>1793</v>
      </c>
      <c r="D691" s="349" t="s">
        <v>1794</v>
      </c>
      <c r="E691" s="350" t="s">
        <v>24</v>
      </c>
      <c r="F691" s="349" t="s">
        <v>24</v>
      </c>
      <c r="G691" s="349">
        <v>5741</v>
      </c>
      <c r="H691" s="349" t="s">
        <v>1826</v>
      </c>
      <c r="I691" s="349" t="s">
        <v>226</v>
      </c>
      <c r="J691" s="349" t="s">
        <v>1333</v>
      </c>
      <c r="K691" s="350">
        <v>42.78</v>
      </c>
      <c r="L691" s="349" t="s">
        <v>1138</v>
      </c>
    </row>
    <row r="692" spans="1:12" ht="13.5" x14ac:dyDescent="0.25">
      <c r="A692" s="349" t="s">
        <v>1520</v>
      </c>
      <c r="B692" s="349" t="s">
        <v>1521</v>
      </c>
      <c r="C692" s="349" t="s">
        <v>1793</v>
      </c>
      <c r="D692" s="349" t="s">
        <v>1794</v>
      </c>
      <c r="E692" s="350" t="s">
        <v>24</v>
      </c>
      <c r="F692" s="349" t="s">
        <v>24</v>
      </c>
      <c r="G692" s="349">
        <v>5742</v>
      </c>
      <c r="H692" s="349" t="s">
        <v>1827</v>
      </c>
      <c r="I692" s="349" t="s">
        <v>226</v>
      </c>
      <c r="J692" s="349" t="s">
        <v>1524</v>
      </c>
      <c r="K692" s="350">
        <v>27.75</v>
      </c>
      <c r="L692" s="349" t="s">
        <v>1138</v>
      </c>
    </row>
    <row r="693" spans="1:12" ht="13.5" x14ac:dyDescent="0.25">
      <c r="A693" s="349" t="s">
        <v>1520</v>
      </c>
      <c r="B693" s="349" t="s">
        <v>1521</v>
      </c>
      <c r="C693" s="349" t="s">
        <v>1793</v>
      </c>
      <c r="D693" s="349" t="s">
        <v>1794</v>
      </c>
      <c r="E693" s="350" t="s">
        <v>24</v>
      </c>
      <c r="F693" s="349" t="s">
        <v>24</v>
      </c>
      <c r="G693" s="349">
        <v>5747</v>
      </c>
      <c r="H693" s="349" t="s">
        <v>1828</v>
      </c>
      <c r="I693" s="349" t="s">
        <v>226</v>
      </c>
      <c r="J693" s="349" t="s">
        <v>1524</v>
      </c>
      <c r="K693" s="350">
        <v>159.1</v>
      </c>
      <c r="L693" s="349" t="s">
        <v>1138</v>
      </c>
    </row>
    <row r="694" spans="1:12" ht="13.5" x14ac:dyDescent="0.25">
      <c r="A694" s="349" t="s">
        <v>1520</v>
      </c>
      <c r="B694" s="349" t="s">
        <v>1521</v>
      </c>
      <c r="C694" s="349" t="s">
        <v>1793</v>
      </c>
      <c r="D694" s="349" t="s">
        <v>1794</v>
      </c>
      <c r="E694" s="350" t="s">
        <v>24</v>
      </c>
      <c r="F694" s="349" t="s">
        <v>24</v>
      </c>
      <c r="G694" s="349">
        <v>5751</v>
      </c>
      <c r="H694" s="349" t="s">
        <v>1829</v>
      </c>
      <c r="I694" s="349" t="s">
        <v>226</v>
      </c>
      <c r="J694" s="349" t="s">
        <v>1137</v>
      </c>
      <c r="K694" s="350">
        <v>32.700000000000003</v>
      </c>
      <c r="L694" s="349" t="s">
        <v>1138</v>
      </c>
    </row>
    <row r="695" spans="1:12" ht="13.5" x14ac:dyDescent="0.25">
      <c r="A695" s="349" t="s">
        <v>1520</v>
      </c>
      <c r="B695" s="349" t="s">
        <v>1521</v>
      </c>
      <c r="C695" s="349" t="s">
        <v>1793</v>
      </c>
      <c r="D695" s="349" t="s">
        <v>1794</v>
      </c>
      <c r="E695" s="350" t="s">
        <v>24</v>
      </c>
      <c r="F695" s="349" t="s">
        <v>24</v>
      </c>
      <c r="G695" s="349">
        <v>5754</v>
      </c>
      <c r="H695" s="349" t="s">
        <v>1830</v>
      </c>
      <c r="I695" s="349" t="s">
        <v>226</v>
      </c>
      <c r="J695" s="349" t="s">
        <v>1137</v>
      </c>
      <c r="K695" s="350">
        <v>35.909999999999997</v>
      </c>
      <c r="L695" s="349" t="s">
        <v>1138</v>
      </c>
    </row>
    <row r="696" spans="1:12" ht="13.5" x14ac:dyDescent="0.25">
      <c r="A696" s="349" t="s">
        <v>1520</v>
      </c>
      <c r="B696" s="349" t="s">
        <v>1521</v>
      </c>
      <c r="C696" s="349" t="s">
        <v>1793</v>
      </c>
      <c r="D696" s="349" t="s">
        <v>1794</v>
      </c>
      <c r="E696" s="350" t="s">
        <v>24</v>
      </c>
      <c r="F696" s="349" t="s">
        <v>24</v>
      </c>
      <c r="G696" s="349">
        <v>5763</v>
      </c>
      <c r="H696" s="349" t="s">
        <v>1831</v>
      </c>
      <c r="I696" s="349" t="s">
        <v>226</v>
      </c>
      <c r="J696" s="349" t="s">
        <v>1333</v>
      </c>
      <c r="K696" s="350">
        <v>50.99</v>
      </c>
      <c r="L696" s="349" t="s">
        <v>1138</v>
      </c>
    </row>
    <row r="697" spans="1:12" ht="13.5" x14ac:dyDescent="0.25">
      <c r="A697" s="349" t="s">
        <v>1520</v>
      </c>
      <c r="B697" s="349" t="s">
        <v>1521</v>
      </c>
      <c r="C697" s="349" t="s">
        <v>1793</v>
      </c>
      <c r="D697" s="349" t="s">
        <v>1794</v>
      </c>
      <c r="E697" s="350" t="s">
        <v>24</v>
      </c>
      <c r="F697" s="349" t="s">
        <v>24</v>
      </c>
      <c r="G697" s="349">
        <v>5765</v>
      </c>
      <c r="H697" s="349" t="s">
        <v>1832</v>
      </c>
      <c r="I697" s="349" t="s">
        <v>226</v>
      </c>
      <c r="J697" s="349" t="s">
        <v>1333</v>
      </c>
      <c r="K697" s="350">
        <v>4.6399999999999997</v>
      </c>
      <c r="L697" s="349" t="s">
        <v>1138</v>
      </c>
    </row>
    <row r="698" spans="1:12" ht="13.5" x14ac:dyDescent="0.25">
      <c r="A698" s="349" t="s">
        <v>1520</v>
      </c>
      <c r="B698" s="349" t="s">
        <v>1521</v>
      </c>
      <c r="C698" s="349" t="s">
        <v>1793</v>
      </c>
      <c r="D698" s="349" t="s">
        <v>1794</v>
      </c>
      <c r="E698" s="350" t="s">
        <v>24</v>
      </c>
      <c r="F698" s="349" t="s">
        <v>24</v>
      </c>
      <c r="G698" s="349">
        <v>5766</v>
      </c>
      <c r="H698" s="349" t="s">
        <v>1833</v>
      </c>
      <c r="I698" s="349" t="s">
        <v>226</v>
      </c>
      <c r="J698" s="349" t="s">
        <v>1524</v>
      </c>
      <c r="K698" s="350">
        <v>2.83</v>
      </c>
      <c r="L698" s="349" t="s">
        <v>1138</v>
      </c>
    </row>
    <row r="699" spans="1:12" ht="13.5" x14ac:dyDescent="0.25">
      <c r="A699" s="349" t="s">
        <v>1520</v>
      </c>
      <c r="B699" s="349" t="s">
        <v>1521</v>
      </c>
      <c r="C699" s="349" t="s">
        <v>1793</v>
      </c>
      <c r="D699" s="349" t="s">
        <v>1794</v>
      </c>
      <c r="E699" s="350" t="s">
        <v>24</v>
      </c>
      <c r="F699" s="349" t="s">
        <v>24</v>
      </c>
      <c r="G699" s="349">
        <v>5779</v>
      </c>
      <c r="H699" s="349" t="s">
        <v>1834</v>
      </c>
      <c r="I699" s="349" t="s">
        <v>226</v>
      </c>
      <c r="J699" s="349" t="s">
        <v>1524</v>
      </c>
      <c r="K699" s="350">
        <v>76.19</v>
      </c>
      <c r="L699" s="349" t="s">
        <v>1138</v>
      </c>
    </row>
    <row r="700" spans="1:12" ht="13.5" x14ac:dyDescent="0.25">
      <c r="A700" s="349" t="s">
        <v>1520</v>
      </c>
      <c r="B700" s="349" t="s">
        <v>1521</v>
      </c>
      <c r="C700" s="349" t="s">
        <v>1793</v>
      </c>
      <c r="D700" s="349" t="s">
        <v>1794</v>
      </c>
      <c r="E700" s="350" t="s">
        <v>24</v>
      </c>
      <c r="F700" s="349" t="s">
        <v>24</v>
      </c>
      <c r="G700" s="349">
        <v>5787</v>
      </c>
      <c r="H700" s="349" t="s">
        <v>1835</v>
      </c>
      <c r="I700" s="349" t="s">
        <v>226</v>
      </c>
      <c r="J700" s="349" t="s">
        <v>1524</v>
      </c>
      <c r="K700" s="350">
        <v>70.790000000000006</v>
      </c>
      <c r="L700" s="349" t="s">
        <v>1138</v>
      </c>
    </row>
    <row r="701" spans="1:12" ht="13.5" x14ac:dyDescent="0.25">
      <c r="A701" s="349" t="s">
        <v>1520</v>
      </c>
      <c r="B701" s="349" t="s">
        <v>1521</v>
      </c>
      <c r="C701" s="349" t="s">
        <v>1793</v>
      </c>
      <c r="D701" s="349" t="s">
        <v>1794</v>
      </c>
      <c r="E701" s="350" t="s">
        <v>24</v>
      </c>
      <c r="F701" s="349" t="s">
        <v>24</v>
      </c>
      <c r="G701" s="349">
        <v>5797</v>
      </c>
      <c r="H701" s="349" t="s">
        <v>1836</v>
      </c>
      <c r="I701" s="349" t="s">
        <v>226</v>
      </c>
      <c r="J701" s="349" t="s">
        <v>1333</v>
      </c>
      <c r="K701" s="350">
        <v>6.22</v>
      </c>
      <c r="L701" s="349" t="s">
        <v>1138</v>
      </c>
    </row>
    <row r="702" spans="1:12" ht="13.5" x14ac:dyDescent="0.25">
      <c r="A702" s="349" t="s">
        <v>1520</v>
      </c>
      <c r="B702" s="349" t="s">
        <v>1521</v>
      </c>
      <c r="C702" s="349" t="s">
        <v>1793</v>
      </c>
      <c r="D702" s="349" t="s">
        <v>1794</v>
      </c>
      <c r="E702" s="350" t="s">
        <v>24</v>
      </c>
      <c r="F702" s="349" t="s">
        <v>24</v>
      </c>
      <c r="G702" s="349">
        <v>5800</v>
      </c>
      <c r="H702" s="349" t="s">
        <v>1837</v>
      </c>
      <c r="I702" s="349" t="s">
        <v>226</v>
      </c>
      <c r="J702" s="349" t="s">
        <v>1333</v>
      </c>
      <c r="K702" s="350">
        <v>0.34</v>
      </c>
      <c r="L702" s="349" t="s">
        <v>1138</v>
      </c>
    </row>
    <row r="703" spans="1:12" ht="13.5" x14ac:dyDescent="0.25">
      <c r="A703" s="349" t="s">
        <v>1520</v>
      </c>
      <c r="B703" s="349" t="s">
        <v>1521</v>
      </c>
      <c r="C703" s="349" t="s">
        <v>1793</v>
      </c>
      <c r="D703" s="349" t="s">
        <v>1794</v>
      </c>
      <c r="E703" s="350" t="s">
        <v>24</v>
      </c>
      <c r="F703" s="349" t="s">
        <v>24</v>
      </c>
      <c r="G703" s="349">
        <v>7032</v>
      </c>
      <c r="H703" s="349" t="s">
        <v>1838</v>
      </c>
      <c r="I703" s="349" t="s">
        <v>226</v>
      </c>
      <c r="J703" s="349" t="s">
        <v>1333</v>
      </c>
      <c r="K703" s="350">
        <v>4.28</v>
      </c>
      <c r="L703" s="349" t="s">
        <v>1138</v>
      </c>
    </row>
    <row r="704" spans="1:12" ht="13.5" x14ac:dyDescent="0.25">
      <c r="A704" s="349" t="s">
        <v>1520</v>
      </c>
      <c r="B704" s="349" t="s">
        <v>1521</v>
      </c>
      <c r="C704" s="349" t="s">
        <v>1793</v>
      </c>
      <c r="D704" s="349" t="s">
        <v>1794</v>
      </c>
      <c r="E704" s="350" t="s">
        <v>24</v>
      </c>
      <c r="F704" s="349" t="s">
        <v>24</v>
      </c>
      <c r="G704" s="349">
        <v>7033</v>
      </c>
      <c r="H704" s="349" t="s">
        <v>1839</v>
      </c>
      <c r="I704" s="349" t="s">
        <v>226</v>
      </c>
      <c r="J704" s="349" t="s">
        <v>1333</v>
      </c>
      <c r="K704" s="350">
        <v>1.58</v>
      </c>
      <c r="L704" s="349" t="s">
        <v>1138</v>
      </c>
    </row>
    <row r="705" spans="1:12" ht="13.5" x14ac:dyDescent="0.25">
      <c r="A705" s="349" t="s">
        <v>1520</v>
      </c>
      <c r="B705" s="349" t="s">
        <v>1521</v>
      </c>
      <c r="C705" s="349" t="s">
        <v>1793</v>
      </c>
      <c r="D705" s="349" t="s">
        <v>1794</v>
      </c>
      <c r="E705" s="350" t="s">
        <v>24</v>
      </c>
      <c r="F705" s="349" t="s">
        <v>24</v>
      </c>
      <c r="G705" s="349">
        <v>7034</v>
      </c>
      <c r="H705" s="349" t="s">
        <v>1840</v>
      </c>
      <c r="I705" s="349" t="s">
        <v>226</v>
      </c>
      <c r="J705" s="349" t="s">
        <v>1333</v>
      </c>
      <c r="K705" s="350">
        <v>5.71</v>
      </c>
      <c r="L705" s="349" t="s">
        <v>1138</v>
      </c>
    </row>
    <row r="706" spans="1:12" ht="13.5" x14ac:dyDescent="0.25">
      <c r="A706" s="349" t="s">
        <v>1520</v>
      </c>
      <c r="B706" s="349" t="s">
        <v>1521</v>
      </c>
      <c r="C706" s="349" t="s">
        <v>1793</v>
      </c>
      <c r="D706" s="349" t="s">
        <v>1794</v>
      </c>
      <c r="E706" s="350" t="s">
        <v>24</v>
      </c>
      <c r="F706" s="349" t="s">
        <v>24</v>
      </c>
      <c r="G706" s="349">
        <v>7035</v>
      </c>
      <c r="H706" s="349" t="s">
        <v>1841</v>
      </c>
      <c r="I706" s="349" t="s">
        <v>226</v>
      </c>
      <c r="J706" s="349" t="s">
        <v>1524</v>
      </c>
      <c r="K706" s="350">
        <v>258.02999999999997</v>
      </c>
      <c r="L706" s="349" t="s">
        <v>1138</v>
      </c>
    </row>
    <row r="707" spans="1:12" ht="13.5" x14ac:dyDescent="0.25">
      <c r="A707" s="349" t="s">
        <v>1520</v>
      </c>
      <c r="B707" s="349" t="s">
        <v>1521</v>
      </c>
      <c r="C707" s="349" t="s">
        <v>1793</v>
      </c>
      <c r="D707" s="349" t="s">
        <v>1794</v>
      </c>
      <c r="E707" s="350" t="s">
        <v>24</v>
      </c>
      <c r="F707" s="349" t="s">
        <v>24</v>
      </c>
      <c r="G707" s="349">
        <v>7038</v>
      </c>
      <c r="H707" s="349" t="s">
        <v>1842</v>
      </c>
      <c r="I707" s="349" t="s">
        <v>226</v>
      </c>
      <c r="J707" s="349" t="s">
        <v>1333</v>
      </c>
      <c r="K707" s="350">
        <v>49.15</v>
      </c>
      <c r="L707" s="349" t="s">
        <v>1138</v>
      </c>
    </row>
    <row r="708" spans="1:12" ht="13.5" x14ac:dyDescent="0.25">
      <c r="A708" s="349" t="s">
        <v>1520</v>
      </c>
      <c r="B708" s="349" t="s">
        <v>1521</v>
      </c>
      <c r="C708" s="349" t="s">
        <v>1793</v>
      </c>
      <c r="D708" s="349" t="s">
        <v>1794</v>
      </c>
      <c r="E708" s="350" t="s">
        <v>24</v>
      </c>
      <c r="F708" s="349" t="s">
        <v>24</v>
      </c>
      <c r="G708" s="349">
        <v>7039</v>
      </c>
      <c r="H708" s="349" t="s">
        <v>1843</v>
      </c>
      <c r="I708" s="349" t="s">
        <v>226</v>
      </c>
      <c r="J708" s="349" t="s">
        <v>1333</v>
      </c>
      <c r="K708" s="350">
        <v>13.18</v>
      </c>
      <c r="L708" s="349" t="s">
        <v>1138</v>
      </c>
    </row>
    <row r="709" spans="1:12" ht="13.5" x14ac:dyDescent="0.25">
      <c r="A709" s="349" t="s">
        <v>1520</v>
      </c>
      <c r="B709" s="349" t="s">
        <v>1521</v>
      </c>
      <c r="C709" s="349" t="s">
        <v>1793</v>
      </c>
      <c r="D709" s="349" t="s">
        <v>1794</v>
      </c>
      <c r="E709" s="350" t="s">
        <v>24</v>
      </c>
      <c r="F709" s="349" t="s">
        <v>24</v>
      </c>
      <c r="G709" s="349">
        <v>7040</v>
      </c>
      <c r="H709" s="349" t="s">
        <v>1844</v>
      </c>
      <c r="I709" s="349" t="s">
        <v>226</v>
      </c>
      <c r="J709" s="349" t="s">
        <v>1333</v>
      </c>
      <c r="K709" s="350">
        <v>61.51</v>
      </c>
      <c r="L709" s="349" t="s">
        <v>1138</v>
      </c>
    </row>
    <row r="710" spans="1:12" ht="13.5" x14ac:dyDescent="0.25">
      <c r="A710" s="349" t="s">
        <v>1520</v>
      </c>
      <c r="B710" s="349" t="s">
        <v>1521</v>
      </c>
      <c r="C710" s="349" t="s">
        <v>1793</v>
      </c>
      <c r="D710" s="349" t="s">
        <v>1794</v>
      </c>
      <c r="E710" s="350" t="s">
        <v>24</v>
      </c>
      <c r="F710" s="349" t="s">
        <v>24</v>
      </c>
      <c r="G710" s="349">
        <v>7044</v>
      </c>
      <c r="H710" s="349" t="s">
        <v>769</v>
      </c>
      <c r="I710" s="349" t="s">
        <v>226</v>
      </c>
      <c r="J710" s="349" t="s">
        <v>1137</v>
      </c>
      <c r="K710" s="350">
        <v>0.28000000000000003</v>
      </c>
      <c r="L710" s="349" t="s">
        <v>1138</v>
      </c>
    </row>
    <row r="711" spans="1:12" ht="13.5" x14ac:dyDescent="0.25">
      <c r="A711" s="349" t="s">
        <v>1520</v>
      </c>
      <c r="B711" s="349" t="s">
        <v>1521</v>
      </c>
      <c r="C711" s="349" t="s">
        <v>1793</v>
      </c>
      <c r="D711" s="349" t="s">
        <v>1794</v>
      </c>
      <c r="E711" s="350" t="s">
        <v>24</v>
      </c>
      <c r="F711" s="349" t="s">
        <v>24</v>
      </c>
      <c r="G711" s="349">
        <v>7045</v>
      </c>
      <c r="H711" s="349" t="s">
        <v>770</v>
      </c>
      <c r="I711" s="349" t="s">
        <v>226</v>
      </c>
      <c r="J711" s="349" t="s">
        <v>1137</v>
      </c>
      <c r="K711" s="350">
        <v>0.06</v>
      </c>
      <c r="L711" s="349" t="s">
        <v>1138</v>
      </c>
    </row>
    <row r="712" spans="1:12" ht="13.5" x14ac:dyDescent="0.25">
      <c r="A712" s="349" t="s">
        <v>1520</v>
      </c>
      <c r="B712" s="349" t="s">
        <v>1521</v>
      </c>
      <c r="C712" s="349" t="s">
        <v>1793</v>
      </c>
      <c r="D712" s="349" t="s">
        <v>1794</v>
      </c>
      <c r="E712" s="350" t="s">
        <v>24</v>
      </c>
      <c r="F712" s="349" t="s">
        <v>24</v>
      </c>
      <c r="G712" s="349">
        <v>7046</v>
      </c>
      <c r="H712" s="349" t="s">
        <v>771</v>
      </c>
      <c r="I712" s="349" t="s">
        <v>226</v>
      </c>
      <c r="J712" s="349" t="s">
        <v>1137</v>
      </c>
      <c r="K712" s="350">
        <v>0.31</v>
      </c>
      <c r="L712" s="349" t="s">
        <v>1138</v>
      </c>
    </row>
    <row r="713" spans="1:12" ht="13.5" x14ac:dyDescent="0.25">
      <c r="A713" s="349" t="s">
        <v>1520</v>
      </c>
      <c r="B713" s="349" t="s">
        <v>1521</v>
      </c>
      <c r="C713" s="349" t="s">
        <v>1793</v>
      </c>
      <c r="D713" s="349" t="s">
        <v>1794</v>
      </c>
      <c r="E713" s="350" t="s">
        <v>24</v>
      </c>
      <c r="F713" s="349" t="s">
        <v>24</v>
      </c>
      <c r="G713" s="349">
        <v>7047</v>
      </c>
      <c r="H713" s="349" t="s">
        <v>772</v>
      </c>
      <c r="I713" s="349" t="s">
        <v>226</v>
      </c>
      <c r="J713" s="349" t="s">
        <v>1524</v>
      </c>
      <c r="K713" s="350">
        <v>23.99</v>
      </c>
      <c r="L713" s="349" t="s">
        <v>1138</v>
      </c>
    </row>
    <row r="714" spans="1:12" ht="13.5" x14ac:dyDescent="0.25">
      <c r="A714" s="349" t="s">
        <v>1520</v>
      </c>
      <c r="B714" s="349" t="s">
        <v>1521</v>
      </c>
      <c r="C714" s="349" t="s">
        <v>1793</v>
      </c>
      <c r="D714" s="349" t="s">
        <v>1794</v>
      </c>
      <c r="E714" s="350" t="s">
        <v>24</v>
      </c>
      <c r="F714" s="349" t="s">
        <v>24</v>
      </c>
      <c r="G714" s="349">
        <v>7051</v>
      </c>
      <c r="H714" s="349" t="s">
        <v>1845</v>
      </c>
      <c r="I714" s="349" t="s">
        <v>226</v>
      </c>
      <c r="J714" s="349" t="s">
        <v>1333</v>
      </c>
      <c r="K714" s="350">
        <v>43.6</v>
      </c>
      <c r="L714" s="349" t="s">
        <v>1138</v>
      </c>
    </row>
    <row r="715" spans="1:12" ht="13.5" x14ac:dyDescent="0.25">
      <c r="A715" s="349" t="s">
        <v>1520</v>
      </c>
      <c r="B715" s="349" t="s">
        <v>1521</v>
      </c>
      <c r="C715" s="349" t="s">
        <v>1793</v>
      </c>
      <c r="D715" s="349" t="s">
        <v>1794</v>
      </c>
      <c r="E715" s="350" t="s">
        <v>24</v>
      </c>
      <c r="F715" s="349" t="s">
        <v>24</v>
      </c>
      <c r="G715" s="349">
        <v>7052</v>
      </c>
      <c r="H715" s="349" t="s">
        <v>1846</v>
      </c>
      <c r="I715" s="349" t="s">
        <v>226</v>
      </c>
      <c r="J715" s="349" t="s">
        <v>1333</v>
      </c>
      <c r="K715" s="350">
        <v>11.78</v>
      </c>
      <c r="L715" s="349" t="s">
        <v>1138</v>
      </c>
    </row>
    <row r="716" spans="1:12" ht="13.5" x14ac:dyDescent="0.25">
      <c r="A716" s="349" t="s">
        <v>1520</v>
      </c>
      <c r="B716" s="349" t="s">
        <v>1521</v>
      </c>
      <c r="C716" s="349" t="s">
        <v>1793</v>
      </c>
      <c r="D716" s="349" t="s">
        <v>1794</v>
      </c>
      <c r="E716" s="350" t="s">
        <v>24</v>
      </c>
      <c r="F716" s="349" t="s">
        <v>24</v>
      </c>
      <c r="G716" s="349">
        <v>7053</v>
      </c>
      <c r="H716" s="349" t="s">
        <v>1847</v>
      </c>
      <c r="I716" s="349" t="s">
        <v>226</v>
      </c>
      <c r="J716" s="349" t="s">
        <v>1333</v>
      </c>
      <c r="K716" s="350">
        <v>54.56</v>
      </c>
      <c r="L716" s="349" t="s">
        <v>1138</v>
      </c>
    </row>
    <row r="717" spans="1:12" ht="13.5" x14ac:dyDescent="0.25">
      <c r="A717" s="349" t="s">
        <v>1520</v>
      </c>
      <c r="B717" s="349" t="s">
        <v>1521</v>
      </c>
      <c r="C717" s="349" t="s">
        <v>1793</v>
      </c>
      <c r="D717" s="349" t="s">
        <v>1794</v>
      </c>
      <c r="E717" s="350" t="s">
        <v>24</v>
      </c>
      <c r="F717" s="349" t="s">
        <v>24</v>
      </c>
      <c r="G717" s="349">
        <v>7054</v>
      </c>
      <c r="H717" s="349" t="s">
        <v>1848</v>
      </c>
      <c r="I717" s="349" t="s">
        <v>226</v>
      </c>
      <c r="J717" s="349" t="s">
        <v>1524</v>
      </c>
      <c r="K717" s="350">
        <v>89.81</v>
      </c>
      <c r="L717" s="349" t="s">
        <v>1138</v>
      </c>
    </row>
    <row r="718" spans="1:12" ht="13.5" x14ac:dyDescent="0.25">
      <c r="A718" s="349" t="s">
        <v>1520</v>
      </c>
      <c r="B718" s="349" t="s">
        <v>1521</v>
      </c>
      <c r="C718" s="349" t="s">
        <v>1793</v>
      </c>
      <c r="D718" s="349" t="s">
        <v>1794</v>
      </c>
      <c r="E718" s="350" t="s">
        <v>24</v>
      </c>
      <c r="F718" s="349" t="s">
        <v>24</v>
      </c>
      <c r="G718" s="349">
        <v>7058</v>
      </c>
      <c r="H718" s="349" t="s">
        <v>1849</v>
      </c>
      <c r="I718" s="349" t="s">
        <v>226</v>
      </c>
      <c r="J718" s="349" t="s">
        <v>1137</v>
      </c>
      <c r="K718" s="350">
        <v>22.2</v>
      </c>
      <c r="L718" s="349" t="s">
        <v>1138</v>
      </c>
    </row>
    <row r="719" spans="1:12" ht="13.5" x14ac:dyDescent="0.25">
      <c r="A719" s="349" t="s">
        <v>1520</v>
      </c>
      <c r="B719" s="349" t="s">
        <v>1521</v>
      </c>
      <c r="C719" s="349" t="s">
        <v>1793</v>
      </c>
      <c r="D719" s="349" t="s">
        <v>1794</v>
      </c>
      <c r="E719" s="350" t="s">
        <v>24</v>
      </c>
      <c r="F719" s="349" t="s">
        <v>24</v>
      </c>
      <c r="G719" s="349">
        <v>7059</v>
      </c>
      <c r="H719" s="349" t="s">
        <v>1850</v>
      </c>
      <c r="I719" s="349" t="s">
        <v>226</v>
      </c>
      <c r="J719" s="349" t="s">
        <v>1137</v>
      </c>
      <c r="K719" s="350">
        <v>8.6199999999999992</v>
      </c>
      <c r="L719" s="349" t="s">
        <v>1138</v>
      </c>
    </row>
    <row r="720" spans="1:12" ht="13.5" x14ac:dyDescent="0.25">
      <c r="A720" s="349" t="s">
        <v>1520</v>
      </c>
      <c r="B720" s="349" t="s">
        <v>1521</v>
      </c>
      <c r="C720" s="349" t="s">
        <v>1793</v>
      </c>
      <c r="D720" s="349" t="s">
        <v>1794</v>
      </c>
      <c r="E720" s="350" t="s">
        <v>24</v>
      </c>
      <c r="F720" s="349" t="s">
        <v>24</v>
      </c>
      <c r="G720" s="349">
        <v>7060</v>
      </c>
      <c r="H720" s="349" t="s">
        <v>1851</v>
      </c>
      <c r="I720" s="349" t="s">
        <v>226</v>
      </c>
      <c r="J720" s="349" t="s">
        <v>1137</v>
      </c>
      <c r="K720" s="350">
        <v>40.21</v>
      </c>
      <c r="L720" s="349" t="s">
        <v>1138</v>
      </c>
    </row>
    <row r="721" spans="1:12" ht="13.5" x14ac:dyDescent="0.25">
      <c r="A721" s="349" t="s">
        <v>1520</v>
      </c>
      <c r="B721" s="349" t="s">
        <v>1521</v>
      </c>
      <c r="C721" s="349" t="s">
        <v>1793</v>
      </c>
      <c r="D721" s="349" t="s">
        <v>1794</v>
      </c>
      <c r="E721" s="350" t="s">
        <v>24</v>
      </c>
      <c r="F721" s="349" t="s">
        <v>24</v>
      </c>
      <c r="G721" s="349">
        <v>7061</v>
      </c>
      <c r="H721" s="349" t="s">
        <v>1852</v>
      </c>
      <c r="I721" s="349" t="s">
        <v>226</v>
      </c>
      <c r="J721" s="349" t="s">
        <v>1524</v>
      </c>
      <c r="K721" s="350">
        <v>81.99</v>
      </c>
      <c r="L721" s="349" t="s">
        <v>1138</v>
      </c>
    </row>
    <row r="722" spans="1:12" ht="13.5" x14ac:dyDescent="0.25">
      <c r="A722" s="349" t="s">
        <v>1520</v>
      </c>
      <c r="B722" s="349" t="s">
        <v>1521</v>
      </c>
      <c r="C722" s="349" t="s">
        <v>1793</v>
      </c>
      <c r="D722" s="349" t="s">
        <v>1794</v>
      </c>
      <c r="E722" s="350" t="s">
        <v>24</v>
      </c>
      <c r="F722" s="349" t="s">
        <v>24</v>
      </c>
      <c r="G722" s="349">
        <v>7063</v>
      </c>
      <c r="H722" s="349" t="s">
        <v>1853</v>
      </c>
      <c r="I722" s="349" t="s">
        <v>226</v>
      </c>
      <c r="J722" s="349" t="s">
        <v>1333</v>
      </c>
      <c r="K722" s="350">
        <v>19</v>
      </c>
      <c r="L722" s="349" t="s">
        <v>1138</v>
      </c>
    </row>
    <row r="723" spans="1:12" ht="13.5" x14ac:dyDescent="0.25">
      <c r="A723" s="349" t="s">
        <v>1520</v>
      </c>
      <c r="B723" s="349" t="s">
        <v>1521</v>
      </c>
      <c r="C723" s="349" t="s">
        <v>1793</v>
      </c>
      <c r="D723" s="349" t="s">
        <v>1794</v>
      </c>
      <c r="E723" s="350" t="s">
        <v>24</v>
      </c>
      <c r="F723" s="349" t="s">
        <v>24</v>
      </c>
      <c r="G723" s="349">
        <v>7064</v>
      </c>
      <c r="H723" s="349" t="s">
        <v>1854</v>
      </c>
      <c r="I723" s="349" t="s">
        <v>226</v>
      </c>
      <c r="J723" s="349" t="s">
        <v>1333</v>
      </c>
      <c r="K723" s="350">
        <v>5.13</v>
      </c>
      <c r="L723" s="349" t="s">
        <v>1138</v>
      </c>
    </row>
    <row r="724" spans="1:12" ht="13.5" x14ac:dyDescent="0.25">
      <c r="A724" s="349" t="s">
        <v>1520</v>
      </c>
      <c r="B724" s="349" t="s">
        <v>1521</v>
      </c>
      <c r="C724" s="349" t="s">
        <v>1793</v>
      </c>
      <c r="D724" s="349" t="s">
        <v>1794</v>
      </c>
      <c r="E724" s="350" t="s">
        <v>24</v>
      </c>
      <c r="F724" s="349" t="s">
        <v>24</v>
      </c>
      <c r="G724" s="349">
        <v>7065</v>
      </c>
      <c r="H724" s="349" t="s">
        <v>1855</v>
      </c>
      <c r="I724" s="349" t="s">
        <v>226</v>
      </c>
      <c r="J724" s="349" t="s">
        <v>1333</v>
      </c>
      <c r="K724" s="350">
        <v>20.78</v>
      </c>
      <c r="L724" s="349" t="s">
        <v>1138</v>
      </c>
    </row>
    <row r="725" spans="1:12" ht="13.5" x14ac:dyDescent="0.25">
      <c r="A725" s="349" t="s">
        <v>1520</v>
      </c>
      <c r="B725" s="349" t="s">
        <v>1521</v>
      </c>
      <c r="C725" s="349" t="s">
        <v>1793</v>
      </c>
      <c r="D725" s="349" t="s">
        <v>1794</v>
      </c>
      <c r="E725" s="350" t="s">
        <v>24</v>
      </c>
      <c r="F725" s="349" t="s">
        <v>24</v>
      </c>
      <c r="G725" s="349">
        <v>7066</v>
      </c>
      <c r="H725" s="349" t="s">
        <v>1856</v>
      </c>
      <c r="I725" s="349" t="s">
        <v>226</v>
      </c>
      <c r="J725" s="349" t="s">
        <v>1524</v>
      </c>
      <c r="K725" s="350">
        <v>97.28</v>
      </c>
      <c r="L725" s="349" t="s">
        <v>1138</v>
      </c>
    </row>
    <row r="726" spans="1:12" ht="13.5" x14ac:dyDescent="0.25">
      <c r="A726" s="349" t="s">
        <v>1520</v>
      </c>
      <c r="B726" s="349" t="s">
        <v>1521</v>
      </c>
      <c r="C726" s="349" t="s">
        <v>1793</v>
      </c>
      <c r="D726" s="349" t="s">
        <v>1794</v>
      </c>
      <c r="E726" s="350" t="s">
        <v>24</v>
      </c>
      <c r="F726" s="349" t="s">
        <v>24</v>
      </c>
      <c r="G726" s="349">
        <v>53786</v>
      </c>
      <c r="H726" s="349" t="s">
        <v>1857</v>
      </c>
      <c r="I726" s="349" t="s">
        <v>226</v>
      </c>
      <c r="J726" s="349" t="s">
        <v>1524</v>
      </c>
      <c r="K726" s="350">
        <v>51.35</v>
      </c>
      <c r="L726" s="349" t="s">
        <v>1138</v>
      </c>
    </row>
    <row r="727" spans="1:12" ht="13.5" x14ac:dyDescent="0.25">
      <c r="A727" s="349" t="s">
        <v>1520</v>
      </c>
      <c r="B727" s="349" t="s">
        <v>1521</v>
      </c>
      <c r="C727" s="349" t="s">
        <v>1793</v>
      </c>
      <c r="D727" s="349" t="s">
        <v>1794</v>
      </c>
      <c r="E727" s="350" t="s">
        <v>24</v>
      </c>
      <c r="F727" s="349" t="s">
        <v>24</v>
      </c>
      <c r="G727" s="349">
        <v>53788</v>
      </c>
      <c r="H727" s="349" t="s">
        <v>1858</v>
      </c>
      <c r="I727" s="349" t="s">
        <v>226</v>
      </c>
      <c r="J727" s="349" t="s">
        <v>1524</v>
      </c>
      <c r="K727" s="350">
        <v>57.49</v>
      </c>
      <c r="L727" s="349" t="s">
        <v>1138</v>
      </c>
    </row>
    <row r="728" spans="1:12" ht="13.5" x14ac:dyDescent="0.25">
      <c r="A728" s="349" t="s">
        <v>1520</v>
      </c>
      <c r="B728" s="349" t="s">
        <v>1521</v>
      </c>
      <c r="C728" s="349" t="s">
        <v>1793</v>
      </c>
      <c r="D728" s="349" t="s">
        <v>1794</v>
      </c>
      <c r="E728" s="350" t="s">
        <v>24</v>
      </c>
      <c r="F728" s="349" t="s">
        <v>24</v>
      </c>
      <c r="G728" s="349">
        <v>53792</v>
      </c>
      <c r="H728" s="349" t="s">
        <v>1859</v>
      </c>
      <c r="I728" s="349" t="s">
        <v>226</v>
      </c>
      <c r="J728" s="349" t="s">
        <v>1524</v>
      </c>
      <c r="K728" s="350">
        <v>101.91</v>
      </c>
      <c r="L728" s="349" t="s">
        <v>1138</v>
      </c>
    </row>
    <row r="729" spans="1:12" ht="13.5" x14ac:dyDescent="0.25">
      <c r="A729" s="349" t="s">
        <v>1520</v>
      </c>
      <c r="B729" s="349" t="s">
        <v>1521</v>
      </c>
      <c r="C729" s="349" t="s">
        <v>1793</v>
      </c>
      <c r="D729" s="349" t="s">
        <v>1794</v>
      </c>
      <c r="E729" s="350" t="s">
        <v>24</v>
      </c>
      <c r="F729" s="349" t="s">
        <v>24</v>
      </c>
      <c r="G729" s="349">
        <v>53794</v>
      </c>
      <c r="H729" s="349" t="s">
        <v>1860</v>
      </c>
      <c r="I729" s="349" t="s">
        <v>226</v>
      </c>
      <c r="J729" s="349" t="s">
        <v>1333</v>
      </c>
      <c r="K729" s="350">
        <v>35.619999999999997</v>
      </c>
      <c r="L729" s="349" t="s">
        <v>1138</v>
      </c>
    </row>
    <row r="730" spans="1:12" ht="13.5" x14ac:dyDescent="0.25">
      <c r="A730" s="349" t="s">
        <v>1520</v>
      </c>
      <c r="B730" s="349" t="s">
        <v>1521</v>
      </c>
      <c r="C730" s="349" t="s">
        <v>1793</v>
      </c>
      <c r="D730" s="349" t="s">
        <v>1794</v>
      </c>
      <c r="E730" s="350" t="s">
        <v>24</v>
      </c>
      <c r="F730" s="349" t="s">
        <v>24</v>
      </c>
      <c r="G730" s="349">
        <v>53797</v>
      </c>
      <c r="H730" s="349" t="s">
        <v>1861</v>
      </c>
      <c r="I730" s="349" t="s">
        <v>226</v>
      </c>
      <c r="J730" s="349" t="s">
        <v>1524</v>
      </c>
      <c r="K730" s="350">
        <v>117.2</v>
      </c>
      <c r="L730" s="349" t="s">
        <v>1138</v>
      </c>
    </row>
    <row r="731" spans="1:12" ht="13.5" x14ac:dyDescent="0.25">
      <c r="A731" s="349" t="s">
        <v>1520</v>
      </c>
      <c r="B731" s="349" t="s">
        <v>1521</v>
      </c>
      <c r="C731" s="349" t="s">
        <v>1793</v>
      </c>
      <c r="D731" s="349" t="s">
        <v>1794</v>
      </c>
      <c r="E731" s="350" t="s">
        <v>24</v>
      </c>
      <c r="F731" s="349" t="s">
        <v>24</v>
      </c>
      <c r="G731" s="349">
        <v>53804</v>
      </c>
      <c r="H731" s="349" t="s">
        <v>1862</v>
      </c>
      <c r="I731" s="349" t="s">
        <v>226</v>
      </c>
      <c r="J731" s="349" t="s">
        <v>1333</v>
      </c>
      <c r="K731" s="350">
        <v>5.12</v>
      </c>
      <c r="L731" s="349" t="s">
        <v>1138</v>
      </c>
    </row>
    <row r="732" spans="1:12" ht="13.5" x14ac:dyDescent="0.25">
      <c r="A732" s="349" t="s">
        <v>1520</v>
      </c>
      <c r="B732" s="349" t="s">
        <v>1521</v>
      </c>
      <c r="C732" s="349" t="s">
        <v>1793</v>
      </c>
      <c r="D732" s="349" t="s">
        <v>1794</v>
      </c>
      <c r="E732" s="350" t="s">
        <v>24</v>
      </c>
      <c r="F732" s="349" t="s">
        <v>24</v>
      </c>
      <c r="G732" s="349">
        <v>53806</v>
      </c>
      <c r="H732" s="349" t="s">
        <v>1863</v>
      </c>
      <c r="I732" s="349" t="s">
        <v>226</v>
      </c>
      <c r="J732" s="349" t="s">
        <v>1333</v>
      </c>
      <c r="K732" s="350">
        <v>68.52</v>
      </c>
      <c r="L732" s="349" t="s">
        <v>1138</v>
      </c>
    </row>
    <row r="733" spans="1:12" ht="13.5" x14ac:dyDescent="0.25">
      <c r="A733" s="349" t="s">
        <v>1520</v>
      </c>
      <c r="B733" s="349" t="s">
        <v>1521</v>
      </c>
      <c r="C733" s="349" t="s">
        <v>1793</v>
      </c>
      <c r="D733" s="349" t="s">
        <v>1794</v>
      </c>
      <c r="E733" s="350" t="s">
        <v>24</v>
      </c>
      <c r="F733" s="349" t="s">
        <v>24</v>
      </c>
      <c r="G733" s="349">
        <v>53810</v>
      </c>
      <c r="H733" s="349" t="s">
        <v>1864</v>
      </c>
      <c r="I733" s="349" t="s">
        <v>226</v>
      </c>
      <c r="J733" s="349" t="s">
        <v>1333</v>
      </c>
      <c r="K733" s="350">
        <v>68.94</v>
      </c>
      <c r="L733" s="349" t="s">
        <v>1138</v>
      </c>
    </row>
    <row r="734" spans="1:12" ht="13.5" x14ac:dyDescent="0.25">
      <c r="A734" s="349" t="s">
        <v>1520</v>
      </c>
      <c r="B734" s="349" t="s">
        <v>1521</v>
      </c>
      <c r="C734" s="349" t="s">
        <v>1793</v>
      </c>
      <c r="D734" s="349" t="s">
        <v>1794</v>
      </c>
      <c r="E734" s="350" t="s">
        <v>24</v>
      </c>
      <c r="F734" s="349" t="s">
        <v>24</v>
      </c>
      <c r="G734" s="349">
        <v>53814</v>
      </c>
      <c r="H734" s="349" t="s">
        <v>1865</v>
      </c>
      <c r="I734" s="349" t="s">
        <v>226</v>
      </c>
      <c r="J734" s="349" t="s">
        <v>1333</v>
      </c>
      <c r="K734" s="350">
        <v>225.83</v>
      </c>
      <c r="L734" s="349" t="s">
        <v>1138</v>
      </c>
    </row>
    <row r="735" spans="1:12" ht="13.5" x14ac:dyDescent="0.25">
      <c r="A735" s="349" t="s">
        <v>1520</v>
      </c>
      <c r="B735" s="349" t="s">
        <v>1521</v>
      </c>
      <c r="C735" s="349" t="s">
        <v>1793</v>
      </c>
      <c r="D735" s="349" t="s">
        <v>1794</v>
      </c>
      <c r="E735" s="350" t="s">
        <v>24</v>
      </c>
      <c r="F735" s="349" t="s">
        <v>24</v>
      </c>
      <c r="G735" s="349">
        <v>53817</v>
      </c>
      <c r="H735" s="349" t="s">
        <v>1866</v>
      </c>
      <c r="I735" s="349" t="s">
        <v>226</v>
      </c>
      <c r="J735" s="349" t="s">
        <v>1524</v>
      </c>
      <c r="K735" s="350">
        <v>62.84</v>
      </c>
      <c r="L735" s="349" t="s">
        <v>1138</v>
      </c>
    </row>
    <row r="736" spans="1:12" ht="13.5" x14ac:dyDescent="0.25">
      <c r="A736" s="349" t="s">
        <v>1520</v>
      </c>
      <c r="B736" s="349" t="s">
        <v>1521</v>
      </c>
      <c r="C736" s="349" t="s">
        <v>1793</v>
      </c>
      <c r="D736" s="349" t="s">
        <v>1794</v>
      </c>
      <c r="E736" s="350" t="s">
        <v>24</v>
      </c>
      <c r="F736" s="349" t="s">
        <v>24</v>
      </c>
      <c r="G736" s="349">
        <v>53818</v>
      </c>
      <c r="H736" s="349" t="s">
        <v>1867</v>
      </c>
      <c r="I736" s="349" t="s">
        <v>226</v>
      </c>
      <c r="J736" s="349" t="s">
        <v>1333</v>
      </c>
      <c r="K736" s="350">
        <v>9.49</v>
      </c>
      <c r="L736" s="349" t="s">
        <v>1138</v>
      </c>
    </row>
    <row r="737" spans="1:12" ht="13.5" x14ac:dyDescent="0.25">
      <c r="A737" s="349" t="s">
        <v>1520</v>
      </c>
      <c r="B737" s="349" t="s">
        <v>1521</v>
      </c>
      <c r="C737" s="349" t="s">
        <v>1793</v>
      </c>
      <c r="D737" s="349" t="s">
        <v>1794</v>
      </c>
      <c r="E737" s="350" t="s">
        <v>24</v>
      </c>
      <c r="F737" s="349" t="s">
        <v>24</v>
      </c>
      <c r="G737" s="349">
        <v>53827</v>
      </c>
      <c r="H737" s="349" t="s">
        <v>1868</v>
      </c>
      <c r="I737" s="349" t="s">
        <v>226</v>
      </c>
      <c r="J737" s="349" t="s">
        <v>1524</v>
      </c>
      <c r="K737" s="350">
        <v>114.74</v>
      </c>
      <c r="L737" s="349" t="s">
        <v>1138</v>
      </c>
    </row>
    <row r="738" spans="1:12" ht="13.5" x14ac:dyDescent="0.25">
      <c r="A738" s="349" t="s">
        <v>1520</v>
      </c>
      <c r="B738" s="349" t="s">
        <v>1521</v>
      </c>
      <c r="C738" s="349" t="s">
        <v>1793</v>
      </c>
      <c r="D738" s="349" t="s">
        <v>1794</v>
      </c>
      <c r="E738" s="350" t="s">
        <v>24</v>
      </c>
      <c r="F738" s="349" t="s">
        <v>24</v>
      </c>
      <c r="G738" s="349">
        <v>53829</v>
      </c>
      <c r="H738" s="349" t="s">
        <v>1869</v>
      </c>
      <c r="I738" s="349" t="s">
        <v>226</v>
      </c>
      <c r="J738" s="349" t="s">
        <v>1524</v>
      </c>
      <c r="K738" s="350">
        <v>117.2</v>
      </c>
      <c r="L738" s="349" t="s">
        <v>1138</v>
      </c>
    </row>
    <row r="739" spans="1:12" ht="13.5" x14ac:dyDescent="0.25">
      <c r="A739" s="349" t="s">
        <v>1520</v>
      </c>
      <c r="B739" s="349" t="s">
        <v>1521</v>
      </c>
      <c r="C739" s="349" t="s">
        <v>1793</v>
      </c>
      <c r="D739" s="349" t="s">
        <v>1794</v>
      </c>
      <c r="E739" s="350" t="s">
        <v>24</v>
      </c>
      <c r="F739" s="349" t="s">
        <v>24</v>
      </c>
      <c r="G739" s="349">
        <v>53831</v>
      </c>
      <c r="H739" s="349" t="s">
        <v>1870</v>
      </c>
      <c r="I739" s="349" t="s">
        <v>226</v>
      </c>
      <c r="J739" s="349" t="s">
        <v>1524</v>
      </c>
      <c r="K739" s="350">
        <v>193.6</v>
      </c>
      <c r="L739" s="349" t="s">
        <v>1138</v>
      </c>
    </row>
    <row r="740" spans="1:12" ht="13.5" x14ac:dyDescent="0.25">
      <c r="A740" s="349" t="s">
        <v>1520</v>
      </c>
      <c r="B740" s="349" t="s">
        <v>1521</v>
      </c>
      <c r="C740" s="349" t="s">
        <v>1793</v>
      </c>
      <c r="D740" s="349" t="s">
        <v>1794</v>
      </c>
      <c r="E740" s="350" t="s">
        <v>24</v>
      </c>
      <c r="F740" s="349" t="s">
        <v>24</v>
      </c>
      <c r="G740" s="349">
        <v>53840</v>
      </c>
      <c r="H740" s="349" t="s">
        <v>1871</v>
      </c>
      <c r="I740" s="349" t="s">
        <v>226</v>
      </c>
      <c r="J740" s="349" t="s">
        <v>1333</v>
      </c>
      <c r="K740" s="350">
        <v>2.78</v>
      </c>
      <c r="L740" s="349" t="s">
        <v>1138</v>
      </c>
    </row>
    <row r="741" spans="1:12" ht="13.5" x14ac:dyDescent="0.25">
      <c r="A741" s="349" t="s">
        <v>1520</v>
      </c>
      <c r="B741" s="349" t="s">
        <v>1521</v>
      </c>
      <c r="C741" s="349" t="s">
        <v>1793</v>
      </c>
      <c r="D741" s="349" t="s">
        <v>1794</v>
      </c>
      <c r="E741" s="350" t="s">
        <v>24</v>
      </c>
      <c r="F741" s="349" t="s">
        <v>24</v>
      </c>
      <c r="G741" s="349">
        <v>53841</v>
      </c>
      <c r="H741" s="349" t="s">
        <v>1872</v>
      </c>
      <c r="I741" s="349" t="s">
        <v>226</v>
      </c>
      <c r="J741" s="349" t="s">
        <v>1333</v>
      </c>
      <c r="K741" s="350">
        <v>1.93</v>
      </c>
      <c r="L741" s="349" t="s">
        <v>1138</v>
      </c>
    </row>
    <row r="742" spans="1:12" ht="13.5" x14ac:dyDescent="0.25">
      <c r="A742" s="349" t="s">
        <v>1520</v>
      </c>
      <c r="B742" s="349" t="s">
        <v>1521</v>
      </c>
      <c r="C742" s="349" t="s">
        <v>1793</v>
      </c>
      <c r="D742" s="349" t="s">
        <v>1794</v>
      </c>
      <c r="E742" s="350" t="s">
        <v>24</v>
      </c>
      <c r="F742" s="349" t="s">
        <v>24</v>
      </c>
      <c r="G742" s="349">
        <v>53849</v>
      </c>
      <c r="H742" s="349" t="s">
        <v>1873</v>
      </c>
      <c r="I742" s="349" t="s">
        <v>226</v>
      </c>
      <c r="J742" s="349" t="s">
        <v>1524</v>
      </c>
      <c r="K742" s="350">
        <v>84.21</v>
      </c>
      <c r="L742" s="349" t="s">
        <v>1138</v>
      </c>
    </row>
    <row r="743" spans="1:12" ht="13.5" x14ac:dyDescent="0.25">
      <c r="A743" s="349" t="s">
        <v>1520</v>
      </c>
      <c r="B743" s="349" t="s">
        <v>1521</v>
      </c>
      <c r="C743" s="349" t="s">
        <v>1793</v>
      </c>
      <c r="D743" s="349" t="s">
        <v>1794</v>
      </c>
      <c r="E743" s="350" t="s">
        <v>24</v>
      </c>
      <c r="F743" s="349" t="s">
        <v>24</v>
      </c>
      <c r="G743" s="349">
        <v>53857</v>
      </c>
      <c r="H743" s="349" t="s">
        <v>1874</v>
      </c>
      <c r="I743" s="349" t="s">
        <v>226</v>
      </c>
      <c r="J743" s="349" t="s">
        <v>1524</v>
      </c>
      <c r="K743" s="350">
        <v>78</v>
      </c>
      <c r="L743" s="349" t="s">
        <v>1138</v>
      </c>
    </row>
    <row r="744" spans="1:12" ht="13.5" x14ac:dyDescent="0.25">
      <c r="A744" s="349" t="s">
        <v>1520</v>
      </c>
      <c r="B744" s="349" t="s">
        <v>1521</v>
      </c>
      <c r="C744" s="349" t="s">
        <v>1793</v>
      </c>
      <c r="D744" s="349" t="s">
        <v>1794</v>
      </c>
      <c r="E744" s="350" t="s">
        <v>24</v>
      </c>
      <c r="F744" s="349" t="s">
        <v>24</v>
      </c>
      <c r="G744" s="349">
        <v>53858</v>
      </c>
      <c r="H744" s="349" t="s">
        <v>1875</v>
      </c>
      <c r="I744" s="349" t="s">
        <v>226</v>
      </c>
      <c r="J744" s="349" t="s">
        <v>1524</v>
      </c>
      <c r="K744" s="350">
        <v>45.99</v>
      </c>
      <c r="L744" s="349" t="s">
        <v>1138</v>
      </c>
    </row>
    <row r="745" spans="1:12" ht="13.5" x14ac:dyDescent="0.25">
      <c r="A745" s="349" t="s">
        <v>1520</v>
      </c>
      <c r="B745" s="349" t="s">
        <v>1521</v>
      </c>
      <c r="C745" s="349" t="s">
        <v>1793</v>
      </c>
      <c r="D745" s="349" t="s">
        <v>1794</v>
      </c>
      <c r="E745" s="350" t="s">
        <v>24</v>
      </c>
      <c r="F745" s="349" t="s">
        <v>24</v>
      </c>
      <c r="G745" s="349">
        <v>53861</v>
      </c>
      <c r="H745" s="349" t="s">
        <v>1876</v>
      </c>
      <c r="I745" s="349" t="s">
        <v>226</v>
      </c>
      <c r="J745" s="349" t="s">
        <v>1137</v>
      </c>
      <c r="K745" s="350">
        <v>75.709999999999994</v>
      </c>
      <c r="L745" s="349" t="s">
        <v>1138</v>
      </c>
    </row>
    <row r="746" spans="1:12" ht="13.5" x14ac:dyDescent="0.25">
      <c r="A746" s="349" t="s">
        <v>1520</v>
      </c>
      <c r="B746" s="349" t="s">
        <v>1521</v>
      </c>
      <c r="C746" s="349" t="s">
        <v>1793</v>
      </c>
      <c r="D746" s="349" t="s">
        <v>1794</v>
      </c>
      <c r="E746" s="350" t="s">
        <v>24</v>
      </c>
      <c r="F746" s="349" t="s">
        <v>24</v>
      </c>
      <c r="G746" s="349">
        <v>53863</v>
      </c>
      <c r="H746" s="349" t="s">
        <v>1877</v>
      </c>
      <c r="I746" s="349" t="s">
        <v>226</v>
      </c>
      <c r="J746" s="349" t="s">
        <v>1333</v>
      </c>
      <c r="K746" s="350">
        <v>1.7</v>
      </c>
      <c r="L746" s="349" t="s">
        <v>1138</v>
      </c>
    </row>
    <row r="747" spans="1:12" ht="13.5" x14ac:dyDescent="0.25">
      <c r="A747" s="349" t="s">
        <v>1520</v>
      </c>
      <c r="B747" s="349" t="s">
        <v>1521</v>
      </c>
      <c r="C747" s="349" t="s">
        <v>1793</v>
      </c>
      <c r="D747" s="349" t="s">
        <v>1794</v>
      </c>
      <c r="E747" s="350" t="s">
        <v>24</v>
      </c>
      <c r="F747" s="349" t="s">
        <v>24</v>
      </c>
      <c r="G747" s="349">
        <v>53865</v>
      </c>
      <c r="H747" s="349" t="s">
        <v>1878</v>
      </c>
      <c r="I747" s="349" t="s">
        <v>226</v>
      </c>
      <c r="J747" s="349" t="s">
        <v>1524</v>
      </c>
      <c r="K747" s="350">
        <v>47.43</v>
      </c>
      <c r="L747" s="349" t="s">
        <v>1138</v>
      </c>
    </row>
    <row r="748" spans="1:12" ht="13.5" x14ac:dyDescent="0.25">
      <c r="A748" s="349" t="s">
        <v>1520</v>
      </c>
      <c r="B748" s="349" t="s">
        <v>1521</v>
      </c>
      <c r="C748" s="349" t="s">
        <v>1793</v>
      </c>
      <c r="D748" s="349" t="s">
        <v>1794</v>
      </c>
      <c r="E748" s="350" t="s">
        <v>24</v>
      </c>
      <c r="F748" s="349" t="s">
        <v>24</v>
      </c>
      <c r="G748" s="349">
        <v>53866</v>
      </c>
      <c r="H748" s="349" t="s">
        <v>1879</v>
      </c>
      <c r="I748" s="349" t="s">
        <v>226</v>
      </c>
      <c r="J748" s="349" t="s">
        <v>1524</v>
      </c>
      <c r="K748" s="350">
        <v>1.74</v>
      </c>
      <c r="L748" s="349" t="s">
        <v>1138</v>
      </c>
    </row>
    <row r="749" spans="1:12" ht="13.5" x14ac:dyDescent="0.25">
      <c r="A749" s="349" t="s">
        <v>1520</v>
      </c>
      <c r="B749" s="349" t="s">
        <v>1521</v>
      </c>
      <c r="C749" s="349" t="s">
        <v>1793</v>
      </c>
      <c r="D749" s="349" t="s">
        <v>1794</v>
      </c>
      <c r="E749" s="350" t="s">
        <v>24</v>
      </c>
      <c r="F749" s="349" t="s">
        <v>24</v>
      </c>
      <c r="G749" s="349">
        <v>53882</v>
      </c>
      <c r="H749" s="349" t="s">
        <v>1880</v>
      </c>
      <c r="I749" s="349" t="s">
        <v>226</v>
      </c>
      <c r="J749" s="349" t="s">
        <v>1333</v>
      </c>
      <c r="K749" s="350">
        <v>36.42</v>
      </c>
      <c r="L749" s="349" t="s">
        <v>1138</v>
      </c>
    </row>
    <row r="750" spans="1:12" ht="13.5" x14ac:dyDescent="0.25">
      <c r="A750" s="349" t="s">
        <v>1520</v>
      </c>
      <c r="B750" s="349" t="s">
        <v>1521</v>
      </c>
      <c r="C750" s="349" t="s">
        <v>1793</v>
      </c>
      <c r="D750" s="349" t="s">
        <v>1794</v>
      </c>
      <c r="E750" s="350" t="s">
        <v>24</v>
      </c>
      <c r="F750" s="349" t="s">
        <v>24</v>
      </c>
      <c r="G750" s="349">
        <v>55263</v>
      </c>
      <c r="H750" s="349" t="s">
        <v>1881</v>
      </c>
      <c r="I750" s="349" t="s">
        <v>226</v>
      </c>
      <c r="J750" s="349" t="s">
        <v>1524</v>
      </c>
      <c r="K750" s="350">
        <v>64.83</v>
      </c>
      <c r="L750" s="349" t="s">
        <v>1138</v>
      </c>
    </row>
    <row r="751" spans="1:12" ht="13.5" x14ac:dyDescent="0.25">
      <c r="A751" s="349" t="s">
        <v>1520</v>
      </c>
      <c r="B751" s="349" t="s">
        <v>1521</v>
      </c>
      <c r="C751" s="349" t="s">
        <v>1793</v>
      </c>
      <c r="D751" s="349" t="s">
        <v>1794</v>
      </c>
      <c r="E751" s="350" t="s">
        <v>24</v>
      </c>
      <c r="F751" s="349" t="s">
        <v>24</v>
      </c>
      <c r="G751" s="349">
        <v>73303</v>
      </c>
      <c r="H751" s="349" t="s">
        <v>1882</v>
      </c>
      <c r="I751" s="349" t="s">
        <v>226</v>
      </c>
      <c r="J751" s="349" t="s">
        <v>1333</v>
      </c>
      <c r="K751" s="350">
        <v>5.89</v>
      </c>
      <c r="L751" s="349" t="s">
        <v>1138</v>
      </c>
    </row>
    <row r="752" spans="1:12" ht="13.5" x14ac:dyDescent="0.25">
      <c r="A752" s="349" t="s">
        <v>1520</v>
      </c>
      <c r="B752" s="349" t="s">
        <v>1521</v>
      </c>
      <c r="C752" s="349" t="s">
        <v>1793</v>
      </c>
      <c r="D752" s="349" t="s">
        <v>1794</v>
      </c>
      <c r="E752" s="350" t="s">
        <v>24</v>
      </c>
      <c r="F752" s="349" t="s">
        <v>24</v>
      </c>
      <c r="G752" s="349">
        <v>73307</v>
      </c>
      <c r="H752" s="349" t="s">
        <v>1883</v>
      </c>
      <c r="I752" s="349" t="s">
        <v>226</v>
      </c>
      <c r="J752" s="349" t="s">
        <v>1333</v>
      </c>
      <c r="K752" s="350">
        <v>5.26</v>
      </c>
      <c r="L752" s="349" t="s">
        <v>1138</v>
      </c>
    </row>
    <row r="753" spans="1:12" ht="13.5" x14ac:dyDescent="0.25">
      <c r="A753" s="349" t="s">
        <v>1520</v>
      </c>
      <c r="B753" s="349" t="s">
        <v>1521</v>
      </c>
      <c r="C753" s="349" t="s">
        <v>1793</v>
      </c>
      <c r="D753" s="349" t="s">
        <v>1794</v>
      </c>
      <c r="E753" s="350" t="s">
        <v>24</v>
      </c>
      <c r="F753" s="349" t="s">
        <v>24</v>
      </c>
      <c r="G753" s="349">
        <v>73309</v>
      </c>
      <c r="H753" s="349" t="s">
        <v>1884</v>
      </c>
      <c r="I753" s="349" t="s">
        <v>226</v>
      </c>
      <c r="J753" s="349" t="s">
        <v>1333</v>
      </c>
      <c r="K753" s="350">
        <v>32.700000000000003</v>
      </c>
      <c r="L753" s="349" t="s">
        <v>1138</v>
      </c>
    </row>
    <row r="754" spans="1:12" ht="13.5" x14ac:dyDescent="0.25">
      <c r="A754" s="349" t="s">
        <v>1520</v>
      </c>
      <c r="B754" s="349" t="s">
        <v>1521</v>
      </c>
      <c r="C754" s="349" t="s">
        <v>1793</v>
      </c>
      <c r="D754" s="349" t="s">
        <v>1794</v>
      </c>
      <c r="E754" s="350" t="s">
        <v>24</v>
      </c>
      <c r="F754" s="349" t="s">
        <v>24</v>
      </c>
      <c r="G754" s="349">
        <v>73311</v>
      </c>
      <c r="H754" s="349" t="s">
        <v>1885</v>
      </c>
      <c r="I754" s="349" t="s">
        <v>226</v>
      </c>
      <c r="J754" s="349" t="s">
        <v>1524</v>
      </c>
      <c r="K754" s="350">
        <v>179.21</v>
      </c>
      <c r="L754" s="349" t="s">
        <v>1138</v>
      </c>
    </row>
    <row r="755" spans="1:12" ht="13.5" x14ac:dyDescent="0.25">
      <c r="A755" s="349" t="s">
        <v>1520</v>
      </c>
      <c r="B755" s="349" t="s">
        <v>1521</v>
      </c>
      <c r="C755" s="349" t="s">
        <v>1793</v>
      </c>
      <c r="D755" s="349" t="s">
        <v>1794</v>
      </c>
      <c r="E755" s="350" t="s">
        <v>24</v>
      </c>
      <c r="F755" s="349" t="s">
        <v>24</v>
      </c>
      <c r="G755" s="349">
        <v>73313</v>
      </c>
      <c r="H755" s="349" t="s">
        <v>1886</v>
      </c>
      <c r="I755" s="349" t="s">
        <v>226</v>
      </c>
      <c r="J755" s="349" t="s">
        <v>1333</v>
      </c>
      <c r="K755" s="350">
        <v>8.83</v>
      </c>
      <c r="L755" s="349" t="s">
        <v>1138</v>
      </c>
    </row>
    <row r="756" spans="1:12" ht="13.5" x14ac:dyDescent="0.25">
      <c r="A756" s="349" t="s">
        <v>1520</v>
      </c>
      <c r="B756" s="349" t="s">
        <v>1521</v>
      </c>
      <c r="C756" s="349" t="s">
        <v>1793</v>
      </c>
      <c r="D756" s="349" t="s">
        <v>1794</v>
      </c>
      <c r="E756" s="350" t="s">
        <v>24</v>
      </c>
      <c r="F756" s="349" t="s">
        <v>24</v>
      </c>
      <c r="G756" s="349">
        <v>73315</v>
      </c>
      <c r="H756" s="349" t="s">
        <v>1887</v>
      </c>
      <c r="I756" s="349" t="s">
        <v>226</v>
      </c>
      <c r="J756" s="349" t="s">
        <v>1524</v>
      </c>
      <c r="K756" s="350">
        <v>57.49</v>
      </c>
      <c r="L756" s="349" t="s">
        <v>1138</v>
      </c>
    </row>
    <row r="757" spans="1:12" ht="13.5" x14ac:dyDescent="0.25">
      <c r="A757" s="349" t="s">
        <v>1520</v>
      </c>
      <c r="B757" s="349" t="s">
        <v>1521</v>
      </c>
      <c r="C757" s="349" t="s">
        <v>1793</v>
      </c>
      <c r="D757" s="349" t="s">
        <v>1794</v>
      </c>
      <c r="E757" s="350" t="s">
        <v>24</v>
      </c>
      <c r="F757" s="349" t="s">
        <v>24</v>
      </c>
      <c r="G757" s="349">
        <v>73335</v>
      </c>
      <c r="H757" s="349" t="s">
        <v>1888</v>
      </c>
      <c r="I757" s="349" t="s">
        <v>226</v>
      </c>
      <c r="J757" s="349" t="s">
        <v>1137</v>
      </c>
      <c r="K757" s="350">
        <v>34.44</v>
      </c>
      <c r="L757" s="349" t="s">
        <v>1138</v>
      </c>
    </row>
    <row r="758" spans="1:12" ht="13.5" x14ac:dyDescent="0.25">
      <c r="A758" s="349" t="s">
        <v>1520</v>
      </c>
      <c r="B758" s="349" t="s">
        <v>1521</v>
      </c>
      <c r="C758" s="349" t="s">
        <v>1793</v>
      </c>
      <c r="D758" s="349" t="s">
        <v>1794</v>
      </c>
      <c r="E758" s="350" t="s">
        <v>24</v>
      </c>
      <c r="F758" s="349" t="s">
        <v>24</v>
      </c>
      <c r="G758" s="349">
        <v>73340</v>
      </c>
      <c r="H758" s="349" t="s">
        <v>1889</v>
      </c>
      <c r="I758" s="349" t="s">
        <v>226</v>
      </c>
      <c r="J758" s="349" t="s">
        <v>1524</v>
      </c>
      <c r="K758" s="350">
        <v>155.72999999999999</v>
      </c>
      <c r="L758" s="349" t="s">
        <v>1138</v>
      </c>
    </row>
    <row r="759" spans="1:12" ht="13.5" x14ac:dyDescent="0.25">
      <c r="A759" s="349" t="s">
        <v>1520</v>
      </c>
      <c r="B759" s="349" t="s">
        <v>1521</v>
      </c>
      <c r="C759" s="349" t="s">
        <v>1793</v>
      </c>
      <c r="D759" s="349" t="s">
        <v>1794</v>
      </c>
      <c r="E759" s="350" t="s">
        <v>24</v>
      </c>
      <c r="F759" s="349" t="s">
        <v>24</v>
      </c>
      <c r="G759" s="349">
        <v>83361</v>
      </c>
      <c r="H759" s="349" t="s">
        <v>1890</v>
      </c>
      <c r="I759" s="349" t="s">
        <v>226</v>
      </c>
      <c r="J759" s="349" t="s">
        <v>1333</v>
      </c>
      <c r="K759" s="350">
        <v>42.49</v>
      </c>
      <c r="L759" s="349" t="s">
        <v>1138</v>
      </c>
    </row>
    <row r="760" spans="1:12" ht="13.5" x14ac:dyDescent="0.25">
      <c r="A760" s="349" t="s">
        <v>1520</v>
      </c>
      <c r="B760" s="349" t="s">
        <v>1521</v>
      </c>
      <c r="C760" s="349" t="s">
        <v>1793</v>
      </c>
      <c r="D760" s="349" t="s">
        <v>1794</v>
      </c>
      <c r="E760" s="350" t="s">
        <v>24</v>
      </c>
      <c r="F760" s="349" t="s">
        <v>24</v>
      </c>
      <c r="G760" s="349">
        <v>83761</v>
      </c>
      <c r="H760" s="349" t="s">
        <v>1891</v>
      </c>
      <c r="I760" s="349" t="s">
        <v>226</v>
      </c>
      <c r="J760" s="349" t="s">
        <v>1333</v>
      </c>
      <c r="K760" s="350">
        <v>7.85</v>
      </c>
      <c r="L760" s="349" t="s">
        <v>1138</v>
      </c>
    </row>
    <row r="761" spans="1:12" ht="13.5" x14ac:dyDescent="0.25">
      <c r="A761" s="349" t="s">
        <v>1520</v>
      </c>
      <c r="B761" s="349" t="s">
        <v>1521</v>
      </c>
      <c r="C761" s="349" t="s">
        <v>1793</v>
      </c>
      <c r="D761" s="349" t="s">
        <v>1794</v>
      </c>
      <c r="E761" s="350" t="s">
        <v>24</v>
      </c>
      <c r="F761" s="349" t="s">
        <v>24</v>
      </c>
      <c r="G761" s="349">
        <v>83762</v>
      </c>
      <c r="H761" s="349" t="s">
        <v>1892</v>
      </c>
      <c r="I761" s="349" t="s">
        <v>226</v>
      </c>
      <c r="J761" s="349" t="s">
        <v>1333</v>
      </c>
      <c r="K761" s="350">
        <v>7.01</v>
      </c>
      <c r="L761" s="349" t="s">
        <v>1138</v>
      </c>
    </row>
    <row r="762" spans="1:12" ht="13.5" x14ac:dyDescent="0.25">
      <c r="A762" s="349" t="s">
        <v>1520</v>
      </c>
      <c r="B762" s="349" t="s">
        <v>1521</v>
      </c>
      <c r="C762" s="349" t="s">
        <v>1793</v>
      </c>
      <c r="D762" s="349" t="s">
        <v>1794</v>
      </c>
      <c r="E762" s="350" t="s">
        <v>24</v>
      </c>
      <c r="F762" s="349" t="s">
        <v>24</v>
      </c>
      <c r="G762" s="349">
        <v>83763</v>
      </c>
      <c r="H762" s="349" t="s">
        <v>1893</v>
      </c>
      <c r="I762" s="349" t="s">
        <v>226</v>
      </c>
      <c r="J762" s="349" t="s">
        <v>1524</v>
      </c>
      <c r="K762" s="350">
        <v>50.5</v>
      </c>
      <c r="L762" s="349" t="s">
        <v>1138</v>
      </c>
    </row>
    <row r="763" spans="1:12" ht="13.5" x14ac:dyDescent="0.25">
      <c r="A763" s="349" t="s">
        <v>1520</v>
      </c>
      <c r="B763" s="349" t="s">
        <v>1521</v>
      </c>
      <c r="C763" s="349" t="s">
        <v>1793</v>
      </c>
      <c r="D763" s="349" t="s">
        <v>1794</v>
      </c>
      <c r="E763" s="350" t="s">
        <v>24</v>
      </c>
      <c r="F763" s="349" t="s">
        <v>24</v>
      </c>
      <c r="G763" s="349">
        <v>83764</v>
      </c>
      <c r="H763" s="349" t="s">
        <v>1894</v>
      </c>
      <c r="I763" s="349" t="s">
        <v>226</v>
      </c>
      <c r="J763" s="349" t="s">
        <v>1333</v>
      </c>
      <c r="K763" s="350">
        <v>2.76</v>
      </c>
      <c r="L763" s="349" t="s">
        <v>1138</v>
      </c>
    </row>
    <row r="764" spans="1:12" ht="13.5" x14ac:dyDescent="0.25">
      <c r="A764" s="349" t="s">
        <v>1520</v>
      </c>
      <c r="B764" s="349" t="s">
        <v>1521</v>
      </c>
      <c r="C764" s="349" t="s">
        <v>1793</v>
      </c>
      <c r="D764" s="349" t="s">
        <v>1794</v>
      </c>
      <c r="E764" s="350" t="s">
        <v>24</v>
      </c>
      <c r="F764" s="349" t="s">
        <v>24</v>
      </c>
      <c r="G764" s="349">
        <v>87026</v>
      </c>
      <c r="H764" s="349" t="s">
        <v>1895</v>
      </c>
      <c r="I764" s="349" t="s">
        <v>226</v>
      </c>
      <c r="J764" s="349" t="s">
        <v>1333</v>
      </c>
      <c r="K764" s="350">
        <v>0.76</v>
      </c>
      <c r="L764" s="349" t="s">
        <v>1138</v>
      </c>
    </row>
    <row r="765" spans="1:12" ht="13.5" x14ac:dyDescent="0.25">
      <c r="A765" s="349" t="s">
        <v>1520</v>
      </c>
      <c r="B765" s="349" t="s">
        <v>1521</v>
      </c>
      <c r="C765" s="349" t="s">
        <v>1793</v>
      </c>
      <c r="D765" s="349" t="s">
        <v>1794</v>
      </c>
      <c r="E765" s="350" t="s">
        <v>24</v>
      </c>
      <c r="F765" s="349" t="s">
        <v>24</v>
      </c>
      <c r="G765" s="349">
        <v>87441</v>
      </c>
      <c r="H765" s="349" t="s">
        <v>1896</v>
      </c>
      <c r="I765" s="349" t="s">
        <v>226</v>
      </c>
      <c r="J765" s="349" t="s">
        <v>1137</v>
      </c>
      <c r="K765" s="350">
        <v>0.39</v>
      </c>
      <c r="L765" s="349" t="s">
        <v>1138</v>
      </c>
    </row>
    <row r="766" spans="1:12" ht="13.5" x14ac:dyDescent="0.25">
      <c r="A766" s="349" t="s">
        <v>1520</v>
      </c>
      <c r="B766" s="349" t="s">
        <v>1521</v>
      </c>
      <c r="C766" s="349" t="s">
        <v>1793</v>
      </c>
      <c r="D766" s="349" t="s">
        <v>1794</v>
      </c>
      <c r="E766" s="350" t="s">
        <v>24</v>
      </c>
      <c r="F766" s="349" t="s">
        <v>24</v>
      </c>
      <c r="G766" s="349">
        <v>87442</v>
      </c>
      <c r="H766" s="349" t="s">
        <v>1897</v>
      </c>
      <c r="I766" s="349" t="s">
        <v>226</v>
      </c>
      <c r="J766" s="349" t="s">
        <v>1137</v>
      </c>
      <c r="K766" s="350">
        <v>0.09</v>
      </c>
      <c r="L766" s="349" t="s">
        <v>1138</v>
      </c>
    </row>
    <row r="767" spans="1:12" ht="13.5" x14ac:dyDescent="0.25">
      <c r="A767" s="349" t="s">
        <v>1520</v>
      </c>
      <c r="B767" s="349" t="s">
        <v>1521</v>
      </c>
      <c r="C767" s="349" t="s">
        <v>1793</v>
      </c>
      <c r="D767" s="349" t="s">
        <v>1794</v>
      </c>
      <c r="E767" s="350" t="s">
        <v>24</v>
      </c>
      <c r="F767" s="349" t="s">
        <v>24</v>
      </c>
      <c r="G767" s="349">
        <v>87443</v>
      </c>
      <c r="H767" s="349" t="s">
        <v>1898</v>
      </c>
      <c r="I767" s="349" t="s">
        <v>226</v>
      </c>
      <c r="J767" s="349" t="s">
        <v>1137</v>
      </c>
      <c r="K767" s="350">
        <v>0.52</v>
      </c>
      <c r="L767" s="349" t="s">
        <v>1138</v>
      </c>
    </row>
    <row r="768" spans="1:12" ht="13.5" x14ac:dyDescent="0.25">
      <c r="A768" s="349" t="s">
        <v>1520</v>
      </c>
      <c r="B768" s="349" t="s">
        <v>1521</v>
      </c>
      <c r="C768" s="349" t="s">
        <v>1793</v>
      </c>
      <c r="D768" s="349" t="s">
        <v>1794</v>
      </c>
      <c r="E768" s="350" t="s">
        <v>24</v>
      </c>
      <c r="F768" s="349" t="s">
        <v>24</v>
      </c>
      <c r="G768" s="349">
        <v>87444</v>
      </c>
      <c r="H768" s="349" t="s">
        <v>1899</v>
      </c>
      <c r="I768" s="349" t="s">
        <v>226</v>
      </c>
      <c r="J768" s="349" t="s">
        <v>1524</v>
      </c>
      <c r="K768" s="350">
        <v>4.26</v>
      </c>
      <c r="L768" s="349" t="s">
        <v>1138</v>
      </c>
    </row>
    <row r="769" spans="1:12" ht="13.5" x14ac:dyDescent="0.25">
      <c r="A769" s="349" t="s">
        <v>1520</v>
      </c>
      <c r="B769" s="349" t="s">
        <v>1521</v>
      </c>
      <c r="C769" s="349" t="s">
        <v>1793</v>
      </c>
      <c r="D769" s="349" t="s">
        <v>1794</v>
      </c>
      <c r="E769" s="350" t="s">
        <v>24</v>
      </c>
      <c r="F769" s="349" t="s">
        <v>24</v>
      </c>
      <c r="G769" s="349">
        <v>88387</v>
      </c>
      <c r="H769" s="349" t="s">
        <v>1900</v>
      </c>
      <c r="I769" s="349" t="s">
        <v>226</v>
      </c>
      <c r="J769" s="349" t="s">
        <v>1137</v>
      </c>
      <c r="K769" s="350">
        <v>0.76</v>
      </c>
      <c r="L769" s="349" t="s">
        <v>1138</v>
      </c>
    </row>
    <row r="770" spans="1:12" ht="13.5" x14ac:dyDescent="0.25">
      <c r="A770" s="349" t="s">
        <v>1520</v>
      </c>
      <c r="B770" s="349" t="s">
        <v>1521</v>
      </c>
      <c r="C770" s="349" t="s">
        <v>1793</v>
      </c>
      <c r="D770" s="349" t="s">
        <v>1794</v>
      </c>
      <c r="E770" s="350" t="s">
        <v>24</v>
      </c>
      <c r="F770" s="349" t="s">
        <v>24</v>
      </c>
      <c r="G770" s="349">
        <v>88389</v>
      </c>
      <c r="H770" s="349" t="s">
        <v>1901</v>
      </c>
      <c r="I770" s="349" t="s">
        <v>226</v>
      </c>
      <c r="J770" s="349" t="s">
        <v>1137</v>
      </c>
      <c r="K770" s="350">
        <v>0.18</v>
      </c>
      <c r="L770" s="349" t="s">
        <v>1138</v>
      </c>
    </row>
    <row r="771" spans="1:12" ht="13.5" x14ac:dyDescent="0.25">
      <c r="A771" s="349" t="s">
        <v>1520</v>
      </c>
      <c r="B771" s="349" t="s">
        <v>1521</v>
      </c>
      <c r="C771" s="349" t="s">
        <v>1793</v>
      </c>
      <c r="D771" s="349" t="s">
        <v>1794</v>
      </c>
      <c r="E771" s="350" t="s">
        <v>24</v>
      </c>
      <c r="F771" s="349" t="s">
        <v>24</v>
      </c>
      <c r="G771" s="349">
        <v>88390</v>
      </c>
      <c r="H771" s="349" t="s">
        <v>1902</v>
      </c>
      <c r="I771" s="349" t="s">
        <v>226</v>
      </c>
      <c r="J771" s="349" t="s">
        <v>1137</v>
      </c>
      <c r="K771" s="350">
        <v>0.89</v>
      </c>
      <c r="L771" s="349" t="s">
        <v>1138</v>
      </c>
    </row>
    <row r="772" spans="1:12" ht="13.5" x14ac:dyDescent="0.25">
      <c r="A772" s="349" t="s">
        <v>1520</v>
      </c>
      <c r="B772" s="349" t="s">
        <v>1521</v>
      </c>
      <c r="C772" s="349" t="s">
        <v>1793</v>
      </c>
      <c r="D772" s="349" t="s">
        <v>1794</v>
      </c>
      <c r="E772" s="350" t="s">
        <v>24</v>
      </c>
      <c r="F772" s="349" t="s">
        <v>24</v>
      </c>
      <c r="G772" s="349">
        <v>88391</v>
      </c>
      <c r="H772" s="349" t="s">
        <v>1903</v>
      </c>
      <c r="I772" s="349" t="s">
        <v>226</v>
      </c>
      <c r="J772" s="349" t="s">
        <v>1137</v>
      </c>
      <c r="K772" s="350">
        <v>2.84</v>
      </c>
      <c r="L772" s="349" t="s">
        <v>1138</v>
      </c>
    </row>
    <row r="773" spans="1:12" ht="13.5" x14ac:dyDescent="0.25">
      <c r="A773" s="349" t="s">
        <v>1520</v>
      </c>
      <c r="B773" s="349" t="s">
        <v>1521</v>
      </c>
      <c r="C773" s="349" t="s">
        <v>1793</v>
      </c>
      <c r="D773" s="349" t="s">
        <v>1794</v>
      </c>
      <c r="E773" s="350" t="s">
        <v>24</v>
      </c>
      <c r="F773" s="349" t="s">
        <v>24</v>
      </c>
      <c r="G773" s="349">
        <v>88394</v>
      </c>
      <c r="H773" s="349" t="s">
        <v>1904</v>
      </c>
      <c r="I773" s="349" t="s">
        <v>226</v>
      </c>
      <c r="J773" s="349" t="s">
        <v>1137</v>
      </c>
      <c r="K773" s="350">
        <v>0.91</v>
      </c>
      <c r="L773" s="349" t="s">
        <v>1138</v>
      </c>
    </row>
    <row r="774" spans="1:12" ht="13.5" x14ac:dyDescent="0.25">
      <c r="A774" s="349" t="s">
        <v>1520</v>
      </c>
      <c r="B774" s="349" t="s">
        <v>1521</v>
      </c>
      <c r="C774" s="349" t="s">
        <v>1793</v>
      </c>
      <c r="D774" s="349" t="s">
        <v>1794</v>
      </c>
      <c r="E774" s="350" t="s">
        <v>24</v>
      </c>
      <c r="F774" s="349" t="s">
        <v>24</v>
      </c>
      <c r="G774" s="349">
        <v>88395</v>
      </c>
      <c r="H774" s="349" t="s">
        <v>1905</v>
      </c>
      <c r="I774" s="349" t="s">
        <v>226</v>
      </c>
      <c r="J774" s="349" t="s">
        <v>1137</v>
      </c>
      <c r="K774" s="350">
        <v>0.22</v>
      </c>
      <c r="L774" s="349" t="s">
        <v>1138</v>
      </c>
    </row>
    <row r="775" spans="1:12" ht="13.5" x14ac:dyDescent="0.25">
      <c r="A775" s="349" t="s">
        <v>1520</v>
      </c>
      <c r="B775" s="349" t="s">
        <v>1521</v>
      </c>
      <c r="C775" s="349" t="s">
        <v>1793</v>
      </c>
      <c r="D775" s="349" t="s">
        <v>1794</v>
      </c>
      <c r="E775" s="350" t="s">
        <v>24</v>
      </c>
      <c r="F775" s="349" t="s">
        <v>24</v>
      </c>
      <c r="G775" s="349">
        <v>88396</v>
      </c>
      <c r="H775" s="349" t="s">
        <v>1906</v>
      </c>
      <c r="I775" s="349" t="s">
        <v>226</v>
      </c>
      <c r="J775" s="349" t="s">
        <v>1137</v>
      </c>
      <c r="K775" s="350">
        <v>1.06</v>
      </c>
      <c r="L775" s="349" t="s">
        <v>1138</v>
      </c>
    </row>
    <row r="776" spans="1:12" ht="13.5" x14ac:dyDescent="0.25">
      <c r="A776" s="349" t="s">
        <v>1520</v>
      </c>
      <c r="B776" s="349" t="s">
        <v>1521</v>
      </c>
      <c r="C776" s="349" t="s">
        <v>1793</v>
      </c>
      <c r="D776" s="349" t="s">
        <v>1794</v>
      </c>
      <c r="E776" s="350" t="s">
        <v>24</v>
      </c>
      <c r="F776" s="349" t="s">
        <v>24</v>
      </c>
      <c r="G776" s="349">
        <v>88397</v>
      </c>
      <c r="H776" s="349" t="s">
        <v>1907</v>
      </c>
      <c r="I776" s="349" t="s">
        <v>226</v>
      </c>
      <c r="J776" s="349" t="s">
        <v>1137</v>
      </c>
      <c r="K776" s="350">
        <v>4.26</v>
      </c>
      <c r="L776" s="349" t="s">
        <v>1138</v>
      </c>
    </row>
    <row r="777" spans="1:12" ht="13.5" x14ac:dyDescent="0.25">
      <c r="A777" s="349" t="s">
        <v>1520</v>
      </c>
      <c r="B777" s="349" t="s">
        <v>1521</v>
      </c>
      <c r="C777" s="349" t="s">
        <v>1793</v>
      </c>
      <c r="D777" s="349" t="s">
        <v>1794</v>
      </c>
      <c r="E777" s="350" t="s">
        <v>24</v>
      </c>
      <c r="F777" s="349" t="s">
        <v>24</v>
      </c>
      <c r="G777" s="349">
        <v>88400</v>
      </c>
      <c r="H777" s="349" t="s">
        <v>1908</v>
      </c>
      <c r="I777" s="349" t="s">
        <v>226</v>
      </c>
      <c r="J777" s="349" t="s">
        <v>1137</v>
      </c>
      <c r="K777" s="350">
        <v>0.72</v>
      </c>
      <c r="L777" s="349" t="s">
        <v>1138</v>
      </c>
    </row>
    <row r="778" spans="1:12" ht="13.5" x14ac:dyDescent="0.25">
      <c r="A778" s="349" t="s">
        <v>1520</v>
      </c>
      <c r="B778" s="349" t="s">
        <v>1521</v>
      </c>
      <c r="C778" s="349" t="s">
        <v>1793</v>
      </c>
      <c r="D778" s="349" t="s">
        <v>1794</v>
      </c>
      <c r="E778" s="350" t="s">
        <v>24</v>
      </c>
      <c r="F778" s="349" t="s">
        <v>24</v>
      </c>
      <c r="G778" s="349">
        <v>88401</v>
      </c>
      <c r="H778" s="349" t="s">
        <v>1909</v>
      </c>
      <c r="I778" s="349" t="s">
        <v>226</v>
      </c>
      <c r="J778" s="349" t="s">
        <v>1137</v>
      </c>
      <c r="K778" s="350">
        <v>0.17</v>
      </c>
      <c r="L778" s="349" t="s">
        <v>1138</v>
      </c>
    </row>
    <row r="779" spans="1:12" ht="13.5" x14ac:dyDescent="0.25">
      <c r="A779" s="349" t="s">
        <v>1520</v>
      </c>
      <c r="B779" s="349" t="s">
        <v>1521</v>
      </c>
      <c r="C779" s="349" t="s">
        <v>1793</v>
      </c>
      <c r="D779" s="349" t="s">
        <v>1794</v>
      </c>
      <c r="E779" s="350" t="s">
        <v>24</v>
      </c>
      <c r="F779" s="349" t="s">
        <v>24</v>
      </c>
      <c r="G779" s="349">
        <v>88402</v>
      </c>
      <c r="H779" s="349" t="s">
        <v>1910</v>
      </c>
      <c r="I779" s="349" t="s">
        <v>226</v>
      </c>
      <c r="J779" s="349" t="s">
        <v>1137</v>
      </c>
      <c r="K779" s="350">
        <v>0.84</v>
      </c>
      <c r="L779" s="349" t="s">
        <v>1138</v>
      </c>
    </row>
    <row r="780" spans="1:12" ht="13.5" x14ac:dyDescent="0.25">
      <c r="A780" s="349" t="s">
        <v>1520</v>
      </c>
      <c r="B780" s="349" t="s">
        <v>1521</v>
      </c>
      <c r="C780" s="349" t="s">
        <v>1793</v>
      </c>
      <c r="D780" s="349" t="s">
        <v>1794</v>
      </c>
      <c r="E780" s="350" t="s">
        <v>24</v>
      </c>
      <c r="F780" s="349" t="s">
        <v>24</v>
      </c>
      <c r="G780" s="349">
        <v>88403</v>
      </c>
      <c r="H780" s="349" t="s">
        <v>1911</v>
      </c>
      <c r="I780" s="349" t="s">
        <v>226</v>
      </c>
      <c r="J780" s="349" t="s">
        <v>1137</v>
      </c>
      <c r="K780" s="350">
        <v>1.7</v>
      </c>
      <c r="L780" s="349" t="s">
        <v>1138</v>
      </c>
    </row>
    <row r="781" spans="1:12" ht="13.5" x14ac:dyDescent="0.25">
      <c r="A781" s="349" t="s">
        <v>1520</v>
      </c>
      <c r="B781" s="349" t="s">
        <v>1521</v>
      </c>
      <c r="C781" s="349" t="s">
        <v>1793</v>
      </c>
      <c r="D781" s="349" t="s">
        <v>1794</v>
      </c>
      <c r="E781" s="350" t="s">
        <v>24</v>
      </c>
      <c r="F781" s="349" t="s">
        <v>24</v>
      </c>
      <c r="G781" s="349">
        <v>88419</v>
      </c>
      <c r="H781" s="349" t="s">
        <v>1912</v>
      </c>
      <c r="I781" s="349" t="s">
        <v>226</v>
      </c>
      <c r="J781" s="349" t="s">
        <v>1137</v>
      </c>
      <c r="K781" s="350">
        <v>5.0199999999999996</v>
      </c>
      <c r="L781" s="349" t="s">
        <v>1138</v>
      </c>
    </row>
    <row r="782" spans="1:12" ht="13.5" x14ac:dyDescent="0.25">
      <c r="A782" s="349" t="s">
        <v>1520</v>
      </c>
      <c r="B782" s="349" t="s">
        <v>1521</v>
      </c>
      <c r="C782" s="349" t="s">
        <v>1793</v>
      </c>
      <c r="D782" s="349" t="s">
        <v>1794</v>
      </c>
      <c r="E782" s="350" t="s">
        <v>24</v>
      </c>
      <c r="F782" s="349" t="s">
        <v>24</v>
      </c>
      <c r="G782" s="349">
        <v>88422</v>
      </c>
      <c r="H782" s="349" t="s">
        <v>1913</v>
      </c>
      <c r="I782" s="349" t="s">
        <v>226</v>
      </c>
      <c r="J782" s="349" t="s">
        <v>1137</v>
      </c>
      <c r="K782" s="350">
        <v>1.1599999999999999</v>
      </c>
      <c r="L782" s="349" t="s">
        <v>1138</v>
      </c>
    </row>
    <row r="783" spans="1:12" ht="13.5" x14ac:dyDescent="0.25">
      <c r="A783" s="349" t="s">
        <v>1520</v>
      </c>
      <c r="B783" s="349" t="s">
        <v>1521</v>
      </c>
      <c r="C783" s="349" t="s">
        <v>1793</v>
      </c>
      <c r="D783" s="349" t="s">
        <v>1794</v>
      </c>
      <c r="E783" s="350" t="s">
        <v>24</v>
      </c>
      <c r="F783" s="349" t="s">
        <v>24</v>
      </c>
      <c r="G783" s="349">
        <v>88425</v>
      </c>
      <c r="H783" s="349" t="s">
        <v>1914</v>
      </c>
      <c r="I783" s="349" t="s">
        <v>226</v>
      </c>
      <c r="J783" s="349" t="s">
        <v>1137</v>
      </c>
      <c r="K783" s="350">
        <v>6.28</v>
      </c>
      <c r="L783" s="349" t="s">
        <v>1138</v>
      </c>
    </row>
    <row r="784" spans="1:12" ht="13.5" x14ac:dyDescent="0.25">
      <c r="A784" s="349" t="s">
        <v>1520</v>
      </c>
      <c r="B784" s="349" t="s">
        <v>1521</v>
      </c>
      <c r="C784" s="349" t="s">
        <v>1793</v>
      </c>
      <c r="D784" s="349" t="s">
        <v>1794</v>
      </c>
      <c r="E784" s="350" t="s">
        <v>24</v>
      </c>
      <c r="F784" s="349" t="s">
        <v>24</v>
      </c>
      <c r="G784" s="349">
        <v>88427</v>
      </c>
      <c r="H784" s="349" t="s">
        <v>1915</v>
      </c>
      <c r="I784" s="349" t="s">
        <v>226</v>
      </c>
      <c r="J784" s="349" t="s">
        <v>1137</v>
      </c>
      <c r="K784" s="350">
        <v>0.96</v>
      </c>
      <c r="L784" s="349" t="s">
        <v>1138</v>
      </c>
    </row>
    <row r="785" spans="1:12" ht="13.5" x14ac:dyDescent="0.25">
      <c r="A785" s="349" t="s">
        <v>1520</v>
      </c>
      <c r="B785" s="349" t="s">
        <v>1521</v>
      </c>
      <c r="C785" s="349" t="s">
        <v>1793</v>
      </c>
      <c r="D785" s="349" t="s">
        <v>1794</v>
      </c>
      <c r="E785" s="350" t="s">
        <v>24</v>
      </c>
      <c r="F785" s="349" t="s">
        <v>24</v>
      </c>
      <c r="G785" s="349">
        <v>88434</v>
      </c>
      <c r="H785" s="349" t="s">
        <v>1916</v>
      </c>
      <c r="I785" s="349" t="s">
        <v>226</v>
      </c>
      <c r="J785" s="349" t="s">
        <v>1137</v>
      </c>
      <c r="K785" s="350">
        <v>6.66</v>
      </c>
      <c r="L785" s="349" t="s">
        <v>1138</v>
      </c>
    </row>
    <row r="786" spans="1:12" ht="13.5" x14ac:dyDescent="0.25">
      <c r="A786" s="349" t="s">
        <v>1520</v>
      </c>
      <c r="B786" s="349" t="s">
        <v>1521</v>
      </c>
      <c r="C786" s="349" t="s">
        <v>1793</v>
      </c>
      <c r="D786" s="349" t="s">
        <v>1794</v>
      </c>
      <c r="E786" s="350" t="s">
        <v>24</v>
      </c>
      <c r="F786" s="349" t="s">
        <v>24</v>
      </c>
      <c r="G786" s="349">
        <v>88435</v>
      </c>
      <c r="H786" s="349" t="s">
        <v>1917</v>
      </c>
      <c r="I786" s="349" t="s">
        <v>226</v>
      </c>
      <c r="J786" s="349" t="s">
        <v>1137</v>
      </c>
      <c r="K786" s="350">
        <v>1.54</v>
      </c>
      <c r="L786" s="349" t="s">
        <v>1138</v>
      </c>
    </row>
    <row r="787" spans="1:12" ht="13.5" x14ac:dyDescent="0.25">
      <c r="A787" s="349" t="s">
        <v>1520</v>
      </c>
      <c r="B787" s="349" t="s">
        <v>1521</v>
      </c>
      <c r="C787" s="349" t="s">
        <v>1793</v>
      </c>
      <c r="D787" s="349" t="s">
        <v>1794</v>
      </c>
      <c r="E787" s="350" t="s">
        <v>24</v>
      </c>
      <c r="F787" s="349" t="s">
        <v>24</v>
      </c>
      <c r="G787" s="349">
        <v>88436</v>
      </c>
      <c r="H787" s="349" t="s">
        <v>1918</v>
      </c>
      <c r="I787" s="349" t="s">
        <v>226</v>
      </c>
      <c r="J787" s="349" t="s">
        <v>1137</v>
      </c>
      <c r="K787" s="350">
        <v>8.33</v>
      </c>
      <c r="L787" s="349" t="s">
        <v>1138</v>
      </c>
    </row>
    <row r="788" spans="1:12" ht="13.5" x14ac:dyDescent="0.25">
      <c r="A788" s="349" t="s">
        <v>1520</v>
      </c>
      <c r="B788" s="349" t="s">
        <v>1521</v>
      </c>
      <c r="C788" s="349" t="s">
        <v>1793</v>
      </c>
      <c r="D788" s="349" t="s">
        <v>1794</v>
      </c>
      <c r="E788" s="350" t="s">
        <v>24</v>
      </c>
      <c r="F788" s="349" t="s">
        <v>24</v>
      </c>
      <c r="G788" s="349">
        <v>88437</v>
      </c>
      <c r="H788" s="349" t="s">
        <v>1919</v>
      </c>
      <c r="I788" s="349" t="s">
        <v>226</v>
      </c>
      <c r="J788" s="349" t="s">
        <v>1137</v>
      </c>
      <c r="K788" s="350">
        <v>0.96</v>
      </c>
      <c r="L788" s="349" t="s">
        <v>1138</v>
      </c>
    </row>
    <row r="789" spans="1:12" ht="13.5" x14ac:dyDescent="0.25">
      <c r="A789" s="349" t="s">
        <v>1520</v>
      </c>
      <c r="B789" s="349" t="s">
        <v>1521</v>
      </c>
      <c r="C789" s="349" t="s">
        <v>1793</v>
      </c>
      <c r="D789" s="349" t="s">
        <v>1794</v>
      </c>
      <c r="E789" s="350" t="s">
        <v>24</v>
      </c>
      <c r="F789" s="349" t="s">
        <v>24</v>
      </c>
      <c r="G789" s="349">
        <v>88569</v>
      </c>
      <c r="H789" s="349" t="s">
        <v>1920</v>
      </c>
      <c r="I789" s="349" t="s">
        <v>226</v>
      </c>
      <c r="J789" s="349" t="s">
        <v>1333</v>
      </c>
      <c r="K789" s="350">
        <v>3.96</v>
      </c>
      <c r="L789" s="349" t="s">
        <v>1138</v>
      </c>
    </row>
    <row r="790" spans="1:12" ht="13.5" x14ac:dyDescent="0.25">
      <c r="A790" s="349" t="s">
        <v>1520</v>
      </c>
      <c r="B790" s="349" t="s">
        <v>1521</v>
      </c>
      <c r="C790" s="349" t="s">
        <v>1793</v>
      </c>
      <c r="D790" s="349" t="s">
        <v>1794</v>
      </c>
      <c r="E790" s="350" t="s">
        <v>24</v>
      </c>
      <c r="F790" s="349" t="s">
        <v>24</v>
      </c>
      <c r="G790" s="349">
        <v>88570</v>
      </c>
      <c r="H790" s="349" t="s">
        <v>1921</v>
      </c>
      <c r="I790" s="349" t="s">
        <v>226</v>
      </c>
      <c r="J790" s="349" t="s">
        <v>1333</v>
      </c>
      <c r="K790" s="350">
        <v>1.28</v>
      </c>
      <c r="L790" s="349" t="s">
        <v>1138</v>
      </c>
    </row>
    <row r="791" spans="1:12" ht="13.5" x14ac:dyDescent="0.25">
      <c r="A791" s="349" t="s">
        <v>1520</v>
      </c>
      <c r="B791" s="349" t="s">
        <v>1521</v>
      </c>
      <c r="C791" s="349" t="s">
        <v>1793</v>
      </c>
      <c r="D791" s="349" t="s">
        <v>1794</v>
      </c>
      <c r="E791" s="350" t="s">
        <v>24</v>
      </c>
      <c r="F791" s="349" t="s">
        <v>24</v>
      </c>
      <c r="G791" s="349">
        <v>88826</v>
      </c>
      <c r="H791" s="349" t="s">
        <v>1922</v>
      </c>
      <c r="I791" s="349" t="s">
        <v>226</v>
      </c>
      <c r="J791" s="349" t="s">
        <v>1524</v>
      </c>
      <c r="K791" s="350">
        <v>0.28000000000000003</v>
      </c>
      <c r="L791" s="349" t="s">
        <v>1138</v>
      </c>
    </row>
    <row r="792" spans="1:12" ht="13.5" x14ac:dyDescent="0.25">
      <c r="A792" s="349" t="s">
        <v>1520</v>
      </c>
      <c r="B792" s="349" t="s">
        <v>1521</v>
      </c>
      <c r="C792" s="349" t="s">
        <v>1793</v>
      </c>
      <c r="D792" s="349" t="s">
        <v>1794</v>
      </c>
      <c r="E792" s="350" t="s">
        <v>24</v>
      </c>
      <c r="F792" s="349" t="s">
        <v>24</v>
      </c>
      <c r="G792" s="349">
        <v>88827</v>
      </c>
      <c r="H792" s="349" t="s">
        <v>1923</v>
      </c>
      <c r="I792" s="349" t="s">
        <v>226</v>
      </c>
      <c r="J792" s="349" t="s">
        <v>1524</v>
      </c>
      <c r="K792" s="350">
        <v>7.0000000000000007E-2</v>
      </c>
      <c r="L792" s="349" t="s">
        <v>1138</v>
      </c>
    </row>
    <row r="793" spans="1:12" ht="13.5" x14ac:dyDescent="0.25">
      <c r="A793" s="349" t="s">
        <v>1520</v>
      </c>
      <c r="B793" s="349" t="s">
        <v>1521</v>
      </c>
      <c r="C793" s="349" t="s">
        <v>1793</v>
      </c>
      <c r="D793" s="349" t="s">
        <v>1794</v>
      </c>
      <c r="E793" s="350" t="s">
        <v>24</v>
      </c>
      <c r="F793" s="349" t="s">
        <v>24</v>
      </c>
      <c r="G793" s="349">
        <v>88828</v>
      </c>
      <c r="H793" s="349" t="s">
        <v>1924</v>
      </c>
      <c r="I793" s="349" t="s">
        <v>226</v>
      </c>
      <c r="J793" s="349" t="s">
        <v>1524</v>
      </c>
      <c r="K793" s="350">
        <v>0.33</v>
      </c>
      <c r="L793" s="349" t="s">
        <v>1138</v>
      </c>
    </row>
    <row r="794" spans="1:12" ht="13.5" x14ac:dyDescent="0.25">
      <c r="A794" s="349" t="s">
        <v>1520</v>
      </c>
      <c r="B794" s="349" t="s">
        <v>1521</v>
      </c>
      <c r="C794" s="349" t="s">
        <v>1793</v>
      </c>
      <c r="D794" s="349" t="s">
        <v>1794</v>
      </c>
      <c r="E794" s="350" t="s">
        <v>24</v>
      </c>
      <c r="F794" s="349" t="s">
        <v>24</v>
      </c>
      <c r="G794" s="349">
        <v>88829</v>
      </c>
      <c r="H794" s="349" t="s">
        <v>1925</v>
      </c>
      <c r="I794" s="349" t="s">
        <v>226</v>
      </c>
      <c r="J794" s="349" t="s">
        <v>1137</v>
      </c>
      <c r="K794" s="350">
        <v>1.1299999999999999</v>
      </c>
      <c r="L794" s="349" t="s">
        <v>1138</v>
      </c>
    </row>
    <row r="795" spans="1:12" ht="13.5" x14ac:dyDescent="0.25">
      <c r="A795" s="349" t="s">
        <v>1520</v>
      </c>
      <c r="B795" s="349" t="s">
        <v>1521</v>
      </c>
      <c r="C795" s="349" t="s">
        <v>1793</v>
      </c>
      <c r="D795" s="349" t="s">
        <v>1794</v>
      </c>
      <c r="E795" s="350" t="s">
        <v>24</v>
      </c>
      <c r="F795" s="349" t="s">
        <v>24</v>
      </c>
      <c r="G795" s="349">
        <v>88832</v>
      </c>
      <c r="H795" s="349" t="s">
        <v>1926</v>
      </c>
      <c r="I795" s="349" t="s">
        <v>226</v>
      </c>
      <c r="J795" s="349" t="s">
        <v>1137</v>
      </c>
      <c r="K795" s="350">
        <v>43.77</v>
      </c>
      <c r="L795" s="349" t="s">
        <v>1138</v>
      </c>
    </row>
    <row r="796" spans="1:12" ht="13.5" x14ac:dyDescent="0.25">
      <c r="A796" s="349" t="s">
        <v>1520</v>
      </c>
      <c r="B796" s="349" t="s">
        <v>1521</v>
      </c>
      <c r="C796" s="349" t="s">
        <v>1793</v>
      </c>
      <c r="D796" s="349" t="s">
        <v>1794</v>
      </c>
      <c r="E796" s="350" t="s">
        <v>24</v>
      </c>
      <c r="F796" s="349" t="s">
        <v>24</v>
      </c>
      <c r="G796" s="349">
        <v>88834</v>
      </c>
      <c r="H796" s="349" t="s">
        <v>1927</v>
      </c>
      <c r="I796" s="349" t="s">
        <v>226</v>
      </c>
      <c r="J796" s="349" t="s">
        <v>1137</v>
      </c>
      <c r="K796" s="350">
        <v>11.56</v>
      </c>
      <c r="L796" s="349" t="s">
        <v>1138</v>
      </c>
    </row>
    <row r="797" spans="1:12" ht="13.5" x14ac:dyDescent="0.25">
      <c r="A797" s="349" t="s">
        <v>1520</v>
      </c>
      <c r="B797" s="349" t="s">
        <v>1521</v>
      </c>
      <c r="C797" s="349" t="s">
        <v>1793</v>
      </c>
      <c r="D797" s="349" t="s">
        <v>1794</v>
      </c>
      <c r="E797" s="350" t="s">
        <v>24</v>
      </c>
      <c r="F797" s="349" t="s">
        <v>24</v>
      </c>
      <c r="G797" s="349">
        <v>88835</v>
      </c>
      <c r="H797" s="349" t="s">
        <v>1928</v>
      </c>
      <c r="I797" s="349" t="s">
        <v>226</v>
      </c>
      <c r="J797" s="349" t="s">
        <v>1137</v>
      </c>
      <c r="K797" s="350">
        <v>54.71</v>
      </c>
      <c r="L797" s="349" t="s">
        <v>1138</v>
      </c>
    </row>
    <row r="798" spans="1:12" ht="13.5" x14ac:dyDescent="0.25">
      <c r="A798" s="349" t="s">
        <v>1520</v>
      </c>
      <c r="B798" s="349" t="s">
        <v>1521</v>
      </c>
      <c r="C798" s="349" t="s">
        <v>1793</v>
      </c>
      <c r="D798" s="349" t="s">
        <v>1794</v>
      </c>
      <c r="E798" s="350" t="s">
        <v>24</v>
      </c>
      <c r="F798" s="349" t="s">
        <v>24</v>
      </c>
      <c r="G798" s="349">
        <v>88836</v>
      </c>
      <c r="H798" s="349" t="s">
        <v>1929</v>
      </c>
      <c r="I798" s="349" t="s">
        <v>226</v>
      </c>
      <c r="J798" s="349" t="s">
        <v>1524</v>
      </c>
      <c r="K798" s="350">
        <v>64.23</v>
      </c>
      <c r="L798" s="349" t="s">
        <v>1138</v>
      </c>
    </row>
    <row r="799" spans="1:12" ht="13.5" x14ac:dyDescent="0.25">
      <c r="A799" s="349" t="s">
        <v>1520</v>
      </c>
      <c r="B799" s="349" t="s">
        <v>1521</v>
      </c>
      <c r="C799" s="349" t="s">
        <v>1793</v>
      </c>
      <c r="D799" s="349" t="s">
        <v>1794</v>
      </c>
      <c r="E799" s="350" t="s">
        <v>24</v>
      </c>
      <c r="F799" s="349" t="s">
        <v>24</v>
      </c>
      <c r="G799" s="349">
        <v>88839</v>
      </c>
      <c r="H799" s="349" t="s">
        <v>1930</v>
      </c>
      <c r="I799" s="349" t="s">
        <v>226</v>
      </c>
      <c r="J799" s="349" t="s">
        <v>1333</v>
      </c>
      <c r="K799" s="350">
        <v>31.13</v>
      </c>
      <c r="L799" s="349" t="s">
        <v>1138</v>
      </c>
    </row>
    <row r="800" spans="1:12" ht="13.5" x14ac:dyDescent="0.25">
      <c r="A800" s="349" t="s">
        <v>1520</v>
      </c>
      <c r="B800" s="349" t="s">
        <v>1521</v>
      </c>
      <c r="C800" s="349" t="s">
        <v>1793</v>
      </c>
      <c r="D800" s="349" t="s">
        <v>1794</v>
      </c>
      <c r="E800" s="350" t="s">
        <v>24</v>
      </c>
      <c r="F800" s="349" t="s">
        <v>24</v>
      </c>
      <c r="G800" s="349">
        <v>88840</v>
      </c>
      <c r="H800" s="349" t="s">
        <v>1931</v>
      </c>
      <c r="I800" s="349" t="s">
        <v>226</v>
      </c>
      <c r="J800" s="349" t="s">
        <v>1333</v>
      </c>
      <c r="K800" s="350">
        <v>13.71</v>
      </c>
      <c r="L800" s="349" t="s">
        <v>1138</v>
      </c>
    </row>
    <row r="801" spans="1:12" ht="13.5" x14ac:dyDescent="0.25">
      <c r="A801" s="349" t="s">
        <v>1520</v>
      </c>
      <c r="B801" s="349" t="s">
        <v>1521</v>
      </c>
      <c r="C801" s="349" t="s">
        <v>1793</v>
      </c>
      <c r="D801" s="349" t="s">
        <v>1794</v>
      </c>
      <c r="E801" s="350" t="s">
        <v>24</v>
      </c>
      <c r="F801" s="349" t="s">
        <v>24</v>
      </c>
      <c r="G801" s="349">
        <v>88841</v>
      </c>
      <c r="H801" s="349" t="s">
        <v>1932</v>
      </c>
      <c r="I801" s="349" t="s">
        <v>226</v>
      </c>
      <c r="J801" s="349" t="s">
        <v>1333</v>
      </c>
      <c r="K801" s="350">
        <v>55.66</v>
      </c>
      <c r="L801" s="349" t="s">
        <v>1138</v>
      </c>
    </row>
    <row r="802" spans="1:12" ht="13.5" x14ac:dyDescent="0.25">
      <c r="A802" s="349" t="s">
        <v>1520</v>
      </c>
      <c r="B802" s="349" t="s">
        <v>1521</v>
      </c>
      <c r="C802" s="349" t="s">
        <v>1793</v>
      </c>
      <c r="D802" s="349" t="s">
        <v>1794</v>
      </c>
      <c r="E802" s="350" t="s">
        <v>24</v>
      </c>
      <c r="F802" s="349" t="s">
        <v>24</v>
      </c>
      <c r="G802" s="349">
        <v>88842</v>
      </c>
      <c r="H802" s="349" t="s">
        <v>1933</v>
      </c>
      <c r="I802" s="349" t="s">
        <v>226</v>
      </c>
      <c r="J802" s="349" t="s">
        <v>1524</v>
      </c>
      <c r="K802" s="350">
        <v>78.62</v>
      </c>
      <c r="L802" s="349" t="s">
        <v>1138</v>
      </c>
    </row>
    <row r="803" spans="1:12" ht="13.5" x14ac:dyDescent="0.25">
      <c r="A803" s="349" t="s">
        <v>1520</v>
      </c>
      <c r="B803" s="349" t="s">
        <v>1521</v>
      </c>
      <c r="C803" s="349" t="s">
        <v>1793</v>
      </c>
      <c r="D803" s="349" t="s">
        <v>1794</v>
      </c>
      <c r="E803" s="350" t="s">
        <v>24</v>
      </c>
      <c r="F803" s="349" t="s">
        <v>24</v>
      </c>
      <c r="G803" s="349">
        <v>88847</v>
      </c>
      <c r="H803" s="349" t="s">
        <v>1934</v>
      </c>
      <c r="I803" s="349" t="s">
        <v>226</v>
      </c>
      <c r="J803" s="349" t="s">
        <v>1333</v>
      </c>
      <c r="K803" s="350">
        <v>22.82</v>
      </c>
      <c r="L803" s="349" t="s">
        <v>1138</v>
      </c>
    </row>
    <row r="804" spans="1:12" ht="13.5" x14ac:dyDescent="0.25">
      <c r="A804" s="349" t="s">
        <v>1520</v>
      </c>
      <c r="B804" s="349" t="s">
        <v>1521</v>
      </c>
      <c r="C804" s="349" t="s">
        <v>1793</v>
      </c>
      <c r="D804" s="349" t="s">
        <v>1794</v>
      </c>
      <c r="E804" s="350" t="s">
        <v>24</v>
      </c>
      <c r="F804" s="349" t="s">
        <v>24</v>
      </c>
      <c r="G804" s="349">
        <v>88848</v>
      </c>
      <c r="H804" s="349" t="s">
        <v>1935</v>
      </c>
      <c r="I804" s="349" t="s">
        <v>226</v>
      </c>
      <c r="J804" s="349" t="s">
        <v>1333</v>
      </c>
      <c r="K804" s="350">
        <v>9.3800000000000008</v>
      </c>
      <c r="L804" s="349" t="s">
        <v>1138</v>
      </c>
    </row>
    <row r="805" spans="1:12" ht="13.5" x14ac:dyDescent="0.25">
      <c r="A805" s="349" t="s">
        <v>1520</v>
      </c>
      <c r="B805" s="349" t="s">
        <v>1521</v>
      </c>
      <c r="C805" s="349" t="s">
        <v>1793</v>
      </c>
      <c r="D805" s="349" t="s">
        <v>1794</v>
      </c>
      <c r="E805" s="350" t="s">
        <v>24</v>
      </c>
      <c r="F805" s="349" t="s">
        <v>24</v>
      </c>
      <c r="G805" s="349">
        <v>88853</v>
      </c>
      <c r="H805" s="349" t="s">
        <v>1936</v>
      </c>
      <c r="I805" s="349" t="s">
        <v>226</v>
      </c>
      <c r="J805" s="349" t="s">
        <v>1137</v>
      </c>
      <c r="K805" s="350">
        <v>0.23</v>
      </c>
      <c r="L805" s="349" t="s">
        <v>1138</v>
      </c>
    </row>
    <row r="806" spans="1:12" ht="13.5" x14ac:dyDescent="0.25">
      <c r="A806" s="349" t="s">
        <v>1520</v>
      </c>
      <c r="B806" s="349" t="s">
        <v>1521</v>
      </c>
      <c r="C806" s="349" t="s">
        <v>1793</v>
      </c>
      <c r="D806" s="349" t="s">
        <v>1794</v>
      </c>
      <c r="E806" s="350" t="s">
        <v>24</v>
      </c>
      <c r="F806" s="349" t="s">
        <v>24</v>
      </c>
      <c r="G806" s="349">
        <v>88854</v>
      </c>
      <c r="H806" s="349" t="s">
        <v>1937</v>
      </c>
      <c r="I806" s="349" t="s">
        <v>226</v>
      </c>
      <c r="J806" s="349" t="s">
        <v>1137</v>
      </c>
      <c r="K806" s="350">
        <v>0.05</v>
      </c>
      <c r="L806" s="349" t="s">
        <v>1138</v>
      </c>
    </row>
    <row r="807" spans="1:12" ht="13.5" x14ac:dyDescent="0.25">
      <c r="A807" s="349" t="s">
        <v>1520</v>
      </c>
      <c r="B807" s="349" t="s">
        <v>1521</v>
      </c>
      <c r="C807" s="349" t="s">
        <v>1793</v>
      </c>
      <c r="D807" s="349" t="s">
        <v>1794</v>
      </c>
      <c r="E807" s="350" t="s">
        <v>24</v>
      </c>
      <c r="F807" s="349" t="s">
        <v>24</v>
      </c>
      <c r="G807" s="349">
        <v>88855</v>
      </c>
      <c r="H807" s="349" t="s">
        <v>1938</v>
      </c>
      <c r="I807" s="349" t="s">
        <v>226</v>
      </c>
      <c r="J807" s="349" t="s">
        <v>1333</v>
      </c>
      <c r="K807" s="350">
        <v>3.55</v>
      </c>
      <c r="L807" s="349" t="s">
        <v>1138</v>
      </c>
    </row>
    <row r="808" spans="1:12" ht="13.5" x14ac:dyDescent="0.25">
      <c r="A808" s="349" t="s">
        <v>1520</v>
      </c>
      <c r="B808" s="349" t="s">
        <v>1521</v>
      </c>
      <c r="C808" s="349" t="s">
        <v>1793</v>
      </c>
      <c r="D808" s="349" t="s">
        <v>1794</v>
      </c>
      <c r="E808" s="350" t="s">
        <v>24</v>
      </c>
      <c r="F808" s="349" t="s">
        <v>24</v>
      </c>
      <c r="G808" s="349">
        <v>88856</v>
      </c>
      <c r="H808" s="349" t="s">
        <v>1939</v>
      </c>
      <c r="I808" s="349" t="s">
        <v>226</v>
      </c>
      <c r="J808" s="349" t="s">
        <v>1333</v>
      </c>
      <c r="K808" s="350">
        <v>0.97</v>
      </c>
      <c r="L808" s="349" t="s">
        <v>1138</v>
      </c>
    </row>
    <row r="809" spans="1:12" ht="13.5" x14ac:dyDescent="0.25">
      <c r="A809" s="349" t="s">
        <v>1520</v>
      </c>
      <c r="B809" s="349" t="s">
        <v>1521</v>
      </c>
      <c r="C809" s="349" t="s">
        <v>1793</v>
      </c>
      <c r="D809" s="349" t="s">
        <v>1794</v>
      </c>
      <c r="E809" s="350" t="s">
        <v>24</v>
      </c>
      <c r="F809" s="349" t="s">
        <v>24</v>
      </c>
      <c r="G809" s="349">
        <v>88857</v>
      </c>
      <c r="H809" s="349" t="s">
        <v>1940</v>
      </c>
      <c r="I809" s="349" t="s">
        <v>226</v>
      </c>
      <c r="J809" s="349" t="s">
        <v>1137</v>
      </c>
      <c r="K809" s="350">
        <v>27.54</v>
      </c>
      <c r="L809" s="349" t="s">
        <v>1138</v>
      </c>
    </row>
    <row r="810" spans="1:12" ht="13.5" x14ac:dyDescent="0.25">
      <c r="A810" s="349" t="s">
        <v>1520</v>
      </c>
      <c r="B810" s="349" t="s">
        <v>1521</v>
      </c>
      <c r="C810" s="349" t="s">
        <v>1793</v>
      </c>
      <c r="D810" s="349" t="s">
        <v>1794</v>
      </c>
      <c r="E810" s="350" t="s">
        <v>24</v>
      </c>
      <c r="F810" s="349" t="s">
        <v>24</v>
      </c>
      <c r="G810" s="349">
        <v>88858</v>
      </c>
      <c r="H810" s="349" t="s">
        <v>1941</v>
      </c>
      <c r="I810" s="349" t="s">
        <v>226</v>
      </c>
      <c r="J810" s="349" t="s">
        <v>1137</v>
      </c>
      <c r="K810" s="350">
        <v>7.27</v>
      </c>
      <c r="L810" s="349" t="s">
        <v>1138</v>
      </c>
    </row>
    <row r="811" spans="1:12" ht="13.5" x14ac:dyDescent="0.25">
      <c r="A811" s="349" t="s">
        <v>1520</v>
      </c>
      <c r="B811" s="349" t="s">
        <v>1521</v>
      </c>
      <c r="C811" s="349" t="s">
        <v>1793</v>
      </c>
      <c r="D811" s="349" t="s">
        <v>1794</v>
      </c>
      <c r="E811" s="350" t="s">
        <v>24</v>
      </c>
      <c r="F811" s="349" t="s">
        <v>24</v>
      </c>
      <c r="G811" s="349">
        <v>88859</v>
      </c>
      <c r="H811" s="349" t="s">
        <v>1942</v>
      </c>
      <c r="I811" s="349" t="s">
        <v>226</v>
      </c>
      <c r="J811" s="349" t="s">
        <v>1137</v>
      </c>
      <c r="K811" s="350">
        <v>24.49</v>
      </c>
      <c r="L811" s="349" t="s">
        <v>1138</v>
      </c>
    </row>
    <row r="812" spans="1:12" ht="13.5" x14ac:dyDescent="0.25">
      <c r="A812" s="349" t="s">
        <v>1520</v>
      </c>
      <c r="B812" s="349" t="s">
        <v>1521</v>
      </c>
      <c r="C812" s="349" t="s">
        <v>1793</v>
      </c>
      <c r="D812" s="349" t="s">
        <v>1794</v>
      </c>
      <c r="E812" s="350" t="s">
        <v>24</v>
      </c>
      <c r="F812" s="349" t="s">
        <v>24</v>
      </c>
      <c r="G812" s="349">
        <v>88860</v>
      </c>
      <c r="H812" s="349" t="s">
        <v>1943</v>
      </c>
      <c r="I812" s="349" t="s">
        <v>226</v>
      </c>
      <c r="J812" s="349" t="s">
        <v>1137</v>
      </c>
      <c r="K812" s="350">
        <v>6.47</v>
      </c>
      <c r="L812" s="349" t="s">
        <v>1138</v>
      </c>
    </row>
    <row r="813" spans="1:12" ht="13.5" x14ac:dyDescent="0.25">
      <c r="A813" s="349" t="s">
        <v>1520</v>
      </c>
      <c r="B813" s="349" t="s">
        <v>1521</v>
      </c>
      <c r="C813" s="349" t="s">
        <v>1793</v>
      </c>
      <c r="D813" s="349" t="s">
        <v>1794</v>
      </c>
      <c r="E813" s="350" t="s">
        <v>24</v>
      </c>
      <c r="F813" s="349" t="s">
        <v>24</v>
      </c>
      <c r="G813" s="349">
        <v>88900</v>
      </c>
      <c r="H813" s="349" t="s">
        <v>1944</v>
      </c>
      <c r="I813" s="349" t="s">
        <v>226</v>
      </c>
      <c r="J813" s="349" t="s">
        <v>1137</v>
      </c>
      <c r="K813" s="350">
        <v>51.03</v>
      </c>
      <c r="L813" s="349" t="s">
        <v>1138</v>
      </c>
    </row>
    <row r="814" spans="1:12" ht="13.5" x14ac:dyDescent="0.25">
      <c r="A814" s="349" t="s">
        <v>1520</v>
      </c>
      <c r="B814" s="349" t="s">
        <v>1521</v>
      </c>
      <c r="C814" s="349" t="s">
        <v>1793</v>
      </c>
      <c r="D814" s="349" t="s">
        <v>1794</v>
      </c>
      <c r="E814" s="350" t="s">
        <v>24</v>
      </c>
      <c r="F814" s="349" t="s">
        <v>24</v>
      </c>
      <c r="G814" s="349">
        <v>88902</v>
      </c>
      <c r="H814" s="349" t="s">
        <v>1945</v>
      </c>
      <c r="I814" s="349" t="s">
        <v>226</v>
      </c>
      <c r="J814" s="349" t="s">
        <v>1137</v>
      </c>
      <c r="K814" s="350">
        <v>13.48</v>
      </c>
      <c r="L814" s="349" t="s">
        <v>1138</v>
      </c>
    </row>
    <row r="815" spans="1:12" ht="13.5" x14ac:dyDescent="0.25">
      <c r="A815" s="349" t="s">
        <v>1520</v>
      </c>
      <c r="B815" s="349" t="s">
        <v>1521</v>
      </c>
      <c r="C815" s="349" t="s">
        <v>1793</v>
      </c>
      <c r="D815" s="349" t="s">
        <v>1794</v>
      </c>
      <c r="E815" s="350" t="s">
        <v>24</v>
      </c>
      <c r="F815" s="349" t="s">
        <v>24</v>
      </c>
      <c r="G815" s="349">
        <v>88903</v>
      </c>
      <c r="H815" s="349" t="s">
        <v>1946</v>
      </c>
      <c r="I815" s="349" t="s">
        <v>226</v>
      </c>
      <c r="J815" s="349" t="s">
        <v>1137</v>
      </c>
      <c r="K815" s="350">
        <v>63.79</v>
      </c>
      <c r="L815" s="349" t="s">
        <v>1138</v>
      </c>
    </row>
    <row r="816" spans="1:12" ht="13.5" x14ac:dyDescent="0.25">
      <c r="A816" s="349" t="s">
        <v>1520</v>
      </c>
      <c r="B816" s="349" t="s">
        <v>1521</v>
      </c>
      <c r="C816" s="349" t="s">
        <v>1793</v>
      </c>
      <c r="D816" s="349" t="s">
        <v>1794</v>
      </c>
      <c r="E816" s="350" t="s">
        <v>24</v>
      </c>
      <c r="F816" s="349" t="s">
        <v>24</v>
      </c>
      <c r="G816" s="349">
        <v>88904</v>
      </c>
      <c r="H816" s="349" t="s">
        <v>1947</v>
      </c>
      <c r="I816" s="349" t="s">
        <v>226</v>
      </c>
      <c r="J816" s="349" t="s">
        <v>1524</v>
      </c>
      <c r="K816" s="350">
        <v>90.48</v>
      </c>
      <c r="L816" s="349" t="s">
        <v>1138</v>
      </c>
    </row>
    <row r="817" spans="1:12" ht="13.5" x14ac:dyDescent="0.25">
      <c r="A817" s="349" t="s">
        <v>1520</v>
      </c>
      <c r="B817" s="349" t="s">
        <v>1521</v>
      </c>
      <c r="C817" s="349" t="s">
        <v>1793</v>
      </c>
      <c r="D817" s="349" t="s">
        <v>1794</v>
      </c>
      <c r="E817" s="350" t="s">
        <v>24</v>
      </c>
      <c r="F817" s="349" t="s">
        <v>24</v>
      </c>
      <c r="G817" s="349">
        <v>89009</v>
      </c>
      <c r="H817" s="349" t="s">
        <v>1948</v>
      </c>
      <c r="I817" s="349" t="s">
        <v>226</v>
      </c>
      <c r="J817" s="349" t="s">
        <v>1333</v>
      </c>
      <c r="K817" s="350">
        <v>38.56</v>
      </c>
      <c r="L817" s="349" t="s">
        <v>1138</v>
      </c>
    </row>
    <row r="818" spans="1:12" ht="13.5" x14ac:dyDescent="0.25">
      <c r="A818" s="349" t="s">
        <v>1520</v>
      </c>
      <c r="B818" s="349" t="s">
        <v>1521</v>
      </c>
      <c r="C818" s="349" t="s">
        <v>1793</v>
      </c>
      <c r="D818" s="349" t="s">
        <v>1794</v>
      </c>
      <c r="E818" s="350" t="s">
        <v>24</v>
      </c>
      <c r="F818" s="349" t="s">
        <v>24</v>
      </c>
      <c r="G818" s="349">
        <v>89010</v>
      </c>
      <c r="H818" s="349" t="s">
        <v>1949</v>
      </c>
      <c r="I818" s="349" t="s">
        <v>226</v>
      </c>
      <c r="J818" s="349" t="s">
        <v>1333</v>
      </c>
      <c r="K818" s="350">
        <v>16.98</v>
      </c>
      <c r="L818" s="349" t="s">
        <v>1138</v>
      </c>
    </row>
    <row r="819" spans="1:12" ht="13.5" x14ac:dyDescent="0.25">
      <c r="A819" s="349" t="s">
        <v>1520</v>
      </c>
      <c r="B819" s="349" t="s">
        <v>1521</v>
      </c>
      <c r="C819" s="349" t="s">
        <v>1793</v>
      </c>
      <c r="D819" s="349" t="s">
        <v>1794</v>
      </c>
      <c r="E819" s="350" t="s">
        <v>24</v>
      </c>
      <c r="F819" s="349" t="s">
        <v>24</v>
      </c>
      <c r="G819" s="349">
        <v>89011</v>
      </c>
      <c r="H819" s="349" t="s">
        <v>1950</v>
      </c>
      <c r="I819" s="349" t="s">
        <v>226</v>
      </c>
      <c r="J819" s="349" t="s">
        <v>1524</v>
      </c>
      <c r="K819" s="350">
        <v>26.57</v>
      </c>
      <c r="L819" s="349" t="s">
        <v>1138</v>
      </c>
    </row>
    <row r="820" spans="1:12" ht="13.5" x14ac:dyDescent="0.25">
      <c r="A820" s="349" t="s">
        <v>1520</v>
      </c>
      <c r="B820" s="349" t="s">
        <v>1521</v>
      </c>
      <c r="C820" s="349" t="s">
        <v>1793</v>
      </c>
      <c r="D820" s="349" t="s">
        <v>1794</v>
      </c>
      <c r="E820" s="350" t="s">
        <v>24</v>
      </c>
      <c r="F820" s="349" t="s">
        <v>24</v>
      </c>
      <c r="G820" s="349">
        <v>89012</v>
      </c>
      <c r="H820" s="349" t="s">
        <v>1951</v>
      </c>
      <c r="I820" s="349" t="s">
        <v>226</v>
      </c>
      <c r="J820" s="349" t="s">
        <v>1524</v>
      </c>
      <c r="K820" s="350">
        <v>7.02</v>
      </c>
      <c r="L820" s="349" t="s">
        <v>1138</v>
      </c>
    </row>
    <row r="821" spans="1:12" ht="13.5" x14ac:dyDescent="0.25">
      <c r="A821" s="349" t="s">
        <v>1520</v>
      </c>
      <c r="B821" s="349" t="s">
        <v>1521</v>
      </c>
      <c r="C821" s="349" t="s">
        <v>1793</v>
      </c>
      <c r="D821" s="349" t="s">
        <v>1794</v>
      </c>
      <c r="E821" s="350" t="s">
        <v>24</v>
      </c>
      <c r="F821" s="349" t="s">
        <v>24</v>
      </c>
      <c r="G821" s="349">
        <v>89013</v>
      </c>
      <c r="H821" s="349" t="s">
        <v>1952</v>
      </c>
      <c r="I821" s="349" t="s">
        <v>226</v>
      </c>
      <c r="J821" s="349" t="s">
        <v>1333</v>
      </c>
      <c r="K821" s="350">
        <v>126.31</v>
      </c>
      <c r="L821" s="349" t="s">
        <v>1138</v>
      </c>
    </row>
    <row r="822" spans="1:12" ht="13.5" x14ac:dyDescent="0.25">
      <c r="A822" s="349" t="s">
        <v>1520</v>
      </c>
      <c r="B822" s="349" t="s">
        <v>1521</v>
      </c>
      <c r="C822" s="349" t="s">
        <v>1793</v>
      </c>
      <c r="D822" s="349" t="s">
        <v>1794</v>
      </c>
      <c r="E822" s="350" t="s">
        <v>24</v>
      </c>
      <c r="F822" s="349" t="s">
        <v>24</v>
      </c>
      <c r="G822" s="349">
        <v>89014</v>
      </c>
      <c r="H822" s="349" t="s">
        <v>1953</v>
      </c>
      <c r="I822" s="349" t="s">
        <v>226</v>
      </c>
      <c r="J822" s="349" t="s">
        <v>1333</v>
      </c>
      <c r="K822" s="350">
        <v>55.64</v>
      </c>
      <c r="L822" s="349" t="s">
        <v>1138</v>
      </c>
    </row>
    <row r="823" spans="1:12" ht="13.5" x14ac:dyDescent="0.25">
      <c r="A823" s="349" t="s">
        <v>1520</v>
      </c>
      <c r="B823" s="349" t="s">
        <v>1521</v>
      </c>
      <c r="C823" s="349" t="s">
        <v>1793</v>
      </c>
      <c r="D823" s="349" t="s">
        <v>1794</v>
      </c>
      <c r="E823" s="350" t="s">
        <v>24</v>
      </c>
      <c r="F823" s="349" t="s">
        <v>24</v>
      </c>
      <c r="G823" s="349">
        <v>89015</v>
      </c>
      <c r="H823" s="349" t="s">
        <v>1954</v>
      </c>
      <c r="I823" s="349" t="s">
        <v>226</v>
      </c>
      <c r="J823" s="349" t="s">
        <v>1333</v>
      </c>
      <c r="K823" s="350">
        <v>4.0999999999999996</v>
      </c>
      <c r="L823" s="349" t="s">
        <v>1138</v>
      </c>
    </row>
    <row r="824" spans="1:12" ht="13.5" x14ac:dyDescent="0.25">
      <c r="A824" s="349" t="s">
        <v>1520</v>
      </c>
      <c r="B824" s="349" t="s">
        <v>1521</v>
      </c>
      <c r="C824" s="349" t="s">
        <v>1793</v>
      </c>
      <c r="D824" s="349" t="s">
        <v>1794</v>
      </c>
      <c r="E824" s="350" t="s">
        <v>24</v>
      </c>
      <c r="F824" s="349" t="s">
        <v>24</v>
      </c>
      <c r="G824" s="349">
        <v>89016</v>
      </c>
      <c r="H824" s="349" t="s">
        <v>1955</v>
      </c>
      <c r="I824" s="349" t="s">
        <v>226</v>
      </c>
      <c r="J824" s="349" t="s">
        <v>1333</v>
      </c>
      <c r="K824" s="350">
        <v>1.08</v>
      </c>
      <c r="L824" s="349" t="s">
        <v>1138</v>
      </c>
    </row>
    <row r="825" spans="1:12" ht="13.5" x14ac:dyDescent="0.25">
      <c r="A825" s="349" t="s">
        <v>1520</v>
      </c>
      <c r="B825" s="349" t="s">
        <v>1521</v>
      </c>
      <c r="C825" s="349" t="s">
        <v>1793</v>
      </c>
      <c r="D825" s="349" t="s">
        <v>1794</v>
      </c>
      <c r="E825" s="350" t="s">
        <v>24</v>
      </c>
      <c r="F825" s="349" t="s">
        <v>24</v>
      </c>
      <c r="G825" s="349">
        <v>89017</v>
      </c>
      <c r="H825" s="349" t="s">
        <v>1956</v>
      </c>
      <c r="I825" s="349" t="s">
        <v>226</v>
      </c>
      <c r="J825" s="349" t="s">
        <v>1333</v>
      </c>
      <c r="K825" s="350">
        <v>38.32</v>
      </c>
      <c r="L825" s="349" t="s">
        <v>1138</v>
      </c>
    </row>
    <row r="826" spans="1:12" ht="13.5" x14ac:dyDescent="0.25">
      <c r="A826" s="349" t="s">
        <v>1520</v>
      </c>
      <c r="B826" s="349" t="s">
        <v>1521</v>
      </c>
      <c r="C826" s="349" t="s">
        <v>1793</v>
      </c>
      <c r="D826" s="349" t="s">
        <v>1794</v>
      </c>
      <c r="E826" s="350" t="s">
        <v>24</v>
      </c>
      <c r="F826" s="349" t="s">
        <v>24</v>
      </c>
      <c r="G826" s="349">
        <v>89018</v>
      </c>
      <c r="H826" s="349" t="s">
        <v>1957</v>
      </c>
      <c r="I826" s="349" t="s">
        <v>226</v>
      </c>
      <c r="J826" s="349" t="s">
        <v>1333</v>
      </c>
      <c r="K826" s="350">
        <v>16.88</v>
      </c>
      <c r="L826" s="349" t="s">
        <v>1138</v>
      </c>
    </row>
    <row r="827" spans="1:12" ht="13.5" x14ac:dyDescent="0.25">
      <c r="A827" s="349" t="s">
        <v>1520</v>
      </c>
      <c r="B827" s="349" t="s">
        <v>1521</v>
      </c>
      <c r="C827" s="349" t="s">
        <v>1793</v>
      </c>
      <c r="D827" s="349" t="s">
        <v>1794</v>
      </c>
      <c r="E827" s="350" t="s">
        <v>24</v>
      </c>
      <c r="F827" s="349" t="s">
        <v>24</v>
      </c>
      <c r="G827" s="349">
        <v>89019</v>
      </c>
      <c r="H827" s="349" t="s">
        <v>1958</v>
      </c>
      <c r="I827" s="349" t="s">
        <v>226</v>
      </c>
      <c r="J827" s="349" t="s">
        <v>1333</v>
      </c>
      <c r="K827" s="350">
        <v>0.31</v>
      </c>
      <c r="L827" s="349" t="s">
        <v>1138</v>
      </c>
    </row>
    <row r="828" spans="1:12" ht="13.5" x14ac:dyDescent="0.25">
      <c r="A828" s="349" t="s">
        <v>1520</v>
      </c>
      <c r="B828" s="349" t="s">
        <v>1521</v>
      </c>
      <c r="C828" s="349" t="s">
        <v>1793</v>
      </c>
      <c r="D828" s="349" t="s">
        <v>1794</v>
      </c>
      <c r="E828" s="350" t="s">
        <v>24</v>
      </c>
      <c r="F828" s="349" t="s">
        <v>24</v>
      </c>
      <c r="G828" s="349">
        <v>89020</v>
      </c>
      <c r="H828" s="349" t="s">
        <v>1959</v>
      </c>
      <c r="I828" s="349" t="s">
        <v>226</v>
      </c>
      <c r="J828" s="349" t="s">
        <v>1333</v>
      </c>
      <c r="K828" s="350">
        <v>7.0000000000000007E-2</v>
      </c>
      <c r="L828" s="349" t="s">
        <v>1138</v>
      </c>
    </row>
    <row r="829" spans="1:12" ht="13.5" x14ac:dyDescent="0.25">
      <c r="A829" s="349" t="s">
        <v>1520</v>
      </c>
      <c r="B829" s="349" t="s">
        <v>1521</v>
      </c>
      <c r="C829" s="349" t="s">
        <v>1793</v>
      </c>
      <c r="D829" s="349" t="s">
        <v>1794</v>
      </c>
      <c r="E829" s="350" t="s">
        <v>24</v>
      </c>
      <c r="F829" s="349" t="s">
        <v>24</v>
      </c>
      <c r="G829" s="349">
        <v>89023</v>
      </c>
      <c r="H829" s="349" t="s">
        <v>1960</v>
      </c>
      <c r="I829" s="349" t="s">
        <v>226</v>
      </c>
      <c r="J829" s="349" t="s">
        <v>1333</v>
      </c>
      <c r="K829" s="350">
        <v>3.48</v>
      </c>
      <c r="L829" s="349" t="s">
        <v>1138</v>
      </c>
    </row>
    <row r="830" spans="1:12" ht="13.5" x14ac:dyDescent="0.25">
      <c r="A830" s="349" t="s">
        <v>1520</v>
      </c>
      <c r="B830" s="349" t="s">
        <v>1521</v>
      </c>
      <c r="C830" s="349" t="s">
        <v>1793</v>
      </c>
      <c r="D830" s="349" t="s">
        <v>1794</v>
      </c>
      <c r="E830" s="350" t="s">
        <v>24</v>
      </c>
      <c r="F830" s="349" t="s">
        <v>24</v>
      </c>
      <c r="G830" s="349">
        <v>89024</v>
      </c>
      <c r="H830" s="349" t="s">
        <v>1961</v>
      </c>
      <c r="I830" s="349" t="s">
        <v>226</v>
      </c>
      <c r="J830" s="349" t="s">
        <v>1333</v>
      </c>
      <c r="K830" s="350">
        <v>1.28</v>
      </c>
      <c r="L830" s="349" t="s">
        <v>1138</v>
      </c>
    </row>
    <row r="831" spans="1:12" ht="13.5" x14ac:dyDescent="0.25">
      <c r="A831" s="349" t="s">
        <v>1520</v>
      </c>
      <c r="B831" s="349" t="s">
        <v>1521</v>
      </c>
      <c r="C831" s="349" t="s">
        <v>1793</v>
      </c>
      <c r="D831" s="349" t="s">
        <v>1794</v>
      </c>
      <c r="E831" s="350" t="s">
        <v>24</v>
      </c>
      <c r="F831" s="349" t="s">
        <v>24</v>
      </c>
      <c r="G831" s="349">
        <v>89025</v>
      </c>
      <c r="H831" s="349" t="s">
        <v>1962</v>
      </c>
      <c r="I831" s="349" t="s">
        <v>226</v>
      </c>
      <c r="J831" s="349" t="s">
        <v>1333</v>
      </c>
      <c r="K831" s="350">
        <v>4.6399999999999997</v>
      </c>
      <c r="L831" s="349" t="s">
        <v>1138</v>
      </c>
    </row>
    <row r="832" spans="1:12" ht="13.5" x14ac:dyDescent="0.25">
      <c r="A832" s="349" t="s">
        <v>1520</v>
      </c>
      <c r="B832" s="349" t="s">
        <v>1521</v>
      </c>
      <c r="C832" s="349" t="s">
        <v>1793</v>
      </c>
      <c r="D832" s="349" t="s">
        <v>1794</v>
      </c>
      <c r="E832" s="350" t="s">
        <v>24</v>
      </c>
      <c r="F832" s="349" t="s">
        <v>24</v>
      </c>
      <c r="G832" s="349">
        <v>89026</v>
      </c>
      <c r="H832" s="349" t="s">
        <v>1963</v>
      </c>
      <c r="I832" s="349" t="s">
        <v>226</v>
      </c>
      <c r="J832" s="349" t="s">
        <v>1524</v>
      </c>
      <c r="K832" s="350">
        <v>172.02</v>
      </c>
      <c r="L832" s="349" t="s">
        <v>1138</v>
      </c>
    </row>
    <row r="833" spans="1:12" ht="13.5" x14ac:dyDescent="0.25">
      <c r="A833" s="349" t="s">
        <v>1520</v>
      </c>
      <c r="B833" s="349" t="s">
        <v>1521</v>
      </c>
      <c r="C833" s="349" t="s">
        <v>1793</v>
      </c>
      <c r="D833" s="349" t="s">
        <v>1794</v>
      </c>
      <c r="E833" s="350" t="s">
        <v>24</v>
      </c>
      <c r="F833" s="349" t="s">
        <v>24</v>
      </c>
      <c r="G833" s="349">
        <v>89029</v>
      </c>
      <c r="H833" s="349" t="s">
        <v>1964</v>
      </c>
      <c r="I833" s="349" t="s">
        <v>226</v>
      </c>
      <c r="J833" s="349" t="s">
        <v>1333</v>
      </c>
      <c r="K833" s="350">
        <v>29.74</v>
      </c>
      <c r="L833" s="349" t="s">
        <v>1138</v>
      </c>
    </row>
    <row r="834" spans="1:12" ht="13.5" x14ac:dyDescent="0.25">
      <c r="A834" s="349" t="s">
        <v>1520</v>
      </c>
      <c r="B834" s="349" t="s">
        <v>1521</v>
      </c>
      <c r="C834" s="349" t="s">
        <v>1793</v>
      </c>
      <c r="D834" s="349" t="s">
        <v>1794</v>
      </c>
      <c r="E834" s="350" t="s">
        <v>24</v>
      </c>
      <c r="F834" s="349" t="s">
        <v>24</v>
      </c>
      <c r="G834" s="349">
        <v>89030</v>
      </c>
      <c r="H834" s="349" t="s">
        <v>1965</v>
      </c>
      <c r="I834" s="349" t="s">
        <v>226</v>
      </c>
      <c r="J834" s="349" t="s">
        <v>1333</v>
      </c>
      <c r="K834" s="350">
        <v>13.1</v>
      </c>
      <c r="L834" s="349" t="s">
        <v>1138</v>
      </c>
    </row>
    <row r="835" spans="1:12" ht="13.5" x14ac:dyDescent="0.25">
      <c r="A835" s="349" t="s">
        <v>1520</v>
      </c>
      <c r="B835" s="349" t="s">
        <v>1521</v>
      </c>
      <c r="C835" s="349" t="s">
        <v>1793</v>
      </c>
      <c r="D835" s="349" t="s">
        <v>1794</v>
      </c>
      <c r="E835" s="350" t="s">
        <v>24</v>
      </c>
      <c r="F835" s="349" t="s">
        <v>24</v>
      </c>
      <c r="G835" s="349">
        <v>89033</v>
      </c>
      <c r="H835" s="349" t="s">
        <v>1966</v>
      </c>
      <c r="I835" s="349" t="s">
        <v>226</v>
      </c>
      <c r="J835" s="349" t="s">
        <v>1333</v>
      </c>
      <c r="K835" s="350">
        <v>13.92</v>
      </c>
      <c r="L835" s="349" t="s">
        <v>1138</v>
      </c>
    </row>
    <row r="836" spans="1:12" ht="13.5" x14ac:dyDescent="0.25">
      <c r="A836" s="349" t="s">
        <v>1520</v>
      </c>
      <c r="B836" s="349" t="s">
        <v>1521</v>
      </c>
      <c r="C836" s="349" t="s">
        <v>1793</v>
      </c>
      <c r="D836" s="349" t="s">
        <v>1794</v>
      </c>
      <c r="E836" s="350" t="s">
        <v>24</v>
      </c>
      <c r="F836" s="349" t="s">
        <v>24</v>
      </c>
      <c r="G836" s="349">
        <v>89034</v>
      </c>
      <c r="H836" s="349" t="s">
        <v>1967</v>
      </c>
      <c r="I836" s="349" t="s">
        <v>226</v>
      </c>
      <c r="J836" s="349" t="s">
        <v>1333</v>
      </c>
      <c r="K836" s="350">
        <v>3.73</v>
      </c>
      <c r="L836" s="349" t="s">
        <v>1138</v>
      </c>
    </row>
    <row r="837" spans="1:12" ht="13.5" x14ac:dyDescent="0.25">
      <c r="A837" s="349" t="s">
        <v>1520</v>
      </c>
      <c r="B837" s="349" t="s">
        <v>1521</v>
      </c>
      <c r="C837" s="349" t="s">
        <v>1793</v>
      </c>
      <c r="D837" s="349" t="s">
        <v>1794</v>
      </c>
      <c r="E837" s="350" t="s">
        <v>24</v>
      </c>
      <c r="F837" s="349" t="s">
        <v>24</v>
      </c>
      <c r="G837" s="349">
        <v>89128</v>
      </c>
      <c r="H837" s="349" t="s">
        <v>1968</v>
      </c>
      <c r="I837" s="349" t="s">
        <v>226</v>
      </c>
      <c r="J837" s="349" t="s">
        <v>1524</v>
      </c>
      <c r="K837" s="350">
        <v>43.68</v>
      </c>
      <c r="L837" s="349" t="s">
        <v>1138</v>
      </c>
    </row>
    <row r="838" spans="1:12" ht="13.5" x14ac:dyDescent="0.25">
      <c r="A838" s="349" t="s">
        <v>1520</v>
      </c>
      <c r="B838" s="349" t="s">
        <v>1521</v>
      </c>
      <c r="C838" s="349" t="s">
        <v>1793</v>
      </c>
      <c r="D838" s="349" t="s">
        <v>1794</v>
      </c>
      <c r="E838" s="350" t="s">
        <v>24</v>
      </c>
      <c r="F838" s="349" t="s">
        <v>24</v>
      </c>
      <c r="G838" s="349">
        <v>89129</v>
      </c>
      <c r="H838" s="349" t="s">
        <v>1969</v>
      </c>
      <c r="I838" s="349" t="s">
        <v>226</v>
      </c>
      <c r="J838" s="349" t="s">
        <v>1524</v>
      </c>
      <c r="K838" s="350">
        <v>11.54</v>
      </c>
      <c r="L838" s="349" t="s">
        <v>1138</v>
      </c>
    </row>
    <row r="839" spans="1:12" ht="13.5" x14ac:dyDescent="0.25">
      <c r="A839" s="349" t="s">
        <v>1520</v>
      </c>
      <c r="B839" s="349" t="s">
        <v>1521</v>
      </c>
      <c r="C839" s="349" t="s">
        <v>1793</v>
      </c>
      <c r="D839" s="349" t="s">
        <v>1794</v>
      </c>
      <c r="E839" s="350" t="s">
        <v>24</v>
      </c>
      <c r="F839" s="349" t="s">
        <v>24</v>
      </c>
      <c r="G839" s="349">
        <v>89130</v>
      </c>
      <c r="H839" s="349" t="s">
        <v>1970</v>
      </c>
      <c r="I839" s="349" t="s">
        <v>226</v>
      </c>
      <c r="J839" s="349" t="s">
        <v>1137</v>
      </c>
      <c r="K839" s="350">
        <v>60.56</v>
      </c>
      <c r="L839" s="349" t="s">
        <v>1138</v>
      </c>
    </row>
    <row r="840" spans="1:12" ht="13.5" x14ac:dyDescent="0.25">
      <c r="A840" s="349" t="s">
        <v>1520</v>
      </c>
      <c r="B840" s="349" t="s">
        <v>1521</v>
      </c>
      <c r="C840" s="349" t="s">
        <v>1793</v>
      </c>
      <c r="D840" s="349" t="s">
        <v>1794</v>
      </c>
      <c r="E840" s="350" t="s">
        <v>24</v>
      </c>
      <c r="F840" s="349" t="s">
        <v>24</v>
      </c>
      <c r="G840" s="349">
        <v>89131</v>
      </c>
      <c r="H840" s="349" t="s">
        <v>1971</v>
      </c>
      <c r="I840" s="349" t="s">
        <v>226</v>
      </c>
      <c r="J840" s="349" t="s">
        <v>1137</v>
      </c>
      <c r="K840" s="350">
        <v>16</v>
      </c>
      <c r="L840" s="349" t="s">
        <v>1138</v>
      </c>
    </row>
    <row r="841" spans="1:12" ht="13.5" x14ac:dyDescent="0.25">
      <c r="A841" s="349" t="s">
        <v>1520</v>
      </c>
      <c r="B841" s="349" t="s">
        <v>1521</v>
      </c>
      <c r="C841" s="349" t="s">
        <v>1793</v>
      </c>
      <c r="D841" s="349" t="s">
        <v>1794</v>
      </c>
      <c r="E841" s="350" t="s">
        <v>24</v>
      </c>
      <c r="F841" s="349" t="s">
        <v>24</v>
      </c>
      <c r="G841" s="349">
        <v>89210</v>
      </c>
      <c r="H841" s="349" t="s">
        <v>1972</v>
      </c>
      <c r="I841" s="349" t="s">
        <v>226</v>
      </c>
      <c r="J841" s="349" t="s">
        <v>1333</v>
      </c>
      <c r="K841" s="350">
        <v>31.45</v>
      </c>
      <c r="L841" s="349" t="s">
        <v>1138</v>
      </c>
    </row>
    <row r="842" spans="1:12" ht="13.5" x14ac:dyDescent="0.25">
      <c r="A842" s="349" t="s">
        <v>1520</v>
      </c>
      <c r="B842" s="349" t="s">
        <v>1521</v>
      </c>
      <c r="C842" s="349" t="s">
        <v>1793</v>
      </c>
      <c r="D842" s="349" t="s">
        <v>1794</v>
      </c>
      <c r="E842" s="350" t="s">
        <v>24</v>
      </c>
      <c r="F842" s="349" t="s">
        <v>24</v>
      </c>
      <c r="G842" s="349">
        <v>89211</v>
      </c>
      <c r="H842" s="349" t="s">
        <v>1973</v>
      </c>
      <c r="I842" s="349" t="s">
        <v>226</v>
      </c>
      <c r="J842" s="349" t="s">
        <v>1333</v>
      </c>
      <c r="K842" s="350">
        <v>8.43</v>
      </c>
      <c r="L842" s="349" t="s">
        <v>1138</v>
      </c>
    </row>
    <row r="843" spans="1:12" ht="13.5" x14ac:dyDescent="0.25">
      <c r="A843" s="349" t="s">
        <v>1520</v>
      </c>
      <c r="B843" s="349" t="s">
        <v>1521</v>
      </c>
      <c r="C843" s="349" t="s">
        <v>1793</v>
      </c>
      <c r="D843" s="349" t="s">
        <v>1794</v>
      </c>
      <c r="E843" s="350" t="s">
        <v>24</v>
      </c>
      <c r="F843" s="349" t="s">
        <v>24</v>
      </c>
      <c r="G843" s="349">
        <v>89212</v>
      </c>
      <c r="H843" s="349" t="s">
        <v>1974</v>
      </c>
      <c r="I843" s="349" t="s">
        <v>226</v>
      </c>
      <c r="J843" s="349" t="s">
        <v>1333</v>
      </c>
      <c r="K843" s="350">
        <v>28.16</v>
      </c>
      <c r="L843" s="349" t="s">
        <v>1138</v>
      </c>
    </row>
    <row r="844" spans="1:12" ht="13.5" x14ac:dyDescent="0.25">
      <c r="A844" s="349" t="s">
        <v>1520</v>
      </c>
      <c r="B844" s="349" t="s">
        <v>1521</v>
      </c>
      <c r="C844" s="349" t="s">
        <v>1793</v>
      </c>
      <c r="D844" s="349" t="s">
        <v>1794</v>
      </c>
      <c r="E844" s="350" t="s">
        <v>24</v>
      </c>
      <c r="F844" s="349" t="s">
        <v>24</v>
      </c>
      <c r="G844" s="349">
        <v>89213</v>
      </c>
      <c r="H844" s="349" t="s">
        <v>1975</v>
      </c>
      <c r="I844" s="349" t="s">
        <v>226</v>
      </c>
      <c r="J844" s="349" t="s">
        <v>1333</v>
      </c>
      <c r="K844" s="350">
        <v>8.68</v>
      </c>
      <c r="L844" s="349" t="s">
        <v>1138</v>
      </c>
    </row>
    <row r="845" spans="1:12" ht="13.5" x14ac:dyDescent="0.25">
      <c r="A845" s="349" t="s">
        <v>1520</v>
      </c>
      <c r="B845" s="349" t="s">
        <v>1521</v>
      </c>
      <c r="C845" s="349" t="s">
        <v>1793</v>
      </c>
      <c r="D845" s="349" t="s">
        <v>1794</v>
      </c>
      <c r="E845" s="350" t="s">
        <v>24</v>
      </c>
      <c r="F845" s="349" t="s">
        <v>24</v>
      </c>
      <c r="G845" s="349">
        <v>89214</v>
      </c>
      <c r="H845" s="349" t="s">
        <v>1976</v>
      </c>
      <c r="I845" s="349" t="s">
        <v>226</v>
      </c>
      <c r="J845" s="349" t="s">
        <v>1333</v>
      </c>
      <c r="K845" s="350">
        <v>26.43</v>
      </c>
      <c r="L845" s="349" t="s">
        <v>1138</v>
      </c>
    </row>
    <row r="846" spans="1:12" ht="13.5" x14ac:dyDescent="0.25">
      <c r="A846" s="349" t="s">
        <v>1520</v>
      </c>
      <c r="B846" s="349" t="s">
        <v>1521</v>
      </c>
      <c r="C846" s="349" t="s">
        <v>1793</v>
      </c>
      <c r="D846" s="349" t="s">
        <v>1794</v>
      </c>
      <c r="E846" s="350" t="s">
        <v>24</v>
      </c>
      <c r="F846" s="349" t="s">
        <v>24</v>
      </c>
      <c r="G846" s="349">
        <v>89215</v>
      </c>
      <c r="H846" s="349" t="s">
        <v>1977</v>
      </c>
      <c r="I846" s="349" t="s">
        <v>226</v>
      </c>
      <c r="J846" s="349" t="s">
        <v>1524</v>
      </c>
      <c r="K846" s="350">
        <v>93.43</v>
      </c>
      <c r="L846" s="349" t="s">
        <v>1138</v>
      </c>
    </row>
    <row r="847" spans="1:12" ht="13.5" x14ac:dyDescent="0.25">
      <c r="A847" s="349" t="s">
        <v>1520</v>
      </c>
      <c r="B847" s="349" t="s">
        <v>1521</v>
      </c>
      <c r="C847" s="349" t="s">
        <v>1793</v>
      </c>
      <c r="D847" s="349" t="s">
        <v>1794</v>
      </c>
      <c r="E847" s="350" t="s">
        <v>24</v>
      </c>
      <c r="F847" s="349" t="s">
        <v>24</v>
      </c>
      <c r="G847" s="349">
        <v>89221</v>
      </c>
      <c r="H847" s="349" t="s">
        <v>1978</v>
      </c>
      <c r="I847" s="349" t="s">
        <v>226</v>
      </c>
      <c r="J847" s="349" t="s">
        <v>1137</v>
      </c>
      <c r="K847" s="350">
        <v>1.17</v>
      </c>
      <c r="L847" s="349" t="s">
        <v>1138</v>
      </c>
    </row>
    <row r="848" spans="1:12" ht="13.5" x14ac:dyDescent="0.25">
      <c r="A848" s="349" t="s">
        <v>1520</v>
      </c>
      <c r="B848" s="349" t="s">
        <v>1521</v>
      </c>
      <c r="C848" s="349" t="s">
        <v>1793</v>
      </c>
      <c r="D848" s="349" t="s">
        <v>1794</v>
      </c>
      <c r="E848" s="350" t="s">
        <v>24</v>
      </c>
      <c r="F848" s="349" t="s">
        <v>24</v>
      </c>
      <c r="G848" s="349">
        <v>89222</v>
      </c>
      <c r="H848" s="349" t="s">
        <v>1979</v>
      </c>
      <c r="I848" s="349" t="s">
        <v>226</v>
      </c>
      <c r="J848" s="349" t="s">
        <v>1137</v>
      </c>
      <c r="K848" s="350">
        <v>0.28999999999999998</v>
      </c>
      <c r="L848" s="349" t="s">
        <v>1138</v>
      </c>
    </row>
    <row r="849" spans="1:12" ht="13.5" x14ac:dyDescent="0.25">
      <c r="A849" s="349" t="s">
        <v>1520</v>
      </c>
      <c r="B849" s="349" t="s">
        <v>1521</v>
      </c>
      <c r="C849" s="349" t="s">
        <v>1793</v>
      </c>
      <c r="D849" s="349" t="s">
        <v>1794</v>
      </c>
      <c r="E849" s="350" t="s">
        <v>24</v>
      </c>
      <c r="F849" s="349" t="s">
        <v>24</v>
      </c>
      <c r="G849" s="349">
        <v>89223</v>
      </c>
      <c r="H849" s="349" t="s">
        <v>1980</v>
      </c>
      <c r="I849" s="349" t="s">
        <v>226</v>
      </c>
      <c r="J849" s="349" t="s">
        <v>1137</v>
      </c>
      <c r="K849" s="350">
        <v>1.37</v>
      </c>
      <c r="L849" s="349" t="s">
        <v>1138</v>
      </c>
    </row>
    <row r="850" spans="1:12" ht="13.5" x14ac:dyDescent="0.25">
      <c r="A850" s="349" t="s">
        <v>1520</v>
      </c>
      <c r="B850" s="349" t="s">
        <v>1521</v>
      </c>
      <c r="C850" s="349" t="s">
        <v>1793</v>
      </c>
      <c r="D850" s="349" t="s">
        <v>1794</v>
      </c>
      <c r="E850" s="350" t="s">
        <v>24</v>
      </c>
      <c r="F850" s="349" t="s">
        <v>24</v>
      </c>
      <c r="G850" s="349">
        <v>89224</v>
      </c>
      <c r="H850" s="349" t="s">
        <v>1981</v>
      </c>
      <c r="I850" s="349" t="s">
        <v>226</v>
      </c>
      <c r="J850" s="349" t="s">
        <v>1137</v>
      </c>
      <c r="K850" s="350">
        <v>2.27</v>
      </c>
      <c r="L850" s="349" t="s">
        <v>1138</v>
      </c>
    </row>
    <row r="851" spans="1:12" ht="13.5" x14ac:dyDescent="0.25">
      <c r="A851" s="349" t="s">
        <v>1520</v>
      </c>
      <c r="B851" s="349" t="s">
        <v>1521</v>
      </c>
      <c r="C851" s="349" t="s">
        <v>1793</v>
      </c>
      <c r="D851" s="349" t="s">
        <v>1794</v>
      </c>
      <c r="E851" s="350" t="s">
        <v>24</v>
      </c>
      <c r="F851" s="349" t="s">
        <v>24</v>
      </c>
      <c r="G851" s="349">
        <v>89228</v>
      </c>
      <c r="H851" s="349" t="s">
        <v>1982</v>
      </c>
      <c r="I851" s="349" t="s">
        <v>226</v>
      </c>
      <c r="J851" s="349" t="s">
        <v>1524</v>
      </c>
      <c r="K851" s="350">
        <v>47.4</v>
      </c>
      <c r="L851" s="349" t="s">
        <v>1138</v>
      </c>
    </row>
    <row r="852" spans="1:12" ht="13.5" x14ac:dyDescent="0.25">
      <c r="A852" s="349" t="s">
        <v>1520</v>
      </c>
      <c r="B852" s="349" t="s">
        <v>1521</v>
      </c>
      <c r="C852" s="349" t="s">
        <v>1793</v>
      </c>
      <c r="D852" s="349" t="s">
        <v>1794</v>
      </c>
      <c r="E852" s="350" t="s">
        <v>24</v>
      </c>
      <c r="F852" s="349" t="s">
        <v>24</v>
      </c>
      <c r="G852" s="349">
        <v>89229</v>
      </c>
      <c r="H852" s="349" t="s">
        <v>1983</v>
      </c>
      <c r="I852" s="349" t="s">
        <v>226</v>
      </c>
      <c r="J852" s="349" t="s">
        <v>1524</v>
      </c>
      <c r="K852" s="350">
        <v>16.7</v>
      </c>
      <c r="L852" s="349" t="s">
        <v>1138</v>
      </c>
    </row>
    <row r="853" spans="1:12" ht="13.5" x14ac:dyDescent="0.25">
      <c r="A853" s="349" t="s">
        <v>1520</v>
      </c>
      <c r="B853" s="349" t="s">
        <v>1521</v>
      </c>
      <c r="C853" s="349" t="s">
        <v>1793</v>
      </c>
      <c r="D853" s="349" t="s">
        <v>1794</v>
      </c>
      <c r="E853" s="350" t="s">
        <v>24</v>
      </c>
      <c r="F853" s="349" t="s">
        <v>24</v>
      </c>
      <c r="G853" s="349">
        <v>89230</v>
      </c>
      <c r="H853" s="349" t="s">
        <v>1984</v>
      </c>
      <c r="I853" s="349" t="s">
        <v>226</v>
      </c>
      <c r="J853" s="349" t="s">
        <v>1333</v>
      </c>
      <c r="K853" s="350">
        <v>130.74</v>
      </c>
      <c r="L853" s="349" t="s">
        <v>1138</v>
      </c>
    </row>
    <row r="854" spans="1:12" ht="13.5" x14ac:dyDescent="0.25">
      <c r="A854" s="349" t="s">
        <v>1520</v>
      </c>
      <c r="B854" s="349" t="s">
        <v>1521</v>
      </c>
      <c r="C854" s="349" t="s">
        <v>1793</v>
      </c>
      <c r="D854" s="349" t="s">
        <v>1794</v>
      </c>
      <c r="E854" s="350" t="s">
        <v>24</v>
      </c>
      <c r="F854" s="349" t="s">
        <v>24</v>
      </c>
      <c r="G854" s="349">
        <v>89231</v>
      </c>
      <c r="H854" s="349" t="s">
        <v>1985</v>
      </c>
      <c r="I854" s="349" t="s">
        <v>226</v>
      </c>
      <c r="J854" s="349" t="s">
        <v>1333</v>
      </c>
      <c r="K854" s="350">
        <v>40.03</v>
      </c>
      <c r="L854" s="349" t="s">
        <v>1138</v>
      </c>
    </row>
    <row r="855" spans="1:12" ht="13.5" x14ac:dyDescent="0.25">
      <c r="A855" s="349" t="s">
        <v>1520</v>
      </c>
      <c r="B855" s="349" t="s">
        <v>1521</v>
      </c>
      <c r="C855" s="349" t="s">
        <v>1793</v>
      </c>
      <c r="D855" s="349" t="s">
        <v>1794</v>
      </c>
      <c r="E855" s="350" t="s">
        <v>24</v>
      </c>
      <c r="F855" s="349" t="s">
        <v>24</v>
      </c>
      <c r="G855" s="349">
        <v>89232</v>
      </c>
      <c r="H855" s="349" t="s">
        <v>1986</v>
      </c>
      <c r="I855" s="349" t="s">
        <v>226</v>
      </c>
      <c r="J855" s="349" t="s">
        <v>1333</v>
      </c>
      <c r="K855" s="350">
        <v>233.21</v>
      </c>
      <c r="L855" s="349" t="s">
        <v>1138</v>
      </c>
    </row>
    <row r="856" spans="1:12" ht="13.5" x14ac:dyDescent="0.25">
      <c r="A856" s="349" t="s">
        <v>1520</v>
      </c>
      <c r="B856" s="349" t="s">
        <v>1521</v>
      </c>
      <c r="C856" s="349" t="s">
        <v>1793</v>
      </c>
      <c r="D856" s="349" t="s">
        <v>1794</v>
      </c>
      <c r="E856" s="350" t="s">
        <v>24</v>
      </c>
      <c r="F856" s="349" t="s">
        <v>24</v>
      </c>
      <c r="G856" s="349">
        <v>89233</v>
      </c>
      <c r="H856" s="349" t="s">
        <v>1987</v>
      </c>
      <c r="I856" s="349" t="s">
        <v>226</v>
      </c>
      <c r="J856" s="349" t="s">
        <v>1524</v>
      </c>
      <c r="K856" s="350">
        <v>168.13</v>
      </c>
      <c r="L856" s="349" t="s">
        <v>1138</v>
      </c>
    </row>
    <row r="857" spans="1:12" ht="13.5" x14ac:dyDescent="0.25">
      <c r="A857" s="349" t="s">
        <v>1520</v>
      </c>
      <c r="B857" s="349" t="s">
        <v>1521</v>
      </c>
      <c r="C857" s="349" t="s">
        <v>1793</v>
      </c>
      <c r="D857" s="349" t="s">
        <v>1794</v>
      </c>
      <c r="E857" s="350" t="s">
        <v>24</v>
      </c>
      <c r="F857" s="349" t="s">
        <v>24</v>
      </c>
      <c r="G857" s="349">
        <v>89236</v>
      </c>
      <c r="H857" s="349" t="s">
        <v>1988</v>
      </c>
      <c r="I857" s="349" t="s">
        <v>226</v>
      </c>
      <c r="J857" s="349" t="s">
        <v>1333</v>
      </c>
      <c r="K857" s="350">
        <v>305.42</v>
      </c>
      <c r="L857" s="349" t="s">
        <v>1138</v>
      </c>
    </row>
    <row r="858" spans="1:12" ht="13.5" x14ac:dyDescent="0.25">
      <c r="A858" s="349" t="s">
        <v>1520</v>
      </c>
      <c r="B858" s="349" t="s">
        <v>1521</v>
      </c>
      <c r="C858" s="349" t="s">
        <v>1793</v>
      </c>
      <c r="D858" s="349" t="s">
        <v>1794</v>
      </c>
      <c r="E858" s="350" t="s">
        <v>24</v>
      </c>
      <c r="F858" s="349" t="s">
        <v>24</v>
      </c>
      <c r="G858" s="349">
        <v>89237</v>
      </c>
      <c r="H858" s="349" t="s">
        <v>1989</v>
      </c>
      <c r="I858" s="349" t="s">
        <v>226</v>
      </c>
      <c r="J858" s="349" t="s">
        <v>1333</v>
      </c>
      <c r="K858" s="350">
        <v>93.52</v>
      </c>
      <c r="L858" s="349" t="s">
        <v>1138</v>
      </c>
    </row>
    <row r="859" spans="1:12" ht="13.5" x14ac:dyDescent="0.25">
      <c r="A859" s="349" t="s">
        <v>1520</v>
      </c>
      <c r="B859" s="349" t="s">
        <v>1521</v>
      </c>
      <c r="C859" s="349" t="s">
        <v>1793</v>
      </c>
      <c r="D859" s="349" t="s">
        <v>1794</v>
      </c>
      <c r="E859" s="350" t="s">
        <v>24</v>
      </c>
      <c r="F859" s="349" t="s">
        <v>24</v>
      </c>
      <c r="G859" s="349">
        <v>89238</v>
      </c>
      <c r="H859" s="349" t="s">
        <v>1990</v>
      </c>
      <c r="I859" s="349" t="s">
        <v>226</v>
      </c>
      <c r="J859" s="349" t="s">
        <v>1333</v>
      </c>
      <c r="K859" s="350">
        <v>544.79</v>
      </c>
      <c r="L859" s="349" t="s">
        <v>1138</v>
      </c>
    </row>
    <row r="860" spans="1:12" ht="13.5" x14ac:dyDescent="0.25">
      <c r="A860" s="349" t="s">
        <v>1520</v>
      </c>
      <c r="B860" s="349" t="s">
        <v>1521</v>
      </c>
      <c r="C860" s="349" t="s">
        <v>1793</v>
      </c>
      <c r="D860" s="349" t="s">
        <v>1794</v>
      </c>
      <c r="E860" s="350" t="s">
        <v>24</v>
      </c>
      <c r="F860" s="349" t="s">
        <v>24</v>
      </c>
      <c r="G860" s="349">
        <v>89239</v>
      </c>
      <c r="H860" s="349" t="s">
        <v>1991</v>
      </c>
      <c r="I860" s="349" t="s">
        <v>226</v>
      </c>
      <c r="J860" s="349" t="s">
        <v>1524</v>
      </c>
      <c r="K860" s="350">
        <v>444.63</v>
      </c>
      <c r="L860" s="349" t="s">
        <v>1138</v>
      </c>
    </row>
    <row r="861" spans="1:12" ht="13.5" x14ac:dyDescent="0.25">
      <c r="A861" s="349" t="s">
        <v>1520</v>
      </c>
      <c r="B861" s="349" t="s">
        <v>1521</v>
      </c>
      <c r="C861" s="349" t="s">
        <v>1793</v>
      </c>
      <c r="D861" s="349" t="s">
        <v>1794</v>
      </c>
      <c r="E861" s="350" t="s">
        <v>24</v>
      </c>
      <c r="F861" s="349" t="s">
        <v>24</v>
      </c>
      <c r="G861" s="349">
        <v>89240</v>
      </c>
      <c r="H861" s="349" t="s">
        <v>1992</v>
      </c>
      <c r="I861" s="349" t="s">
        <v>226</v>
      </c>
      <c r="J861" s="349" t="s">
        <v>1333</v>
      </c>
      <c r="K861" s="350">
        <v>93.73</v>
      </c>
      <c r="L861" s="349" t="s">
        <v>1138</v>
      </c>
    </row>
    <row r="862" spans="1:12" ht="13.5" x14ac:dyDescent="0.25">
      <c r="A862" s="349" t="s">
        <v>1520</v>
      </c>
      <c r="B862" s="349" t="s">
        <v>1521</v>
      </c>
      <c r="C862" s="349" t="s">
        <v>1793</v>
      </c>
      <c r="D862" s="349" t="s">
        <v>1794</v>
      </c>
      <c r="E862" s="350" t="s">
        <v>24</v>
      </c>
      <c r="F862" s="349" t="s">
        <v>24</v>
      </c>
      <c r="G862" s="349">
        <v>89241</v>
      </c>
      <c r="H862" s="349" t="s">
        <v>1993</v>
      </c>
      <c r="I862" s="349" t="s">
        <v>226</v>
      </c>
      <c r="J862" s="349" t="s">
        <v>1333</v>
      </c>
      <c r="K862" s="350">
        <v>33.04</v>
      </c>
      <c r="L862" s="349" t="s">
        <v>1138</v>
      </c>
    </row>
    <row r="863" spans="1:12" ht="13.5" x14ac:dyDescent="0.25">
      <c r="A863" s="349" t="s">
        <v>1520</v>
      </c>
      <c r="B863" s="349" t="s">
        <v>1521</v>
      </c>
      <c r="C863" s="349" t="s">
        <v>1793</v>
      </c>
      <c r="D863" s="349" t="s">
        <v>1794</v>
      </c>
      <c r="E863" s="350" t="s">
        <v>24</v>
      </c>
      <c r="F863" s="349" t="s">
        <v>24</v>
      </c>
      <c r="G863" s="349">
        <v>89246</v>
      </c>
      <c r="H863" s="349" t="s">
        <v>1994</v>
      </c>
      <c r="I863" s="349" t="s">
        <v>226</v>
      </c>
      <c r="J863" s="349" t="s">
        <v>1333</v>
      </c>
      <c r="K863" s="350">
        <v>265.39</v>
      </c>
      <c r="L863" s="349" t="s">
        <v>1138</v>
      </c>
    </row>
    <row r="864" spans="1:12" ht="13.5" x14ac:dyDescent="0.25">
      <c r="A864" s="349" t="s">
        <v>1520</v>
      </c>
      <c r="B864" s="349" t="s">
        <v>1521</v>
      </c>
      <c r="C864" s="349" t="s">
        <v>1793</v>
      </c>
      <c r="D864" s="349" t="s">
        <v>1794</v>
      </c>
      <c r="E864" s="350" t="s">
        <v>24</v>
      </c>
      <c r="F864" s="349" t="s">
        <v>24</v>
      </c>
      <c r="G864" s="349">
        <v>89247</v>
      </c>
      <c r="H864" s="349" t="s">
        <v>1995</v>
      </c>
      <c r="I864" s="349" t="s">
        <v>226</v>
      </c>
      <c r="J864" s="349" t="s">
        <v>1333</v>
      </c>
      <c r="K864" s="350">
        <v>81.260000000000005</v>
      </c>
      <c r="L864" s="349" t="s">
        <v>1138</v>
      </c>
    </row>
    <row r="865" spans="1:12" ht="13.5" x14ac:dyDescent="0.25">
      <c r="A865" s="349" t="s">
        <v>1520</v>
      </c>
      <c r="B865" s="349" t="s">
        <v>1521</v>
      </c>
      <c r="C865" s="349" t="s">
        <v>1793</v>
      </c>
      <c r="D865" s="349" t="s">
        <v>1794</v>
      </c>
      <c r="E865" s="350" t="s">
        <v>24</v>
      </c>
      <c r="F865" s="349" t="s">
        <v>24</v>
      </c>
      <c r="G865" s="349">
        <v>89248</v>
      </c>
      <c r="H865" s="349" t="s">
        <v>1996</v>
      </c>
      <c r="I865" s="349" t="s">
        <v>226</v>
      </c>
      <c r="J865" s="349" t="s">
        <v>1333</v>
      </c>
      <c r="K865" s="350">
        <v>473.38</v>
      </c>
      <c r="L865" s="349" t="s">
        <v>1138</v>
      </c>
    </row>
    <row r="866" spans="1:12" ht="13.5" x14ac:dyDescent="0.25">
      <c r="A866" s="349" t="s">
        <v>1520</v>
      </c>
      <c r="B866" s="349" t="s">
        <v>1521</v>
      </c>
      <c r="C866" s="349" t="s">
        <v>1793</v>
      </c>
      <c r="D866" s="349" t="s">
        <v>1794</v>
      </c>
      <c r="E866" s="350" t="s">
        <v>24</v>
      </c>
      <c r="F866" s="349" t="s">
        <v>24</v>
      </c>
      <c r="G866" s="349">
        <v>89249</v>
      </c>
      <c r="H866" s="349" t="s">
        <v>1997</v>
      </c>
      <c r="I866" s="349" t="s">
        <v>226</v>
      </c>
      <c r="J866" s="349" t="s">
        <v>1524</v>
      </c>
      <c r="K866" s="350">
        <v>379.01</v>
      </c>
      <c r="L866" s="349" t="s">
        <v>1138</v>
      </c>
    </row>
    <row r="867" spans="1:12" ht="13.5" x14ac:dyDescent="0.25">
      <c r="A867" s="349" t="s">
        <v>1520</v>
      </c>
      <c r="B867" s="349" t="s">
        <v>1521</v>
      </c>
      <c r="C867" s="349" t="s">
        <v>1793</v>
      </c>
      <c r="D867" s="349" t="s">
        <v>1794</v>
      </c>
      <c r="E867" s="350" t="s">
        <v>24</v>
      </c>
      <c r="F867" s="349" t="s">
        <v>24</v>
      </c>
      <c r="G867" s="349">
        <v>89253</v>
      </c>
      <c r="H867" s="349" t="s">
        <v>1998</v>
      </c>
      <c r="I867" s="349" t="s">
        <v>226</v>
      </c>
      <c r="J867" s="349" t="s">
        <v>1333</v>
      </c>
      <c r="K867" s="350">
        <v>76.81</v>
      </c>
      <c r="L867" s="349" t="s">
        <v>1138</v>
      </c>
    </row>
    <row r="868" spans="1:12" ht="13.5" x14ac:dyDescent="0.25">
      <c r="A868" s="349" t="s">
        <v>1520</v>
      </c>
      <c r="B868" s="349" t="s">
        <v>1521</v>
      </c>
      <c r="C868" s="349" t="s">
        <v>1793</v>
      </c>
      <c r="D868" s="349" t="s">
        <v>1794</v>
      </c>
      <c r="E868" s="350" t="s">
        <v>24</v>
      </c>
      <c r="F868" s="349" t="s">
        <v>24</v>
      </c>
      <c r="G868" s="349">
        <v>89254</v>
      </c>
      <c r="H868" s="349" t="s">
        <v>1999</v>
      </c>
      <c r="I868" s="349" t="s">
        <v>226</v>
      </c>
      <c r="J868" s="349" t="s">
        <v>1333</v>
      </c>
      <c r="K868" s="350">
        <v>27.07</v>
      </c>
      <c r="L868" s="349" t="s">
        <v>1138</v>
      </c>
    </row>
    <row r="869" spans="1:12" ht="13.5" x14ac:dyDescent="0.25">
      <c r="A869" s="349" t="s">
        <v>1520</v>
      </c>
      <c r="B869" s="349" t="s">
        <v>1521</v>
      </c>
      <c r="C869" s="349" t="s">
        <v>1793</v>
      </c>
      <c r="D869" s="349" t="s">
        <v>1794</v>
      </c>
      <c r="E869" s="350" t="s">
        <v>24</v>
      </c>
      <c r="F869" s="349" t="s">
        <v>24</v>
      </c>
      <c r="G869" s="349">
        <v>89255</v>
      </c>
      <c r="H869" s="349" t="s">
        <v>2000</v>
      </c>
      <c r="I869" s="349" t="s">
        <v>226</v>
      </c>
      <c r="J869" s="349" t="s">
        <v>1333</v>
      </c>
      <c r="K869" s="350">
        <v>123.47</v>
      </c>
      <c r="L869" s="349" t="s">
        <v>1138</v>
      </c>
    </row>
    <row r="870" spans="1:12" ht="13.5" x14ac:dyDescent="0.25">
      <c r="A870" s="349" t="s">
        <v>1520</v>
      </c>
      <c r="B870" s="349" t="s">
        <v>1521</v>
      </c>
      <c r="C870" s="349" t="s">
        <v>1793</v>
      </c>
      <c r="D870" s="349" t="s">
        <v>1794</v>
      </c>
      <c r="E870" s="350" t="s">
        <v>24</v>
      </c>
      <c r="F870" s="349" t="s">
        <v>24</v>
      </c>
      <c r="G870" s="349">
        <v>89256</v>
      </c>
      <c r="H870" s="349" t="s">
        <v>2001</v>
      </c>
      <c r="I870" s="349" t="s">
        <v>226</v>
      </c>
      <c r="J870" s="349" t="s">
        <v>1524</v>
      </c>
      <c r="K870" s="350">
        <v>85.3</v>
      </c>
      <c r="L870" s="349" t="s">
        <v>1138</v>
      </c>
    </row>
    <row r="871" spans="1:12" ht="13.5" x14ac:dyDescent="0.25">
      <c r="A871" s="349" t="s">
        <v>1520</v>
      </c>
      <c r="B871" s="349" t="s">
        <v>1521</v>
      </c>
      <c r="C871" s="349" t="s">
        <v>1793</v>
      </c>
      <c r="D871" s="349" t="s">
        <v>1794</v>
      </c>
      <c r="E871" s="350" t="s">
        <v>24</v>
      </c>
      <c r="F871" s="349" t="s">
        <v>24</v>
      </c>
      <c r="G871" s="349">
        <v>89259</v>
      </c>
      <c r="H871" s="349" t="s">
        <v>2002</v>
      </c>
      <c r="I871" s="349" t="s">
        <v>226</v>
      </c>
      <c r="J871" s="349" t="s">
        <v>1333</v>
      </c>
      <c r="K871" s="350">
        <v>26.64</v>
      </c>
      <c r="L871" s="349" t="s">
        <v>1138</v>
      </c>
    </row>
    <row r="872" spans="1:12" ht="13.5" x14ac:dyDescent="0.25">
      <c r="A872" s="349" t="s">
        <v>1520</v>
      </c>
      <c r="B872" s="349" t="s">
        <v>1521</v>
      </c>
      <c r="C872" s="349" t="s">
        <v>1793</v>
      </c>
      <c r="D872" s="349" t="s">
        <v>1794</v>
      </c>
      <c r="E872" s="350" t="s">
        <v>24</v>
      </c>
      <c r="F872" s="349" t="s">
        <v>24</v>
      </c>
      <c r="G872" s="349">
        <v>89260</v>
      </c>
      <c r="H872" s="349" t="s">
        <v>2003</v>
      </c>
      <c r="I872" s="349" t="s">
        <v>226</v>
      </c>
      <c r="J872" s="349" t="s">
        <v>1333</v>
      </c>
      <c r="K872" s="350">
        <v>9.82</v>
      </c>
      <c r="L872" s="349" t="s">
        <v>1138</v>
      </c>
    </row>
    <row r="873" spans="1:12" ht="13.5" x14ac:dyDescent="0.25">
      <c r="A873" s="349" t="s">
        <v>1520</v>
      </c>
      <c r="B873" s="349" t="s">
        <v>1521</v>
      </c>
      <c r="C873" s="349" t="s">
        <v>1793</v>
      </c>
      <c r="D873" s="349" t="s">
        <v>1794</v>
      </c>
      <c r="E873" s="350" t="s">
        <v>24</v>
      </c>
      <c r="F873" s="349" t="s">
        <v>24</v>
      </c>
      <c r="G873" s="349">
        <v>89262</v>
      </c>
      <c r="H873" s="349" t="s">
        <v>2004</v>
      </c>
      <c r="I873" s="349" t="s">
        <v>226</v>
      </c>
      <c r="J873" s="349" t="s">
        <v>1333</v>
      </c>
      <c r="K873" s="350">
        <v>45.28</v>
      </c>
      <c r="L873" s="349" t="s">
        <v>1138</v>
      </c>
    </row>
    <row r="874" spans="1:12" ht="13.5" x14ac:dyDescent="0.25">
      <c r="A874" s="349" t="s">
        <v>1520</v>
      </c>
      <c r="B874" s="349" t="s">
        <v>1521</v>
      </c>
      <c r="C874" s="349" t="s">
        <v>1793</v>
      </c>
      <c r="D874" s="349" t="s">
        <v>1794</v>
      </c>
      <c r="E874" s="350" t="s">
        <v>24</v>
      </c>
      <c r="F874" s="349" t="s">
        <v>24</v>
      </c>
      <c r="G874" s="349">
        <v>89264</v>
      </c>
      <c r="H874" s="349" t="s">
        <v>2005</v>
      </c>
      <c r="I874" s="349" t="s">
        <v>226</v>
      </c>
      <c r="J874" s="349" t="s">
        <v>1137</v>
      </c>
      <c r="K874" s="350">
        <v>20.64</v>
      </c>
      <c r="L874" s="349" t="s">
        <v>1138</v>
      </c>
    </row>
    <row r="875" spans="1:12" ht="13.5" x14ac:dyDescent="0.25">
      <c r="A875" s="349" t="s">
        <v>1520</v>
      </c>
      <c r="B875" s="349" t="s">
        <v>1521</v>
      </c>
      <c r="C875" s="349" t="s">
        <v>1793</v>
      </c>
      <c r="D875" s="349" t="s">
        <v>1794</v>
      </c>
      <c r="E875" s="350" t="s">
        <v>24</v>
      </c>
      <c r="F875" s="349" t="s">
        <v>24</v>
      </c>
      <c r="G875" s="349">
        <v>89265</v>
      </c>
      <c r="H875" s="349" t="s">
        <v>2006</v>
      </c>
      <c r="I875" s="349" t="s">
        <v>226</v>
      </c>
      <c r="J875" s="349" t="s">
        <v>1137</v>
      </c>
      <c r="K875" s="350">
        <v>8.25</v>
      </c>
      <c r="L875" s="349" t="s">
        <v>1138</v>
      </c>
    </row>
    <row r="876" spans="1:12" ht="13.5" x14ac:dyDescent="0.25">
      <c r="A876" s="349" t="s">
        <v>1520</v>
      </c>
      <c r="B876" s="349" t="s">
        <v>1521</v>
      </c>
      <c r="C876" s="349" t="s">
        <v>1793</v>
      </c>
      <c r="D876" s="349" t="s">
        <v>1794</v>
      </c>
      <c r="E876" s="350" t="s">
        <v>24</v>
      </c>
      <c r="F876" s="349" t="s">
        <v>24</v>
      </c>
      <c r="G876" s="349">
        <v>89266</v>
      </c>
      <c r="H876" s="349" t="s">
        <v>2007</v>
      </c>
      <c r="I876" s="349" t="s">
        <v>226</v>
      </c>
      <c r="J876" s="349" t="s">
        <v>1137</v>
      </c>
      <c r="K876" s="350">
        <v>3.33</v>
      </c>
      <c r="L876" s="349" t="s">
        <v>1138</v>
      </c>
    </row>
    <row r="877" spans="1:12" ht="13.5" x14ac:dyDescent="0.25">
      <c r="A877" s="349" t="s">
        <v>1520</v>
      </c>
      <c r="B877" s="349" t="s">
        <v>1521</v>
      </c>
      <c r="C877" s="349" t="s">
        <v>1793</v>
      </c>
      <c r="D877" s="349" t="s">
        <v>1794</v>
      </c>
      <c r="E877" s="350" t="s">
        <v>24</v>
      </c>
      <c r="F877" s="349" t="s">
        <v>24</v>
      </c>
      <c r="G877" s="349">
        <v>89267</v>
      </c>
      <c r="H877" s="349" t="s">
        <v>2008</v>
      </c>
      <c r="I877" s="349" t="s">
        <v>226</v>
      </c>
      <c r="J877" s="349" t="s">
        <v>1333</v>
      </c>
      <c r="K877" s="350">
        <v>49.02</v>
      </c>
      <c r="L877" s="349" t="s">
        <v>1138</v>
      </c>
    </row>
    <row r="878" spans="1:12" ht="13.5" x14ac:dyDescent="0.25">
      <c r="A878" s="349" t="s">
        <v>1520</v>
      </c>
      <c r="B878" s="349" t="s">
        <v>1521</v>
      </c>
      <c r="C878" s="349" t="s">
        <v>1793</v>
      </c>
      <c r="D878" s="349" t="s">
        <v>1794</v>
      </c>
      <c r="E878" s="350" t="s">
        <v>24</v>
      </c>
      <c r="F878" s="349" t="s">
        <v>24</v>
      </c>
      <c r="G878" s="349">
        <v>89268</v>
      </c>
      <c r="H878" s="349" t="s">
        <v>2009</v>
      </c>
      <c r="I878" s="349" t="s">
        <v>226</v>
      </c>
      <c r="J878" s="349" t="s">
        <v>1333</v>
      </c>
      <c r="K878" s="350">
        <v>17.27</v>
      </c>
      <c r="L878" s="349" t="s">
        <v>1138</v>
      </c>
    </row>
    <row r="879" spans="1:12" ht="13.5" x14ac:dyDescent="0.25">
      <c r="A879" s="349" t="s">
        <v>1520</v>
      </c>
      <c r="B879" s="349" t="s">
        <v>1521</v>
      </c>
      <c r="C879" s="349" t="s">
        <v>1793</v>
      </c>
      <c r="D879" s="349" t="s">
        <v>1794</v>
      </c>
      <c r="E879" s="350" t="s">
        <v>24</v>
      </c>
      <c r="F879" s="349" t="s">
        <v>24</v>
      </c>
      <c r="G879" s="349">
        <v>89269</v>
      </c>
      <c r="H879" s="349" t="s">
        <v>2010</v>
      </c>
      <c r="I879" s="349" t="s">
        <v>226</v>
      </c>
      <c r="J879" s="349" t="s">
        <v>1333</v>
      </c>
      <c r="K879" s="350">
        <v>6.98</v>
      </c>
      <c r="L879" s="349" t="s">
        <v>1138</v>
      </c>
    </row>
    <row r="880" spans="1:12" ht="13.5" x14ac:dyDescent="0.25">
      <c r="A880" s="349" t="s">
        <v>1520</v>
      </c>
      <c r="B880" s="349" t="s">
        <v>1521</v>
      </c>
      <c r="C880" s="349" t="s">
        <v>1793</v>
      </c>
      <c r="D880" s="349" t="s">
        <v>1794</v>
      </c>
      <c r="E880" s="350" t="s">
        <v>24</v>
      </c>
      <c r="F880" s="349" t="s">
        <v>24</v>
      </c>
      <c r="G880" s="349">
        <v>89270</v>
      </c>
      <c r="H880" s="349" t="s">
        <v>2011</v>
      </c>
      <c r="I880" s="349" t="s">
        <v>226</v>
      </c>
      <c r="J880" s="349" t="s">
        <v>1333</v>
      </c>
      <c r="K880" s="350">
        <v>78.790000000000006</v>
      </c>
      <c r="L880" s="349" t="s">
        <v>1138</v>
      </c>
    </row>
    <row r="881" spans="1:12" ht="13.5" x14ac:dyDescent="0.25">
      <c r="A881" s="349" t="s">
        <v>1520</v>
      </c>
      <c r="B881" s="349" t="s">
        <v>1521</v>
      </c>
      <c r="C881" s="349" t="s">
        <v>1793</v>
      </c>
      <c r="D881" s="349" t="s">
        <v>1794</v>
      </c>
      <c r="E881" s="350" t="s">
        <v>24</v>
      </c>
      <c r="F881" s="349" t="s">
        <v>24</v>
      </c>
      <c r="G881" s="349">
        <v>89271</v>
      </c>
      <c r="H881" s="349" t="s">
        <v>2012</v>
      </c>
      <c r="I881" s="349" t="s">
        <v>226</v>
      </c>
      <c r="J881" s="349" t="s">
        <v>1524</v>
      </c>
      <c r="K881" s="350">
        <v>29.19</v>
      </c>
      <c r="L881" s="349" t="s">
        <v>1138</v>
      </c>
    </row>
    <row r="882" spans="1:12" ht="13.5" x14ac:dyDescent="0.25">
      <c r="A882" s="349" t="s">
        <v>1520</v>
      </c>
      <c r="B882" s="349" t="s">
        <v>1521</v>
      </c>
      <c r="C882" s="349" t="s">
        <v>1793</v>
      </c>
      <c r="D882" s="349" t="s">
        <v>1794</v>
      </c>
      <c r="E882" s="350" t="s">
        <v>24</v>
      </c>
      <c r="F882" s="349" t="s">
        <v>24</v>
      </c>
      <c r="G882" s="349">
        <v>89274</v>
      </c>
      <c r="H882" s="349" t="s">
        <v>2013</v>
      </c>
      <c r="I882" s="349" t="s">
        <v>226</v>
      </c>
      <c r="J882" s="349" t="s">
        <v>1137</v>
      </c>
      <c r="K882" s="350">
        <v>1.42</v>
      </c>
      <c r="L882" s="349" t="s">
        <v>1138</v>
      </c>
    </row>
    <row r="883" spans="1:12" ht="13.5" x14ac:dyDescent="0.25">
      <c r="A883" s="349" t="s">
        <v>1520</v>
      </c>
      <c r="B883" s="349" t="s">
        <v>1521</v>
      </c>
      <c r="C883" s="349" t="s">
        <v>1793</v>
      </c>
      <c r="D883" s="349" t="s">
        <v>1794</v>
      </c>
      <c r="E883" s="350" t="s">
        <v>24</v>
      </c>
      <c r="F883" s="349" t="s">
        <v>24</v>
      </c>
      <c r="G883" s="349">
        <v>89275</v>
      </c>
      <c r="H883" s="349" t="s">
        <v>2014</v>
      </c>
      <c r="I883" s="349" t="s">
        <v>226</v>
      </c>
      <c r="J883" s="349" t="s">
        <v>1137</v>
      </c>
      <c r="K883" s="350">
        <v>0.35</v>
      </c>
      <c r="L883" s="349" t="s">
        <v>1138</v>
      </c>
    </row>
    <row r="884" spans="1:12" ht="13.5" x14ac:dyDescent="0.25">
      <c r="A884" s="349" t="s">
        <v>1520</v>
      </c>
      <c r="B884" s="349" t="s">
        <v>1521</v>
      </c>
      <c r="C884" s="349" t="s">
        <v>1793</v>
      </c>
      <c r="D884" s="349" t="s">
        <v>1794</v>
      </c>
      <c r="E884" s="350" t="s">
        <v>24</v>
      </c>
      <c r="F884" s="349" t="s">
        <v>24</v>
      </c>
      <c r="G884" s="349">
        <v>89276</v>
      </c>
      <c r="H884" s="349" t="s">
        <v>2015</v>
      </c>
      <c r="I884" s="349" t="s">
        <v>226</v>
      </c>
      <c r="J884" s="349" t="s">
        <v>1137</v>
      </c>
      <c r="K884" s="350">
        <v>1.9</v>
      </c>
      <c r="L884" s="349" t="s">
        <v>1138</v>
      </c>
    </row>
    <row r="885" spans="1:12" ht="13.5" x14ac:dyDescent="0.25">
      <c r="A885" s="349" t="s">
        <v>1520</v>
      </c>
      <c r="B885" s="349" t="s">
        <v>1521</v>
      </c>
      <c r="C885" s="349" t="s">
        <v>1793</v>
      </c>
      <c r="D885" s="349" t="s">
        <v>1794</v>
      </c>
      <c r="E885" s="350" t="s">
        <v>24</v>
      </c>
      <c r="F885" s="349" t="s">
        <v>24</v>
      </c>
      <c r="G885" s="349">
        <v>89277</v>
      </c>
      <c r="H885" s="349" t="s">
        <v>2016</v>
      </c>
      <c r="I885" s="349" t="s">
        <v>226</v>
      </c>
      <c r="J885" s="349" t="s">
        <v>1524</v>
      </c>
      <c r="K885" s="350">
        <v>8.5299999999999994</v>
      </c>
      <c r="L885" s="349" t="s">
        <v>1138</v>
      </c>
    </row>
    <row r="886" spans="1:12" ht="13.5" x14ac:dyDescent="0.25">
      <c r="A886" s="349" t="s">
        <v>1520</v>
      </c>
      <c r="B886" s="349" t="s">
        <v>1521</v>
      </c>
      <c r="C886" s="349" t="s">
        <v>1793</v>
      </c>
      <c r="D886" s="349" t="s">
        <v>1794</v>
      </c>
      <c r="E886" s="350" t="s">
        <v>24</v>
      </c>
      <c r="F886" s="349" t="s">
        <v>24</v>
      </c>
      <c r="G886" s="349">
        <v>89280</v>
      </c>
      <c r="H886" s="349" t="s">
        <v>2017</v>
      </c>
      <c r="I886" s="349" t="s">
        <v>226</v>
      </c>
      <c r="J886" s="349" t="s">
        <v>1333</v>
      </c>
      <c r="K886" s="350">
        <v>38.619999999999997</v>
      </c>
      <c r="L886" s="349" t="s">
        <v>1138</v>
      </c>
    </row>
    <row r="887" spans="1:12" ht="13.5" x14ac:dyDescent="0.25">
      <c r="A887" s="349" t="s">
        <v>1520</v>
      </c>
      <c r="B887" s="349" t="s">
        <v>1521</v>
      </c>
      <c r="C887" s="349" t="s">
        <v>1793</v>
      </c>
      <c r="D887" s="349" t="s">
        <v>1794</v>
      </c>
      <c r="E887" s="350" t="s">
        <v>24</v>
      </c>
      <c r="F887" s="349" t="s">
        <v>24</v>
      </c>
      <c r="G887" s="349">
        <v>89281</v>
      </c>
      <c r="H887" s="349" t="s">
        <v>2018</v>
      </c>
      <c r="I887" s="349" t="s">
        <v>226</v>
      </c>
      <c r="J887" s="349" t="s">
        <v>1333</v>
      </c>
      <c r="K887" s="350">
        <v>10.36</v>
      </c>
      <c r="L887" s="349" t="s">
        <v>1138</v>
      </c>
    </row>
    <row r="888" spans="1:12" ht="13.5" x14ac:dyDescent="0.25">
      <c r="A888" s="349" t="s">
        <v>1520</v>
      </c>
      <c r="B888" s="349" t="s">
        <v>1521</v>
      </c>
      <c r="C888" s="349" t="s">
        <v>1793</v>
      </c>
      <c r="D888" s="349" t="s">
        <v>1794</v>
      </c>
      <c r="E888" s="350" t="s">
        <v>24</v>
      </c>
      <c r="F888" s="349" t="s">
        <v>24</v>
      </c>
      <c r="G888" s="349">
        <v>89870</v>
      </c>
      <c r="H888" s="349" t="s">
        <v>2019</v>
      </c>
      <c r="I888" s="349" t="s">
        <v>226</v>
      </c>
      <c r="J888" s="349" t="s">
        <v>1333</v>
      </c>
      <c r="K888" s="350">
        <v>38.03</v>
      </c>
      <c r="L888" s="349" t="s">
        <v>1138</v>
      </c>
    </row>
    <row r="889" spans="1:12" ht="13.5" x14ac:dyDescent="0.25">
      <c r="A889" s="349" t="s">
        <v>1520</v>
      </c>
      <c r="B889" s="349" t="s">
        <v>1521</v>
      </c>
      <c r="C889" s="349" t="s">
        <v>1793</v>
      </c>
      <c r="D889" s="349" t="s">
        <v>1794</v>
      </c>
      <c r="E889" s="350" t="s">
        <v>24</v>
      </c>
      <c r="F889" s="349" t="s">
        <v>24</v>
      </c>
      <c r="G889" s="349">
        <v>89871</v>
      </c>
      <c r="H889" s="349" t="s">
        <v>2020</v>
      </c>
      <c r="I889" s="349" t="s">
        <v>226</v>
      </c>
      <c r="J889" s="349" t="s">
        <v>1333</v>
      </c>
      <c r="K889" s="350">
        <v>13.62</v>
      </c>
      <c r="L889" s="349" t="s">
        <v>1138</v>
      </c>
    </row>
    <row r="890" spans="1:12" ht="13.5" x14ac:dyDescent="0.25">
      <c r="A890" s="349" t="s">
        <v>1520</v>
      </c>
      <c r="B890" s="349" t="s">
        <v>1521</v>
      </c>
      <c r="C890" s="349" t="s">
        <v>1793</v>
      </c>
      <c r="D890" s="349" t="s">
        <v>1794</v>
      </c>
      <c r="E890" s="350" t="s">
        <v>24</v>
      </c>
      <c r="F890" s="349" t="s">
        <v>24</v>
      </c>
      <c r="G890" s="349">
        <v>89872</v>
      </c>
      <c r="H890" s="349" t="s">
        <v>2021</v>
      </c>
      <c r="I890" s="349" t="s">
        <v>226</v>
      </c>
      <c r="J890" s="349" t="s">
        <v>1333</v>
      </c>
      <c r="K890" s="350">
        <v>5.5</v>
      </c>
      <c r="L890" s="349" t="s">
        <v>1138</v>
      </c>
    </row>
    <row r="891" spans="1:12" ht="13.5" x14ac:dyDescent="0.25">
      <c r="A891" s="349" t="s">
        <v>1520</v>
      </c>
      <c r="B891" s="349" t="s">
        <v>1521</v>
      </c>
      <c r="C891" s="349" t="s">
        <v>1793</v>
      </c>
      <c r="D891" s="349" t="s">
        <v>1794</v>
      </c>
      <c r="E891" s="350" t="s">
        <v>24</v>
      </c>
      <c r="F891" s="349" t="s">
        <v>24</v>
      </c>
      <c r="G891" s="349">
        <v>89873</v>
      </c>
      <c r="H891" s="349" t="s">
        <v>2022</v>
      </c>
      <c r="I891" s="349" t="s">
        <v>226</v>
      </c>
      <c r="J891" s="349" t="s">
        <v>1333</v>
      </c>
      <c r="K891" s="350">
        <v>65.760000000000005</v>
      </c>
      <c r="L891" s="349" t="s">
        <v>1138</v>
      </c>
    </row>
    <row r="892" spans="1:12" ht="13.5" x14ac:dyDescent="0.25">
      <c r="A892" s="349" t="s">
        <v>1520</v>
      </c>
      <c r="B892" s="349" t="s">
        <v>1521</v>
      </c>
      <c r="C892" s="349" t="s">
        <v>1793</v>
      </c>
      <c r="D892" s="349" t="s">
        <v>1794</v>
      </c>
      <c r="E892" s="350" t="s">
        <v>24</v>
      </c>
      <c r="F892" s="349" t="s">
        <v>24</v>
      </c>
      <c r="G892" s="349">
        <v>89874</v>
      </c>
      <c r="H892" s="349" t="s">
        <v>2023</v>
      </c>
      <c r="I892" s="349" t="s">
        <v>226</v>
      </c>
      <c r="J892" s="349" t="s">
        <v>1524</v>
      </c>
      <c r="K892" s="350">
        <v>177.4</v>
      </c>
      <c r="L892" s="349" t="s">
        <v>1138</v>
      </c>
    </row>
    <row r="893" spans="1:12" ht="13.5" x14ac:dyDescent="0.25">
      <c r="A893" s="349" t="s">
        <v>1520</v>
      </c>
      <c r="B893" s="349" t="s">
        <v>1521</v>
      </c>
      <c r="C893" s="349" t="s">
        <v>1793</v>
      </c>
      <c r="D893" s="349" t="s">
        <v>1794</v>
      </c>
      <c r="E893" s="350" t="s">
        <v>24</v>
      </c>
      <c r="F893" s="349" t="s">
        <v>24</v>
      </c>
      <c r="G893" s="349">
        <v>89878</v>
      </c>
      <c r="H893" s="349" t="s">
        <v>2024</v>
      </c>
      <c r="I893" s="349" t="s">
        <v>226</v>
      </c>
      <c r="J893" s="349" t="s">
        <v>1333</v>
      </c>
      <c r="K893" s="350">
        <v>40.47</v>
      </c>
      <c r="L893" s="349" t="s">
        <v>1138</v>
      </c>
    </row>
    <row r="894" spans="1:12" ht="13.5" x14ac:dyDescent="0.25">
      <c r="A894" s="349" t="s">
        <v>1520</v>
      </c>
      <c r="B894" s="349" t="s">
        <v>1521</v>
      </c>
      <c r="C894" s="349" t="s">
        <v>1793</v>
      </c>
      <c r="D894" s="349" t="s">
        <v>1794</v>
      </c>
      <c r="E894" s="350" t="s">
        <v>24</v>
      </c>
      <c r="F894" s="349" t="s">
        <v>24</v>
      </c>
      <c r="G894" s="349">
        <v>89879</v>
      </c>
      <c r="H894" s="349" t="s">
        <v>2025</v>
      </c>
      <c r="I894" s="349" t="s">
        <v>226</v>
      </c>
      <c r="J894" s="349" t="s">
        <v>1333</v>
      </c>
      <c r="K894" s="350">
        <v>14.27</v>
      </c>
      <c r="L894" s="349" t="s">
        <v>1138</v>
      </c>
    </row>
    <row r="895" spans="1:12" ht="13.5" x14ac:dyDescent="0.25">
      <c r="A895" s="349" t="s">
        <v>1520</v>
      </c>
      <c r="B895" s="349" t="s">
        <v>1521</v>
      </c>
      <c r="C895" s="349" t="s">
        <v>1793</v>
      </c>
      <c r="D895" s="349" t="s">
        <v>1794</v>
      </c>
      <c r="E895" s="350" t="s">
        <v>24</v>
      </c>
      <c r="F895" s="349" t="s">
        <v>24</v>
      </c>
      <c r="G895" s="349">
        <v>89880</v>
      </c>
      <c r="H895" s="349" t="s">
        <v>2026</v>
      </c>
      <c r="I895" s="349" t="s">
        <v>226</v>
      </c>
      <c r="J895" s="349" t="s">
        <v>1333</v>
      </c>
      <c r="K895" s="350">
        <v>5.76</v>
      </c>
      <c r="L895" s="349" t="s">
        <v>1138</v>
      </c>
    </row>
    <row r="896" spans="1:12" ht="13.5" x14ac:dyDescent="0.25">
      <c r="A896" s="349" t="s">
        <v>1520</v>
      </c>
      <c r="B896" s="349" t="s">
        <v>1521</v>
      </c>
      <c r="C896" s="349" t="s">
        <v>1793</v>
      </c>
      <c r="D896" s="349" t="s">
        <v>1794</v>
      </c>
      <c r="E896" s="350" t="s">
        <v>24</v>
      </c>
      <c r="F896" s="349" t="s">
        <v>24</v>
      </c>
      <c r="G896" s="349">
        <v>89881</v>
      </c>
      <c r="H896" s="349" t="s">
        <v>2027</v>
      </c>
      <c r="I896" s="349" t="s">
        <v>226</v>
      </c>
      <c r="J896" s="349" t="s">
        <v>1333</v>
      </c>
      <c r="K896" s="350">
        <v>69.33</v>
      </c>
      <c r="L896" s="349" t="s">
        <v>1138</v>
      </c>
    </row>
    <row r="897" spans="1:12" ht="13.5" x14ac:dyDescent="0.25">
      <c r="A897" s="349" t="s">
        <v>1520</v>
      </c>
      <c r="B897" s="349" t="s">
        <v>1521</v>
      </c>
      <c r="C897" s="349" t="s">
        <v>1793</v>
      </c>
      <c r="D897" s="349" t="s">
        <v>1794</v>
      </c>
      <c r="E897" s="350" t="s">
        <v>24</v>
      </c>
      <c r="F897" s="349" t="s">
        <v>24</v>
      </c>
      <c r="G897" s="349">
        <v>89882</v>
      </c>
      <c r="H897" s="349" t="s">
        <v>2028</v>
      </c>
      <c r="I897" s="349" t="s">
        <v>226</v>
      </c>
      <c r="J897" s="349" t="s">
        <v>1524</v>
      </c>
      <c r="K897" s="350">
        <v>204.68</v>
      </c>
      <c r="L897" s="349" t="s">
        <v>1138</v>
      </c>
    </row>
    <row r="898" spans="1:12" ht="13.5" x14ac:dyDescent="0.25">
      <c r="A898" s="349" t="s">
        <v>1520</v>
      </c>
      <c r="B898" s="349" t="s">
        <v>1521</v>
      </c>
      <c r="C898" s="349" t="s">
        <v>1793</v>
      </c>
      <c r="D898" s="349" t="s">
        <v>1794</v>
      </c>
      <c r="E898" s="350" t="s">
        <v>24</v>
      </c>
      <c r="F898" s="349" t="s">
        <v>24</v>
      </c>
      <c r="G898" s="349">
        <v>90582</v>
      </c>
      <c r="H898" s="349" t="s">
        <v>2029</v>
      </c>
      <c r="I898" s="349" t="s">
        <v>226</v>
      </c>
      <c r="J898" s="349" t="s">
        <v>1333</v>
      </c>
      <c r="K898" s="350">
        <v>0.4</v>
      </c>
      <c r="L898" s="349" t="s">
        <v>1138</v>
      </c>
    </row>
    <row r="899" spans="1:12" ht="13.5" x14ac:dyDescent="0.25">
      <c r="A899" s="349" t="s">
        <v>1520</v>
      </c>
      <c r="B899" s="349" t="s">
        <v>1521</v>
      </c>
      <c r="C899" s="349" t="s">
        <v>1793</v>
      </c>
      <c r="D899" s="349" t="s">
        <v>1794</v>
      </c>
      <c r="E899" s="350" t="s">
        <v>24</v>
      </c>
      <c r="F899" s="349" t="s">
        <v>24</v>
      </c>
      <c r="G899" s="349">
        <v>90583</v>
      </c>
      <c r="H899" s="349" t="s">
        <v>2030</v>
      </c>
      <c r="I899" s="349" t="s">
        <v>226</v>
      </c>
      <c r="J899" s="349" t="s">
        <v>1333</v>
      </c>
      <c r="K899" s="350">
        <v>0.09</v>
      </c>
      <c r="L899" s="349" t="s">
        <v>1138</v>
      </c>
    </row>
    <row r="900" spans="1:12" ht="13.5" x14ac:dyDescent="0.25">
      <c r="A900" s="349" t="s">
        <v>1520</v>
      </c>
      <c r="B900" s="349" t="s">
        <v>1521</v>
      </c>
      <c r="C900" s="349" t="s">
        <v>1793</v>
      </c>
      <c r="D900" s="349" t="s">
        <v>1794</v>
      </c>
      <c r="E900" s="350" t="s">
        <v>24</v>
      </c>
      <c r="F900" s="349" t="s">
        <v>24</v>
      </c>
      <c r="G900" s="349">
        <v>90584</v>
      </c>
      <c r="H900" s="349" t="s">
        <v>2031</v>
      </c>
      <c r="I900" s="349" t="s">
        <v>226</v>
      </c>
      <c r="J900" s="349" t="s">
        <v>1333</v>
      </c>
      <c r="K900" s="350">
        <v>0.32</v>
      </c>
      <c r="L900" s="349" t="s">
        <v>1138</v>
      </c>
    </row>
    <row r="901" spans="1:12" ht="13.5" x14ac:dyDescent="0.25">
      <c r="A901" s="349" t="s">
        <v>1520</v>
      </c>
      <c r="B901" s="349" t="s">
        <v>1521</v>
      </c>
      <c r="C901" s="349" t="s">
        <v>1793</v>
      </c>
      <c r="D901" s="349" t="s">
        <v>1794</v>
      </c>
      <c r="E901" s="350" t="s">
        <v>24</v>
      </c>
      <c r="F901" s="349" t="s">
        <v>24</v>
      </c>
      <c r="G901" s="349">
        <v>90585</v>
      </c>
      <c r="H901" s="349" t="s">
        <v>2032</v>
      </c>
      <c r="I901" s="349" t="s">
        <v>226</v>
      </c>
      <c r="J901" s="349" t="s">
        <v>1137</v>
      </c>
      <c r="K901" s="350">
        <v>0.47</v>
      </c>
      <c r="L901" s="349" t="s">
        <v>1138</v>
      </c>
    </row>
    <row r="902" spans="1:12" ht="13.5" x14ac:dyDescent="0.25">
      <c r="A902" s="349" t="s">
        <v>1520</v>
      </c>
      <c r="B902" s="349" t="s">
        <v>1521</v>
      </c>
      <c r="C902" s="349" t="s">
        <v>1793</v>
      </c>
      <c r="D902" s="349" t="s">
        <v>1794</v>
      </c>
      <c r="E902" s="350" t="s">
        <v>24</v>
      </c>
      <c r="F902" s="349" t="s">
        <v>24</v>
      </c>
      <c r="G902" s="349">
        <v>90621</v>
      </c>
      <c r="H902" s="349" t="s">
        <v>2033</v>
      </c>
      <c r="I902" s="349" t="s">
        <v>226</v>
      </c>
      <c r="J902" s="349" t="s">
        <v>1333</v>
      </c>
      <c r="K902" s="350">
        <v>1.81</v>
      </c>
      <c r="L902" s="349" t="s">
        <v>1138</v>
      </c>
    </row>
    <row r="903" spans="1:12" ht="13.5" x14ac:dyDescent="0.25">
      <c r="A903" s="349" t="s">
        <v>1520</v>
      </c>
      <c r="B903" s="349" t="s">
        <v>1521</v>
      </c>
      <c r="C903" s="349" t="s">
        <v>1793</v>
      </c>
      <c r="D903" s="349" t="s">
        <v>1794</v>
      </c>
      <c r="E903" s="350" t="s">
        <v>24</v>
      </c>
      <c r="F903" s="349" t="s">
        <v>24</v>
      </c>
      <c r="G903" s="349">
        <v>90622</v>
      </c>
      <c r="H903" s="349" t="s">
        <v>2034</v>
      </c>
      <c r="I903" s="349" t="s">
        <v>226</v>
      </c>
      <c r="J903" s="349" t="s">
        <v>1333</v>
      </c>
      <c r="K903" s="350">
        <v>0.41</v>
      </c>
      <c r="L903" s="349" t="s">
        <v>1138</v>
      </c>
    </row>
    <row r="904" spans="1:12" ht="13.5" x14ac:dyDescent="0.25">
      <c r="A904" s="349" t="s">
        <v>1520</v>
      </c>
      <c r="B904" s="349" t="s">
        <v>1521</v>
      </c>
      <c r="C904" s="349" t="s">
        <v>1793</v>
      </c>
      <c r="D904" s="349" t="s">
        <v>1794</v>
      </c>
      <c r="E904" s="350" t="s">
        <v>24</v>
      </c>
      <c r="F904" s="349" t="s">
        <v>24</v>
      </c>
      <c r="G904" s="349">
        <v>90623</v>
      </c>
      <c r="H904" s="349" t="s">
        <v>2035</v>
      </c>
      <c r="I904" s="349" t="s">
        <v>226</v>
      </c>
      <c r="J904" s="349" t="s">
        <v>1333</v>
      </c>
      <c r="K904" s="350">
        <v>2.2599999999999998</v>
      </c>
      <c r="L904" s="349" t="s">
        <v>1138</v>
      </c>
    </row>
    <row r="905" spans="1:12" ht="13.5" x14ac:dyDescent="0.25">
      <c r="A905" s="349" t="s">
        <v>1520</v>
      </c>
      <c r="B905" s="349" t="s">
        <v>1521</v>
      </c>
      <c r="C905" s="349" t="s">
        <v>1793</v>
      </c>
      <c r="D905" s="349" t="s">
        <v>1794</v>
      </c>
      <c r="E905" s="350" t="s">
        <v>24</v>
      </c>
      <c r="F905" s="349" t="s">
        <v>24</v>
      </c>
      <c r="G905" s="349">
        <v>90624</v>
      </c>
      <c r="H905" s="349" t="s">
        <v>2036</v>
      </c>
      <c r="I905" s="349" t="s">
        <v>226</v>
      </c>
      <c r="J905" s="349" t="s">
        <v>1137</v>
      </c>
      <c r="K905" s="350">
        <v>2.84</v>
      </c>
      <c r="L905" s="349" t="s">
        <v>1138</v>
      </c>
    </row>
    <row r="906" spans="1:12" ht="13.5" x14ac:dyDescent="0.25">
      <c r="A906" s="349" t="s">
        <v>1520</v>
      </c>
      <c r="B906" s="349" t="s">
        <v>1521</v>
      </c>
      <c r="C906" s="349" t="s">
        <v>1793</v>
      </c>
      <c r="D906" s="349" t="s">
        <v>1794</v>
      </c>
      <c r="E906" s="350" t="s">
        <v>24</v>
      </c>
      <c r="F906" s="349" t="s">
        <v>24</v>
      </c>
      <c r="G906" s="349">
        <v>90627</v>
      </c>
      <c r="H906" s="349" t="s">
        <v>2037</v>
      </c>
      <c r="I906" s="349" t="s">
        <v>226</v>
      </c>
      <c r="J906" s="349" t="s">
        <v>1137</v>
      </c>
      <c r="K906" s="350">
        <v>46.69</v>
      </c>
      <c r="L906" s="349" t="s">
        <v>1138</v>
      </c>
    </row>
    <row r="907" spans="1:12" ht="13.5" x14ac:dyDescent="0.25">
      <c r="A907" s="349" t="s">
        <v>1520</v>
      </c>
      <c r="B907" s="349" t="s">
        <v>1521</v>
      </c>
      <c r="C907" s="349" t="s">
        <v>1793</v>
      </c>
      <c r="D907" s="349" t="s">
        <v>1794</v>
      </c>
      <c r="E907" s="350" t="s">
        <v>24</v>
      </c>
      <c r="F907" s="349" t="s">
        <v>24</v>
      </c>
      <c r="G907" s="349">
        <v>90628</v>
      </c>
      <c r="H907" s="349" t="s">
        <v>2038</v>
      </c>
      <c r="I907" s="349" t="s">
        <v>226</v>
      </c>
      <c r="J907" s="349" t="s">
        <v>1137</v>
      </c>
      <c r="K907" s="350">
        <v>12.52</v>
      </c>
      <c r="L907" s="349" t="s">
        <v>1138</v>
      </c>
    </row>
    <row r="908" spans="1:12" ht="13.5" x14ac:dyDescent="0.25">
      <c r="A908" s="349" t="s">
        <v>1520</v>
      </c>
      <c r="B908" s="349" t="s">
        <v>1521</v>
      </c>
      <c r="C908" s="349" t="s">
        <v>1793</v>
      </c>
      <c r="D908" s="349" t="s">
        <v>1794</v>
      </c>
      <c r="E908" s="350" t="s">
        <v>24</v>
      </c>
      <c r="F908" s="349" t="s">
        <v>24</v>
      </c>
      <c r="G908" s="349">
        <v>90629</v>
      </c>
      <c r="H908" s="349" t="s">
        <v>2039</v>
      </c>
      <c r="I908" s="349" t="s">
        <v>226</v>
      </c>
      <c r="J908" s="349" t="s">
        <v>1137</v>
      </c>
      <c r="K908" s="350">
        <v>58.43</v>
      </c>
      <c r="L908" s="349" t="s">
        <v>1138</v>
      </c>
    </row>
    <row r="909" spans="1:12" ht="13.5" x14ac:dyDescent="0.25">
      <c r="A909" s="349" t="s">
        <v>1520</v>
      </c>
      <c r="B909" s="349" t="s">
        <v>1521</v>
      </c>
      <c r="C909" s="349" t="s">
        <v>1793</v>
      </c>
      <c r="D909" s="349" t="s">
        <v>1794</v>
      </c>
      <c r="E909" s="350" t="s">
        <v>24</v>
      </c>
      <c r="F909" s="349" t="s">
        <v>24</v>
      </c>
      <c r="G909" s="349">
        <v>90630</v>
      </c>
      <c r="H909" s="349" t="s">
        <v>2040</v>
      </c>
      <c r="I909" s="349" t="s">
        <v>226</v>
      </c>
      <c r="J909" s="349" t="s">
        <v>1137</v>
      </c>
      <c r="K909" s="350">
        <v>1.35</v>
      </c>
      <c r="L909" s="349" t="s">
        <v>1138</v>
      </c>
    </row>
    <row r="910" spans="1:12" ht="13.5" x14ac:dyDescent="0.25">
      <c r="A910" s="349" t="s">
        <v>1520</v>
      </c>
      <c r="B910" s="349" t="s">
        <v>1521</v>
      </c>
      <c r="C910" s="349" t="s">
        <v>1793</v>
      </c>
      <c r="D910" s="349" t="s">
        <v>1794</v>
      </c>
      <c r="E910" s="350" t="s">
        <v>24</v>
      </c>
      <c r="F910" s="349" t="s">
        <v>24</v>
      </c>
      <c r="G910" s="349">
        <v>90633</v>
      </c>
      <c r="H910" s="349" t="s">
        <v>2041</v>
      </c>
      <c r="I910" s="349" t="s">
        <v>226</v>
      </c>
      <c r="J910" s="349" t="s">
        <v>1137</v>
      </c>
      <c r="K910" s="350">
        <v>3.86</v>
      </c>
      <c r="L910" s="349" t="s">
        <v>1138</v>
      </c>
    </row>
    <row r="911" spans="1:12" ht="13.5" x14ac:dyDescent="0.25">
      <c r="A911" s="349" t="s">
        <v>1520</v>
      </c>
      <c r="B911" s="349" t="s">
        <v>1521</v>
      </c>
      <c r="C911" s="349" t="s">
        <v>1793</v>
      </c>
      <c r="D911" s="349" t="s">
        <v>1794</v>
      </c>
      <c r="E911" s="350" t="s">
        <v>24</v>
      </c>
      <c r="F911" s="349" t="s">
        <v>24</v>
      </c>
      <c r="G911" s="349">
        <v>90634</v>
      </c>
      <c r="H911" s="349" t="s">
        <v>2042</v>
      </c>
      <c r="I911" s="349" t="s">
        <v>226</v>
      </c>
      <c r="J911" s="349" t="s">
        <v>1137</v>
      </c>
      <c r="K911" s="350">
        <v>0.89</v>
      </c>
      <c r="L911" s="349" t="s">
        <v>1138</v>
      </c>
    </row>
    <row r="912" spans="1:12" ht="13.5" x14ac:dyDescent="0.25">
      <c r="A912" s="349" t="s">
        <v>1520</v>
      </c>
      <c r="B912" s="349" t="s">
        <v>1521</v>
      </c>
      <c r="C912" s="349" t="s">
        <v>1793</v>
      </c>
      <c r="D912" s="349" t="s">
        <v>1794</v>
      </c>
      <c r="E912" s="350" t="s">
        <v>24</v>
      </c>
      <c r="F912" s="349" t="s">
        <v>24</v>
      </c>
      <c r="G912" s="349">
        <v>90635</v>
      </c>
      <c r="H912" s="349" t="s">
        <v>2043</v>
      </c>
      <c r="I912" s="349" t="s">
        <v>226</v>
      </c>
      <c r="J912" s="349" t="s">
        <v>1137</v>
      </c>
      <c r="K912" s="350">
        <v>4.2300000000000004</v>
      </c>
      <c r="L912" s="349" t="s">
        <v>1138</v>
      </c>
    </row>
    <row r="913" spans="1:12" ht="13.5" x14ac:dyDescent="0.25">
      <c r="A913" s="349" t="s">
        <v>1520</v>
      </c>
      <c r="B913" s="349" t="s">
        <v>1521</v>
      </c>
      <c r="C913" s="349" t="s">
        <v>1793</v>
      </c>
      <c r="D913" s="349" t="s">
        <v>1794</v>
      </c>
      <c r="E913" s="350" t="s">
        <v>24</v>
      </c>
      <c r="F913" s="349" t="s">
        <v>24</v>
      </c>
      <c r="G913" s="349">
        <v>90636</v>
      </c>
      <c r="H913" s="349" t="s">
        <v>2044</v>
      </c>
      <c r="I913" s="349" t="s">
        <v>226</v>
      </c>
      <c r="J913" s="349" t="s">
        <v>1137</v>
      </c>
      <c r="K913" s="350">
        <v>5.69</v>
      </c>
      <c r="L913" s="349" t="s">
        <v>1138</v>
      </c>
    </row>
    <row r="914" spans="1:12" ht="13.5" x14ac:dyDescent="0.25">
      <c r="A914" s="349" t="s">
        <v>1520</v>
      </c>
      <c r="B914" s="349" t="s">
        <v>1521</v>
      </c>
      <c r="C914" s="349" t="s">
        <v>1793</v>
      </c>
      <c r="D914" s="349" t="s">
        <v>1794</v>
      </c>
      <c r="E914" s="350" t="s">
        <v>24</v>
      </c>
      <c r="F914" s="349" t="s">
        <v>24</v>
      </c>
      <c r="G914" s="349">
        <v>90639</v>
      </c>
      <c r="H914" s="349" t="s">
        <v>2045</v>
      </c>
      <c r="I914" s="349" t="s">
        <v>226</v>
      </c>
      <c r="J914" s="349" t="s">
        <v>1137</v>
      </c>
      <c r="K914" s="350">
        <v>5.77</v>
      </c>
      <c r="L914" s="349" t="s">
        <v>1138</v>
      </c>
    </row>
    <row r="915" spans="1:12" ht="13.5" x14ac:dyDescent="0.25">
      <c r="A915" s="349" t="s">
        <v>1520</v>
      </c>
      <c r="B915" s="349" t="s">
        <v>1521</v>
      </c>
      <c r="C915" s="349" t="s">
        <v>1793</v>
      </c>
      <c r="D915" s="349" t="s">
        <v>1794</v>
      </c>
      <c r="E915" s="350" t="s">
        <v>24</v>
      </c>
      <c r="F915" s="349" t="s">
        <v>24</v>
      </c>
      <c r="G915" s="349">
        <v>90640</v>
      </c>
      <c r="H915" s="349" t="s">
        <v>2046</v>
      </c>
      <c r="I915" s="349" t="s">
        <v>226</v>
      </c>
      <c r="J915" s="349" t="s">
        <v>1137</v>
      </c>
      <c r="K915" s="350">
        <v>1.33</v>
      </c>
      <c r="L915" s="349" t="s">
        <v>1138</v>
      </c>
    </row>
    <row r="916" spans="1:12" ht="13.5" x14ac:dyDescent="0.25">
      <c r="A916" s="349" t="s">
        <v>1520</v>
      </c>
      <c r="B916" s="349" t="s">
        <v>1521</v>
      </c>
      <c r="C916" s="349" t="s">
        <v>1793</v>
      </c>
      <c r="D916" s="349" t="s">
        <v>1794</v>
      </c>
      <c r="E916" s="350" t="s">
        <v>24</v>
      </c>
      <c r="F916" s="349" t="s">
        <v>24</v>
      </c>
      <c r="G916" s="349">
        <v>90641</v>
      </c>
      <c r="H916" s="349" t="s">
        <v>2047</v>
      </c>
      <c r="I916" s="349" t="s">
        <v>226</v>
      </c>
      <c r="J916" s="349" t="s">
        <v>1137</v>
      </c>
      <c r="K916" s="350">
        <v>6.31</v>
      </c>
      <c r="L916" s="349" t="s">
        <v>1138</v>
      </c>
    </row>
    <row r="917" spans="1:12" ht="13.5" x14ac:dyDescent="0.25">
      <c r="A917" s="349" t="s">
        <v>1520</v>
      </c>
      <c r="B917" s="349" t="s">
        <v>1521</v>
      </c>
      <c r="C917" s="349" t="s">
        <v>1793</v>
      </c>
      <c r="D917" s="349" t="s">
        <v>1794</v>
      </c>
      <c r="E917" s="350" t="s">
        <v>24</v>
      </c>
      <c r="F917" s="349" t="s">
        <v>24</v>
      </c>
      <c r="G917" s="349">
        <v>90642</v>
      </c>
      <c r="H917" s="349" t="s">
        <v>2048</v>
      </c>
      <c r="I917" s="349" t="s">
        <v>226</v>
      </c>
      <c r="J917" s="349" t="s">
        <v>1524</v>
      </c>
      <c r="K917" s="350">
        <v>12.64</v>
      </c>
      <c r="L917" s="349" t="s">
        <v>1138</v>
      </c>
    </row>
    <row r="918" spans="1:12" ht="13.5" x14ac:dyDescent="0.25">
      <c r="A918" s="349" t="s">
        <v>1520</v>
      </c>
      <c r="B918" s="349" t="s">
        <v>1521</v>
      </c>
      <c r="C918" s="349" t="s">
        <v>1793</v>
      </c>
      <c r="D918" s="349" t="s">
        <v>1794</v>
      </c>
      <c r="E918" s="350" t="s">
        <v>24</v>
      </c>
      <c r="F918" s="349" t="s">
        <v>24</v>
      </c>
      <c r="G918" s="349">
        <v>90646</v>
      </c>
      <c r="H918" s="349" t="s">
        <v>2049</v>
      </c>
      <c r="I918" s="349" t="s">
        <v>226</v>
      </c>
      <c r="J918" s="349" t="s">
        <v>1137</v>
      </c>
      <c r="K918" s="350">
        <v>0.81</v>
      </c>
      <c r="L918" s="349" t="s">
        <v>1138</v>
      </c>
    </row>
    <row r="919" spans="1:12" ht="13.5" x14ac:dyDescent="0.25">
      <c r="A919" s="349" t="s">
        <v>1520</v>
      </c>
      <c r="B919" s="349" t="s">
        <v>1521</v>
      </c>
      <c r="C919" s="349" t="s">
        <v>1793</v>
      </c>
      <c r="D919" s="349" t="s">
        <v>1794</v>
      </c>
      <c r="E919" s="350" t="s">
        <v>24</v>
      </c>
      <c r="F919" s="349" t="s">
        <v>24</v>
      </c>
      <c r="G919" s="349">
        <v>90647</v>
      </c>
      <c r="H919" s="349" t="s">
        <v>2050</v>
      </c>
      <c r="I919" s="349" t="s">
        <v>226</v>
      </c>
      <c r="J919" s="349" t="s">
        <v>1137</v>
      </c>
      <c r="K919" s="350">
        <v>0.18</v>
      </c>
      <c r="L919" s="349" t="s">
        <v>1138</v>
      </c>
    </row>
    <row r="920" spans="1:12" ht="13.5" x14ac:dyDescent="0.25">
      <c r="A920" s="349" t="s">
        <v>1520</v>
      </c>
      <c r="B920" s="349" t="s">
        <v>1521</v>
      </c>
      <c r="C920" s="349" t="s">
        <v>1793</v>
      </c>
      <c r="D920" s="349" t="s">
        <v>1794</v>
      </c>
      <c r="E920" s="350" t="s">
        <v>24</v>
      </c>
      <c r="F920" s="349" t="s">
        <v>24</v>
      </c>
      <c r="G920" s="349">
        <v>90648</v>
      </c>
      <c r="H920" s="349" t="s">
        <v>2051</v>
      </c>
      <c r="I920" s="349" t="s">
        <v>226</v>
      </c>
      <c r="J920" s="349" t="s">
        <v>1137</v>
      </c>
      <c r="K920" s="350">
        <v>0.89</v>
      </c>
      <c r="L920" s="349" t="s">
        <v>1138</v>
      </c>
    </row>
    <row r="921" spans="1:12" ht="13.5" x14ac:dyDescent="0.25">
      <c r="A921" s="349" t="s">
        <v>1520</v>
      </c>
      <c r="B921" s="349" t="s">
        <v>1521</v>
      </c>
      <c r="C921" s="349" t="s">
        <v>1793</v>
      </c>
      <c r="D921" s="349" t="s">
        <v>1794</v>
      </c>
      <c r="E921" s="350" t="s">
        <v>24</v>
      </c>
      <c r="F921" s="349" t="s">
        <v>24</v>
      </c>
      <c r="G921" s="349">
        <v>90649</v>
      </c>
      <c r="H921" s="349" t="s">
        <v>2052</v>
      </c>
      <c r="I921" s="349" t="s">
        <v>226</v>
      </c>
      <c r="J921" s="349" t="s">
        <v>1524</v>
      </c>
      <c r="K921" s="350">
        <v>8.84</v>
      </c>
      <c r="L921" s="349" t="s">
        <v>1138</v>
      </c>
    </row>
    <row r="922" spans="1:12" ht="13.5" x14ac:dyDescent="0.25">
      <c r="A922" s="349" t="s">
        <v>1520</v>
      </c>
      <c r="B922" s="349" t="s">
        <v>1521</v>
      </c>
      <c r="C922" s="349" t="s">
        <v>1793</v>
      </c>
      <c r="D922" s="349" t="s">
        <v>1794</v>
      </c>
      <c r="E922" s="350" t="s">
        <v>24</v>
      </c>
      <c r="F922" s="349" t="s">
        <v>24</v>
      </c>
      <c r="G922" s="349">
        <v>90652</v>
      </c>
      <c r="H922" s="349" t="s">
        <v>2053</v>
      </c>
      <c r="I922" s="349" t="s">
        <v>226</v>
      </c>
      <c r="J922" s="349" t="s">
        <v>1137</v>
      </c>
      <c r="K922" s="350">
        <v>3.76</v>
      </c>
      <c r="L922" s="349" t="s">
        <v>1138</v>
      </c>
    </row>
    <row r="923" spans="1:12" ht="13.5" x14ac:dyDescent="0.25">
      <c r="A923" s="349" t="s">
        <v>1520</v>
      </c>
      <c r="B923" s="349" t="s">
        <v>1521</v>
      </c>
      <c r="C923" s="349" t="s">
        <v>1793</v>
      </c>
      <c r="D923" s="349" t="s">
        <v>1794</v>
      </c>
      <c r="E923" s="350" t="s">
        <v>24</v>
      </c>
      <c r="F923" s="349" t="s">
        <v>24</v>
      </c>
      <c r="G923" s="349">
        <v>90653</v>
      </c>
      <c r="H923" s="349" t="s">
        <v>2054</v>
      </c>
      <c r="I923" s="349" t="s">
        <v>226</v>
      </c>
      <c r="J923" s="349" t="s">
        <v>1137</v>
      </c>
      <c r="K923" s="350">
        <v>0.86</v>
      </c>
      <c r="L923" s="349" t="s">
        <v>1138</v>
      </c>
    </row>
    <row r="924" spans="1:12" ht="13.5" x14ac:dyDescent="0.25">
      <c r="A924" s="349" t="s">
        <v>1520</v>
      </c>
      <c r="B924" s="349" t="s">
        <v>1521</v>
      </c>
      <c r="C924" s="349" t="s">
        <v>1793</v>
      </c>
      <c r="D924" s="349" t="s">
        <v>1794</v>
      </c>
      <c r="E924" s="350" t="s">
        <v>24</v>
      </c>
      <c r="F924" s="349" t="s">
        <v>24</v>
      </c>
      <c r="G924" s="349">
        <v>90654</v>
      </c>
      <c r="H924" s="349" t="s">
        <v>2055</v>
      </c>
      <c r="I924" s="349" t="s">
        <v>226</v>
      </c>
      <c r="J924" s="349" t="s">
        <v>1137</v>
      </c>
      <c r="K924" s="350">
        <v>4.1100000000000003</v>
      </c>
      <c r="L924" s="349" t="s">
        <v>1138</v>
      </c>
    </row>
    <row r="925" spans="1:12" ht="13.5" x14ac:dyDescent="0.25">
      <c r="A925" s="349" t="s">
        <v>1520</v>
      </c>
      <c r="B925" s="349" t="s">
        <v>1521</v>
      </c>
      <c r="C925" s="349" t="s">
        <v>1793</v>
      </c>
      <c r="D925" s="349" t="s">
        <v>1794</v>
      </c>
      <c r="E925" s="350" t="s">
        <v>24</v>
      </c>
      <c r="F925" s="349" t="s">
        <v>24</v>
      </c>
      <c r="G925" s="349">
        <v>90655</v>
      </c>
      <c r="H925" s="349" t="s">
        <v>2056</v>
      </c>
      <c r="I925" s="349" t="s">
        <v>226</v>
      </c>
      <c r="J925" s="349" t="s">
        <v>1524</v>
      </c>
      <c r="K925" s="350">
        <v>5.82</v>
      </c>
      <c r="L925" s="349" t="s">
        <v>1138</v>
      </c>
    </row>
    <row r="926" spans="1:12" ht="13.5" x14ac:dyDescent="0.25">
      <c r="A926" s="349" t="s">
        <v>1520</v>
      </c>
      <c r="B926" s="349" t="s">
        <v>1521</v>
      </c>
      <c r="C926" s="349" t="s">
        <v>1793</v>
      </c>
      <c r="D926" s="349" t="s">
        <v>1794</v>
      </c>
      <c r="E926" s="350" t="s">
        <v>24</v>
      </c>
      <c r="F926" s="349" t="s">
        <v>24</v>
      </c>
      <c r="G926" s="349">
        <v>90658</v>
      </c>
      <c r="H926" s="349" t="s">
        <v>2057</v>
      </c>
      <c r="I926" s="349" t="s">
        <v>226</v>
      </c>
      <c r="J926" s="349" t="s">
        <v>1137</v>
      </c>
      <c r="K926" s="350">
        <v>4.0199999999999996</v>
      </c>
      <c r="L926" s="349" t="s">
        <v>1138</v>
      </c>
    </row>
    <row r="927" spans="1:12" ht="13.5" x14ac:dyDescent="0.25">
      <c r="A927" s="349" t="s">
        <v>1520</v>
      </c>
      <c r="B927" s="349" t="s">
        <v>1521</v>
      </c>
      <c r="C927" s="349" t="s">
        <v>1793</v>
      </c>
      <c r="D927" s="349" t="s">
        <v>1794</v>
      </c>
      <c r="E927" s="350" t="s">
        <v>24</v>
      </c>
      <c r="F927" s="349" t="s">
        <v>24</v>
      </c>
      <c r="G927" s="349">
        <v>90659</v>
      </c>
      <c r="H927" s="349" t="s">
        <v>2058</v>
      </c>
      <c r="I927" s="349" t="s">
        <v>226</v>
      </c>
      <c r="J927" s="349" t="s">
        <v>1137</v>
      </c>
      <c r="K927" s="350">
        <v>0.93</v>
      </c>
      <c r="L927" s="349" t="s">
        <v>1138</v>
      </c>
    </row>
    <row r="928" spans="1:12" ht="13.5" x14ac:dyDescent="0.25">
      <c r="A928" s="349" t="s">
        <v>1520</v>
      </c>
      <c r="B928" s="349" t="s">
        <v>1521</v>
      </c>
      <c r="C928" s="349" t="s">
        <v>1793</v>
      </c>
      <c r="D928" s="349" t="s">
        <v>1794</v>
      </c>
      <c r="E928" s="350" t="s">
        <v>24</v>
      </c>
      <c r="F928" s="349" t="s">
        <v>24</v>
      </c>
      <c r="G928" s="349">
        <v>90660</v>
      </c>
      <c r="H928" s="349" t="s">
        <v>2059</v>
      </c>
      <c r="I928" s="349" t="s">
        <v>226</v>
      </c>
      <c r="J928" s="349" t="s">
        <v>1137</v>
      </c>
      <c r="K928" s="350">
        <v>4.4000000000000004</v>
      </c>
      <c r="L928" s="349" t="s">
        <v>1138</v>
      </c>
    </row>
    <row r="929" spans="1:12" ht="13.5" x14ac:dyDescent="0.25">
      <c r="A929" s="349" t="s">
        <v>1520</v>
      </c>
      <c r="B929" s="349" t="s">
        <v>1521</v>
      </c>
      <c r="C929" s="349" t="s">
        <v>1793</v>
      </c>
      <c r="D929" s="349" t="s">
        <v>1794</v>
      </c>
      <c r="E929" s="350" t="s">
        <v>24</v>
      </c>
      <c r="F929" s="349" t="s">
        <v>24</v>
      </c>
      <c r="G929" s="349">
        <v>90661</v>
      </c>
      <c r="H929" s="349" t="s">
        <v>2060</v>
      </c>
      <c r="I929" s="349" t="s">
        <v>226</v>
      </c>
      <c r="J929" s="349" t="s">
        <v>1524</v>
      </c>
      <c r="K929" s="350">
        <v>5.82</v>
      </c>
      <c r="L929" s="349" t="s">
        <v>1138</v>
      </c>
    </row>
    <row r="930" spans="1:12" ht="13.5" x14ac:dyDescent="0.25">
      <c r="A930" s="349" t="s">
        <v>1520</v>
      </c>
      <c r="B930" s="349" t="s">
        <v>1521</v>
      </c>
      <c r="C930" s="349" t="s">
        <v>1793</v>
      </c>
      <c r="D930" s="349" t="s">
        <v>1794</v>
      </c>
      <c r="E930" s="350" t="s">
        <v>24</v>
      </c>
      <c r="F930" s="349" t="s">
        <v>24</v>
      </c>
      <c r="G930" s="349">
        <v>90664</v>
      </c>
      <c r="H930" s="349" t="s">
        <v>2061</v>
      </c>
      <c r="I930" s="349" t="s">
        <v>226</v>
      </c>
      <c r="J930" s="349" t="s">
        <v>1333</v>
      </c>
      <c r="K930" s="350">
        <v>6.67</v>
      </c>
      <c r="L930" s="349" t="s">
        <v>1138</v>
      </c>
    </row>
    <row r="931" spans="1:12" ht="13.5" x14ac:dyDescent="0.25">
      <c r="A931" s="349" t="s">
        <v>1520</v>
      </c>
      <c r="B931" s="349" t="s">
        <v>1521</v>
      </c>
      <c r="C931" s="349" t="s">
        <v>1793</v>
      </c>
      <c r="D931" s="349" t="s">
        <v>1794</v>
      </c>
      <c r="E931" s="350" t="s">
        <v>24</v>
      </c>
      <c r="F931" s="349" t="s">
        <v>24</v>
      </c>
      <c r="G931" s="349">
        <v>90665</v>
      </c>
      <c r="H931" s="349" t="s">
        <v>2062</v>
      </c>
      <c r="I931" s="349" t="s">
        <v>226</v>
      </c>
      <c r="J931" s="349" t="s">
        <v>1333</v>
      </c>
      <c r="K931" s="350">
        <v>1.78</v>
      </c>
      <c r="L931" s="349" t="s">
        <v>1138</v>
      </c>
    </row>
    <row r="932" spans="1:12" ht="13.5" x14ac:dyDescent="0.25">
      <c r="A932" s="349" t="s">
        <v>1520</v>
      </c>
      <c r="B932" s="349" t="s">
        <v>1521</v>
      </c>
      <c r="C932" s="349" t="s">
        <v>1793</v>
      </c>
      <c r="D932" s="349" t="s">
        <v>1794</v>
      </c>
      <c r="E932" s="350" t="s">
        <v>24</v>
      </c>
      <c r="F932" s="349" t="s">
        <v>24</v>
      </c>
      <c r="G932" s="349">
        <v>90666</v>
      </c>
      <c r="H932" s="349" t="s">
        <v>2063</v>
      </c>
      <c r="I932" s="349" t="s">
        <v>226</v>
      </c>
      <c r="J932" s="349" t="s">
        <v>1333</v>
      </c>
      <c r="K932" s="350">
        <v>8.75</v>
      </c>
      <c r="L932" s="349" t="s">
        <v>1138</v>
      </c>
    </row>
    <row r="933" spans="1:12" ht="13.5" x14ac:dyDescent="0.25">
      <c r="A933" s="349" t="s">
        <v>1520</v>
      </c>
      <c r="B933" s="349" t="s">
        <v>1521</v>
      </c>
      <c r="C933" s="349" t="s">
        <v>1793</v>
      </c>
      <c r="D933" s="349" t="s">
        <v>1794</v>
      </c>
      <c r="E933" s="350" t="s">
        <v>24</v>
      </c>
      <c r="F933" s="349" t="s">
        <v>24</v>
      </c>
      <c r="G933" s="349">
        <v>90667</v>
      </c>
      <c r="H933" s="349" t="s">
        <v>2064</v>
      </c>
      <c r="I933" s="349" t="s">
        <v>226</v>
      </c>
      <c r="J933" s="349" t="s">
        <v>1524</v>
      </c>
      <c r="K933" s="350">
        <v>15.06</v>
      </c>
      <c r="L933" s="349" t="s">
        <v>1138</v>
      </c>
    </row>
    <row r="934" spans="1:12" ht="13.5" x14ac:dyDescent="0.25">
      <c r="A934" s="349" t="s">
        <v>1520</v>
      </c>
      <c r="B934" s="349" t="s">
        <v>1521</v>
      </c>
      <c r="C934" s="349" t="s">
        <v>1793</v>
      </c>
      <c r="D934" s="349" t="s">
        <v>1794</v>
      </c>
      <c r="E934" s="350" t="s">
        <v>24</v>
      </c>
      <c r="F934" s="349" t="s">
        <v>24</v>
      </c>
      <c r="G934" s="349">
        <v>90670</v>
      </c>
      <c r="H934" s="349" t="s">
        <v>2065</v>
      </c>
      <c r="I934" s="349" t="s">
        <v>226</v>
      </c>
      <c r="J934" s="349" t="s">
        <v>1137</v>
      </c>
      <c r="K934" s="350">
        <v>214.3</v>
      </c>
      <c r="L934" s="349" t="s">
        <v>1138</v>
      </c>
    </row>
    <row r="935" spans="1:12" ht="13.5" x14ac:dyDescent="0.25">
      <c r="A935" s="349" t="s">
        <v>1520</v>
      </c>
      <c r="B935" s="349" t="s">
        <v>1521</v>
      </c>
      <c r="C935" s="349" t="s">
        <v>1793</v>
      </c>
      <c r="D935" s="349" t="s">
        <v>1794</v>
      </c>
      <c r="E935" s="350" t="s">
        <v>24</v>
      </c>
      <c r="F935" s="349" t="s">
        <v>24</v>
      </c>
      <c r="G935" s="349">
        <v>90671</v>
      </c>
      <c r="H935" s="349" t="s">
        <v>2066</v>
      </c>
      <c r="I935" s="349" t="s">
        <v>226</v>
      </c>
      <c r="J935" s="349" t="s">
        <v>1137</v>
      </c>
      <c r="K935" s="350">
        <v>57.49</v>
      </c>
      <c r="L935" s="349" t="s">
        <v>1138</v>
      </c>
    </row>
    <row r="936" spans="1:12" ht="13.5" x14ac:dyDescent="0.25">
      <c r="A936" s="349" t="s">
        <v>1520</v>
      </c>
      <c r="B936" s="349" t="s">
        <v>1521</v>
      </c>
      <c r="C936" s="349" t="s">
        <v>1793</v>
      </c>
      <c r="D936" s="349" t="s">
        <v>1794</v>
      </c>
      <c r="E936" s="350" t="s">
        <v>24</v>
      </c>
      <c r="F936" s="349" t="s">
        <v>24</v>
      </c>
      <c r="G936" s="349">
        <v>90672</v>
      </c>
      <c r="H936" s="349" t="s">
        <v>2067</v>
      </c>
      <c r="I936" s="349" t="s">
        <v>226</v>
      </c>
      <c r="J936" s="349" t="s">
        <v>1137</v>
      </c>
      <c r="K936" s="350">
        <v>268.18</v>
      </c>
      <c r="L936" s="349" t="s">
        <v>1138</v>
      </c>
    </row>
    <row r="937" spans="1:12" ht="13.5" x14ac:dyDescent="0.25">
      <c r="A937" s="349" t="s">
        <v>1520</v>
      </c>
      <c r="B937" s="349" t="s">
        <v>1521</v>
      </c>
      <c r="C937" s="349" t="s">
        <v>1793</v>
      </c>
      <c r="D937" s="349" t="s">
        <v>1794</v>
      </c>
      <c r="E937" s="350" t="s">
        <v>24</v>
      </c>
      <c r="F937" s="349" t="s">
        <v>24</v>
      </c>
      <c r="G937" s="349">
        <v>90673</v>
      </c>
      <c r="H937" s="349" t="s">
        <v>2068</v>
      </c>
      <c r="I937" s="349" t="s">
        <v>226</v>
      </c>
      <c r="J937" s="349" t="s">
        <v>1524</v>
      </c>
      <c r="K937" s="350">
        <v>120.33</v>
      </c>
      <c r="L937" s="349" t="s">
        <v>1138</v>
      </c>
    </row>
    <row r="938" spans="1:12" ht="13.5" x14ac:dyDescent="0.25">
      <c r="A938" s="349" t="s">
        <v>1520</v>
      </c>
      <c r="B938" s="349" t="s">
        <v>1521</v>
      </c>
      <c r="C938" s="349" t="s">
        <v>1793</v>
      </c>
      <c r="D938" s="349" t="s">
        <v>1794</v>
      </c>
      <c r="E938" s="350" t="s">
        <v>24</v>
      </c>
      <c r="F938" s="349" t="s">
        <v>24</v>
      </c>
      <c r="G938" s="349">
        <v>90676</v>
      </c>
      <c r="H938" s="349" t="s">
        <v>2069</v>
      </c>
      <c r="I938" s="349" t="s">
        <v>226</v>
      </c>
      <c r="J938" s="349" t="s">
        <v>1137</v>
      </c>
      <c r="K938" s="350">
        <v>104.4</v>
      </c>
      <c r="L938" s="349" t="s">
        <v>1138</v>
      </c>
    </row>
    <row r="939" spans="1:12" ht="13.5" x14ac:dyDescent="0.25">
      <c r="A939" s="349" t="s">
        <v>1520</v>
      </c>
      <c r="B939" s="349" t="s">
        <v>1521</v>
      </c>
      <c r="C939" s="349" t="s">
        <v>1793</v>
      </c>
      <c r="D939" s="349" t="s">
        <v>1794</v>
      </c>
      <c r="E939" s="350" t="s">
        <v>24</v>
      </c>
      <c r="F939" s="349" t="s">
        <v>24</v>
      </c>
      <c r="G939" s="349">
        <v>90677</v>
      </c>
      <c r="H939" s="349" t="s">
        <v>2070</v>
      </c>
      <c r="I939" s="349" t="s">
        <v>226</v>
      </c>
      <c r="J939" s="349" t="s">
        <v>1137</v>
      </c>
      <c r="K939" s="350">
        <v>31.29</v>
      </c>
      <c r="L939" s="349" t="s">
        <v>1138</v>
      </c>
    </row>
    <row r="940" spans="1:12" ht="13.5" x14ac:dyDescent="0.25">
      <c r="A940" s="349" t="s">
        <v>1520</v>
      </c>
      <c r="B940" s="349" t="s">
        <v>1521</v>
      </c>
      <c r="C940" s="349" t="s">
        <v>1793</v>
      </c>
      <c r="D940" s="349" t="s">
        <v>1794</v>
      </c>
      <c r="E940" s="350" t="s">
        <v>24</v>
      </c>
      <c r="F940" s="349" t="s">
        <v>24</v>
      </c>
      <c r="G940" s="349">
        <v>90678</v>
      </c>
      <c r="H940" s="349" t="s">
        <v>2071</v>
      </c>
      <c r="I940" s="349" t="s">
        <v>226</v>
      </c>
      <c r="J940" s="349" t="s">
        <v>1137</v>
      </c>
      <c r="K940" s="350">
        <v>144.94</v>
      </c>
      <c r="L940" s="349" t="s">
        <v>1138</v>
      </c>
    </row>
    <row r="941" spans="1:12" ht="13.5" x14ac:dyDescent="0.25">
      <c r="A941" s="349" t="s">
        <v>1520</v>
      </c>
      <c r="B941" s="349" t="s">
        <v>1521</v>
      </c>
      <c r="C941" s="349" t="s">
        <v>1793</v>
      </c>
      <c r="D941" s="349" t="s">
        <v>1794</v>
      </c>
      <c r="E941" s="350" t="s">
        <v>24</v>
      </c>
      <c r="F941" s="349" t="s">
        <v>24</v>
      </c>
      <c r="G941" s="349">
        <v>90679</v>
      </c>
      <c r="H941" s="349" t="s">
        <v>2072</v>
      </c>
      <c r="I941" s="349" t="s">
        <v>226</v>
      </c>
      <c r="J941" s="349" t="s">
        <v>1524</v>
      </c>
      <c r="K941" s="350">
        <v>92.28</v>
      </c>
      <c r="L941" s="349" t="s">
        <v>1138</v>
      </c>
    </row>
    <row r="942" spans="1:12" ht="13.5" x14ac:dyDescent="0.25">
      <c r="A942" s="349" t="s">
        <v>1520</v>
      </c>
      <c r="B942" s="349" t="s">
        <v>1521</v>
      </c>
      <c r="C942" s="349" t="s">
        <v>1793</v>
      </c>
      <c r="D942" s="349" t="s">
        <v>1794</v>
      </c>
      <c r="E942" s="350" t="s">
        <v>24</v>
      </c>
      <c r="F942" s="349" t="s">
        <v>24</v>
      </c>
      <c r="G942" s="349">
        <v>90682</v>
      </c>
      <c r="H942" s="349" t="s">
        <v>2073</v>
      </c>
      <c r="I942" s="349" t="s">
        <v>226</v>
      </c>
      <c r="J942" s="349" t="s">
        <v>1333</v>
      </c>
      <c r="K942" s="350">
        <v>30.9</v>
      </c>
      <c r="L942" s="349" t="s">
        <v>1138</v>
      </c>
    </row>
    <row r="943" spans="1:12" ht="13.5" x14ac:dyDescent="0.25">
      <c r="A943" s="349" t="s">
        <v>1520</v>
      </c>
      <c r="B943" s="349" t="s">
        <v>1521</v>
      </c>
      <c r="C943" s="349" t="s">
        <v>1793</v>
      </c>
      <c r="D943" s="349" t="s">
        <v>1794</v>
      </c>
      <c r="E943" s="350" t="s">
        <v>24</v>
      </c>
      <c r="F943" s="349" t="s">
        <v>24</v>
      </c>
      <c r="G943" s="349">
        <v>90683</v>
      </c>
      <c r="H943" s="349" t="s">
        <v>2074</v>
      </c>
      <c r="I943" s="349" t="s">
        <v>226</v>
      </c>
      <c r="J943" s="349" t="s">
        <v>1333</v>
      </c>
      <c r="K943" s="350">
        <v>7.62</v>
      </c>
      <c r="L943" s="349" t="s">
        <v>1138</v>
      </c>
    </row>
    <row r="944" spans="1:12" ht="13.5" x14ac:dyDescent="0.25">
      <c r="A944" s="349" t="s">
        <v>1520</v>
      </c>
      <c r="B944" s="349" t="s">
        <v>1521</v>
      </c>
      <c r="C944" s="349" t="s">
        <v>1793</v>
      </c>
      <c r="D944" s="349" t="s">
        <v>1794</v>
      </c>
      <c r="E944" s="350" t="s">
        <v>24</v>
      </c>
      <c r="F944" s="349" t="s">
        <v>24</v>
      </c>
      <c r="G944" s="349">
        <v>90684</v>
      </c>
      <c r="H944" s="349" t="s">
        <v>2075</v>
      </c>
      <c r="I944" s="349" t="s">
        <v>226</v>
      </c>
      <c r="J944" s="349" t="s">
        <v>1333</v>
      </c>
      <c r="K944" s="350">
        <v>36.049999999999997</v>
      </c>
      <c r="L944" s="349" t="s">
        <v>1138</v>
      </c>
    </row>
    <row r="945" spans="1:12" ht="13.5" x14ac:dyDescent="0.25">
      <c r="A945" s="349" t="s">
        <v>1520</v>
      </c>
      <c r="B945" s="349" t="s">
        <v>1521</v>
      </c>
      <c r="C945" s="349" t="s">
        <v>1793</v>
      </c>
      <c r="D945" s="349" t="s">
        <v>1794</v>
      </c>
      <c r="E945" s="350" t="s">
        <v>24</v>
      </c>
      <c r="F945" s="349" t="s">
        <v>24</v>
      </c>
      <c r="G945" s="349">
        <v>90685</v>
      </c>
      <c r="H945" s="349" t="s">
        <v>2076</v>
      </c>
      <c r="I945" s="349" t="s">
        <v>226</v>
      </c>
      <c r="J945" s="349" t="s">
        <v>1524</v>
      </c>
      <c r="K945" s="350">
        <v>57.26</v>
      </c>
      <c r="L945" s="349" t="s">
        <v>1138</v>
      </c>
    </row>
    <row r="946" spans="1:12" ht="13.5" x14ac:dyDescent="0.25">
      <c r="A946" s="349" t="s">
        <v>1520</v>
      </c>
      <c r="B946" s="349" t="s">
        <v>1521</v>
      </c>
      <c r="C946" s="349" t="s">
        <v>1793</v>
      </c>
      <c r="D946" s="349" t="s">
        <v>1794</v>
      </c>
      <c r="E946" s="350" t="s">
        <v>24</v>
      </c>
      <c r="F946" s="349" t="s">
        <v>24</v>
      </c>
      <c r="G946" s="349">
        <v>90688</v>
      </c>
      <c r="H946" s="349" t="s">
        <v>2077</v>
      </c>
      <c r="I946" s="349" t="s">
        <v>226</v>
      </c>
      <c r="J946" s="349" t="s">
        <v>1333</v>
      </c>
      <c r="K946" s="350">
        <v>25.6</v>
      </c>
      <c r="L946" s="349" t="s">
        <v>1138</v>
      </c>
    </row>
    <row r="947" spans="1:12" ht="13.5" x14ac:dyDescent="0.25">
      <c r="A947" s="349" t="s">
        <v>1520</v>
      </c>
      <c r="B947" s="349" t="s">
        <v>1521</v>
      </c>
      <c r="C947" s="349" t="s">
        <v>1793</v>
      </c>
      <c r="D947" s="349" t="s">
        <v>1794</v>
      </c>
      <c r="E947" s="350" t="s">
        <v>24</v>
      </c>
      <c r="F947" s="349" t="s">
        <v>24</v>
      </c>
      <c r="G947" s="349">
        <v>90689</v>
      </c>
      <c r="H947" s="349" t="s">
        <v>2078</v>
      </c>
      <c r="I947" s="349" t="s">
        <v>226</v>
      </c>
      <c r="J947" s="349" t="s">
        <v>1333</v>
      </c>
      <c r="K947" s="350">
        <v>5.05</v>
      </c>
      <c r="L947" s="349" t="s">
        <v>1138</v>
      </c>
    </row>
    <row r="948" spans="1:12" ht="13.5" x14ac:dyDescent="0.25">
      <c r="A948" s="349" t="s">
        <v>1520</v>
      </c>
      <c r="B948" s="349" t="s">
        <v>1521</v>
      </c>
      <c r="C948" s="349" t="s">
        <v>1793</v>
      </c>
      <c r="D948" s="349" t="s">
        <v>1794</v>
      </c>
      <c r="E948" s="350" t="s">
        <v>24</v>
      </c>
      <c r="F948" s="349" t="s">
        <v>24</v>
      </c>
      <c r="G948" s="349">
        <v>90690</v>
      </c>
      <c r="H948" s="349" t="s">
        <v>2079</v>
      </c>
      <c r="I948" s="349" t="s">
        <v>226</v>
      </c>
      <c r="J948" s="349" t="s">
        <v>1333</v>
      </c>
      <c r="K948" s="350">
        <v>32</v>
      </c>
      <c r="L948" s="349" t="s">
        <v>1138</v>
      </c>
    </row>
    <row r="949" spans="1:12" ht="13.5" x14ac:dyDescent="0.25">
      <c r="A949" s="349" t="s">
        <v>1520</v>
      </c>
      <c r="B949" s="349" t="s">
        <v>1521</v>
      </c>
      <c r="C949" s="349" t="s">
        <v>1793</v>
      </c>
      <c r="D949" s="349" t="s">
        <v>1794</v>
      </c>
      <c r="E949" s="350" t="s">
        <v>24</v>
      </c>
      <c r="F949" s="349" t="s">
        <v>24</v>
      </c>
      <c r="G949" s="349">
        <v>90691</v>
      </c>
      <c r="H949" s="349" t="s">
        <v>2080</v>
      </c>
      <c r="I949" s="349" t="s">
        <v>226</v>
      </c>
      <c r="J949" s="349" t="s">
        <v>1524</v>
      </c>
      <c r="K949" s="350">
        <v>40.090000000000003</v>
      </c>
      <c r="L949" s="349" t="s">
        <v>1138</v>
      </c>
    </row>
    <row r="950" spans="1:12" ht="13.5" x14ac:dyDescent="0.25">
      <c r="A950" s="349" t="s">
        <v>1520</v>
      </c>
      <c r="B950" s="349" t="s">
        <v>1521</v>
      </c>
      <c r="C950" s="349" t="s">
        <v>1793</v>
      </c>
      <c r="D950" s="349" t="s">
        <v>1794</v>
      </c>
      <c r="E950" s="350" t="s">
        <v>24</v>
      </c>
      <c r="F950" s="349" t="s">
        <v>24</v>
      </c>
      <c r="G950" s="349">
        <v>90957</v>
      </c>
      <c r="H950" s="349" t="s">
        <v>2081</v>
      </c>
      <c r="I950" s="349" t="s">
        <v>226</v>
      </c>
      <c r="J950" s="349" t="s">
        <v>1333</v>
      </c>
      <c r="K950" s="350">
        <v>4.97</v>
      </c>
      <c r="L950" s="349" t="s">
        <v>1138</v>
      </c>
    </row>
    <row r="951" spans="1:12" ht="13.5" x14ac:dyDescent="0.25">
      <c r="A951" s="349" t="s">
        <v>1520</v>
      </c>
      <c r="B951" s="349" t="s">
        <v>1521</v>
      </c>
      <c r="C951" s="349" t="s">
        <v>1793</v>
      </c>
      <c r="D951" s="349" t="s">
        <v>1794</v>
      </c>
      <c r="E951" s="350" t="s">
        <v>24</v>
      </c>
      <c r="F951" s="349" t="s">
        <v>24</v>
      </c>
      <c r="G951" s="349">
        <v>90958</v>
      </c>
      <c r="H951" s="349" t="s">
        <v>2082</v>
      </c>
      <c r="I951" s="349" t="s">
        <v>226</v>
      </c>
      <c r="J951" s="349" t="s">
        <v>1333</v>
      </c>
      <c r="K951" s="350">
        <v>1.33</v>
      </c>
      <c r="L951" s="349" t="s">
        <v>1138</v>
      </c>
    </row>
    <row r="952" spans="1:12" ht="13.5" x14ac:dyDescent="0.25">
      <c r="A952" s="349" t="s">
        <v>1520</v>
      </c>
      <c r="B952" s="349" t="s">
        <v>1521</v>
      </c>
      <c r="C952" s="349" t="s">
        <v>1793</v>
      </c>
      <c r="D952" s="349" t="s">
        <v>1794</v>
      </c>
      <c r="E952" s="350" t="s">
        <v>24</v>
      </c>
      <c r="F952" s="349" t="s">
        <v>24</v>
      </c>
      <c r="G952" s="349">
        <v>90960</v>
      </c>
      <c r="H952" s="349" t="s">
        <v>2083</v>
      </c>
      <c r="I952" s="349" t="s">
        <v>226</v>
      </c>
      <c r="J952" s="349" t="s">
        <v>1333</v>
      </c>
      <c r="K952" s="350">
        <v>6.63</v>
      </c>
      <c r="L952" s="349" t="s">
        <v>1138</v>
      </c>
    </row>
    <row r="953" spans="1:12" ht="13.5" x14ac:dyDescent="0.25">
      <c r="A953" s="349" t="s">
        <v>1520</v>
      </c>
      <c r="B953" s="349" t="s">
        <v>1521</v>
      </c>
      <c r="C953" s="349" t="s">
        <v>1793</v>
      </c>
      <c r="D953" s="349" t="s">
        <v>1794</v>
      </c>
      <c r="E953" s="350" t="s">
        <v>24</v>
      </c>
      <c r="F953" s="349" t="s">
        <v>24</v>
      </c>
      <c r="G953" s="349">
        <v>90961</v>
      </c>
      <c r="H953" s="349" t="s">
        <v>2084</v>
      </c>
      <c r="I953" s="349" t="s">
        <v>226</v>
      </c>
      <c r="J953" s="349" t="s">
        <v>1333</v>
      </c>
      <c r="K953" s="350">
        <v>1.78</v>
      </c>
      <c r="L953" s="349" t="s">
        <v>1138</v>
      </c>
    </row>
    <row r="954" spans="1:12" ht="13.5" x14ac:dyDescent="0.25">
      <c r="A954" s="349" t="s">
        <v>1520</v>
      </c>
      <c r="B954" s="349" t="s">
        <v>1521</v>
      </c>
      <c r="C954" s="349" t="s">
        <v>1793</v>
      </c>
      <c r="D954" s="349" t="s">
        <v>1794</v>
      </c>
      <c r="E954" s="350" t="s">
        <v>24</v>
      </c>
      <c r="F954" s="349" t="s">
        <v>24</v>
      </c>
      <c r="G954" s="349">
        <v>90962</v>
      </c>
      <c r="H954" s="349" t="s">
        <v>2085</v>
      </c>
      <c r="I954" s="349" t="s">
        <v>226</v>
      </c>
      <c r="J954" s="349" t="s">
        <v>1333</v>
      </c>
      <c r="K954" s="350">
        <v>8.3000000000000007</v>
      </c>
      <c r="L954" s="349" t="s">
        <v>1138</v>
      </c>
    </row>
    <row r="955" spans="1:12" ht="13.5" x14ac:dyDescent="0.25">
      <c r="A955" s="349" t="s">
        <v>1520</v>
      </c>
      <c r="B955" s="349" t="s">
        <v>1521</v>
      </c>
      <c r="C955" s="349" t="s">
        <v>1793</v>
      </c>
      <c r="D955" s="349" t="s">
        <v>1794</v>
      </c>
      <c r="E955" s="350" t="s">
        <v>24</v>
      </c>
      <c r="F955" s="349" t="s">
        <v>24</v>
      </c>
      <c r="G955" s="349">
        <v>90963</v>
      </c>
      <c r="H955" s="349" t="s">
        <v>2086</v>
      </c>
      <c r="I955" s="349" t="s">
        <v>226</v>
      </c>
      <c r="J955" s="349" t="s">
        <v>1524</v>
      </c>
      <c r="K955" s="350">
        <v>15.05</v>
      </c>
      <c r="L955" s="349" t="s">
        <v>1138</v>
      </c>
    </row>
    <row r="956" spans="1:12" ht="13.5" x14ac:dyDescent="0.25">
      <c r="A956" s="349" t="s">
        <v>1520</v>
      </c>
      <c r="B956" s="349" t="s">
        <v>1521</v>
      </c>
      <c r="C956" s="349" t="s">
        <v>1793</v>
      </c>
      <c r="D956" s="349" t="s">
        <v>1794</v>
      </c>
      <c r="E956" s="350" t="s">
        <v>24</v>
      </c>
      <c r="F956" s="349" t="s">
        <v>24</v>
      </c>
      <c r="G956" s="349">
        <v>90968</v>
      </c>
      <c r="H956" s="349" t="s">
        <v>2087</v>
      </c>
      <c r="I956" s="349" t="s">
        <v>226</v>
      </c>
      <c r="J956" s="349" t="s">
        <v>1333</v>
      </c>
      <c r="K956" s="350">
        <v>6.65</v>
      </c>
      <c r="L956" s="349" t="s">
        <v>1138</v>
      </c>
    </row>
    <row r="957" spans="1:12" ht="13.5" x14ac:dyDescent="0.25">
      <c r="A957" s="349" t="s">
        <v>1520</v>
      </c>
      <c r="B957" s="349" t="s">
        <v>1521</v>
      </c>
      <c r="C957" s="349" t="s">
        <v>1793</v>
      </c>
      <c r="D957" s="349" t="s">
        <v>1794</v>
      </c>
      <c r="E957" s="350" t="s">
        <v>24</v>
      </c>
      <c r="F957" s="349" t="s">
        <v>24</v>
      </c>
      <c r="G957" s="349">
        <v>90969</v>
      </c>
      <c r="H957" s="349" t="s">
        <v>2088</v>
      </c>
      <c r="I957" s="349" t="s">
        <v>226</v>
      </c>
      <c r="J957" s="349" t="s">
        <v>1333</v>
      </c>
      <c r="K957" s="350">
        <v>1.78</v>
      </c>
      <c r="L957" s="349" t="s">
        <v>1138</v>
      </c>
    </row>
    <row r="958" spans="1:12" ht="13.5" x14ac:dyDescent="0.25">
      <c r="A958" s="349" t="s">
        <v>1520</v>
      </c>
      <c r="B958" s="349" t="s">
        <v>1521</v>
      </c>
      <c r="C958" s="349" t="s">
        <v>1793</v>
      </c>
      <c r="D958" s="349" t="s">
        <v>1794</v>
      </c>
      <c r="E958" s="350" t="s">
        <v>24</v>
      </c>
      <c r="F958" s="349" t="s">
        <v>24</v>
      </c>
      <c r="G958" s="349">
        <v>90970</v>
      </c>
      <c r="H958" s="349" t="s">
        <v>2089</v>
      </c>
      <c r="I958" s="349" t="s">
        <v>226</v>
      </c>
      <c r="J958" s="349" t="s">
        <v>1333</v>
      </c>
      <c r="K958" s="350">
        <v>8.33</v>
      </c>
      <c r="L958" s="349" t="s">
        <v>1138</v>
      </c>
    </row>
    <row r="959" spans="1:12" ht="13.5" x14ac:dyDescent="0.25">
      <c r="A959" s="349" t="s">
        <v>1520</v>
      </c>
      <c r="B959" s="349" t="s">
        <v>1521</v>
      </c>
      <c r="C959" s="349" t="s">
        <v>1793</v>
      </c>
      <c r="D959" s="349" t="s">
        <v>1794</v>
      </c>
      <c r="E959" s="350" t="s">
        <v>24</v>
      </c>
      <c r="F959" s="349" t="s">
        <v>24</v>
      </c>
      <c r="G959" s="349">
        <v>90971</v>
      </c>
      <c r="H959" s="349" t="s">
        <v>2090</v>
      </c>
      <c r="I959" s="349" t="s">
        <v>226</v>
      </c>
      <c r="J959" s="349" t="s">
        <v>1524</v>
      </c>
      <c r="K959" s="350">
        <v>60.98</v>
      </c>
      <c r="L959" s="349" t="s">
        <v>1138</v>
      </c>
    </row>
    <row r="960" spans="1:12" ht="13.5" x14ac:dyDescent="0.25">
      <c r="A960" s="349" t="s">
        <v>1520</v>
      </c>
      <c r="B960" s="349" t="s">
        <v>1521</v>
      </c>
      <c r="C960" s="349" t="s">
        <v>1793</v>
      </c>
      <c r="D960" s="349" t="s">
        <v>1794</v>
      </c>
      <c r="E960" s="350" t="s">
        <v>24</v>
      </c>
      <c r="F960" s="349" t="s">
        <v>24</v>
      </c>
      <c r="G960" s="349">
        <v>90975</v>
      </c>
      <c r="H960" s="349" t="s">
        <v>2091</v>
      </c>
      <c r="I960" s="349" t="s">
        <v>226</v>
      </c>
      <c r="J960" s="349" t="s">
        <v>1333</v>
      </c>
      <c r="K960" s="350">
        <v>16.899999999999999</v>
      </c>
      <c r="L960" s="349" t="s">
        <v>1138</v>
      </c>
    </row>
    <row r="961" spans="1:12" ht="13.5" x14ac:dyDescent="0.25">
      <c r="A961" s="349" t="s">
        <v>1520</v>
      </c>
      <c r="B961" s="349" t="s">
        <v>1521</v>
      </c>
      <c r="C961" s="349" t="s">
        <v>1793</v>
      </c>
      <c r="D961" s="349" t="s">
        <v>1794</v>
      </c>
      <c r="E961" s="350" t="s">
        <v>24</v>
      </c>
      <c r="F961" s="349" t="s">
        <v>24</v>
      </c>
      <c r="G961" s="349">
        <v>90976</v>
      </c>
      <c r="H961" s="349" t="s">
        <v>2092</v>
      </c>
      <c r="I961" s="349" t="s">
        <v>226</v>
      </c>
      <c r="J961" s="349" t="s">
        <v>1333</v>
      </c>
      <c r="K961" s="350">
        <v>4.53</v>
      </c>
      <c r="L961" s="349" t="s">
        <v>1138</v>
      </c>
    </row>
    <row r="962" spans="1:12" ht="13.5" x14ac:dyDescent="0.25">
      <c r="A962" s="349" t="s">
        <v>1520</v>
      </c>
      <c r="B962" s="349" t="s">
        <v>1521</v>
      </c>
      <c r="C962" s="349" t="s">
        <v>1793</v>
      </c>
      <c r="D962" s="349" t="s">
        <v>1794</v>
      </c>
      <c r="E962" s="350" t="s">
        <v>24</v>
      </c>
      <c r="F962" s="349" t="s">
        <v>24</v>
      </c>
      <c r="G962" s="349">
        <v>90977</v>
      </c>
      <c r="H962" s="349" t="s">
        <v>2093</v>
      </c>
      <c r="I962" s="349" t="s">
        <v>226</v>
      </c>
      <c r="J962" s="349" t="s">
        <v>1333</v>
      </c>
      <c r="K962" s="350">
        <v>21.15</v>
      </c>
      <c r="L962" s="349" t="s">
        <v>1138</v>
      </c>
    </row>
    <row r="963" spans="1:12" ht="13.5" x14ac:dyDescent="0.25">
      <c r="A963" s="349" t="s">
        <v>1520</v>
      </c>
      <c r="B963" s="349" t="s">
        <v>1521</v>
      </c>
      <c r="C963" s="349" t="s">
        <v>1793</v>
      </c>
      <c r="D963" s="349" t="s">
        <v>1794</v>
      </c>
      <c r="E963" s="350" t="s">
        <v>24</v>
      </c>
      <c r="F963" s="349" t="s">
        <v>24</v>
      </c>
      <c r="G963" s="349">
        <v>90978</v>
      </c>
      <c r="H963" s="349" t="s">
        <v>2094</v>
      </c>
      <c r="I963" s="349" t="s">
        <v>226</v>
      </c>
      <c r="J963" s="349" t="s">
        <v>1524</v>
      </c>
      <c r="K963" s="350">
        <v>158.19999999999999</v>
      </c>
      <c r="L963" s="349" t="s">
        <v>1138</v>
      </c>
    </row>
    <row r="964" spans="1:12" ht="13.5" x14ac:dyDescent="0.25">
      <c r="A964" s="349" t="s">
        <v>1520</v>
      </c>
      <c r="B964" s="349" t="s">
        <v>1521</v>
      </c>
      <c r="C964" s="349" t="s">
        <v>1793</v>
      </c>
      <c r="D964" s="349" t="s">
        <v>1794</v>
      </c>
      <c r="E964" s="350" t="s">
        <v>24</v>
      </c>
      <c r="F964" s="349" t="s">
        <v>24</v>
      </c>
      <c r="G964" s="349">
        <v>90992</v>
      </c>
      <c r="H964" s="349" t="s">
        <v>2095</v>
      </c>
      <c r="I964" s="349" t="s">
        <v>226</v>
      </c>
      <c r="J964" s="349" t="s">
        <v>1333</v>
      </c>
      <c r="K964" s="350">
        <v>7.89</v>
      </c>
      <c r="L964" s="349" t="s">
        <v>1138</v>
      </c>
    </row>
    <row r="965" spans="1:12" ht="13.5" x14ac:dyDescent="0.25">
      <c r="A965" s="349" t="s">
        <v>1520</v>
      </c>
      <c r="B965" s="349" t="s">
        <v>1521</v>
      </c>
      <c r="C965" s="349" t="s">
        <v>1793</v>
      </c>
      <c r="D965" s="349" t="s">
        <v>1794</v>
      </c>
      <c r="E965" s="350" t="s">
        <v>24</v>
      </c>
      <c r="F965" s="349" t="s">
        <v>24</v>
      </c>
      <c r="G965" s="349">
        <v>90993</v>
      </c>
      <c r="H965" s="349" t="s">
        <v>2096</v>
      </c>
      <c r="I965" s="349" t="s">
        <v>226</v>
      </c>
      <c r="J965" s="349" t="s">
        <v>1333</v>
      </c>
      <c r="K965" s="350">
        <v>2.11</v>
      </c>
      <c r="L965" s="349" t="s">
        <v>1138</v>
      </c>
    </row>
    <row r="966" spans="1:12" ht="13.5" x14ac:dyDescent="0.25">
      <c r="A966" s="349" t="s">
        <v>1520</v>
      </c>
      <c r="B966" s="349" t="s">
        <v>1521</v>
      </c>
      <c r="C966" s="349" t="s">
        <v>1793</v>
      </c>
      <c r="D966" s="349" t="s">
        <v>1794</v>
      </c>
      <c r="E966" s="350" t="s">
        <v>24</v>
      </c>
      <c r="F966" s="349" t="s">
        <v>24</v>
      </c>
      <c r="G966" s="349">
        <v>90994</v>
      </c>
      <c r="H966" s="349" t="s">
        <v>2097</v>
      </c>
      <c r="I966" s="349" t="s">
        <v>226</v>
      </c>
      <c r="J966" s="349" t="s">
        <v>1333</v>
      </c>
      <c r="K966" s="350">
        <v>9.8699999999999992</v>
      </c>
      <c r="L966" s="349" t="s">
        <v>1138</v>
      </c>
    </row>
    <row r="967" spans="1:12" ht="13.5" x14ac:dyDescent="0.25">
      <c r="A967" s="349" t="s">
        <v>1520</v>
      </c>
      <c r="B967" s="349" t="s">
        <v>1521</v>
      </c>
      <c r="C967" s="349" t="s">
        <v>1793</v>
      </c>
      <c r="D967" s="349" t="s">
        <v>1794</v>
      </c>
      <c r="E967" s="350" t="s">
        <v>24</v>
      </c>
      <c r="F967" s="349" t="s">
        <v>24</v>
      </c>
      <c r="G967" s="349">
        <v>90995</v>
      </c>
      <c r="H967" s="349" t="s">
        <v>2098</v>
      </c>
      <c r="I967" s="349" t="s">
        <v>226</v>
      </c>
      <c r="J967" s="349" t="s">
        <v>1524</v>
      </c>
      <c r="K967" s="350">
        <v>82.83</v>
      </c>
      <c r="L967" s="349" t="s">
        <v>1138</v>
      </c>
    </row>
    <row r="968" spans="1:12" ht="13.5" x14ac:dyDescent="0.25">
      <c r="A968" s="349" t="s">
        <v>1520</v>
      </c>
      <c r="B968" s="349" t="s">
        <v>1521</v>
      </c>
      <c r="C968" s="349" t="s">
        <v>1793</v>
      </c>
      <c r="D968" s="349" t="s">
        <v>1794</v>
      </c>
      <c r="E968" s="350" t="s">
        <v>24</v>
      </c>
      <c r="F968" s="349" t="s">
        <v>24</v>
      </c>
      <c r="G968" s="349">
        <v>91021</v>
      </c>
      <c r="H968" s="349" t="s">
        <v>2099</v>
      </c>
      <c r="I968" s="349" t="s">
        <v>226</v>
      </c>
      <c r="J968" s="349" t="s">
        <v>1137</v>
      </c>
      <c r="K968" s="350">
        <v>12.67</v>
      </c>
      <c r="L968" s="349" t="s">
        <v>1138</v>
      </c>
    </row>
    <row r="969" spans="1:12" ht="13.5" x14ac:dyDescent="0.25">
      <c r="A969" s="349" t="s">
        <v>1520</v>
      </c>
      <c r="B969" s="349" t="s">
        <v>1521</v>
      </c>
      <c r="C969" s="349" t="s">
        <v>1793</v>
      </c>
      <c r="D969" s="349" t="s">
        <v>1794</v>
      </c>
      <c r="E969" s="350" t="s">
        <v>24</v>
      </c>
      <c r="F969" s="349" t="s">
        <v>24</v>
      </c>
      <c r="G969" s="349">
        <v>91026</v>
      </c>
      <c r="H969" s="349" t="s">
        <v>2100</v>
      </c>
      <c r="I969" s="349" t="s">
        <v>226</v>
      </c>
      <c r="J969" s="349" t="s">
        <v>1137</v>
      </c>
      <c r="K969" s="350">
        <v>24.28</v>
      </c>
      <c r="L969" s="349" t="s">
        <v>1138</v>
      </c>
    </row>
    <row r="970" spans="1:12" ht="13.5" x14ac:dyDescent="0.25">
      <c r="A970" s="349" t="s">
        <v>1520</v>
      </c>
      <c r="B970" s="349" t="s">
        <v>1521</v>
      </c>
      <c r="C970" s="349" t="s">
        <v>1793</v>
      </c>
      <c r="D970" s="349" t="s">
        <v>1794</v>
      </c>
      <c r="E970" s="350" t="s">
        <v>24</v>
      </c>
      <c r="F970" s="349" t="s">
        <v>24</v>
      </c>
      <c r="G970" s="349">
        <v>91027</v>
      </c>
      <c r="H970" s="349" t="s">
        <v>2101</v>
      </c>
      <c r="I970" s="349" t="s">
        <v>226</v>
      </c>
      <c r="J970" s="349" t="s">
        <v>1137</v>
      </c>
      <c r="K970" s="350">
        <v>9.77</v>
      </c>
      <c r="L970" s="349" t="s">
        <v>1138</v>
      </c>
    </row>
    <row r="971" spans="1:12" ht="13.5" x14ac:dyDescent="0.25">
      <c r="A971" s="349" t="s">
        <v>1520</v>
      </c>
      <c r="B971" s="349" t="s">
        <v>1521</v>
      </c>
      <c r="C971" s="349" t="s">
        <v>1793</v>
      </c>
      <c r="D971" s="349" t="s">
        <v>1794</v>
      </c>
      <c r="E971" s="350" t="s">
        <v>24</v>
      </c>
      <c r="F971" s="349" t="s">
        <v>24</v>
      </c>
      <c r="G971" s="349">
        <v>91028</v>
      </c>
      <c r="H971" s="349" t="s">
        <v>2102</v>
      </c>
      <c r="I971" s="349" t="s">
        <v>226</v>
      </c>
      <c r="J971" s="349" t="s">
        <v>1137</v>
      </c>
      <c r="K971" s="350">
        <v>3.94</v>
      </c>
      <c r="L971" s="349" t="s">
        <v>1138</v>
      </c>
    </row>
    <row r="972" spans="1:12" ht="13.5" x14ac:dyDescent="0.25">
      <c r="A972" s="349" t="s">
        <v>1520</v>
      </c>
      <c r="B972" s="349" t="s">
        <v>1521</v>
      </c>
      <c r="C972" s="349" t="s">
        <v>1793</v>
      </c>
      <c r="D972" s="349" t="s">
        <v>1794</v>
      </c>
      <c r="E972" s="350" t="s">
        <v>24</v>
      </c>
      <c r="F972" s="349" t="s">
        <v>24</v>
      </c>
      <c r="G972" s="349">
        <v>91029</v>
      </c>
      <c r="H972" s="349" t="s">
        <v>2103</v>
      </c>
      <c r="I972" s="349" t="s">
        <v>226</v>
      </c>
      <c r="J972" s="349" t="s">
        <v>1137</v>
      </c>
      <c r="K972" s="350">
        <v>44.66</v>
      </c>
      <c r="L972" s="349" t="s">
        <v>1138</v>
      </c>
    </row>
    <row r="973" spans="1:12" ht="13.5" x14ac:dyDescent="0.25">
      <c r="A973" s="349" t="s">
        <v>1520</v>
      </c>
      <c r="B973" s="349" t="s">
        <v>1521</v>
      </c>
      <c r="C973" s="349" t="s">
        <v>1793</v>
      </c>
      <c r="D973" s="349" t="s">
        <v>1794</v>
      </c>
      <c r="E973" s="350" t="s">
        <v>24</v>
      </c>
      <c r="F973" s="349" t="s">
        <v>24</v>
      </c>
      <c r="G973" s="349">
        <v>91030</v>
      </c>
      <c r="H973" s="349" t="s">
        <v>2104</v>
      </c>
      <c r="I973" s="349" t="s">
        <v>226</v>
      </c>
      <c r="J973" s="349" t="s">
        <v>1524</v>
      </c>
      <c r="K973" s="350">
        <v>147.61000000000001</v>
      </c>
      <c r="L973" s="349" t="s">
        <v>1138</v>
      </c>
    </row>
    <row r="974" spans="1:12" ht="13.5" x14ac:dyDescent="0.25">
      <c r="A974" s="349" t="s">
        <v>1520</v>
      </c>
      <c r="B974" s="349" t="s">
        <v>1521</v>
      </c>
      <c r="C974" s="349" t="s">
        <v>1793</v>
      </c>
      <c r="D974" s="349" t="s">
        <v>1794</v>
      </c>
      <c r="E974" s="350" t="s">
        <v>24</v>
      </c>
      <c r="F974" s="349" t="s">
        <v>24</v>
      </c>
      <c r="G974" s="349">
        <v>91273</v>
      </c>
      <c r="H974" s="349" t="s">
        <v>2105</v>
      </c>
      <c r="I974" s="349" t="s">
        <v>226</v>
      </c>
      <c r="J974" s="349" t="s">
        <v>1333</v>
      </c>
      <c r="K974" s="350">
        <v>0.46</v>
      </c>
      <c r="L974" s="349" t="s">
        <v>1138</v>
      </c>
    </row>
    <row r="975" spans="1:12" ht="13.5" x14ac:dyDescent="0.25">
      <c r="A975" s="349" t="s">
        <v>1520</v>
      </c>
      <c r="B975" s="349" t="s">
        <v>1521</v>
      </c>
      <c r="C975" s="349" t="s">
        <v>1793</v>
      </c>
      <c r="D975" s="349" t="s">
        <v>1794</v>
      </c>
      <c r="E975" s="350" t="s">
        <v>24</v>
      </c>
      <c r="F975" s="349" t="s">
        <v>24</v>
      </c>
      <c r="G975" s="349">
        <v>91274</v>
      </c>
      <c r="H975" s="349" t="s">
        <v>2106</v>
      </c>
      <c r="I975" s="349" t="s">
        <v>226</v>
      </c>
      <c r="J975" s="349" t="s">
        <v>1333</v>
      </c>
      <c r="K975" s="350">
        <v>0.12</v>
      </c>
      <c r="L975" s="349" t="s">
        <v>1138</v>
      </c>
    </row>
    <row r="976" spans="1:12" ht="13.5" x14ac:dyDescent="0.25">
      <c r="A976" s="349" t="s">
        <v>1520</v>
      </c>
      <c r="B976" s="349" t="s">
        <v>1521</v>
      </c>
      <c r="C976" s="349" t="s">
        <v>1793</v>
      </c>
      <c r="D976" s="349" t="s">
        <v>1794</v>
      </c>
      <c r="E976" s="350" t="s">
        <v>24</v>
      </c>
      <c r="F976" s="349" t="s">
        <v>24</v>
      </c>
      <c r="G976" s="349">
        <v>91275</v>
      </c>
      <c r="H976" s="349" t="s">
        <v>2107</v>
      </c>
      <c r="I976" s="349" t="s">
        <v>226</v>
      </c>
      <c r="J976" s="349" t="s">
        <v>1333</v>
      </c>
      <c r="K976" s="350">
        <v>0.57999999999999996</v>
      </c>
      <c r="L976" s="349" t="s">
        <v>1138</v>
      </c>
    </row>
    <row r="977" spans="1:12" ht="13.5" x14ac:dyDescent="0.25">
      <c r="A977" s="349" t="s">
        <v>1520</v>
      </c>
      <c r="B977" s="349" t="s">
        <v>1521</v>
      </c>
      <c r="C977" s="349" t="s">
        <v>1793</v>
      </c>
      <c r="D977" s="349" t="s">
        <v>1794</v>
      </c>
      <c r="E977" s="350" t="s">
        <v>24</v>
      </c>
      <c r="F977" s="349" t="s">
        <v>24</v>
      </c>
      <c r="G977" s="349">
        <v>91276</v>
      </c>
      <c r="H977" s="349" t="s">
        <v>2108</v>
      </c>
      <c r="I977" s="349" t="s">
        <v>226</v>
      </c>
      <c r="J977" s="349" t="s">
        <v>1524</v>
      </c>
      <c r="K977" s="350">
        <v>8.51</v>
      </c>
      <c r="L977" s="349" t="s">
        <v>1138</v>
      </c>
    </row>
    <row r="978" spans="1:12" ht="13.5" x14ac:dyDescent="0.25">
      <c r="A978" s="349" t="s">
        <v>1520</v>
      </c>
      <c r="B978" s="349" t="s">
        <v>1521</v>
      </c>
      <c r="C978" s="349" t="s">
        <v>1793</v>
      </c>
      <c r="D978" s="349" t="s">
        <v>1794</v>
      </c>
      <c r="E978" s="350" t="s">
        <v>24</v>
      </c>
      <c r="F978" s="349" t="s">
        <v>24</v>
      </c>
      <c r="G978" s="349">
        <v>91279</v>
      </c>
      <c r="H978" s="349" t="s">
        <v>2109</v>
      </c>
      <c r="I978" s="349" t="s">
        <v>226</v>
      </c>
      <c r="J978" s="349" t="s">
        <v>1333</v>
      </c>
      <c r="K978" s="350">
        <v>0.74</v>
      </c>
      <c r="L978" s="349" t="s">
        <v>1138</v>
      </c>
    </row>
    <row r="979" spans="1:12" ht="13.5" x14ac:dyDescent="0.25">
      <c r="A979" s="349" t="s">
        <v>1520</v>
      </c>
      <c r="B979" s="349" t="s">
        <v>1521</v>
      </c>
      <c r="C979" s="349" t="s">
        <v>1793</v>
      </c>
      <c r="D979" s="349" t="s">
        <v>1794</v>
      </c>
      <c r="E979" s="350" t="s">
        <v>24</v>
      </c>
      <c r="F979" s="349" t="s">
        <v>24</v>
      </c>
      <c r="G979" s="349">
        <v>91280</v>
      </c>
      <c r="H979" s="349" t="s">
        <v>2110</v>
      </c>
      <c r="I979" s="349" t="s">
        <v>226</v>
      </c>
      <c r="J979" s="349" t="s">
        <v>1333</v>
      </c>
      <c r="K979" s="350">
        <v>0.16</v>
      </c>
      <c r="L979" s="349" t="s">
        <v>1138</v>
      </c>
    </row>
    <row r="980" spans="1:12" ht="13.5" x14ac:dyDescent="0.25">
      <c r="A980" s="349" t="s">
        <v>1520</v>
      </c>
      <c r="B980" s="349" t="s">
        <v>1521</v>
      </c>
      <c r="C980" s="349" t="s">
        <v>1793</v>
      </c>
      <c r="D980" s="349" t="s">
        <v>1794</v>
      </c>
      <c r="E980" s="350" t="s">
        <v>24</v>
      </c>
      <c r="F980" s="349" t="s">
        <v>24</v>
      </c>
      <c r="G980" s="349">
        <v>91281</v>
      </c>
      <c r="H980" s="349" t="s">
        <v>2111</v>
      </c>
      <c r="I980" s="349" t="s">
        <v>226</v>
      </c>
      <c r="J980" s="349" t="s">
        <v>1333</v>
      </c>
      <c r="K980" s="350">
        <v>0.94</v>
      </c>
      <c r="L980" s="349" t="s">
        <v>1138</v>
      </c>
    </row>
    <row r="981" spans="1:12" ht="13.5" x14ac:dyDescent="0.25">
      <c r="A981" s="349" t="s">
        <v>1520</v>
      </c>
      <c r="B981" s="349" t="s">
        <v>1521</v>
      </c>
      <c r="C981" s="349" t="s">
        <v>1793</v>
      </c>
      <c r="D981" s="349" t="s">
        <v>1794</v>
      </c>
      <c r="E981" s="350" t="s">
        <v>24</v>
      </c>
      <c r="F981" s="349" t="s">
        <v>24</v>
      </c>
      <c r="G981" s="349">
        <v>91282</v>
      </c>
      <c r="H981" s="349" t="s">
        <v>2112</v>
      </c>
      <c r="I981" s="349" t="s">
        <v>226</v>
      </c>
      <c r="J981" s="349" t="s">
        <v>1524</v>
      </c>
      <c r="K981" s="350">
        <v>8.56</v>
      </c>
      <c r="L981" s="349" t="s">
        <v>1138</v>
      </c>
    </row>
    <row r="982" spans="1:12" ht="13.5" x14ac:dyDescent="0.25">
      <c r="A982" s="349" t="s">
        <v>1520</v>
      </c>
      <c r="B982" s="349" t="s">
        <v>1521</v>
      </c>
      <c r="C982" s="349" t="s">
        <v>1793</v>
      </c>
      <c r="D982" s="349" t="s">
        <v>1794</v>
      </c>
      <c r="E982" s="350" t="s">
        <v>24</v>
      </c>
      <c r="F982" s="349" t="s">
        <v>24</v>
      </c>
      <c r="G982" s="349">
        <v>91354</v>
      </c>
      <c r="H982" s="349" t="s">
        <v>2113</v>
      </c>
      <c r="I982" s="349" t="s">
        <v>226</v>
      </c>
      <c r="J982" s="349" t="s">
        <v>1137</v>
      </c>
      <c r="K982" s="350">
        <v>17.440000000000001</v>
      </c>
      <c r="L982" s="349" t="s">
        <v>1138</v>
      </c>
    </row>
    <row r="983" spans="1:12" ht="13.5" x14ac:dyDescent="0.25">
      <c r="A983" s="349" t="s">
        <v>1520</v>
      </c>
      <c r="B983" s="349" t="s">
        <v>1521</v>
      </c>
      <c r="C983" s="349" t="s">
        <v>1793</v>
      </c>
      <c r="D983" s="349" t="s">
        <v>1794</v>
      </c>
      <c r="E983" s="350" t="s">
        <v>24</v>
      </c>
      <c r="F983" s="349" t="s">
        <v>24</v>
      </c>
      <c r="G983" s="349">
        <v>91355</v>
      </c>
      <c r="H983" s="349" t="s">
        <v>2114</v>
      </c>
      <c r="I983" s="349" t="s">
        <v>226</v>
      </c>
      <c r="J983" s="349" t="s">
        <v>1137</v>
      </c>
      <c r="K983" s="350">
        <v>7.17</v>
      </c>
      <c r="L983" s="349" t="s">
        <v>1138</v>
      </c>
    </row>
    <row r="984" spans="1:12" ht="13.5" x14ac:dyDescent="0.25">
      <c r="A984" s="349" t="s">
        <v>1520</v>
      </c>
      <c r="B984" s="349" t="s">
        <v>1521</v>
      </c>
      <c r="C984" s="349" t="s">
        <v>1793</v>
      </c>
      <c r="D984" s="349" t="s">
        <v>1794</v>
      </c>
      <c r="E984" s="350" t="s">
        <v>24</v>
      </c>
      <c r="F984" s="349" t="s">
        <v>24</v>
      </c>
      <c r="G984" s="349">
        <v>91356</v>
      </c>
      <c r="H984" s="349" t="s">
        <v>2115</v>
      </c>
      <c r="I984" s="349" t="s">
        <v>226</v>
      </c>
      <c r="J984" s="349" t="s">
        <v>1137</v>
      </c>
      <c r="K984" s="350">
        <v>2.89</v>
      </c>
      <c r="L984" s="349" t="s">
        <v>1138</v>
      </c>
    </row>
    <row r="985" spans="1:12" ht="13.5" x14ac:dyDescent="0.25">
      <c r="A985" s="349" t="s">
        <v>1520</v>
      </c>
      <c r="B985" s="349" t="s">
        <v>1521</v>
      </c>
      <c r="C985" s="349" t="s">
        <v>1793</v>
      </c>
      <c r="D985" s="349" t="s">
        <v>1794</v>
      </c>
      <c r="E985" s="350" t="s">
        <v>24</v>
      </c>
      <c r="F985" s="349" t="s">
        <v>24</v>
      </c>
      <c r="G985" s="349">
        <v>91359</v>
      </c>
      <c r="H985" s="349" t="s">
        <v>2116</v>
      </c>
      <c r="I985" s="349" t="s">
        <v>226</v>
      </c>
      <c r="J985" s="349" t="s">
        <v>1333</v>
      </c>
      <c r="K985" s="350">
        <v>20.7</v>
      </c>
      <c r="L985" s="349" t="s">
        <v>1138</v>
      </c>
    </row>
    <row r="986" spans="1:12" ht="13.5" x14ac:dyDescent="0.25">
      <c r="A986" s="349" t="s">
        <v>1520</v>
      </c>
      <c r="B986" s="349" t="s">
        <v>1521</v>
      </c>
      <c r="C986" s="349" t="s">
        <v>1793</v>
      </c>
      <c r="D986" s="349" t="s">
        <v>1794</v>
      </c>
      <c r="E986" s="350" t="s">
        <v>24</v>
      </c>
      <c r="F986" s="349" t="s">
        <v>24</v>
      </c>
      <c r="G986" s="349">
        <v>91360</v>
      </c>
      <c r="H986" s="349" t="s">
        <v>2117</v>
      </c>
      <c r="I986" s="349" t="s">
        <v>226</v>
      </c>
      <c r="J986" s="349" t="s">
        <v>1333</v>
      </c>
      <c r="K986" s="350">
        <v>7.93</v>
      </c>
      <c r="L986" s="349" t="s">
        <v>1138</v>
      </c>
    </row>
    <row r="987" spans="1:12" ht="13.5" x14ac:dyDescent="0.25">
      <c r="A987" s="349" t="s">
        <v>1520</v>
      </c>
      <c r="B987" s="349" t="s">
        <v>1521</v>
      </c>
      <c r="C987" s="349" t="s">
        <v>1793</v>
      </c>
      <c r="D987" s="349" t="s">
        <v>1794</v>
      </c>
      <c r="E987" s="350" t="s">
        <v>24</v>
      </c>
      <c r="F987" s="349" t="s">
        <v>24</v>
      </c>
      <c r="G987" s="349">
        <v>91361</v>
      </c>
      <c r="H987" s="349" t="s">
        <v>2118</v>
      </c>
      <c r="I987" s="349" t="s">
        <v>226</v>
      </c>
      <c r="J987" s="349" t="s">
        <v>1333</v>
      </c>
      <c r="K987" s="350">
        <v>3.2</v>
      </c>
      <c r="L987" s="349" t="s">
        <v>1138</v>
      </c>
    </row>
    <row r="988" spans="1:12" ht="13.5" x14ac:dyDescent="0.25">
      <c r="A988" s="349" t="s">
        <v>1520</v>
      </c>
      <c r="B988" s="349" t="s">
        <v>1521</v>
      </c>
      <c r="C988" s="349" t="s">
        <v>1793</v>
      </c>
      <c r="D988" s="349" t="s">
        <v>1794</v>
      </c>
      <c r="E988" s="350" t="s">
        <v>24</v>
      </c>
      <c r="F988" s="349" t="s">
        <v>24</v>
      </c>
      <c r="G988" s="349">
        <v>91367</v>
      </c>
      <c r="H988" s="349" t="s">
        <v>2119</v>
      </c>
      <c r="I988" s="349" t="s">
        <v>226</v>
      </c>
      <c r="J988" s="349" t="s">
        <v>1137</v>
      </c>
      <c r="K988" s="350">
        <v>21.44</v>
      </c>
      <c r="L988" s="349" t="s">
        <v>1138</v>
      </c>
    </row>
    <row r="989" spans="1:12" ht="13.5" x14ac:dyDescent="0.25">
      <c r="A989" s="349" t="s">
        <v>1520</v>
      </c>
      <c r="B989" s="349" t="s">
        <v>1521</v>
      </c>
      <c r="C989" s="349" t="s">
        <v>1793</v>
      </c>
      <c r="D989" s="349" t="s">
        <v>1794</v>
      </c>
      <c r="E989" s="350" t="s">
        <v>24</v>
      </c>
      <c r="F989" s="349" t="s">
        <v>24</v>
      </c>
      <c r="G989" s="349">
        <v>91368</v>
      </c>
      <c r="H989" s="349" t="s">
        <v>2120</v>
      </c>
      <c r="I989" s="349" t="s">
        <v>226</v>
      </c>
      <c r="J989" s="349" t="s">
        <v>1137</v>
      </c>
      <c r="K989" s="350">
        <v>8.31</v>
      </c>
      <c r="L989" s="349" t="s">
        <v>1138</v>
      </c>
    </row>
    <row r="990" spans="1:12" ht="13.5" x14ac:dyDescent="0.25">
      <c r="A990" s="349" t="s">
        <v>1520</v>
      </c>
      <c r="B990" s="349" t="s">
        <v>1521</v>
      </c>
      <c r="C990" s="349" t="s">
        <v>1793</v>
      </c>
      <c r="D990" s="349" t="s">
        <v>1794</v>
      </c>
      <c r="E990" s="350" t="s">
        <v>24</v>
      </c>
      <c r="F990" s="349" t="s">
        <v>24</v>
      </c>
      <c r="G990" s="349">
        <v>91369</v>
      </c>
      <c r="H990" s="349" t="s">
        <v>2121</v>
      </c>
      <c r="I990" s="349" t="s">
        <v>226</v>
      </c>
      <c r="J990" s="349" t="s">
        <v>1137</v>
      </c>
      <c r="K990" s="350">
        <v>3.35</v>
      </c>
      <c r="L990" s="349" t="s">
        <v>1138</v>
      </c>
    </row>
    <row r="991" spans="1:12" ht="13.5" x14ac:dyDescent="0.25">
      <c r="A991" s="349" t="s">
        <v>1520</v>
      </c>
      <c r="B991" s="349" t="s">
        <v>1521</v>
      </c>
      <c r="C991" s="349" t="s">
        <v>1793</v>
      </c>
      <c r="D991" s="349" t="s">
        <v>1794</v>
      </c>
      <c r="E991" s="350" t="s">
        <v>24</v>
      </c>
      <c r="F991" s="349" t="s">
        <v>24</v>
      </c>
      <c r="G991" s="349">
        <v>91375</v>
      </c>
      <c r="H991" s="349" t="s">
        <v>2122</v>
      </c>
      <c r="I991" s="349" t="s">
        <v>226</v>
      </c>
      <c r="J991" s="349" t="s">
        <v>1137</v>
      </c>
      <c r="K991" s="350">
        <v>19.149999999999999</v>
      </c>
      <c r="L991" s="349" t="s">
        <v>1138</v>
      </c>
    </row>
    <row r="992" spans="1:12" ht="13.5" x14ac:dyDescent="0.25">
      <c r="A992" s="349" t="s">
        <v>1520</v>
      </c>
      <c r="B992" s="349" t="s">
        <v>1521</v>
      </c>
      <c r="C992" s="349" t="s">
        <v>1793</v>
      </c>
      <c r="D992" s="349" t="s">
        <v>1794</v>
      </c>
      <c r="E992" s="350" t="s">
        <v>24</v>
      </c>
      <c r="F992" s="349" t="s">
        <v>24</v>
      </c>
      <c r="G992" s="349">
        <v>91376</v>
      </c>
      <c r="H992" s="349" t="s">
        <v>2123</v>
      </c>
      <c r="I992" s="349" t="s">
        <v>226</v>
      </c>
      <c r="J992" s="349" t="s">
        <v>1137</v>
      </c>
      <c r="K992" s="350">
        <v>7.87</v>
      </c>
      <c r="L992" s="349" t="s">
        <v>1138</v>
      </c>
    </row>
    <row r="993" spans="1:12" ht="13.5" x14ac:dyDescent="0.25">
      <c r="A993" s="349" t="s">
        <v>1520</v>
      </c>
      <c r="B993" s="349" t="s">
        <v>1521</v>
      </c>
      <c r="C993" s="349" t="s">
        <v>1793</v>
      </c>
      <c r="D993" s="349" t="s">
        <v>1794</v>
      </c>
      <c r="E993" s="350" t="s">
        <v>24</v>
      </c>
      <c r="F993" s="349" t="s">
        <v>24</v>
      </c>
      <c r="G993" s="349">
        <v>91377</v>
      </c>
      <c r="H993" s="349" t="s">
        <v>2124</v>
      </c>
      <c r="I993" s="349" t="s">
        <v>226</v>
      </c>
      <c r="J993" s="349" t="s">
        <v>1137</v>
      </c>
      <c r="K993" s="350">
        <v>3.18</v>
      </c>
      <c r="L993" s="349" t="s">
        <v>1138</v>
      </c>
    </row>
    <row r="994" spans="1:12" ht="13.5" x14ac:dyDescent="0.25">
      <c r="A994" s="349" t="s">
        <v>1520</v>
      </c>
      <c r="B994" s="349" t="s">
        <v>1521</v>
      </c>
      <c r="C994" s="349" t="s">
        <v>1793</v>
      </c>
      <c r="D994" s="349" t="s">
        <v>1794</v>
      </c>
      <c r="E994" s="350" t="s">
        <v>24</v>
      </c>
      <c r="F994" s="349" t="s">
        <v>24</v>
      </c>
      <c r="G994" s="349">
        <v>91380</v>
      </c>
      <c r="H994" s="349" t="s">
        <v>2125</v>
      </c>
      <c r="I994" s="349" t="s">
        <v>226</v>
      </c>
      <c r="J994" s="349" t="s">
        <v>1137</v>
      </c>
      <c r="K994" s="350">
        <v>28.2</v>
      </c>
      <c r="L994" s="349" t="s">
        <v>1138</v>
      </c>
    </row>
    <row r="995" spans="1:12" ht="13.5" x14ac:dyDescent="0.25">
      <c r="A995" s="349" t="s">
        <v>1520</v>
      </c>
      <c r="B995" s="349" t="s">
        <v>1521</v>
      </c>
      <c r="C995" s="349" t="s">
        <v>1793</v>
      </c>
      <c r="D995" s="349" t="s">
        <v>1794</v>
      </c>
      <c r="E995" s="350" t="s">
        <v>24</v>
      </c>
      <c r="F995" s="349" t="s">
        <v>24</v>
      </c>
      <c r="G995" s="349">
        <v>91381</v>
      </c>
      <c r="H995" s="349" t="s">
        <v>2126</v>
      </c>
      <c r="I995" s="349" t="s">
        <v>226</v>
      </c>
      <c r="J995" s="349" t="s">
        <v>1137</v>
      </c>
      <c r="K995" s="350">
        <v>10.92</v>
      </c>
      <c r="L995" s="349" t="s">
        <v>1138</v>
      </c>
    </row>
    <row r="996" spans="1:12" ht="13.5" x14ac:dyDescent="0.25">
      <c r="A996" s="349" t="s">
        <v>1520</v>
      </c>
      <c r="B996" s="349" t="s">
        <v>1521</v>
      </c>
      <c r="C996" s="349" t="s">
        <v>1793</v>
      </c>
      <c r="D996" s="349" t="s">
        <v>1794</v>
      </c>
      <c r="E996" s="350" t="s">
        <v>24</v>
      </c>
      <c r="F996" s="349" t="s">
        <v>24</v>
      </c>
      <c r="G996" s="349">
        <v>91382</v>
      </c>
      <c r="H996" s="349" t="s">
        <v>2127</v>
      </c>
      <c r="I996" s="349" t="s">
        <v>226</v>
      </c>
      <c r="J996" s="349" t="s">
        <v>1137</v>
      </c>
      <c r="K996" s="350">
        <v>4.41</v>
      </c>
      <c r="L996" s="349" t="s">
        <v>1138</v>
      </c>
    </row>
    <row r="997" spans="1:12" ht="13.5" x14ac:dyDescent="0.25">
      <c r="A997" s="349" t="s">
        <v>1520</v>
      </c>
      <c r="B997" s="349" t="s">
        <v>1521</v>
      </c>
      <c r="C997" s="349" t="s">
        <v>1793</v>
      </c>
      <c r="D997" s="349" t="s">
        <v>1794</v>
      </c>
      <c r="E997" s="350" t="s">
        <v>24</v>
      </c>
      <c r="F997" s="349" t="s">
        <v>24</v>
      </c>
      <c r="G997" s="349">
        <v>91383</v>
      </c>
      <c r="H997" s="349" t="s">
        <v>2128</v>
      </c>
      <c r="I997" s="349" t="s">
        <v>226</v>
      </c>
      <c r="J997" s="349" t="s">
        <v>1137</v>
      </c>
      <c r="K997" s="350">
        <v>51</v>
      </c>
      <c r="L997" s="349" t="s">
        <v>1138</v>
      </c>
    </row>
    <row r="998" spans="1:12" ht="13.5" x14ac:dyDescent="0.25">
      <c r="A998" s="349" t="s">
        <v>1520</v>
      </c>
      <c r="B998" s="349" t="s">
        <v>1521</v>
      </c>
      <c r="C998" s="349" t="s">
        <v>1793</v>
      </c>
      <c r="D998" s="349" t="s">
        <v>1794</v>
      </c>
      <c r="E998" s="350" t="s">
        <v>24</v>
      </c>
      <c r="F998" s="349" t="s">
        <v>24</v>
      </c>
      <c r="G998" s="349">
        <v>91384</v>
      </c>
      <c r="H998" s="349" t="s">
        <v>2129</v>
      </c>
      <c r="I998" s="349" t="s">
        <v>226</v>
      </c>
      <c r="J998" s="349" t="s">
        <v>1524</v>
      </c>
      <c r="K998" s="350">
        <v>142.66999999999999</v>
      </c>
      <c r="L998" s="349" t="s">
        <v>1138</v>
      </c>
    </row>
    <row r="999" spans="1:12" ht="13.5" x14ac:dyDescent="0.25">
      <c r="A999" s="349" t="s">
        <v>1520</v>
      </c>
      <c r="B999" s="349" t="s">
        <v>1521</v>
      </c>
      <c r="C999" s="349" t="s">
        <v>1793</v>
      </c>
      <c r="D999" s="349" t="s">
        <v>1794</v>
      </c>
      <c r="E999" s="350" t="s">
        <v>24</v>
      </c>
      <c r="F999" s="349" t="s">
        <v>24</v>
      </c>
      <c r="G999" s="349">
        <v>91390</v>
      </c>
      <c r="H999" s="349" t="s">
        <v>2130</v>
      </c>
      <c r="I999" s="349" t="s">
        <v>226</v>
      </c>
      <c r="J999" s="349" t="s">
        <v>1137</v>
      </c>
      <c r="K999" s="350">
        <v>18.829999999999998</v>
      </c>
      <c r="L999" s="349" t="s">
        <v>1138</v>
      </c>
    </row>
    <row r="1000" spans="1:12" ht="13.5" x14ac:dyDescent="0.25">
      <c r="A1000" s="349" t="s">
        <v>1520</v>
      </c>
      <c r="B1000" s="349" t="s">
        <v>1521</v>
      </c>
      <c r="C1000" s="349" t="s">
        <v>1793</v>
      </c>
      <c r="D1000" s="349" t="s">
        <v>1794</v>
      </c>
      <c r="E1000" s="350" t="s">
        <v>24</v>
      </c>
      <c r="F1000" s="349" t="s">
        <v>24</v>
      </c>
      <c r="G1000" s="349">
        <v>91391</v>
      </c>
      <c r="H1000" s="349" t="s">
        <v>2131</v>
      </c>
      <c r="I1000" s="349" t="s">
        <v>226</v>
      </c>
      <c r="J1000" s="349" t="s">
        <v>1137</v>
      </c>
      <c r="K1000" s="350">
        <v>7.53</v>
      </c>
      <c r="L1000" s="349" t="s">
        <v>1138</v>
      </c>
    </row>
    <row r="1001" spans="1:12" ht="13.5" x14ac:dyDescent="0.25">
      <c r="A1001" s="349" t="s">
        <v>1520</v>
      </c>
      <c r="B1001" s="349" t="s">
        <v>1521</v>
      </c>
      <c r="C1001" s="349" t="s">
        <v>1793</v>
      </c>
      <c r="D1001" s="349" t="s">
        <v>1794</v>
      </c>
      <c r="E1001" s="350" t="s">
        <v>24</v>
      </c>
      <c r="F1001" s="349" t="s">
        <v>24</v>
      </c>
      <c r="G1001" s="349">
        <v>91392</v>
      </c>
      <c r="H1001" s="349" t="s">
        <v>2132</v>
      </c>
      <c r="I1001" s="349" t="s">
        <v>226</v>
      </c>
      <c r="J1001" s="349" t="s">
        <v>1137</v>
      </c>
      <c r="K1001" s="350">
        <v>3.03</v>
      </c>
      <c r="L1001" s="349" t="s">
        <v>1138</v>
      </c>
    </row>
    <row r="1002" spans="1:12" ht="13.5" x14ac:dyDescent="0.25">
      <c r="A1002" s="349" t="s">
        <v>1520</v>
      </c>
      <c r="B1002" s="349" t="s">
        <v>1521</v>
      </c>
      <c r="C1002" s="349" t="s">
        <v>1793</v>
      </c>
      <c r="D1002" s="349" t="s">
        <v>1794</v>
      </c>
      <c r="E1002" s="350" t="s">
        <v>24</v>
      </c>
      <c r="F1002" s="349" t="s">
        <v>24</v>
      </c>
      <c r="G1002" s="349">
        <v>91396</v>
      </c>
      <c r="H1002" s="349" t="s">
        <v>2133</v>
      </c>
      <c r="I1002" s="349" t="s">
        <v>226</v>
      </c>
      <c r="J1002" s="349" t="s">
        <v>1333</v>
      </c>
      <c r="K1002" s="350">
        <v>28.73</v>
      </c>
      <c r="L1002" s="349" t="s">
        <v>1138</v>
      </c>
    </row>
    <row r="1003" spans="1:12" ht="13.5" x14ac:dyDescent="0.25">
      <c r="A1003" s="349" t="s">
        <v>1520</v>
      </c>
      <c r="B1003" s="349" t="s">
        <v>1521</v>
      </c>
      <c r="C1003" s="349" t="s">
        <v>1793</v>
      </c>
      <c r="D1003" s="349" t="s">
        <v>1794</v>
      </c>
      <c r="E1003" s="350" t="s">
        <v>24</v>
      </c>
      <c r="F1003" s="349" t="s">
        <v>24</v>
      </c>
      <c r="G1003" s="349">
        <v>91397</v>
      </c>
      <c r="H1003" s="349" t="s">
        <v>2134</v>
      </c>
      <c r="I1003" s="349" t="s">
        <v>226</v>
      </c>
      <c r="J1003" s="349" t="s">
        <v>1333</v>
      </c>
      <c r="K1003" s="350">
        <v>11.12</v>
      </c>
      <c r="L1003" s="349" t="s">
        <v>1138</v>
      </c>
    </row>
    <row r="1004" spans="1:12" ht="13.5" x14ac:dyDescent="0.25">
      <c r="A1004" s="349" t="s">
        <v>1520</v>
      </c>
      <c r="B1004" s="349" t="s">
        <v>1521</v>
      </c>
      <c r="C1004" s="349" t="s">
        <v>1793</v>
      </c>
      <c r="D1004" s="349" t="s">
        <v>1794</v>
      </c>
      <c r="E1004" s="350" t="s">
        <v>24</v>
      </c>
      <c r="F1004" s="349" t="s">
        <v>24</v>
      </c>
      <c r="G1004" s="349">
        <v>91398</v>
      </c>
      <c r="H1004" s="349" t="s">
        <v>2135</v>
      </c>
      <c r="I1004" s="349" t="s">
        <v>226</v>
      </c>
      <c r="J1004" s="349" t="s">
        <v>1333</v>
      </c>
      <c r="K1004" s="350">
        <v>4.49</v>
      </c>
      <c r="L1004" s="349" t="s">
        <v>1138</v>
      </c>
    </row>
    <row r="1005" spans="1:12" ht="13.5" x14ac:dyDescent="0.25">
      <c r="A1005" s="349" t="s">
        <v>1520</v>
      </c>
      <c r="B1005" s="349" t="s">
        <v>1521</v>
      </c>
      <c r="C1005" s="349" t="s">
        <v>1793</v>
      </c>
      <c r="D1005" s="349" t="s">
        <v>1794</v>
      </c>
      <c r="E1005" s="350" t="s">
        <v>24</v>
      </c>
      <c r="F1005" s="349" t="s">
        <v>24</v>
      </c>
      <c r="G1005" s="349">
        <v>91402</v>
      </c>
      <c r="H1005" s="349" t="s">
        <v>2136</v>
      </c>
      <c r="I1005" s="349" t="s">
        <v>226</v>
      </c>
      <c r="J1005" s="349" t="s">
        <v>1137</v>
      </c>
      <c r="K1005" s="350">
        <v>3.48</v>
      </c>
      <c r="L1005" s="349" t="s">
        <v>1138</v>
      </c>
    </row>
    <row r="1006" spans="1:12" ht="13.5" x14ac:dyDescent="0.25">
      <c r="A1006" s="349" t="s">
        <v>1520</v>
      </c>
      <c r="B1006" s="349" t="s">
        <v>1521</v>
      </c>
      <c r="C1006" s="349" t="s">
        <v>1793</v>
      </c>
      <c r="D1006" s="349" t="s">
        <v>1794</v>
      </c>
      <c r="E1006" s="350" t="s">
        <v>24</v>
      </c>
      <c r="F1006" s="349" t="s">
        <v>24</v>
      </c>
      <c r="G1006" s="349">
        <v>91466</v>
      </c>
      <c r="H1006" s="349" t="s">
        <v>2137</v>
      </c>
      <c r="I1006" s="349" t="s">
        <v>226</v>
      </c>
      <c r="J1006" s="349" t="s">
        <v>1333</v>
      </c>
      <c r="K1006" s="350">
        <v>3.96</v>
      </c>
      <c r="L1006" s="349" t="s">
        <v>1138</v>
      </c>
    </row>
    <row r="1007" spans="1:12" ht="13.5" x14ac:dyDescent="0.25">
      <c r="A1007" s="349" t="s">
        <v>1520</v>
      </c>
      <c r="B1007" s="349" t="s">
        <v>1521</v>
      </c>
      <c r="C1007" s="349" t="s">
        <v>1793</v>
      </c>
      <c r="D1007" s="349" t="s">
        <v>1794</v>
      </c>
      <c r="E1007" s="350" t="s">
        <v>24</v>
      </c>
      <c r="F1007" s="349" t="s">
        <v>24</v>
      </c>
      <c r="G1007" s="349">
        <v>91467</v>
      </c>
      <c r="H1007" s="349" t="s">
        <v>2138</v>
      </c>
      <c r="I1007" s="349" t="s">
        <v>226</v>
      </c>
      <c r="J1007" s="349" t="s">
        <v>1524</v>
      </c>
      <c r="K1007" s="350">
        <v>159.1</v>
      </c>
      <c r="L1007" s="349" t="s">
        <v>1138</v>
      </c>
    </row>
    <row r="1008" spans="1:12" ht="13.5" x14ac:dyDescent="0.25">
      <c r="A1008" s="349" t="s">
        <v>1520</v>
      </c>
      <c r="B1008" s="349" t="s">
        <v>1521</v>
      </c>
      <c r="C1008" s="349" t="s">
        <v>1793</v>
      </c>
      <c r="D1008" s="349" t="s">
        <v>1794</v>
      </c>
      <c r="E1008" s="350" t="s">
        <v>24</v>
      </c>
      <c r="F1008" s="349" t="s">
        <v>24</v>
      </c>
      <c r="G1008" s="349">
        <v>91468</v>
      </c>
      <c r="H1008" s="349" t="s">
        <v>2139</v>
      </c>
      <c r="I1008" s="349" t="s">
        <v>226</v>
      </c>
      <c r="J1008" s="349" t="s">
        <v>1333</v>
      </c>
      <c r="K1008" s="350">
        <v>22.63</v>
      </c>
      <c r="L1008" s="349" t="s">
        <v>1138</v>
      </c>
    </row>
    <row r="1009" spans="1:12" ht="13.5" x14ac:dyDescent="0.25">
      <c r="A1009" s="349" t="s">
        <v>1520</v>
      </c>
      <c r="B1009" s="349" t="s">
        <v>1521</v>
      </c>
      <c r="C1009" s="349" t="s">
        <v>1793</v>
      </c>
      <c r="D1009" s="349" t="s">
        <v>1794</v>
      </c>
      <c r="E1009" s="350" t="s">
        <v>24</v>
      </c>
      <c r="F1009" s="349" t="s">
        <v>24</v>
      </c>
      <c r="G1009" s="349">
        <v>91469</v>
      </c>
      <c r="H1009" s="349" t="s">
        <v>2140</v>
      </c>
      <c r="I1009" s="349" t="s">
        <v>226</v>
      </c>
      <c r="J1009" s="349" t="s">
        <v>1333</v>
      </c>
      <c r="K1009" s="350">
        <v>9.9</v>
      </c>
      <c r="L1009" s="349" t="s">
        <v>1138</v>
      </c>
    </row>
    <row r="1010" spans="1:12" ht="13.5" x14ac:dyDescent="0.25">
      <c r="A1010" s="349" t="s">
        <v>1520</v>
      </c>
      <c r="B1010" s="349" t="s">
        <v>1521</v>
      </c>
      <c r="C1010" s="349" t="s">
        <v>1793</v>
      </c>
      <c r="D1010" s="349" t="s">
        <v>1794</v>
      </c>
      <c r="E1010" s="350" t="s">
        <v>24</v>
      </c>
      <c r="F1010" s="349" t="s">
        <v>24</v>
      </c>
      <c r="G1010" s="349">
        <v>91484</v>
      </c>
      <c r="H1010" s="349" t="s">
        <v>2141</v>
      </c>
      <c r="I1010" s="349" t="s">
        <v>226</v>
      </c>
      <c r="J1010" s="349" t="s">
        <v>1333</v>
      </c>
      <c r="K1010" s="350">
        <v>7.54</v>
      </c>
      <c r="L1010" s="349" t="s">
        <v>1138</v>
      </c>
    </row>
    <row r="1011" spans="1:12" ht="13.5" x14ac:dyDescent="0.25">
      <c r="A1011" s="349" t="s">
        <v>1520</v>
      </c>
      <c r="B1011" s="349" t="s">
        <v>1521</v>
      </c>
      <c r="C1011" s="349" t="s">
        <v>1793</v>
      </c>
      <c r="D1011" s="349" t="s">
        <v>1794</v>
      </c>
      <c r="E1011" s="350" t="s">
        <v>24</v>
      </c>
      <c r="F1011" s="349" t="s">
        <v>24</v>
      </c>
      <c r="G1011" s="349">
        <v>91485</v>
      </c>
      <c r="H1011" s="349" t="s">
        <v>2142</v>
      </c>
      <c r="I1011" s="349" t="s">
        <v>226</v>
      </c>
      <c r="J1011" s="349" t="s">
        <v>1524</v>
      </c>
      <c r="K1011" s="350">
        <v>164.16</v>
      </c>
      <c r="L1011" s="349" t="s">
        <v>1138</v>
      </c>
    </row>
    <row r="1012" spans="1:12" ht="13.5" x14ac:dyDescent="0.25">
      <c r="A1012" s="349" t="s">
        <v>1520</v>
      </c>
      <c r="B1012" s="349" t="s">
        <v>1521</v>
      </c>
      <c r="C1012" s="349" t="s">
        <v>1793</v>
      </c>
      <c r="D1012" s="349" t="s">
        <v>1794</v>
      </c>
      <c r="E1012" s="350" t="s">
        <v>24</v>
      </c>
      <c r="F1012" s="349" t="s">
        <v>24</v>
      </c>
      <c r="G1012" s="349">
        <v>91529</v>
      </c>
      <c r="H1012" s="349" t="s">
        <v>2143</v>
      </c>
      <c r="I1012" s="349" t="s">
        <v>226</v>
      </c>
      <c r="J1012" s="349" t="s">
        <v>1333</v>
      </c>
      <c r="K1012" s="350">
        <v>0.69</v>
      </c>
      <c r="L1012" s="349" t="s">
        <v>1138</v>
      </c>
    </row>
    <row r="1013" spans="1:12" ht="13.5" x14ac:dyDescent="0.25">
      <c r="A1013" s="349" t="s">
        <v>1520</v>
      </c>
      <c r="B1013" s="349" t="s">
        <v>1521</v>
      </c>
      <c r="C1013" s="349" t="s">
        <v>1793</v>
      </c>
      <c r="D1013" s="349" t="s">
        <v>1794</v>
      </c>
      <c r="E1013" s="350" t="s">
        <v>24</v>
      </c>
      <c r="F1013" s="349" t="s">
        <v>24</v>
      </c>
      <c r="G1013" s="349">
        <v>91530</v>
      </c>
      <c r="H1013" s="349" t="s">
        <v>2144</v>
      </c>
      <c r="I1013" s="349" t="s">
        <v>226</v>
      </c>
      <c r="J1013" s="349" t="s">
        <v>1333</v>
      </c>
      <c r="K1013" s="350">
        <v>0.18</v>
      </c>
      <c r="L1013" s="349" t="s">
        <v>1138</v>
      </c>
    </row>
    <row r="1014" spans="1:12" ht="13.5" x14ac:dyDescent="0.25">
      <c r="A1014" s="349" t="s">
        <v>1520</v>
      </c>
      <c r="B1014" s="349" t="s">
        <v>1521</v>
      </c>
      <c r="C1014" s="349" t="s">
        <v>1793</v>
      </c>
      <c r="D1014" s="349" t="s">
        <v>1794</v>
      </c>
      <c r="E1014" s="350" t="s">
        <v>24</v>
      </c>
      <c r="F1014" s="349" t="s">
        <v>24</v>
      </c>
      <c r="G1014" s="349">
        <v>91531</v>
      </c>
      <c r="H1014" s="349" t="s">
        <v>2145</v>
      </c>
      <c r="I1014" s="349" t="s">
        <v>226</v>
      </c>
      <c r="J1014" s="349" t="s">
        <v>1333</v>
      </c>
      <c r="K1014" s="350">
        <v>0.86</v>
      </c>
      <c r="L1014" s="349" t="s">
        <v>1138</v>
      </c>
    </row>
    <row r="1015" spans="1:12" ht="13.5" x14ac:dyDescent="0.25">
      <c r="A1015" s="349" t="s">
        <v>1520</v>
      </c>
      <c r="B1015" s="349" t="s">
        <v>1521</v>
      </c>
      <c r="C1015" s="349" t="s">
        <v>1793</v>
      </c>
      <c r="D1015" s="349" t="s">
        <v>1794</v>
      </c>
      <c r="E1015" s="350" t="s">
        <v>24</v>
      </c>
      <c r="F1015" s="349" t="s">
        <v>24</v>
      </c>
      <c r="G1015" s="349">
        <v>91532</v>
      </c>
      <c r="H1015" s="349" t="s">
        <v>2146</v>
      </c>
      <c r="I1015" s="349" t="s">
        <v>226</v>
      </c>
      <c r="J1015" s="349" t="s">
        <v>1524</v>
      </c>
      <c r="K1015" s="350">
        <v>6.08</v>
      </c>
      <c r="L1015" s="349" t="s">
        <v>1138</v>
      </c>
    </row>
    <row r="1016" spans="1:12" ht="13.5" x14ac:dyDescent="0.25">
      <c r="A1016" s="349" t="s">
        <v>1520</v>
      </c>
      <c r="B1016" s="349" t="s">
        <v>1521</v>
      </c>
      <c r="C1016" s="349" t="s">
        <v>1793</v>
      </c>
      <c r="D1016" s="349" t="s">
        <v>1794</v>
      </c>
      <c r="E1016" s="350" t="s">
        <v>24</v>
      </c>
      <c r="F1016" s="349" t="s">
        <v>24</v>
      </c>
      <c r="G1016" s="349">
        <v>91629</v>
      </c>
      <c r="H1016" s="349" t="s">
        <v>2147</v>
      </c>
      <c r="I1016" s="349" t="s">
        <v>226</v>
      </c>
      <c r="J1016" s="349" t="s">
        <v>1333</v>
      </c>
      <c r="K1016" s="350">
        <v>21.13</v>
      </c>
      <c r="L1016" s="349" t="s">
        <v>1138</v>
      </c>
    </row>
    <row r="1017" spans="1:12" ht="13.5" x14ac:dyDescent="0.25">
      <c r="A1017" s="349" t="s">
        <v>1520</v>
      </c>
      <c r="B1017" s="349" t="s">
        <v>1521</v>
      </c>
      <c r="C1017" s="349" t="s">
        <v>1793</v>
      </c>
      <c r="D1017" s="349" t="s">
        <v>1794</v>
      </c>
      <c r="E1017" s="350" t="s">
        <v>24</v>
      </c>
      <c r="F1017" s="349" t="s">
        <v>24</v>
      </c>
      <c r="G1017" s="349">
        <v>91630</v>
      </c>
      <c r="H1017" s="349" t="s">
        <v>2148</v>
      </c>
      <c r="I1017" s="349" t="s">
        <v>226</v>
      </c>
      <c r="J1017" s="349" t="s">
        <v>1333</v>
      </c>
      <c r="K1017" s="350">
        <v>7.88</v>
      </c>
      <c r="L1017" s="349" t="s">
        <v>1138</v>
      </c>
    </row>
    <row r="1018" spans="1:12" ht="13.5" x14ac:dyDescent="0.25">
      <c r="A1018" s="349" t="s">
        <v>1520</v>
      </c>
      <c r="B1018" s="349" t="s">
        <v>1521</v>
      </c>
      <c r="C1018" s="349" t="s">
        <v>1793</v>
      </c>
      <c r="D1018" s="349" t="s">
        <v>1794</v>
      </c>
      <c r="E1018" s="350" t="s">
        <v>24</v>
      </c>
      <c r="F1018" s="349" t="s">
        <v>24</v>
      </c>
      <c r="G1018" s="349">
        <v>91631</v>
      </c>
      <c r="H1018" s="349" t="s">
        <v>2149</v>
      </c>
      <c r="I1018" s="349" t="s">
        <v>226</v>
      </c>
      <c r="J1018" s="349" t="s">
        <v>1333</v>
      </c>
      <c r="K1018" s="350">
        <v>3.18</v>
      </c>
      <c r="L1018" s="349" t="s">
        <v>1138</v>
      </c>
    </row>
    <row r="1019" spans="1:12" ht="13.5" x14ac:dyDescent="0.25">
      <c r="A1019" s="349" t="s">
        <v>1520</v>
      </c>
      <c r="B1019" s="349" t="s">
        <v>1521</v>
      </c>
      <c r="C1019" s="349" t="s">
        <v>1793</v>
      </c>
      <c r="D1019" s="349" t="s">
        <v>1794</v>
      </c>
      <c r="E1019" s="350" t="s">
        <v>24</v>
      </c>
      <c r="F1019" s="349" t="s">
        <v>24</v>
      </c>
      <c r="G1019" s="349">
        <v>91632</v>
      </c>
      <c r="H1019" s="349" t="s">
        <v>2150</v>
      </c>
      <c r="I1019" s="349" t="s">
        <v>226</v>
      </c>
      <c r="J1019" s="349" t="s">
        <v>1333</v>
      </c>
      <c r="K1019" s="350">
        <v>36.299999999999997</v>
      </c>
      <c r="L1019" s="349" t="s">
        <v>1138</v>
      </c>
    </row>
    <row r="1020" spans="1:12" ht="13.5" x14ac:dyDescent="0.25">
      <c r="A1020" s="349" t="s">
        <v>1520</v>
      </c>
      <c r="B1020" s="349" t="s">
        <v>1521</v>
      </c>
      <c r="C1020" s="349" t="s">
        <v>1793</v>
      </c>
      <c r="D1020" s="349" t="s">
        <v>1794</v>
      </c>
      <c r="E1020" s="350" t="s">
        <v>24</v>
      </c>
      <c r="F1020" s="349" t="s">
        <v>24</v>
      </c>
      <c r="G1020" s="349">
        <v>91633</v>
      </c>
      <c r="H1020" s="349" t="s">
        <v>2151</v>
      </c>
      <c r="I1020" s="349" t="s">
        <v>226</v>
      </c>
      <c r="J1020" s="349" t="s">
        <v>1524</v>
      </c>
      <c r="K1020" s="350">
        <v>134.66</v>
      </c>
      <c r="L1020" s="349" t="s">
        <v>1138</v>
      </c>
    </row>
    <row r="1021" spans="1:12" ht="13.5" x14ac:dyDescent="0.25">
      <c r="A1021" s="349" t="s">
        <v>1520</v>
      </c>
      <c r="B1021" s="349" t="s">
        <v>1521</v>
      </c>
      <c r="C1021" s="349" t="s">
        <v>1793</v>
      </c>
      <c r="D1021" s="349" t="s">
        <v>1794</v>
      </c>
      <c r="E1021" s="350" t="s">
        <v>24</v>
      </c>
      <c r="F1021" s="349" t="s">
        <v>24</v>
      </c>
      <c r="G1021" s="349">
        <v>91640</v>
      </c>
      <c r="H1021" s="349" t="s">
        <v>2152</v>
      </c>
      <c r="I1021" s="349" t="s">
        <v>226</v>
      </c>
      <c r="J1021" s="349" t="s">
        <v>1333</v>
      </c>
      <c r="K1021" s="350">
        <v>41.35</v>
      </c>
      <c r="L1021" s="349" t="s">
        <v>1138</v>
      </c>
    </row>
    <row r="1022" spans="1:12" ht="13.5" x14ac:dyDescent="0.25">
      <c r="A1022" s="349" t="s">
        <v>1520</v>
      </c>
      <c r="B1022" s="349" t="s">
        <v>1521</v>
      </c>
      <c r="C1022" s="349" t="s">
        <v>1793</v>
      </c>
      <c r="D1022" s="349" t="s">
        <v>1794</v>
      </c>
      <c r="E1022" s="350" t="s">
        <v>24</v>
      </c>
      <c r="F1022" s="349" t="s">
        <v>24</v>
      </c>
      <c r="G1022" s="349">
        <v>91641</v>
      </c>
      <c r="H1022" s="349" t="s">
        <v>2153</v>
      </c>
      <c r="I1022" s="349" t="s">
        <v>226</v>
      </c>
      <c r="J1022" s="349" t="s">
        <v>1333</v>
      </c>
      <c r="K1022" s="350">
        <v>16.7</v>
      </c>
      <c r="L1022" s="349" t="s">
        <v>1138</v>
      </c>
    </row>
    <row r="1023" spans="1:12" ht="13.5" x14ac:dyDescent="0.25">
      <c r="A1023" s="349" t="s">
        <v>1520</v>
      </c>
      <c r="B1023" s="349" t="s">
        <v>1521</v>
      </c>
      <c r="C1023" s="349" t="s">
        <v>1793</v>
      </c>
      <c r="D1023" s="349" t="s">
        <v>1794</v>
      </c>
      <c r="E1023" s="350" t="s">
        <v>24</v>
      </c>
      <c r="F1023" s="349" t="s">
        <v>24</v>
      </c>
      <c r="G1023" s="349">
        <v>91642</v>
      </c>
      <c r="H1023" s="349" t="s">
        <v>2154</v>
      </c>
      <c r="I1023" s="349" t="s">
        <v>226</v>
      </c>
      <c r="J1023" s="349" t="s">
        <v>1333</v>
      </c>
      <c r="K1023" s="350">
        <v>6.75</v>
      </c>
      <c r="L1023" s="349" t="s">
        <v>1138</v>
      </c>
    </row>
    <row r="1024" spans="1:12" ht="13.5" x14ac:dyDescent="0.25">
      <c r="A1024" s="349" t="s">
        <v>1520</v>
      </c>
      <c r="B1024" s="349" t="s">
        <v>1521</v>
      </c>
      <c r="C1024" s="349" t="s">
        <v>1793</v>
      </c>
      <c r="D1024" s="349" t="s">
        <v>1794</v>
      </c>
      <c r="E1024" s="350" t="s">
        <v>24</v>
      </c>
      <c r="F1024" s="349" t="s">
        <v>24</v>
      </c>
      <c r="G1024" s="349">
        <v>91643</v>
      </c>
      <c r="H1024" s="349" t="s">
        <v>2155</v>
      </c>
      <c r="I1024" s="349" t="s">
        <v>226</v>
      </c>
      <c r="J1024" s="349" t="s">
        <v>1333</v>
      </c>
      <c r="K1024" s="350">
        <v>74.680000000000007</v>
      </c>
      <c r="L1024" s="349" t="s">
        <v>1138</v>
      </c>
    </row>
    <row r="1025" spans="1:12" ht="13.5" x14ac:dyDescent="0.25">
      <c r="A1025" s="349" t="s">
        <v>1520</v>
      </c>
      <c r="B1025" s="349" t="s">
        <v>1521</v>
      </c>
      <c r="C1025" s="349" t="s">
        <v>1793</v>
      </c>
      <c r="D1025" s="349" t="s">
        <v>1794</v>
      </c>
      <c r="E1025" s="350" t="s">
        <v>24</v>
      </c>
      <c r="F1025" s="349" t="s">
        <v>24</v>
      </c>
      <c r="G1025" s="349">
        <v>91644</v>
      </c>
      <c r="H1025" s="349" t="s">
        <v>2156</v>
      </c>
      <c r="I1025" s="349" t="s">
        <v>226</v>
      </c>
      <c r="J1025" s="349" t="s">
        <v>1524</v>
      </c>
      <c r="K1025" s="350">
        <v>303.04000000000002</v>
      </c>
      <c r="L1025" s="349" t="s">
        <v>1138</v>
      </c>
    </row>
    <row r="1026" spans="1:12" ht="13.5" x14ac:dyDescent="0.25">
      <c r="A1026" s="349" t="s">
        <v>1520</v>
      </c>
      <c r="B1026" s="349" t="s">
        <v>1521</v>
      </c>
      <c r="C1026" s="349" t="s">
        <v>1793</v>
      </c>
      <c r="D1026" s="349" t="s">
        <v>1794</v>
      </c>
      <c r="E1026" s="350" t="s">
        <v>24</v>
      </c>
      <c r="F1026" s="349" t="s">
        <v>24</v>
      </c>
      <c r="G1026" s="349">
        <v>91688</v>
      </c>
      <c r="H1026" s="349" t="s">
        <v>2157</v>
      </c>
      <c r="I1026" s="349" t="s">
        <v>226</v>
      </c>
      <c r="J1026" s="349" t="s">
        <v>1333</v>
      </c>
      <c r="K1026" s="350">
        <v>0.08</v>
      </c>
      <c r="L1026" s="349" t="s">
        <v>1138</v>
      </c>
    </row>
    <row r="1027" spans="1:12" ht="13.5" x14ac:dyDescent="0.25">
      <c r="A1027" s="349" t="s">
        <v>1520</v>
      </c>
      <c r="B1027" s="349" t="s">
        <v>1521</v>
      </c>
      <c r="C1027" s="349" t="s">
        <v>1793</v>
      </c>
      <c r="D1027" s="349" t="s">
        <v>1794</v>
      </c>
      <c r="E1027" s="350" t="s">
        <v>24</v>
      </c>
      <c r="F1027" s="349" t="s">
        <v>24</v>
      </c>
      <c r="G1027" s="349">
        <v>91689</v>
      </c>
      <c r="H1027" s="349" t="s">
        <v>2158</v>
      </c>
      <c r="I1027" s="349" t="s">
        <v>226</v>
      </c>
      <c r="J1027" s="349" t="s">
        <v>1333</v>
      </c>
      <c r="K1027" s="350">
        <v>0.01</v>
      </c>
      <c r="L1027" s="349" t="s">
        <v>1138</v>
      </c>
    </row>
    <row r="1028" spans="1:12" ht="13.5" x14ac:dyDescent="0.25">
      <c r="A1028" s="349" t="s">
        <v>1520</v>
      </c>
      <c r="B1028" s="349" t="s">
        <v>1521</v>
      </c>
      <c r="C1028" s="349" t="s">
        <v>1793</v>
      </c>
      <c r="D1028" s="349" t="s">
        <v>1794</v>
      </c>
      <c r="E1028" s="350" t="s">
        <v>24</v>
      </c>
      <c r="F1028" s="349" t="s">
        <v>24</v>
      </c>
      <c r="G1028" s="349">
        <v>91690</v>
      </c>
      <c r="H1028" s="349" t="s">
        <v>2159</v>
      </c>
      <c r="I1028" s="349" t="s">
        <v>226</v>
      </c>
      <c r="J1028" s="349" t="s">
        <v>1333</v>
      </c>
      <c r="K1028" s="350">
        <v>0.06</v>
      </c>
      <c r="L1028" s="349" t="s">
        <v>1138</v>
      </c>
    </row>
    <row r="1029" spans="1:12" ht="13.5" x14ac:dyDescent="0.25">
      <c r="A1029" s="349" t="s">
        <v>1520</v>
      </c>
      <c r="B1029" s="349" t="s">
        <v>1521</v>
      </c>
      <c r="C1029" s="349" t="s">
        <v>1793</v>
      </c>
      <c r="D1029" s="349" t="s">
        <v>1794</v>
      </c>
      <c r="E1029" s="350" t="s">
        <v>24</v>
      </c>
      <c r="F1029" s="349" t="s">
        <v>24</v>
      </c>
      <c r="G1029" s="349">
        <v>91691</v>
      </c>
      <c r="H1029" s="349" t="s">
        <v>2160</v>
      </c>
      <c r="I1029" s="349" t="s">
        <v>226</v>
      </c>
      <c r="J1029" s="349" t="s">
        <v>1137</v>
      </c>
      <c r="K1029" s="350">
        <v>1.23</v>
      </c>
      <c r="L1029" s="349" t="s">
        <v>1138</v>
      </c>
    </row>
    <row r="1030" spans="1:12" ht="13.5" x14ac:dyDescent="0.25">
      <c r="A1030" s="349" t="s">
        <v>1520</v>
      </c>
      <c r="B1030" s="349" t="s">
        <v>1521</v>
      </c>
      <c r="C1030" s="349" t="s">
        <v>1793</v>
      </c>
      <c r="D1030" s="349" t="s">
        <v>1794</v>
      </c>
      <c r="E1030" s="350" t="s">
        <v>24</v>
      </c>
      <c r="F1030" s="349" t="s">
        <v>24</v>
      </c>
      <c r="G1030" s="349">
        <v>92040</v>
      </c>
      <c r="H1030" s="349" t="s">
        <v>2161</v>
      </c>
      <c r="I1030" s="349" t="s">
        <v>226</v>
      </c>
      <c r="J1030" s="349" t="s">
        <v>1333</v>
      </c>
      <c r="K1030" s="350">
        <v>6.47</v>
      </c>
      <c r="L1030" s="349" t="s">
        <v>1138</v>
      </c>
    </row>
    <row r="1031" spans="1:12" ht="13.5" x14ac:dyDescent="0.25">
      <c r="A1031" s="349" t="s">
        <v>1520</v>
      </c>
      <c r="B1031" s="349" t="s">
        <v>1521</v>
      </c>
      <c r="C1031" s="349" t="s">
        <v>1793</v>
      </c>
      <c r="D1031" s="349" t="s">
        <v>1794</v>
      </c>
      <c r="E1031" s="350" t="s">
        <v>24</v>
      </c>
      <c r="F1031" s="349" t="s">
        <v>24</v>
      </c>
      <c r="G1031" s="349">
        <v>92041</v>
      </c>
      <c r="H1031" s="349" t="s">
        <v>2162</v>
      </c>
      <c r="I1031" s="349" t="s">
        <v>226</v>
      </c>
      <c r="J1031" s="349" t="s">
        <v>1333</v>
      </c>
      <c r="K1031" s="350">
        <v>1.33</v>
      </c>
      <c r="L1031" s="349" t="s">
        <v>1138</v>
      </c>
    </row>
    <row r="1032" spans="1:12" ht="13.5" x14ac:dyDescent="0.25">
      <c r="A1032" s="349" t="s">
        <v>1520</v>
      </c>
      <c r="B1032" s="349" t="s">
        <v>1521</v>
      </c>
      <c r="C1032" s="349" t="s">
        <v>1793</v>
      </c>
      <c r="D1032" s="349" t="s">
        <v>1794</v>
      </c>
      <c r="E1032" s="350" t="s">
        <v>24</v>
      </c>
      <c r="F1032" s="349" t="s">
        <v>24</v>
      </c>
      <c r="G1032" s="349">
        <v>92042</v>
      </c>
      <c r="H1032" s="349" t="s">
        <v>2163</v>
      </c>
      <c r="I1032" s="349" t="s">
        <v>226</v>
      </c>
      <c r="J1032" s="349" t="s">
        <v>1333</v>
      </c>
      <c r="K1032" s="350">
        <v>5.39</v>
      </c>
      <c r="L1032" s="349" t="s">
        <v>1138</v>
      </c>
    </row>
    <row r="1033" spans="1:12" ht="13.5" x14ac:dyDescent="0.25">
      <c r="A1033" s="349" t="s">
        <v>1520</v>
      </c>
      <c r="B1033" s="349" t="s">
        <v>1521</v>
      </c>
      <c r="C1033" s="349" t="s">
        <v>1793</v>
      </c>
      <c r="D1033" s="349" t="s">
        <v>1794</v>
      </c>
      <c r="E1033" s="350" t="s">
        <v>24</v>
      </c>
      <c r="F1033" s="349" t="s">
        <v>24</v>
      </c>
      <c r="G1033" s="349">
        <v>92101</v>
      </c>
      <c r="H1033" s="349" t="s">
        <v>2164</v>
      </c>
      <c r="I1033" s="349" t="s">
        <v>226</v>
      </c>
      <c r="J1033" s="349" t="s">
        <v>1333</v>
      </c>
      <c r="K1033" s="350">
        <v>36.869999999999997</v>
      </c>
      <c r="L1033" s="349" t="s">
        <v>1138</v>
      </c>
    </row>
    <row r="1034" spans="1:12" ht="13.5" x14ac:dyDescent="0.25">
      <c r="A1034" s="349" t="s">
        <v>1520</v>
      </c>
      <c r="B1034" s="349" t="s">
        <v>1521</v>
      </c>
      <c r="C1034" s="349" t="s">
        <v>1793</v>
      </c>
      <c r="D1034" s="349" t="s">
        <v>1794</v>
      </c>
      <c r="E1034" s="350" t="s">
        <v>24</v>
      </c>
      <c r="F1034" s="349" t="s">
        <v>24</v>
      </c>
      <c r="G1034" s="349">
        <v>92102</v>
      </c>
      <c r="H1034" s="349" t="s">
        <v>2165</v>
      </c>
      <c r="I1034" s="349" t="s">
        <v>226</v>
      </c>
      <c r="J1034" s="349" t="s">
        <v>1333</v>
      </c>
      <c r="K1034" s="350">
        <v>13.06</v>
      </c>
      <c r="L1034" s="349" t="s">
        <v>1138</v>
      </c>
    </row>
    <row r="1035" spans="1:12" ht="13.5" x14ac:dyDescent="0.25">
      <c r="A1035" s="349" t="s">
        <v>1520</v>
      </c>
      <c r="B1035" s="349" t="s">
        <v>1521</v>
      </c>
      <c r="C1035" s="349" t="s">
        <v>1793</v>
      </c>
      <c r="D1035" s="349" t="s">
        <v>1794</v>
      </c>
      <c r="E1035" s="350" t="s">
        <v>24</v>
      </c>
      <c r="F1035" s="349" t="s">
        <v>24</v>
      </c>
      <c r="G1035" s="349">
        <v>92103</v>
      </c>
      <c r="H1035" s="349" t="s">
        <v>2166</v>
      </c>
      <c r="I1035" s="349" t="s">
        <v>226</v>
      </c>
      <c r="J1035" s="349" t="s">
        <v>1333</v>
      </c>
      <c r="K1035" s="350">
        <v>9.15</v>
      </c>
      <c r="L1035" s="349" t="s">
        <v>1138</v>
      </c>
    </row>
    <row r="1036" spans="1:12" ht="13.5" x14ac:dyDescent="0.25">
      <c r="A1036" s="349" t="s">
        <v>1520</v>
      </c>
      <c r="B1036" s="349" t="s">
        <v>1521</v>
      </c>
      <c r="C1036" s="349" t="s">
        <v>1793</v>
      </c>
      <c r="D1036" s="349" t="s">
        <v>1794</v>
      </c>
      <c r="E1036" s="350" t="s">
        <v>24</v>
      </c>
      <c r="F1036" s="349" t="s">
        <v>24</v>
      </c>
      <c r="G1036" s="349">
        <v>92104</v>
      </c>
      <c r="H1036" s="349" t="s">
        <v>2167</v>
      </c>
      <c r="I1036" s="349" t="s">
        <v>226</v>
      </c>
      <c r="J1036" s="349" t="s">
        <v>1333</v>
      </c>
      <c r="K1036" s="350">
        <v>61.99</v>
      </c>
      <c r="L1036" s="349" t="s">
        <v>1138</v>
      </c>
    </row>
    <row r="1037" spans="1:12" ht="13.5" x14ac:dyDescent="0.25">
      <c r="A1037" s="349" t="s">
        <v>1520</v>
      </c>
      <c r="B1037" s="349" t="s">
        <v>1521</v>
      </c>
      <c r="C1037" s="349" t="s">
        <v>1793</v>
      </c>
      <c r="D1037" s="349" t="s">
        <v>1794</v>
      </c>
      <c r="E1037" s="350" t="s">
        <v>24</v>
      </c>
      <c r="F1037" s="349" t="s">
        <v>24</v>
      </c>
      <c r="G1037" s="349">
        <v>92105</v>
      </c>
      <c r="H1037" s="349" t="s">
        <v>2168</v>
      </c>
      <c r="I1037" s="349" t="s">
        <v>226</v>
      </c>
      <c r="J1037" s="349" t="s">
        <v>1524</v>
      </c>
      <c r="K1037" s="350">
        <v>177.4</v>
      </c>
      <c r="L1037" s="349" t="s">
        <v>1138</v>
      </c>
    </row>
    <row r="1038" spans="1:12" ht="13.5" x14ac:dyDescent="0.25">
      <c r="A1038" s="349" t="s">
        <v>1520</v>
      </c>
      <c r="B1038" s="349" t="s">
        <v>1521</v>
      </c>
      <c r="C1038" s="349" t="s">
        <v>1793</v>
      </c>
      <c r="D1038" s="349" t="s">
        <v>1794</v>
      </c>
      <c r="E1038" s="350" t="s">
        <v>24</v>
      </c>
      <c r="F1038" s="349" t="s">
        <v>24</v>
      </c>
      <c r="G1038" s="349">
        <v>92108</v>
      </c>
      <c r="H1038" s="349" t="s">
        <v>2169</v>
      </c>
      <c r="I1038" s="349" t="s">
        <v>226</v>
      </c>
      <c r="J1038" s="349" t="s">
        <v>1137</v>
      </c>
      <c r="K1038" s="350">
        <v>0.84</v>
      </c>
      <c r="L1038" s="349" t="s">
        <v>1138</v>
      </c>
    </row>
    <row r="1039" spans="1:12" ht="13.5" x14ac:dyDescent="0.25">
      <c r="A1039" s="349" t="s">
        <v>1520</v>
      </c>
      <c r="B1039" s="349" t="s">
        <v>1521</v>
      </c>
      <c r="C1039" s="349" t="s">
        <v>1793</v>
      </c>
      <c r="D1039" s="349" t="s">
        <v>1794</v>
      </c>
      <c r="E1039" s="350" t="s">
        <v>24</v>
      </c>
      <c r="F1039" s="349" t="s">
        <v>24</v>
      </c>
      <c r="G1039" s="349">
        <v>92109</v>
      </c>
      <c r="H1039" s="349" t="s">
        <v>2170</v>
      </c>
      <c r="I1039" s="349" t="s">
        <v>226</v>
      </c>
      <c r="J1039" s="349" t="s">
        <v>1137</v>
      </c>
      <c r="K1039" s="350">
        <v>0.2</v>
      </c>
      <c r="L1039" s="349" t="s">
        <v>1138</v>
      </c>
    </row>
    <row r="1040" spans="1:12" ht="13.5" x14ac:dyDescent="0.25">
      <c r="A1040" s="349" t="s">
        <v>1520</v>
      </c>
      <c r="B1040" s="349" t="s">
        <v>1521</v>
      </c>
      <c r="C1040" s="349" t="s">
        <v>1793</v>
      </c>
      <c r="D1040" s="349" t="s">
        <v>1794</v>
      </c>
      <c r="E1040" s="350" t="s">
        <v>24</v>
      </c>
      <c r="F1040" s="349" t="s">
        <v>24</v>
      </c>
      <c r="G1040" s="349">
        <v>92110</v>
      </c>
      <c r="H1040" s="349" t="s">
        <v>2171</v>
      </c>
      <c r="I1040" s="349" t="s">
        <v>226</v>
      </c>
      <c r="J1040" s="349" t="s">
        <v>1137</v>
      </c>
      <c r="K1040" s="350">
        <v>1.1299999999999999</v>
      </c>
      <c r="L1040" s="349" t="s">
        <v>1138</v>
      </c>
    </row>
    <row r="1041" spans="1:12" ht="13.5" x14ac:dyDescent="0.25">
      <c r="A1041" s="349" t="s">
        <v>1520</v>
      </c>
      <c r="B1041" s="349" t="s">
        <v>1521</v>
      </c>
      <c r="C1041" s="349" t="s">
        <v>1793</v>
      </c>
      <c r="D1041" s="349" t="s">
        <v>1794</v>
      </c>
      <c r="E1041" s="350" t="s">
        <v>24</v>
      </c>
      <c r="F1041" s="349" t="s">
        <v>24</v>
      </c>
      <c r="G1041" s="349">
        <v>92111</v>
      </c>
      <c r="H1041" s="349" t="s">
        <v>2172</v>
      </c>
      <c r="I1041" s="349" t="s">
        <v>226</v>
      </c>
      <c r="J1041" s="349" t="s">
        <v>1137</v>
      </c>
      <c r="K1041" s="350">
        <v>1.1299999999999999</v>
      </c>
      <c r="L1041" s="349" t="s">
        <v>1138</v>
      </c>
    </row>
    <row r="1042" spans="1:12" ht="13.5" x14ac:dyDescent="0.25">
      <c r="A1042" s="349" t="s">
        <v>1520</v>
      </c>
      <c r="B1042" s="349" t="s">
        <v>1521</v>
      </c>
      <c r="C1042" s="349" t="s">
        <v>1793</v>
      </c>
      <c r="D1042" s="349" t="s">
        <v>1794</v>
      </c>
      <c r="E1042" s="350" t="s">
        <v>24</v>
      </c>
      <c r="F1042" s="349" t="s">
        <v>24</v>
      </c>
      <c r="G1042" s="349">
        <v>92114</v>
      </c>
      <c r="H1042" s="349" t="s">
        <v>2173</v>
      </c>
      <c r="I1042" s="349" t="s">
        <v>226</v>
      </c>
      <c r="J1042" s="349" t="s">
        <v>1137</v>
      </c>
      <c r="K1042" s="350">
        <v>0.22</v>
      </c>
      <c r="L1042" s="349" t="s">
        <v>1138</v>
      </c>
    </row>
    <row r="1043" spans="1:12" ht="13.5" x14ac:dyDescent="0.25">
      <c r="A1043" s="349" t="s">
        <v>1520</v>
      </c>
      <c r="B1043" s="349" t="s">
        <v>1521</v>
      </c>
      <c r="C1043" s="349" t="s">
        <v>1793</v>
      </c>
      <c r="D1043" s="349" t="s">
        <v>1794</v>
      </c>
      <c r="E1043" s="350" t="s">
        <v>24</v>
      </c>
      <c r="F1043" s="349" t="s">
        <v>24</v>
      </c>
      <c r="G1043" s="349">
        <v>92115</v>
      </c>
      <c r="H1043" s="349" t="s">
        <v>2174</v>
      </c>
      <c r="I1043" s="349" t="s">
        <v>226</v>
      </c>
      <c r="J1043" s="349" t="s">
        <v>1137</v>
      </c>
      <c r="K1043" s="350">
        <v>0.04</v>
      </c>
      <c r="L1043" s="349" t="s">
        <v>1138</v>
      </c>
    </row>
    <row r="1044" spans="1:12" ht="13.5" x14ac:dyDescent="0.25">
      <c r="A1044" s="349" t="s">
        <v>1520</v>
      </c>
      <c r="B1044" s="349" t="s">
        <v>1521</v>
      </c>
      <c r="C1044" s="349" t="s">
        <v>1793</v>
      </c>
      <c r="D1044" s="349" t="s">
        <v>1794</v>
      </c>
      <c r="E1044" s="350" t="s">
        <v>24</v>
      </c>
      <c r="F1044" s="349" t="s">
        <v>24</v>
      </c>
      <c r="G1044" s="349">
        <v>92116</v>
      </c>
      <c r="H1044" s="349" t="s">
        <v>2175</v>
      </c>
      <c r="I1044" s="349" t="s">
        <v>226</v>
      </c>
      <c r="J1044" s="349" t="s">
        <v>1137</v>
      </c>
      <c r="K1044" s="350">
        <v>0.15</v>
      </c>
      <c r="L1044" s="349" t="s">
        <v>1138</v>
      </c>
    </row>
    <row r="1045" spans="1:12" ht="13.5" x14ac:dyDescent="0.25">
      <c r="A1045" s="349" t="s">
        <v>1520</v>
      </c>
      <c r="B1045" s="349" t="s">
        <v>1521</v>
      </c>
      <c r="C1045" s="349" t="s">
        <v>1793</v>
      </c>
      <c r="D1045" s="349" t="s">
        <v>1794</v>
      </c>
      <c r="E1045" s="350" t="s">
        <v>24</v>
      </c>
      <c r="F1045" s="349" t="s">
        <v>24</v>
      </c>
      <c r="G1045" s="349">
        <v>92133</v>
      </c>
      <c r="H1045" s="349" t="s">
        <v>2176</v>
      </c>
      <c r="I1045" s="349" t="s">
        <v>226</v>
      </c>
      <c r="J1045" s="349" t="s">
        <v>1524</v>
      </c>
      <c r="K1045" s="350">
        <v>13.23</v>
      </c>
      <c r="L1045" s="349" t="s">
        <v>1138</v>
      </c>
    </row>
    <row r="1046" spans="1:12" ht="13.5" x14ac:dyDescent="0.25">
      <c r="A1046" s="349" t="s">
        <v>1520</v>
      </c>
      <c r="B1046" s="349" t="s">
        <v>1521</v>
      </c>
      <c r="C1046" s="349" t="s">
        <v>1793</v>
      </c>
      <c r="D1046" s="349" t="s">
        <v>1794</v>
      </c>
      <c r="E1046" s="350" t="s">
        <v>24</v>
      </c>
      <c r="F1046" s="349" t="s">
        <v>24</v>
      </c>
      <c r="G1046" s="349">
        <v>92134</v>
      </c>
      <c r="H1046" s="349" t="s">
        <v>2177</v>
      </c>
      <c r="I1046" s="349" t="s">
        <v>226</v>
      </c>
      <c r="J1046" s="349" t="s">
        <v>1524</v>
      </c>
      <c r="K1046" s="350">
        <v>4.08</v>
      </c>
      <c r="L1046" s="349" t="s">
        <v>1138</v>
      </c>
    </row>
    <row r="1047" spans="1:12" ht="13.5" x14ac:dyDescent="0.25">
      <c r="A1047" s="349" t="s">
        <v>1520</v>
      </c>
      <c r="B1047" s="349" t="s">
        <v>1521</v>
      </c>
      <c r="C1047" s="349" t="s">
        <v>1793</v>
      </c>
      <c r="D1047" s="349" t="s">
        <v>1794</v>
      </c>
      <c r="E1047" s="350" t="s">
        <v>24</v>
      </c>
      <c r="F1047" s="349" t="s">
        <v>24</v>
      </c>
      <c r="G1047" s="349">
        <v>92135</v>
      </c>
      <c r="H1047" s="349" t="s">
        <v>2178</v>
      </c>
      <c r="I1047" s="349" t="s">
        <v>226</v>
      </c>
      <c r="J1047" s="349" t="s">
        <v>1524</v>
      </c>
      <c r="K1047" s="350">
        <v>1.65</v>
      </c>
      <c r="L1047" s="349" t="s">
        <v>1138</v>
      </c>
    </row>
    <row r="1048" spans="1:12" ht="13.5" x14ac:dyDescent="0.25">
      <c r="A1048" s="349" t="s">
        <v>1520</v>
      </c>
      <c r="B1048" s="349" t="s">
        <v>1521</v>
      </c>
      <c r="C1048" s="349" t="s">
        <v>1793</v>
      </c>
      <c r="D1048" s="349" t="s">
        <v>1794</v>
      </c>
      <c r="E1048" s="350" t="s">
        <v>24</v>
      </c>
      <c r="F1048" s="349" t="s">
        <v>24</v>
      </c>
      <c r="G1048" s="349">
        <v>92136</v>
      </c>
      <c r="H1048" s="349" t="s">
        <v>2179</v>
      </c>
      <c r="I1048" s="349" t="s">
        <v>226</v>
      </c>
      <c r="J1048" s="349" t="s">
        <v>1524</v>
      </c>
      <c r="K1048" s="350">
        <v>16.54</v>
      </c>
      <c r="L1048" s="349" t="s">
        <v>1138</v>
      </c>
    </row>
    <row r="1049" spans="1:12" ht="13.5" x14ac:dyDescent="0.25">
      <c r="A1049" s="349" t="s">
        <v>1520</v>
      </c>
      <c r="B1049" s="349" t="s">
        <v>1521</v>
      </c>
      <c r="C1049" s="349" t="s">
        <v>1793</v>
      </c>
      <c r="D1049" s="349" t="s">
        <v>1794</v>
      </c>
      <c r="E1049" s="350" t="s">
        <v>24</v>
      </c>
      <c r="F1049" s="349" t="s">
        <v>24</v>
      </c>
      <c r="G1049" s="349">
        <v>92137</v>
      </c>
      <c r="H1049" s="349" t="s">
        <v>2180</v>
      </c>
      <c r="I1049" s="349" t="s">
        <v>226</v>
      </c>
      <c r="J1049" s="349" t="s">
        <v>1524</v>
      </c>
      <c r="K1049" s="350">
        <v>35.450000000000003</v>
      </c>
      <c r="L1049" s="349" t="s">
        <v>1138</v>
      </c>
    </row>
    <row r="1050" spans="1:12" ht="13.5" x14ac:dyDescent="0.25">
      <c r="A1050" s="349" t="s">
        <v>1520</v>
      </c>
      <c r="B1050" s="349" t="s">
        <v>1521</v>
      </c>
      <c r="C1050" s="349" t="s">
        <v>1793</v>
      </c>
      <c r="D1050" s="349" t="s">
        <v>1794</v>
      </c>
      <c r="E1050" s="350" t="s">
        <v>24</v>
      </c>
      <c r="F1050" s="349" t="s">
        <v>24</v>
      </c>
      <c r="G1050" s="349">
        <v>92140</v>
      </c>
      <c r="H1050" s="349" t="s">
        <v>2181</v>
      </c>
      <c r="I1050" s="349" t="s">
        <v>226</v>
      </c>
      <c r="J1050" s="349" t="s">
        <v>1137</v>
      </c>
      <c r="K1050" s="350">
        <v>4.84</v>
      </c>
      <c r="L1050" s="349" t="s">
        <v>1138</v>
      </c>
    </row>
    <row r="1051" spans="1:12" ht="13.5" x14ac:dyDescent="0.25">
      <c r="A1051" s="349" t="s">
        <v>1520</v>
      </c>
      <c r="B1051" s="349" t="s">
        <v>1521</v>
      </c>
      <c r="C1051" s="349" t="s">
        <v>1793</v>
      </c>
      <c r="D1051" s="349" t="s">
        <v>1794</v>
      </c>
      <c r="E1051" s="350" t="s">
        <v>24</v>
      </c>
      <c r="F1051" s="349" t="s">
        <v>24</v>
      </c>
      <c r="G1051" s="349">
        <v>92141</v>
      </c>
      <c r="H1051" s="349" t="s">
        <v>2182</v>
      </c>
      <c r="I1051" s="349" t="s">
        <v>226</v>
      </c>
      <c r="J1051" s="349" t="s">
        <v>1137</v>
      </c>
      <c r="K1051" s="350">
        <v>1.49</v>
      </c>
      <c r="L1051" s="349" t="s">
        <v>1138</v>
      </c>
    </row>
    <row r="1052" spans="1:12" ht="13.5" x14ac:dyDescent="0.25">
      <c r="A1052" s="349" t="s">
        <v>1520</v>
      </c>
      <c r="B1052" s="349" t="s">
        <v>1521</v>
      </c>
      <c r="C1052" s="349" t="s">
        <v>1793</v>
      </c>
      <c r="D1052" s="349" t="s">
        <v>1794</v>
      </c>
      <c r="E1052" s="350" t="s">
        <v>24</v>
      </c>
      <c r="F1052" s="349" t="s">
        <v>24</v>
      </c>
      <c r="G1052" s="349">
        <v>92142</v>
      </c>
      <c r="H1052" s="349" t="s">
        <v>2183</v>
      </c>
      <c r="I1052" s="349" t="s">
        <v>226</v>
      </c>
      <c r="J1052" s="349" t="s">
        <v>1137</v>
      </c>
      <c r="K1052" s="350">
        <v>0.6</v>
      </c>
      <c r="L1052" s="349" t="s">
        <v>1138</v>
      </c>
    </row>
    <row r="1053" spans="1:12" ht="13.5" x14ac:dyDescent="0.25">
      <c r="A1053" s="349" t="s">
        <v>1520</v>
      </c>
      <c r="B1053" s="349" t="s">
        <v>1521</v>
      </c>
      <c r="C1053" s="349" t="s">
        <v>1793</v>
      </c>
      <c r="D1053" s="349" t="s">
        <v>1794</v>
      </c>
      <c r="E1053" s="350" t="s">
        <v>24</v>
      </c>
      <c r="F1053" s="349" t="s">
        <v>24</v>
      </c>
      <c r="G1053" s="349">
        <v>92143</v>
      </c>
      <c r="H1053" s="349" t="s">
        <v>2184</v>
      </c>
      <c r="I1053" s="349" t="s">
        <v>226</v>
      </c>
      <c r="J1053" s="349" t="s">
        <v>1137</v>
      </c>
      <c r="K1053" s="350">
        <v>6.06</v>
      </c>
      <c r="L1053" s="349" t="s">
        <v>1138</v>
      </c>
    </row>
    <row r="1054" spans="1:12" ht="13.5" x14ac:dyDescent="0.25">
      <c r="A1054" s="349" t="s">
        <v>1520</v>
      </c>
      <c r="B1054" s="349" t="s">
        <v>1521</v>
      </c>
      <c r="C1054" s="349" t="s">
        <v>1793</v>
      </c>
      <c r="D1054" s="349" t="s">
        <v>1794</v>
      </c>
      <c r="E1054" s="350" t="s">
        <v>24</v>
      </c>
      <c r="F1054" s="349" t="s">
        <v>24</v>
      </c>
      <c r="G1054" s="349">
        <v>92144</v>
      </c>
      <c r="H1054" s="349" t="s">
        <v>2185</v>
      </c>
      <c r="I1054" s="349" t="s">
        <v>226</v>
      </c>
      <c r="J1054" s="349" t="s">
        <v>1524</v>
      </c>
      <c r="K1054" s="350">
        <v>39.53</v>
      </c>
      <c r="L1054" s="349" t="s">
        <v>1138</v>
      </c>
    </row>
    <row r="1055" spans="1:12" ht="13.5" x14ac:dyDescent="0.25">
      <c r="A1055" s="349" t="s">
        <v>1520</v>
      </c>
      <c r="B1055" s="349" t="s">
        <v>1521</v>
      </c>
      <c r="C1055" s="349" t="s">
        <v>1793</v>
      </c>
      <c r="D1055" s="349" t="s">
        <v>1794</v>
      </c>
      <c r="E1055" s="350" t="s">
        <v>24</v>
      </c>
      <c r="F1055" s="349" t="s">
        <v>24</v>
      </c>
      <c r="G1055" s="349">
        <v>92237</v>
      </c>
      <c r="H1055" s="349" t="s">
        <v>2186</v>
      </c>
      <c r="I1055" s="349" t="s">
        <v>226</v>
      </c>
      <c r="J1055" s="349" t="s">
        <v>1333</v>
      </c>
      <c r="K1055" s="350">
        <v>30.1</v>
      </c>
      <c r="L1055" s="349" t="s">
        <v>1138</v>
      </c>
    </row>
    <row r="1056" spans="1:12" ht="13.5" x14ac:dyDescent="0.25">
      <c r="A1056" s="349" t="s">
        <v>1520</v>
      </c>
      <c r="B1056" s="349" t="s">
        <v>1521</v>
      </c>
      <c r="C1056" s="349" t="s">
        <v>1793</v>
      </c>
      <c r="D1056" s="349" t="s">
        <v>1794</v>
      </c>
      <c r="E1056" s="350" t="s">
        <v>24</v>
      </c>
      <c r="F1056" s="349" t="s">
        <v>24</v>
      </c>
      <c r="G1056" s="349">
        <v>92238</v>
      </c>
      <c r="H1056" s="349" t="s">
        <v>2187</v>
      </c>
      <c r="I1056" s="349" t="s">
        <v>226</v>
      </c>
      <c r="J1056" s="349" t="s">
        <v>1333</v>
      </c>
      <c r="K1056" s="350">
        <v>12.12</v>
      </c>
      <c r="L1056" s="349" t="s">
        <v>1138</v>
      </c>
    </row>
    <row r="1057" spans="1:12" ht="13.5" x14ac:dyDescent="0.25">
      <c r="A1057" s="349" t="s">
        <v>1520</v>
      </c>
      <c r="B1057" s="349" t="s">
        <v>1521</v>
      </c>
      <c r="C1057" s="349" t="s">
        <v>1793</v>
      </c>
      <c r="D1057" s="349" t="s">
        <v>1794</v>
      </c>
      <c r="E1057" s="350" t="s">
        <v>24</v>
      </c>
      <c r="F1057" s="349" t="s">
        <v>24</v>
      </c>
      <c r="G1057" s="349">
        <v>92239</v>
      </c>
      <c r="H1057" s="349" t="s">
        <v>2188</v>
      </c>
      <c r="I1057" s="349" t="s">
        <v>226</v>
      </c>
      <c r="J1057" s="349" t="s">
        <v>1333</v>
      </c>
      <c r="K1057" s="350">
        <v>4.9000000000000004</v>
      </c>
      <c r="L1057" s="349" t="s">
        <v>1138</v>
      </c>
    </row>
    <row r="1058" spans="1:12" ht="13.5" x14ac:dyDescent="0.25">
      <c r="A1058" s="349" t="s">
        <v>1520</v>
      </c>
      <c r="B1058" s="349" t="s">
        <v>1521</v>
      </c>
      <c r="C1058" s="349" t="s">
        <v>1793</v>
      </c>
      <c r="D1058" s="349" t="s">
        <v>1794</v>
      </c>
      <c r="E1058" s="350" t="s">
        <v>24</v>
      </c>
      <c r="F1058" s="349" t="s">
        <v>24</v>
      </c>
      <c r="G1058" s="349">
        <v>92240</v>
      </c>
      <c r="H1058" s="349" t="s">
        <v>2189</v>
      </c>
      <c r="I1058" s="349" t="s">
        <v>226</v>
      </c>
      <c r="J1058" s="349" t="s">
        <v>1333</v>
      </c>
      <c r="K1058" s="350">
        <v>54.11</v>
      </c>
      <c r="L1058" s="349" t="s">
        <v>1138</v>
      </c>
    </row>
    <row r="1059" spans="1:12" ht="13.5" x14ac:dyDescent="0.25">
      <c r="A1059" s="349" t="s">
        <v>1520</v>
      </c>
      <c r="B1059" s="349" t="s">
        <v>1521</v>
      </c>
      <c r="C1059" s="349" t="s">
        <v>1793</v>
      </c>
      <c r="D1059" s="349" t="s">
        <v>1794</v>
      </c>
      <c r="E1059" s="350" t="s">
        <v>24</v>
      </c>
      <c r="F1059" s="349" t="s">
        <v>24</v>
      </c>
      <c r="G1059" s="349">
        <v>92241</v>
      </c>
      <c r="H1059" s="349" t="s">
        <v>2190</v>
      </c>
      <c r="I1059" s="349" t="s">
        <v>226</v>
      </c>
      <c r="J1059" s="349" t="s">
        <v>1524</v>
      </c>
      <c r="K1059" s="350">
        <v>277.82</v>
      </c>
      <c r="L1059" s="349" t="s">
        <v>1138</v>
      </c>
    </row>
    <row r="1060" spans="1:12" ht="13.5" x14ac:dyDescent="0.25">
      <c r="A1060" s="349" t="s">
        <v>1520</v>
      </c>
      <c r="B1060" s="349" t="s">
        <v>1521</v>
      </c>
      <c r="C1060" s="349" t="s">
        <v>1793</v>
      </c>
      <c r="D1060" s="349" t="s">
        <v>1794</v>
      </c>
      <c r="E1060" s="350" t="s">
        <v>24</v>
      </c>
      <c r="F1060" s="349" t="s">
        <v>24</v>
      </c>
      <c r="G1060" s="349">
        <v>92712</v>
      </c>
      <c r="H1060" s="349" t="s">
        <v>2191</v>
      </c>
      <c r="I1060" s="349" t="s">
        <v>226</v>
      </c>
      <c r="J1060" s="349" t="s">
        <v>1333</v>
      </c>
      <c r="K1060" s="350">
        <v>0.14000000000000001</v>
      </c>
      <c r="L1060" s="349" t="s">
        <v>1138</v>
      </c>
    </row>
    <row r="1061" spans="1:12" ht="13.5" x14ac:dyDescent="0.25">
      <c r="A1061" s="349" t="s">
        <v>1520</v>
      </c>
      <c r="B1061" s="349" t="s">
        <v>1521</v>
      </c>
      <c r="C1061" s="349" t="s">
        <v>1793</v>
      </c>
      <c r="D1061" s="349" t="s">
        <v>1794</v>
      </c>
      <c r="E1061" s="350" t="s">
        <v>24</v>
      </c>
      <c r="F1061" s="349" t="s">
        <v>24</v>
      </c>
      <c r="G1061" s="349">
        <v>92713</v>
      </c>
      <c r="H1061" s="349" t="s">
        <v>2192</v>
      </c>
      <c r="I1061" s="349" t="s">
        <v>226</v>
      </c>
      <c r="J1061" s="349" t="s">
        <v>1333</v>
      </c>
      <c r="K1061" s="350">
        <v>0.03</v>
      </c>
      <c r="L1061" s="349" t="s">
        <v>1138</v>
      </c>
    </row>
    <row r="1062" spans="1:12" ht="13.5" x14ac:dyDescent="0.25">
      <c r="A1062" s="349" t="s">
        <v>1520</v>
      </c>
      <c r="B1062" s="349" t="s">
        <v>1521</v>
      </c>
      <c r="C1062" s="349" t="s">
        <v>1793</v>
      </c>
      <c r="D1062" s="349" t="s">
        <v>1794</v>
      </c>
      <c r="E1062" s="350" t="s">
        <v>24</v>
      </c>
      <c r="F1062" s="349" t="s">
        <v>24</v>
      </c>
      <c r="G1062" s="349">
        <v>92714</v>
      </c>
      <c r="H1062" s="349" t="s">
        <v>2193</v>
      </c>
      <c r="I1062" s="349" t="s">
        <v>226</v>
      </c>
      <c r="J1062" s="349" t="s">
        <v>1333</v>
      </c>
      <c r="K1062" s="350">
        <v>0.18</v>
      </c>
      <c r="L1062" s="349" t="s">
        <v>1138</v>
      </c>
    </row>
    <row r="1063" spans="1:12" ht="13.5" x14ac:dyDescent="0.25">
      <c r="A1063" s="349" t="s">
        <v>1520</v>
      </c>
      <c r="B1063" s="349" t="s">
        <v>1521</v>
      </c>
      <c r="C1063" s="349" t="s">
        <v>1793</v>
      </c>
      <c r="D1063" s="349" t="s">
        <v>1794</v>
      </c>
      <c r="E1063" s="350" t="s">
        <v>24</v>
      </c>
      <c r="F1063" s="349" t="s">
        <v>24</v>
      </c>
      <c r="G1063" s="349">
        <v>92715</v>
      </c>
      <c r="H1063" s="349" t="s">
        <v>2194</v>
      </c>
      <c r="I1063" s="349" t="s">
        <v>226</v>
      </c>
      <c r="J1063" s="349" t="s">
        <v>1137</v>
      </c>
      <c r="K1063" s="350">
        <v>86.91</v>
      </c>
      <c r="L1063" s="349" t="s">
        <v>1138</v>
      </c>
    </row>
    <row r="1064" spans="1:12" ht="13.5" x14ac:dyDescent="0.25">
      <c r="A1064" s="349" t="s">
        <v>1520</v>
      </c>
      <c r="B1064" s="349" t="s">
        <v>1521</v>
      </c>
      <c r="C1064" s="349" t="s">
        <v>1793</v>
      </c>
      <c r="D1064" s="349" t="s">
        <v>1794</v>
      </c>
      <c r="E1064" s="350" t="s">
        <v>24</v>
      </c>
      <c r="F1064" s="349" t="s">
        <v>24</v>
      </c>
      <c r="G1064" s="349">
        <v>92956</v>
      </c>
      <c r="H1064" s="349" t="s">
        <v>2195</v>
      </c>
      <c r="I1064" s="349" t="s">
        <v>226</v>
      </c>
      <c r="J1064" s="349" t="s">
        <v>1333</v>
      </c>
      <c r="K1064" s="350">
        <v>4.3</v>
      </c>
      <c r="L1064" s="349" t="s">
        <v>1138</v>
      </c>
    </row>
    <row r="1065" spans="1:12" ht="13.5" x14ac:dyDescent="0.25">
      <c r="A1065" s="349" t="s">
        <v>1520</v>
      </c>
      <c r="B1065" s="349" t="s">
        <v>1521</v>
      </c>
      <c r="C1065" s="349" t="s">
        <v>1793</v>
      </c>
      <c r="D1065" s="349" t="s">
        <v>1794</v>
      </c>
      <c r="E1065" s="350" t="s">
        <v>24</v>
      </c>
      <c r="F1065" s="349" t="s">
        <v>24</v>
      </c>
      <c r="G1065" s="349">
        <v>92957</v>
      </c>
      <c r="H1065" s="349" t="s">
        <v>2196</v>
      </c>
      <c r="I1065" s="349" t="s">
        <v>226</v>
      </c>
      <c r="J1065" s="349" t="s">
        <v>1333</v>
      </c>
      <c r="K1065" s="350">
        <v>0.99</v>
      </c>
      <c r="L1065" s="349" t="s">
        <v>1138</v>
      </c>
    </row>
    <row r="1066" spans="1:12" ht="13.5" x14ac:dyDescent="0.25">
      <c r="A1066" s="349" t="s">
        <v>1520</v>
      </c>
      <c r="B1066" s="349" t="s">
        <v>1521</v>
      </c>
      <c r="C1066" s="349" t="s">
        <v>1793</v>
      </c>
      <c r="D1066" s="349" t="s">
        <v>1794</v>
      </c>
      <c r="E1066" s="350" t="s">
        <v>24</v>
      </c>
      <c r="F1066" s="349" t="s">
        <v>24</v>
      </c>
      <c r="G1066" s="349">
        <v>92958</v>
      </c>
      <c r="H1066" s="349" t="s">
        <v>2197</v>
      </c>
      <c r="I1066" s="349" t="s">
        <v>226</v>
      </c>
      <c r="J1066" s="349" t="s">
        <v>1333</v>
      </c>
      <c r="K1066" s="350">
        <v>4.71</v>
      </c>
      <c r="L1066" s="349" t="s">
        <v>1138</v>
      </c>
    </row>
    <row r="1067" spans="1:12" ht="13.5" x14ac:dyDescent="0.25">
      <c r="A1067" s="349" t="s">
        <v>1520</v>
      </c>
      <c r="B1067" s="349" t="s">
        <v>1521</v>
      </c>
      <c r="C1067" s="349" t="s">
        <v>1793</v>
      </c>
      <c r="D1067" s="349" t="s">
        <v>1794</v>
      </c>
      <c r="E1067" s="350" t="s">
        <v>24</v>
      </c>
      <c r="F1067" s="349" t="s">
        <v>24</v>
      </c>
      <c r="G1067" s="349">
        <v>92959</v>
      </c>
      <c r="H1067" s="349" t="s">
        <v>2198</v>
      </c>
      <c r="I1067" s="349" t="s">
        <v>226</v>
      </c>
      <c r="J1067" s="349" t="s">
        <v>1524</v>
      </c>
      <c r="K1067" s="350">
        <v>9.33</v>
      </c>
      <c r="L1067" s="349" t="s">
        <v>1138</v>
      </c>
    </row>
    <row r="1068" spans="1:12" ht="13.5" x14ac:dyDescent="0.25">
      <c r="A1068" s="349" t="s">
        <v>1520</v>
      </c>
      <c r="B1068" s="349" t="s">
        <v>1521</v>
      </c>
      <c r="C1068" s="349" t="s">
        <v>1793</v>
      </c>
      <c r="D1068" s="349" t="s">
        <v>1794</v>
      </c>
      <c r="E1068" s="350" t="s">
        <v>24</v>
      </c>
      <c r="F1068" s="349" t="s">
        <v>24</v>
      </c>
      <c r="G1068" s="349">
        <v>92963</v>
      </c>
      <c r="H1068" s="349" t="s">
        <v>2199</v>
      </c>
      <c r="I1068" s="349" t="s">
        <v>226</v>
      </c>
      <c r="J1068" s="349" t="s">
        <v>1333</v>
      </c>
      <c r="K1068" s="350">
        <v>1.4</v>
      </c>
      <c r="L1068" s="349" t="s">
        <v>1138</v>
      </c>
    </row>
    <row r="1069" spans="1:12" ht="13.5" x14ac:dyDescent="0.25">
      <c r="A1069" s="349" t="s">
        <v>1520</v>
      </c>
      <c r="B1069" s="349" t="s">
        <v>1521</v>
      </c>
      <c r="C1069" s="349" t="s">
        <v>1793</v>
      </c>
      <c r="D1069" s="349" t="s">
        <v>1794</v>
      </c>
      <c r="E1069" s="350" t="s">
        <v>24</v>
      </c>
      <c r="F1069" s="349" t="s">
        <v>24</v>
      </c>
      <c r="G1069" s="349">
        <v>92964</v>
      </c>
      <c r="H1069" s="349" t="s">
        <v>2200</v>
      </c>
      <c r="I1069" s="349" t="s">
        <v>226</v>
      </c>
      <c r="J1069" s="349" t="s">
        <v>1333</v>
      </c>
      <c r="K1069" s="350">
        <v>0.32</v>
      </c>
      <c r="L1069" s="349" t="s">
        <v>1138</v>
      </c>
    </row>
    <row r="1070" spans="1:12" ht="13.5" x14ac:dyDescent="0.25">
      <c r="A1070" s="349" t="s">
        <v>1520</v>
      </c>
      <c r="B1070" s="349" t="s">
        <v>1521</v>
      </c>
      <c r="C1070" s="349" t="s">
        <v>1793</v>
      </c>
      <c r="D1070" s="349" t="s">
        <v>1794</v>
      </c>
      <c r="E1070" s="350" t="s">
        <v>24</v>
      </c>
      <c r="F1070" s="349" t="s">
        <v>24</v>
      </c>
      <c r="G1070" s="349">
        <v>92965</v>
      </c>
      <c r="H1070" s="349" t="s">
        <v>2201</v>
      </c>
      <c r="I1070" s="349" t="s">
        <v>226</v>
      </c>
      <c r="J1070" s="349" t="s">
        <v>1333</v>
      </c>
      <c r="K1070" s="350">
        <v>1.75</v>
      </c>
      <c r="L1070" s="349" t="s">
        <v>1138</v>
      </c>
    </row>
    <row r="1071" spans="1:12" ht="13.5" x14ac:dyDescent="0.25">
      <c r="A1071" s="349" t="s">
        <v>1520</v>
      </c>
      <c r="B1071" s="349" t="s">
        <v>1521</v>
      </c>
      <c r="C1071" s="349" t="s">
        <v>1793</v>
      </c>
      <c r="D1071" s="349" t="s">
        <v>1794</v>
      </c>
      <c r="E1071" s="350" t="s">
        <v>24</v>
      </c>
      <c r="F1071" s="349" t="s">
        <v>24</v>
      </c>
      <c r="G1071" s="349">
        <v>93220</v>
      </c>
      <c r="H1071" s="349" t="s">
        <v>2202</v>
      </c>
      <c r="I1071" s="349" t="s">
        <v>226</v>
      </c>
      <c r="J1071" s="349" t="s">
        <v>1137</v>
      </c>
      <c r="K1071" s="350">
        <v>333.23</v>
      </c>
      <c r="L1071" s="349" t="s">
        <v>1138</v>
      </c>
    </row>
    <row r="1072" spans="1:12" ht="13.5" x14ac:dyDescent="0.25">
      <c r="A1072" s="349" t="s">
        <v>1520</v>
      </c>
      <c r="B1072" s="349" t="s">
        <v>1521</v>
      </c>
      <c r="C1072" s="349" t="s">
        <v>1793</v>
      </c>
      <c r="D1072" s="349" t="s">
        <v>1794</v>
      </c>
      <c r="E1072" s="350" t="s">
        <v>24</v>
      </c>
      <c r="F1072" s="349" t="s">
        <v>24</v>
      </c>
      <c r="G1072" s="349">
        <v>93221</v>
      </c>
      <c r="H1072" s="349" t="s">
        <v>2203</v>
      </c>
      <c r="I1072" s="349" t="s">
        <v>226</v>
      </c>
      <c r="J1072" s="349" t="s">
        <v>1137</v>
      </c>
      <c r="K1072" s="350">
        <v>89.4</v>
      </c>
      <c r="L1072" s="349" t="s">
        <v>1138</v>
      </c>
    </row>
    <row r="1073" spans="1:12" ht="13.5" x14ac:dyDescent="0.25">
      <c r="A1073" s="349" t="s">
        <v>1520</v>
      </c>
      <c r="B1073" s="349" t="s">
        <v>1521</v>
      </c>
      <c r="C1073" s="349" t="s">
        <v>1793</v>
      </c>
      <c r="D1073" s="349" t="s">
        <v>1794</v>
      </c>
      <c r="E1073" s="350" t="s">
        <v>24</v>
      </c>
      <c r="F1073" s="349" t="s">
        <v>24</v>
      </c>
      <c r="G1073" s="349">
        <v>93222</v>
      </c>
      <c r="H1073" s="349" t="s">
        <v>2204</v>
      </c>
      <c r="I1073" s="349" t="s">
        <v>226</v>
      </c>
      <c r="J1073" s="349" t="s">
        <v>1137</v>
      </c>
      <c r="K1073" s="350">
        <v>417.01</v>
      </c>
      <c r="L1073" s="349" t="s">
        <v>1138</v>
      </c>
    </row>
    <row r="1074" spans="1:12" ht="13.5" x14ac:dyDescent="0.25">
      <c r="A1074" s="349" t="s">
        <v>1520</v>
      </c>
      <c r="B1074" s="349" t="s">
        <v>1521</v>
      </c>
      <c r="C1074" s="349" t="s">
        <v>1793</v>
      </c>
      <c r="D1074" s="349" t="s">
        <v>1794</v>
      </c>
      <c r="E1074" s="350" t="s">
        <v>24</v>
      </c>
      <c r="F1074" s="349" t="s">
        <v>24</v>
      </c>
      <c r="G1074" s="349">
        <v>93223</v>
      </c>
      <c r="H1074" s="349" t="s">
        <v>2205</v>
      </c>
      <c r="I1074" s="349" t="s">
        <v>226</v>
      </c>
      <c r="J1074" s="349" t="s">
        <v>1524</v>
      </c>
      <c r="K1074" s="350">
        <v>157.18</v>
      </c>
      <c r="L1074" s="349" t="s">
        <v>1138</v>
      </c>
    </row>
    <row r="1075" spans="1:12" ht="13.5" x14ac:dyDescent="0.25">
      <c r="A1075" s="349" t="s">
        <v>1520</v>
      </c>
      <c r="B1075" s="349" t="s">
        <v>1521</v>
      </c>
      <c r="C1075" s="349" t="s">
        <v>1793</v>
      </c>
      <c r="D1075" s="349" t="s">
        <v>1794</v>
      </c>
      <c r="E1075" s="350" t="s">
        <v>24</v>
      </c>
      <c r="F1075" s="349" t="s">
        <v>24</v>
      </c>
      <c r="G1075" s="349">
        <v>93229</v>
      </c>
      <c r="H1075" s="349" t="s">
        <v>2206</v>
      </c>
      <c r="I1075" s="349" t="s">
        <v>226</v>
      </c>
      <c r="J1075" s="349" t="s">
        <v>1137</v>
      </c>
      <c r="K1075" s="350">
        <v>0.38</v>
      </c>
      <c r="L1075" s="349" t="s">
        <v>1138</v>
      </c>
    </row>
    <row r="1076" spans="1:12" ht="13.5" x14ac:dyDescent="0.25">
      <c r="A1076" s="349" t="s">
        <v>1520</v>
      </c>
      <c r="B1076" s="349" t="s">
        <v>1521</v>
      </c>
      <c r="C1076" s="349" t="s">
        <v>1793</v>
      </c>
      <c r="D1076" s="349" t="s">
        <v>1794</v>
      </c>
      <c r="E1076" s="350" t="s">
        <v>24</v>
      </c>
      <c r="F1076" s="349" t="s">
        <v>24</v>
      </c>
      <c r="G1076" s="349">
        <v>93230</v>
      </c>
      <c r="H1076" s="349" t="s">
        <v>2207</v>
      </c>
      <c r="I1076" s="349" t="s">
        <v>226</v>
      </c>
      <c r="J1076" s="349" t="s">
        <v>1137</v>
      </c>
      <c r="K1076" s="350">
        <v>0.08</v>
      </c>
      <c r="L1076" s="349" t="s">
        <v>1138</v>
      </c>
    </row>
    <row r="1077" spans="1:12" ht="13.5" x14ac:dyDescent="0.25">
      <c r="A1077" s="349" t="s">
        <v>1520</v>
      </c>
      <c r="B1077" s="349" t="s">
        <v>1521</v>
      </c>
      <c r="C1077" s="349" t="s">
        <v>1793</v>
      </c>
      <c r="D1077" s="349" t="s">
        <v>1794</v>
      </c>
      <c r="E1077" s="350" t="s">
        <v>24</v>
      </c>
      <c r="F1077" s="349" t="s">
        <v>24</v>
      </c>
      <c r="G1077" s="349">
        <v>93231</v>
      </c>
      <c r="H1077" s="349" t="s">
        <v>2208</v>
      </c>
      <c r="I1077" s="349" t="s">
        <v>226</v>
      </c>
      <c r="J1077" s="349" t="s">
        <v>1137</v>
      </c>
      <c r="K1077" s="350">
        <v>0.48</v>
      </c>
      <c r="L1077" s="349" t="s">
        <v>1138</v>
      </c>
    </row>
    <row r="1078" spans="1:12" ht="13.5" x14ac:dyDescent="0.25">
      <c r="A1078" s="349" t="s">
        <v>1520</v>
      </c>
      <c r="B1078" s="349" t="s">
        <v>1521</v>
      </c>
      <c r="C1078" s="349" t="s">
        <v>1793</v>
      </c>
      <c r="D1078" s="349" t="s">
        <v>1794</v>
      </c>
      <c r="E1078" s="350" t="s">
        <v>24</v>
      </c>
      <c r="F1078" s="349" t="s">
        <v>24</v>
      </c>
      <c r="G1078" s="349">
        <v>93232</v>
      </c>
      <c r="H1078" s="349" t="s">
        <v>2209</v>
      </c>
      <c r="I1078" s="349" t="s">
        <v>226</v>
      </c>
      <c r="J1078" s="349" t="s">
        <v>1524</v>
      </c>
      <c r="K1078" s="350">
        <v>4.55</v>
      </c>
      <c r="L1078" s="349" t="s">
        <v>1138</v>
      </c>
    </row>
    <row r="1079" spans="1:12" ht="13.5" x14ac:dyDescent="0.25">
      <c r="A1079" s="349" t="s">
        <v>1520</v>
      </c>
      <c r="B1079" s="349" t="s">
        <v>1521</v>
      </c>
      <c r="C1079" s="349" t="s">
        <v>1793</v>
      </c>
      <c r="D1079" s="349" t="s">
        <v>1794</v>
      </c>
      <c r="E1079" s="350" t="s">
        <v>24</v>
      </c>
      <c r="F1079" s="349" t="s">
        <v>24</v>
      </c>
      <c r="G1079" s="349">
        <v>93235</v>
      </c>
      <c r="H1079" s="349" t="s">
        <v>2210</v>
      </c>
      <c r="I1079" s="349" t="s">
        <v>226</v>
      </c>
      <c r="J1079" s="349" t="s">
        <v>1333</v>
      </c>
      <c r="K1079" s="350">
        <v>2.0699999999999998</v>
      </c>
      <c r="L1079" s="349" t="s">
        <v>1138</v>
      </c>
    </row>
    <row r="1080" spans="1:12" ht="13.5" x14ac:dyDescent="0.25">
      <c r="A1080" s="349" t="s">
        <v>1520</v>
      </c>
      <c r="B1080" s="349" t="s">
        <v>1521</v>
      </c>
      <c r="C1080" s="349" t="s">
        <v>1793</v>
      </c>
      <c r="D1080" s="349" t="s">
        <v>1794</v>
      </c>
      <c r="E1080" s="350" t="s">
        <v>24</v>
      </c>
      <c r="F1080" s="349" t="s">
        <v>24</v>
      </c>
      <c r="G1080" s="349">
        <v>93238</v>
      </c>
      <c r="H1080" s="349" t="s">
        <v>2211</v>
      </c>
      <c r="I1080" s="349" t="s">
        <v>226</v>
      </c>
      <c r="J1080" s="349" t="s">
        <v>1333</v>
      </c>
      <c r="K1080" s="350">
        <v>2.54</v>
      </c>
      <c r="L1080" s="349" t="s">
        <v>1138</v>
      </c>
    </row>
    <row r="1081" spans="1:12" ht="13.5" x14ac:dyDescent="0.25">
      <c r="A1081" s="349" t="s">
        <v>1520</v>
      </c>
      <c r="B1081" s="349" t="s">
        <v>1521</v>
      </c>
      <c r="C1081" s="349" t="s">
        <v>1793</v>
      </c>
      <c r="D1081" s="349" t="s">
        <v>1794</v>
      </c>
      <c r="E1081" s="350" t="s">
        <v>24</v>
      </c>
      <c r="F1081" s="349" t="s">
        <v>24</v>
      </c>
      <c r="G1081" s="349">
        <v>93239</v>
      </c>
      <c r="H1081" s="349" t="s">
        <v>2212</v>
      </c>
      <c r="I1081" s="349" t="s">
        <v>226</v>
      </c>
      <c r="J1081" s="349" t="s">
        <v>1333</v>
      </c>
      <c r="K1081" s="350">
        <v>11.53</v>
      </c>
      <c r="L1081" s="349" t="s">
        <v>1138</v>
      </c>
    </row>
    <row r="1082" spans="1:12" ht="13.5" x14ac:dyDescent="0.25">
      <c r="A1082" s="349" t="s">
        <v>1520</v>
      </c>
      <c r="B1082" s="349" t="s">
        <v>1521</v>
      </c>
      <c r="C1082" s="349" t="s">
        <v>1793</v>
      </c>
      <c r="D1082" s="349" t="s">
        <v>1794</v>
      </c>
      <c r="E1082" s="350" t="s">
        <v>24</v>
      </c>
      <c r="F1082" s="349" t="s">
        <v>24</v>
      </c>
      <c r="G1082" s="349">
        <v>93240</v>
      </c>
      <c r="H1082" s="349" t="s">
        <v>2213</v>
      </c>
      <c r="I1082" s="349" t="s">
        <v>226</v>
      </c>
      <c r="J1082" s="349" t="s">
        <v>1524</v>
      </c>
      <c r="K1082" s="350">
        <v>12.04</v>
      </c>
      <c r="L1082" s="349" t="s">
        <v>1138</v>
      </c>
    </row>
    <row r="1083" spans="1:12" ht="13.5" x14ac:dyDescent="0.25">
      <c r="A1083" s="349" t="s">
        <v>1520</v>
      </c>
      <c r="B1083" s="349" t="s">
        <v>1521</v>
      </c>
      <c r="C1083" s="349" t="s">
        <v>1793</v>
      </c>
      <c r="D1083" s="349" t="s">
        <v>1794</v>
      </c>
      <c r="E1083" s="350" t="s">
        <v>24</v>
      </c>
      <c r="F1083" s="349" t="s">
        <v>24</v>
      </c>
      <c r="G1083" s="349">
        <v>93267</v>
      </c>
      <c r="H1083" s="349" t="s">
        <v>2214</v>
      </c>
      <c r="I1083" s="349" t="s">
        <v>226</v>
      </c>
      <c r="J1083" s="349" t="s">
        <v>1333</v>
      </c>
      <c r="K1083" s="350">
        <v>28.03</v>
      </c>
      <c r="L1083" s="349" t="s">
        <v>1138</v>
      </c>
    </row>
    <row r="1084" spans="1:12" ht="13.5" x14ac:dyDescent="0.25">
      <c r="A1084" s="349" t="s">
        <v>1520</v>
      </c>
      <c r="B1084" s="349" t="s">
        <v>1521</v>
      </c>
      <c r="C1084" s="349" t="s">
        <v>1793</v>
      </c>
      <c r="D1084" s="349" t="s">
        <v>1794</v>
      </c>
      <c r="E1084" s="350" t="s">
        <v>24</v>
      </c>
      <c r="F1084" s="349" t="s">
        <v>24</v>
      </c>
      <c r="G1084" s="349">
        <v>93269</v>
      </c>
      <c r="H1084" s="349" t="s">
        <v>2215</v>
      </c>
      <c r="I1084" s="349" t="s">
        <v>226</v>
      </c>
      <c r="J1084" s="349" t="s">
        <v>1333</v>
      </c>
      <c r="K1084" s="350">
        <v>9.4600000000000009</v>
      </c>
      <c r="L1084" s="349" t="s">
        <v>1138</v>
      </c>
    </row>
    <row r="1085" spans="1:12" ht="13.5" x14ac:dyDescent="0.25">
      <c r="A1085" s="349" t="s">
        <v>1520</v>
      </c>
      <c r="B1085" s="349" t="s">
        <v>1521</v>
      </c>
      <c r="C1085" s="349" t="s">
        <v>1793</v>
      </c>
      <c r="D1085" s="349" t="s">
        <v>1794</v>
      </c>
      <c r="E1085" s="350" t="s">
        <v>24</v>
      </c>
      <c r="F1085" s="349" t="s">
        <v>24</v>
      </c>
      <c r="G1085" s="349">
        <v>93270</v>
      </c>
      <c r="H1085" s="349" t="s">
        <v>2216</v>
      </c>
      <c r="I1085" s="349" t="s">
        <v>226</v>
      </c>
      <c r="J1085" s="349" t="s">
        <v>1333</v>
      </c>
      <c r="K1085" s="350">
        <v>28.03</v>
      </c>
      <c r="L1085" s="349" t="s">
        <v>1138</v>
      </c>
    </row>
    <row r="1086" spans="1:12" ht="13.5" x14ac:dyDescent="0.25">
      <c r="A1086" s="349" t="s">
        <v>1520</v>
      </c>
      <c r="B1086" s="349" t="s">
        <v>1521</v>
      </c>
      <c r="C1086" s="349" t="s">
        <v>1793</v>
      </c>
      <c r="D1086" s="349" t="s">
        <v>1794</v>
      </c>
      <c r="E1086" s="350" t="s">
        <v>24</v>
      </c>
      <c r="F1086" s="349" t="s">
        <v>24</v>
      </c>
      <c r="G1086" s="349">
        <v>93271</v>
      </c>
      <c r="H1086" s="349" t="s">
        <v>2217</v>
      </c>
      <c r="I1086" s="349" t="s">
        <v>226</v>
      </c>
      <c r="J1086" s="349" t="s">
        <v>1137</v>
      </c>
      <c r="K1086" s="350">
        <v>8.5</v>
      </c>
      <c r="L1086" s="349" t="s">
        <v>1138</v>
      </c>
    </row>
    <row r="1087" spans="1:12" ht="13.5" x14ac:dyDescent="0.25">
      <c r="A1087" s="349" t="s">
        <v>1520</v>
      </c>
      <c r="B1087" s="349" t="s">
        <v>1521</v>
      </c>
      <c r="C1087" s="349" t="s">
        <v>1793</v>
      </c>
      <c r="D1087" s="349" t="s">
        <v>1794</v>
      </c>
      <c r="E1087" s="350" t="s">
        <v>24</v>
      </c>
      <c r="F1087" s="349" t="s">
        <v>24</v>
      </c>
      <c r="G1087" s="349">
        <v>93277</v>
      </c>
      <c r="H1087" s="349" t="s">
        <v>2218</v>
      </c>
      <c r="I1087" s="349" t="s">
        <v>226</v>
      </c>
      <c r="J1087" s="349" t="s">
        <v>1333</v>
      </c>
      <c r="K1087" s="350">
        <v>0.32</v>
      </c>
      <c r="L1087" s="349" t="s">
        <v>1138</v>
      </c>
    </row>
    <row r="1088" spans="1:12" ht="13.5" x14ac:dyDescent="0.25">
      <c r="A1088" s="349" t="s">
        <v>1520</v>
      </c>
      <c r="B1088" s="349" t="s">
        <v>1521</v>
      </c>
      <c r="C1088" s="349" t="s">
        <v>1793</v>
      </c>
      <c r="D1088" s="349" t="s">
        <v>1794</v>
      </c>
      <c r="E1088" s="350" t="s">
        <v>24</v>
      </c>
      <c r="F1088" s="349" t="s">
        <v>24</v>
      </c>
      <c r="G1088" s="349">
        <v>93278</v>
      </c>
      <c r="H1088" s="349" t="s">
        <v>2219</v>
      </c>
      <c r="I1088" s="349" t="s">
        <v>226</v>
      </c>
      <c r="J1088" s="349" t="s">
        <v>1333</v>
      </c>
      <c r="K1088" s="350">
        <v>7.0000000000000007E-2</v>
      </c>
      <c r="L1088" s="349" t="s">
        <v>1138</v>
      </c>
    </row>
    <row r="1089" spans="1:12" ht="13.5" x14ac:dyDescent="0.25">
      <c r="A1089" s="349" t="s">
        <v>1520</v>
      </c>
      <c r="B1089" s="349" t="s">
        <v>1521</v>
      </c>
      <c r="C1089" s="349" t="s">
        <v>1793</v>
      </c>
      <c r="D1089" s="349" t="s">
        <v>1794</v>
      </c>
      <c r="E1089" s="350" t="s">
        <v>24</v>
      </c>
      <c r="F1089" s="349" t="s">
        <v>24</v>
      </c>
      <c r="G1089" s="349">
        <v>93279</v>
      </c>
      <c r="H1089" s="349" t="s">
        <v>2220</v>
      </c>
      <c r="I1089" s="349" t="s">
        <v>226</v>
      </c>
      <c r="J1089" s="349" t="s">
        <v>1333</v>
      </c>
      <c r="K1089" s="350">
        <v>0.3</v>
      </c>
      <c r="L1089" s="349" t="s">
        <v>1138</v>
      </c>
    </row>
    <row r="1090" spans="1:12" ht="13.5" x14ac:dyDescent="0.25">
      <c r="A1090" s="349" t="s">
        <v>1520</v>
      </c>
      <c r="B1090" s="349" t="s">
        <v>1521</v>
      </c>
      <c r="C1090" s="349" t="s">
        <v>1793</v>
      </c>
      <c r="D1090" s="349" t="s">
        <v>1794</v>
      </c>
      <c r="E1090" s="350" t="s">
        <v>24</v>
      </c>
      <c r="F1090" s="349" t="s">
        <v>24</v>
      </c>
      <c r="G1090" s="349">
        <v>93280</v>
      </c>
      <c r="H1090" s="349" t="s">
        <v>2221</v>
      </c>
      <c r="I1090" s="349" t="s">
        <v>226</v>
      </c>
      <c r="J1090" s="349" t="s">
        <v>1137</v>
      </c>
      <c r="K1090" s="350">
        <v>0.7</v>
      </c>
      <c r="L1090" s="349" t="s">
        <v>1138</v>
      </c>
    </row>
    <row r="1091" spans="1:12" ht="13.5" x14ac:dyDescent="0.25">
      <c r="A1091" s="349" t="s">
        <v>1520</v>
      </c>
      <c r="B1091" s="349" t="s">
        <v>1521</v>
      </c>
      <c r="C1091" s="349" t="s">
        <v>1793</v>
      </c>
      <c r="D1091" s="349" t="s">
        <v>1794</v>
      </c>
      <c r="E1091" s="350" t="s">
        <v>24</v>
      </c>
      <c r="F1091" s="349" t="s">
        <v>24</v>
      </c>
      <c r="G1091" s="349">
        <v>93283</v>
      </c>
      <c r="H1091" s="349" t="s">
        <v>2222</v>
      </c>
      <c r="I1091" s="349" t="s">
        <v>226</v>
      </c>
      <c r="J1091" s="349" t="s">
        <v>1333</v>
      </c>
      <c r="K1091" s="350">
        <v>94.26</v>
      </c>
      <c r="L1091" s="349" t="s">
        <v>1138</v>
      </c>
    </row>
    <row r="1092" spans="1:12" ht="13.5" x14ac:dyDescent="0.25">
      <c r="A1092" s="349" t="s">
        <v>1520</v>
      </c>
      <c r="B1092" s="349" t="s">
        <v>1521</v>
      </c>
      <c r="C1092" s="349" t="s">
        <v>1793</v>
      </c>
      <c r="D1092" s="349" t="s">
        <v>1794</v>
      </c>
      <c r="E1092" s="350" t="s">
        <v>24</v>
      </c>
      <c r="F1092" s="349" t="s">
        <v>24</v>
      </c>
      <c r="G1092" s="349">
        <v>93284</v>
      </c>
      <c r="H1092" s="349" t="s">
        <v>2223</v>
      </c>
      <c r="I1092" s="349" t="s">
        <v>226</v>
      </c>
      <c r="J1092" s="349" t="s">
        <v>1333</v>
      </c>
      <c r="K1092" s="350">
        <v>33.22</v>
      </c>
      <c r="L1092" s="349" t="s">
        <v>1138</v>
      </c>
    </row>
    <row r="1093" spans="1:12" ht="13.5" x14ac:dyDescent="0.25">
      <c r="A1093" s="349" t="s">
        <v>1520</v>
      </c>
      <c r="B1093" s="349" t="s">
        <v>1521</v>
      </c>
      <c r="C1093" s="349" t="s">
        <v>1793</v>
      </c>
      <c r="D1093" s="349" t="s">
        <v>1794</v>
      </c>
      <c r="E1093" s="350" t="s">
        <v>24</v>
      </c>
      <c r="F1093" s="349" t="s">
        <v>24</v>
      </c>
      <c r="G1093" s="349">
        <v>93285</v>
      </c>
      <c r="H1093" s="349" t="s">
        <v>2224</v>
      </c>
      <c r="I1093" s="349" t="s">
        <v>226</v>
      </c>
      <c r="J1093" s="349" t="s">
        <v>1333</v>
      </c>
      <c r="K1093" s="350">
        <v>151.53</v>
      </c>
      <c r="L1093" s="349" t="s">
        <v>1138</v>
      </c>
    </row>
    <row r="1094" spans="1:12" ht="13.5" x14ac:dyDescent="0.25">
      <c r="A1094" s="349" t="s">
        <v>1520</v>
      </c>
      <c r="B1094" s="349" t="s">
        <v>1521</v>
      </c>
      <c r="C1094" s="349" t="s">
        <v>1793</v>
      </c>
      <c r="D1094" s="349" t="s">
        <v>1794</v>
      </c>
      <c r="E1094" s="350" t="s">
        <v>24</v>
      </c>
      <c r="F1094" s="349" t="s">
        <v>24</v>
      </c>
      <c r="G1094" s="349">
        <v>93286</v>
      </c>
      <c r="H1094" s="349" t="s">
        <v>2225</v>
      </c>
      <c r="I1094" s="349" t="s">
        <v>226</v>
      </c>
      <c r="J1094" s="349" t="s">
        <v>1137</v>
      </c>
      <c r="K1094" s="350">
        <v>11.83</v>
      </c>
      <c r="L1094" s="349" t="s">
        <v>1138</v>
      </c>
    </row>
    <row r="1095" spans="1:12" ht="13.5" x14ac:dyDescent="0.25">
      <c r="A1095" s="349" t="s">
        <v>1520</v>
      </c>
      <c r="B1095" s="349" t="s">
        <v>1521</v>
      </c>
      <c r="C1095" s="349" t="s">
        <v>1793</v>
      </c>
      <c r="D1095" s="349" t="s">
        <v>1794</v>
      </c>
      <c r="E1095" s="350" t="s">
        <v>24</v>
      </c>
      <c r="F1095" s="349" t="s">
        <v>24</v>
      </c>
      <c r="G1095" s="349">
        <v>93296</v>
      </c>
      <c r="H1095" s="349" t="s">
        <v>2226</v>
      </c>
      <c r="I1095" s="349" t="s">
        <v>226</v>
      </c>
      <c r="J1095" s="349" t="s">
        <v>1333</v>
      </c>
      <c r="K1095" s="350">
        <v>13.43</v>
      </c>
      <c r="L1095" s="349" t="s">
        <v>1138</v>
      </c>
    </row>
    <row r="1096" spans="1:12" ht="13.5" x14ac:dyDescent="0.25">
      <c r="A1096" s="349" t="s">
        <v>1520</v>
      </c>
      <c r="B1096" s="349" t="s">
        <v>1521</v>
      </c>
      <c r="C1096" s="349" t="s">
        <v>1793</v>
      </c>
      <c r="D1096" s="349" t="s">
        <v>1794</v>
      </c>
      <c r="E1096" s="350" t="s">
        <v>24</v>
      </c>
      <c r="F1096" s="349" t="s">
        <v>24</v>
      </c>
      <c r="G1096" s="349">
        <v>93397</v>
      </c>
      <c r="H1096" s="349" t="s">
        <v>2227</v>
      </c>
      <c r="I1096" s="349" t="s">
        <v>226</v>
      </c>
      <c r="J1096" s="349" t="s">
        <v>1333</v>
      </c>
      <c r="K1096" s="350">
        <v>24.47</v>
      </c>
      <c r="L1096" s="349" t="s">
        <v>1138</v>
      </c>
    </row>
    <row r="1097" spans="1:12" ht="13.5" x14ac:dyDescent="0.25">
      <c r="A1097" s="349" t="s">
        <v>1520</v>
      </c>
      <c r="B1097" s="349" t="s">
        <v>1521</v>
      </c>
      <c r="C1097" s="349" t="s">
        <v>1793</v>
      </c>
      <c r="D1097" s="349" t="s">
        <v>1794</v>
      </c>
      <c r="E1097" s="350" t="s">
        <v>24</v>
      </c>
      <c r="F1097" s="349" t="s">
        <v>24</v>
      </c>
      <c r="G1097" s="349">
        <v>93398</v>
      </c>
      <c r="H1097" s="349" t="s">
        <v>2228</v>
      </c>
      <c r="I1097" s="349" t="s">
        <v>226</v>
      </c>
      <c r="J1097" s="349" t="s">
        <v>1333</v>
      </c>
      <c r="K1097" s="350">
        <v>9.26</v>
      </c>
      <c r="L1097" s="349" t="s">
        <v>1138</v>
      </c>
    </row>
    <row r="1098" spans="1:12" ht="13.5" x14ac:dyDescent="0.25">
      <c r="A1098" s="349" t="s">
        <v>1520</v>
      </c>
      <c r="B1098" s="349" t="s">
        <v>1521</v>
      </c>
      <c r="C1098" s="349" t="s">
        <v>1793</v>
      </c>
      <c r="D1098" s="349" t="s">
        <v>1794</v>
      </c>
      <c r="E1098" s="350" t="s">
        <v>24</v>
      </c>
      <c r="F1098" s="349" t="s">
        <v>24</v>
      </c>
      <c r="G1098" s="349">
        <v>93399</v>
      </c>
      <c r="H1098" s="349" t="s">
        <v>2229</v>
      </c>
      <c r="I1098" s="349" t="s">
        <v>226</v>
      </c>
      <c r="J1098" s="349" t="s">
        <v>1333</v>
      </c>
      <c r="K1098" s="350">
        <v>3.74</v>
      </c>
      <c r="L1098" s="349" t="s">
        <v>1138</v>
      </c>
    </row>
    <row r="1099" spans="1:12" ht="13.5" x14ac:dyDescent="0.25">
      <c r="A1099" s="349" t="s">
        <v>1520</v>
      </c>
      <c r="B1099" s="349" t="s">
        <v>1521</v>
      </c>
      <c r="C1099" s="349" t="s">
        <v>1793</v>
      </c>
      <c r="D1099" s="349" t="s">
        <v>1794</v>
      </c>
      <c r="E1099" s="350" t="s">
        <v>24</v>
      </c>
      <c r="F1099" s="349" t="s">
        <v>24</v>
      </c>
      <c r="G1099" s="349">
        <v>93400</v>
      </c>
      <c r="H1099" s="349" t="s">
        <v>2230</v>
      </c>
      <c r="I1099" s="349" t="s">
        <v>226</v>
      </c>
      <c r="J1099" s="349" t="s">
        <v>1333</v>
      </c>
      <c r="K1099" s="350">
        <v>42.57</v>
      </c>
      <c r="L1099" s="349" t="s">
        <v>1138</v>
      </c>
    </row>
    <row r="1100" spans="1:12" ht="13.5" x14ac:dyDescent="0.25">
      <c r="A1100" s="349" t="s">
        <v>1520</v>
      </c>
      <c r="B1100" s="349" t="s">
        <v>1521</v>
      </c>
      <c r="C1100" s="349" t="s">
        <v>1793</v>
      </c>
      <c r="D1100" s="349" t="s">
        <v>1794</v>
      </c>
      <c r="E1100" s="350" t="s">
        <v>24</v>
      </c>
      <c r="F1100" s="349" t="s">
        <v>24</v>
      </c>
      <c r="G1100" s="349">
        <v>93401</v>
      </c>
      <c r="H1100" s="349" t="s">
        <v>2231</v>
      </c>
      <c r="I1100" s="349" t="s">
        <v>226</v>
      </c>
      <c r="J1100" s="349" t="s">
        <v>1524</v>
      </c>
      <c r="K1100" s="350">
        <v>159.1</v>
      </c>
      <c r="L1100" s="349" t="s">
        <v>1138</v>
      </c>
    </row>
    <row r="1101" spans="1:12" ht="13.5" x14ac:dyDescent="0.25">
      <c r="A1101" s="349" t="s">
        <v>1520</v>
      </c>
      <c r="B1101" s="349" t="s">
        <v>1521</v>
      </c>
      <c r="C1101" s="349" t="s">
        <v>1793</v>
      </c>
      <c r="D1101" s="349" t="s">
        <v>1794</v>
      </c>
      <c r="E1101" s="350" t="s">
        <v>24</v>
      </c>
      <c r="F1101" s="349" t="s">
        <v>24</v>
      </c>
      <c r="G1101" s="349">
        <v>93404</v>
      </c>
      <c r="H1101" s="349" t="s">
        <v>2232</v>
      </c>
      <c r="I1101" s="349" t="s">
        <v>226</v>
      </c>
      <c r="J1101" s="349" t="s">
        <v>1333</v>
      </c>
      <c r="K1101" s="350">
        <v>6.87</v>
      </c>
      <c r="L1101" s="349" t="s">
        <v>1138</v>
      </c>
    </row>
    <row r="1102" spans="1:12" ht="13.5" x14ac:dyDescent="0.25">
      <c r="A1102" s="349" t="s">
        <v>1520</v>
      </c>
      <c r="B1102" s="349" t="s">
        <v>1521</v>
      </c>
      <c r="C1102" s="349" t="s">
        <v>1793</v>
      </c>
      <c r="D1102" s="349" t="s">
        <v>1794</v>
      </c>
      <c r="E1102" s="350" t="s">
        <v>24</v>
      </c>
      <c r="F1102" s="349" t="s">
        <v>24</v>
      </c>
      <c r="G1102" s="349">
        <v>93405</v>
      </c>
      <c r="H1102" s="349" t="s">
        <v>2233</v>
      </c>
      <c r="I1102" s="349" t="s">
        <v>226</v>
      </c>
      <c r="J1102" s="349" t="s">
        <v>1333</v>
      </c>
      <c r="K1102" s="350">
        <v>1.87</v>
      </c>
      <c r="L1102" s="349" t="s">
        <v>1138</v>
      </c>
    </row>
    <row r="1103" spans="1:12" ht="13.5" x14ac:dyDescent="0.25">
      <c r="A1103" s="349" t="s">
        <v>1520</v>
      </c>
      <c r="B1103" s="349" t="s">
        <v>1521</v>
      </c>
      <c r="C1103" s="349" t="s">
        <v>1793</v>
      </c>
      <c r="D1103" s="349" t="s">
        <v>1794</v>
      </c>
      <c r="E1103" s="350" t="s">
        <v>24</v>
      </c>
      <c r="F1103" s="349" t="s">
        <v>24</v>
      </c>
      <c r="G1103" s="349">
        <v>93406</v>
      </c>
      <c r="H1103" s="349" t="s">
        <v>2234</v>
      </c>
      <c r="I1103" s="349" t="s">
        <v>226</v>
      </c>
      <c r="J1103" s="349" t="s">
        <v>1333</v>
      </c>
      <c r="K1103" s="350">
        <v>9.09</v>
      </c>
      <c r="L1103" s="349" t="s">
        <v>1138</v>
      </c>
    </row>
    <row r="1104" spans="1:12" ht="13.5" x14ac:dyDescent="0.25">
      <c r="A1104" s="349" t="s">
        <v>1520</v>
      </c>
      <c r="B1104" s="349" t="s">
        <v>1521</v>
      </c>
      <c r="C1104" s="349" t="s">
        <v>1793</v>
      </c>
      <c r="D1104" s="349" t="s">
        <v>1794</v>
      </c>
      <c r="E1104" s="350" t="s">
        <v>24</v>
      </c>
      <c r="F1104" s="349" t="s">
        <v>24</v>
      </c>
      <c r="G1104" s="349">
        <v>93407</v>
      </c>
      <c r="H1104" s="349" t="s">
        <v>2235</v>
      </c>
      <c r="I1104" s="349" t="s">
        <v>226</v>
      </c>
      <c r="J1104" s="349" t="s">
        <v>1524</v>
      </c>
      <c r="K1104" s="350">
        <v>47.45</v>
      </c>
      <c r="L1104" s="349" t="s">
        <v>1138</v>
      </c>
    </row>
    <row r="1105" spans="1:12" ht="13.5" x14ac:dyDescent="0.25">
      <c r="A1105" s="349" t="s">
        <v>1520</v>
      </c>
      <c r="B1105" s="349" t="s">
        <v>1521</v>
      </c>
      <c r="C1105" s="349" t="s">
        <v>1793</v>
      </c>
      <c r="D1105" s="349" t="s">
        <v>1794</v>
      </c>
      <c r="E1105" s="350" t="s">
        <v>24</v>
      </c>
      <c r="F1105" s="349" t="s">
        <v>24</v>
      </c>
      <c r="G1105" s="349">
        <v>93411</v>
      </c>
      <c r="H1105" s="349" t="s">
        <v>2236</v>
      </c>
      <c r="I1105" s="349" t="s">
        <v>226</v>
      </c>
      <c r="J1105" s="349" t="s">
        <v>1333</v>
      </c>
      <c r="K1105" s="350">
        <v>0.28000000000000003</v>
      </c>
      <c r="L1105" s="349" t="s">
        <v>1138</v>
      </c>
    </row>
    <row r="1106" spans="1:12" ht="13.5" x14ac:dyDescent="0.25">
      <c r="A1106" s="349" t="s">
        <v>1520</v>
      </c>
      <c r="B1106" s="349" t="s">
        <v>1521</v>
      </c>
      <c r="C1106" s="349" t="s">
        <v>1793</v>
      </c>
      <c r="D1106" s="349" t="s">
        <v>1794</v>
      </c>
      <c r="E1106" s="350" t="s">
        <v>24</v>
      </c>
      <c r="F1106" s="349" t="s">
        <v>24</v>
      </c>
      <c r="G1106" s="349">
        <v>93412</v>
      </c>
      <c r="H1106" s="349" t="s">
        <v>2237</v>
      </c>
      <c r="I1106" s="349" t="s">
        <v>226</v>
      </c>
      <c r="J1106" s="349" t="s">
        <v>1333</v>
      </c>
      <c r="K1106" s="350">
        <v>0.1</v>
      </c>
      <c r="L1106" s="349" t="s">
        <v>1138</v>
      </c>
    </row>
    <row r="1107" spans="1:12" ht="13.5" x14ac:dyDescent="0.25">
      <c r="A1107" s="349" t="s">
        <v>1520</v>
      </c>
      <c r="B1107" s="349" t="s">
        <v>1521</v>
      </c>
      <c r="C1107" s="349" t="s">
        <v>1793</v>
      </c>
      <c r="D1107" s="349" t="s">
        <v>1794</v>
      </c>
      <c r="E1107" s="350" t="s">
        <v>24</v>
      </c>
      <c r="F1107" s="349" t="s">
        <v>24</v>
      </c>
      <c r="G1107" s="349">
        <v>93413</v>
      </c>
      <c r="H1107" s="349" t="s">
        <v>2238</v>
      </c>
      <c r="I1107" s="349" t="s">
        <v>226</v>
      </c>
      <c r="J1107" s="349" t="s">
        <v>1333</v>
      </c>
      <c r="K1107" s="350">
        <v>0.25</v>
      </c>
      <c r="L1107" s="349" t="s">
        <v>1138</v>
      </c>
    </row>
    <row r="1108" spans="1:12" ht="13.5" x14ac:dyDescent="0.25">
      <c r="A1108" s="349" t="s">
        <v>1520</v>
      </c>
      <c r="B1108" s="349" t="s">
        <v>1521</v>
      </c>
      <c r="C1108" s="349" t="s">
        <v>1793</v>
      </c>
      <c r="D1108" s="349" t="s">
        <v>1794</v>
      </c>
      <c r="E1108" s="350" t="s">
        <v>24</v>
      </c>
      <c r="F1108" s="349" t="s">
        <v>24</v>
      </c>
      <c r="G1108" s="349">
        <v>93414</v>
      </c>
      <c r="H1108" s="349" t="s">
        <v>2239</v>
      </c>
      <c r="I1108" s="349" t="s">
        <v>226</v>
      </c>
      <c r="J1108" s="349" t="s">
        <v>1524</v>
      </c>
      <c r="K1108" s="350">
        <v>14.71</v>
      </c>
      <c r="L1108" s="349" t="s">
        <v>1138</v>
      </c>
    </row>
    <row r="1109" spans="1:12" ht="13.5" x14ac:dyDescent="0.25">
      <c r="A1109" s="349" t="s">
        <v>1520</v>
      </c>
      <c r="B1109" s="349" t="s">
        <v>1521</v>
      </c>
      <c r="C1109" s="349" t="s">
        <v>1793</v>
      </c>
      <c r="D1109" s="349" t="s">
        <v>1794</v>
      </c>
      <c r="E1109" s="350" t="s">
        <v>24</v>
      </c>
      <c r="F1109" s="349" t="s">
        <v>24</v>
      </c>
      <c r="G1109" s="349">
        <v>93417</v>
      </c>
      <c r="H1109" s="349" t="s">
        <v>2240</v>
      </c>
      <c r="I1109" s="349" t="s">
        <v>226</v>
      </c>
      <c r="J1109" s="349" t="s">
        <v>1333</v>
      </c>
      <c r="K1109" s="350">
        <v>3.71</v>
      </c>
      <c r="L1109" s="349" t="s">
        <v>1138</v>
      </c>
    </row>
    <row r="1110" spans="1:12" ht="13.5" x14ac:dyDescent="0.25">
      <c r="A1110" s="349" t="s">
        <v>1520</v>
      </c>
      <c r="B1110" s="349" t="s">
        <v>1521</v>
      </c>
      <c r="C1110" s="349" t="s">
        <v>1793</v>
      </c>
      <c r="D1110" s="349" t="s">
        <v>1794</v>
      </c>
      <c r="E1110" s="350" t="s">
        <v>24</v>
      </c>
      <c r="F1110" s="349" t="s">
        <v>24</v>
      </c>
      <c r="G1110" s="349">
        <v>93418</v>
      </c>
      <c r="H1110" s="349" t="s">
        <v>2241</v>
      </c>
      <c r="I1110" s="349" t="s">
        <v>226</v>
      </c>
      <c r="J1110" s="349" t="s">
        <v>1333</v>
      </c>
      <c r="K1110" s="350">
        <v>1.3</v>
      </c>
      <c r="L1110" s="349" t="s">
        <v>1138</v>
      </c>
    </row>
    <row r="1111" spans="1:12" ht="13.5" x14ac:dyDescent="0.25">
      <c r="A1111" s="349" t="s">
        <v>1520</v>
      </c>
      <c r="B1111" s="349" t="s">
        <v>1521</v>
      </c>
      <c r="C1111" s="349" t="s">
        <v>1793</v>
      </c>
      <c r="D1111" s="349" t="s">
        <v>1794</v>
      </c>
      <c r="E1111" s="350" t="s">
        <v>24</v>
      </c>
      <c r="F1111" s="349" t="s">
        <v>24</v>
      </c>
      <c r="G1111" s="349">
        <v>93419</v>
      </c>
      <c r="H1111" s="349" t="s">
        <v>2242</v>
      </c>
      <c r="I1111" s="349" t="s">
        <v>226</v>
      </c>
      <c r="J1111" s="349" t="s">
        <v>1333</v>
      </c>
      <c r="K1111" s="350">
        <v>3.31</v>
      </c>
      <c r="L1111" s="349" t="s">
        <v>1138</v>
      </c>
    </row>
    <row r="1112" spans="1:12" ht="13.5" x14ac:dyDescent="0.25">
      <c r="A1112" s="349" t="s">
        <v>1520</v>
      </c>
      <c r="B1112" s="349" t="s">
        <v>1521</v>
      </c>
      <c r="C1112" s="349" t="s">
        <v>1793</v>
      </c>
      <c r="D1112" s="349" t="s">
        <v>1794</v>
      </c>
      <c r="E1112" s="350" t="s">
        <v>24</v>
      </c>
      <c r="F1112" s="349" t="s">
        <v>24</v>
      </c>
      <c r="G1112" s="349">
        <v>93420</v>
      </c>
      <c r="H1112" s="349" t="s">
        <v>2243</v>
      </c>
      <c r="I1112" s="349" t="s">
        <v>226</v>
      </c>
      <c r="J1112" s="349" t="s">
        <v>1524</v>
      </c>
      <c r="K1112" s="350">
        <v>67.48</v>
      </c>
      <c r="L1112" s="349" t="s">
        <v>1138</v>
      </c>
    </row>
    <row r="1113" spans="1:12" ht="13.5" x14ac:dyDescent="0.25">
      <c r="A1113" s="349" t="s">
        <v>1520</v>
      </c>
      <c r="B1113" s="349" t="s">
        <v>1521</v>
      </c>
      <c r="C1113" s="349" t="s">
        <v>1793</v>
      </c>
      <c r="D1113" s="349" t="s">
        <v>1794</v>
      </c>
      <c r="E1113" s="350" t="s">
        <v>24</v>
      </c>
      <c r="F1113" s="349" t="s">
        <v>24</v>
      </c>
      <c r="G1113" s="349">
        <v>93423</v>
      </c>
      <c r="H1113" s="349" t="s">
        <v>2244</v>
      </c>
      <c r="I1113" s="349" t="s">
        <v>226</v>
      </c>
      <c r="J1113" s="349" t="s">
        <v>1333</v>
      </c>
      <c r="K1113" s="350">
        <v>5.25</v>
      </c>
      <c r="L1113" s="349" t="s">
        <v>1138</v>
      </c>
    </row>
    <row r="1114" spans="1:12" ht="13.5" x14ac:dyDescent="0.25">
      <c r="A1114" s="349" t="s">
        <v>1520</v>
      </c>
      <c r="B1114" s="349" t="s">
        <v>1521</v>
      </c>
      <c r="C1114" s="349" t="s">
        <v>1793</v>
      </c>
      <c r="D1114" s="349" t="s">
        <v>1794</v>
      </c>
      <c r="E1114" s="350" t="s">
        <v>24</v>
      </c>
      <c r="F1114" s="349" t="s">
        <v>24</v>
      </c>
      <c r="G1114" s="349">
        <v>93424</v>
      </c>
      <c r="H1114" s="349" t="s">
        <v>2245</v>
      </c>
      <c r="I1114" s="349" t="s">
        <v>226</v>
      </c>
      <c r="J1114" s="349" t="s">
        <v>1333</v>
      </c>
      <c r="K1114" s="350">
        <v>1.85</v>
      </c>
      <c r="L1114" s="349" t="s">
        <v>1138</v>
      </c>
    </row>
    <row r="1115" spans="1:12" ht="13.5" x14ac:dyDescent="0.25">
      <c r="A1115" s="349" t="s">
        <v>1520</v>
      </c>
      <c r="B1115" s="349" t="s">
        <v>1521</v>
      </c>
      <c r="C1115" s="349" t="s">
        <v>1793</v>
      </c>
      <c r="D1115" s="349" t="s">
        <v>1794</v>
      </c>
      <c r="E1115" s="350" t="s">
        <v>24</v>
      </c>
      <c r="F1115" s="349" t="s">
        <v>24</v>
      </c>
      <c r="G1115" s="349">
        <v>93425</v>
      </c>
      <c r="H1115" s="349" t="s">
        <v>2246</v>
      </c>
      <c r="I1115" s="349" t="s">
        <v>226</v>
      </c>
      <c r="J1115" s="349" t="s">
        <v>1333</v>
      </c>
      <c r="K1115" s="350">
        <v>4.68</v>
      </c>
      <c r="L1115" s="349" t="s">
        <v>1138</v>
      </c>
    </row>
    <row r="1116" spans="1:12" ht="13.5" x14ac:dyDescent="0.25">
      <c r="A1116" s="349" t="s">
        <v>1520</v>
      </c>
      <c r="B1116" s="349" t="s">
        <v>1521</v>
      </c>
      <c r="C1116" s="349" t="s">
        <v>1793</v>
      </c>
      <c r="D1116" s="349" t="s">
        <v>1794</v>
      </c>
      <c r="E1116" s="350" t="s">
        <v>24</v>
      </c>
      <c r="F1116" s="349" t="s">
        <v>24</v>
      </c>
      <c r="G1116" s="349">
        <v>93426</v>
      </c>
      <c r="H1116" s="349" t="s">
        <v>2247</v>
      </c>
      <c r="I1116" s="349" t="s">
        <v>226</v>
      </c>
      <c r="J1116" s="349" t="s">
        <v>1524</v>
      </c>
      <c r="K1116" s="350">
        <v>161.27000000000001</v>
      </c>
      <c r="L1116" s="349" t="s">
        <v>1138</v>
      </c>
    </row>
    <row r="1117" spans="1:12" ht="13.5" x14ac:dyDescent="0.25">
      <c r="A1117" s="349" t="s">
        <v>1520</v>
      </c>
      <c r="B1117" s="349" t="s">
        <v>1521</v>
      </c>
      <c r="C1117" s="349" t="s">
        <v>1793</v>
      </c>
      <c r="D1117" s="349" t="s">
        <v>1794</v>
      </c>
      <c r="E1117" s="350" t="s">
        <v>24</v>
      </c>
      <c r="F1117" s="349" t="s">
        <v>24</v>
      </c>
      <c r="G1117" s="349">
        <v>93429</v>
      </c>
      <c r="H1117" s="349" t="s">
        <v>2248</v>
      </c>
      <c r="I1117" s="349" t="s">
        <v>226</v>
      </c>
      <c r="J1117" s="349" t="s">
        <v>1333</v>
      </c>
      <c r="K1117" s="350">
        <v>115</v>
      </c>
      <c r="L1117" s="349" t="s">
        <v>1138</v>
      </c>
    </row>
    <row r="1118" spans="1:12" ht="13.5" x14ac:dyDescent="0.25">
      <c r="A1118" s="349" t="s">
        <v>1520</v>
      </c>
      <c r="B1118" s="349" t="s">
        <v>1521</v>
      </c>
      <c r="C1118" s="349" t="s">
        <v>1793</v>
      </c>
      <c r="D1118" s="349" t="s">
        <v>1794</v>
      </c>
      <c r="E1118" s="350" t="s">
        <v>24</v>
      </c>
      <c r="F1118" s="349" t="s">
        <v>24</v>
      </c>
      <c r="G1118" s="349">
        <v>93430</v>
      </c>
      <c r="H1118" s="349" t="s">
        <v>2249</v>
      </c>
      <c r="I1118" s="349" t="s">
        <v>226</v>
      </c>
      <c r="J1118" s="349" t="s">
        <v>1333</v>
      </c>
      <c r="K1118" s="350">
        <v>36.340000000000003</v>
      </c>
      <c r="L1118" s="349" t="s">
        <v>1138</v>
      </c>
    </row>
    <row r="1119" spans="1:12" ht="13.5" x14ac:dyDescent="0.25">
      <c r="A1119" s="349" t="s">
        <v>1520</v>
      </c>
      <c r="B1119" s="349" t="s">
        <v>1521</v>
      </c>
      <c r="C1119" s="349" t="s">
        <v>1793</v>
      </c>
      <c r="D1119" s="349" t="s">
        <v>1794</v>
      </c>
      <c r="E1119" s="350" t="s">
        <v>24</v>
      </c>
      <c r="F1119" s="349" t="s">
        <v>24</v>
      </c>
      <c r="G1119" s="349">
        <v>93431</v>
      </c>
      <c r="H1119" s="349" t="s">
        <v>2250</v>
      </c>
      <c r="I1119" s="349" t="s">
        <v>226</v>
      </c>
      <c r="J1119" s="349" t="s">
        <v>1333</v>
      </c>
      <c r="K1119" s="350">
        <v>138</v>
      </c>
      <c r="L1119" s="349" t="s">
        <v>1138</v>
      </c>
    </row>
    <row r="1120" spans="1:12" ht="13.5" x14ac:dyDescent="0.25">
      <c r="A1120" s="349" t="s">
        <v>1520</v>
      </c>
      <c r="B1120" s="349" t="s">
        <v>1521</v>
      </c>
      <c r="C1120" s="349" t="s">
        <v>1793</v>
      </c>
      <c r="D1120" s="349" t="s">
        <v>1794</v>
      </c>
      <c r="E1120" s="350" t="s">
        <v>24</v>
      </c>
      <c r="F1120" s="349" t="s">
        <v>24</v>
      </c>
      <c r="G1120" s="349">
        <v>93432</v>
      </c>
      <c r="H1120" s="349" t="s">
        <v>2251</v>
      </c>
      <c r="I1120" s="349" t="s">
        <v>226</v>
      </c>
      <c r="J1120" s="349" t="s">
        <v>1524</v>
      </c>
      <c r="K1120" s="370">
        <v>2167.1999999999998</v>
      </c>
      <c r="L1120" s="349" t="s">
        <v>1138</v>
      </c>
    </row>
    <row r="1121" spans="1:12" ht="13.5" x14ac:dyDescent="0.25">
      <c r="A1121" s="349" t="s">
        <v>1520</v>
      </c>
      <c r="B1121" s="349" t="s">
        <v>1521</v>
      </c>
      <c r="C1121" s="349" t="s">
        <v>1793</v>
      </c>
      <c r="D1121" s="349" t="s">
        <v>1794</v>
      </c>
      <c r="E1121" s="350" t="s">
        <v>24</v>
      </c>
      <c r="F1121" s="349" t="s">
        <v>24</v>
      </c>
      <c r="G1121" s="349">
        <v>93435</v>
      </c>
      <c r="H1121" s="349" t="s">
        <v>2252</v>
      </c>
      <c r="I1121" s="349" t="s">
        <v>226</v>
      </c>
      <c r="J1121" s="349" t="s">
        <v>1333</v>
      </c>
      <c r="K1121" s="350">
        <v>7.26</v>
      </c>
      <c r="L1121" s="349" t="s">
        <v>1138</v>
      </c>
    </row>
    <row r="1122" spans="1:12" ht="13.5" x14ac:dyDescent="0.25">
      <c r="A1122" s="349" t="s">
        <v>1520</v>
      </c>
      <c r="B1122" s="349" t="s">
        <v>1521</v>
      </c>
      <c r="C1122" s="349" t="s">
        <v>1793</v>
      </c>
      <c r="D1122" s="349" t="s">
        <v>1794</v>
      </c>
      <c r="E1122" s="350" t="s">
        <v>24</v>
      </c>
      <c r="F1122" s="349" t="s">
        <v>24</v>
      </c>
      <c r="G1122" s="349">
        <v>93436</v>
      </c>
      <c r="H1122" s="349" t="s">
        <v>2253</v>
      </c>
      <c r="I1122" s="349" t="s">
        <v>226</v>
      </c>
      <c r="J1122" s="349" t="s">
        <v>1333</v>
      </c>
      <c r="K1122" s="350">
        <v>2.04</v>
      </c>
      <c r="L1122" s="349" t="s">
        <v>1138</v>
      </c>
    </row>
    <row r="1123" spans="1:12" ht="13.5" x14ac:dyDescent="0.25">
      <c r="A1123" s="349" t="s">
        <v>1520</v>
      </c>
      <c r="B1123" s="349" t="s">
        <v>1521</v>
      </c>
      <c r="C1123" s="349" t="s">
        <v>1793</v>
      </c>
      <c r="D1123" s="349" t="s">
        <v>1794</v>
      </c>
      <c r="E1123" s="350" t="s">
        <v>24</v>
      </c>
      <c r="F1123" s="349" t="s">
        <v>24</v>
      </c>
      <c r="G1123" s="349">
        <v>93437</v>
      </c>
      <c r="H1123" s="349" t="s">
        <v>2254</v>
      </c>
      <c r="I1123" s="349" t="s">
        <v>226</v>
      </c>
      <c r="J1123" s="349" t="s">
        <v>1333</v>
      </c>
      <c r="K1123" s="350">
        <v>7.26</v>
      </c>
      <c r="L1123" s="349" t="s">
        <v>1138</v>
      </c>
    </row>
    <row r="1124" spans="1:12" ht="13.5" x14ac:dyDescent="0.25">
      <c r="A1124" s="349" t="s">
        <v>1520</v>
      </c>
      <c r="B1124" s="349" t="s">
        <v>1521</v>
      </c>
      <c r="C1124" s="349" t="s">
        <v>1793</v>
      </c>
      <c r="D1124" s="349" t="s">
        <v>1794</v>
      </c>
      <c r="E1124" s="350" t="s">
        <v>24</v>
      </c>
      <c r="F1124" s="349" t="s">
        <v>24</v>
      </c>
      <c r="G1124" s="349">
        <v>93438</v>
      </c>
      <c r="H1124" s="349" t="s">
        <v>2255</v>
      </c>
      <c r="I1124" s="349" t="s">
        <v>226</v>
      </c>
      <c r="J1124" s="349" t="s">
        <v>1524</v>
      </c>
      <c r="K1124" s="350">
        <v>112.99</v>
      </c>
      <c r="L1124" s="349" t="s">
        <v>1138</v>
      </c>
    </row>
    <row r="1125" spans="1:12" ht="13.5" x14ac:dyDescent="0.25">
      <c r="A1125" s="349" t="s">
        <v>1520</v>
      </c>
      <c r="B1125" s="349" t="s">
        <v>1521</v>
      </c>
      <c r="C1125" s="349" t="s">
        <v>1793</v>
      </c>
      <c r="D1125" s="349" t="s">
        <v>1794</v>
      </c>
      <c r="E1125" s="350" t="s">
        <v>24</v>
      </c>
      <c r="F1125" s="349" t="s">
        <v>24</v>
      </c>
      <c r="G1125" s="349">
        <v>95114</v>
      </c>
      <c r="H1125" s="349" t="s">
        <v>2256</v>
      </c>
      <c r="I1125" s="349" t="s">
        <v>226</v>
      </c>
      <c r="J1125" s="349" t="s">
        <v>1333</v>
      </c>
      <c r="K1125" s="350">
        <v>1.36</v>
      </c>
      <c r="L1125" s="349" t="s">
        <v>1138</v>
      </c>
    </row>
    <row r="1126" spans="1:12" ht="13.5" x14ac:dyDescent="0.25">
      <c r="A1126" s="349" t="s">
        <v>1520</v>
      </c>
      <c r="B1126" s="349" t="s">
        <v>1521</v>
      </c>
      <c r="C1126" s="349" t="s">
        <v>1793</v>
      </c>
      <c r="D1126" s="349" t="s">
        <v>1794</v>
      </c>
      <c r="E1126" s="350" t="s">
        <v>24</v>
      </c>
      <c r="F1126" s="349" t="s">
        <v>24</v>
      </c>
      <c r="G1126" s="349">
        <v>95115</v>
      </c>
      <c r="H1126" s="349" t="s">
        <v>2257</v>
      </c>
      <c r="I1126" s="349" t="s">
        <v>226</v>
      </c>
      <c r="J1126" s="349" t="s">
        <v>1333</v>
      </c>
      <c r="K1126" s="350">
        <v>0.31</v>
      </c>
      <c r="L1126" s="349" t="s">
        <v>1138</v>
      </c>
    </row>
    <row r="1127" spans="1:12" ht="13.5" x14ac:dyDescent="0.25">
      <c r="A1127" s="349" t="s">
        <v>1520</v>
      </c>
      <c r="B1127" s="349" t="s">
        <v>1521</v>
      </c>
      <c r="C1127" s="349" t="s">
        <v>1793</v>
      </c>
      <c r="D1127" s="349" t="s">
        <v>1794</v>
      </c>
      <c r="E1127" s="350" t="s">
        <v>24</v>
      </c>
      <c r="F1127" s="349" t="s">
        <v>24</v>
      </c>
      <c r="G1127" s="349">
        <v>95116</v>
      </c>
      <c r="H1127" s="349" t="s">
        <v>2258</v>
      </c>
      <c r="I1127" s="349" t="s">
        <v>226</v>
      </c>
      <c r="J1127" s="349" t="s">
        <v>1333</v>
      </c>
      <c r="K1127" s="350">
        <v>32.549999999999997</v>
      </c>
      <c r="L1127" s="349" t="s">
        <v>1138</v>
      </c>
    </row>
    <row r="1128" spans="1:12" ht="13.5" x14ac:dyDescent="0.25">
      <c r="A1128" s="349" t="s">
        <v>1520</v>
      </c>
      <c r="B1128" s="349" t="s">
        <v>1521</v>
      </c>
      <c r="C1128" s="349" t="s">
        <v>1793</v>
      </c>
      <c r="D1128" s="349" t="s">
        <v>1794</v>
      </c>
      <c r="E1128" s="350" t="s">
        <v>24</v>
      </c>
      <c r="F1128" s="349" t="s">
        <v>24</v>
      </c>
      <c r="G1128" s="349">
        <v>95117</v>
      </c>
      <c r="H1128" s="349" t="s">
        <v>2259</v>
      </c>
      <c r="I1128" s="349" t="s">
        <v>226</v>
      </c>
      <c r="J1128" s="349" t="s">
        <v>1333</v>
      </c>
      <c r="K1128" s="350">
        <v>10.039999999999999</v>
      </c>
      <c r="L1128" s="349" t="s">
        <v>1138</v>
      </c>
    </row>
    <row r="1129" spans="1:12" ht="13.5" x14ac:dyDescent="0.25">
      <c r="A1129" s="349" t="s">
        <v>1520</v>
      </c>
      <c r="B1129" s="349" t="s">
        <v>1521</v>
      </c>
      <c r="C1129" s="349" t="s">
        <v>1793</v>
      </c>
      <c r="D1129" s="349" t="s">
        <v>1794</v>
      </c>
      <c r="E1129" s="350" t="s">
        <v>24</v>
      </c>
      <c r="F1129" s="349" t="s">
        <v>24</v>
      </c>
      <c r="G1129" s="349">
        <v>95118</v>
      </c>
      <c r="H1129" s="349" t="s">
        <v>2260</v>
      </c>
      <c r="I1129" s="349" t="s">
        <v>226</v>
      </c>
      <c r="J1129" s="349" t="s">
        <v>1333</v>
      </c>
      <c r="K1129" s="350">
        <v>54.22</v>
      </c>
      <c r="L1129" s="349" t="s">
        <v>1138</v>
      </c>
    </row>
    <row r="1130" spans="1:12" ht="13.5" x14ac:dyDescent="0.25">
      <c r="A1130" s="349" t="s">
        <v>1520</v>
      </c>
      <c r="B1130" s="349" t="s">
        <v>1521</v>
      </c>
      <c r="C1130" s="349" t="s">
        <v>1793</v>
      </c>
      <c r="D1130" s="349" t="s">
        <v>1794</v>
      </c>
      <c r="E1130" s="350" t="s">
        <v>24</v>
      </c>
      <c r="F1130" s="349" t="s">
        <v>24</v>
      </c>
      <c r="G1130" s="349">
        <v>95119</v>
      </c>
      <c r="H1130" s="349" t="s">
        <v>2261</v>
      </c>
      <c r="I1130" s="349" t="s">
        <v>226</v>
      </c>
      <c r="J1130" s="349" t="s">
        <v>1333</v>
      </c>
      <c r="K1130" s="350">
        <v>16.72</v>
      </c>
      <c r="L1130" s="349" t="s">
        <v>1138</v>
      </c>
    </row>
    <row r="1131" spans="1:12" ht="13.5" x14ac:dyDescent="0.25">
      <c r="A1131" s="349" t="s">
        <v>1520</v>
      </c>
      <c r="B1131" s="349" t="s">
        <v>1521</v>
      </c>
      <c r="C1131" s="349" t="s">
        <v>1793</v>
      </c>
      <c r="D1131" s="349" t="s">
        <v>1794</v>
      </c>
      <c r="E1131" s="350" t="s">
        <v>24</v>
      </c>
      <c r="F1131" s="349" t="s">
        <v>24</v>
      </c>
      <c r="G1131" s="349">
        <v>95120</v>
      </c>
      <c r="H1131" s="349" t="s">
        <v>2262</v>
      </c>
      <c r="I1131" s="349" t="s">
        <v>226</v>
      </c>
      <c r="J1131" s="349" t="s">
        <v>1137</v>
      </c>
      <c r="K1131" s="350">
        <v>58.01</v>
      </c>
      <c r="L1131" s="349" t="s">
        <v>1138</v>
      </c>
    </row>
    <row r="1132" spans="1:12" ht="13.5" x14ac:dyDescent="0.25">
      <c r="A1132" s="349" t="s">
        <v>1520</v>
      </c>
      <c r="B1132" s="349" t="s">
        <v>1521</v>
      </c>
      <c r="C1132" s="349" t="s">
        <v>1793</v>
      </c>
      <c r="D1132" s="349" t="s">
        <v>1794</v>
      </c>
      <c r="E1132" s="350" t="s">
        <v>24</v>
      </c>
      <c r="F1132" s="349" t="s">
        <v>24</v>
      </c>
      <c r="G1132" s="349">
        <v>95123</v>
      </c>
      <c r="H1132" s="349" t="s">
        <v>2263</v>
      </c>
      <c r="I1132" s="349" t="s">
        <v>226</v>
      </c>
      <c r="J1132" s="349" t="s">
        <v>1333</v>
      </c>
      <c r="K1132" s="350">
        <v>17.87</v>
      </c>
      <c r="L1132" s="349" t="s">
        <v>1138</v>
      </c>
    </row>
    <row r="1133" spans="1:12" ht="13.5" x14ac:dyDescent="0.25">
      <c r="A1133" s="349" t="s">
        <v>1520</v>
      </c>
      <c r="B1133" s="349" t="s">
        <v>1521</v>
      </c>
      <c r="C1133" s="349" t="s">
        <v>1793</v>
      </c>
      <c r="D1133" s="349" t="s">
        <v>1794</v>
      </c>
      <c r="E1133" s="350" t="s">
        <v>24</v>
      </c>
      <c r="F1133" s="349" t="s">
        <v>24</v>
      </c>
      <c r="G1133" s="349">
        <v>95124</v>
      </c>
      <c r="H1133" s="349" t="s">
        <v>2264</v>
      </c>
      <c r="I1133" s="349" t="s">
        <v>226</v>
      </c>
      <c r="J1133" s="349" t="s">
        <v>1333</v>
      </c>
      <c r="K1133" s="350">
        <v>5.51</v>
      </c>
      <c r="L1133" s="349" t="s">
        <v>1138</v>
      </c>
    </row>
    <row r="1134" spans="1:12" ht="13.5" x14ac:dyDescent="0.25">
      <c r="A1134" s="349" t="s">
        <v>1520</v>
      </c>
      <c r="B1134" s="349" t="s">
        <v>1521</v>
      </c>
      <c r="C1134" s="349" t="s">
        <v>1793</v>
      </c>
      <c r="D1134" s="349" t="s">
        <v>1794</v>
      </c>
      <c r="E1134" s="350" t="s">
        <v>24</v>
      </c>
      <c r="F1134" s="349" t="s">
        <v>24</v>
      </c>
      <c r="G1134" s="349">
        <v>95125</v>
      </c>
      <c r="H1134" s="349" t="s">
        <v>2265</v>
      </c>
      <c r="I1134" s="349" t="s">
        <v>226</v>
      </c>
      <c r="J1134" s="349" t="s">
        <v>1333</v>
      </c>
      <c r="K1134" s="350">
        <v>19.559999999999999</v>
      </c>
      <c r="L1134" s="349" t="s">
        <v>1138</v>
      </c>
    </row>
    <row r="1135" spans="1:12" ht="13.5" x14ac:dyDescent="0.25">
      <c r="A1135" s="349" t="s">
        <v>1520</v>
      </c>
      <c r="B1135" s="349" t="s">
        <v>1521</v>
      </c>
      <c r="C1135" s="349" t="s">
        <v>1793</v>
      </c>
      <c r="D1135" s="349" t="s">
        <v>1794</v>
      </c>
      <c r="E1135" s="350" t="s">
        <v>24</v>
      </c>
      <c r="F1135" s="349" t="s">
        <v>24</v>
      </c>
      <c r="G1135" s="349">
        <v>95126</v>
      </c>
      <c r="H1135" s="349" t="s">
        <v>2266</v>
      </c>
      <c r="I1135" s="349" t="s">
        <v>226</v>
      </c>
      <c r="J1135" s="349" t="s">
        <v>1524</v>
      </c>
      <c r="K1135" s="350">
        <v>148.15</v>
      </c>
      <c r="L1135" s="349" t="s">
        <v>1138</v>
      </c>
    </row>
    <row r="1136" spans="1:12" ht="13.5" x14ac:dyDescent="0.25">
      <c r="A1136" s="349" t="s">
        <v>1520</v>
      </c>
      <c r="B1136" s="349" t="s">
        <v>1521</v>
      </c>
      <c r="C1136" s="349" t="s">
        <v>1793</v>
      </c>
      <c r="D1136" s="349" t="s">
        <v>1794</v>
      </c>
      <c r="E1136" s="350" t="s">
        <v>24</v>
      </c>
      <c r="F1136" s="349" t="s">
        <v>24</v>
      </c>
      <c r="G1136" s="349">
        <v>95129</v>
      </c>
      <c r="H1136" s="349" t="s">
        <v>2267</v>
      </c>
      <c r="I1136" s="349" t="s">
        <v>226</v>
      </c>
      <c r="J1136" s="349" t="s">
        <v>1333</v>
      </c>
      <c r="K1136" s="350">
        <v>47.9</v>
      </c>
      <c r="L1136" s="349" t="s">
        <v>1138</v>
      </c>
    </row>
    <row r="1137" spans="1:12" ht="13.5" x14ac:dyDescent="0.25">
      <c r="A1137" s="349" t="s">
        <v>1520</v>
      </c>
      <c r="B1137" s="349" t="s">
        <v>1521</v>
      </c>
      <c r="C1137" s="349" t="s">
        <v>1793</v>
      </c>
      <c r="D1137" s="349" t="s">
        <v>1794</v>
      </c>
      <c r="E1137" s="350" t="s">
        <v>24</v>
      </c>
      <c r="F1137" s="349" t="s">
        <v>24</v>
      </c>
      <c r="G1137" s="349">
        <v>95130</v>
      </c>
      <c r="H1137" s="349" t="s">
        <v>2268</v>
      </c>
      <c r="I1137" s="349" t="s">
        <v>226</v>
      </c>
      <c r="J1137" s="349" t="s">
        <v>1333</v>
      </c>
      <c r="K1137" s="350">
        <v>17.36</v>
      </c>
      <c r="L1137" s="349" t="s">
        <v>1138</v>
      </c>
    </row>
    <row r="1138" spans="1:12" ht="13.5" x14ac:dyDescent="0.25">
      <c r="A1138" s="349" t="s">
        <v>1520</v>
      </c>
      <c r="B1138" s="349" t="s">
        <v>1521</v>
      </c>
      <c r="C1138" s="349" t="s">
        <v>1793</v>
      </c>
      <c r="D1138" s="349" t="s">
        <v>1794</v>
      </c>
      <c r="E1138" s="350" t="s">
        <v>24</v>
      </c>
      <c r="F1138" s="349" t="s">
        <v>24</v>
      </c>
      <c r="G1138" s="349">
        <v>95131</v>
      </c>
      <c r="H1138" s="349" t="s">
        <v>2269</v>
      </c>
      <c r="I1138" s="349" t="s">
        <v>226</v>
      </c>
      <c r="J1138" s="349" t="s">
        <v>1333</v>
      </c>
      <c r="K1138" s="350">
        <v>56.38</v>
      </c>
      <c r="L1138" s="349" t="s">
        <v>1138</v>
      </c>
    </row>
    <row r="1139" spans="1:12" ht="13.5" x14ac:dyDescent="0.25">
      <c r="A1139" s="349" t="s">
        <v>1520</v>
      </c>
      <c r="B1139" s="349" t="s">
        <v>1521</v>
      </c>
      <c r="C1139" s="349" t="s">
        <v>1793</v>
      </c>
      <c r="D1139" s="349" t="s">
        <v>1794</v>
      </c>
      <c r="E1139" s="350" t="s">
        <v>24</v>
      </c>
      <c r="F1139" s="349" t="s">
        <v>24</v>
      </c>
      <c r="G1139" s="349">
        <v>95132</v>
      </c>
      <c r="H1139" s="349" t="s">
        <v>2270</v>
      </c>
      <c r="I1139" s="349" t="s">
        <v>226</v>
      </c>
      <c r="J1139" s="349" t="s">
        <v>1524</v>
      </c>
      <c r="K1139" s="350">
        <v>32.44</v>
      </c>
      <c r="L1139" s="349" t="s">
        <v>1138</v>
      </c>
    </row>
    <row r="1140" spans="1:12" ht="13.5" x14ac:dyDescent="0.25">
      <c r="A1140" s="349" t="s">
        <v>1520</v>
      </c>
      <c r="B1140" s="349" t="s">
        <v>1521</v>
      </c>
      <c r="C1140" s="349" t="s">
        <v>1793</v>
      </c>
      <c r="D1140" s="349" t="s">
        <v>1794</v>
      </c>
      <c r="E1140" s="350" t="s">
        <v>24</v>
      </c>
      <c r="F1140" s="349" t="s">
        <v>24</v>
      </c>
      <c r="G1140" s="349">
        <v>95136</v>
      </c>
      <c r="H1140" s="349" t="s">
        <v>2271</v>
      </c>
      <c r="I1140" s="349" t="s">
        <v>226</v>
      </c>
      <c r="J1140" s="349" t="s">
        <v>1333</v>
      </c>
      <c r="K1140" s="350">
        <v>0.03</v>
      </c>
      <c r="L1140" s="349" t="s">
        <v>1138</v>
      </c>
    </row>
    <row r="1141" spans="1:12" ht="13.5" x14ac:dyDescent="0.25">
      <c r="A1141" s="349" t="s">
        <v>1520</v>
      </c>
      <c r="B1141" s="349" t="s">
        <v>1521</v>
      </c>
      <c r="C1141" s="349" t="s">
        <v>1793</v>
      </c>
      <c r="D1141" s="349" t="s">
        <v>1794</v>
      </c>
      <c r="E1141" s="350" t="s">
        <v>24</v>
      </c>
      <c r="F1141" s="349" t="s">
        <v>24</v>
      </c>
      <c r="G1141" s="349">
        <v>95137</v>
      </c>
      <c r="H1141" s="349" t="s">
        <v>2272</v>
      </c>
      <c r="I1141" s="349" t="s">
        <v>226</v>
      </c>
      <c r="J1141" s="349" t="s">
        <v>1333</v>
      </c>
      <c r="K1141" s="350">
        <v>0.01</v>
      </c>
      <c r="L1141" s="349" t="s">
        <v>1138</v>
      </c>
    </row>
    <row r="1142" spans="1:12" ht="13.5" x14ac:dyDescent="0.25">
      <c r="A1142" s="349" t="s">
        <v>1520</v>
      </c>
      <c r="B1142" s="349" t="s">
        <v>1521</v>
      </c>
      <c r="C1142" s="349" t="s">
        <v>1793</v>
      </c>
      <c r="D1142" s="349" t="s">
        <v>1794</v>
      </c>
      <c r="E1142" s="350" t="s">
        <v>24</v>
      </c>
      <c r="F1142" s="349" t="s">
        <v>24</v>
      </c>
      <c r="G1142" s="349">
        <v>95138</v>
      </c>
      <c r="H1142" s="349" t="s">
        <v>2273</v>
      </c>
      <c r="I1142" s="349" t="s">
        <v>226</v>
      </c>
      <c r="J1142" s="349" t="s">
        <v>1333</v>
      </c>
      <c r="K1142" s="350">
        <v>0.02</v>
      </c>
      <c r="L1142" s="349" t="s">
        <v>1138</v>
      </c>
    </row>
    <row r="1143" spans="1:12" ht="13.5" x14ac:dyDescent="0.25">
      <c r="A1143" s="349" t="s">
        <v>1520</v>
      </c>
      <c r="B1143" s="349" t="s">
        <v>1521</v>
      </c>
      <c r="C1143" s="349" t="s">
        <v>1793</v>
      </c>
      <c r="D1143" s="349" t="s">
        <v>1794</v>
      </c>
      <c r="E1143" s="350" t="s">
        <v>24</v>
      </c>
      <c r="F1143" s="349" t="s">
        <v>24</v>
      </c>
      <c r="G1143" s="349">
        <v>95208</v>
      </c>
      <c r="H1143" s="349" t="s">
        <v>2274</v>
      </c>
      <c r="I1143" s="349" t="s">
        <v>226</v>
      </c>
      <c r="J1143" s="349" t="s">
        <v>1333</v>
      </c>
      <c r="K1143" s="350">
        <v>31.76</v>
      </c>
      <c r="L1143" s="349" t="s">
        <v>1138</v>
      </c>
    </row>
    <row r="1144" spans="1:12" ht="13.5" x14ac:dyDescent="0.25">
      <c r="A1144" s="349" t="s">
        <v>1520</v>
      </c>
      <c r="B1144" s="349" t="s">
        <v>1521</v>
      </c>
      <c r="C1144" s="349" t="s">
        <v>1793</v>
      </c>
      <c r="D1144" s="349" t="s">
        <v>1794</v>
      </c>
      <c r="E1144" s="350" t="s">
        <v>24</v>
      </c>
      <c r="F1144" s="349" t="s">
        <v>24</v>
      </c>
      <c r="G1144" s="349">
        <v>95209</v>
      </c>
      <c r="H1144" s="349" t="s">
        <v>2275</v>
      </c>
      <c r="I1144" s="349" t="s">
        <v>226</v>
      </c>
      <c r="J1144" s="349" t="s">
        <v>1333</v>
      </c>
      <c r="K1144" s="350">
        <v>11.75</v>
      </c>
      <c r="L1144" s="349" t="s">
        <v>1138</v>
      </c>
    </row>
    <row r="1145" spans="1:12" ht="13.5" x14ac:dyDescent="0.25">
      <c r="A1145" s="349" t="s">
        <v>1520</v>
      </c>
      <c r="B1145" s="349" t="s">
        <v>1521</v>
      </c>
      <c r="C1145" s="349" t="s">
        <v>1793</v>
      </c>
      <c r="D1145" s="349" t="s">
        <v>1794</v>
      </c>
      <c r="E1145" s="350" t="s">
        <v>24</v>
      </c>
      <c r="F1145" s="349" t="s">
        <v>24</v>
      </c>
      <c r="G1145" s="349">
        <v>95210</v>
      </c>
      <c r="H1145" s="349" t="s">
        <v>2276</v>
      </c>
      <c r="I1145" s="349" t="s">
        <v>226</v>
      </c>
      <c r="J1145" s="349" t="s">
        <v>1333</v>
      </c>
      <c r="K1145" s="350">
        <v>31.76</v>
      </c>
      <c r="L1145" s="349" t="s">
        <v>1138</v>
      </c>
    </row>
    <row r="1146" spans="1:12" ht="13.5" x14ac:dyDescent="0.25">
      <c r="A1146" s="349" t="s">
        <v>1520</v>
      </c>
      <c r="B1146" s="349" t="s">
        <v>1521</v>
      </c>
      <c r="C1146" s="349" t="s">
        <v>1793</v>
      </c>
      <c r="D1146" s="349" t="s">
        <v>1794</v>
      </c>
      <c r="E1146" s="350" t="s">
        <v>24</v>
      </c>
      <c r="F1146" s="349" t="s">
        <v>24</v>
      </c>
      <c r="G1146" s="349">
        <v>95211</v>
      </c>
      <c r="H1146" s="349" t="s">
        <v>2277</v>
      </c>
      <c r="I1146" s="349" t="s">
        <v>226</v>
      </c>
      <c r="J1146" s="349" t="s">
        <v>1137</v>
      </c>
      <c r="K1146" s="350">
        <v>8.5</v>
      </c>
      <c r="L1146" s="349" t="s">
        <v>1138</v>
      </c>
    </row>
    <row r="1147" spans="1:12" ht="13.5" x14ac:dyDescent="0.25">
      <c r="A1147" s="349" t="s">
        <v>1520</v>
      </c>
      <c r="B1147" s="349" t="s">
        <v>1521</v>
      </c>
      <c r="C1147" s="349" t="s">
        <v>1793</v>
      </c>
      <c r="D1147" s="349" t="s">
        <v>1794</v>
      </c>
      <c r="E1147" s="350" t="s">
        <v>24</v>
      </c>
      <c r="F1147" s="349" t="s">
        <v>24</v>
      </c>
      <c r="G1147" s="349">
        <v>95217</v>
      </c>
      <c r="H1147" s="349" t="s">
        <v>2278</v>
      </c>
      <c r="I1147" s="349" t="s">
        <v>226</v>
      </c>
      <c r="J1147" s="349" t="s">
        <v>1137</v>
      </c>
      <c r="K1147" s="350">
        <v>0.69</v>
      </c>
      <c r="L1147" s="349" t="s">
        <v>1138</v>
      </c>
    </row>
    <row r="1148" spans="1:12" ht="13.5" x14ac:dyDescent="0.25">
      <c r="A1148" s="349" t="s">
        <v>1520</v>
      </c>
      <c r="B1148" s="349" t="s">
        <v>1521</v>
      </c>
      <c r="C1148" s="349" t="s">
        <v>1793</v>
      </c>
      <c r="D1148" s="349" t="s">
        <v>1794</v>
      </c>
      <c r="E1148" s="350" t="s">
        <v>24</v>
      </c>
      <c r="F1148" s="349" t="s">
        <v>24</v>
      </c>
      <c r="G1148" s="349">
        <v>95255</v>
      </c>
      <c r="H1148" s="349" t="s">
        <v>2279</v>
      </c>
      <c r="I1148" s="349" t="s">
        <v>226</v>
      </c>
      <c r="J1148" s="349" t="s">
        <v>1333</v>
      </c>
      <c r="K1148" s="350">
        <v>1.21</v>
      </c>
      <c r="L1148" s="349" t="s">
        <v>1138</v>
      </c>
    </row>
    <row r="1149" spans="1:12" ht="13.5" x14ac:dyDescent="0.25">
      <c r="A1149" s="349" t="s">
        <v>1520</v>
      </c>
      <c r="B1149" s="349" t="s">
        <v>1521</v>
      </c>
      <c r="C1149" s="349" t="s">
        <v>1793</v>
      </c>
      <c r="D1149" s="349" t="s">
        <v>1794</v>
      </c>
      <c r="E1149" s="350" t="s">
        <v>24</v>
      </c>
      <c r="F1149" s="349" t="s">
        <v>24</v>
      </c>
      <c r="G1149" s="349">
        <v>95256</v>
      </c>
      <c r="H1149" s="349" t="s">
        <v>2280</v>
      </c>
      <c r="I1149" s="349" t="s">
        <v>226</v>
      </c>
      <c r="J1149" s="349" t="s">
        <v>1333</v>
      </c>
      <c r="K1149" s="350">
        <v>0.27</v>
      </c>
      <c r="L1149" s="349" t="s">
        <v>1138</v>
      </c>
    </row>
    <row r="1150" spans="1:12" ht="13.5" x14ac:dyDescent="0.25">
      <c r="A1150" s="349" t="s">
        <v>1520</v>
      </c>
      <c r="B1150" s="349" t="s">
        <v>1521</v>
      </c>
      <c r="C1150" s="349" t="s">
        <v>1793</v>
      </c>
      <c r="D1150" s="349" t="s">
        <v>1794</v>
      </c>
      <c r="E1150" s="350" t="s">
        <v>24</v>
      </c>
      <c r="F1150" s="349" t="s">
        <v>24</v>
      </c>
      <c r="G1150" s="349">
        <v>95257</v>
      </c>
      <c r="H1150" s="349" t="s">
        <v>2281</v>
      </c>
      <c r="I1150" s="349" t="s">
        <v>226</v>
      </c>
      <c r="J1150" s="349" t="s">
        <v>1333</v>
      </c>
      <c r="K1150" s="350">
        <v>1.51</v>
      </c>
      <c r="L1150" s="349" t="s">
        <v>1138</v>
      </c>
    </row>
    <row r="1151" spans="1:12" ht="13.5" x14ac:dyDescent="0.25">
      <c r="A1151" s="349" t="s">
        <v>1520</v>
      </c>
      <c r="B1151" s="349" t="s">
        <v>1521</v>
      </c>
      <c r="C1151" s="349" t="s">
        <v>1793</v>
      </c>
      <c r="D1151" s="349" t="s">
        <v>1794</v>
      </c>
      <c r="E1151" s="350" t="s">
        <v>24</v>
      </c>
      <c r="F1151" s="349" t="s">
        <v>24</v>
      </c>
      <c r="G1151" s="349">
        <v>95260</v>
      </c>
      <c r="H1151" s="349" t="s">
        <v>2282</v>
      </c>
      <c r="I1151" s="349" t="s">
        <v>226</v>
      </c>
      <c r="J1151" s="349" t="s">
        <v>1333</v>
      </c>
      <c r="K1151" s="350">
        <v>0.55000000000000004</v>
      </c>
      <c r="L1151" s="349" t="s">
        <v>1138</v>
      </c>
    </row>
    <row r="1152" spans="1:12" ht="13.5" x14ac:dyDescent="0.25">
      <c r="A1152" s="349" t="s">
        <v>1520</v>
      </c>
      <c r="B1152" s="349" t="s">
        <v>1521</v>
      </c>
      <c r="C1152" s="349" t="s">
        <v>1793</v>
      </c>
      <c r="D1152" s="349" t="s">
        <v>1794</v>
      </c>
      <c r="E1152" s="350" t="s">
        <v>24</v>
      </c>
      <c r="F1152" s="349" t="s">
        <v>24</v>
      </c>
      <c r="G1152" s="349">
        <v>95261</v>
      </c>
      <c r="H1152" s="349" t="s">
        <v>2283</v>
      </c>
      <c r="I1152" s="349" t="s">
        <v>226</v>
      </c>
      <c r="J1152" s="349" t="s">
        <v>1333</v>
      </c>
      <c r="K1152" s="350">
        <v>0.27</v>
      </c>
      <c r="L1152" s="349" t="s">
        <v>1138</v>
      </c>
    </row>
    <row r="1153" spans="1:12" ht="13.5" x14ac:dyDescent="0.25">
      <c r="A1153" s="349" t="s">
        <v>1520</v>
      </c>
      <c r="B1153" s="349" t="s">
        <v>1521</v>
      </c>
      <c r="C1153" s="349" t="s">
        <v>1793</v>
      </c>
      <c r="D1153" s="349" t="s">
        <v>1794</v>
      </c>
      <c r="E1153" s="350" t="s">
        <v>24</v>
      </c>
      <c r="F1153" s="349" t="s">
        <v>24</v>
      </c>
      <c r="G1153" s="349">
        <v>95262</v>
      </c>
      <c r="H1153" s="349" t="s">
        <v>2284</v>
      </c>
      <c r="I1153" s="349" t="s">
        <v>226</v>
      </c>
      <c r="J1153" s="349" t="s">
        <v>1333</v>
      </c>
      <c r="K1153" s="350">
        <v>1.26</v>
      </c>
      <c r="L1153" s="349" t="s">
        <v>1138</v>
      </c>
    </row>
    <row r="1154" spans="1:12" ht="13.5" x14ac:dyDescent="0.25">
      <c r="A1154" s="349" t="s">
        <v>1520</v>
      </c>
      <c r="B1154" s="349" t="s">
        <v>1521</v>
      </c>
      <c r="C1154" s="349" t="s">
        <v>1793</v>
      </c>
      <c r="D1154" s="349" t="s">
        <v>1794</v>
      </c>
      <c r="E1154" s="350" t="s">
        <v>24</v>
      </c>
      <c r="F1154" s="349" t="s">
        <v>24</v>
      </c>
      <c r="G1154" s="349">
        <v>95263</v>
      </c>
      <c r="H1154" s="349" t="s">
        <v>2285</v>
      </c>
      <c r="I1154" s="349" t="s">
        <v>226</v>
      </c>
      <c r="J1154" s="349" t="s">
        <v>1524</v>
      </c>
      <c r="K1154" s="350">
        <v>4.5999999999999996</v>
      </c>
      <c r="L1154" s="349" t="s">
        <v>1138</v>
      </c>
    </row>
    <row r="1155" spans="1:12" ht="13.5" x14ac:dyDescent="0.25">
      <c r="A1155" s="349" t="s">
        <v>1520</v>
      </c>
      <c r="B1155" s="349" t="s">
        <v>1521</v>
      </c>
      <c r="C1155" s="349" t="s">
        <v>1793</v>
      </c>
      <c r="D1155" s="349" t="s">
        <v>1794</v>
      </c>
      <c r="E1155" s="350" t="s">
        <v>24</v>
      </c>
      <c r="F1155" s="349" t="s">
        <v>24</v>
      </c>
      <c r="G1155" s="349">
        <v>95266</v>
      </c>
      <c r="H1155" s="349" t="s">
        <v>2286</v>
      </c>
      <c r="I1155" s="349" t="s">
        <v>226</v>
      </c>
      <c r="J1155" s="349" t="s">
        <v>1333</v>
      </c>
      <c r="K1155" s="350">
        <v>0.44</v>
      </c>
      <c r="L1155" s="349" t="s">
        <v>1138</v>
      </c>
    </row>
    <row r="1156" spans="1:12" ht="13.5" x14ac:dyDescent="0.25">
      <c r="A1156" s="349" t="s">
        <v>1520</v>
      </c>
      <c r="B1156" s="349" t="s">
        <v>1521</v>
      </c>
      <c r="C1156" s="349" t="s">
        <v>1793</v>
      </c>
      <c r="D1156" s="349" t="s">
        <v>1794</v>
      </c>
      <c r="E1156" s="350" t="s">
        <v>24</v>
      </c>
      <c r="F1156" s="349" t="s">
        <v>24</v>
      </c>
      <c r="G1156" s="349">
        <v>95267</v>
      </c>
      <c r="H1156" s="349" t="s">
        <v>2287</v>
      </c>
      <c r="I1156" s="349" t="s">
        <v>226</v>
      </c>
      <c r="J1156" s="349" t="s">
        <v>1333</v>
      </c>
      <c r="K1156" s="350">
        <v>0.09</v>
      </c>
      <c r="L1156" s="349" t="s">
        <v>1138</v>
      </c>
    </row>
    <row r="1157" spans="1:12" ht="13.5" x14ac:dyDescent="0.25">
      <c r="A1157" s="349" t="s">
        <v>1520</v>
      </c>
      <c r="B1157" s="349" t="s">
        <v>1521</v>
      </c>
      <c r="C1157" s="349" t="s">
        <v>1793</v>
      </c>
      <c r="D1157" s="349" t="s">
        <v>1794</v>
      </c>
      <c r="E1157" s="350" t="s">
        <v>24</v>
      </c>
      <c r="F1157" s="349" t="s">
        <v>24</v>
      </c>
      <c r="G1157" s="349">
        <v>95268</v>
      </c>
      <c r="H1157" s="349" t="s">
        <v>2288</v>
      </c>
      <c r="I1157" s="349" t="s">
        <v>226</v>
      </c>
      <c r="J1157" s="349" t="s">
        <v>1333</v>
      </c>
      <c r="K1157" s="350">
        <v>0.43</v>
      </c>
      <c r="L1157" s="349" t="s">
        <v>1138</v>
      </c>
    </row>
    <row r="1158" spans="1:12" ht="13.5" x14ac:dyDescent="0.25">
      <c r="A1158" s="349" t="s">
        <v>1520</v>
      </c>
      <c r="B1158" s="349" t="s">
        <v>1521</v>
      </c>
      <c r="C1158" s="349" t="s">
        <v>1793</v>
      </c>
      <c r="D1158" s="349" t="s">
        <v>1794</v>
      </c>
      <c r="E1158" s="350" t="s">
        <v>24</v>
      </c>
      <c r="F1158" s="349" t="s">
        <v>24</v>
      </c>
      <c r="G1158" s="349">
        <v>95269</v>
      </c>
      <c r="H1158" s="349" t="s">
        <v>2289</v>
      </c>
      <c r="I1158" s="349" t="s">
        <v>226</v>
      </c>
      <c r="J1158" s="349" t="s">
        <v>1524</v>
      </c>
      <c r="K1158" s="350">
        <v>8.51</v>
      </c>
      <c r="L1158" s="349" t="s">
        <v>1138</v>
      </c>
    </row>
    <row r="1159" spans="1:12" ht="13.5" x14ac:dyDescent="0.25">
      <c r="A1159" s="349" t="s">
        <v>1520</v>
      </c>
      <c r="B1159" s="349" t="s">
        <v>1521</v>
      </c>
      <c r="C1159" s="349" t="s">
        <v>1793</v>
      </c>
      <c r="D1159" s="349" t="s">
        <v>1794</v>
      </c>
      <c r="E1159" s="350" t="s">
        <v>24</v>
      </c>
      <c r="F1159" s="349" t="s">
        <v>24</v>
      </c>
      <c r="G1159" s="349">
        <v>95272</v>
      </c>
      <c r="H1159" s="349" t="s">
        <v>2290</v>
      </c>
      <c r="I1159" s="349" t="s">
        <v>226</v>
      </c>
      <c r="J1159" s="349" t="s">
        <v>1333</v>
      </c>
      <c r="K1159" s="350">
        <v>0.4</v>
      </c>
      <c r="L1159" s="349" t="s">
        <v>1138</v>
      </c>
    </row>
    <row r="1160" spans="1:12" ht="13.5" x14ac:dyDescent="0.25">
      <c r="A1160" s="349" t="s">
        <v>1520</v>
      </c>
      <c r="B1160" s="349" t="s">
        <v>1521</v>
      </c>
      <c r="C1160" s="349" t="s">
        <v>1793</v>
      </c>
      <c r="D1160" s="349" t="s">
        <v>1794</v>
      </c>
      <c r="E1160" s="350" t="s">
        <v>24</v>
      </c>
      <c r="F1160" s="349" t="s">
        <v>24</v>
      </c>
      <c r="G1160" s="349">
        <v>95273</v>
      </c>
      <c r="H1160" s="349" t="s">
        <v>2291</v>
      </c>
      <c r="I1160" s="349" t="s">
        <v>226</v>
      </c>
      <c r="J1160" s="349" t="s">
        <v>1333</v>
      </c>
      <c r="K1160" s="350">
        <v>0.1</v>
      </c>
      <c r="L1160" s="349" t="s">
        <v>1138</v>
      </c>
    </row>
    <row r="1161" spans="1:12" ht="13.5" x14ac:dyDescent="0.25">
      <c r="A1161" s="349" t="s">
        <v>1520</v>
      </c>
      <c r="B1161" s="349" t="s">
        <v>1521</v>
      </c>
      <c r="C1161" s="349" t="s">
        <v>1793</v>
      </c>
      <c r="D1161" s="349" t="s">
        <v>1794</v>
      </c>
      <c r="E1161" s="350" t="s">
        <v>24</v>
      </c>
      <c r="F1161" s="349" t="s">
        <v>24</v>
      </c>
      <c r="G1161" s="349">
        <v>95274</v>
      </c>
      <c r="H1161" s="349" t="s">
        <v>2292</v>
      </c>
      <c r="I1161" s="349" t="s">
        <v>226</v>
      </c>
      <c r="J1161" s="349" t="s">
        <v>1333</v>
      </c>
      <c r="K1161" s="350">
        <v>0.33</v>
      </c>
      <c r="L1161" s="349" t="s">
        <v>1138</v>
      </c>
    </row>
    <row r="1162" spans="1:12" ht="13.5" x14ac:dyDescent="0.25">
      <c r="A1162" s="349" t="s">
        <v>1520</v>
      </c>
      <c r="B1162" s="349" t="s">
        <v>1521</v>
      </c>
      <c r="C1162" s="349" t="s">
        <v>1793</v>
      </c>
      <c r="D1162" s="349" t="s">
        <v>1794</v>
      </c>
      <c r="E1162" s="350" t="s">
        <v>24</v>
      </c>
      <c r="F1162" s="349" t="s">
        <v>24</v>
      </c>
      <c r="G1162" s="349">
        <v>95275</v>
      </c>
      <c r="H1162" s="349" t="s">
        <v>2293</v>
      </c>
      <c r="I1162" s="349" t="s">
        <v>226</v>
      </c>
      <c r="J1162" s="349" t="s">
        <v>1137</v>
      </c>
      <c r="K1162" s="350">
        <v>2.2999999999999998</v>
      </c>
      <c r="L1162" s="349" t="s">
        <v>1138</v>
      </c>
    </row>
    <row r="1163" spans="1:12" ht="13.5" x14ac:dyDescent="0.25">
      <c r="A1163" s="349" t="s">
        <v>1520</v>
      </c>
      <c r="B1163" s="349" t="s">
        <v>1521</v>
      </c>
      <c r="C1163" s="349" t="s">
        <v>1793</v>
      </c>
      <c r="D1163" s="349" t="s">
        <v>1794</v>
      </c>
      <c r="E1163" s="350" t="s">
        <v>24</v>
      </c>
      <c r="F1163" s="349" t="s">
        <v>24</v>
      </c>
      <c r="G1163" s="349">
        <v>95278</v>
      </c>
      <c r="H1163" s="349" t="s">
        <v>2294</v>
      </c>
      <c r="I1163" s="349" t="s">
        <v>226</v>
      </c>
      <c r="J1163" s="349" t="s">
        <v>1333</v>
      </c>
      <c r="K1163" s="350">
        <v>0.51</v>
      </c>
      <c r="L1163" s="349" t="s">
        <v>1138</v>
      </c>
    </row>
    <row r="1164" spans="1:12" ht="13.5" x14ac:dyDescent="0.25">
      <c r="A1164" s="349" t="s">
        <v>1520</v>
      </c>
      <c r="B1164" s="349" t="s">
        <v>1521</v>
      </c>
      <c r="C1164" s="349" t="s">
        <v>1793</v>
      </c>
      <c r="D1164" s="349" t="s">
        <v>1794</v>
      </c>
      <c r="E1164" s="350" t="s">
        <v>24</v>
      </c>
      <c r="F1164" s="349" t="s">
        <v>24</v>
      </c>
      <c r="G1164" s="349">
        <v>95279</v>
      </c>
      <c r="H1164" s="349" t="s">
        <v>2295</v>
      </c>
      <c r="I1164" s="349" t="s">
        <v>226</v>
      </c>
      <c r="J1164" s="349" t="s">
        <v>1333</v>
      </c>
      <c r="K1164" s="350">
        <v>0.1</v>
      </c>
      <c r="L1164" s="349" t="s">
        <v>1138</v>
      </c>
    </row>
    <row r="1165" spans="1:12" ht="13.5" x14ac:dyDescent="0.25">
      <c r="A1165" s="349" t="s">
        <v>1520</v>
      </c>
      <c r="B1165" s="349" t="s">
        <v>1521</v>
      </c>
      <c r="C1165" s="349" t="s">
        <v>1793</v>
      </c>
      <c r="D1165" s="349" t="s">
        <v>1794</v>
      </c>
      <c r="E1165" s="350" t="s">
        <v>24</v>
      </c>
      <c r="F1165" s="349" t="s">
        <v>24</v>
      </c>
      <c r="G1165" s="349">
        <v>95280</v>
      </c>
      <c r="H1165" s="349" t="s">
        <v>2296</v>
      </c>
      <c r="I1165" s="349" t="s">
        <v>226</v>
      </c>
      <c r="J1165" s="349" t="s">
        <v>1333</v>
      </c>
      <c r="K1165" s="350">
        <v>0.51</v>
      </c>
      <c r="L1165" s="349" t="s">
        <v>1138</v>
      </c>
    </row>
    <row r="1166" spans="1:12" ht="13.5" x14ac:dyDescent="0.25">
      <c r="A1166" s="349" t="s">
        <v>1520</v>
      </c>
      <c r="B1166" s="349" t="s">
        <v>1521</v>
      </c>
      <c r="C1166" s="349" t="s">
        <v>1793</v>
      </c>
      <c r="D1166" s="349" t="s">
        <v>1794</v>
      </c>
      <c r="E1166" s="350" t="s">
        <v>24</v>
      </c>
      <c r="F1166" s="349" t="s">
        <v>24</v>
      </c>
      <c r="G1166" s="349">
        <v>95281</v>
      </c>
      <c r="H1166" s="349" t="s">
        <v>2297</v>
      </c>
      <c r="I1166" s="349" t="s">
        <v>226</v>
      </c>
      <c r="J1166" s="349" t="s">
        <v>1524</v>
      </c>
      <c r="K1166" s="350">
        <v>8.48</v>
      </c>
      <c r="L1166" s="349" t="s">
        <v>1138</v>
      </c>
    </row>
    <row r="1167" spans="1:12" ht="13.5" x14ac:dyDescent="0.25">
      <c r="A1167" s="349" t="s">
        <v>1520</v>
      </c>
      <c r="B1167" s="349" t="s">
        <v>1521</v>
      </c>
      <c r="C1167" s="349" t="s">
        <v>1793</v>
      </c>
      <c r="D1167" s="349" t="s">
        <v>1794</v>
      </c>
      <c r="E1167" s="350" t="s">
        <v>24</v>
      </c>
      <c r="F1167" s="349" t="s">
        <v>24</v>
      </c>
      <c r="G1167" s="349">
        <v>95617</v>
      </c>
      <c r="H1167" s="349" t="s">
        <v>2298</v>
      </c>
      <c r="I1167" s="349" t="s">
        <v>226</v>
      </c>
      <c r="J1167" s="349" t="s">
        <v>1333</v>
      </c>
      <c r="K1167" s="350">
        <v>0.99</v>
      </c>
      <c r="L1167" s="349" t="s">
        <v>1138</v>
      </c>
    </row>
    <row r="1168" spans="1:12" ht="13.5" x14ac:dyDescent="0.25">
      <c r="A1168" s="349" t="s">
        <v>1520</v>
      </c>
      <c r="B1168" s="349" t="s">
        <v>1521</v>
      </c>
      <c r="C1168" s="349" t="s">
        <v>1793</v>
      </c>
      <c r="D1168" s="349" t="s">
        <v>1794</v>
      </c>
      <c r="E1168" s="350" t="s">
        <v>24</v>
      </c>
      <c r="F1168" s="349" t="s">
        <v>24</v>
      </c>
      <c r="G1168" s="349">
        <v>95618</v>
      </c>
      <c r="H1168" s="349" t="s">
        <v>2299</v>
      </c>
      <c r="I1168" s="349" t="s">
        <v>226</v>
      </c>
      <c r="J1168" s="349" t="s">
        <v>1333</v>
      </c>
      <c r="K1168" s="350">
        <v>0.22</v>
      </c>
      <c r="L1168" s="349" t="s">
        <v>1138</v>
      </c>
    </row>
    <row r="1169" spans="1:12" ht="13.5" x14ac:dyDescent="0.25">
      <c r="A1169" s="349" t="s">
        <v>1520</v>
      </c>
      <c r="B1169" s="349" t="s">
        <v>1521</v>
      </c>
      <c r="C1169" s="349" t="s">
        <v>1793</v>
      </c>
      <c r="D1169" s="349" t="s">
        <v>1794</v>
      </c>
      <c r="E1169" s="350" t="s">
        <v>24</v>
      </c>
      <c r="F1169" s="349" t="s">
        <v>24</v>
      </c>
      <c r="G1169" s="349">
        <v>95619</v>
      </c>
      <c r="H1169" s="349" t="s">
        <v>2300</v>
      </c>
      <c r="I1169" s="349" t="s">
        <v>226</v>
      </c>
      <c r="J1169" s="349" t="s">
        <v>1333</v>
      </c>
      <c r="K1169" s="350">
        <v>1.24</v>
      </c>
      <c r="L1169" s="349" t="s">
        <v>1138</v>
      </c>
    </row>
    <row r="1170" spans="1:12" ht="13.5" x14ac:dyDescent="0.25">
      <c r="A1170" s="349" t="s">
        <v>1520</v>
      </c>
      <c r="B1170" s="349" t="s">
        <v>1521</v>
      </c>
      <c r="C1170" s="349" t="s">
        <v>1793</v>
      </c>
      <c r="D1170" s="349" t="s">
        <v>1794</v>
      </c>
      <c r="E1170" s="350" t="s">
        <v>24</v>
      </c>
      <c r="F1170" s="349" t="s">
        <v>24</v>
      </c>
      <c r="G1170" s="349">
        <v>95627</v>
      </c>
      <c r="H1170" s="349" t="s">
        <v>2301</v>
      </c>
      <c r="I1170" s="349" t="s">
        <v>226</v>
      </c>
      <c r="J1170" s="349" t="s">
        <v>1333</v>
      </c>
      <c r="K1170" s="350">
        <v>47.05</v>
      </c>
      <c r="L1170" s="349" t="s">
        <v>1138</v>
      </c>
    </row>
    <row r="1171" spans="1:12" ht="13.5" x14ac:dyDescent="0.25">
      <c r="A1171" s="349" t="s">
        <v>1520</v>
      </c>
      <c r="B1171" s="349" t="s">
        <v>1521</v>
      </c>
      <c r="C1171" s="349" t="s">
        <v>1793</v>
      </c>
      <c r="D1171" s="349" t="s">
        <v>1794</v>
      </c>
      <c r="E1171" s="350" t="s">
        <v>24</v>
      </c>
      <c r="F1171" s="349" t="s">
        <v>24</v>
      </c>
      <c r="G1171" s="349">
        <v>95628</v>
      </c>
      <c r="H1171" s="349" t="s">
        <v>2302</v>
      </c>
      <c r="I1171" s="349" t="s">
        <v>226</v>
      </c>
      <c r="J1171" s="349" t="s">
        <v>1333</v>
      </c>
      <c r="K1171" s="350">
        <v>12.62</v>
      </c>
      <c r="L1171" s="349" t="s">
        <v>1138</v>
      </c>
    </row>
    <row r="1172" spans="1:12" ht="13.5" x14ac:dyDescent="0.25">
      <c r="A1172" s="349" t="s">
        <v>1520</v>
      </c>
      <c r="B1172" s="349" t="s">
        <v>1521</v>
      </c>
      <c r="C1172" s="349" t="s">
        <v>1793</v>
      </c>
      <c r="D1172" s="349" t="s">
        <v>1794</v>
      </c>
      <c r="E1172" s="350" t="s">
        <v>24</v>
      </c>
      <c r="F1172" s="349" t="s">
        <v>24</v>
      </c>
      <c r="G1172" s="349">
        <v>95629</v>
      </c>
      <c r="H1172" s="349" t="s">
        <v>2303</v>
      </c>
      <c r="I1172" s="349" t="s">
        <v>226</v>
      </c>
      <c r="J1172" s="349" t="s">
        <v>1333</v>
      </c>
      <c r="K1172" s="350">
        <v>58.88</v>
      </c>
      <c r="L1172" s="349" t="s">
        <v>1138</v>
      </c>
    </row>
    <row r="1173" spans="1:12" ht="13.5" x14ac:dyDescent="0.25">
      <c r="A1173" s="349" t="s">
        <v>1520</v>
      </c>
      <c r="B1173" s="349" t="s">
        <v>1521</v>
      </c>
      <c r="C1173" s="349" t="s">
        <v>1793</v>
      </c>
      <c r="D1173" s="349" t="s">
        <v>1794</v>
      </c>
      <c r="E1173" s="350" t="s">
        <v>24</v>
      </c>
      <c r="F1173" s="349" t="s">
        <v>24</v>
      </c>
      <c r="G1173" s="349">
        <v>95630</v>
      </c>
      <c r="H1173" s="349" t="s">
        <v>2304</v>
      </c>
      <c r="I1173" s="349" t="s">
        <v>226</v>
      </c>
      <c r="J1173" s="349" t="s">
        <v>1524</v>
      </c>
      <c r="K1173" s="350">
        <v>89.81</v>
      </c>
      <c r="L1173" s="349" t="s">
        <v>1138</v>
      </c>
    </row>
    <row r="1174" spans="1:12" ht="13.5" x14ac:dyDescent="0.25">
      <c r="A1174" s="349" t="s">
        <v>1520</v>
      </c>
      <c r="B1174" s="349" t="s">
        <v>1521</v>
      </c>
      <c r="C1174" s="349" t="s">
        <v>1793</v>
      </c>
      <c r="D1174" s="349" t="s">
        <v>1794</v>
      </c>
      <c r="E1174" s="350" t="s">
        <v>24</v>
      </c>
      <c r="F1174" s="349" t="s">
        <v>24</v>
      </c>
      <c r="G1174" s="349">
        <v>95698</v>
      </c>
      <c r="H1174" s="349" t="s">
        <v>2305</v>
      </c>
      <c r="I1174" s="349" t="s">
        <v>226</v>
      </c>
      <c r="J1174" s="349" t="s">
        <v>1333</v>
      </c>
      <c r="K1174" s="350">
        <v>4.0199999999999996</v>
      </c>
      <c r="L1174" s="349" t="s">
        <v>1138</v>
      </c>
    </row>
    <row r="1175" spans="1:12" ht="13.5" x14ac:dyDescent="0.25">
      <c r="A1175" s="349" t="s">
        <v>1520</v>
      </c>
      <c r="B1175" s="349" t="s">
        <v>1521</v>
      </c>
      <c r="C1175" s="349" t="s">
        <v>1793</v>
      </c>
      <c r="D1175" s="349" t="s">
        <v>1794</v>
      </c>
      <c r="E1175" s="350" t="s">
        <v>24</v>
      </c>
      <c r="F1175" s="349" t="s">
        <v>24</v>
      </c>
      <c r="G1175" s="349">
        <v>95699</v>
      </c>
      <c r="H1175" s="349" t="s">
        <v>2306</v>
      </c>
      <c r="I1175" s="349" t="s">
        <v>226</v>
      </c>
      <c r="J1175" s="349" t="s">
        <v>1333</v>
      </c>
      <c r="K1175" s="350">
        <v>0.93</v>
      </c>
      <c r="L1175" s="349" t="s">
        <v>1138</v>
      </c>
    </row>
    <row r="1176" spans="1:12" ht="13.5" x14ac:dyDescent="0.25">
      <c r="A1176" s="349" t="s">
        <v>1520</v>
      </c>
      <c r="B1176" s="349" t="s">
        <v>1521</v>
      </c>
      <c r="C1176" s="349" t="s">
        <v>1793</v>
      </c>
      <c r="D1176" s="349" t="s">
        <v>1794</v>
      </c>
      <c r="E1176" s="350" t="s">
        <v>24</v>
      </c>
      <c r="F1176" s="349" t="s">
        <v>24</v>
      </c>
      <c r="G1176" s="349">
        <v>95700</v>
      </c>
      <c r="H1176" s="349" t="s">
        <v>2307</v>
      </c>
      <c r="I1176" s="349" t="s">
        <v>226</v>
      </c>
      <c r="J1176" s="349" t="s">
        <v>1333</v>
      </c>
      <c r="K1176" s="350">
        <v>5.0199999999999996</v>
      </c>
      <c r="L1176" s="349" t="s">
        <v>1138</v>
      </c>
    </row>
    <row r="1177" spans="1:12" ht="13.5" x14ac:dyDescent="0.25">
      <c r="A1177" s="349" t="s">
        <v>1520</v>
      </c>
      <c r="B1177" s="349" t="s">
        <v>1521</v>
      </c>
      <c r="C1177" s="349" t="s">
        <v>1793</v>
      </c>
      <c r="D1177" s="349" t="s">
        <v>1794</v>
      </c>
      <c r="E1177" s="350" t="s">
        <v>24</v>
      </c>
      <c r="F1177" s="349" t="s">
        <v>24</v>
      </c>
      <c r="G1177" s="349">
        <v>95701</v>
      </c>
      <c r="H1177" s="349" t="s">
        <v>2308</v>
      </c>
      <c r="I1177" s="349" t="s">
        <v>226</v>
      </c>
      <c r="J1177" s="349" t="s">
        <v>1137</v>
      </c>
      <c r="K1177" s="350">
        <v>2.84</v>
      </c>
      <c r="L1177" s="349" t="s">
        <v>1138</v>
      </c>
    </row>
    <row r="1178" spans="1:12" ht="13.5" x14ac:dyDescent="0.25">
      <c r="A1178" s="349" t="s">
        <v>1520</v>
      </c>
      <c r="B1178" s="349" t="s">
        <v>1521</v>
      </c>
      <c r="C1178" s="349" t="s">
        <v>1793</v>
      </c>
      <c r="D1178" s="349" t="s">
        <v>1794</v>
      </c>
      <c r="E1178" s="350" t="s">
        <v>24</v>
      </c>
      <c r="F1178" s="349" t="s">
        <v>24</v>
      </c>
      <c r="G1178" s="349">
        <v>95704</v>
      </c>
      <c r="H1178" s="349" t="s">
        <v>2309</v>
      </c>
      <c r="I1178" s="349" t="s">
        <v>226</v>
      </c>
      <c r="J1178" s="349" t="s">
        <v>1137</v>
      </c>
      <c r="K1178" s="350">
        <v>44.75</v>
      </c>
      <c r="L1178" s="349" t="s">
        <v>1138</v>
      </c>
    </row>
    <row r="1179" spans="1:12" ht="13.5" x14ac:dyDescent="0.25">
      <c r="A1179" s="349" t="s">
        <v>1520</v>
      </c>
      <c r="B1179" s="349" t="s">
        <v>1521</v>
      </c>
      <c r="C1179" s="349" t="s">
        <v>1793</v>
      </c>
      <c r="D1179" s="349" t="s">
        <v>1794</v>
      </c>
      <c r="E1179" s="350" t="s">
        <v>24</v>
      </c>
      <c r="F1179" s="349" t="s">
        <v>24</v>
      </c>
      <c r="G1179" s="349">
        <v>95705</v>
      </c>
      <c r="H1179" s="349" t="s">
        <v>2310</v>
      </c>
      <c r="I1179" s="349" t="s">
        <v>226</v>
      </c>
      <c r="J1179" s="349" t="s">
        <v>1137</v>
      </c>
      <c r="K1179" s="350">
        <v>12</v>
      </c>
      <c r="L1179" s="349" t="s">
        <v>1138</v>
      </c>
    </row>
    <row r="1180" spans="1:12" ht="13.5" x14ac:dyDescent="0.25">
      <c r="A1180" s="349" t="s">
        <v>1520</v>
      </c>
      <c r="B1180" s="349" t="s">
        <v>1521</v>
      </c>
      <c r="C1180" s="349" t="s">
        <v>1793</v>
      </c>
      <c r="D1180" s="349" t="s">
        <v>1794</v>
      </c>
      <c r="E1180" s="350" t="s">
        <v>24</v>
      </c>
      <c r="F1180" s="349" t="s">
        <v>24</v>
      </c>
      <c r="G1180" s="349">
        <v>95706</v>
      </c>
      <c r="H1180" s="349" t="s">
        <v>2311</v>
      </c>
      <c r="I1180" s="349" t="s">
        <v>226</v>
      </c>
      <c r="J1180" s="349" t="s">
        <v>1137</v>
      </c>
      <c r="K1180" s="350">
        <v>56</v>
      </c>
      <c r="L1180" s="349" t="s">
        <v>1138</v>
      </c>
    </row>
    <row r="1181" spans="1:12" ht="13.5" x14ac:dyDescent="0.25">
      <c r="A1181" s="349" t="s">
        <v>1520</v>
      </c>
      <c r="B1181" s="349" t="s">
        <v>1521</v>
      </c>
      <c r="C1181" s="349" t="s">
        <v>1793</v>
      </c>
      <c r="D1181" s="349" t="s">
        <v>1794</v>
      </c>
      <c r="E1181" s="350" t="s">
        <v>24</v>
      </c>
      <c r="F1181" s="349" t="s">
        <v>24</v>
      </c>
      <c r="G1181" s="349">
        <v>95707</v>
      </c>
      <c r="H1181" s="349" t="s">
        <v>2312</v>
      </c>
      <c r="I1181" s="349" t="s">
        <v>226</v>
      </c>
      <c r="J1181" s="349" t="s">
        <v>1137</v>
      </c>
      <c r="K1181" s="350">
        <v>3.73</v>
      </c>
      <c r="L1181" s="349" t="s">
        <v>1138</v>
      </c>
    </row>
    <row r="1182" spans="1:12" ht="13.5" x14ac:dyDescent="0.25">
      <c r="A1182" s="349" t="s">
        <v>1520</v>
      </c>
      <c r="B1182" s="349" t="s">
        <v>1521</v>
      </c>
      <c r="C1182" s="349" t="s">
        <v>1793</v>
      </c>
      <c r="D1182" s="349" t="s">
        <v>1794</v>
      </c>
      <c r="E1182" s="350" t="s">
        <v>24</v>
      </c>
      <c r="F1182" s="349" t="s">
        <v>24</v>
      </c>
      <c r="G1182" s="349">
        <v>95710</v>
      </c>
      <c r="H1182" s="349" t="s">
        <v>2313</v>
      </c>
      <c r="I1182" s="349" t="s">
        <v>226</v>
      </c>
      <c r="J1182" s="349" t="s">
        <v>1137</v>
      </c>
      <c r="K1182" s="350">
        <v>53.79</v>
      </c>
      <c r="L1182" s="349" t="s">
        <v>1138</v>
      </c>
    </row>
    <row r="1183" spans="1:12" ht="13.5" x14ac:dyDescent="0.25">
      <c r="A1183" s="349" t="s">
        <v>1520</v>
      </c>
      <c r="B1183" s="349" t="s">
        <v>1521</v>
      </c>
      <c r="C1183" s="349" t="s">
        <v>1793</v>
      </c>
      <c r="D1183" s="349" t="s">
        <v>1794</v>
      </c>
      <c r="E1183" s="350" t="s">
        <v>24</v>
      </c>
      <c r="F1183" s="349" t="s">
        <v>24</v>
      </c>
      <c r="G1183" s="349">
        <v>95711</v>
      </c>
      <c r="H1183" s="349" t="s">
        <v>2314</v>
      </c>
      <c r="I1183" s="349" t="s">
        <v>226</v>
      </c>
      <c r="J1183" s="349" t="s">
        <v>1137</v>
      </c>
      <c r="K1183" s="350">
        <v>14.21</v>
      </c>
      <c r="L1183" s="349" t="s">
        <v>1138</v>
      </c>
    </row>
    <row r="1184" spans="1:12" ht="13.5" x14ac:dyDescent="0.25">
      <c r="A1184" s="349" t="s">
        <v>1520</v>
      </c>
      <c r="B1184" s="349" t="s">
        <v>1521</v>
      </c>
      <c r="C1184" s="349" t="s">
        <v>1793</v>
      </c>
      <c r="D1184" s="349" t="s">
        <v>1794</v>
      </c>
      <c r="E1184" s="350" t="s">
        <v>24</v>
      </c>
      <c r="F1184" s="349" t="s">
        <v>24</v>
      </c>
      <c r="G1184" s="349">
        <v>95712</v>
      </c>
      <c r="H1184" s="349" t="s">
        <v>2315</v>
      </c>
      <c r="I1184" s="349" t="s">
        <v>226</v>
      </c>
      <c r="J1184" s="349" t="s">
        <v>1137</v>
      </c>
      <c r="K1184" s="350">
        <v>67.239999999999995</v>
      </c>
      <c r="L1184" s="349" t="s">
        <v>1138</v>
      </c>
    </row>
    <row r="1185" spans="1:12" ht="13.5" x14ac:dyDescent="0.25">
      <c r="A1185" s="349" t="s">
        <v>1520</v>
      </c>
      <c r="B1185" s="349" t="s">
        <v>1521</v>
      </c>
      <c r="C1185" s="349" t="s">
        <v>1793</v>
      </c>
      <c r="D1185" s="349" t="s">
        <v>1794</v>
      </c>
      <c r="E1185" s="350" t="s">
        <v>24</v>
      </c>
      <c r="F1185" s="349" t="s">
        <v>24</v>
      </c>
      <c r="G1185" s="349">
        <v>95713</v>
      </c>
      <c r="H1185" s="349" t="s">
        <v>2316</v>
      </c>
      <c r="I1185" s="349" t="s">
        <v>226</v>
      </c>
      <c r="J1185" s="349" t="s">
        <v>1524</v>
      </c>
      <c r="K1185" s="350">
        <v>90.48</v>
      </c>
      <c r="L1185" s="349" t="s">
        <v>1138</v>
      </c>
    </row>
    <row r="1186" spans="1:12" ht="13.5" x14ac:dyDescent="0.25">
      <c r="A1186" s="349" t="s">
        <v>1520</v>
      </c>
      <c r="B1186" s="349" t="s">
        <v>1521</v>
      </c>
      <c r="C1186" s="349" t="s">
        <v>1793</v>
      </c>
      <c r="D1186" s="349" t="s">
        <v>1794</v>
      </c>
      <c r="E1186" s="350" t="s">
        <v>24</v>
      </c>
      <c r="F1186" s="349" t="s">
        <v>24</v>
      </c>
      <c r="G1186" s="349">
        <v>95716</v>
      </c>
      <c r="H1186" s="349" t="s">
        <v>2317</v>
      </c>
      <c r="I1186" s="349" t="s">
        <v>226</v>
      </c>
      <c r="J1186" s="349" t="s">
        <v>1137</v>
      </c>
      <c r="K1186" s="350">
        <v>51.78</v>
      </c>
      <c r="L1186" s="349" t="s">
        <v>1138</v>
      </c>
    </row>
    <row r="1187" spans="1:12" ht="13.5" x14ac:dyDescent="0.25">
      <c r="A1187" s="349" t="s">
        <v>1520</v>
      </c>
      <c r="B1187" s="349" t="s">
        <v>1521</v>
      </c>
      <c r="C1187" s="349" t="s">
        <v>1793</v>
      </c>
      <c r="D1187" s="349" t="s">
        <v>1794</v>
      </c>
      <c r="E1187" s="350" t="s">
        <v>24</v>
      </c>
      <c r="F1187" s="349" t="s">
        <v>24</v>
      </c>
      <c r="G1187" s="349">
        <v>95717</v>
      </c>
      <c r="H1187" s="349" t="s">
        <v>2318</v>
      </c>
      <c r="I1187" s="349" t="s">
        <v>226</v>
      </c>
      <c r="J1187" s="349" t="s">
        <v>1137</v>
      </c>
      <c r="K1187" s="350">
        <v>13.68</v>
      </c>
      <c r="L1187" s="349" t="s">
        <v>1138</v>
      </c>
    </row>
    <row r="1188" spans="1:12" ht="13.5" x14ac:dyDescent="0.25">
      <c r="A1188" s="349" t="s">
        <v>1520</v>
      </c>
      <c r="B1188" s="349" t="s">
        <v>1521</v>
      </c>
      <c r="C1188" s="349" t="s">
        <v>1793</v>
      </c>
      <c r="D1188" s="349" t="s">
        <v>1794</v>
      </c>
      <c r="E1188" s="350" t="s">
        <v>24</v>
      </c>
      <c r="F1188" s="349" t="s">
        <v>24</v>
      </c>
      <c r="G1188" s="349">
        <v>95718</v>
      </c>
      <c r="H1188" s="349" t="s">
        <v>2319</v>
      </c>
      <c r="I1188" s="349" t="s">
        <v>226</v>
      </c>
      <c r="J1188" s="349" t="s">
        <v>1137</v>
      </c>
      <c r="K1188" s="350">
        <v>64.73</v>
      </c>
      <c r="L1188" s="349" t="s">
        <v>1138</v>
      </c>
    </row>
    <row r="1189" spans="1:12" ht="13.5" x14ac:dyDescent="0.25">
      <c r="A1189" s="349" t="s">
        <v>1520</v>
      </c>
      <c r="B1189" s="349" t="s">
        <v>1521</v>
      </c>
      <c r="C1189" s="349" t="s">
        <v>1793</v>
      </c>
      <c r="D1189" s="349" t="s">
        <v>1794</v>
      </c>
      <c r="E1189" s="350" t="s">
        <v>24</v>
      </c>
      <c r="F1189" s="349" t="s">
        <v>24</v>
      </c>
      <c r="G1189" s="349">
        <v>95719</v>
      </c>
      <c r="H1189" s="349" t="s">
        <v>2320</v>
      </c>
      <c r="I1189" s="349" t="s">
        <v>226</v>
      </c>
      <c r="J1189" s="349" t="s">
        <v>1524</v>
      </c>
      <c r="K1189" s="350">
        <v>90.48</v>
      </c>
      <c r="L1189" s="349" t="s">
        <v>1138</v>
      </c>
    </row>
    <row r="1190" spans="1:12" ht="13.5" x14ac:dyDescent="0.25">
      <c r="A1190" s="349" t="s">
        <v>1520</v>
      </c>
      <c r="B1190" s="349" t="s">
        <v>1521</v>
      </c>
      <c r="C1190" s="349" t="s">
        <v>1793</v>
      </c>
      <c r="D1190" s="349" t="s">
        <v>1794</v>
      </c>
      <c r="E1190" s="350" t="s">
        <v>24</v>
      </c>
      <c r="F1190" s="349" t="s">
        <v>24</v>
      </c>
      <c r="G1190" s="349">
        <v>95869</v>
      </c>
      <c r="H1190" s="349" t="s">
        <v>2321</v>
      </c>
      <c r="I1190" s="349" t="s">
        <v>226</v>
      </c>
      <c r="J1190" s="349" t="s">
        <v>1333</v>
      </c>
      <c r="K1190" s="350">
        <v>2.95</v>
      </c>
      <c r="L1190" s="349" t="s">
        <v>1138</v>
      </c>
    </row>
    <row r="1191" spans="1:12" ht="13.5" x14ac:dyDescent="0.25">
      <c r="A1191" s="349" t="s">
        <v>1520</v>
      </c>
      <c r="B1191" s="349" t="s">
        <v>1521</v>
      </c>
      <c r="C1191" s="349" t="s">
        <v>1793</v>
      </c>
      <c r="D1191" s="349" t="s">
        <v>1794</v>
      </c>
      <c r="E1191" s="350" t="s">
        <v>24</v>
      </c>
      <c r="F1191" s="349" t="s">
        <v>24</v>
      </c>
      <c r="G1191" s="349">
        <v>95870</v>
      </c>
      <c r="H1191" s="349" t="s">
        <v>2322</v>
      </c>
      <c r="I1191" s="349" t="s">
        <v>226</v>
      </c>
      <c r="J1191" s="349" t="s">
        <v>1333</v>
      </c>
      <c r="K1191" s="350">
        <v>7.49</v>
      </c>
      <c r="L1191" s="349" t="s">
        <v>1138</v>
      </c>
    </row>
    <row r="1192" spans="1:12" ht="13.5" x14ac:dyDescent="0.25">
      <c r="A1192" s="349" t="s">
        <v>1520</v>
      </c>
      <c r="B1192" s="349" t="s">
        <v>1521</v>
      </c>
      <c r="C1192" s="349" t="s">
        <v>1793</v>
      </c>
      <c r="D1192" s="349" t="s">
        <v>1794</v>
      </c>
      <c r="E1192" s="350" t="s">
        <v>24</v>
      </c>
      <c r="F1192" s="349" t="s">
        <v>24</v>
      </c>
      <c r="G1192" s="349">
        <v>95871</v>
      </c>
      <c r="H1192" s="349" t="s">
        <v>2323</v>
      </c>
      <c r="I1192" s="349" t="s">
        <v>226</v>
      </c>
      <c r="J1192" s="349" t="s">
        <v>1524</v>
      </c>
      <c r="K1192" s="350">
        <v>274.75</v>
      </c>
      <c r="L1192" s="349" t="s">
        <v>1138</v>
      </c>
    </row>
    <row r="1193" spans="1:12" ht="13.5" x14ac:dyDescent="0.25">
      <c r="A1193" s="349" t="s">
        <v>1520</v>
      </c>
      <c r="B1193" s="349" t="s">
        <v>1521</v>
      </c>
      <c r="C1193" s="349" t="s">
        <v>1793</v>
      </c>
      <c r="D1193" s="349" t="s">
        <v>1794</v>
      </c>
      <c r="E1193" s="350" t="s">
        <v>24</v>
      </c>
      <c r="F1193" s="349" t="s">
        <v>24</v>
      </c>
      <c r="G1193" s="349">
        <v>95874</v>
      </c>
      <c r="H1193" s="349" t="s">
        <v>2324</v>
      </c>
      <c r="I1193" s="349" t="s">
        <v>226</v>
      </c>
      <c r="J1193" s="349" t="s">
        <v>1333</v>
      </c>
      <c r="K1193" s="350">
        <v>8.39</v>
      </c>
      <c r="L1193" s="349" t="s">
        <v>1138</v>
      </c>
    </row>
    <row r="1194" spans="1:12" ht="13.5" x14ac:dyDescent="0.25">
      <c r="A1194" s="349" t="s">
        <v>1520</v>
      </c>
      <c r="B1194" s="349" t="s">
        <v>1521</v>
      </c>
      <c r="C1194" s="349" t="s">
        <v>1793</v>
      </c>
      <c r="D1194" s="349" t="s">
        <v>1794</v>
      </c>
      <c r="E1194" s="350" t="s">
        <v>24</v>
      </c>
      <c r="F1194" s="349" t="s">
        <v>24</v>
      </c>
      <c r="G1194" s="349">
        <v>96008</v>
      </c>
      <c r="H1194" s="349" t="s">
        <v>2325</v>
      </c>
      <c r="I1194" s="349" t="s">
        <v>226</v>
      </c>
      <c r="J1194" s="349" t="s">
        <v>1333</v>
      </c>
      <c r="K1194" s="350">
        <v>22.9</v>
      </c>
      <c r="L1194" s="349" t="s">
        <v>1138</v>
      </c>
    </row>
    <row r="1195" spans="1:12" ht="13.5" x14ac:dyDescent="0.25">
      <c r="A1195" s="349" t="s">
        <v>1520</v>
      </c>
      <c r="B1195" s="349" t="s">
        <v>1521</v>
      </c>
      <c r="C1195" s="349" t="s">
        <v>1793</v>
      </c>
      <c r="D1195" s="349" t="s">
        <v>1794</v>
      </c>
      <c r="E1195" s="350" t="s">
        <v>24</v>
      </c>
      <c r="F1195" s="349" t="s">
        <v>24</v>
      </c>
      <c r="G1195" s="349">
        <v>96009</v>
      </c>
      <c r="H1195" s="349" t="s">
        <v>2326</v>
      </c>
      <c r="I1195" s="349" t="s">
        <v>226</v>
      </c>
      <c r="J1195" s="349" t="s">
        <v>1333</v>
      </c>
      <c r="K1195" s="350">
        <v>6.13</v>
      </c>
      <c r="L1195" s="349" t="s">
        <v>1138</v>
      </c>
    </row>
    <row r="1196" spans="1:12" ht="13.5" x14ac:dyDescent="0.25">
      <c r="A1196" s="349" t="s">
        <v>1520</v>
      </c>
      <c r="B1196" s="349" t="s">
        <v>1521</v>
      </c>
      <c r="C1196" s="349" t="s">
        <v>1793</v>
      </c>
      <c r="D1196" s="349" t="s">
        <v>1794</v>
      </c>
      <c r="E1196" s="350" t="s">
        <v>24</v>
      </c>
      <c r="F1196" s="349" t="s">
        <v>24</v>
      </c>
      <c r="G1196" s="349">
        <v>96011</v>
      </c>
      <c r="H1196" s="349" t="s">
        <v>2327</v>
      </c>
      <c r="I1196" s="349" t="s">
        <v>226</v>
      </c>
      <c r="J1196" s="349" t="s">
        <v>1333</v>
      </c>
      <c r="K1196" s="350">
        <v>25.05</v>
      </c>
      <c r="L1196" s="349" t="s">
        <v>1138</v>
      </c>
    </row>
    <row r="1197" spans="1:12" ht="13.5" x14ac:dyDescent="0.25">
      <c r="A1197" s="349" t="s">
        <v>1520</v>
      </c>
      <c r="B1197" s="349" t="s">
        <v>1521</v>
      </c>
      <c r="C1197" s="349" t="s">
        <v>1793</v>
      </c>
      <c r="D1197" s="349" t="s">
        <v>1794</v>
      </c>
      <c r="E1197" s="350" t="s">
        <v>24</v>
      </c>
      <c r="F1197" s="349" t="s">
        <v>24</v>
      </c>
      <c r="G1197" s="349">
        <v>96012</v>
      </c>
      <c r="H1197" s="349" t="s">
        <v>2328</v>
      </c>
      <c r="I1197" s="349" t="s">
        <v>226</v>
      </c>
      <c r="J1197" s="349" t="s">
        <v>1524</v>
      </c>
      <c r="K1197" s="350">
        <v>97.28</v>
      </c>
      <c r="L1197" s="349" t="s">
        <v>1138</v>
      </c>
    </row>
    <row r="1198" spans="1:12" ht="13.5" x14ac:dyDescent="0.25">
      <c r="A1198" s="349" t="s">
        <v>1520</v>
      </c>
      <c r="B1198" s="349" t="s">
        <v>1521</v>
      </c>
      <c r="C1198" s="349" t="s">
        <v>1793</v>
      </c>
      <c r="D1198" s="349" t="s">
        <v>1794</v>
      </c>
      <c r="E1198" s="350" t="s">
        <v>24</v>
      </c>
      <c r="F1198" s="349" t="s">
        <v>24</v>
      </c>
      <c r="G1198" s="349">
        <v>96015</v>
      </c>
      <c r="H1198" s="349" t="s">
        <v>2329</v>
      </c>
      <c r="I1198" s="349" t="s">
        <v>226</v>
      </c>
      <c r="J1198" s="349" t="s">
        <v>1333</v>
      </c>
      <c r="K1198" s="350">
        <v>22.68</v>
      </c>
      <c r="L1198" s="349" t="s">
        <v>1138</v>
      </c>
    </row>
    <row r="1199" spans="1:12" ht="13.5" x14ac:dyDescent="0.25">
      <c r="A1199" s="349" t="s">
        <v>1520</v>
      </c>
      <c r="B1199" s="349" t="s">
        <v>1521</v>
      </c>
      <c r="C1199" s="349" t="s">
        <v>1793</v>
      </c>
      <c r="D1199" s="349" t="s">
        <v>1794</v>
      </c>
      <c r="E1199" s="350" t="s">
        <v>24</v>
      </c>
      <c r="F1199" s="349" t="s">
        <v>24</v>
      </c>
      <c r="G1199" s="349">
        <v>96016</v>
      </c>
      <c r="H1199" s="349" t="s">
        <v>2330</v>
      </c>
      <c r="I1199" s="349" t="s">
        <v>226</v>
      </c>
      <c r="J1199" s="349" t="s">
        <v>1333</v>
      </c>
      <c r="K1199" s="350">
        <v>6.07</v>
      </c>
      <c r="L1199" s="349" t="s">
        <v>1138</v>
      </c>
    </row>
    <row r="1200" spans="1:12" ht="13.5" x14ac:dyDescent="0.25">
      <c r="A1200" s="349" t="s">
        <v>1520</v>
      </c>
      <c r="B1200" s="349" t="s">
        <v>1521</v>
      </c>
      <c r="C1200" s="349" t="s">
        <v>1793</v>
      </c>
      <c r="D1200" s="349" t="s">
        <v>1794</v>
      </c>
      <c r="E1200" s="350" t="s">
        <v>24</v>
      </c>
      <c r="F1200" s="349" t="s">
        <v>24</v>
      </c>
      <c r="G1200" s="349">
        <v>96018</v>
      </c>
      <c r="H1200" s="349" t="s">
        <v>2331</v>
      </c>
      <c r="I1200" s="349" t="s">
        <v>226</v>
      </c>
      <c r="J1200" s="349" t="s">
        <v>1333</v>
      </c>
      <c r="K1200" s="350">
        <v>24.81</v>
      </c>
      <c r="L1200" s="349" t="s">
        <v>1138</v>
      </c>
    </row>
    <row r="1201" spans="1:12" ht="13.5" x14ac:dyDescent="0.25">
      <c r="A1201" s="349" t="s">
        <v>1520</v>
      </c>
      <c r="B1201" s="349" t="s">
        <v>1521</v>
      </c>
      <c r="C1201" s="349" t="s">
        <v>1793</v>
      </c>
      <c r="D1201" s="349" t="s">
        <v>1794</v>
      </c>
      <c r="E1201" s="350" t="s">
        <v>24</v>
      </c>
      <c r="F1201" s="349" t="s">
        <v>24</v>
      </c>
      <c r="G1201" s="349">
        <v>96019</v>
      </c>
      <c r="H1201" s="349" t="s">
        <v>2332</v>
      </c>
      <c r="I1201" s="349" t="s">
        <v>226</v>
      </c>
      <c r="J1201" s="349" t="s">
        <v>1524</v>
      </c>
      <c r="K1201" s="350">
        <v>97.28</v>
      </c>
      <c r="L1201" s="349" t="s">
        <v>1138</v>
      </c>
    </row>
    <row r="1202" spans="1:12" ht="13.5" x14ac:dyDescent="0.25">
      <c r="A1202" s="349" t="s">
        <v>1520</v>
      </c>
      <c r="B1202" s="349" t="s">
        <v>1521</v>
      </c>
      <c r="C1202" s="349" t="s">
        <v>1793</v>
      </c>
      <c r="D1202" s="349" t="s">
        <v>1794</v>
      </c>
      <c r="E1202" s="350" t="s">
        <v>24</v>
      </c>
      <c r="F1202" s="349" t="s">
        <v>24</v>
      </c>
      <c r="G1202" s="349">
        <v>96023</v>
      </c>
      <c r="H1202" s="349" t="s">
        <v>2333</v>
      </c>
      <c r="I1202" s="349" t="s">
        <v>226</v>
      </c>
      <c r="J1202" s="349" t="s">
        <v>1333</v>
      </c>
      <c r="K1202" s="350">
        <v>17.600000000000001</v>
      </c>
      <c r="L1202" s="349" t="s">
        <v>1138</v>
      </c>
    </row>
    <row r="1203" spans="1:12" ht="13.5" x14ac:dyDescent="0.25">
      <c r="A1203" s="349" t="s">
        <v>1520</v>
      </c>
      <c r="B1203" s="349" t="s">
        <v>1521</v>
      </c>
      <c r="C1203" s="349" t="s">
        <v>1793</v>
      </c>
      <c r="D1203" s="349" t="s">
        <v>1794</v>
      </c>
      <c r="E1203" s="350" t="s">
        <v>24</v>
      </c>
      <c r="F1203" s="349" t="s">
        <v>24</v>
      </c>
      <c r="G1203" s="349">
        <v>96024</v>
      </c>
      <c r="H1203" s="349" t="s">
        <v>2334</v>
      </c>
      <c r="I1203" s="349" t="s">
        <v>226</v>
      </c>
      <c r="J1203" s="349" t="s">
        <v>1333</v>
      </c>
      <c r="K1203" s="350">
        <v>4.71</v>
      </c>
      <c r="L1203" s="349" t="s">
        <v>1138</v>
      </c>
    </row>
    <row r="1204" spans="1:12" ht="13.5" x14ac:dyDescent="0.25">
      <c r="A1204" s="349" t="s">
        <v>1520</v>
      </c>
      <c r="B1204" s="349" t="s">
        <v>1521</v>
      </c>
      <c r="C1204" s="349" t="s">
        <v>1793</v>
      </c>
      <c r="D1204" s="349" t="s">
        <v>1794</v>
      </c>
      <c r="E1204" s="350" t="s">
        <v>24</v>
      </c>
      <c r="F1204" s="349" t="s">
        <v>24</v>
      </c>
      <c r="G1204" s="349">
        <v>96026</v>
      </c>
      <c r="H1204" s="349" t="s">
        <v>2335</v>
      </c>
      <c r="I1204" s="349" t="s">
        <v>226</v>
      </c>
      <c r="J1204" s="349" t="s">
        <v>1333</v>
      </c>
      <c r="K1204" s="350">
        <v>19.260000000000002</v>
      </c>
      <c r="L1204" s="349" t="s">
        <v>1138</v>
      </c>
    </row>
    <row r="1205" spans="1:12" ht="13.5" x14ac:dyDescent="0.25">
      <c r="A1205" s="349" t="s">
        <v>1520</v>
      </c>
      <c r="B1205" s="349" t="s">
        <v>1521</v>
      </c>
      <c r="C1205" s="349" t="s">
        <v>1793</v>
      </c>
      <c r="D1205" s="349" t="s">
        <v>1794</v>
      </c>
      <c r="E1205" s="350" t="s">
        <v>24</v>
      </c>
      <c r="F1205" s="349" t="s">
        <v>24</v>
      </c>
      <c r="G1205" s="349">
        <v>96027</v>
      </c>
      <c r="H1205" s="349" t="s">
        <v>2336</v>
      </c>
      <c r="I1205" s="349" t="s">
        <v>226</v>
      </c>
      <c r="J1205" s="349" t="s">
        <v>1524</v>
      </c>
      <c r="K1205" s="350">
        <v>67.78</v>
      </c>
      <c r="L1205" s="349" t="s">
        <v>1138</v>
      </c>
    </row>
    <row r="1206" spans="1:12" ht="13.5" x14ac:dyDescent="0.25">
      <c r="A1206" s="349" t="s">
        <v>1520</v>
      </c>
      <c r="B1206" s="349" t="s">
        <v>1521</v>
      </c>
      <c r="C1206" s="349" t="s">
        <v>1793</v>
      </c>
      <c r="D1206" s="349" t="s">
        <v>1794</v>
      </c>
      <c r="E1206" s="350" t="s">
        <v>24</v>
      </c>
      <c r="F1206" s="349" t="s">
        <v>24</v>
      </c>
      <c r="G1206" s="349">
        <v>96030</v>
      </c>
      <c r="H1206" s="349" t="s">
        <v>2337</v>
      </c>
      <c r="I1206" s="349" t="s">
        <v>226</v>
      </c>
      <c r="J1206" s="349" t="s">
        <v>1333</v>
      </c>
      <c r="K1206" s="350">
        <v>32.31</v>
      </c>
      <c r="L1206" s="349" t="s">
        <v>1138</v>
      </c>
    </row>
    <row r="1207" spans="1:12" ht="13.5" x14ac:dyDescent="0.25">
      <c r="A1207" s="349" t="s">
        <v>1520</v>
      </c>
      <c r="B1207" s="349" t="s">
        <v>1521</v>
      </c>
      <c r="C1207" s="349" t="s">
        <v>1793</v>
      </c>
      <c r="D1207" s="349" t="s">
        <v>1794</v>
      </c>
      <c r="E1207" s="350" t="s">
        <v>24</v>
      </c>
      <c r="F1207" s="349" t="s">
        <v>24</v>
      </c>
      <c r="G1207" s="349">
        <v>96031</v>
      </c>
      <c r="H1207" s="349" t="s">
        <v>2338</v>
      </c>
      <c r="I1207" s="349" t="s">
        <v>226</v>
      </c>
      <c r="J1207" s="349" t="s">
        <v>1333</v>
      </c>
      <c r="K1207" s="350">
        <v>12.25</v>
      </c>
      <c r="L1207" s="349" t="s">
        <v>1138</v>
      </c>
    </row>
    <row r="1208" spans="1:12" ht="13.5" x14ac:dyDescent="0.25">
      <c r="A1208" s="349" t="s">
        <v>1520</v>
      </c>
      <c r="B1208" s="349" t="s">
        <v>1521</v>
      </c>
      <c r="C1208" s="349" t="s">
        <v>1793</v>
      </c>
      <c r="D1208" s="349" t="s">
        <v>1794</v>
      </c>
      <c r="E1208" s="350" t="s">
        <v>24</v>
      </c>
      <c r="F1208" s="349" t="s">
        <v>24</v>
      </c>
      <c r="G1208" s="349">
        <v>96032</v>
      </c>
      <c r="H1208" s="349" t="s">
        <v>2339</v>
      </c>
      <c r="I1208" s="349" t="s">
        <v>226</v>
      </c>
      <c r="J1208" s="349" t="s">
        <v>1333</v>
      </c>
      <c r="K1208" s="350">
        <v>4.92</v>
      </c>
      <c r="L1208" s="349" t="s">
        <v>1138</v>
      </c>
    </row>
    <row r="1209" spans="1:12" ht="13.5" x14ac:dyDescent="0.25">
      <c r="A1209" s="349" t="s">
        <v>1520</v>
      </c>
      <c r="B1209" s="349" t="s">
        <v>1521</v>
      </c>
      <c r="C1209" s="349" t="s">
        <v>1793</v>
      </c>
      <c r="D1209" s="349" t="s">
        <v>1794</v>
      </c>
      <c r="E1209" s="350" t="s">
        <v>24</v>
      </c>
      <c r="F1209" s="349" t="s">
        <v>24</v>
      </c>
      <c r="G1209" s="349">
        <v>96033</v>
      </c>
      <c r="H1209" s="349" t="s">
        <v>2340</v>
      </c>
      <c r="I1209" s="349" t="s">
        <v>226</v>
      </c>
      <c r="J1209" s="349" t="s">
        <v>1333</v>
      </c>
      <c r="K1209" s="350">
        <v>55.49</v>
      </c>
      <c r="L1209" s="349" t="s">
        <v>1138</v>
      </c>
    </row>
    <row r="1210" spans="1:12" ht="13.5" x14ac:dyDescent="0.25">
      <c r="A1210" s="349" t="s">
        <v>1520</v>
      </c>
      <c r="B1210" s="349" t="s">
        <v>1521</v>
      </c>
      <c r="C1210" s="349" t="s">
        <v>1793</v>
      </c>
      <c r="D1210" s="349" t="s">
        <v>1794</v>
      </c>
      <c r="E1210" s="350" t="s">
        <v>24</v>
      </c>
      <c r="F1210" s="349" t="s">
        <v>24</v>
      </c>
      <c r="G1210" s="349">
        <v>96034</v>
      </c>
      <c r="H1210" s="349" t="s">
        <v>2341</v>
      </c>
      <c r="I1210" s="349" t="s">
        <v>226</v>
      </c>
      <c r="J1210" s="349" t="s">
        <v>1524</v>
      </c>
      <c r="K1210" s="350">
        <v>142.66999999999999</v>
      </c>
      <c r="L1210" s="349" t="s">
        <v>1138</v>
      </c>
    </row>
    <row r="1211" spans="1:12" ht="13.5" x14ac:dyDescent="0.25">
      <c r="A1211" s="349" t="s">
        <v>1520</v>
      </c>
      <c r="B1211" s="349" t="s">
        <v>1521</v>
      </c>
      <c r="C1211" s="349" t="s">
        <v>1793</v>
      </c>
      <c r="D1211" s="349" t="s">
        <v>1794</v>
      </c>
      <c r="E1211" s="350" t="s">
        <v>24</v>
      </c>
      <c r="F1211" s="349" t="s">
        <v>24</v>
      </c>
      <c r="G1211" s="349">
        <v>96053</v>
      </c>
      <c r="H1211" s="349" t="s">
        <v>2342</v>
      </c>
      <c r="I1211" s="349" t="s">
        <v>226</v>
      </c>
      <c r="J1211" s="349" t="s">
        <v>1333</v>
      </c>
      <c r="K1211" s="350">
        <v>17.82</v>
      </c>
      <c r="L1211" s="349" t="s">
        <v>1138</v>
      </c>
    </row>
    <row r="1212" spans="1:12" ht="13.5" x14ac:dyDescent="0.25">
      <c r="A1212" s="349" t="s">
        <v>1520</v>
      </c>
      <c r="B1212" s="349" t="s">
        <v>1521</v>
      </c>
      <c r="C1212" s="349" t="s">
        <v>1793</v>
      </c>
      <c r="D1212" s="349" t="s">
        <v>1794</v>
      </c>
      <c r="E1212" s="350" t="s">
        <v>24</v>
      </c>
      <c r="F1212" s="349" t="s">
        <v>24</v>
      </c>
      <c r="G1212" s="349">
        <v>96054</v>
      </c>
      <c r="H1212" s="349" t="s">
        <v>2343</v>
      </c>
      <c r="I1212" s="349" t="s">
        <v>226</v>
      </c>
      <c r="J1212" s="349" t="s">
        <v>1333</v>
      </c>
      <c r="K1212" s="350">
        <v>31.46</v>
      </c>
      <c r="L1212" s="349" t="s">
        <v>1138</v>
      </c>
    </row>
    <row r="1213" spans="1:12" ht="13.5" x14ac:dyDescent="0.25">
      <c r="A1213" s="349" t="s">
        <v>1520</v>
      </c>
      <c r="B1213" s="349" t="s">
        <v>1521</v>
      </c>
      <c r="C1213" s="349" t="s">
        <v>1793</v>
      </c>
      <c r="D1213" s="349" t="s">
        <v>1794</v>
      </c>
      <c r="E1213" s="350" t="s">
        <v>24</v>
      </c>
      <c r="F1213" s="349" t="s">
        <v>24</v>
      </c>
      <c r="G1213" s="349">
        <v>96055</v>
      </c>
      <c r="H1213" s="349" t="s">
        <v>2344</v>
      </c>
      <c r="I1213" s="349" t="s">
        <v>226</v>
      </c>
      <c r="J1213" s="349" t="s">
        <v>1333</v>
      </c>
      <c r="K1213" s="350">
        <v>4.7699999999999996</v>
      </c>
      <c r="L1213" s="349" t="s">
        <v>1138</v>
      </c>
    </row>
    <row r="1214" spans="1:12" ht="13.5" x14ac:dyDescent="0.25">
      <c r="A1214" s="349" t="s">
        <v>1520</v>
      </c>
      <c r="B1214" s="349" t="s">
        <v>1521</v>
      </c>
      <c r="C1214" s="349" t="s">
        <v>1793</v>
      </c>
      <c r="D1214" s="349" t="s">
        <v>1794</v>
      </c>
      <c r="E1214" s="350" t="s">
        <v>24</v>
      </c>
      <c r="F1214" s="349" t="s">
        <v>24</v>
      </c>
      <c r="G1214" s="349">
        <v>96056</v>
      </c>
      <c r="H1214" s="349" t="s">
        <v>2345</v>
      </c>
      <c r="I1214" s="349" t="s">
        <v>226</v>
      </c>
      <c r="J1214" s="349" t="s">
        <v>1333</v>
      </c>
      <c r="K1214" s="350">
        <v>19.5</v>
      </c>
      <c r="L1214" s="349" t="s">
        <v>1138</v>
      </c>
    </row>
    <row r="1215" spans="1:12" ht="13.5" x14ac:dyDescent="0.25">
      <c r="A1215" s="349" t="s">
        <v>1520</v>
      </c>
      <c r="B1215" s="349" t="s">
        <v>1521</v>
      </c>
      <c r="C1215" s="349" t="s">
        <v>1793</v>
      </c>
      <c r="D1215" s="349" t="s">
        <v>1794</v>
      </c>
      <c r="E1215" s="350" t="s">
        <v>24</v>
      </c>
      <c r="F1215" s="349" t="s">
        <v>24</v>
      </c>
      <c r="G1215" s="349">
        <v>96057</v>
      </c>
      <c r="H1215" s="349" t="s">
        <v>2346</v>
      </c>
      <c r="I1215" s="349" t="s">
        <v>226</v>
      </c>
      <c r="J1215" s="349" t="s">
        <v>1524</v>
      </c>
      <c r="K1215" s="350">
        <v>67.78</v>
      </c>
      <c r="L1215" s="349" t="s">
        <v>1138</v>
      </c>
    </row>
    <row r="1216" spans="1:12" ht="13.5" x14ac:dyDescent="0.25">
      <c r="A1216" s="349" t="s">
        <v>1520</v>
      </c>
      <c r="B1216" s="349" t="s">
        <v>1521</v>
      </c>
      <c r="C1216" s="349" t="s">
        <v>1793</v>
      </c>
      <c r="D1216" s="349" t="s">
        <v>1794</v>
      </c>
      <c r="E1216" s="350" t="s">
        <v>24</v>
      </c>
      <c r="F1216" s="349" t="s">
        <v>24</v>
      </c>
      <c r="G1216" s="349">
        <v>96060</v>
      </c>
      <c r="H1216" s="349" t="s">
        <v>2347</v>
      </c>
      <c r="I1216" s="349" t="s">
        <v>226</v>
      </c>
      <c r="J1216" s="349" t="s">
        <v>1333</v>
      </c>
      <c r="K1216" s="350">
        <v>6.13</v>
      </c>
      <c r="L1216" s="349" t="s">
        <v>1138</v>
      </c>
    </row>
    <row r="1217" spans="1:12" ht="13.5" x14ac:dyDescent="0.25">
      <c r="A1217" s="349" t="s">
        <v>1520</v>
      </c>
      <c r="B1217" s="349" t="s">
        <v>1521</v>
      </c>
      <c r="C1217" s="349" t="s">
        <v>1793</v>
      </c>
      <c r="D1217" s="349" t="s">
        <v>1794</v>
      </c>
      <c r="E1217" s="350" t="s">
        <v>24</v>
      </c>
      <c r="F1217" s="349" t="s">
        <v>24</v>
      </c>
      <c r="G1217" s="349">
        <v>96061</v>
      </c>
      <c r="H1217" s="349" t="s">
        <v>2348</v>
      </c>
      <c r="I1217" s="349" t="s">
        <v>226</v>
      </c>
      <c r="J1217" s="349" t="s">
        <v>1333</v>
      </c>
      <c r="K1217" s="350">
        <v>39.32</v>
      </c>
      <c r="L1217" s="349" t="s">
        <v>1138</v>
      </c>
    </row>
    <row r="1218" spans="1:12" ht="13.5" x14ac:dyDescent="0.25">
      <c r="A1218" s="349" t="s">
        <v>1520</v>
      </c>
      <c r="B1218" s="349" t="s">
        <v>1521</v>
      </c>
      <c r="C1218" s="349" t="s">
        <v>1793</v>
      </c>
      <c r="D1218" s="349" t="s">
        <v>1794</v>
      </c>
      <c r="E1218" s="350" t="s">
        <v>24</v>
      </c>
      <c r="F1218" s="349" t="s">
        <v>24</v>
      </c>
      <c r="G1218" s="349">
        <v>96062</v>
      </c>
      <c r="H1218" s="349" t="s">
        <v>2349</v>
      </c>
      <c r="I1218" s="349" t="s">
        <v>226</v>
      </c>
      <c r="J1218" s="349" t="s">
        <v>1524</v>
      </c>
      <c r="K1218" s="350">
        <v>40.090000000000003</v>
      </c>
      <c r="L1218" s="349" t="s">
        <v>1138</v>
      </c>
    </row>
    <row r="1219" spans="1:12" ht="13.5" x14ac:dyDescent="0.25">
      <c r="A1219" s="349" t="s">
        <v>1520</v>
      </c>
      <c r="B1219" s="349" t="s">
        <v>1521</v>
      </c>
      <c r="C1219" s="349" t="s">
        <v>1793</v>
      </c>
      <c r="D1219" s="349" t="s">
        <v>1794</v>
      </c>
      <c r="E1219" s="350" t="s">
        <v>24</v>
      </c>
      <c r="F1219" s="349" t="s">
        <v>24</v>
      </c>
      <c r="G1219" s="349">
        <v>96241</v>
      </c>
      <c r="H1219" s="349" t="s">
        <v>2350</v>
      </c>
      <c r="I1219" s="349" t="s">
        <v>226</v>
      </c>
      <c r="J1219" s="349" t="s">
        <v>1333</v>
      </c>
      <c r="K1219" s="350">
        <v>27.2</v>
      </c>
      <c r="L1219" s="349" t="s">
        <v>1138</v>
      </c>
    </row>
    <row r="1220" spans="1:12" ht="13.5" x14ac:dyDescent="0.25">
      <c r="A1220" s="349" t="s">
        <v>1520</v>
      </c>
      <c r="B1220" s="349" t="s">
        <v>1521</v>
      </c>
      <c r="C1220" s="349" t="s">
        <v>1793</v>
      </c>
      <c r="D1220" s="349" t="s">
        <v>1794</v>
      </c>
      <c r="E1220" s="350" t="s">
        <v>24</v>
      </c>
      <c r="F1220" s="349" t="s">
        <v>24</v>
      </c>
      <c r="G1220" s="349">
        <v>96242</v>
      </c>
      <c r="H1220" s="349" t="s">
        <v>2351</v>
      </c>
      <c r="I1220" s="349" t="s">
        <v>226</v>
      </c>
      <c r="J1220" s="349" t="s">
        <v>1333</v>
      </c>
      <c r="K1220" s="350">
        <v>7.18</v>
      </c>
      <c r="L1220" s="349" t="s">
        <v>1138</v>
      </c>
    </row>
    <row r="1221" spans="1:12" ht="13.5" x14ac:dyDescent="0.25">
      <c r="A1221" s="349" t="s">
        <v>1520</v>
      </c>
      <c r="B1221" s="349" t="s">
        <v>1521</v>
      </c>
      <c r="C1221" s="349" t="s">
        <v>1793</v>
      </c>
      <c r="D1221" s="349" t="s">
        <v>1794</v>
      </c>
      <c r="E1221" s="350" t="s">
        <v>24</v>
      </c>
      <c r="F1221" s="349" t="s">
        <v>24</v>
      </c>
      <c r="G1221" s="349">
        <v>96243</v>
      </c>
      <c r="H1221" s="349" t="s">
        <v>2352</v>
      </c>
      <c r="I1221" s="349" t="s">
        <v>226</v>
      </c>
      <c r="J1221" s="349" t="s">
        <v>1333</v>
      </c>
      <c r="K1221" s="350">
        <v>34</v>
      </c>
      <c r="L1221" s="349" t="s">
        <v>1138</v>
      </c>
    </row>
    <row r="1222" spans="1:12" ht="13.5" x14ac:dyDescent="0.25">
      <c r="A1222" s="349" t="s">
        <v>1520</v>
      </c>
      <c r="B1222" s="349" t="s">
        <v>1521</v>
      </c>
      <c r="C1222" s="349" t="s">
        <v>1793</v>
      </c>
      <c r="D1222" s="349" t="s">
        <v>1794</v>
      </c>
      <c r="E1222" s="350" t="s">
        <v>24</v>
      </c>
      <c r="F1222" s="349" t="s">
        <v>24</v>
      </c>
      <c r="G1222" s="349">
        <v>96244</v>
      </c>
      <c r="H1222" s="349" t="s">
        <v>2353</v>
      </c>
      <c r="I1222" s="349" t="s">
        <v>226</v>
      </c>
      <c r="J1222" s="349" t="s">
        <v>1524</v>
      </c>
      <c r="K1222" s="350">
        <v>17.510000000000002</v>
      </c>
      <c r="L1222" s="349" t="s">
        <v>1138</v>
      </c>
    </row>
    <row r="1223" spans="1:12" ht="13.5" x14ac:dyDescent="0.25">
      <c r="A1223" s="349" t="s">
        <v>1520</v>
      </c>
      <c r="B1223" s="349" t="s">
        <v>1521</v>
      </c>
      <c r="C1223" s="349" t="s">
        <v>1793</v>
      </c>
      <c r="D1223" s="349" t="s">
        <v>1794</v>
      </c>
      <c r="E1223" s="350" t="s">
        <v>24</v>
      </c>
      <c r="F1223" s="349" t="s">
        <v>24</v>
      </c>
      <c r="G1223" s="349">
        <v>96301</v>
      </c>
      <c r="H1223" s="349" t="s">
        <v>2354</v>
      </c>
      <c r="I1223" s="349" t="s">
        <v>226</v>
      </c>
      <c r="J1223" s="349" t="s">
        <v>1524</v>
      </c>
      <c r="K1223" s="350">
        <v>49.42</v>
      </c>
      <c r="L1223" s="349" t="s">
        <v>1138</v>
      </c>
    </row>
    <row r="1224" spans="1:12" ht="13.5" x14ac:dyDescent="0.25">
      <c r="A1224" s="349" t="s">
        <v>1520</v>
      </c>
      <c r="B1224" s="349" t="s">
        <v>1521</v>
      </c>
      <c r="C1224" s="349" t="s">
        <v>1793</v>
      </c>
      <c r="D1224" s="349" t="s">
        <v>1794</v>
      </c>
      <c r="E1224" s="350" t="s">
        <v>24</v>
      </c>
      <c r="F1224" s="349" t="s">
        <v>24</v>
      </c>
      <c r="G1224" s="349">
        <v>96457</v>
      </c>
      <c r="H1224" s="349" t="s">
        <v>2355</v>
      </c>
      <c r="I1224" s="349" t="s">
        <v>226</v>
      </c>
      <c r="J1224" s="349" t="s">
        <v>1524</v>
      </c>
      <c r="K1224" s="350">
        <v>64.23</v>
      </c>
      <c r="L1224" s="349" t="s">
        <v>1138</v>
      </c>
    </row>
    <row r="1225" spans="1:12" ht="13.5" x14ac:dyDescent="0.25">
      <c r="A1225" s="349" t="s">
        <v>1520</v>
      </c>
      <c r="B1225" s="349" t="s">
        <v>1521</v>
      </c>
      <c r="C1225" s="349" t="s">
        <v>1793</v>
      </c>
      <c r="D1225" s="349" t="s">
        <v>1794</v>
      </c>
      <c r="E1225" s="350" t="s">
        <v>24</v>
      </c>
      <c r="F1225" s="349" t="s">
        <v>24</v>
      </c>
      <c r="G1225" s="349">
        <v>96458</v>
      </c>
      <c r="H1225" s="349" t="s">
        <v>2356</v>
      </c>
      <c r="I1225" s="349" t="s">
        <v>226</v>
      </c>
      <c r="J1225" s="349" t="s">
        <v>1333</v>
      </c>
      <c r="K1225" s="350">
        <v>65.3</v>
      </c>
      <c r="L1225" s="349" t="s">
        <v>1138</v>
      </c>
    </row>
    <row r="1226" spans="1:12" ht="13.5" x14ac:dyDescent="0.25">
      <c r="A1226" s="349" t="s">
        <v>1520</v>
      </c>
      <c r="B1226" s="349" t="s">
        <v>1521</v>
      </c>
      <c r="C1226" s="349" t="s">
        <v>1793</v>
      </c>
      <c r="D1226" s="349" t="s">
        <v>1794</v>
      </c>
      <c r="E1226" s="350" t="s">
        <v>24</v>
      </c>
      <c r="F1226" s="349" t="s">
        <v>24</v>
      </c>
      <c r="G1226" s="349">
        <v>96459</v>
      </c>
      <c r="H1226" s="349" t="s">
        <v>2357</v>
      </c>
      <c r="I1226" s="349" t="s">
        <v>226</v>
      </c>
      <c r="J1226" s="349" t="s">
        <v>1333</v>
      </c>
      <c r="K1226" s="350">
        <v>14</v>
      </c>
      <c r="L1226" s="349" t="s">
        <v>1138</v>
      </c>
    </row>
    <row r="1227" spans="1:12" ht="13.5" x14ac:dyDescent="0.25">
      <c r="A1227" s="349" t="s">
        <v>1520</v>
      </c>
      <c r="B1227" s="349" t="s">
        <v>1521</v>
      </c>
      <c r="C1227" s="349" t="s">
        <v>1793</v>
      </c>
      <c r="D1227" s="349" t="s">
        <v>1794</v>
      </c>
      <c r="E1227" s="350" t="s">
        <v>24</v>
      </c>
      <c r="F1227" s="349" t="s">
        <v>24</v>
      </c>
      <c r="G1227" s="349">
        <v>96460</v>
      </c>
      <c r="H1227" s="349" t="s">
        <v>2358</v>
      </c>
      <c r="I1227" s="349" t="s">
        <v>226</v>
      </c>
      <c r="J1227" s="349" t="s">
        <v>1333</v>
      </c>
      <c r="K1227" s="350">
        <v>52.18</v>
      </c>
      <c r="L1227" s="349" t="s">
        <v>1138</v>
      </c>
    </row>
    <row r="1228" spans="1:12" ht="13.5" x14ac:dyDescent="0.25">
      <c r="A1228" s="349" t="s">
        <v>1520</v>
      </c>
      <c r="B1228" s="349" t="s">
        <v>1521</v>
      </c>
      <c r="C1228" s="349" t="s">
        <v>1793</v>
      </c>
      <c r="D1228" s="349" t="s">
        <v>1794</v>
      </c>
      <c r="E1228" s="350" t="s">
        <v>24</v>
      </c>
      <c r="F1228" s="349" t="s">
        <v>24</v>
      </c>
      <c r="G1228" s="349">
        <v>98760</v>
      </c>
      <c r="H1228" s="349" t="s">
        <v>2359</v>
      </c>
      <c r="I1228" s="349" t="s">
        <v>226</v>
      </c>
      <c r="J1228" s="349" t="s">
        <v>1333</v>
      </c>
      <c r="K1228" s="350">
        <v>0.05</v>
      </c>
      <c r="L1228" s="349" t="s">
        <v>1138</v>
      </c>
    </row>
    <row r="1229" spans="1:12" ht="13.5" x14ac:dyDescent="0.25">
      <c r="A1229" s="349" t="s">
        <v>1520</v>
      </c>
      <c r="B1229" s="349" t="s">
        <v>1521</v>
      </c>
      <c r="C1229" s="349" t="s">
        <v>1793</v>
      </c>
      <c r="D1229" s="349" t="s">
        <v>1794</v>
      </c>
      <c r="E1229" s="350" t="s">
        <v>24</v>
      </c>
      <c r="F1229" s="349" t="s">
        <v>24</v>
      </c>
      <c r="G1229" s="349">
        <v>98761</v>
      </c>
      <c r="H1229" s="349" t="s">
        <v>2360</v>
      </c>
      <c r="I1229" s="349" t="s">
        <v>226</v>
      </c>
      <c r="J1229" s="349" t="s">
        <v>1333</v>
      </c>
      <c r="K1229" s="350">
        <v>0.01</v>
      </c>
      <c r="L1229" s="349" t="s">
        <v>1138</v>
      </c>
    </row>
    <row r="1230" spans="1:12" ht="13.5" x14ac:dyDescent="0.25">
      <c r="A1230" s="349" t="s">
        <v>1520</v>
      </c>
      <c r="B1230" s="349" t="s">
        <v>1521</v>
      </c>
      <c r="C1230" s="349" t="s">
        <v>1793</v>
      </c>
      <c r="D1230" s="349" t="s">
        <v>1794</v>
      </c>
      <c r="E1230" s="350" t="s">
        <v>24</v>
      </c>
      <c r="F1230" s="349" t="s">
        <v>24</v>
      </c>
      <c r="G1230" s="349">
        <v>98762</v>
      </c>
      <c r="H1230" s="349" t="s">
        <v>2361</v>
      </c>
      <c r="I1230" s="349" t="s">
        <v>226</v>
      </c>
      <c r="J1230" s="349" t="s">
        <v>1333</v>
      </c>
      <c r="K1230" s="350">
        <v>7.0000000000000007E-2</v>
      </c>
      <c r="L1230" s="349" t="s">
        <v>1138</v>
      </c>
    </row>
    <row r="1231" spans="1:12" ht="13.5" x14ac:dyDescent="0.25">
      <c r="A1231" s="349" t="s">
        <v>1520</v>
      </c>
      <c r="B1231" s="349" t="s">
        <v>1521</v>
      </c>
      <c r="C1231" s="349" t="s">
        <v>1793</v>
      </c>
      <c r="D1231" s="349" t="s">
        <v>1794</v>
      </c>
      <c r="E1231" s="350" t="s">
        <v>24</v>
      </c>
      <c r="F1231" s="349" t="s">
        <v>24</v>
      </c>
      <c r="G1231" s="349">
        <v>98763</v>
      </c>
      <c r="H1231" s="349" t="s">
        <v>2362</v>
      </c>
      <c r="I1231" s="349" t="s">
        <v>226</v>
      </c>
      <c r="J1231" s="349" t="s">
        <v>1137</v>
      </c>
      <c r="K1231" s="350">
        <v>4.17</v>
      </c>
      <c r="L1231" s="349" t="s">
        <v>1138</v>
      </c>
    </row>
    <row r="1232" spans="1:12" ht="13.5" x14ac:dyDescent="0.25">
      <c r="A1232" s="349" t="s">
        <v>1520</v>
      </c>
      <c r="B1232" s="349" t="s">
        <v>1521</v>
      </c>
      <c r="C1232" s="349" t="s">
        <v>1793</v>
      </c>
      <c r="D1232" s="349" t="s">
        <v>1794</v>
      </c>
      <c r="E1232" s="350" t="s">
        <v>24</v>
      </c>
      <c r="F1232" s="349" t="s">
        <v>24</v>
      </c>
      <c r="G1232" s="349">
        <v>99829</v>
      </c>
      <c r="H1232" s="349" t="s">
        <v>2363</v>
      </c>
      <c r="I1232" s="349" t="s">
        <v>226</v>
      </c>
      <c r="J1232" s="349" t="s">
        <v>1524</v>
      </c>
      <c r="K1232" s="350">
        <v>0.16</v>
      </c>
      <c r="L1232" s="349" t="s">
        <v>1138</v>
      </c>
    </row>
    <row r="1233" spans="1:12" ht="13.5" x14ac:dyDescent="0.25">
      <c r="A1233" s="349" t="s">
        <v>1520</v>
      </c>
      <c r="B1233" s="349" t="s">
        <v>1521</v>
      </c>
      <c r="C1233" s="349" t="s">
        <v>1793</v>
      </c>
      <c r="D1233" s="349" t="s">
        <v>1794</v>
      </c>
      <c r="E1233" s="350" t="s">
        <v>24</v>
      </c>
      <c r="F1233" s="349" t="s">
        <v>24</v>
      </c>
      <c r="G1233" s="349">
        <v>99830</v>
      </c>
      <c r="H1233" s="349" t="s">
        <v>2364</v>
      </c>
      <c r="I1233" s="349" t="s">
        <v>226</v>
      </c>
      <c r="J1233" s="349" t="s">
        <v>1524</v>
      </c>
      <c r="K1233" s="350">
        <v>0.03</v>
      </c>
      <c r="L1233" s="349" t="s">
        <v>1138</v>
      </c>
    </row>
    <row r="1234" spans="1:12" ht="13.5" x14ac:dyDescent="0.25">
      <c r="A1234" s="349" t="s">
        <v>1520</v>
      </c>
      <c r="B1234" s="349" t="s">
        <v>1521</v>
      </c>
      <c r="C1234" s="349" t="s">
        <v>1793</v>
      </c>
      <c r="D1234" s="349" t="s">
        <v>1794</v>
      </c>
      <c r="E1234" s="350" t="s">
        <v>24</v>
      </c>
      <c r="F1234" s="349" t="s">
        <v>24</v>
      </c>
      <c r="G1234" s="349">
        <v>99831</v>
      </c>
      <c r="H1234" s="349" t="s">
        <v>2365</v>
      </c>
      <c r="I1234" s="349" t="s">
        <v>226</v>
      </c>
      <c r="J1234" s="349" t="s">
        <v>1524</v>
      </c>
      <c r="K1234" s="350">
        <v>0.11</v>
      </c>
      <c r="L1234" s="349" t="s">
        <v>1138</v>
      </c>
    </row>
    <row r="1235" spans="1:12" ht="13.5" x14ac:dyDescent="0.25">
      <c r="A1235" s="349" t="s">
        <v>1520</v>
      </c>
      <c r="B1235" s="349" t="s">
        <v>1521</v>
      </c>
      <c r="C1235" s="349" t="s">
        <v>1793</v>
      </c>
      <c r="D1235" s="349" t="s">
        <v>1794</v>
      </c>
      <c r="E1235" s="350" t="s">
        <v>24</v>
      </c>
      <c r="F1235" s="349" t="s">
        <v>24</v>
      </c>
      <c r="G1235" s="349">
        <v>99832</v>
      </c>
      <c r="H1235" s="349" t="s">
        <v>2366</v>
      </c>
      <c r="I1235" s="349" t="s">
        <v>226</v>
      </c>
      <c r="J1235" s="349" t="s">
        <v>1137</v>
      </c>
      <c r="K1235" s="350">
        <v>1.7</v>
      </c>
      <c r="L1235" s="349" t="s">
        <v>1138</v>
      </c>
    </row>
    <row r="1236" spans="1:12" ht="13.5" x14ac:dyDescent="0.25">
      <c r="A1236" s="349" t="s">
        <v>1520</v>
      </c>
      <c r="B1236" s="349" t="s">
        <v>1521</v>
      </c>
      <c r="C1236" s="349" t="s">
        <v>1793</v>
      </c>
      <c r="D1236" s="349" t="s">
        <v>1794</v>
      </c>
      <c r="E1236" s="350" t="s">
        <v>24</v>
      </c>
      <c r="F1236" s="349" t="s">
        <v>24</v>
      </c>
      <c r="G1236" s="349">
        <v>100637</v>
      </c>
      <c r="H1236" s="349" t="s">
        <v>2367</v>
      </c>
      <c r="I1236" s="349" t="s">
        <v>226</v>
      </c>
      <c r="J1236" s="349" t="s">
        <v>1333</v>
      </c>
      <c r="K1236" s="350">
        <v>145.21</v>
      </c>
      <c r="L1236" s="349" t="s">
        <v>1138</v>
      </c>
    </row>
    <row r="1237" spans="1:12" ht="13.5" x14ac:dyDescent="0.25">
      <c r="A1237" s="349" t="s">
        <v>1520</v>
      </c>
      <c r="B1237" s="349" t="s">
        <v>1521</v>
      </c>
      <c r="C1237" s="349" t="s">
        <v>1793</v>
      </c>
      <c r="D1237" s="349" t="s">
        <v>1794</v>
      </c>
      <c r="E1237" s="350" t="s">
        <v>24</v>
      </c>
      <c r="F1237" s="349" t="s">
        <v>24</v>
      </c>
      <c r="G1237" s="349">
        <v>100638</v>
      </c>
      <c r="H1237" s="349" t="s">
        <v>2368</v>
      </c>
      <c r="I1237" s="349" t="s">
        <v>226</v>
      </c>
      <c r="J1237" s="349" t="s">
        <v>1333</v>
      </c>
      <c r="K1237" s="350">
        <v>44.63</v>
      </c>
      <c r="L1237" s="349" t="s">
        <v>1138</v>
      </c>
    </row>
    <row r="1238" spans="1:12" ht="13.5" x14ac:dyDescent="0.25">
      <c r="A1238" s="349" t="s">
        <v>1520</v>
      </c>
      <c r="B1238" s="349" t="s">
        <v>1521</v>
      </c>
      <c r="C1238" s="349" t="s">
        <v>1793</v>
      </c>
      <c r="D1238" s="349" t="s">
        <v>1794</v>
      </c>
      <c r="E1238" s="350" t="s">
        <v>24</v>
      </c>
      <c r="F1238" s="349" t="s">
        <v>24</v>
      </c>
      <c r="G1238" s="349">
        <v>100639</v>
      </c>
      <c r="H1238" s="349" t="s">
        <v>2369</v>
      </c>
      <c r="I1238" s="349" t="s">
        <v>226</v>
      </c>
      <c r="J1238" s="349" t="s">
        <v>1333</v>
      </c>
      <c r="K1238" s="350">
        <v>181.65</v>
      </c>
      <c r="L1238" s="349" t="s">
        <v>1138</v>
      </c>
    </row>
    <row r="1239" spans="1:12" ht="13.5" x14ac:dyDescent="0.25">
      <c r="A1239" s="349" t="s">
        <v>1520</v>
      </c>
      <c r="B1239" s="349" t="s">
        <v>1521</v>
      </c>
      <c r="C1239" s="349" t="s">
        <v>1793</v>
      </c>
      <c r="D1239" s="349" t="s">
        <v>1794</v>
      </c>
      <c r="E1239" s="350" t="s">
        <v>24</v>
      </c>
      <c r="F1239" s="349" t="s">
        <v>24</v>
      </c>
      <c r="G1239" s="349">
        <v>100640</v>
      </c>
      <c r="H1239" s="349" t="s">
        <v>2370</v>
      </c>
      <c r="I1239" s="349" t="s">
        <v>226</v>
      </c>
      <c r="J1239" s="349" t="s">
        <v>1524</v>
      </c>
      <c r="K1239" s="370">
        <v>4334.3999999999996</v>
      </c>
      <c r="L1239" s="349" t="s">
        <v>1138</v>
      </c>
    </row>
    <row r="1240" spans="1:12" ht="13.5" x14ac:dyDescent="0.25">
      <c r="A1240" s="349" t="s">
        <v>1520</v>
      </c>
      <c r="B1240" s="349" t="s">
        <v>1521</v>
      </c>
      <c r="C1240" s="349" t="s">
        <v>1793</v>
      </c>
      <c r="D1240" s="349" t="s">
        <v>1794</v>
      </c>
      <c r="E1240" s="350" t="s">
        <v>24</v>
      </c>
      <c r="F1240" s="349" t="s">
        <v>24</v>
      </c>
      <c r="G1240" s="349">
        <v>100643</v>
      </c>
      <c r="H1240" s="349" t="s">
        <v>2371</v>
      </c>
      <c r="I1240" s="349" t="s">
        <v>226</v>
      </c>
      <c r="J1240" s="349" t="s">
        <v>1333</v>
      </c>
      <c r="K1240" s="350">
        <v>297.54000000000002</v>
      </c>
      <c r="L1240" s="349" t="s">
        <v>1138</v>
      </c>
    </row>
    <row r="1241" spans="1:12" ht="13.5" x14ac:dyDescent="0.25">
      <c r="A1241" s="349" t="s">
        <v>1520</v>
      </c>
      <c r="B1241" s="349" t="s">
        <v>1521</v>
      </c>
      <c r="C1241" s="349" t="s">
        <v>1793</v>
      </c>
      <c r="D1241" s="349" t="s">
        <v>1794</v>
      </c>
      <c r="E1241" s="350" t="s">
        <v>24</v>
      </c>
      <c r="F1241" s="349" t="s">
        <v>24</v>
      </c>
      <c r="G1241" s="349">
        <v>100644</v>
      </c>
      <c r="H1241" s="349" t="s">
        <v>2372</v>
      </c>
      <c r="I1241" s="349" t="s">
        <v>226</v>
      </c>
      <c r="J1241" s="349" t="s">
        <v>1333</v>
      </c>
      <c r="K1241" s="350">
        <v>104.88</v>
      </c>
      <c r="L1241" s="349" t="s">
        <v>1138</v>
      </c>
    </row>
    <row r="1242" spans="1:12" ht="13.5" x14ac:dyDescent="0.25">
      <c r="A1242" s="349" t="s">
        <v>1520</v>
      </c>
      <c r="B1242" s="349" t="s">
        <v>1521</v>
      </c>
      <c r="C1242" s="349" t="s">
        <v>1793</v>
      </c>
      <c r="D1242" s="349" t="s">
        <v>1794</v>
      </c>
      <c r="E1242" s="350" t="s">
        <v>24</v>
      </c>
      <c r="F1242" s="349" t="s">
        <v>24</v>
      </c>
      <c r="G1242" s="349">
        <v>100645</v>
      </c>
      <c r="H1242" s="349" t="s">
        <v>2373</v>
      </c>
      <c r="I1242" s="349" t="s">
        <v>226</v>
      </c>
      <c r="J1242" s="349" t="s">
        <v>1333</v>
      </c>
      <c r="K1242" s="350">
        <v>478.29</v>
      </c>
      <c r="L1242" s="349" t="s">
        <v>1138</v>
      </c>
    </row>
    <row r="1243" spans="1:12" ht="13.5" x14ac:dyDescent="0.25">
      <c r="A1243" s="349" t="s">
        <v>1520</v>
      </c>
      <c r="B1243" s="349" t="s">
        <v>1521</v>
      </c>
      <c r="C1243" s="349" t="s">
        <v>1793</v>
      </c>
      <c r="D1243" s="349" t="s">
        <v>1794</v>
      </c>
      <c r="E1243" s="350" t="s">
        <v>24</v>
      </c>
      <c r="F1243" s="349" t="s">
        <v>24</v>
      </c>
      <c r="G1243" s="349">
        <v>100646</v>
      </c>
      <c r="H1243" s="349" t="s">
        <v>2374</v>
      </c>
      <c r="I1243" s="349" t="s">
        <v>226</v>
      </c>
      <c r="J1243" s="349" t="s">
        <v>1524</v>
      </c>
      <c r="K1243" s="370">
        <v>5418</v>
      </c>
      <c r="L1243" s="349" t="s">
        <v>1138</v>
      </c>
    </row>
    <row r="1244" spans="1:12" ht="13.5" x14ac:dyDescent="0.25">
      <c r="A1244" s="349" t="s">
        <v>1520</v>
      </c>
      <c r="B1244" s="349" t="s">
        <v>1521</v>
      </c>
      <c r="C1244" s="349" t="s">
        <v>1793</v>
      </c>
      <c r="D1244" s="349" t="s">
        <v>1794</v>
      </c>
      <c r="E1244" s="350" t="s">
        <v>24</v>
      </c>
      <c r="F1244" s="349" t="s">
        <v>24</v>
      </c>
      <c r="G1244" s="349">
        <v>102270</v>
      </c>
      <c r="H1244" s="349" t="s">
        <v>2375</v>
      </c>
      <c r="I1244" s="349" t="s">
        <v>226</v>
      </c>
      <c r="J1244" s="349" t="s">
        <v>1333</v>
      </c>
      <c r="K1244" s="350">
        <v>0.59</v>
      </c>
      <c r="L1244" s="349" t="s">
        <v>1138</v>
      </c>
    </row>
    <row r="1245" spans="1:12" ht="13.5" x14ac:dyDescent="0.25">
      <c r="A1245" s="349" t="s">
        <v>1520</v>
      </c>
      <c r="B1245" s="349" t="s">
        <v>1521</v>
      </c>
      <c r="C1245" s="349" t="s">
        <v>1793</v>
      </c>
      <c r="D1245" s="349" t="s">
        <v>1794</v>
      </c>
      <c r="E1245" s="350" t="s">
        <v>24</v>
      </c>
      <c r="F1245" s="349" t="s">
        <v>24</v>
      </c>
      <c r="G1245" s="349">
        <v>102271</v>
      </c>
      <c r="H1245" s="349" t="s">
        <v>2376</v>
      </c>
      <c r="I1245" s="349" t="s">
        <v>226</v>
      </c>
      <c r="J1245" s="349" t="s">
        <v>1333</v>
      </c>
      <c r="K1245" s="350">
        <v>0.13</v>
      </c>
      <c r="L1245" s="349" t="s">
        <v>1138</v>
      </c>
    </row>
    <row r="1246" spans="1:12" ht="13.5" x14ac:dyDescent="0.25">
      <c r="A1246" s="349" t="s">
        <v>1520</v>
      </c>
      <c r="B1246" s="349" t="s">
        <v>1521</v>
      </c>
      <c r="C1246" s="349" t="s">
        <v>1793</v>
      </c>
      <c r="D1246" s="349" t="s">
        <v>1794</v>
      </c>
      <c r="E1246" s="350" t="s">
        <v>24</v>
      </c>
      <c r="F1246" s="349" t="s">
        <v>24</v>
      </c>
      <c r="G1246" s="349">
        <v>102272</v>
      </c>
      <c r="H1246" s="349" t="s">
        <v>2377</v>
      </c>
      <c r="I1246" s="349" t="s">
        <v>226</v>
      </c>
      <c r="J1246" s="349" t="s">
        <v>1333</v>
      </c>
      <c r="K1246" s="350">
        <v>0.74</v>
      </c>
      <c r="L1246" s="349" t="s">
        <v>1138</v>
      </c>
    </row>
    <row r="1247" spans="1:12" ht="13.5" x14ac:dyDescent="0.25">
      <c r="A1247" s="349" t="s">
        <v>1520</v>
      </c>
      <c r="B1247" s="349" t="s">
        <v>1521</v>
      </c>
      <c r="C1247" s="349" t="s">
        <v>1793</v>
      </c>
      <c r="D1247" s="349" t="s">
        <v>1794</v>
      </c>
      <c r="E1247" s="350" t="s">
        <v>24</v>
      </c>
      <c r="F1247" s="349" t="s">
        <v>24</v>
      </c>
      <c r="G1247" s="349">
        <v>102273</v>
      </c>
      <c r="H1247" s="349" t="s">
        <v>2378</v>
      </c>
      <c r="I1247" s="349" t="s">
        <v>226</v>
      </c>
      <c r="J1247" s="349" t="s">
        <v>1137</v>
      </c>
      <c r="K1247" s="350">
        <v>1.54</v>
      </c>
      <c r="L1247" s="349" t="s">
        <v>1138</v>
      </c>
    </row>
    <row r="1248" spans="1:12" ht="13.5" x14ac:dyDescent="0.25">
      <c r="A1248" s="349" t="s">
        <v>1520</v>
      </c>
      <c r="B1248" s="349" t="s">
        <v>1521</v>
      </c>
      <c r="C1248" s="349" t="s">
        <v>1793</v>
      </c>
      <c r="D1248" s="349" t="s">
        <v>1794</v>
      </c>
      <c r="E1248" s="350" t="s">
        <v>24</v>
      </c>
      <c r="F1248" s="349" t="s">
        <v>24</v>
      </c>
      <c r="G1248" s="349">
        <v>102809</v>
      </c>
      <c r="H1248" s="349" t="s">
        <v>2379</v>
      </c>
      <c r="I1248" s="349" t="s">
        <v>226</v>
      </c>
      <c r="J1248" s="349" t="s">
        <v>1524</v>
      </c>
      <c r="K1248" s="350">
        <v>15.32</v>
      </c>
      <c r="L1248" s="349" t="s">
        <v>1138</v>
      </c>
    </row>
    <row r="1249" spans="1:12" ht="13.5" x14ac:dyDescent="0.25">
      <c r="A1249" s="349" t="s">
        <v>1520</v>
      </c>
      <c r="B1249" s="349" t="s">
        <v>1521</v>
      </c>
      <c r="C1249" s="349" t="s">
        <v>1793</v>
      </c>
      <c r="D1249" s="349" t="s">
        <v>1794</v>
      </c>
      <c r="E1249" s="350" t="s">
        <v>24</v>
      </c>
      <c r="F1249" s="349" t="s">
        <v>24</v>
      </c>
      <c r="G1249" s="349">
        <v>102815</v>
      </c>
      <c r="H1249" s="349" t="s">
        <v>2380</v>
      </c>
      <c r="I1249" s="349" t="s">
        <v>226</v>
      </c>
      <c r="J1249" s="349" t="s">
        <v>1137</v>
      </c>
      <c r="K1249" s="350">
        <v>3.09</v>
      </c>
      <c r="L1249" s="349" t="s">
        <v>1138</v>
      </c>
    </row>
    <row r="1250" spans="1:12" ht="13.5" x14ac:dyDescent="0.25">
      <c r="A1250" s="349" t="s">
        <v>1520</v>
      </c>
      <c r="B1250" s="349" t="s">
        <v>1521</v>
      </c>
      <c r="C1250" s="349" t="s">
        <v>1793</v>
      </c>
      <c r="D1250" s="349" t="s">
        <v>1794</v>
      </c>
      <c r="E1250" s="350" t="s">
        <v>24</v>
      </c>
      <c r="F1250" s="349" t="s">
        <v>24</v>
      </c>
      <c r="G1250" s="349">
        <v>102826</v>
      </c>
      <c r="H1250" s="349" t="s">
        <v>2381</v>
      </c>
      <c r="I1250" s="349" t="s">
        <v>226</v>
      </c>
      <c r="J1250" s="349" t="s">
        <v>1137</v>
      </c>
      <c r="K1250" s="350">
        <v>5.8</v>
      </c>
      <c r="L1250" s="349" t="s">
        <v>1138</v>
      </c>
    </row>
    <row r="1251" spans="1:12" ht="13.5" x14ac:dyDescent="0.25">
      <c r="A1251" s="349" t="s">
        <v>1520</v>
      </c>
      <c r="B1251" s="349" t="s">
        <v>1521</v>
      </c>
      <c r="C1251" s="349" t="s">
        <v>1793</v>
      </c>
      <c r="D1251" s="349" t="s">
        <v>1794</v>
      </c>
      <c r="E1251" s="350" t="s">
        <v>24</v>
      </c>
      <c r="F1251" s="349" t="s">
        <v>24</v>
      </c>
      <c r="G1251" s="349">
        <v>102832</v>
      </c>
      <c r="H1251" s="349" t="s">
        <v>2382</v>
      </c>
      <c r="I1251" s="349" t="s">
        <v>226</v>
      </c>
      <c r="J1251" s="349" t="s">
        <v>1137</v>
      </c>
      <c r="K1251" s="350">
        <v>7.73</v>
      </c>
      <c r="L1251" s="349" t="s">
        <v>1138</v>
      </c>
    </row>
    <row r="1252" spans="1:12" ht="13.5" x14ac:dyDescent="0.25">
      <c r="A1252" s="349" t="s">
        <v>1520</v>
      </c>
      <c r="B1252" s="349" t="s">
        <v>1521</v>
      </c>
      <c r="C1252" s="349" t="s">
        <v>1793</v>
      </c>
      <c r="D1252" s="349" t="s">
        <v>1794</v>
      </c>
      <c r="E1252" s="350" t="s">
        <v>24</v>
      </c>
      <c r="F1252" s="349" t="s">
        <v>24</v>
      </c>
      <c r="G1252" s="349">
        <v>102843</v>
      </c>
      <c r="H1252" s="349" t="s">
        <v>2383</v>
      </c>
      <c r="I1252" s="349" t="s">
        <v>226</v>
      </c>
      <c r="J1252" s="349" t="s">
        <v>1524</v>
      </c>
      <c r="K1252" s="350">
        <v>135.44999999999999</v>
      </c>
      <c r="L1252" s="349" t="s">
        <v>1138</v>
      </c>
    </row>
    <row r="1253" spans="1:12" ht="13.5" x14ac:dyDescent="0.25">
      <c r="A1253" s="349" t="s">
        <v>1520</v>
      </c>
      <c r="B1253" s="349" t="s">
        <v>1521</v>
      </c>
      <c r="C1253" s="349" t="s">
        <v>1793</v>
      </c>
      <c r="D1253" s="349" t="s">
        <v>1794</v>
      </c>
      <c r="E1253" s="350" t="s">
        <v>24</v>
      </c>
      <c r="F1253" s="349" t="s">
        <v>24</v>
      </c>
      <c r="G1253" s="349">
        <v>102849</v>
      </c>
      <c r="H1253" s="349" t="s">
        <v>2384</v>
      </c>
      <c r="I1253" s="349" t="s">
        <v>226</v>
      </c>
      <c r="J1253" s="349" t="s">
        <v>1524</v>
      </c>
      <c r="K1253" s="350">
        <v>66.22</v>
      </c>
      <c r="L1253" s="349" t="s">
        <v>1138</v>
      </c>
    </row>
    <row r="1254" spans="1:12" ht="13.5" x14ac:dyDescent="0.25">
      <c r="A1254" s="349" t="s">
        <v>1520</v>
      </c>
      <c r="B1254" s="349" t="s">
        <v>1521</v>
      </c>
      <c r="C1254" s="349" t="s">
        <v>1793</v>
      </c>
      <c r="D1254" s="349" t="s">
        <v>1794</v>
      </c>
      <c r="E1254" s="350" t="s">
        <v>24</v>
      </c>
      <c r="F1254" s="349" t="s">
        <v>24</v>
      </c>
      <c r="G1254" s="349">
        <v>102855</v>
      </c>
      <c r="H1254" s="349" t="s">
        <v>2385</v>
      </c>
      <c r="I1254" s="349" t="s">
        <v>226</v>
      </c>
      <c r="J1254" s="349" t="s">
        <v>1524</v>
      </c>
      <c r="K1254" s="350">
        <v>66.22</v>
      </c>
      <c r="L1254" s="349" t="s">
        <v>1138</v>
      </c>
    </row>
    <row r="1255" spans="1:12" ht="13.5" x14ac:dyDescent="0.25">
      <c r="A1255" s="349" t="s">
        <v>1520</v>
      </c>
      <c r="B1255" s="349" t="s">
        <v>1521</v>
      </c>
      <c r="C1255" s="349" t="s">
        <v>1793</v>
      </c>
      <c r="D1255" s="349" t="s">
        <v>1794</v>
      </c>
      <c r="E1255" s="350" t="s">
        <v>24</v>
      </c>
      <c r="F1255" s="349" t="s">
        <v>24</v>
      </c>
      <c r="G1255" s="349">
        <v>102861</v>
      </c>
      <c r="H1255" s="349" t="s">
        <v>2386</v>
      </c>
      <c r="I1255" s="349" t="s">
        <v>226</v>
      </c>
      <c r="J1255" s="349" t="s">
        <v>1137</v>
      </c>
      <c r="K1255" s="350">
        <v>1.1299999999999999</v>
      </c>
      <c r="L1255" s="349" t="s">
        <v>1138</v>
      </c>
    </row>
    <row r="1256" spans="1:12" ht="13.5" x14ac:dyDescent="0.25">
      <c r="A1256" s="349" t="s">
        <v>1520</v>
      </c>
      <c r="B1256" s="349" t="s">
        <v>1521</v>
      </c>
      <c r="C1256" s="349" t="s">
        <v>1793</v>
      </c>
      <c r="D1256" s="349" t="s">
        <v>1794</v>
      </c>
      <c r="E1256" s="350" t="s">
        <v>24</v>
      </c>
      <c r="F1256" s="349" t="s">
        <v>24</v>
      </c>
      <c r="G1256" s="349">
        <v>102867</v>
      </c>
      <c r="H1256" s="349" t="s">
        <v>2387</v>
      </c>
      <c r="I1256" s="349" t="s">
        <v>226</v>
      </c>
      <c r="J1256" s="349" t="s">
        <v>1137</v>
      </c>
      <c r="K1256" s="350">
        <v>0.61</v>
      </c>
      <c r="L1256" s="349" t="s">
        <v>1138</v>
      </c>
    </row>
    <row r="1257" spans="1:12" ht="13.5" x14ac:dyDescent="0.25">
      <c r="A1257" s="349" t="s">
        <v>1520</v>
      </c>
      <c r="B1257" s="349" t="s">
        <v>1521</v>
      </c>
      <c r="C1257" s="349" t="s">
        <v>1793</v>
      </c>
      <c r="D1257" s="349" t="s">
        <v>1794</v>
      </c>
      <c r="E1257" s="350" t="s">
        <v>24</v>
      </c>
      <c r="F1257" s="349" t="s">
        <v>24</v>
      </c>
      <c r="G1257" s="349">
        <v>102873</v>
      </c>
      <c r="H1257" s="349" t="s">
        <v>2388</v>
      </c>
      <c r="I1257" s="349" t="s">
        <v>226</v>
      </c>
      <c r="J1257" s="349" t="s">
        <v>1524</v>
      </c>
      <c r="K1257" s="350">
        <v>120.33</v>
      </c>
      <c r="L1257" s="349" t="s">
        <v>1138</v>
      </c>
    </row>
    <row r="1258" spans="1:12" ht="13.5" x14ac:dyDescent="0.25">
      <c r="A1258" s="349" t="s">
        <v>1520</v>
      </c>
      <c r="B1258" s="349" t="s">
        <v>1521</v>
      </c>
      <c r="C1258" s="349" t="s">
        <v>1793</v>
      </c>
      <c r="D1258" s="349" t="s">
        <v>1794</v>
      </c>
      <c r="E1258" s="350" t="s">
        <v>24</v>
      </c>
      <c r="F1258" s="349" t="s">
        <v>24</v>
      </c>
      <c r="G1258" s="349">
        <v>102879</v>
      </c>
      <c r="H1258" s="349" t="s">
        <v>2389</v>
      </c>
      <c r="I1258" s="349" t="s">
        <v>226</v>
      </c>
      <c r="J1258" s="349" t="s">
        <v>1524</v>
      </c>
      <c r="K1258" s="350">
        <v>180.6</v>
      </c>
      <c r="L1258" s="349" t="s">
        <v>1138</v>
      </c>
    </row>
    <row r="1259" spans="1:12" ht="13.5" x14ac:dyDescent="0.25">
      <c r="A1259" s="349" t="s">
        <v>1520</v>
      </c>
      <c r="B1259" s="349" t="s">
        <v>1521</v>
      </c>
      <c r="C1259" s="349" t="s">
        <v>1793</v>
      </c>
      <c r="D1259" s="349" t="s">
        <v>1794</v>
      </c>
      <c r="E1259" s="350" t="s">
        <v>24</v>
      </c>
      <c r="F1259" s="349" t="s">
        <v>24</v>
      </c>
      <c r="G1259" s="349">
        <v>102885</v>
      </c>
      <c r="H1259" s="349" t="s">
        <v>2390</v>
      </c>
      <c r="I1259" s="349" t="s">
        <v>226</v>
      </c>
      <c r="J1259" s="349" t="s">
        <v>1137</v>
      </c>
      <c r="K1259" s="350">
        <v>1.1599999999999999</v>
      </c>
      <c r="L1259" s="349" t="s">
        <v>1138</v>
      </c>
    </row>
    <row r="1260" spans="1:12" ht="13.5" x14ac:dyDescent="0.25">
      <c r="A1260" s="349" t="s">
        <v>1520</v>
      </c>
      <c r="B1260" s="349" t="s">
        <v>1521</v>
      </c>
      <c r="C1260" s="349" t="s">
        <v>1793</v>
      </c>
      <c r="D1260" s="349" t="s">
        <v>1794</v>
      </c>
      <c r="E1260" s="350" t="s">
        <v>24</v>
      </c>
      <c r="F1260" s="349" t="s">
        <v>24</v>
      </c>
      <c r="G1260" s="349">
        <v>102891</v>
      </c>
      <c r="H1260" s="349" t="s">
        <v>2391</v>
      </c>
      <c r="I1260" s="349" t="s">
        <v>226</v>
      </c>
      <c r="J1260" s="349" t="s">
        <v>1137</v>
      </c>
      <c r="K1260" s="350">
        <v>1.1599999999999999</v>
      </c>
      <c r="L1260" s="349" t="s">
        <v>1138</v>
      </c>
    </row>
    <row r="1261" spans="1:12" ht="13.5" x14ac:dyDescent="0.25">
      <c r="A1261" s="349" t="s">
        <v>1520</v>
      </c>
      <c r="B1261" s="349" t="s">
        <v>1521</v>
      </c>
      <c r="C1261" s="349" t="s">
        <v>1793</v>
      </c>
      <c r="D1261" s="349" t="s">
        <v>1794</v>
      </c>
      <c r="E1261" s="350" t="s">
        <v>24</v>
      </c>
      <c r="F1261" s="349" t="s">
        <v>24</v>
      </c>
      <c r="G1261" s="349">
        <v>102897</v>
      </c>
      <c r="H1261" s="349" t="s">
        <v>2392</v>
      </c>
      <c r="I1261" s="349" t="s">
        <v>226</v>
      </c>
      <c r="J1261" s="349" t="s">
        <v>1524</v>
      </c>
      <c r="K1261" s="350">
        <v>90.48</v>
      </c>
      <c r="L1261" s="349" t="s">
        <v>1138</v>
      </c>
    </row>
    <row r="1262" spans="1:12" ht="13.5" x14ac:dyDescent="0.25">
      <c r="A1262" s="349" t="s">
        <v>1520</v>
      </c>
      <c r="B1262" s="349" t="s">
        <v>1521</v>
      </c>
      <c r="C1262" s="349" t="s">
        <v>1793</v>
      </c>
      <c r="D1262" s="349" t="s">
        <v>1794</v>
      </c>
      <c r="E1262" s="350" t="s">
        <v>24</v>
      </c>
      <c r="F1262" s="349" t="s">
        <v>24</v>
      </c>
      <c r="G1262" s="349">
        <v>102903</v>
      </c>
      <c r="H1262" s="349" t="s">
        <v>2393</v>
      </c>
      <c r="I1262" s="349" t="s">
        <v>226</v>
      </c>
      <c r="J1262" s="349" t="s">
        <v>1524</v>
      </c>
      <c r="K1262" s="350">
        <v>11.73</v>
      </c>
      <c r="L1262" s="349" t="s">
        <v>1138</v>
      </c>
    </row>
    <row r="1263" spans="1:12" ht="13.5" x14ac:dyDescent="0.25">
      <c r="A1263" s="349" t="s">
        <v>1520</v>
      </c>
      <c r="B1263" s="349" t="s">
        <v>1521</v>
      </c>
      <c r="C1263" s="349" t="s">
        <v>1793</v>
      </c>
      <c r="D1263" s="349" t="s">
        <v>1794</v>
      </c>
      <c r="E1263" s="350" t="s">
        <v>24</v>
      </c>
      <c r="F1263" s="349" t="s">
        <v>24</v>
      </c>
      <c r="G1263" s="349">
        <v>102909</v>
      </c>
      <c r="H1263" s="349" t="s">
        <v>2394</v>
      </c>
      <c r="I1263" s="349" t="s">
        <v>226</v>
      </c>
      <c r="J1263" s="349" t="s">
        <v>1137</v>
      </c>
      <c r="K1263" s="350">
        <v>3.71</v>
      </c>
      <c r="L1263" s="349" t="s">
        <v>1138</v>
      </c>
    </row>
    <row r="1264" spans="1:12" ht="13.5" x14ac:dyDescent="0.25">
      <c r="A1264" s="349" t="s">
        <v>1520</v>
      </c>
      <c r="B1264" s="349" t="s">
        <v>1521</v>
      </c>
      <c r="C1264" s="349" t="s">
        <v>1793</v>
      </c>
      <c r="D1264" s="349" t="s">
        <v>1794</v>
      </c>
      <c r="E1264" s="350" t="s">
        <v>24</v>
      </c>
      <c r="F1264" s="349" t="s">
        <v>24</v>
      </c>
      <c r="G1264" s="349">
        <v>102915</v>
      </c>
      <c r="H1264" s="349" t="s">
        <v>2395</v>
      </c>
      <c r="I1264" s="349" t="s">
        <v>226</v>
      </c>
      <c r="J1264" s="349" t="s">
        <v>1137</v>
      </c>
      <c r="K1264" s="350">
        <v>0.56999999999999995</v>
      </c>
      <c r="L1264" s="349" t="s">
        <v>1138</v>
      </c>
    </row>
    <row r="1265" spans="1:12" ht="13.5" x14ac:dyDescent="0.25">
      <c r="A1265" s="349" t="s">
        <v>1520</v>
      </c>
      <c r="B1265" s="349" t="s">
        <v>1521</v>
      </c>
      <c r="C1265" s="349" t="s">
        <v>1793</v>
      </c>
      <c r="D1265" s="349" t="s">
        <v>1794</v>
      </c>
      <c r="E1265" s="350" t="s">
        <v>24</v>
      </c>
      <c r="F1265" s="349" t="s">
        <v>24</v>
      </c>
      <c r="G1265" s="349">
        <v>102927</v>
      </c>
      <c r="H1265" s="349" t="s">
        <v>2396</v>
      </c>
      <c r="I1265" s="349" t="s">
        <v>226</v>
      </c>
      <c r="J1265" s="349" t="s">
        <v>1137</v>
      </c>
      <c r="K1265" s="350">
        <v>0.85</v>
      </c>
      <c r="L1265" s="349" t="s">
        <v>1138</v>
      </c>
    </row>
    <row r="1266" spans="1:12" ht="13.5" x14ac:dyDescent="0.25">
      <c r="A1266" s="349" t="s">
        <v>1520</v>
      </c>
      <c r="B1266" s="349" t="s">
        <v>1521</v>
      </c>
      <c r="C1266" s="349" t="s">
        <v>1793</v>
      </c>
      <c r="D1266" s="349" t="s">
        <v>1794</v>
      </c>
      <c r="E1266" s="350" t="s">
        <v>24</v>
      </c>
      <c r="F1266" s="349" t="s">
        <v>24</v>
      </c>
      <c r="G1266" s="349">
        <v>102933</v>
      </c>
      <c r="H1266" s="349" t="s">
        <v>2397</v>
      </c>
      <c r="I1266" s="349" t="s">
        <v>226</v>
      </c>
      <c r="J1266" s="349" t="s">
        <v>1137</v>
      </c>
      <c r="K1266" s="350">
        <v>0.85</v>
      </c>
      <c r="L1266" s="349" t="s">
        <v>1138</v>
      </c>
    </row>
    <row r="1267" spans="1:12" ht="13.5" x14ac:dyDescent="0.25">
      <c r="A1267" s="349" t="s">
        <v>1520</v>
      </c>
      <c r="B1267" s="349" t="s">
        <v>1521</v>
      </c>
      <c r="C1267" s="349" t="s">
        <v>1793</v>
      </c>
      <c r="D1267" s="349" t="s">
        <v>1794</v>
      </c>
      <c r="E1267" s="350" t="s">
        <v>24</v>
      </c>
      <c r="F1267" s="349" t="s">
        <v>24</v>
      </c>
      <c r="G1267" s="349">
        <v>102939</v>
      </c>
      <c r="H1267" s="349" t="s">
        <v>2398</v>
      </c>
      <c r="I1267" s="349" t="s">
        <v>226</v>
      </c>
      <c r="J1267" s="349" t="s">
        <v>1137</v>
      </c>
      <c r="K1267" s="350">
        <v>8.5</v>
      </c>
      <c r="L1267" s="349" t="s">
        <v>1138</v>
      </c>
    </row>
    <row r="1268" spans="1:12" ht="13.5" x14ac:dyDescent="0.25">
      <c r="A1268" s="349" t="s">
        <v>1520</v>
      </c>
      <c r="B1268" s="349" t="s">
        <v>1521</v>
      </c>
      <c r="C1268" s="349" t="s">
        <v>1793</v>
      </c>
      <c r="D1268" s="349" t="s">
        <v>1794</v>
      </c>
      <c r="E1268" s="350" t="s">
        <v>24</v>
      </c>
      <c r="F1268" s="349" t="s">
        <v>24</v>
      </c>
      <c r="G1268" s="349">
        <v>102945</v>
      </c>
      <c r="H1268" s="349" t="s">
        <v>2399</v>
      </c>
      <c r="I1268" s="349" t="s">
        <v>226</v>
      </c>
      <c r="J1268" s="349" t="s">
        <v>1137</v>
      </c>
      <c r="K1268" s="350">
        <v>0.02</v>
      </c>
      <c r="L1268" s="349" t="s">
        <v>1138</v>
      </c>
    </row>
    <row r="1269" spans="1:12" ht="13.5" x14ac:dyDescent="0.25">
      <c r="A1269" s="349" t="s">
        <v>1520</v>
      </c>
      <c r="B1269" s="349" t="s">
        <v>1521</v>
      </c>
      <c r="C1269" s="349" t="s">
        <v>1793</v>
      </c>
      <c r="D1269" s="349" t="s">
        <v>1794</v>
      </c>
      <c r="E1269" s="350" t="s">
        <v>24</v>
      </c>
      <c r="F1269" s="349" t="s">
        <v>24</v>
      </c>
      <c r="G1269" s="349">
        <v>102951</v>
      </c>
      <c r="H1269" s="349" t="s">
        <v>2400</v>
      </c>
      <c r="I1269" s="349" t="s">
        <v>226</v>
      </c>
      <c r="J1269" s="349" t="s">
        <v>1137</v>
      </c>
      <c r="K1269" s="350">
        <v>0.56000000000000005</v>
      </c>
      <c r="L1269" s="349" t="s">
        <v>1138</v>
      </c>
    </row>
    <row r="1270" spans="1:12" ht="13.5" x14ac:dyDescent="0.25">
      <c r="A1270" s="349" t="s">
        <v>1520</v>
      </c>
      <c r="B1270" s="349" t="s">
        <v>1521</v>
      </c>
      <c r="C1270" s="349" t="s">
        <v>1793</v>
      </c>
      <c r="D1270" s="349" t="s">
        <v>1794</v>
      </c>
      <c r="E1270" s="350" t="s">
        <v>24</v>
      </c>
      <c r="F1270" s="349" t="s">
        <v>24</v>
      </c>
      <c r="G1270" s="349">
        <v>102957</v>
      </c>
      <c r="H1270" s="349" t="s">
        <v>2401</v>
      </c>
      <c r="I1270" s="349" t="s">
        <v>226</v>
      </c>
      <c r="J1270" s="349" t="s">
        <v>1524</v>
      </c>
      <c r="K1270" s="350">
        <v>51.35</v>
      </c>
      <c r="L1270" s="349" t="s">
        <v>1138</v>
      </c>
    </row>
    <row r="1271" spans="1:12" ht="13.5" x14ac:dyDescent="0.25">
      <c r="A1271" s="349" t="s">
        <v>1520</v>
      </c>
      <c r="B1271" s="349" t="s">
        <v>1521</v>
      </c>
      <c r="C1271" s="349" t="s">
        <v>1793</v>
      </c>
      <c r="D1271" s="349" t="s">
        <v>1794</v>
      </c>
      <c r="E1271" s="350" t="s">
        <v>24</v>
      </c>
      <c r="F1271" s="349" t="s">
        <v>24</v>
      </c>
      <c r="G1271" s="349">
        <v>102963</v>
      </c>
      <c r="H1271" s="349" t="s">
        <v>2402</v>
      </c>
      <c r="I1271" s="349" t="s">
        <v>226</v>
      </c>
      <c r="J1271" s="349" t="s">
        <v>1524</v>
      </c>
      <c r="K1271" s="350">
        <v>85.3</v>
      </c>
      <c r="L1271" s="349" t="s">
        <v>1138</v>
      </c>
    </row>
    <row r="1272" spans="1:12" ht="13.5" x14ac:dyDescent="0.25">
      <c r="A1272" s="349" t="s">
        <v>1520</v>
      </c>
      <c r="B1272" s="349" t="s">
        <v>1521</v>
      </c>
      <c r="C1272" s="349" t="s">
        <v>1793</v>
      </c>
      <c r="D1272" s="349" t="s">
        <v>1794</v>
      </c>
      <c r="E1272" s="350" t="s">
        <v>24</v>
      </c>
      <c r="F1272" s="349" t="s">
        <v>24</v>
      </c>
      <c r="G1272" s="349">
        <v>102969</v>
      </c>
      <c r="H1272" s="349" t="s">
        <v>2403</v>
      </c>
      <c r="I1272" s="349" t="s">
        <v>226</v>
      </c>
      <c r="J1272" s="349" t="s">
        <v>1137</v>
      </c>
      <c r="K1272" s="350">
        <v>1.1499999999999999</v>
      </c>
      <c r="L1272" s="349" t="s">
        <v>1138</v>
      </c>
    </row>
    <row r="1273" spans="1:12" ht="13.5" x14ac:dyDescent="0.25">
      <c r="A1273" s="349" t="s">
        <v>1520</v>
      </c>
      <c r="B1273" s="349" t="s">
        <v>1521</v>
      </c>
      <c r="C1273" s="349" t="s">
        <v>1793</v>
      </c>
      <c r="D1273" s="349" t="s">
        <v>1794</v>
      </c>
      <c r="E1273" s="350" t="s">
        <v>24</v>
      </c>
      <c r="F1273" s="349" t="s">
        <v>24</v>
      </c>
      <c r="G1273" s="349">
        <v>102985</v>
      </c>
      <c r="H1273" s="349" t="s">
        <v>2404</v>
      </c>
      <c r="I1273" s="349" t="s">
        <v>226</v>
      </c>
      <c r="J1273" s="349" t="s">
        <v>1524</v>
      </c>
      <c r="K1273" s="350">
        <v>3.01</v>
      </c>
      <c r="L1273" s="349" t="s">
        <v>1138</v>
      </c>
    </row>
    <row r="1274" spans="1:12" ht="13.5" x14ac:dyDescent="0.25">
      <c r="A1274" s="349" t="s">
        <v>1520</v>
      </c>
      <c r="B1274" s="349" t="s">
        <v>1521</v>
      </c>
      <c r="C1274" s="349" t="s">
        <v>1793</v>
      </c>
      <c r="D1274" s="349" t="s">
        <v>1794</v>
      </c>
      <c r="E1274" s="350" t="s">
        <v>24</v>
      </c>
      <c r="F1274" s="349" t="s">
        <v>24</v>
      </c>
      <c r="G1274" s="349">
        <v>103156</v>
      </c>
      <c r="H1274" s="349" t="s">
        <v>2405</v>
      </c>
      <c r="I1274" s="349" t="s">
        <v>226</v>
      </c>
      <c r="J1274" s="349" t="s">
        <v>1137</v>
      </c>
      <c r="K1274" s="350">
        <v>2.2200000000000002</v>
      </c>
      <c r="L1274" s="349" t="s">
        <v>1138</v>
      </c>
    </row>
    <row r="1275" spans="1:12" ht="13.5" x14ac:dyDescent="0.25">
      <c r="A1275" s="349" t="s">
        <v>1520</v>
      </c>
      <c r="B1275" s="349" t="s">
        <v>1521</v>
      </c>
      <c r="C1275" s="349" t="s">
        <v>1793</v>
      </c>
      <c r="D1275" s="349" t="s">
        <v>1794</v>
      </c>
      <c r="E1275" s="350" t="s">
        <v>24</v>
      </c>
      <c r="F1275" s="349" t="s">
        <v>24</v>
      </c>
      <c r="G1275" s="349">
        <v>103162</v>
      </c>
      <c r="H1275" s="349" t="s">
        <v>2406</v>
      </c>
      <c r="I1275" s="349" t="s">
        <v>226</v>
      </c>
      <c r="J1275" s="349" t="s">
        <v>1137</v>
      </c>
      <c r="K1275" s="350">
        <v>2.7</v>
      </c>
      <c r="L1275" s="349" t="s">
        <v>1138</v>
      </c>
    </row>
    <row r="1276" spans="1:12" ht="13.5" x14ac:dyDescent="0.25">
      <c r="A1276" s="349" t="s">
        <v>1520</v>
      </c>
      <c r="B1276" s="349" t="s">
        <v>1521</v>
      </c>
      <c r="C1276" s="349" t="s">
        <v>1793</v>
      </c>
      <c r="D1276" s="349" t="s">
        <v>1794</v>
      </c>
      <c r="E1276" s="350" t="s">
        <v>24</v>
      </c>
      <c r="F1276" s="349" t="s">
        <v>24</v>
      </c>
      <c r="G1276" s="349">
        <v>103168</v>
      </c>
      <c r="H1276" s="349" t="s">
        <v>2407</v>
      </c>
      <c r="I1276" s="349" t="s">
        <v>226</v>
      </c>
      <c r="J1276" s="349" t="s">
        <v>1137</v>
      </c>
      <c r="K1276" s="350">
        <v>3.03</v>
      </c>
      <c r="L1276" s="349" t="s">
        <v>1138</v>
      </c>
    </row>
    <row r="1277" spans="1:12" ht="13.5" x14ac:dyDescent="0.25">
      <c r="A1277" s="349" t="s">
        <v>1520</v>
      </c>
      <c r="B1277" s="349" t="s">
        <v>1521</v>
      </c>
      <c r="C1277" s="349" t="s">
        <v>1793</v>
      </c>
      <c r="D1277" s="349" t="s">
        <v>1794</v>
      </c>
      <c r="E1277" s="350" t="s">
        <v>24</v>
      </c>
      <c r="F1277" s="349" t="s">
        <v>24</v>
      </c>
      <c r="G1277" s="349">
        <v>103174</v>
      </c>
      <c r="H1277" s="349" t="s">
        <v>2408</v>
      </c>
      <c r="I1277" s="349" t="s">
        <v>226</v>
      </c>
      <c r="J1277" s="349" t="s">
        <v>1137</v>
      </c>
      <c r="K1277" s="350">
        <v>7.87</v>
      </c>
      <c r="L1277" s="349" t="s">
        <v>1138</v>
      </c>
    </row>
    <row r="1278" spans="1:12" ht="13.5" x14ac:dyDescent="0.25">
      <c r="A1278" s="349" t="s">
        <v>1520</v>
      </c>
      <c r="B1278" s="349" t="s">
        <v>1521</v>
      </c>
      <c r="C1278" s="349" t="s">
        <v>1793</v>
      </c>
      <c r="D1278" s="349" t="s">
        <v>1794</v>
      </c>
      <c r="E1278" s="350" t="s">
        <v>24</v>
      </c>
      <c r="F1278" s="349" t="s">
        <v>24</v>
      </c>
      <c r="G1278" s="349">
        <v>103180</v>
      </c>
      <c r="H1278" s="349" t="s">
        <v>2409</v>
      </c>
      <c r="I1278" s="349" t="s">
        <v>226</v>
      </c>
      <c r="J1278" s="349" t="s">
        <v>1137</v>
      </c>
      <c r="K1278" s="350">
        <v>17.59</v>
      </c>
      <c r="L1278" s="349" t="s">
        <v>1138</v>
      </c>
    </row>
    <row r="1279" spans="1:12" ht="13.5" x14ac:dyDescent="0.25">
      <c r="A1279" s="349" t="s">
        <v>1520</v>
      </c>
      <c r="B1279" s="349" t="s">
        <v>1521</v>
      </c>
      <c r="C1279" s="349" t="s">
        <v>1793</v>
      </c>
      <c r="D1279" s="349" t="s">
        <v>1794</v>
      </c>
      <c r="E1279" s="350" t="s">
        <v>24</v>
      </c>
      <c r="F1279" s="349" t="s">
        <v>24</v>
      </c>
      <c r="G1279" s="349">
        <v>103223</v>
      </c>
      <c r="H1279" s="349" t="s">
        <v>2410</v>
      </c>
      <c r="I1279" s="349" t="s">
        <v>226</v>
      </c>
      <c r="J1279" s="349" t="s">
        <v>1524</v>
      </c>
      <c r="K1279" s="350">
        <v>35.29</v>
      </c>
      <c r="L1279" s="349" t="s">
        <v>1138</v>
      </c>
    </row>
    <row r="1280" spans="1:12" ht="13.5" x14ac:dyDescent="0.25">
      <c r="A1280" s="349" t="s">
        <v>1520</v>
      </c>
      <c r="B1280" s="349" t="s">
        <v>1521</v>
      </c>
      <c r="C1280" s="349" t="s">
        <v>1793</v>
      </c>
      <c r="D1280" s="349" t="s">
        <v>1794</v>
      </c>
      <c r="E1280" s="350" t="s">
        <v>24</v>
      </c>
      <c r="F1280" s="349" t="s">
        <v>24</v>
      </c>
      <c r="G1280" s="349">
        <v>103229</v>
      </c>
      <c r="H1280" s="349" t="s">
        <v>2411</v>
      </c>
      <c r="I1280" s="349" t="s">
        <v>226</v>
      </c>
      <c r="J1280" s="349" t="s">
        <v>1524</v>
      </c>
      <c r="K1280" s="350">
        <v>97.68</v>
      </c>
      <c r="L1280" s="349" t="s">
        <v>1138</v>
      </c>
    </row>
    <row r="1281" spans="1:12" ht="13.5" x14ac:dyDescent="0.25">
      <c r="A1281" s="349" t="s">
        <v>1520</v>
      </c>
      <c r="B1281" s="349" t="s">
        <v>1521</v>
      </c>
      <c r="C1281" s="349" t="s">
        <v>1793</v>
      </c>
      <c r="D1281" s="349" t="s">
        <v>1794</v>
      </c>
      <c r="E1281" s="350" t="s">
        <v>24</v>
      </c>
      <c r="F1281" s="349" t="s">
        <v>24</v>
      </c>
      <c r="G1281" s="349">
        <v>103235</v>
      </c>
      <c r="H1281" s="349" t="s">
        <v>2412</v>
      </c>
      <c r="I1281" s="349" t="s">
        <v>226</v>
      </c>
      <c r="J1281" s="349" t="s">
        <v>1524</v>
      </c>
      <c r="K1281" s="350">
        <v>103.29</v>
      </c>
      <c r="L1281" s="349" t="s">
        <v>1138</v>
      </c>
    </row>
    <row r="1282" spans="1:12" ht="13.5" x14ac:dyDescent="0.25">
      <c r="A1282" s="349" t="s">
        <v>1520</v>
      </c>
      <c r="B1282" s="349" t="s">
        <v>1521</v>
      </c>
      <c r="C1282" s="349" t="s">
        <v>1793</v>
      </c>
      <c r="D1282" s="349" t="s">
        <v>1794</v>
      </c>
      <c r="E1282" s="350" t="s">
        <v>24</v>
      </c>
      <c r="F1282" s="349" t="s">
        <v>24</v>
      </c>
      <c r="G1282" s="349">
        <v>103241</v>
      </c>
      <c r="H1282" s="349" t="s">
        <v>2413</v>
      </c>
      <c r="I1282" s="349" t="s">
        <v>226</v>
      </c>
      <c r="J1282" s="349" t="s">
        <v>1137</v>
      </c>
      <c r="K1282" s="350">
        <v>8.24</v>
      </c>
      <c r="L1282" s="349" t="s">
        <v>1138</v>
      </c>
    </row>
    <row r="1283" spans="1:12" ht="13.5" x14ac:dyDescent="0.25">
      <c r="A1283" s="349" t="s">
        <v>1520</v>
      </c>
      <c r="B1283" s="349" t="s">
        <v>1521</v>
      </c>
      <c r="C1283" s="349" t="s">
        <v>1793</v>
      </c>
      <c r="D1283" s="349" t="s">
        <v>1794</v>
      </c>
      <c r="E1283" s="350" t="s">
        <v>24</v>
      </c>
      <c r="F1283" s="349" t="s">
        <v>24</v>
      </c>
      <c r="G1283" s="349">
        <v>103660</v>
      </c>
      <c r="H1283" s="349" t="s">
        <v>2414</v>
      </c>
      <c r="I1283" s="349" t="s">
        <v>226</v>
      </c>
      <c r="J1283" s="349" t="s">
        <v>1524</v>
      </c>
      <c r="K1283" s="350">
        <v>11.48</v>
      </c>
      <c r="L1283" s="349" t="s">
        <v>1138</v>
      </c>
    </row>
    <row r="1284" spans="1:12" ht="13.5" x14ac:dyDescent="0.25">
      <c r="A1284" s="349" t="s">
        <v>1520</v>
      </c>
      <c r="B1284" s="349" t="s">
        <v>1521</v>
      </c>
      <c r="C1284" s="349" t="s">
        <v>1793</v>
      </c>
      <c r="D1284" s="349" t="s">
        <v>1794</v>
      </c>
      <c r="E1284" s="350" t="s">
        <v>24</v>
      </c>
      <c r="F1284" s="349" t="s">
        <v>24</v>
      </c>
      <c r="G1284" s="349">
        <v>103666</v>
      </c>
      <c r="H1284" s="349" t="s">
        <v>2415</v>
      </c>
      <c r="I1284" s="349" t="s">
        <v>226</v>
      </c>
      <c r="J1284" s="349" t="s">
        <v>1524</v>
      </c>
      <c r="K1284" s="350">
        <v>162.05000000000001</v>
      </c>
      <c r="L1284" s="349" t="s">
        <v>1138</v>
      </c>
    </row>
    <row r="1285" spans="1:12" ht="13.5" x14ac:dyDescent="0.25">
      <c r="A1285" s="349" t="s">
        <v>1520</v>
      </c>
      <c r="B1285" s="349" t="s">
        <v>1521</v>
      </c>
      <c r="C1285" s="349" t="s">
        <v>1793</v>
      </c>
      <c r="D1285" s="349" t="s">
        <v>1794</v>
      </c>
      <c r="E1285" s="350" t="s">
        <v>24</v>
      </c>
      <c r="F1285" s="349" t="s">
        <v>24</v>
      </c>
      <c r="G1285" s="349">
        <v>103792</v>
      </c>
      <c r="H1285" s="349" t="s">
        <v>2416</v>
      </c>
      <c r="I1285" s="349" t="s">
        <v>226</v>
      </c>
      <c r="J1285" s="349" t="s">
        <v>1137</v>
      </c>
      <c r="K1285" s="350">
        <v>0.25</v>
      </c>
      <c r="L1285" s="349" t="s">
        <v>1138</v>
      </c>
    </row>
    <row r="1286" spans="1:12" ht="13.5" x14ac:dyDescent="0.25">
      <c r="A1286" s="349" t="s">
        <v>1520</v>
      </c>
      <c r="B1286" s="349" t="s">
        <v>1521</v>
      </c>
      <c r="C1286" s="349" t="s">
        <v>1793</v>
      </c>
      <c r="D1286" s="349" t="s">
        <v>1794</v>
      </c>
      <c r="E1286" s="350" t="s">
        <v>24</v>
      </c>
      <c r="F1286" s="349" t="s">
        <v>24</v>
      </c>
      <c r="G1286" s="349">
        <v>103937</v>
      </c>
      <c r="H1286" s="349" t="s">
        <v>2417</v>
      </c>
      <c r="I1286" s="349" t="s">
        <v>226</v>
      </c>
      <c r="J1286" s="349" t="s">
        <v>1137</v>
      </c>
      <c r="K1286" s="350">
        <v>1.39</v>
      </c>
      <c r="L1286" s="349" t="s">
        <v>1138</v>
      </c>
    </row>
    <row r="1287" spans="1:12" ht="13.5" x14ac:dyDescent="0.25">
      <c r="A1287" s="349" t="s">
        <v>1520</v>
      </c>
      <c r="B1287" s="349" t="s">
        <v>1521</v>
      </c>
      <c r="C1287" s="349" t="s">
        <v>1793</v>
      </c>
      <c r="D1287" s="349" t="s">
        <v>1794</v>
      </c>
      <c r="E1287" s="350" t="s">
        <v>24</v>
      </c>
      <c r="F1287" s="349" t="s">
        <v>24</v>
      </c>
      <c r="G1287" s="349">
        <v>103943</v>
      </c>
      <c r="H1287" s="349" t="s">
        <v>2418</v>
      </c>
      <c r="I1287" s="349" t="s">
        <v>226</v>
      </c>
      <c r="J1287" s="349" t="s">
        <v>1137</v>
      </c>
      <c r="K1287" s="350">
        <v>1.39</v>
      </c>
      <c r="L1287" s="349" t="s">
        <v>1138</v>
      </c>
    </row>
    <row r="1288" spans="1:12" ht="13.5" x14ac:dyDescent="0.25">
      <c r="A1288" s="349" t="s">
        <v>1520</v>
      </c>
      <c r="B1288" s="349" t="s">
        <v>1521</v>
      </c>
      <c r="C1288" s="349" t="s">
        <v>1793</v>
      </c>
      <c r="D1288" s="349" t="s">
        <v>1794</v>
      </c>
      <c r="E1288" s="350" t="s">
        <v>24</v>
      </c>
      <c r="F1288" s="349" t="s">
        <v>24</v>
      </c>
      <c r="G1288" s="349">
        <v>104087</v>
      </c>
      <c r="H1288" s="349" t="s">
        <v>2419</v>
      </c>
      <c r="I1288" s="349" t="s">
        <v>226</v>
      </c>
      <c r="J1288" s="349" t="s">
        <v>1333</v>
      </c>
      <c r="K1288" s="350">
        <v>0.05</v>
      </c>
      <c r="L1288" s="349" t="s">
        <v>1138</v>
      </c>
    </row>
    <row r="1289" spans="1:12" ht="13.5" x14ac:dyDescent="0.25">
      <c r="A1289" s="349" t="s">
        <v>1520</v>
      </c>
      <c r="B1289" s="349" t="s">
        <v>1521</v>
      </c>
      <c r="C1289" s="349" t="s">
        <v>1793</v>
      </c>
      <c r="D1289" s="349" t="s">
        <v>1794</v>
      </c>
      <c r="E1289" s="350" t="s">
        <v>24</v>
      </c>
      <c r="F1289" s="349" t="s">
        <v>24</v>
      </c>
      <c r="G1289" s="349">
        <v>104088</v>
      </c>
      <c r="H1289" s="349" t="s">
        <v>2420</v>
      </c>
      <c r="I1289" s="349" t="s">
        <v>226</v>
      </c>
      <c r="J1289" s="349" t="s">
        <v>1333</v>
      </c>
      <c r="K1289" s="350">
        <v>0.01</v>
      </c>
      <c r="L1289" s="349" t="s">
        <v>1138</v>
      </c>
    </row>
    <row r="1290" spans="1:12" ht="13.5" x14ac:dyDescent="0.25">
      <c r="A1290" s="349" t="s">
        <v>1520</v>
      </c>
      <c r="B1290" s="349" t="s">
        <v>1521</v>
      </c>
      <c r="C1290" s="349" t="s">
        <v>1793</v>
      </c>
      <c r="D1290" s="349" t="s">
        <v>1794</v>
      </c>
      <c r="E1290" s="350" t="s">
        <v>24</v>
      </c>
      <c r="F1290" s="349" t="s">
        <v>24</v>
      </c>
      <c r="G1290" s="349">
        <v>104089</v>
      </c>
      <c r="H1290" s="349" t="s">
        <v>2421</v>
      </c>
      <c r="I1290" s="349" t="s">
        <v>226</v>
      </c>
      <c r="J1290" s="349" t="s">
        <v>1333</v>
      </c>
      <c r="K1290" s="350">
        <v>7.0000000000000007E-2</v>
      </c>
      <c r="L1290" s="349" t="s">
        <v>1138</v>
      </c>
    </row>
    <row r="1291" spans="1:12" ht="13.5" x14ac:dyDescent="0.25">
      <c r="A1291" s="349" t="s">
        <v>1520</v>
      </c>
      <c r="B1291" s="349" t="s">
        <v>1521</v>
      </c>
      <c r="C1291" s="349" t="s">
        <v>1793</v>
      </c>
      <c r="D1291" s="349" t="s">
        <v>1794</v>
      </c>
      <c r="E1291" s="350" t="s">
        <v>24</v>
      </c>
      <c r="F1291" s="349" t="s">
        <v>24</v>
      </c>
      <c r="G1291" s="349">
        <v>104090</v>
      </c>
      <c r="H1291" s="349" t="s">
        <v>2422</v>
      </c>
      <c r="I1291" s="349" t="s">
        <v>226</v>
      </c>
      <c r="J1291" s="349" t="s">
        <v>1137</v>
      </c>
      <c r="K1291" s="350">
        <v>0.61</v>
      </c>
      <c r="L1291" s="349" t="s">
        <v>1138</v>
      </c>
    </row>
    <row r="1292" spans="1:12" ht="13.5" x14ac:dyDescent="0.25">
      <c r="A1292" s="349" t="s">
        <v>1520</v>
      </c>
      <c r="B1292" s="349" t="s">
        <v>1521</v>
      </c>
      <c r="C1292" s="349" t="s">
        <v>1793</v>
      </c>
      <c r="D1292" s="349" t="s">
        <v>1794</v>
      </c>
      <c r="E1292" s="350" t="s">
        <v>24</v>
      </c>
      <c r="F1292" s="349" t="s">
        <v>24</v>
      </c>
      <c r="G1292" s="349">
        <v>104093</v>
      </c>
      <c r="H1292" s="349" t="s">
        <v>2423</v>
      </c>
      <c r="I1292" s="349" t="s">
        <v>226</v>
      </c>
      <c r="J1292" s="349" t="s">
        <v>1333</v>
      </c>
      <c r="K1292" s="350">
        <v>0.08</v>
      </c>
      <c r="L1292" s="349" t="s">
        <v>1138</v>
      </c>
    </row>
    <row r="1293" spans="1:12" ht="13.5" x14ac:dyDescent="0.25">
      <c r="A1293" s="349" t="s">
        <v>1520</v>
      </c>
      <c r="B1293" s="349" t="s">
        <v>1521</v>
      </c>
      <c r="C1293" s="349" t="s">
        <v>1793</v>
      </c>
      <c r="D1293" s="349" t="s">
        <v>1794</v>
      </c>
      <c r="E1293" s="350" t="s">
        <v>24</v>
      </c>
      <c r="F1293" s="349" t="s">
        <v>24</v>
      </c>
      <c r="G1293" s="349">
        <v>104094</v>
      </c>
      <c r="H1293" s="349" t="s">
        <v>2424</v>
      </c>
      <c r="I1293" s="349" t="s">
        <v>226</v>
      </c>
      <c r="J1293" s="349" t="s">
        <v>1333</v>
      </c>
      <c r="K1293" s="350">
        <v>0.01</v>
      </c>
      <c r="L1293" s="349" t="s">
        <v>1138</v>
      </c>
    </row>
    <row r="1294" spans="1:12" ht="13.5" x14ac:dyDescent="0.25">
      <c r="A1294" s="349" t="s">
        <v>1520</v>
      </c>
      <c r="B1294" s="349" t="s">
        <v>1521</v>
      </c>
      <c r="C1294" s="349" t="s">
        <v>1793</v>
      </c>
      <c r="D1294" s="349" t="s">
        <v>1794</v>
      </c>
      <c r="E1294" s="350" t="s">
        <v>24</v>
      </c>
      <c r="F1294" s="349" t="s">
        <v>24</v>
      </c>
      <c r="G1294" s="349">
        <v>104095</v>
      </c>
      <c r="H1294" s="349" t="s">
        <v>2425</v>
      </c>
      <c r="I1294" s="349" t="s">
        <v>226</v>
      </c>
      <c r="J1294" s="349" t="s">
        <v>1333</v>
      </c>
      <c r="K1294" s="350">
        <v>0.1</v>
      </c>
      <c r="L1294" s="349" t="s">
        <v>1138</v>
      </c>
    </row>
    <row r="1295" spans="1:12" ht="13.5" x14ac:dyDescent="0.25">
      <c r="A1295" s="349" t="s">
        <v>1520</v>
      </c>
      <c r="B1295" s="349" t="s">
        <v>1521</v>
      </c>
      <c r="C1295" s="349" t="s">
        <v>1793</v>
      </c>
      <c r="D1295" s="349" t="s">
        <v>1794</v>
      </c>
      <c r="E1295" s="350" t="s">
        <v>24</v>
      </c>
      <c r="F1295" s="349" t="s">
        <v>24</v>
      </c>
      <c r="G1295" s="349">
        <v>104096</v>
      </c>
      <c r="H1295" s="349" t="s">
        <v>2426</v>
      </c>
      <c r="I1295" s="349" t="s">
        <v>226</v>
      </c>
      <c r="J1295" s="349" t="s">
        <v>1137</v>
      </c>
      <c r="K1295" s="350">
        <v>0.85</v>
      </c>
      <c r="L1295" s="349" t="s">
        <v>1138</v>
      </c>
    </row>
    <row r="1296" spans="1:12" ht="13.5" x14ac:dyDescent="0.25">
      <c r="A1296" s="349" t="s">
        <v>1520</v>
      </c>
      <c r="B1296" s="349" t="s">
        <v>1521</v>
      </c>
      <c r="C1296" s="349" t="s">
        <v>1793</v>
      </c>
      <c r="D1296" s="349" t="s">
        <v>1794</v>
      </c>
      <c r="E1296" s="350" t="s">
        <v>24</v>
      </c>
      <c r="F1296" s="349" t="s">
        <v>24</v>
      </c>
      <c r="G1296" s="349">
        <v>104519</v>
      </c>
      <c r="H1296" s="349" t="s">
        <v>2427</v>
      </c>
      <c r="I1296" s="349" t="s">
        <v>226</v>
      </c>
      <c r="J1296" s="349" t="s">
        <v>1137</v>
      </c>
      <c r="K1296" s="350">
        <v>0.57999999999999996</v>
      </c>
      <c r="L1296" s="349" t="s">
        <v>1138</v>
      </c>
    </row>
    <row r="1297" spans="1:12" ht="13.5" x14ac:dyDescent="0.25">
      <c r="A1297" s="349" t="s">
        <v>1520</v>
      </c>
      <c r="B1297" s="349" t="s">
        <v>1521</v>
      </c>
      <c r="C1297" s="349" t="s">
        <v>1793</v>
      </c>
      <c r="D1297" s="349" t="s">
        <v>1794</v>
      </c>
      <c r="E1297" s="350" t="s">
        <v>24</v>
      </c>
      <c r="F1297" s="349" t="s">
        <v>24</v>
      </c>
      <c r="G1297" s="349">
        <v>104655</v>
      </c>
      <c r="H1297" s="349" t="s">
        <v>2428</v>
      </c>
      <c r="I1297" s="349" t="s">
        <v>226</v>
      </c>
      <c r="J1297" s="349" t="s">
        <v>1137</v>
      </c>
      <c r="K1297" s="350">
        <v>0.61</v>
      </c>
      <c r="L1297" s="349" t="s">
        <v>1138</v>
      </c>
    </row>
    <row r="1298" spans="1:12" ht="13.5" x14ac:dyDescent="0.25">
      <c r="A1298" s="349" t="s">
        <v>1520</v>
      </c>
      <c r="B1298" s="349" t="s">
        <v>1521</v>
      </c>
      <c r="C1298" s="349" t="s">
        <v>1793</v>
      </c>
      <c r="D1298" s="349" t="s">
        <v>1794</v>
      </c>
      <c r="E1298" s="350" t="s">
        <v>24</v>
      </c>
      <c r="F1298" s="349" t="s">
        <v>24</v>
      </c>
      <c r="G1298" s="349">
        <v>104687</v>
      </c>
      <c r="H1298" s="349" t="s">
        <v>2429</v>
      </c>
      <c r="I1298" s="349" t="s">
        <v>226</v>
      </c>
      <c r="J1298" s="349" t="s">
        <v>1524</v>
      </c>
      <c r="K1298" s="350">
        <v>452.22</v>
      </c>
      <c r="L1298" s="349" t="s">
        <v>1138</v>
      </c>
    </row>
    <row r="1299" spans="1:12" ht="13.5" x14ac:dyDescent="0.25">
      <c r="A1299" s="349" t="s">
        <v>1520</v>
      </c>
      <c r="B1299" s="349" t="s">
        <v>1521</v>
      </c>
      <c r="C1299" s="349" t="s">
        <v>1793</v>
      </c>
      <c r="D1299" s="349" t="s">
        <v>1794</v>
      </c>
      <c r="E1299" s="350" t="s">
        <v>24</v>
      </c>
      <c r="F1299" s="349" t="s">
        <v>24</v>
      </c>
      <c r="G1299" s="349">
        <v>104694</v>
      </c>
      <c r="H1299" s="349" t="s">
        <v>2430</v>
      </c>
      <c r="I1299" s="349" t="s">
        <v>226</v>
      </c>
      <c r="J1299" s="349" t="s">
        <v>1137</v>
      </c>
      <c r="K1299" s="350">
        <v>1.93</v>
      </c>
      <c r="L1299" s="349" t="s">
        <v>1138</v>
      </c>
    </row>
    <row r="1300" spans="1:12" ht="13.5" x14ac:dyDescent="0.25">
      <c r="A1300" s="349" t="s">
        <v>1520</v>
      </c>
      <c r="B1300" s="349" t="s">
        <v>1521</v>
      </c>
      <c r="C1300" s="349" t="s">
        <v>1793</v>
      </c>
      <c r="D1300" s="349" t="s">
        <v>1794</v>
      </c>
      <c r="E1300" s="350" t="s">
        <v>24</v>
      </c>
      <c r="F1300" s="349" t="s">
        <v>24</v>
      </c>
      <c r="G1300" s="349">
        <v>104703</v>
      </c>
      <c r="H1300" s="349" t="s">
        <v>32589</v>
      </c>
      <c r="I1300" s="349" t="s">
        <v>226</v>
      </c>
      <c r="J1300" s="349" t="s">
        <v>1524</v>
      </c>
      <c r="K1300" s="350">
        <v>93.06</v>
      </c>
      <c r="L1300" s="349" t="s">
        <v>1138</v>
      </c>
    </row>
    <row r="1301" spans="1:12" ht="13.5" x14ac:dyDescent="0.25">
      <c r="A1301" s="349" t="s">
        <v>1520</v>
      </c>
      <c r="B1301" s="349" t="s">
        <v>1521</v>
      </c>
      <c r="C1301" s="349" t="s">
        <v>1793</v>
      </c>
      <c r="D1301" s="349" t="s">
        <v>1794</v>
      </c>
      <c r="E1301" s="350" t="s">
        <v>24</v>
      </c>
      <c r="F1301" s="349" t="s">
        <v>24</v>
      </c>
      <c r="G1301" s="349">
        <v>104709</v>
      </c>
      <c r="H1301" s="349" t="s">
        <v>32590</v>
      </c>
      <c r="I1301" s="349" t="s">
        <v>226</v>
      </c>
      <c r="J1301" s="349" t="s">
        <v>1524</v>
      </c>
      <c r="K1301" s="370">
        <v>1176.9100000000001</v>
      </c>
      <c r="L1301" s="349" t="s">
        <v>1138</v>
      </c>
    </row>
    <row r="1302" spans="1:12" ht="13.5" x14ac:dyDescent="0.25">
      <c r="A1302" s="349" t="s">
        <v>1520</v>
      </c>
      <c r="B1302" s="349" t="s">
        <v>1521</v>
      </c>
      <c r="C1302" s="349" t="s">
        <v>1793</v>
      </c>
      <c r="D1302" s="349" t="s">
        <v>1794</v>
      </c>
      <c r="E1302" s="350" t="s">
        <v>24</v>
      </c>
      <c r="F1302" s="349" t="s">
        <v>24</v>
      </c>
      <c r="G1302" s="349">
        <v>104715</v>
      </c>
      <c r="H1302" s="349" t="s">
        <v>32591</v>
      </c>
      <c r="I1302" s="349" t="s">
        <v>226</v>
      </c>
      <c r="J1302" s="349" t="s">
        <v>1524</v>
      </c>
      <c r="K1302" s="350">
        <v>90.48</v>
      </c>
      <c r="L1302" s="349" t="s">
        <v>1138</v>
      </c>
    </row>
    <row r="1303" spans="1:12" ht="13.5" x14ac:dyDescent="0.25">
      <c r="A1303" s="349" t="s">
        <v>2431</v>
      </c>
      <c r="B1303" s="349" t="s">
        <v>2432</v>
      </c>
      <c r="C1303" s="349" t="s">
        <v>2433</v>
      </c>
      <c r="D1303" s="349" t="s">
        <v>2434</v>
      </c>
      <c r="E1303" s="350" t="s">
        <v>24</v>
      </c>
      <c r="F1303" s="349" t="s">
        <v>24</v>
      </c>
      <c r="G1303" s="349">
        <v>92259</v>
      </c>
      <c r="H1303" s="349" t="s">
        <v>2435</v>
      </c>
      <c r="I1303" s="349" t="s">
        <v>181</v>
      </c>
      <c r="J1303" s="349" t="s">
        <v>1333</v>
      </c>
      <c r="K1303" s="350">
        <v>486.67</v>
      </c>
      <c r="L1303" s="349" t="s">
        <v>1138</v>
      </c>
    </row>
    <row r="1304" spans="1:12" ht="13.5" x14ac:dyDescent="0.25">
      <c r="A1304" s="349" t="s">
        <v>2431</v>
      </c>
      <c r="B1304" s="349" t="s">
        <v>2432</v>
      </c>
      <c r="C1304" s="349" t="s">
        <v>2433</v>
      </c>
      <c r="D1304" s="349" t="s">
        <v>2434</v>
      </c>
      <c r="E1304" s="350" t="s">
        <v>24</v>
      </c>
      <c r="F1304" s="349" t="s">
        <v>24</v>
      </c>
      <c r="G1304" s="349">
        <v>92260</v>
      </c>
      <c r="H1304" s="349" t="s">
        <v>2436</v>
      </c>
      <c r="I1304" s="349" t="s">
        <v>181</v>
      </c>
      <c r="J1304" s="349" t="s">
        <v>1333</v>
      </c>
      <c r="K1304" s="350">
        <v>557.82000000000005</v>
      </c>
      <c r="L1304" s="349" t="s">
        <v>1138</v>
      </c>
    </row>
    <row r="1305" spans="1:12" ht="13.5" x14ac:dyDescent="0.25">
      <c r="A1305" s="349" t="s">
        <v>2431</v>
      </c>
      <c r="B1305" s="349" t="s">
        <v>2432</v>
      </c>
      <c r="C1305" s="349" t="s">
        <v>2433</v>
      </c>
      <c r="D1305" s="349" t="s">
        <v>2434</v>
      </c>
      <c r="E1305" s="350" t="s">
        <v>24</v>
      </c>
      <c r="F1305" s="349" t="s">
        <v>24</v>
      </c>
      <c r="G1305" s="349">
        <v>92261</v>
      </c>
      <c r="H1305" s="349" t="s">
        <v>2437</v>
      </c>
      <c r="I1305" s="349" t="s">
        <v>181</v>
      </c>
      <c r="J1305" s="349" t="s">
        <v>1333</v>
      </c>
      <c r="K1305" s="350">
        <v>626.80999999999995</v>
      </c>
      <c r="L1305" s="349" t="s">
        <v>1138</v>
      </c>
    </row>
    <row r="1306" spans="1:12" ht="13.5" x14ac:dyDescent="0.25">
      <c r="A1306" s="349" t="s">
        <v>2431</v>
      </c>
      <c r="B1306" s="349" t="s">
        <v>2432</v>
      </c>
      <c r="C1306" s="349" t="s">
        <v>2433</v>
      </c>
      <c r="D1306" s="349" t="s">
        <v>2434</v>
      </c>
      <c r="E1306" s="350" t="s">
        <v>24</v>
      </c>
      <c r="F1306" s="349" t="s">
        <v>24</v>
      </c>
      <c r="G1306" s="349">
        <v>92262</v>
      </c>
      <c r="H1306" s="349" t="s">
        <v>2438</v>
      </c>
      <c r="I1306" s="349" t="s">
        <v>181</v>
      </c>
      <c r="J1306" s="349" t="s">
        <v>1333</v>
      </c>
      <c r="K1306" s="350">
        <v>737.87</v>
      </c>
      <c r="L1306" s="349" t="s">
        <v>1138</v>
      </c>
    </row>
    <row r="1307" spans="1:12" ht="13.5" x14ac:dyDescent="0.25">
      <c r="A1307" s="349" t="s">
        <v>2431</v>
      </c>
      <c r="B1307" s="349" t="s">
        <v>2432</v>
      </c>
      <c r="C1307" s="349" t="s">
        <v>2433</v>
      </c>
      <c r="D1307" s="349" t="s">
        <v>2434</v>
      </c>
      <c r="E1307" s="350" t="s">
        <v>24</v>
      </c>
      <c r="F1307" s="349" t="s">
        <v>24</v>
      </c>
      <c r="G1307" s="349">
        <v>92539</v>
      </c>
      <c r="H1307" s="349" t="s">
        <v>2439</v>
      </c>
      <c r="I1307" s="349" t="s">
        <v>194</v>
      </c>
      <c r="J1307" s="349" t="s">
        <v>1333</v>
      </c>
      <c r="K1307" s="350">
        <v>80.2</v>
      </c>
      <c r="L1307" s="349" t="s">
        <v>1138</v>
      </c>
    </row>
    <row r="1308" spans="1:12" ht="13.5" x14ac:dyDescent="0.25">
      <c r="A1308" s="349" t="s">
        <v>2431</v>
      </c>
      <c r="B1308" s="349" t="s">
        <v>2432</v>
      </c>
      <c r="C1308" s="349" t="s">
        <v>2433</v>
      </c>
      <c r="D1308" s="349" t="s">
        <v>2434</v>
      </c>
      <c r="E1308" s="350" t="s">
        <v>24</v>
      </c>
      <c r="F1308" s="349" t="s">
        <v>24</v>
      </c>
      <c r="G1308" s="349">
        <v>92540</v>
      </c>
      <c r="H1308" s="349" t="s">
        <v>2440</v>
      </c>
      <c r="I1308" s="349" t="s">
        <v>194</v>
      </c>
      <c r="J1308" s="349" t="s">
        <v>1333</v>
      </c>
      <c r="K1308" s="350">
        <v>90.79</v>
      </c>
      <c r="L1308" s="349" t="s">
        <v>1138</v>
      </c>
    </row>
    <row r="1309" spans="1:12" ht="13.5" x14ac:dyDescent="0.25">
      <c r="A1309" s="349" t="s">
        <v>2431</v>
      </c>
      <c r="B1309" s="349" t="s">
        <v>2432</v>
      </c>
      <c r="C1309" s="349" t="s">
        <v>2433</v>
      </c>
      <c r="D1309" s="349" t="s">
        <v>2434</v>
      </c>
      <c r="E1309" s="350" t="s">
        <v>24</v>
      </c>
      <c r="F1309" s="349" t="s">
        <v>24</v>
      </c>
      <c r="G1309" s="349">
        <v>92541</v>
      </c>
      <c r="H1309" s="349" t="s">
        <v>2441</v>
      </c>
      <c r="I1309" s="349" t="s">
        <v>194</v>
      </c>
      <c r="J1309" s="349" t="s">
        <v>1333</v>
      </c>
      <c r="K1309" s="350">
        <v>86.31</v>
      </c>
      <c r="L1309" s="349" t="s">
        <v>1138</v>
      </c>
    </row>
    <row r="1310" spans="1:12" ht="13.5" x14ac:dyDescent="0.25">
      <c r="A1310" s="349" t="s">
        <v>2431</v>
      </c>
      <c r="B1310" s="349" t="s">
        <v>2432</v>
      </c>
      <c r="C1310" s="349" t="s">
        <v>2433</v>
      </c>
      <c r="D1310" s="349" t="s">
        <v>2434</v>
      </c>
      <c r="E1310" s="350" t="s">
        <v>24</v>
      </c>
      <c r="F1310" s="349" t="s">
        <v>24</v>
      </c>
      <c r="G1310" s="349">
        <v>92542</v>
      </c>
      <c r="H1310" s="349" t="s">
        <v>2442</v>
      </c>
      <c r="I1310" s="349" t="s">
        <v>194</v>
      </c>
      <c r="J1310" s="349" t="s">
        <v>1333</v>
      </c>
      <c r="K1310" s="350">
        <v>105.28</v>
      </c>
      <c r="L1310" s="349" t="s">
        <v>1138</v>
      </c>
    </row>
    <row r="1311" spans="1:12" ht="13.5" x14ac:dyDescent="0.25">
      <c r="A1311" s="349" t="s">
        <v>2431</v>
      </c>
      <c r="B1311" s="349" t="s">
        <v>2432</v>
      </c>
      <c r="C1311" s="349" t="s">
        <v>2433</v>
      </c>
      <c r="D1311" s="349" t="s">
        <v>2434</v>
      </c>
      <c r="E1311" s="350" t="s">
        <v>24</v>
      </c>
      <c r="F1311" s="349" t="s">
        <v>24</v>
      </c>
      <c r="G1311" s="349">
        <v>92543</v>
      </c>
      <c r="H1311" s="349" t="s">
        <v>2443</v>
      </c>
      <c r="I1311" s="349" t="s">
        <v>194</v>
      </c>
      <c r="J1311" s="349" t="s">
        <v>1333</v>
      </c>
      <c r="K1311" s="350">
        <v>23.86</v>
      </c>
      <c r="L1311" s="349" t="s">
        <v>1138</v>
      </c>
    </row>
    <row r="1312" spans="1:12" ht="13.5" x14ac:dyDescent="0.25">
      <c r="A1312" s="349" t="s">
        <v>2431</v>
      </c>
      <c r="B1312" s="349" t="s">
        <v>2432</v>
      </c>
      <c r="C1312" s="349" t="s">
        <v>2433</v>
      </c>
      <c r="D1312" s="349" t="s">
        <v>2434</v>
      </c>
      <c r="E1312" s="350" t="s">
        <v>24</v>
      </c>
      <c r="F1312" s="349" t="s">
        <v>24</v>
      </c>
      <c r="G1312" s="349">
        <v>92544</v>
      </c>
      <c r="H1312" s="349" t="s">
        <v>2444</v>
      </c>
      <c r="I1312" s="349" t="s">
        <v>194</v>
      </c>
      <c r="J1312" s="349" t="s">
        <v>1333</v>
      </c>
      <c r="K1312" s="350">
        <v>18.98</v>
      </c>
      <c r="L1312" s="349" t="s">
        <v>1138</v>
      </c>
    </row>
    <row r="1313" spans="1:12" ht="13.5" x14ac:dyDescent="0.25">
      <c r="A1313" s="349" t="s">
        <v>2431</v>
      </c>
      <c r="B1313" s="349" t="s">
        <v>2432</v>
      </c>
      <c r="C1313" s="349" t="s">
        <v>2433</v>
      </c>
      <c r="D1313" s="349" t="s">
        <v>2434</v>
      </c>
      <c r="E1313" s="350" t="s">
        <v>24</v>
      </c>
      <c r="F1313" s="349" t="s">
        <v>24</v>
      </c>
      <c r="G1313" s="349">
        <v>92545</v>
      </c>
      <c r="H1313" s="349" t="s">
        <v>2445</v>
      </c>
      <c r="I1313" s="349" t="s">
        <v>181</v>
      </c>
      <c r="J1313" s="349" t="s">
        <v>1333</v>
      </c>
      <c r="K1313" s="370">
        <v>1077.1400000000001</v>
      </c>
      <c r="L1313" s="349" t="s">
        <v>1138</v>
      </c>
    </row>
    <row r="1314" spans="1:12" ht="13.5" x14ac:dyDescent="0.25">
      <c r="A1314" s="349" t="s">
        <v>2431</v>
      </c>
      <c r="B1314" s="349" t="s">
        <v>2432</v>
      </c>
      <c r="C1314" s="349" t="s">
        <v>2433</v>
      </c>
      <c r="D1314" s="349" t="s">
        <v>2434</v>
      </c>
      <c r="E1314" s="350" t="s">
        <v>24</v>
      </c>
      <c r="F1314" s="349" t="s">
        <v>24</v>
      </c>
      <c r="G1314" s="349">
        <v>92546</v>
      </c>
      <c r="H1314" s="349" t="s">
        <v>2446</v>
      </c>
      <c r="I1314" s="349" t="s">
        <v>181</v>
      </c>
      <c r="J1314" s="349" t="s">
        <v>1333</v>
      </c>
      <c r="K1314" s="370">
        <v>1324.97</v>
      </c>
      <c r="L1314" s="349" t="s">
        <v>1138</v>
      </c>
    </row>
    <row r="1315" spans="1:12" ht="13.5" x14ac:dyDescent="0.25">
      <c r="A1315" s="349" t="s">
        <v>2431</v>
      </c>
      <c r="B1315" s="349" t="s">
        <v>2432</v>
      </c>
      <c r="C1315" s="349" t="s">
        <v>2433</v>
      </c>
      <c r="D1315" s="349" t="s">
        <v>2434</v>
      </c>
      <c r="E1315" s="350" t="s">
        <v>24</v>
      </c>
      <c r="F1315" s="349" t="s">
        <v>24</v>
      </c>
      <c r="G1315" s="349">
        <v>92547</v>
      </c>
      <c r="H1315" s="349" t="s">
        <v>2447</v>
      </c>
      <c r="I1315" s="349" t="s">
        <v>181</v>
      </c>
      <c r="J1315" s="349" t="s">
        <v>1333</v>
      </c>
      <c r="K1315" s="370">
        <v>1397.26</v>
      </c>
      <c r="L1315" s="349" t="s">
        <v>1138</v>
      </c>
    </row>
    <row r="1316" spans="1:12" ht="13.5" x14ac:dyDescent="0.25">
      <c r="A1316" s="349" t="s">
        <v>2431</v>
      </c>
      <c r="B1316" s="349" t="s">
        <v>2432</v>
      </c>
      <c r="C1316" s="349" t="s">
        <v>2433</v>
      </c>
      <c r="D1316" s="349" t="s">
        <v>2434</v>
      </c>
      <c r="E1316" s="350" t="s">
        <v>24</v>
      </c>
      <c r="F1316" s="349" t="s">
        <v>24</v>
      </c>
      <c r="G1316" s="349">
        <v>92548</v>
      </c>
      <c r="H1316" s="349" t="s">
        <v>2448</v>
      </c>
      <c r="I1316" s="349" t="s">
        <v>181</v>
      </c>
      <c r="J1316" s="349" t="s">
        <v>1333</v>
      </c>
      <c r="K1316" s="370">
        <v>1554.71</v>
      </c>
      <c r="L1316" s="349" t="s">
        <v>1138</v>
      </c>
    </row>
    <row r="1317" spans="1:12" ht="13.5" x14ac:dyDescent="0.25">
      <c r="A1317" s="349" t="s">
        <v>2431</v>
      </c>
      <c r="B1317" s="349" t="s">
        <v>2432</v>
      </c>
      <c r="C1317" s="349" t="s">
        <v>2433</v>
      </c>
      <c r="D1317" s="349" t="s">
        <v>2434</v>
      </c>
      <c r="E1317" s="350" t="s">
        <v>24</v>
      </c>
      <c r="F1317" s="349" t="s">
        <v>24</v>
      </c>
      <c r="G1317" s="349">
        <v>92549</v>
      </c>
      <c r="H1317" s="349" t="s">
        <v>2449</v>
      </c>
      <c r="I1317" s="349" t="s">
        <v>181</v>
      </c>
      <c r="J1317" s="349" t="s">
        <v>1333</v>
      </c>
      <c r="K1317" s="370">
        <v>1953.45</v>
      </c>
      <c r="L1317" s="349" t="s">
        <v>1138</v>
      </c>
    </row>
    <row r="1318" spans="1:12" ht="13.5" x14ac:dyDescent="0.25">
      <c r="A1318" s="349" t="s">
        <v>2431</v>
      </c>
      <c r="B1318" s="349" t="s">
        <v>2432</v>
      </c>
      <c r="C1318" s="349" t="s">
        <v>2433</v>
      </c>
      <c r="D1318" s="349" t="s">
        <v>2434</v>
      </c>
      <c r="E1318" s="350" t="s">
        <v>24</v>
      </c>
      <c r="F1318" s="349" t="s">
        <v>24</v>
      </c>
      <c r="G1318" s="349">
        <v>92550</v>
      </c>
      <c r="H1318" s="349" t="s">
        <v>2450</v>
      </c>
      <c r="I1318" s="349" t="s">
        <v>181</v>
      </c>
      <c r="J1318" s="349" t="s">
        <v>1333</v>
      </c>
      <c r="K1318" s="370">
        <v>2390.02</v>
      </c>
      <c r="L1318" s="349" t="s">
        <v>1138</v>
      </c>
    </row>
    <row r="1319" spans="1:12" ht="13.5" x14ac:dyDescent="0.25">
      <c r="A1319" s="349" t="s">
        <v>2431</v>
      </c>
      <c r="B1319" s="349" t="s">
        <v>2432</v>
      </c>
      <c r="C1319" s="349" t="s">
        <v>2433</v>
      </c>
      <c r="D1319" s="349" t="s">
        <v>2434</v>
      </c>
      <c r="E1319" s="350" t="s">
        <v>24</v>
      </c>
      <c r="F1319" s="349" t="s">
        <v>24</v>
      </c>
      <c r="G1319" s="349">
        <v>92551</v>
      </c>
      <c r="H1319" s="349" t="s">
        <v>2451</v>
      </c>
      <c r="I1319" s="349" t="s">
        <v>181</v>
      </c>
      <c r="J1319" s="349" t="s">
        <v>1333</v>
      </c>
      <c r="K1319" s="370">
        <v>2482.86</v>
      </c>
      <c r="L1319" s="349" t="s">
        <v>1138</v>
      </c>
    </row>
    <row r="1320" spans="1:12" ht="13.5" x14ac:dyDescent="0.25">
      <c r="A1320" s="349" t="s">
        <v>2431</v>
      </c>
      <c r="B1320" s="349" t="s">
        <v>2432</v>
      </c>
      <c r="C1320" s="349" t="s">
        <v>2433</v>
      </c>
      <c r="D1320" s="349" t="s">
        <v>2434</v>
      </c>
      <c r="E1320" s="350" t="s">
        <v>24</v>
      </c>
      <c r="F1320" s="349" t="s">
        <v>24</v>
      </c>
      <c r="G1320" s="349">
        <v>92552</v>
      </c>
      <c r="H1320" s="349" t="s">
        <v>2452</v>
      </c>
      <c r="I1320" s="349" t="s">
        <v>181</v>
      </c>
      <c r="J1320" s="349" t="s">
        <v>1333</v>
      </c>
      <c r="K1320" s="370">
        <v>2700.78</v>
      </c>
      <c r="L1320" s="349" t="s">
        <v>1138</v>
      </c>
    </row>
    <row r="1321" spans="1:12" ht="13.5" x14ac:dyDescent="0.25">
      <c r="A1321" s="349" t="s">
        <v>2431</v>
      </c>
      <c r="B1321" s="349" t="s">
        <v>2432</v>
      </c>
      <c r="C1321" s="349" t="s">
        <v>2433</v>
      </c>
      <c r="D1321" s="349" t="s">
        <v>2434</v>
      </c>
      <c r="E1321" s="350" t="s">
        <v>24</v>
      </c>
      <c r="F1321" s="349" t="s">
        <v>24</v>
      </c>
      <c r="G1321" s="349">
        <v>92553</v>
      </c>
      <c r="H1321" s="349" t="s">
        <v>2453</v>
      </c>
      <c r="I1321" s="349" t="s">
        <v>181</v>
      </c>
      <c r="J1321" s="349" t="s">
        <v>1333</v>
      </c>
      <c r="K1321" s="370">
        <v>3109.72</v>
      </c>
      <c r="L1321" s="349" t="s">
        <v>1138</v>
      </c>
    </row>
    <row r="1322" spans="1:12" ht="13.5" x14ac:dyDescent="0.25">
      <c r="A1322" s="349" t="s">
        <v>2431</v>
      </c>
      <c r="B1322" s="349" t="s">
        <v>2432</v>
      </c>
      <c r="C1322" s="349" t="s">
        <v>2433</v>
      </c>
      <c r="D1322" s="349" t="s">
        <v>2434</v>
      </c>
      <c r="E1322" s="350" t="s">
        <v>24</v>
      </c>
      <c r="F1322" s="349" t="s">
        <v>24</v>
      </c>
      <c r="G1322" s="349">
        <v>92554</v>
      </c>
      <c r="H1322" s="349" t="s">
        <v>2454</v>
      </c>
      <c r="I1322" s="349" t="s">
        <v>181</v>
      </c>
      <c r="J1322" s="349" t="s">
        <v>1333</v>
      </c>
      <c r="K1322" s="370">
        <v>3216.13</v>
      </c>
      <c r="L1322" s="349" t="s">
        <v>1138</v>
      </c>
    </row>
    <row r="1323" spans="1:12" ht="13.5" x14ac:dyDescent="0.25">
      <c r="A1323" s="349" t="s">
        <v>2431</v>
      </c>
      <c r="B1323" s="349" t="s">
        <v>2432</v>
      </c>
      <c r="C1323" s="349" t="s">
        <v>2433</v>
      </c>
      <c r="D1323" s="349" t="s">
        <v>2434</v>
      </c>
      <c r="E1323" s="350" t="s">
        <v>24</v>
      </c>
      <c r="F1323" s="349" t="s">
        <v>24</v>
      </c>
      <c r="G1323" s="349">
        <v>92555</v>
      </c>
      <c r="H1323" s="349" t="s">
        <v>2455</v>
      </c>
      <c r="I1323" s="349" t="s">
        <v>181</v>
      </c>
      <c r="J1323" s="349" t="s">
        <v>1333</v>
      </c>
      <c r="K1323" s="370">
        <v>1063.1300000000001</v>
      </c>
      <c r="L1323" s="349" t="s">
        <v>1138</v>
      </c>
    </row>
    <row r="1324" spans="1:12" ht="13.5" x14ac:dyDescent="0.25">
      <c r="A1324" s="349" t="s">
        <v>2431</v>
      </c>
      <c r="B1324" s="349" t="s">
        <v>2432</v>
      </c>
      <c r="C1324" s="349" t="s">
        <v>2433</v>
      </c>
      <c r="D1324" s="349" t="s">
        <v>2434</v>
      </c>
      <c r="E1324" s="350" t="s">
        <v>24</v>
      </c>
      <c r="F1324" s="349" t="s">
        <v>24</v>
      </c>
      <c r="G1324" s="349">
        <v>92556</v>
      </c>
      <c r="H1324" s="349" t="s">
        <v>2456</v>
      </c>
      <c r="I1324" s="349" t="s">
        <v>181</v>
      </c>
      <c r="J1324" s="349" t="s">
        <v>1333</v>
      </c>
      <c r="K1324" s="370">
        <v>1300.42</v>
      </c>
      <c r="L1324" s="349" t="s">
        <v>1138</v>
      </c>
    </row>
    <row r="1325" spans="1:12" ht="13.5" x14ac:dyDescent="0.25">
      <c r="A1325" s="349" t="s">
        <v>2431</v>
      </c>
      <c r="B1325" s="349" t="s">
        <v>2432</v>
      </c>
      <c r="C1325" s="349" t="s">
        <v>2433</v>
      </c>
      <c r="D1325" s="349" t="s">
        <v>2434</v>
      </c>
      <c r="E1325" s="350" t="s">
        <v>24</v>
      </c>
      <c r="F1325" s="349" t="s">
        <v>24</v>
      </c>
      <c r="G1325" s="349">
        <v>92557</v>
      </c>
      <c r="H1325" s="349" t="s">
        <v>2457</v>
      </c>
      <c r="I1325" s="349" t="s">
        <v>181</v>
      </c>
      <c r="J1325" s="349" t="s">
        <v>1333</v>
      </c>
      <c r="K1325" s="370">
        <v>1372.71</v>
      </c>
      <c r="L1325" s="349" t="s">
        <v>1138</v>
      </c>
    </row>
    <row r="1326" spans="1:12" ht="13.5" x14ac:dyDescent="0.25">
      <c r="A1326" s="349" t="s">
        <v>2431</v>
      </c>
      <c r="B1326" s="349" t="s">
        <v>2432</v>
      </c>
      <c r="C1326" s="349" t="s">
        <v>2433</v>
      </c>
      <c r="D1326" s="349" t="s">
        <v>2434</v>
      </c>
      <c r="E1326" s="350" t="s">
        <v>24</v>
      </c>
      <c r="F1326" s="349" t="s">
        <v>24</v>
      </c>
      <c r="G1326" s="349">
        <v>92558</v>
      </c>
      <c r="H1326" s="349" t="s">
        <v>2458</v>
      </c>
      <c r="I1326" s="349" t="s">
        <v>181</v>
      </c>
      <c r="J1326" s="349" t="s">
        <v>1333</v>
      </c>
      <c r="K1326" s="370">
        <v>1540.7</v>
      </c>
      <c r="L1326" s="349" t="s">
        <v>1138</v>
      </c>
    </row>
    <row r="1327" spans="1:12" ht="13.5" x14ac:dyDescent="0.25">
      <c r="A1327" s="349" t="s">
        <v>2431</v>
      </c>
      <c r="B1327" s="349" t="s">
        <v>2432</v>
      </c>
      <c r="C1327" s="349" t="s">
        <v>2433</v>
      </c>
      <c r="D1327" s="349" t="s">
        <v>2434</v>
      </c>
      <c r="E1327" s="350" t="s">
        <v>24</v>
      </c>
      <c r="F1327" s="349" t="s">
        <v>24</v>
      </c>
      <c r="G1327" s="349">
        <v>92559</v>
      </c>
      <c r="H1327" s="349" t="s">
        <v>2459</v>
      </c>
      <c r="I1327" s="349" t="s">
        <v>181</v>
      </c>
      <c r="J1327" s="349" t="s">
        <v>1333</v>
      </c>
      <c r="K1327" s="370">
        <v>1927.36</v>
      </c>
      <c r="L1327" s="349" t="s">
        <v>1138</v>
      </c>
    </row>
    <row r="1328" spans="1:12" ht="13.5" x14ac:dyDescent="0.25">
      <c r="A1328" s="349" t="s">
        <v>2431</v>
      </c>
      <c r="B1328" s="349" t="s">
        <v>2432</v>
      </c>
      <c r="C1328" s="349" t="s">
        <v>2433</v>
      </c>
      <c r="D1328" s="349" t="s">
        <v>2434</v>
      </c>
      <c r="E1328" s="350" t="s">
        <v>24</v>
      </c>
      <c r="F1328" s="349" t="s">
        <v>24</v>
      </c>
      <c r="G1328" s="349">
        <v>92560</v>
      </c>
      <c r="H1328" s="349" t="s">
        <v>2460</v>
      </c>
      <c r="I1328" s="349" t="s">
        <v>181</v>
      </c>
      <c r="J1328" s="349" t="s">
        <v>1333</v>
      </c>
      <c r="K1328" s="370">
        <v>2354.48</v>
      </c>
      <c r="L1328" s="349" t="s">
        <v>1138</v>
      </c>
    </row>
    <row r="1329" spans="1:12" ht="13.5" x14ac:dyDescent="0.25">
      <c r="A1329" s="349" t="s">
        <v>2431</v>
      </c>
      <c r="B1329" s="349" t="s">
        <v>2432</v>
      </c>
      <c r="C1329" s="349" t="s">
        <v>2433</v>
      </c>
      <c r="D1329" s="349" t="s">
        <v>2434</v>
      </c>
      <c r="E1329" s="350" t="s">
        <v>24</v>
      </c>
      <c r="F1329" s="349" t="s">
        <v>24</v>
      </c>
      <c r="G1329" s="349">
        <v>92561</v>
      </c>
      <c r="H1329" s="349" t="s">
        <v>2461</v>
      </c>
      <c r="I1329" s="349" t="s">
        <v>181</v>
      </c>
      <c r="J1329" s="349" t="s">
        <v>1333</v>
      </c>
      <c r="K1329" s="370">
        <v>2448.29</v>
      </c>
      <c r="L1329" s="349" t="s">
        <v>1138</v>
      </c>
    </row>
    <row r="1330" spans="1:12" ht="13.5" x14ac:dyDescent="0.25">
      <c r="A1330" s="349" t="s">
        <v>2431</v>
      </c>
      <c r="B1330" s="349" t="s">
        <v>2432</v>
      </c>
      <c r="C1330" s="349" t="s">
        <v>2433</v>
      </c>
      <c r="D1330" s="349" t="s">
        <v>2434</v>
      </c>
      <c r="E1330" s="350" t="s">
        <v>24</v>
      </c>
      <c r="F1330" s="349" t="s">
        <v>24</v>
      </c>
      <c r="G1330" s="349">
        <v>92562</v>
      </c>
      <c r="H1330" s="349" t="s">
        <v>2462</v>
      </c>
      <c r="I1330" s="349" t="s">
        <v>181</v>
      </c>
      <c r="J1330" s="349" t="s">
        <v>1333</v>
      </c>
      <c r="K1330" s="370">
        <v>2641.66</v>
      </c>
      <c r="L1330" s="349" t="s">
        <v>1138</v>
      </c>
    </row>
    <row r="1331" spans="1:12" ht="13.5" x14ac:dyDescent="0.25">
      <c r="A1331" s="349" t="s">
        <v>2431</v>
      </c>
      <c r="B1331" s="349" t="s">
        <v>2432</v>
      </c>
      <c r="C1331" s="349" t="s">
        <v>2433</v>
      </c>
      <c r="D1331" s="349" t="s">
        <v>2434</v>
      </c>
      <c r="E1331" s="350" t="s">
        <v>24</v>
      </c>
      <c r="F1331" s="349" t="s">
        <v>24</v>
      </c>
      <c r="G1331" s="349">
        <v>92563</v>
      </c>
      <c r="H1331" s="349" t="s">
        <v>2463</v>
      </c>
      <c r="I1331" s="349" t="s">
        <v>181</v>
      </c>
      <c r="J1331" s="349" t="s">
        <v>1333</v>
      </c>
      <c r="K1331" s="370">
        <v>3040.58</v>
      </c>
      <c r="L1331" s="349" t="s">
        <v>1138</v>
      </c>
    </row>
    <row r="1332" spans="1:12" ht="13.5" x14ac:dyDescent="0.25">
      <c r="A1332" s="349" t="s">
        <v>2431</v>
      </c>
      <c r="B1332" s="349" t="s">
        <v>2432</v>
      </c>
      <c r="C1332" s="349" t="s">
        <v>2433</v>
      </c>
      <c r="D1332" s="349" t="s">
        <v>2434</v>
      </c>
      <c r="E1332" s="350" t="s">
        <v>24</v>
      </c>
      <c r="F1332" s="349" t="s">
        <v>24</v>
      </c>
      <c r="G1332" s="349">
        <v>92564</v>
      </c>
      <c r="H1332" s="349" t="s">
        <v>2464</v>
      </c>
      <c r="I1332" s="349" t="s">
        <v>181</v>
      </c>
      <c r="J1332" s="349" t="s">
        <v>1333</v>
      </c>
      <c r="K1332" s="370">
        <v>3131.44</v>
      </c>
      <c r="L1332" s="349" t="s">
        <v>1138</v>
      </c>
    </row>
    <row r="1333" spans="1:12" ht="13.5" x14ac:dyDescent="0.25">
      <c r="A1333" s="349" t="s">
        <v>2431</v>
      </c>
      <c r="B1333" s="349" t="s">
        <v>2432</v>
      </c>
      <c r="C1333" s="349" t="s">
        <v>2433</v>
      </c>
      <c r="D1333" s="349" t="s">
        <v>2434</v>
      </c>
      <c r="E1333" s="350" t="s">
        <v>24</v>
      </c>
      <c r="F1333" s="349" t="s">
        <v>24</v>
      </c>
      <c r="G1333" s="349">
        <v>100379</v>
      </c>
      <c r="H1333" s="349" t="s">
        <v>2465</v>
      </c>
      <c r="I1333" s="349" t="s">
        <v>194</v>
      </c>
      <c r="J1333" s="349" t="s">
        <v>1333</v>
      </c>
      <c r="K1333" s="350">
        <v>40.119999999999997</v>
      </c>
      <c r="L1333" s="349" t="s">
        <v>1138</v>
      </c>
    </row>
    <row r="1334" spans="1:12" ht="13.5" x14ac:dyDescent="0.25">
      <c r="A1334" s="349" t="s">
        <v>2431</v>
      </c>
      <c r="B1334" s="349" t="s">
        <v>2432</v>
      </c>
      <c r="C1334" s="349" t="s">
        <v>2433</v>
      </c>
      <c r="D1334" s="349" t="s">
        <v>2434</v>
      </c>
      <c r="E1334" s="350" t="s">
        <v>24</v>
      </c>
      <c r="F1334" s="349" t="s">
        <v>24</v>
      </c>
      <c r="G1334" s="349">
        <v>100380</v>
      </c>
      <c r="H1334" s="349" t="s">
        <v>2466</v>
      </c>
      <c r="I1334" s="349" t="s">
        <v>194</v>
      </c>
      <c r="J1334" s="349" t="s">
        <v>1333</v>
      </c>
      <c r="K1334" s="350">
        <v>53.32</v>
      </c>
      <c r="L1334" s="349" t="s">
        <v>1138</v>
      </c>
    </row>
    <row r="1335" spans="1:12" ht="13.5" x14ac:dyDescent="0.25">
      <c r="A1335" s="349" t="s">
        <v>2431</v>
      </c>
      <c r="B1335" s="349" t="s">
        <v>2432</v>
      </c>
      <c r="C1335" s="349" t="s">
        <v>2433</v>
      </c>
      <c r="D1335" s="349" t="s">
        <v>2434</v>
      </c>
      <c r="E1335" s="350" t="s">
        <v>24</v>
      </c>
      <c r="F1335" s="349" t="s">
        <v>24</v>
      </c>
      <c r="G1335" s="349">
        <v>100381</v>
      </c>
      <c r="H1335" s="349" t="s">
        <v>2467</v>
      </c>
      <c r="I1335" s="349" t="s">
        <v>194</v>
      </c>
      <c r="J1335" s="349" t="s">
        <v>1333</v>
      </c>
      <c r="K1335" s="350">
        <v>60.02</v>
      </c>
      <c r="L1335" s="349" t="s">
        <v>1138</v>
      </c>
    </row>
    <row r="1336" spans="1:12" ht="13.5" x14ac:dyDescent="0.25">
      <c r="A1336" s="349" t="s">
        <v>2431</v>
      </c>
      <c r="B1336" s="349" t="s">
        <v>2432</v>
      </c>
      <c r="C1336" s="349" t="s">
        <v>2433</v>
      </c>
      <c r="D1336" s="349" t="s">
        <v>2434</v>
      </c>
      <c r="E1336" s="350" t="s">
        <v>24</v>
      </c>
      <c r="F1336" s="349" t="s">
        <v>24</v>
      </c>
      <c r="G1336" s="349">
        <v>100383</v>
      </c>
      <c r="H1336" s="349" t="s">
        <v>2468</v>
      </c>
      <c r="I1336" s="349" t="s">
        <v>194</v>
      </c>
      <c r="J1336" s="349" t="s">
        <v>1333</v>
      </c>
      <c r="K1336" s="350">
        <v>26.49</v>
      </c>
      <c r="L1336" s="349" t="s">
        <v>1138</v>
      </c>
    </row>
    <row r="1337" spans="1:12" ht="13.5" x14ac:dyDescent="0.25">
      <c r="A1337" s="349" t="s">
        <v>2431</v>
      </c>
      <c r="B1337" s="349" t="s">
        <v>2432</v>
      </c>
      <c r="C1337" s="349" t="s">
        <v>2433</v>
      </c>
      <c r="D1337" s="349" t="s">
        <v>2434</v>
      </c>
      <c r="E1337" s="350" t="s">
        <v>24</v>
      </c>
      <c r="F1337" s="349" t="s">
        <v>24</v>
      </c>
      <c r="G1337" s="349">
        <v>100384</v>
      </c>
      <c r="H1337" s="349" t="s">
        <v>2469</v>
      </c>
      <c r="I1337" s="349" t="s">
        <v>194</v>
      </c>
      <c r="J1337" s="349" t="s">
        <v>1333</v>
      </c>
      <c r="K1337" s="350">
        <v>27.98</v>
      </c>
      <c r="L1337" s="349" t="s">
        <v>1138</v>
      </c>
    </row>
    <row r="1338" spans="1:12" ht="13.5" x14ac:dyDescent="0.25">
      <c r="A1338" s="349" t="s">
        <v>2431</v>
      </c>
      <c r="B1338" s="349" t="s">
        <v>2432</v>
      </c>
      <c r="C1338" s="349" t="s">
        <v>2433</v>
      </c>
      <c r="D1338" s="349" t="s">
        <v>2434</v>
      </c>
      <c r="E1338" s="350" t="s">
        <v>24</v>
      </c>
      <c r="F1338" s="349" t="s">
        <v>24</v>
      </c>
      <c r="G1338" s="349">
        <v>100385</v>
      </c>
      <c r="H1338" s="349" t="s">
        <v>2470</v>
      </c>
      <c r="I1338" s="349" t="s">
        <v>194</v>
      </c>
      <c r="J1338" s="349" t="s">
        <v>1333</v>
      </c>
      <c r="K1338" s="350">
        <v>35.81</v>
      </c>
      <c r="L1338" s="349" t="s">
        <v>1138</v>
      </c>
    </row>
    <row r="1339" spans="1:12" ht="13.5" x14ac:dyDescent="0.25">
      <c r="A1339" s="349" t="s">
        <v>2431</v>
      </c>
      <c r="B1339" s="349" t="s">
        <v>2432</v>
      </c>
      <c r="C1339" s="349" t="s">
        <v>2433</v>
      </c>
      <c r="D1339" s="349" t="s">
        <v>2434</v>
      </c>
      <c r="E1339" s="350" t="s">
        <v>24</v>
      </c>
      <c r="F1339" s="349" t="s">
        <v>24</v>
      </c>
      <c r="G1339" s="349">
        <v>100386</v>
      </c>
      <c r="H1339" s="349" t="s">
        <v>2471</v>
      </c>
      <c r="I1339" s="349" t="s">
        <v>194</v>
      </c>
      <c r="J1339" s="349" t="s">
        <v>1333</v>
      </c>
      <c r="K1339" s="350">
        <v>46.11</v>
      </c>
      <c r="L1339" s="349" t="s">
        <v>1138</v>
      </c>
    </row>
    <row r="1340" spans="1:12" ht="13.5" x14ac:dyDescent="0.25">
      <c r="A1340" s="349" t="s">
        <v>2431</v>
      </c>
      <c r="B1340" s="349" t="s">
        <v>2432</v>
      </c>
      <c r="C1340" s="349" t="s">
        <v>2433</v>
      </c>
      <c r="D1340" s="349" t="s">
        <v>2434</v>
      </c>
      <c r="E1340" s="350" t="s">
        <v>24</v>
      </c>
      <c r="F1340" s="349" t="s">
        <v>24</v>
      </c>
      <c r="G1340" s="349">
        <v>100387</v>
      </c>
      <c r="H1340" s="349" t="s">
        <v>2472</v>
      </c>
      <c r="I1340" s="349" t="s">
        <v>194</v>
      </c>
      <c r="J1340" s="349" t="s">
        <v>1333</v>
      </c>
      <c r="K1340" s="350">
        <v>56.36</v>
      </c>
      <c r="L1340" s="349" t="s">
        <v>1138</v>
      </c>
    </row>
    <row r="1341" spans="1:12" ht="13.5" x14ac:dyDescent="0.25">
      <c r="A1341" s="349" t="s">
        <v>2431</v>
      </c>
      <c r="B1341" s="349" t="s">
        <v>2432</v>
      </c>
      <c r="C1341" s="349" t="s">
        <v>2433</v>
      </c>
      <c r="D1341" s="349" t="s">
        <v>2434</v>
      </c>
      <c r="E1341" s="350" t="s">
        <v>24</v>
      </c>
      <c r="F1341" s="349" t="s">
        <v>24</v>
      </c>
      <c r="G1341" s="349">
        <v>100388</v>
      </c>
      <c r="H1341" s="349" t="s">
        <v>2473</v>
      </c>
      <c r="I1341" s="349" t="s">
        <v>194</v>
      </c>
      <c r="J1341" s="349" t="s">
        <v>1333</v>
      </c>
      <c r="K1341" s="350">
        <v>20.95</v>
      </c>
      <c r="L1341" s="349" t="s">
        <v>1138</v>
      </c>
    </row>
    <row r="1342" spans="1:12" ht="13.5" x14ac:dyDescent="0.25">
      <c r="A1342" s="349" t="s">
        <v>2431</v>
      </c>
      <c r="B1342" s="349" t="s">
        <v>2432</v>
      </c>
      <c r="C1342" s="349" t="s">
        <v>2433</v>
      </c>
      <c r="D1342" s="349" t="s">
        <v>2434</v>
      </c>
      <c r="E1342" s="350" t="s">
        <v>24</v>
      </c>
      <c r="F1342" s="349" t="s">
        <v>24</v>
      </c>
      <c r="G1342" s="349">
        <v>100389</v>
      </c>
      <c r="H1342" s="349" t="s">
        <v>2474</v>
      </c>
      <c r="I1342" s="349" t="s">
        <v>194</v>
      </c>
      <c r="J1342" s="349" t="s">
        <v>1333</v>
      </c>
      <c r="K1342" s="350">
        <v>18.87</v>
      </c>
      <c r="L1342" s="349" t="s">
        <v>1138</v>
      </c>
    </row>
    <row r="1343" spans="1:12" ht="13.5" x14ac:dyDescent="0.25">
      <c r="A1343" s="349" t="s">
        <v>2431</v>
      </c>
      <c r="B1343" s="349" t="s">
        <v>2432</v>
      </c>
      <c r="C1343" s="349" t="s">
        <v>2433</v>
      </c>
      <c r="D1343" s="349" t="s">
        <v>2434</v>
      </c>
      <c r="E1343" s="350" t="s">
        <v>24</v>
      </c>
      <c r="F1343" s="349" t="s">
        <v>24</v>
      </c>
      <c r="G1343" s="349">
        <v>100390</v>
      </c>
      <c r="H1343" s="349" t="s">
        <v>2475</v>
      </c>
      <c r="I1343" s="349" t="s">
        <v>194</v>
      </c>
      <c r="J1343" s="349" t="s">
        <v>1333</v>
      </c>
      <c r="K1343" s="350">
        <v>25.16</v>
      </c>
      <c r="L1343" s="349" t="s">
        <v>1138</v>
      </c>
    </row>
    <row r="1344" spans="1:12" ht="13.5" x14ac:dyDescent="0.25">
      <c r="A1344" s="349" t="s">
        <v>2431</v>
      </c>
      <c r="B1344" s="349" t="s">
        <v>2432</v>
      </c>
      <c r="C1344" s="349" t="s">
        <v>2433</v>
      </c>
      <c r="D1344" s="349" t="s">
        <v>2434</v>
      </c>
      <c r="E1344" s="350" t="s">
        <v>24</v>
      </c>
      <c r="F1344" s="349" t="s">
        <v>24</v>
      </c>
      <c r="G1344" s="349">
        <v>100391</v>
      </c>
      <c r="H1344" s="349" t="s">
        <v>2476</v>
      </c>
      <c r="I1344" s="349" t="s">
        <v>194</v>
      </c>
      <c r="J1344" s="349" t="s">
        <v>1333</v>
      </c>
      <c r="K1344" s="350">
        <v>21.66</v>
      </c>
      <c r="L1344" s="349" t="s">
        <v>1138</v>
      </c>
    </row>
    <row r="1345" spans="1:12" ht="13.5" x14ac:dyDescent="0.25">
      <c r="A1345" s="349" t="s">
        <v>2431</v>
      </c>
      <c r="B1345" s="349" t="s">
        <v>2432</v>
      </c>
      <c r="C1345" s="349" t="s">
        <v>2433</v>
      </c>
      <c r="D1345" s="349" t="s">
        <v>2434</v>
      </c>
      <c r="E1345" s="350" t="s">
        <v>24</v>
      </c>
      <c r="F1345" s="349" t="s">
        <v>24</v>
      </c>
      <c r="G1345" s="349">
        <v>100392</v>
      </c>
      <c r="H1345" s="349" t="s">
        <v>2477</v>
      </c>
      <c r="I1345" s="349" t="s">
        <v>194</v>
      </c>
      <c r="J1345" s="349" t="s">
        <v>1333</v>
      </c>
      <c r="K1345" s="350">
        <v>16.52</v>
      </c>
      <c r="L1345" s="349" t="s">
        <v>1138</v>
      </c>
    </row>
    <row r="1346" spans="1:12" ht="13.5" x14ac:dyDescent="0.25">
      <c r="A1346" s="349" t="s">
        <v>2431</v>
      </c>
      <c r="B1346" s="349" t="s">
        <v>2432</v>
      </c>
      <c r="C1346" s="349" t="s">
        <v>2433</v>
      </c>
      <c r="D1346" s="349" t="s">
        <v>2434</v>
      </c>
      <c r="E1346" s="350" t="s">
        <v>24</v>
      </c>
      <c r="F1346" s="349" t="s">
        <v>24</v>
      </c>
      <c r="G1346" s="349">
        <v>100393</v>
      </c>
      <c r="H1346" s="349" t="s">
        <v>2478</v>
      </c>
      <c r="I1346" s="349" t="s">
        <v>194</v>
      </c>
      <c r="J1346" s="349" t="s">
        <v>1333</v>
      </c>
      <c r="K1346" s="350">
        <v>21.6</v>
      </c>
      <c r="L1346" s="349" t="s">
        <v>1138</v>
      </c>
    </row>
    <row r="1347" spans="1:12" ht="13.5" x14ac:dyDescent="0.25">
      <c r="A1347" s="349" t="s">
        <v>2431</v>
      </c>
      <c r="B1347" s="349" t="s">
        <v>2432</v>
      </c>
      <c r="C1347" s="349" t="s">
        <v>2433</v>
      </c>
      <c r="D1347" s="349" t="s">
        <v>2434</v>
      </c>
      <c r="E1347" s="350" t="s">
        <v>24</v>
      </c>
      <c r="F1347" s="349" t="s">
        <v>24</v>
      </c>
      <c r="G1347" s="349">
        <v>100394</v>
      </c>
      <c r="H1347" s="349" t="s">
        <v>2479</v>
      </c>
      <c r="I1347" s="349" t="s">
        <v>194</v>
      </c>
      <c r="J1347" s="349" t="s">
        <v>1333</v>
      </c>
      <c r="K1347" s="350">
        <v>19.809999999999999</v>
      </c>
      <c r="L1347" s="349" t="s">
        <v>1138</v>
      </c>
    </row>
    <row r="1348" spans="1:12" ht="13.5" x14ac:dyDescent="0.25">
      <c r="A1348" s="349" t="s">
        <v>2431</v>
      </c>
      <c r="B1348" s="349" t="s">
        <v>2432</v>
      </c>
      <c r="C1348" s="349" t="s">
        <v>2433</v>
      </c>
      <c r="D1348" s="349" t="s">
        <v>2434</v>
      </c>
      <c r="E1348" s="350" t="s">
        <v>24</v>
      </c>
      <c r="F1348" s="349" t="s">
        <v>24</v>
      </c>
      <c r="G1348" s="349">
        <v>100395</v>
      </c>
      <c r="H1348" s="349" t="s">
        <v>2480</v>
      </c>
      <c r="I1348" s="349" t="s">
        <v>194</v>
      </c>
      <c r="J1348" s="349" t="s">
        <v>1333</v>
      </c>
      <c r="K1348" s="350">
        <v>25.83</v>
      </c>
      <c r="L1348" s="349" t="s">
        <v>1138</v>
      </c>
    </row>
    <row r="1349" spans="1:12" ht="13.5" x14ac:dyDescent="0.25">
      <c r="A1349" s="349" t="s">
        <v>2431</v>
      </c>
      <c r="B1349" s="349" t="s">
        <v>2432</v>
      </c>
      <c r="C1349" s="349" t="s">
        <v>2481</v>
      </c>
      <c r="D1349" s="349" t="s">
        <v>2482</v>
      </c>
      <c r="E1349" s="350" t="s">
        <v>24</v>
      </c>
      <c r="F1349" s="349" t="s">
        <v>24</v>
      </c>
      <c r="G1349" s="349">
        <v>94189</v>
      </c>
      <c r="H1349" s="349" t="s">
        <v>2483</v>
      </c>
      <c r="I1349" s="349" t="s">
        <v>194</v>
      </c>
      <c r="J1349" s="349" t="s">
        <v>1333</v>
      </c>
      <c r="K1349" s="350">
        <v>38.659999999999997</v>
      </c>
      <c r="L1349" s="349" t="s">
        <v>1138</v>
      </c>
    </row>
    <row r="1350" spans="1:12" ht="13.5" x14ac:dyDescent="0.25">
      <c r="A1350" s="349" t="s">
        <v>2431</v>
      </c>
      <c r="B1350" s="349" t="s">
        <v>2432</v>
      </c>
      <c r="C1350" s="349" t="s">
        <v>2481</v>
      </c>
      <c r="D1350" s="349" t="s">
        <v>2482</v>
      </c>
      <c r="E1350" s="350" t="s">
        <v>24</v>
      </c>
      <c r="F1350" s="349" t="s">
        <v>24</v>
      </c>
      <c r="G1350" s="349">
        <v>94192</v>
      </c>
      <c r="H1350" s="349" t="s">
        <v>2484</v>
      </c>
      <c r="I1350" s="349" t="s">
        <v>194</v>
      </c>
      <c r="J1350" s="349" t="s">
        <v>1333</v>
      </c>
      <c r="K1350" s="350">
        <v>41.4</v>
      </c>
      <c r="L1350" s="349" t="s">
        <v>1138</v>
      </c>
    </row>
    <row r="1351" spans="1:12" ht="13.5" x14ac:dyDescent="0.25">
      <c r="A1351" s="349" t="s">
        <v>2431</v>
      </c>
      <c r="B1351" s="349" t="s">
        <v>2432</v>
      </c>
      <c r="C1351" s="349" t="s">
        <v>2481</v>
      </c>
      <c r="D1351" s="349" t="s">
        <v>2482</v>
      </c>
      <c r="E1351" s="350" t="s">
        <v>24</v>
      </c>
      <c r="F1351" s="349" t="s">
        <v>24</v>
      </c>
      <c r="G1351" s="349">
        <v>94195</v>
      </c>
      <c r="H1351" s="349" t="s">
        <v>2485</v>
      </c>
      <c r="I1351" s="349" t="s">
        <v>194</v>
      </c>
      <c r="J1351" s="349" t="s">
        <v>1333</v>
      </c>
      <c r="K1351" s="350">
        <v>26.4</v>
      </c>
      <c r="L1351" s="349" t="s">
        <v>1138</v>
      </c>
    </row>
    <row r="1352" spans="1:12" ht="13.5" x14ac:dyDescent="0.25">
      <c r="A1352" s="349" t="s">
        <v>2431</v>
      </c>
      <c r="B1352" s="349" t="s">
        <v>2432</v>
      </c>
      <c r="C1352" s="349" t="s">
        <v>2481</v>
      </c>
      <c r="D1352" s="349" t="s">
        <v>2482</v>
      </c>
      <c r="E1352" s="350" t="s">
        <v>24</v>
      </c>
      <c r="F1352" s="349" t="s">
        <v>24</v>
      </c>
      <c r="G1352" s="349">
        <v>94198</v>
      </c>
      <c r="H1352" s="349" t="s">
        <v>2486</v>
      </c>
      <c r="I1352" s="349" t="s">
        <v>194</v>
      </c>
      <c r="J1352" s="349" t="s">
        <v>1333</v>
      </c>
      <c r="K1352" s="350">
        <v>30</v>
      </c>
      <c r="L1352" s="349" t="s">
        <v>1138</v>
      </c>
    </row>
    <row r="1353" spans="1:12" ht="13.5" x14ac:dyDescent="0.25">
      <c r="A1353" s="349" t="s">
        <v>2431</v>
      </c>
      <c r="B1353" s="349" t="s">
        <v>2432</v>
      </c>
      <c r="C1353" s="349" t="s">
        <v>2481</v>
      </c>
      <c r="D1353" s="349" t="s">
        <v>2482</v>
      </c>
      <c r="E1353" s="350" t="s">
        <v>24</v>
      </c>
      <c r="F1353" s="349" t="s">
        <v>24</v>
      </c>
      <c r="G1353" s="349">
        <v>94201</v>
      </c>
      <c r="H1353" s="349" t="s">
        <v>277</v>
      </c>
      <c r="I1353" s="349" t="s">
        <v>194</v>
      </c>
      <c r="J1353" s="349" t="s">
        <v>1333</v>
      </c>
      <c r="K1353" s="350">
        <v>38.21</v>
      </c>
      <c r="L1353" s="349" t="s">
        <v>1138</v>
      </c>
    </row>
    <row r="1354" spans="1:12" ht="13.5" x14ac:dyDescent="0.25">
      <c r="A1354" s="349" t="s">
        <v>2431</v>
      </c>
      <c r="B1354" s="349" t="s">
        <v>2432</v>
      </c>
      <c r="C1354" s="349" t="s">
        <v>2481</v>
      </c>
      <c r="D1354" s="349" t="s">
        <v>2482</v>
      </c>
      <c r="E1354" s="350" t="s">
        <v>24</v>
      </c>
      <c r="F1354" s="349" t="s">
        <v>24</v>
      </c>
      <c r="G1354" s="349">
        <v>94204</v>
      </c>
      <c r="H1354" s="349" t="s">
        <v>2487</v>
      </c>
      <c r="I1354" s="349" t="s">
        <v>194</v>
      </c>
      <c r="J1354" s="349" t="s">
        <v>1333</v>
      </c>
      <c r="K1354" s="350">
        <v>44.34</v>
      </c>
      <c r="L1354" s="349" t="s">
        <v>1138</v>
      </c>
    </row>
    <row r="1355" spans="1:12" ht="13.5" x14ac:dyDescent="0.25">
      <c r="A1355" s="349" t="s">
        <v>2431</v>
      </c>
      <c r="B1355" s="349" t="s">
        <v>2432</v>
      </c>
      <c r="C1355" s="349" t="s">
        <v>2481</v>
      </c>
      <c r="D1355" s="349" t="s">
        <v>2482</v>
      </c>
      <c r="E1355" s="350" t="s">
        <v>24</v>
      </c>
      <c r="F1355" s="349" t="s">
        <v>24</v>
      </c>
      <c r="G1355" s="349">
        <v>94224</v>
      </c>
      <c r="H1355" s="349" t="s">
        <v>2488</v>
      </c>
      <c r="I1355" s="349" t="s">
        <v>182</v>
      </c>
      <c r="J1355" s="349" t="s">
        <v>1137</v>
      </c>
      <c r="K1355" s="350">
        <v>26.71</v>
      </c>
      <c r="L1355" s="349" t="s">
        <v>1138</v>
      </c>
    </row>
    <row r="1356" spans="1:12" ht="13.5" x14ac:dyDescent="0.25">
      <c r="A1356" s="349" t="s">
        <v>2431</v>
      </c>
      <c r="B1356" s="349" t="s">
        <v>2432</v>
      </c>
      <c r="C1356" s="349" t="s">
        <v>2481</v>
      </c>
      <c r="D1356" s="349" t="s">
        <v>2482</v>
      </c>
      <c r="E1356" s="350" t="s">
        <v>24</v>
      </c>
      <c r="F1356" s="349" t="s">
        <v>24</v>
      </c>
      <c r="G1356" s="349">
        <v>94226</v>
      </c>
      <c r="H1356" s="349" t="s">
        <v>2489</v>
      </c>
      <c r="I1356" s="349" t="s">
        <v>194</v>
      </c>
      <c r="J1356" s="349" t="s">
        <v>1333</v>
      </c>
      <c r="K1356" s="350">
        <v>18.16</v>
      </c>
      <c r="L1356" s="349" t="s">
        <v>1138</v>
      </c>
    </row>
    <row r="1357" spans="1:12" ht="13.5" x14ac:dyDescent="0.25">
      <c r="A1357" s="349" t="s">
        <v>2431</v>
      </c>
      <c r="B1357" s="349" t="s">
        <v>2432</v>
      </c>
      <c r="C1357" s="349" t="s">
        <v>2481</v>
      </c>
      <c r="D1357" s="349" t="s">
        <v>2482</v>
      </c>
      <c r="E1357" s="350" t="s">
        <v>24</v>
      </c>
      <c r="F1357" s="349" t="s">
        <v>24</v>
      </c>
      <c r="G1357" s="349">
        <v>94232</v>
      </c>
      <c r="H1357" s="349" t="s">
        <v>2490</v>
      </c>
      <c r="I1357" s="349" t="s">
        <v>181</v>
      </c>
      <c r="J1357" s="349" t="s">
        <v>1137</v>
      </c>
      <c r="K1357" s="350">
        <v>3.16</v>
      </c>
      <c r="L1357" s="349" t="s">
        <v>1138</v>
      </c>
    </row>
    <row r="1358" spans="1:12" ht="13.5" x14ac:dyDescent="0.25">
      <c r="A1358" s="349" t="s">
        <v>2431</v>
      </c>
      <c r="B1358" s="349" t="s">
        <v>2432</v>
      </c>
      <c r="C1358" s="349" t="s">
        <v>2481</v>
      </c>
      <c r="D1358" s="349" t="s">
        <v>2482</v>
      </c>
      <c r="E1358" s="350" t="s">
        <v>24</v>
      </c>
      <c r="F1358" s="349" t="s">
        <v>24</v>
      </c>
      <c r="G1358" s="349">
        <v>94440</v>
      </c>
      <c r="H1358" s="349" t="s">
        <v>2491</v>
      </c>
      <c r="I1358" s="349" t="s">
        <v>194</v>
      </c>
      <c r="J1358" s="349" t="s">
        <v>1333</v>
      </c>
      <c r="K1358" s="350">
        <v>26.4</v>
      </c>
      <c r="L1358" s="349" t="s">
        <v>1138</v>
      </c>
    </row>
    <row r="1359" spans="1:12" ht="13.5" x14ac:dyDescent="0.25">
      <c r="A1359" s="349" t="s">
        <v>2431</v>
      </c>
      <c r="B1359" s="349" t="s">
        <v>2432</v>
      </c>
      <c r="C1359" s="349" t="s">
        <v>2481</v>
      </c>
      <c r="D1359" s="349" t="s">
        <v>2482</v>
      </c>
      <c r="E1359" s="350" t="s">
        <v>24</v>
      </c>
      <c r="F1359" s="349" t="s">
        <v>24</v>
      </c>
      <c r="G1359" s="349">
        <v>94441</v>
      </c>
      <c r="H1359" s="349" t="s">
        <v>2492</v>
      </c>
      <c r="I1359" s="349" t="s">
        <v>194</v>
      </c>
      <c r="J1359" s="349" t="s">
        <v>1333</v>
      </c>
      <c r="K1359" s="350">
        <v>30</v>
      </c>
      <c r="L1359" s="349" t="s">
        <v>1138</v>
      </c>
    </row>
    <row r="1360" spans="1:12" ht="13.5" x14ac:dyDescent="0.25">
      <c r="A1360" s="349" t="s">
        <v>2431</v>
      </c>
      <c r="B1360" s="349" t="s">
        <v>2432</v>
      </c>
      <c r="C1360" s="349" t="s">
        <v>2481</v>
      </c>
      <c r="D1360" s="349" t="s">
        <v>2482</v>
      </c>
      <c r="E1360" s="350" t="s">
        <v>24</v>
      </c>
      <c r="F1360" s="349" t="s">
        <v>24</v>
      </c>
      <c r="G1360" s="349">
        <v>94442</v>
      </c>
      <c r="H1360" s="349" t="s">
        <v>2493</v>
      </c>
      <c r="I1360" s="349" t="s">
        <v>194</v>
      </c>
      <c r="J1360" s="349" t="s">
        <v>1333</v>
      </c>
      <c r="K1360" s="350">
        <v>26.4</v>
      </c>
      <c r="L1360" s="349" t="s">
        <v>1138</v>
      </c>
    </row>
    <row r="1361" spans="1:12" ht="13.5" x14ac:dyDescent="0.25">
      <c r="A1361" s="349" t="s">
        <v>2431</v>
      </c>
      <c r="B1361" s="349" t="s">
        <v>2432</v>
      </c>
      <c r="C1361" s="349" t="s">
        <v>2481</v>
      </c>
      <c r="D1361" s="349" t="s">
        <v>2482</v>
      </c>
      <c r="E1361" s="350" t="s">
        <v>24</v>
      </c>
      <c r="F1361" s="349" t="s">
        <v>24</v>
      </c>
      <c r="G1361" s="349">
        <v>94443</v>
      </c>
      <c r="H1361" s="349" t="s">
        <v>2494</v>
      </c>
      <c r="I1361" s="349" t="s">
        <v>194</v>
      </c>
      <c r="J1361" s="349" t="s">
        <v>1333</v>
      </c>
      <c r="K1361" s="350">
        <v>30</v>
      </c>
      <c r="L1361" s="349" t="s">
        <v>1138</v>
      </c>
    </row>
    <row r="1362" spans="1:12" ht="13.5" x14ac:dyDescent="0.25">
      <c r="A1362" s="349" t="s">
        <v>2431</v>
      </c>
      <c r="B1362" s="349" t="s">
        <v>2432</v>
      </c>
      <c r="C1362" s="349" t="s">
        <v>2481</v>
      </c>
      <c r="D1362" s="349" t="s">
        <v>2482</v>
      </c>
      <c r="E1362" s="350" t="s">
        <v>24</v>
      </c>
      <c r="F1362" s="349" t="s">
        <v>24</v>
      </c>
      <c r="G1362" s="349">
        <v>94445</v>
      </c>
      <c r="H1362" s="349" t="s">
        <v>2495</v>
      </c>
      <c r="I1362" s="349" t="s">
        <v>194</v>
      </c>
      <c r="J1362" s="349" t="s">
        <v>1333</v>
      </c>
      <c r="K1362" s="350">
        <v>38.21</v>
      </c>
      <c r="L1362" s="349" t="s">
        <v>1138</v>
      </c>
    </row>
    <row r="1363" spans="1:12" ht="13.5" x14ac:dyDescent="0.25">
      <c r="A1363" s="349" t="s">
        <v>2431</v>
      </c>
      <c r="B1363" s="349" t="s">
        <v>2432</v>
      </c>
      <c r="C1363" s="349" t="s">
        <v>2481</v>
      </c>
      <c r="D1363" s="349" t="s">
        <v>2482</v>
      </c>
      <c r="E1363" s="350" t="s">
        <v>24</v>
      </c>
      <c r="F1363" s="349" t="s">
        <v>24</v>
      </c>
      <c r="G1363" s="349">
        <v>94446</v>
      </c>
      <c r="H1363" s="349" t="s">
        <v>2496</v>
      </c>
      <c r="I1363" s="349" t="s">
        <v>194</v>
      </c>
      <c r="J1363" s="349" t="s">
        <v>1333</v>
      </c>
      <c r="K1363" s="350">
        <v>44.34</v>
      </c>
      <c r="L1363" s="349" t="s">
        <v>1138</v>
      </c>
    </row>
    <row r="1364" spans="1:12" ht="13.5" x14ac:dyDescent="0.25">
      <c r="A1364" s="349" t="s">
        <v>2431</v>
      </c>
      <c r="B1364" s="349" t="s">
        <v>2432</v>
      </c>
      <c r="C1364" s="349" t="s">
        <v>2481</v>
      </c>
      <c r="D1364" s="349" t="s">
        <v>2482</v>
      </c>
      <c r="E1364" s="350" t="s">
        <v>24</v>
      </c>
      <c r="F1364" s="349" t="s">
        <v>24</v>
      </c>
      <c r="G1364" s="349">
        <v>94447</v>
      </c>
      <c r="H1364" s="349" t="s">
        <v>2497</v>
      </c>
      <c r="I1364" s="349" t="s">
        <v>194</v>
      </c>
      <c r="J1364" s="349" t="s">
        <v>1333</v>
      </c>
      <c r="K1364" s="350">
        <v>38.21</v>
      </c>
      <c r="L1364" s="349" t="s">
        <v>1138</v>
      </c>
    </row>
    <row r="1365" spans="1:12" ht="13.5" x14ac:dyDescent="0.25">
      <c r="A1365" s="349" t="s">
        <v>2431</v>
      </c>
      <c r="B1365" s="349" t="s">
        <v>2432</v>
      </c>
      <c r="C1365" s="349" t="s">
        <v>2481</v>
      </c>
      <c r="D1365" s="349" t="s">
        <v>2482</v>
      </c>
      <c r="E1365" s="350" t="s">
        <v>24</v>
      </c>
      <c r="F1365" s="349" t="s">
        <v>24</v>
      </c>
      <c r="G1365" s="349">
        <v>94448</v>
      </c>
      <c r="H1365" s="349" t="s">
        <v>2498</v>
      </c>
      <c r="I1365" s="349" t="s">
        <v>194</v>
      </c>
      <c r="J1365" s="349" t="s">
        <v>1333</v>
      </c>
      <c r="K1365" s="350">
        <v>44.34</v>
      </c>
      <c r="L1365" s="349" t="s">
        <v>1138</v>
      </c>
    </row>
    <row r="1366" spans="1:12" ht="13.5" x14ac:dyDescent="0.25">
      <c r="A1366" s="349" t="s">
        <v>2431</v>
      </c>
      <c r="B1366" s="349" t="s">
        <v>2432</v>
      </c>
      <c r="C1366" s="349" t="s">
        <v>2499</v>
      </c>
      <c r="D1366" s="349" t="s">
        <v>2500</v>
      </c>
      <c r="E1366" s="350" t="s">
        <v>24</v>
      </c>
      <c r="F1366" s="349" t="s">
        <v>24</v>
      </c>
      <c r="G1366" s="349">
        <v>94207</v>
      </c>
      <c r="H1366" s="349" t="s">
        <v>2501</v>
      </c>
      <c r="I1366" s="349" t="s">
        <v>194</v>
      </c>
      <c r="J1366" s="349" t="s">
        <v>1333</v>
      </c>
      <c r="K1366" s="350">
        <v>45.79</v>
      </c>
      <c r="L1366" s="349" t="s">
        <v>1138</v>
      </c>
    </row>
    <row r="1367" spans="1:12" ht="13.5" x14ac:dyDescent="0.25">
      <c r="A1367" s="349" t="s">
        <v>2431</v>
      </c>
      <c r="B1367" s="349" t="s">
        <v>2432</v>
      </c>
      <c r="C1367" s="349" t="s">
        <v>2499</v>
      </c>
      <c r="D1367" s="349" t="s">
        <v>2500</v>
      </c>
      <c r="E1367" s="350" t="s">
        <v>24</v>
      </c>
      <c r="F1367" s="349" t="s">
        <v>24</v>
      </c>
      <c r="G1367" s="349">
        <v>94210</v>
      </c>
      <c r="H1367" s="349" t="s">
        <v>2502</v>
      </c>
      <c r="I1367" s="349" t="s">
        <v>194</v>
      </c>
      <c r="J1367" s="349" t="s">
        <v>1333</v>
      </c>
      <c r="K1367" s="350">
        <v>48.56</v>
      </c>
      <c r="L1367" s="349" t="s">
        <v>1138</v>
      </c>
    </row>
    <row r="1368" spans="1:12" ht="13.5" x14ac:dyDescent="0.25">
      <c r="A1368" s="349" t="s">
        <v>2431</v>
      </c>
      <c r="B1368" s="349" t="s">
        <v>2432</v>
      </c>
      <c r="C1368" s="349" t="s">
        <v>2499</v>
      </c>
      <c r="D1368" s="349" t="s">
        <v>2500</v>
      </c>
      <c r="E1368" s="350" t="s">
        <v>24</v>
      </c>
      <c r="F1368" s="349" t="s">
        <v>24</v>
      </c>
      <c r="G1368" s="349">
        <v>94218</v>
      </c>
      <c r="H1368" s="349" t="s">
        <v>2503</v>
      </c>
      <c r="I1368" s="349" t="s">
        <v>194</v>
      </c>
      <c r="J1368" s="349" t="s">
        <v>1333</v>
      </c>
      <c r="K1368" s="350">
        <v>113.52</v>
      </c>
      <c r="L1368" s="349" t="s">
        <v>1138</v>
      </c>
    </row>
    <row r="1369" spans="1:12" ht="13.5" x14ac:dyDescent="0.25">
      <c r="A1369" s="349" t="s">
        <v>2431</v>
      </c>
      <c r="B1369" s="349" t="s">
        <v>2432</v>
      </c>
      <c r="C1369" s="349" t="s">
        <v>2504</v>
      </c>
      <c r="D1369" s="349" t="s">
        <v>2505</v>
      </c>
      <c r="E1369" s="350" t="s">
        <v>24</v>
      </c>
      <c r="F1369" s="349" t="s">
        <v>24</v>
      </c>
      <c r="G1369" s="349">
        <v>94213</v>
      </c>
      <c r="H1369" s="349" t="s">
        <v>2506</v>
      </c>
      <c r="I1369" s="349" t="s">
        <v>194</v>
      </c>
      <c r="J1369" s="349" t="s">
        <v>1333</v>
      </c>
      <c r="K1369" s="350">
        <v>75.260000000000005</v>
      </c>
      <c r="L1369" s="349" t="s">
        <v>1138</v>
      </c>
    </row>
    <row r="1370" spans="1:12" ht="13.5" x14ac:dyDescent="0.25">
      <c r="A1370" s="349" t="s">
        <v>2431</v>
      </c>
      <c r="B1370" s="349" t="s">
        <v>2432</v>
      </c>
      <c r="C1370" s="349" t="s">
        <v>2504</v>
      </c>
      <c r="D1370" s="349" t="s">
        <v>2505</v>
      </c>
      <c r="E1370" s="350" t="s">
        <v>24</v>
      </c>
      <c r="F1370" s="349" t="s">
        <v>24</v>
      </c>
      <c r="G1370" s="349">
        <v>94216</v>
      </c>
      <c r="H1370" s="349" t="s">
        <v>2507</v>
      </c>
      <c r="I1370" s="349" t="s">
        <v>194</v>
      </c>
      <c r="J1370" s="349" t="s">
        <v>1333</v>
      </c>
      <c r="K1370" s="350">
        <v>211.83</v>
      </c>
      <c r="L1370" s="349" t="s">
        <v>1138</v>
      </c>
    </row>
    <row r="1371" spans="1:12" ht="13.5" x14ac:dyDescent="0.25">
      <c r="A1371" s="349" t="s">
        <v>2431</v>
      </c>
      <c r="B1371" s="349" t="s">
        <v>2432</v>
      </c>
      <c r="C1371" s="349" t="s">
        <v>2508</v>
      </c>
      <c r="D1371" s="349" t="s">
        <v>2509</v>
      </c>
      <c r="E1371" s="350" t="s">
        <v>24</v>
      </c>
      <c r="F1371" s="349" t="s">
        <v>24</v>
      </c>
      <c r="G1371" s="349">
        <v>94219</v>
      </c>
      <c r="H1371" s="349" t="s">
        <v>2510</v>
      </c>
      <c r="I1371" s="349" t="s">
        <v>182</v>
      </c>
      <c r="J1371" s="349" t="s">
        <v>1333</v>
      </c>
      <c r="K1371" s="350">
        <v>29.32</v>
      </c>
      <c r="L1371" s="349" t="s">
        <v>1138</v>
      </c>
    </row>
    <row r="1372" spans="1:12" ht="13.5" x14ac:dyDescent="0.25">
      <c r="A1372" s="349" t="s">
        <v>2431</v>
      </c>
      <c r="B1372" s="349" t="s">
        <v>2432</v>
      </c>
      <c r="C1372" s="349" t="s">
        <v>2508</v>
      </c>
      <c r="D1372" s="349" t="s">
        <v>2509</v>
      </c>
      <c r="E1372" s="350" t="s">
        <v>24</v>
      </c>
      <c r="F1372" s="349" t="s">
        <v>24</v>
      </c>
      <c r="G1372" s="349">
        <v>94220</v>
      </c>
      <c r="H1372" s="349" t="s">
        <v>2511</v>
      </c>
      <c r="I1372" s="349" t="s">
        <v>182</v>
      </c>
      <c r="J1372" s="349" t="s">
        <v>1333</v>
      </c>
      <c r="K1372" s="350">
        <v>54.01</v>
      </c>
      <c r="L1372" s="349" t="s">
        <v>1138</v>
      </c>
    </row>
    <row r="1373" spans="1:12" ht="13.5" x14ac:dyDescent="0.25">
      <c r="A1373" s="349" t="s">
        <v>2431</v>
      </c>
      <c r="B1373" s="349" t="s">
        <v>2432</v>
      </c>
      <c r="C1373" s="349" t="s">
        <v>2508</v>
      </c>
      <c r="D1373" s="349" t="s">
        <v>2509</v>
      </c>
      <c r="E1373" s="350" t="s">
        <v>24</v>
      </c>
      <c r="F1373" s="349" t="s">
        <v>24</v>
      </c>
      <c r="G1373" s="349">
        <v>94221</v>
      </c>
      <c r="H1373" s="349" t="s">
        <v>2512</v>
      </c>
      <c r="I1373" s="349" t="s">
        <v>182</v>
      </c>
      <c r="J1373" s="349" t="s">
        <v>1333</v>
      </c>
      <c r="K1373" s="350">
        <v>22.19</v>
      </c>
      <c r="L1373" s="349" t="s">
        <v>1138</v>
      </c>
    </row>
    <row r="1374" spans="1:12" ht="13.5" x14ac:dyDescent="0.25">
      <c r="A1374" s="349" t="s">
        <v>2431</v>
      </c>
      <c r="B1374" s="349" t="s">
        <v>2432</v>
      </c>
      <c r="C1374" s="349" t="s">
        <v>2508</v>
      </c>
      <c r="D1374" s="349" t="s">
        <v>2509</v>
      </c>
      <c r="E1374" s="350" t="s">
        <v>24</v>
      </c>
      <c r="F1374" s="349" t="s">
        <v>24</v>
      </c>
      <c r="G1374" s="349">
        <v>94222</v>
      </c>
      <c r="H1374" s="349" t="s">
        <v>2513</v>
      </c>
      <c r="I1374" s="349" t="s">
        <v>182</v>
      </c>
      <c r="J1374" s="349" t="s">
        <v>1333</v>
      </c>
      <c r="K1374" s="350">
        <v>46.88</v>
      </c>
      <c r="L1374" s="349" t="s">
        <v>1138</v>
      </c>
    </row>
    <row r="1375" spans="1:12" ht="13.5" x14ac:dyDescent="0.25">
      <c r="A1375" s="349" t="s">
        <v>2431</v>
      </c>
      <c r="B1375" s="349" t="s">
        <v>2432</v>
      </c>
      <c r="C1375" s="349" t="s">
        <v>2514</v>
      </c>
      <c r="D1375" s="349" t="s">
        <v>2515</v>
      </c>
      <c r="E1375" s="350" t="s">
        <v>24</v>
      </c>
      <c r="F1375" s="349" t="s">
        <v>24</v>
      </c>
      <c r="G1375" s="349">
        <v>94223</v>
      </c>
      <c r="H1375" s="349" t="s">
        <v>2516</v>
      </c>
      <c r="I1375" s="349" t="s">
        <v>182</v>
      </c>
      <c r="J1375" s="349" t="s">
        <v>1333</v>
      </c>
      <c r="K1375" s="350">
        <v>80.430000000000007</v>
      </c>
      <c r="L1375" s="349" t="s">
        <v>1138</v>
      </c>
    </row>
    <row r="1376" spans="1:12" ht="13.5" x14ac:dyDescent="0.25">
      <c r="A1376" s="349" t="s">
        <v>2431</v>
      </c>
      <c r="B1376" s="349" t="s">
        <v>2432</v>
      </c>
      <c r="C1376" s="349" t="s">
        <v>2514</v>
      </c>
      <c r="D1376" s="349" t="s">
        <v>2515</v>
      </c>
      <c r="E1376" s="350" t="s">
        <v>24</v>
      </c>
      <c r="F1376" s="349" t="s">
        <v>24</v>
      </c>
      <c r="G1376" s="349">
        <v>94451</v>
      </c>
      <c r="H1376" s="349" t="s">
        <v>2517</v>
      </c>
      <c r="I1376" s="349" t="s">
        <v>182</v>
      </c>
      <c r="J1376" s="349" t="s">
        <v>1333</v>
      </c>
      <c r="K1376" s="350">
        <v>89.03</v>
      </c>
      <c r="L1376" s="349" t="s">
        <v>1138</v>
      </c>
    </row>
    <row r="1377" spans="1:12" ht="13.5" x14ac:dyDescent="0.25">
      <c r="A1377" s="349" t="s">
        <v>2431</v>
      </c>
      <c r="B1377" s="349" t="s">
        <v>2432</v>
      </c>
      <c r="C1377" s="349" t="s">
        <v>2514</v>
      </c>
      <c r="D1377" s="349" t="s">
        <v>2515</v>
      </c>
      <c r="E1377" s="350" t="s">
        <v>24</v>
      </c>
      <c r="F1377" s="349" t="s">
        <v>24</v>
      </c>
      <c r="G1377" s="349">
        <v>100325</v>
      </c>
      <c r="H1377" s="349" t="s">
        <v>2518</v>
      </c>
      <c r="I1377" s="349" t="s">
        <v>182</v>
      </c>
      <c r="J1377" s="349" t="s">
        <v>1333</v>
      </c>
      <c r="K1377" s="350">
        <v>86.54</v>
      </c>
      <c r="L1377" s="349" t="s">
        <v>1138</v>
      </c>
    </row>
    <row r="1378" spans="1:12" ht="13.5" x14ac:dyDescent="0.25">
      <c r="A1378" s="349" t="s">
        <v>2431</v>
      </c>
      <c r="B1378" s="349" t="s">
        <v>2432</v>
      </c>
      <c r="C1378" s="349" t="s">
        <v>2514</v>
      </c>
      <c r="D1378" s="349" t="s">
        <v>2515</v>
      </c>
      <c r="E1378" s="350" t="s">
        <v>24</v>
      </c>
      <c r="F1378" s="349" t="s">
        <v>24</v>
      </c>
      <c r="G1378" s="349">
        <v>100327</v>
      </c>
      <c r="H1378" s="349" t="s">
        <v>2519</v>
      </c>
      <c r="I1378" s="349" t="s">
        <v>182</v>
      </c>
      <c r="J1378" s="349" t="s">
        <v>1333</v>
      </c>
      <c r="K1378" s="350">
        <v>59.9</v>
      </c>
      <c r="L1378" s="349" t="s">
        <v>1138</v>
      </c>
    </row>
    <row r="1379" spans="1:12" ht="13.5" x14ac:dyDescent="0.25">
      <c r="A1379" s="349" t="s">
        <v>2431</v>
      </c>
      <c r="B1379" s="349" t="s">
        <v>2432</v>
      </c>
      <c r="C1379" s="349" t="s">
        <v>2514</v>
      </c>
      <c r="D1379" s="349" t="s">
        <v>2515</v>
      </c>
      <c r="E1379" s="350" t="s">
        <v>24</v>
      </c>
      <c r="F1379" s="349" t="s">
        <v>24</v>
      </c>
      <c r="G1379" s="349">
        <v>100328</v>
      </c>
      <c r="H1379" s="349" t="s">
        <v>2520</v>
      </c>
      <c r="I1379" s="349" t="s">
        <v>194</v>
      </c>
      <c r="J1379" s="349" t="s">
        <v>1333</v>
      </c>
      <c r="K1379" s="350">
        <v>12.23</v>
      </c>
      <c r="L1379" s="349" t="s">
        <v>1138</v>
      </c>
    </row>
    <row r="1380" spans="1:12" ht="13.5" x14ac:dyDescent="0.25">
      <c r="A1380" s="349" t="s">
        <v>2431</v>
      </c>
      <c r="B1380" s="349" t="s">
        <v>2432</v>
      </c>
      <c r="C1380" s="349" t="s">
        <v>2514</v>
      </c>
      <c r="D1380" s="349" t="s">
        <v>2515</v>
      </c>
      <c r="E1380" s="350" t="s">
        <v>24</v>
      </c>
      <c r="F1380" s="349" t="s">
        <v>24</v>
      </c>
      <c r="G1380" s="349">
        <v>100329</v>
      </c>
      <c r="H1380" s="349" t="s">
        <v>2521</v>
      </c>
      <c r="I1380" s="349" t="s">
        <v>194</v>
      </c>
      <c r="J1380" s="349" t="s">
        <v>1333</v>
      </c>
      <c r="K1380" s="350">
        <v>15.85</v>
      </c>
      <c r="L1380" s="349" t="s">
        <v>1138</v>
      </c>
    </row>
    <row r="1381" spans="1:12" ht="13.5" x14ac:dyDescent="0.25">
      <c r="A1381" s="349" t="s">
        <v>2431</v>
      </c>
      <c r="B1381" s="349" t="s">
        <v>2432</v>
      </c>
      <c r="C1381" s="349" t="s">
        <v>2514</v>
      </c>
      <c r="D1381" s="349" t="s">
        <v>2515</v>
      </c>
      <c r="E1381" s="350" t="s">
        <v>24</v>
      </c>
      <c r="F1381" s="349" t="s">
        <v>24</v>
      </c>
      <c r="G1381" s="349">
        <v>100330</v>
      </c>
      <c r="H1381" s="349" t="s">
        <v>2522</v>
      </c>
      <c r="I1381" s="349" t="s">
        <v>194</v>
      </c>
      <c r="J1381" s="349" t="s">
        <v>1333</v>
      </c>
      <c r="K1381" s="350">
        <v>16.559999999999999</v>
      </c>
      <c r="L1381" s="349" t="s">
        <v>1138</v>
      </c>
    </row>
    <row r="1382" spans="1:12" ht="13.5" x14ac:dyDescent="0.25">
      <c r="A1382" s="349" t="s">
        <v>2431</v>
      </c>
      <c r="B1382" s="349" t="s">
        <v>2432</v>
      </c>
      <c r="C1382" s="349" t="s">
        <v>2514</v>
      </c>
      <c r="D1382" s="349" t="s">
        <v>2515</v>
      </c>
      <c r="E1382" s="350" t="s">
        <v>24</v>
      </c>
      <c r="F1382" s="349" t="s">
        <v>24</v>
      </c>
      <c r="G1382" s="349">
        <v>100331</v>
      </c>
      <c r="H1382" s="349" t="s">
        <v>2523</v>
      </c>
      <c r="I1382" s="349" t="s">
        <v>194</v>
      </c>
      <c r="J1382" s="349" t="s">
        <v>1333</v>
      </c>
      <c r="K1382" s="350">
        <v>22.74</v>
      </c>
      <c r="L1382" s="349" t="s">
        <v>1138</v>
      </c>
    </row>
    <row r="1383" spans="1:12" ht="13.5" x14ac:dyDescent="0.25">
      <c r="A1383" s="349" t="s">
        <v>2431</v>
      </c>
      <c r="B1383" s="349" t="s">
        <v>2432</v>
      </c>
      <c r="C1383" s="349" t="s">
        <v>2524</v>
      </c>
      <c r="D1383" s="349" t="s">
        <v>2525</v>
      </c>
      <c r="E1383" s="350" t="s">
        <v>24</v>
      </c>
      <c r="F1383" s="349" t="s">
        <v>24</v>
      </c>
      <c r="G1383" s="349">
        <v>100434</v>
      </c>
      <c r="H1383" s="349" t="s">
        <v>2526</v>
      </c>
      <c r="I1383" s="349" t="s">
        <v>182</v>
      </c>
      <c r="J1383" s="349" t="s">
        <v>1333</v>
      </c>
      <c r="K1383" s="350">
        <v>235.8</v>
      </c>
      <c r="L1383" s="349" t="s">
        <v>1138</v>
      </c>
    </row>
    <row r="1384" spans="1:12" ht="13.5" x14ac:dyDescent="0.25">
      <c r="A1384" s="349" t="s">
        <v>2431</v>
      </c>
      <c r="B1384" s="349" t="s">
        <v>2432</v>
      </c>
      <c r="C1384" s="349" t="s">
        <v>2524</v>
      </c>
      <c r="D1384" s="349" t="s">
        <v>2525</v>
      </c>
      <c r="E1384" s="350" t="s">
        <v>24</v>
      </c>
      <c r="F1384" s="349" t="s">
        <v>24</v>
      </c>
      <c r="G1384" s="349">
        <v>100435</v>
      </c>
      <c r="H1384" s="349" t="s">
        <v>2527</v>
      </c>
      <c r="I1384" s="349" t="s">
        <v>182</v>
      </c>
      <c r="J1384" s="349" t="s">
        <v>1333</v>
      </c>
      <c r="K1384" s="350">
        <v>57.68</v>
      </c>
      <c r="L1384" s="349" t="s">
        <v>1138</v>
      </c>
    </row>
    <row r="1385" spans="1:12" ht="13.5" x14ac:dyDescent="0.25">
      <c r="A1385" s="349" t="s">
        <v>2431</v>
      </c>
      <c r="B1385" s="349" t="s">
        <v>2432</v>
      </c>
      <c r="C1385" s="349" t="s">
        <v>2528</v>
      </c>
      <c r="D1385" s="349" t="s">
        <v>2529</v>
      </c>
      <c r="E1385" s="350" t="s">
        <v>24</v>
      </c>
      <c r="F1385" s="349" t="s">
        <v>24</v>
      </c>
      <c r="G1385" s="349">
        <v>94227</v>
      </c>
      <c r="H1385" s="349" t="s">
        <v>2530</v>
      </c>
      <c r="I1385" s="349" t="s">
        <v>182</v>
      </c>
      <c r="J1385" s="349" t="s">
        <v>1333</v>
      </c>
      <c r="K1385" s="350">
        <v>66.7</v>
      </c>
      <c r="L1385" s="349" t="s">
        <v>1138</v>
      </c>
    </row>
    <row r="1386" spans="1:12" ht="13.5" x14ac:dyDescent="0.25">
      <c r="A1386" s="349" t="s">
        <v>2431</v>
      </c>
      <c r="B1386" s="349" t="s">
        <v>2432</v>
      </c>
      <c r="C1386" s="349" t="s">
        <v>2528</v>
      </c>
      <c r="D1386" s="349" t="s">
        <v>2529</v>
      </c>
      <c r="E1386" s="350" t="s">
        <v>24</v>
      </c>
      <c r="F1386" s="349" t="s">
        <v>24</v>
      </c>
      <c r="G1386" s="349">
        <v>94228</v>
      </c>
      <c r="H1386" s="349" t="s">
        <v>2531</v>
      </c>
      <c r="I1386" s="349" t="s">
        <v>182</v>
      </c>
      <c r="J1386" s="349" t="s">
        <v>1333</v>
      </c>
      <c r="K1386" s="350">
        <v>90.13</v>
      </c>
      <c r="L1386" s="349" t="s">
        <v>1138</v>
      </c>
    </row>
    <row r="1387" spans="1:12" ht="13.5" x14ac:dyDescent="0.25">
      <c r="A1387" s="349" t="s">
        <v>2431</v>
      </c>
      <c r="B1387" s="349" t="s">
        <v>2432</v>
      </c>
      <c r="C1387" s="349" t="s">
        <v>2528</v>
      </c>
      <c r="D1387" s="349" t="s">
        <v>2529</v>
      </c>
      <c r="E1387" s="350" t="s">
        <v>24</v>
      </c>
      <c r="F1387" s="349" t="s">
        <v>24</v>
      </c>
      <c r="G1387" s="349">
        <v>94229</v>
      </c>
      <c r="H1387" s="349" t="s">
        <v>2532</v>
      </c>
      <c r="I1387" s="349" t="s">
        <v>182</v>
      </c>
      <c r="J1387" s="349" t="s">
        <v>1333</v>
      </c>
      <c r="K1387" s="350">
        <v>174.14</v>
      </c>
      <c r="L1387" s="349" t="s">
        <v>1138</v>
      </c>
    </row>
    <row r="1388" spans="1:12" ht="13.5" x14ac:dyDescent="0.25">
      <c r="A1388" s="349" t="s">
        <v>2431</v>
      </c>
      <c r="B1388" s="349" t="s">
        <v>2432</v>
      </c>
      <c r="C1388" s="349" t="s">
        <v>2533</v>
      </c>
      <c r="D1388" s="349" t="s">
        <v>2534</v>
      </c>
      <c r="E1388" s="350" t="s">
        <v>24</v>
      </c>
      <c r="F1388" s="349" t="s">
        <v>24</v>
      </c>
      <c r="G1388" s="349">
        <v>94231</v>
      </c>
      <c r="H1388" s="349" t="s">
        <v>2535</v>
      </c>
      <c r="I1388" s="349" t="s">
        <v>182</v>
      </c>
      <c r="J1388" s="349" t="s">
        <v>1333</v>
      </c>
      <c r="K1388" s="350">
        <v>53.33</v>
      </c>
      <c r="L1388" s="349" t="s">
        <v>1138</v>
      </c>
    </row>
    <row r="1389" spans="1:12" ht="13.5" x14ac:dyDescent="0.25">
      <c r="A1389" s="349" t="s">
        <v>2431</v>
      </c>
      <c r="B1389" s="349" t="s">
        <v>2432</v>
      </c>
      <c r="C1389" s="349" t="s">
        <v>2536</v>
      </c>
      <c r="D1389" s="349" t="s">
        <v>2537</v>
      </c>
      <c r="E1389" s="350" t="s">
        <v>24</v>
      </c>
      <c r="F1389" s="349" t="s">
        <v>24</v>
      </c>
      <c r="G1389" s="349">
        <v>94449</v>
      </c>
      <c r="H1389" s="349" t="s">
        <v>2538</v>
      </c>
      <c r="I1389" s="349" t="s">
        <v>194</v>
      </c>
      <c r="J1389" s="349" t="s">
        <v>1333</v>
      </c>
      <c r="K1389" s="350">
        <v>80.63</v>
      </c>
      <c r="L1389" s="349" t="s">
        <v>1138</v>
      </c>
    </row>
    <row r="1390" spans="1:12" ht="13.5" x14ac:dyDescent="0.25">
      <c r="A1390" s="349" t="s">
        <v>2431</v>
      </c>
      <c r="B1390" s="349" t="s">
        <v>2432</v>
      </c>
      <c r="C1390" s="349" t="s">
        <v>2539</v>
      </c>
      <c r="D1390" s="349" t="s">
        <v>2540</v>
      </c>
      <c r="E1390" s="350" t="s">
        <v>24</v>
      </c>
      <c r="F1390" s="349" t="s">
        <v>24</v>
      </c>
      <c r="G1390" s="349">
        <v>92255</v>
      </c>
      <c r="H1390" s="349" t="s">
        <v>2541</v>
      </c>
      <c r="I1390" s="349" t="s">
        <v>181</v>
      </c>
      <c r="J1390" s="349" t="s">
        <v>1333</v>
      </c>
      <c r="K1390" s="350">
        <v>204.87</v>
      </c>
      <c r="L1390" s="349" t="s">
        <v>1138</v>
      </c>
    </row>
    <row r="1391" spans="1:12" ht="13.5" x14ac:dyDescent="0.25">
      <c r="A1391" s="349" t="s">
        <v>2431</v>
      </c>
      <c r="B1391" s="349" t="s">
        <v>2432</v>
      </c>
      <c r="C1391" s="349" t="s">
        <v>2539</v>
      </c>
      <c r="D1391" s="349" t="s">
        <v>2540</v>
      </c>
      <c r="E1391" s="350" t="s">
        <v>24</v>
      </c>
      <c r="F1391" s="349" t="s">
        <v>24</v>
      </c>
      <c r="G1391" s="349">
        <v>92256</v>
      </c>
      <c r="H1391" s="349" t="s">
        <v>2542</v>
      </c>
      <c r="I1391" s="349" t="s">
        <v>181</v>
      </c>
      <c r="J1391" s="349" t="s">
        <v>1333</v>
      </c>
      <c r="K1391" s="350">
        <v>255.27</v>
      </c>
      <c r="L1391" s="349" t="s">
        <v>1138</v>
      </c>
    </row>
    <row r="1392" spans="1:12" ht="13.5" x14ac:dyDescent="0.25">
      <c r="A1392" s="349" t="s">
        <v>2431</v>
      </c>
      <c r="B1392" s="349" t="s">
        <v>2432</v>
      </c>
      <c r="C1392" s="349" t="s">
        <v>2539</v>
      </c>
      <c r="D1392" s="349" t="s">
        <v>2540</v>
      </c>
      <c r="E1392" s="350" t="s">
        <v>24</v>
      </c>
      <c r="F1392" s="349" t="s">
        <v>24</v>
      </c>
      <c r="G1392" s="349">
        <v>92257</v>
      </c>
      <c r="H1392" s="349" t="s">
        <v>2543</v>
      </c>
      <c r="I1392" s="349" t="s">
        <v>181</v>
      </c>
      <c r="J1392" s="349" t="s">
        <v>1333</v>
      </c>
      <c r="K1392" s="350">
        <v>305</v>
      </c>
      <c r="L1392" s="349" t="s">
        <v>1138</v>
      </c>
    </row>
    <row r="1393" spans="1:12" ht="13.5" x14ac:dyDescent="0.25">
      <c r="A1393" s="349" t="s">
        <v>2431</v>
      </c>
      <c r="B1393" s="349" t="s">
        <v>2432</v>
      </c>
      <c r="C1393" s="349" t="s">
        <v>2539</v>
      </c>
      <c r="D1393" s="349" t="s">
        <v>2540</v>
      </c>
      <c r="E1393" s="350" t="s">
        <v>24</v>
      </c>
      <c r="F1393" s="349" t="s">
        <v>24</v>
      </c>
      <c r="G1393" s="349">
        <v>92258</v>
      </c>
      <c r="H1393" s="349" t="s">
        <v>2544</v>
      </c>
      <c r="I1393" s="349" t="s">
        <v>181</v>
      </c>
      <c r="J1393" s="349" t="s">
        <v>1333</v>
      </c>
      <c r="K1393" s="350">
        <v>384.96</v>
      </c>
      <c r="L1393" s="349" t="s">
        <v>1138</v>
      </c>
    </row>
    <row r="1394" spans="1:12" ht="13.5" x14ac:dyDescent="0.25">
      <c r="A1394" s="349" t="s">
        <v>2431</v>
      </c>
      <c r="B1394" s="349" t="s">
        <v>2432</v>
      </c>
      <c r="C1394" s="349" t="s">
        <v>2539</v>
      </c>
      <c r="D1394" s="349" t="s">
        <v>2540</v>
      </c>
      <c r="E1394" s="350" t="s">
        <v>24</v>
      </c>
      <c r="F1394" s="349" t="s">
        <v>24</v>
      </c>
      <c r="G1394" s="349">
        <v>92568</v>
      </c>
      <c r="H1394" s="349" t="s">
        <v>2545</v>
      </c>
      <c r="I1394" s="349" t="s">
        <v>194</v>
      </c>
      <c r="J1394" s="349" t="s">
        <v>1333</v>
      </c>
      <c r="K1394" s="350">
        <v>126.2</v>
      </c>
      <c r="L1394" s="349" t="s">
        <v>1138</v>
      </c>
    </row>
    <row r="1395" spans="1:12" ht="13.5" x14ac:dyDescent="0.25">
      <c r="A1395" s="349" t="s">
        <v>2431</v>
      </c>
      <c r="B1395" s="349" t="s">
        <v>2432</v>
      </c>
      <c r="C1395" s="349" t="s">
        <v>2539</v>
      </c>
      <c r="D1395" s="349" t="s">
        <v>2540</v>
      </c>
      <c r="E1395" s="350" t="s">
        <v>24</v>
      </c>
      <c r="F1395" s="349" t="s">
        <v>24</v>
      </c>
      <c r="G1395" s="349">
        <v>92569</v>
      </c>
      <c r="H1395" s="349" t="s">
        <v>2546</v>
      </c>
      <c r="I1395" s="349" t="s">
        <v>194</v>
      </c>
      <c r="J1395" s="349" t="s">
        <v>1333</v>
      </c>
      <c r="K1395" s="350">
        <v>69.86</v>
      </c>
      <c r="L1395" s="349" t="s">
        <v>1138</v>
      </c>
    </row>
    <row r="1396" spans="1:12" ht="13.5" x14ac:dyDescent="0.25">
      <c r="A1396" s="349" t="s">
        <v>2431</v>
      </c>
      <c r="B1396" s="349" t="s">
        <v>2432</v>
      </c>
      <c r="C1396" s="349" t="s">
        <v>2539</v>
      </c>
      <c r="D1396" s="349" t="s">
        <v>2540</v>
      </c>
      <c r="E1396" s="350" t="s">
        <v>24</v>
      </c>
      <c r="F1396" s="349" t="s">
        <v>24</v>
      </c>
      <c r="G1396" s="349">
        <v>92570</v>
      </c>
      <c r="H1396" s="349" t="s">
        <v>2547</v>
      </c>
      <c r="I1396" s="349" t="s">
        <v>194</v>
      </c>
      <c r="J1396" s="349" t="s">
        <v>1333</v>
      </c>
      <c r="K1396" s="350">
        <v>44.01</v>
      </c>
      <c r="L1396" s="349" t="s">
        <v>1138</v>
      </c>
    </row>
    <row r="1397" spans="1:12" ht="13.5" x14ac:dyDescent="0.25">
      <c r="A1397" s="349" t="s">
        <v>2431</v>
      </c>
      <c r="B1397" s="349" t="s">
        <v>2432</v>
      </c>
      <c r="C1397" s="349" t="s">
        <v>2539</v>
      </c>
      <c r="D1397" s="349" t="s">
        <v>2540</v>
      </c>
      <c r="E1397" s="350" t="s">
        <v>24</v>
      </c>
      <c r="F1397" s="349" t="s">
        <v>24</v>
      </c>
      <c r="G1397" s="349">
        <v>92571</v>
      </c>
      <c r="H1397" s="349" t="s">
        <v>2548</v>
      </c>
      <c r="I1397" s="349" t="s">
        <v>194</v>
      </c>
      <c r="J1397" s="349" t="s">
        <v>1333</v>
      </c>
      <c r="K1397" s="350">
        <v>135.72999999999999</v>
      </c>
      <c r="L1397" s="349" t="s">
        <v>1138</v>
      </c>
    </row>
    <row r="1398" spans="1:12" ht="13.5" x14ac:dyDescent="0.25">
      <c r="A1398" s="349" t="s">
        <v>2431</v>
      </c>
      <c r="B1398" s="349" t="s">
        <v>2432</v>
      </c>
      <c r="C1398" s="349" t="s">
        <v>2539</v>
      </c>
      <c r="D1398" s="349" t="s">
        <v>2540</v>
      </c>
      <c r="E1398" s="350" t="s">
        <v>24</v>
      </c>
      <c r="F1398" s="349" t="s">
        <v>24</v>
      </c>
      <c r="G1398" s="349">
        <v>92572</v>
      </c>
      <c r="H1398" s="349" t="s">
        <v>2549</v>
      </c>
      <c r="I1398" s="349" t="s">
        <v>194</v>
      </c>
      <c r="J1398" s="349" t="s">
        <v>1333</v>
      </c>
      <c r="K1398" s="350">
        <v>80.87</v>
      </c>
      <c r="L1398" s="349" t="s">
        <v>1138</v>
      </c>
    </row>
    <row r="1399" spans="1:12" ht="13.5" x14ac:dyDescent="0.25">
      <c r="A1399" s="349" t="s">
        <v>2431</v>
      </c>
      <c r="B1399" s="349" t="s">
        <v>2432</v>
      </c>
      <c r="C1399" s="349" t="s">
        <v>2539</v>
      </c>
      <c r="D1399" s="349" t="s">
        <v>2540</v>
      </c>
      <c r="E1399" s="350" t="s">
        <v>24</v>
      </c>
      <c r="F1399" s="349" t="s">
        <v>24</v>
      </c>
      <c r="G1399" s="349">
        <v>92573</v>
      </c>
      <c r="H1399" s="349" t="s">
        <v>2550</v>
      </c>
      <c r="I1399" s="349" t="s">
        <v>194</v>
      </c>
      <c r="J1399" s="349" t="s">
        <v>1333</v>
      </c>
      <c r="K1399" s="350">
        <v>48.1</v>
      </c>
      <c r="L1399" s="349" t="s">
        <v>1138</v>
      </c>
    </row>
    <row r="1400" spans="1:12" ht="13.5" x14ac:dyDescent="0.25">
      <c r="A1400" s="349" t="s">
        <v>2431</v>
      </c>
      <c r="B1400" s="349" t="s">
        <v>2432</v>
      </c>
      <c r="C1400" s="349" t="s">
        <v>2539</v>
      </c>
      <c r="D1400" s="349" t="s">
        <v>2540</v>
      </c>
      <c r="E1400" s="350" t="s">
        <v>24</v>
      </c>
      <c r="F1400" s="349" t="s">
        <v>24</v>
      </c>
      <c r="G1400" s="349">
        <v>92574</v>
      </c>
      <c r="H1400" s="349" t="s">
        <v>2551</v>
      </c>
      <c r="I1400" s="349" t="s">
        <v>194</v>
      </c>
      <c r="J1400" s="349" t="s">
        <v>1333</v>
      </c>
      <c r="K1400" s="350">
        <v>128.44999999999999</v>
      </c>
      <c r="L1400" s="349" t="s">
        <v>1138</v>
      </c>
    </row>
    <row r="1401" spans="1:12" ht="13.5" x14ac:dyDescent="0.25">
      <c r="A1401" s="349" t="s">
        <v>2431</v>
      </c>
      <c r="B1401" s="349" t="s">
        <v>2432</v>
      </c>
      <c r="C1401" s="349" t="s">
        <v>2539</v>
      </c>
      <c r="D1401" s="349" t="s">
        <v>2540</v>
      </c>
      <c r="E1401" s="350" t="s">
        <v>24</v>
      </c>
      <c r="F1401" s="349" t="s">
        <v>24</v>
      </c>
      <c r="G1401" s="349">
        <v>92575</v>
      </c>
      <c r="H1401" s="349" t="s">
        <v>2552</v>
      </c>
      <c r="I1401" s="349" t="s">
        <v>194</v>
      </c>
      <c r="J1401" s="349" t="s">
        <v>1333</v>
      </c>
      <c r="K1401" s="350">
        <v>64.08</v>
      </c>
      <c r="L1401" s="349" t="s">
        <v>1138</v>
      </c>
    </row>
    <row r="1402" spans="1:12" ht="13.5" x14ac:dyDescent="0.25">
      <c r="A1402" s="349" t="s">
        <v>2431</v>
      </c>
      <c r="B1402" s="349" t="s">
        <v>2432</v>
      </c>
      <c r="C1402" s="349" t="s">
        <v>2539</v>
      </c>
      <c r="D1402" s="349" t="s">
        <v>2540</v>
      </c>
      <c r="E1402" s="350" t="s">
        <v>24</v>
      </c>
      <c r="F1402" s="349" t="s">
        <v>24</v>
      </c>
      <c r="G1402" s="349">
        <v>92576</v>
      </c>
      <c r="H1402" s="349" t="s">
        <v>2553</v>
      </c>
      <c r="I1402" s="349" t="s">
        <v>194</v>
      </c>
      <c r="J1402" s="349" t="s">
        <v>1333</v>
      </c>
      <c r="K1402" s="350">
        <v>34.83</v>
      </c>
      <c r="L1402" s="349" t="s">
        <v>1138</v>
      </c>
    </row>
    <row r="1403" spans="1:12" ht="13.5" x14ac:dyDescent="0.25">
      <c r="A1403" s="349" t="s">
        <v>2431</v>
      </c>
      <c r="B1403" s="349" t="s">
        <v>2432</v>
      </c>
      <c r="C1403" s="349" t="s">
        <v>2539</v>
      </c>
      <c r="D1403" s="349" t="s">
        <v>2540</v>
      </c>
      <c r="E1403" s="350" t="s">
        <v>24</v>
      </c>
      <c r="F1403" s="349" t="s">
        <v>24</v>
      </c>
      <c r="G1403" s="349">
        <v>92577</v>
      </c>
      <c r="H1403" s="349" t="s">
        <v>2554</v>
      </c>
      <c r="I1403" s="349" t="s">
        <v>194</v>
      </c>
      <c r="J1403" s="349" t="s">
        <v>1333</v>
      </c>
      <c r="K1403" s="350">
        <v>138.36000000000001</v>
      </c>
      <c r="L1403" s="349" t="s">
        <v>1138</v>
      </c>
    </row>
    <row r="1404" spans="1:12" ht="13.5" x14ac:dyDescent="0.25">
      <c r="A1404" s="349" t="s">
        <v>2431</v>
      </c>
      <c r="B1404" s="349" t="s">
        <v>2432</v>
      </c>
      <c r="C1404" s="349" t="s">
        <v>2539</v>
      </c>
      <c r="D1404" s="349" t="s">
        <v>2540</v>
      </c>
      <c r="E1404" s="350" t="s">
        <v>24</v>
      </c>
      <c r="F1404" s="349" t="s">
        <v>24</v>
      </c>
      <c r="G1404" s="349">
        <v>92578</v>
      </c>
      <c r="H1404" s="349" t="s">
        <v>2555</v>
      </c>
      <c r="I1404" s="349" t="s">
        <v>194</v>
      </c>
      <c r="J1404" s="349" t="s">
        <v>1333</v>
      </c>
      <c r="K1404" s="350">
        <v>69.62</v>
      </c>
      <c r="L1404" s="349" t="s">
        <v>1138</v>
      </c>
    </row>
    <row r="1405" spans="1:12" ht="13.5" x14ac:dyDescent="0.25">
      <c r="A1405" s="349" t="s">
        <v>2431</v>
      </c>
      <c r="B1405" s="349" t="s">
        <v>2432</v>
      </c>
      <c r="C1405" s="349" t="s">
        <v>2539</v>
      </c>
      <c r="D1405" s="349" t="s">
        <v>2540</v>
      </c>
      <c r="E1405" s="350" t="s">
        <v>24</v>
      </c>
      <c r="F1405" s="349" t="s">
        <v>24</v>
      </c>
      <c r="G1405" s="349">
        <v>92579</v>
      </c>
      <c r="H1405" s="349" t="s">
        <v>2556</v>
      </c>
      <c r="I1405" s="349" t="s">
        <v>194</v>
      </c>
      <c r="J1405" s="349" t="s">
        <v>1333</v>
      </c>
      <c r="K1405" s="350">
        <v>38.090000000000003</v>
      </c>
      <c r="L1405" s="349" t="s">
        <v>1138</v>
      </c>
    </row>
    <row r="1406" spans="1:12" ht="13.5" x14ac:dyDescent="0.25">
      <c r="A1406" s="349" t="s">
        <v>2431</v>
      </c>
      <c r="B1406" s="349" t="s">
        <v>2432</v>
      </c>
      <c r="C1406" s="349" t="s">
        <v>2539</v>
      </c>
      <c r="D1406" s="349" t="s">
        <v>2540</v>
      </c>
      <c r="E1406" s="350" t="s">
        <v>24</v>
      </c>
      <c r="F1406" s="349" t="s">
        <v>24</v>
      </c>
      <c r="G1406" s="349">
        <v>92580</v>
      </c>
      <c r="H1406" s="349" t="s">
        <v>2557</v>
      </c>
      <c r="I1406" s="349" t="s">
        <v>194</v>
      </c>
      <c r="J1406" s="349" t="s">
        <v>1333</v>
      </c>
      <c r="K1406" s="350">
        <v>47.76</v>
      </c>
      <c r="L1406" s="349" t="s">
        <v>1138</v>
      </c>
    </row>
    <row r="1407" spans="1:12" ht="13.5" x14ac:dyDescent="0.25">
      <c r="A1407" s="349" t="s">
        <v>2431</v>
      </c>
      <c r="B1407" s="349" t="s">
        <v>2432</v>
      </c>
      <c r="C1407" s="349" t="s">
        <v>2539</v>
      </c>
      <c r="D1407" s="349" t="s">
        <v>2540</v>
      </c>
      <c r="E1407" s="350" t="s">
        <v>24</v>
      </c>
      <c r="F1407" s="349" t="s">
        <v>24</v>
      </c>
      <c r="G1407" s="349">
        <v>92581</v>
      </c>
      <c r="H1407" s="349" t="s">
        <v>2558</v>
      </c>
      <c r="I1407" s="349" t="s">
        <v>194</v>
      </c>
      <c r="J1407" s="349" t="s">
        <v>1333</v>
      </c>
      <c r="K1407" s="350">
        <v>49.59</v>
      </c>
      <c r="L1407" s="349" t="s">
        <v>1138</v>
      </c>
    </row>
    <row r="1408" spans="1:12" ht="13.5" x14ac:dyDescent="0.25">
      <c r="A1408" s="349" t="s">
        <v>2431</v>
      </c>
      <c r="B1408" s="349" t="s">
        <v>2432</v>
      </c>
      <c r="C1408" s="349" t="s">
        <v>2539</v>
      </c>
      <c r="D1408" s="349" t="s">
        <v>2540</v>
      </c>
      <c r="E1408" s="350" t="s">
        <v>24</v>
      </c>
      <c r="F1408" s="349" t="s">
        <v>24</v>
      </c>
      <c r="G1408" s="349">
        <v>92582</v>
      </c>
      <c r="H1408" s="349" t="s">
        <v>2559</v>
      </c>
      <c r="I1408" s="349" t="s">
        <v>181</v>
      </c>
      <c r="J1408" s="349" t="s">
        <v>1333</v>
      </c>
      <c r="K1408" s="350">
        <v>710.86</v>
      </c>
      <c r="L1408" s="349" t="s">
        <v>1138</v>
      </c>
    </row>
    <row r="1409" spans="1:12" ht="13.5" x14ac:dyDescent="0.25">
      <c r="A1409" s="349" t="s">
        <v>2431</v>
      </c>
      <c r="B1409" s="349" t="s">
        <v>2432</v>
      </c>
      <c r="C1409" s="349" t="s">
        <v>2539</v>
      </c>
      <c r="D1409" s="349" t="s">
        <v>2540</v>
      </c>
      <c r="E1409" s="350" t="s">
        <v>24</v>
      </c>
      <c r="F1409" s="349" t="s">
        <v>24</v>
      </c>
      <c r="G1409" s="349">
        <v>92584</v>
      </c>
      <c r="H1409" s="349" t="s">
        <v>2560</v>
      </c>
      <c r="I1409" s="349" t="s">
        <v>181</v>
      </c>
      <c r="J1409" s="349" t="s">
        <v>1333</v>
      </c>
      <c r="K1409" s="350">
        <v>826.92</v>
      </c>
      <c r="L1409" s="349" t="s">
        <v>1138</v>
      </c>
    </row>
    <row r="1410" spans="1:12" ht="13.5" x14ac:dyDescent="0.25">
      <c r="A1410" s="349" t="s">
        <v>2431</v>
      </c>
      <c r="B1410" s="349" t="s">
        <v>2432</v>
      </c>
      <c r="C1410" s="349" t="s">
        <v>2539</v>
      </c>
      <c r="D1410" s="349" t="s">
        <v>2540</v>
      </c>
      <c r="E1410" s="350" t="s">
        <v>24</v>
      </c>
      <c r="F1410" s="349" t="s">
        <v>24</v>
      </c>
      <c r="G1410" s="349">
        <v>92586</v>
      </c>
      <c r="H1410" s="349" t="s">
        <v>2561</v>
      </c>
      <c r="I1410" s="349" t="s">
        <v>181</v>
      </c>
      <c r="J1410" s="349" t="s">
        <v>1333</v>
      </c>
      <c r="K1410" s="350">
        <v>942.97</v>
      </c>
      <c r="L1410" s="349" t="s">
        <v>1138</v>
      </c>
    </row>
    <row r="1411" spans="1:12" ht="13.5" x14ac:dyDescent="0.25">
      <c r="A1411" s="349" t="s">
        <v>2431</v>
      </c>
      <c r="B1411" s="349" t="s">
        <v>2432</v>
      </c>
      <c r="C1411" s="349" t="s">
        <v>2539</v>
      </c>
      <c r="D1411" s="349" t="s">
        <v>2540</v>
      </c>
      <c r="E1411" s="350" t="s">
        <v>24</v>
      </c>
      <c r="F1411" s="349" t="s">
        <v>24</v>
      </c>
      <c r="G1411" s="349">
        <v>92588</v>
      </c>
      <c r="H1411" s="349" t="s">
        <v>2562</v>
      </c>
      <c r="I1411" s="349" t="s">
        <v>181</v>
      </c>
      <c r="J1411" s="349" t="s">
        <v>1333</v>
      </c>
      <c r="K1411" s="370">
        <v>1196.53</v>
      </c>
      <c r="L1411" s="349" t="s">
        <v>1138</v>
      </c>
    </row>
    <row r="1412" spans="1:12" ht="13.5" x14ac:dyDescent="0.25">
      <c r="A1412" s="349" t="s">
        <v>2431</v>
      </c>
      <c r="B1412" s="349" t="s">
        <v>2432</v>
      </c>
      <c r="C1412" s="349" t="s">
        <v>2539</v>
      </c>
      <c r="D1412" s="349" t="s">
        <v>2540</v>
      </c>
      <c r="E1412" s="350" t="s">
        <v>24</v>
      </c>
      <c r="F1412" s="349" t="s">
        <v>24</v>
      </c>
      <c r="G1412" s="349">
        <v>92590</v>
      </c>
      <c r="H1412" s="349" t="s">
        <v>2563</v>
      </c>
      <c r="I1412" s="349" t="s">
        <v>181</v>
      </c>
      <c r="J1412" s="349" t="s">
        <v>1333</v>
      </c>
      <c r="K1412" s="370">
        <v>1312.58</v>
      </c>
      <c r="L1412" s="349" t="s">
        <v>1138</v>
      </c>
    </row>
    <row r="1413" spans="1:12" ht="13.5" x14ac:dyDescent="0.25">
      <c r="A1413" s="349" t="s">
        <v>2431</v>
      </c>
      <c r="B1413" s="349" t="s">
        <v>2432</v>
      </c>
      <c r="C1413" s="349" t="s">
        <v>2539</v>
      </c>
      <c r="D1413" s="349" t="s">
        <v>2540</v>
      </c>
      <c r="E1413" s="350" t="s">
        <v>24</v>
      </c>
      <c r="F1413" s="349" t="s">
        <v>24</v>
      </c>
      <c r="G1413" s="349">
        <v>92592</v>
      </c>
      <c r="H1413" s="349" t="s">
        <v>2564</v>
      </c>
      <c r="I1413" s="349" t="s">
        <v>181</v>
      </c>
      <c r="J1413" s="349" t="s">
        <v>1333</v>
      </c>
      <c r="K1413" s="370">
        <v>1478.37</v>
      </c>
      <c r="L1413" s="349" t="s">
        <v>1138</v>
      </c>
    </row>
    <row r="1414" spans="1:12" ht="13.5" x14ac:dyDescent="0.25">
      <c r="A1414" s="349" t="s">
        <v>2431</v>
      </c>
      <c r="B1414" s="349" t="s">
        <v>2432</v>
      </c>
      <c r="C1414" s="349" t="s">
        <v>2539</v>
      </c>
      <c r="D1414" s="349" t="s">
        <v>2540</v>
      </c>
      <c r="E1414" s="350" t="s">
        <v>24</v>
      </c>
      <c r="F1414" s="349" t="s">
        <v>24</v>
      </c>
      <c r="G1414" s="349">
        <v>92594</v>
      </c>
      <c r="H1414" s="349" t="s">
        <v>2565</v>
      </c>
      <c r="I1414" s="349" t="s">
        <v>181</v>
      </c>
      <c r="J1414" s="349" t="s">
        <v>1333</v>
      </c>
      <c r="K1414" s="370">
        <v>1710.9</v>
      </c>
      <c r="L1414" s="349" t="s">
        <v>1138</v>
      </c>
    </row>
    <row r="1415" spans="1:12" ht="13.5" x14ac:dyDescent="0.25">
      <c r="A1415" s="349" t="s">
        <v>2431</v>
      </c>
      <c r="B1415" s="349" t="s">
        <v>2432</v>
      </c>
      <c r="C1415" s="349" t="s">
        <v>2539</v>
      </c>
      <c r="D1415" s="349" t="s">
        <v>2540</v>
      </c>
      <c r="E1415" s="350" t="s">
        <v>24</v>
      </c>
      <c r="F1415" s="349" t="s">
        <v>24</v>
      </c>
      <c r="G1415" s="349">
        <v>92596</v>
      </c>
      <c r="H1415" s="349" t="s">
        <v>2566</v>
      </c>
      <c r="I1415" s="349" t="s">
        <v>181</v>
      </c>
      <c r="J1415" s="349" t="s">
        <v>1333</v>
      </c>
      <c r="K1415" s="370">
        <v>1911.88</v>
      </c>
      <c r="L1415" s="349" t="s">
        <v>1138</v>
      </c>
    </row>
    <row r="1416" spans="1:12" ht="13.5" x14ac:dyDescent="0.25">
      <c r="A1416" s="349" t="s">
        <v>2431</v>
      </c>
      <c r="B1416" s="349" t="s">
        <v>2432</v>
      </c>
      <c r="C1416" s="349" t="s">
        <v>2539</v>
      </c>
      <c r="D1416" s="349" t="s">
        <v>2540</v>
      </c>
      <c r="E1416" s="350" t="s">
        <v>24</v>
      </c>
      <c r="F1416" s="349" t="s">
        <v>24</v>
      </c>
      <c r="G1416" s="349">
        <v>92598</v>
      </c>
      <c r="H1416" s="349" t="s">
        <v>2567</v>
      </c>
      <c r="I1416" s="349" t="s">
        <v>181</v>
      </c>
      <c r="J1416" s="349" t="s">
        <v>1333</v>
      </c>
      <c r="K1416" s="370">
        <v>2027.93</v>
      </c>
      <c r="L1416" s="349" t="s">
        <v>1138</v>
      </c>
    </row>
    <row r="1417" spans="1:12" ht="13.5" x14ac:dyDescent="0.25">
      <c r="A1417" s="349" t="s">
        <v>2431</v>
      </c>
      <c r="B1417" s="349" t="s">
        <v>2432</v>
      </c>
      <c r="C1417" s="349" t="s">
        <v>2539</v>
      </c>
      <c r="D1417" s="349" t="s">
        <v>2540</v>
      </c>
      <c r="E1417" s="350" t="s">
        <v>24</v>
      </c>
      <c r="F1417" s="349" t="s">
        <v>24</v>
      </c>
      <c r="G1417" s="349">
        <v>92600</v>
      </c>
      <c r="H1417" s="349" t="s">
        <v>2568</v>
      </c>
      <c r="I1417" s="349" t="s">
        <v>181</v>
      </c>
      <c r="J1417" s="349" t="s">
        <v>1333</v>
      </c>
      <c r="K1417" s="370">
        <v>2173.34</v>
      </c>
      <c r="L1417" s="349" t="s">
        <v>1138</v>
      </c>
    </row>
    <row r="1418" spans="1:12" ht="13.5" x14ac:dyDescent="0.25">
      <c r="A1418" s="349" t="s">
        <v>2431</v>
      </c>
      <c r="B1418" s="349" t="s">
        <v>2432</v>
      </c>
      <c r="C1418" s="349" t="s">
        <v>2539</v>
      </c>
      <c r="D1418" s="349" t="s">
        <v>2540</v>
      </c>
      <c r="E1418" s="350" t="s">
        <v>24</v>
      </c>
      <c r="F1418" s="349" t="s">
        <v>24</v>
      </c>
      <c r="G1418" s="349">
        <v>92602</v>
      </c>
      <c r="H1418" s="349" t="s">
        <v>2569</v>
      </c>
      <c r="I1418" s="349" t="s">
        <v>181</v>
      </c>
      <c r="J1418" s="349" t="s">
        <v>1333</v>
      </c>
      <c r="K1418" s="350">
        <v>710.86</v>
      </c>
      <c r="L1418" s="349" t="s">
        <v>1138</v>
      </c>
    </row>
    <row r="1419" spans="1:12" ht="13.5" x14ac:dyDescent="0.25">
      <c r="A1419" s="349" t="s">
        <v>2431</v>
      </c>
      <c r="B1419" s="349" t="s">
        <v>2432</v>
      </c>
      <c r="C1419" s="349" t="s">
        <v>2539</v>
      </c>
      <c r="D1419" s="349" t="s">
        <v>2540</v>
      </c>
      <c r="E1419" s="350" t="s">
        <v>24</v>
      </c>
      <c r="F1419" s="349" t="s">
        <v>24</v>
      </c>
      <c r="G1419" s="349">
        <v>92604</v>
      </c>
      <c r="H1419" s="349" t="s">
        <v>2570</v>
      </c>
      <c r="I1419" s="349" t="s">
        <v>181</v>
      </c>
      <c r="J1419" s="349" t="s">
        <v>1333</v>
      </c>
      <c r="K1419" s="350">
        <v>797.56</v>
      </c>
      <c r="L1419" s="349" t="s">
        <v>1138</v>
      </c>
    </row>
    <row r="1420" spans="1:12" ht="13.5" x14ac:dyDescent="0.25">
      <c r="A1420" s="349" t="s">
        <v>2431</v>
      </c>
      <c r="B1420" s="349" t="s">
        <v>2432</v>
      </c>
      <c r="C1420" s="349" t="s">
        <v>2539</v>
      </c>
      <c r="D1420" s="349" t="s">
        <v>2540</v>
      </c>
      <c r="E1420" s="350" t="s">
        <v>24</v>
      </c>
      <c r="F1420" s="349" t="s">
        <v>24</v>
      </c>
      <c r="G1420" s="349">
        <v>92606</v>
      </c>
      <c r="H1420" s="349" t="s">
        <v>2571</v>
      </c>
      <c r="I1420" s="349" t="s">
        <v>181</v>
      </c>
      <c r="J1420" s="349" t="s">
        <v>1333</v>
      </c>
      <c r="K1420" s="350">
        <v>913.62</v>
      </c>
      <c r="L1420" s="349" t="s">
        <v>1138</v>
      </c>
    </row>
    <row r="1421" spans="1:12" ht="13.5" x14ac:dyDescent="0.25">
      <c r="A1421" s="349" t="s">
        <v>2431</v>
      </c>
      <c r="B1421" s="349" t="s">
        <v>2432</v>
      </c>
      <c r="C1421" s="349" t="s">
        <v>2539</v>
      </c>
      <c r="D1421" s="349" t="s">
        <v>2540</v>
      </c>
      <c r="E1421" s="350" t="s">
        <v>24</v>
      </c>
      <c r="F1421" s="349" t="s">
        <v>24</v>
      </c>
      <c r="G1421" s="349">
        <v>92608</v>
      </c>
      <c r="H1421" s="349" t="s">
        <v>2572</v>
      </c>
      <c r="I1421" s="349" t="s">
        <v>181</v>
      </c>
      <c r="J1421" s="349" t="s">
        <v>1333</v>
      </c>
      <c r="K1421" s="370">
        <v>1137.82</v>
      </c>
      <c r="L1421" s="349" t="s">
        <v>1138</v>
      </c>
    </row>
    <row r="1422" spans="1:12" ht="13.5" x14ac:dyDescent="0.25">
      <c r="A1422" s="349" t="s">
        <v>2431</v>
      </c>
      <c r="B1422" s="349" t="s">
        <v>2432</v>
      </c>
      <c r="C1422" s="349" t="s">
        <v>2539</v>
      </c>
      <c r="D1422" s="349" t="s">
        <v>2540</v>
      </c>
      <c r="E1422" s="350" t="s">
        <v>24</v>
      </c>
      <c r="F1422" s="349" t="s">
        <v>24</v>
      </c>
      <c r="G1422" s="349">
        <v>92610</v>
      </c>
      <c r="H1422" s="349" t="s">
        <v>2573</v>
      </c>
      <c r="I1422" s="349" t="s">
        <v>181</v>
      </c>
      <c r="J1422" s="349" t="s">
        <v>1333</v>
      </c>
      <c r="K1422" s="370">
        <v>1253.8800000000001</v>
      </c>
      <c r="L1422" s="349" t="s">
        <v>1138</v>
      </c>
    </row>
    <row r="1423" spans="1:12" ht="13.5" x14ac:dyDescent="0.25">
      <c r="A1423" s="349" t="s">
        <v>2431</v>
      </c>
      <c r="B1423" s="349" t="s">
        <v>2432</v>
      </c>
      <c r="C1423" s="349" t="s">
        <v>2539</v>
      </c>
      <c r="D1423" s="349" t="s">
        <v>2540</v>
      </c>
      <c r="E1423" s="350" t="s">
        <v>24</v>
      </c>
      <c r="F1423" s="349" t="s">
        <v>24</v>
      </c>
      <c r="G1423" s="349">
        <v>92612</v>
      </c>
      <c r="H1423" s="349" t="s">
        <v>2574</v>
      </c>
      <c r="I1423" s="349" t="s">
        <v>181</v>
      </c>
      <c r="J1423" s="349" t="s">
        <v>1333</v>
      </c>
      <c r="K1423" s="370">
        <v>1419.66</v>
      </c>
      <c r="L1423" s="349" t="s">
        <v>1138</v>
      </c>
    </row>
    <row r="1424" spans="1:12" ht="13.5" x14ac:dyDescent="0.25">
      <c r="A1424" s="349" t="s">
        <v>2431</v>
      </c>
      <c r="B1424" s="349" t="s">
        <v>2432</v>
      </c>
      <c r="C1424" s="349" t="s">
        <v>2539</v>
      </c>
      <c r="D1424" s="349" t="s">
        <v>2540</v>
      </c>
      <c r="E1424" s="350" t="s">
        <v>24</v>
      </c>
      <c r="F1424" s="349" t="s">
        <v>24</v>
      </c>
      <c r="G1424" s="349">
        <v>92614</v>
      </c>
      <c r="H1424" s="349" t="s">
        <v>2575</v>
      </c>
      <c r="I1424" s="349" t="s">
        <v>181</v>
      </c>
      <c r="J1424" s="349" t="s">
        <v>1333</v>
      </c>
      <c r="K1424" s="370">
        <v>1593.49</v>
      </c>
      <c r="L1424" s="349" t="s">
        <v>1138</v>
      </c>
    </row>
    <row r="1425" spans="1:12" ht="13.5" x14ac:dyDescent="0.25">
      <c r="A1425" s="349" t="s">
        <v>2431</v>
      </c>
      <c r="B1425" s="349" t="s">
        <v>2432</v>
      </c>
      <c r="C1425" s="349" t="s">
        <v>2539</v>
      </c>
      <c r="D1425" s="349" t="s">
        <v>2540</v>
      </c>
      <c r="E1425" s="350" t="s">
        <v>24</v>
      </c>
      <c r="F1425" s="349" t="s">
        <v>24</v>
      </c>
      <c r="G1425" s="349">
        <v>92616</v>
      </c>
      <c r="H1425" s="349" t="s">
        <v>2576</v>
      </c>
      <c r="I1425" s="349" t="s">
        <v>181</v>
      </c>
      <c r="J1425" s="349" t="s">
        <v>1333</v>
      </c>
      <c r="K1425" s="370">
        <v>1823.82</v>
      </c>
      <c r="L1425" s="349" t="s">
        <v>1138</v>
      </c>
    </row>
    <row r="1426" spans="1:12" ht="13.5" x14ac:dyDescent="0.25">
      <c r="A1426" s="349" t="s">
        <v>2431</v>
      </c>
      <c r="B1426" s="349" t="s">
        <v>2432</v>
      </c>
      <c r="C1426" s="349" t="s">
        <v>2539</v>
      </c>
      <c r="D1426" s="349" t="s">
        <v>2540</v>
      </c>
      <c r="E1426" s="350" t="s">
        <v>24</v>
      </c>
      <c r="F1426" s="349" t="s">
        <v>24</v>
      </c>
      <c r="G1426" s="349">
        <v>92618</v>
      </c>
      <c r="H1426" s="349" t="s">
        <v>2577</v>
      </c>
      <c r="I1426" s="349" t="s">
        <v>181</v>
      </c>
      <c r="J1426" s="349" t="s">
        <v>1333</v>
      </c>
      <c r="K1426" s="370">
        <v>1939.87</v>
      </c>
      <c r="L1426" s="349" t="s">
        <v>1138</v>
      </c>
    </row>
    <row r="1427" spans="1:12" ht="13.5" x14ac:dyDescent="0.25">
      <c r="A1427" s="349" t="s">
        <v>2431</v>
      </c>
      <c r="B1427" s="349" t="s">
        <v>2432</v>
      </c>
      <c r="C1427" s="349" t="s">
        <v>2539</v>
      </c>
      <c r="D1427" s="349" t="s">
        <v>2540</v>
      </c>
      <c r="E1427" s="350" t="s">
        <v>24</v>
      </c>
      <c r="F1427" s="349" t="s">
        <v>24</v>
      </c>
      <c r="G1427" s="349">
        <v>92620</v>
      </c>
      <c r="H1427" s="349" t="s">
        <v>2578</v>
      </c>
      <c r="I1427" s="349" t="s">
        <v>181</v>
      </c>
      <c r="J1427" s="349" t="s">
        <v>1333</v>
      </c>
      <c r="K1427" s="370">
        <v>2055.92</v>
      </c>
      <c r="L1427" s="349" t="s">
        <v>1138</v>
      </c>
    </row>
    <row r="1428" spans="1:12" ht="13.5" x14ac:dyDescent="0.25">
      <c r="A1428" s="349" t="s">
        <v>2431</v>
      </c>
      <c r="B1428" s="349" t="s">
        <v>2432</v>
      </c>
      <c r="C1428" s="349" t="s">
        <v>2539</v>
      </c>
      <c r="D1428" s="349" t="s">
        <v>2540</v>
      </c>
      <c r="E1428" s="350" t="s">
        <v>24</v>
      </c>
      <c r="F1428" s="349" t="s">
        <v>24</v>
      </c>
      <c r="G1428" s="349">
        <v>100357</v>
      </c>
      <c r="H1428" s="349" t="s">
        <v>2579</v>
      </c>
      <c r="I1428" s="349" t="s">
        <v>181</v>
      </c>
      <c r="J1428" s="349" t="s">
        <v>1333</v>
      </c>
      <c r="K1428" s="370">
        <v>1116.19</v>
      </c>
      <c r="L1428" s="349" t="s">
        <v>1138</v>
      </c>
    </row>
    <row r="1429" spans="1:12" ht="13.5" x14ac:dyDescent="0.25">
      <c r="A1429" s="349" t="s">
        <v>2431</v>
      </c>
      <c r="B1429" s="349" t="s">
        <v>2432</v>
      </c>
      <c r="C1429" s="349" t="s">
        <v>2539</v>
      </c>
      <c r="D1429" s="349" t="s">
        <v>2540</v>
      </c>
      <c r="E1429" s="350" t="s">
        <v>24</v>
      </c>
      <c r="F1429" s="349" t="s">
        <v>24</v>
      </c>
      <c r="G1429" s="349">
        <v>100358</v>
      </c>
      <c r="H1429" s="349" t="s">
        <v>2580</v>
      </c>
      <c r="I1429" s="349" t="s">
        <v>181</v>
      </c>
      <c r="J1429" s="349" t="s">
        <v>1333</v>
      </c>
      <c r="K1429" s="370">
        <v>1519.88</v>
      </c>
      <c r="L1429" s="349" t="s">
        <v>1138</v>
      </c>
    </row>
    <row r="1430" spans="1:12" ht="13.5" x14ac:dyDescent="0.25">
      <c r="A1430" s="349" t="s">
        <v>2431</v>
      </c>
      <c r="B1430" s="349" t="s">
        <v>2432</v>
      </c>
      <c r="C1430" s="349" t="s">
        <v>2539</v>
      </c>
      <c r="D1430" s="349" t="s">
        <v>2540</v>
      </c>
      <c r="E1430" s="350" t="s">
        <v>24</v>
      </c>
      <c r="F1430" s="349" t="s">
        <v>24</v>
      </c>
      <c r="G1430" s="349">
        <v>100359</v>
      </c>
      <c r="H1430" s="349" t="s">
        <v>2581</v>
      </c>
      <c r="I1430" s="349" t="s">
        <v>181</v>
      </c>
      <c r="J1430" s="349" t="s">
        <v>1333</v>
      </c>
      <c r="K1430" s="370">
        <v>1593.63</v>
      </c>
      <c r="L1430" s="349" t="s">
        <v>1138</v>
      </c>
    </row>
    <row r="1431" spans="1:12" ht="13.5" x14ac:dyDescent="0.25">
      <c r="A1431" s="349" t="s">
        <v>2431</v>
      </c>
      <c r="B1431" s="349" t="s">
        <v>2432</v>
      </c>
      <c r="C1431" s="349" t="s">
        <v>2539</v>
      </c>
      <c r="D1431" s="349" t="s">
        <v>2540</v>
      </c>
      <c r="E1431" s="350" t="s">
        <v>24</v>
      </c>
      <c r="F1431" s="349" t="s">
        <v>24</v>
      </c>
      <c r="G1431" s="349">
        <v>100360</v>
      </c>
      <c r="H1431" s="349" t="s">
        <v>2582</v>
      </c>
      <c r="I1431" s="349" t="s">
        <v>181</v>
      </c>
      <c r="J1431" s="349" t="s">
        <v>1333</v>
      </c>
      <c r="K1431" s="370">
        <v>1765.59</v>
      </c>
      <c r="L1431" s="349" t="s">
        <v>1138</v>
      </c>
    </row>
    <row r="1432" spans="1:12" ht="13.5" x14ac:dyDescent="0.25">
      <c r="A1432" s="349" t="s">
        <v>2431</v>
      </c>
      <c r="B1432" s="349" t="s">
        <v>2432</v>
      </c>
      <c r="C1432" s="349" t="s">
        <v>2539</v>
      </c>
      <c r="D1432" s="349" t="s">
        <v>2540</v>
      </c>
      <c r="E1432" s="350" t="s">
        <v>24</v>
      </c>
      <c r="F1432" s="349" t="s">
        <v>24</v>
      </c>
      <c r="G1432" s="349">
        <v>100361</v>
      </c>
      <c r="H1432" s="349" t="s">
        <v>2583</v>
      </c>
      <c r="I1432" s="349" t="s">
        <v>181</v>
      </c>
      <c r="J1432" s="349" t="s">
        <v>1333</v>
      </c>
      <c r="K1432" s="370">
        <v>2200.36</v>
      </c>
      <c r="L1432" s="349" t="s">
        <v>1138</v>
      </c>
    </row>
    <row r="1433" spans="1:12" ht="13.5" x14ac:dyDescent="0.25">
      <c r="A1433" s="349" t="s">
        <v>2431</v>
      </c>
      <c r="B1433" s="349" t="s">
        <v>2432</v>
      </c>
      <c r="C1433" s="349" t="s">
        <v>2539</v>
      </c>
      <c r="D1433" s="349" t="s">
        <v>2540</v>
      </c>
      <c r="E1433" s="350" t="s">
        <v>24</v>
      </c>
      <c r="F1433" s="349" t="s">
        <v>24</v>
      </c>
      <c r="G1433" s="349">
        <v>100362</v>
      </c>
      <c r="H1433" s="349" t="s">
        <v>2584</v>
      </c>
      <c r="I1433" s="349" t="s">
        <v>181</v>
      </c>
      <c r="J1433" s="349" t="s">
        <v>1333</v>
      </c>
      <c r="K1433" s="370">
        <v>2905.42</v>
      </c>
      <c r="L1433" s="349" t="s">
        <v>1138</v>
      </c>
    </row>
    <row r="1434" spans="1:12" ht="13.5" x14ac:dyDescent="0.25">
      <c r="A1434" s="349" t="s">
        <v>2431</v>
      </c>
      <c r="B1434" s="349" t="s">
        <v>2432</v>
      </c>
      <c r="C1434" s="349" t="s">
        <v>2539</v>
      </c>
      <c r="D1434" s="349" t="s">
        <v>2540</v>
      </c>
      <c r="E1434" s="350" t="s">
        <v>24</v>
      </c>
      <c r="F1434" s="349" t="s">
        <v>24</v>
      </c>
      <c r="G1434" s="349">
        <v>100363</v>
      </c>
      <c r="H1434" s="349" t="s">
        <v>2585</v>
      </c>
      <c r="I1434" s="349" t="s">
        <v>181</v>
      </c>
      <c r="J1434" s="349" t="s">
        <v>1333</v>
      </c>
      <c r="K1434" s="370">
        <v>2996.28</v>
      </c>
      <c r="L1434" s="349" t="s">
        <v>1138</v>
      </c>
    </row>
    <row r="1435" spans="1:12" ht="13.5" x14ac:dyDescent="0.25">
      <c r="A1435" s="349" t="s">
        <v>2431</v>
      </c>
      <c r="B1435" s="349" t="s">
        <v>2432</v>
      </c>
      <c r="C1435" s="349" t="s">
        <v>2539</v>
      </c>
      <c r="D1435" s="349" t="s">
        <v>2540</v>
      </c>
      <c r="E1435" s="350" t="s">
        <v>24</v>
      </c>
      <c r="F1435" s="349" t="s">
        <v>24</v>
      </c>
      <c r="G1435" s="349">
        <v>100364</v>
      </c>
      <c r="H1435" s="349" t="s">
        <v>2586</v>
      </c>
      <c r="I1435" s="349" t="s">
        <v>181</v>
      </c>
      <c r="J1435" s="349" t="s">
        <v>1333</v>
      </c>
      <c r="K1435" s="370">
        <v>3252.86</v>
      </c>
      <c r="L1435" s="349" t="s">
        <v>1138</v>
      </c>
    </row>
    <row r="1436" spans="1:12" ht="13.5" x14ac:dyDescent="0.25">
      <c r="A1436" s="349" t="s">
        <v>2431</v>
      </c>
      <c r="B1436" s="349" t="s">
        <v>2432</v>
      </c>
      <c r="C1436" s="349" t="s">
        <v>2539</v>
      </c>
      <c r="D1436" s="349" t="s">
        <v>2540</v>
      </c>
      <c r="E1436" s="350" t="s">
        <v>24</v>
      </c>
      <c r="F1436" s="349" t="s">
        <v>24</v>
      </c>
      <c r="G1436" s="349">
        <v>100365</v>
      </c>
      <c r="H1436" s="349" t="s">
        <v>2587</v>
      </c>
      <c r="I1436" s="349" t="s">
        <v>181</v>
      </c>
      <c r="J1436" s="349" t="s">
        <v>1333</v>
      </c>
      <c r="K1436" s="370">
        <v>3742.75</v>
      </c>
      <c r="L1436" s="349" t="s">
        <v>1138</v>
      </c>
    </row>
    <row r="1437" spans="1:12" ht="13.5" x14ac:dyDescent="0.25">
      <c r="A1437" s="349" t="s">
        <v>2431</v>
      </c>
      <c r="B1437" s="349" t="s">
        <v>2432</v>
      </c>
      <c r="C1437" s="349" t="s">
        <v>2539</v>
      </c>
      <c r="D1437" s="349" t="s">
        <v>2540</v>
      </c>
      <c r="E1437" s="350" t="s">
        <v>24</v>
      </c>
      <c r="F1437" s="349" t="s">
        <v>24</v>
      </c>
      <c r="G1437" s="349">
        <v>100366</v>
      </c>
      <c r="H1437" s="349" t="s">
        <v>2588</v>
      </c>
      <c r="I1437" s="349" t="s">
        <v>181</v>
      </c>
      <c r="J1437" s="349" t="s">
        <v>1333</v>
      </c>
      <c r="K1437" s="370">
        <v>3984.42</v>
      </c>
      <c r="L1437" s="349" t="s">
        <v>1138</v>
      </c>
    </row>
    <row r="1438" spans="1:12" ht="13.5" x14ac:dyDescent="0.25">
      <c r="A1438" s="349" t="s">
        <v>2431</v>
      </c>
      <c r="B1438" s="349" t="s">
        <v>2432</v>
      </c>
      <c r="C1438" s="349" t="s">
        <v>2539</v>
      </c>
      <c r="D1438" s="349" t="s">
        <v>2540</v>
      </c>
      <c r="E1438" s="350" t="s">
        <v>24</v>
      </c>
      <c r="F1438" s="349" t="s">
        <v>24</v>
      </c>
      <c r="G1438" s="349">
        <v>100367</v>
      </c>
      <c r="H1438" s="349" t="s">
        <v>2589</v>
      </c>
      <c r="I1438" s="349" t="s">
        <v>181</v>
      </c>
      <c r="J1438" s="349" t="s">
        <v>1333</v>
      </c>
      <c r="K1438" s="370">
        <v>1088.17</v>
      </c>
      <c r="L1438" s="349" t="s">
        <v>1138</v>
      </c>
    </row>
    <row r="1439" spans="1:12" ht="13.5" x14ac:dyDescent="0.25">
      <c r="A1439" s="349" t="s">
        <v>2431</v>
      </c>
      <c r="B1439" s="349" t="s">
        <v>2432</v>
      </c>
      <c r="C1439" s="349" t="s">
        <v>2539</v>
      </c>
      <c r="D1439" s="349" t="s">
        <v>2540</v>
      </c>
      <c r="E1439" s="350" t="s">
        <v>24</v>
      </c>
      <c r="F1439" s="349" t="s">
        <v>24</v>
      </c>
      <c r="G1439" s="349">
        <v>100368</v>
      </c>
      <c r="H1439" s="349" t="s">
        <v>2590</v>
      </c>
      <c r="I1439" s="349" t="s">
        <v>181</v>
      </c>
      <c r="J1439" s="349" t="s">
        <v>1333</v>
      </c>
      <c r="K1439" s="370">
        <v>1485.31</v>
      </c>
      <c r="L1439" s="349" t="s">
        <v>1138</v>
      </c>
    </row>
    <row r="1440" spans="1:12" ht="13.5" x14ac:dyDescent="0.25">
      <c r="A1440" s="349" t="s">
        <v>2431</v>
      </c>
      <c r="B1440" s="349" t="s">
        <v>2432</v>
      </c>
      <c r="C1440" s="349" t="s">
        <v>2539</v>
      </c>
      <c r="D1440" s="349" t="s">
        <v>2540</v>
      </c>
      <c r="E1440" s="350" t="s">
        <v>24</v>
      </c>
      <c r="F1440" s="349" t="s">
        <v>24</v>
      </c>
      <c r="G1440" s="349">
        <v>100369</v>
      </c>
      <c r="H1440" s="349" t="s">
        <v>2591</v>
      </c>
      <c r="I1440" s="349" t="s">
        <v>181</v>
      </c>
      <c r="J1440" s="349" t="s">
        <v>1333</v>
      </c>
      <c r="K1440" s="370">
        <v>1559.06</v>
      </c>
      <c r="L1440" s="349" t="s">
        <v>1138</v>
      </c>
    </row>
    <row r="1441" spans="1:12" ht="13.5" x14ac:dyDescent="0.25">
      <c r="A1441" s="349" t="s">
        <v>2431</v>
      </c>
      <c r="B1441" s="349" t="s">
        <v>2432</v>
      </c>
      <c r="C1441" s="349" t="s">
        <v>2539</v>
      </c>
      <c r="D1441" s="349" t="s">
        <v>2540</v>
      </c>
      <c r="E1441" s="350" t="s">
        <v>24</v>
      </c>
      <c r="F1441" s="349" t="s">
        <v>24</v>
      </c>
      <c r="G1441" s="349">
        <v>100370</v>
      </c>
      <c r="H1441" s="349" t="s">
        <v>2592</v>
      </c>
      <c r="I1441" s="349" t="s">
        <v>181</v>
      </c>
      <c r="J1441" s="349" t="s">
        <v>1333</v>
      </c>
      <c r="K1441" s="370">
        <v>1838.09</v>
      </c>
      <c r="L1441" s="349" t="s">
        <v>1138</v>
      </c>
    </row>
    <row r="1442" spans="1:12" ht="13.5" x14ac:dyDescent="0.25">
      <c r="A1442" s="349" t="s">
        <v>2431</v>
      </c>
      <c r="B1442" s="349" t="s">
        <v>2432</v>
      </c>
      <c r="C1442" s="349" t="s">
        <v>2539</v>
      </c>
      <c r="D1442" s="349" t="s">
        <v>2540</v>
      </c>
      <c r="E1442" s="350" t="s">
        <v>24</v>
      </c>
      <c r="F1442" s="349" t="s">
        <v>24</v>
      </c>
      <c r="G1442" s="349">
        <v>100371</v>
      </c>
      <c r="H1442" s="349" t="s">
        <v>2593</v>
      </c>
      <c r="I1442" s="349" t="s">
        <v>181</v>
      </c>
      <c r="J1442" s="349" t="s">
        <v>1333</v>
      </c>
      <c r="K1442" s="370">
        <v>2108.16</v>
      </c>
      <c r="L1442" s="349" t="s">
        <v>1138</v>
      </c>
    </row>
    <row r="1443" spans="1:12" ht="13.5" x14ac:dyDescent="0.25">
      <c r="A1443" s="349" t="s">
        <v>2431</v>
      </c>
      <c r="B1443" s="349" t="s">
        <v>2432</v>
      </c>
      <c r="C1443" s="349" t="s">
        <v>2539</v>
      </c>
      <c r="D1443" s="349" t="s">
        <v>2540</v>
      </c>
      <c r="E1443" s="350" t="s">
        <v>24</v>
      </c>
      <c r="F1443" s="349" t="s">
        <v>24</v>
      </c>
      <c r="G1443" s="349">
        <v>100372</v>
      </c>
      <c r="H1443" s="349" t="s">
        <v>2594</v>
      </c>
      <c r="I1443" s="349" t="s">
        <v>181</v>
      </c>
      <c r="J1443" s="349" t="s">
        <v>1333</v>
      </c>
      <c r="K1443" s="370">
        <v>2747.47</v>
      </c>
      <c r="L1443" s="349" t="s">
        <v>1138</v>
      </c>
    </row>
    <row r="1444" spans="1:12" ht="13.5" x14ac:dyDescent="0.25">
      <c r="A1444" s="349" t="s">
        <v>2431</v>
      </c>
      <c r="B1444" s="349" t="s">
        <v>2432</v>
      </c>
      <c r="C1444" s="349" t="s">
        <v>2539</v>
      </c>
      <c r="D1444" s="349" t="s">
        <v>2540</v>
      </c>
      <c r="E1444" s="350" t="s">
        <v>24</v>
      </c>
      <c r="F1444" s="349" t="s">
        <v>24</v>
      </c>
      <c r="G1444" s="349">
        <v>100373</v>
      </c>
      <c r="H1444" s="349" t="s">
        <v>2595</v>
      </c>
      <c r="I1444" s="349" t="s">
        <v>181</v>
      </c>
      <c r="J1444" s="349" t="s">
        <v>1333</v>
      </c>
      <c r="K1444" s="370">
        <v>2836.77</v>
      </c>
      <c r="L1444" s="349" t="s">
        <v>1138</v>
      </c>
    </row>
    <row r="1445" spans="1:12" ht="13.5" x14ac:dyDescent="0.25">
      <c r="A1445" s="349" t="s">
        <v>2431</v>
      </c>
      <c r="B1445" s="349" t="s">
        <v>2432</v>
      </c>
      <c r="C1445" s="349" t="s">
        <v>2539</v>
      </c>
      <c r="D1445" s="349" t="s">
        <v>2540</v>
      </c>
      <c r="E1445" s="350" t="s">
        <v>24</v>
      </c>
      <c r="F1445" s="349" t="s">
        <v>24</v>
      </c>
      <c r="G1445" s="349">
        <v>100374</v>
      </c>
      <c r="H1445" s="349" t="s">
        <v>2596</v>
      </c>
      <c r="I1445" s="349" t="s">
        <v>181</v>
      </c>
      <c r="J1445" s="349" t="s">
        <v>1333</v>
      </c>
      <c r="K1445" s="370">
        <v>3042.14</v>
      </c>
      <c r="L1445" s="349" t="s">
        <v>1138</v>
      </c>
    </row>
    <row r="1446" spans="1:12" ht="13.5" x14ac:dyDescent="0.25">
      <c r="A1446" s="349" t="s">
        <v>2431</v>
      </c>
      <c r="B1446" s="349" t="s">
        <v>2432</v>
      </c>
      <c r="C1446" s="349" t="s">
        <v>2539</v>
      </c>
      <c r="D1446" s="349" t="s">
        <v>2540</v>
      </c>
      <c r="E1446" s="350" t="s">
        <v>24</v>
      </c>
      <c r="F1446" s="349" t="s">
        <v>24</v>
      </c>
      <c r="G1446" s="349">
        <v>100375</v>
      </c>
      <c r="H1446" s="349" t="s">
        <v>2597</v>
      </c>
      <c r="I1446" s="349" t="s">
        <v>181</v>
      </c>
      <c r="J1446" s="349" t="s">
        <v>1333</v>
      </c>
      <c r="K1446" s="370">
        <v>3429.49</v>
      </c>
      <c r="L1446" s="349" t="s">
        <v>1138</v>
      </c>
    </row>
    <row r="1447" spans="1:12" ht="13.5" x14ac:dyDescent="0.25">
      <c r="A1447" s="349" t="s">
        <v>2431</v>
      </c>
      <c r="B1447" s="349" t="s">
        <v>2432</v>
      </c>
      <c r="C1447" s="349" t="s">
        <v>2539</v>
      </c>
      <c r="D1447" s="349" t="s">
        <v>2540</v>
      </c>
      <c r="E1447" s="350" t="s">
        <v>24</v>
      </c>
      <c r="F1447" s="349" t="s">
        <v>24</v>
      </c>
      <c r="G1447" s="349">
        <v>100376</v>
      </c>
      <c r="H1447" s="349" t="s">
        <v>2598</v>
      </c>
      <c r="I1447" s="349" t="s">
        <v>181</v>
      </c>
      <c r="J1447" s="349" t="s">
        <v>1333</v>
      </c>
      <c r="K1447" s="370">
        <v>3362.4</v>
      </c>
      <c r="L1447" s="349" t="s">
        <v>1138</v>
      </c>
    </row>
    <row r="1448" spans="1:12" ht="13.5" x14ac:dyDescent="0.25">
      <c r="A1448" s="349" t="s">
        <v>2431</v>
      </c>
      <c r="B1448" s="349" t="s">
        <v>2432</v>
      </c>
      <c r="C1448" s="349" t="s">
        <v>2539</v>
      </c>
      <c r="D1448" s="349" t="s">
        <v>2540</v>
      </c>
      <c r="E1448" s="350" t="s">
        <v>24</v>
      </c>
      <c r="F1448" s="349" t="s">
        <v>24</v>
      </c>
      <c r="G1448" s="349">
        <v>100377</v>
      </c>
      <c r="H1448" s="349" t="s">
        <v>2599</v>
      </c>
      <c r="I1448" s="349" t="s">
        <v>214</v>
      </c>
      <c r="J1448" s="349" t="s">
        <v>1333</v>
      </c>
      <c r="K1448" s="350">
        <v>11.69</v>
      </c>
      <c r="L1448" s="349" t="s">
        <v>1138</v>
      </c>
    </row>
    <row r="1449" spans="1:12" ht="13.5" x14ac:dyDescent="0.25">
      <c r="A1449" s="349" t="s">
        <v>2431</v>
      </c>
      <c r="B1449" s="349" t="s">
        <v>2432</v>
      </c>
      <c r="C1449" s="349" t="s">
        <v>2539</v>
      </c>
      <c r="D1449" s="349" t="s">
        <v>2540</v>
      </c>
      <c r="E1449" s="350" t="s">
        <v>24</v>
      </c>
      <c r="F1449" s="349" t="s">
        <v>24</v>
      </c>
      <c r="G1449" s="349">
        <v>100378</v>
      </c>
      <c r="H1449" s="349" t="s">
        <v>2600</v>
      </c>
      <c r="I1449" s="349" t="s">
        <v>214</v>
      </c>
      <c r="J1449" s="349" t="s">
        <v>1333</v>
      </c>
      <c r="K1449" s="350">
        <v>10.83</v>
      </c>
      <c r="L1449" s="349" t="s">
        <v>1138</v>
      </c>
    </row>
    <row r="1450" spans="1:12" ht="13.5" x14ac:dyDescent="0.25">
      <c r="A1450" s="349" t="s">
        <v>2431</v>
      </c>
      <c r="B1450" s="349" t="s">
        <v>2432</v>
      </c>
      <c r="C1450" s="349" t="s">
        <v>2539</v>
      </c>
      <c r="D1450" s="349" t="s">
        <v>2540</v>
      </c>
      <c r="E1450" s="350" t="s">
        <v>24</v>
      </c>
      <c r="F1450" s="349" t="s">
        <v>24</v>
      </c>
      <c r="G1450" s="349">
        <v>100382</v>
      </c>
      <c r="H1450" s="349" t="s">
        <v>2601</v>
      </c>
      <c r="I1450" s="349" t="s">
        <v>194</v>
      </c>
      <c r="J1450" s="349" t="s">
        <v>1333</v>
      </c>
      <c r="K1450" s="350">
        <v>24.4</v>
      </c>
      <c r="L1450" s="349" t="s">
        <v>1138</v>
      </c>
    </row>
    <row r="1451" spans="1:12" ht="13.5" x14ac:dyDescent="0.25">
      <c r="A1451" s="349" t="s">
        <v>2431</v>
      </c>
      <c r="B1451" s="349" t="s">
        <v>2432</v>
      </c>
      <c r="C1451" s="349" t="s">
        <v>2539</v>
      </c>
      <c r="D1451" s="349" t="s">
        <v>2540</v>
      </c>
      <c r="E1451" s="350" t="s">
        <v>24</v>
      </c>
      <c r="F1451" s="349" t="s">
        <v>24</v>
      </c>
      <c r="G1451" s="349">
        <v>104314</v>
      </c>
      <c r="H1451" s="349" t="s">
        <v>2602</v>
      </c>
      <c r="I1451" s="349" t="s">
        <v>214</v>
      </c>
      <c r="J1451" s="349" t="s">
        <v>1333</v>
      </c>
      <c r="K1451" s="350">
        <v>11.02</v>
      </c>
      <c r="L1451" s="349" t="s">
        <v>1138</v>
      </c>
    </row>
    <row r="1452" spans="1:12" ht="13.5" x14ac:dyDescent="0.25">
      <c r="A1452" s="349" t="s">
        <v>2431</v>
      </c>
      <c r="B1452" s="349" t="s">
        <v>2432</v>
      </c>
      <c r="C1452" s="349" t="s">
        <v>2603</v>
      </c>
      <c r="D1452" s="349" t="s">
        <v>2604</v>
      </c>
      <c r="E1452" s="350" t="s">
        <v>24</v>
      </c>
      <c r="F1452" s="349" t="s">
        <v>24</v>
      </c>
      <c r="G1452" s="349">
        <v>94444</v>
      </c>
      <c r="H1452" s="349" t="s">
        <v>2605</v>
      </c>
      <c r="I1452" s="349" t="s">
        <v>194</v>
      </c>
      <c r="J1452" s="349" t="s">
        <v>1333</v>
      </c>
      <c r="K1452" s="350">
        <v>763.52</v>
      </c>
      <c r="L1452" s="349" t="s">
        <v>1138</v>
      </c>
    </row>
    <row r="1453" spans="1:12" ht="13.5" x14ac:dyDescent="0.25">
      <c r="A1453" s="349" t="s">
        <v>2606</v>
      </c>
      <c r="B1453" s="349" t="s">
        <v>2607</v>
      </c>
      <c r="C1453" s="349" t="s">
        <v>2608</v>
      </c>
      <c r="D1453" s="349" t="s">
        <v>2609</v>
      </c>
      <c r="E1453" s="350" t="s">
        <v>24</v>
      </c>
      <c r="F1453" s="349" t="s">
        <v>24</v>
      </c>
      <c r="G1453" s="349">
        <v>104482</v>
      </c>
      <c r="H1453" s="349" t="s">
        <v>2610</v>
      </c>
      <c r="I1453" s="349" t="s">
        <v>226</v>
      </c>
      <c r="J1453" s="349" t="s">
        <v>1333</v>
      </c>
      <c r="K1453" s="350">
        <v>32.1</v>
      </c>
      <c r="L1453" s="349" t="s">
        <v>1138</v>
      </c>
    </row>
    <row r="1454" spans="1:12" ht="13.5" x14ac:dyDescent="0.25">
      <c r="A1454" s="349" t="s">
        <v>2606</v>
      </c>
      <c r="B1454" s="349" t="s">
        <v>2607</v>
      </c>
      <c r="C1454" s="349" t="s">
        <v>2611</v>
      </c>
      <c r="D1454" s="349" t="s">
        <v>2612</v>
      </c>
      <c r="E1454" s="350" t="s">
        <v>24</v>
      </c>
      <c r="F1454" s="349" t="s">
        <v>24</v>
      </c>
      <c r="G1454" s="349">
        <v>104184</v>
      </c>
      <c r="H1454" s="349" t="s">
        <v>2613</v>
      </c>
      <c r="I1454" s="349" t="s">
        <v>181</v>
      </c>
      <c r="J1454" s="349" t="s">
        <v>1137</v>
      </c>
      <c r="K1454" s="350">
        <v>35.93</v>
      </c>
      <c r="L1454" s="349" t="s">
        <v>1138</v>
      </c>
    </row>
    <row r="1455" spans="1:12" ht="13.5" x14ac:dyDescent="0.25">
      <c r="A1455" s="349" t="s">
        <v>2606</v>
      </c>
      <c r="B1455" s="349" t="s">
        <v>2607</v>
      </c>
      <c r="C1455" s="349" t="s">
        <v>2611</v>
      </c>
      <c r="D1455" s="349" t="s">
        <v>2612</v>
      </c>
      <c r="E1455" s="350" t="s">
        <v>24</v>
      </c>
      <c r="F1455" s="349" t="s">
        <v>24</v>
      </c>
      <c r="G1455" s="349">
        <v>104185</v>
      </c>
      <c r="H1455" s="349" t="s">
        <v>2614</v>
      </c>
      <c r="I1455" s="349" t="s">
        <v>181</v>
      </c>
      <c r="J1455" s="349" t="s">
        <v>1137</v>
      </c>
      <c r="K1455" s="350">
        <v>27.5</v>
      </c>
      <c r="L1455" s="349" t="s">
        <v>1138</v>
      </c>
    </row>
    <row r="1456" spans="1:12" ht="13.5" x14ac:dyDescent="0.25">
      <c r="A1456" s="349" t="s">
        <v>2606</v>
      </c>
      <c r="B1456" s="349" t="s">
        <v>2607</v>
      </c>
      <c r="C1456" s="349" t="s">
        <v>2611</v>
      </c>
      <c r="D1456" s="349" t="s">
        <v>2612</v>
      </c>
      <c r="E1456" s="350" t="s">
        <v>24</v>
      </c>
      <c r="F1456" s="349" t="s">
        <v>24</v>
      </c>
      <c r="G1456" s="349">
        <v>104189</v>
      </c>
      <c r="H1456" s="349" t="s">
        <v>2615</v>
      </c>
      <c r="I1456" s="349" t="s">
        <v>191</v>
      </c>
      <c r="J1456" s="349" t="s">
        <v>1137</v>
      </c>
      <c r="K1456" s="350">
        <v>123.28</v>
      </c>
      <c r="L1456" s="349" t="s">
        <v>1138</v>
      </c>
    </row>
    <row r="1457" spans="1:12" ht="13.5" x14ac:dyDescent="0.25">
      <c r="A1457" s="349" t="s">
        <v>2606</v>
      </c>
      <c r="B1457" s="349" t="s">
        <v>2607</v>
      </c>
      <c r="C1457" s="349" t="s">
        <v>2611</v>
      </c>
      <c r="D1457" s="349" t="s">
        <v>2612</v>
      </c>
      <c r="E1457" s="350" t="s">
        <v>24</v>
      </c>
      <c r="F1457" s="349" t="s">
        <v>24</v>
      </c>
      <c r="G1457" s="349">
        <v>104190</v>
      </c>
      <c r="H1457" s="349" t="s">
        <v>2616</v>
      </c>
      <c r="I1457" s="349" t="s">
        <v>181</v>
      </c>
      <c r="J1457" s="349" t="s">
        <v>1137</v>
      </c>
      <c r="K1457" s="350">
        <v>757.08</v>
      </c>
      <c r="L1457" s="349" t="s">
        <v>1138</v>
      </c>
    </row>
    <row r="1458" spans="1:12" ht="13.5" x14ac:dyDescent="0.25">
      <c r="A1458" s="349" t="s">
        <v>2606</v>
      </c>
      <c r="B1458" s="349" t="s">
        <v>2607</v>
      </c>
      <c r="C1458" s="349" t="s">
        <v>2617</v>
      </c>
      <c r="D1458" s="349" t="s">
        <v>2618</v>
      </c>
      <c r="E1458" s="350" t="s">
        <v>24</v>
      </c>
      <c r="F1458" s="349" t="s">
        <v>24</v>
      </c>
      <c r="G1458" s="349">
        <v>102661</v>
      </c>
      <c r="H1458" s="349" t="s">
        <v>2619</v>
      </c>
      <c r="I1458" s="349" t="s">
        <v>182</v>
      </c>
      <c r="J1458" s="349" t="s">
        <v>1333</v>
      </c>
      <c r="K1458" s="350">
        <v>30.62</v>
      </c>
      <c r="L1458" s="349"/>
    </row>
    <row r="1459" spans="1:12" ht="13.5" x14ac:dyDescent="0.25">
      <c r="A1459" s="349" t="s">
        <v>2606</v>
      </c>
      <c r="B1459" s="349" t="s">
        <v>2607</v>
      </c>
      <c r="C1459" s="349" t="s">
        <v>2617</v>
      </c>
      <c r="D1459" s="349" t="s">
        <v>2618</v>
      </c>
      <c r="E1459" s="350" t="s">
        <v>24</v>
      </c>
      <c r="F1459" s="349" t="s">
        <v>24</v>
      </c>
      <c r="G1459" s="349">
        <v>102662</v>
      </c>
      <c r="H1459" s="349" t="s">
        <v>2620</v>
      </c>
      <c r="I1459" s="349" t="s">
        <v>182</v>
      </c>
      <c r="J1459" s="349" t="s">
        <v>1137</v>
      </c>
      <c r="K1459" s="350">
        <v>115.61</v>
      </c>
      <c r="L1459" s="349" t="s">
        <v>1138</v>
      </c>
    </row>
    <row r="1460" spans="1:12" ht="13.5" x14ac:dyDescent="0.25">
      <c r="A1460" s="349" t="s">
        <v>2606</v>
      </c>
      <c r="B1460" s="349" t="s">
        <v>2607</v>
      </c>
      <c r="C1460" s="349" t="s">
        <v>2617</v>
      </c>
      <c r="D1460" s="349" t="s">
        <v>2618</v>
      </c>
      <c r="E1460" s="350" t="s">
        <v>24</v>
      </c>
      <c r="F1460" s="349" t="s">
        <v>24</v>
      </c>
      <c r="G1460" s="349">
        <v>102663</v>
      </c>
      <c r="H1460" s="349" t="s">
        <v>2621</v>
      </c>
      <c r="I1460" s="349" t="s">
        <v>182</v>
      </c>
      <c r="J1460" s="349" t="s">
        <v>1137</v>
      </c>
      <c r="K1460" s="350">
        <v>69.17</v>
      </c>
      <c r="L1460" s="349" t="s">
        <v>1138</v>
      </c>
    </row>
    <row r="1461" spans="1:12" ht="13.5" x14ac:dyDescent="0.25">
      <c r="A1461" s="349" t="s">
        <v>2606</v>
      </c>
      <c r="B1461" s="349" t="s">
        <v>2607</v>
      </c>
      <c r="C1461" s="349" t="s">
        <v>2617</v>
      </c>
      <c r="D1461" s="349" t="s">
        <v>2618</v>
      </c>
      <c r="E1461" s="350" t="s">
        <v>24</v>
      </c>
      <c r="F1461" s="349" t="s">
        <v>24</v>
      </c>
      <c r="G1461" s="349">
        <v>102664</v>
      </c>
      <c r="H1461" s="349" t="s">
        <v>2622</v>
      </c>
      <c r="I1461" s="349" t="s">
        <v>182</v>
      </c>
      <c r="J1461" s="349" t="s">
        <v>1137</v>
      </c>
      <c r="K1461" s="350">
        <v>57.6</v>
      </c>
      <c r="L1461" s="349" t="s">
        <v>1138</v>
      </c>
    </row>
    <row r="1462" spans="1:12" ht="13.5" x14ac:dyDescent="0.25">
      <c r="A1462" s="349" t="s">
        <v>2606</v>
      </c>
      <c r="B1462" s="349" t="s">
        <v>2607</v>
      </c>
      <c r="C1462" s="349" t="s">
        <v>2617</v>
      </c>
      <c r="D1462" s="349" t="s">
        <v>2618</v>
      </c>
      <c r="E1462" s="350" t="s">
        <v>24</v>
      </c>
      <c r="F1462" s="349" t="s">
        <v>24</v>
      </c>
      <c r="G1462" s="349">
        <v>102665</v>
      </c>
      <c r="H1462" s="349" t="s">
        <v>2623</v>
      </c>
      <c r="I1462" s="349" t="s">
        <v>182</v>
      </c>
      <c r="J1462" s="349" t="s">
        <v>1137</v>
      </c>
      <c r="K1462" s="350">
        <v>31.28</v>
      </c>
      <c r="L1462" s="349" t="s">
        <v>1138</v>
      </c>
    </row>
    <row r="1463" spans="1:12" ht="13.5" x14ac:dyDescent="0.25">
      <c r="A1463" s="349" t="s">
        <v>2606</v>
      </c>
      <c r="B1463" s="349" t="s">
        <v>2607</v>
      </c>
      <c r="C1463" s="349" t="s">
        <v>2617</v>
      </c>
      <c r="D1463" s="349" t="s">
        <v>2618</v>
      </c>
      <c r="E1463" s="350" t="s">
        <v>24</v>
      </c>
      <c r="F1463" s="349" t="s">
        <v>24</v>
      </c>
      <c r="G1463" s="349">
        <v>102666</v>
      </c>
      <c r="H1463" s="349" t="s">
        <v>2624</v>
      </c>
      <c r="I1463" s="349" t="s">
        <v>182</v>
      </c>
      <c r="J1463" s="349" t="s">
        <v>1333</v>
      </c>
      <c r="K1463" s="350">
        <v>67.52</v>
      </c>
      <c r="L1463" s="349" t="s">
        <v>1138</v>
      </c>
    </row>
    <row r="1464" spans="1:12" ht="13.5" x14ac:dyDescent="0.25">
      <c r="A1464" s="349" t="s">
        <v>2606</v>
      </c>
      <c r="B1464" s="349" t="s">
        <v>2607</v>
      </c>
      <c r="C1464" s="349" t="s">
        <v>2617</v>
      </c>
      <c r="D1464" s="349" t="s">
        <v>2618</v>
      </c>
      <c r="E1464" s="350" t="s">
        <v>24</v>
      </c>
      <c r="F1464" s="349" t="s">
        <v>24</v>
      </c>
      <c r="G1464" s="349">
        <v>102668</v>
      </c>
      <c r="H1464" s="349" t="s">
        <v>2625</v>
      </c>
      <c r="I1464" s="349" t="s">
        <v>182</v>
      </c>
      <c r="J1464" s="349" t="s">
        <v>1137</v>
      </c>
      <c r="K1464" s="350">
        <v>152.51</v>
      </c>
      <c r="L1464" s="349" t="s">
        <v>1138</v>
      </c>
    </row>
    <row r="1465" spans="1:12" ht="13.5" x14ac:dyDescent="0.25">
      <c r="A1465" s="349" t="s">
        <v>2606</v>
      </c>
      <c r="B1465" s="349" t="s">
        <v>2607</v>
      </c>
      <c r="C1465" s="349" t="s">
        <v>2617</v>
      </c>
      <c r="D1465" s="349" t="s">
        <v>2618</v>
      </c>
      <c r="E1465" s="350" t="s">
        <v>24</v>
      </c>
      <c r="F1465" s="349" t="s">
        <v>24</v>
      </c>
      <c r="G1465" s="349">
        <v>102669</v>
      </c>
      <c r="H1465" s="349" t="s">
        <v>2626</v>
      </c>
      <c r="I1465" s="349" t="s">
        <v>182</v>
      </c>
      <c r="J1465" s="349" t="s">
        <v>1137</v>
      </c>
      <c r="K1465" s="350">
        <v>104.43</v>
      </c>
      <c r="L1465" s="349" t="s">
        <v>1138</v>
      </c>
    </row>
    <row r="1466" spans="1:12" ht="13.5" x14ac:dyDescent="0.25">
      <c r="A1466" s="349" t="s">
        <v>2606</v>
      </c>
      <c r="B1466" s="349" t="s">
        <v>2607</v>
      </c>
      <c r="C1466" s="349" t="s">
        <v>2617</v>
      </c>
      <c r="D1466" s="349" t="s">
        <v>2618</v>
      </c>
      <c r="E1466" s="350" t="s">
        <v>24</v>
      </c>
      <c r="F1466" s="349" t="s">
        <v>24</v>
      </c>
      <c r="G1466" s="349">
        <v>102670</v>
      </c>
      <c r="H1466" s="349" t="s">
        <v>2627</v>
      </c>
      <c r="I1466" s="349" t="s">
        <v>182</v>
      </c>
      <c r="J1466" s="349" t="s">
        <v>1333</v>
      </c>
      <c r="K1466" s="350">
        <v>87.57</v>
      </c>
      <c r="L1466" s="349" t="s">
        <v>1138</v>
      </c>
    </row>
    <row r="1467" spans="1:12" ht="13.5" x14ac:dyDescent="0.25">
      <c r="A1467" s="349" t="s">
        <v>2606</v>
      </c>
      <c r="B1467" s="349" t="s">
        <v>2607</v>
      </c>
      <c r="C1467" s="349" t="s">
        <v>2617</v>
      </c>
      <c r="D1467" s="349" t="s">
        <v>2618</v>
      </c>
      <c r="E1467" s="350" t="s">
        <v>24</v>
      </c>
      <c r="F1467" s="349" t="s">
        <v>24</v>
      </c>
      <c r="G1467" s="349">
        <v>102672</v>
      </c>
      <c r="H1467" s="349" t="s">
        <v>2628</v>
      </c>
      <c r="I1467" s="349" t="s">
        <v>182</v>
      </c>
      <c r="J1467" s="349" t="s">
        <v>1333</v>
      </c>
      <c r="K1467" s="350">
        <v>186.31</v>
      </c>
      <c r="L1467" s="349" t="s">
        <v>1138</v>
      </c>
    </row>
    <row r="1468" spans="1:12" ht="13.5" x14ac:dyDescent="0.25">
      <c r="A1468" s="349" t="s">
        <v>2606</v>
      </c>
      <c r="B1468" s="349" t="s">
        <v>2607</v>
      </c>
      <c r="C1468" s="349" t="s">
        <v>2617</v>
      </c>
      <c r="D1468" s="349" t="s">
        <v>2618</v>
      </c>
      <c r="E1468" s="350" t="s">
        <v>24</v>
      </c>
      <c r="F1468" s="349" t="s">
        <v>24</v>
      </c>
      <c r="G1468" s="349">
        <v>102673</v>
      </c>
      <c r="H1468" s="349" t="s">
        <v>2629</v>
      </c>
      <c r="I1468" s="349" t="s">
        <v>182</v>
      </c>
      <c r="J1468" s="349" t="s">
        <v>1333</v>
      </c>
      <c r="K1468" s="350">
        <v>154.02000000000001</v>
      </c>
      <c r="L1468" s="349" t="s">
        <v>1138</v>
      </c>
    </row>
    <row r="1469" spans="1:12" ht="13.5" x14ac:dyDescent="0.25">
      <c r="A1469" s="349" t="s">
        <v>2606</v>
      </c>
      <c r="B1469" s="349" t="s">
        <v>2607</v>
      </c>
      <c r="C1469" s="349" t="s">
        <v>2617</v>
      </c>
      <c r="D1469" s="349" t="s">
        <v>2618</v>
      </c>
      <c r="E1469" s="350" t="s">
        <v>24</v>
      </c>
      <c r="F1469" s="349" t="s">
        <v>24</v>
      </c>
      <c r="G1469" s="349">
        <v>102674</v>
      </c>
      <c r="H1469" s="349" t="s">
        <v>2630</v>
      </c>
      <c r="I1469" s="349" t="s">
        <v>182</v>
      </c>
      <c r="J1469" s="349" t="s">
        <v>1333</v>
      </c>
      <c r="K1469" s="350">
        <v>95.35</v>
      </c>
      <c r="L1469" s="349" t="s">
        <v>1138</v>
      </c>
    </row>
    <row r="1470" spans="1:12" ht="13.5" x14ac:dyDescent="0.25">
      <c r="A1470" s="349" t="s">
        <v>2606</v>
      </c>
      <c r="B1470" s="349" t="s">
        <v>2607</v>
      </c>
      <c r="C1470" s="349" t="s">
        <v>2617</v>
      </c>
      <c r="D1470" s="349" t="s">
        <v>2618</v>
      </c>
      <c r="E1470" s="350" t="s">
        <v>24</v>
      </c>
      <c r="F1470" s="349" t="s">
        <v>24</v>
      </c>
      <c r="G1470" s="349">
        <v>102676</v>
      </c>
      <c r="H1470" s="349" t="s">
        <v>2631</v>
      </c>
      <c r="I1470" s="349" t="s">
        <v>182</v>
      </c>
      <c r="J1470" s="349" t="s">
        <v>1137</v>
      </c>
      <c r="K1470" s="350">
        <v>184.11</v>
      </c>
      <c r="L1470" s="349" t="s">
        <v>1138</v>
      </c>
    </row>
    <row r="1471" spans="1:12" ht="13.5" x14ac:dyDescent="0.25">
      <c r="A1471" s="349" t="s">
        <v>2606</v>
      </c>
      <c r="B1471" s="349" t="s">
        <v>2607</v>
      </c>
      <c r="C1471" s="349" t="s">
        <v>2617</v>
      </c>
      <c r="D1471" s="349" t="s">
        <v>2618</v>
      </c>
      <c r="E1471" s="350" t="s">
        <v>24</v>
      </c>
      <c r="F1471" s="349" t="s">
        <v>24</v>
      </c>
      <c r="G1471" s="349">
        <v>102677</v>
      </c>
      <c r="H1471" s="349" t="s">
        <v>2632</v>
      </c>
      <c r="I1471" s="349" t="s">
        <v>182</v>
      </c>
      <c r="J1471" s="349" t="s">
        <v>1137</v>
      </c>
      <c r="K1471" s="350">
        <v>140.33000000000001</v>
      </c>
      <c r="L1471" s="349" t="s">
        <v>1138</v>
      </c>
    </row>
    <row r="1472" spans="1:12" ht="13.5" x14ac:dyDescent="0.25">
      <c r="A1472" s="349" t="s">
        <v>2606</v>
      </c>
      <c r="B1472" s="349" t="s">
        <v>2607</v>
      </c>
      <c r="C1472" s="349" t="s">
        <v>2617</v>
      </c>
      <c r="D1472" s="349" t="s">
        <v>2618</v>
      </c>
      <c r="E1472" s="350" t="s">
        <v>24</v>
      </c>
      <c r="F1472" s="349" t="s">
        <v>24</v>
      </c>
      <c r="G1472" s="349">
        <v>102678</v>
      </c>
      <c r="H1472" s="349" t="s">
        <v>2633</v>
      </c>
      <c r="I1472" s="349" t="s">
        <v>182</v>
      </c>
      <c r="J1472" s="349" t="s">
        <v>1333</v>
      </c>
      <c r="K1472" s="350">
        <v>170.18</v>
      </c>
      <c r="L1472" s="349" t="s">
        <v>1138</v>
      </c>
    </row>
    <row r="1473" spans="1:12" ht="13.5" x14ac:dyDescent="0.25">
      <c r="A1473" s="349" t="s">
        <v>2606</v>
      </c>
      <c r="B1473" s="349" t="s">
        <v>2607</v>
      </c>
      <c r="C1473" s="349" t="s">
        <v>2617</v>
      </c>
      <c r="D1473" s="349" t="s">
        <v>2618</v>
      </c>
      <c r="E1473" s="350" t="s">
        <v>24</v>
      </c>
      <c r="F1473" s="349" t="s">
        <v>24</v>
      </c>
      <c r="G1473" s="349">
        <v>102679</v>
      </c>
      <c r="H1473" s="349" t="s">
        <v>2634</v>
      </c>
      <c r="I1473" s="349" t="s">
        <v>182</v>
      </c>
      <c r="J1473" s="349" t="s">
        <v>1137</v>
      </c>
      <c r="K1473" s="350">
        <v>188.61</v>
      </c>
      <c r="L1473" s="349" t="s">
        <v>1138</v>
      </c>
    </row>
    <row r="1474" spans="1:12" ht="13.5" x14ac:dyDescent="0.25">
      <c r="A1474" s="349" t="s">
        <v>2606</v>
      </c>
      <c r="B1474" s="349" t="s">
        <v>2607</v>
      </c>
      <c r="C1474" s="349" t="s">
        <v>2617</v>
      </c>
      <c r="D1474" s="349" t="s">
        <v>2618</v>
      </c>
      <c r="E1474" s="350" t="s">
        <v>24</v>
      </c>
      <c r="F1474" s="349" t="s">
        <v>24</v>
      </c>
      <c r="G1474" s="349">
        <v>102680</v>
      </c>
      <c r="H1474" s="349" t="s">
        <v>2635</v>
      </c>
      <c r="I1474" s="349" t="s">
        <v>182</v>
      </c>
      <c r="J1474" s="349" t="s">
        <v>1333</v>
      </c>
      <c r="K1474" s="350">
        <v>181.4</v>
      </c>
      <c r="L1474" s="349" t="s">
        <v>1138</v>
      </c>
    </row>
    <row r="1475" spans="1:12" ht="13.5" x14ac:dyDescent="0.25">
      <c r="A1475" s="349" t="s">
        <v>2606</v>
      </c>
      <c r="B1475" s="349" t="s">
        <v>2607</v>
      </c>
      <c r="C1475" s="349" t="s">
        <v>2617</v>
      </c>
      <c r="D1475" s="349" t="s">
        <v>2618</v>
      </c>
      <c r="E1475" s="350" t="s">
        <v>24</v>
      </c>
      <c r="F1475" s="349" t="s">
        <v>24</v>
      </c>
      <c r="G1475" s="349">
        <v>102681</v>
      </c>
      <c r="H1475" s="349" t="s">
        <v>2636</v>
      </c>
      <c r="I1475" s="349" t="s">
        <v>182</v>
      </c>
      <c r="J1475" s="349" t="s">
        <v>1333</v>
      </c>
      <c r="K1475" s="350">
        <v>270.16000000000003</v>
      </c>
      <c r="L1475" s="349" t="s">
        <v>1138</v>
      </c>
    </row>
    <row r="1476" spans="1:12" ht="13.5" x14ac:dyDescent="0.25">
      <c r="A1476" s="349" t="s">
        <v>2606</v>
      </c>
      <c r="B1476" s="349" t="s">
        <v>2607</v>
      </c>
      <c r="C1476" s="349" t="s">
        <v>2617</v>
      </c>
      <c r="D1476" s="349" t="s">
        <v>2618</v>
      </c>
      <c r="E1476" s="350" t="s">
        <v>24</v>
      </c>
      <c r="F1476" s="349" t="s">
        <v>24</v>
      </c>
      <c r="G1476" s="349">
        <v>102683</v>
      </c>
      <c r="H1476" s="349" t="s">
        <v>2637</v>
      </c>
      <c r="I1476" s="349" t="s">
        <v>182</v>
      </c>
      <c r="J1476" s="349" t="s">
        <v>1333</v>
      </c>
      <c r="K1476" s="350">
        <v>229.13</v>
      </c>
      <c r="L1476" s="349" t="s">
        <v>1138</v>
      </c>
    </row>
    <row r="1477" spans="1:12" ht="13.5" x14ac:dyDescent="0.25">
      <c r="A1477" s="349" t="s">
        <v>2606</v>
      </c>
      <c r="B1477" s="349" t="s">
        <v>2607</v>
      </c>
      <c r="C1477" s="349" t="s">
        <v>2617</v>
      </c>
      <c r="D1477" s="349" t="s">
        <v>2618</v>
      </c>
      <c r="E1477" s="350" t="s">
        <v>24</v>
      </c>
      <c r="F1477" s="349" t="s">
        <v>24</v>
      </c>
      <c r="G1477" s="349">
        <v>102684</v>
      </c>
      <c r="H1477" s="349" t="s">
        <v>2638</v>
      </c>
      <c r="I1477" s="349" t="s">
        <v>182</v>
      </c>
      <c r="J1477" s="349" t="s">
        <v>1333</v>
      </c>
      <c r="K1477" s="350">
        <v>199.81</v>
      </c>
      <c r="L1477" s="349" t="s">
        <v>1138</v>
      </c>
    </row>
    <row r="1478" spans="1:12" ht="13.5" x14ac:dyDescent="0.25">
      <c r="A1478" s="349" t="s">
        <v>2606</v>
      </c>
      <c r="B1478" s="349" t="s">
        <v>2607</v>
      </c>
      <c r="C1478" s="349" t="s">
        <v>2617</v>
      </c>
      <c r="D1478" s="349" t="s">
        <v>2618</v>
      </c>
      <c r="E1478" s="350" t="s">
        <v>24</v>
      </c>
      <c r="F1478" s="349" t="s">
        <v>24</v>
      </c>
      <c r="G1478" s="349">
        <v>102685</v>
      </c>
      <c r="H1478" s="349" t="s">
        <v>2639</v>
      </c>
      <c r="I1478" s="349" t="s">
        <v>182</v>
      </c>
      <c r="J1478" s="349" t="s">
        <v>1137</v>
      </c>
      <c r="K1478" s="350">
        <v>288.58</v>
      </c>
      <c r="L1478" s="349" t="s">
        <v>1138</v>
      </c>
    </row>
    <row r="1479" spans="1:12" ht="13.5" x14ac:dyDescent="0.25">
      <c r="A1479" s="349" t="s">
        <v>2606</v>
      </c>
      <c r="B1479" s="349" t="s">
        <v>2607</v>
      </c>
      <c r="C1479" s="349" t="s">
        <v>2617</v>
      </c>
      <c r="D1479" s="349" t="s">
        <v>2618</v>
      </c>
      <c r="E1479" s="350" t="s">
        <v>24</v>
      </c>
      <c r="F1479" s="349" t="s">
        <v>24</v>
      </c>
      <c r="G1479" s="349">
        <v>102687</v>
      </c>
      <c r="H1479" s="349" t="s">
        <v>2640</v>
      </c>
      <c r="I1479" s="349" t="s">
        <v>182</v>
      </c>
      <c r="J1479" s="349" t="s">
        <v>1137</v>
      </c>
      <c r="K1479" s="350">
        <v>243.16</v>
      </c>
      <c r="L1479" s="349" t="s">
        <v>1138</v>
      </c>
    </row>
    <row r="1480" spans="1:12" ht="13.5" x14ac:dyDescent="0.25">
      <c r="A1480" s="349" t="s">
        <v>2606</v>
      </c>
      <c r="B1480" s="349" t="s">
        <v>2607</v>
      </c>
      <c r="C1480" s="349" t="s">
        <v>2617</v>
      </c>
      <c r="D1480" s="349" t="s">
        <v>2618</v>
      </c>
      <c r="E1480" s="350" t="s">
        <v>24</v>
      </c>
      <c r="F1480" s="349" t="s">
        <v>24</v>
      </c>
      <c r="G1480" s="349">
        <v>102688</v>
      </c>
      <c r="H1480" s="349" t="s">
        <v>2641</v>
      </c>
      <c r="I1480" s="349" t="s">
        <v>182</v>
      </c>
      <c r="J1480" s="349" t="s">
        <v>1333</v>
      </c>
      <c r="K1480" s="350">
        <v>37.840000000000003</v>
      </c>
      <c r="L1480" s="349" t="s">
        <v>1138</v>
      </c>
    </row>
    <row r="1481" spans="1:12" ht="13.5" x14ac:dyDescent="0.25">
      <c r="A1481" s="349" t="s">
        <v>2606</v>
      </c>
      <c r="B1481" s="349" t="s">
        <v>2607</v>
      </c>
      <c r="C1481" s="349" t="s">
        <v>2617</v>
      </c>
      <c r="D1481" s="349" t="s">
        <v>2618</v>
      </c>
      <c r="E1481" s="350" t="s">
        <v>24</v>
      </c>
      <c r="F1481" s="349" t="s">
        <v>24</v>
      </c>
      <c r="G1481" s="349">
        <v>102689</v>
      </c>
      <c r="H1481" s="349" t="s">
        <v>2642</v>
      </c>
      <c r="I1481" s="349" t="s">
        <v>182</v>
      </c>
      <c r="J1481" s="349" t="s">
        <v>1137</v>
      </c>
      <c r="K1481" s="350">
        <v>130.51</v>
      </c>
      <c r="L1481" s="349" t="s">
        <v>1138</v>
      </c>
    </row>
    <row r="1482" spans="1:12" ht="13.5" x14ac:dyDescent="0.25">
      <c r="A1482" s="349" t="s">
        <v>2606</v>
      </c>
      <c r="B1482" s="349" t="s">
        <v>2607</v>
      </c>
      <c r="C1482" s="349" t="s">
        <v>2617</v>
      </c>
      <c r="D1482" s="349" t="s">
        <v>2618</v>
      </c>
      <c r="E1482" s="350" t="s">
        <v>24</v>
      </c>
      <c r="F1482" s="349" t="s">
        <v>24</v>
      </c>
      <c r="G1482" s="349">
        <v>102690</v>
      </c>
      <c r="H1482" s="349" t="s">
        <v>2643</v>
      </c>
      <c r="I1482" s="349" t="s">
        <v>182</v>
      </c>
      <c r="J1482" s="349" t="s">
        <v>1333</v>
      </c>
      <c r="K1482" s="350">
        <v>74.75</v>
      </c>
      <c r="L1482" s="349" t="s">
        <v>1138</v>
      </c>
    </row>
    <row r="1483" spans="1:12" ht="13.5" x14ac:dyDescent="0.25">
      <c r="A1483" s="349" t="s">
        <v>2606</v>
      </c>
      <c r="B1483" s="349" t="s">
        <v>2607</v>
      </c>
      <c r="C1483" s="349" t="s">
        <v>2617</v>
      </c>
      <c r="D1483" s="349" t="s">
        <v>2618</v>
      </c>
      <c r="E1483" s="350" t="s">
        <v>24</v>
      </c>
      <c r="F1483" s="349" t="s">
        <v>24</v>
      </c>
      <c r="G1483" s="349">
        <v>102693</v>
      </c>
      <c r="H1483" s="349" t="s">
        <v>2644</v>
      </c>
      <c r="I1483" s="349" t="s">
        <v>182</v>
      </c>
      <c r="J1483" s="349" t="s">
        <v>1137</v>
      </c>
      <c r="K1483" s="350">
        <v>156.84</v>
      </c>
      <c r="L1483" s="349" t="s">
        <v>1138</v>
      </c>
    </row>
    <row r="1484" spans="1:12" ht="13.5" x14ac:dyDescent="0.25">
      <c r="A1484" s="349" t="s">
        <v>2606</v>
      </c>
      <c r="B1484" s="349" t="s">
        <v>2607</v>
      </c>
      <c r="C1484" s="349" t="s">
        <v>2617</v>
      </c>
      <c r="D1484" s="349" t="s">
        <v>2618</v>
      </c>
      <c r="E1484" s="350" t="s">
        <v>24</v>
      </c>
      <c r="F1484" s="349" t="s">
        <v>24</v>
      </c>
      <c r="G1484" s="349">
        <v>102694</v>
      </c>
      <c r="H1484" s="349" t="s">
        <v>2645</v>
      </c>
      <c r="I1484" s="349" t="s">
        <v>182</v>
      </c>
      <c r="J1484" s="349" t="s">
        <v>1333</v>
      </c>
      <c r="K1484" s="350">
        <v>68.540000000000006</v>
      </c>
      <c r="L1484" s="349" t="s">
        <v>1138</v>
      </c>
    </row>
    <row r="1485" spans="1:12" ht="13.5" x14ac:dyDescent="0.25">
      <c r="A1485" s="349" t="s">
        <v>2606</v>
      </c>
      <c r="B1485" s="349" t="s">
        <v>2607</v>
      </c>
      <c r="C1485" s="349" t="s">
        <v>2617</v>
      </c>
      <c r="D1485" s="349" t="s">
        <v>2618</v>
      </c>
      <c r="E1485" s="350" t="s">
        <v>24</v>
      </c>
      <c r="F1485" s="349" t="s">
        <v>24</v>
      </c>
      <c r="G1485" s="349">
        <v>102696</v>
      </c>
      <c r="H1485" s="349" t="s">
        <v>2646</v>
      </c>
      <c r="I1485" s="349" t="s">
        <v>182</v>
      </c>
      <c r="J1485" s="349" t="s">
        <v>1137</v>
      </c>
      <c r="K1485" s="350">
        <v>150.11000000000001</v>
      </c>
      <c r="L1485" s="349" t="s">
        <v>1138</v>
      </c>
    </row>
    <row r="1486" spans="1:12" ht="13.5" x14ac:dyDescent="0.25">
      <c r="A1486" s="349" t="s">
        <v>2606</v>
      </c>
      <c r="B1486" s="349" t="s">
        <v>2607</v>
      </c>
      <c r="C1486" s="349" t="s">
        <v>2617</v>
      </c>
      <c r="D1486" s="349" t="s">
        <v>2618</v>
      </c>
      <c r="E1486" s="350" t="s">
        <v>24</v>
      </c>
      <c r="F1486" s="349" t="s">
        <v>24</v>
      </c>
      <c r="G1486" s="349">
        <v>102697</v>
      </c>
      <c r="H1486" s="349" t="s">
        <v>2647</v>
      </c>
      <c r="I1486" s="349" t="s">
        <v>182</v>
      </c>
      <c r="J1486" s="349" t="s">
        <v>1333</v>
      </c>
      <c r="K1486" s="350">
        <v>131.91</v>
      </c>
      <c r="L1486" s="349" t="s">
        <v>1138</v>
      </c>
    </row>
    <row r="1487" spans="1:12" ht="13.5" x14ac:dyDescent="0.25">
      <c r="A1487" s="349" t="s">
        <v>2606</v>
      </c>
      <c r="B1487" s="349" t="s">
        <v>2607</v>
      </c>
      <c r="C1487" s="349" t="s">
        <v>2617</v>
      </c>
      <c r="D1487" s="349" t="s">
        <v>2618</v>
      </c>
      <c r="E1487" s="350" t="s">
        <v>24</v>
      </c>
      <c r="F1487" s="349" t="s">
        <v>24</v>
      </c>
      <c r="G1487" s="349">
        <v>102703</v>
      </c>
      <c r="H1487" s="349" t="s">
        <v>2648</v>
      </c>
      <c r="I1487" s="349" t="s">
        <v>182</v>
      </c>
      <c r="J1487" s="349" t="s">
        <v>1137</v>
      </c>
      <c r="K1487" s="350">
        <v>213.48</v>
      </c>
      <c r="L1487" s="349" t="s">
        <v>1138</v>
      </c>
    </row>
    <row r="1488" spans="1:12" ht="13.5" x14ac:dyDescent="0.25">
      <c r="A1488" s="349" t="s">
        <v>2606</v>
      </c>
      <c r="B1488" s="349" t="s">
        <v>2607</v>
      </c>
      <c r="C1488" s="349" t="s">
        <v>2617</v>
      </c>
      <c r="D1488" s="349" t="s">
        <v>2618</v>
      </c>
      <c r="E1488" s="350" t="s">
        <v>24</v>
      </c>
      <c r="F1488" s="349" t="s">
        <v>24</v>
      </c>
      <c r="G1488" s="349">
        <v>102704</v>
      </c>
      <c r="H1488" s="349" t="s">
        <v>2649</v>
      </c>
      <c r="I1488" s="349" t="s">
        <v>182</v>
      </c>
      <c r="J1488" s="349" t="s">
        <v>1333</v>
      </c>
      <c r="K1488" s="350">
        <v>11.02</v>
      </c>
      <c r="L1488" s="349" t="s">
        <v>1138</v>
      </c>
    </row>
    <row r="1489" spans="1:12" ht="13.5" x14ac:dyDescent="0.25">
      <c r="A1489" s="349" t="s">
        <v>2606</v>
      </c>
      <c r="B1489" s="349" t="s">
        <v>2607</v>
      </c>
      <c r="C1489" s="349" t="s">
        <v>2617</v>
      </c>
      <c r="D1489" s="349" t="s">
        <v>2618</v>
      </c>
      <c r="E1489" s="350" t="s">
        <v>24</v>
      </c>
      <c r="F1489" s="349" t="s">
        <v>24</v>
      </c>
      <c r="G1489" s="349">
        <v>102705</v>
      </c>
      <c r="H1489" s="349" t="s">
        <v>2650</v>
      </c>
      <c r="I1489" s="349" t="s">
        <v>182</v>
      </c>
      <c r="J1489" s="349" t="s">
        <v>1137</v>
      </c>
      <c r="K1489" s="350">
        <v>91.82</v>
      </c>
      <c r="L1489" s="349" t="s">
        <v>1138</v>
      </c>
    </row>
    <row r="1490" spans="1:12" ht="13.5" x14ac:dyDescent="0.25">
      <c r="A1490" s="349" t="s">
        <v>2606</v>
      </c>
      <c r="B1490" s="349" t="s">
        <v>2607</v>
      </c>
      <c r="C1490" s="349" t="s">
        <v>2617</v>
      </c>
      <c r="D1490" s="349" t="s">
        <v>2618</v>
      </c>
      <c r="E1490" s="350" t="s">
        <v>24</v>
      </c>
      <c r="F1490" s="349" t="s">
        <v>24</v>
      </c>
      <c r="G1490" s="349">
        <v>102707</v>
      </c>
      <c r="H1490" s="349" t="s">
        <v>2651</v>
      </c>
      <c r="I1490" s="349" t="s">
        <v>182</v>
      </c>
      <c r="J1490" s="349" t="s">
        <v>1137</v>
      </c>
      <c r="K1490" s="350">
        <v>52.72</v>
      </c>
      <c r="L1490" s="349" t="s">
        <v>1138</v>
      </c>
    </row>
    <row r="1491" spans="1:12" ht="13.5" x14ac:dyDescent="0.25">
      <c r="A1491" s="349" t="s">
        <v>2606</v>
      </c>
      <c r="B1491" s="349" t="s">
        <v>2607</v>
      </c>
      <c r="C1491" s="349" t="s">
        <v>2617</v>
      </c>
      <c r="D1491" s="349" t="s">
        <v>2618</v>
      </c>
      <c r="E1491" s="350" t="s">
        <v>24</v>
      </c>
      <c r="F1491" s="349" t="s">
        <v>24</v>
      </c>
      <c r="G1491" s="349">
        <v>102708</v>
      </c>
      <c r="H1491" s="349" t="s">
        <v>2652</v>
      </c>
      <c r="I1491" s="349" t="s">
        <v>181</v>
      </c>
      <c r="J1491" s="349" t="s">
        <v>1137</v>
      </c>
      <c r="K1491" s="350">
        <v>27.22</v>
      </c>
      <c r="L1491" s="349" t="s">
        <v>1138</v>
      </c>
    </row>
    <row r="1492" spans="1:12" ht="13.5" x14ac:dyDescent="0.25">
      <c r="A1492" s="349" t="s">
        <v>2606</v>
      </c>
      <c r="B1492" s="349" t="s">
        <v>2607</v>
      </c>
      <c r="C1492" s="349" t="s">
        <v>2617</v>
      </c>
      <c r="D1492" s="349" t="s">
        <v>2618</v>
      </c>
      <c r="E1492" s="350" t="s">
        <v>24</v>
      </c>
      <c r="F1492" s="349" t="s">
        <v>24</v>
      </c>
      <c r="G1492" s="349">
        <v>102710</v>
      </c>
      <c r="H1492" s="349" t="s">
        <v>2653</v>
      </c>
      <c r="I1492" s="349" t="s">
        <v>181</v>
      </c>
      <c r="J1492" s="349" t="s">
        <v>1137</v>
      </c>
      <c r="K1492" s="350">
        <v>70.73</v>
      </c>
      <c r="L1492" s="349" t="s">
        <v>1138</v>
      </c>
    </row>
    <row r="1493" spans="1:12" ht="13.5" x14ac:dyDescent="0.25">
      <c r="A1493" s="349" t="s">
        <v>2606</v>
      </c>
      <c r="B1493" s="349" t="s">
        <v>2607</v>
      </c>
      <c r="C1493" s="349" t="s">
        <v>2617</v>
      </c>
      <c r="D1493" s="349" t="s">
        <v>2618</v>
      </c>
      <c r="E1493" s="350" t="s">
        <v>24</v>
      </c>
      <c r="F1493" s="349" t="s">
        <v>24</v>
      </c>
      <c r="G1493" s="349">
        <v>102711</v>
      </c>
      <c r="H1493" s="349" t="s">
        <v>2654</v>
      </c>
      <c r="I1493" s="349" t="s">
        <v>181</v>
      </c>
      <c r="J1493" s="349" t="s">
        <v>1137</v>
      </c>
      <c r="K1493" s="350">
        <v>97.37</v>
      </c>
      <c r="L1493" s="349" t="s">
        <v>1138</v>
      </c>
    </row>
    <row r="1494" spans="1:12" ht="13.5" x14ac:dyDescent="0.25">
      <c r="A1494" s="349" t="s">
        <v>2606</v>
      </c>
      <c r="B1494" s="349" t="s">
        <v>2607</v>
      </c>
      <c r="C1494" s="349" t="s">
        <v>2617</v>
      </c>
      <c r="D1494" s="349" t="s">
        <v>2618</v>
      </c>
      <c r="E1494" s="350" t="s">
        <v>24</v>
      </c>
      <c r="F1494" s="349" t="s">
        <v>24</v>
      </c>
      <c r="G1494" s="349">
        <v>102712</v>
      </c>
      <c r="H1494" s="349" t="s">
        <v>2655</v>
      </c>
      <c r="I1494" s="349" t="s">
        <v>194</v>
      </c>
      <c r="J1494" s="349" t="s">
        <v>1137</v>
      </c>
      <c r="K1494" s="350">
        <v>10.199999999999999</v>
      </c>
      <c r="L1494" s="349" t="s">
        <v>1138</v>
      </c>
    </row>
    <row r="1495" spans="1:12" ht="13.5" x14ac:dyDescent="0.25">
      <c r="A1495" s="349" t="s">
        <v>2606</v>
      </c>
      <c r="B1495" s="349" t="s">
        <v>2607</v>
      </c>
      <c r="C1495" s="349" t="s">
        <v>2617</v>
      </c>
      <c r="D1495" s="349" t="s">
        <v>2618</v>
      </c>
      <c r="E1495" s="350" t="s">
        <v>24</v>
      </c>
      <c r="F1495" s="349" t="s">
        <v>24</v>
      </c>
      <c r="G1495" s="349">
        <v>102713</v>
      </c>
      <c r="H1495" s="349" t="s">
        <v>2656</v>
      </c>
      <c r="I1495" s="349" t="s">
        <v>194</v>
      </c>
      <c r="J1495" s="349" t="s">
        <v>1137</v>
      </c>
      <c r="K1495" s="350">
        <v>14.05</v>
      </c>
      <c r="L1495" s="349" t="s">
        <v>1138</v>
      </c>
    </row>
    <row r="1496" spans="1:12" ht="13.5" x14ac:dyDescent="0.25">
      <c r="A1496" s="349" t="s">
        <v>2606</v>
      </c>
      <c r="B1496" s="349" t="s">
        <v>2607</v>
      </c>
      <c r="C1496" s="349" t="s">
        <v>2617</v>
      </c>
      <c r="D1496" s="349" t="s">
        <v>2618</v>
      </c>
      <c r="E1496" s="350" t="s">
        <v>24</v>
      </c>
      <c r="F1496" s="349" t="s">
        <v>24</v>
      </c>
      <c r="G1496" s="349">
        <v>102715</v>
      </c>
      <c r="H1496" s="349" t="s">
        <v>2657</v>
      </c>
      <c r="I1496" s="349" t="s">
        <v>194</v>
      </c>
      <c r="J1496" s="349" t="s">
        <v>1137</v>
      </c>
      <c r="K1496" s="350">
        <v>27.86</v>
      </c>
      <c r="L1496" s="349" t="s">
        <v>1138</v>
      </c>
    </row>
    <row r="1497" spans="1:12" ht="13.5" x14ac:dyDescent="0.25">
      <c r="A1497" s="349" t="s">
        <v>2606</v>
      </c>
      <c r="B1497" s="349" t="s">
        <v>2607</v>
      </c>
      <c r="C1497" s="349" t="s">
        <v>2617</v>
      </c>
      <c r="D1497" s="349" t="s">
        <v>2618</v>
      </c>
      <c r="E1497" s="350" t="s">
        <v>24</v>
      </c>
      <c r="F1497" s="349" t="s">
        <v>24</v>
      </c>
      <c r="G1497" s="349">
        <v>102716</v>
      </c>
      <c r="H1497" s="349" t="s">
        <v>2658</v>
      </c>
      <c r="I1497" s="349" t="s">
        <v>191</v>
      </c>
      <c r="J1497" s="349" t="s">
        <v>1137</v>
      </c>
      <c r="K1497" s="350">
        <v>110.23</v>
      </c>
      <c r="L1497" s="349" t="s">
        <v>1138</v>
      </c>
    </row>
    <row r="1498" spans="1:12" ht="13.5" x14ac:dyDescent="0.25">
      <c r="A1498" s="349" t="s">
        <v>2606</v>
      </c>
      <c r="B1498" s="349" t="s">
        <v>2607</v>
      </c>
      <c r="C1498" s="349" t="s">
        <v>2617</v>
      </c>
      <c r="D1498" s="349" t="s">
        <v>2618</v>
      </c>
      <c r="E1498" s="350" t="s">
        <v>24</v>
      </c>
      <c r="F1498" s="349" t="s">
        <v>24</v>
      </c>
      <c r="G1498" s="349">
        <v>102717</v>
      </c>
      <c r="H1498" s="349" t="s">
        <v>2659</v>
      </c>
      <c r="I1498" s="349" t="s">
        <v>191</v>
      </c>
      <c r="J1498" s="349" t="s">
        <v>1137</v>
      </c>
      <c r="K1498" s="350">
        <v>179.76</v>
      </c>
      <c r="L1498" s="349" t="s">
        <v>1138</v>
      </c>
    </row>
    <row r="1499" spans="1:12" ht="13.5" x14ac:dyDescent="0.25">
      <c r="A1499" s="349" t="s">
        <v>2606</v>
      </c>
      <c r="B1499" s="349" t="s">
        <v>2607</v>
      </c>
      <c r="C1499" s="349" t="s">
        <v>2617</v>
      </c>
      <c r="D1499" s="349" t="s">
        <v>2618</v>
      </c>
      <c r="E1499" s="350" t="s">
        <v>24</v>
      </c>
      <c r="F1499" s="349" t="s">
        <v>24</v>
      </c>
      <c r="G1499" s="349">
        <v>102718</v>
      </c>
      <c r="H1499" s="349" t="s">
        <v>2660</v>
      </c>
      <c r="I1499" s="349" t="s">
        <v>191</v>
      </c>
      <c r="J1499" s="349" t="s">
        <v>1137</v>
      </c>
      <c r="K1499" s="350">
        <v>118.41</v>
      </c>
      <c r="L1499" s="349" t="s">
        <v>1138</v>
      </c>
    </row>
    <row r="1500" spans="1:12" ht="13.5" x14ac:dyDescent="0.25">
      <c r="A1500" s="349" t="s">
        <v>2606</v>
      </c>
      <c r="B1500" s="349" t="s">
        <v>2607</v>
      </c>
      <c r="C1500" s="349" t="s">
        <v>2617</v>
      </c>
      <c r="D1500" s="349" t="s">
        <v>2618</v>
      </c>
      <c r="E1500" s="350" t="s">
        <v>24</v>
      </c>
      <c r="F1500" s="349" t="s">
        <v>24</v>
      </c>
      <c r="G1500" s="349">
        <v>102719</v>
      </c>
      <c r="H1500" s="349" t="s">
        <v>2661</v>
      </c>
      <c r="I1500" s="349" t="s">
        <v>191</v>
      </c>
      <c r="J1500" s="349" t="s">
        <v>1524</v>
      </c>
      <c r="K1500" s="350">
        <v>187.94</v>
      </c>
      <c r="L1500" s="349" t="s">
        <v>1138</v>
      </c>
    </row>
    <row r="1501" spans="1:12" ht="13.5" x14ac:dyDescent="0.25">
      <c r="A1501" s="349" t="s">
        <v>2606</v>
      </c>
      <c r="B1501" s="349" t="s">
        <v>2607</v>
      </c>
      <c r="C1501" s="349" t="s">
        <v>2617</v>
      </c>
      <c r="D1501" s="349" t="s">
        <v>2618</v>
      </c>
      <c r="E1501" s="350" t="s">
        <v>24</v>
      </c>
      <c r="F1501" s="349" t="s">
        <v>24</v>
      </c>
      <c r="G1501" s="349">
        <v>102722</v>
      </c>
      <c r="H1501" s="349" t="s">
        <v>2662</v>
      </c>
      <c r="I1501" s="349" t="s">
        <v>182</v>
      </c>
      <c r="J1501" s="349" t="s">
        <v>1333</v>
      </c>
      <c r="K1501" s="350">
        <v>59.19</v>
      </c>
      <c r="L1501" s="349" t="s">
        <v>1138</v>
      </c>
    </row>
    <row r="1502" spans="1:12" ht="13.5" x14ac:dyDescent="0.25">
      <c r="A1502" s="349" t="s">
        <v>2606</v>
      </c>
      <c r="B1502" s="349" t="s">
        <v>2607</v>
      </c>
      <c r="C1502" s="349" t="s">
        <v>2617</v>
      </c>
      <c r="D1502" s="349" t="s">
        <v>2618</v>
      </c>
      <c r="E1502" s="350" t="s">
        <v>24</v>
      </c>
      <c r="F1502" s="349" t="s">
        <v>24</v>
      </c>
      <c r="G1502" s="349">
        <v>102723</v>
      </c>
      <c r="H1502" s="349" t="s">
        <v>2663</v>
      </c>
      <c r="I1502" s="349" t="s">
        <v>182</v>
      </c>
      <c r="J1502" s="349" t="s">
        <v>1333</v>
      </c>
      <c r="K1502" s="350">
        <v>59.68</v>
      </c>
      <c r="L1502" s="349" t="s">
        <v>1138</v>
      </c>
    </row>
    <row r="1503" spans="1:12" ht="13.5" x14ac:dyDescent="0.25">
      <c r="A1503" s="349" t="s">
        <v>2606</v>
      </c>
      <c r="B1503" s="349" t="s">
        <v>2607</v>
      </c>
      <c r="C1503" s="349" t="s">
        <v>2617</v>
      </c>
      <c r="D1503" s="349" t="s">
        <v>2618</v>
      </c>
      <c r="E1503" s="350" t="s">
        <v>24</v>
      </c>
      <c r="F1503" s="349" t="s">
        <v>24</v>
      </c>
      <c r="G1503" s="349">
        <v>102724</v>
      </c>
      <c r="H1503" s="349" t="s">
        <v>2664</v>
      </c>
      <c r="I1503" s="349" t="s">
        <v>181</v>
      </c>
      <c r="J1503" s="349" t="s">
        <v>1137</v>
      </c>
      <c r="K1503" s="350">
        <v>35.26</v>
      </c>
      <c r="L1503" s="349" t="s">
        <v>1138</v>
      </c>
    </row>
    <row r="1504" spans="1:12" ht="13.5" x14ac:dyDescent="0.25">
      <c r="A1504" s="349" t="s">
        <v>2606</v>
      </c>
      <c r="B1504" s="349" t="s">
        <v>2607</v>
      </c>
      <c r="C1504" s="349" t="s">
        <v>2617</v>
      </c>
      <c r="D1504" s="349" t="s">
        <v>2618</v>
      </c>
      <c r="E1504" s="350" t="s">
        <v>24</v>
      </c>
      <c r="F1504" s="349" t="s">
        <v>24</v>
      </c>
      <c r="G1504" s="349">
        <v>102725</v>
      </c>
      <c r="H1504" s="349" t="s">
        <v>2665</v>
      </c>
      <c r="I1504" s="349" t="s">
        <v>181</v>
      </c>
      <c r="J1504" s="349" t="s">
        <v>1137</v>
      </c>
      <c r="K1504" s="350">
        <v>34.42</v>
      </c>
      <c r="L1504" s="349" t="s">
        <v>1138</v>
      </c>
    </row>
    <row r="1505" spans="1:12" ht="13.5" x14ac:dyDescent="0.25">
      <c r="A1505" s="349" t="s">
        <v>2606</v>
      </c>
      <c r="B1505" s="349" t="s">
        <v>2607</v>
      </c>
      <c r="C1505" s="349" t="s">
        <v>2617</v>
      </c>
      <c r="D1505" s="349" t="s">
        <v>2618</v>
      </c>
      <c r="E1505" s="350" t="s">
        <v>24</v>
      </c>
      <c r="F1505" s="349" t="s">
        <v>24</v>
      </c>
      <c r="G1505" s="349">
        <v>102726</v>
      </c>
      <c r="H1505" s="349" t="s">
        <v>2666</v>
      </c>
      <c r="I1505" s="349" t="s">
        <v>181</v>
      </c>
      <c r="J1505" s="349" t="s">
        <v>1137</v>
      </c>
      <c r="K1505" s="350">
        <v>31.66</v>
      </c>
      <c r="L1505" s="349" t="s">
        <v>1138</v>
      </c>
    </row>
    <row r="1506" spans="1:12" ht="13.5" x14ac:dyDescent="0.25">
      <c r="A1506" s="349" t="s">
        <v>2606</v>
      </c>
      <c r="B1506" s="349" t="s">
        <v>2607</v>
      </c>
      <c r="C1506" s="349" t="s">
        <v>2617</v>
      </c>
      <c r="D1506" s="349" t="s">
        <v>2618</v>
      </c>
      <c r="E1506" s="350" t="s">
        <v>24</v>
      </c>
      <c r="F1506" s="349" t="s">
        <v>24</v>
      </c>
      <c r="G1506" s="349">
        <v>103653</v>
      </c>
      <c r="H1506" s="349" t="s">
        <v>2667</v>
      </c>
      <c r="I1506" s="349" t="s">
        <v>194</v>
      </c>
      <c r="J1506" s="349" t="s">
        <v>1137</v>
      </c>
      <c r="K1506" s="350">
        <v>33.29</v>
      </c>
      <c r="L1506" s="349" t="s">
        <v>1138</v>
      </c>
    </row>
    <row r="1507" spans="1:12" ht="13.5" x14ac:dyDescent="0.25">
      <c r="A1507" s="349" t="s">
        <v>2606</v>
      </c>
      <c r="B1507" s="349" t="s">
        <v>2607</v>
      </c>
      <c r="C1507" s="349" t="s">
        <v>2668</v>
      </c>
      <c r="D1507" s="349" t="s">
        <v>2669</v>
      </c>
      <c r="E1507" s="350" t="s">
        <v>24</v>
      </c>
      <c r="F1507" s="349" t="s">
        <v>24</v>
      </c>
      <c r="G1507" s="349">
        <v>92743</v>
      </c>
      <c r="H1507" s="349" t="s">
        <v>2670</v>
      </c>
      <c r="I1507" s="349" t="s">
        <v>191</v>
      </c>
      <c r="J1507" s="349" t="s">
        <v>1137</v>
      </c>
      <c r="K1507" s="350">
        <v>736.16</v>
      </c>
      <c r="L1507" s="349" t="s">
        <v>1138</v>
      </c>
    </row>
    <row r="1508" spans="1:12" ht="13.5" x14ac:dyDescent="0.25">
      <c r="A1508" s="349" t="s">
        <v>2606</v>
      </c>
      <c r="B1508" s="349" t="s">
        <v>2607</v>
      </c>
      <c r="C1508" s="349" t="s">
        <v>2668</v>
      </c>
      <c r="D1508" s="349" t="s">
        <v>2669</v>
      </c>
      <c r="E1508" s="350" t="s">
        <v>24</v>
      </c>
      <c r="F1508" s="349" t="s">
        <v>24</v>
      </c>
      <c r="G1508" s="349">
        <v>92744</v>
      </c>
      <c r="H1508" s="349" t="s">
        <v>2671</v>
      </c>
      <c r="I1508" s="349" t="s">
        <v>191</v>
      </c>
      <c r="J1508" s="349" t="s">
        <v>1137</v>
      </c>
      <c r="K1508" s="350">
        <v>703.72</v>
      </c>
      <c r="L1508" s="349" t="s">
        <v>1138</v>
      </c>
    </row>
    <row r="1509" spans="1:12" ht="13.5" x14ac:dyDescent="0.25">
      <c r="A1509" s="349" t="s">
        <v>2606</v>
      </c>
      <c r="B1509" s="349" t="s">
        <v>2607</v>
      </c>
      <c r="C1509" s="349" t="s">
        <v>2668</v>
      </c>
      <c r="D1509" s="349" t="s">
        <v>2669</v>
      </c>
      <c r="E1509" s="350" t="s">
        <v>24</v>
      </c>
      <c r="F1509" s="349" t="s">
        <v>24</v>
      </c>
      <c r="G1509" s="349">
        <v>92745</v>
      </c>
      <c r="H1509" s="349" t="s">
        <v>2672</v>
      </c>
      <c r="I1509" s="349" t="s">
        <v>191</v>
      </c>
      <c r="J1509" s="349" t="s">
        <v>1137</v>
      </c>
      <c r="K1509" s="350">
        <v>901.77</v>
      </c>
      <c r="L1509" s="349" t="s">
        <v>1138</v>
      </c>
    </row>
    <row r="1510" spans="1:12" ht="13.5" x14ac:dyDescent="0.25">
      <c r="A1510" s="349" t="s">
        <v>2606</v>
      </c>
      <c r="B1510" s="349" t="s">
        <v>2607</v>
      </c>
      <c r="C1510" s="349" t="s">
        <v>2668</v>
      </c>
      <c r="D1510" s="349" t="s">
        <v>2669</v>
      </c>
      <c r="E1510" s="350" t="s">
        <v>24</v>
      </c>
      <c r="F1510" s="349" t="s">
        <v>24</v>
      </c>
      <c r="G1510" s="349">
        <v>92746</v>
      </c>
      <c r="H1510" s="349" t="s">
        <v>2673</v>
      </c>
      <c r="I1510" s="349" t="s">
        <v>191</v>
      </c>
      <c r="J1510" s="349" t="s">
        <v>1137</v>
      </c>
      <c r="K1510" s="350">
        <v>826.66</v>
      </c>
      <c r="L1510" s="349" t="s">
        <v>1138</v>
      </c>
    </row>
    <row r="1511" spans="1:12" ht="13.5" x14ac:dyDescent="0.25">
      <c r="A1511" s="349" t="s">
        <v>2606</v>
      </c>
      <c r="B1511" s="349" t="s">
        <v>2607</v>
      </c>
      <c r="C1511" s="349" t="s">
        <v>2668</v>
      </c>
      <c r="D1511" s="349" t="s">
        <v>2669</v>
      </c>
      <c r="E1511" s="350" t="s">
        <v>24</v>
      </c>
      <c r="F1511" s="349" t="s">
        <v>24</v>
      </c>
      <c r="G1511" s="349">
        <v>92747</v>
      </c>
      <c r="H1511" s="349" t="s">
        <v>2674</v>
      </c>
      <c r="I1511" s="349" t="s">
        <v>191</v>
      </c>
      <c r="J1511" s="349" t="s">
        <v>1137</v>
      </c>
      <c r="K1511" s="350">
        <v>995.94</v>
      </c>
      <c r="L1511" s="349" t="s">
        <v>1138</v>
      </c>
    </row>
    <row r="1512" spans="1:12" ht="13.5" x14ac:dyDescent="0.25">
      <c r="A1512" s="349" t="s">
        <v>2606</v>
      </c>
      <c r="B1512" s="349" t="s">
        <v>2607</v>
      </c>
      <c r="C1512" s="349" t="s">
        <v>2668</v>
      </c>
      <c r="D1512" s="349" t="s">
        <v>2669</v>
      </c>
      <c r="E1512" s="350" t="s">
        <v>24</v>
      </c>
      <c r="F1512" s="349" t="s">
        <v>24</v>
      </c>
      <c r="G1512" s="349">
        <v>92748</v>
      </c>
      <c r="H1512" s="349" t="s">
        <v>2675</v>
      </c>
      <c r="I1512" s="349" t="s">
        <v>191</v>
      </c>
      <c r="J1512" s="349" t="s">
        <v>1137</v>
      </c>
      <c r="K1512" s="350">
        <v>896.96</v>
      </c>
      <c r="L1512" s="349" t="s">
        <v>1138</v>
      </c>
    </row>
    <row r="1513" spans="1:12" ht="13.5" x14ac:dyDescent="0.25">
      <c r="A1513" s="349" t="s">
        <v>2606</v>
      </c>
      <c r="B1513" s="349" t="s">
        <v>2607</v>
      </c>
      <c r="C1513" s="349" t="s">
        <v>2668</v>
      </c>
      <c r="D1513" s="349" t="s">
        <v>2669</v>
      </c>
      <c r="E1513" s="350" t="s">
        <v>24</v>
      </c>
      <c r="F1513" s="349" t="s">
        <v>24</v>
      </c>
      <c r="G1513" s="349">
        <v>92749</v>
      </c>
      <c r="H1513" s="349" t="s">
        <v>2676</v>
      </c>
      <c r="I1513" s="349" t="s">
        <v>191</v>
      </c>
      <c r="J1513" s="349" t="s">
        <v>1137</v>
      </c>
      <c r="K1513" s="370">
        <v>1029.97</v>
      </c>
      <c r="L1513" s="349" t="s">
        <v>1138</v>
      </c>
    </row>
    <row r="1514" spans="1:12" ht="13.5" x14ac:dyDescent="0.25">
      <c r="A1514" s="349" t="s">
        <v>2606</v>
      </c>
      <c r="B1514" s="349" t="s">
        <v>2607</v>
      </c>
      <c r="C1514" s="349" t="s">
        <v>2668</v>
      </c>
      <c r="D1514" s="349" t="s">
        <v>2669</v>
      </c>
      <c r="E1514" s="350" t="s">
        <v>24</v>
      </c>
      <c r="F1514" s="349" t="s">
        <v>24</v>
      </c>
      <c r="G1514" s="349">
        <v>92750</v>
      </c>
      <c r="H1514" s="349" t="s">
        <v>2677</v>
      </c>
      <c r="I1514" s="349" t="s">
        <v>191</v>
      </c>
      <c r="J1514" s="349" t="s">
        <v>1137</v>
      </c>
      <c r="K1514" s="370">
        <v>1735.15</v>
      </c>
      <c r="L1514" s="349" t="s">
        <v>1138</v>
      </c>
    </row>
    <row r="1515" spans="1:12" ht="13.5" x14ac:dyDescent="0.25">
      <c r="A1515" s="349" t="s">
        <v>2606</v>
      </c>
      <c r="B1515" s="349" t="s">
        <v>2607</v>
      </c>
      <c r="C1515" s="349" t="s">
        <v>2668</v>
      </c>
      <c r="D1515" s="349" t="s">
        <v>2669</v>
      </c>
      <c r="E1515" s="350" t="s">
        <v>24</v>
      </c>
      <c r="F1515" s="349" t="s">
        <v>24</v>
      </c>
      <c r="G1515" s="349">
        <v>92751</v>
      </c>
      <c r="H1515" s="349" t="s">
        <v>2678</v>
      </c>
      <c r="I1515" s="349" t="s">
        <v>191</v>
      </c>
      <c r="J1515" s="349" t="s">
        <v>1137</v>
      </c>
      <c r="K1515" s="370">
        <v>2144.7399999999998</v>
      </c>
      <c r="L1515" s="349" t="s">
        <v>1138</v>
      </c>
    </row>
    <row r="1516" spans="1:12" ht="13.5" x14ac:dyDescent="0.25">
      <c r="A1516" s="349" t="s">
        <v>2606</v>
      </c>
      <c r="B1516" s="349" t="s">
        <v>2607</v>
      </c>
      <c r="C1516" s="349" t="s">
        <v>2668</v>
      </c>
      <c r="D1516" s="349" t="s">
        <v>2669</v>
      </c>
      <c r="E1516" s="350" t="s">
        <v>24</v>
      </c>
      <c r="F1516" s="349" t="s">
        <v>24</v>
      </c>
      <c r="G1516" s="349">
        <v>92752</v>
      </c>
      <c r="H1516" s="349" t="s">
        <v>2679</v>
      </c>
      <c r="I1516" s="349" t="s">
        <v>191</v>
      </c>
      <c r="J1516" s="349" t="s">
        <v>1137</v>
      </c>
      <c r="K1516" s="370">
        <v>2552.69</v>
      </c>
      <c r="L1516" s="349" t="s">
        <v>1138</v>
      </c>
    </row>
    <row r="1517" spans="1:12" ht="13.5" x14ac:dyDescent="0.25">
      <c r="A1517" s="349" t="s">
        <v>2606</v>
      </c>
      <c r="B1517" s="349" t="s">
        <v>2607</v>
      </c>
      <c r="C1517" s="349" t="s">
        <v>2668</v>
      </c>
      <c r="D1517" s="349" t="s">
        <v>2669</v>
      </c>
      <c r="E1517" s="350" t="s">
        <v>24</v>
      </c>
      <c r="F1517" s="349" t="s">
        <v>24</v>
      </c>
      <c r="G1517" s="349">
        <v>92753</v>
      </c>
      <c r="H1517" s="349" t="s">
        <v>2680</v>
      </c>
      <c r="I1517" s="349" t="s">
        <v>191</v>
      </c>
      <c r="J1517" s="349" t="s">
        <v>1333</v>
      </c>
      <c r="K1517" s="350">
        <v>657.27</v>
      </c>
      <c r="L1517" s="349" t="s">
        <v>1138</v>
      </c>
    </row>
    <row r="1518" spans="1:12" ht="13.5" x14ac:dyDescent="0.25">
      <c r="A1518" s="349" t="s">
        <v>2606</v>
      </c>
      <c r="B1518" s="349" t="s">
        <v>2607</v>
      </c>
      <c r="C1518" s="349" t="s">
        <v>2668</v>
      </c>
      <c r="D1518" s="349" t="s">
        <v>2669</v>
      </c>
      <c r="E1518" s="350" t="s">
        <v>24</v>
      </c>
      <c r="F1518" s="349" t="s">
        <v>24</v>
      </c>
      <c r="G1518" s="349">
        <v>92754</v>
      </c>
      <c r="H1518" s="349" t="s">
        <v>2681</v>
      </c>
      <c r="I1518" s="349" t="s">
        <v>191</v>
      </c>
      <c r="J1518" s="349" t="s">
        <v>1333</v>
      </c>
      <c r="K1518" s="350">
        <v>600.70000000000005</v>
      </c>
      <c r="L1518" s="349" t="s">
        <v>1138</v>
      </c>
    </row>
    <row r="1519" spans="1:12" ht="13.5" x14ac:dyDescent="0.25">
      <c r="A1519" s="349" t="s">
        <v>2606</v>
      </c>
      <c r="B1519" s="349" t="s">
        <v>2607</v>
      </c>
      <c r="C1519" s="349" t="s">
        <v>2668</v>
      </c>
      <c r="D1519" s="349" t="s">
        <v>2669</v>
      </c>
      <c r="E1519" s="350" t="s">
        <v>24</v>
      </c>
      <c r="F1519" s="349" t="s">
        <v>24</v>
      </c>
      <c r="G1519" s="349">
        <v>92755</v>
      </c>
      <c r="H1519" s="349" t="s">
        <v>2682</v>
      </c>
      <c r="I1519" s="349" t="s">
        <v>194</v>
      </c>
      <c r="J1519" s="349" t="s">
        <v>1137</v>
      </c>
      <c r="K1519" s="350">
        <v>261.27999999999997</v>
      </c>
      <c r="L1519" s="349" t="s">
        <v>1138</v>
      </c>
    </row>
    <row r="1520" spans="1:12" ht="13.5" x14ac:dyDescent="0.25">
      <c r="A1520" s="349" t="s">
        <v>2606</v>
      </c>
      <c r="B1520" s="349" t="s">
        <v>2607</v>
      </c>
      <c r="C1520" s="349" t="s">
        <v>2668</v>
      </c>
      <c r="D1520" s="349" t="s">
        <v>2669</v>
      </c>
      <c r="E1520" s="350" t="s">
        <v>24</v>
      </c>
      <c r="F1520" s="349" t="s">
        <v>24</v>
      </c>
      <c r="G1520" s="349">
        <v>92756</v>
      </c>
      <c r="H1520" s="349" t="s">
        <v>2683</v>
      </c>
      <c r="I1520" s="349" t="s">
        <v>194</v>
      </c>
      <c r="J1520" s="349" t="s">
        <v>1137</v>
      </c>
      <c r="K1520" s="350">
        <v>298.24</v>
      </c>
      <c r="L1520" s="349" t="s">
        <v>1138</v>
      </c>
    </row>
    <row r="1521" spans="1:12" ht="13.5" x14ac:dyDescent="0.25">
      <c r="A1521" s="349" t="s">
        <v>2606</v>
      </c>
      <c r="B1521" s="349" t="s">
        <v>2607</v>
      </c>
      <c r="C1521" s="349" t="s">
        <v>2668</v>
      </c>
      <c r="D1521" s="349" t="s">
        <v>2669</v>
      </c>
      <c r="E1521" s="350" t="s">
        <v>24</v>
      </c>
      <c r="F1521" s="349" t="s">
        <v>24</v>
      </c>
      <c r="G1521" s="349">
        <v>92757</v>
      </c>
      <c r="H1521" s="349" t="s">
        <v>2684</v>
      </c>
      <c r="I1521" s="349" t="s">
        <v>194</v>
      </c>
      <c r="J1521" s="349" t="s">
        <v>1137</v>
      </c>
      <c r="K1521" s="350">
        <v>342.95</v>
      </c>
      <c r="L1521" s="349" t="s">
        <v>1138</v>
      </c>
    </row>
    <row r="1522" spans="1:12" ht="13.5" x14ac:dyDescent="0.25">
      <c r="A1522" s="349" t="s">
        <v>2606</v>
      </c>
      <c r="B1522" s="349" t="s">
        <v>2607</v>
      </c>
      <c r="C1522" s="349" t="s">
        <v>2668</v>
      </c>
      <c r="D1522" s="349" t="s">
        <v>2669</v>
      </c>
      <c r="E1522" s="350" t="s">
        <v>24</v>
      </c>
      <c r="F1522" s="349" t="s">
        <v>24</v>
      </c>
      <c r="G1522" s="349">
        <v>92758</v>
      </c>
      <c r="H1522" s="349" t="s">
        <v>2685</v>
      </c>
      <c r="I1522" s="349" t="s">
        <v>191</v>
      </c>
      <c r="J1522" s="349" t="s">
        <v>1137</v>
      </c>
      <c r="K1522" s="350">
        <v>817.51</v>
      </c>
      <c r="L1522" s="349" t="s">
        <v>1138</v>
      </c>
    </row>
    <row r="1523" spans="1:12" ht="13.5" x14ac:dyDescent="0.25">
      <c r="A1523" s="349" t="s">
        <v>2606</v>
      </c>
      <c r="B1523" s="349" t="s">
        <v>2607</v>
      </c>
      <c r="C1523" s="349" t="s">
        <v>2686</v>
      </c>
      <c r="D1523" s="349" t="s">
        <v>2687</v>
      </c>
      <c r="E1523" s="350" t="s">
        <v>24</v>
      </c>
      <c r="F1523" s="349" t="s">
        <v>24</v>
      </c>
      <c r="G1523" s="349">
        <v>91069</v>
      </c>
      <c r="H1523" s="349" t="s">
        <v>2688</v>
      </c>
      <c r="I1523" s="349" t="s">
        <v>194</v>
      </c>
      <c r="J1523" s="349" t="s">
        <v>1333</v>
      </c>
      <c r="K1523" s="350">
        <v>123.89</v>
      </c>
      <c r="L1523" s="349" t="s">
        <v>1138</v>
      </c>
    </row>
    <row r="1524" spans="1:12" ht="13.5" x14ac:dyDescent="0.25">
      <c r="A1524" s="349" t="s">
        <v>2606</v>
      </c>
      <c r="B1524" s="349" t="s">
        <v>2607</v>
      </c>
      <c r="C1524" s="349" t="s">
        <v>2686</v>
      </c>
      <c r="D1524" s="349" t="s">
        <v>2687</v>
      </c>
      <c r="E1524" s="350" t="s">
        <v>24</v>
      </c>
      <c r="F1524" s="349" t="s">
        <v>24</v>
      </c>
      <c r="G1524" s="349">
        <v>91070</v>
      </c>
      <c r="H1524" s="349" t="s">
        <v>2689</v>
      </c>
      <c r="I1524" s="349" t="s">
        <v>194</v>
      </c>
      <c r="J1524" s="349" t="s">
        <v>1333</v>
      </c>
      <c r="K1524" s="350">
        <v>137.1</v>
      </c>
      <c r="L1524" s="349" t="s">
        <v>1138</v>
      </c>
    </row>
    <row r="1525" spans="1:12" ht="13.5" x14ac:dyDescent="0.25">
      <c r="A1525" s="349" t="s">
        <v>2606</v>
      </c>
      <c r="B1525" s="349" t="s">
        <v>2607</v>
      </c>
      <c r="C1525" s="349" t="s">
        <v>2686</v>
      </c>
      <c r="D1525" s="349" t="s">
        <v>2687</v>
      </c>
      <c r="E1525" s="350" t="s">
        <v>24</v>
      </c>
      <c r="F1525" s="349" t="s">
        <v>24</v>
      </c>
      <c r="G1525" s="349">
        <v>91071</v>
      </c>
      <c r="H1525" s="349" t="s">
        <v>2690</v>
      </c>
      <c r="I1525" s="349" t="s">
        <v>194</v>
      </c>
      <c r="J1525" s="349" t="s">
        <v>1333</v>
      </c>
      <c r="K1525" s="350">
        <v>172.42</v>
      </c>
      <c r="L1525" s="349" t="s">
        <v>1138</v>
      </c>
    </row>
    <row r="1526" spans="1:12" ht="13.5" x14ac:dyDescent="0.25">
      <c r="A1526" s="349" t="s">
        <v>2606</v>
      </c>
      <c r="B1526" s="349" t="s">
        <v>2607</v>
      </c>
      <c r="C1526" s="349" t="s">
        <v>2686</v>
      </c>
      <c r="D1526" s="349" t="s">
        <v>2687</v>
      </c>
      <c r="E1526" s="350" t="s">
        <v>24</v>
      </c>
      <c r="F1526" s="349" t="s">
        <v>24</v>
      </c>
      <c r="G1526" s="349">
        <v>91072</v>
      </c>
      <c r="H1526" s="349" t="s">
        <v>2691</v>
      </c>
      <c r="I1526" s="349" t="s">
        <v>194</v>
      </c>
      <c r="J1526" s="349" t="s">
        <v>1333</v>
      </c>
      <c r="K1526" s="350">
        <v>185.57</v>
      </c>
      <c r="L1526" s="349" t="s">
        <v>1138</v>
      </c>
    </row>
    <row r="1527" spans="1:12" ht="13.5" x14ac:dyDescent="0.25">
      <c r="A1527" s="349" t="s">
        <v>2606</v>
      </c>
      <c r="B1527" s="349" t="s">
        <v>2607</v>
      </c>
      <c r="C1527" s="349" t="s">
        <v>2686</v>
      </c>
      <c r="D1527" s="349" t="s">
        <v>2687</v>
      </c>
      <c r="E1527" s="350" t="s">
        <v>24</v>
      </c>
      <c r="F1527" s="349" t="s">
        <v>24</v>
      </c>
      <c r="G1527" s="349">
        <v>91073</v>
      </c>
      <c r="H1527" s="349" t="s">
        <v>2692</v>
      </c>
      <c r="I1527" s="349" t="s">
        <v>194</v>
      </c>
      <c r="J1527" s="349" t="s">
        <v>1333</v>
      </c>
      <c r="K1527" s="350">
        <v>140.38</v>
      </c>
      <c r="L1527" s="349" t="s">
        <v>1138</v>
      </c>
    </row>
    <row r="1528" spans="1:12" ht="13.5" x14ac:dyDescent="0.25">
      <c r="A1528" s="349" t="s">
        <v>2606</v>
      </c>
      <c r="B1528" s="349" t="s">
        <v>2607</v>
      </c>
      <c r="C1528" s="349" t="s">
        <v>2686</v>
      </c>
      <c r="D1528" s="349" t="s">
        <v>2687</v>
      </c>
      <c r="E1528" s="350" t="s">
        <v>24</v>
      </c>
      <c r="F1528" s="349" t="s">
        <v>24</v>
      </c>
      <c r="G1528" s="349">
        <v>91074</v>
      </c>
      <c r="H1528" s="349" t="s">
        <v>2693</v>
      </c>
      <c r="I1528" s="349" t="s">
        <v>194</v>
      </c>
      <c r="J1528" s="349" t="s">
        <v>1333</v>
      </c>
      <c r="K1528" s="350">
        <v>155.32</v>
      </c>
      <c r="L1528" s="349" t="s">
        <v>1138</v>
      </c>
    </row>
    <row r="1529" spans="1:12" ht="13.5" x14ac:dyDescent="0.25">
      <c r="A1529" s="349" t="s">
        <v>2606</v>
      </c>
      <c r="B1529" s="349" t="s">
        <v>2607</v>
      </c>
      <c r="C1529" s="349" t="s">
        <v>2686</v>
      </c>
      <c r="D1529" s="349" t="s">
        <v>2687</v>
      </c>
      <c r="E1529" s="350" t="s">
        <v>24</v>
      </c>
      <c r="F1529" s="349" t="s">
        <v>24</v>
      </c>
      <c r="G1529" s="349">
        <v>91075</v>
      </c>
      <c r="H1529" s="349" t="s">
        <v>2694</v>
      </c>
      <c r="I1529" s="349" t="s">
        <v>194</v>
      </c>
      <c r="J1529" s="349" t="s">
        <v>1333</v>
      </c>
      <c r="K1529" s="350">
        <v>191.14</v>
      </c>
      <c r="L1529" s="349" t="s">
        <v>1138</v>
      </c>
    </row>
    <row r="1530" spans="1:12" ht="13.5" x14ac:dyDescent="0.25">
      <c r="A1530" s="349" t="s">
        <v>2606</v>
      </c>
      <c r="B1530" s="349" t="s">
        <v>2607</v>
      </c>
      <c r="C1530" s="349" t="s">
        <v>2686</v>
      </c>
      <c r="D1530" s="349" t="s">
        <v>2687</v>
      </c>
      <c r="E1530" s="350" t="s">
        <v>24</v>
      </c>
      <c r="F1530" s="349" t="s">
        <v>24</v>
      </c>
      <c r="G1530" s="349">
        <v>91076</v>
      </c>
      <c r="H1530" s="349" t="s">
        <v>2695</v>
      </c>
      <c r="I1530" s="349" t="s">
        <v>194</v>
      </c>
      <c r="J1530" s="349" t="s">
        <v>1333</v>
      </c>
      <c r="K1530" s="350">
        <v>206.07</v>
      </c>
      <c r="L1530" s="349" t="s">
        <v>1138</v>
      </c>
    </row>
    <row r="1531" spans="1:12" ht="13.5" x14ac:dyDescent="0.25">
      <c r="A1531" s="349" t="s">
        <v>2606</v>
      </c>
      <c r="B1531" s="349" t="s">
        <v>2607</v>
      </c>
      <c r="C1531" s="349" t="s">
        <v>2686</v>
      </c>
      <c r="D1531" s="349" t="s">
        <v>2687</v>
      </c>
      <c r="E1531" s="350" t="s">
        <v>24</v>
      </c>
      <c r="F1531" s="349" t="s">
        <v>24</v>
      </c>
      <c r="G1531" s="349">
        <v>91077</v>
      </c>
      <c r="H1531" s="349" t="s">
        <v>2696</v>
      </c>
      <c r="I1531" s="349" t="s">
        <v>194</v>
      </c>
      <c r="J1531" s="349" t="s">
        <v>1333</v>
      </c>
      <c r="K1531" s="350">
        <v>135.81</v>
      </c>
      <c r="L1531" s="349" t="s">
        <v>1138</v>
      </c>
    </row>
    <row r="1532" spans="1:12" ht="13.5" x14ac:dyDescent="0.25">
      <c r="A1532" s="349" t="s">
        <v>2606</v>
      </c>
      <c r="B1532" s="349" t="s">
        <v>2607</v>
      </c>
      <c r="C1532" s="349" t="s">
        <v>2686</v>
      </c>
      <c r="D1532" s="349" t="s">
        <v>2687</v>
      </c>
      <c r="E1532" s="350" t="s">
        <v>24</v>
      </c>
      <c r="F1532" s="349" t="s">
        <v>24</v>
      </c>
      <c r="G1532" s="349">
        <v>91078</v>
      </c>
      <c r="H1532" s="349" t="s">
        <v>2697</v>
      </c>
      <c r="I1532" s="349" t="s">
        <v>194</v>
      </c>
      <c r="J1532" s="349" t="s">
        <v>1333</v>
      </c>
      <c r="K1532" s="350">
        <v>159.07</v>
      </c>
      <c r="L1532" s="349" t="s">
        <v>1138</v>
      </c>
    </row>
    <row r="1533" spans="1:12" ht="13.5" x14ac:dyDescent="0.25">
      <c r="A1533" s="349" t="s">
        <v>2606</v>
      </c>
      <c r="B1533" s="349" t="s">
        <v>2607</v>
      </c>
      <c r="C1533" s="349" t="s">
        <v>2686</v>
      </c>
      <c r="D1533" s="349" t="s">
        <v>2687</v>
      </c>
      <c r="E1533" s="350" t="s">
        <v>24</v>
      </c>
      <c r="F1533" s="349" t="s">
        <v>24</v>
      </c>
      <c r="G1533" s="349">
        <v>91079</v>
      </c>
      <c r="H1533" s="349" t="s">
        <v>2698</v>
      </c>
      <c r="I1533" s="349" t="s">
        <v>194</v>
      </c>
      <c r="J1533" s="349" t="s">
        <v>1333</v>
      </c>
      <c r="K1533" s="350">
        <v>142.47999999999999</v>
      </c>
      <c r="L1533" s="349" t="s">
        <v>1138</v>
      </c>
    </row>
    <row r="1534" spans="1:12" ht="13.5" x14ac:dyDescent="0.25">
      <c r="A1534" s="349" t="s">
        <v>2606</v>
      </c>
      <c r="B1534" s="349" t="s">
        <v>2607</v>
      </c>
      <c r="C1534" s="349" t="s">
        <v>2686</v>
      </c>
      <c r="D1534" s="349" t="s">
        <v>2687</v>
      </c>
      <c r="E1534" s="350" t="s">
        <v>24</v>
      </c>
      <c r="F1534" s="349" t="s">
        <v>24</v>
      </c>
      <c r="G1534" s="349">
        <v>91080</v>
      </c>
      <c r="H1534" s="349" t="s">
        <v>2699</v>
      </c>
      <c r="I1534" s="349" t="s">
        <v>194</v>
      </c>
      <c r="J1534" s="349" t="s">
        <v>1333</v>
      </c>
      <c r="K1534" s="350">
        <v>165.48</v>
      </c>
      <c r="L1534" s="349" t="s">
        <v>1138</v>
      </c>
    </row>
    <row r="1535" spans="1:12" ht="13.5" x14ac:dyDescent="0.25">
      <c r="A1535" s="349" t="s">
        <v>2606</v>
      </c>
      <c r="B1535" s="349" t="s">
        <v>2607</v>
      </c>
      <c r="C1535" s="349" t="s">
        <v>2686</v>
      </c>
      <c r="D1535" s="349" t="s">
        <v>2687</v>
      </c>
      <c r="E1535" s="350" t="s">
        <v>24</v>
      </c>
      <c r="F1535" s="349" t="s">
        <v>24</v>
      </c>
      <c r="G1535" s="349">
        <v>91081</v>
      </c>
      <c r="H1535" s="349" t="s">
        <v>2700</v>
      </c>
      <c r="I1535" s="349" t="s">
        <v>194</v>
      </c>
      <c r="J1535" s="349" t="s">
        <v>1333</v>
      </c>
      <c r="K1535" s="350">
        <v>154.47</v>
      </c>
      <c r="L1535" s="349" t="s">
        <v>1138</v>
      </c>
    </row>
    <row r="1536" spans="1:12" ht="13.5" x14ac:dyDescent="0.25">
      <c r="A1536" s="349" t="s">
        <v>2606</v>
      </c>
      <c r="B1536" s="349" t="s">
        <v>2607</v>
      </c>
      <c r="C1536" s="349" t="s">
        <v>2686</v>
      </c>
      <c r="D1536" s="349" t="s">
        <v>2687</v>
      </c>
      <c r="E1536" s="350" t="s">
        <v>24</v>
      </c>
      <c r="F1536" s="349" t="s">
        <v>24</v>
      </c>
      <c r="G1536" s="349">
        <v>91082</v>
      </c>
      <c r="H1536" s="349" t="s">
        <v>2701</v>
      </c>
      <c r="I1536" s="349" t="s">
        <v>194</v>
      </c>
      <c r="J1536" s="349" t="s">
        <v>1333</v>
      </c>
      <c r="K1536" s="350">
        <v>179.28</v>
      </c>
      <c r="L1536" s="349" t="s">
        <v>1138</v>
      </c>
    </row>
    <row r="1537" spans="1:12" ht="13.5" x14ac:dyDescent="0.25">
      <c r="A1537" s="349" t="s">
        <v>2606</v>
      </c>
      <c r="B1537" s="349" t="s">
        <v>2607</v>
      </c>
      <c r="C1537" s="349" t="s">
        <v>2686</v>
      </c>
      <c r="D1537" s="349" t="s">
        <v>2687</v>
      </c>
      <c r="E1537" s="350" t="s">
        <v>24</v>
      </c>
      <c r="F1537" s="349" t="s">
        <v>24</v>
      </c>
      <c r="G1537" s="349">
        <v>91083</v>
      </c>
      <c r="H1537" s="349" t="s">
        <v>2702</v>
      </c>
      <c r="I1537" s="349" t="s">
        <v>194</v>
      </c>
      <c r="J1537" s="349" t="s">
        <v>1333</v>
      </c>
      <c r="K1537" s="350">
        <v>166.1</v>
      </c>
      <c r="L1537" s="349" t="s">
        <v>1138</v>
      </c>
    </row>
    <row r="1538" spans="1:12" ht="13.5" x14ac:dyDescent="0.25">
      <c r="A1538" s="349" t="s">
        <v>2606</v>
      </c>
      <c r="B1538" s="349" t="s">
        <v>2607</v>
      </c>
      <c r="C1538" s="349" t="s">
        <v>2686</v>
      </c>
      <c r="D1538" s="349" t="s">
        <v>2687</v>
      </c>
      <c r="E1538" s="350" t="s">
        <v>24</v>
      </c>
      <c r="F1538" s="349" t="s">
        <v>24</v>
      </c>
      <c r="G1538" s="349">
        <v>91084</v>
      </c>
      <c r="H1538" s="349" t="s">
        <v>2703</v>
      </c>
      <c r="I1538" s="349" t="s">
        <v>194</v>
      </c>
      <c r="J1538" s="349" t="s">
        <v>1333</v>
      </c>
      <c r="K1538" s="350">
        <v>190.54</v>
      </c>
      <c r="L1538" s="349" t="s">
        <v>1138</v>
      </c>
    </row>
    <row r="1539" spans="1:12" ht="13.5" x14ac:dyDescent="0.25">
      <c r="A1539" s="349" t="s">
        <v>2606</v>
      </c>
      <c r="B1539" s="349" t="s">
        <v>2607</v>
      </c>
      <c r="C1539" s="349" t="s">
        <v>2686</v>
      </c>
      <c r="D1539" s="349" t="s">
        <v>2687</v>
      </c>
      <c r="E1539" s="350" t="s">
        <v>24</v>
      </c>
      <c r="F1539" s="349" t="s">
        <v>24</v>
      </c>
      <c r="G1539" s="349">
        <v>91086</v>
      </c>
      <c r="H1539" s="349" t="s">
        <v>2704</v>
      </c>
      <c r="I1539" s="349" t="s">
        <v>194</v>
      </c>
      <c r="J1539" s="349" t="s">
        <v>1333</v>
      </c>
      <c r="K1539" s="350">
        <v>136.81</v>
      </c>
      <c r="L1539" s="349" t="s">
        <v>1138</v>
      </c>
    </row>
    <row r="1540" spans="1:12" ht="13.5" x14ac:dyDescent="0.25">
      <c r="A1540" s="349" t="s">
        <v>2606</v>
      </c>
      <c r="B1540" s="349" t="s">
        <v>2607</v>
      </c>
      <c r="C1540" s="349" t="s">
        <v>2686</v>
      </c>
      <c r="D1540" s="349" t="s">
        <v>2687</v>
      </c>
      <c r="E1540" s="350" t="s">
        <v>24</v>
      </c>
      <c r="F1540" s="349" t="s">
        <v>24</v>
      </c>
      <c r="G1540" s="349">
        <v>91087</v>
      </c>
      <c r="H1540" s="349" t="s">
        <v>2705</v>
      </c>
      <c r="I1540" s="349" t="s">
        <v>194</v>
      </c>
      <c r="J1540" s="349" t="s">
        <v>1333</v>
      </c>
      <c r="K1540" s="350">
        <v>150.4</v>
      </c>
      <c r="L1540" s="349" t="s">
        <v>1138</v>
      </c>
    </row>
    <row r="1541" spans="1:12" ht="13.5" x14ac:dyDescent="0.25">
      <c r="A1541" s="349" t="s">
        <v>2606</v>
      </c>
      <c r="B1541" s="349" t="s">
        <v>2607</v>
      </c>
      <c r="C1541" s="349" t="s">
        <v>2686</v>
      </c>
      <c r="D1541" s="349" t="s">
        <v>2687</v>
      </c>
      <c r="E1541" s="350" t="s">
        <v>24</v>
      </c>
      <c r="F1541" s="349" t="s">
        <v>24</v>
      </c>
      <c r="G1541" s="349">
        <v>91088</v>
      </c>
      <c r="H1541" s="349" t="s">
        <v>2706</v>
      </c>
      <c r="I1541" s="349" t="s">
        <v>194</v>
      </c>
      <c r="J1541" s="349" t="s">
        <v>1333</v>
      </c>
      <c r="K1541" s="350">
        <v>186.94</v>
      </c>
      <c r="L1541" s="349" t="s">
        <v>1138</v>
      </c>
    </row>
    <row r="1542" spans="1:12" ht="13.5" x14ac:dyDescent="0.25">
      <c r="A1542" s="349" t="s">
        <v>2606</v>
      </c>
      <c r="B1542" s="349" t="s">
        <v>2607</v>
      </c>
      <c r="C1542" s="349" t="s">
        <v>2686</v>
      </c>
      <c r="D1542" s="349" t="s">
        <v>2687</v>
      </c>
      <c r="E1542" s="350" t="s">
        <v>24</v>
      </c>
      <c r="F1542" s="349" t="s">
        <v>24</v>
      </c>
      <c r="G1542" s="349">
        <v>91089</v>
      </c>
      <c r="H1542" s="349" t="s">
        <v>2707</v>
      </c>
      <c r="I1542" s="349" t="s">
        <v>194</v>
      </c>
      <c r="J1542" s="349" t="s">
        <v>1333</v>
      </c>
      <c r="K1542" s="350">
        <v>200.66</v>
      </c>
      <c r="L1542" s="349" t="s">
        <v>1138</v>
      </c>
    </row>
    <row r="1543" spans="1:12" ht="13.5" x14ac:dyDescent="0.25">
      <c r="A1543" s="349" t="s">
        <v>2606</v>
      </c>
      <c r="B1543" s="349" t="s">
        <v>2607</v>
      </c>
      <c r="C1543" s="349" t="s">
        <v>2686</v>
      </c>
      <c r="D1543" s="349" t="s">
        <v>2687</v>
      </c>
      <c r="E1543" s="350" t="s">
        <v>24</v>
      </c>
      <c r="F1543" s="349" t="s">
        <v>24</v>
      </c>
      <c r="G1543" s="349">
        <v>91090</v>
      </c>
      <c r="H1543" s="349" t="s">
        <v>2708</v>
      </c>
      <c r="I1543" s="349" t="s">
        <v>194</v>
      </c>
      <c r="J1543" s="349" t="s">
        <v>1333</v>
      </c>
      <c r="K1543" s="350">
        <v>150.75</v>
      </c>
      <c r="L1543" s="349" t="s">
        <v>1138</v>
      </c>
    </row>
    <row r="1544" spans="1:12" ht="13.5" x14ac:dyDescent="0.25">
      <c r="A1544" s="349" t="s">
        <v>2606</v>
      </c>
      <c r="B1544" s="349" t="s">
        <v>2607</v>
      </c>
      <c r="C1544" s="349" t="s">
        <v>2686</v>
      </c>
      <c r="D1544" s="349" t="s">
        <v>2687</v>
      </c>
      <c r="E1544" s="350" t="s">
        <v>24</v>
      </c>
      <c r="F1544" s="349" t="s">
        <v>24</v>
      </c>
      <c r="G1544" s="349">
        <v>91091</v>
      </c>
      <c r="H1544" s="349" t="s">
        <v>2709</v>
      </c>
      <c r="I1544" s="349" t="s">
        <v>194</v>
      </c>
      <c r="J1544" s="349" t="s">
        <v>1333</v>
      </c>
      <c r="K1544" s="350">
        <v>166.3</v>
      </c>
      <c r="L1544" s="349" t="s">
        <v>1138</v>
      </c>
    </row>
    <row r="1545" spans="1:12" ht="13.5" x14ac:dyDescent="0.25">
      <c r="A1545" s="349" t="s">
        <v>2606</v>
      </c>
      <c r="B1545" s="349" t="s">
        <v>2607</v>
      </c>
      <c r="C1545" s="349" t="s">
        <v>2686</v>
      </c>
      <c r="D1545" s="349" t="s">
        <v>2687</v>
      </c>
      <c r="E1545" s="350" t="s">
        <v>24</v>
      </c>
      <c r="F1545" s="349" t="s">
        <v>24</v>
      </c>
      <c r="G1545" s="349">
        <v>91092</v>
      </c>
      <c r="H1545" s="349" t="s">
        <v>2710</v>
      </c>
      <c r="I1545" s="349" t="s">
        <v>194</v>
      </c>
      <c r="J1545" s="349" t="s">
        <v>1333</v>
      </c>
      <c r="K1545" s="350">
        <v>202.52</v>
      </c>
      <c r="L1545" s="349" t="s">
        <v>1138</v>
      </c>
    </row>
    <row r="1546" spans="1:12" ht="13.5" x14ac:dyDescent="0.25">
      <c r="A1546" s="349" t="s">
        <v>2606</v>
      </c>
      <c r="B1546" s="349" t="s">
        <v>2607</v>
      </c>
      <c r="C1546" s="349" t="s">
        <v>2686</v>
      </c>
      <c r="D1546" s="349" t="s">
        <v>2687</v>
      </c>
      <c r="E1546" s="350" t="s">
        <v>24</v>
      </c>
      <c r="F1546" s="349" t="s">
        <v>24</v>
      </c>
      <c r="G1546" s="349">
        <v>91093</v>
      </c>
      <c r="H1546" s="349" t="s">
        <v>2711</v>
      </c>
      <c r="I1546" s="349" t="s">
        <v>194</v>
      </c>
      <c r="J1546" s="349" t="s">
        <v>1333</v>
      </c>
      <c r="K1546" s="350">
        <v>218.39</v>
      </c>
      <c r="L1546" s="349" t="s">
        <v>1138</v>
      </c>
    </row>
    <row r="1547" spans="1:12" ht="13.5" x14ac:dyDescent="0.25">
      <c r="A1547" s="349" t="s">
        <v>2606</v>
      </c>
      <c r="B1547" s="349" t="s">
        <v>2607</v>
      </c>
      <c r="C1547" s="349" t="s">
        <v>2686</v>
      </c>
      <c r="D1547" s="349" t="s">
        <v>2687</v>
      </c>
      <c r="E1547" s="350" t="s">
        <v>24</v>
      </c>
      <c r="F1547" s="349" t="s">
        <v>24</v>
      </c>
      <c r="G1547" s="349">
        <v>91094</v>
      </c>
      <c r="H1547" s="349" t="s">
        <v>2712</v>
      </c>
      <c r="I1547" s="349" t="s">
        <v>194</v>
      </c>
      <c r="J1547" s="349" t="s">
        <v>1333</v>
      </c>
      <c r="K1547" s="350">
        <v>143.63999999999999</v>
      </c>
      <c r="L1547" s="349" t="s">
        <v>1138</v>
      </c>
    </row>
    <row r="1548" spans="1:12" ht="13.5" x14ac:dyDescent="0.25">
      <c r="A1548" s="349" t="s">
        <v>2606</v>
      </c>
      <c r="B1548" s="349" t="s">
        <v>2607</v>
      </c>
      <c r="C1548" s="349" t="s">
        <v>2686</v>
      </c>
      <c r="D1548" s="349" t="s">
        <v>2687</v>
      </c>
      <c r="E1548" s="350" t="s">
        <v>24</v>
      </c>
      <c r="F1548" s="349" t="s">
        <v>24</v>
      </c>
      <c r="G1548" s="349">
        <v>91095</v>
      </c>
      <c r="H1548" s="349" t="s">
        <v>2713</v>
      </c>
      <c r="I1548" s="349" t="s">
        <v>194</v>
      </c>
      <c r="J1548" s="349" t="s">
        <v>1333</v>
      </c>
      <c r="K1548" s="350">
        <v>167.4</v>
      </c>
      <c r="L1548" s="349" t="s">
        <v>1138</v>
      </c>
    </row>
    <row r="1549" spans="1:12" ht="13.5" x14ac:dyDescent="0.25">
      <c r="A1549" s="349" t="s">
        <v>2606</v>
      </c>
      <c r="B1549" s="349" t="s">
        <v>2607</v>
      </c>
      <c r="C1549" s="349" t="s">
        <v>2686</v>
      </c>
      <c r="D1549" s="349" t="s">
        <v>2687</v>
      </c>
      <c r="E1549" s="350" t="s">
        <v>24</v>
      </c>
      <c r="F1549" s="349" t="s">
        <v>24</v>
      </c>
      <c r="G1549" s="349">
        <v>91096</v>
      </c>
      <c r="H1549" s="349" t="s">
        <v>2714</v>
      </c>
      <c r="I1549" s="349" t="s">
        <v>194</v>
      </c>
      <c r="J1549" s="349" t="s">
        <v>1333</v>
      </c>
      <c r="K1549" s="350">
        <v>146.66</v>
      </c>
      <c r="L1549" s="349" t="s">
        <v>1138</v>
      </c>
    </row>
    <row r="1550" spans="1:12" ht="13.5" x14ac:dyDescent="0.25">
      <c r="A1550" s="349" t="s">
        <v>2606</v>
      </c>
      <c r="B1550" s="349" t="s">
        <v>2607</v>
      </c>
      <c r="C1550" s="349" t="s">
        <v>2686</v>
      </c>
      <c r="D1550" s="349" t="s">
        <v>2687</v>
      </c>
      <c r="E1550" s="350" t="s">
        <v>24</v>
      </c>
      <c r="F1550" s="349" t="s">
        <v>24</v>
      </c>
      <c r="G1550" s="349">
        <v>91097</v>
      </c>
      <c r="H1550" s="349" t="s">
        <v>2715</v>
      </c>
      <c r="I1550" s="349" t="s">
        <v>194</v>
      </c>
      <c r="J1550" s="349" t="s">
        <v>1333</v>
      </c>
      <c r="K1550" s="350">
        <v>170.22</v>
      </c>
      <c r="L1550" s="349" t="s">
        <v>1138</v>
      </c>
    </row>
    <row r="1551" spans="1:12" ht="13.5" x14ac:dyDescent="0.25">
      <c r="A1551" s="349" t="s">
        <v>2606</v>
      </c>
      <c r="B1551" s="349" t="s">
        <v>2607</v>
      </c>
      <c r="C1551" s="349" t="s">
        <v>2686</v>
      </c>
      <c r="D1551" s="349" t="s">
        <v>2687</v>
      </c>
      <c r="E1551" s="350" t="s">
        <v>24</v>
      </c>
      <c r="F1551" s="349" t="s">
        <v>24</v>
      </c>
      <c r="G1551" s="349">
        <v>91098</v>
      </c>
      <c r="H1551" s="349" t="s">
        <v>2716</v>
      </c>
      <c r="I1551" s="349" t="s">
        <v>194</v>
      </c>
      <c r="J1551" s="349" t="s">
        <v>1333</v>
      </c>
      <c r="K1551" s="350">
        <v>162.01</v>
      </c>
      <c r="L1551" s="349" t="s">
        <v>1138</v>
      </c>
    </row>
    <row r="1552" spans="1:12" ht="13.5" x14ac:dyDescent="0.25">
      <c r="A1552" s="349" t="s">
        <v>2606</v>
      </c>
      <c r="B1552" s="349" t="s">
        <v>2607</v>
      </c>
      <c r="C1552" s="349" t="s">
        <v>2686</v>
      </c>
      <c r="D1552" s="349" t="s">
        <v>2687</v>
      </c>
      <c r="E1552" s="350" t="s">
        <v>24</v>
      </c>
      <c r="F1552" s="349" t="s">
        <v>24</v>
      </c>
      <c r="G1552" s="349">
        <v>91099</v>
      </c>
      <c r="H1552" s="349" t="s">
        <v>2717</v>
      </c>
      <c r="I1552" s="349" t="s">
        <v>194</v>
      </c>
      <c r="J1552" s="349" t="s">
        <v>1333</v>
      </c>
      <c r="K1552" s="350">
        <v>187.4</v>
      </c>
      <c r="L1552" s="349" t="s">
        <v>1138</v>
      </c>
    </row>
    <row r="1553" spans="1:12" ht="13.5" x14ac:dyDescent="0.25">
      <c r="A1553" s="349" t="s">
        <v>2606</v>
      </c>
      <c r="B1553" s="349" t="s">
        <v>2607</v>
      </c>
      <c r="C1553" s="349" t="s">
        <v>2686</v>
      </c>
      <c r="D1553" s="349" t="s">
        <v>2687</v>
      </c>
      <c r="E1553" s="350" t="s">
        <v>24</v>
      </c>
      <c r="F1553" s="349" t="s">
        <v>24</v>
      </c>
      <c r="G1553" s="349">
        <v>91100</v>
      </c>
      <c r="H1553" s="349" t="s">
        <v>2718</v>
      </c>
      <c r="I1553" s="349" t="s">
        <v>194</v>
      </c>
      <c r="J1553" s="349" t="s">
        <v>1333</v>
      </c>
      <c r="K1553" s="350">
        <v>170.98</v>
      </c>
      <c r="L1553" s="349" t="s">
        <v>1138</v>
      </c>
    </row>
    <row r="1554" spans="1:12" ht="13.5" x14ac:dyDescent="0.25">
      <c r="A1554" s="349" t="s">
        <v>2606</v>
      </c>
      <c r="B1554" s="349" t="s">
        <v>2607</v>
      </c>
      <c r="C1554" s="349" t="s">
        <v>2686</v>
      </c>
      <c r="D1554" s="349" t="s">
        <v>2687</v>
      </c>
      <c r="E1554" s="350" t="s">
        <v>24</v>
      </c>
      <c r="F1554" s="349" t="s">
        <v>24</v>
      </c>
      <c r="G1554" s="349">
        <v>91101</v>
      </c>
      <c r="H1554" s="349" t="s">
        <v>2719</v>
      </c>
      <c r="I1554" s="349" t="s">
        <v>194</v>
      </c>
      <c r="J1554" s="349" t="s">
        <v>1333</v>
      </c>
      <c r="K1554" s="350">
        <v>196.21</v>
      </c>
      <c r="L1554" s="349" t="s">
        <v>1138</v>
      </c>
    </row>
    <row r="1555" spans="1:12" ht="13.5" x14ac:dyDescent="0.25">
      <c r="A1555" s="349" t="s">
        <v>2606</v>
      </c>
      <c r="B1555" s="349" t="s">
        <v>2607</v>
      </c>
      <c r="C1555" s="349" t="s">
        <v>2686</v>
      </c>
      <c r="D1555" s="349" t="s">
        <v>2687</v>
      </c>
      <c r="E1555" s="350" t="s">
        <v>24</v>
      </c>
      <c r="F1555" s="349" t="s">
        <v>24</v>
      </c>
      <c r="G1555" s="349">
        <v>93952</v>
      </c>
      <c r="H1555" s="349" t="s">
        <v>2720</v>
      </c>
      <c r="I1555" s="349" t="s">
        <v>182</v>
      </c>
      <c r="J1555" s="349" t="s">
        <v>1333</v>
      </c>
      <c r="K1555" s="350">
        <v>241.19</v>
      </c>
      <c r="L1555" s="349" t="s">
        <v>1138</v>
      </c>
    </row>
    <row r="1556" spans="1:12" ht="13.5" x14ac:dyDescent="0.25">
      <c r="A1556" s="349" t="s">
        <v>2606</v>
      </c>
      <c r="B1556" s="349" t="s">
        <v>2607</v>
      </c>
      <c r="C1556" s="349" t="s">
        <v>2686</v>
      </c>
      <c r="D1556" s="349" t="s">
        <v>2687</v>
      </c>
      <c r="E1556" s="350" t="s">
        <v>24</v>
      </c>
      <c r="F1556" s="349" t="s">
        <v>24</v>
      </c>
      <c r="G1556" s="349">
        <v>93953</v>
      </c>
      <c r="H1556" s="349" t="s">
        <v>2721</v>
      </c>
      <c r="I1556" s="349" t="s">
        <v>182</v>
      </c>
      <c r="J1556" s="349" t="s">
        <v>1333</v>
      </c>
      <c r="K1556" s="350">
        <v>223.86</v>
      </c>
      <c r="L1556" s="349" t="s">
        <v>1138</v>
      </c>
    </row>
    <row r="1557" spans="1:12" ht="13.5" x14ac:dyDescent="0.25">
      <c r="A1557" s="349" t="s">
        <v>2606</v>
      </c>
      <c r="B1557" s="349" t="s">
        <v>2607</v>
      </c>
      <c r="C1557" s="349" t="s">
        <v>2686</v>
      </c>
      <c r="D1557" s="349" t="s">
        <v>2687</v>
      </c>
      <c r="E1557" s="350" t="s">
        <v>24</v>
      </c>
      <c r="F1557" s="349" t="s">
        <v>24</v>
      </c>
      <c r="G1557" s="349">
        <v>93954</v>
      </c>
      <c r="H1557" s="349" t="s">
        <v>2722</v>
      </c>
      <c r="I1557" s="349" t="s">
        <v>182</v>
      </c>
      <c r="J1557" s="349" t="s">
        <v>1333</v>
      </c>
      <c r="K1557" s="350">
        <v>213.47</v>
      </c>
      <c r="L1557" s="349" t="s">
        <v>1138</v>
      </c>
    </row>
    <row r="1558" spans="1:12" ht="13.5" x14ac:dyDescent="0.25">
      <c r="A1558" s="349" t="s">
        <v>2606</v>
      </c>
      <c r="B1558" s="349" t="s">
        <v>2607</v>
      </c>
      <c r="C1558" s="349" t="s">
        <v>2686</v>
      </c>
      <c r="D1558" s="349" t="s">
        <v>2687</v>
      </c>
      <c r="E1558" s="350" t="s">
        <v>24</v>
      </c>
      <c r="F1558" s="349" t="s">
        <v>24</v>
      </c>
      <c r="G1558" s="349">
        <v>93955</v>
      </c>
      <c r="H1558" s="349" t="s">
        <v>2723</v>
      </c>
      <c r="I1558" s="349" t="s">
        <v>182</v>
      </c>
      <c r="J1558" s="349" t="s">
        <v>1333</v>
      </c>
      <c r="K1558" s="350">
        <v>206.1</v>
      </c>
      <c r="L1558" s="349" t="s">
        <v>1138</v>
      </c>
    </row>
    <row r="1559" spans="1:12" ht="13.5" x14ac:dyDescent="0.25">
      <c r="A1559" s="349" t="s">
        <v>2606</v>
      </c>
      <c r="B1559" s="349" t="s">
        <v>2607</v>
      </c>
      <c r="C1559" s="349" t="s">
        <v>2686</v>
      </c>
      <c r="D1559" s="349" t="s">
        <v>2687</v>
      </c>
      <c r="E1559" s="350" t="s">
        <v>24</v>
      </c>
      <c r="F1559" s="349" t="s">
        <v>24</v>
      </c>
      <c r="G1559" s="349">
        <v>93956</v>
      </c>
      <c r="H1559" s="349" t="s">
        <v>2724</v>
      </c>
      <c r="I1559" s="349" t="s">
        <v>182</v>
      </c>
      <c r="J1559" s="349" t="s">
        <v>1333</v>
      </c>
      <c r="K1559" s="350">
        <v>200.31</v>
      </c>
      <c r="L1559" s="349" t="s">
        <v>1138</v>
      </c>
    </row>
    <row r="1560" spans="1:12" ht="13.5" x14ac:dyDescent="0.25">
      <c r="A1560" s="349" t="s">
        <v>2606</v>
      </c>
      <c r="B1560" s="349" t="s">
        <v>2607</v>
      </c>
      <c r="C1560" s="349" t="s">
        <v>2686</v>
      </c>
      <c r="D1560" s="349" t="s">
        <v>2687</v>
      </c>
      <c r="E1560" s="350" t="s">
        <v>24</v>
      </c>
      <c r="F1560" s="349" t="s">
        <v>24</v>
      </c>
      <c r="G1560" s="349">
        <v>93957</v>
      </c>
      <c r="H1560" s="349" t="s">
        <v>2725</v>
      </c>
      <c r="I1560" s="349" t="s">
        <v>182</v>
      </c>
      <c r="J1560" s="349" t="s">
        <v>1333</v>
      </c>
      <c r="K1560" s="350">
        <v>258.14</v>
      </c>
      <c r="L1560" s="349" t="s">
        <v>1138</v>
      </c>
    </row>
    <row r="1561" spans="1:12" ht="13.5" x14ac:dyDescent="0.25">
      <c r="A1561" s="349" t="s">
        <v>2606</v>
      </c>
      <c r="B1561" s="349" t="s">
        <v>2607</v>
      </c>
      <c r="C1561" s="349" t="s">
        <v>2686</v>
      </c>
      <c r="D1561" s="349" t="s">
        <v>2687</v>
      </c>
      <c r="E1561" s="350" t="s">
        <v>24</v>
      </c>
      <c r="F1561" s="349" t="s">
        <v>24</v>
      </c>
      <c r="G1561" s="349">
        <v>93958</v>
      </c>
      <c r="H1561" s="349" t="s">
        <v>2726</v>
      </c>
      <c r="I1561" s="349" t="s">
        <v>182</v>
      </c>
      <c r="J1561" s="349" t="s">
        <v>1333</v>
      </c>
      <c r="K1561" s="350">
        <v>239.8</v>
      </c>
      <c r="L1561" s="349" t="s">
        <v>1138</v>
      </c>
    </row>
    <row r="1562" spans="1:12" ht="13.5" x14ac:dyDescent="0.25">
      <c r="A1562" s="349" t="s">
        <v>2606</v>
      </c>
      <c r="B1562" s="349" t="s">
        <v>2607</v>
      </c>
      <c r="C1562" s="349" t="s">
        <v>2686</v>
      </c>
      <c r="D1562" s="349" t="s">
        <v>2687</v>
      </c>
      <c r="E1562" s="350" t="s">
        <v>24</v>
      </c>
      <c r="F1562" s="349" t="s">
        <v>24</v>
      </c>
      <c r="G1562" s="349">
        <v>93959</v>
      </c>
      <c r="H1562" s="349" t="s">
        <v>2727</v>
      </c>
      <c r="I1562" s="349" t="s">
        <v>182</v>
      </c>
      <c r="J1562" s="349" t="s">
        <v>1333</v>
      </c>
      <c r="K1562" s="350">
        <v>228.9</v>
      </c>
      <c r="L1562" s="349" t="s">
        <v>1138</v>
      </c>
    </row>
    <row r="1563" spans="1:12" ht="13.5" x14ac:dyDescent="0.25">
      <c r="A1563" s="349" t="s">
        <v>2606</v>
      </c>
      <c r="B1563" s="349" t="s">
        <v>2607</v>
      </c>
      <c r="C1563" s="349" t="s">
        <v>2686</v>
      </c>
      <c r="D1563" s="349" t="s">
        <v>2687</v>
      </c>
      <c r="E1563" s="350" t="s">
        <v>24</v>
      </c>
      <c r="F1563" s="349" t="s">
        <v>24</v>
      </c>
      <c r="G1563" s="349">
        <v>93960</v>
      </c>
      <c r="H1563" s="349" t="s">
        <v>2728</v>
      </c>
      <c r="I1563" s="349" t="s">
        <v>182</v>
      </c>
      <c r="J1563" s="349" t="s">
        <v>1333</v>
      </c>
      <c r="K1563" s="350">
        <v>221.2</v>
      </c>
      <c r="L1563" s="349" t="s">
        <v>1138</v>
      </c>
    </row>
    <row r="1564" spans="1:12" ht="13.5" x14ac:dyDescent="0.25">
      <c r="A1564" s="349" t="s">
        <v>2606</v>
      </c>
      <c r="B1564" s="349" t="s">
        <v>2607</v>
      </c>
      <c r="C1564" s="349" t="s">
        <v>2686</v>
      </c>
      <c r="D1564" s="349" t="s">
        <v>2687</v>
      </c>
      <c r="E1564" s="350" t="s">
        <v>24</v>
      </c>
      <c r="F1564" s="349" t="s">
        <v>24</v>
      </c>
      <c r="G1564" s="349">
        <v>93961</v>
      </c>
      <c r="H1564" s="349" t="s">
        <v>2729</v>
      </c>
      <c r="I1564" s="349" t="s">
        <v>182</v>
      </c>
      <c r="J1564" s="349" t="s">
        <v>1333</v>
      </c>
      <c r="K1564" s="350">
        <v>215.17</v>
      </c>
      <c r="L1564" s="349" t="s">
        <v>1138</v>
      </c>
    </row>
    <row r="1565" spans="1:12" ht="13.5" x14ac:dyDescent="0.25">
      <c r="A1565" s="349" t="s">
        <v>2606</v>
      </c>
      <c r="B1565" s="349" t="s">
        <v>2607</v>
      </c>
      <c r="C1565" s="349" t="s">
        <v>2686</v>
      </c>
      <c r="D1565" s="349" t="s">
        <v>2687</v>
      </c>
      <c r="E1565" s="350" t="s">
        <v>24</v>
      </c>
      <c r="F1565" s="349" t="s">
        <v>24</v>
      </c>
      <c r="G1565" s="349">
        <v>93962</v>
      </c>
      <c r="H1565" s="349" t="s">
        <v>2730</v>
      </c>
      <c r="I1565" s="349" t="s">
        <v>182</v>
      </c>
      <c r="J1565" s="349" t="s">
        <v>1333</v>
      </c>
      <c r="K1565" s="350">
        <v>227.44</v>
      </c>
      <c r="L1565" s="349" t="s">
        <v>1138</v>
      </c>
    </row>
    <row r="1566" spans="1:12" ht="13.5" x14ac:dyDescent="0.25">
      <c r="A1566" s="349" t="s">
        <v>2606</v>
      </c>
      <c r="B1566" s="349" t="s">
        <v>2607</v>
      </c>
      <c r="C1566" s="349" t="s">
        <v>2686</v>
      </c>
      <c r="D1566" s="349" t="s">
        <v>2687</v>
      </c>
      <c r="E1566" s="350" t="s">
        <v>24</v>
      </c>
      <c r="F1566" s="349" t="s">
        <v>24</v>
      </c>
      <c r="G1566" s="349">
        <v>93963</v>
      </c>
      <c r="H1566" s="349" t="s">
        <v>2731</v>
      </c>
      <c r="I1566" s="349" t="s">
        <v>182</v>
      </c>
      <c r="J1566" s="349" t="s">
        <v>1333</v>
      </c>
      <c r="K1566" s="350">
        <v>210.17</v>
      </c>
      <c r="L1566" s="349" t="s">
        <v>1138</v>
      </c>
    </row>
    <row r="1567" spans="1:12" ht="13.5" x14ac:dyDescent="0.25">
      <c r="A1567" s="349" t="s">
        <v>2606</v>
      </c>
      <c r="B1567" s="349" t="s">
        <v>2607</v>
      </c>
      <c r="C1567" s="349" t="s">
        <v>2686</v>
      </c>
      <c r="D1567" s="349" t="s">
        <v>2687</v>
      </c>
      <c r="E1567" s="350" t="s">
        <v>24</v>
      </c>
      <c r="F1567" s="349" t="s">
        <v>24</v>
      </c>
      <c r="G1567" s="349">
        <v>93964</v>
      </c>
      <c r="H1567" s="349" t="s">
        <v>2732</v>
      </c>
      <c r="I1567" s="349" t="s">
        <v>182</v>
      </c>
      <c r="J1567" s="349" t="s">
        <v>1333</v>
      </c>
      <c r="K1567" s="350">
        <v>199.84</v>
      </c>
      <c r="L1567" s="349" t="s">
        <v>1138</v>
      </c>
    </row>
    <row r="1568" spans="1:12" ht="13.5" x14ac:dyDescent="0.25">
      <c r="A1568" s="349" t="s">
        <v>2606</v>
      </c>
      <c r="B1568" s="349" t="s">
        <v>2607</v>
      </c>
      <c r="C1568" s="349" t="s">
        <v>2686</v>
      </c>
      <c r="D1568" s="349" t="s">
        <v>2687</v>
      </c>
      <c r="E1568" s="350" t="s">
        <v>24</v>
      </c>
      <c r="F1568" s="349" t="s">
        <v>24</v>
      </c>
      <c r="G1568" s="349">
        <v>93965</v>
      </c>
      <c r="H1568" s="349" t="s">
        <v>2733</v>
      </c>
      <c r="I1568" s="349" t="s">
        <v>182</v>
      </c>
      <c r="J1568" s="349" t="s">
        <v>1333</v>
      </c>
      <c r="K1568" s="350">
        <v>189.41</v>
      </c>
      <c r="L1568" s="349" t="s">
        <v>1138</v>
      </c>
    </row>
    <row r="1569" spans="1:12" ht="13.5" x14ac:dyDescent="0.25">
      <c r="A1569" s="349" t="s">
        <v>2606</v>
      </c>
      <c r="B1569" s="349" t="s">
        <v>2607</v>
      </c>
      <c r="C1569" s="349" t="s">
        <v>2686</v>
      </c>
      <c r="D1569" s="349" t="s">
        <v>2687</v>
      </c>
      <c r="E1569" s="350" t="s">
        <v>24</v>
      </c>
      <c r="F1569" s="349" t="s">
        <v>24</v>
      </c>
      <c r="G1569" s="349">
        <v>93966</v>
      </c>
      <c r="H1569" s="349" t="s">
        <v>2734</v>
      </c>
      <c r="I1569" s="349" t="s">
        <v>182</v>
      </c>
      <c r="J1569" s="349" t="s">
        <v>1333</v>
      </c>
      <c r="K1569" s="350">
        <v>186.76</v>
      </c>
      <c r="L1569" s="349" t="s">
        <v>1138</v>
      </c>
    </row>
    <row r="1570" spans="1:12" ht="13.5" x14ac:dyDescent="0.25">
      <c r="A1570" s="349" t="s">
        <v>2606</v>
      </c>
      <c r="B1570" s="349" t="s">
        <v>2607</v>
      </c>
      <c r="C1570" s="349" t="s">
        <v>2686</v>
      </c>
      <c r="D1570" s="349" t="s">
        <v>2687</v>
      </c>
      <c r="E1570" s="350" t="s">
        <v>24</v>
      </c>
      <c r="F1570" s="349" t="s">
        <v>24</v>
      </c>
      <c r="G1570" s="349">
        <v>93967</v>
      </c>
      <c r="H1570" s="349" t="s">
        <v>2735</v>
      </c>
      <c r="I1570" s="349" t="s">
        <v>182</v>
      </c>
      <c r="J1570" s="349" t="s">
        <v>1333</v>
      </c>
      <c r="K1570" s="350">
        <v>244.42</v>
      </c>
      <c r="L1570" s="349" t="s">
        <v>1138</v>
      </c>
    </row>
    <row r="1571" spans="1:12" ht="13.5" x14ac:dyDescent="0.25">
      <c r="A1571" s="349" t="s">
        <v>2606</v>
      </c>
      <c r="B1571" s="349" t="s">
        <v>2607</v>
      </c>
      <c r="C1571" s="349" t="s">
        <v>2686</v>
      </c>
      <c r="D1571" s="349" t="s">
        <v>2687</v>
      </c>
      <c r="E1571" s="350" t="s">
        <v>24</v>
      </c>
      <c r="F1571" s="349" t="s">
        <v>24</v>
      </c>
      <c r="G1571" s="349">
        <v>93968</v>
      </c>
      <c r="H1571" s="349" t="s">
        <v>2736</v>
      </c>
      <c r="I1571" s="349" t="s">
        <v>182</v>
      </c>
      <c r="J1571" s="349" t="s">
        <v>1333</v>
      </c>
      <c r="K1571" s="350">
        <v>226.1</v>
      </c>
      <c r="L1571" s="349" t="s">
        <v>1138</v>
      </c>
    </row>
    <row r="1572" spans="1:12" ht="13.5" x14ac:dyDescent="0.25">
      <c r="A1572" s="349" t="s">
        <v>2606</v>
      </c>
      <c r="B1572" s="349" t="s">
        <v>2607</v>
      </c>
      <c r="C1572" s="349" t="s">
        <v>2686</v>
      </c>
      <c r="D1572" s="349" t="s">
        <v>2687</v>
      </c>
      <c r="E1572" s="350" t="s">
        <v>24</v>
      </c>
      <c r="F1572" s="349" t="s">
        <v>24</v>
      </c>
      <c r="G1572" s="349">
        <v>93969</v>
      </c>
      <c r="H1572" s="349" t="s">
        <v>2737</v>
      </c>
      <c r="I1572" s="349" t="s">
        <v>182</v>
      </c>
      <c r="J1572" s="349" t="s">
        <v>1333</v>
      </c>
      <c r="K1572" s="350">
        <v>215.24</v>
      </c>
      <c r="L1572" s="349" t="s">
        <v>1138</v>
      </c>
    </row>
    <row r="1573" spans="1:12" ht="13.5" x14ac:dyDescent="0.25">
      <c r="A1573" s="349" t="s">
        <v>2606</v>
      </c>
      <c r="B1573" s="349" t="s">
        <v>2607</v>
      </c>
      <c r="C1573" s="349" t="s">
        <v>2686</v>
      </c>
      <c r="D1573" s="349" t="s">
        <v>2687</v>
      </c>
      <c r="E1573" s="350" t="s">
        <v>24</v>
      </c>
      <c r="F1573" s="349" t="s">
        <v>24</v>
      </c>
      <c r="G1573" s="349">
        <v>93970</v>
      </c>
      <c r="H1573" s="349" t="s">
        <v>2738</v>
      </c>
      <c r="I1573" s="349" t="s">
        <v>182</v>
      </c>
      <c r="J1573" s="349" t="s">
        <v>1333</v>
      </c>
      <c r="K1573" s="350">
        <v>207.61</v>
      </c>
      <c r="L1573" s="349" t="s">
        <v>1138</v>
      </c>
    </row>
    <row r="1574" spans="1:12" ht="13.5" x14ac:dyDescent="0.25">
      <c r="A1574" s="349" t="s">
        <v>2606</v>
      </c>
      <c r="B1574" s="349" t="s">
        <v>2607</v>
      </c>
      <c r="C1574" s="349" t="s">
        <v>2686</v>
      </c>
      <c r="D1574" s="349" t="s">
        <v>2687</v>
      </c>
      <c r="E1574" s="350" t="s">
        <v>24</v>
      </c>
      <c r="F1574" s="349" t="s">
        <v>24</v>
      </c>
      <c r="G1574" s="349">
        <v>93971</v>
      </c>
      <c r="H1574" s="349" t="s">
        <v>2739</v>
      </c>
      <c r="I1574" s="349" t="s">
        <v>182</v>
      </c>
      <c r="J1574" s="349" t="s">
        <v>1333</v>
      </c>
      <c r="K1574" s="350">
        <v>195.22</v>
      </c>
      <c r="L1574" s="349" t="s">
        <v>1138</v>
      </c>
    </row>
    <row r="1575" spans="1:12" ht="13.5" x14ac:dyDescent="0.25">
      <c r="A1575" s="349" t="s">
        <v>2606</v>
      </c>
      <c r="B1575" s="349" t="s">
        <v>2607</v>
      </c>
      <c r="C1575" s="349" t="s">
        <v>2686</v>
      </c>
      <c r="D1575" s="349" t="s">
        <v>2687</v>
      </c>
      <c r="E1575" s="350" t="s">
        <v>24</v>
      </c>
      <c r="F1575" s="349" t="s">
        <v>24</v>
      </c>
      <c r="G1575" s="349">
        <v>95108</v>
      </c>
      <c r="H1575" s="349" t="s">
        <v>2740</v>
      </c>
      <c r="I1575" s="349" t="s">
        <v>181</v>
      </c>
      <c r="J1575" s="349" t="s">
        <v>1333</v>
      </c>
      <c r="K1575" s="350">
        <v>32.299999999999997</v>
      </c>
      <c r="L1575" s="349" t="s">
        <v>1138</v>
      </c>
    </row>
    <row r="1576" spans="1:12" ht="13.5" x14ac:dyDescent="0.25">
      <c r="A1576" s="349" t="s">
        <v>2606</v>
      </c>
      <c r="B1576" s="349" t="s">
        <v>2607</v>
      </c>
      <c r="C1576" s="349" t="s">
        <v>2686</v>
      </c>
      <c r="D1576" s="349" t="s">
        <v>2687</v>
      </c>
      <c r="E1576" s="350" t="s">
        <v>24</v>
      </c>
      <c r="F1576" s="349" t="s">
        <v>24</v>
      </c>
      <c r="G1576" s="349">
        <v>100332</v>
      </c>
      <c r="H1576" s="349" t="s">
        <v>2741</v>
      </c>
      <c r="I1576" s="349" t="s">
        <v>194</v>
      </c>
      <c r="J1576" s="349" t="s">
        <v>1333</v>
      </c>
      <c r="K1576" s="350">
        <v>833.72</v>
      </c>
      <c r="L1576" s="349" t="s">
        <v>1138</v>
      </c>
    </row>
    <row r="1577" spans="1:12" ht="13.5" x14ac:dyDescent="0.25">
      <c r="A1577" s="349" t="s">
        <v>2606</v>
      </c>
      <c r="B1577" s="349" t="s">
        <v>2607</v>
      </c>
      <c r="C1577" s="349" t="s">
        <v>2686</v>
      </c>
      <c r="D1577" s="349" t="s">
        <v>2687</v>
      </c>
      <c r="E1577" s="350" t="s">
        <v>24</v>
      </c>
      <c r="F1577" s="349" t="s">
        <v>24</v>
      </c>
      <c r="G1577" s="349">
        <v>100333</v>
      </c>
      <c r="H1577" s="349" t="s">
        <v>2742</v>
      </c>
      <c r="I1577" s="349" t="s">
        <v>194</v>
      </c>
      <c r="J1577" s="349" t="s">
        <v>1333</v>
      </c>
      <c r="K1577" s="350">
        <v>516.57000000000005</v>
      </c>
      <c r="L1577" s="349" t="s">
        <v>1138</v>
      </c>
    </row>
    <row r="1578" spans="1:12" ht="13.5" x14ac:dyDescent="0.25">
      <c r="A1578" s="349" t="s">
        <v>2606</v>
      </c>
      <c r="B1578" s="349" t="s">
        <v>2607</v>
      </c>
      <c r="C1578" s="349" t="s">
        <v>2686</v>
      </c>
      <c r="D1578" s="349" t="s">
        <v>2687</v>
      </c>
      <c r="E1578" s="350" t="s">
        <v>24</v>
      </c>
      <c r="F1578" s="349" t="s">
        <v>24</v>
      </c>
      <c r="G1578" s="349">
        <v>100334</v>
      </c>
      <c r="H1578" s="349" t="s">
        <v>2743</v>
      </c>
      <c r="I1578" s="349" t="s">
        <v>194</v>
      </c>
      <c r="J1578" s="349" t="s">
        <v>1333</v>
      </c>
      <c r="K1578" s="350">
        <v>661.36</v>
      </c>
      <c r="L1578" s="349" t="s">
        <v>1138</v>
      </c>
    </row>
    <row r="1579" spans="1:12" ht="13.5" x14ac:dyDescent="0.25">
      <c r="A1579" s="349" t="s">
        <v>2606</v>
      </c>
      <c r="B1579" s="349" t="s">
        <v>2607</v>
      </c>
      <c r="C1579" s="349" t="s">
        <v>2686</v>
      </c>
      <c r="D1579" s="349" t="s">
        <v>2687</v>
      </c>
      <c r="E1579" s="350" t="s">
        <v>24</v>
      </c>
      <c r="F1579" s="349" t="s">
        <v>24</v>
      </c>
      <c r="G1579" s="349">
        <v>100335</v>
      </c>
      <c r="H1579" s="349" t="s">
        <v>2744</v>
      </c>
      <c r="I1579" s="349" t="s">
        <v>194</v>
      </c>
      <c r="J1579" s="349" t="s">
        <v>1333</v>
      </c>
      <c r="K1579" s="350">
        <v>423.49</v>
      </c>
      <c r="L1579" s="349" t="s">
        <v>1138</v>
      </c>
    </row>
    <row r="1580" spans="1:12" ht="13.5" x14ac:dyDescent="0.25">
      <c r="A1580" s="349" t="s">
        <v>2606</v>
      </c>
      <c r="B1580" s="349" t="s">
        <v>2607</v>
      </c>
      <c r="C1580" s="349" t="s">
        <v>2686</v>
      </c>
      <c r="D1580" s="349" t="s">
        <v>2687</v>
      </c>
      <c r="E1580" s="350" t="s">
        <v>24</v>
      </c>
      <c r="F1580" s="349" t="s">
        <v>24</v>
      </c>
      <c r="G1580" s="349">
        <v>100341</v>
      </c>
      <c r="H1580" s="349" t="s">
        <v>2745</v>
      </c>
      <c r="I1580" s="349" t="s">
        <v>194</v>
      </c>
      <c r="J1580" s="349" t="s">
        <v>1333</v>
      </c>
      <c r="K1580" s="350">
        <v>42.55</v>
      </c>
      <c r="L1580" s="349" t="s">
        <v>1138</v>
      </c>
    </row>
    <row r="1581" spans="1:12" ht="13.5" x14ac:dyDescent="0.25">
      <c r="A1581" s="349" t="s">
        <v>2606</v>
      </c>
      <c r="B1581" s="349" t="s">
        <v>2607</v>
      </c>
      <c r="C1581" s="349" t="s">
        <v>2686</v>
      </c>
      <c r="D1581" s="349" t="s">
        <v>2687</v>
      </c>
      <c r="E1581" s="350" t="s">
        <v>24</v>
      </c>
      <c r="F1581" s="349" t="s">
        <v>24</v>
      </c>
      <c r="G1581" s="349">
        <v>100342</v>
      </c>
      <c r="H1581" s="349" t="s">
        <v>2746</v>
      </c>
      <c r="I1581" s="349" t="s">
        <v>214</v>
      </c>
      <c r="J1581" s="349" t="s">
        <v>1333</v>
      </c>
      <c r="K1581" s="350">
        <v>17.61</v>
      </c>
      <c r="L1581" s="349" t="s">
        <v>1138</v>
      </c>
    </row>
    <row r="1582" spans="1:12" ht="13.5" x14ac:dyDescent="0.25">
      <c r="A1582" s="349" t="s">
        <v>2606</v>
      </c>
      <c r="B1582" s="349" t="s">
        <v>2607</v>
      </c>
      <c r="C1582" s="349" t="s">
        <v>2686</v>
      </c>
      <c r="D1582" s="349" t="s">
        <v>2687</v>
      </c>
      <c r="E1582" s="350" t="s">
        <v>24</v>
      </c>
      <c r="F1582" s="349" t="s">
        <v>24</v>
      </c>
      <c r="G1582" s="349">
        <v>100343</v>
      </c>
      <c r="H1582" s="349" t="s">
        <v>2747</v>
      </c>
      <c r="I1582" s="349" t="s">
        <v>214</v>
      </c>
      <c r="J1582" s="349" t="s">
        <v>1333</v>
      </c>
      <c r="K1582" s="350">
        <v>16.82</v>
      </c>
      <c r="L1582" s="349" t="s">
        <v>1138</v>
      </c>
    </row>
    <row r="1583" spans="1:12" ht="13.5" x14ac:dyDescent="0.25">
      <c r="A1583" s="349" t="s">
        <v>2606</v>
      </c>
      <c r="B1583" s="349" t="s">
        <v>2607</v>
      </c>
      <c r="C1583" s="349" t="s">
        <v>2686</v>
      </c>
      <c r="D1583" s="349" t="s">
        <v>2687</v>
      </c>
      <c r="E1583" s="350" t="s">
        <v>24</v>
      </c>
      <c r="F1583" s="349" t="s">
        <v>24</v>
      </c>
      <c r="G1583" s="349">
        <v>100344</v>
      </c>
      <c r="H1583" s="349" t="s">
        <v>2748</v>
      </c>
      <c r="I1583" s="349" t="s">
        <v>214</v>
      </c>
      <c r="J1583" s="349" t="s">
        <v>1333</v>
      </c>
      <c r="K1583" s="350">
        <v>15.15</v>
      </c>
      <c r="L1583" s="349" t="s">
        <v>1138</v>
      </c>
    </row>
    <row r="1584" spans="1:12" ht="13.5" x14ac:dyDescent="0.25">
      <c r="A1584" s="349" t="s">
        <v>2606</v>
      </c>
      <c r="B1584" s="349" t="s">
        <v>2607</v>
      </c>
      <c r="C1584" s="349" t="s">
        <v>2686</v>
      </c>
      <c r="D1584" s="349" t="s">
        <v>2687</v>
      </c>
      <c r="E1584" s="350" t="s">
        <v>24</v>
      </c>
      <c r="F1584" s="349" t="s">
        <v>24</v>
      </c>
      <c r="G1584" s="349">
        <v>100345</v>
      </c>
      <c r="H1584" s="349" t="s">
        <v>2749</v>
      </c>
      <c r="I1584" s="349" t="s">
        <v>214</v>
      </c>
      <c r="J1584" s="349" t="s">
        <v>1333</v>
      </c>
      <c r="K1584" s="350">
        <v>12.88</v>
      </c>
      <c r="L1584" s="349" t="s">
        <v>1138</v>
      </c>
    </row>
    <row r="1585" spans="1:12" ht="13.5" x14ac:dyDescent="0.25">
      <c r="A1585" s="349" t="s">
        <v>2606</v>
      </c>
      <c r="B1585" s="349" t="s">
        <v>2607</v>
      </c>
      <c r="C1585" s="349" t="s">
        <v>2686</v>
      </c>
      <c r="D1585" s="349" t="s">
        <v>2687</v>
      </c>
      <c r="E1585" s="350" t="s">
        <v>24</v>
      </c>
      <c r="F1585" s="349" t="s">
        <v>24</v>
      </c>
      <c r="G1585" s="349">
        <v>100346</v>
      </c>
      <c r="H1585" s="349" t="s">
        <v>2750</v>
      </c>
      <c r="I1585" s="349" t="s">
        <v>214</v>
      </c>
      <c r="J1585" s="349" t="s">
        <v>1333</v>
      </c>
      <c r="K1585" s="350">
        <v>12.31</v>
      </c>
      <c r="L1585" s="349" t="s">
        <v>1138</v>
      </c>
    </row>
    <row r="1586" spans="1:12" ht="13.5" x14ac:dyDescent="0.25">
      <c r="A1586" s="349" t="s">
        <v>2606</v>
      </c>
      <c r="B1586" s="349" t="s">
        <v>2607</v>
      </c>
      <c r="C1586" s="349" t="s">
        <v>2686</v>
      </c>
      <c r="D1586" s="349" t="s">
        <v>2687</v>
      </c>
      <c r="E1586" s="350" t="s">
        <v>24</v>
      </c>
      <c r="F1586" s="349" t="s">
        <v>24</v>
      </c>
      <c r="G1586" s="349">
        <v>100347</v>
      </c>
      <c r="H1586" s="349" t="s">
        <v>2751</v>
      </c>
      <c r="I1586" s="349" t="s">
        <v>214</v>
      </c>
      <c r="J1586" s="349" t="s">
        <v>1333</v>
      </c>
      <c r="K1586" s="350">
        <v>13.91</v>
      </c>
      <c r="L1586" s="349" t="s">
        <v>1138</v>
      </c>
    </row>
    <row r="1587" spans="1:12" ht="13.5" x14ac:dyDescent="0.25">
      <c r="A1587" s="349" t="s">
        <v>2606</v>
      </c>
      <c r="B1587" s="349" t="s">
        <v>2607</v>
      </c>
      <c r="C1587" s="349" t="s">
        <v>2686</v>
      </c>
      <c r="D1587" s="349" t="s">
        <v>2687</v>
      </c>
      <c r="E1587" s="350" t="s">
        <v>24</v>
      </c>
      <c r="F1587" s="349" t="s">
        <v>24</v>
      </c>
      <c r="G1587" s="349">
        <v>100348</v>
      </c>
      <c r="H1587" s="349" t="s">
        <v>2752</v>
      </c>
      <c r="I1587" s="349" t="s">
        <v>214</v>
      </c>
      <c r="J1587" s="349" t="s">
        <v>1333</v>
      </c>
      <c r="K1587" s="350">
        <v>13.65</v>
      </c>
      <c r="L1587" s="349" t="s">
        <v>1138</v>
      </c>
    </row>
    <row r="1588" spans="1:12" ht="13.5" x14ac:dyDescent="0.25">
      <c r="A1588" s="349" t="s">
        <v>2606</v>
      </c>
      <c r="B1588" s="349" t="s">
        <v>2607</v>
      </c>
      <c r="C1588" s="349" t="s">
        <v>2686</v>
      </c>
      <c r="D1588" s="349" t="s">
        <v>2687</v>
      </c>
      <c r="E1588" s="350" t="s">
        <v>24</v>
      </c>
      <c r="F1588" s="349" t="s">
        <v>24</v>
      </c>
      <c r="G1588" s="349">
        <v>100349</v>
      </c>
      <c r="H1588" s="349" t="s">
        <v>2753</v>
      </c>
      <c r="I1588" s="349" t="s">
        <v>191</v>
      </c>
      <c r="J1588" s="349" t="s">
        <v>1333</v>
      </c>
      <c r="K1588" s="350">
        <v>675.92</v>
      </c>
      <c r="L1588" s="349" t="s">
        <v>1138</v>
      </c>
    </row>
    <row r="1589" spans="1:12" ht="13.5" x14ac:dyDescent="0.25">
      <c r="A1589" s="349" t="s">
        <v>2606</v>
      </c>
      <c r="B1589" s="349" t="s">
        <v>2607</v>
      </c>
      <c r="C1589" s="349" t="s">
        <v>2754</v>
      </c>
      <c r="D1589" s="349" t="s">
        <v>2755</v>
      </c>
      <c r="E1589" s="350" t="s">
        <v>24</v>
      </c>
      <c r="F1589" s="349" t="s">
        <v>24</v>
      </c>
      <c r="G1589" s="349">
        <v>102989</v>
      </c>
      <c r="H1589" s="349" t="s">
        <v>2756</v>
      </c>
      <c r="I1589" s="349" t="s">
        <v>182</v>
      </c>
      <c r="J1589" s="349" t="s">
        <v>1137</v>
      </c>
      <c r="K1589" s="350">
        <v>43.29</v>
      </c>
      <c r="L1589" s="349" t="s">
        <v>1138</v>
      </c>
    </row>
    <row r="1590" spans="1:12" ht="13.5" x14ac:dyDescent="0.25">
      <c r="A1590" s="349" t="s">
        <v>2606</v>
      </c>
      <c r="B1590" s="349" t="s">
        <v>2607</v>
      </c>
      <c r="C1590" s="349" t="s">
        <v>2754</v>
      </c>
      <c r="D1590" s="349" t="s">
        <v>2755</v>
      </c>
      <c r="E1590" s="350" t="s">
        <v>24</v>
      </c>
      <c r="F1590" s="349" t="s">
        <v>24</v>
      </c>
      <c r="G1590" s="349">
        <v>102990</v>
      </c>
      <c r="H1590" s="349" t="s">
        <v>2757</v>
      </c>
      <c r="I1590" s="349" t="s">
        <v>182</v>
      </c>
      <c r="J1590" s="349" t="s">
        <v>1137</v>
      </c>
      <c r="K1590" s="350">
        <v>52.61</v>
      </c>
      <c r="L1590" s="349" t="s">
        <v>1138</v>
      </c>
    </row>
    <row r="1591" spans="1:12" ht="13.5" x14ac:dyDescent="0.25">
      <c r="A1591" s="349" t="s">
        <v>2606</v>
      </c>
      <c r="B1591" s="349" t="s">
        <v>2607</v>
      </c>
      <c r="C1591" s="349" t="s">
        <v>2754</v>
      </c>
      <c r="D1591" s="349" t="s">
        <v>2755</v>
      </c>
      <c r="E1591" s="350" t="s">
        <v>24</v>
      </c>
      <c r="F1591" s="349" t="s">
        <v>24</v>
      </c>
      <c r="G1591" s="349">
        <v>102991</v>
      </c>
      <c r="H1591" s="349" t="s">
        <v>2758</v>
      </c>
      <c r="I1591" s="349" t="s">
        <v>182</v>
      </c>
      <c r="J1591" s="349" t="s">
        <v>1137</v>
      </c>
      <c r="K1591" s="350">
        <v>68.209999999999994</v>
      </c>
      <c r="L1591" s="349" t="s">
        <v>1138</v>
      </c>
    </row>
    <row r="1592" spans="1:12" ht="13.5" x14ac:dyDescent="0.25">
      <c r="A1592" s="349" t="s">
        <v>2606</v>
      </c>
      <c r="B1592" s="349" t="s">
        <v>2607</v>
      </c>
      <c r="C1592" s="349" t="s">
        <v>2754</v>
      </c>
      <c r="D1592" s="349" t="s">
        <v>2755</v>
      </c>
      <c r="E1592" s="350" t="s">
        <v>24</v>
      </c>
      <c r="F1592" s="349" t="s">
        <v>24</v>
      </c>
      <c r="G1592" s="349">
        <v>102992</v>
      </c>
      <c r="H1592" s="349" t="s">
        <v>2759</v>
      </c>
      <c r="I1592" s="349" t="s">
        <v>182</v>
      </c>
      <c r="J1592" s="349" t="s">
        <v>1137</v>
      </c>
      <c r="K1592" s="350">
        <v>101.54</v>
      </c>
      <c r="L1592" s="349" t="s">
        <v>1138</v>
      </c>
    </row>
    <row r="1593" spans="1:12" ht="13.5" x14ac:dyDescent="0.25">
      <c r="A1593" s="349" t="s">
        <v>2606</v>
      </c>
      <c r="B1593" s="349" t="s">
        <v>2607</v>
      </c>
      <c r="C1593" s="349" t="s">
        <v>2754</v>
      </c>
      <c r="D1593" s="349" t="s">
        <v>2755</v>
      </c>
      <c r="E1593" s="350" t="s">
        <v>24</v>
      </c>
      <c r="F1593" s="349" t="s">
        <v>24</v>
      </c>
      <c r="G1593" s="349">
        <v>102993</v>
      </c>
      <c r="H1593" s="349" t="s">
        <v>2760</v>
      </c>
      <c r="I1593" s="349" t="s">
        <v>182</v>
      </c>
      <c r="J1593" s="349" t="s">
        <v>1137</v>
      </c>
      <c r="K1593" s="350">
        <v>132.13999999999999</v>
      </c>
      <c r="L1593" s="349" t="s">
        <v>1138</v>
      </c>
    </row>
    <row r="1594" spans="1:12" ht="13.5" x14ac:dyDescent="0.25">
      <c r="A1594" s="349" t="s">
        <v>2606</v>
      </c>
      <c r="B1594" s="349" t="s">
        <v>2607</v>
      </c>
      <c r="C1594" s="349" t="s">
        <v>2754</v>
      </c>
      <c r="D1594" s="349" t="s">
        <v>2755</v>
      </c>
      <c r="E1594" s="350" t="s">
        <v>24</v>
      </c>
      <c r="F1594" s="349" t="s">
        <v>24</v>
      </c>
      <c r="G1594" s="349">
        <v>102994</v>
      </c>
      <c r="H1594" s="349" t="s">
        <v>2761</v>
      </c>
      <c r="I1594" s="349" t="s">
        <v>182</v>
      </c>
      <c r="J1594" s="349" t="s">
        <v>1137</v>
      </c>
      <c r="K1594" s="350">
        <v>227.95</v>
      </c>
      <c r="L1594" s="349" t="s">
        <v>1138</v>
      </c>
    </row>
    <row r="1595" spans="1:12" ht="13.5" x14ac:dyDescent="0.25">
      <c r="A1595" s="349" t="s">
        <v>2606</v>
      </c>
      <c r="B1595" s="349" t="s">
        <v>2607</v>
      </c>
      <c r="C1595" s="349" t="s">
        <v>2754</v>
      </c>
      <c r="D1595" s="349" t="s">
        <v>2755</v>
      </c>
      <c r="E1595" s="350" t="s">
        <v>24</v>
      </c>
      <c r="F1595" s="349" t="s">
        <v>24</v>
      </c>
      <c r="G1595" s="349">
        <v>102995</v>
      </c>
      <c r="H1595" s="349" t="s">
        <v>2762</v>
      </c>
      <c r="I1595" s="349" t="s">
        <v>182</v>
      </c>
      <c r="J1595" s="349" t="s">
        <v>1333</v>
      </c>
      <c r="K1595" s="350">
        <v>51.54</v>
      </c>
      <c r="L1595" s="349" t="s">
        <v>1138</v>
      </c>
    </row>
    <row r="1596" spans="1:12" ht="13.5" x14ac:dyDescent="0.25">
      <c r="A1596" s="349" t="s">
        <v>2606</v>
      </c>
      <c r="B1596" s="349" t="s">
        <v>2607</v>
      </c>
      <c r="C1596" s="349" t="s">
        <v>2754</v>
      </c>
      <c r="D1596" s="349" t="s">
        <v>2755</v>
      </c>
      <c r="E1596" s="350" t="s">
        <v>24</v>
      </c>
      <c r="F1596" s="349" t="s">
        <v>24</v>
      </c>
      <c r="G1596" s="349">
        <v>102996</v>
      </c>
      <c r="H1596" s="349" t="s">
        <v>2763</v>
      </c>
      <c r="I1596" s="349" t="s">
        <v>182</v>
      </c>
      <c r="J1596" s="349" t="s">
        <v>1333</v>
      </c>
      <c r="K1596" s="350">
        <v>72.86</v>
      </c>
      <c r="L1596" s="349" t="s">
        <v>1138</v>
      </c>
    </row>
    <row r="1597" spans="1:12" ht="13.5" x14ac:dyDescent="0.25">
      <c r="A1597" s="349" t="s">
        <v>2606</v>
      </c>
      <c r="B1597" s="349" t="s">
        <v>2607</v>
      </c>
      <c r="C1597" s="349" t="s">
        <v>2754</v>
      </c>
      <c r="D1597" s="349" t="s">
        <v>2755</v>
      </c>
      <c r="E1597" s="350" t="s">
        <v>24</v>
      </c>
      <c r="F1597" s="349" t="s">
        <v>24</v>
      </c>
      <c r="G1597" s="349">
        <v>102997</v>
      </c>
      <c r="H1597" s="349" t="s">
        <v>2764</v>
      </c>
      <c r="I1597" s="349" t="s">
        <v>182</v>
      </c>
      <c r="J1597" s="349" t="s">
        <v>1333</v>
      </c>
      <c r="K1597" s="350">
        <v>97.06</v>
      </c>
      <c r="L1597" s="349" t="s">
        <v>1138</v>
      </c>
    </row>
    <row r="1598" spans="1:12" ht="13.5" x14ac:dyDescent="0.25">
      <c r="A1598" s="349" t="s">
        <v>2606</v>
      </c>
      <c r="B1598" s="349" t="s">
        <v>2607</v>
      </c>
      <c r="C1598" s="349" t="s">
        <v>2754</v>
      </c>
      <c r="D1598" s="349" t="s">
        <v>2755</v>
      </c>
      <c r="E1598" s="350" t="s">
        <v>24</v>
      </c>
      <c r="F1598" s="349" t="s">
        <v>24</v>
      </c>
      <c r="G1598" s="349">
        <v>102998</v>
      </c>
      <c r="H1598" s="349" t="s">
        <v>2765</v>
      </c>
      <c r="I1598" s="349" t="s">
        <v>182</v>
      </c>
      <c r="J1598" s="349" t="s">
        <v>1333</v>
      </c>
      <c r="K1598" s="350">
        <v>92.8</v>
      </c>
      <c r="L1598" s="349" t="s">
        <v>1138</v>
      </c>
    </row>
    <row r="1599" spans="1:12" ht="13.5" x14ac:dyDescent="0.25">
      <c r="A1599" s="349" t="s">
        <v>2606</v>
      </c>
      <c r="B1599" s="349" t="s">
        <v>2607</v>
      </c>
      <c r="C1599" s="349" t="s">
        <v>2754</v>
      </c>
      <c r="D1599" s="349" t="s">
        <v>2755</v>
      </c>
      <c r="E1599" s="350" t="s">
        <v>24</v>
      </c>
      <c r="F1599" s="349" t="s">
        <v>24</v>
      </c>
      <c r="G1599" s="349">
        <v>102999</v>
      </c>
      <c r="H1599" s="349" t="s">
        <v>2766</v>
      </c>
      <c r="I1599" s="349" t="s">
        <v>182</v>
      </c>
      <c r="J1599" s="349" t="s">
        <v>1333</v>
      </c>
      <c r="K1599" s="350">
        <v>117.41</v>
      </c>
      <c r="L1599" s="349" t="s">
        <v>1138</v>
      </c>
    </row>
    <row r="1600" spans="1:12" ht="13.5" x14ac:dyDescent="0.25">
      <c r="A1600" s="349" t="s">
        <v>2606</v>
      </c>
      <c r="B1600" s="349" t="s">
        <v>2607</v>
      </c>
      <c r="C1600" s="349" t="s">
        <v>2754</v>
      </c>
      <c r="D1600" s="349" t="s">
        <v>2755</v>
      </c>
      <c r="E1600" s="350" t="s">
        <v>24</v>
      </c>
      <c r="F1600" s="349" t="s">
        <v>24</v>
      </c>
      <c r="G1600" s="349">
        <v>103000</v>
      </c>
      <c r="H1600" s="349" t="s">
        <v>2767</v>
      </c>
      <c r="I1600" s="349" t="s">
        <v>182</v>
      </c>
      <c r="J1600" s="349" t="s">
        <v>1333</v>
      </c>
      <c r="K1600" s="350">
        <v>117.91</v>
      </c>
      <c r="L1600" s="349" t="s">
        <v>1138</v>
      </c>
    </row>
    <row r="1601" spans="1:12" ht="13.5" x14ac:dyDescent="0.25">
      <c r="A1601" s="349" t="s">
        <v>2606</v>
      </c>
      <c r="B1601" s="349" t="s">
        <v>2607</v>
      </c>
      <c r="C1601" s="349" t="s">
        <v>2754</v>
      </c>
      <c r="D1601" s="349" t="s">
        <v>2755</v>
      </c>
      <c r="E1601" s="350" t="s">
        <v>24</v>
      </c>
      <c r="F1601" s="349" t="s">
        <v>24</v>
      </c>
      <c r="G1601" s="349">
        <v>103001</v>
      </c>
      <c r="H1601" s="349" t="s">
        <v>2768</v>
      </c>
      <c r="I1601" s="349" t="s">
        <v>181</v>
      </c>
      <c r="J1601" s="349" t="s">
        <v>1333</v>
      </c>
      <c r="K1601" s="350">
        <v>242.84</v>
      </c>
      <c r="L1601" s="349" t="s">
        <v>1138</v>
      </c>
    </row>
    <row r="1602" spans="1:12" ht="13.5" x14ac:dyDescent="0.25">
      <c r="A1602" s="349" t="s">
        <v>2606</v>
      </c>
      <c r="B1602" s="349" t="s">
        <v>2607</v>
      </c>
      <c r="C1602" s="349" t="s">
        <v>2754</v>
      </c>
      <c r="D1602" s="349" t="s">
        <v>2755</v>
      </c>
      <c r="E1602" s="350" t="s">
        <v>24</v>
      </c>
      <c r="F1602" s="349" t="s">
        <v>24</v>
      </c>
      <c r="G1602" s="349">
        <v>103002</v>
      </c>
      <c r="H1602" s="349" t="s">
        <v>2769</v>
      </c>
      <c r="I1602" s="349" t="s">
        <v>181</v>
      </c>
      <c r="J1602" s="349" t="s">
        <v>1333</v>
      </c>
      <c r="K1602" s="350">
        <v>302.82</v>
      </c>
      <c r="L1602" s="349" t="s">
        <v>1138</v>
      </c>
    </row>
    <row r="1603" spans="1:12" ht="13.5" x14ac:dyDescent="0.25">
      <c r="A1603" s="349" t="s">
        <v>2606</v>
      </c>
      <c r="B1603" s="349" t="s">
        <v>2607</v>
      </c>
      <c r="C1603" s="349" t="s">
        <v>2754</v>
      </c>
      <c r="D1603" s="349" t="s">
        <v>2755</v>
      </c>
      <c r="E1603" s="350" t="s">
        <v>24</v>
      </c>
      <c r="F1603" s="349" t="s">
        <v>24</v>
      </c>
      <c r="G1603" s="349">
        <v>103003</v>
      </c>
      <c r="H1603" s="349" t="s">
        <v>2770</v>
      </c>
      <c r="I1603" s="349" t="s">
        <v>181</v>
      </c>
      <c r="J1603" s="349" t="s">
        <v>1333</v>
      </c>
      <c r="K1603" s="350">
        <v>422.8</v>
      </c>
      <c r="L1603" s="349" t="s">
        <v>1138</v>
      </c>
    </row>
    <row r="1604" spans="1:12" ht="13.5" x14ac:dyDescent="0.25">
      <c r="A1604" s="349" t="s">
        <v>2606</v>
      </c>
      <c r="B1604" s="349" t="s">
        <v>2607</v>
      </c>
      <c r="C1604" s="349" t="s">
        <v>2754</v>
      </c>
      <c r="D1604" s="349" t="s">
        <v>2755</v>
      </c>
      <c r="E1604" s="350" t="s">
        <v>24</v>
      </c>
      <c r="F1604" s="349" t="s">
        <v>24</v>
      </c>
      <c r="G1604" s="349">
        <v>103005</v>
      </c>
      <c r="H1604" s="349" t="s">
        <v>2771</v>
      </c>
      <c r="I1604" s="349" t="s">
        <v>181</v>
      </c>
      <c r="J1604" s="349" t="s">
        <v>1333</v>
      </c>
      <c r="K1604" s="350">
        <v>583.24</v>
      </c>
      <c r="L1604" s="349" t="s">
        <v>1138</v>
      </c>
    </row>
    <row r="1605" spans="1:12" ht="13.5" x14ac:dyDescent="0.25">
      <c r="A1605" s="349" t="s">
        <v>2606</v>
      </c>
      <c r="B1605" s="349" t="s">
        <v>2607</v>
      </c>
      <c r="C1605" s="349" t="s">
        <v>2754</v>
      </c>
      <c r="D1605" s="349" t="s">
        <v>2755</v>
      </c>
      <c r="E1605" s="350" t="s">
        <v>24</v>
      </c>
      <c r="F1605" s="349" t="s">
        <v>24</v>
      </c>
      <c r="G1605" s="349">
        <v>103006</v>
      </c>
      <c r="H1605" s="349" t="s">
        <v>2772</v>
      </c>
      <c r="I1605" s="349" t="s">
        <v>181</v>
      </c>
      <c r="J1605" s="349" t="s">
        <v>1333</v>
      </c>
      <c r="K1605" s="350">
        <v>789.8</v>
      </c>
      <c r="L1605" s="349" t="s">
        <v>1138</v>
      </c>
    </row>
    <row r="1606" spans="1:12" ht="13.5" x14ac:dyDescent="0.25">
      <c r="A1606" s="349" t="s">
        <v>2606</v>
      </c>
      <c r="B1606" s="349" t="s">
        <v>2607</v>
      </c>
      <c r="C1606" s="349" t="s">
        <v>2754</v>
      </c>
      <c r="D1606" s="349" t="s">
        <v>2755</v>
      </c>
      <c r="E1606" s="350" t="s">
        <v>24</v>
      </c>
      <c r="F1606" s="349" t="s">
        <v>24</v>
      </c>
      <c r="G1606" s="349">
        <v>103007</v>
      </c>
      <c r="H1606" s="349" t="s">
        <v>2773</v>
      </c>
      <c r="I1606" s="349" t="s">
        <v>181</v>
      </c>
      <c r="J1606" s="349" t="s">
        <v>1333</v>
      </c>
      <c r="K1606" s="370">
        <v>1040.45</v>
      </c>
      <c r="L1606" s="349" t="s">
        <v>1138</v>
      </c>
    </row>
    <row r="1607" spans="1:12" ht="13.5" x14ac:dyDescent="0.25">
      <c r="A1607" s="349" t="s">
        <v>2606</v>
      </c>
      <c r="B1607" s="349" t="s">
        <v>2607</v>
      </c>
      <c r="C1607" s="349" t="s">
        <v>2774</v>
      </c>
      <c r="D1607" s="349" t="s">
        <v>2775</v>
      </c>
      <c r="E1607" s="350" t="s">
        <v>24</v>
      </c>
      <c r="F1607" s="349" t="s">
        <v>24</v>
      </c>
      <c r="G1607" s="349">
        <v>97933</v>
      </c>
      <c r="H1607" s="349" t="s">
        <v>2776</v>
      </c>
      <c r="I1607" s="349" t="s">
        <v>181</v>
      </c>
      <c r="J1607" s="349" t="s">
        <v>1333</v>
      </c>
      <c r="K1607" s="350">
        <v>956.24</v>
      </c>
      <c r="L1607" s="349" t="s">
        <v>1138</v>
      </c>
    </row>
    <row r="1608" spans="1:12" ht="13.5" x14ac:dyDescent="0.25">
      <c r="A1608" s="349" t="s">
        <v>2606</v>
      </c>
      <c r="B1608" s="349" t="s">
        <v>2607</v>
      </c>
      <c r="C1608" s="349" t="s">
        <v>2774</v>
      </c>
      <c r="D1608" s="349" t="s">
        <v>2775</v>
      </c>
      <c r="E1608" s="350" t="s">
        <v>24</v>
      </c>
      <c r="F1608" s="349" t="s">
        <v>24</v>
      </c>
      <c r="G1608" s="349">
        <v>97934</v>
      </c>
      <c r="H1608" s="349" t="s">
        <v>2777</v>
      </c>
      <c r="I1608" s="349" t="s">
        <v>181</v>
      </c>
      <c r="J1608" s="349" t="s">
        <v>1333</v>
      </c>
      <c r="K1608" s="370">
        <v>2292.37</v>
      </c>
      <c r="L1608" s="349" t="s">
        <v>1138</v>
      </c>
    </row>
    <row r="1609" spans="1:12" ht="13.5" x14ac:dyDescent="0.25">
      <c r="A1609" s="349" t="s">
        <v>2606</v>
      </c>
      <c r="B1609" s="349" t="s">
        <v>2607</v>
      </c>
      <c r="C1609" s="349" t="s">
        <v>2774</v>
      </c>
      <c r="D1609" s="349" t="s">
        <v>2775</v>
      </c>
      <c r="E1609" s="350" t="s">
        <v>24</v>
      </c>
      <c r="F1609" s="349" t="s">
        <v>24</v>
      </c>
      <c r="G1609" s="349">
        <v>97935</v>
      </c>
      <c r="H1609" s="349" t="s">
        <v>2778</v>
      </c>
      <c r="I1609" s="349" t="s">
        <v>181</v>
      </c>
      <c r="J1609" s="349" t="s">
        <v>1333</v>
      </c>
      <c r="K1609" s="350">
        <v>808.88</v>
      </c>
      <c r="L1609" s="349" t="s">
        <v>1138</v>
      </c>
    </row>
    <row r="1610" spans="1:12" ht="13.5" x14ac:dyDescent="0.25">
      <c r="A1610" s="349" t="s">
        <v>2606</v>
      </c>
      <c r="B1610" s="349" t="s">
        <v>2607</v>
      </c>
      <c r="C1610" s="349" t="s">
        <v>2774</v>
      </c>
      <c r="D1610" s="349" t="s">
        <v>2775</v>
      </c>
      <c r="E1610" s="350" t="s">
        <v>24</v>
      </c>
      <c r="F1610" s="349" t="s">
        <v>24</v>
      </c>
      <c r="G1610" s="349">
        <v>97936</v>
      </c>
      <c r="H1610" s="349" t="s">
        <v>2779</v>
      </c>
      <c r="I1610" s="349" t="s">
        <v>181</v>
      </c>
      <c r="J1610" s="349" t="s">
        <v>1333</v>
      </c>
      <c r="K1610" s="370">
        <v>2033.41</v>
      </c>
      <c r="L1610" s="349" t="s">
        <v>1138</v>
      </c>
    </row>
    <row r="1611" spans="1:12" ht="13.5" x14ac:dyDescent="0.25">
      <c r="A1611" s="349" t="s">
        <v>2606</v>
      </c>
      <c r="B1611" s="349" t="s">
        <v>2607</v>
      </c>
      <c r="C1611" s="349" t="s">
        <v>2774</v>
      </c>
      <c r="D1611" s="349" t="s">
        <v>2775</v>
      </c>
      <c r="E1611" s="350" t="s">
        <v>24</v>
      </c>
      <c r="F1611" s="349" t="s">
        <v>24</v>
      </c>
      <c r="G1611" s="349">
        <v>97947</v>
      </c>
      <c r="H1611" s="349" t="s">
        <v>2780</v>
      </c>
      <c r="I1611" s="349" t="s">
        <v>181</v>
      </c>
      <c r="J1611" s="349" t="s">
        <v>1333</v>
      </c>
      <c r="K1611" s="370">
        <v>1597.81</v>
      </c>
      <c r="L1611" s="349" t="s">
        <v>1138</v>
      </c>
    </row>
    <row r="1612" spans="1:12" ht="13.5" x14ac:dyDescent="0.25">
      <c r="A1612" s="349" t="s">
        <v>2606</v>
      </c>
      <c r="B1612" s="349" t="s">
        <v>2607</v>
      </c>
      <c r="C1612" s="349" t="s">
        <v>2774</v>
      </c>
      <c r="D1612" s="349" t="s">
        <v>2775</v>
      </c>
      <c r="E1612" s="350" t="s">
        <v>24</v>
      </c>
      <c r="F1612" s="349" t="s">
        <v>24</v>
      </c>
      <c r="G1612" s="349">
        <v>97948</v>
      </c>
      <c r="H1612" s="349" t="s">
        <v>2781</v>
      </c>
      <c r="I1612" s="349" t="s">
        <v>181</v>
      </c>
      <c r="J1612" s="349" t="s">
        <v>1333</v>
      </c>
      <c r="K1612" s="370">
        <v>2966.86</v>
      </c>
      <c r="L1612" s="349" t="s">
        <v>1138</v>
      </c>
    </row>
    <row r="1613" spans="1:12" ht="13.5" x14ac:dyDescent="0.25">
      <c r="A1613" s="349" t="s">
        <v>2606</v>
      </c>
      <c r="B1613" s="349" t="s">
        <v>2607</v>
      </c>
      <c r="C1613" s="349" t="s">
        <v>2774</v>
      </c>
      <c r="D1613" s="349" t="s">
        <v>2775</v>
      </c>
      <c r="E1613" s="350" t="s">
        <v>24</v>
      </c>
      <c r="F1613" s="349" t="s">
        <v>24</v>
      </c>
      <c r="G1613" s="349">
        <v>97949</v>
      </c>
      <c r="H1613" s="349" t="s">
        <v>2782</v>
      </c>
      <c r="I1613" s="349" t="s">
        <v>181</v>
      </c>
      <c r="J1613" s="349" t="s">
        <v>1333</v>
      </c>
      <c r="K1613" s="370">
        <v>1631.11</v>
      </c>
      <c r="L1613" s="349" t="s">
        <v>1138</v>
      </c>
    </row>
    <row r="1614" spans="1:12" ht="13.5" x14ac:dyDescent="0.25">
      <c r="A1614" s="349" t="s">
        <v>2606</v>
      </c>
      <c r="B1614" s="349" t="s">
        <v>2607</v>
      </c>
      <c r="C1614" s="349" t="s">
        <v>2774</v>
      </c>
      <c r="D1614" s="349" t="s">
        <v>2775</v>
      </c>
      <c r="E1614" s="350" t="s">
        <v>24</v>
      </c>
      <c r="F1614" s="349" t="s">
        <v>24</v>
      </c>
      <c r="G1614" s="349">
        <v>97950</v>
      </c>
      <c r="H1614" s="349" t="s">
        <v>2783</v>
      </c>
      <c r="I1614" s="349" t="s">
        <v>181</v>
      </c>
      <c r="J1614" s="349" t="s">
        <v>1333</v>
      </c>
      <c r="K1614" s="370">
        <v>2899.51</v>
      </c>
      <c r="L1614" s="349" t="s">
        <v>1138</v>
      </c>
    </row>
    <row r="1615" spans="1:12" ht="13.5" x14ac:dyDescent="0.25">
      <c r="A1615" s="349" t="s">
        <v>2606</v>
      </c>
      <c r="B1615" s="349" t="s">
        <v>2607</v>
      </c>
      <c r="C1615" s="349" t="s">
        <v>2774</v>
      </c>
      <c r="D1615" s="349" t="s">
        <v>2775</v>
      </c>
      <c r="E1615" s="350" t="s">
        <v>24</v>
      </c>
      <c r="F1615" s="349" t="s">
        <v>24</v>
      </c>
      <c r="G1615" s="349">
        <v>97951</v>
      </c>
      <c r="H1615" s="349" t="s">
        <v>2784</v>
      </c>
      <c r="I1615" s="349" t="s">
        <v>181</v>
      </c>
      <c r="J1615" s="349" t="s">
        <v>1333</v>
      </c>
      <c r="K1615" s="370">
        <v>2604.4499999999998</v>
      </c>
      <c r="L1615" s="349" t="s">
        <v>1138</v>
      </c>
    </row>
    <row r="1616" spans="1:12" ht="13.5" x14ac:dyDescent="0.25">
      <c r="A1616" s="349" t="s">
        <v>2606</v>
      </c>
      <c r="B1616" s="349" t="s">
        <v>2607</v>
      </c>
      <c r="C1616" s="349" t="s">
        <v>2774</v>
      </c>
      <c r="D1616" s="349" t="s">
        <v>2775</v>
      </c>
      <c r="E1616" s="350" t="s">
        <v>24</v>
      </c>
      <c r="F1616" s="349" t="s">
        <v>24</v>
      </c>
      <c r="G1616" s="349">
        <v>97952</v>
      </c>
      <c r="H1616" s="349" t="s">
        <v>2785</v>
      </c>
      <c r="I1616" s="349" t="s">
        <v>181</v>
      </c>
      <c r="J1616" s="349" t="s">
        <v>1333</v>
      </c>
      <c r="K1616" s="370">
        <v>4557.6499999999996</v>
      </c>
      <c r="L1616" s="349" t="s">
        <v>1138</v>
      </c>
    </row>
    <row r="1617" spans="1:12" ht="13.5" x14ac:dyDescent="0.25">
      <c r="A1617" s="349" t="s">
        <v>2606</v>
      </c>
      <c r="B1617" s="349" t="s">
        <v>2607</v>
      </c>
      <c r="C1617" s="349" t="s">
        <v>2774</v>
      </c>
      <c r="D1617" s="349" t="s">
        <v>2775</v>
      </c>
      <c r="E1617" s="350" t="s">
        <v>24</v>
      </c>
      <c r="F1617" s="349" t="s">
        <v>24</v>
      </c>
      <c r="G1617" s="349">
        <v>97953</v>
      </c>
      <c r="H1617" s="349" t="s">
        <v>2786</v>
      </c>
      <c r="I1617" s="349" t="s">
        <v>181</v>
      </c>
      <c r="J1617" s="349" t="s">
        <v>1333</v>
      </c>
      <c r="K1617" s="370">
        <v>1291.93</v>
      </c>
      <c r="L1617" s="349" t="s">
        <v>1138</v>
      </c>
    </row>
    <row r="1618" spans="1:12" ht="13.5" x14ac:dyDescent="0.25">
      <c r="A1618" s="349" t="s">
        <v>2606</v>
      </c>
      <c r="B1618" s="349" t="s">
        <v>2607</v>
      </c>
      <c r="C1618" s="349" t="s">
        <v>2774</v>
      </c>
      <c r="D1618" s="349" t="s">
        <v>2775</v>
      </c>
      <c r="E1618" s="350" t="s">
        <v>24</v>
      </c>
      <c r="F1618" s="349" t="s">
        <v>24</v>
      </c>
      <c r="G1618" s="349">
        <v>97955</v>
      </c>
      <c r="H1618" s="349" t="s">
        <v>2787</v>
      </c>
      <c r="I1618" s="349" t="s">
        <v>181</v>
      </c>
      <c r="J1618" s="349" t="s">
        <v>1333</v>
      </c>
      <c r="K1618" s="370">
        <v>2802.18</v>
      </c>
      <c r="L1618" s="349" t="s">
        <v>1138</v>
      </c>
    </row>
    <row r="1619" spans="1:12" ht="13.5" x14ac:dyDescent="0.25">
      <c r="A1619" s="349" t="s">
        <v>2606</v>
      </c>
      <c r="B1619" s="349" t="s">
        <v>2607</v>
      </c>
      <c r="C1619" s="349" t="s">
        <v>2774</v>
      </c>
      <c r="D1619" s="349" t="s">
        <v>2775</v>
      </c>
      <c r="E1619" s="350" t="s">
        <v>24</v>
      </c>
      <c r="F1619" s="349" t="s">
        <v>24</v>
      </c>
      <c r="G1619" s="349">
        <v>97956</v>
      </c>
      <c r="H1619" s="349" t="s">
        <v>2788</v>
      </c>
      <c r="I1619" s="349" t="s">
        <v>181</v>
      </c>
      <c r="J1619" s="349" t="s">
        <v>1333</v>
      </c>
      <c r="K1619" s="370">
        <v>1431.44</v>
      </c>
      <c r="L1619" s="349" t="s">
        <v>1138</v>
      </c>
    </row>
    <row r="1620" spans="1:12" ht="13.5" x14ac:dyDescent="0.25">
      <c r="A1620" s="349" t="s">
        <v>2606</v>
      </c>
      <c r="B1620" s="349" t="s">
        <v>2607</v>
      </c>
      <c r="C1620" s="349" t="s">
        <v>2774</v>
      </c>
      <c r="D1620" s="349" t="s">
        <v>2775</v>
      </c>
      <c r="E1620" s="350" t="s">
        <v>24</v>
      </c>
      <c r="F1620" s="349" t="s">
        <v>24</v>
      </c>
      <c r="G1620" s="349">
        <v>97957</v>
      </c>
      <c r="H1620" s="349" t="s">
        <v>2789</v>
      </c>
      <c r="I1620" s="349" t="s">
        <v>181</v>
      </c>
      <c r="J1620" s="349" t="s">
        <v>1333</v>
      </c>
      <c r="K1620" s="370">
        <v>2573.92</v>
      </c>
      <c r="L1620" s="349" t="s">
        <v>1138</v>
      </c>
    </row>
    <row r="1621" spans="1:12" ht="13.5" x14ac:dyDescent="0.25">
      <c r="A1621" s="349" t="s">
        <v>2606</v>
      </c>
      <c r="B1621" s="349" t="s">
        <v>2607</v>
      </c>
      <c r="C1621" s="349" t="s">
        <v>2774</v>
      </c>
      <c r="D1621" s="349" t="s">
        <v>2775</v>
      </c>
      <c r="E1621" s="350" t="s">
        <v>24</v>
      </c>
      <c r="F1621" s="349" t="s">
        <v>24</v>
      </c>
      <c r="G1621" s="349">
        <v>97961</v>
      </c>
      <c r="H1621" s="349" t="s">
        <v>2790</v>
      </c>
      <c r="I1621" s="349" t="s">
        <v>181</v>
      </c>
      <c r="J1621" s="349" t="s">
        <v>1333</v>
      </c>
      <c r="K1621" s="370">
        <v>2288.15</v>
      </c>
      <c r="L1621" s="349" t="s">
        <v>1138</v>
      </c>
    </row>
    <row r="1622" spans="1:12" ht="13.5" x14ac:dyDescent="0.25">
      <c r="A1622" s="349" t="s">
        <v>2606</v>
      </c>
      <c r="B1622" s="349" t="s">
        <v>2607</v>
      </c>
      <c r="C1622" s="349" t="s">
        <v>2774</v>
      </c>
      <c r="D1622" s="349" t="s">
        <v>2775</v>
      </c>
      <c r="E1622" s="350" t="s">
        <v>24</v>
      </c>
      <c r="F1622" s="349" t="s">
        <v>24</v>
      </c>
      <c r="G1622" s="349">
        <v>97973</v>
      </c>
      <c r="H1622" s="349" t="s">
        <v>2791</v>
      </c>
      <c r="I1622" s="349" t="s">
        <v>181</v>
      </c>
      <c r="J1622" s="349" t="s">
        <v>1333</v>
      </c>
      <c r="K1622" s="370">
        <v>4287.55</v>
      </c>
      <c r="L1622" s="349" t="s">
        <v>1138</v>
      </c>
    </row>
    <row r="1623" spans="1:12" ht="13.5" x14ac:dyDescent="0.25">
      <c r="A1623" s="349" t="s">
        <v>2606</v>
      </c>
      <c r="B1623" s="349" t="s">
        <v>2607</v>
      </c>
      <c r="C1623" s="349" t="s">
        <v>2774</v>
      </c>
      <c r="D1623" s="349" t="s">
        <v>2775</v>
      </c>
      <c r="E1623" s="350" t="s">
        <v>24</v>
      </c>
      <c r="F1623" s="349" t="s">
        <v>24</v>
      </c>
      <c r="G1623" s="349">
        <v>97974</v>
      </c>
      <c r="H1623" s="349" t="s">
        <v>2792</v>
      </c>
      <c r="I1623" s="349" t="s">
        <v>181</v>
      </c>
      <c r="J1623" s="349" t="s">
        <v>1333</v>
      </c>
      <c r="K1623" s="350">
        <v>490.87</v>
      </c>
      <c r="L1623" s="349" t="s">
        <v>1138</v>
      </c>
    </row>
    <row r="1624" spans="1:12" ht="13.5" x14ac:dyDescent="0.25">
      <c r="A1624" s="349" t="s">
        <v>2606</v>
      </c>
      <c r="B1624" s="349" t="s">
        <v>2607</v>
      </c>
      <c r="C1624" s="349" t="s">
        <v>2774</v>
      </c>
      <c r="D1624" s="349" t="s">
        <v>2775</v>
      </c>
      <c r="E1624" s="350" t="s">
        <v>24</v>
      </c>
      <c r="F1624" s="349" t="s">
        <v>24</v>
      </c>
      <c r="G1624" s="349">
        <v>97975</v>
      </c>
      <c r="H1624" s="349" t="s">
        <v>2793</v>
      </c>
      <c r="I1624" s="349" t="s">
        <v>181</v>
      </c>
      <c r="J1624" s="349" t="s">
        <v>1333</v>
      </c>
      <c r="K1624" s="350">
        <v>623.28</v>
      </c>
      <c r="L1624" s="349" t="s">
        <v>1138</v>
      </c>
    </row>
    <row r="1625" spans="1:12" ht="13.5" x14ac:dyDescent="0.25">
      <c r="A1625" s="349" t="s">
        <v>2606</v>
      </c>
      <c r="B1625" s="349" t="s">
        <v>2607</v>
      </c>
      <c r="C1625" s="349" t="s">
        <v>2774</v>
      </c>
      <c r="D1625" s="349" t="s">
        <v>2775</v>
      </c>
      <c r="E1625" s="350" t="s">
        <v>24</v>
      </c>
      <c r="F1625" s="349" t="s">
        <v>24</v>
      </c>
      <c r="G1625" s="349">
        <v>97976</v>
      </c>
      <c r="H1625" s="349" t="s">
        <v>2794</v>
      </c>
      <c r="I1625" s="349" t="s">
        <v>181</v>
      </c>
      <c r="J1625" s="349" t="s">
        <v>1333</v>
      </c>
      <c r="K1625" s="370">
        <v>1125.76</v>
      </c>
      <c r="L1625" s="349" t="s">
        <v>1138</v>
      </c>
    </row>
    <row r="1626" spans="1:12" ht="13.5" x14ac:dyDescent="0.25">
      <c r="A1626" s="349" t="s">
        <v>2606</v>
      </c>
      <c r="B1626" s="349" t="s">
        <v>2607</v>
      </c>
      <c r="C1626" s="349" t="s">
        <v>2774</v>
      </c>
      <c r="D1626" s="349" t="s">
        <v>2775</v>
      </c>
      <c r="E1626" s="350" t="s">
        <v>24</v>
      </c>
      <c r="F1626" s="349" t="s">
        <v>24</v>
      </c>
      <c r="G1626" s="349">
        <v>97977</v>
      </c>
      <c r="H1626" s="349" t="s">
        <v>2795</v>
      </c>
      <c r="I1626" s="349" t="s">
        <v>181</v>
      </c>
      <c r="J1626" s="349" t="s">
        <v>1333</v>
      </c>
      <c r="K1626" s="370">
        <v>1560.92</v>
      </c>
      <c r="L1626" s="349" t="s">
        <v>1138</v>
      </c>
    </row>
    <row r="1627" spans="1:12" ht="13.5" x14ac:dyDescent="0.25">
      <c r="A1627" s="349" t="s">
        <v>2606</v>
      </c>
      <c r="B1627" s="349" t="s">
        <v>2607</v>
      </c>
      <c r="C1627" s="349" t="s">
        <v>2774</v>
      </c>
      <c r="D1627" s="349" t="s">
        <v>2775</v>
      </c>
      <c r="E1627" s="350" t="s">
        <v>24</v>
      </c>
      <c r="F1627" s="349" t="s">
        <v>24</v>
      </c>
      <c r="G1627" s="349">
        <v>97978</v>
      </c>
      <c r="H1627" s="349" t="s">
        <v>2796</v>
      </c>
      <c r="I1627" s="349" t="s">
        <v>181</v>
      </c>
      <c r="J1627" s="349" t="s">
        <v>1333</v>
      </c>
      <c r="K1627" s="350">
        <v>965.45</v>
      </c>
      <c r="L1627" s="349" t="s">
        <v>1138</v>
      </c>
    </row>
    <row r="1628" spans="1:12" ht="13.5" x14ac:dyDescent="0.25">
      <c r="A1628" s="349" t="s">
        <v>2606</v>
      </c>
      <c r="B1628" s="349" t="s">
        <v>2607</v>
      </c>
      <c r="C1628" s="349" t="s">
        <v>2774</v>
      </c>
      <c r="D1628" s="349" t="s">
        <v>2775</v>
      </c>
      <c r="E1628" s="350" t="s">
        <v>24</v>
      </c>
      <c r="F1628" s="349" t="s">
        <v>24</v>
      </c>
      <c r="G1628" s="349">
        <v>97980</v>
      </c>
      <c r="H1628" s="349" t="s">
        <v>2797</v>
      </c>
      <c r="I1628" s="349" t="s">
        <v>181</v>
      </c>
      <c r="J1628" s="349" t="s">
        <v>1333</v>
      </c>
      <c r="K1628" s="370">
        <v>2042.92</v>
      </c>
      <c r="L1628" s="349" t="s">
        <v>1138</v>
      </c>
    </row>
    <row r="1629" spans="1:12" ht="13.5" x14ac:dyDescent="0.25">
      <c r="A1629" s="349" t="s">
        <v>2606</v>
      </c>
      <c r="B1629" s="349" t="s">
        <v>2607</v>
      </c>
      <c r="C1629" s="349" t="s">
        <v>2774</v>
      </c>
      <c r="D1629" s="349" t="s">
        <v>2775</v>
      </c>
      <c r="E1629" s="350" t="s">
        <v>24</v>
      </c>
      <c r="F1629" s="349" t="s">
        <v>24</v>
      </c>
      <c r="G1629" s="349">
        <v>97981</v>
      </c>
      <c r="H1629" s="349" t="s">
        <v>2798</v>
      </c>
      <c r="I1629" s="349" t="s">
        <v>182</v>
      </c>
      <c r="J1629" s="349" t="s">
        <v>1333</v>
      </c>
      <c r="K1629" s="370">
        <v>1082.1099999999999</v>
      </c>
      <c r="L1629" s="349" t="s">
        <v>1138</v>
      </c>
    </row>
    <row r="1630" spans="1:12" ht="13.5" x14ac:dyDescent="0.25">
      <c r="A1630" s="349" t="s">
        <v>2606</v>
      </c>
      <c r="B1630" s="349" t="s">
        <v>2607</v>
      </c>
      <c r="C1630" s="349" t="s">
        <v>2774</v>
      </c>
      <c r="D1630" s="349" t="s">
        <v>2775</v>
      </c>
      <c r="E1630" s="350" t="s">
        <v>24</v>
      </c>
      <c r="F1630" s="349" t="s">
        <v>24</v>
      </c>
      <c r="G1630" s="349">
        <v>97983</v>
      </c>
      <c r="H1630" s="349" t="s">
        <v>2799</v>
      </c>
      <c r="I1630" s="349" t="s">
        <v>182</v>
      </c>
      <c r="J1630" s="349" t="s">
        <v>1137</v>
      </c>
      <c r="K1630" s="350">
        <v>466.31</v>
      </c>
      <c r="L1630" s="349" t="s">
        <v>1138</v>
      </c>
    </row>
    <row r="1631" spans="1:12" ht="13.5" x14ac:dyDescent="0.25">
      <c r="A1631" s="349" t="s">
        <v>2606</v>
      </c>
      <c r="B1631" s="349" t="s">
        <v>2607</v>
      </c>
      <c r="C1631" s="349" t="s">
        <v>2774</v>
      </c>
      <c r="D1631" s="349" t="s">
        <v>2775</v>
      </c>
      <c r="E1631" s="350" t="s">
        <v>24</v>
      </c>
      <c r="F1631" s="349" t="s">
        <v>24</v>
      </c>
      <c r="G1631" s="349">
        <v>97985</v>
      </c>
      <c r="H1631" s="349" t="s">
        <v>2800</v>
      </c>
      <c r="I1631" s="349" t="s">
        <v>182</v>
      </c>
      <c r="J1631" s="349" t="s">
        <v>1333</v>
      </c>
      <c r="K1631" s="370">
        <v>1302.25</v>
      </c>
      <c r="L1631" s="349" t="s">
        <v>1138</v>
      </c>
    </row>
    <row r="1632" spans="1:12" ht="13.5" x14ac:dyDescent="0.25">
      <c r="A1632" s="349" t="s">
        <v>2606</v>
      </c>
      <c r="B1632" s="349" t="s">
        <v>2607</v>
      </c>
      <c r="C1632" s="349" t="s">
        <v>2774</v>
      </c>
      <c r="D1632" s="349" t="s">
        <v>2775</v>
      </c>
      <c r="E1632" s="350" t="s">
        <v>24</v>
      </c>
      <c r="F1632" s="349" t="s">
        <v>24</v>
      </c>
      <c r="G1632" s="349">
        <v>97987</v>
      </c>
      <c r="H1632" s="349" t="s">
        <v>2801</v>
      </c>
      <c r="I1632" s="349" t="s">
        <v>182</v>
      </c>
      <c r="J1632" s="349" t="s">
        <v>1137</v>
      </c>
      <c r="K1632" s="350">
        <v>618.77</v>
      </c>
      <c r="L1632" s="349" t="s">
        <v>1138</v>
      </c>
    </row>
    <row r="1633" spans="1:12" ht="13.5" x14ac:dyDescent="0.25">
      <c r="A1633" s="349" t="s">
        <v>2606</v>
      </c>
      <c r="B1633" s="349" t="s">
        <v>2607</v>
      </c>
      <c r="C1633" s="349" t="s">
        <v>2774</v>
      </c>
      <c r="D1633" s="349" t="s">
        <v>2775</v>
      </c>
      <c r="E1633" s="350" t="s">
        <v>24</v>
      </c>
      <c r="F1633" s="349" t="s">
        <v>24</v>
      </c>
      <c r="G1633" s="349">
        <v>97988</v>
      </c>
      <c r="H1633" s="349" t="s">
        <v>2802</v>
      </c>
      <c r="I1633" s="349" t="s">
        <v>181</v>
      </c>
      <c r="J1633" s="349" t="s">
        <v>1333</v>
      </c>
      <c r="K1633" s="370">
        <v>2991.55</v>
      </c>
      <c r="L1633" s="349" t="s">
        <v>1138</v>
      </c>
    </row>
    <row r="1634" spans="1:12" ht="13.5" x14ac:dyDescent="0.25">
      <c r="A1634" s="349" t="s">
        <v>2606</v>
      </c>
      <c r="B1634" s="349" t="s">
        <v>2607</v>
      </c>
      <c r="C1634" s="349" t="s">
        <v>2774</v>
      </c>
      <c r="D1634" s="349" t="s">
        <v>2775</v>
      </c>
      <c r="E1634" s="350" t="s">
        <v>24</v>
      </c>
      <c r="F1634" s="349" t="s">
        <v>24</v>
      </c>
      <c r="G1634" s="349">
        <v>97989</v>
      </c>
      <c r="H1634" s="349" t="s">
        <v>2803</v>
      </c>
      <c r="I1634" s="349" t="s">
        <v>182</v>
      </c>
      <c r="J1634" s="349" t="s">
        <v>1333</v>
      </c>
      <c r="K1634" s="370">
        <v>1522.34</v>
      </c>
      <c r="L1634" s="349" t="s">
        <v>1138</v>
      </c>
    </row>
    <row r="1635" spans="1:12" ht="13.5" x14ac:dyDescent="0.25">
      <c r="A1635" s="349" t="s">
        <v>2606</v>
      </c>
      <c r="B1635" s="349" t="s">
        <v>2607</v>
      </c>
      <c r="C1635" s="349" t="s">
        <v>2774</v>
      </c>
      <c r="D1635" s="349" t="s">
        <v>2775</v>
      </c>
      <c r="E1635" s="350" t="s">
        <v>24</v>
      </c>
      <c r="F1635" s="349" t="s">
        <v>24</v>
      </c>
      <c r="G1635" s="349">
        <v>97991</v>
      </c>
      <c r="H1635" s="349" t="s">
        <v>2804</v>
      </c>
      <c r="I1635" s="349" t="s">
        <v>182</v>
      </c>
      <c r="J1635" s="349" t="s">
        <v>1137</v>
      </c>
      <c r="K1635" s="350">
        <v>846.95</v>
      </c>
      <c r="L1635" s="349" t="s">
        <v>1138</v>
      </c>
    </row>
    <row r="1636" spans="1:12" ht="13.5" x14ac:dyDescent="0.25">
      <c r="A1636" s="349" t="s">
        <v>2606</v>
      </c>
      <c r="B1636" s="349" t="s">
        <v>2607</v>
      </c>
      <c r="C1636" s="349" t="s">
        <v>2774</v>
      </c>
      <c r="D1636" s="349" t="s">
        <v>2775</v>
      </c>
      <c r="E1636" s="350" t="s">
        <v>24</v>
      </c>
      <c r="F1636" s="349" t="s">
        <v>24</v>
      </c>
      <c r="G1636" s="349">
        <v>97992</v>
      </c>
      <c r="H1636" s="349" t="s">
        <v>2805</v>
      </c>
      <c r="I1636" s="349" t="s">
        <v>181</v>
      </c>
      <c r="J1636" s="349" t="s">
        <v>1333</v>
      </c>
      <c r="K1636" s="370">
        <v>3827.72</v>
      </c>
      <c r="L1636" s="349" t="s">
        <v>1138</v>
      </c>
    </row>
    <row r="1637" spans="1:12" ht="13.5" x14ac:dyDescent="0.25">
      <c r="A1637" s="349" t="s">
        <v>2606</v>
      </c>
      <c r="B1637" s="349" t="s">
        <v>2607</v>
      </c>
      <c r="C1637" s="349" t="s">
        <v>2774</v>
      </c>
      <c r="D1637" s="349" t="s">
        <v>2775</v>
      </c>
      <c r="E1637" s="350" t="s">
        <v>24</v>
      </c>
      <c r="F1637" s="349" t="s">
        <v>24</v>
      </c>
      <c r="G1637" s="349">
        <v>97993</v>
      </c>
      <c r="H1637" s="349" t="s">
        <v>2806</v>
      </c>
      <c r="I1637" s="349" t="s">
        <v>182</v>
      </c>
      <c r="J1637" s="349" t="s">
        <v>1333</v>
      </c>
      <c r="K1637" s="370">
        <v>1852.55</v>
      </c>
      <c r="L1637" s="349" t="s">
        <v>1138</v>
      </c>
    </row>
    <row r="1638" spans="1:12" ht="13.5" x14ac:dyDescent="0.25">
      <c r="A1638" s="349" t="s">
        <v>2606</v>
      </c>
      <c r="B1638" s="349" t="s">
        <v>2607</v>
      </c>
      <c r="C1638" s="349" t="s">
        <v>2774</v>
      </c>
      <c r="D1638" s="349" t="s">
        <v>2775</v>
      </c>
      <c r="E1638" s="350" t="s">
        <v>24</v>
      </c>
      <c r="F1638" s="349" t="s">
        <v>24</v>
      </c>
      <c r="G1638" s="349">
        <v>97994</v>
      </c>
      <c r="H1638" s="349" t="s">
        <v>2807</v>
      </c>
      <c r="I1638" s="349" t="s">
        <v>181</v>
      </c>
      <c r="J1638" s="349" t="s">
        <v>1333</v>
      </c>
      <c r="K1638" s="370">
        <v>2665.73</v>
      </c>
      <c r="L1638" s="349" t="s">
        <v>1138</v>
      </c>
    </row>
    <row r="1639" spans="1:12" ht="13.5" x14ac:dyDescent="0.25">
      <c r="A1639" s="349" t="s">
        <v>2606</v>
      </c>
      <c r="B1639" s="349" t="s">
        <v>2607</v>
      </c>
      <c r="C1639" s="349" t="s">
        <v>2774</v>
      </c>
      <c r="D1639" s="349" t="s">
        <v>2775</v>
      </c>
      <c r="E1639" s="350" t="s">
        <v>24</v>
      </c>
      <c r="F1639" s="349" t="s">
        <v>24</v>
      </c>
      <c r="G1639" s="349">
        <v>97995</v>
      </c>
      <c r="H1639" s="349" t="s">
        <v>2808</v>
      </c>
      <c r="I1639" s="349" t="s">
        <v>182</v>
      </c>
      <c r="J1639" s="349" t="s">
        <v>1137</v>
      </c>
      <c r="K1639" s="370">
        <v>1284.55</v>
      </c>
      <c r="L1639" s="349" t="s">
        <v>1138</v>
      </c>
    </row>
    <row r="1640" spans="1:12" ht="13.5" x14ac:dyDescent="0.25">
      <c r="A1640" s="349" t="s">
        <v>2606</v>
      </c>
      <c r="B1640" s="349" t="s">
        <v>2607</v>
      </c>
      <c r="C1640" s="349" t="s">
        <v>2774</v>
      </c>
      <c r="D1640" s="349" t="s">
        <v>2775</v>
      </c>
      <c r="E1640" s="350" t="s">
        <v>24</v>
      </c>
      <c r="F1640" s="349" t="s">
        <v>24</v>
      </c>
      <c r="G1640" s="349">
        <v>97996</v>
      </c>
      <c r="H1640" s="349" t="s">
        <v>2809</v>
      </c>
      <c r="I1640" s="349" t="s">
        <v>181</v>
      </c>
      <c r="J1640" s="349" t="s">
        <v>1333</v>
      </c>
      <c r="K1640" s="370">
        <v>3366.95</v>
      </c>
      <c r="L1640" s="349" t="s">
        <v>1138</v>
      </c>
    </row>
    <row r="1641" spans="1:12" ht="13.5" x14ac:dyDescent="0.25">
      <c r="A1641" s="349" t="s">
        <v>2606</v>
      </c>
      <c r="B1641" s="349" t="s">
        <v>2607</v>
      </c>
      <c r="C1641" s="349" t="s">
        <v>2774</v>
      </c>
      <c r="D1641" s="349" t="s">
        <v>2775</v>
      </c>
      <c r="E1641" s="350" t="s">
        <v>24</v>
      </c>
      <c r="F1641" s="349" t="s">
        <v>24</v>
      </c>
      <c r="G1641" s="349">
        <v>97997</v>
      </c>
      <c r="H1641" s="349" t="s">
        <v>2810</v>
      </c>
      <c r="I1641" s="349" t="s">
        <v>182</v>
      </c>
      <c r="J1641" s="349" t="s">
        <v>1137</v>
      </c>
      <c r="K1641" s="370">
        <v>1533.95</v>
      </c>
      <c r="L1641" s="349" t="s">
        <v>1138</v>
      </c>
    </row>
    <row r="1642" spans="1:12" ht="13.5" x14ac:dyDescent="0.25">
      <c r="A1642" s="349" t="s">
        <v>2606</v>
      </c>
      <c r="B1642" s="349" t="s">
        <v>2607</v>
      </c>
      <c r="C1642" s="349" t="s">
        <v>2774</v>
      </c>
      <c r="D1642" s="349" t="s">
        <v>2775</v>
      </c>
      <c r="E1642" s="350" t="s">
        <v>24</v>
      </c>
      <c r="F1642" s="349" t="s">
        <v>24</v>
      </c>
      <c r="G1642" s="349">
        <v>97999</v>
      </c>
      <c r="H1642" s="349" t="s">
        <v>2811</v>
      </c>
      <c r="I1642" s="349" t="s">
        <v>182</v>
      </c>
      <c r="J1642" s="349" t="s">
        <v>1137</v>
      </c>
      <c r="K1642" s="370">
        <v>1783.41</v>
      </c>
      <c r="L1642" s="349" t="s">
        <v>1138</v>
      </c>
    </row>
    <row r="1643" spans="1:12" ht="13.5" x14ac:dyDescent="0.25">
      <c r="A1643" s="349" t="s">
        <v>2606</v>
      </c>
      <c r="B1643" s="349" t="s">
        <v>2607</v>
      </c>
      <c r="C1643" s="349" t="s">
        <v>2774</v>
      </c>
      <c r="D1643" s="349" t="s">
        <v>2775</v>
      </c>
      <c r="E1643" s="350" t="s">
        <v>24</v>
      </c>
      <c r="F1643" s="349" t="s">
        <v>24</v>
      </c>
      <c r="G1643" s="349">
        <v>98001</v>
      </c>
      <c r="H1643" s="349" t="s">
        <v>2812</v>
      </c>
      <c r="I1643" s="349" t="s">
        <v>182</v>
      </c>
      <c r="J1643" s="349" t="s">
        <v>1137</v>
      </c>
      <c r="K1643" s="370">
        <v>2032.82</v>
      </c>
      <c r="L1643" s="349" t="s">
        <v>1138</v>
      </c>
    </row>
    <row r="1644" spans="1:12" ht="13.5" x14ac:dyDescent="0.25">
      <c r="A1644" s="349" t="s">
        <v>2606</v>
      </c>
      <c r="B1644" s="349" t="s">
        <v>2607</v>
      </c>
      <c r="C1644" s="349" t="s">
        <v>2774</v>
      </c>
      <c r="D1644" s="349" t="s">
        <v>2775</v>
      </c>
      <c r="E1644" s="350" t="s">
        <v>24</v>
      </c>
      <c r="F1644" s="349" t="s">
        <v>24</v>
      </c>
      <c r="G1644" s="349">
        <v>98002</v>
      </c>
      <c r="H1644" s="349" t="s">
        <v>2813</v>
      </c>
      <c r="I1644" s="349" t="s">
        <v>181</v>
      </c>
      <c r="J1644" s="349" t="s">
        <v>1333</v>
      </c>
      <c r="K1644" s="370">
        <v>5502.55</v>
      </c>
      <c r="L1644" s="349" t="s">
        <v>1138</v>
      </c>
    </row>
    <row r="1645" spans="1:12" ht="13.5" x14ac:dyDescent="0.25">
      <c r="A1645" s="349" t="s">
        <v>2606</v>
      </c>
      <c r="B1645" s="349" t="s">
        <v>2607</v>
      </c>
      <c r="C1645" s="349" t="s">
        <v>2774</v>
      </c>
      <c r="D1645" s="349" t="s">
        <v>2775</v>
      </c>
      <c r="E1645" s="350" t="s">
        <v>24</v>
      </c>
      <c r="F1645" s="349" t="s">
        <v>24</v>
      </c>
      <c r="G1645" s="349">
        <v>98003</v>
      </c>
      <c r="H1645" s="349" t="s">
        <v>2814</v>
      </c>
      <c r="I1645" s="349" t="s">
        <v>182</v>
      </c>
      <c r="J1645" s="349" t="s">
        <v>1137</v>
      </c>
      <c r="K1645" s="370">
        <v>2282.31</v>
      </c>
      <c r="L1645" s="349" t="s">
        <v>1138</v>
      </c>
    </row>
    <row r="1646" spans="1:12" ht="13.5" x14ac:dyDescent="0.25">
      <c r="A1646" s="349" t="s">
        <v>2606</v>
      </c>
      <c r="B1646" s="349" t="s">
        <v>2607</v>
      </c>
      <c r="C1646" s="349" t="s">
        <v>2774</v>
      </c>
      <c r="D1646" s="349" t="s">
        <v>2775</v>
      </c>
      <c r="E1646" s="350" t="s">
        <v>24</v>
      </c>
      <c r="F1646" s="349" t="s">
        <v>24</v>
      </c>
      <c r="G1646" s="349">
        <v>98005</v>
      </c>
      <c r="H1646" s="349" t="s">
        <v>2815</v>
      </c>
      <c r="I1646" s="349" t="s">
        <v>182</v>
      </c>
      <c r="J1646" s="349" t="s">
        <v>1137</v>
      </c>
      <c r="K1646" s="370">
        <v>2531.79</v>
      </c>
      <c r="L1646" s="349" t="s">
        <v>1138</v>
      </c>
    </row>
    <row r="1647" spans="1:12" ht="13.5" x14ac:dyDescent="0.25">
      <c r="A1647" s="349" t="s">
        <v>2606</v>
      </c>
      <c r="B1647" s="349" t="s">
        <v>2607</v>
      </c>
      <c r="C1647" s="349" t="s">
        <v>2774</v>
      </c>
      <c r="D1647" s="349" t="s">
        <v>2775</v>
      </c>
      <c r="E1647" s="350" t="s">
        <v>24</v>
      </c>
      <c r="F1647" s="349" t="s">
        <v>24</v>
      </c>
      <c r="G1647" s="349">
        <v>98006</v>
      </c>
      <c r="H1647" s="349" t="s">
        <v>2816</v>
      </c>
      <c r="I1647" s="349" t="s">
        <v>181</v>
      </c>
      <c r="J1647" s="349" t="s">
        <v>1333</v>
      </c>
      <c r="K1647" s="370">
        <v>6913.04</v>
      </c>
      <c r="L1647" s="349" t="s">
        <v>1138</v>
      </c>
    </row>
    <row r="1648" spans="1:12" ht="13.5" x14ac:dyDescent="0.25">
      <c r="A1648" s="349" t="s">
        <v>2606</v>
      </c>
      <c r="B1648" s="349" t="s">
        <v>2607</v>
      </c>
      <c r="C1648" s="349" t="s">
        <v>2774</v>
      </c>
      <c r="D1648" s="349" t="s">
        <v>2775</v>
      </c>
      <c r="E1648" s="350" t="s">
        <v>24</v>
      </c>
      <c r="F1648" s="349" t="s">
        <v>24</v>
      </c>
      <c r="G1648" s="349">
        <v>98007</v>
      </c>
      <c r="H1648" s="349" t="s">
        <v>2817</v>
      </c>
      <c r="I1648" s="349" t="s">
        <v>182</v>
      </c>
      <c r="J1648" s="349" t="s">
        <v>1137</v>
      </c>
      <c r="K1648" s="370">
        <v>2781.18</v>
      </c>
      <c r="L1648" s="349" t="s">
        <v>1138</v>
      </c>
    </row>
    <row r="1649" spans="1:12" ht="13.5" x14ac:dyDescent="0.25">
      <c r="A1649" s="349" t="s">
        <v>2606</v>
      </c>
      <c r="B1649" s="349" t="s">
        <v>2607</v>
      </c>
      <c r="C1649" s="349" t="s">
        <v>2774</v>
      </c>
      <c r="D1649" s="349" t="s">
        <v>2775</v>
      </c>
      <c r="E1649" s="350" t="s">
        <v>24</v>
      </c>
      <c r="F1649" s="349" t="s">
        <v>24</v>
      </c>
      <c r="G1649" s="349">
        <v>98008</v>
      </c>
      <c r="H1649" s="349" t="s">
        <v>2818</v>
      </c>
      <c r="I1649" s="349" t="s">
        <v>181</v>
      </c>
      <c r="J1649" s="349" t="s">
        <v>1333</v>
      </c>
      <c r="K1649" s="370">
        <v>4167.8100000000004</v>
      </c>
      <c r="L1649" s="349" t="s">
        <v>1138</v>
      </c>
    </row>
    <row r="1650" spans="1:12" ht="13.5" x14ac:dyDescent="0.25">
      <c r="A1650" s="349" t="s">
        <v>2606</v>
      </c>
      <c r="B1650" s="349" t="s">
        <v>2607</v>
      </c>
      <c r="C1650" s="349" t="s">
        <v>2774</v>
      </c>
      <c r="D1650" s="349" t="s">
        <v>2775</v>
      </c>
      <c r="E1650" s="350" t="s">
        <v>24</v>
      </c>
      <c r="F1650" s="349" t="s">
        <v>24</v>
      </c>
      <c r="G1650" s="349">
        <v>98009</v>
      </c>
      <c r="H1650" s="349" t="s">
        <v>2819</v>
      </c>
      <c r="I1650" s="349" t="s">
        <v>182</v>
      </c>
      <c r="J1650" s="349" t="s">
        <v>1137</v>
      </c>
      <c r="K1650" s="370">
        <v>1783.41</v>
      </c>
      <c r="L1650" s="349" t="s">
        <v>1138</v>
      </c>
    </row>
    <row r="1651" spans="1:12" ht="13.5" x14ac:dyDescent="0.25">
      <c r="A1651" s="349" t="s">
        <v>2606</v>
      </c>
      <c r="B1651" s="349" t="s">
        <v>2607</v>
      </c>
      <c r="C1651" s="349" t="s">
        <v>2774</v>
      </c>
      <c r="D1651" s="349" t="s">
        <v>2775</v>
      </c>
      <c r="E1651" s="350" t="s">
        <v>24</v>
      </c>
      <c r="F1651" s="349" t="s">
        <v>24</v>
      </c>
      <c r="G1651" s="349">
        <v>98010</v>
      </c>
      <c r="H1651" s="349" t="s">
        <v>2820</v>
      </c>
      <c r="I1651" s="349" t="s">
        <v>181</v>
      </c>
      <c r="J1651" s="349" t="s">
        <v>1333</v>
      </c>
      <c r="K1651" s="370">
        <v>5079.26</v>
      </c>
      <c r="L1651" s="349" t="s">
        <v>1138</v>
      </c>
    </row>
    <row r="1652" spans="1:12" ht="13.5" x14ac:dyDescent="0.25">
      <c r="A1652" s="349" t="s">
        <v>2606</v>
      </c>
      <c r="B1652" s="349" t="s">
        <v>2607</v>
      </c>
      <c r="C1652" s="349" t="s">
        <v>2774</v>
      </c>
      <c r="D1652" s="349" t="s">
        <v>2775</v>
      </c>
      <c r="E1652" s="350" t="s">
        <v>24</v>
      </c>
      <c r="F1652" s="349" t="s">
        <v>24</v>
      </c>
      <c r="G1652" s="349">
        <v>98011</v>
      </c>
      <c r="H1652" s="349" t="s">
        <v>2821</v>
      </c>
      <c r="I1652" s="349" t="s">
        <v>182</v>
      </c>
      <c r="J1652" s="349" t="s">
        <v>1137</v>
      </c>
      <c r="K1652" s="370">
        <v>2032.82</v>
      </c>
      <c r="L1652" s="349" t="s">
        <v>1138</v>
      </c>
    </row>
    <row r="1653" spans="1:12" ht="13.5" x14ac:dyDescent="0.25">
      <c r="A1653" s="349" t="s">
        <v>2606</v>
      </c>
      <c r="B1653" s="349" t="s">
        <v>2607</v>
      </c>
      <c r="C1653" s="349" t="s">
        <v>2774</v>
      </c>
      <c r="D1653" s="349" t="s">
        <v>2775</v>
      </c>
      <c r="E1653" s="350" t="s">
        <v>24</v>
      </c>
      <c r="F1653" s="349" t="s">
        <v>24</v>
      </c>
      <c r="G1653" s="349">
        <v>98012</v>
      </c>
      <c r="H1653" s="349" t="s">
        <v>2822</v>
      </c>
      <c r="I1653" s="349" t="s">
        <v>181</v>
      </c>
      <c r="J1653" s="349" t="s">
        <v>1333</v>
      </c>
      <c r="K1653" s="370">
        <v>5965.31</v>
      </c>
      <c r="L1653" s="349" t="s">
        <v>1138</v>
      </c>
    </row>
    <row r="1654" spans="1:12" ht="13.5" x14ac:dyDescent="0.25">
      <c r="A1654" s="349" t="s">
        <v>2606</v>
      </c>
      <c r="B1654" s="349" t="s">
        <v>2607</v>
      </c>
      <c r="C1654" s="349" t="s">
        <v>2774</v>
      </c>
      <c r="D1654" s="349" t="s">
        <v>2775</v>
      </c>
      <c r="E1654" s="350" t="s">
        <v>24</v>
      </c>
      <c r="F1654" s="349" t="s">
        <v>24</v>
      </c>
      <c r="G1654" s="349">
        <v>98013</v>
      </c>
      <c r="H1654" s="349" t="s">
        <v>2823</v>
      </c>
      <c r="I1654" s="349" t="s">
        <v>182</v>
      </c>
      <c r="J1654" s="349" t="s">
        <v>1137</v>
      </c>
      <c r="K1654" s="370">
        <v>2282.31</v>
      </c>
      <c r="L1654" s="349" t="s">
        <v>1138</v>
      </c>
    </row>
    <row r="1655" spans="1:12" ht="13.5" x14ac:dyDescent="0.25">
      <c r="A1655" s="349" t="s">
        <v>2606</v>
      </c>
      <c r="B1655" s="349" t="s">
        <v>2607</v>
      </c>
      <c r="C1655" s="349" t="s">
        <v>2774</v>
      </c>
      <c r="D1655" s="349" t="s">
        <v>2775</v>
      </c>
      <c r="E1655" s="350" t="s">
        <v>24</v>
      </c>
      <c r="F1655" s="349" t="s">
        <v>24</v>
      </c>
      <c r="G1655" s="349">
        <v>98014</v>
      </c>
      <c r="H1655" s="349" t="s">
        <v>2824</v>
      </c>
      <c r="I1655" s="349" t="s">
        <v>181</v>
      </c>
      <c r="J1655" s="349" t="s">
        <v>1333</v>
      </c>
      <c r="K1655" s="370">
        <v>6851.28</v>
      </c>
      <c r="L1655" s="349" t="s">
        <v>1138</v>
      </c>
    </row>
    <row r="1656" spans="1:12" ht="13.5" x14ac:dyDescent="0.25">
      <c r="A1656" s="349" t="s">
        <v>2606</v>
      </c>
      <c r="B1656" s="349" t="s">
        <v>2607</v>
      </c>
      <c r="C1656" s="349" t="s">
        <v>2774</v>
      </c>
      <c r="D1656" s="349" t="s">
        <v>2775</v>
      </c>
      <c r="E1656" s="350" t="s">
        <v>24</v>
      </c>
      <c r="F1656" s="349" t="s">
        <v>24</v>
      </c>
      <c r="G1656" s="349">
        <v>98015</v>
      </c>
      <c r="H1656" s="349" t="s">
        <v>2825</v>
      </c>
      <c r="I1656" s="349" t="s">
        <v>182</v>
      </c>
      <c r="J1656" s="349" t="s">
        <v>1137</v>
      </c>
      <c r="K1656" s="370">
        <v>2531.79</v>
      </c>
      <c r="L1656" s="349" t="s">
        <v>1138</v>
      </c>
    </row>
    <row r="1657" spans="1:12" ht="13.5" x14ac:dyDescent="0.25">
      <c r="A1657" s="349" t="s">
        <v>2606</v>
      </c>
      <c r="B1657" s="349" t="s">
        <v>2607</v>
      </c>
      <c r="C1657" s="349" t="s">
        <v>2774</v>
      </c>
      <c r="D1657" s="349" t="s">
        <v>2775</v>
      </c>
      <c r="E1657" s="350" t="s">
        <v>24</v>
      </c>
      <c r="F1657" s="349" t="s">
        <v>24</v>
      </c>
      <c r="G1657" s="349">
        <v>98016</v>
      </c>
      <c r="H1657" s="349" t="s">
        <v>2826</v>
      </c>
      <c r="I1657" s="349" t="s">
        <v>181</v>
      </c>
      <c r="J1657" s="349" t="s">
        <v>1333</v>
      </c>
      <c r="K1657" s="370">
        <v>7737.36</v>
      </c>
      <c r="L1657" s="349" t="s">
        <v>1138</v>
      </c>
    </row>
    <row r="1658" spans="1:12" ht="13.5" x14ac:dyDescent="0.25">
      <c r="A1658" s="349" t="s">
        <v>2606</v>
      </c>
      <c r="B1658" s="349" t="s">
        <v>2607</v>
      </c>
      <c r="C1658" s="349" t="s">
        <v>2774</v>
      </c>
      <c r="D1658" s="349" t="s">
        <v>2775</v>
      </c>
      <c r="E1658" s="350" t="s">
        <v>24</v>
      </c>
      <c r="F1658" s="349" t="s">
        <v>24</v>
      </c>
      <c r="G1658" s="349">
        <v>98017</v>
      </c>
      <c r="H1658" s="349" t="s">
        <v>2827</v>
      </c>
      <c r="I1658" s="349" t="s">
        <v>182</v>
      </c>
      <c r="J1658" s="349" t="s">
        <v>1137</v>
      </c>
      <c r="K1658" s="370">
        <v>2781.18</v>
      </c>
      <c r="L1658" s="349" t="s">
        <v>1138</v>
      </c>
    </row>
    <row r="1659" spans="1:12" ht="13.5" x14ac:dyDescent="0.25">
      <c r="A1659" s="349" t="s">
        <v>2606</v>
      </c>
      <c r="B1659" s="349" t="s">
        <v>2607</v>
      </c>
      <c r="C1659" s="349" t="s">
        <v>2774</v>
      </c>
      <c r="D1659" s="349" t="s">
        <v>2775</v>
      </c>
      <c r="E1659" s="350" t="s">
        <v>24</v>
      </c>
      <c r="F1659" s="349" t="s">
        <v>24</v>
      </c>
      <c r="G1659" s="349">
        <v>98018</v>
      </c>
      <c r="H1659" s="349" t="s">
        <v>2828</v>
      </c>
      <c r="I1659" s="349" t="s">
        <v>181</v>
      </c>
      <c r="J1659" s="349" t="s">
        <v>1333</v>
      </c>
      <c r="K1659" s="370">
        <v>8623.35</v>
      </c>
      <c r="L1659" s="349" t="s">
        <v>1138</v>
      </c>
    </row>
    <row r="1660" spans="1:12" ht="13.5" x14ac:dyDescent="0.25">
      <c r="A1660" s="349" t="s">
        <v>2606</v>
      </c>
      <c r="B1660" s="349" t="s">
        <v>2607</v>
      </c>
      <c r="C1660" s="349" t="s">
        <v>2774</v>
      </c>
      <c r="D1660" s="349" t="s">
        <v>2775</v>
      </c>
      <c r="E1660" s="350" t="s">
        <v>24</v>
      </c>
      <c r="F1660" s="349" t="s">
        <v>24</v>
      </c>
      <c r="G1660" s="349">
        <v>98019</v>
      </c>
      <c r="H1660" s="349" t="s">
        <v>2829</v>
      </c>
      <c r="I1660" s="349" t="s">
        <v>182</v>
      </c>
      <c r="J1660" s="349" t="s">
        <v>1137</v>
      </c>
      <c r="K1660" s="370">
        <v>3053.02</v>
      </c>
      <c r="L1660" s="349" t="s">
        <v>1138</v>
      </c>
    </row>
    <row r="1661" spans="1:12" ht="13.5" x14ac:dyDescent="0.25">
      <c r="A1661" s="349" t="s">
        <v>2606</v>
      </c>
      <c r="B1661" s="349" t="s">
        <v>2607</v>
      </c>
      <c r="C1661" s="349" t="s">
        <v>2774</v>
      </c>
      <c r="D1661" s="349" t="s">
        <v>2775</v>
      </c>
      <c r="E1661" s="350" t="s">
        <v>24</v>
      </c>
      <c r="F1661" s="349" t="s">
        <v>24</v>
      </c>
      <c r="G1661" s="349">
        <v>98020</v>
      </c>
      <c r="H1661" s="349" t="s">
        <v>2830</v>
      </c>
      <c r="I1661" s="349" t="s">
        <v>181</v>
      </c>
      <c r="J1661" s="349" t="s">
        <v>1333</v>
      </c>
      <c r="K1661" s="370">
        <v>6135.66</v>
      </c>
      <c r="L1661" s="349" t="s">
        <v>1138</v>
      </c>
    </row>
    <row r="1662" spans="1:12" ht="13.5" x14ac:dyDescent="0.25">
      <c r="A1662" s="349" t="s">
        <v>2606</v>
      </c>
      <c r="B1662" s="349" t="s">
        <v>2607</v>
      </c>
      <c r="C1662" s="349" t="s">
        <v>2774</v>
      </c>
      <c r="D1662" s="349" t="s">
        <v>2775</v>
      </c>
      <c r="E1662" s="350" t="s">
        <v>24</v>
      </c>
      <c r="F1662" s="349" t="s">
        <v>24</v>
      </c>
      <c r="G1662" s="349">
        <v>98021</v>
      </c>
      <c r="H1662" s="349" t="s">
        <v>2831</v>
      </c>
      <c r="I1662" s="349" t="s">
        <v>182</v>
      </c>
      <c r="J1662" s="349" t="s">
        <v>1137</v>
      </c>
      <c r="K1662" s="370">
        <v>2304.7399999999998</v>
      </c>
      <c r="L1662" s="349" t="s">
        <v>1138</v>
      </c>
    </row>
    <row r="1663" spans="1:12" ht="13.5" x14ac:dyDescent="0.25">
      <c r="A1663" s="349" t="s">
        <v>2606</v>
      </c>
      <c r="B1663" s="349" t="s">
        <v>2607</v>
      </c>
      <c r="C1663" s="349" t="s">
        <v>2774</v>
      </c>
      <c r="D1663" s="349" t="s">
        <v>2775</v>
      </c>
      <c r="E1663" s="350" t="s">
        <v>24</v>
      </c>
      <c r="F1663" s="349" t="s">
        <v>24</v>
      </c>
      <c r="G1663" s="349">
        <v>98022</v>
      </c>
      <c r="H1663" s="349" t="s">
        <v>2832</v>
      </c>
      <c r="I1663" s="349" t="s">
        <v>181</v>
      </c>
      <c r="J1663" s="349" t="s">
        <v>1333</v>
      </c>
      <c r="K1663" s="370">
        <v>7190.32</v>
      </c>
      <c r="L1663" s="349" t="s">
        <v>1138</v>
      </c>
    </row>
    <row r="1664" spans="1:12" ht="13.5" x14ac:dyDescent="0.25">
      <c r="A1664" s="349" t="s">
        <v>2606</v>
      </c>
      <c r="B1664" s="349" t="s">
        <v>2607</v>
      </c>
      <c r="C1664" s="349" t="s">
        <v>2774</v>
      </c>
      <c r="D1664" s="349" t="s">
        <v>2775</v>
      </c>
      <c r="E1664" s="350" t="s">
        <v>24</v>
      </c>
      <c r="F1664" s="349" t="s">
        <v>24</v>
      </c>
      <c r="G1664" s="349">
        <v>98023</v>
      </c>
      <c r="H1664" s="349" t="s">
        <v>2833</v>
      </c>
      <c r="I1664" s="349" t="s">
        <v>182</v>
      </c>
      <c r="J1664" s="349" t="s">
        <v>1137</v>
      </c>
      <c r="K1664" s="370">
        <v>2554.16</v>
      </c>
      <c r="L1664" s="349" t="s">
        <v>1138</v>
      </c>
    </row>
    <row r="1665" spans="1:12" ht="13.5" x14ac:dyDescent="0.25">
      <c r="A1665" s="349" t="s">
        <v>2606</v>
      </c>
      <c r="B1665" s="349" t="s">
        <v>2607</v>
      </c>
      <c r="C1665" s="349" t="s">
        <v>2774</v>
      </c>
      <c r="D1665" s="349" t="s">
        <v>2775</v>
      </c>
      <c r="E1665" s="350" t="s">
        <v>24</v>
      </c>
      <c r="F1665" s="349" t="s">
        <v>24</v>
      </c>
      <c r="G1665" s="349">
        <v>98024</v>
      </c>
      <c r="H1665" s="349" t="s">
        <v>2834</v>
      </c>
      <c r="I1665" s="349" t="s">
        <v>181</v>
      </c>
      <c r="J1665" s="349" t="s">
        <v>1333</v>
      </c>
      <c r="K1665" s="370">
        <v>8301.25</v>
      </c>
      <c r="L1665" s="349" t="s">
        <v>1138</v>
      </c>
    </row>
    <row r="1666" spans="1:12" ht="13.5" x14ac:dyDescent="0.25">
      <c r="A1666" s="349" t="s">
        <v>2606</v>
      </c>
      <c r="B1666" s="349" t="s">
        <v>2607</v>
      </c>
      <c r="C1666" s="349" t="s">
        <v>2774</v>
      </c>
      <c r="D1666" s="349" t="s">
        <v>2775</v>
      </c>
      <c r="E1666" s="350" t="s">
        <v>24</v>
      </c>
      <c r="F1666" s="349" t="s">
        <v>24</v>
      </c>
      <c r="G1666" s="349">
        <v>98025</v>
      </c>
      <c r="H1666" s="349" t="s">
        <v>2835</v>
      </c>
      <c r="I1666" s="349" t="s">
        <v>182</v>
      </c>
      <c r="J1666" s="349" t="s">
        <v>1137</v>
      </c>
      <c r="K1666" s="370">
        <v>2803.62</v>
      </c>
      <c r="L1666" s="349" t="s">
        <v>1138</v>
      </c>
    </row>
    <row r="1667" spans="1:12" ht="13.5" x14ac:dyDescent="0.25">
      <c r="A1667" s="349" t="s">
        <v>2606</v>
      </c>
      <c r="B1667" s="349" t="s">
        <v>2607</v>
      </c>
      <c r="C1667" s="349" t="s">
        <v>2774</v>
      </c>
      <c r="D1667" s="349" t="s">
        <v>2775</v>
      </c>
      <c r="E1667" s="350" t="s">
        <v>24</v>
      </c>
      <c r="F1667" s="349" t="s">
        <v>24</v>
      </c>
      <c r="G1667" s="349">
        <v>98026</v>
      </c>
      <c r="H1667" s="349" t="s">
        <v>2836</v>
      </c>
      <c r="I1667" s="349" t="s">
        <v>181</v>
      </c>
      <c r="J1667" s="349" t="s">
        <v>1333</v>
      </c>
      <c r="K1667" s="370">
        <v>9363.02</v>
      </c>
      <c r="L1667" s="349" t="s">
        <v>1138</v>
      </c>
    </row>
    <row r="1668" spans="1:12" ht="13.5" x14ac:dyDescent="0.25">
      <c r="A1668" s="349" t="s">
        <v>2606</v>
      </c>
      <c r="B1668" s="349" t="s">
        <v>2607</v>
      </c>
      <c r="C1668" s="349" t="s">
        <v>2774</v>
      </c>
      <c r="D1668" s="349" t="s">
        <v>2775</v>
      </c>
      <c r="E1668" s="350" t="s">
        <v>24</v>
      </c>
      <c r="F1668" s="349" t="s">
        <v>24</v>
      </c>
      <c r="G1668" s="349">
        <v>98027</v>
      </c>
      <c r="H1668" s="349" t="s">
        <v>2837</v>
      </c>
      <c r="I1668" s="349" t="s">
        <v>182</v>
      </c>
      <c r="J1668" s="349" t="s">
        <v>1137</v>
      </c>
      <c r="K1668" s="370">
        <v>3053.02</v>
      </c>
      <c r="L1668" s="349" t="s">
        <v>1138</v>
      </c>
    </row>
    <row r="1669" spans="1:12" ht="13.5" x14ac:dyDescent="0.25">
      <c r="A1669" s="349" t="s">
        <v>2606</v>
      </c>
      <c r="B1669" s="349" t="s">
        <v>2607</v>
      </c>
      <c r="C1669" s="349" t="s">
        <v>2774</v>
      </c>
      <c r="D1669" s="349" t="s">
        <v>2775</v>
      </c>
      <c r="E1669" s="350" t="s">
        <v>24</v>
      </c>
      <c r="F1669" s="349" t="s">
        <v>24</v>
      </c>
      <c r="G1669" s="349">
        <v>98028</v>
      </c>
      <c r="H1669" s="349" t="s">
        <v>2838</v>
      </c>
      <c r="I1669" s="349" t="s">
        <v>181</v>
      </c>
      <c r="J1669" s="349" t="s">
        <v>1333</v>
      </c>
      <c r="K1669" s="370">
        <v>10424.81</v>
      </c>
      <c r="L1669" s="349" t="s">
        <v>1138</v>
      </c>
    </row>
    <row r="1670" spans="1:12" ht="13.5" x14ac:dyDescent="0.25">
      <c r="A1670" s="349" t="s">
        <v>2606</v>
      </c>
      <c r="B1670" s="349" t="s">
        <v>2607</v>
      </c>
      <c r="C1670" s="349" t="s">
        <v>2774</v>
      </c>
      <c r="D1670" s="349" t="s">
        <v>2775</v>
      </c>
      <c r="E1670" s="350" t="s">
        <v>24</v>
      </c>
      <c r="F1670" s="349" t="s">
        <v>24</v>
      </c>
      <c r="G1670" s="349">
        <v>98029</v>
      </c>
      <c r="H1670" s="349" t="s">
        <v>2839</v>
      </c>
      <c r="I1670" s="349" t="s">
        <v>182</v>
      </c>
      <c r="J1670" s="349" t="s">
        <v>1137</v>
      </c>
      <c r="K1670" s="370">
        <v>3307.08</v>
      </c>
      <c r="L1670" s="349" t="s">
        <v>1138</v>
      </c>
    </row>
    <row r="1671" spans="1:12" ht="13.5" x14ac:dyDescent="0.25">
      <c r="A1671" s="349" t="s">
        <v>2606</v>
      </c>
      <c r="B1671" s="349" t="s">
        <v>2607</v>
      </c>
      <c r="C1671" s="349" t="s">
        <v>2774</v>
      </c>
      <c r="D1671" s="349" t="s">
        <v>2775</v>
      </c>
      <c r="E1671" s="350" t="s">
        <v>24</v>
      </c>
      <c r="F1671" s="349" t="s">
        <v>24</v>
      </c>
      <c r="G1671" s="349">
        <v>98030</v>
      </c>
      <c r="H1671" s="349" t="s">
        <v>2840</v>
      </c>
      <c r="I1671" s="349" t="s">
        <v>181</v>
      </c>
      <c r="J1671" s="349" t="s">
        <v>1333</v>
      </c>
      <c r="K1671" s="370">
        <v>8495.3700000000008</v>
      </c>
      <c r="L1671" s="349" t="s">
        <v>1138</v>
      </c>
    </row>
    <row r="1672" spans="1:12" ht="13.5" x14ac:dyDescent="0.25">
      <c r="A1672" s="349" t="s">
        <v>2606</v>
      </c>
      <c r="B1672" s="349" t="s">
        <v>2607</v>
      </c>
      <c r="C1672" s="349" t="s">
        <v>2774</v>
      </c>
      <c r="D1672" s="349" t="s">
        <v>2775</v>
      </c>
      <c r="E1672" s="350" t="s">
        <v>24</v>
      </c>
      <c r="F1672" s="349" t="s">
        <v>24</v>
      </c>
      <c r="G1672" s="349">
        <v>98031</v>
      </c>
      <c r="H1672" s="349" t="s">
        <v>2841</v>
      </c>
      <c r="I1672" s="349" t="s">
        <v>182</v>
      </c>
      <c r="J1672" s="349" t="s">
        <v>1137</v>
      </c>
      <c r="K1672" s="370">
        <v>2808.29</v>
      </c>
      <c r="L1672" s="349" t="s">
        <v>1138</v>
      </c>
    </row>
    <row r="1673" spans="1:12" ht="13.5" x14ac:dyDescent="0.25">
      <c r="A1673" s="349" t="s">
        <v>2606</v>
      </c>
      <c r="B1673" s="349" t="s">
        <v>2607</v>
      </c>
      <c r="C1673" s="349" t="s">
        <v>2774</v>
      </c>
      <c r="D1673" s="349" t="s">
        <v>2775</v>
      </c>
      <c r="E1673" s="350" t="s">
        <v>24</v>
      </c>
      <c r="F1673" s="349" t="s">
        <v>24</v>
      </c>
      <c r="G1673" s="349">
        <v>98032</v>
      </c>
      <c r="H1673" s="349" t="s">
        <v>2842</v>
      </c>
      <c r="I1673" s="349" t="s">
        <v>181</v>
      </c>
      <c r="J1673" s="349" t="s">
        <v>1333</v>
      </c>
      <c r="K1673" s="370">
        <v>9773.7099999999991</v>
      </c>
      <c r="L1673" s="349" t="s">
        <v>1138</v>
      </c>
    </row>
    <row r="1674" spans="1:12" ht="13.5" x14ac:dyDescent="0.25">
      <c r="A1674" s="349" t="s">
        <v>2606</v>
      </c>
      <c r="B1674" s="349" t="s">
        <v>2607</v>
      </c>
      <c r="C1674" s="349" t="s">
        <v>2774</v>
      </c>
      <c r="D1674" s="349" t="s">
        <v>2775</v>
      </c>
      <c r="E1674" s="350" t="s">
        <v>24</v>
      </c>
      <c r="F1674" s="349" t="s">
        <v>24</v>
      </c>
      <c r="G1674" s="349">
        <v>98033</v>
      </c>
      <c r="H1674" s="349" t="s">
        <v>2843</v>
      </c>
      <c r="I1674" s="349" t="s">
        <v>182</v>
      </c>
      <c r="J1674" s="349" t="s">
        <v>1137</v>
      </c>
      <c r="K1674" s="370">
        <v>3057.7</v>
      </c>
      <c r="L1674" s="349" t="s">
        <v>1138</v>
      </c>
    </row>
    <row r="1675" spans="1:12" ht="13.5" x14ac:dyDescent="0.25">
      <c r="A1675" s="349" t="s">
        <v>2606</v>
      </c>
      <c r="B1675" s="349" t="s">
        <v>2607</v>
      </c>
      <c r="C1675" s="349" t="s">
        <v>2774</v>
      </c>
      <c r="D1675" s="349" t="s">
        <v>2775</v>
      </c>
      <c r="E1675" s="350" t="s">
        <v>24</v>
      </c>
      <c r="F1675" s="349" t="s">
        <v>24</v>
      </c>
      <c r="G1675" s="349">
        <v>98034</v>
      </c>
      <c r="H1675" s="349" t="s">
        <v>2844</v>
      </c>
      <c r="I1675" s="349" t="s">
        <v>181</v>
      </c>
      <c r="J1675" s="349" t="s">
        <v>1333</v>
      </c>
      <c r="K1675" s="370">
        <v>11052.07</v>
      </c>
      <c r="L1675" s="349" t="s">
        <v>1138</v>
      </c>
    </row>
    <row r="1676" spans="1:12" ht="13.5" x14ac:dyDescent="0.25">
      <c r="A1676" s="349" t="s">
        <v>2606</v>
      </c>
      <c r="B1676" s="349" t="s">
        <v>2607</v>
      </c>
      <c r="C1676" s="349" t="s">
        <v>2774</v>
      </c>
      <c r="D1676" s="349" t="s">
        <v>2775</v>
      </c>
      <c r="E1676" s="350" t="s">
        <v>24</v>
      </c>
      <c r="F1676" s="349" t="s">
        <v>24</v>
      </c>
      <c r="G1676" s="349">
        <v>98035</v>
      </c>
      <c r="H1676" s="349" t="s">
        <v>2845</v>
      </c>
      <c r="I1676" s="349" t="s">
        <v>182</v>
      </c>
      <c r="J1676" s="349" t="s">
        <v>1137</v>
      </c>
      <c r="K1676" s="370">
        <v>3307.08</v>
      </c>
      <c r="L1676" s="349" t="s">
        <v>1138</v>
      </c>
    </row>
    <row r="1677" spans="1:12" ht="13.5" x14ac:dyDescent="0.25">
      <c r="A1677" s="349" t="s">
        <v>2606</v>
      </c>
      <c r="B1677" s="349" t="s">
        <v>2607</v>
      </c>
      <c r="C1677" s="349" t="s">
        <v>2774</v>
      </c>
      <c r="D1677" s="349" t="s">
        <v>2775</v>
      </c>
      <c r="E1677" s="350" t="s">
        <v>24</v>
      </c>
      <c r="F1677" s="349" t="s">
        <v>24</v>
      </c>
      <c r="G1677" s="349">
        <v>98036</v>
      </c>
      <c r="H1677" s="349" t="s">
        <v>2846</v>
      </c>
      <c r="I1677" s="349" t="s">
        <v>181</v>
      </c>
      <c r="J1677" s="349" t="s">
        <v>1333</v>
      </c>
      <c r="K1677" s="370">
        <v>12330.44</v>
      </c>
      <c r="L1677" s="349" t="s">
        <v>1138</v>
      </c>
    </row>
    <row r="1678" spans="1:12" ht="13.5" x14ac:dyDescent="0.25">
      <c r="A1678" s="349" t="s">
        <v>2606</v>
      </c>
      <c r="B1678" s="349" t="s">
        <v>2607</v>
      </c>
      <c r="C1678" s="349" t="s">
        <v>2774</v>
      </c>
      <c r="D1678" s="349" t="s">
        <v>2775</v>
      </c>
      <c r="E1678" s="350" t="s">
        <v>24</v>
      </c>
      <c r="F1678" s="349" t="s">
        <v>24</v>
      </c>
      <c r="G1678" s="349">
        <v>98037</v>
      </c>
      <c r="H1678" s="349" t="s">
        <v>2847</v>
      </c>
      <c r="I1678" s="349" t="s">
        <v>182</v>
      </c>
      <c r="J1678" s="349" t="s">
        <v>1137</v>
      </c>
      <c r="K1678" s="370">
        <v>3561.17</v>
      </c>
      <c r="L1678" s="349" t="s">
        <v>1138</v>
      </c>
    </row>
    <row r="1679" spans="1:12" ht="13.5" x14ac:dyDescent="0.25">
      <c r="A1679" s="349" t="s">
        <v>2606</v>
      </c>
      <c r="B1679" s="349" t="s">
        <v>2607</v>
      </c>
      <c r="C1679" s="349" t="s">
        <v>2774</v>
      </c>
      <c r="D1679" s="349" t="s">
        <v>2775</v>
      </c>
      <c r="E1679" s="350" t="s">
        <v>24</v>
      </c>
      <c r="F1679" s="349" t="s">
        <v>24</v>
      </c>
      <c r="G1679" s="349">
        <v>98038</v>
      </c>
      <c r="H1679" s="349" t="s">
        <v>2848</v>
      </c>
      <c r="I1679" s="349" t="s">
        <v>181</v>
      </c>
      <c r="J1679" s="349" t="s">
        <v>1333</v>
      </c>
      <c r="K1679" s="370">
        <v>11284.37</v>
      </c>
      <c r="L1679" s="349" t="s">
        <v>1138</v>
      </c>
    </row>
    <row r="1680" spans="1:12" ht="13.5" x14ac:dyDescent="0.25">
      <c r="A1680" s="349" t="s">
        <v>2606</v>
      </c>
      <c r="B1680" s="349" t="s">
        <v>2607</v>
      </c>
      <c r="C1680" s="349" t="s">
        <v>2774</v>
      </c>
      <c r="D1680" s="349" t="s">
        <v>2775</v>
      </c>
      <c r="E1680" s="350" t="s">
        <v>24</v>
      </c>
      <c r="F1680" s="349" t="s">
        <v>24</v>
      </c>
      <c r="G1680" s="349">
        <v>98039</v>
      </c>
      <c r="H1680" s="349" t="s">
        <v>2849</v>
      </c>
      <c r="I1680" s="349" t="s">
        <v>182</v>
      </c>
      <c r="J1680" s="349" t="s">
        <v>1137</v>
      </c>
      <c r="K1680" s="370">
        <v>3311.76</v>
      </c>
      <c r="L1680" s="349" t="s">
        <v>1138</v>
      </c>
    </row>
    <row r="1681" spans="1:12" ht="13.5" x14ac:dyDescent="0.25">
      <c r="A1681" s="349" t="s">
        <v>2606</v>
      </c>
      <c r="B1681" s="349" t="s">
        <v>2607</v>
      </c>
      <c r="C1681" s="349" t="s">
        <v>2774</v>
      </c>
      <c r="D1681" s="349" t="s">
        <v>2775</v>
      </c>
      <c r="E1681" s="350" t="s">
        <v>24</v>
      </c>
      <c r="F1681" s="349" t="s">
        <v>24</v>
      </c>
      <c r="G1681" s="349">
        <v>98040</v>
      </c>
      <c r="H1681" s="349" t="s">
        <v>2850</v>
      </c>
      <c r="I1681" s="349" t="s">
        <v>181</v>
      </c>
      <c r="J1681" s="349" t="s">
        <v>1333</v>
      </c>
      <c r="K1681" s="370">
        <v>12753.94</v>
      </c>
      <c r="L1681" s="349" t="s">
        <v>1138</v>
      </c>
    </row>
    <row r="1682" spans="1:12" ht="13.5" x14ac:dyDescent="0.25">
      <c r="A1682" s="349" t="s">
        <v>2606</v>
      </c>
      <c r="B1682" s="349" t="s">
        <v>2607</v>
      </c>
      <c r="C1682" s="349" t="s">
        <v>2774</v>
      </c>
      <c r="D1682" s="349" t="s">
        <v>2775</v>
      </c>
      <c r="E1682" s="350" t="s">
        <v>24</v>
      </c>
      <c r="F1682" s="349" t="s">
        <v>24</v>
      </c>
      <c r="G1682" s="349">
        <v>98041</v>
      </c>
      <c r="H1682" s="349" t="s">
        <v>2851</v>
      </c>
      <c r="I1682" s="349" t="s">
        <v>182</v>
      </c>
      <c r="J1682" s="349" t="s">
        <v>1137</v>
      </c>
      <c r="K1682" s="370">
        <v>3561.17</v>
      </c>
      <c r="L1682" s="349" t="s">
        <v>1138</v>
      </c>
    </row>
    <row r="1683" spans="1:12" ht="13.5" x14ac:dyDescent="0.25">
      <c r="A1683" s="349" t="s">
        <v>2606</v>
      </c>
      <c r="B1683" s="349" t="s">
        <v>2607</v>
      </c>
      <c r="C1683" s="349" t="s">
        <v>2774</v>
      </c>
      <c r="D1683" s="349" t="s">
        <v>2775</v>
      </c>
      <c r="E1683" s="350" t="s">
        <v>24</v>
      </c>
      <c r="F1683" s="349" t="s">
        <v>24</v>
      </c>
      <c r="G1683" s="349">
        <v>98042</v>
      </c>
      <c r="H1683" s="349" t="s">
        <v>2852</v>
      </c>
      <c r="I1683" s="349" t="s">
        <v>181</v>
      </c>
      <c r="J1683" s="349" t="s">
        <v>1333</v>
      </c>
      <c r="K1683" s="370">
        <v>14223.53</v>
      </c>
      <c r="L1683" s="349" t="s">
        <v>1138</v>
      </c>
    </row>
    <row r="1684" spans="1:12" ht="13.5" x14ac:dyDescent="0.25">
      <c r="A1684" s="349" t="s">
        <v>2606</v>
      </c>
      <c r="B1684" s="349" t="s">
        <v>2607</v>
      </c>
      <c r="C1684" s="349" t="s">
        <v>2774</v>
      </c>
      <c r="D1684" s="349" t="s">
        <v>2775</v>
      </c>
      <c r="E1684" s="350" t="s">
        <v>24</v>
      </c>
      <c r="F1684" s="349" t="s">
        <v>24</v>
      </c>
      <c r="G1684" s="349">
        <v>98043</v>
      </c>
      <c r="H1684" s="349" t="s">
        <v>2853</v>
      </c>
      <c r="I1684" s="349" t="s">
        <v>182</v>
      </c>
      <c r="J1684" s="349" t="s">
        <v>1137</v>
      </c>
      <c r="K1684" s="370">
        <v>3815.31</v>
      </c>
      <c r="L1684" s="349" t="s">
        <v>1138</v>
      </c>
    </row>
    <row r="1685" spans="1:12" ht="13.5" x14ac:dyDescent="0.25">
      <c r="A1685" s="349" t="s">
        <v>2606</v>
      </c>
      <c r="B1685" s="349" t="s">
        <v>2607</v>
      </c>
      <c r="C1685" s="349" t="s">
        <v>2774</v>
      </c>
      <c r="D1685" s="349" t="s">
        <v>2775</v>
      </c>
      <c r="E1685" s="350" t="s">
        <v>24</v>
      </c>
      <c r="F1685" s="349" t="s">
        <v>24</v>
      </c>
      <c r="G1685" s="349">
        <v>98044</v>
      </c>
      <c r="H1685" s="349" t="s">
        <v>2854</v>
      </c>
      <c r="I1685" s="349" t="s">
        <v>181</v>
      </c>
      <c r="J1685" s="349" t="s">
        <v>1333</v>
      </c>
      <c r="K1685" s="370">
        <v>14455.89</v>
      </c>
      <c r="L1685" s="349" t="s">
        <v>1138</v>
      </c>
    </row>
    <row r="1686" spans="1:12" ht="13.5" x14ac:dyDescent="0.25">
      <c r="A1686" s="349" t="s">
        <v>2606</v>
      </c>
      <c r="B1686" s="349" t="s">
        <v>2607</v>
      </c>
      <c r="C1686" s="349" t="s">
        <v>2774</v>
      </c>
      <c r="D1686" s="349" t="s">
        <v>2775</v>
      </c>
      <c r="E1686" s="350" t="s">
        <v>24</v>
      </c>
      <c r="F1686" s="349" t="s">
        <v>24</v>
      </c>
      <c r="G1686" s="349">
        <v>98045</v>
      </c>
      <c r="H1686" s="349" t="s">
        <v>2855</v>
      </c>
      <c r="I1686" s="349" t="s">
        <v>182</v>
      </c>
      <c r="J1686" s="349" t="s">
        <v>1137</v>
      </c>
      <c r="K1686" s="370">
        <v>3815.31</v>
      </c>
      <c r="L1686" s="349" t="s">
        <v>1138</v>
      </c>
    </row>
    <row r="1687" spans="1:12" ht="13.5" x14ac:dyDescent="0.25">
      <c r="A1687" s="349" t="s">
        <v>2606</v>
      </c>
      <c r="B1687" s="349" t="s">
        <v>2607</v>
      </c>
      <c r="C1687" s="349" t="s">
        <v>2774</v>
      </c>
      <c r="D1687" s="349" t="s">
        <v>2775</v>
      </c>
      <c r="E1687" s="350" t="s">
        <v>24</v>
      </c>
      <c r="F1687" s="349" t="s">
        <v>24</v>
      </c>
      <c r="G1687" s="349">
        <v>98046</v>
      </c>
      <c r="H1687" s="349" t="s">
        <v>2856</v>
      </c>
      <c r="I1687" s="349" t="s">
        <v>181</v>
      </c>
      <c r="J1687" s="349" t="s">
        <v>1333</v>
      </c>
      <c r="K1687" s="370">
        <v>16116.49</v>
      </c>
      <c r="L1687" s="349" t="s">
        <v>1138</v>
      </c>
    </row>
    <row r="1688" spans="1:12" ht="13.5" x14ac:dyDescent="0.25">
      <c r="A1688" s="349" t="s">
        <v>2606</v>
      </c>
      <c r="B1688" s="349" t="s">
        <v>2607</v>
      </c>
      <c r="C1688" s="349" t="s">
        <v>2774</v>
      </c>
      <c r="D1688" s="349" t="s">
        <v>2775</v>
      </c>
      <c r="E1688" s="350" t="s">
        <v>24</v>
      </c>
      <c r="F1688" s="349" t="s">
        <v>24</v>
      </c>
      <c r="G1688" s="349">
        <v>98047</v>
      </c>
      <c r="H1688" s="349" t="s">
        <v>2857</v>
      </c>
      <c r="I1688" s="349" t="s">
        <v>182</v>
      </c>
      <c r="J1688" s="349" t="s">
        <v>1137</v>
      </c>
      <c r="K1688" s="370">
        <v>4069.4</v>
      </c>
      <c r="L1688" s="349" t="s">
        <v>1138</v>
      </c>
    </row>
    <row r="1689" spans="1:12" ht="13.5" x14ac:dyDescent="0.25">
      <c r="A1689" s="349" t="s">
        <v>2606</v>
      </c>
      <c r="B1689" s="349" t="s">
        <v>2607</v>
      </c>
      <c r="C1689" s="349" t="s">
        <v>2774</v>
      </c>
      <c r="D1689" s="349" t="s">
        <v>2775</v>
      </c>
      <c r="E1689" s="350" t="s">
        <v>24</v>
      </c>
      <c r="F1689" s="349" t="s">
        <v>24</v>
      </c>
      <c r="G1689" s="349">
        <v>98048</v>
      </c>
      <c r="H1689" s="349" t="s">
        <v>2858</v>
      </c>
      <c r="I1689" s="349" t="s">
        <v>181</v>
      </c>
      <c r="J1689" s="349" t="s">
        <v>1333</v>
      </c>
      <c r="K1689" s="370">
        <v>18009.55</v>
      </c>
      <c r="L1689" s="349" t="s">
        <v>1138</v>
      </c>
    </row>
    <row r="1690" spans="1:12" ht="13.5" x14ac:dyDescent="0.25">
      <c r="A1690" s="349" t="s">
        <v>2606</v>
      </c>
      <c r="B1690" s="349" t="s">
        <v>2607</v>
      </c>
      <c r="C1690" s="349" t="s">
        <v>2774</v>
      </c>
      <c r="D1690" s="349" t="s">
        <v>2775</v>
      </c>
      <c r="E1690" s="350" t="s">
        <v>24</v>
      </c>
      <c r="F1690" s="349" t="s">
        <v>24</v>
      </c>
      <c r="G1690" s="349">
        <v>98049</v>
      </c>
      <c r="H1690" s="349" t="s">
        <v>2859</v>
      </c>
      <c r="I1690" s="349" t="s">
        <v>182</v>
      </c>
      <c r="J1690" s="349" t="s">
        <v>1137</v>
      </c>
      <c r="K1690" s="370">
        <v>4277.79</v>
      </c>
      <c r="L1690" s="349" t="s">
        <v>1138</v>
      </c>
    </row>
    <row r="1691" spans="1:12" ht="13.5" x14ac:dyDescent="0.25">
      <c r="A1691" s="349" t="s">
        <v>2606</v>
      </c>
      <c r="B1691" s="349" t="s">
        <v>2607</v>
      </c>
      <c r="C1691" s="349" t="s">
        <v>2774</v>
      </c>
      <c r="D1691" s="349" t="s">
        <v>2775</v>
      </c>
      <c r="E1691" s="350" t="s">
        <v>24</v>
      </c>
      <c r="F1691" s="349" t="s">
        <v>24</v>
      </c>
      <c r="G1691" s="349">
        <v>98050</v>
      </c>
      <c r="H1691" s="349" t="s">
        <v>2860</v>
      </c>
      <c r="I1691" s="349" t="s">
        <v>182</v>
      </c>
      <c r="J1691" s="349" t="s">
        <v>1137</v>
      </c>
      <c r="K1691" s="350">
        <v>257.38</v>
      </c>
      <c r="L1691" s="349" t="s">
        <v>1138</v>
      </c>
    </row>
    <row r="1692" spans="1:12" ht="13.5" x14ac:dyDescent="0.25">
      <c r="A1692" s="349" t="s">
        <v>2606</v>
      </c>
      <c r="B1692" s="349" t="s">
        <v>2607</v>
      </c>
      <c r="C1692" s="349" t="s">
        <v>2774</v>
      </c>
      <c r="D1692" s="349" t="s">
        <v>2775</v>
      </c>
      <c r="E1692" s="350" t="s">
        <v>24</v>
      </c>
      <c r="F1692" s="349" t="s">
        <v>24</v>
      </c>
      <c r="G1692" s="349">
        <v>98051</v>
      </c>
      <c r="H1692" s="349" t="s">
        <v>2861</v>
      </c>
      <c r="I1692" s="349" t="s">
        <v>182</v>
      </c>
      <c r="J1692" s="349" t="s">
        <v>1333</v>
      </c>
      <c r="K1692" s="350">
        <v>875.12</v>
      </c>
      <c r="L1692" s="349" t="s">
        <v>1138</v>
      </c>
    </row>
    <row r="1693" spans="1:12" ht="13.5" x14ac:dyDescent="0.25">
      <c r="A1693" s="349" t="s">
        <v>2606</v>
      </c>
      <c r="B1693" s="349" t="s">
        <v>2607</v>
      </c>
      <c r="C1693" s="349" t="s">
        <v>2774</v>
      </c>
      <c r="D1693" s="349" t="s">
        <v>2775</v>
      </c>
      <c r="E1693" s="350" t="s">
        <v>24</v>
      </c>
      <c r="F1693" s="349" t="s">
        <v>24</v>
      </c>
      <c r="G1693" s="349">
        <v>98405</v>
      </c>
      <c r="H1693" s="349" t="s">
        <v>2862</v>
      </c>
      <c r="I1693" s="349" t="s">
        <v>181</v>
      </c>
      <c r="J1693" s="349" t="s">
        <v>1333</v>
      </c>
      <c r="K1693" s="370">
        <v>2514.9499999999998</v>
      </c>
      <c r="L1693" s="349" t="s">
        <v>1138</v>
      </c>
    </row>
    <row r="1694" spans="1:12" ht="13.5" x14ac:dyDescent="0.25">
      <c r="A1694" s="349" t="s">
        <v>2606</v>
      </c>
      <c r="B1694" s="349" t="s">
        <v>2607</v>
      </c>
      <c r="C1694" s="349" t="s">
        <v>2774</v>
      </c>
      <c r="D1694" s="349" t="s">
        <v>2775</v>
      </c>
      <c r="E1694" s="350" t="s">
        <v>24</v>
      </c>
      <c r="F1694" s="349" t="s">
        <v>24</v>
      </c>
      <c r="G1694" s="349">
        <v>98406</v>
      </c>
      <c r="H1694" s="349" t="s">
        <v>2863</v>
      </c>
      <c r="I1694" s="349" t="s">
        <v>181</v>
      </c>
      <c r="J1694" s="349" t="s">
        <v>1333</v>
      </c>
      <c r="K1694" s="370">
        <v>6207.76</v>
      </c>
      <c r="L1694" s="349" t="s">
        <v>1138</v>
      </c>
    </row>
    <row r="1695" spans="1:12" ht="13.5" x14ac:dyDescent="0.25">
      <c r="A1695" s="349" t="s">
        <v>2606</v>
      </c>
      <c r="B1695" s="349" t="s">
        <v>2607</v>
      </c>
      <c r="C1695" s="349" t="s">
        <v>2774</v>
      </c>
      <c r="D1695" s="349" t="s">
        <v>2775</v>
      </c>
      <c r="E1695" s="350" t="s">
        <v>24</v>
      </c>
      <c r="F1695" s="349" t="s">
        <v>24</v>
      </c>
      <c r="G1695" s="349">
        <v>98407</v>
      </c>
      <c r="H1695" s="349" t="s">
        <v>2864</v>
      </c>
      <c r="I1695" s="349" t="s">
        <v>181</v>
      </c>
      <c r="J1695" s="349" t="s">
        <v>1333</v>
      </c>
      <c r="K1695" s="370">
        <v>4068.1</v>
      </c>
      <c r="L1695" s="349" t="s">
        <v>1138</v>
      </c>
    </row>
    <row r="1696" spans="1:12" ht="13.5" x14ac:dyDescent="0.25">
      <c r="A1696" s="349" t="s">
        <v>2606</v>
      </c>
      <c r="B1696" s="349" t="s">
        <v>2607</v>
      </c>
      <c r="C1696" s="349" t="s">
        <v>2774</v>
      </c>
      <c r="D1696" s="349" t="s">
        <v>2775</v>
      </c>
      <c r="E1696" s="350" t="s">
        <v>24</v>
      </c>
      <c r="F1696" s="349" t="s">
        <v>24</v>
      </c>
      <c r="G1696" s="349">
        <v>98408</v>
      </c>
      <c r="H1696" s="349" t="s">
        <v>2865</v>
      </c>
      <c r="I1696" s="349" t="s">
        <v>181</v>
      </c>
      <c r="J1696" s="349" t="s">
        <v>1333</v>
      </c>
      <c r="K1696" s="370">
        <v>4769.29</v>
      </c>
      <c r="L1696" s="349" t="s">
        <v>1138</v>
      </c>
    </row>
    <row r="1697" spans="1:12" ht="13.5" x14ac:dyDescent="0.25">
      <c r="A1697" s="349" t="s">
        <v>2606</v>
      </c>
      <c r="B1697" s="349" t="s">
        <v>2607</v>
      </c>
      <c r="C1697" s="349" t="s">
        <v>2774</v>
      </c>
      <c r="D1697" s="349" t="s">
        <v>2775</v>
      </c>
      <c r="E1697" s="350" t="s">
        <v>24</v>
      </c>
      <c r="F1697" s="349" t="s">
        <v>24</v>
      </c>
      <c r="G1697" s="349">
        <v>98409</v>
      </c>
      <c r="H1697" s="349" t="s">
        <v>2866</v>
      </c>
      <c r="I1697" s="349" t="s">
        <v>182</v>
      </c>
      <c r="J1697" s="349" t="s">
        <v>1137</v>
      </c>
      <c r="K1697" s="350">
        <v>354.25</v>
      </c>
      <c r="L1697" s="349" t="s">
        <v>1138</v>
      </c>
    </row>
    <row r="1698" spans="1:12" ht="13.5" x14ac:dyDescent="0.25">
      <c r="A1698" s="349" t="s">
        <v>2606</v>
      </c>
      <c r="B1698" s="349" t="s">
        <v>2607</v>
      </c>
      <c r="C1698" s="349" t="s">
        <v>2774</v>
      </c>
      <c r="D1698" s="349" t="s">
        <v>2775</v>
      </c>
      <c r="E1698" s="350" t="s">
        <v>24</v>
      </c>
      <c r="F1698" s="349" t="s">
        <v>24</v>
      </c>
      <c r="G1698" s="349">
        <v>98410</v>
      </c>
      <c r="H1698" s="349" t="s">
        <v>2867</v>
      </c>
      <c r="I1698" s="349" t="s">
        <v>181</v>
      </c>
      <c r="J1698" s="349" t="s">
        <v>1333</v>
      </c>
      <c r="K1698" s="370">
        <v>1219.94</v>
      </c>
      <c r="L1698" s="349" t="s">
        <v>1138</v>
      </c>
    </row>
    <row r="1699" spans="1:12" ht="13.5" x14ac:dyDescent="0.25">
      <c r="A1699" s="349" t="s">
        <v>2606</v>
      </c>
      <c r="B1699" s="349" t="s">
        <v>2607</v>
      </c>
      <c r="C1699" s="349" t="s">
        <v>2774</v>
      </c>
      <c r="D1699" s="349" t="s">
        <v>2775</v>
      </c>
      <c r="E1699" s="350" t="s">
        <v>24</v>
      </c>
      <c r="F1699" s="349" t="s">
        <v>24</v>
      </c>
      <c r="G1699" s="349">
        <v>99240</v>
      </c>
      <c r="H1699" s="349" t="s">
        <v>2868</v>
      </c>
      <c r="I1699" s="349" t="s">
        <v>182</v>
      </c>
      <c r="J1699" s="349" t="s">
        <v>1137</v>
      </c>
      <c r="K1699" s="350">
        <v>615.55999999999995</v>
      </c>
      <c r="L1699" s="349" t="s">
        <v>1138</v>
      </c>
    </row>
    <row r="1700" spans="1:12" ht="13.5" x14ac:dyDescent="0.25">
      <c r="A1700" s="349" t="s">
        <v>2606</v>
      </c>
      <c r="B1700" s="349" t="s">
        <v>2607</v>
      </c>
      <c r="C1700" s="349" t="s">
        <v>2774</v>
      </c>
      <c r="D1700" s="349" t="s">
        <v>2775</v>
      </c>
      <c r="E1700" s="350" t="s">
        <v>24</v>
      </c>
      <c r="F1700" s="349" t="s">
        <v>24</v>
      </c>
      <c r="G1700" s="349">
        <v>99241</v>
      </c>
      <c r="H1700" s="349" t="s">
        <v>2869</v>
      </c>
      <c r="I1700" s="349" t="s">
        <v>182</v>
      </c>
      <c r="J1700" s="349" t="s">
        <v>1137</v>
      </c>
      <c r="K1700" s="370">
        <v>1716.04</v>
      </c>
      <c r="L1700" s="349" t="s">
        <v>1138</v>
      </c>
    </row>
    <row r="1701" spans="1:12" ht="13.5" x14ac:dyDescent="0.25">
      <c r="A1701" s="349" t="s">
        <v>2606</v>
      </c>
      <c r="B1701" s="349" t="s">
        <v>2607</v>
      </c>
      <c r="C1701" s="349" t="s">
        <v>2774</v>
      </c>
      <c r="D1701" s="349" t="s">
        <v>2775</v>
      </c>
      <c r="E1701" s="350" t="s">
        <v>24</v>
      </c>
      <c r="F1701" s="349" t="s">
        <v>24</v>
      </c>
      <c r="G1701" s="349">
        <v>99242</v>
      </c>
      <c r="H1701" s="349" t="s">
        <v>2870</v>
      </c>
      <c r="I1701" s="349" t="s">
        <v>181</v>
      </c>
      <c r="J1701" s="349" t="s">
        <v>1333</v>
      </c>
      <c r="K1701" s="370">
        <v>2899.95</v>
      </c>
      <c r="L1701" s="349" t="s">
        <v>1138</v>
      </c>
    </row>
    <row r="1702" spans="1:12" ht="13.5" x14ac:dyDescent="0.25">
      <c r="A1702" s="349" t="s">
        <v>2606</v>
      </c>
      <c r="B1702" s="349" t="s">
        <v>2607</v>
      </c>
      <c r="C1702" s="349" t="s">
        <v>2774</v>
      </c>
      <c r="D1702" s="349" t="s">
        <v>2775</v>
      </c>
      <c r="E1702" s="350" t="s">
        <v>24</v>
      </c>
      <c r="F1702" s="349" t="s">
        <v>24</v>
      </c>
      <c r="G1702" s="349">
        <v>99243</v>
      </c>
      <c r="H1702" s="349" t="s">
        <v>2871</v>
      </c>
      <c r="I1702" s="349" t="s">
        <v>182</v>
      </c>
      <c r="J1702" s="349" t="s">
        <v>1333</v>
      </c>
      <c r="K1702" s="370">
        <v>1435.58</v>
      </c>
      <c r="L1702" s="349" t="s">
        <v>1138</v>
      </c>
    </row>
    <row r="1703" spans="1:12" ht="13.5" x14ac:dyDescent="0.25">
      <c r="A1703" s="349" t="s">
        <v>2606</v>
      </c>
      <c r="B1703" s="349" t="s">
        <v>2607</v>
      </c>
      <c r="C1703" s="349" t="s">
        <v>2774</v>
      </c>
      <c r="D1703" s="349" t="s">
        <v>2775</v>
      </c>
      <c r="E1703" s="350" t="s">
        <v>24</v>
      </c>
      <c r="F1703" s="349" t="s">
        <v>24</v>
      </c>
      <c r="G1703" s="349">
        <v>99244</v>
      </c>
      <c r="H1703" s="349" t="s">
        <v>2872</v>
      </c>
      <c r="I1703" s="349" t="s">
        <v>181</v>
      </c>
      <c r="J1703" s="349" t="s">
        <v>1333</v>
      </c>
      <c r="K1703" s="370">
        <v>4969.2</v>
      </c>
      <c r="L1703" s="349" t="s">
        <v>1138</v>
      </c>
    </row>
    <row r="1704" spans="1:12" ht="13.5" x14ac:dyDescent="0.25">
      <c r="A1704" s="349" t="s">
        <v>2606</v>
      </c>
      <c r="B1704" s="349" t="s">
        <v>2607</v>
      </c>
      <c r="C1704" s="349" t="s">
        <v>2774</v>
      </c>
      <c r="D1704" s="349" t="s">
        <v>2775</v>
      </c>
      <c r="E1704" s="350" t="s">
        <v>24</v>
      </c>
      <c r="F1704" s="349" t="s">
        <v>24</v>
      </c>
      <c r="G1704" s="349">
        <v>99246</v>
      </c>
      <c r="H1704" s="349" t="s">
        <v>2873</v>
      </c>
      <c r="I1704" s="349" t="s">
        <v>182</v>
      </c>
      <c r="J1704" s="349" t="s">
        <v>1137</v>
      </c>
      <c r="K1704" s="350">
        <v>842.56</v>
      </c>
      <c r="L1704" s="349" t="s">
        <v>1138</v>
      </c>
    </row>
    <row r="1705" spans="1:12" ht="13.5" x14ac:dyDescent="0.25">
      <c r="A1705" s="349" t="s">
        <v>2606</v>
      </c>
      <c r="B1705" s="349" t="s">
        <v>2607</v>
      </c>
      <c r="C1705" s="349" t="s">
        <v>2774</v>
      </c>
      <c r="D1705" s="349" t="s">
        <v>2775</v>
      </c>
      <c r="E1705" s="350" t="s">
        <v>24</v>
      </c>
      <c r="F1705" s="349" t="s">
        <v>24</v>
      </c>
      <c r="G1705" s="349">
        <v>99247</v>
      </c>
      <c r="H1705" s="349" t="s">
        <v>2874</v>
      </c>
      <c r="I1705" s="349" t="s">
        <v>182</v>
      </c>
      <c r="J1705" s="349" t="s">
        <v>1137</v>
      </c>
      <c r="K1705" s="370">
        <v>1955.55</v>
      </c>
      <c r="L1705" s="349" t="s">
        <v>1138</v>
      </c>
    </row>
    <row r="1706" spans="1:12" ht="13.5" x14ac:dyDescent="0.25">
      <c r="A1706" s="349" t="s">
        <v>2606</v>
      </c>
      <c r="B1706" s="349" t="s">
        <v>2607</v>
      </c>
      <c r="C1706" s="349" t="s">
        <v>2774</v>
      </c>
      <c r="D1706" s="349" t="s">
        <v>2775</v>
      </c>
      <c r="E1706" s="350" t="s">
        <v>24</v>
      </c>
      <c r="F1706" s="349" t="s">
        <v>24</v>
      </c>
      <c r="G1706" s="349">
        <v>99248</v>
      </c>
      <c r="H1706" s="349" t="s">
        <v>2875</v>
      </c>
      <c r="I1706" s="349" t="s">
        <v>181</v>
      </c>
      <c r="J1706" s="349" t="s">
        <v>1333</v>
      </c>
      <c r="K1706" s="370">
        <v>3717.16</v>
      </c>
      <c r="L1706" s="349" t="s">
        <v>1138</v>
      </c>
    </row>
    <row r="1707" spans="1:12" ht="13.5" x14ac:dyDescent="0.25">
      <c r="A1707" s="349" t="s">
        <v>2606</v>
      </c>
      <c r="B1707" s="349" t="s">
        <v>2607</v>
      </c>
      <c r="C1707" s="349" t="s">
        <v>2774</v>
      </c>
      <c r="D1707" s="349" t="s">
        <v>2775</v>
      </c>
      <c r="E1707" s="350" t="s">
        <v>24</v>
      </c>
      <c r="F1707" s="349" t="s">
        <v>24</v>
      </c>
      <c r="G1707" s="349">
        <v>99249</v>
      </c>
      <c r="H1707" s="349" t="s">
        <v>2876</v>
      </c>
      <c r="I1707" s="349" t="s">
        <v>182</v>
      </c>
      <c r="J1707" s="349" t="s">
        <v>1333</v>
      </c>
      <c r="K1707" s="370">
        <v>1752.29</v>
      </c>
      <c r="L1707" s="349" t="s">
        <v>1138</v>
      </c>
    </row>
    <row r="1708" spans="1:12" ht="13.5" x14ac:dyDescent="0.25">
      <c r="A1708" s="349" t="s">
        <v>2606</v>
      </c>
      <c r="B1708" s="349" t="s">
        <v>2607</v>
      </c>
      <c r="C1708" s="349" t="s">
        <v>2774</v>
      </c>
      <c r="D1708" s="349" t="s">
        <v>2775</v>
      </c>
      <c r="E1708" s="350" t="s">
        <v>24</v>
      </c>
      <c r="F1708" s="349" t="s">
        <v>24</v>
      </c>
      <c r="G1708" s="349">
        <v>99252</v>
      </c>
      <c r="H1708" s="349" t="s">
        <v>2877</v>
      </c>
      <c r="I1708" s="349" t="s">
        <v>181</v>
      </c>
      <c r="J1708" s="349" t="s">
        <v>1333</v>
      </c>
      <c r="K1708" s="370">
        <v>2608.36</v>
      </c>
      <c r="L1708" s="349" t="s">
        <v>1138</v>
      </c>
    </row>
    <row r="1709" spans="1:12" ht="13.5" x14ac:dyDescent="0.25">
      <c r="A1709" s="349" t="s">
        <v>2606</v>
      </c>
      <c r="B1709" s="349" t="s">
        <v>2607</v>
      </c>
      <c r="C1709" s="349" t="s">
        <v>2774</v>
      </c>
      <c r="D1709" s="349" t="s">
        <v>2775</v>
      </c>
      <c r="E1709" s="350" t="s">
        <v>24</v>
      </c>
      <c r="F1709" s="349" t="s">
        <v>24</v>
      </c>
      <c r="G1709" s="349">
        <v>99254</v>
      </c>
      <c r="H1709" s="349" t="s">
        <v>2878</v>
      </c>
      <c r="I1709" s="349" t="s">
        <v>182</v>
      </c>
      <c r="J1709" s="349" t="s">
        <v>1137</v>
      </c>
      <c r="K1709" s="370">
        <v>1236.99</v>
      </c>
      <c r="L1709" s="349" t="s">
        <v>1138</v>
      </c>
    </row>
    <row r="1710" spans="1:12" ht="13.5" x14ac:dyDescent="0.25">
      <c r="A1710" s="349" t="s">
        <v>2606</v>
      </c>
      <c r="B1710" s="349" t="s">
        <v>2607</v>
      </c>
      <c r="C1710" s="349" t="s">
        <v>2774</v>
      </c>
      <c r="D1710" s="349" t="s">
        <v>2775</v>
      </c>
      <c r="E1710" s="350" t="s">
        <v>24</v>
      </c>
      <c r="F1710" s="349" t="s">
        <v>24</v>
      </c>
      <c r="G1710" s="349">
        <v>99256</v>
      </c>
      <c r="H1710" s="349" t="s">
        <v>2879</v>
      </c>
      <c r="I1710" s="349" t="s">
        <v>181</v>
      </c>
      <c r="J1710" s="349" t="s">
        <v>1333</v>
      </c>
      <c r="K1710" s="370">
        <v>5835.41</v>
      </c>
      <c r="L1710" s="349" t="s">
        <v>1138</v>
      </c>
    </row>
    <row r="1711" spans="1:12" ht="13.5" x14ac:dyDescent="0.25">
      <c r="A1711" s="349" t="s">
        <v>2606</v>
      </c>
      <c r="B1711" s="349" t="s">
        <v>2607</v>
      </c>
      <c r="C1711" s="349" t="s">
        <v>2774</v>
      </c>
      <c r="D1711" s="349" t="s">
        <v>2775</v>
      </c>
      <c r="E1711" s="350" t="s">
        <v>24</v>
      </c>
      <c r="F1711" s="349" t="s">
        <v>24</v>
      </c>
      <c r="G1711" s="349">
        <v>99259</v>
      </c>
      <c r="H1711" s="349" t="s">
        <v>2880</v>
      </c>
      <c r="I1711" s="349" t="s">
        <v>181</v>
      </c>
      <c r="J1711" s="349" t="s">
        <v>1333</v>
      </c>
      <c r="K1711" s="370">
        <v>3293.74</v>
      </c>
      <c r="L1711" s="349" t="s">
        <v>1138</v>
      </c>
    </row>
    <row r="1712" spans="1:12" ht="13.5" x14ac:dyDescent="0.25">
      <c r="A1712" s="349" t="s">
        <v>2606</v>
      </c>
      <c r="B1712" s="349" t="s">
        <v>2607</v>
      </c>
      <c r="C1712" s="349" t="s">
        <v>2774</v>
      </c>
      <c r="D1712" s="349" t="s">
        <v>2775</v>
      </c>
      <c r="E1712" s="350" t="s">
        <v>24</v>
      </c>
      <c r="F1712" s="349" t="s">
        <v>24</v>
      </c>
      <c r="G1712" s="349">
        <v>99261</v>
      </c>
      <c r="H1712" s="349" t="s">
        <v>2881</v>
      </c>
      <c r="I1712" s="349" t="s">
        <v>182</v>
      </c>
      <c r="J1712" s="349" t="s">
        <v>1137</v>
      </c>
      <c r="K1712" s="370">
        <v>1476.5</v>
      </c>
      <c r="L1712" s="349" t="s">
        <v>1138</v>
      </c>
    </row>
    <row r="1713" spans="1:12" ht="13.5" x14ac:dyDescent="0.25">
      <c r="A1713" s="349" t="s">
        <v>2606</v>
      </c>
      <c r="B1713" s="349" t="s">
        <v>2607</v>
      </c>
      <c r="C1713" s="349" t="s">
        <v>2774</v>
      </c>
      <c r="D1713" s="349" t="s">
        <v>2775</v>
      </c>
      <c r="E1713" s="350" t="s">
        <v>24</v>
      </c>
      <c r="F1713" s="349" t="s">
        <v>24</v>
      </c>
      <c r="G1713" s="349">
        <v>99263</v>
      </c>
      <c r="H1713" s="349" t="s">
        <v>2882</v>
      </c>
      <c r="I1713" s="349" t="s">
        <v>182</v>
      </c>
      <c r="J1713" s="349" t="s">
        <v>1137</v>
      </c>
      <c r="K1713" s="370">
        <v>2195.13</v>
      </c>
      <c r="L1713" s="349" t="s">
        <v>1138</v>
      </c>
    </row>
    <row r="1714" spans="1:12" ht="13.5" x14ac:dyDescent="0.25">
      <c r="A1714" s="349" t="s">
        <v>2606</v>
      </c>
      <c r="B1714" s="349" t="s">
        <v>2607</v>
      </c>
      <c r="C1714" s="349" t="s">
        <v>2774</v>
      </c>
      <c r="D1714" s="349" t="s">
        <v>2775</v>
      </c>
      <c r="E1714" s="350" t="s">
        <v>24</v>
      </c>
      <c r="F1714" s="349" t="s">
        <v>24</v>
      </c>
      <c r="G1714" s="349">
        <v>99265</v>
      </c>
      <c r="H1714" s="349" t="s">
        <v>2883</v>
      </c>
      <c r="I1714" s="349" t="s">
        <v>181</v>
      </c>
      <c r="J1714" s="349" t="s">
        <v>1333</v>
      </c>
      <c r="K1714" s="370">
        <v>3979.07</v>
      </c>
      <c r="L1714" s="349" t="s">
        <v>1138</v>
      </c>
    </row>
    <row r="1715" spans="1:12" ht="13.5" x14ac:dyDescent="0.25">
      <c r="A1715" s="349" t="s">
        <v>2606</v>
      </c>
      <c r="B1715" s="349" t="s">
        <v>2607</v>
      </c>
      <c r="C1715" s="349" t="s">
        <v>2774</v>
      </c>
      <c r="D1715" s="349" t="s">
        <v>2775</v>
      </c>
      <c r="E1715" s="350" t="s">
        <v>24</v>
      </c>
      <c r="F1715" s="349" t="s">
        <v>24</v>
      </c>
      <c r="G1715" s="349">
        <v>99266</v>
      </c>
      <c r="H1715" s="349" t="s">
        <v>2884</v>
      </c>
      <c r="I1715" s="349" t="s">
        <v>182</v>
      </c>
      <c r="J1715" s="349" t="s">
        <v>1137</v>
      </c>
      <c r="K1715" s="370">
        <v>1716.04</v>
      </c>
      <c r="L1715" s="349" t="s">
        <v>1138</v>
      </c>
    </row>
    <row r="1716" spans="1:12" ht="13.5" x14ac:dyDescent="0.25">
      <c r="A1716" s="349" t="s">
        <v>2606</v>
      </c>
      <c r="B1716" s="349" t="s">
        <v>2607</v>
      </c>
      <c r="C1716" s="349" t="s">
        <v>2774</v>
      </c>
      <c r="D1716" s="349" t="s">
        <v>2775</v>
      </c>
      <c r="E1716" s="350" t="s">
        <v>24</v>
      </c>
      <c r="F1716" s="349" t="s">
        <v>24</v>
      </c>
      <c r="G1716" s="349">
        <v>99267</v>
      </c>
      <c r="H1716" s="349" t="s">
        <v>2885</v>
      </c>
      <c r="I1716" s="349" t="s">
        <v>181</v>
      </c>
      <c r="J1716" s="349" t="s">
        <v>1333</v>
      </c>
      <c r="K1716" s="370">
        <v>4664.42</v>
      </c>
      <c r="L1716" s="349" t="s">
        <v>1138</v>
      </c>
    </row>
    <row r="1717" spans="1:12" ht="13.5" x14ac:dyDescent="0.25">
      <c r="A1717" s="349" t="s">
        <v>2606</v>
      </c>
      <c r="B1717" s="349" t="s">
        <v>2607</v>
      </c>
      <c r="C1717" s="349" t="s">
        <v>2774</v>
      </c>
      <c r="D1717" s="349" t="s">
        <v>2775</v>
      </c>
      <c r="E1717" s="350" t="s">
        <v>24</v>
      </c>
      <c r="F1717" s="349" t="s">
        <v>24</v>
      </c>
      <c r="G1717" s="349">
        <v>99268</v>
      </c>
      <c r="H1717" s="349" t="s">
        <v>2886</v>
      </c>
      <c r="I1717" s="349" t="s">
        <v>181</v>
      </c>
      <c r="J1717" s="349" t="s">
        <v>1333</v>
      </c>
      <c r="K1717" s="350">
        <v>486.77</v>
      </c>
      <c r="L1717" s="349" t="s">
        <v>1138</v>
      </c>
    </row>
    <row r="1718" spans="1:12" ht="13.5" x14ac:dyDescent="0.25">
      <c r="A1718" s="349" t="s">
        <v>2606</v>
      </c>
      <c r="B1718" s="349" t="s">
        <v>2607</v>
      </c>
      <c r="C1718" s="349" t="s">
        <v>2774</v>
      </c>
      <c r="D1718" s="349" t="s">
        <v>2775</v>
      </c>
      <c r="E1718" s="350" t="s">
        <v>24</v>
      </c>
      <c r="F1718" s="349" t="s">
        <v>24</v>
      </c>
      <c r="G1718" s="349">
        <v>99269</v>
      </c>
      <c r="H1718" s="349" t="s">
        <v>2887</v>
      </c>
      <c r="I1718" s="349" t="s">
        <v>182</v>
      </c>
      <c r="J1718" s="349" t="s">
        <v>1137</v>
      </c>
      <c r="K1718" s="370">
        <v>1955.55</v>
      </c>
      <c r="L1718" s="349" t="s">
        <v>1138</v>
      </c>
    </row>
    <row r="1719" spans="1:12" ht="13.5" x14ac:dyDescent="0.25">
      <c r="A1719" s="349" t="s">
        <v>2606</v>
      </c>
      <c r="B1719" s="349" t="s">
        <v>2607</v>
      </c>
      <c r="C1719" s="349" t="s">
        <v>2774</v>
      </c>
      <c r="D1719" s="349" t="s">
        <v>2775</v>
      </c>
      <c r="E1719" s="350" t="s">
        <v>24</v>
      </c>
      <c r="F1719" s="349" t="s">
        <v>24</v>
      </c>
      <c r="G1719" s="349">
        <v>99270</v>
      </c>
      <c r="H1719" s="349" t="s">
        <v>2888</v>
      </c>
      <c r="I1719" s="349" t="s">
        <v>181</v>
      </c>
      <c r="J1719" s="349" t="s">
        <v>1333</v>
      </c>
      <c r="K1719" s="350">
        <v>618.49</v>
      </c>
      <c r="L1719" s="349" t="s">
        <v>1138</v>
      </c>
    </row>
    <row r="1720" spans="1:12" ht="13.5" x14ac:dyDescent="0.25">
      <c r="A1720" s="349" t="s">
        <v>2606</v>
      </c>
      <c r="B1720" s="349" t="s">
        <v>2607</v>
      </c>
      <c r="C1720" s="349" t="s">
        <v>2774</v>
      </c>
      <c r="D1720" s="349" t="s">
        <v>2775</v>
      </c>
      <c r="E1720" s="350" t="s">
        <v>24</v>
      </c>
      <c r="F1720" s="349" t="s">
        <v>24</v>
      </c>
      <c r="G1720" s="349">
        <v>99271</v>
      </c>
      <c r="H1720" s="349" t="s">
        <v>2889</v>
      </c>
      <c r="I1720" s="349" t="s">
        <v>181</v>
      </c>
      <c r="J1720" s="349" t="s">
        <v>1333</v>
      </c>
      <c r="K1720" s="370">
        <v>6701.52</v>
      </c>
      <c r="L1720" s="349" t="s">
        <v>1138</v>
      </c>
    </row>
    <row r="1721" spans="1:12" ht="13.5" x14ac:dyDescent="0.25">
      <c r="A1721" s="349" t="s">
        <v>2606</v>
      </c>
      <c r="B1721" s="349" t="s">
        <v>2607</v>
      </c>
      <c r="C1721" s="349" t="s">
        <v>2774</v>
      </c>
      <c r="D1721" s="349" t="s">
        <v>2775</v>
      </c>
      <c r="E1721" s="350" t="s">
        <v>24</v>
      </c>
      <c r="F1721" s="349" t="s">
        <v>24</v>
      </c>
      <c r="G1721" s="349">
        <v>99272</v>
      </c>
      <c r="H1721" s="349" t="s">
        <v>2890</v>
      </c>
      <c r="I1721" s="349" t="s">
        <v>181</v>
      </c>
      <c r="J1721" s="349" t="s">
        <v>1333</v>
      </c>
      <c r="K1721" s="370">
        <v>1084.52</v>
      </c>
      <c r="L1721" s="349" t="s">
        <v>1138</v>
      </c>
    </row>
    <row r="1722" spans="1:12" ht="13.5" x14ac:dyDescent="0.25">
      <c r="A1722" s="349" t="s">
        <v>2606</v>
      </c>
      <c r="B1722" s="349" t="s">
        <v>2607</v>
      </c>
      <c r="C1722" s="349" t="s">
        <v>2774</v>
      </c>
      <c r="D1722" s="349" t="s">
        <v>2775</v>
      </c>
      <c r="E1722" s="350" t="s">
        <v>24</v>
      </c>
      <c r="F1722" s="349" t="s">
        <v>24</v>
      </c>
      <c r="G1722" s="349">
        <v>99273</v>
      </c>
      <c r="H1722" s="349" t="s">
        <v>2891</v>
      </c>
      <c r="I1722" s="349" t="s">
        <v>181</v>
      </c>
      <c r="J1722" s="349" t="s">
        <v>1333</v>
      </c>
      <c r="K1722" s="370">
        <v>1487.83</v>
      </c>
      <c r="L1722" s="349" t="s">
        <v>1138</v>
      </c>
    </row>
    <row r="1723" spans="1:12" ht="13.5" x14ac:dyDescent="0.25">
      <c r="A1723" s="349" t="s">
        <v>2606</v>
      </c>
      <c r="B1723" s="349" t="s">
        <v>2607</v>
      </c>
      <c r="C1723" s="349" t="s">
        <v>2774</v>
      </c>
      <c r="D1723" s="349" t="s">
        <v>2775</v>
      </c>
      <c r="E1723" s="350" t="s">
        <v>24</v>
      </c>
      <c r="F1723" s="349" t="s">
        <v>24</v>
      </c>
      <c r="G1723" s="349">
        <v>99274</v>
      </c>
      <c r="H1723" s="349" t="s">
        <v>2892</v>
      </c>
      <c r="I1723" s="349" t="s">
        <v>181</v>
      </c>
      <c r="J1723" s="349" t="s">
        <v>1333</v>
      </c>
      <c r="K1723" s="370">
        <v>5381.86</v>
      </c>
      <c r="L1723" s="349" t="s">
        <v>1138</v>
      </c>
    </row>
    <row r="1724" spans="1:12" ht="13.5" x14ac:dyDescent="0.25">
      <c r="A1724" s="349" t="s">
        <v>2606</v>
      </c>
      <c r="B1724" s="349" t="s">
        <v>2607</v>
      </c>
      <c r="C1724" s="349" t="s">
        <v>2774</v>
      </c>
      <c r="D1724" s="349" t="s">
        <v>2775</v>
      </c>
      <c r="E1724" s="350" t="s">
        <v>24</v>
      </c>
      <c r="F1724" s="349" t="s">
        <v>24</v>
      </c>
      <c r="G1724" s="349">
        <v>99275</v>
      </c>
      <c r="H1724" s="349" t="s">
        <v>2893</v>
      </c>
      <c r="I1724" s="349" t="s">
        <v>181</v>
      </c>
      <c r="J1724" s="349" t="s">
        <v>1333</v>
      </c>
      <c r="K1724" s="350">
        <v>957.4</v>
      </c>
      <c r="L1724" s="349" t="s">
        <v>1138</v>
      </c>
    </row>
    <row r="1725" spans="1:12" ht="13.5" x14ac:dyDescent="0.25">
      <c r="A1725" s="349" t="s">
        <v>2606</v>
      </c>
      <c r="B1725" s="349" t="s">
        <v>2607</v>
      </c>
      <c r="C1725" s="349" t="s">
        <v>2774</v>
      </c>
      <c r="D1725" s="349" t="s">
        <v>2775</v>
      </c>
      <c r="E1725" s="350" t="s">
        <v>24</v>
      </c>
      <c r="F1725" s="349" t="s">
        <v>24</v>
      </c>
      <c r="G1725" s="349">
        <v>99276</v>
      </c>
      <c r="H1725" s="349" t="s">
        <v>2894</v>
      </c>
      <c r="I1725" s="349" t="s">
        <v>182</v>
      </c>
      <c r="J1725" s="349" t="s">
        <v>1137</v>
      </c>
      <c r="K1725" s="370">
        <v>2434.69</v>
      </c>
      <c r="L1725" s="349" t="s">
        <v>1138</v>
      </c>
    </row>
    <row r="1726" spans="1:12" ht="13.5" x14ac:dyDescent="0.25">
      <c r="A1726" s="349" t="s">
        <v>2606</v>
      </c>
      <c r="B1726" s="349" t="s">
        <v>2607</v>
      </c>
      <c r="C1726" s="349" t="s">
        <v>2774</v>
      </c>
      <c r="D1726" s="349" t="s">
        <v>2775</v>
      </c>
      <c r="E1726" s="350" t="s">
        <v>24</v>
      </c>
      <c r="F1726" s="349" t="s">
        <v>24</v>
      </c>
      <c r="G1726" s="349">
        <v>99277</v>
      </c>
      <c r="H1726" s="349" t="s">
        <v>2895</v>
      </c>
      <c r="I1726" s="349" t="s">
        <v>182</v>
      </c>
      <c r="J1726" s="349" t="s">
        <v>1137</v>
      </c>
      <c r="K1726" s="370">
        <v>2195.13</v>
      </c>
      <c r="L1726" s="349" t="s">
        <v>1138</v>
      </c>
    </row>
    <row r="1727" spans="1:12" ht="13.5" x14ac:dyDescent="0.25">
      <c r="A1727" s="349" t="s">
        <v>2606</v>
      </c>
      <c r="B1727" s="349" t="s">
        <v>2607</v>
      </c>
      <c r="C1727" s="349" t="s">
        <v>2774</v>
      </c>
      <c r="D1727" s="349" t="s">
        <v>2775</v>
      </c>
      <c r="E1727" s="350" t="s">
        <v>24</v>
      </c>
      <c r="F1727" s="349" t="s">
        <v>24</v>
      </c>
      <c r="G1727" s="349">
        <v>99278</v>
      </c>
      <c r="H1727" s="349" t="s">
        <v>2896</v>
      </c>
      <c r="I1727" s="349" t="s">
        <v>182</v>
      </c>
      <c r="J1727" s="349" t="s">
        <v>1137</v>
      </c>
      <c r="K1727" s="350">
        <v>352.29</v>
      </c>
      <c r="L1727" s="349" t="s">
        <v>1138</v>
      </c>
    </row>
    <row r="1728" spans="1:12" ht="13.5" x14ac:dyDescent="0.25">
      <c r="A1728" s="349" t="s">
        <v>2606</v>
      </c>
      <c r="B1728" s="349" t="s">
        <v>2607</v>
      </c>
      <c r="C1728" s="349" t="s">
        <v>2774</v>
      </c>
      <c r="D1728" s="349" t="s">
        <v>2775</v>
      </c>
      <c r="E1728" s="350" t="s">
        <v>24</v>
      </c>
      <c r="F1728" s="349" t="s">
        <v>24</v>
      </c>
      <c r="G1728" s="349">
        <v>99279</v>
      </c>
      <c r="H1728" s="349" t="s">
        <v>2897</v>
      </c>
      <c r="I1728" s="349" t="s">
        <v>181</v>
      </c>
      <c r="J1728" s="349" t="s">
        <v>1333</v>
      </c>
      <c r="K1728" s="370">
        <v>6071.23</v>
      </c>
      <c r="L1728" s="349" t="s">
        <v>1138</v>
      </c>
    </row>
    <row r="1729" spans="1:12" ht="13.5" x14ac:dyDescent="0.25">
      <c r="A1729" s="349" t="s">
        <v>2606</v>
      </c>
      <c r="B1729" s="349" t="s">
        <v>2607</v>
      </c>
      <c r="C1729" s="349" t="s">
        <v>2774</v>
      </c>
      <c r="D1729" s="349" t="s">
        <v>2775</v>
      </c>
      <c r="E1729" s="350" t="s">
        <v>24</v>
      </c>
      <c r="F1729" s="349" t="s">
        <v>24</v>
      </c>
      <c r="G1729" s="349">
        <v>99280</v>
      </c>
      <c r="H1729" s="349" t="s">
        <v>2898</v>
      </c>
      <c r="I1729" s="349" t="s">
        <v>181</v>
      </c>
      <c r="J1729" s="349" t="s">
        <v>1333</v>
      </c>
      <c r="K1729" s="370">
        <v>1970.67</v>
      </c>
      <c r="L1729" s="349" t="s">
        <v>1138</v>
      </c>
    </row>
    <row r="1730" spans="1:12" ht="13.5" x14ac:dyDescent="0.25">
      <c r="A1730" s="349" t="s">
        <v>2606</v>
      </c>
      <c r="B1730" s="349" t="s">
        <v>2607</v>
      </c>
      <c r="C1730" s="349" t="s">
        <v>2774</v>
      </c>
      <c r="D1730" s="349" t="s">
        <v>2775</v>
      </c>
      <c r="E1730" s="350" t="s">
        <v>24</v>
      </c>
      <c r="F1730" s="349" t="s">
        <v>24</v>
      </c>
      <c r="G1730" s="349">
        <v>99281</v>
      </c>
      <c r="H1730" s="349" t="s">
        <v>2899</v>
      </c>
      <c r="I1730" s="349" t="s">
        <v>182</v>
      </c>
      <c r="J1730" s="349" t="s">
        <v>1137</v>
      </c>
      <c r="K1730" s="370">
        <v>2434.69</v>
      </c>
      <c r="L1730" s="349" t="s">
        <v>1138</v>
      </c>
    </row>
    <row r="1731" spans="1:12" ht="13.5" x14ac:dyDescent="0.25">
      <c r="A1731" s="349" t="s">
        <v>2606</v>
      </c>
      <c r="B1731" s="349" t="s">
        <v>2607</v>
      </c>
      <c r="C1731" s="349" t="s">
        <v>2774</v>
      </c>
      <c r="D1731" s="349" t="s">
        <v>2775</v>
      </c>
      <c r="E1731" s="350" t="s">
        <v>24</v>
      </c>
      <c r="F1731" s="349" t="s">
        <v>24</v>
      </c>
      <c r="G1731" s="349">
        <v>99282</v>
      </c>
      <c r="H1731" s="349" t="s">
        <v>2900</v>
      </c>
      <c r="I1731" s="349" t="s">
        <v>182</v>
      </c>
      <c r="J1731" s="349" t="s">
        <v>1137</v>
      </c>
      <c r="K1731" s="370">
        <v>2697.69</v>
      </c>
      <c r="L1731" s="349" t="s">
        <v>1138</v>
      </c>
    </row>
    <row r="1732" spans="1:12" ht="13.5" x14ac:dyDescent="0.25">
      <c r="A1732" s="349" t="s">
        <v>2606</v>
      </c>
      <c r="B1732" s="349" t="s">
        <v>2607</v>
      </c>
      <c r="C1732" s="349" t="s">
        <v>2774</v>
      </c>
      <c r="D1732" s="349" t="s">
        <v>2775</v>
      </c>
      <c r="E1732" s="350" t="s">
        <v>24</v>
      </c>
      <c r="F1732" s="349" t="s">
        <v>24</v>
      </c>
      <c r="G1732" s="349">
        <v>99283</v>
      </c>
      <c r="H1732" s="349" t="s">
        <v>2901</v>
      </c>
      <c r="I1732" s="349" t="s">
        <v>182</v>
      </c>
      <c r="J1732" s="349" t="s">
        <v>1333</v>
      </c>
      <c r="K1732" s="370">
        <v>1013.35</v>
      </c>
      <c r="L1732" s="349" t="s">
        <v>1138</v>
      </c>
    </row>
    <row r="1733" spans="1:12" ht="13.5" x14ac:dyDescent="0.25">
      <c r="A1733" s="349" t="s">
        <v>2606</v>
      </c>
      <c r="B1733" s="349" t="s">
        <v>2607</v>
      </c>
      <c r="C1733" s="349" t="s">
        <v>2774</v>
      </c>
      <c r="D1733" s="349" t="s">
        <v>2775</v>
      </c>
      <c r="E1733" s="350" t="s">
        <v>24</v>
      </c>
      <c r="F1733" s="349" t="s">
        <v>24</v>
      </c>
      <c r="G1733" s="349">
        <v>99284</v>
      </c>
      <c r="H1733" s="349" t="s">
        <v>2902</v>
      </c>
      <c r="I1733" s="349" t="s">
        <v>181</v>
      </c>
      <c r="J1733" s="349" t="s">
        <v>1333</v>
      </c>
      <c r="K1733" s="370">
        <v>7567.75</v>
      </c>
      <c r="L1733" s="349" t="s">
        <v>1138</v>
      </c>
    </row>
    <row r="1734" spans="1:12" ht="13.5" x14ac:dyDescent="0.25">
      <c r="A1734" s="349" t="s">
        <v>2606</v>
      </c>
      <c r="B1734" s="349" t="s">
        <v>2607</v>
      </c>
      <c r="C1734" s="349" t="s">
        <v>2774</v>
      </c>
      <c r="D1734" s="349" t="s">
        <v>2775</v>
      </c>
      <c r="E1734" s="350" t="s">
        <v>24</v>
      </c>
      <c r="F1734" s="349" t="s">
        <v>24</v>
      </c>
      <c r="G1734" s="349">
        <v>99285</v>
      </c>
      <c r="H1734" s="349" t="s">
        <v>2903</v>
      </c>
      <c r="I1734" s="349" t="s">
        <v>181</v>
      </c>
      <c r="J1734" s="349" t="s">
        <v>1333</v>
      </c>
      <c r="K1734" s="370">
        <v>1250.94</v>
      </c>
      <c r="L1734" s="349" t="s">
        <v>1138</v>
      </c>
    </row>
    <row r="1735" spans="1:12" ht="13.5" x14ac:dyDescent="0.25">
      <c r="A1735" s="349" t="s">
        <v>2606</v>
      </c>
      <c r="B1735" s="349" t="s">
        <v>2607</v>
      </c>
      <c r="C1735" s="349" t="s">
        <v>2774</v>
      </c>
      <c r="D1735" s="349" t="s">
        <v>2775</v>
      </c>
      <c r="E1735" s="350" t="s">
        <v>24</v>
      </c>
      <c r="F1735" s="349" t="s">
        <v>24</v>
      </c>
      <c r="G1735" s="349">
        <v>99286</v>
      </c>
      <c r="H1735" s="349" t="s">
        <v>2904</v>
      </c>
      <c r="I1735" s="349" t="s">
        <v>181</v>
      </c>
      <c r="J1735" s="349" t="s">
        <v>1333</v>
      </c>
      <c r="K1735" s="370">
        <v>6760.69</v>
      </c>
      <c r="L1735" s="349" t="s">
        <v>1138</v>
      </c>
    </row>
    <row r="1736" spans="1:12" ht="13.5" x14ac:dyDescent="0.25">
      <c r="A1736" s="349" t="s">
        <v>2606</v>
      </c>
      <c r="B1736" s="349" t="s">
        <v>2607</v>
      </c>
      <c r="C1736" s="349" t="s">
        <v>2774</v>
      </c>
      <c r="D1736" s="349" t="s">
        <v>2775</v>
      </c>
      <c r="E1736" s="350" t="s">
        <v>24</v>
      </c>
      <c r="F1736" s="349" t="s">
        <v>24</v>
      </c>
      <c r="G1736" s="349">
        <v>99287</v>
      </c>
      <c r="H1736" s="349" t="s">
        <v>2905</v>
      </c>
      <c r="I1736" s="349" t="s">
        <v>181</v>
      </c>
      <c r="J1736" s="349" t="s">
        <v>1333</v>
      </c>
      <c r="K1736" s="370">
        <v>9557.85</v>
      </c>
      <c r="L1736" s="349" t="s">
        <v>1138</v>
      </c>
    </row>
    <row r="1737" spans="1:12" ht="13.5" x14ac:dyDescent="0.25">
      <c r="A1737" s="349" t="s">
        <v>2606</v>
      </c>
      <c r="B1737" s="349" t="s">
        <v>2607</v>
      </c>
      <c r="C1737" s="349" t="s">
        <v>2774</v>
      </c>
      <c r="D1737" s="349" t="s">
        <v>2775</v>
      </c>
      <c r="E1737" s="350" t="s">
        <v>24</v>
      </c>
      <c r="F1737" s="349" t="s">
        <v>24</v>
      </c>
      <c r="G1737" s="349">
        <v>99288</v>
      </c>
      <c r="H1737" s="349" t="s">
        <v>2906</v>
      </c>
      <c r="I1737" s="349" t="s">
        <v>182</v>
      </c>
      <c r="J1737" s="349" t="s">
        <v>1137</v>
      </c>
      <c r="K1737" s="350">
        <v>463.75</v>
      </c>
      <c r="L1737" s="349" t="s">
        <v>1138</v>
      </c>
    </row>
    <row r="1738" spans="1:12" ht="13.5" x14ac:dyDescent="0.25">
      <c r="A1738" s="349" t="s">
        <v>2606</v>
      </c>
      <c r="B1738" s="349" t="s">
        <v>2607</v>
      </c>
      <c r="C1738" s="349" t="s">
        <v>2774</v>
      </c>
      <c r="D1738" s="349" t="s">
        <v>2775</v>
      </c>
      <c r="E1738" s="350" t="s">
        <v>24</v>
      </c>
      <c r="F1738" s="349" t="s">
        <v>24</v>
      </c>
      <c r="G1738" s="349">
        <v>99289</v>
      </c>
      <c r="H1738" s="349" t="s">
        <v>2907</v>
      </c>
      <c r="I1738" s="349" t="s">
        <v>182</v>
      </c>
      <c r="J1738" s="349" t="s">
        <v>1137</v>
      </c>
      <c r="K1738" s="370">
        <v>2674.19</v>
      </c>
      <c r="L1738" s="349" t="s">
        <v>1138</v>
      </c>
    </row>
    <row r="1739" spans="1:12" ht="13.5" x14ac:dyDescent="0.25">
      <c r="A1739" s="349" t="s">
        <v>2606</v>
      </c>
      <c r="B1739" s="349" t="s">
        <v>2607</v>
      </c>
      <c r="C1739" s="349" t="s">
        <v>2774</v>
      </c>
      <c r="D1739" s="349" t="s">
        <v>2775</v>
      </c>
      <c r="E1739" s="350" t="s">
        <v>24</v>
      </c>
      <c r="F1739" s="349" t="s">
        <v>24</v>
      </c>
      <c r="G1739" s="349">
        <v>99290</v>
      </c>
      <c r="H1739" s="349" t="s">
        <v>2908</v>
      </c>
      <c r="I1739" s="349" t="s">
        <v>181</v>
      </c>
      <c r="J1739" s="349" t="s">
        <v>1333</v>
      </c>
      <c r="K1739" s="370">
        <v>4077.6</v>
      </c>
      <c r="L1739" s="349" t="s">
        <v>1138</v>
      </c>
    </row>
    <row r="1740" spans="1:12" ht="13.5" x14ac:dyDescent="0.25">
      <c r="A1740" s="349" t="s">
        <v>2606</v>
      </c>
      <c r="B1740" s="349" t="s">
        <v>2607</v>
      </c>
      <c r="C1740" s="349" t="s">
        <v>2774</v>
      </c>
      <c r="D1740" s="349" t="s">
        <v>2775</v>
      </c>
      <c r="E1740" s="350" t="s">
        <v>24</v>
      </c>
      <c r="F1740" s="349" t="s">
        <v>24</v>
      </c>
      <c r="G1740" s="349">
        <v>99291</v>
      </c>
      <c r="H1740" s="349" t="s">
        <v>2909</v>
      </c>
      <c r="I1740" s="349" t="s">
        <v>182</v>
      </c>
      <c r="J1740" s="349" t="s">
        <v>1137</v>
      </c>
      <c r="K1740" s="370">
        <v>2674.19</v>
      </c>
      <c r="L1740" s="349" t="s">
        <v>1138</v>
      </c>
    </row>
    <row r="1741" spans="1:12" ht="13.5" x14ac:dyDescent="0.25">
      <c r="A1741" s="349" t="s">
        <v>2606</v>
      </c>
      <c r="B1741" s="349" t="s">
        <v>2607</v>
      </c>
      <c r="C1741" s="349" t="s">
        <v>2774</v>
      </c>
      <c r="D1741" s="349" t="s">
        <v>2775</v>
      </c>
      <c r="E1741" s="350" t="s">
        <v>24</v>
      </c>
      <c r="F1741" s="349" t="s">
        <v>24</v>
      </c>
      <c r="G1741" s="349">
        <v>99292</v>
      </c>
      <c r="H1741" s="349" t="s">
        <v>2910</v>
      </c>
      <c r="I1741" s="349" t="s">
        <v>181</v>
      </c>
      <c r="J1741" s="349" t="s">
        <v>1333</v>
      </c>
      <c r="K1741" s="370">
        <v>2432.58</v>
      </c>
      <c r="L1741" s="349" t="s">
        <v>1138</v>
      </c>
    </row>
    <row r="1742" spans="1:12" ht="13.5" x14ac:dyDescent="0.25">
      <c r="A1742" s="349" t="s">
        <v>2606</v>
      </c>
      <c r="B1742" s="349" t="s">
        <v>2607</v>
      </c>
      <c r="C1742" s="349" t="s">
        <v>2774</v>
      </c>
      <c r="D1742" s="349" t="s">
        <v>2775</v>
      </c>
      <c r="E1742" s="350" t="s">
        <v>24</v>
      </c>
      <c r="F1742" s="349" t="s">
        <v>24</v>
      </c>
      <c r="G1742" s="349">
        <v>99293</v>
      </c>
      <c r="H1742" s="349" t="s">
        <v>2911</v>
      </c>
      <c r="I1742" s="349" t="s">
        <v>182</v>
      </c>
      <c r="J1742" s="349" t="s">
        <v>1333</v>
      </c>
      <c r="K1742" s="370">
        <v>1224.49</v>
      </c>
      <c r="L1742" s="349" t="s">
        <v>1138</v>
      </c>
    </row>
    <row r="1743" spans="1:12" ht="13.5" x14ac:dyDescent="0.25">
      <c r="A1743" s="349" t="s">
        <v>2606</v>
      </c>
      <c r="B1743" s="349" t="s">
        <v>2607</v>
      </c>
      <c r="C1743" s="349" t="s">
        <v>2774</v>
      </c>
      <c r="D1743" s="349" t="s">
        <v>2775</v>
      </c>
      <c r="E1743" s="350" t="s">
        <v>24</v>
      </c>
      <c r="F1743" s="349" t="s">
        <v>24</v>
      </c>
      <c r="G1743" s="349">
        <v>99294</v>
      </c>
      <c r="H1743" s="349" t="s">
        <v>2912</v>
      </c>
      <c r="I1743" s="349" t="s">
        <v>181</v>
      </c>
      <c r="J1743" s="349" t="s">
        <v>1333</v>
      </c>
      <c r="K1743" s="370">
        <v>8433.9</v>
      </c>
      <c r="L1743" s="349" t="s">
        <v>1138</v>
      </c>
    </row>
    <row r="1744" spans="1:12" ht="13.5" x14ac:dyDescent="0.25">
      <c r="A1744" s="349" t="s">
        <v>2606</v>
      </c>
      <c r="B1744" s="349" t="s">
        <v>2607</v>
      </c>
      <c r="C1744" s="349" t="s">
        <v>2774</v>
      </c>
      <c r="D1744" s="349" t="s">
        <v>2775</v>
      </c>
      <c r="E1744" s="350" t="s">
        <v>24</v>
      </c>
      <c r="F1744" s="349" t="s">
        <v>24</v>
      </c>
      <c r="G1744" s="349">
        <v>99296</v>
      </c>
      <c r="H1744" s="349" t="s">
        <v>2913</v>
      </c>
      <c r="I1744" s="349" t="s">
        <v>182</v>
      </c>
      <c r="J1744" s="349" t="s">
        <v>1137</v>
      </c>
      <c r="K1744" s="370">
        <v>2937.2</v>
      </c>
      <c r="L1744" s="349" t="s">
        <v>1138</v>
      </c>
    </row>
    <row r="1745" spans="1:12" ht="13.5" x14ac:dyDescent="0.25">
      <c r="A1745" s="349" t="s">
        <v>2606</v>
      </c>
      <c r="B1745" s="349" t="s">
        <v>2607</v>
      </c>
      <c r="C1745" s="349" t="s">
        <v>2774</v>
      </c>
      <c r="D1745" s="349" t="s">
        <v>2775</v>
      </c>
      <c r="E1745" s="350" t="s">
        <v>24</v>
      </c>
      <c r="F1745" s="349" t="s">
        <v>24</v>
      </c>
      <c r="G1745" s="349">
        <v>99297</v>
      </c>
      <c r="H1745" s="349" t="s">
        <v>2914</v>
      </c>
      <c r="I1745" s="349" t="s">
        <v>182</v>
      </c>
      <c r="J1745" s="349" t="s">
        <v>1137</v>
      </c>
      <c r="K1745" s="370">
        <v>2933.15</v>
      </c>
      <c r="L1745" s="349" t="s">
        <v>1138</v>
      </c>
    </row>
    <row r="1746" spans="1:12" ht="13.5" x14ac:dyDescent="0.25">
      <c r="A1746" s="349" t="s">
        <v>2606</v>
      </c>
      <c r="B1746" s="349" t="s">
        <v>2607</v>
      </c>
      <c r="C1746" s="349" t="s">
        <v>2774</v>
      </c>
      <c r="D1746" s="349" t="s">
        <v>2775</v>
      </c>
      <c r="E1746" s="350" t="s">
        <v>24</v>
      </c>
      <c r="F1746" s="349" t="s">
        <v>24</v>
      </c>
      <c r="G1746" s="349">
        <v>99298</v>
      </c>
      <c r="H1746" s="349" t="s">
        <v>2915</v>
      </c>
      <c r="I1746" s="349" t="s">
        <v>181</v>
      </c>
      <c r="J1746" s="349" t="s">
        <v>1333</v>
      </c>
      <c r="K1746" s="370">
        <v>10807.2</v>
      </c>
      <c r="L1746" s="349" t="s">
        <v>1138</v>
      </c>
    </row>
    <row r="1747" spans="1:12" ht="13.5" x14ac:dyDescent="0.25">
      <c r="A1747" s="349" t="s">
        <v>2606</v>
      </c>
      <c r="B1747" s="349" t="s">
        <v>2607</v>
      </c>
      <c r="C1747" s="349" t="s">
        <v>2774</v>
      </c>
      <c r="D1747" s="349" t="s">
        <v>2775</v>
      </c>
      <c r="E1747" s="350" t="s">
        <v>24</v>
      </c>
      <c r="F1747" s="349" t="s">
        <v>24</v>
      </c>
      <c r="G1747" s="349">
        <v>99299</v>
      </c>
      <c r="H1747" s="349" t="s">
        <v>2916</v>
      </c>
      <c r="I1747" s="349" t="s">
        <v>182</v>
      </c>
      <c r="J1747" s="349" t="s">
        <v>1137</v>
      </c>
      <c r="K1747" s="370">
        <v>3176.67</v>
      </c>
      <c r="L1747" s="349" t="s">
        <v>1138</v>
      </c>
    </row>
    <row r="1748" spans="1:12" ht="13.5" x14ac:dyDescent="0.25">
      <c r="A1748" s="349" t="s">
        <v>2606</v>
      </c>
      <c r="B1748" s="349" t="s">
        <v>2607</v>
      </c>
      <c r="C1748" s="349" t="s">
        <v>2774</v>
      </c>
      <c r="D1748" s="349" t="s">
        <v>2775</v>
      </c>
      <c r="E1748" s="350" t="s">
        <v>24</v>
      </c>
      <c r="F1748" s="349" t="s">
        <v>24</v>
      </c>
      <c r="G1748" s="349">
        <v>99300</v>
      </c>
      <c r="H1748" s="349" t="s">
        <v>2917</v>
      </c>
      <c r="I1748" s="349" t="s">
        <v>181</v>
      </c>
      <c r="J1748" s="349" t="s">
        <v>1333</v>
      </c>
      <c r="K1748" s="370">
        <v>12056.58</v>
      </c>
      <c r="L1748" s="349" t="s">
        <v>1138</v>
      </c>
    </row>
    <row r="1749" spans="1:12" ht="13.5" x14ac:dyDescent="0.25">
      <c r="A1749" s="349" t="s">
        <v>2606</v>
      </c>
      <c r="B1749" s="349" t="s">
        <v>2607</v>
      </c>
      <c r="C1749" s="349" t="s">
        <v>2774</v>
      </c>
      <c r="D1749" s="349" t="s">
        <v>2775</v>
      </c>
      <c r="E1749" s="350" t="s">
        <v>24</v>
      </c>
      <c r="F1749" s="349" t="s">
        <v>24</v>
      </c>
      <c r="G1749" s="349">
        <v>99301</v>
      </c>
      <c r="H1749" s="349" t="s">
        <v>2918</v>
      </c>
      <c r="I1749" s="349" t="s">
        <v>181</v>
      </c>
      <c r="J1749" s="349" t="s">
        <v>1333</v>
      </c>
      <c r="K1749" s="370">
        <v>6001.59</v>
      </c>
      <c r="L1749" s="349" t="s">
        <v>1138</v>
      </c>
    </row>
    <row r="1750" spans="1:12" ht="13.5" x14ac:dyDescent="0.25">
      <c r="A1750" s="349" t="s">
        <v>2606</v>
      </c>
      <c r="B1750" s="349" t="s">
        <v>2607</v>
      </c>
      <c r="C1750" s="349" t="s">
        <v>2774</v>
      </c>
      <c r="D1750" s="349" t="s">
        <v>2775</v>
      </c>
      <c r="E1750" s="350" t="s">
        <v>24</v>
      </c>
      <c r="F1750" s="349" t="s">
        <v>24</v>
      </c>
      <c r="G1750" s="349">
        <v>99302</v>
      </c>
      <c r="H1750" s="349" t="s">
        <v>2919</v>
      </c>
      <c r="I1750" s="349" t="s">
        <v>182</v>
      </c>
      <c r="J1750" s="349" t="s">
        <v>1137</v>
      </c>
      <c r="K1750" s="370">
        <v>3420.24</v>
      </c>
      <c r="L1750" s="349" t="s">
        <v>1138</v>
      </c>
    </row>
    <row r="1751" spans="1:12" ht="13.5" x14ac:dyDescent="0.25">
      <c r="A1751" s="349" t="s">
        <v>2606</v>
      </c>
      <c r="B1751" s="349" t="s">
        <v>2607</v>
      </c>
      <c r="C1751" s="349" t="s">
        <v>2774</v>
      </c>
      <c r="D1751" s="349" t="s">
        <v>2775</v>
      </c>
      <c r="E1751" s="350" t="s">
        <v>24</v>
      </c>
      <c r="F1751" s="349" t="s">
        <v>24</v>
      </c>
      <c r="G1751" s="349">
        <v>99303</v>
      </c>
      <c r="H1751" s="349" t="s">
        <v>2920</v>
      </c>
      <c r="I1751" s="349" t="s">
        <v>181</v>
      </c>
      <c r="J1751" s="349" t="s">
        <v>1333</v>
      </c>
      <c r="K1751" s="370">
        <v>11033.96</v>
      </c>
      <c r="L1751" s="349" t="s">
        <v>1138</v>
      </c>
    </row>
    <row r="1752" spans="1:12" ht="13.5" x14ac:dyDescent="0.25">
      <c r="A1752" s="349" t="s">
        <v>2606</v>
      </c>
      <c r="B1752" s="349" t="s">
        <v>2607</v>
      </c>
      <c r="C1752" s="349" t="s">
        <v>2774</v>
      </c>
      <c r="D1752" s="349" t="s">
        <v>2775</v>
      </c>
      <c r="E1752" s="350" t="s">
        <v>24</v>
      </c>
      <c r="F1752" s="349" t="s">
        <v>24</v>
      </c>
      <c r="G1752" s="349">
        <v>99304</v>
      </c>
      <c r="H1752" s="349" t="s">
        <v>2921</v>
      </c>
      <c r="I1752" s="349" t="s">
        <v>182</v>
      </c>
      <c r="J1752" s="349" t="s">
        <v>1137</v>
      </c>
      <c r="K1752" s="370">
        <v>3180.73</v>
      </c>
      <c r="L1752" s="349" t="s">
        <v>1138</v>
      </c>
    </row>
    <row r="1753" spans="1:12" ht="13.5" x14ac:dyDescent="0.25">
      <c r="A1753" s="349" t="s">
        <v>2606</v>
      </c>
      <c r="B1753" s="349" t="s">
        <v>2607</v>
      </c>
      <c r="C1753" s="349" t="s">
        <v>2774</v>
      </c>
      <c r="D1753" s="349" t="s">
        <v>2775</v>
      </c>
      <c r="E1753" s="350" t="s">
        <v>24</v>
      </c>
      <c r="F1753" s="349" t="s">
        <v>24</v>
      </c>
      <c r="G1753" s="349">
        <v>99305</v>
      </c>
      <c r="H1753" s="349" t="s">
        <v>2922</v>
      </c>
      <c r="I1753" s="349" t="s">
        <v>181</v>
      </c>
      <c r="J1753" s="349" t="s">
        <v>1333</v>
      </c>
      <c r="K1753" s="370">
        <v>12470.3</v>
      </c>
      <c r="L1753" s="349" t="s">
        <v>1138</v>
      </c>
    </row>
    <row r="1754" spans="1:12" ht="13.5" x14ac:dyDescent="0.25">
      <c r="A1754" s="349" t="s">
        <v>2606</v>
      </c>
      <c r="B1754" s="349" t="s">
        <v>2607</v>
      </c>
      <c r="C1754" s="349" t="s">
        <v>2774</v>
      </c>
      <c r="D1754" s="349" t="s">
        <v>2775</v>
      </c>
      <c r="E1754" s="350" t="s">
        <v>24</v>
      </c>
      <c r="F1754" s="349" t="s">
        <v>24</v>
      </c>
      <c r="G1754" s="349">
        <v>99306</v>
      </c>
      <c r="H1754" s="349" t="s">
        <v>2923</v>
      </c>
      <c r="I1754" s="349" t="s">
        <v>182</v>
      </c>
      <c r="J1754" s="349" t="s">
        <v>1137</v>
      </c>
      <c r="K1754" s="370">
        <v>3420.24</v>
      </c>
      <c r="L1754" s="349" t="s">
        <v>1138</v>
      </c>
    </row>
    <row r="1755" spans="1:12" ht="13.5" x14ac:dyDescent="0.25">
      <c r="A1755" s="349" t="s">
        <v>2606</v>
      </c>
      <c r="B1755" s="349" t="s">
        <v>2607</v>
      </c>
      <c r="C1755" s="349" t="s">
        <v>2774</v>
      </c>
      <c r="D1755" s="349" t="s">
        <v>2775</v>
      </c>
      <c r="E1755" s="350" t="s">
        <v>24</v>
      </c>
      <c r="F1755" s="349" t="s">
        <v>24</v>
      </c>
      <c r="G1755" s="349">
        <v>99307</v>
      </c>
      <c r="H1755" s="349" t="s">
        <v>2924</v>
      </c>
      <c r="I1755" s="349" t="s">
        <v>182</v>
      </c>
      <c r="J1755" s="349" t="s">
        <v>1137</v>
      </c>
      <c r="K1755" s="370">
        <v>2214.58</v>
      </c>
      <c r="L1755" s="349" t="s">
        <v>1138</v>
      </c>
    </row>
    <row r="1756" spans="1:12" ht="13.5" x14ac:dyDescent="0.25">
      <c r="A1756" s="349" t="s">
        <v>2606</v>
      </c>
      <c r="B1756" s="349" t="s">
        <v>2607</v>
      </c>
      <c r="C1756" s="349" t="s">
        <v>2774</v>
      </c>
      <c r="D1756" s="349" t="s">
        <v>2775</v>
      </c>
      <c r="E1756" s="350" t="s">
        <v>24</v>
      </c>
      <c r="F1756" s="349" t="s">
        <v>24</v>
      </c>
      <c r="G1756" s="349">
        <v>99308</v>
      </c>
      <c r="H1756" s="349" t="s">
        <v>2925</v>
      </c>
      <c r="I1756" s="349" t="s">
        <v>181</v>
      </c>
      <c r="J1756" s="349" t="s">
        <v>1333</v>
      </c>
      <c r="K1756" s="370">
        <v>13906.66</v>
      </c>
      <c r="L1756" s="349" t="s">
        <v>1138</v>
      </c>
    </row>
    <row r="1757" spans="1:12" ht="13.5" x14ac:dyDescent="0.25">
      <c r="A1757" s="349" t="s">
        <v>2606</v>
      </c>
      <c r="B1757" s="349" t="s">
        <v>2607</v>
      </c>
      <c r="C1757" s="349" t="s">
        <v>2774</v>
      </c>
      <c r="D1757" s="349" t="s">
        <v>2775</v>
      </c>
      <c r="E1757" s="350" t="s">
        <v>24</v>
      </c>
      <c r="F1757" s="349" t="s">
        <v>24</v>
      </c>
      <c r="G1757" s="349">
        <v>99309</v>
      </c>
      <c r="H1757" s="349" t="s">
        <v>2926</v>
      </c>
      <c r="I1757" s="349" t="s">
        <v>182</v>
      </c>
      <c r="J1757" s="349" t="s">
        <v>1137</v>
      </c>
      <c r="K1757" s="370">
        <v>3663.84</v>
      </c>
      <c r="L1757" s="349" t="s">
        <v>1138</v>
      </c>
    </row>
    <row r="1758" spans="1:12" ht="13.5" x14ac:dyDescent="0.25">
      <c r="A1758" s="349" t="s">
        <v>2606</v>
      </c>
      <c r="B1758" s="349" t="s">
        <v>2607</v>
      </c>
      <c r="C1758" s="349" t="s">
        <v>2774</v>
      </c>
      <c r="D1758" s="349" t="s">
        <v>2775</v>
      </c>
      <c r="E1758" s="350" t="s">
        <v>24</v>
      </c>
      <c r="F1758" s="349" t="s">
        <v>24</v>
      </c>
      <c r="G1758" s="349">
        <v>99310</v>
      </c>
      <c r="H1758" s="349" t="s">
        <v>2927</v>
      </c>
      <c r="I1758" s="349" t="s">
        <v>181</v>
      </c>
      <c r="J1758" s="349" t="s">
        <v>1333</v>
      </c>
      <c r="K1758" s="370">
        <v>14133.46</v>
      </c>
      <c r="L1758" s="349" t="s">
        <v>1138</v>
      </c>
    </row>
    <row r="1759" spans="1:12" ht="13.5" x14ac:dyDescent="0.25">
      <c r="A1759" s="349" t="s">
        <v>2606</v>
      </c>
      <c r="B1759" s="349" t="s">
        <v>2607</v>
      </c>
      <c r="C1759" s="349" t="s">
        <v>2774</v>
      </c>
      <c r="D1759" s="349" t="s">
        <v>2775</v>
      </c>
      <c r="E1759" s="350" t="s">
        <v>24</v>
      </c>
      <c r="F1759" s="349" t="s">
        <v>24</v>
      </c>
      <c r="G1759" s="349">
        <v>99311</v>
      </c>
      <c r="H1759" s="349" t="s">
        <v>2928</v>
      </c>
      <c r="I1759" s="349" t="s">
        <v>182</v>
      </c>
      <c r="J1759" s="349" t="s">
        <v>1137</v>
      </c>
      <c r="K1759" s="370">
        <v>3663.84</v>
      </c>
      <c r="L1759" s="349" t="s">
        <v>1138</v>
      </c>
    </row>
    <row r="1760" spans="1:12" ht="13.5" x14ac:dyDescent="0.25">
      <c r="A1760" s="349" t="s">
        <v>2606</v>
      </c>
      <c r="B1760" s="349" t="s">
        <v>2607</v>
      </c>
      <c r="C1760" s="349" t="s">
        <v>2774</v>
      </c>
      <c r="D1760" s="349" t="s">
        <v>2775</v>
      </c>
      <c r="E1760" s="350" t="s">
        <v>24</v>
      </c>
      <c r="F1760" s="349" t="s">
        <v>24</v>
      </c>
      <c r="G1760" s="349">
        <v>99312</v>
      </c>
      <c r="H1760" s="349" t="s">
        <v>2929</v>
      </c>
      <c r="I1760" s="349" t="s">
        <v>181</v>
      </c>
      <c r="J1760" s="349" t="s">
        <v>1333</v>
      </c>
      <c r="K1760" s="370">
        <v>7032.87</v>
      </c>
      <c r="L1760" s="349" t="s">
        <v>1138</v>
      </c>
    </row>
    <row r="1761" spans="1:12" ht="13.5" x14ac:dyDescent="0.25">
      <c r="A1761" s="349" t="s">
        <v>2606</v>
      </c>
      <c r="B1761" s="349" t="s">
        <v>2607</v>
      </c>
      <c r="C1761" s="349" t="s">
        <v>2774</v>
      </c>
      <c r="D1761" s="349" t="s">
        <v>2775</v>
      </c>
      <c r="E1761" s="350" t="s">
        <v>24</v>
      </c>
      <c r="F1761" s="349" t="s">
        <v>24</v>
      </c>
      <c r="G1761" s="349">
        <v>99313</v>
      </c>
      <c r="H1761" s="349" t="s">
        <v>2930</v>
      </c>
      <c r="I1761" s="349" t="s">
        <v>181</v>
      </c>
      <c r="J1761" s="349" t="s">
        <v>1333</v>
      </c>
      <c r="K1761" s="370">
        <v>15756.61</v>
      </c>
      <c r="L1761" s="349" t="s">
        <v>1138</v>
      </c>
    </row>
    <row r="1762" spans="1:12" ht="13.5" x14ac:dyDescent="0.25">
      <c r="A1762" s="349" t="s">
        <v>2606</v>
      </c>
      <c r="B1762" s="349" t="s">
        <v>2607</v>
      </c>
      <c r="C1762" s="349" t="s">
        <v>2774</v>
      </c>
      <c r="D1762" s="349" t="s">
        <v>2775</v>
      </c>
      <c r="E1762" s="350" t="s">
        <v>24</v>
      </c>
      <c r="F1762" s="349" t="s">
        <v>24</v>
      </c>
      <c r="G1762" s="349">
        <v>99314</v>
      </c>
      <c r="H1762" s="349" t="s">
        <v>2931</v>
      </c>
      <c r="I1762" s="349" t="s">
        <v>182</v>
      </c>
      <c r="J1762" s="349" t="s">
        <v>1137</v>
      </c>
      <c r="K1762" s="370">
        <v>3907.41</v>
      </c>
      <c r="L1762" s="349" t="s">
        <v>1138</v>
      </c>
    </row>
    <row r="1763" spans="1:12" ht="13.5" x14ac:dyDescent="0.25">
      <c r="A1763" s="349" t="s">
        <v>2606</v>
      </c>
      <c r="B1763" s="349" t="s">
        <v>2607</v>
      </c>
      <c r="C1763" s="349" t="s">
        <v>2774</v>
      </c>
      <c r="D1763" s="349" t="s">
        <v>2775</v>
      </c>
      <c r="E1763" s="350" t="s">
        <v>24</v>
      </c>
      <c r="F1763" s="349" t="s">
        <v>24</v>
      </c>
      <c r="G1763" s="349">
        <v>99315</v>
      </c>
      <c r="H1763" s="349" t="s">
        <v>2932</v>
      </c>
      <c r="I1763" s="349" t="s">
        <v>181</v>
      </c>
      <c r="J1763" s="349" t="s">
        <v>1333</v>
      </c>
      <c r="K1763" s="370">
        <v>17606.68</v>
      </c>
      <c r="L1763" s="349" t="s">
        <v>1138</v>
      </c>
    </row>
    <row r="1764" spans="1:12" ht="13.5" x14ac:dyDescent="0.25">
      <c r="A1764" s="349" t="s">
        <v>2606</v>
      </c>
      <c r="B1764" s="349" t="s">
        <v>2607</v>
      </c>
      <c r="C1764" s="349" t="s">
        <v>2774</v>
      </c>
      <c r="D1764" s="349" t="s">
        <v>2775</v>
      </c>
      <c r="E1764" s="350" t="s">
        <v>24</v>
      </c>
      <c r="F1764" s="349" t="s">
        <v>24</v>
      </c>
      <c r="G1764" s="349">
        <v>99317</v>
      </c>
      <c r="H1764" s="349" t="s">
        <v>2933</v>
      </c>
      <c r="I1764" s="349" t="s">
        <v>182</v>
      </c>
      <c r="J1764" s="349" t="s">
        <v>1137</v>
      </c>
      <c r="K1764" s="370">
        <v>2454.1</v>
      </c>
      <c r="L1764" s="349" t="s">
        <v>1138</v>
      </c>
    </row>
    <row r="1765" spans="1:12" ht="13.5" x14ac:dyDescent="0.25">
      <c r="A1765" s="349" t="s">
        <v>2606</v>
      </c>
      <c r="B1765" s="349" t="s">
        <v>2607</v>
      </c>
      <c r="C1765" s="349" t="s">
        <v>2774</v>
      </c>
      <c r="D1765" s="349" t="s">
        <v>2775</v>
      </c>
      <c r="E1765" s="350" t="s">
        <v>24</v>
      </c>
      <c r="F1765" s="349" t="s">
        <v>24</v>
      </c>
      <c r="G1765" s="349">
        <v>99318</v>
      </c>
      <c r="H1765" s="349" t="s">
        <v>2934</v>
      </c>
      <c r="I1765" s="349" t="s">
        <v>182</v>
      </c>
      <c r="J1765" s="349" t="s">
        <v>1137</v>
      </c>
      <c r="K1765" s="350">
        <v>256.51</v>
      </c>
      <c r="L1765" s="349" t="s">
        <v>1138</v>
      </c>
    </row>
    <row r="1766" spans="1:12" ht="13.5" x14ac:dyDescent="0.25">
      <c r="A1766" s="349" t="s">
        <v>2606</v>
      </c>
      <c r="B1766" s="349" t="s">
        <v>2607</v>
      </c>
      <c r="C1766" s="349" t="s">
        <v>2774</v>
      </c>
      <c r="D1766" s="349" t="s">
        <v>2775</v>
      </c>
      <c r="E1766" s="350" t="s">
        <v>24</v>
      </c>
      <c r="F1766" s="349" t="s">
        <v>24</v>
      </c>
      <c r="G1766" s="349">
        <v>99319</v>
      </c>
      <c r="H1766" s="349" t="s">
        <v>2935</v>
      </c>
      <c r="I1766" s="349" t="s">
        <v>182</v>
      </c>
      <c r="J1766" s="349" t="s">
        <v>1333</v>
      </c>
      <c r="K1766" s="350">
        <v>817.59</v>
      </c>
      <c r="L1766" s="349" t="s">
        <v>1138</v>
      </c>
    </row>
    <row r="1767" spans="1:12" ht="13.5" x14ac:dyDescent="0.25">
      <c r="A1767" s="349" t="s">
        <v>2606</v>
      </c>
      <c r="B1767" s="349" t="s">
        <v>2607</v>
      </c>
      <c r="C1767" s="349" t="s">
        <v>2774</v>
      </c>
      <c r="D1767" s="349" t="s">
        <v>2775</v>
      </c>
      <c r="E1767" s="350" t="s">
        <v>24</v>
      </c>
      <c r="F1767" s="349" t="s">
        <v>24</v>
      </c>
      <c r="G1767" s="349">
        <v>99320</v>
      </c>
      <c r="H1767" s="349" t="s">
        <v>2936</v>
      </c>
      <c r="I1767" s="349" t="s">
        <v>181</v>
      </c>
      <c r="J1767" s="349" t="s">
        <v>1333</v>
      </c>
      <c r="K1767" s="370">
        <v>8120.42</v>
      </c>
      <c r="L1767" s="349" t="s">
        <v>1138</v>
      </c>
    </row>
    <row r="1768" spans="1:12" ht="13.5" x14ac:dyDescent="0.25">
      <c r="A1768" s="349" t="s">
        <v>2606</v>
      </c>
      <c r="B1768" s="349" t="s">
        <v>2607</v>
      </c>
      <c r="C1768" s="349" t="s">
        <v>2774</v>
      </c>
      <c r="D1768" s="349" t="s">
        <v>2775</v>
      </c>
      <c r="E1768" s="350" t="s">
        <v>24</v>
      </c>
      <c r="F1768" s="349" t="s">
        <v>24</v>
      </c>
      <c r="G1768" s="349">
        <v>99321</v>
      </c>
      <c r="H1768" s="349" t="s">
        <v>2937</v>
      </c>
      <c r="I1768" s="349" t="s">
        <v>182</v>
      </c>
      <c r="J1768" s="349" t="s">
        <v>1137</v>
      </c>
      <c r="K1768" s="370">
        <v>2693.64</v>
      </c>
      <c r="L1768" s="349" t="s">
        <v>1138</v>
      </c>
    </row>
    <row r="1769" spans="1:12" ht="13.5" x14ac:dyDescent="0.25">
      <c r="A1769" s="349" t="s">
        <v>2606</v>
      </c>
      <c r="B1769" s="349" t="s">
        <v>2607</v>
      </c>
      <c r="C1769" s="349" t="s">
        <v>2774</v>
      </c>
      <c r="D1769" s="349" t="s">
        <v>2775</v>
      </c>
      <c r="E1769" s="350" t="s">
        <v>24</v>
      </c>
      <c r="F1769" s="349" t="s">
        <v>24</v>
      </c>
      <c r="G1769" s="349">
        <v>99322</v>
      </c>
      <c r="H1769" s="349" t="s">
        <v>2938</v>
      </c>
      <c r="I1769" s="349" t="s">
        <v>181</v>
      </c>
      <c r="J1769" s="349" t="s">
        <v>1333</v>
      </c>
      <c r="K1769" s="370">
        <v>9158.81</v>
      </c>
      <c r="L1769" s="349" t="s">
        <v>1138</v>
      </c>
    </row>
    <row r="1770" spans="1:12" ht="13.5" x14ac:dyDescent="0.25">
      <c r="A1770" s="349" t="s">
        <v>2606</v>
      </c>
      <c r="B1770" s="349" t="s">
        <v>2607</v>
      </c>
      <c r="C1770" s="349" t="s">
        <v>2774</v>
      </c>
      <c r="D1770" s="349" t="s">
        <v>2775</v>
      </c>
      <c r="E1770" s="350" t="s">
        <v>24</v>
      </c>
      <c r="F1770" s="349" t="s">
        <v>24</v>
      </c>
      <c r="G1770" s="349">
        <v>99323</v>
      </c>
      <c r="H1770" s="349" t="s">
        <v>2939</v>
      </c>
      <c r="I1770" s="349" t="s">
        <v>182</v>
      </c>
      <c r="J1770" s="349" t="s">
        <v>1137</v>
      </c>
      <c r="K1770" s="370">
        <v>2933.15</v>
      </c>
      <c r="L1770" s="349" t="s">
        <v>1138</v>
      </c>
    </row>
    <row r="1771" spans="1:12" ht="13.5" x14ac:dyDescent="0.25">
      <c r="A1771" s="349" t="s">
        <v>2606</v>
      </c>
      <c r="B1771" s="349" t="s">
        <v>2607</v>
      </c>
      <c r="C1771" s="349" t="s">
        <v>2774</v>
      </c>
      <c r="D1771" s="349" t="s">
        <v>2775</v>
      </c>
      <c r="E1771" s="350" t="s">
        <v>24</v>
      </c>
      <c r="F1771" s="349" t="s">
        <v>24</v>
      </c>
      <c r="G1771" s="349">
        <v>99324</v>
      </c>
      <c r="H1771" s="349" t="s">
        <v>2940</v>
      </c>
      <c r="I1771" s="349" t="s">
        <v>181</v>
      </c>
      <c r="J1771" s="349" t="s">
        <v>1333</v>
      </c>
      <c r="K1771" s="370">
        <v>10197.209999999999</v>
      </c>
      <c r="L1771" s="349" t="s">
        <v>1138</v>
      </c>
    </row>
    <row r="1772" spans="1:12" ht="13.5" x14ac:dyDescent="0.25">
      <c r="A1772" s="349" t="s">
        <v>2606</v>
      </c>
      <c r="B1772" s="349" t="s">
        <v>2607</v>
      </c>
      <c r="C1772" s="349" t="s">
        <v>2774</v>
      </c>
      <c r="D1772" s="349" t="s">
        <v>2775</v>
      </c>
      <c r="E1772" s="350" t="s">
        <v>24</v>
      </c>
      <c r="F1772" s="349" t="s">
        <v>24</v>
      </c>
      <c r="G1772" s="349">
        <v>99325</v>
      </c>
      <c r="H1772" s="349" t="s">
        <v>2941</v>
      </c>
      <c r="I1772" s="349" t="s">
        <v>182</v>
      </c>
      <c r="J1772" s="349" t="s">
        <v>1137</v>
      </c>
      <c r="K1772" s="370">
        <v>3176.67</v>
      </c>
      <c r="L1772" s="349" t="s">
        <v>1138</v>
      </c>
    </row>
    <row r="1773" spans="1:12" ht="13.5" x14ac:dyDescent="0.25">
      <c r="A1773" s="349" t="s">
        <v>2606</v>
      </c>
      <c r="B1773" s="349" t="s">
        <v>2607</v>
      </c>
      <c r="C1773" s="349" t="s">
        <v>2774</v>
      </c>
      <c r="D1773" s="349" t="s">
        <v>2775</v>
      </c>
      <c r="E1773" s="350" t="s">
        <v>24</v>
      </c>
      <c r="F1773" s="349" t="s">
        <v>24</v>
      </c>
      <c r="G1773" s="349">
        <v>99326</v>
      </c>
      <c r="H1773" s="349" t="s">
        <v>2942</v>
      </c>
      <c r="I1773" s="349" t="s">
        <v>181</v>
      </c>
      <c r="J1773" s="349" t="s">
        <v>1333</v>
      </c>
      <c r="K1773" s="370">
        <v>8308.51</v>
      </c>
      <c r="L1773" s="349" t="s">
        <v>1138</v>
      </c>
    </row>
    <row r="1774" spans="1:12" ht="13.5" x14ac:dyDescent="0.25">
      <c r="A1774" s="349" t="s">
        <v>2606</v>
      </c>
      <c r="B1774" s="349" t="s">
        <v>2607</v>
      </c>
      <c r="C1774" s="349" t="s">
        <v>2774</v>
      </c>
      <c r="D1774" s="349" t="s">
        <v>2775</v>
      </c>
      <c r="E1774" s="350" t="s">
        <v>24</v>
      </c>
      <c r="F1774" s="349" t="s">
        <v>24</v>
      </c>
      <c r="G1774" s="349">
        <v>99327</v>
      </c>
      <c r="H1774" s="349" t="s">
        <v>2943</v>
      </c>
      <c r="I1774" s="349" t="s">
        <v>182</v>
      </c>
      <c r="J1774" s="349" t="s">
        <v>1137</v>
      </c>
      <c r="K1774" s="370">
        <v>4111.3500000000004</v>
      </c>
      <c r="L1774" s="349" t="s">
        <v>1138</v>
      </c>
    </row>
    <row r="1775" spans="1:12" ht="13.5" x14ac:dyDescent="0.25">
      <c r="A1775" s="349" t="s">
        <v>2606</v>
      </c>
      <c r="B1775" s="349" t="s">
        <v>2607</v>
      </c>
      <c r="C1775" s="349" t="s">
        <v>2774</v>
      </c>
      <c r="D1775" s="349" t="s">
        <v>2775</v>
      </c>
      <c r="E1775" s="350" t="s">
        <v>24</v>
      </c>
      <c r="F1775" s="349" t="s">
        <v>24</v>
      </c>
      <c r="G1775" s="349">
        <v>101800</v>
      </c>
      <c r="H1775" s="349" t="s">
        <v>2944</v>
      </c>
      <c r="I1775" s="349" t="s">
        <v>181</v>
      </c>
      <c r="J1775" s="349" t="s">
        <v>1333</v>
      </c>
      <c r="K1775" s="370">
        <v>1392.04</v>
      </c>
      <c r="L1775" s="349" t="s">
        <v>1138</v>
      </c>
    </row>
    <row r="1776" spans="1:12" ht="13.5" x14ac:dyDescent="0.25">
      <c r="A1776" s="349" t="s">
        <v>2606</v>
      </c>
      <c r="B1776" s="349" t="s">
        <v>2607</v>
      </c>
      <c r="C1776" s="349" t="s">
        <v>2774</v>
      </c>
      <c r="D1776" s="349" t="s">
        <v>2775</v>
      </c>
      <c r="E1776" s="350" t="s">
        <v>24</v>
      </c>
      <c r="F1776" s="349" t="s">
        <v>24</v>
      </c>
      <c r="G1776" s="349">
        <v>101801</v>
      </c>
      <c r="H1776" s="349" t="s">
        <v>2945</v>
      </c>
      <c r="I1776" s="349" t="s">
        <v>181</v>
      </c>
      <c r="J1776" s="349" t="s">
        <v>1333</v>
      </c>
      <c r="K1776" s="370">
        <v>1068.0899999999999</v>
      </c>
      <c r="L1776" s="349" t="s">
        <v>1138</v>
      </c>
    </row>
    <row r="1777" spans="1:12" ht="13.5" x14ac:dyDescent="0.25">
      <c r="A1777" s="349" t="s">
        <v>2606</v>
      </c>
      <c r="B1777" s="349" t="s">
        <v>2607</v>
      </c>
      <c r="C1777" s="349" t="s">
        <v>2774</v>
      </c>
      <c r="D1777" s="349" t="s">
        <v>2775</v>
      </c>
      <c r="E1777" s="350" t="s">
        <v>24</v>
      </c>
      <c r="F1777" s="349" t="s">
        <v>24</v>
      </c>
      <c r="G1777" s="349">
        <v>101806</v>
      </c>
      <c r="H1777" s="349" t="s">
        <v>2946</v>
      </c>
      <c r="I1777" s="349" t="s">
        <v>181</v>
      </c>
      <c r="J1777" s="349" t="s">
        <v>1333</v>
      </c>
      <c r="K1777" s="350">
        <v>511.59</v>
      </c>
      <c r="L1777" s="349" t="s">
        <v>1138</v>
      </c>
    </row>
    <row r="1778" spans="1:12" ht="13.5" x14ac:dyDescent="0.25">
      <c r="A1778" s="349" t="s">
        <v>2606</v>
      </c>
      <c r="B1778" s="349" t="s">
        <v>2607</v>
      </c>
      <c r="C1778" s="349" t="s">
        <v>2774</v>
      </c>
      <c r="D1778" s="349" t="s">
        <v>2775</v>
      </c>
      <c r="E1778" s="350" t="s">
        <v>24</v>
      </c>
      <c r="F1778" s="349" t="s">
        <v>24</v>
      </c>
      <c r="G1778" s="349">
        <v>101807</v>
      </c>
      <c r="H1778" s="349" t="s">
        <v>2947</v>
      </c>
      <c r="I1778" s="349" t="s">
        <v>181</v>
      </c>
      <c r="J1778" s="349" t="s">
        <v>1333</v>
      </c>
      <c r="K1778" s="350">
        <v>487.81</v>
      </c>
      <c r="L1778" s="349" t="s">
        <v>1138</v>
      </c>
    </row>
    <row r="1779" spans="1:12" ht="13.5" x14ac:dyDescent="0.25">
      <c r="A1779" s="349" t="s">
        <v>2606</v>
      </c>
      <c r="B1779" s="349" t="s">
        <v>2607</v>
      </c>
      <c r="C1779" s="349" t="s">
        <v>2774</v>
      </c>
      <c r="D1779" s="349" t="s">
        <v>2775</v>
      </c>
      <c r="E1779" s="350" t="s">
        <v>24</v>
      </c>
      <c r="F1779" s="349" t="s">
        <v>24</v>
      </c>
      <c r="G1779" s="349">
        <v>101808</v>
      </c>
      <c r="H1779" s="349" t="s">
        <v>2948</v>
      </c>
      <c r="I1779" s="349" t="s">
        <v>181</v>
      </c>
      <c r="J1779" s="349" t="s">
        <v>1333</v>
      </c>
      <c r="K1779" s="350">
        <v>491.8</v>
      </c>
      <c r="L1779" s="349" t="s">
        <v>1138</v>
      </c>
    </row>
    <row r="1780" spans="1:12" ht="13.5" x14ac:dyDescent="0.25">
      <c r="A1780" s="349" t="s">
        <v>2606</v>
      </c>
      <c r="B1780" s="349" t="s">
        <v>2607</v>
      </c>
      <c r="C1780" s="349" t="s">
        <v>2774</v>
      </c>
      <c r="D1780" s="349" t="s">
        <v>2775</v>
      </c>
      <c r="E1780" s="350" t="s">
        <v>24</v>
      </c>
      <c r="F1780" s="349" t="s">
        <v>24</v>
      </c>
      <c r="G1780" s="349">
        <v>101809</v>
      </c>
      <c r="H1780" s="349" t="s">
        <v>2949</v>
      </c>
      <c r="I1780" s="349" t="s">
        <v>181</v>
      </c>
      <c r="J1780" s="349" t="s">
        <v>1333</v>
      </c>
      <c r="K1780" s="370">
        <v>3053.57</v>
      </c>
      <c r="L1780" s="349" t="s">
        <v>1138</v>
      </c>
    </row>
    <row r="1781" spans="1:12" ht="13.5" x14ac:dyDescent="0.25">
      <c r="A1781" s="349" t="s">
        <v>2606</v>
      </c>
      <c r="B1781" s="349" t="s">
        <v>2607</v>
      </c>
      <c r="C1781" s="349" t="s">
        <v>2774</v>
      </c>
      <c r="D1781" s="349" t="s">
        <v>2775</v>
      </c>
      <c r="E1781" s="350" t="s">
        <v>24</v>
      </c>
      <c r="F1781" s="349" t="s">
        <v>24</v>
      </c>
      <c r="G1781" s="349">
        <v>102139</v>
      </c>
      <c r="H1781" s="349" t="s">
        <v>2950</v>
      </c>
      <c r="I1781" s="349" t="s">
        <v>181</v>
      </c>
      <c r="J1781" s="349" t="s">
        <v>1333</v>
      </c>
      <c r="K1781" s="370">
        <v>1659.66</v>
      </c>
      <c r="L1781" s="349" t="s">
        <v>1138</v>
      </c>
    </row>
    <row r="1782" spans="1:12" ht="13.5" x14ac:dyDescent="0.25">
      <c r="A1782" s="349" t="s">
        <v>2606</v>
      </c>
      <c r="B1782" s="349" t="s">
        <v>2607</v>
      </c>
      <c r="C1782" s="349" t="s">
        <v>2774</v>
      </c>
      <c r="D1782" s="349" t="s">
        <v>2775</v>
      </c>
      <c r="E1782" s="350" t="s">
        <v>24</v>
      </c>
      <c r="F1782" s="349" t="s">
        <v>24</v>
      </c>
      <c r="G1782" s="349">
        <v>102141</v>
      </c>
      <c r="H1782" s="349" t="s">
        <v>2951</v>
      </c>
      <c r="I1782" s="349" t="s">
        <v>181</v>
      </c>
      <c r="J1782" s="349" t="s">
        <v>1333</v>
      </c>
      <c r="K1782" s="370">
        <v>2528.42</v>
      </c>
      <c r="L1782" s="349" t="s">
        <v>1138</v>
      </c>
    </row>
    <row r="1783" spans="1:12" ht="13.5" x14ac:dyDescent="0.25">
      <c r="A1783" s="349" t="s">
        <v>2606</v>
      </c>
      <c r="B1783" s="349" t="s">
        <v>2607</v>
      </c>
      <c r="C1783" s="349" t="s">
        <v>2774</v>
      </c>
      <c r="D1783" s="349" t="s">
        <v>2775</v>
      </c>
      <c r="E1783" s="350" t="s">
        <v>24</v>
      </c>
      <c r="F1783" s="349" t="s">
        <v>24</v>
      </c>
      <c r="G1783" s="349">
        <v>102142</v>
      </c>
      <c r="H1783" s="349" t="s">
        <v>2952</v>
      </c>
      <c r="I1783" s="349" t="s">
        <v>181</v>
      </c>
      <c r="J1783" s="349" t="s">
        <v>1333</v>
      </c>
      <c r="K1783" s="370">
        <v>2492.08</v>
      </c>
      <c r="L1783" s="349" t="s">
        <v>1138</v>
      </c>
    </row>
    <row r="1784" spans="1:12" ht="13.5" x14ac:dyDescent="0.25">
      <c r="A1784" s="349" t="s">
        <v>2606</v>
      </c>
      <c r="B1784" s="349" t="s">
        <v>2607</v>
      </c>
      <c r="C1784" s="349" t="s">
        <v>2774</v>
      </c>
      <c r="D1784" s="349" t="s">
        <v>2775</v>
      </c>
      <c r="E1784" s="350" t="s">
        <v>24</v>
      </c>
      <c r="F1784" s="349" t="s">
        <v>24</v>
      </c>
      <c r="G1784" s="349">
        <v>102457</v>
      </c>
      <c r="H1784" s="349" t="s">
        <v>2953</v>
      </c>
      <c r="I1784" s="349" t="s">
        <v>181</v>
      </c>
      <c r="J1784" s="349" t="s">
        <v>1333</v>
      </c>
      <c r="K1784" s="370">
        <v>1559.85</v>
      </c>
      <c r="L1784" s="349" t="s">
        <v>1138</v>
      </c>
    </row>
    <row r="1785" spans="1:12" ht="13.5" x14ac:dyDescent="0.25">
      <c r="A1785" s="349" t="s">
        <v>2606</v>
      </c>
      <c r="B1785" s="349" t="s">
        <v>2607</v>
      </c>
      <c r="C1785" s="349" t="s">
        <v>2954</v>
      </c>
      <c r="D1785" s="349" t="s">
        <v>2955</v>
      </c>
      <c r="E1785" s="350" t="s">
        <v>24</v>
      </c>
      <c r="F1785" s="349" t="s">
        <v>24</v>
      </c>
      <c r="G1785" s="349">
        <v>94263</v>
      </c>
      <c r="H1785" s="349" t="s">
        <v>2956</v>
      </c>
      <c r="I1785" s="349" t="s">
        <v>182</v>
      </c>
      <c r="J1785" s="349" t="s">
        <v>1333</v>
      </c>
      <c r="K1785" s="350">
        <v>35.06</v>
      </c>
      <c r="L1785" s="349" t="s">
        <v>1138</v>
      </c>
    </row>
    <row r="1786" spans="1:12" ht="13.5" x14ac:dyDescent="0.25">
      <c r="A1786" s="349" t="s">
        <v>2606</v>
      </c>
      <c r="B1786" s="349" t="s">
        <v>2607</v>
      </c>
      <c r="C1786" s="349" t="s">
        <v>2954</v>
      </c>
      <c r="D1786" s="349" t="s">
        <v>2955</v>
      </c>
      <c r="E1786" s="350" t="s">
        <v>24</v>
      </c>
      <c r="F1786" s="349" t="s">
        <v>24</v>
      </c>
      <c r="G1786" s="349">
        <v>94264</v>
      </c>
      <c r="H1786" s="349" t="s">
        <v>2957</v>
      </c>
      <c r="I1786" s="349" t="s">
        <v>182</v>
      </c>
      <c r="J1786" s="349" t="s">
        <v>1333</v>
      </c>
      <c r="K1786" s="350">
        <v>38.81</v>
      </c>
      <c r="L1786" s="349" t="s">
        <v>1138</v>
      </c>
    </row>
    <row r="1787" spans="1:12" ht="13.5" x14ac:dyDescent="0.25">
      <c r="A1787" s="349" t="s">
        <v>2606</v>
      </c>
      <c r="B1787" s="349" t="s">
        <v>2607</v>
      </c>
      <c r="C1787" s="349" t="s">
        <v>2954</v>
      </c>
      <c r="D1787" s="349" t="s">
        <v>2955</v>
      </c>
      <c r="E1787" s="350" t="s">
        <v>24</v>
      </c>
      <c r="F1787" s="349" t="s">
        <v>24</v>
      </c>
      <c r="G1787" s="349">
        <v>94265</v>
      </c>
      <c r="H1787" s="349" t="s">
        <v>2958</v>
      </c>
      <c r="I1787" s="349" t="s">
        <v>182</v>
      </c>
      <c r="J1787" s="349" t="s">
        <v>1333</v>
      </c>
      <c r="K1787" s="350">
        <v>46.52</v>
      </c>
      <c r="L1787" s="349" t="s">
        <v>1138</v>
      </c>
    </row>
    <row r="1788" spans="1:12" ht="13.5" x14ac:dyDescent="0.25">
      <c r="A1788" s="349" t="s">
        <v>2606</v>
      </c>
      <c r="B1788" s="349" t="s">
        <v>2607</v>
      </c>
      <c r="C1788" s="349" t="s">
        <v>2954</v>
      </c>
      <c r="D1788" s="349" t="s">
        <v>2955</v>
      </c>
      <c r="E1788" s="350" t="s">
        <v>24</v>
      </c>
      <c r="F1788" s="349" t="s">
        <v>24</v>
      </c>
      <c r="G1788" s="349">
        <v>94266</v>
      </c>
      <c r="H1788" s="349" t="s">
        <v>2959</v>
      </c>
      <c r="I1788" s="349" t="s">
        <v>182</v>
      </c>
      <c r="J1788" s="349" t="s">
        <v>1333</v>
      </c>
      <c r="K1788" s="350">
        <v>50.82</v>
      </c>
      <c r="L1788" s="349" t="s">
        <v>1138</v>
      </c>
    </row>
    <row r="1789" spans="1:12" ht="13.5" x14ac:dyDescent="0.25">
      <c r="A1789" s="349" t="s">
        <v>2606</v>
      </c>
      <c r="B1789" s="349" t="s">
        <v>2607</v>
      </c>
      <c r="C1789" s="349" t="s">
        <v>2954</v>
      </c>
      <c r="D1789" s="349" t="s">
        <v>2955</v>
      </c>
      <c r="E1789" s="350" t="s">
        <v>24</v>
      </c>
      <c r="F1789" s="349" t="s">
        <v>24</v>
      </c>
      <c r="G1789" s="349">
        <v>94267</v>
      </c>
      <c r="H1789" s="349" t="s">
        <v>2960</v>
      </c>
      <c r="I1789" s="349" t="s">
        <v>182</v>
      </c>
      <c r="J1789" s="349" t="s">
        <v>1333</v>
      </c>
      <c r="K1789" s="350">
        <v>55.3</v>
      </c>
      <c r="L1789" s="349" t="s">
        <v>1138</v>
      </c>
    </row>
    <row r="1790" spans="1:12" ht="13.5" x14ac:dyDescent="0.25">
      <c r="A1790" s="349" t="s">
        <v>2606</v>
      </c>
      <c r="B1790" s="349" t="s">
        <v>2607</v>
      </c>
      <c r="C1790" s="349" t="s">
        <v>2954</v>
      </c>
      <c r="D1790" s="349" t="s">
        <v>2955</v>
      </c>
      <c r="E1790" s="350" t="s">
        <v>24</v>
      </c>
      <c r="F1790" s="349" t="s">
        <v>24</v>
      </c>
      <c r="G1790" s="349">
        <v>94268</v>
      </c>
      <c r="H1790" s="349" t="s">
        <v>2961</v>
      </c>
      <c r="I1790" s="349" t="s">
        <v>182</v>
      </c>
      <c r="J1790" s="349" t="s">
        <v>1333</v>
      </c>
      <c r="K1790" s="350">
        <v>60.02</v>
      </c>
      <c r="L1790" s="349" t="s">
        <v>1138</v>
      </c>
    </row>
    <row r="1791" spans="1:12" ht="13.5" x14ac:dyDescent="0.25">
      <c r="A1791" s="349" t="s">
        <v>2606</v>
      </c>
      <c r="B1791" s="349" t="s">
        <v>2607</v>
      </c>
      <c r="C1791" s="349" t="s">
        <v>2954</v>
      </c>
      <c r="D1791" s="349" t="s">
        <v>2955</v>
      </c>
      <c r="E1791" s="350" t="s">
        <v>24</v>
      </c>
      <c r="F1791" s="349" t="s">
        <v>24</v>
      </c>
      <c r="G1791" s="349">
        <v>94269</v>
      </c>
      <c r="H1791" s="349" t="s">
        <v>2962</v>
      </c>
      <c r="I1791" s="349" t="s">
        <v>182</v>
      </c>
      <c r="J1791" s="349" t="s">
        <v>1333</v>
      </c>
      <c r="K1791" s="350">
        <v>79.41</v>
      </c>
      <c r="L1791" s="349" t="s">
        <v>1138</v>
      </c>
    </row>
    <row r="1792" spans="1:12" ht="13.5" x14ac:dyDescent="0.25">
      <c r="A1792" s="349" t="s">
        <v>2606</v>
      </c>
      <c r="B1792" s="349" t="s">
        <v>2607</v>
      </c>
      <c r="C1792" s="349" t="s">
        <v>2954</v>
      </c>
      <c r="D1792" s="349" t="s">
        <v>2955</v>
      </c>
      <c r="E1792" s="350" t="s">
        <v>24</v>
      </c>
      <c r="F1792" s="349" t="s">
        <v>24</v>
      </c>
      <c r="G1792" s="349">
        <v>94270</v>
      </c>
      <c r="H1792" s="349" t="s">
        <v>2963</v>
      </c>
      <c r="I1792" s="349" t="s">
        <v>182</v>
      </c>
      <c r="J1792" s="349" t="s">
        <v>1333</v>
      </c>
      <c r="K1792" s="350">
        <v>85.98</v>
      </c>
      <c r="L1792" s="349" t="s">
        <v>1138</v>
      </c>
    </row>
    <row r="1793" spans="1:12" ht="13.5" x14ac:dyDescent="0.25">
      <c r="A1793" s="349" t="s">
        <v>2606</v>
      </c>
      <c r="B1793" s="349" t="s">
        <v>2607</v>
      </c>
      <c r="C1793" s="349" t="s">
        <v>2954</v>
      </c>
      <c r="D1793" s="349" t="s">
        <v>2955</v>
      </c>
      <c r="E1793" s="350" t="s">
        <v>24</v>
      </c>
      <c r="F1793" s="349" t="s">
        <v>24</v>
      </c>
      <c r="G1793" s="349">
        <v>94271</v>
      </c>
      <c r="H1793" s="349" t="s">
        <v>2964</v>
      </c>
      <c r="I1793" s="349" t="s">
        <v>182</v>
      </c>
      <c r="J1793" s="349" t="s">
        <v>1333</v>
      </c>
      <c r="K1793" s="350">
        <v>96.9</v>
      </c>
      <c r="L1793" s="349" t="s">
        <v>1138</v>
      </c>
    </row>
    <row r="1794" spans="1:12" ht="13.5" x14ac:dyDescent="0.25">
      <c r="A1794" s="349" t="s">
        <v>2606</v>
      </c>
      <c r="B1794" s="349" t="s">
        <v>2607</v>
      </c>
      <c r="C1794" s="349" t="s">
        <v>2954</v>
      </c>
      <c r="D1794" s="349" t="s">
        <v>2955</v>
      </c>
      <c r="E1794" s="350" t="s">
        <v>24</v>
      </c>
      <c r="F1794" s="349" t="s">
        <v>24</v>
      </c>
      <c r="G1794" s="349">
        <v>94272</v>
      </c>
      <c r="H1794" s="349" t="s">
        <v>2965</v>
      </c>
      <c r="I1794" s="349" t="s">
        <v>182</v>
      </c>
      <c r="J1794" s="349" t="s">
        <v>1333</v>
      </c>
      <c r="K1794" s="350">
        <v>105.68</v>
      </c>
      <c r="L1794" s="349" t="s">
        <v>1138</v>
      </c>
    </row>
    <row r="1795" spans="1:12" ht="13.5" x14ac:dyDescent="0.25">
      <c r="A1795" s="349" t="s">
        <v>2606</v>
      </c>
      <c r="B1795" s="349" t="s">
        <v>2607</v>
      </c>
      <c r="C1795" s="349" t="s">
        <v>2954</v>
      </c>
      <c r="D1795" s="349" t="s">
        <v>2955</v>
      </c>
      <c r="E1795" s="350" t="s">
        <v>24</v>
      </c>
      <c r="F1795" s="349" t="s">
        <v>24</v>
      </c>
      <c r="G1795" s="349">
        <v>94273</v>
      </c>
      <c r="H1795" s="349" t="s">
        <v>2966</v>
      </c>
      <c r="I1795" s="349" t="s">
        <v>182</v>
      </c>
      <c r="J1795" s="349" t="s">
        <v>1137</v>
      </c>
      <c r="K1795" s="350">
        <v>58.47</v>
      </c>
      <c r="L1795" s="349" t="s">
        <v>1138</v>
      </c>
    </row>
    <row r="1796" spans="1:12" ht="13.5" x14ac:dyDescent="0.25">
      <c r="A1796" s="349" t="s">
        <v>2606</v>
      </c>
      <c r="B1796" s="349" t="s">
        <v>2607</v>
      </c>
      <c r="C1796" s="349" t="s">
        <v>2954</v>
      </c>
      <c r="D1796" s="349" t="s">
        <v>2955</v>
      </c>
      <c r="E1796" s="350" t="s">
        <v>24</v>
      </c>
      <c r="F1796" s="349" t="s">
        <v>24</v>
      </c>
      <c r="G1796" s="349">
        <v>94274</v>
      </c>
      <c r="H1796" s="349" t="s">
        <v>2967</v>
      </c>
      <c r="I1796" s="349" t="s">
        <v>182</v>
      </c>
      <c r="J1796" s="349" t="s">
        <v>1137</v>
      </c>
      <c r="K1796" s="350">
        <v>62.81</v>
      </c>
      <c r="L1796" s="349" t="s">
        <v>1138</v>
      </c>
    </row>
    <row r="1797" spans="1:12" ht="13.5" x14ac:dyDescent="0.25">
      <c r="A1797" s="349" t="s">
        <v>2606</v>
      </c>
      <c r="B1797" s="349" t="s">
        <v>2607</v>
      </c>
      <c r="C1797" s="349" t="s">
        <v>2954</v>
      </c>
      <c r="D1797" s="349" t="s">
        <v>2955</v>
      </c>
      <c r="E1797" s="350" t="s">
        <v>24</v>
      </c>
      <c r="F1797" s="349" t="s">
        <v>24</v>
      </c>
      <c r="G1797" s="349">
        <v>94275</v>
      </c>
      <c r="H1797" s="349" t="s">
        <v>2968</v>
      </c>
      <c r="I1797" s="349" t="s">
        <v>182</v>
      </c>
      <c r="J1797" s="349" t="s">
        <v>1137</v>
      </c>
      <c r="K1797" s="350">
        <v>52.65</v>
      </c>
      <c r="L1797" s="349" t="s">
        <v>1138</v>
      </c>
    </row>
    <row r="1798" spans="1:12" ht="13.5" x14ac:dyDescent="0.25">
      <c r="A1798" s="349" t="s">
        <v>2606</v>
      </c>
      <c r="B1798" s="349" t="s">
        <v>2607</v>
      </c>
      <c r="C1798" s="349" t="s">
        <v>2954</v>
      </c>
      <c r="D1798" s="349" t="s">
        <v>2955</v>
      </c>
      <c r="E1798" s="350" t="s">
        <v>24</v>
      </c>
      <c r="F1798" s="349" t="s">
        <v>24</v>
      </c>
      <c r="G1798" s="349">
        <v>94276</v>
      </c>
      <c r="H1798" s="349" t="s">
        <v>2969</v>
      </c>
      <c r="I1798" s="349" t="s">
        <v>182</v>
      </c>
      <c r="J1798" s="349" t="s">
        <v>1137</v>
      </c>
      <c r="K1798" s="350">
        <v>56.99</v>
      </c>
      <c r="L1798" s="349" t="s">
        <v>1138</v>
      </c>
    </row>
    <row r="1799" spans="1:12" ht="13.5" x14ac:dyDescent="0.25">
      <c r="A1799" s="349" t="s">
        <v>2606</v>
      </c>
      <c r="B1799" s="349" t="s">
        <v>2607</v>
      </c>
      <c r="C1799" s="349" t="s">
        <v>2954</v>
      </c>
      <c r="D1799" s="349" t="s">
        <v>2955</v>
      </c>
      <c r="E1799" s="350" t="s">
        <v>24</v>
      </c>
      <c r="F1799" s="349" t="s">
        <v>24</v>
      </c>
      <c r="G1799" s="349">
        <v>94277</v>
      </c>
      <c r="H1799" s="349" t="s">
        <v>2970</v>
      </c>
      <c r="I1799" s="349" t="s">
        <v>182</v>
      </c>
      <c r="J1799" s="349" t="s">
        <v>1137</v>
      </c>
      <c r="K1799" s="350">
        <v>46.37</v>
      </c>
      <c r="L1799" s="349" t="s">
        <v>1138</v>
      </c>
    </row>
    <row r="1800" spans="1:12" ht="13.5" x14ac:dyDescent="0.25">
      <c r="A1800" s="349" t="s">
        <v>2606</v>
      </c>
      <c r="B1800" s="349" t="s">
        <v>2607</v>
      </c>
      <c r="C1800" s="349" t="s">
        <v>2954</v>
      </c>
      <c r="D1800" s="349" t="s">
        <v>2955</v>
      </c>
      <c r="E1800" s="350" t="s">
        <v>24</v>
      </c>
      <c r="F1800" s="349" t="s">
        <v>24</v>
      </c>
      <c r="G1800" s="349">
        <v>94278</v>
      </c>
      <c r="H1800" s="349" t="s">
        <v>2971</v>
      </c>
      <c r="I1800" s="349" t="s">
        <v>182</v>
      </c>
      <c r="J1800" s="349" t="s">
        <v>1137</v>
      </c>
      <c r="K1800" s="350">
        <v>50.71</v>
      </c>
      <c r="L1800" s="349" t="s">
        <v>1138</v>
      </c>
    </row>
    <row r="1801" spans="1:12" ht="13.5" x14ac:dyDescent="0.25">
      <c r="A1801" s="349" t="s">
        <v>2606</v>
      </c>
      <c r="B1801" s="349" t="s">
        <v>2607</v>
      </c>
      <c r="C1801" s="349" t="s">
        <v>2954</v>
      </c>
      <c r="D1801" s="349" t="s">
        <v>2955</v>
      </c>
      <c r="E1801" s="350" t="s">
        <v>24</v>
      </c>
      <c r="F1801" s="349" t="s">
        <v>24</v>
      </c>
      <c r="G1801" s="349">
        <v>94279</v>
      </c>
      <c r="H1801" s="349" t="s">
        <v>2972</v>
      </c>
      <c r="I1801" s="349" t="s">
        <v>182</v>
      </c>
      <c r="J1801" s="349" t="s">
        <v>1137</v>
      </c>
      <c r="K1801" s="350">
        <v>54.12</v>
      </c>
      <c r="L1801" s="349" t="s">
        <v>1138</v>
      </c>
    </row>
    <row r="1802" spans="1:12" ht="13.5" x14ac:dyDescent="0.25">
      <c r="A1802" s="349" t="s">
        <v>2606</v>
      </c>
      <c r="B1802" s="349" t="s">
        <v>2607</v>
      </c>
      <c r="C1802" s="349" t="s">
        <v>2954</v>
      </c>
      <c r="D1802" s="349" t="s">
        <v>2955</v>
      </c>
      <c r="E1802" s="350" t="s">
        <v>24</v>
      </c>
      <c r="F1802" s="349" t="s">
        <v>24</v>
      </c>
      <c r="G1802" s="349">
        <v>94280</v>
      </c>
      <c r="H1802" s="349" t="s">
        <v>2973</v>
      </c>
      <c r="I1802" s="349" t="s">
        <v>182</v>
      </c>
      <c r="J1802" s="349" t="s">
        <v>1137</v>
      </c>
      <c r="K1802" s="350">
        <v>58.46</v>
      </c>
      <c r="L1802" s="349" t="s">
        <v>1138</v>
      </c>
    </row>
    <row r="1803" spans="1:12" ht="13.5" x14ac:dyDescent="0.25">
      <c r="A1803" s="349" t="s">
        <v>2606</v>
      </c>
      <c r="B1803" s="349" t="s">
        <v>2607</v>
      </c>
      <c r="C1803" s="349" t="s">
        <v>2954</v>
      </c>
      <c r="D1803" s="349" t="s">
        <v>2955</v>
      </c>
      <c r="E1803" s="350" t="s">
        <v>24</v>
      </c>
      <c r="F1803" s="349" t="s">
        <v>24</v>
      </c>
      <c r="G1803" s="349">
        <v>94281</v>
      </c>
      <c r="H1803" s="349" t="s">
        <v>2974</v>
      </c>
      <c r="I1803" s="349" t="s">
        <v>182</v>
      </c>
      <c r="J1803" s="349" t="s">
        <v>1137</v>
      </c>
      <c r="K1803" s="350">
        <v>57.55</v>
      </c>
      <c r="L1803" s="349" t="s">
        <v>1138</v>
      </c>
    </row>
    <row r="1804" spans="1:12" ht="13.5" x14ac:dyDescent="0.25">
      <c r="A1804" s="349" t="s">
        <v>2606</v>
      </c>
      <c r="B1804" s="349" t="s">
        <v>2607</v>
      </c>
      <c r="C1804" s="349" t="s">
        <v>2954</v>
      </c>
      <c r="D1804" s="349" t="s">
        <v>2955</v>
      </c>
      <c r="E1804" s="350" t="s">
        <v>24</v>
      </c>
      <c r="F1804" s="349" t="s">
        <v>24</v>
      </c>
      <c r="G1804" s="349">
        <v>94282</v>
      </c>
      <c r="H1804" s="349" t="s">
        <v>2975</v>
      </c>
      <c r="I1804" s="349" t="s">
        <v>182</v>
      </c>
      <c r="J1804" s="349" t="s">
        <v>1137</v>
      </c>
      <c r="K1804" s="350">
        <v>70.78</v>
      </c>
      <c r="L1804" s="349" t="s">
        <v>1138</v>
      </c>
    </row>
    <row r="1805" spans="1:12" ht="13.5" x14ac:dyDescent="0.25">
      <c r="A1805" s="349" t="s">
        <v>2606</v>
      </c>
      <c r="B1805" s="349" t="s">
        <v>2607</v>
      </c>
      <c r="C1805" s="349" t="s">
        <v>2954</v>
      </c>
      <c r="D1805" s="349" t="s">
        <v>2955</v>
      </c>
      <c r="E1805" s="350" t="s">
        <v>24</v>
      </c>
      <c r="F1805" s="349" t="s">
        <v>24</v>
      </c>
      <c r="G1805" s="349">
        <v>94283</v>
      </c>
      <c r="H1805" s="349" t="s">
        <v>2976</v>
      </c>
      <c r="I1805" s="349" t="s">
        <v>182</v>
      </c>
      <c r="J1805" s="349" t="s">
        <v>1137</v>
      </c>
      <c r="K1805" s="350">
        <v>74.41</v>
      </c>
      <c r="L1805" s="349" t="s">
        <v>1138</v>
      </c>
    </row>
    <row r="1806" spans="1:12" ht="13.5" x14ac:dyDescent="0.25">
      <c r="A1806" s="349" t="s">
        <v>2606</v>
      </c>
      <c r="B1806" s="349" t="s">
        <v>2607</v>
      </c>
      <c r="C1806" s="349" t="s">
        <v>2954</v>
      </c>
      <c r="D1806" s="349" t="s">
        <v>2955</v>
      </c>
      <c r="E1806" s="350" t="s">
        <v>24</v>
      </c>
      <c r="F1806" s="349" t="s">
        <v>24</v>
      </c>
      <c r="G1806" s="349">
        <v>94284</v>
      </c>
      <c r="H1806" s="349" t="s">
        <v>2977</v>
      </c>
      <c r="I1806" s="349" t="s">
        <v>182</v>
      </c>
      <c r="J1806" s="349" t="s">
        <v>1137</v>
      </c>
      <c r="K1806" s="350">
        <v>87.64</v>
      </c>
      <c r="L1806" s="349" t="s">
        <v>1138</v>
      </c>
    </row>
    <row r="1807" spans="1:12" ht="13.5" x14ac:dyDescent="0.25">
      <c r="A1807" s="349" t="s">
        <v>2606</v>
      </c>
      <c r="B1807" s="349" t="s">
        <v>2607</v>
      </c>
      <c r="C1807" s="349" t="s">
        <v>2954</v>
      </c>
      <c r="D1807" s="349" t="s">
        <v>2955</v>
      </c>
      <c r="E1807" s="350" t="s">
        <v>24</v>
      </c>
      <c r="F1807" s="349" t="s">
        <v>24</v>
      </c>
      <c r="G1807" s="349">
        <v>94285</v>
      </c>
      <c r="H1807" s="349" t="s">
        <v>2978</v>
      </c>
      <c r="I1807" s="349" t="s">
        <v>182</v>
      </c>
      <c r="J1807" s="349" t="s">
        <v>1137</v>
      </c>
      <c r="K1807" s="350">
        <v>90.63</v>
      </c>
      <c r="L1807" s="349" t="s">
        <v>1138</v>
      </c>
    </row>
    <row r="1808" spans="1:12" ht="13.5" x14ac:dyDescent="0.25">
      <c r="A1808" s="349" t="s">
        <v>2606</v>
      </c>
      <c r="B1808" s="349" t="s">
        <v>2607</v>
      </c>
      <c r="C1808" s="349" t="s">
        <v>2954</v>
      </c>
      <c r="D1808" s="349" t="s">
        <v>2955</v>
      </c>
      <c r="E1808" s="350" t="s">
        <v>24</v>
      </c>
      <c r="F1808" s="349" t="s">
        <v>24</v>
      </c>
      <c r="G1808" s="349">
        <v>94286</v>
      </c>
      <c r="H1808" s="349" t="s">
        <v>2979</v>
      </c>
      <c r="I1808" s="349" t="s">
        <v>182</v>
      </c>
      <c r="J1808" s="349" t="s">
        <v>1137</v>
      </c>
      <c r="K1808" s="350">
        <v>103.86</v>
      </c>
      <c r="L1808" s="349" t="s">
        <v>1138</v>
      </c>
    </row>
    <row r="1809" spans="1:12" ht="13.5" x14ac:dyDescent="0.25">
      <c r="A1809" s="349" t="s">
        <v>2606</v>
      </c>
      <c r="B1809" s="349" t="s">
        <v>2607</v>
      </c>
      <c r="C1809" s="349" t="s">
        <v>2954</v>
      </c>
      <c r="D1809" s="349" t="s">
        <v>2955</v>
      </c>
      <c r="E1809" s="350" t="s">
        <v>24</v>
      </c>
      <c r="F1809" s="349" t="s">
        <v>24</v>
      </c>
      <c r="G1809" s="349">
        <v>94287</v>
      </c>
      <c r="H1809" s="349" t="s">
        <v>2980</v>
      </c>
      <c r="I1809" s="349" t="s">
        <v>182</v>
      </c>
      <c r="J1809" s="349" t="s">
        <v>1137</v>
      </c>
      <c r="K1809" s="350">
        <v>44.57</v>
      </c>
      <c r="L1809" s="349" t="s">
        <v>1138</v>
      </c>
    </row>
    <row r="1810" spans="1:12" ht="13.5" x14ac:dyDescent="0.25">
      <c r="A1810" s="349" t="s">
        <v>2606</v>
      </c>
      <c r="B1810" s="349" t="s">
        <v>2607</v>
      </c>
      <c r="C1810" s="349" t="s">
        <v>2954</v>
      </c>
      <c r="D1810" s="349" t="s">
        <v>2955</v>
      </c>
      <c r="E1810" s="350" t="s">
        <v>24</v>
      </c>
      <c r="F1810" s="349" t="s">
        <v>24</v>
      </c>
      <c r="G1810" s="349">
        <v>94288</v>
      </c>
      <c r="H1810" s="349" t="s">
        <v>2981</v>
      </c>
      <c r="I1810" s="349" t="s">
        <v>182</v>
      </c>
      <c r="J1810" s="349" t="s">
        <v>1137</v>
      </c>
      <c r="K1810" s="350">
        <v>56.13</v>
      </c>
      <c r="L1810" s="349" t="s">
        <v>1138</v>
      </c>
    </row>
    <row r="1811" spans="1:12" ht="13.5" x14ac:dyDescent="0.25">
      <c r="A1811" s="349" t="s">
        <v>2606</v>
      </c>
      <c r="B1811" s="349" t="s">
        <v>2607</v>
      </c>
      <c r="C1811" s="349" t="s">
        <v>2954</v>
      </c>
      <c r="D1811" s="349" t="s">
        <v>2955</v>
      </c>
      <c r="E1811" s="350" t="s">
        <v>24</v>
      </c>
      <c r="F1811" s="349" t="s">
        <v>24</v>
      </c>
      <c r="G1811" s="349">
        <v>94289</v>
      </c>
      <c r="H1811" s="349" t="s">
        <v>2982</v>
      </c>
      <c r="I1811" s="349" t="s">
        <v>182</v>
      </c>
      <c r="J1811" s="349" t="s">
        <v>1137</v>
      </c>
      <c r="K1811" s="350">
        <v>56.59</v>
      </c>
      <c r="L1811" s="349" t="s">
        <v>1138</v>
      </c>
    </row>
    <row r="1812" spans="1:12" ht="13.5" x14ac:dyDescent="0.25">
      <c r="A1812" s="349" t="s">
        <v>2606</v>
      </c>
      <c r="B1812" s="349" t="s">
        <v>2607</v>
      </c>
      <c r="C1812" s="349" t="s">
        <v>2954</v>
      </c>
      <c r="D1812" s="349" t="s">
        <v>2955</v>
      </c>
      <c r="E1812" s="350" t="s">
        <v>24</v>
      </c>
      <c r="F1812" s="349" t="s">
        <v>24</v>
      </c>
      <c r="G1812" s="349">
        <v>94290</v>
      </c>
      <c r="H1812" s="349" t="s">
        <v>2983</v>
      </c>
      <c r="I1812" s="349" t="s">
        <v>182</v>
      </c>
      <c r="J1812" s="349" t="s">
        <v>1137</v>
      </c>
      <c r="K1812" s="350">
        <v>68.150000000000006</v>
      </c>
      <c r="L1812" s="349" t="s">
        <v>1138</v>
      </c>
    </row>
    <row r="1813" spans="1:12" ht="13.5" x14ac:dyDescent="0.25">
      <c r="A1813" s="349" t="s">
        <v>2606</v>
      </c>
      <c r="B1813" s="349" t="s">
        <v>2607</v>
      </c>
      <c r="C1813" s="349" t="s">
        <v>2954</v>
      </c>
      <c r="D1813" s="349" t="s">
        <v>2955</v>
      </c>
      <c r="E1813" s="350" t="s">
        <v>24</v>
      </c>
      <c r="F1813" s="349" t="s">
        <v>24</v>
      </c>
      <c r="G1813" s="349">
        <v>94291</v>
      </c>
      <c r="H1813" s="349" t="s">
        <v>2984</v>
      </c>
      <c r="I1813" s="349" t="s">
        <v>182</v>
      </c>
      <c r="J1813" s="349" t="s">
        <v>1137</v>
      </c>
      <c r="K1813" s="350">
        <v>68.02</v>
      </c>
      <c r="L1813" s="349" t="s">
        <v>1138</v>
      </c>
    </row>
    <row r="1814" spans="1:12" ht="13.5" x14ac:dyDescent="0.25">
      <c r="A1814" s="349" t="s">
        <v>2606</v>
      </c>
      <c r="B1814" s="349" t="s">
        <v>2607</v>
      </c>
      <c r="C1814" s="349" t="s">
        <v>2954</v>
      </c>
      <c r="D1814" s="349" t="s">
        <v>2955</v>
      </c>
      <c r="E1814" s="350" t="s">
        <v>24</v>
      </c>
      <c r="F1814" s="349" t="s">
        <v>24</v>
      </c>
      <c r="G1814" s="349">
        <v>94292</v>
      </c>
      <c r="H1814" s="349" t="s">
        <v>2985</v>
      </c>
      <c r="I1814" s="349" t="s">
        <v>182</v>
      </c>
      <c r="J1814" s="349" t="s">
        <v>1137</v>
      </c>
      <c r="K1814" s="350">
        <v>79.59</v>
      </c>
      <c r="L1814" s="349" t="s">
        <v>1138</v>
      </c>
    </row>
    <row r="1815" spans="1:12" ht="13.5" x14ac:dyDescent="0.25">
      <c r="A1815" s="349" t="s">
        <v>2606</v>
      </c>
      <c r="B1815" s="349" t="s">
        <v>2607</v>
      </c>
      <c r="C1815" s="349" t="s">
        <v>2954</v>
      </c>
      <c r="D1815" s="349" t="s">
        <v>2955</v>
      </c>
      <c r="E1815" s="350" t="s">
        <v>24</v>
      </c>
      <c r="F1815" s="349" t="s">
        <v>24</v>
      </c>
      <c r="G1815" s="349">
        <v>94293</v>
      </c>
      <c r="H1815" s="349" t="s">
        <v>2986</v>
      </c>
      <c r="I1815" s="349" t="s">
        <v>182</v>
      </c>
      <c r="J1815" s="349" t="s">
        <v>1137</v>
      </c>
      <c r="K1815" s="350">
        <v>180.9</v>
      </c>
      <c r="L1815" s="349" t="s">
        <v>1138</v>
      </c>
    </row>
    <row r="1816" spans="1:12" ht="13.5" x14ac:dyDescent="0.25">
      <c r="A1816" s="349" t="s">
        <v>2606</v>
      </c>
      <c r="B1816" s="349" t="s">
        <v>2607</v>
      </c>
      <c r="C1816" s="349" t="s">
        <v>2954</v>
      </c>
      <c r="D1816" s="349" t="s">
        <v>2955</v>
      </c>
      <c r="E1816" s="350" t="s">
        <v>24</v>
      </c>
      <c r="F1816" s="349" t="s">
        <v>24</v>
      </c>
      <c r="G1816" s="349">
        <v>94294</v>
      </c>
      <c r="H1816" s="349" t="s">
        <v>2987</v>
      </c>
      <c r="I1816" s="349" t="s">
        <v>182</v>
      </c>
      <c r="J1816" s="349" t="s">
        <v>1137</v>
      </c>
      <c r="K1816" s="350">
        <v>8.99</v>
      </c>
      <c r="L1816" s="349" t="s">
        <v>1138</v>
      </c>
    </row>
    <row r="1817" spans="1:12" ht="13.5" x14ac:dyDescent="0.25">
      <c r="A1817" s="349" t="s">
        <v>2606</v>
      </c>
      <c r="B1817" s="349" t="s">
        <v>2607</v>
      </c>
      <c r="C1817" s="349" t="s">
        <v>2988</v>
      </c>
      <c r="D1817" s="349" t="s">
        <v>2989</v>
      </c>
      <c r="E1817" s="350" t="s">
        <v>24</v>
      </c>
      <c r="F1817" s="349" t="s">
        <v>24</v>
      </c>
      <c r="G1817" s="349">
        <v>104491</v>
      </c>
      <c r="H1817" s="349" t="s">
        <v>2990</v>
      </c>
      <c r="I1817" s="349" t="s">
        <v>182</v>
      </c>
      <c r="J1817" s="349" t="s">
        <v>1137</v>
      </c>
      <c r="K1817" s="370">
        <v>3463.03</v>
      </c>
      <c r="L1817" s="349" t="s">
        <v>1138</v>
      </c>
    </row>
    <row r="1818" spans="1:12" ht="13.5" x14ac:dyDescent="0.25">
      <c r="A1818" s="349" t="s">
        <v>2606</v>
      </c>
      <c r="B1818" s="349" t="s">
        <v>2607</v>
      </c>
      <c r="C1818" s="349" t="s">
        <v>2988</v>
      </c>
      <c r="D1818" s="349" t="s">
        <v>2989</v>
      </c>
      <c r="E1818" s="350" t="s">
        <v>24</v>
      </c>
      <c r="F1818" s="349" t="s">
        <v>24</v>
      </c>
      <c r="G1818" s="349">
        <v>104492</v>
      </c>
      <c r="H1818" s="349" t="s">
        <v>2991</v>
      </c>
      <c r="I1818" s="349" t="s">
        <v>182</v>
      </c>
      <c r="J1818" s="349" t="s">
        <v>1137</v>
      </c>
      <c r="K1818" s="370">
        <v>4328.22</v>
      </c>
      <c r="L1818" s="349" t="s">
        <v>1138</v>
      </c>
    </row>
    <row r="1819" spans="1:12" ht="13.5" x14ac:dyDescent="0.25">
      <c r="A1819" s="349" t="s">
        <v>2606</v>
      </c>
      <c r="B1819" s="349" t="s">
        <v>2607</v>
      </c>
      <c r="C1819" s="349" t="s">
        <v>2988</v>
      </c>
      <c r="D1819" s="349" t="s">
        <v>2989</v>
      </c>
      <c r="E1819" s="350" t="s">
        <v>24</v>
      </c>
      <c r="F1819" s="349" t="s">
        <v>24</v>
      </c>
      <c r="G1819" s="349">
        <v>104494</v>
      </c>
      <c r="H1819" s="349" t="s">
        <v>2992</v>
      </c>
      <c r="I1819" s="349" t="s">
        <v>182</v>
      </c>
      <c r="J1819" s="349" t="s">
        <v>1137</v>
      </c>
      <c r="K1819" s="370">
        <v>5842.77</v>
      </c>
      <c r="L1819" s="349" t="s">
        <v>1138</v>
      </c>
    </row>
    <row r="1820" spans="1:12" ht="13.5" x14ac:dyDescent="0.25">
      <c r="A1820" s="349" t="s">
        <v>2606</v>
      </c>
      <c r="B1820" s="349" t="s">
        <v>2607</v>
      </c>
      <c r="C1820" s="349" t="s">
        <v>2988</v>
      </c>
      <c r="D1820" s="349" t="s">
        <v>2989</v>
      </c>
      <c r="E1820" s="350" t="s">
        <v>24</v>
      </c>
      <c r="F1820" s="349" t="s">
        <v>24</v>
      </c>
      <c r="G1820" s="349">
        <v>104497</v>
      </c>
      <c r="H1820" s="349" t="s">
        <v>2993</v>
      </c>
      <c r="I1820" s="349" t="s">
        <v>182</v>
      </c>
      <c r="J1820" s="349" t="s">
        <v>1333</v>
      </c>
      <c r="K1820" s="370">
        <v>7020.19</v>
      </c>
      <c r="L1820" s="349" t="s">
        <v>1138</v>
      </c>
    </row>
    <row r="1821" spans="1:12" ht="13.5" x14ac:dyDescent="0.25">
      <c r="A1821" s="349" t="s">
        <v>2606</v>
      </c>
      <c r="B1821" s="349" t="s">
        <v>2607</v>
      </c>
      <c r="C1821" s="349" t="s">
        <v>2988</v>
      </c>
      <c r="D1821" s="349" t="s">
        <v>2989</v>
      </c>
      <c r="E1821" s="350" t="s">
        <v>24</v>
      </c>
      <c r="F1821" s="349" t="s">
        <v>24</v>
      </c>
      <c r="G1821" s="349">
        <v>104515</v>
      </c>
      <c r="H1821" s="349" t="s">
        <v>2994</v>
      </c>
      <c r="I1821" s="349" t="s">
        <v>194</v>
      </c>
      <c r="J1821" s="349" t="s">
        <v>1137</v>
      </c>
      <c r="K1821" s="350">
        <v>28.76</v>
      </c>
      <c r="L1821" s="349" t="s">
        <v>1138</v>
      </c>
    </row>
    <row r="1822" spans="1:12" ht="13.5" x14ac:dyDescent="0.25">
      <c r="A1822" s="349" t="s">
        <v>2606</v>
      </c>
      <c r="B1822" s="349" t="s">
        <v>2607</v>
      </c>
      <c r="C1822" s="349" t="s">
        <v>2995</v>
      </c>
      <c r="D1822" s="349" t="s">
        <v>2996</v>
      </c>
      <c r="E1822" s="350" t="s">
        <v>24</v>
      </c>
      <c r="F1822" s="349" t="s">
        <v>24</v>
      </c>
      <c r="G1822" s="349">
        <v>102727</v>
      </c>
      <c r="H1822" s="349" t="s">
        <v>2997</v>
      </c>
      <c r="I1822" s="349" t="s">
        <v>194</v>
      </c>
      <c r="J1822" s="349" t="s">
        <v>1333</v>
      </c>
      <c r="K1822" s="350">
        <v>106.45</v>
      </c>
      <c r="L1822" s="349" t="s">
        <v>1138</v>
      </c>
    </row>
    <row r="1823" spans="1:12" ht="13.5" x14ac:dyDescent="0.25">
      <c r="A1823" s="349" t="s">
        <v>2606</v>
      </c>
      <c r="B1823" s="349" t="s">
        <v>2607</v>
      </c>
      <c r="C1823" s="349" t="s">
        <v>2995</v>
      </c>
      <c r="D1823" s="349" t="s">
        <v>2996</v>
      </c>
      <c r="E1823" s="350" t="s">
        <v>24</v>
      </c>
      <c r="F1823" s="349" t="s">
        <v>24</v>
      </c>
      <c r="G1823" s="349">
        <v>102728</v>
      </c>
      <c r="H1823" s="349" t="s">
        <v>2998</v>
      </c>
      <c r="I1823" s="349" t="s">
        <v>214</v>
      </c>
      <c r="J1823" s="349" t="s">
        <v>1333</v>
      </c>
      <c r="K1823" s="350">
        <v>17.97</v>
      </c>
      <c r="L1823" s="349" t="s">
        <v>1138</v>
      </c>
    </row>
    <row r="1824" spans="1:12" ht="13.5" x14ac:dyDescent="0.25">
      <c r="A1824" s="349" t="s">
        <v>2606</v>
      </c>
      <c r="B1824" s="349" t="s">
        <v>2607</v>
      </c>
      <c r="C1824" s="349" t="s">
        <v>2995</v>
      </c>
      <c r="D1824" s="349" t="s">
        <v>2996</v>
      </c>
      <c r="E1824" s="350" t="s">
        <v>24</v>
      </c>
      <c r="F1824" s="349" t="s">
        <v>24</v>
      </c>
      <c r="G1824" s="349">
        <v>102729</v>
      </c>
      <c r="H1824" s="349" t="s">
        <v>2999</v>
      </c>
      <c r="I1824" s="349" t="s">
        <v>214</v>
      </c>
      <c r="J1824" s="349" t="s">
        <v>1333</v>
      </c>
      <c r="K1824" s="350">
        <v>17.079999999999998</v>
      </c>
      <c r="L1824" s="349" t="s">
        <v>1138</v>
      </c>
    </row>
    <row r="1825" spans="1:12" ht="13.5" x14ac:dyDescent="0.25">
      <c r="A1825" s="349" t="s">
        <v>2606</v>
      </c>
      <c r="B1825" s="349" t="s">
        <v>2607</v>
      </c>
      <c r="C1825" s="349" t="s">
        <v>2995</v>
      </c>
      <c r="D1825" s="349" t="s">
        <v>2996</v>
      </c>
      <c r="E1825" s="350" t="s">
        <v>24</v>
      </c>
      <c r="F1825" s="349" t="s">
        <v>24</v>
      </c>
      <c r="G1825" s="349">
        <v>102730</v>
      </c>
      <c r="H1825" s="349" t="s">
        <v>3000</v>
      </c>
      <c r="I1825" s="349" t="s">
        <v>214</v>
      </c>
      <c r="J1825" s="349" t="s">
        <v>1333</v>
      </c>
      <c r="K1825" s="350">
        <v>15.35</v>
      </c>
      <c r="L1825" s="349" t="s">
        <v>1138</v>
      </c>
    </row>
    <row r="1826" spans="1:12" ht="13.5" x14ac:dyDescent="0.25">
      <c r="A1826" s="349" t="s">
        <v>2606</v>
      </c>
      <c r="B1826" s="349" t="s">
        <v>2607</v>
      </c>
      <c r="C1826" s="349" t="s">
        <v>2995</v>
      </c>
      <c r="D1826" s="349" t="s">
        <v>2996</v>
      </c>
      <c r="E1826" s="350" t="s">
        <v>24</v>
      </c>
      <c r="F1826" s="349" t="s">
        <v>24</v>
      </c>
      <c r="G1826" s="349">
        <v>102731</v>
      </c>
      <c r="H1826" s="349" t="s">
        <v>3001</v>
      </c>
      <c r="I1826" s="349" t="s">
        <v>214</v>
      </c>
      <c r="J1826" s="349" t="s">
        <v>1333</v>
      </c>
      <c r="K1826" s="350">
        <v>13.01</v>
      </c>
      <c r="L1826" s="349" t="s">
        <v>1138</v>
      </c>
    </row>
    <row r="1827" spans="1:12" ht="13.5" x14ac:dyDescent="0.25">
      <c r="A1827" s="349" t="s">
        <v>2606</v>
      </c>
      <c r="B1827" s="349" t="s">
        <v>2607</v>
      </c>
      <c r="C1827" s="349" t="s">
        <v>2995</v>
      </c>
      <c r="D1827" s="349" t="s">
        <v>2996</v>
      </c>
      <c r="E1827" s="350" t="s">
        <v>24</v>
      </c>
      <c r="F1827" s="349" t="s">
        <v>24</v>
      </c>
      <c r="G1827" s="349">
        <v>102732</v>
      </c>
      <c r="H1827" s="349" t="s">
        <v>3002</v>
      </c>
      <c r="I1827" s="349" t="s">
        <v>214</v>
      </c>
      <c r="J1827" s="349" t="s">
        <v>1333</v>
      </c>
      <c r="K1827" s="350">
        <v>12.4</v>
      </c>
      <c r="L1827" s="349" t="s">
        <v>1138</v>
      </c>
    </row>
    <row r="1828" spans="1:12" ht="13.5" x14ac:dyDescent="0.25">
      <c r="A1828" s="349" t="s">
        <v>2606</v>
      </c>
      <c r="B1828" s="349" t="s">
        <v>2607</v>
      </c>
      <c r="C1828" s="349" t="s">
        <v>2995</v>
      </c>
      <c r="D1828" s="349" t="s">
        <v>2996</v>
      </c>
      <c r="E1828" s="350" t="s">
        <v>24</v>
      </c>
      <c r="F1828" s="349" t="s">
        <v>24</v>
      </c>
      <c r="G1828" s="349">
        <v>102733</v>
      </c>
      <c r="H1828" s="349" t="s">
        <v>3003</v>
      </c>
      <c r="I1828" s="349" t="s">
        <v>214</v>
      </c>
      <c r="J1828" s="349" t="s">
        <v>1333</v>
      </c>
      <c r="K1828" s="350">
        <v>13.97</v>
      </c>
      <c r="L1828" s="349" t="s">
        <v>1138</v>
      </c>
    </row>
    <row r="1829" spans="1:12" ht="13.5" x14ac:dyDescent="0.25">
      <c r="A1829" s="349" t="s">
        <v>2606</v>
      </c>
      <c r="B1829" s="349" t="s">
        <v>2607</v>
      </c>
      <c r="C1829" s="349" t="s">
        <v>2995</v>
      </c>
      <c r="D1829" s="349" t="s">
        <v>2996</v>
      </c>
      <c r="E1829" s="350" t="s">
        <v>24</v>
      </c>
      <c r="F1829" s="349" t="s">
        <v>24</v>
      </c>
      <c r="G1829" s="349">
        <v>102734</v>
      </c>
      <c r="H1829" s="349" t="s">
        <v>3004</v>
      </c>
      <c r="I1829" s="349" t="s">
        <v>214</v>
      </c>
      <c r="J1829" s="349" t="s">
        <v>1333</v>
      </c>
      <c r="K1829" s="350">
        <v>17.059999999999999</v>
      </c>
      <c r="L1829" s="349" t="s">
        <v>1138</v>
      </c>
    </row>
    <row r="1830" spans="1:12" ht="13.5" x14ac:dyDescent="0.25">
      <c r="A1830" s="349" t="s">
        <v>2606</v>
      </c>
      <c r="B1830" s="349" t="s">
        <v>2607</v>
      </c>
      <c r="C1830" s="349" t="s">
        <v>2995</v>
      </c>
      <c r="D1830" s="349" t="s">
        <v>2996</v>
      </c>
      <c r="E1830" s="350" t="s">
        <v>24</v>
      </c>
      <c r="F1830" s="349" t="s">
        <v>24</v>
      </c>
      <c r="G1830" s="349">
        <v>102735</v>
      </c>
      <c r="H1830" s="349" t="s">
        <v>3005</v>
      </c>
      <c r="I1830" s="349" t="s">
        <v>214</v>
      </c>
      <c r="J1830" s="349" t="s">
        <v>1333</v>
      </c>
      <c r="K1830" s="350">
        <v>16.29</v>
      </c>
      <c r="L1830" s="349" t="s">
        <v>1138</v>
      </c>
    </row>
    <row r="1831" spans="1:12" ht="13.5" x14ac:dyDescent="0.25">
      <c r="A1831" s="349" t="s">
        <v>2606</v>
      </c>
      <c r="B1831" s="349" t="s">
        <v>2607</v>
      </c>
      <c r="C1831" s="349" t="s">
        <v>2995</v>
      </c>
      <c r="D1831" s="349" t="s">
        <v>2996</v>
      </c>
      <c r="E1831" s="350" t="s">
        <v>24</v>
      </c>
      <c r="F1831" s="349" t="s">
        <v>24</v>
      </c>
      <c r="G1831" s="349">
        <v>102736</v>
      </c>
      <c r="H1831" s="349" t="s">
        <v>3006</v>
      </c>
      <c r="I1831" s="349" t="s">
        <v>191</v>
      </c>
      <c r="J1831" s="349" t="s">
        <v>1333</v>
      </c>
      <c r="K1831" s="350">
        <v>653.04</v>
      </c>
      <c r="L1831" s="349" t="s">
        <v>1138</v>
      </c>
    </row>
    <row r="1832" spans="1:12" ht="13.5" x14ac:dyDescent="0.25">
      <c r="A1832" s="349" t="s">
        <v>2606</v>
      </c>
      <c r="B1832" s="349" t="s">
        <v>2607</v>
      </c>
      <c r="C1832" s="349" t="s">
        <v>2995</v>
      </c>
      <c r="D1832" s="349" t="s">
        <v>2996</v>
      </c>
      <c r="E1832" s="350" t="s">
        <v>24</v>
      </c>
      <c r="F1832" s="349" t="s">
        <v>24</v>
      </c>
      <c r="G1832" s="349">
        <v>102737</v>
      </c>
      <c r="H1832" s="349" t="s">
        <v>3007</v>
      </c>
      <c r="I1832" s="349" t="s">
        <v>181</v>
      </c>
      <c r="J1832" s="349" t="s">
        <v>1333</v>
      </c>
      <c r="K1832" s="370">
        <v>1204.72</v>
      </c>
      <c r="L1832" s="349" t="s">
        <v>1138</v>
      </c>
    </row>
    <row r="1833" spans="1:12" ht="13.5" x14ac:dyDescent="0.25">
      <c r="A1833" s="349" t="s">
        <v>2606</v>
      </c>
      <c r="B1833" s="349" t="s">
        <v>2607</v>
      </c>
      <c r="C1833" s="349" t="s">
        <v>2995</v>
      </c>
      <c r="D1833" s="349" t="s">
        <v>2996</v>
      </c>
      <c r="E1833" s="350" t="s">
        <v>24</v>
      </c>
      <c r="F1833" s="349" t="s">
        <v>24</v>
      </c>
      <c r="G1833" s="349">
        <v>102738</v>
      </c>
      <c r="H1833" s="349" t="s">
        <v>3008</v>
      </c>
      <c r="I1833" s="349" t="s">
        <v>181</v>
      </c>
      <c r="J1833" s="349" t="s">
        <v>1333</v>
      </c>
      <c r="K1833" s="370">
        <v>2474.5700000000002</v>
      </c>
      <c r="L1833" s="349" t="s">
        <v>1138</v>
      </c>
    </row>
    <row r="1834" spans="1:12" ht="13.5" x14ac:dyDescent="0.25">
      <c r="A1834" s="349" t="s">
        <v>2606</v>
      </c>
      <c r="B1834" s="349" t="s">
        <v>2607</v>
      </c>
      <c r="C1834" s="349" t="s">
        <v>2995</v>
      </c>
      <c r="D1834" s="349" t="s">
        <v>2996</v>
      </c>
      <c r="E1834" s="350" t="s">
        <v>24</v>
      </c>
      <c r="F1834" s="349" t="s">
        <v>24</v>
      </c>
      <c r="G1834" s="349">
        <v>102739</v>
      </c>
      <c r="H1834" s="349" t="s">
        <v>3009</v>
      </c>
      <c r="I1834" s="349" t="s">
        <v>181</v>
      </c>
      <c r="J1834" s="349" t="s">
        <v>1333</v>
      </c>
      <c r="K1834" s="370">
        <v>4155.49</v>
      </c>
      <c r="L1834" s="349" t="s">
        <v>1138</v>
      </c>
    </row>
    <row r="1835" spans="1:12" ht="13.5" x14ac:dyDescent="0.25">
      <c r="A1835" s="349" t="s">
        <v>2606</v>
      </c>
      <c r="B1835" s="349" t="s">
        <v>2607</v>
      </c>
      <c r="C1835" s="349" t="s">
        <v>2995</v>
      </c>
      <c r="D1835" s="349" t="s">
        <v>2996</v>
      </c>
      <c r="E1835" s="350" t="s">
        <v>24</v>
      </c>
      <c r="F1835" s="349" t="s">
        <v>24</v>
      </c>
      <c r="G1835" s="349">
        <v>102740</v>
      </c>
      <c r="H1835" s="349" t="s">
        <v>3010</v>
      </c>
      <c r="I1835" s="349" t="s">
        <v>181</v>
      </c>
      <c r="J1835" s="349" t="s">
        <v>1333</v>
      </c>
      <c r="K1835" s="370">
        <v>6241.37</v>
      </c>
      <c r="L1835" s="349" t="s">
        <v>1138</v>
      </c>
    </row>
    <row r="1836" spans="1:12" ht="13.5" x14ac:dyDescent="0.25">
      <c r="A1836" s="349" t="s">
        <v>2606</v>
      </c>
      <c r="B1836" s="349" t="s">
        <v>2607</v>
      </c>
      <c r="C1836" s="349" t="s">
        <v>2995</v>
      </c>
      <c r="D1836" s="349" t="s">
        <v>2996</v>
      </c>
      <c r="E1836" s="350" t="s">
        <v>24</v>
      </c>
      <c r="F1836" s="349" t="s">
        <v>24</v>
      </c>
      <c r="G1836" s="349">
        <v>102741</v>
      </c>
      <c r="H1836" s="349" t="s">
        <v>3011</v>
      </c>
      <c r="I1836" s="349" t="s">
        <v>181</v>
      </c>
      <c r="J1836" s="349" t="s">
        <v>1333</v>
      </c>
      <c r="K1836" s="370">
        <v>8775.23</v>
      </c>
      <c r="L1836" s="349" t="s">
        <v>1138</v>
      </c>
    </row>
    <row r="1837" spans="1:12" ht="13.5" x14ac:dyDescent="0.25">
      <c r="A1837" s="349" t="s">
        <v>2606</v>
      </c>
      <c r="B1837" s="349" t="s">
        <v>2607</v>
      </c>
      <c r="C1837" s="349" t="s">
        <v>2995</v>
      </c>
      <c r="D1837" s="349" t="s">
        <v>2996</v>
      </c>
      <c r="E1837" s="350" t="s">
        <v>24</v>
      </c>
      <c r="F1837" s="349" t="s">
        <v>24</v>
      </c>
      <c r="G1837" s="349">
        <v>102742</v>
      </c>
      <c r="H1837" s="349" t="s">
        <v>3012</v>
      </c>
      <c r="I1837" s="349" t="s">
        <v>181</v>
      </c>
      <c r="J1837" s="349" t="s">
        <v>1333</v>
      </c>
      <c r="K1837" s="370">
        <v>15218.03</v>
      </c>
      <c r="L1837" s="349" t="s">
        <v>1138</v>
      </c>
    </row>
    <row r="1838" spans="1:12" ht="13.5" x14ac:dyDescent="0.25">
      <c r="A1838" s="349" t="s">
        <v>2606</v>
      </c>
      <c r="B1838" s="349" t="s">
        <v>2607</v>
      </c>
      <c r="C1838" s="349" t="s">
        <v>2995</v>
      </c>
      <c r="D1838" s="349" t="s">
        <v>2996</v>
      </c>
      <c r="E1838" s="350" t="s">
        <v>24</v>
      </c>
      <c r="F1838" s="349" t="s">
        <v>24</v>
      </c>
      <c r="G1838" s="349">
        <v>102743</v>
      </c>
      <c r="H1838" s="349" t="s">
        <v>3013</v>
      </c>
      <c r="I1838" s="349" t="s">
        <v>181</v>
      </c>
      <c r="J1838" s="349" t="s">
        <v>1333</v>
      </c>
      <c r="K1838" s="370">
        <v>5023.33</v>
      </c>
      <c r="L1838" s="349" t="s">
        <v>1138</v>
      </c>
    </row>
    <row r="1839" spans="1:12" ht="13.5" x14ac:dyDescent="0.25">
      <c r="A1839" s="349" t="s">
        <v>2606</v>
      </c>
      <c r="B1839" s="349" t="s">
        <v>2607</v>
      </c>
      <c r="C1839" s="349" t="s">
        <v>2995</v>
      </c>
      <c r="D1839" s="349" t="s">
        <v>2996</v>
      </c>
      <c r="E1839" s="350" t="s">
        <v>24</v>
      </c>
      <c r="F1839" s="349" t="s">
        <v>24</v>
      </c>
      <c r="G1839" s="349">
        <v>102744</v>
      </c>
      <c r="H1839" s="349" t="s">
        <v>3014</v>
      </c>
      <c r="I1839" s="349" t="s">
        <v>181</v>
      </c>
      <c r="J1839" s="349" t="s">
        <v>1333</v>
      </c>
      <c r="K1839" s="370">
        <v>7542.72</v>
      </c>
      <c r="L1839" s="349" t="s">
        <v>1138</v>
      </c>
    </row>
    <row r="1840" spans="1:12" ht="13.5" x14ac:dyDescent="0.25">
      <c r="A1840" s="349" t="s">
        <v>2606</v>
      </c>
      <c r="B1840" s="349" t="s">
        <v>2607</v>
      </c>
      <c r="C1840" s="349" t="s">
        <v>2995</v>
      </c>
      <c r="D1840" s="349" t="s">
        <v>2996</v>
      </c>
      <c r="E1840" s="350" t="s">
        <v>24</v>
      </c>
      <c r="F1840" s="349" t="s">
        <v>24</v>
      </c>
      <c r="G1840" s="349">
        <v>102745</v>
      </c>
      <c r="H1840" s="349" t="s">
        <v>3015</v>
      </c>
      <c r="I1840" s="349" t="s">
        <v>181</v>
      </c>
      <c r="J1840" s="349" t="s">
        <v>1333</v>
      </c>
      <c r="K1840" s="370">
        <v>10621.86</v>
      </c>
      <c r="L1840" s="349" t="s">
        <v>1138</v>
      </c>
    </row>
    <row r="1841" spans="1:12" ht="13.5" x14ac:dyDescent="0.25">
      <c r="A1841" s="349" t="s">
        <v>2606</v>
      </c>
      <c r="B1841" s="349" t="s">
        <v>2607</v>
      </c>
      <c r="C1841" s="349" t="s">
        <v>2995</v>
      </c>
      <c r="D1841" s="349" t="s">
        <v>2996</v>
      </c>
      <c r="E1841" s="350" t="s">
        <v>24</v>
      </c>
      <c r="F1841" s="349" t="s">
        <v>24</v>
      </c>
      <c r="G1841" s="349">
        <v>102746</v>
      </c>
      <c r="H1841" s="349" t="s">
        <v>3016</v>
      </c>
      <c r="I1841" s="349" t="s">
        <v>181</v>
      </c>
      <c r="J1841" s="349" t="s">
        <v>1333</v>
      </c>
      <c r="K1841" s="370">
        <v>18444.439999999999</v>
      </c>
      <c r="L1841" s="349" t="s">
        <v>1138</v>
      </c>
    </row>
    <row r="1842" spans="1:12" ht="13.5" x14ac:dyDescent="0.25">
      <c r="A1842" s="349" t="s">
        <v>2606</v>
      </c>
      <c r="B1842" s="349" t="s">
        <v>2607</v>
      </c>
      <c r="C1842" s="349" t="s">
        <v>2995</v>
      </c>
      <c r="D1842" s="349" t="s">
        <v>2996</v>
      </c>
      <c r="E1842" s="350" t="s">
        <v>24</v>
      </c>
      <c r="F1842" s="349" t="s">
        <v>24</v>
      </c>
      <c r="G1842" s="349">
        <v>102747</v>
      </c>
      <c r="H1842" s="349" t="s">
        <v>3017</v>
      </c>
      <c r="I1842" s="349" t="s">
        <v>181</v>
      </c>
      <c r="J1842" s="349" t="s">
        <v>1333</v>
      </c>
      <c r="K1842" s="370">
        <v>9360.6299999999992</v>
      </c>
      <c r="L1842" s="349" t="s">
        <v>1138</v>
      </c>
    </row>
    <row r="1843" spans="1:12" ht="13.5" x14ac:dyDescent="0.25">
      <c r="A1843" s="349" t="s">
        <v>2606</v>
      </c>
      <c r="B1843" s="349" t="s">
        <v>2607</v>
      </c>
      <c r="C1843" s="349" t="s">
        <v>2995</v>
      </c>
      <c r="D1843" s="349" t="s">
        <v>2996</v>
      </c>
      <c r="E1843" s="350" t="s">
        <v>24</v>
      </c>
      <c r="F1843" s="349" t="s">
        <v>24</v>
      </c>
      <c r="G1843" s="349">
        <v>102748</v>
      </c>
      <c r="H1843" s="349" t="s">
        <v>3018</v>
      </c>
      <c r="I1843" s="349" t="s">
        <v>181</v>
      </c>
      <c r="J1843" s="349" t="s">
        <v>1333</v>
      </c>
      <c r="K1843" s="370">
        <v>13124.31</v>
      </c>
      <c r="L1843" s="349" t="s">
        <v>1138</v>
      </c>
    </row>
    <row r="1844" spans="1:12" ht="13.5" x14ac:dyDescent="0.25">
      <c r="A1844" s="349" t="s">
        <v>2606</v>
      </c>
      <c r="B1844" s="349" t="s">
        <v>2607</v>
      </c>
      <c r="C1844" s="349" t="s">
        <v>2995</v>
      </c>
      <c r="D1844" s="349" t="s">
        <v>2996</v>
      </c>
      <c r="E1844" s="350" t="s">
        <v>24</v>
      </c>
      <c r="F1844" s="349" t="s">
        <v>24</v>
      </c>
      <c r="G1844" s="349">
        <v>102749</v>
      </c>
      <c r="H1844" s="349" t="s">
        <v>3019</v>
      </c>
      <c r="I1844" s="349" t="s">
        <v>181</v>
      </c>
      <c r="J1844" s="349" t="s">
        <v>1333</v>
      </c>
      <c r="K1844" s="370">
        <v>22568.18</v>
      </c>
      <c r="L1844" s="349" t="s">
        <v>1138</v>
      </c>
    </row>
    <row r="1845" spans="1:12" ht="13.5" x14ac:dyDescent="0.25">
      <c r="A1845" s="349" t="s">
        <v>2606</v>
      </c>
      <c r="B1845" s="349" t="s">
        <v>2607</v>
      </c>
      <c r="C1845" s="349" t="s">
        <v>2995</v>
      </c>
      <c r="D1845" s="349" t="s">
        <v>2996</v>
      </c>
      <c r="E1845" s="350" t="s">
        <v>24</v>
      </c>
      <c r="F1845" s="349" t="s">
        <v>24</v>
      </c>
      <c r="G1845" s="349">
        <v>102750</v>
      </c>
      <c r="H1845" s="349" t="s">
        <v>3020</v>
      </c>
      <c r="I1845" s="349" t="s">
        <v>181</v>
      </c>
      <c r="J1845" s="349" t="s">
        <v>1333</v>
      </c>
      <c r="K1845" s="370">
        <v>3021.29</v>
      </c>
      <c r="L1845" s="349" t="s">
        <v>1138</v>
      </c>
    </row>
    <row r="1846" spans="1:12" ht="13.5" x14ac:dyDescent="0.25">
      <c r="A1846" s="349" t="s">
        <v>2606</v>
      </c>
      <c r="B1846" s="349" t="s">
        <v>2607</v>
      </c>
      <c r="C1846" s="349" t="s">
        <v>2995</v>
      </c>
      <c r="D1846" s="349" t="s">
        <v>2996</v>
      </c>
      <c r="E1846" s="350" t="s">
        <v>24</v>
      </c>
      <c r="F1846" s="349" t="s">
        <v>24</v>
      </c>
      <c r="G1846" s="349">
        <v>102751</v>
      </c>
      <c r="H1846" s="349" t="s">
        <v>3021</v>
      </c>
      <c r="I1846" s="349" t="s">
        <v>181</v>
      </c>
      <c r="J1846" s="349" t="s">
        <v>1333</v>
      </c>
      <c r="K1846" s="370">
        <v>5272.18</v>
      </c>
      <c r="L1846" s="349" t="s">
        <v>1138</v>
      </c>
    </row>
    <row r="1847" spans="1:12" ht="13.5" x14ac:dyDescent="0.25">
      <c r="A1847" s="349" t="s">
        <v>2606</v>
      </c>
      <c r="B1847" s="349" t="s">
        <v>2607</v>
      </c>
      <c r="C1847" s="349" t="s">
        <v>2995</v>
      </c>
      <c r="D1847" s="349" t="s">
        <v>2996</v>
      </c>
      <c r="E1847" s="350" t="s">
        <v>24</v>
      </c>
      <c r="F1847" s="349" t="s">
        <v>24</v>
      </c>
      <c r="G1847" s="349">
        <v>102752</v>
      </c>
      <c r="H1847" s="349" t="s">
        <v>3022</v>
      </c>
      <c r="I1847" s="349" t="s">
        <v>181</v>
      </c>
      <c r="J1847" s="349" t="s">
        <v>1333</v>
      </c>
      <c r="K1847" s="370">
        <v>8425.52</v>
      </c>
      <c r="L1847" s="349" t="s">
        <v>1138</v>
      </c>
    </row>
    <row r="1848" spans="1:12" ht="13.5" x14ac:dyDescent="0.25">
      <c r="A1848" s="349" t="s">
        <v>2606</v>
      </c>
      <c r="B1848" s="349" t="s">
        <v>2607</v>
      </c>
      <c r="C1848" s="349" t="s">
        <v>2995</v>
      </c>
      <c r="D1848" s="349" t="s">
        <v>2996</v>
      </c>
      <c r="E1848" s="350" t="s">
        <v>24</v>
      </c>
      <c r="F1848" s="349" t="s">
        <v>24</v>
      </c>
      <c r="G1848" s="349">
        <v>102753</v>
      </c>
      <c r="H1848" s="349" t="s">
        <v>3023</v>
      </c>
      <c r="I1848" s="349" t="s">
        <v>181</v>
      </c>
      <c r="J1848" s="349" t="s">
        <v>1333</v>
      </c>
      <c r="K1848" s="370">
        <v>12506.46</v>
      </c>
      <c r="L1848" s="349" t="s">
        <v>1138</v>
      </c>
    </row>
    <row r="1849" spans="1:12" ht="13.5" x14ac:dyDescent="0.25">
      <c r="A1849" s="349" t="s">
        <v>2606</v>
      </c>
      <c r="B1849" s="349" t="s">
        <v>2607</v>
      </c>
      <c r="C1849" s="349" t="s">
        <v>2995</v>
      </c>
      <c r="D1849" s="349" t="s">
        <v>2996</v>
      </c>
      <c r="E1849" s="350" t="s">
        <v>24</v>
      </c>
      <c r="F1849" s="349" t="s">
        <v>24</v>
      </c>
      <c r="G1849" s="349">
        <v>102754</v>
      </c>
      <c r="H1849" s="349" t="s">
        <v>3024</v>
      </c>
      <c r="I1849" s="349" t="s">
        <v>181</v>
      </c>
      <c r="J1849" s="349" t="s">
        <v>1333</v>
      </c>
      <c r="K1849" s="370">
        <v>23809.98</v>
      </c>
      <c r="L1849" s="349" t="s">
        <v>1138</v>
      </c>
    </row>
    <row r="1850" spans="1:12" ht="13.5" x14ac:dyDescent="0.25">
      <c r="A1850" s="349" t="s">
        <v>2606</v>
      </c>
      <c r="B1850" s="349" t="s">
        <v>2607</v>
      </c>
      <c r="C1850" s="349" t="s">
        <v>2995</v>
      </c>
      <c r="D1850" s="349" t="s">
        <v>2996</v>
      </c>
      <c r="E1850" s="350" t="s">
        <v>24</v>
      </c>
      <c r="F1850" s="349" t="s">
        <v>24</v>
      </c>
      <c r="G1850" s="349">
        <v>102755</v>
      </c>
      <c r="H1850" s="349" t="s">
        <v>3025</v>
      </c>
      <c r="I1850" s="349" t="s">
        <v>181</v>
      </c>
      <c r="J1850" s="349" t="s">
        <v>1333</v>
      </c>
      <c r="K1850" s="370">
        <v>11777.07</v>
      </c>
      <c r="L1850" s="349" t="s">
        <v>1138</v>
      </c>
    </row>
    <row r="1851" spans="1:12" ht="13.5" x14ac:dyDescent="0.25">
      <c r="A1851" s="349" t="s">
        <v>2606</v>
      </c>
      <c r="B1851" s="349" t="s">
        <v>2607</v>
      </c>
      <c r="C1851" s="349" t="s">
        <v>2995</v>
      </c>
      <c r="D1851" s="349" t="s">
        <v>2996</v>
      </c>
      <c r="E1851" s="350" t="s">
        <v>24</v>
      </c>
      <c r="F1851" s="349" t="s">
        <v>24</v>
      </c>
      <c r="G1851" s="349">
        <v>102756</v>
      </c>
      <c r="H1851" s="349" t="s">
        <v>3026</v>
      </c>
      <c r="I1851" s="349" t="s">
        <v>181</v>
      </c>
      <c r="J1851" s="349" t="s">
        <v>1333</v>
      </c>
      <c r="K1851" s="370">
        <v>17539.080000000002</v>
      </c>
      <c r="L1851" s="349" t="s">
        <v>1138</v>
      </c>
    </row>
    <row r="1852" spans="1:12" ht="13.5" x14ac:dyDescent="0.25">
      <c r="A1852" s="349" t="s">
        <v>2606</v>
      </c>
      <c r="B1852" s="349" t="s">
        <v>2607</v>
      </c>
      <c r="C1852" s="349" t="s">
        <v>2995</v>
      </c>
      <c r="D1852" s="349" t="s">
        <v>2996</v>
      </c>
      <c r="E1852" s="350" t="s">
        <v>24</v>
      </c>
      <c r="F1852" s="349" t="s">
        <v>24</v>
      </c>
      <c r="G1852" s="349">
        <v>102757</v>
      </c>
      <c r="H1852" s="349" t="s">
        <v>3027</v>
      </c>
      <c r="I1852" s="349" t="s">
        <v>181</v>
      </c>
      <c r="J1852" s="349" t="s">
        <v>1333</v>
      </c>
      <c r="K1852" s="370">
        <v>32675.16</v>
      </c>
      <c r="L1852" s="349" t="s">
        <v>1138</v>
      </c>
    </row>
    <row r="1853" spans="1:12" ht="13.5" x14ac:dyDescent="0.25">
      <c r="A1853" s="349" t="s">
        <v>2606</v>
      </c>
      <c r="B1853" s="349" t="s">
        <v>2607</v>
      </c>
      <c r="C1853" s="349" t="s">
        <v>2995</v>
      </c>
      <c r="D1853" s="349" t="s">
        <v>2996</v>
      </c>
      <c r="E1853" s="350" t="s">
        <v>24</v>
      </c>
      <c r="F1853" s="349" t="s">
        <v>24</v>
      </c>
      <c r="G1853" s="349">
        <v>102758</v>
      </c>
      <c r="H1853" s="349" t="s">
        <v>3028</v>
      </c>
      <c r="I1853" s="349" t="s">
        <v>181</v>
      </c>
      <c r="J1853" s="349" t="s">
        <v>1333</v>
      </c>
      <c r="K1853" s="370">
        <v>15144.89</v>
      </c>
      <c r="L1853" s="349" t="s">
        <v>1138</v>
      </c>
    </row>
    <row r="1854" spans="1:12" ht="13.5" x14ac:dyDescent="0.25">
      <c r="A1854" s="349" t="s">
        <v>2606</v>
      </c>
      <c r="B1854" s="349" t="s">
        <v>2607</v>
      </c>
      <c r="C1854" s="349" t="s">
        <v>2995</v>
      </c>
      <c r="D1854" s="349" t="s">
        <v>2996</v>
      </c>
      <c r="E1854" s="350" t="s">
        <v>24</v>
      </c>
      <c r="F1854" s="349" t="s">
        <v>24</v>
      </c>
      <c r="G1854" s="349">
        <v>102759</v>
      </c>
      <c r="H1854" s="349" t="s">
        <v>3029</v>
      </c>
      <c r="I1854" s="349" t="s">
        <v>181</v>
      </c>
      <c r="J1854" s="349" t="s">
        <v>1333</v>
      </c>
      <c r="K1854" s="370">
        <v>22596.52</v>
      </c>
      <c r="L1854" s="349" t="s">
        <v>1138</v>
      </c>
    </row>
    <row r="1855" spans="1:12" ht="13.5" x14ac:dyDescent="0.25">
      <c r="A1855" s="349" t="s">
        <v>2606</v>
      </c>
      <c r="B1855" s="349" t="s">
        <v>2607</v>
      </c>
      <c r="C1855" s="349" t="s">
        <v>2995</v>
      </c>
      <c r="D1855" s="349" t="s">
        <v>2996</v>
      </c>
      <c r="E1855" s="350" t="s">
        <v>24</v>
      </c>
      <c r="F1855" s="349" t="s">
        <v>24</v>
      </c>
      <c r="G1855" s="349">
        <v>102760</v>
      </c>
      <c r="H1855" s="349" t="s">
        <v>3030</v>
      </c>
      <c r="I1855" s="349" t="s">
        <v>181</v>
      </c>
      <c r="J1855" s="349" t="s">
        <v>1333</v>
      </c>
      <c r="K1855" s="370">
        <v>41709.19</v>
      </c>
      <c r="L1855" s="349" t="s">
        <v>1138</v>
      </c>
    </row>
    <row r="1856" spans="1:12" ht="13.5" x14ac:dyDescent="0.25">
      <c r="A1856" s="349" t="s">
        <v>2606</v>
      </c>
      <c r="B1856" s="349" t="s">
        <v>2607</v>
      </c>
      <c r="C1856" s="349" t="s">
        <v>2995</v>
      </c>
      <c r="D1856" s="349" t="s">
        <v>2996</v>
      </c>
      <c r="E1856" s="350" t="s">
        <v>24</v>
      </c>
      <c r="F1856" s="349" t="s">
        <v>24</v>
      </c>
      <c r="G1856" s="349">
        <v>102761</v>
      </c>
      <c r="H1856" s="349" t="s">
        <v>3031</v>
      </c>
      <c r="I1856" s="349" t="s">
        <v>181</v>
      </c>
      <c r="J1856" s="349" t="s">
        <v>1333</v>
      </c>
      <c r="K1856" s="370">
        <v>14374.41</v>
      </c>
      <c r="L1856" s="349" t="s">
        <v>1138</v>
      </c>
    </row>
    <row r="1857" spans="1:12" ht="13.5" x14ac:dyDescent="0.25">
      <c r="A1857" s="349" t="s">
        <v>2606</v>
      </c>
      <c r="B1857" s="349" t="s">
        <v>2607</v>
      </c>
      <c r="C1857" s="349" t="s">
        <v>2995</v>
      </c>
      <c r="D1857" s="349" t="s">
        <v>2996</v>
      </c>
      <c r="E1857" s="350" t="s">
        <v>24</v>
      </c>
      <c r="F1857" s="349" t="s">
        <v>24</v>
      </c>
      <c r="G1857" s="349">
        <v>102762</v>
      </c>
      <c r="H1857" s="349" t="s">
        <v>3032</v>
      </c>
      <c r="I1857" s="349" t="s">
        <v>181</v>
      </c>
      <c r="J1857" s="349" t="s">
        <v>1333</v>
      </c>
      <c r="K1857" s="370">
        <v>22289.19</v>
      </c>
      <c r="L1857" s="349" t="s">
        <v>1138</v>
      </c>
    </row>
    <row r="1858" spans="1:12" ht="13.5" x14ac:dyDescent="0.25">
      <c r="A1858" s="349" t="s">
        <v>2606</v>
      </c>
      <c r="B1858" s="349" t="s">
        <v>2607</v>
      </c>
      <c r="C1858" s="349" t="s">
        <v>2995</v>
      </c>
      <c r="D1858" s="349" t="s">
        <v>2996</v>
      </c>
      <c r="E1858" s="350" t="s">
        <v>24</v>
      </c>
      <c r="F1858" s="349" t="s">
        <v>24</v>
      </c>
      <c r="G1858" s="349">
        <v>102763</v>
      </c>
      <c r="H1858" s="349" t="s">
        <v>3033</v>
      </c>
      <c r="I1858" s="349" t="s">
        <v>181</v>
      </c>
      <c r="J1858" s="349" t="s">
        <v>1333</v>
      </c>
      <c r="K1858" s="370">
        <v>31066.09</v>
      </c>
      <c r="L1858" s="349" t="s">
        <v>1138</v>
      </c>
    </row>
    <row r="1859" spans="1:12" ht="13.5" x14ac:dyDescent="0.25">
      <c r="A1859" s="349" t="s">
        <v>2606</v>
      </c>
      <c r="B1859" s="349" t="s">
        <v>2607</v>
      </c>
      <c r="C1859" s="349" t="s">
        <v>2995</v>
      </c>
      <c r="D1859" s="349" t="s">
        <v>2996</v>
      </c>
      <c r="E1859" s="350" t="s">
        <v>24</v>
      </c>
      <c r="F1859" s="349" t="s">
        <v>24</v>
      </c>
      <c r="G1859" s="349">
        <v>102764</v>
      </c>
      <c r="H1859" s="349" t="s">
        <v>3034</v>
      </c>
      <c r="I1859" s="349" t="s">
        <v>181</v>
      </c>
      <c r="J1859" s="349" t="s">
        <v>1333</v>
      </c>
      <c r="K1859" s="370">
        <v>44032.57</v>
      </c>
      <c r="L1859" s="349" t="s">
        <v>1138</v>
      </c>
    </row>
    <row r="1860" spans="1:12" ht="13.5" x14ac:dyDescent="0.25">
      <c r="A1860" s="349" t="s">
        <v>2606</v>
      </c>
      <c r="B1860" s="349" t="s">
        <v>2607</v>
      </c>
      <c r="C1860" s="349" t="s">
        <v>2995</v>
      </c>
      <c r="D1860" s="349" t="s">
        <v>2996</v>
      </c>
      <c r="E1860" s="350" t="s">
        <v>24</v>
      </c>
      <c r="F1860" s="349" t="s">
        <v>24</v>
      </c>
      <c r="G1860" s="349">
        <v>102765</v>
      </c>
      <c r="H1860" s="349" t="s">
        <v>3035</v>
      </c>
      <c r="I1860" s="349" t="s">
        <v>181</v>
      </c>
      <c r="J1860" s="349" t="s">
        <v>1333</v>
      </c>
      <c r="K1860" s="370">
        <v>17838.439999999999</v>
      </c>
      <c r="L1860" s="349" t="s">
        <v>1138</v>
      </c>
    </row>
    <row r="1861" spans="1:12" ht="13.5" x14ac:dyDescent="0.25">
      <c r="A1861" s="349" t="s">
        <v>2606</v>
      </c>
      <c r="B1861" s="349" t="s">
        <v>2607</v>
      </c>
      <c r="C1861" s="349" t="s">
        <v>2995</v>
      </c>
      <c r="D1861" s="349" t="s">
        <v>2996</v>
      </c>
      <c r="E1861" s="350" t="s">
        <v>24</v>
      </c>
      <c r="F1861" s="349" t="s">
        <v>24</v>
      </c>
      <c r="G1861" s="349">
        <v>102766</v>
      </c>
      <c r="H1861" s="349" t="s">
        <v>3036</v>
      </c>
      <c r="I1861" s="349" t="s">
        <v>181</v>
      </c>
      <c r="J1861" s="349" t="s">
        <v>1333</v>
      </c>
      <c r="K1861" s="370">
        <v>26973.03</v>
      </c>
      <c r="L1861" s="349" t="s">
        <v>1138</v>
      </c>
    </row>
    <row r="1862" spans="1:12" ht="13.5" x14ac:dyDescent="0.25">
      <c r="A1862" s="349" t="s">
        <v>2606</v>
      </c>
      <c r="B1862" s="349" t="s">
        <v>2607</v>
      </c>
      <c r="C1862" s="349" t="s">
        <v>2995</v>
      </c>
      <c r="D1862" s="349" t="s">
        <v>2996</v>
      </c>
      <c r="E1862" s="350" t="s">
        <v>24</v>
      </c>
      <c r="F1862" s="349" t="s">
        <v>24</v>
      </c>
      <c r="G1862" s="349">
        <v>102767</v>
      </c>
      <c r="H1862" s="349" t="s">
        <v>3037</v>
      </c>
      <c r="I1862" s="349" t="s">
        <v>181</v>
      </c>
      <c r="J1862" s="349" t="s">
        <v>1333</v>
      </c>
      <c r="K1862" s="370">
        <v>37891.22</v>
      </c>
      <c r="L1862" s="349" t="s">
        <v>1138</v>
      </c>
    </row>
    <row r="1863" spans="1:12" ht="13.5" x14ac:dyDescent="0.25">
      <c r="A1863" s="349" t="s">
        <v>2606</v>
      </c>
      <c r="B1863" s="349" t="s">
        <v>2607</v>
      </c>
      <c r="C1863" s="349" t="s">
        <v>2995</v>
      </c>
      <c r="D1863" s="349" t="s">
        <v>2996</v>
      </c>
      <c r="E1863" s="350" t="s">
        <v>24</v>
      </c>
      <c r="F1863" s="349" t="s">
        <v>24</v>
      </c>
      <c r="G1863" s="349">
        <v>102768</v>
      </c>
      <c r="H1863" s="349" t="s">
        <v>3038</v>
      </c>
      <c r="I1863" s="349" t="s">
        <v>181</v>
      </c>
      <c r="J1863" s="349" t="s">
        <v>1333</v>
      </c>
      <c r="K1863" s="370">
        <v>53249.16</v>
      </c>
      <c r="L1863" s="349" t="s">
        <v>1138</v>
      </c>
    </row>
    <row r="1864" spans="1:12" ht="13.5" x14ac:dyDescent="0.25">
      <c r="A1864" s="349" t="s">
        <v>2606</v>
      </c>
      <c r="B1864" s="349" t="s">
        <v>2607</v>
      </c>
      <c r="C1864" s="349" t="s">
        <v>2995</v>
      </c>
      <c r="D1864" s="349" t="s">
        <v>2996</v>
      </c>
      <c r="E1864" s="350" t="s">
        <v>24</v>
      </c>
      <c r="F1864" s="349" t="s">
        <v>24</v>
      </c>
      <c r="G1864" s="349">
        <v>102769</v>
      </c>
      <c r="H1864" s="349" t="s">
        <v>3039</v>
      </c>
      <c r="I1864" s="349" t="s">
        <v>181</v>
      </c>
      <c r="J1864" s="349" t="s">
        <v>1333</v>
      </c>
      <c r="K1864" s="370">
        <v>20598.78</v>
      </c>
      <c r="L1864" s="349" t="s">
        <v>1138</v>
      </c>
    </row>
    <row r="1865" spans="1:12" ht="13.5" x14ac:dyDescent="0.25">
      <c r="A1865" s="349" t="s">
        <v>2606</v>
      </c>
      <c r="B1865" s="349" t="s">
        <v>2607</v>
      </c>
      <c r="C1865" s="349" t="s">
        <v>2995</v>
      </c>
      <c r="D1865" s="349" t="s">
        <v>2996</v>
      </c>
      <c r="E1865" s="350" t="s">
        <v>24</v>
      </c>
      <c r="F1865" s="349" t="s">
        <v>24</v>
      </c>
      <c r="G1865" s="349">
        <v>102770</v>
      </c>
      <c r="H1865" s="349" t="s">
        <v>3040</v>
      </c>
      <c r="I1865" s="349" t="s">
        <v>181</v>
      </c>
      <c r="J1865" s="349" t="s">
        <v>1333</v>
      </c>
      <c r="K1865" s="370">
        <v>31725.25</v>
      </c>
      <c r="L1865" s="349" t="s">
        <v>1138</v>
      </c>
    </row>
    <row r="1866" spans="1:12" ht="13.5" x14ac:dyDescent="0.25">
      <c r="A1866" s="349" t="s">
        <v>2606</v>
      </c>
      <c r="B1866" s="349" t="s">
        <v>2607</v>
      </c>
      <c r="C1866" s="349" t="s">
        <v>2995</v>
      </c>
      <c r="D1866" s="349" t="s">
        <v>2996</v>
      </c>
      <c r="E1866" s="350" t="s">
        <v>24</v>
      </c>
      <c r="F1866" s="349" t="s">
        <v>24</v>
      </c>
      <c r="G1866" s="349">
        <v>102771</v>
      </c>
      <c r="H1866" s="349" t="s">
        <v>3041</v>
      </c>
      <c r="I1866" s="349" t="s">
        <v>181</v>
      </c>
      <c r="J1866" s="349" t="s">
        <v>1333</v>
      </c>
      <c r="K1866" s="370">
        <v>44539.85</v>
      </c>
      <c r="L1866" s="349" t="s">
        <v>1138</v>
      </c>
    </row>
    <row r="1867" spans="1:12" ht="13.5" x14ac:dyDescent="0.25">
      <c r="A1867" s="349" t="s">
        <v>2606</v>
      </c>
      <c r="B1867" s="349" t="s">
        <v>2607</v>
      </c>
      <c r="C1867" s="349" t="s">
        <v>2995</v>
      </c>
      <c r="D1867" s="349" t="s">
        <v>2996</v>
      </c>
      <c r="E1867" s="350" t="s">
        <v>24</v>
      </c>
      <c r="F1867" s="349" t="s">
        <v>24</v>
      </c>
      <c r="G1867" s="349">
        <v>102772</v>
      </c>
      <c r="H1867" s="349" t="s">
        <v>3042</v>
      </c>
      <c r="I1867" s="349" t="s">
        <v>181</v>
      </c>
      <c r="J1867" s="349" t="s">
        <v>1333</v>
      </c>
      <c r="K1867" s="370">
        <v>63141.82</v>
      </c>
      <c r="L1867" s="349" t="s">
        <v>1138</v>
      </c>
    </row>
    <row r="1868" spans="1:12" ht="13.5" x14ac:dyDescent="0.25">
      <c r="A1868" s="349" t="s">
        <v>2606</v>
      </c>
      <c r="B1868" s="349" t="s">
        <v>2607</v>
      </c>
      <c r="C1868" s="349" t="s">
        <v>2995</v>
      </c>
      <c r="D1868" s="349" t="s">
        <v>2996</v>
      </c>
      <c r="E1868" s="350" t="s">
        <v>24</v>
      </c>
      <c r="F1868" s="349" t="s">
        <v>24</v>
      </c>
      <c r="G1868" s="349">
        <v>102773</v>
      </c>
      <c r="H1868" s="349" t="s">
        <v>3043</v>
      </c>
      <c r="I1868" s="349" t="s">
        <v>181</v>
      </c>
      <c r="J1868" s="349" t="s">
        <v>1137</v>
      </c>
      <c r="K1868" s="370">
        <v>8871.68</v>
      </c>
      <c r="L1868" s="349" t="s">
        <v>1138</v>
      </c>
    </row>
    <row r="1869" spans="1:12" ht="13.5" x14ac:dyDescent="0.25">
      <c r="A1869" s="349" t="s">
        <v>2606</v>
      </c>
      <c r="B1869" s="349" t="s">
        <v>2607</v>
      </c>
      <c r="C1869" s="349" t="s">
        <v>2995</v>
      </c>
      <c r="D1869" s="349" t="s">
        <v>2996</v>
      </c>
      <c r="E1869" s="350" t="s">
        <v>24</v>
      </c>
      <c r="F1869" s="349" t="s">
        <v>24</v>
      </c>
      <c r="G1869" s="349">
        <v>102774</v>
      </c>
      <c r="H1869" s="349" t="s">
        <v>3044</v>
      </c>
      <c r="I1869" s="349" t="s">
        <v>181</v>
      </c>
      <c r="J1869" s="349" t="s">
        <v>1137</v>
      </c>
      <c r="K1869" s="370">
        <v>8871.68</v>
      </c>
      <c r="L1869" s="349" t="s">
        <v>1138</v>
      </c>
    </row>
    <row r="1870" spans="1:12" ht="13.5" x14ac:dyDescent="0.25">
      <c r="A1870" s="349" t="s">
        <v>2606</v>
      </c>
      <c r="B1870" s="349" t="s">
        <v>2607</v>
      </c>
      <c r="C1870" s="349" t="s">
        <v>2995</v>
      </c>
      <c r="D1870" s="349" t="s">
        <v>2996</v>
      </c>
      <c r="E1870" s="350" t="s">
        <v>24</v>
      </c>
      <c r="F1870" s="349" t="s">
        <v>24</v>
      </c>
      <c r="G1870" s="349">
        <v>102775</v>
      </c>
      <c r="H1870" s="349" t="s">
        <v>3045</v>
      </c>
      <c r="I1870" s="349" t="s">
        <v>181</v>
      </c>
      <c r="J1870" s="349" t="s">
        <v>1137</v>
      </c>
      <c r="K1870" s="370">
        <v>13288.64</v>
      </c>
      <c r="L1870" s="349" t="s">
        <v>1138</v>
      </c>
    </row>
    <row r="1871" spans="1:12" ht="13.5" x14ac:dyDescent="0.25">
      <c r="A1871" s="349" t="s">
        <v>2606</v>
      </c>
      <c r="B1871" s="349" t="s">
        <v>2607</v>
      </c>
      <c r="C1871" s="349" t="s">
        <v>2995</v>
      </c>
      <c r="D1871" s="349" t="s">
        <v>2996</v>
      </c>
      <c r="E1871" s="350" t="s">
        <v>24</v>
      </c>
      <c r="F1871" s="349" t="s">
        <v>24</v>
      </c>
      <c r="G1871" s="349">
        <v>102776</v>
      </c>
      <c r="H1871" s="349" t="s">
        <v>3046</v>
      </c>
      <c r="I1871" s="349" t="s">
        <v>181</v>
      </c>
      <c r="J1871" s="349" t="s">
        <v>1137</v>
      </c>
      <c r="K1871" s="370">
        <v>13288.64</v>
      </c>
      <c r="L1871" s="349" t="s">
        <v>1138</v>
      </c>
    </row>
    <row r="1872" spans="1:12" ht="13.5" x14ac:dyDescent="0.25">
      <c r="A1872" s="349" t="s">
        <v>2606</v>
      </c>
      <c r="B1872" s="349" t="s">
        <v>2607</v>
      </c>
      <c r="C1872" s="349" t="s">
        <v>2995</v>
      </c>
      <c r="D1872" s="349" t="s">
        <v>2996</v>
      </c>
      <c r="E1872" s="350" t="s">
        <v>24</v>
      </c>
      <c r="F1872" s="349" t="s">
        <v>24</v>
      </c>
      <c r="G1872" s="349">
        <v>102777</v>
      </c>
      <c r="H1872" s="349" t="s">
        <v>3047</v>
      </c>
      <c r="I1872" s="349" t="s">
        <v>181</v>
      </c>
      <c r="J1872" s="349" t="s">
        <v>1137</v>
      </c>
      <c r="K1872" s="370">
        <v>20142.48</v>
      </c>
      <c r="L1872" s="349" t="s">
        <v>1138</v>
      </c>
    </row>
    <row r="1873" spans="1:12" ht="13.5" x14ac:dyDescent="0.25">
      <c r="A1873" s="349" t="s">
        <v>2606</v>
      </c>
      <c r="B1873" s="349" t="s">
        <v>2607</v>
      </c>
      <c r="C1873" s="349" t="s">
        <v>2995</v>
      </c>
      <c r="D1873" s="349" t="s">
        <v>2996</v>
      </c>
      <c r="E1873" s="350" t="s">
        <v>24</v>
      </c>
      <c r="F1873" s="349" t="s">
        <v>24</v>
      </c>
      <c r="G1873" s="349">
        <v>102778</v>
      </c>
      <c r="H1873" s="349" t="s">
        <v>3048</v>
      </c>
      <c r="I1873" s="349" t="s">
        <v>181</v>
      </c>
      <c r="J1873" s="349" t="s">
        <v>1137</v>
      </c>
      <c r="K1873" s="370">
        <v>30271.96</v>
      </c>
      <c r="L1873" s="349" t="s">
        <v>1138</v>
      </c>
    </row>
    <row r="1874" spans="1:12" ht="13.5" x14ac:dyDescent="0.25">
      <c r="A1874" s="349" t="s">
        <v>2606</v>
      </c>
      <c r="B1874" s="349" t="s">
        <v>2607</v>
      </c>
      <c r="C1874" s="349" t="s">
        <v>2995</v>
      </c>
      <c r="D1874" s="349" t="s">
        <v>2996</v>
      </c>
      <c r="E1874" s="350" t="s">
        <v>24</v>
      </c>
      <c r="F1874" s="349" t="s">
        <v>24</v>
      </c>
      <c r="G1874" s="349">
        <v>102779</v>
      </c>
      <c r="H1874" s="349" t="s">
        <v>3049</v>
      </c>
      <c r="I1874" s="349" t="s">
        <v>181</v>
      </c>
      <c r="J1874" s="349" t="s">
        <v>1137</v>
      </c>
      <c r="K1874" s="370">
        <v>8871.68</v>
      </c>
      <c r="L1874" s="349" t="s">
        <v>1138</v>
      </c>
    </row>
    <row r="1875" spans="1:12" ht="13.5" x14ac:dyDescent="0.25">
      <c r="A1875" s="349" t="s">
        <v>2606</v>
      </c>
      <c r="B1875" s="349" t="s">
        <v>2607</v>
      </c>
      <c r="C1875" s="349" t="s">
        <v>2995</v>
      </c>
      <c r="D1875" s="349" t="s">
        <v>2996</v>
      </c>
      <c r="E1875" s="350" t="s">
        <v>24</v>
      </c>
      <c r="F1875" s="349" t="s">
        <v>24</v>
      </c>
      <c r="G1875" s="349">
        <v>102780</v>
      </c>
      <c r="H1875" s="349" t="s">
        <v>3050</v>
      </c>
      <c r="I1875" s="349" t="s">
        <v>181</v>
      </c>
      <c r="J1875" s="349" t="s">
        <v>1137</v>
      </c>
      <c r="K1875" s="370">
        <v>10204.32</v>
      </c>
      <c r="L1875" s="349" t="s">
        <v>1138</v>
      </c>
    </row>
    <row r="1876" spans="1:12" ht="13.5" x14ac:dyDescent="0.25">
      <c r="A1876" s="349" t="s">
        <v>2606</v>
      </c>
      <c r="B1876" s="349" t="s">
        <v>2607</v>
      </c>
      <c r="C1876" s="349" t="s">
        <v>2995</v>
      </c>
      <c r="D1876" s="349" t="s">
        <v>2996</v>
      </c>
      <c r="E1876" s="350" t="s">
        <v>24</v>
      </c>
      <c r="F1876" s="349" t="s">
        <v>24</v>
      </c>
      <c r="G1876" s="349">
        <v>102781</v>
      </c>
      <c r="H1876" s="349" t="s">
        <v>3051</v>
      </c>
      <c r="I1876" s="349" t="s">
        <v>181</v>
      </c>
      <c r="J1876" s="349" t="s">
        <v>1137</v>
      </c>
      <c r="K1876" s="370">
        <v>15173.4</v>
      </c>
      <c r="L1876" s="349" t="s">
        <v>1138</v>
      </c>
    </row>
    <row r="1877" spans="1:12" ht="13.5" x14ac:dyDescent="0.25">
      <c r="A1877" s="349" t="s">
        <v>2606</v>
      </c>
      <c r="B1877" s="349" t="s">
        <v>2607</v>
      </c>
      <c r="C1877" s="349" t="s">
        <v>2995</v>
      </c>
      <c r="D1877" s="349" t="s">
        <v>2996</v>
      </c>
      <c r="E1877" s="350" t="s">
        <v>24</v>
      </c>
      <c r="F1877" s="349" t="s">
        <v>24</v>
      </c>
      <c r="G1877" s="349">
        <v>102782</v>
      </c>
      <c r="H1877" s="349" t="s">
        <v>3052</v>
      </c>
      <c r="I1877" s="349" t="s">
        <v>181</v>
      </c>
      <c r="J1877" s="349" t="s">
        <v>1137</v>
      </c>
      <c r="K1877" s="370">
        <v>16928.400000000001</v>
      </c>
      <c r="L1877" s="349" t="s">
        <v>1138</v>
      </c>
    </row>
    <row r="1878" spans="1:12" ht="13.5" x14ac:dyDescent="0.25">
      <c r="A1878" s="349" t="s">
        <v>2606</v>
      </c>
      <c r="B1878" s="349" t="s">
        <v>2607</v>
      </c>
      <c r="C1878" s="349" t="s">
        <v>2995</v>
      </c>
      <c r="D1878" s="349" t="s">
        <v>2996</v>
      </c>
      <c r="E1878" s="350" t="s">
        <v>24</v>
      </c>
      <c r="F1878" s="349" t="s">
        <v>24</v>
      </c>
      <c r="G1878" s="349">
        <v>102783</v>
      </c>
      <c r="H1878" s="349" t="s">
        <v>3053</v>
      </c>
      <c r="I1878" s="349" t="s">
        <v>181</v>
      </c>
      <c r="J1878" s="349" t="s">
        <v>1137</v>
      </c>
      <c r="K1878" s="370">
        <v>22449.599999999999</v>
      </c>
      <c r="L1878" s="349" t="s">
        <v>1138</v>
      </c>
    </row>
    <row r="1879" spans="1:12" ht="13.5" x14ac:dyDescent="0.25">
      <c r="A1879" s="349" t="s">
        <v>2606</v>
      </c>
      <c r="B1879" s="349" t="s">
        <v>2607</v>
      </c>
      <c r="C1879" s="349" t="s">
        <v>2995</v>
      </c>
      <c r="D1879" s="349" t="s">
        <v>2996</v>
      </c>
      <c r="E1879" s="350" t="s">
        <v>24</v>
      </c>
      <c r="F1879" s="349" t="s">
        <v>24</v>
      </c>
      <c r="G1879" s="349">
        <v>102784</v>
      </c>
      <c r="H1879" s="349" t="s">
        <v>3054</v>
      </c>
      <c r="I1879" s="349" t="s">
        <v>181</v>
      </c>
      <c r="J1879" s="349" t="s">
        <v>1137</v>
      </c>
      <c r="K1879" s="370">
        <v>35336.699999999997</v>
      </c>
      <c r="L1879" s="349" t="s">
        <v>1138</v>
      </c>
    </row>
    <row r="1880" spans="1:12" ht="13.5" x14ac:dyDescent="0.25">
      <c r="A1880" s="349" t="s">
        <v>2606</v>
      </c>
      <c r="B1880" s="349" t="s">
        <v>2607</v>
      </c>
      <c r="C1880" s="349" t="s">
        <v>2995</v>
      </c>
      <c r="D1880" s="349" t="s">
        <v>2996</v>
      </c>
      <c r="E1880" s="350" t="s">
        <v>24</v>
      </c>
      <c r="F1880" s="349" t="s">
        <v>24</v>
      </c>
      <c r="G1880" s="349">
        <v>102785</v>
      </c>
      <c r="H1880" s="349" t="s">
        <v>3055</v>
      </c>
      <c r="I1880" s="349" t="s">
        <v>181</v>
      </c>
      <c r="J1880" s="349" t="s">
        <v>1137</v>
      </c>
      <c r="K1880" s="370">
        <v>10204.32</v>
      </c>
      <c r="L1880" s="349" t="s">
        <v>1138</v>
      </c>
    </row>
    <row r="1881" spans="1:12" ht="13.5" x14ac:dyDescent="0.25">
      <c r="A1881" s="349" t="s">
        <v>2606</v>
      </c>
      <c r="B1881" s="349" t="s">
        <v>2607</v>
      </c>
      <c r="C1881" s="349" t="s">
        <v>2995</v>
      </c>
      <c r="D1881" s="349" t="s">
        <v>2996</v>
      </c>
      <c r="E1881" s="350" t="s">
        <v>24</v>
      </c>
      <c r="F1881" s="349" t="s">
        <v>24</v>
      </c>
      <c r="G1881" s="349">
        <v>102786</v>
      </c>
      <c r="H1881" s="349" t="s">
        <v>3056</v>
      </c>
      <c r="I1881" s="349" t="s">
        <v>181</v>
      </c>
      <c r="J1881" s="349" t="s">
        <v>1137</v>
      </c>
      <c r="K1881" s="370">
        <v>11407.2</v>
      </c>
      <c r="L1881" s="349" t="s">
        <v>1138</v>
      </c>
    </row>
    <row r="1882" spans="1:12" ht="13.5" x14ac:dyDescent="0.25">
      <c r="A1882" s="349" t="s">
        <v>2606</v>
      </c>
      <c r="B1882" s="349" t="s">
        <v>2607</v>
      </c>
      <c r="C1882" s="349" t="s">
        <v>2995</v>
      </c>
      <c r="D1882" s="349" t="s">
        <v>2996</v>
      </c>
      <c r="E1882" s="350" t="s">
        <v>24</v>
      </c>
      <c r="F1882" s="349" t="s">
        <v>24</v>
      </c>
      <c r="G1882" s="349">
        <v>102787</v>
      </c>
      <c r="H1882" s="349" t="s">
        <v>3057</v>
      </c>
      <c r="I1882" s="349" t="s">
        <v>181</v>
      </c>
      <c r="J1882" s="349" t="s">
        <v>1137</v>
      </c>
      <c r="K1882" s="370">
        <v>16928.400000000001</v>
      </c>
      <c r="L1882" s="349" t="s">
        <v>1138</v>
      </c>
    </row>
    <row r="1883" spans="1:12" ht="13.5" x14ac:dyDescent="0.25">
      <c r="A1883" s="349" t="s">
        <v>2606</v>
      </c>
      <c r="B1883" s="349" t="s">
        <v>2607</v>
      </c>
      <c r="C1883" s="349" t="s">
        <v>2995</v>
      </c>
      <c r="D1883" s="349" t="s">
        <v>2996</v>
      </c>
      <c r="E1883" s="350" t="s">
        <v>24</v>
      </c>
      <c r="F1883" s="349" t="s">
        <v>24</v>
      </c>
      <c r="G1883" s="349">
        <v>102788</v>
      </c>
      <c r="H1883" s="349" t="s">
        <v>3058</v>
      </c>
      <c r="I1883" s="349" t="s">
        <v>181</v>
      </c>
      <c r="J1883" s="349" t="s">
        <v>1137</v>
      </c>
      <c r="K1883" s="370">
        <v>18659.07</v>
      </c>
      <c r="L1883" s="349" t="s">
        <v>1138</v>
      </c>
    </row>
    <row r="1884" spans="1:12" ht="13.5" x14ac:dyDescent="0.25">
      <c r="A1884" s="349" t="s">
        <v>2606</v>
      </c>
      <c r="B1884" s="349" t="s">
        <v>2607</v>
      </c>
      <c r="C1884" s="349" t="s">
        <v>2995</v>
      </c>
      <c r="D1884" s="349" t="s">
        <v>2996</v>
      </c>
      <c r="E1884" s="350" t="s">
        <v>24</v>
      </c>
      <c r="F1884" s="349" t="s">
        <v>24</v>
      </c>
      <c r="G1884" s="349">
        <v>102789</v>
      </c>
      <c r="H1884" s="349" t="s">
        <v>3059</v>
      </c>
      <c r="I1884" s="349" t="s">
        <v>181</v>
      </c>
      <c r="J1884" s="349" t="s">
        <v>1137</v>
      </c>
      <c r="K1884" s="370">
        <v>24610.74</v>
      </c>
      <c r="L1884" s="349" t="s">
        <v>1138</v>
      </c>
    </row>
    <row r="1885" spans="1:12" ht="13.5" x14ac:dyDescent="0.25">
      <c r="A1885" s="349" t="s">
        <v>2606</v>
      </c>
      <c r="B1885" s="349" t="s">
        <v>2607</v>
      </c>
      <c r="C1885" s="349" t="s">
        <v>2995</v>
      </c>
      <c r="D1885" s="349" t="s">
        <v>2996</v>
      </c>
      <c r="E1885" s="350" t="s">
        <v>24</v>
      </c>
      <c r="F1885" s="349" t="s">
        <v>24</v>
      </c>
      <c r="G1885" s="349">
        <v>102790</v>
      </c>
      <c r="H1885" s="349" t="s">
        <v>3060</v>
      </c>
      <c r="I1885" s="349" t="s">
        <v>181</v>
      </c>
      <c r="J1885" s="349" t="s">
        <v>1137</v>
      </c>
      <c r="K1885" s="370">
        <v>40806.94</v>
      </c>
      <c r="L1885" s="349" t="s">
        <v>1138</v>
      </c>
    </row>
    <row r="1886" spans="1:12" ht="13.5" x14ac:dyDescent="0.25">
      <c r="A1886" s="349" t="s">
        <v>2606</v>
      </c>
      <c r="B1886" s="349" t="s">
        <v>2607</v>
      </c>
      <c r="C1886" s="349" t="s">
        <v>2995</v>
      </c>
      <c r="D1886" s="349" t="s">
        <v>2996</v>
      </c>
      <c r="E1886" s="350" t="s">
        <v>24</v>
      </c>
      <c r="F1886" s="349" t="s">
        <v>24</v>
      </c>
      <c r="G1886" s="349">
        <v>102791</v>
      </c>
      <c r="H1886" s="349" t="s">
        <v>3061</v>
      </c>
      <c r="I1886" s="349" t="s">
        <v>181</v>
      </c>
      <c r="J1886" s="349" t="s">
        <v>1137</v>
      </c>
      <c r="K1886" s="370">
        <v>32598.959999999999</v>
      </c>
      <c r="L1886" s="349" t="s">
        <v>1138</v>
      </c>
    </row>
    <row r="1887" spans="1:12" ht="13.5" x14ac:dyDescent="0.25">
      <c r="A1887" s="349" t="s">
        <v>2606</v>
      </c>
      <c r="B1887" s="349" t="s">
        <v>2607</v>
      </c>
      <c r="C1887" s="349" t="s">
        <v>2995</v>
      </c>
      <c r="D1887" s="349" t="s">
        <v>2996</v>
      </c>
      <c r="E1887" s="350" t="s">
        <v>24</v>
      </c>
      <c r="F1887" s="349" t="s">
        <v>24</v>
      </c>
      <c r="G1887" s="349">
        <v>102792</v>
      </c>
      <c r="H1887" s="349" t="s">
        <v>3062</v>
      </c>
      <c r="I1887" s="349" t="s">
        <v>181</v>
      </c>
      <c r="J1887" s="349" t="s">
        <v>1137</v>
      </c>
      <c r="K1887" s="370">
        <v>53175.040000000001</v>
      </c>
      <c r="L1887" s="349" t="s">
        <v>1138</v>
      </c>
    </row>
    <row r="1888" spans="1:12" ht="13.5" x14ac:dyDescent="0.25">
      <c r="A1888" s="349" t="s">
        <v>2606</v>
      </c>
      <c r="B1888" s="349" t="s">
        <v>2607</v>
      </c>
      <c r="C1888" s="349" t="s">
        <v>2995</v>
      </c>
      <c r="D1888" s="349" t="s">
        <v>2996</v>
      </c>
      <c r="E1888" s="350" t="s">
        <v>24</v>
      </c>
      <c r="F1888" s="349" t="s">
        <v>24</v>
      </c>
      <c r="G1888" s="349">
        <v>102793</v>
      </c>
      <c r="H1888" s="349" t="s">
        <v>3063</v>
      </c>
      <c r="I1888" s="349" t="s">
        <v>181</v>
      </c>
      <c r="J1888" s="349" t="s">
        <v>1137</v>
      </c>
      <c r="K1888" s="370">
        <v>71756.14</v>
      </c>
      <c r="L1888" s="349" t="s">
        <v>1138</v>
      </c>
    </row>
    <row r="1889" spans="1:12" ht="13.5" x14ac:dyDescent="0.25">
      <c r="A1889" s="349" t="s">
        <v>2606</v>
      </c>
      <c r="B1889" s="349" t="s">
        <v>2607</v>
      </c>
      <c r="C1889" s="349" t="s">
        <v>2995</v>
      </c>
      <c r="D1889" s="349" t="s">
        <v>2996</v>
      </c>
      <c r="E1889" s="350" t="s">
        <v>24</v>
      </c>
      <c r="F1889" s="349" t="s">
        <v>24</v>
      </c>
      <c r="G1889" s="349">
        <v>102794</v>
      </c>
      <c r="H1889" s="349" t="s">
        <v>3064</v>
      </c>
      <c r="I1889" s="349" t="s">
        <v>181</v>
      </c>
      <c r="J1889" s="349" t="s">
        <v>1137</v>
      </c>
      <c r="K1889" s="370">
        <v>103036.3</v>
      </c>
      <c r="L1889" s="349" t="s">
        <v>1138</v>
      </c>
    </row>
    <row r="1890" spans="1:12" ht="13.5" x14ac:dyDescent="0.25">
      <c r="A1890" s="349" t="s">
        <v>2606</v>
      </c>
      <c r="B1890" s="349" t="s">
        <v>2607</v>
      </c>
      <c r="C1890" s="349" t="s">
        <v>2995</v>
      </c>
      <c r="D1890" s="349" t="s">
        <v>2996</v>
      </c>
      <c r="E1890" s="350" t="s">
        <v>24</v>
      </c>
      <c r="F1890" s="349" t="s">
        <v>24</v>
      </c>
      <c r="G1890" s="349">
        <v>102795</v>
      </c>
      <c r="H1890" s="349" t="s">
        <v>3065</v>
      </c>
      <c r="I1890" s="349" t="s">
        <v>181</v>
      </c>
      <c r="J1890" s="349" t="s">
        <v>1137</v>
      </c>
      <c r="K1890" s="370">
        <v>34740.26</v>
      </c>
      <c r="L1890" s="349" t="s">
        <v>1138</v>
      </c>
    </row>
    <row r="1891" spans="1:12" ht="13.5" x14ac:dyDescent="0.25">
      <c r="A1891" s="349" t="s">
        <v>2606</v>
      </c>
      <c r="B1891" s="349" t="s">
        <v>2607</v>
      </c>
      <c r="C1891" s="349" t="s">
        <v>2995</v>
      </c>
      <c r="D1891" s="349" t="s">
        <v>2996</v>
      </c>
      <c r="E1891" s="350" t="s">
        <v>24</v>
      </c>
      <c r="F1891" s="349" t="s">
        <v>24</v>
      </c>
      <c r="G1891" s="349">
        <v>102796</v>
      </c>
      <c r="H1891" s="349" t="s">
        <v>3066</v>
      </c>
      <c r="I1891" s="349" t="s">
        <v>181</v>
      </c>
      <c r="J1891" s="349" t="s">
        <v>1137</v>
      </c>
      <c r="K1891" s="370">
        <v>56216.02</v>
      </c>
      <c r="L1891" s="349" t="s">
        <v>1138</v>
      </c>
    </row>
    <row r="1892" spans="1:12" ht="13.5" x14ac:dyDescent="0.25">
      <c r="A1892" s="349" t="s">
        <v>2606</v>
      </c>
      <c r="B1892" s="349" t="s">
        <v>2607</v>
      </c>
      <c r="C1892" s="349" t="s">
        <v>2995</v>
      </c>
      <c r="D1892" s="349" t="s">
        <v>2996</v>
      </c>
      <c r="E1892" s="350" t="s">
        <v>24</v>
      </c>
      <c r="F1892" s="349" t="s">
        <v>24</v>
      </c>
      <c r="G1892" s="349">
        <v>102797</v>
      </c>
      <c r="H1892" s="349" t="s">
        <v>3067</v>
      </c>
      <c r="I1892" s="349" t="s">
        <v>181</v>
      </c>
      <c r="J1892" s="349" t="s">
        <v>1137</v>
      </c>
      <c r="K1892" s="370">
        <v>79737.759999999995</v>
      </c>
      <c r="L1892" s="349" t="s">
        <v>1138</v>
      </c>
    </row>
    <row r="1893" spans="1:12" ht="13.5" x14ac:dyDescent="0.25">
      <c r="A1893" s="349" t="s">
        <v>2606</v>
      </c>
      <c r="B1893" s="349" t="s">
        <v>2607</v>
      </c>
      <c r="C1893" s="349" t="s">
        <v>2995</v>
      </c>
      <c r="D1893" s="349" t="s">
        <v>2996</v>
      </c>
      <c r="E1893" s="350" t="s">
        <v>24</v>
      </c>
      <c r="F1893" s="349" t="s">
        <v>24</v>
      </c>
      <c r="G1893" s="349">
        <v>102798</v>
      </c>
      <c r="H1893" s="349" t="s">
        <v>3068</v>
      </c>
      <c r="I1893" s="349" t="s">
        <v>181</v>
      </c>
      <c r="J1893" s="349" t="s">
        <v>1137</v>
      </c>
      <c r="K1893" s="370">
        <v>97760.1</v>
      </c>
      <c r="L1893" s="349" t="s">
        <v>1138</v>
      </c>
    </row>
    <row r="1894" spans="1:12" ht="13.5" x14ac:dyDescent="0.25">
      <c r="A1894" s="349" t="s">
        <v>2606</v>
      </c>
      <c r="B1894" s="349" t="s">
        <v>2607</v>
      </c>
      <c r="C1894" s="349" t="s">
        <v>2995</v>
      </c>
      <c r="D1894" s="349" t="s">
        <v>2996</v>
      </c>
      <c r="E1894" s="350" t="s">
        <v>24</v>
      </c>
      <c r="F1894" s="349" t="s">
        <v>24</v>
      </c>
      <c r="G1894" s="349">
        <v>102799</v>
      </c>
      <c r="H1894" s="349" t="s">
        <v>3069</v>
      </c>
      <c r="I1894" s="349" t="s">
        <v>181</v>
      </c>
      <c r="J1894" s="349" t="s">
        <v>1137</v>
      </c>
      <c r="K1894" s="370">
        <v>35476.42</v>
      </c>
      <c r="L1894" s="349" t="s">
        <v>1138</v>
      </c>
    </row>
    <row r="1895" spans="1:12" ht="13.5" x14ac:dyDescent="0.25">
      <c r="A1895" s="349" t="s">
        <v>2606</v>
      </c>
      <c r="B1895" s="349" t="s">
        <v>2607</v>
      </c>
      <c r="C1895" s="349" t="s">
        <v>2995</v>
      </c>
      <c r="D1895" s="349" t="s">
        <v>2996</v>
      </c>
      <c r="E1895" s="350" t="s">
        <v>24</v>
      </c>
      <c r="F1895" s="349" t="s">
        <v>24</v>
      </c>
      <c r="G1895" s="349">
        <v>102800</v>
      </c>
      <c r="H1895" s="349" t="s">
        <v>3070</v>
      </c>
      <c r="I1895" s="349" t="s">
        <v>181</v>
      </c>
      <c r="J1895" s="349" t="s">
        <v>1137</v>
      </c>
      <c r="K1895" s="370">
        <v>61665.74</v>
      </c>
      <c r="L1895" s="349" t="s">
        <v>1138</v>
      </c>
    </row>
    <row r="1896" spans="1:12" ht="13.5" x14ac:dyDescent="0.25">
      <c r="A1896" s="349" t="s">
        <v>2606</v>
      </c>
      <c r="B1896" s="349" t="s">
        <v>2607</v>
      </c>
      <c r="C1896" s="349" t="s">
        <v>2995</v>
      </c>
      <c r="D1896" s="349" t="s">
        <v>2996</v>
      </c>
      <c r="E1896" s="350" t="s">
        <v>24</v>
      </c>
      <c r="F1896" s="349" t="s">
        <v>24</v>
      </c>
      <c r="G1896" s="349">
        <v>102801</v>
      </c>
      <c r="H1896" s="349" t="s">
        <v>3071</v>
      </c>
      <c r="I1896" s="349" t="s">
        <v>181</v>
      </c>
      <c r="J1896" s="349" t="s">
        <v>1137</v>
      </c>
      <c r="K1896" s="370">
        <v>86422.8</v>
      </c>
      <c r="L1896" s="349" t="s">
        <v>1138</v>
      </c>
    </row>
    <row r="1897" spans="1:12" ht="13.5" x14ac:dyDescent="0.25">
      <c r="A1897" s="349" t="s">
        <v>2606</v>
      </c>
      <c r="B1897" s="349" t="s">
        <v>2607</v>
      </c>
      <c r="C1897" s="349" t="s">
        <v>2995</v>
      </c>
      <c r="D1897" s="349" t="s">
        <v>2996</v>
      </c>
      <c r="E1897" s="350" t="s">
        <v>24</v>
      </c>
      <c r="F1897" s="349" t="s">
        <v>24</v>
      </c>
      <c r="G1897" s="349">
        <v>102802</v>
      </c>
      <c r="H1897" s="349" t="s">
        <v>3072</v>
      </c>
      <c r="I1897" s="349" t="s">
        <v>181</v>
      </c>
      <c r="J1897" s="349" t="s">
        <v>1137</v>
      </c>
      <c r="K1897" s="370">
        <v>103722.9</v>
      </c>
      <c r="L1897" s="349" t="s">
        <v>1138</v>
      </c>
    </row>
    <row r="1898" spans="1:12" ht="13.5" x14ac:dyDescent="0.25">
      <c r="A1898" s="349" t="s">
        <v>3073</v>
      </c>
      <c r="B1898" s="349" t="s">
        <v>3074</v>
      </c>
      <c r="C1898" s="349" t="s">
        <v>3075</v>
      </c>
      <c r="D1898" s="349" t="s">
        <v>3076</v>
      </c>
      <c r="E1898" s="350" t="s">
        <v>24</v>
      </c>
      <c r="F1898" s="349" t="s">
        <v>24</v>
      </c>
      <c r="G1898" s="349">
        <v>101570</v>
      </c>
      <c r="H1898" s="349" t="s">
        <v>3077</v>
      </c>
      <c r="I1898" s="349" t="s">
        <v>194</v>
      </c>
      <c r="J1898" s="349" t="s">
        <v>1333</v>
      </c>
      <c r="K1898" s="350">
        <v>24.39</v>
      </c>
      <c r="L1898" s="349" t="s">
        <v>1138</v>
      </c>
    </row>
    <row r="1899" spans="1:12" ht="13.5" x14ac:dyDescent="0.25">
      <c r="A1899" s="349" t="s">
        <v>3073</v>
      </c>
      <c r="B1899" s="349" t="s">
        <v>3074</v>
      </c>
      <c r="C1899" s="349" t="s">
        <v>3075</v>
      </c>
      <c r="D1899" s="349" t="s">
        <v>3076</v>
      </c>
      <c r="E1899" s="350" t="s">
        <v>24</v>
      </c>
      <c r="F1899" s="349" t="s">
        <v>24</v>
      </c>
      <c r="G1899" s="349">
        <v>101571</v>
      </c>
      <c r="H1899" s="349" t="s">
        <v>3078</v>
      </c>
      <c r="I1899" s="349" t="s">
        <v>194</v>
      </c>
      <c r="J1899" s="349" t="s">
        <v>1333</v>
      </c>
      <c r="K1899" s="350">
        <v>33.43</v>
      </c>
      <c r="L1899" s="349" t="s">
        <v>1138</v>
      </c>
    </row>
    <row r="1900" spans="1:12" ht="13.5" x14ac:dyDescent="0.25">
      <c r="A1900" s="349" t="s">
        <v>3073</v>
      </c>
      <c r="B1900" s="349" t="s">
        <v>3074</v>
      </c>
      <c r="C1900" s="349" t="s">
        <v>3075</v>
      </c>
      <c r="D1900" s="349" t="s">
        <v>3076</v>
      </c>
      <c r="E1900" s="350" t="s">
        <v>24</v>
      </c>
      <c r="F1900" s="349" t="s">
        <v>24</v>
      </c>
      <c r="G1900" s="349">
        <v>101572</v>
      </c>
      <c r="H1900" s="349" t="s">
        <v>3079</v>
      </c>
      <c r="I1900" s="349" t="s">
        <v>194</v>
      </c>
      <c r="J1900" s="349" t="s">
        <v>1333</v>
      </c>
      <c r="K1900" s="350">
        <v>19.07</v>
      </c>
      <c r="L1900" s="349" t="s">
        <v>1138</v>
      </c>
    </row>
    <row r="1901" spans="1:12" ht="13.5" x14ac:dyDescent="0.25">
      <c r="A1901" s="349" t="s">
        <v>3073</v>
      </c>
      <c r="B1901" s="349" t="s">
        <v>3074</v>
      </c>
      <c r="C1901" s="349" t="s">
        <v>3075</v>
      </c>
      <c r="D1901" s="349" t="s">
        <v>3076</v>
      </c>
      <c r="E1901" s="350" t="s">
        <v>24</v>
      </c>
      <c r="F1901" s="349" t="s">
        <v>24</v>
      </c>
      <c r="G1901" s="349">
        <v>101573</v>
      </c>
      <c r="H1901" s="349" t="s">
        <v>3080</v>
      </c>
      <c r="I1901" s="349" t="s">
        <v>194</v>
      </c>
      <c r="J1901" s="349" t="s">
        <v>1333</v>
      </c>
      <c r="K1901" s="350">
        <v>28.12</v>
      </c>
      <c r="L1901" s="349" t="s">
        <v>1138</v>
      </c>
    </row>
    <row r="1902" spans="1:12" ht="13.5" x14ac:dyDescent="0.25">
      <c r="A1902" s="349" t="s">
        <v>3073</v>
      </c>
      <c r="B1902" s="349" t="s">
        <v>3074</v>
      </c>
      <c r="C1902" s="349" t="s">
        <v>3075</v>
      </c>
      <c r="D1902" s="349" t="s">
        <v>3076</v>
      </c>
      <c r="E1902" s="350" t="s">
        <v>24</v>
      </c>
      <c r="F1902" s="349" t="s">
        <v>24</v>
      </c>
      <c r="G1902" s="349">
        <v>101574</v>
      </c>
      <c r="H1902" s="349" t="s">
        <v>3081</v>
      </c>
      <c r="I1902" s="349" t="s">
        <v>194</v>
      </c>
      <c r="J1902" s="349" t="s">
        <v>1333</v>
      </c>
      <c r="K1902" s="350">
        <v>14.51</v>
      </c>
      <c r="L1902" s="349" t="s">
        <v>1138</v>
      </c>
    </row>
    <row r="1903" spans="1:12" ht="13.5" x14ac:dyDescent="0.25">
      <c r="A1903" s="349" t="s">
        <v>3073</v>
      </c>
      <c r="B1903" s="349" t="s">
        <v>3074</v>
      </c>
      <c r="C1903" s="349" t="s">
        <v>3075</v>
      </c>
      <c r="D1903" s="349" t="s">
        <v>3076</v>
      </c>
      <c r="E1903" s="350" t="s">
        <v>24</v>
      </c>
      <c r="F1903" s="349" t="s">
        <v>24</v>
      </c>
      <c r="G1903" s="349">
        <v>101575</v>
      </c>
      <c r="H1903" s="349" t="s">
        <v>3082</v>
      </c>
      <c r="I1903" s="349" t="s">
        <v>194</v>
      </c>
      <c r="J1903" s="349" t="s">
        <v>1333</v>
      </c>
      <c r="K1903" s="350">
        <v>23.72</v>
      </c>
      <c r="L1903" s="349" t="s">
        <v>1138</v>
      </c>
    </row>
    <row r="1904" spans="1:12" ht="13.5" x14ac:dyDescent="0.25">
      <c r="A1904" s="349" t="s">
        <v>3073</v>
      </c>
      <c r="B1904" s="349" t="s">
        <v>3074</v>
      </c>
      <c r="C1904" s="349" t="s">
        <v>3075</v>
      </c>
      <c r="D1904" s="349" t="s">
        <v>3076</v>
      </c>
      <c r="E1904" s="350" t="s">
        <v>24</v>
      </c>
      <c r="F1904" s="349" t="s">
        <v>24</v>
      </c>
      <c r="G1904" s="349">
        <v>101576</v>
      </c>
      <c r="H1904" s="349" t="s">
        <v>3083</v>
      </c>
      <c r="I1904" s="349" t="s">
        <v>194</v>
      </c>
      <c r="J1904" s="349" t="s">
        <v>1333</v>
      </c>
      <c r="K1904" s="350">
        <v>42.56</v>
      </c>
      <c r="L1904" s="349" t="s">
        <v>1138</v>
      </c>
    </row>
    <row r="1905" spans="1:12" ht="13.5" x14ac:dyDescent="0.25">
      <c r="A1905" s="349" t="s">
        <v>3073</v>
      </c>
      <c r="B1905" s="349" t="s">
        <v>3074</v>
      </c>
      <c r="C1905" s="349" t="s">
        <v>3075</v>
      </c>
      <c r="D1905" s="349" t="s">
        <v>3076</v>
      </c>
      <c r="E1905" s="350" t="s">
        <v>24</v>
      </c>
      <c r="F1905" s="349" t="s">
        <v>24</v>
      </c>
      <c r="G1905" s="349">
        <v>101577</v>
      </c>
      <c r="H1905" s="349" t="s">
        <v>3084</v>
      </c>
      <c r="I1905" s="349" t="s">
        <v>194</v>
      </c>
      <c r="J1905" s="349" t="s">
        <v>1333</v>
      </c>
      <c r="K1905" s="350">
        <v>54.14</v>
      </c>
      <c r="L1905" s="349" t="s">
        <v>1138</v>
      </c>
    </row>
    <row r="1906" spans="1:12" ht="13.5" x14ac:dyDescent="0.25">
      <c r="A1906" s="349" t="s">
        <v>3073</v>
      </c>
      <c r="B1906" s="349" t="s">
        <v>3074</v>
      </c>
      <c r="C1906" s="349" t="s">
        <v>3075</v>
      </c>
      <c r="D1906" s="349" t="s">
        <v>3076</v>
      </c>
      <c r="E1906" s="350" t="s">
        <v>24</v>
      </c>
      <c r="F1906" s="349" t="s">
        <v>24</v>
      </c>
      <c r="G1906" s="349">
        <v>101578</v>
      </c>
      <c r="H1906" s="349" t="s">
        <v>3085</v>
      </c>
      <c r="I1906" s="349" t="s">
        <v>194</v>
      </c>
      <c r="J1906" s="349" t="s">
        <v>1333</v>
      </c>
      <c r="K1906" s="350">
        <v>34.96</v>
      </c>
      <c r="L1906" s="349" t="s">
        <v>1138</v>
      </c>
    </row>
    <row r="1907" spans="1:12" ht="13.5" x14ac:dyDescent="0.25">
      <c r="A1907" s="349" t="s">
        <v>3073</v>
      </c>
      <c r="B1907" s="349" t="s">
        <v>3074</v>
      </c>
      <c r="C1907" s="349" t="s">
        <v>3075</v>
      </c>
      <c r="D1907" s="349" t="s">
        <v>3076</v>
      </c>
      <c r="E1907" s="350" t="s">
        <v>24</v>
      </c>
      <c r="F1907" s="349" t="s">
        <v>24</v>
      </c>
      <c r="G1907" s="349">
        <v>101579</v>
      </c>
      <c r="H1907" s="349" t="s">
        <v>3086</v>
      </c>
      <c r="I1907" s="349" t="s">
        <v>194</v>
      </c>
      <c r="J1907" s="349" t="s">
        <v>1333</v>
      </c>
      <c r="K1907" s="350">
        <v>46.54</v>
      </c>
      <c r="L1907" s="349" t="s">
        <v>1138</v>
      </c>
    </row>
    <row r="1908" spans="1:12" ht="13.5" x14ac:dyDescent="0.25">
      <c r="A1908" s="349" t="s">
        <v>3073</v>
      </c>
      <c r="B1908" s="349" t="s">
        <v>3074</v>
      </c>
      <c r="C1908" s="349" t="s">
        <v>3075</v>
      </c>
      <c r="D1908" s="349" t="s">
        <v>3076</v>
      </c>
      <c r="E1908" s="350" t="s">
        <v>24</v>
      </c>
      <c r="F1908" s="349" t="s">
        <v>24</v>
      </c>
      <c r="G1908" s="349">
        <v>101580</v>
      </c>
      <c r="H1908" s="349" t="s">
        <v>3087</v>
      </c>
      <c r="I1908" s="349" t="s">
        <v>194</v>
      </c>
      <c r="J1908" s="349" t="s">
        <v>1333</v>
      </c>
      <c r="K1908" s="350">
        <v>30.54</v>
      </c>
      <c r="L1908" s="349" t="s">
        <v>1138</v>
      </c>
    </row>
    <row r="1909" spans="1:12" ht="13.5" x14ac:dyDescent="0.25">
      <c r="A1909" s="349" t="s">
        <v>3073</v>
      </c>
      <c r="B1909" s="349" t="s">
        <v>3074</v>
      </c>
      <c r="C1909" s="349" t="s">
        <v>3075</v>
      </c>
      <c r="D1909" s="349" t="s">
        <v>3076</v>
      </c>
      <c r="E1909" s="350" t="s">
        <v>24</v>
      </c>
      <c r="F1909" s="349" t="s">
        <v>24</v>
      </c>
      <c r="G1909" s="349">
        <v>101581</v>
      </c>
      <c r="H1909" s="349" t="s">
        <v>3088</v>
      </c>
      <c r="I1909" s="349" t="s">
        <v>194</v>
      </c>
      <c r="J1909" s="349" t="s">
        <v>1333</v>
      </c>
      <c r="K1909" s="350">
        <v>42.29</v>
      </c>
      <c r="L1909" s="349" t="s">
        <v>1138</v>
      </c>
    </row>
    <row r="1910" spans="1:12" ht="13.5" x14ac:dyDescent="0.25">
      <c r="A1910" s="349" t="s">
        <v>3073</v>
      </c>
      <c r="B1910" s="349" t="s">
        <v>3074</v>
      </c>
      <c r="C1910" s="349" t="s">
        <v>3075</v>
      </c>
      <c r="D1910" s="349" t="s">
        <v>3076</v>
      </c>
      <c r="E1910" s="350" t="s">
        <v>24</v>
      </c>
      <c r="F1910" s="349" t="s">
        <v>24</v>
      </c>
      <c r="G1910" s="349">
        <v>101582</v>
      </c>
      <c r="H1910" s="349" t="s">
        <v>3089</v>
      </c>
      <c r="I1910" s="349" t="s">
        <v>194</v>
      </c>
      <c r="J1910" s="349" t="s">
        <v>1333</v>
      </c>
      <c r="K1910" s="350">
        <v>69.680000000000007</v>
      </c>
      <c r="L1910" s="349" t="s">
        <v>1138</v>
      </c>
    </row>
    <row r="1911" spans="1:12" ht="13.5" x14ac:dyDescent="0.25">
      <c r="A1911" s="349" t="s">
        <v>3073</v>
      </c>
      <c r="B1911" s="349" t="s">
        <v>3074</v>
      </c>
      <c r="C1911" s="349" t="s">
        <v>3075</v>
      </c>
      <c r="D1911" s="349" t="s">
        <v>3076</v>
      </c>
      <c r="E1911" s="350" t="s">
        <v>24</v>
      </c>
      <c r="F1911" s="349" t="s">
        <v>24</v>
      </c>
      <c r="G1911" s="349">
        <v>101583</v>
      </c>
      <c r="H1911" s="349" t="s">
        <v>3090</v>
      </c>
      <c r="I1911" s="349" t="s">
        <v>194</v>
      </c>
      <c r="J1911" s="349" t="s">
        <v>1333</v>
      </c>
      <c r="K1911" s="350">
        <v>87.72</v>
      </c>
      <c r="L1911" s="349" t="s">
        <v>1138</v>
      </c>
    </row>
    <row r="1912" spans="1:12" ht="13.5" x14ac:dyDescent="0.25">
      <c r="A1912" s="349" t="s">
        <v>3073</v>
      </c>
      <c r="B1912" s="349" t="s">
        <v>3074</v>
      </c>
      <c r="C1912" s="349" t="s">
        <v>3075</v>
      </c>
      <c r="D1912" s="349" t="s">
        <v>3076</v>
      </c>
      <c r="E1912" s="350" t="s">
        <v>24</v>
      </c>
      <c r="F1912" s="349" t="s">
        <v>24</v>
      </c>
      <c r="G1912" s="349">
        <v>101584</v>
      </c>
      <c r="H1912" s="349" t="s">
        <v>3091</v>
      </c>
      <c r="I1912" s="349" t="s">
        <v>194</v>
      </c>
      <c r="J1912" s="349" t="s">
        <v>1333</v>
      </c>
      <c r="K1912" s="350">
        <v>56.96</v>
      </c>
      <c r="L1912" s="349" t="s">
        <v>1138</v>
      </c>
    </row>
    <row r="1913" spans="1:12" ht="13.5" x14ac:dyDescent="0.25">
      <c r="A1913" s="349" t="s">
        <v>3073</v>
      </c>
      <c r="B1913" s="349" t="s">
        <v>3074</v>
      </c>
      <c r="C1913" s="349" t="s">
        <v>3075</v>
      </c>
      <c r="D1913" s="349" t="s">
        <v>3076</v>
      </c>
      <c r="E1913" s="350" t="s">
        <v>24</v>
      </c>
      <c r="F1913" s="349" t="s">
        <v>24</v>
      </c>
      <c r="G1913" s="349">
        <v>101585</v>
      </c>
      <c r="H1913" s="349" t="s">
        <v>3092</v>
      </c>
      <c r="I1913" s="349" t="s">
        <v>194</v>
      </c>
      <c r="J1913" s="349" t="s">
        <v>1333</v>
      </c>
      <c r="K1913" s="350">
        <v>74.989999999999995</v>
      </c>
      <c r="L1913" s="349" t="s">
        <v>1138</v>
      </c>
    </row>
    <row r="1914" spans="1:12" ht="13.5" x14ac:dyDescent="0.25">
      <c r="A1914" s="349" t="s">
        <v>3073</v>
      </c>
      <c r="B1914" s="349" t="s">
        <v>3074</v>
      </c>
      <c r="C1914" s="349" t="s">
        <v>3075</v>
      </c>
      <c r="D1914" s="349" t="s">
        <v>3076</v>
      </c>
      <c r="E1914" s="350" t="s">
        <v>24</v>
      </c>
      <c r="F1914" s="349" t="s">
        <v>24</v>
      </c>
      <c r="G1914" s="349">
        <v>101586</v>
      </c>
      <c r="H1914" s="349" t="s">
        <v>3093</v>
      </c>
      <c r="I1914" s="349" t="s">
        <v>194</v>
      </c>
      <c r="J1914" s="349" t="s">
        <v>1333</v>
      </c>
      <c r="K1914" s="350">
        <v>48.63</v>
      </c>
      <c r="L1914" s="349" t="s">
        <v>1138</v>
      </c>
    </row>
    <row r="1915" spans="1:12" ht="13.5" x14ac:dyDescent="0.25">
      <c r="A1915" s="349" t="s">
        <v>3073</v>
      </c>
      <c r="B1915" s="349" t="s">
        <v>3074</v>
      </c>
      <c r="C1915" s="349" t="s">
        <v>3075</v>
      </c>
      <c r="D1915" s="349" t="s">
        <v>3076</v>
      </c>
      <c r="E1915" s="350" t="s">
        <v>24</v>
      </c>
      <c r="F1915" s="349" t="s">
        <v>24</v>
      </c>
      <c r="G1915" s="349">
        <v>101587</v>
      </c>
      <c r="H1915" s="349" t="s">
        <v>3094</v>
      </c>
      <c r="I1915" s="349" t="s">
        <v>194</v>
      </c>
      <c r="J1915" s="349" t="s">
        <v>1333</v>
      </c>
      <c r="K1915" s="350">
        <v>66.84</v>
      </c>
      <c r="L1915" s="349" t="s">
        <v>1138</v>
      </c>
    </row>
    <row r="1916" spans="1:12" ht="13.5" x14ac:dyDescent="0.25">
      <c r="A1916" s="349" t="s">
        <v>3073</v>
      </c>
      <c r="B1916" s="349" t="s">
        <v>3074</v>
      </c>
      <c r="C1916" s="349" t="s">
        <v>3095</v>
      </c>
      <c r="D1916" s="349" t="s">
        <v>3096</v>
      </c>
      <c r="E1916" s="350" t="s">
        <v>24</v>
      </c>
      <c r="F1916" s="349" t="s">
        <v>24</v>
      </c>
      <c r="G1916" s="349">
        <v>101588</v>
      </c>
      <c r="H1916" s="349" t="s">
        <v>3097</v>
      </c>
      <c r="I1916" s="349" t="s">
        <v>194</v>
      </c>
      <c r="J1916" s="349" t="s">
        <v>1333</v>
      </c>
      <c r="K1916" s="350">
        <v>92.88</v>
      </c>
      <c r="L1916" s="349" t="s">
        <v>1138</v>
      </c>
    </row>
    <row r="1917" spans="1:12" ht="13.5" x14ac:dyDescent="0.25">
      <c r="A1917" s="349" t="s">
        <v>3073</v>
      </c>
      <c r="B1917" s="349" t="s">
        <v>3074</v>
      </c>
      <c r="C1917" s="349" t="s">
        <v>3095</v>
      </c>
      <c r="D1917" s="349" t="s">
        <v>3096</v>
      </c>
      <c r="E1917" s="350" t="s">
        <v>24</v>
      </c>
      <c r="F1917" s="349" t="s">
        <v>24</v>
      </c>
      <c r="G1917" s="349">
        <v>101589</v>
      </c>
      <c r="H1917" s="349" t="s">
        <v>3098</v>
      </c>
      <c r="I1917" s="349" t="s">
        <v>194</v>
      </c>
      <c r="J1917" s="349" t="s">
        <v>1333</v>
      </c>
      <c r="K1917" s="350">
        <v>135.47</v>
      </c>
      <c r="L1917" s="349" t="s">
        <v>1138</v>
      </c>
    </row>
    <row r="1918" spans="1:12" ht="13.5" x14ac:dyDescent="0.25">
      <c r="A1918" s="349" t="s">
        <v>3073</v>
      </c>
      <c r="B1918" s="349" t="s">
        <v>3074</v>
      </c>
      <c r="C1918" s="349" t="s">
        <v>3095</v>
      </c>
      <c r="D1918" s="349" t="s">
        <v>3096</v>
      </c>
      <c r="E1918" s="350" t="s">
        <v>24</v>
      </c>
      <c r="F1918" s="349" t="s">
        <v>24</v>
      </c>
      <c r="G1918" s="349">
        <v>101590</v>
      </c>
      <c r="H1918" s="349" t="s">
        <v>3099</v>
      </c>
      <c r="I1918" s="349" t="s">
        <v>194</v>
      </c>
      <c r="J1918" s="349" t="s">
        <v>1333</v>
      </c>
      <c r="K1918" s="350">
        <v>70.28</v>
      </c>
      <c r="L1918" s="349" t="s">
        <v>1138</v>
      </c>
    </row>
    <row r="1919" spans="1:12" ht="13.5" x14ac:dyDescent="0.25">
      <c r="A1919" s="349" t="s">
        <v>3073</v>
      </c>
      <c r="B1919" s="349" t="s">
        <v>3074</v>
      </c>
      <c r="C1919" s="349" t="s">
        <v>3095</v>
      </c>
      <c r="D1919" s="349" t="s">
        <v>3096</v>
      </c>
      <c r="E1919" s="350" t="s">
        <v>24</v>
      </c>
      <c r="F1919" s="349" t="s">
        <v>24</v>
      </c>
      <c r="G1919" s="349">
        <v>101591</v>
      </c>
      <c r="H1919" s="349" t="s">
        <v>3100</v>
      </c>
      <c r="I1919" s="349" t="s">
        <v>194</v>
      </c>
      <c r="J1919" s="349" t="s">
        <v>1333</v>
      </c>
      <c r="K1919" s="350">
        <v>112.86</v>
      </c>
      <c r="L1919" s="349" t="s">
        <v>1138</v>
      </c>
    </row>
    <row r="1920" spans="1:12" ht="13.5" x14ac:dyDescent="0.25">
      <c r="A1920" s="349" t="s">
        <v>3073</v>
      </c>
      <c r="B1920" s="349" t="s">
        <v>3074</v>
      </c>
      <c r="C1920" s="349" t="s">
        <v>3095</v>
      </c>
      <c r="D1920" s="349" t="s">
        <v>3096</v>
      </c>
      <c r="E1920" s="350" t="s">
        <v>24</v>
      </c>
      <c r="F1920" s="349" t="s">
        <v>24</v>
      </c>
      <c r="G1920" s="349">
        <v>101592</v>
      </c>
      <c r="H1920" s="349" t="s">
        <v>3101</v>
      </c>
      <c r="I1920" s="349" t="s">
        <v>194</v>
      </c>
      <c r="J1920" s="349" t="s">
        <v>1333</v>
      </c>
      <c r="K1920" s="350">
        <v>49.33</v>
      </c>
      <c r="L1920" s="349" t="s">
        <v>1138</v>
      </c>
    </row>
    <row r="1921" spans="1:12" ht="13.5" x14ac:dyDescent="0.25">
      <c r="A1921" s="349" t="s">
        <v>3073</v>
      </c>
      <c r="B1921" s="349" t="s">
        <v>3074</v>
      </c>
      <c r="C1921" s="349" t="s">
        <v>3095</v>
      </c>
      <c r="D1921" s="349" t="s">
        <v>3096</v>
      </c>
      <c r="E1921" s="350" t="s">
        <v>24</v>
      </c>
      <c r="F1921" s="349" t="s">
        <v>24</v>
      </c>
      <c r="G1921" s="349">
        <v>101593</v>
      </c>
      <c r="H1921" s="349" t="s">
        <v>3102</v>
      </c>
      <c r="I1921" s="349" t="s">
        <v>194</v>
      </c>
      <c r="J1921" s="349" t="s">
        <v>1333</v>
      </c>
      <c r="K1921" s="350">
        <v>92.05</v>
      </c>
      <c r="L1921" s="349" t="s">
        <v>1138</v>
      </c>
    </row>
    <row r="1922" spans="1:12" ht="13.5" x14ac:dyDescent="0.25">
      <c r="A1922" s="349" t="s">
        <v>3073</v>
      </c>
      <c r="B1922" s="349" t="s">
        <v>3074</v>
      </c>
      <c r="C1922" s="349" t="s">
        <v>3095</v>
      </c>
      <c r="D1922" s="349" t="s">
        <v>3096</v>
      </c>
      <c r="E1922" s="350" t="s">
        <v>24</v>
      </c>
      <c r="F1922" s="349" t="s">
        <v>24</v>
      </c>
      <c r="G1922" s="349">
        <v>101600</v>
      </c>
      <c r="H1922" s="349" t="s">
        <v>3103</v>
      </c>
      <c r="I1922" s="349" t="s">
        <v>194</v>
      </c>
      <c r="J1922" s="349" t="s">
        <v>1524</v>
      </c>
      <c r="K1922" s="350">
        <v>17.440000000000001</v>
      </c>
      <c r="L1922" s="349" t="s">
        <v>1138</v>
      </c>
    </row>
    <row r="1923" spans="1:12" ht="13.5" x14ac:dyDescent="0.25">
      <c r="A1923" s="349" t="s">
        <v>3073</v>
      </c>
      <c r="B1923" s="349" t="s">
        <v>3074</v>
      </c>
      <c r="C1923" s="349" t="s">
        <v>3095</v>
      </c>
      <c r="D1923" s="349" t="s">
        <v>3096</v>
      </c>
      <c r="E1923" s="350" t="s">
        <v>24</v>
      </c>
      <c r="F1923" s="349" t="s">
        <v>24</v>
      </c>
      <c r="G1923" s="349">
        <v>101601</v>
      </c>
      <c r="H1923" s="349" t="s">
        <v>3104</v>
      </c>
      <c r="I1923" s="349" t="s">
        <v>194</v>
      </c>
      <c r="J1923" s="349" t="s">
        <v>1524</v>
      </c>
      <c r="K1923" s="350">
        <v>25.81</v>
      </c>
      <c r="L1923" s="349" t="s">
        <v>1138</v>
      </c>
    </row>
    <row r="1924" spans="1:12" ht="13.5" x14ac:dyDescent="0.25">
      <c r="A1924" s="349" t="s">
        <v>3073</v>
      </c>
      <c r="B1924" s="349" t="s">
        <v>3074</v>
      </c>
      <c r="C1924" s="349" t="s">
        <v>3095</v>
      </c>
      <c r="D1924" s="349" t="s">
        <v>3096</v>
      </c>
      <c r="E1924" s="350" t="s">
        <v>24</v>
      </c>
      <c r="F1924" s="349" t="s">
        <v>24</v>
      </c>
      <c r="G1924" s="349">
        <v>101602</v>
      </c>
      <c r="H1924" s="349" t="s">
        <v>3105</v>
      </c>
      <c r="I1924" s="349" t="s">
        <v>194</v>
      </c>
      <c r="J1924" s="349" t="s">
        <v>1524</v>
      </c>
      <c r="K1924" s="350">
        <v>12.93</v>
      </c>
      <c r="L1924" s="349" t="s">
        <v>1138</v>
      </c>
    </row>
    <row r="1925" spans="1:12" ht="13.5" x14ac:dyDescent="0.25">
      <c r="A1925" s="349" t="s">
        <v>3073</v>
      </c>
      <c r="B1925" s="349" t="s">
        <v>3074</v>
      </c>
      <c r="C1925" s="349" t="s">
        <v>3095</v>
      </c>
      <c r="D1925" s="349" t="s">
        <v>3096</v>
      </c>
      <c r="E1925" s="350" t="s">
        <v>24</v>
      </c>
      <c r="F1925" s="349" t="s">
        <v>24</v>
      </c>
      <c r="G1925" s="349">
        <v>101603</v>
      </c>
      <c r="H1925" s="349" t="s">
        <v>3106</v>
      </c>
      <c r="I1925" s="349" t="s">
        <v>194</v>
      </c>
      <c r="J1925" s="349" t="s">
        <v>1524</v>
      </c>
      <c r="K1925" s="350">
        <v>21.3</v>
      </c>
      <c r="L1925" s="349" t="s">
        <v>1138</v>
      </c>
    </row>
    <row r="1926" spans="1:12" ht="13.5" x14ac:dyDescent="0.25">
      <c r="A1926" s="349" t="s">
        <v>3073</v>
      </c>
      <c r="B1926" s="349" t="s">
        <v>3074</v>
      </c>
      <c r="C1926" s="349" t="s">
        <v>3095</v>
      </c>
      <c r="D1926" s="349" t="s">
        <v>3096</v>
      </c>
      <c r="E1926" s="350" t="s">
        <v>24</v>
      </c>
      <c r="F1926" s="349" t="s">
        <v>24</v>
      </c>
      <c r="G1926" s="349">
        <v>101604</v>
      </c>
      <c r="H1926" s="349" t="s">
        <v>3107</v>
      </c>
      <c r="I1926" s="349" t="s">
        <v>194</v>
      </c>
      <c r="J1926" s="349" t="s">
        <v>1524</v>
      </c>
      <c r="K1926" s="350">
        <v>8.4600000000000009</v>
      </c>
      <c r="L1926" s="349" t="s">
        <v>1138</v>
      </c>
    </row>
    <row r="1927" spans="1:12" ht="13.5" x14ac:dyDescent="0.25">
      <c r="A1927" s="349" t="s">
        <v>3073</v>
      </c>
      <c r="B1927" s="349" t="s">
        <v>3074</v>
      </c>
      <c r="C1927" s="349" t="s">
        <v>3095</v>
      </c>
      <c r="D1927" s="349" t="s">
        <v>3096</v>
      </c>
      <c r="E1927" s="350" t="s">
        <v>24</v>
      </c>
      <c r="F1927" s="349" t="s">
        <v>24</v>
      </c>
      <c r="G1927" s="349">
        <v>101605</v>
      </c>
      <c r="H1927" s="349" t="s">
        <v>3108</v>
      </c>
      <c r="I1927" s="349" t="s">
        <v>194</v>
      </c>
      <c r="J1927" s="349" t="s">
        <v>1524</v>
      </c>
      <c r="K1927" s="350">
        <v>16.829999999999998</v>
      </c>
      <c r="L1927" s="349" t="s">
        <v>1138</v>
      </c>
    </row>
    <row r="1928" spans="1:12" ht="13.5" x14ac:dyDescent="0.25">
      <c r="A1928" s="349" t="s">
        <v>3109</v>
      </c>
      <c r="B1928" s="349" t="s">
        <v>3110</v>
      </c>
      <c r="C1928" s="349" t="s">
        <v>3111</v>
      </c>
      <c r="D1928" s="349" t="s">
        <v>3112</v>
      </c>
      <c r="E1928" s="350" t="s">
        <v>24</v>
      </c>
      <c r="F1928" s="349" t="s">
        <v>24</v>
      </c>
      <c r="G1928" s="349">
        <v>90788</v>
      </c>
      <c r="H1928" s="349" t="s">
        <v>3113</v>
      </c>
      <c r="I1928" s="349" t="s">
        <v>181</v>
      </c>
      <c r="J1928" s="349" t="s">
        <v>1137</v>
      </c>
      <c r="K1928" s="350">
        <v>732.19</v>
      </c>
      <c r="L1928" s="349" t="s">
        <v>1138</v>
      </c>
    </row>
    <row r="1929" spans="1:12" ht="13.5" x14ac:dyDescent="0.25">
      <c r="A1929" s="349" t="s">
        <v>3109</v>
      </c>
      <c r="B1929" s="349" t="s">
        <v>3110</v>
      </c>
      <c r="C1929" s="349" t="s">
        <v>3111</v>
      </c>
      <c r="D1929" s="349" t="s">
        <v>3112</v>
      </c>
      <c r="E1929" s="350" t="s">
        <v>24</v>
      </c>
      <c r="F1929" s="349" t="s">
        <v>24</v>
      </c>
      <c r="G1929" s="349">
        <v>90789</v>
      </c>
      <c r="H1929" s="349" t="s">
        <v>3114</v>
      </c>
      <c r="I1929" s="349" t="s">
        <v>181</v>
      </c>
      <c r="J1929" s="349" t="s">
        <v>1137</v>
      </c>
      <c r="K1929" s="350">
        <v>734.13</v>
      </c>
      <c r="L1929" s="349" t="s">
        <v>1138</v>
      </c>
    </row>
    <row r="1930" spans="1:12" ht="13.5" x14ac:dyDescent="0.25">
      <c r="A1930" s="349" t="s">
        <v>3109</v>
      </c>
      <c r="B1930" s="349" t="s">
        <v>3110</v>
      </c>
      <c r="C1930" s="349" t="s">
        <v>3111</v>
      </c>
      <c r="D1930" s="349" t="s">
        <v>3112</v>
      </c>
      <c r="E1930" s="350" t="s">
        <v>24</v>
      </c>
      <c r="F1930" s="349" t="s">
        <v>24</v>
      </c>
      <c r="G1930" s="349">
        <v>90790</v>
      </c>
      <c r="H1930" s="349" t="s">
        <v>3115</v>
      </c>
      <c r="I1930" s="349" t="s">
        <v>181</v>
      </c>
      <c r="J1930" s="349" t="s">
        <v>1137</v>
      </c>
      <c r="K1930" s="350">
        <v>757.4</v>
      </c>
      <c r="L1930" s="349" t="s">
        <v>1138</v>
      </c>
    </row>
    <row r="1931" spans="1:12" ht="13.5" x14ac:dyDescent="0.25">
      <c r="A1931" s="349" t="s">
        <v>3109</v>
      </c>
      <c r="B1931" s="349" t="s">
        <v>3110</v>
      </c>
      <c r="C1931" s="349" t="s">
        <v>3111</v>
      </c>
      <c r="D1931" s="349" t="s">
        <v>3112</v>
      </c>
      <c r="E1931" s="350" t="s">
        <v>24</v>
      </c>
      <c r="F1931" s="349" t="s">
        <v>24</v>
      </c>
      <c r="G1931" s="349">
        <v>90791</v>
      </c>
      <c r="H1931" s="349" t="s">
        <v>3116</v>
      </c>
      <c r="I1931" s="349" t="s">
        <v>181</v>
      </c>
      <c r="J1931" s="349" t="s">
        <v>1137</v>
      </c>
      <c r="K1931" s="350">
        <v>888.24</v>
      </c>
      <c r="L1931" s="349" t="s">
        <v>1138</v>
      </c>
    </row>
    <row r="1932" spans="1:12" ht="13.5" x14ac:dyDescent="0.25">
      <c r="A1932" s="349" t="s">
        <v>3109</v>
      </c>
      <c r="B1932" s="349" t="s">
        <v>3110</v>
      </c>
      <c r="C1932" s="349" t="s">
        <v>3111</v>
      </c>
      <c r="D1932" s="349" t="s">
        <v>3112</v>
      </c>
      <c r="E1932" s="350" t="s">
        <v>24</v>
      </c>
      <c r="F1932" s="349" t="s">
        <v>24</v>
      </c>
      <c r="G1932" s="349">
        <v>90793</v>
      </c>
      <c r="H1932" s="349" t="s">
        <v>3117</v>
      </c>
      <c r="I1932" s="349" t="s">
        <v>181</v>
      </c>
      <c r="J1932" s="349" t="s">
        <v>1137</v>
      </c>
      <c r="K1932" s="350">
        <v>944.44</v>
      </c>
      <c r="L1932" s="349" t="s">
        <v>1138</v>
      </c>
    </row>
    <row r="1933" spans="1:12" ht="13.5" x14ac:dyDescent="0.25">
      <c r="A1933" s="349" t="s">
        <v>3109</v>
      </c>
      <c r="B1933" s="349" t="s">
        <v>3110</v>
      </c>
      <c r="C1933" s="349" t="s">
        <v>3111</v>
      </c>
      <c r="D1933" s="349" t="s">
        <v>3112</v>
      </c>
      <c r="E1933" s="350" t="s">
        <v>24</v>
      </c>
      <c r="F1933" s="349" t="s">
        <v>24</v>
      </c>
      <c r="G1933" s="349">
        <v>90794</v>
      </c>
      <c r="H1933" s="349" t="s">
        <v>3118</v>
      </c>
      <c r="I1933" s="349" t="s">
        <v>181</v>
      </c>
      <c r="J1933" s="349" t="s">
        <v>1137</v>
      </c>
      <c r="K1933" s="350">
        <v>638.9</v>
      </c>
      <c r="L1933" s="349" t="s">
        <v>1138</v>
      </c>
    </row>
    <row r="1934" spans="1:12" ht="13.5" x14ac:dyDescent="0.25">
      <c r="A1934" s="349" t="s">
        <v>3109</v>
      </c>
      <c r="B1934" s="349" t="s">
        <v>3110</v>
      </c>
      <c r="C1934" s="349" t="s">
        <v>3111</v>
      </c>
      <c r="D1934" s="349" t="s">
        <v>3112</v>
      </c>
      <c r="E1934" s="350" t="s">
        <v>24</v>
      </c>
      <c r="F1934" s="349" t="s">
        <v>24</v>
      </c>
      <c r="G1934" s="349">
        <v>90795</v>
      </c>
      <c r="H1934" s="349" t="s">
        <v>3119</v>
      </c>
      <c r="I1934" s="349" t="s">
        <v>181</v>
      </c>
      <c r="J1934" s="349" t="s">
        <v>1137</v>
      </c>
      <c r="K1934" s="350">
        <v>646.49</v>
      </c>
      <c r="L1934" s="349" t="s">
        <v>1138</v>
      </c>
    </row>
    <row r="1935" spans="1:12" ht="13.5" x14ac:dyDescent="0.25">
      <c r="A1935" s="349" t="s">
        <v>3109</v>
      </c>
      <c r="B1935" s="349" t="s">
        <v>3110</v>
      </c>
      <c r="C1935" s="349" t="s">
        <v>3111</v>
      </c>
      <c r="D1935" s="349" t="s">
        <v>3112</v>
      </c>
      <c r="E1935" s="350" t="s">
        <v>24</v>
      </c>
      <c r="F1935" s="349" t="s">
        <v>24</v>
      </c>
      <c r="G1935" s="349">
        <v>90796</v>
      </c>
      <c r="H1935" s="349" t="s">
        <v>3120</v>
      </c>
      <c r="I1935" s="349" t="s">
        <v>181</v>
      </c>
      <c r="J1935" s="349" t="s">
        <v>1137</v>
      </c>
      <c r="K1935" s="350">
        <v>654.11</v>
      </c>
      <c r="L1935" s="349" t="s">
        <v>1138</v>
      </c>
    </row>
    <row r="1936" spans="1:12" ht="13.5" x14ac:dyDescent="0.25">
      <c r="A1936" s="349" t="s">
        <v>3109</v>
      </c>
      <c r="B1936" s="349" t="s">
        <v>3110</v>
      </c>
      <c r="C1936" s="349" t="s">
        <v>3111</v>
      </c>
      <c r="D1936" s="349" t="s">
        <v>3112</v>
      </c>
      <c r="E1936" s="350" t="s">
        <v>24</v>
      </c>
      <c r="F1936" s="349" t="s">
        <v>24</v>
      </c>
      <c r="G1936" s="349">
        <v>90797</v>
      </c>
      <c r="H1936" s="349" t="s">
        <v>3121</v>
      </c>
      <c r="I1936" s="349" t="s">
        <v>181</v>
      </c>
      <c r="J1936" s="349" t="s">
        <v>1137</v>
      </c>
      <c r="K1936" s="350">
        <v>661.71</v>
      </c>
      <c r="L1936" s="349" t="s">
        <v>1138</v>
      </c>
    </row>
    <row r="1937" spans="1:12" ht="13.5" x14ac:dyDescent="0.25">
      <c r="A1937" s="349" t="s">
        <v>3109</v>
      </c>
      <c r="B1937" s="349" t="s">
        <v>3110</v>
      </c>
      <c r="C1937" s="349" t="s">
        <v>3111</v>
      </c>
      <c r="D1937" s="349" t="s">
        <v>3112</v>
      </c>
      <c r="E1937" s="350" t="s">
        <v>24</v>
      </c>
      <c r="F1937" s="349" t="s">
        <v>24</v>
      </c>
      <c r="G1937" s="349">
        <v>90798</v>
      </c>
      <c r="H1937" s="349" t="s">
        <v>3122</v>
      </c>
      <c r="I1937" s="349" t="s">
        <v>181</v>
      </c>
      <c r="J1937" s="349" t="s">
        <v>1137</v>
      </c>
      <c r="K1937" s="350">
        <v>952.99</v>
      </c>
      <c r="L1937" s="349" t="s">
        <v>1138</v>
      </c>
    </row>
    <row r="1938" spans="1:12" ht="13.5" x14ac:dyDescent="0.25">
      <c r="A1938" s="349" t="s">
        <v>3109</v>
      </c>
      <c r="B1938" s="349" t="s">
        <v>3110</v>
      </c>
      <c r="C1938" s="349" t="s">
        <v>3111</v>
      </c>
      <c r="D1938" s="349" t="s">
        <v>3112</v>
      </c>
      <c r="E1938" s="350" t="s">
        <v>24</v>
      </c>
      <c r="F1938" s="349" t="s">
        <v>24</v>
      </c>
      <c r="G1938" s="349">
        <v>90799</v>
      </c>
      <c r="H1938" s="349" t="s">
        <v>3123</v>
      </c>
      <c r="I1938" s="349" t="s">
        <v>181</v>
      </c>
      <c r="J1938" s="349" t="s">
        <v>1137</v>
      </c>
      <c r="K1938" s="350">
        <v>984.45</v>
      </c>
      <c r="L1938" s="349" t="s">
        <v>1138</v>
      </c>
    </row>
    <row r="1939" spans="1:12" ht="13.5" x14ac:dyDescent="0.25">
      <c r="A1939" s="349" t="s">
        <v>3109</v>
      </c>
      <c r="B1939" s="349" t="s">
        <v>3110</v>
      </c>
      <c r="C1939" s="349" t="s">
        <v>3111</v>
      </c>
      <c r="D1939" s="349" t="s">
        <v>3112</v>
      </c>
      <c r="E1939" s="350" t="s">
        <v>24</v>
      </c>
      <c r="F1939" s="349" t="s">
        <v>24</v>
      </c>
      <c r="G1939" s="349">
        <v>90801</v>
      </c>
      <c r="H1939" s="349" t="s">
        <v>3124</v>
      </c>
      <c r="I1939" s="349" t="s">
        <v>181</v>
      </c>
      <c r="J1939" s="349" t="s">
        <v>1137</v>
      </c>
      <c r="K1939" s="350">
        <v>305.93</v>
      </c>
      <c r="L1939" s="349" t="s">
        <v>1138</v>
      </c>
    </row>
    <row r="1940" spans="1:12" ht="13.5" x14ac:dyDescent="0.25">
      <c r="A1940" s="349" t="s">
        <v>3109</v>
      </c>
      <c r="B1940" s="349" t="s">
        <v>3110</v>
      </c>
      <c r="C1940" s="349" t="s">
        <v>3111</v>
      </c>
      <c r="D1940" s="349" t="s">
        <v>3112</v>
      </c>
      <c r="E1940" s="350" t="s">
        <v>24</v>
      </c>
      <c r="F1940" s="349" t="s">
        <v>24</v>
      </c>
      <c r="G1940" s="349">
        <v>90806</v>
      </c>
      <c r="H1940" s="349" t="s">
        <v>3125</v>
      </c>
      <c r="I1940" s="349" t="s">
        <v>181</v>
      </c>
      <c r="J1940" s="349" t="s">
        <v>1137</v>
      </c>
      <c r="K1940" s="350">
        <v>399.55</v>
      </c>
      <c r="L1940" s="349" t="s">
        <v>1138</v>
      </c>
    </row>
    <row r="1941" spans="1:12" ht="13.5" x14ac:dyDescent="0.25">
      <c r="A1941" s="349" t="s">
        <v>3109</v>
      </c>
      <c r="B1941" s="349" t="s">
        <v>3110</v>
      </c>
      <c r="C1941" s="349" t="s">
        <v>3111</v>
      </c>
      <c r="D1941" s="349" t="s">
        <v>3112</v>
      </c>
      <c r="E1941" s="350" t="s">
        <v>24</v>
      </c>
      <c r="F1941" s="349" t="s">
        <v>24</v>
      </c>
      <c r="G1941" s="349">
        <v>90820</v>
      </c>
      <c r="H1941" s="349" t="s">
        <v>3126</v>
      </c>
      <c r="I1941" s="349" t="s">
        <v>181</v>
      </c>
      <c r="J1941" s="349" t="s">
        <v>1137</v>
      </c>
      <c r="K1941" s="350">
        <v>292.37</v>
      </c>
      <c r="L1941" s="349" t="s">
        <v>1138</v>
      </c>
    </row>
    <row r="1942" spans="1:12" ht="13.5" x14ac:dyDescent="0.25">
      <c r="A1942" s="349" t="s">
        <v>3109</v>
      </c>
      <c r="B1942" s="349" t="s">
        <v>3110</v>
      </c>
      <c r="C1942" s="349" t="s">
        <v>3111</v>
      </c>
      <c r="D1942" s="349" t="s">
        <v>3112</v>
      </c>
      <c r="E1942" s="350" t="s">
        <v>24</v>
      </c>
      <c r="F1942" s="349" t="s">
        <v>24</v>
      </c>
      <c r="G1942" s="349">
        <v>90821</v>
      </c>
      <c r="H1942" s="349" t="s">
        <v>3127</v>
      </c>
      <c r="I1942" s="349" t="s">
        <v>181</v>
      </c>
      <c r="J1942" s="349" t="s">
        <v>1137</v>
      </c>
      <c r="K1942" s="350">
        <v>299.3</v>
      </c>
      <c r="L1942" s="349" t="s">
        <v>1138</v>
      </c>
    </row>
    <row r="1943" spans="1:12" ht="13.5" x14ac:dyDescent="0.25">
      <c r="A1943" s="349" t="s">
        <v>3109</v>
      </c>
      <c r="B1943" s="349" t="s">
        <v>3110</v>
      </c>
      <c r="C1943" s="349" t="s">
        <v>3111</v>
      </c>
      <c r="D1943" s="349" t="s">
        <v>3112</v>
      </c>
      <c r="E1943" s="350" t="s">
        <v>24</v>
      </c>
      <c r="F1943" s="349" t="s">
        <v>24</v>
      </c>
      <c r="G1943" s="349">
        <v>90822</v>
      </c>
      <c r="H1943" s="349" t="s">
        <v>3128</v>
      </c>
      <c r="I1943" s="349" t="s">
        <v>181</v>
      </c>
      <c r="J1943" s="349" t="s">
        <v>1137</v>
      </c>
      <c r="K1943" s="350">
        <v>321.23</v>
      </c>
      <c r="L1943" s="349" t="s">
        <v>1138</v>
      </c>
    </row>
    <row r="1944" spans="1:12" ht="13.5" x14ac:dyDescent="0.25">
      <c r="A1944" s="349" t="s">
        <v>3109</v>
      </c>
      <c r="B1944" s="349" t="s">
        <v>3110</v>
      </c>
      <c r="C1944" s="349" t="s">
        <v>3111</v>
      </c>
      <c r="D1944" s="349" t="s">
        <v>3112</v>
      </c>
      <c r="E1944" s="350" t="s">
        <v>24</v>
      </c>
      <c r="F1944" s="349" t="s">
        <v>24</v>
      </c>
      <c r="G1944" s="349">
        <v>90823</v>
      </c>
      <c r="H1944" s="349" t="s">
        <v>3129</v>
      </c>
      <c r="I1944" s="349" t="s">
        <v>181</v>
      </c>
      <c r="J1944" s="349" t="s">
        <v>1137</v>
      </c>
      <c r="K1944" s="350">
        <v>392.57</v>
      </c>
      <c r="L1944" s="349" t="s">
        <v>1138</v>
      </c>
    </row>
    <row r="1945" spans="1:12" ht="13.5" x14ac:dyDescent="0.25">
      <c r="A1945" s="349" t="s">
        <v>3109</v>
      </c>
      <c r="B1945" s="349" t="s">
        <v>3110</v>
      </c>
      <c r="C1945" s="349" t="s">
        <v>3111</v>
      </c>
      <c r="D1945" s="349" t="s">
        <v>3112</v>
      </c>
      <c r="E1945" s="350" t="s">
        <v>24</v>
      </c>
      <c r="F1945" s="349" t="s">
        <v>24</v>
      </c>
      <c r="G1945" s="349">
        <v>90824</v>
      </c>
      <c r="H1945" s="349" t="s">
        <v>3130</v>
      </c>
      <c r="I1945" s="349" t="s">
        <v>181</v>
      </c>
      <c r="J1945" s="349" t="s">
        <v>1137</v>
      </c>
      <c r="K1945" s="350">
        <v>558.6</v>
      </c>
      <c r="L1945" s="349" t="s">
        <v>1138</v>
      </c>
    </row>
    <row r="1946" spans="1:12" ht="13.5" x14ac:dyDescent="0.25">
      <c r="A1946" s="349" t="s">
        <v>3109</v>
      </c>
      <c r="B1946" s="349" t="s">
        <v>3110</v>
      </c>
      <c r="C1946" s="349" t="s">
        <v>3111</v>
      </c>
      <c r="D1946" s="349" t="s">
        <v>3112</v>
      </c>
      <c r="E1946" s="350" t="s">
        <v>24</v>
      </c>
      <c r="F1946" s="349" t="s">
        <v>24</v>
      </c>
      <c r="G1946" s="349">
        <v>90825</v>
      </c>
      <c r="H1946" s="349" t="s">
        <v>3131</v>
      </c>
      <c r="I1946" s="349" t="s">
        <v>181</v>
      </c>
      <c r="J1946" s="349" t="s">
        <v>1137</v>
      </c>
      <c r="K1946" s="350">
        <v>621.44000000000005</v>
      </c>
      <c r="L1946" s="349" t="s">
        <v>1138</v>
      </c>
    </row>
    <row r="1947" spans="1:12" ht="13.5" x14ac:dyDescent="0.25">
      <c r="A1947" s="349" t="s">
        <v>3109</v>
      </c>
      <c r="B1947" s="349" t="s">
        <v>3110</v>
      </c>
      <c r="C1947" s="349" t="s">
        <v>3111</v>
      </c>
      <c r="D1947" s="349" t="s">
        <v>3112</v>
      </c>
      <c r="E1947" s="350" t="s">
        <v>24</v>
      </c>
      <c r="F1947" s="349" t="s">
        <v>24</v>
      </c>
      <c r="G1947" s="349">
        <v>90830</v>
      </c>
      <c r="H1947" s="349" t="s">
        <v>3132</v>
      </c>
      <c r="I1947" s="349" t="s">
        <v>181</v>
      </c>
      <c r="J1947" s="349" t="s">
        <v>1137</v>
      </c>
      <c r="K1947" s="350">
        <v>151.21</v>
      </c>
      <c r="L1947" s="349" t="s">
        <v>1138</v>
      </c>
    </row>
    <row r="1948" spans="1:12" ht="13.5" x14ac:dyDescent="0.25">
      <c r="A1948" s="349" t="s">
        <v>3109</v>
      </c>
      <c r="B1948" s="349" t="s">
        <v>3110</v>
      </c>
      <c r="C1948" s="349" t="s">
        <v>3111</v>
      </c>
      <c r="D1948" s="349" t="s">
        <v>3112</v>
      </c>
      <c r="E1948" s="350" t="s">
        <v>24</v>
      </c>
      <c r="F1948" s="349" t="s">
        <v>24</v>
      </c>
      <c r="G1948" s="349">
        <v>90831</v>
      </c>
      <c r="H1948" s="349" t="s">
        <v>3133</v>
      </c>
      <c r="I1948" s="349" t="s">
        <v>181</v>
      </c>
      <c r="J1948" s="349" t="s">
        <v>1137</v>
      </c>
      <c r="K1948" s="350">
        <v>131.36000000000001</v>
      </c>
      <c r="L1948" s="349" t="s">
        <v>1138</v>
      </c>
    </row>
    <row r="1949" spans="1:12" ht="13.5" x14ac:dyDescent="0.25">
      <c r="A1949" s="349" t="s">
        <v>3109</v>
      </c>
      <c r="B1949" s="349" t="s">
        <v>3110</v>
      </c>
      <c r="C1949" s="349" t="s">
        <v>3111</v>
      </c>
      <c r="D1949" s="349" t="s">
        <v>3112</v>
      </c>
      <c r="E1949" s="350" t="s">
        <v>24</v>
      </c>
      <c r="F1949" s="349" t="s">
        <v>24</v>
      </c>
      <c r="G1949" s="349">
        <v>90841</v>
      </c>
      <c r="H1949" s="349" t="s">
        <v>3134</v>
      </c>
      <c r="I1949" s="349" t="s">
        <v>181</v>
      </c>
      <c r="J1949" s="349" t="s">
        <v>1137</v>
      </c>
      <c r="K1949" s="350">
        <v>929.93</v>
      </c>
      <c r="L1949" s="349" t="s">
        <v>1138</v>
      </c>
    </row>
    <row r="1950" spans="1:12" ht="13.5" x14ac:dyDescent="0.25">
      <c r="A1950" s="349" t="s">
        <v>3109</v>
      </c>
      <c r="B1950" s="349" t="s">
        <v>3110</v>
      </c>
      <c r="C1950" s="349" t="s">
        <v>3111</v>
      </c>
      <c r="D1950" s="349" t="s">
        <v>3112</v>
      </c>
      <c r="E1950" s="350" t="s">
        <v>24</v>
      </c>
      <c r="F1950" s="349" t="s">
        <v>24</v>
      </c>
      <c r="G1950" s="349">
        <v>90842</v>
      </c>
      <c r="H1950" s="349" t="s">
        <v>3135</v>
      </c>
      <c r="I1950" s="349" t="s">
        <v>181</v>
      </c>
      <c r="J1950" s="349" t="s">
        <v>1137</v>
      </c>
      <c r="K1950" s="350">
        <v>939.08</v>
      </c>
      <c r="L1950" s="349" t="s">
        <v>1138</v>
      </c>
    </row>
    <row r="1951" spans="1:12" ht="13.5" x14ac:dyDescent="0.25">
      <c r="A1951" s="349" t="s">
        <v>3109</v>
      </c>
      <c r="B1951" s="349" t="s">
        <v>3110</v>
      </c>
      <c r="C1951" s="349" t="s">
        <v>3111</v>
      </c>
      <c r="D1951" s="349" t="s">
        <v>3112</v>
      </c>
      <c r="E1951" s="350" t="s">
        <v>24</v>
      </c>
      <c r="F1951" s="349" t="s">
        <v>24</v>
      </c>
      <c r="G1951" s="349">
        <v>90843</v>
      </c>
      <c r="H1951" s="349" t="s">
        <v>3136</v>
      </c>
      <c r="I1951" s="349" t="s">
        <v>181</v>
      </c>
      <c r="J1951" s="349" t="s">
        <v>1137</v>
      </c>
      <c r="K1951" s="350">
        <v>983.09</v>
      </c>
      <c r="L1951" s="349" t="s">
        <v>1138</v>
      </c>
    </row>
    <row r="1952" spans="1:12" ht="13.5" x14ac:dyDescent="0.25">
      <c r="A1952" s="349" t="s">
        <v>3109</v>
      </c>
      <c r="B1952" s="349" t="s">
        <v>3110</v>
      </c>
      <c r="C1952" s="349" t="s">
        <v>3111</v>
      </c>
      <c r="D1952" s="349" t="s">
        <v>3112</v>
      </c>
      <c r="E1952" s="350" t="s">
        <v>24</v>
      </c>
      <c r="F1952" s="349" t="s">
        <v>24</v>
      </c>
      <c r="G1952" s="349">
        <v>90844</v>
      </c>
      <c r="H1952" s="349" t="s">
        <v>3137</v>
      </c>
      <c r="I1952" s="349" t="s">
        <v>181</v>
      </c>
      <c r="J1952" s="349" t="s">
        <v>1137</v>
      </c>
      <c r="K1952" s="370">
        <v>1056.6500000000001</v>
      </c>
      <c r="L1952" s="349" t="s">
        <v>1138</v>
      </c>
    </row>
    <row r="1953" spans="1:12" ht="13.5" x14ac:dyDescent="0.25">
      <c r="A1953" s="349" t="s">
        <v>3109</v>
      </c>
      <c r="B1953" s="349" t="s">
        <v>3110</v>
      </c>
      <c r="C1953" s="349" t="s">
        <v>3111</v>
      </c>
      <c r="D1953" s="349" t="s">
        <v>3112</v>
      </c>
      <c r="E1953" s="350" t="s">
        <v>24</v>
      </c>
      <c r="F1953" s="349" t="s">
        <v>24</v>
      </c>
      <c r="G1953" s="349">
        <v>90845</v>
      </c>
      <c r="H1953" s="349" t="s">
        <v>3138</v>
      </c>
      <c r="I1953" s="349" t="s">
        <v>181</v>
      </c>
      <c r="J1953" s="349" t="s">
        <v>1137</v>
      </c>
      <c r="K1953" s="370">
        <v>1220.46</v>
      </c>
      <c r="L1953" s="349" t="s">
        <v>1138</v>
      </c>
    </row>
    <row r="1954" spans="1:12" ht="13.5" x14ac:dyDescent="0.25">
      <c r="A1954" s="349" t="s">
        <v>3109</v>
      </c>
      <c r="B1954" s="349" t="s">
        <v>3110</v>
      </c>
      <c r="C1954" s="349" t="s">
        <v>3111</v>
      </c>
      <c r="D1954" s="349" t="s">
        <v>3112</v>
      </c>
      <c r="E1954" s="350" t="s">
        <v>24</v>
      </c>
      <c r="F1954" s="349" t="s">
        <v>24</v>
      </c>
      <c r="G1954" s="349">
        <v>90846</v>
      </c>
      <c r="H1954" s="349" t="s">
        <v>3139</v>
      </c>
      <c r="I1954" s="349" t="s">
        <v>181</v>
      </c>
      <c r="J1954" s="349" t="s">
        <v>1137</v>
      </c>
      <c r="K1954" s="370">
        <v>1285.52</v>
      </c>
      <c r="L1954" s="349" t="s">
        <v>1138</v>
      </c>
    </row>
    <row r="1955" spans="1:12" ht="13.5" x14ac:dyDescent="0.25">
      <c r="A1955" s="349" t="s">
        <v>3109</v>
      </c>
      <c r="B1955" s="349" t="s">
        <v>3110</v>
      </c>
      <c r="C1955" s="349" t="s">
        <v>3111</v>
      </c>
      <c r="D1955" s="349" t="s">
        <v>3112</v>
      </c>
      <c r="E1955" s="350" t="s">
        <v>24</v>
      </c>
      <c r="F1955" s="349" t="s">
        <v>24</v>
      </c>
      <c r="G1955" s="349">
        <v>90847</v>
      </c>
      <c r="H1955" s="349" t="s">
        <v>3140</v>
      </c>
      <c r="I1955" s="349" t="s">
        <v>181</v>
      </c>
      <c r="J1955" s="349" t="s">
        <v>1137</v>
      </c>
      <c r="K1955" s="350">
        <v>798.57</v>
      </c>
      <c r="L1955" s="349" t="s">
        <v>1138</v>
      </c>
    </row>
    <row r="1956" spans="1:12" ht="13.5" x14ac:dyDescent="0.25">
      <c r="A1956" s="349" t="s">
        <v>3109</v>
      </c>
      <c r="B1956" s="349" t="s">
        <v>3110</v>
      </c>
      <c r="C1956" s="349" t="s">
        <v>3111</v>
      </c>
      <c r="D1956" s="349" t="s">
        <v>3112</v>
      </c>
      <c r="E1956" s="350" t="s">
        <v>24</v>
      </c>
      <c r="F1956" s="349" t="s">
        <v>24</v>
      </c>
      <c r="G1956" s="349">
        <v>90848</v>
      </c>
      <c r="H1956" s="349" t="s">
        <v>3141</v>
      </c>
      <c r="I1956" s="349" t="s">
        <v>181</v>
      </c>
      <c r="J1956" s="349" t="s">
        <v>1137</v>
      </c>
      <c r="K1956" s="350">
        <v>807.72</v>
      </c>
      <c r="L1956" s="349" t="s">
        <v>1138</v>
      </c>
    </row>
    <row r="1957" spans="1:12" ht="13.5" x14ac:dyDescent="0.25">
      <c r="A1957" s="349" t="s">
        <v>3109</v>
      </c>
      <c r="B1957" s="349" t="s">
        <v>3110</v>
      </c>
      <c r="C1957" s="349" t="s">
        <v>3111</v>
      </c>
      <c r="D1957" s="349" t="s">
        <v>3112</v>
      </c>
      <c r="E1957" s="350" t="s">
        <v>24</v>
      </c>
      <c r="F1957" s="349" t="s">
        <v>24</v>
      </c>
      <c r="G1957" s="349">
        <v>90849</v>
      </c>
      <c r="H1957" s="349" t="s">
        <v>3142</v>
      </c>
      <c r="I1957" s="349" t="s">
        <v>181</v>
      </c>
      <c r="J1957" s="349" t="s">
        <v>1137</v>
      </c>
      <c r="K1957" s="350">
        <v>831.88</v>
      </c>
      <c r="L1957" s="349" t="s">
        <v>1138</v>
      </c>
    </row>
    <row r="1958" spans="1:12" ht="13.5" x14ac:dyDescent="0.25">
      <c r="A1958" s="349" t="s">
        <v>3109</v>
      </c>
      <c r="B1958" s="349" t="s">
        <v>3110</v>
      </c>
      <c r="C1958" s="349" t="s">
        <v>3111</v>
      </c>
      <c r="D1958" s="349" t="s">
        <v>3112</v>
      </c>
      <c r="E1958" s="350" t="s">
        <v>24</v>
      </c>
      <c r="F1958" s="349" t="s">
        <v>24</v>
      </c>
      <c r="G1958" s="349">
        <v>90850</v>
      </c>
      <c r="H1958" s="349" t="s">
        <v>3143</v>
      </c>
      <c r="I1958" s="349" t="s">
        <v>181</v>
      </c>
      <c r="J1958" s="349" t="s">
        <v>1137</v>
      </c>
      <c r="K1958" s="350">
        <v>905.44</v>
      </c>
      <c r="L1958" s="349" t="s">
        <v>1138</v>
      </c>
    </row>
    <row r="1959" spans="1:12" ht="13.5" x14ac:dyDescent="0.25">
      <c r="A1959" s="349" t="s">
        <v>3109</v>
      </c>
      <c r="B1959" s="349" t="s">
        <v>3110</v>
      </c>
      <c r="C1959" s="349" t="s">
        <v>3111</v>
      </c>
      <c r="D1959" s="349" t="s">
        <v>3112</v>
      </c>
      <c r="E1959" s="350" t="s">
        <v>24</v>
      </c>
      <c r="F1959" s="349" t="s">
        <v>24</v>
      </c>
      <c r="G1959" s="349">
        <v>90851</v>
      </c>
      <c r="H1959" s="349" t="s">
        <v>3144</v>
      </c>
      <c r="I1959" s="349" t="s">
        <v>181</v>
      </c>
      <c r="J1959" s="349" t="s">
        <v>1137</v>
      </c>
      <c r="K1959" s="370">
        <v>1069.25</v>
      </c>
      <c r="L1959" s="349" t="s">
        <v>1138</v>
      </c>
    </row>
    <row r="1960" spans="1:12" ht="13.5" x14ac:dyDescent="0.25">
      <c r="A1960" s="349" t="s">
        <v>3109</v>
      </c>
      <c r="B1960" s="349" t="s">
        <v>3110</v>
      </c>
      <c r="C1960" s="349" t="s">
        <v>3111</v>
      </c>
      <c r="D1960" s="349" t="s">
        <v>3112</v>
      </c>
      <c r="E1960" s="350" t="s">
        <v>24</v>
      </c>
      <c r="F1960" s="349" t="s">
        <v>24</v>
      </c>
      <c r="G1960" s="349">
        <v>90852</v>
      </c>
      <c r="H1960" s="349" t="s">
        <v>3145</v>
      </c>
      <c r="I1960" s="349" t="s">
        <v>181</v>
      </c>
      <c r="J1960" s="349" t="s">
        <v>1137</v>
      </c>
      <c r="K1960" s="370">
        <v>1134.31</v>
      </c>
      <c r="L1960" s="349" t="s">
        <v>1138</v>
      </c>
    </row>
    <row r="1961" spans="1:12" ht="13.5" x14ac:dyDescent="0.25">
      <c r="A1961" s="349" t="s">
        <v>3109</v>
      </c>
      <c r="B1961" s="349" t="s">
        <v>3110</v>
      </c>
      <c r="C1961" s="349" t="s">
        <v>3111</v>
      </c>
      <c r="D1961" s="349" t="s">
        <v>3112</v>
      </c>
      <c r="E1961" s="350" t="s">
        <v>24</v>
      </c>
      <c r="F1961" s="349" t="s">
        <v>24</v>
      </c>
      <c r="G1961" s="349">
        <v>91009</v>
      </c>
      <c r="H1961" s="349" t="s">
        <v>3146</v>
      </c>
      <c r="I1961" s="349" t="s">
        <v>181</v>
      </c>
      <c r="J1961" s="349" t="s">
        <v>1137</v>
      </c>
      <c r="K1961" s="350">
        <v>302.26</v>
      </c>
      <c r="L1961" s="349" t="s">
        <v>1138</v>
      </c>
    </row>
    <row r="1962" spans="1:12" ht="13.5" x14ac:dyDescent="0.25">
      <c r="A1962" s="349" t="s">
        <v>3109</v>
      </c>
      <c r="B1962" s="349" t="s">
        <v>3110</v>
      </c>
      <c r="C1962" s="349" t="s">
        <v>3111</v>
      </c>
      <c r="D1962" s="349" t="s">
        <v>3112</v>
      </c>
      <c r="E1962" s="350" t="s">
        <v>24</v>
      </c>
      <c r="F1962" s="349" t="s">
        <v>24</v>
      </c>
      <c r="G1962" s="349">
        <v>91010</v>
      </c>
      <c r="H1962" s="349" t="s">
        <v>3147</v>
      </c>
      <c r="I1962" s="349" t="s">
        <v>181</v>
      </c>
      <c r="J1962" s="349" t="s">
        <v>1137</v>
      </c>
      <c r="K1962" s="350">
        <v>309.64999999999998</v>
      </c>
      <c r="L1962" s="349" t="s">
        <v>1138</v>
      </c>
    </row>
    <row r="1963" spans="1:12" ht="13.5" x14ac:dyDescent="0.25">
      <c r="A1963" s="349" t="s">
        <v>3109</v>
      </c>
      <c r="B1963" s="349" t="s">
        <v>3110</v>
      </c>
      <c r="C1963" s="349" t="s">
        <v>3111</v>
      </c>
      <c r="D1963" s="349" t="s">
        <v>3112</v>
      </c>
      <c r="E1963" s="350" t="s">
        <v>24</v>
      </c>
      <c r="F1963" s="349" t="s">
        <v>24</v>
      </c>
      <c r="G1963" s="349">
        <v>91011</v>
      </c>
      <c r="H1963" s="349" t="s">
        <v>3148</v>
      </c>
      <c r="I1963" s="349" t="s">
        <v>181</v>
      </c>
      <c r="J1963" s="349" t="s">
        <v>1137</v>
      </c>
      <c r="K1963" s="350">
        <v>361.37</v>
      </c>
      <c r="L1963" s="349" t="s">
        <v>1138</v>
      </c>
    </row>
    <row r="1964" spans="1:12" ht="13.5" x14ac:dyDescent="0.25">
      <c r="A1964" s="349" t="s">
        <v>3109</v>
      </c>
      <c r="B1964" s="349" t="s">
        <v>3110</v>
      </c>
      <c r="C1964" s="349" t="s">
        <v>3111</v>
      </c>
      <c r="D1964" s="349" t="s">
        <v>3112</v>
      </c>
      <c r="E1964" s="350" t="s">
        <v>24</v>
      </c>
      <c r="F1964" s="349" t="s">
        <v>24</v>
      </c>
      <c r="G1964" s="349">
        <v>91012</v>
      </c>
      <c r="H1964" s="349" t="s">
        <v>3149</v>
      </c>
      <c r="I1964" s="349" t="s">
        <v>181</v>
      </c>
      <c r="J1964" s="349" t="s">
        <v>1137</v>
      </c>
      <c r="K1964" s="350">
        <v>401.33</v>
      </c>
      <c r="L1964" s="349" t="s">
        <v>1138</v>
      </c>
    </row>
    <row r="1965" spans="1:12" ht="13.5" x14ac:dyDescent="0.25">
      <c r="A1965" s="349" t="s">
        <v>3109</v>
      </c>
      <c r="B1965" s="349" t="s">
        <v>3110</v>
      </c>
      <c r="C1965" s="349" t="s">
        <v>3111</v>
      </c>
      <c r="D1965" s="349" t="s">
        <v>3112</v>
      </c>
      <c r="E1965" s="350" t="s">
        <v>24</v>
      </c>
      <c r="F1965" s="349" t="s">
        <v>24</v>
      </c>
      <c r="G1965" s="349">
        <v>91013</v>
      </c>
      <c r="H1965" s="349" t="s">
        <v>3150</v>
      </c>
      <c r="I1965" s="349" t="s">
        <v>181</v>
      </c>
      <c r="J1965" s="349" t="s">
        <v>1137</v>
      </c>
      <c r="K1965" s="350">
        <v>808.46</v>
      </c>
      <c r="L1965" s="349" t="s">
        <v>1138</v>
      </c>
    </row>
    <row r="1966" spans="1:12" ht="13.5" x14ac:dyDescent="0.25">
      <c r="A1966" s="349" t="s">
        <v>3109</v>
      </c>
      <c r="B1966" s="349" t="s">
        <v>3110</v>
      </c>
      <c r="C1966" s="349" t="s">
        <v>3111</v>
      </c>
      <c r="D1966" s="349" t="s">
        <v>3112</v>
      </c>
      <c r="E1966" s="350" t="s">
        <v>24</v>
      </c>
      <c r="F1966" s="349" t="s">
        <v>24</v>
      </c>
      <c r="G1966" s="349">
        <v>91014</v>
      </c>
      <c r="H1966" s="349" t="s">
        <v>3151</v>
      </c>
      <c r="I1966" s="349" t="s">
        <v>181</v>
      </c>
      <c r="J1966" s="349" t="s">
        <v>1137</v>
      </c>
      <c r="K1966" s="350">
        <v>818.07</v>
      </c>
      <c r="L1966" s="349" t="s">
        <v>1138</v>
      </c>
    </row>
    <row r="1967" spans="1:12" ht="13.5" x14ac:dyDescent="0.25">
      <c r="A1967" s="349" t="s">
        <v>3109</v>
      </c>
      <c r="B1967" s="349" t="s">
        <v>3110</v>
      </c>
      <c r="C1967" s="349" t="s">
        <v>3111</v>
      </c>
      <c r="D1967" s="349" t="s">
        <v>3112</v>
      </c>
      <c r="E1967" s="350" t="s">
        <v>24</v>
      </c>
      <c r="F1967" s="349" t="s">
        <v>24</v>
      </c>
      <c r="G1967" s="349">
        <v>91015</v>
      </c>
      <c r="H1967" s="349" t="s">
        <v>3152</v>
      </c>
      <c r="I1967" s="349" t="s">
        <v>181</v>
      </c>
      <c r="J1967" s="349" t="s">
        <v>1137</v>
      </c>
      <c r="K1967" s="350">
        <v>872.02</v>
      </c>
      <c r="L1967" s="349" t="s">
        <v>1138</v>
      </c>
    </row>
    <row r="1968" spans="1:12" ht="13.5" x14ac:dyDescent="0.25">
      <c r="A1968" s="349" t="s">
        <v>3109</v>
      </c>
      <c r="B1968" s="349" t="s">
        <v>3110</v>
      </c>
      <c r="C1968" s="349" t="s">
        <v>3111</v>
      </c>
      <c r="D1968" s="349" t="s">
        <v>3112</v>
      </c>
      <c r="E1968" s="350" t="s">
        <v>24</v>
      </c>
      <c r="F1968" s="349" t="s">
        <v>24</v>
      </c>
      <c r="G1968" s="349">
        <v>91016</v>
      </c>
      <c r="H1968" s="349" t="s">
        <v>3153</v>
      </c>
      <c r="I1968" s="349" t="s">
        <v>181</v>
      </c>
      <c r="J1968" s="349" t="s">
        <v>1137</v>
      </c>
      <c r="K1968" s="350">
        <v>914.2</v>
      </c>
      <c r="L1968" s="349" t="s">
        <v>1138</v>
      </c>
    </row>
    <row r="1969" spans="1:12" ht="13.5" x14ac:dyDescent="0.25">
      <c r="A1969" s="349" t="s">
        <v>3109</v>
      </c>
      <c r="B1969" s="349" t="s">
        <v>3110</v>
      </c>
      <c r="C1969" s="349" t="s">
        <v>3111</v>
      </c>
      <c r="D1969" s="349" t="s">
        <v>3112</v>
      </c>
      <c r="E1969" s="350" t="s">
        <v>24</v>
      </c>
      <c r="F1969" s="349" t="s">
        <v>24</v>
      </c>
      <c r="G1969" s="349">
        <v>91287</v>
      </c>
      <c r="H1969" s="349" t="s">
        <v>3154</v>
      </c>
      <c r="I1969" s="349" t="s">
        <v>181</v>
      </c>
      <c r="J1969" s="349" t="s">
        <v>1137</v>
      </c>
      <c r="K1969" s="350">
        <v>232.09</v>
      </c>
      <c r="L1969" s="349" t="s">
        <v>1138</v>
      </c>
    </row>
    <row r="1970" spans="1:12" ht="13.5" x14ac:dyDescent="0.25">
      <c r="A1970" s="349" t="s">
        <v>3109</v>
      </c>
      <c r="B1970" s="349" t="s">
        <v>3110</v>
      </c>
      <c r="C1970" s="349" t="s">
        <v>3111</v>
      </c>
      <c r="D1970" s="349" t="s">
        <v>3112</v>
      </c>
      <c r="E1970" s="350" t="s">
        <v>24</v>
      </c>
      <c r="F1970" s="349" t="s">
        <v>24</v>
      </c>
      <c r="G1970" s="349">
        <v>91292</v>
      </c>
      <c r="H1970" s="349" t="s">
        <v>3155</v>
      </c>
      <c r="I1970" s="349" t="s">
        <v>181</v>
      </c>
      <c r="J1970" s="349" t="s">
        <v>1137</v>
      </c>
      <c r="K1970" s="350">
        <v>325.70999999999998</v>
      </c>
      <c r="L1970" s="349" t="s">
        <v>1138</v>
      </c>
    </row>
    <row r="1971" spans="1:12" ht="13.5" x14ac:dyDescent="0.25">
      <c r="A1971" s="349" t="s">
        <v>3109</v>
      </c>
      <c r="B1971" s="349" t="s">
        <v>3110</v>
      </c>
      <c r="C1971" s="349" t="s">
        <v>3111</v>
      </c>
      <c r="D1971" s="349" t="s">
        <v>3112</v>
      </c>
      <c r="E1971" s="350" t="s">
        <v>24</v>
      </c>
      <c r="F1971" s="349" t="s">
        <v>24</v>
      </c>
      <c r="G1971" s="349">
        <v>91295</v>
      </c>
      <c r="H1971" s="349" t="s">
        <v>3156</v>
      </c>
      <c r="I1971" s="349" t="s">
        <v>181</v>
      </c>
      <c r="J1971" s="349" t="s">
        <v>1137</v>
      </c>
      <c r="K1971" s="350">
        <v>310.81</v>
      </c>
      <c r="L1971" s="349" t="s">
        <v>1138</v>
      </c>
    </row>
    <row r="1972" spans="1:12" ht="13.5" x14ac:dyDescent="0.25">
      <c r="A1972" s="349" t="s">
        <v>3109</v>
      </c>
      <c r="B1972" s="349" t="s">
        <v>3110</v>
      </c>
      <c r="C1972" s="349" t="s">
        <v>3111</v>
      </c>
      <c r="D1972" s="349" t="s">
        <v>3112</v>
      </c>
      <c r="E1972" s="350" t="s">
        <v>24</v>
      </c>
      <c r="F1972" s="349" t="s">
        <v>24</v>
      </c>
      <c r="G1972" s="349">
        <v>91296</v>
      </c>
      <c r="H1972" s="349" t="s">
        <v>3157</v>
      </c>
      <c r="I1972" s="349" t="s">
        <v>181</v>
      </c>
      <c r="J1972" s="349" t="s">
        <v>1137</v>
      </c>
      <c r="K1972" s="350">
        <v>333.56</v>
      </c>
      <c r="L1972" s="349" t="s">
        <v>1138</v>
      </c>
    </row>
    <row r="1973" spans="1:12" ht="13.5" x14ac:dyDescent="0.25">
      <c r="A1973" s="349" t="s">
        <v>3109</v>
      </c>
      <c r="B1973" s="349" t="s">
        <v>3110</v>
      </c>
      <c r="C1973" s="349" t="s">
        <v>3111</v>
      </c>
      <c r="D1973" s="349" t="s">
        <v>3112</v>
      </c>
      <c r="E1973" s="350" t="s">
        <v>24</v>
      </c>
      <c r="F1973" s="349" t="s">
        <v>24</v>
      </c>
      <c r="G1973" s="349">
        <v>91297</v>
      </c>
      <c r="H1973" s="349" t="s">
        <v>3158</v>
      </c>
      <c r="I1973" s="349" t="s">
        <v>181</v>
      </c>
      <c r="J1973" s="349" t="s">
        <v>1137</v>
      </c>
      <c r="K1973" s="350">
        <v>367.07</v>
      </c>
      <c r="L1973" s="349" t="s">
        <v>1138</v>
      </c>
    </row>
    <row r="1974" spans="1:12" ht="13.5" x14ac:dyDescent="0.25">
      <c r="A1974" s="349" t="s">
        <v>3109</v>
      </c>
      <c r="B1974" s="349" t="s">
        <v>3110</v>
      </c>
      <c r="C1974" s="349" t="s">
        <v>3111</v>
      </c>
      <c r="D1974" s="349" t="s">
        <v>3112</v>
      </c>
      <c r="E1974" s="350" t="s">
        <v>24</v>
      </c>
      <c r="F1974" s="349" t="s">
        <v>24</v>
      </c>
      <c r="G1974" s="349">
        <v>91298</v>
      </c>
      <c r="H1974" s="349" t="s">
        <v>3159</v>
      </c>
      <c r="I1974" s="349" t="s">
        <v>181</v>
      </c>
      <c r="J1974" s="349" t="s">
        <v>1333</v>
      </c>
      <c r="K1974" s="350">
        <v>886.7</v>
      </c>
      <c r="L1974" s="349" t="s">
        <v>1138</v>
      </c>
    </row>
    <row r="1975" spans="1:12" ht="13.5" x14ac:dyDescent="0.25">
      <c r="A1975" s="349" t="s">
        <v>3109</v>
      </c>
      <c r="B1975" s="349" t="s">
        <v>3110</v>
      </c>
      <c r="C1975" s="349" t="s">
        <v>3111</v>
      </c>
      <c r="D1975" s="349" t="s">
        <v>3112</v>
      </c>
      <c r="E1975" s="350" t="s">
        <v>24</v>
      </c>
      <c r="F1975" s="349" t="s">
        <v>24</v>
      </c>
      <c r="G1975" s="349">
        <v>91299</v>
      </c>
      <c r="H1975" s="349" t="s">
        <v>3160</v>
      </c>
      <c r="I1975" s="349" t="s">
        <v>181</v>
      </c>
      <c r="J1975" s="349" t="s">
        <v>1333</v>
      </c>
      <c r="K1975" s="370">
        <v>1245.3699999999999</v>
      </c>
      <c r="L1975" s="349" t="s">
        <v>1138</v>
      </c>
    </row>
    <row r="1976" spans="1:12" ht="13.5" x14ac:dyDescent="0.25">
      <c r="A1976" s="349" t="s">
        <v>3109</v>
      </c>
      <c r="B1976" s="349" t="s">
        <v>3110</v>
      </c>
      <c r="C1976" s="349" t="s">
        <v>3111</v>
      </c>
      <c r="D1976" s="349" t="s">
        <v>3112</v>
      </c>
      <c r="E1976" s="350" t="s">
        <v>24</v>
      </c>
      <c r="F1976" s="349" t="s">
        <v>24</v>
      </c>
      <c r="G1976" s="349">
        <v>91304</v>
      </c>
      <c r="H1976" s="349" t="s">
        <v>3161</v>
      </c>
      <c r="I1976" s="349" t="s">
        <v>181</v>
      </c>
      <c r="J1976" s="349" t="s">
        <v>1137</v>
      </c>
      <c r="K1976" s="350">
        <v>96.39</v>
      </c>
      <c r="L1976" s="349" t="s">
        <v>1138</v>
      </c>
    </row>
    <row r="1977" spans="1:12" ht="13.5" x14ac:dyDescent="0.25">
      <c r="A1977" s="349" t="s">
        <v>3109</v>
      </c>
      <c r="B1977" s="349" t="s">
        <v>3110</v>
      </c>
      <c r="C1977" s="349" t="s">
        <v>3111</v>
      </c>
      <c r="D1977" s="349" t="s">
        <v>3112</v>
      </c>
      <c r="E1977" s="350" t="s">
        <v>24</v>
      </c>
      <c r="F1977" s="349" t="s">
        <v>24</v>
      </c>
      <c r="G1977" s="349">
        <v>91305</v>
      </c>
      <c r="H1977" s="349" t="s">
        <v>3162</v>
      </c>
      <c r="I1977" s="349" t="s">
        <v>181</v>
      </c>
      <c r="J1977" s="349" t="s">
        <v>1137</v>
      </c>
      <c r="K1977" s="350">
        <v>93.64</v>
      </c>
      <c r="L1977" s="349" t="s">
        <v>1138</v>
      </c>
    </row>
    <row r="1978" spans="1:12" ht="13.5" x14ac:dyDescent="0.25">
      <c r="A1978" s="349" t="s">
        <v>3109</v>
      </c>
      <c r="B1978" s="349" t="s">
        <v>3110</v>
      </c>
      <c r="C1978" s="349" t="s">
        <v>3111</v>
      </c>
      <c r="D1978" s="349" t="s">
        <v>3112</v>
      </c>
      <c r="E1978" s="350" t="s">
        <v>24</v>
      </c>
      <c r="F1978" s="349" t="s">
        <v>24</v>
      </c>
      <c r="G1978" s="349">
        <v>91306</v>
      </c>
      <c r="H1978" s="349" t="s">
        <v>3163</v>
      </c>
      <c r="I1978" s="349" t="s">
        <v>181</v>
      </c>
      <c r="J1978" s="349" t="s">
        <v>1137</v>
      </c>
      <c r="K1978" s="350">
        <v>131.36000000000001</v>
      </c>
      <c r="L1978" s="349" t="s">
        <v>1138</v>
      </c>
    </row>
    <row r="1979" spans="1:12" ht="13.5" x14ac:dyDescent="0.25">
      <c r="A1979" s="349" t="s">
        <v>3109</v>
      </c>
      <c r="B1979" s="349" t="s">
        <v>3110</v>
      </c>
      <c r="C1979" s="349" t="s">
        <v>3111</v>
      </c>
      <c r="D1979" s="349" t="s">
        <v>3112</v>
      </c>
      <c r="E1979" s="350" t="s">
        <v>24</v>
      </c>
      <c r="F1979" s="349" t="s">
        <v>24</v>
      </c>
      <c r="G1979" s="349">
        <v>91307</v>
      </c>
      <c r="H1979" s="349" t="s">
        <v>3164</v>
      </c>
      <c r="I1979" s="349" t="s">
        <v>181</v>
      </c>
      <c r="J1979" s="349" t="s">
        <v>1137</v>
      </c>
      <c r="K1979" s="350">
        <v>80.92</v>
      </c>
      <c r="L1979" s="349" t="s">
        <v>1138</v>
      </c>
    </row>
    <row r="1980" spans="1:12" ht="13.5" x14ac:dyDescent="0.25">
      <c r="A1980" s="349" t="s">
        <v>3109</v>
      </c>
      <c r="B1980" s="349" t="s">
        <v>3110</v>
      </c>
      <c r="C1980" s="349" t="s">
        <v>3111</v>
      </c>
      <c r="D1980" s="349" t="s">
        <v>3112</v>
      </c>
      <c r="E1980" s="350" t="s">
        <v>24</v>
      </c>
      <c r="F1980" s="349" t="s">
        <v>24</v>
      </c>
      <c r="G1980" s="349">
        <v>91312</v>
      </c>
      <c r="H1980" s="349" t="s">
        <v>3165</v>
      </c>
      <c r="I1980" s="349" t="s">
        <v>181</v>
      </c>
      <c r="J1980" s="349" t="s">
        <v>1137</v>
      </c>
      <c r="K1980" s="350">
        <v>786.4</v>
      </c>
      <c r="L1980" s="349" t="s">
        <v>1138</v>
      </c>
    </row>
    <row r="1981" spans="1:12" ht="13.5" x14ac:dyDescent="0.25">
      <c r="A1981" s="349" t="s">
        <v>3109</v>
      </c>
      <c r="B1981" s="349" t="s">
        <v>3110</v>
      </c>
      <c r="C1981" s="349" t="s">
        <v>3111</v>
      </c>
      <c r="D1981" s="349" t="s">
        <v>3112</v>
      </c>
      <c r="E1981" s="350" t="s">
        <v>24</v>
      </c>
      <c r="F1981" s="349" t="s">
        <v>24</v>
      </c>
      <c r="G1981" s="349">
        <v>91313</v>
      </c>
      <c r="H1981" s="349" t="s">
        <v>3166</v>
      </c>
      <c r="I1981" s="349" t="s">
        <v>181</v>
      </c>
      <c r="J1981" s="349" t="s">
        <v>1137</v>
      </c>
      <c r="K1981" s="350">
        <v>782.17</v>
      </c>
      <c r="L1981" s="349" t="s">
        <v>1138</v>
      </c>
    </row>
    <row r="1982" spans="1:12" ht="13.5" x14ac:dyDescent="0.25">
      <c r="A1982" s="349" t="s">
        <v>3109</v>
      </c>
      <c r="B1982" s="349" t="s">
        <v>3110</v>
      </c>
      <c r="C1982" s="349" t="s">
        <v>3111</v>
      </c>
      <c r="D1982" s="349" t="s">
        <v>3112</v>
      </c>
      <c r="E1982" s="350" t="s">
        <v>24</v>
      </c>
      <c r="F1982" s="349" t="s">
        <v>24</v>
      </c>
      <c r="G1982" s="349">
        <v>91314</v>
      </c>
      <c r="H1982" s="349" t="s">
        <v>3167</v>
      </c>
      <c r="I1982" s="349" t="s">
        <v>181</v>
      </c>
      <c r="J1982" s="349" t="s">
        <v>1137</v>
      </c>
      <c r="K1982" s="350">
        <v>821.13</v>
      </c>
      <c r="L1982" s="349" t="s">
        <v>1138</v>
      </c>
    </row>
    <row r="1983" spans="1:12" ht="13.5" x14ac:dyDescent="0.25">
      <c r="A1983" s="349" t="s">
        <v>3109</v>
      </c>
      <c r="B1983" s="349" t="s">
        <v>3110</v>
      </c>
      <c r="C1983" s="349" t="s">
        <v>3111</v>
      </c>
      <c r="D1983" s="349" t="s">
        <v>3112</v>
      </c>
      <c r="E1983" s="350" t="s">
        <v>24</v>
      </c>
      <c r="F1983" s="349" t="s">
        <v>24</v>
      </c>
      <c r="G1983" s="349">
        <v>91315</v>
      </c>
      <c r="H1983" s="349" t="s">
        <v>3168</v>
      </c>
      <c r="I1983" s="349" t="s">
        <v>181</v>
      </c>
      <c r="J1983" s="349" t="s">
        <v>1137</v>
      </c>
      <c r="K1983" s="350">
        <v>894.02</v>
      </c>
      <c r="L1983" s="349" t="s">
        <v>1138</v>
      </c>
    </row>
    <row r="1984" spans="1:12" ht="13.5" x14ac:dyDescent="0.25">
      <c r="A1984" s="349" t="s">
        <v>3109</v>
      </c>
      <c r="B1984" s="349" t="s">
        <v>3110</v>
      </c>
      <c r="C1984" s="349" t="s">
        <v>3111</v>
      </c>
      <c r="D1984" s="349" t="s">
        <v>3112</v>
      </c>
      <c r="E1984" s="350" t="s">
        <v>24</v>
      </c>
      <c r="F1984" s="349" t="s">
        <v>24</v>
      </c>
      <c r="G1984" s="349">
        <v>91316</v>
      </c>
      <c r="H1984" s="349" t="s">
        <v>3169</v>
      </c>
      <c r="I1984" s="349" t="s">
        <v>181</v>
      </c>
      <c r="J1984" s="349" t="s">
        <v>1137</v>
      </c>
      <c r="K1984" s="370">
        <v>1058.5</v>
      </c>
      <c r="L1984" s="349" t="s">
        <v>1138</v>
      </c>
    </row>
    <row r="1985" spans="1:12" ht="13.5" x14ac:dyDescent="0.25">
      <c r="A1985" s="349" t="s">
        <v>3109</v>
      </c>
      <c r="B1985" s="349" t="s">
        <v>3110</v>
      </c>
      <c r="C1985" s="349" t="s">
        <v>3111</v>
      </c>
      <c r="D1985" s="349" t="s">
        <v>3112</v>
      </c>
      <c r="E1985" s="350" t="s">
        <v>24</v>
      </c>
      <c r="F1985" s="349" t="s">
        <v>24</v>
      </c>
      <c r="G1985" s="349">
        <v>91317</v>
      </c>
      <c r="H1985" s="349" t="s">
        <v>3170</v>
      </c>
      <c r="I1985" s="349" t="s">
        <v>181</v>
      </c>
      <c r="J1985" s="349" t="s">
        <v>1137</v>
      </c>
      <c r="K1985" s="370">
        <v>1122.8900000000001</v>
      </c>
      <c r="L1985" s="349" t="s">
        <v>1138</v>
      </c>
    </row>
    <row r="1986" spans="1:12" ht="13.5" x14ac:dyDescent="0.25">
      <c r="A1986" s="349" t="s">
        <v>3109</v>
      </c>
      <c r="B1986" s="349" t="s">
        <v>3110</v>
      </c>
      <c r="C1986" s="349" t="s">
        <v>3111</v>
      </c>
      <c r="D1986" s="349" t="s">
        <v>3112</v>
      </c>
      <c r="E1986" s="350" t="s">
        <v>24</v>
      </c>
      <c r="F1986" s="349" t="s">
        <v>24</v>
      </c>
      <c r="G1986" s="349">
        <v>91318</v>
      </c>
      <c r="H1986" s="349" t="s">
        <v>3171</v>
      </c>
      <c r="I1986" s="349" t="s">
        <v>181</v>
      </c>
      <c r="J1986" s="349" t="s">
        <v>1137</v>
      </c>
      <c r="K1986" s="350">
        <v>692.76</v>
      </c>
      <c r="L1986" s="349" t="s">
        <v>1138</v>
      </c>
    </row>
    <row r="1987" spans="1:12" ht="13.5" x14ac:dyDescent="0.25">
      <c r="A1987" s="349" t="s">
        <v>3109</v>
      </c>
      <c r="B1987" s="349" t="s">
        <v>3110</v>
      </c>
      <c r="C1987" s="349" t="s">
        <v>3111</v>
      </c>
      <c r="D1987" s="349" t="s">
        <v>3112</v>
      </c>
      <c r="E1987" s="350" t="s">
        <v>24</v>
      </c>
      <c r="F1987" s="349" t="s">
        <v>24</v>
      </c>
      <c r="G1987" s="349">
        <v>91319</v>
      </c>
      <c r="H1987" s="349" t="s">
        <v>3172</v>
      </c>
      <c r="I1987" s="349" t="s">
        <v>181</v>
      </c>
      <c r="J1987" s="349" t="s">
        <v>1137</v>
      </c>
      <c r="K1987" s="350">
        <v>701.25</v>
      </c>
      <c r="L1987" s="349" t="s">
        <v>1138</v>
      </c>
    </row>
    <row r="1988" spans="1:12" ht="13.5" x14ac:dyDescent="0.25">
      <c r="A1988" s="349" t="s">
        <v>3109</v>
      </c>
      <c r="B1988" s="349" t="s">
        <v>3110</v>
      </c>
      <c r="C1988" s="349" t="s">
        <v>3111</v>
      </c>
      <c r="D1988" s="349" t="s">
        <v>3112</v>
      </c>
      <c r="E1988" s="350" t="s">
        <v>24</v>
      </c>
      <c r="F1988" s="349" t="s">
        <v>24</v>
      </c>
      <c r="G1988" s="349">
        <v>91320</v>
      </c>
      <c r="H1988" s="349" t="s">
        <v>3173</v>
      </c>
      <c r="I1988" s="349" t="s">
        <v>181</v>
      </c>
      <c r="J1988" s="349" t="s">
        <v>1137</v>
      </c>
      <c r="K1988" s="350">
        <v>724.74</v>
      </c>
      <c r="L1988" s="349" t="s">
        <v>1138</v>
      </c>
    </row>
    <row r="1989" spans="1:12" ht="13.5" x14ac:dyDescent="0.25">
      <c r="A1989" s="349" t="s">
        <v>3109</v>
      </c>
      <c r="B1989" s="349" t="s">
        <v>3110</v>
      </c>
      <c r="C1989" s="349" t="s">
        <v>3111</v>
      </c>
      <c r="D1989" s="349" t="s">
        <v>3112</v>
      </c>
      <c r="E1989" s="350" t="s">
        <v>24</v>
      </c>
      <c r="F1989" s="349" t="s">
        <v>24</v>
      </c>
      <c r="G1989" s="349">
        <v>91321</v>
      </c>
      <c r="H1989" s="349" t="s">
        <v>3174</v>
      </c>
      <c r="I1989" s="349" t="s">
        <v>181</v>
      </c>
      <c r="J1989" s="349" t="s">
        <v>1137</v>
      </c>
      <c r="K1989" s="350">
        <v>797.63</v>
      </c>
      <c r="L1989" s="349" t="s">
        <v>1138</v>
      </c>
    </row>
    <row r="1990" spans="1:12" ht="13.5" x14ac:dyDescent="0.25">
      <c r="A1990" s="349" t="s">
        <v>3109</v>
      </c>
      <c r="B1990" s="349" t="s">
        <v>3110</v>
      </c>
      <c r="C1990" s="349" t="s">
        <v>3111</v>
      </c>
      <c r="D1990" s="349" t="s">
        <v>3112</v>
      </c>
      <c r="E1990" s="350" t="s">
        <v>24</v>
      </c>
      <c r="F1990" s="349" t="s">
        <v>24</v>
      </c>
      <c r="G1990" s="349">
        <v>91322</v>
      </c>
      <c r="H1990" s="349" t="s">
        <v>3175</v>
      </c>
      <c r="I1990" s="349" t="s">
        <v>181</v>
      </c>
      <c r="J1990" s="349" t="s">
        <v>1137</v>
      </c>
      <c r="K1990" s="350">
        <v>962.11</v>
      </c>
      <c r="L1990" s="349" t="s">
        <v>1138</v>
      </c>
    </row>
    <row r="1991" spans="1:12" ht="13.5" x14ac:dyDescent="0.25">
      <c r="A1991" s="349" t="s">
        <v>3109</v>
      </c>
      <c r="B1991" s="349" t="s">
        <v>3110</v>
      </c>
      <c r="C1991" s="349" t="s">
        <v>3111</v>
      </c>
      <c r="D1991" s="349" t="s">
        <v>3112</v>
      </c>
      <c r="E1991" s="350" t="s">
        <v>24</v>
      </c>
      <c r="F1991" s="349" t="s">
        <v>24</v>
      </c>
      <c r="G1991" s="349">
        <v>91323</v>
      </c>
      <c r="H1991" s="349" t="s">
        <v>3176</v>
      </c>
      <c r="I1991" s="349" t="s">
        <v>181</v>
      </c>
      <c r="J1991" s="349" t="s">
        <v>1137</v>
      </c>
      <c r="K1991" s="370">
        <v>1026.5</v>
      </c>
      <c r="L1991" s="349" t="s">
        <v>1138</v>
      </c>
    </row>
    <row r="1992" spans="1:12" ht="13.5" x14ac:dyDescent="0.25">
      <c r="A1992" s="349" t="s">
        <v>3109</v>
      </c>
      <c r="B1992" s="349" t="s">
        <v>3110</v>
      </c>
      <c r="C1992" s="349" t="s">
        <v>3111</v>
      </c>
      <c r="D1992" s="349" t="s">
        <v>3112</v>
      </c>
      <c r="E1992" s="350" t="s">
        <v>24</v>
      </c>
      <c r="F1992" s="349" t="s">
        <v>24</v>
      </c>
      <c r="G1992" s="349">
        <v>91324</v>
      </c>
      <c r="H1992" s="349" t="s">
        <v>3177</v>
      </c>
      <c r="I1992" s="349" t="s">
        <v>181</v>
      </c>
      <c r="J1992" s="349" t="s">
        <v>1137</v>
      </c>
      <c r="K1992" s="350">
        <v>702.65</v>
      </c>
      <c r="L1992" s="349" t="s">
        <v>1138</v>
      </c>
    </row>
    <row r="1993" spans="1:12" ht="13.5" x14ac:dyDescent="0.25">
      <c r="A1993" s="349" t="s">
        <v>3109</v>
      </c>
      <c r="B1993" s="349" t="s">
        <v>3110</v>
      </c>
      <c r="C1993" s="349" t="s">
        <v>3111</v>
      </c>
      <c r="D1993" s="349" t="s">
        <v>3112</v>
      </c>
      <c r="E1993" s="350" t="s">
        <v>24</v>
      </c>
      <c r="F1993" s="349" t="s">
        <v>24</v>
      </c>
      <c r="G1993" s="349">
        <v>91325</v>
      </c>
      <c r="H1993" s="349" t="s">
        <v>3178</v>
      </c>
      <c r="I1993" s="349" t="s">
        <v>181</v>
      </c>
      <c r="J1993" s="349" t="s">
        <v>1137</v>
      </c>
      <c r="K1993" s="350">
        <v>711.6</v>
      </c>
      <c r="L1993" s="349" t="s">
        <v>1138</v>
      </c>
    </row>
    <row r="1994" spans="1:12" ht="13.5" x14ac:dyDescent="0.25">
      <c r="A1994" s="349" t="s">
        <v>3109</v>
      </c>
      <c r="B1994" s="349" t="s">
        <v>3110</v>
      </c>
      <c r="C1994" s="349" t="s">
        <v>3111</v>
      </c>
      <c r="D1994" s="349" t="s">
        <v>3112</v>
      </c>
      <c r="E1994" s="350" t="s">
        <v>24</v>
      </c>
      <c r="F1994" s="349" t="s">
        <v>24</v>
      </c>
      <c r="G1994" s="349">
        <v>91326</v>
      </c>
      <c r="H1994" s="349" t="s">
        <v>3179</v>
      </c>
      <c r="I1994" s="349" t="s">
        <v>181</v>
      </c>
      <c r="J1994" s="349" t="s">
        <v>1137</v>
      </c>
      <c r="K1994" s="350">
        <v>764.88</v>
      </c>
      <c r="L1994" s="349" t="s">
        <v>1138</v>
      </c>
    </row>
    <row r="1995" spans="1:12" ht="13.5" x14ac:dyDescent="0.25">
      <c r="A1995" s="349" t="s">
        <v>3109</v>
      </c>
      <c r="B1995" s="349" t="s">
        <v>3110</v>
      </c>
      <c r="C1995" s="349" t="s">
        <v>3111</v>
      </c>
      <c r="D1995" s="349" t="s">
        <v>3112</v>
      </c>
      <c r="E1995" s="350" t="s">
        <v>24</v>
      </c>
      <c r="F1995" s="349" t="s">
        <v>24</v>
      </c>
      <c r="G1995" s="349">
        <v>91327</v>
      </c>
      <c r="H1995" s="349" t="s">
        <v>3180</v>
      </c>
      <c r="I1995" s="349" t="s">
        <v>181</v>
      </c>
      <c r="J1995" s="349" t="s">
        <v>1137</v>
      </c>
      <c r="K1995" s="350">
        <v>806.39</v>
      </c>
      <c r="L1995" s="349" t="s">
        <v>1138</v>
      </c>
    </row>
    <row r="1996" spans="1:12" ht="13.5" x14ac:dyDescent="0.25">
      <c r="A1996" s="349" t="s">
        <v>3109</v>
      </c>
      <c r="B1996" s="349" t="s">
        <v>3110</v>
      </c>
      <c r="C1996" s="349" t="s">
        <v>3111</v>
      </c>
      <c r="D1996" s="349" t="s">
        <v>3112</v>
      </c>
      <c r="E1996" s="350" t="s">
        <v>24</v>
      </c>
      <c r="F1996" s="349" t="s">
        <v>24</v>
      </c>
      <c r="G1996" s="349">
        <v>91328</v>
      </c>
      <c r="H1996" s="349" t="s">
        <v>3181</v>
      </c>
      <c r="I1996" s="349" t="s">
        <v>181</v>
      </c>
      <c r="J1996" s="349" t="s">
        <v>1137</v>
      </c>
      <c r="K1996" s="350">
        <v>817.01</v>
      </c>
      <c r="L1996" s="349" t="s">
        <v>1138</v>
      </c>
    </row>
    <row r="1997" spans="1:12" ht="13.5" x14ac:dyDescent="0.25">
      <c r="A1997" s="349" t="s">
        <v>3109</v>
      </c>
      <c r="B1997" s="349" t="s">
        <v>3110</v>
      </c>
      <c r="C1997" s="349" t="s">
        <v>3111</v>
      </c>
      <c r="D1997" s="349" t="s">
        <v>3112</v>
      </c>
      <c r="E1997" s="350" t="s">
        <v>24</v>
      </c>
      <c r="F1997" s="349" t="s">
        <v>24</v>
      </c>
      <c r="G1997" s="349">
        <v>91329</v>
      </c>
      <c r="H1997" s="349" t="s">
        <v>3182</v>
      </c>
      <c r="I1997" s="349" t="s">
        <v>181</v>
      </c>
      <c r="J1997" s="349" t="s">
        <v>1137</v>
      </c>
      <c r="K1997" s="350">
        <v>711.2</v>
      </c>
      <c r="L1997" s="349" t="s">
        <v>1138</v>
      </c>
    </row>
    <row r="1998" spans="1:12" ht="13.5" x14ac:dyDescent="0.25">
      <c r="A1998" s="349" t="s">
        <v>3109</v>
      </c>
      <c r="B1998" s="349" t="s">
        <v>3110</v>
      </c>
      <c r="C1998" s="349" t="s">
        <v>3111</v>
      </c>
      <c r="D1998" s="349" t="s">
        <v>3112</v>
      </c>
      <c r="E1998" s="350" t="s">
        <v>24</v>
      </c>
      <c r="F1998" s="349" t="s">
        <v>24</v>
      </c>
      <c r="G1998" s="349">
        <v>91330</v>
      </c>
      <c r="H1998" s="349" t="s">
        <v>3183</v>
      </c>
      <c r="I1998" s="349" t="s">
        <v>181</v>
      </c>
      <c r="J1998" s="349" t="s">
        <v>1137</v>
      </c>
      <c r="K1998" s="350">
        <v>841.98</v>
      </c>
      <c r="L1998" s="349" t="s">
        <v>1138</v>
      </c>
    </row>
    <row r="1999" spans="1:12" ht="13.5" x14ac:dyDescent="0.25">
      <c r="A1999" s="349" t="s">
        <v>3109</v>
      </c>
      <c r="B1999" s="349" t="s">
        <v>3110</v>
      </c>
      <c r="C1999" s="349" t="s">
        <v>3111</v>
      </c>
      <c r="D1999" s="349" t="s">
        <v>3112</v>
      </c>
      <c r="E1999" s="350" t="s">
        <v>24</v>
      </c>
      <c r="F1999" s="349" t="s">
        <v>24</v>
      </c>
      <c r="G1999" s="349">
        <v>91331</v>
      </c>
      <c r="H1999" s="349" t="s">
        <v>3184</v>
      </c>
      <c r="I1999" s="349" t="s">
        <v>181</v>
      </c>
      <c r="J1999" s="349" t="s">
        <v>1137</v>
      </c>
      <c r="K1999" s="350">
        <v>735.51</v>
      </c>
      <c r="L1999" s="349" t="s">
        <v>1138</v>
      </c>
    </row>
    <row r="2000" spans="1:12" ht="13.5" x14ac:dyDescent="0.25">
      <c r="A2000" s="349" t="s">
        <v>3109</v>
      </c>
      <c r="B2000" s="349" t="s">
        <v>3110</v>
      </c>
      <c r="C2000" s="349" t="s">
        <v>3111</v>
      </c>
      <c r="D2000" s="349" t="s">
        <v>3112</v>
      </c>
      <c r="E2000" s="350" t="s">
        <v>24</v>
      </c>
      <c r="F2000" s="349" t="s">
        <v>24</v>
      </c>
      <c r="G2000" s="349">
        <v>91332</v>
      </c>
      <c r="H2000" s="349" t="s">
        <v>3185</v>
      </c>
      <c r="I2000" s="349" t="s">
        <v>181</v>
      </c>
      <c r="J2000" s="349" t="s">
        <v>1137</v>
      </c>
      <c r="K2000" s="350">
        <v>877.72</v>
      </c>
      <c r="L2000" s="349" t="s">
        <v>1138</v>
      </c>
    </row>
    <row r="2001" spans="1:12" ht="13.5" x14ac:dyDescent="0.25">
      <c r="A2001" s="349" t="s">
        <v>3109</v>
      </c>
      <c r="B2001" s="349" t="s">
        <v>3110</v>
      </c>
      <c r="C2001" s="349" t="s">
        <v>3111</v>
      </c>
      <c r="D2001" s="349" t="s">
        <v>3112</v>
      </c>
      <c r="E2001" s="350" t="s">
        <v>24</v>
      </c>
      <c r="F2001" s="349" t="s">
        <v>24</v>
      </c>
      <c r="G2001" s="349">
        <v>91333</v>
      </c>
      <c r="H2001" s="349" t="s">
        <v>3186</v>
      </c>
      <c r="I2001" s="349" t="s">
        <v>181</v>
      </c>
      <c r="J2001" s="349" t="s">
        <v>1137</v>
      </c>
      <c r="K2001" s="350">
        <v>770.58</v>
      </c>
      <c r="L2001" s="349" t="s">
        <v>1138</v>
      </c>
    </row>
    <row r="2002" spans="1:12" ht="13.5" x14ac:dyDescent="0.25">
      <c r="A2002" s="349" t="s">
        <v>3109</v>
      </c>
      <c r="B2002" s="349" t="s">
        <v>3110</v>
      </c>
      <c r="C2002" s="349" t="s">
        <v>3111</v>
      </c>
      <c r="D2002" s="349" t="s">
        <v>3112</v>
      </c>
      <c r="E2002" s="350" t="s">
        <v>24</v>
      </c>
      <c r="F2002" s="349" t="s">
        <v>24</v>
      </c>
      <c r="G2002" s="349">
        <v>91334</v>
      </c>
      <c r="H2002" s="349" t="s">
        <v>3187</v>
      </c>
      <c r="I2002" s="349" t="s">
        <v>181</v>
      </c>
      <c r="J2002" s="349" t="s">
        <v>1333</v>
      </c>
      <c r="K2002" s="370">
        <v>1397.35</v>
      </c>
      <c r="L2002" s="349" t="s">
        <v>1138</v>
      </c>
    </row>
    <row r="2003" spans="1:12" ht="13.5" x14ac:dyDescent="0.25">
      <c r="A2003" s="349" t="s">
        <v>3109</v>
      </c>
      <c r="B2003" s="349" t="s">
        <v>3110</v>
      </c>
      <c r="C2003" s="349" t="s">
        <v>3111</v>
      </c>
      <c r="D2003" s="349" t="s">
        <v>3112</v>
      </c>
      <c r="E2003" s="350" t="s">
        <v>24</v>
      </c>
      <c r="F2003" s="349" t="s">
        <v>24</v>
      </c>
      <c r="G2003" s="349">
        <v>91335</v>
      </c>
      <c r="H2003" s="349" t="s">
        <v>3188</v>
      </c>
      <c r="I2003" s="349" t="s">
        <v>181</v>
      </c>
      <c r="J2003" s="349" t="s">
        <v>1333</v>
      </c>
      <c r="K2003" s="370">
        <v>1290.21</v>
      </c>
      <c r="L2003" s="349" t="s">
        <v>1138</v>
      </c>
    </row>
    <row r="2004" spans="1:12" ht="13.5" x14ac:dyDescent="0.25">
      <c r="A2004" s="349" t="s">
        <v>3109</v>
      </c>
      <c r="B2004" s="349" t="s">
        <v>3110</v>
      </c>
      <c r="C2004" s="349" t="s">
        <v>3111</v>
      </c>
      <c r="D2004" s="349" t="s">
        <v>3112</v>
      </c>
      <c r="E2004" s="350" t="s">
        <v>24</v>
      </c>
      <c r="F2004" s="349" t="s">
        <v>24</v>
      </c>
      <c r="G2004" s="349">
        <v>91336</v>
      </c>
      <c r="H2004" s="349" t="s">
        <v>3189</v>
      </c>
      <c r="I2004" s="349" t="s">
        <v>181</v>
      </c>
      <c r="J2004" s="349" t="s">
        <v>1333</v>
      </c>
      <c r="K2004" s="370">
        <v>1756.02</v>
      </c>
      <c r="L2004" s="349" t="s">
        <v>1138</v>
      </c>
    </row>
    <row r="2005" spans="1:12" ht="13.5" x14ac:dyDescent="0.25">
      <c r="A2005" s="349" t="s">
        <v>3109</v>
      </c>
      <c r="B2005" s="349" t="s">
        <v>3110</v>
      </c>
      <c r="C2005" s="349" t="s">
        <v>3111</v>
      </c>
      <c r="D2005" s="349" t="s">
        <v>3112</v>
      </c>
      <c r="E2005" s="350" t="s">
        <v>24</v>
      </c>
      <c r="F2005" s="349" t="s">
        <v>24</v>
      </c>
      <c r="G2005" s="349">
        <v>91337</v>
      </c>
      <c r="H2005" s="349" t="s">
        <v>3190</v>
      </c>
      <c r="I2005" s="349" t="s">
        <v>181</v>
      </c>
      <c r="J2005" s="349" t="s">
        <v>1333</v>
      </c>
      <c r="K2005" s="370">
        <v>1648.88</v>
      </c>
      <c r="L2005" s="349" t="s">
        <v>1138</v>
      </c>
    </row>
    <row r="2006" spans="1:12" ht="13.5" x14ac:dyDescent="0.25">
      <c r="A2006" s="349" t="s">
        <v>3109</v>
      </c>
      <c r="B2006" s="349" t="s">
        <v>3110</v>
      </c>
      <c r="C2006" s="349" t="s">
        <v>3111</v>
      </c>
      <c r="D2006" s="349" t="s">
        <v>3112</v>
      </c>
      <c r="E2006" s="350" t="s">
        <v>24</v>
      </c>
      <c r="F2006" s="349" t="s">
        <v>24</v>
      </c>
      <c r="G2006" s="349">
        <v>100659</v>
      </c>
      <c r="H2006" s="349" t="s">
        <v>3191</v>
      </c>
      <c r="I2006" s="349" t="s">
        <v>182</v>
      </c>
      <c r="J2006" s="349" t="s">
        <v>1137</v>
      </c>
      <c r="K2006" s="350">
        <v>11.11</v>
      </c>
      <c r="L2006" s="349" t="s">
        <v>1138</v>
      </c>
    </row>
    <row r="2007" spans="1:12" ht="13.5" x14ac:dyDescent="0.25">
      <c r="A2007" s="349" t="s">
        <v>3109</v>
      </c>
      <c r="B2007" s="349" t="s">
        <v>3110</v>
      </c>
      <c r="C2007" s="349" t="s">
        <v>3111</v>
      </c>
      <c r="D2007" s="349" t="s">
        <v>3112</v>
      </c>
      <c r="E2007" s="350" t="s">
        <v>24</v>
      </c>
      <c r="F2007" s="349" t="s">
        <v>24</v>
      </c>
      <c r="G2007" s="349">
        <v>100660</v>
      </c>
      <c r="H2007" s="349" t="s">
        <v>3192</v>
      </c>
      <c r="I2007" s="349" t="s">
        <v>182</v>
      </c>
      <c r="J2007" s="349" t="s">
        <v>1137</v>
      </c>
      <c r="K2007" s="350">
        <v>7.78</v>
      </c>
      <c r="L2007" s="349" t="s">
        <v>1138</v>
      </c>
    </row>
    <row r="2008" spans="1:12" ht="13.5" x14ac:dyDescent="0.25">
      <c r="A2008" s="349" t="s">
        <v>3109</v>
      </c>
      <c r="B2008" s="349" t="s">
        <v>3110</v>
      </c>
      <c r="C2008" s="349" t="s">
        <v>3111</v>
      </c>
      <c r="D2008" s="349" t="s">
        <v>3112</v>
      </c>
      <c r="E2008" s="350" t="s">
        <v>24</v>
      </c>
      <c r="F2008" s="349" t="s">
        <v>24</v>
      </c>
      <c r="G2008" s="349">
        <v>100675</v>
      </c>
      <c r="H2008" s="349" t="s">
        <v>3193</v>
      </c>
      <c r="I2008" s="349" t="s">
        <v>181</v>
      </c>
      <c r="J2008" s="349" t="s">
        <v>1137</v>
      </c>
      <c r="K2008" s="350">
        <v>841.04</v>
      </c>
      <c r="L2008" s="349" t="s">
        <v>1138</v>
      </c>
    </row>
    <row r="2009" spans="1:12" ht="13.5" x14ac:dyDescent="0.25">
      <c r="A2009" s="349" t="s">
        <v>3109</v>
      </c>
      <c r="B2009" s="349" t="s">
        <v>3110</v>
      </c>
      <c r="C2009" s="349" t="s">
        <v>3111</v>
      </c>
      <c r="D2009" s="349" t="s">
        <v>3112</v>
      </c>
      <c r="E2009" s="350" t="s">
        <v>24</v>
      </c>
      <c r="F2009" s="349" t="s">
        <v>24</v>
      </c>
      <c r="G2009" s="349">
        <v>100676</v>
      </c>
      <c r="H2009" s="349" t="s">
        <v>3194</v>
      </c>
      <c r="I2009" s="349" t="s">
        <v>181</v>
      </c>
      <c r="J2009" s="349" t="s">
        <v>1137</v>
      </c>
      <c r="K2009" s="350">
        <v>192.58</v>
      </c>
      <c r="L2009" s="349" t="s">
        <v>1138</v>
      </c>
    </row>
    <row r="2010" spans="1:12" ht="13.5" x14ac:dyDescent="0.25">
      <c r="A2010" s="349" t="s">
        <v>3109</v>
      </c>
      <c r="B2010" s="349" t="s">
        <v>3110</v>
      </c>
      <c r="C2010" s="349" t="s">
        <v>3111</v>
      </c>
      <c r="D2010" s="349" t="s">
        <v>3112</v>
      </c>
      <c r="E2010" s="350" t="s">
        <v>24</v>
      </c>
      <c r="F2010" s="349" t="s">
        <v>24</v>
      </c>
      <c r="G2010" s="349">
        <v>100678</v>
      </c>
      <c r="H2010" s="349" t="s">
        <v>3195</v>
      </c>
      <c r="I2010" s="349" t="s">
        <v>181</v>
      </c>
      <c r="J2010" s="349" t="s">
        <v>1137</v>
      </c>
      <c r="K2010" s="350">
        <v>939.82</v>
      </c>
      <c r="L2010" s="349" t="s">
        <v>1138</v>
      </c>
    </row>
    <row r="2011" spans="1:12" ht="13.5" x14ac:dyDescent="0.25">
      <c r="A2011" s="349" t="s">
        <v>3109</v>
      </c>
      <c r="B2011" s="349" t="s">
        <v>3110</v>
      </c>
      <c r="C2011" s="349" t="s">
        <v>3111</v>
      </c>
      <c r="D2011" s="349" t="s">
        <v>3112</v>
      </c>
      <c r="E2011" s="350" t="s">
        <v>24</v>
      </c>
      <c r="F2011" s="349" t="s">
        <v>24</v>
      </c>
      <c r="G2011" s="349">
        <v>100679</v>
      </c>
      <c r="H2011" s="349" t="s">
        <v>3196</v>
      </c>
      <c r="I2011" s="349" t="s">
        <v>181</v>
      </c>
      <c r="J2011" s="349" t="s">
        <v>1137</v>
      </c>
      <c r="K2011" s="350">
        <v>796.29</v>
      </c>
      <c r="L2011" s="349" t="s">
        <v>1138</v>
      </c>
    </row>
    <row r="2012" spans="1:12" ht="13.5" x14ac:dyDescent="0.25">
      <c r="A2012" s="349" t="s">
        <v>3109</v>
      </c>
      <c r="B2012" s="349" t="s">
        <v>3110</v>
      </c>
      <c r="C2012" s="349" t="s">
        <v>3111</v>
      </c>
      <c r="D2012" s="349" t="s">
        <v>3112</v>
      </c>
      <c r="E2012" s="350" t="s">
        <v>24</v>
      </c>
      <c r="F2012" s="349" t="s">
        <v>24</v>
      </c>
      <c r="G2012" s="349">
        <v>100680</v>
      </c>
      <c r="H2012" s="349" t="s">
        <v>3197</v>
      </c>
      <c r="I2012" s="349" t="s">
        <v>181</v>
      </c>
      <c r="J2012" s="349" t="s">
        <v>1137</v>
      </c>
      <c r="K2012" s="350">
        <v>949.43</v>
      </c>
      <c r="L2012" s="349" t="s">
        <v>1138</v>
      </c>
    </row>
    <row r="2013" spans="1:12" ht="13.5" x14ac:dyDescent="0.25">
      <c r="A2013" s="349" t="s">
        <v>3109</v>
      </c>
      <c r="B2013" s="349" t="s">
        <v>3110</v>
      </c>
      <c r="C2013" s="349" t="s">
        <v>3111</v>
      </c>
      <c r="D2013" s="349" t="s">
        <v>3112</v>
      </c>
      <c r="E2013" s="350" t="s">
        <v>24</v>
      </c>
      <c r="F2013" s="349" t="s">
        <v>24</v>
      </c>
      <c r="G2013" s="349">
        <v>100681</v>
      </c>
      <c r="H2013" s="349" t="s">
        <v>3198</v>
      </c>
      <c r="I2013" s="349" t="s">
        <v>181</v>
      </c>
      <c r="J2013" s="349" t="s">
        <v>1137</v>
      </c>
      <c r="K2013" s="350">
        <v>973.34</v>
      </c>
      <c r="L2013" s="349" t="s">
        <v>1138</v>
      </c>
    </row>
    <row r="2014" spans="1:12" ht="13.5" x14ac:dyDescent="0.25">
      <c r="A2014" s="349" t="s">
        <v>3109</v>
      </c>
      <c r="B2014" s="349" t="s">
        <v>3110</v>
      </c>
      <c r="C2014" s="349" t="s">
        <v>3111</v>
      </c>
      <c r="D2014" s="349" t="s">
        <v>3112</v>
      </c>
      <c r="E2014" s="350" t="s">
        <v>24</v>
      </c>
      <c r="F2014" s="349" t="s">
        <v>24</v>
      </c>
      <c r="G2014" s="349">
        <v>100682</v>
      </c>
      <c r="H2014" s="349" t="s">
        <v>3199</v>
      </c>
      <c r="I2014" s="349" t="s">
        <v>181</v>
      </c>
      <c r="J2014" s="349" t="s">
        <v>1137</v>
      </c>
      <c r="K2014" s="350">
        <v>816.43</v>
      </c>
      <c r="L2014" s="349" t="s">
        <v>1138</v>
      </c>
    </row>
    <row r="2015" spans="1:12" ht="13.5" x14ac:dyDescent="0.25">
      <c r="A2015" s="349" t="s">
        <v>3109</v>
      </c>
      <c r="B2015" s="349" t="s">
        <v>3110</v>
      </c>
      <c r="C2015" s="349" t="s">
        <v>3111</v>
      </c>
      <c r="D2015" s="349" t="s">
        <v>3112</v>
      </c>
      <c r="E2015" s="350" t="s">
        <v>24</v>
      </c>
      <c r="F2015" s="349" t="s">
        <v>24</v>
      </c>
      <c r="G2015" s="349">
        <v>100683</v>
      </c>
      <c r="H2015" s="349" t="s">
        <v>3200</v>
      </c>
      <c r="I2015" s="349" t="s">
        <v>181</v>
      </c>
      <c r="J2015" s="349" t="s">
        <v>1137</v>
      </c>
      <c r="K2015" s="370">
        <v>1023.23</v>
      </c>
      <c r="L2015" s="349" t="s">
        <v>1138</v>
      </c>
    </row>
    <row r="2016" spans="1:12" ht="13.5" x14ac:dyDescent="0.25">
      <c r="A2016" s="349" t="s">
        <v>3109</v>
      </c>
      <c r="B2016" s="349" t="s">
        <v>3110</v>
      </c>
      <c r="C2016" s="349" t="s">
        <v>3111</v>
      </c>
      <c r="D2016" s="349" t="s">
        <v>3112</v>
      </c>
      <c r="E2016" s="350" t="s">
        <v>24</v>
      </c>
      <c r="F2016" s="349" t="s">
        <v>24</v>
      </c>
      <c r="G2016" s="349">
        <v>100684</v>
      </c>
      <c r="H2016" s="349" t="s">
        <v>3201</v>
      </c>
      <c r="I2016" s="349" t="s">
        <v>181</v>
      </c>
      <c r="J2016" s="349" t="s">
        <v>1137</v>
      </c>
      <c r="K2016" s="350">
        <v>861.27</v>
      </c>
      <c r="L2016" s="349" t="s">
        <v>1138</v>
      </c>
    </row>
    <row r="2017" spans="1:12" ht="13.5" x14ac:dyDescent="0.25">
      <c r="A2017" s="349" t="s">
        <v>3109</v>
      </c>
      <c r="B2017" s="349" t="s">
        <v>3110</v>
      </c>
      <c r="C2017" s="349" t="s">
        <v>3111</v>
      </c>
      <c r="D2017" s="349" t="s">
        <v>3112</v>
      </c>
      <c r="E2017" s="350" t="s">
        <v>24</v>
      </c>
      <c r="F2017" s="349" t="s">
        <v>24</v>
      </c>
      <c r="G2017" s="349">
        <v>100685</v>
      </c>
      <c r="H2017" s="349" t="s">
        <v>3202</v>
      </c>
      <c r="I2017" s="349" t="s">
        <v>181</v>
      </c>
      <c r="J2017" s="349" t="s">
        <v>1137</v>
      </c>
      <c r="K2017" s="370">
        <v>1065.4100000000001</v>
      </c>
      <c r="L2017" s="349" t="s">
        <v>1138</v>
      </c>
    </row>
    <row r="2018" spans="1:12" ht="13.5" x14ac:dyDescent="0.25">
      <c r="A2018" s="349" t="s">
        <v>3109</v>
      </c>
      <c r="B2018" s="349" t="s">
        <v>3110</v>
      </c>
      <c r="C2018" s="349" t="s">
        <v>3111</v>
      </c>
      <c r="D2018" s="349" t="s">
        <v>3112</v>
      </c>
      <c r="E2018" s="350" t="s">
        <v>24</v>
      </c>
      <c r="F2018" s="349" t="s">
        <v>24</v>
      </c>
      <c r="G2018" s="349">
        <v>100686</v>
      </c>
      <c r="H2018" s="349" t="s">
        <v>3203</v>
      </c>
      <c r="I2018" s="349" t="s">
        <v>181</v>
      </c>
      <c r="J2018" s="349" t="s">
        <v>1137</v>
      </c>
      <c r="K2018" s="350">
        <v>902.78</v>
      </c>
      <c r="L2018" s="349" t="s">
        <v>1138</v>
      </c>
    </row>
    <row r="2019" spans="1:12" ht="13.5" x14ac:dyDescent="0.25">
      <c r="A2019" s="349" t="s">
        <v>3109</v>
      </c>
      <c r="B2019" s="349" t="s">
        <v>3110</v>
      </c>
      <c r="C2019" s="349" t="s">
        <v>3111</v>
      </c>
      <c r="D2019" s="349" t="s">
        <v>3112</v>
      </c>
      <c r="E2019" s="350" t="s">
        <v>24</v>
      </c>
      <c r="F2019" s="349" t="s">
        <v>24</v>
      </c>
      <c r="G2019" s="349">
        <v>100687</v>
      </c>
      <c r="H2019" s="349" t="s">
        <v>3204</v>
      </c>
      <c r="I2019" s="349" t="s">
        <v>181</v>
      </c>
      <c r="J2019" s="349" t="s">
        <v>1137</v>
      </c>
      <c r="K2019" s="350">
        <v>948.37</v>
      </c>
      <c r="L2019" s="349" t="s">
        <v>1138</v>
      </c>
    </row>
    <row r="2020" spans="1:12" ht="13.5" x14ac:dyDescent="0.25">
      <c r="A2020" s="349" t="s">
        <v>3109</v>
      </c>
      <c r="B2020" s="349" t="s">
        <v>3110</v>
      </c>
      <c r="C2020" s="349" t="s">
        <v>3111</v>
      </c>
      <c r="D2020" s="349" t="s">
        <v>3112</v>
      </c>
      <c r="E2020" s="350" t="s">
        <v>24</v>
      </c>
      <c r="F2020" s="349" t="s">
        <v>24</v>
      </c>
      <c r="G2020" s="349">
        <v>100688</v>
      </c>
      <c r="H2020" s="349" t="s">
        <v>3205</v>
      </c>
      <c r="I2020" s="349" t="s">
        <v>181</v>
      </c>
      <c r="J2020" s="349" t="s">
        <v>1137</v>
      </c>
      <c r="K2020" s="350">
        <v>804.84</v>
      </c>
      <c r="L2020" s="349" t="s">
        <v>1138</v>
      </c>
    </row>
    <row r="2021" spans="1:12" ht="13.5" x14ac:dyDescent="0.25">
      <c r="A2021" s="349" t="s">
        <v>3109</v>
      </c>
      <c r="B2021" s="349" t="s">
        <v>3110</v>
      </c>
      <c r="C2021" s="349" t="s">
        <v>3111</v>
      </c>
      <c r="D2021" s="349" t="s">
        <v>3112</v>
      </c>
      <c r="E2021" s="350" t="s">
        <v>24</v>
      </c>
      <c r="F2021" s="349" t="s">
        <v>24</v>
      </c>
      <c r="G2021" s="349">
        <v>100689</v>
      </c>
      <c r="H2021" s="349" t="s">
        <v>3206</v>
      </c>
      <c r="I2021" s="349" t="s">
        <v>181</v>
      </c>
      <c r="J2021" s="349" t="s">
        <v>1137</v>
      </c>
      <c r="K2021" s="370">
        <v>1028.93</v>
      </c>
      <c r="L2021" s="349" t="s">
        <v>1138</v>
      </c>
    </row>
    <row r="2022" spans="1:12" ht="13.5" x14ac:dyDescent="0.25">
      <c r="A2022" s="349" t="s">
        <v>3109</v>
      </c>
      <c r="B2022" s="349" t="s">
        <v>3110</v>
      </c>
      <c r="C2022" s="349" t="s">
        <v>3111</v>
      </c>
      <c r="D2022" s="349" t="s">
        <v>3112</v>
      </c>
      <c r="E2022" s="350" t="s">
        <v>24</v>
      </c>
      <c r="F2022" s="349" t="s">
        <v>24</v>
      </c>
      <c r="G2022" s="349">
        <v>100690</v>
      </c>
      <c r="H2022" s="349" t="s">
        <v>3207</v>
      </c>
      <c r="I2022" s="349" t="s">
        <v>181</v>
      </c>
      <c r="J2022" s="349" t="s">
        <v>1137</v>
      </c>
      <c r="K2022" s="350">
        <v>866.97</v>
      </c>
      <c r="L2022" s="349" t="s">
        <v>1138</v>
      </c>
    </row>
    <row r="2023" spans="1:12" ht="13.5" x14ac:dyDescent="0.25">
      <c r="A2023" s="349" t="s">
        <v>3109</v>
      </c>
      <c r="B2023" s="349" t="s">
        <v>3110</v>
      </c>
      <c r="C2023" s="349" t="s">
        <v>3111</v>
      </c>
      <c r="D2023" s="349" t="s">
        <v>3112</v>
      </c>
      <c r="E2023" s="350" t="s">
        <v>24</v>
      </c>
      <c r="F2023" s="349" t="s">
        <v>24</v>
      </c>
      <c r="G2023" s="349">
        <v>100691</v>
      </c>
      <c r="H2023" s="349" t="s">
        <v>3208</v>
      </c>
      <c r="I2023" s="349" t="s">
        <v>181</v>
      </c>
      <c r="J2023" s="349" t="s">
        <v>1333</v>
      </c>
      <c r="K2023" s="370">
        <v>1548.56</v>
      </c>
      <c r="L2023" s="349" t="s">
        <v>1138</v>
      </c>
    </row>
    <row r="2024" spans="1:12" ht="13.5" x14ac:dyDescent="0.25">
      <c r="A2024" s="349" t="s">
        <v>3109</v>
      </c>
      <c r="B2024" s="349" t="s">
        <v>3110</v>
      </c>
      <c r="C2024" s="349" t="s">
        <v>3111</v>
      </c>
      <c r="D2024" s="349" t="s">
        <v>3112</v>
      </c>
      <c r="E2024" s="350" t="s">
        <v>24</v>
      </c>
      <c r="F2024" s="349" t="s">
        <v>24</v>
      </c>
      <c r="G2024" s="349">
        <v>100692</v>
      </c>
      <c r="H2024" s="349" t="s">
        <v>3209</v>
      </c>
      <c r="I2024" s="349" t="s">
        <v>181</v>
      </c>
      <c r="J2024" s="349" t="s">
        <v>1333</v>
      </c>
      <c r="K2024" s="370">
        <v>1386.6</v>
      </c>
      <c r="L2024" s="349" t="s">
        <v>1138</v>
      </c>
    </row>
    <row r="2025" spans="1:12" ht="13.5" x14ac:dyDescent="0.25">
      <c r="A2025" s="349" t="s">
        <v>3109</v>
      </c>
      <c r="B2025" s="349" t="s">
        <v>3110</v>
      </c>
      <c r="C2025" s="349" t="s">
        <v>3111</v>
      </c>
      <c r="D2025" s="349" t="s">
        <v>3112</v>
      </c>
      <c r="E2025" s="350" t="s">
        <v>24</v>
      </c>
      <c r="F2025" s="349" t="s">
        <v>24</v>
      </c>
      <c r="G2025" s="349">
        <v>100693</v>
      </c>
      <c r="H2025" s="349" t="s">
        <v>3210</v>
      </c>
      <c r="I2025" s="349" t="s">
        <v>181</v>
      </c>
      <c r="J2025" s="349" t="s">
        <v>1333</v>
      </c>
      <c r="K2025" s="370">
        <v>1907.23</v>
      </c>
      <c r="L2025" s="349" t="s">
        <v>1138</v>
      </c>
    </row>
    <row r="2026" spans="1:12" ht="13.5" x14ac:dyDescent="0.25">
      <c r="A2026" s="349" t="s">
        <v>3109</v>
      </c>
      <c r="B2026" s="349" t="s">
        <v>3110</v>
      </c>
      <c r="C2026" s="349" t="s">
        <v>3111</v>
      </c>
      <c r="D2026" s="349" t="s">
        <v>3112</v>
      </c>
      <c r="E2026" s="350" t="s">
        <v>24</v>
      </c>
      <c r="F2026" s="349" t="s">
        <v>24</v>
      </c>
      <c r="G2026" s="349">
        <v>100694</v>
      </c>
      <c r="H2026" s="349" t="s">
        <v>3211</v>
      </c>
      <c r="I2026" s="349" t="s">
        <v>181</v>
      </c>
      <c r="J2026" s="349" t="s">
        <v>1333</v>
      </c>
      <c r="K2026" s="370">
        <v>1745.27</v>
      </c>
      <c r="L2026" s="349" t="s">
        <v>1138</v>
      </c>
    </row>
    <row r="2027" spans="1:12" ht="13.5" x14ac:dyDescent="0.25">
      <c r="A2027" s="349" t="s">
        <v>3109</v>
      </c>
      <c r="B2027" s="349" t="s">
        <v>3110</v>
      </c>
      <c r="C2027" s="349" t="s">
        <v>3111</v>
      </c>
      <c r="D2027" s="349" t="s">
        <v>3112</v>
      </c>
      <c r="E2027" s="350" t="s">
        <v>24</v>
      </c>
      <c r="F2027" s="349" t="s">
        <v>24</v>
      </c>
      <c r="G2027" s="349">
        <v>100695</v>
      </c>
      <c r="H2027" s="349" t="s">
        <v>3212</v>
      </c>
      <c r="I2027" s="349" t="s">
        <v>181</v>
      </c>
      <c r="J2027" s="349" t="s">
        <v>1137</v>
      </c>
      <c r="K2027" s="350">
        <v>64.900000000000006</v>
      </c>
      <c r="L2027" s="349" t="s">
        <v>1138</v>
      </c>
    </row>
    <row r="2028" spans="1:12" ht="13.5" x14ac:dyDescent="0.25">
      <c r="A2028" s="349" t="s">
        <v>3109</v>
      </c>
      <c r="B2028" s="349" t="s">
        <v>3110</v>
      </c>
      <c r="C2028" s="349" t="s">
        <v>3111</v>
      </c>
      <c r="D2028" s="349" t="s">
        <v>3112</v>
      </c>
      <c r="E2028" s="350" t="s">
        <v>24</v>
      </c>
      <c r="F2028" s="349" t="s">
        <v>24</v>
      </c>
      <c r="G2028" s="349">
        <v>100696</v>
      </c>
      <c r="H2028" s="349" t="s">
        <v>3213</v>
      </c>
      <c r="I2028" s="349" t="s">
        <v>181</v>
      </c>
      <c r="J2028" s="349" t="s">
        <v>1137</v>
      </c>
      <c r="K2028" s="350">
        <v>72.12</v>
      </c>
      <c r="L2028" s="349" t="s">
        <v>1138</v>
      </c>
    </row>
    <row r="2029" spans="1:12" ht="13.5" x14ac:dyDescent="0.25">
      <c r="A2029" s="349" t="s">
        <v>3109</v>
      </c>
      <c r="B2029" s="349" t="s">
        <v>3110</v>
      </c>
      <c r="C2029" s="349" t="s">
        <v>3111</v>
      </c>
      <c r="D2029" s="349" t="s">
        <v>3112</v>
      </c>
      <c r="E2029" s="350" t="s">
        <v>24</v>
      </c>
      <c r="F2029" s="349" t="s">
        <v>24</v>
      </c>
      <c r="G2029" s="349">
        <v>100697</v>
      </c>
      <c r="H2029" s="349" t="s">
        <v>3214</v>
      </c>
      <c r="I2029" s="349" t="s">
        <v>181</v>
      </c>
      <c r="J2029" s="349" t="s">
        <v>1137</v>
      </c>
      <c r="K2029" s="350">
        <v>79.37</v>
      </c>
      <c r="L2029" s="349" t="s">
        <v>1138</v>
      </c>
    </row>
    <row r="2030" spans="1:12" ht="13.5" x14ac:dyDescent="0.25">
      <c r="A2030" s="349" t="s">
        <v>3109</v>
      </c>
      <c r="B2030" s="349" t="s">
        <v>3110</v>
      </c>
      <c r="C2030" s="349" t="s">
        <v>3111</v>
      </c>
      <c r="D2030" s="349" t="s">
        <v>3112</v>
      </c>
      <c r="E2030" s="350" t="s">
        <v>24</v>
      </c>
      <c r="F2030" s="349" t="s">
        <v>24</v>
      </c>
      <c r="G2030" s="349">
        <v>100698</v>
      </c>
      <c r="H2030" s="349" t="s">
        <v>3215</v>
      </c>
      <c r="I2030" s="349" t="s">
        <v>181</v>
      </c>
      <c r="J2030" s="349" t="s">
        <v>1137</v>
      </c>
      <c r="K2030" s="350">
        <v>86.61</v>
      </c>
      <c r="L2030" s="349" t="s">
        <v>1138</v>
      </c>
    </row>
    <row r="2031" spans="1:12" ht="13.5" x14ac:dyDescent="0.25">
      <c r="A2031" s="349" t="s">
        <v>3109</v>
      </c>
      <c r="B2031" s="349" t="s">
        <v>3110</v>
      </c>
      <c r="C2031" s="349" t="s">
        <v>3111</v>
      </c>
      <c r="D2031" s="349" t="s">
        <v>3112</v>
      </c>
      <c r="E2031" s="350" t="s">
        <v>24</v>
      </c>
      <c r="F2031" s="349" t="s">
        <v>24</v>
      </c>
      <c r="G2031" s="349">
        <v>100699</v>
      </c>
      <c r="H2031" s="349" t="s">
        <v>3216</v>
      </c>
      <c r="I2031" s="349" t="s">
        <v>181</v>
      </c>
      <c r="J2031" s="349" t="s">
        <v>1137</v>
      </c>
      <c r="K2031" s="350">
        <v>103.49</v>
      </c>
      <c r="L2031" s="349" t="s">
        <v>1138</v>
      </c>
    </row>
    <row r="2032" spans="1:12" ht="13.5" x14ac:dyDescent="0.25">
      <c r="A2032" s="349" t="s">
        <v>3109</v>
      </c>
      <c r="B2032" s="349" t="s">
        <v>3110</v>
      </c>
      <c r="C2032" s="349" t="s">
        <v>3111</v>
      </c>
      <c r="D2032" s="349" t="s">
        <v>3112</v>
      </c>
      <c r="E2032" s="350" t="s">
        <v>24</v>
      </c>
      <c r="F2032" s="349" t="s">
        <v>24</v>
      </c>
      <c r="G2032" s="349">
        <v>100700</v>
      </c>
      <c r="H2032" s="349" t="s">
        <v>3217</v>
      </c>
      <c r="I2032" s="349" t="s">
        <v>181</v>
      </c>
      <c r="J2032" s="349" t="s">
        <v>1137</v>
      </c>
      <c r="K2032" s="350">
        <v>784.17</v>
      </c>
      <c r="L2032" s="349" t="s">
        <v>1138</v>
      </c>
    </row>
    <row r="2033" spans="1:12" ht="13.5" x14ac:dyDescent="0.25">
      <c r="A2033" s="349" t="s">
        <v>3109</v>
      </c>
      <c r="B2033" s="349" t="s">
        <v>3110</v>
      </c>
      <c r="C2033" s="349" t="s">
        <v>3111</v>
      </c>
      <c r="D2033" s="349" t="s">
        <v>3112</v>
      </c>
      <c r="E2033" s="350" t="s">
        <v>24</v>
      </c>
      <c r="F2033" s="349" t="s">
        <v>24</v>
      </c>
      <c r="G2033" s="349">
        <v>100712</v>
      </c>
      <c r="H2033" s="349" t="s">
        <v>3218</v>
      </c>
      <c r="I2033" s="349" t="s">
        <v>181</v>
      </c>
      <c r="J2033" s="349" t="s">
        <v>1137</v>
      </c>
      <c r="K2033" s="350">
        <v>792.52</v>
      </c>
      <c r="L2033" s="349" t="s">
        <v>1138</v>
      </c>
    </row>
    <row r="2034" spans="1:12" ht="13.5" x14ac:dyDescent="0.25">
      <c r="A2034" s="349" t="s">
        <v>3109</v>
      </c>
      <c r="B2034" s="349" t="s">
        <v>3110</v>
      </c>
      <c r="C2034" s="349" t="s">
        <v>3219</v>
      </c>
      <c r="D2034" s="349" t="s">
        <v>3220</v>
      </c>
      <c r="E2034" s="350" t="s">
        <v>24</v>
      </c>
      <c r="F2034" s="349" t="s">
        <v>24</v>
      </c>
      <c r="G2034" s="349">
        <v>100665</v>
      </c>
      <c r="H2034" s="349" t="s">
        <v>3221</v>
      </c>
      <c r="I2034" s="349" t="s">
        <v>194</v>
      </c>
      <c r="J2034" s="349" t="s">
        <v>1333</v>
      </c>
      <c r="K2034" s="370">
        <v>1196.8599999999999</v>
      </c>
      <c r="L2034" s="349" t="s">
        <v>1138</v>
      </c>
    </row>
    <row r="2035" spans="1:12" ht="13.5" x14ac:dyDescent="0.25">
      <c r="A2035" s="349" t="s">
        <v>3109</v>
      </c>
      <c r="B2035" s="349" t="s">
        <v>3110</v>
      </c>
      <c r="C2035" s="349" t="s">
        <v>3219</v>
      </c>
      <c r="D2035" s="349" t="s">
        <v>3220</v>
      </c>
      <c r="E2035" s="350" t="s">
        <v>24</v>
      </c>
      <c r="F2035" s="349" t="s">
        <v>24</v>
      </c>
      <c r="G2035" s="349">
        <v>100666</v>
      </c>
      <c r="H2035" s="349" t="s">
        <v>3222</v>
      </c>
      <c r="I2035" s="349" t="s">
        <v>194</v>
      </c>
      <c r="J2035" s="349" t="s">
        <v>1333</v>
      </c>
      <c r="K2035" s="350">
        <v>941.63</v>
      </c>
      <c r="L2035" s="349" t="s">
        <v>1138</v>
      </c>
    </row>
    <row r="2036" spans="1:12" ht="13.5" x14ac:dyDescent="0.25">
      <c r="A2036" s="349" t="s">
        <v>3109</v>
      </c>
      <c r="B2036" s="349" t="s">
        <v>3110</v>
      </c>
      <c r="C2036" s="349" t="s">
        <v>3219</v>
      </c>
      <c r="D2036" s="349" t="s">
        <v>3220</v>
      </c>
      <c r="E2036" s="350" t="s">
        <v>24</v>
      </c>
      <c r="F2036" s="349" t="s">
        <v>24</v>
      </c>
      <c r="G2036" s="349">
        <v>100667</v>
      </c>
      <c r="H2036" s="349" t="s">
        <v>3223</v>
      </c>
      <c r="I2036" s="349" t="s">
        <v>194</v>
      </c>
      <c r="J2036" s="349" t="s">
        <v>1333</v>
      </c>
      <c r="K2036" s="370">
        <v>1557.68</v>
      </c>
      <c r="L2036" s="349" t="s">
        <v>1138</v>
      </c>
    </row>
    <row r="2037" spans="1:12" ht="13.5" x14ac:dyDescent="0.25">
      <c r="A2037" s="349" t="s">
        <v>3109</v>
      </c>
      <c r="B2037" s="349" t="s">
        <v>3110</v>
      </c>
      <c r="C2037" s="349" t="s">
        <v>3219</v>
      </c>
      <c r="D2037" s="349" t="s">
        <v>3220</v>
      </c>
      <c r="E2037" s="350" t="s">
        <v>24</v>
      </c>
      <c r="F2037" s="349" t="s">
        <v>24</v>
      </c>
      <c r="G2037" s="349">
        <v>100668</v>
      </c>
      <c r="H2037" s="349" t="s">
        <v>3224</v>
      </c>
      <c r="I2037" s="349" t="s">
        <v>194</v>
      </c>
      <c r="J2037" s="349" t="s">
        <v>1333</v>
      </c>
      <c r="K2037" s="370">
        <v>1838.11</v>
      </c>
      <c r="L2037" s="349" t="s">
        <v>1138</v>
      </c>
    </row>
    <row r="2038" spans="1:12" ht="13.5" x14ac:dyDescent="0.25">
      <c r="A2038" s="349" t="s">
        <v>3109</v>
      </c>
      <c r="B2038" s="349" t="s">
        <v>3110</v>
      </c>
      <c r="C2038" s="349" t="s">
        <v>3219</v>
      </c>
      <c r="D2038" s="349" t="s">
        <v>3220</v>
      </c>
      <c r="E2038" s="350" t="s">
        <v>24</v>
      </c>
      <c r="F2038" s="349" t="s">
        <v>24</v>
      </c>
      <c r="G2038" s="349">
        <v>100669</v>
      </c>
      <c r="H2038" s="349" t="s">
        <v>3225</v>
      </c>
      <c r="I2038" s="349" t="s">
        <v>194</v>
      </c>
      <c r="J2038" s="349" t="s">
        <v>1333</v>
      </c>
      <c r="K2038" s="370">
        <v>1112.71</v>
      </c>
      <c r="L2038" s="349" t="s">
        <v>1138</v>
      </c>
    </row>
    <row r="2039" spans="1:12" ht="13.5" x14ac:dyDescent="0.25">
      <c r="A2039" s="349" t="s">
        <v>3109</v>
      </c>
      <c r="B2039" s="349" t="s">
        <v>3110</v>
      </c>
      <c r="C2039" s="349" t="s">
        <v>3219</v>
      </c>
      <c r="D2039" s="349" t="s">
        <v>3220</v>
      </c>
      <c r="E2039" s="350" t="s">
        <v>24</v>
      </c>
      <c r="F2039" s="349" t="s">
        <v>24</v>
      </c>
      <c r="G2039" s="349">
        <v>100670</v>
      </c>
      <c r="H2039" s="349" t="s">
        <v>3226</v>
      </c>
      <c r="I2039" s="349" t="s">
        <v>194</v>
      </c>
      <c r="J2039" s="349" t="s">
        <v>1333</v>
      </c>
      <c r="K2039" s="370">
        <v>1500.05</v>
      </c>
      <c r="L2039" s="349" t="s">
        <v>1138</v>
      </c>
    </row>
    <row r="2040" spans="1:12" ht="13.5" x14ac:dyDescent="0.25">
      <c r="A2040" s="349" t="s">
        <v>3109</v>
      </c>
      <c r="B2040" s="349" t="s">
        <v>3110</v>
      </c>
      <c r="C2040" s="349" t="s">
        <v>3219</v>
      </c>
      <c r="D2040" s="349" t="s">
        <v>3220</v>
      </c>
      <c r="E2040" s="350" t="s">
        <v>24</v>
      </c>
      <c r="F2040" s="349" t="s">
        <v>24</v>
      </c>
      <c r="G2040" s="349">
        <v>100671</v>
      </c>
      <c r="H2040" s="349" t="s">
        <v>3227</v>
      </c>
      <c r="I2040" s="349" t="s">
        <v>194</v>
      </c>
      <c r="J2040" s="349" t="s">
        <v>1333</v>
      </c>
      <c r="K2040" s="370">
        <v>1866.83</v>
      </c>
      <c r="L2040" s="349" t="s">
        <v>1138</v>
      </c>
    </row>
    <row r="2041" spans="1:12" ht="13.5" x14ac:dyDescent="0.25">
      <c r="A2041" s="349" t="s">
        <v>3109</v>
      </c>
      <c r="B2041" s="349" t="s">
        <v>3110</v>
      </c>
      <c r="C2041" s="349" t="s">
        <v>3219</v>
      </c>
      <c r="D2041" s="349" t="s">
        <v>3220</v>
      </c>
      <c r="E2041" s="350" t="s">
        <v>24</v>
      </c>
      <c r="F2041" s="349" t="s">
        <v>24</v>
      </c>
      <c r="G2041" s="349">
        <v>100672</v>
      </c>
      <c r="H2041" s="349" t="s">
        <v>3228</v>
      </c>
      <c r="I2041" s="349" t="s">
        <v>194</v>
      </c>
      <c r="J2041" s="349" t="s">
        <v>1333</v>
      </c>
      <c r="K2041" s="370">
        <v>1197.6500000000001</v>
      </c>
      <c r="L2041" s="349" t="s">
        <v>1138</v>
      </c>
    </row>
    <row r="2042" spans="1:12" ht="13.5" x14ac:dyDescent="0.25">
      <c r="A2042" s="349" t="s">
        <v>3109</v>
      </c>
      <c r="B2042" s="349" t="s">
        <v>3110</v>
      </c>
      <c r="C2042" s="349" t="s">
        <v>3229</v>
      </c>
      <c r="D2042" s="349" t="s">
        <v>3230</v>
      </c>
      <c r="E2042" s="350" t="s">
        <v>24</v>
      </c>
      <c r="F2042" s="349" t="s">
        <v>24</v>
      </c>
      <c r="G2042" s="349">
        <v>100701</v>
      </c>
      <c r="H2042" s="349" t="s">
        <v>3231</v>
      </c>
      <c r="I2042" s="349" t="s">
        <v>194</v>
      </c>
      <c r="J2042" s="349" t="s">
        <v>1333</v>
      </c>
      <c r="K2042" s="350">
        <v>663.93</v>
      </c>
      <c r="L2042" s="349" t="s">
        <v>1138</v>
      </c>
    </row>
    <row r="2043" spans="1:12" ht="13.5" x14ac:dyDescent="0.25">
      <c r="A2043" s="349" t="s">
        <v>3109</v>
      </c>
      <c r="B2043" s="349" t="s">
        <v>3110</v>
      </c>
      <c r="C2043" s="349" t="s">
        <v>3232</v>
      </c>
      <c r="D2043" s="349" t="s">
        <v>3233</v>
      </c>
      <c r="E2043" s="350" t="s">
        <v>24</v>
      </c>
      <c r="F2043" s="349" t="s">
        <v>24</v>
      </c>
      <c r="G2043" s="349">
        <v>94559</v>
      </c>
      <c r="H2043" s="349" t="s">
        <v>3234</v>
      </c>
      <c r="I2043" s="349" t="s">
        <v>194</v>
      </c>
      <c r="J2043" s="349" t="s">
        <v>1333</v>
      </c>
      <c r="K2043" s="350">
        <v>663.27</v>
      </c>
      <c r="L2043" s="349" t="s">
        <v>1138</v>
      </c>
    </row>
    <row r="2044" spans="1:12" ht="13.5" x14ac:dyDescent="0.25">
      <c r="A2044" s="349" t="s">
        <v>3109</v>
      </c>
      <c r="B2044" s="349" t="s">
        <v>3110</v>
      </c>
      <c r="C2044" s="349" t="s">
        <v>3232</v>
      </c>
      <c r="D2044" s="349" t="s">
        <v>3233</v>
      </c>
      <c r="E2044" s="350" t="s">
        <v>24</v>
      </c>
      <c r="F2044" s="349" t="s">
        <v>24</v>
      </c>
      <c r="G2044" s="349">
        <v>94562</v>
      </c>
      <c r="H2044" s="349" t="s">
        <v>3235</v>
      </c>
      <c r="I2044" s="349" t="s">
        <v>194</v>
      </c>
      <c r="J2044" s="349" t="s">
        <v>1333</v>
      </c>
      <c r="K2044" s="350">
        <v>610.59</v>
      </c>
      <c r="L2044" s="349" t="s">
        <v>1138</v>
      </c>
    </row>
    <row r="2045" spans="1:12" ht="13.5" x14ac:dyDescent="0.25">
      <c r="A2045" s="349" t="s">
        <v>3109</v>
      </c>
      <c r="B2045" s="349" t="s">
        <v>3110</v>
      </c>
      <c r="C2045" s="349" t="s">
        <v>3232</v>
      </c>
      <c r="D2045" s="349" t="s">
        <v>3233</v>
      </c>
      <c r="E2045" s="350" t="s">
        <v>24</v>
      </c>
      <c r="F2045" s="349" t="s">
        <v>24</v>
      </c>
      <c r="G2045" s="349">
        <v>94587</v>
      </c>
      <c r="H2045" s="349" t="s">
        <v>3236</v>
      </c>
      <c r="I2045" s="349" t="s">
        <v>182</v>
      </c>
      <c r="J2045" s="349" t="s">
        <v>1333</v>
      </c>
      <c r="K2045" s="350">
        <v>63.01</v>
      </c>
      <c r="L2045" s="349" t="s">
        <v>1138</v>
      </c>
    </row>
    <row r="2046" spans="1:12" ht="13.5" x14ac:dyDescent="0.25">
      <c r="A2046" s="349" t="s">
        <v>3109</v>
      </c>
      <c r="B2046" s="349" t="s">
        <v>3110</v>
      </c>
      <c r="C2046" s="349" t="s">
        <v>3232</v>
      </c>
      <c r="D2046" s="349" t="s">
        <v>3233</v>
      </c>
      <c r="E2046" s="350" t="s">
        <v>24</v>
      </c>
      <c r="F2046" s="349" t="s">
        <v>24</v>
      </c>
      <c r="G2046" s="349">
        <v>94588</v>
      </c>
      <c r="H2046" s="349" t="s">
        <v>3237</v>
      </c>
      <c r="I2046" s="349" t="s">
        <v>182</v>
      </c>
      <c r="J2046" s="349" t="s">
        <v>1333</v>
      </c>
      <c r="K2046" s="350">
        <v>54.67</v>
      </c>
      <c r="L2046" s="349" t="s">
        <v>1138</v>
      </c>
    </row>
    <row r="2047" spans="1:12" ht="13.5" x14ac:dyDescent="0.25">
      <c r="A2047" s="349" t="s">
        <v>3109</v>
      </c>
      <c r="B2047" s="349" t="s">
        <v>3110</v>
      </c>
      <c r="C2047" s="349" t="s">
        <v>3238</v>
      </c>
      <c r="D2047" s="349" t="s">
        <v>3239</v>
      </c>
      <c r="E2047" s="350" t="s">
        <v>24</v>
      </c>
      <c r="F2047" s="349" t="s">
        <v>24</v>
      </c>
      <c r="G2047" s="349">
        <v>99837</v>
      </c>
      <c r="H2047" s="349" t="s">
        <v>3240</v>
      </c>
      <c r="I2047" s="349" t="s">
        <v>182</v>
      </c>
      <c r="J2047" s="349" t="s">
        <v>1333</v>
      </c>
      <c r="K2047" s="350">
        <v>832.75</v>
      </c>
      <c r="L2047" s="349" t="s">
        <v>1138</v>
      </c>
    </row>
    <row r="2048" spans="1:12" ht="13.5" x14ac:dyDescent="0.25">
      <c r="A2048" s="349" t="s">
        <v>3109</v>
      </c>
      <c r="B2048" s="349" t="s">
        <v>3110</v>
      </c>
      <c r="C2048" s="349" t="s">
        <v>3238</v>
      </c>
      <c r="D2048" s="349" t="s">
        <v>3239</v>
      </c>
      <c r="E2048" s="350" t="s">
        <v>24</v>
      </c>
      <c r="F2048" s="349" t="s">
        <v>24</v>
      </c>
      <c r="G2048" s="349">
        <v>99839</v>
      </c>
      <c r="H2048" s="349" t="s">
        <v>3241</v>
      </c>
      <c r="I2048" s="349" t="s">
        <v>182</v>
      </c>
      <c r="J2048" s="349" t="s">
        <v>1333</v>
      </c>
      <c r="K2048" s="350">
        <v>638.32000000000005</v>
      </c>
      <c r="L2048" s="349" t="s">
        <v>1138</v>
      </c>
    </row>
    <row r="2049" spans="1:12" ht="13.5" x14ac:dyDescent="0.25">
      <c r="A2049" s="349" t="s">
        <v>3109</v>
      </c>
      <c r="B2049" s="349" t="s">
        <v>3110</v>
      </c>
      <c r="C2049" s="349" t="s">
        <v>3238</v>
      </c>
      <c r="D2049" s="349" t="s">
        <v>3239</v>
      </c>
      <c r="E2049" s="350" t="s">
        <v>24</v>
      </c>
      <c r="F2049" s="349" t="s">
        <v>24</v>
      </c>
      <c r="G2049" s="349">
        <v>99841</v>
      </c>
      <c r="H2049" s="349" t="s">
        <v>3242</v>
      </c>
      <c r="I2049" s="349" t="s">
        <v>182</v>
      </c>
      <c r="J2049" s="349" t="s">
        <v>1333</v>
      </c>
      <c r="K2049" s="370">
        <v>1080.93</v>
      </c>
      <c r="L2049" s="349" t="s">
        <v>1138</v>
      </c>
    </row>
    <row r="2050" spans="1:12" ht="13.5" x14ac:dyDescent="0.25">
      <c r="A2050" s="349" t="s">
        <v>3109</v>
      </c>
      <c r="B2050" s="349" t="s">
        <v>3110</v>
      </c>
      <c r="C2050" s="349" t="s">
        <v>3238</v>
      </c>
      <c r="D2050" s="349" t="s">
        <v>3239</v>
      </c>
      <c r="E2050" s="350" t="s">
        <v>24</v>
      </c>
      <c r="F2050" s="349" t="s">
        <v>24</v>
      </c>
      <c r="G2050" s="349">
        <v>99855</v>
      </c>
      <c r="H2050" s="349" t="s">
        <v>3243</v>
      </c>
      <c r="I2050" s="349" t="s">
        <v>182</v>
      </c>
      <c r="J2050" s="349" t="s">
        <v>1137</v>
      </c>
      <c r="K2050" s="350">
        <v>151.12</v>
      </c>
      <c r="L2050" s="349" t="s">
        <v>1138</v>
      </c>
    </row>
    <row r="2051" spans="1:12" ht="13.5" x14ac:dyDescent="0.25">
      <c r="A2051" s="349" t="s">
        <v>3109</v>
      </c>
      <c r="B2051" s="349" t="s">
        <v>3110</v>
      </c>
      <c r="C2051" s="349" t="s">
        <v>3238</v>
      </c>
      <c r="D2051" s="349" t="s">
        <v>3239</v>
      </c>
      <c r="E2051" s="350" t="s">
        <v>24</v>
      </c>
      <c r="F2051" s="349" t="s">
        <v>24</v>
      </c>
      <c r="G2051" s="349">
        <v>99857</v>
      </c>
      <c r="H2051" s="349" t="s">
        <v>3244</v>
      </c>
      <c r="I2051" s="349" t="s">
        <v>182</v>
      </c>
      <c r="J2051" s="349" t="s">
        <v>1333</v>
      </c>
      <c r="K2051" s="350">
        <v>97.29</v>
      </c>
      <c r="L2051" s="349" t="s">
        <v>1138</v>
      </c>
    </row>
    <row r="2052" spans="1:12" ht="13.5" x14ac:dyDescent="0.25">
      <c r="A2052" s="349" t="s">
        <v>3109</v>
      </c>
      <c r="B2052" s="349" t="s">
        <v>3110</v>
      </c>
      <c r="C2052" s="349" t="s">
        <v>3238</v>
      </c>
      <c r="D2052" s="349" t="s">
        <v>3239</v>
      </c>
      <c r="E2052" s="350" t="s">
        <v>24</v>
      </c>
      <c r="F2052" s="349" t="s">
        <v>24</v>
      </c>
      <c r="G2052" s="349">
        <v>99861</v>
      </c>
      <c r="H2052" s="349" t="s">
        <v>3245</v>
      </c>
      <c r="I2052" s="349" t="s">
        <v>194</v>
      </c>
      <c r="J2052" s="349" t="s">
        <v>1333</v>
      </c>
      <c r="K2052" s="350">
        <v>715.26</v>
      </c>
      <c r="L2052" s="349" t="s">
        <v>1138</v>
      </c>
    </row>
    <row r="2053" spans="1:12" ht="13.5" x14ac:dyDescent="0.25">
      <c r="A2053" s="349" t="s">
        <v>3109</v>
      </c>
      <c r="B2053" s="349" t="s">
        <v>3110</v>
      </c>
      <c r="C2053" s="349" t="s">
        <v>3238</v>
      </c>
      <c r="D2053" s="349" t="s">
        <v>3239</v>
      </c>
      <c r="E2053" s="350" t="s">
        <v>24</v>
      </c>
      <c r="F2053" s="349" t="s">
        <v>24</v>
      </c>
      <c r="G2053" s="349">
        <v>99862</v>
      </c>
      <c r="H2053" s="349" t="s">
        <v>3246</v>
      </c>
      <c r="I2053" s="349" t="s">
        <v>194</v>
      </c>
      <c r="J2053" s="349" t="s">
        <v>1333</v>
      </c>
      <c r="K2053" s="350">
        <v>623.76</v>
      </c>
      <c r="L2053" s="349" t="s">
        <v>1138</v>
      </c>
    </row>
    <row r="2054" spans="1:12" ht="13.5" x14ac:dyDescent="0.25">
      <c r="A2054" s="349" t="s">
        <v>3109</v>
      </c>
      <c r="B2054" s="349" t="s">
        <v>3110</v>
      </c>
      <c r="C2054" s="349" t="s">
        <v>3247</v>
      </c>
      <c r="D2054" s="349" t="s">
        <v>3248</v>
      </c>
      <c r="E2054" s="350" t="s">
        <v>24</v>
      </c>
      <c r="F2054" s="349" t="s">
        <v>24</v>
      </c>
      <c r="G2054" s="349">
        <v>90838</v>
      </c>
      <c r="H2054" s="349" t="s">
        <v>3249</v>
      </c>
      <c r="I2054" s="349" t="s">
        <v>181</v>
      </c>
      <c r="J2054" s="349" t="s">
        <v>1333</v>
      </c>
      <c r="K2054" s="370">
        <v>1667.19</v>
      </c>
      <c r="L2054" s="349" t="s">
        <v>1138</v>
      </c>
    </row>
    <row r="2055" spans="1:12" ht="13.5" x14ac:dyDescent="0.25">
      <c r="A2055" s="349" t="s">
        <v>3109</v>
      </c>
      <c r="B2055" s="349" t="s">
        <v>3110</v>
      </c>
      <c r="C2055" s="349" t="s">
        <v>3247</v>
      </c>
      <c r="D2055" s="349" t="s">
        <v>3248</v>
      </c>
      <c r="E2055" s="350" t="s">
        <v>24</v>
      </c>
      <c r="F2055" s="349" t="s">
        <v>24</v>
      </c>
      <c r="G2055" s="349">
        <v>91338</v>
      </c>
      <c r="H2055" s="349" t="s">
        <v>3250</v>
      </c>
      <c r="I2055" s="349" t="s">
        <v>194</v>
      </c>
      <c r="J2055" s="349" t="s">
        <v>1333</v>
      </c>
      <c r="K2055" s="350">
        <v>859.18</v>
      </c>
      <c r="L2055" s="349" t="s">
        <v>1138</v>
      </c>
    </row>
    <row r="2056" spans="1:12" ht="13.5" x14ac:dyDescent="0.25">
      <c r="A2056" s="349" t="s">
        <v>3109</v>
      </c>
      <c r="B2056" s="349" t="s">
        <v>3110</v>
      </c>
      <c r="C2056" s="349" t="s">
        <v>3247</v>
      </c>
      <c r="D2056" s="349" t="s">
        <v>3248</v>
      </c>
      <c r="E2056" s="350" t="s">
        <v>24</v>
      </c>
      <c r="F2056" s="349" t="s">
        <v>24</v>
      </c>
      <c r="G2056" s="349">
        <v>91341</v>
      </c>
      <c r="H2056" s="349" t="s">
        <v>265</v>
      </c>
      <c r="I2056" s="349" t="s">
        <v>194</v>
      </c>
      <c r="J2056" s="349" t="s">
        <v>1333</v>
      </c>
      <c r="K2056" s="350">
        <v>669.02</v>
      </c>
      <c r="L2056" s="349" t="s">
        <v>1138</v>
      </c>
    </row>
    <row r="2057" spans="1:12" ht="13.5" x14ac:dyDescent="0.25">
      <c r="A2057" s="349" t="s">
        <v>3109</v>
      </c>
      <c r="B2057" s="349" t="s">
        <v>3110</v>
      </c>
      <c r="C2057" s="349" t="s">
        <v>3247</v>
      </c>
      <c r="D2057" s="349" t="s">
        <v>3248</v>
      </c>
      <c r="E2057" s="350" t="s">
        <v>24</v>
      </c>
      <c r="F2057" s="349" t="s">
        <v>24</v>
      </c>
      <c r="G2057" s="349">
        <v>94805</v>
      </c>
      <c r="H2057" s="349" t="s">
        <v>3251</v>
      </c>
      <c r="I2057" s="349" t="s">
        <v>181</v>
      </c>
      <c r="J2057" s="349" t="s">
        <v>1333</v>
      </c>
      <c r="K2057" s="350">
        <v>847.94</v>
      </c>
      <c r="L2057" s="349" t="s">
        <v>1138</v>
      </c>
    </row>
    <row r="2058" spans="1:12" ht="13.5" x14ac:dyDescent="0.25">
      <c r="A2058" s="349" t="s">
        <v>3109</v>
      </c>
      <c r="B2058" s="349" t="s">
        <v>3110</v>
      </c>
      <c r="C2058" s="349" t="s">
        <v>3247</v>
      </c>
      <c r="D2058" s="349" t="s">
        <v>3248</v>
      </c>
      <c r="E2058" s="350" t="s">
        <v>24</v>
      </c>
      <c r="F2058" s="349" t="s">
        <v>24</v>
      </c>
      <c r="G2058" s="349">
        <v>94806</v>
      </c>
      <c r="H2058" s="349" t="s">
        <v>3252</v>
      </c>
      <c r="I2058" s="349" t="s">
        <v>181</v>
      </c>
      <c r="J2058" s="349" t="s">
        <v>1333</v>
      </c>
      <c r="K2058" s="350">
        <v>772.19</v>
      </c>
      <c r="L2058" s="349" t="s">
        <v>1138</v>
      </c>
    </row>
    <row r="2059" spans="1:12" ht="13.5" x14ac:dyDescent="0.25">
      <c r="A2059" s="349" t="s">
        <v>3109</v>
      </c>
      <c r="B2059" s="349" t="s">
        <v>3110</v>
      </c>
      <c r="C2059" s="349" t="s">
        <v>3247</v>
      </c>
      <c r="D2059" s="349" t="s">
        <v>3248</v>
      </c>
      <c r="E2059" s="350" t="s">
        <v>24</v>
      </c>
      <c r="F2059" s="349" t="s">
        <v>24</v>
      </c>
      <c r="G2059" s="349">
        <v>94807</v>
      </c>
      <c r="H2059" s="349" t="s">
        <v>3253</v>
      </c>
      <c r="I2059" s="349" t="s">
        <v>181</v>
      </c>
      <c r="J2059" s="349" t="s">
        <v>1333</v>
      </c>
      <c r="K2059" s="350">
        <v>703.16</v>
      </c>
      <c r="L2059" s="349" t="s">
        <v>1138</v>
      </c>
    </row>
    <row r="2060" spans="1:12" ht="13.5" x14ac:dyDescent="0.25">
      <c r="A2060" s="349" t="s">
        <v>3109</v>
      </c>
      <c r="B2060" s="349" t="s">
        <v>3110</v>
      </c>
      <c r="C2060" s="349" t="s">
        <v>3247</v>
      </c>
      <c r="D2060" s="349" t="s">
        <v>3248</v>
      </c>
      <c r="E2060" s="350" t="s">
        <v>24</v>
      </c>
      <c r="F2060" s="349" t="s">
        <v>24</v>
      </c>
      <c r="G2060" s="349">
        <v>100702</v>
      </c>
      <c r="H2060" s="349" t="s">
        <v>3254</v>
      </c>
      <c r="I2060" s="349" t="s">
        <v>194</v>
      </c>
      <c r="J2060" s="349" t="s">
        <v>1333</v>
      </c>
      <c r="K2060" s="350">
        <v>475.58</v>
      </c>
      <c r="L2060" s="349" t="s">
        <v>1138</v>
      </c>
    </row>
    <row r="2061" spans="1:12" ht="13.5" x14ac:dyDescent="0.25">
      <c r="A2061" s="349" t="s">
        <v>3109</v>
      </c>
      <c r="B2061" s="349" t="s">
        <v>3110</v>
      </c>
      <c r="C2061" s="349" t="s">
        <v>3255</v>
      </c>
      <c r="D2061" s="349" t="s">
        <v>3256</v>
      </c>
      <c r="E2061" s="350" t="s">
        <v>24</v>
      </c>
      <c r="F2061" s="349" t="s">
        <v>24</v>
      </c>
      <c r="G2061" s="349">
        <v>102188</v>
      </c>
      <c r="H2061" s="349" t="s">
        <v>3257</v>
      </c>
      <c r="I2061" s="349" t="s">
        <v>181</v>
      </c>
      <c r="J2061" s="349" t="s">
        <v>1137</v>
      </c>
      <c r="K2061" s="350">
        <v>777.03</v>
      </c>
      <c r="L2061" s="349" t="s">
        <v>1138</v>
      </c>
    </row>
    <row r="2062" spans="1:12" ht="13.5" x14ac:dyDescent="0.25">
      <c r="A2062" s="349" t="s">
        <v>3109</v>
      </c>
      <c r="B2062" s="349" t="s">
        <v>3110</v>
      </c>
      <c r="C2062" s="349" t="s">
        <v>3255</v>
      </c>
      <c r="D2062" s="349" t="s">
        <v>3256</v>
      </c>
      <c r="E2062" s="350" t="s">
        <v>24</v>
      </c>
      <c r="F2062" s="349" t="s">
        <v>24</v>
      </c>
      <c r="G2062" s="349">
        <v>102189</v>
      </c>
      <c r="H2062" s="349" t="s">
        <v>3258</v>
      </c>
      <c r="I2062" s="349" t="s">
        <v>181</v>
      </c>
      <c r="J2062" s="349" t="s">
        <v>1137</v>
      </c>
      <c r="K2062" s="350">
        <v>219.29</v>
      </c>
      <c r="L2062" s="349" t="s">
        <v>1138</v>
      </c>
    </row>
    <row r="2063" spans="1:12" ht="13.5" x14ac:dyDescent="0.25">
      <c r="A2063" s="349" t="s">
        <v>3109</v>
      </c>
      <c r="B2063" s="349" t="s">
        <v>3110</v>
      </c>
      <c r="C2063" s="349" t="s">
        <v>3259</v>
      </c>
      <c r="D2063" s="349" t="s">
        <v>3260</v>
      </c>
      <c r="E2063" s="350" t="s">
        <v>24</v>
      </c>
      <c r="F2063" s="349" t="s">
        <v>24</v>
      </c>
      <c r="G2063" s="349">
        <v>100703</v>
      </c>
      <c r="H2063" s="349" t="s">
        <v>3261</v>
      </c>
      <c r="I2063" s="349" t="s">
        <v>181</v>
      </c>
      <c r="J2063" s="349" t="s">
        <v>1137</v>
      </c>
      <c r="K2063" s="350">
        <v>33.130000000000003</v>
      </c>
      <c r="L2063" s="349" t="s">
        <v>1138</v>
      </c>
    </row>
    <row r="2064" spans="1:12" ht="13.5" x14ac:dyDescent="0.25">
      <c r="A2064" s="349" t="s">
        <v>3109</v>
      </c>
      <c r="B2064" s="349" t="s">
        <v>3110</v>
      </c>
      <c r="C2064" s="349" t="s">
        <v>3259</v>
      </c>
      <c r="D2064" s="349" t="s">
        <v>3260</v>
      </c>
      <c r="E2064" s="350" t="s">
        <v>24</v>
      </c>
      <c r="F2064" s="349" t="s">
        <v>24</v>
      </c>
      <c r="G2064" s="349">
        <v>100704</v>
      </c>
      <c r="H2064" s="349" t="s">
        <v>3262</v>
      </c>
      <c r="I2064" s="349" t="s">
        <v>181</v>
      </c>
      <c r="J2064" s="349" t="s">
        <v>1137</v>
      </c>
      <c r="K2064" s="350">
        <v>69.319999999999993</v>
      </c>
      <c r="L2064" s="349" t="s">
        <v>1138</v>
      </c>
    </row>
    <row r="2065" spans="1:12" ht="13.5" x14ac:dyDescent="0.25">
      <c r="A2065" s="349" t="s">
        <v>3109</v>
      </c>
      <c r="B2065" s="349" t="s">
        <v>3110</v>
      </c>
      <c r="C2065" s="349" t="s">
        <v>3259</v>
      </c>
      <c r="D2065" s="349" t="s">
        <v>3260</v>
      </c>
      <c r="E2065" s="350" t="s">
        <v>24</v>
      </c>
      <c r="F2065" s="349" t="s">
        <v>24</v>
      </c>
      <c r="G2065" s="349">
        <v>100705</v>
      </c>
      <c r="H2065" s="349" t="s">
        <v>3263</v>
      </c>
      <c r="I2065" s="349" t="s">
        <v>181</v>
      </c>
      <c r="J2065" s="349" t="s">
        <v>1137</v>
      </c>
      <c r="K2065" s="350">
        <v>81.42</v>
      </c>
      <c r="L2065" s="349" t="s">
        <v>1138</v>
      </c>
    </row>
    <row r="2066" spans="1:12" ht="13.5" x14ac:dyDescent="0.25">
      <c r="A2066" s="349" t="s">
        <v>3109</v>
      </c>
      <c r="B2066" s="349" t="s">
        <v>3110</v>
      </c>
      <c r="C2066" s="349" t="s">
        <v>3259</v>
      </c>
      <c r="D2066" s="349" t="s">
        <v>3260</v>
      </c>
      <c r="E2066" s="350" t="s">
        <v>24</v>
      </c>
      <c r="F2066" s="349" t="s">
        <v>24</v>
      </c>
      <c r="G2066" s="349">
        <v>100706</v>
      </c>
      <c r="H2066" s="349" t="s">
        <v>3264</v>
      </c>
      <c r="I2066" s="349" t="s">
        <v>181</v>
      </c>
      <c r="J2066" s="349" t="s">
        <v>1137</v>
      </c>
      <c r="K2066" s="350">
        <v>74.55</v>
      </c>
      <c r="L2066" s="349" t="s">
        <v>1138</v>
      </c>
    </row>
    <row r="2067" spans="1:12" ht="13.5" x14ac:dyDescent="0.25">
      <c r="A2067" s="349" t="s">
        <v>3109</v>
      </c>
      <c r="B2067" s="349" t="s">
        <v>3110</v>
      </c>
      <c r="C2067" s="349" t="s">
        <v>3259</v>
      </c>
      <c r="D2067" s="349" t="s">
        <v>3260</v>
      </c>
      <c r="E2067" s="350" t="s">
        <v>24</v>
      </c>
      <c r="F2067" s="349" t="s">
        <v>24</v>
      </c>
      <c r="G2067" s="349">
        <v>100707</v>
      </c>
      <c r="H2067" s="349" t="s">
        <v>3265</v>
      </c>
      <c r="I2067" s="349" t="s">
        <v>181</v>
      </c>
      <c r="J2067" s="349" t="s">
        <v>1137</v>
      </c>
      <c r="K2067" s="350">
        <v>146.66999999999999</v>
      </c>
      <c r="L2067" s="349" t="s">
        <v>1138</v>
      </c>
    </row>
    <row r="2068" spans="1:12" ht="13.5" x14ac:dyDescent="0.25">
      <c r="A2068" s="349" t="s">
        <v>3109</v>
      </c>
      <c r="B2068" s="349" t="s">
        <v>3110</v>
      </c>
      <c r="C2068" s="349" t="s">
        <v>3259</v>
      </c>
      <c r="D2068" s="349" t="s">
        <v>3260</v>
      </c>
      <c r="E2068" s="350" t="s">
        <v>24</v>
      </c>
      <c r="F2068" s="349" t="s">
        <v>24</v>
      </c>
      <c r="G2068" s="349">
        <v>100708</v>
      </c>
      <c r="H2068" s="349" t="s">
        <v>3266</v>
      </c>
      <c r="I2068" s="349" t="s">
        <v>181</v>
      </c>
      <c r="J2068" s="349" t="s">
        <v>1137</v>
      </c>
      <c r="K2068" s="350">
        <v>182.8</v>
      </c>
      <c r="L2068" s="349" t="s">
        <v>1138</v>
      </c>
    </row>
    <row r="2069" spans="1:12" ht="13.5" x14ac:dyDescent="0.25">
      <c r="A2069" s="349" t="s">
        <v>3109</v>
      </c>
      <c r="B2069" s="349" t="s">
        <v>3110</v>
      </c>
      <c r="C2069" s="349" t="s">
        <v>3259</v>
      </c>
      <c r="D2069" s="349" t="s">
        <v>3260</v>
      </c>
      <c r="E2069" s="350" t="s">
        <v>24</v>
      </c>
      <c r="F2069" s="349" t="s">
        <v>24</v>
      </c>
      <c r="G2069" s="349">
        <v>100709</v>
      </c>
      <c r="H2069" s="349" t="s">
        <v>3267</v>
      </c>
      <c r="I2069" s="349" t="s">
        <v>181</v>
      </c>
      <c r="J2069" s="349" t="s">
        <v>1137</v>
      </c>
      <c r="K2069" s="350">
        <v>47.92</v>
      </c>
      <c r="L2069" s="349" t="s">
        <v>1138</v>
      </c>
    </row>
    <row r="2070" spans="1:12" ht="13.5" x14ac:dyDescent="0.25">
      <c r="A2070" s="349" t="s">
        <v>3109</v>
      </c>
      <c r="B2070" s="349" t="s">
        <v>3110</v>
      </c>
      <c r="C2070" s="349" t="s">
        <v>3259</v>
      </c>
      <c r="D2070" s="349" t="s">
        <v>3260</v>
      </c>
      <c r="E2070" s="350" t="s">
        <v>24</v>
      </c>
      <c r="F2070" s="349" t="s">
        <v>24</v>
      </c>
      <c r="G2070" s="349">
        <v>100710</v>
      </c>
      <c r="H2070" s="349" t="s">
        <v>3268</v>
      </c>
      <c r="I2070" s="349" t="s">
        <v>181</v>
      </c>
      <c r="J2070" s="349" t="s">
        <v>1137</v>
      </c>
      <c r="K2070" s="350">
        <v>107.7</v>
      </c>
      <c r="L2070" s="349" t="s">
        <v>1138</v>
      </c>
    </row>
    <row r="2071" spans="1:12" ht="13.5" x14ac:dyDescent="0.25">
      <c r="A2071" s="349" t="s">
        <v>3109</v>
      </c>
      <c r="B2071" s="349" t="s">
        <v>3110</v>
      </c>
      <c r="C2071" s="349" t="s">
        <v>3269</v>
      </c>
      <c r="D2071" s="349" t="s">
        <v>3270</v>
      </c>
      <c r="E2071" s="350" t="s">
        <v>24</v>
      </c>
      <c r="F2071" s="349" t="s">
        <v>24</v>
      </c>
      <c r="G2071" s="349">
        <v>102151</v>
      </c>
      <c r="H2071" s="349" t="s">
        <v>3271</v>
      </c>
      <c r="I2071" s="349" t="s">
        <v>194</v>
      </c>
      <c r="J2071" s="349" t="s">
        <v>1137</v>
      </c>
      <c r="K2071" s="350">
        <v>168.47</v>
      </c>
      <c r="L2071" s="349" t="s">
        <v>1138</v>
      </c>
    </row>
    <row r="2072" spans="1:12" ht="13.5" x14ac:dyDescent="0.25">
      <c r="A2072" s="349" t="s">
        <v>3109</v>
      </c>
      <c r="B2072" s="349" t="s">
        <v>3110</v>
      </c>
      <c r="C2072" s="349" t="s">
        <v>3269</v>
      </c>
      <c r="D2072" s="349" t="s">
        <v>3270</v>
      </c>
      <c r="E2072" s="350" t="s">
        <v>24</v>
      </c>
      <c r="F2072" s="349" t="s">
        <v>24</v>
      </c>
      <c r="G2072" s="349">
        <v>102152</v>
      </c>
      <c r="H2072" s="349" t="s">
        <v>3272</v>
      </c>
      <c r="I2072" s="349" t="s">
        <v>194</v>
      </c>
      <c r="J2072" s="349" t="s">
        <v>1137</v>
      </c>
      <c r="K2072" s="350">
        <v>186.6</v>
      </c>
      <c r="L2072" s="349" t="s">
        <v>1138</v>
      </c>
    </row>
    <row r="2073" spans="1:12" ht="13.5" x14ac:dyDescent="0.25">
      <c r="A2073" s="349" t="s">
        <v>3109</v>
      </c>
      <c r="B2073" s="349" t="s">
        <v>3110</v>
      </c>
      <c r="C2073" s="349" t="s">
        <v>3269</v>
      </c>
      <c r="D2073" s="349" t="s">
        <v>3270</v>
      </c>
      <c r="E2073" s="350" t="s">
        <v>24</v>
      </c>
      <c r="F2073" s="349" t="s">
        <v>24</v>
      </c>
      <c r="G2073" s="349">
        <v>102153</v>
      </c>
      <c r="H2073" s="349" t="s">
        <v>3273</v>
      </c>
      <c r="I2073" s="349" t="s">
        <v>194</v>
      </c>
      <c r="J2073" s="349" t="s">
        <v>1137</v>
      </c>
      <c r="K2073" s="350">
        <v>234.93</v>
      </c>
      <c r="L2073" s="349" t="s">
        <v>1138</v>
      </c>
    </row>
    <row r="2074" spans="1:12" ht="13.5" x14ac:dyDescent="0.25">
      <c r="A2074" s="349" t="s">
        <v>3109</v>
      </c>
      <c r="B2074" s="349" t="s">
        <v>3110</v>
      </c>
      <c r="C2074" s="349" t="s">
        <v>3269</v>
      </c>
      <c r="D2074" s="349" t="s">
        <v>3270</v>
      </c>
      <c r="E2074" s="350" t="s">
        <v>24</v>
      </c>
      <c r="F2074" s="349" t="s">
        <v>24</v>
      </c>
      <c r="G2074" s="349">
        <v>102154</v>
      </c>
      <c r="H2074" s="349" t="s">
        <v>3274</v>
      </c>
      <c r="I2074" s="349" t="s">
        <v>194</v>
      </c>
      <c r="J2074" s="349" t="s">
        <v>1137</v>
      </c>
      <c r="K2074" s="350">
        <v>202.62</v>
      </c>
      <c r="L2074" s="349" t="s">
        <v>1138</v>
      </c>
    </row>
    <row r="2075" spans="1:12" ht="13.5" x14ac:dyDescent="0.25">
      <c r="A2075" s="349" t="s">
        <v>3109</v>
      </c>
      <c r="B2075" s="349" t="s">
        <v>3110</v>
      </c>
      <c r="C2075" s="349" t="s">
        <v>3269</v>
      </c>
      <c r="D2075" s="349" t="s">
        <v>3270</v>
      </c>
      <c r="E2075" s="350" t="s">
        <v>24</v>
      </c>
      <c r="F2075" s="349" t="s">
        <v>24</v>
      </c>
      <c r="G2075" s="349">
        <v>102155</v>
      </c>
      <c r="H2075" s="349" t="s">
        <v>3275</v>
      </c>
      <c r="I2075" s="349" t="s">
        <v>194</v>
      </c>
      <c r="J2075" s="349" t="s">
        <v>1137</v>
      </c>
      <c r="K2075" s="350">
        <v>242.16</v>
      </c>
      <c r="L2075" s="349" t="s">
        <v>1138</v>
      </c>
    </row>
    <row r="2076" spans="1:12" ht="13.5" x14ac:dyDescent="0.25">
      <c r="A2076" s="349" t="s">
        <v>3109</v>
      </c>
      <c r="B2076" s="349" t="s">
        <v>3110</v>
      </c>
      <c r="C2076" s="349" t="s">
        <v>3269</v>
      </c>
      <c r="D2076" s="349" t="s">
        <v>3270</v>
      </c>
      <c r="E2076" s="350" t="s">
        <v>24</v>
      </c>
      <c r="F2076" s="349" t="s">
        <v>24</v>
      </c>
      <c r="G2076" s="349">
        <v>102156</v>
      </c>
      <c r="H2076" s="349" t="s">
        <v>3276</v>
      </c>
      <c r="I2076" s="349" t="s">
        <v>194</v>
      </c>
      <c r="J2076" s="349" t="s">
        <v>1137</v>
      </c>
      <c r="K2076" s="350">
        <v>231.07</v>
      </c>
      <c r="L2076" s="349" t="s">
        <v>1138</v>
      </c>
    </row>
    <row r="2077" spans="1:12" ht="13.5" x14ac:dyDescent="0.25">
      <c r="A2077" s="349" t="s">
        <v>3109</v>
      </c>
      <c r="B2077" s="349" t="s">
        <v>3110</v>
      </c>
      <c r="C2077" s="349" t="s">
        <v>3269</v>
      </c>
      <c r="D2077" s="349" t="s">
        <v>3270</v>
      </c>
      <c r="E2077" s="350" t="s">
        <v>24</v>
      </c>
      <c r="F2077" s="349" t="s">
        <v>24</v>
      </c>
      <c r="G2077" s="349">
        <v>102157</v>
      </c>
      <c r="H2077" s="349" t="s">
        <v>3277</v>
      </c>
      <c r="I2077" s="349" t="s">
        <v>194</v>
      </c>
      <c r="J2077" s="349" t="s">
        <v>1137</v>
      </c>
      <c r="K2077" s="350">
        <v>315.66000000000003</v>
      </c>
      <c r="L2077" s="349" t="s">
        <v>1138</v>
      </c>
    </row>
    <row r="2078" spans="1:12" ht="13.5" x14ac:dyDescent="0.25">
      <c r="A2078" s="349" t="s">
        <v>3109</v>
      </c>
      <c r="B2078" s="349" t="s">
        <v>3110</v>
      </c>
      <c r="C2078" s="349" t="s">
        <v>3269</v>
      </c>
      <c r="D2078" s="349" t="s">
        <v>3270</v>
      </c>
      <c r="E2078" s="350" t="s">
        <v>24</v>
      </c>
      <c r="F2078" s="349" t="s">
        <v>24</v>
      </c>
      <c r="G2078" s="349">
        <v>102158</v>
      </c>
      <c r="H2078" s="349" t="s">
        <v>3278</v>
      </c>
      <c r="I2078" s="349" t="s">
        <v>194</v>
      </c>
      <c r="J2078" s="349" t="s">
        <v>1137</v>
      </c>
      <c r="K2078" s="350">
        <v>318.70999999999998</v>
      </c>
      <c r="L2078" s="349" t="s">
        <v>1138</v>
      </c>
    </row>
    <row r="2079" spans="1:12" ht="13.5" x14ac:dyDescent="0.25">
      <c r="A2079" s="349" t="s">
        <v>3109</v>
      </c>
      <c r="B2079" s="349" t="s">
        <v>3110</v>
      </c>
      <c r="C2079" s="349" t="s">
        <v>3269</v>
      </c>
      <c r="D2079" s="349" t="s">
        <v>3270</v>
      </c>
      <c r="E2079" s="350" t="s">
        <v>24</v>
      </c>
      <c r="F2079" s="349" t="s">
        <v>24</v>
      </c>
      <c r="G2079" s="349">
        <v>102159</v>
      </c>
      <c r="H2079" s="349" t="s">
        <v>3279</v>
      </c>
      <c r="I2079" s="349" t="s">
        <v>194</v>
      </c>
      <c r="J2079" s="349" t="s">
        <v>1137</v>
      </c>
      <c r="K2079" s="350">
        <v>379.17</v>
      </c>
      <c r="L2079" s="349" t="s">
        <v>1138</v>
      </c>
    </row>
    <row r="2080" spans="1:12" ht="13.5" x14ac:dyDescent="0.25">
      <c r="A2080" s="349" t="s">
        <v>3109</v>
      </c>
      <c r="B2080" s="349" t="s">
        <v>3110</v>
      </c>
      <c r="C2080" s="349" t="s">
        <v>3269</v>
      </c>
      <c r="D2080" s="349" t="s">
        <v>3270</v>
      </c>
      <c r="E2080" s="350" t="s">
        <v>24</v>
      </c>
      <c r="F2080" s="349" t="s">
        <v>24</v>
      </c>
      <c r="G2080" s="349">
        <v>102160</v>
      </c>
      <c r="H2080" s="349" t="s">
        <v>3280</v>
      </c>
      <c r="I2080" s="349" t="s">
        <v>194</v>
      </c>
      <c r="J2080" s="349" t="s">
        <v>1137</v>
      </c>
      <c r="K2080" s="350">
        <v>162.43</v>
      </c>
      <c r="L2080" s="349" t="s">
        <v>1138</v>
      </c>
    </row>
    <row r="2081" spans="1:12" ht="13.5" x14ac:dyDescent="0.25">
      <c r="A2081" s="349" t="s">
        <v>3109</v>
      </c>
      <c r="B2081" s="349" t="s">
        <v>3110</v>
      </c>
      <c r="C2081" s="349" t="s">
        <v>3269</v>
      </c>
      <c r="D2081" s="349" t="s">
        <v>3270</v>
      </c>
      <c r="E2081" s="350" t="s">
        <v>24</v>
      </c>
      <c r="F2081" s="349" t="s">
        <v>24</v>
      </c>
      <c r="G2081" s="349">
        <v>102161</v>
      </c>
      <c r="H2081" s="349" t="s">
        <v>3281</v>
      </c>
      <c r="I2081" s="349" t="s">
        <v>194</v>
      </c>
      <c r="J2081" s="349" t="s">
        <v>1333</v>
      </c>
      <c r="K2081" s="350">
        <v>274.14999999999998</v>
      </c>
      <c r="L2081" s="349" t="s">
        <v>1138</v>
      </c>
    </row>
    <row r="2082" spans="1:12" ht="13.5" x14ac:dyDescent="0.25">
      <c r="A2082" s="349" t="s">
        <v>3109</v>
      </c>
      <c r="B2082" s="349" t="s">
        <v>3110</v>
      </c>
      <c r="C2082" s="349" t="s">
        <v>3269</v>
      </c>
      <c r="D2082" s="349" t="s">
        <v>3270</v>
      </c>
      <c r="E2082" s="350" t="s">
        <v>24</v>
      </c>
      <c r="F2082" s="349" t="s">
        <v>24</v>
      </c>
      <c r="G2082" s="349">
        <v>102162</v>
      </c>
      <c r="H2082" s="349" t="s">
        <v>3282</v>
      </c>
      <c r="I2082" s="349" t="s">
        <v>194</v>
      </c>
      <c r="J2082" s="349" t="s">
        <v>1333</v>
      </c>
      <c r="K2082" s="350">
        <v>292.27999999999997</v>
      </c>
      <c r="L2082" s="349" t="s">
        <v>1138</v>
      </c>
    </row>
    <row r="2083" spans="1:12" ht="13.5" x14ac:dyDescent="0.25">
      <c r="A2083" s="349" t="s">
        <v>3109</v>
      </c>
      <c r="B2083" s="349" t="s">
        <v>3110</v>
      </c>
      <c r="C2083" s="349" t="s">
        <v>3269</v>
      </c>
      <c r="D2083" s="349" t="s">
        <v>3270</v>
      </c>
      <c r="E2083" s="350" t="s">
        <v>24</v>
      </c>
      <c r="F2083" s="349" t="s">
        <v>24</v>
      </c>
      <c r="G2083" s="349">
        <v>102163</v>
      </c>
      <c r="H2083" s="349" t="s">
        <v>3283</v>
      </c>
      <c r="I2083" s="349" t="s">
        <v>194</v>
      </c>
      <c r="J2083" s="349" t="s">
        <v>1333</v>
      </c>
      <c r="K2083" s="350">
        <v>340.61</v>
      </c>
      <c r="L2083" s="349" t="s">
        <v>1138</v>
      </c>
    </row>
    <row r="2084" spans="1:12" ht="13.5" x14ac:dyDescent="0.25">
      <c r="A2084" s="349" t="s">
        <v>3109</v>
      </c>
      <c r="B2084" s="349" t="s">
        <v>3110</v>
      </c>
      <c r="C2084" s="349" t="s">
        <v>3269</v>
      </c>
      <c r="D2084" s="349" t="s">
        <v>3270</v>
      </c>
      <c r="E2084" s="350" t="s">
        <v>24</v>
      </c>
      <c r="F2084" s="349" t="s">
        <v>24</v>
      </c>
      <c r="G2084" s="349">
        <v>102164</v>
      </c>
      <c r="H2084" s="349" t="s">
        <v>3284</v>
      </c>
      <c r="I2084" s="349" t="s">
        <v>194</v>
      </c>
      <c r="J2084" s="349" t="s">
        <v>1333</v>
      </c>
      <c r="K2084" s="350">
        <v>288.85000000000002</v>
      </c>
      <c r="L2084" s="349" t="s">
        <v>1138</v>
      </c>
    </row>
    <row r="2085" spans="1:12" ht="13.5" x14ac:dyDescent="0.25">
      <c r="A2085" s="349" t="s">
        <v>3109</v>
      </c>
      <c r="B2085" s="349" t="s">
        <v>3110</v>
      </c>
      <c r="C2085" s="349" t="s">
        <v>3269</v>
      </c>
      <c r="D2085" s="349" t="s">
        <v>3270</v>
      </c>
      <c r="E2085" s="350" t="s">
        <v>24</v>
      </c>
      <c r="F2085" s="349" t="s">
        <v>24</v>
      </c>
      <c r="G2085" s="349">
        <v>102165</v>
      </c>
      <c r="H2085" s="349" t="s">
        <v>3285</v>
      </c>
      <c r="I2085" s="349" t="s">
        <v>194</v>
      </c>
      <c r="J2085" s="349" t="s">
        <v>1333</v>
      </c>
      <c r="K2085" s="350">
        <v>328.39</v>
      </c>
      <c r="L2085" s="349" t="s">
        <v>1138</v>
      </c>
    </row>
    <row r="2086" spans="1:12" ht="13.5" x14ac:dyDescent="0.25">
      <c r="A2086" s="349" t="s">
        <v>3109</v>
      </c>
      <c r="B2086" s="349" t="s">
        <v>3110</v>
      </c>
      <c r="C2086" s="349" t="s">
        <v>3269</v>
      </c>
      <c r="D2086" s="349" t="s">
        <v>3270</v>
      </c>
      <c r="E2086" s="350" t="s">
        <v>24</v>
      </c>
      <c r="F2086" s="349" t="s">
        <v>24</v>
      </c>
      <c r="G2086" s="349">
        <v>102166</v>
      </c>
      <c r="H2086" s="349" t="s">
        <v>3286</v>
      </c>
      <c r="I2086" s="349" t="s">
        <v>194</v>
      </c>
      <c r="J2086" s="349" t="s">
        <v>1333</v>
      </c>
      <c r="K2086" s="350">
        <v>297.83999999999997</v>
      </c>
      <c r="L2086" s="349" t="s">
        <v>1138</v>
      </c>
    </row>
    <row r="2087" spans="1:12" ht="13.5" x14ac:dyDescent="0.25">
      <c r="A2087" s="349" t="s">
        <v>3109</v>
      </c>
      <c r="B2087" s="349" t="s">
        <v>3110</v>
      </c>
      <c r="C2087" s="349" t="s">
        <v>3269</v>
      </c>
      <c r="D2087" s="349" t="s">
        <v>3270</v>
      </c>
      <c r="E2087" s="350" t="s">
        <v>24</v>
      </c>
      <c r="F2087" s="349" t="s">
        <v>24</v>
      </c>
      <c r="G2087" s="349">
        <v>102167</v>
      </c>
      <c r="H2087" s="349" t="s">
        <v>3287</v>
      </c>
      <c r="I2087" s="349" t="s">
        <v>194</v>
      </c>
      <c r="J2087" s="349" t="s">
        <v>1333</v>
      </c>
      <c r="K2087" s="350">
        <v>382.43</v>
      </c>
      <c r="L2087" s="349" t="s">
        <v>1138</v>
      </c>
    </row>
    <row r="2088" spans="1:12" ht="13.5" x14ac:dyDescent="0.25">
      <c r="A2088" s="349" t="s">
        <v>3109</v>
      </c>
      <c r="B2088" s="349" t="s">
        <v>3110</v>
      </c>
      <c r="C2088" s="349" t="s">
        <v>3269</v>
      </c>
      <c r="D2088" s="349" t="s">
        <v>3270</v>
      </c>
      <c r="E2088" s="350" t="s">
        <v>24</v>
      </c>
      <c r="F2088" s="349" t="s">
        <v>24</v>
      </c>
      <c r="G2088" s="349">
        <v>102168</v>
      </c>
      <c r="H2088" s="349" t="s">
        <v>3288</v>
      </c>
      <c r="I2088" s="349" t="s">
        <v>194</v>
      </c>
      <c r="J2088" s="349" t="s">
        <v>1333</v>
      </c>
      <c r="K2088" s="350">
        <v>368.2</v>
      </c>
      <c r="L2088" s="349" t="s">
        <v>1138</v>
      </c>
    </row>
    <row r="2089" spans="1:12" ht="13.5" x14ac:dyDescent="0.25">
      <c r="A2089" s="349" t="s">
        <v>3109</v>
      </c>
      <c r="B2089" s="349" t="s">
        <v>3110</v>
      </c>
      <c r="C2089" s="349" t="s">
        <v>3269</v>
      </c>
      <c r="D2089" s="349" t="s">
        <v>3270</v>
      </c>
      <c r="E2089" s="350" t="s">
        <v>24</v>
      </c>
      <c r="F2089" s="349" t="s">
        <v>24</v>
      </c>
      <c r="G2089" s="349">
        <v>102169</v>
      </c>
      <c r="H2089" s="349" t="s">
        <v>3289</v>
      </c>
      <c r="I2089" s="349" t="s">
        <v>194</v>
      </c>
      <c r="J2089" s="349" t="s">
        <v>1333</v>
      </c>
      <c r="K2089" s="350">
        <v>422.27</v>
      </c>
      <c r="L2089" s="349" t="s">
        <v>1138</v>
      </c>
    </row>
    <row r="2090" spans="1:12" ht="13.5" x14ac:dyDescent="0.25">
      <c r="A2090" s="349" t="s">
        <v>3109</v>
      </c>
      <c r="B2090" s="349" t="s">
        <v>3110</v>
      </c>
      <c r="C2090" s="349" t="s">
        <v>3269</v>
      </c>
      <c r="D2090" s="349" t="s">
        <v>3270</v>
      </c>
      <c r="E2090" s="350" t="s">
        <v>24</v>
      </c>
      <c r="F2090" s="349" t="s">
        <v>24</v>
      </c>
      <c r="G2090" s="349">
        <v>102170</v>
      </c>
      <c r="H2090" s="349" t="s">
        <v>3290</v>
      </c>
      <c r="I2090" s="349" t="s">
        <v>194</v>
      </c>
      <c r="J2090" s="349" t="s">
        <v>1333</v>
      </c>
      <c r="K2090" s="350">
        <v>268.11</v>
      </c>
      <c r="L2090" s="349" t="s">
        <v>1138</v>
      </c>
    </row>
    <row r="2091" spans="1:12" ht="13.5" x14ac:dyDescent="0.25">
      <c r="A2091" s="349" t="s">
        <v>3109</v>
      </c>
      <c r="B2091" s="349" t="s">
        <v>3110</v>
      </c>
      <c r="C2091" s="349" t="s">
        <v>3269</v>
      </c>
      <c r="D2091" s="349" t="s">
        <v>3270</v>
      </c>
      <c r="E2091" s="350" t="s">
        <v>24</v>
      </c>
      <c r="F2091" s="349" t="s">
        <v>24</v>
      </c>
      <c r="G2091" s="349">
        <v>102171</v>
      </c>
      <c r="H2091" s="349" t="s">
        <v>3291</v>
      </c>
      <c r="I2091" s="349" t="s">
        <v>194</v>
      </c>
      <c r="J2091" s="349" t="s">
        <v>1333</v>
      </c>
      <c r="K2091" s="350">
        <v>482.19</v>
      </c>
      <c r="L2091" s="349" t="s">
        <v>1138</v>
      </c>
    </row>
    <row r="2092" spans="1:12" ht="13.5" x14ac:dyDescent="0.25">
      <c r="A2092" s="349" t="s">
        <v>3109</v>
      </c>
      <c r="B2092" s="349" t="s">
        <v>3110</v>
      </c>
      <c r="C2092" s="349" t="s">
        <v>3269</v>
      </c>
      <c r="D2092" s="349" t="s">
        <v>3270</v>
      </c>
      <c r="E2092" s="350" t="s">
        <v>24</v>
      </c>
      <c r="F2092" s="349" t="s">
        <v>24</v>
      </c>
      <c r="G2092" s="349">
        <v>102172</v>
      </c>
      <c r="H2092" s="349" t="s">
        <v>3292</v>
      </c>
      <c r="I2092" s="349" t="s">
        <v>194</v>
      </c>
      <c r="J2092" s="349" t="s">
        <v>1333</v>
      </c>
      <c r="K2092" s="350">
        <v>467.01</v>
      </c>
      <c r="L2092" s="349" t="s">
        <v>1138</v>
      </c>
    </row>
    <row r="2093" spans="1:12" ht="13.5" x14ac:dyDescent="0.25">
      <c r="A2093" s="349" t="s">
        <v>3109</v>
      </c>
      <c r="B2093" s="349" t="s">
        <v>3110</v>
      </c>
      <c r="C2093" s="349" t="s">
        <v>3269</v>
      </c>
      <c r="D2093" s="349" t="s">
        <v>3270</v>
      </c>
      <c r="E2093" s="350" t="s">
        <v>24</v>
      </c>
      <c r="F2093" s="349" t="s">
        <v>24</v>
      </c>
      <c r="G2093" s="349">
        <v>102176</v>
      </c>
      <c r="H2093" s="349" t="s">
        <v>3293</v>
      </c>
      <c r="I2093" s="349" t="s">
        <v>194</v>
      </c>
      <c r="J2093" s="349" t="s">
        <v>1333</v>
      </c>
      <c r="K2093" s="350">
        <v>859.13</v>
      </c>
      <c r="L2093" s="349" t="s">
        <v>1138</v>
      </c>
    </row>
    <row r="2094" spans="1:12" ht="13.5" x14ac:dyDescent="0.25">
      <c r="A2094" s="349" t="s">
        <v>3109</v>
      </c>
      <c r="B2094" s="349" t="s">
        <v>3110</v>
      </c>
      <c r="C2094" s="349" t="s">
        <v>3269</v>
      </c>
      <c r="D2094" s="349" t="s">
        <v>3270</v>
      </c>
      <c r="E2094" s="350" t="s">
        <v>24</v>
      </c>
      <c r="F2094" s="349" t="s">
        <v>24</v>
      </c>
      <c r="G2094" s="349">
        <v>102177</v>
      </c>
      <c r="H2094" s="349" t="s">
        <v>3294</v>
      </c>
      <c r="I2094" s="349" t="s">
        <v>194</v>
      </c>
      <c r="J2094" s="349" t="s">
        <v>1333</v>
      </c>
      <c r="K2094" s="370">
        <v>1717.33</v>
      </c>
      <c r="L2094" s="349" t="s">
        <v>1138</v>
      </c>
    </row>
    <row r="2095" spans="1:12" ht="13.5" x14ac:dyDescent="0.25">
      <c r="A2095" s="349" t="s">
        <v>3109</v>
      </c>
      <c r="B2095" s="349" t="s">
        <v>3110</v>
      </c>
      <c r="C2095" s="349" t="s">
        <v>3269</v>
      </c>
      <c r="D2095" s="349" t="s">
        <v>3270</v>
      </c>
      <c r="E2095" s="350" t="s">
        <v>24</v>
      </c>
      <c r="F2095" s="349" t="s">
        <v>24</v>
      </c>
      <c r="G2095" s="349">
        <v>102178</v>
      </c>
      <c r="H2095" s="349" t="s">
        <v>3295</v>
      </c>
      <c r="I2095" s="349" t="s">
        <v>194</v>
      </c>
      <c r="J2095" s="349" t="s">
        <v>1333</v>
      </c>
      <c r="K2095" s="370">
        <v>1968.93</v>
      </c>
      <c r="L2095" s="349" t="s">
        <v>1138</v>
      </c>
    </row>
    <row r="2096" spans="1:12" ht="13.5" x14ac:dyDescent="0.25">
      <c r="A2096" s="349" t="s">
        <v>3109</v>
      </c>
      <c r="B2096" s="349" t="s">
        <v>3110</v>
      </c>
      <c r="C2096" s="349" t="s">
        <v>3269</v>
      </c>
      <c r="D2096" s="349" t="s">
        <v>3270</v>
      </c>
      <c r="E2096" s="350" t="s">
        <v>24</v>
      </c>
      <c r="F2096" s="349" t="s">
        <v>24</v>
      </c>
      <c r="G2096" s="349">
        <v>102179</v>
      </c>
      <c r="H2096" s="349" t="s">
        <v>3296</v>
      </c>
      <c r="I2096" s="349" t="s">
        <v>194</v>
      </c>
      <c r="J2096" s="349" t="s">
        <v>1333</v>
      </c>
      <c r="K2096" s="350">
        <v>345.09</v>
      </c>
      <c r="L2096" s="349" t="s">
        <v>1138</v>
      </c>
    </row>
    <row r="2097" spans="1:12" ht="13.5" x14ac:dyDescent="0.25">
      <c r="A2097" s="349" t="s">
        <v>3109</v>
      </c>
      <c r="B2097" s="349" t="s">
        <v>3110</v>
      </c>
      <c r="C2097" s="349" t="s">
        <v>3269</v>
      </c>
      <c r="D2097" s="349" t="s">
        <v>3270</v>
      </c>
      <c r="E2097" s="350" t="s">
        <v>24</v>
      </c>
      <c r="F2097" s="349" t="s">
        <v>24</v>
      </c>
      <c r="G2097" s="349">
        <v>102180</v>
      </c>
      <c r="H2097" s="349" t="s">
        <v>3297</v>
      </c>
      <c r="I2097" s="349" t="s">
        <v>194</v>
      </c>
      <c r="J2097" s="349" t="s">
        <v>1333</v>
      </c>
      <c r="K2097" s="350">
        <v>401.61</v>
      </c>
      <c r="L2097" s="349" t="s">
        <v>1138</v>
      </c>
    </row>
    <row r="2098" spans="1:12" ht="13.5" x14ac:dyDescent="0.25">
      <c r="A2098" s="349" t="s">
        <v>3109</v>
      </c>
      <c r="B2098" s="349" t="s">
        <v>3110</v>
      </c>
      <c r="C2098" s="349" t="s">
        <v>3269</v>
      </c>
      <c r="D2098" s="349" t="s">
        <v>3270</v>
      </c>
      <c r="E2098" s="350" t="s">
        <v>24</v>
      </c>
      <c r="F2098" s="349" t="s">
        <v>24</v>
      </c>
      <c r="G2098" s="349">
        <v>102181</v>
      </c>
      <c r="H2098" s="349" t="s">
        <v>3298</v>
      </c>
      <c r="I2098" s="349" t="s">
        <v>194</v>
      </c>
      <c r="J2098" s="349" t="s">
        <v>1333</v>
      </c>
      <c r="K2098" s="350">
        <v>477.63</v>
      </c>
      <c r="L2098" s="349" t="s">
        <v>1138</v>
      </c>
    </row>
    <row r="2099" spans="1:12" ht="13.5" x14ac:dyDescent="0.25">
      <c r="A2099" s="349" t="s">
        <v>3109</v>
      </c>
      <c r="B2099" s="349" t="s">
        <v>3110</v>
      </c>
      <c r="C2099" s="349" t="s">
        <v>3269</v>
      </c>
      <c r="D2099" s="349" t="s">
        <v>3270</v>
      </c>
      <c r="E2099" s="350" t="s">
        <v>24</v>
      </c>
      <c r="F2099" s="349" t="s">
        <v>24</v>
      </c>
      <c r="G2099" s="349">
        <v>102182</v>
      </c>
      <c r="H2099" s="349" t="s">
        <v>3299</v>
      </c>
      <c r="I2099" s="349" t="s">
        <v>181</v>
      </c>
      <c r="J2099" s="349" t="s">
        <v>1137</v>
      </c>
      <c r="K2099" s="350">
        <v>974.56</v>
      </c>
      <c r="L2099" s="349" t="s">
        <v>1138</v>
      </c>
    </row>
    <row r="2100" spans="1:12" ht="13.5" x14ac:dyDescent="0.25">
      <c r="A2100" s="349" t="s">
        <v>3109</v>
      </c>
      <c r="B2100" s="349" t="s">
        <v>3110</v>
      </c>
      <c r="C2100" s="349" t="s">
        <v>3269</v>
      </c>
      <c r="D2100" s="349" t="s">
        <v>3270</v>
      </c>
      <c r="E2100" s="350" t="s">
        <v>24</v>
      </c>
      <c r="F2100" s="349" t="s">
        <v>24</v>
      </c>
      <c r="G2100" s="349">
        <v>102183</v>
      </c>
      <c r="H2100" s="349" t="s">
        <v>3300</v>
      </c>
      <c r="I2100" s="349" t="s">
        <v>181</v>
      </c>
      <c r="J2100" s="349" t="s">
        <v>1137</v>
      </c>
      <c r="K2100" s="370">
        <v>1960.77</v>
      </c>
      <c r="L2100" s="349" t="s">
        <v>1138</v>
      </c>
    </row>
    <row r="2101" spans="1:12" ht="13.5" x14ac:dyDescent="0.25">
      <c r="A2101" s="349" t="s">
        <v>3109</v>
      </c>
      <c r="B2101" s="349" t="s">
        <v>3110</v>
      </c>
      <c r="C2101" s="349" t="s">
        <v>3269</v>
      </c>
      <c r="D2101" s="349" t="s">
        <v>3270</v>
      </c>
      <c r="E2101" s="350" t="s">
        <v>24</v>
      </c>
      <c r="F2101" s="349" t="s">
        <v>24</v>
      </c>
      <c r="G2101" s="349">
        <v>102184</v>
      </c>
      <c r="H2101" s="349" t="s">
        <v>3301</v>
      </c>
      <c r="I2101" s="349" t="s">
        <v>181</v>
      </c>
      <c r="J2101" s="349" t="s">
        <v>1137</v>
      </c>
      <c r="K2101" s="370">
        <v>1729.96</v>
      </c>
      <c r="L2101" s="349" t="s">
        <v>1138</v>
      </c>
    </row>
    <row r="2102" spans="1:12" ht="13.5" x14ac:dyDescent="0.25">
      <c r="A2102" s="349" t="s">
        <v>3109</v>
      </c>
      <c r="B2102" s="349" t="s">
        <v>3110</v>
      </c>
      <c r="C2102" s="349" t="s">
        <v>3269</v>
      </c>
      <c r="D2102" s="349" t="s">
        <v>3270</v>
      </c>
      <c r="E2102" s="350" t="s">
        <v>24</v>
      </c>
      <c r="F2102" s="349" t="s">
        <v>24</v>
      </c>
      <c r="G2102" s="349">
        <v>102185</v>
      </c>
      <c r="H2102" s="349" t="s">
        <v>3302</v>
      </c>
      <c r="I2102" s="349" t="s">
        <v>181</v>
      </c>
      <c r="J2102" s="349" t="s">
        <v>1137</v>
      </c>
      <c r="K2102" s="370">
        <v>3471.23</v>
      </c>
      <c r="L2102" s="349" t="s">
        <v>1138</v>
      </c>
    </row>
    <row r="2103" spans="1:12" ht="13.5" x14ac:dyDescent="0.25">
      <c r="A2103" s="349" t="s">
        <v>3109</v>
      </c>
      <c r="B2103" s="349" t="s">
        <v>3110</v>
      </c>
      <c r="C2103" s="349" t="s">
        <v>3269</v>
      </c>
      <c r="D2103" s="349" t="s">
        <v>3270</v>
      </c>
      <c r="E2103" s="350" t="s">
        <v>24</v>
      </c>
      <c r="F2103" s="349" t="s">
        <v>24</v>
      </c>
      <c r="G2103" s="349">
        <v>102190</v>
      </c>
      <c r="H2103" s="349" t="s">
        <v>3303</v>
      </c>
      <c r="I2103" s="349" t="s">
        <v>194</v>
      </c>
      <c r="J2103" s="349" t="s">
        <v>1137</v>
      </c>
      <c r="K2103" s="350">
        <v>17.88</v>
      </c>
      <c r="L2103" s="349" t="s">
        <v>1138</v>
      </c>
    </row>
    <row r="2104" spans="1:12" ht="13.5" x14ac:dyDescent="0.25">
      <c r="A2104" s="349" t="s">
        <v>3109</v>
      </c>
      <c r="B2104" s="349" t="s">
        <v>3110</v>
      </c>
      <c r="C2104" s="349" t="s">
        <v>3269</v>
      </c>
      <c r="D2104" s="349" t="s">
        <v>3270</v>
      </c>
      <c r="E2104" s="350" t="s">
        <v>24</v>
      </c>
      <c r="F2104" s="349" t="s">
        <v>24</v>
      </c>
      <c r="G2104" s="349">
        <v>102191</v>
      </c>
      <c r="H2104" s="349" t="s">
        <v>3304</v>
      </c>
      <c r="I2104" s="349" t="s">
        <v>194</v>
      </c>
      <c r="J2104" s="349" t="s">
        <v>1137</v>
      </c>
      <c r="K2104" s="350">
        <v>21.72</v>
      </c>
      <c r="L2104" s="349" t="s">
        <v>1138</v>
      </c>
    </row>
    <row r="2105" spans="1:12" ht="13.5" x14ac:dyDescent="0.25">
      <c r="A2105" s="349" t="s">
        <v>3109</v>
      </c>
      <c r="B2105" s="349" t="s">
        <v>3110</v>
      </c>
      <c r="C2105" s="349" t="s">
        <v>3269</v>
      </c>
      <c r="D2105" s="349" t="s">
        <v>3270</v>
      </c>
      <c r="E2105" s="350" t="s">
        <v>24</v>
      </c>
      <c r="F2105" s="349" t="s">
        <v>24</v>
      </c>
      <c r="G2105" s="349">
        <v>102192</v>
      </c>
      <c r="H2105" s="349" t="s">
        <v>3305</v>
      </c>
      <c r="I2105" s="349" t="s">
        <v>194</v>
      </c>
      <c r="J2105" s="349" t="s">
        <v>1137</v>
      </c>
      <c r="K2105" s="350">
        <v>15.51</v>
      </c>
      <c r="L2105" s="349" t="s">
        <v>1138</v>
      </c>
    </row>
    <row r="2106" spans="1:12" ht="13.5" x14ac:dyDescent="0.25">
      <c r="A2106" s="349" t="s">
        <v>3109</v>
      </c>
      <c r="B2106" s="349" t="s">
        <v>3110</v>
      </c>
      <c r="C2106" s="349" t="s">
        <v>3306</v>
      </c>
      <c r="D2106" s="349" t="s">
        <v>3307</v>
      </c>
      <c r="E2106" s="350" t="s">
        <v>24</v>
      </c>
      <c r="F2106" s="349" t="s">
        <v>24</v>
      </c>
      <c r="G2106" s="349">
        <v>94569</v>
      </c>
      <c r="H2106" s="349" t="s">
        <v>3308</v>
      </c>
      <c r="I2106" s="349" t="s">
        <v>194</v>
      </c>
      <c r="J2106" s="349" t="s">
        <v>1333</v>
      </c>
      <c r="K2106" s="350">
        <v>687.27</v>
      </c>
      <c r="L2106" s="349" t="s">
        <v>1138</v>
      </c>
    </row>
    <row r="2107" spans="1:12" ht="13.5" x14ac:dyDescent="0.25">
      <c r="A2107" s="349" t="s">
        <v>3109</v>
      </c>
      <c r="B2107" s="349" t="s">
        <v>3110</v>
      </c>
      <c r="C2107" s="349" t="s">
        <v>3306</v>
      </c>
      <c r="D2107" s="349" t="s">
        <v>3307</v>
      </c>
      <c r="E2107" s="350" t="s">
        <v>24</v>
      </c>
      <c r="F2107" s="349" t="s">
        <v>24</v>
      </c>
      <c r="G2107" s="349">
        <v>94570</v>
      </c>
      <c r="H2107" s="349" t="s">
        <v>3309</v>
      </c>
      <c r="I2107" s="349" t="s">
        <v>194</v>
      </c>
      <c r="J2107" s="349" t="s">
        <v>1333</v>
      </c>
      <c r="K2107" s="350">
        <v>355.72</v>
      </c>
      <c r="L2107" s="349" t="s">
        <v>1138</v>
      </c>
    </row>
    <row r="2108" spans="1:12" ht="13.5" x14ac:dyDescent="0.25">
      <c r="A2108" s="349" t="s">
        <v>3109</v>
      </c>
      <c r="B2108" s="349" t="s">
        <v>3110</v>
      </c>
      <c r="C2108" s="349" t="s">
        <v>3306</v>
      </c>
      <c r="D2108" s="349" t="s">
        <v>3307</v>
      </c>
      <c r="E2108" s="350" t="s">
        <v>24</v>
      </c>
      <c r="F2108" s="349" t="s">
        <v>24</v>
      </c>
      <c r="G2108" s="349">
        <v>94572</v>
      </c>
      <c r="H2108" s="349" t="s">
        <v>3310</v>
      </c>
      <c r="I2108" s="349" t="s">
        <v>194</v>
      </c>
      <c r="J2108" s="349" t="s">
        <v>1333</v>
      </c>
      <c r="K2108" s="350">
        <v>507.25</v>
      </c>
      <c r="L2108" s="349" t="s">
        <v>1138</v>
      </c>
    </row>
    <row r="2109" spans="1:12" ht="13.5" x14ac:dyDescent="0.25">
      <c r="A2109" s="349" t="s">
        <v>3109</v>
      </c>
      <c r="B2109" s="349" t="s">
        <v>3110</v>
      </c>
      <c r="C2109" s="349" t="s">
        <v>3306</v>
      </c>
      <c r="D2109" s="349" t="s">
        <v>3307</v>
      </c>
      <c r="E2109" s="350" t="s">
        <v>24</v>
      </c>
      <c r="F2109" s="349" t="s">
        <v>24</v>
      </c>
      <c r="G2109" s="349">
        <v>94573</v>
      </c>
      <c r="H2109" s="349" t="s">
        <v>3311</v>
      </c>
      <c r="I2109" s="349" t="s">
        <v>194</v>
      </c>
      <c r="J2109" s="349" t="s">
        <v>1333</v>
      </c>
      <c r="K2109" s="350">
        <v>412.62</v>
      </c>
      <c r="L2109" s="349" t="s">
        <v>1138</v>
      </c>
    </row>
    <row r="2110" spans="1:12" ht="13.5" x14ac:dyDescent="0.25">
      <c r="A2110" s="349" t="s">
        <v>3109</v>
      </c>
      <c r="B2110" s="349" t="s">
        <v>3110</v>
      </c>
      <c r="C2110" s="349" t="s">
        <v>3306</v>
      </c>
      <c r="D2110" s="349" t="s">
        <v>3307</v>
      </c>
      <c r="E2110" s="350" t="s">
        <v>24</v>
      </c>
      <c r="F2110" s="349" t="s">
        <v>24</v>
      </c>
      <c r="G2110" s="349">
        <v>94580</v>
      </c>
      <c r="H2110" s="349" t="s">
        <v>3312</v>
      </c>
      <c r="I2110" s="349" t="s">
        <v>194</v>
      </c>
      <c r="J2110" s="349" t="s">
        <v>1333</v>
      </c>
      <c r="K2110" s="350">
        <v>565.64</v>
      </c>
      <c r="L2110" s="349" t="s">
        <v>1138</v>
      </c>
    </row>
    <row r="2111" spans="1:12" ht="13.5" x14ac:dyDescent="0.25">
      <c r="A2111" s="349" t="s">
        <v>3109</v>
      </c>
      <c r="B2111" s="349" t="s">
        <v>3110</v>
      </c>
      <c r="C2111" s="349" t="s">
        <v>3306</v>
      </c>
      <c r="D2111" s="349" t="s">
        <v>3307</v>
      </c>
      <c r="E2111" s="350" t="s">
        <v>24</v>
      </c>
      <c r="F2111" s="349" t="s">
        <v>24</v>
      </c>
      <c r="G2111" s="349">
        <v>94589</v>
      </c>
      <c r="H2111" s="349" t="s">
        <v>3313</v>
      </c>
      <c r="I2111" s="349" t="s">
        <v>182</v>
      </c>
      <c r="J2111" s="349" t="s">
        <v>1333</v>
      </c>
      <c r="K2111" s="350">
        <v>21.85</v>
      </c>
      <c r="L2111" s="349" t="s">
        <v>1138</v>
      </c>
    </row>
    <row r="2112" spans="1:12" ht="13.5" x14ac:dyDescent="0.25">
      <c r="A2112" s="349" t="s">
        <v>3109</v>
      </c>
      <c r="B2112" s="349" t="s">
        <v>3110</v>
      </c>
      <c r="C2112" s="349" t="s">
        <v>3306</v>
      </c>
      <c r="D2112" s="349" t="s">
        <v>3307</v>
      </c>
      <c r="E2112" s="350" t="s">
        <v>24</v>
      </c>
      <c r="F2112" s="349" t="s">
        <v>24</v>
      </c>
      <c r="G2112" s="349">
        <v>94590</v>
      </c>
      <c r="H2112" s="349" t="s">
        <v>3314</v>
      </c>
      <c r="I2112" s="349" t="s">
        <v>182</v>
      </c>
      <c r="J2112" s="349" t="s">
        <v>1333</v>
      </c>
      <c r="K2112" s="350">
        <v>17.97</v>
      </c>
      <c r="L2112" s="349" t="s">
        <v>1138</v>
      </c>
    </row>
    <row r="2113" spans="1:12" ht="13.5" x14ac:dyDescent="0.25">
      <c r="A2113" s="349" t="s">
        <v>3109</v>
      </c>
      <c r="B2113" s="349" t="s">
        <v>3110</v>
      </c>
      <c r="C2113" s="349" t="s">
        <v>3306</v>
      </c>
      <c r="D2113" s="349" t="s">
        <v>3307</v>
      </c>
      <c r="E2113" s="350" t="s">
        <v>24</v>
      </c>
      <c r="F2113" s="349" t="s">
        <v>24</v>
      </c>
      <c r="G2113" s="349">
        <v>100674</v>
      </c>
      <c r="H2113" s="349" t="s">
        <v>3315</v>
      </c>
      <c r="I2113" s="349" t="s">
        <v>194</v>
      </c>
      <c r="J2113" s="349" t="s">
        <v>1333</v>
      </c>
      <c r="K2113" s="350">
        <v>742.11</v>
      </c>
      <c r="L2113" s="349" t="s">
        <v>1138</v>
      </c>
    </row>
    <row r="2114" spans="1:12" ht="13.5" x14ac:dyDescent="0.25">
      <c r="A2114" s="349" t="s">
        <v>3316</v>
      </c>
      <c r="B2114" s="349" t="s">
        <v>3317</v>
      </c>
      <c r="C2114" s="349" t="s">
        <v>3318</v>
      </c>
      <c r="D2114" s="349" t="s">
        <v>3319</v>
      </c>
      <c r="E2114" s="350" t="s">
        <v>24</v>
      </c>
      <c r="F2114" s="349" t="s">
        <v>24</v>
      </c>
      <c r="G2114" s="349">
        <v>101096</v>
      </c>
      <c r="H2114" s="349" t="s">
        <v>3320</v>
      </c>
      <c r="I2114" s="349" t="s">
        <v>191</v>
      </c>
      <c r="J2114" s="349" t="s">
        <v>1333</v>
      </c>
      <c r="K2114" s="370">
        <v>1325.9</v>
      </c>
      <c r="L2114" s="349" t="s">
        <v>1138</v>
      </c>
    </row>
    <row r="2115" spans="1:12" ht="13.5" x14ac:dyDescent="0.25">
      <c r="A2115" s="349" t="s">
        <v>3316</v>
      </c>
      <c r="B2115" s="349" t="s">
        <v>3317</v>
      </c>
      <c r="C2115" s="349" t="s">
        <v>3318</v>
      </c>
      <c r="D2115" s="349" t="s">
        <v>3319</v>
      </c>
      <c r="E2115" s="350" t="s">
        <v>24</v>
      </c>
      <c r="F2115" s="349" t="s">
        <v>24</v>
      </c>
      <c r="G2115" s="349">
        <v>101097</v>
      </c>
      <c r="H2115" s="349" t="s">
        <v>3321</v>
      </c>
      <c r="I2115" s="349" t="s">
        <v>191</v>
      </c>
      <c r="J2115" s="349" t="s">
        <v>1333</v>
      </c>
      <c r="K2115" s="370">
        <v>1255.3900000000001</v>
      </c>
      <c r="L2115" s="349" t="s">
        <v>1138</v>
      </c>
    </row>
    <row r="2116" spans="1:12" ht="13.5" x14ac:dyDescent="0.25">
      <c r="A2116" s="349" t="s">
        <v>3316</v>
      </c>
      <c r="B2116" s="349" t="s">
        <v>3317</v>
      </c>
      <c r="C2116" s="349" t="s">
        <v>3318</v>
      </c>
      <c r="D2116" s="349" t="s">
        <v>3319</v>
      </c>
      <c r="E2116" s="350" t="s">
        <v>24</v>
      </c>
      <c r="F2116" s="349" t="s">
        <v>24</v>
      </c>
      <c r="G2116" s="349">
        <v>101098</v>
      </c>
      <c r="H2116" s="349" t="s">
        <v>3322</v>
      </c>
      <c r="I2116" s="349" t="s">
        <v>191</v>
      </c>
      <c r="J2116" s="349" t="s">
        <v>1333</v>
      </c>
      <c r="K2116" s="370">
        <v>1168.53</v>
      </c>
      <c r="L2116" s="349" t="s">
        <v>1138</v>
      </c>
    </row>
    <row r="2117" spans="1:12" ht="13.5" x14ac:dyDescent="0.25">
      <c r="A2117" s="349" t="s">
        <v>3316</v>
      </c>
      <c r="B2117" s="349" t="s">
        <v>3317</v>
      </c>
      <c r="C2117" s="349" t="s">
        <v>3318</v>
      </c>
      <c r="D2117" s="349" t="s">
        <v>3319</v>
      </c>
      <c r="E2117" s="350" t="s">
        <v>24</v>
      </c>
      <c r="F2117" s="349" t="s">
        <v>24</v>
      </c>
      <c r="G2117" s="349">
        <v>101099</v>
      </c>
      <c r="H2117" s="349" t="s">
        <v>3323</v>
      </c>
      <c r="I2117" s="349" t="s">
        <v>191</v>
      </c>
      <c r="J2117" s="349" t="s">
        <v>1333</v>
      </c>
      <c r="K2117" s="370">
        <v>1067.03</v>
      </c>
      <c r="L2117" s="349" t="s">
        <v>1138</v>
      </c>
    </row>
    <row r="2118" spans="1:12" ht="13.5" x14ac:dyDescent="0.25">
      <c r="A2118" s="349" t="s">
        <v>3316</v>
      </c>
      <c r="B2118" s="349" t="s">
        <v>3317</v>
      </c>
      <c r="C2118" s="349" t="s">
        <v>3318</v>
      </c>
      <c r="D2118" s="349" t="s">
        <v>3319</v>
      </c>
      <c r="E2118" s="350" t="s">
        <v>24</v>
      </c>
      <c r="F2118" s="349" t="s">
        <v>24</v>
      </c>
      <c r="G2118" s="349">
        <v>101100</v>
      </c>
      <c r="H2118" s="349" t="s">
        <v>3324</v>
      </c>
      <c r="I2118" s="349" t="s">
        <v>191</v>
      </c>
      <c r="J2118" s="349" t="s">
        <v>1333</v>
      </c>
      <c r="K2118" s="350">
        <v>968.06</v>
      </c>
      <c r="L2118" s="349" t="s">
        <v>1138</v>
      </c>
    </row>
    <row r="2119" spans="1:12" ht="13.5" x14ac:dyDescent="0.25">
      <c r="A2119" s="349" t="s">
        <v>3316</v>
      </c>
      <c r="B2119" s="349" t="s">
        <v>3317</v>
      </c>
      <c r="C2119" s="349" t="s">
        <v>3318</v>
      </c>
      <c r="D2119" s="349" t="s">
        <v>3319</v>
      </c>
      <c r="E2119" s="350" t="s">
        <v>24</v>
      </c>
      <c r="F2119" s="349" t="s">
        <v>24</v>
      </c>
      <c r="G2119" s="349">
        <v>101101</v>
      </c>
      <c r="H2119" s="349" t="s">
        <v>3325</v>
      </c>
      <c r="I2119" s="349" t="s">
        <v>191</v>
      </c>
      <c r="J2119" s="349" t="s">
        <v>1333</v>
      </c>
      <c r="K2119" s="350">
        <v>947.04</v>
      </c>
      <c r="L2119" s="349" t="s">
        <v>1138</v>
      </c>
    </row>
    <row r="2120" spans="1:12" ht="13.5" x14ac:dyDescent="0.25">
      <c r="A2120" s="349" t="s">
        <v>3316</v>
      </c>
      <c r="B2120" s="349" t="s">
        <v>3317</v>
      </c>
      <c r="C2120" s="349" t="s">
        <v>3318</v>
      </c>
      <c r="D2120" s="349" t="s">
        <v>3319</v>
      </c>
      <c r="E2120" s="350" t="s">
        <v>24</v>
      </c>
      <c r="F2120" s="349" t="s">
        <v>24</v>
      </c>
      <c r="G2120" s="349">
        <v>101102</v>
      </c>
      <c r="H2120" s="349" t="s">
        <v>3326</v>
      </c>
      <c r="I2120" s="349" t="s">
        <v>191</v>
      </c>
      <c r="J2120" s="349" t="s">
        <v>1333</v>
      </c>
      <c r="K2120" s="350">
        <v>928.44</v>
      </c>
      <c r="L2120" s="349" t="s">
        <v>1138</v>
      </c>
    </row>
    <row r="2121" spans="1:12" ht="13.5" x14ac:dyDescent="0.25">
      <c r="A2121" s="349" t="s">
        <v>3316</v>
      </c>
      <c r="B2121" s="349" t="s">
        <v>3317</v>
      </c>
      <c r="C2121" s="349" t="s">
        <v>3318</v>
      </c>
      <c r="D2121" s="349" t="s">
        <v>3319</v>
      </c>
      <c r="E2121" s="350" t="s">
        <v>24</v>
      </c>
      <c r="F2121" s="349" t="s">
        <v>24</v>
      </c>
      <c r="G2121" s="349">
        <v>101103</v>
      </c>
      <c r="H2121" s="349" t="s">
        <v>3327</v>
      </c>
      <c r="I2121" s="349" t="s">
        <v>191</v>
      </c>
      <c r="J2121" s="349" t="s">
        <v>1333</v>
      </c>
      <c r="K2121" s="350">
        <v>871.29</v>
      </c>
      <c r="L2121" s="349" t="s">
        <v>1138</v>
      </c>
    </row>
    <row r="2122" spans="1:12" ht="13.5" x14ac:dyDescent="0.25">
      <c r="A2122" s="349" t="s">
        <v>3316</v>
      </c>
      <c r="B2122" s="349" t="s">
        <v>3317</v>
      </c>
      <c r="C2122" s="349" t="s">
        <v>3318</v>
      </c>
      <c r="D2122" s="349" t="s">
        <v>3319</v>
      </c>
      <c r="E2122" s="350" t="s">
        <v>24</v>
      </c>
      <c r="F2122" s="349" t="s">
        <v>24</v>
      </c>
      <c r="G2122" s="349">
        <v>101104</v>
      </c>
      <c r="H2122" s="349" t="s">
        <v>3328</v>
      </c>
      <c r="I2122" s="349" t="s">
        <v>191</v>
      </c>
      <c r="J2122" s="349" t="s">
        <v>1333</v>
      </c>
      <c r="K2122" s="370">
        <v>1379.75</v>
      </c>
      <c r="L2122" s="349" t="s">
        <v>1138</v>
      </c>
    </row>
    <row r="2123" spans="1:12" ht="13.5" x14ac:dyDescent="0.25">
      <c r="A2123" s="349" t="s">
        <v>3316</v>
      </c>
      <c r="B2123" s="349" t="s">
        <v>3317</v>
      </c>
      <c r="C2123" s="349" t="s">
        <v>3318</v>
      </c>
      <c r="D2123" s="349" t="s">
        <v>3319</v>
      </c>
      <c r="E2123" s="350" t="s">
        <v>24</v>
      </c>
      <c r="F2123" s="349" t="s">
        <v>24</v>
      </c>
      <c r="G2123" s="349">
        <v>101105</v>
      </c>
      <c r="H2123" s="349" t="s">
        <v>3329</v>
      </c>
      <c r="I2123" s="349" t="s">
        <v>191</v>
      </c>
      <c r="J2123" s="349" t="s">
        <v>1333</v>
      </c>
      <c r="K2123" s="370">
        <v>1308.57</v>
      </c>
      <c r="L2123" s="349" t="s">
        <v>1138</v>
      </c>
    </row>
    <row r="2124" spans="1:12" ht="13.5" x14ac:dyDescent="0.25">
      <c r="A2124" s="349" t="s">
        <v>3316</v>
      </c>
      <c r="B2124" s="349" t="s">
        <v>3317</v>
      </c>
      <c r="C2124" s="349" t="s">
        <v>3318</v>
      </c>
      <c r="D2124" s="349" t="s">
        <v>3319</v>
      </c>
      <c r="E2124" s="350" t="s">
        <v>24</v>
      </c>
      <c r="F2124" s="349" t="s">
        <v>24</v>
      </c>
      <c r="G2124" s="349">
        <v>101106</v>
      </c>
      <c r="H2124" s="349" t="s">
        <v>3330</v>
      </c>
      <c r="I2124" s="349" t="s">
        <v>191</v>
      </c>
      <c r="J2124" s="349" t="s">
        <v>1333</v>
      </c>
      <c r="K2124" s="370">
        <v>1221.1300000000001</v>
      </c>
      <c r="L2124" s="349" t="s">
        <v>1138</v>
      </c>
    </row>
    <row r="2125" spans="1:12" ht="13.5" x14ac:dyDescent="0.25">
      <c r="A2125" s="349" t="s">
        <v>3316</v>
      </c>
      <c r="B2125" s="349" t="s">
        <v>3317</v>
      </c>
      <c r="C2125" s="349" t="s">
        <v>3318</v>
      </c>
      <c r="D2125" s="349" t="s">
        <v>3319</v>
      </c>
      <c r="E2125" s="350" t="s">
        <v>24</v>
      </c>
      <c r="F2125" s="349" t="s">
        <v>24</v>
      </c>
      <c r="G2125" s="349">
        <v>101107</v>
      </c>
      <c r="H2125" s="349" t="s">
        <v>3331</v>
      </c>
      <c r="I2125" s="349" t="s">
        <v>191</v>
      </c>
      <c r="J2125" s="349" t="s">
        <v>1333</v>
      </c>
      <c r="K2125" s="370">
        <v>1118.26</v>
      </c>
      <c r="L2125" s="349" t="s">
        <v>1138</v>
      </c>
    </row>
    <row r="2126" spans="1:12" ht="13.5" x14ac:dyDescent="0.25">
      <c r="A2126" s="349" t="s">
        <v>3316</v>
      </c>
      <c r="B2126" s="349" t="s">
        <v>3317</v>
      </c>
      <c r="C2126" s="349" t="s">
        <v>3318</v>
      </c>
      <c r="D2126" s="349" t="s">
        <v>3319</v>
      </c>
      <c r="E2126" s="350" t="s">
        <v>24</v>
      </c>
      <c r="F2126" s="349" t="s">
        <v>24</v>
      </c>
      <c r="G2126" s="349">
        <v>101108</v>
      </c>
      <c r="H2126" s="349" t="s">
        <v>3332</v>
      </c>
      <c r="I2126" s="349" t="s">
        <v>191</v>
      </c>
      <c r="J2126" s="349" t="s">
        <v>1333</v>
      </c>
      <c r="K2126" s="370">
        <v>1015.89</v>
      </c>
      <c r="L2126" s="349" t="s">
        <v>1138</v>
      </c>
    </row>
    <row r="2127" spans="1:12" ht="13.5" x14ac:dyDescent="0.25">
      <c r="A2127" s="349" t="s">
        <v>3316</v>
      </c>
      <c r="B2127" s="349" t="s">
        <v>3317</v>
      </c>
      <c r="C2127" s="349" t="s">
        <v>3318</v>
      </c>
      <c r="D2127" s="349" t="s">
        <v>3319</v>
      </c>
      <c r="E2127" s="350" t="s">
        <v>24</v>
      </c>
      <c r="F2127" s="349" t="s">
        <v>24</v>
      </c>
      <c r="G2127" s="349">
        <v>101109</v>
      </c>
      <c r="H2127" s="349" t="s">
        <v>3333</v>
      </c>
      <c r="I2127" s="349" t="s">
        <v>191</v>
      </c>
      <c r="J2127" s="349" t="s">
        <v>1333</v>
      </c>
      <c r="K2127" s="350">
        <v>994.53</v>
      </c>
      <c r="L2127" s="349" t="s">
        <v>1138</v>
      </c>
    </row>
    <row r="2128" spans="1:12" ht="13.5" x14ac:dyDescent="0.25">
      <c r="A2128" s="349" t="s">
        <v>3316</v>
      </c>
      <c r="B2128" s="349" t="s">
        <v>3317</v>
      </c>
      <c r="C2128" s="349" t="s">
        <v>3318</v>
      </c>
      <c r="D2128" s="349" t="s">
        <v>3319</v>
      </c>
      <c r="E2128" s="350" t="s">
        <v>24</v>
      </c>
      <c r="F2128" s="349" t="s">
        <v>24</v>
      </c>
      <c r="G2128" s="349">
        <v>101110</v>
      </c>
      <c r="H2128" s="349" t="s">
        <v>3334</v>
      </c>
      <c r="I2128" s="349" t="s">
        <v>191</v>
      </c>
      <c r="J2128" s="349" t="s">
        <v>1333</v>
      </c>
      <c r="K2128" s="350">
        <v>976.04</v>
      </c>
      <c r="L2128" s="349" t="s">
        <v>1138</v>
      </c>
    </row>
    <row r="2129" spans="1:12" ht="13.5" x14ac:dyDescent="0.25">
      <c r="A2129" s="349" t="s">
        <v>3316</v>
      </c>
      <c r="B2129" s="349" t="s">
        <v>3317</v>
      </c>
      <c r="C2129" s="349" t="s">
        <v>3318</v>
      </c>
      <c r="D2129" s="349" t="s">
        <v>3319</v>
      </c>
      <c r="E2129" s="350" t="s">
        <v>24</v>
      </c>
      <c r="F2129" s="349" t="s">
        <v>24</v>
      </c>
      <c r="G2129" s="349">
        <v>101111</v>
      </c>
      <c r="H2129" s="349" t="s">
        <v>3335</v>
      </c>
      <c r="I2129" s="349" t="s">
        <v>191</v>
      </c>
      <c r="J2129" s="349" t="s">
        <v>1333</v>
      </c>
      <c r="K2129" s="350">
        <v>918.19</v>
      </c>
      <c r="L2129" s="349" t="s">
        <v>1138</v>
      </c>
    </row>
    <row r="2130" spans="1:12" ht="13.5" x14ac:dyDescent="0.25">
      <c r="A2130" s="349" t="s">
        <v>3316</v>
      </c>
      <c r="B2130" s="349" t="s">
        <v>3317</v>
      </c>
      <c r="C2130" s="349" t="s">
        <v>3318</v>
      </c>
      <c r="D2130" s="349" t="s">
        <v>3319</v>
      </c>
      <c r="E2130" s="350" t="s">
        <v>24</v>
      </c>
      <c r="F2130" s="349" t="s">
        <v>24</v>
      </c>
      <c r="G2130" s="349">
        <v>101112</v>
      </c>
      <c r="H2130" s="349" t="s">
        <v>3336</v>
      </c>
      <c r="I2130" s="349" t="s">
        <v>191</v>
      </c>
      <c r="J2130" s="349" t="s">
        <v>1137</v>
      </c>
      <c r="K2130" s="350">
        <v>907.79</v>
      </c>
      <c r="L2130" s="349" t="s">
        <v>1138</v>
      </c>
    </row>
    <row r="2131" spans="1:12" ht="13.5" x14ac:dyDescent="0.25">
      <c r="A2131" s="349" t="s">
        <v>3316</v>
      </c>
      <c r="B2131" s="349" t="s">
        <v>3317</v>
      </c>
      <c r="C2131" s="349" t="s">
        <v>3318</v>
      </c>
      <c r="D2131" s="349" t="s">
        <v>3319</v>
      </c>
      <c r="E2131" s="350" t="s">
        <v>24</v>
      </c>
      <c r="F2131" s="349" t="s">
        <v>24</v>
      </c>
      <c r="G2131" s="349">
        <v>101113</v>
      </c>
      <c r="H2131" s="349" t="s">
        <v>3337</v>
      </c>
      <c r="I2131" s="349" t="s">
        <v>191</v>
      </c>
      <c r="J2131" s="349" t="s">
        <v>1137</v>
      </c>
      <c r="K2131" s="350">
        <v>967.09</v>
      </c>
      <c r="L2131" s="349" t="s">
        <v>1138</v>
      </c>
    </row>
    <row r="2132" spans="1:12" ht="13.5" x14ac:dyDescent="0.25">
      <c r="A2132" s="349" t="s">
        <v>3316</v>
      </c>
      <c r="B2132" s="349" t="s">
        <v>3317</v>
      </c>
      <c r="C2132" s="349" t="s">
        <v>3338</v>
      </c>
      <c r="D2132" s="349" t="s">
        <v>3339</v>
      </c>
      <c r="E2132" s="350" t="s">
        <v>24</v>
      </c>
      <c r="F2132" s="349" t="s">
        <v>24</v>
      </c>
      <c r="G2132" s="349">
        <v>95601</v>
      </c>
      <c r="H2132" s="349" t="s">
        <v>3340</v>
      </c>
      <c r="I2132" s="349" t="s">
        <v>181</v>
      </c>
      <c r="J2132" s="349" t="s">
        <v>1333</v>
      </c>
      <c r="K2132" s="350">
        <v>14.92</v>
      </c>
      <c r="L2132" s="349" t="s">
        <v>1138</v>
      </c>
    </row>
    <row r="2133" spans="1:12" ht="13.5" x14ac:dyDescent="0.25">
      <c r="A2133" s="349" t="s">
        <v>3316</v>
      </c>
      <c r="B2133" s="349" t="s">
        <v>3317</v>
      </c>
      <c r="C2133" s="349" t="s">
        <v>3338</v>
      </c>
      <c r="D2133" s="349" t="s">
        <v>3339</v>
      </c>
      <c r="E2133" s="350" t="s">
        <v>24</v>
      </c>
      <c r="F2133" s="349" t="s">
        <v>24</v>
      </c>
      <c r="G2133" s="349">
        <v>95602</v>
      </c>
      <c r="H2133" s="349" t="s">
        <v>3341</v>
      </c>
      <c r="I2133" s="349" t="s">
        <v>181</v>
      </c>
      <c r="J2133" s="349" t="s">
        <v>1333</v>
      </c>
      <c r="K2133" s="350">
        <v>23.89</v>
      </c>
      <c r="L2133" s="349" t="s">
        <v>1138</v>
      </c>
    </row>
    <row r="2134" spans="1:12" ht="13.5" x14ac:dyDescent="0.25">
      <c r="A2134" s="349" t="s">
        <v>3316</v>
      </c>
      <c r="B2134" s="349" t="s">
        <v>3317</v>
      </c>
      <c r="C2134" s="349" t="s">
        <v>3338</v>
      </c>
      <c r="D2134" s="349" t="s">
        <v>3339</v>
      </c>
      <c r="E2134" s="350" t="s">
        <v>24</v>
      </c>
      <c r="F2134" s="349" t="s">
        <v>24</v>
      </c>
      <c r="G2134" s="349">
        <v>95603</v>
      </c>
      <c r="H2134" s="349" t="s">
        <v>3342</v>
      </c>
      <c r="I2134" s="349" t="s">
        <v>181</v>
      </c>
      <c r="J2134" s="349" t="s">
        <v>1333</v>
      </c>
      <c r="K2134" s="350">
        <v>40.76</v>
      </c>
      <c r="L2134" s="349" t="s">
        <v>1138</v>
      </c>
    </row>
    <row r="2135" spans="1:12" ht="13.5" x14ac:dyDescent="0.25">
      <c r="A2135" s="349" t="s">
        <v>3316</v>
      </c>
      <c r="B2135" s="349" t="s">
        <v>3317</v>
      </c>
      <c r="C2135" s="349" t="s">
        <v>3338</v>
      </c>
      <c r="D2135" s="349" t="s">
        <v>3339</v>
      </c>
      <c r="E2135" s="350" t="s">
        <v>24</v>
      </c>
      <c r="F2135" s="349" t="s">
        <v>24</v>
      </c>
      <c r="G2135" s="349">
        <v>95604</v>
      </c>
      <c r="H2135" s="349" t="s">
        <v>3343</v>
      </c>
      <c r="I2135" s="349" t="s">
        <v>181</v>
      </c>
      <c r="J2135" s="349" t="s">
        <v>1333</v>
      </c>
      <c r="K2135" s="350">
        <v>63.25</v>
      </c>
      <c r="L2135" s="349" t="s">
        <v>1138</v>
      </c>
    </row>
    <row r="2136" spans="1:12" ht="13.5" x14ac:dyDescent="0.25">
      <c r="A2136" s="349" t="s">
        <v>3316</v>
      </c>
      <c r="B2136" s="349" t="s">
        <v>3317</v>
      </c>
      <c r="C2136" s="349" t="s">
        <v>3338</v>
      </c>
      <c r="D2136" s="349" t="s">
        <v>3339</v>
      </c>
      <c r="E2136" s="350" t="s">
        <v>24</v>
      </c>
      <c r="F2136" s="349" t="s">
        <v>24</v>
      </c>
      <c r="G2136" s="349">
        <v>95605</v>
      </c>
      <c r="H2136" s="349" t="s">
        <v>3344</v>
      </c>
      <c r="I2136" s="349" t="s">
        <v>181</v>
      </c>
      <c r="J2136" s="349" t="s">
        <v>1333</v>
      </c>
      <c r="K2136" s="350">
        <v>116.15</v>
      </c>
      <c r="L2136" s="349" t="s">
        <v>1138</v>
      </c>
    </row>
    <row r="2137" spans="1:12" ht="13.5" x14ac:dyDescent="0.25">
      <c r="A2137" s="349" t="s">
        <v>3316</v>
      </c>
      <c r="B2137" s="349" t="s">
        <v>3317</v>
      </c>
      <c r="C2137" s="349" t="s">
        <v>3338</v>
      </c>
      <c r="D2137" s="349" t="s">
        <v>3339</v>
      </c>
      <c r="E2137" s="350" t="s">
        <v>24</v>
      </c>
      <c r="F2137" s="349" t="s">
        <v>24</v>
      </c>
      <c r="G2137" s="349">
        <v>95607</v>
      </c>
      <c r="H2137" s="349" t="s">
        <v>3345</v>
      </c>
      <c r="I2137" s="349" t="s">
        <v>181</v>
      </c>
      <c r="J2137" s="349" t="s">
        <v>1333</v>
      </c>
      <c r="K2137" s="350">
        <v>22.09</v>
      </c>
      <c r="L2137" s="349" t="s">
        <v>1138</v>
      </c>
    </row>
    <row r="2138" spans="1:12" ht="13.5" x14ac:dyDescent="0.25">
      <c r="A2138" s="349" t="s">
        <v>3316</v>
      </c>
      <c r="B2138" s="349" t="s">
        <v>3317</v>
      </c>
      <c r="C2138" s="349" t="s">
        <v>3338</v>
      </c>
      <c r="D2138" s="349" t="s">
        <v>3339</v>
      </c>
      <c r="E2138" s="350" t="s">
        <v>24</v>
      </c>
      <c r="F2138" s="349" t="s">
        <v>24</v>
      </c>
      <c r="G2138" s="349">
        <v>95608</v>
      </c>
      <c r="H2138" s="349" t="s">
        <v>3346</v>
      </c>
      <c r="I2138" s="349" t="s">
        <v>181</v>
      </c>
      <c r="J2138" s="349" t="s">
        <v>1333</v>
      </c>
      <c r="K2138" s="350">
        <v>32.04</v>
      </c>
      <c r="L2138" s="349" t="s">
        <v>1138</v>
      </c>
    </row>
    <row r="2139" spans="1:12" ht="13.5" x14ac:dyDescent="0.25">
      <c r="A2139" s="349" t="s">
        <v>3316</v>
      </c>
      <c r="B2139" s="349" t="s">
        <v>3317</v>
      </c>
      <c r="C2139" s="349" t="s">
        <v>3338</v>
      </c>
      <c r="D2139" s="349" t="s">
        <v>3339</v>
      </c>
      <c r="E2139" s="350" t="s">
        <v>24</v>
      </c>
      <c r="F2139" s="349" t="s">
        <v>24</v>
      </c>
      <c r="G2139" s="349">
        <v>95609</v>
      </c>
      <c r="H2139" s="349" t="s">
        <v>3347</v>
      </c>
      <c r="I2139" s="349" t="s">
        <v>181</v>
      </c>
      <c r="J2139" s="349" t="s">
        <v>1333</v>
      </c>
      <c r="K2139" s="350">
        <v>40.64</v>
      </c>
      <c r="L2139" s="349" t="s">
        <v>1138</v>
      </c>
    </row>
    <row r="2140" spans="1:12" ht="13.5" x14ac:dyDescent="0.25">
      <c r="A2140" s="349" t="s">
        <v>3316</v>
      </c>
      <c r="B2140" s="349" t="s">
        <v>3317</v>
      </c>
      <c r="C2140" s="349" t="s">
        <v>3338</v>
      </c>
      <c r="D2140" s="349" t="s">
        <v>3339</v>
      </c>
      <c r="E2140" s="350" t="s">
        <v>24</v>
      </c>
      <c r="F2140" s="349" t="s">
        <v>24</v>
      </c>
      <c r="G2140" s="349">
        <v>100651</v>
      </c>
      <c r="H2140" s="349" t="s">
        <v>3348</v>
      </c>
      <c r="I2140" s="349" t="s">
        <v>182</v>
      </c>
      <c r="J2140" s="349" t="s">
        <v>1333</v>
      </c>
      <c r="K2140" s="350">
        <v>147.68</v>
      </c>
      <c r="L2140" s="349" t="s">
        <v>1138</v>
      </c>
    </row>
    <row r="2141" spans="1:12" ht="13.5" x14ac:dyDescent="0.25">
      <c r="A2141" s="349" t="s">
        <v>3316</v>
      </c>
      <c r="B2141" s="349" t="s">
        <v>3317</v>
      </c>
      <c r="C2141" s="349" t="s">
        <v>3338</v>
      </c>
      <c r="D2141" s="349" t="s">
        <v>3339</v>
      </c>
      <c r="E2141" s="350" t="s">
        <v>24</v>
      </c>
      <c r="F2141" s="349" t="s">
        <v>24</v>
      </c>
      <c r="G2141" s="349">
        <v>100652</v>
      </c>
      <c r="H2141" s="349" t="s">
        <v>3349</v>
      </c>
      <c r="I2141" s="349" t="s">
        <v>182</v>
      </c>
      <c r="J2141" s="349" t="s">
        <v>1333</v>
      </c>
      <c r="K2141" s="350">
        <v>281.12</v>
      </c>
      <c r="L2141" s="349" t="s">
        <v>1138</v>
      </c>
    </row>
    <row r="2142" spans="1:12" ht="13.5" x14ac:dyDescent="0.25">
      <c r="A2142" s="349" t="s">
        <v>3316</v>
      </c>
      <c r="B2142" s="349" t="s">
        <v>3317</v>
      </c>
      <c r="C2142" s="349" t="s">
        <v>3338</v>
      </c>
      <c r="D2142" s="349" t="s">
        <v>3339</v>
      </c>
      <c r="E2142" s="350" t="s">
        <v>24</v>
      </c>
      <c r="F2142" s="349" t="s">
        <v>24</v>
      </c>
      <c r="G2142" s="349">
        <v>100653</v>
      </c>
      <c r="H2142" s="349" t="s">
        <v>3350</v>
      </c>
      <c r="I2142" s="349" t="s">
        <v>182</v>
      </c>
      <c r="J2142" s="349" t="s">
        <v>1333</v>
      </c>
      <c r="K2142" s="350">
        <v>468.17</v>
      </c>
      <c r="L2142" s="349" t="s">
        <v>1138</v>
      </c>
    </row>
    <row r="2143" spans="1:12" ht="13.5" x14ac:dyDescent="0.25">
      <c r="A2143" s="349" t="s">
        <v>3316</v>
      </c>
      <c r="B2143" s="349" t="s">
        <v>3317</v>
      </c>
      <c r="C2143" s="349" t="s">
        <v>3338</v>
      </c>
      <c r="D2143" s="349" t="s">
        <v>3339</v>
      </c>
      <c r="E2143" s="350" t="s">
        <v>24</v>
      </c>
      <c r="F2143" s="349" t="s">
        <v>24</v>
      </c>
      <c r="G2143" s="349">
        <v>100654</v>
      </c>
      <c r="H2143" s="349" t="s">
        <v>3351</v>
      </c>
      <c r="I2143" s="349" t="s">
        <v>182</v>
      </c>
      <c r="J2143" s="349" t="s">
        <v>1333</v>
      </c>
      <c r="K2143" s="350">
        <v>638.72</v>
      </c>
      <c r="L2143" s="349" t="s">
        <v>1138</v>
      </c>
    </row>
    <row r="2144" spans="1:12" ht="13.5" x14ac:dyDescent="0.25">
      <c r="A2144" s="349" t="s">
        <v>3316</v>
      </c>
      <c r="B2144" s="349" t="s">
        <v>3317</v>
      </c>
      <c r="C2144" s="349" t="s">
        <v>3338</v>
      </c>
      <c r="D2144" s="349" t="s">
        <v>3339</v>
      </c>
      <c r="E2144" s="350" t="s">
        <v>24</v>
      </c>
      <c r="F2144" s="349" t="s">
        <v>24</v>
      </c>
      <c r="G2144" s="349">
        <v>100655</v>
      </c>
      <c r="H2144" s="349" t="s">
        <v>3352</v>
      </c>
      <c r="I2144" s="349" t="s">
        <v>182</v>
      </c>
      <c r="J2144" s="349" t="s">
        <v>1333</v>
      </c>
      <c r="K2144" s="350">
        <v>737.43</v>
      </c>
      <c r="L2144" s="349" t="s">
        <v>1138</v>
      </c>
    </row>
    <row r="2145" spans="1:12" ht="13.5" x14ac:dyDescent="0.25">
      <c r="A2145" s="349" t="s">
        <v>3316</v>
      </c>
      <c r="B2145" s="349" t="s">
        <v>3317</v>
      </c>
      <c r="C2145" s="349" t="s">
        <v>3338</v>
      </c>
      <c r="D2145" s="349" t="s">
        <v>3339</v>
      </c>
      <c r="E2145" s="350" t="s">
        <v>24</v>
      </c>
      <c r="F2145" s="349" t="s">
        <v>24</v>
      </c>
      <c r="G2145" s="349">
        <v>100656</v>
      </c>
      <c r="H2145" s="349" t="s">
        <v>3353</v>
      </c>
      <c r="I2145" s="349" t="s">
        <v>182</v>
      </c>
      <c r="J2145" s="349" t="s">
        <v>1333</v>
      </c>
      <c r="K2145" s="350">
        <v>118.69</v>
      </c>
      <c r="L2145" s="349" t="s">
        <v>1138</v>
      </c>
    </row>
    <row r="2146" spans="1:12" ht="13.5" x14ac:dyDescent="0.25">
      <c r="A2146" s="349" t="s">
        <v>3316</v>
      </c>
      <c r="B2146" s="349" t="s">
        <v>3317</v>
      </c>
      <c r="C2146" s="349" t="s">
        <v>3338</v>
      </c>
      <c r="D2146" s="349" t="s">
        <v>3339</v>
      </c>
      <c r="E2146" s="350" t="s">
        <v>24</v>
      </c>
      <c r="F2146" s="349" t="s">
        <v>24</v>
      </c>
      <c r="G2146" s="349">
        <v>100657</v>
      </c>
      <c r="H2146" s="349" t="s">
        <v>3354</v>
      </c>
      <c r="I2146" s="349" t="s">
        <v>182</v>
      </c>
      <c r="J2146" s="349" t="s">
        <v>1333</v>
      </c>
      <c r="K2146" s="350">
        <v>153.1</v>
      </c>
      <c r="L2146" s="349" t="s">
        <v>1138</v>
      </c>
    </row>
    <row r="2147" spans="1:12" ht="13.5" x14ac:dyDescent="0.25">
      <c r="A2147" s="349" t="s">
        <v>3316</v>
      </c>
      <c r="B2147" s="349" t="s">
        <v>3317</v>
      </c>
      <c r="C2147" s="349" t="s">
        <v>3338</v>
      </c>
      <c r="D2147" s="349" t="s">
        <v>3339</v>
      </c>
      <c r="E2147" s="350" t="s">
        <v>24</v>
      </c>
      <c r="F2147" s="349" t="s">
        <v>24</v>
      </c>
      <c r="G2147" s="349">
        <v>100658</v>
      </c>
      <c r="H2147" s="349" t="s">
        <v>3355</v>
      </c>
      <c r="I2147" s="349" t="s">
        <v>182</v>
      </c>
      <c r="J2147" s="349" t="s">
        <v>1333</v>
      </c>
      <c r="K2147" s="350">
        <v>353.01</v>
      </c>
      <c r="L2147" s="349" t="s">
        <v>1138</v>
      </c>
    </row>
    <row r="2148" spans="1:12" ht="13.5" x14ac:dyDescent="0.25">
      <c r="A2148" s="349" t="s">
        <v>3316</v>
      </c>
      <c r="B2148" s="349" t="s">
        <v>3317</v>
      </c>
      <c r="C2148" s="349" t="s">
        <v>3338</v>
      </c>
      <c r="D2148" s="349" t="s">
        <v>3339</v>
      </c>
      <c r="E2148" s="350" t="s">
        <v>24</v>
      </c>
      <c r="F2148" s="349" t="s">
        <v>24</v>
      </c>
      <c r="G2148" s="349">
        <v>100889</v>
      </c>
      <c r="H2148" s="349" t="s">
        <v>3356</v>
      </c>
      <c r="I2148" s="349" t="s">
        <v>214</v>
      </c>
      <c r="J2148" s="349" t="s">
        <v>1333</v>
      </c>
      <c r="K2148" s="350">
        <v>13.01</v>
      </c>
      <c r="L2148" s="349" t="s">
        <v>1138</v>
      </c>
    </row>
    <row r="2149" spans="1:12" ht="13.5" x14ac:dyDescent="0.25">
      <c r="A2149" s="349" t="s">
        <v>3316</v>
      </c>
      <c r="B2149" s="349" t="s">
        <v>3317</v>
      </c>
      <c r="C2149" s="349" t="s">
        <v>3338</v>
      </c>
      <c r="D2149" s="349" t="s">
        <v>3339</v>
      </c>
      <c r="E2149" s="350" t="s">
        <v>24</v>
      </c>
      <c r="F2149" s="349" t="s">
        <v>24</v>
      </c>
      <c r="G2149" s="349">
        <v>100890</v>
      </c>
      <c r="H2149" s="349" t="s">
        <v>3357</v>
      </c>
      <c r="I2149" s="349" t="s">
        <v>214</v>
      </c>
      <c r="J2149" s="349" t="s">
        <v>1333</v>
      </c>
      <c r="K2149" s="350">
        <v>12.82</v>
      </c>
      <c r="L2149" s="349" t="s">
        <v>1138</v>
      </c>
    </row>
    <row r="2150" spans="1:12" ht="13.5" x14ac:dyDescent="0.25">
      <c r="A2150" s="349" t="s">
        <v>3316</v>
      </c>
      <c r="B2150" s="349" t="s">
        <v>3317</v>
      </c>
      <c r="C2150" s="349" t="s">
        <v>3338</v>
      </c>
      <c r="D2150" s="349" t="s">
        <v>3339</v>
      </c>
      <c r="E2150" s="350" t="s">
        <v>24</v>
      </c>
      <c r="F2150" s="349" t="s">
        <v>24</v>
      </c>
      <c r="G2150" s="349">
        <v>100892</v>
      </c>
      <c r="H2150" s="349" t="s">
        <v>3358</v>
      </c>
      <c r="I2150" s="349" t="s">
        <v>214</v>
      </c>
      <c r="J2150" s="349" t="s">
        <v>1333</v>
      </c>
      <c r="K2150" s="350">
        <v>12.47</v>
      </c>
      <c r="L2150" s="349" t="s">
        <v>1138</v>
      </c>
    </row>
    <row r="2151" spans="1:12" ht="13.5" x14ac:dyDescent="0.25">
      <c r="A2151" s="349" t="s">
        <v>3316</v>
      </c>
      <c r="B2151" s="349" t="s">
        <v>3317</v>
      </c>
      <c r="C2151" s="349" t="s">
        <v>3338</v>
      </c>
      <c r="D2151" s="349" t="s">
        <v>3339</v>
      </c>
      <c r="E2151" s="350" t="s">
        <v>24</v>
      </c>
      <c r="F2151" s="349" t="s">
        <v>24</v>
      </c>
      <c r="G2151" s="349">
        <v>100893</v>
      </c>
      <c r="H2151" s="349" t="s">
        <v>3359</v>
      </c>
      <c r="I2151" s="349" t="s">
        <v>214</v>
      </c>
      <c r="J2151" s="349" t="s">
        <v>1333</v>
      </c>
      <c r="K2151" s="350">
        <v>12.28</v>
      </c>
      <c r="L2151" s="349" t="s">
        <v>1138</v>
      </c>
    </row>
    <row r="2152" spans="1:12" ht="13.5" x14ac:dyDescent="0.25">
      <c r="A2152" s="349" t="s">
        <v>3316</v>
      </c>
      <c r="B2152" s="349" t="s">
        <v>3317</v>
      </c>
      <c r="C2152" s="349" t="s">
        <v>3338</v>
      </c>
      <c r="D2152" s="349" t="s">
        <v>3339</v>
      </c>
      <c r="E2152" s="350" t="s">
        <v>24</v>
      </c>
      <c r="F2152" s="349" t="s">
        <v>24</v>
      </c>
      <c r="G2152" s="349">
        <v>100894</v>
      </c>
      <c r="H2152" s="349" t="s">
        <v>3360</v>
      </c>
      <c r="I2152" s="349" t="s">
        <v>214</v>
      </c>
      <c r="J2152" s="349" t="s">
        <v>1333</v>
      </c>
      <c r="K2152" s="350">
        <v>12.16</v>
      </c>
      <c r="L2152" s="349" t="s">
        <v>1138</v>
      </c>
    </row>
    <row r="2153" spans="1:12" ht="13.5" x14ac:dyDescent="0.25">
      <c r="A2153" s="349" t="s">
        <v>3316</v>
      </c>
      <c r="B2153" s="349" t="s">
        <v>3317</v>
      </c>
      <c r="C2153" s="349" t="s">
        <v>3338</v>
      </c>
      <c r="D2153" s="349" t="s">
        <v>3339</v>
      </c>
      <c r="E2153" s="350" t="s">
        <v>24</v>
      </c>
      <c r="F2153" s="349" t="s">
        <v>24</v>
      </c>
      <c r="G2153" s="349">
        <v>100896</v>
      </c>
      <c r="H2153" s="349" t="s">
        <v>3361</v>
      </c>
      <c r="I2153" s="349" t="s">
        <v>182</v>
      </c>
      <c r="J2153" s="349" t="s">
        <v>1333</v>
      </c>
      <c r="K2153" s="350">
        <v>65.53</v>
      </c>
      <c r="L2153" s="349" t="s">
        <v>1138</v>
      </c>
    </row>
    <row r="2154" spans="1:12" ht="13.5" x14ac:dyDescent="0.25">
      <c r="A2154" s="349" t="s">
        <v>3316</v>
      </c>
      <c r="B2154" s="349" t="s">
        <v>3317</v>
      </c>
      <c r="C2154" s="349" t="s">
        <v>3338</v>
      </c>
      <c r="D2154" s="349" t="s">
        <v>3339</v>
      </c>
      <c r="E2154" s="350" t="s">
        <v>24</v>
      </c>
      <c r="F2154" s="349" t="s">
        <v>24</v>
      </c>
      <c r="G2154" s="349">
        <v>100897</v>
      </c>
      <c r="H2154" s="349" t="s">
        <v>3362</v>
      </c>
      <c r="I2154" s="349" t="s">
        <v>182</v>
      </c>
      <c r="J2154" s="349" t="s">
        <v>1333</v>
      </c>
      <c r="K2154" s="350">
        <v>127.29</v>
      </c>
      <c r="L2154" s="349" t="s">
        <v>1138</v>
      </c>
    </row>
    <row r="2155" spans="1:12" ht="13.5" x14ac:dyDescent="0.25">
      <c r="A2155" s="349" t="s">
        <v>3316</v>
      </c>
      <c r="B2155" s="349" t="s">
        <v>3317</v>
      </c>
      <c r="C2155" s="349" t="s">
        <v>3338</v>
      </c>
      <c r="D2155" s="349" t="s">
        <v>3339</v>
      </c>
      <c r="E2155" s="350" t="s">
        <v>24</v>
      </c>
      <c r="F2155" s="349" t="s">
        <v>24</v>
      </c>
      <c r="G2155" s="349">
        <v>100898</v>
      </c>
      <c r="H2155" s="349" t="s">
        <v>3363</v>
      </c>
      <c r="I2155" s="349" t="s">
        <v>182</v>
      </c>
      <c r="J2155" s="349" t="s">
        <v>1333</v>
      </c>
      <c r="K2155" s="350">
        <v>245.41</v>
      </c>
      <c r="L2155" s="349" t="s">
        <v>1138</v>
      </c>
    </row>
    <row r="2156" spans="1:12" ht="13.5" x14ac:dyDescent="0.25">
      <c r="A2156" s="349" t="s">
        <v>3316</v>
      </c>
      <c r="B2156" s="349" t="s">
        <v>3317</v>
      </c>
      <c r="C2156" s="349" t="s">
        <v>3338</v>
      </c>
      <c r="D2156" s="349" t="s">
        <v>3339</v>
      </c>
      <c r="E2156" s="350" t="s">
        <v>24</v>
      </c>
      <c r="F2156" s="349" t="s">
        <v>24</v>
      </c>
      <c r="G2156" s="349">
        <v>100899</v>
      </c>
      <c r="H2156" s="349" t="s">
        <v>3364</v>
      </c>
      <c r="I2156" s="349" t="s">
        <v>182</v>
      </c>
      <c r="J2156" s="349" t="s">
        <v>1333</v>
      </c>
      <c r="K2156" s="350">
        <v>89.64</v>
      </c>
      <c r="L2156" s="349" t="s">
        <v>1138</v>
      </c>
    </row>
    <row r="2157" spans="1:12" ht="13.5" x14ac:dyDescent="0.25">
      <c r="A2157" s="349" t="s">
        <v>3316</v>
      </c>
      <c r="B2157" s="349" t="s">
        <v>3317</v>
      </c>
      <c r="C2157" s="349" t="s">
        <v>3338</v>
      </c>
      <c r="D2157" s="349" t="s">
        <v>3339</v>
      </c>
      <c r="E2157" s="350" t="s">
        <v>24</v>
      </c>
      <c r="F2157" s="349" t="s">
        <v>24</v>
      </c>
      <c r="G2157" s="349">
        <v>100900</v>
      </c>
      <c r="H2157" s="349" t="s">
        <v>3365</v>
      </c>
      <c r="I2157" s="349" t="s">
        <v>182</v>
      </c>
      <c r="J2157" s="349" t="s">
        <v>1333</v>
      </c>
      <c r="K2157" s="350">
        <v>280.97000000000003</v>
      </c>
      <c r="L2157" s="349" t="s">
        <v>1138</v>
      </c>
    </row>
    <row r="2158" spans="1:12" ht="13.5" x14ac:dyDescent="0.25">
      <c r="A2158" s="349" t="s">
        <v>3316</v>
      </c>
      <c r="B2158" s="349" t="s">
        <v>3317</v>
      </c>
      <c r="C2158" s="349" t="s">
        <v>3338</v>
      </c>
      <c r="D2158" s="349" t="s">
        <v>3339</v>
      </c>
      <c r="E2158" s="350" t="s">
        <v>24</v>
      </c>
      <c r="F2158" s="349" t="s">
        <v>24</v>
      </c>
      <c r="G2158" s="349">
        <v>101173</v>
      </c>
      <c r="H2158" s="349" t="s">
        <v>3366</v>
      </c>
      <c r="I2158" s="349" t="s">
        <v>182</v>
      </c>
      <c r="J2158" s="349" t="s">
        <v>1137</v>
      </c>
      <c r="K2158" s="350">
        <v>63.91</v>
      </c>
      <c r="L2158" s="349" t="s">
        <v>1138</v>
      </c>
    </row>
    <row r="2159" spans="1:12" ht="13.5" x14ac:dyDescent="0.25">
      <c r="A2159" s="349" t="s">
        <v>3316</v>
      </c>
      <c r="B2159" s="349" t="s">
        <v>3317</v>
      </c>
      <c r="C2159" s="349" t="s">
        <v>3338</v>
      </c>
      <c r="D2159" s="349" t="s">
        <v>3339</v>
      </c>
      <c r="E2159" s="350" t="s">
        <v>24</v>
      </c>
      <c r="F2159" s="349" t="s">
        <v>24</v>
      </c>
      <c r="G2159" s="349">
        <v>101174</v>
      </c>
      <c r="H2159" s="349" t="s">
        <v>3367</v>
      </c>
      <c r="I2159" s="349" t="s">
        <v>182</v>
      </c>
      <c r="J2159" s="349" t="s">
        <v>1137</v>
      </c>
      <c r="K2159" s="350">
        <v>88.04</v>
      </c>
      <c r="L2159" s="349" t="s">
        <v>1138</v>
      </c>
    </row>
    <row r="2160" spans="1:12" ht="13.5" x14ac:dyDescent="0.25">
      <c r="A2160" s="349" t="s">
        <v>3316</v>
      </c>
      <c r="B2160" s="349" t="s">
        <v>3317</v>
      </c>
      <c r="C2160" s="349" t="s">
        <v>3338</v>
      </c>
      <c r="D2160" s="349" t="s">
        <v>3339</v>
      </c>
      <c r="E2160" s="350" t="s">
        <v>24</v>
      </c>
      <c r="F2160" s="349" t="s">
        <v>24</v>
      </c>
      <c r="G2160" s="349">
        <v>101175</v>
      </c>
      <c r="H2160" s="349" t="s">
        <v>3368</v>
      </c>
      <c r="I2160" s="349" t="s">
        <v>182</v>
      </c>
      <c r="J2160" s="349" t="s">
        <v>1137</v>
      </c>
      <c r="K2160" s="350">
        <v>120.21</v>
      </c>
      <c r="L2160" s="349" t="s">
        <v>1138</v>
      </c>
    </row>
    <row r="2161" spans="1:12" ht="13.5" x14ac:dyDescent="0.25">
      <c r="A2161" s="349" t="s">
        <v>3316</v>
      </c>
      <c r="B2161" s="349" t="s">
        <v>3317</v>
      </c>
      <c r="C2161" s="349" t="s">
        <v>3338</v>
      </c>
      <c r="D2161" s="349" t="s">
        <v>3339</v>
      </c>
      <c r="E2161" s="350" t="s">
        <v>24</v>
      </c>
      <c r="F2161" s="349" t="s">
        <v>24</v>
      </c>
      <c r="G2161" s="349">
        <v>101176</v>
      </c>
      <c r="H2161" s="349" t="s">
        <v>3369</v>
      </c>
      <c r="I2161" s="349" t="s">
        <v>182</v>
      </c>
      <c r="J2161" s="349" t="s">
        <v>1333</v>
      </c>
      <c r="K2161" s="350">
        <v>155.13</v>
      </c>
      <c r="L2161" s="349" t="s">
        <v>1138</v>
      </c>
    </row>
    <row r="2162" spans="1:12" ht="13.5" x14ac:dyDescent="0.25">
      <c r="A2162" s="349" t="s">
        <v>3316</v>
      </c>
      <c r="B2162" s="349" t="s">
        <v>3317</v>
      </c>
      <c r="C2162" s="349" t="s">
        <v>3338</v>
      </c>
      <c r="D2162" s="349" t="s">
        <v>3339</v>
      </c>
      <c r="E2162" s="350" t="s">
        <v>24</v>
      </c>
      <c r="F2162" s="349" t="s">
        <v>24</v>
      </c>
      <c r="G2162" s="349">
        <v>102521</v>
      </c>
      <c r="H2162" s="349" t="s">
        <v>3370</v>
      </c>
      <c r="I2162" s="349" t="s">
        <v>181</v>
      </c>
      <c r="J2162" s="349" t="s">
        <v>1333</v>
      </c>
      <c r="K2162" s="350">
        <v>95.82</v>
      </c>
      <c r="L2162" s="349" t="s">
        <v>1138</v>
      </c>
    </row>
    <row r="2163" spans="1:12" ht="13.5" x14ac:dyDescent="0.25">
      <c r="A2163" s="349" t="s">
        <v>3316</v>
      </c>
      <c r="B2163" s="349" t="s">
        <v>3317</v>
      </c>
      <c r="C2163" s="349" t="s">
        <v>3338</v>
      </c>
      <c r="D2163" s="349" t="s">
        <v>3339</v>
      </c>
      <c r="E2163" s="350" t="s">
        <v>24</v>
      </c>
      <c r="F2163" s="349" t="s">
        <v>24</v>
      </c>
      <c r="G2163" s="349">
        <v>102522</v>
      </c>
      <c r="H2163" s="349" t="s">
        <v>3371</v>
      </c>
      <c r="I2163" s="349" t="s">
        <v>181</v>
      </c>
      <c r="J2163" s="349" t="s">
        <v>1333</v>
      </c>
      <c r="K2163" s="350">
        <v>140.57</v>
      </c>
      <c r="L2163" s="349" t="s">
        <v>1138</v>
      </c>
    </row>
    <row r="2164" spans="1:12" ht="13.5" x14ac:dyDescent="0.25">
      <c r="A2164" s="349" t="s">
        <v>3316</v>
      </c>
      <c r="B2164" s="349" t="s">
        <v>3317</v>
      </c>
      <c r="C2164" s="349" t="s">
        <v>3338</v>
      </c>
      <c r="D2164" s="349" t="s">
        <v>3339</v>
      </c>
      <c r="E2164" s="350" t="s">
        <v>24</v>
      </c>
      <c r="F2164" s="349" t="s">
        <v>24</v>
      </c>
      <c r="G2164" s="349">
        <v>102523</v>
      </c>
      <c r="H2164" s="349" t="s">
        <v>3372</v>
      </c>
      <c r="I2164" s="349" t="s">
        <v>181</v>
      </c>
      <c r="J2164" s="349" t="s">
        <v>1333</v>
      </c>
      <c r="K2164" s="350">
        <v>185.31</v>
      </c>
      <c r="L2164" s="349" t="s">
        <v>1138</v>
      </c>
    </row>
    <row r="2165" spans="1:12" ht="13.5" x14ac:dyDescent="0.25">
      <c r="A2165" s="349" t="s">
        <v>3316</v>
      </c>
      <c r="B2165" s="349" t="s">
        <v>3317</v>
      </c>
      <c r="C2165" s="349" t="s">
        <v>3373</v>
      </c>
      <c r="D2165" s="349" t="s">
        <v>3374</v>
      </c>
      <c r="E2165" s="350" t="s">
        <v>24</v>
      </c>
      <c r="F2165" s="349" t="s">
        <v>24</v>
      </c>
      <c r="G2165" s="349">
        <v>95240</v>
      </c>
      <c r="H2165" s="349" t="s">
        <v>3375</v>
      </c>
      <c r="I2165" s="349" t="s">
        <v>194</v>
      </c>
      <c r="J2165" s="349" t="s">
        <v>1137</v>
      </c>
      <c r="K2165" s="350">
        <v>18.23</v>
      </c>
      <c r="L2165" s="349" t="s">
        <v>1138</v>
      </c>
    </row>
    <row r="2166" spans="1:12" ht="13.5" x14ac:dyDescent="0.25">
      <c r="A2166" s="349" t="s">
        <v>3316</v>
      </c>
      <c r="B2166" s="349" t="s">
        <v>3317</v>
      </c>
      <c r="C2166" s="349" t="s">
        <v>3373</v>
      </c>
      <c r="D2166" s="349" t="s">
        <v>3374</v>
      </c>
      <c r="E2166" s="350" t="s">
        <v>24</v>
      </c>
      <c r="F2166" s="349" t="s">
        <v>24</v>
      </c>
      <c r="G2166" s="349">
        <v>95241</v>
      </c>
      <c r="H2166" s="349" t="s">
        <v>3376</v>
      </c>
      <c r="I2166" s="349" t="s">
        <v>194</v>
      </c>
      <c r="J2166" s="349" t="s">
        <v>1137</v>
      </c>
      <c r="K2166" s="350">
        <v>30.39</v>
      </c>
      <c r="L2166" s="349" t="s">
        <v>1138</v>
      </c>
    </row>
    <row r="2167" spans="1:12" ht="13.5" x14ac:dyDescent="0.25">
      <c r="A2167" s="349" t="s">
        <v>3316</v>
      </c>
      <c r="B2167" s="349" t="s">
        <v>3317</v>
      </c>
      <c r="C2167" s="349" t="s">
        <v>3373</v>
      </c>
      <c r="D2167" s="349" t="s">
        <v>3374</v>
      </c>
      <c r="E2167" s="350" t="s">
        <v>24</v>
      </c>
      <c r="F2167" s="349" t="s">
        <v>24</v>
      </c>
      <c r="G2167" s="349">
        <v>96616</v>
      </c>
      <c r="H2167" s="349" t="s">
        <v>3377</v>
      </c>
      <c r="I2167" s="349" t="s">
        <v>191</v>
      </c>
      <c r="J2167" s="349" t="s">
        <v>1137</v>
      </c>
      <c r="K2167" s="350">
        <v>634.05999999999995</v>
      </c>
      <c r="L2167" s="349" t="s">
        <v>1138</v>
      </c>
    </row>
    <row r="2168" spans="1:12" ht="13.5" x14ac:dyDescent="0.25">
      <c r="A2168" s="349" t="s">
        <v>3316</v>
      </c>
      <c r="B2168" s="349" t="s">
        <v>3317</v>
      </c>
      <c r="C2168" s="349" t="s">
        <v>3373</v>
      </c>
      <c r="D2168" s="349" t="s">
        <v>3374</v>
      </c>
      <c r="E2168" s="350" t="s">
        <v>24</v>
      </c>
      <c r="F2168" s="349" t="s">
        <v>24</v>
      </c>
      <c r="G2168" s="349">
        <v>96617</v>
      </c>
      <c r="H2168" s="349" t="s">
        <v>3378</v>
      </c>
      <c r="I2168" s="349" t="s">
        <v>194</v>
      </c>
      <c r="J2168" s="349" t="s">
        <v>1137</v>
      </c>
      <c r="K2168" s="350">
        <v>19.010000000000002</v>
      </c>
      <c r="L2168" s="349" t="s">
        <v>1138</v>
      </c>
    </row>
    <row r="2169" spans="1:12" ht="13.5" x14ac:dyDescent="0.25">
      <c r="A2169" s="349" t="s">
        <v>3316</v>
      </c>
      <c r="B2169" s="349" t="s">
        <v>3317</v>
      </c>
      <c r="C2169" s="349" t="s">
        <v>3373</v>
      </c>
      <c r="D2169" s="349" t="s">
        <v>3374</v>
      </c>
      <c r="E2169" s="350" t="s">
        <v>24</v>
      </c>
      <c r="F2169" s="349" t="s">
        <v>24</v>
      </c>
      <c r="G2169" s="349">
        <v>96619</v>
      </c>
      <c r="H2169" s="349" t="s">
        <v>3379</v>
      </c>
      <c r="I2169" s="349" t="s">
        <v>194</v>
      </c>
      <c r="J2169" s="349" t="s">
        <v>1137</v>
      </c>
      <c r="K2169" s="350">
        <v>31.69</v>
      </c>
      <c r="L2169" s="349" t="s">
        <v>1138</v>
      </c>
    </row>
    <row r="2170" spans="1:12" ht="13.5" x14ac:dyDescent="0.25">
      <c r="A2170" s="349" t="s">
        <v>3316</v>
      </c>
      <c r="B2170" s="349" t="s">
        <v>3317</v>
      </c>
      <c r="C2170" s="349" t="s">
        <v>3373</v>
      </c>
      <c r="D2170" s="349" t="s">
        <v>3374</v>
      </c>
      <c r="E2170" s="350" t="s">
        <v>24</v>
      </c>
      <c r="F2170" s="349" t="s">
        <v>24</v>
      </c>
      <c r="G2170" s="349">
        <v>96620</v>
      </c>
      <c r="H2170" s="349" t="s">
        <v>3380</v>
      </c>
      <c r="I2170" s="349" t="s">
        <v>191</v>
      </c>
      <c r="J2170" s="349" t="s">
        <v>1137</v>
      </c>
      <c r="K2170" s="350">
        <v>608.24</v>
      </c>
      <c r="L2170" s="349" t="s">
        <v>1138</v>
      </c>
    </row>
    <row r="2171" spans="1:12" ht="13.5" x14ac:dyDescent="0.25">
      <c r="A2171" s="349" t="s">
        <v>3316</v>
      </c>
      <c r="B2171" s="349" t="s">
        <v>3317</v>
      </c>
      <c r="C2171" s="349" t="s">
        <v>3373</v>
      </c>
      <c r="D2171" s="349" t="s">
        <v>3374</v>
      </c>
      <c r="E2171" s="350" t="s">
        <v>24</v>
      </c>
      <c r="F2171" s="349" t="s">
        <v>24</v>
      </c>
      <c r="G2171" s="349">
        <v>96621</v>
      </c>
      <c r="H2171" s="349" t="s">
        <v>3381</v>
      </c>
      <c r="I2171" s="349" t="s">
        <v>191</v>
      </c>
      <c r="J2171" s="349" t="s">
        <v>1333</v>
      </c>
      <c r="K2171" s="350">
        <v>276.33</v>
      </c>
      <c r="L2171" s="349" t="s">
        <v>1138</v>
      </c>
    </row>
    <row r="2172" spans="1:12" ht="13.5" x14ac:dyDescent="0.25">
      <c r="A2172" s="349" t="s">
        <v>3316</v>
      </c>
      <c r="B2172" s="349" t="s">
        <v>3317</v>
      </c>
      <c r="C2172" s="349" t="s">
        <v>3373</v>
      </c>
      <c r="D2172" s="349" t="s">
        <v>3374</v>
      </c>
      <c r="E2172" s="350" t="s">
        <v>24</v>
      </c>
      <c r="F2172" s="349" t="s">
        <v>24</v>
      </c>
      <c r="G2172" s="349">
        <v>96622</v>
      </c>
      <c r="H2172" s="349" t="s">
        <v>3382</v>
      </c>
      <c r="I2172" s="349" t="s">
        <v>191</v>
      </c>
      <c r="J2172" s="349" t="s">
        <v>1333</v>
      </c>
      <c r="K2172" s="350">
        <v>200.42</v>
      </c>
      <c r="L2172" s="349" t="s">
        <v>1138</v>
      </c>
    </row>
    <row r="2173" spans="1:12" ht="13.5" x14ac:dyDescent="0.25">
      <c r="A2173" s="349" t="s">
        <v>3316</v>
      </c>
      <c r="B2173" s="349" t="s">
        <v>3317</v>
      </c>
      <c r="C2173" s="349" t="s">
        <v>3373</v>
      </c>
      <c r="D2173" s="349" t="s">
        <v>3374</v>
      </c>
      <c r="E2173" s="350" t="s">
        <v>24</v>
      </c>
      <c r="F2173" s="349" t="s">
        <v>24</v>
      </c>
      <c r="G2173" s="349">
        <v>96623</v>
      </c>
      <c r="H2173" s="349" t="s">
        <v>3383</v>
      </c>
      <c r="I2173" s="349" t="s">
        <v>191</v>
      </c>
      <c r="J2173" s="349" t="s">
        <v>1333</v>
      </c>
      <c r="K2173" s="350">
        <v>258.64999999999998</v>
      </c>
      <c r="L2173" s="349" t="s">
        <v>1138</v>
      </c>
    </row>
    <row r="2174" spans="1:12" ht="13.5" x14ac:dyDescent="0.25">
      <c r="A2174" s="349" t="s">
        <v>3316</v>
      </c>
      <c r="B2174" s="349" t="s">
        <v>3317</v>
      </c>
      <c r="C2174" s="349" t="s">
        <v>3373</v>
      </c>
      <c r="D2174" s="349" t="s">
        <v>3374</v>
      </c>
      <c r="E2174" s="350" t="s">
        <v>24</v>
      </c>
      <c r="F2174" s="349" t="s">
        <v>24</v>
      </c>
      <c r="G2174" s="349">
        <v>96624</v>
      </c>
      <c r="H2174" s="349" t="s">
        <v>3384</v>
      </c>
      <c r="I2174" s="349" t="s">
        <v>191</v>
      </c>
      <c r="J2174" s="349" t="s">
        <v>1333</v>
      </c>
      <c r="K2174" s="350">
        <v>194.18</v>
      </c>
      <c r="L2174" s="349" t="s">
        <v>1138</v>
      </c>
    </row>
    <row r="2175" spans="1:12" ht="13.5" x14ac:dyDescent="0.25">
      <c r="A2175" s="349" t="s">
        <v>3316</v>
      </c>
      <c r="B2175" s="349" t="s">
        <v>3317</v>
      </c>
      <c r="C2175" s="349" t="s">
        <v>3373</v>
      </c>
      <c r="D2175" s="349" t="s">
        <v>3374</v>
      </c>
      <c r="E2175" s="350" t="s">
        <v>24</v>
      </c>
      <c r="F2175" s="349" t="s">
        <v>24</v>
      </c>
      <c r="G2175" s="349">
        <v>97082</v>
      </c>
      <c r="H2175" s="349" t="s">
        <v>3385</v>
      </c>
      <c r="I2175" s="349" t="s">
        <v>191</v>
      </c>
      <c r="J2175" s="349" t="s">
        <v>1524</v>
      </c>
      <c r="K2175" s="350">
        <v>61.79</v>
      </c>
      <c r="L2175" s="349" t="s">
        <v>1138</v>
      </c>
    </row>
    <row r="2176" spans="1:12" ht="13.5" x14ac:dyDescent="0.25">
      <c r="A2176" s="349" t="s">
        <v>3316</v>
      </c>
      <c r="B2176" s="349" t="s">
        <v>3317</v>
      </c>
      <c r="C2176" s="349" t="s">
        <v>3373</v>
      </c>
      <c r="D2176" s="349" t="s">
        <v>3374</v>
      </c>
      <c r="E2176" s="350" t="s">
        <v>24</v>
      </c>
      <c r="F2176" s="349" t="s">
        <v>24</v>
      </c>
      <c r="G2176" s="349">
        <v>97083</v>
      </c>
      <c r="H2176" s="349" t="s">
        <v>3386</v>
      </c>
      <c r="I2176" s="349" t="s">
        <v>194</v>
      </c>
      <c r="J2176" s="349" t="s">
        <v>1333</v>
      </c>
      <c r="K2176" s="350">
        <v>3.31</v>
      </c>
      <c r="L2176" s="349" t="s">
        <v>1138</v>
      </c>
    </row>
    <row r="2177" spans="1:12" ht="13.5" x14ac:dyDescent="0.25">
      <c r="A2177" s="349" t="s">
        <v>3316</v>
      </c>
      <c r="B2177" s="349" t="s">
        <v>3317</v>
      </c>
      <c r="C2177" s="349" t="s">
        <v>3373</v>
      </c>
      <c r="D2177" s="349" t="s">
        <v>3374</v>
      </c>
      <c r="E2177" s="350" t="s">
        <v>24</v>
      </c>
      <c r="F2177" s="349" t="s">
        <v>24</v>
      </c>
      <c r="G2177" s="349">
        <v>97084</v>
      </c>
      <c r="H2177" s="349" t="s">
        <v>3387</v>
      </c>
      <c r="I2177" s="349" t="s">
        <v>194</v>
      </c>
      <c r="J2177" s="349" t="s">
        <v>1333</v>
      </c>
      <c r="K2177" s="350">
        <v>0.68</v>
      </c>
      <c r="L2177" s="349" t="s">
        <v>1138</v>
      </c>
    </row>
    <row r="2178" spans="1:12" ht="13.5" x14ac:dyDescent="0.25">
      <c r="A2178" s="349" t="s">
        <v>3316</v>
      </c>
      <c r="B2178" s="349" t="s">
        <v>3317</v>
      </c>
      <c r="C2178" s="349" t="s">
        <v>3373</v>
      </c>
      <c r="D2178" s="349" t="s">
        <v>3374</v>
      </c>
      <c r="E2178" s="350" t="s">
        <v>24</v>
      </c>
      <c r="F2178" s="349" t="s">
        <v>24</v>
      </c>
      <c r="G2178" s="349">
        <v>97086</v>
      </c>
      <c r="H2178" s="349" t="s">
        <v>3388</v>
      </c>
      <c r="I2178" s="349" t="s">
        <v>194</v>
      </c>
      <c r="J2178" s="349" t="s">
        <v>1137</v>
      </c>
      <c r="K2178" s="350">
        <v>139.36000000000001</v>
      </c>
      <c r="L2178" s="349" t="s">
        <v>1138</v>
      </c>
    </row>
    <row r="2179" spans="1:12" ht="13.5" x14ac:dyDescent="0.25">
      <c r="A2179" s="349" t="s">
        <v>3316</v>
      </c>
      <c r="B2179" s="349" t="s">
        <v>3317</v>
      </c>
      <c r="C2179" s="349" t="s">
        <v>3373</v>
      </c>
      <c r="D2179" s="349" t="s">
        <v>3374</v>
      </c>
      <c r="E2179" s="350" t="s">
        <v>24</v>
      </c>
      <c r="F2179" s="349" t="s">
        <v>24</v>
      </c>
      <c r="G2179" s="349">
        <v>97087</v>
      </c>
      <c r="H2179" s="349" t="s">
        <v>3389</v>
      </c>
      <c r="I2179" s="349" t="s">
        <v>194</v>
      </c>
      <c r="J2179" s="349" t="s">
        <v>1137</v>
      </c>
      <c r="K2179" s="350">
        <v>2.36</v>
      </c>
      <c r="L2179" s="349" t="s">
        <v>1138</v>
      </c>
    </row>
    <row r="2180" spans="1:12" ht="13.5" x14ac:dyDescent="0.25">
      <c r="A2180" s="349" t="s">
        <v>3316</v>
      </c>
      <c r="B2180" s="349" t="s">
        <v>3317</v>
      </c>
      <c r="C2180" s="349" t="s">
        <v>3373</v>
      </c>
      <c r="D2180" s="349" t="s">
        <v>3374</v>
      </c>
      <c r="E2180" s="350" t="s">
        <v>24</v>
      </c>
      <c r="F2180" s="349" t="s">
        <v>24</v>
      </c>
      <c r="G2180" s="349">
        <v>97088</v>
      </c>
      <c r="H2180" s="349" t="s">
        <v>3390</v>
      </c>
      <c r="I2180" s="349" t="s">
        <v>214</v>
      </c>
      <c r="J2180" s="349" t="s">
        <v>1137</v>
      </c>
      <c r="K2180" s="350">
        <v>19.57</v>
      </c>
      <c r="L2180" s="349" t="s">
        <v>1138</v>
      </c>
    </row>
    <row r="2181" spans="1:12" ht="13.5" x14ac:dyDescent="0.25">
      <c r="A2181" s="349" t="s">
        <v>3316</v>
      </c>
      <c r="B2181" s="349" t="s">
        <v>3317</v>
      </c>
      <c r="C2181" s="349" t="s">
        <v>3373</v>
      </c>
      <c r="D2181" s="349" t="s">
        <v>3374</v>
      </c>
      <c r="E2181" s="350" t="s">
        <v>24</v>
      </c>
      <c r="F2181" s="349" t="s">
        <v>24</v>
      </c>
      <c r="G2181" s="349">
        <v>97089</v>
      </c>
      <c r="H2181" s="349" t="s">
        <v>3391</v>
      </c>
      <c r="I2181" s="349" t="s">
        <v>214</v>
      </c>
      <c r="J2181" s="349" t="s">
        <v>1137</v>
      </c>
      <c r="K2181" s="350">
        <v>17.899999999999999</v>
      </c>
      <c r="L2181" s="349" t="s">
        <v>1138</v>
      </c>
    </row>
    <row r="2182" spans="1:12" ht="13.5" x14ac:dyDescent="0.25">
      <c r="A2182" s="349" t="s">
        <v>3316</v>
      </c>
      <c r="B2182" s="349" t="s">
        <v>3317</v>
      </c>
      <c r="C2182" s="349" t="s">
        <v>3373</v>
      </c>
      <c r="D2182" s="349" t="s">
        <v>3374</v>
      </c>
      <c r="E2182" s="350" t="s">
        <v>24</v>
      </c>
      <c r="F2182" s="349" t="s">
        <v>24</v>
      </c>
      <c r="G2182" s="349">
        <v>97090</v>
      </c>
      <c r="H2182" s="349" t="s">
        <v>3392</v>
      </c>
      <c r="I2182" s="349" t="s">
        <v>214</v>
      </c>
      <c r="J2182" s="349" t="s">
        <v>1137</v>
      </c>
      <c r="K2182" s="350">
        <v>17.57</v>
      </c>
      <c r="L2182" s="349" t="s">
        <v>1138</v>
      </c>
    </row>
    <row r="2183" spans="1:12" ht="13.5" x14ac:dyDescent="0.25">
      <c r="A2183" s="349" t="s">
        <v>3316</v>
      </c>
      <c r="B2183" s="349" t="s">
        <v>3317</v>
      </c>
      <c r="C2183" s="349" t="s">
        <v>3373</v>
      </c>
      <c r="D2183" s="349" t="s">
        <v>3374</v>
      </c>
      <c r="E2183" s="350" t="s">
        <v>24</v>
      </c>
      <c r="F2183" s="349" t="s">
        <v>24</v>
      </c>
      <c r="G2183" s="349">
        <v>97091</v>
      </c>
      <c r="H2183" s="349" t="s">
        <v>3393</v>
      </c>
      <c r="I2183" s="349" t="s">
        <v>214</v>
      </c>
      <c r="J2183" s="349" t="s">
        <v>1137</v>
      </c>
      <c r="K2183" s="350">
        <v>17.03</v>
      </c>
      <c r="L2183" s="349" t="s">
        <v>1138</v>
      </c>
    </row>
    <row r="2184" spans="1:12" ht="13.5" x14ac:dyDescent="0.25">
      <c r="A2184" s="349" t="s">
        <v>3316</v>
      </c>
      <c r="B2184" s="349" t="s">
        <v>3317</v>
      </c>
      <c r="C2184" s="349" t="s">
        <v>3373</v>
      </c>
      <c r="D2184" s="349" t="s">
        <v>3374</v>
      </c>
      <c r="E2184" s="350" t="s">
        <v>24</v>
      </c>
      <c r="F2184" s="349" t="s">
        <v>24</v>
      </c>
      <c r="G2184" s="349">
        <v>97092</v>
      </c>
      <c r="H2184" s="349" t="s">
        <v>3394</v>
      </c>
      <c r="I2184" s="349" t="s">
        <v>214</v>
      </c>
      <c r="J2184" s="349" t="s">
        <v>1137</v>
      </c>
      <c r="K2184" s="350">
        <v>16.489999999999998</v>
      </c>
      <c r="L2184" s="349" t="s">
        <v>1138</v>
      </c>
    </row>
    <row r="2185" spans="1:12" ht="13.5" x14ac:dyDescent="0.25">
      <c r="A2185" s="349" t="s">
        <v>3316</v>
      </c>
      <c r="B2185" s="349" t="s">
        <v>3317</v>
      </c>
      <c r="C2185" s="349" t="s">
        <v>3373</v>
      </c>
      <c r="D2185" s="349" t="s">
        <v>3374</v>
      </c>
      <c r="E2185" s="350" t="s">
        <v>24</v>
      </c>
      <c r="F2185" s="349" t="s">
        <v>24</v>
      </c>
      <c r="G2185" s="349">
        <v>97093</v>
      </c>
      <c r="H2185" s="349" t="s">
        <v>3395</v>
      </c>
      <c r="I2185" s="349" t="s">
        <v>214</v>
      </c>
      <c r="J2185" s="349" t="s">
        <v>1137</v>
      </c>
      <c r="K2185" s="350">
        <v>15.47</v>
      </c>
      <c r="L2185" s="349" t="s">
        <v>1138</v>
      </c>
    </row>
    <row r="2186" spans="1:12" ht="13.5" x14ac:dyDescent="0.25">
      <c r="A2186" s="349" t="s">
        <v>3316</v>
      </c>
      <c r="B2186" s="349" t="s">
        <v>3317</v>
      </c>
      <c r="C2186" s="349" t="s">
        <v>3373</v>
      </c>
      <c r="D2186" s="349" t="s">
        <v>3374</v>
      </c>
      <c r="E2186" s="350" t="s">
        <v>24</v>
      </c>
      <c r="F2186" s="349" t="s">
        <v>24</v>
      </c>
      <c r="G2186" s="349">
        <v>97096</v>
      </c>
      <c r="H2186" s="349" t="s">
        <v>3396</v>
      </c>
      <c r="I2186" s="349" t="s">
        <v>191</v>
      </c>
      <c r="J2186" s="349" t="s">
        <v>1333</v>
      </c>
      <c r="K2186" s="350">
        <v>640.80999999999995</v>
      </c>
      <c r="L2186" s="349" t="s">
        <v>1138</v>
      </c>
    </row>
    <row r="2187" spans="1:12" ht="13.5" x14ac:dyDescent="0.25">
      <c r="A2187" s="349" t="s">
        <v>3316</v>
      </c>
      <c r="B2187" s="349" t="s">
        <v>3317</v>
      </c>
      <c r="C2187" s="349" t="s">
        <v>3373</v>
      </c>
      <c r="D2187" s="349" t="s">
        <v>3374</v>
      </c>
      <c r="E2187" s="350" t="s">
        <v>24</v>
      </c>
      <c r="F2187" s="349" t="s">
        <v>24</v>
      </c>
      <c r="G2187" s="349">
        <v>97097</v>
      </c>
      <c r="H2187" s="349" t="s">
        <v>3397</v>
      </c>
      <c r="I2187" s="349" t="s">
        <v>194</v>
      </c>
      <c r="J2187" s="349" t="s">
        <v>1333</v>
      </c>
      <c r="K2187" s="350">
        <v>35.56</v>
      </c>
      <c r="L2187" s="349" t="s">
        <v>1138</v>
      </c>
    </row>
    <row r="2188" spans="1:12" ht="13.5" x14ac:dyDescent="0.25">
      <c r="A2188" s="349" t="s">
        <v>3316</v>
      </c>
      <c r="B2188" s="349" t="s">
        <v>3317</v>
      </c>
      <c r="C2188" s="349" t="s">
        <v>3373</v>
      </c>
      <c r="D2188" s="349" t="s">
        <v>3374</v>
      </c>
      <c r="E2188" s="350" t="s">
        <v>24</v>
      </c>
      <c r="F2188" s="349" t="s">
        <v>24</v>
      </c>
      <c r="G2188" s="349">
        <v>97101</v>
      </c>
      <c r="H2188" s="349" t="s">
        <v>3398</v>
      </c>
      <c r="I2188" s="349" t="s">
        <v>194</v>
      </c>
      <c r="J2188" s="349" t="s">
        <v>1333</v>
      </c>
      <c r="K2188" s="350">
        <v>189.88</v>
      </c>
      <c r="L2188" s="349" t="s">
        <v>1138</v>
      </c>
    </row>
    <row r="2189" spans="1:12" ht="13.5" x14ac:dyDescent="0.25">
      <c r="A2189" s="349" t="s">
        <v>3316</v>
      </c>
      <c r="B2189" s="349" t="s">
        <v>3317</v>
      </c>
      <c r="C2189" s="349" t="s">
        <v>3373</v>
      </c>
      <c r="D2189" s="349" t="s">
        <v>3374</v>
      </c>
      <c r="E2189" s="350" t="s">
        <v>24</v>
      </c>
      <c r="F2189" s="349" t="s">
        <v>24</v>
      </c>
      <c r="G2189" s="349">
        <v>97102</v>
      </c>
      <c r="H2189" s="349" t="s">
        <v>3399</v>
      </c>
      <c r="I2189" s="349" t="s">
        <v>194</v>
      </c>
      <c r="J2189" s="349" t="s">
        <v>1333</v>
      </c>
      <c r="K2189" s="350">
        <v>237.57</v>
      </c>
      <c r="L2189" s="349" t="s">
        <v>1138</v>
      </c>
    </row>
    <row r="2190" spans="1:12" ht="13.5" x14ac:dyDescent="0.25">
      <c r="A2190" s="349" t="s">
        <v>3316</v>
      </c>
      <c r="B2190" s="349" t="s">
        <v>3317</v>
      </c>
      <c r="C2190" s="349" t="s">
        <v>3373</v>
      </c>
      <c r="D2190" s="349" t="s">
        <v>3374</v>
      </c>
      <c r="E2190" s="350" t="s">
        <v>24</v>
      </c>
      <c r="F2190" s="349" t="s">
        <v>24</v>
      </c>
      <c r="G2190" s="349">
        <v>97103</v>
      </c>
      <c r="H2190" s="349" t="s">
        <v>3400</v>
      </c>
      <c r="I2190" s="349" t="s">
        <v>194</v>
      </c>
      <c r="J2190" s="349" t="s">
        <v>1333</v>
      </c>
      <c r="K2190" s="350">
        <v>280.94</v>
      </c>
      <c r="L2190" s="349" t="s">
        <v>1138</v>
      </c>
    </row>
    <row r="2191" spans="1:12" ht="13.5" x14ac:dyDescent="0.25">
      <c r="A2191" s="349" t="s">
        <v>3316</v>
      </c>
      <c r="B2191" s="349" t="s">
        <v>3317</v>
      </c>
      <c r="C2191" s="349" t="s">
        <v>3373</v>
      </c>
      <c r="D2191" s="349" t="s">
        <v>3374</v>
      </c>
      <c r="E2191" s="350" t="s">
        <v>24</v>
      </c>
      <c r="F2191" s="349" t="s">
        <v>24</v>
      </c>
      <c r="G2191" s="349">
        <v>100322</v>
      </c>
      <c r="H2191" s="349" t="s">
        <v>3401</v>
      </c>
      <c r="I2191" s="349" t="s">
        <v>191</v>
      </c>
      <c r="J2191" s="349" t="s">
        <v>1333</v>
      </c>
      <c r="K2191" s="350">
        <v>184.63</v>
      </c>
      <c r="L2191" s="349" t="s">
        <v>1138</v>
      </c>
    </row>
    <row r="2192" spans="1:12" ht="13.5" x14ac:dyDescent="0.25">
      <c r="A2192" s="349" t="s">
        <v>3316</v>
      </c>
      <c r="B2192" s="349" t="s">
        <v>3317</v>
      </c>
      <c r="C2192" s="349" t="s">
        <v>3373</v>
      </c>
      <c r="D2192" s="349" t="s">
        <v>3374</v>
      </c>
      <c r="E2192" s="350" t="s">
        <v>24</v>
      </c>
      <c r="F2192" s="349" t="s">
        <v>24</v>
      </c>
      <c r="G2192" s="349">
        <v>100323</v>
      </c>
      <c r="H2192" s="349" t="s">
        <v>3402</v>
      </c>
      <c r="I2192" s="349" t="s">
        <v>191</v>
      </c>
      <c r="J2192" s="349" t="s">
        <v>1333</v>
      </c>
      <c r="K2192" s="350">
        <v>121.63</v>
      </c>
      <c r="L2192" s="349" t="s">
        <v>1138</v>
      </c>
    </row>
    <row r="2193" spans="1:12" ht="13.5" x14ac:dyDescent="0.25">
      <c r="A2193" s="349" t="s">
        <v>3316</v>
      </c>
      <c r="B2193" s="349" t="s">
        <v>3317</v>
      </c>
      <c r="C2193" s="349" t="s">
        <v>3373</v>
      </c>
      <c r="D2193" s="349" t="s">
        <v>3374</v>
      </c>
      <c r="E2193" s="350" t="s">
        <v>24</v>
      </c>
      <c r="F2193" s="349" t="s">
        <v>24</v>
      </c>
      <c r="G2193" s="349">
        <v>100324</v>
      </c>
      <c r="H2193" s="349" t="s">
        <v>3403</v>
      </c>
      <c r="I2193" s="349" t="s">
        <v>191</v>
      </c>
      <c r="J2193" s="349" t="s">
        <v>1333</v>
      </c>
      <c r="K2193" s="350">
        <v>193.76</v>
      </c>
      <c r="L2193" s="349" t="s">
        <v>1138</v>
      </c>
    </row>
    <row r="2194" spans="1:12" ht="13.5" x14ac:dyDescent="0.25">
      <c r="A2194" s="349" t="s">
        <v>3316</v>
      </c>
      <c r="B2194" s="349" t="s">
        <v>3317</v>
      </c>
      <c r="C2194" s="349" t="s">
        <v>3373</v>
      </c>
      <c r="D2194" s="349" t="s">
        <v>3374</v>
      </c>
      <c r="E2194" s="350" t="s">
        <v>24</v>
      </c>
      <c r="F2194" s="349" t="s">
        <v>24</v>
      </c>
      <c r="G2194" s="349">
        <v>103072</v>
      </c>
      <c r="H2194" s="349" t="s">
        <v>3404</v>
      </c>
      <c r="I2194" s="349" t="s">
        <v>194</v>
      </c>
      <c r="J2194" s="349" t="s">
        <v>1333</v>
      </c>
      <c r="K2194" s="350">
        <v>332.5</v>
      </c>
      <c r="L2194" s="349" t="s">
        <v>1138</v>
      </c>
    </row>
    <row r="2195" spans="1:12" ht="13.5" x14ac:dyDescent="0.25">
      <c r="A2195" s="349" t="s">
        <v>3316</v>
      </c>
      <c r="B2195" s="349" t="s">
        <v>3317</v>
      </c>
      <c r="C2195" s="349" t="s">
        <v>3373</v>
      </c>
      <c r="D2195" s="349" t="s">
        <v>3374</v>
      </c>
      <c r="E2195" s="350" t="s">
        <v>24</v>
      </c>
      <c r="F2195" s="349" t="s">
        <v>24</v>
      </c>
      <c r="G2195" s="349">
        <v>103073</v>
      </c>
      <c r="H2195" s="349" t="s">
        <v>3405</v>
      </c>
      <c r="I2195" s="349" t="s">
        <v>194</v>
      </c>
      <c r="J2195" s="349" t="s">
        <v>1333</v>
      </c>
      <c r="K2195" s="350">
        <v>403.37</v>
      </c>
      <c r="L2195" s="349" t="s">
        <v>1138</v>
      </c>
    </row>
    <row r="2196" spans="1:12" ht="13.5" x14ac:dyDescent="0.25">
      <c r="A2196" s="349" t="s">
        <v>3316</v>
      </c>
      <c r="B2196" s="349" t="s">
        <v>3317</v>
      </c>
      <c r="C2196" s="349" t="s">
        <v>3373</v>
      </c>
      <c r="D2196" s="349" t="s">
        <v>3374</v>
      </c>
      <c r="E2196" s="350" t="s">
        <v>24</v>
      </c>
      <c r="F2196" s="349" t="s">
        <v>24</v>
      </c>
      <c r="G2196" s="349">
        <v>103074</v>
      </c>
      <c r="H2196" s="349" t="s">
        <v>3406</v>
      </c>
      <c r="I2196" s="349" t="s">
        <v>194</v>
      </c>
      <c r="J2196" s="349" t="s">
        <v>1333</v>
      </c>
      <c r="K2196" s="350">
        <v>186.41</v>
      </c>
      <c r="L2196" s="349" t="s">
        <v>1138</v>
      </c>
    </row>
    <row r="2197" spans="1:12" ht="13.5" x14ac:dyDescent="0.25">
      <c r="A2197" s="349" t="s">
        <v>3316</v>
      </c>
      <c r="B2197" s="349" t="s">
        <v>3317</v>
      </c>
      <c r="C2197" s="349" t="s">
        <v>3373</v>
      </c>
      <c r="D2197" s="349" t="s">
        <v>3374</v>
      </c>
      <c r="E2197" s="350" t="s">
        <v>24</v>
      </c>
      <c r="F2197" s="349" t="s">
        <v>24</v>
      </c>
      <c r="G2197" s="349">
        <v>103075</v>
      </c>
      <c r="H2197" s="349" t="s">
        <v>3407</v>
      </c>
      <c r="I2197" s="349" t="s">
        <v>194</v>
      </c>
      <c r="J2197" s="349" t="s">
        <v>1333</v>
      </c>
      <c r="K2197" s="350">
        <v>221.97</v>
      </c>
      <c r="L2197" s="349" t="s">
        <v>1138</v>
      </c>
    </row>
    <row r="2198" spans="1:12" ht="13.5" x14ac:dyDescent="0.25">
      <c r="A2198" s="349" t="s">
        <v>3316</v>
      </c>
      <c r="B2198" s="349" t="s">
        <v>3317</v>
      </c>
      <c r="C2198" s="349" t="s">
        <v>3373</v>
      </c>
      <c r="D2198" s="349" t="s">
        <v>3374</v>
      </c>
      <c r="E2198" s="350" t="s">
        <v>24</v>
      </c>
      <c r="F2198" s="349" t="s">
        <v>24</v>
      </c>
      <c r="G2198" s="349">
        <v>103076</v>
      </c>
      <c r="H2198" s="349" t="s">
        <v>3408</v>
      </c>
      <c r="I2198" s="349" t="s">
        <v>194</v>
      </c>
      <c r="J2198" s="349" t="s">
        <v>1333</v>
      </c>
      <c r="K2198" s="350">
        <v>164.74</v>
      </c>
      <c r="L2198" s="349" t="s">
        <v>1138</v>
      </c>
    </row>
    <row r="2199" spans="1:12" ht="13.5" x14ac:dyDescent="0.25">
      <c r="A2199" s="349" t="s">
        <v>3316</v>
      </c>
      <c r="B2199" s="349" t="s">
        <v>3317</v>
      </c>
      <c r="C2199" s="349" t="s">
        <v>3373</v>
      </c>
      <c r="D2199" s="349" t="s">
        <v>3374</v>
      </c>
      <c r="E2199" s="350" t="s">
        <v>24</v>
      </c>
      <c r="F2199" s="349" t="s">
        <v>24</v>
      </c>
      <c r="G2199" s="349">
        <v>103077</v>
      </c>
      <c r="H2199" s="349" t="s">
        <v>3409</v>
      </c>
      <c r="I2199" s="349" t="s">
        <v>194</v>
      </c>
      <c r="J2199" s="349" t="s">
        <v>1333</v>
      </c>
      <c r="K2199" s="350">
        <v>212.43</v>
      </c>
      <c r="L2199" s="349" t="s">
        <v>1138</v>
      </c>
    </row>
    <row r="2200" spans="1:12" ht="13.5" x14ac:dyDescent="0.25">
      <c r="A2200" s="349" t="s">
        <v>3316</v>
      </c>
      <c r="B2200" s="349" t="s">
        <v>3317</v>
      </c>
      <c r="C2200" s="349" t="s">
        <v>3373</v>
      </c>
      <c r="D2200" s="349" t="s">
        <v>3374</v>
      </c>
      <c r="E2200" s="350" t="s">
        <v>24</v>
      </c>
      <c r="F2200" s="349" t="s">
        <v>24</v>
      </c>
      <c r="G2200" s="349">
        <v>103078</v>
      </c>
      <c r="H2200" s="349" t="s">
        <v>3410</v>
      </c>
      <c r="I2200" s="349" t="s">
        <v>194</v>
      </c>
      <c r="J2200" s="349" t="s">
        <v>1333</v>
      </c>
      <c r="K2200" s="350">
        <v>255.79</v>
      </c>
      <c r="L2200" s="349" t="s">
        <v>1138</v>
      </c>
    </row>
    <row r="2201" spans="1:12" ht="13.5" x14ac:dyDescent="0.25">
      <c r="A2201" s="349" t="s">
        <v>3316</v>
      </c>
      <c r="B2201" s="349" t="s">
        <v>3317</v>
      </c>
      <c r="C2201" s="349" t="s">
        <v>3373</v>
      </c>
      <c r="D2201" s="349" t="s">
        <v>3374</v>
      </c>
      <c r="E2201" s="350" t="s">
        <v>24</v>
      </c>
      <c r="F2201" s="349" t="s">
        <v>24</v>
      </c>
      <c r="G2201" s="349">
        <v>103079</v>
      </c>
      <c r="H2201" s="349" t="s">
        <v>3411</v>
      </c>
      <c r="I2201" s="349" t="s">
        <v>194</v>
      </c>
      <c r="J2201" s="349" t="s">
        <v>1333</v>
      </c>
      <c r="K2201" s="350">
        <v>307.35000000000002</v>
      </c>
      <c r="L2201" s="349" t="s">
        <v>1138</v>
      </c>
    </row>
    <row r="2202" spans="1:12" ht="13.5" x14ac:dyDescent="0.25">
      <c r="A2202" s="349" t="s">
        <v>3316</v>
      </c>
      <c r="B2202" s="349" t="s">
        <v>3317</v>
      </c>
      <c r="C2202" s="349" t="s">
        <v>3373</v>
      </c>
      <c r="D2202" s="349" t="s">
        <v>3374</v>
      </c>
      <c r="E2202" s="350" t="s">
        <v>24</v>
      </c>
      <c r="F2202" s="349" t="s">
        <v>24</v>
      </c>
      <c r="G2202" s="349">
        <v>103080</v>
      </c>
      <c r="H2202" s="349" t="s">
        <v>3412</v>
      </c>
      <c r="I2202" s="349" t="s">
        <v>194</v>
      </c>
      <c r="J2202" s="349" t="s">
        <v>1333</v>
      </c>
      <c r="K2202" s="350">
        <v>378.22</v>
      </c>
      <c r="L2202" s="349" t="s">
        <v>1138</v>
      </c>
    </row>
    <row r="2203" spans="1:12" ht="13.5" x14ac:dyDescent="0.25">
      <c r="A2203" s="349" t="s">
        <v>3316</v>
      </c>
      <c r="B2203" s="349" t="s">
        <v>3317</v>
      </c>
      <c r="C2203" s="349" t="s">
        <v>3413</v>
      </c>
      <c r="D2203" s="349" t="s">
        <v>3414</v>
      </c>
      <c r="E2203" s="350" t="s">
        <v>24</v>
      </c>
      <c r="F2203" s="349" t="s">
        <v>24</v>
      </c>
      <c r="G2203" s="349">
        <v>92263</v>
      </c>
      <c r="H2203" s="349" t="s">
        <v>3415</v>
      </c>
      <c r="I2203" s="349" t="s">
        <v>194</v>
      </c>
      <c r="J2203" s="349" t="s">
        <v>1333</v>
      </c>
      <c r="K2203" s="350">
        <v>181.98</v>
      </c>
      <c r="L2203" s="349" t="s">
        <v>1138</v>
      </c>
    </row>
    <row r="2204" spans="1:12" ht="13.5" x14ac:dyDescent="0.25">
      <c r="A2204" s="349" t="s">
        <v>3316</v>
      </c>
      <c r="B2204" s="349" t="s">
        <v>3317</v>
      </c>
      <c r="C2204" s="349" t="s">
        <v>3413</v>
      </c>
      <c r="D2204" s="349" t="s">
        <v>3414</v>
      </c>
      <c r="E2204" s="350" t="s">
        <v>24</v>
      </c>
      <c r="F2204" s="349" t="s">
        <v>24</v>
      </c>
      <c r="G2204" s="349">
        <v>92264</v>
      </c>
      <c r="H2204" s="349" t="s">
        <v>3416</v>
      </c>
      <c r="I2204" s="349" t="s">
        <v>194</v>
      </c>
      <c r="J2204" s="349" t="s">
        <v>1333</v>
      </c>
      <c r="K2204" s="350">
        <v>239.5</v>
      </c>
      <c r="L2204" s="349" t="s">
        <v>1138</v>
      </c>
    </row>
    <row r="2205" spans="1:12" ht="13.5" x14ac:dyDescent="0.25">
      <c r="A2205" s="349" t="s">
        <v>3316</v>
      </c>
      <c r="B2205" s="349" t="s">
        <v>3317</v>
      </c>
      <c r="C2205" s="349" t="s">
        <v>3413</v>
      </c>
      <c r="D2205" s="349" t="s">
        <v>3414</v>
      </c>
      <c r="E2205" s="350" t="s">
        <v>24</v>
      </c>
      <c r="F2205" s="349" t="s">
        <v>24</v>
      </c>
      <c r="G2205" s="349">
        <v>92265</v>
      </c>
      <c r="H2205" s="349" t="s">
        <v>810</v>
      </c>
      <c r="I2205" s="349" t="s">
        <v>194</v>
      </c>
      <c r="J2205" s="349" t="s">
        <v>1333</v>
      </c>
      <c r="K2205" s="350">
        <v>135.93</v>
      </c>
      <c r="L2205" s="349" t="s">
        <v>1138</v>
      </c>
    </row>
    <row r="2206" spans="1:12" ht="13.5" x14ac:dyDescent="0.25">
      <c r="A2206" s="349" t="s">
        <v>3316</v>
      </c>
      <c r="B2206" s="349" t="s">
        <v>3317</v>
      </c>
      <c r="C2206" s="349" t="s">
        <v>3413</v>
      </c>
      <c r="D2206" s="349" t="s">
        <v>3414</v>
      </c>
      <c r="E2206" s="350" t="s">
        <v>24</v>
      </c>
      <c r="F2206" s="349" t="s">
        <v>24</v>
      </c>
      <c r="G2206" s="349">
        <v>92266</v>
      </c>
      <c r="H2206" s="349" t="s">
        <v>3417</v>
      </c>
      <c r="I2206" s="349" t="s">
        <v>194</v>
      </c>
      <c r="J2206" s="349" t="s">
        <v>1333</v>
      </c>
      <c r="K2206" s="350">
        <v>185.26</v>
      </c>
      <c r="L2206" s="349" t="s">
        <v>1138</v>
      </c>
    </row>
    <row r="2207" spans="1:12" ht="13.5" x14ac:dyDescent="0.25">
      <c r="A2207" s="349" t="s">
        <v>3316</v>
      </c>
      <c r="B2207" s="349" t="s">
        <v>3317</v>
      </c>
      <c r="C2207" s="349" t="s">
        <v>3413</v>
      </c>
      <c r="D2207" s="349" t="s">
        <v>3414</v>
      </c>
      <c r="E2207" s="350" t="s">
        <v>24</v>
      </c>
      <c r="F2207" s="349" t="s">
        <v>24</v>
      </c>
      <c r="G2207" s="349">
        <v>92267</v>
      </c>
      <c r="H2207" s="349" t="s">
        <v>3418</v>
      </c>
      <c r="I2207" s="349" t="s">
        <v>194</v>
      </c>
      <c r="J2207" s="349" t="s">
        <v>1333</v>
      </c>
      <c r="K2207" s="350">
        <v>66.28</v>
      </c>
      <c r="L2207" s="349" t="s">
        <v>1138</v>
      </c>
    </row>
    <row r="2208" spans="1:12" ht="13.5" x14ac:dyDescent="0.25">
      <c r="A2208" s="349" t="s">
        <v>3316</v>
      </c>
      <c r="B2208" s="349" t="s">
        <v>3317</v>
      </c>
      <c r="C2208" s="349" t="s">
        <v>3413</v>
      </c>
      <c r="D2208" s="349" t="s">
        <v>3414</v>
      </c>
      <c r="E2208" s="350" t="s">
        <v>24</v>
      </c>
      <c r="F2208" s="349" t="s">
        <v>24</v>
      </c>
      <c r="G2208" s="349">
        <v>92268</v>
      </c>
      <c r="H2208" s="349" t="s">
        <v>3419</v>
      </c>
      <c r="I2208" s="349" t="s">
        <v>194</v>
      </c>
      <c r="J2208" s="349" t="s">
        <v>1333</v>
      </c>
      <c r="K2208" s="350">
        <v>111.48</v>
      </c>
      <c r="L2208" s="349" t="s">
        <v>1138</v>
      </c>
    </row>
    <row r="2209" spans="1:12" ht="13.5" x14ac:dyDescent="0.25">
      <c r="A2209" s="349" t="s">
        <v>3316</v>
      </c>
      <c r="B2209" s="349" t="s">
        <v>3317</v>
      </c>
      <c r="C2209" s="349" t="s">
        <v>3413</v>
      </c>
      <c r="D2209" s="349" t="s">
        <v>3414</v>
      </c>
      <c r="E2209" s="350" t="s">
        <v>24</v>
      </c>
      <c r="F2209" s="349" t="s">
        <v>24</v>
      </c>
      <c r="G2209" s="349">
        <v>92269</v>
      </c>
      <c r="H2209" s="349" t="s">
        <v>3420</v>
      </c>
      <c r="I2209" s="349" t="s">
        <v>194</v>
      </c>
      <c r="J2209" s="349" t="s">
        <v>1333</v>
      </c>
      <c r="K2209" s="350">
        <v>128.32</v>
      </c>
      <c r="L2209" s="349" t="s">
        <v>1138</v>
      </c>
    </row>
    <row r="2210" spans="1:12" ht="13.5" x14ac:dyDescent="0.25">
      <c r="A2210" s="349" t="s">
        <v>3316</v>
      </c>
      <c r="B2210" s="349" t="s">
        <v>3317</v>
      </c>
      <c r="C2210" s="349" t="s">
        <v>3413</v>
      </c>
      <c r="D2210" s="349" t="s">
        <v>3414</v>
      </c>
      <c r="E2210" s="350" t="s">
        <v>24</v>
      </c>
      <c r="F2210" s="349" t="s">
        <v>24</v>
      </c>
      <c r="G2210" s="349">
        <v>92270</v>
      </c>
      <c r="H2210" s="349" t="s">
        <v>3421</v>
      </c>
      <c r="I2210" s="349" t="s">
        <v>194</v>
      </c>
      <c r="J2210" s="349" t="s">
        <v>1333</v>
      </c>
      <c r="K2210" s="350">
        <v>172.62</v>
      </c>
      <c r="L2210" s="349" t="s">
        <v>1138</v>
      </c>
    </row>
    <row r="2211" spans="1:12" ht="13.5" x14ac:dyDescent="0.25">
      <c r="A2211" s="349" t="s">
        <v>3316</v>
      </c>
      <c r="B2211" s="349" t="s">
        <v>3317</v>
      </c>
      <c r="C2211" s="349" t="s">
        <v>3413</v>
      </c>
      <c r="D2211" s="349" t="s">
        <v>3414</v>
      </c>
      <c r="E2211" s="350" t="s">
        <v>24</v>
      </c>
      <c r="F2211" s="349" t="s">
        <v>24</v>
      </c>
      <c r="G2211" s="349">
        <v>92271</v>
      </c>
      <c r="H2211" s="349" t="s">
        <v>3422</v>
      </c>
      <c r="I2211" s="349" t="s">
        <v>194</v>
      </c>
      <c r="J2211" s="349" t="s">
        <v>1333</v>
      </c>
      <c r="K2211" s="350">
        <v>105.91</v>
      </c>
      <c r="L2211" s="349" t="s">
        <v>1138</v>
      </c>
    </row>
    <row r="2212" spans="1:12" ht="13.5" x14ac:dyDescent="0.25">
      <c r="A2212" s="349" t="s">
        <v>3316</v>
      </c>
      <c r="B2212" s="349" t="s">
        <v>3317</v>
      </c>
      <c r="C2212" s="349" t="s">
        <v>3413</v>
      </c>
      <c r="D2212" s="349" t="s">
        <v>3414</v>
      </c>
      <c r="E2212" s="350" t="s">
        <v>24</v>
      </c>
      <c r="F2212" s="349" t="s">
        <v>24</v>
      </c>
      <c r="G2212" s="349">
        <v>92272</v>
      </c>
      <c r="H2212" s="349" t="s">
        <v>3423</v>
      </c>
      <c r="I2212" s="349" t="s">
        <v>182</v>
      </c>
      <c r="J2212" s="349" t="s">
        <v>1333</v>
      </c>
      <c r="K2212" s="350">
        <v>39.61</v>
      </c>
      <c r="L2212" s="349" t="s">
        <v>1138</v>
      </c>
    </row>
    <row r="2213" spans="1:12" ht="13.5" x14ac:dyDescent="0.25">
      <c r="A2213" s="349" t="s">
        <v>3316</v>
      </c>
      <c r="B2213" s="349" t="s">
        <v>3317</v>
      </c>
      <c r="C2213" s="349" t="s">
        <v>3413</v>
      </c>
      <c r="D2213" s="349" t="s">
        <v>3414</v>
      </c>
      <c r="E2213" s="350" t="s">
        <v>24</v>
      </c>
      <c r="F2213" s="349" t="s">
        <v>24</v>
      </c>
      <c r="G2213" s="349">
        <v>92273</v>
      </c>
      <c r="H2213" s="349" t="s">
        <v>3424</v>
      </c>
      <c r="I2213" s="349" t="s">
        <v>182</v>
      </c>
      <c r="J2213" s="349" t="s">
        <v>1333</v>
      </c>
      <c r="K2213" s="350">
        <v>15.12</v>
      </c>
      <c r="L2213" s="349" t="s">
        <v>1138</v>
      </c>
    </row>
    <row r="2214" spans="1:12" ht="13.5" x14ac:dyDescent="0.25">
      <c r="A2214" s="349" t="s">
        <v>3316</v>
      </c>
      <c r="B2214" s="349" t="s">
        <v>3317</v>
      </c>
      <c r="C2214" s="349" t="s">
        <v>3413</v>
      </c>
      <c r="D2214" s="349" t="s">
        <v>3414</v>
      </c>
      <c r="E2214" s="350" t="s">
        <v>24</v>
      </c>
      <c r="F2214" s="349" t="s">
        <v>24</v>
      </c>
      <c r="G2214" s="349">
        <v>92409</v>
      </c>
      <c r="H2214" s="349" t="s">
        <v>3425</v>
      </c>
      <c r="I2214" s="349" t="s">
        <v>194</v>
      </c>
      <c r="J2214" s="349" t="s">
        <v>1333</v>
      </c>
      <c r="K2214" s="350">
        <v>235.53</v>
      </c>
      <c r="L2214" s="349" t="s">
        <v>1138</v>
      </c>
    </row>
    <row r="2215" spans="1:12" ht="13.5" x14ac:dyDescent="0.25">
      <c r="A2215" s="349" t="s">
        <v>3316</v>
      </c>
      <c r="B2215" s="349" t="s">
        <v>3317</v>
      </c>
      <c r="C2215" s="349" t="s">
        <v>3413</v>
      </c>
      <c r="D2215" s="349" t="s">
        <v>3414</v>
      </c>
      <c r="E2215" s="350" t="s">
        <v>24</v>
      </c>
      <c r="F2215" s="349" t="s">
        <v>24</v>
      </c>
      <c r="G2215" s="349">
        <v>92411</v>
      </c>
      <c r="H2215" s="349" t="s">
        <v>3426</v>
      </c>
      <c r="I2215" s="349" t="s">
        <v>194</v>
      </c>
      <c r="J2215" s="349" t="s">
        <v>1333</v>
      </c>
      <c r="K2215" s="350">
        <v>160.44</v>
      </c>
      <c r="L2215" s="349" t="s">
        <v>1138</v>
      </c>
    </row>
    <row r="2216" spans="1:12" ht="13.5" x14ac:dyDescent="0.25">
      <c r="A2216" s="349" t="s">
        <v>3316</v>
      </c>
      <c r="B2216" s="349" t="s">
        <v>3317</v>
      </c>
      <c r="C2216" s="349" t="s">
        <v>3413</v>
      </c>
      <c r="D2216" s="349" t="s">
        <v>3414</v>
      </c>
      <c r="E2216" s="350" t="s">
        <v>24</v>
      </c>
      <c r="F2216" s="349" t="s">
        <v>24</v>
      </c>
      <c r="G2216" s="349">
        <v>92413</v>
      </c>
      <c r="H2216" s="349" t="s">
        <v>3427</v>
      </c>
      <c r="I2216" s="349" t="s">
        <v>194</v>
      </c>
      <c r="J2216" s="349" t="s">
        <v>1333</v>
      </c>
      <c r="K2216" s="350">
        <v>106.56</v>
      </c>
      <c r="L2216" s="349" t="s">
        <v>1138</v>
      </c>
    </row>
    <row r="2217" spans="1:12" ht="13.5" x14ac:dyDescent="0.25">
      <c r="A2217" s="349" t="s">
        <v>3316</v>
      </c>
      <c r="B2217" s="349" t="s">
        <v>3317</v>
      </c>
      <c r="C2217" s="349" t="s">
        <v>3413</v>
      </c>
      <c r="D2217" s="349" t="s">
        <v>3414</v>
      </c>
      <c r="E2217" s="350" t="s">
        <v>24</v>
      </c>
      <c r="F2217" s="349" t="s">
        <v>24</v>
      </c>
      <c r="G2217" s="349">
        <v>92415</v>
      </c>
      <c r="H2217" s="349" t="s">
        <v>3428</v>
      </c>
      <c r="I2217" s="349" t="s">
        <v>194</v>
      </c>
      <c r="J2217" s="349" t="s">
        <v>1333</v>
      </c>
      <c r="K2217" s="350">
        <v>152.79</v>
      </c>
      <c r="L2217" s="349" t="s">
        <v>1138</v>
      </c>
    </row>
    <row r="2218" spans="1:12" ht="13.5" x14ac:dyDescent="0.25">
      <c r="A2218" s="349" t="s">
        <v>3316</v>
      </c>
      <c r="B2218" s="349" t="s">
        <v>3317</v>
      </c>
      <c r="C2218" s="349" t="s">
        <v>3413</v>
      </c>
      <c r="D2218" s="349" t="s">
        <v>3414</v>
      </c>
      <c r="E2218" s="350" t="s">
        <v>24</v>
      </c>
      <c r="F2218" s="349" t="s">
        <v>24</v>
      </c>
      <c r="G2218" s="349">
        <v>92417</v>
      </c>
      <c r="H2218" s="349" t="s">
        <v>3429</v>
      </c>
      <c r="I2218" s="349" t="s">
        <v>194</v>
      </c>
      <c r="J2218" s="349" t="s">
        <v>1333</v>
      </c>
      <c r="K2218" s="350">
        <v>177.79</v>
      </c>
      <c r="L2218" s="349" t="s">
        <v>1138</v>
      </c>
    </row>
    <row r="2219" spans="1:12" ht="13.5" x14ac:dyDescent="0.25">
      <c r="A2219" s="349" t="s">
        <v>3316</v>
      </c>
      <c r="B2219" s="349" t="s">
        <v>3317</v>
      </c>
      <c r="C2219" s="349" t="s">
        <v>3413</v>
      </c>
      <c r="D2219" s="349" t="s">
        <v>3414</v>
      </c>
      <c r="E2219" s="350" t="s">
        <v>24</v>
      </c>
      <c r="F2219" s="349" t="s">
        <v>24</v>
      </c>
      <c r="G2219" s="349">
        <v>92419</v>
      </c>
      <c r="H2219" s="349" t="s">
        <v>3430</v>
      </c>
      <c r="I2219" s="349" t="s">
        <v>194</v>
      </c>
      <c r="J2219" s="349" t="s">
        <v>1333</v>
      </c>
      <c r="K2219" s="350">
        <v>96.23</v>
      </c>
      <c r="L2219" s="349" t="s">
        <v>1138</v>
      </c>
    </row>
    <row r="2220" spans="1:12" ht="13.5" x14ac:dyDescent="0.25">
      <c r="A2220" s="349" t="s">
        <v>3316</v>
      </c>
      <c r="B2220" s="349" t="s">
        <v>3317</v>
      </c>
      <c r="C2220" s="349" t="s">
        <v>3413</v>
      </c>
      <c r="D2220" s="349" t="s">
        <v>3414</v>
      </c>
      <c r="E2220" s="350" t="s">
        <v>24</v>
      </c>
      <c r="F2220" s="349" t="s">
        <v>24</v>
      </c>
      <c r="G2220" s="349">
        <v>92421</v>
      </c>
      <c r="H2220" s="349" t="s">
        <v>3431</v>
      </c>
      <c r="I2220" s="349" t="s">
        <v>194</v>
      </c>
      <c r="J2220" s="349" t="s">
        <v>1333</v>
      </c>
      <c r="K2220" s="350">
        <v>115.4</v>
      </c>
      <c r="L2220" s="349" t="s">
        <v>1138</v>
      </c>
    </row>
    <row r="2221" spans="1:12" ht="13.5" x14ac:dyDescent="0.25">
      <c r="A2221" s="349" t="s">
        <v>3316</v>
      </c>
      <c r="B2221" s="349" t="s">
        <v>3317</v>
      </c>
      <c r="C2221" s="349" t="s">
        <v>3413</v>
      </c>
      <c r="D2221" s="349" t="s">
        <v>3414</v>
      </c>
      <c r="E2221" s="350" t="s">
        <v>24</v>
      </c>
      <c r="F2221" s="349" t="s">
        <v>24</v>
      </c>
      <c r="G2221" s="349">
        <v>92423</v>
      </c>
      <c r="H2221" s="349" t="s">
        <v>3432</v>
      </c>
      <c r="I2221" s="349" t="s">
        <v>194</v>
      </c>
      <c r="J2221" s="349" t="s">
        <v>1333</v>
      </c>
      <c r="K2221" s="350">
        <v>78.66</v>
      </c>
      <c r="L2221" s="349" t="s">
        <v>1138</v>
      </c>
    </row>
    <row r="2222" spans="1:12" ht="13.5" x14ac:dyDescent="0.25">
      <c r="A2222" s="349" t="s">
        <v>3316</v>
      </c>
      <c r="B2222" s="349" t="s">
        <v>3317</v>
      </c>
      <c r="C2222" s="349" t="s">
        <v>3413</v>
      </c>
      <c r="D2222" s="349" t="s">
        <v>3414</v>
      </c>
      <c r="E2222" s="350" t="s">
        <v>24</v>
      </c>
      <c r="F2222" s="349" t="s">
        <v>24</v>
      </c>
      <c r="G2222" s="349">
        <v>92425</v>
      </c>
      <c r="H2222" s="349" t="s">
        <v>3433</v>
      </c>
      <c r="I2222" s="349" t="s">
        <v>194</v>
      </c>
      <c r="J2222" s="349" t="s">
        <v>1333</v>
      </c>
      <c r="K2222" s="350">
        <v>95.33</v>
      </c>
      <c r="L2222" s="349" t="s">
        <v>1138</v>
      </c>
    </row>
    <row r="2223" spans="1:12" ht="13.5" x14ac:dyDescent="0.25">
      <c r="A2223" s="349" t="s">
        <v>3316</v>
      </c>
      <c r="B2223" s="349" t="s">
        <v>3317</v>
      </c>
      <c r="C2223" s="349" t="s">
        <v>3413</v>
      </c>
      <c r="D2223" s="349" t="s">
        <v>3414</v>
      </c>
      <c r="E2223" s="350" t="s">
        <v>24</v>
      </c>
      <c r="F2223" s="349" t="s">
        <v>24</v>
      </c>
      <c r="G2223" s="349">
        <v>92427</v>
      </c>
      <c r="H2223" s="349" t="s">
        <v>3434</v>
      </c>
      <c r="I2223" s="349" t="s">
        <v>194</v>
      </c>
      <c r="J2223" s="349" t="s">
        <v>1333</v>
      </c>
      <c r="K2223" s="350">
        <v>69.77</v>
      </c>
      <c r="L2223" s="349" t="s">
        <v>1138</v>
      </c>
    </row>
    <row r="2224" spans="1:12" ht="13.5" x14ac:dyDescent="0.25">
      <c r="A2224" s="349" t="s">
        <v>3316</v>
      </c>
      <c r="B2224" s="349" t="s">
        <v>3317</v>
      </c>
      <c r="C2224" s="349" t="s">
        <v>3413</v>
      </c>
      <c r="D2224" s="349" t="s">
        <v>3414</v>
      </c>
      <c r="E2224" s="350" t="s">
        <v>24</v>
      </c>
      <c r="F2224" s="349" t="s">
        <v>24</v>
      </c>
      <c r="G2224" s="349">
        <v>92429</v>
      </c>
      <c r="H2224" s="349" t="s">
        <v>3435</v>
      </c>
      <c r="I2224" s="349" t="s">
        <v>194</v>
      </c>
      <c r="J2224" s="349" t="s">
        <v>1333</v>
      </c>
      <c r="K2224" s="350">
        <v>85.21</v>
      </c>
      <c r="L2224" s="349" t="s">
        <v>1138</v>
      </c>
    </row>
    <row r="2225" spans="1:12" ht="13.5" x14ac:dyDescent="0.25">
      <c r="A2225" s="349" t="s">
        <v>3316</v>
      </c>
      <c r="B2225" s="349" t="s">
        <v>3317</v>
      </c>
      <c r="C2225" s="349" t="s">
        <v>3413</v>
      </c>
      <c r="D2225" s="349" t="s">
        <v>3414</v>
      </c>
      <c r="E2225" s="350" t="s">
        <v>24</v>
      </c>
      <c r="F2225" s="349" t="s">
        <v>24</v>
      </c>
      <c r="G2225" s="349">
        <v>92431</v>
      </c>
      <c r="H2225" s="349" t="s">
        <v>3436</v>
      </c>
      <c r="I2225" s="349" t="s">
        <v>194</v>
      </c>
      <c r="J2225" s="349" t="s">
        <v>1333</v>
      </c>
      <c r="K2225" s="350">
        <v>66.42</v>
      </c>
      <c r="L2225" s="349" t="s">
        <v>1138</v>
      </c>
    </row>
    <row r="2226" spans="1:12" ht="13.5" x14ac:dyDescent="0.25">
      <c r="A2226" s="349" t="s">
        <v>3316</v>
      </c>
      <c r="B2226" s="349" t="s">
        <v>3317</v>
      </c>
      <c r="C2226" s="349" t="s">
        <v>3413</v>
      </c>
      <c r="D2226" s="349" t="s">
        <v>3414</v>
      </c>
      <c r="E2226" s="350" t="s">
        <v>24</v>
      </c>
      <c r="F2226" s="349" t="s">
        <v>24</v>
      </c>
      <c r="G2226" s="349">
        <v>92433</v>
      </c>
      <c r="H2226" s="349" t="s">
        <v>3437</v>
      </c>
      <c r="I2226" s="349" t="s">
        <v>194</v>
      </c>
      <c r="J2226" s="349" t="s">
        <v>1333</v>
      </c>
      <c r="K2226" s="350">
        <v>81.08</v>
      </c>
      <c r="L2226" s="349" t="s">
        <v>1138</v>
      </c>
    </row>
    <row r="2227" spans="1:12" ht="13.5" x14ac:dyDescent="0.25">
      <c r="A2227" s="349" t="s">
        <v>3316</v>
      </c>
      <c r="B2227" s="349" t="s">
        <v>3317</v>
      </c>
      <c r="C2227" s="349" t="s">
        <v>3413</v>
      </c>
      <c r="D2227" s="349" t="s">
        <v>3414</v>
      </c>
      <c r="E2227" s="350" t="s">
        <v>24</v>
      </c>
      <c r="F2227" s="349" t="s">
        <v>24</v>
      </c>
      <c r="G2227" s="349">
        <v>92435</v>
      </c>
      <c r="H2227" s="349" t="s">
        <v>3438</v>
      </c>
      <c r="I2227" s="349" t="s">
        <v>194</v>
      </c>
      <c r="J2227" s="349" t="s">
        <v>1333</v>
      </c>
      <c r="K2227" s="350">
        <v>63.01</v>
      </c>
      <c r="L2227" s="349" t="s">
        <v>1138</v>
      </c>
    </row>
    <row r="2228" spans="1:12" ht="13.5" x14ac:dyDescent="0.25">
      <c r="A2228" s="349" t="s">
        <v>3316</v>
      </c>
      <c r="B2228" s="349" t="s">
        <v>3317</v>
      </c>
      <c r="C2228" s="349" t="s">
        <v>3413</v>
      </c>
      <c r="D2228" s="349" t="s">
        <v>3414</v>
      </c>
      <c r="E2228" s="350" t="s">
        <v>24</v>
      </c>
      <c r="F2228" s="349" t="s">
        <v>24</v>
      </c>
      <c r="G2228" s="349">
        <v>92437</v>
      </c>
      <c r="H2228" s="349" t="s">
        <v>3439</v>
      </c>
      <c r="I2228" s="349" t="s">
        <v>194</v>
      </c>
      <c r="J2228" s="349" t="s">
        <v>1333</v>
      </c>
      <c r="K2228" s="350">
        <v>77.17</v>
      </c>
      <c r="L2228" s="349" t="s">
        <v>1138</v>
      </c>
    </row>
    <row r="2229" spans="1:12" ht="13.5" x14ac:dyDescent="0.25">
      <c r="A2229" s="349" t="s">
        <v>3316</v>
      </c>
      <c r="B2229" s="349" t="s">
        <v>3317</v>
      </c>
      <c r="C2229" s="349" t="s">
        <v>3413</v>
      </c>
      <c r="D2229" s="349" t="s">
        <v>3414</v>
      </c>
      <c r="E2229" s="350" t="s">
        <v>24</v>
      </c>
      <c r="F2229" s="349" t="s">
        <v>24</v>
      </c>
      <c r="G2229" s="349">
        <v>92439</v>
      </c>
      <c r="H2229" s="349" t="s">
        <v>3440</v>
      </c>
      <c r="I2229" s="349" t="s">
        <v>194</v>
      </c>
      <c r="J2229" s="349" t="s">
        <v>1333</v>
      </c>
      <c r="K2229" s="350">
        <v>60.53</v>
      </c>
      <c r="L2229" s="349" t="s">
        <v>1138</v>
      </c>
    </row>
    <row r="2230" spans="1:12" ht="13.5" x14ac:dyDescent="0.25">
      <c r="A2230" s="349" t="s">
        <v>3316</v>
      </c>
      <c r="B2230" s="349" t="s">
        <v>3317</v>
      </c>
      <c r="C2230" s="349" t="s">
        <v>3413</v>
      </c>
      <c r="D2230" s="349" t="s">
        <v>3414</v>
      </c>
      <c r="E2230" s="350" t="s">
        <v>24</v>
      </c>
      <c r="F2230" s="349" t="s">
        <v>24</v>
      </c>
      <c r="G2230" s="349">
        <v>92441</v>
      </c>
      <c r="H2230" s="349" t="s">
        <v>3441</v>
      </c>
      <c r="I2230" s="349" t="s">
        <v>194</v>
      </c>
      <c r="J2230" s="349" t="s">
        <v>1333</v>
      </c>
      <c r="K2230" s="350">
        <v>74.349999999999994</v>
      </c>
      <c r="L2230" s="349" t="s">
        <v>1138</v>
      </c>
    </row>
    <row r="2231" spans="1:12" ht="13.5" x14ac:dyDescent="0.25">
      <c r="A2231" s="349" t="s">
        <v>3316</v>
      </c>
      <c r="B2231" s="349" t="s">
        <v>3317</v>
      </c>
      <c r="C2231" s="349" t="s">
        <v>3413</v>
      </c>
      <c r="D2231" s="349" t="s">
        <v>3414</v>
      </c>
      <c r="E2231" s="350" t="s">
        <v>24</v>
      </c>
      <c r="F2231" s="349" t="s">
        <v>24</v>
      </c>
      <c r="G2231" s="349">
        <v>92443</v>
      </c>
      <c r="H2231" s="349" t="s">
        <v>3442</v>
      </c>
      <c r="I2231" s="349" t="s">
        <v>194</v>
      </c>
      <c r="J2231" s="349" t="s">
        <v>1333</v>
      </c>
      <c r="K2231" s="350">
        <v>55.22</v>
      </c>
      <c r="L2231" s="349" t="s">
        <v>1138</v>
      </c>
    </row>
    <row r="2232" spans="1:12" ht="13.5" x14ac:dyDescent="0.25">
      <c r="A2232" s="349" t="s">
        <v>3316</v>
      </c>
      <c r="B2232" s="349" t="s">
        <v>3317</v>
      </c>
      <c r="C2232" s="349" t="s">
        <v>3413</v>
      </c>
      <c r="D2232" s="349" t="s">
        <v>3414</v>
      </c>
      <c r="E2232" s="350" t="s">
        <v>24</v>
      </c>
      <c r="F2232" s="349" t="s">
        <v>24</v>
      </c>
      <c r="G2232" s="349">
        <v>92445</v>
      </c>
      <c r="H2232" s="349" t="s">
        <v>3443</v>
      </c>
      <c r="I2232" s="349" t="s">
        <v>194</v>
      </c>
      <c r="J2232" s="349" t="s">
        <v>1333</v>
      </c>
      <c r="K2232" s="350">
        <v>68.55</v>
      </c>
      <c r="L2232" s="349" t="s">
        <v>1138</v>
      </c>
    </row>
    <row r="2233" spans="1:12" ht="13.5" x14ac:dyDescent="0.25">
      <c r="A2233" s="349" t="s">
        <v>3316</v>
      </c>
      <c r="B2233" s="349" t="s">
        <v>3317</v>
      </c>
      <c r="C2233" s="349" t="s">
        <v>3413</v>
      </c>
      <c r="D2233" s="349" t="s">
        <v>3414</v>
      </c>
      <c r="E2233" s="350" t="s">
        <v>24</v>
      </c>
      <c r="F2233" s="349" t="s">
        <v>24</v>
      </c>
      <c r="G2233" s="349">
        <v>92446</v>
      </c>
      <c r="H2233" s="349" t="s">
        <v>3444</v>
      </c>
      <c r="I2233" s="349" t="s">
        <v>194</v>
      </c>
      <c r="J2233" s="349" t="s">
        <v>1333</v>
      </c>
      <c r="K2233" s="350">
        <v>305.62</v>
      </c>
      <c r="L2233" s="349" t="s">
        <v>1138</v>
      </c>
    </row>
    <row r="2234" spans="1:12" ht="13.5" x14ac:dyDescent="0.25">
      <c r="A2234" s="349" t="s">
        <v>3316</v>
      </c>
      <c r="B2234" s="349" t="s">
        <v>3317</v>
      </c>
      <c r="C2234" s="349" t="s">
        <v>3413</v>
      </c>
      <c r="D2234" s="349" t="s">
        <v>3414</v>
      </c>
      <c r="E2234" s="350" t="s">
        <v>24</v>
      </c>
      <c r="F2234" s="349" t="s">
        <v>24</v>
      </c>
      <c r="G2234" s="349">
        <v>92447</v>
      </c>
      <c r="H2234" s="349" t="s">
        <v>3445</v>
      </c>
      <c r="I2234" s="349" t="s">
        <v>194</v>
      </c>
      <c r="J2234" s="349" t="s">
        <v>1333</v>
      </c>
      <c r="K2234" s="350">
        <v>213.14</v>
      </c>
      <c r="L2234" s="349" t="s">
        <v>1138</v>
      </c>
    </row>
    <row r="2235" spans="1:12" ht="13.5" x14ac:dyDescent="0.25">
      <c r="A2235" s="349" t="s">
        <v>3316</v>
      </c>
      <c r="B2235" s="349" t="s">
        <v>3317</v>
      </c>
      <c r="C2235" s="349" t="s">
        <v>3413</v>
      </c>
      <c r="D2235" s="349" t="s">
        <v>3414</v>
      </c>
      <c r="E2235" s="350" t="s">
        <v>24</v>
      </c>
      <c r="F2235" s="349" t="s">
        <v>24</v>
      </c>
      <c r="G2235" s="349">
        <v>92448</v>
      </c>
      <c r="H2235" s="349" t="s">
        <v>3446</v>
      </c>
      <c r="I2235" s="349" t="s">
        <v>194</v>
      </c>
      <c r="J2235" s="349" t="s">
        <v>1333</v>
      </c>
      <c r="K2235" s="350">
        <v>166.58</v>
      </c>
      <c r="L2235" s="349" t="s">
        <v>1138</v>
      </c>
    </row>
    <row r="2236" spans="1:12" ht="13.5" x14ac:dyDescent="0.25">
      <c r="A2236" s="349" t="s">
        <v>3316</v>
      </c>
      <c r="B2236" s="349" t="s">
        <v>3317</v>
      </c>
      <c r="C2236" s="349" t="s">
        <v>3413</v>
      </c>
      <c r="D2236" s="349" t="s">
        <v>3414</v>
      </c>
      <c r="E2236" s="350" t="s">
        <v>24</v>
      </c>
      <c r="F2236" s="349" t="s">
        <v>24</v>
      </c>
      <c r="G2236" s="349">
        <v>92449</v>
      </c>
      <c r="H2236" s="349" t="s">
        <v>3447</v>
      </c>
      <c r="I2236" s="349" t="s">
        <v>194</v>
      </c>
      <c r="J2236" s="349" t="s">
        <v>1333</v>
      </c>
      <c r="K2236" s="350">
        <v>299.56</v>
      </c>
      <c r="L2236" s="349" t="s">
        <v>1138</v>
      </c>
    </row>
    <row r="2237" spans="1:12" ht="13.5" x14ac:dyDescent="0.25">
      <c r="A2237" s="349" t="s">
        <v>3316</v>
      </c>
      <c r="B2237" s="349" t="s">
        <v>3317</v>
      </c>
      <c r="C2237" s="349" t="s">
        <v>3413</v>
      </c>
      <c r="D2237" s="349" t="s">
        <v>3414</v>
      </c>
      <c r="E2237" s="350" t="s">
        <v>24</v>
      </c>
      <c r="F2237" s="349" t="s">
        <v>24</v>
      </c>
      <c r="G2237" s="349">
        <v>92450</v>
      </c>
      <c r="H2237" s="349" t="s">
        <v>3448</v>
      </c>
      <c r="I2237" s="349" t="s">
        <v>194</v>
      </c>
      <c r="J2237" s="349" t="s">
        <v>1333</v>
      </c>
      <c r="K2237" s="350">
        <v>334.79</v>
      </c>
      <c r="L2237" s="349" t="s">
        <v>1138</v>
      </c>
    </row>
    <row r="2238" spans="1:12" ht="13.5" x14ac:dyDescent="0.25">
      <c r="A2238" s="349" t="s">
        <v>3316</v>
      </c>
      <c r="B2238" s="349" t="s">
        <v>3317</v>
      </c>
      <c r="C2238" s="349" t="s">
        <v>3413</v>
      </c>
      <c r="D2238" s="349" t="s">
        <v>3414</v>
      </c>
      <c r="E2238" s="350" t="s">
        <v>24</v>
      </c>
      <c r="F2238" s="349" t="s">
        <v>24</v>
      </c>
      <c r="G2238" s="349">
        <v>92451</v>
      </c>
      <c r="H2238" s="349" t="s">
        <v>3449</v>
      </c>
      <c r="I2238" s="349" t="s">
        <v>194</v>
      </c>
      <c r="J2238" s="349" t="s">
        <v>1333</v>
      </c>
      <c r="K2238" s="350">
        <v>204.98</v>
      </c>
      <c r="L2238" s="349" t="s">
        <v>1138</v>
      </c>
    </row>
    <row r="2239" spans="1:12" ht="13.5" x14ac:dyDescent="0.25">
      <c r="A2239" s="349" t="s">
        <v>3316</v>
      </c>
      <c r="B2239" s="349" t="s">
        <v>3317</v>
      </c>
      <c r="C2239" s="349" t="s">
        <v>3413</v>
      </c>
      <c r="D2239" s="349" t="s">
        <v>3414</v>
      </c>
      <c r="E2239" s="350" t="s">
        <v>24</v>
      </c>
      <c r="F2239" s="349" t="s">
        <v>24</v>
      </c>
      <c r="G2239" s="349">
        <v>92452</v>
      </c>
      <c r="H2239" s="349" t="s">
        <v>231</v>
      </c>
      <c r="I2239" s="349" t="s">
        <v>194</v>
      </c>
      <c r="J2239" s="349" t="s">
        <v>1333</v>
      </c>
      <c r="K2239" s="350">
        <v>198.42</v>
      </c>
      <c r="L2239" s="349" t="s">
        <v>1138</v>
      </c>
    </row>
    <row r="2240" spans="1:12" ht="13.5" x14ac:dyDescent="0.25">
      <c r="A2240" s="349" t="s">
        <v>3316</v>
      </c>
      <c r="B2240" s="349" t="s">
        <v>3317</v>
      </c>
      <c r="C2240" s="349" t="s">
        <v>3413</v>
      </c>
      <c r="D2240" s="349" t="s">
        <v>3414</v>
      </c>
      <c r="E2240" s="350" t="s">
        <v>24</v>
      </c>
      <c r="F2240" s="349" t="s">
        <v>24</v>
      </c>
      <c r="G2240" s="349">
        <v>92453</v>
      </c>
      <c r="H2240" s="349" t="s">
        <v>3450</v>
      </c>
      <c r="I2240" s="349" t="s">
        <v>194</v>
      </c>
      <c r="J2240" s="349" t="s">
        <v>1333</v>
      </c>
      <c r="K2240" s="350">
        <v>256.22000000000003</v>
      </c>
      <c r="L2240" s="349" t="s">
        <v>1138</v>
      </c>
    </row>
    <row r="2241" spans="1:12" ht="13.5" x14ac:dyDescent="0.25">
      <c r="A2241" s="349" t="s">
        <v>3316</v>
      </c>
      <c r="B2241" s="349" t="s">
        <v>3317</v>
      </c>
      <c r="C2241" s="349" t="s">
        <v>3413</v>
      </c>
      <c r="D2241" s="349" t="s">
        <v>3414</v>
      </c>
      <c r="E2241" s="350" t="s">
        <v>24</v>
      </c>
      <c r="F2241" s="349" t="s">
        <v>24</v>
      </c>
      <c r="G2241" s="349">
        <v>92454</v>
      </c>
      <c r="H2241" s="349" t="s">
        <v>3451</v>
      </c>
      <c r="I2241" s="349" t="s">
        <v>194</v>
      </c>
      <c r="J2241" s="349" t="s">
        <v>1333</v>
      </c>
      <c r="K2241" s="350">
        <v>300.54000000000002</v>
      </c>
      <c r="L2241" s="349" t="s">
        <v>1138</v>
      </c>
    </row>
    <row r="2242" spans="1:12" ht="13.5" x14ac:dyDescent="0.25">
      <c r="A2242" s="349" t="s">
        <v>3316</v>
      </c>
      <c r="B2242" s="349" t="s">
        <v>3317</v>
      </c>
      <c r="C2242" s="349" t="s">
        <v>3413</v>
      </c>
      <c r="D2242" s="349" t="s">
        <v>3414</v>
      </c>
      <c r="E2242" s="350" t="s">
        <v>24</v>
      </c>
      <c r="F2242" s="349" t="s">
        <v>24</v>
      </c>
      <c r="G2242" s="349">
        <v>92455</v>
      </c>
      <c r="H2242" s="349" t="s">
        <v>3452</v>
      </c>
      <c r="I2242" s="349" t="s">
        <v>194</v>
      </c>
      <c r="J2242" s="349" t="s">
        <v>1333</v>
      </c>
      <c r="K2242" s="350">
        <v>167.76</v>
      </c>
      <c r="L2242" s="349" t="s">
        <v>1138</v>
      </c>
    </row>
    <row r="2243" spans="1:12" ht="13.5" x14ac:dyDescent="0.25">
      <c r="A2243" s="349" t="s">
        <v>3316</v>
      </c>
      <c r="B2243" s="349" t="s">
        <v>3317</v>
      </c>
      <c r="C2243" s="349" t="s">
        <v>3413</v>
      </c>
      <c r="D2243" s="349" t="s">
        <v>3414</v>
      </c>
      <c r="E2243" s="350" t="s">
        <v>24</v>
      </c>
      <c r="F2243" s="349" t="s">
        <v>24</v>
      </c>
      <c r="G2243" s="349">
        <v>92456</v>
      </c>
      <c r="H2243" s="349" t="s">
        <v>3453</v>
      </c>
      <c r="I2243" s="349" t="s">
        <v>194</v>
      </c>
      <c r="J2243" s="349" t="s">
        <v>1333</v>
      </c>
      <c r="K2243" s="350">
        <v>164.07</v>
      </c>
      <c r="L2243" s="349" t="s">
        <v>1138</v>
      </c>
    </row>
    <row r="2244" spans="1:12" ht="13.5" x14ac:dyDescent="0.25">
      <c r="A2244" s="349" t="s">
        <v>3316</v>
      </c>
      <c r="B2244" s="349" t="s">
        <v>3317</v>
      </c>
      <c r="C2244" s="349" t="s">
        <v>3413</v>
      </c>
      <c r="D2244" s="349" t="s">
        <v>3414</v>
      </c>
      <c r="E2244" s="350" t="s">
        <v>24</v>
      </c>
      <c r="F2244" s="349" t="s">
        <v>24</v>
      </c>
      <c r="G2244" s="349">
        <v>92457</v>
      </c>
      <c r="H2244" s="349" t="s">
        <v>3454</v>
      </c>
      <c r="I2244" s="349" t="s">
        <v>194</v>
      </c>
      <c r="J2244" s="349" t="s">
        <v>1333</v>
      </c>
      <c r="K2244" s="350">
        <v>222.22</v>
      </c>
      <c r="L2244" s="349" t="s">
        <v>1138</v>
      </c>
    </row>
    <row r="2245" spans="1:12" ht="13.5" x14ac:dyDescent="0.25">
      <c r="A2245" s="349" t="s">
        <v>3316</v>
      </c>
      <c r="B2245" s="349" t="s">
        <v>3317</v>
      </c>
      <c r="C2245" s="349" t="s">
        <v>3413</v>
      </c>
      <c r="D2245" s="349" t="s">
        <v>3414</v>
      </c>
      <c r="E2245" s="350" t="s">
        <v>24</v>
      </c>
      <c r="F2245" s="349" t="s">
        <v>24</v>
      </c>
      <c r="G2245" s="349">
        <v>92458</v>
      </c>
      <c r="H2245" s="349" t="s">
        <v>3455</v>
      </c>
      <c r="I2245" s="349" t="s">
        <v>194</v>
      </c>
      <c r="J2245" s="349" t="s">
        <v>1333</v>
      </c>
      <c r="K2245" s="350">
        <v>278.95</v>
      </c>
      <c r="L2245" s="349" t="s">
        <v>1138</v>
      </c>
    </row>
    <row r="2246" spans="1:12" ht="13.5" x14ac:dyDescent="0.25">
      <c r="A2246" s="349" t="s">
        <v>3316</v>
      </c>
      <c r="B2246" s="349" t="s">
        <v>3317</v>
      </c>
      <c r="C2246" s="349" t="s">
        <v>3413</v>
      </c>
      <c r="D2246" s="349" t="s">
        <v>3414</v>
      </c>
      <c r="E2246" s="350" t="s">
        <v>24</v>
      </c>
      <c r="F2246" s="349" t="s">
        <v>24</v>
      </c>
      <c r="G2246" s="349">
        <v>92459</v>
      </c>
      <c r="H2246" s="349" t="s">
        <v>3456</v>
      </c>
      <c r="I2246" s="349" t="s">
        <v>194</v>
      </c>
      <c r="J2246" s="349" t="s">
        <v>1333</v>
      </c>
      <c r="K2246" s="350">
        <v>142.11000000000001</v>
      </c>
      <c r="L2246" s="349" t="s">
        <v>1138</v>
      </c>
    </row>
    <row r="2247" spans="1:12" ht="13.5" x14ac:dyDescent="0.25">
      <c r="A2247" s="349" t="s">
        <v>3316</v>
      </c>
      <c r="B2247" s="349" t="s">
        <v>3317</v>
      </c>
      <c r="C2247" s="349" t="s">
        <v>3413</v>
      </c>
      <c r="D2247" s="349" t="s">
        <v>3414</v>
      </c>
      <c r="E2247" s="350" t="s">
        <v>24</v>
      </c>
      <c r="F2247" s="349" t="s">
        <v>24</v>
      </c>
      <c r="G2247" s="349">
        <v>92460</v>
      </c>
      <c r="H2247" s="349" t="s">
        <v>3457</v>
      </c>
      <c r="I2247" s="349" t="s">
        <v>194</v>
      </c>
      <c r="J2247" s="349" t="s">
        <v>1333</v>
      </c>
      <c r="K2247" s="350">
        <v>137.22999999999999</v>
      </c>
      <c r="L2247" s="349" t="s">
        <v>1138</v>
      </c>
    </row>
    <row r="2248" spans="1:12" ht="13.5" x14ac:dyDescent="0.25">
      <c r="A2248" s="349" t="s">
        <v>3316</v>
      </c>
      <c r="B2248" s="349" t="s">
        <v>3317</v>
      </c>
      <c r="C2248" s="349" t="s">
        <v>3413</v>
      </c>
      <c r="D2248" s="349" t="s">
        <v>3414</v>
      </c>
      <c r="E2248" s="350" t="s">
        <v>24</v>
      </c>
      <c r="F2248" s="349" t="s">
        <v>24</v>
      </c>
      <c r="G2248" s="349">
        <v>92461</v>
      </c>
      <c r="H2248" s="349" t="s">
        <v>3458</v>
      </c>
      <c r="I2248" s="349" t="s">
        <v>194</v>
      </c>
      <c r="J2248" s="349" t="s">
        <v>1333</v>
      </c>
      <c r="K2248" s="350">
        <v>204.79</v>
      </c>
      <c r="L2248" s="349" t="s">
        <v>1138</v>
      </c>
    </row>
    <row r="2249" spans="1:12" ht="13.5" x14ac:dyDescent="0.25">
      <c r="A2249" s="349" t="s">
        <v>3316</v>
      </c>
      <c r="B2249" s="349" t="s">
        <v>3317</v>
      </c>
      <c r="C2249" s="349" t="s">
        <v>3413</v>
      </c>
      <c r="D2249" s="349" t="s">
        <v>3414</v>
      </c>
      <c r="E2249" s="350" t="s">
        <v>24</v>
      </c>
      <c r="F2249" s="349" t="s">
        <v>24</v>
      </c>
      <c r="G2249" s="349">
        <v>92462</v>
      </c>
      <c r="H2249" s="349" t="s">
        <v>3459</v>
      </c>
      <c r="I2249" s="349" t="s">
        <v>194</v>
      </c>
      <c r="J2249" s="349" t="s">
        <v>1333</v>
      </c>
      <c r="K2249" s="350">
        <v>265.39</v>
      </c>
      <c r="L2249" s="349" t="s">
        <v>1138</v>
      </c>
    </row>
    <row r="2250" spans="1:12" ht="13.5" x14ac:dyDescent="0.25">
      <c r="A2250" s="349" t="s">
        <v>3316</v>
      </c>
      <c r="B2250" s="349" t="s">
        <v>3317</v>
      </c>
      <c r="C2250" s="349" t="s">
        <v>3413</v>
      </c>
      <c r="D2250" s="349" t="s">
        <v>3414</v>
      </c>
      <c r="E2250" s="350" t="s">
        <v>24</v>
      </c>
      <c r="F2250" s="349" t="s">
        <v>24</v>
      </c>
      <c r="G2250" s="349">
        <v>92463</v>
      </c>
      <c r="H2250" s="349" t="s">
        <v>3460</v>
      </c>
      <c r="I2250" s="349" t="s">
        <v>194</v>
      </c>
      <c r="J2250" s="349" t="s">
        <v>1333</v>
      </c>
      <c r="K2250" s="350">
        <v>128.58000000000001</v>
      </c>
      <c r="L2250" s="349" t="s">
        <v>1138</v>
      </c>
    </row>
    <row r="2251" spans="1:12" ht="13.5" x14ac:dyDescent="0.25">
      <c r="A2251" s="349" t="s">
        <v>3316</v>
      </c>
      <c r="B2251" s="349" t="s">
        <v>3317</v>
      </c>
      <c r="C2251" s="349" t="s">
        <v>3413</v>
      </c>
      <c r="D2251" s="349" t="s">
        <v>3414</v>
      </c>
      <c r="E2251" s="350" t="s">
        <v>24</v>
      </c>
      <c r="F2251" s="349" t="s">
        <v>24</v>
      </c>
      <c r="G2251" s="349">
        <v>92464</v>
      </c>
      <c r="H2251" s="349" t="s">
        <v>3461</v>
      </c>
      <c r="I2251" s="349" t="s">
        <v>194</v>
      </c>
      <c r="J2251" s="349" t="s">
        <v>1333</v>
      </c>
      <c r="K2251" s="350">
        <v>129.94</v>
      </c>
      <c r="L2251" s="349" t="s">
        <v>1138</v>
      </c>
    </row>
    <row r="2252" spans="1:12" ht="13.5" x14ac:dyDescent="0.25">
      <c r="A2252" s="349" t="s">
        <v>3316</v>
      </c>
      <c r="B2252" s="349" t="s">
        <v>3317</v>
      </c>
      <c r="C2252" s="349" t="s">
        <v>3413</v>
      </c>
      <c r="D2252" s="349" t="s">
        <v>3414</v>
      </c>
      <c r="E2252" s="350" t="s">
        <v>24</v>
      </c>
      <c r="F2252" s="349" t="s">
        <v>24</v>
      </c>
      <c r="G2252" s="349">
        <v>92465</v>
      </c>
      <c r="H2252" s="349" t="s">
        <v>3462</v>
      </c>
      <c r="I2252" s="349" t="s">
        <v>194</v>
      </c>
      <c r="J2252" s="349" t="s">
        <v>1333</v>
      </c>
      <c r="K2252" s="350">
        <v>164.63</v>
      </c>
      <c r="L2252" s="349" t="s">
        <v>1138</v>
      </c>
    </row>
    <row r="2253" spans="1:12" ht="13.5" x14ac:dyDescent="0.25">
      <c r="A2253" s="349" t="s">
        <v>3316</v>
      </c>
      <c r="B2253" s="349" t="s">
        <v>3317</v>
      </c>
      <c r="C2253" s="349" t="s">
        <v>3413</v>
      </c>
      <c r="D2253" s="349" t="s">
        <v>3414</v>
      </c>
      <c r="E2253" s="350" t="s">
        <v>24</v>
      </c>
      <c r="F2253" s="349" t="s">
        <v>24</v>
      </c>
      <c r="G2253" s="349">
        <v>92466</v>
      </c>
      <c r="H2253" s="349" t="s">
        <v>3463</v>
      </c>
      <c r="I2253" s="349" t="s">
        <v>194</v>
      </c>
      <c r="J2253" s="349" t="s">
        <v>1333</v>
      </c>
      <c r="K2253" s="350">
        <v>259.02</v>
      </c>
      <c r="L2253" s="349" t="s">
        <v>1138</v>
      </c>
    </row>
    <row r="2254" spans="1:12" ht="13.5" x14ac:dyDescent="0.25">
      <c r="A2254" s="349" t="s">
        <v>3316</v>
      </c>
      <c r="B2254" s="349" t="s">
        <v>3317</v>
      </c>
      <c r="C2254" s="349" t="s">
        <v>3413</v>
      </c>
      <c r="D2254" s="349" t="s">
        <v>3414</v>
      </c>
      <c r="E2254" s="350" t="s">
        <v>24</v>
      </c>
      <c r="F2254" s="349" t="s">
        <v>24</v>
      </c>
      <c r="G2254" s="349">
        <v>92467</v>
      </c>
      <c r="H2254" s="349" t="s">
        <v>3464</v>
      </c>
      <c r="I2254" s="349" t="s">
        <v>194</v>
      </c>
      <c r="J2254" s="349" t="s">
        <v>1333</v>
      </c>
      <c r="K2254" s="350">
        <v>107.15</v>
      </c>
      <c r="L2254" s="349" t="s">
        <v>1138</v>
      </c>
    </row>
    <row r="2255" spans="1:12" ht="13.5" x14ac:dyDescent="0.25">
      <c r="A2255" s="349" t="s">
        <v>3316</v>
      </c>
      <c r="B2255" s="349" t="s">
        <v>3317</v>
      </c>
      <c r="C2255" s="349" t="s">
        <v>3413</v>
      </c>
      <c r="D2255" s="349" t="s">
        <v>3414</v>
      </c>
      <c r="E2255" s="350" t="s">
        <v>24</v>
      </c>
      <c r="F2255" s="349" t="s">
        <v>24</v>
      </c>
      <c r="G2255" s="349">
        <v>92468</v>
      </c>
      <c r="H2255" s="349" t="s">
        <v>3465</v>
      </c>
      <c r="I2255" s="349" t="s">
        <v>194</v>
      </c>
      <c r="J2255" s="349" t="s">
        <v>1333</v>
      </c>
      <c r="K2255" s="350">
        <v>124.06</v>
      </c>
      <c r="L2255" s="349" t="s">
        <v>1138</v>
      </c>
    </row>
    <row r="2256" spans="1:12" ht="13.5" x14ac:dyDescent="0.25">
      <c r="A2256" s="349" t="s">
        <v>3316</v>
      </c>
      <c r="B2256" s="349" t="s">
        <v>3317</v>
      </c>
      <c r="C2256" s="349" t="s">
        <v>3413</v>
      </c>
      <c r="D2256" s="349" t="s">
        <v>3414</v>
      </c>
      <c r="E2256" s="350" t="s">
        <v>24</v>
      </c>
      <c r="F2256" s="349" t="s">
        <v>24</v>
      </c>
      <c r="G2256" s="349">
        <v>92469</v>
      </c>
      <c r="H2256" s="349" t="s">
        <v>3466</v>
      </c>
      <c r="I2256" s="349" t="s">
        <v>194</v>
      </c>
      <c r="J2256" s="349" t="s">
        <v>1333</v>
      </c>
      <c r="K2256" s="350">
        <v>149.84</v>
      </c>
      <c r="L2256" s="349" t="s">
        <v>1138</v>
      </c>
    </row>
    <row r="2257" spans="1:12" ht="13.5" x14ac:dyDescent="0.25">
      <c r="A2257" s="349" t="s">
        <v>3316</v>
      </c>
      <c r="B2257" s="349" t="s">
        <v>3317</v>
      </c>
      <c r="C2257" s="349" t="s">
        <v>3413</v>
      </c>
      <c r="D2257" s="349" t="s">
        <v>3414</v>
      </c>
      <c r="E2257" s="350" t="s">
        <v>24</v>
      </c>
      <c r="F2257" s="349" t="s">
        <v>24</v>
      </c>
      <c r="G2257" s="349">
        <v>92470</v>
      </c>
      <c r="H2257" s="349" t="s">
        <v>3467</v>
      </c>
      <c r="I2257" s="349" t="s">
        <v>194</v>
      </c>
      <c r="J2257" s="349" t="s">
        <v>1333</v>
      </c>
      <c r="K2257" s="350">
        <v>251.41</v>
      </c>
      <c r="L2257" s="349" t="s">
        <v>1138</v>
      </c>
    </row>
    <row r="2258" spans="1:12" ht="13.5" x14ac:dyDescent="0.25">
      <c r="A2258" s="349" t="s">
        <v>3316</v>
      </c>
      <c r="B2258" s="349" t="s">
        <v>3317</v>
      </c>
      <c r="C2258" s="349" t="s">
        <v>3413</v>
      </c>
      <c r="D2258" s="349" t="s">
        <v>3414</v>
      </c>
      <c r="E2258" s="350" t="s">
        <v>24</v>
      </c>
      <c r="F2258" s="349" t="s">
        <v>24</v>
      </c>
      <c r="G2258" s="349">
        <v>92471</v>
      </c>
      <c r="H2258" s="349" t="s">
        <v>3468</v>
      </c>
      <c r="I2258" s="349" t="s">
        <v>194</v>
      </c>
      <c r="J2258" s="349" t="s">
        <v>1333</v>
      </c>
      <c r="K2258" s="350">
        <v>97.64</v>
      </c>
      <c r="L2258" s="349" t="s">
        <v>1138</v>
      </c>
    </row>
    <row r="2259" spans="1:12" ht="13.5" x14ac:dyDescent="0.25">
      <c r="A2259" s="349" t="s">
        <v>3316</v>
      </c>
      <c r="B2259" s="349" t="s">
        <v>3317</v>
      </c>
      <c r="C2259" s="349" t="s">
        <v>3413</v>
      </c>
      <c r="D2259" s="349" t="s">
        <v>3414</v>
      </c>
      <c r="E2259" s="350" t="s">
        <v>24</v>
      </c>
      <c r="F2259" s="349" t="s">
        <v>24</v>
      </c>
      <c r="G2259" s="349">
        <v>92472</v>
      </c>
      <c r="H2259" s="349" t="s">
        <v>3469</v>
      </c>
      <c r="I2259" s="349" t="s">
        <v>194</v>
      </c>
      <c r="J2259" s="349" t="s">
        <v>1333</v>
      </c>
      <c r="K2259" s="350">
        <v>117.36</v>
      </c>
      <c r="L2259" s="349" t="s">
        <v>1138</v>
      </c>
    </row>
    <row r="2260" spans="1:12" ht="13.5" x14ac:dyDescent="0.25">
      <c r="A2260" s="349" t="s">
        <v>3316</v>
      </c>
      <c r="B2260" s="349" t="s">
        <v>3317</v>
      </c>
      <c r="C2260" s="349" t="s">
        <v>3413</v>
      </c>
      <c r="D2260" s="349" t="s">
        <v>3414</v>
      </c>
      <c r="E2260" s="350" t="s">
        <v>24</v>
      </c>
      <c r="F2260" s="349" t="s">
        <v>24</v>
      </c>
      <c r="G2260" s="349">
        <v>92473</v>
      </c>
      <c r="H2260" s="349" t="s">
        <v>3470</v>
      </c>
      <c r="I2260" s="349" t="s">
        <v>194</v>
      </c>
      <c r="J2260" s="349" t="s">
        <v>1333</v>
      </c>
      <c r="K2260" s="350">
        <v>137.88</v>
      </c>
      <c r="L2260" s="349" t="s">
        <v>1138</v>
      </c>
    </row>
    <row r="2261" spans="1:12" ht="13.5" x14ac:dyDescent="0.25">
      <c r="A2261" s="349" t="s">
        <v>3316</v>
      </c>
      <c r="B2261" s="349" t="s">
        <v>3317</v>
      </c>
      <c r="C2261" s="349" t="s">
        <v>3413</v>
      </c>
      <c r="D2261" s="349" t="s">
        <v>3414</v>
      </c>
      <c r="E2261" s="350" t="s">
        <v>24</v>
      </c>
      <c r="F2261" s="349" t="s">
        <v>24</v>
      </c>
      <c r="G2261" s="349">
        <v>92474</v>
      </c>
      <c r="H2261" s="349" t="s">
        <v>3471</v>
      </c>
      <c r="I2261" s="349" t="s">
        <v>194</v>
      </c>
      <c r="J2261" s="349" t="s">
        <v>1333</v>
      </c>
      <c r="K2261" s="350">
        <v>244.88</v>
      </c>
      <c r="L2261" s="349" t="s">
        <v>1138</v>
      </c>
    </row>
    <row r="2262" spans="1:12" ht="13.5" x14ac:dyDescent="0.25">
      <c r="A2262" s="349" t="s">
        <v>3316</v>
      </c>
      <c r="B2262" s="349" t="s">
        <v>3317</v>
      </c>
      <c r="C2262" s="349" t="s">
        <v>3413</v>
      </c>
      <c r="D2262" s="349" t="s">
        <v>3414</v>
      </c>
      <c r="E2262" s="350" t="s">
        <v>24</v>
      </c>
      <c r="F2262" s="349" t="s">
        <v>24</v>
      </c>
      <c r="G2262" s="349">
        <v>92475</v>
      </c>
      <c r="H2262" s="349" t="s">
        <v>3472</v>
      </c>
      <c r="I2262" s="349" t="s">
        <v>194</v>
      </c>
      <c r="J2262" s="349" t="s">
        <v>1333</v>
      </c>
      <c r="K2262" s="350">
        <v>89.93</v>
      </c>
      <c r="L2262" s="349" t="s">
        <v>1138</v>
      </c>
    </row>
    <row r="2263" spans="1:12" ht="13.5" x14ac:dyDescent="0.25">
      <c r="A2263" s="349" t="s">
        <v>3316</v>
      </c>
      <c r="B2263" s="349" t="s">
        <v>3317</v>
      </c>
      <c r="C2263" s="349" t="s">
        <v>3413</v>
      </c>
      <c r="D2263" s="349" t="s">
        <v>3414</v>
      </c>
      <c r="E2263" s="350" t="s">
        <v>24</v>
      </c>
      <c r="F2263" s="349" t="s">
        <v>24</v>
      </c>
      <c r="G2263" s="349">
        <v>92476</v>
      </c>
      <c r="H2263" s="349" t="s">
        <v>3473</v>
      </c>
      <c r="I2263" s="349" t="s">
        <v>194</v>
      </c>
      <c r="J2263" s="349" t="s">
        <v>1333</v>
      </c>
      <c r="K2263" s="350">
        <v>111.73</v>
      </c>
      <c r="L2263" s="349" t="s">
        <v>1138</v>
      </c>
    </row>
    <row r="2264" spans="1:12" ht="13.5" x14ac:dyDescent="0.25">
      <c r="A2264" s="349" t="s">
        <v>3316</v>
      </c>
      <c r="B2264" s="349" t="s">
        <v>3317</v>
      </c>
      <c r="C2264" s="349" t="s">
        <v>3413</v>
      </c>
      <c r="D2264" s="349" t="s">
        <v>3414</v>
      </c>
      <c r="E2264" s="350" t="s">
        <v>24</v>
      </c>
      <c r="F2264" s="349" t="s">
        <v>24</v>
      </c>
      <c r="G2264" s="349">
        <v>92477</v>
      </c>
      <c r="H2264" s="349" t="s">
        <v>3474</v>
      </c>
      <c r="I2264" s="349" t="s">
        <v>194</v>
      </c>
      <c r="J2264" s="349" t="s">
        <v>1333</v>
      </c>
      <c r="K2264" s="350">
        <v>112.29</v>
      </c>
      <c r="L2264" s="349" t="s">
        <v>1138</v>
      </c>
    </row>
    <row r="2265" spans="1:12" ht="13.5" x14ac:dyDescent="0.25">
      <c r="A2265" s="349" t="s">
        <v>3316</v>
      </c>
      <c r="B2265" s="349" t="s">
        <v>3317</v>
      </c>
      <c r="C2265" s="349" t="s">
        <v>3413</v>
      </c>
      <c r="D2265" s="349" t="s">
        <v>3414</v>
      </c>
      <c r="E2265" s="350" t="s">
        <v>24</v>
      </c>
      <c r="F2265" s="349" t="s">
        <v>24</v>
      </c>
      <c r="G2265" s="349">
        <v>92478</v>
      </c>
      <c r="H2265" s="349" t="s">
        <v>3475</v>
      </c>
      <c r="I2265" s="349" t="s">
        <v>194</v>
      </c>
      <c r="J2265" s="349" t="s">
        <v>1333</v>
      </c>
      <c r="K2265" s="350">
        <v>231.92</v>
      </c>
      <c r="L2265" s="349" t="s">
        <v>1138</v>
      </c>
    </row>
    <row r="2266" spans="1:12" ht="13.5" x14ac:dyDescent="0.25">
      <c r="A2266" s="349" t="s">
        <v>3316</v>
      </c>
      <c r="B2266" s="349" t="s">
        <v>3317</v>
      </c>
      <c r="C2266" s="349" t="s">
        <v>3413</v>
      </c>
      <c r="D2266" s="349" t="s">
        <v>3414</v>
      </c>
      <c r="E2266" s="350" t="s">
        <v>24</v>
      </c>
      <c r="F2266" s="349" t="s">
        <v>24</v>
      </c>
      <c r="G2266" s="349">
        <v>92479</v>
      </c>
      <c r="H2266" s="349" t="s">
        <v>3476</v>
      </c>
      <c r="I2266" s="349" t="s">
        <v>194</v>
      </c>
      <c r="J2266" s="349" t="s">
        <v>1333</v>
      </c>
      <c r="K2266" s="350">
        <v>73.42</v>
      </c>
      <c r="L2266" s="349" t="s">
        <v>1138</v>
      </c>
    </row>
    <row r="2267" spans="1:12" ht="13.5" x14ac:dyDescent="0.25">
      <c r="A2267" s="349" t="s">
        <v>3316</v>
      </c>
      <c r="B2267" s="349" t="s">
        <v>3317</v>
      </c>
      <c r="C2267" s="349" t="s">
        <v>3413</v>
      </c>
      <c r="D2267" s="349" t="s">
        <v>3414</v>
      </c>
      <c r="E2267" s="350" t="s">
        <v>24</v>
      </c>
      <c r="F2267" s="349" t="s">
        <v>24</v>
      </c>
      <c r="G2267" s="349">
        <v>92480</v>
      </c>
      <c r="H2267" s="349" t="s">
        <v>3477</v>
      </c>
      <c r="I2267" s="349" t="s">
        <v>194</v>
      </c>
      <c r="J2267" s="349" t="s">
        <v>1333</v>
      </c>
      <c r="K2267" s="350">
        <v>100.37</v>
      </c>
      <c r="L2267" s="349" t="s">
        <v>1138</v>
      </c>
    </row>
    <row r="2268" spans="1:12" ht="13.5" x14ac:dyDescent="0.25">
      <c r="A2268" s="349" t="s">
        <v>3316</v>
      </c>
      <c r="B2268" s="349" t="s">
        <v>3317</v>
      </c>
      <c r="C2268" s="349" t="s">
        <v>3413</v>
      </c>
      <c r="D2268" s="349" t="s">
        <v>3414</v>
      </c>
      <c r="E2268" s="350" t="s">
        <v>24</v>
      </c>
      <c r="F2268" s="349" t="s">
        <v>24</v>
      </c>
      <c r="G2268" s="349">
        <v>92482</v>
      </c>
      <c r="H2268" s="349" t="s">
        <v>3478</v>
      </c>
      <c r="I2268" s="349" t="s">
        <v>194</v>
      </c>
      <c r="J2268" s="349" t="s">
        <v>1333</v>
      </c>
      <c r="K2268" s="350">
        <v>338.91</v>
      </c>
      <c r="L2268" s="349" t="s">
        <v>1138</v>
      </c>
    </row>
    <row r="2269" spans="1:12" ht="13.5" x14ac:dyDescent="0.25">
      <c r="A2269" s="349" t="s">
        <v>3316</v>
      </c>
      <c r="B2269" s="349" t="s">
        <v>3317</v>
      </c>
      <c r="C2269" s="349" t="s">
        <v>3413</v>
      </c>
      <c r="D2269" s="349" t="s">
        <v>3414</v>
      </c>
      <c r="E2269" s="350" t="s">
        <v>24</v>
      </c>
      <c r="F2269" s="349" t="s">
        <v>24</v>
      </c>
      <c r="G2269" s="349">
        <v>92484</v>
      </c>
      <c r="H2269" s="349" t="s">
        <v>3479</v>
      </c>
      <c r="I2269" s="349" t="s">
        <v>194</v>
      </c>
      <c r="J2269" s="349" t="s">
        <v>1333</v>
      </c>
      <c r="K2269" s="350">
        <v>236.01</v>
      </c>
      <c r="L2269" s="349" t="s">
        <v>1138</v>
      </c>
    </row>
    <row r="2270" spans="1:12" ht="13.5" x14ac:dyDescent="0.25">
      <c r="A2270" s="349" t="s">
        <v>3316</v>
      </c>
      <c r="B2270" s="349" t="s">
        <v>3317</v>
      </c>
      <c r="C2270" s="349" t="s">
        <v>3413</v>
      </c>
      <c r="D2270" s="349" t="s">
        <v>3414</v>
      </c>
      <c r="E2270" s="350" t="s">
        <v>24</v>
      </c>
      <c r="F2270" s="349" t="s">
        <v>24</v>
      </c>
      <c r="G2270" s="349">
        <v>92486</v>
      </c>
      <c r="H2270" s="349" t="s">
        <v>3480</v>
      </c>
      <c r="I2270" s="349" t="s">
        <v>194</v>
      </c>
      <c r="J2270" s="349" t="s">
        <v>1333</v>
      </c>
      <c r="K2270" s="350">
        <v>169.89</v>
      </c>
      <c r="L2270" s="349" t="s">
        <v>1138</v>
      </c>
    </row>
    <row r="2271" spans="1:12" ht="13.5" x14ac:dyDescent="0.25">
      <c r="A2271" s="349" t="s">
        <v>3316</v>
      </c>
      <c r="B2271" s="349" t="s">
        <v>3317</v>
      </c>
      <c r="C2271" s="349" t="s">
        <v>3413</v>
      </c>
      <c r="D2271" s="349" t="s">
        <v>3414</v>
      </c>
      <c r="E2271" s="350" t="s">
        <v>24</v>
      </c>
      <c r="F2271" s="349" t="s">
        <v>24</v>
      </c>
      <c r="G2271" s="349">
        <v>92488</v>
      </c>
      <c r="H2271" s="349" t="s">
        <v>3481</v>
      </c>
      <c r="I2271" s="349" t="s">
        <v>194</v>
      </c>
      <c r="J2271" s="349" t="s">
        <v>1333</v>
      </c>
      <c r="K2271" s="350">
        <v>122.47</v>
      </c>
      <c r="L2271" s="349" t="s">
        <v>1138</v>
      </c>
    </row>
    <row r="2272" spans="1:12" ht="13.5" x14ac:dyDescent="0.25">
      <c r="A2272" s="349" t="s">
        <v>3316</v>
      </c>
      <c r="B2272" s="349" t="s">
        <v>3317</v>
      </c>
      <c r="C2272" s="349" t="s">
        <v>3413</v>
      </c>
      <c r="D2272" s="349" t="s">
        <v>3414</v>
      </c>
      <c r="E2272" s="350" t="s">
        <v>24</v>
      </c>
      <c r="F2272" s="349" t="s">
        <v>24</v>
      </c>
      <c r="G2272" s="349">
        <v>92490</v>
      </c>
      <c r="H2272" s="349" t="s">
        <v>3482</v>
      </c>
      <c r="I2272" s="349" t="s">
        <v>194</v>
      </c>
      <c r="J2272" s="349" t="s">
        <v>1333</v>
      </c>
      <c r="K2272" s="350">
        <v>83.96</v>
      </c>
      <c r="L2272" s="349" t="s">
        <v>1138</v>
      </c>
    </row>
    <row r="2273" spans="1:12" ht="13.5" x14ac:dyDescent="0.25">
      <c r="A2273" s="349" t="s">
        <v>3316</v>
      </c>
      <c r="B2273" s="349" t="s">
        <v>3317</v>
      </c>
      <c r="C2273" s="349" t="s">
        <v>3413</v>
      </c>
      <c r="D2273" s="349" t="s">
        <v>3414</v>
      </c>
      <c r="E2273" s="350" t="s">
        <v>24</v>
      </c>
      <c r="F2273" s="349" t="s">
        <v>24</v>
      </c>
      <c r="G2273" s="349">
        <v>92492</v>
      </c>
      <c r="H2273" s="349" t="s">
        <v>3483</v>
      </c>
      <c r="I2273" s="349" t="s">
        <v>194</v>
      </c>
      <c r="J2273" s="349" t="s">
        <v>1333</v>
      </c>
      <c r="K2273" s="350">
        <v>116.06</v>
      </c>
      <c r="L2273" s="349" t="s">
        <v>1138</v>
      </c>
    </row>
    <row r="2274" spans="1:12" ht="13.5" x14ac:dyDescent="0.25">
      <c r="A2274" s="349" t="s">
        <v>3316</v>
      </c>
      <c r="B2274" s="349" t="s">
        <v>3317</v>
      </c>
      <c r="C2274" s="349" t="s">
        <v>3413</v>
      </c>
      <c r="D2274" s="349" t="s">
        <v>3414</v>
      </c>
      <c r="E2274" s="350" t="s">
        <v>24</v>
      </c>
      <c r="F2274" s="349" t="s">
        <v>24</v>
      </c>
      <c r="G2274" s="349">
        <v>92494</v>
      </c>
      <c r="H2274" s="349" t="s">
        <v>3484</v>
      </c>
      <c r="I2274" s="349" t="s">
        <v>194</v>
      </c>
      <c r="J2274" s="349" t="s">
        <v>1333</v>
      </c>
      <c r="K2274" s="350">
        <v>78.739999999999995</v>
      </c>
      <c r="L2274" s="349" t="s">
        <v>1138</v>
      </c>
    </row>
    <row r="2275" spans="1:12" ht="13.5" x14ac:dyDescent="0.25">
      <c r="A2275" s="349" t="s">
        <v>3316</v>
      </c>
      <c r="B2275" s="349" t="s">
        <v>3317</v>
      </c>
      <c r="C2275" s="349" t="s">
        <v>3413</v>
      </c>
      <c r="D2275" s="349" t="s">
        <v>3414</v>
      </c>
      <c r="E2275" s="350" t="s">
        <v>24</v>
      </c>
      <c r="F2275" s="349" t="s">
        <v>24</v>
      </c>
      <c r="G2275" s="349">
        <v>92496</v>
      </c>
      <c r="H2275" s="349" t="s">
        <v>3485</v>
      </c>
      <c r="I2275" s="349" t="s">
        <v>194</v>
      </c>
      <c r="J2275" s="349" t="s">
        <v>1333</v>
      </c>
      <c r="K2275" s="350">
        <v>110.73</v>
      </c>
      <c r="L2275" s="349" t="s">
        <v>1138</v>
      </c>
    </row>
    <row r="2276" spans="1:12" ht="13.5" x14ac:dyDescent="0.25">
      <c r="A2276" s="349" t="s">
        <v>3316</v>
      </c>
      <c r="B2276" s="349" t="s">
        <v>3317</v>
      </c>
      <c r="C2276" s="349" t="s">
        <v>3413</v>
      </c>
      <c r="D2276" s="349" t="s">
        <v>3414</v>
      </c>
      <c r="E2276" s="350" t="s">
        <v>24</v>
      </c>
      <c r="F2276" s="349" t="s">
        <v>24</v>
      </c>
      <c r="G2276" s="349">
        <v>92498</v>
      </c>
      <c r="H2276" s="349" t="s">
        <v>3486</v>
      </c>
      <c r="I2276" s="349" t="s">
        <v>194</v>
      </c>
      <c r="J2276" s="349" t="s">
        <v>1333</v>
      </c>
      <c r="K2276" s="350">
        <v>74.44</v>
      </c>
      <c r="L2276" s="349" t="s">
        <v>1138</v>
      </c>
    </row>
    <row r="2277" spans="1:12" ht="13.5" x14ac:dyDescent="0.25">
      <c r="A2277" s="349" t="s">
        <v>3316</v>
      </c>
      <c r="B2277" s="349" t="s">
        <v>3317</v>
      </c>
      <c r="C2277" s="349" t="s">
        <v>3413</v>
      </c>
      <c r="D2277" s="349" t="s">
        <v>3414</v>
      </c>
      <c r="E2277" s="350" t="s">
        <v>24</v>
      </c>
      <c r="F2277" s="349" t="s">
        <v>24</v>
      </c>
      <c r="G2277" s="349">
        <v>92500</v>
      </c>
      <c r="H2277" s="349" t="s">
        <v>3487</v>
      </c>
      <c r="I2277" s="349" t="s">
        <v>194</v>
      </c>
      <c r="J2277" s="349" t="s">
        <v>1333</v>
      </c>
      <c r="K2277" s="350">
        <v>106.55</v>
      </c>
      <c r="L2277" s="349" t="s">
        <v>1138</v>
      </c>
    </row>
    <row r="2278" spans="1:12" ht="13.5" x14ac:dyDescent="0.25">
      <c r="A2278" s="349" t="s">
        <v>3316</v>
      </c>
      <c r="B2278" s="349" t="s">
        <v>3317</v>
      </c>
      <c r="C2278" s="349" t="s">
        <v>3413</v>
      </c>
      <c r="D2278" s="349" t="s">
        <v>3414</v>
      </c>
      <c r="E2278" s="350" t="s">
        <v>24</v>
      </c>
      <c r="F2278" s="349" t="s">
        <v>24</v>
      </c>
      <c r="G2278" s="349">
        <v>92502</v>
      </c>
      <c r="H2278" s="349" t="s">
        <v>3488</v>
      </c>
      <c r="I2278" s="349" t="s">
        <v>194</v>
      </c>
      <c r="J2278" s="349" t="s">
        <v>1333</v>
      </c>
      <c r="K2278" s="350">
        <v>71.239999999999995</v>
      </c>
      <c r="L2278" s="349" t="s">
        <v>1138</v>
      </c>
    </row>
    <row r="2279" spans="1:12" ht="13.5" x14ac:dyDescent="0.25">
      <c r="A2279" s="349" t="s">
        <v>3316</v>
      </c>
      <c r="B2279" s="349" t="s">
        <v>3317</v>
      </c>
      <c r="C2279" s="349" t="s">
        <v>3413</v>
      </c>
      <c r="D2279" s="349" t="s">
        <v>3414</v>
      </c>
      <c r="E2279" s="350" t="s">
        <v>24</v>
      </c>
      <c r="F2279" s="349" t="s">
        <v>24</v>
      </c>
      <c r="G2279" s="349">
        <v>92504</v>
      </c>
      <c r="H2279" s="349" t="s">
        <v>3489</v>
      </c>
      <c r="I2279" s="349" t="s">
        <v>194</v>
      </c>
      <c r="J2279" s="349" t="s">
        <v>1333</v>
      </c>
      <c r="K2279" s="350">
        <v>98.89</v>
      </c>
      <c r="L2279" s="349" t="s">
        <v>1138</v>
      </c>
    </row>
    <row r="2280" spans="1:12" ht="13.5" x14ac:dyDescent="0.25">
      <c r="A2280" s="349" t="s">
        <v>3316</v>
      </c>
      <c r="B2280" s="349" t="s">
        <v>3317</v>
      </c>
      <c r="C2280" s="349" t="s">
        <v>3413</v>
      </c>
      <c r="D2280" s="349" t="s">
        <v>3414</v>
      </c>
      <c r="E2280" s="350" t="s">
        <v>24</v>
      </c>
      <c r="F2280" s="349" t="s">
        <v>24</v>
      </c>
      <c r="G2280" s="349">
        <v>92506</v>
      </c>
      <c r="H2280" s="349" t="s">
        <v>3490</v>
      </c>
      <c r="I2280" s="349" t="s">
        <v>194</v>
      </c>
      <c r="J2280" s="349" t="s">
        <v>1333</v>
      </c>
      <c r="K2280" s="350">
        <v>65.290000000000006</v>
      </c>
      <c r="L2280" s="349" t="s">
        <v>1138</v>
      </c>
    </row>
    <row r="2281" spans="1:12" ht="13.5" x14ac:dyDescent="0.25">
      <c r="A2281" s="349" t="s">
        <v>3316</v>
      </c>
      <c r="B2281" s="349" t="s">
        <v>3317</v>
      </c>
      <c r="C2281" s="349" t="s">
        <v>3413</v>
      </c>
      <c r="D2281" s="349" t="s">
        <v>3414</v>
      </c>
      <c r="E2281" s="350" t="s">
        <v>24</v>
      </c>
      <c r="F2281" s="349" t="s">
        <v>24</v>
      </c>
      <c r="G2281" s="349">
        <v>92508</v>
      </c>
      <c r="H2281" s="349" t="s">
        <v>3491</v>
      </c>
      <c r="I2281" s="349" t="s">
        <v>194</v>
      </c>
      <c r="J2281" s="349" t="s">
        <v>1333</v>
      </c>
      <c r="K2281" s="350">
        <v>123.59</v>
      </c>
      <c r="L2281" s="349" t="s">
        <v>1138</v>
      </c>
    </row>
    <row r="2282" spans="1:12" ht="13.5" x14ac:dyDescent="0.25">
      <c r="A2282" s="349" t="s">
        <v>3316</v>
      </c>
      <c r="B2282" s="349" t="s">
        <v>3317</v>
      </c>
      <c r="C2282" s="349" t="s">
        <v>3413</v>
      </c>
      <c r="D2282" s="349" t="s">
        <v>3414</v>
      </c>
      <c r="E2282" s="350" t="s">
        <v>24</v>
      </c>
      <c r="F2282" s="349" t="s">
        <v>24</v>
      </c>
      <c r="G2282" s="349">
        <v>92510</v>
      </c>
      <c r="H2282" s="349" t="s">
        <v>3492</v>
      </c>
      <c r="I2282" s="349" t="s">
        <v>194</v>
      </c>
      <c r="J2282" s="349" t="s">
        <v>1333</v>
      </c>
      <c r="K2282" s="350">
        <v>83.02</v>
      </c>
      <c r="L2282" s="349" t="s">
        <v>1138</v>
      </c>
    </row>
    <row r="2283" spans="1:12" ht="13.5" x14ac:dyDescent="0.25">
      <c r="A2283" s="349" t="s">
        <v>3316</v>
      </c>
      <c r="B2283" s="349" t="s">
        <v>3317</v>
      </c>
      <c r="C2283" s="349" t="s">
        <v>3413</v>
      </c>
      <c r="D2283" s="349" t="s">
        <v>3414</v>
      </c>
      <c r="E2283" s="350" t="s">
        <v>24</v>
      </c>
      <c r="F2283" s="349" t="s">
        <v>24</v>
      </c>
      <c r="G2283" s="349">
        <v>92512</v>
      </c>
      <c r="H2283" s="349" t="s">
        <v>3493</v>
      </c>
      <c r="I2283" s="349" t="s">
        <v>194</v>
      </c>
      <c r="J2283" s="349" t="s">
        <v>1333</v>
      </c>
      <c r="K2283" s="350">
        <v>104.87</v>
      </c>
      <c r="L2283" s="349" t="s">
        <v>1138</v>
      </c>
    </row>
    <row r="2284" spans="1:12" ht="13.5" x14ac:dyDescent="0.25">
      <c r="A2284" s="349" t="s">
        <v>3316</v>
      </c>
      <c r="B2284" s="349" t="s">
        <v>3317</v>
      </c>
      <c r="C2284" s="349" t="s">
        <v>3413</v>
      </c>
      <c r="D2284" s="349" t="s">
        <v>3414</v>
      </c>
      <c r="E2284" s="350" t="s">
        <v>24</v>
      </c>
      <c r="F2284" s="349" t="s">
        <v>24</v>
      </c>
      <c r="G2284" s="349">
        <v>92514</v>
      </c>
      <c r="H2284" s="349" t="s">
        <v>3494</v>
      </c>
      <c r="I2284" s="349" t="s">
        <v>194</v>
      </c>
      <c r="J2284" s="349" t="s">
        <v>1333</v>
      </c>
      <c r="K2284" s="350">
        <v>65.58</v>
      </c>
      <c r="L2284" s="349" t="s">
        <v>1138</v>
      </c>
    </row>
    <row r="2285" spans="1:12" ht="13.5" x14ac:dyDescent="0.25">
      <c r="A2285" s="349" t="s">
        <v>3316</v>
      </c>
      <c r="B2285" s="349" t="s">
        <v>3317</v>
      </c>
      <c r="C2285" s="349" t="s">
        <v>3413</v>
      </c>
      <c r="D2285" s="349" t="s">
        <v>3414</v>
      </c>
      <c r="E2285" s="350" t="s">
        <v>24</v>
      </c>
      <c r="F2285" s="349" t="s">
        <v>24</v>
      </c>
      <c r="G2285" s="349">
        <v>92515</v>
      </c>
      <c r="H2285" s="349" t="s">
        <v>3495</v>
      </c>
      <c r="I2285" s="349" t="s">
        <v>194</v>
      </c>
      <c r="J2285" s="349" t="s">
        <v>1333</v>
      </c>
      <c r="K2285" s="350">
        <v>95.65</v>
      </c>
      <c r="L2285" s="349" t="s">
        <v>1138</v>
      </c>
    </row>
    <row r="2286" spans="1:12" ht="13.5" x14ac:dyDescent="0.25">
      <c r="A2286" s="349" t="s">
        <v>3316</v>
      </c>
      <c r="B2286" s="349" t="s">
        <v>3317</v>
      </c>
      <c r="C2286" s="349" t="s">
        <v>3413</v>
      </c>
      <c r="D2286" s="349" t="s">
        <v>3414</v>
      </c>
      <c r="E2286" s="350" t="s">
        <v>24</v>
      </c>
      <c r="F2286" s="349" t="s">
        <v>24</v>
      </c>
      <c r="G2286" s="349">
        <v>92518</v>
      </c>
      <c r="H2286" s="349" t="s">
        <v>3496</v>
      </c>
      <c r="I2286" s="349" t="s">
        <v>194</v>
      </c>
      <c r="J2286" s="349" t="s">
        <v>1333</v>
      </c>
      <c r="K2286" s="350">
        <v>57.58</v>
      </c>
      <c r="L2286" s="349" t="s">
        <v>1138</v>
      </c>
    </row>
    <row r="2287" spans="1:12" ht="13.5" x14ac:dyDescent="0.25">
      <c r="A2287" s="349" t="s">
        <v>3316</v>
      </c>
      <c r="B2287" s="349" t="s">
        <v>3317</v>
      </c>
      <c r="C2287" s="349" t="s">
        <v>3413</v>
      </c>
      <c r="D2287" s="349" t="s">
        <v>3414</v>
      </c>
      <c r="E2287" s="350" t="s">
        <v>24</v>
      </c>
      <c r="F2287" s="349" t="s">
        <v>24</v>
      </c>
      <c r="G2287" s="349">
        <v>92520</v>
      </c>
      <c r="H2287" s="349" t="s">
        <v>3497</v>
      </c>
      <c r="I2287" s="349" t="s">
        <v>194</v>
      </c>
      <c r="J2287" s="349" t="s">
        <v>1333</v>
      </c>
      <c r="K2287" s="350">
        <v>89.7</v>
      </c>
      <c r="L2287" s="349" t="s">
        <v>1138</v>
      </c>
    </row>
    <row r="2288" spans="1:12" ht="13.5" x14ac:dyDescent="0.25">
      <c r="A2288" s="349" t="s">
        <v>3316</v>
      </c>
      <c r="B2288" s="349" t="s">
        <v>3317</v>
      </c>
      <c r="C2288" s="349" t="s">
        <v>3413</v>
      </c>
      <c r="D2288" s="349" t="s">
        <v>3414</v>
      </c>
      <c r="E2288" s="350" t="s">
        <v>24</v>
      </c>
      <c r="F2288" s="349" t="s">
        <v>24</v>
      </c>
      <c r="G2288" s="349">
        <v>92522</v>
      </c>
      <c r="H2288" s="349" t="s">
        <v>3498</v>
      </c>
      <c r="I2288" s="349" t="s">
        <v>194</v>
      </c>
      <c r="J2288" s="349" t="s">
        <v>1333</v>
      </c>
      <c r="K2288" s="350">
        <v>52.74</v>
      </c>
      <c r="L2288" s="349" t="s">
        <v>1138</v>
      </c>
    </row>
    <row r="2289" spans="1:12" ht="13.5" x14ac:dyDescent="0.25">
      <c r="A2289" s="349" t="s">
        <v>3316</v>
      </c>
      <c r="B2289" s="349" t="s">
        <v>3317</v>
      </c>
      <c r="C2289" s="349" t="s">
        <v>3413</v>
      </c>
      <c r="D2289" s="349" t="s">
        <v>3414</v>
      </c>
      <c r="E2289" s="350" t="s">
        <v>24</v>
      </c>
      <c r="F2289" s="349" t="s">
        <v>24</v>
      </c>
      <c r="G2289" s="349">
        <v>92524</v>
      </c>
      <c r="H2289" s="349" t="s">
        <v>3499</v>
      </c>
      <c r="I2289" s="349" t="s">
        <v>194</v>
      </c>
      <c r="J2289" s="349" t="s">
        <v>1333</v>
      </c>
      <c r="K2289" s="350">
        <v>89.46</v>
      </c>
      <c r="L2289" s="349" t="s">
        <v>1138</v>
      </c>
    </row>
    <row r="2290" spans="1:12" ht="13.5" x14ac:dyDescent="0.25">
      <c r="A2290" s="349" t="s">
        <v>3316</v>
      </c>
      <c r="B2290" s="349" t="s">
        <v>3317</v>
      </c>
      <c r="C2290" s="349" t="s">
        <v>3413</v>
      </c>
      <c r="D2290" s="349" t="s">
        <v>3414</v>
      </c>
      <c r="E2290" s="350" t="s">
        <v>24</v>
      </c>
      <c r="F2290" s="349" t="s">
        <v>24</v>
      </c>
      <c r="G2290" s="349">
        <v>92526</v>
      </c>
      <c r="H2290" s="349" t="s">
        <v>3500</v>
      </c>
      <c r="I2290" s="349" t="s">
        <v>194</v>
      </c>
      <c r="J2290" s="349" t="s">
        <v>1333</v>
      </c>
      <c r="K2290" s="350">
        <v>53.53</v>
      </c>
      <c r="L2290" s="349" t="s">
        <v>1138</v>
      </c>
    </row>
    <row r="2291" spans="1:12" ht="13.5" x14ac:dyDescent="0.25">
      <c r="A2291" s="349" t="s">
        <v>3316</v>
      </c>
      <c r="B2291" s="349" t="s">
        <v>3317</v>
      </c>
      <c r="C2291" s="349" t="s">
        <v>3413</v>
      </c>
      <c r="D2291" s="349" t="s">
        <v>3414</v>
      </c>
      <c r="E2291" s="350" t="s">
        <v>24</v>
      </c>
      <c r="F2291" s="349" t="s">
        <v>24</v>
      </c>
      <c r="G2291" s="349">
        <v>92528</v>
      </c>
      <c r="H2291" s="349" t="s">
        <v>3501</v>
      </c>
      <c r="I2291" s="349" t="s">
        <v>194</v>
      </c>
      <c r="J2291" s="349" t="s">
        <v>1333</v>
      </c>
      <c r="K2291" s="350">
        <v>85.64</v>
      </c>
      <c r="L2291" s="349" t="s">
        <v>1138</v>
      </c>
    </row>
    <row r="2292" spans="1:12" ht="13.5" x14ac:dyDescent="0.25">
      <c r="A2292" s="349" t="s">
        <v>3316</v>
      </c>
      <c r="B2292" s="349" t="s">
        <v>3317</v>
      </c>
      <c r="C2292" s="349" t="s">
        <v>3413</v>
      </c>
      <c r="D2292" s="349" t="s">
        <v>3414</v>
      </c>
      <c r="E2292" s="350" t="s">
        <v>24</v>
      </c>
      <c r="F2292" s="349" t="s">
        <v>24</v>
      </c>
      <c r="G2292" s="349">
        <v>92530</v>
      </c>
      <c r="H2292" s="349" t="s">
        <v>3502</v>
      </c>
      <c r="I2292" s="349" t="s">
        <v>194</v>
      </c>
      <c r="J2292" s="349" t="s">
        <v>1333</v>
      </c>
      <c r="K2292" s="350">
        <v>50.67</v>
      </c>
      <c r="L2292" s="349" t="s">
        <v>1138</v>
      </c>
    </row>
    <row r="2293" spans="1:12" ht="13.5" x14ac:dyDescent="0.25">
      <c r="A2293" s="349" t="s">
        <v>3316</v>
      </c>
      <c r="B2293" s="349" t="s">
        <v>3317</v>
      </c>
      <c r="C2293" s="349" t="s">
        <v>3413</v>
      </c>
      <c r="D2293" s="349" t="s">
        <v>3414</v>
      </c>
      <c r="E2293" s="350" t="s">
        <v>24</v>
      </c>
      <c r="F2293" s="349" t="s">
        <v>24</v>
      </c>
      <c r="G2293" s="349">
        <v>92532</v>
      </c>
      <c r="H2293" s="349" t="s">
        <v>3503</v>
      </c>
      <c r="I2293" s="349" t="s">
        <v>194</v>
      </c>
      <c r="J2293" s="349" t="s">
        <v>1333</v>
      </c>
      <c r="K2293" s="350">
        <v>82.34</v>
      </c>
      <c r="L2293" s="349" t="s">
        <v>1138</v>
      </c>
    </row>
    <row r="2294" spans="1:12" ht="13.5" x14ac:dyDescent="0.25">
      <c r="A2294" s="349" t="s">
        <v>3316</v>
      </c>
      <c r="B2294" s="349" t="s">
        <v>3317</v>
      </c>
      <c r="C2294" s="349" t="s">
        <v>3413</v>
      </c>
      <c r="D2294" s="349" t="s">
        <v>3414</v>
      </c>
      <c r="E2294" s="350" t="s">
        <v>24</v>
      </c>
      <c r="F2294" s="349" t="s">
        <v>24</v>
      </c>
      <c r="G2294" s="349">
        <v>92534</v>
      </c>
      <c r="H2294" s="349" t="s">
        <v>3504</v>
      </c>
      <c r="I2294" s="349" t="s">
        <v>194</v>
      </c>
      <c r="J2294" s="349" t="s">
        <v>1333</v>
      </c>
      <c r="K2294" s="350">
        <v>48.24</v>
      </c>
      <c r="L2294" s="349" t="s">
        <v>1138</v>
      </c>
    </row>
    <row r="2295" spans="1:12" ht="13.5" x14ac:dyDescent="0.25">
      <c r="A2295" s="349" t="s">
        <v>3316</v>
      </c>
      <c r="B2295" s="349" t="s">
        <v>3317</v>
      </c>
      <c r="C2295" s="349" t="s">
        <v>3413</v>
      </c>
      <c r="D2295" s="349" t="s">
        <v>3414</v>
      </c>
      <c r="E2295" s="350" t="s">
        <v>24</v>
      </c>
      <c r="F2295" s="349" t="s">
        <v>24</v>
      </c>
      <c r="G2295" s="349">
        <v>92536</v>
      </c>
      <c r="H2295" s="349" t="s">
        <v>3505</v>
      </c>
      <c r="I2295" s="349" t="s">
        <v>194</v>
      </c>
      <c r="J2295" s="349" t="s">
        <v>1333</v>
      </c>
      <c r="K2295" s="350">
        <v>75.95</v>
      </c>
      <c r="L2295" s="349" t="s">
        <v>1138</v>
      </c>
    </row>
    <row r="2296" spans="1:12" ht="13.5" x14ac:dyDescent="0.25">
      <c r="A2296" s="349" t="s">
        <v>3316</v>
      </c>
      <c r="B2296" s="349" t="s">
        <v>3317</v>
      </c>
      <c r="C2296" s="349" t="s">
        <v>3413</v>
      </c>
      <c r="D2296" s="349" t="s">
        <v>3414</v>
      </c>
      <c r="E2296" s="350" t="s">
        <v>24</v>
      </c>
      <c r="F2296" s="349" t="s">
        <v>24</v>
      </c>
      <c r="G2296" s="349">
        <v>92538</v>
      </c>
      <c r="H2296" s="349" t="s">
        <v>3506</v>
      </c>
      <c r="I2296" s="349" t="s">
        <v>194</v>
      </c>
      <c r="J2296" s="349" t="s">
        <v>1333</v>
      </c>
      <c r="K2296" s="350">
        <v>43.39</v>
      </c>
      <c r="L2296" s="349" t="s">
        <v>1138</v>
      </c>
    </row>
    <row r="2297" spans="1:12" ht="13.5" x14ac:dyDescent="0.25">
      <c r="A2297" s="349" t="s">
        <v>3316</v>
      </c>
      <c r="B2297" s="349" t="s">
        <v>3317</v>
      </c>
      <c r="C2297" s="349" t="s">
        <v>3413</v>
      </c>
      <c r="D2297" s="349" t="s">
        <v>3414</v>
      </c>
      <c r="E2297" s="350" t="s">
        <v>24</v>
      </c>
      <c r="F2297" s="349" t="s">
        <v>24</v>
      </c>
      <c r="G2297" s="349">
        <v>96252</v>
      </c>
      <c r="H2297" s="349" t="s">
        <v>3507</v>
      </c>
      <c r="I2297" s="349" t="s">
        <v>194</v>
      </c>
      <c r="J2297" s="349" t="s">
        <v>1333</v>
      </c>
      <c r="K2297" s="350">
        <v>266.54000000000002</v>
      </c>
      <c r="L2297" s="349" t="s">
        <v>1138</v>
      </c>
    </row>
    <row r="2298" spans="1:12" ht="13.5" x14ac:dyDescent="0.25">
      <c r="A2298" s="349" t="s">
        <v>3316</v>
      </c>
      <c r="B2298" s="349" t="s">
        <v>3317</v>
      </c>
      <c r="C2298" s="349" t="s">
        <v>3413</v>
      </c>
      <c r="D2298" s="349" t="s">
        <v>3414</v>
      </c>
      <c r="E2298" s="350" t="s">
        <v>24</v>
      </c>
      <c r="F2298" s="349" t="s">
        <v>24</v>
      </c>
      <c r="G2298" s="349">
        <v>96257</v>
      </c>
      <c r="H2298" s="349" t="s">
        <v>3508</v>
      </c>
      <c r="I2298" s="349" t="s">
        <v>194</v>
      </c>
      <c r="J2298" s="349" t="s">
        <v>1333</v>
      </c>
      <c r="K2298" s="350">
        <v>220.83</v>
      </c>
      <c r="L2298" s="349" t="s">
        <v>1138</v>
      </c>
    </row>
    <row r="2299" spans="1:12" ht="13.5" x14ac:dyDescent="0.25">
      <c r="A2299" s="349" t="s">
        <v>3316</v>
      </c>
      <c r="B2299" s="349" t="s">
        <v>3317</v>
      </c>
      <c r="C2299" s="349" t="s">
        <v>3413</v>
      </c>
      <c r="D2299" s="349" t="s">
        <v>3414</v>
      </c>
      <c r="E2299" s="350" t="s">
        <v>24</v>
      </c>
      <c r="F2299" s="349" t="s">
        <v>24</v>
      </c>
      <c r="G2299" s="349">
        <v>96258</v>
      </c>
      <c r="H2299" s="349" t="s">
        <v>3509</v>
      </c>
      <c r="I2299" s="349" t="s">
        <v>194</v>
      </c>
      <c r="J2299" s="349" t="s">
        <v>1333</v>
      </c>
      <c r="K2299" s="350">
        <v>206.64</v>
      </c>
      <c r="L2299" s="349" t="s">
        <v>1138</v>
      </c>
    </row>
    <row r="2300" spans="1:12" ht="13.5" x14ac:dyDescent="0.25">
      <c r="A2300" s="349" t="s">
        <v>3316</v>
      </c>
      <c r="B2300" s="349" t="s">
        <v>3317</v>
      </c>
      <c r="C2300" s="349" t="s">
        <v>3413</v>
      </c>
      <c r="D2300" s="349" t="s">
        <v>3414</v>
      </c>
      <c r="E2300" s="350" t="s">
        <v>24</v>
      </c>
      <c r="F2300" s="349" t="s">
        <v>24</v>
      </c>
      <c r="G2300" s="349">
        <v>96259</v>
      </c>
      <c r="H2300" s="349" t="s">
        <v>3510</v>
      </c>
      <c r="I2300" s="349" t="s">
        <v>194</v>
      </c>
      <c r="J2300" s="349" t="s">
        <v>1333</v>
      </c>
      <c r="K2300" s="350">
        <v>246.49</v>
      </c>
      <c r="L2300" s="349" t="s">
        <v>1138</v>
      </c>
    </row>
    <row r="2301" spans="1:12" ht="13.5" x14ac:dyDescent="0.25">
      <c r="A2301" s="349" t="s">
        <v>3316</v>
      </c>
      <c r="B2301" s="349" t="s">
        <v>3317</v>
      </c>
      <c r="C2301" s="349" t="s">
        <v>3413</v>
      </c>
      <c r="D2301" s="349" t="s">
        <v>3414</v>
      </c>
      <c r="E2301" s="350" t="s">
        <v>24</v>
      </c>
      <c r="F2301" s="349" t="s">
        <v>24</v>
      </c>
      <c r="G2301" s="349">
        <v>96529</v>
      </c>
      <c r="H2301" s="349" t="s">
        <v>3511</v>
      </c>
      <c r="I2301" s="349" t="s">
        <v>194</v>
      </c>
      <c r="J2301" s="349" t="s">
        <v>1333</v>
      </c>
      <c r="K2301" s="350">
        <v>361.8</v>
      </c>
      <c r="L2301" s="349" t="s">
        <v>1138</v>
      </c>
    </row>
    <row r="2302" spans="1:12" ht="13.5" x14ac:dyDescent="0.25">
      <c r="A2302" s="349" t="s">
        <v>3316</v>
      </c>
      <c r="B2302" s="349" t="s">
        <v>3317</v>
      </c>
      <c r="C2302" s="349" t="s">
        <v>3413</v>
      </c>
      <c r="D2302" s="349" t="s">
        <v>3414</v>
      </c>
      <c r="E2302" s="350" t="s">
        <v>24</v>
      </c>
      <c r="F2302" s="349" t="s">
        <v>24</v>
      </c>
      <c r="G2302" s="349">
        <v>96530</v>
      </c>
      <c r="H2302" s="349" t="s">
        <v>3512</v>
      </c>
      <c r="I2302" s="349" t="s">
        <v>194</v>
      </c>
      <c r="J2302" s="349" t="s">
        <v>1333</v>
      </c>
      <c r="K2302" s="350">
        <v>192.96</v>
      </c>
      <c r="L2302" s="349" t="s">
        <v>1138</v>
      </c>
    </row>
    <row r="2303" spans="1:12" ht="13.5" x14ac:dyDescent="0.25">
      <c r="A2303" s="349" t="s">
        <v>3316</v>
      </c>
      <c r="B2303" s="349" t="s">
        <v>3317</v>
      </c>
      <c r="C2303" s="349" t="s">
        <v>3413</v>
      </c>
      <c r="D2303" s="349" t="s">
        <v>3414</v>
      </c>
      <c r="E2303" s="350" t="s">
        <v>24</v>
      </c>
      <c r="F2303" s="349" t="s">
        <v>24</v>
      </c>
      <c r="G2303" s="349">
        <v>96531</v>
      </c>
      <c r="H2303" s="349" t="s">
        <v>3513</v>
      </c>
      <c r="I2303" s="349" t="s">
        <v>194</v>
      </c>
      <c r="J2303" s="349" t="s">
        <v>1333</v>
      </c>
      <c r="K2303" s="350">
        <v>136.16999999999999</v>
      </c>
      <c r="L2303" s="349" t="s">
        <v>1138</v>
      </c>
    </row>
    <row r="2304" spans="1:12" ht="13.5" x14ac:dyDescent="0.25">
      <c r="A2304" s="349" t="s">
        <v>3316</v>
      </c>
      <c r="B2304" s="349" t="s">
        <v>3317</v>
      </c>
      <c r="C2304" s="349" t="s">
        <v>3413</v>
      </c>
      <c r="D2304" s="349" t="s">
        <v>3414</v>
      </c>
      <c r="E2304" s="350" t="s">
        <v>24</v>
      </c>
      <c r="F2304" s="349" t="s">
        <v>24</v>
      </c>
      <c r="G2304" s="349">
        <v>96532</v>
      </c>
      <c r="H2304" s="349" t="s">
        <v>3514</v>
      </c>
      <c r="I2304" s="349" t="s">
        <v>194</v>
      </c>
      <c r="J2304" s="349" t="s">
        <v>1333</v>
      </c>
      <c r="K2304" s="350">
        <v>231.22</v>
      </c>
      <c r="L2304" s="349" t="s">
        <v>1138</v>
      </c>
    </row>
    <row r="2305" spans="1:12" ht="13.5" x14ac:dyDescent="0.25">
      <c r="A2305" s="349" t="s">
        <v>3316</v>
      </c>
      <c r="B2305" s="349" t="s">
        <v>3317</v>
      </c>
      <c r="C2305" s="349" t="s">
        <v>3413</v>
      </c>
      <c r="D2305" s="349" t="s">
        <v>3414</v>
      </c>
      <c r="E2305" s="350" t="s">
        <v>24</v>
      </c>
      <c r="F2305" s="349" t="s">
        <v>24</v>
      </c>
      <c r="G2305" s="349">
        <v>96533</v>
      </c>
      <c r="H2305" s="349" t="s">
        <v>3515</v>
      </c>
      <c r="I2305" s="349" t="s">
        <v>194</v>
      </c>
      <c r="J2305" s="349" t="s">
        <v>1333</v>
      </c>
      <c r="K2305" s="350">
        <v>120.27</v>
      </c>
      <c r="L2305" s="349" t="s">
        <v>1138</v>
      </c>
    </row>
    <row r="2306" spans="1:12" ht="13.5" x14ac:dyDescent="0.25">
      <c r="A2306" s="349" t="s">
        <v>3316</v>
      </c>
      <c r="B2306" s="349" t="s">
        <v>3317</v>
      </c>
      <c r="C2306" s="349" t="s">
        <v>3413</v>
      </c>
      <c r="D2306" s="349" t="s">
        <v>3414</v>
      </c>
      <c r="E2306" s="350" t="s">
        <v>24</v>
      </c>
      <c r="F2306" s="349" t="s">
        <v>24</v>
      </c>
      <c r="G2306" s="349">
        <v>96534</v>
      </c>
      <c r="H2306" s="349" t="s">
        <v>3516</v>
      </c>
      <c r="I2306" s="349" t="s">
        <v>194</v>
      </c>
      <c r="J2306" s="349" t="s">
        <v>1333</v>
      </c>
      <c r="K2306" s="350">
        <v>95.99</v>
      </c>
      <c r="L2306" s="349" t="s">
        <v>1138</v>
      </c>
    </row>
    <row r="2307" spans="1:12" ht="13.5" x14ac:dyDescent="0.25">
      <c r="A2307" s="349" t="s">
        <v>3316</v>
      </c>
      <c r="B2307" s="349" t="s">
        <v>3317</v>
      </c>
      <c r="C2307" s="349" t="s">
        <v>3413</v>
      </c>
      <c r="D2307" s="349" t="s">
        <v>3414</v>
      </c>
      <c r="E2307" s="350" t="s">
        <v>24</v>
      </c>
      <c r="F2307" s="349" t="s">
        <v>24</v>
      </c>
      <c r="G2307" s="349">
        <v>96535</v>
      </c>
      <c r="H2307" s="349" t="s">
        <v>3517</v>
      </c>
      <c r="I2307" s="349" t="s">
        <v>194</v>
      </c>
      <c r="J2307" s="349" t="s">
        <v>1333</v>
      </c>
      <c r="K2307" s="350">
        <v>163.22999999999999</v>
      </c>
      <c r="L2307" s="349" t="s">
        <v>1138</v>
      </c>
    </row>
    <row r="2308" spans="1:12" ht="13.5" x14ac:dyDescent="0.25">
      <c r="A2308" s="349" t="s">
        <v>3316</v>
      </c>
      <c r="B2308" s="349" t="s">
        <v>3317</v>
      </c>
      <c r="C2308" s="349" t="s">
        <v>3413</v>
      </c>
      <c r="D2308" s="349" t="s">
        <v>3414</v>
      </c>
      <c r="E2308" s="350" t="s">
        <v>24</v>
      </c>
      <c r="F2308" s="349" t="s">
        <v>24</v>
      </c>
      <c r="G2308" s="349">
        <v>96536</v>
      </c>
      <c r="H2308" s="349" t="s">
        <v>3518</v>
      </c>
      <c r="I2308" s="349" t="s">
        <v>194</v>
      </c>
      <c r="J2308" s="349" t="s">
        <v>1333</v>
      </c>
      <c r="K2308" s="350">
        <v>82.45</v>
      </c>
      <c r="L2308" s="349" t="s">
        <v>1138</v>
      </c>
    </row>
    <row r="2309" spans="1:12" ht="13.5" x14ac:dyDescent="0.25">
      <c r="A2309" s="349" t="s">
        <v>3316</v>
      </c>
      <c r="B2309" s="349" t="s">
        <v>3317</v>
      </c>
      <c r="C2309" s="349" t="s">
        <v>3413</v>
      </c>
      <c r="D2309" s="349" t="s">
        <v>3414</v>
      </c>
      <c r="E2309" s="350" t="s">
        <v>24</v>
      </c>
      <c r="F2309" s="349" t="s">
        <v>24</v>
      </c>
      <c r="G2309" s="349">
        <v>96537</v>
      </c>
      <c r="H2309" s="349" t="s">
        <v>3519</v>
      </c>
      <c r="I2309" s="349" t="s">
        <v>194</v>
      </c>
      <c r="J2309" s="349" t="s">
        <v>1333</v>
      </c>
      <c r="K2309" s="350">
        <v>210.27</v>
      </c>
      <c r="L2309" s="349" t="s">
        <v>1138</v>
      </c>
    </row>
    <row r="2310" spans="1:12" ht="13.5" x14ac:dyDescent="0.25">
      <c r="A2310" s="349" t="s">
        <v>3316</v>
      </c>
      <c r="B2310" s="349" t="s">
        <v>3317</v>
      </c>
      <c r="C2310" s="349" t="s">
        <v>3413</v>
      </c>
      <c r="D2310" s="349" t="s">
        <v>3414</v>
      </c>
      <c r="E2310" s="350" t="s">
        <v>24</v>
      </c>
      <c r="F2310" s="349" t="s">
        <v>24</v>
      </c>
      <c r="G2310" s="349">
        <v>96538</v>
      </c>
      <c r="H2310" s="349" t="s">
        <v>3520</v>
      </c>
      <c r="I2310" s="349" t="s">
        <v>194</v>
      </c>
      <c r="J2310" s="349" t="s">
        <v>1333</v>
      </c>
      <c r="K2310" s="350">
        <v>301.08</v>
      </c>
      <c r="L2310" s="349" t="s">
        <v>1138</v>
      </c>
    </row>
    <row r="2311" spans="1:12" ht="13.5" x14ac:dyDescent="0.25">
      <c r="A2311" s="349" t="s">
        <v>3316</v>
      </c>
      <c r="B2311" s="349" t="s">
        <v>3317</v>
      </c>
      <c r="C2311" s="349" t="s">
        <v>3413</v>
      </c>
      <c r="D2311" s="349" t="s">
        <v>3414</v>
      </c>
      <c r="E2311" s="350" t="s">
        <v>24</v>
      </c>
      <c r="F2311" s="349" t="s">
        <v>24</v>
      </c>
      <c r="G2311" s="349">
        <v>96539</v>
      </c>
      <c r="H2311" s="349" t="s">
        <v>3521</v>
      </c>
      <c r="I2311" s="349" t="s">
        <v>194</v>
      </c>
      <c r="J2311" s="349" t="s">
        <v>1333</v>
      </c>
      <c r="K2311" s="350">
        <v>139.46</v>
      </c>
      <c r="L2311" s="349" t="s">
        <v>1138</v>
      </c>
    </row>
    <row r="2312" spans="1:12" ht="13.5" x14ac:dyDescent="0.25">
      <c r="A2312" s="349" t="s">
        <v>3316</v>
      </c>
      <c r="B2312" s="349" t="s">
        <v>3317</v>
      </c>
      <c r="C2312" s="349" t="s">
        <v>3413</v>
      </c>
      <c r="D2312" s="349" t="s">
        <v>3414</v>
      </c>
      <c r="E2312" s="350" t="s">
        <v>24</v>
      </c>
      <c r="F2312" s="349" t="s">
        <v>24</v>
      </c>
      <c r="G2312" s="349">
        <v>96540</v>
      </c>
      <c r="H2312" s="349" t="s">
        <v>3522</v>
      </c>
      <c r="I2312" s="349" t="s">
        <v>194</v>
      </c>
      <c r="J2312" s="349" t="s">
        <v>1333</v>
      </c>
      <c r="K2312" s="350">
        <v>146.63</v>
      </c>
      <c r="L2312" s="349" t="s">
        <v>1138</v>
      </c>
    </row>
    <row r="2313" spans="1:12" ht="13.5" x14ac:dyDescent="0.25">
      <c r="A2313" s="349" t="s">
        <v>3316</v>
      </c>
      <c r="B2313" s="349" t="s">
        <v>3317</v>
      </c>
      <c r="C2313" s="349" t="s">
        <v>3413</v>
      </c>
      <c r="D2313" s="349" t="s">
        <v>3414</v>
      </c>
      <c r="E2313" s="350" t="s">
        <v>24</v>
      </c>
      <c r="F2313" s="349" t="s">
        <v>24</v>
      </c>
      <c r="G2313" s="349">
        <v>96541</v>
      </c>
      <c r="H2313" s="349" t="s">
        <v>3523</v>
      </c>
      <c r="I2313" s="349" t="s">
        <v>194</v>
      </c>
      <c r="J2313" s="349" t="s">
        <v>1333</v>
      </c>
      <c r="K2313" s="350">
        <v>212.73</v>
      </c>
      <c r="L2313" s="349" t="s">
        <v>1138</v>
      </c>
    </row>
    <row r="2314" spans="1:12" ht="13.5" x14ac:dyDescent="0.25">
      <c r="A2314" s="349" t="s">
        <v>3316</v>
      </c>
      <c r="B2314" s="349" t="s">
        <v>3317</v>
      </c>
      <c r="C2314" s="349" t="s">
        <v>3413</v>
      </c>
      <c r="D2314" s="349" t="s">
        <v>3414</v>
      </c>
      <c r="E2314" s="350" t="s">
        <v>24</v>
      </c>
      <c r="F2314" s="349" t="s">
        <v>24</v>
      </c>
      <c r="G2314" s="349">
        <v>96542</v>
      </c>
      <c r="H2314" s="349" t="s">
        <v>3524</v>
      </c>
      <c r="I2314" s="349" t="s">
        <v>194</v>
      </c>
      <c r="J2314" s="349" t="s">
        <v>1333</v>
      </c>
      <c r="K2314" s="350">
        <v>103.83</v>
      </c>
      <c r="L2314" s="349" t="s">
        <v>1138</v>
      </c>
    </row>
    <row r="2315" spans="1:12" ht="13.5" x14ac:dyDescent="0.25">
      <c r="A2315" s="349" t="s">
        <v>3316</v>
      </c>
      <c r="B2315" s="349" t="s">
        <v>3317</v>
      </c>
      <c r="C2315" s="349" t="s">
        <v>3413</v>
      </c>
      <c r="D2315" s="349" t="s">
        <v>3414</v>
      </c>
      <c r="E2315" s="350" t="s">
        <v>24</v>
      </c>
      <c r="F2315" s="349" t="s">
        <v>24</v>
      </c>
      <c r="G2315" s="349">
        <v>96543</v>
      </c>
      <c r="H2315" s="349" t="s">
        <v>3525</v>
      </c>
      <c r="I2315" s="349" t="s">
        <v>214</v>
      </c>
      <c r="J2315" s="349" t="s">
        <v>1333</v>
      </c>
      <c r="K2315" s="350">
        <v>20.61</v>
      </c>
      <c r="L2315" s="349" t="s">
        <v>1138</v>
      </c>
    </row>
    <row r="2316" spans="1:12" ht="13.5" x14ac:dyDescent="0.25">
      <c r="A2316" s="349" t="s">
        <v>3316</v>
      </c>
      <c r="B2316" s="349" t="s">
        <v>3317</v>
      </c>
      <c r="C2316" s="349" t="s">
        <v>3413</v>
      </c>
      <c r="D2316" s="349" t="s">
        <v>3414</v>
      </c>
      <c r="E2316" s="350" t="s">
        <v>24</v>
      </c>
      <c r="F2316" s="349" t="s">
        <v>24</v>
      </c>
      <c r="G2316" s="349">
        <v>97747</v>
      </c>
      <c r="H2316" s="349" t="s">
        <v>3526</v>
      </c>
      <c r="I2316" s="349" t="s">
        <v>194</v>
      </c>
      <c r="J2316" s="349" t="s">
        <v>1333</v>
      </c>
      <c r="K2316" s="350">
        <v>228.93</v>
      </c>
      <c r="L2316" s="349" t="s">
        <v>1138</v>
      </c>
    </row>
    <row r="2317" spans="1:12" ht="13.5" x14ac:dyDescent="0.25">
      <c r="A2317" s="349" t="s">
        <v>3316</v>
      </c>
      <c r="B2317" s="349" t="s">
        <v>3317</v>
      </c>
      <c r="C2317" s="349" t="s">
        <v>3413</v>
      </c>
      <c r="D2317" s="349" t="s">
        <v>3414</v>
      </c>
      <c r="E2317" s="350" t="s">
        <v>24</v>
      </c>
      <c r="F2317" s="349" t="s">
        <v>24</v>
      </c>
      <c r="G2317" s="349">
        <v>101791</v>
      </c>
      <c r="H2317" s="349" t="s">
        <v>3527</v>
      </c>
      <c r="I2317" s="349" t="s">
        <v>182</v>
      </c>
      <c r="J2317" s="349" t="s">
        <v>1333</v>
      </c>
      <c r="K2317" s="350">
        <v>25.13</v>
      </c>
      <c r="L2317" s="349" t="s">
        <v>1138</v>
      </c>
    </row>
    <row r="2318" spans="1:12" ht="13.5" x14ac:dyDescent="0.25">
      <c r="A2318" s="349" t="s">
        <v>3316</v>
      </c>
      <c r="B2318" s="349" t="s">
        <v>3317</v>
      </c>
      <c r="C2318" s="349" t="s">
        <v>3413</v>
      </c>
      <c r="D2318" s="349" t="s">
        <v>3414</v>
      </c>
      <c r="E2318" s="350" t="s">
        <v>24</v>
      </c>
      <c r="F2318" s="349" t="s">
        <v>24</v>
      </c>
      <c r="G2318" s="349">
        <v>101792</v>
      </c>
      <c r="H2318" s="349" t="s">
        <v>3528</v>
      </c>
      <c r="I2318" s="349" t="s">
        <v>191</v>
      </c>
      <c r="J2318" s="349" t="s">
        <v>1333</v>
      </c>
      <c r="K2318" s="350">
        <v>17.28</v>
      </c>
      <c r="L2318" s="349" t="s">
        <v>1138</v>
      </c>
    </row>
    <row r="2319" spans="1:12" ht="13.5" x14ac:dyDescent="0.25">
      <c r="A2319" s="349" t="s">
        <v>3316</v>
      </c>
      <c r="B2319" s="349" t="s">
        <v>3317</v>
      </c>
      <c r="C2319" s="349" t="s">
        <v>3413</v>
      </c>
      <c r="D2319" s="349" t="s">
        <v>3414</v>
      </c>
      <c r="E2319" s="350" t="s">
        <v>24</v>
      </c>
      <c r="F2319" s="349" t="s">
        <v>24</v>
      </c>
      <c r="G2319" s="349">
        <v>101793</v>
      </c>
      <c r="H2319" s="349" t="s">
        <v>3529</v>
      </c>
      <c r="I2319" s="349" t="s">
        <v>191</v>
      </c>
      <c r="J2319" s="349" t="s">
        <v>1333</v>
      </c>
      <c r="K2319" s="350">
        <v>26.11</v>
      </c>
      <c r="L2319" s="349" t="s">
        <v>1138</v>
      </c>
    </row>
    <row r="2320" spans="1:12" ht="13.5" x14ac:dyDescent="0.25">
      <c r="A2320" s="349" t="s">
        <v>3316</v>
      </c>
      <c r="B2320" s="349" t="s">
        <v>3317</v>
      </c>
      <c r="C2320" s="349" t="s">
        <v>3413</v>
      </c>
      <c r="D2320" s="349" t="s">
        <v>3414</v>
      </c>
      <c r="E2320" s="350" t="s">
        <v>24</v>
      </c>
      <c r="F2320" s="349" t="s">
        <v>24</v>
      </c>
      <c r="G2320" s="349">
        <v>101969</v>
      </c>
      <c r="H2320" s="349" t="s">
        <v>3530</v>
      </c>
      <c r="I2320" s="349" t="s">
        <v>194</v>
      </c>
      <c r="J2320" s="349" t="s">
        <v>1333</v>
      </c>
      <c r="K2320" s="350">
        <v>215.26</v>
      </c>
      <c r="L2320" s="349" t="s">
        <v>1138</v>
      </c>
    </row>
    <row r="2321" spans="1:12" ht="13.5" x14ac:dyDescent="0.25">
      <c r="A2321" s="349" t="s">
        <v>3316</v>
      </c>
      <c r="B2321" s="349" t="s">
        <v>3317</v>
      </c>
      <c r="C2321" s="349" t="s">
        <v>3413</v>
      </c>
      <c r="D2321" s="349" t="s">
        <v>3414</v>
      </c>
      <c r="E2321" s="350" t="s">
        <v>24</v>
      </c>
      <c r="F2321" s="349" t="s">
        <v>24</v>
      </c>
      <c r="G2321" s="349">
        <v>101971</v>
      </c>
      <c r="H2321" s="349" t="s">
        <v>3531</v>
      </c>
      <c r="I2321" s="349" t="s">
        <v>194</v>
      </c>
      <c r="J2321" s="349" t="s">
        <v>1333</v>
      </c>
      <c r="K2321" s="350">
        <v>163.68</v>
      </c>
      <c r="L2321" s="349" t="s">
        <v>1138</v>
      </c>
    </row>
    <row r="2322" spans="1:12" ht="13.5" x14ac:dyDescent="0.25">
      <c r="A2322" s="349" t="s">
        <v>3316</v>
      </c>
      <c r="B2322" s="349" t="s">
        <v>3317</v>
      </c>
      <c r="C2322" s="349" t="s">
        <v>3413</v>
      </c>
      <c r="D2322" s="349" t="s">
        <v>3414</v>
      </c>
      <c r="E2322" s="350" t="s">
        <v>24</v>
      </c>
      <c r="F2322" s="349" t="s">
        <v>24</v>
      </c>
      <c r="G2322" s="349">
        <v>101973</v>
      </c>
      <c r="H2322" s="349" t="s">
        <v>3532</v>
      </c>
      <c r="I2322" s="349" t="s">
        <v>194</v>
      </c>
      <c r="J2322" s="349" t="s">
        <v>1333</v>
      </c>
      <c r="K2322" s="350">
        <v>208.94</v>
      </c>
      <c r="L2322" s="349" t="s">
        <v>1138</v>
      </c>
    </row>
    <row r="2323" spans="1:12" ht="13.5" x14ac:dyDescent="0.25">
      <c r="A2323" s="349" t="s">
        <v>3316</v>
      </c>
      <c r="B2323" s="349" t="s">
        <v>3317</v>
      </c>
      <c r="C2323" s="349" t="s">
        <v>3413</v>
      </c>
      <c r="D2323" s="349" t="s">
        <v>3414</v>
      </c>
      <c r="E2323" s="350" t="s">
        <v>24</v>
      </c>
      <c r="F2323" s="349" t="s">
        <v>24</v>
      </c>
      <c r="G2323" s="349">
        <v>101974</v>
      </c>
      <c r="H2323" s="349" t="s">
        <v>3533</v>
      </c>
      <c r="I2323" s="349" t="s">
        <v>194</v>
      </c>
      <c r="J2323" s="349" t="s">
        <v>1333</v>
      </c>
      <c r="K2323" s="350">
        <v>501.15</v>
      </c>
      <c r="L2323" s="349" t="s">
        <v>1138</v>
      </c>
    </row>
    <row r="2324" spans="1:12" ht="13.5" x14ac:dyDescent="0.25">
      <c r="A2324" s="349" t="s">
        <v>3316</v>
      </c>
      <c r="B2324" s="349" t="s">
        <v>3317</v>
      </c>
      <c r="C2324" s="349" t="s">
        <v>3413</v>
      </c>
      <c r="D2324" s="349" t="s">
        <v>3414</v>
      </c>
      <c r="E2324" s="350" t="s">
        <v>24</v>
      </c>
      <c r="F2324" s="349" t="s">
        <v>24</v>
      </c>
      <c r="G2324" s="349">
        <v>101975</v>
      </c>
      <c r="H2324" s="349" t="s">
        <v>3534</v>
      </c>
      <c r="I2324" s="349" t="s">
        <v>194</v>
      </c>
      <c r="J2324" s="349" t="s">
        <v>1333</v>
      </c>
      <c r="K2324" s="350">
        <v>424.31</v>
      </c>
      <c r="L2324" s="349" t="s">
        <v>1138</v>
      </c>
    </row>
    <row r="2325" spans="1:12" ht="13.5" x14ac:dyDescent="0.25">
      <c r="A2325" s="349" t="s">
        <v>3316</v>
      </c>
      <c r="B2325" s="349" t="s">
        <v>3317</v>
      </c>
      <c r="C2325" s="349" t="s">
        <v>3413</v>
      </c>
      <c r="D2325" s="349" t="s">
        <v>3414</v>
      </c>
      <c r="E2325" s="350" t="s">
        <v>24</v>
      </c>
      <c r="F2325" s="349" t="s">
        <v>24</v>
      </c>
      <c r="G2325" s="349">
        <v>101977</v>
      </c>
      <c r="H2325" s="349" t="s">
        <v>3535</v>
      </c>
      <c r="I2325" s="349" t="s">
        <v>194</v>
      </c>
      <c r="J2325" s="349" t="s">
        <v>1333</v>
      </c>
      <c r="K2325" s="350">
        <v>334.97</v>
      </c>
      <c r="L2325" s="349" t="s">
        <v>1138</v>
      </c>
    </row>
    <row r="2326" spans="1:12" ht="13.5" x14ac:dyDescent="0.25">
      <c r="A2326" s="349" t="s">
        <v>3316</v>
      </c>
      <c r="B2326" s="349" t="s">
        <v>3317</v>
      </c>
      <c r="C2326" s="349" t="s">
        <v>3413</v>
      </c>
      <c r="D2326" s="349" t="s">
        <v>3414</v>
      </c>
      <c r="E2326" s="350" t="s">
        <v>24</v>
      </c>
      <c r="F2326" s="349" t="s">
        <v>24</v>
      </c>
      <c r="G2326" s="349">
        <v>101980</v>
      </c>
      <c r="H2326" s="349" t="s">
        <v>3536</v>
      </c>
      <c r="I2326" s="349" t="s">
        <v>194</v>
      </c>
      <c r="J2326" s="349" t="s">
        <v>1333</v>
      </c>
      <c r="K2326" s="350">
        <v>310.47000000000003</v>
      </c>
      <c r="L2326" s="349" t="s">
        <v>1138</v>
      </c>
    </row>
    <row r="2327" spans="1:12" ht="13.5" x14ac:dyDescent="0.25">
      <c r="A2327" s="349" t="s">
        <v>3316</v>
      </c>
      <c r="B2327" s="349" t="s">
        <v>3317</v>
      </c>
      <c r="C2327" s="349" t="s">
        <v>3413</v>
      </c>
      <c r="D2327" s="349" t="s">
        <v>3414</v>
      </c>
      <c r="E2327" s="350" t="s">
        <v>24</v>
      </c>
      <c r="F2327" s="349" t="s">
        <v>24</v>
      </c>
      <c r="G2327" s="349">
        <v>101981</v>
      </c>
      <c r="H2327" s="349" t="s">
        <v>3537</v>
      </c>
      <c r="I2327" s="349" t="s">
        <v>194</v>
      </c>
      <c r="J2327" s="349" t="s">
        <v>1333</v>
      </c>
      <c r="K2327" s="350">
        <v>271.74</v>
      </c>
      <c r="L2327" s="349" t="s">
        <v>1138</v>
      </c>
    </row>
    <row r="2328" spans="1:12" ht="13.5" x14ac:dyDescent="0.25">
      <c r="A2328" s="349" t="s">
        <v>3316</v>
      </c>
      <c r="B2328" s="349" t="s">
        <v>3317</v>
      </c>
      <c r="C2328" s="349" t="s">
        <v>3413</v>
      </c>
      <c r="D2328" s="349" t="s">
        <v>3414</v>
      </c>
      <c r="E2328" s="350" t="s">
        <v>24</v>
      </c>
      <c r="F2328" s="349" t="s">
        <v>24</v>
      </c>
      <c r="G2328" s="349">
        <v>101982</v>
      </c>
      <c r="H2328" s="349" t="s">
        <v>3538</v>
      </c>
      <c r="I2328" s="349" t="s">
        <v>194</v>
      </c>
      <c r="J2328" s="349" t="s">
        <v>1333</v>
      </c>
      <c r="K2328" s="350">
        <v>242.1</v>
      </c>
      <c r="L2328" s="349" t="s">
        <v>1138</v>
      </c>
    </row>
    <row r="2329" spans="1:12" ht="13.5" x14ac:dyDescent="0.25">
      <c r="A2329" s="349" t="s">
        <v>3316</v>
      </c>
      <c r="B2329" s="349" t="s">
        <v>3317</v>
      </c>
      <c r="C2329" s="349" t="s">
        <v>3413</v>
      </c>
      <c r="D2329" s="349" t="s">
        <v>3414</v>
      </c>
      <c r="E2329" s="350" t="s">
        <v>24</v>
      </c>
      <c r="F2329" s="349" t="s">
        <v>24</v>
      </c>
      <c r="G2329" s="349">
        <v>101983</v>
      </c>
      <c r="H2329" s="349" t="s">
        <v>3539</v>
      </c>
      <c r="I2329" s="349" t="s">
        <v>194</v>
      </c>
      <c r="J2329" s="349" t="s">
        <v>1333</v>
      </c>
      <c r="K2329" s="350">
        <v>223.45</v>
      </c>
      <c r="L2329" s="349" t="s">
        <v>1138</v>
      </c>
    </row>
    <row r="2330" spans="1:12" ht="13.5" x14ac:dyDescent="0.25">
      <c r="A2330" s="349" t="s">
        <v>3316</v>
      </c>
      <c r="B2330" s="349" t="s">
        <v>3317</v>
      </c>
      <c r="C2330" s="349" t="s">
        <v>3413</v>
      </c>
      <c r="D2330" s="349" t="s">
        <v>3414</v>
      </c>
      <c r="E2330" s="350" t="s">
        <v>24</v>
      </c>
      <c r="F2330" s="349" t="s">
        <v>24</v>
      </c>
      <c r="G2330" s="349">
        <v>101985</v>
      </c>
      <c r="H2330" s="349" t="s">
        <v>3540</v>
      </c>
      <c r="I2330" s="349" t="s">
        <v>194</v>
      </c>
      <c r="J2330" s="349" t="s">
        <v>1333</v>
      </c>
      <c r="K2330" s="350">
        <v>231.94</v>
      </c>
      <c r="L2330" s="349" t="s">
        <v>1138</v>
      </c>
    </row>
    <row r="2331" spans="1:12" ht="13.5" x14ac:dyDescent="0.25">
      <c r="A2331" s="349" t="s">
        <v>3316</v>
      </c>
      <c r="B2331" s="349" t="s">
        <v>3317</v>
      </c>
      <c r="C2331" s="349" t="s">
        <v>3413</v>
      </c>
      <c r="D2331" s="349" t="s">
        <v>3414</v>
      </c>
      <c r="E2331" s="350" t="s">
        <v>24</v>
      </c>
      <c r="F2331" s="349" t="s">
        <v>24</v>
      </c>
      <c r="G2331" s="349">
        <v>101986</v>
      </c>
      <c r="H2331" s="349" t="s">
        <v>3541</v>
      </c>
      <c r="I2331" s="349" t="s">
        <v>194</v>
      </c>
      <c r="J2331" s="349" t="s">
        <v>1333</v>
      </c>
      <c r="K2331" s="350">
        <v>166.38</v>
      </c>
      <c r="L2331" s="349" t="s">
        <v>1138</v>
      </c>
    </row>
    <row r="2332" spans="1:12" ht="13.5" x14ac:dyDescent="0.25">
      <c r="A2332" s="349" t="s">
        <v>3316</v>
      </c>
      <c r="B2332" s="349" t="s">
        <v>3317</v>
      </c>
      <c r="C2332" s="349" t="s">
        <v>3413</v>
      </c>
      <c r="D2332" s="349" t="s">
        <v>3414</v>
      </c>
      <c r="E2332" s="350" t="s">
        <v>24</v>
      </c>
      <c r="F2332" s="349" t="s">
        <v>24</v>
      </c>
      <c r="G2332" s="349">
        <v>101987</v>
      </c>
      <c r="H2332" s="349" t="s">
        <v>3542</v>
      </c>
      <c r="I2332" s="349" t="s">
        <v>194</v>
      </c>
      <c r="J2332" s="349" t="s">
        <v>1333</v>
      </c>
      <c r="K2332" s="350">
        <v>245.14</v>
      </c>
      <c r="L2332" s="349" t="s">
        <v>1138</v>
      </c>
    </row>
    <row r="2333" spans="1:12" ht="13.5" x14ac:dyDescent="0.25">
      <c r="A2333" s="349" t="s">
        <v>3316</v>
      </c>
      <c r="B2333" s="349" t="s">
        <v>3317</v>
      </c>
      <c r="C2333" s="349" t="s">
        <v>3413</v>
      </c>
      <c r="D2333" s="349" t="s">
        <v>3414</v>
      </c>
      <c r="E2333" s="350" t="s">
        <v>24</v>
      </c>
      <c r="F2333" s="349" t="s">
        <v>24</v>
      </c>
      <c r="G2333" s="349">
        <v>101988</v>
      </c>
      <c r="H2333" s="349" t="s">
        <v>3543</v>
      </c>
      <c r="I2333" s="349" t="s">
        <v>194</v>
      </c>
      <c r="J2333" s="349" t="s">
        <v>1333</v>
      </c>
      <c r="K2333" s="350">
        <v>222.91</v>
      </c>
      <c r="L2333" s="349" t="s">
        <v>1138</v>
      </c>
    </row>
    <row r="2334" spans="1:12" ht="13.5" x14ac:dyDescent="0.25">
      <c r="A2334" s="349" t="s">
        <v>3316</v>
      </c>
      <c r="B2334" s="349" t="s">
        <v>3317</v>
      </c>
      <c r="C2334" s="349" t="s">
        <v>3413</v>
      </c>
      <c r="D2334" s="349" t="s">
        <v>3414</v>
      </c>
      <c r="E2334" s="350" t="s">
        <v>24</v>
      </c>
      <c r="F2334" s="349" t="s">
        <v>24</v>
      </c>
      <c r="G2334" s="349">
        <v>101989</v>
      </c>
      <c r="H2334" s="349" t="s">
        <v>3544</v>
      </c>
      <c r="I2334" s="349" t="s">
        <v>194</v>
      </c>
      <c r="J2334" s="349" t="s">
        <v>1333</v>
      </c>
      <c r="K2334" s="350">
        <v>171.98</v>
      </c>
      <c r="L2334" s="349" t="s">
        <v>1138</v>
      </c>
    </row>
    <row r="2335" spans="1:12" ht="13.5" x14ac:dyDescent="0.25">
      <c r="A2335" s="349" t="s">
        <v>3316</v>
      </c>
      <c r="B2335" s="349" t="s">
        <v>3317</v>
      </c>
      <c r="C2335" s="349" t="s">
        <v>3413</v>
      </c>
      <c r="D2335" s="349" t="s">
        <v>3414</v>
      </c>
      <c r="E2335" s="350" t="s">
        <v>24</v>
      </c>
      <c r="F2335" s="349" t="s">
        <v>24</v>
      </c>
      <c r="G2335" s="349">
        <v>101990</v>
      </c>
      <c r="H2335" s="349" t="s">
        <v>3545</v>
      </c>
      <c r="I2335" s="349" t="s">
        <v>194</v>
      </c>
      <c r="J2335" s="349" t="s">
        <v>1333</v>
      </c>
      <c r="K2335" s="350">
        <v>224.9</v>
      </c>
      <c r="L2335" s="349" t="s">
        <v>1138</v>
      </c>
    </row>
    <row r="2336" spans="1:12" ht="13.5" x14ac:dyDescent="0.25">
      <c r="A2336" s="349" t="s">
        <v>3316</v>
      </c>
      <c r="B2336" s="349" t="s">
        <v>3317</v>
      </c>
      <c r="C2336" s="349" t="s">
        <v>3413</v>
      </c>
      <c r="D2336" s="349" t="s">
        <v>3414</v>
      </c>
      <c r="E2336" s="350" t="s">
        <v>24</v>
      </c>
      <c r="F2336" s="349" t="s">
        <v>24</v>
      </c>
      <c r="G2336" s="349">
        <v>101991</v>
      </c>
      <c r="H2336" s="349" t="s">
        <v>3546</v>
      </c>
      <c r="I2336" s="349" t="s">
        <v>194</v>
      </c>
      <c r="J2336" s="349" t="s">
        <v>1333</v>
      </c>
      <c r="K2336" s="350">
        <v>231.42</v>
      </c>
      <c r="L2336" s="349" t="s">
        <v>1138</v>
      </c>
    </row>
    <row r="2337" spans="1:12" ht="13.5" x14ac:dyDescent="0.25">
      <c r="A2337" s="349" t="s">
        <v>3316</v>
      </c>
      <c r="B2337" s="349" t="s">
        <v>3317</v>
      </c>
      <c r="C2337" s="349" t="s">
        <v>3413</v>
      </c>
      <c r="D2337" s="349" t="s">
        <v>3414</v>
      </c>
      <c r="E2337" s="350" t="s">
        <v>24</v>
      </c>
      <c r="F2337" s="349" t="s">
        <v>24</v>
      </c>
      <c r="G2337" s="349">
        <v>101992</v>
      </c>
      <c r="H2337" s="349" t="s">
        <v>3547</v>
      </c>
      <c r="I2337" s="349" t="s">
        <v>194</v>
      </c>
      <c r="J2337" s="349" t="s">
        <v>1333</v>
      </c>
      <c r="K2337" s="350">
        <v>168.74</v>
      </c>
      <c r="L2337" s="349" t="s">
        <v>1138</v>
      </c>
    </row>
    <row r="2338" spans="1:12" ht="13.5" x14ac:dyDescent="0.25">
      <c r="A2338" s="349" t="s">
        <v>3316</v>
      </c>
      <c r="B2338" s="349" t="s">
        <v>3317</v>
      </c>
      <c r="C2338" s="349" t="s">
        <v>3413</v>
      </c>
      <c r="D2338" s="349" t="s">
        <v>3414</v>
      </c>
      <c r="E2338" s="350" t="s">
        <v>24</v>
      </c>
      <c r="F2338" s="349" t="s">
        <v>24</v>
      </c>
      <c r="G2338" s="349">
        <v>101993</v>
      </c>
      <c r="H2338" s="349" t="s">
        <v>3548</v>
      </c>
      <c r="I2338" s="349" t="s">
        <v>194</v>
      </c>
      <c r="J2338" s="349" t="s">
        <v>1333</v>
      </c>
      <c r="K2338" s="350">
        <v>287.25</v>
      </c>
      <c r="L2338" s="349" t="s">
        <v>1138</v>
      </c>
    </row>
    <row r="2339" spans="1:12" ht="13.5" x14ac:dyDescent="0.25">
      <c r="A2339" s="349" t="s">
        <v>3316</v>
      </c>
      <c r="B2339" s="349" t="s">
        <v>3317</v>
      </c>
      <c r="C2339" s="349" t="s">
        <v>3413</v>
      </c>
      <c r="D2339" s="349" t="s">
        <v>3414</v>
      </c>
      <c r="E2339" s="350" t="s">
        <v>24</v>
      </c>
      <c r="F2339" s="349" t="s">
        <v>24</v>
      </c>
      <c r="G2339" s="349">
        <v>101994</v>
      </c>
      <c r="H2339" s="349" t="s">
        <v>3549</v>
      </c>
      <c r="I2339" s="349" t="s">
        <v>194</v>
      </c>
      <c r="J2339" s="349" t="s">
        <v>1333</v>
      </c>
      <c r="K2339" s="350">
        <v>237.52</v>
      </c>
      <c r="L2339" s="349" t="s">
        <v>1138</v>
      </c>
    </row>
    <row r="2340" spans="1:12" ht="13.5" x14ac:dyDescent="0.25">
      <c r="A2340" s="349" t="s">
        <v>3316</v>
      </c>
      <c r="B2340" s="349" t="s">
        <v>3317</v>
      </c>
      <c r="C2340" s="349" t="s">
        <v>3413</v>
      </c>
      <c r="D2340" s="349" t="s">
        <v>3414</v>
      </c>
      <c r="E2340" s="350" t="s">
        <v>24</v>
      </c>
      <c r="F2340" s="349" t="s">
        <v>24</v>
      </c>
      <c r="G2340" s="349">
        <v>101995</v>
      </c>
      <c r="H2340" s="349" t="s">
        <v>3550</v>
      </c>
      <c r="I2340" s="349" t="s">
        <v>194</v>
      </c>
      <c r="J2340" s="349" t="s">
        <v>1333</v>
      </c>
      <c r="K2340" s="350">
        <v>180.35</v>
      </c>
      <c r="L2340" s="349" t="s">
        <v>1138</v>
      </c>
    </row>
    <row r="2341" spans="1:12" ht="13.5" x14ac:dyDescent="0.25">
      <c r="A2341" s="349" t="s">
        <v>3316</v>
      </c>
      <c r="B2341" s="349" t="s">
        <v>3317</v>
      </c>
      <c r="C2341" s="349" t="s">
        <v>3413</v>
      </c>
      <c r="D2341" s="349" t="s">
        <v>3414</v>
      </c>
      <c r="E2341" s="350" t="s">
        <v>24</v>
      </c>
      <c r="F2341" s="349" t="s">
        <v>24</v>
      </c>
      <c r="G2341" s="349">
        <v>101996</v>
      </c>
      <c r="H2341" s="349" t="s">
        <v>3551</v>
      </c>
      <c r="I2341" s="349" t="s">
        <v>194</v>
      </c>
      <c r="J2341" s="349" t="s">
        <v>1333</v>
      </c>
      <c r="K2341" s="350">
        <v>241.31</v>
      </c>
      <c r="L2341" s="349" t="s">
        <v>1138</v>
      </c>
    </row>
    <row r="2342" spans="1:12" ht="13.5" x14ac:dyDescent="0.25">
      <c r="A2342" s="349" t="s">
        <v>3316</v>
      </c>
      <c r="B2342" s="349" t="s">
        <v>3317</v>
      </c>
      <c r="C2342" s="349" t="s">
        <v>3413</v>
      </c>
      <c r="D2342" s="349" t="s">
        <v>3414</v>
      </c>
      <c r="E2342" s="350" t="s">
        <v>24</v>
      </c>
      <c r="F2342" s="349" t="s">
        <v>24</v>
      </c>
      <c r="G2342" s="349">
        <v>101997</v>
      </c>
      <c r="H2342" s="349" t="s">
        <v>3552</v>
      </c>
      <c r="I2342" s="349" t="s">
        <v>194</v>
      </c>
      <c r="J2342" s="349" t="s">
        <v>1333</v>
      </c>
      <c r="K2342" s="350">
        <v>231.9</v>
      </c>
      <c r="L2342" s="349" t="s">
        <v>1138</v>
      </c>
    </row>
    <row r="2343" spans="1:12" ht="13.5" x14ac:dyDescent="0.25">
      <c r="A2343" s="349" t="s">
        <v>3316</v>
      </c>
      <c r="B2343" s="349" t="s">
        <v>3317</v>
      </c>
      <c r="C2343" s="349" t="s">
        <v>3413</v>
      </c>
      <c r="D2343" s="349" t="s">
        <v>3414</v>
      </c>
      <c r="E2343" s="350" t="s">
        <v>24</v>
      </c>
      <c r="F2343" s="349" t="s">
        <v>24</v>
      </c>
      <c r="G2343" s="349">
        <v>101998</v>
      </c>
      <c r="H2343" s="349" t="s">
        <v>3553</v>
      </c>
      <c r="I2343" s="349" t="s">
        <v>194</v>
      </c>
      <c r="J2343" s="349" t="s">
        <v>1333</v>
      </c>
      <c r="K2343" s="350">
        <v>167.8</v>
      </c>
      <c r="L2343" s="349" t="s">
        <v>1138</v>
      </c>
    </row>
    <row r="2344" spans="1:12" ht="13.5" x14ac:dyDescent="0.25">
      <c r="A2344" s="349" t="s">
        <v>3316</v>
      </c>
      <c r="B2344" s="349" t="s">
        <v>3317</v>
      </c>
      <c r="C2344" s="349" t="s">
        <v>3413</v>
      </c>
      <c r="D2344" s="349" t="s">
        <v>3414</v>
      </c>
      <c r="E2344" s="350" t="s">
        <v>24</v>
      </c>
      <c r="F2344" s="349" t="s">
        <v>24</v>
      </c>
      <c r="G2344" s="349">
        <v>101999</v>
      </c>
      <c r="H2344" s="349" t="s">
        <v>3554</v>
      </c>
      <c r="I2344" s="349" t="s">
        <v>194</v>
      </c>
      <c r="J2344" s="349" t="s">
        <v>1333</v>
      </c>
      <c r="K2344" s="350">
        <v>307.47000000000003</v>
      </c>
      <c r="L2344" s="349" t="s">
        <v>1138</v>
      </c>
    </row>
    <row r="2345" spans="1:12" ht="13.5" x14ac:dyDescent="0.25">
      <c r="A2345" s="349" t="s">
        <v>3316</v>
      </c>
      <c r="B2345" s="349" t="s">
        <v>3317</v>
      </c>
      <c r="C2345" s="349" t="s">
        <v>3413</v>
      </c>
      <c r="D2345" s="349" t="s">
        <v>3414</v>
      </c>
      <c r="E2345" s="350" t="s">
        <v>24</v>
      </c>
      <c r="F2345" s="349" t="s">
        <v>24</v>
      </c>
      <c r="G2345" s="349">
        <v>102000</v>
      </c>
      <c r="H2345" s="349" t="s">
        <v>3555</v>
      </c>
      <c r="I2345" s="349" t="s">
        <v>194</v>
      </c>
      <c r="J2345" s="349" t="s">
        <v>1333</v>
      </c>
      <c r="K2345" s="350">
        <v>511.36</v>
      </c>
      <c r="L2345" s="349" t="s">
        <v>1138</v>
      </c>
    </row>
    <row r="2346" spans="1:12" ht="13.5" x14ac:dyDescent="0.25">
      <c r="A2346" s="349" t="s">
        <v>3316</v>
      </c>
      <c r="B2346" s="349" t="s">
        <v>3317</v>
      </c>
      <c r="C2346" s="349" t="s">
        <v>3413</v>
      </c>
      <c r="D2346" s="349" t="s">
        <v>3414</v>
      </c>
      <c r="E2346" s="350" t="s">
        <v>24</v>
      </c>
      <c r="F2346" s="349" t="s">
        <v>24</v>
      </c>
      <c r="G2346" s="349">
        <v>102001</v>
      </c>
      <c r="H2346" s="349" t="s">
        <v>3556</v>
      </c>
      <c r="I2346" s="349" t="s">
        <v>194</v>
      </c>
      <c r="J2346" s="349" t="s">
        <v>1333</v>
      </c>
      <c r="K2346" s="350">
        <v>438.27</v>
      </c>
      <c r="L2346" s="349" t="s">
        <v>1138</v>
      </c>
    </row>
    <row r="2347" spans="1:12" ht="13.5" x14ac:dyDescent="0.25">
      <c r="A2347" s="349" t="s">
        <v>3316</v>
      </c>
      <c r="B2347" s="349" t="s">
        <v>3317</v>
      </c>
      <c r="C2347" s="349" t="s">
        <v>3413</v>
      </c>
      <c r="D2347" s="349" t="s">
        <v>3414</v>
      </c>
      <c r="E2347" s="350" t="s">
        <v>24</v>
      </c>
      <c r="F2347" s="349" t="s">
        <v>24</v>
      </c>
      <c r="G2347" s="349">
        <v>102002</v>
      </c>
      <c r="H2347" s="349" t="s">
        <v>3557</v>
      </c>
      <c r="I2347" s="349" t="s">
        <v>194</v>
      </c>
      <c r="J2347" s="349" t="s">
        <v>1333</v>
      </c>
      <c r="K2347" s="350">
        <v>330.85</v>
      </c>
      <c r="L2347" s="349" t="s">
        <v>1138</v>
      </c>
    </row>
    <row r="2348" spans="1:12" ht="13.5" x14ac:dyDescent="0.25">
      <c r="A2348" s="349" t="s">
        <v>3316</v>
      </c>
      <c r="B2348" s="349" t="s">
        <v>3317</v>
      </c>
      <c r="C2348" s="349" t="s">
        <v>3413</v>
      </c>
      <c r="D2348" s="349" t="s">
        <v>3414</v>
      </c>
      <c r="E2348" s="350" t="s">
        <v>24</v>
      </c>
      <c r="F2348" s="349" t="s">
        <v>24</v>
      </c>
      <c r="G2348" s="349">
        <v>102003</v>
      </c>
      <c r="H2348" s="349" t="s">
        <v>3558</v>
      </c>
      <c r="I2348" s="349" t="s">
        <v>194</v>
      </c>
      <c r="J2348" s="349" t="s">
        <v>1333</v>
      </c>
      <c r="K2348" s="350">
        <v>305.25</v>
      </c>
      <c r="L2348" s="349" t="s">
        <v>1138</v>
      </c>
    </row>
    <row r="2349" spans="1:12" ht="13.5" x14ac:dyDescent="0.25">
      <c r="A2349" s="349" t="s">
        <v>3316</v>
      </c>
      <c r="B2349" s="349" t="s">
        <v>3317</v>
      </c>
      <c r="C2349" s="349" t="s">
        <v>3413</v>
      </c>
      <c r="D2349" s="349" t="s">
        <v>3414</v>
      </c>
      <c r="E2349" s="350" t="s">
        <v>24</v>
      </c>
      <c r="F2349" s="349" t="s">
        <v>24</v>
      </c>
      <c r="G2349" s="349">
        <v>102004</v>
      </c>
      <c r="H2349" s="349" t="s">
        <v>3559</v>
      </c>
      <c r="I2349" s="349" t="s">
        <v>194</v>
      </c>
      <c r="J2349" s="349" t="s">
        <v>1333</v>
      </c>
      <c r="K2349" s="350">
        <v>271.42</v>
      </c>
      <c r="L2349" s="349" t="s">
        <v>1138</v>
      </c>
    </row>
    <row r="2350" spans="1:12" ht="13.5" x14ac:dyDescent="0.25">
      <c r="A2350" s="349" t="s">
        <v>3316</v>
      </c>
      <c r="B2350" s="349" t="s">
        <v>3317</v>
      </c>
      <c r="C2350" s="349" t="s">
        <v>3413</v>
      </c>
      <c r="D2350" s="349" t="s">
        <v>3414</v>
      </c>
      <c r="E2350" s="350" t="s">
        <v>24</v>
      </c>
      <c r="F2350" s="349" t="s">
        <v>24</v>
      </c>
      <c r="G2350" s="349">
        <v>102005</v>
      </c>
      <c r="H2350" s="349" t="s">
        <v>3560</v>
      </c>
      <c r="I2350" s="349" t="s">
        <v>194</v>
      </c>
      <c r="J2350" s="349" t="s">
        <v>1333</v>
      </c>
      <c r="K2350" s="350">
        <v>239.95</v>
      </c>
      <c r="L2350" s="349" t="s">
        <v>1138</v>
      </c>
    </row>
    <row r="2351" spans="1:12" ht="13.5" x14ac:dyDescent="0.25">
      <c r="A2351" s="349" t="s">
        <v>3316</v>
      </c>
      <c r="B2351" s="349" t="s">
        <v>3317</v>
      </c>
      <c r="C2351" s="349" t="s">
        <v>3413</v>
      </c>
      <c r="D2351" s="349" t="s">
        <v>3414</v>
      </c>
      <c r="E2351" s="350" t="s">
        <v>24</v>
      </c>
      <c r="F2351" s="349" t="s">
        <v>24</v>
      </c>
      <c r="G2351" s="349">
        <v>102006</v>
      </c>
      <c r="H2351" s="349" t="s">
        <v>3561</v>
      </c>
      <c r="I2351" s="349" t="s">
        <v>194</v>
      </c>
      <c r="J2351" s="349" t="s">
        <v>1333</v>
      </c>
      <c r="K2351" s="350">
        <v>220.13</v>
      </c>
      <c r="L2351" s="349" t="s">
        <v>1138</v>
      </c>
    </row>
    <row r="2352" spans="1:12" ht="13.5" x14ac:dyDescent="0.25">
      <c r="A2352" s="349" t="s">
        <v>3316</v>
      </c>
      <c r="B2352" s="349" t="s">
        <v>3317</v>
      </c>
      <c r="C2352" s="349" t="s">
        <v>3413</v>
      </c>
      <c r="D2352" s="349" t="s">
        <v>3414</v>
      </c>
      <c r="E2352" s="350" t="s">
        <v>24</v>
      </c>
      <c r="F2352" s="349" t="s">
        <v>24</v>
      </c>
      <c r="G2352" s="349">
        <v>102007</v>
      </c>
      <c r="H2352" s="349" t="s">
        <v>3562</v>
      </c>
      <c r="I2352" s="349" t="s">
        <v>194</v>
      </c>
      <c r="J2352" s="349" t="s">
        <v>1333</v>
      </c>
      <c r="K2352" s="350">
        <v>495.81</v>
      </c>
      <c r="L2352" s="349" t="s">
        <v>1138</v>
      </c>
    </row>
    <row r="2353" spans="1:12" ht="13.5" x14ac:dyDescent="0.25">
      <c r="A2353" s="349" t="s">
        <v>3316</v>
      </c>
      <c r="B2353" s="349" t="s">
        <v>3317</v>
      </c>
      <c r="C2353" s="349" t="s">
        <v>3413</v>
      </c>
      <c r="D2353" s="349" t="s">
        <v>3414</v>
      </c>
      <c r="E2353" s="350" t="s">
        <v>24</v>
      </c>
      <c r="F2353" s="349" t="s">
        <v>24</v>
      </c>
      <c r="G2353" s="349">
        <v>102008</v>
      </c>
      <c r="H2353" s="349" t="s">
        <v>3563</v>
      </c>
      <c r="I2353" s="349" t="s">
        <v>194</v>
      </c>
      <c r="J2353" s="349" t="s">
        <v>1333</v>
      </c>
      <c r="K2353" s="350">
        <v>412.63</v>
      </c>
      <c r="L2353" s="349" t="s">
        <v>1138</v>
      </c>
    </row>
    <row r="2354" spans="1:12" ht="13.5" x14ac:dyDescent="0.25">
      <c r="A2354" s="349" t="s">
        <v>3316</v>
      </c>
      <c r="B2354" s="349" t="s">
        <v>3317</v>
      </c>
      <c r="C2354" s="349" t="s">
        <v>3413</v>
      </c>
      <c r="D2354" s="349" t="s">
        <v>3414</v>
      </c>
      <c r="E2354" s="350" t="s">
        <v>24</v>
      </c>
      <c r="F2354" s="349" t="s">
        <v>24</v>
      </c>
      <c r="G2354" s="349">
        <v>102009</v>
      </c>
      <c r="H2354" s="349" t="s">
        <v>3564</v>
      </c>
      <c r="I2354" s="349" t="s">
        <v>194</v>
      </c>
      <c r="J2354" s="349" t="s">
        <v>1333</v>
      </c>
      <c r="K2354" s="350">
        <v>336.21</v>
      </c>
      <c r="L2354" s="349" t="s">
        <v>1138</v>
      </c>
    </row>
    <row r="2355" spans="1:12" ht="13.5" x14ac:dyDescent="0.25">
      <c r="A2355" s="349" t="s">
        <v>3316</v>
      </c>
      <c r="B2355" s="349" t="s">
        <v>3317</v>
      </c>
      <c r="C2355" s="349" t="s">
        <v>3413</v>
      </c>
      <c r="D2355" s="349" t="s">
        <v>3414</v>
      </c>
      <c r="E2355" s="350" t="s">
        <v>24</v>
      </c>
      <c r="F2355" s="349" t="s">
        <v>24</v>
      </c>
      <c r="G2355" s="349">
        <v>102010</v>
      </c>
      <c r="H2355" s="349" t="s">
        <v>3565</v>
      </c>
      <c r="I2355" s="349" t="s">
        <v>194</v>
      </c>
      <c r="J2355" s="349" t="s">
        <v>1333</v>
      </c>
      <c r="K2355" s="350">
        <v>308.56</v>
      </c>
      <c r="L2355" s="349" t="s">
        <v>1138</v>
      </c>
    </row>
    <row r="2356" spans="1:12" ht="13.5" x14ac:dyDescent="0.25">
      <c r="A2356" s="349" t="s">
        <v>3316</v>
      </c>
      <c r="B2356" s="349" t="s">
        <v>3317</v>
      </c>
      <c r="C2356" s="349" t="s">
        <v>3413</v>
      </c>
      <c r="D2356" s="349" t="s">
        <v>3414</v>
      </c>
      <c r="E2356" s="350" t="s">
        <v>24</v>
      </c>
      <c r="F2356" s="349" t="s">
        <v>24</v>
      </c>
      <c r="G2356" s="349">
        <v>102011</v>
      </c>
      <c r="H2356" s="349" t="s">
        <v>3566</v>
      </c>
      <c r="I2356" s="349" t="s">
        <v>194</v>
      </c>
      <c r="J2356" s="349" t="s">
        <v>1333</v>
      </c>
      <c r="K2356" s="350">
        <v>267.35000000000002</v>
      </c>
      <c r="L2356" s="349" t="s">
        <v>1138</v>
      </c>
    </row>
    <row r="2357" spans="1:12" ht="13.5" x14ac:dyDescent="0.25">
      <c r="A2357" s="349" t="s">
        <v>3316</v>
      </c>
      <c r="B2357" s="349" t="s">
        <v>3317</v>
      </c>
      <c r="C2357" s="349" t="s">
        <v>3413</v>
      </c>
      <c r="D2357" s="349" t="s">
        <v>3414</v>
      </c>
      <c r="E2357" s="350" t="s">
        <v>24</v>
      </c>
      <c r="F2357" s="349" t="s">
        <v>24</v>
      </c>
      <c r="G2357" s="349">
        <v>102012</v>
      </c>
      <c r="H2357" s="349" t="s">
        <v>3567</v>
      </c>
      <c r="I2357" s="349" t="s">
        <v>194</v>
      </c>
      <c r="J2357" s="349" t="s">
        <v>1333</v>
      </c>
      <c r="K2357" s="350">
        <v>236.87</v>
      </c>
      <c r="L2357" s="349" t="s">
        <v>1138</v>
      </c>
    </row>
    <row r="2358" spans="1:12" ht="13.5" x14ac:dyDescent="0.25">
      <c r="A2358" s="349" t="s">
        <v>3316</v>
      </c>
      <c r="B2358" s="349" t="s">
        <v>3317</v>
      </c>
      <c r="C2358" s="349" t="s">
        <v>3413</v>
      </c>
      <c r="D2358" s="349" t="s">
        <v>3414</v>
      </c>
      <c r="E2358" s="350" t="s">
        <v>24</v>
      </c>
      <c r="F2358" s="349" t="s">
        <v>24</v>
      </c>
      <c r="G2358" s="349">
        <v>102013</v>
      </c>
      <c r="H2358" s="349" t="s">
        <v>3568</v>
      </c>
      <c r="I2358" s="349" t="s">
        <v>194</v>
      </c>
      <c r="J2358" s="349" t="s">
        <v>1333</v>
      </c>
      <c r="K2358" s="350">
        <v>219.91</v>
      </c>
      <c r="L2358" s="349" t="s">
        <v>1138</v>
      </c>
    </row>
    <row r="2359" spans="1:12" ht="13.5" x14ac:dyDescent="0.25">
      <c r="A2359" s="349" t="s">
        <v>3316</v>
      </c>
      <c r="B2359" s="349" t="s">
        <v>3317</v>
      </c>
      <c r="C2359" s="349" t="s">
        <v>3413</v>
      </c>
      <c r="D2359" s="349" t="s">
        <v>3414</v>
      </c>
      <c r="E2359" s="350" t="s">
        <v>24</v>
      </c>
      <c r="F2359" s="349" t="s">
        <v>24</v>
      </c>
      <c r="G2359" s="349">
        <v>102014</v>
      </c>
      <c r="H2359" s="349" t="s">
        <v>3569</v>
      </c>
      <c r="I2359" s="349" t="s">
        <v>194</v>
      </c>
      <c r="J2359" s="349" t="s">
        <v>1333</v>
      </c>
      <c r="K2359" s="350">
        <v>553.47</v>
      </c>
      <c r="L2359" s="349" t="s">
        <v>1138</v>
      </c>
    </row>
    <row r="2360" spans="1:12" ht="13.5" x14ac:dyDescent="0.25">
      <c r="A2360" s="349" t="s">
        <v>3316</v>
      </c>
      <c r="B2360" s="349" t="s">
        <v>3317</v>
      </c>
      <c r="C2360" s="349" t="s">
        <v>3413</v>
      </c>
      <c r="D2360" s="349" t="s">
        <v>3414</v>
      </c>
      <c r="E2360" s="350" t="s">
        <v>24</v>
      </c>
      <c r="F2360" s="349" t="s">
        <v>24</v>
      </c>
      <c r="G2360" s="349">
        <v>102015</v>
      </c>
      <c r="H2360" s="349" t="s">
        <v>3570</v>
      </c>
      <c r="I2360" s="349" t="s">
        <v>194</v>
      </c>
      <c r="J2360" s="349" t="s">
        <v>1333</v>
      </c>
      <c r="K2360" s="350">
        <v>462.27</v>
      </c>
      <c r="L2360" s="349" t="s">
        <v>1138</v>
      </c>
    </row>
    <row r="2361" spans="1:12" ht="13.5" x14ac:dyDescent="0.25">
      <c r="A2361" s="349" t="s">
        <v>3316</v>
      </c>
      <c r="B2361" s="349" t="s">
        <v>3317</v>
      </c>
      <c r="C2361" s="349" t="s">
        <v>3413</v>
      </c>
      <c r="D2361" s="349" t="s">
        <v>3414</v>
      </c>
      <c r="E2361" s="350" t="s">
        <v>24</v>
      </c>
      <c r="F2361" s="349" t="s">
        <v>24</v>
      </c>
      <c r="G2361" s="349">
        <v>102016</v>
      </c>
      <c r="H2361" s="349" t="s">
        <v>3571</v>
      </c>
      <c r="I2361" s="349" t="s">
        <v>194</v>
      </c>
      <c r="J2361" s="349" t="s">
        <v>1333</v>
      </c>
      <c r="K2361" s="350">
        <v>328.15</v>
      </c>
      <c r="L2361" s="349" t="s">
        <v>1138</v>
      </c>
    </row>
    <row r="2362" spans="1:12" ht="13.5" x14ac:dyDescent="0.25">
      <c r="A2362" s="349" t="s">
        <v>3316</v>
      </c>
      <c r="B2362" s="349" t="s">
        <v>3317</v>
      </c>
      <c r="C2362" s="349" t="s">
        <v>3413</v>
      </c>
      <c r="D2362" s="349" t="s">
        <v>3414</v>
      </c>
      <c r="E2362" s="350" t="s">
        <v>24</v>
      </c>
      <c r="F2362" s="349" t="s">
        <v>24</v>
      </c>
      <c r="G2362" s="349">
        <v>102017</v>
      </c>
      <c r="H2362" s="349" t="s">
        <v>3572</v>
      </c>
      <c r="I2362" s="349" t="s">
        <v>194</v>
      </c>
      <c r="J2362" s="349" t="s">
        <v>1333</v>
      </c>
      <c r="K2362" s="350">
        <v>300.16000000000003</v>
      </c>
      <c r="L2362" s="349" t="s">
        <v>1138</v>
      </c>
    </row>
    <row r="2363" spans="1:12" ht="13.5" x14ac:dyDescent="0.25">
      <c r="A2363" s="349" t="s">
        <v>3316</v>
      </c>
      <c r="B2363" s="349" t="s">
        <v>3317</v>
      </c>
      <c r="C2363" s="349" t="s">
        <v>3413</v>
      </c>
      <c r="D2363" s="349" t="s">
        <v>3414</v>
      </c>
      <c r="E2363" s="350" t="s">
        <v>24</v>
      </c>
      <c r="F2363" s="349" t="s">
        <v>24</v>
      </c>
      <c r="G2363" s="349">
        <v>102036</v>
      </c>
      <c r="H2363" s="349" t="s">
        <v>3573</v>
      </c>
      <c r="I2363" s="349" t="s">
        <v>194</v>
      </c>
      <c r="J2363" s="349" t="s">
        <v>1333</v>
      </c>
      <c r="K2363" s="350">
        <v>264.24</v>
      </c>
      <c r="L2363" s="349" t="s">
        <v>1138</v>
      </c>
    </row>
    <row r="2364" spans="1:12" ht="13.5" x14ac:dyDescent="0.25">
      <c r="A2364" s="349" t="s">
        <v>3316</v>
      </c>
      <c r="B2364" s="349" t="s">
        <v>3317</v>
      </c>
      <c r="C2364" s="349" t="s">
        <v>3413</v>
      </c>
      <c r="D2364" s="349" t="s">
        <v>3414</v>
      </c>
      <c r="E2364" s="350" t="s">
        <v>24</v>
      </c>
      <c r="F2364" s="349" t="s">
        <v>24</v>
      </c>
      <c r="G2364" s="349">
        <v>102037</v>
      </c>
      <c r="H2364" s="349" t="s">
        <v>3574</v>
      </c>
      <c r="I2364" s="349" t="s">
        <v>194</v>
      </c>
      <c r="J2364" s="349" t="s">
        <v>1333</v>
      </c>
      <c r="K2364" s="350">
        <v>232.82</v>
      </c>
      <c r="L2364" s="349" t="s">
        <v>1138</v>
      </c>
    </row>
    <row r="2365" spans="1:12" ht="13.5" x14ac:dyDescent="0.25">
      <c r="A2365" s="349" t="s">
        <v>3316</v>
      </c>
      <c r="B2365" s="349" t="s">
        <v>3317</v>
      </c>
      <c r="C2365" s="349" t="s">
        <v>3413</v>
      </c>
      <c r="D2365" s="349" t="s">
        <v>3414</v>
      </c>
      <c r="E2365" s="350" t="s">
        <v>24</v>
      </c>
      <c r="F2365" s="349" t="s">
        <v>24</v>
      </c>
      <c r="G2365" s="349">
        <v>102038</v>
      </c>
      <c r="H2365" s="349" t="s">
        <v>3575</v>
      </c>
      <c r="I2365" s="349" t="s">
        <v>194</v>
      </c>
      <c r="J2365" s="349" t="s">
        <v>1333</v>
      </c>
      <c r="K2365" s="350">
        <v>215.36</v>
      </c>
      <c r="L2365" s="349" t="s">
        <v>1138</v>
      </c>
    </row>
    <row r="2366" spans="1:12" ht="13.5" x14ac:dyDescent="0.25">
      <c r="A2366" s="349" t="s">
        <v>3316</v>
      </c>
      <c r="B2366" s="349" t="s">
        <v>3317</v>
      </c>
      <c r="C2366" s="349" t="s">
        <v>3413</v>
      </c>
      <c r="D2366" s="349" t="s">
        <v>3414</v>
      </c>
      <c r="E2366" s="350" t="s">
        <v>24</v>
      </c>
      <c r="F2366" s="349" t="s">
        <v>24</v>
      </c>
      <c r="G2366" s="349">
        <v>102039</v>
      </c>
      <c r="H2366" s="349" t="s">
        <v>3576</v>
      </c>
      <c r="I2366" s="349" t="s">
        <v>194</v>
      </c>
      <c r="J2366" s="349" t="s">
        <v>1333</v>
      </c>
      <c r="K2366" s="350">
        <v>517.5</v>
      </c>
      <c r="L2366" s="349" t="s">
        <v>1138</v>
      </c>
    </row>
    <row r="2367" spans="1:12" ht="13.5" x14ac:dyDescent="0.25">
      <c r="A2367" s="349" t="s">
        <v>3316</v>
      </c>
      <c r="B2367" s="349" t="s">
        <v>3317</v>
      </c>
      <c r="C2367" s="349" t="s">
        <v>3413</v>
      </c>
      <c r="D2367" s="349" t="s">
        <v>3414</v>
      </c>
      <c r="E2367" s="350" t="s">
        <v>24</v>
      </c>
      <c r="F2367" s="349" t="s">
        <v>24</v>
      </c>
      <c r="G2367" s="349">
        <v>102040</v>
      </c>
      <c r="H2367" s="349" t="s">
        <v>3577</v>
      </c>
      <c r="I2367" s="349" t="s">
        <v>194</v>
      </c>
      <c r="J2367" s="349" t="s">
        <v>1333</v>
      </c>
      <c r="K2367" s="350">
        <v>429.54</v>
      </c>
      <c r="L2367" s="349" t="s">
        <v>1138</v>
      </c>
    </row>
    <row r="2368" spans="1:12" ht="13.5" x14ac:dyDescent="0.25">
      <c r="A2368" s="349" t="s">
        <v>3316</v>
      </c>
      <c r="B2368" s="349" t="s">
        <v>3317</v>
      </c>
      <c r="C2368" s="349" t="s">
        <v>3413</v>
      </c>
      <c r="D2368" s="349" t="s">
        <v>3414</v>
      </c>
      <c r="E2368" s="350" t="s">
        <v>24</v>
      </c>
      <c r="F2368" s="349" t="s">
        <v>24</v>
      </c>
      <c r="G2368" s="349">
        <v>102041</v>
      </c>
      <c r="H2368" s="349" t="s">
        <v>3578</v>
      </c>
      <c r="I2368" s="349" t="s">
        <v>194</v>
      </c>
      <c r="J2368" s="349" t="s">
        <v>1333</v>
      </c>
      <c r="K2368" s="350">
        <v>337.33</v>
      </c>
      <c r="L2368" s="349" t="s">
        <v>1138</v>
      </c>
    </row>
    <row r="2369" spans="1:12" ht="13.5" x14ac:dyDescent="0.25">
      <c r="A2369" s="349" t="s">
        <v>3316</v>
      </c>
      <c r="B2369" s="349" t="s">
        <v>3317</v>
      </c>
      <c r="C2369" s="349" t="s">
        <v>3413</v>
      </c>
      <c r="D2369" s="349" t="s">
        <v>3414</v>
      </c>
      <c r="E2369" s="350" t="s">
        <v>24</v>
      </c>
      <c r="F2369" s="349" t="s">
        <v>24</v>
      </c>
      <c r="G2369" s="349">
        <v>102042</v>
      </c>
      <c r="H2369" s="349" t="s">
        <v>3579</v>
      </c>
      <c r="I2369" s="349" t="s">
        <v>194</v>
      </c>
      <c r="J2369" s="349" t="s">
        <v>1333</v>
      </c>
      <c r="K2369" s="350">
        <v>306.41000000000003</v>
      </c>
      <c r="L2369" s="349" t="s">
        <v>1138</v>
      </c>
    </row>
    <row r="2370" spans="1:12" ht="13.5" x14ac:dyDescent="0.25">
      <c r="A2370" s="349" t="s">
        <v>3316</v>
      </c>
      <c r="B2370" s="349" t="s">
        <v>3317</v>
      </c>
      <c r="C2370" s="349" t="s">
        <v>3413</v>
      </c>
      <c r="D2370" s="349" t="s">
        <v>3414</v>
      </c>
      <c r="E2370" s="350" t="s">
        <v>24</v>
      </c>
      <c r="F2370" s="349" t="s">
        <v>24</v>
      </c>
      <c r="G2370" s="349">
        <v>102043</v>
      </c>
      <c r="H2370" s="349" t="s">
        <v>3580</v>
      </c>
      <c r="I2370" s="349" t="s">
        <v>194</v>
      </c>
      <c r="J2370" s="349" t="s">
        <v>1333</v>
      </c>
      <c r="K2370" s="350">
        <v>266.47000000000003</v>
      </c>
      <c r="L2370" s="349" t="s">
        <v>1138</v>
      </c>
    </row>
    <row r="2371" spans="1:12" ht="13.5" x14ac:dyDescent="0.25">
      <c r="A2371" s="349" t="s">
        <v>3316</v>
      </c>
      <c r="B2371" s="349" t="s">
        <v>3317</v>
      </c>
      <c r="C2371" s="349" t="s">
        <v>3413</v>
      </c>
      <c r="D2371" s="349" t="s">
        <v>3414</v>
      </c>
      <c r="E2371" s="350" t="s">
        <v>24</v>
      </c>
      <c r="F2371" s="349" t="s">
        <v>24</v>
      </c>
      <c r="G2371" s="349">
        <v>102044</v>
      </c>
      <c r="H2371" s="349" t="s">
        <v>3581</v>
      </c>
      <c r="I2371" s="349" t="s">
        <v>194</v>
      </c>
      <c r="J2371" s="349" t="s">
        <v>1333</v>
      </c>
      <c r="K2371" s="350">
        <v>236.75</v>
      </c>
      <c r="L2371" s="349" t="s">
        <v>1138</v>
      </c>
    </row>
    <row r="2372" spans="1:12" ht="13.5" x14ac:dyDescent="0.25">
      <c r="A2372" s="349" t="s">
        <v>3316</v>
      </c>
      <c r="B2372" s="349" t="s">
        <v>3317</v>
      </c>
      <c r="C2372" s="349" t="s">
        <v>3413</v>
      </c>
      <c r="D2372" s="349" t="s">
        <v>3414</v>
      </c>
      <c r="E2372" s="350" t="s">
        <v>24</v>
      </c>
      <c r="F2372" s="349" t="s">
        <v>24</v>
      </c>
      <c r="G2372" s="349">
        <v>102045</v>
      </c>
      <c r="H2372" s="349" t="s">
        <v>3582</v>
      </c>
      <c r="I2372" s="349" t="s">
        <v>194</v>
      </c>
      <c r="J2372" s="349" t="s">
        <v>1333</v>
      </c>
      <c r="K2372" s="350">
        <v>218.92</v>
      </c>
      <c r="L2372" s="349" t="s">
        <v>1138</v>
      </c>
    </row>
    <row r="2373" spans="1:12" ht="13.5" x14ac:dyDescent="0.25">
      <c r="A2373" s="349" t="s">
        <v>3316</v>
      </c>
      <c r="B2373" s="349" t="s">
        <v>3317</v>
      </c>
      <c r="C2373" s="349" t="s">
        <v>3413</v>
      </c>
      <c r="D2373" s="349" t="s">
        <v>3414</v>
      </c>
      <c r="E2373" s="350" t="s">
        <v>24</v>
      </c>
      <c r="F2373" s="349" t="s">
        <v>24</v>
      </c>
      <c r="G2373" s="349">
        <v>102046</v>
      </c>
      <c r="H2373" s="349" t="s">
        <v>3583</v>
      </c>
      <c r="I2373" s="349" t="s">
        <v>194</v>
      </c>
      <c r="J2373" s="349" t="s">
        <v>1333</v>
      </c>
      <c r="K2373" s="350">
        <v>563.42999999999995</v>
      </c>
      <c r="L2373" s="349" t="s">
        <v>1138</v>
      </c>
    </row>
    <row r="2374" spans="1:12" ht="13.5" x14ac:dyDescent="0.25">
      <c r="A2374" s="349" t="s">
        <v>3316</v>
      </c>
      <c r="B2374" s="349" t="s">
        <v>3317</v>
      </c>
      <c r="C2374" s="349" t="s">
        <v>3413</v>
      </c>
      <c r="D2374" s="349" t="s">
        <v>3414</v>
      </c>
      <c r="E2374" s="350" t="s">
        <v>24</v>
      </c>
      <c r="F2374" s="349" t="s">
        <v>24</v>
      </c>
      <c r="G2374" s="349">
        <v>102047</v>
      </c>
      <c r="H2374" s="349" t="s">
        <v>3584</v>
      </c>
      <c r="I2374" s="349" t="s">
        <v>194</v>
      </c>
      <c r="J2374" s="349" t="s">
        <v>1333</v>
      </c>
      <c r="K2374" s="350">
        <v>478.45</v>
      </c>
      <c r="L2374" s="349" t="s">
        <v>1138</v>
      </c>
    </row>
    <row r="2375" spans="1:12" ht="13.5" x14ac:dyDescent="0.25">
      <c r="A2375" s="349" t="s">
        <v>3316</v>
      </c>
      <c r="B2375" s="349" t="s">
        <v>3317</v>
      </c>
      <c r="C2375" s="349" t="s">
        <v>3413</v>
      </c>
      <c r="D2375" s="349" t="s">
        <v>3414</v>
      </c>
      <c r="E2375" s="350" t="s">
        <v>24</v>
      </c>
      <c r="F2375" s="349" t="s">
        <v>24</v>
      </c>
      <c r="G2375" s="349">
        <v>102048</v>
      </c>
      <c r="H2375" s="349" t="s">
        <v>3585</v>
      </c>
      <c r="I2375" s="349" t="s">
        <v>194</v>
      </c>
      <c r="J2375" s="349" t="s">
        <v>1333</v>
      </c>
      <c r="K2375" s="350">
        <v>320.13</v>
      </c>
      <c r="L2375" s="349" t="s">
        <v>1138</v>
      </c>
    </row>
    <row r="2376" spans="1:12" ht="13.5" x14ac:dyDescent="0.25">
      <c r="A2376" s="349" t="s">
        <v>3316</v>
      </c>
      <c r="B2376" s="349" t="s">
        <v>3317</v>
      </c>
      <c r="C2376" s="349" t="s">
        <v>3413</v>
      </c>
      <c r="D2376" s="349" t="s">
        <v>3414</v>
      </c>
      <c r="E2376" s="350" t="s">
        <v>24</v>
      </c>
      <c r="F2376" s="349" t="s">
        <v>24</v>
      </c>
      <c r="G2376" s="349">
        <v>102049</v>
      </c>
      <c r="H2376" s="349" t="s">
        <v>3586</v>
      </c>
      <c r="I2376" s="349" t="s">
        <v>194</v>
      </c>
      <c r="J2376" s="349" t="s">
        <v>1333</v>
      </c>
      <c r="K2376" s="350">
        <v>287.95999999999998</v>
      </c>
      <c r="L2376" s="349" t="s">
        <v>1138</v>
      </c>
    </row>
    <row r="2377" spans="1:12" ht="13.5" x14ac:dyDescent="0.25">
      <c r="A2377" s="349" t="s">
        <v>3316</v>
      </c>
      <c r="B2377" s="349" t="s">
        <v>3317</v>
      </c>
      <c r="C2377" s="349" t="s">
        <v>3413</v>
      </c>
      <c r="D2377" s="349" t="s">
        <v>3414</v>
      </c>
      <c r="E2377" s="350" t="s">
        <v>24</v>
      </c>
      <c r="F2377" s="349" t="s">
        <v>24</v>
      </c>
      <c r="G2377" s="349">
        <v>102050</v>
      </c>
      <c r="H2377" s="349" t="s">
        <v>3587</v>
      </c>
      <c r="I2377" s="349" t="s">
        <v>194</v>
      </c>
      <c r="J2377" s="349" t="s">
        <v>1333</v>
      </c>
      <c r="K2377" s="350">
        <v>254.2</v>
      </c>
      <c r="L2377" s="349" t="s">
        <v>1138</v>
      </c>
    </row>
    <row r="2378" spans="1:12" ht="13.5" x14ac:dyDescent="0.25">
      <c r="A2378" s="349" t="s">
        <v>3316</v>
      </c>
      <c r="B2378" s="349" t="s">
        <v>3317</v>
      </c>
      <c r="C2378" s="349" t="s">
        <v>3413</v>
      </c>
      <c r="D2378" s="349" t="s">
        <v>3414</v>
      </c>
      <c r="E2378" s="350" t="s">
        <v>24</v>
      </c>
      <c r="F2378" s="349" t="s">
        <v>24</v>
      </c>
      <c r="G2378" s="349">
        <v>102051</v>
      </c>
      <c r="H2378" s="349" t="s">
        <v>3588</v>
      </c>
      <c r="I2378" s="349" t="s">
        <v>194</v>
      </c>
      <c r="J2378" s="349" t="s">
        <v>1333</v>
      </c>
      <c r="K2378" s="350">
        <v>222.73</v>
      </c>
      <c r="L2378" s="349" t="s">
        <v>1138</v>
      </c>
    </row>
    <row r="2379" spans="1:12" ht="13.5" x14ac:dyDescent="0.25">
      <c r="A2379" s="349" t="s">
        <v>3316</v>
      </c>
      <c r="B2379" s="349" t="s">
        <v>3317</v>
      </c>
      <c r="C2379" s="349" t="s">
        <v>3413</v>
      </c>
      <c r="D2379" s="349" t="s">
        <v>3414</v>
      </c>
      <c r="E2379" s="350" t="s">
        <v>24</v>
      </c>
      <c r="F2379" s="349" t="s">
        <v>24</v>
      </c>
      <c r="G2379" s="349">
        <v>102052</v>
      </c>
      <c r="H2379" s="349" t="s">
        <v>3589</v>
      </c>
      <c r="I2379" s="349" t="s">
        <v>194</v>
      </c>
      <c r="J2379" s="349" t="s">
        <v>1333</v>
      </c>
      <c r="K2379" s="350">
        <v>205.24</v>
      </c>
      <c r="L2379" s="349" t="s">
        <v>1138</v>
      </c>
    </row>
    <row r="2380" spans="1:12" ht="13.5" x14ac:dyDescent="0.25">
      <c r="A2380" s="349" t="s">
        <v>3316</v>
      </c>
      <c r="B2380" s="349" t="s">
        <v>3317</v>
      </c>
      <c r="C2380" s="349" t="s">
        <v>3413</v>
      </c>
      <c r="D2380" s="349" t="s">
        <v>3414</v>
      </c>
      <c r="E2380" s="350" t="s">
        <v>24</v>
      </c>
      <c r="F2380" s="349" t="s">
        <v>24</v>
      </c>
      <c r="G2380" s="349">
        <v>102059</v>
      </c>
      <c r="H2380" s="349" t="s">
        <v>3590</v>
      </c>
      <c r="I2380" s="349" t="s">
        <v>194</v>
      </c>
      <c r="J2380" s="349" t="s">
        <v>1333</v>
      </c>
      <c r="K2380" s="350">
        <v>480.8</v>
      </c>
      <c r="L2380" s="349" t="s">
        <v>1138</v>
      </c>
    </row>
    <row r="2381" spans="1:12" ht="13.5" x14ac:dyDescent="0.25">
      <c r="A2381" s="349" t="s">
        <v>3316</v>
      </c>
      <c r="B2381" s="349" t="s">
        <v>3317</v>
      </c>
      <c r="C2381" s="349" t="s">
        <v>3413</v>
      </c>
      <c r="D2381" s="349" t="s">
        <v>3414</v>
      </c>
      <c r="E2381" s="350" t="s">
        <v>24</v>
      </c>
      <c r="F2381" s="349" t="s">
        <v>24</v>
      </c>
      <c r="G2381" s="349">
        <v>102060</v>
      </c>
      <c r="H2381" s="349" t="s">
        <v>3591</v>
      </c>
      <c r="I2381" s="349" t="s">
        <v>194</v>
      </c>
      <c r="J2381" s="349" t="s">
        <v>1333</v>
      </c>
      <c r="K2381" s="350">
        <v>402.46</v>
      </c>
      <c r="L2381" s="349" t="s">
        <v>1138</v>
      </c>
    </row>
    <row r="2382" spans="1:12" ht="13.5" x14ac:dyDescent="0.25">
      <c r="A2382" s="349" t="s">
        <v>3316</v>
      </c>
      <c r="B2382" s="349" t="s">
        <v>3317</v>
      </c>
      <c r="C2382" s="349" t="s">
        <v>3413</v>
      </c>
      <c r="D2382" s="349" t="s">
        <v>3414</v>
      </c>
      <c r="E2382" s="350" t="s">
        <v>24</v>
      </c>
      <c r="F2382" s="349" t="s">
        <v>24</v>
      </c>
      <c r="G2382" s="349">
        <v>102061</v>
      </c>
      <c r="H2382" s="349" t="s">
        <v>3592</v>
      </c>
      <c r="I2382" s="349" t="s">
        <v>194</v>
      </c>
      <c r="J2382" s="349" t="s">
        <v>1333</v>
      </c>
      <c r="K2382" s="350">
        <v>312.85000000000002</v>
      </c>
      <c r="L2382" s="349" t="s">
        <v>1138</v>
      </c>
    </row>
    <row r="2383" spans="1:12" ht="13.5" x14ac:dyDescent="0.25">
      <c r="A2383" s="349" t="s">
        <v>3316</v>
      </c>
      <c r="B2383" s="349" t="s">
        <v>3317</v>
      </c>
      <c r="C2383" s="349" t="s">
        <v>3413</v>
      </c>
      <c r="D2383" s="349" t="s">
        <v>3414</v>
      </c>
      <c r="E2383" s="350" t="s">
        <v>24</v>
      </c>
      <c r="F2383" s="349" t="s">
        <v>24</v>
      </c>
      <c r="G2383" s="349">
        <v>102062</v>
      </c>
      <c r="H2383" s="349" t="s">
        <v>3593</v>
      </c>
      <c r="I2383" s="349" t="s">
        <v>194</v>
      </c>
      <c r="J2383" s="349" t="s">
        <v>1333</v>
      </c>
      <c r="K2383" s="350">
        <v>290.98</v>
      </c>
      <c r="L2383" s="349" t="s">
        <v>1138</v>
      </c>
    </row>
    <row r="2384" spans="1:12" ht="13.5" x14ac:dyDescent="0.25">
      <c r="A2384" s="349" t="s">
        <v>3316</v>
      </c>
      <c r="B2384" s="349" t="s">
        <v>3317</v>
      </c>
      <c r="C2384" s="349" t="s">
        <v>3413</v>
      </c>
      <c r="D2384" s="349" t="s">
        <v>3414</v>
      </c>
      <c r="E2384" s="350" t="s">
        <v>24</v>
      </c>
      <c r="F2384" s="349" t="s">
        <v>24</v>
      </c>
      <c r="G2384" s="349">
        <v>102063</v>
      </c>
      <c r="H2384" s="349" t="s">
        <v>3594</v>
      </c>
      <c r="I2384" s="349" t="s">
        <v>194</v>
      </c>
      <c r="J2384" s="349" t="s">
        <v>1333</v>
      </c>
      <c r="K2384" s="350">
        <v>252.48</v>
      </c>
      <c r="L2384" s="349" t="s">
        <v>1138</v>
      </c>
    </row>
    <row r="2385" spans="1:12" ht="13.5" x14ac:dyDescent="0.25">
      <c r="A2385" s="349" t="s">
        <v>3316</v>
      </c>
      <c r="B2385" s="349" t="s">
        <v>3317</v>
      </c>
      <c r="C2385" s="349" t="s">
        <v>3413</v>
      </c>
      <c r="D2385" s="349" t="s">
        <v>3414</v>
      </c>
      <c r="E2385" s="350" t="s">
        <v>24</v>
      </c>
      <c r="F2385" s="349" t="s">
        <v>24</v>
      </c>
      <c r="G2385" s="349">
        <v>102064</v>
      </c>
      <c r="H2385" s="349" t="s">
        <v>3595</v>
      </c>
      <c r="I2385" s="349" t="s">
        <v>194</v>
      </c>
      <c r="J2385" s="349" t="s">
        <v>1333</v>
      </c>
      <c r="K2385" s="350">
        <v>222.48</v>
      </c>
      <c r="L2385" s="349" t="s">
        <v>1138</v>
      </c>
    </row>
    <row r="2386" spans="1:12" ht="13.5" x14ac:dyDescent="0.25">
      <c r="A2386" s="349" t="s">
        <v>3316</v>
      </c>
      <c r="B2386" s="349" t="s">
        <v>3317</v>
      </c>
      <c r="C2386" s="349" t="s">
        <v>3413</v>
      </c>
      <c r="D2386" s="349" t="s">
        <v>3414</v>
      </c>
      <c r="E2386" s="350" t="s">
        <v>24</v>
      </c>
      <c r="F2386" s="349" t="s">
        <v>24</v>
      </c>
      <c r="G2386" s="349">
        <v>102065</v>
      </c>
      <c r="H2386" s="349" t="s">
        <v>3596</v>
      </c>
      <c r="I2386" s="349" t="s">
        <v>194</v>
      </c>
      <c r="J2386" s="349" t="s">
        <v>1333</v>
      </c>
      <c r="K2386" s="350">
        <v>205.86</v>
      </c>
      <c r="L2386" s="349" t="s">
        <v>1138</v>
      </c>
    </row>
    <row r="2387" spans="1:12" ht="13.5" x14ac:dyDescent="0.25">
      <c r="A2387" s="349" t="s">
        <v>3316</v>
      </c>
      <c r="B2387" s="349" t="s">
        <v>3317</v>
      </c>
      <c r="C2387" s="349" t="s">
        <v>3413</v>
      </c>
      <c r="D2387" s="349" t="s">
        <v>3414</v>
      </c>
      <c r="E2387" s="350" t="s">
        <v>24</v>
      </c>
      <c r="F2387" s="349" t="s">
        <v>24</v>
      </c>
      <c r="G2387" s="349">
        <v>102066</v>
      </c>
      <c r="H2387" s="349" t="s">
        <v>3597</v>
      </c>
      <c r="I2387" s="349" t="s">
        <v>194</v>
      </c>
      <c r="J2387" s="349" t="s">
        <v>1333</v>
      </c>
      <c r="K2387" s="350">
        <v>501.53</v>
      </c>
      <c r="L2387" s="349" t="s">
        <v>1138</v>
      </c>
    </row>
    <row r="2388" spans="1:12" ht="13.5" x14ac:dyDescent="0.25">
      <c r="A2388" s="349" t="s">
        <v>3316</v>
      </c>
      <c r="B2388" s="349" t="s">
        <v>3317</v>
      </c>
      <c r="C2388" s="349" t="s">
        <v>3413</v>
      </c>
      <c r="D2388" s="349" t="s">
        <v>3414</v>
      </c>
      <c r="E2388" s="350" t="s">
        <v>24</v>
      </c>
      <c r="F2388" s="349" t="s">
        <v>24</v>
      </c>
      <c r="G2388" s="349">
        <v>102067</v>
      </c>
      <c r="H2388" s="349" t="s">
        <v>3598</v>
      </c>
      <c r="I2388" s="349" t="s">
        <v>194</v>
      </c>
      <c r="J2388" s="349" t="s">
        <v>1333</v>
      </c>
      <c r="K2388" s="350">
        <v>427.84</v>
      </c>
      <c r="L2388" s="349" t="s">
        <v>1138</v>
      </c>
    </row>
    <row r="2389" spans="1:12" ht="13.5" x14ac:dyDescent="0.25">
      <c r="A2389" s="349" t="s">
        <v>3316</v>
      </c>
      <c r="B2389" s="349" t="s">
        <v>3317</v>
      </c>
      <c r="C2389" s="349" t="s">
        <v>3413</v>
      </c>
      <c r="D2389" s="349" t="s">
        <v>3414</v>
      </c>
      <c r="E2389" s="350" t="s">
        <v>24</v>
      </c>
      <c r="F2389" s="349" t="s">
        <v>24</v>
      </c>
      <c r="G2389" s="349">
        <v>102068</v>
      </c>
      <c r="H2389" s="349" t="s">
        <v>3599</v>
      </c>
      <c r="I2389" s="349" t="s">
        <v>194</v>
      </c>
      <c r="J2389" s="349" t="s">
        <v>1333</v>
      </c>
      <c r="K2389" s="350">
        <v>294.44</v>
      </c>
      <c r="L2389" s="349" t="s">
        <v>1138</v>
      </c>
    </row>
    <row r="2390" spans="1:12" ht="13.5" x14ac:dyDescent="0.25">
      <c r="A2390" s="349" t="s">
        <v>3316</v>
      </c>
      <c r="B2390" s="349" t="s">
        <v>3317</v>
      </c>
      <c r="C2390" s="349" t="s">
        <v>3413</v>
      </c>
      <c r="D2390" s="349" t="s">
        <v>3414</v>
      </c>
      <c r="E2390" s="350" t="s">
        <v>24</v>
      </c>
      <c r="F2390" s="349" t="s">
        <v>24</v>
      </c>
      <c r="G2390" s="349">
        <v>102069</v>
      </c>
      <c r="H2390" s="349" t="s">
        <v>3600</v>
      </c>
      <c r="I2390" s="349" t="s">
        <v>194</v>
      </c>
      <c r="J2390" s="349" t="s">
        <v>1333</v>
      </c>
      <c r="K2390" s="350">
        <v>272.26</v>
      </c>
      <c r="L2390" s="349" t="s">
        <v>1138</v>
      </c>
    </row>
    <row r="2391" spans="1:12" ht="13.5" x14ac:dyDescent="0.25">
      <c r="A2391" s="349" t="s">
        <v>3316</v>
      </c>
      <c r="B2391" s="349" t="s">
        <v>3317</v>
      </c>
      <c r="C2391" s="349" t="s">
        <v>3413</v>
      </c>
      <c r="D2391" s="349" t="s">
        <v>3414</v>
      </c>
      <c r="E2391" s="350" t="s">
        <v>24</v>
      </c>
      <c r="F2391" s="349" t="s">
        <v>24</v>
      </c>
      <c r="G2391" s="349">
        <v>102070</v>
      </c>
      <c r="H2391" s="349" t="s">
        <v>3601</v>
      </c>
      <c r="I2391" s="349" t="s">
        <v>194</v>
      </c>
      <c r="J2391" s="349" t="s">
        <v>1333</v>
      </c>
      <c r="K2391" s="350">
        <v>240.5</v>
      </c>
      <c r="L2391" s="349" t="s">
        <v>1138</v>
      </c>
    </row>
    <row r="2392" spans="1:12" ht="13.5" x14ac:dyDescent="0.25">
      <c r="A2392" s="349" t="s">
        <v>3316</v>
      </c>
      <c r="B2392" s="349" t="s">
        <v>3317</v>
      </c>
      <c r="C2392" s="349" t="s">
        <v>3413</v>
      </c>
      <c r="D2392" s="349" t="s">
        <v>3414</v>
      </c>
      <c r="E2392" s="350" t="s">
        <v>24</v>
      </c>
      <c r="F2392" s="349" t="s">
        <v>24</v>
      </c>
      <c r="G2392" s="349">
        <v>102071</v>
      </c>
      <c r="H2392" s="349" t="s">
        <v>3602</v>
      </c>
      <c r="I2392" s="349" t="s">
        <v>194</v>
      </c>
      <c r="J2392" s="349" t="s">
        <v>1333</v>
      </c>
      <c r="K2392" s="350">
        <v>211.32</v>
      </c>
      <c r="L2392" s="349" t="s">
        <v>1138</v>
      </c>
    </row>
    <row r="2393" spans="1:12" ht="13.5" x14ac:dyDescent="0.25">
      <c r="A2393" s="349" t="s">
        <v>3316</v>
      </c>
      <c r="B2393" s="349" t="s">
        <v>3317</v>
      </c>
      <c r="C2393" s="349" t="s">
        <v>3413</v>
      </c>
      <c r="D2393" s="349" t="s">
        <v>3414</v>
      </c>
      <c r="E2393" s="350" t="s">
        <v>24</v>
      </c>
      <c r="F2393" s="349" t="s">
        <v>24</v>
      </c>
      <c r="G2393" s="349">
        <v>102072</v>
      </c>
      <c r="H2393" s="349" t="s">
        <v>3603</v>
      </c>
      <c r="I2393" s="349" t="s">
        <v>194</v>
      </c>
      <c r="J2393" s="349" t="s">
        <v>1333</v>
      </c>
      <c r="K2393" s="350">
        <v>197.75</v>
      </c>
      <c r="L2393" s="349" t="s">
        <v>1138</v>
      </c>
    </row>
    <row r="2394" spans="1:12" ht="13.5" x14ac:dyDescent="0.25">
      <c r="A2394" s="349" t="s">
        <v>3316</v>
      </c>
      <c r="B2394" s="349" t="s">
        <v>3317</v>
      </c>
      <c r="C2394" s="349" t="s">
        <v>3413</v>
      </c>
      <c r="D2394" s="349" t="s">
        <v>3414</v>
      </c>
      <c r="E2394" s="350" t="s">
        <v>24</v>
      </c>
      <c r="F2394" s="349" t="s">
        <v>24</v>
      </c>
      <c r="G2394" s="349">
        <v>102073</v>
      </c>
      <c r="H2394" s="349" t="s">
        <v>32592</v>
      </c>
      <c r="I2394" s="349" t="s">
        <v>191</v>
      </c>
      <c r="J2394" s="349" t="s">
        <v>1333</v>
      </c>
      <c r="K2394" s="370">
        <v>4093.71</v>
      </c>
      <c r="L2394" s="349" t="s">
        <v>1138</v>
      </c>
    </row>
    <row r="2395" spans="1:12" ht="13.5" x14ac:dyDescent="0.25">
      <c r="A2395" s="349" t="s">
        <v>3316</v>
      </c>
      <c r="B2395" s="349" t="s">
        <v>3317</v>
      </c>
      <c r="C2395" s="349" t="s">
        <v>3413</v>
      </c>
      <c r="D2395" s="349" t="s">
        <v>3414</v>
      </c>
      <c r="E2395" s="350" t="s">
        <v>24</v>
      </c>
      <c r="F2395" s="349" t="s">
        <v>24</v>
      </c>
      <c r="G2395" s="349">
        <v>102074</v>
      </c>
      <c r="H2395" s="349" t="s">
        <v>32593</v>
      </c>
      <c r="I2395" s="349" t="s">
        <v>191</v>
      </c>
      <c r="J2395" s="349" t="s">
        <v>1333</v>
      </c>
      <c r="K2395" s="370">
        <v>4982.8500000000004</v>
      </c>
      <c r="L2395" s="349" t="s">
        <v>1138</v>
      </c>
    </row>
    <row r="2396" spans="1:12" ht="13.5" x14ac:dyDescent="0.25">
      <c r="A2396" s="349" t="s">
        <v>3316</v>
      </c>
      <c r="B2396" s="349" t="s">
        <v>3317</v>
      </c>
      <c r="C2396" s="349" t="s">
        <v>3413</v>
      </c>
      <c r="D2396" s="349" t="s">
        <v>3414</v>
      </c>
      <c r="E2396" s="350" t="s">
        <v>24</v>
      </c>
      <c r="F2396" s="349" t="s">
        <v>24</v>
      </c>
      <c r="G2396" s="349">
        <v>102075</v>
      </c>
      <c r="H2396" s="349" t="s">
        <v>32594</v>
      </c>
      <c r="I2396" s="349" t="s">
        <v>191</v>
      </c>
      <c r="J2396" s="349" t="s">
        <v>1333</v>
      </c>
      <c r="K2396" s="370">
        <v>5204.97</v>
      </c>
      <c r="L2396" s="349" t="s">
        <v>1138</v>
      </c>
    </row>
    <row r="2397" spans="1:12" ht="13.5" x14ac:dyDescent="0.25">
      <c r="A2397" s="349" t="s">
        <v>3316</v>
      </c>
      <c r="B2397" s="349" t="s">
        <v>3317</v>
      </c>
      <c r="C2397" s="349" t="s">
        <v>3413</v>
      </c>
      <c r="D2397" s="349" t="s">
        <v>3414</v>
      </c>
      <c r="E2397" s="350" t="s">
        <v>24</v>
      </c>
      <c r="F2397" s="349" t="s">
        <v>24</v>
      </c>
      <c r="G2397" s="349">
        <v>102076</v>
      </c>
      <c r="H2397" s="349" t="s">
        <v>32595</v>
      </c>
      <c r="I2397" s="349" t="s">
        <v>191</v>
      </c>
      <c r="J2397" s="349" t="s">
        <v>1333</v>
      </c>
      <c r="K2397" s="370">
        <v>5342.51</v>
      </c>
      <c r="L2397" s="349" t="s">
        <v>1138</v>
      </c>
    </row>
    <row r="2398" spans="1:12" ht="13.5" x14ac:dyDescent="0.25">
      <c r="A2398" s="349" t="s">
        <v>3316</v>
      </c>
      <c r="B2398" s="349" t="s">
        <v>3317</v>
      </c>
      <c r="C2398" s="349" t="s">
        <v>3413</v>
      </c>
      <c r="D2398" s="349" t="s">
        <v>3414</v>
      </c>
      <c r="E2398" s="350" t="s">
        <v>24</v>
      </c>
      <c r="F2398" s="349" t="s">
        <v>24</v>
      </c>
      <c r="G2398" s="349">
        <v>102077</v>
      </c>
      <c r="H2398" s="349" t="s">
        <v>32596</v>
      </c>
      <c r="I2398" s="349" t="s">
        <v>191</v>
      </c>
      <c r="J2398" s="349" t="s">
        <v>1333</v>
      </c>
      <c r="K2398" s="370">
        <v>5815.98</v>
      </c>
      <c r="L2398" s="349" t="s">
        <v>1138</v>
      </c>
    </row>
    <row r="2399" spans="1:12" ht="13.5" x14ac:dyDescent="0.25">
      <c r="A2399" s="349" t="s">
        <v>3316</v>
      </c>
      <c r="B2399" s="349" t="s">
        <v>3317</v>
      </c>
      <c r="C2399" s="349" t="s">
        <v>3413</v>
      </c>
      <c r="D2399" s="349" t="s">
        <v>3414</v>
      </c>
      <c r="E2399" s="350" t="s">
        <v>24</v>
      </c>
      <c r="F2399" s="349" t="s">
        <v>24</v>
      </c>
      <c r="G2399" s="349">
        <v>102078</v>
      </c>
      <c r="H2399" s="349" t="s">
        <v>32597</v>
      </c>
      <c r="I2399" s="349" t="s">
        <v>191</v>
      </c>
      <c r="J2399" s="349" t="s">
        <v>1333</v>
      </c>
      <c r="K2399" s="370">
        <v>5945.72</v>
      </c>
      <c r="L2399" s="349" t="s">
        <v>1138</v>
      </c>
    </row>
    <row r="2400" spans="1:12" ht="13.5" x14ac:dyDescent="0.25">
      <c r="A2400" s="349" t="s">
        <v>3316</v>
      </c>
      <c r="B2400" s="349" t="s">
        <v>3317</v>
      </c>
      <c r="C2400" s="349" t="s">
        <v>3413</v>
      </c>
      <c r="D2400" s="349" t="s">
        <v>3414</v>
      </c>
      <c r="E2400" s="350" t="s">
        <v>24</v>
      </c>
      <c r="F2400" s="349" t="s">
        <v>24</v>
      </c>
      <c r="G2400" s="349">
        <v>102079</v>
      </c>
      <c r="H2400" s="349" t="s">
        <v>32598</v>
      </c>
      <c r="I2400" s="349" t="s">
        <v>191</v>
      </c>
      <c r="J2400" s="349" t="s">
        <v>1333</v>
      </c>
      <c r="K2400" s="370">
        <v>5716.29</v>
      </c>
      <c r="L2400" s="349" t="s">
        <v>1138</v>
      </c>
    </row>
    <row r="2401" spans="1:12" ht="13.5" x14ac:dyDescent="0.25">
      <c r="A2401" s="349" t="s">
        <v>3316</v>
      </c>
      <c r="B2401" s="349" t="s">
        <v>3317</v>
      </c>
      <c r="C2401" s="349" t="s">
        <v>3413</v>
      </c>
      <c r="D2401" s="349" t="s">
        <v>3414</v>
      </c>
      <c r="E2401" s="350" t="s">
        <v>24</v>
      </c>
      <c r="F2401" s="349" t="s">
        <v>24</v>
      </c>
      <c r="G2401" s="349">
        <v>102080</v>
      </c>
      <c r="H2401" s="349" t="s">
        <v>32599</v>
      </c>
      <c r="I2401" s="349" t="s">
        <v>191</v>
      </c>
      <c r="J2401" s="349" t="s">
        <v>1333</v>
      </c>
      <c r="K2401" s="370">
        <v>5033.9799999999996</v>
      </c>
      <c r="L2401" s="349" t="s">
        <v>1138</v>
      </c>
    </row>
    <row r="2402" spans="1:12" ht="13.5" x14ac:dyDescent="0.25">
      <c r="A2402" s="349" t="s">
        <v>3316</v>
      </c>
      <c r="B2402" s="349" t="s">
        <v>3317</v>
      </c>
      <c r="C2402" s="349" t="s">
        <v>3413</v>
      </c>
      <c r="D2402" s="349" t="s">
        <v>3414</v>
      </c>
      <c r="E2402" s="350" t="s">
        <v>24</v>
      </c>
      <c r="F2402" s="349" t="s">
        <v>24</v>
      </c>
      <c r="G2402" s="349">
        <v>102086</v>
      </c>
      <c r="H2402" s="349" t="s">
        <v>3604</v>
      </c>
      <c r="I2402" s="349" t="s">
        <v>194</v>
      </c>
      <c r="J2402" s="349" t="s">
        <v>1333</v>
      </c>
      <c r="K2402" s="350">
        <v>227.25</v>
      </c>
      <c r="L2402" s="349" t="s">
        <v>1138</v>
      </c>
    </row>
    <row r="2403" spans="1:12" ht="13.5" x14ac:dyDescent="0.25">
      <c r="A2403" s="349" t="s">
        <v>3316</v>
      </c>
      <c r="B2403" s="349" t="s">
        <v>3317</v>
      </c>
      <c r="C2403" s="349" t="s">
        <v>3413</v>
      </c>
      <c r="D2403" s="349" t="s">
        <v>3414</v>
      </c>
      <c r="E2403" s="350" t="s">
        <v>24</v>
      </c>
      <c r="F2403" s="349" t="s">
        <v>24</v>
      </c>
      <c r="G2403" s="349">
        <v>102087</v>
      </c>
      <c r="H2403" s="349" t="s">
        <v>3605</v>
      </c>
      <c r="I2403" s="349" t="s">
        <v>194</v>
      </c>
      <c r="J2403" s="349" t="s">
        <v>1333</v>
      </c>
      <c r="K2403" s="350">
        <v>173.79</v>
      </c>
      <c r="L2403" s="349" t="s">
        <v>1138</v>
      </c>
    </row>
    <row r="2404" spans="1:12" ht="13.5" x14ac:dyDescent="0.25">
      <c r="A2404" s="349" t="s">
        <v>3316</v>
      </c>
      <c r="B2404" s="349" t="s">
        <v>3317</v>
      </c>
      <c r="C2404" s="349" t="s">
        <v>3413</v>
      </c>
      <c r="D2404" s="349" t="s">
        <v>3414</v>
      </c>
      <c r="E2404" s="350" t="s">
        <v>24</v>
      </c>
      <c r="F2404" s="349" t="s">
        <v>24</v>
      </c>
      <c r="G2404" s="349">
        <v>102088</v>
      </c>
      <c r="H2404" s="349" t="s">
        <v>3606</v>
      </c>
      <c r="I2404" s="349" t="s">
        <v>194</v>
      </c>
      <c r="J2404" s="349" t="s">
        <v>1333</v>
      </c>
      <c r="K2404" s="350">
        <v>225.02</v>
      </c>
      <c r="L2404" s="349" t="s">
        <v>1138</v>
      </c>
    </row>
    <row r="2405" spans="1:12" ht="13.5" x14ac:dyDescent="0.25">
      <c r="A2405" s="349" t="s">
        <v>3316</v>
      </c>
      <c r="B2405" s="349" t="s">
        <v>3317</v>
      </c>
      <c r="C2405" s="349" t="s">
        <v>3413</v>
      </c>
      <c r="D2405" s="349" t="s">
        <v>3414</v>
      </c>
      <c r="E2405" s="350" t="s">
        <v>24</v>
      </c>
      <c r="F2405" s="349" t="s">
        <v>24</v>
      </c>
      <c r="G2405" s="349">
        <v>102089</v>
      </c>
      <c r="H2405" s="349" t="s">
        <v>3607</v>
      </c>
      <c r="I2405" s="349" t="s">
        <v>194</v>
      </c>
      <c r="J2405" s="349" t="s">
        <v>1333</v>
      </c>
      <c r="K2405" s="350">
        <v>219.82</v>
      </c>
      <c r="L2405" s="349" t="s">
        <v>1138</v>
      </c>
    </row>
    <row r="2406" spans="1:12" ht="13.5" x14ac:dyDescent="0.25">
      <c r="A2406" s="349" t="s">
        <v>3316</v>
      </c>
      <c r="B2406" s="349" t="s">
        <v>3317</v>
      </c>
      <c r="C2406" s="349" t="s">
        <v>3413</v>
      </c>
      <c r="D2406" s="349" t="s">
        <v>3414</v>
      </c>
      <c r="E2406" s="350" t="s">
        <v>24</v>
      </c>
      <c r="F2406" s="349" t="s">
        <v>24</v>
      </c>
      <c r="G2406" s="349">
        <v>102090</v>
      </c>
      <c r="H2406" s="349" t="s">
        <v>3608</v>
      </c>
      <c r="I2406" s="349" t="s">
        <v>194</v>
      </c>
      <c r="J2406" s="349" t="s">
        <v>1333</v>
      </c>
      <c r="K2406" s="350">
        <v>159.16</v>
      </c>
      <c r="L2406" s="349" t="s">
        <v>1138</v>
      </c>
    </row>
    <row r="2407" spans="1:12" ht="13.5" x14ac:dyDescent="0.25">
      <c r="A2407" s="349" t="s">
        <v>3316</v>
      </c>
      <c r="B2407" s="349" t="s">
        <v>3317</v>
      </c>
      <c r="C2407" s="349" t="s">
        <v>3413</v>
      </c>
      <c r="D2407" s="349" t="s">
        <v>3414</v>
      </c>
      <c r="E2407" s="350" t="s">
        <v>24</v>
      </c>
      <c r="F2407" s="349" t="s">
        <v>24</v>
      </c>
      <c r="G2407" s="349">
        <v>102091</v>
      </c>
      <c r="H2407" s="349" t="s">
        <v>3609</v>
      </c>
      <c r="I2407" s="349" t="s">
        <v>194</v>
      </c>
      <c r="J2407" s="349" t="s">
        <v>1333</v>
      </c>
      <c r="K2407" s="350">
        <v>260.93</v>
      </c>
      <c r="L2407" s="349" t="s">
        <v>1138</v>
      </c>
    </row>
    <row r="2408" spans="1:12" ht="13.5" x14ac:dyDescent="0.25">
      <c r="A2408" s="349" t="s">
        <v>3316</v>
      </c>
      <c r="B2408" s="349" t="s">
        <v>3317</v>
      </c>
      <c r="C2408" s="349" t="s">
        <v>3413</v>
      </c>
      <c r="D2408" s="349" t="s">
        <v>3414</v>
      </c>
      <c r="E2408" s="350" t="s">
        <v>24</v>
      </c>
      <c r="F2408" s="349" t="s">
        <v>24</v>
      </c>
      <c r="G2408" s="349">
        <v>103760</v>
      </c>
      <c r="H2408" s="349" t="s">
        <v>3610</v>
      </c>
      <c r="I2408" s="349" t="s">
        <v>194</v>
      </c>
      <c r="J2408" s="349" t="s">
        <v>1333</v>
      </c>
      <c r="K2408" s="350">
        <v>126.46</v>
      </c>
      <c r="L2408" s="349" t="s">
        <v>1138</v>
      </c>
    </row>
    <row r="2409" spans="1:12" ht="13.5" x14ac:dyDescent="0.25">
      <c r="A2409" s="349" t="s">
        <v>3316</v>
      </c>
      <c r="B2409" s="349" t="s">
        <v>3317</v>
      </c>
      <c r="C2409" s="349" t="s">
        <v>3413</v>
      </c>
      <c r="D2409" s="349" t="s">
        <v>3414</v>
      </c>
      <c r="E2409" s="350" t="s">
        <v>24</v>
      </c>
      <c r="F2409" s="349" t="s">
        <v>24</v>
      </c>
      <c r="G2409" s="349">
        <v>103761</v>
      </c>
      <c r="H2409" s="349" t="s">
        <v>3611</v>
      </c>
      <c r="I2409" s="349" t="s">
        <v>194</v>
      </c>
      <c r="J2409" s="349" t="s">
        <v>1333</v>
      </c>
      <c r="K2409" s="350">
        <v>86.18</v>
      </c>
      <c r="L2409" s="349" t="s">
        <v>1138</v>
      </c>
    </row>
    <row r="2410" spans="1:12" ht="13.5" x14ac:dyDescent="0.25">
      <c r="A2410" s="349" t="s">
        <v>3316</v>
      </c>
      <c r="B2410" s="349" t="s">
        <v>3317</v>
      </c>
      <c r="C2410" s="349" t="s">
        <v>3413</v>
      </c>
      <c r="D2410" s="349" t="s">
        <v>3414</v>
      </c>
      <c r="E2410" s="350" t="s">
        <v>24</v>
      </c>
      <c r="F2410" s="349" t="s">
        <v>24</v>
      </c>
      <c r="G2410" s="349">
        <v>103762</v>
      </c>
      <c r="H2410" s="349" t="s">
        <v>3612</v>
      </c>
      <c r="I2410" s="349" t="s">
        <v>194</v>
      </c>
      <c r="J2410" s="349" t="s">
        <v>1333</v>
      </c>
      <c r="K2410" s="350">
        <v>73.209999999999994</v>
      </c>
      <c r="L2410" s="349" t="s">
        <v>1138</v>
      </c>
    </row>
    <row r="2411" spans="1:12" ht="13.5" x14ac:dyDescent="0.25">
      <c r="A2411" s="349" t="s">
        <v>3316</v>
      </c>
      <c r="B2411" s="349" t="s">
        <v>3317</v>
      </c>
      <c r="C2411" s="349" t="s">
        <v>3413</v>
      </c>
      <c r="D2411" s="349" t="s">
        <v>3414</v>
      </c>
      <c r="E2411" s="350" t="s">
        <v>24</v>
      </c>
      <c r="F2411" s="349" t="s">
        <v>24</v>
      </c>
      <c r="G2411" s="349">
        <v>103763</v>
      </c>
      <c r="H2411" s="349" t="s">
        <v>3613</v>
      </c>
      <c r="I2411" s="349" t="s">
        <v>194</v>
      </c>
      <c r="J2411" s="349" t="s">
        <v>1333</v>
      </c>
      <c r="K2411" s="350">
        <v>64.400000000000006</v>
      </c>
      <c r="L2411" s="349" t="s">
        <v>1138</v>
      </c>
    </row>
    <row r="2412" spans="1:12" ht="13.5" x14ac:dyDescent="0.25">
      <c r="A2412" s="349" t="s">
        <v>3316</v>
      </c>
      <c r="B2412" s="349" t="s">
        <v>3317</v>
      </c>
      <c r="C2412" s="349" t="s">
        <v>3614</v>
      </c>
      <c r="D2412" s="349" t="s">
        <v>3615</v>
      </c>
      <c r="E2412" s="350" t="s">
        <v>24</v>
      </c>
      <c r="F2412" s="349" t="s">
        <v>24</v>
      </c>
      <c r="G2412" s="349">
        <v>89996</v>
      </c>
      <c r="H2412" s="349" t="s">
        <v>3616</v>
      </c>
      <c r="I2412" s="349" t="s">
        <v>214</v>
      </c>
      <c r="J2412" s="349" t="s">
        <v>1137</v>
      </c>
      <c r="K2412" s="350">
        <v>13.55</v>
      </c>
      <c r="L2412" s="349" t="s">
        <v>1138</v>
      </c>
    </row>
    <row r="2413" spans="1:12" ht="13.5" x14ac:dyDescent="0.25">
      <c r="A2413" s="349" t="s">
        <v>3316</v>
      </c>
      <c r="B2413" s="349" t="s">
        <v>3317</v>
      </c>
      <c r="C2413" s="349" t="s">
        <v>3614</v>
      </c>
      <c r="D2413" s="349" t="s">
        <v>3615</v>
      </c>
      <c r="E2413" s="350" t="s">
        <v>24</v>
      </c>
      <c r="F2413" s="349" t="s">
        <v>24</v>
      </c>
      <c r="G2413" s="349">
        <v>89997</v>
      </c>
      <c r="H2413" s="349" t="s">
        <v>3617</v>
      </c>
      <c r="I2413" s="349" t="s">
        <v>214</v>
      </c>
      <c r="J2413" s="349" t="s">
        <v>1137</v>
      </c>
      <c r="K2413" s="350">
        <v>11.17</v>
      </c>
      <c r="L2413" s="349" t="s">
        <v>1138</v>
      </c>
    </row>
    <row r="2414" spans="1:12" ht="13.5" x14ac:dyDescent="0.25">
      <c r="A2414" s="349" t="s">
        <v>3316</v>
      </c>
      <c r="B2414" s="349" t="s">
        <v>3317</v>
      </c>
      <c r="C2414" s="349" t="s">
        <v>3614</v>
      </c>
      <c r="D2414" s="349" t="s">
        <v>3615</v>
      </c>
      <c r="E2414" s="350" t="s">
        <v>24</v>
      </c>
      <c r="F2414" s="349" t="s">
        <v>24</v>
      </c>
      <c r="G2414" s="349">
        <v>89998</v>
      </c>
      <c r="H2414" s="349" t="s">
        <v>3618</v>
      </c>
      <c r="I2414" s="349" t="s">
        <v>214</v>
      </c>
      <c r="J2414" s="349" t="s">
        <v>1137</v>
      </c>
      <c r="K2414" s="350">
        <v>13.03</v>
      </c>
      <c r="L2414" s="349" t="s">
        <v>1138</v>
      </c>
    </row>
    <row r="2415" spans="1:12" ht="13.5" x14ac:dyDescent="0.25">
      <c r="A2415" s="349" t="s">
        <v>3316</v>
      </c>
      <c r="B2415" s="349" t="s">
        <v>3317</v>
      </c>
      <c r="C2415" s="349" t="s">
        <v>3614</v>
      </c>
      <c r="D2415" s="349" t="s">
        <v>3615</v>
      </c>
      <c r="E2415" s="350" t="s">
        <v>24</v>
      </c>
      <c r="F2415" s="349" t="s">
        <v>24</v>
      </c>
      <c r="G2415" s="349">
        <v>89999</v>
      </c>
      <c r="H2415" s="349" t="s">
        <v>3619</v>
      </c>
      <c r="I2415" s="349" t="s">
        <v>214</v>
      </c>
      <c r="J2415" s="349" t="s">
        <v>1137</v>
      </c>
      <c r="K2415" s="350">
        <v>18.98</v>
      </c>
      <c r="L2415" s="349" t="s">
        <v>1138</v>
      </c>
    </row>
    <row r="2416" spans="1:12" ht="13.5" x14ac:dyDescent="0.25">
      <c r="A2416" s="349" t="s">
        <v>3316</v>
      </c>
      <c r="B2416" s="349" t="s">
        <v>3317</v>
      </c>
      <c r="C2416" s="349" t="s">
        <v>3614</v>
      </c>
      <c r="D2416" s="349" t="s">
        <v>3615</v>
      </c>
      <c r="E2416" s="350" t="s">
        <v>24</v>
      </c>
      <c r="F2416" s="349" t="s">
        <v>24</v>
      </c>
      <c r="G2416" s="349">
        <v>90000</v>
      </c>
      <c r="H2416" s="349" t="s">
        <v>3620</v>
      </c>
      <c r="I2416" s="349" t="s">
        <v>214</v>
      </c>
      <c r="J2416" s="349" t="s">
        <v>1137</v>
      </c>
      <c r="K2416" s="350">
        <v>15.7</v>
      </c>
      <c r="L2416" s="349" t="s">
        <v>1138</v>
      </c>
    </row>
    <row r="2417" spans="1:12" ht="13.5" x14ac:dyDescent="0.25">
      <c r="A2417" s="349" t="s">
        <v>3316</v>
      </c>
      <c r="B2417" s="349" t="s">
        <v>3317</v>
      </c>
      <c r="C2417" s="349" t="s">
        <v>3614</v>
      </c>
      <c r="D2417" s="349" t="s">
        <v>3615</v>
      </c>
      <c r="E2417" s="350" t="s">
        <v>24</v>
      </c>
      <c r="F2417" s="349" t="s">
        <v>24</v>
      </c>
      <c r="G2417" s="349">
        <v>91593</v>
      </c>
      <c r="H2417" s="349" t="s">
        <v>3621</v>
      </c>
      <c r="I2417" s="349" t="s">
        <v>214</v>
      </c>
      <c r="J2417" s="349" t="s">
        <v>1333</v>
      </c>
      <c r="K2417" s="350">
        <v>12.33</v>
      </c>
      <c r="L2417" s="349" t="s">
        <v>1138</v>
      </c>
    </row>
    <row r="2418" spans="1:12" ht="13.5" x14ac:dyDescent="0.25">
      <c r="A2418" s="349" t="s">
        <v>3316</v>
      </c>
      <c r="B2418" s="349" t="s">
        <v>3317</v>
      </c>
      <c r="C2418" s="349" t="s">
        <v>3614</v>
      </c>
      <c r="D2418" s="349" t="s">
        <v>3615</v>
      </c>
      <c r="E2418" s="350" t="s">
        <v>24</v>
      </c>
      <c r="F2418" s="349" t="s">
        <v>24</v>
      </c>
      <c r="G2418" s="349">
        <v>91594</v>
      </c>
      <c r="H2418" s="349" t="s">
        <v>3622</v>
      </c>
      <c r="I2418" s="349" t="s">
        <v>214</v>
      </c>
      <c r="J2418" s="349" t="s">
        <v>1333</v>
      </c>
      <c r="K2418" s="350">
        <v>12.77</v>
      </c>
      <c r="L2418" s="349" t="s">
        <v>1138</v>
      </c>
    </row>
    <row r="2419" spans="1:12" ht="13.5" x14ac:dyDescent="0.25">
      <c r="A2419" s="349" t="s">
        <v>3316</v>
      </c>
      <c r="B2419" s="349" t="s">
        <v>3317</v>
      </c>
      <c r="C2419" s="349" t="s">
        <v>3614</v>
      </c>
      <c r="D2419" s="349" t="s">
        <v>3615</v>
      </c>
      <c r="E2419" s="350" t="s">
        <v>24</v>
      </c>
      <c r="F2419" s="349" t="s">
        <v>24</v>
      </c>
      <c r="G2419" s="349">
        <v>91595</v>
      </c>
      <c r="H2419" s="349" t="s">
        <v>3623</v>
      </c>
      <c r="I2419" s="349" t="s">
        <v>214</v>
      </c>
      <c r="J2419" s="349" t="s">
        <v>1333</v>
      </c>
      <c r="K2419" s="350">
        <v>13.48</v>
      </c>
      <c r="L2419" s="349" t="s">
        <v>1138</v>
      </c>
    </row>
    <row r="2420" spans="1:12" ht="13.5" x14ac:dyDescent="0.25">
      <c r="A2420" s="349" t="s">
        <v>3316</v>
      </c>
      <c r="B2420" s="349" t="s">
        <v>3317</v>
      </c>
      <c r="C2420" s="349" t="s">
        <v>3614</v>
      </c>
      <c r="D2420" s="349" t="s">
        <v>3615</v>
      </c>
      <c r="E2420" s="350" t="s">
        <v>24</v>
      </c>
      <c r="F2420" s="349" t="s">
        <v>24</v>
      </c>
      <c r="G2420" s="349">
        <v>91596</v>
      </c>
      <c r="H2420" s="349" t="s">
        <v>3624</v>
      </c>
      <c r="I2420" s="349" t="s">
        <v>214</v>
      </c>
      <c r="J2420" s="349" t="s">
        <v>1333</v>
      </c>
      <c r="K2420" s="350">
        <v>12.66</v>
      </c>
      <c r="L2420" s="349" t="s">
        <v>1138</v>
      </c>
    </row>
    <row r="2421" spans="1:12" ht="13.5" x14ac:dyDescent="0.25">
      <c r="A2421" s="349" t="s">
        <v>3316</v>
      </c>
      <c r="B2421" s="349" t="s">
        <v>3317</v>
      </c>
      <c r="C2421" s="349" t="s">
        <v>3614</v>
      </c>
      <c r="D2421" s="349" t="s">
        <v>3615</v>
      </c>
      <c r="E2421" s="350" t="s">
        <v>24</v>
      </c>
      <c r="F2421" s="349" t="s">
        <v>24</v>
      </c>
      <c r="G2421" s="349">
        <v>91597</v>
      </c>
      <c r="H2421" s="349" t="s">
        <v>3625</v>
      </c>
      <c r="I2421" s="349" t="s">
        <v>214</v>
      </c>
      <c r="J2421" s="349" t="s">
        <v>1333</v>
      </c>
      <c r="K2421" s="350">
        <v>8.98</v>
      </c>
      <c r="L2421" s="349" t="s">
        <v>1138</v>
      </c>
    </row>
    <row r="2422" spans="1:12" ht="13.5" x14ac:dyDescent="0.25">
      <c r="A2422" s="349" t="s">
        <v>3316</v>
      </c>
      <c r="B2422" s="349" t="s">
        <v>3317</v>
      </c>
      <c r="C2422" s="349" t="s">
        <v>3614</v>
      </c>
      <c r="D2422" s="349" t="s">
        <v>3615</v>
      </c>
      <c r="E2422" s="350" t="s">
        <v>24</v>
      </c>
      <c r="F2422" s="349" t="s">
        <v>24</v>
      </c>
      <c r="G2422" s="349">
        <v>91598</v>
      </c>
      <c r="H2422" s="349" t="s">
        <v>3626</v>
      </c>
      <c r="I2422" s="349" t="s">
        <v>214</v>
      </c>
      <c r="J2422" s="349" t="s">
        <v>1333</v>
      </c>
      <c r="K2422" s="350">
        <v>12.4</v>
      </c>
      <c r="L2422" s="349" t="s">
        <v>1138</v>
      </c>
    </row>
    <row r="2423" spans="1:12" ht="13.5" x14ac:dyDescent="0.25">
      <c r="A2423" s="349" t="s">
        <v>3316</v>
      </c>
      <c r="B2423" s="349" t="s">
        <v>3317</v>
      </c>
      <c r="C2423" s="349" t="s">
        <v>3614</v>
      </c>
      <c r="D2423" s="349" t="s">
        <v>3615</v>
      </c>
      <c r="E2423" s="350" t="s">
        <v>24</v>
      </c>
      <c r="F2423" s="349" t="s">
        <v>24</v>
      </c>
      <c r="G2423" s="349">
        <v>91599</v>
      </c>
      <c r="H2423" s="349" t="s">
        <v>3627</v>
      </c>
      <c r="I2423" s="349" t="s">
        <v>214</v>
      </c>
      <c r="J2423" s="349" t="s">
        <v>1333</v>
      </c>
      <c r="K2423" s="350">
        <v>9.3699999999999992</v>
      </c>
      <c r="L2423" s="349" t="s">
        <v>1138</v>
      </c>
    </row>
    <row r="2424" spans="1:12" ht="13.5" x14ac:dyDescent="0.25">
      <c r="A2424" s="349" t="s">
        <v>3316</v>
      </c>
      <c r="B2424" s="349" t="s">
        <v>3317</v>
      </c>
      <c r="C2424" s="349" t="s">
        <v>3614</v>
      </c>
      <c r="D2424" s="349" t="s">
        <v>3615</v>
      </c>
      <c r="E2424" s="350" t="s">
        <v>24</v>
      </c>
      <c r="F2424" s="349" t="s">
        <v>24</v>
      </c>
      <c r="G2424" s="349">
        <v>91600</v>
      </c>
      <c r="H2424" s="349" t="s">
        <v>3628</v>
      </c>
      <c r="I2424" s="349" t="s">
        <v>214</v>
      </c>
      <c r="J2424" s="349" t="s">
        <v>1333</v>
      </c>
      <c r="K2424" s="350">
        <v>15.26</v>
      </c>
      <c r="L2424" s="349" t="s">
        <v>1138</v>
      </c>
    </row>
    <row r="2425" spans="1:12" ht="13.5" x14ac:dyDescent="0.25">
      <c r="A2425" s="349" t="s">
        <v>3316</v>
      </c>
      <c r="B2425" s="349" t="s">
        <v>3317</v>
      </c>
      <c r="C2425" s="349" t="s">
        <v>3614</v>
      </c>
      <c r="D2425" s="349" t="s">
        <v>3615</v>
      </c>
      <c r="E2425" s="350" t="s">
        <v>24</v>
      </c>
      <c r="F2425" s="349" t="s">
        <v>24</v>
      </c>
      <c r="G2425" s="349">
        <v>91601</v>
      </c>
      <c r="H2425" s="349" t="s">
        <v>3629</v>
      </c>
      <c r="I2425" s="349" t="s">
        <v>214</v>
      </c>
      <c r="J2425" s="349" t="s">
        <v>1137</v>
      </c>
      <c r="K2425" s="350">
        <v>15.86</v>
      </c>
      <c r="L2425" s="349" t="s">
        <v>1138</v>
      </c>
    </row>
    <row r="2426" spans="1:12" ht="13.5" x14ac:dyDescent="0.25">
      <c r="A2426" s="349" t="s">
        <v>3316</v>
      </c>
      <c r="B2426" s="349" t="s">
        <v>3317</v>
      </c>
      <c r="C2426" s="349" t="s">
        <v>3614</v>
      </c>
      <c r="D2426" s="349" t="s">
        <v>3615</v>
      </c>
      <c r="E2426" s="350" t="s">
        <v>24</v>
      </c>
      <c r="F2426" s="349" t="s">
        <v>24</v>
      </c>
      <c r="G2426" s="349">
        <v>91602</v>
      </c>
      <c r="H2426" s="349" t="s">
        <v>3630</v>
      </c>
      <c r="I2426" s="349" t="s">
        <v>214</v>
      </c>
      <c r="J2426" s="349" t="s">
        <v>1137</v>
      </c>
      <c r="K2426" s="350">
        <v>14.9</v>
      </c>
      <c r="L2426" s="349" t="s">
        <v>1138</v>
      </c>
    </row>
    <row r="2427" spans="1:12" ht="13.5" x14ac:dyDescent="0.25">
      <c r="A2427" s="349" t="s">
        <v>3316</v>
      </c>
      <c r="B2427" s="349" t="s">
        <v>3317</v>
      </c>
      <c r="C2427" s="349" t="s">
        <v>3614</v>
      </c>
      <c r="D2427" s="349" t="s">
        <v>3615</v>
      </c>
      <c r="E2427" s="350" t="s">
        <v>24</v>
      </c>
      <c r="F2427" s="349" t="s">
        <v>24</v>
      </c>
      <c r="G2427" s="349">
        <v>91603</v>
      </c>
      <c r="H2427" s="349" t="s">
        <v>3631</v>
      </c>
      <c r="I2427" s="349" t="s">
        <v>214</v>
      </c>
      <c r="J2427" s="349" t="s">
        <v>1137</v>
      </c>
      <c r="K2427" s="350">
        <v>14.05</v>
      </c>
      <c r="L2427" s="349" t="s">
        <v>1138</v>
      </c>
    </row>
    <row r="2428" spans="1:12" ht="13.5" x14ac:dyDescent="0.25">
      <c r="A2428" s="349" t="s">
        <v>3316</v>
      </c>
      <c r="B2428" s="349" t="s">
        <v>3317</v>
      </c>
      <c r="C2428" s="349" t="s">
        <v>3614</v>
      </c>
      <c r="D2428" s="349" t="s">
        <v>3615</v>
      </c>
      <c r="E2428" s="350" t="s">
        <v>24</v>
      </c>
      <c r="F2428" s="349" t="s">
        <v>24</v>
      </c>
      <c r="G2428" s="349">
        <v>92759</v>
      </c>
      <c r="H2428" s="349" t="s">
        <v>3632</v>
      </c>
      <c r="I2428" s="349" t="s">
        <v>214</v>
      </c>
      <c r="J2428" s="349" t="s">
        <v>1333</v>
      </c>
      <c r="K2428" s="350">
        <v>17.149999999999999</v>
      </c>
      <c r="L2428" s="349" t="s">
        <v>1138</v>
      </c>
    </row>
    <row r="2429" spans="1:12" ht="13.5" x14ac:dyDescent="0.25">
      <c r="A2429" s="349" t="s">
        <v>3316</v>
      </c>
      <c r="B2429" s="349" t="s">
        <v>3317</v>
      </c>
      <c r="C2429" s="349" t="s">
        <v>3614</v>
      </c>
      <c r="D2429" s="349" t="s">
        <v>3615</v>
      </c>
      <c r="E2429" s="350" t="s">
        <v>24</v>
      </c>
      <c r="F2429" s="349" t="s">
        <v>24</v>
      </c>
      <c r="G2429" s="349">
        <v>92760</v>
      </c>
      <c r="H2429" s="349" t="s">
        <v>3633</v>
      </c>
      <c r="I2429" s="349" t="s">
        <v>214</v>
      </c>
      <c r="J2429" s="349" t="s">
        <v>1333</v>
      </c>
      <c r="K2429" s="350">
        <v>16.7</v>
      </c>
      <c r="L2429" s="349" t="s">
        <v>1138</v>
      </c>
    </row>
    <row r="2430" spans="1:12" ht="13.5" x14ac:dyDescent="0.25">
      <c r="A2430" s="349" t="s">
        <v>3316</v>
      </c>
      <c r="B2430" s="349" t="s">
        <v>3317</v>
      </c>
      <c r="C2430" s="349" t="s">
        <v>3614</v>
      </c>
      <c r="D2430" s="349" t="s">
        <v>3615</v>
      </c>
      <c r="E2430" s="350" t="s">
        <v>24</v>
      </c>
      <c r="F2430" s="349" t="s">
        <v>24</v>
      </c>
      <c r="G2430" s="349">
        <v>92761</v>
      </c>
      <c r="H2430" s="349" t="s">
        <v>3634</v>
      </c>
      <c r="I2430" s="349" t="s">
        <v>214</v>
      </c>
      <c r="J2430" s="349" t="s">
        <v>1333</v>
      </c>
      <c r="K2430" s="350">
        <v>16.059999999999999</v>
      </c>
      <c r="L2430" s="349" t="s">
        <v>1138</v>
      </c>
    </row>
    <row r="2431" spans="1:12" ht="13.5" x14ac:dyDescent="0.25">
      <c r="A2431" s="349" t="s">
        <v>3316</v>
      </c>
      <c r="B2431" s="349" t="s">
        <v>3317</v>
      </c>
      <c r="C2431" s="349" t="s">
        <v>3614</v>
      </c>
      <c r="D2431" s="349" t="s">
        <v>3615</v>
      </c>
      <c r="E2431" s="350" t="s">
        <v>24</v>
      </c>
      <c r="F2431" s="349" t="s">
        <v>24</v>
      </c>
      <c r="G2431" s="349">
        <v>92762</v>
      </c>
      <c r="H2431" s="349" t="s">
        <v>3635</v>
      </c>
      <c r="I2431" s="349" t="s">
        <v>214</v>
      </c>
      <c r="J2431" s="349" t="s">
        <v>1333</v>
      </c>
      <c r="K2431" s="350">
        <v>14.5</v>
      </c>
      <c r="L2431" s="349" t="s">
        <v>1138</v>
      </c>
    </row>
    <row r="2432" spans="1:12" ht="13.5" x14ac:dyDescent="0.25">
      <c r="A2432" s="349" t="s">
        <v>3316</v>
      </c>
      <c r="B2432" s="349" t="s">
        <v>3317</v>
      </c>
      <c r="C2432" s="349" t="s">
        <v>3614</v>
      </c>
      <c r="D2432" s="349" t="s">
        <v>3615</v>
      </c>
      <c r="E2432" s="350" t="s">
        <v>24</v>
      </c>
      <c r="F2432" s="349" t="s">
        <v>24</v>
      </c>
      <c r="G2432" s="349">
        <v>92763</v>
      </c>
      <c r="H2432" s="349" t="s">
        <v>3636</v>
      </c>
      <c r="I2432" s="349" t="s">
        <v>214</v>
      </c>
      <c r="J2432" s="349" t="s">
        <v>1333</v>
      </c>
      <c r="K2432" s="350">
        <v>12.3</v>
      </c>
      <c r="L2432" s="349" t="s">
        <v>1138</v>
      </c>
    </row>
    <row r="2433" spans="1:12" ht="13.5" x14ac:dyDescent="0.25">
      <c r="A2433" s="349" t="s">
        <v>3316</v>
      </c>
      <c r="B2433" s="349" t="s">
        <v>3317</v>
      </c>
      <c r="C2433" s="349" t="s">
        <v>3614</v>
      </c>
      <c r="D2433" s="349" t="s">
        <v>3615</v>
      </c>
      <c r="E2433" s="350" t="s">
        <v>24</v>
      </c>
      <c r="F2433" s="349" t="s">
        <v>24</v>
      </c>
      <c r="G2433" s="349">
        <v>92764</v>
      </c>
      <c r="H2433" s="349" t="s">
        <v>3637</v>
      </c>
      <c r="I2433" s="349" t="s">
        <v>214</v>
      </c>
      <c r="J2433" s="349" t="s">
        <v>1333</v>
      </c>
      <c r="K2433" s="350">
        <v>11.99</v>
      </c>
      <c r="L2433" s="349" t="s">
        <v>1138</v>
      </c>
    </row>
    <row r="2434" spans="1:12" ht="13.5" x14ac:dyDescent="0.25">
      <c r="A2434" s="349" t="s">
        <v>3316</v>
      </c>
      <c r="B2434" s="349" t="s">
        <v>3317</v>
      </c>
      <c r="C2434" s="349" t="s">
        <v>3614</v>
      </c>
      <c r="D2434" s="349" t="s">
        <v>3615</v>
      </c>
      <c r="E2434" s="350" t="s">
        <v>24</v>
      </c>
      <c r="F2434" s="349" t="s">
        <v>24</v>
      </c>
      <c r="G2434" s="349">
        <v>92765</v>
      </c>
      <c r="H2434" s="349" t="s">
        <v>3638</v>
      </c>
      <c r="I2434" s="349" t="s">
        <v>214</v>
      </c>
      <c r="J2434" s="349" t="s">
        <v>1333</v>
      </c>
      <c r="K2434" s="350">
        <v>13.76</v>
      </c>
      <c r="L2434" s="349" t="s">
        <v>1138</v>
      </c>
    </row>
    <row r="2435" spans="1:12" ht="13.5" x14ac:dyDescent="0.25">
      <c r="A2435" s="349" t="s">
        <v>3316</v>
      </c>
      <c r="B2435" s="349" t="s">
        <v>3317</v>
      </c>
      <c r="C2435" s="349" t="s">
        <v>3614</v>
      </c>
      <c r="D2435" s="349" t="s">
        <v>3615</v>
      </c>
      <c r="E2435" s="350" t="s">
        <v>24</v>
      </c>
      <c r="F2435" s="349" t="s">
        <v>24</v>
      </c>
      <c r="G2435" s="349">
        <v>92766</v>
      </c>
      <c r="H2435" s="349" t="s">
        <v>3639</v>
      </c>
      <c r="I2435" s="349" t="s">
        <v>214</v>
      </c>
      <c r="J2435" s="349" t="s">
        <v>1333</v>
      </c>
      <c r="K2435" s="350">
        <v>13.65</v>
      </c>
      <c r="L2435" s="349" t="s">
        <v>1138</v>
      </c>
    </row>
    <row r="2436" spans="1:12" ht="13.5" x14ac:dyDescent="0.25">
      <c r="A2436" s="349" t="s">
        <v>3316</v>
      </c>
      <c r="B2436" s="349" t="s">
        <v>3317</v>
      </c>
      <c r="C2436" s="349" t="s">
        <v>3614</v>
      </c>
      <c r="D2436" s="349" t="s">
        <v>3615</v>
      </c>
      <c r="E2436" s="350" t="s">
        <v>24</v>
      </c>
      <c r="F2436" s="349" t="s">
        <v>24</v>
      </c>
      <c r="G2436" s="349">
        <v>92767</v>
      </c>
      <c r="H2436" s="349" t="s">
        <v>3640</v>
      </c>
      <c r="I2436" s="349" t="s">
        <v>214</v>
      </c>
      <c r="J2436" s="349" t="s">
        <v>1333</v>
      </c>
      <c r="K2436" s="350">
        <v>18.52</v>
      </c>
      <c r="L2436" s="349" t="s">
        <v>1138</v>
      </c>
    </row>
    <row r="2437" spans="1:12" ht="13.5" x14ac:dyDescent="0.25">
      <c r="A2437" s="349" t="s">
        <v>3316</v>
      </c>
      <c r="B2437" s="349" t="s">
        <v>3317</v>
      </c>
      <c r="C2437" s="349" t="s">
        <v>3614</v>
      </c>
      <c r="D2437" s="349" t="s">
        <v>3615</v>
      </c>
      <c r="E2437" s="350" t="s">
        <v>24</v>
      </c>
      <c r="F2437" s="349" t="s">
        <v>24</v>
      </c>
      <c r="G2437" s="349">
        <v>92768</v>
      </c>
      <c r="H2437" s="349" t="s">
        <v>3641</v>
      </c>
      <c r="I2437" s="349" t="s">
        <v>214</v>
      </c>
      <c r="J2437" s="349" t="s">
        <v>1333</v>
      </c>
      <c r="K2437" s="350">
        <v>16.63</v>
      </c>
      <c r="L2437" s="349" t="s">
        <v>1138</v>
      </c>
    </row>
    <row r="2438" spans="1:12" ht="13.5" x14ac:dyDescent="0.25">
      <c r="A2438" s="349" t="s">
        <v>3316</v>
      </c>
      <c r="B2438" s="349" t="s">
        <v>3317</v>
      </c>
      <c r="C2438" s="349" t="s">
        <v>3614</v>
      </c>
      <c r="D2438" s="349" t="s">
        <v>3615</v>
      </c>
      <c r="E2438" s="350" t="s">
        <v>24</v>
      </c>
      <c r="F2438" s="349" t="s">
        <v>24</v>
      </c>
      <c r="G2438" s="349">
        <v>92769</v>
      </c>
      <c r="H2438" s="349" t="s">
        <v>3642</v>
      </c>
      <c r="I2438" s="349" t="s">
        <v>214</v>
      </c>
      <c r="J2438" s="349" t="s">
        <v>1333</v>
      </c>
      <c r="K2438" s="350">
        <v>16.2</v>
      </c>
      <c r="L2438" s="349" t="s">
        <v>1138</v>
      </c>
    </row>
    <row r="2439" spans="1:12" ht="13.5" x14ac:dyDescent="0.25">
      <c r="A2439" s="349" t="s">
        <v>3316</v>
      </c>
      <c r="B2439" s="349" t="s">
        <v>3317</v>
      </c>
      <c r="C2439" s="349" t="s">
        <v>3614</v>
      </c>
      <c r="D2439" s="349" t="s">
        <v>3615</v>
      </c>
      <c r="E2439" s="350" t="s">
        <v>24</v>
      </c>
      <c r="F2439" s="349" t="s">
        <v>24</v>
      </c>
      <c r="G2439" s="349">
        <v>92770</v>
      </c>
      <c r="H2439" s="349" t="s">
        <v>3643</v>
      </c>
      <c r="I2439" s="349" t="s">
        <v>214</v>
      </c>
      <c r="J2439" s="349" t="s">
        <v>1333</v>
      </c>
      <c r="K2439" s="350">
        <v>15.57</v>
      </c>
      <c r="L2439" s="349" t="s">
        <v>1138</v>
      </c>
    </row>
    <row r="2440" spans="1:12" ht="13.5" x14ac:dyDescent="0.25">
      <c r="A2440" s="349" t="s">
        <v>3316</v>
      </c>
      <c r="B2440" s="349" t="s">
        <v>3317</v>
      </c>
      <c r="C2440" s="349" t="s">
        <v>3614</v>
      </c>
      <c r="D2440" s="349" t="s">
        <v>3615</v>
      </c>
      <c r="E2440" s="350" t="s">
        <v>24</v>
      </c>
      <c r="F2440" s="349" t="s">
        <v>24</v>
      </c>
      <c r="G2440" s="349">
        <v>92771</v>
      </c>
      <c r="H2440" s="349" t="s">
        <v>3644</v>
      </c>
      <c r="I2440" s="349" t="s">
        <v>214</v>
      </c>
      <c r="J2440" s="349" t="s">
        <v>1333</v>
      </c>
      <c r="K2440" s="350">
        <v>14.05</v>
      </c>
      <c r="L2440" s="349" t="s">
        <v>1138</v>
      </c>
    </row>
    <row r="2441" spans="1:12" ht="13.5" x14ac:dyDescent="0.25">
      <c r="A2441" s="349" t="s">
        <v>3316</v>
      </c>
      <c r="B2441" s="349" t="s">
        <v>3317</v>
      </c>
      <c r="C2441" s="349" t="s">
        <v>3614</v>
      </c>
      <c r="D2441" s="349" t="s">
        <v>3615</v>
      </c>
      <c r="E2441" s="350" t="s">
        <v>24</v>
      </c>
      <c r="F2441" s="349" t="s">
        <v>24</v>
      </c>
      <c r="G2441" s="349">
        <v>92772</v>
      </c>
      <c r="H2441" s="349" t="s">
        <v>3645</v>
      </c>
      <c r="I2441" s="349" t="s">
        <v>214</v>
      </c>
      <c r="J2441" s="349" t="s">
        <v>1333</v>
      </c>
      <c r="K2441" s="350">
        <v>11.9</v>
      </c>
      <c r="L2441" s="349" t="s">
        <v>1138</v>
      </c>
    </row>
    <row r="2442" spans="1:12" ht="13.5" x14ac:dyDescent="0.25">
      <c r="A2442" s="349" t="s">
        <v>3316</v>
      </c>
      <c r="B2442" s="349" t="s">
        <v>3317</v>
      </c>
      <c r="C2442" s="349" t="s">
        <v>3614</v>
      </c>
      <c r="D2442" s="349" t="s">
        <v>3615</v>
      </c>
      <c r="E2442" s="350" t="s">
        <v>24</v>
      </c>
      <c r="F2442" s="349" t="s">
        <v>24</v>
      </c>
      <c r="G2442" s="349">
        <v>92773</v>
      </c>
      <c r="H2442" s="349" t="s">
        <v>3646</v>
      </c>
      <c r="I2442" s="349" t="s">
        <v>214</v>
      </c>
      <c r="J2442" s="349" t="s">
        <v>1137</v>
      </c>
      <c r="K2442" s="350">
        <v>11.72</v>
      </c>
      <c r="L2442" s="349" t="s">
        <v>1138</v>
      </c>
    </row>
    <row r="2443" spans="1:12" ht="13.5" x14ac:dyDescent="0.25">
      <c r="A2443" s="349" t="s">
        <v>3316</v>
      </c>
      <c r="B2443" s="349" t="s">
        <v>3317</v>
      </c>
      <c r="C2443" s="349" t="s">
        <v>3614</v>
      </c>
      <c r="D2443" s="349" t="s">
        <v>3615</v>
      </c>
      <c r="E2443" s="350" t="s">
        <v>24</v>
      </c>
      <c r="F2443" s="349" t="s">
        <v>24</v>
      </c>
      <c r="G2443" s="349">
        <v>92774</v>
      </c>
      <c r="H2443" s="349" t="s">
        <v>3647</v>
      </c>
      <c r="I2443" s="349" t="s">
        <v>214</v>
      </c>
      <c r="J2443" s="349" t="s">
        <v>1137</v>
      </c>
      <c r="K2443" s="350">
        <v>13.61</v>
      </c>
      <c r="L2443" s="349" t="s">
        <v>1138</v>
      </c>
    </row>
    <row r="2444" spans="1:12" ht="13.5" x14ac:dyDescent="0.25">
      <c r="A2444" s="349" t="s">
        <v>3316</v>
      </c>
      <c r="B2444" s="349" t="s">
        <v>3317</v>
      </c>
      <c r="C2444" s="349" t="s">
        <v>3614</v>
      </c>
      <c r="D2444" s="349" t="s">
        <v>3615</v>
      </c>
      <c r="E2444" s="350" t="s">
        <v>24</v>
      </c>
      <c r="F2444" s="349" t="s">
        <v>24</v>
      </c>
      <c r="G2444" s="349">
        <v>92798</v>
      </c>
      <c r="H2444" s="349" t="s">
        <v>3648</v>
      </c>
      <c r="I2444" s="349" t="s">
        <v>214</v>
      </c>
      <c r="J2444" s="349" t="s">
        <v>1137</v>
      </c>
      <c r="K2444" s="350">
        <v>12.63</v>
      </c>
      <c r="L2444" s="349" t="s">
        <v>1138</v>
      </c>
    </row>
    <row r="2445" spans="1:12" ht="13.5" x14ac:dyDescent="0.25">
      <c r="A2445" s="349" t="s">
        <v>3316</v>
      </c>
      <c r="B2445" s="349" t="s">
        <v>3317</v>
      </c>
      <c r="C2445" s="349" t="s">
        <v>3614</v>
      </c>
      <c r="D2445" s="349" t="s">
        <v>3615</v>
      </c>
      <c r="E2445" s="350" t="s">
        <v>24</v>
      </c>
      <c r="F2445" s="349" t="s">
        <v>24</v>
      </c>
      <c r="G2445" s="349">
        <v>92799</v>
      </c>
      <c r="H2445" s="349" t="s">
        <v>3649</v>
      </c>
      <c r="I2445" s="349" t="s">
        <v>214</v>
      </c>
      <c r="J2445" s="349" t="s">
        <v>1137</v>
      </c>
      <c r="K2445" s="350">
        <v>14.04</v>
      </c>
      <c r="L2445" s="349" t="s">
        <v>1138</v>
      </c>
    </row>
    <row r="2446" spans="1:12" ht="13.5" x14ac:dyDescent="0.25">
      <c r="A2446" s="349" t="s">
        <v>3316</v>
      </c>
      <c r="B2446" s="349" t="s">
        <v>3317</v>
      </c>
      <c r="C2446" s="349" t="s">
        <v>3614</v>
      </c>
      <c r="D2446" s="349" t="s">
        <v>3615</v>
      </c>
      <c r="E2446" s="350" t="s">
        <v>24</v>
      </c>
      <c r="F2446" s="349" t="s">
        <v>24</v>
      </c>
      <c r="G2446" s="349">
        <v>92800</v>
      </c>
      <c r="H2446" s="349" t="s">
        <v>3650</v>
      </c>
      <c r="I2446" s="349" t="s">
        <v>214</v>
      </c>
      <c r="J2446" s="349" t="s">
        <v>1137</v>
      </c>
      <c r="K2446" s="350">
        <v>12.97</v>
      </c>
      <c r="L2446" s="349" t="s">
        <v>1138</v>
      </c>
    </row>
    <row r="2447" spans="1:12" ht="13.5" x14ac:dyDescent="0.25">
      <c r="A2447" s="349" t="s">
        <v>3316</v>
      </c>
      <c r="B2447" s="349" t="s">
        <v>3317</v>
      </c>
      <c r="C2447" s="349" t="s">
        <v>3614</v>
      </c>
      <c r="D2447" s="349" t="s">
        <v>3615</v>
      </c>
      <c r="E2447" s="350" t="s">
        <v>24</v>
      </c>
      <c r="F2447" s="349" t="s">
        <v>24</v>
      </c>
      <c r="G2447" s="349">
        <v>92801</v>
      </c>
      <c r="H2447" s="349" t="s">
        <v>3651</v>
      </c>
      <c r="I2447" s="349" t="s">
        <v>214</v>
      </c>
      <c r="J2447" s="349" t="s">
        <v>1137</v>
      </c>
      <c r="K2447" s="350">
        <v>13.43</v>
      </c>
      <c r="L2447" s="349" t="s">
        <v>1138</v>
      </c>
    </row>
    <row r="2448" spans="1:12" ht="13.5" x14ac:dyDescent="0.25">
      <c r="A2448" s="349" t="s">
        <v>3316</v>
      </c>
      <c r="B2448" s="349" t="s">
        <v>3317</v>
      </c>
      <c r="C2448" s="349" t="s">
        <v>3614</v>
      </c>
      <c r="D2448" s="349" t="s">
        <v>3615</v>
      </c>
      <c r="E2448" s="350" t="s">
        <v>24</v>
      </c>
      <c r="F2448" s="349" t="s">
        <v>24</v>
      </c>
      <c r="G2448" s="349">
        <v>92802</v>
      </c>
      <c r="H2448" s="349" t="s">
        <v>3652</v>
      </c>
      <c r="I2448" s="349" t="s">
        <v>214</v>
      </c>
      <c r="J2448" s="349" t="s">
        <v>1137</v>
      </c>
      <c r="K2448" s="350">
        <v>13.53</v>
      </c>
      <c r="L2448" s="349" t="s">
        <v>1138</v>
      </c>
    </row>
    <row r="2449" spans="1:12" ht="13.5" x14ac:dyDescent="0.25">
      <c r="A2449" s="349" t="s">
        <v>3316</v>
      </c>
      <c r="B2449" s="349" t="s">
        <v>3317</v>
      </c>
      <c r="C2449" s="349" t="s">
        <v>3614</v>
      </c>
      <c r="D2449" s="349" t="s">
        <v>3615</v>
      </c>
      <c r="E2449" s="350" t="s">
        <v>24</v>
      </c>
      <c r="F2449" s="349" t="s">
        <v>24</v>
      </c>
      <c r="G2449" s="349">
        <v>92803</v>
      </c>
      <c r="H2449" s="349" t="s">
        <v>3653</v>
      </c>
      <c r="I2449" s="349" t="s">
        <v>214</v>
      </c>
      <c r="J2449" s="349" t="s">
        <v>1137</v>
      </c>
      <c r="K2449" s="350">
        <v>12.54</v>
      </c>
      <c r="L2449" s="349" t="s">
        <v>1138</v>
      </c>
    </row>
    <row r="2450" spans="1:12" ht="13.5" x14ac:dyDescent="0.25">
      <c r="A2450" s="349" t="s">
        <v>3316</v>
      </c>
      <c r="B2450" s="349" t="s">
        <v>3317</v>
      </c>
      <c r="C2450" s="349" t="s">
        <v>3614</v>
      </c>
      <c r="D2450" s="349" t="s">
        <v>3615</v>
      </c>
      <c r="E2450" s="350" t="s">
        <v>24</v>
      </c>
      <c r="F2450" s="349" t="s">
        <v>24</v>
      </c>
      <c r="G2450" s="349">
        <v>92804</v>
      </c>
      <c r="H2450" s="349" t="s">
        <v>3654</v>
      </c>
      <c r="I2450" s="349" t="s">
        <v>214</v>
      </c>
      <c r="J2450" s="349" t="s">
        <v>1137</v>
      </c>
      <c r="K2450" s="350">
        <v>10.78</v>
      </c>
      <c r="L2450" s="349" t="s">
        <v>1138</v>
      </c>
    </row>
    <row r="2451" spans="1:12" ht="13.5" x14ac:dyDescent="0.25">
      <c r="A2451" s="349" t="s">
        <v>3316</v>
      </c>
      <c r="B2451" s="349" t="s">
        <v>3317</v>
      </c>
      <c r="C2451" s="349" t="s">
        <v>3614</v>
      </c>
      <c r="D2451" s="349" t="s">
        <v>3615</v>
      </c>
      <c r="E2451" s="350" t="s">
        <v>24</v>
      </c>
      <c r="F2451" s="349" t="s">
        <v>24</v>
      </c>
      <c r="G2451" s="349">
        <v>92805</v>
      </c>
      <c r="H2451" s="349" t="s">
        <v>3655</v>
      </c>
      <c r="I2451" s="349" t="s">
        <v>214</v>
      </c>
      <c r="J2451" s="349" t="s">
        <v>1137</v>
      </c>
      <c r="K2451" s="350">
        <v>10.7</v>
      </c>
      <c r="L2451" s="349" t="s">
        <v>1138</v>
      </c>
    </row>
    <row r="2452" spans="1:12" ht="13.5" x14ac:dyDescent="0.25">
      <c r="A2452" s="349" t="s">
        <v>3316</v>
      </c>
      <c r="B2452" s="349" t="s">
        <v>3317</v>
      </c>
      <c r="C2452" s="349" t="s">
        <v>3614</v>
      </c>
      <c r="D2452" s="349" t="s">
        <v>3615</v>
      </c>
      <c r="E2452" s="350" t="s">
        <v>24</v>
      </c>
      <c r="F2452" s="349" t="s">
        <v>24</v>
      </c>
      <c r="G2452" s="349">
        <v>92806</v>
      </c>
      <c r="H2452" s="349" t="s">
        <v>3656</v>
      </c>
      <c r="I2452" s="349" t="s">
        <v>214</v>
      </c>
      <c r="J2452" s="349" t="s">
        <v>1137</v>
      </c>
      <c r="K2452" s="350">
        <v>12.63</v>
      </c>
      <c r="L2452" s="349" t="s">
        <v>1138</v>
      </c>
    </row>
    <row r="2453" spans="1:12" ht="13.5" x14ac:dyDescent="0.25">
      <c r="A2453" s="349" t="s">
        <v>3316</v>
      </c>
      <c r="B2453" s="349" t="s">
        <v>3317</v>
      </c>
      <c r="C2453" s="349" t="s">
        <v>3614</v>
      </c>
      <c r="D2453" s="349" t="s">
        <v>3615</v>
      </c>
      <c r="E2453" s="350" t="s">
        <v>24</v>
      </c>
      <c r="F2453" s="349" t="s">
        <v>24</v>
      </c>
      <c r="G2453" s="349">
        <v>92875</v>
      </c>
      <c r="H2453" s="349" t="s">
        <v>3657</v>
      </c>
      <c r="I2453" s="349" t="s">
        <v>214</v>
      </c>
      <c r="J2453" s="349" t="s">
        <v>1137</v>
      </c>
      <c r="K2453" s="350">
        <v>12.62</v>
      </c>
      <c r="L2453" s="349" t="s">
        <v>1138</v>
      </c>
    </row>
    <row r="2454" spans="1:12" ht="13.5" x14ac:dyDescent="0.25">
      <c r="A2454" s="349" t="s">
        <v>3316</v>
      </c>
      <c r="B2454" s="349" t="s">
        <v>3317</v>
      </c>
      <c r="C2454" s="349" t="s">
        <v>3614</v>
      </c>
      <c r="D2454" s="349" t="s">
        <v>3615</v>
      </c>
      <c r="E2454" s="350" t="s">
        <v>24</v>
      </c>
      <c r="F2454" s="349" t="s">
        <v>24</v>
      </c>
      <c r="G2454" s="349">
        <v>92876</v>
      </c>
      <c r="H2454" s="349" t="s">
        <v>3658</v>
      </c>
      <c r="I2454" s="349" t="s">
        <v>214</v>
      </c>
      <c r="J2454" s="349" t="s">
        <v>1137</v>
      </c>
      <c r="K2454" s="350">
        <v>12.46</v>
      </c>
      <c r="L2454" s="349" t="s">
        <v>1138</v>
      </c>
    </row>
    <row r="2455" spans="1:12" ht="13.5" x14ac:dyDescent="0.25">
      <c r="A2455" s="349" t="s">
        <v>3316</v>
      </c>
      <c r="B2455" s="349" t="s">
        <v>3317</v>
      </c>
      <c r="C2455" s="349" t="s">
        <v>3614</v>
      </c>
      <c r="D2455" s="349" t="s">
        <v>3615</v>
      </c>
      <c r="E2455" s="350" t="s">
        <v>24</v>
      </c>
      <c r="F2455" s="349" t="s">
        <v>24</v>
      </c>
      <c r="G2455" s="349">
        <v>92877</v>
      </c>
      <c r="H2455" s="349" t="s">
        <v>3659</v>
      </c>
      <c r="I2455" s="349" t="s">
        <v>214</v>
      </c>
      <c r="J2455" s="349" t="s">
        <v>1137</v>
      </c>
      <c r="K2455" s="350">
        <v>13.56</v>
      </c>
      <c r="L2455" s="349" t="s">
        <v>1138</v>
      </c>
    </row>
    <row r="2456" spans="1:12" ht="13.5" x14ac:dyDescent="0.25">
      <c r="A2456" s="349" t="s">
        <v>3316</v>
      </c>
      <c r="B2456" s="349" t="s">
        <v>3317</v>
      </c>
      <c r="C2456" s="349" t="s">
        <v>3614</v>
      </c>
      <c r="D2456" s="349" t="s">
        <v>3615</v>
      </c>
      <c r="E2456" s="350" t="s">
        <v>24</v>
      </c>
      <c r="F2456" s="349" t="s">
        <v>24</v>
      </c>
      <c r="G2456" s="349">
        <v>92878</v>
      </c>
      <c r="H2456" s="349" t="s">
        <v>3660</v>
      </c>
      <c r="I2456" s="349" t="s">
        <v>214</v>
      </c>
      <c r="J2456" s="349" t="s">
        <v>1137</v>
      </c>
      <c r="K2456" s="350">
        <v>13.39</v>
      </c>
      <c r="L2456" s="349" t="s">
        <v>1138</v>
      </c>
    </row>
    <row r="2457" spans="1:12" ht="13.5" x14ac:dyDescent="0.25">
      <c r="A2457" s="349" t="s">
        <v>3316</v>
      </c>
      <c r="B2457" s="349" t="s">
        <v>3317</v>
      </c>
      <c r="C2457" s="349" t="s">
        <v>3614</v>
      </c>
      <c r="D2457" s="349" t="s">
        <v>3615</v>
      </c>
      <c r="E2457" s="350" t="s">
        <v>24</v>
      </c>
      <c r="F2457" s="349" t="s">
        <v>24</v>
      </c>
      <c r="G2457" s="349">
        <v>92879</v>
      </c>
      <c r="H2457" s="349" t="s">
        <v>3661</v>
      </c>
      <c r="I2457" s="349" t="s">
        <v>214</v>
      </c>
      <c r="J2457" s="349" t="s">
        <v>1137</v>
      </c>
      <c r="K2457" s="350">
        <v>13.29</v>
      </c>
      <c r="L2457" s="349" t="s">
        <v>1138</v>
      </c>
    </row>
    <row r="2458" spans="1:12" ht="13.5" x14ac:dyDescent="0.25">
      <c r="A2458" s="349" t="s">
        <v>3316</v>
      </c>
      <c r="B2458" s="349" t="s">
        <v>3317</v>
      </c>
      <c r="C2458" s="349" t="s">
        <v>3614</v>
      </c>
      <c r="D2458" s="349" t="s">
        <v>3615</v>
      </c>
      <c r="E2458" s="350" t="s">
        <v>24</v>
      </c>
      <c r="F2458" s="349" t="s">
        <v>24</v>
      </c>
      <c r="G2458" s="349">
        <v>92880</v>
      </c>
      <c r="H2458" s="349" t="s">
        <v>3662</v>
      </c>
      <c r="I2458" s="349" t="s">
        <v>214</v>
      </c>
      <c r="J2458" s="349" t="s">
        <v>1137</v>
      </c>
      <c r="K2458" s="350">
        <v>13.6</v>
      </c>
      <c r="L2458" s="349" t="s">
        <v>1138</v>
      </c>
    </row>
    <row r="2459" spans="1:12" ht="13.5" x14ac:dyDescent="0.25">
      <c r="A2459" s="349" t="s">
        <v>3316</v>
      </c>
      <c r="B2459" s="349" t="s">
        <v>3317</v>
      </c>
      <c r="C2459" s="349" t="s">
        <v>3614</v>
      </c>
      <c r="D2459" s="349" t="s">
        <v>3615</v>
      </c>
      <c r="E2459" s="350" t="s">
        <v>24</v>
      </c>
      <c r="F2459" s="349" t="s">
        <v>24</v>
      </c>
      <c r="G2459" s="349">
        <v>92881</v>
      </c>
      <c r="H2459" s="349" t="s">
        <v>3663</v>
      </c>
      <c r="I2459" s="349" t="s">
        <v>214</v>
      </c>
      <c r="J2459" s="349" t="s">
        <v>1137</v>
      </c>
      <c r="K2459" s="350">
        <v>13.58</v>
      </c>
      <c r="L2459" s="349" t="s">
        <v>1138</v>
      </c>
    </row>
    <row r="2460" spans="1:12" ht="13.5" x14ac:dyDescent="0.25">
      <c r="A2460" s="349" t="s">
        <v>3316</v>
      </c>
      <c r="B2460" s="349" t="s">
        <v>3317</v>
      </c>
      <c r="C2460" s="349" t="s">
        <v>3614</v>
      </c>
      <c r="D2460" s="349" t="s">
        <v>3615</v>
      </c>
      <c r="E2460" s="350" t="s">
        <v>24</v>
      </c>
      <c r="F2460" s="349" t="s">
        <v>24</v>
      </c>
      <c r="G2460" s="349">
        <v>92882</v>
      </c>
      <c r="H2460" s="349" t="s">
        <v>3664</v>
      </c>
      <c r="I2460" s="349" t="s">
        <v>214</v>
      </c>
      <c r="J2460" s="349" t="s">
        <v>1333</v>
      </c>
      <c r="K2460" s="350">
        <v>16.37</v>
      </c>
      <c r="L2460" s="349" t="s">
        <v>1138</v>
      </c>
    </row>
    <row r="2461" spans="1:12" ht="13.5" x14ac:dyDescent="0.25">
      <c r="A2461" s="349" t="s">
        <v>3316</v>
      </c>
      <c r="B2461" s="349" t="s">
        <v>3317</v>
      </c>
      <c r="C2461" s="349" t="s">
        <v>3614</v>
      </c>
      <c r="D2461" s="349" t="s">
        <v>3615</v>
      </c>
      <c r="E2461" s="350" t="s">
        <v>24</v>
      </c>
      <c r="F2461" s="349" t="s">
        <v>24</v>
      </c>
      <c r="G2461" s="349">
        <v>92883</v>
      </c>
      <c r="H2461" s="349" t="s">
        <v>3665</v>
      </c>
      <c r="I2461" s="349" t="s">
        <v>214</v>
      </c>
      <c r="J2461" s="349" t="s">
        <v>1333</v>
      </c>
      <c r="K2461" s="350">
        <v>15.43</v>
      </c>
      <c r="L2461" s="349" t="s">
        <v>1138</v>
      </c>
    </row>
    <row r="2462" spans="1:12" ht="13.5" x14ac:dyDescent="0.25">
      <c r="A2462" s="349" t="s">
        <v>3316</v>
      </c>
      <c r="B2462" s="349" t="s">
        <v>3317</v>
      </c>
      <c r="C2462" s="349" t="s">
        <v>3614</v>
      </c>
      <c r="D2462" s="349" t="s">
        <v>3615</v>
      </c>
      <c r="E2462" s="350" t="s">
        <v>24</v>
      </c>
      <c r="F2462" s="349" t="s">
        <v>24</v>
      </c>
      <c r="G2462" s="349">
        <v>92884</v>
      </c>
      <c r="H2462" s="349" t="s">
        <v>3666</v>
      </c>
      <c r="I2462" s="349" t="s">
        <v>214</v>
      </c>
      <c r="J2462" s="349" t="s">
        <v>1333</v>
      </c>
      <c r="K2462" s="350">
        <v>15.93</v>
      </c>
      <c r="L2462" s="349" t="s">
        <v>1138</v>
      </c>
    </row>
    <row r="2463" spans="1:12" ht="13.5" x14ac:dyDescent="0.25">
      <c r="A2463" s="349" t="s">
        <v>3316</v>
      </c>
      <c r="B2463" s="349" t="s">
        <v>3317</v>
      </c>
      <c r="C2463" s="349" t="s">
        <v>3614</v>
      </c>
      <c r="D2463" s="349" t="s">
        <v>3615</v>
      </c>
      <c r="E2463" s="350" t="s">
        <v>24</v>
      </c>
      <c r="F2463" s="349" t="s">
        <v>24</v>
      </c>
      <c r="G2463" s="349">
        <v>92885</v>
      </c>
      <c r="H2463" s="349" t="s">
        <v>3667</v>
      </c>
      <c r="I2463" s="349" t="s">
        <v>214</v>
      </c>
      <c r="J2463" s="349" t="s">
        <v>1333</v>
      </c>
      <c r="K2463" s="350">
        <v>15.3</v>
      </c>
      <c r="L2463" s="349" t="s">
        <v>1138</v>
      </c>
    </row>
    <row r="2464" spans="1:12" ht="13.5" x14ac:dyDescent="0.25">
      <c r="A2464" s="349" t="s">
        <v>3316</v>
      </c>
      <c r="B2464" s="349" t="s">
        <v>3317</v>
      </c>
      <c r="C2464" s="349" t="s">
        <v>3614</v>
      </c>
      <c r="D2464" s="349" t="s">
        <v>3615</v>
      </c>
      <c r="E2464" s="350" t="s">
        <v>24</v>
      </c>
      <c r="F2464" s="349" t="s">
        <v>24</v>
      </c>
      <c r="G2464" s="349">
        <v>92886</v>
      </c>
      <c r="H2464" s="349" t="s">
        <v>3668</v>
      </c>
      <c r="I2464" s="349" t="s">
        <v>214</v>
      </c>
      <c r="J2464" s="349" t="s">
        <v>1333</v>
      </c>
      <c r="K2464" s="350">
        <v>14.78</v>
      </c>
      <c r="L2464" s="349" t="s">
        <v>1138</v>
      </c>
    </row>
    <row r="2465" spans="1:12" ht="13.5" x14ac:dyDescent="0.25">
      <c r="A2465" s="349" t="s">
        <v>3316</v>
      </c>
      <c r="B2465" s="349" t="s">
        <v>3317</v>
      </c>
      <c r="C2465" s="349" t="s">
        <v>3614</v>
      </c>
      <c r="D2465" s="349" t="s">
        <v>3615</v>
      </c>
      <c r="E2465" s="350" t="s">
        <v>24</v>
      </c>
      <c r="F2465" s="349" t="s">
        <v>24</v>
      </c>
      <c r="G2465" s="349">
        <v>92887</v>
      </c>
      <c r="H2465" s="349" t="s">
        <v>3669</v>
      </c>
      <c r="I2465" s="349" t="s">
        <v>214</v>
      </c>
      <c r="J2465" s="349" t="s">
        <v>1333</v>
      </c>
      <c r="K2465" s="350">
        <v>14.79</v>
      </c>
      <c r="L2465" s="349" t="s">
        <v>1138</v>
      </c>
    </row>
    <row r="2466" spans="1:12" ht="13.5" x14ac:dyDescent="0.25">
      <c r="A2466" s="349" t="s">
        <v>3316</v>
      </c>
      <c r="B2466" s="349" t="s">
        <v>3317</v>
      </c>
      <c r="C2466" s="349" t="s">
        <v>3614</v>
      </c>
      <c r="D2466" s="349" t="s">
        <v>3615</v>
      </c>
      <c r="E2466" s="350" t="s">
        <v>24</v>
      </c>
      <c r="F2466" s="349" t="s">
        <v>24</v>
      </c>
      <c r="G2466" s="349">
        <v>92888</v>
      </c>
      <c r="H2466" s="349" t="s">
        <v>3670</v>
      </c>
      <c r="I2466" s="349" t="s">
        <v>214</v>
      </c>
      <c r="J2466" s="349" t="s">
        <v>1137</v>
      </c>
      <c r="K2466" s="350">
        <v>14.54</v>
      </c>
      <c r="L2466" s="349" t="s">
        <v>1138</v>
      </c>
    </row>
    <row r="2467" spans="1:12" ht="13.5" x14ac:dyDescent="0.25">
      <c r="A2467" s="349" t="s">
        <v>3316</v>
      </c>
      <c r="B2467" s="349" t="s">
        <v>3317</v>
      </c>
      <c r="C2467" s="349" t="s">
        <v>3614</v>
      </c>
      <c r="D2467" s="349" t="s">
        <v>3615</v>
      </c>
      <c r="E2467" s="350" t="s">
        <v>24</v>
      </c>
      <c r="F2467" s="349" t="s">
        <v>24</v>
      </c>
      <c r="G2467" s="349">
        <v>92915</v>
      </c>
      <c r="H2467" s="349" t="s">
        <v>3671</v>
      </c>
      <c r="I2467" s="349" t="s">
        <v>214</v>
      </c>
      <c r="J2467" s="349" t="s">
        <v>1333</v>
      </c>
      <c r="K2467" s="350">
        <v>19.79</v>
      </c>
      <c r="L2467" s="349" t="s">
        <v>1138</v>
      </c>
    </row>
    <row r="2468" spans="1:12" ht="13.5" x14ac:dyDescent="0.25">
      <c r="A2468" s="349" t="s">
        <v>3316</v>
      </c>
      <c r="B2468" s="349" t="s">
        <v>3317</v>
      </c>
      <c r="C2468" s="349" t="s">
        <v>3614</v>
      </c>
      <c r="D2468" s="349" t="s">
        <v>3615</v>
      </c>
      <c r="E2468" s="350" t="s">
        <v>24</v>
      </c>
      <c r="F2468" s="349" t="s">
        <v>24</v>
      </c>
      <c r="G2468" s="349">
        <v>92916</v>
      </c>
      <c r="H2468" s="349" t="s">
        <v>3672</v>
      </c>
      <c r="I2468" s="349" t="s">
        <v>214</v>
      </c>
      <c r="J2468" s="349" t="s">
        <v>1333</v>
      </c>
      <c r="K2468" s="350">
        <v>18.649999999999999</v>
      </c>
      <c r="L2468" s="349" t="s">
        <v>1138</v>
      </c>
    </row>
    <row r="2469" spans="1:12" ht="13.5" x14ac:dyDescent="0.25">
      <c r="A2469" s="349" t="s">
        <v>3316</v>
      </c>
      <c r="B2469" s="349" t="s">
        <v>3317</v>
      </c>
      <c r="C2469" s="349" t="s">
        <v>3614</v>
      </c>
      <c r="D2469" s="349" t="s">
        <v>3615</v>
      </c>
      <c r="E2469" s="350" t="s">
        <v>24</v>
      </c>
      <c r="F2469" s="349" t="s">
        <v>24</v>
      </c>
      <c r="G2469" s="349">
        <v>92917</v>
      </c>
      <c r="H2469" s="349" t="s">
        <v>3673</v>
      </c>
      <c r="I2469" s="349" t="s">
        <v>214</v>
      </c>
      <c r="J2469" s="349" t="s">
        <v>1333</v>
      </c>
      <c r="K2469" s="350">
        <v>17.440000000000001</v>
      </c>
      <c r="L2469" s="349" t="s">
        <v>1138</v>
      </c>
    </row>
    <row r="2470" spans="1:12" ht="13.5" x14ac:dyDescent="0.25">
      <c r="A2470" s="349" t="s">
        <v>3316</v>
      </c>
      <c r="B2470" s="349" t="s">
        <v>3317</v>
      </c>
      <c r="C2470" s="349" t="s">
        <v>3614</v>
      </c>
      <c r="D2470" s="349" t="s">
        <v>3615</v>
      </c>
      <c r="E2470" s="350" t="s">
        <v>24</v>
      </c>
      <c r="F2470" s="349" t="s">
        <v>24</v>
      </c>
      <c r="G2470" s="349">
        <v>92919</v>
      </c>
      <c r="H2470" s="349" t="s">
        <v>3674</v>
      </c>
      <c r="I2470" s="349" t="s">
        <v>214</v>
      </c>
      <c r="J2470" s="349" t="s">
        <v>1333</v>
      </c>
      <c r="K2470" s="350">
        <v>15.46</v>
      </c>
      <c r="L2470" s="349" t="s">
        <v>1138</v>
      </c>
    </row>
    <row r="2471" spans="1:12" ht="13.5" x14ac:dyDescent="0.25">
      <c r="A2471" s="349" t="s">
        <v>3316</v>
      </c>
      <c r="B2471" s="349" t="s">
        <v>3317</v>
      </c>
      <c r="C2471" s="349" t="s">
        <v>3614</v>
      </c>
      <c r="D2471" s="349" t="s">
        <v>3615</v>
      </c>
      <c r="E2471" s="350" t="s">
        <v>24</v>
      </c>
      <c r="F2471" s="349" t="s">
        <v>24</v>
      </c>
      <c r="G2471" s="349">
        <v>92921</v>
      </c>
      <c r="H2471" s="349" t="s">
        <v>3675</v>
      </c>
      <c r="I2471" s="349" t="s">
        <v>214</v>
      </c>
      <c r="J2471" s="349" t="s">
        <v>1333</v>
      </c>
      <c r="K2471" s="350">
        <v>12.92</v>
      </c>
      <c r="L2471" s="349" t="s">
        <v>1138</v>
      </c>
    </row>
    <row r="2472" spans="1:12" ht="13.5" x14ac:dyDescent="0.25">
      <c r="A2472" s="349" t="s">
        <v>3316</v>
      </c>
      <c r="B2472" s="349" t="s">
        <v>3317</v>
      </c>
      <c r="C2472" s="349" t="s">
        <v>3614</v>
      </c>
      <c r="D2472" s="349" t="s">
        <v>3615</v>
      </c>
      <c r="E2472" s="350" t="s">
        <v>24</v>
      </c>
      <c r="F2472" s="349" t="s">
        <v>24</v>
      </c>
      <c r="G2472" s="349">
        <v>92922</v>
      </c>
      <c r="H2472" s="349" t="s">
        <v>3676</v>
      </c>
      <c r="I2472" s="349" t="s">
        <v>214</v>
      </c>
      <c r="J2472" s="349" t="s">
        <v>1333</v>
      </c>
      <c r="K2472" s="350">
        <v>12.46</v>
      </c>
      <c r="L2472" s="349" t="s">
        <v>1138</v>
      </c>
    </row>
    <row r="2473" spans="1:12" ht="13.5" x14ac:dyDescent="0.25">
      <c r="A2473" s="349" t="s">
        <v>3316</v>
      </c>
      <c r="B2473" s="349" t="s">
        <v>3317</v>
      </c>
      <c r="C2473" s="349" t="s">
        <v>3614</v>
      </c>
      <c r="D2473" s="349" t="s">
        <v>3615</v>
      </c>
      <c r="E2473" s="350" t="s">
        <v>24</v>
      </c>
      <c r="F2473" s="349" t="s">
        <v>24</v>
      </c>
      <c r="G2473" s="349">
        <v>92923</v>
      </c>
      <c r="H2473" s="349" t="s">
        <v>3677</v>
      </c>
      <c r="I2473" s="349" t="s">
        <v>214</v>
      </c>
      <c r="J2473" s="349" t="s">
        <v>1333</v>
      </c>
      <c r="K2473" s="350">
        <v>14.14</v>
      </c>
      <c r="L2473" s="349" t="s">
        <v>1138</v>
      </c>
    </row>
    <row r="2474" spans="1:12" ht="13.5" x14ac:dyDescent="0.25">
      <c r="A2474" s="349" t="s">
        <v>3316</v>
      </c>
      <c r="B2474" s="349" t="s">
        <v>3317</v>
      </c>
      <c r="C2474" s="349" t="s">
        <v>3614</v>
      </c>
      <c r="D2474" s="349" t="s">
        <v>3615</v>
      </c>
      <c r="E2474" s="350" t="s">
        <v>24</v>
      </c>
      <c r="F2474" s="349" t="s">
        <v>24</v>
      </c>
      <c r="G2474" s="349">
        <v>92924</v>
      </c>
      <c r="H2474" s="349" t="s">
        <v>3678</v>
      </c>
      <c r="I2474" s="349" t="s">
        <v>214</v>
      </c>
      <c r="J2474" s="349" t="s">
        <v>1333</v>
      </c>
      <c r="K2474" s="350">
        <v>13.95</v>
      </c>
      <c r="L2474" s="349" t="s">
        <v>1138</v>
      </c>
    </row>
    <row r="2475" spans="1:12" ht="13.5" x14ac:dyDescent="0.25">
      <c r="A2475" s="349" t="s">
        <v>3316</v>
      </c>
      <c r="B2475" s="349" t="s">
        <v>3317</v>
      </c>
      <c r="C2475" s="349" t="s">
        <v>3614</v>
      </c>
      <c r="D2475" s="349" t="s">
        <v>3615</v>
      </c>
      <c r="E2475" s="350" t="s">
        <v>24</v>
      </c>
      <c r="F2475" s="349" t="s">
        <v>24</v>
      </c>
      <c r="G2475" s="349">
        <v>95448</v>
      </c>
      <c r="H2475" s="349" t="s">
        <v>3679</v>
      </c>
      <c r="I2475" s="349" t="s">
        <v>214</v>
      </c>
      <c r="J2475" s="349" t="s">
        <v>1137</v>
      </c>
      <c r="K2475" s="350">
        <v>13.86</v>
      </c>
      <c r="L2475" s="349" t="s">
        <v>1138</v>
      </c>
    </row>
    <row r="2476" spans="1:12" ht="13.5" x14ac:dyDescent="0.25">
      <c r="A2476" s="349" t="s">
        <v>3316</v>
      </c>
      <c r="B2476" s="349" t="s">
        <v>3317</v>
      </c>
      <c r="C2476" s="349" t="s">
        <v>3614</v>
      </c>
      <c r="D2476" s="349" t="s">
        <v>3615</v>
      </c>
      <c r="E2476" s="350" t="s">
        <v>24</v>
      </c>
      <c r="F2476" s="349" t="s">
        <v>24</v>
      </c>
      <c r="G2476" s="349">
        <v>95576</v>
      </c>
      <c r="H2476" s="349" t="s">
        <v>3680</v>
      </c>
      <c r="I2476" s="349" t="s">
        <v>214</v>
      </c>
      <c r="J2476" s="349" t="s">
        <v>1333</v>
      </c>
      <c r="K2476" s="350">
        <v>16.23</v>
      </c>
      <c r="L2476" s="349" t="s">
        <v>1138</v>
      </c>
    </row>
    <row r="2477" spans="1:12" ht="13.5" x14ac:dyDescent="0.25">
      <c r="A2477" s="349" t="s">
        <v>3316</v>
      </c>
      <c r="B2477" s="349" t="s">
        <v>3317</v>
      </c>
      <c r="C2477" s="349" t="s">
        <v>3614</v>
      </c>
      <c r="D2477" s="349" t="s">
        <v>3615</v>
      </c>
      <c r="E2477" s="350" t="s">
        <v>24</v>
      </c>
      <c r="F2477" s="349" t="s">
        <v>24</v>
      </c>
      <c r="G2477" s="349">
        <v>95577</v>
      </c>
      <c r="H2477" s="349" t="s">
        <v>3681</v>
      </c>
      <c r="I2477" s="349" t="s">
        <v>214</v>
      </c>
      <c r="J2477" s="349" t="s">
        <v>1333</v>
      </c>
      <c r="K2477" s="350">
        <v>14.12</v>
      </c>
      <c r="L2477" s="349" t="s">
        <v>1138</v>
      </c>
    </row>
    <row r="2478" spans="1:12" ht="13.5" x14ac:dyDescent="0.25">
      <c r="A2478" s="349" t="s">
        <v>3316</v>
      </c>
      <c r="B2478" s="349" t="s">
        <v>3317</v>
      </c>
      <c r="C2478" s="349" t="s">
        <v>3614</v>
      </c>
      <c r="D2478" s="349" t="s">
        <v>3615</v>
      </c>
      <c r="E2478" s="350" t="s">
        <v>24</v>
      </c>
      <c r="F2478" s="349" t="s">
        <v>24</v>
      </c>
      <c r="G2478" s="349">
        <v>95578</v>
      </c>
      <c r="H2478" s="349" t="s">
        <v>3682</v>
      </c>
      <c r="I2478" s="349" t="s">
        <v>214</v>
      </c>
      <c r="J2478" s="349" t="s">
        <v>1333</v>
      </c>
      <c r="K2478" s="350">
        <v>11.9</v>
      </c>
      <c r="L2478" s="349" t="s">
        <v>1138</v>
      </c>
    </row>
    <row r="2479" spans="1:12" ht="13.5" x14ac:dyDescent="0.25">
      <c r="A2479" s="349" t="s">
        <v>3316</v>
      </c>
      <c r="B2479" s="349" t="s">
        <v>3317</v>
      </c>
      <c r="C2479" s="349" t="s">
        <v>3614</v>
      </c>
      <c r="D2479" s="349" t="s">
        <v>3615</v>
      </c>
      <c r="E2479" s="350" t="s">
        <v>24</v>
      </c>
      <c r="F2479" s="349" t="s">
        <v>24</v>
      </c>
      <c r="G2479" s="349">
        <v>95579</v>
      </c>
      <c r="H2479" s="349" t="s">
        <v>3683</v>
      </c>
      <c r="I2479" s="349" t="s">
        <v>214</v>
      </c>
      <c r="J2479" s="349" t="s">
        <v>1333</v>
      </c>
      <c r="K2479" s="350">
        <v>11.59</v>
      </c>
      <c r="L2479" s="349" t="s">
        <v>1138</v>
      </c>
    </row>
    <row r="2480" spans="1:12" ht="13.5" x14ac:dyDescent="0.25">
      <c r="A2480" s="349" t="s">
        <v>3316</v>
      </c>
      <c r="B2480" s="349" t="s">
        <v>3317</v>
      </c>
      <c r="C2480" s="349" t="s">
        <v>3614</v>
      </c>
      <c r="D2480" s="349" t="s">
        <v>3615</v>
      </c>
      <c r="E2480" s="350" t="s">
        <v>24</v>
      </c>
      <c r="F2480" s="349" t="s">
        <v>24</v>
      </c>
      <c r="G2480" s="349">
        <v>95580</v>
      </c>
      <c r="H2480" s="349" t="s">
        <v>3684</v>
      </c>
      <c r="I2480" s="349" t="s">
        <v>214</v>
      </c>
      <c r="J2480" s="349" t="s">
        <v>1333</v>
      </c>
      <c r="K2480" s="350">
        <v>13.44</v>
      </c>
      <c r="L2480" s="349" t="s">
        <v>1138</v>
      </c>
    </row>
    <row r="2481" spans="1:12" ht="13.5" x14ac:dyDescent="0.25">
      <c r="A2481" s="349" t="s">
        <v>3316</v>
      </c>
      <c r="B2481" s="349" t="s">
        <v>3317</v>
      </c>
      <c r="C2481" s="349" t="s">
        <v>3614</v>
      </c>
      <c r="D2481" s="349" t="s">
        <v>3615</v>
      </c>
      <c r="E2481" s="350" t="s">
        <v>24</v>
      </c>
      <c r="F2481" s="349" t="s">
        <v>24</v>
      </c>
      <c r="G2481" s="349">
        <v>95581</v>
      </c>
      <c r="H2481" s="349" t="s">
        <v>3685</v>
      </c>
      <c r="I2481" s="349" t="s">
        <v>214</v>
      </c>
      <c r="J2481" s="349" t="s">
        <v>1333</v>
      </c>
      <c r="K2481" s="350">
        <v>13.4</v>
      </c>
      <c r="L2481" s="349" t="s">
        <v>1138</v>
      </c>
    </row>
    <row r="2482" spans="1:12" ht="13.5" x14ac:dyDescent="0.25">
      <c r="A2482" s="349" t="s">
        <v>3316</v>
      </c>
      <c r="B2482" s="349" t="s">
        <v>3317</v>
      </c>
      <c r="C2482" s="349" t="s">
        <v>3614</v>
      </c>
      <c r="D2482" s="349" t="s">
        <v>3615</v>
      </c>
      <c r="E2482" s="350" t="s">
        <v>24</v>
      </c>
      <c r="F2482" s="349" t="s">
        <v>24</v>
      </c>
      <c r="G2482" s="349">
        <v>95582</v>
      </c>
      <c r="H2482" s="349" t="s">
        <v>3686</v>
      </c>
      <c r="I2482" s="349" t="s">
        <v>214</v>
      </c>
      <c r="J2482" s="349" t="s">
        <v>1333</v>
      </c>
      <c r="K2482" s="350">
        <v>14.6</v>
      </c>
      <c r="L2482" s="349" t="s">
        <v>1138</v>
      </c>
    </row>
    <row r="2483" spans="1:12" ht="13.5" x14ac:dyDescent="0.25">
      <c r="A2483" s="349" t="s">
        <v>3316</v>
      </c>
      <c r="B2483" s="349" t="s">
        <v>3317</v>
      </c>
      <c r="C2483" s="349" t="s">
        <v>3614</v>
      </c>
      <c r="D2483" s="349" t="s">
        <v>3615</v>
      </c>
      <c r="E2483" s="350" t="s">
        <v>24</v>
      </c>
      <c r="F2483" s="349" t="s">
        <v>24</v>
      </c>
      <c r="G2483" s="349">
        <v>95583</v>
      </c>
      <c r="H2483" s="349" t="s">
        <v>3687</v>
      </c>
      <c r="I2483" s="349" t="s">
        <v>214</v>
      </c>
      <c r="J2483" s="349" t="s">
        <v>1333</v>
      </c>
      <c r="K2483" s="350">
        <v>18.91</v>
      </c>
      <c r="L2483" s="349" t="s">
        <v>1138</v>
      </c>
    </row>
    <row r="2484" spans="1:12" ht="13.5" x14ac:dyDescent="0.25">
      <c r="A2484" s="349" t="s">
        <v>3316</v>
      </c>
      <c r="B2484" s="349" t="s">
        <v>3317</v>
      </c>
      <c r="C2484" s="349" t="s">
        <v>3614</v>
      </c>
      <c r="D2484" s="349" t="s">
        <v>3615</v>
      </c>
      <c r="E2484" s="350" t="s">
        <v>24</v>
      </c>
      <c r="F2484" s="349" t="s">
        <v>24</v>
      </c>
      <c r="G2484" s="349">
        <v>95584</v>
      </c>
      <c r="H2484" s="349" t="s">
        <v>3688</v>
      </c>
      <c r="I2484" s="349" t="s">
        <v>214</v>
      </c>
      <c r="J2484" s="349" t="s">
        <v>1333</v>
      </c>
      <c r="K2484" s="350">
        <v>17.41</v>
      </c>
      <c r="L2484" s="349" t="s">
        <v>1138</v>
      </c>
    </row>
    <row r="2485" spans="1:12" ht="13.5" x14ac:dyDescent="0.25">
      <c r="A2485" s="349" t="s">
        <v>3316</v>
      </c>
      <c r="B2485" s="349" t="s">
        <v>3317</v>
      </c>
      <c r="C2485" s="349" t="s">
        <v>3614</v>
      </c>
      <c r="D2485" s="349" t="s">
        <v>3615</v>
      </c>
      <c r="E2485" s="350" t="s">
        <v>24</v>
      </c>
      <c r="F2485" s="349" t="s">
        <v>24</v>
      </c>
      <c r="G2485" s="349">
        <v>95592</v>
      </c>
      <c r="H2485" s="349" t="s">
        <v>3689</v>
      </c>
      <c r="I2485" s="349" t="s">
        <v>214</v>
      </c>
      <c r="J2485" s="349" t="s">
        <v>1333</v>
      </c>
      <c r="K2485" s="350">
        <v>18.91</v>
      </c>
      <c r="L2485" s="349" t="s">
        <v>1138</v>
      </c>
    </row>
    <row r="2486" spans="1:12" ht="13.5" x14ac:dyDescent="0.25">
      <c r="A2486" s="349" t="s">
        <v>3316</v>
      </c>
      <c r="B2486" s="349" t="s">
        <v>3317</v>
      </c>
      <c r="C2486" s="349" t="s">
        <v>3614</v>
      </c>
      <c r="D2486" s="349" t="s">
        <v>3615</v>
      </c>
      <c r="E2486" s="350" t="s">
        <v>24</v>
      </c>
      <c r="F2486" s="349" t="s">
        <v>24</v>
      </c>
      <c r="G2486" s="349">
        <v>95593</v>
      </c>
      <c r="H2486" s="349" t="s">
        <v>3690</v>
      </c>
      <c r="I2486" s="349" t="s">
        <v>214</v>
      </c>
      <c r="J2486" s="349" t="s">
        <v>1333</v>
      </c>
      <c r="K2486" s="350">
        <v>17.41</v>
      </c>
      <c r="L2486" s="349" t="s">
        <v>1138</v>
      </c>
    </row>
    <row r="2487" spans="1:12" ht="13.5" x14ac:dyDescent="0.25">
      <c r="A2487" s="349" t="s">
        <v>3316</v>
      </c>
      <c r="B2487" s="349" t="s">
        <v>3317</v>
      </c>
      <c r="C2487" s="349" t="s">
        <v>3614</v>
      </c>
      <c r="D2487" s="349" t="s">
        <v>3615</v>
      </c>
      <c r="E2487" s="350" t="s">
        <v>24</v>
      </c>
      <c r="F2487" s="349" t="s">
        <v>24</v>
      </c>
      <c r="G2487" s="349">
        <v>95943</v>
      </c>
      <c r="H2487" s="349" t="s">
        <v>3691</v>
      </c>
      <c r="I2487" s="349" t="s">
        <v>214</v>
      </c>
      <c r="J2487" s="349" t="s">
        <v>1333</v>
      </c>
      <c r="K2487" s="350">
        <v>24.97</v>
      </c>
      <c r="L2487" s="349" t="s">
        <v>1138</v>
      </c>
    </row>
    <row r="2488" spans="1:12" ht="13.5" x14ac:dyDescent="0.25">
      <c r="A2488" s="349" t="s">
        <v>3316</v>
      </c>
      <c r="B2488" s="349" t="s">
        <v>3317</v>
      </c>
      <c r="C2488" s="349" t="s">
        <v>3614</v>
      </c>
      <c r="D2488" s="349" t="s">
        <v>3615</v>
      </c>
      <c r="E2488" s="350" t="s">
        <v>24</v>
      </c>
      <c r="F2488" s="349" t="s">
        <v>24</v>
      </c>
      <c r="G2488" s="349">
        <v>95944</v>
      </c>
      <c r="H2488" s="349" t="s">
        <v>3692</v>
      </c>
      <c r="I2488" s="349" t="s">
        <v>214</v>
      </c>
      <c r="J2488" s="349" t="s">
        <v>1333</v>
      </c>
      <c r="K2488" s="350">
        <v>23.3</v>
      </c>
      <c r="L2488" s="349" t="s">
        <v>1138</v>
      </c>
    </row>
    <row r="2489" spans="1:12" ht="13.5" x14ac:dyDescent="0.25">
      <c r="A2489" s="349" t="s">
        <v>3316</v>
      </c>
      <c r="B2489" s="349" t="s">
        <v>3317</v>
      </c>
      <c r="C2489" s="349" t="s">
        <v>3614</v>
      </c>
      <c r="D2489" s="349" t="s">
        <v>3615</v>
      </c>
      <c r="E2489" s="350" t="s">
        <v>24</v>
      </c>
      <c r="F2489" s="349" t="s">
        <v>24</v>
      </c>
      <c r="G2489" s="349">
        <v>95945</v>
      </c>
      <c r="H2489" s="349" t="s">
        <v>3693</v>
      </c>
      <c r="I2489" s="349" t="s">
        <v>214</v>
      </c>
      <c r="J2489" s="349" t="s">
        <v>1333</v>
      </c>
      <c r="K2489" s="350">
        <v>19.64</v>
      </c>
      <c r="L2489" s="349" t="s">
        <v>1138</v>
      </c>
    </row>
    <row r="2490" spans="1:12" ht="13.5" x14ac:dyDescent="0.25">
      <c r="A2490" s="349" t="s">
        <v>3316</v>
      </c>
      <c r="B2490" s="349" t="s">
        <v>3317</v>
      </c>
      <c r="C2490" s="349" t="s">
        <v>3614</v>
      </c>
      <c r="D2490" s="349" t="s">
        <v>3615</v>
      </c>
      <c r="E2490" s="350" t="s">
        <v>24</v>
      </c>
      <c r="F2490" s="349" t="s">
        <v>24</v>
      </c>
      <c r="G2490" s="349">
        <v>95946</v>
      </c>
      <c r="H2490" s="349" t="s">
        <v>3694</v>
      </c>
      <c r="I2490" s="349" t="s">
        <v>214</v>
      </c>
      <c r="J2490" s="349" t="s">
        <v>1333</v>
      </c>
      <c r="K2490" s="350">
        <v>16.14</v>
      </c>
      <c r="L2490" s="349" t="s">
        <v>1138</v>
      </c>
    </row>
    <row r="2491" spans="1:12" ht="13.5" x14ac:dyDescent="0.25">
      <c r="A2491" s="349" t="s">
        <v>3316</v>
      </c>
      <c r="B2491" s="349" t="s">
        <v>3317</v>
      </c>
      <c r="C2491" s="349" t="s">
        <v>3614</v>
      </c>
      <c r="D2491" s="349" t="s">
        <v>3615</v>
      </c>
      <c r="E2491" s="350" t="s">
        <v>24</v>
      </c>
      <c r="F2491" s="349" t="s">
        <v>24</v>
      </c>
      <c r="G2491" s="349">
        <v>95947</v>
      </c>
      <c r="H2491" s="349" t="s">
        <v>3695</v>
      </c>
      <c r="I2491" s="349" t="s">
        <v>214</v>
      </c>
      <c r="J2491" s="349" t="s">
        <v>1333</v>
      </c>
      <c r="K2491" s="350">
        <v>12.77</v>
      </c>
      <c r="L2491" s="349" t="s">
        <v>1138</v>
      </c>
    </row>
    <row r="2492" spans="1:12" ht="13.5" x14ac:dyDescent="0.25">
      <c r="A2492" s="349" t="s">
        <v>3316</v>
      </c>
      <c r="B2492" s="349" t="s">
        <v>3317</v>
      </c>
      <c r="C2492" s="349" t="s">
        <v>3614</v>
      </c>
      <c r="D2492" s="349" t="s">
        <v>3615</v>
      </c>
      <c r="E2492" s="350" t="s">
        <v>24</v>
      </c>
      <c r="F2492" s="349" t="s">
        <v>24</v>
      </c>
      <c r="G2492" s="349">
        <v>95948</v>
      </c>
      <c r="H2492" s="349" t="s">
        <v>3696</v>
      </c>
      <c r="I2492" s="349" t="s">
        <v>214</v>
      </c>
      <c r="J2492" s="349" t="s">
        <v>1333</v>
      </c>
      <c r="K2492" s="350">
        <v>11.59</v>
      </c>
      <c r="L2492" s="349" t="s">
        <v>1138</v>
      </c>
    </row>
    <row r="2493" spans="1:12" ht="13.5" x14ac:dyDescent="0.25">
      <c r="A2493" s="349" t="s">
        <v>3316</v>
      </c>
      <c r="B2493" s="349" t="s">
        <v>3317</v>
      </c>
      <c r="C2493" s="349" t="s">
        <v>3614</v>
      </c>
      <c r="D2493" s="349" t="s">
        <v>3615</v>
      </c>
      <c r="E2493" s="350" t="s">
        <v>24</v>
      </c>
      <c r="F2493" s="349" t="s">
        <v>24</v>
      </c>
      <c r="G2493" s="349">
        <v>96544</v>
      </c>
      <c r="H2493" s="349" t="s">
        <v>3697</v>
      </c>
      <c r="I2493" s="349" t="s">
        <v>214</v>
      </c>
      <c r="J2493" s="349" t="s">
        <v>1333</v>
      </c>
      <c r="K2493" s="350">
        <v>19.43</v>
      </c>
      <c r="L2493" s="349" t="s">
        <v>1138</v>
      </c>
    </row>
    <row r="2494" spans="1:12" ht="13.5" x14ac:dyDescent="0.25">
      <c r="A2494" s="349" t="s">
        <v>3316</v>
      </c>
      <c r="B2494" s="349" t="s">
        <v>3317</v>
      </c>
      <c r="C2494" s="349" t="s">
        <v>3614</v>
      </c>
      <c r="D2494" s="349" t="s">
        <v>3615</v>
      </c>
      <c r="E2494" s="350" t="s">
        <v>24</v>
      </c>
      <c r="F2494" s="349" t="s">
        <v>24</v>
      </c>
      <c r="G2494" s="349">
        <v>96545</v>
      </c>
      <c r="H2494" s="349" t="s">
        <v>3698</v>
      </c>
      <c r="I2494" s="349" t="s">
        <v>214</v>
      </c>
      <c r="J2494" s="349" t="s">
        <v>1333</v>
      </c>
      <c r="K2494" s="350">
        <v>18.22</v>
      </c>
      <c r="L2494" s="349" t="s">
        <v>1138</v>
      </c>
    </row>
    <row r="2495" spans="1:12" ht="13.5" x14ac:dyDescent="0.25">
      <c r="A2495" s="349" t="s">
        <v>3316</v>
      </c>
      <c r="B2495" s="349" t="s">
        <v>3317</v>
      </c>
      <c r="C2495" s="349" t="s">
        <v>3614</v>
      </c>
      <c r="D2495" s="349" t="s">
        <v>3615</v>
      </c>
      <c r="E2495" s="350" t="s">
        <v>24</v>
      </c>
      <c r="F2495" s="349" t="s">
        <v>24</v>
      </c>
      <c r="G2495" s="349">
        <v>96546</v>
      </c>
      <c r="H2495" s="349" t="s">
        <v>3699</v>
      </c>
      <c r="I2495" s="349" t="s">
        <v>214</v>
      </c>
      <c r="J2495" s="349" t="s">
        <v>1333</v>
      </c>
      <c r="K2495" s="350">
        <v>16.29</v>
      </c>
      <c r="L2495" s="349" t="s">
        <v>1138</v>
      </c>
    </row>
    <row r="2496" spans="1:12" ht="13.5" x14ac:dyDescent="0.25">
      <c r="A2496" s="349" t="s">
        <v>3316</v>
      </c>
      <c r="B2496" s="349" t="s">
        <v>3317</v>
      </c>
      <c r="C2496" s="349" t="s">
        <v>3614</v>
      </c>
      <c r="D2496" s="349" t="s">
        <v>3615</v>
      </c>
      <c r="E2496" s="350" t="s">
        <v>24</v>
      </c>
      <c r="F2496" s="349" t="s">
        <v>24</v>
      </c>
      <c r="G2496" s="349">
        <v>96547</v>
      </c>
      <c r="H2496" s="349" t="s">
        <v>3700</v>
      </c>
      <c r="I2496" s="349" t="s">
        <v>214</v>
      </c>
      <c r="J2496" s="349" t="s">
        <v>1333</v>
      </c>
      <c r="K2496" s="350">
        <v>13.78</v>
      </c>
      <c r="L2496" s="349" t="s">
        <v>1138</v>
      </c>
    </row>
    <row r="2497" spans="1:12" ht="13.5" x14ac:dyDescent="0.25">
      <c r="A2497" s="349" t="s">
        <v>3316</v>
      </c>
      <c r="B2497" s="349" t="s">
        <v>3317</v>
      </c>
      <c r="C2497" s="349" t="s">
        <v>3614</v>
      </c>
      <c r="D2497" s="349" t="s">
        <v>3615</v>
      </c>
      <c r="E2497" s="350" t="s">
        <v>24</v>
      </c>
      <c r="F2497" s="349" t="s">
        <v>24</v>
      </c>
      <c r="G2497" s="349">
        <v>96548</v>
      </c>
      <c r="H2497" s="349" t="s">
        <v>3701</v>
      </c>
      <c r="I2497" s="349" t="s">
        <v>214</v>
      </c>
      <c r="J2497" s="349" t="s">
        <v>1333</v>
      </c>
      <c r="K2497" s="350">
        <v>13.06</v>
      </c>
      <c r="L2497" s="349" t="s">
        <v>1138</v>
      </c>
    </row>
    <row r="2498" spans="1:12" ht="13.5" x14ac:dyDescent="0.25">
      <c r="A2498" s="349" t="s">
        <v>3316</v>
      </c>
      <c r="B2498" s="349" t="s">
        <v>3317</v>
      </c>
      <c r="C2498" s="349" t="s">
        <v>3614</v>
      </c>
      <c r="D2498" s="349" t="s">
        <v>3615</v>
      </c>
      <c r="E2498" s="350" t="s">
        <v>24</v>
      </c>
      <c r="F2498" s="349" t="s">
        <v>24</v>
      </c>
      <c r="G2498" s="349">
        <v>96549</v>
      </c>
      <c r="H2498" s="349" t="s">
        <v>3702</v>
      </c>
      <c r="I2498" s="349" t="s">
        <v>214</v>
      </c>
      <c r="J2498" s="349" t="s">
        <v>1333</v>
      </c>
      <c r="K2498" s="350">
        <v>14.53</v>
      </c>
      <c r="L2498" s="349" t="s">
        <v>1138</v>
      </c>
    </row>
    <row r="2499" spans="1:12" ht="13.5" x14ac:dyDescent="0.25">
      <c r="A2499" s="349" t="s">
        <v>3316</v>
      </c>
      <c r="B2499" s="349" t="s">
        <v>3317</v>
      </c>
      <c r="C2499" s="349" t="s">
        <v>3614</v>
      </c>
      <c r="D2499" s="349" t="s">
        <v>3615</v>
      </c>
      <c r="E2499" s="350" t="s">
        <v>24</v>
      </c>
      <c r="F2499" s="349" t="s">
        <v>24</v>
      </c>
      <c r="G2499" s="349">
        <v>96550</v>
      </c>
      <c r="H2499" s="349" t="s">
        <v>3703</v>
      </c>
      <c r="I2499" s="349" t="s">
        <v>214</v>
      </c>
      <c r="J2499" s="349" t="s">
        <v>1333</v>
      </c>
      <c r="K2499" s="350">
        <v>14.18</v>
      </c>
      <c r="L2499" s="349" t="s">
        <v>1138</v>
      </c>
    </row>
    <row r="2500" spans="1:12" ht="13.5" x14ac:dyDescent="0.25">
      <c r="A2500" s="349" t="s">
        <v>3316</v>
      </c>
      <c r="B2500" s="349" t="s">
        <v>3317</v>
      </c>
      <c r="C2500" s="349" t="s">
        <v>3614</v>
      </c>
      <c r="D2500" s="349" t="s">
        <v>3615</v>
      </c>
      <c r="E2500" s="350" t="s">
        <v>24</v>
      </c>
      <c r="F2500" s="349" t="s">
        <v>24</v>
      </c>
      <c r="G2500" s="349">
        <v>100064</v>
      </c>
      <c r="H2500" s="349" t="s">
        <v>3704</v>
      </c>
      <c r="I2500" s="349" t="s">
        <v>214</v>
      </c>
      <c r="J2500" s="349" t="s">
        <v>1333</v>
      </c>
      <c r="K2500" s="350">
        <v>12.61</v>
      </c>
      <c r="L2500" s="349" t="s">
        <v>1138</v>
      </c>
    </row>
    <row r="2501" spans="1:12" ht="13.5" x14ac:dyDescent="0.25">
      <c r="A2501" s="349" t="s">
        <v>3316</v>
      </c>
      <c r="B2501" s="349" t="s">
        <v>3317</v>
      </c>
      <c r="C2501" s="349" t="s">
        <v>3614</v>
      </c>
      <c r="D2501" s="349" t="s">
        <v>3615</v>
      </c>
      <c r="E2501" s="350" t="s">
        <v>24</v>
      </c>
      <c r="F2501" s="349" t="s">
        <v>24</v>
      </c>
      <c r="G2501" s="349">
        <v>100066</v>
      </c>
      <c r="H2501" s="349" t="s">
        <v>3705</v>
      </c>
      <c r="I2501" s="349" t="s">
        <v>214</v>
      </c>
      <c r="J2501" s="349" t="s">
        <v>1333</v>
      </c>
      <c r="K2501" s="350">
        <v>12.53</v>
      </c>
      <c r="L2501" s="349" t="s">
        <v>1138</v>
      </c>
    </row>
    <row r="2502" spans="1:12" ht="13.5" x14ac:dyDescent="0.25">
      <c r="A2502" s="349" t="s">
        <v>3316</v>
      </c>
      <c r="B2502" s="349" t="s">
        <v>3317</v>
      </c>
      <c r="C2502" s="349" t="s">
        <v>3614</v>
      </c>
      <c r="D2502" s="349" t="s">
        <v>3615</v>
      </c>
      <c r="E2502" s="350" t="s">
        <v>24</v>
      </c>
      <c r="F2502" s="349" t="s">
        <v>24</v>
      </c>
      <c r="G2502" s="349">
        <v>100067</v>
      </c>
      <c r="H2502" s="349" t="s">
        <v>3706</v>
      </c>
      <c r="I2502" s="349" t="s">
        <v>214</v>
      </c>
      <c r="J2502" s="349" t="s">
        <v>1137</v>
      </c>
      <c r="K2502" s="350">
        <v>15.2</v>
      </c>
      <c r="L2502" s="349" t="s">
        <v>1138</v>
      </c>
    </row>
    <row r="2503" spans="1:12" ht="13.5" x14ac:dyDescent="0.25">
      <c r="A2503" s="349" t="s">
        <v>3316</v>
      </c>
      <c r="B2503" s="349" t="s">
        <v>3317</v>
      </c>
      <c r="C2503" s="349" t="s">
        <v>3614</v>
      </c>
      <c r="D2503" s="349" t="s">
        <v>3615</v>
      </c>
      <c r="E2503" s="350" t="s">
        <v>24</v>
      </c>
      <c r="F2503" s="349" t="s">
        <v>24</v>
      </c>
      <c r="G2503" s="349">
        <v>100068</v>
      </c>
      <c r="H2503" s="349" t="s">
        <v>3707</v>
      </c>
      <c r="I2503" s="349" t="s">
        <v>214</v>
      </c>
      <c r="J2503" s="349" t="s">
        <v>1137</v>
      </c>
      <c r="K2503" s="350">
        <v>12.07</v>
      </c>
      <c r="L2503" s="349" t="s">
        <v>1138</v>
      </c>
    </row>
    <row r="2504" spans="1:12" ht="13.5" x14ac:dyDescent="0.25">
      <c r="A2504" s="349" t="s">
        <v>3316</v>
      </c>
      <c r="B2504" s="349" t="s">
        <v>3317</v>
      </c>
      <c r="C2504" s="349" t="s">
        <v>3614</v>
      </c>
      <c r="D2504" s="349" t="s">
        <v>3615</v>
      </c>
      <c r="E2504" s="350" t="s">
        <v>24</v>
      </c>
      <c r="F2504" s="349" t="s">
        <v>24</v>
      </c>
      <c r="G2504" s="349">
        <v>102920</v>
      </c>
      <c r="H2504" s="349" t="s">
        <v>3708</v>
      </c>
      <c r="I2504" s="349" t="s">
        <v>214</v>
      </c>
      <c r="J2504" s="349" t="s">
        <v>1137</v>
      </c>
      <c r="K2504" s="350">
        <v>10.85</v>
      </c>
      <c r="L2504" s="349" t="s">
        <v>1138</v>
      </c>
    </row>
    <row r="2505" spans="1:12" ht="13.5" x14ac:dyDescent="0.25">
      <c r="A2505" s="349" t="s">
        <v>3316</v>
      </c>
      <c r="B2505" s="349" t="s">
        <v>3317</v>
      </c>
      <c r="C2505" s="349" t="s">
        <v>3614</v>
      </c>
      <c r="D2505" s="349" t="s">
        <v>3615</v>
      </c>
      <c r="E2505" s="350" t="s">
        <v>24</v>
      </c>
      <c r="F2505" s="349" t="s">
        <v>24</v>
      </c>
      <c r="G2505" s="349">
        <v>102921</v>
      </c>
      <c r="H2505" s="349" t="s">
        <v>3709</v>
      </c>
      <c r="I2505" s="349" t="s">
        <v>214</v>
      </c>
      <c r="J2505" s="349" t="s">
        <v>1137</v>
      </c>
      <c r="K2505" s="350">
        <v>10.55</v>
      </c>
      <c r="L2505" s="349" t="s">
        <v>1138</v>
      </c>
    </row>
    <row r="2506" spans="1:12" ht="13.5" x14ac:dyDescent="0.25">
      <c r="A2506" s="349" t="s">
        <v>3316</v>
      </c>
      <c r="B2506" s="349" t="s">
        <v>3317</v>
      </c>
      <c r="C2506" s="349" t="s">
        <v>3614</v>
      </c>
      <c r="D2506" s="349" t="s">
        <v>3615</v>
      </c>
      <c r="E2506" s="350" t="s">
        <v>24</v>
      </c>
      <c r="F2506" s="349" t="s">
        <v>24</v>
      </c>
      <c r="G2506" s="349">
        <v>102922</v>
      </c>
      <c r="H2506" s="349" t="s">
        <v>3710</v>
      </c>
      <c r="I2506" s="349" t="s">
        <v>214</v>
      </c>
      <c r="J2506" s="349" t="s">
        <v>1137</v>
      </c>
      <c r="K2506" s="350">
        <v>11.39</v>
      </c>
      <c r="L2506" s="349" t="s">
        <v>1138</v>
      </c>
    </row>
    <row r="2507" spans="1:12" ht="13.5" x14ac:dyDescent="0.25">
      <c r="A2507" s="349" t="s">
        <v>3316</v>
      </c>
      <c r="B2507" s="349" t="s">
        <v>3317</v>
      </c>
      <c r="C2507" s="349" t="s">
        <v>3614</v>
      </c>
      <c r="D2507" s="349" t="s">
        <v>3615</v>
      </c>
      <c r="E2507" s="350" t="s">
        <v>24</v>
      </c>
      <c r="F2507" s="349" t="s">
        <v>24</v>
      </c>
      <c r="G2507" s="349">
        <v>102923</v>
      </c>
      <c r="H2507" s="349" t="s">
        <v>3711</v>
      </c>
      <c r="I2507" s="349" t="s">
        <v>214</v>
      </c>
      <c r="J2507" s="349" t="s">
        <v>1137</v>
      </c>
      <c r="K2507" s="350">
        <v>10.35</v>
      </c>
      <c r="L2507" s="349" t="s">
        <v>1138</v>
      </c>
    </row>
    <row r="2508" spans="1:12" ht="13.5" x14ac:dyDescent="0.25">
      <c r="A2508" s="349" t="s">
        <v>3316</v>
      </c>
      <c r="B2508" s="349" t="s">
        <v>3317</v>
      </c>
      <c r="C2508" s="349" t="s">
        <v>3614</v>
      </c>
      <c r="D2508" s="349" t="s">
        <v>3615</v>
      </c>
      <c r="E2508" s="350" t="s">
        <v>24</v>
      </c>
      <c r="F2508" s="349" t="s">
        <v>24</v>
      </c>
      <c r="G2508" s="349">
        <v>103088</v>
      </c>
      <c r="H2508" s="349" t="s">
        <v>3712</v>
      </c>
      <c r="I2508" s="349" t="s">
        <v>214</v>
      </c>
      <c r="J2508" s="349" t="s">
        <v>1137</v>
      </c>
      <c r="K2508" s="350">
        <v>12.55</v>
      </c>
      <c r="L2508" s="349" t="s">
        <v>1138</v>
      </c>
    </row>
    <row r="2509" spans="1:12" ht="13.5" x14ac:dyDescent="0.25">
      <c r="A2509" s="349" t="s">
        <v>3316</v>
      </c>
      <c r="B2509" s="349" t="s">
        <v>3317</v>
      </c>
      <c r="C2509" s="349" t="s">
        <v>3614</v>
      </c>
      <c r="D2509" s="349" t="s">
        <v>3615</v>
      </c>
      <c r="E2509" s="350" t="s">
        <v>24</v>
      </c>
      <c r="F2509" s="349" t="s">
        <v>24</v>
      </c>
      <c r="G2509" s="349">
        <v>104104</v>
      </c>
      <c r="H2509" s="349" t="s">
        <v>3713</v>
      </c>
      <c r="I2509" s="349" t="s">
        <v>214</v>
      </c>
      <c r="J2509" s="349" t="s">
        <v>1137</v>
      </c>
      <c r="K2509" s="350">
        <v>14.78</v>
      </c>
      <c r="L2509" s="349" t="s">
        <v>1138</v>
      </c>
    </row>
    <row r="2510" spans="1:12" ht="13.5" x14ac:dyDescent="0.25">
      <c r="A2510" s="349" t="s">
        <v>3316</v>
      </c>
      <c r="B2510" s="349" t="s">
        <v>3317</v>
      </c>
      <c r="C2510" s="349" t="s">
        <v>3614</v>
      </c>
      <c r="D2510" s="349" t="s">
        <v>3615</v>
      </c>
      <c r="E2510" s="350" t="s">
        <v>24</v>
      </c>
      <c r="F2510" s="349" t="s">
        <v>24</v>
      </c>
      <c r="G2510" s="349">
        <v>104105</v>
      </c>
      <c r="H2510" s="349" t="s">
        <v>3714</v>
      </c>
      <c r="I2510" s="349" t="s">
        <v>214</v>
      </c>
      <c r="J2510" s="349" t="s">
        <v>1137</v>
      </c>
      <c r="K2510" s="350">
        <v>14.79</v>
      </c>
      <c r="L2510" s="349" t="s">
        <v>1138</v>
      </c>
    </row>
    <row r="2511" spans="1:12" ht="13.5" x14ac:dyDescent="0.25">
      <c r="A2511" s="349" t="s">
        <v>3316</v>
      </c>
      <c r="B2511" s="349" t="s">
        <v>3317</v>
      </c>
      <c r="C2511" s="349" t="s">
        <v>3614</v>
      </c>
      <c r="D2511" s="349" t="s">
        <v>3615</v>
      </c>
      <c r="E2511" s="350" t="s">
        <v>24</v>
      </c>
      <c r="F2511" s="349" t="s">
        <v>24</v>
      </c>
      <c r="G2511" s="349">
        <v>104106</v>
      </c>
      <c r="H2511" s="349" t="s">
        <v>3715</v>
      </c>
      <c r="I2511" s="349" t="s">
        <v>214</v>
      </c>
      <c r="J2511" s="349" t="s">
        <v>1333</v>
      </c>
      <c r="K2511" s="350">
        <v>13.11</v>
      </c>
      <c r="L2511" s="349" t="s">
        <v>1138</v>
      </c>
    </row>
    <row r="2512" spans="1:12" ht="13.5" x14ac:dyDescent="0.25">
      <c r="A2512" s="349" t="s">
        <v>3316</v>
      </c>
      <c r="B2512" s="349" t="s">
        <v>3317</v>
      </c>
      <c r="C2512" s="349" t="s">
        <v>3614</v>
      </c>
      <c r="D2512" s="349" t="s">
        <v>3615</v>
      </c>
      <c r="E2512" s="350" t="s">
        <v>24</v>
      </c>
      <c r="F2512" s="349" t="s">
        <v>24</v>
      </c>
      <c r="G2512" s="349">
        <v>104107</v>
      </c>
      <c r="H2512" s="349" t="s">
        <v>3716</v>
      </c>
      <c r="I2512" s="349" t="s">
        <v>214</v>
      </c>
      <c r="J2512" s="349" t="s">
        <v>1333</v>
      </c>
      <c r="K2512" s="350">
        <v>13.77</v>
      </c>
      <c r="L2512" s="349" t="s">
        <v>1138</v>
      </c>
    </row>
    <row r="2513" spans="1:12" ht="13.5" x14ac:dyDescent="0.25">
      <c r="A2513" s="349" t="s">
        <v>3316</v>
      </c>
      <c r="B2513" s="349" t="s">
        <v>3317</v>
      </c>
      <c r="C2513" s="349" t="s">
        <v>3614</v>
      </c>
      <c r="D2513" s="349" t="s">
        <v>3615</v>
      </c>
      <c r="E2513" s="350" t="s">
        <v>24</v>
      </c>
      <c r="F2513" s="349" t="s">
        <v>24</v>
      </c>
      <c r="G2513" s="349">
        <v>104108</v>
      </c>
      <c r="H2513" s="349" t="s">
        <v>3717</v>
      </c>
      <c r="I2513" s="349" t="s">
        <v>214</v>
      </c>
      <c r="J2513" s="349" t="s">
        <v>1333</v>
      </c>
      <c r="K2513" s="350">
        <v>16.22</v>
      </c>
      <c r="L2513" s="349" t="s">
        <v>1138</v>
      </c>
    </row>
    <row r="2514" spans="1:12" ht="13.5" x14ac:dyDescent="0.25">
      <c r="A2514" s="349" t="s">
        <v>3316</v>
      </c>
      <c r="B2514" s="349" t="s">
        <v>3317</v>
      </c>
      <c r="C2514" s="349" t="s">
        <v>3614</v>
      </c>
      <c r="D2514" s="349" t="s">
        <v>3615</v>
      </c>
      <c r="E2514" s="350" t="s">
        <v>24</v>
      </c>
      <c r="F2514" s="349" t="s">
        <v>24</v>
      </c>
      <c r="G2514" s="349">
        <v>104109</v>
      </c>
      <c r="H2514" s="349" t="s">
        <v>3718</v>
      </c>
      <c r="I2514" s="349" t="s">
        <v>214</v>
      </c>
      <c r="J2514" s="349" t="s">
        <v>1333</v>
      </c>
      <c r="K2514" s="350">
        <v>19.3</v>
      </c>
      <c r="L2514" s="349" t="s">
        <v>1138</v>
      </c>
    </row>
    <row r="2515" spans="1:12" ht="13.5" x14ac:dyDescent="0.25">
      <c r="A2515" s="349" t="s">
        <v>3316</v>
      </c>
      <c r="B2515" s="349" t="s">
        <v>3317</v>
      </c>
      <c r="C2515" s="349" t="s">
        <v>3614</v>
      </c>
      <c r="D2515" s="349" t="s">
        <v>3615</v>
      </c>
      <c r="E2515" s="350" t="s">
        <v>24</v>
      </c>
      <c r="F2515" s="349" t="s">
        <v>24</v>
      </c>
      <c r="G2515" s="349">
        <v>104110</v>
      </c>
      <c r="H2515" s="349" t="s">
        <v>3719</v>
      </c>
      <c r="I2515" s="349" t="s">
        <v>214</v>
      </c>
      <c r="J2515" s="349" t="s">
        <v>1333</v>
      </c>
      <c r="K2515" s="350">
        <v>21.27</v>
      </c>
      <c r="L2515" s="349" t="s">
        <v>1138</v>
      </c>
    </row>
    <row r="2516" spans="1:12" ht="13.5" x14ac:dyDescent="0.25">
      <c r="A2516" s="349" t="s">
        <v>3316</v>
      </c>
      <c r="B2516" s="349" t="s">
        <v>3317</v>
      </c>
      <c r="C2516" s="349" t="s">
        <v>3614</v>
      </c>
      <c r="D2516" s="349" t="s">
        <v>3615</v>
      </c>
      <c r="E2516" s="350" t="s">
        <v>24</v>
      </c>
      <c r="F2516" s="349" t="s">
        <v>24</v>
      </c>
      <c r="G2516" s="349">
        <v>104111</v>
      </c>
      <c r="H2516" s="349" t="s">
        <v>3720</v>
      </c>
      <c r="I2516" s="349" t="s">
        <v>214</v>
      </c>
      <c r="J2516" s="349" t="s">
        <v>1333</v>
      </c>
      <c r="K2516" s="350">
        <v>23.33</v>
      </c>
      <c r="L2516" s="349" t="s">
        <v>1138</v>
      </c>
    </row>
    <row r="2517" spans="1:12" ht="13.5" x14ac:dyDescent="0.25">
      <c r="A2517" s="349" t="s">
        <v>3316</v>
      </c>
      <c r="B2517" s="349" t="s">
        <v>3317</v>
      </c>
      <c r="C2517" s="349" t="s">
        <v>3721</v>
      </c>
      <c r="D2517" s="349" t="s">
        <v>3722</v>
      </c>
      <c r="E2517" s="350" t="s">
        <v>24</v>
      </c>
      <c r="F2517" s="349" t="s">
        <v>24</v>
      </c>
      <c r="G2517" s="349">
        <v>89993</v>
      </c>
      <c r="H2517" s="349" t="s">
        <v>3723</v>
      </c>
      <c r="I2517" s="349" t="s">
        <v>191</v>
      </c>
      <c r="J2517" s="349" t="s">
        <v>1137</v>
      </c>
      <c r="K2517" s="370">
        <v>1012.46</v>
      </c>
      <c r="L2517" s="349" t="s">
        <v>1138</v>
      </c>
    </row>
    <row r="2518" spans="1:12" ht="13.5" x14ac:dyDescent="0.25">
      <c r="A2518" s="349" t="s">
        <v>3316</v>
      </c>
      <c r="B2518" s="349" t="s">
        <v>3317</v>
      </c>
      <c r="C2518" s="349" t="s">
        <v>3721</v>
      </c>
      <c r="D2518" s="349" t="s">
        <v>3722</v>
      </c>
      <c r="E2518" s="350" t="s">
        <v>24</v>
      </c>
      <c r="F2518" s="349" t="s">
        <v>24</v>
      </c>
      <c r="G2518" s="349">
        <v>89994</v>
      </c>
      <c r="H2518" s="349" t="s">
        <v>3724</v>
      </c>
      <c r="I2518" s="349" t="s">
        <v>191</v>
      </c>
      <c r="J2518" s="349" t="s">
        <v>1137</v>
      </c>
      <c r="K2518" s="350">
        <v>868.55</v>
      </c>
      <c r="L2518" s="349" t="s">
        <v>1138</v>
      </c>
    </row>
    <row r="2519" spans="1:12" ht="13.5" x14ac:dyDescent="0.25">
      <c r="A2519" s="349" t="s">
        <v>3316</v>
      </c>
      <c r="B2519" s="349" t="s">
        <v>3317</v>
      </c>
      <c r="C2519" s="349" t="s">
        <v>3721</v>
      </c>
      <c r="D2519" s="349" t="s">
        <v>3722</v>
      </c>
      <c r="E2519" s="350" t="s">
        <v>24</v>
      </c>
      <c r="F2519" s="349" t="s">
        <v>24</v>
      </c>
      <c r="G2519" s="349">
        <v>89995</v>
      </c>
      <c r="H2519" s="349" t="s">
        <v>3725</v>
      </c>
      <c r="I2519" s="349" t="s">
        <v>191</v>
      </c>
      <c r="J2519" s="349" t="s">
        <v>1137</v>
      </c>
      <c r="K2519" s="350">
        <v>975.65</v>
      </c>
      <c r="L2519" s="349" t="s">
        <v>1138</v>
      </c>
    </row>
    <row r="2520" spans="1:12" ht="13.5" x14ac:dyDescent="0.25">
      <c r="A2520" s="349" t="s">
        <v>3316</v>
      </c>
      <c r="B2520" s="349" t="s">
        <v>3317</v>
      </c>
      <c r="C2520" s="349" t="s">
        <v>3721</v>
      </c>
      <c r="D2520" s="349" t="s">
        <v>3722</v>
      </c>
      <c r="E2520" s="350" t="s">
        <v>24</v>
      </c>
      <c r="F2520" s="349" t="s">
        <v>24</v>
      </c>
      <c r="G2520" s="349">
        <v>90278</v>
      </c>
      <c r="H2520" s="349" t="s">
        <v>3726</v>
      </c>
      <c r="I2520" s="349" t="s">
        <v>191</v>
      </c>
      <c r="J2520" s="349" t="s">
        <v>1137</v>
      </c>
      <c r="K2520" s="350">
        <v>502.98</v>
      </c>
      <c r="L2520" s="349" t="s">
        <v>1138</v>
      </c>
    </row>
    <row r="2521" spans="1:12" ht="13.5" x14ac:dyDescent="0.25">
      <c r="A2521" s="349" t="s">
        <v>3316</v>
      </c>
      <c r="B2521" s="349" t="s">
        <v>3317</v>
      </c>
      <c r="C2521" s="349" t="s">
        <v>3721</v>
      </c>
      <c r="D2521" s="349" t="s">
        <v>3722</v>
      </c>
      <c r="E2521" s="350" t="s">
        <v>24</v>
      </c>
      <c r="F2521" s="349" t="s">
        <v>24</v>
      </c>
      <c r="G2521" s="349">
        <v>90279</v>
      </c>
      <c r="H2521" s="349" t="s">
        <v>3727</v>
      </c>
      <c r="I2521" s="349" t="s">
        <v>191</v>
      </c>
      <c r="J2521" s="349" t="s">
        <v>1137</v>
      </c>
      <c r="K2521" s="350">
        <v>553.96</v>
      </c>
      <c r="L2521" s="349" t="s">
        <v>1138</v>
      </c>
    </row>
    <row r="2522" spans="1:12" ht="13.5" x14ac:dyDescent="0.25">
      <c r="A2522" s="349" t="s">
        <v>3316</v>
      </c>
      <c r="B2522" s="349" t="s">
        <v>3317</v>
      </c>
      <c r="C2522" s="349" t="s">
        <v>3721</v>
      </c>
      <c r="D2522" s="349" t="s">
        <v>3722</v>
      </c>
      <c r="E2522" s="350" t="s">
        <v>24</v>
      </c>
      <c r="F2522" s="349" t="s">
        <v>24</v>
      </c>
      <c r="G2522" s="349">
        <v>90280</v>
      </c>
      <c r="H2522" s="349" t="s">
        <v>3728</v>
      </c>
      <c r="I2522" s="349" t="s">
        <v>191</v>
      </c>
      <c r="J2522" s="349" t="s">
        <v>1137</v>
      </c>
      <c r="K2522" s="350">
        <v>611.34</v>
      </c>
      <c r="L2522" s="349" t="s">
        <v>1138</v>
      </c>
    </row>
    <row r="2523" spans="1:12" ht="13.5" x14ac:dyDescent="0.25">
      <c r="A2523" s="349" t="s">
        <v>3316</v>
      </c>
      <c r="B2523" s="349" t="s">
        <v>3317</v>
      </c>
      <c r="C2523" s="349" t="s">
        <v>3721</v>
      </c>
      <c r="D2523" s="349" t="s">
        <v>3722</v>
      </c>
      <c r="E2523" s="350" t="s">
        <v>24</v>
      </c>
      <c r="F2523" s="349" t="s">
        <v>24</v>
      </c>
      <c r="G2523" s="349">
        <v>90281</v>
      </c>
      <c r="H2523" s="349" t="s">
        <v>3729</v>
      </c>
      <c r="I2523" s="349" t="s">
        <v>191</v>
      </c>
      <c r="J2523" s="349" t="s">
        <v>1137</v>
      </c>
      <c r="K2523" s="350">
        <v>707.08</v>
      </c>
      <c r="L2523" s="349" t="s">
        <v>1138</v>
      </c>
    </row>
    <row r="2524" spans="1:12" ht="13.5" x14ac:dyDescent="0.25">
      <c r="A2524" s="349" t="s">
        <v>3316</v>
      </c>
      <c r="B2524" s="349" t="s">
        <v>3317</v>
      </c>
      <c r="C2524" s="349" t="s">
        <v>3721</v>
      </c>
      <c r="D2524" s="349" t="s">
        <v>3722</v>
      </c>
      <c r="E2524" s="350" t="s">
        <v>24</v>
      </c>
      <c r="F2524" s="349" t="s">
        <v>24</v>
      </c>
      <c r="G2524" s="349">
        <v>90282</v>
      </c>
      <c r="H2524" s="349" t="s">
        <v>3730</v>
      </c>
      <c r="I2524" s="349" t="s">
        <v>191</v>
      </c>
      <c r="J2524" s="349" t="s">
        <v>1137</v>
      </c>
      <c r="K2524" s="350">
        <v>491.54</v>
      </c>
      <c r="L2524" s="349" t="s">
        <v>1138</v>
      </c>
    </row>
    <row r="2525" spans="1:12" ht="13.5" x14ac:dyDescent="0.25">
      <c r="A2525" s="349" t="s">
        <v>3316</v>
      </c>
      <c r="B2525" s="349" t="s">
        <v>3317</v>
      </c>
      <c r="C2525" s="349" t="s">
        <v>3721</v>
      </c>
      <c r="D2525" s="349" t="s">
        <v>3722</v>
      </c>
      <c r="E2525" s="350" t="s">
        <v>24</v>
      </c>
      <c r="F2525" s="349" t="s">
        <v>24</v>
      </c>
      <c r="G2525" s="349">
        <v>90283</v>
      </c>
      <c r="H2525" s="349" t="s">
        <v>3731</v>
      </c>
      <c r="I2525" s="349" t="s">
        <v>191</v>
      </c>
      <c r="J2525" s="349" t="s">
        <v>1137</v>
      </c>
      <c r="K2525" s="350">
        <v>542.35</v>
      </c>
      <c r="L2525" s="349" t="s">
        <v>1138</v>
      </c>
    </row>
    <row r="2526" spans="1:12" ht="13.5" x14ac:dyDescent="0.25">
      <c r="A2526" s="349" t="s">
        <v>3316</v>
      </c>
      <c r="B2526" s="349" t="s">
        <v>3317</v>
      </c>
      <c r="C2526" s="349" t="s">
        <v>3721</v>
      </c>
      <c r="D2526" s="349" t="s">
        <v>3722</v>
      </c>
      <c r="E2526" s="350" t="s">
        <v>24</v>
      </c>
      <c r="F2526" s="349" t="s">
        <v>24</v>
      </c>
      <c r="G2526" s="349">
        <v>90284</v>
      </c>
      <c r="H2526" s="349" t="s">
        <v>3732</v>
      </c>
      <c r="I2526" s="349" t="s">
        <v>191</v>
      </c>
      <c r="J2526" s="349" t="s">
        <v>1137</v>
      </c>
      <c r="K2526" s="350">
        <v>603.84</v>
      </c>
      <c r="L2526" s="349" t="s">
        <v>1138</v>
      </c>
    </row>
    <row r="2527" spans="1:12" ht="13.5" x14ac:dyDescent="0.25">
      <c r="A2527" s="349" t="s">
        <v>3316</v>
      </c>
      <c r="B2527" s="349" t="s">
        <v>3317</v>
      </c>
      <c r="C2527" s="349" t="s">
        <v>3721</v>
      </c>
      <c r="D2527" s="349" t="s">
        <v>3722</v>
      </c>
      <c r="E2527" s="350" t="s">
        <v>24</v>
      </c>
      <c r="F2527" s="349" t="s">
        <v>24</v>
      </c>
      <c r="G2527" s="349">
        <v>90285</v>
      </c>
      <c r="H2527" s="349" t="s">
        <v>3733</v>
      </c>
      <c r="I2527" s="349" t="s">
        <v>191</v>
      </c>
      <c r="J2527" s="349" t="s">
        <v>1137</v>
      </c>
      <c r="K2527" s="350">
        <v>704.95</v>
      </c>
      <c r="L2527" s="349" t="s">
        <v>1138</v>
      </c>
    </row>
    <row r="2528" spans="1:12" ht="13.5" x14ac:dyDescent="0.25">
      <c r="A2528" s="349" t="s">
        <v>3316</v>
      </c>
      <c r="B2528" s="349" t="s">
        <v>3317</v>
      </c>
      <c r="C2528" s="349" t="s">
        <v>3721</v>
      </c>
      <c r="D2528" s="349" t="s">
        <v>3722</v>
      </c>
      <c r="E2528" s="350" t="s">
        <v>24</v>
      </c>
      <c r="F2528" s="349" t="s">
        <v>24</v>
      </c>
      <c r="G2528" s="349">
        <v>94962</v>
      </c>
      <c r="H2528" s="349" t="s">
        <v>780</v>
      </c>
      <c r="I2528" s="349" t="s">
        <v>191</v>
      </c>
      <c r="J2528" s="349" t="s">
        <v>1137</v>
      </c>
      <c r="K2528" s="350">
        <v>381.9</v>
      </c>
      <c r="L2528" s="349" t="s">
        <v>1138</v>
      </c>
    </row>
    <row r="2529" spans="1:12" ht="13.5" x14ac:dyDescent="0.25">
      <c r="A2529" s="349" t="s">
        <v>3316</v>
      </c>
      <c r="B2529" s="349" t="s">
        <v>3317</v>
      </c>
      <c r="C2529" s="349" t="s">
        <v>3721</v>
      </c>
      <c r="D2529" s="349" t="s">
        <v>3722</v>
      </c>
      <c r="E2529" s="350" t="s">
        <v>24</v>
      </c>
      <c r="F2529" s="349" t="s">
        <v>24</v>
      </c>
      <c r="G2529" s="349">
        <v>94963</v>
      </c>
      <c r="H2529" s="349" t="s">
        <v>3734</v>
      </c>
      <c r="I2529" s="349" t="s">
        <v>191</v>
      </c>
      <c r="J2529" s="349" t="s">
        <v>1137</v>
      </c>
      <c r="K2529" s="350">
        <v>423.04</v>
      </c>
      <c r="L2529" s="349" t="s">
        <v>1138</v>
      </c>
    </row>
    <row r="2530" spans="1:12" ht="13.5" x14ac:dyDescent="0.25">
      <c r="A2530" s="349" t="s">
        <v>3316</v>
      </c>
      <c r="B2530" s="349" t="s">
        <v>3317</v>
      </c>
      <c r="C2530" s="349" t="s">
        <v>3721</v>
      </c>
      <c r="D2530" s="349" t="s">
        <v>3722</v>
      </c>
      <c r="E2530" s="350" t="s">
        <v>24</v>
      </c>
      <c r="F2530" s="349" t="s">
        <v>24</v>
      </c>
      <c r="G2530" s="349">
        <v>94964</v>
      </c>
      <c r="H2530" s="349" t="s">
        <v>971</v>
      </c>
      <c r="I2530" s="349" t="s">
        <v>191</v>
      </c>
      <c r="J2530" s="349" t="s">
        <v>1137</v>
      </c>
      <c r="K2530" s="350">
        <v>463.76</v>
      </c>
      <c r="L2530" s="349" t="s">
        <v>1138</v>
      </c>
    </row>
    <row r="2531" spans="1:12" ht="13.5" x14ac:dyDescent="0.25">
      <c r="A2531" s="349" t="s">
        <v>3316</v>
      </c>
      <c r="B2531" s="349" t="s">
        <v>3317</v>
      </c>
      <c r="C2531" s="349" t="s">
        <v>3721</v>
      </c>
      <c r="D2531" s="349" t="s">
        <v>3722</v>
      </c>
      <c r="E2531" s="350" t="s">
        <v>24</v>
      </c>
      <c r="F2531" s="349" t="s">
        <v>24</v>
      </c>
      <c r="G2531" s="349">
        <v>94965</v>
      </c>
      <c r="H2531" s="349" t="s">
        <v>3735</v>
      </c>
      <c r="I2531" s="349" t="s">
        <v>191</v>
      </c>
      <c r="J2531" s="349" t="s">
        <v>1137</v>
      </c>
      <c r="K2531" s="350">
        <v>481.96</v>
      </c>
      <c r="L2531" s="349" t="s">
        <v>1138</v>
      </c>
    </row>
    <row r="2532" spans="1:12" ht="13.5" x14ac:dyDescent="0.25">
      <c r="A2532" s="349" t="s">
        <v>3316</v>
      </c>
      <c r="B2532" s="349" t="s">
        <v>3317</v>
      </c>
      <c r="C2532" s="349" t="s">
        <v>3721</v>
      </c>
      <c r="D2532" s="349" t="s">
        <v>3722</v>
      </c>
      <c r="E2532" s="350" t="s">
        <v>24</v>
      </c>
      <c r="F2532" s="349" t="s">
        <v>24</v>
      </c>
      <c r="G2532" s="349">
        <v>94966</v>
      </c>
      <c r="H2532" s="349" t="s">
        <v>3736</v>
      </c>
      <c r="I2532" s="349" t="s">
        <v>191</v>
      </c>
      <c r="J2532" s="349" t="s">
        <v>1137</v>
      </c>
      <c r="K2532" s="350">
        <v>498.11</v>
      </c>
      <c r="L2532" s="349" t="s">
        <v>1138</v>
      </c>
    </row>
    <row r="2533" spans="1:12" ht="13.5" x14ac:dyDescent="0.25">
      <c r="A2533" s="349" t="s">
        <v>3316</v>
      </c>
      <c r="B2533" s="349" t="s">
        <v>3317</v>
      </c>
      <c r="C2533" s="349" t="s">
        <v>3721</v>
      </c>
      <c r="D2533" s="349" t="s">
        <v>3722</v>
      </c>
      <c r="E2533" s="350" t="s">
        <v>24</v>
      </c>
      <c r="F2533" s="349" t="s">
        <v>24</v>
      </c>
      <c r="G2533" s="349">
        <v>94967</v>
      </c>
      <c r="H2533" s="349" t="s">
        <v>3737</v>
      </c>
      <c r="I2533" s="349" t="s">
        <v>191</v>
      </c>
      <c r="J2533" s="349" t="s">
        <v>1137</v>
      </c>
      <c r="K2533" s="350">
        <v>566.65</v>
      </c>
      <c r="L2533" s="349" t="s">
        <v>1138</v>
      </c>
    </row>
    <row r="2534" spans="1:12" ht="13.5" x14ac:dyDescent="0.25">
      <c r="A2534" s="349" t="s">
        <v>3316</v>
      </c>
      <c r="B2534" s="349" t="s">
        <v>3317</v>
      </c>
      <c r="C2534" s="349" t="s">
        <v>3721</v>
      </c>
      <c r="D2534" s="349" t="s">
        <v>3722</v>
      </c>
      <c r="E2534" s="350" t="s">
        <v>24</v>
      </c>
      <c r="F2534" s="349" t="s">
        <v>24</v>
      </c>
      <c r="G2534" s="349">
        <v>94968</v>
      </c>
      <c r="H2534" s="349" t="s">
        <v>831</v>
      </c>
      <c r="I2534" s="349" t="s">
        <v>191</v>
      </c>
      <c r="J2534" s="349" t="s">
        <v>1137</v>
      </c>
      <c r="K2534" s="350">
        <v>377.94</v>
      </c>
      <c r="L2534" s="349" t="s">
        <v>1138</v>
      </c>
    </row>
    <row r="2535" spans="1:12" ht="13.5" x14ac:dyDescent="0.25">
      <c r="A2535" s="349" t="s">
        <v>3316</v>
      </c>
      <c r="B2535" s="349" t="s">
        <v>3317</v>
      </c>
      <c r="C2535" s="349" t="s">
        <v>3721</v>
      </c>
      <c r="D2535" s="349" t="s">
        <v>3722</v>
      </c>
      <c r="E2535" s="350" t="s">
        <v>24</v>
      </c>
      <c r="F2535" s="349" t="s">
        <v>24</v>
      </c>
      <c r="G2535" s="349">
        <v>94969</v>
      </c>
      <c r="H2535" s="349" t="s">
        <v>3738</v>
      </c>
      <c r="I2535" s="349" t="s">
        <v>191</v>
      </c>
      <c r="J2535" s="349" t="s">
        <v>1137</v>
      </c>
      <c r="K2535" s="350">
        <v>415.89</v>
      </c>
      <c r="L2535" s="349" t="s">
        <v>1138</v>
      </c>
    </row>
    <row r="2536" spans="1:12" ht="13.5" x14ac:dyDescent="0.25">
      <c r="A2536" s="349" t="s">
        <v>3316</v>
      </c>
      <c r="B2536" s="349" t="s">
        <v>3317</v>
      </c>
      <c r="C2536" s="349" t="s">
        <v>3721</v>
      </c>
      <c r="D2536" s="349" t="s">
        <v>3722</v>
      </c>
      <c r="E2536" s="350" t="s">
        <v>24</v>
      </c>
      <c r="F2536" s="349" t="s">
        <v>24</v>
      </c>
      <c r="G2536" s="349">
        <v>94970</v>
      </c>
      <c r="H2536" s="349" t="s">
        <v>3739</v>
      </c>
      <c r="I2536" s="349" t="s">
        <v>191</v>
      </c>
      <c r="J2536" s="349" t="s">
        <v>1137</v>
      </c>
      <c r="K2536" s="350">
        <v>449.86</v>
      </c>
      <c r="L2536" s="349" t="s">
        <v>1138</v>
      </c>
    </row>
    <row r="2537" spans="1:12" ht="13.5" x14ac:dyDescent="0.25">
      <c r="A2537" s="349" t="s">
        <v>3316</v>
      </c>
      <c r="B2537" s="349" t="s">
        <v>3317</v>
      </c>
      <c r="C2537" s="349" t="s">
        <v>3721</v>
      </c>
      <c r="D2537" s="349" t="s">
        <v>3722</v>
      </c>
      <c r="E2537" s="350" t="s">
        <v>24</v>
      </c>
      <c r="F2537" s="349" t="s">
        <v>24</v>
      </c>
      <c r="G2537" s="349">
        <v>94971</v>
      </c>
      <c r="H2537" s="349" t="s">
        <v>3740</v>
      </c>
      <c r="I2537" s="349" t="s">
        <v>191</v>
      </c>
      <c r="J2537" s="349" t="s">
        <v>1137</v>
      </c>
      <c r="K2537" s="350">
        <v>474.64</v>
      </c>
      <c r="L2537" s="349" t="s">
        <v>1138</v>
      </c>
    </row>
    <row r="2538" spans="1:12" ht="13.5" x14ac:dyDescent="0.25">
      <c r="A2538" s="349" t="s">
        <v>3316</v>
      </c>
      <c r="B2538" s="349" t="s">
        <v>3317</v>
      </c>
      <c r="C2538" s="349" t="s">
        <v>3721</v>
      </c>
      <c r="D2538" s="349" t="s">
        <v>3722</v>
      </c>
      <c r="E2538" s="350" t="s">
        <v>24</v>
      </c>
      <c r="F2538" s="349" t="s">
        <v>24</v>
      </c>
      <c r="G2538" s="349">
        <v>94972</v>
      </c>
      <c r="H2538" s="349" t="s">
        <v>3741</v>
      </c>
      <c r="I2538" s="349" t="s">
        <v>191</v>
      </c>
      <c r="J2538" s="349" t="s">
        <v>1137</v>
      </c>
      <c r="K2538" s="350">
        <v>490.83</v>
      </c>
      <c r="L2538" s="349" t="s">
        <v>1138</v>
      </c>
    </row>
    <row r="2539" spans="1:12" ht="13.5" x14ac:dyDescent="0.25">
      <c r="A2539" s="349" t="s">
        <v>3316</v>
      </c>
      <c r="B2539" s="349" t="s">
        <v>3317</v>
      </c>
      <c r="C2539" s="349" t="s">
        <v>3721</v>
      </c>
      <c r="D2539" s="349" t="s">
        <v>3722</v>
      </c>
      <c r="E2539" s="350" t="s">
        <v>24</v>
      </c>
      <c r="F2539" s="349" t="s">
        <v>24</v>
      </c>
      <c r="G2539" s="349">
        <v>94973</v>
      </c>
      <c r="H2539" s="349" t="s">
        <v>3742</v>
      </c>
      <c r="I2539" s="349" t="s">
        <v>191</v>
      </c>
      <c r="J2539" s="349" t="s">
        <v>1137</v>
      </c>
      <c r="K2539" s="350">
        <v>557.33000000000004</v>
      </c>
      <c r="L2539" s="349" t="s">
        <v>1138</v>
      </c>
    </row>
    <row r="2540" spans="1:12" ht="13.5" x14ac:dyDescent="0.25">
      <c r="A2540" s="349" t="s">
        <v>3316</v>
      </c>
      <c r="B2540" s="349" t="s">
        <v>3317</v>
      </c>
      <c r="C2540" s="349" t="s">
        <v>3721</v>
      </c>
      <c r="D2540" s="349" t="s">
        <v>3722</v>
      </c>
      <c r="E2540" s="350" t="s">
        <v>24</v>
      </c>
      <c r="F2540" s="349" t="s">
        <v>24</v>
      </c>
      <c r="G2540" s="349">
        <v>94974</v>
      </c>
      <c r="H2540" s="349" t="s">
        <v>3743</v>
      </c>
      <c r="I2540" s="349" t="s">
        <v>191</v>
      </c>
      <c r="J2540" s="349" t="s">
        <v>1137</v>
      </c>
      <c r="K2540" s="350">
        <v>437.12</v>
      </c>
      <c r="L2540" s="349" t="s">
        <v>1138</v>
      </c>
    </row>
    <row r="2541" spans="1:12" ht="13.5" x14ac:dyDescent="0.25">
      <c r="A2541" s="349" t="s">
        <v>3316</v>
      </c>
      <c r="B2541" s="349" t="s">
        <v>3317</v>
      </c>
      <c r="C2541" s="349" t="s">
        <v>3721</v>
      </c>
      <c r="D2541" s="349" t="s">
        <v>3722</v>
      </c>
      <c r="E2541" s="350" t="s">
        <v>24</v>
      </c>
      <c r="F2541" s="349" t="s">
        <v>24</v>
      </c>
      <c r="G2541" s="349">
        <v>94975</v>
      </c>
      <c r="H2541" s="349" t="s">
        <v>3744</v>
      </c>
      <c r="I2541" s="349" t="s">
        <v>191</v>
      </c>
      <c r="J2541" s="349" t="s">
        <v>1137</v>
      </c>
      <c r="K2541" s="350">
        <v>473.52</v>
      </c>
      <c r="L2541" s="349" t="s">
        <v>1138</v>
      </c>
    </row>
    <row r="2542" spans="1:12" ht="13.5" x14ac:dyDescent="0.25">
      <c r="A2542" s="349" t="s">
        <v>3316</v>
      </c>
      <c r="B2542" s="349" t="s">
        <v>3317</v>
      </c>
      <c r="C2542" s="349" t="s">
        <v>3721</v>
      </c>
      <c r="D2542" s="349" t="s">
        <v>3722</v>
      </c>
      <c r="E2542" s="350" t="s">
        <v>24</v>
      </c>
      <c r="F2542" s="349" t="s">
        <v>24</v>
      </c>
      <c r="G2542" s="349">
        <v>96555</v>
      </c>
      <c r="H2542" s="349" t="s">
        <v>3745</v>
      </c>
      <c r="I2542" s="349" t="s">
        <v>191</v>
      </c>
      <c r="J2542" s="349" t="s">
        <v>1333</v>
      </c>
      <c r="K2542" s="350">
        <v>683.08</v>
      </c>
      <c r="L2542" s="349" t="s">
        <v>1138</v>
      </c>
    </row>
    <row r="2543" spans="1:12" ht="13.5" x14ac:dyDescent="0.25">
      <c r="A2543" s="349" t="s">
        <v>3316</v>
      </c>
      <c r="B2543" s="349" t="s">
        <v>3317</v>
      </c>
      <c r="C2543" s="349" t="s">
        <v>3721</v>
      </c>
      <c r="D2543" s="349" t="s">
        <v>3722</v>
      </c>
      <c r="E2543" s="350" t="s">
        <v>24</v>
      </c>
      <c r="F2543" s="349" t="s">
        <v>24</v>
      </c>
      <c r="G2543" s="349">
        <v>96556</v>
      </c>
      <c r="H2543" s="349" t="s">
        <v>3746</v>
      </c>
      <c r="I2543" s="349" t="s">
        <v>191</v>
      </c>
      <c r="J2543" s="349" t="s">
        <v>1333</v>
      </c>
      <c r="K2543" s="350">
        <v>770.73</v>
      </c>
      <c r="L2543" s="349" t="s">
        <v>1138</v>
      </c>
    </row>
    <row r="2544" spans="1:12" ht="13.5" x14ac:dyDescent="0.25">
      <c r="A2544" s="349" t="s">
        <v>3316</v>
      </c>
      <c r="B2544" s="349" t="s">
        <v>3317</v>
      </c>
      <c r="C2544" s="349" t="s">
        <v>3721</v>
      </c>
      <c r="D2544" s="349" t="s">
        <v>3722</v>
      </c>
      <c r="E2544" s="350" t="s">
        <v>24</v>
      </c>
      <c r="F2544" s="349" t="s">
        <v>24</v>
      </c>
      <c r="G2544" s="349">
        <v>96557</v>
      </c>
      <c r="H2544" s="349" t="s">
        <v>3747</v>
      </c>
      <c r="I2544" s="349" t="s">
        <v>191</v>
      </c>
      <c r="J2544" s="349" t="s">
        <v>1333</v>
      </c>
      <c r="K2544" s="350">
        <v>695.08</v>
      </c>
      <c r="L2544" s="349" t="s">
        <v>1138</v>
      </c>
    </row>
    <row r="2545" spans="1:12" ht="13.5" x14ac:dyDescent="0.25">
      <c r="A2545" s="349" t="s">
        <v>3316</v>
      </c>
      <c r="B2545" s="349" t="s">
        <v>3317</v>
      </c>
      <c r="C2545" s="349" t="s">
        <v>3721</v>
      </c>
      <c r="D2545" s="349" t="s">
        <v>3722</v>
      </c>
      <c r="E2545" s="350" t="s">
        <v>24</v>
      </c>
      <c r="F2545" s="349" t="s">
        <v>24</v>
      </c>
      <c r="G2545" s="349">
        <v>96558</v>
      </c>
      <c r="H2545" s="349" t="s">
        <v>3748</v>
      </c>
      <c r="I2545" s="349" t="s">
        <v>191</v>
      </c>
      <c r="J2545" s="349" t="s">
        <v>1333</v>
      </c>
      <c r="K2545" s="350">
        <v>702.89</v>
      </c>
      <c r="L2545" s="349" t="s">
        <v>1138</v>
      </c>
    </row>
    <row r="2546" spans="1:12" ht="13.5" x14ac:dyDescent="0.25">
      <c r="A2546" s="349" t="s">
        <v>3316</v>
      </c>
      <c r="B2546" s="349" t="s">
        <v>3317</v>
      </c>
      <c r="C2546" s="349" t="s">
        <v>3721</v>
      </c>
      <c r="D2546" s="349" t="s">
        <v>3722</v>
      </c>
      <c r="E2546" s="350" t="s">
        <v>24</v>
      </c>
      <c r="F2546" s="349" t="s">
        <v>24</v>
      </c>
      <c r="G2546" s="349">
        <v>99235</v>
      </c>
      <c r="H2546" s="349" t="s">
        <v>3749</v>
      </c>
      <c r="I2546" s="349" t="s">
        <v>191</v>
      </c>
      <c r="J2546" s="349" t="s">
        <v>1137</v>
      </c>
      <c r="K2546" s="350">
        <v>674.32</v>
      </c>
      <c r="L2546" s="349" t="s">
        <v>1138</v>
      </c>
    </row>
    <row r="2547" spans="1:12" ht="13.5" x14ac:dyDescent="0.25">
      <c r="A2547" s="349" t="s">
        <v>3316</v>
      </c>
      <c r="B2547" s="349" t="s">
        <v>3317</v>
      </c>
      <c r="C2547" s="349" t="s">
        <v>3721</v>
      </c>
      <c r="D2547" s="349" t="s">
        <v>3722</v>
      </c>
      <c r="E2547" s="350" t="s">
        <v>24</v>
      </c>
      <c r="F2547" s="349" t="s">
        <v>24</v>
      </c>
      <c r="G2547" s="349">
        <v>99431</v>
      </c>
      <c r="H2547" s="349" t="s">
        <v>3750</v>
      </c>
      <c r="I2547" s="349" t="s">
        <v>191</v>
      </c>
      <c r="J2547" s="349" t="s">
        <v>1333</v>
      </c>
      <c r="K2547" s="350">
        <v>697.63</v>
      </c>
      <c r="L2547" s="349" t="s">
        <v>1138</v>
      </c>
    </row>
    <row r="2548" spans="1:12" ht="13.5" x14ac:dyDescent="0.25">
      <c r="A2548" s="349" t="s">
        <v>3316</v>
      </c>
      <c r="B2548" s="349" t="s">
        <v>3317</v>
      </c>
      <c r="C2548" s="349" t="s">
        <v>3721</v>
      </c>
      <c r="D2548" s="349" t="s">
        <v>3722</v>
      </c>
      <c r="E2548" s="350" t="s">
        <v>24</v>
      </c>
      <c r="F2548" s="349" t="s">
        <v>24</v>
      </c>
      <c r="G2548" s="349">
        <v>99432</v>
      </c>
      <c r="H2548" s="349" t="s">
        <v>3751</v>
      </c>
      <c r="I2548" s="349" t="s">
        <v>191</v>
      </c>
      <c r="J2548" s="349" t="s">
        <v>1333</v>
      </c>
      <c r="K2548" s="350">
        <v>677.47</v>
      </c>
      <c r="L2548" s="349" t="s">
        <v>1138</v>
      </c>
    </row>
    <row r="2549" spans="1:12" ht="13.5" x14ac:dyDescent="0.25">
      <c r="A2549" s="349" t="s">
        <v>3316</v>
      </c>
      <c r="B2549" s="349" t="s">
        <v>3317</v>
      </c>
      <c r="C2549" s="349" t="s">
        <v>3721</v>
      </c>
      <c r="D2549" s="349" t="s">
        <v>3722</v>
      </c>
      <c r="E2549" s="350" t="s">
        <v>24</v>
      </c>
      <c r="F2549" s="349" t="s">
        <v>24</v>
      </c>
      <c r="G2549" s="349">
        <v>99433</v>
      </c>
      <c r="H2549" s="349" t="s">
        <v>3752</v>
      </c>
      <c r="I2549" s="349" t="s">
        <v>191</v>
      </c>
      <c r="J2549" s="349" t="s">
        <v>1333</v>
      </c>
      <c r="K2549" s="350">
        <v>734.63</v>
      </c>
      <c r="L2549" s="349" t="s">
        <v>1138</v>
      </c>
    </row>
    <row r="2550" spans="1:12" ht="13.5" x14ac:dyDescent="0.25">
      <c r="A2550" s="349" t="s">
        <v>3316</v>
      </c>
      <c r="B2550" s="349" t="s">
        <v>3317</v>
      </c>
      <c r="C2550" s="349" t="s">
        <v>3721</v>
      </c>
      <c r="D2550" s="349" t="s">
        <v>3722</v>
      </c>
      <c r="E2550" s="350" t="s">
        <v>24</v>
      </c>
      <c r="F2550" s="349" t="s">
        <v>24</v>
      </c>
      <c r="G2550" s="349">
        <v>99434</v>
      </c>
      <c r="H2550" s="349" t="s">
        <v>3753</v>
      </c>
      <c r="I2550" s="349" t="s">
        <v>191</v>
      </c>
      <c r="J2550" s="349" t="s">
        <v>1333</v>
      </c>
      <c r="K2550" s="350">
        <v>701.9</v>
      </c>
      <c r="L2550" s="349" t="s">
        <v>1138</v>
      </c>
    </row>
    <row r="2551" spans="1:12" ht="13.5" x14ac:dyDescent="0.25">
      <c r="A2551" s="349" t="s">
        <v>3316</v>
      </c>
      <c r="B2551" s="349" t="s">
        <v>3317</v>
      </c>
      <c r="C2551" s="349" t="s">
        <v>3721</v>
      </c>
      <c r="D2551" s="349" t="s">
        <v>3722</v>
      </c>
      <c r="E2551" s="350" t="s">
        <v>24</v>
      </c>
      <c r="F2551" s="349" t="s">
        <v>24</v>
      </c>
      <c r="G2551" s="349">
        <v>99435</v>
      </c>
      <c r="H2551" s="349" t="s">
        <v>3754</v>
      </c>
      <c r="I2551" s="349" t="s">
        <v>191</v>
      </c>
      <c r="J2551" s="349" t="s">
        <v>1333</v>
      </c>
      <c r="K2551" s="350">
        <v>680.38</v>
      </c>
      <c r="L2551" s="349" t="s">
        <v>1138</v>
      </c>
    </row>
    <row r="2552" spans="1:12" ht="13.5" x14ac:dyDescent="0.25">
      <c r="A2552" s="349" t="s">
        <v>3316</v>
      </c>
      <c r="B2552" s="349" t="s">
        <v>3317</v>
      </c>
      <c r="C2552" s="349" t="s">
        <v>3721</v>
      </c>
      <c r="D2552" s="349" t="s">
        <v>3722</v>
      </c>
      <c r="E2552" s="350" t="s">
        <v>24</v>
      </c>
      <c r="F2552" s="349" t="s">
        <v>24</v>
      </c>
      <c r="G2552" s="349">
        <v>99436</v>
      </c>
      <c r="H2552" s="349" t="s">
        <v>3755</v>
      </c>
      <c r="I2552" s="349" t="s">
        <v>191</v>
      </c>
      <c r="J2552" s="349" t="s">
        <v>1333</v>
      </c>
      <c r="K2552" s="350">
        <v>756.81</v>
      </c>
      <c r="L2552" s="349" t="s">
        <v>1138</v>
      </c>
    </row>
    <row r="2553" spans="1:12" ht="13.5" x14ac:dyDescent="0.25">
      <c r="A2553" s="349" t="s">
        <v>3316</v>
      </c>
      <c r="B2553" s="349" t="s">
        <v>3317</v>
      </c>
      <c r="C2553" s="349" t="s">
        <v>3721</v>
      </c>
      <c r="D2553" s="349" t="s">
        <v>3722</v>
      </c>
      <c r="E2553" s="350" t="s">
        <v>24</v>
      </c>
      <c r="F2553" s="349" t="s">
        <v>24</v>
      </c>
      <c r="G2553" s="349">
        <v>99437</v>
      </c>
      <c r="H2553" s="349" t="s">
        <v>3756</v>
      </c>
      <c r="I2553" s="349" t="s">
        <v>191</v>
      </c>
      <c r="J2553" s="349" t="s">
        <v>1137</v>
      </c>
      <c r="K2553" s="350">
        <v>715.03</v>
      </c>
      <c r="L2553" s="349" t="s">
        <v>1138</v>
      </c>
    </row>
    <row r="2554" spans="1:12" ht="13.5" x14ac:dyDescent="0.25">
      <c r="A2554" s="349" t="s">
        <v>3316</v>
      </c>
      <c r="B2554" s="349" t="s">
        <v>3317</v>
      </c>
      <c r="C2554" s="349" t="s">
        <v>3721</v>
      </c>
      <c r="D2554" s="349" t="s">
        <v>3722</v>
      </c>
      <c r="E2554" s="350" t="s">
        <v>24</v>
      </c>
      <c r="F2554" s="349" t="s">
        <v>24</v>
      </c>
      <c r="G2554" s="349">
        <v>99438</v>
      </c>
      <c r="H2554" s="349" t="s">
        <v>3757</v>
      </c>
      <c r="I2554" s="349" t="s">
        <v>191</v>
      </c>
      <c r="J2554" s="349" t="s">
        <v>1137</v>
      </c>
      <c r="K2554" s="350">
        <v>721.18</v>
      </c>
      <c r="L2554" s="349" t="s">
        <v>1138</v>
      </c>
    </row>
    <row r="2555" spans="1:12" ht="13.5" x14ac:dyDescent="0.25">
      <c r="A2555" s="349" t="s">
        <v>3316</v>
      </c>
      <c r="B2555" s="349" t="s">
        <v>3317</v>
      </c>
      <c r="C2555" s="349" t="s">
        <v>3721</v>
      </c>
      <c r="D2555" s="349" t="s">
        <v>3722</v>
      </c>
      <c r="E2555" s="350" t="s">
        <v>24</v>
      </c>
      <c r="F2555" s="349" t="s">
        <v>24</v>
      </c>
      <c r="G2555" s="349">
        <v>99439</v>
      </c>
      <c r="H2555" s="349" t="s">
        <v>3758</v>
      </c>
      <c r="I2555" s="349" t="s">
        <v>191</v>
      </c>
      <c r="J2555" s="349" t="s">
        <v>1333</v>
      </c>
      <c r="K2555" s="350">
        <v>686.79</v>
      </c>
      <c r="L2555" s="349" t="s">
        <v>1138</v>
      </c>
    </row>
    <row r="2556" spans="1:12" ht="13.5" x14ac:dyDescent="0.25">
      <c r="A2556" s="349" t="s">
        <v>3316</v>
      </c>
      <c r="B2556" s="349" t="s">
        <v>3317</v>
      </c>
      <c r="C2556" s="349" t="s">
        <v>3721</v>
      </c>
      <c r="D2556" s="349" t="s">
        <v>3722</v>
      </c>
      <c r="E2556" s="350" t="s">
        <v>24</v>
      </c>
      <c r="F2556" s="349" t="s">
        <v>24</v>
      </c>
      <c r="G2556" s="349">
        <v>102473</v>
      </c>
      <c r="H2556" s="349" t="s">
        <v>3759</v>
      </c>
      <c r="I2556" s="349" t="s">
        <v>191</v>
      </c>
      <c r="J2556" s="349" t="s">
        <v>1137</v>
      </c>
      <c r="K2556" s="350">
        <v>581.14</v>
      </c>
      <c r="L2556" s="349" t="s">
        <v>1138</v>
      </c>
    </row>
    <row r="2557" spans="1:12" ht="13.5" x14ac:dyDescent="0.25">
      <c r="A2557" s="349" t="s">
        <v>3316</v>
      </c>
      <c r="B2557" s="349" t="s">
        <v>3317</v>
      </c>
      <c r="C2557" s="349" t="s">
        <v>3721</v>
      </c>
      <c r="D2557" s="349" t="s">
        <v>3722</v>
      </c>
      <c r="E2557" s="350" t="s">
        <v>24</v>
      </c>
      <c r="F2557" s="349" t="s">
        <v>24</v>
      </c>
      <c r="G2557" s="349">
        <v>102474</v>
      </c>
      <c r="H2557" s="349" t="s">
        <v>3760</v>
      </c>
      <c r="I2557" s="349" t="s">
        <v>191</v>
      </c>
      <c r="J2557" s="349" t="s">
        <v>1137</v>
      </c>
      <c r="K2557" s="350">
        <v>617.09</v>
      </c>
      <c r="L2557" s="349" t="s">
        <v>1138</v>
      </c>
    </row>
    <row r="2558" spans="1:12" ht="13.5" x14ac:dyDescent="0.25">
      <c r="A2558" s="349" t="s">
        <v>3316</v>
      </c>
      <c r="B2558" s="349" t="s">
        <v>3317</v>
      </c>
      <c r="C2558" s="349" t="s">
        <v>3721</v>
      </c>
      <c r="D2558" s="349" t="s">
        <v>3722</v>
      </c>
      <c r="E2558" s="350" t="s">
        <v>24</v>
      </c>
      <c r="F2558" s="349" t="s">
        <v>24</v>
      </c>
      <c r="G2558" s="349">
        <v>102475</v>
      </c>
      <c r="H2558" s="349" t="s">
        <v>3761</v>
      </c>
      <c r="I2558" s="349" t="s">
        <v>191</v>
      </c>
      <c r="J2558" s="349" t="s">
        <v>1137</v>
      </c>
      <c r="K2558" s="350">
        <v>664.56</v>
      </c>
      <c r="L2558" s="349" t="s">
        <v>1138</v>
      </c>
    </row>
    <row r="2559" spans="1:12" ht="13.5" x14ac:dyDescent="0.25">
      <c r="A2559" s="349" t="s">
        <v>3316</v>
      </c>
      <c r="B2559" s="349" t="s">
        <v>3317</v>
      </c>
      <c r="C2559" s="349" t="s">
        <v>3721</v>
      </c>
      <c r="D2559" s="349" t="s">
        <v>3722</v>
      </c>
      <c r="E2559" s="350" t="s">
        <v>24</v>
      </c>
      <c r="F2559" s="349" t="s">
        <v>24</v>
      </c>
      <c r="G2559" s="349">
        <v>102476</v>
      </c>
      <c r="H2559" s="349" t="s">
        <v>3762</v>
      </c>
      <c r="I2559" s="349" t="s">
        <v>191</v>
      </c>
      <c r="J2559" s="349" t="s">
        <v>1137</v>
      </c>
      <c r="K2559" s="350">
        <v>680.47</v>
      </c>
      <c r="L2559" s="349" t="s">
        <v>1138</v>
      </c>
    </row>
    <row r="2560" spans="1:12" ht="13.5" x14ac:dyDescent="0.25">
      <c r="A2560" s="349" t="s">
        <v>3316</v>
      </c>
      <c r="B2560" s="349" t="s">
        <v>3317</v>
      </c>
      <c r="C2560" s="349" t="s">
        <v>3721</v>
      </c>
      <c r="D2560" s="349" t="s">
        <v>3722</v>
      </c>
      <c r="E2560" s="350" t="s">
        <v>24</v>
      </c>
      <c r="F2560" s="349" t="s">
        <v>24</v>
      </c>
      <c r="G2560" s="349">
        <v>102477</v>
      </c>
      <c r="H2560" s="349" t="s">
        <v>3763</v>
      </c>
      <c r="I2560" s="349" t="s">
        <v>191</v>
      </c>
      <c r="J2560" s="349" t="s">
        <v>1137</v>
      </c>
      <c r="K2560" s="350">
        <v>717.12</v>
      </c>
      <c r="L2560" s="349" t="s">
        <v>1138</v>
      </c>
    </row>
    <row r="2561" spans="1:12" ht="13.5" x14ac:dyDescent="0.25">
      <c r="A2561" s="349" t="s">
        <v>3316</v>
      </c>
      <c r="B2561" s="349" t="s">
        <v>3317</v>
      </c>
      <c r="C2561" s="349" t="s">
        <v>3721</v>
      </c>
      <c r="D2561" s="349" t="s">
        <v>3722</v>
      </c>
      <c r="E2561" s="350" t="s">
        <v>24</v>
      </c>
      <c r="F2561" s="349" t="s">
        <v>24</v>
      </c>
      <c r="G2561" s="349">
        <v>102478</v>
      </c>
      <c r="H2561" s="349" t="s">
        <v>3764</v>
      </c>
      <c r="I2561" s="349" t="s">
        <v>191</v>
      </c>
      <c r="J2561" s="349" t="s">
        <v>1137</v>
      </c>
      <c r="K2561" s="350">
        <v>764.79</v>
      </c>
      <c r="L2561" s="349" t="s">
        <v>1138</v>
      </c>
    </row>
    <row r="2562" spans="1:12" ht="13.5" x14ac:dyDescent="0.25">
      <c r="A2562" s="349" t="s">
        <v>3316</v>
      </c>
      <c r="B2562" s="349" t="s">
        <v>3317</v>
      </c>
      <c r="C2562" s="349" t="s">
        <v>3721</v>
      </c>
      <c r="D2562" s="349" t="s">
        <v>3722</v>
      </c>
      <c r="E2562" s="350" t="s">
        <v>24</v>
      </c>
      <c r="F2562" s="349" t="s">
        <v>24</v>
      </c>
      <c r="G2562" s="349">
        <v>102479</v>
      </c>
      <c r="H2562" s="349" t="s">
        <v>3765</v>
      </c>
      <c r="I2562" s="349" t="s">
        <v>191</v>
      </c>
      <c r="J2562" s="349" t="s">
        <v>1137</v>
      </c>
      <c r="K2562" s="350">
        <v>578.11</v>
      </c>
      <c r="L2562" s="349" t="s">
        <v>1138</v>
      </c>
    </row>
    <row r="2563" spans="1:12" ht="13.5" x14ac:dyDescent="0.25">
      <c r="A2563" s="349" t="s">
        <v>3316</v>
      </c>
      <c r="B2563" s="349" t="s">
        <v>3317</v>
      </c>
      <c r="C2563" s="349" t="s">
        <v>3721</v>
      </c>
      <c r="D2563" s="349" t="s">
        <v>3722</v>
      </c>
      <c r="E2563" s="350" t="s">
        <v>24</v>
      </c>
      <c r="F2563" s="349" t="s">
        <v>24</v>
      </c>
      <c r="G2563" s="349">
        <v>102480</v>
      </c>
      <c r="H2563" s="349" t="s">
        <v>3766</v>
      </c>
      <c r="I2563" s="349" t="s">
        <v>191</v>
      </c>
      <c r="J2563" s="349" t="s">
        <v>1137</v>
      </c>
      <c r="K2563" s="350">
        <v>610.62</v>
      </c>
      <c r="L2563" s="349" t="s">
        <v>1138</v>
      </c>
    </row>
    <row r="2564" spans="1:12" ht="13.5" x14ac:dyDescent="0.25">
      <c r="A2564" s="349" t="s">
        <v>3316</v>
      </c>
      <c r="B2564" s="349" t="s">
        <v>3317</v>
      </c>
      <c r="C2564" s="349" t="s">
        <v>3721</v>
      </c>
      <c r="D2564" s="349" t="s">
        <v>3722</v>
      </c>
      <c r="E2564" s="350" t="s">
        <v>24</v>
      </c>
      <c r="F2564" s="349" t="s">
        <v>24</v>
      </c>
      <c r="G2564" s="349">
        <v>102481</v>
      </c>
      <c r="H2564" s="349" t="s">
        <v>3767</v>
      </c>
      <c r="I2564" s="349" t="s">
        <v>191</v>
      </c>
      <c r="J2564" s="349" t="s">
        <v>1137</v>
      </c>
      <c r="K2564" s="350">
        <v>651.49</v>
      </c>
      <c r="L2564" s="349" t="s">
        <v>1138</v>
      </c>
    </row>
    <row r="2565" spans="1:12" ht="13.5" x14ac:dyDescent="0.25">
      <c r="A2565" s="349" t="s">
        <v>3316</v>
      </c>
      <c r="B2565" s="349" t="s">
        <v>3317</v>
      </c>
      <c r="C2565" s="349" t="s">
        <v>3721</v>
      </c>
      <c r="D2565" s="349" t="s">
        <v>3722</v>
      </c>
      <c r="E2565" s="350" t="s">
        <v>24</v>
      </c>
      <c r="F2565" s="349" t="s">
        <v>24</v>
      </c>
      <c r="G2565" s="349">
        <v>102482</v>
      </c>
      <c r="H2565" s="349" t="s">
        <v>3768</v>
      </c>
      <c r="I2565" s="349" t="s">
        <v>191</v>
      </c>
      <c r="J2565" s="349" t="s">
        <v>1137</v>
      </c>
      <c r="K2565" s="350">
        <v>677.67</v>
      </c>
      <c r="L2565" s="349" t="s">
        <v>1138</v>
      </c>
    </row>
    <row r="2566" spans="1:12" ht="13.5" x14ac:dyDescent="0.25">
      <c r="A2566" s="349" t="s">
        <v>3316</v>
      </c>
      <c r="B2566" s="349" t="s">
        <v>3317</v>
      </c>
      <c r="C2566" s="349" t="s">
        <v>3721</v>
      </c>
      <c r="D2566" s="349" t="s">
        <v>3722</v>
      </c>
      <c r="E2566" s="350" t="s">
        <v>24</v>
      </c>
      <c r="F2566" s="349" t="s">
        <v>24</v>
      </c>
      <c r="G2566" s="349">
        <v>102483</v>
      </c>
      <c r="H2566" s="349" t="s">
        <v>3769</v>
      </c>
      <c r="I2566" s="349" t="s">
        <v>191</v>
      </c>
      <c r="J2566" s="349" t="s">
        <v>1137</v>
      </c>
      <c r="K2566" s="350">
        <v>709.96</v>
      </c>
      <c r="L2566" s="349" t="s">
        <v>1138</v>
      </c>
    </row>
    <row r="2567" spans="1:12" ht="13.5" x14ac:dyDescent="0.25">
      <c r="A2567" s="349" t="s">
        <v>3316</v>
      </c>
      <c r="B2567" s="349" t="s">
        <v>3317</v>
      </c>
      <c r="C2567" s="349" t="s">
        <v>3721</v>
      </c>
      <c r="D2567" s="349" t="s">
        <v>3722</v>
      </c>
      <c r="E2567" s="350" t="s">
        <v>24</v>
      </c>
      <c r="F2567" s="349" t="s">
        <v>24</v>
      </c>
      <c r="G2567" s="349">
        <v>102484</v>
      </c>
      <c r="H2567" s="349" t="s">
        <v>3770</v>
      </c>
      <c r="I2567" s="349" t="s">
        <v>191</v>
      </c>
      <c r="J2567" s="349" t="s">
        <v>1137</v>
      </c>
      <c r="K2567" s="350">
        <v>763.84</v>
      </c>
      <c r="L2567" s="349" t="s">
        <v>1138</v>
      </c>
    </row>
    <row r="2568" spans="1:12" ht="13.5" x14ac:dyDescent="0.25">
      <c r="A2568" s="349" t="s">
        <v>3316</v>
      </c>
      <c r="B2568" s="349" t="s">
        <v>3317</v>
      </c>
      <c r="C2568" s="349" t="s">
        <v>3721</v>
      </c>
      <c r="D2568" s="349" t="s">
        <v>3722</v>
      </c>
      <c r="E2568" s="350" t="s">
        <v>24</v>
      </c>
      <c r="F2568" s="349" t="s">
        <v>24</v>
      </c>
      <c r="G2568" s="349">
        <v>102485</v>
      </c>
      <c r="H2568" s="349" t="s">
        <v>3771</v>
      </c>
      <c r="I2568" s="349" t="s">
        <v>191</v>
      </c>
      <c r="J2568" s="349" t="s">
        <v>1137</v>
      </c>
      <c r="K2568" s="350">
        <v>641.1</v>
      </c>
      <c r="L2568" s="349" t="s">
        <v>1138</v>
      </c>
    </row>
    <row r="2569" spans="1:12" ht="13.5" x14ac:dyDescent="0.25">
      <c r="A2569" s="349" t="s">
        <v>3316</v>
      </c>
      <c r="B2569" s="349" t="s">
        <v>3317</v>
      </c>
      <c r="C2569" s="349" t="s">
        <v>3721</v>
      </c>
      <c r="D2569" s="349" t="s">
        <v>3722</v>
      </c>
      <c r="E2569" s="350" t="s">
        <v>24</v>
      </c>
      <c r="F2569" s="349" t="s">
        <v>24</v>
      </c>
      <c r="G2569" s="349">
        <v>102486</v>
      </c>
      <c r="H2569" s="349" t="s">
        <v>3772</v>
      </c>
      <c r="I2569" s="349" t="s">
        <v>191</v>
      </c>
      <c r="J2569" s="349" t="s">
        <v>1137</v>
      </c>
      <c r="K2569" s="350">
        <v>669.49</v>
      </c>
      <c r="L2569" s="349" t="s">
        <v>1138</v>
      </c>
    </row>
    <row r="2570" spans="1:12" ht="13.5" x14ac:dyDescent="0.25">
      <c r="A2570" s="349" t="s">
        <v>3316</v>
      </c>
      <c r="B2570" s="349" t="s">
        <v>3317</v>
      </c>
      <c r="C2570" s="349" t="s">
        <v>3721</v>
      </c>
      <c r="D2570" s="349" t="s">
        <v>3722</v>
      </c>
      <c r="E2570" s="350" t="s">
        <v>24</v>
      </c>
      <c r="F2570" s="349" t="s">
        <v>24</v>
      </c>
      <c r="G2570" s="349">
        <v>102487</v>
      </c>
      <c r="H2570" s="349" t="s">
        <v>3773</v>
      </c>
      <c r="I2570" s="349" t="s">
        <v>191</v>
      </c>
      <c r="J2570" s="349" t="s">
        <v>1333</v>
      </c>
      <c r="K2570" s="350">
        <v>584.21</v>
      </c>
      <c r="L2570" s="349" t="s">
        <v>1138</v>
      </c>
    </row>
    <row r="2571" spans="1:12" ht="13.5" x14ac:dyDescent="0.25">
      <c r="A2571" s="349" t="s">
        <v>3316</v>
      </c>
      <c r="B2571" s="349" t="s">
        <v>3317</v>
      </c>
      <c r="C2571" s="349" t="s">
        <v>3721</v>
      </c>
      <c r="D2571" s="349" t="s">
        <v>3722</v>
      </c>
      <c r="E2571" s="350" t="s">
        <v>24</v>
      </c>
      <c r="F2571" s="349" t="s">
        <v>24</v>
      </c>
      <c r="G2571" s="349">
        <v>103183</v>
      </c>
      <c r="H2571" s="349" t="s">
        <v>3774</v>
      </c>
      <c r="I2571" s="349" t="s">
        <v>191</v>
      </c>
      <c r="J2571" s="349" t="s">
        <v>1333</v>
      </c>
      <c r="K2571" s="350">
        <v>728.7</v>
      </c>
      <c r="L2571" s="349" t="s">
        <v>1138</v>
      </c>
    </row>
    <row r="2572" spans="1:12" ht="13.5" x14ac:dyDescent="0.25">
      <c r="A2572" s="349" t="s">
        <v>3316</v>
      </c>
      <c r="B2572" s="349" t="s">
        <v>3317</v>
      </c>
      <c r="C2572" s="349" t="s">
        <v>3721</v>
      </c>
      <c r="D2572" s="349" t="s">
        <v>3722</v>
      </c>
      <c r="E2572" s="350" t="s">
        <v>24</v>
      </c>
      <c r="F2572" s="349" t="s">
        <v>24</v>
      </c>
      <c r="G2572" s="349">
        <v>103184</v>
      </c>
      <c r="H2572" s="349" t="s">
        <v>3775</v>
      </c>
      <c r="I2572" s="349" t="s">
        <v>191</v>
      </c>
      <c r="J2572" s="349" t="s">
        <v>1137</v>
      </c>
      <c r="K2572" s="350">
        <v>686.7</v>
      </c>
      <c r="L2572" s="349" t="s">
        <v>1138</v>
      </c>
    </row>
    <row r="2573" spans="1:12" ht="13.5" x14ac:dyDescent="0.25">
      <c r="A2573" s="349" t="s">
        <v>3316</v>
      </c>
      <c r="B2573" s="349" t="s">
        <v>3317</v>
      </c>
      <c r="C2573" s="349" t="s">
        <v>3721</v>
      </c>
      <c r="D2573" s="349" t="s">
        <v>3722</v>
      </c>
      <c r="E2573" s="350" t="s">
        <v>24</v>
      </c>
      <c r="F2573" s="349" t="s">
        <v>24</v>
      </c>
      <c r="G2573" s="349">
        <v>103669</v>
      </c>
      <c r="H2573" s="349" t="s">
        <v>3776</v>
      </c>
      <c r="I2573" s="349" t="s">
        <v>191</v>
      </c>
      <c r="J2573" s="349" t="s">
        <v>1333</v>
      </c>
      <c r="K2573" s="350">
        <v>964.24</v>
      </c>
      <c r="L2573" s="349" t="s">
        <v>1138</v>
      </c>
    </row>
    <row r="2574" spans="1:12" ht="13.5" x14ac:dyDescent="0.25">
      <c r="A2574" s="349" t="s">
        <v>3316</v>
      </c>
      <c r="B2574" s="349" t="s">
        <v>3317</v>
      </c>
      <c r="C2574" s="349" t="s">
        <v>3721</v>
      </c>
      <c r="D2574" s="349" t="s">
        <v>3722</v>
      </c>
      <c r="E2574" s="350" t="s">
        <v>24</v>
      </c>
      <c r="F2574" s="349" t="s">
        <v>24</v>
      </c>
      <c r="G2574" s="349">
        <v>103670</v>
      </c>
      <c r="H2574" s="349" t="s">
        <v>3777</v>
      </c>
      <c r="I2574" s="349" t="s">
        <v>191</v>
      </c>
      <c r="J2574" s="349" t="s">
        <v>1333</v>
      </c>
      <c r="K2574" s="350">
        <v>299.39999999999998</v>
      </c>
      <c r="L2574" s="349" t="s">
        <v>1138</v>
      </c>
    </row>
    <row r="2575" spans="1:12" ht="13.5" x14ac:dyDescent="0.25">
      <c r="A2575" s="349" t="s">
        <v>3316</v>
      </c>
      <c r="B2575" s="349" t="s">
        <v>3317</v>
      </c>
      <c r="C2575" s="349" t="s">
        <v>3721</v>
      </c>
      <c r="D2575" s="349" t="s">
        <v>3722</v>
      </c>
      <c r="E2575" s="350" t="s">
        <v>24</v>
      </c>
      <c r="F2575" s="349" t="s">
        <v>24</v>
      </c>
      <c r="G2575" s="349">
        <v>103671</v>
      </c>
      <c r="H2575" s="349" t="s">
        <v>3778</v>
      </c>
      <c r="I2575" s="349" t="s">
        <v>191</v>
      </c>
      <c r="J2575" s="349" t="s">
        <v>1333</v>
      </c>
      <c r="K2575" s="350">
        <v>713.39</v>
      </c>
      <c r="L2575" s="349" t="s">
        <v>1138</v>
      </c>
    </row>
    <row r="2576" spans="1:12" ht="13.5" x14ac:dyDescent="0.25">
      <c r="A2576" s="349" t="s">
        <v>3316</v>
      </c>
      <c r="B2576" s="349" t="s">
        <v>3317</v>
      </c>
      <c r="C2576" s="349" t="s">
        <v>3721</v>
      </c>
      <c r="D2576" s="349" t="s">
        <v>3722</v>
      </c>
      <c r="E2576" s="350" t="s">
        <v>24</v>
      </c>
      <c r="F2576" s="349" t="s">
        <v>24</v>
      </c>
      <c r="G2576" s="349">
        <v>103672</v>
      </c>
      <c r="H2576" s="349" t="s">
        <v>3779</v>
      </c>
      <c r="I2576" s="349" t="s">
        <v>191</v>
      </c>
      <c r="J2576" s="349" t="s">
        <v>1333</v>
      </c>
      <c r="K2576" s="350">
        <v>668.16</v>
      </c>
      <c r="L2576" s="349" t="s">
        <v>1138</v>
      </c>
    </row>
    <row r="2577" spans="1:12" ht="13.5" x14ac:dyDescent="0.25">
      <c r="A2577" s="349" t="s">
        <v>3316</v>
      </c>
      <c r="B2577" s="349" t="s">
        <v>3317</v>
      </c>
      <c r="C2577" s="349" t="s">
        <v>3721</v>
      </c>
      <c r="D2577" s="349" t="s">
        <v>3722</v>
      </c>
      <c r="E2577" s="350" t="s">
        <v>24</v>
      </c>
      <c r="F2577" s="349" t="s">
        <v>24</v>
      </c>
      <c r="G2577" s="349">
        <v>103673</v>
      </c>
      <c r="H2577" s="349" t="s">
        <v>3780</v>
      </c>
      <c r="I2577" s="349" t="s">
        <v>191</v>
      </c>
      <c r="J2577" s="349" t="s">
        <v>1333</v>
      </c>
      <c r="K2577" s="350">
        <v>41.58</v>
      </c>
      <c r="L2577" s="349" t="s">
        <v>1138</v>
      </c>
    </row>
    <row r="2578" spans="1:12" ht="13.5" x14ac:dyDescent="0.25">
      <c r="A2578" s="349" t="s">
        <v>3316</v>
      </c>
      <c r="B2578" s="349" t="s">
        <v>3317</v>
      </c>
      <c r="C2578" s="349" t="s">
        <v>3721</v>
      </c>
      <c r="D2578" s="349" t="s">
        <v>3722</v>
      </c>
      <c r="E2578" s="350" t="s">
        <v>24</v>
      </c>
      <c r="F2578" s="349" t="s">
        <v>24</v>
      </c>
      <c r="G2578" s="349">
        <v>103674</v>
      </c>
      <c r="H2578" s="349" t="s">
        <v>3781</v>
      </c>
      <c r="I2578" s="349" t="s">
        <v>191</v>
      </c>
      <c r="J2578" s="349" t="s">
        <v>1333</v>
      </c>
      <c r="K2578" s="350">
        <v>688.55</v>
      </c>
      <c r="L2578" s="349" t="s">
        <v>1138</v>
      </c>
    </row>
    <row r="2579" spans="1:12" ht="13.5" x14ac:dyDescent="0.25">
      <c r="A2579" s="349" t="s">
        <v>3316</v>
      </c>
      <c r="B2579" s="349" t="s">
        <v>3317</v>
      </c>
      <c r="C2579" s="349" t="s">
        <v>3721</v>
      </c>
      <c r="D2579" s="349" t="s">
        <v>3722</v>
      </c>
      <c r="E2579" s="350" t="s">
        <v>24</v>
      </c>
      <c r="F2579" s="349" t="s">
        <v>24</v>
      </c>
      <c r="G2579" s="349">
        <v>103675</v>
      </c>
      <c r="H2579" s="349" t="s">
        <v>3782</v>
      </c>
      <c r="I2579" s="349" t="s">
        <v>191</v>
      </c>
      <c r="J2579" s="349" t="s">
        <v>1333</v>
      </c>
      <c r="K2579" s="350">
        <v>668.77</v>
      </c>
      <c r="L2579" s="349" t="s">
        <v>1138</v>
      </c>
    </row>
    <row r="2580" spans="1:12" ht="13.5" x14ac:dyDescent="0.25">
      <c r="A2580" s="349" t="s">
        <v>3316</v>
      </c>
      <c r="B2580" s="349" t="s">
        <v>3317</v>
      </c>
      <c r="C2580" s="349" t="s">
        <v>3721</v>
      </c>
      <c r="D2580" s="349" t="s">
        <v>3722</v>
      </c>
      <c r="E2580" s="350" t="s">
        <v>24</v>
      </c>
      <c r="F2580" s="349" t="s">
        <v>24</v>
      </c>
      <c r="G2580" s="349">
        <v>103676</v>
      </c>
      <c r="H2580" s="349" t="s">
        <v>3783</v>
      </c>
      <c r="I2580" s="349" t="s">
        <v>191</v>
      </c>
      <c r="J2580" s="349" t="s">
        <v>1333</v>
      </c>
      <c r="K2580" s="370">
        <v>1015.88</v>
      </c>
      <c r="L2580" s="349" t="s">
        <v>1138</v>
      </c>
    </row>
    <row r="2581" spans="1:12" ht="13.5" x14ac:dyDescent="0.25">
      <c r="A2581" s="349" t="s">
        <v>3316</v>
      </c>
      <c r="B2581" s="349" t="s">
        <v>3317</v>
      </c>
      <c r="C2581" s="349" t="s">
        <v>3721</v>
      </c>
      <c r="D2581" s="349" t="s">
        <v>3722</v>
      </c>
      <c r="E2581" s="350" t="s">
        <v>24</v>
      </c>
      <c r="F2581" s="349" t="s">
        <v>24</v>
      </c>
      <c r="G2581" s="349">
        <v>103677</v>
      </c>
      <c r="H2581" s="349" t="s">
        <v>3784</v>
      </c>
      <c r="I2581" s="349" t="s">
        <v>191</v>
      </c>
      <c r="J2581" s="349" t="s">
        <v>1333</v>
      </c>
      <c r="K2581" s="350">
        <v>846.8</v>
      </c>
      <c r="L2581" s="349" t="s">
        <v>1138</v>
      </c>
    </row>
    <row r="2582" spans="1:12" ht="13.5" x14ac:dyDescent="0.25">
      <c r="A2582" s="349" t="s">
        <v>3316</v>
      </c>
      <c r="B2582" s="349" t="s">
        <v>3317</v>
      </c>
      <c r="C2582" s="349" t="s">
        <v>3721</v>
      </c>
      <c r="D2582" s="349" t="s">
        <v>3722</v>
      </c>
      <c r="E2582" s="350" t="s">
        <v>24</v>
      </c>
      <c r="F2582" s="349" t="s">
        <v>24</v>
      </c>
      <c r="G2582" s="349">
        <v>103678</v>
      </c>
      <c r="H2582" s="349" t="s">
        <v>3785</v>
      </c>
      <c r="I2582" s="349" t="s">
        <v>191</v>
      </c>
      <c r="J2582" s="349" t="s">
        <v>1333</v>
      </c>
      <c r="K2582" s="350">
        <v>920.52</v>
      </c>
      <c r="L2582" s="349" t="s">
        <v>1138</v>
      </c>
    </row>
    <row r="2583" spans="1:12" ht="13.5" x14ac:dyDescent="0.25">
      <c r="A2583" s="349" t="s">
        <v>3316</v>
      </c>
      <c r="B2583" s="349" t="s">
        <v>3317</v>
      </c>
      <c r="C2583" s="349" t="s">
        <v>3721</v>
      </c>
      <c r="D2583" s="349" t="s">
        <v>3722</v>
      </c>
      <c r="E2583" s="350" t="s">
        <v>24</v>
      </c>
      <c r="F2583" s="349" t="s">
        <v>24</v>
      </c>
      <c r="G2583" s="349">
        <v>103679</v>
      </c>
      <c r="H2583" s="349" t="s">
        <v>3786</v>
      </c>
      <c r="I2583" s="349" t="s">
        <v>191</v>
      </c>
      <c r="J2583" s="349" t="s">
        <v>1333</v>
      </c>
      <c r="K2583" s="350">
        <v>804.39</v>
      </c>
      <c r="L2583" s="349" t="s">
        <v>1138</v>
      </c>
    </row>
    <row r="2584" spans="1:12" ht="13.5" x14ac:dyDescent="0.25">
      <c r="A2584" s="349" t="s">
        <v>3316</v>
      </c>
      <c r="B2584" s="349" t="s">
        <v>3317</v>
      </c>
      <c r="C2584" s="349" t="s">
        <v>3721</v>
      </c>
      <c r="D2584" s="349" t="s">
        <v>3722</v>
      </c>
      <c r="E2584" s="350" t="s">
        <v>24</v>
      </c>
      <c r="F2584" s="349" t="s">
        <v>24</v>
      </c>
      <c r="G2584" s="349">
        <v>103680</v>
      </c>
      <c r="H2584" s="349" t="s">
        <v>3787</v>
      </c>
      <c r="I2584" s="349" t="s">
        <v>191</v>
      </c>
      <c r="J2584" s="349" t="s">
        <v>1333</v>
      </c>
      <c r="K2584" s="350">
        <v>854.24</v>
      </c>
      <c r="L2584" s="349" t="s">
        <v>1138</v>
      </c>
    </row>
    <row r="2585" spans="1:12" ht="13.5" x14ac:dyDescent="0.25">
      <c r="A2585" s="349" t="s">
        <v>3316</v>
      </c>
      <c r="B2585" s="349" t="s">
        <v>3317</v>
      </c>
      <c r="C2585" s="349" t="s">
        <v>3721</v>
      </c>
      <c r="D2585" s="349" t="s">
        <v>3722</v>
      </c>
      <c r="E2585" s="350" t="s">
        <v>24</v>
      </c>
      <c r="F2585" s="349" t="s">
        <v>24</v>
      </c>
      <c r="G2585" s="349">
        <v>103681</v>
      </c>
      <c r="H2585" s="349" t="s">
        <v>3788</v>
      </c>
      <c r="I2585" s="349" t="s">
        <v>191</v>
      </c>
      <c r="J2585" s="349" t="s">
        <v>1333</v>
      </c>
      <c r="K2585" s="350">
        <v>739.37</v>
      </c>
      <c r="L2585" s="349" t="s">
        <v>1138</v>
      </c>
    </row>
    <row r="2586" spans="1:12" ht="13.5" x14ac:dyDescent="0.25">
      <c r="A2586" s="349" t="s">
        <v>3316</v>
      </c>
      <c r="B2586" s="349" t="s">
        <v>3317</v>
      </c>
      <c r="C2586" s="349" t="s">
        <v>3721</v>
      </c>
      <c r="D2586" s="349" t="s">
        <v>3722</v>
      </c>
      <c r="E2586" s="350" t="s">
        <v>24</v>
      </c>
      <c r="F2586" s="349" t="s">
        <v>24</v>
      </c>
      <c r="G2586" s="349">
        <v>103682</v>
      </c>
      <c r="H2586" s="349" t="s">
        <v>3789</v>
      </c>
      <c r="I2586" s="349" t="s">
        <v>191</v>
      </c>
      <c r="J2586" s="349" t="s">
        <v>1333</v>
      </c>
      <c r="K2586" s="350">
        <v>978.53</v>
      </c>
      <c r="L2586" s="349" t="s">
        <v>1138</v>
      </c>
    </row>
    <row r="2587" spans="1:12" ht="13.5" x14ac:dyDescent="0.25">
      <c r="A2587" s="349" t="s">
        <v>3316</v>
      </c>
      <c r="B2587" s="349" t="s">
        <v>3317</v>
      </c>
      <c r="C2587" s="349" t="s">
        <v>3721</v>
      </c>
      <c r="D2587" s="349" t="s">
        <v>3722</v>
      </c>
      <c r="E2587" s="350" t="s">
        <v>24</v>
      </c>
      <c r="F2587" s="349" t="s">
        <v>24</v>
      </c>
      <c r="G2587" s="349">
        <v>103683</v>
      </c>
      <c r="H2587" s="349" t="s">
        <v>3790</v>
      </c>
      <c r="I2587" s="349" t="s">
        <v>191</v>
      </c>
      <c r="J2587" s="349" t="s">
        <v>1333</v>
      </c>
      <c r="K2587" s="370">
        <v>1265.74</v>
      </c>
      <c r="L2587" s="349" t="s">
        <v>1138</v>
      </c>
    </row>
    <row r="2588" spans="1:12" ht="13.5" x14ac:dyDescent="0.25">
      <c r="A2588" s="349" t="s">
        <v>3316</v>
      </c>
      <c r="B2588" s="349" t="s">
        <v>3317</v>
      </c>
      <c r="C2588" s="349" t="s">
        <v>3721</v>
      </c>
      <c r="D2588" s="349" t="s">
        <v>3722</v>
      </c>
      <c r="E2588" s="350" t="s">
        <v>24</v>
      </c>
      <c r="F2588" s="349" t="s">
        <v>24</v>
      </c>
      <c r="G2588" s="349">
        <v>103684</v>
      </c>
      <c r="H2588" s="349" t="s">
        <v>3791</v>
      </c>
      <c r="I2588" s="349" t="s">
        <v>191</v>
      </c>
      <c r="J2588" s="349" t="s">
        <v>1333</v>
      </c>
      <c r="K2588" s="350">
        <v>685.84</v>
      </c>
      <c r="L2588" s="349" t="s">
        <v>1138</v>
      </c>
    </row>
    <row r="2589" spans="1:12" ht="13.5" x14ac:dyDescent="0.25">
      <c r="A2589" s="349" t="s">
        <v>3316</v>
      </c>
      <c r="B2589" s="349" t="s">
        <v>3317</v>
      </c>
      <c r="C2589" s="349" t="s">
        <v>3721</v>
      </c>
      <c r="D2589" s="349" t="s">
        <v>3722</v>
      </c>
      <c r="E2589" s="350" t="s">
        <v>24</v>
      </c>
      <c r="F2589" s="349" t="s">
        <v>24</v>
      </c>
      <c r="G2589" s="349">
        <v>103685</v>
      </c>
      <c r="H2589" s="349" t="s">
        <v>3792</v>
      </c>
      <c r="I2589" s="349" t="s">
        <v>191</v>
      </c>
      <c r="J2589" s="349" t="s">
        <v>1333</v>
      </c>
      <c r="K2589" s="350">
        <v>673.5</v>
      </c>
      <c r="L2589" s="349" t="s">
        <v>1138</v>
      </c>
    </row>
    <row r="2590" spans="1:12" ht="13.5" x14ac:dyDescent="0.25">
      <c r="A2590" s="349" t="s">
        <v>3316</v>
      </c>
      <c r="B2590" s="349" t="s">
        <v>3317</v>
      </c>
      <c r="C2590" s="349" t="s">
        <v>3721</v>
      </c>
      <c r="D2590" s="349" t="s">
        <v>3722</v>
      </c>
      <c r="E2590" s="350" t="s">
        <v>24</v>
      </c>
      <c r="F2590" s="349" t="s">
        <v>24</v>
      </c>
      <c r="G2590" s="349">
        <v>103686</v>
      </c>
      <c r="H2590" s="349" t="s">
        <v>3793</v>
      </c>
      <c r="I2590" s="349" t="s">
        <v>191</v>
      </c>
      <c r="J2590" s="349" t="s">
        <v>1333</v>
      </c>
      <c r="K2590" s="350">
        <v>734.94</v>
      </c>
      <c r="L2590" s="349" t="s">
        <v>1138</v>
      </c>
    </row>
    <row r="2591" spans="1:12" ht="13.5" x14ac:dyDescent="0.25">
      <c r="A2591" s="349" t="s">
        <v>3316</v>
      </c>
      <c r="B2591" s="349" t="s">
        <v>3317</v>
      </c>
      <c r="C2591" s="349" t="s">
        <v>3721</v>
      </c>
      <c r="D2591" s="349" t="s">
        <v>3722</v>
      </c>
      <c r="E2591" s="350" t="s">
        <v>24</v>
      </c>
      <c r="F2591" s="349" t="s">
        <v>24</v>
      </c>
      <c r="G2591" s="349">
        <v>103687</v>
      </c>
      <c r="H2591" s="349" t="s">
        <v>3794</v>
      </c>
      <c r="I2591" s="349" t="s">
        <v>191</v>
      </c>
      <c r="J2591" s="349" t="s">
        <v>1333</v>
      </c>
      <c r="K2591" s="370">
        <v>1083.76</v>
      </c>
      <c r="L2591" s="349" t="s">
        <v>1138</v>
      </c>
    </row>
    <row r="2592" spans="1:12" ht="13.5" x14ac:dyDescent="0.25">
      <c r="A2592" s="349" t="s">
        <v>3316</v>
      </c>
      <c r="B2592" s="349" t="s">
        <v>3317</v>
      </c>
      <c r="C2592" s="349" t="s">
        <v>3721</v>
      </c>
      <c r="D2592" s="349" t="s">
        <v>3722</v>
      </c>
      <c r="E2592" s="350" t="s">
        <v>24</v>
      </c>
      <c r="F2592" s="349" t="s">
        <v>24</v>
      </c>
      <c r="G2592" s="349">
        <v>103688</v>
      </c>
      <c r="H2592" s="349" t="s">
        <v>3795</v>
      </c>
      <c r="I2592" s="349" t="s">
        <v>191</v>
      </c>
      <c r="J2592" s="349" t="s">
        <v>1333</v>
      </c>
      <c r="K2592" s="350">
        <v>841.09</v>
      </c>
      <c r="L2592" s="349" t="s">
        <v>1138</v>
      </c>
    </row>
    <row r="2593" spans="1:12" ht="13.5" x14ac:dyDescent="0.25">
      <c r="A2593" s="349" t="s">
        <v>3316</v>
      </c>
      <c r="B2593" s="349" t="s">
        <v>3317</v>
      </c>
      <c r="C2593" s="349" t="s">
        <v>3796</v>
      </c>
      <c r="D2593" s="349" t="s">
        <v>3797</v>
      </c>
      <c r="E2593" s="350" t="s">
        <v>24</v>
      </c>
      <c r="F2593" s="349" t="s">
        <v>24</v>
      </c>
      <c r="G2593" s="349">
        <v>101963</v>
      </c>
      <c r="H2593" s="349" t="s">
        <v>3798</v>
      </c>
      <c r="I2593" s="349" t="s">
        <v>194</v>
      </c>
      <c r="J2593" s="349" t="s">
        <v>1333</v>
      </c>
      <c r="K2593" s="350">
        <v>179.36</v>
      </c>
      <c r="L2593" s="349" t="s">
        <v>1138</v>
      </c>
    </row>
    <row r="2594" spans="1:12" ht="13.5" x14ac:dyDescent="0.25">
      <c r="A2594" s="349" t="s">
        <v>3316</v>
      </c>
      <c r="B2594" s="349" t="s">
        <v>3317</v>
      </c>
      <c r="C2594" s="349" t="s">
        <v>3796</v>
      </c>
      <c r="D2594" s="349" t="s">
        <v>3797</v>
      </c>
      <c r="E2594" s="350" t="s">
        <v>24</v>
      </c>
      <c r="F2594" s="349" t="s">
        <v>24</v>
      </c>
      <c r="G2594" s="349">
        <v>101964</v>
      </c>
      <c r="H2594" s="349" t="s">
        <v>3799</v>
      </c>
      <c r="I2594" s="349" t="s">
        <v>194</v>
      </c>
      <c r="J2594" s="349" t="s">
        <v>1333</v>
      </c>
      <c r="K2594" s="350">
        <v>166.66</v>
      </c>
      <c r="L2594" s="349" t="s">
        <v>1138</v>
      </c>
    </row>
    <row r="2595" spans="1:12" ht="13.5" x14ac:dyDescent="0.25">
      <c r="A2595" s="349" t="s">
        <v>3316</v>
      </c>
      <c r="B2595" s="349" t="s">
        <v>3317</v>
      </c>
      <c r="C2595" s="349" t="s">
        <v>3800</v>
      </c>
      <c r="D2595" s="349" t="s">
        <v>3801</v>
      </c>
      <c r="E2595" s="350" t="s">
        <v>24</v>
      </c>
      <c r="F2595" s="349" t="s">
        <v>24</v>
      </c>
      <c r="G2595" s="349">
        <v>101165</v>
      </c>
      <c r="H2595" s="349" t="s">
        <v>3802</v>
      </c>
      <c r="I2595" s="349" t="s">
        <v>191</v>
      </c>
      <c r="J2595" s="349" t="s">
        <v>1137</v>
      </c>
      <c r="K2595" s="350">
        <v>922.86</v>
      </c>
      <c r="L2595" s="349" t="s">
        <v>1138</v>
      </c>
    </row>
    <row r="2596" spans="1:12" ht="13.5" x14ac:dyDescent="0.25">
      <c r="A2596" s="349" t="s">
        <v>3316</v>
      </c>
      <c r="B2596" s="349" t="s">
        <v>3317</v>
      </c>
      <c r="C2596" s="349" t="s">
        <v>3800</v>
      </c>
      <c r="D2596" s="349" t="s">
        <v>3801</v>
      </c>
      <c r="E2596" s="350" t="s">
        <v>24</v>
      </c>
      <c r="F2596" s="349" t="s">
        <v>24</v>
      </c>
      <c r="G2596" s="349">
        <v>101166</v>
      </c>
      <c r="H2596" s="349" t="s">
        <v>3803</v>
      </c>
      <c r="I2596" s="349" t="s">
        <v>191</v>
      </c>
      <c r="J2596" s="349" t="s">
        <v>1137</v>
      </c>
      <c r="K2596" s="350">
        <v>551.29</v>
      </c>
      <c r="L2596" s="349" t="s">
        <v>1138</v>
      </c>
    </row>
    <row r="2597" spans="1:12" ht="13.5" x14ac:dyDescent="0.25">
      <c r="A2597" s="349" t="s">
        <v>3316</v>
      </c>
      <c r="B2597" s="349" t="s">
        <v>3317</v>
      </c>
      <c r="C2597" s="349" t="s">
        <v>3804</v>
      </c>
      <c r="D2597" s="349" t="s">
        <v>3805</v>
      </c>
      <c r="E2597" s="350" t="s">
        <v>24</v>
      </c>
      <c r="F2597" s="349" t="s">
        <v>24</v>
      </c>
      <c r="G2597" s="349">
        <v>98575</v>
      </c>
      <c r="H2597" s="349" t="s">
        <v>32600</v>
      </c>
      <c r="I2597" s="349" t="s">
        <v>182</v>
      </c>
      <c r="J2597" s="349" t="s">
        <v>1137</v>
      </c>
      <c r="K2597" s="350">
        <v>66.86</v>
      </c>
      <c r="L2597" s="349" t="s">
        <v>1138</v>
      </c>
    </row>
    <row r="2598" spans="1:12" ht="13.5" x14ac:dyDescent="0.25">
      <c r="A2598" s="349" t="s">
        <v>3316</v>
      </c>
      <c r="B2598" s="349" t="s">
        <v>3317</v>
      </c>
      <c r="C2598" s="349" t="s">
        <v>3804</v>
      </c>
      <c r="D2598" s="349" t="s">
        <v>3805</v>
      </c>
      <c r="E2598" s="350" t="s">
        <v>24</v>
      </c>
      <c r="F2598" s="349" t="s">
        <v>24</v>
      </c>
      <c r="G2598" s="349">
        <v>98576</v>
      </c>
      <c r="H2598" s="349" t="s">
        <v>32601</v>
      </c>
      <c r="I2598" s="349" t="s">
        <v>182</v>
      </c>
      <c r="J2598" s="349" t="s">
        <v>1137</v>
      </c>
      <c r="K2598" s="350">
        <v>26.03</v>
      </c>
      <c r="L2598" s="349" t="s">
        <v>1138</v>
      </c>
    </row>
    <row r="2599" spans="1:12" ht="13.5" x14ac:dyDescent="0.25">
      <c r="A2599" s="349" t="s">
        <v>3316</v>
      </c>
      <c r="B2599" s="349" t="s">
        <v>3317</v>
      </c>
      <c r="C2599" s="349" t="s">
        <v>3804</v>
      </c>
      <c r="D2599" s="349" t="s">
        <v>3805</v>
      </c>
      <c r="E2599" s="350" t="s">
        <v>24</v>
      </c>
      <c r="F2599" s="349" t="s">
        <v>24</v>
      </c>
      <c r="G2599" s="349">
        <v>98577</v>
      </c>
      <c r="H2599" s="349" t="s">
        <v>32602</v>
      </c>
      <c r="I2599" s="349" t="s">
        <v>182</v>
      </c>
      <c r="J2599" s="349" t="s">
        <v>1137</v>
      </c>
      <c r="K2599" s="350">
        <v>45.68</v>
      </c>
      <c r="L2599" s="349" t="s">
        <v>1138</v>
      </c>
    </row>
    <row r="2600" spans="1:12" ht="13.5" x14ac:dyDescent="0.25">
      <c r="A2600" s="349" t="s">
        <v>3316</v>
      </c>
      <c r="B2600" s="349" t="s">
        <v>3317</v>
      </c>
      <c r="C2600" s="349" t="s">
        <v>3806</v>
      </c>
      <c r="D2600" s="349" t="s">
        <v>3807</v>
      </c>
      <c r="E2600" s="350" t="s">
        <v>24</v>
      </c>
      <c r="F2600" s="349" t="s">
        <v>24</v>
      </c>
      <c r="G2600" s="349">
        <v>93182</v>
      </c>
      <c r="H2600" s="349" t="s">
        <v>3808</v>
      </c>
      <c r="I2600" s="349" t="s">
        <v>182</v>
      </c>
      <c r="J2600" s="349" t="s">
        <v>1333</v>
      </c>
      <c r="K2600" s="350">
        <v>50.79</v>
      </c>
      <c r="L2600" s="349" t="s">
        <v>1138</v>
      </c>
    </row>
    <row r="2601" spans="1:12" ht="13.5" x14ac:dyDescent="0.25">
      <c r="A2601" s="349" t="s">
        <v>3316</v>
      </c>
      <c r="B2601" s="349" t="s">
        <v>3317</v>
      </c>
      <c r="C2601" s="349" t="s">
        <v>3806</v>
      </c>
      <c r="D2601" s="349" t="s">
        <v>3807</v>
      </c>
      <c r="E2601" s="350" t="s">
        <v>24</v>
      </c>
      <c r="F2601" s="349" t="s">
        <v>24</v>
      </c>
      <c r="G2601" s="349">
        <v>93183</v>
      </c>
      <c r="H2601" s="349" t="s">
        <v>3809</v>
      </c>
      <c r="I2601" s="349" t="s">
        <v>182</v>
      </c>
      <c r="J2601" s="349" t="s">
        <v>1333</v>
      </c>
      <c r="K2601" s="350">
        <v>65.099999999999994</v>
      </c>
      <c r="L2601" s="349" t="s">
        <v>1138</v>
      </c>
    </row>
    <row r="2602" spans="1:12" ht="13.5" x14ac:dyDescent="0.25">
      <c r="A2602" s="349" t="s">
        <v>3316</v>
      </c>
      <c r="B2602" s="349" t="s">
        <v>3317</v>
      </c>
      <c r="C2602" s="349" t="s">
        <v>3806</v>
      </c>
      <c r="D2602" s="349" t="s">
        <v>3807</v>
      </c>
      <c r="E2602" s="350" t="s">
        <v>24</v>
      </c>
      <c r="F2602" s="349" t="s">
        <v>24</v>
      </c>
      <c r="G2602" s="349">
        <v>93184</v>
      </c>
      <c r="H2602" s="349" t="s">
        <v>3810</v>
      </c>
      <c r="I2602" s="349" t="s">
        <v>182</v>
      </c>
      <c r="J2602" s="349" t="s">
        <v>1333</v>
      </c>
      <c r="K2602" s="350">
        <v>37.58</v>
      </c>
      <c r="L2602" s="349" t="s">
        <v>1138</v>
      </c>
    </row>
    <row r="2603" spans="1:12" ht="13.5" x14ac:dyDescent="0.25">
      <c r="A2603" s="349" t="s">
        <v>3316</v>
      </c>
      <c r="B2603" s="349" t="s">
        <v>3317</v>
      </c>
      <c r="C2603" s="349" t="s">
        <v>3806</v>
      </c>
      <c r="D2603" s="349" t="s">
        <v>3807</v>
      </c>
      <c r="E2603" s="350" t="s">
        <v>24</v>
      </c>
      <c r="F2603" s="349" t="s">
        <v>24</v>
      </c>
      <c r="G2603" s="349">
        <v>93185</v>
      </c>
      <c r="H2603" s="349" t="s">
        <v>3811</v>
      </c>
      <c r="I2603" s="349" t="s">
        <v>182</v>
      </c>
      <c r="J2603" s="349" t="s">
        <v>1333</v>
      </c>
      <c r="K2603" s="350">
        <v>64.14</v>
      </c>
      <c r="L2603" s="349" t="s">
        <v>1138</v>
      </c>
    </row>
    <row r="2604" spans="1:12" ht="13.5" x14ac:dyDescent="0.25">
      <c r="A2604" s="349" t="s">
        <v>3316</v>
      </c>
      <c r="B2604" s="349" t="s">
        <v>3317</v>
      </c>
      <c r="C2604" s="349" t="s">
        <v>3806</v>
      </c>
      <c r="D2604" s="349" t="s">
        <v>3807</v>
      </c>
      <c r="E2604" s="350" t="s">
        <v>24</v>
      </c>
      <c r="F2604" s="349" t="s">
        <v>24</v>
      </c>
      <c r="G2604" s="349">
        <v>93186</v>
      </c>
      <c r="H2604" s="349" t="s">
        <v>3812</v>
      </c>
      <c r="I2604" s="349" t="s">
        <v>182</v>
      </c>
      <c r="J2604" s="349" t="s">
        <v>1333</v>
      </c>
      <c r="K2604" s="350">
        <v>93.52</v>
      </c>
      <c r="L2604" s="349" t="s">
        <v>1138</v>
      </c>
    </row>
    <row r="2605" spans="1:12" ht="13.5" x14ac:dyDescent="0.25">
      <c r="A2605" s="349" t="s">
        <v>3316</v>
      </c>
      <c r="B2605" s="349" t="s">
        <v>3317</v>
      </c>
      <c r="C2605" s="349" t="s">
        <v>3806</v>
      </c>
      <c r="D2605" s="349" t="s">
        <v>3807</v>
      </c>
      <c r="E2605" s="350" t="s">
        <v>24</v>
      </c>
      <c r="F2605" s="349" t="s">
        <v>24</v>
      </c>
      <c r="G2605" s="349">
        <v>93187</v>
      </c>
      <c r="H2605" s="349" t="s">
        <v>3813</v>
      </c>
      <c r="I2605" s="349" t="s">
        <v>182</v>
      </c>
      <c r="J2605" s="349" t="s">
        <v>1333</v>
      </c>
      <c r="K2605" s="350">
        <v>107.32</v>
      </c>
      <c r="L2605" s="349" t="s">
        <v>1138</v>
      </c>
    </row>
    <row r="2606" spans="1:12" ht="13.5" x14ac:dyDescent="0.25">
      <c r="A2606" s="349" t="s">
        <v>3316</v>
      </c>
      <c r="B2606" s="349" t="s">
        <v>3317</v>
      </c>
      <c r="C2606" s="349" t="s">
        <v>3806</v>
      </c>
      <c r="D2606" s="349" t="s">
        <v>3807</v>
      </c>
      <c r="E2606" s="350" t="s">
        <v>24</v>
      </c>
      <c r="F2606" s="349" t="s">
        <v>24</v>
      </c>
      <c r="G2606" s="349">
        <v>93188</v>
      </c>
      <c r="H2606" s="349" t="s">
        <v>3814</v>
      </c>
      <c r="I2606" s="349" t="s">
        <v>182</v>
      </c>
      <c r="J2606" s="349" t="s">
        <v>1333</v>
      </c>
      <c r="K2606" s="350">
        <v>86.81</v>
      </c>
      <c r="L2606" s="349" t="s">
        <v>1138</v>
      </c>
    </row>
    <row r="2607" spans="1:12" ht="13.5" x14ac:dyDescent="0.25">
      <c r="A2607" s="349" t="s">
        <v>3316</v>
      </c>
      <c r="B2607" s="349" t="s">
        <v>3317</v>
      </c>
      <c r="C2607" s="349" t="s">
        <v>3806</v>
      </c>
      <c r="D2607" s="349" t="s">
        <v>3807</v>
      </c>
      <c r="E2607" s="350" t="s">
        <v>24</v>
      </c>
      <c r="F2607" s="349" t="s">
        <v>24</v>
      </c>
      <c r="G2607" s="349">
        <v>93189</v>
      </c>
      <c r="H2607" s="349" t="s">
        <v>3815</v>
      </c>
      <c r="I2607" s="349" t="s">
        <v>182</v>
      </c>
      <c r="J2607" s="349" t="s">
        <v>1333</v>
      </c>
      <c r="K2607" s="350">
        <v>108.19</v>
      </c>
      <c r="L2607" s="349" t="s">
        <v>1138</v>
      </c>
    </row>
    <row r="2608" spans="1:12" ht="13.5" x14ac:dyDescent="0.25">
      <c r="A2608" s="349" t="s">
        <v>3316</v>
      </c>
      <c r="B2608" s="349" t="s">
        <v>3317</v>
      </c>
      <c r="C2608" s="349" t="s">
        <v>3806</v>
      </c>
      <c r="D2608" s="349" t="s">
        <v>3807</v>
      </c>
      <c r="E2608" s="350" t="s">
        <v>24</v>
      </c>
      <c r="F2608" s="349" t="s">
        <v>24</v>
      </c>
      <c r="G2608" s="349">
        <v>93190</v>
      </c>
      <c r="H2608" s="349" t="s">
        <v>3816</v>
      </c>
      <c r="I2608" s="349" t="s">
        <v>182</v>
      </c>
      <c r="J2608" s="349" t="s">
        <v>1137</v>
      </c>
      <c r="K2608" s="350">
        <v>48.07</v>
      </c>
      <c r="L2608" s="349" t="s">
        <v>1138</v>
      </c>
    </row>
    <row r="2609" spans="1:12" ht="13.5" x14ac:dyDescent="0.25">
      <c r="A2609" s="349" t="s">
        <v>3316</v>
      </c>
      <c r="B2609" s="349" t="s">
        <v>3317</v>
      </c>
      <c r="C2609" s="349" t="s">
        <v>3806</v>
      </c>
      <c r="D2609" s="349" t="s">
        <v>3807</v>
      </c>
      <c r="E2609" s="350" t="s">
        <v>24</v>
      </c>
      <c r="F2609" s="349" t="s">
        <v>24</v>
      </c>
      <c r="G2609" s="349">
        <v>93191</v>
      </c>
      <c r="H2609" s="349" t="s">
        <v>3817</v>
      </c>
      <c r="I2609" s="349" t="s">
        <v>182</v>
      </c>
      <c r="J2609" s="349" t="s">
        <v>1137</v>
      </c>
      <c r="K2609" s="350">
        <v>50.66</v>
      </c>
      <c r="L2609" s="349" t="s">
        <v>1138</v>
      </c>
    </row>
    <row r="2610" spans="1:12" ht="13.5" x14ac:dyDescent="0.25">
      <c r="A2610" s="349" t="s">
        <v>3316</v>
      </c>
      <c r="B2610" s="349" t="s">
        <v>3317</v>
      </c>
      <c r="C2610" s="349" t="s">
        <v>3806</v>
      </c>
      <c r="D2610" s="349" t="s">
        <v>3807</v>
      </c>
      <c r="E2610" s="350" t="s">
        <v>24</v>
      </c>
      <c r="F2610" s="349" t="s">
        <v>24</v>
      </c>
      <c r="G2610" s="349">
        <v>93192</v>
      </c>
      <c r="H2610" s="349" t="s">
        <v>3818</v>
      </c>
      <c r="I2610" s="349" t="s">
        <v>182</v>
      </c>
      <c r="J2610" s="349" t="s">
        <v>1137</v>
      </c>
      <c r="K2610" s="350">
        <v>52.59</v>
      </c>
      <c r="L2610" s="349" t="s">
        <v>1138</v>
      </c>
    </row>
    <row r="2611" spans="1:12" ht="13.5" x14ac:dyDescent="0.25">
      <c r="A2611" s="349" t="s">
        <v>3316</v>
      </c>
      <c r="B2611" s="349" t="s">
        <v>3317</v>
      </c>
      <c r="C2611" s="349" t="s">
        <v>3806</v>
      </c>
      <c r="D2611" s="349" t="s">
        <v>3807</v>
      </c>
      <c r="E2611" s="350" t="s">
        <v>24</v>
      </c>
      <c r="F2611" s="349" t="s">
        <v>24</v>
      </c>
      <c r="G2611" s="349">
        <v>93193</v>
      </c>
      <c r="H2611" s="349" t="s">
        <v>3819</v>
      </c>
      <c r="I2611" s="349" t="s">
        <v>182</v>
      </c>
      <c r="J2611" s="349" t="s">
        <v>1137</v>
      </c>
      <c r="K2611" s="350">
        <v>51.65</v>
      </c>
      <c r="L2611" s="349" t="s">
        <v>1138</v>
      </c>
    </row>
    <row r="2612" spans="1:12" ht="13.5" x14ac:dyDescent="0.25">
      <c r="A2612" s="349" t="s">
        <v>3316</v>
      </c>
      <c r="B2612" s="349" t="s">
        <v>3317</v>
      </c>
      <c r="C2612" s="349" t="s">
        <v>3806</v>
      </c>
      <c r="D2612" s="349" t="s">
        <v>3807</v>
      </c>
      <c r="E2612" s="350" t="s">
        <v>24</v>
      </c>
      <c r="F2612" s="349" t="s">
        <v>24</v>
      </c>
      <c r="G2612" s="349">
        <v>93194</v>
      </c>
      <c r="H2612" s="349" t="s">
        <v>3820</v>
      </c>
      <c r="I2612" s="349" t="s">
        <v>182</v>
      </c>
      <c r="J2612" s="349" t="s">
        <v>1333</v>
      </c>
      <c r="K2612" s="350">
        <v>49.75</v>
      </c>
      <c r="L2612" s="349" t="s">
        <v>1138</v>
      </c>
    </row>
    <row r="2613" spans="1:12" ht="13.5" x14ac:dyDescent="0.25">
      <c r="A2613" s="349" t="s">
        <v>3316</v>
      </c>
      <c r="B2613" s="349" t="s">
        <v>3317</v>
      </c>
      <c r="C2613" s="349" t="s">
        <v>3806</v>
      </c>
      <c r="D2613" s="349" t="s">
        <v>3807</v>
      </c>
      <c r="E2613" s="350" t="s">
        <v>24</v>
      </c>
      <c r="F2613" s="349" t="s">
        <v>24</v>
      </c>
      <c r="G2613" s="349">
        <v>93195</v>
      </c>
      <c r="H2613" s="349" t="s">
        <v>3821</v>
      </c>
      <c r="I2613" s="349" t="s">
        <v>182</v>
      </c>
      <c r="J2613" s="349" t="s">
        <v>1333</v>
      </c>
      <c r="K2613" s="350">
        <v>60.31</v>
      </c>
      <c r="L2613" s="349" t="s">
        <v>1138</v>
      </c>
    </row>
    <row r="2614" spans="1:12" ht="13.5" x14ac:dyDescent="0.25">
      <c r="A2614" s="349" t="s">
        <v>3316</v>
      </c>
      <c r="B2614" s="349" t="s">
        <v>3317</v>
      </c>
      <c r="C2614" s="349" t="s">
        <v>3806</v>
      </c>
      <c r="D2614" s="349" t="s">
        <v>3807</v>
      </c>
      <c r="E2614" s="350" t="s">
        <v>24</v>
      </c>
      <c r="F2614" s="349" t="s">
        <v>24</v>
      </c>
      <c r="G2614" s="349">
        <v>93196</v>
      </c>
      <c r="H2614" s="349" t="s">
        <v>3822</v>
      </c>
      <c r="I2614" s="349" t="s">
        <v>182</v>
      </c>
      <c r="J2614" s="349" t="s">
        <v>1333</v>
      </c>
      <c r="K2614" s="350">
        <v>90.77</v>
      </c>
      <c r="L2614" s="349" t="s">
        <v>1138</v>
      </c>
    </row>
    <row r="2615" spans="1:12" ht="13.5" x14ac:dyDescent="0.25">
      <c r="A2615" s="349" t="s">
        <v>3316</v>
      </c>
      <c r="B2615" s="349" t="s">
        <v>3317</v>
      </c>
      <c r="C2615" s="349" t="s">
        <v>3806</v>
      </c>
      <c r="D2615" s="349" t="s">
        <v>3807</v>
      </c>
      <c r="E2615" s="350" t="s">
        <v>24</v>
      </c>
      <c r="F2615" s="349" t="s">
        <v>24</v>
      </c>
      <c r="G2615" s="349">
        <v>93197</v>
      </c>
      <c r="H2615" s="349" t="s">
        <v>3823</v>
      </c>
      <c r="I2615" s="349" t="s">
        <v>182</v>
      </c>
      <c r="J2615" s="349" t="s">
        <v>1333</v>
      </c>
      <c r="K2615" s="350">
        <v>101.5</v>
      </c>
      <c r="L2615" s="349" t="s">
        <v>1138</v>
      </c>
    </row>
    <row r="2616" spans="1:12" ht="13.5" x14ac:dyDescent="0.25">
      <c r="A2616" s="349" t="s">
        <v>3316</v>
      </c>
      <c r="B2616" s="349" t="s">
        <v>3317</v>
      </c>
      <c r="C2616" s="349" t="s">
        <v>3806</v>
      </c>
      <c r="D2616" s="349" t="s">
        <v>3807</v>
      </c>
      <c r="E2616" s="350" t="s">
        <v>24</v>
      </c>
      <c r="F2616" s="349" t="s">
        <v>24</v>
      </c>
      <c r="G2616" s="349">
        <v>93198</v>
      </c>
      <c r="H2616" s="349" t="s">
        <v>3824</v>
      </c>
      <c r="I2616" s="349" t="s">
        <v>182</v>
      </c>
      <c r="J2616" s="349" t="s">
        <v>1137</v>
      </c>
      <c r="K2616" s="350">
        <v>42.03</v>
      </c>
      <c r="L2616" s="349" t="s">
        <v>1138</v>
      </c>
    </row>
    <row r="2617" spans="1:12" ht="13.5" x14ac:dyDescent="0.25">
      <c r="A2617" s="349" t="s">
        <v>3316</v>
      </c>
      <c r="B2617" s="349" t="s">
        <v>3317</v>
      </c>
      <c r="C2617" s="349" t="s">
        <v>3806</v>
      </c>
      <c r="D2617" s="349" t="s">
        <v>3807</v>
      </c>
      <c r="E2617" s="350" t="s">
        <v>24</v>
      </c>
      <c r="F2617" s="349" t="s">
        <v>24</v>
      </c>
      <c r="G2617" s="349">
        <v>93199</v>
      </c>
      <c r="H2617" s="349" t="s">
        <v>3825</v>
      </c>
      <c r="I2617" s="349" t="s">
        <v>182</v>
      </c>
      <c r="J2617" s="349" t="s">
        <v>1137</v>
      </c>
      <c r="K2617" s="350">
        <v>41.42</v>
      </c>
      <c r="L2617" s="349" t="s">
        <v>1138</v>
      </c>
    </row>
    <row r="2618" spans="1:12" ht="13.5" x14ac:dyDescent="0.25">
      <c r="A2618" s="349" t="s">
        <v>3316</v>
      </c>
      <c r="B2618" s="349" t="s">
        <v>3317</v>
      </c>
      <c r="C2618" s="349" t="s">
        <v>3806</v>
      </c>
      <c r="D2618" s="349" t="s">
        <v>3807</v>
      </c>
      <c r="E2618" s="350" t="s">
        <v>24</v>
      </c>
      <c r="F2618" s="349" t="s">
        <v>24</v>
      </c>
      <c r="G2618" s="349">
        <v>93200</v>
      </c>
      <c r="H2618" s="349" t="s">
        <v>3826</v>
      </c>
      <c r="I2618" s="349" t="s">
        <v>182</v>
      </c>
      <c r="J2618" s="349" t="s">
        <v>1137</v>
      </c>
      <c r="K2618" s="350">
        <v>3.12</v>
      </c>
      <c r="L2618" s="349" t="s">
        <v>1138</v>
      </c>
    </row>
    <row r="2619" spans="1:12" ht="13.5" x14ac:dyDescent="0.25">
      <c r="A2619" s="349" t="s">
        <v>3316</v>
      </c>
      <c r="B2619" s="349" t="s">
        <v>3317</v>
      </c>
      <c r="C2619" s="349" t="s">
        <v>3806</v>
      </c>
      <c r="D2619" s="349" t="s">
        <v>3807</v>
      </c>
      <c r="E2619" s="350" t="s">
        <v>24</v>
      </c>
      <c r="F2619" s="349" t="s">
        <v>24</v>
      </c>
      <c r="G2619" s="349">
        <v>93201</v>
      </c>
      <c r="H2619" s="349" t="s">
        <v>3827</v>
      </c>
      <c r="I2619" s="349" t="s">
        <v>182</v>
      </c>
      <c r="J2619" s="349" t="s">
        <v>1137</v>
      </c>
      <c r="K2619" s="350">
        <v>6.5</v>
      </c>
      <c r="L2619" s="349" t="s">
        <v>1138</v>
      </c>
    </row>
    <row r="2620" spans="1:12" ht="13.5" x14ac:dyDescent="0.25">
      <c r="A2620" s="349" t="s">
        <v>3316</v>
      </c>
      <c r="B2620" s="349" t="s">
        <v>3317</v>
      </c>
      <c r="C2620" s="349" t="s">
        <v>3806</v>
      </c>
      <c r="D2620" s="349" t="s">
        <v>3807</v>
      </c>
      <c r="E2620" s="350" t="s">
        <v>24</v>
      </c>
      <c r="F2620" s="349" t="s">
        <v>24</v>
      </c>
      <c r="G2620" s="349">
        <v>93202</v>
      </c>
      <c r="H2620" s="349" t="s">
        <v>3828</v>
      </c>
      <c r="I2620" s="349" t="s">
        <v>182</v>
      </c>
      <c r="J2620" s="349" t="s">
        <v>1137</v>
      </c>
      <c r="K2620" s="350">
        <v>24</v>
      </c>
      <c r="L2620" s="349" t="s">
        <v>1138</v>
      </c>
    </row>
    <row r="2621" spans="1:12" ht="13.5" x14ac:dyDescent="0.25">
      <c r="A2621" s="349" t="s">
        <v>3316</v>
      </c>
      <c r="B2621" s="349" t="s">
        <v>3317</v>
      </c>
      <c r="C2621" s="349" t="s">
        <v>3806</v>
      </c>
      <c r="D2621" s="349" t="s">
        <v>3807</v>
      </c>
      <c r="E2621" s="350" t="s">
        <v>24</v>
      </c>
      <c r="F2621" s="349" t="s">
        <v>24</v>
      </c>
      <c r="G2621" s="349">
        <v>93203</v>
      </c>
      <c r="H2621" s="349" t="s">
        <v>3829</v>
      </c>
      <c r="I2621" s="349" t="s">
        <v>182</v>
      </c>
      <c r="J2621" s="349" t="s">
        <v>1524</v>
      </c>
      <c r="K2621" s="350">
        <v>16.28</v>
      </c>
      <c r="L2621" s="349" t="s">
        <v>1138</v>
      </c>
    </row>
    <row r="2622" spans="1:12" ht="13.5" x14ac:dyDescent="0.25">
      <c r="A2622" s="349" t="s">
        <v>3316</v>
      </c>
      <c r="B2622" s="349" t="s">
        <v>3317</v>
      </c>
      <c r="C2622" s="349" t="s">
        <v>3806</v>
      </c>
      <c r="D2622" s="349" t="s">
        <v>3807</v>
      </c>
      <c r="E2622" s="350" t="s">
        <v>24</v>
      </c>
      <c r="F2622" s="349" t="s">
        <v>24</v>
      </c>
      <c r="G2622" s="349">
        <v>93204</v>
      </c>
      <c r="H2622" s="349" t="s">
        <v>3830</v>
      </c>
      <c r="I2622" s="349" t="s">
        <v>182</v>
      </c>
      <c r="J2622" s="349" t="s">
        <v>1333</v>
      </c>
      <c r="K2622" s="350">
        <v>67.19</v>
      </c>
      <c r="L2622" s="349" t="s">
        <v>1138</v>
      </c>
    </row>
    <row r="2623" spans="1:12" ht="13.5" x14ac:dyDescent="0.25">
      <c r="A2623" s="349" t="s">
        <v>3316</v>
      </c>
      <c r="B2623" s="349" t="s">
        <v>3317</v>
      </c>
      <c r="C2623" s="349" t="s">
        <v>3806</v>
      </c>
      <c r="D2623" s="349" t="s">
        <v>3807</v>
      </c>
      <c r="E2623" s="350" t="s">
        <v>24</v>
      </c>
      <c r="F2623" s="349" t="s">
        <v>24</v>
      </c>
      <c r="G2623" s="349">
        <v>93205</v>
      </c>
      <c r="H2623" s="349" t="s">
        <v>3831</v>
      </c>
      <c r="I2623" s="349" t="s">
        <v>182</v>
      </c>
      <c r="J2623" s="349" t="s">
        <v>1137</v>
      </c>
      <c r="K2623" s="350">
        <v>41.1</v>
      </c>
      <c r="L2623" s="349" t="s">
        <v>1138</v>
      </c>
    </row>
    <row r="2624" spans="1:12" ht="13.5" x14ac:dyDescent="0.25">
      <c r="A2624" s="349" t="s">
        <v>3316</v>
      </c>
      <c r="B2624" s="349" t="s">
        <v>3317</v>
      </c>
      <c r="C2624" s="349" t="s">
        <v>3832</v>
      </c>
      <c r="D2624" s="349" t="s">
        <v>3833</v>
      </c>
      <c r="E2624" s="350" t="s">
        <v>24</v>
      </c>
      <c r="F2624" s="349" t="s">
        <v>24</v>
      </c>
      <c r="G2624" s="349">
        <v>97733</v>
      </c>
      <c r="H2624" s="349" t="s">
        <v>3834</v>
      </c>
      <c r="I2624" s="349" t="s">
        <v>191</v>
      </c>
      <c r="J2624" s="349" t="s">
        <v>1333</v>
      </c>
      <c r="K2624" s="370">
        <v>3521.71</v>
      </c>
      <c r="L2624" s="349" t="s">
        <v>1138</v>
      </c>
    </row>
    <row r="2625" spans="1:12" ht="13.5" x14ac:dyDescent="0.25">
      <c r="A2625" s="349" t="s">
        <v>3316</v>
      </c>
      <c r="B2625" s="349" t="s">
        <v>3317</v>
      </c>
      <c r="C2625" s="349" t="s">
        <v>3832</v>
      </c>
      <c r="D2625" s="349" t="s">
        <v>3833</v>
      </c>
      <c r="E2625" s="350" t="s">
        <v>24</v>
      </c>
      <c r="F2625" s="349" t="s">
        <v>24</v>
      </c>
      <c r="G2625" s="349">
        <v>97734</v>
      </c>
      <c r="H2625" s="349" t="s">
        <v>3835</v>
      </c>
      <c r="I2625" s="349" t="s">
        <v>191</v>
      </c>
      <c r="J2625" s="349" t="s">
        <v>1333</v>
      </c>
      <c r="K2625" s="370">
        <v>3034.92</v>
      </c>
      <c r="L2625" s="349" t="s">
        <v>1138</v>
      </c>
    </row>
    <row r="2626" spans="1:12" ht="13.5" x14ac:dyDescent="0.25">
      <c r="A2626" s="349" t="s">
        <v>3316</v>
      </c>
      <c r="B2626" s="349" t="s">
        <v>3317</v>
      </c>
      <c r="C2626" s="349" t="s">
        <v>3832</v>
      </c>
      <c r="D2626" s="349" t="s">
        <v>3833</v>
      </c>
      <c r="E2626" s="350" t="s">
        <v>24</v>
      </c>
      <c r="F2626" s="349" t="s">
        <v>24</v>
      </c>
      <c r="G2626" s="349">
        <v>97735</v>
      </c>
      <c r="H2626" s="349" t="s">
        <v>3836</v>
      </c>
      <c r="I2626" s="349" t="s">
        <v>191</v>
      </c>
      <c r="J2626" s="349" t="s">
        <v>1333</v>
      </c>
      <c r="K2626" s="370">
        <v>2505.7800000000002</v>
      </c>
      <c r="L2626" s="349" t="s">
        <v>1138</v>
      </c>
    </row>
    <row r="2627" spans="1:12" ht="13.5" x14ac:dyDescent="0.25">
      <c r="A2627" s="349" t="s">
        <v>3316</v>
      </c>
      <c r="B2627" s="349" t="s">
        <v>3317</v>
      </c>
      <c r="C2627" s="349" t="s">
        <v>3832</v>
      </c>
      <c r="D2627" s="349" t="s">
        <v>3833</v>
      </c>
      <c r="E2627" s="350" t="s">
        <v>24</v>
      </c>
      <c r="F2627" s="349" t="s">
        <v>24</v>
      </c>
      <c r="G2627" s="349">
        <v>97736</v>
      </c>
      <c r="H2627" s="349" t="s">
        <v>3837</v>
      </c>
      <c r="I2627" s="349" t="s">
        <v>191</v>
      </c>
      <c r="J2627" s="349" t="s">
        <v>1333</v>
      </c>
      <c r="K2627" s="370">
        <v>1556.25</v>
      </c>
      <c r="L2627" s="349" t="s">
        <v>1138</v>
      </c>
    </row>
    <row r="2628" spans="1:12" ht="13.5" x14ac:dyDescent="0.25">
      <c r="A2628" s="349" t="s">
        <v>3316</v>
      </c>
      <c r="B2628" s="349" t="s">
        <v>3317</v>
      </c>
      <c r="C2628" s="349" t="s">
        <v>3832</v>
      </c>
      <c r="D2628" s="349" t="s">
        <v>3833</v>
      </c>
      <c r="E2628" s="350" t="s">
        <v>24</v>
      </c>
      <c r="F2628" s="349" t="s">
        <v>24</v>
      </c>
      <c r="G2628" s="349">
        <v>97737</v>
      </c>
      <c r="H2628" s="349" t="s">
        <v>3838</v>
      </c>
      <c r="I2628" s="349" t="s">
        <v>191</v>
      </c>
      <c r="J2628" s="349" t="s">
        <v>1333</v>
      </c>
      <c r="K2628" s="370">
        <v>3420.89</v>
      </c>
      <c r="L2628" s="349" t="s">
        <v>1138</v>
      </c>
    </row>
    <row r="2629" spans="1:12" ht="13.5" x14ac:dyDescent="0.25">
      <c r="A2629" s="349" t="s">
        <v>3316</v>
      </c>
      <c r="B2629" s="349" t="s">
        <v>3317</v>
      </c>
      <c r="C2629" s="349" t="s">
        <v>3832</v>
      </c>
      <c r="D2629" s="349" t="s">
        <v>3833</v>
      </c>
      <c r="E2629" s="350" t="s">
        <v>24</v>
      </c>
      <c r="F2629" s="349" t="s">
        <v>24</v>
      </c>
      <c r="G2629" s="349">
        <v>97738</v>
      </c>
      <c r="H2629" s="349" t="s">
        <v>3839</v>
      </c>
      <c r="I2629" s="349" t="s">
        <v>191</v>
      </c>
      <c r="J2629" s="349" t="s">
        <v>1333</v>
      </c>
      <c r="K2629" s="370">
        <v>5610.72</v>
      </c>
      <c r="L2629" s="349" t="s">
        <v>1138</v>
      </c>
    </row>
    <row r="2630" spans="1:12" ht="13.5" x14ac:dyDescent="0.25">
      <c r="A2630" s="349" t="s">
        <v>3316</v>
      </c>
      <c r="B2630" s="349" t="s">
        <v>3317</v>
      </c>
      <c r="C2630" s="349" t="s">
        <v>3832</v>
      </c>
      <c r="D2630" s="349" t="s">
        <v>3833</v>
      </c>
      <c r="E2630" s="350" t="s">
        <v>24</v>
      </c>
      <c r="F2630" s="349" t="s">
        <v>24</v>
      </c>
      <c r="G2630" s="349">
        <v>97739</v>
      </c>
      <c r="H2630" s="349" t="s">
        <v>3840</v>
      </c>
      <c r="I2630" s="349" t="s">
        <v>191</v>
      </c>
      <c r="J2630" s="349" t="s">
        <v>1333</v>
      </c>
      <c r="K2630" s="370">
        <v>3045.27</v>
      </c>
      <c r="L2630" s="349" t="s">
        <v>1138</v>
      </c>
    </row>
    <row r="2631" spans="1:12" ht="13.5" x14ac:dyDescent="0.25">
      <c r="A2631" s="349" t="s">
        <v>3316</v>
      </c>
      <c r="B2631" s="349" t="s">
        <v>3317</v>
      </c>
      <c r="C2631" s="349" t="s">
        <v>3832</v>
      </c>
      <c r="D2631" s="349" t="s">
        <v>3833</v>
      </c>
      <c r="E2631" s="350" t="s">
        <v>24</v>
      </c>
      <c r="F2631" s="349" t="s">
        <v>24</v>
      </c>
      <c r="G2631" s="349">
        <v>97740</v>
      </c>
      <c r="H2631" s="349" t="s">
        <v>3841</v>
      </c>
      <c r="I2631" s="349" t="s">
        <v>191</v>
      </c>
      <c r="J2631" s="349" t="s">
        <v>1333</v>
      </c>
      <c r="K2631" s="370">
        <v>2204.27</v>
      </c>
      <c r="L2631" s="349" t="s">
        <v>1138</v>
      </c>
    </row>
    <row r="2632" spans="1:12" ht="13.5" x14ac:dyDescent="0.25">
      <c r="A2632" s="349" t="s">
        <v>3316</v>
      </c>
      <c r="B2632" s="349" t="s">
        <v>3317</v>
      </c>
      <c r="C2632" s="349" t="s">
        <v>3832</v>
      </c>
      <c r="D2632" s="349" t="s">
        <v>3833</v>
      </c>
      <c r="E2632" s="350" t="s">
        <v>24</v>
      </c>
      <c r="F2632" s="349" t="s">
        <v>24</v>
      </c>
      <c r="G2632" s="349">
        <v>98615</v>
      </c>
      <c r="H2632" s="349" t="s">
        <v>3842</v>
      </c>
      <c r="I2632" s="349" t="s">
        <v>194</v>
      </c>
      <c r="J2632" s="349" t="s">
        <v>1333</v>
      </c>
      <c r="K2632" s="350">
        <v>152.43</v>
      </c>
      <c r="L2632" s="349" t="s">
        <v>1138</v>
      </c>
    </row>
    <row r="2633" spans="1:12" ht="13.5" x14ac:dyDescent="0.25">
      <c r="A2633" s="349" t="s">
        <v>3316</v>
      </c>
      <c r="B2633" s="349" t="s">
        <v>3317</v>
      </c>
      <c r="C2633" s="349" t="s">
        <v>3832</v>
      </c>
      <c r="D2633" s="349" t="s">
        <v>3833</v>
      </c>
      <c r="E2633" s="350" t="s">
        <v>24</v>
      </c>
      <c r="F2633" s="349" t="s">
        <v>24</v>
      </c>
      <c r="G2633" s="349">
        <v>98616</v>
      </c>
      <c r="H2633" s="349" t="s">
        <v>3843</v>
      </c>
      <c r="I2633" s="349" t="s">
        <v>194</v>
      </c>
      <c r="J2633" s="349" t="s">
        <v>1333</v>
      </c>
      <c r="K2633" s="350">
        <v>119.74</v>
      </c>
      <c r="L2633" s="349" t="s">
        <v>1138</v>
      </c>
    </row>
    <row r="2634" spans="1:12" ht="13.5" x14ac:dyDescent="0.25">
      <c r="A2634" s="349" t="s">
        <v>3316</v>
      </c>
      <c r="B2634" s="349" t="s">
        <v>3317</v>
      </c>
      <c r="C2634" s="349" t="s">
        <v>3832</v>
      </c>
      <c r="D2634" s="349" t="s">
        <v>3833</v>
      </c>
      <c r="E2634" s="350" t="s">
        <v>24</v>
      </c>
      <c r="F2634" s="349" t="s">
        <v>24</v>
      </c>
      <c r="G2634" s="349">
        <v>98617</v>
      </c>
      <c r="H2634" s="349" t="s">
        <v>3844</v>
      </c>
      <c r="I2634" s="349" t="s">
        <v>194</v>
      </c>
      <c r="J2634" s="349" t="s">
        <v>1333</v>
      </c>
      <c r="K2634" s="350">
        <v>110.73</v>
      </c>
      <c r="L2634" s="349" t="s">
        <v>1138</v>
      </c>
    </row>
    <row r="2635" spans="1:12" ht="13.5" x14ac:dyDescent="0.25">
      <c r="A2635" s="349" t="s">
        <v>3316</v>
      </c>
      <c r="B2635" s="349" t="s">
        <v>3317</v>
      </c>
      <c r="C2635" s="349" t="s">
        <v>3832</v>
      </c>
      <c r="D2635" s="349" t="s">
        <v>3833</v>
      </c>
      <c r="E2635" s="350" t="s">
        <v>24</v>
      </c>
      <c r="F2635" s="349" t="s">
        <v>24</v>
      </c>
      <c r="G2635" s="349">
        <v>98618</v>
      </c>
      <c r="H2635" s="349" t="s">
        <v>3845</v>
      </c>
      <c r="I2635" s="349" t="s">
        <v>194</v>
      </c>
      <c r="J2635" s="349" t="s">
        <v>1333</v>
      </c>
      <c r="K2635" s="350">
        <v>151.96</v>
      </c>
      <c r="L2635" s="349" t="s">
        <v>1138</v>
      </c>
    </row>
    <row r="2636" spans="1:12" ht="13.5" x14ac:dyDescent="0.25">
      <c r="A2636" s="349" t="s">
        <v>3316</v>
      </c>
      <c r="B2636" s="349" t="s">
        <v>3317</v>
      </c>
      <c r="C2636" s="349" t="s">
        <v>3832</v>
      </c>
      <c r="D2636" s="349" t="s">
        <v>3833</v>
      </c>
      <c r="E2636" s="350" t="s">
        <v>24</v>
      </c>
      <c r="F2636" s="349" t="s">
        <v>24</v>
      </c>
      <c r="G2636" s="349">
        <v>98619</v>
      </c>
      <c r="H2636" s="349" t="s">
        <v>3846</v>
      </c>
      <c r="I2636" s="349" t="s">
        <v>194</v>
      </c>
      <c r="J2636" s="349" t="s">
        <v>1333</v>
      </c>
      <c r="K2636" s="350">
        <v>138.31</v>
      </c>
      <c r="L2636" s="349" t="s">
        <v>1138</v>
      </c>
    </row>
    <row r="2637" spans="1:12" ht="13.5" x14ac:dyDescent="0.25">
      <c r="A2637" s="349" t="s">
        <v>3316</v>
      </c>
      <c r="B2637" s="349" t="s">
        <v>3317</v>
      </c>
      <c r="C2637" s="349" t="s">
        <v>3832</v>
      </c>
      <c r="D2637" s="349" t="s">
        <v>3833</v>
      </c>
      <c r="E2637" s="350" t="s">
        <v>24</v>
      </c>
      <c r="F2637" s="349" t="s">
        <v>24</v>
      </c>
      <c r="G2637" s="349">
        <v>98620</v>
      </c>
      <c r="H2637" s="349" t="s">
        <v>3847</v>
      </c>
      <c r="I2637" s="349" t="s">
        <v>194</v>
      </c>
      <c r="J2637" s="349" t="s">
        <v>1333</v>
      </c>
      <c r="K2637" s="350">
        <v>131.41</v>
      </c>
      <c r="L2637" s="349" t="s">
        <v>1138</v>
      </c>
    </row>
    <row r="2638" spans="1:12" ht="13.5" x14ac:dyDescent="0.25">
      <c r="A2638" s="349" t="s">
        <v>3316</v>
      </c>
      <c r="B2638" s="349" t="s">
        <v>3317</v>
      </c>
      <c r="C2638" s="349" t="s">
        <v>3832</v>
      </c>
      <c r="D2638" s="349" t="s">
        <v>3833</v>
      </c>
      <c r="E2638" s="350" t="s">
        <v>24</v>
      </c>
      <c r="F2638" s="349" t="s">
        <v>24</v>
      </c>
      <c r="G2638" s="349">
        <v>98621</v>
      </c>
      <c r="H2638" s="349" t="s">
        <v>3848</v>
      </c>
      <c r="I2638" s="349" t="s">
        <v>194</v>
      </c>
      <c r="J2638" s="349" t="s">
        <v>1333</v>
      </c>
      <c r="K2638" s="350">
        <v>172.24</v>
      </c>
      <c r="L2638" s="349" t="s">
        <v>1138</v>
      </c>
    </row>
    <row r="2639" spans="1:12" ht="13.5" x14ac:dyDescent="0.25">
      <c r="A2639" s="349" t="s">
        <v>3316</v>
      </c>
      <c r="B2639" s="349" t="s">
        <v>3317</v>
      </c>
      <c r="C2639" s="349" t="s">
        <v>3832</v>
      </c>
      <c r="D2639" s="349" t="s">
        <v>3833</v>
      </c>
      <c r="E2639" s="350" t="s">
        <v>24</v>
      </c>
      <c r="F2639" s="349" t="s">
        <v>24</v>
      </c>
      <c r="G2639" s="349">
        <v>98622</v>
      </c>
      <c r="H2639" s="349" t="s">
        <v>3849</v>
      </c>
      <c r="I2639" s="349" t="s">
        <v>194</v>
      </c>
      <c r="J2639" s="349" t="s">
        <v>1333</v>
      </c>
      <c r="K2639" s="350">
        <v>161.25</v>
      </c>
      <c r="L2639" s="349" t="s">
        <v>1138</v>
      </c>
    </row>
    <row r="2640" spans="1:12" ht="13.5" x14ac:dyDescent="0.25">
      <c r="A2640" s="349" t="s">
        <v>3316</v>
      </c>
      <c r="B2640" s="349" t="s">
        <v>3317</v>
      </c>
      <c r="C2640" s="349" t="s">
        <v>3832</v>
      </c>
      <c r="D2640" s="349" t="s">
        <v>3833</v>
      </c>
      <c r="E2640" s="350" t="s">
        <v>24</v>
      </c>
      <c r="F2640" s="349" t="s">
        <v>24</v>
      </c>
      <c r="G2640" s="349">
        <v>98623</v>
      </c>
      <c r="H2640" s="349" t="s">
        <v>3850</v>
      </c>
      <c r="I2640" s="349" t="s">
        <v>194</v>
      </c>
      <c r="J2640" s="349" t="s">
        <v>1333</v>
      </c>
      <c r="K2640" s="350">
        <v>155.65</v>
      </c>
      <c r="L2640" s="349" t="s">
        <v>1138</v>
      </c>
    </row>
    <row r="2641" spans="1:12" ht="13.5" x14ac:dyDescent="0.25">
      <c r="A2641" s="349" t="s">
        <v>3316</v>
      </c>
      <c r="B2641" s="349" t="s">
        <v>3317</v>
      </c>
      <c r="C2641" s="349" t="s">
        <v>3832</v>
      </c>
      <c r="D2641" s="349" t="s">
        <v>3833</v>
      </c>
      <c r="E2641" s="350" t="s">
        <v>24</v>
      </c>
      <c r="F2641" s="349" t="s">
        <v>24</v>
      </c>
      <c r="G2641" s="349">
        <v>98624</v>
      </c>
      <c r="H2641" s="349" t="s">
        <v>3851</v>
      </c>
      <c r="I2641" s="349" t="s">
        <v>194</v>
      </c>
      <c r="J2641" s="349" t="s">
        <v>1333</v>
      </c>
      <c r="K2641" s="350">
        <v>194.38</v>
      </c>
      <c r="L2641" s="349" t="s">
        <v>1138</v>
      </c>
    </row>
    <row r="2642" spans="1:12" ht="13.5" x14ac:dyDescent="0.25">
      <c r="A2642" s="349" t="s">
        <v>3316</v>
      </c>
      <c r="B2642" s="349" t="s">
        <v>3317</v>
      </c>
      <c r="C2642" s="349" t="s">
        <v>3832</v>
      </c>
      <c r="D2642" s="349" t="s">
        <v>3833</v>
      </c>
      <c r="E2642" s="350" t="s">
        <v>24</v>
      </c>
      <c r="F2642" s="349" t="s">
        <v>24</v>
      </c>
      <c r="G2642" s="349">
        <v>98625</v>
      </c>
      <c r="H2642" s="349" t="s">
        <v>3852</v>
      </c>
      <c r="I2642" s="349" t="s">
        <v>194</v>
      </c>
      <c r="J2642" s="349" t="s">
        <v>1333</v>
      </c>
      <c r="K2642" s="350">
        <v>185.11</v>
      </c>
      <c r="L2642" s="349" t="s">
        <v>1138</v>
      </c>
    </row>
    <row r="2643" spans="1:12" ht="13.5" x14ac:dyDescent="0.25">
      <c r="A2643" s="349" t="s">
        <v>3316</v>
      </c>
      <c r="B2643" s="349" t="s">
        <v>3317</v>
      </c>
      <c r="C2643" s="349" t="s">
        <v>3832</v>
      </c>
      <c r="D2643" s="349" t="s">
        <v>3833</v>
      </c>
      <c r="E2643" s="350" t="s">
        <v>24</v>
      </c>
      <c r="F2643" s="349" t="s">
        <v>24</v>
      </c>
      <c r="G2643" s="349">
        <v>98626</v>
      </c>
      <c r="H2643" s="349" t="s">
        <v>3853</v>
      </c>
      <c r="I2643" s="349" t="s">
        <v>194</v>
      </c>
      <c r="J2643" s="349" t="s">
        <v>1333</v>
      </c>
      <c r="K2643" s="350">
        <v>180.31</v>
      </c>
      <c r="L2643" s="349" t="s">
        <v>1138</v>
      </c>
    </row>
    <row r="2644" spans="1:12" ht="13.5" x14ac:dyDescent="0.25">
      <c r="A2644" s="349" t="s">
        <v>3316</v>
      </c>
      <c r="B2644" s="349" t="s">
        <v>3317</v>
      </c>
      <c r="C2644" s="349" t="s">
        <v>3832</v>
      </c>
      <c r="D2644" s="349" t="s">
        <v>3833</v>
      </c>
      <c r="E2644" s="350" t="s">
        <v>24</v>
      </c>
      <c r="F2644" s="349" t="s">
        <v>24</v>
      </c>
      <c r="G2644" s="349">
        <v>98655</v>
      </c>
      <c r="H2644" s="349" t="s">
        <v>3854</v>
      </c>
      <c r="I2644" s="349" t="s">
        <v>182</v>
      </c>
      <c r="J2644" s="349" t="s">
        <v>1333</v>
      </c>
      <c r="K2644" s="350">
        <v>708.1</v>
      </c>
      <c r="L2644" s="349" t="s">
        <v>1138</v>
      </c>
    </row>
    <row r="2645" spans="1:12" ht="13.5" x14ac:dyDescent="0.25">
      <c r="A2645" s="349" t="s">
        <v>3316</v>
      </c>
      <c r="B2645" s="349" t="s">
        <v>3317</v>
      </c>
      <c r="C2645" s="349" t="s">
        <v>3832</v>
      </c>
      <c r="D2645" s="349" t="s">
        <v>3833</v>
      </c>
      <c r="E2645" s="350" t="s">
        <v>24</v>
      </c>
      <c r="F2645" s="349" t="s">
        <v>24</v>
      </c>
      <c r="G2645" s="349">
        <v>98656</v>
      </c>
      <c r="H2645" s="349" t="s">
        <v>3855</v>
      </c>
      <c r="I2645" s="349" t="s">
        <v>182</v>
      </c>
      <c r="J2645" s="349" t="s">
        <v>1333</v>
      </c>
      <c r="K2645" s="350">
        <v>719.8</v>
      </c>
      <c r="L2645" s="349" t="s">
        <v>1138</v>
      </c>
    </row>
    <row r="2646" spans="1:12" ht="13.5" x14ac:dyDescent="0.25">
      <c r="A2646" s="349" t="s">
        <v>3316</v>
      </c>
      <c r="B2646" s="349" t="s">
        <v>3317</v>
      </c>
      <c r="C2646" s="349" t="s">
        <v>3832</v>
      </c>
      <c r="D2646" s="349" t="s">
        <v>3833</v>
      </c>
      <c r="E2646" s="350" t="s">
        <v>24</v>
      </c>
      <c r="F2646" s="349" t="s">
        <v>24</v>
      </c>
      <c r="G2646" s="349">
        <v>98657</v>
      </c>
      <c r="H2646" s="349" t="s">
        <v>3856</v>
      </c>
      <c r="I2646" s="349" t="s">
        <v>182</v>
      </c>
      <c r="J2646" s="349" t="s">
        <v>1333</v>
      </c>
      <c r="K2646" s="350">
        <v>731.49</v>
      </c>
      <c r="L2646" s="349" t="s">
        <v>1138</v>
      </c>
    </row>
    <row r="2647" spans="1:12" ht="13.5" x14ac:dyDescent="0.25">
      <c r="A2647" s="349" t="s">
        <v>3316</v>
      </c>
      <c r="B2647" s="349" t="s">
        <v>3317</v>
      </c>
      <c r="C2647" s="349" t="s">
        <v>3832</v>
      </c>
      <c r="D2647" s="349" t="s">
        <v>3833</v>
      </c>
      <c r="E2647" s="350" t="s">
        <v>24</v>
      </c>
      <c r="F2647" s="349" t="s">
        <v>24</v>
      </c>
      <c r="G2647" s="349">
        <v>98658</v>
      </c>
      <c r="H2647" s="349" t="s">
        <v>3857</v>
      </c>
      <c r="I2647" s="349" t="s">
        <v>182</v>
      </c>
      <c r="J2647" s="349" t="s">
        <v>1333</v>
      </c>
      <c r="K2647" s="350">
        <v>743.19</v>
      </c>
      <c r="L2647" s="349" t="s">
        <v>1138</v>
      </c>
    </row>
    <row r="2648" spans="1:12" ht="13.5" x14ac:dyDescent="0.25">
      <c r="A2648" s="349" t="s">
        <v>3316</v>
      </c>
      <c r="B2648" s="349" t="s">
        <v>3317</v>
      </c>
      <c r="C2648" s="349" t="s">
        <v>3832</v>
      </c>
      <c r="D2648" s="349" t="s">
        <v>3833</v>
      </c>
      <c r="E2648" s="350" t="s">
        <v>24</v>
      </c>
      <c r="F2648" s="349" t="s">
        <v>24</v>
      </c>
      <c r="G2648" s="349">
        <v>98659</v>
      </c>
      <c r="H2648" s="349" t="s">
        <v>3858</v>
      </c>
      <c r="I2648" s="349" t="s">
        <v>182</v>
      </c>
      <c r="J2648" s="349" t="s">
        <v>1333</v>
      </c>
      <c r="K2648" s="350">
        <v>766.58</v>
      </c>
      <c r="L2648" s="349" t="s">
        <v>1138</v>
      </c>
    </row>
    <row r="2649" spans="1:12" ht="13.5" x14ac:dyDescent="0.25">
      <c r="A2649" s="349" t="s">
        <v>3316</v>
      </c>
      <c r="B2649" s="349" t="s">
        <v>3317</v>
      </c>
      <c r="C2649" s="349" t="s">
        <v>3832</v>
      </c>
      <c r="D2649" s="349" t="s">
        <v>3833</v>
      </c>
      <c r="E2649" s="350" t="s">
        <v>24</v>
      </c>
      <c r="F2649" s="349" t="s">
        <v>24</v>
      </c>
      <c r="G2649" s="349">
        <v>98746</v>
      </c>
      <c r="H2649" s="349" t="s">
        <v>3859</v>
      </c>
      <c r="I2649" s="349" t="s">
        <v>182</v>
      </c>
      <c r="J2649" s="349" t="s">
        <v>1137</v>
      </c>
      <c r="K2649" s="350">
        <v>67.16</v>
      </c>
      <c r="L2649" s="349" t="s">
        <v>1138</v>
      </c>
    </row>
    <row r="2650" spans="1:12" ht="13.5" x14ac:dyDescent="0.25">
      <c r="A2650" s="349" t="s">
        <v>3316</v>
      </c>
      <c r="B2650" s="349" t="s">
        <v>3317</v>
      </c>
      <c r="C2650" s="349" t="s">
        <v>3832</v>
      </c>
      <c r="D2650" s="349" t="s">
        <v>3833</v>
      </c>
      <c r="E2650" s="350" t="s">
        <v>24</v>
      </c>
      <c r="F2650" s="349" t="s">
        <v>24</v>
      </c>
      <c r="G2650" s="349">
        <v>98749</v>
      </c>
      <c r="H2650" s="349" t="s">
        <v>3860</v>
      </c>
      <c r="I2650" s="349" t="s">
        <v>182</v>
      </c>
      <c r="J2650" s="349" t="s">
        <v>1137</v>
      </c>
      <c r="K2650" s="350">
        <v>78.900000000000006</v>
      </c>
      <c r="L2650" s="349" t="s">
        <v>1138</v>
      </c>
    </row>
    <row r="2651" spans="1:12" ht="13.5" x14ac:dyDescent="0.25">
      <c r="A2651" s="349" t="s">
        <v>3316</v>
      </c>
      <c r="B2651" s="349" t="s">
        <v>3317</v>
      </c>
      <c r="C2651" s="349" t="s">
        <v>3832</v>
      </c>
      <c r="D2651" s="349" t="s">
        <v>3833</v>
      </c>
      <c r="E2651" s="350" t="s">
        <v>24</v>
      </c>
      <c r="F2651" s="349" t="s">
        <v>24</v>
      </c>
      <c r="G2651" s="349">
        <v>98750</v>
      </c>
      <c r="H2651" s="349" t="s">
        <v>3861</v>
      </c>
      <c r="I2651" s="349" t="s">
        <v>182</v>
      </c>
      <c r="J2651" s="349" t="s">
        <v>1137</v>
      </c>
      <c r="K2651" s="350">
        <v>92.98</v>
      </c>
      <c r="L2651" s="349" t="s">
        <v>1138</v>
      </c>
    </row>
    <row r="2652" spans="1:12" ht="13.5" x14ac:dyDescent="0.25">
      <c r="A2652" s="349" t="s">
        <v>3316</v>
      </c>
      <c r="B2652" s="349" t="s">
        <v>3317</v>
      </c>
      <c r="C2652" s="349" t="s">
        <v>3832</v>
      </c>
      <c r="D2652" s="349" t="s">
        <v>3833</v>
      </c>
      <c r="E2652" s="350" t="s">
        <v>24</v>
      </c>
      <c r="F2652" s="349" t="s">
        <v>24</v>
      </c>
      <c r="G2652" s="349">
        <v>98751</v>
      </c>
      <c r="H2652" s="349" t="s">
        <v>3862</v>
      </c>
      <c r="I2652" s="349" t="s">
        <v>182</v>
      </c>
      <c r="J2652" s="349" t="s">
        <v>1137</v>
      </c>
      <c r="K2652" s="350">
        <v>129.66999999999999</v>
      </c>
      <c r="L2652" s="349" t="s">
        <v>1138</v>
      </c>
    </row>
    <row r="2653" spans="1:12" ht="13.5" x14ac:dyDescent="0.25">
      <c r="A2653" s="349" t="s">
        <v>3316</v>
      </c>
      <c r="B2653" s="349" t="s">
        <v>3317</v>
      </c>
      <c r="C2653" s="349" t="s">
        <v>3832</v>
      </c>
      <c r="D2653" s="349" t="s">
        <v>3833</v>
      </c>
      <c r="E2653" s="350" t="s">
        <v>24</v>
      </c>
      <c r="F2653" s="349" t="s">
        <v>24</v>
      </c>
      <c r="G2653" s="349">
        <v>98752</v>
      </c>
      <c r="H2653" s="349" t="s">
        <v>3863</v>
      </c>
      <c r="I2653" s="349" t="s">
        <v>182</v>
      </c>
      <c r="J2653" s="349" t="s">
        <v>1137</v>
      </c>
      <c r="K2653" s="350">
        <v>173.65</v>
      </c>
      <c r="L2653" s="349" t="s">
        <v>1138</v>
      </c>
    </row>
    <row r="2654" spans="1:12" ht="13.5" x14ac:dyDescent="0.25">
      <c r="A2654" s="349" t="s">
        <v>3316</v>
      </c>
      <c r="B2654" s="349" t="s">
        <v>3317</v>
      </c>
      <c r="C2654" s="349" t="s">
        <v>3832</v>
      </c>
      <c r="D2654" s="349" t="s">
        <v>3833</v>
      </c>
      <c r="E2654" s="350" t="s">
        <v>24</v>
      </c>
      <c r="F2654" s="349" t="s">
        <v>24</v>
      </c>
      <c r="G2654" s="349">
        <v>98753</v>
      </c>
      <c r="H2654" s="349" t="s">
        <v>3864</v>
      </c>
      <c r="I2654" s="349" t="s">
        <v>182</v>
      </c>
      <c r="J2654" s="349" t="s">
        <v>1137</v>
      </c>
      <c r="K2654" s="350">
        <v>228.19</v>
      </c>
      <c r="L2654" s="349" t="s">
        <v>1138</v>
      </c>
    </row>
    <row r="2655" spans="1:12" ht="13.5" x14ac:dyDescent="0.25">
      <c r="A2655" s="349" t="s">
        <v>3316</v>
      </c>
      <c r="B2655" s="349" t="s">
        <v>3317</v>
      </c>
      <c r="C2655" s="349" t="s">
        <v>3832</v>
      </c>
      <c r="D2655" s="349" t="s">
        <v>3833</v>
      </c>
      <c r="E2655" s="350" t="s">
        <v>24</v>
      </c>
      <c r="F2655" s="349" t="s">
        <v>24</v>
      </c>
      <c r="G2655" s="349">
        <v>100763</v>
      </c>
      <c r="H2655" s="349" t="s">
        <v>3865</v>
      </c>
      <c r="I2655" s="349" t="s">
        <v>214</v>
      </c>
      <c r="J2655" s="349" t="s">
        <v>1333</v>
      </c>
      <c r="K2655" s="350">
        <v>15.99</v>
      </c>
      <c r="L2655" s="349" t="s">
        <v>1138</v>
      </c>
    </row>
    <row r="2656" spans="1:12" ht="13.5" x14ac:dyDescent="0.25">
      <c r="A2656" s="349" t="s">
        <v>3316</v>
      </c>
      <c r="B2656" s="349" t="s">
        <v>3317</v>
      </c>
      <c r="C2656" s="349" t="s">
        <v>3832</v>
      </c>
      <c r="D2656" s="349" t="s">
        <v>3833</v>
      </c>
      <c r="E2656" s="350" t="s">
        <v>24</v>
      </c>
      <c r="F2656" s="349" t="s">
        <v>24</v>
      </c>
      <c r="G2656" s="349">
        <v>100764</v>
      </c>
      <c r="H2656" s="349" t="s">
        <v>3866</v>
      </c>
      <c r="I2656" s="349" t="s">
        <v>214</v>
      </c>
      <c r="J2656" s="349" t="s">
        <v>1333</v>
      </c>
      <c r="K2656" s="350">
        <v>15.69</v>
      </c>
      <c r="L2656" s="349" t="s">
        <v>1138</v>
      </c>
    </row>
    <row r="2657" spans="1:12" ht="13.5" x14ac:dyDescent="0.25">
      <c r="A2657" s="349" t="s">
        <v>3316</v>
      </c>
      <c r="B2657" s="349" t="s">
        <v>3317</v>
      </c>
      <c r="C2657" s="349" t="s">
        <v>3832</v>
      </c>
      <c r="D2657" s="349" t="s">
        <v>3833</v>
      </c>
      <c r="E2657" s="350" t="s">
        <v>24</v>
      </c>
      <c r="F2657" s="349" t="s">
        <v>24</v>
      </c>
      <c r="G2657" s="349">
        <v>100765</v>
      </c>
      <c r="H2657" s="349" t="s">
        <v>3867</v>
      </c>
      <c r="I2657" s="349" t="s">
        <v>214</v>
      </c>
      <c r="J2657" s="349" t="s">
        <v>1333</v>
      </c>
      <c r="K2657" s="350">
        <v>15.05</v>
      </c>
      <c r="L2657" s="349" t="s">
        <v>1138</v>
      </c>
    </row>
    <row r="2658" spans="1:12" ht="13.5" x14ac:dyDescent="0.25">
      <c r="A2658" s="349" t="s">
        <v>3316</v>
      </c>
      <c r="B2658" s="349" t="s">
        <v>3317</v>
      </c>
      <c r="C2658" s="349" t="s">
        <v>3832</v>
      </c>
      <c r="D2658" s="349" t="s">
        <v>3833</v>
      </c>
      <c r="E2658" s="350" t="s">
        <v>24</v>
      </c>
      <c r="F2658" s="349" t="s">
        <v>24</v>
      </c>
      <c r="G2658" s="349">
        <v>100766</v>
      </c>
      <c r="H2658" s="349" t="s">
        <v>3868</v>
      </c>
      <c r="I2658" s="349" t="s">
        <v>214</v>
      </c>
      <c r="J2658" s="349" t="s">
        <v>1333</v>
      </c>
      <c r="K2658" s="350">
        <v>15.23</v>
      </c>
      <c r="L2658" s="349" t="s">
        <v>1138</v>
      </c>
    </row>
    <row r="2659" spans="1:12" ht="13.5" x14ac:dyDescent="0.25">
      <c r="A2659" s="349" t="s">
        <v>3316</v>
      </c>
      <c r="B2659" s="349" t="s">
        <v>3317</v>
      </c>
      <c r="C2659" s="349" t="s">
        <v>3832</v>
      </c>
      <c r="D2659" s="349" t="s">
        <v>3833</v>
      </c>
      <c r="E2659" s="350" t="s">
        <v>24</v>
      </c>
      <c r="F2659" s="349" t="s">
        <v>24</v>
      </c>
      <c r="G2659" s="349">
        <v>100767</v>
      </c>
      <c r="H2659" s="349" t="s">
        <v>3869</v>
      </c>
      <c r="I2659" s="349" t="s">
        <v>214</v>
      </c>
      <c r="J2659" s="349" t="s">
        <v>1333</v>
      </c>
      <c r="K2659" s="350">
        <v>17.09</v>
      </c>
      <c r="L2659" s="349" t="s">
        <v>1138</v>
      </c>
    </row>
    <row r="2660" spans="1:12" ht="13.5" x14ac:dyDescent="0.25">
      <c r="A2660" s="349" t="s">
        <v>3316</v>
      </c>
      <c r="B2660" s="349" t="s">
        <v>3317</v>
      </c>
      <c r="C2660" s="349" t="s">
        <v>3832</v>
      </c>
      <c r="D2660" s="349" t="s">
        <v>3833</v>
      </c>
      <c r="E2660" s="350" t="s">
        <v>24</v>
      </c>
      <c r="F2660" s="349" t="s">
        <v>24</v>
      </c>
      <c r="G2660" s="349">
        <v>100768</v>
      </c>
      <c r="H2660" s="349" t="s">
        <v>3870</v>
      </c>
      <c r="I2660" s="349" t="s">
        <v>214</v>
      </c>
      <c r="J2660" s="349" t="s">
        <v>1333</v>
      </c>
      <c r="K2660" s="350">
        <v>16.100000000000001</v>
      </c>
      <c r="L2660" s="349" t="s">
        <v>1138</v>
      </c>
    </row>
    <row r="2661" spans="1:12" ht="13.5" x14ac:dyDescent="0.25">
      <c r="A2661" s="349" t="s">
        <v>3316</v>
      </c>
      <c r="B2661" s="349" t="s">
        <v>3317</v>
      </c>
      <c r="C2661" s="349" t="s">
        <v>3832</v>
      </c>
      <c r="D2661" s="349" t="s">
        <v>3833</v>
      </c>
      <c r="E2661" s="350" t="s">
        <v>24</v>
      </c>
      <c r="F2661" s="349" t="s">
        <v>24</v>
      </c>
      <c r="G2661" s="349">
        <v>100769</v>
      </c>
      <c r="H2661" s="349" t="s">
        <v>3871</v>
      </c>
      <c r="I2661" s="349" t="s">
        <v>214</v>
      </c>
      <c r="J2661" s="349" t="s">
        <v>1333</v>
      </c>
      <c r="K2661" s="350">
        <v>23.01</v>
      </c>
      <c r="L2661" s="349" t="s">
        <v>1138</v>
      </c>
    </row>
    <row r="2662" spans="1:12" ht="13.5" x14ac:dyDescent="0.25">
      <c r="A2662" s="349" t="s">
        <v>3316</v>
      </c>
      <c r="B2662" s="349" t="s">
        <v>3317</v>
      </c>
      <c r="C2662" s="349" t="s">
        <v>3832</v>
      </c>
      <c r="D2662" s="349" t="s">
        <v>3833</v>
      </c>
      <c r="E2662" s="350" t="s">
        <v>24</v>
      </c>
      <c r="F2662" s="349" t="s">
        <v>24</v>
      </c>
      <c r="G2662" s="349">
        <v>100770</v>
      </c>
      <c r="H2662" s="349" t="s">
        <v>3872</v>
      </c>
      <c r="I2662" s="349" t="s">
        <v>214</v>
      </c>
      <c r="J2662" s="349" t="s">
        <v>1333</v>
      </c>
      <c r="K2662" s="350">
        <v>21.84</v>
      </c>
      <c r="L2662" s="349" t="s">
        <v>1138</v>
      </c>
    </row>
    <row r="2663" spans="1:12" ht="13.5" x14ac:dyDescent="0.25">
      <c r="A2663" s="349" t="s">
        <v>3316</v>
      </c>
      <c r="B2663" s="349" t="s">
        <v>3317</v>
      </c>
      <c r="C2663" s="349" t="s">
        <v>3832</v>
      </c>
      <c r="D2663" s="349" t="s">
        <v>3833</v>
      </c>
      <c r="E2663" s="350" t="s">
        <v>24</v>
      </c>
      <c r="F2663" s="349" t="s">
        <v>24</v>
      </c>
      <c r="G2663" s="349">
        <v>100771</v>
      </c>
      <c r="H2663" s="349" t="s">
        <v>3873</v>
      </c>
      <c r="I2663" s="349" t="s">
        <v>214</v>
      </c>
      <c r="J2663" s="349" t="s">
        <v>1333</v>
      </c>
      <c r="K2663" s="350">
        <v>17.32</v>
      </c>
      <c r="L2663" s="349" t="s">
        <v>1138</v>
      </c>
    </row>
    <row r="2664" spans="1:12" ht="13.5" x14ac:dyDescent="0.25">
      <c r="A2664" s="349" t="s">
        <v>3316</v>
      </c>
      <c r="B2664" s="349" t="s">
        <v>3317</v>
      </c>
      <c r="C2664" s="349" t="s">
        <v>3832</v>
      </c>
      <c r="D2664" s="349" t="s">
        <v>3833</v>
      </c>
      <c r="E2664" s="350" t="s">
        <v>24</v>
      </c>
      <c r="F2664" s="349" t="s">
        <v>24</v>
      </c>
      <c r="G2664" s="349">
        <v>100772</v>
      </c>
      <c r="H2664" s="349" t="s">
        <v>3874</v>
      </c>
      <c r="I2664" s="349" t="s">
        <v>214</v>
      </c>
      <c r="J2664" s="349" t="s">
        <v>1333</v>
      </c>
      <c r="K2664" s="350">
        <v>16.239999999999998</v>
      </c>
      <c r="L2664" s="349" t="s">
        <v>1138</v>
      </c>
    </row>
    <row r="2665" spans="1:12" ht="13.5" x14ac:dyDescent="0.25">
      <c r="A2665" s="349" t="s">
        <v>3316</v>
      </c>
      <c r="B2665" s="349" t="s">
        <v>3317</v>
      </c>
      <c r="C2665" s="349" t="s">
        <v>3832</v>
      </c>
      <c r="D2665" s="349" t="s">
        <v>3833</v>
      </c>
      <c r="E2665" s="350" t="s">
        <v>24</v>
      </c>
      <c r="F2665" s="349" t="s">
        <v>24</v>
      </c>
      <c r="G2665" s="349">
        <v>100773</v>
      </c>
      <c r="H2665" s="349" t="s">
        <v>3875</v>
      </c>
      <c r="I2665" s="349" t="s">
        <v>214</v>
      </c>
      <c r="J2665" s="349" t="s">
        <v>1333</v>
      </c>
      <c r="K2665" s="350">
        <v>19.579999999999998</v>
      </c>
      <c r="L2665" s="349" t="s">
        <v>1138</v>
      </c>
    </row>
    <row r="2666" spans="1:12" ht="13.5" x14ac:dyDescent="0.25">
      <c r="A2666" s="349" t="s">
        <v>3316</v>
      </c>
      <c r="B2666" s="349" t="s">
        <v>3317</v>
      </c>
      <c r="C2666" s="349" t="s">
        <v>3832</v>
      </c>
      <c r="D2666" s="349" t="s">
        <v>3833</v>
      </c>
      <c r="E2666" s="350" t="s">
        <v>24</v>
      </c>
      <c r="F2666" s="349" t="s">
        <v>24</v>
      </c>
      <c r="G2666" s="349">
        <v>100774</v>
      </c>
      <c r="H2666" s="349" t="s">
        <v>3876</v>
      </c>
      <c r="I2666" s="349" t="s">
        <v>214</v>
      </c>
      <c r="J2666" s="349" t="s">
        <v>1333</v>
      </c>
      <c r="K2666" s="350">
        <v>11.5</v>
      </c>
      <c r="L2666" s="349" t="s">
        <v>1138</v>
      </c>
    </row>
    <row r="2667" spans="1:12" ht="13.5" x14ac:dyDescent="0.25">
      <c r="A2667" s="349" t="s">
        <v>3316</v>
      </c>
      <c r="B2667" s="349" t="s">
        <v>3317</v>
      </c>
      <c r="C2667" s="349" t="s">
        <v>3832</v>
      </c>
      <c r="D2667" s="349" t="s">
        <v>3833</v>
      </c>
      <c r="E2667" s="350" t="s">
        <v>24</v>
      </c>
      <c r="F2667" s="349" t="s">
        <v>24</v>
      </c>
      <c r="G2667" s="349">
        <v>100775</v>
      </c>
      <c r="H2667" s="349" t="s">
        <v>3877</v>
      </c>
      <c r="I2667" s="349" t="s">
        <v>214</v>
      </c>
      <c r="J2667" s="349" t="s">
        <v>1333</v>
      </c>
      <c r="K2667" s="350">
        <v>13.64</v>
      </c>
      <c r="L2667" s="349" t="s">
        <v>1138</v>
      </c>
    </row>
    <row r="2668" spans="1:12" ht="13.5" x14ac:dyDescent="0.25">
      <c r="A2668" s="349" t="s">
        <v>3316</v>
      </c>
      <c r="B2668" s="349" t="s">
        <v>3317</v>
      </c>
      <c r="C2668" s="349" t="s">
        <v>3832</v>
      </c>
      <c r="D2668" s="349" t="s">
        <v>3833</v>
      </c>
      <c r="E2668" s="350" t="s">
        <v>24</v>
      </c>
      <c r="F2668" s="349" t="s">
        <v>24</v>
      </c>
      <c r="G2668" s="349">
        <v>100776</v>
      </c>
      <c r="H2668" s="349" t="s">
        <v>3878</v>
      </c>
      <c r="I2668" s="349" t="s">
        <v>214</v>
      </c>
      <c r="J2668" s="349" t="s">
        <v>1333</v>
      </c>
      <c r="K2668" s="350">
        <v>19.760000000000002</v>
      </c>
      <c r="L2668" s="349" t="s">
        <v>1138</v>
      </c>
    </row>
    <row r="2669" spans="1:12" ht="13.5" x14ac:dyDescent="0.25">
      <c r="A2669" s="349" t="s">
        <v>3316</v>
      </c>
      <c r="B2669" s="349" t="s">
        <v>3317</v>
      </c>
      <c r="C2669" s="349" t="s">
        <v>3832</v>
      </c>
      <c r="D2669" s="349" t="s">
        <v>3833</v>
      </c>
      <c r="E2669" s="350" t="s">
        <v>24</v>
      </c>
      <c r="F2669" s="349" t="s">
        <v>24</v>
      </c>
      <c r="G2669" s="349">
        <v>100777</v>
      </c>
      <c r="H2669" s="349" t="s">
        <v>3879</v>
      </c>
      <c r="I2669" s="349" t="s">
        <v>214</v>
      </c>
      <c r="J2669" s="349" t="s">
        <v>1333</v>
      </c>
      <c r="K2669" s="350">
        <v>14.12</v>
      </c>
      <c r="L2669" s="349" t="s">
        <v>1138</v>
      </c>
    </row>
    <row r="2670" spans="1:12" ht="13.5" x14ac:dyDescent="0.25">
      <c r="A2670" s="349" t="s">
        <v>3316</v>
      </c>
      <c r="B2670" s="349" t="s">
        <v>3317</v>
      </c>
      <c r="C2670" s="349" t="s">
        <v>3832</v>
      </c>
      <c r="D2670" s="349" t="s">
        <v>3833</v>
      </c>
      <c r="E2670" s="350" t="s">
        <v>24</v>
      </c>
      <c r="F2670" s="349" t="s">
        <v>24</v>
      </c>
      <c r="G2670" s="349">
        <v>100778</v>
      </c>
      <c r="H2670" s="349" t="s">
        <v>3880</v>
      </c>
      <c r="I2670" s="349" t="s">
        <v>214</v>
      </c>
      <c r="J2670" s="349" t="s">
        <v>1333</v>
      </c>
      <c r="K2670" s="350">
        <v>10.19</v>
      </c>
      <c r="L2670" s="349" t="s">
        <v>1138</v>
      </c>
    </row>
    <row r="2671" spans="1:12" ht="13.5" x14ac:dyDescent="0.25">
      <c r="A2671" s="349" t="s">
        <v>3316</v>
      </c>
      <c r="B2671" s="349" t="s">
        <v>3317</v>
      </c>
      <c r="C2671" s="349" t="s">
        <v>3832</v>
      </c>
      <c r="D2671" s="349" t="s">
        <v>3833</v>
      </c>
      <c r="E2671" s="350" t="s">
        <v>24</v>
      </c>
      <c r="F2671" s="349" t="s">
        <v>24</v>
      </c>
      <c r="G2671" s="349">
        <v>103795</v>
      </c>
      <c r="H2671" s="349" t="s">
        <v>3881</v>
      </c>
      <c r="I2671" s="349" t="s">
        <v>194</v>
      </c>
      <c r="J2671" s="349" t="s">
        <v>1333</v>
      </c>
      <c r="K2671" s="350">
        <v>92.11</v>
      </c>
      <c r="L2671" s="349" t="s">
        <v>1138</v>
      </c>
    </row>
    <row r="2672" spans="1:12" ht="13.5" x14ac:dyDescent="0.25">
      <c r="A2672" s="349" t="s">
        <v>3316</v>
      </c>
      <c r="B2672" s="349" t="s">
        <v>3317</v>
      </c>
      <c r="C2672" s="349" t="s">
        <v>3832</v>
      </c>
      <c r="D2672" s="349" t="s">
        <v>3833</v>
      </c>
      <c r="E2672" s="350" t="s">
        <v>24</v>
      </c>
      <c r="F2672" s="349" t="s">
        <v>24</v>
      </c>
      <c r="G2672" s="349">
        <v>103796</v>
      </c>
      <c r="H2672" s="349" t="s">
        <v>3882</v>
      </c>
      <c r="I2672" s="349" t="s">
        <v>194</v>
      </c>
      <c r="J2672" s="349" t="s">
        <v>1333</v>
      </c>
      <c r="K2672" s="350">
        <v>57.73</v>
      </c>
      <c r="L2672" s="349" t="s">
        <v>1138</v>
      </c>
    </row>
    <row r="2673" spans="1:12" ht="13.5" x14ac:dyDescent="0.25">
      <c r="A2673" s="349" t="s">
        <v>3316</v>
      </c>
      <c r="B2673" s="349" t="s">
        <v>3317</v>
      </c>
      <c r="C2673" s="349" t="s">
        <v>3832</v>
      </c>
      <c r="D2673" s="349" t="s">
        <v>3833</v>
      </c>
      <c r="E2673" s="350" t="s">
        <v>24</v>
      </c>
      <c r="F2673" s="349" t="s">
        <v>24</v>
      </c>
      <c r="G2673" s="349">
        <v>103797</v>
      </c>
      <c r="H2673" s="349" t="s">
        <v>3883</v>
      </c>
      <c r="I2673" s="349" t="s">
        <v>214</v>
      </c>
      <c r="J2673" s="349" t="s">
        <v>1137</v>
      </c>
      <c r="K2673" s="350">
        <v>19.05</v>
      </c>
      <c r="L2673" s="349" t="s">
        <v>1138</v>
      </c>
    </row>
    <row r="2674" spans="1:12" ht="13.5" x14ac:dyDescent="0.25">
      <c r="A2674" s="349" t="s">
        <v>3316</v>
      </c>
      <c r="B2674" s="349" t="s">
        <v>3317</v>
      </c>
      <c r="C2674" s="349" t="s">
        <v>3832</v>
      </c>
      <c r="D2674" s="349" t="s">
        <v>3833</v>
      </c>
      <c r="E2674" s="350" t="s">
        <v>24</v>
      </c>
      <c r="F2674" s="349" t="s">
        <v>24</v>
      </c>
      <c r="G2674" s="349">
        <v>103798</v>
      </c>
      <c r="H2674" s="349" t="s">
        <v>3884</v>
      </c>
      <c r="I2674" s="349" t="s">
        <v>191</v>
      </c>
      <c r="J2674" s="349" t="s">
        <v>1333</v>
      </c>
      <c r="K2674" s="350">
        <v>670.07</v>
      </c>
      <c r="L2674" s="349" t="s">
        <v>1138</v>
      </c>
    </row>
    <row r="2675" spans="1:12" ht="13.5" x14ac:dyDescent="0.25">
      <c r="A2675" s="349" t="s">
        <v>3316</v>
      </c>
      <c r="B2675" s="349" t="s">
        <v>3317</v>
      </c>
      <c r="C2675" s="349" t="s">
        <v>3832</v>
      </c>
      <c r="D2675" s="349" t="s">
        <v>3833</v>
      </c>
      <c r="E2675" s="350" t="s">
        <v>24</v>
      </c>
      <c r="F2675" s="349" t="s">
        <v>24</v>
      </c>
      <c r="G2675" s="349">
        <v>103799</v>
      </c>
      <c r="H2675" s="349" t="s">
        <v>3885</v>
      </c>
      <c r="I2675" s="349" t="s">
        <v>191</v>
      </c>
      <c r="J2675" s="349" t="s">
        <v>1137</v>
      </c>
      <c r="K2675" s="350">
        <v>444.42</v>
      </c>
      <c r="L2675" s="349" t="s">
        <v>1138</v>
      </c>
    </row>
    <row r="2676" spans="1:12" ht="13.5" x14ac:dyDescent="0.25">
      <c r="A2676" s="349" t="s">
        <v>3316</v>
      </c>
      <c r="B2676" s="349" t="s">
        <v>3317</v>
      </c>
      <c r="C2676" s="349" t="s">
        <v>3832</v>
      </c>
      <c r="D2676" s="349" t="s">
        <v>3833</v>
      </c>
      <c r="E2676" s="350" t="s">
        <v>24</v>
      </c>
      <c r="F2676" s="349" t="s">
        <v>24</v>
      </c>
      <c r="G2676" s="349">
        <v>103800</v>
      </c>
      <c r="H2676" s="349" t="s">
        <v>3886</v>
      </c>
      <c r="I2676" s="349" t="s">
        <v>191</v>
      </c>
      <c r="J2676" s="349" t="s">
        <v>1137</v>
      </c>
      <c r="K2676" s="350">
        <v>513.49</v>
      </c>
      <c r="L2676" s="349" t="s">
        <v>1138</v>
      </c>
    </row>
    <row r="2677" spans="1:12" ht="13.5" x14ac:dyDescent="0.25">
      <c r="A2677" s="349" t="s">
        <v>3316</v>
      </c>
      <c r="B2677" s="349" t="s">
        <v>3317</v>
      </c>
      <c r="C2677" s="349" t="s">
        <v>3832</v>
      </c>
      <c r="D2677" s="349" t="s">
        <v>3833</v>
      </c>
      <c r="E2677" s="350" t="s">
        <v>24</v>
      </c>
      <c r="F2677" s="349" t="s">
        <v>24</v>
      </c>
      <c r="G2677" s="349">
        <v>103801</v>
      </c>
      <c r="H2677" s="349" t="s">
        <v>3887</v>
      </c>
      <c r="I2677" s="349" t="s">
        <v>191</v>
      </c>
      <c r="J2677" s="349" t="s">
        <v>1333</v>
      </c>
      <c r="K2677" s="350">
        <v>626.22</v>
      </c>
      <c r="L2677" s="349" t="s">
        <v>1138</v>
      </c>
    </row>
    <row r="2678" spans="1:12" ht="13.5" x14ac:dyDescent="0.25">
      <c r="A2678" s="349" t="s">
        <v>3316</v>
      </c>
      <c r="B2678" s="349" t="s">
        <v>3317</v>
      </c>
      <c r="C2678" s="349" t="s">
        <v>3832</v>
      </c>
      <c r="D2678" s="349" t="s">
        <v>3833</v>
      </c>
      <c r="E2678" s="350" t="s">
        <v>24</v>
      </c>
      <c r="F2678" s="349" t="s">
        <v>24</v>
      </c>
      <c r="G2678" s="349">
        <v>103925</v>
      </c>
      <c r="H2678" s="349" t="s">
        <v>3888</v>
      </c>
      <c r="I2678" s="349" t="s">
        <v>191</v>
      </c>
      <c r="J2678" s="349" t="s">
        <v>1333</v>
      </c>
      <c r="K2678" s="370">
        <v>1835.84</v>
      </c>
      <c r="L2678" s="349" t="s">
        <v>1138</v>
      </c>
    </row>
    <row r="2679" spans="1:12" ht="13.5" x14ac:dyDescent="0.25">
      <c r="A2679" s="349" t="s">
        <v>3316</v>
      </c>
      <c r="B2679" s="349" t="s">
        <v>3317</v>
      </c>
      <c r="C2679" s="349" t="s">
        <v>3832</v>
      </c>
      <c r="D2679" s="349" t="s">
        <v>3833</v>
      </c>
      <c r="E2679" s="350" t="s">
        <v>24</v>
      </c>
      <c r="F2679" s="349" t="s">
        <v>24</v>
      </c>
      <c r="G2679" s="349">
        <v>103926</v>
      </c>
      <c r="H2679" s="349" t="s">
        <v>3889</v>
      </c>
      <c r="I2679" s="349" t="s">
        <v>191</v>
      </c>
      <c r="J2679" s="349" t="s">
        <v>1333</v>
      </c>
      <c r="K2679" s="370">
        <v>1473.53</v>
      </c>
      <c r="L2679" s="349" t="s">
        <v>1138</v>
      </c>
    </row>
    <row r="2680" spans="1:12" ht="13.5" x14ac:dyDescent="0.25">
      <c r="A2680" s="349" t="s">
        <v>3316</v>
      </c>
      <c r="B2680" s="349" t="s">
        <v>3317</v>
      </c>
      <c r="C2680" s="349" t="s">
        <v>3832</v>
      </c>
      <c r="D2680" s="349" t="s">
        <v>3833</v>
      </c>
      <c r="E2680" s="350" t="s">
        <v>24</v>
      </c>
      <c r="F2680" s="349" t="s">
        <v>24</v>
      </c>
      <c r="G2680" s="349">
        <v>103928</v>
      </c>
      <c r="H2680" s="349" t="s">
        <v>3890</v>
      </c>
      <c r="I2680" s="349" t="s">
        <v>191</v>
      </c>
      <c r="J2680" s="349" t="s">
        <v>1137</v>
      </c>
      <c r="K2680" s="350">
        <v>513.49</v>
      </c>
      <c r="L2680" s="349" t="s">
        <v>1138</v>
      </c>
    </row>
    <row r="2681" spans="1:12" ht="13.5" x14ac:dyDescent="0.25">
      <c r="A2681" s="349" t="s">
        <v>3316</v>
      </c>
      <c r="B2681" s="349" t="s">
        <v>3317</v>
      </c>
      <c r="C2681" s="349" t="s">
        <v>3832</v>
      </c>
      <c r="D2681" s="349" t="s">
        <v>3833</v>
      </c>
      <c r="E2681" s="350" t="s">
        <v>24</v>
      </c>
      <c r="F2681" s="349" t="s">
        <v>24</v>
      </c>
      <c r="G2681" s="349">
        <v>103929</v>
      </c>
      <c r="H2681" s="349" t="s">
        <v>3891</v>
      </c>
      <c r="I2681" s="349" t="s">
        <v>191</v>
      </c>
      <c r="J2681" s="349" t="s">
        <v>1333</v>
      </c>
      <c r="K2681" s="370">
        <v>1203.58</v>
      </c>
      <c r="L2681" s="349" t="s">
        <v>1138</v>
      </c>
    </row>
    <row r="2682" spans="1:12" ht="13.5" x14ac:dyDescent="0.25">
      <c r="A2682" s="349" t="s">
        <v>3316</v>
      </c>
      <c r="B2682" s="349" t="s">
        <v>3317</v>
      </c>
      <c r="C2682" s="349" t="s">
        <v>3832</v>
      </c>
      <c r="D2682" s="349" t="s">
        <v>3833</v>
      </c>
      <c r="E2682" s="350" t="s">
        <v>24</v>
      </c>
      <c r="F2682" s="349" t="s">
        <v>24</v>
      </c>
      <c r="G2682" s="349">
        <v>103930</v>
      </c>
      <c r="H2682" s="349" t="s">
        <v>3892</v>
      </c>
      <c r="I2682" s="349" t="s">
        <v>191</v>
      </c>
      <c r="J2682" s="349" t="s">
        <v>1333</v>
      </c>
      <c r="K2682" s="350">
        <v>766.31</v>
      </c>
      <c r="L2682" s="349" t="s">
        <v>1138</v>
      </c>
    </row>
    <row r="2683" spans="1:12" ht="13.5" x14ac:dyDescent="0.25">
      <c r="A2683" s="349" t="s">
        <v>3316</v>
      </c>
      <c r="B2683" s="349" t="s">
        <v>3317</v>
      </c>
      <c r="C2683" s="349" t="s">
        <v>3832</v>
      </c>
      <c r="D2683" s="349" t="s">
        <v>3833</v>
      </c>
      <c r="E2683" s="350" t="s">
        <v>24</v>
      </c>
      <c r="F2683" s="349" t="s">
        <v>24</v>
      </c>
      <c r="G2683" s="349">
        <v>103931</v>
      </c>
      <c r="H2683" s="349" t="s">
        <v>3893</v>
      </c>
      <c r="I2683" s="349" t="s">
        <v>191</v>
      </c>
      <c r="J2683" s="349" t="s">
        <v>1333</v>
      </c>
      <c r="K2683" s="350">
        <v>574.32000000000005</v>
      </c>
      <c r="L2683" s="349" t="s">
        <v>1138</v>
      </c>
    </row>
    <row r="2684" spans="1:12" ht="13.5" x14ac:dyDescent="0.25">
      <c r="A2684" s="349" t="s">
        <v>3316</v>
      </c>
      <c r="B2684" s="349" t="s">
        <v>3317</v>
      </c>
      <c r="C2684" s="349" t="s">
        <v>3832</v>
      </c>
      <c r="D2684" s="349" t="s">
        <v>3833</v>
      </c>
      <c r="E2684" s="350" t="s">
        <v>24</v>
      </c>
      <c r="F2684" s="349" t="s">
        <v>24</v>
      </c>
      <c r="G2684" s="349">
        <v>103932</v>
      </c>
      <c r="H2684" s="349" t="s">
        <v>3894</v>
      </c>
      <c r="I2684" s="349" t="s">
        <v>191</v>
      </c>
      <c r="J2684" s="349" t="s">
        <v>1333</v>
      </c>
      <c r="K2684" s="350">
        <v>546.19000000000005</v>
      </c>
      <c r="L2684" s="349" t="s">
        <v>1138</v>
      </c>
    </row>
    <row r="2685" spans="1:12" ht="13.5" x14ac:dyDescent="0.25">
      <c r="A2685" s="349" t="s">
        <v>3316</v>
      </c>
      <c r="B2685" s="349" t="s">
        <v>3317</v>
      </c>
      <c r="C2685" s="349" t="s">
        <v>3832</v>
      </c>
      <c r="D2685" s="349" t="s">
        <v>3833</v>
      </c>
      <c r="E2685" s="350" t="s">
        <v>24</v>
      </c>
      <c r="F2685" s="349" t="s">
        <v>24</v>
      </c>
      <c r="G2685" s="349">
        <v>103933</v>
      </c>
      <c r="H2685" s="349" t="s">
        <v>3895</v>
      </c>
      <c r="I2685" s="349" t="s">
        <v>191</v>
      </c>
      <c r="J2685" s="349" t="s">
        <v>1333</v>
      </c>
      <c r="K2685" s="370">
        <v>1619.74</v>
      </c>
      <c r="L2685" s="349" t="s">
        <v>1138</v>
      </c>
    </row>
    <row r="2686" spans="1:12" ht="13.5" x14ac:dyDescent="0.25">
      <c r="A2686" s="349" t="s">
        <v>3316</v>
      </c>
      <c r="B2686" s="349" t="s">
        <v>3317</v>
      </c>
      <c r="C2686" s="349" t="s">
        <v>3832</v>
      </c>
      <c r="D2686" s="349" t="s">
        <v>3833</v>
      </c>
      <c r="E2686" s="350" t="s">
        <v>24</v>
      </c>
      <c r="F2686" s="349" t="s">
        <v>24</v>
      </c>
      <c r="G2686" s="349">
        <v>104466</v>
      </c>
      <c r="H2686" s="349" t="s">
        <v>3896</v>
      </c>
      <c r="I2686" s="349" t="s">
        <v>214</v>
      </c>
      <c r="J2686" s="349" t="s">
        <v>1333</v>
      </c>
      <c r="K2686" s="350">
        <v>28.53</v>
      </c>
      <c r="L2686" s="349" t="s">
        <v>1138</v>
      </c>
    </row>
    <row r="2687" spans="1:12" ht="13.5" x14ac:dyDescent="0.25">
      <c r="A2687" s="349" t="s">
        <v>3316</v>
      </c>
      <c r="B2687" s="349" t="s">
        <v>3317</v>
      </c>
      <c r="C2687" s="349" t="s">
        <v>3832</v>
      </c>
      <c r="D2687" s="349" t="s">
        <v>3833</v>
      </c>
      <c r="E2687" s="350" t="s">
        <v>24</v>
      </c>
      <c r="F2687" s="349" t="s">
        <v>24</v>
      </c>
      <c r="G2687" s="349">
        <v>104467</v>
      </c>
      <c r="H2687" s="349" t="s">
        <v>3897</v>
      </c>
      <c r="I2687" s="349" t="s">
        <v>214</v>
      </c>
      <c r="J2687" s="349" t="s">
        <v>1333</v>
      </c>
      <c r="K2687" s="350">
        <v>39.369999999999997</v>
      </c>
      <c r="L2687" s="349" t="s">
        <v>1138</v>
      </c>
    </row>
    <row r="2688" spans="1:12" ht="13.5" x14ac:dyDescent="0.25">
      <c r="A2688" s="349" t="s">
        <v>3316</v>
      </c>
      <c r="B2688" s="349" t="s">
        <v>3317</v>
      </c>
      <c r="C2688" s="349" t="s">
        <v>3832</v>
      </c>
      <c r="D2688" s="349" t="s">
        <v>3833</v>
      </c>
      <c r="E2688" s="350" t="s">
        <v>24</v>
      </c>
      <c r="F2688" s="349" t="s">
        <v>24</v>
      </c>
      <c r="G2688" s="349">
        <v>104468</v>
      </c>
      <c r="H2688" s="349" t="s">
        <v>3898</v>
      </c>
      <c r="I2688" s="349" t="s">
        <v>214</v>
      </c>
      <c r="J2688" s="349" t="s">
        <v>1333</v>
      </c>
      <c r="K2688" s="350">
        <v>53.72</v>
      </c>
      <c r="L2688" s="349" t="s">
        <v>1138</v>
      </c>
    </row>
    <row r="2689" spans="1:12" ht="13.5" x14ac:dyDescent="0.25">
      <c r="A2689" s="349" t="s">
        <v>3316</v>
      </c>
      <c r="B2689" s="349" t="s">
        <v>3317</v>
      </c>
      <c r="C2689" s="349" t="s">
        <v>3832</v>
      </c>
      <c r="D2689" s="349" t="s">
        <v>3833</v>
      </c>
      <c r="E2689" s="350" t="s">
        <v>24</v>
      </c>
      <c r="F2689" s="349" t="s">
        <v>24</v>
      </c>
      <c r="G2689" s="349">
        <v>104469</v>
      </c>
      <c r="H2689" s="349" t="s">
        <v>3899</v>
      </c>
      <c r="I2689" s="349" t="s">
        <v>214</v>
      </c>
      <c r="J2689" s="349" t="s">
        <v>1333</v>
      </c>
      <c r="K2689" s="350">
        <v>54.83</v>
      </c>
      <c r="L2689" s="349" t="s">
        <v>1138</v>
      </c>
    </row>
    <row r="2690" spans="1:12" ht="13.5" x14ac:dyDescent="0.25">
      <c r="A2690" s="349" t="s">
        <v>3316</v>
      </c>
      <c r="B2690" s="349" t="s">
        <v>3317</v>
      </c>
      <c r="C2690" s="349" t="s">
        <v>3832</v>
      </c>
      <c r="D2690" s="349" t="s">
        <v>3833</v>
      </c>
      <c r="E2690" s="350" t="s">
        <v>24</v>
      </c>
      <c r="F2690" s="349" t="s">
        <v>24</v>
      </c>
      <c r="G2690" s="349">
        <v>104470</v>
      </c>
      <c r="H2690" s="349" t="s">
        <v>3900</v>
      </c>
      <c r="I2690" s="349" t="s">
        <v>214</v>
      </c>
      <c r="J2690" s="349" t="s">
        <v>1333</v>
      </c>
      <c r="K2690" s="350">
        <v>30.77</v>
      </c>
      <c r="L2690" s="349" t="s">
        <v>1138</v>
      </c>
    </row>
    <row r="2691" spans="1:12" ht="13.5" x14ac:dyDescent="0.25">
      <c r="A2691" s="349" t="s">
        <v>3316</v>
      </c>
      <c r="B2691" s="349" t="s">
        <v>3317</v>
      </c>
      <c r="C2691" s="349" t="s">
        <v>3832</v>
      </c>
      <c r="D2691" s="349" t="s">
        <v>3833</v>
      </c>
      <c r="E2691" s="350" t="s">
        <v>24</v>
      </c>
      <c r="F2691" s="349" t="s">
        <v>24</v>
      </c>
      <c r="G2691" s="349">
        <v>104471</v>
      </c>
      <c r="H2691" s="349" t="s">
        <v>3901</v>
      </c>
      <c r="I2691" s="349" t="s">
        <v>214</v>
      </c>
      <c r="J2691" s="349" t="s">
        <v>1333</v>
      </c>
      <c r="K2691" s="350">
        <v>27.22</v>
      </c>
      <c r="L2691" s="349" t="s">
        <v>1138</v>
      </c>
    </row>
    <row r="2692" spans="1:12" ht="13.5" x14ac:dyDescent="0.25">
      <c r="A2692" s="349" t="s">
        <v>3316</v>
      </c>
      <c r="B2692" s="349" t="s">
        <v>3317</v>
      </c>
      <c r="C2692" s="349" t="s">
        <v>3832</v>
      </c>
      <c r="D2692" s="349" t="s">
        <v>3833</v>
      </c>
      <c r="E2692" s="350" t="s">
        <v>24</v>
      </c>
      <c r="F2692" s="349" t="s">
        <v>24</v>
      </c>
      <c r="G2692" s="349">
        <v>104472</v>
      </c>
      <c r="H2692" s="349" t="s">
        <v>3902</v>
      </c>
      <c r="I2692" s="349" t="s">
        <v>214</v>
      </c>
      <c r="J2692" s="349" t="s">
        <v>1333</v>
      </c>
      <c r="K2692" s="350">
        <v>40.81</v>
      </c>
      <c r="L2692" s="349" t="s">
        <v>1138</v>
      </c>
    </row>
    <row r="2693" spans="1:12" ht="13.5" x14ac:dyDescent="0.25">
      <c r="A2693" s="349" t="s">
        <v>3316</v>
      </c>
      <c r="B2693" s="349" t="s">
        <v>3317</v>
      </c>
      <c r="C2693" s="349" t="s">
        <v>3832</v>
      </c>
      <c r="D2693" s="349" t="s">
        <v>3833</v>
      </c>
      <c r="E2693" s="350" t="s">
        <v>24</v>
      </c>
      <c r="F2693" s="349" t="s">
        <v>24</v>
      </c>
      <c r="G2693" s="349">
        <v>104483</v>
      </c>
      <c r="H2693" s="349" t="s">
        <v>3903</v>
      </c>
      <c r="I2693" s="349" t="s">
        <v>191</v>
      </c>
      <c r="J2693" s="349" t="s">
        <v>1333</v>
      </c>
      <c r="K2693" s="370">
        <v>2581.58</v>
      </c>
      <c r="L2693" s="349" t="s">
        <v>1138</v>
      </c>
    </row>
    <row r="2694" spans="1:12" ht="13.5" x14ac:dyDescent="0.25">
      <c r="A2694" s="349" t="s">
        <v>3316</v>
      </c>
      <c r="B2694" s="349" t="s">
        <v>3317</v>
      </c>
      <c r="C2694" s="349" t="s">
        <v>3832</v>
      </c>
      <c r="D2694" s="349" t="s">
        <v>3833</v>
      </c>
      <c r="E2694" s="350" t="s">
        <v>24</v>
      </c>
      <c r="F2694" s="349" t="s">
        <v>24</v>
      </c>
      <c r="G2694" s="349">
        <v>104484</v>
      </c>
      <c r="H2694" s="349" t="s">
        <v>3904</v>
      </c>
      <c r="I2694" s="349" t="s">
        <v>191</v>
      </c>
      <c r="J2694" s="349" t="s">
        <v>1333</v>
      </c>
      <c r="K2694" s="370">
        <v>4253.57</v>
      </c>
      <c r="L2694" s="349" t="s">
        <v>1138</v>
      </c>
    </row>
    <row r="2695" spans="1:12" ht="13.5" x14ac:dyDescent="0.25">
      <c r="A2695" s="349" t="s">
        <v>3316</v>
      </c>
      <c r="B2695" s="349" t="s">
        <v>3317</v>
      </c>
      <c r="C2695" s="349" t="s">
        <v>3832</v>
      </c>
      <c r="D2695" s="349" t="s">
        <v>3833</v>
      </c>
      <c r="E2695" s="350" t="s">
        <v>24</v>
      </c>
      <c r="F2695" s="349" t="s">
        <v>24</v>
      </c>
      <c r="G2695" s="349">
        <v>104485</v>
      </c>
      <c r="H2695" s="349" t="s">
        <v>3905</v>
      </c>
      <c r="I2695" s="349" t="s">
        <v>191</v>
      </c>
      <c r="J2695" s="349" t="s">
        <v>1333</v>
      </c>
      <c r="K2695" s="370">
        <v>3391.73</v>
      </c>
      <c r="L2695" s="349" t="s">
        <v>1138</v>
      </c>
    </row>
    <row r="2696" spans="1:12" ht="13.5" x14ac:dyDescent="0.25">
      <c r="A2696" s="349" t="s">
        <v>3316</v>
      </c>
      <c r="B2696" s="349" t="s">
        <v>3317</v>
      </c>
      <c r="C2696" s="349" t="s">
        <v>3832</v>
      </c>
      <c r="D2696" s="349" t="s">
        <v>3833</v>
      </c>
      <c r="E2696" s="350" t="s">
        <v>24</v>
      </c>
      <c r="F2696" s="349" t="s">
        <v>24</v>
      </c>
      <c r="G2696" s="349">
        <v>104486</v>
      </c>
      <c r="H2696" s="349" t="s">
        <v>3906</v>
      </c>
      <c r="I2696" s="349" t="s">
        <v>191</v>
      </c>
      <c r="J2696" s="349" t="s">
        <v>1333</v>
      </c>
      <c r="K2696" s="370">
        <v>3615</v>
      </c>
      <c r="L2696" s="349" t="s">
        <v>1138</v>
      </c>
    </row>
    <row r="2697" spans="1:12" ht="13.5" x14ac:dyDescent="0.25">
      <c r="A2697" s="349" t="s">
        <v>3316</v>
      </c>
      <c r="B2697" s="349" t="s">
        <v>3317</v>
      </c>
      <c r="C2697" s="349" t="s">
        <v>3832</v>
      </c>
      <c r="D2697" s="349" t="s">
        <v>3833</v>
      </c>
      <c r="E2697" s="350" t="s">
        <v>24</v>
      </c>
      <c r="F2697" s="349" t="s">
        <v>24</v>
      </c>
      <c r="G2697" s="349">
        <v>104487</v>
      </c>
      <c r="H2697" s="349" t="s">
        <v>3907</v>
      </c>
      <c r="I2697" s="349" t="s">
        <v>191</v>
      </c>
      <c r="J2697" s="349" t="s">
        <v>1333</v>
      </c>
      <c r="K2697" s="370">
        <v>2957.97</v>
      </c>
      <c r="L2697" s="349" t="s">
        <v>1138</v>
      </c>
    </row>
    <row r="2698" spans="1:12" ht="13.5" x14ac:dyDescent="0.25">
      <c r="A2698" s="349" t="s">
        <v>3316</v>
      </c>
      <c r="B2698" s="349" t="s">
        <v>3317</v>
      </c>
      <c r="C2698" s="349" t="s">
        <v>3832</v>
      </c>
      <c r="D2698" s="349" t="s">
        <v>3833</v>
      </c>
      <c r="E2698" s="350" t="s">
        <v>24</v>
      </c>
      <c r="F2698" s="349" t="s">
        <v>24</v>
      </c>
      <c r="G2698" s="349">
        <v>104488</v>
      </c>
      <c r="H2698" s="349" t="s">
        <v>3908</v>
      </c>
      <c r="I2698" s="349" t="s">
        <v>191</v>
      </c>
      <c r="J2698" s="349" t="s">
        <v>1333</v>
      </c>
      <c r="K2698" s="370">
        <v>2884.36</v>
      </c>
      <c r="L2698" s="349" t="s">
        <v>1138</v>
      </c>
    </row>
    <row r="2699" spans="1:12" ht="13.5" x14ac:dyDescent="0.25">
      <c r="A2699" s="349" t="s">
        <v>3316</v>
      </c>
      <c r="B2699" s="349" t="s">
        <v>3317</v>
      </c>
      <c r="C2699" s="349" t="s">
        <v>3832</v>
      </c>
      <c r="D2699" s="349" t="s">
        <v>3833</v>
      </c>
      <c r="E2699" s="350" t="s">
        <v>24</v>
      </c>
      <c r="F2699" s="349" t="s">
        <v>24</v>
      </c>
      <c r="G2699" s="349">
        <v>104489</v>
      </c>
      <c r="H2699" s="349" t="s">
        <v>3909</v>
      </c>
      <c r="I2699" s="349" t="s">
        <v>191</v>
      </c>
      <c r="J2699" s="349" t="s">
        <v>1333</v>
      </c>
      <c r="K2699" s="370">
        <v>4443.72</v>
      </c>
      <c r="L2699" s="349" t="s">
        <v>1138</v>
      </c>
    </row>
    <row r="2700" spans="1:12" ht="13.5" x14ac:dyDescent="0.25">
      <c r="A2700" s="349" t="s">
        <v>3316</v>
      </c>
      <c r="B2700" s="349" t="s">
        <v>3317</v>
      </c>
      <c r="C2700" s="349" t="s">
        <v>3832</v>
      </c>
      <c r="D2700" s="349" t="s">
        <v>3833</v>
      </c>
      <c r="E2700" s="350" t="s">
        <v>24</v>
      </c>
      <c r="F2700" s="349" t="s">
        <v>24</v>
      </c>
      <c r="G2700" s="349">
        <v>104490</v>
      </c>
      <c r="H2700" s="349" t="s">
        <v>3910</v>
      </c>
      <c r="I2700" s="349" t="s">
        <v>191</v>
      </c>
      <c r="J2700" s="349" t="s">
        <v>1333</v>
      </c>
      <c r="K2700" s="370">
        <v>2810.4</v>
      </c>
      <c r="L2700" s="349" t="s">
        <v>1138</v>
      </c>
    </row>
    <row r="2701" spans="1:12" ht="13.5" x14ac:dyDescent="0.25">
      <c r="A2701" s="349" t="s">
        <v>3911</v>
      </c>
      <c r="B2701" s="349" t="s">
        <v>3912</v>
      </c>
      <c r="C2701" s="349" t="s">
        <v>3913</v>
      </c>
      <c r="D2701" s="349" t="s">
        <v>3914</v>
      </c>
      <c r="E2701" s="350" t="s">
        <v>24</v>
      </c>
      <c r="F2701" s="349" t="s">
        <v>24</v>
      </c>
      <c r="G2701" s="349">
        <v>98562</v>
      </c>
      <c r="H2701" s="349" t="s">
        <v>32603</v>
      </c>
      <c r="I2701" s="349" t="s">
        <v>194</v>
      </c>
      <c r="J2701" s="349" t="s">
        <v>1137</v>
      </c>
      <c r="K2701" s="350">
        <v>47.24</v>
      </c>
      <c r="L2701" s="349" t="s">
        <v>1138</v>
      </c>
    </row>
    <row r="2702" spans="1:12" ht="13.5" x14ac:dyDescent="0.25">
      <c r="A2702" s="349" t="s">
        <v>3911</v>
      </c>
      <c r="B2702" s="349" t="s">
        <v>3912</v>
      </c>
      <c r="C2702" s="349" t="s">
        <v>3915</v>
      </c>
      <c r="D2702" s="349" t="s">
        <v>3916</v>
      </c>
      <c r="E2702" s="350" t="s">
        <v>24</v>
      </c>
      <c r="F2702" s="349" t="s">
        <v>24</v>
      </c>
      <c r="G2702" s="349">
        <v>98555</v>
      </c>
      <c r="H2702" s="349" t="s">
        <v>32604</v>
      </c>
      <c r="I2702" s="349" t="s">
        <v>194</v>
      </c>
      <c r="J2702" s="349" t="s">
        <v>1137</v>
      </c>
      <c r="K2702" s="350">
        <v>29.4</v>
      </c>
      <c r="L2702" s="349" t="s">
        <v>1138</v>
      </c>
    </row>
    <row r="2703" spans="1:12" ht="13.5" x14ac:dyDescent="0.25">
      <c r="A2703" s="349" t="s">
        <v>3911</v>
      </c>
      <c r="B2703" s="349" t="s">
        <v>3912</v>
      </c>
      <c r="C2703" s="349" t="s">
        <v>3915</v>
      </c>
      <c r="D2703" s="349" t="s">
        <v>3916</v>
      </c>
      <c r="E2703" s="350" t="s">
        <v>24</v>
      </c>
      <c r="F2703" s="349" t="s">
        <v>24</v>
      </c>
      <c r="G2703" s="349">
        <v>98556</v>
      </c>
      <c r="H2703" s="349" t="s">
        <v>32605</v>
      </c>
      <c r="I2703" s="349" t="s">
        <v>194</v>
      </c>
      <c r="J2703" s="349" t="s">
        <v>1137</v>
      </c>
      <c r="K2703" s="350">
        <v>56.2</v>
      </c>
      <c r="L2703" s="349" t="s">
        <v>1138</v>
      </c>
    </row>
    <row r="2704" spans="1:12" ht="13.5" x14ac:dyDescent="0.25">
      <c r="A2704" s="349" t="s">
        <v>3911</v>
      </c>
      <c r="B2704" s="349" t="s">
        <v>3912</v>
      </c>
      <c r="C2704" s="349" t="s">
        <v>3915</v>
      </c>
      <c r="D2704" s="349" t="s">
        <v>3916</v>
      </c>
      <c r="E2704" s="350" t="s">
        <v>24</v>
      </c>
      <c r="F2704" s="349" t="s">
        <v>24</v>
      </c>
      <c r="G2704" s="349">
        <v>98558</v>
      </c>
      <c r="H2704" s="349" t="s">
        <v>32606</v>
      </c>
      <c r="I2704" s="349" t="s">
        <v>181</v>
      </c>
      <c r="J2704" s="349" t="s">
        <v>1137</v>
      </c>
      <c r="K2704" s="350">
        <v>9.4700000000000006</v>
      </c>
      <c r="L2704" s="349" t="s">
        <v>1138</v>
      </c>
    </row>
    <row r="2705" spans="1:12" ht="13.5" x14ac:dyDescent="0.25">
      <c r="A2705" s="349" t="s">
        <v>3911</v>
      </c>
      <c r="B2705" s="349" t="s">
        <v>3912</v>
      </c>
      <c r="C2705" s="349" t="s">
        <v>3915</v>
      </c>
      <c r="D2705" s="349" t="s">
        <v>3916</v>
      </c>
      <c r="E2705" s="350" t="s">
        <v>24</v>
      </c>
      <c r="F2705" s="349" t="s">
        <v>24</v>
      </c>
      <c r="G2705" s="349">
        <v>98559</v>
      </c>
      <c r="H2705" s="349" t="s">
        <v>32607</v>
      </c>
      <c r="I2705" s="349" t="s">
        <v>182</v>
      </c>
      <c r="J2705" s="349" t="s">
        <v>1137</v>
      </c>
      <c r="K2705" s="350">
        <v>5.25</v>
      </c>
      <c r="L2705" s="349" t="s">
        <v>1138</v>
      </c>
    </row>
    <row r="2706" spans="1:12" ht="13.5" x14ac:dyDescent="0.25">
      <c r="A2706" s="349" t="s">
        <v>3911</v>
      </c>
      <c r="B2706" s="349" t="s">
        <v>3912</v>
      </c>
      <c r="C2706" s="349" t="s">
        <v>3917</v>
      </c>
      <c r="D2706" s="349" t="s">
        <v>3918</v>
      </c>
      <c r="E2706" s="350" t="s">
        <v>24</v>
      </c>
      <c r="F2706" s="349" t="s">
        <v>24</v>
      </c>
      <c r="G2706" s="349">
        <v>98546</v>
      </c>
      <c r="H2706" s="349" t="s">
        <v>32608</v>
      </c>
      <c r="I2706" s="349" t="s">
        <v>194</v>
      </c>
      <c r="J2706" s="349" t="s">
        <v>1137</v>
      </c>
      <c r="K2706" s="350">
        <v>131.68</v>
      </c>
      <c r="L2706" s="349" t="s">
        <v>1138</v>
      </c>
    </row>
    <row r="2707" spans="1:12" ht="13.5" x14ac:dyDescent="0.25">
      <c r="A2707" s="349" t="s">
        <v>3911</v>
      </c>
      <c r="B2707" s="349" t="s">
        <v>3912</v>
      </c>
      <c r="C2707" s="349" t="s">
        <v>3917</v>
      </c>
      <c r="D2707" s="349" t="s">
        <v>3918</v>
      </c>
      <c r="E2707" s="350" t="s">
        <v>24</v>
      </c>
      <c r="F2707" s="349" t="s">
        <v>24</v>
      </c>
      <c r="G2707" s="349">
        <v>98547</v>
      </c>
      <c r="H2707" s="349" t="s">
        <v>32609</v>
      </c>
      <c r="I2707" s="349" t="s">
        <v>194</v>
      </c>
      <c r="J2707" s="349" t="s">
        <v>1137</v>
      </c>
      <c r="K2707" s="350">
        <v>222.99</v>
      </c>
      <c r="L2707" s="349" t="s">
        <v>1138</v>
      </c>
    </row>
    <row r="2708" spans="1:12" ht="13.5" x14ac:dyDescent="0.25">
      <c r="A2708" s="349" t="s">
        <v>3911</v>
      </c>
      <c r="B2708" s="349" t="s">
        <v>3912</v>
      </c>
      <c r="C2708" s="349" t="s">
        <v>3917</v>
      </c>
      <c r="D2708" s="349" t="s">
        <v>3918</v>
      </c>
      <c r="E2708" s="350" t="s">
        <v>24</v>
      </c>
      <c r="F2708" s="349" t="s">
        <v>24</v>
      </c>
      <c r="G2708" s="349">
        <v>98553</v>
      </c>
      <c r="H2708" s="349" t="s">
        <v>32610</v>
      </c>
      <c r="I2708" s="349" t="s">
        <v>194</v>
      </c>
      <c r="J2708" s="349" t="s">
        <v>1137</v>
      </c>
      <c r="K2708" s="350">
        <v>164.13</v>
      </c>
      <c r="L2708" s="349" t="s">
        <v>1138</v>
      </c>
    </row>
    <row r="2709" spans="1:12" ht="13.5" x14ac:dyDescent="0.25">
      <c r="A2709" s="349" t="s">
        <v>3911</v>
      </c>
      <c r="B2709" s="349" t="s">
        <v>3912</v>
      </c>
      <c r="C2709" s="349" t="s">
        <v>3917</v>
      </c>
      <c r="D2709" s="349" t="s">
        <v>3918</v>
      </c>
      <c r="E2709" s="350" t="s">
        <v>24</v>
      </c>
      <c r="F2709" s="349" t="s">
        <v>24</v>
      </c>
      <c r="G2709" s="349">
        <v>98554</v>
      </c>
      <c r="H2709" s="349" t="s">
        <v>32611</v>
      </c>
      <c r="I2709" s="349" t="s">
        <v>194</v>
      </c>
      <c r="J2709" s="349" t="s">
        <v>1137</v>
      </c>
      <c r="K2709" s="350">
        <v>43.67</v>
      </c>
      <c r="L2709" s="349" t="s">
        <v>1138</v>
      </c>
    </row>
    <row r="2710" spans="1:12" ht="13.5" x14ac:dyDescent="0.25">
      <c r="A2710" s="349" t="s">
        <v>3911</v>
      </c>
      <c r="B2710" s="349" t="s">
        <v>3912</v>
      </c>
      <c r="C2710" s="349" t="s">
        <v>3919</v>
      </c>
      <c r="D2710" s="349" t="s">
        <v>3920</v>
      </c>
      <c r="E2710" s="350" t="s">
        <v>24</v>
      </c>
      <c r="F2710" s="349" t="s">
        <v>24</v>
      </c>
      <c r="G2710" s="349">
        <v>98557</v>
      </c>
      <c r="H2710" s="349" t="s">
        <v>32612</v>
      </c>
      <c r="I2710" s="349" t="s">
        <v>194</v>
      </c>
      <c r="J2710" s="349" t="s">
        <v>1137</v>
      </c>
      <c r="K2710" s="350">
        <v>38.119999999999997</v>
      </c>
      <c r="L2710" s="349" t="s">
        <v>1138</v>
      </c>
    </row>
    <row r="2711" spans="1:12" ht="13.5" x14ac:dyDescent="0.25">
      <c r="A2711" s="349" t="s">
        <v>3911</v>
      </c>
      <c r="B2711" s="349" t="s">
        <v>3912</v>
      </c>
      <c r="C2711" s="349" t="s">
        <v>3921</v>
      </c>
      <c r="D2711" s="349" t="s">
        <v>3922</v>
      </c>
      <c r="E2711" s="350" t="s">
        <v>24</v>
      </c>
      <c r="F2711" s="349" t="s">
        <v>24</v>
      </c>
      <c r="G2711" s="349">
        <v>98563</v>
      </c>
      <c r="H2711" s="349" t="s">
        <v>32613</v>
      </c>
      <c r="I2711" s="349" t="s">
        <v>194</v>
      </c>
      <c r="J2711" s="349" t="s">
        <v>1137</v>
      </c>
      <c r="K2711" s="350">
        <v>35.79</v>
      </c>
      <c r="L2711" s="349" t="s">
        <v>1138</v>
      </c>
    </row>
    <row r="2712" spans="1:12" ht="13.5" x14ac:dyDescent="0.25">
      <c r="A2712" s="349" t="s">
        <v>3911</v>
      </c>
      <c r="B2712" s="349" t="s">
        <v>3912</v>
      </c>
      <c r="C2712" s="349" t="s">
        <v>3921</v>
      </c>
      <c r="D2712" s="349" t="s">
        <v>3922</v>
      </c>
      <c r="E2712" s="350" t="s">
        <v>24</v>
      </c>
      <c r="F2712" s="349" t="s">
        <v>24</v>
      </c>
      <c r="G2712" s="349">
        <v>98564</v>
      </c>
      <c r="H2712" s="349" t="s">
        <v>32614</v>
      </c>
      <c r="I2712" s="349" t="s">
        <v>194</v>
      </c>
      <c r="J2712" s="349" t="s">
        <v>1333</v>
      </c>
      <c r="K2712" s="350">
        <v>50.28</v>
      </c>
      <c r="L2712" s="349" t="s">
        <v>1138</v>
      </c>
    </row>
    <row r="2713" spans="1:12" ht="13.5" x14ac:dyDescent="0.25">
      <c r="A2713" s="349" t="s">
        <v>3911</v>
      </c>
      <c r="B2713" s="349" t="s">
        <v>3912</v>
      </c>
      <c r="C2713" s="349" t="s">
        <v>3921</v>
      </c>
      <c r="D2713" s="349" t="s">
        <v>3922</v>
      </c>
      <c r="E2713" s="350" t="s">
        <v>24</v>
      </c>
      <c r="F2713" s="349" t="s">
        <v>24</v>
      </c>
      <c r="G2713" s="349">
        <v>98565</v>
      </c>
      <c r="H2713" s="349" t="s">
        <v>32615</v>
      </c>
      <c r="I2713" s="349" t="s">
        <v>194</v>
      </c>
      <c r="J2713" s="349" t="s">
        <v>1137</v>
      </c>
      <c r="K2713" s="350">
        <v>50.88</v>
      </c>
      <c r="L2713" s="349" t="s">
        <v>1138</v>
      </c>
    </row>
    <row r="2714" spans="1:12" ht="13.5" x14ac:dyDescent="0.25">
      <c r="A2714" s="349" t="s">
        <v>3911</v>
      </c>
      <c r="B2714" s="349" t="s">
        <v>3912</v>
      </c>
      <c r="C2714" s="349" t="s">
        <v>3921</v>
      </c>
      <c r="D2714" s="349" t="s">
        <v>3922</v>
      </c>
      <c r="E2714" s="350" t="s">
        <v>24</v>
      </c>
      <c r="F2714" s="349" t="s">
        <v>24</v>
      </c>
      <c r="G2714" s="349">
        <v>98566</v>
      </c>
      <c r="H2714" s="349" t="s">
        <v>32616</v>
      </c>
      <c r="I2714" s="349" t="s">
        <v>194</v>
      </c>
      <c r="J2714" s="349" t="s">
        <v>1333</v>
      </c>
      <c r="K2714" s="350">
        <v>65.36</v>
      </c>
      <c r="L2714" s="349" t="s">
        <v>1138</v>
      </c>
    </row>
    <row r="2715" spans="1:12" ht="13.5" x14ac:dyDescent="0.25">
      <c r="A2715" s="349" t="s">
        <v>3911</v>
      </c>
      <c r="B2715" s="349" t="s">
        <v>3912</v>
      </c>
      <c r="C2715" s="349" t="s">
        <v>3921</v>
      </c>
      <c r="D2715" s="349" t="s">
        <v>3922</v>
      </c>
      <c r="E2715" s="350" t="s">
        <v>24</v>
      </c>
      <c r="F2715" s="349" t="s">
        <v>24</v>
      </c>
      <c r="G2715" s="349">
        <v>98567</v>
      </c>
      <c r="H2715" s="349" t="s">
        <v>32617</v>
      </c>
      <c r="I2715" s="349" t="s">
        <v>194</v>
      </c>
      <c r="J2715" s="349" t="s">
        <v>1137</v>
      </c>
      <c r="K2715" s="350">
        <v>65.23</v>
      </c>
      <c r="L2715" s="349" t="s">
        <v>1138</v>
      </c>
    </row>
    <row r="2716" spans="1:12" ht="13.5" x14ac:dyDescent="0.25">
      <c r="A2716" s="349" t="s">
        <v>3911</v>
      </c>
      <c r="B2716" s="349" t="s">
        <v>3912</v>
      </c>
      <c r="C2716" s="349" t="s">
        <v>3921</v>
      </c>
      <c r="D2716" s="349" t="s">
        <v>3922</v>
      </c>
      <c r="E2716" s="350" t="s">
        <v>24</v>
      </c>
      <c r="F2716" s="349" t="s">
        <v>24</v>
      </c>
      <c r="G2716" s="349">
        <v>98568</v>
      </c>
      <c r="H2716" s="349" t="s">
        <v>32618</v>
      </c>
      <c r="I2716" s="349" t="s">
        <v>194</v>
      </c>
      <c r="J2716" s="349" t="s">
        <v>1333</v>
      </c>
      <c r="K2716" s="350">
        <v>79.709999999999994</v>
      </c>
      <c r="L2716" s="349" t="s">
        <v>1138</v>
      </c>
    </row>
    <row r="2717" spans="1:12" ht="13.5" x14ac:dyDescent="0.25">
      <c r="A2717" s="349" t="s">
        <v>3911</v>
      </c>
      <c r="B2717" s="349" t="s">
        <v>3912</v>
      </c>
      <c r="C2717" s="349" t="s">
        <v>3921</v>
      </c>
      <c r="D2717" s="349" t="s">
        <v>3922</v>
      </c>
      <c r="E2717" s="350" t="s">
        <v>24</v>
      </c>
      <c r="F2717" s="349" t="s">
        <v>24</v>
      </c>
      <c r="G2717" s="349">
        <v>98569</v>
      </c>
      <c r="H2717" s="349" t="s">
        <v>32619</v>
      </c>
      <c r="I2717" s="349" t="s">
        <v>194</v>
      </c>
      <c r="J2717" s="349" t="s">
        <v>1137</v>
      </c>
      <c r="K2717" s="350">
        <v>80.319999999999993</v>
      </c>
      <c r="L2717" s="349" t="s">
        <v>1138</v>
      </c>
    </row>
    <row r="2718" spans="1:12" ht="13.5" x14ac:dyDescent="0.25">
      <c r="A2718" s="349" t="s">
        <v>3911</v>
      </c>
      <c r="B2718" s="349" t="s">
        <v>3912</v>
      </c>
      <c r="C2718" s="349" t="s">
        <v>3921</v>
      </c>
      <c r="D2718" s="349" t="s">
        <v>3922</v>
      </c>
      <c r="E2718" s="350" t="s">
        <v>24</v>
      </c>
      <c r="F2718" s="349" t="s">
        <v>24</v>
      </c>
      <c r="G2718" s="349">
        <v>98570</v>
      </c>
      <c r="H2718" s="349" t="s">
        <v>32620</v>
      </c>
      <c r="I2718" s="349" t="s">
        <v>194</v>
      </c>
      <c r="J2718" s="349" t="s">
        <v>1333</v>
      </c>
      <c r="K2718" s="350">
        <v>94.8</v>
      </c>
      <c r="L2718" s="349" t="s">
        <v>1138</v>
      </c>
    </row>
    <row r="2719" spans="1:12" ht="13.5" x14ac:dyDescent="0.25">
      <c r="A2719" s="349" t="s">
        <v>3911</v>
      </c>
      <c r="B2719" s="349" t="s">
        <v>3912</v>
      </c>
      <c r="C2719" s="349" t="s">
        <v>3921</v>
      </c>
      <c r="D2719" s="349" t="s">
        <v>3922</v>
      </c>
      <c r="E2719" s="350" t="s">
        <v>24</v>
      </c>
      <c r="F2719" s="349" t="s">
        <v>24</v>
      </c>
      <c r="G2719" s="349">
        <v>98571</v>
      </c>
      <c r="H2719" s="349" t="s">
        <v>32621</v>
      </c>
      <c r="I2719" s="349" t="s">
        <v>194</v>
      </c>
      <c r="J2719" s="349" t="s">
        <v>1137</v>
      </c>
      <c r="K2719" s="350">
        <v>45.6</v>
      </c>
      <c r="L2719" s="349" t="s">
        <v>1138</v>
      </c>
    </row>
    <row r="2720" spans="1:12" ht="13.5" x14ac:dyDescent="0.25">
      <c r="A2720" s="349" t="s">
        <v>3911</v>
      </c>
      <c r="B2720" s="349" t="s">
        <v>3912</v>
      </c>
      <c r="C2720" s="349" t="s">
        <v>3921</v>
      </c>
      <c r="D2720" s="349" t="s">
        <v>3922</v>
      </c>
      <c r="E2720" s="350" t="s">
        <v>24</v>
      </c>
      <c r="F2720" s="349" t="s">
        <v>24</v>
      </c>
      <c r="G2720" s="349">
        <v>98572</v>
      </c>
      <c r="H2720" s="349" t="s">
        <v>32622</v>
      </c>
      <c r="I2720" s="349" t="s">
        <v>194</v>
      </c>
      <c r="J2720" s="349" t="s">
        <v>1137</v>
      </c>
      <c r="K2720" s="350">
        <v>55.87</v>
      </c>
      <c r="L2720" s="349" t="s">
        <v>1138</v>
      </c>
    </row>
    <row r="2721" spans="1:12" ht="13.5" x14ac:dyDescent="0.25">
      <c r="A2721" s="349" t="s">
        <v>3911</v>
      </c>
      <c r="B2721" s="349" t="s">
        <v>3912</v>
      </c>
      <c r="C2721" s="349" t="s">
        <v>3921</v>
      </c>
      <c r="D2721" s="349" t="s">
        <v>3922</v>
      </c>
      <c r="E2721" s="350" t="s">
        <v>24</v>
      </c>
      <c r="F2721" s="349" t="s">
        <v>24</v>
      </c>
      <c r="G2721" s="349">
        <v>98573</v>
      </c>
      <c r="H2721" s="349" t="s">
        <v>32623</v>
      </c>
      <c r="I2721" s="349" t="s">
        <v>194</v>
      </c>
      <c r="J2721" s="349" t="s">
        <v>1333</v>
      </c>
      <c r="K2721" s="350">
        <v>69.790000000000006</v>
      </c>
      <c r="L2721" s="349" t="s">
        <v>1138</v>
      </c>
    </row>
    <row r="2722" spans="1:12" ht="13.5" x14ac:dyDescent="0.25">
      <c r="A2722" s="349" t="s">
        <v>3923</v>
      </c>
      <c r="B2722" s="349" t="s">
        <v>3924</v>
      </c>
      <c r="C2722" s="349" t="s">
        <v>3925</v>
      </c>
      <c r="D2722" s="349" t="s">
        <v>3926</v>
      </c>
      <c r="E2722" s="350" t="s">
        <v>24</v>
      </c>
      <c r="F2722" s="349" t="s">
        <v>24</v>
      </c>
      <c r="G2722" s="349">
        <v>91831</v>
      </c>
      <c r="H2722" s="349" t="s">
        <v>3927</v>
      </c>
      <c r="I2722" s="349" t="s">
        <v>182</v>
      </c>
      <c r="J2722" s="349" t="s">
        <v>1137</v>
      </c>
      <c r="K2722" s="350">
        <v>16.510000000000002</v>
      </c>
      <c r="L2722" s="349" t="s">
        <v>1138</v>
      </c>
    </row>
    <row r="2723" spans="1:12" ht="13.5" x14ac:dyDescent="0.25">
      <c r="A2723" s="349" t="s">
        <v>3923</v>
      </c>
      <c r="B2723" s="349" t="s">
        <v>3924</v>
      </c>
      <c r="C2723" s="349" t="s">
        <v>3925</v>
      </c>
      <c r="D2723" s="349" t="s">
        <v>3926</v>
      </c>
      <c r="E2723" s="350" t="s">
        <v>24</v>
      </c>
      <c r="F2723" s="349" t="s">
        <v>24</v>
      </c>
      <c r="G2723" s="349">
        <v>91833</v>
      </c>
      <c r="H2723" s="349" t="s">
        <v>3928</v>
      </c>
      <c r="I2723" s="349" t="s">
        <v>182</v>
      </c>
      <c r="J2723" s="349" t="s">
        <v>1137</v>
      </c>
      <c r="K2723" s="350">
        <v>16.98</v>
      </c>
      <c r="L2723" s="349" t="s">
        <v>1138</v>
      </c>
    </row>
    <row r="2724" spans="1:12" ht="13.5" x14ac:dyDescent="0.25">
      <c r="A2724" s="349" t="s">
        <v>3923</v>
      </c>
      <c r="B2724" s="349" t="s">
        <v>3924</v>
      </c>
      <c r="C2724" s="349" t="s">
        <v>3925</v>
      </c>
      <c r="D2724" s="349" t="s">
        <v>3926</v>
      </c>
      <c r="E2724" s="350" t="s">
        <v>24</v>
      </c>
      <c r="F2724" s="349" t="s">
        <v>24</v>
      </c>
      <c r="G2724" s="349">
        <v>91834</v>
      </c>
      <c r="H2724" s="349" t="s">
        <v>3929</v>
      </c>
      <c r="I2724" s="349" t="s">
        <v>182</v>
      </c>
      <c r="J2724" s="349" t="s">
        <v>1137</v>
      </c>
      <c r="K2724" s="350">
        <v>17.34</v>
      </c>
      <c r="L2724" s="349" t="s">
        <v>1138</v>
      </c>
    </row>
    <row r="2725" spans="1:12" ht="13.5" x14ac:dyDescent="0.25">
      <c r="A2725" s="349" t="s">
        <v>3923</v>
      </c>
      <c r="B2725" s="349" t="s">
        <v>3924</v>
      </c>
      <c r="C2725" s="349" t="s">
        <v>3925</v>
      </c>
      <c r="D2725" s="349" t="s">
        <v>3926</v>
      </c>
      <c r="E2725" s="350" t="s">
        <v>24</v>
      </c>
      <c r="F2725" s="349" t="s">
        <v>24</v>
      </c>
      <c r="G2725" s="349">
        <v>91835</v>
      </c>
      <c r="H2725" s="349" t="s">
        <v>3930</v>
      </c>
      <c r="I2725" s="349" t="s">
        <v>182</v>
      </c>
      <c r="J2725" s="349" t="s">
        <v>1137</v>
      </c>
      <c r="K2725" s="350">
        <v>18.559999999999999</v>
      </c>
      <c r="L2725" s="349" t="s">
        <v>1138</v>
      </c>
    </row>
    <row r="2726" spans="1:12" ht="13.5" x14ac:dyDescent="0.25">
      <c r="A2726" s="349" t="s">
        <v>3923</v>
      </c>
      <c r="B2726" s="349" t="s">
        <v>3924</v>
      </c>
      <c r="C2726" s="349" t="s">
        <v>3925</v>
      </c>
      <c r="D2726" s="349" t="s">
        <v>3926</v>
      </c>
      <c r="E2726" s="350" t="s">
        <v>24</v>
      </c>
      <c r="F2726" s="349" t="s">
        <v>24</v>
      </c>
      <c r="G2726" s="349">
        <v>91836</v>
      </c>
      <c r="H2726" s="349" t="s">
        <v>3931</v>
      </c>
      <c r="I2726" s="349" t="s">
        <v>182</v>
      </c>
      <c r="J2726" s="349" t="s">
        <v>1137</v>
      </c>
      <c r="K2726" s="350">
        <v>19.809999999999999</v>
      </c>
      <c r="L2726" s="349" t="s">
        <v>1138</v>
      </c>
    </row>
    <row r="2727" spans="1:12" ht="13.5" x14ac:dyDescent="0.25">
      <c r="A2727" s="349" t="s">
        <v>3923</v>
      </c>
      <c r="B2727" s="349" t="s">
        <v>3924</v>
      </c>
      <c r="C2727" s="349" t="s">
        <v>3925</v>
      </c>
      <c r="D2727" s="349" t="s">
        <v>3926</v>
      </c>
      <c r="E2727" s="350" t="s">
        <v>24</v>
      </c>
      <c r="F2727" s="349" t="s">
        <v>24</v>
      </c>
      <c r="G2727" s="349">
        <v>91837</v>
      </c>
      <c r="H2727" s="349" t="s">
        <v>3932</v>
      </c>
      <c r="I2727" s="349" t="s">
        <v>182</v>
      </c>
      <c r="J2727" s="349" t="s">
        <v>1137</v>
      </c>
      <c r="K2727" s="350">
        <v>22.66</v>
      </c>
      <c r="L2727" s="349" t="s">
        <v>1138</v>
      </c>
    </row>
    <row r="2728" spans="1:12" ht="13.5" x14ac:dyDescent="0.25">
      <c r="A2728" s="349" t="s">
        <v>3923</v>
      </c>
      <c r="B2728" s="349" t="s">
        <v>3924</v>
      </c>
      <c r="C2728" s="349" t="s">
        <v>3925</v>
      </c>
      <c r="D2728" s="349" t="s">
        <v>3926</v>
      </c>
      <c r="E2728" s="350" t="s">
        <v>24</v>
      </c>
      <c r="F2728" s="349" t="s">
        <v>24</v>
      </c>
      <c r="G2728" s="349">
        <v>91839</v>
      </c>
      <c r="H2728" s="349" t="s">
        <v>3933</v>
      </c>
      <c r="I2728" s="349" t="s">
        <v>182</v>
      </c>
      <c r="J2728" s="349" t="s">
        <v>1137</v>
      </c>
      <c r="K2728" s="350">
        <v>19.23</v>
      </c>
      <c r="L2728" s="349" t="s">
        <v>1138</v>
      </c>
    </row>
    <row r="2729" spans="1:12" ht="13.5" x14ac:dyDescent="0.25">
      <c r="A2729" s="349" t="s">
        <v>3923</v>
      </c>
      <c r="B2729" s="349" t="s">
        <v>3924</v>
      </c>
      <c r="C2729" s="349" t="s">
        <v>3925</v>
      </c>
      <c r="D2729" s="349" t="s">
        <v>3926</v>
      </c>
      <c r="E2729" s="350" t="s">
        <v>24</v>
      </c>
      <c r="F2729" s="349" t="s">
        <v>24</v>
      </c>
      <c r="G2729" s="349">
        <v>91840</v>
      </c>
      <c r="H2729" s="349" t="s">
        <v>3934</v>
      </c>
      <c r="I2729" s="349" t="s">
        <v>182</v>
      </c>
      <c r="J2729" s="349" t="s">
        <v>1137</v>
      </c>
      <c r="K2729" s="350">
        <v>22.03</v>
      </c>
      <c r="L2729" s="349" t="s">
        <v>1138</v>
      </c>
    </row>
    <row r="2730" spans="1:12" ht="13.5" x14ac:dyDescent="0.25">
      <c r="A2730" s="349" t="s">
        <v>3923</v>
      </c>
      <c r="B2730" s="349" t="s">
        <v>3924</v>
      </c>
      <c r="C2730" s="349" t="s">
        <v>3925</v>
      </c>
      <c r="D2730" s="349" t="s">
        <v>3926</v>
      </c>
      <c r="E2730" s="350" t="s">
        <v>24</v>
      </c>
      <c r="F2730" s="349" t="s">
        <v>24</v>
      </c>
      <c r="G2730" s="349">
        <v>91841</v>
      </c>
      <c r="H2730" s="349" t="s">
        <v>3935</v>
      </c>
      <c r="I2730" s="349" t="s">
        <v>182</v>
      </c>
      <c r="J2730" s="349" t="s">
        <v>1137</v>
      </c>
      <c r="K2730" s="350">
        <v>21.25</v>
      </c>
      <c r="L2730" s="349" t="s">
        <v>1138</v>
      </c>
    </row>
    <row r="2731" spans="1:12" ht="13.5" x14ac:dyDescent="0.25">
      <c r="A2731" s="349" t="s">
        <v>3923</v>
      </c>
      <c r="B2731" s="349" t="s">
        <v>3924</v>
      </c>
      <c r="C2731" s="349" t="s">
        <v>3925</v>
      </c>
      <c r="D2731" s="349" t="s">
        <v>3926</v>
      </c>
      <c r="E2731" s="350" t="s">
        <v>24</v>
      </c>
      <c r="F2731" s="349" t="s">
        <v>24</v>
      </c>
      <c r="G2731" s="349">
        <v>91842</v>
      </c>
      <c r="H2731" s="349" t="s">
        <v>3936</v>
      </c>
      <c r="I2731" s="349" t="s">
        <v>182</v>
      </c>
      <c r="J2731" s="349" t="s">
        <v>1137</v>
      </c>
      <c r="K2731" s="350">
        <v>5.76</v>
      </c>
      <c r="L2731" s="349" t="s">
        <v>1138</v>
      </c>
    </row>
    <row r="2732" spans="1:12" ht="13.5" x14ac:dyDescent="0.25">
      <c r="A2732" s="349" t="s">
        <v>3923</v>
      </c>
      <c r="B2732" s="349" t="s">
        <v>3924</v>
      </c>
      <c r="C2732" s="349" t="s">
        <v>3925</v>
      </c>
      <c r="D2732" s="349" t="s">
        <v>3926</v>
      </c>
      <c r="E2732" s="350" t="s">
        <v>24</v>
      </c>
      <c r="F2732" s="349" t="s">
        <v>24</v>
      </c>
      <c r="G2732" s="349">
        <v>91843</v>
      </c>
      <c r="H2732" s="349" t="s">
        <v>3937</v>
      </c>
      <c r="I2732" s="349" t="s">
        <v>182</v>
      </c>
      <c r="J2732" s="349" t="s">
        <v>1137</v>
      </c>
      <c r="K2732" s="350">
        <v>6.23</v>
      </c>
      <c r="L2732" s="349" t="s">
        <v>1138</v>
      </c>
    </row>
    <row r="2733" spans="1:12" ht="13.5" x14ac:dyDescent="0.25">
      <c r="A2733" s="349" t="s">
        <v>3923</v>
      </c>
      <c r="B2733" s="349" t="s">
        <v>3924</v>
      </c>
      <c r="C2733" s="349" t="s">
        <v>3925</v>
      </c>
      <c r="D2733" s="349" t="s">
        <v>3926</v>
      </c>
      <c r="E2733" s="350" t="s">
        <v>24</v>
      </c>
      <c r="F2733" s="349" t="s">
        <v>24</v>
      </c>
      <c r="G2733" s="349">
        <v>91844</v>
      </c>
      <c r="H2733" s="349" t="s">
        <v>3938</v>
      </c>
      <c r="I2733" s="349" t="s">
        <v>182</v>
      </c>
      <c r="J2733" s="349" t="s">
        <v>1137</v>
      </c>
      <c r="K2733" s="350">
        <v>6.52</v>
      </c>
      <c r="L2733" s="349" t="s">
        <v>1138</v>
      </c>
    </row>
    <row r="2734" spans="1:12" ht="13.5" x14ac:dyDescent="0.25">
      <c r="A2734" s="349" t="s">
        <v>3923</v>
      </c>
      <c r="B2734" s="349" t="s">
        <v>3924</v>
      </c>
      <c r="C2734" s="349" t="s">
        <v>3925</v>
      </c>
      <c r="D2734" s="349" t="s">
        <v>3926</v>
      </c>
      <c r="E2734" s="350" t="s">
        <v>24</v>
      </c>
      <c r="F2734" s="349" t="s">
        <v>24</v>
      </c>
      <c r="G2734" s="349">
        <v>91845</v>
      </c>
      <c r="H2734" s="349" t="s">
        <v>3939</v>
      </c>
      <c r="I2734" s="349" t="s">
        <v>182</v>
      </c>
      <c r="J2734" s="349" t="s">
        <v>1137</v>
      </c>
      <c r="K2734" s="350">
        <v>7.74</v>
      </c>
      <c r="L2734" s="349" t="s">
        <v>1138</v>
      </c>
    </row>
    <row r="2735" spans="1:12" ht="13.5" x14ac:dyDescent="0.25">
      <c r="A2735" s="349" t="s">
        <v>3923</v>
      </c>
      <c r="B2735" s="349" t="s">
        <v>3924</v>
      </c>
      <c r="C2735" s="349" t="s">
        <v>3925</v>
      </c>
      <c r="D2735" s="349" t="s">
        <v>3926</v>
      </c>
      <c r="E2735" s="350" t="s">
        <v>24</v>
      </c>
      <c r="F2735" s="349" t="s">
        <v>24</v>
      </c>
      <c r="G2735" s="349">
        <v>91846</v>
      </c>
      <c r="H2735" s="349" t="s">
        <v>3940</v>
      </c>
      <c r="I2735" s="349" t="s">
        <v>182</v>
      </c>
      <c r="J2735" s="349" t="s">
        <v>1137</v>
      </c>
      <c r="K2735" s="350">
        <v>9.07</v>
      </c>
      <c r="L2735" s="349" t="s">
        <v>1138</v>
      </c>
    </row>
    <row r="2736" spans="1:12" ht="13.5" x14ac:dyDescent="0.25">
      <c r="A2736" s="349" t="s">
        <v>3923</v>
      </c>
      <c r="B2736" s="349" t="s">
        <v>3924</v>
      </c>
      <c r="C2736" s="349" t="s">
        <v>3925</v>
      </c>
      <c r="D2736" s="349" t="s">
        <v>3926</v>
      </c>
      <c r="E2736" s="350" t="s">
        <v>24</v>
      </c>
      <c r="F2736" s="349" t="s">
        <v>24</v>
      </c>
      <c r="G2736" s="349">
        <v>91847</v>
      </c>
      <c r="H2736" s="349" t="s">
        <v>3941</v>
      </c>
      <c r="I2736" s="349" t="s">
        <v>182</v>
      </c>
      <c r="J2736" s="349" t="s">
        <v>1137</v>
      </c>
      <c r="K2736" s="350">
        <v>11.92</v>
      </c>
      <c r="L2736" s="349" t="s">
        <v>1138</v>
      </c>
    </row>
    <row r="2737" spans="1:12" ht="13.5" x14ac:dyDescent="0.25">
      <c r="A2737" s="349" t="s">
        <v>3923</v>
      </c>
      <c r="B2737" s="349" t="s">
        <v>3924</v>
      </c>
      <c r="C2737" s="349" t="s">
        <v>3925</v>
      </c>
      <c r="D2737" s="349" t="s">
        <v>3926</v>
      </c>
      <c r="E2737" s="350" t="s">
        <v>24</v>
      </c>
      <c r="F2737" s="349" t="s">
        <v>24</v>
      </c>
      <c r="G2737" s="349">
        <v>91849</v>
      </c>
      <c r="H2737" s="349" t="s">
        <v>3942</v>
      </c>
      <c r="I2737" s="349" t="s">
        <v>182</v>
      </c>
      <c r="J2737" s="349" t="s">
        <v>1137</v>
      </c>
      <c r="K2737" s="350">
        <v>8.49</v>
      </c>
      <c r="L2737" s="349" t="s">
        <v>1138</v>
      </c>
    </row>
    <row r="2738" spans="1:12" ht="13.5" x14ac:dyDescent="0.25">
      <c r="A2738" s="349" t="s">
        <v>3923</v>
      </c>
      <c r="B2738" s="349" t="s">
        <v>3924</v>
      </c>
      <c r="C2738" s="349" t="s">
        <v>3925</v>
      </c>
      <c r="D2738" s="349" t="s">
        <v>3926</v>
      </c>
      <c r="E2738" s="350" t="s">
        <v>24</v>
      </c>
      <c r="F2738" s="349" t="s">
        <v>24</v>
      </c>
      <c r="G2738" s="349">
        <v>91850</v>
      </c>
      <c r="H2738" s="349" t="s">
        <v>3943</v>
      </c>
      <c r="I2738" s="349" t="s">
        <v>182</v>
      </c>
      <c r="J2738" s="349" t="s">
        <v>1137</v>
      </c>
      <c r="K2738" s="350">
        <v>11.24</v>
      </c>
      <c r="L2738" s="349" t="s">
        <v>1138</v>
      </c>
    </row>
    <row r="2739" spans="1:12" ht="13.5" x14ac:dyDescent="0.25">
      <c r="A2739" s="349" t="s">
        <v>3923</v>
      </c>
      <c r="B2739" s="349" t="s">
        <v>3924</v>
      </c>
      <c r="C2739" s="349" t="s">
        <v>3925</v>
      </c>
      <c r="D2739" s="349" t="s">
        <v>3926</v>
      </c>
      <c r="E2739" s="350" t="s">
        <v>24</v>
      </c>
      <c r="F2739" s="349" t="s">
        <v>24</v>
      </c>
      <c r="G2739" s="349">
        <v>91851</v>
      </c>
      <c r="H2739" s="349" t="s">
        <v>3944</v>
      </c>
      <c r="I2739" s="349" t="s">
        <v>182</v>
      </c>
      <c r="J2739" s="349" t="s">
        <v>1137</v>
      </c>
      <c r="K2739" s="350">
        <v>10.46</v>
      </c>
      <c r="L2739" s="349" t="s">
        <v>1138</v>
      </c>
    </row>
    <row r="2740" spans="1:12" ht="13.5" x14ac:dyDescent="0.25">
      <c r="A2740" s="349" t="s">
        <v>3923</v>
      </c>
      <c r="B2740" s="349" t="s">
        <v>3924</v>
      </c>
      <c r="C2740" s="349" t="s">
        <v>3925</v>
      </c>
      <c r="D2740" s="349" t="s">
        <v>3926</v>
      </c>
      <c r="E2740" s="350" t="s">
        <v>24</v>
      </c>
      <c r="F2740" s="349" t="s">
        <v>24</v>
      </c>
      <c r="G2740" s="349">
        <v>91852</v>
      </c>
      <c r="H2740" s="349" t="s">
        <v>3945</v>
      </c>
      <c r="I2740" s="349" t="s">
        <v>182</v>
      </c>
      <c r="J2740" s="349" t="s">
        <v>1137</v>
      </c>
      <c r="K2740" s="350">
        <v>9.25</v>
      </c>
      <c r="L2740" s="349" t="s">
        <v>1138</v>
      </c>
    </row>
    <row r="2741" spans="1:12" ht="13.5" x14ac:dyDescent="0.25">
      <c r="A2741" s="349" t="s">
        <v>3923</v>
      </c>
      <c r="B2741" s="349" t="s">
        <v>3924</v>
      </c>
      <c r="C2741" s="349" t="s">
        <v>3925</v>
      </c>
      <c r="D2741" s="349" t="s">
        <v>3926</v>
      </c>
      <c r="E2741" s="350" t="s">
        <v>24</v>
      </c>
      <c r="F2741" s="349" t="s">
        <v>24</v>
      </c>
      <c r="G2741" s="349">
        <v>91853</v>
      </c>
      <c r="H2741" s="349" t="s">
        <v>3946</v>
      </c>
      <c r="I2741" s="349" t="s">
        <v>182</v>
      </c>
      <c r="J2741" s="349" t="s">
        <v>1137</v>
      </c>
      <c r="K2741" s="350">
        <v>9.69</v>
      </c>
      <c r="L2741" s="349" t="s">
        <v>1138</v>
      </c>
    </row>
    <row r="2742" spans="1:12" ht="13.5" x14ac:dyDescent="0.25">
      <c r="A2742" s="349" t="s">
        <v>3923</v>
      </c>
      <c r="B2742" s="349" t="s">
        <v>3924</v>
      </c>
      <c r="C2742" s="349" t="s">
        <v>3925</v>
      </c>
      <c r="D2742" s="349" t="s">
        <v>3926</v>
      </c>
      <c r="E2742" s="350" t="s">
        <v>24</v>
      </c>
      <c r="F2742" s="349" t="s">
        <v>24</v>
      </c>
      <c r="G2742" s="349">
        <v>91854</v>
      </c>
      <c r="H2742" s="349" t="s">
        <v>3947</v>
      </c>
      <c r="I2742" s="349" t="s">
        <v>182</v>
      </c>
      <c r="J2742" s="349" t="s">
        <v>1137</v>
      </c>
      <c r="K2742" s="350">
        <v>10</v>
      </c>
      <c r="L2742" s="349" t="s">
        <v>1138</v>
      </c>
    </row>
    <row r="2743" spans="1:12" ht="13.5" x14ac:dyDescent="0.25">
      <c r="A2743" s="349" t="s">
        <v>3923</v>
      </c>
      <c r="B2743" s="349" t="s">
        <v>3924</v>
      </c>
      <c r="C2743" s="349" t="s">
        <v>3925</v>
      </c>
      <c r="D2743" s="349" t="s">
        <v>3926</v>
      </c>
      <c r="E2743" s="350" t="s">
        <v>24</v>
      </c>
      <c r="F2743" s="349" t="s">
        <v>24</v>
      </c>
      <c r="G2743" s="349">
        <v>91855</v>
      </c>
      <c r="H2743" s="349" t="s">
        <v>3948</v>
      </c>
      <c r="I2743" s="349" t="s">
        <v>182</v>
      </c>
      <c r="J2743" s="349" t="s">
        <v>1137</v>
      </c>
      <c r="K2743" s="350">
        <v>11.13</v>
      </c>
      <c r="L2743" s="349" t="s">
        <v>1138</v>
      </c>
    </row>
    <row r="2744" spans="1:12" ht="13.5" x14ac:dyDescent="0.25">
      <c r="A2744" s="349" t="s">
        <v>3923</v>
      </c>
      <c r="B2744" s="349" t="s">
        <v>3924</v>
      </c>
      <c r="C2744" s="349" t="s">
        <v>3925</v>
      </c>
      <c r="D2744" s="349" t="s">
        <v>3926</v>
      </c>
      <c r="E2744" s="350" t="s">
        <v>24</v>
      </c>
      <c r="F2744" s="349" t="s">
        <v>24</v>
      </c>
      <c r="G2744" s="349">
        <v>91856</v>
      </c>
      <c r="H2744" s="349" t="s">
        <v>3949</v>
      </c>
      <c r="I2744" s="349" t="s">
        <v>182</v>
      </c>
      <c r="J2744" s="349" t="s">
        <v>1137</v>
      </c>
      <c r="K2744" s="350">
        <v>12.42</v>
      </c>
      <c r="L2744" s="349" t="s">
        <v>1138</v>
      </c>
    </row>
    <row r="2745" spans="1:12" ht="13.5" x14ac:dyDescent="0.25">
      <c r="A2745" s="349" t="s">
        <v>3923</v>
      </c>
      <c r="B2745" s="349" t="s">
        <v>3924</v>
      </c>
      <c r="C2745" s="349" t="s">
        <v>3925</v>
      </c>
      <c r="D2745" s="349" t="s">
        <v>3926</v>
      </c>
      <c r="E2745" s="350" t="s">
        <v>24</v>
      </c>
      <c r="F2745" s="349" t="s">
        <v>24</v>
      </c>
      <c r="G2745" s="349">
        <v>91857</v>
      </c>
      <c r="H2745" s="349" t="s">
        <v>3950</v>
      </c>
      <c r="I2745" s="349" t="s">
        <v>182</v>
      </c>
      <c r="J2745" s="349" t="s">
        <v>1137</v>
      </c>
      <c r="K2745" s="350">
        <v>15.05</v>
      </c>
      <c r="L2745" s="349" t="s">
        <v>1138</v>
      </c>
    </row>
    <row r="2746" spans="1:12" ht="13.5" x14ac:dyDescent="0.25">
      <c r="A2746" s="349" t="s">
        <v>3923</v>
      </c>
      <c r="B2746" s="349" t="s">
        <v>3924</v>
      </c>
      <c r="C2746" s="349" t="s">
        <v>3925</v>
      </c>
      <c r="D2746" s="349" t="s">
        <v>3926</v>
      </c>
      <c r="E2746" s="350" t="s">
        <v>24</v>
      </c>
      <c r="F2746" s="349" t="s">
        <v>24</v>
      </c>
      <c r="G2746" s="349">
        <v>91859</v>
      </c>
      <c r="H2746" s="349" t="s">
        <v>3951</v>
      </c>
      <c r="I2746" s="349" t="s">
        <v>182</v>
      </c>
      <c r="J2746" s="349" t="s">
        <v>1137</v>
      </c>
      <c r="K2746" s="350">
        <v>11.88</v>
      </c>
      <c r="L2746" s="349" t="s">
        <v>1138</v>
      </c>
    </row>
    <row r="2747" spans="1:12" ht="13.5" x14ac:dyDescent="0.25">
      <c r="A2747" s="349" t="s">
        <v>3923</v>
      </c>
      <c r="B2747" s="349" t="s">
        <v>3924</v>
      </c>
      <c r="C2747" s="349" t="s">
        <v>3925</v>
      </c>
      <c r="D2747" s="349" t="s">
        <v>3926</v>
      </c>
      <c r="E2747" s="350" t="s">
        <v>24</v>
      </c>
      <c r="F2747" s="349" t="s">
        <v>24</v>
      </c>
      <c r="G2747" s="349">
        <v>91860</v>
      </c>
      <c r="H2747" s="349" t="s">
        <v>3952</v>
      </c>
      <c r="I2747" s="349" t="s">
        <v>182</v>
      </c>
      <c r="J2747" s="349" t="s">
        <v>1137</v>
      </c>
      <c r="K2747" s="350">
        <v>14.49</v>
      </c>
      <c r="L2747" s="349" t="s">
        <v>1138</v>
      </c>
    </row>
    <row r="2748" spans="1:12" ht="13.5" x14ac:dyDescent="0.25">
      <c r="A2748" s="349" t="s">
        <v>3923</v>
      </c>
      <c r="B2748" s="349" t="s">
        <v>3924</v>
      </c>
      <c r="C2748" s="349" t="s">
        <v>3925</v>
      </c>
      <c r="D2748" s="349" t="s">
        <v>3926</v>
      </c>
      <c r="E2748" s="350" t="s">
        <v>24</v>
      </c>
      <c r="F2748" s="349" t="s">
        <v>24</v>
      </c>
      <c r="G2748" s="349">
        <v>91861</v>
      </c>
      <c r="H2748" s="349" t="s">
        <v>3953</v>
      </c>
      <c r="I2748" s="349" t="s">
        <v>182</v>
      </c>
      <c r="J2748" s="349" t="s">
        <v>1137</v>
      </c>
      <c r="K2748" s="350">
        <v>13.77</v>
      </c>
      <c r="L2748" s="349" t="s">
        <v>1138</v>
      </c>
    </row>
    <row r="2749" spans="1:12" ht="13.5" x14ac:dyDescent="0.25">
      <c r="A2749" s="349" t="s">
        <v>3923</v>
      </c>
      <c r="B2749" s="349" t="s">
        <v>3924</v>
      </c>
      <c r="C2749" s="349" t="s">
        <v>3925</v>
      </c>
      <c r="D2749" s="349" t="s">
        <v>3926</v>
      </c>
      <c r="E2749" s="350" t="s">
        <v>24</v>
      </c>
      <c r="F2749" s="349" t="s">
        <v>24</v>
      </c>
      <c r="G2749" s="349">
        <v>91862</v>
      </c>
      <c r="H2749" s="349" t="s">
        <v>3954</v>
      </c>
      <c r="I2749" s="349" t="s">
        <v>182</v>
      </c>
      <c r="J2749" s="349" t="s">
        <v>1137</v>
      </c>
      <c r="K2749" s="350">
        <v>9.43</v>
      </c>
      <c r="L2749" s="349" t="s">
        <v>1138</v>
      </c>
    </row>
    <row r="2750" spans="1:12" ht="13.5" x14ac:dyDescent="0.25">
      <c r="A2750" s="349" t="s">
        <v>3923</v>
      </c>
      <c r="B2750" s="349" t="s">
        <v>3924</v>
      </c>
      <c r="C2750" s="349" t="s">
        <v>3925</v>
      </c>
      <c r="D2750" s="349" t="s">
        <v>3926</v>
      </c>
      <c r="E2750" s="350" t="s">
        <v>24</v>
      </c>
      <c r="F2750" s="349" t="s">
        <v>24</v>
      </c>
      <c r="G2750" s="349">
        <v>91863</v>
      </c>
      <c r="H2750" s="349" t="s">
        <v>3955</v>
      </c>
      <c r="I2750" s="349" t="s">
        <v>182</v>
      </c>
      <c r="J2750" s="349" t="s">
        <v>1137</v>
      </c>
      <c r="K2750" s="350">
        <v>11.06</v>
      </c>
      <c r="L2750" s="349" t="s">
        <v>1138</v>
      </c>
    </row>
    <row r="2751" spans="1:12" ht="13.5" x14ac:dyDescent="0.25">
      <c r="A2751" s="349" t="s">
        <v>3923</v>
      </c>
      <c r="B2751" s="349" t="s">
        <v>3924</v>
      </c>
      <c r="C2751" s="349" t="s">
        <v>3925</v>
      </c>
      <c r="D2751" s="349" t="s">
        <v>3926</v>
      </c>
      <c r="E2751" s="350" t="s">
        <v>24</v>
      </c>
      <c r="F2751" s="349" t="s">
        <v>24</v>
      </c>
      <c r="G2751" s="349">
        <v>91864</v>
      </c>
      <c r="H2751" s="349" t="s">
        <v>3956</v>
      </c>
      <c r="I2751" s="349" t="s">
        <v>182</v>
      </c>
      <c r="J2751" s="349" t="s">
        <v>1137</v>
      </c>
      <c r="K2751" s="350">
        <v>14.53</v>
      </c>
      <c r="L2751" s="349" t="s">
        <v>1138</v>
      </c>
    </row>
    <row r="2752" spans="1:12" ht="13.5" x14ac:dyDescent="0.25">
      <c r="A2752" s="349" t="s">
        <v>3923</v>
      </c>
      <c r="B2752" s="349" t="s">
        <v>3924</v>
      </c>
      <c r="C2752" s="349" t="s">
        <v>3925</v>
      </c>
      <c r="D2752" s="349" t="s">
        <v>3926</v>
      </c>
      <c r="E2752" s="350" t="s">
        <v>24</v>
      </c>
      <c r="F2752" s="349" t="s">
        <v>24</v>
      </c>
      <c r="G2752" s="349">
        <v>91865</v>
      </c>
      <c r="H2752" s="349" t="s">
        <v>3957</v>
      </c>
      <c r="I2752" s="349" t="s">
        <v>182</v>
      </c>
      <c r="J2752" s="349" t="s">
        <v>1137</v>
      </c>
      <c r="K2752" s="350">
        <v>18.02</v>
      </c>
      <c r="L2752" s="349" t="s">
        <v>1138</v>
      </c>
    </row>
    <row r="2753" spans="1:12" ht="13.5" x14ac:dyDescent="0.25">
      <c r="A2753" s="349" t="s">
        <v>3923</v>
      </c>
      <c r="B2753" s="349" t="s">
        <v>3924</v>
      </c>
      <c r="C2753" s="349" t="s">
        <v>3925</v>
      </c>
      <c r="D2753" s="349" t="s">
        <v>3926</v>
      </c>
      <c r="E2753" s="350" t="s">
        <v>24</v>
      </c>
      <c r="F2753" s="349" t="s">
        <v>24</v>
      </c>
      <c r="G2753" s="349">
        <v>91866</v>
      </c>
      <c r="H2753" s="349" t="s">
        <v>3958</v>
      </c>
      <c r="I2753" s="349" t="s">
        <v>182</v>
      </c>
      <c r="J2753" s="349" t="s">
        <v>1137</v>
      </c>
      <c r="K2753" s="350">
        <v>8.01</v>
      </c>
      <c r="L2753" s="349" t="s">
        <v>1138</v>
      </c>
    </row>
    <row r="2754" spans="1:12" ht="13.5" x14ac:dyDescent="0.25">
      <c r="A2754" s="349" t="s">
        <v>3923</v>
      </c>
      <c r="B2754" s="349" t="s">
        <v>3924</v>
      </c>
      <c r="C2754" s="349" t="s">
        <v>3925</v>
      </c>
      <c r="D2754" s="349" t="s">
        <v>3926</v>
      </c>
      <c r="E2754" s="350" t="s">
        <v>24</v>
      </c>
      <c r="F2754" s="349" t="s">
        <v>24</v>
      </c>
      <c r="G2754" s="349">
        <v>91867</v>
      </c>
      <c r="H2754" s="349" t="s">
        <v>3959</v>
      </c>
      <c r="I2754" s="349" t="s">
        <v>182</v>
      </c>
      <c r="J2754" s="349" t="s">
        <v>1137</v>
      </c>
      <c r="K2754" s="350">
        <v>9.6300000000000008</v>
      </c>
      <c r="L2754" s="349" t="s">
        <v>1138</v>
      </c>
    </row>
    <row r="2755" spans="1:12" ht="13.5" x14ac:dyDescent="0.25">
      <c r="A2755" s="349" t="s">
        <v>3923</v>
      </c>
      <c r="B2755" s="349" t="s">
        <v>3924</v>
      </c>
      <c r="C2755" s="349" t="s">
        <v>3925</v>
      </c>
      <c r="D2755" s="349" t="s">
        <v>3926</v>
      </c>
      <c r="E2755" s="350" t="s">
        <v>24</v>
      </c>
      <c r="F2755" s="349" t="s">
        <v>24</v>
      </c>
      <c r="G2755" s="349">
        <v>91868</v>
      </c>
      <c r="H2755" s="349" t="s">
        <v>3960</v>
      </c>
      <c r="I2755" s="349" t="s">
        <v>182</v>
      </c>
      <c r="J2755" s="349" t="s">
        <v>1137</v>
      </c>
      <c r="K2755" s="350">
        <v>13.12</v>
      </c>
      <c r="L2755" s="349" t="s">
        <v>1138</v>
      </c>
    </row>
    <row r="2756" spans="1:12" ht="13.5" x14ac:dyDescent="0.25">
      <c r="A2756" s="349" t="s">
        <v>3923</v>
      </c>
      <c r="B2756" s="349" t="s">
        <v>3924</v>
      </c>
      <c r="C2756" s="349" t="s">
        <v>3925</v>
      </c>
      <c r="D2756" s="349" t="s">
        <v>3926</v>
      </c>
      <c r="E2756" s="350" t="s">
        <v>24</v>
      </c>
      <c r="F2756" s="349" t="s">
        <v>24</v>
      </c>
      <c r="G2756" s="349">
        <v>91869</v>
      </c>
      <c r="H2756" s="349" t="s">
        <v>3961</v>
      </c>
      <c r="I2756" s="349" t="s">
        <v>182</v>
      </c>
      <c r="J2756" s="349" t="s">
        <v>1137</v>
      </c>
      <c r="K2756" s="350">
        <v>16.55</v>
      </c>
      <c r="L2756" s="349" t="s">
        <v>1138</v>
      </c>
    </row>
    <row r="2757" spans="1:12" ht="13.5" x14ac:dyDescent="0.25">
      <c r="A2757" s="349" t="s">
        <v>3923</v>
      </c>
      <c r="B2757" s="349" t="s">
        <v>3924</v>
      </c>
      <c r="C2757" s="349" t="s">
        <v>3925</v>
      </c>
      <c r="D2757" s="349" t="s">
        <v>3926</v>
      </c>
      <c r="E2757" s="350" t="s">
        <v>24</v>
      </c>
      <c r="F2757" s="349" t="s">
        <v>24</v>
      </c>
      <c r="G2757" s="349">
        <v>91870</v>
      </c>
      <c r="H2757" s="349" t="s">
        <v>3962</v>
      </c>
      <c r="I2757" s="349" t="s">
        <v>182</v>
      </c>
      <c r="J2757" s="349" t="s">
        <v>1137</v>
      </c>
      <c r="K2757" s="350">
        <v>12.83</v>
      </c>
      <c r="L2757" s="349" t="s">
        <v>1138</v>
      </c>
    </row>
    <row r="2758" spans="1:12" ht="13.5" x14ac:dyDescent="0.25">
      <c r="A2758" s="349" t="s">
        <v>3923</v>
      </c>
      <c r="B2758" s="349" t="s">
        <v>3924</v>
      </c>
      <c r="C2758" s="349" t="s">
        <v>3925</v>
      </c>
      <c r="D2758" s="349" t="s">
        <v>3926</v>
      </c>
      <c r="E2758" s="350" t="s">
        <v>24</v>
      </c>
      <c r="F2758" s="349" t="s">
        <v>24</v>
      </c>
      <c r="G2758" s="349">
        <v>91871</v>
      </c>
      <c r="H2758" s="349" t="s">
        <v>3963</v>
      </c>
      <c r="I2758" s="349" t="s">
        <v>182</v>
      </c>
      <c r="J2758" s="349" t="s">
        <v>1137</v>
      </c>
      <c r="K2758" s="350">
        <v>14.46</v>
      </c>
      <c r="L2758" s="349" t="s">
        <v>1138</v>
      </c>
    </row>
    <row r="2759" spans="1:12" ht="13.5" x14ac:dyDescent="0.25">
      <c r="A2759" s="349" t="s">
        <v>3923</v>
      </c>
      <c r="B2759" s="349" t="s">
        <v>3924</v>
      </c>
      <c r="C2759" s="349" t="s">
        <v>3925</v>
      </c>
      <c r="D2759" s="349" t="s">
        <v>3926</v>
      </c>
      <c r="E2759" s="350" t="s">
        <v>24</v>
      </c>
      <c r="F2759" s="349" t="s">
        <v>24</v>
      </c>
      <c r="G2759" s="349">
        <v>91872</v>
      </c>
      <c r="H2759" s="349" t="s">
        <v>3964</v>
      </c>
      <c r="I2759" s="349" t="s">
        <v>182</v>
      </c>
      <c r="J2759" s="349" t="s">
        <v>1137</v>
      </c>
      <c r="K2759" s="350">
        <v>17.93</v>
      </c>
      <c r="L2759" s="349" t="s">
        <v>1138</v>
      </c>
    </row>
    <row r="2760" spans="1:12" ht="13.5" x14ac:dyDescent="0.25">
      <c r="A2760" s="349" t="s">
        <v>3923</v>
      </c>
      <c r="B2760" s="349" t="s">
        <v>3924</v>
      </c>
      <c r="C2760" s="349" t="s">
        <v>3925</v>
      </c>
      <c r="D2760" s="349" t="s">
        <v>3926</v>
      </c>
      <c r="E2760" s="350" t="s">
        <v>24</v>
      </c>
      <c r="F2760" s="349" t="s">
        <v>24</v>
      </c>
      <c r="G2760" s="349">
        <v>91873</v>
      </c>
      <c r="H2760" s="349" t="s">
        <v>3965</v>
      </c>
      <c r="I2760" s="349" t="s">
        <v>182</v>
      </c>
      <c r="J2760" s="349" t="s">
        <v>1137</v>
      </c>
      <c r="K2760" s="350">
        <v>21.36</v>
      </c>
      <c r="L2760" s="349" t="s">
        <v>1138</v>
      </c>
    </row>
    <row r="2761" spans="1:12" ht="13.5" x14ac:dyDescent="0.25">
      <c r="A2761" s="349" t="s">
        <v>3923</v>
      </c>
      <c r="B2761" s="349" t="s">
        <v>3924</v>
      </c>
      <c r="C2761" s="349" t="s">
        <v>3925</v>
      </c>
      <c r="D2761" s="349" t="s">
        <v>3926</v>
      </c>
      <c r="E2761" s="350" t="s">
        <v>24</v>
      </c>
      <c r="F2761" s="349" t="s">
        <v>24</v>
      </c>
      <c r="G2761" s="349">
        <v>93008</v>
      </c>
      <c r="H2761" s="349" t="s">
        <v>3966</v>
      </c>
      <c r="I2761" s="349" t="s">
        <v>182</v>
      </c>
      <c r="J2761" s="349" t="s">
        <v>1137</v>
      </c>
      <c r="K2761" s="350">
        <v>16.71</v>
      </c>
      <c r="L2761" s="349" t="s">
        <v>1138</v>
      </c>
    </row>
    <row r="2762" spans="1:12" ht="13.5" x14ac:dyDescent="0.25">
      <c r="A2762" s="349" t="s">
        <v>3923</v>
      </c>
      <c r="B2762" s="349" t="s">
        <v>3924</v>
      </c>
      <c r="C2762" s="349" t="s">
        <v>3925</v>
      </c>
      <c r="D2762" s="349" t="s">
        <v>3926</v>
      </c>
      <c r="E2762" s="350" t="s">
        <v>24</v>
      </c>
      <c r="F2762" s="349" t="s">
        <v>24</v>
      </c>
      <c r="G2762" s="349">
        <v>93009</v>
      </c>
      <c r="H2762" s="349" t="s">
        <v>3967</v>
      </c>
      <c r="I2762" s="349" t="s">
        <v>182</v>
      </c>
      <c r="J2762" s="349" t="s">
        <v>1137</v>
      </c>
      <c r="K2762" s="350">
        <v>24.12</v>
      </c>
      <c r="L2762" s="349" t="s">
        <v>1138</v>
      </c>
    </row>
    <row r="2763" spans="1:12" ht="13.5" x14ac:dyDescent="0.25">
      <c r="A2763" s="349" t="s">
        <v>3923</v>
      </c>
      <c r="B2763" s="349" t="s">
        <v>3924</v>
      </c>
      <c r="C2763" s="349" t="s">
        <v>3925</v>
      </c>
      <c r="D2763" s="349" t="s">
        <v>3926</v>
      </c>
      <c r="E2763" s="350" t="s">
        <v>24</v>
      </c>
      <c r="F2763" s="349" t="s">
        <v>24</v>
      </c>
      <c r="G2763" s="349">
        <v>93010</v>
      </c>
      <c r="H2763" s="349" t="s">
        <v>3968</v>
      </c>
      <c r="I2763" s="349" t="s">
        <v>182</v>
      </c>
      <c r="J2763" s="349" t="s">
        <v>1137</v>
      </c>
      <c r="K2763" s="350">
        <v>33.21</v>
      </c>
      <c r="L2763" s="349" t="s">
        <v>1138</v>
      </c>
    </row>
    <row r="2764" spans="1:12" ht="13.5" x14ac:dyDescent="0.25">
      <c r="A2764" s="349" t="s">
        <v>3923</v>
      </c>
      <c r="B2764" s="349" t="s">
        <v>3924</v>
      </c>
      <c r="C2764" s="349" t="s">
        <v>3925</v>
      </c>
      <c r="D2764" s="349" t="s">
        <v>3926</v>
      </c>
      <c r="E2764" s="350" t="s">
        <v>24</v>
      </c>
      <c r="F2764" s="349" t="s">
        <v>24</v>
      </c>
      <c r="G2764" s="349">
        <v>93011</v>
      </c>
      <c r="H2764" s="349" t="s">
        <v>3969</v>
      </c>
      <c r="I2764" s="349" t="s">
        <v>182</v>
      </c>
      <c r="J2764" s="349" t="s">
        <v>1137</v>
      </c>
      <c r="K2764" s="350">
        <v>40.340000000000003</v>
      </c>
      <c r="L2764" s="349" t="s">
        <v>1138</v>
      </c>
    </row>
    <row r="2765" spans="1:12" ht="13.5" x14ac:dyDescent="0.25">
      <c r="A2765" s="349" t="s">
        <v>3923</v>
      </c>
      <c r="B2765" s="349" t="s">
        <v>3924</v>
      </c>
      <c r="C2765" s="349" t="s">
        <v>3925</v>
      </c>
      <c r="D2765" s="349" t="s">
        <v>3926</v>
      </c>
      <c r="E2765" s="350" t="s">
        <v>24</v>
      </c>
      <c r="F2765" s="349" t="s">
        <v>24</v>
      </c>
      <c r="G2765" s="349">
        <v>93012</v>
      </c>
      <c r="H2765" s="349" t="s">
        <v>3970</v>
      </c>
      <c r="I2765" s="349" t="s">
        <v>182</v>
      </c>
      <c r="J2765" s="349" t="s">
        <v>1137</v>
      </c>
      <c r="K2765" s="350">
        <v>60.27</v>
      </c>
      <c r="L2765" s="349" t="s">
        <v>1138</v>
      </c>
    </row>
    <row r="2766" spans="1:12" ht="13.5" x14ac:dyDescent="0.25">
      <c r="A2766" s="349" t="s">
        <v>3923</v>
      </c>
      <c r="B2766" s="349" t="s">
        <v>3924</v>
      </c>
      <c r="C2766" s="349" t="s">
        <v>3925</v>
      </c>
      <c r="D2766" s="349" t="s">
        <v>3926</v>
      </c>
      <c r="E2766" s="350" t="s">
        <v>24</v>
      </c>
      <c r="F2766" s="349" t="s">
        <v>24</v>
      </c>
      <c r="G2766" s="349">
        <v>95726</v>
      </c>
      <c r="H2766" s="349" t="s">
        <v>3971</v>
      </c>
      <c r="I2766" s="349" t="s">
        <v>182</v>
      </c>
      <c r="J2766" s="349" t="s">
        <v>1137</v>
      </c>
      <c r="K2766" s="350">
        <v>15.4</v>
      </c>
      <c r="L2766" s="349" t="s">
        <v>1138</v>
      </c>
    </row>
    <row r="2767" spans="1:12" ht="13.5" x14ac:dyDescent="0.25">
      <c r="A2767" s="349" t="s">
        <v>3923</v>
      </c>
      <c r="B2767" s="349" t="s">
        <v>3924</v>
      </c>
      <c r="C2767" s="349" t="s">
        <v>3925</v>
      </c>
      <c r="D2767" s="349" t="s">
        <v>3926</v>
      </c>
      <c r="E2767" s="350" t="s">
        <v>24</v>
      </c>
      <c r="F2767" s="349" t="s">
        <v>24</v>
      </c>
      <c r="G2767" s="349">
        <v>95727</v>
      </c>
      <c r="H2767" s="349" t="s">
        <v>3972</v>
      </c>
      <c r="I2767" s="349" t="s">
        <v>182</v>
      </c>
      <c r="J2767" s="349" t="s">
        <v>1137</v>
      </c>
      <c r="K2767" s="350">
        <v>19.3</v>
      </c>
      <c r="L2767" s="349" t="s">
        <v>1138</v>
      </c>
    </row>
    <row r="2768" spans="1:12" ht="13.5" x14ac:dyDescent="0.25">
      <c r="A2768" s="349" t="s">
        <v>3923</v>
      </c>
      <c r="B2768" s="349" t="s">
        <v>3924</v>
      </c>
      <c r="C2768" s="349" t="s">
        <v>3925</v>
      </c>
      <c r="D2768" s="349" t="s">
        <v>3926</v>
      </c>
      <c r="E2768" s="350" t="s">
        <v>24</v>
      </c>
      <c r="F2768" s="349" t="s">
        <v>24</v>
      </c>
      <c r="G2768" s="349">
        <v>95728</v>
      </c>
      <c r="H2768" s="349" t="s">
        <v>3973</v>
      </c>
      <c r="I2768" s="349" t="s">
        <v>182</v>
      </c>
      <c r="J2768" s="349" t="s">
        <v>1137</v>
      </c>
      <c r="K2768" s="350">
        <v>25.4</v>
      </c>
      <c r="L2768" s="349" t="s">
        <v>1138</v>
      </c>
    </row>
    <row r="2769" spans="1:12" ht="13.5" x14ac:dyDescent="0.25">
      <c r="A2769" s="349" t="s">
        <v>3923</v>
      </c>
      <c r="B2769" s="349" t="s">
        <v>3924</v>
      </c>
      <c r="C2769" s="349" t="s">
        <v>3925</v>
      </c>
      <c r="D2769" s="349" t="s">
        <v>3926</v>
      </c>
      <c r="E2769" s="350" t="s">
        <v>24</v>
      </c>
      <c r="F2769" s="349" t="s">
        <v>24</v>
      </c>
      <c r="G2769" s="349">
        <v>97667</v>
      </c>
      <c r="H2769" s="349" t="s">
        <v>3974</v>
      </c>
      <c r="I2769" s="349" t="s">
        <v>182</v>
      </c>
      <c r="J2769" s="349" t="s">
        <v>1137</v>
      </c>
      <c r="K2769" s="350">
        <v>9.84</v>
      </c>
      <c r="L2769" s="349" t="s">
        <v>1138</v>
      </c>
    </row>
    <row r="2770" spans="1:12" ht="13.5" x14ac:dyDescent="0.25">
      <c r="A2770" s="349" t="s">
        <v>3923</v>
      </c>
      <c r="B2770" s="349" t="s">
        <v>3924</v>
      </c>
      <c r="C2770" s="349" t="s">
        <v>3925</v>
      </c>
      <c r="D2770" s="349" t="s">
        <v>3926</v>
      </c>
      <c r="E2770" s="350" t="s">
        <v>24</v>
      </c>
      <c r="F2770" s="349" t="s">
        <v>24</v>
      </c>
      <c r="G2770" s="349">
        <v>97668</v>
      </c>
      <c r="H2770" s="349" t="s">
        <v>3975</v>
      </c>
      <c r="I2770" s="349" t="s">
        <v>182</v>
      </c>
      <c r="J2770" s="349" t="s">
        <v>1137</v>
      </c>
      <c r="K2770" s="350">
        <v>14.03</v>
      </c>
      <c r="L2770" s="349" t="s">
        <v>1138</v>
      </c>
    </row>
    <row r="2771" spans="1:12" ht="13.5" x14ac:dyDescent="0.25">
      <c r="A2771" s="349" t="s">
        <v>3923</v>
      </c>
      <c r="B2771" s="349" t="s">
        <v>3924</v>
      </c>
      <c r="C2771" s="349" t="s">
        <v>3925</v>
      </c>
      <c r="D2771" s="349" t="s">
        <v>3926</v>
      </c>
      <c r="E2771" s="350" t="s">
        <v>24</v>
      </c>
      <c r="F2771" s="349" t="s">
        <v>24</v>
      </c>
      <c r="G2771" s="349">
        <v>97669</v>
      </c>
      <c r="H2771" s="349" t="s">
        <v>3976</v>
      </c>
      <c r="I2771" s="349" t="s">
        <v>182</v>
      </c>
      <c r="J2771" s="349" t="s">
        <v>1137</v>
      </c>
      <c r="K2771" s="350">
        <v>20.76</v>
      </c>
      <c r="L2771" s="349" t="s">
        <v>1138</v>
      </c>
    </row>
    <row r="2772" spans="1:12" ht="13.5" x14ac:dyDescent="0.25">
      <c r="A2772" s="349" t="s">
        <v>3923</v>
      </c>
      <c r="B2772" s="349" t="s">
        <v>3924</v>
      </c>
      <c r="C2772" s="349" t="s">
        <v>3925</v>
      </c>
      <c r="D2772" s="349" t="s">
        <v>3926</v>
      </c>
      <c r="E2772" s="350" t="s">
        <v>24</v>
      </c>
      <c r="F2772" s="349" t="s">
        <v>24</v>
      </c>
      <c r="G2772" s="349">
        <v>97670</v>
      </c>
      <c r="H2772" s="349" t="s">
        <v>3977</v>
      </c>
      <c r="I2772" s="349" t="s">
        <v>182</v>
      </c>
      <c r="J2772" s="349" t="s">
        <v>1137</v>
      </c>
      <c r="K2772" s="350">
        <v>26.67</v>
      </c>
      <c r="L2772" s="349" t="s">
        <v>1138</v>
      </c>
    </row>
    <row r="2773" spans="1:12" ht="13.5" x14ac:dyDescent="0.25">
      <c r="A2773" s="349" t="s">
        <v>3923</v>
      </c>
      <c r="B2773" s="349" t="s">
        <v>3924</v>
      </c>
      <c r="C2773" s="349" t="s">
        <v>3978</v>
      </c>
      <c r="D2773" s="349" t="s">
        <v>3979</v>
      </c>
      <c r="E2773" s="350" t="s">
        <v>24</v>
      </c>
      <c r="F2773" s="349" t="s">
        <v>24</v>
      </c>
      <c r="G2773" s="349">
        <v>91874</v>
      </c>
      <c r="H2773" s="349" t="s">
        <v>3980</v>
      </c>
      <c r="I2773" s="349" t="s">
        <v>181</v>
      </c>
      <c r="J2773" s="349" t="s">
        <v>1137</v>
      </c>
      <c r="K2773" s="350">
        <v>7.94</v>
      </c>
      <c r="L2773" s="349" t="s">
        <v>1138</v>
      </c>
    </row>
    <row r="2774" spans="1:12" ht="13.5" x14ac:dyDescent="0.25">
      <c r="A2774" s="349" t="s">
        <v>3923</v>
      </c>
      <c r="B2774" s="349" t="s">
        <v>3924</v>
      </c>
      <c r="C2774" s="349" t="s">
        <v>3978</v>
      </c>
      <c r="D2774" s="349" t="s">
        <v>3979</v>
      </c>
      <c r="E2774" s="350" t="s">
        <v>24</v>
      </c>
      <c r="F2774" s="349" t="s">
        <v>24</v>
      </c>
      <c r="G2774" s="349">
        <v>91875</v>
      </c>
      <c r="H2774" s="349" t="s">
        <v>3981</v>
      </c>
      <c r="I2774" s="349" t="s">
        <v>181</v>
      </c>
      <c r="J2774" s="349" t="s">
        <v>1137</v>
      </c>
      <c r="K2774" s="350">
        <v>9.2899999999999991</v>
      </c>
      <c r="L2774" s="349" t="s">
        <v>1138</v>
      </c>
    </row>
    <row r="2775" spans="1:12" ht="13.5" x14ac:dyDescent="0.25">
      <c r="A2775" s="349" t="s">
        <v>3923</v>
      </c>
      <c r="B2775" s="349" t="s">
        <v>3924</v>
      </c>
      <c r="C2775" s="349" t="s">
        <v>3978</v>
      </c>
      <c r="D2775" s="349" t="s">
        <v>3979</v>
      </c>
      <c r="E2775" s="350" t="s">
        <v>24</v>
      </c>
      <c r="F2775" s="349" t="s">
        <v>24</v>
      </c>
      <c r="G2775" s="349">
        <v>91876</v>
      </c>
      <c r="H2775" s="349" t="s">
        <v>3982</v>
      </c>
      <c r="I2775" s="349" t="s">
        <v>181</v>
      </c>
      <c r="J2775" s="349" t="s">
        <v>1137</v>
      </c>
      <c r="K2775" s="350">
        <v>11.15</v>
      </c>
      <c r="L2775" s="349" t="s">
        <v>1138</v>
      </c>
    </row>
    <row r="2776" spans="1:12" ht="13.5" x14ac:dyDescent="0.25">
      <c r="A2776" s="349" t="s">
        <v>3923</v>
      </c>
      <c r="B2776" s="349" t="s">
        <v>3924</v>
      </c>
      <c r="C2776" s="349" t="s">
        <v>3978</v>
      </c>
      <c r="D2776" s="349" t="s">
        <v>3979</v>
      </c>
      <c r="E2776" s="350" t="s">
        <v>24</v>
      </c>
      <c r="F2776" s="349" t="s">
        <v>24</v>
      </c>
      <c r="G2776" s="349">
        <v>91877</v>
      </c>
      <c r="H2776" s="349" t="s">
        <v>3983</v>
      </c>
      <c r="I2776" s="349" t="s">
        <v>181</v>
      </c>
      <c r="J2776" s="349" t="s">
        <v>1137</v>
      </c>
      <c r="K2776" s="350">
        <v>13.65</v>
      </c>
      <c r="L2776" s="349" t="s">
        <v>1138</v>
      </c>
    </row>
    <row r="2777" spans="1:12" ht="13.5" x14ac:dyDescent="0.25">
      <c r="A2777" s="349" t="s">
        <v>3923</v>
      </c>
      <c r="B2777" s="349" t="s">
        <v>3924</v>
      </c>
      <c r="C2777" s="349" t="s">
        <v>3978</v>
      </c>
      <c r="D2777" s="349" t="s">
        <v>3979</v>
      </c>
      <c r="E2777" s="350" t="s">
        <v>24</v>
      </c>
      <c r="F2777" s="349" t="s">
        <v>24</v>
      </c>
      <c r="G2777" s="349">
        <v>91878</v>
      </c>
      <c r="H2777" s="349" t="s">
        <v>3984</v>
      </c>
      <c r="I2777" s="349" t="s">
        <v>181</v>
      </c>
      <c r="J2777" s="349" t="s">
        <v>1137</v>
      </c>
      <c r="K2777" s="350">
        <v>6.25</v>
      </c>
      <c r="L2777" s="349" t="s">
        <v>1138</v>
      </c>
    </row>
    <row r="2778" spans="1:12" ht="13.5" x14ac:dyDescent="0.25">
      <c r="A2778" s="349" t="s">
        <v>3923</v>
      </c>
      <c r="B2778" s="349" t="s">
        <v>3924</v>
      </c>
      <c r="C2778" s="349" t="s">
        <v>3978</v>
      </c>
      <c r="D2778" s="349" t="s">
        <v>3979</v>
      </c>
      <c r="E2778" s="350" t="s">
        <v>24</v>
      </c>
      <c r="F2778" s="349" t="s">
        <v>24</v>
      </c>
      <c r="G2778" s="349">
        <v>91879</v>
      </c>
      <c r="H2778" s="349" t="s">
        <v>3985</v>
      </c>
      <c r="I2778" s="349" t="s">
        <v>181</v>
      </c>
      <c r="J2778" s="349" t="s">
        <v>1137</v>
      </c>
      <c r="K2778" s="350">
        <v>7.6</v>
      </c>
      <c r="L2778" s="349" t="s">
        <v>1138</v>
      </c>
    </row>
    <row r="2779" spans="1:12" ht="13.5" x14ac:dyDescent="0.25">
      <c r="A2779" s="349" t="s">
        <v>3923</v>
      </c>
      <c r="B2779" s="349" t="s">
        <v>3924</v>
      </c>
      <c r="C2779" s="349" t="s">
        <v>3978</v>
      </c>
      <c r="D2779" s="349" t="s">
        <v>3979</v>
      </c>
      <c r="E2779" s="350" t="s">
        <v>24</v>
      </c>
      <c r="F2779" s="349" t="s">
        <v>24</v>
      </c>
      <c r="G2779" s="349">
        <v>91880</v>
      </c>
      <c r="H2779" s="349" t="s">
        <v>3986</v>
      </c>
      <c r="I2779" s="349" t="s">
        <v>181</v>
      </c>
      <c r="J2779" s="349" t="s">
        <v>1137</v>
      </c>
      <c r="K2779" s="350">
        <v>9.4499999999999993</v>
      </c>
      <c r="L2779" s="349" t="s">
        <v>1138</v>
      </c>
    </row>
    <row r="2780" spans="1:12" ht="13.5" x14ac:dyDescent="0.25">
      <c r="A2780" s="349" t="s">
        <v>3923</v>
      </c>
      <c r="B2780" s="349" t="s">
        <v>3924</v>
      </c>
      <c r="C2780" s="349" t="s">
        <v>3978</v>
      </c>
      <c r="D2780" s="349" t="s">
        <v>3979</v>
      </c>
      <c r="E2780" s="350" t="s">
        <v>24</v>
      </c>
      <c r="F2780" s="349" t="s">
        <v>24</v>
      </c>
      <c r="G2780" s="349">
        <v>91881</v>
      </c>
      <c r="H2780" s="349" t="s">
        <v>3987</v>
      </c>
      <c r="I2780" s="349" t="s">
        <v>181</v>
      </c>
      <c r="J2780" s="349" t="s">
        <v>1137</v>
      </c>
      <c r="K2780" s="350">
        <v>11.95</v>
      </c>
      <c r="L2780" s="349" t="s">
        <v>1138</v>
      </c>
    </row>
    <row r="2781" spans="1:12" ht="13.5" x14ac:dyDescent="0.25">
      <c r="A2781" s="349" t="s">
        <v>3923</v>
      </c>
      <c r="B2781" s="349" t="s">
        <v>3924</v>
      </c>
      <c r="C2781" s="349" t="s">
        <v>3978</v>
      </c>
      <c r="D2781" s="349" t="s">
        <v>3979</v>
      </c>
      <c r="E2781" s="350" t="s">
        <v>24</v>
      </c>
      <c r="F2781" s="349" t="s">
        <v>24</v>
      </c>
      <c r="G2781" s="349">
        <v>91882</v>
      </c>
      <c r="H2781" s="349" t="s">
        <v>3988</v>
      </c>
      <c r="I2781" s="349" t="s">
        <v>181</v>
      </c>
      <c r="J2781" s="349" t="s">
        <v>1137</v>
      </c>
      <c r="K2781" s="350">
        <v>11.46</v>
      </c>
      <c r="L2781" s="349" t="s">
        <v>1138</v>
      </c>
    </row>
    <row r="2782" spans="1:12" ht="13.5" x14ac:dyDescent="0.25">
      <c r="A2782" s="349" t="s">
        <v>3923</v>
      </c>
      <c r="B2782" s="349" t="s">
        <v>3924</v>
      </c>
      <c r="C2782" s="349" t="s">
        <v>3978</v>
      </c>
      <c r="D2782" s="349" t="s">
        <v>3979</v>
      </c>
      <c r="E2782" s="350" t="s">
        <v>24</v>
      </c>
      <c r="F2782" s="349" t="s">
        <v>24</v>
      </c>
      <c r="G2782" s="349">
        <v>91884</v>
      </c>
      <c r="H2782" s="349" t="s">
        <v>3989</v>
      </c>
      <c r="I2782" s="349" t="s">
        <v>181</v>
      </c>
      <c r="J2782" s="349" t="s">
        <v>1137</v>
      </c>
      <c r="K2782" s="350">
        <v>12.8</v>
      </c>
      <c r="L2782" s="349" t="s">
        <v>1138</v>
      </c>
    </row>
    <row r="2783" spans="1:12" ht="13.5" x14ac:dyDescent="0.25">
      <c r="A2783" s="349" t="s">
        <v>3923</v>
      </c>
      <c r="B2783" s="349" t="s">
        <v>3924</v>
      </c>
      <c r="C2783" s="349" t="s">
        <v>3978</v>
      </c>
      <c r="D2783" s="349" t="s">
        <v>3979</v>
      </c>
      <c r="E2783" s="350" t="s">
        <v>24</v>
      </c>
      <c r="F2783" s="349" t="s">
        <v>24</v>
      </c>
      <c r="G2783" s="349">
        <v>91885</v>
      </c>
      <c r="H2783" s="349" t="s">
        <v>3990</v>
      </c>
      <c r="I2783" s="349" t="s">
        <v>181</v>
      </c>
      <c r="J2783" s="349" t="s">
        <v>1137</v>
      </c>
      <c r="K2783" s="350">
        <v>14.61</v>
      </c>
      <c r="L2783" s="349" t="s">
        <v>1138</v>
      </c>
    </row>
    <row r="2784" spans="1:12" ht="13.5" x14ac:dyDescent="0.25">
      <c r="A2784" s="349" t="s">
        <v>3923</v>
      </c>
      <c r="B2784" s="349" t="s">
        <v>3924</v>
      </c>
      <c r="C2784" s="349" t="s">
        <v>3978</v>
      </c>
      <c r="D2784" s="349" t="s">
        <v>3979</v>
      </c>
      <c r="E2784" s="350" t="s">
        <v>24</v>
      </c>
      <c r="F2784" s="349" t="s">
        <v>24</v>
      </c>
      <c r="G2784" s="349">
        <v>91886</v>
      </c>
      <c r="H2784" s="349" t="s">
        <v>3991</v>
      </c>
      <c r="I2784" s="349" t="s">
        <v>181</v>
      </c>
      <c r="J2784" s="349" t="s">
        <v>1137</v>
      </c>
      <c r="K2784" s="350">
        <v>17.05</v>
      </c>
      <c r="L2784" s="349" t="s">
        <v>1138</v>
      </c>
    </row>
    <row r="2785" spans="1:12" ht="13.5" x14ac:dyDescent="0.25">
      <c r="A2785" s="349" t="s">
        <v>3923</v>
      </c>
      <c r="B2785" s="349" t="s">
        <v>3924</v>
      </c>
      <c r="C2785" s="349" t="s">
        <v>3978</v>
      </c>
      <c r="D2785" s="349" t="s">
        <v>3979</v>
      </c>
      <c r="E2785" s="350" t="s">
        <v>24</v>
      </c>
      <c r="F2785" s="349" t="s">
        <v>24</v>
      </c>
      <c r="G2785" s="349">
        <v>91887</v>
      </c>
      <c r="H2785" s="349" t="s">
        <v>3992</v>
      </c>
      <c r="I2785" s="349" t="s">
        <v>181</v>
      </c>
      <c r="J2785" s="349" t="s">
        <v>1137</v>
      </c>
      <c r="K2785" s="350">
        <v>13.56</v>
      </c>
      <c r="L2785" s="349" t="s">
        <v>1138</v>
      </c>
    </row>
    <row r="2786" spans="1:12" ht="13.5" x14ac:dyDescent="0.25">
      <c r="A2786" s="349" t="s">
        <v>3923</v>
      </c>
      <c r="B2786" s="349" t="s">
        <v>3924</v>
      </c>
      <c r="C2786" s="349" t="s">
        <v>3978</v>
      </c>
      <c r="D2786" s="349" t="s">
        <v>3979</v>
      </c>
      <c r="E2786" s="350" t="s">
        <v>24</v>
      </c>
      <c r="F2786" s="349" t="s">
        <v>24</v>
      </c>
      <c r="G2786" s="349">
        <v>91889</v>
      </c>
      <c r="H2786" s="349" t="s">
        <v>3993</v>
      </c>
      <c r="I2786" s="349" t="s">
        <v>181</v>
      </c>
      <c r="J2786" s="349" t="s">
        <v>1137</v>
      </c>
      <c r="K2786" s="350">
        <v>13.24</v>
      </c>
      <c r="L2786" s="349" t="s">
        <v>1138</v>
      </c>
    </row>
    <row r="2787" spans="1:12" ht="13.5" x14ac:dyDescent="0.25">
      <c r="A2787" s="349" t="s">
        <v>3923</v>
      </c>
      <c r="B2787" s="349" t="s">
        <v>3924</v>
      </c>
      <c r="C2787" s="349" t="s">
        <v>3978</v>
      </c>
      <c r="D2787" s="349" t="s">
        <v>3979</v>
      </c>
      <c r="E2787" s="350" t="s">
        <v>24</v>
      </c>
      <c r="F2787" s="349" t="s">
        <v>24</v>
      </c>
      <c r="G2787" s="349">
        <v>91890</v>
      </c>
      <c r="H2787" s="349" t="s">
        <v>3994</v>
      </c>
      <c r="I2787" s="349" t="s">
        <v>181</v>
      </c>
      <c r="J2787" s="349" t="s">
        <v>1137</v>
      </c>
      <c r="K2787" s="350">
        <v>15</v>
      </c>
      <c r="L2787" s="349" t="s">
        <v>1138</v>
      </c>
    </row>
    <row r="2788" spans="1:12" ht="13.5" x14ac:dyDescent="0.25">
      <c r="A2788" s="349" t="s">
        <v>3923</v>
      </c>
      <c r="B2788" s="349" t="s">
        <v>3924</v>
      </c>
      <c r="C2788" s="349" t="s">
        <v>3978</v>
      </c>
      <c r="D2788" s="349" t="s">
        <v>3979</v>
      </c>
      <c r="E2788" s="350" t="s">
        <v>24</v>
      </c>
      <c r="F2788" s="349" t="s">
        <v>24</v>
      </c>
      <c r="G2788" s="349">
        <v>91892</v>
      </c>
      <c r="H2788" s="349" t="s">
        <v>3995</v>
      </c>
      <c r="I2788" s="349" t="s">
        <v>181</v>
      </c>
      <c r="J2788" s="349" t="s">
        <v>1137</v>
      </c>
      <c r="K2788" s="350">
        <v>17.100000000000001</v>
      </c>
      <c r="L2788" s="349" t="s">
        <v>1138</v>
      </c>
    </row>
    <row r="2789" spans="1:12" ht="13.5" x14ac:dyDescent="0.25">
      <c r="A2789" s="349" t="s">
        <v>3923</v>
      </c>
      <c r="B2789" s="349" t="s">
        <v>3924</v>
      </c>
      <c r="C2789" s="349" t="s">
        <v>3978</v>
      </c>
      <c r="D2789" s="349" t="s">
        <v>3979</v>
      </c>
      <c r="E2789" s="350" t="s">
        <v>24</v>
      </c>
      <c r="F2789" s="349" t="s">
        <v>24</v>
      </c>
      <c r="G2789" s="349">
        <v>91893</v>
      </c>
      <c r="H2789" s="349" t="s">
        <v>3996</v>
      </c>
      <c r="I2789" s="349" t="s">
        <v>181</v>
      </c>
      <c r="J2789" s="349" t="s">
        <v>1137</v>
      </c>
      <c r="K2789" s="350">
        <v>18.510000000000002</v>
      </c>
      <c r="L2789" s="349" t="s">
        <v>1138</v>
      </c>
    </row>
    <row r="2790" spans="1:12" ht="13.5" x14ac:dyDescent="0.25">
      <c r="A2790" s="349" t="s">
        <v>3923</v>
      </c>
      <c r="B2790" s="349" t="s">
        <v>3924</v>
      </c>
      <c r="C2790" s="349" t="s">
        <v>3978</v>
      </c>
      <c r="D2790" s="349" t="s">
        <v>3979</v>
      </c>
      <c r="E2790" s="350" t="s">
        <v>24</v>
      </c>
      <c r="F2790" s="349" t="s">
        <v>24</v>
      </c>
      <c r="G2790" s="349">
        <v>91895</v>
      </c>
      <c r="H2790" s="349" t="s">
        <v>3997</v>
      </c>
      <c r="I2790" s="349" t="s">
        <v>181</v>
      </c>
      <c r="J2790" s="349" t="s">
        <v>1137</v>
      </c>
      <c r="K2790" s="350">
        <v>20.65</v>
      </c>
      <c r="L2790" s="349" t="s">
        <v>1138</v>
      </c>
    </row>
    <row r="2791" spans="1:12" ht="13.5" x14ac:dyDescent="0.25">
      <c r="A2791" s="349" t="s">
        <v>3923</v>
      </c>
      <c r="B2791" s="349" t="s">
        <v>3924</v>
      </c>
      <c r="C2791" s="349" t="s">
        <v>3978</v>
      </c>
      <c r="D2791" s="349" t="s">
        <v>3979</v>
      </c>
      <c r="E2791" s="350" t="s">
        <v>24</v>
      </c>
      <c r="F2791" s="349" t="s">
        <v>24</v>
      </c>
      <c r="G2791" s="349">
        <v>91896</v>
      </c>
      <c r="H2791" s="349" t="s">
        <v>3998</v>
      </c>
      <c r="I2791" s="349" t="s">
        <v>181</v>
      </c>
      <c r="J2791" s="349" t="s">
        <v>1137</v>
      </c>
      <c r="K2791" s="350">
        <v>21.3</v>
      </c>
      <c r="L2791" s="349" t="s">
        <v>1138</v>
      </c>
    </row>
    <row r="2792" spans="1:12" ht="13.5" x14ac:dyDescent="0.25">
      <c r="A2792" s="349" t="s">
        <v>3923</v>
      </c>
      <c r="B2792" s="349" t="s">
        <v>3924</v>
      </c>
      <c r="C2792" s="349" t="s">
        <v>3978</v>
      </c>
      <c r="D2792" s="349" t="s">
        <v>3979</v>
      </c>
      <c r="E2792" s="350" t="s">
        <v>24</v>
      </c>
      <c r="F2792" s="349" t="s">
        <v>24</v>
      </c>
      <c r="G2792" s="349">
        <v>91898</v>
      </c>
      <c r="H2792" s="349" t="s">
        <v>3999</v>
      </c>
      <c r="I2792" s="349" t="s">
        <v>181</v>
      </c>
      <c r="J2792" s="349" t="s">
        <v>1137</v>
      </c>
      <c r="K2792" s="350">
        <v>23.59</v>
      </c>
      <c r="L2792" s="349" t="s">
        <v>1138</v>
      </c>
    </row>
    <row r="2793" spans="1:12" ht="13.5" x14ac:dyDescent="0.25">
      <c r="A2793" s="349" t="s">
        <v>3923</v>
      </c>
      <c r="B2793" s="349" t="s">
        <v>3924</v>
      </c>
      <c r="C2793" s="349" t="s">
        <v>3978</v>
      </c>
      <c r="D2793" s="349" t="s">
        <v>3979</v>
      </c>
      <c r="E2793" s="350" t="s">
        <v>24</v>
      </c>
      <c r="F2793" s="349" t="s">
        <v>24</v>
      </c>
      <c r="G2793" s="349">
        <v>91899</v>
      </c>
      <c r="H2793" s="349" t="s">
        <v>4000</v>
      </c>
      <c r="I2793" s="349" t="s">
        <v>181</v>
      </c>
      <c r="J2793" s="349" t="s">
        <v>1137</v>
      </c>
      <c r="K2793" s="350">
        <v>10.98</v>
      </c>
      <c r="L2793" s="349" t="s">
        <v>1138</v>
      </c>
    </row>
    <row r="2794" spans="1:12" ht="13.5" x14ac:dyDescent="0.25">
      <c r="A2794" s="349" t="s">
        <v>3923</v>
      </c>
      <c r="B2794" s="349" t="s">
        <v>3924</v>
      </c>
      <c r="C2794" s="349" t="s">
        <v>3978</v>
      </c>
      <c r="D2794" s="349" t="s">
        <v>3979</v>
      </c>
      <c r="E2794" s="350" t="s">
        <v>24</v>
      </c>
      <c r="F2794" s="349" t="s">
        <v>24</v>
      </c>
      <c r="G2794" s="349">
        <v>91901</v>
      </c>
      <c r="H2794" s="349" t="s">
        <v>4001</v>
      </c>
      <c r="I2794" s="349" t="s">
        <v>181</v>
      </c>
      <c r="J2794" s="349" t="s">
        <v>1137</v>
      </c>
      <c r="K2794" s="350">
        <v>10.66</v>
      </c>
      <c r="L2794" s="349" t="s">
        <v>1138</v>
      </c>
    </row>
    <row r="2795" spans="1:12" ht="13.5" x14ac:dyDescent="0.25">
      <c r="A2795" s="349" t="s">
        <v>3923</v>
      </c>
      <c r="B2795" s="349" t="s">
        <v>3924</v>
      </c>
      <c r="C2795" s="349" t="s">
        <v>3978</v>
      </c>
      <c r="D2795" s="349" t="s">
        <v>3979</v>
      </c>
      <c r="E2795" s="350" t="s">
        <v>24</v>
      </c>
      <c r="F2795" s="349" t="s">
        <v>24</v>
      </c>
      <c r="G2795" s="349">
        <v>91902</v>
      </c>
      <c r="H2795" s="349" t="s">
        <v>4002</v>
      </c>
      <c r="I2795" s="349" t="s">
        <v>181</v>
      </c>
      <c r="J2795" s="349" t="s">
        <v>1137</v>
      </c>
      <c r="K2795" s="350">
        <v>12.43</v>
      </c>
      <c r="L2795" s="349" t="s">
        <v>1138</v>
      </c>
    </row>
    <row r="2796" spans="1:12" ht="13.5" x14ac:dyDescent="0.25">
      <c r="A2796" s="349" t="s">
        <v>3923</v>
      </c>
      <c r="B2796" s="349" t="s">
        <v>3924</v>
      </c>
      <c r="C2796" s="349" t="s">
        <v>3978</v>
      </c>
      <c r="D2796" s="349" t="s">
        <v>3979</v>
      </c>
      <c r="E2796" s="350" t="s">
        <v>24</v>
      </c>
      <c r="F2796" s="349" t="s">
        <v>24</v>
      </c>
      <c r="G2796" s="349">
        <v>91904</v>
      </c>
      <c r="H2796" s="349" t="s">
        <v>4003</v>
      </c>
      <c r="I2796" s="349" t="s">
        <v>181</v>
      </c>
      <c r="J2796" s="349" t="s">
        <v>1137</v>
      </c>
      <c r="K2796" s="350">
        <v>14.53</v>
      </c>
      <c r="L2796" s="349" t="s">
        <v>1138</v>
      </c>
    </row>
    <row r="2797" spans="1:12" ht="13.5" x14ac:dyDescent="0.25">
      <c r="A2797" s="349" t="s">
        <v>3923</v>
      </c>
      <c r="B2797" s="349" t="s">
        <v>3924</v>
      </c>
      <c r="C2797" s="349" t="s">
        <v>3978</v>
      </c>
      <c r="D2797" s="349" t="s">
        <v>3979</v>
      </c>
      <c r="E2797" s="350" t="s">
        <v>24</v>
      </c>
      <c r="F2797" s="349" t="s">
        <v>24</v>
      </c>
      <c r="G2797" s="349">
        <v>91905</v>
      </c>
      <c r="H2797" s="349" t="s">
        <v>4004</v>
      </c>
      <c r="I2797" s="349" t="s">
        <v>181</v>
      </c>
      <c r="J2797" s="349" t="s">
        <v>1137</v>
      </c>
      <c r="K2797" s="350">
        <v>15.93</v>
      </c>
      <c r="L2797" s="349" t="s">
        <v>1138</v>
      </c>
    </row>
    <row r="2798" spans="1:12" ht="13.5" x14ac:dyDescent="0.25">
      <c r="A2798" s="349" t="s">
        <v>3923</v>
      </c>
      <c r="B2798" s="349" t="s">
        <v>3924</v>
      </c>
      <c r="C2798" s="349" t="s">
        <v>3978</v>
      </c>
      <c r="D2798" s="349" t="s">
        <v>3979</v>
      </c>
      <c r="E2798" s="350" t="s">
        <v>24</v>
      </c>
      <c r="F2798" s="349" t="s">
        <v>24</v>
      </c>
      <c r="G2798" s="349">
        <v>91907</v>
      </c>
      <c r="H2798" s="349" t="s">
        <v>4005</v>
      </c>
      <c r="I2798" s="349" t="s">
        <v>181</v>
      </c>
      <c r="J2798" s="349" t="s">
        <v>1137</v>
      </c>
      <c r="K2798" s="350">
        <v>18.07</v>
      </c>
      <c r="L2798" s="349" t="s">
        <v>1138</v>
      </c>
    </row>
    <row r="2799" spans="1:12" ht="13.5" x14ac:dyDescent="0.25">
      <c r="A2799" s="349" t="s">
        <v>3923</v>
      </c>
      <c r="B2799" s="349" t="s">
        <v>3924</v>
      </c>
      <c r="C2799" s="349" t="s">
        <v>3978</v>
      </c>
      <c r="D2799" s="349" t="s">
        <v>3979</v>
      </c>
      <c r="E2799" s="350" t="s">
        <v>24</v>
      </c>
      <c r="F2799" s="349" t="s">
        <v>24</v>
      </c>
      <c r="G2799" s="349">
        <v>91908</v>
      </c>
      <c r="H2799" s="349" t="s">
        <v>4006</v>
      </c>
      <c r="I2799" s="349" t="s">
        <v>181</v>
      </c>
      <c r="J2799" s="349" t="s">
        <v>1137</v>
      </c>
      <c r="K2799" s="350">
        <v>18.79</v>
      </c>
      <c r="L2799" s="349" t="s">
        <v>1138</v>
      </c>
    </row>
    <row r="2800" spans="1:12" ht="13.5" x14ac:dyDescent="0.25">
      <c r="A2800" s="349" t="s">
        <v>3923</v>
      </c>
      <c r="B2800" s="349" t="s">
        <v>3924</v>
      </c>
      <c r="C2800" s="349" t="s">
        <v>3978</v>
      </c>
      <c r="D2800" s="349" t="s">
        <v>3979</v>
      </c>
      <c r="E2800" s="350" t="s">
        <v>24</v>
      </c>
      <c r="F2800" s="349" t="s">
        <v>24</v>
      </c>
      <c r="G2800" s="349">
        <v>91910</v>
      </c>
      <c r="H2800" s="349" t="s">
        <v>4007</v>
      </c>
      <c r="I2800" s="349" t="s">
        <v>181</v>
      </c>
      <c r="J2800" s="349" t="s">
        <v>1137</v>
      </c>
      <c r="K2800" s="350">
        <v>21.08</v>
      </c>
      <c r="L2800" s="349" t="s">
        <v>1138</v>
      </c>
    </row>
    <row r="2801" spans="1:12" ht="13.5" x14ac:dyDescent="0.25">
      <c r="A2801" s="349" t="s">
        <v>3923</v>
      </c>
      <c r="B2801" s="349" t="s">
        <v>3924</v>
      </c>
      <c r="C2801" s="349" t="s">
        <v>3978</v>
      </c>
      <c r="D2801" s="349" t="s">
        <v>3979</v>
      </c>
      <c r="E2801" s="350" t="s">
        <v>24</v>
      </c>
      <c r="F2801" s="349" t="s">
        <v>24</v>
      </c>
      <c r="G2801" s="349">
        <v>91911</v>
      </c>
      <c r="H2801" s="349" t="s">
        <v>4008</v>
      </c>
      <c r="I2801" s="349" t="s">
        <v>181</v>
      </c>
      <c r="J2801" s="349" t="s">
        <v>1137</v>
      </c>
      <c r="K2801" s="350">
        <v>18.829999999999998</v>
      </c>
      <c r="L2801" s="349" t="s">
        <v>1138</v>
      </c>
    </row>
    <row r="2802" spans="1:12" ht="13.5" x14ac:dyDescent="0.25">
      <c r="A2802" s="349" t="s">
        <v>3923</v>
      </c>
      <c r="B2802" s="349" t="s">
        <v>3924</v>
      </c>
      <c r="C2802" s="349" t="s">
        <v>3978</v>
      </c>
      <c r="D2802" s="349" t="s">
        <v>3979</v>
      </c>
      <c r="E2802" s="350" t="s">
        <v>24</v>
      </c>
      <c r="F2802" s="349" t="s">
        <v>24</v>
      </c>
      <c r="G2802" s="349">
        <v>91913</v>
      </c>
      <c r="H2802" s="349" t="s">
        <v>4009</v>
      </c>
      <c r="I2802" s="349" t="s">
        <v>181</v>
      </c>
      <c r="J2802" s="349" t="s">
        <v>1137</v>
      </c>
      <c r="K2802" s="350">
        <v>18.510000000000002</v>
      </c>
      <c r="L2802" s="349" t="s">
        <v>1138</v>
      </c>
    </row>
    <row r="2803" spans="1:12" ht="13.5" x14ac:dyDescent="0.25">
      <c r="A2803" s="349" t="s">
        <v>3923</v>
      </c>
      <c r="B2803" s="349" t="s">
        <v>3924</v>
      </c>
      <c r="C2803" s="349" t="s">
        <v>3978</v>
      </c>
      <c r="D2803" s="349" t="s">
        <v>3979</v>
      </c>
      <c r="E2803" s="350" t="s">
        <v>24</v>
      </c>
      <c r="F2803" s="349" t="s">
        <v>24</v>
      </c>
      <c r="G2803" s="349">
        <v>91914</v>
      </c>
      <c r="H2803" s="349" t="s">
        <v>4010</v>
      </c>
      <c r="I2803" s="349" t="s">
        <v>181</v>
      </c>
      <c r="J2803" s="349" t="s">
        <v>1137</v>
      </c>
      <c r="K2803" s="350">
        <v>20.22</v>
      </c>
      <c r="L2803" s="349" t="s">
        <v>1138</v>
      </c>
    </row>
    <row r="2804" spans="1:12" ht="13.5" x14ac:dyDescent="0.25">
      <c r="A2804" s="349" t="s">
        <v>3923</v>
      </c>
      <c r="B2804" s="349" t="s">
        <v>3924</v>
      </c>
      <c r="C2804" s="349" t="s">
        <v>3978</v>
      </c>
      <c r="D2804" s="349" t="s">
        <v>3979</v>
      </c>
      <c r="E2804" s="350" t="s">
        <v>24</v>
      </c>
      <c r="F2804" s="349" t="s">
        <v>24</v>
      </c>
      <c r="G2804" s="349">
        <v>91916</v>
      </c>
      <c r="H2804" s="349" t="s">
        <v>4011</v>
      </c>
      <c r="I2804" s="349" t="s">
        <v>181</v>
      </c>
      <c r="J2804" s="349" t="s">
        <v>1137</v>
      </c>
      <c r="K2804" s="350">
        <v>22.32</v>
      </c>
      <c r="L2804" s="349" t="s">
        <v>1138</v>
      </c>
    </row>
    <row r="2805" spans="1:12" ht="13.5" x14ac:dyDescent="0.25">
      <c r="A2805" s="349" t="s">
        <v>3923</v>
      </c>
      <c r="B2805" s="349" t="s">
        <v>3924</v>
      </c>
      <c r="C2805" s="349" t="s">
        <v>3978</v>
      </c>
      <c r="D2805" s="349" t="s">
        <v>3979</v>
      </c>
      <c r="E2805" s="350" t="s">
        <v>24</v>
      </c>
      <c r="F2805" s="349" t="s">
        <v>24</v>
      </c>
      <c r="G2805" s="349">
        <v>91917</v>
      </c>
      <c r="H2805" s="349" t="s">
        <v>4012</v>
      </c>
      <c r="I2805" s="349" t="s">
        <v>181</v>
      </c>
      <c r="J2805" s="349" t="s">
        <v>1137</v>
      </c>
      <c r="K2805" s="350">
        <v>23.67</v>
      </c>
      <c r="L2805" s="349" t="s">
        <v>1138</v>
      </c>
    </row>
    <row r="2806" spans="1:12" ht="13.5" x14ac:dyDescent="0.25">
      <c r="A2806" s="349" t="s">
        <v>3923</v>
      </c>
      <c r="B2806" s="349" t="s">
        <v>3924</v>
      </c>
      <c r="C2806" s="349" t="s">
        <v>3978</v>
      </c>
      <c r="D2806" s="349" t="s">
        <v>3979</v>
      </c>
      <c r="E2806" s="350" t="s">
        <v>24</v>
      </c>
      <c r="F2806" s="349" t="s">
        <v>24</v>
      </c>
      <c r="G2806" s="349">
        <v>91919</v>
      </c>
      <c r="H2806" s="349" t="s">
        <v>4013</v>
      </c>
      <c r="I2806" s="349" t="s">
        <v>181</v>
      </c>
      <c r="J2806" s="349" t="s">
        <v>1137</v>
      </c>
      <c r="K2806" s="350">
        <v>25.81</v>
      </c>
      <c r="L2806" s="349" t="s">
        <v>1138</v>
      </c>
    </row>
    <row r="2807" spans="1:12" ht="13.5" x14ac:dyDescent="0.25">
      <c r="A2807" s="349" t="s">
        <v>3923</v>
      </c>
      <c r="B2807" s="349" t="s">
        <v>3924</v>
      </c>
      <c r="C2807" s="349" t="s">
        <v>3978</v>
      </c>
      <c r="D2807" s="349" t="s">
        <v>3979</v>
      </c>
      <c r="E2807" s="350" t="s">
        <v>24</v>
      </c>
      <c r="F2807" s="349" t="s">
        <v>24</v>
      </c>
      <c r="G2807" s="349">
        <v>91920</v>
      </c>
      <c r="H2807" s="349" t="s">
        <v>4014</v>
      </c>
      <c r="I2807" s="349" t="s">
        <v>181</v>
      </c>
      <c r="J2807" s="349" t="s">
        <v>1137</v>
      </c>
      <c r="K2807" s="350">
        <v>26.41</v>
      </c>
      <c r="L2807" s="349" t="s">
        <v>1138</v>
      </c>
    </row>
    <row r="2808" spans="1:12" ht="13.5" x14ac:dyDescent="0.25">
      <c r="A2808" s="349" t="s">
        <v>3923</v>
      </c>
      <c r="B2808" s="349" t="s">
        <v>3924</v>
      </c>
      <c r="C2808" s="349" t="s">
        <v>3978</v>
      </c>
      <c r="D2808" s="349" t="s">
        <v>3979</v>
      </c>
      <c r="E2808" s="350" t="s">
        <v>24</v>
      </c>
      <c r="F2808" s="349" t="s">
        <v>24</v>
      </c>
      <c r="G2808" s="349">
        <v>91922</v>
      </c>
      <c r="H2808" s="349" t="s">
        <v>4015</v>
      </c>
      <c r="I2808" s="349" t="s">
        <v>181</v>
      </c>
      <c r="J2808" s="349" t="s">
        <v>1137</v>
      </c>
      <c r="K2808" s="350">
        <v>28.7</v>
      </c>
      <c r="L2808" s="349" t="s">
        <v>1138</v>
      </c>
    </row>
    <row r="2809" spans="1:12" ht="13.5" x14ac:dyDescent="0.25">
      <c r="A2809" s="349" t="s">
        <v>3923</v>
      </c>
      <c r="B2809" s="349" t="s">
        <v>3924</v>
      </c>
      <c r="C2809" s="349" t="s">
        <v>3978</v>
      </c>
      <c r="D2809" s="349" t="s">
        <v>3979</v>
      </c>
      <c r="E2809" s="350" t="s">
        <v>24</v>
      </c>
      <c r="F2809" s="349" t="s">
        <v>24</v>
      </c>
      <c r="G2809" s="349">
        <v>93013</v>
      </c>
      <c r="H2809" s="349" t="s">
        <v>4016</v>
      </c>
      <c r="I2809" s="349" t="s">
        <v>181</v>
      </c>
      <c r="J2809" s="349" t="s">
        <v>1137</v>
      </c>
      <c r="K2809" s="350">
        <v>16.93</v>
      </c>
      <c r="L2809" s="349" t="s">
        <v>1138</v>
      </c>
    </row>
    <row r="2810" spans="1:12" ht="13.5" x14ac:dyDescent="0.25">
      <c r="A2810" s="349" t="s">
        <v>3923</v>
      </c>
      <c r="B2810" s="349" t="s">
        <v>3924</v>
      </c>
      <c r="C2810" s="349" t="s">
        <v>3978</v>
      </c>
      <c r="D2810" s="349" t="s">
        <v>3979</v>
      </c>
      <c r="E2810" s="350" t="s">
        <v>24</v>
      </c>
      <c r="F2810" s="349" t="s">
        <v>24</v>
      </c>
      <c r="G2810" s="349">
        <v>93014</v>
      </c>
      <c r="H2810" s="349" t="s">
        <v>4017</v>
      </c>
      <c r="I2810" s="349" t="s">
        <v>181</v>
      </c>
      <c r="J2810" s="349" t="s">
        <v>1137</v>
      </c>
      <c r="K2810" s="350">
        <v>20.59</v>
      </c>
      <c r="L2810" s="349" t="s">
        <v>1138</v>
      </c>
    </row>
    <row r="2811" spans="1:12" ht="13.5" x14ac:dyDescent="0.25">
      <c r="A2811" s="349" t="s">
        <v>3923</v>
      </c>
      <c r="B2811" s="349" t="s">
        <v>3924</v>
      </c>
      <c r="C2811" s="349" t="s">
        <v>3978</v>
      </c>
      <c r="D2811" s="349" t="s">
        <v>3979</v>
      </c>
      <c r="E2811" s="350" t="s">
        <v>24</v>
      </c>
      <c r="F2811" s="349" t="s">
        <v>24</v>
      </c>
      <c r="G2811" s="349">
        <v>93015</v>
      </c>
      <c r="H2811" s="349" t="s">
        <v>4018</v>
      </c>
      <c r="I2811" s="349" t="s">
        <v>181</v>
      </c>
      <c r="J2811" s="349" t="s">
        <v>1137</v>
      </c>
      <c r="K2811" s="350">
        <v>30.29</v>
      </c>
      <c r="L2811" s="349" t="s">
        <v>1138</v>
      </c>
    </row>
    <row r="2812" spans="1:12" ht="13.5" x14ac:dyDescent="0.25">
      <c r="A2812" s="349" t="s">
        <v>3923</v>
      </c>
      <c r="B2812" s="349" t="s">
        <v>3924</v>
      </c>
      <c r="C2812" s="349" t="s">
        <v>3978</v>
      </c>
      <c r="D2812" s="349" t="s">
        <v>3979</v>
      </c>
      <c r="E2812" s="350" t="s">
        <v>24</v>
      </c>
      <c r="F2812" s="349" t="s">
        <v>24</v>
      </c>
      <c r="G2812" s="349">
        <v>93016</v>
      </c>
      <c r="H2812" s="349" t="s">
        <v>4019</v>
      </c>
      <c r="I2812" s="349" t="s">
        <v>181</v>
      </c>
      <c r="J2812" s="349" t="s">
        <v>1137</v>
      </c>
      <c r="K2812" s="350">
        <v>36.44</v>
      </c>
      <c r="L2812" s="349" t="s">
        <v>1138</v>
      </c>
    </row>
    <row r="2813" spans="1:12" ht="13.5" x14ac:dyDescent="0.25">
      <c r="A2813" s="349" t="s">
        <v>3923</v>
      </c>
      <c r="B2813" s="349" t="s">
        <v>3924</v>
      </c>
      <c r="C2813" s="349" t="s">
        <v>3978</v>
      </c>
      <c r="D2813" s="349" t="s">
        <v>3979</v>
      </c>
      <c r="E2813" s="350" t="s">
        <v>24</v>
      </c>
      <c r="F2813" s="349" t="s">
        <v>24</v>
      </c>
      <c r="G2813" s="349">
        <v>93017</v>
      </c>
      <c r="H2813" s="349" t="s">
        <v>4020</v>
      </c>
      <c r="I2813" s="349" t="s">
        <v>181</v>
      </c>
      <c r="J2813" s="349" t="s">
        <v>1137</v>
      </c>
      <c r="K2813" s="350">
        <v>53.79</v>
      </c>
      <c r="L2813" s="349" t="s">
        <v>1138</v>
      </c>
    </row>
    <row r="2814" spans="1:12" ht="13.5" x14ac:dyDescent="0.25">
      <c r="A2814" s="349" t="s">
        <v>3923</v>
      </c>
      <c r="B2814" s="349" t="s">
        <v>3924</v>
      </c>
      <c r="C2814" s="349" t="s">
        <v>3978</v>
      </c>
      <c r="D2814" s="349" t="s">
        <v>3979</v>
      </c>
      <c r="E2814" s="350" t="s">
        <v>24</v>
      </c>
      <c r="F2814" s="349" t="s">
        <v>24</v>
      </c>
      <c r="G2814" s="349">
        <v>93018</v>
      </c>
      <c r="H2814" s="349" t="s">
        <v>4021</v>
      </c>
      <c r="I2814" s="349" t="s">
        <v>181</v>
      </c>
      <c r="J2814" s="349" t="s">
        <v>1137</v>
      </c>
      <c r="K2814" s="350">
        <v>25.8</v>
      </c>
      <c r="L2814" s="349" t="s">
        <v>1138</v>
      </c>
    </row>
    <row r="2815" spans="1:12" ht="13.5" x14ac:dyDescent="0.25">
      <c r="A2815" s="349" t="s">
        <v>3923</v>
      </c>
      <c r="B2815" s="349" t="s">
        <v>3924</v>
      </c>
      <c r="C2815" s="349" t="s">
        <v>3978</v>
      </c>
      <c r="D2815" s="349" t="s">
        <v>3979</v>
      </c>
      <c r="E2815" s="350" t="s">
        <v>24</v>
      </c>
      <c r="F2815" s="349" t="s">
        <v>24</v>
      </c>
      <c r="G2815" s="349">
        <v>93020</v>
      </c>
      <c r="H2815" s="349" t="s">
        <v>4022</v>
      </c>
      <c r="I2815" s="349" t="s">
        <v>181</v>
      </c>
      <c r="J2815" s="349" t="s">
        <v>1137</v>
      </c>
      <c r="K2815" s="350">
        <v>32.549999999999997</v>
      </c>
      <c r="L2815" s="349" t="s">
        <v>1138</v>
      </c>
    </row>
    <row r="2816" spans="1:12" ht="13.5" x14ac:dyDescent="0.25">
      <c r="A2816" s="349" t="s">
        <v>3923</v>
      </c>
      <c r="B2816" s="349" t="s">
        <v>3924</v>
      </c>
      <c r="C2816" s="349" t="s">
        <v>3978</v>
      </c>
      <c r="D2816" s="349" t="s">
        <v>3979</v>
      </c>
      <c r="E2816" s="350" t="s">
        <v>24</v>
      </c>
      <c r="F2816" s="349" t="s">
        <v>24</v>
      </c>
      <c r="G2816" s="349">
        <v>93022</v>
      </c>
      <c r="H2816" s="349" t="s">
        <v>4023</v>
      </c>
      <c r="I2816" s="349" t="s">
        <v>181</v>
      </c>
      <c r="J2816" s="349" t="s">
        <v>1137</v>
      </c>
      <c r="K2816" s="350">
        <v>52.31</v>
      </c>
      <c r="L2816" s="349" t="s">
        <v>1138</v>
      </c>
    </row>
    <row r="2817" spans="1:12" ht="13.5" x14ac:dyDescent="0.25">
      <c r="A2817" s="349" t="s">
        <v>3923</v>
      </c>
      <c r="B2817" s="349" t="s">
        <v>3924</v>
      </c>
      <c r="C2817" s="349" t="s">
        <v>3978</v>
      </c>
      <c r="D2817" s="349" t="s">
        <v>3979</v>
      </c>
      <c r="E2817" s="350" t="s">
        <v>24</v>
      </c>
      <c r="F2817" s="349" t="s">
        <v>24</v>
      </c>
      <c r="G2817" s="349">
        <v>93024</v>
      </c>
      <c r="H2817" s="349" t="s">
        <v>4024</v>
      </c>
      <c r="I2817" s="349" t="s">
        <v>181</v>
      </c>
      <c r="J2817" s="349" t="s">
        <v>1137</v>
      </c>
      <c r="K2817" s="350">
        <v>55.32</v>
      </c>
      <c r="L2817" s="349" t="s">
        <v>1138</v>
      </c>
    </row>
    <row r="2818" spans="1:12" ht="13.5" x14ac:dyDescent="0.25">
      <c r="A2818" s="349" t="s">
        <v>3923</v>
      </c>
      <c r="B2818" s="349" t="s">
        <v>3924</v>
      </c>
      <c r="C2818" s="349" t="s">
        <v>3978</v>
      </c>
      <c r="D2818" s="349" t="s">
        <v>3979</v>
      </c>
      <c r="E2818" s="350" t="s">
        <v>24</v>
      </c>
      <c r="F2818" s="349" t="s">
        <v>24</v>
      </c>
      <c r="G2818" s="349">
        <v>93026</v>
      </c>
      <c r="H2818" s="349" t="s">
        <v>4025</v>
      </c>
      <c r="I2818" s="349" t="s">
        <v>181</v>
      </c>
      <c r="J2818" s="349" t="s">
        <v>1137</v>
      </c>
      <c r="K2818" s="350">
        <v>88.17</v>
      </c>
      <c r="L2818" s="349" t="s">
        <v>1138</v>
      </c>
    </row>
    <row r="2819" spans="1:12" ht="13.5" x14ac:dyDescent="0.25">
      <c r="A2819" s="349" t="s">
        <v>3923</v>
      </c>
      <c r="B2819" s="349" t="s">
        <v>3924</v>
      </c>
      <c r="C2819" s="349" t="s">
        <v>3978</v>
      </c>
      <c r="D2819" s="349" t="s">
        <v>3979</v>
      </c>
      <c r="E2819" s="350" t="s">
        <v>24</v>
      </c>
      <c r="F2819" s="349" t="s">
        <v>24</v>
      </c>
      <c r="G2819" s="349">
        <v>97559</v>
      </c>
      <c r="H2819" s="349" t="s">
        <v>4026</v>
      </c>
      <c r="I2819" s="349" t="s">
        <v>181</v>
      </c>
      <c r="J2819" s="349" t="s">
        <v>1137</v>
      </c>
      <c r="K2819" s="350">
        <v>14.76</v>
      </c>
      <c r="L2819" s="349" t="s">
        <v>1138</v>
      </c>
    </row>
    <row r="2820" spans="1:12" ht="13.5" x14ac:dyDescent="0.25">
      <c r="A2820" s="349" t="s">
        <v>3923</v>
      </c>
      <c r="B2820" s="349" t="s">
        <v>3924</v>
      </c>
      <c r="C2820" s="349" t="s">
        <v>3978</v>
      </c>
      <c r="D2820" s="349" t="s">
        <v>3979</v>
      </c>
      <c r="E2820" s="350" t="s">
        <v>24</v>
      </c>
      <c r="F2820" s="349" t="s">
        <v>24</v>
      </c>
      <c r="G2820" s="349">
        <v>97562</v>
      </c>
      <c r="H2820" s="349" t="s">
        <v>4027</v>
      </c>
      <c r="I2820" s="349" t="s">
        <v>181</v>
      </c>
      <c r="J2820" s="349" t="s">
        <v>1137</v>
      </c>
      <c r="K2820" s="350">
        <v>12.19</v>
      </c>
      <c r="L2820" s="349" t="s">
        <v>1138</v>
      </c>
    </row>
    <row r="2821" spans="1:12" ht="13.5" x14ac:dyDescent="0.25">
      <c r="A2821" s="349" t="s">
        <v>3923</v>
      </c>
      <c r="B2821" s="349" t="s">
        <v>3924</v>
      </c>
      <c r="C2821" s="349" t="s">
        <v>3978</v>
      </c>
      <c r="D2821" s="349" t="s">
        <v>3979</v>
      </c>
      <c r="E2821" s="350" t="s">
        <v>24</v>
      </c>
      <c r="F2821" s="349" t="s">
        <v>24</v>
      </c>
      <c r="G2821" s="349">
        <v>97564</v>
      </c>
      <c r="H2821" s="349" t="s">
        <v>4028</v>
      </c>
      <c r="I2821" s="349" t="s">
        <v>181</v>
      </c>
      <c r="J2821" s="349" t="s">
        <v>1137</v>
      </c>
      <c r="K2821" s="350">
        <v>19.98</v>
      </c>
      <c r="L2821" s="349" t="s">
        <v>1138</v>
      </c>
    </row>
    <row r="2822" spans="1:12" ht="13.5" x14ac:dyDescent="0.25">
      <c r="A2822" s="349" t="s">
        <v>3923</v>
      </c>
      <c r="B2822" s="349" t="s">
        <v>3924</v>
      </c>
      <c r="C2822" s="349" t="s">
        <v>3978</v>
      </c>
      <c r="D2822" s="349" t="s">
        <v>3979</v>
      </c>
      <c r="E2822" s="350" t="s">
        <v>24</v>
      </c>
      <c r="F2822" s="349" t="s">
        <v>24</v>
      </c>
      <c r="G2822" s="349">
        <v>104395</v>
      </c>
      <c r="H2822" s="349" t="s">
        <v>4029</v>
      </c>
      <c r="I2822" s="349" t="s">
        <v>181</v>
      </c>
      <c r="J2822" s="349" t="s">
        <v>1137</v>
      </c>
      <c r="K2822" s="350">
        <v>23.15</v>
      </c>
      <c r="L2822" s="349" t="s">
        <v>1138</v>
      </c>
    </row>
    <row r="2823" spans="1:12" ht="13.5" x14ac:dyDescent="0.25">
      <c r="A2823" s="349" t="s">
        <v>3923</v>
      </c>
      <c r="B2823" s="349" t="s">
        <v>3924</v>
      </c>
      <c r="C2823" s="349" t="s">
        <v>4030</v>
      </c>
      <c r="D2823" s="349" t="s">
        <v>4031</v>
      </c>
      <c r="E2823" s="350" t="s">
        <v>24</v>
      </c>
      <c r="F2823" s="349" t="s">
        <v>24</v>
      </c>
      <c r="G2823" s="349">
        <v>91924</v>
      </c>
      <c r="H2823" s="349" t="s">
        <v>4032</v>
      </c>
      <c r="I2823" s="349" t="s">
        <v>182</v>
      </c>
      <c r="J2823" s="349" t="s">
        <v>1137</v>
      </c>
      <c r="K2823" s="350">
        <v>2.92</v>
      </c>
      <c r="L2823" s="349" t="s">
        <v>1138</v>
      </c>
    </row>
    <row r="2824" spans="1:12" ht="13.5" x14ac:dyDescent="0.25">
      <c r="A2824" s="349" t="s">
        <v>3923</v>
      </c>
      <c r="B2824" s="349" t="s">
        <v>3924</v>
      </c>
      <c r="C2824" s="349" t="s">
        <v>4030</v>
      </c>
      <c r="D2824" s="349" t="s">
        <v>4031</v>
      </c>
      <c r="E2824" s="350" t="s">
        <v>24</v>
      </c>
      <c r="F2824" s="349" t="s">
        <v>24</v>
      </c>
      <c r="G2824" s="349">
        <v>91925</v>
      </c>
      <c r="H2824" s="349" t="s">
        <v>4033</v>
      </c>
      <c r="I2824" s="349" t="s">
        <v>182</v>
      </c>
      <c r="J2824" s="349" t="s">
        <v>1137</v>
      </c>
      <c r="K2824" s="350">
        <v>3.45</v>
      </c>
      <c r="L2824" s="349" t="s">
        <v>1138</v>
      </c>
    </row>
    <row r="2825" spans="1:12" ht="13.5" x14ac:dyDescent="0.25">
      <c r="A2825" s="349" t="s">
        <v>3923</v>
      </c>
      <c r="B2825" s="349" t="s">
        <v>3924</v>
      </c>
      <c r="C2825" s="349" t="s">
        <v>4030</v>
      </c>
      <c r="D2825" s="349" t="s">
        <v>4031</v>
      </c>
      <c r="E2825" s="350" t="s">
        <v>24</v>
      </c>
      <c r="F2825" s="349" t="s">
        <v>24</v>
      </c>
      <c r="G2825" s="349">
        <v>91926</v>
      </c>
      <c r="H2825" s="349" t="s">
        <v>4034</v>
      </c>
      <c r="I2825" s="349" t="s">
        <v>182</v>
      </c>
      <c r="J2825" s="349" t="s">
        <v>1137</v>
      </c>
      <c r="K2825" s="350">
        <v>4.16</v>
      </c>
      <c r="L2825" s="349" t="s">
        <v>1138</v>
      </c>
    </row>
    <row r="2826" spans="1:12" ht="13.5" x14ac:dyDescent="0.25">
      <c r="A2826" s="349" t="s">
        <v>3923</v>
      </c>
      <c r="B2826" s="349" t="s">
        <v>3924</v>
      </c>
      <c r="C2826" s="349" t="s">
        <v>4030</v>
      </c>
      <c r="D2826" s="349" t="s">
        <v>4031</v>
      </c>
      <c r="E2826" s="350" t="s">
        <v>24</v>
      </c>
      <c r="F2826" s="349" t="s">
        <v>24</v>
      </c>
      <c r="G2826" s="349">
        <v>91927</v>
      </c>
      <c r="H2826" s="349" t="s">
        <v>4035</v>
      </c>
      <c r="I2826" s="349" t="s">
        <v>182</v>
      </c>
      <c r="J2826" s="349" t="s">
        <v>1137</v>
      </c>
      <c r="K2826" s="350">
        <v>4.62</v>
      </c>
      <c r="L2826" s="349" t="s">
        <v>1138</v>
      </c>
    </row>
    <row r="2827" spans="1:12" ht="13.5" x14ac:dyDescent="0.25">
      <c r="A2827" s="349" t="s">
        <v>3923</v>
      </c>
      <c r="B2827" s="349" t="s">
        <v>3924</v>
      </c>
      <c r="C2827" s="349" t="s">
        <v>4030</v>
      </c>
      <c r="D2827" s="349" t="s">
        <v>4031</v>
      </c>
      <c r="E2827" s="350" t="s">
        <v>24</v>
      </c>
      <c r="F2827" s="349" t="s">
        <v>24</v>
      </c>
      <c r="G2827" s="349">
        <v>91928</v>
      </c>
      <c r="H2827" s="349" t="s">
        <v>4036</v>
      </c>
      <c r="I2827" s="349" t="s">
        <v>182</v>
      </c>
      <c r="J2827" s="349" t="s">
        <v>1137</v>
      </c>
      <c r="K2827" s="350">
        <v>6.36</v>
      </c>
      <c r="L2827" s="349" t="s">
        <v>1138</v>
      </c>
    </row>
    <row r="2828" spans="1:12" ht="13.5" x14ac:dyDescent="0.25">
      <c r="A2828" s="349" t="s">
        <v>3923</v>
      </c>
      <c r="B2828" s="349" t="s">
        <v>3924</v>
      </c>
      <c r="C2828" s="349" t="s">
        <v>4030</v>
      </c>
      <c r="D2828" s="349" t="s">
        <v>4031</v>
      </c>
      <c r="E2828" s="350" t="s">
        <v>24</v>
      </c>
      <c r="F2828" s="349" t="s">
        <v>24</v>
      </c>
      <c r="G2828" s="349">
        <v>91929</v>
      </c>
      <c r="H2828" s="349" t="s">
        <v>4037</v>
      </c>
      <c r="I2828" s="349" t="s">
        <v>182</v>
      </c>
      <c r="J2828" s="349" t="s">
        <v>1137</v>
      </c>
      <c r="K2828" s="350">
        <v>6.76</v>
      </c>
      <c r="L2828" s="349" t="s">
        <v>1138</v>
      </c>
    </row>
    <row r="2829" spans="1:12" ht="13.5" x14ac:dyDescent="0.25">
      <c r="A2829" s="349" t="s">
        <v>3923</v>
      </c>
      <c r="B2829" s="349" t="s">
        <v>3924</v>
      </c>
      <c r="C2829" s="349" t="s">
        <v>4030</v>
      </c>
      <c r="D2829" s="349" t="s">
        <v>4031</v>
      </c>
      <c r="E2829" s="350" t="s">
        <v>24</v>
      </c>
      <c r="F2829" s="349" t="s">
        <v>24</v>
      </c>
      <c r="G2829" s="349">
        <v>91930</v>
      </c>
      <c r="H2829" s="349" t="s">
        <v>4038</v>
      </c>
      <c r="I2829" s="349" t="s">
        <v>182</v>
      </c>
      <c r="J2829" s="349" t="s">
        <v>1137</v>
      </c>
      <c r="K2829" s="350">
        <v>8.83</v>
      </c>
      <c r="L2829" s="349" t="s">
        <v>1138</v>
      </c>
    </row>
    <row r="2830" spans="1:12" ht="13.5" x14ac:dyDescent="0.25">
      <c r="A2830" s="349" t="s">
        <v>3923</v>
      </c>
      <c r="B2830" s="349" t="s">
        <v>3924</v>
      </c>
      <c r="C2830" s="349" t="s">
        <v>4030</v>
      </c>
      <c r="D2830" s="349" t="s">
        <v>4031</v>
      </c>
      <c r="E2830" s="350" t="s">
        <v>24</v>
      </c>
      <c r="F2830" s="349" t="s">
        <v>24</v>
      </c>
      <c r="G2830" s="349">
        <v>91931</v>
      </c>
      <c r="H2830" s="349" t="s">
        <v>4039</v>
      </c>
      <c r="I2830" s="349" t="s">
        <v>182</v>
      </c>
      <c r="J2830" s="349" t="s">
        <v>1137</v>
      </c>
      <c r="K2830" s="350">
        <v>9.49</v>
      </c>
      <c r="L2830" s="349" t="s">
        <v>1138</v>
      </c>
    </row>
    <row r="2831" spans="1:12" ht="13.5" x14ac:dyDescent="0.25">
      <c r="A2831" s="349" t="s">
        <v>3923</v>
      </c>
      <c r="B2831" s="349" t="s">
        <v>3924</v>
      </c>
      <c r="C2831" s="349" t="s">
        <v>4030</v>
      </c>
      <c r="D2831" s="349" t="s">
        <v>4031</v>
      </c>
      <c r="E2831" s="350" t="s">
        <v>24</v>
      </c>
      <c r="F2831" s="349" t="s">
        <v>24</v>
      </c>
      <c r="G2831" s="349">
        <v>91932</v>
      </c>
      <c r="H2831" s="349" t="s">
        <v>4040</v>
      </c>
      <c r="I2831" s="349" t="s">
        <v>182</v>
      </c>
      <c r="J2831" s="349" t="s">
        <v>1137</v>
      </c>
      <c r="K2831" s="350">
        <v>15.61</v>
      </c>
      <c r="L2831" s="349" t="s">
        <v>1138</v>
      </c>
    </row>
    <row r="2832" spans="1:12" ht="13.5" x14ac:dyDescent="0.25">
      <c r="A2832" s="349" t="s">
        <v>3923</v>
      </c>
      <c r="B2832" s="349" t="s">
        <v>3924</v>
      </c>
      <c r="C2832" s="349" t="s">
        <v>4030</v>
      </c>
      <c r="D2832" s="349" t="s">
        <v>4031</v>
      </c>
      <c r="E2832" s="350" t="s">
        <v>24</v>
      </c>
      <c r="F2832" s="349" t="s">
        <v>24</v>
      </c>
      <c r="G2832" s="349">
        <v>91933</v>
      </c>
      <c r="H2832" s="349" t="s">
        <v>4041</v>
      </c>
      <c r="I2832" s="349" t="s">
        <v>182</v>
      </c>
      <c r="J2832" s="349" t="s">
        <v>1137</v>
      </c>
      <c r="K2832" s="350">
        <v>15.1</v>
      </c>
      <c r="L2832" s="349" t="s">
        <v>1138</v>
      </c>
    </row>
    <row r="2833" spans="1:12" ht="13.5" x14ac:dyDescent="0.25">
      <c r="A2833" s="349" t="s">
        <v>3923</v>
      </c>
      <c r="B2833" s="349" t="s">
        <v>3924</v>
      </c>
      <c r="C2833" s="349" t="s">
        <v>4030</v>
      </c>
      <c r="D2833" s="349" t="s">
        <v>4031</v>
      </c>
      <c r="E2833" s="350" t="s">
        <v>24</v>
      </c>
      <c r="F2833" s="349" t="s">
        <v>24</v>
      </c>
      <c r="G2833" s="349">
        <v>91934</v>
      </c>
      <c r="H2833" s="349" t="s">
        <v>4042</v>
      </c>
      <c r="I2833" s="349" t="s">
        <v>182</v>
      </c>
      <c r="J2833" s="349" t="s">
        <v>1137</v>
      </c>
      <c r="K2833" s="350">
        <v>22.61</v>
      </c>
      <c r="L2833" s="349" t="s">
        <v>1138</v>
      </c>
    </row>
    <row r="2834" spans="1:12" ht="13.5" x14ac:dyDescent="0.25">
      <c r="A2834" s="349" t="s">
        <v>3923</v>
      </c>
      <c r="B2834" s="349" t="s">
        <v>3924</v>
      </c>
      <c r="C2834" s="349" t="s">
        <v>4030</v>
      </c>
      <c r="D2834" s="349" t="s">
        <v>4031</v>
      </c>
      <c r="E2834" s="350" t="s">
        <v>24</v>
      </c>
      <c r="F2834" s="349" t="s">
        <v>24</v>
      </c>
      <c r="G2834" s="349">
        <v>91935</v>
      </c>
      <c r="H2834" s="349" t="s">
        <v>4043</v>
      </c>
      <c r="I2834" s="349" t="s">
        <v>182</v>
      </c>
      <c r="J2834" s="349" t="s">
        <v>1137</v>
      </c>
      <c r="K2834" s="350">
        <v>23.62</v>
      </c>
      <c r="L2834" s="349" t="s">
        <v>1138</v>
      </c>
    </row>
    <row r="2835" spans="1:12" ht="13.5" x14ac:dyDescent="0.25">
      <c r="A2835" s="349" t="s">
        <v>3923</v>
      </c>
      <c r="B2835" s="349" t="s">
        <v>3924</v>
      </c>
      <c r="C2835" s="349" t="s">
        <v>4030</v>
      </c>
      <c r="D2835" s="349" t="s">
        <v>4031</v>
      </c>
      <c r="E2835" s="350" t="s">
        <v>24</v>
      </c>
      <c r="F2835" s="349" t="s">
        <v>24</v>
      </c>
      <c r="G2835" s="349">
        <v>92979</v>
      </c>
      <c r="H2835" s="349" t="s">
        <v>4044</v>
      </c>
      <c r="I2835" s="349" t="s">
        <v>182</v>
      </c>
      <c r="J2835" s="349" t="s">
        <v>1137</v>
      </c>
      <c r="K2835" s="350">
        <v>9.75</v>
      </c>
      <c r="L2835" s="349" t="s">
        <v>1138</v>
      </c>
    </row>
    <row r="2836" spans="1:12" ht="13.5" x14ac:dyDescent="0.25">
      <c r="A2836" s="349" t="s">
        <v>3923</v>
      </c>
      <c r="B2836" s="349" t="s">
        <v>3924</v>
      </c>
      <c r="C2836" s="349" t="s">
        <v>4030</v>
      </c>
      <c r="D2836" s="349" t="s">
        <v>4031</v>
      </c>
      <c r="E2836" s="350" t="s">
        <v>24</v>
      </c>
      <c r="F2836" s="349" t="s">
        <v>24</v>
      </c>
      <c r="G2836" s="349">
        <v>92980</v>
      </c>
      <c r="H2836" s="349" t="s">
        <v>4045</v>
      </c>
      <c r="I2836" s="349" t="s">
        <v>182</v>
      </c>
      <c r="J2836" s="349" t="s">
        <v>1137</v>
      </c>
      <c r="K2836" s="350">
        <v>9.33</v>
      </c>
      <c r="L2836" s="349" t="s">
        <v>1138</v>
      </c>
    </row>
    <row r="2837" spans="1:12" ht="13.5" x14ac:dyDescent="0.25">
      <c r="A2837" s="349" t="s">
        <v>3923</v>
      </c>
      <c r="B2837" s="349" t="s">
        <v>3924</v>
      </c>
      <c r="C2837" s="349" t="s">
        <v>4030</v>
      </c>
      <c r="D2837" s="349" t="s">
        <v>4031</v>
      </c>
      <c r="E2837" s="350" t="s">
        <v>24</v>
      </c>
      <c r="F2837" s="349" t="s">
        <v>24</v>
      </c>
      <c r="G2837" s="349">
        <v>92981</v>
      </c>
      <c r="H2837" s="349" t="s">
        <v>4046</v>
      </c>
      <c r="I2837" s="349" t="s">
        <v>182</v>
      </c>
      <c r="J2837" s="349" t="s">
        <v>1137</v>
      </c>
      <c r="K2837" s="350">
        <v>13.92</v>
      </c>
      <c r="L2837" s="349" t="s">
        <v>1138</v>
      </c>
    </row>
    <row r="2838" spans="1:12" ht="13.5" x14ac:dyDescent="0.25">
      <c r="A2838" s="349" t="s">
        <v>3923</v>
      </c>
      <c r="B2838" s="349" t="s">
        <v>3924</v>
      </c>
      <c r="C2838" s="349" t="s">
        <v>4030</v>
      </c>
      <c r="D2838" s="349" t="s">
        <v>4031</v>
      </c>
      <c r="E2838" s="350" t="s">
        <v>24</v>
      </c>
      <c r="F2838" s="349" t="s">
        <v>24</v>
      </c>
      <c r="G2838" s="349">
        <v>92982</v>
      </c>
      <c r="H2838" s="349" t="s">
        <v>4047</v>
      </c>
      <c r="I2838" s="349" t="s">
        <v>182</v>
      </c>
      <c r="J2838" s="349" t="s">
        <v>1137</v>
      </c>
      <c r="K2838" s="350">
        <v>14.75</v>
      </c>
      <c r="L2838" s="349" t="s">
        <v>1138</v>
      </c>
    </row>
    <row r="2839" spans="1:12" ht="13.5" x14ac:dyDescent="0.25">
      <c r="A2839" s="349" t="s">
        <v>3923</v>
      </c>
      <c r="B2839" s="349" t="s">
        <v>3924</v>
      </c>
      <c r="C2839" s="349" t="s">
        <v>4030</v>
      </c>
      <c r="D2839" s="349" t="s">
        <v>4031</v>
      </c>
      <c r="E2839" s="350" t="s">
        <v>24</v>
      </c>
      <c r="F2839" s="349" t="s">
        <v>24</v>
      </c>
      <c r="G2839" s="349">
        <v>92984</v>
      </c>
      <c r="H2839" s="349" t="s">
        <v>4048</v>
      </c>
      <c r="I2839" s="349" t="s">
        <v>182</v>
      </c>
      <c r="J2839" s="349" t="s">
        <v>1137</v>
      </c>
      <c r="K2839" s="350">
        <v>24.97</v>
      </c>
      <c r="L2839" s="349" t="s">
        <v>1138</v>
      </c>
    </row>
    <row r="2840" spans="1:12" ht="13.5" x14ac:dyDescent="0.25">
      <c r="A2840" s="349" t="s">
        <v>3923</v>
      </c>
      <c r="B2840" s="349" t="s">
        <v>3924</v>
      </c>
      <c r="C2840" s="349" t="s">
        <v>4030</v>
      </c>
      <c r="D2840" s="349" t="s">
        <v>4031</v>
      </c>
      <c r="E2840" s="350" t="s">
        <v>24</v>
      </c>
      <c r="F2840" s="349" t="s">
        <v>24</v>
      </c>
      <c r="G2840" s="349">
        <v>92986</v>
      </c>
      <c r="H2840" s="349" t="s">
        <v>4049</v>
      </c>
      <c r="I2840" s="349" t="s">
        <v>182</v>
      </c>
      <c r="J2840" s="349" t="s">
        <v>1137</v>
      </c>
      <c r="K2840" s="350">
        <v>34.35</v>
      </c>
      <c r="L2840" s="349" t="s">
        <v>1138</v>
      </c>
    </row>
    <row r="2841" spans="1:12" ht="13.5" x14ac:dyDescent="0.25">
      <c r="A2841" s="349" t="s">
        <v>3923</v>
      </c>
      <c r="B2841" s="349" t="s">
        <v>3924</v>
      </c>
      <c r="C2841" s="349" t="s">
        <v>4030</v>
      </c>
      <c r="D2841" s="349" t="s">
        <v>4031</v>
      </c>
      <c r="E2841" s="350" t="s">
        <v>24</v>
      </c>
      <c r="F2841" s="349" t="s">
        <v>24</v>
      </c>
      <c r="G2841" s="349">
        <v>92988</v>
      </c>
      <c r="H2841" s="349" t="s">
        <v>4050</v>
      </c>
      <c r="I2841" s="349" t="s">
        <v>182</v>
      </c>
      <c r="J2841" s="349" t="s">
        <v>1137</v>
      </c>
      <c r="K2841" s="350">
        <v>49.61</v>
      </c>
      <c r="L2841" s="349" t="s">
        <v>1138</v>
      </c>
    </row>
    <row r="2842" spans="1:12" ht="13.5" x14ac:dyDescent="0.25">
      <c r="A2842" s="349" t="s">
        <v>3923</v>
      </c>
      <c r="B2842" s="349" t="s">
        <v>3924</v>
      </c>
      <c r="C2842" s="349" t="s">
        <v>4030</v>
      </c>
      <c r="D2842" s="349" t="s">
        <v>4031</v>
      </c>
      <c r="E2842" s="350" t="s">
        <v>24</v>
      </c>
      <c r="F2842" s="349" t="s">
        <v>24</v>
      </c>
      <c r="G2842" s="349">
        <v>92990</v>
      </c>
      <c r="H2842" s="349" t="s">
        <v>4051</v>
      </c>
      <c r="I2842" s="349" t="s">
        <v>182</v>
      </c>
      <c r="J2842" s="349" t="s">
        <v>1137</v>
      </c>
      <c r="K2842" s="350">
        <v>68.489999999999995</v>
      </c>
      <c r="L2842" s="349" t="s">
        <v>1138</v>
      </c>
    </row>
    <row r="2843" spans="1:12" ht="13.5" x14ac:dyDescent="0.25">
      <c r="A2843" s="349" t="s">
        <v>3923</v>
      </c>
      <c r="B2843" s="349" t="s">
        <v>3924</v>
      </c>
      <c r="C2843" s="349" t="s">
        <v>4030</v>
      </c>
      <c r="D2843" s="349" t="s">
        <v>4031</v>
      </c>
      <c r="E2843" s="350" t="s">
        <v>24</v>
      </c>
      <c r="F2843" s="349" t="s">
        <v>24</v>
      </c>
      <c r="G2843" s="349">
        <v>92992</v>
      </c>
      <c r="H2843" s="349" t="s">
        <v>4052</v>
      </c>
      <c r="I2843" s="349" t="s">
        <v>182</v>
      </c>
      <c r="J2843" s="349" t="s">
        <v>1137</v>
      </c>
      <c r="K2843" s="350">
        <v>88.45</v>
      </c>
      <c r="L2843" s="349" t="s">
        <v>1138</v>
      </c>
    </row>
    <row r="2844" spans="1:12" ht="13.5" x14ac:dyDescent="0.25">
      <c r="A2844" s="349" t="s">
        <v>3923</v>
      </c>
      <c r="B2844" s="349" t="s">
        <v>3924</v>
      </c>
      <c r="C2844" s="349" t="s">
        <v>4030</v>
      </c>
      <c r="D2844" s="349" t="s">
        <v>4031</v>
      </c>
      <c r="E2844" s="350" t="s">
        <v>24</v>
      </c>
      <c r="F2844" s="349" t="s">
        <v>24</v>
      </c>
      <c r="G2844" s="349">
        <v>92994</v>
      </c>
      <c r="H2844" s="349" t="s">
        <v>4053</v>
      </c>
      <c r="I2844" s="349" t="s">
        <v>182</v>
      </c>
      <c r="J2844" s="349" t="s">
        <v>1137</v>
      </c>
      <c r="K2844" s="350">
        <v>114.74</v>
      </c>
      <c r="L2844" s="349" t="s">
        <v>1138</v>
      </c>
    </row>
    <row r="2845" spans="1:12" ht="13.5" x14ac:dyDescent="0.25">
      <c r="A2845" s="349" t="s">
        <v>3923</v>
      </c>
      <c r="B2845" s="349" t="s">
        <v>3924</v>
      </c>
      <c r="C2845" s="349" t="s">
        <v>4030</v>
      </c>
      <c r="D2845" s="349" t="s">
        <v>4031</v>
      </c>
      <c r="E2845" s="350" t="s">
        <v>24</v>
      </c>
      <c r="F2845" s="349" t="s">
        <v>24</v>
      </c>
      <c r="G2845" s="349">
        <v>92996</v>
      </c>
      <c r="H2845" s="349" t="s">
        <v>4054</v>
      </c>
      <c r="I2845" s="349" t="s">
        <v>182</v>
      </c>
      <c r="J2845" s="349" t="s">
        <v>1137</v>
      </c>
      <c r="K2845" s="350">
        <v>138.77000000000001</v>
      </c>
      <c r="L2845" s="349" t="s">
        <v>1138</v>
      </c>
    </row>
    <row r="2846" spans="1:12" ht="13.5" x14ac:dyDescent="0.25">
      <c r="A2846" s="349" t="s">
        <v>3923</v>
      </c>
      <c r="B2846" s="349" t="s">
        <v>3924</v>
      </c>
      <c r="C2846" s="349" t="s">
        <v>4030</v>
      </c>
      <c r="D2846" s="349" t="s">
        <v>4031</v>
      </c>
      <c r="E2846" s="350" t="s">
        <v>24</v>
      </c>
      <c r="F2846" s="349" t="s">
        <v>24</v>
      </c>
      <c r="G2846" s="349">
        <v>92998</v>
      </c>
      <c r="H2846" s="349" t="s">
        <v>4055</v>
      </c>
      <c r="I2846" s="349" t="s">
        <v>182</v>
      </c>
      <c r="J2846" s="349" t="s">
        <v>1137</v>
      </c>
      <c r="K2846" s="350">
        <v>169.97</v>
      </c>
      <c r="L2846" s="349" t="s">
        <v>1138</v>
      </c>
    </row>
    <row r="2847" spans="1:12" ht="13.5" x14ac:dyDescent="0.25">
      <c r="A2847" s="349" t="s">
        <v>3923</v>
      </c>
      <c r="B2847" s="349" t="s">
        <v>3924</v>
      </c>
      <c r="C2847" s="349" t="s">
        <v>4030</v>
      </c>
      <c r="D2847" s="349" t="s">
        <v>4031</v>
      </c>
      <c r="E2847" s="350" t="s">
        <v>24</v>
      </c>
      <c r="F2847" s="349" t="s">
        <v>24</v>
      </c>
      <c r="G2847" s="349">
        <v>93000</v>
      </c>
      <c r="H2847" s="349" t="s">
        <v>4056</v>
      </c>
      <c r="I2847" s="349" t="s">
        <v>182</v>
      </c>
      <c r="J2847" s="349" t="s">
        <v>1137</v>
      </c>
      <c r="K2847" s="350">
        <v>224.8</v>
      </c>
      <c r="L2847" s="349" t="s">
        <v>1138</v>
      </c>
    </row>
    <row r="2848" spans="1:12" ht="13.5" x14ac:dyDescent="0.25">
      <c r="A2848" s="349" t="s">
        <v>3923</v>
      </c>
      <c r="B2848" s="349" t="s">
        <v>3924</v>
      </c>
      <c r="C2848" s="349" t="s">
        <v>4030</v>
      </c>
      <c r="D2848" s="349" t="s">
        <v>4031</v>
      </c>
      <c r="E2848" s="350" t="s">
        <v>24</v>
      </c>
      <c r="F2848" s="349" t="s">
        <v>24</v>
      </c>
      <c r="G2848" s="349">
        <v>93002</v>
      </c>
      <c r="H2848" s="349" t="s">
        <v>4057</v>
      </c>
      <c r="I2848" s="349" t="s">
        <v>182</v>
      </c>
      <c r="J2848" s="349" t="s">
        <v>1137</v>
      </c>
      <c r="K2848" s="350">
        <v>290.41000000000003</v>
      </c>
      <c r="L2848" s="349" t="s">
        <v>1138</v>
      </c>
    </row>
    <row r="2849" spans="1:12" ht="13.5" x14ac:dyDescent="0.25">
      <c r="A2849" s="349" t="s">
        <v>3923</v>
      </c>
      <c r="B2849" s="349" t="s">
        <v>3924</v>
      </c>
      <c r="C2849" s="349" t="s">
        <v>4030</v>
      </c>
      <c r="D2849" s="349" t="s">
        <v>4031</v>
      </c>
      <c r="E2849" s="350" t="s">
        <v>24</v>
      </c>
      <c r="F2849" s="349" t="s">
        <v>24</v>
      </c>
      <c r="G2849" s="349">
        <v>101884</v>
      </c>
      <c r="H2849" s="349" t="s">
        <v>4058</v>
      </c>
      <c r="I2849" s="349" t="s">
        <v>182</v>
      </c>
      <c r="J2849" s="349" t="s">
        <v>1137</v>
      </c>
      <c r="K2849" s="350">
        <v>9.44</v>
      </c>
      <c r="L2849" s="349" t="s">
        <v>1138</v>
      </c>
    </row>
    <row r="2850" spans="1:12" ht="13.5" x14ac:dyDescent="0.25">
      <c r="A2850" s="349" t="s">
        <v>3923</v>
      </c>
      <c r="B2850" s="349" t="s">
        <v>3924</v>
      </c>
      <c r="C2850" s="349" t="s">
        <v>4030</v>
      </c>
      <c r="D2850" s="349" t="s">
        <v>4031</v>
      </c>
      <c r="E2850" s="350" t="s">
        <v>24</v>
      </c>
      <c r="F2850" s="349" t="s">
        <v>24</v>
      </c>
      <c r="G2850" s="349">
        <v>101885</v>
      </c>
      <c r="H2850" s="349" t="s">
        <v>4059</v>
      </c>
      <c r="I2850" s="349" t="s">
        <v>182</v>
      </c>
      <c r="J2850" s="349" t="s">
        <v>1137</v>
      </c>
      <c r="K2850" s="350">
        <v>9.02</v>
      </c>
      <c r="L2850" s="349" t="s">
        <v>1138</v>
      </c>
    </row>
    <row r="2851" spans="1:12" ht="13.5" x14ac:dyDescent="0.25">
      <c r="A2851" s="349" t="s">
        <v>3923</v>
      </c>
      <c r="B2851" s="349" t="s">
        <v>3924</v>
      </c>
      <c r="C2851" s="349" t="s">
        <v>4030</v>
      </c>
      <c r="D2851" s="349" t="s">
        <v>4031</v>
      </c>
      <c r="E2851" s="350" t="s">
        <v>24</v>
      </c>
      <c r="F2851" s="349" t="s">
        <v>24</v>
      </c>
      <c r="G2851" s="349">
        <v>101886</v>
      </c>
      <c r="H2851" s="349" t="s">
        <v>4060</v>
      </c>
      <c r="I2851" s="349" t="s">
        <v>182</v>
      </c>
      <c r="J2851" s="349" t="s">
        <v>1137</v>
      </c>
      <c r="K2851" s="350">
        <v>13.58</v>
      </c>
      <c r="L2851" s="349" t="s">
        <v>1138</v>
      </c>
    </row>
    <row r="2852" spans="1:12" ht="13.5" x14ac:dyDescent="0.25">
      <c r="A2852" s="349" t="s">
        <v>3923</v>
      </c>
      <c r="B2852" s="349" t="s">
        <v>3924</v>
      </c>
      <c r="C2852" s="349" t="s">
        <v>4030</v>
      </c>
      <c r="D2852" s="349" t="s">
        <v>4031</v>
      </c>
      <c r="E2852" s="350" t="s">
        <v>24</v>
      </c>
      <c r="F2852" s="349" t="s">
        <v>24</v>
      </c>
      <c r="G2852" s="349">
        <v>101887</v>
      </c>
      <c r="H2852" s="349" t="s">
        <v>4061</v>
      </c>
      <c r="I2852" s="349" t="s">
        <v>182</v>
      </c>
      <c r="J2852" s="349" t="s">
        <v>1137</v>
      </c>
      <c r="K2852" s="350">
        <v>14.41</v>
      </c>
      <c r="L2852" s="349" t="s">
        <v>1138</v>
      </c>
    </row>
    <row r="2853" spans="1:12" ht="13.5" x14ac:dyDescent="0.25">
      <c r="A2853" s="349" t="s">
        <v>3923</v>
      </c>
      <c r="B2853" s="349" t="s">
        <v>3924</v>
      </c>
      <c r="C2853" s="349" t="s">
        <v>4030</v>
      </c>
      <c r="D2853" s="349" t="s">
        <v>4031</v>
      </c>
      <c r="E2853" s="350" t="s">
        <v>24</v>
      </c>
      <c r="F2853" s="349" t="s">
        <v>24</v>
      </c>
      <c r="G2853" s="349">
        <v>101888</v>
      </c>
      <c r="H2853" s="349" t="s">
        <v>4062</v>
      </c>
      <c r="I2853" s="349" t="s">
        <v>182</v>
      </c>
      <c r="J2853" s="349" t="s">
        <v>1137</v>
      </c>
      <c r="K2853" s="350">
        <v>21.31</v>
      </c>
      <c r="L2853" s="349" t="s">
        <v>1138</v>
      </c>
    </row>
    <row r="2854" spans="1:12" ht="13.5" x14ac:dyDescent="0.25">
      <c r="A2854" s="349" t="s">
        <v>3923</v>
      </c>
      <c r="B2854" s="349" t="s">
        <v>3924</v>
      </c>
      <c r="C2854" s="349" t="s">
        <v>4030</v>
      </c>
      <c r="D2854" s="349" t="s">
        <v>4031</v>
      </c>
      <c r="E2854" s="350" t="s">
        <v>24</v>
      </c>
      <c r="F2854" s="349" t="s">
        <v>24</v>
      </c>
      <c r="G2854" s="349">
        <v>101889</v>
      </c>
      <c r="H2854" s="349" t="s">
        <v>4063</v>
      </c>
      <c r="I2854" s="349" t="s">
        <v>182</v>
      </c>
      <c r="J2854" s="349" t="s">
        <v>1137</v>
      </c>
      <c r="K2854" s="350">
        <v>22.37</v>
      </c>
      <c r="L2854" s="349" t="s">
        <v>1138</v>
      </c>
    </row>
    <row r="2855" spans="1:12" ht="13.5" x14ac:dyDescent="0.25">
      <c r="A2855" s="349" t="s">
        <v>3923</v>
      </c>
      <c r="B2855" s="349" t="s">
        <v>3924</v>
      </c>
      <c r="C2855" s="349" t="s">
        <v>4064</v>
      </c>
      <c r="D2855" s="349" t="s">
        <v>4065</v>
      </c>
      <c r="E2855" s="350" t="s">
        <v>24</v>
      </c>
      <c r="F2855" s="349" t="s">
        <v>24</v>
      </c>
      <c r="G2855" s="349">
        <v>91936</v>
      </c>
      <c r="H2855" s="349" t="s">
        <v>4066</v>
      </c>
      <c r="I2855" s="349" t="s">
        <v>181</v>
      </c>
      <c r="J2855" s="349" t="s">
        <v>1137</v>
      </c>
      <c r="K2855" s="350">
        <v>19.55</v>
      </c>
      <c r="L2855" s="349" t="s">
        <v>1138</v>
      </c>
    </row>
    <row r="2856" spans="1:12" ht="13.5" x14ac:dyDescent="0.25">
      <c r="A2856" s="349" t="s">
        <v>3923</v>
      </c>
      <c r="B2856" s="349" t="s">
        <v>3924</v>
      </c>
      <c r="C2856" s="349" t="s">
        <v>4064</v>
      </c>
      <c r="D2856" s="349" t="s">
        <v>4065</v>
      </c>
      <c r="E2856" s="350" t="s">
        <v>24</v>
      </c>
      <c r="F2856" s="349" t="s">
        <v>24</v>
      </c>
      <c r="G2856" s="349">
        <v>91937</v>
      </c>
      <c r="H2856" s="349" t="s">
        <v>4067</v>
      </c>
      <c r="I2856" s="349" t="s">
        <v>181</v>
      </c>
      <c r="J2856" s="349" t="s">
        <v>1137</v>
      </c>
      <c r="K2856" s="350">
        <v>17.53</v>
      </c>
      <c r="L2856" s="349" t="s">
        <v>1138</v>
      </c>
    </row>
    <row r="2857" spans="1:12" ht="13.5" x14ac:dyDescent="0.25">
      <c r="A2857" s="349" t="s">
        <v>3923</v>
      </c>
      <c r="B2857" s="349" t="s">
        <v>3924</v>
      </c>
      <c r="C2857" s="349" t="s">
        <v>4064</v>
      </c>
      <c r="D2857" s="349" t="s">
        <v>4065</v>
      </c>
      <c r="E2857" s="350" t="s">
        <v>24</v>
      </c>
      <c r="F2857" s="349" t="s">
        <v>24</v>
      </c>
      <c r="G2857" s="349">
        <v>91939</v>
      </c>
      <c r="H2857" s="349" t="s">
        <v>4068</v>
      </c>
      <c r="I2857" s="349" t="s">
        <v>181</v>
      </c>
      <c r="J2857" s="349" t="s">
        <v>1137</v>
      </c>
      <c r="K2857" s="350">
        <v>35.299999999999997</v>
      </c>
      <c r="L2857" s="349" t="s">
        <v>1138</v>
      </c>
    </row>
    <row r="2858" spans="1:12" ht="13.5" x14ac:dyDescent="0.25">
      <c r="A2858" s="349" t="s">
        <v>3923</v>
      </c>
      <c r="B2858" s="349" t="s">
        <v>3924</v>
      </c>
      <c r="C2858" s="349" t="s">
        <v>4064</v>
      </c>
      <c r="D2858" s="349" t="s">
        <v>4065</v>
      </c>
      <c r="E2858" s="350" t="s">
        <v>24</v>
      </c>
      <c r="F2858" s="349" t="s">
        <v>24</v>
      </c>
      <c r="G2858" s="349">
        <v>91940</v>
      </c>
      <c r="H2858" s="349" t="s">
        <v>4069</v>
      </c>
      <c r="I2858" s="349" t="s">
        <v>181</v>
      </c>
      <c r="J2858" s="349" t="s">
        <v>1137</v>
      </c>
      <c r="K2858" s="350">
        <v>20.12</v>
      </c>
      <c r="L2858" s="349" t="s">
        <v>1138</v>
      </c>
    </row>
    <row r="2859" spans="1:12" ht="13.5" x14ac:dyDescent="0.25">
      <c r="A2859" s="349" t="s">
        <v>3923</v>
      </c>
      <c r="B2859" s="349" t="s">
        <v>3924</v>
      </c>
      <c r="C2859" s="349" t="s">
        <v>4064</v>
      </c>
      <c r="D2859" s="349" t="s">
        <v>4065</v>
      </c>
      <c r="E2859" s="350" t="s">
        <v>24</v>
      </c>
      <c r="F2859" s="349" t="s">
        <v>24</v>
      </c>
      <c r="G2859" s="349">
        <v>91941</v>
      </c>
      <c r="H2859" s="349" t="s">
        <v>4070</v>
      </c>
      <c r="I2859" s="349" t="s">
        <v>181</v>
      </c>
      <c r="J2859" s="349" t="s">
        <v>1137</v>
      </c>
      <c r="K2859" s="350">
        <v>12.67</v>
      </c>
      <c r="L2859" s="349" t="s">
        <v>1138</v>
      </c>
    </row>
    <row r="2860" spans="1:12" ht="13.5" x14ac:dyDescent="0.25">
      <c r="A2860" s="349" t="s">
        <v>3923</v>
      </c>
      <c r="B2860" s="349" t="s">
        <v>3924</v>
      </c>
      <c r="C2860" s="349" t="s">
        <v>4064</v>
      </c>
      <c r="D2860" s="349" t="s">
        <v>4065</v>
      </c>
      <c r="E2860" s="350" t="s">
        <v>24</v>
      </c>
      <c r="F2860" s="349" t="s">
        <v>24</v>
      </c>
      <c r="G2860" s="349">
        <v>91942</v>
      </c>
      <c r="H2860" s="349" t="s">
        <v>4071</v>
      </c>
      <c r="I2860" s="349" t="s">
        <v>181</v>
      </c>
      <c r="J2860" s="349" t="s">
        <v>1137</v>
      </c>
      <c r="K2860" s="350">
        <v>39.1</v>
      </c>
      <c r="L2860" s="349" t="s">
        <v>1138</v>
      </c>
    </row>
    <row r="2861" spans="1:12" ht="13.5" x14ac:dyDescent="0.25">
      <c r="A2861" s="349" t="s">
        <v>3923</v>
      </c>
      <c r="B2861" s="349" t="s">
        <v>3924</v>
      </c>
      <c r="C2861" s="349" t="s">
        <v>4064</v>
      </c>
      <c r="D2861" s="349" t="s">
        <v>4065</v>
      </c>
      <c r="E2861" s="350" t="s">
        <v>24</v>
      </c>
      <c r="F2861" s="349" t="s">
        <v>24</v>
      </c>
      <c r="G2861" s="349">
        <v>91943</v>
      </c>
      <c r="H2861" s="349" t="s">
        <v>4072</v>
      </c>
      <c r="I2861" s="349" t="s">
        <v>181</v>
      </c>
      <c r="J2861" s="349" t="s">
        <v>1137</v>
      </c>
      <c r="K2861" s="350">
        <v>23.4</v>
      </c>
      <c r="L2861" s="349" t="s">
        <v>1138</v>
      </c>
    </row>
    <row r="2862" spans="1:12" ht="13.5" x14ac:dyDescent="0.25">
      <c r="A2862" s="349" t="s">
        <v>3923</v>
      </c>
      <c r="B2862" s="349" t="s">
        <v>3924</v>
      </c>
      <c r="C2862" s="349" t="s">
        <v>4064</v>
      </c>
      <c r="D2862" s="349" t="s">
        <v>4065</v>
      </c>
      <c r="E2862" s="350" t="s">
        <v>24</v>
      </c>
      <c r="F2862" s="349" t="s">
        <v>24</v>
      </c>
      <c r="G2862" s="349">
        <v>91944</v>
      </c>
      <c r="H2862" s="349" t="s">
        <v>4073</v>
      </c>
      <c r="I2862" s="349" t="s">
        <v>181</v>
      </c>
      <c r="J2862" s="349" t="s">
        <v>1137</v>
      </c>
      <c r="K2862" s="350">
        <v>15.66</v>
      </c>
      <c r="L2862" s="349" t="s">
        <v>1138</v>
      </c>
    </row>
    <row r="2863" spans="1:12" ht="13.5" x14ac:dyDescent="0.25">
      <c r="A2863" s="349" t="s">
        <v>3923</v>
      </c>
      <c r="B2863" s="349" t="s">
        <v>3924</v>
      </c>
      <c r="C2863" s="349" t="s">
        <v>4064</v>
      </c>
      <c r="D2863" s="349" t="s">
        <v>4065</v>
      </c>
      <c r="E2863" s="350" t="s">
        <v>24</v>
      </c>
      <c r="F2863" s="349" t="s">
        <v>24</v>
      </c>
      <c r="G2863" s="349">
        <v>92865</v>
      </c>
      <c r="H2863" s="349" t="s">
        <v>4074</v>
      </c>
      <c r="I2863" s="349" t="s">
        <v>181</v>
      </c>
      <c r="J2863" s="349" t="s">
        <v>1137</v>
      </c>
      <c r="K2863" s="350">
        <v>16.71</v>
      </c>
      <c r="L2863" s="349" t="s">
        <v>1138</v>
      </c>
    </row>
    <row r="2864" spans="1:12" ht="13.5" x14ac:dyDescent="0.25">
      <c r="A2864" s="349" t="s">
        <v>3923</v>
      </c>
      <c r="B2864" s="349" t="s">
        <v>3924</v>
      </c>
      <c r="C2864" s="349" t="s">
        <v>4064</v>
      </c>
      <c r="D2864" s="349" t="s">
        <v>4065</v>
      </c>
      <c r="E2864" s="350" t="s">
        <v>24</v>
      </c>
      <c r="F2864" s="349" t="s">
        <v>24</v>
      </c>
      <c r="G2864" s="349">
        <v>92866</v>
      </c>
      <c r="H2864" s="349" t="s">
        <v>4075</v>
      </c>
      <c r="I2864" s="349" t="s">
        <v>181</v>
      </c>
      <c r="J2864" s="349" t="s">
        <v>1137</v>
      </c>
      <c r="K2864" s="350">
        <v>14.7</v>
      </c>
      <c r="L2864" s="349" t="s">
        <v>1138</v>
      </c>
    </row>
    <row r="2865" spans="1:12" ht="13.5" x14ac:dyDescent="0.25">
      <c r="A2865" s="349" t="s">
        <v>3923</v>
      </c>
      <c r="B2865" s="349" t="s">
        <v>3924</v>
      </c>
      <c r="C2865" s="349" t="s">
        <v>4064</v>
      </c>
      <c r="D2865" s="349" t="s">
        <v>4065</v>
      </c>
      <c r="E2865" s="350" t="s">
        <v>24</v>
      </c>
      <c r="F2865" s="349" t="s">
        <v>24</v>
      </c>
      <c r="G2865" s="349">
        <v>92867</v>
      </c>
      <c r="H2865" s="349" t="s">
        <v>4076</v>
      </c>
      <c r="I2865" s="349" t="s">
        <v>181</v>
      </c>
      <c r="J2865" s="349" t="s">
        <v>1137</v>
      </c>
      <c r="K2865" s="350">
        <v>34.53</v>
      </c>
      <c r="L2865" s="349" t="s">
        <v>1138</v>
      </c>
    </row>
    <row r="2866" spans="1:12" ht="13.5" x14ac:dyDescent="0.25">
      <c r="A2866" s="349" t="s">
        <v>3923</v>
      </c>
      <c r="B2866" s="349" t="s">
        <v>3924</v>
      </c>
      <c r="C2866" s="349" t="s">
        <v>4064</v>
      </c>
      <c r="D2866" s="349" t="s">
        <v>4065</v>
      </c>
      <c r="E2866" s="350" t="s">
        <v>24</v>
      </c>
      <c r="F2866" s="349" t="s">
        <v>24</v>
      </c>
      <c r="G2866" s="349">
        <v>92868</v>
      </c>
      <c r="H2866" s="349" t="s">
        <v>4077</v>
      </c>
      <c r="I2866" s="349" t="s">
        <v>181</v>
      </c>
      <c r="J2866" s="349" t="s">
        <v>1137</v>
      </c>
      <c r="K2866" s="350">
        <v>19.350000000000001</v>
      </c>
      <c r="L2866" s="349" t="s">
        <v>1138</v>
      </c>
    </row>
    <row r="2867" spans="1:12" ht="13.5" x14ac:dyDescent="0.25">
      <c r="A2867" s="349" t="s">
        <v>3923</v>
      </c>
      <c r="B2867" s="349" t="s">
        <v>3924</v>
      </c>
      <c r="C2867" s="349" t="s">
        <v>4064</v>
      </c>
      <c r="D2867" s="349" t="s">
        <v>4065</v>
      </c>
      <c r="E2867" s="350" t="s">
        <v>24</v>
      </c>
      <c r="F2867" s="349" t="s">
        <v>24</v>
      </c>
      <c r="G2867" s="349">
        <v>92869</v>
      </c>
      <c r="H2867" s="349" t="s">
        <v>4078</v>
      </c>
      <c r="I2867" s="349" t="s">
        <v>181</v>
      </c>
      <c r="J2867" s="349" t="s">
        <v>1137</v>
      </c>
      <c r="K2867" s="350">
        <v>11.9</v>
      </c>
      <c r="L2867" s="349" t="s">
        <v>1138</v>
      </c>
    </row>
    <row r="2868" spans="1:12" ht="13.5" x14ac:dyDescent="0.25">
      <c r="A2868" s="349" t="s">
        <v>3923</v>
      </c>
      <c r="B2868" s="349" t="s">
        <v>3924</v>
      </c>
      <c r="C2868" s="349" t="s">
        <v>4064</v>
      </c>
      <c r="D2868" s="349" t="s">
        <v>4065</v>
      </c>
      <c r="E2868" s="350" t="s">
        <v>24</v>
      </c>
      <c r="F2868" s="349" t="s">
        <v>24</v>
      </c>
      <c r="G2868" s="349">
        <v>92870</v>
      </c>
      <c r="H2868" s="349" t="s">
        <v>4079</v>
      </c>
      <c r="I2868" s="349" t="s">
        <v>181</v>
      </c>
      <c r="J2868" s="349" t="s">
        <v>1137</v>
      </c>
      <c r="K2868" s="350">
        <v>37.770000000000003</v>
      </c>
      <c r="L2868" s="349" t="s">
        <v>1138</v>
      </c>
    </row>
    <row r="2869" spans="1:12" ht="13.5" x14ac:dyDescent="0.25">
      <c r="A2869" s="349" t="s">
        <v>3923</v>
      </c>
      <c r="B2869" s="349" t="s">
        <v>3924</v>
      </c>
      <c r="C2869" s="349" t="s">
        <v>4064</v>
      </c>
      <c r="D2869" s="349" t="s">
        <v>4065</v>
      </c>
      <c r="E2869" s="350" t="s">
        <v>24</v>
      </c>
      <c r="F2869" s="349" t="s">
        <v>24</v>
      </c>
      <c r="G2869" s="349">
        <v>92871</v>
      </c>
      <c r="H2869" s="349" t="s">
        <v>4080</v>
      </c>
      <c r="I2869" s="349" t="s">
        <v>181</v>
      </c>
      <c r="J2869" s="349" t="s">
        <v>1137</v>
      </c>
      <c r="K2869" s="350">
        <v>22.07</v>
      </c>
      <c r="L2869" s="349" t="s">
        <v>1138</v>
      </c>
    </row>
    <row r="2870" spans="1:12" ht="13.5" x14ac:dyDescent="0.25">
      <c r="A2870" s="349" t="s">
        <v>3923</v>
      </c>
      <c r="B2870" s="349" t="s">
        <v>3924</v>
      </c>
      <c r="C2870" s="349" t="s">
        <v>4064</v>
      </c>
      <c r="D2870" s="349" t="s">
        <v>4065</v>
      </c>
      <c r="E2870" s="350" t="s">
        <v>24</v>
      </c>
      <c r="F2870" s="349" t="s">
        <v>24</v>
      </c>
      <c r="G2870" s="349">
        <v>92872</v>
      </c>
      <c r="H2870" s="349" t="s">
        <v>4081</v>
      </c>
      <c r="I2870" s="349" t="s">
        <v>181</v>
      </c>
      <c r="J2870" s="349" t="s">
        <v>1137</v>
      </c>
      <c r="K2870" s="350">
        <v>14.33</v>
      </c>
      <c r="L2870" s="349" t="s">
        <v>1138</v>
      </c>
    </row>
    <row r="2871" spans="1:12" ht="13.5" x14ac:dyDescent="0.25">
      <c r="A2871" s="349" t="s">
        <v>3923</v>
      </c>
      <c r="B2871" s="349" t="s">
        <v>3924</v>
      </c>
      <c r="C2871" s="349" t="s">
        <v>4064</v>
      </c>
      <c r="D2871" s="349" t="s">
        <v>4065</v>
      </c>
      <c r="E2871" s="350" t="s">
        <v>24</v>
      </c>
      <c r="F2871" s="349" t="s">
        <v>24</v>
      </c>
      <c r="G2871" s="349">
        <v>95777</v>
      </c>
      <c r="H2871" s="349" t="s">
        <v>4082</v>
      </c>
      <c r="I2871" s="349" t="s">
        <v>181</v>
      </c>
      <c r="J2871" s="349" t="s">
        <v>1137</v>
      </c>
      <c r="K2871" s="350">
        <v>26.86</v>
      </c>
      <c r="L2871" s="349" t="s">
        <v>1138</v>
      </c>
    </row>
    <row r="2872" spans="1:12" ht="13.5" x14ac:dyDescent="0.25">
      <c r="A2872" s="349" t="s">
        <v>3923</v>
      </c>
      <c r="B2872" s="349" t="s">
        <v>3924</v>
      </c>
      <c r="C2872" s="349" t="s">
        <v>4064</v>
      </c>
      <c r="D2872" s="349" t="s">
        <v>4065</v>
      </c>
      <c r="E2872" s="350" t="s">
        <v>24</v>
      </c>
      <c r="F2872" s="349" t="s">
        <v>24</v>
      </c>
      <c r="G2872" s="349">
        <v>95778</v>
      </c>
      <c r="H2872" s="349" t="s">
        <v>4083</v>
      </c>
      <c r="I2872" s="349" t="s">
        <v>181</v>
      </c>
      <c r="J2872" s="349" t="s">
        <v>1137</v>
      </c>
      <c r="K2872" s="350">
        <v>30.14</v>
      </c>
      <c r="L2872" s="349" t="s">
        <v>1138</v>
      </c>
    </row>
    <row r="2873" spans="1:12" ht="13.5" x14ac:dyDescent="0.25">
      <c r="A2873" s="349" t="s">
        <v>3923</v>
      </c>
      <c r="B2873" s="349" t="s">
        <v>3924</v>
      </c>
      <c r="C2873" s="349" t="s">
        <v>4064</v>
      </c>
      <c r="D2873" s="349" t="s">
        <v>4065</v>
      </c>
      <c r="E2873" s="350" t="s">
        <v>24</v>
      </c>
      <c r="F2873" s="349" t="s">
        <v>24</v>
      </c>
      <c r="G2873" s="349">
        <v>95779</v>
      </c>
      <c r="H2873" s="349" t="s">
        <v>4084</v>
      </c>
      <c r="I2873" s="349" t="s">
        <v>181</v>
      </c>
      <c r="J2873" s="349" t="s">
        <v>1137</v>
      </c>
      <c r="K2873" s="350">
        <v>25.03</v>
      </c>
      <c r="L2873" s="349" t="s">
        <v>1138</v>
      </c>
    </row>
    <row r="2874" spans="1:12" ht="13.5" x14ac:dyDescent="0.25">
      <c r="A2874" s="349" t="s">
        <v>3923</v>
      </c>
      <c r="B2874" s="349" t="s">
        <v>3924</v>
      </c>
      <c r="C2874" s="349" t="s">
        <v>4064</v>
      </c>
      <c r="D2874" s="349" t="s">
        <v>4065</v>
      </c>
      <c r="E2874" s="350" t="s">
        <v>24</v>
      </c>
      <c r="F2874" s="349" t="s">
        <v>24</v>
      </c>
      <c r="G2874" s="349">
        <v>95780</v>
      </c>
      <c r="H2874" s="349" t="s">
        <v>4085</v>
      </c>
      <c r="I2874" s="349" t="s">
        <v>181</v>
      </c>
      <c r="J2874" s="349" t="s">
        <v>1137</v>
      </c>
      <c r="K2874" s="350">
        <v>31.95</v>
      </c>
      <c r="L2874" s="349" t="s">
        <v>1138</v>
      </c>
    </row>
    <row r="2875" spans="1:12" ht="13.5" x14ac:dyDescent="0.25">
      <c r="A2875" s="349" t="s">
        <v>3923</v>
      </c>
      <c r="B2875" s="349" t="s">
        <v>3924</v>
      </c>
      <c r="C2875" s="349" t="s">
        <v>4064</v>
      </c>
      <c r="D2875" s="349" t="s">
        <v>4065</v>
      </c>
      <c r="E2875" s="350" t="s">
        <v>24</v>
      </c>
      <c r="F2875" s="349" t="s">
        <v>24</v>
      </c>
      <c r="G2875" s="349">
        <v>95781</v>
      </c>
      <c r="H2875" s="349" t="s">
        <v>4086</v>
      </c>
      <c r="I2875" s="349" t="s">
        <v>181</v>
      </c>
      <c r="J2875" s="349" t="s">
        <v>1137</v>
      </c>
      <c r="K2875" s="350">
        <v>36.5</v>
      </c>
      <c r="L2875" s="349" t="s">
        <v>1138</v>
      </c>
    </row>
    <row r="2876" spans="1:12" ht="13.5" x14ac:dyDescent="0.25">
      <c r="A2876" s="349" t="s">
        <v>3923</v>
      </c>
      <c r="B2876" s="349" t="s">
        <v>3924</v>
      </c>
      <c r="C2876" s="349" t="s">
        <v>4064</v>
      </c>
      <c r="D2876" s="349" t="s">
        <v>4065</v>
      </c>
      <c r="E2876" s="350" t="s">
        <v>24</v>
      </c>
      <c r="F2876" s="349" t="s">
        <v>24</v>
      </c>
      <c r="G2876" s="349">
        <v>95782</v>
      </c>
      <c r="H2876" s="349" t="s">
        <v>4087</v>
      </c>
      <c r="I2876" s="349" t="s">
        <v>181</v>
      </c>
      <c r="J2876" s="349" t="s">
        <v>1137</v>
      </c>
      <c r="K2876" s="350">
        <v>34.049999999999997</v>
      </c>
      <c r="L2876" s="349" t="s">
        <v>1138</v>
      </c>
    </row>
    <row r="2877" spans="1:12" ht="13.5" x14ac:dyDescent="0.25">
      <c r="A2877" s="349" t="s">
        <v>3923</v>
      </c>
      <c r="B2877" s="349" t="s">
        <v>3924</v>
      </c>
      <c r="C2877" s="349" t="s">
        <v>4064</v>
      </c>
      <c r="D2877" s="349" t="s">
        <v>4065</v>
      </c>
      <c r="E2877" s="350" t="s">
        <v>24</v>
      </c>
      <c r="F2877" s="349" t="s">
        <v>24</v>
      </c>
      <c r="G2877" s="349">
        <v>95785</v>
      </c>
      <c r="H2877" s="349" t="s">
        <v>4088</v>
      </c>
      <c r="I2877" s="349" t="s">
        <v>181</v>
      </c>
      <c r="J2877" s="349" t="s">
        <v>1137</v>
      </c>
      <c r="K2877" s="350">
        <v>40.33</v>
      </c>
      <c r="L2877" s="349" t="s">
        <v>1138</v>
      </c>
    </row>
    <row r="2878" spans="1:12" ht="13.5" x14ac:dyDescent="0.25">
      <c r="A2878" s="349" t="s">
        <v>3923</v>
      </c>
      <c r="B2878" s="349" t="s">
        <v>3924</v>
      </c>
      <c r="C2878" s="349" t="s">
        <v>4064</v>
      </c>
      <c r="D2878" s="349" t="s">
        <v>4065</v>
      </c>
      <c r="E2878" s="350" t="s">
        <v>24</v>
      </c>
      <c r="F2878" s="349" t="s">
        <v>24</v>
      </c>
      <c r="G2878" s="349">
        <v>95787</v>
      </c>
      <c r="H2878" s="349" t="s">
        <v>4089</v>
      </c>
      <c r="I2878" s="349" t="s">
        <v>181</v>
      </c>
      <c r="J2878" s="349" t="s">
        <v>1137</v>
      </c>
      <c r="K2878" s="350">
        <v>30.39</v>
      </c>
      <c r="L2878" s="349" t="s">
        <v>1138</v>
      </c>
    </row>
    <row r="2879" spans="1:12" ht="13.5" x14ac:dyDescent="0.25">
      <c r="A2879" s="349" t="s">
        <v>3923</v>
      </c>
      <c r="B2879" s="349" t="s">
        <v>3924</v>
      </c>
      <c r="C2879" s="349" t="s">
        <v>4064</v>
      </c>
      <c r="D2879" s="349" t="s">
        <v>4065</v>
      </c>
      <c r="E2879" s="350" t="s">
        <v>24</v>
      </c>
      <c r="F2879" s="349" t="s">
        <v>24</v>
      </c>
      <c r="G2879" s="349">
        <v>95789</v>
      </c>
      <c r="H2879" s="349" t="s">
        <v>4090</v>
      </c>
      <c r="I2879" s="349" t="s">
        <v>181</v>
      </c>
      <c r="J2879" s="349" t="s">
        <v>1137</v>
      </c>
      <c r="K2879" s="350">
        <v>41.36</v>
      </c>
      <c r="L2879" s="349" t="s">
        <v>1138</v>
      </c>
    </row>
    <row r="2880" spans="1:12" ht="13.5" x14ac:dyDescent="0.25">
      <c r="A2880" s="349" t="s">
        <v>3923</v>
      </c>
      <c r="B2880" s="349" t="s">
        <v>3924</v>
      </c>
      <c r="C2880" s="349" t="s">
        <v>4064</v>
      </c>
      <c r="D2880" s="349" t="s">
        <v>4065</v>
      </c>
      <c r="E2880" s="350" t="s">
        <v>24</v>
      </c>
      <c r="F2880" s="349" t="s">
        <v>24</v>
      </c>
      <c r="G2880" s="349">
        <v>95791</v>
      </c>
      <c r="H2880" s="349" t="s">
        <v>4091</v>
      </c>
      <c r="I2880" s="349" t="s">
        <v>181</v>
      </c>
      <c r="J2880" s="349" t="s">
        <v>1137</v>
      </c>
      <c r="K2880" s="350">
        <v>57.43</v>
      </c>
      <c r="L2880" s="349" t="s">
        <v>1138</v>
      </c>
    </row>
    <row r="2881" spans="1:12" ht="13.5" x14ac:dyDescent="0.25">
      <c r="A2881" s="349" t="s">
        <v>3923</v>
      </c>
      <c r="B2881" s="349" t="s">
        <v>3924</v>
      </c>
      <c r="C2881" s="349" t="s">
        <v>4064</v>
      </c>
      <c r="D2881" s="349" t="s">
        <v>4065</v>
      </c>
      <c r="E2881" s="350" t="s">
        <v>24</v>
      </c>
      <c r="F2881" s="349" t="s">
        <v>24</v>
      </c>
      <c r="G2881" s="349">
        <v>95795</v>
      </c>
      <c r="H2881" s="349" t="s">
        <v>4092</v>
      </c>
      <c r="I2881" s="349" t="s">
        <v>181</v>
      </c>
      <c r="J2881" s="349" t="s">
        <v>1137</v>
      </c>
      <c r="K2881" s="350">
        <v>34.659999999999997</v>
      </c>
      <c r="L2881" s="349" t="s">
        <v>1138</v>
      </c>
    </row>
    <row r="2882" spans="1:12" ht="13.5" x14ac:dyDescent="0.25">
      <c r="A2882" s="349" t="s">
        <v>3923</v>
      </c>
      <c r="B2882" s="349" t="s">
        <v>3924</v>
      </c>
      <c r="C2882" s="349" t="s">
        <v>4064</v>
      </c>
      <c r="D2882" s="349" t="s">
        <v>4065</v>
      </c>
      <c r="E2882" s="350" t="s">
        <v>24</v>
      </c>
      <c r="F2882" s="349" t="s">
        <v>24</v>
      </c>
      <c r="G2882" s="349">
        <v>95796</v>
      </c>
      <c r="H2882" s="349" t="s">
        <v>4093</v>
      </c>
      <c r="I2882" s="349" t="s">
        <v>181</v>
      </c>
      <c r="J2882" s="349" t="s">
        <v>1137</v>
      </c>
      <c r="K2882" s="350">
        <v>48.61</v>
      </c>
      <c r="L2882" s="349" t="s">
        <v>1138</v>
      </c>
    </row>
    <row r="2883" spans="1:12" ht="13.5" x14ac:dyDescent="0.25">
      <c r="A2883" s="349" t="s">
        <v>3923</v>
      </c>
      <c r="B2883" s="349" t="s">
        <v>3924</v>
      </c>
      <c r="C2883" s="349" t="s">
        <v>4064</v>
      </c>
      <c r="D2883" s="349" t="s">
        <v>4065</v>
      </c>
      <c r="E2883" s="350" t="s">
        <v>24</v>
      </c>
      <c r="F2883" s="349" t="s">
        <v>24</v>
      </c>
      <c r="G2883" s="349">
        <v>95797</v>
      </c>
      <c r="H2883" s="349" t="s">
        <v>4094</v>
      </c>
      <c r="I2883" s="349" t="s">
        <v>181</v>
      </c>
      <c r="J2883" s="349" t="s">
        <v>1137</v>
      </c>
      <c r="K2883" s="350">
        <v>67.19</v>
      </c>
      <c r="L2883" s="349" t="s">
        <v>1138</v>
      </c>
    </row>
    <row r="2884" spans="1:12" ht="13.5" x14ac:dyDescent="0.25">
      <c r="A2884" s="349" t="s">
        <v>3923</v>
      </c>
      <c r="B2884" s="349" t="s">
        <v>3924</v>
      </c>
      <c r="C2884" s="349" t="s">
        <v>4064</v>
      </c>
      <c r="D2884" s="349" t="s">
        <v>4065</v>
      </c>
      <c r="E2884" s="350" t="s">
        <v>24</v>
      </c>
      <c r="F2884" s="349" t="s">
        <v>24</v>
      </c>
      <c r="G2884" s="349">
        <v>95801</v>
      </c>
      <c r="H2884" s="349" t="s">
        <v>4095</v>
      </c>
      <c r="I2884" s="349" t="s">
        <v>181</v>
      </c>
      <c r="J2884" s="349" t="s">
        <v>1137</v>
      </c>
      <c r="K2884" s="350">
        <v>41.41</v>
      </c>
      <c r="L2884" s="349" t="s">
        <v>1138</v>
      </c>
    </row>
    <row r="2885" spans="1:12" ht="13.5" x14ac:dyDescent="0.25">
      <c r="A2885" s="349" t="s">
        <v>3923</v>
      </c>
      <c r="B2885" s="349" t="s">
        <v>3924</v>
      </c>
      <c r="C2885" s="349" t="s">
        <v>4064</v>
      </c>
      <c r="D2885" s="349" t="s">
        <v>4065</v>
      </c>
      <c r="E2885" s="350" t="s">
        <v>24</v>
      </c>
      <c r="F2885" s="349" t="s">
        <v>24</v>
      </c>
      <c r="G2885" s="349">
        <v>95802</v>
      </c>
      <c r="H2885" s="349" t="s">
        <v>4096</v>
      </c>
      <c r="I2885" s="349" t="s">
        <v>181</v>
      </c>
      <c r="J2885" s="349" t="s">
        <v>1137</v>
      </c>
      <c r="K2885" s="350">
        <v>51.66</v>
      </c>
      <c r="L2885" s="349" t="s">
        <v>1138</v>
      </c>
    </row>
    <row r="2886" spans="1:12" ht="13.5" x14ac:dyDescent="0.25">
      <c r="A2886" s="349" t="s">
        <v>3923</v>
      </c>
      <c r="B2886" s="349" t="s">
        <v>3924</v>
      </c>
      <c r="C2886" s="349" t="s">
        <v>4064</v>
      </c>
      <c r="D2886" s="349" t="s">
        <v>4065</v>
      </c>
      <c r="E2886" s="350" t="s">
        <v>24</v>
      </c>
      <c r="F2886" s="349" t="s">
        <v>24</v>
      </c>
      <c r="G2886" s="349">
        <v>95803</v>
      </c>
      <c r="H2886" s="349" t="s">
        <v>4097</v>
      </c>
      <c r="I2886" s="349" t="s">
        <v>181</v>
      </c>
      <c r="J2886" s="349" t="s">
        <v>1137</v>
      </c>
      <c r="K2886" s="350">
        <v>75.02</v>
      </c>
      <c r="L2886" s="349" t="s">
        <v>1138</v>
      </c>
    </row>
    <row r="2887" spans="1:12" ht="13.5" x14ac:dyDescent="0.25">
      <c r="A2887" s="349" t="s">
        <v>3923</v>
      </c>
      <c r="B2887" s="349" t="s">
        <v>3924</v>
      </c>
      <c r="C2887" s="349" t="s">
        <v>4064</v>
      </c>
      <c r="D2887" s="349" t="s">
        <v>4065</v>
      </c>
      <c r="E2887" s="350" t="s">
        <v>24</v>
      </c>
      <c r="F2887" s="349" t="s">
        <v>24</v>
      </c>
      <c r="G2887" s="349">
        <v>95804</v>
      </c>
      <c r="H2887" s="349" t="s">
        <v>4098</v>
      </c>
      <c r="I2887" s="349" t="s">
        <v>181</v>
      </c>
      <c r="J2887" s="349" t="s">
        <v>1137</v>
      </c>
      <c r="K2887" s="350">
        <v>23.63</v>
      </c>
      <c r="L2887" s="349" t="s">
        <v>1138</v>
      </c>
    </row>
    <row r="2888" spans="1:12" ht="13.5" x14ac:dyDescent="0.25">
      <c r="A2888" s="349" t="s">
        <v>3923</v>
      </c>
      <c r="B2888" s="349" t="s">
        <v>3924</v>
      </c>
      <c r="C2888" s="349" t="s">
        <v>4064</v>
      </c>
      <c r="D2888" s="349" t="s">
        <v>4065</v>
      </c>
      <c r="E2888" s="350" t="s">
        <v>24</v>
      </c>
      <c r="F2888" s="349" t="s">
        <v>24</v>
      </c>
      <c r="G2888" s="349">
        <v>95805</v>
      </c>
      <c r="H2888" s="349" t="s">
        <v>4099</v>
      </c>
      <c r="I2888" s="349" t="s">
        <v>181</v>
      </c>
      <c r="J2888" s="349" t="s">
        <v>1137</v>
      </c>
      <c r="K2888" s="350">
        <v>25.1</v>
      </c>
      <c r="L2888" s="349" t="s">
        <v>1138</v>
      </c>
    </row>
    <row r="2889" spans="1:12" ht="13.5" x14ac:dyDescent="0.25">
      <c r="A2889" s="349" t="s">
        <v>3923</v>
      </c>
      <c r="B2889" s="349" t="s">
        <v>3924</v>
      </c>
      <c r="C2889" s="349" t="s">
        <v>4064</v>
      </c>
      <c r="D2889" s="349" t="s">
        <v>4065</v>
      </c>
      <c r="E2889" s="350" t="s">
        <v>24</v>
      </c>
      <c r="F2889" s="349" t="s">
        <v>24</v>
      </c>
      <c r="G2889" s="349">
        <v>95806</v>
      </c>
      <c r="H2889" s="349" t="s">
        <v>4100</v>
      </c>
      <c r="I2889" s="349" t="s">
        <v>181</v>
      </c>
      <c r="J2889" s="349" t="s">
        <v>1137</v>
      </c>
      <c r="K2889" s="350">
        <v>27.63</v>
      </c>
      <c r="L2889" s="349" t="s">
        <v>1138</v>
      </c>
    </row>
    <row r="2890" spans="1:12" ht="13.5" x14ac:dyDescent="0.25">
      <c r="A2890" s="349" t="s">
        <v>3923</v>
      </c>
      <c r="B2890" s="349" t="s">
        <v>3924</v>
      </c>
      <c r="C2890" s="349" t="s">
        <v>4064</v>
      </c>
      <c r="D2890" s="349" t="s">
        <v>4065</v>
      </c>
      <c r="E2890" s="350" t="s">
        <v>24</v>
      </c>
      <c r="F2890" s="349" t="s">
        <v>24</v>
      </c>
      <c r="G2890" s="349">
        <v>95807</v>
      </c>
      <c r="H2890" s="349" t="s">
        <v>4101</v>
      </c>
      <c r="I2890" s="349" t="s">
        <v>181</v>
      </c>
      <c r="J2890" s="349" t="s">
        <v>1137</v>
      </c>
      <c r="K2890" s="350">
        <v>27.93</v>
      </c>
      <c r="L2890" s="349" t="s">
        <v>1138</v>
      </c>
    </row>
    <row r="2891" spans="1:12" ht="13.5" x14ac:dyDescent="0.25">
      <c r="A2891" s="349" t="s">
        <v>3923</v>
      </c>
      <c r="B2891" s="349" t="s">
        <v>3924</v>
      </c>
      <c r="C2891" s="349" t="s">
        <v>4064</v>
      </c>
      <c r="D2891" s="349" t="s">
        <v>4065</v>
      </c>
      <c r="E2891" s="350" t="s">
        <v>24</v>
      </c>
      <c r="F2891" s="349" t="s">
        <v>24</v>
      </c>
      <c r="G2891" s="349">
        <v>95808</v>
      </c>
      <c r="H2891" s="349" t="s">
        <v>4102</v>
      </c>
      <c r="I2891" s="349" t="s">
        <v>181</v>
      </c>
      <c r="J2891" s="349" t="s">
        <v>1137</v>
      </c>
      <c r="K2891" s="350">
        <v>32.31</v>
      </c>
      <c r="L2891" s="349" t="s">
        <v>1138</v>
      </c>
    </row>
    <row r="2892" spans="1:12" ht="13.5" x14ac:dyDescent="0.25">
      <c r="A2892" s="349" t="s">
        <v>3923</v>
      </c>
      <c r="B2892" s="349" t="s">
        <v>3924</v>
      </c>
      <c r="C2892" s="349" t="s">
        <v>4064</v>
      </c>
      <c r="D2892" s="349" t="s">
        <v>4065</v>
      </c>
      <c r="E2892" s="350" t="s">
        <v>24</v>
      </c>
      <c r="F2892" s="349" t="s">
        <v>24</v>
      </c>
      <c r="G2892" s="349">
        <v>95809</v>
      </c>
      <c r="H2892" s="349" t="s">
        <v>4103</v>
      </c>
      <c r="I2892" s="349" t="s">
        <v>181</v>
      </c>
      <c r="J2892" s="349" t="s">
        <v>1137</v>
      </c>
      <c r="K2892" s="350">
        <v>40.369999999999997</v>
      </c>
      <c r="L2892" s="349" t="s">
        <v>1138</v>
      </c>
    </row>
    <row r="2893" spans="1:12" ht="13.5" x14ac:dyDescent="0.25">
      <c r="A2893" s="349" t="s">
        <v>3923</v>
      </c>
      <c r="B2893" s="349" t="s">
        <v>3924</v>
      </c>
      <c r="C2893" s="349" t="s">
        <v>4064</v>
      </c>
      <c r="D2893" s="349" t="s">
        <v>4065</v>
      </c>
      <c r="E2893" s="350" t="s">
        <v>24</v>
      </c>
      <c r="F2893" s="349" t="s">
        <v>24</v>
      </c>
      <c r="G2893" s="349">
        <v>95810</v>
      </c>
      <c r="H2893" s="349" t="s">
        <v>4104</v>
      </c>
      <c r="I2893" s="349" t="s">
        <v>181</v>
      </c>
      <c r="J2893" s="349" t="s">
        <v>1137</v>
      </c>
      <c r="K2893" s="350">
        <v>16.55</v>
      </c>
      <c r="L2893" s="349" t="s">
        <v>1138</v>
      </c>
    </row>
    <row r="2894" spans="1:12" ht="13.5" x14ac:dyDescent="0.25">
      <c r="A2894" s="349" t="s">
        <v>3923</v>
      </c>
      <c r="B2894" s="349" t="s">
        <v>3924</v>
      </c>
      <c r="C2894" s="349" t="s">
        <v>4064</v>
      </c>
      <c r="D2894" s="349" t="s">
        <v>4065</v>
      </c>
      <c r="E2894" s="350" t="s">
        <v>24</v>
      </c>
      <c r="F2894" s="349" t="s">
        <v>24</v>
      </c>
      <c r="G2894" s="349">
        <v>95811</v>
      </c>
      <c r="H2894" s="349" t="s">
        <v>4105</v>
      </c>
      <c r="I2894" s="349" t="s">
        <v>181</v>
      </c>
      <c r="J2894" s="349" t="s">
        <v>1137</v>
      </c>
      <c r="K2894" s="350">
        <v>20.93</v>
      </c>
      <c r="L2894" s="349" t="s">
        <v>1138</v>
      </c>
    </row>
    <row r="2895" spans="1:12" ht="13.5" x14ac:dyDescent="0.25">
      <c r="A2895" s="349" t="s">
        <v>3923</v>
      </c>
      <c r="B2895" s="349" t="s">
        <v>3924</v>
      </c>
      <c r="C2895" s="349" t="s">
        <v>4064</v>
      </c>
      <c r="D2895" s="349" t="s">
        <v>4065</v>
      </c>
      <c r="E2895" s="350" t="s">
        <v>24</v>
      </c>
      <c r="F2895" s="349" t="s">
        <v>24</v>
      </c>
      <c r="G2895" s="349">
        <v>95812</v>
      </c>
      <c r="H2895" s="349" t="s">
        <v>4106</v>
      </c>
      <c r="I2895" s="349" t="s">
        <v>181</v>
      </c>
      <c r="J2895" s="349" t="s">
        <v>1137</v>
      </c>
      <c r="K2895" s="350">
        <v>28.99</v>
      </c>
      <c r="L2895" s="349" t="s">
        <v>1138</v>
      </c>
    </row>
    <row r="2896" spans="1:12" ht="13.5" x14ac:dyDescent="0.25">
      <c r="A2896" s="349" t="s">
        <v>3923</v>
      </c>
      <c r="B2896" s="349" t="s">
        <v>3924</v>
      </c>
      <c r="C2896" s="349" t="s">
        <v>4064</v>
      </c>
      <c r="D2896" s="349" t="s">
        <v>4065</v>
      </c>
      <c r="E2896" s="350" t="s">
        <v>24</v>
      </c>
      <c r="F2896" s="349" t="s">
        <v>24</v>
      </c>
      <c r="G2896" s="349">
        <v>95813</v>
      </c>
      <c r="H2896" s="349" t="s">
        <v>4107</v>
      </c>
      <c r="I2896" s="349" t="s">
        <v>181</v>
      </c>
      <c r="J2896" s="349" t="s">
        <v>1137</v>
      </c>
      <c r="K2896" s="350">
        <v>19.37</v>
      </c>
      <c r="L2896" s="349" t="s">
        <v>1138</v>
      </c>
    </row>
    <row r="2897" spans="1:12" ht="13.5" x14ac:dyDescent="0.25">
      <c r="A2897" s="349" t="s">
        <v>3923</v>
      </c>
      <c r="B2897" s="349" t="s">
        <v>3924</v>
      </c>
      <c r="C2897" s="349" t="s">
        <v>4064</v>
      </c>
      <c r="D2897" s="349" t="s">
        <v>4065</v>
      </c>
      <c r="E2897" s="350" t="s">
        <v>24</v>
      </c>
      <c r="F2897" s="349" t="s">
        <v>24</v>
      </c>
      <c r="G2897" s="349">
        <v>95814</v>
      </c>
      <c r="H2897" s="349" t="s">
        <v>4108</v>
      </c>
      <c r="I2897" s="349" t="s">
        <v>181</v>
      </c>
      <c r="J2897" s="349" t="s">
        <v>1137</v>
      </c>
      <c r="K2897" s="350">
        <v>25.21</v>
      </c>
      <c r="L2897" s="349" t="s">
        <v>1138</v>
      </c>
    </row>
    <row r="2898" spans="1:12" ht="13.5" x14ac:dyDescent="0.25">
      <c r="A2898" s="349" t="s">
        <v>3923</v>
      </c>
      <c r="B2898" s="349" t="s">
        <v>3924</v>
      </c>
      <c r="C2898" s="349" t="s">
        <v>4064</v>
      </c>
      <c r="D2898" s="349" t="s">
        <v>4065</v>
      </c>
      <c r="E2898" s="350" t="s">
        <v>24</v>
      </c>
      <c r="F2898" s="349" t="s">
        <v>24</v>
      </c>
      <c r="G2898" s="349">
        <v>95815</v>
      </c>
      <c r="H2898" s="349" t="s">
        <v>4109</v>
      </c>
      <c r="I2898" s="349" t="s">
        <v>181</v>
      </c>
      <c r="J2898" s="349" t="s">
        <v>1137</v>
      </c>
      <c r="K2898" s="350">
        <v>37.520000000000003</v>
      </c>
      <c r="L2898" s="349" t="s">
        <v>1138</v>
      </c>
    </row>
    <row r="2899" spans="1:12" ht="13.5" x14ac:dyDescent="0.25">
      <c r="A2899" s="349" t="s">
        <v>3923</v>
      </c>
      <c r="B2899" s="349" t="s">
        <v>3924</v>
      </c>
      <c r="C2899" s="349" t="s">
        <v>4064</v>
      </c>
      <c r="D2899" s="349" t="s">
        <v>4065</v>
      </c>
      <c r="E2899" s="350" t="s">
        <v>24</v>
      </c>
      <c r="F2899" s="349" t="s">
        <v>24</v>
      </c>
      <c r="G2899" s="349">
        <v>95816</v>
      </c>
      <c r="H2899" s="349" t="s">
        <v>4110</v>
      </c>
      <c r="I2899" s="349" t="s">
        <v>181</v>
      </c>
      <c r="J2899" s="349" t="s">
        <v>1137</v>
      </c>
      <c r="K2899" s="350">
        <v>33.83</v>
      </c>
      <c r="L2899" s="349" t="s">
        <v>1138</v>
      </c>
    </row>
    <row r="2900" spans="1:12" ht="13.5" x14ac:dyDescent="0.25">
      <c r="A2900" s="349" t="s">
        <v>3923</v>
      </c>
      <c r="B2900" s="349" t="s">
        <v>3924</v>
      </c>
      <c r="C2900" s="349" t="s">
        <v>4064</v>
      </c>
      <c r="D2900" s="349" t="s">
        <v>4065</v>
      </c>
      <c r="E2900" s="350" t="s">
        <v>24</v>
      </c>
      <c r="F2900" s="349" t="s">
        <v>24</v>
      </c>
      <c r="G2900" s="349">
        <v>95817</v>
      </c>
      <c r="H2900" s="349" t="s">
        <v>4111</v>
      </c>
      <c r="I2900" s="349" t="s">
        <v>181</v>
      </c>
      <c r="J2900" s="349" t="s">
        <v>1137</v>
      </c>
      <c r="K2900" s="350">
        <v>40.65</v>
      </c>
      <c r="L2900" s="349" t="s">
        <v>1138</v>
      </c>
    </row>
    <row r="2901" spans="1:12" ht="13.5" x14ac:dyDescent="0.25">
      <c r="A2901" s="349" t="s">
        <v>3923</v>
      </c>
      <c r="B2901" s="349" t="s">
        <v>3924</v>
      </c>
      <c r="C2901" s="349" t="s">
        <v>4064</v>
      </c>
      <c r="D2901" s="349" t="s">
        <v>4065</v>
      </c>
      <c r="E2901" s="350" t="s">
        <v>24</v>
      </c>
      <c r="F2901" s="349" t="s">
        <v>24</v>
      </c>
      <c r="G2901" s="349">
        <v>95818</v>
      </c>
      <c r="H2901" s="349" t="s">
        <v>4112</v>
      </c>
      <c r="I2901" s="349" t="s">
        <v>181</v>
      </c>
      <c r="J2901" s="349" t="s">
        <v>1137</v>
      </c>
      <c r="K2901" s="350">
        <v>56.44</v>
      </c>
      <c r="L2901" s="349" t="s">
        <v>1138</v>
      </c>
    </row>
    <row r="2902" spans="1:12" ht="13.5" x14ac:dyDescent="0.25">
      <c r="A2902" s="349" t="s">
        <v>3923</v>
      </c>
      <c r="B2902" s="349" t="s">
        <v>3924</v>
      </c>
      <c r="C2902" s="349" t="s">
        <v>4064</v>
      </c>
      <c r="D2902" s="349" t="s">
        <v>4065</v>
      </c>
      <c r="E2902" s="350" t="s">
        <v>24</v>
      </c>
      <c r="F2902" s="349" t="s">
        <v>24</v>
      </c>
      <c r="G2902" s="349">
        <v>97881</v>
      </c>
      <c r="H2902" s="349" t="s">
        <v>4113</v>
      </c>
      <c r="I2902" s="349" t="s">
        <v>181</v>
      </c>
      <c r="J2902" s="349" t="s">
        <v>1333</v>
      </c>
      <c r="K2902" s="350">
        <v>125.73</v>
      </c>
      <c r="L2902" s="349" t="s">
        <v>1138</v>
      </c>
    </row>
    <row r="2903" spans="1:12" ht="13.5" x14ac:dyDescent="0.25">
      <c r="A2903" s="349" t="s">
        <v>3923</v>
      </c>
      <c r="B2903" s="349" t="s">
        <v>3924</v>
      </c>
      <c r="C2903" s="349" t="s">
        <v>4064</v>
      </c>
      <c r="D2903" s="349" t="s">
        <v>4065</v>
      </c>
      <c r="E2903" s="350" t="s">
        <v>24</v>
      </c>
      <c r="F2903" s="349" t="s">
        <v>24</v>
      </c>
      <c r="G2903" s="349">
        <v>97882</v>
      </c>
      <c r="H2903" s="349" t="s">
        <v>4114</v>
      </c>
      <c r="I2903" s="349" t="s">
        <v>181</v>
      </c>
      <c r="J2903" s="349" t="s">
        <v>1333</v>
      </c>
      <c r="K2903" s="350">
        <v>196.55</v>
      </c>
      <c r="L2903" s="349" t="s">
        <v>1138</v>
      </c>
    </row>
    <row r="2904" spans="1:12" ht="13.5" x14ac:dyDescent="0.25">
      <c r="A2904" s="349" t="s">
        <v>3923</v>
      </c>
      <c r="B2904" s="349" t="s">
        <v>3924</v>
      </c>
      <c r="C2904" s="349" t="s">
        <v>4064</v>
      </c>
      <c r="D2904" s="349" t="s">
        <v>4065</v>
      </c>
      <c r="E2904" s="350" t="s">
        <v>24</v>
      </c>
      <c r="F2904" s="349" t="s">
        <v>24</v>
      </c>
      <c r="G2904" s="349">
        <v>97883</v>
      </c>
      <c r="H2904" s="349" t="s">
        <v>4115</v>
      </c>
      <c r="I2904" s="349" t="s">
        <v>181</v>
      </c>
      <c r="J2904" s="349" t="s">
        <v>1333</v>
      </c>
      <c r="K2904" s="350">
        <v>380.11</v>
      </c>
      <c r="L2904" s="349" t="s">
        <v>1138</v>
      </c>
    </row>
    <row r="2905" spans="1:12" ht="13.5" x14ac:dyDescent="0.25">
      <c r="A2905" s="349" t="s">
        <v>3923</v>
      </c>
      <c r="B2905" s="349" t="s">
        <v>3924</v>
      </c>
      <c r="C2905" s="349" t="s">
        <v>4064</v>
      </c>
      <c r="D2905" s="349" t="s">
        <v>4065</v>
      </c>
      <c r="E2905" s="350" t="s">
        <v>24</v>
      </c>
      <c r="F2905" s="349" t="s">
        <v>24</v>
      </c>
      <c r="G2905" s="349">
        <v>97884</v>
      </c>
      <c r="H2905" s="349" t="s">
        <v>4116</v>
      </c>
      <c r="I2905" s="349" t="s">
        <v>181</v>
      </c>
      <c r="J2905" s="349" t="s">
        <v>1333</v>
      </c>
      <c r="K2905" s="350">
        <v>739.68</v>
      </c>
      <c r="L2905" s="349" t="s">
        <v>1138</v>
      </c>
    </row>
    <row r="2906" spans="1:12" ht="13.5" x14ac:dyDescent="0.25">
      <c r="A2906" s="349" t="s">
        <v>3923</v>
      </c>
      <c r="B2906" s="349" t="s">
        <v>3924</v>
      </c>
      <c r="C2906" s="349" t="s">
        <v>4064</v>
      </c>
      <c r="D2906" s="349" t="s">
        <v>4065</v>
      </c>
      <c r="E2906" s="350" t="s">
        <v>24</v>
      </c>
      <c r="F2906" s="349" t="s">
        <v>24</v>
      </c>
      <c r="G2906" s="349">
        <v>97885</v>
      </c>
      <c r="H2906" s="349" t="s">
        <v>4117</v>
      </c>
      <c r="I2906" s="349" t="s">
        <v>181</v>
      </c>
      <c r="J2906" s="349" t="s">
        <v>1333</v>
      </c>
      <c r="K2906" s="370">
        <v>1136.2</v>
      </c>
      <c r="L2906" s="349" t="s">
        <v>1138</v>
      </c>
    </row>
    <row r="2907" spans="1:12" ht="13.5" x14ac:dyDescent="0.25">
      <c r="A2907" s="349" t="s">
        <v>3923</v>
      </c>
      <c r="B2907" s="349" t="s">
        <v>3924</v>
      </c>
      <c r="C2907" s="349" t="s">
        <v>4064</v>
      </c>
      <c r="D2907" s="349" t="s">
        <v>4065</v>
      </c>
      <c r="E2907" s="350" t="s">
        <v>24</v>
      </c>
      <c r="F2907" s="349" t="s">
        <v>24</v>
      </c>
      <c r="G2907" s="349">
        <v>97886</v>
      </c>
      <c r="H2907" s="349" t="s">
        <v>4118</v>
      </c>
      <c r="I2907" s="349" t="s">
        <v>181</v>
      </c>
      <c r="J2907" s="349" t="s">
        <v>1333</v>
      </c>
      <c r="K2907" s="350">
        <v>156.82</v>
      </c>
      <c r="L2907" s="349" t="s">
        <v>1138</v>
      </c>
    </row>
    <row r="2908" spans="1:12" ht="13.5" x14ac:dyDescent="0.25">
      <c r="A2908" s="349" t="s">
        <v>3923</v>
      </c>
      <c r="B2908" s="349" t="s">
        <v>3924</v>
      </c>
      <c r="C2908" s="349" t="s">
        <v>4064</v>
      </c>
      <c r="D2908" s="349" t="s">
        <v>4065</v>
      </c>
      <c r="E2908" s="350" t="s">
        <v>24</v>
      </c>
      <c r="F2908" s="349" t="s">
        <v>24</v>
      </c>
      <c r="G2908" s="349">
        <v>97887</v>
      </c>
      <c r="H2908" s="349" t="s">
        <v>4119</v>
      </c>
      <c r="I2908" s="349" t="s">
        <v>181</v>
      </c>
      <c r="J2908" s="349" t="s">
        <v>1333</v>
      </c>
      <c r="K2908" s="350">
        <v>245.63</v>
      </c>
      <c r="L2908" s="349" t="s">
        <v>1138</v>
      </c>
    </row>
    <row r="2909" spans="1:12" ht="13.5" x14ac:dyDescent="0.25">
      <c r="A2909" s="349" t="s">
        <v>3923</v>
      </c>
      <c r="B2909" s="349" t="s">
        <v>3924</v>
      </c>
      <c r="C2909" s="349" t="s">
        <v>4064</v>
      </c>
      <c r="D2909" s="349" t="s">
        <v>4065</v>
      </c>
      <c r="E2909" s="350" t="s">
        <v>24</v>
      </c>
      <c r="F2909" s="349" t="s">
        <v>24</v>
      </c>
      <c r="G2909" s="349">
        <v>97888</v>
      </c>
      <c r="H2909" s="349" t="s">
        <v>4120</v>
      </c>
      <c r="I2909" s="349" t="s">
        <v>181</v>
      </c>
      <c r="J2909" s="349" t="s">
        <v>1333</v>
      </c>
      <c r="K2909" s="350">
        <v>469.65</v>
      </c>
      <c r="L2909" s="349" t="s">
        <v>1138</v>
      </c>
    </row>
    <row r="2910" spans="1:12" ht="13.5" x14ac:dyDescent="0.25">
      <c r="A2910" s="349" t="s">
        <v>3923</v>
      </c>
      <c r="B2910" s="349" t="s">
        <v>3924</v>
      </c>
      <c r="C2910" s="349" t="s">
        <v>4064</v>
      </c>
      <c r="D2910" s="349" t="s">
        <v>4065</v>
      </c>
      <c r="E2910" s="350" t="s">
        <v>24</v>
      </c>
      <c r="F2910" s="349" t="s">
        <v>24</v>
      </c>
      <c r="G2910" s="349">
        <v>97889</v>
      </c>
      <c r="H2910" s="349" t="s">
        <v>4121</v>
      </c>
      <c r="I2910" s="349" t="s">
        <v>181</v>
      </c>
      <c r="J2910" s="349" t="s">
        <v>1333</v>
      </c>
      <c r="K2910" s="350">
        <v>641.20000000000005</v>
      </c>
      <c r="L2910" s="349" t="s">
        <v>1138</v>
      </c>
    </row>
    <row r="2911" spans="1:12" ht="13.5" x14ac:dyDescent="0.25">
      <c r="A2911" s="349" t="s">
        <v>3923</v>
      </c>
      <c r="B2911" s="349" t="s">
        <v>3924</v>
      </c>
      <c r="C2911" s="349" t="s">
        <v>4064</v>
      </c>
      <c r="D2911" s="349" t="s">
        <v>4065</v>
      </c>
      <c r="E2911" s="350" t="s">
        <v>24</v>
      </c>
      <c r="F2911" s="349" t="s">
        <v>24</v>
      </c>
      <c r="G2911" s="349">
        <v>97890</v>
      </c>
      <c r="H2911" s="349" t="s">
        <v>4122</v>
      </c>
      <c r="I2911" s="349" t="s">
        <v>181</v>
      </c>
      <c r="J2911" s="349" t="s">
        <v>1333</v>
      </c>
      <c r="K2911" s="350">
        <v>727.35</v>
      </c>
      <c r="L2911" s="349" t="s">
        <v>1138</v>
      </c>
    </row>
    <row r="2912" spans="1:12" ht="13.5" x14ac:dyDescent="0.25">
      <c r="A2912" s="349" t="s">
        <v>3923</v>
      </c>
      <c r="B2912" s="349" t="s">
        <v>3924</v>
      </c>
      <c r="C2912" s="349" t="s">
        <v>4064</v>
      </c>
      <c r="D2912" s="349" t="s">
        <v>4065</v>
      </c>
      <c r="E2912" s="350" t="s">
        <v>24</v>
      </c>
      <c r="F2912" s="349" t="s">
        <v>24</v>
      </c>
      <c r="G2912" s="349">
        <v>97891</v>
      </c>
      <c r="H2912" s="349" t="s">
        <v>4123</v>
      </c>
      <c r="I2912" s="349" t="s">
        <v>181</v>
      </c>
      <c r="J2912" s="349" t="s">
        <v>1333</v>
      </c>
      <c r="K2912" s="350">
        <v>201.37</v>
      </c>
      <c r="L2912" s="349" t="s">
        <v>1138</v>
      </c>
    </row>
    <row r="2913" spans="1:12" ht="13.5" x14ac:dyDescent="0.25">
      <c r="A2913" s="349" t="s">
        <v>3923</v>
      </c>
      <c r="B2913" s="349" t="s">
        <v>3924</v>
      </c>
      <c r="C2913" s="349" t="s">
        <v>4064</v>
      </c>
      <c r="D2913" s="349" t="s">
        <v>4065</v>
      </c>
      <c r="E2913" s="350" t="s">
        <v>24</v>
      </c>
      <c r="F2913" s="349" t="s">
        <v>24</v>
      </c>
      <c r="G2913" s="349">
        <v>97892</v>
      </c>
      <c r="H2913" s="349" t="s">
        <v>4124</v>
      </c>
      <c r="I2913" s="349" t="s">
        <v>181</v>
      </c>
      <c r="J2913" s="349" t="s">
        <v>1333</v>
      </c>
      <c r="K2913" s="350">
        <v>376.06</v>
      </c>
      <c r="L2913" s="349" t="s">
        <v>1138</v>
      </c>
    </row>
    <row r="2914" spans="1:12" ht="13.5" x14ac:dyDescent="0.25">
      <c r="A2914" s="349" t="s">
        <v>3923</v>
      </c>
      <c r="B2914" s="349" t="s">
        <v>3924</v>
      </c>
      <c r="C2914" s="349" t="s">
        <v>4064</v>
      </c>
      <c r="D2914" s="349" t="s">
        <v>4065</v>
      </c>
      <c r="E2914" s="350" t="s">
        <v>24</v>
      </c>
      <c r="F2914" s="349" t="s">
        <v>24</v>
      </c>
      <c r="G2914" s="349">
        <v>97893</v>
      </c>
      <c r="H2914" s="349" t="s">
        <v>4125</v>
      </c>
      <c r="I2914" s="349" t="s">
        <v>181</v>
      </c>
      <c r="J2914" s="349" t="s">
        <v>1333</v>
      </c>
      <c r="K2914" s="350">
        <v>521.82000000000005</v>
      </c>
      <c r="L2914" s="349" t="s">
        <v>1138</v>
      </c>
    </row>
    <row r="2915" spans="1:12" ht="13.5" x14ac:dyDescent="0.25">
      <c r="A2915" s="349" t="s">
        <v>3923</v>
      </c>
      <c r="B2915" s="349" t="s">
        <v>3924</v>
      </c>
      <c r="C2915" s="349" t="s">
        <v>4064</v>
      </c>
      <c r="D2915" s="349" t="s">
        <v>4065</v>
      </c>
      <c r="E2915" s="350" t="s">
        <v>24</v>
      </c>
      <c r="F2915" s="349" t="s">
        <v>24</v>
      </c>
      <c r="G2915" s="349">
        <v>97894</v>
      </c>
      <c r="H2915" s="349" t="s">
        <v>4126</v>
      </c>
      <c r="I2915" s="349" t="s">
        <v>181</v>
      </c>
      <c r="J2915" s="349" t="s">
        <v>1333</v>
      </c>
      <c r="K2915" s="350">
        <v>582.70000000000005</v>
      </c>
      <c r="L2915" s="349" t="s">
        <v>1138</v>
      </c>
    </row>
    <row r="2916" spans="1:12" ht="13.5" x14ac:dyDescent="0.25">
      <c r="A2916" s="349" t="s">
        <v>3923</v>
      </c>
      <c r="B2916" s="349" t="s">
        <v>3924</v>
      </c>
      <c r="C2916" s="349" t="s">
        <v>4064</v>
      </c>
      <c r="D2916" s="349" t="s">
        <v>4065</v>
      </c>
      <c r="E2916" s="350" t="s">
        <v>24</v>
      </c>
      <c r="F2916" s="349" t="s">
        <v>24</v>
      </c>
      <c r="G2916" s="349">
        <v>104396</v>
      </c>
      <c r="H2916" s="349" t="s">
        <v>4127</v>
      </c>
      <c r="I2916" s="349" t="s">
        <v>181</v>
      </c>
      <c r="J2916" s="349" t="s">
        <v>1137</v>
      </c>
      <c r="K2916" s="350">
        <v>23.8</v>
      </c>
      <c r="L2916" s="349" t="s">
        <v>1138</v>
      </c>
    </row>
    <row r="2917" spans="1:12" ht="13.5" x14ac:dyDescent="0.25">
      <c r="A2917" s="349" t="s">
        <v>3923</v>
      </c>
      <c r="B2917" s="349" t="s">
        <v>3924</v>
      </c>
      <c r="C2917" s="349" t="s">
        <v>4064</v>
      </c>
      <c r="D2917" s="349" t="s">
        <v>4065</v>
      </c>
      <c r="E2917" s="350" t="s">
        <v>24</v>
      </c>
      <c r="F2917" s="349" t="s">
        <v>24</v>
      </c>
      <c r="G2917" s="349">
        <v>104397</v>
      </c>
      <c r="H2917" s="349" t="s">
        <v>4128</v>
      </c>
      <c r="I2917" s="349" t="s">
        <v>181</v>
      </c>
      <c r="J2917" s="349" t="s">
        <v>1137</v>
      </c>
      <c r="K2917" s="350">
        <v>28.25</v>
      </c>
      <c r="L2917" s="349" t="s">
        <v>1138</v>
      </c>
    </row>
    <row r="2918" spans="1:12" ht="13.5" x14ac:dyDescent="0.25">
      <c r="A2918" s="349" t="s">
        <v>3923</v>
      </c>
      <c r="B2918" s="349" t="s">
        <v>3924</v>
      </c>
      <c r="C2918" s="349" t="s">
        <v>4064</v>
      </c>
      <c r="D2918" s="349" t="s">
        <v>4065</v>
      </c>
      <c r="E2918" s="350" t="s">
        <v>24</v>
      </c>
      <c r="F2918" s="349" t="s">
        <v>24</v>
      </c>
      <c r="G2918" s="349">
        <v>104398</v>
      </c>
      <c r="H2918" s="349" t="s">
        <v>4129</v>
      </c>
      <c r="I2918" s="349" t="s">
        <v>181</v>
      </c>
      <c r="J2918" s="349" t="s">
        <v>1137</v>
      </c>
      <c r="K2918" s="350">
        <v>27.91</v>
      </c>
      <c r="L2918" s="349" t="s">
        <v>1138</v>
      </c>
    </row>
    <row r="2919" spans="1:12" ht="13.5" x14ac:dyDescent="0.25">
      <c r="A2919" s="349" t="s">
        <v>3923</v>
      </c>
      <c r="B2919" s="349" t="s">
        <v>3924</v>
      </c>
      <c r="C2919" s="349" t="s">
        <v>4064</v>
      </c>
      <c r="D2919" s="349" t="s">
        <v>4065</v>
      </c>
      <c r="E2919" s="350" t="s">
        <v>24</v>
      </c>
      <c r="F2919" s="349" t="s">
        <v>24</v>
      </c>
      <c r="G2919" s="349">
        <v>104399</v>
      </c>
      <c r="H2919" s="349" t="s">
        <v>4130</v>
      </c>
      <c r="I2919" s="349" t="s">
        <v>181</v>
      </c>
      <c r="J2919" s="349" t="s">
        <v>1137</v>
      </c>
      <c r="K2919" s="350">
        <v>31</v>
      </c>
      <c r="L2919" s="349" t="s">
        <v>1138</v>
      </c>
    </row>
    <row r="2920" spans="1:12" ht="13.5" x14ac:dyDescent="0.25">
      <c r="A2920" s="349" t="s">
        <v>3923</v>
      </c>
      <c r="B2920" s="349" t="s">
        <v>3924</v>
      </c>
      <c r="C2920" s="349" t="s">
        <v>4064</v>
      </c>
      <c r="D2920" s="349" t="s">
        <v>4065</v>
      </c>
      <c r="E2920" s="350" t="s">
        <v>24</v>
      </c>
      <c r="F2920" s="349" t="s">
        <v>24</v>
      </c>
      <c r="G2920" s="349">
        <v>104400</v>
      </c>
      <c r="H2920" s="349" t="s">
        <v>4131</v>
      </c>
      <c r="I2920" s="349" t="s">
        <v>181</v>
      </c>
      <c r="J2920" s="349" t="s">
        <v>1137</v>
      </c>
      <c r="K2920" s="350">
        <v>39.81</v>
      </c>
      <c r="L2920" s="349" t="s">
        <v>1138</v>
      </c>
    </row>
    <row r="2921" spans="1:12" ht="13.5" x14ac:dyDescent="0.25">
      <c r="A2921" s="349" t="s">
        <v>3923</v>
      </c>
      <c r="B2921" s="349" t="s">
        <v>3924</v>
      </c>
      <c r="C2921" s="349" t="s">
        <v>4064</v>
      </c>
      <c r="D2921" s="349" t="s">
        <v>4065</v>
      </c>
      <c r="E2921" s="350" t="s">
        <v>24</v>
      </c>
      <c r="F2921" s="349" t="s">
        <v>24</v>
      </c>
      <c r="G2921" s="349">
        <v>104401</v>
      </c>
      <c r="H2921" s="349" t="s">
        <v>4132</v>
      </c>
      <c r="I2921" s="349" t="s">
        <v>181</v>
      </c>
      <c r="J2921" s="349" t="s">
        <v>1137</v>
      </c>
      <c r="K2921" s="350">
        <v>26.3</v>
      </c>
      <c r="L2921" s="349" t="s">
        <v>1138</v>
      </c>
    </row>
    <row r="2922" spans="1:12" ht="13.5" x14ac:dyDescent="0.25">
      <c r="A2922" s="349" t="s">
        <v>3923</v>
      </c>
      <c r="B2922" s="349" t="s">
        <v>3924</v>
      </c>
      <c r="C2922" s="349" t="s">
        <v>4064</v>
      </c>
      <c r="D2922" s="349" t="s">
        <v>4065</v>
      </c>
      <c r="E2922" s="350" t="s">
        <v>24</v>
      </c>
      <c r="F2922" s="349" t="s">
        <v>24</v>
      </c>
      <c r="G2922" s="349">
        <v>104402</v>
      </c>
      <c r="H2922" s="349" t="s">
        <v>4133</v>
      </c>
      <c r="I2922" s="349" t="s">
        <v>181</v>
      </c>
      <c r="J2922" s="349" t="s">
        <v>1137</v>
      </c>
      <c r="K2922" s="350">
        <v>27.94</v>
      </c>
      <c r="L2922" s="349" t="s">
        <v>1138</v>
      </c>
    </row>
    <row r="2923" spans="1:12" ht="13.5" x14ac:dyDescent="0.25">
      <c r="A2923" s="349" t="s">
        <v>3923</v>
      </c>
      <c r="B2923" s="349" t="s">
        <v>3924</v>
      </c>
      <c r="C2923" s="349" t="s">
        <v>4064</v>
      </c>
      <c r="D2923" s="349" t="s">
        <v>4065</v>
      </c>
      <c r="E2923" s="350" t="s">
        <v>24</v>
      </c>
      <c r="F2923" s="349" t="s">
        <v>24</v>
      </c>
      <c r="G2923" s="349">
        <v>104403</v>
      </c>
      <c r="H2923" s="349" t="s">
        <v>4134</v>
      </c>
      <c r="I2923" s="349" t="s">
        <v>181</v>
      </c>
      <c r="J2923" s="349" t="s">
        <v>1137</v>
      </c>
      <c r="K2923" s="350">
        <v>34.700000000000003</v>
      </c>
      <c r="L2923" s="349" t="s">
        <v>1138</v>
      </c>
    </row>
    <row r="2924" spans="1:12" ht="13.5" x14ac:dyDescent="0.25">
      <c r="A2924" s="349" t="s">
        <v>3923</v>
      </c>
      <c r="B2924" s="349" t="s">
        <v>3924</v>
      </c>
      <c r="C2924" s="349" t="s">
        <v>4064</v>
      </c>
      <c r="D2924" s="349" t="s">
        <v>4065</v>
      </c>
      <c r="E2924" s="350" t="s">
        <v>24</v>
      </c>
      <c r="F2924" s="349" t="s">
        <v>24</v>
      </c>
      <c r="G2924" s="349">
        <v>104404</v>
      </c>
      <c r="H2924" s="349" t="s">
        <v>4135</v>
      </c>
      <c r="I2924" s="349" t="s">
        <v>181</v>
      </c>
      <c r="J2924" s="349" t="s">
        <v>1137</v>
      </c>
      <c r="K2924" s="350">
        <v>36.19</v>
      </c>
      <c r="L2924" s="349" t="s">
        <v>1138</v>
      </c>
    </row>
    <row r="2925" spans="1:12" ht="13.5" x14ac:dyDescent="0.25">
      <c r="A2925" s="349" t="s">
        <v>3923</v>
      </c>
      <c r="B2925" s="349" t="s">
        <v>3924</v>
      </c>
      <c r="C2925" s="349" t="s">
        <v>4064</v>
      </c>
      <c r="D2925" s="349" t="s">
        <v>4065</v>
      </c>
      <c r="E2925" s="350" t="s">
        <v>24</v>
      </c>
      <c r="F2925" s="349" t="s">
        <v>24</v>
      </c>
      <c r="G2925" s="349">
        <v>104405</v>
      </c>
      <c r="H2925" s="349" t="s">
        <v>4136</v>
      </c>
      <c r="I2925" s="349" t="s">
        <v>181</v>
      </c>
      <c r="J2925" s="349" t="s">
        <v>1137</v>
      </c>
      <c r="K2925" s="350">
        <v>48.9</v>
      </c>
      <c r="L2925" s="349" t="s">
        <v>1138</v>
      </c>
    </row>
    <row r="2926" spans="1:12" ht="13.5" x14ac:dyDescent="0.25">
      <c r="A2926" s="349" t="s">
        <v>3923</v>
      </c>
      <c r="B2926" s="349" t="s">
        <v>3924</v>
      </c>
      <c r="C2926" s="349" t="s">
        <v>4137</v>
      </c>
      <c r="D2926" s="349" t="s">
        <v>4138</v>
      </c>
      <c r="E2926" s="350" t="s">
        <v>24</v>
      </c>
      <c r="F2926" s="349" t="s">
        <v>24</v>
      </c>
      <c r="G2926" s="349">
        <v>93653</v>
      </c>
      <c r="H2926" s="349" t="s">
        <v>4139</v>
      </c>
      <c r="I2926" s="349" t="s">
        <v>181</v>
      </c>
      <c r="J2926" s="349" t="s">
        <v>1137</v>
      </c>
      <c r="K2926" s="350">
        <v>11.18</v>
      </c>
      <c r="L2926" s="349" t="s">
        <v>1138</v>
      </c>
    </row>
    <row r="2927" spans="1:12" ht="13.5" x14ac:dyDescent="0.25">
      <c r="A2927" s="349" t="s">
        <v>3923</v>
      </c>
      <c r="B2927" s="349" t="s">
        <v>3924</v>
      </c>
      <c r="C2927" s="349" t="s">
        <v>4137</v>
      </c>
      <c r="D2927" s="349" t="s">
        <v>4138</v>
      </c>
      <c r="E2927" s="350" t="s">
        <v>24</v>
      </c>
      <c r="F2927" s="349" t="s">
        <v>24</v>
      </c>
      <c r="G2927" s="349">
        <v>93654</v>
      </c>
      <c r="H2927" s="349" t="s">
        <v>4140</v>
      </c>
      <c r="I2927" s="349" t="s">
        <v>181</v>
      </c>
      <c r="J2927" s="349" t="s">
        <v>1137</v>
      </c>
      <c r="K2927" s="350">
        <v>11.91</v>
      </c>
      <c r="L2927" s="349" t="s">
        <v>1138</v>
      </c>
    </row>
    <row r="2928" spans="1:12" ht="13.5" x14ac:dyDescent="0.25">
      <c r="A2928" s="349" t="s">
        <v>3923</v>
      </c>
      <c r="B2928" s="349" t="s">
        <v>3924</v>
      </c>
      <c r="C2928" s="349" t="s">
        <v>4137</v>
      </c>
      <c r="D2928" s="349" t="s">
        <v>4138</v>
      </c>
      <c r="E2928" s="350" t="s">
        <v>24</v>
      </c>
      <c r="F2928" s="349" t="s">
        <v>24</v>
      </c>
      <c r="G2928" s="349">
        <v>93655</v>
      </c>
      <c r="H2928" s="349" t="s">
        <v>4141</v>
      </c>
      <c r="I2928" s="349" t="s">
        <v>181</v>
      </c>
      <c r="J2928" s="349" t="s">
        <v>1137</v>
      </c>
      <c r="K2928" s="350">
        <v>13.3</v>
      </c>
      <c r="L2928" s="349" t="s">
        <v>1138</v>
      </c>
    </row>
    <row r="2929" spans="1:12" ht="13.5" x14ac:dyDescent="0.25">
      <c r="A2929" s="349" t="s">
        <v>3923</v>
      </c>
      <c r="B2929" s="349" t="s">
        <v>3924</v>
      </c>
      <c r="C2929" s="349" t="s">
        <v>4137</v>
      </c>
      <c r="D2929" s="349" t="s">
        <v>4138</v>
      </c>
      <c r="E2929" s="350" t="s">
        <v>24</v>
      </c>
      <c r="F2929" s="349" t="s">
        <v>24</v>
      </c>
      <c r="G2929" s="349">
        <v>93656</v>
      </c>
      <c r="H2929" s="349" t="s">
        <v>4142</v>
      </c>
      <c r="I2929" s="349" t="s">
        <v>181</v>
      </c>
      <c r="J2929" s="349" t="s">
        <v>1137</v>
      </c>
      <c r="K2929" s="350">
        <v>13.3</v>
      </c>
      <c r="L2929" s="349" t="s">
        <v>1138</v>
      </c>
    </row>
    <row r="2930" spans="1:12" ht="13.5" x14ac:dyDescent="0.25">
      <c r="A2930" s="349" t="s">
        <v>3923</v>
      </c>
      <c r="B2930" s="349" t="s">
        <v>3924</v>
      </c>
      <c r="C2930" s="349" t="s">
        <v>4137</v>
      </c>
      <c r="D2930" s="349" t="s">
        <v>4138</v>
      </c>
      <c r="E2930" s="350" t="s">
        <v>24</v>
      </c>
      <c r="F2930" s="349" t="s">
        <v>24</v>
      </c>
      <c r="G2930" s="349">
        <v>93657</v>
      </c>
      <c r="H2930" s="349" t="s">
        <v>4143</v>
      </c>
      <c r="I2930" s="349" t="s">
        <v>181</v>
      </c>
      <c r="J2930" s="349" t="s">
        <v>1137</v>
      </c>
      <c r="K2930" s="350">
        <v>15.02</v>
      </c>
      <c r="L2930" s="349" t="s">
        <v>1138</v>
      </c>
    </row>
    <row r="2931" spans="1:12" ht="13.5" x14ac:dyDescent="0.25">
      <c r="A2931" s="349" t="s">
        <v>3923</v>
      </c>
      <c r="B2931" s="349" t="s">
        <v>3924</v>
      </c>
      <c r="C2931" s="349" t="s">
        <v>4137</v>
      </c>
      <c r="D2931" s="349" t="s">
        <v>4138</v>
      </c>
      <c r="E2931" s="350" t="s">
        <v>24</v>
      </c>
      <c r="F2931" s="349" t="s">
        <v>24</v>
      </c>
      <c r="G2931" s="349">
        <v>93658</v>
      </c>
      <c r="H2931" s="349" t="s">
        <v>4144</v>
      </c>
      <c r="I2931" s="349" t="s">
        <v>181</v>
      </c>
      <c r="J2931" s="349" t="s">
        <v>1137</v>
      </c>
      <c r="K2931" s="350">
        <v>21.65</v>
      </c>
      <c r="L2931" s="349" t="s">
        <v>1138</v>
      </c>
    </row>
    <row r="2932" spans="1:12" ht="13.5" x14ac:dyDescent="0.25">
      <c r="A2932" s="349" t="s">
        <v>3923</v>
      </c>
      <c r="B2932" s="349" t="s">
        <v>3924</v>
      </c>
      <c r="C2932" s="349" t="s">
        <v>4137</v>
      </c>
      <c r="D2932" s="349" t="s">
        <v>4138</v>
      </c>
      <c r="E2932" s="350" t="s">
        <v>24</v>
      </c>
      <c r="F2932" s="349" t="s">
        <v>24</v>
      </c>
      <c r="G2932" s="349">
        <v>93659</v>
      </c>
      <c r="H2932" s="349" t="s">
        <v>4145</v>
      </c>
      <c r="I2932" s="349" t="s">
        <v>181</v>
      </c>
      <c r="J2932" s="349" t="s">
        <v>1137</v>
      </c>
      <c r="K2932" s="350">
        <v>25.14</v>
      </c>
      <c r="L2932" s="349" t="s">
        <v>1138</v>
      </c>
    </row>
    <row r="2933" spans="1:12" ht="13.5" x14ac:dyDescent="0.25">
      <c r="A2933" s="349" t="s">
        <v>3923</v>
      </c>
      <c r="B2933" s="349" t="s">
        <v>3924</v>
      </c>
      <c r="C2933" s="349" t="s">
        <v>4137</v>
      </c>
      <c r="D2933" s="349" t="s">
        <v>4138</v>
      </c>
      <c r="E2933" s="350" t="s">
        <v>24</v>
      </c>
      <c r="F2933" s="349" t="s">
        <v>24</v>
      </c>
      <c r="G2933" s="349">
        <v>93660</v>
      </c>
      <c r="H2933" s="349" t="s">
        <v>4146</v>
      </c>
      <c r="I2933" s="349" t="s">
        <v>181</v>
      </c>
      <c r="J2933" s="349" t="s">
        <v>1137</v>
      </c>
      <c r="K2933" s="350">
        <v>52.64</v>
      </c>
      <c r="L2933" s="349" t="s">
        <v>1138</v>
      </c>
    </row>
    <row r="2934" spans="1:12" ht="13.5" x14ac:dyDescent="0.25">
      <c r="A2934" s="349" t="s">
        <v>3923</v>
      </c>
      <c r="B2934" s="349" t="s">
        <v>3924</v>
      </c>
      <c r="C2934" s="349" t="s">
        <v>4137</v>
      </c>
      <c r="D2934" s="349" t="s">
        <v>4138</v>
      </c>
      <c r="E2934" s="350" t="s">
        <v>24</v>
      </c>
      <c r="F2934" s="349" t="s">
        <v>24</v>
      </c>
      <c r="G2934" s="349">
        <v>93661</v>
      </c>
      <c r="H2934" s="349" t="s">
        <v>4147</v>
      </c>
      <c r="I2934" s="349" t="s">
        <v>181</v>
      </c>
      <c r="J2934" s="349" t="s">
        <v>1137</v>
      </c>
      <c r="K2934" s="350">
        <v>54.1</v>
      </c>
      <c r="L2934" s="349" t="s">
        <v>1138</v>
      </c>
    </row>
    <row r="2935" spans="1:12" ht="13.5" x14ac:dyDescent="0.25">
      <c r="A2935" s="349" t="s">
        <v>3923</v>
      </c>
      <c r="B2935" s="349" t="s">
        <v>3924</v>
      </c>
      <c r="C2935" s="349" t="s">
        <v>4137</v>
      </c>
      <c r="D2935" s="349" t="s">
        <v>4138</v>
      </c>
      <c r="E2935" s="350" t="s">
        <v>24</v>
      </c>
      <c r="F2935" s="349" t="s">
        <v>24</v>
      </c>
      <c r="G2935" s="349">
        <v>93662</v>
      </c>
      <c r="H2935" s="349" t="s">
        <v>4148</v>
      </c>
      <c r="I2935" s="349" t="s">
        <v>181</v>
      </c>
      <c r="J2935" s="349" t="s">
        <v>1137</v>
      </c>
      <c r="K2935" s="350">
        <v>56.89</v>
      </c>
      <c r="L2935" s="349" t="s">
        <v>1138</v>
      </c>
    </row>
    <row r="2936" spans="1:12" ht="13.5" x14ac:dyDescent="0.25">
      <c r="A2936" s="349" t="s">
        <v>3923</v>
      </c>
      <c r="B2936" s="349" t="s">
        <v>3924</v>
      </c>
      <c r="C2936" s="349" t="s">
        <v>4137</v>
      </c>
      <c r="D2936" s="349" t="s">
        <v>4138</v>
      </c>
      <c r="E2936" s="350" t="s">
        <v>24</v>
      </c>
      <c r="F2936" s="349" t="s">
        <v>24</v>
      </c>
      <c r="G2936" s="349">
        <v>93663</v>
      </c>
      <c r="H2936" s="349" t="s">
        <v>4149</v>
      </c>
      <c r="I2936" s="349" t="s">
        <v>181</v>
      </c>
      <c r="J2936" s="349" t="s">
        <v>1137</v>
      </c>
      <c r="K2936" s="350">
        <v>56.89</v>
      </c>
      <c r="L2936" s="349" t="s">
        <v>1138</v>
      </c>
    </row>
    <row r="2937" spans="1:12" ht="13.5" x14ac:dyDescent="0.25">
      <c r="A2937" s="349" t="s">
        <v>3923</v>
      </c>
      <c r="B2937" s="349" t="s">
        <v>3924</v>
      </c>
      <c r="C2937" s="349" t="s">
        <v>4137</v>
      </c>
      <c r="D2937" s="349" t="s">
        <v>4138</v>
      </c>
      <c r="E2937" s="350" t="s">
        <v>24</v>
      </c>
      <c r="F2937" s="349" t="s">
        <v>24</v>
      </c>
      <c r="G2937" s="349">
        <v>93664</v>
      </c>
      <c r="H2937" s="349" t="s">
        <v>4150</v>
      </c>
      <c r="I2937" s="349" t="s">
        <v>181</v>
      </c>
      <c r="J2937" s="349" t="s">
        <v>1137</v>
      </c>
      <c r="K2937" s="350">
        <v>60.32</v>
      </c>
      <c r="L2937" s="349" t="s">
        <v>1138</v>
      </c>
    </row>
    <row r="2938" spans="1:12" ht="13.5" x14ac:dyDescent="0.25">
      <c r="A2938" s="349" t="s">
        <v>3923</v>
      </c>
      <c r="B2938" s="349" t="s">
        <v>3924</v>
      </c>
      <c r="C2938" s="349" t="s">
        <v>4137</v>
      </c>
      <c r="D2938" s="349" t="s">
        <v>4138</v>
      </c>
      <c r="E2938" s="350" t="s">
        <v>24</v>
      </c>
      <c r="F2938" s="349" t="s">
        <v>24</v>
      </c>
      <c r="G2938" s="349">
        <v>93665</v>
      </c>
      <c r="H2938" s="349" t="s">
        <v>4151</v>
      </c>
      <c r="I2938" s="349" t="s">
        <v>181</v>
      </c>
      <c r="J2938" s="349" t="s">
        <v>1137</v>
      </c>
      <c r="K2938" s="350">
        <v>65.05</v>
      </c>
      <c r="L2938" s="349" t="s">
        <v>1138</v>
      </c>
    </row>
    <row r="2939" spans="1:12" ht="13.5" x14ac:dyDescent="0.25">
      <c r="A2939" s="349" t="s">
        <v>3923</v>
      </c>
      <c r="B2939" s="349" t="s">
        <v>3924</v>
      </c>
      <c r="C2939" s="349" t="s">
        <v>4137</v>
      </c>
      <c r="D2939" s="349" t="s">
        <v>4138</v>
      </c>
      <c r="E2939" s="350" t="s">
        <v>24</v>
      </c>
      <c r="F2939" s="349" t="s">
        <v>24</v>
      </c>
      <c r="G2939" s="349">
        <v>93666</v>
      </c>
      <c r="H2939" s="349" t="s">
        <v>4152</v>
      </c>
      <c r="I2939" s="349" t="s">
        <v>181</v>
      </c>
      <c r="J2939" s="349" t="s">
        <v>1137</v>
      </c>
      <c r="K2939" s="350">
        <v>72.010000000000005</v>
      </c>
      <c r="L2939" s="349" t="s">
        <v>1138</v>
      </c>
    </row>
    <row r="2940" spans="1:12" ht="13.5" x14ac:dyDescent="0.25">
      <c r="A2940" s="349" t="s">
        <v>3923</v>
      </c>
      <c r="B2940" s="349" t="s">
        <v>3924</v>
      </c>
      <c r="C2940" s="349" t="s">
        <v>4137</v>
      </c>
      <c r="D2940" s="349" t="s">
        <v>4138</v>
      </c>
      <c r="E2940" s="350" t="s">
        <v>24</v>
      </c>
      <c r="F2940" s="349" t="s">
        <v>24</v>
      </c>
      <c r="G2940" s="349">
        <v>93667</v>
      </c>
      <c r="H2940" s="349" t="s">
        <v>4153</v>
      </c>
      <c r="I2940" s="349" t="s">
        <v>181</v>
      </c>
      <c r="J2940" s="349" t="s">
        <v>1137</v>
      </c>
      <c r="K2940" s="350">
        <v>66.2</v>
      </c>
      <c r="L2940" s="349" t="s">
        <v>1138</v>
      </c>
    </row>
    <row r="2941" spans="1:12" ht="13.5" x14ac:dyDescent="0.25">
      <c r="A2941" s="349" t="s">
        <v>3923</v>
      </c>
      <c r="B2941" s="349" t="s">
        <v>3924</v>
      </c>
      <c r="C2941" s="349" t="s">
        <v>4137</v>
      </c>
      <c r="D2941" s="349" t="s">
        <v>4138</v>
      </c>
      <c r="E2941" s="350" t="s">
        <v>24</v>
      </c>
      <c r="F2941" s="349" t="s">
        <v>24</v>
      </c>
      <c r="G2941" s="349">
        <v>93668</v>
      </c>
      <c r="H2941" s="349" t="s">
        <v>4154</v>
      </c>
      <c r="I2941" s="349" t="s">
        <v>181</v>
      </c>
      <c r="J2941" s="349" t="s">
        <v>1137</v>
      </c>
      <c r="K2941" s="350">
        <v>68.38</v>
      </c>
      <c r="L2941" s="349" t="s">
        <v>1138</v>
      </c>
    </row>
    <row r="2942" spans="1:12" ht="13.5" x14ac:dyDescent="0.25">
      <c r="A2942" s="349" t="s">
        <v>3923</v>
      </c>
      <c r="B2942" s="349" t="s">
        <v>3924</v>
      </c>
      <c r="C2942" s="349" t="s">
        <v>4137</v>
      </c>
      <c r="D2942" s="349" t="s">
        <v>4138</v>
      </c>
      <c r="E2942" s="350" t="s">
        <v>24</v>
      </c>
      <c r="F2942" s="349" t="s">
        <v>24</v>
      </c>
      <c r="G2942" s="349">
        <v>93669</v>
      </c>
      <c r="H2942" s="349" t="s">
        <v>4155</v>
      </c>
      <c r="I2942" s="349" t="s">
        <v>181</v>
      </c>
      <c r="J2942" s="349" t="s">
        <v>1137</v>
      </c>
      <c r="K2942" s="350">
        <v>72.56</v>
      </c>
      <c r="L2942" s="349" t="s">
        <v>1138</v>
      </c>
    </row>
    <row r="2943" spans="1:12" ht="13.5" x14ac:dyDescent="0.25">
      <c r="A2943" s="349" t="s">
        <v>3923</v>
      </c>
      <c r="B2943" s="349" t="s">
        <v>3924</v>
      </c>
      <c r="C2943" s="349" t="s">
        <v>4137</v>
      </c>
      <c r="D2943" s="349" t="s">
        <v>4138</v>
      </c>
      <c r="E2943" s="350" t="s">
        <v>24</v>
      </c>
      <c r="F2943" s="349" t="s">
        <v>24</v>
      </c>
      <c r="G2943" s="349">
        <v>93670</v>
      </c>
      <c r="H2943" s="349" t="s">
        <v>4156</v>
      </c>
      <c r="I2943" s="349" t="s">
        <v>181</v>
      </c>
      <c r="J2943" s="349" t="s">
        <v>1137</v>
      </c>
      <c r="K2943" s="350">
        <v>72.56</v>
      </c>
      <c r="L2943" s="349" t="s">
        <v>1138</v>
      </c>
    </row>
    <row r="2944" spans="1:12" ht="13.5" x14ac:dyDescent="0.25">
      <c r="A2944" s="349" t="s">
        <v>3923</v>
      </c>
      <c r="B2944" s="349" t="s">
        <v>3924</v>
      </c>
      <c r="C2944" s="349" t="s">
        <v>4137</v>
      </c>
      <c r="D2944" s="349" t="s">
        <v>4138</v>
      </c>
      <c r="E2944" s="350" t="s">
        <v>24</v>
      </c>
      <c r="F2944" s="349" t="s">
        <v>24</v>
      </c>
      <c r="G2944" s="349">
        <v>93671</v>
      </c>
      <c r="H2944" s="349" t="s">
        <v>4157</v>
      </c>
      <c r="I2944" s="349" t="s">
        <v>181</v>
      </c>
      <c r="J2944" s="349" t="s">
        <v>1137</v>
      </c>
      <c r="K2944" s="350">
        <v>77.72</v>
      </c>
      <c r="L2944" s="349" t="s">
        <v>1138</v>
      </c>
    </row>
    <row r="2945" spans="1:12" ht="13.5" x14ac:dyDescent="0.25">
      <c r="A2945" s="349" t="s">
        <v>3923</v>
      </c>
      <c r="B2945" s="349" t="s">
        <v>3924</v>
      </c>
      <c r="C2945" s="349" t="s">
        <v>4137</v>
      </c>
      <c r="D2945" s="349" t="s">
        <v>4138</v>
      </c>
      <c r="E2945" s="350" t="s">
        <v>24</v>
      </c>
      <c r="F2945" s="349" t="s">
        <v>24</v>
      </c>
      <c r="G2945" s="349">
        <v>93672</v>
      </c>
      <c r="H2945" s="349" t="s">
        <v>4158</v>
      </c>
      <c r="I2945" s="349" t="s">
        <v>181</v>
      </c>
      <c r="J2945" s="349" t="s">
        <v>1137</v>
      </c>
      <c r="K2945" s="350">
        <v>85.87</v>
      </c>
      <c r="L2945" s="349" t="s">
        <v>1138</v>
      </c>
    </row>
    <row r="2946" spans="1:12" ht="13.5" x14ac:dyDescent="0.25">
      <c r="A2946" s="349" t="s">
        <v>3923</v>
      </c>
      <c r="B2946" s="349" t="s">
        <v>3924</v>
      </c>
      <c r="C2946" s="349" t="s">
        <v>4137</v>
      </c>
      <c r="D2946" s="349" t="s">
        <v>4138</v>
      </c>
      <c r="E2946" s="350" t="s">
        <v>24</v>
      </c>
      <c r="F2946" s="349" t="s">
        <v>24</v>
      </c>
      <c r="G2946" s="349">
        <v>93673</v>
      </c>
      <c r="H2946" s="349" t="s">
        <v>4159</v>
      </c>
      <c r="I2946" s="349" t="s">
        <v>181</v>
      </c>
      <c r="J2946" s="349" t="s">
        <v>1137</v>
      </c>
      <c r="K2946" s="350">
        <v>96.32</v>
      </c>
      <c r="L2946" s="349" t="s">
        <v>1138</v>
      </c>
    </row>
    <row r="2947" spans="1:12" ht="13.5" x14ac:dyDescent="0.25">
      <c r="A2947" s="349" t="s">
        <v>3923</v>
      </c>
      <c r="B2947" s="349" t="s">
        <v>3924</v>
      </c>
      <c r="C2947" s="349" t="s">
        <v>4137</v>
      </c>
      <c r="D2947" s="349" t="s">
        <v>4138</v>
      </c>
      <c r="E2947" s="350" t="s">
        <v>24</v>
      </c>
      <c r="F2947" s="349" t="s">
        <v>24</v>
      </c>
      <c r="G2947" s="349">
        <v>97359</v>
      </c>
      <c r="H2947" s="349" t="s">
        <v>4160</v>
      </c>
      <c r="I2947" s="349" t="s">
        <v>181</v>
      </c>
      <c r="J2947" s="349" t="s">
        <v>1137</v>
      </c>
      <c r="K2947" s="370">
        <v>2952.24</v>
      </c>
      <c r="L2947" s="349" t="s">
        <v>1138</v>
      </c>
    </row>
    <row r="2948" spans="1:12" ht="13.5" x14ac:dyDescent="0.25">
      <c r="A2948" s="349" t="s">
        <v>3923</v>
      </c>
      <c r="B2948" s="349" t="s">
        <v>3924</v>
      </c>
      <c r="C2948" s="349" t="s">
        <v>4137</v>
      </c>
      <c r="D2948" s="349" t="s">
        <v>4138</v>
      </c>
      <c r="E2948" s="350" t="s">
        <v>24</v>
      </c>
      <c r="F2948" s="349" t="s">
        <v>24</v>
      </c>
      <c r="G2948" s="349">
        <v>97360</v>
      </c>
      <c r="H2948" s="349" t="s">
        <v>4161</v>
      </c>
      <c r="I2948" s="349" t="s">
        <v>181</v>
      </c>
      <c r="J2948" s="349" t="s">
        <v>1137</v>
      </c>
      <c r="K2948" s="370">
        <v>5660.34</v>
      </c>
      <c r="L2948" s="349" t="s">
        <v>1138</v>
      </c>
    </row>
    <row r="2949" spans="1:12" ht="13.5" x14ac:dyDescent="0.25">
      <c r="A2949" s="349" t="s">
        <v>3923</v>
      </c>
      <c r="B2949" s="349" t="s">
        <v>3924</v>
      </c>
      <c r="C2949" s="349" t="s">
        <v>4137</v>
      </c>
      <c r="D2949" s="349" t="s">
        <v>4138</v>
      </c>
      <c r="E2949" s="350" t="s">
        <v>24</v>
      </c>
      <c r="F2949" s="349" t="s">
        <v>24</v>
      </c>
      <c r="G2949" s="349">
        <v>97361</v>
      </c>
      <c r="H2949" s="349" t="s">
        <v>4162</v>
      </c>
      <c r="I2949" s="349" t="s">
        <v>181</v>
      </c>
      <c r="J2949" s="349" t="s">
        <v>1137</v>
      </c>
      <c r="K2949" s="370">
        <v>7547.13</v>
      </c>
      <c r="L2949" s="349" t="s">
        <v>1138</v>
      </c>
    </row>
    <row r="2950" spans="1:12" ht="13.5" x14ac:dyDescent="0.25">
      <c r="A2950" s="349" t="s">
        <v>3923</v>
      </c>
      <c r="B2950" s="349" t="s">
        <v>3924</v>
      </c>
      <c r="C2950" s="349" t="s">
        <v>4137</v>
      </c>
      <c r="D2950" s="349" t="s">
        <v>4138</v>
      </c>
      <c r="E2950" s="350" t="s">
        <v>24</v>
      </c>
      <c r="F2950" s="349" t="s">
        <v>24</v>
      </c>
      <c r="G2950" s="349">
        <v>97362</v>
      </c>
      <c r="H2950" s="349" t="s">
        <v>4163</v>
      </c>
      <c r="I2950" s="349" t="s">
        <v>181</v>
      </c>
      <c r="J2950" s="349" t="s">
        <v>1137</v>
      </c>
      <c r="K2950" s="370">
        <v>2012.81</v>
      </c>
      <c r="L2950" s="349" t="s">
        <v>1138</v>
      </c>
    </row>
    <row r="2951" spans="1:12" ht="13.5" x14ac:dyDescent="0.25">
      <c r="A2951" s="349" t="s">
        <v>3923</v>
      </c>
      <c r="B2951" s="349" t="s">
        <v>3924</v>
      </c>
      <c r="C2951" s="349" t="s">
        <v>4137</v>
      </c>
      <c r="D2951" s="349" t="s">
        <v>4138</v>
      </c>
      <c r="E2951" s="350" t="s">
        <v>24</v>
      </c>
      <c r="F2951" s="349" t="s">
        <v>24</v>
      </c>
      <c r="G2951" s="349">
        <v>101875</v>
      </c>
      <c r="H2951" s="349" t="s">
        <v>4164</v>
      </c>
      <c r="I2951" s="349" t="s">
        <v>181</v>
      </c>
      <c r="J2951" s="349" t="s">
        <v>1137</v>
      </c>
      <c r="K2951" s="350">
        <v>433.4</v>
      </c>
      <c r="L2951" s="349" t="s">
        <v>1138</v>
      </c>
    </row>
    <row r="2952" spans="1:12" ht="13.5" x14ac:dyDescent="0.25">
      <c r="A2952" s="349" t="s">
        <v>3923</v>
      </c>
      <c r="B2952" s="349" t="s">
        <v>3924</v>
      </c>
      <c r="C2952" s="349" t="s">
        <v>4137</v>
      </c>
      <c r="D2952" s="349" t="s">
        <v>4138</v>
      </c>
      <c r="E2952" s="350" t="s">
        <v>24</v>
      </c>
      <c r="F2952" s="349" t="s">
        <v>24</v>
      </c>
      <c r="G2952" s="349">
        <v>101876</v>
      </c>
      <c r="H2952" s="349" t="s">
        <v>4165</v>
      </c>
      <c r="I2952" s="349" t="s">
        <v>181</v>
      </c>
      <c r="J2952" s="349" t="s">
        <v>1137</v>
      </c>
      <c r="K2952" s="350">
        <v>71.44</v>
      </c>
      <c r="L2952" s="349" t="s">
        <v>1138</v>
      </c>
    </row>
    <row r="2953" spans="1:12" ht="13.5" x14ac:dyDescent="0.25">
      <c r="A2953" s="349" t="s">
        <v>3923</v>
      </c>
      <c r="B2953" s="349" t="s">
        <v>3924</v>
      </c>
      <c r="C2953" s="349" t="s">
        <v>4137</v>
      </c>
      <c r="D2953" s="349" t="s">
        <v>4138</v>
      </c>
      <c r="E2953" s="350" t="s">
        <v>24</v>
      </c>
      <c r="F2953" s="349" t="s">
        <v>24</v>
      </c>
      <c r="G2953" s="349">
        <v>101877</v>
      </c>
      <c r="H2953" s="349" t="s">
        <v>4166</v>
      </c>
      <c r="I2953" s="349" t="s">
        <v>181</v>
      </c>
      <c r="J2953" s="349" t="s">
        <v>1137</v>
      </c>
      <c r="K2953" s="350">
        <v>50.59</v>
      </c>
      <c r="L2953" s="349" t="s">
        <v>1138</v>
      </c>
    </row>
    <row r="2954" spans="1:12" ht="13.5" x14ac:dyDescent="0.25">
      <c r="A2954" s="349" t="s">
        <v>3923</v>
      </c>
      <c r="B2954" s="349" t="s">
        <v>3924</v>
      </c>
      <c r="C2954" s="349" t="s">
        <v>4137</v>
      </c>
      <c r="D2954" s="349" t="s">
        <v>4138</v>
      </c>
      <c r="E2954" s="350" t="s">
        <v>24</v>
      </c>
      <c r="F2954" s="349" t="s">
        <v>24</v>
      </c>
      <c r="G2954" s="349">
        <v>101878</v>
      </c>
      <c r="H2954" s="349" t="s">
        <v>4167</v>
      </c>
      <c r="I2954" s="349" t="s">
        <v>181</v>
      </c>
      <c r="J2954" s="349" t="s">
        <v>1137</v>
      </c>
      <c r="K2954" s="350">
        <v>605.15</v>
      </c>
      <c r="L2954" s="349" t="s">
        <v>1138</v>
      </c>
    </row>
    <row r="2955" spans="1:12" ht="13.5" x14ac:dyDescent="0.25">
      <c r="A2955" s="349" t="s">
        <v>3923</v>
      </c>
      <c r="B2955" s="349" t="s">
        <v>3924</v>
      </c>
      <c r="C2955" s="349" t="s">
        <v>4137</v>
      </c>
      <c r="D2955" s="349" t="s">
        <v>4138</v>
      </c>
      <c r="E2955" s="350" t="s">
        <v>24</v>
      </c>
      <c r="F2955" s="349" t="s">
        <v>24</v>
      </c>
      <c r="G2955" s="349">
        <v>101879</v>
      </c>
      <c r="H2955" s="349" t="s">
        <v>4168</v>
      </c>
      <c r="I2955" s="349" t="s">
        <v>181</v>
      </c>
      <c r="J2955" s="349" t="s">
        <v>1137</v>
      </c>
      <c r="K2955" s="350">
        <v>626.28</v>
      </c>
      <c r="L2955" s="349" t="s">
        <v>1138</v>
      </c>
    </row>
    <row r="2956" spans="1:12" ht="13.5" x14ac:dyDescent="0.25">
      <c r="A2956" s="349" t="s">
        <v>3923</v>
      </c>
      <c r="B2956" s="349" t="s">
        <v>3924</v>
      </c>
      <c r="C2956" s="349" t="s">
        <v>4137</v>
      </c>
      <c r="D2956" s="349" t="s">
        <v>4138</v>
      </c>
      <c r="E2956" s="350" t="s">
        <v>24</v>
      </c>
      <c r="F2956" s="349" t="s">
        <v>24</v>
      </c>
      <c r="G2956" s="349">
        <v>101880</v>
      </c>
      <c r="H2956" s="349" t="s">
        <v>4169</v>
      </c>
      <c r="I2956" s="349" t="s">
        <v>181</v>
      </c>
      <c r="J2956" s="349" t="s">
        <v>1137</v>
      </c>
      <c r="K2956" s="350">
        <v>721.14</v>
      </c>
      <c r="L2956" s="349" t="s">
        <v>1138</v>
      </c>
    </row>
    <row r="2957" spans="1:12" ht="13.5" x14ac:dyDescent="0.25">
      <c r="A2957" s="349" t="s">
        <v>3923</v>
      </c>
      <c r="B2957" s="349" t="s">
        <v>3924</v>
      </c>
      <c r="C2957" s="349" t="s">
        <v>4137</v>
      </c>
      <c r="D2957" s="349" t="s">
        <v>4138</v>
      </c>
      <c r="E2957" s="350" t="s">
        <v>24</v>
      </c>
      <c r="F2957" s="349" t="s">
        <v>24</v>
      </c>
      <c r="G2957" s="349">
        <v>101881</v>
      </c>
      <c r="H2957" s="349" t="s">
        <v>4170</v>
      </c>
      <c r="I2957" s="349" t="s">
        <v>181</v>
      </c>
      <c r="J2957" s="349" t="s">
        <v>1137</v>
      </c>
      <c r="K2957" s="370">
        <v>1035.17</v>
      </c>
      <c r="L2957" s="349" t="s">
        <v>1138</v>
      </c>
    </row>
    <row r="2958" spans="1:12" ht="13.5" x14ac:dyDescent="0.25">
      <c r="A2958" s="349" t="s">
        <v>3923</v>
      </c>
      <c r="B2958" s="349" t="s">
        <v>3924</v>
      </c>
      <c r="C2958" s="349" t="s">
        <v>4137</v>
      </c>
      <c r="D2958" s="349" t="s">
        <v>4138</v>
      </c>
      <c r="E2958" s="350" t="s">
        <v>24</v>
      </c>
      <c r="F2958" s="349" t="s">
        <v>24</v>
      </c>
      <c r="G2958" s="349">
        <v>101882</v>
      </c>
      <c r="H2958" s="349" t="s">
        <v>4171</v>
      </c>
      <c r="I2958" s="349" t="s">
        <v>181</v>
      </c>
      <c r="J2958" s="349" t="s">
        <v>1137</v>
      </c>
      <c r="K2958" s="370">
        <v>1467.84</v>
      </c>
      <c r="L2958" s="349" t="s">
        <v>1138</v>
      </c>
    </row>
    <row r="2959" spans="1:12" ht="13.5" x14ac:dyDescent="0.25">
      <c r="A2959" s="349" t="s">
        <v>3923</v>
      </c>
      <c r="B2959" s="349" t="s">
        <v>3924</v>
      </c>
      <c r="C2959" s="349" t="s">
        <v>4137</v>
      </c>
      <c r="D2959" s="349" t="s">
        <v>4138</v>
      </c>
      <c r="E2959" s="350" t="s">
        <v>24</v>
      </c>
      <c r="F2959" s="349" t="s">
        <v>24</v>
      </c>
      <c r="G2959" s="349">
        <v>101883</v>
      </c>
      <c r="H2959" s="349" t="s">
        <v>546</v>
      </c>
      <c r="I2959" s="349" t="s">
        <v>181</v>
      </c>
      <c r="J2959" s="349" t="s">
        <v>1137</v>
      </c>
      <c r="K2959" s="350">
        <v>597.21</v>
      </c>
      <c r="L2959" s="349" t="s">
        <v>1138</v>
      </c>
    </row>
    <row r="2960" spans="1:12" ht="13.5" x14ac:dyDescent="0.25">
      <c r="A2960" s="349" t="s">
        <v>3923</v>
      </c>
      <c r="B2960" s="349" t="s">
        <v>3924</v>
      </c>
      <c r="C2960" s="349" t="s">
        <v>4137</v>
      </c>
      <c r="D2960" s="349" t="s">
        <v>4138</v>
      </c>
      <c r="E2960" s="350" t="s">
        <v>24</v>
      </c>
      <c r="F2960" s="349" t="s">
        <v>24</v>
      </c>
      <c r="G2960" s="349">
        <v>101890</v>
      </c>
      <c r="H2960" s="349" t="s">
        <v>4172</v>
      </c>
      <c r="I2960" s="349" t="s">
        <v>181</v>
      </c>
      <c r="J2960" s="349" t="s">
        <v>1137</v>
      </c>
      <c r="K2960" s="350">
        <v>15.7</v>
      </c>
      <c r="L2960" s="349" t="s">
        <v>1138</v>
      </c>
    </row>
    <row r="2961" spans="1:12" ht="13.5" x14ac:dyDescent="0.25">
      <c r="A2961" s="349" t="s">
        <v>3923</v>
      </c>
      <c r="B2961" s="349" t="s">
        <v>3924</v>
      </c>
      <c r="C2961" s="349" t="s">
        <v>4137</v>
      </c>
      <c r="D2961" s="349" t="s">
        <v>4138</v>
      </c>
      <c r="E2961" s="350" t="s">
        <v>24</v>
      </c>
      <c r="F2961" s="349" t="s">
        <v>24</v>
      </c>
      <c r="G2961" s="349">
        <v>101891</v>
      </c>
      <c r="H2961" s="349" t="s">
        <v>4173</v>
      </c>
      <c r="I2961" s="349" t="s">
        <v>181</v>
      </c>
      <c r="J2961" s="349" t="s">
        <v>1137</v>
      </c>
      <c r="K2961" s="350">
        <v>27.24</v>
      </c>
      <c r="L2961" s="349" t="s">
        <v>1138</v>
      </c>
    </row>
    <row r="2962" spans="1:12" ht="13.5" x14ac:dyDescent="0.25">
      <c r="A2962" s="349" t="s">
        <v>3923</v>
      </c>
      <c r="B2962" s="349" t="s">
        <v>3924</v>
      </c>
      <c r="C2962" s="349" t="s">
        <v>4137</v>
      </c>
      <c r="D2962" s="349" t="s">
        <v>4138</v>
      </c>
      <c r="E2962" s="350" t="s">
        <v>24</v>
      </c>
      <c r="F2962" s="349" t="s">
        <v>24</v>
      </c>
      <c r="G2962" s="349">
        <v>101892</v>
      </c>
      <c r="H2962" s="349" t="s">
        <v>4174</v>
      </c>
      <c r="I2962" s="349" t="s">
        <v>181</v>
      </c>
      <c r="J2962" s="349" t="s">
        <v>1137</v>
      </c>
      <c r="K2962" s="350">
        <v>66.930000000000007</v>
      </c>
      <c r="L2962" s="349" t="s">
        <v>1138</v>
      </c>
    </row>
    <row r="2963" spans="1:12" ht="13.5" x14ac:dyDescent="0.25">
      <c r="A2963" s="349" t="s">
        <v>3923</v>
      </c>
      <c r="B2963" s="349" t="s">
        <v>3924</v>
      </c>
      <c r="C2963" s="349" t="s">
        <v>4137</v>
      </c>
      <c r="D2963" s="349" t="s">
        <v>4138</v>
      </c>
      <c r="E2963" s="350" t="s">
        <v>24</v>
      </c>
      <c r="F2963" s="349" t="s">
        <v>24</v>
      </c>
      <c r="G2963" s="349">
        <v>101893</v>
      </c>
      <c r="H2963" s="349" t="s">
        <v>4175</v>
      </c>
      <c r="I2963" s="349" t="s">
        <v>181</v>
      </c>
      <c r="J2963" s="349" t="s">
        <v>1137</v>
      </c>
      <c r="K2963" s="350">
        <v>86.11</v>
      </c>
      <c r="L2963" s="349" t="s">
        <v>1138</v>
      </c>
    </row>
    <row r="2964" spans="1:12" ht="13.5" x14ac:dyDescent="0.25">
      <c r="A2964" s="349" t="s">
        <v>3923</v>
      </c>
      <c r="B2964" s="349" t="s">
        <v>3924</v>
      </c>
      <c r="C2964" s="349" t="s">
        <v>4137</v>
      </c>
      <c r="D2964" s="349" t="s">
        <v>4138</v>
      </c>
      <c r="E2964" s="350" t="s">
        <v>24</v>
      </c>
      <c r="F2964" s="349" t="s">
        <v>24</v>
      </c>
      <c r="G2964" s="349">
        <v>101894</v>
      </c>
      <c r="H2964" s="349" t="s">
        <v>4176</v>
      </c>
      <c r="I2964" s="349" t="s">
        <v>181</v>
      </c>
      <c r="J2964" s="349" t="s">
        <v>1137</v>
      </c>
      <c r="K2964" s="350">
        <v>153.68</v>
      </c>
      <c r="L2964" s="349" t="s">
        <v>1138</v>
      </c>
    </row>
    <row r="2965" spans="1:12" ht="13.5" x14ac:dyDescent="0.25">
      <c r="A2965" s="349" t="s">
        <v>3923</v>
      </c>
      <c r="B2965" s="349" t="s">
        <v>3924</v>
      </c>
      <c r="C2965" s="349" t="s">
        <v>4137</v>
      </c>
      <c r="D2965" s="349" t="s">
        <v>4138</v>
      </c>
      <c r="E2965" s="350" t="s">
        <v>24</v>
      </c>
      <c r="F2965" s="349" t="s">
        <v>24</v>
      </c>
      <c r="G2965" s="349">
        <v>101895</v>
      </c>
      <c r="H2965" s="349" t="s">
        <v>4177</v>
      </c>
      <c r="I2965" s="349" t="s">
        <v>181</v>
      </c>
      <c r="J2965" s="349" t="s">
        <v>1137</v>
      </c>
      <c r="K2965" s="350">
        <v>404.7</v>
      </c>
      <c r="L2965" s="349" t="s">
        <v>1138</v>
      </c>
    </row>
    <row r="2966" spans="1:12" ht="13.5" x14ac:dyDescent="0.25">
      <c r="A2966" s="349" t="s">
        <v>3923</v>
      </c>
      <c r="B2966" s="349" t="s">
        <v>3924</v>
      </c>
      <c r="C2966" s="349" t="s">
        <v>4137</v>
      </c>
      <c r="D2966" s="349" t="s">
        <v>4138</v>
      </c>
      <c r="E2966" s="350" t="s">
        <v>24</v>
      </c>
      <c r="F2966" s="349" t="s">
        <v>24</v>
      </c>
      <c r="G2966" s="349">
        <v>101896</v>
      </c>
      <c r="H2966" s="349" t="s">
        <v>4178</v>
      </c>
      <c r="I2966" s="349" t="s">
        <v>181</v>
      </c>
      <c r="J2966" s="349" t="s">
        <v>1137</v>
      </c>
      <c r="K2966" s="350">
        <v>597.5</v>
      </c>
      <c r="L2966" s="349" t="s">
        <v>1138</v>
      </c>
    </row>
    <row r="2967" spans="1:12" ht="13.5" x14ac:dyDescent="0.25">
      <c r="A2967" s="349" t="s">
        <v>3923</v>
      </c>
      <c r="B2967" s="349" t="s">
        <v>3924</v>
      </c>
      <c r="C2967" s="349" t="s">
        <v>4137</v>
      </c>
      <c r="D2967" s="349" t="s">
        <v>4138</v>
      </c>
      <c r="E2967" s="350" t="s">
        <v>24</v>
      </c>
      <c r="F2967" s="349" t="s">
        <v>24</v>
      </c>
      <c r="G2967" s="349">
        <v>101897</v>
      </c>
      <c r="H2967" s="349" t="s">
        <v>4179</v>
      </c>
      <c r="I2967" s="349" t="s">
        <v>181</v>
      </c>
      <c r="J2967" s="349" t="s">
        <v>1137</v>
      </c>
      <c r="K2967" s="350">
        <v>941.43</v>
      </c>
      <c r="L2967" s="349" t="s">
        <v>1138</v>
      </c>
    </row>
    <row r="2968" spans="1:12" ht="13.5" x14ac:dyDescent="0.25">
      <c r="A2968" s="349" t="s">
        <v>3923</v>
      </c>
      <c r="B2968" s="349" t="s">
        <v>3924</v>
      </c>
      <c r="C2968" s="349" t="s">
        <v>4137</v>
      </c>
      <c r="D2968" s="349" t="s">
        <v>4138</v>
      </c>
      <c r="E2968" s="350" t="s">
        <v>24</v>
      </c>
      <c r="F2968" s="349" t="s">
        <v>24</v>
      </c>
      <c r="G2968" s="349">
        <v>101898</v>
      </c>
      <c r="H2968" s="349" t="s">
        <v>4180</v>
      </c>
      <c r="I2968" s="349" t="s">
        <v>181</v>
      </c>
      <c r="J2968" s="349" t="s">
        <v>1137</v>
      </c>
      <c r="K2968" s="370">
        <v>1250.81</v>
      </c>
      <c r="L2968" s="349" t="s">
        <v>1138</v>
      </c>
    </row>
    <row r="2969" spans="1:12" ht="13.5" x14ac:dyDescent="0.25">
      <c r="A2969" s="349" t="s">
        <v>3923</v>
      </c>
      <c r="B2969" s="349" t="s">
        <v>3924</v>
      </c>
      <c r="C2969" s="349" t="s">
        <v>4137</v>
      </c>
      <c r="D2969" s="349" t="s">
        <v>4138</v>
      </c>
      <c r="E2969" s="350" t="s">
        <v>24</v>
      </c>
      <c r="F2969" s="349" t="s">
        <v>24</v>
      </c>
      <c r="G2969" s="349">
        <v>101899</v>
      </c>
      <c r="H2969" s="349" t="s">
        <v>4181</v>
      </c>
      <c r="I2969" s="349" t="s">
        <v>181</v>
      </c>
      <c r="J2969" s="349" t="s">
        <v>1137</v>
      </c>
      <c r="K2969" s="370">
        <v>1986.7</v>
      </c>
      <c r="L2969" s="349" t="s">
        <v>1138</v>
      </c>
    </row>
    <row r="2970" spans="1:12" ht="13.5" x14ac:dyDescent="0.25">
      <c r="A2970" s="349" t="s">
        <v>3923</v>
      </c>
      <c r="B2970" s="349" t="s">
        <v>3924</v>
      </c>
      <c r="C2970" s="349" t="s">
        <v>4137</v>
      </c>
      <c r="D2970" s="349" t="s">
        <v>4138</v>
      </c>
      <c r="E2970" s="350" t="s">
        <v>24</v>
      </c>
      <c r="F2970" s="349" t="s">
        <v>24</v>
      </c>
      <c r="G2970" s="349">
        <v>101900</v>
      </c>
      <c r="H2970" s="349" t="s">
        <v>4182</v>
      </c>
      <c r="I2970" s="349" t="s">
        <v>181</v>
      </c>
      <c r="J2970" s="349" t="s">
        <v>1137</v>
      </c>
      <c r="K2970" s="370">
        <v>4118.18</v>
      </c>
      <c r="L2970" s="349" t="s">
        <v>1138</v>
      </c>
    </row>
    <row r="2971" spans="1:12" ht="13.5" x14ac:dyDescent="0.25">
      <c r="A2971" s="349" t="s">
        <v>3923</v>
      </c>
      <c r="B2971" s="349" t="s">
        <v>3924</v>
      </c>
      <c r="C2971" s="349" t="s">
        <v>4137</v>
      </c>
      <c r="D2971" s="349" t="s">
        <v>4138</v>
      </c>
      <c r="E2971" s="350" t="s">
        <v>24</v>
      </c>
      <c r="F2971" s="349" t="s">
        <v>24</v>
      </c>
      <c r="G2971" s="349">
        <v>101901</v>
      </c>
      <c r="H2971" s="349" t="s">
        <v>4183</v>
      </c>
      <c r="I2971" s="349" t="s">
        <v>181</v>
      </c>
      <c r="J2971" s="349" t="s">
        <v>1137</v>
      </c>
      <c r="K2971" s="350">
        <v>127.33</v>
      </c>
      <c r="L2971" s="349" t="s">
        <v>1138</v>
      </c>
    </row>
    <row r="2972" spans="1:12" ht="13.5" x14ac:dyDescent="0.25">
      <c r="A2972" s="349" t="s">
        <v>3923</v>
      </c>
      <c r="B2972" s="349" t="s">
        <v>3924</v>
      </c>
      <c r="C2972" s="349" t="s">
        <v>4137</v>
      </c>
      <c r="D2972" s="349" t="s">
        <v>4138</v>
      </c>
      <c r="E2972" s="350" t="s">
        <v>24</v>
      </c>
      <c r="F2972" s="349" t="s">
        <v>24</v>
      </c>
      <c r="G2972" s="349">
        <v>101902</v>
      </c>
      <c r="H2972" s="349" t="s">
        <v>4184</v>
      </c>
      <c r="I2972" s="349" t="s">
        <v>181</v>
      </c>
      <c r="J2972" s="349" t="s">
        <v>1137</v>
      </c>
      <c r="K2972" s="350">
        <v>157.72</v>
      </c>
      <c r="L2972" s="349" t="s">
        <v>1138</v>
      </c>
    </row>
    <row r="2973" spans="1:12" ht="13.5" x14ac:dyDescent="0.25">
      <c r="A2973" s="349" t="s">
        <v>3923</v>
      </c>
      <c r="B2973" s="349" t="s">
        <v>3924</v>
      </c>
      <c r="C2973" s="349" t="s">
        <v>4137</v>
      </c>
      <c r="D2973" s="349" t="s">
        <v>4138</v>
      </c>
      <c r="E2973" s="350" t="s">
        <v>24</v>
      </c>
      <c r="F2973" s="349" t="s">
        <v>24</v>
      </c>
      <c r="G2973" s="349">
        <v>101903</v>
      </c>
      <c r="H2973" s="349" t="s">
        <v>4185</v>
      </c>
      <c r="I2973" s="349" t="s">
        <v>181</v>
      </c>
      <c r="J2973" s="349" t="s">
        <v>1137</v>
      </c>
      <c r="K2973" s="350">
        <v>328.26</v>
      </c>
      <c r="L2973" s="349" t="s">
        <v>1138</v>
      </c>
    </row>
    <row r="2974" spans="1:12" ht="13.5" x14ac:dyDescent="0.25">
      <c r="A2974" s="349" t="s">
        <v>3923</v>
      </c>
      <c r="B2974" s="349" t="s">
        <v>3924</v>
      </c>
      <c r="C2974" s="349" t="s">
        <v>4137</v>
      </c>
      <c r="D2974" s="349" t="s">
        <v>4138</v>
      </c>
      <c r="E2974" s="350" t="s">
        <v>24</v>
      </c>
      <c r="F2974" s="349" t="s">
        <v>24</v>
      </c>
      <c r="G2974" s="349">
        <v>101904</v>
      </c>
      <c r="H2974" s="349" t="s">
        <v>4186</v>
      </c>
      <c r="I2974" s="349" t="s">
        <v>181</v>
      </c>
      <c r="J2974" s="349" t="s">
        <v>1137</v>
      </c>
      <c r="K2974" s="370">
        <v>1192.95</v>
      </c>
      <c r="L2974" s="349" t="s">
        <v>1138</v>
      </c>
    </row>
    <row r="2975" spans="1:12" ht="13.5" x14ac:dyDescent="0.25">
      <c r="A2975" s="349" t="s">
        <v>3923</v>
      </c>
      <c r="B2975" s="349" t="s">
        <v>3924</v>
      </c>
      <c r="C2975" s="349" t="s">
        <v>4137</v>
      </c>
      <c r="D2975" s="349" t="s">
        <v>4138</v>
      </c>
      <c r="E2975" s="350" t="s">
        <v>24</v>
      </c>
      <c r="F2975" s="349" t="s">
        <v>24</v>
      </c>
      <c r="G2975" s="349">
        <v>101938</v>
      </c>
      <c r="H2975" s="349" t="s">
        <v>4187</v>
      </c>
      <c r="I2975" s="349" t="s">
        <v>181</v>
      </c>
      <c r="J2975" s="349" t="s">
        <v>1137</v>
      </c>
      <c r="K2975" s="350">
        <v>95.35</v>
      </c>
      <c r="L2975" s="349" t="s">
        <v>1138</v>
      </c>
    </row>
    <row r="2976" spans="1:12" ht="13.5" x14ac:dyDescent="0.25">
      <c r="A2976" s="349" t="s">
        <v>3923</v>
      </c>
      <c r="B2976" s="349" t="s">
        <v>3924</v>
      </c>
      <c r="C2976" s="349" t="s">
        <v>4137</v>
      </c>
      <c r="D2976" s="349" t="s">
        <v>4138</v>
      </c>
      <c r="E2976" s="350" t="s">
        <v>24</v>
      </c>
      <c r="F2976" s="349" t="s">
        <v>24</v>
      </c>
      <c r="G2976" s="349">
        <v>101946</v>
      </c>
      <c r="H2976" s="349" t="s">
        <v>4188</v>
      </c>
      <c r="I2976" s="349" t="s">
        <v>181</v>
      </c>
      <c r="J2976" s="349" t="s">
        <v>1137</v>
      </c>
      <c r="K2976" s="350">
        <v>156.82</v>
      </c>
      <c r="L2976" s="349" t="s">
        <v>1138</v>
      </c>
    </row>
    <row r="2977" spans="1:12" ht="13.5" x14ac:dyDescent="0.25">
      <c r="A2977" s="349" t="s">
        <v>3923</v>
      </c>
      <c r="B2977" s="349" t="s">
        <v>3924</v>
      </c>
      <c r="C2977" s="349" t="s">
        <v>4189</v>
      </c>
      <c r="D2977" s="349" t="s">
        <v>4190</v>
      </c>
      <c r="E2977" s="350" t="s">
        <v>24</v>
      </c>
      <c r="F2977" s="349" t="s">
        <v>24</v>
      </c>
      <c r="G2977" s="349">
        <v>91945</v>
      </c>
      <c r="H2977" s="349" t="s">
        <v>4191</v>
      </c>
      <c r="I2977" s="349" t="s">
        <v>181</v>
      </c>
      <c r="J2977" s="349" t="s">
        <v>1137</v>
      </c>
      <c r="K2977" s="350">
        <v>16.05</v>
      </c>
      <c r="L2977" s="349" t="s">
        <v>1138</v>
      </c>
    </row>
    <row r="2978" spans="1:12" ht="13.5" x14ac:dyDescent="0.25">
      <c r="A2978" s="349" t="s">
        <v>3923</v>
      </c>
      <c r="B2978" s="349" t="s">
        <v>3924</v>
      </c>
      <c r="C2978" s="349" t="s">
        <v>4189</v>
      </c>
      <c r="D2978" s="349" t="s">
        <v>4190</v>
      </c>
      <c r="E2978" s="350" t="s">
        <v>24</v>
      </c>
      <c r="F2978" s="349" t="s">
        <v>24</v>
      </c>
      <c r="G2978" s="349">
        <v>91946</v>
      </c>
      <c r="H2978" s="349" t="s">
        <v>4192</v>
      </c>
      <c r="I2978" s="349" t="s">
        <v>181</v>
      </c>
      <c r="J2978" s="349" t="s">
        <v>1137</v>
      </c>
      <c r="K2978" s="350">
        <v>12.59</v>
      </c>
      <c r="L2978" s="349" t="s">
        <v>1138</v>
      </c>
    </row>
    <row r="2979" spans="1:12" ht="13.5" x14ac:dyDescent="0.25">
      <c r="A2979" s="349" t="s">
        <v>3923</v>
      </c>
      <c r="B2979" s="349" t="s">
        <v>3924</v>
      </c>
      <c r="C2979" s="349" t="s">
        <v>4189</v>
      </c>
      <c r="D2979" s="349" t="s">
        <v>4190</v>
      </c>
      <c r="E2979" s="350" t="s">
        <v>24</v>
      </c>
      <c r="F2979" s="349" t="s">
        <v>24</v>
      </c>
      <c r="G2979" s="349">
        <v>91947</v>
      </c>
      <c r="H2979" s="349" t="s">
        <v>4193</v>
      </c>
      <c r="I2979" s="349" t="s">
        <v>181</v>
      </c>
      <c r="J2979" s="349" t="s">
        <v>1137</v>
      </c>
      <c r="K2979" s="350">
        <v>10.43</v>
      </c>
      <c r="L2979" s="349" t="s">
        <v>1138</v>
      </c>
    </row>
    <row r="2980" spans="1:12" ht="13.5" x14ac:dyDescent="0.25">
      <c r="A2980" s="349" t="s">
        <v>3923</v>
      </c>
      <c r="B2980" s="349" t="s">
        <v>3924</v>
      </c>
      <c r="C2980" s="349" t="s">
        <v>4189</v>
      </c>
      <c r="D2980" s="349" t="s">
        <v>4190</v>
      </c>
      <c r="E2980" s="350" t="s">
        <v>24</v>
      </c>
      <c r="F2980" s="349" t="s">
        <v>24</v>
      </c>
      <c r="G2980" s="349">
        <v>91949</v>
      </c>
      <c r="H2980" s="349" t="s">
        <v>4194</v>
      </c>
      <c r="I2980" s="349" t="s">
        <v>181</v>
      </c>
      <c r="J2980" s="349" t="s">
        <v>1137</v>
      </c>
      <c r="K2980" s="350">
        <v>22.69</v>
      </c>
      <c r="L2980" s="349" t="s">
        <v>1138</v>
      </c>
    </row>
    <row r="2981" spans="1:12" ht="13.5" x14ac:dyDescent="0.25">
      <c r="A2981" s="349" t="s">
        <v>3923</v>
      </c>
      <c r="B2981" s="349" t="s">
        <v>3924</v>
      </c>
      <c r="C2981" s="349" t="s">
        <v>4189</v>
      </c>
      <c r="D2981" s="349" t="s">
        <v>4190</v>
      </c>
      <c r="E2981" s="350" t="s">
        <v>24</v>
      </c>
      <c r="F2981" s="349" t="s">
        <v>24</v>
      </c>
      <c r="G2981" s="349">
        <v>91950</v>
      </c>
      <c r="H2981" s="349" t="s">
        <v>4195</v>
      </c>
      <c r="I2981" s="349" t="s">
        <v>181</v>
      </c>
      <c r="J2981" s="349" t="s">
        <v>1137</v>
      </c>
      <c r="K2981" s="350">
        <v>18.48</v>
      </c>
      <c r="L2981" s="349" t="s">
        <v>1138</v>
      </c>
    </row>
    <row r="2982" spans="1:12" ht="13.5" x14ac:dyDescent="0.25">
      <c r="A2982" s="349" t="s">
        <v>3923</v>
      </c>
      <c r="B2982" s="349" t="s">
        <v>3924</v>
      </c>
      <c r="C2982" s="349" t="s">
        <v>4189</v>
      </c>
      <c r="D2982" s="349" t="s">
        <v>4190</v>
      </c>
      <c r="E2982" s="350" t="s">
        <v>24</v>
      </c>
      <c r="F2982" s="349" t="s">
        <v>24</v>
      </c>
      <c r="G2982" s="349">
        <v>91951</v>
      </c>
      <c r="H2982" s="349" t="s">
        <v>4196</v>
      </c>
      <c r="I2982" s="349" t="s">
        <v>181</v>
      </c>
      <c r="J2982" s="349" t="s">
        <v>1137</v>
      </c>
      <c r="K2982" s="350">
        <v>15.95</v>
      </c>
      <c r="L2982" s="349" t="s">
        <v>1138</v>
      </c>
    </row>
    <row r="2983" spans="1:12" ht="13.5" x14ac:dyDescent="0.25">
      <c r="A2983" s="349" t="s">
        <v>3923</v>
      </c>
      <c r="B2983" s="349" t="s">
        <v>3924</v>
      </c>
      <c r="C2983" s="349" t="s">
        <v>4189</v>
      </c>
      <c r="D2983" s="349" t="s">
        <v>4190</v>
      </c>
      <c r="E2983" s="350" t="s">
        <v>24</v>
      </c>
      <c r="F2983" s="349" t="s">
        <v>24</v>
      </c>
      <c r="G2983" s="349">
        <v>91952</v>
      </c>
      <c r="H2983" s="349" t="s">
        <v>4197</v>
      </c>
      <c r="I2983" s="349" t="s">
        <v>181</v>
      </c>
      <c r="J2983" s="349" t="s">
        <v>1137</v>
      </c>
      <c r="K2983" s="350">
        <v>21.53</v>
      </c>
      <c r="L2983" s="349" t="s">
        <v>1138</v>
      </c>
    </row>
    <row r="2984" spans="1:12" ht="13.5" x14ac:dyDescent="0.25">
      <c r="A2984" s="349" t="s">
        <v>3923</v>
      </c>
      <c r="B2984" s="349" t="s">
        <v>3924</v>
      </c>
      <c r="C2984" s="349" t="s">
        <v>4189</v>
      </c>
      <c r="D2984" s="349" t="s">
        <v>4190</v>
      </c>
      <c r="E2984" s="350" t="s">
        <v>24</v>
      </c>
      <c r="F2984" s="349" t="s">
        <v>24</v>
      </c>
      <c r="G2984" s="349">
        <v>91953</v>
      </c>
      <c r="H2984" s="349" t="s">
        <v>4198</v>
      </c>
      <c r="I2984" s="349" t="s">
        <v>181</v>
      </c>
      <c r="J2984" s="349" t="s">
        <v>1137</v>
      </c>
      <c r="K2984" s="350">
        <v>34.119999999999997</v>
      </c>
      <c r="L2984" s="349" t="s">
        <v>1138</v>
      </c>
    </row>
    <row r="2985" spans="1:12" ht="13.5" x14ac:dyDescent="0.25">
      <c r="A2985" s="349" t="s">
        <v>3923</v>
      </c>
      <c r="B2985" s="349" t="s">
        <v>3924</v>
      </c>
      <c r="C2985" s="349" t="s">
        <v>4189</v>
      </c>
      <c r="D2985" s="349" t="s">
        <v>4190</v>
      </c>
      <c r="E2985" s="350" t="s">
        <v>24</v>
      </c>
      <c r="F2985" s="349" t="s">
        <v>24</v>
      </c>
      <c r="G2985" s="349">
        <v>91954</v>
      </c>
      <c r="H2985" s="349" t="s">
        <v>4199</v>
      </c>
      <c r="I2985" s="349" t="s">
        <v>181</v>
      </c>
      <c r="J2985" s="349" t="s">
        <v>1137</v>
      </c>
      <c r="K2985" s="350">
        <v>28.91</v>
      </c>
      <c r="L2985" s="349" t="s">
        <v>1138</v>
      </c>
    </row>
    <row r="2986" spans="1:12" ht="13.5" x14ac:dyDescent="0.25">
      <c r="A2986" s="349" t="s">
        <v>3923</v>
      </c>
      <c r="B2986" s="349" t="s">
        <v>3924</v>
      </c>
      <c r="C2986" s="349" t="s">
        <v>4189</v>
      </c>
      <c r="D2986" s="349" t="s">
        <v>4190</v>
      </c>
      <c r="E2986" s="350" t="s">
        <v>24</v>
      </c>
      <c r="F2986" s="349" t="s">
        <v>24</v>
      </c>
      <c r="G2986" s="349">
        <v>91955</v>
      </c>
      <c r="H2986" s="349" t="s">
        <v>4200</v>
      </c>
      <c r="I2986" s="349" t="s">
        <v>181</v>
      </c>
      <c r="J2986" s="349" t="s">
        <v>1137</v>
      </c>
      <c r="K2986" s="350">
        <v>41.5</v>
      </c>
      <c r="L2986" s="349" t="s">
        <v>1138</v>
      </c>
    </row>
    <row r="2987" spans="1:12" ht="13.5" x14ac:dyDescent="0.25">
      <c r="A2987" s="349" t="s">
        <v>3923</v>
      </c>
      <c r="B2987" s="349" t="s">
        <v>3924</v>
      </c>
      <c r="C2987" s="349" t="s">
        <v>4189</v>
      </c>
      <c r="D2987" s="349" t="s">
        <v>4190</v>
      </c>
      <c r="E2987" s="350" t="s">
        <v>24</v>
      </c>
      <c r="F2987" s="349" t="s">
        <v>24</v>
      </c>
      <c r="G2987" s="349">
        <v>91956</v>
      </c>
      <c r="H2987" s="349" t="s">
        <v>4201</v>
      </c>
      <c r="I2987" s="349" t="s">
        <v>181</v>
      </c>
      <c r="J2987" s="349" t="s">
        <v>1137</v>
      </c>
      <c r="K2987" s="350">
        <v>46.76</v>
      </c>
      <c r="L2987" s="349" t="s">
        <v>1138</v>
      </c>
    </row>
    <row r="2988" spans="1:12" ht="13.5" x14ac:dyDescent="0.25">
      <c r="A2988" s="349" t="s">
        <v>3923</v>
      </c>
      <c r="B2988" s="349" t="s">
        <v>3924</v>
      </c>
      <c r="C2988" s="349" t="s">
        <v>4189</v>
      </c>
      <c r="D2988" s="349" t="s">
        <v>4190</v>
      </c>
      <c r="E2988" s="350" t="s">
        <v>24</v>
      </c>
      <c r="F2988" s="349" t="s">
        <v>24</v>
      </c>
      <c r="G2988" s="349">
        <v>91957</v>
      </c>
      <c r="H2988" s="349" t="s">
        <v>4202</v>
      </c>
      <c r="I2988" s="349" t="s">
        <v>181</v>
      </c>
      <c r="J2988" s="349" t="s">
        <v>1137</v>
      </c>
      <c r="K2988" s="350">
        <v>59.35</v>
      </c>
      <c r="L2988" s="349" t="s">
        <v>1138</v>
      </c>
    </row>
    <row r="2989" spans="1:12" ht="13.5" x14ac:dyDescent="0.25">
      <c r="A2989" s="349" t="s">
        <v>3923</v>
      </c>
      <c r="B2989" s="349" t="s">
        <v>3924</v>
      </c>
      <c r="C2989" s="349" t="s">
        <v>4189</v>
      </c>
      <c r="D2989" s="349" t="s">
        <v>4190</v>
      </c>
      <c r="E2989" s="350" t="s">
        <v>24</v>
      </c>
      <c r="F2989" s="349" t="s">
        <v>24</v>
      </c>
      <c r="G2989" s="349">
        <v>91958</v>
      </c>
      <c r="H2989" s="349" t="s">
        <v>4203</v>
      </c>
      <c r="I2989" s="349" t="s">
        <v>181</v>
      </c>
      <c r="J2989" s="349" t="s">
        <v>1137</v>
      </c>
      <c r="K2989" s="350">
        <v>39.43</v>
      </c>
      <c r="L2989" s="349" t="s">
        <v>1138</v>
      </c>
    </row>
    <row r="2990" spans="1:12" ht="13.5" x14ac:dyDescent="0.25">
      <c r="A2990" s="349" t="s">
        <v>3923</v>
      </c>
      <c r="B2990" s="349" t="s">
        <v>3924</v>
      </c>
      <c r="C2990" s="349" t="s">
        <v>4189</v>
      </c>
      <c r="D2990" s="349" t="s">
        <v>4190</v>
      </c>
      <c r="E2990" s="350" t="s">
        <v>24</v>
      </c>
      <c r="F2990" s="349" t="s">
        <v>24</v>
      </c>
      <c r="G2990" s="349">
        <v>91959</v>
      </c>
      <c r="H2990" s="349" t="s">
        <v>4204</v>
      </c>
      <c r="I2990" s="349" t="s">
        <v>181</v>
      </c>
      <c r="J2990" s="349" t="s">
        <v>1137</v>
      </c>
      <c r="K2990" s="350">
        <v>52.02</v>
      </c>
      <c r="L2990" s="349" t="s">
        <v>1138</v>
      </c>
    </row>
    <row r="2991" spans="1:12" ht="13.5" x14ac:dyDescent="0.25">
      <c r="A2991" s="349" t="s">
        <v>3923</v>
      </c>
      <c r="B2991" s="349" t="s">
        <v>3924</v>
      </c>
      <c r="C2991" s="349" t="s">
        <v>4189</v>
      </c>
      <c r="D2991" s="349" t="s">
        <v>4190</v>
      </c>
      <c r="E2991" s="350" t="s">
        <v>24</v>
      </c>
      <c r="F2991" s="349" t="s">
        <v>24</v>
      </c>
      <c r="G2991" s="349">
        <v>91960</v>
      </c>
      <c r="H2991" s="349" t="s">
        <v>4205</v>
      </c>
      <c r="I2991" s="349" t="s">
        <v>181</v>
      </c>
      <c r="J2991" s="349" t="s">
        <v>1137</v>
      </c>
      <c r="K2991" s="350">
        <v>54.2</v>
      </c>
      <c r="L2991" s="349" t="s">
        <v>1138</v>
      </c>
    </row>
    <row r="2992" spans="1:12" ht="13.5" x14ac:dyDescent="0.25">
      <c r="A2992" s="349" t="s">
        <v>3923</v>
      </c>
      <c r="B2992" s="349" t="s">
        <v>3924</v>
      </c>
      <c r="C2992" s="349" t="s">
        <v>4189</v>
      </c>
      <c r="D2992" s="349" t="s">
        <v>4190</v>
      </c>
      <c r="E2992" s="350" t="s">
        <v>24</v>
      </c>
      <c r="F2992" s="349" t="s">
        <v>24</v>
      </c>
      <c r="G2992" s="349">
        <v>91961</v>
      </c>
      <c r="H2992" s="349" t="s">
        <v>4206</v>
      </c>
      <c r="I2992" s="349" t="s">
        <v>181</v>
      </c>
      <c r="J2992" s="349" t="s">
        <v>1137</v>
      </c>
      <c r="K2992" s="350">
        <v>66.790000000000006</v>
      </c>
      <c r="L2992" s="349" t="s">
        <v>1138</v>
      </c>
    </row>
    <row r="2993" spans="1:12" ht="13.5" x14ac:dyDescent="0.25">
      <c r="A2993" s="349" t="s">
        <v>3923</v>
      </c>
      <c r="B2993" s="349" t="s">
        <v>3924</v>
      </c>
      <c r="C2993" s="349" t="s">
        <v>4189</v>
      </c>
      <c r="D2993" s="349" t="s">
        <v>4190</v>
      </c>
      <c r="E2993" s="350" t="s">
        <v>24</v>
      </c>
      <c r="F2993" s="349" t="s">
        <v>24</v>
      </c>
      <c r="G2993" s="349">
        <v>91962</v>
      </c>
      <c r="H2993" s="349" t="s">
        <v>4207</v>
      </c>
      <c r="I2993" s="349" t="s">
        <v>181</v>
      </c>
      <c r="J2993" s="349" t="s">
        <v>1137</v>
      </c>
      <c r="K2993" s="350">
        <v>72.05</v>
      </c>
      <c r="L2993" s="349" t="s">
        <v>1138</v>
      </c>
    </row>
    <row r="2994" spans="1:12" ht="13.5" x14ac:dyDescent="0.25">
      <c r="A2994" s="349" t="s">
        <v>3923</v>
      </c>
      <c r="B2994" s="349" t="s">
        <v>3924</v>
      </c>
      <c r="C2994" s="349" t="s">
        <v>4189</v>
      </c>
      <c r="D2994" s="349" t="s">
        <v>4190</v>
      </c>
      <c r="E2994" s="350" t="s">
        <v>24</v>
      </c>
      <c r="F2994" s="349" t="s">
        <v>24</v>
      </c>
      <c r="G2994" s="349">
        <v>91963</v>
      </c>
      <c r="H2994" s="349" t="s">
        <v>4208</v>
      </c>
      <c r="I2994" s="349" t="s">
        <v>181</v>
      </c>
      <c r="J2994" s="349" t="s">
        <v>1137</v>
      </c>
      <c r="K2994" s="350">
        <v>84.64</v>
      </c>
      <c r="L2994" s="349" t="s">
        <v>1138</v>
      </c>
    </row>
    <row r="2995" spans="1:12" ht="13.5" x14ac:dyDescent="0.25">
      <c r="A2995" s="349" t="s">
        <v>3923</v>
      </c>
      <c r="B2995" s="349" t="s">
        <v>3924</v>
      </c>
      <c r="C2995" s="349" t="s">
        <v>4189</v>
      </c>
      <c r="D2995" s="349" t="s">
        <v>4190</v>
      </c>
      <c r="E2995" s="350" t="s">
        <v>24</v>
      </c>
      <c r="F2995" s="349" t="s">
        <v>24</v>
      </c>
      <c r="G2995" s="349">
        <v>91964</v>
      </c>
      <c r="H2995" s="349" t="s">
        <v>4209</v>
      </c>
      <c r="I2995" s="349" t="s">
        <v>181</v>
      </c>
      <c r="J2995" s="349" t="s">
        <v>1137</v>
      </c>
      <c r="K2995" s="350">
        <v>64.67</v>
      </c>
      <c r="L2995" s="349" t="s">
        <v>1138</v>
      </c>
    </row>
    <row r="2996" spans="1:12" ht="13.5" x14ac:dyDescent="0.25">
      <c r="A2996" s="349" t="s">
        <v>3923</v>
      </c>
      <c r="B2996" s="349" t="s">
        <v>3924</v>
      </c>
      <c r="C2996" s="349" t="s">
        <v>4189</v>
      </c>
      <c r="D2996" s="349" t="s">
        <v>4190</v>
      </c>
      <c r="E2996" s="350" t="s">
        <v>24</v>
      </c>
      <c r="F2996" s="349" t="s">
        <v>24</v>
      </c>
      <c r="G2996" s="349">
        <v>91965</v>
      </c>
      <c r="H2996" s="349" t="s">
        <v>4210</v>
      </c>
      <c r="I2996" s="349" t="s">
        <v>181</v>
      </c>
      <c r="J2996" s="349" t="s">
        <v>1137</v>
      </c>
      <c r="K2996" s="350">
        <v>77.260000000000005</v>
      </c>
      <c r="L2996" s="349" t="s">
        <v>1138</v>
      </c>
    </row>
    <row r="2997" spans="1:12" ht="13.5" x14ac:dyDescent="0.25">
      <c r="A2997" s="349" t="s">
        <v>3923</v>
      </c>
      <c r="B2997" s="349" t="s">
        <v>3924</v>
      </c>
      <c r="C2997" s="349" t="s">
        <v>4189</v>
      </c>
      <c r="D2997" s="349" t="s">
        <v>4190</v>
      </c>
      <c r="E2997" s="350" t="s">
        <v>24</v>
      </c>
      <c r="F2997" s="349" t="s">
        <v>24</v>
      </c>
      <c r="G2997" s="349">
        <v>91966</v>
      </c>
      <c r="H2997" s="349" t="s">
        <v>4211</v>
      </c>
      <c r="I2997" s="349" t="s">
        <v>181</v>
      </c>
      <c r="J2997" s="349" t="s">
        <v>1137</v>
      </c>
      <c r="K2997" s="350">
        <v>57.34</v>
      </c>
      <c r="L2997" s="349" t="s">
        <v>1138</v>
      </c>
    </row>
    <row r="2998" spans="1:12" ht="13.5" x14ac:dyDescent="0.25">
      <c r="A2998" s="349" t="s">
        <v>3923</v>
      </c>
      <c r="B2998" s="349" t="s">
        <v>3924</v>
      </c>
      <c r="C2998" s="349" t="s">
        <v>4189</v>
      </c>
      <c r="D2998" s="349" t="s">
        <v>4190</v>
      </c>
      <c r="E2998" s="350" t="s">
        <v>24</v>
      </c>
      <c r="F2998" s="349" t="s">
        <v>24</v>
      </c>
      <c r="G2998" s="349">
        <v>91967</v>
      </c>
      <c r="H2998" s="349" t="s">
        <v>4212</v>
      </c>
      <c r="I2998" s="349" t="s">
        <v>181</v>
      </c>
      <c r="J2998" s="349" t="s">
        <v>1137</v>
      </c>
      <c r="K2998" s="350">
        <v>69.930000000000007</v>
      </c>
      <c r="L2998" s="349" t="s">
        <v>1138</v>
      </c>
    </row>
    <row r="2999" spans="1:12" ht="13.5" x14ac:dyDescent="0.25">
      <c r="A2999" s="349" t="s">
        <v>3923</v>
      </c>
      <c r="B2999" s="349" t="s">
        <v>3924</v>
      </c>
      <c r="C2999" s="349" t="s">
        <v>4189</v>
      </c>
      <c r="D2999" s="349" t="s">
        <v>4190</v>
      </c>
      <c r="E2999" s="350" t="s">
        <v>24</v>
      </c>
      <c r="F2999" s="349" t="s">
        <v>24</v>
      </c>
      <c r="G2999" s="349">
        <v>91968</v>
      </c>
      <c r="H2999" s="349" t="s">
        <v>4213</v>
      </c>
      <c r="I2999" s="349" t="s">
        <v>181</v>
      </c>
      <c r="J2999" s="349" t="s">
        <v>1137</v>
      </c>
      <c r="K2999" s="350">
        <v>79.430000000000007</v>
      </c>
      <c r="L2999" s="349" t="s">
        <v>1138</v>
      </c>
    </row>
    <row r="3000" spans="1:12" ht="13.5" x14ac:dyDescent="0.25">
      <c r="A3000" s="349" t="s">
        <v>3923</v>
      </c>
      <c r="B3000" s="349" t="s">
        <v>3924</v>
      </c>
      <c r="C3000" s="349" t="s">
        <v>4189</v>
      </c>
      <c r="D3000" s="349" t="s">
        <v>4190</v>
      </c>
      <c r="E3000" s="350" t="s">
        <v>24</v>
      </c>
      <c r="F3000" s="349" t="s">
        <v>24</v>
      </c>
      <c r="G3000" s="349">
        <v>91969</v>
      </c>
      <c r="H3000" s="349" t="s">
        <v>4214</v>
      </c>
      <c r="I3000" s="349" t="s">
        <v>181</v>
      </c>
      <c r="J3000" s="349" t="s">
        <v>1137</v>
      </c>
      <c r="K3000" s="350">
        <v>92.02</v>
      </c>
      <c r="L3000" s="349" t="s">
        <v>1138</v>
      </c>
    </row>
    <row r="3001" spans="1:12" ht="13.5" x14ac:dyDescent="0.25">
      <c r="A3001" s="349" t="s">
        <v>3923</v>
      </c>
      <c r="B3001" s="349" t="s">
        <v>3924</v>
      </c>
      <c r="C3001" s="349" t="s">
        <v>4189</v>
      </c>
      <c r="D3001" s="349" t="s">
        <v>4190</v>
      </c>
      <c r="E3001" s="350" t="s">
        <v>24</v>
      </c>
      <c r="F3001" s="349" t="s">
        <v>24</v>
      </c>
      <c r="G3001" s="349">
        <v>91970</v>
      </c>
      <c r="H3001" s="349" t="s">
        <v>4215</v>
      </c>
      <c r="I3001" s="349" t="s">
        <v>181</v>
      </c>
      <c r="J3001" s="349" t="s">
        <v>1137</v>
      </c>
      <c r="K3001" s="350">
        <v>82.98</v>
      </c>
      <c r="L3001" s="349" t="s">
        <v>1138</v>
      </c>
    </row>
    <row r="3002" spans="1:12" ht="13.5" x14ac:dyDescent="0.25">
      <c r="A3002" s="349" t="s">
        <v>3923</v>
      </c>
      <c r="B3002" s="349" t="s">
        <v>3924</v>
      </c>
      <c r="C3002" s="349" t="s">
        <v>4189</v>
      </c>
      <c r="D3002" s="349" t="s">
        <v>4190</v>
      </c>
      <c r="E3002" s="350" t="s">
        <v>24</v>
      </c>
      <c r="F3002" s="349" t="s">
        <v>24</v>
      </c>
      <c r="G3002" s="349">
        <v>91971</v>
      </c>
      <c r="H3002" s="349" t="s">
        <v>4216</v>
      </c>
      <c r="I3002" s="349" t="s">
        <v>181</v>
      </c>
      <c r="J3002" s="349" t="s">
        <v>1137</v>
      </c>
      <c r="K3002" s="350">
        <v>101.46</v>
      </c>
      <c r="L3002" s="349" t="s">
        <v>1138</v>
      </c>
    </row>
    <row r="3003" spans="1:12" ht="13.5" x14ac:dyDescent="0.25">
      <c r="A3003" s="349" t="s">
        <v>3923</v>
      </c>
      <c r="B3003" s="349" t="s">
        <v>3924</v>
      </c>
      <c r="C3003" s="349" t="s">
        <v>4189</v>
      </c>
      <c r="D3003" s="349" t="s">
        <v>4190</v>
      </c>
      <c r="E3003" s="350" t="s">
        <v>24</v>
      </c>
      <c r="F3003" s="349" t="s">
        <v>24</v>
      </c>
      <c r="G3003" s="349">
        <v>91972</v>
      </c>
      <c r="H3003" s="349" t="s">
        <v>4217</v>
      </c>
      <c r="I3003" s="349" t="s">
        <v>181</v>
      </c>
      <c r="J3003" s="349" t="s">
        <v>1137</v>
      </c>
      <c r="K3003" s="350">
        <v>90.42</v>
      </c>
      <c r="L3003" s="349" t="s">
        <v>1138</v>
      </c>
    </row>
    <row r="3004" spans="1:12" ht="13.5" x14ac:dyDescent="0.25">
      <c r="A3004" s="349" t="s">
        <v>3923</v>
      </c>
      <c r="B3004" s="349" t="s">
        <v>3924</v>
      </c>
      <c r="C3004" s="349" t="s">
        <v>4189</v>
      </c>
      <c r="D3004" s="349" t="s">
        <v>4190</v>
      </c>
      <c r="E3004" s="350" t="s">
        <v>24</v>
      </c>
      <c r="F3004" s="349" t="s">
        <v>24</v>
      </c>
      <c r="G3004" s="349">
        <v>91973</v>
      </c>
      <c r="H3004" s="349" t="s">
        <v>4218</v>
      </c>
      <c r="I3004" s="349" t="s">
        <v>181</v>
      </c>
      <c r="J3004" s="349" t="s">
        <v>1137</v>
      </c>
      <c r="K3004" s="350">
        <v>108.9</v>
      </c>
      <c r="L3004" s="349" t="s">
        <v>1138</v>
      </c>
    </row>
    <row r="3005" spans="1:12" ht="13.5" x14ac:dyDescent="0.25">
      <c r="A3005" s="349" t="s">
        <v>3923</v>
      </c>
      <c r="B3005" s="349" t="s">
        <v>3924</v>
      </c>
      <c r="C3005" s="349" t="s">
        <v>4189</v>
      </c>
      <c r="D3005" s="349" t="s">
        <v>4190</v>
      </c>
      <c r="E3005" s="350" t="s">
        <v>24</v>
      </c>
      <c r="F3005" s="349" t="s">
        <v>24</v>
      </c>
      <c r="G3005" s="349">
        <v>91974</v>
      </c>
      <c r="H3005" s="349" t="s">
        <v>4219</v>
      </c>
      <c r="I3005" s="349" t="s">
        <v>181</v>
      </c>
      <c r="J3005" s="349" t="s">
        <v>1137</v>
      </c>
      <c r="K3005" s="350">
        <v>75.599999999999994</v>
      </c>
      <c r="L3005" s="349" t="s">
        <v>1138</v>
      </c>
    </row>
    <row r="3006" spans="1:12" ht="13.5" x14ac:dyDescent="0.25">
      <c r="A3006" s="349" t="s">
        <v>3923</v>
      </c>
      <c r="B3006" s="349" t="s">
        <v>3924</v>
      </c>
      <c r="C3006" s="349" t="s">
        <v>4189</v>
      </c>
      <c r="D3006" s="349" t="s">
        <v>4190</v>
      </c>
      <c r="E3006" s="350" t="s">
        <v>24</v>
      </c>
      <c r="F3006" s="349" t="s">
        <v>24</v>
      </c>
      <c r="G3006" s="349">
        <v>91975</v>
      </c>
      <c r="H3006" s="349" t="s">
        <v>4220</v>
      </c>
      <c r="I3006" s="349" t="s">
        <v>181</v>
      </c>
      <c r="J3006" s="349" t="s">
        <v>1137</v>
      </c>
      <c r="K3006" s="350">
        <v>94.08</v>
      </c>
      <c r="L3006" s="349" t="s">
        <v>1138</v>
      </c>
    </row>
    <row r="3007" spans="1:12" ht="13.5" x14ac:dyDescent="0.25">
      <c r="A3007" s="349" t="s">
        <v>3923</v>
      </c>
      <c r="B3007" s="349" t="s">
        <v>3924</v>
      </c>
      <c r="C3007" s="349" t="s">
        <v>4189</v>
      </c>
      <c r="D3007" s="349" t="s">
        <v>4190</v>
      </c>
      <c r="E3007" s="350" t="s">
        <v>24</v>
      </c>
      <c r="F3007" s="349" t="s">
        <v>24</v>
      </c>
      <c r="G3007" s="349">
        <v>91976</v>
      </c>
      <c r="H3007" s="349" t="s">
        <v>4221</v>
      </c>
      <c r="I3007" s="349" t="s">
        <v>181</v>
      </c>
      <c r="J3007" s="349" t="s">
        <v>1137</v>
      </c>
      <c r="K3007" s="350">
        <v>111.46</v>
      </c>
      <c r="L3007" s="349" t="s">
        <v>1138</v>
      </c>
    </row>
    <row r="3008" spans="1:12" ht="13.5" x14ac:dyDescent="0.25">
      <c r="A3008" s="349" t="s">
        <v>3923</v>
      </c>
      <c r="B3008" s="349" t="s">
        <v>3924</v>
      </c>
      <c r="C3008" s="349" t="s">
        <v>4189</v>
      </c>
      <c r="D3008" s="349" t="s">
        <v>4190</v>
      </c>
      <c r="E3008" s="350" t="s">
        <v>24</v>
      </c>
      <c r="F3008" s="349" t="s">
        <v>24</v>
      </c>
      <c r="G3008" s="349">
        <v>91977</v>
      </c>
      <c r="H3008" s="349" t="s">
        <v>4222</v>
      </c>
      <c r="I3008" s="349" t="s">
        <v>181</v>
      </c>
      <c r="J3008" s="349" t="s">
        <v>1137</v>
      </c>
      <c r="K3008" s="350">
        <v>129.94</v>
      </c>
      <c r="L3008" s="349" t="s">
        <v>1138</v>
      </c>
    </row>
    <row r="3009" spans="1:12" ht="13.5" x14ac:dyDescent="0.25">
      <c r="A3009" s="349" t="s">
        <v>3923</v>
      </c>
      <c r="B3009" s="349" t="s">
        <v>3924</v>
      </c>
      <c r="C3009" s="349" t="s">
        <v>4189</v>
      </c>
      <c r="D3009" s="349" t="s">
        <v>4190</v>
      </c>
      <c r="E3009" s="350" t="s">
        <v>24</v>
      </c>
      <c r="F3009" s="349" t="s">
        <v>24</v>
      </c>
      <c r="G3009" s="349">
        <v>91978</v>
      </c>
      <c r="H3009" s="349" t="s">
        <v>4223</v>
      </c>
      <c r="I3009" s="349" t="s">
        <v>181</v>
      </c>
      <c r="J3009" s="349" t="s">
        <v>1137</v>
      </c>
      <c r="K3009" s="350">
        <v>45.52</v>
      </c>
      <c r="L3009" s="349" t="s">
        <v>1138</v>
      </c>
    </row>
    <row r="3010" spans="1:12" ht="13.5" x14ac:dyDescent="0.25">
      <c r="A3010" s="349" t="s">
        <v>3923</v>
      </c>
      <c r="B3010" s="349" t="s">
        <v>3924</v>
      </c>
      <c r="C3010" s="349" t="s">
        <v>4189</v>
      </c>
      <c r="D3010" s="349" t="s">
        <v>4190</v>
      </c>
      <c r="E3010" s="350" t="s">
        <v>24</v>
      </c>
      <c r="F3010" s="349" t="s">
        <v>24</v>
      </c>
      <c r="G3010" s="349">
        <v>91979</v>
      </c>
      <c r="H3010" s="349" t="s">
        <v>4224</v>
      </c>
      <c r="I3010" s="349" t="s">
        <v>181</v>
      </c>
      <c r="J3010" s="349" t="s">
        <v>1137</v>
      </c>
      <c r="K3010" s="350">
        <v>58.11</v>
      </c>
      <c r="L3010" s="349" t="s">
        <v>1138</v>
      </c>
    </row>
    <row r="3011" spans="1:12" ht="13.5" x14ac:dyDescent="0.25">
      <c r="A3011" s="349" t="s">
        <v>3923</v>
      </c>
      <c r="B3011" s="349" t="s">
        <v>3924</v>
      </c>
      <c r="C3011" s="349" t="s">
        <v>4189</v>
      </c>
      <c r="D3011" s="349" t="s">
        <v>4190</v>
      </c>
      <c r="E3011" s="350" t="s">
        <v>24</v>
      </c>
      <c r="F3011" s="349" t="s">
        <v>24</v>
      </c>
      <c r="G3011" s="349">
        <v>91980</v>
      </c>
      <c r="H3011" s="349" t="s">
        <v>4225</v>
      </c>
      <c r="I3011" s="349" t="s">
        <v>181</v>
      </c>
      <c r="J3011" s="349" t="s">
        <v>1137</v>
      </c>
      <c r="K3011" s="350">
        <v>44.13</v>
      </c>
      <c r="L3011" s="349" t="s">
        <v>1138</v>
      </c>
    </row>
    <row r="3012" spans="1:12" ht="13.5" x14ac:dyDescent="0.25">
      <c r="A3012" s="349" t="s">
        <v>3923</v>
      </c>
      <c r="B3012" s="349" t="s">
        <v>3924</v>
      </c>
      <c r="C3012" s="349" t="s">
        <v>4189</v>
      </c>
      <c r="D3012" s="349" t="s">
        <v>4190</v>
      </c>
      <c r="E3012" s="350" t="s">
        <v>24</v>
      </c>
      <c r="F3012" s="349" t="s">
        <v>24</v>
      </c>
      <c r="G3012" s="349">
        <v>91981</v>
      </c>
      <c r="H3012" s="349" t="s">
        <v>4226</v>
      </c>
      <c r="I3012" s="349" t="s">
        <v>181</v>
      </c>
      <c r="J3012" s="349" t="s">
        <v>1137</v>
      </c>
      <c r="K3012" s="350">
        <v>56.72</v>
      </c>
      <c r="L3012" s="349" t="s">
        <v>1138</v>
      </c>
    </row>
    <row r="3013" spans="1:12" ht="13.5" x14ac:dyDescent="0.25">
      <c r="A3013" s="349" t="s">
        <v>3923</v>
      </c>
      <c r="B3013" s="349" t="s">
        <v>3924</v>
      </c>
      <c r="C3013" s="349" t="s">
        <v>4189</v>
      </c>
      <c r="D3013" s="349" t="s">
        <v>4190</v>
      </c>
      <c r="E3013" s="350" t="s">
        <v>24</v>
      </c>
      <c r="F3013" s="349" t="s">
        <v>24</v>
      </c>
      <c r="G3013" s="349">
        <v>91982</v>
      </c>
      <c r="H3013" s="349" t="s">
        <v>4227</v>
      </c>
      <c r="I3013" s="349" t="s">
        <v>181</v>
      </c>
      <c r="J3013" s="349" t="s">
        <v>1137</v>
      </c>
      <c r="K3013" s="350">
        <v>101.98</v>
      </c>
      <c r="L3013" s="349" t="s">
        <v>1138</v>
      </c>
    </row>
    <row r="3014" spans="1:12" ht="13.5" x14ac:dyDescent="0.25">
      <c r="A3014" s="349" t="s">
        <v>3923</v>
      </c>
      <c r="B3014" s="349" t="s">
        <v>3924</v>
      </c>
      <c r="C3014" s="349" t="s">
        <v>4189</v>
      </c>
      <c r="D3014" s="349" t="s">
        <v>4190</v>
      </c>
      <c r="E3014" s="350" t="s">
        <v>24</v>
      </c>
      <c r="F3014" s="349" t="s">
        <v>24</v>
      </c>
      <c r="G3014" s="349">
        <v>91983</v>
      </c>
      <c r="H3014" s="349" t="s">
        <v>4228</v>
      </c>
      <c r="I3014" s="349" t="s">
        <v>181</v>
      </c>
      <c r="J3014" s="349" t="s">
        <v>1137</v>
      </c>
      <c r="K3014" s="350">
        <v>114.57</v>
      </c>
      <c r="L3014" s="349" t="s">
        <v>1138</v>
      </c>
    </row>
    <row r="3015" spans="1:12" ht="13.5" x14ac:dyDescent="0.25">
      <c r="A3015" s="349" t="s">
        <v>3923</v>
      </c>
      <c r="B3015" s="349" t="s">
        <v>3924</v>
      </c>
      <c r="C3015" s="349" t="s">
        <v>4189</v>
      </c>
      <c r="D3015" s="349" t="s">
        <v>4190</v>
      </c>
      <c r="E3015" s="350" t="s">
        <v>24</v>
      </c>
      <c r="F3015" s="349" t="s">
        <v>24</v>
      </c>
      <c r="G3015" s="349">
        <v>91984</v>
      </c>
      <c r="H3015" s="349" t="s">
        <v>4229</v>
      </c>
      <c r="I3015" s="349" t="s">
        <v>181</v>
      </c>
      <c r="J3015" s="349" t="s">
        <v>1137</v>
      </c>
      <c r="K3015" s="350">
        <v>20.239999999999998</v>
      </c>
      <c r="L3015" s="349" t="s">
        <v>1138</v>
      </c>
    </row>
    <row r="3016" spans="1:12" ht="13.5" x14ac:dyDescent="0.25">
      <c r="A3016" s="349" t="s">
        <v>3923</v>
      </c>
      <c r="B3016" s="349" t="s">
        <v>3924</v>
      </c>
      <c r="C3016" s="349" t="s">
        <v>4189</v>
      </c>
      <c r="D3016" s="349" t="s">
        <v>4190</v>
      </c>
      <c r="E3016" s="350" t="s">
        <v>24</v>
      </c>
      <c r="F3016" s="349" t="s">
        <v>24</v>
      </c>
      <c r="G3016" s="349">
        <v>91985</v>
      </c>
      <c r="H3016" s="349" t="s">
        <v>4230</v>
      </c>
      <c r="I3016" s="349" t="s">
        <v>181</v>
      </c>
      <c r="J3016" s="349" t="s">
        <v>1137</v>
      </c>
      <c r="K3016" s="350">
        <v>32.83</v>
      </c>
      <c r="L3016" s="349" t="s">
        <v>1138</v>
      </c>
    </row>
    <row r="3017" spans="1:12" ht="13.5" x14ac:dyDescent="0.25">
      <c r="A3017" s="349" t="s">
        <v>3923</v>
      </c>
      <c r="B3017" s="349" t="s">
        <v>3924</v>
      </c>
      <c r="C3017" s="349" t="s">
        <v>4189</v>
      </c>
      <c r="D3017" s="349" t="s">
        <v>4190</v>
      </c>
      <c r="E3017" s="350" t="s">
        <v>24</v>
      </c>
      <c r="F3017" s="349" t="s">
        <v>24</v>
      </c>
      <c r="G3017" s="349">
        <v>91986</v>
      </c>
      <c r="H3017" s="349" t="s">
        <v>4231</v>
      </c>
      <c r="I3017" s="349" t="s">
        <v>181</v>
      </c>
      <c r="J3017" s="349" t="s">
        <v>1137</v>
      </c>
      <c r="K3017" s="350">
        <v>42.43</v>
      </c>
      <c r="L3017" s="349" t="s">
        <v>1138</v>
      </c>
    </row>
    <row r="3018" spans="1:12" ht="13.5" x14ac:dyDescent="0.25">
      <c r="A3018" s="349" t="s">
        <v>3923</v>
      </c>
      <c r="B3018" s="349" t="s">
        <v>3924</v>
      </c>
      <c r="C3018" s="349" t="s">
        <v>4189</v>
      </c>
      <c r="D3018" s="349" t="s">
        <v>4190</v>
      </c>
      <c r="E3018" s="350" t="s">
        <v>24</v>
      </c>
      <c r="F3018" s="349" t="s">
        <v>24</v>
      </c>
      <c r="G3018" s="349">
        <v>91987</v>
      </c>
      <c r="H3018" s="349" t="s">
        <v>4232</v>
      </c>
      <c r="I3018" s="349" t="s">
        <v>181</v>
      </c>
      <c r="J3018" s="349" t="s">
        <v>1137</v>
      </c>
      <c r="K3018" s="350">
        <v>55.02</v>
      </c>
      <c r="L3018" s="349" t="s">
        <v>1138</v>
      </c>
    </row>
    <row r="3019" spans="1:12" ht="13.5" x14ac:dyDescent="0.25">
      <c r="A3019" s="349" t="s">
        <v>3923</v>
      </c>
      <c r="B3019" s="349" t="s">
        <v>3924</v>
      </c>
      <c r="C3019" s="349" t="s">
        <v>4189</v>
      </c>
      <c r="D3019" s="349" t="s">
        <v>4190</v>
      </c>
      <c r="E3019" s="350" t="s">
        <v>24</v>
      </c>
      <c r="F3019" s="349" t="s">
        <v>24</v>
      </c>
      <c r="G3019" s="349">
        <v>91988</v>
      </c>
      <c r="H3019" s="349" t="s">
        <v>4233</v>
      </c>
      <c r="I3019" s="349" t="s">
        <v>181</v>
      </c>
      <c r="J3019" s="349" t="s">
        <v>1137</v>
      </c>
      <c r="K3019" s="350">
        <v>24.92</v>
      </c>
      <c r="L3019" s="349" t="s">
        <v>1138</v>
      </c>
    </row>
    <row r="3020" spans="1:12" ht="13.5" x14ac:dyDescent="0.25">
      <c r="A3020" s="349" t="s">
        <v>3923</v>
      </c>
      <c r="B3020" s="349" t="s">
        <v>3924</v>
      </c>
      <c r="C3020" s="349" t="s">
        <v>4189</v>
      </c>
      <c r="D3020" s="349" t="s">
        <v>4190</v>
      </c>
      <c r="E3020" s="350" t="s">
        <v>24</v>
      </c>
      <c r="F3020" s="349" t="s">
        <v>24</v>
      </c>
      <c r="G3020" s="349">
        <v>91989</v>
      </c>
      <c r="H3020" s="349" t="s">
        <v>4234</v>
      </c>
      <c r="I3020" s="349" t="s">
        <v>181</v>
      </c>
      <c r="J3020" s="349" t="s">
        <v>1137</v>
      </c>
      <c r="K3020" s="350">
        <v>37.51</v>
      </c>
      <c r="L3020" s="349" t="s">
        <v>1138</v>
      </c>
    </row>
    <row r="3021" spans="1:12" ht="13.5" x14ac:dyDescent="0.25">
      <c r="A3021" s="349" t="s">
        <v>3923</v>
      </c>
      <c r="B3021" s="349" t="s">
        <v>3924</v>
      </c>
      <c r="C3021" s="349" t="s">
        <v>4189</v>
      </c>
      <c r="D3021" s="349" t="s">
        <v>4190</v>
      </c>
      <c r="E3021" s="350" t="s">
        <v>24</v>
      </c>
      <c r="F3021" s="349" t="s">
        <v>24</v>
      </c>
      <c r="G3021" s="349">
        <v>91990</v>
      </c>
      <c r="H3021" s="349" t="s">
        <v>4235</v>
      </c>
      <c r="I3021" s="349" t="s">
        <v>181</v>
      </c>
      <c r="J3021" s="349" t="s">
        <v>1137</v>
      </c>
      <c r="K3021" s="350">
        <v>38.979999999999997</v>
      </c>
      <c r="L3021" s="349" t="s">
        <v>1138</v>
      </c>
    </row>
    <row r="3022" spans="1:12" ht="13.5" x14ac:dyDescent="0.25">
      <c r="A3022" s="349" t="s">
        <v>3923</v>
      </c>
      <c r="B3022" s="349" t="s">
        <v>3924</v>
      </c>
      <c r="C3022" s="349" t="s">
        <v>4189</v>
      </c>
      <c r="D3022" s="349" t="s">
        <v>4190</v>
      </c>
      <c r="E3022" s="350" t="s">
        <v>24</v>
      </c>
      <c r="F3022" s="349" t="s">
        <v>24</v>
      </c>
      <c r="G3022" s="349">
        <v>91991</v>
      </c>
      <c r="H3022" s="349" t="s">
        <v>4236</v>
      </c>
      <c r="I3022" s="349" t="s">
        <v>181</v>
      </c>
      <c r="J3022" s="349" t="s">
        <v>1137</v>
      </c>
      <c r="K3022" s="350">
        <v>41.5</v>
      </c>
      <c r="L3022" s="349" t="s">
        <v>1138</v>
      </c>
    </row>
    <row r="3023" spans="1:12" ht="13.5" x14ac:dyDescent="0.25">
      <c r="A3023" s="349" t="s">
        <v>3923</v>
      </c>
      <c r="B3023" s="349" t="s">
        <v>3924</v>
      </c>
      <c r="C3023" s="349" t="s">
        <v>4189</v>
      </c>
      <c r="D3023" s="349" t="s">
        <v>4190</v>
      </c>
      <c r="E3023" s="350" t="s">
        <v>24</v>
      </c>
      <c r="F3023" s="349" t="s">
        <v>24</v>
      </c>
      <c r="G3023" s="349">
        <v>91992</v>
      </c>
      <c r="H3023" s="349" t="s">
        <v>4237</v>
      </c>
      <c r="I3023" s="349" t="s">
        <v>181</v>
      </c>
      <c r="J3023" s="349" t="s">
        <v>1137</v>
      </c>
      <c r="K3023" s="350">
        <v>51.57</v>
      </c>
      <c r="L3023" s="349" t="s">
        <v>1138</v>
      </c>
    </row>
    <row r="3024" spans="1:12" ht="13.5" x14ac:dyDescent="0.25">
      <c r="A3024" s="349" t="s">
        <v>3923</v>
      </c>
      <c r="B3024" s="349" t="s">
        <v>3924</v>
      </c>
      <c r="C3024" s="349" t="s">
        <v>4189</v>
      </c>
      <c r="D3024" s="349" t="s">
        <v>4190</v>
      </c>
      <c r="E3024" s="350" t="s">
        <v>24</v>
      </c>
      <c r="F3024" s="349" t="s">
        <v>24</v>
      </c>
      <c r="G3024" s="349">
        <v>91993</v>
      </c>
      <c r="H3024" s="349" t="s">
        <v>4238</v>
      </c>
      <c r="I3024" s="349" t="s">
        <v>181</v>
      </c>
      <c r="J3024" s="349" t="s">
        <v>1137</v>
      </c>
      <c r="K3024" s="350">
        <v>54.09</v>
      </c>
      <c r="L3024" s="349" t="s">
        <v>1138</v>
      </c>
    </row>
    <row r="3025" spans="1:12" ht="13.5" x14ac:dyDescent="0.25">
      <c r="A3025" s="349" t="s">
        <v>3923</v>
      </c>
      <c r="B3025" s="349" t="s">
        <v>3924</v>
      </c>
      <c r="C3025" s="349" t="s">
        <v>4189</v>
      </c>
      <c r="D3025" s="349" t="s">
        <v>4190</v>
      </c>
      <c r="E3025" s="350" t="s">
        <v>24</v>
      </c>
      <c r="F3025" s="349" t="s">
        <v>24</v>
      </c>
      <c r="G3025" s="349">
        <v>91994</v>
      </c>
      <c r="H3025" s="349" t="s">
        <v>4239</v>
      </c>
      <c r="I3025" s="349" t="s">
        <v>181</v>
      </c>
      <c r="J3025" s="349" t="s">
        <v>1137</v>
      </c>
      <c r="K3025" s="350">
        <v>27.61</v>
      </c>
      <c r="L3025" s="349" t="s">
        <v>1138</v>
      </c>
    </row>
    <row r="3026" spans="1:12" ht="13.5" x14ac:dyDescent="0.25">
      <c r="A3026" s="349" t="s">
        <v>3923</v>
      </c>
      <c r="B3026" s="349" t="s">
        <v>3924</v>
      </c>
      <c r="C3026" s="349" t="s">
        <v>4189</v>
      </c>
      <c r="D3026" s="349" t="s">
        <v>4190</v>
      </c>
      <c r="E3026" s="350" t="s">
        <v>24</v>
      </c>
      <c r="F3026" s="349" t="s">
        <v>24</v>
      </c>
      <c r="G3026" s="349">
        <v>91995</v>
      </c>
      <c r="H3026" s="349" t="s">
        <v>4240</v>
      </c>
      <c r="I3026" s="349" t="s">
        <v>181</v>
      </c>
      <c r="J3026" s="349" t="s">
        <v>1137</v>
      </c>
      <c r="K3026" s="350">
        <v>30.13</v>
      </c>
      <c r="L3026" s="349" t="s">
        <v>1138</v>
      </c>
    </row>
    <row r="3027" spans="1:12" ht="13.5" x14ac:dyDescent="0.25">
      <c r="A3027" s="349" t="s">
        <v>3923</v>
      </c>
      <c r="B3027" s="349" t="s">
        <v>3924</v>
      </c>
      <c r="C3027" s="349" t="s">
        <v>4189</v>
      </c>
      <c r="D3027" s="349" t="s">
        <v>4190</v>
      </c>
      <c r="E3027" s="350" t="s">
        <v>24</v>
      </c>
      <c r="F3027" s="349" t="s">
        <v>24</v>
      </c>
      <c r="G3027" s="349">
        <v>91996</v>
      </c>
      <c r="H3027" s="349" t="s">
        <v>4241</v>
      </c>
      <c r="I3027" s="349" t="s">
        <v>181</v>
      </c>
      <c r="J3027" s="349" t="s">
        <v>1137</v>
      </c>
      <c r="K3027" s="350">
        <v>40.200000000000003</v>
      </c>
      <c r="L3027" s="349" t="s">
        <v>1138</v>
      </c>
    </row>
    <row r="3028" spans="1:12" ht="13.5" x14ac:dyDescent="0.25">
      <c r="A3028" s="349" t="s">
        <v>3923</v>
      </c>
      <c r="B3028" s="349" t="s">
        <v>3924</v>
      </c>
      <c r="C3028" s="349" t="s">
        <v>4189</v>
      </c>
      <c r="D3028" s="349" t="s">
        <v>4190</v>
      </c>
      <c r="E3028" s="350" t="s">
        <v>24</v>
      </c>
      <c r="F3028" s="349" t="s">
        <v>24</v>
      </c>
      <c r="G3028" s="349">
        <v>91997</v>
      </c>
      <c r="H3028" s="349" t="s">
        <v>4242</v>
      </c>
      <c r="I3028" s="349" t="s">
        <v>181</v>
      </c>
      <c r="J3028" s="349" t="s">
        <v>1137</v>
      </c>
      <c r="K3028" s="350">
        <v>42.72</v>
      </c>
      <c r="L3028" s="349" t="s">
        <v>1138</v>
      </c>
    </row>
    <row r="3029" spans="1:12" ht="13.5" x14ac:dyDescent="0.25">
      <c r="A3029" s="349" t="s">
        <v>3923</v>
      </c>
      <c r="B3029" s="349" t="s">
        <v>3924</v>
      </c>
      <c r="C3029" s="349" t="s">
        <v>4189</v>
      </c>
      <c r="D3029" s="349" t="s">
        <v>4190</v>
      </c>
      <c r="E3029" s="350" t="s">
        <v>24</v>
      </c>
      <c r="F3029" s="349" t="s">
        <v>24</v>
      </c>
      <c r="G3029" s="349">
        <v>91998</v>
      </c>
      <c r="H3029" s="349" t="s">
        <v>4243</v>
      </c>
      <c r="I3029" s="349" t="s">
        <v>181</v>
      </c>
      <c r="J3029" s="349" t="s">
        <v>1137</v>
      </c>
      <c r="K3029" s="350">
        <v>23.22</v>
      </c>
      <c r="L3029" s="349" t="s">
        <v>1138</v>
      </c>
    </row>
    <row r="3030" spans="1:12" ht="13.5" x14ac:dyDescent="0.25">
      <c r="A3030" s="349" t="s">
        <v>3923</v>
      </c>
      <c r="B3030" s="349" t="s">
        <v>3924</v>
      </c>
      <c r="C3030" s="349" t="s">
        <v>4189</v>
      </c>
      <c r="D3030" s="349" t="s">
        <v>4190</v>
      </c>
      <c r="E3030" s="350" t="s">
        <v>24</v>
      </c>
      <c r="F3030" s="349" t="s">
        <v>24</v>
      </c>
      <c r="G3030" s="349">
        <v>91999</v>
      </c>
      <c r="H3030" s="349" t="s">
        <v>4244</v>
      </c>
      <c r="I3030" s="349" t="s">
        <v>181</v>
      </c>
      <c r="J3030" s="349" t="s">
        <v>1137</v>
      </c>
      <c r="K3030" s="350">
        <v>25.74</v>
      </c>
      <c r="L3030" s="349" t="s">
        <v>1138</v>
      </c>
    </row>
    <row r="3031" spans="1:12" ht="13.5" x14ac:dyDescent="0.25">
      <c r="A3031" s="349" t="s">
        <v>3923</v>
      </c>
      <c r="B3031" s="349" t="s">
        <v>3924</v>
      </c>
      <c r="C3031" s="349" t="s">
        <v>4189</v>
      </c>
      <c r="D3031" s="349" t="s">
        <v>4190</v>
      </c>
      <c r="E3031" s="350" t="s">
        <v>24</v>
      </c>
      <c r="F3031" s="349" t="s">
        <v>24</v>
      </c>
      <c r="G3031" s="349">
        <v>92000</v>
      </c>
      <c r="H3031" s="349" t="s">
        <v>4245</v>
      </c>
      <c r="I3031" s="349" t="s">
        <v>181</v>
      </c>
      <c r="J3031" s="349" t="s">
        <v>1137</v>
      </c>
      <c r="K3031" s="350">
        <v>35.81</v>
      </c>
      <c r="L3031" s="349" t="s">
        <v>1138</v>
      </c>
    </row>
    <row r="3032" spans="1:12" ht="13.5" x14ac:dyDescent="0.25">
      <c r="A3032" s="349" t="s">
        <v>3923</v>
      </c>
      <c r="B3032" s="349" t="s">
        <v>3924</v>
      </c>
      <c r="C3032" s="349" t="s">
        <v>4189</v>
      </c>
      <c r="D3032" s="349" t="s">
        <v>4190</v>
      </c>
      <c r="E3032" s="350" t="s">
        <v>24</v>
      </c>
      <c r="F3032" s="349" t="s">
        <v>24</v>
      </c>
      <c r="G3032" s="349">
        <v>92001</v>
      </c>
      <c r="H3032" s="349" t="s">
        <v>4246</v>
      </c>
      <c r="I3032" s="349" t="s">
        <v>181</v>
      </c>
      <c r="J3032" s="349" t="s">
        <v>1137</v>
      </c>
      <c r="K3032" s="350">
        <v>38.33</v>
      </c>
      <c r="L3032" s="349" t="s">
        <v>1138</v>
      </c>
    </row>
    <row r="3033" spans="1:12" ht="13.5" x14ac:dyDescent="0.25">
      <c r="A3033" s="349" t="s">
        <v>3923</v>
      </c>
      <c r="B3033" s="349" t="s">
        <v>3924</v>
      </c>
      <c r="C3033" s="349" t="s">
        <v>4189</v>
      </c>
      <c r="D3033" s="349" t="s">
        <v>4190</v>
      </c>
      <c r="E3033" s="350" t="s">
        <v>24</v>
      </c>
      <c r="F3033" s="349" t="s">
        <v>24</v>
      </c>
      <c r="G3033" s="349">
        <v>92002</v>
      </c>
      <c r="H3033" s="349" t="s">
        <v>4247</v>
      </c>
      <c r="I3033" s="349" t="s">
        <v>181</v>
      </c>
      <c r="J3033" s="349" t="s">
        <v>1137</v>
      </c>
      <c r="K3033" s="350">
        <v>51.6</v>
      </c>
      <c r="L3033" s="349" t="s">
        <v>1138</v>
      </c>
    </row>
    <row r="3034" spans="1:12" ht="13.5" x14ac:dyDescent="0.25">
      <c r="A3034" s="349" t="s">
        <v>3923</v>
      </c>
      <c r="B3034" s="349" t="s">
        <v>3924</v>
      </c>
      <c r="C3034" s="349" t="s">
        <v>4189</v>
      </c>
      <c r="D3034" s="349" t="s">
        <v>4190</v>
      </c>
      <c r="E3034" s="350" t="s">
        <v>24</v>
      </c>
      <c r="F3034" s="349" t="s">
        <v>24</v>
      </c>
      <c r="G3034" s="349">
        <v>92003</v>
      </c>
      <c r="H3034" s="349" t="s">
        <v>4248</v>
      </c>
      <c r="I3034" s="349" t="s">
        <v>181</v>
      </c>
      <c r="J3034" s="349" t="s">
        <v>1137</v>
      </c>
      <c r="K3034" s="350">
        <v>56.64</v>
      </c>
      <c r="L3034" s="349" t="s">
        <v>1138</v>
      </c>
    </row>
    <row r="3035" spans="1:12" ht="13.5" x14ac:dyDescent="0.25">
      <c r="A3035" s="349" t="s">
        <v>3923</v>
      </c>
      <c r="B3035" s="349" t="s">
        <v>3924</v>
      </c>
      <c r="C3035" s="349" t="s">
        <v>4189</v>
      </c>
      <c r="D3035" s="349" t="s">
        <v>4190</v>
      </c>
      <c r="E3035" s="350" t="s">
        <v>24</v>
      </c>
      <c r="F3035" s="349" t="s">
        <v>24</v>
      </c>
      <c r="G3035" s="349">
        <v>92004</v>
      </c>
      <c r="H3035" s="349" t="s">
        <v>4249</v>
      </c>
      <c r="I3035" s="349" t="s">
        <v>181</v>
      </c>
      <c r="J3035" s="349" t="s">
        <v>1137</v>
      </c>
      <c r="K3035" s="350">
        <v>64.19</v>
      </c>
      <c r="L3035" s="349" t="s">
        <v>1138</v>
      </c>
    </row>
    <row r="3036" spans="1:12" ht="13.5" x14ac:dyDescent="0.25">
      <c r="A3036" s="349" t="s">
        <v>3923</v>
      </c>
      <c r="B3036" s="349" t="s">
        <v>3924</v>
      </c>
      <c r="C3036" s="349" t="s">
        <v>4189</v>
      </c>
      <c r="D3036" s="349" t="s">
        <v>4190</v>
      </c>
      <c r="E3036" s="350" t="s">
        <v>24</v>
      </c>
      <c r="F3036" s="349" t="s">
        <v>24</v>
      </c>
      <c r="G3036" s="349">
        <v>92005</v>
      </c>
      <c r="H3036" s="349" t="s">
        <v>4250</v>
      </c>
      <c r="I3036" s="349" t="s">
        <v>181</v>
      </c>
      <c r="J3036" s="349" t="s">
        <v>1137</v>
      </c>
      <c r="K3036" s="350">
        <v>69.23</v>
      </c>
      <c r="L3036" s="349" t="s">
        <v>1138</v>
      </c>
    </row>
    <row r="3037" spans="1:12" ht="13.5" x14ac:dyDescent="0.25">
      <c r="A3037" s="349" t="s">
        <v>3923</v>
      </c>
      <c r="B3037" s="349" t="s">
        <v>3924</v>
      </c>
      <c r="C3037" s="349" t="s">
        <v>4189</v>
      </c>
      <c r="D3037" s="349" t="s">
        <v>4190</v>
      </c>
      <c r="E3037" s="350" t="s">
        <v>24</v>
      </c>
      <c r="F3037" s="349" t="s">
        <v>24</v>
      </c>
      <c r="G3037" s="349">
        <v>92006</v>
      </c>
      <c r="H3037" s="349" t="s">
        <v>4251</v>
      </c>
      <c r="I3037" s="349" t="s">
        <v>181</v>
      </c>
      <c r="J3037" s="349" t="s">
        <v>1137</v>
      </c>
      <c r="K3037" s="350">
        <v>42.74</v>
      </c>
      <c r="L3037" s="349" t="s">
        <v>1138</v>
      </c>
    </row>
    <row r="3038" spans="1:12" ht="13.5" x14ac:dyDescent="0.25">
      <c r="A3038" s="349" t="s">
        <v>3923</v>
      </c>
      <c r="B3038" s="349" t="s">
        <v>3924</v>
      </c>
      <c r="C3038" s="349" t="s">
        <v>4189</v>
      </c>
      <c r="D3038" s="349" t="s">
        <v>4190</v>
      </c>
      <c r="E3038" s="350" t="s">
        <v>24</v>
      </c>
      <c r="F3038" s="349" t="s">
        <v>24</v>
      </c>
      <c r="G3038" s="349">
        <v>92007</v>
      </c>
      <c r="H3038" s="349" t="s">
        <v>4252</v>
      </c>
      <c r="I3038" s="349" t="s">
        <v>181</v>
      </c>
      <c r="J3038" s="349" t="s">
        <v>1137</v>
      </c>
      <c r="K3038" s="350">
        <v>47.78</v>
      </c>
      <c r="L3038" s="349" t="s">
        <v>1138</v>
      </c>
    </row>
    <row r="3039" spans="1:12" ht="13.5" x14ac:dyDescent="0.25">
      <c r="A3039" s="349" t="s">
        <v>3923</v>
      </c>
      <c r="B3039" s="349" t="s">
        <v>3924</v>
      </c>
      <c r="C3039" s="349" t="s">
        <v>4189</v>
      </c>
      <c r="D3039" s="349" t="s">
        <v>4190</v>
      </c>
      <c r="E3039" s="350" t="s">
        <v>24</v>
      </c>
      <c r="F3039" s="349" t="s">
        <v>24</v>
      </c>
      <c r="G3039" s="349">
        <v>92008</v>
      </c>
      <c r="H3039" s="349" t="s">
        <v>4253</v>
      </c>
      <c r="I3039" s="349" t="s">
        <v>181</v>
      </c>
      <c r="J3039" s="349" t="s">
        <v>1137</v>
      </c>
      <c r="K3039" s="350">
        <v>55.33</v>
      </c>
      <c r="L3039" s="349" t="s">
        <v>1138</v>
      </c>
    </row>
    <row r="3040" spans="1:12" ht="13.5" x14ac:dyDescent="0.25">
      <c r="A3040" s="349" t="s">
        <v>3923</v>
      </c>
      <c r="B3040" s="349" t="s">
        <v>3924</v>
      </c>
      <c r="C3040" s="349" t="s">
        <v>4189</v>
      </c>
      <c r="D3040" s="349" t="s">
        <v>4190</v>
      </c>
      <c r="E3040" s="350" t="s">
        <v>24</v>
      </c>
      <c r="F3040" s="349" t="s">
        <v>24</v>
      </c>
      <c r="G3040" s="349">
        <v>92009</v>
      </c>
      <c r="H3040" s="349" t="s">
        <v>4254</v>
      </c>
      <c r="I3040" s="349" t="s">
        <v>181</v>
      </c>
      <c r="J3040" s="349" t="s">
        <v>1137</v>
      </c>
      <c r="K3040" s="350">
        <v>60.37</v>
      </c>
      <c r="L3040" s="349" t="s">
        <v>1138</v>
      </c>
    </row>
    <row r="3041" spans="1:12" ht="13.5" x14ac:dyDescent="0.25">
      <c r="A3041" s="349" t="s">
        <v>3923</v>
      </c>
      <c r="B3041" s="349" t="s">
        <v>3924</v>
      </c>
      <c r="C3041" s="349" t="s">
        <v>4189</v>
      </c>
      <c r="D3041" s="349" t="s">
        <v>4190</v>
      </c>
      <c r="E3041" s="350" t="s">
        <v>24</v>
      </c>
      <c r="F3041" s="349" t="s">
        <v>24</v>
      </c>
      <c r="G3041" s="349">
        <v>92010</v>
      </c>
      <c r="H3041" s="349" t="s">
        <v>4255</v>
      </c>
      <c r="I3041" s="349" t="s">
        <v>181</v>
      </c>
      <c r="J3041" s="349" t="s">
        <v>1137</v>
      </c>
      <c r="K3041" s="350">
        <v>75.53</v>
      </c>
      <c r="L3041" s="349" t="s">
        <v>1138</v>
      </c>
    </row>
    <row r="3042" spans="1:12" ht="13.5" x14ac:dyDescent="0.25">
      <c r="A3042" s="349" t="s">
        <v>3923</v>
      </c>
      <c r="B3042" s="349" t="s">
        <v>3924</v>
      </c>
      <c r="C3042" s="349" t="s">
        <v>4189</v>
      </c>
      <c r="D3042" s="349" t="s">
        <v>4190</v>
      </c>
      <c r="E3042" s="350" t="s">
        <v>24</v>
      </c>
      <c r="F3042" s="349" t="s">
        <v>24</v>
      </c>
      <c r="G3042" s="349">
        <v>92011</v>
      </c>
      <c r="H3042" s="349" t="s">
        <v>4256</v>
      </c>
      <c r="I3042" s="349" t="s">
        <v>181</v>
      </c>
      <c r="J3042" s="349" t="s">
        <v>1137</v>
      </c>
      <c r="K3042" s="350">
        <v>83.09</v>
      </c>
      <c r="L3042" s="349" t="s">
        <v>1138</v>
      </c>
    </row>
    <row r="3043" spans="1:12" ht="13.5" x14ac:dyDescent="0.25">
      <c r="A3043" s="349" t="s">
        <v>3923</v>
      </c>
      <c r="B3043" s="349" t="s">
        <v>3924</v>
      </c>
      <c r="C3043" s="349" t="s">
        <v>4189</v>
      </c>
      <c r="D3043" s="349" t="s">
        <v>4190</v>
      </c>
      <c r="E3043" s="350" t="s">
        <v>24</v>
      </c>
      <c r="F3043" s="349" t="s">
        <v>24</v>
      </c>
      <c r="G3043" s="349">
        <v>92012</v>
      </c>
      <c r="H3043" s="349" t="s">
        <v>4257</v>
      </c>
      <c r="I3043" s="349" t="s">
        <v>181</v>
      </c>
      <c r="J3043" s="349" t="s">
        <v>1137</v>
      </c>
      <c r="K3043" s="350">
        <v>88.12</v>
      </c>
      <c r="L3043" s="349" t="s">
        <v>1138</v>
      </c>
    </row>
    <row r="3044" spans="1:12" ht="13.5" x14ac:dyDescent="0.25">
      <c r="A3044" s="349" t="s">
        <v>3923</v>
      </c>
      <c r="B3044" s="349" t="s">
        <v>3924</v>
      </c>
      <c r="C3044" s="349" t="s">
        <v>4189</v>
      </c>
      <c r="D3044" s="349" t="s">
        <v>4190</v>
      </c>
      <c r="E3044" s="350" t="s">
        <v>24</v>
      </c>
      <c r="F3044" s="349" t="s">
        <v>24</v>
      </c>
      <c r="G3044" s="349">
        <v>92013</v>
      </c>
      <c r="H3044" s="349" t="s">
        <v>4258</v>
      </c>
      <c r="I3044" s="349" t="s">
        <v>181</v>
      </c>
      <c r="J3044" s="349" t="s">
        <v>1137</v>
      </c>
      <c r="K3044" s="350">
        <v>95.68</v>
      </c>
      <c r="L3044" s="349" t="s">
        <v>1138</v>
      </c>
    </row>
    <row r="3045" spans="1:12" ht="13.5" x14ac:dyDescent="0.25">
      <c r="A3045" s="349" t="s">
        <v>3923</v>
      </c>
      <c r="B3045" s="349" t="s">
        <v>3924</v>
      </c>
      <c r="C3045" s="349" t="s">
        <v>4189</v>
      </c>
      <c r="D3045" s="349" t="s">
        <v>4190</v>
      </c>
      <c r="E3045" s="350" t="s">
        <v>24</v>
      </c>
      <c r="F3045" s="349" t="s">
        <v>24</v>
      </c>
      <c r="G3045" s="349">
        <v>92014</v>
      </c>
      <c r="H3045" s="349" t="s">
        <v>4259</v>
      </c>
      <c r="I3045" s="349" t="s">
        <v>181</v>
      </c>
      <c r="J3045" s="349" t="s">
        <v>1137</v>
      </c>
      <c r="K3045" s="350">
        <v>62.28</v>
      </c>
      <c r="L3045" s="349" t="s">
        <v>1138</v>
      </c>
    </row>
    <row r="3046" spans="1:12" ht="13.5" x14ac:dyDescent="0.25">
      <c r="A3046" s="349" t="s">
        <v>3923</v>
      </c>
      <c r="B3046" s="349" t="s">
        <v>3924</v>
      </c>
      <c r="C3046" s="349" t="s">
        <v>4189</v>
      </c>
      <c r="D3046" s="349" t="s">
        <v>4190</v>
      </c>
      <c r="E3046" s="350" t="s">
        <v>24</v>
      </c>
      <c r="F3046" s="349" t="s">
        <v>24</v>
      </c>
      <c r="G3046" s="349">
        <v>92015</v>
      </c>
      <c r="H3046" s="349" t="s">
        <v>4260</v>
      </c>
      <c r="I3046" s="349" t="s">
        <v>181</v>
      </c>
      <c r="J3046" s="349" t="s">
        <v>1137</v>
      </c>
      <c r="K3046" s="350">
        <v>69.84</v>
      </c>
      <c r="L3046" s="349" t="s">
        <v>1138</v>
      </c>
    </row>
    <row r="3047" spans="1:12" ht="13.5" x14ac:dyDescent="0.25">
      <c r="A3047" s="349" t="s">
        <v>3923</v>
      </c>
      <c r="B3047" s="349" t="s">
        <v>3924</v>
      </c>
      <c r="C3047" s="349" t="s">
        <v>4189</v>
      </c>
      <c r="D3047" s="349" t="s">
        <v>4190</v>
      </c>
      <c r="E3047" s="350" t="s">
        <v>24</v>
      </c>
      <c r="F3047" s="349" t="s">
        <v>24</v>
      </c>
      <c r="G3047" s="349">
        <v>92016</v>
      </c>
      <c r="H3047" s="349" t="s">
        <v>4261</v>
      </c>
      <c r="I3047" s="349" t="s">
        <v>181</v>
      </c>
      <c r="J3047" s="349" t="s">
        <v>1137</v>
      </c>
      <c r="K3047" s="350">
        <v>74.87</v>
      </c>
      <c r="L3047" s="349" t="s">
        <v>1138</v>
      </c>
    </row>
    <row r="3048" spans="1:12" ht="13.5" x14ac:dyDescent="0.25">
      <c r="A3048" s="349" t="s">
        <v>3923</v>
      </c>
      <c r="B3048" s="349" t="s">
        <v>3924</v>
      </c>
      <c r="C3048" s="349" t="s">
        <v>4189</v>
      </c>
      <c r="D3048" s="349" t="s">
        <v>4190</v>
      </c>
      <c r="E3048" s="350" t="s">
        <v>24</v>
      </c>
      <c r="F3048" s="349" t="s">
        <v>24</v>
      </c>
      <c r="G3048" s="349">
        <v>92017</v>
      </c>
      <c r="H3048" s="349" t="s">
        <v>4262</v>
      </c>
      <c r="I3048" s="349" t="s">
        <v>181</v>
      </c>
      <c r="J3048" s="349" t="s">
        <v>1137</v>
      </c>
      <c r="K3048" s="350">
        <v>82.43</v>
      </c>
      <c r="L3048" s="349" t="s">
        <v>1138</v>
      </c>
    </row>
    <row r="3049" spans="1:12" ht="13.5" x14ac:dyDescent="0.25">
      <c r="A3049" s="349" t="s">
        <v>3923</v>
      </c>
      <c r="B3049" s="349" t="s">
        <v>3924</v>
      </c>
      <c r="C3049" s="349" t="s">
        <v>4189</v>
      </c>
      <c r="D3049" s="349" t="s">
        <v>4190</v>
      </c>
      <c r="E3049" s="350" t="s">
        <v>24</v>
      </c>
      <c r="F3049" s="349" t="s">
        <v>24</v>
      </c>
      <c r="G3049" s="349">
        <v>92018</v>
      </c>
      <c r="H3049" s="349" t="s">
        <v>4263</v>
      </c>
      <c r="I3049" s="349" t="s">
        <v>181</v>
      </c>
      <c r="J3049" s="349" t="s">
        <v>1137</v>
      </c>
      <c r="K3049" s="350">
        <v>82.46</v>
      </c>
      <c r="L3049" s="349" t="s">
        <v>1138</v>
      </c>
    </row>
    <row r="3050" spans="1:12" ht="13.5" x14ac:dyDescent="0.25">
      <c r="A3050" s="349" t="s">
        <v>3923</v>
      </c>
      <c r="B3050" s="349" t="s">
        <v>3924</v>
      </c>
      <c r="C3050" s="349" t="s">
        <v>4189</v>
      </c>
      <c r="D3050" s="349" t="s">
        <v>4190</v>
      </c>
      <c r="E3050" s="350" t="s">
        <v>24</v>
      </c>
      <c r="F3050" s="349" t="s">
        <v>24</v>
      </c>
      <c r="G3050" s="349">
        <v>92019</v>
      </c>
      <c r="H3050" s="349" t="s">
        <v>4264</v>
      </c>
      <c r="I3050" s="349" t="s">
        <v>181</v>
      </c>
      <c r="J3050" s="349" t="s">
        <v>1137</v>
      </c>
      <c r="K3050" s="350">
        <v>100.94</v>
      </c>
      <c r="L3050" s="349" t="s">
        <v>1138</v>
      </c>
    </row>
    <row r="3051" spans="1:12" ht="13.5" x14ac:dyDescent="0.25">
      <c r="A3051" s="349" t="s">
        <v>3923</v>
      </c>
      <c r="B3051" s="349" t="s">
        <v>3924</v>
      </c>
      <c r="C3051" s="349" t="s">
        <v>4189</v>
      </c>
      <c r="D3051" s="349" t="s">
        <v>4190</v>
      </c>
      <c r="E3051" s="350" t="s">
        <v>24</v>
      </c>
      <c r="F3051" s="349" t="s">
        <v>24</v>
      </c>
      <c r="G3051" s="349">
        <v>92020</v>
      </c>
      <c r="H3051" s="349" t="s">
        <v>4265</v>
      </c>
      <c r="I3051" s="349" t="s">
        <v>181</v>
      </c>
      <c r="J3051" s="349" t="s">
        <v>1137</v>
      </c>
      <c r="K3051" s="350">
        <v>121.82</v>
      </c>
      <c r="L3051" s="349" t="s">
        <v>1138</v>
      </c>
    </row>
    <row r="3052" spans="1:12" ht="13.5" x14ac:dyDescent="0.25">
      <c r="A3052" s="349" t="s">
        <v>3923</v>
      </c>
      <c r="B3052" s="349" t="s">
        <v>3924</v>
      </c>
      <c r="C3052" s="349" t="s">
        <v>4189</v>
      </c>
      <c r="D3052" s="349" t="s">
        <v>4190</v>
      </c>
      <c r="E3052" s="350" t="s">
        <v>24</v>
      </c>
      <c r="F3052" s="349" t="s">
        <v>24</v>
      </c>
      <c r="G3052" s="349">
        <v>92021</v>
      </c>
      <c r="H3052" s="349" t="s">
        <v>4266</v>
      </c>
      <c r="I3052" s="349" t="s">
        <v>181</v>
      </c>
      <c r="J3052" s="349" t="s">
        <v>1137</v>
      </c>
      <c r="K3052" s="350">
        <v>140.30000000000001</v>
      </c>
      <c r="L3052" s="349" t="s">
        <v>1138</v>
      </c>
    </row>
    <row r="3053" spans="1:12" ht="13.5" x14ac:dyDescent="0.25">
      <c r="A3053" s="349" t="s">
        <v>3923</v>
      </c>
      <c r="B3053" s="349" t="s">
        <v>3924</v>
      </c>
      <c r="C3053" s="349" t="s">
        <v>4189</v>
      </c>
      <c r="D3053" s="349" t="s">
        <v>4190</v>
      </c>
      <c r="E3053" s="350" t="s">
        <v>24</v>
      </c>
      <c r="F3053" s="349" t="s">
        <v>24</v>
      </c>
      <c r="G3053" s="349">
        <v>92022</v>
      </c>
      <c r="H3053" s="349" t="s">
        <v>4267</v>
      </c>
      <c r="I3053" s="349" t="s">
        <v>181</v>
      </c>
      <c r="J3053" s="349" t="s">
        <v>1137</v>
      </c>
      <c r="K3053" s="350">
        <v>45.46</v>
      </c>
      <c r="L3053" s="349" t="s">
        <v>1138</v>
      </c>
    </row>
    <row r="3054" spans="1:12" ht="13.5" x14ac:dyDescent="0.25">
      <c r="A3054" s="349" t="s">
        <v>3923</v>
      </c>
      <c r="B3054" s="349" t="s">
        <v>3924</v>
      </c>
      <c r="C3054" s="349" t="s">
        <v>4189</v>
      </c>
      <c r="D3054" s="349" t="s">
        <v>4190</v>
      </c>
      <c r="E3054" s="350" t="s">
        <v>24</v>
      </c>
      <c r="F3054" s="349" t="s">
        <v>24</v>
      </c>
      <c r="G3054" s="349">
        <v>92023</v>
      </c>
      <c r="H3054" s="349" t="s">
        <v>4268</v>
      </c>
      <c r="I3054" s="349" t="s">
        <v>181</v>
      </c>
      <c r="J3054" s="349" t="s">
        <v>1137</v>
      </c>
      <c r="K3054" s="350">
        <v>58.05</v>
      </c>
      <c r="L3054" s="349" t="s">
        <v>1138</v>
      </c>
    </row>
    <row r="3055" spans="1:12" ht="13.5" x14ac:dyDescent="0.25">
      <c r="A3055" s="349" t="s">
        <v>3923</v>
      </c>
      <c r="B3055" s="349" t="s">
        <v>3924</v>
      </c>
      <c r="C3055" s="349" t="s">
        <v>4189</v>
      </c>
      <c r="D3055" s="349" t="s">
        <v>4190</v>
      </c>
      <c r="E3055" s="350" t="s">
        <v>24</v>
      </c>
      <c r="F3055" s="349" t="s">
        <v>24</v>
      </c>
      <c r="G3055" s="349">
        <v>92024</v>
      </c>
      <c r="H3055" s="349" t="s">
        <v>4269</v>
      </c>
      <c r="I3055" s="349" t="s">
        <v>181</v>
      </c>
      <c r="J3055" s="349" t="s">
        <v>1137</v>
      </c>
      <c r="K3055" s="350">
        <v>69.45</v>
      </c>
      <c r="L3055" s="349" t="s">
        <v>1138</v>
      </c>
    </row>
    <row r="3056" spans="1:12" ht="13.5" x14ac:dyDescent="0.25">
      <c r="A3056" s="349" t="s">
        <v>3923</v>
      </c>
      <c r="B3056" s="349" t="s">
        <v>3924</v>
      </c>
      <c r="C3056" s="349" t="s">
        <v>4189</v>
      </c>
      <c r="D3056" s="349" t="s">
        <v>4190</v>
      </c>
      <c r="E3056" s="350" t="s">
        <v>24</v>
      </c>
      <c r="F3056" s="349" t="s">
        <v>24</v>
      </c>
      <c r="G3056" s="349">
        <v>92025</v>
      </c>
      <c r="H3056" s="349" t="s">
        <v>4270</v>
      </c>
      <c r="I3056" s="349" t="s">
        <v>181</v>
      </c>
      <c r="J3056" s="349" t="s">
        <v>1137</v>
      </c>
      <c r="K3056" s="350">
        <v>82.04</v>
      </c>
      <c r="L3056" s="349" t="s">
        <v>1138</v>
      </c>
    </row>
    <row r="3057" spans="1:12" ht="13.5" x14ac:dyDescent="0.25">
      <c r="A3057" s="349" t="s">
        <v>3923</v>
      </c>
      <c r="B3057" s="349" t="s">
        <v>3924</v>
      </c>
      <c r="C3057" s="349" t="s">
        <v>4189</v>
      </c>
      <c r="D3057" s="349" t="s">
        <v>4190</v>
      </c>
      <c r="E3057" s="350" t="s">
        <v>24</v>
      </c>
      <c r="F3057" s="349" t="s">
        <v>24</v>
      </c>
      <c r="G3057" s="349">
        <v>92026</v>
      </c>
      <c r="H3057" s="349" t="s">
        <v>4271</v>
      </c>
      <c r="I3057" s="349" t="s">
        <v>181</v>
      </c>
      <c r="J3057" s="349" t="s">
        <v>1137</v>
      </c>
      <c r="K3057" s="350">
        <v>63.37</v>
      </c>
      <c r="L3057" s="349" t="s">
        <v>1138</v>
      </c>
    </row>
    <row r="3058" spans="1:12" ht="13.5" x14ac:dyDescent="0.25">
      <c r="A3058" s="349" t="s">
        <v>3923</v>
      </c>
      <c r="B3058" s="349" t="s">
        <v>3924</v>
      </c>
      <c r="C3058" s="349" t="s">
        <v>4189</v>
      </c>
      <c r="D3058" s="349" t="s">
        <v>4190</v>
      </c>
      <c r="E3058" s="350" t="s">
        <v>24</v>
      </c>
      <c r="F3058" s="349" t="s">
        <v>24</v>
      </c>
      <c r="G3058" s="349">
        <v>92027</v>
      </c>
      <c r="H3058" s="349" t="s">
        <v>4272</v>
      </c>
      <c r="I3058" s="349" t="s">
        <v>181</v>
      </c>
      <c r="J3058" s="349" t="s">
        <v>1137</v>
      </c>
      <c r="K3058" s="350">
        <v>75.959999999999994</v>
      </c>
      <c r="L3058" s="349" t="s">
        <v>1138</v>
      </c>
    </row>
    <row r="3059" spans="1:12" ht="13.5" x14ac:dyDescent="0.25">
      <c r="A3059" s="349" t="s">
        <v>3923</v>
      </c>
      <c r="B3059" s="349" t="s">
        <v>3924</v>
      </c>
      <c r="C3059" s="349" t="s">
        <v>4189</v>
      </c>
      <c r="D3059" s="349" t="s">
        <v>4190</v>
      </c>
      <c r="E3059" s="350" t="s">
        <v>24</v>
      </c>
      <c r="F3059" s="349" t="s">
        <v>24</v>
      </c>
      <c r="G3059" s="349">
        <v>92028</v>
      </c>
      <c r="H3059" s="349" t="s">
        <v>4273</v>
      </c>
      <c r="I3059" s="349" t="s">
        <v>181</v>
      </c>
      <c r="J3059" s="349" t="s">
        <v>1137</v>
      </c>
      <c r="K3059" s="350">
        <v>52.9</v>
      </c>
      <c r="L3059" s="349" t="s">
        <v>1138</v>
      </c>
    </row>
    <row r="3060" spans="1:12" ht="13.5" x14ac:dyDescent="0.25">
      <c r="A3060" s="349" t="s">
        <v>3923</v>
      </c>
      <c r="B3060" s="349" t="s">
        <v>3924</v>
      </c>
      <c r="C3060" s="349" t="s">
        <v>4189</v>
      </c>
      <c r="D3060" s="349" t="s">
        <v>4190</v>
      </c>
      <c r="E3060" s="350" t="s">
        <v>24</v>
      </c>
      <c r="F3060" s="349" t="s">
        <v>24</v>
      </c>
      <c r="G3060" s="349">
        <v>92029</v>
      </c>
      <c r="H3060" s="349" t="s">
        <v>4274</v>
      </c>
      <c r="I3060" s="349" t="s">
        <v>181</v>
      </c>
      <c r="J3060" s="349" t="s">
        <v>1137</v>
      </c>
      <c r="K3060" s="350">
        <v>65.489999999999995</v>
      </c>
      <c r="L3060" s="349" t="s">
        <v>1138</v>
      </c>
    </row>
    <row r="3061" spans="1:12" ht="13.5" x14ac:dyDescent="0.25">
      <c r="A3061" s="349" t="s">
        <v>3923</v>
      </c>
      <c r="B3061" s="349" t="s">
        <v>3924</v>
      </c>
      <c r="C3061" s="349" t="s">
        <v>4189</v>
      </c>
      <c r="D3061" s="349" t="s">
        <v>4190</v>
      </c>
      <c r="E3061" s="350" t="s">
        <v>24</v>
      </c>
      <c r="F3061" s="349" t="s">
        <v>24</v>
      </c>
      <c r="G3061" s="349">
        <v>92030</v>
      </c>
      <c r="H3061" s="349" t="s">
        <v>4275</v>
      </c>
      <c r="I3061" s="349" t="s">
        <v>181</v>
      </c>
      <c r="J3061" s="349" t="s">
        <v>1137</v>
      </c>
      <c r="K3061" s="350">
        <v>76.83</v>
      </c>
      <c r="L3061" s="349" t="s">
        <v>1138</v>
      </c>
    </row>
    <row r="3062" spans="1:12" ht="13.5" x14ac:dyDescent="0.25">
      <c r="A3062" s="349" t="s">
        <v>3923</v>
      </c>
      <c r="B3062" s="349" t="s">
        <v>3924</v>
      </c>
      <c r="C3062" s="349" t="s">
        <v>4189</v>
      </c>
      <c r="D3062" s="349" t="s">
        <v>4190</v>
      </c>
      <c r="E3062" s="350" t="s">
        <v>24</v>
      </c>
      <c r="F3062" s="349" t="s">
        <v>24</v>
      </c>
      <c r="G3062" s="349">
        <v>92031</v>
      </c>
      <c r="H3062" s="349" t="s">
        <v>4276</v>
      </c>
      <c r="I3062" s="349" t="s">
        <v>181</v>
      </c>
      <c r="J3062" s="349" t="s">
        <v>1137</v>
      </c>
      <c r="K3062" s="350">
        <v>89.42</v>
      </c>
      <c r="L3062" s="349" t="s">
        <v>1138</v>
      </c>
    </row>
    <row r="3063" spans="1:12" ht="13.5" x14ac:dyDescent="0.25">
      <c r="A3063" s="349" t="s">
        <v>3923</v>
      </c>
      <c r="B3063" s="349" t="s">
        <v>3924</v>
      </c>
      <c r="C3063" s="349" t="s">
        <v>4189</v>
      </c>
      <c r="D3063" s="349" t="s">
        <v>4190</v>
      </c>
      <c r="E3063" s="350" t="s">
        <v>24</v>
      </c>
      <c r="F3063" s="349" t="s">
        <v>24</v>
      </c>
      <c r="G3063" s="349">
        <v>92032</v>
      </c>
      <c r="H3063" s="349" t="s">
        <v>4277</v>
      </c>
      <c r="I3063" s="349" t="s">
        <v>181</v>
      </c>
      <c r="J3063" s="349" t="s">
        <v>1137</v>
      </c>
      <c r="K3063" s="350">
        <v>78.13</v>
      </c>
      <c r="L3063" s="349" t="s">
        <v>1138</v>
      </c>
    </row>
    <row r="3064" spans="1:12" ht="13.5" x14ac:dyDescent="0.25">
      <c r="A3064" s="349" t="s">
        <v>3923</v>
      </c>
      <c r="B3064" s="349" t="s">
        <v>3924</v>
      </c>
      <c r="C3064" s="349" t="s">
        <v>4189</v>
      </c>
      <c r="D3064" s="349" t="s">
        <v>4190</v>
      </c>
      <c r="E3064" s="350" t="s">
        <v>24</v>
      </c>
      <c r="F3064" s="349" t="s">
        <v>24</v>
      </c>
      <c r="G3064" s="349">
        <v>92033</v>
      </c>
      <c r="H3064" s="349" t="s">
        <v>4278</v>
      </c>
      <c r="I3064" s="349" t="s">
        <v>181</v>
      </c>
      <c r="J3064" s="349" t="s">
        <v>1137</v>
      </c>
      <c r="K3064" s="350">
        <v>90.72</v>
      </c>
      <c r="L3064" s="349" t="s">
        <v>1138</v>
      </c>
    </row>
    <row r="3065" spans="1:12" ht="13.5" x14ac:dyDescent="0.25">
      <c r="A3065" s="349" t="s">
        <v>3923</v>
      </c>
      <c r="B3065" s="349" t="s">
        <v>3924</v>
      </c>
      <c r="C3065" s="349" t="s">
        <v>4189</v>
      </c>
      <c r="D3065" s="349" t="s">
        <v>4190</v>
      </c>
      <c r="E3065" s="350" t="s">
        <v>24</v>
      </c>
      <c r="F3065" s="349" t="s">
        <v>24</v>
      </c>
      <c r="G3065" s="349">
        <v>92034</v>
      </c>
      <c r="H3065" s="349" t="s">
        <v>4279</v>
      </c>
      <c r="I3065" s="349" t="s">
        <v>181</v>
      </c>
      <c r="J3065" s="349" t="s">
        <v>1137</v>
      </c>
      <c r="K3065" s="350">
        <v>70.75</v>
      </c>
      <c r="L3065" s="349" t="s">
        <v>1138</v>
      </c>
    </row>
    <row r="3066" spans="1:12" ht="13.5" x14ac:dyDescent="0.25">
      <c r="A3066" s="349" t="s">
        <v>3923</v>
      </c>
      <c r="B3066" s="349" t="s">
        <v>3924</v>
      </c>
      <c r="C3066" s="349" t="s">
        <v>4189</v>
      </c>
      <c r="D3066" s="349" t="s">
        <v>4190</v>
      </c>
      <c r="E3066" s="350" t="s">
        <v>24</v>
      </c>
      <c r="F3066" s="349" t="s">
        <v>24</v>
      </c>
      <c r="G3066" s="349">
        <v>92035</v>
      </c>
      <c r="H3066" s="349" t="s">
        <v>4280</v>
      </c>
      <c r="I3066" s="349" t="s">
        <v>181</v>
      </c>
      <c r="J3066" s="349" t="s">
        <v>1137</v>
      </c>
      <c r="K3066" s="350">
        <v>83.34</v>
      </c>
      <c r="L3066" s="349" t="s">
        <v>1138</v>
      </c>
    </row>
    <row r="3067" spans="1:12" ht="13.5" x14ac:dyDescent="0.25">
      <c r="A3067" s="349" t="s">
        <v>3923</v>
      </c>
      <c r="B3067" s="349" t="s">
        <v>3924</v>
      </c>
      <c r="C3067" s="349" t="s">
        <v>4281</v>
      </c>
      <c r="D3067" s="349" t="s">
        <v>4282</v>
      </c>
      <c r="E3067" s="350" t="s">
        <v>24</v>
      </c>
      <c r="F3067" s="349" t="s">
        <v>24</v>
      </c>
      <c r="G3067" s="349">
        <v>97583</v>
      </c>
      <c r="H3067" s="349" t="s">
        <v>4283</v>
      </c>
      <c r="I3067" s="349" t="s">
        <v>181</v>
      </c>
      <c r="J3067" s="349" t="s">
        <v>1333</v>
      </c>
      <c r="K3067" s="350">
        <v>88.95</v>
      </c>
      <c r="L3067" s="349" t="s">
        <v>1138</v>
      </c>
    </row>
    <row r="3068" spans="1:12" ht="13.5" x14ac:dyDescent="0.25">
      <c r="A3068" s="349" t="s">
        <v>3923</v>
      </c>
      <c r="B3068" s="349" t="s">
        <v>3924</v>
      </c>
      <c r="C3068" s="349" t="s">
        <v>4281</v>
      </c>
      <c r="D3068" s="349" t="s">
        <v>4282</v>
      </c>
      <c r="E3068" s="350" t="s">
        <v>24</v>
      </c>
      <c r="F3068" s="349" t="s">
        <v>24</v>
      </c>
      <c r="G3068" s="349">
        <v>97584</v>
      </c>
      <c r="H3068" s="349" t="s">
        <v>4284</v>
      </c>
      <c r="I3068" s="349" t="s">
        <v>181</v>
      </c>
      <c r="J3068" s="349" t="s">
        <v>1333</v>
      </c>
      <c r="K3068" s="350">
        <v>123.86</v>
      </c>
      <c r="L3068" s="349" t="s">
        <v>1138</v>
      </c>
    </row>
    <row r="3069" spans="1:12" ht="13.5" x14ac:dyDescent="0.25">
      <c r="A3069" s="349" t="s">
        <v>3923</v>
      </c>
      <c r="B3069" s="349" t="s">
        <v>3924</v>
      </c>
      <c r="C3069" s="349" t="s">
        <v>4281</v>
      </c>
      <c r="D3069" s="349" t="s">
        <v>4282</v>
      </c>
      <c r="E3069" s="350" t="s">
        <v>24</v>
      </c>
      <c r="F3069" s="349" t="s">
        <v>24</v>
      </c>
      <c r="G3069" s="349">
        <v>97585</v>
      </c>
      <c r="H3069" s="349" t="s">
        <v>4285</v>
      </c>
      <c r="I3069" s="349" t="s">
        <v>181</v>
      </c>
      <c r="J3069" s="349" t="s">
        <v>1333</v>
      </c>
      <c r="K3069" s="350">
        <v>119.41</v>
      </c>
      <c r="L3069" s="349" t="s">
        <v>1138</v>
      </c>
    </row>
    <row r="3070" spans="1:12" ht="13.5" x14ac:dyDescent="0.25">
      <c r="A3070" s="349" t="s">
        <v>3923</v>
      </c>
      <c r="B3070" s="349" t="s">
        <v>3924</v>
      </c>
      <c r="C3070" s="349" t="s">
        <v>4281</v>
      </c>
      <c r="D3070" s="349" t="s">
        <v>4282</v>
      </c>
      <c r="E3070" s="350" t="s">
        <v>24</v>
      </c>
      <c r="F3070" s="349" t="s">
        <v>24</v>
      </c>
      <c r="G3070" s="349">
        <v>97586</v>
      </c>
      <c r="H3070" s="349" t="s">
        <v>4286</v>
      </c>
      <c r="I3070" s="349" t="s">
        <v>181</v>
      </c>
      <c r="J3070" s="349" t="s">
        <v>1333</v>
      </c>
      <c r="K3070" s="350">
        <v>161.57</v>
      </c>
      <c r="L3070" s="349" t="s">
        <v>1138</v>
      </c>
    </row>
    <row r="3071" spans="1:12" ht="13.5" x14ac:dyDescent="0.25">
      <c r="A3071" s="349" t="s">
        <v>3923</v>
      </c>
      <c r="B3071" s="349" t="s">
        <v>3924</v>
      </c>
      <c r="C3071" s="349" t="s">
        <v>4281</v>
      </c>
      <c r="D3071" s="349" t="s">
        <v>4282</v>
      </c>
      <c r="E3071" s="350" t="s">
        <v>24</v>
      </c>
      <c r="F3071" s="349" t="s">
        <v>24</v>
      </c>
      <c r="G3071" s="349">
        <v>97587</v>
      </c>
      <c r="H3071" s="349" t="s">
        <v>4287</v>
      </c>
      <c r="I3071" s="349" t="s">
        <v>181</v>
      </c>
      <c r="J3071" s="349" t="s">
        <v>1333</v>
      </c>
      <c r="K3071" s="350">
        <v>293.20999999999998</v>
      </c>
      <c r="L3071" s="349" t="s">
        <v>1138</v>
      </c>
    </row>
    <row r="3072" spans="1:12" ht="13.5" x14ac:dyDescent="0.25">
      <c r="A3072" s="349" t="s">
        <v>3923</v>
      </c>
      <c r="B3072" s="349" t="s">
        <v>3924</v>
      </c>
      <c r="C3072" s="349" t="s">
        <v>4281</v>
      </c>
      <c r="D3072" s="349" t="s">
        <v>4282</v>
      </c>
      <c r="E3072" s="350" t="s">
        <v>24</v>
      </c>
      <c r="F3072" s="349" t="s">
        <v>24</v>
      </c>
      <c r="G3072" s="349">
        <v>97589</v>
      </c>
      <c r="H3072" s="349" t="s">
        <v>4288</v>
      </c>
      <c r="I3072" s="349" t="s">
        <v>181</v>
      </c>
      <c r="J3072" s="349" t="s">
        <v>1333</v>
      </c>
      <c r="K3072" s="350">
        <v>44.86</v>
      </c>
      <c r="L3072" s="349" t="s">
        <v>1138</v>
      </c>
    </row>
    <row r="3073" spans="1:12" ht="13.5" x14ac:dyDescent="0.25">
      <c r="A3073" s="349" t="s">
        <v>3923</v>
      </c>
      <c r="B3073" s="349" t="s">
        <v>3924</v>
      </c>
      <c r="C3073" s="349" t="s">
        <v>4281</v>
      </c>
      <c r="D3073" s="349" t="s">
        <v>4282</v>
      </c>
      <c r="E3073" s="350" t="s">
        <v>24</v>
      </c>
      <c r="F3073" s="349" t="s">
        <v>24</v>
      </c>
      <c r="G3073" s="349">
        <v>97590</v>
      </c>
      <c r="H3073" s="349" t="s">
        <v>4289</v>
      </c>
      <c r="I3073" s="349" t="s">
        <v>181</v>
      </c>
      <c r="J3073" s="349" t="s">
        <v>1333</v>
      </c>
      <c r="K3073" s="350">
        <v>103.1</v>
      </c>
      <c r="L3073" s="349" t="s">
        <v>1138</v>
      </c>
    </row>
    <row r="3074" spans="1:12" ht="13.5" x14ac:dyDescent="0.25">
      <c r="A3074" s="349" t="s">
        <v>3923</v>
      </c>
      <c r="B3074" s="349" t="s">
        <v>3924</v>
      </c>
      <c r="C3074" s="349" t="s">
        <v>4281</v>
      </c>
      <c r="D3074" s="349" t="s">
        <v>4282</v>
      </c>
      <c r="E3074" s="350" t="s">
        <v>24</v>
      </c>
      <c r="F3074" s="349" t="s">
        <v>24</v>
      </c>
      <c r="G3074" s="349">
        <v>97591</v>
      </c>
      <c r="H3074" s="349" t="s">
        <v>4290</v>
      </c>
      <c r="I3074" s="349" t="s">
        <v>181</v>
      </c>
      <c r="J3074" s="349" t="s">
        <v>1333</v>
      </c>
      <c r="K3074" s="350">
        <v>135.19</v>
      </c>
      <c r="L3074" s="349" t="s">
        <v>1138</v>
      </c>
    </row>
    <row r="3075" spans="1:12" ht="13.5" x14ac:dyDescent="0.25">
      <c r="A3075" s="349" t="s">
        <v>3923</v>
      </c>
      <c r="B3075" s="349" t="s">
        <v>3924</v>
      </c>
      <c r="C3075" s="349" t="s">
        <v>4281</v>
      </c>
      <c r="D3075" s="349" t="s">
        <v>4282</v>
      </c>
      <c r="E3075" s="350" t="s">
        <v>24</v>
      </c>
      <c r="F3075" s="349" t="s">
        <v>24</v>
      </c>
      <c r="G3075" s="349">
        <v>97593</v>
      </c>
      <c r="H3075" s="349" t="s">
        <v>4291</v>
      </c>
      <c r="I3075" s="349" t="s">
        <v>181</v>
      </c>
      <c r="J3075" s="349" t="s">
        <v>1333</v>
      </c>
      <c r="K3075" s="350">
        <v>147.4</v>
      </c>
      <c r="L3075" s="349" t="s">
        <v>1138</v>
      </c>
    </row>
    <row r="3076" spans="1:12" ht="13.5" x14ac:dyDescent="0.25">
      <c r="A3076" s="349" t="s">
        <v>3923</v>
      </c>
      <c r="B3076" s="349" t="s">
        <v>3924</v>
      </c>
      <c r="C3076" s="349" t="s">
        <v>4281</v>
      </c>
      <c r="D3076" s="349" t="s">
        <v>4282</v>
      </c>
      <c r="E3076" s="350" t="s">
        <v>24</v>
      </c>
      <c r="F3076" s="349" t="s">
        <v>24</v>
      </c>
      <c r="G3076" s="349">
        <v>97594</v>
      </c>
      <c r="H3076" s="349" t="s">
        <v>4292</v>
      </c>
      <c r="I3076" s="349" t="s">
        <v>181</v>
      </c>
      <c r="J3076" s="349" t="s">
        <v>1333</v>
      </c>
      <c r="K3076" s="350">
        <v>135.36000000000001</v>
      </c>
      <c r="L3076" s="349" t="s">
        <v>1138</v>
      </c>
    </row>
    <row r="3077" spans="1:12" ht="13.5" x14ac:dyDescent="0.25">
      <c r="A3077" s="349" t="s">
        <v>3923</v>
      </c>
      <c r="B3077" s="349" t="s">
        <v>3924</v>
      </c>
      <c r="C3077" s="349" t="s">
        <v>4281</v>
      </c>
      <c r="D3077" s="349" t="s">
        <v>4282</v>
      </c>
      <c r="E3077" s="350" t="s">
        <v>24</v>
      </c>
      <c r="F3077" s="349" t="s">
        <v>24</v>
      </c>
      <c r="G3077" s="349">
        <v>97595</v>
      </c>
      <c r="H3077" s="349" t="s">
        <v>4293</v>
      </c>
      <c r="I3077" s="349" t="s">
        <v>181</v>
      </c>
      <c r="J3077" s="349" t="s">
        <v>1333</v>
      </c>
      <c r="K3077" s="350">
        <v>106.52</v>
      </c>
      <c r="L3077" s="349" t="s">
        <v>1138</v>
      </c>
    </row>
    <row r="3078" spans="1:12" ht="13.5" x14ac:dyDescent="0.25">
      <c r="A3078" s="349" t="s">
        <v>3923</v>
      </c>
      <c r="B3078" s="349" t="s">
        <v>3924</v>
      </c>
      <c r="C3078" s="349" t="s">
        <v>4281</v>
      </c>
      <c r="D3078" s="349" t="s">
        <v>4282</v>
      </c>
      <c r="E3078" s="350" t="s">
        <v>24</v>
      </c>
      <c r="F3078" s="349" t="s">
        <v>24</v>
      </c>
      <c r="G3078" s="349">
        <v>97596</v>
      </c>
      <c r="H3078" s="349" t="s">
        <v>4294</v>
      </c>
      <c r="I3078" s="349" t="s">
        <v>181</v>
      </c>
      <c r="J3078" s="349" t="s">
        <v>1333</v>
      </c>
      <c r="K3078" s="350">
        <v>75.05</v>
      </c>
      <c r="L3078" s="349" t="s">
        <v>1138</v>
      </c>
    </row>
    <row r="3079" spans="1:12" ht="13.5" x14ac:dyDescent="0.25">
      <c r="A3079" s="349" t="s">
        <v>3923</v>
      </c>
      <c r="B3079" s="349" t="s">
        <v>3924</v>
      </c>
      <c r="C3079" s="349" t="s">
        <v>4281</v>
      </c>
      <c r="D3079" s="349" t="s">
        <v>4282</v>
      </c>
      <c r="E3079" s="350" t="s">
        <v>24</v>
      </c>
      <c r="F3079" s="349" t="s">
        <v>24</v>
      </c>
      <c r="G3079" s="349">
        <v>97597</v>
      </c>
      <c r="H3079" s="349" t="s">
        <v>4295</v>
      </c>
      <c r="I3079" s="349" t="s">
        <v>181</v>
      </c>
      <c r="J3079" s="349" t="s">
        <v>1333</v>
      </c>
      <c r="K3079" s="350">
        <v>73.41</v>
      </c>
      <c r="L3079" s="349" t="s">
        <v>1138</v>
      </c>
    </row>
    <row r="3080" spans="1:12" ht="13.5" x14ac:dyDescent="0.25">
      <c r="A3080" s="349" t="s">
        <v>3923</v>
      </c>
      <c r="B3080" s="349" t="s">
        <v>3924</v>
      </c>
      <c r="C3080" s="349" t="s">
        <v>4281</v>
      </c>
      <c r="D3080" s="349" t="s">
        <v>4282</v>
      </c>
      <c r="E3080" s="350" t="s">
        <v>24</v>
      </c>
      <c r="F3080" s="349" t="s">
        <v>24</v>
      </c>
      <c r="G3080" s="349">
        <v>97598</v>
      </c>
      <c r="H3080" s="349" t="s">
        <v>4296</v>
      </c>
      <c r="I3080" s="349" t="s">
        <v>181</v>
      </c>
      <c r="J3080" s="349" t="s">
        <v>1333</v>
      </c>
      <c r="K3080" s="350">
        <v>69.39</v>
      </c>
      <c r="L3080" s="349" t="s">
        <v>1138</v>
      </c>
    </row>
    <row r="3081" spans="1:12" ht="13.5" x14ac:dyDescent="0.25">
      <c r="A3081" s="349" t="s">
        <v>3923</v>
      </c>
      <c r="B3081" s="349" t="s">
        <v>3924</v>
      </c>
      <c r="C3081" s="349" t="s">
        <v>4281</v>
      </c>
      <c r="D3081" s="349" t="s">
        <v>4282</v>
      </c>
      <c r="E3081" s="350" t="s">
        <v>24</v>
      </c>
      <c r="F3081" s="349" t="s">
        <v>24</v>
      </c>
      <c r="G3081" s="349">
        <v>97599</v>
      </c>
      <c r="H3081" s="349" t="s">
        <v>4297</v>
      </c>
      <c r="I3081" s="349" t="s">
        <v>181</v>
      </c>
      <c r="J3081" s="349" t="s">
        <v>1137</v>
      </c>
      <c r="K3081" s="350">
        <v>25.94</v>
      </c>
      <c r="L3081" s="349" t="s">
        <v>1138</v>
      </c>
    </row>
    <row r="3082" spans="1:12" ht="13.5" x14ac:dyDescent="0.25">
      <c r="A3082" s="349" t="s">
        <v>3923</v>
      </c>
      <c r="B3082" s="349" t="s">
        <v>3924</v>
      </c>
      <c r="C3082" s="349" t="s">
        <v>4281</v>
      </c>
      <c r="D3082" s="349" t="s">
        <v>4282</v>
      </c>
      <c r="E3082" s="350" t="s">
        <v>24</v>
      </c>
      <c r="F3082" s="349" t="s">
        <v>24</v>
      </c>
      <c r="G3082" s="349">
        <v>97609</v>
      </c>
      <c r="H3082" s="349" t="s">
        <v>4298</v>
      </c>
      <c r="I3082" s="349" t="s">
        <v>181</v>
      </c>
      <c r="J3082" s="349" t="s">
        <v>1137</v>
      </c>
      <c r="K3082" s="350">
        <v>16.440000000000001</v>
      </c>
      <c r="L3082" s="349" t="s">
        <v>1138</v>
      </c>
    </row>
    <row r="3083" spans="1:12" ht="13.5" x14ac:dyDescent="0.25">
      <c r="A3083" s="349" t="s">
        <v>3923</v>
      </c>
      <c r="B3083" s="349" t="s">
        <v>3924</v>
      </c>
      <c r="C3083" s="349" t="s">
        <v>4281</v>
      </c>
      <c r="D3083" s="349" t="s">
        <v>4282</v>
      </c>
      <c r="E3083" s="350" t="s">
        <v>24</v>
      </c>
      <c r="F3083" s="349" t="s">
        <v>24</v>
      </c>
      <c r="G3083" s="349">
        <v>97610</v>
      </c>
      <c r="H3083" s="349" t="s">
        <v>4299</v>
      </c>
      <c r="I3083" s="349" t="s">
        <v>181</v>
      </c>
      <c r="J3083" s="349" t="s">
        <v>1137</v>
      </c>
      <c r="K3083" s="350">
        <v>17.399999999999999</v>
      </c>
      <c r="L3083" s="349" t="s">
        <v>1138</v>
      </c>
    </row>
    <row r="3084" spans="1:12" ht="13.5" x14ac:dyDescent="0.25">
      <c r="A3084" s="349" t="s">
        <v>3923</v>
      </c>
      <c r="B3084" s="349" t="s">
        <v>3924</v>
      </c>
      <c r="C3084" s="349" t="s">
        <v>4281</v>
      </c>
      <c r="D3084" s="349" t="s">
        <v>4282</v>
      </c>
      <c r="E3084" s="350" t="s">
        <v>24</v>
      </c>
      <c r="F3084" s="349" t="s">
        <v>24</v>
      </c>
      <c r="G3084" s="349">
        <v>97611</v>
      </c>
      <c r="H3084" s="349" t="s">
        <v>4300</v>
      </c>
      <c r="I3084" s="349" t="s">
        <v>181</v>
      </c>
      <c r="J3084" s="349" t="s">
        <v>1333</v>
      </c>
      <c r="K3084" s="350">
        <v>25.25</v>
      </c>
      <c r="L3084" s="349" t="s">
        <v>1138</v>
      </c>
    </row>
    <row r="3085" spans="1:12" ht="13.5" x14ac:dyDescent="0.25">
      <c r="A3085" s="349" t="s">
        <v>3923</v>
      </c>
      <c r="B3085" s="349" t="s">
        <v>3924</v>
      </c>
      <c r="C3085" s="349" t="s">
        <v>4281</v>
      </c>
      <c r="D3085" s="349" t="s">
        <v>4282</v>
      </c>
      <c r="E3085" s="350" t="s">
        <v>24</v>
      </c>
      <c r="F3085" s="349" t="s">
        <v>24</v>
      </c>
      <c r="G3085" s="349">
        <v>97612</v>
      </c>
      <c r="H3085" s="349" t="s">
        <v>4301</v>
      </c>
      <c r="I3085" s="349" t="s">
        <v>181</v>
      </c>
      <c r="J3085" s="349" t="s">
        <v>1333</v>
      </c>
      <c r="K3085" s="350">
        <v>27.38</v>
      </c>
      <c r="L3085" s="349" t="s">
        <v>1138</v>
      </c>
    </row>
    <row r="3086" spans="1:12" ht="13.5" x14ac:dyDescent="0.25">
      <c r="A3086" s="349" t="s">
        <v>3923</v>
      </c>
      <c r="B3086" s="349" t="s">
        <v>3924</v>
      </c>
      <c r="C3086" s="349" t="s">
        <v>4281</v>
      </c>
      <c r="D3086" s="349" t="s">
        <v>4282</v>
      </c>
      <c r="E3086" s="350" t="s">
        <v>24</v>
      </c>
      <c r="F3086" s="349" t="s">
        <v>24</v>
      </c>
      <c r="G3086" s="349">
        <v>97613</v>
      </c>
      <c r="H3086" s="349" t="s">
        <v>4302</v>
      </c>
      <c r="I3086" s="349" t="s">
        <v>181</v>
      </c>
      <c r="J3086" s="349" t="s">
        <v>1333</v>
      </c>
      <c r="K3086" s="350">
        <v>34.47</v>
      </c>
      <c r="L3086" s="349" t="s">
        <v>1138</v>
      </c>
    </row>
    <row r="3087" spans="1:12" ht="13.5" x14ac:dyDescent="0.25">
      <c r="A3087" s="349" t="s">
        <v>3923</v>
      </c>
      <c r="B3087" s="349" t="s">
        <v>3924</v>
      </c>
      <c r="C3087" s="349" t="s">
        <v>4281</v>
      </c>
      <c r="D3087" s="349" t="s">
        <v>4282</v>
      </c>
      <c r="E3087" s="350" t="s">
        <v>24</v>
      </c>
      <c r="F3087" s="349" t="s">
        <v>24</v>
      </c>
      <c r="G3087" s="349">
        <v>97614</v>
      </c>
      <c r="H3087" s="349" t="s">
        <v>4303</v>
      </c>
      <c r="I3087" s="349" t="s">
        <v>181</v>
      </c>
      <c r="J3087" s="349" t="s">
        <v>1333</v>
      </c>
      <c r="K3087" s="350">
        <v>60.05</v>
      </c>
      <c r="L3087" s="349" t="s">
        <v>1138</v>
      </c>
    </row>
    <row r="3088" spans="1:12" ht="13.5" x14ac:dyDescent="0.25">
      <c r="A3088" s="349" t="s">
        <v>3923</v>
      </c>
      <c r="B3088" s="349" t="s">
        <v>3924</v>
      </c>
      <c r="C3088" s="349" t="s">
        <v>4281</v>
      </c>
      <c r="D3088" s="349" t="s">
        <v>4282</v>
      </c>
      <c r="E3088" s="350" t="s">
        <v>24</v>
      </c>
      <c r="F3088" s="349" t="s">
        <v>24</v>
      </c>
      <c r="G3088" s="349">
        <v>97615</v>
      </c>
      <c r="H3088" s="349" t="s">
        <v>4304</v>
      </c>
      <c r="I3088" s="349" t="s">
        <v>181</v>
      </c>
      <c r="J3088" s="349" t="s">
        <v>1333</v>
      </c>
      <c r="K3088" s="350">
        <v>55.93</v>
      </c>
      <c r="L3088" s="349" t="s">
        <v>1138</v>
      </c>
    </row>
    <row r="3089" spans="1:12" ht="13.5" x14ac:dyDescent="0.25">
      <c r="A3089" s="349" t="s">
        <v>3923</v>
      </c>
      <c r="B3089" s="349" t="s">
        <v>3924</v>
      </c>
      <c r="C3089" s="349" t="s">
        <v>4281</v>
      </c>
      <c r="D3089" s="349" t="s">
        <v>4282</v>
      </c>
      <c r="E3089" s="350" t="s">
        <v>24</v>
      </c>
      <c r="F3089" s="349" t="s">
        <v>24</v>
      </c>
      <c r="G3089" s="349">
        <v>97616</v>
      </c>
      <c r="H3089" s="349" t="s">
        <v>4305</v>
      </c>
      <c r="I3089" s="349" t="s">
        <v>181</v>
      </c>
      <c r="J3089" s="349" t="s">
        <v>1333</v>
      </c>
      <c r="K3089" s="350">
        <v>63.99</v>
      </c>
      <c r="L3089" s="349" t="s">
        <v>1138</v>
      </c>
    </row>
    <row r="3090" spans="1:12" ht="13.5" x14ac:dyDescent="0.25">
      <c r="A3090" s="349" t="s">
        <v>3923</v>
      </c>
      <c r="B3090" s="349" t="s">
        <v>3924</v>
      </c>
      <c r="C3090" s="349" t="s">
        <v>4281</v>
      </c>
      <c r="D3090" s="349" t="s">
        <v>4282</v>
      </c>
      <c r="E3090" s="350" t="s">
        <v>24</v>
      </c>
      <c r="F3090" s="349" t="s">
        <v>24</v>
      </c>
      <c r="G3090" s="349">
        <v>97617</v>
      </c>
      <c r="H3090" s="349" t="s">
        <v>4306</v>
      </c>
      <c r="I3090" s="349" t="s">
        <v>181</v>
      </c>
      <c r="J3090" s="349" t="s">
        <v>1333</v>
      </c>
      <c r="K3090" s="350">
        <v>63.66</v>
      </c>
      <c r="L3090" s="349" t="s">
        <v>1138</v>
      </c>
    </row>
    <row r="3091" spans="1:12" ht="13.5" x14ac:dyDescent="0.25">
      <c r="A3091" s="349" t="s">
        <v>3923</v>
      </c>
      <c r="B3091" s="349" t="s">
        <v>3924</v>
      </c>
      <c r="C3091" s="349" t="s">
        <v>4281</v>
      </c>
      <c r="D3091" s="349" t="s">
        <v>4282</v>
      </c>
      <c r="E3091" s="350" t="s">
        <v>24</v>
      </c>
      <c r="F3091" s="349" t="s">
        <v>24</v>
      </c>
      <c r="G3091" s="349">
        <v>97618</v>
      </c>
      <c r="H3091" s="349" t="s">
        <v>4307</v>
      </c>
      <c r="I3091" s="349" t="s">
        <v>181</v>
      </c>
      <c r="J3091" s="349" t="s">
        <v>1333</v>
      </c>
      <c r="K3091" s="350">
        <v>58.93</v>
      </c>
      <c r="L3091" s="349" t="s">
        <v>1138</v>
      </c>
    </row>
    <row r="3092" spans="1:12" ht="13.5" x14ac:dyDescent="0.25">
      <c r="A3092" s="349" t="s">
        <v>3923</v>
      </c>
      <c r="B3092" s="349" t="s">
        <v>3924</v>
      </c>
      <c r="C3092" s="349" t="s">
        <v>4281</v>
      </c>
      <c r="D3092" s="349" t="s">
        <v>4282</v>
      </c>
      <c r="E3092" s="350" t="s">
        <v>24</v>
      </c>
      <c r="F3092" s="349" t="s">
        <v>24</v>
      </c>
      <c r="G3092" s="349">
        <v>100902</v>
      </c>
      <c r="H3092" s="349" t="s">
        <v>4308</v>
      </c>
      <c r="I3092" s="349" t="s">
        <v>181</v>
      </c>
      <c r="J3092" s="349" t="s">
        <v>1137</v>
      </c>
      <c r="K3092" s="350">
        <v>26.43</v>
      </c>
      <c r="L3092" s="349" t="s">
        <v>1138</v>
      </c>
    </row>
    <row r="3093" spans="1:12" ht="13.5" x14ac:dyDescent="0.25">
      <c r="A3093" s="349" t="s">
        <v>3923</v>
      </c>
      <c r="B3093" s="349" t="s">
        <v>3924</v>
      </c>
      <c r="C3093" s="349" t="s">
        <v>4281</v>
      </c>
      <c r="D3093" s="349" t="s">
        <v>4282</v>
      </c>
      <c r="E3093" s="350" t="s">
        <v>24</v>
      </c>
      <c r="F3093" s="349" t="s">
        <v>24</v>
      </c>
      <c r="G3093" s="349">
        <v>100903</v>
      </c>
      <c r="H3093" s="349" t="s">
        <v>4309</v>
      </c>
      <c r="I3093" s="349" t="s">
        <v>181</v>
      </c>
      <c r="J3093" s="349" t="s">
        <v>1137</v>
      </c>
      <c r="K3093" s="350">
        <v>30.66</v>
      </c>
      <c r="L3093" s="349" t="s">
        <v>1138</v>
      </c>
    </row>
    <row r="3094" spans="1:12" ht="13.5" x14ac:dyDescent="0.25">
      <c r="A3094" s="349" t="s">
        <v>3923</v>
      </c>
      <c r="B3094" s="349" t="s">
        <v>3924</v>
      </c>
      <c r="C3094" s="349" t="s">
        <v>4281</v>
      </c>
      <c r="D3094" s="349" t="s">
        <v>4282</v>
      </c>
      <c r="E3094" s="350" t="s">
        <v>24</v>
      </c>
      <c r="F3094" s="349" t="s">
        <v>24</v>
      </c>
      <c r="G3094" s="349">
        <v>100904</v>
      </c>
      <c r="H3094" s="349" t="s">
        <v>4310</v>
      </c>
      <c r="I3094" s="349" t="s">
        <v>181</v>
      </c>
      <c r="J3094" s="349" t="s">
        <v>1333</v>
      </c>
      <c r="K3094" s="350">
        <v>88.95</v>
      </c>
      <c r="L3094" s="349" t="s">
        <v>1138</v>
      </c>
    </row>
    <row r="3095" spans="1:12" ht="13.5" x14ac:dyDescent="0.25">
      <c r="A3095" s="349" t="s">
        <v>3923</v>
      </c>
      <c r="B3095" s="349" t="s">
        <v>3924</v>
      </c>
      <c r="C3095" s="349" t="s">
        <v>4281</v>
      </c>
      <c r="D3095" s="349" t="s">
        <v>4282</v>
      </c>
      <c r="E3095" s="350" t="s">
        <v>24</v>
      </c>
      <c r="F3095" s="349" t="s">
        <v>24</v>
      </c>
      <c r="G3095" s="349">
        <v>100905</v>
      </c>
      <c r="H3095" s="349" t="s">
        <v>4311</v>
      </c>
      <c r="I3095" s="349" t="s">
        <v>181</v>
      </c>
      <c r="J3095" s="349" t="s">
        <v>1333</v>
      </c>
      <c r="K3095" s="350">
        <v>238.82</v>
      </c>
      <c r="L3095" s="349" t="s">
        <v>1138</v>
      </c>
    </row>
    <row r="3096" spans="1:12" ht="13.5" x14ac:dyDescent="0.25">
      <c r="A3096" s="349" t="s">
        <v>3923</v>
      </c>
      <c r="B3096" s="349" t="s">
        <v>3924</v>
      </c>
      <c r="C3096" s="349" t="s">
        <v>4281</v>
      </c>
      <c r="D3096" s="349" t="s">
        <v>4282</v>
      </c>
      <c r="E3096" s="350" t="s">
        <v>24</v>
      </c>
      <c r="F3096" s="349" t="s">
        <v>24</v>
      </c>
      <c r="G3096" s="349">
        <v>100906</v>
      </c>
      <c r="H3096" s="349" t="s">
        <v>4312</v>
      </c>
      <c r="I3096" s="349" t="s">
        <v>181</v>
      </c>
      <c r="J3096" s="349" t="s">
        <v>1333</v>
      </c>
      <c r="K3096" s="350">
        <v>323.14</v>
      </c>
      <c r="L3096" s="349" t="s">
        <v>1138</v>
      </c>
    </row>
    <row r="3097" spans="1:12" ht="13.5" x14ac:dyDescent="0.25">
      <c r="A3097" s="349" t="s">
        <v>3923</v>
      </c>
      <c r="B3097" s="349" t="s">
        <v>3924</v>
      </c>
      <c r="C3097" s="349" t="s">
        <v>4281</v>
      </c>
      <c r="D3097" s="349" t="s">
        <v>4282</v>
      </c>
      <c r="E3097" s="350" t="s">
        <v>24</v>
      </c>
      <c r="F3097" s="349" t="s">
        <v>24</v>
      </c>
      <c r="G3097" s="349">
        <v>100919</v>
      </c>
      <c r="H3097" s="349" t="s">
        <v>4313</v>
      </c>
      <c r="I3097" s="349" t="s">
        <v>181</v>
      </c>
      <c r="J3097" s="349" t="s">
        <v>1333</v>
      </c>
      <c r="K3097" s="350">
        <v>68.41</v>
      </c>
      <c r="L3097" s="349" t="s">
        <v>1138</v>
      </c>
    </row>
    <row r="3098" spans="1:12" ht="13.5" x14ac:dyDescent="0.25">
      <c r="A3098" s="349" t="s">
        <v>3923</v>
      </c>
      <c r="B3098" s="349" t="s">
        <v>3924</v>
      </c>
      <c r="C3098" s="349" t="s">
        <v>4281</v>
      </c>
      <c r="D3098" s="349" t="s">
        <v>4282</v>
      </c>
      <c r="E3098" s="350" t="s">
        <v>24</v>
      </c>
      <c r="F3098" s="349" t="s">
        <v>24</v>
      </c>
      <c r="G3098" s="349">
        <v>100920</v>
      </c>
      <c r="H3098" s="349" t="s">
        <v>4314</v>
      </c>
      <c r="I3098" s="349" t="s">
        <v>181</v>
      </c>
      <c r="J3098" s="349" t="s">
        <v>1333</v>
      </c>
      <c r="K3098" s="350">
        <v>115.59</v>
      </c>
      <c r="L3098" s="349" t="s">
        <v>1138</v>
      </c>
    </row>
    <row r="3099" spans="1:12" ht="13.5" x14ac:dyDescent="0.25">
      <c r="A3099" s="349" t="s">
        <v>3923</v>
      </c>
      <c r="B3099" s="349" t="s">
        <v>3924</v>
      </c>
      <c r="C3099" s="349" t="s">
        <v>4281</v>
      </c>
      <c r="D3099" s="349" t="s">
        <v>4282</v>
      </c>
      <c r="E3099" s="350" t="s">
        <v>24</v>
      </c>
      <c r="F3099" s="349" t="s">
        <v>24</v>
      </c>
      <c r="G3099" s="349">
        <v>100921</v>
      </c>
      <c r="H3099" s="349" t="s">
        <v>4315</v>
      </c>
      <c r="I3099" s="349" t="s">
        <v>181</v>
      </c>
      <c r="J3099" s="349" t="s">
        <v>1333</v>
      </c>
      <c r="K3099" s="350">
        <v>70.349999999999994</v>
      </c>
      <c r="L3099" s="349" t="s">
        <v>1138</v>
      </c>
    </row>
    <row r="3100" spans="1:12" ht="13.5" x14ac:dyDescent="0.25">
      <c r="A3100" s="349" t="s">
        <v>3923</v>
      </c>
      <c r="B3100" s="349" t="s">
        <v>3924</v>
      </c>
      <c r="C3100" s="349" t="s">
        <v>4281</v>
      </c>
      <c r="D3100" s="349" t="s">
        <v>4282</v>
      </c>
      <c r="E3100" s="350" t="s">
        <v>24</v>
      </c>
      <c r="F3100" s="349" t="s">
        <v>24</v>
      </c>
      <c r="G3100" s="349">
        <v>100922</v>
      </c>
      <c r="H3100" s="349" t="s">
        <v>4316</v>
      </c>
      <c r="I3100" s="349" t="s">
        <v>181</v>
      </c>
      <c r="J3100" s="349" t="s">
        <v>1333</v>
      </c>
      <c r="K3100" s="350">
        <v>50.42</v>
      </c>
      <c r="L3100" s="349" t="s">
        <v>1138</v>
      </c>
    </row>
    <row r="3101" spans="1:12" ht="13.5" x14ac:dyDescent="0.25">
      <c r="A3101" s="349" t="s">
        <v>3923</v>
      </c>
      <c r="B3101" s="349" t="s">
        <v>3924</v>
      </c>
      <c r="C3101" s="349" t="s">
        <v>4281</v>
      </c>
      <c r="D3101" s="349" t="s">
        <v>4282</v>
      </c>
      <c r="E3101" s="350" t="s">
        <v>24</v>
      </c>
      <c r="F3101" s="349" t="s">
        <v>24</v>
      </c>
      <c r="G3101" s="349">
        <v>100923</v>
      </c>
      <c r="H3101" s="349" t="s">
        <v>4317</v>
      </c>
      <c r="I3101" s="349" t="s">
        <v>181</v>
      </c>
      <c r="J3101" s="349" t="s">
        <v>1333</v>
      </c>
      <c r="K3101" s="350">
        <v>57.94</v>
      </c>
      <c r="L3101" s="349" t="s">
        <v>1138</v>
      </c>
    </row>
    <row r="3102" spans="1:12" ht="13.5" x14ac:dyDescent="0.25">
      <c r="A3102" s="349" t="s">
        <v>3923</v>
      </c>
      <c r="B3102" s="349" t="s">
        <v>3924</v>
      </c>
      <c r="C3102" s="349" t="s">
        <v>4281</v>
      </c>
      <c r="D3102" s="349" t="s">
        <v>4282</v>
      </c>
      <c r="E3102" s="350" t="s">
        <v>24</v>
      </c>
      <c r="F3102" s="349" t="s">
        <v>24</v>
      </c>
      <c r="G3102" s="349">
        <v>103782</v>
      </c>
      <c r="H3102" s="349" t="s">
        <v>4318</v>
      </c>
      <c r="I3102" s="349" t="s">
        <v>181</v>
      </c>
      <c r="J3102" s="349" t="s">
        <v>1137</v>
      </c>
      <c r="K3102" s="350">
        <v>38.4</v>
      </c>
      <c r="L3102" s="349" t="s">
        <v>1138</v>
      </c>
    </row>
    <row r="3103" spans="1:12" ht="13.5" x14ac:dyDescent="0.25">
      <c r="A3103" s="349" t="s">
        <v>3923</v>
      </c>
      <c r="B3103" s="349" t="s">
        <v>3924</v>
      </c>
      <c r="C3103" s="349" t="s">
        <v>4319</v>
      </c>
      <c r="D3103" s="349" t="s">
        <v>4320</v>
      </c>
      <c r="E3103" s="350" t="s">
        <v>24</v>
      </c>
      <c r="F3103" s="349" t="s">
        <v>24</v>
      </c>
      <c r="G3103" s="349">
        <v>101489</v>
      </c>
      <c r="H3103" s="349" t="s">
        <v>4321</v>
      </c>
      <c r="I3103" s="349" t="s">
        <v>181</v>
      </c>
      <c r="J3103" s="349" t="s">
        <v>1333</v>
      </c>
      <c r="K3103" s="370">
        <v>1398.75</v>
      </c>
      <c r="L3103" s="349" t="s">
        <v>1138</v>
      </c>
    </row>
    <row r="3104" spans="1:12" ht="13.5" x14ac:dyDescent="0.25">
      <c r="A3104" s="349" t="s">
        <v>3923</v>
      </c>
      <c r="B3104" s="349" t="s">
        <v>3924</v>
      </c>
      <c r="C3104" s="349" t="s">
        <v>4319</v>
      </c>
      <c r="D3104" s="349" t="s">
        <v>4320</v>
      </c>
      <c r="E3104" s="350" t="s">
        <v>24</v>
      </c>
      <c r="F3104" s="349" t="s">
        <v>24</v>
      </c>
      <c r="G3104" s="349">
        <v>101490</v>
      </c>
      <c r="H3104" s="349" t="s">
        <v>4322</v>
      </c>
      <c r="I3104" s="349" t="s">
        <v>181</v>
      </c>
      <c r="J3104" s="349" t="s">
        <v>1333</v>
      </c>
      <c r="K3104" s="370">
        <v>1492.47</v>
      </c>
      <c r="L3104" s="349" t="s">
        <v>1138</v>
      </c>
    </row>
    <row r="3105" spans="1:12" ht="13.5" x14ac:dyDescent="0.25">
      <c r="A3105" s="349" t="s">
        <v>3923</v>
      </c>
      <c r="B3105" s="349" t="s">
        <v>3924</v>
      </c>
      <c r="C3105" s="349" t="s">
        <v>4319</v>
      </c>
      <c r="D3105" s="349" t="s">
        <v>4320</v>
      </c>
      <c r="E3105" s="350" t="s">
        <v>24</v>
      </c>
      <c r="F3105" s="349" t="s">
        <v>24</v>
      </c>
      <c r="G3105" s="349">
        <v>101491</v>
      </c>
      <c r="H3105" s="349" t="s">
        <v>4323</v>
      </c>
      <c r="I3105" s="349" t="s">
        <v>181</v>
      </c>
      <c r="J3105" s="349" t="s">
        <v>1333</v>
      </c>
      <c r="K3105" s="370">
        <v>1507.32</v>
      </c>
      <c r="L3105" s="349" t="s">
        <v>1138</v>
      </c>
    </row>
    <row r="3106" spans="1:12" ht="13.5" x14ac:dyDescent="0.25">
      <c r="A3106" s="349" t="s">
        <v>3923</v>
      </c>
      <c r="B3106" s="349" t="s">
        <v>3924</v>
      </c>
      <c r="C3106" s="349" t="s">
        <v>4319</v>
      </c>
      <c r="D3106" s="349" t="s">
        <v>4320</v>
      </c>
      <c r="E3106" s="350" t="s">
        <v>24</v>
      </c>
      <c r="F3106" s="349" t="s">
        <v>24</v>
      </c>
      <c r="G3106" s="349">
        <v>101492</v>
      </c>
      <c r="H3106" s="349" t="s">
        <v>4324</v>
      </c>
      <c r="I3106" s="349" t="s">
        <v>181</v>
      </c>
      <c r="J3106" s="349" t="s">
        <v>1333</v>
      </c>
      <c r="K3106" s="370">
        <v>1639.32</v>
      </c>
      <c r="L3106" s="349" t="s">
        <v>1138</v>
      </c>
    </row>
    <row r="3107" spans="1:12" ht="13.5" x14ac:dyDescent="0.25">
      <c r="A3107" s="349" t="s">
        <v>3923</v>
      </c>
      <c r="B3107" s="349" t="s">
        <v>3924</v>
      </c>
      <c r="C3107" s="349" t="s">
        <v>4319</v>
      </c>
      <c r="D3107" s="349" t="s">
        <v>4320</v>
      </c>
      <c r="E3107" s="350" t="s">
        <v>24</v>
      </c>
      <c r="F3107" s="349" t="s">
        <v>24</v>
      </c>
      <c r="G3107" s="349">
        <v>101493</v>
      </c>
      <c r="H3107" s="349" t="s">
        <v>4325</v>
      </c>
      <c r="I3107" s="349" t="s">
        <v>181</v>
      </c>
      <c r="J3107" s="349" t="s">
        <v>1333</v>
      </c>
      <c r="K3107" s="370">
        <v>1380.4</v>
      </c>
      <c r="L3107" s="349" t="s">
        <v>1138</v>
      </c>
    </row>
    <row r="3108" spans="1:12" ht="13.5" x14ac:dyDescent="0.25">
      <c r="A3108" s="349" t="s">
        <v>3923</v>
      </c>
      <c r="B3108" s="349" t="s">
        <v>3924</v>
      </c>
      <c r="C3108" s="349" t="s">
        <v>4319</v>
      </c>
      <c r="D3108" s="349" t="s">
        <v>4320</v>
      </c>
      <c r="E3108" s="350" t="s">
        <v>24</v>
      </c>
      <c r="F3108" s="349" t="s">
        <v>24</v>
      </c>
      <c r="G3108" s="349">
        <v>101494</v>
      </c>
      <c r="H3108" s="349" t="s">
        <v>4326</v>
      </c>
      <c r="I3108" s="349" t="s">
        <v>181</v>
      </c>
      <c r="J3108" s="349" t="s">
        <v>1333</v>
      </c>
      <c r="K3108" s="370">
        <v>1474.12</v>
      </c>
      <c r="L3108" s="349" t="s">
        <v>1138</v>
      </c>
    </row>
    <row r="3109" spans="1:12" ht="13.5" x14ac:dyDescent="0.25">
      <c r="A3109" s="349" t="s">
        <v>3923</v>
      </c>
      <c r="B3109" s="349" t="s">
        <v>3924</v>
      </c>
      <c r="C3109" s="349" t="s">
        <v>4319</v>
      </c>
      <c r="D3109" s="349" t="s">
        <v>4320</v>
      </c>
      <c r="E3109" s="350" t="s">
        <v>24</v>
      </c>
      <c r="F3109" s="349" t="s">
        <v>24</v>
      </c>
      <c r="G3109" s="349">
        <v>101495</v>
      </c>
      <c r="H3109" s="349" t="s">
        <v>4327</v>
      </c>
      <c r="I3109" s="349" t="s">
        <v>181</v>
      </c>
      <c r="J3109" s="349" t="s">
        <v>1333</v>
      </c>
      <c r="K3109" s="370">
        <v>1488.97</v>
      </c>
      <c r="L3109" s="349" t="s">
        <v>1138</v>
      </c>
    </row>
    <row r="3110" spans="1:12" ht="13.5" x14ac:dyDescent="0.25">
      <c r="A3110" s="349" t="s">
        <v>3923</v>
      </c>
      <c r="B3110" s="349" t="s">
        <v>3924</v>
      </c>
      <c r="C3110" s="349" t="s">
        <v>4319</v>
      </c>
      <c r="D3110" s="349" t="s">
        <v>4320</v>
      </c>
      <c r="E3110" s="350" t="s">
        <v>24</v>
      </c>
      <c r="F3110" s="349" t="s">
        <v>24</v>
      </c>
      <c r="G3110" s="349">
        <v>101496</v>
      </c>
      <c r="H3110" s="349" t="s">
        <v>4328</v>
      </c>
      <c r="I3110" s="349" t="s">
        <v>181</v>
      </c>
      <c r="J3110" s="349" t="s">
        <v>1333</v>
      </c>
      <c r="K3110" s="370">
        <v>1620.97</v>
      </c>
      <c r="L3110" s="349" t="s">
        <v>1138</v>
      </c>
    </row>
    <row r="3111" spans="1:12" ht="13.5" x14ac:dyDescent="0.25">
      <c r="A3111" s="349" t="s">
        <v>3923</v>
      </c>
      <c r="B3111" s="349" t="s">
        <v>3924</v>
      </c>
      <c r="C3111" s="349" t="s">
        <v>4319</v>
      </c>
      <c r="D3111" s="349" t="s">
        <v>4320</v>
      </c>
      <c r="E3111" s="350" t="s">
        <v>24</v>
      </c>
      <c r="F3111" s="349" t="s">
        <v>24</v>
      </c>
      <c r="G3111" s="349">
        <v>101497</v>
      </c>
      <c r="H3111" s="349" t="s">
        <v>4329</v>
      </c>
      <c r="I3111" s="349" t="s">
        <v>181</v>
      </c>
      <c r="J3111" s="349" t="s">
        <v>1333</v>
      </c>
      <c r="K3111" s="370">
        <v>1622.47</v>
      </c>
      <c r="L3111" s="349" t="s">
        <v>1138</v>
      </c>
    </row>
    <row r="3112" spans="1:12" ht="13.5" x14ac:dyDescent="0.25">
      <c r="A3112" s="349" t="s">
        <v>3923</v>
      </c>
      <c r="B3112" s="349" t="s">
        <v>3924</v>
      </c>
      <c r="C3112" s="349" t="s">
        <v>4319</v>
      </c>
      <c r="D3112" s="349" t="s">
        <v>4320</v>
      </c>
      <c r="E3112" s="350" t="s">
        <v>24</v>
      </c>
      <c r="F3112" s="349" t="s">
        <v>24</v>
      </c>
      <c r="G3112" s="349">
        <v>101498</v>
      </c>
      <c r="H3112" s="349" t="s">
        <v>4330</v>
      </c>
      <c r="I3112" s="349" t="s">
        <v>181</v>
      </c>
      <c r="J3112" s="349" t="s">
        <v>1333</v>
      </c>
      <c r="K3112" s="370">
        <v>1764.33</v>
      </c>
      <c r="L3112" s="349" t="s">
        <v>1138</v>
      </c>
    </row>
    <row r="3113" spans="1:12" ht="13.5" x14ac:dyDescent="0.25">
      <c r="A3113" s="349" t="s">
        <v>3923</v>
      </c>
      <c r="B3113" s="349" t="s">
        <v>3924</v>
      </c>
      <c r="C3113" s="349" t="s">
        <v>4319</v>
      </c>
      <c r="D3113" s="349" t="s">
        <v>4320</v>
      </c>
      <c r="E3113" s="350" t="s">
        <v>24</v>
      </c>
      <c r="F3113" s="349" t="s">
        <v>24</v>
      </c>
      <c r="G3113" s="349">
        <v>101499</v>
      </c>
      <c r="H3113" s="349" t="s">
        <v>4331</v>
      </c>
      <c r="I3113" s="349" t="s">
        <v>181</v>
      </c>
      <c r="J3113" s="349" t="s">
        <v>1333</v>
      </c>
      <c r="K3113" s="370">
        <v>1786.81</v>
      </c>
      <c r="L3113" s="349" t="s">
        <v>1138</v>
      </c>
    </row>
    <row r="3114" spans="1:12" ht="13.5" x14ac:dyDescent="0.25">
      <c r="A3114" s="349" t="s">
        <v>3923</v>
      </c>
      <c r="B3114" s="349" t="s">
        <v>3924</v>
      </c>
      <c r="C3114" s="349" t="s">
        <v>4319</v>
      </c>
      <c r="D3114" s="349" t="s">
        <v>4320</v>
      </c>
      <c r="E3114" s="350" t="s">
        <v>24</v>
      </c>
      <c r="F3114" s="349" t="s">
        <v>24</v>
      </c>
      <c r="G3114" s="349">
        <v>101500</v>
      </c>
      <c r="H3114" s="349" t="s">
        <v>4332</v>
      </c>
      <c r="I3114" s="349" t="s">
        <v>181</v>
      </c>
      <c r="J3114" s="349" t="s">
        <v>1333</v>
      </c>
      <c r="K3114" s="370">
        <v>1971.8</v>
      </c>
      <c r="L3114" s="349" t="s">
        <v>1138</v>
      </c>
    </row>
    <row r="3115" spans="1:12" ht="13.5" x14ac:dyDescent="0.25">
      <c r="A3115" s="349" t="s">
        <v>3923</v>
      </c>
      <c r="B3115" s="349" t="s">
        <v>3924</v>
      </c>
      <c r="C3115" s="349" t="s">
        <v>4319</v>
      </c>
      <c r="D3115" s="349" t="s">
        <v>4320</v>
      </c>
      <c r="E3115" s="350" t="s">
        <v>24</v>
      </c>
      <c r="F3115" s="349" t="s">
        <v>24</v>
      </c>
      <c r="G3115" s="349">
        <v>101501</v>
      </c>
      <c r="H3115" s="349" t="s">
        <v>4333</v>
      </c>
      <c r="I3115" s="349" t="s">
        <v>181</v>
      </c>
      <c r="J3115" s="349" t="s">
        <v>1333</v>
      </c>
      <c r="K3115" s="370">
        <v>1611.81</v>
      </c>
      <c r="L3115" s="349" t="s">
        <v>1138</v>
      </c>
    </row>
    <row r="3116" spans="1:12" ht="13.5" x14ac:dyDescent="0.25">
      <c r="A3116" s="349" t="s">
        <v>3923</v>
      </c>
      <c r="B3116" s="349" t="s">
        <v>3924</v>
      </c>
      <c r="C3116" s="349" t="s">
        <v>4319</v>
      </c>
      <c r="D3116" s="349" t="s">
        <v>4320</v>
      </c>
      <c r="E3116" s="350" t="s">
        <v>24</v>
      </c>
      <c r="F3116" s="349" t="s">
        <v>24</v>
      </c>
      <c r="G3116" s="349">
        <v>101502</v>
      </c>
      <c r="H3116" s="349" t="s">
        <v>4334</v>
      </c>
      <c r="I3116" s="349" t="s">
        <v>181</v>
      </c>
      <c r="J3116" s="349" t="s">
        <v>1333</v>
      </c>
      <c r="K3116" s="370">
        <v>1753.67</v>
      </c>
      <c r="L3116" s="349" t="s">
        <v>1138</v>
      </c>
    </row>
    <row r="3117" spans="1:12" ht="13.5" x14ac:dyDescent="0.25">
      <c r="A3117" s="349" t="s">
        <v>3923</v>
      </c>
      <c r="B3117" s="349" t="s">
        <v>3924</v>
      </c>
      <c r="C3117" s="349" t="s">
        <v>4319</v>
      </c>
      <c r="D3117" s="349" t="s">
        <v>4320</v>
      </c>
      <c r="E3117" s="350" t="s">
        <v>24</v>
      </c>
      <c r="F3117" s="349" t="s">
        <v>24</v>
      </c>
      <c r="G3117" s="349">
        <v>101503</v>
      </c>
      <c r="H3117" s="349" t="s">
        <v>4335</v>
      </c>
      <c r="I3117" s="349" t="s">
        <v>181</v>
      </c>
      <c r="J3117" s="349" t="s">
        <v>1333</v>
      </c>
      <c r="K3117" s="370">
        <v>1776.15</v>
      </c>
      <c r="L3117" s="349" t="s">
        <v>1138</v>
      </c>
    </row>
    <row r="3118" spans="1:12" ht="13.5" x14ac:dyDescent="0.25">
      <c r="A3118" s="349" t="s">
        <v>3923</v>
      </c>
      <c r="B3118" s="349" t="s">
        <v>3924</v>
      </c>
      <c r="C3118" s="349" t="s">
        <v>4319</v>
      </c>
      <c r="D3118" s="349" t="s">
        <v>4320</v>
      </c>
      <c r="E3118" s="350" t="s">
        <v>24</v>
      </c>
      <c r="F3118" s="349" t="s">
        <v>24</v>
      </c>
      <c r="G3118" s="349">
        <v>101504</v>
      </c>
      <c r="H3118" s="349" t="s">
        <v>4336</v>
      </c>
      <c r="I3118" s="349" t="s">
        <v>181</v>
      </c>
      <c r="J3118" s="349" t="s">
        <v>1333</v>
      </c>
      <c r="K3118" s="370">
        <v>1961.14</v>
      </c>
      <c r="L3118" s="349" t="s">
        <v>1138</v>
      </c>
    </row>
    <row r="3119" spans="1:12" ht="13.5" x14ac:dyDescent="0.25">
      <c r="A3119" s="349" t="s">
        <v>3923</v>
      </c>
      <c r="B3119" s="349" t="s">
        <v>3924</v>
      </c>
      <c r="C3119" s="349" t="s">
        <v>4319</v>
      </c>
      <c r="D3119" s="349" t="s">
        <v>4320</v>
      </c>
      <c r="E3119" s="350" t="s">
        <v>24</v>
      </c>
      <c r="F3119" s="349" t="s">
        <v>24</v>
      </c>
      <c r="G3119" s="349">
        <v>101505</v>
      </c>
      <c r="H3119" s="349" t="s">
        <v>4337</v>
      </c>
      <c r="I3119" s="349" t="s">
        <v>181</v>
      </c>
      <c r="J3119" s="349" t="s">
        <v>1333</v>
      </c>
      <c r="K3119" s="370">
        <v>1730.59</v>
      </c>
      <c r="L3119" s="349" t="s">
        <v>1138</v>
      </c>
    </row>
    <row r="3120" spans="1:12" ht="13.5" x14ac:dyDescent="0.25">
      <c r="A3120" s="349" t="s">
        <v>3923</v>
      </c>
      <c r="B3120" s="349" t="s">
        <v>3924</v>
      </c>
      <c r="C3120" s="349" t="s">
        <v>4319</v>
      </c>
      <c r="D3120" s="349" t="s">
        <v>4320</v>
      </c>
      <c r="E3120" s="350" t="s">
        <v>24</v>
      </c>
      <c r="F3120" s="349" t="s">
        <v>24</v>
      </c>
      <c r="G3120" s="349">
        <v>101506</v>
      </c>
      <c r="H3120" s="349" t="s">
        <v>4338</v>
      </c>
      <c r="I3120" s="349" t="s">
        <v>181</v>
      </c>
      <c r="J3120" s="349" t="s">
        <v>1333</v>
      </c>
      <c r="K3120" s="370">
        <v>1919.73</v>
      </c>
      <c r="L3120" s="349" t="s">
        <v>1138</v>
      </c>
    </row>
    <row r="3121" spans="1:12" ht="13.5" x14ac:dyDescent="0.25">
      <c r="A3121" s="349" t="s">
        <v>3923</v>
      </c>
      <c r="B3121" s="349" t="s">
        <v>3924</v>
      </c>
      <c r="C3121" s="349" t="s">
        <v>4319</v>
      </c>
      <c r="D3121" s="349" t="s">
        <v>4320</v>
      </c>
      <c r="E3121" s="350" t="s">
        <v>24</v>
      </c>
      <c r="F3121" s="349" t="s">
        <v>24</v>
      </c>
      <c r="G3121" s="349">
        <v>101507</v>
      </c>
      <c r="H3121" s="349" t="s">
        <v>4339</v>
      </c>
      <c r="I3121" s="349" t="s">
        <v>181</v>
      </c>
      <c r="J3121" s="349" t="s">
        <v>1333</v>
      </c>
      <c r="K3121" s="370">
        <v>1949.7</v>
      </c>
      <c r="L3121" s="349" t="s">
        <v>1138</v>
      </c>
    </row>
    <row r="3122" spans="1:12" ht="13.5" x14ac:dyDescent="0.25">
      <c r="A3122" s="349" t="s">
        <v>3923</v>
      </c>
      <c r="B3122" s="349" t="s">
        <v>3924</v>
      </c>
      <c r="C3122" s="349" t="s">
        <v>4319</v>
      </c>
      <c r="D3122" s="349" t="s">
        <v>4320</v>
      </c>
      <c r="E3122" s="350" t="s">
        <v>24</v>
      </c>
      <c r="F3122" s="349" t="s">
        <v>24</v>
      </c>
      <c r="G3122" s="349">
        <v>101508</v>
      </c>
      <c r="H3122" s="349" t="s">
        <v>4340</v>
      </c>
      <c r="I3122" s="349" t="s">
        <v>181</v>
      </c>
      <c r="J3122" s="349" t="s">
        <v>1333</v>
      </c>
      <c r="K3122" s="370">
        <v>2186.7600000000002</v>
      </c>
      <c r="L3122" s="349" t="s">
        <v>1138</v>
      </c>
    </row>
    <row r="3123" spans="1:12" ht="13.5" x14ac:dyDescent="0.25">
      <c r="A3123" s="349" t="s">
        <v>3923</v>
      </c>
      <c r="B3123" s="349" t="s">
        <v>3924</v>
      </c>
      <c r="C3123" s="349" t="s">
        <v>4319</v>
      </c>
      <c r="D3123" s="349" t="s">
        <v>4320</v>
      </c>
      <c r="E3123" s="350" t="s">
        <v>24</v>
      </c>
      <c r="F3123" s="349" t="s">
        <v>24</v>
      </c>
      <c r="G3123" s="349">
        <v>101509</v>
      </c>
      <c r="H3123" s="349" t="s">
        <v>4341</v>
      </c>
      <c r="I3123" s="349" t="s">
        <v>181</v>
      </c>
      <c r="J3123" s="349" t="s">
        <v>1333</v>
      </c>
      <c r="K3123" s="370">
        <v>1861.08</v>
      </c>
      <c r="L3123" s="349" t="s">
        <v>1138</v>
      </c>
    </row>
    <row r="3124" spans="1:12" ht="13.5" x14ac:dyDescent="0.25">
      <c r="A3124" s="349" t="s">
        <v>3923</v>
      </c>
      <c r="B3124" s="349" t="s">
        <v>3924</v>
      </c>
      <c r="C3124" s="349" t="s">
        <v>4319</v>
      </c>
      <c r="D3124" s="349" t="s">
        <v>4320</v>
      </c>
      <c r="E3124" s="350" t="s">
        <v>24</v>
      </c>
      <c r="F3124" s="349" t="s">
        <v>24</v>
      </c>
      <c r="G3124" s="349">
        <v>101510</v>
      </c>
      <c r="H3124" s="349" t="s">
        <v>4342</v>
      </c>
      <c r="I3124" s="349" t="s">
        <v>181</v>
      </c>
      <c r="J3124" s="349" t="s">
        <v>1333</v>
      </c>
      <c r="K3124" s="370">
        <v>2050.2199999999998</v>
      </c>
      <c r="L3124" s="349" t="s">
        <v>1138</v>
      </c>
    </row>
    <row r="3125" spans="1:12" ht="13.5" x14ac:dyDescent="0.25">
      <c r="A3125" s="349" t="s">
        <v>3923</v>
      </c>
      <c r="B3125" s="349" t="s">
        <v>3924</v>
      </c>
      <c r="C3125" s="349" t="s">
        <v>4319</v>
      </c>
      <c r="D3125" s="349" t="s">
        <v>4320</v>
      </c>
      <c r="E3125" s="350" t="s">
        <v>24</v>
      </c>
      <c r="F3125" s="349" t="s">
        <v>24</v>
      </c>
      <c r="G3125" s="349">
        <v>101511</v>
      </c>
      <c r="H3125" s="349" t="s">
        <v>4343</v>
      </c>
      <c r="I3125" s="349" t="s">
        <v>181</v>
      </c>
      <c r="J3125" s="349" t="s">
        <v>1333</v>
      </c>
      <c r="K3125" s="370">
        <v>2080.19</v>
      </c>
      <c r="L3125" s="349" t="s">
        <v>1138</v>
      </c>
    </row>
    <row r="3126" spans="1:12" ht="13.5" x14ac:dyDescent="0.25">
      <c r="A3126" s="349" t="s">
        <v>3923</v>
      </c>
      <c r="B3126" s="349" t="s">
        <v>3924</v>
      </c>
      <c r="C3126" s="349" t="s">
        <v>4319</v>
      </c>
      <c r="D3126" s="349" t="s">
        <v>4320</v>
      </c>
      <c r="E3126" s="350" t="s">
        <v>24</v>
      </c>
      <c r="F3126" s="349" t="s">
        <v>24</v>
      </c>
      <c r="G3126" s="349">
        <v>101512</v>
      </c>
      <c r="H3126" s="349" t="s">
        <v>4344</v>
      </c>
      <c r="I3126" s="349" t="s">
        <v>181</v>
      </c>
      <c r="J3126" s="349" t="s">
        <v>1333</v>
      </c>
      <c r="K3126" s="370">
        <v>2317.25</v>
      </c>
      <c r="L3126" s="349" t="s">
        <v>1138</v>
      </c>
    </row>
    <row r="3127" spans="1:12" ht="13.5" x14ac:dyDescent="0.25">
      <c r="A3127" s="349" t="s">
        <v>3923</v>
      </c>
      <c r="B3127" s="349" t="s">
        <v>3924</v>
      </c>
      <c r="C3127" s="349" t="s">
        <v>4319</v>
      </c>
      <c r="D3127" s="349" t="s">
        <v>4320</v>
      </c>
      <c r="E3127" s="350" t="s">
        <v>24</v>
      </c>
      <c r="F3127" s="349" t="s">
        <v>24</v>
      </c>
      <c r="G3127" s="349">
        <v>101513</v>
      </c>
      <c r="H3127" s="349" t="s">
        <v>4345</v>
      </c>
      <c r="I3127" s="349" t="s">
        <v>181</v>
      </c>
      <c r="J3127" s="349" t="s">
        <v>1137</v>
      </c>
      <c r="K3127" s="350">
        <v>769.26</v>
      </c>
      <c r="L3127" s="349" t="s">
        <v>1138</v>
      </c>
    </row>
    <row r="3128" spans="1:12" ht="13.5" x14ac:dyDescent="0.25">
      <c r="A3128" s="349" t="s">
        <v>3923</v>
      </c>
      <c r="B3128" s="349" t="s">
        <v>3924</v>
      </c>
      <c r="C3128" s="349" t="s">
        <v>4319</v>
      </c>
      <c r="D3128" s="349" t="s">
        <v>4320</v>
      </c>
      <c r="E3128" s="350" t="s">
        <v>24</v>
      </c>
      <c r="F3128" s="349" t="s">
        <v>24</v>
      </c>
      <c r="G3128" s="349">
        <v>101514</v>
      </c>
      <c r="H3128" s="349" t="s">
        <v>4346</v>
      </c>
      <c r="I3128" s="349" t="s">
        <v>181</v>
      </c>
      <c r="J3128" s="349" t="s">
        <v>1137</v>
      </c>
      <c r="K3128" s="350">
        <v>881.72</v>
      </c>
      <c r="L3128" s="349" t="s">
        <v>1138</v>
      </c>
    </row>
    <row r="3129" spans="1:12" ht="13.5" x14ac:dyDescent="0.25">
      <c r="A3129" s="349" t="s">
        <v>3923</v>
      </c>
      <c r="B3129" s="349" t="s">
        <v>3924</v>
      </c>
      <c r="C3129" s="349" t="s">
        <v>4319</v>
      </c>
      <c r="D3129" s="349" t="s">
        <v>4320</v>
      </c>
      <c r="E3129" s="350" t="s">
        <v>24</v>
      </c>
      <c r="F3129" s="349" t="s">
        <v>24</v>
      </c>
      <c r="G3129" s="349">
        <v>101515</v>
      </c>
      <c r="H3129" s="349" t="s">
        <v>4347</v>
      </c>
      <c r="I3129" s="349" t="s">
        <v>181</v>
      </c>
      <c r="J3129" s="349" t="s">
        <v>1137</v>
      </c>
      <c r="K3129" s="350">
        <v>899.54</v>
      </c>
      <c r="L3129" s="349" t="s">
        <v>1138</v>
      </c>
    </row>
    <row r="3130" spans="1:12" ht="13.5" x14ac:dyDescent="0.25">
      <c r="A3130" s="349" t="s">
        <v>3923</v>
      </c>
      <c r="B3130" s="349" t="s">
        <v>3924</v>
      </c>
      <c r="C3130" s="349" t="s">
        <v>4319</v>
      </c>
      <c r="D3130" s="349" t="s">
        <v>4320</v>
      </c>
      <c r="E3130" s="350" t="s">
        <v>24</v>
      </c>
      <c r="F3130" s="349" t="s">
        <v>24</v>
      </c>
      <c r="G3130" s="349">
        <v>101516</v>
      </c>
      <c r="H3130" s="349" t="s">
        <v>4348</v>
      </c>
      <c r="I3130" s="349" t="s">
        <v>181</v>
      </c>
      <c r="J3130" s="349" t="s">
        <v>1137</v>
      </c>
      <c r="K3130" s="370">
        <v>1023.36</v>
      </c>
      <c r="L3130" s="349" t="s">
        <v>1138</v>
      </c>
    </row>
    <row r="3131" spans="1:12" ht="13.5" x14ac:dyDescent="0.25">
      <c r="A3131" s="349" t="s">
        <v>3923</v>
      </c>
      <c r="B3131" s="349" t="s">
        <v>3924</v>
      </c>
      <c r="C3131" s="349" t="s">
        <v>4319</v>
      </c>
      <c r="D3131" s="349" t="s">
        <v>4320</v>
      </c>
      <c r="E3131" s="350" t="s">
        <v>24</v>
      </c>
      <c r="F3131" s="349" t="s">
        <v>24</v>
      </c>
      <c r="G3131" s="349">
        <v>101517</v>
      </c>
      <c r="H3131" s="349" t="s">
        <v>4349</v>
      </c>
      <c r="I3131" s="349" t="s">
        <v>181</v>
      </c>
      <c r="J3131" s="349" t="s">
        <v>1137</v>
      </c>
      <c r="K3131" s="350">
        <v>750.9</v>
      </c>
      <c r="L3131" s="349" t="s">
        <v>1138</v>
      </c>
    </row>
    <row r="3132" spans="1:12" ht="13.5" x14ac:dyDescent="0.25">
      <c r="A3132" s="349" t="s">
        <v>3923</v>
      </c>
      <c r="B3132" s="349" t="s">
        <v>3924</v>
      </c>
      <c r="C3132" s="349" t="s">
        <v>4319</v>
      </c>
      <c r="D3132" s="349" t="s">
        <v>4320</v>
      </c>
      <c r="E3132" s="350" t="s">
        <v>24</v>
      </c>
      <c r="F3132" s="349" t="s">
        <v>24</v>
      </c>
      <c r="G3132" s="349">
        <v>101518</v>
      </c>
      <c r="H3132" s="349" t="s">
        <v>4350</v>
      </c>
      <c r="I3132" s="349" t="s">
        <v>181</v>
      </c>
      <c r="J3132" s="349" t="s">
        <v>1137</v>
      </c>
      <c r="K3132" s="350">
        <v>863.36</v>
      </c>
      <c r="L3132" s="349" t="s">
        <v>1138</v>
      </c>
    </row>
    <row r="3133" spans="1:12" ht="13.5" x14ac:dyDescent="0.25">
      <c r="A3133" s="349" t="s">
        <v>3923</v>
      </c>
      <c r="B3133" s="349" t="s">
        <v>3924</v>
      </c>
      <c r="C3133" s="349" t="s">
        <v>4319</v>
      </c>
      <c r="D3133" s="349" t="s">
        <v>4320</v>
      </c>
      <c r="E3133" s="350" t="s">
        <v>24</v>
      </c>
      <c r="F3133" s="349" t="s">
        <v>24</v>
      </c>
      <c r="G3133" s="349">
        <v>101519</v>
      </c>
      <c r="H3133" s="349" t="s">
        <v>4351</v>
      </c>
      <c r="I3133" s="349" t="s">
        <v>181</v>
      </c>
      <c r="J3133" s="349" t="s">
        <v>1137</v>
      </c>
      <c r="K3133" s="350">
        <v>881.18</v>
      </c>
      <c r="L3133" s="349" t="s">
        <v>1138</v>
      </c>
    </row>
    <row r="3134" spans="1:12" ht="13.5" x14ac:dyDescent="0.25">
      <c r="A3134" s="349" t="s">
        <v>3923</v>
      </c>
      <c r="B3134" s="349" t="s">
        <v>3924</v>
      </c>
      <c r="C3134" s="349" t="s">
        <v>4319</v>
      </c>
      <c r="D3134" s="349" t="s">
        <v>4320</v>
      </c>
      <c r="E3134" s="350" t="s">
        <v>24</v>
      </c>
      <c r="F3134" s="349" t="s">
        <v>24</v>
      </c>
      <c r="G3134" s="349">
        <v>101520</v>
      </c>
      <c r="H3134" s="349" t="s">
        <v>4352</v>
      </c>
      <c r="I3134" s="349" t="s">
        <v>181</v>
      </c>
      <c r="J3134" s="349" t="s">
        <v>1137</v>
      </c>
      <c r="K3134" s="370">
        <v>1005</v>
      </c>
      <c r="L3134" s="349" t="s">
        <v>1138</v>
      </c>
    </row>
    <row r="3135" spans="1:12" ht="13.5" x14ac:dyDescent="0.25">
      <c r="A3135" s="349" t="s">
        <v>3923</v>
      </c>
      <c r="B3135" s="349" t="s">
        <v>3924</v>
      </c>
      <c r="C3135" s="349" t="s">
        <v>4319</v>
      </c>
      <c r="D3135" s="349" t="s">
        <v>4320</v>
      </c>
      <c r="E3135" s="350" t="s">
        <v>24</v>
      </c>
      <c r="F3135" s="349" t="s">
        <v>24</v>
      </c>
      <c r="G3135" s="349">
        <v>101521</v>
      </c>
      <c r="H3135" s="349" t="s">
        <v>4353</v>
      </c>
      <c r="I3135" s="349" t="s">
        <v>181</v>
      </c>
      <c r="J3135" s="349" t="s">
        <v>1137</v>
      </c>
      <c r="K3135" s="370">
        <v>1007.33</v>
      </c>
      <c r="L3135" s="349" t="s">
        <v>1138</v>
      </c>
    </row>
    <row r="3136" spans="1:12" ht="13.5" x14ac:dyDescent="0.25">
      <c r="A3136" s="349" t="s">
        <v>3923</v>
      </c>
      <c r="B3136" s="349" t="s">
        <v>3924</v>
      </c>
      <c r="C3136" s="349" t="s">
        <v>4319</v>
      </c>
      <c r="D3136" s="349" t="s">
        <v>4320</v>
      </c>
      <c r="E3136" s="350" t="s">
        <v>24</v>
      </c>
      <c r="F3136" s="349" t="s">
        <v>24</v>
      </c>
      <c r="G3136" s="349">
        <v>101522</v>
      </c>
      <c r="H3136" s="349" t="s">
        <v>4354</v>
      </c>
      <c r="I3136" s="349" t="s">
        <v>181</v>
      </c>
      <c r="J3136" s="349" t="s">
        <v>1137</v>
      </c>
      <c r="K3136" s="370">
        <v>1176.02</v>
      </c>
      <c r="L3136" s="349" t="s">
        <v>1138</v>
      </c>
    </row>
    <row r="3137" spans="1:12" ht="13.5" x14ac:dyDescent="0.25">
      <c r="A3137" s="349" t="s">
        <v>3923</v>
      </c>
      <c r="B3137" s="349" t="s">
        <v>3924</v>
      </c>
      <c r="C3137" s="349" t="s">
        <v>4319</v>
      </c>
      <c r="D3137" s="349" t="s">
        <v>4320</v>
      </c>
      <c r="E3137" s="350" t="s">
        <v>24</v>
      </c>
      <c r="F3137" s="349" t="s">
        <v>24</v>
      </c>
      <c r="G3137" s="349">
        <v>101523</v>
      </c>
      <c r="H3137" s="349" t="s">
        <v>4355</v>
      </c>
      <c r="I3137" s="349" t="s">
        <v>181</v>
      </c>
      <c r="J3137" s="349" t="s">
        <v>1137</v>
      </c>
      <c r="K3137" s="370">
        <v>1202.75</v>
      </c>
      <c r="L3137" s="349" t="s">
        <v>1138</v>
      </c>
    </row>
    <row r="3138" spans="1:12" ht="13.5" x14ac:dyDescent="0.25">
      <c r="A3138" s="349" t="s">
        <v>3923</v>
      </c>
      <c r="B3138" s="349" t="s">
        <v>3924</v>
      </c>
      <c r="C3138" s="349" t="s">
        <v>4319</v>
      </c>
      <c r="D3138" s="349" t="s">
        <v>4320</v>
      </c>
      <c r="E3138" s="350" t="s">
        <v>24</v>
      </c>
      <c r="F3138" s="349" t="s">
        <v>24</v>
      </c>
      <c r="G3138" s="349">
        <v>101524</v>
      </c>
      <c r="H3138" s="349" t="s">
        <v>4356</v>
      </c>
      <c r="I3138" s="349" t="s">
        <v>181</v>
      </c>
      <c r="J3138" s="349" t="s">
        <v>1137</v>
      </c>
      <c r="K3138" s="370">
        <v>1388.48</v>
      </c>
      <c r="L3138" s="349" t="s">
        <v>1138</v>
      </c>
    </row>
    <row r="3139" spans="1:12" ht="13.5" x14ac:dyDescent="0.25">
      <c r="A3139" s="349" t="s">
        <v>3923</v>
      </c>
      <c r="B3139" s="349" t="s">
        <v>3924</v>
      </c>
      <c r="C3139" s="349" t="s">
        <v>4319</v>
      </c>
      <c r="D3139" s="349" t="s">
        <v>4320</v>
      </c>
      <c r="E3139" s="350" t="s">
        <v>24</v>
      </c>
      <c r="F3139" s="349" t="s">
        <v>24</v>
      </c>
      <c r="G3139" s="349">
        <v>101525</v>
      </c>
      <c r="H3139" s="349" t="s">
        <v>4357</v>
      </c>
      <c r="I3139" s="349" t="s">
        <v>181</v>
      </c>
      <c r="J3139" s="349" t="s">
        <v>1137</v>
      </c>
      <c r="K3139" s="350">
        <v>996.67</v>
      </c>
      <c r="L3139" s="349" t="s">
        <v>1138</v>
      </c>
    </row>
    <row r="3140" spans="1:12" ht="13.5" x14ac:dyDescent="0.25">
      <c r="A3140" s="349" t="s">
        <v>3923</v>
      </c>
      <c r="B3140" s="349" t="s">
        <v>3924</v>
      </c>
      <c r="C3140" s="349" t="s">
        <v>4319</v>
      </c>
      <c r="D3140" s="349" t="s">
        <v>4320</v>
      </c>
      <c r="E3140" s="350" t="s">
        <v>24</v>
      </c>
      <c r="F3140" s="349" t="s">
        <v>24</v>
      </c>
      <c r="G3140" s="349">
        <v>101526</v>
      </c>
      <c r="H3140" s="349" t="s">
        <v>4358</v>
      </c>
      <c r="I3140" s="349" t="s">
        <v>181</v>
      </c>
      <c r="J3140" s="349" t="s">
        <v>1137</v>
      </c>
      <c r="K3140" s="370">
        <v>1165.3599999999999</v>
      </c>
      <c r="L3140" s="349" t="s">
        <v>1138</v>
      </c>
    </row>
    <row r="3141" spans="1:12" ht="13.5" x14ac:dyDescent="0.25">
      <c r="A3141" s="349" t="s">
        <v>3923</v>
      </c>
      <c r="B3141" s="349" t="s">
        <v>3924</v>
      </c>
      <c r="C3141" s="349" t="s">
        <v>4319</v>
      </c>
      <c r="D3141" s="349" t="s">
        <v>4320</v>
      </c>
      <c r="E3141" s="350" t="s">
        <v>24</v>
      </c>
      <c r="F3141" s="349" t="s">
        <v>24</v>
      </c>
      <c r="G3141" s="349">
        <v>101527</v>
      </c>
      <c r="H3141" s="349" t="s">
        <v>4359</v>
      </c>
      <c r="I3141" s="349" t="s">
        <v>181</v>
      </c>
      <c r="J3141" s="349" t="s">
        <v>1137</v>
      </c>
      <c r="K3141" s="370">
        <v>1192.0899999999999</v>
      </c>
      <c r="L3141" s="349" t="s">
        <v>1138</v>
      </c>
    </row>
    <row r="3142" spans="1:12" ht="13.5" x14ac:dyDescent="0.25">
      <c r="A3142" s="349" t="s">
        <v>3923</v>
      </c>
      <c r="B3142" s="349" t="s">
        <v>3924</v>
      </c>
      <c r="C3142" s="349" t="s">
        <v>4319</v>
      </c>
      <c r="D3142" s="349" t="s">
        <v>4320</v>
      </c>
      <c r="E3142" s="350" t="s">
        <v>24</v>
      </c>
      <c r="F3142" s="349" t="s">
        <v>24</v>
      </c>
      <c r="G3142" s="349">
        <v>101528</v>
      </c>
      <c r="H3142" s="349" t="s">
        <v>4360</v>
      </c>
      <c r="I3142" s="349" t="s">
        <v>181</v>
      </c>
      <c r="J3142" s="349" t="s">
        <v>1137</v>
      </c>
      <c r="K3142" s="370">
        <v>1377.82</v>
      </c>
      <c r="L3142" s="349" t="s">
        <v>1138</v>
      </c>
    </row>
    <row r="3143" spans="1:12" ht="13.5" x14ac:dyDescent="0.25">
      <c r="A3143" s="349" t="s">
        <v>3923</v>
      </c>
      <c r="B3143" s="349" t="s">
        <v>3924</v>
      </c>
      <c r="C3143" s="349" t="s">
        <v>4319</v>
      </c>
      <c r="D3143" s="349" t="s">
        <v>4320</v>
      </c>
      <c r="E3143" s="350" t="s">
        <v>24</v>
      </c>
      <c r="F3143" s="349" t="s">
        <v>24</v>
      </c>
      <c r="G3143" s="349">
        <v>101529</v>
      </c>
      <c r="H3143" s="349" t="s">
        <v>4361</v>
      </c>
      <c r="I3143" s="349" t="s">
        <v>181</v>
      </c>
      <c r="J3143" s="349" t="s">
        <v>1137</v>
      </c>
      <c r="K3143" s="370">
        <v>1131.3</v>
      </c>
      <c r="L3143" s="349" t="s">
        <v>1138</v>
      </c>
    </row>
    <row r="3144" spans="1:12" ht="13.5" x14ac:dyDescent="0.25">
      <c r="A3144" s="349" t="s">
        <v>3923</v>
      </c>
      <c r="B3144" s="349" t="s">
        <v>3924</v>
      </c>
      <c r="C3144" s="349" t="s">
        <v>4319</v>
      </c>
      <c r="D3144" s="349" t="s">
        <v>4320</v>
      </c>
      <c r="E3144" s="350" t="s">
        <v>24</v>
      </c>
      <c r="F3144" s="349" t="s">
        <v>24</v>
      </c>
      <c r="G3144" s="349">
        <v>101530</v>
      </c>
      <c r="H3144" s="349" t="s">
        <v>4362</v>
      </c>
      <c r="I3144" s="349" t="s">
        <v>181</v>
      </c>
      <c r="J3144" s="349" t="s">
        <v>1137</v>
      </c>
      <c r="K3144" s="370">
        <v>1356.22</v>
      </c>
      <c r="L3144" s="349" t="s">
        <v>1138</v>
      </c>
    </row>
    <row r="3145" spans="1:12" ht="13.5" x14ac:dyDescent="0.25">
      <c r="A3145" s="349" t="s">
        <v>3923</v>
      </c>
      <c r="B3145" s="349" t="s">
        <v>3924</v>
      </c>
      <c r="C3145" s="349" t="s">
        <v>4319</v>
      </c>
      <c r="D3145" s="349" t="s">
        <v>4320</v>
      </c>
      <c r="E3145" s="350" t="s">
        <v>24</v>
      </c>
      <c r="F3145" s="349" t="s">
        <v>24</v>
      </c>
      <c r="G3145" s="349">
        <v>101531</v>
      </c>
      <c r="H3145" s="349" t="s">
        <v>4363</v>
      </c>
      <c r="I3145" s="349" t="s">
        <v>181</v>
      </c>
      <c r="J3145" s="349" t="s">
        <v>1137</v>
      </c>
      <c r="K3145" s="370">
        <v>1391.86</v>
      </c>
      <c r="L3145" s="349" t="s">
        <v>1138</v>
      </c>
    </row>
    <row r="3146" spans="1:12" ht="13.5" x14ac:dyDescent="0.25">
      <c r="A3146" s="349" t="s">
        <v>3923</v>
      </c>
      <c r="B3146" s="349" t="s">
        <v>3924</v>
      </c>
      <c r="C3146" s="349" t="s">
        <v>4319</v>
      </c>
      <c r="D3146" s="349" t="s">
        <v>4320</v>
      </c>
      <c r="E3146" s="350" t="s">
        <v>24</v>
      </c>
      <c r="F3146" s="349" t="s">
        <v>24</v>
      </c>
      <c r="G3146" s="349">
        <v>101532</v>
      </c>
      <c r="H3146" s="349" t="s">
        <v>4364</v>
      </c>
      <c r="I3146" s="349" t="s">
        <v>181</v>
      </c>
      <c r="J3146" s="349" t="s">
        <v>1137</v>
      </c>
      <c r="K3146" s="370">
        <v>1639.5</v>
      </c>
      <c r="L3146" s="349" t="s">
        <v>1138</v>
      </c>
    </row>
    <row r="3147" spans="1:12" ht="13.5" x14ac:dyDescent="0.25">
      <c r="A3147" s="349" t="s">
        <v>3923</v>
      </c>
      <c r="B3147" s="349" t="s">
        <v>3924</v>
      </c>
      <c r="C3147" s="349" t="s">
        <v>4319</v>
      </c>
      <c r="D3147" s="349" t="s">
        <v>4320</v>
      </c>
      <c r="E3147" s="350" t="s">
        <v>24</v>
      </c>
      <c r="F3147" s="349" t="s">
        <v>24</v>
      </c>
      <c r="G3147" s="349">
        <v>101533</v>
      </c>
      <c r="H3147" s="349" t="s">
        <v>4365</v>
      </c>
      <c r="I3147" s="349" t="s">
        <v>181</v>
      </c>
      <c r="J3147" s="349" t="s">
        <v>1137</v>
      </c>
      <c r="K3147" s="370">
        <v>1261.79</v>
      </c>
      <c r="L3147" s="349" t="s">
        <v>1138</v>
      </c>
    </row>
    <row r="3148" spans="1:12" ht="13.5" x14ac:dyDescent="0.25">
      <c r="A3148" s="349" t="s">
        <v>3923</v>
      </c>
      <c r="B3148" s="349" t="s">
        <v>3924</v>
      </c>
      <c r="C3148" s="349" t="s">
        <v>4319</v>
      </c>
      <c r="D3148" s="349" t="s">
        <v>4320</v>
      </c>
      <c r="E3148" s="350" t="s">
        <v>24</v>
      </c>
      <c r="F3148" s="349" t="s">
        <v>24</v>
      </c>
      <c r="G3148" s="349">
        <v>101534</v>
      </c>
      <c r="H3148" s="349" t="s">
        <v>4366</v>
      </c>
      <c r="I3148" s="349" t="s">
        <v>181</v>
      </c>
      <c r="J3148" s="349" t="s">
        <v>1137</v>
      </c>
      <c r="K3148" s="370">
        <v>1486.71</v>
      </c>
      <c r="L3148" s="349" t="s">
        <v>1138</v>
      </c>
    </row>
    <row r="3149" spans="1:12" ht="13.5" x14ac:dyDescent="0.25">
      <c r="A3149" s="349" t="s">
        <v>3923</v>
      </c>
      <c r="B3149" s="349" t="s">
        <v>3924</v>
      </c>
      <c r="C3149" s="349" t="s">
        <v>4319</v>
      </c>
      <c r="D3149" s="349" t="s">
        <v>4320</v>
      </c>
      <c r="E3149" s="350" t="s">
        <v>24</v>
      </c>
      <c r="F3149" s="349" t="s">
        <v>24</v>
      </c>
      <c r="G3149" s="349">
        <v>101535</v>
      </c>
      <c r="H3149" s="349" t="s">
        <v>4367</v>
      </c>
      <c r="I3149" s="349" t="s">
        <v>181</v>
      </c>
      <c r="J3149" s="349" t="s">
        <v>1137</v>
      </c>
      <c r="K3149" s="370">
        <v>1522.35</v>
      </c>
      <c r="L3149" s="349" t="s">
        <v>1138</v>
      </c>
    </row>
    <row r="3150" spans="1:12" ht="13.5" x14ac:dyDescent="0.25">
      <c r="A3150" s="349" t="s">
        <v>3923</v>
      </c>
      <c r="B3150" s="349" t="s">
        <v>3924</v>
      </c>
      <c r="C3150" s="349" t="s">
        <v>4319</v>
      </c>
      <c r="D3150" s="349" t="s">
        <v>4320</v>
      </c>
      <c r="E3150" s="350" t="s">
        <v>24</v>
      </c>
      <c r="F3150" s="349" t="s">
        <v>24</v>
      </c>
      <c r="G3150" s="349">
        <v>101536</v>
      </c>
      <c r="H3150" s="349" t="s">
        <v>4368</v>
      </c>
      <c r="I3150" s="349" t="s">
        <v>181</v>
      </c>
      <c r="J3150" s="349" t="s">
        <v>1137</v>
      </c>
      <c r="K3150" s="370">
        <v>1769.99</v>
      </c>
      <c r="L3150" s="349" t="s">
        <v>1138</v>
      </c>
    </row>
    <row r="3151" spans="1:12" ht="13.5" x14ac:dyDescent="0.25">
      <c r="A3151" s="349" t="s">
        <v>3923</v>
      </c>
      <c r="B3151" s="349" t="s">
        <v>3924</v>
      </c>
      <c r="C3151" s="349" t="s">
        <v>4319</v>
      </c>
      <c r="D3151" s="349" t="s">
        <v>4320</v>
      </c>
      <c r="E3151" s="350" t="s">
        <v>24</v>
      </c>
      <c r="F3151" s="349" t="s">
        <v>24</v>
      </c>
      <c r="G3151" s="349">
        <v>101537</v>
      </c>
      <c r="H3151" s="349" t="s">
        <v>4369</v>
      </c>
      <c r="I3151" s="349" t="s">
        <v>181</v>
      </c>
      <c r="J3151" s="349" t="s">
        <v>1137</v>
      </c>
      <c r="K3151" s="350">
        <v>126.1</v>
      </c>
      <c r="L3151" s="349" t="s">
        <v>1138</v>
      </c>
    </row>
    <row r="3152" spans="1:12" ht="13.5" x14ac:dyDescent="0.25">
      <c r="A3152" s="349" t="s">
        <v>3923</v>
      </c>
      <c r="B3152" s="349" t="s">
        <v>3924</v>
      </c>
      <c r="C3152" s="349" t="s">
        <v>4319</v>
      </c>
      <c r="D3152" s="349" t="s">
        <v>4320</v>
      </c>
      <c r="E3152" s="350" t="s">
        <v>24</v>
      </c>
      <c r="F3152" s="349" t="s">
        <v>24</v>
      </c>
      <c r="G3152" s="349">
        <v>101538</v>
      </c>
      <c r="H3152" s="349" t="s">
        <v>4370</v>
      </c>
      <c r="I3152" s="349" t="s">
        <v>181</v>
      </c>
      <c r="J3152" s="349" t="s">
        <v>1333</v>
      </c>
      <c r="K3152" s="350">
        <v>54.46</v>
      </c>
      <c r="L3152" s="349" t="s">
        <v>1138</v>
      </c>
    </row>
    <row r="3153" spans="1:12" ht="13.5" x14ac:dyDescent="0.25">
      <c r="A3153" s="349" t="s">
        <v>3923</v>
      </c>
      <c r="B3153" s="349" t="s">
        <v>3924</v>
      </c>
      <c r="C3153" s="349" t="s">
        <v>4319</v>
      </c>
      <c r="D3153" s="349" t="s">
        <v>4320</v>
      </c>
      <c r="E3153" s="350" t="s">
        <v>24</v>
      </c>
      <c r="F3153" s="349" t="s">
        <v>24</v>
      </c>
      <c r="G3153" s="349">
        <v>101539</v>
      </c>
      <c r="H3153" s="349" t="s">
        <v>4371</v>
      </c>
      <c r="I3153" s="349" t="s">
        <v>181</v>
      </c>
      <c r="J3153" s="349" t="s">
        <v>1333</v>
      </c>
      <c r="K3153" s="350">
        <v>89.74</v>
      </c>
      <c r="L3153" s="349" t="s">
        <v>1138</v>
      </c>
    </row>
    <row r="3154" spans="1:12" ht="13.5" x14ac:dyDescent="0.25">
      <c r="A3154" s="349" t="s">
        <v>3923</v>
      </c>
      <c r="B3154" s="349" t="s">
        <v>3924</v>
      </c>
      <c r="C3154" s="349" t="s">
        <v>4319</v>
      </c>
      <c r="D3154" s="349" t="s">
        <v>4320</v>
      </c>
      <c r="E3154" s="350" t="s">
        <v>24</v>
      </c>
      <c r="F3154" s="349" t="s">
        <v>24</v>
      </c>
      <c r="G3154" s="349">
        <v>101540</v>
      </c>
      <c r="H3154" s="349" t="s">
        <v>4372</v>
      </c>
      <c r="I3154" s="349" t="s">
        <v>181</v>
      </c>
      <c r="J3154" s="349" t="s">
        <v>1333</v>
      </c>
      <c r="K3154" s="350">
        <v>151.69</v>
      </c>
      <c r="L3154" s="349" t="s">
        <v>1138</v>
      </c>
    </row>
    <row r="3155" spans="1:12" ht="13.5" x14ac:dyDescent="0.25">
      <c r="A3155" s="349" t="s">
        <v>3923</v>
      </c>
      <c r="B3155" s="349" t="s">
        <v>3924</v>
      </c>
      <c r="C3155" s="349" t="s">
        <v>4319</v>
      </c>
      <c r="D3155" s="349" t="s">
        <v>4320</v>
      </c>
      <c r="E3155" s="350" t="s">
        <v>24</v>
      </c>
      <c r="F3155" s="349" t="s">
        <v>24</v>
      </c>
      <c r="G3155" s="349">
        <v>101541</v>
      </c>
      <c r="H3155" s="349" t="s">
        <v>4373</v>
      </c>
      <c r="I3155" s="349" t="s">
        <v>181</v>
      </c>
      <c r="J3155" s="349" t="s">
        <v>1333</v>
      </c>
      <c r="K3155" s="350">
        <v>197.75</v>
      </c>
      <c r="L3155" s="349" t="s">
        <v>1138</v>
      </c>
    </row>
    <row r="3156" spans="1:12" ht="13.5" x14ac:dyDescent="0.25">
      <c r="A3156" s="349" t="s">
        <v>3923</v>
      </c>
      <c r="B3156" s="349" t="s">
        <v>3924</v>
      </c>
      <c r="C3156" s="349" t="s">
        <v>4319</v>
      </c>
      <c r="D3156" s="349" t="s">
        <v>4320</v>
      </c>
      <c r="E3156" s="350" t="s">
        <v>24</v>
      </c>
      <c r="F3156" s="349" t="s">
        <v>24</v>
      </c>
      <c r="G3156" s="349">
        <v>101542</v>
      </c>
      <c r="H3156" s="349" t="s">
        <v>4374</v>
      </c>
      <c r="I3156" s="349" t="s">
        <v>181</v>
      </c>
      <c r="J3156" s="349" t="s">
        <v>1333</v>
      </c>
      <c r="K3156" s="350">
        <v>41.11</v>
      </c>
      <c r="L3156" s="349" t="s">
        <v>1138</v>
      </c>
    </row>
    <row r="3157" spans="1:12" ht="13.5" x14ac:dyDescent="0.25">
      <c r="A3157" s="349" t="s">
        <v>3923</v>
      </c>
      <c r="B3157" s="349" t="s">
        <v>3924</v>
      </c>
      <c r="C3157" s="349" t="s">
        <v>4319</v>
      </c>
      <c r="D3157" s="349" t="s">
        <v>4320</v>
      </c>
      <c r="E3157" s="350" t="s">
        <v>24</v>
      </c>
      <c r="F3157" s="349" t="s">
        <v>24</v>
      </c>
      <c r="G3157" s="349">
        <v>101543</v>
      </c>
      <c r="H3157" s="349" t="s">
        <v>4375</v>
      </c>
      <c r="I3157" s="349" t="s">
        <v>181</v>
      </c>
      <c r="J3157" s="349" t="s">
        <v>1333</v>
      </c>
      <c r="K3157" s="350">
        <v>72.930000000000007</v>
      </c>
      <c r="L3157" s="349" t="s">
        <v>1138</v>
      </c>
    </row>
    <row r="3158" spans="1:12" ht="13.5" x14ac:dyDescent="0.25">
      <c r="A3158" s="349" t="s">
        <v>3923</v>
      </c>
      <c r="B3158" s="349" t="s">
        <v>3924</v>
      </c>
      <c r="C3158" s="349" t="s">
        <v>4319</v>
      </c>
      <c r="D3158" s="349" t="s">
        <v>4320</v>
      </c>
      <c r="E3158" s="350" t="s">
        <v>24</v>
      </c>
      <c r="F3158" s="349" t="s">
        <v>24</v>
      </c>
      <c r="G3158" s="349">
        <v>101544</v>
      </c>
      <c r="H3158" s="349" t="s">
        <v>4376</v>
      </c>
      <c r="I3158" s="349" t="s">
        <v>181</v>
      </c>
      <c r="J3158" s="349" t="s">
        <v>1333</v>
      </c>
      <c r="K3158" s="350">
        <v>116.8</v>
      </c>
      <c r="L3158" s="349" t="s">
        <v>1138</v>
      </c>
    </row>
    <row r="3159" spans="1:12" ht="13.5" x14ac:dyDescent="0.25">
      <c r="A3159" s="349" t="s">
        <v>3923</v>
      </c>
      <c r="B3159" s="349" t="s">
        <v>3924</v>
      </c>
      <c r="C3159" s="349" t="s">
        <v>4319</v>
      </c>
      <c r="D3159" s="349" t="s">
        <v>4320</v>
      </c>
      <c r="E3159" s="350" t="s">
        <v>24</v>
      </c>
      <c r="F3159" s="349" t="s">
        <v>24</v>
      </c>
      <c r="G3159" s="349">
        <v>101545</v>
      </c>
      <c r="H3159" s="349" t="s">
        <v>4377</v>
      </c>
      <c r="I3159" s="349" t="s">
        <v>181</v>
      </c>
      <c r="J3159" s="349" t="s">
        <v>1333</v>
      </c>
      <c r="K3159" s="350">
        <v>169.73</v>
      </c>
      <c r="L3159" s="349" t="s">
        <v>1138</v>
      </c>
    </row>
    <row r="3160" spans="1:12" ht="13.5" x14ac:dyDescent="0.25">
      <c r="A3160" s="349" t="s">
        <v>3923</v>
      </c>
      <c r="B3160" s="349" t="s">
        <v>3924</v>
      </c>
      <c r="C3160" s="349" t="s">
        <v>4319</v>
      </c>
      <c r="D3160" s="349" t="s">
        <v>4320</v>
      </c>
      <c r="E3160" s="350" t="s">
        <v>24</v>
      </c>
      <c r="F3160" s="349" t="s">
        <v>24</v>
      </c>
      <c r="G3160" s="349">
        <v>101546</v>
      </c>
      <c r="H3160" s="349" t="s">
        <v>4378</v>
      </c>
      <c r="I3160" s="349" t="s">
        <v>181</v>
      </c>
      <c r="J3160" s="349" t="s">
        <v>1137</v>
      </c>
      <c r="K3160" s="350">
        <v>40.26</v>
      </c>
      <c r="L3160" s="349" t="s">
        <v>1138</v>
      </c>
    </row>
    <row r="3161" spans="1:12" ht="13.5" x14ac:dyDescent="0.25">
      <c r="A3161" s="349" t="s">
        <v>3923</v>
      </c>
      <c r="B3161" s="349" t="s">
        <v>3924</v>
      </c>
      <c r="C3161" s="349" t="s">
        <v>4319</v>
      </c>
      <c r="D3161" s="349" t="s">
        <v>4320</v>
      </c>
      <c r="E3161" s="350" t="s">
        <v>24</v>
      </c>
      <c r="F3161" s="349" t="s">
        <v>24</v>
      </c>
      <c r="G3161" s="349">
        <v>101547</v>
      </c>
      <c r="H3161" s="349" t="s">
        <v>4379</v>
      </c>
      <c r="I3161" s="349" t="s">
        <v>181</v>
      </c>
      <c r="J3161" s="349" t="s">
        <v>1137</v>
      </c>
      <c r="K3161" s="350">
        <v>126.74</v>
      </c>
      <c r="L3161" s="349" t="s">
        <v>1138</v>
      </c>
    </row>
    <row r="3162" spans="1:12" ht="13.5" x14ac:dyDescent="0.25">
      <c r="A3162" s="349" t="s">
        <v>3923</v>
      </c>
      <c r="B3162" s="349" t="s">
        <v>3924</v>
      </c>
      <c r="C3162" s="349" t="s">
        <v>4319</v>
      </c>
      <c r="D3162" s="349" t="s">
        <v>4320</v>
      </c>
      <c r="E3162" s="350" t="s">
        <v>24</v>
      </c>
      <c r="F3162" s="349" t="s">
        <v>24</v>
      </c>
      <c r="G3162" s="349">
        <v>101548</v>
      </c>
      <c r="H3162" s="349" t="s">
        <v>4380</v>
      </c>
      <c r="I3162" s="349" t="s">
        <v>181</v>
      </c>
      <c r="J3162" s="349" t="s">
        <v>1137</v>
      </c>
      <c r="K3162" s="350">
        <v>9.76</v>
      </c>
      <c r="L3162" s="349" t="s">
        <v>1138</v>
      </c>
    </row>
    <row r="3163" spans="1:12" ht="13.5" x14ac:dyDescent="0.25">
      <c r="A3163" s="349" t="s">
        <v>3923</v>
      </c>
      <c r="B3163" s="349" t="s">
        <v>3924</v>
      </c>
      <c r="C3163" s="349" t="s">
        <v>4319</v>
      </c>
      <c r="D3163" s="349" t="s">
        <v>4320</v>
      </c>
      <c r="E3163" s="350" t="s">
        <v>24</v>
      </c>
      <c r="F3163" s="349" t="s">
        <v>24</v>
      </c>
      <c r="G3163" s="349">
        <v>101549</v>
      </c>
      <c r="H3163" s="349" t="s">
        <v>4381</v>
      </c>
      <c r="I3163" s="349" t="s">
        <v>181</v>
      </c>
      <c r="J3163" s="349" t="s">
        <v>1137</v>
      </c>
      <c r="K3163" s="350">
        <v>19.97</v>
      </c>
      <c r="L3163" s="349" t="s">
        <v>1138</v>
      </c>
    </row>
    <row r="3164" spans="1:12" ht="13.5" x14ac:dyDescent="0.25">
      <c r="A3164" s="349" t="s">
        <v>3923</v>
      </c>
      <c r="B3164" s="349" t="s">
        <v>3924</v>
      </c>
      <c r="C3164" s="349" t="s">
        <v>4319</v>
      </c>
      <c r="D3164" s="349" t="s">
        <v>4320</v>
      </c>
      <c r="E3164" s="350" t="s">
        <v>24</v>
      </c>
      <c r="F3164" s="349" t="s">
        <v>24</v>
      </c>
      <c r="G3164" s="349">
        <v>101553</v>
      </c>
      <c r="H3164" s="349" t="s">
        <v>4382</v>
      </c>
      <c r="I3164" s="349" t="s">
        <v>181</v>
      </c>
      <c r="J3164" s="349" t="s">
        <v>1137</v>
      </c>
      <c r="K3164" s="350">
        <v>19.09</v>
      </c>
      <c r="L3164" s="349" t="s">
        <v>1138</v>
      </c>
    </row>
    <row r="3165" spans="1:12" ht="13.5" x14ac:dyDescent="0.25">
      <c r="A3165" s="349" t="s">
        <v>3923</v>
      </c>
      <c r="B3165" s="349" t="s">
        <v>3924</v>
      </c>
      <c r="C3165" s="349" t="s">
        <v>4319</v>
      </c>
      <c r="D3165" s="349" t="s">
        <v>4320</v>
      </c>
      <c r="E3165" s="350" t="s">
        <v>24</v>
      </c>
      <c r="F3165" s="349" t="s">
        <v>24</v>
      </c>
      <c r="G3165" s="349">
        <v>101554</v>
      </c>
      <c r="H3165" s="349" t="s">
        <v>4383</v>
      </c>
      <c r="I3165" s="349" t="s">
        <v>181</v>
      </c>
      <c r="J3165" s="349" t="s">
        <v>1137</v>
      </c>
      <c r="K3165" s="350">
        <v>13.64</v>
      </c>
      <c r="L3165" s="349" t="s">
        <v>1138</v>
      </c>
    </row>
    <row r="3166" spans="1:12" ht="13.5" x14ac:dyDescent="0.25">
      <c r="A3166" s="349" t="s">
        <v>3923</v>
      </c>
      <c r="B3166" s="349" t="s">
        <v>3924</v>
      </c>
      <c r="C3166" s="349" t="s">
        <v>4319</v>
      </c>
      <c r="D3166" s="349" t="s">
        <v>4320</v>
      </c>
      <c r="E3166" s="350" t="s">
        <v>24</v>
      </c>
      <c r="F3166" s="349" t="s">
        <v>24</v>
      </c>
      <c r="G3166" s="349">
        <v>101555</v>
      </c>
      <c r="H3166" s="349" t="s">
        <v>4384</v>
      </c>
      <c r="I3166" s="349" t="s">
        <v>181</v>
      </c>
      <c r="J3166" s="349" t="s">
        <v>1137</v>
      </c>
      <c r="K3166" s="350">
        <v>8.68</v>
      </c>
      <c r="L3166" s="349" t="s">
        <v>1138</v>
      </c>
    </row>
    <row r="3167" spans="1:12" ht="13.5" x14ac:dyDescent="0.25">
      <c r="A3167" s="349" t="s">
        <v>3923</v>
      </c>
      <c r="B3167" s="349" t="s">
        <v>3924</v>
      </c>
      <c r="C3167" s="349" t="s">
        <v>4319</v>
      </c>
      <c r="D3167" s="349" t="s">
        <v>4320</v>
      </c>
      <c r="E3167" s="350" t="s">
        <v>24</v>
      </c>
      <c r="F3167" s="349" t="s">
        <v>24</v>
      </c>
      <c r="G3167" s="349">
        <v>101556</v>
      </c>
      <c r="H3167" s="349" t="s">
        <v>4385</v>
      </c>
      <c r="I3167" s="349" t="s">
        <v>181</v>
      </c>
      <c r="J3167" s="349" t="s">
        <v>1137</v>
      </c>
      <c r="K3167" s="350">
        <v>7.89</v>
      </c>
      <c r="L3167" s="349" t="s">
        <v>1138</v>
      </c>
    </row>
    <row r="3168" spans="1:12" ht="13.5" x14ac:dyDescent="0.25">
      <c r="A3168" s="349" t="s">
        <v>3923</v>
      </c>
      <c r="B3168" s="349" t="s">
        <v>3924</v>
      </c>
      <c r="C3168" s="349" t="s">
        <v>4319</v>
      </c>
      <c r="D3168" s="349" t="s">
        <v>4320</v>
      </c>
      <c r="E3168" s="350" t="s">
        <v>24</v>
      </c>
      <c r="F3168" s="349" t="s">
        <v>24</v>
      </c>
      <c r="G3168" s="349">
        <v>101560</v>
      </c>
      <c r="H3168" s="349" t="s">
        <v>4386</v>
      </c>
      <c r="I3168" s="349" t="s">
        <v>182</v>
      </c>
      <c r="J3168" s="349" t="s">
        <v>1137</v>
      </c>
      <c r="K3168" s="350">
        <v>8.9700000000000006</v>
      </c>
      <c r="L3168" s="349" t="s">
        <v>1138</v>
      </c>
    </row>
    <row r="3169" spans="1:12" ht="13.5" x14ac:dyDescent="0.25">
      <c r="A3169" s="349" t="s">
        <v>3923</v>
      </c>
      <c r="B3169" s="349" t="s">
        <v>3924</v>
      </c>
      <c r="C3169" s="349" t="s">
        <v>4319</v>
      </c>
      <c r="D3169" s="349" t="s">
        <v>4320</v>
      </c>
      <c r="E3169" s="350" t="s">
        <v>24</v>
      </c>
      <c r="F3169" s="349" t="s">
        <v>24</v>
      </c>
      <c r="G3169" s="349">
        <v>101561</v>
      </c>
      <c r="H3169" s="349" t="s">
        <v>4387</v>
      </c>
      <c r="I3169" s="349" t="s">
        <v>182</v>
      </c>
      <c r="J3169" s="349" t="s">
        <v>1137</v>
      </c>
      <c r="K3169" s="350">
        <v>14.23</v>
      </c>
      <c r="L3169" s="349" t="s">
        <v>1138</v>
      </c>
    </row>
    <row r="3170" spans="1:12" ht="13.5" x14ac:dyDescent="0.25">
      <c r="A3170" s="349" t="s">
        <v>3923</v>
      </c>
      <c r="B3170" s="349" t="s">
        <v>3924</v>
      </c>
      <c r="C3170" s="349" t="s">
        <v>4319</v>
      </c>
      <c r="D3170" s="349" t="s">
        <v>4320</v>
      </c>
      <c r="E3170" s="350" t="s">
        <v>24</v>
      </c>
      <c r="F3170" s="349" t="s">
        <v>24</v>
      </c>
      <c r="G3170" s="349">
        <v>101562</v>
      </c>
      <c r="H3170" s="349" t="s">
        <v>4388</v>
      </c>
      <c r="I3170" s="349" t="s">
        <v>182</v>
      </c>
      <c r="J3170" s="349" t="s">
        <v>1137</v>
      </c>
      <c r="K3170" s="350">
        <v>22.01</v>
      </c>
      <c r="L3170" s="349" t="s">
        <v>1138</v>
      </c>
    </row>
    <row r="3171" spans="1:12" ht="13.5" x14ac:dyDescent="0.25">
      <c r="A3171" s="349" t="s">
        <v>3923</v>
      </c>
      <c r="B3171" s="349" t="s">
        <v>3924</v>
      </c>
      <c r="C3171" s="349" t="s">
        <v>4319</v>
      </c>
      <c r="D3171" s="349" t="s">
        <v>4320</v>
      </c>
      <c r="E3171" s="350" t="s">
        <v>24</v>
      </c>
      <c r="F3171" s="349" t="s">
        <v>24</v>
      </c>
      <c r="G3171" s="349">
        <v>101563</v>
      </c>
      <c r="H3171" s="349" t="s">
        <v>4389</v>
      </c>
      <c r="I3171" s="349" t="s">
        <v>182</v>
      </c>
      <c r="J3171" s="349" t="s">
        <v>1137</v>
      </c>
      <c r="K3171" s="350">
        <v>31.08</v>
      </c>
      <c r="L3171" s="349" t="s">
        <v>1138</v>
      </c>
    </row>
    <row r="3172" spans="1:12" ht="13.5" x14ac:dyDescent="0.25">
      <c r="A3172" s="349" t="s">
        <v>3923</v>
      </c>
      <c r="B3172" s="349" t="s">
        <v>3924</v>
      </c>
      <c r="C3172" s="349" t="s">
        <v>4319</v>
      </c>
      <c r="D3172" s="349" t="s">
        <v>4320</v>
      </c>
      <c r="E3172" s="350" t="s">
        <v>24</v>
      </c>
      <c r="F3172" s="349" t="s">
        <v>24</v>
      </c>
      <c r="G3172" s="349">
        <v>101564</v>
      </c>
      <c r="H3172" s="349" t="s">
        <v>4390</v>
      </c>
      <c r="I3172" s="349" t="s">
        <v>182</v>
      </c>
      <c r="J3172" s="349" t="s">
        <v>1137</v>
      </c>
      <c r="K3172" s="350">
        <v>45.91</v>
      </c>
      <c r="L3172" s="349" t="s">
        <v>1138</v>
      </c>
    </row>
    <row r="3173" spans="1:12" ht="13.5" x14ac:dyDescent="0.25">
      <c r="A3173" s="349" t="s">
        <v>3923</v>
      </c>
      <c r="B3173" s="349" t="s">
        <v>3924</v>
      </c>
      <c r="C3173" s="349" t="s">
        <v>4319</v>
      </c>
      <c r="D3173" s="349" t="s">
        <v>4320</v>
      </c>
      <c r="E3173" s="350" t="s">
        <v>24</v>
      </c>
      <c r="F3173" s="349" t="s">
        <v>24</v>
      </c>
      <c r="G3173" s="349">
        <v>101565</v>
      </c>
      <c r="H3173" s="349" t="s">
        <v>4391</v>
      </c>
      <c r="I3173" s="349" t="s">
        <v>182</v>
      </c>
      <c r="J3173" s="349" t="s">
        <v>1137</v>
      </c>
      <c r="K3173" s="350">
        <v>64.2</v>
      </c>
      <c r="L3173" s="349" t="s">
        <v>1138</v>
      </c>
    </row>
    <row r="3174" spans="1:12" ht="13.5" x14ac:dyDescent="0.25">
      <c r="A3174" s="349" t="s">
        <v>3923</v>
      </c>
      <c r="B3174" s="349" t="s">
        <v>3924</v>
      </c>
      <c r="C3174" s="349" t="s">
        <v>4319</v>
      </c>
      <c r="D3174" s="349" t="s">
        <v>4320</v>
      </c>
      <c r="E3174" s="350" t="s">
        <v>24</v>
      </c>
      <c r="F3174" s="349" t="s">
        <v>24</v>
      </c>
      <c r="G3174" s="349">
        <v>101567</v>
      </c>
      <c r="H3174" s="349" t="s">
        <v>4392</v>
      </c>
      <c r="I3174" s="349" t="s">
        <v>182</v>
      </c>
      <c r="J3174" s="349" t="s">
        <v>1137</v>
      </c>
      <c r="K3174" s="350">
        <v>83.32</v>
      </c>
      <c r="L3174" s="349" t="s">
        <v>1138</v>
      </c>
    </row>
    <row r="3175" spans="1:12" ht="13.5" x14ac:dyDescent="0.25">
      <c r="A3175" s="349" t="s">
        <v>3923</v>
      </c>
      <c r="B3175" s="349" t="s">
        <v>3924</v>
      </c>
      <c r="C3175" s="349" t="s">
        <v>4319</v>
      </c>
      <c r="D3175" s="349" t="s">
        <v>4320</v>
      </c>
      <c r="E3175" s="350" t="s">
        <v>24</v>
      </c>
      <c r="F3175" s="349" t="s">
        <v>24</v>
      </c>
      <c r="G3175" s="349">
        <v>101568</v>
      </c>
      <c r="H3175" s="349" t="s">
        <v>4393</v>
      </c>
      <c r="I3175" s="349" t="s">
        <v>182</v>
      </c>
      <c r="J3175" s="349" t="s">
        <v>1137</v>
      </c>
      <c r="K3175" s="350">
        <v>108.95</v>
      </c>
      <c r="L3175" s="349" t="s">
        <v>1138</v>
      </c>
    </row>
    <row r="3176" spans="1:12" ht="13.5" x14ac:dyDescent="0.25">
      <c r="A3176" s="349" t="s">
        <v>3923</v>
      </c>
      <c r="B3176" s="349" t="s">
        <v>3924</v>
      </c>
      <c r="C3176" s="349" t="s">
        <v>4319</v>
      </c>
      <c r="D3176" s="349" t="s">
        <v>4320</v>
      </c>
      <c r="E3176" s="350" t="s">
        <v>24</v>
      </c>
      <c r="F3176" s="349" t="s">
        <v>24</v>
      </c>
      <c r="G3176" s="349">
        <v>101626</v>
      </c>
      <c r="H3176" s="349" t="s">
        <v>4394</v>
      </c>
      <c r="I3176" s="349" t="s">
        <v>181</v>
      </c>
      <c r="J3176" s="349" t="s">
        <v>1333</v>
      </c>
      <c r="K3176" s="350">
        <v>173.77</v>
      </c>
      <c r="L3176" s="349" t="s">
        <v>1138</v>
      </c>
    </row>
    <row r="3177" spans="1:12" ht="13.5" x14ac:dyDescent="0.25">
      <c r="A3177" s="349" t="s">
        <v>3923</v>
      </c>
      <c r="B3177" s="349" t="s">
        <v>3924</v>
      </c>
      <c r="C3177" s="349" t="s">
        <v>4319</v>
      </c>
      <c r="D3177" s="349" t="s">
        <v>4320</v>
      </c>
      <c r="E3177" s="350" t="s">
        <v>24</v>
      </c>
      <c r="F3177" s="349" t="s">
        <v>24</v>
      </c>
      <c r="G3177" s="349">
        <v>101627</v>
      </c>
      <c r="H3177" s="349" t="s">
        <v>4395</v>
      </c>
      <c r="I3177" s="349" t="s">
        <v>181</v>
      </c>
      <c r="J3177" s="349" t="s">
        <v>1333</v>
      </c>
      <c r="K3177" s="350">
        <v>269.20999999999998</v>
      </c>
      <c r="L3177" s="349" t="s">
        <v>1138</v>
      </c>
    </row>
    <row r="3178" spans="1:12" ht="13.5" x14ac:dyDescent="0.25">
      <c r="A3178" s="349" t="s">
        <v>3923</v>
      </c>
      <c r="B3178" s="349" t="s">
        <v>3924</v>
      </c>
      <c r="C3178" s="349" t="s">
        <v>4319</v>
      </c>
      <c r="D3178" s="349" t="s">
        <v>4320</v>
      </c>
      <c r="E3178" s="350" t="s">
        <v>24</v>
      </c>
      <c r="F3178" s="349" t="s">
        <v>24</v>
      </c>
      <c r="G3178" s="349">
        <v>101628</v>
      </c>
      <c r="H3178" s="349" t="s">
        <v>4396</v>
      </c>
      <c r="I3178" s="349" t="s">
        <v>181</v>
      </c>
      <c r="J3178" s="349" t="s">
        <v>1333</v>
      </c>
      <c r="K3178" s="350">
        <v>129.62</v>
      </c>
      <c r="L3178" s="349" t="s">
        <v>1138</v>
      </c>
    </row>
    <row r="3179" spans="1:12" ht="13.5" x14ac:dyDescent="0.25">
      <c r="A3179" s="349" t="s">
        <v>3923</v>
      </c>
      <c r="B3179" s="349" t="s">
        <v>3924</v>
      </c>
      <c r="C3179" s="349" t="s">
        <v>4319</v>
      </c>
      <c r="D3179" s="349" t="s">
        <v>4320</v>
      </c>
      <c r="E3179" s="350" t="s">
        <v>24</v>
      </c>
      <c r="F3179" s="349" t="s">
        <v>24</v>
      </c>
      <c r="G3179" s="349">
        <v>101629</v>
      </c>
      <c r="H3179" s="349" t="s">
        <v>4397</v>
      </c>
      <c r="I3179" s="349" t="s">
        <v>181</v>
      </c>
      <c r="J3179" s="349" t="s">
        <v>1333</v>
      </c>
      <c r="K3179" s="350">
        <v>152.36000000000001</v>
      </c>
      <c r="L3179" s="349" t="s">
        <v>1138</v>
      </c>
    </row>
    <row r="3180" spans="1:12" ht="13.5" x14ac:dyDescent="0.25">
      <c r="A3180" s="349" t="s">
        <v>3923</v>
      </c>
      <c r="B3180" s="349" t="s">
        <v>3924</v>
      </c>
      <c r="C3180" s="349" t="s">
        <v>4319</v>
      </c>
      <c r="D3180" s="349" t="s">
        <v>4320</v>
      </c>
      <c r="E3180" s="350" t="s">
        <v>24</v>
      </c>
      <c r="F3180" s="349" t="s">
        <v>24</v>
      </c>
      <c r="G3180" s="349">
        <v>101630</v>
      </c>
      <c r="H3180" s="349" t="s">
        <v>4398</v>
      </c>
      <c r="I3180" s="349" t="s">
        <v>181</v>
      </c>
      <c r="J3180" s="349" t="s">
        <v>1333</v>
      </c>
      <c r="K3180" s="350">
        <v>81.349999999999994</v>
      </c>
      <c r="L3180" s="349" t="s">
        <v>1138</v>
      </c>
    </row>
    <row r="3181" spans="1:12" ht="13.5" x14ac:dyDescent="0.25">
      <c r="A3181" s="349" t="s">
        <v>3923</v>
      </c>
      <c r="B3181" s="349" t="s">
        <v>3924</v>
      </c>
      <c r="C3181" s="349" t="s">
        <v>4319</v>
      </c>
      <c r="D3181" s="349" t="s">
        <v>4320</v>
      </c>
      <c r="E3181" s="350" t="s">
        <v>24</v>
      </c>
      <c r="F3181" s="349" t="s">
        <v>24</v>
      </c>
      <c r="G3181" s="349">
        <v>101631</v>
      </c>
      <c r="H3181" s="349" t="s">
        <v>4399</v>
      </c>
      <c r="I3181" s="349" t="s">
        <v>181</v>
      </c>
      <c r="J3181" s="349" t="s">
        <v>1333</v>
      </c>
      <c r="K3181" s="350">
        <v>38.97</v>
      </c>
      <c r="L3181" s="349" t="s">
        <v>1138</v>
      </c>
    </row>
    <row r="3182" spans="1:12" ht="13.5" x14ac:dyDescent="0.25">
      <c r="A3182" s="349" t="s">
        <v>3923</v>
      </c>
      <c r="B3182" s="349" t="s">
        <v>3924</v>
      </c>
      <c r="C3182" s="349" t="s">
        <v>4319</v>
      </c>
      <c r="D3182" s="349" t="s">
        <v>4320</v>
      </c>
      <c r="E3182" s="350" t="s">
        <v>24</v>
      </c>
      <c r="F3182" s="349" t="s">
        <v>24</v>
      </c>
      <c r="G3182" s="349">
        <v>101632</v>
      </c>
      <c r="H3182" s="349" t="s">
        <v>4400</v>
      </c>
      <c r="I3182" s="349" t="s">
        <v>181</v>
      </c>
      <c r="J3182" s="349" t="s">
        <v>1333</v>
      </c>
      <c r="K3182" s="350">
        <v>38.4</v>
      </c>
      <c r="L3182" s="349" t="s">
        <v>1138</v>
      </c>
    </row>
    <row r="3183" spans="1:12" ht="13.5" x14ac:dyDescent="0.25">
      <c r="A3183" s="349" t="s">
        <v>3923</v>
      </c>
      <c r="B3183" s="349" t="s">
        <v>3924</v>
      </c>
      <c r="C3183" s="349" t="s">
        <v>4319</v>
      </c>
      <c r="D3183" s="349" t="s">
        <v>4320</v>
      </c>
      <c r="E3183" s="350" t="s">
        <v>24</v>
      </c>
      <c r="F3183" s="349" t="s">
        <v>24</v>
      </c>
      <c r="G3183" s="349">
        <v>101633</v>
      </c>
      <c r="H3183" s="349" t="s">
        <v>4401</v>
      </c>
      <c r="I3183" s="349" t="s">
        <v>181</v>
      </c>
      <c r="J3183" s="349" t="s">
        <v>1333</v>
      </c>
      <c r="K3183" s="350">
        <v>104.46</v>
      </c>
      <c r="L3183" s="349" t="s">
        <v>1138</v>
      </c>
    </row>
    <row r="3184" spans="1:12" ht="13.5" x14ac:dyDescent="0.25">
      <c r="A3184" s="349" t="s">
        <v>3923</v>
      </c>
      <c r="B3184" s="349" t="s">
        <v>3924</v>
      </c>
      <c r="C3184" s="349" t="s">
        <v>4319</v>
      </c>
      <c r="D3184" s="349" t="s">
        <v>4320</v>
      </c>
      <c r="E3184" s="350" t="s">
        <v>24</v>
      </c>
      <c r="F3184" s="349" t="s">
        <v>24</v>
      </c>
      <c r="G3184" s="349">
        <v>101636</v>
      </c>
      <c r="H3184" s="349" t="s">
        <v>4402</v>
      </c>
      <c r="I3184" s="349" t="s">
        <v>181</v>
      </c>
      <c r="J3184" s="349" t="s">
        <v>1333</v>
      </c>
      <c r="K3184" s="350">
        <v>157.22999999999999</v>
      </c>
      <c r="L3184" s="349" t="s">
        <v>1138</v>
      </c>
    </row>
    <row r="3185" spans="1:12" ht="13.5" x14ac:dyDescent="0.25">
      <c r="A3185" s="349" t="s">
        <v>3923</v>
      </c>
      <c r="B3185" s="349" t="s">
        <v>3924</v>
      </c>
      <c r="C3185" s="349" t="s">
        <v>4319</v>
      </c>
      <c r="D3185" s="349" t="s">
        <v>4320</v>
      </c>
      <c r="E3185" s="350" t="s">
        <v>24</v>
      </c>
      <c r="F3185" s="349" t="s">
        <v>24</v>
      </c>
      <c r="G3185" s="349">
        <v>101637</v>
      </c>
      <c r="H3185" s="349" t="s">
        <v>4403</v>
      </c>
      <c r="I3185" s="349" t="s">
        <v>181</v>
      </c>
      <c r="J3185" s="349" t="s">
        <v>1333</v>
      </c>
      <c r="K3185" s="350">
        <v>152.57</v>
      </c>
      <c r="L3185" s="349" t="s">
        <v>1138</v>
      </c>
    </row>
    <row r="3186" spans="1:12" ht="13.5" x14ac:dyDescent="0.25">
      <c r="A3186" s="349" t="s">
        <v>3923</v>
      </c>
      <c r="B3186" s="349" t="s">
        <v>3924</v>
      </c>
      <c r="C3186" s="349" t="s">
        <v>4319</v>
      </c>
      <c r="D3186" s="349" t="s">
        <v>4320</v>
      </c>
      <c r="E3186" s="350" t="s">
        <v>24</v>
      </c>
      <c r="F3186" s="349" t="s">
        <v>24</v>
      </c>
      <c r="G3186" s="349">
        <v>101640</v>
      </c>
      <c r="H3186" s="349" t="s">
        <v>4404</v>
      </c>
      <c r="I3186" s="349" t="s">
        <v>181</v>
      </c>
      <c r="J3186" s="349" t="s">
        <v>1333</v>
      </c>
      <c r="K3186" s="350">
        <v>99.3</v>
      </c>
      <c r="L3186" s="349" t="s">
        <v>1138</v>
      </c>
    </row>
    <row r="3187" spans="1:12" ht="13.5" x14ac:dyDescent="0.25">
      <c r="A3187" s="349" t="s">
        <v>3923</v>
      </c>
      <c r="B3187" s="349" t="s">
        <v>3924</v>
      </c>
      <c r="C3187" s="349" t="s">
        <v>4319</v>
      </c>
      <c r="D3187" s="349" t="s">
        <v>4320</v>
      </c>
      <c r="E3187" s="350" t="s">
        <v>24</v>
      </c>
      <c r="F3187" s="349" t="s">
        <v>24</v>
      </c>
      <c r="G3187" s="349">
        <v>101641</v>
      </c>
      <c r="H3187" s="349" t="s">
        <v>4405</v>
      </c>
      <c r="I3187" s="349" t="s">
        <v>181</v>
      </c>
      <c r="J3187" s="349" t="s">
        <v>1333</v>
      </c>
      <c r="K3187" s="350">
        <v>51.53</v>
      </c>
      <c r="L3187" s="349" t="s">
        <v>1138</v>
      </c>
    </row>
    <row r="3188" spans="1:12" ht="13.5" x14ac:dyDescent="0.25">
      <c r="A3188" s="349" t="s">
        <v>3923</v>
      </c>
      <c r="B3188" s="349" t="s">
        <v>3924</v>
      </c>
      <c r="C3188" s="349" t="s">
        <v>4319</v>
      </c>
      <c r="D3188" s="349" t="s">
        <v>4320</v>
      </c>
      <c r="E3188" s="350" t="s">
        <v>24</v>
      </c>
      <c r="F3188" s="349" t="s">
        <v>24</v>
      </c>
      <c r="G3188" s="349">
        <v>101642</v>
      </c>
      <c r="H3188" s="349" t="s">
        <v>4406</v>
      </c>
      <c r="I3188" s="349" t="s">
        <v>181</v>
      </c>
      <c r="J3188" s="349" t="s">
        <v>1333</v>
      </c>
      <c r="K3188" s="350">
        <v>25.95</v>
      </c>
      <c r="L3188" s="349" t="s">
        <v>1138</v>
      </c>
    </row>
    <row r="3189" spans="1:12" ht="13.5" x14ac:dyDescent="0.25">
      <c r="A3189" s="349" t="s">
        <v>3923</v>
      </c>
      <c r="B3189" s="349" t="s">
        <v>3924</v>
      </c>
      <c r="C3189" s="349" t="s">
        <v>4319</v>
      </c>
      <c r="D3189" s="349" t="s">
        <v>4320</v>
      </c>
      <c r="E3189" s="350" t="s">
        <v>24</v>
      </c>
      <c r="F3189" s="349" t="s">
        <v>24</v>
      </c>
      <c r="G3189" s="349">
        <v>101643</v>
      </c>
      <c r="H3189" s="349" t="s">
        <v>4407</v>
      </c>
      <c r="I3189" s="349" t="s">
        <v>181</v>
      </c>
      <c r="J3189" s="349" t="s">
        <v>1333</v>
      </c>
      <c r="K3189" s="350">
        <v>45</v>
      </c>
      <c r="L3189" s="349" t="s">
        <v>1138</v>
      </c>
    </row>
    <row r="3190" spans="1:12" ht="13.5" x14ac:dyDescent="0.25">
      <c r="A3190" s="349" t="s">
        <v>3923</v>
      </c>
      <c r="B3190" s="349" t="s">
        <v>3924</v>
      </c>
      <c r="C3190" s="349" t="s">
        <v>4319</v>
      </c>
      <c r="D3190" s="349" t="s">
        <v>4320</v>
      </c>
      <c r="E3190" s="350" t="s">
        <v>24</v>
      </c>
      <c r="F3190" s="349" t="s">
        <v>24</v>
      </c>
      <c r="G3190" s="349">
        <v>101644</v>
      </c>
      <c r="H3190" s="349" t="s">
        <v>4408</v>
      </c>
      <c r="I3190" s="349" t="s">
        <v>181</v>
      </c>
      <c r="J3190" s="349" t="s">
        <v>1333</v>
      </c>
      <c r="K3190" s="350">
        <v>60.83</v>
      </c>
      <c r="L3190" s="349" t="s">
        <v>1138</v>
      </c>
    </row>
    <row r="3191" spans="1:12" ht="13.5" x14ac:dyDescent="0.25">
      <c r="A3191" s="349" t="s">
        <v>3923</v>
      </c>
      <c r="B3191" s="349" t="s">
        <v>3924</v>
      </c>
      <c r="C3191" s="349" t="s">
        <v>4319</v>
      </c>
      <c r="D3191" s="349" t="s">
        <v>4320</v>
      </c>
      <c r="E3191" s="350" t="s">
        <v>24</v>
      </c>
      <c r="F3191" s="349" t="s">
        <v>24</v>
      </c>
      <c r="G3191" s="349">
        <v>101648</v>
      </c>
      <c r="H3191" s="349" t="s">
        <v>4409</v>
      </c>
      <c r="I3191" s="349" t="s">
        <v>181</v>
      </c>
      <c r="J3191" s="349" t="s">
        <v>1333</v>
      </c>
      <c r="K3191" s="350">
        <v>54.34</v>
      </c>
      <c r="L3191" s="349" t="s">
        <v>1138</v>
      </c>
    </row>
    <row r="3192" spans="1:12" ht="13.5" x14ac:dyDescent="0.25">
      <c r="A3192" s="349" t="s">
        <v>3923</v>
      </c>
      <c r="B3192" s="349" t="s">
        <v>3924</v>
      </c>
      <c r="C3192" s="349" t="s">
        <v>4319</v>
      </c>
      <c r="D3192" s="349" t="s">
        <v>4320</v>
      </c>
      <c r="E3192" s="350" t="s">
        <v>24</v>
      </c>
      <c r="F3192" s="349" t="s">
        <v>24</v>
      </c>
      <c r="G3192" s="349">
        <v>101649</v>
      </c>
      <c r="H3192" s="349" t="s">
        <v>4410</v>
      </c>
      <c r="I3192" s="349" t="s">
        <v>181</v>
      </c>
      <c r="J3192" s="349" t="s">
        <v>1333</v>
      </c>
      <c r="K3192" s="350">
        <v>62.59</v>
      </c>
      <c r="L3192" s="349" t="s">
        <v>1138</v>
      </c>
    </row>
    <row r="3193" spans="1:12" ht="13.5" x14ac:dyDescent="0.25">
      <c r="A3193" s="349" t="s">
        <v>3923</v>
      </c>
      <c r="B3193" s="349" t="s">
        <v>3924</v>
      </c>
      <c r="C3193" s="349" t="s">
        <v>4319</v>
      </c>
      <c r="D3193" s="349" t="s">
        <v>4320</v>
      </c>
      <c r="E3193" s="350" t="s">
        <v>24</v>
      </c>
      <c r="F3193" s="349" t="s">
        <v>24</v>
      </c>
      <c r="G3193" s="349">
        <v>101650</v>
      </c>
      <c r="H3193" s="349" t="s">
        <v>4411</v>
      </c>
      <c r="I3193" s="349" t="s">
        <v>181</v>
      </c>
      <c r="J3193" s="349" t="s">
        <v>1333</v>
      </c>
      <c r="K3193" s="350">
        <v>72.709999999999994</v>
      </c>
      <c r="L3193" s="349" t="s">
        <v>1138</v>
      </c>
    </row>
    <row r="3194" spans="1:12" ht="13.5" x14ac:dyDescent="0.25">
      <c r="A3194" s="349" t="s">
        <v>3923</v>
      </c>
      <c r="B3194" s="349" t="s">
        <v>3924</v>
      </c>
      <c r="C3194" s="349" t="s">
        <v>4319</v>
      </c>
      <c r="D3194" s="349" t="s">
        <v>4320</v>
      </c>
      <c r="E3194" s="350" t="s">
        <v>24</v>
      </c>
      <c r="F3194" s="349" t="s">
        <v>24</v>
      </c>
      <c r="G3194" s="349">
        <v>101651</v>
      </c>
      <c r="H3194" s="349" t="s">
        <v>4412</v>
      </c>
      <c r="I3194" s="349" t="s">
        <v>181</v>
      </c>
      <c r="J3194" s="349" t="s">
        <v>1333</v>
      </c>
      <c r="K3194" s="350">
        <v>68.510000000000005</v>
      </c>
      <c r="L3194" s="349" t="s">
        <v>1138</v>
      </c>
    </row>
    <row r="3195" spans="1:12" ht="13.5" x14ac:dyDescent="0.25">
      <c r="A3195" s="349" t="s">
        <v>3923</v>
      </c>
      <c r="B3195" s="349" t="s">
        <v>3924</v>
      </c>
      <c r="C3195" s="349" t="s">
        <v>4319</v>
      </c>
      <c r="D3195" s="349" t="s">
        <v>4320</v>
      </c>
      <c r="E3195" s="350" t="s">
        <v>24</v>
      </c>
      <c r="F3195" s="349" t="s">
        <v>24</v>
      </c>
      <c r="G3195" s="349">
        <v>101652</v>
      </c>
      <c r="H3195" s="349" t="s">
        <v>4413</v>
      </c>
      <c r="I3195" s="349" t="s">
        <v>181</v>
      </c>
      <c r="J3195" s="349" t="s">
        <v>1333</v>
      </c>
      <c r="K3195" s="350">
        <v>523.23</v>
      </c>
      <c r="L3195" s="349" t="s">
        <v>1138</v>
      </c>
    </row>
    <row r="3196" spans="1:12" ht="13.5" x14ac:dyDescent="0.25">
      <c r="A3196" s="349" t="s">
        <v>3923</v>
      </c>
      <c r="B3196" s="349" t="s">
        <v>3924</v>
      </c>
      <c r="C3196" s="349" t="s">
        <v>4319</v>
      </c>
      <c r="D3196" s="349" t="s">
        <v>4320</v>
      </c>
      <c r="E3196" s="350" t="s">
        <v>24</v>
      </c>
      <c r="F3196" s="349" t="s">
        <v>24</v>
      </c>
      <c r="G3196" s="349">
        <v>101653</v>
      </c>
      <c r="H3196" s="349" t="s">
        <v>4414</v>
      </c>
      <c r="I3196" s="349" t="s">
        <v>181</v>
      </c>
      <c r="J3196" s="349" t="s">
        <v>1333</v>
      </c>
      <c r="K3196" s="350">
        <v>292.79000000000002</v>
      </c>
      <c r="L3196" s="349" t="s">
        <v>1138</v>
      </c>
    </row>
    <row r="3197" spans="1:12" ht="13.5" x14ac:dyDescent="0.25">
      <c r="A3197" s="349" t="s">
        <v>3923</v>
      </c>
      <c r="B3197" s="349" t="s">
        <v>3924</v>
      </c>
      <c r="C3197" s="349" t="s">
        <v>4319</v>
      </c>
      <c r="D3197" s="349" t="s">
        <v>4320</v>
      </c>
      <c r="E3197" s="350" t="s">
        <v>24</v>
      </c>
      <c r="F3197" s="349" t="s">
        <v>24</v>
      </c>
      <c r="G3197" s="349">
        <v>101654</v>
      </c>
      <c r="H3197" s="349" t="s">
        <v>4415</v>
      </c>
      <c r="I3197" s="349" t="s">
        <v>181</v>
      </c>
      <c r="J3197" s="349" t="s">
        <v>1333</v>
      </c>
      <c r="K3197" s="350">
        <v>266.7</v>
      </c>
      <c r="L3197" s="349" t="s">
        <v>1138</v>
      </c>
    </row>
    <row r="3198" spans="1:12" ht="13.5" x14ac:dyDescent="0.25">
      <c r="A3198" s="349" t="s">
        <v>3923</v>
      </c>
      <c r="B3198" s="349" t="s">
        <v>3924</v>
      </c>
      <c r="C3198" s="349" t="s">
        <v>4319</v>
      </c>
      <c r="D3198" s="349" t="s">
        <v>4320</v>
      </c>
      <c r="E3198" s="350" t="s">
        <v>24</v>
      </c>
      <c r="F3198" s="349" t="s">
        <v>24</v>
      </c>
      <c r="G3198" s="349">
        <v>101655</v>
      </c>
      <c r="H3198" s="349" t="s">
        <v>4416</v>
      </c>
      <c r="I3198" s="349" t="s">
        <v>181</v>
      </c>
      <c r="J3198" s="349" t="s">
        <v>1333</v>
      </c>
      <c r="K3198" s="350">
        <v>425.28</v>
      </c>
      <c r="L3198" s="349" t="s">
        <v>1138</v>
      </c>
    </row>
    <row r="3199" spans="1:12" ht="13.5" x14ac:dyDescent="0.25">
      <c r="A3199" s="349" t="s">
        <v>3923</v>
      </c>
      <c r="B3199" s="349" t="s">
        <v>3924</v>
      </c>
      <c r="C3199" s="349" t="s">
        <v>4319</v>
      </c>
      <c r="D3199" s="349" t="s">
        <v>4320</v>
      </c>
      <c r="E3199" s="350" t="s">
        <v>24</v>
      </c>
      <c r="F3199" s="349" t="s">
        <v>24</v>
      </c>
      <c r="G3199" s="349">
        <v>101656</v>
      </c>
      <c r="H3199" s="349" t="s">
        <v>4417</v>
      </c>
      <c r="I3199" s="349" t="s">
        <v>181</v>
      </c>
      <c r="J3199" s="349" t="s">
        <v>1333</v>
      </c>
      <c r="K3199" s="350">
        <v>462.3</v>
      </c>
      <c r="L3199" s="349" t="s">
        <v>1138</v>
      </c>
    </row>
    <row r="3200" spans="1:12" ht="13.5" x14ac:dyDescent="0.25">
      <c r="A3200" s="349" t="s">
        <v>3923</v>
      </c>
      <c r="B3200" s="349" t="s">
        <v>3924</v>
      </c>
      <c r="C3200" s="349" t="s">
        <v>4319</v>
      </c>
      <c r="D3200" s="349" t="s">
        <v>4320</v>
      </c>
      <c r="E3200" s="350" t="s">
        <v>24</v>
      </c>
      <c r="F3200" s="349" t="s">
        <v>24</v>
      </c>
      <c r="G3200" s="349">
        <v>101657</v>
      </c>
      <c r="H3200" s="349" t="s">
        <v>4418</v>
      </c>
      <c r="I3200" s="349" t="s">
        <v>181</v>
      </c>
      <c r="J3200" s="349" t="s">
        <v>1333</v>
      </c>
      <c r="K3200" s="350">
        <v>541.16999999999996</v>
      </c>
      <c r="L3200" s="349" t="s">
        <v>1138</v>
      </c>
    </row>
    <row r="3201" spans="1:12" ht="13.5" x14ac:dyDescent="0.25">
      <c r="A3201" s="349" t="s">
        <v>3923</v>
      </c>
      <c r="B3201" s="349" t="s">
        <v>3924</v>
      </c>
      <c r="C3201" s="349" t="s">
        <v>4319</v>
      </c>
      <c r="D3201" s="349" t="s">
        <v>4320</v>
      </c>
      <c r="E3201" s="350" t="s">
        <v>24</v>
      </c>
      <c r="F3201" s="349" t="s">
        <v>24</v>
      </c>
      <c r="G3201" s="349">
        <v>101658</v>
      </c>
      <c r="H3201" s="349" t="s">
        <v>4419</v>
      </c>
      <c r="I3201" s="349" t="s">
        <v>181</v>
      </c>
      <c r="J3201" s="349" t="s">
        <v>1333</v>
      </c>
      <c r="K3201" s="350">
        <v>703.35</v>
      </c>
      <c r="L3201" s="349" t="s">
        <v>1138</v>
      </c>
    </row>
    <row r="3202" spans="1:12" ht="13.5" x14ac:dyDescent="0.25">
      <c r="A3202" s="349" t="s">
        <v>3923</v>
      </c>
      <c r="B3202" s="349" t="s">
        <v>3924</v>
      </c>
      <c r="C3202" s="349" t="s">
        <v>4319</v>
      </c>
      <c r="D3202" s="349" t="s">
        <v>4320</v>
      </c>
      <c r="E3202" s="350" t="s">
        <v>24</v>
      </c>
      <c r="F3202" s="349" t="s">
        <v>24</v>
      </c>
      <c r="G3202" s="349">
        <v>101659</v>
      </c>
      <c r="H3202" s="349" t="s">
        <v>4420</v>
      </c>
      <c r="I3202" s="349" t="s">
        <v>181</v>
      </c>
      <c r="J3202" s="349" t="s">
        <v>1333</v>
      </c>
      <c r="K3202" s="350">
        <v>804.21</v>
      </c>
      <c r="L3202" s="349" t="s">
        <v>1138</v>
      </c>
    </row>
    <row r="3203" spans="1:12" ht="13.5" x14ac:dyDescent="0.25">
      <c r="A3203" s="349" t="s">
        <v>3923</v>
      </c>
      <c r="B3203" s="349" t="s">
        <v>3924</v>
      </c>
      <c r="C3203" s="349" t="s">
        <v>4319</v>
      </c>
      <c r="D3203" s="349" t="s">
        <v>4320</v>
      </c>
      <c r="E3203" s="350" t="s">
        <v>24</v>
      </c>
      <c r="F3203" s="349" t="s">
        <v>24</v>
      </c>
      <c r="G3203" s="349">
        <v>101660</v>
      </c>
      <c r="H3203" s="349" t="s">
        <v>4421</v>
      </c>
      <c r="I3203" s="349" t="s">
        <v>181</v>
      </c>
      <c r="J3203" s="349" t="s">
        <v>1333</v>
      </c>
      <c r="K3203" s="370">
        <v>1280.3599999999999</v>
      </c>
      <c r="L3203" s="349" t="s">
        <v>1138</v>
      </c>
    </row>
    <row r="3204" spans="1:12" ht="13.5" x14ac:dyDescent="0.25">
      <c r="A3204" s="349" t="s">
        <v>3923</v>
      </c>
      <c r="B3204" s="349" t="s">
        <v>3924</v>
      </c>
      <c r="C3204" s="349" t="s">
        <v>4319</v>
      </c>
      <c r="D3204" s="349" t="s">
        <v>4320</v>
      </c>
      <c r="E3204" s="350" t="s">
        <v>24</v>
      </c>
      <c r="F3204" s="349" t="s">
        <v>24</v>
      </c>
      <c r="G3204" s="349">
        <v>101661</v>
      </c>
      <c r="H3204" s="349" t="s">
        <v>4422</v>
      </c>
      <c r="I3204" s="349" t="s">
        <v>181</v>
      </c>
      <c r="J3204" s="349" t="s">
        <v>1333</v>
      </c>
      <c r="K3204" s="350">
        <v>126.55</v>
      </c>
      <c r="L3204" s="349" t="s">
        <v>1138</v>
      </c>
    </row>
    <row r="3205" spans="1:12" ht="13.5" x14ac:dyDescent="0.25">
      <c r="A3205" s="349" t="s">
        <v>3923</v>
      </c>
      <c r="B3205" s="349" t="s">
        <v>3924</v>
      </c>
      <c r="C3205" s="349" t="s">
        <v>4319</v>
      </c>
      <c r="D3205" s="349" t="s">
        <v>4320</v>
      </c>
      <c r="E3205" s="350" t="s">
        <v>24</v>
      </c>
      <c r="F3205" s="349" t="s">
        <v>24</v>
      </c>
      <c r="G3205" s="349">
        <v>101662</v>
      </c>
      <c r="H3205" s="349" t="s">
        <v>4423</v>
      </c>
      <c r="I3205" s="349" t="s">
        <v>181</v>
      </c>
      <c r="J3205" s="349" t="s">
        <v>1333</v>
      </c>
      <c r="K3205" s="350">
        <v>720.62</v>
      </c>
      <c r="L3205" s="349" t="s">
        <v>1138</v>
      </c>
    </row>
    <row r="3206" spans="1:12" ht="13.5" x14ac:dyDescent="0.25">
      <c r="A3206" s="349" t="s">
        <v>3923</v>
      </c>
      <c r="B3206" s="349" t="s">
        <v>3924</v>
      </c>
      <c r="C3206" s="349" t="s">
        <v>4319</v>
      </c>
      <c r="D3206" s="349" t="s">
        <v>4320</v>
      </c>
      <c r="E3206" s="350" t="s">
        <v>24</v>
      </c>
      <c r="F3206" s="349" t="s">
        <v>24</v>
      </c>
      <c r="G3206" s="349">
        <v>101663</v>
      </c>
      <c r="H3206" s="349" t="s">
        <v>4424</v>
      </c>
      <c r="I3206" s="349" t="s">
        <v>181</v>
      </c>
      <c r="J3206" s="349" t="s">
        <v>1333</v>
      </c>
      <c r="K3206" s="350">
        <v>30.23</v>
      </c>
      <c r="L3206" s="349" t="s">
        <v>1138</v>
      </c>
    </row>
    <row r="3207" spans="1:12" ht="13.5" x14ac:dyDescent="0.25">
      <c r="A3207" s="349" t="s">
        <v>3923</v>
      </c>
      <c r="B3207" s="349" t="s">
        <v>3924</v>
      </c>
      <c r="C3207" s="349" t="s">
        <v>4319</v>
      </c>
      <c r="D3207" s="349" t="s">
        <v>4320</v>
      </c>
      <c r="E3207" s="350" t="s">
        <v>24</v>
      </c>
      <c r="F3207" s="349" t="s">
        <v>24</v>
      </c>
      <c r="G3207" s="349">
        <v>101664</v>
      </c>
      <c r="H3207" s="349" t="s">
        <v>4425</v>
      </c>
      <c r="I3207" s="349" t="s">
        <v>181</v>
      </c>
      <c r="J3207" s="349" t="s">
        <v>1333</v>
      </c>
      <c r="K3207" s="350">
        <v>31.5</v>
      </c>
      <c r="L3207" s="349" t="s">
        <v>1138</v>
      </c>
    </row>
    <row r="3208" spans="1:12" ht="13.5" x14ac:dyDescent="0.25">
      <c r="A3208" s="349" t="s">
        <v>3923</v>
      </c>
      <c r="B3208" s="349" t="s">
        <v>3924</v>
      </c>
      <c r="C3208" s="349" t="s">
        <v>4319</v>
      </c>
      <c r="D3208" s="349" t="s">
        <v>4320</v>
      </c>
      <c r="E3208" s="350" t="s">
        <v>24</v>
      </c>
      <c r="F3208" s="349" t="s">
        <v>24</v>
      </c>
      <c r="G3208" s="349">
        <v>101665</v>
      </c>
      <c r="H3208" s="349" t="s">
        <v>4426</v>
      </c>
      <c r="I3208" s="349" t="s">
        <v>181</v>
      </c>
      <c r="J3208" s="349" t="s">
        <v>1333</v>
      </c>
      <c r="K3208" s="350">
        <v>36.950000000000003</v>
      </c>
      <c r="L3208" s="349" t="s">
        <v>1138</v>
      </c>
    </row>
    <row r="3209" spans="1:12" ht="13.5" x14ac:dyDescent="0.25">
      <c r="A3209" s="349" t="s">
        <v>3923</v>
      </c>
      <c r="B3209" s="349" t="s">
        <v>3924</v>
      </c>
      <c r="C3209" s="349" t="s">
        <v>4319</v>
      </c>
      <c r="D3209" s="349" t="s">
        <v>4320</v>
      </c>
      <c r="E3209" s="350" t="s">
        <v>24</v>
      </c>
      <c r="F3209" s="349" t="s">
        <v>24</v>
      </c>
      <c r="G3209" s="349">
        <v>101666</v>
      </c>
      <c r="H3209" s="349" t="s">
        <v>4427</v>
      </c>
      <c r="I3209" s="349" t="s">
        <v>181</v>
      </c>
      <c r="J3209" s="349" t="s">
        <v>1333</v>
      </c>
      <c r="K3209" s="350">
        <v>408.34</v>
      </c>
      <c r="L3209" s="349" t="s">
        <v>1138</v>
      </c>
    </row>
    <row r="3210" spans="1:12" ht="13.5" x14ac:dyDescent="0.25">
      <c r="A3210" s="349" t="s">
        <v>3923</v>
      </c>
      <c r="B3210" s="349" t="s">
        <v>3924</v>
      </c>
      <c r="C3210" s="349" t="s">
        <v>4319</v>
      </c>
      <c r="D3210" s="349" t="s">
        <v>4320</v>
      </c>
      <c r="E3210" s="350" t="s">
        <v>24</v>
      </c>
      <c r="F3210" s="349" t="s">
        <v>24</v>
      </c>
      <c r="G3210" s="349">
        <v>102085</v>
      </c>
      <c r="H3210" s="349" t="s">
        <v>4428</v>
      </c>
      <c r="I3210" s="349" t="s">
        <v>181</v>
      </c>
      <c r="J3210" s="349" t="s">
        <v>1333</v>
      </c>
      <c r="K3210" s="350">
        <v>206.39</v>
      </c>
      <c r="L3210" s="349" t="s">
        <v>1138</v>
      </c>
    </row>
    <row r="3211" spans="1:12" ht="13.5" x14ac:dyDescent="0.25">
      <c r="A3211" s="349" t="s">
        <v>3923</v>
      </c>
      <c r="B3211" s="349" t="s">
        <v>3924</v>
      </c>
      <c r="C3211" s="349" t="s">
        <v>4429</v>
      </c>
      <c r="D3211" s="349" t="s">
        <v>4430</v>
      </c>
      <c r="E3211" s="350" t="s">
        <v>24</v>
      </c>
      <c r="F3211" s="349" t="s">
        <v>24</v>
      </c>
      <c r="G3211" s="349">
        <v>100578</v>
      </c>
      <c r="H3211" s="349" t="s">
        <v>4431</v>
      </c>
      <c r="I3211" s="349" t="s">
        <v>181</v>
      </c>
      <c r="J3211" s="349" t="s">
        <v>1333</v>
      </c>
      <c r="K3211" s="350">
        <v>472.54</v>
      </c>
      <c r="L3211" s="349" t="s">
        <v>1138</v>
      </c>
    </row>
    <row r="3212" spans="1:12" ht="13.5" x14ac:dyDescent="0.25">
      <c r="A3212" s="349" t="s">
        <v>3923</v>
      </c>
      <c r="B3212" s="349" t="s">
        <v>3924</v>
      </c>
      <c r="C3212" s="349" t="s">
        <v>4429</v>
      </c>
      <c r="D3212" s="349" t="s">
        <v>4430</v>
      </c>
      <c r="E3212" s="350" t="s">
        <v>24</v>
      </c>
      <c r="F3212" s="349" t="s">
        <v>24</v>
      </c>
      <c r="G3212" s="349">
        <v>100579</v>
      </c>
      <c r="H3212" s="349" t="s">
        <v>4432</v>
      </c>
      <c r="I3212" s="349" t="s">
        <v>181</v>
      </c>
      <c r="J3212" s="349" t="s">
        <v>1333</v>
      </c>
      <c r="K3212" s="350">
        <v>517.4</v>
      </c>
      <c r="L3212" s="349" t="s">
        <v>1138</v>
      </c>
    </row>
    <row r="3213" spans="1:12" ht="13.5" x14ac:dyDescent="0.25">
      <c r="A3213" s="349" t="s">
        <v>3923</v>
      </c>
      <c r="B3213" s="349" t="s">
        <v>3924</v>
      </c>
      <c r="C3213" s="349" t="s">
        <v>4429</v>
      </c>
      <c r="D3213" s="349" t="s">
        <v>4430</v>
      </c>
      <c r="E3213" s="350" t="s">
        <v>24</v>
      </c>
      <c r="F3213" s="349" t="s">
        <v>24</v>
      </c>
      <c r="G3213" s="349">
        <v>100580</v>
      </c>
      <c r="H3213" s="349" t="s">
        <v>4433</v>
      </c>
      <c r="I3213" s="349" t="s">
        <v>181</v>
      </c>
      <c r="J3213" s="349" t="s">
        <v>1333</v>
      </c>
      <c r="K3213" s="350">
        <v>572.41999999999996</v>
      </c>
      <c r="L3213" s="349" t="s">
        <v>1138</v>
      </c>
    </row>
    <row r="3214" spans="1:12" ht="13.5" x14ac:dyDescent="0.25">
      <c r="A3214" s="349" t="s">
        <v>3923</v>
      </c>
      <c r="B3214" s="349" t="s">
        <v>3924</v>
      </c>
      <c r="C3214" s="349" t="s">
        <v>4429</v>
      </c>
      <c r="D3214" s="349" t="s">
        <v>4430</v>
      </c>
      <c r="E3214" s="350" t="s">
        <v>24</v>
      </c>
      <c r="F3214" s="349" t="s">
        <v>24</v>
      </c>
      <c r="G3214" s="349">
        <v>100581</v>
      </c>
      <c r="H3214" s="349" t="s">
        <v>4434</v>
      </c>
      <c r="I3214" s="349" t="s">
        <v>181</v>
      </c>
      <c r="J3214" s="349" t="s">
        <v>1333</v>
      </c>
      <c r="K3214" s="350">
        <v>539.6</v>
      </c>
      <c r="L3214" s="349" t="s">
        <v>1138</v>
      </c>
    </row>
    <row r="3215" spans="1:12" ht="13.5" x14ac:dyDescent="0.25">
      <c r="A3215" s="349" t="s">
        <v>3923</v>
      </c>
      <c r="B3215" s="349" t="s">
        <v>3924</v>
      </c>
      <c r="C3215" s="349" t="s">
        <v>4429</v>
      </c>
      <c r="D3215" s="349" t="s">
        <v>4430</v>
      </c>
      <c r="E3215" s="350" t="s">
        <v>24</v>
      </c>
      <c r="F3215" s="349" t="s">
        <v>24</v>
      </c>
      <c r="G3215" s="349">
        <v>100582</v>
      </c>
      <c r="H3215" s="349" t="s">
        <v>4435</v>
      </c>
      <c r="I3215" s="349" t="s">
        <v>181</v>
      </c>
      <c r="J3215" s="349" t="s">
        <v>1333</v>
      </c>
      <c r="K3215" s="350">
        <v>638.79</v>
      </c>
      <c r="L3215" s="349" t="s">
        <v>1138</v>
      </c>
    </row>
    <row r="3216" spans="1:12" ht="13.5" x14ac:dyDescent="0.25">
      <c r="A3216" s="349" t="s">
        <v>3923</v>
      </c>
      <c r="B3216" s="349" t="s">
        <v>3924</v>
      </c>
      <c r="C3216" s="349" t="s">
        <v>4429</v>
      </c>
      <c r="D3216" s="349" t="s">
        <v>4430</v>
      </c>
      <c r="E3216" s="350" t="s">
        <v>24</v>
      </c>
      <c r="F3216" s="349" t="s">
        <v>24</v>
      </c>
      <c r="G3216" s="349">
        <v>100583</v>
      </c>
      <c r="H3216" s="349" t="s">
        <v>4436</v>
      </c>
      <c r="I3216" s="349" t="s">
        <v>181</v>
      </c>
      <c r="J3216" s="349" t="s">
        <v>1333</v>
      </c>
      <c r="K3216" s="350">
        <v>563.59</v>
      </c>
      <c r="L3216" s="349" t="s">
        <v>1138</v>
      </c>
    </row>
    <row r="3217" spans="1:12" ht="13.5" x14ac:dyDescent="0.25">
      <c r="A3217" s="349" t="s">
        <v>3923</v>
      </c>
      <c r="B3217" s="349" t="s">
        <v>3924</v>
      </c>
      <c r="C3217" s="349" t="s">
        <v>4429</v>
      </c>
      <c r="D3217" s="349" t="s">
        <v>4430</v>
      </c>
      <c r="E3217" s="350" t="s">
        <v>24</v>
      </c>
      <c r="F3217" s="349" t="s">
        <v>24</v>
      </c>
      <c r="G3217" s="349">
        <v>100584</v>
      </c>
      <c r="H3217" s="349" t="s">
        <v>4437</v>
      </c>
      <c r="I3217" s="349" t="s">
        <v>181</v>
      </c>
      <c r="J3217" s="349" t="s">
        <v>1333</v>
      </c>
      <c r="K3217" s="350">
        <v>623.22</v>
      </c>
      <c r="L3217" s="349" t="s">
        <v>1138</v>
      </c>
    </row>
    <row r="3218" spans="1:12" ht="13.5" x14ac:dyDescent="0.25">
      <c r="A3218" s="349" t="s">
        <v>3923</v>
      </c>
      <c r="B3218" s="349" t="s">
        <v>3924</v>
      </c>
      <c r="C3218" s="349" t="s">
        <v>4429</v>
      </c>
      <c r="D3218" s="349" t="s">
        <v>4430</v>
      </c>
      <c r="E3218" s="350" t="s">
        <v>24</v>
      </c>
      <c r="F3218" s="349" t="s">
        <v>24</v>
      </c>
      <c r="G3218" s="349">
        <v>100585</v>
      </c>
      <c r="H3218" s="349" t="s">
        <v>4438</v>
      </c>
      <c r="I3218" s="349" t="s">
        <v>181</v>
      </c>
      <c r="J3218" s="349" t="s">
        <v>1333</v>
      </c>
      <c r="K3218" s="350">
        <v>610.04999999999995</v>
      </c>
      <c r="L3218" s="349" t="s">
        <v>1138</v>
      </c>
    </row>
    <row r="3219" spans="1:12" ht="13.5" x14ac:dyDescent="0.25">
      <c r="A3219" s="349" t="s">
        <v>3923</v>
      </c>
      <c r="B3219" s="349" t="s">
        <v>3924</v>
      </c>
      <c r="C3219" s="349" t="s">
        <v>4429</v>
      </c>
      <c r="D3219" s="349" t="s">
        <v>4430</v>
      </c>
      <c r="E3219" s="350" t="s">
        <v>24</v>
      </c>
      <c r="F3219" s="349" t="s">
        <v>24</v>
      </c>
      <c r="G3219" s="349">
        <v>100586</v>
      </c>
      <c r="H3219" s="349" t="s">
        <v>4439</v>
      </c>
      <c r="I3219" s="349" t="s">
        <v>181</v>
      </c>
      <c r="J3219" s="349" t="s">
        <v>1333</v>
      </c>
      <c r="K3219" s="350">
        <v>705.06</v>
      </c>
      <c r="L3219" s="349" t="s">
        <v>1138</v>
      </c>
    </row>
    <row r="3220" spans="1:12" ht="13.5" x14ac:dyDescent="0.25">
      <c r="A3220" s="349" t="s">
        <v>3923</v>
      </c>
      <c r="B3220" s="349" t="s">
        <v>3924</v>
      </c>
      <c r="C3220" s="349" t="s">
        <v>4429</v>
      </c>
      <c r="D3220" s="349" t="s">
        <v>4430</v>
      </c>
      <c r="E3220" s="350" t="s">
        <v>24</v>
      </c>
      <c r="F3220" s="349" t="s">
        <v>24</v>
      </c>
      <c r="G3220" s="349">
        <v>100587</v>
      </c>
      <c r="H3220" s="349" t="s">
        <v>4440</v>
      </c>
      <c r="I3220" s="349" t="s">
        <v>181</v>
      </c>
      <c r="J3220" s="349" t="s">
        <v>1333</v>
      </c>
      <c r="K3220" s="350">
        <v>658.4</v>
      </c>
      <c r="L3220" s="349" t="s">
        <v>1138</v>
      </c>
    </row>
    <row r="3221" spans="1:12" ht="13.5" x14ac:dyDescent="0.25">
      <c r="A3221" s="349" t="s">
        <v>3923</v>
      </c>
      <c r="B3221" s="349" t="s">
        <v>3924</v>
      </c>
      <c r="C3221" s="349" t="s">
        <v>4429</v>
      </c>
      <c r="D3221" s="349" t="s">
        <v>4430</v>
      </c>
      <c r="E3221" s="350" t="s">
        <v>24</v>
      </c>
      <c r="F3221" s="349" t="s">
        <v>24</v>
      </c>
      <c r="G3221" s="349">
        <v>100588</v>
      </c>
      <c r="H3221" s="349" t="s">
        <v>4441</v>
      </c>
      <c r="I3221" s="349" t="s">
        <v>181</v>
      </c>
      <c r="J3221" s="349" t="s">
        <v>1333</v>
      </c>
      <c r="K3221" s="350">
        <v>732.25</v>
      </c>
      <c r="L3221" s="349" t="s">
        <v>1138</v>
      </c>
    </row>
    <row r="3222" spans="1:12" ht="13.5" x14ac:dyDescent="0.25">
      <c r="A3222" s="349" t="s">
        <v>3923</v>
      </c>
      <c r="B3222" s="349" t="s">
        <v>3924</v>
      </c>
      <c r="C3222" s="349" t="s">
        <v>4429</v>
      </c>
      <c r="D3222" s="349" t="s">
        <v>4430</v>
      </c>
      <c r="E3222" s="350" t="s">
        <v>24</v>
      </c>
      <c r="F3222" s="349" t="s">
        <v>24</v>
      </c>
      <c r="G3222" s="349">
        <v>100589</v>
      </c>
      <c r="H3222" s="349" t="s">
        <v>4442</v>
      </c>
      <c r="I3222" s="349" t="s">
        <v>181</v>
      </c>
      <c r="J3222" s="349" t="s">
        <v>1333</v>
      </c>
      <c r="K3222" s="350">
        <v>733.84</v>
      </c>
      <c r="L3222" s="349" t="s">
        <v>1138</v>
      </c>
    </row>
    <row r="3223" spans="1:12" ht="13.5" x14ac:dyDescent="0.25">
      <c r="A3223" s="349" t="s">
        <v>3923</v>
      </c>
      <c r="B3223" s="349" t="s">
        <v>3924</v>
      </c>
      <c r="C3223" s="349" t="s">
        <v>4429</v>
      </c>
      <c r="D3223" s="349" t="s">
        <v>4430</v>
      </c>
      <c r="E3223" s="350" t="s">
        <v>24</v>
      </c>
      <c r="F3223" s="349" t="s">
        <v>24</v>
      </c>
      <c r="G3223" s="349">
        <v>100590</v>
      </c>
      <c r="H3223" s="349" t="s">
        <v>4443</v>
      </c>
      <c r="I3223" s="349" t="s">
        <v>181</v>
      </c>
      <c r="J3223" s="349" t="s">
        <v>1333</v>
      </c>
      <c r="K3223" s="350">
        <v>806.87</v>
      </c>
      <c r="L3223" s="349" t="s">
        <v>1138</v>
      </c>
    </row>
    <row r="3224" spans="1:12" ht="13.5" x14ac:dyDescent="0.25">
      <c r="A3224" s="349" t="s">
        <v>3923</v>
      </c>
      <c r="B3224" s="349" t="s">
        <v>3924</v>
      </c>
      <c r="C3224" s="349" t="s">
        <v>4429</v>
      </c>
      <c r="D3224" s="349" t="s">
        <v>4430</v>
      </c>
      <c r="E3224" s="350" t="s">
        <v>24</v>
      </c>
      <c r="F3224" s="349" t="s">
        <v>24</v>
      </c>
      <c r="G3224" s="349">
        <v>100591</v>
      </c>
      <c r="H3224" s="349" t="s">
        <v>4444</v>
      </c>
      <c r="I3224" s="349" t="s">
        <v>181</v>
      </c>
      <c r="J3224" s="349" t="s">
        <v>1333</v>
      </c>
      <c r="K3224" s="350">
        <v>726.08</v>
      </c>
      <c r="L3224" s="349" t="s">
        <v>1138</v>
      </c>
    </row>
    <row r="3225" spans="1:12" ht="13.5" x14ac:dyDescent="0.25">
      <c r="A3225" s="349" t="s">
        <v>3923</v>
      </c>
      <c r="B3225" s="349" t="s">
        <v>3924</v>
      </c>
      <c r="C3225" s="349" t="s">
        <v>4429</v>
      </c>
      <c r="D3225" s="349" t="s">
        <v>4430</v>
      </c>
      <c r="E3225" s="350" t="s">
        <v>24</v>
      </c>
      <c r="F3225" s="349" t="s">
        <v>24</v>
      </c>
      <c r="G3225" s="349">
        <v>100592</v>
      </c>
      <c r="H3225" s="349" t="s">
        <v>4445</v>
      </c>
      <c r="I3225" s="349" t="s">
        <v>181</v>
      </c>
      <c r="J3225" s="349" t="s">
        <v>1333</v>
      </c>
      <c r="K3225" s="350">
        <v>786.59</v>
      </c>
      <c r="L3225" s="349" t="s">
        <v>1138</v>
      </c>
    </row>
    <row r="3226" spans="1:12" ht="13.5" x14ac:dyDescent="0.25">
      <c r="A3226" s="349" t="s">
        <v>3923</v>
      </c>
      <c r="B3226" s="349" t="s">
        <v>3924</v>
      </c>
      <c r="C3226" s="349" t="s">
        <v>4429</v>
      </c>
      <c r="D3226" s="349" t="s">
        <v>4430</v>
      </c>
      <c r="E3226" s="350" t="s">
        <v>24</v>
      </c>
      <c r="F3226" s="349" t="s">
        <v>24</v>
      </c>
      <c r="G3226" s="349">
        <v>100593</v>
      </c>
      <c r="H3226" s="349" t="s">
        <v>4446</v>
      </c>
      <c r="I3226" s="349" t="s">
        <v>181</v>
      </c>
      <c r="J3226" s="349" t="s">
        <v>1333</v>
      </c>
      <c r="K3226" s="350">
        <v>777.74</v>
      </c>
      <c r="L3226" s="349" t="s">
        <v>1138</v>
      </c>
    </row>
    <row r="3227" spans="1:12" ht="13.5" x14ac:dyDescent="0.25">
      <c r="A3227" s="349" t="s">
        <v>3923</v>
      </c>
      <c r="B3227" s="349" t="s">
        <v>3924</v>
      </c>
      <c r="C3227" s="349" t="s">
        <v>4429</v>
      </c>
      <c r="D3227" s="349" t="s">
        <v>4430</v>
      </c>
      <c r="E3227" s="350" t="s">
        <v>24</v>
      </c>
      <c r="F3227" s="349" t="s">
        <v>24</v>
      </c>
      <c r="G3227" s="349">
        <v>100594</v>
      </c>
      <c r="H3227" s="349" t="s">
        <v>4447</v>
      </c>
      <c r="I3227" s="349" t="s">
        <v>181</v>
      </c>
      <c r="J3227" s="349" t="s">
        <v>1333</v>
      </c>
      <c r="K3227" s="350">
        <v>880.29</v>
      </c>
      <c r="L3227" s="349" t="s">
        <v>1138</v>
      </c>
    </row>
    <row r="3228" spans="1:12" ht="13.5" x14ac:dyDescent="0.25">
      <c r="A3228" s="349" t="s">
        <v>3923</v>
      </c>
      <c r="B3228" s="349" t="s">
        <v>3924</v>
      </c>
      <c r="C3228" s="349" t="s">
        <v>4429</v>
      </c>
      <c r="D3228" s="349" t="s">
        <v>4430</v>
      </c>
      <c r="E3228" s="350" t="s">
        <v>24</v>
      </c>
      <c r="F3228" s="349" t="s">
        <v>24</v>
      </c>
      <c r="G3228" s="349">
        <v>100595</v>
      </c>
      <c r="H3228" s="349" t="s">
        <v>4448</v>
      </c>
      <c r="I3228" s="349" t="s">
        <v>181</v>
      </c>
      <c r="J3228" s="349" t="s">
        <v>1333</v>
      </c>
      <c r="K3228" s="350">
        <v>932.72</v>
      </c>
      <c r="L3228" s="349" t="s">
        <v>1138</v>
      </c>
    </row>
    <row r="3229" spans="1:12" ht="13.5" x14ac:dyDescent="0.25">
      <c r="A3229" s="349" t="s">
        <v>3923</v>
      </c>
      <c r="B3229" s="349" t="s">
        <v>3924</v>
      </c>
      <c r="C3229" s="349" t="s">
        <v>4429</v>
      </c>
      <c r="D3229" s="349" t="s">
        <v>4430</v>
      </c>
      <c r="E3229" s="350" t="s">
        <v>24</v>
      </c>
      <c r="F3229" s="349" t="s">
        <v>24</v>
      </c>
      <c r="G3229" s="349">
        <v>100596</v>
      </c>
      <c r="H3229" s="349" t="s">
        <v>4449</v>
      </c>
      <c r="I3229" s="349" t="s">
        <v>181</v>
      </c>
      <c r="J3229" s="349" t="s">
        <v>1333</v>
      </c>
      <c r="K3229" s="370">
        <v>1071.04</v>
      </c>
      <c r="L3229" s="349" t="s">
        <v>1138</v>
      </c>
    </row>
    <row r="3230" spans="1:12" ht="13.5" x14ac:dyDescent="0.25">
      <c r="A3230" s="349" t="s">
        <v>3923</v>
      </c>
      <c r="B3230" s="349" t="s">
        <v>3924</v>
      </c>
      <c r="C3230" s="349" t="s">
        <v>4429</v>
      </c>
      <c r="D3230" s="349" t="s">
        <v>4430</v>
      </c>
      <c r="E3230" s="350" t="s">
        <v>24</v>
      </c>
      <c r="F3230" s="349" t="s">
        <v>24</v>
      </c>
      <c r="G3230" s="349">
        <v>100597</v>
      </c>
      <c r="H3230" s="349" t="s">
        <v>4450</v>
      </c>
      <c r="I3230" s="349" t="s">
        <v>181</v>
      </c>
      <c r="J3230" s="349" t="s">
        <v>1333</v>
      </c>
      <c r="K3230" s="370">
        <v>1083.0899999999999</v>
      </c>
      <c r="L3230" s="349" t="s">
        <v>1138</v>
      </c>
    </row>
    <row r="3231" spans="1:12" ht="13.5" x14ac:dyDescent="0.25">
      <c r="A3231" s="349" t="s">
        <v>3923</v>
      </c>
      <c r="B3231" s="349" t="s">
        <v>3924</v>
      </c>
      <c r="C3231" s="349" t="s">
        <v>4429</v>
      </c>
      <c r="D3231" s="349" t="s">
        <v>4430</v>
      </c>
      <c r="E3231" s="350" t="s">
        <v>24</v>
      </c>
      <c r="F3231" s="349" t="s">
        <v>24</v>
      </c>
      <c r="G3231" s="349">
        <v>100598</v>
      </c>
      <c r="H3231" s="349" t="s">
        <v>4451</v>
      </c>
      <c r="I3231" s="349" t="s">
        <v>181</v>
      </c>
      <c r="J3231" s="349" t="s">
        <v>1333</v>
      </c>
      <c r="K3231" s="370">
        <v>1197.1300000000001</v>
      </c>
      <c r="L3231" s="349" t="s">
        <v>1138</v>
      </c>
    </row>
    <row r="3232" spans="1:12" ht="13.5" x14ac:dyDescent="0.25">
      <c r="A3232" s="349" t="s">
        <v>3923</v>
      </c>
      <c r="B3232" s="349" t="s">
        <v>3924</v>
      </c>
      <c r="C3232" s="349" t="s">
        <v>4429</v>
      </c>
      <c r="D3232" s="349" t="s">
        <v>4430</v>
      </c>
      <c r="E3232" s="350" t="s">
        <v>24</v>
      </c>
      <c r="F3232" s="349" t="s">
        <v>24</v>
      </c>
      <c r="G3232" s="349">
        <v>100599</v>
      </c>
      <c r="H3232" s="349" t="s">
        <v>4452</v>
      </c>
      <c r="I3232" s="349" t="s">
        <v>181</v>
      </c>
      <c r="J3232" s="349" t="s">
        <v>1333</v>
      </c>
      <c r="K3232" s="350">
        <v>487.37</v>
      </c>
      <c r="L3232" s="349" t="s">
        <v>1138</v>
      </c>
    </row>
    <row r="3233" spans="1:12" ht="13.5" x14ac:dyDescent="0.25">
      <c r="A3233" s="349" t="s">
        <v>3923</v>
      </c>
      <c r="B3233" s="349" t="s">
        <v>3924</v>
      </c>
      <c r="C3233" s="349" t="s">
        <v>4429</v>
      </c>
      <c r="D3233" s="349" t="s">
        <v>4430</v>
      </c>
      <c r="E3233" s="350" t="s">
        <v>24</v>
      </c>
      <c r="F3233" s="349" t="s">
        <v>24</v>
      </c>
      <c r="G3233" s="349">
        <v>100600</v>
      </c>
      <c r="H3233" s="349" t="s">
        <v>4453</v>
      </c>
      <c r="I3233" s="349" t="s">
        <v>181</v>
      </c>
      <c r="J3233" s="349" t="s">
        <v>1333</v>
      </c>
      <c r="K3233" s="350">
        <v>586.32000000000005</v>
      </c>
      <c r="L3233" s="349" t="s">
        <v>1138</v>
      </c>
    </row>
    <row r="3234" spans="1:12" ht="13.5" x14ac:dyDescent="0.25">
      <c r="A3234" s="349" t="s">
        <v>3923</v>
      </c>
      <c r="B3234" s="349" t="s">
        <v>3924</v>
      </c>
      <c r="C3234" s="349" t="s">
        <v>4429</v>
      </c>
      <c r="D3234" s="349" t="s">
        <v>4430</v>
      </c>
      <c r="E3234" s="350" t="s">
        <v>24</v>
      </c>
      <c r="F3234" s="349" t="s">
        <v>24</v>
      </c>
      <c r="G3234" s="349">
        <v>100601</v>
      </c>
      <c r="H3234" s="349" t="s">
        <v>4454</v>
      </c>
      <c r="I3234" s="349" t="s">
        <v>181</v>
      </c>
      <c r="J3234" s="349" t="s">
        <v>1333</v>
      </c>
      <c r="K3234" s="350">
        <v>752.53</v>
      </c>
      <c r="L3234" s="349" t="s">
        <v>1138</v>
      </c>
    </row>
    <row r="3235" spans="1:12" ht="13.5" x14ac:dyDescent="0.25">
      <c r="A3235" s="349" t="s">
        <v>3923</v>
      </c>
      <c r="B3235" s="349" t="s">
        <v>3924</v>
      </c>
      <c r="C3235" s="349" t="s">
        <v>4429</v>
      </c>
      <c r="D3235" s="349" t="s">
        <v>4430</v>
      </c>
      <c r="E3235" s="350" t="s">
        <v>24</v>
      </c>
      <c r="F3235" s="349" t="s">
        <v>24</v>
      </c>
      <c r="G3235" s="349">
        <v>100602</v>
      </c>
      <c r="H3235" s="349" t="s">
        <v>4455</v>
      </c>
      <c r="I3235" s="349" t="s">
        <v>181</v>
      </c>
      <c r="J3235" s="349" t="s">
        <v>1333</v>
      </c>
      <c r="K3235" s="350">
        <v>959.87</v>
      </c>
      <c r="L3235" s="349" t="s">
        <v>1138</v>
      </c>
    </row>
    <row r="3236" spans="1:12" ht="13.5" x14ac:dyDescent="0.25">
      <c r="A3236" s="349" t="s">
        <v>3923</v>
      </c>
      <c r="B3236" s="349" t="s">
        <v>3924</v>
      </c>
      <c r="C3236" s="349" t="s">
        <v>4429</v>
      </c>
      <c r="D3236" s="349" t="s">
        <v>4430</v>
      </c>
      <c r="E3236" s="350" t="s">
        <v>24</v>
      </c>
      <c r="F3236" s="349" t="s">
        <v>24</v>
      </c>
      <c r="G3236" s="349">
        <v>100603</v>
      </c>
      <c r="H3236" s="349" t="s">
        <v>4456</v>
      </c>
      <c r="I3236" s="349" t="s">
        <v>181</v>
      </c>
      <c r="J3236" s="349" t="s">
        <v>1333</v>
      </c>
      <c r="K3236" s="370">
        <v>1493.6</v>
      </c>
      <c r="L3236" s="349" t="s">
        <v>1138</v>
      </c>
    </row>
    <row r="3237" spans="1:12" ht="13.5" x14ac:dyDescent="0.25">
      <c r="A3237" s="349" t="s">
        <v>3923</v>
      </c>
      <c r="B3237" s="349" t="s">
        <v>3924</v>
      </c>
      <c r="C3237" s="349" t="s">
        <v>4429</v>
      </c>
      <c r="D3237" s="349" t="s">
        <v>4430</v>
      </c>
      <c r="E3237" s="350" t="s">
        <v>24</v>
      </c>
      <c r="F3237" s="349" t="s">
        <v>24</v>
      </c>
      <c r="G3237" s="349">
        <v>100604</v>
      </c>
      <c r="H3237" s="349" t="s">
        <v>4457</v>
      </c>
      <c r="I3237" s="349" t="s">
        <v>181</v>
      </c>
      <c r="J3237" s="349" t="s">
        <v>1333</v>
      </c>
      <c r="K3237" s="350">
        <v>621.15</v>
      </c>
      <c r="L3237" s="349" t="s">
        <v>1138</v>
      </c>
    </row>
    <row r="3238" spans="1:12" ht="13.5" x14ac:dyDescent="0.25">
      <c r="A3238" s="349" t="s">
        <v>3923</v>
      </c>
      <c r="B3238" s="349" t="s">
        <v>3924</v>
      </c>
      <c r="C3238" s="349" t="s">
        <v>4429</v>
      </c>
      <c r="D3238" s="349" t="s">
        <v>4430</v>
      </c>
      <c r="E3238" s="350" t="s">
        <v>24</v>
      </c>
      <c r="F3238" s="349" t="s">
        <v>24</v>
      </c>
      <c r="G3238" s="349">
        <v>100605</v>
      </c>
      <c r="H3238" s="349" t="s">
        <v>4458</v>
      </c>
      <c r="I3238" s="349" t="s">
        <v>181</v>
      </c>
      <c r="J3238" s="349" t="s">
        <v>1333</v>
      </c>
      <c r="K3238" s="370">
        <v>1004.78</v>
      </c>
      <c r="L3238" s="349" t="s">
        <v>1138</v>
      </c>
    </row>
    <row r="3239" spans="1:12" ht="13.5" x14ac:dyDescent="0.25">
      <c r="A3239" s="349" t="s">
        <v>3923</v>
      </c>
      <c r="B3239" s="349" t="s">
        <v>3924</v>
      </c>
      <c r="C3239" s="349" t="s">
        <v>4429</v>
      </c>
      <c r="D3239" s="349" t="s">
        <v>4430</v>
      </c>
      <c r="E3239" s="350" t="s">
        <v>24</v>
      </c>
      <c r="F3239" s="349" t="s">
        <v>24</v>
      </c>
      <c r="G3239" s="349">
        <v>100606</v>
      </c>
      <c r="H3239" s="349" t="s">
        <v>4459</v>
      </c>
      <c r="I3239" s="349" t="s">
        <v>181</v>
      </c>
      <c r="J3239" s="349" t="s">
        <v>1333</v>
      </c>
      <c r="K3239" s="370">
        <v>1551.54</v>
      </c>
      <c r="L3239" s="349" t="s">
        <v>1138</v>
      </c>
    </row>
    <row r="3240" spans="1:12" ht="13.5" x14ac:dyDescent="0.25">
      <c r="A3240" s="349" t="s">
        <v>3923</v>
      </c>
      <c r="B3240" s="349" t="s">
        <v>3924</v>
      </c>
      <c r="C3240" s="349" t="s">
        <v>4429</v>
      </c>
      <c r="D3240" s="349" t="s">
        <v>4430</v>
      </c>
      <c r="E3240" s="350" t="s">
        <v>24</v>
      </c>
      <c r="F3240" s="349" t="s">
        <v>24</v>
      </c>
      <c r="G3240" s="349">
        <v>100607</v>
      </c>
      <c r="H3240" s="349" t="s">
        <v>4460</v>
      </c>
      <c r="I3240" s="349" t="s">
        <v>181</v>
      </c>
      <c r="J3240" s="349" t="s">
        <v>1333</v>
      </c>
      <c r="K3240" s="350">
        <v>637.64</v>
      </c>
      <c r="L3240" s="349" t="s">
        <v>1138</v>
      </c>
    </row>
    <row r="3241" spans="1:12" ht="13.5" x14ac:dyDescent="0.25">
      <c r="A3241" s="349" t="s">
        <v>3923</v>
      </c>
      <c r="B3241" s="349" t="s">
        <v>3924</v>
      </c>
      <c r="C3241" s="349" t="s">
        <v>4429</v>
      </c>
      <c r="D3241" s="349" t="s">
        <v>4430</v>
      </c>
      <c r="E3241" s="350" t="s">
        <v>24</v>
      </c>
      <c r="F3241" s="349" t="s">
        <v>24</v>
      </c>
      <c r="G3241" s="349">
        <v>100608</v>
      </c>
      <c r="H3241" s="349" t="s">
        <v>4461</v>
      </c>
      <c r="I3241" s="349" t="s">
        <v>181</v>
      </c>
      <c r="J3241" s="349" t="s">
        <v>1333</v>
      </c>
      <c r="K3241" s="370">
        <v>1026.9000000000001</v>
      </c>
      <c r="L3241" s="349" t="s">
        <v>1138</v>
      </c>
    </row>
    <row r="3242" spans="1:12" ht="13.5" x14ac:dyDescent="0.25">
      <c r="A3242" s="349" t="s">
        <v>3923</v>
      </c>
      <c r="B3242" s="349" t="s">
        <v>3924</v>
      </c>
      <c r="C3242" s="349" t="s">
        <v>4429</v>
      </c>
      <c r="D3242" s="349" t="s">
        <v>4430</v>
      </c>
      <c r="E3242" s="350" t="s">
        <v>24</v>
      </c>
      <c r="F3242" s="349" t="s">
        <v>24</v>
      </c>
      <c r="G3242" s="349">
        <v>100609</v>
      </c>
      <c r="H3242" s="349" t="s">
        <v>4462</v>
      </c>
      <c r="I3242" s="349" t="s">
        <v>181</v>
      </c>
      <c r="J3242" s="349" t="s">
        <v>1333</v>
      </c>
      <c r="K3242" s="370">
        <v>1582.72</v>
      </c>
      <c r="L3242" s="349" t="s">
        <v>1138</v>
      </c>
    </row>
    <row r="3243" spans="1:12" ht="13.5" x14ac:dyDescent="0.25">
      <c r="A3243" s="349" t="s">
        <v>3923</v>
      </c>
      <c r="B3243" s="349" t="s">
        <v>3924</v>
      </c>
      <c r="C3243" s="349" t="s">
        <v>4429</v>
      </c>
      <c r="D3243" s="349" t="s">
        <v>4430</v>
      </c>
      <c r="E3243" s="350" t="s">
        <v>24</v>
      </c>
      <c r="F3243" s="349" t="s">
        <v>24</v>
      </c>
      <c r="G3243" s="349">
        <v>100610</v>
      </c>
      <c r="H3243" s="349" t="s">
        <v>4463</v>
      </c>
      <c r="I3243" s="349" t="s">
        <v>181</v>
      </c>
      <c r="J3243" s="349" t="s">
        <v>1333</v>
      </c>
      <c r="K3243" s="350">
        <v>654.04</v>
      </c>
      <c r="L3243" s="349" t="s">
        <v>1138</v>
      </c>
    </row>
    <row r="3244" spans="1:12" ht="13.5" x14ac:dyDescent="0.25">
      <c r="A3244" s="349" t="s">
        <v>3923</v>
      </c>
      <c r="B3244" s="349" t="s">
        <v>3924</v>
      </c>
      <c r="C3244" s="349" t="s">
        <v>4429</v>
      </c>
      <c r="D3244" s="349" t="s">
        <v>4430</v>
      </c>
      <c r="E3244" s="350" t="s">
        <v>24</v>
      </c>
      <c r="F3244" s="349" t="s">
        <v>24</v>
      </c>
      <c r="G3244" s="349">
        <v>100611</v>
      </c>
      <c r="H3244" s="349" t="s">
        <v>4464</v>
      </c>
      <c r="I3244" s="349" t="s">
        <v>181</v>
      </c>
      <c r="J3244" s="349" t="s">
        <v>1333</v>
      </c>
      <c r="K3244" s="350">
        <v>829.17</v>
      </c>
      <c r="L3244" s="349" t="s">
        <v>1138</v>
      </c>
    </row>
    <row r="3245" spans="1:12" ht="13.5" x14ac:dyDescent="0.25">
      <c r="A3245" s="349" t="s">
        <v>3923</v>
      </c>
      <c r="B3245" s="349" t="s">
        <v>3924</v>
      </c>
      <c r="C3245" s="349" t="s">
        <v>4429</v>
      </c>
      <c r="D3245" s="349" t="s">
        <v>4430</v>
      </c>
      <c r="E3245" s="350" t="s">
        <v>24</v>
      </c>
      <c r="F3245" s="349" t="s">
        <v>24</v>
      </c>
      <c r="G3245" s="349">
        <v>100612</v>
      </c>
      <c r="H3245" s="349" t="s">
        <v>578</v>
      </c>
      <c r="I3245" s="349" t="s">
        <v>181</v>
      </c>
      <c r="J3245" s="349" t="s">
        <v>1333</v>
      </c>
      <c r="K3245" s="370">
        <v>1048.56</v>
      </c>
      <c r="L3245" s="349" t="s">
        <v>1138</v>
      </c>
    </row>
    <row r="3246" spans="1:12" ht="13.5" x14ac:dyDescent="0.25">
      <c r="A3246" s="349" t="s">
        <v>3923</v>
      </c>
      <c r="B3246" s="349" t="s">
        <v>3924</v>
      </c>
      <c r="C3246" s="349" t="s">
        <v>4429</v>
      </c>
      <c r="D3246" s="349" t="s">
        <v>4430</v>
      </c>
      <c r="E3246" s="350" t="s">
        <v>24</v>
      </c>
      <c r="F3246" s="349" t="s">
        <v>24</v>
      </c>
      <c r="G3246" s="349">
        <v>100613</v>
      </c>
      <c r="H3246" s="349" t="s">
        <v>4465</v>
      </c>
      <c r="I3246" s="349" t="s">
        <v>181</v>
      </c>
      <c r="J3246" s="349" t="s">
        <v>1333</v>
      </c>
      <c r="K3246" s="370">
        <v>1613.14</v>
      </c>
      <c r="L3246" s="349" t="s">
        <v>1138</v>
      </c>
    </row>
    <row r="3247" spans="1:12" ht="13.5" x14ac:dyDescent="0.25">
      <c r="A3247" s="349" t="s">
        <v>3923</v>
      </c>
      <c r="B3247" s="349" t="s">
        <v>3924</v>
      </c>
      <c r="C3247" s="349" t="s">
        <v>4429</v>
      </c>
      <c r="D3247" s="349" t="s">
        <v>4430</v>
      </c>
      <c r="E3247" s="350" t="s">
        <v>24</v>
      </c>
      <c r="F3247" s="349" t="s">
        <v>24</v>
      </c>
      <c r="G3247" s="349">
        <v>100614</v>
      </c>
      <c r="H3247" s="349" t="s">
        <v>4466</v>
      </c>
      <c r="I3247" s="349" t="s">
        <v>181</v>
      </c>
      <c r="J3247" s="349" t="s">
        <v>1333</v>
      </c>
      <c r="K3247" s="350">
        <v>866.74</v>
      </c>
      <c r="L3247" s="349" t="s">
        <v>1138</v>
      </c>
    </row>
    <row r="3248" spans="1:12" ht="13.5" x14ac:dyDescent="0.25">
      <c r="A3248" s="349" t="s">
        <v>3923</v>
      </c>
      <c r="B3248" s="349" t="s">
        <v>3924</v>
      </c>
      <c r="C3248" s="349" t="s">
        <v>4429</v>
      </c>
      <c r="D3248" s="349" t="s">
        <v>4430</v>
      </c>
      <c r="E3248" s="350" t="s">
        <v>24</v>
      </c>
      <c r="F3248" s="349" t="s">
        <v>24</v>
      </c>
      <c r="G3248" s="349">
        <v>100615</v>
      </c>
      <c r="H3248" s="349" t="s">
        <v>4467</v>
      </c>
      <c r="I3248" s="349" t="s">
        <v>181</v>
      </c>
      <c r="J3248" s="349" t="s">
        <v>1333</v>
      </c>
      <c r="K3248" s="370">
        <v>1091.57</v>
      </c>
      <c r="L3248" s="349" t="s">
        <v>1138</v>
      </c>
    </row>
    <row r="3249" spans="1:12" ht="13.5" x14ac:dyDescent="0.25">
      <c r="A3249" s="349" t="s">
        <v>3923</v>
      </c>
      <c r="B3249" s="349" t="s">
        <v>3924</v>
      </c>
      <c r="C3249" s="349" t="s">
        <v>4429</v>
      </c>
      <c r="D3249" s="349" t="s">
        <v>4430</v>
      </c>
      <c r="E3249" s="350" t="s">
        <v>24</v>
      </c>
      <c r="F3249" s="349" t="s">
        <v>24</v>
      </c>
      <c r="G3249" s="349">
        <v>100616</v>
      </c>
      <c r="H3249" s="349" t="s">
        <v>4468</v>
      </c>
      <c r="I3249" s="349" t="s">
        <v>181</v>
      </c>
      <c r="J3249" s="349" t="s">
        <v>1333</v>
      </c>
      <c r="K3249" s="370">
        <v>1677.35</v>
      </c>
      <c r="L3249" s="349" t="s">
        <v>1138</v>
      </c>
    </row>
    <row r="3250" spans="1:12" ht="13.5" x14ac:dyDescent="0.25">
      <c r="A3250" s="349" t="s">
        <v>3923</v>
      </c>
      <c r="B3250" s="349" t="s">
        <v>3924</v>
      </c>
      <c r="C3250" s="349" t="s">
        <v>4429</v>
      </c>
      <c r="D3250" s="349" t="s">
        <v>4430</v>
      </c>
      <c r="E3250" s="350" t="s">
        <v>24</v>
      </c>
      <c r="F3250" s="349" t="s">
        <v>24</v>
      </c>
      <c r="G3250" s="349">
        <v>100617</v>
      </c>
      <c r="H3250" s="349" t="s">
        <v>4469</v>
      </c>
      <c r="I3250" s="349" t="s">
        <v>181</v>
      </c>
      <c r="J3250" s="349" t="s">
        <v>1333</v>
      </c>
      <c r="K3250" s="370">
        <v>1134.4000000000001</v>
      </c>
      <c r="L3250" s="349" t="s">
        <v>1138</v>
      </c>
    </row>
    <row r="3251" spans="1:12" ht="13.5" x14ac:dyDescent="0.25">
      <c r="A3251" s="349" t="s">
        <v>3923</v>
      </c>
      <c r="B3251" s="349" t="s">
        <v>3924</v>
      </c>
      <c r="C3251" s="349" t="s">
        <v>4429</v>
      </c>
      <c r="D3251" s="349" t="s">
        <v>4430</v>
      </c>
      <c r="E3251" s="350" t="s">
        <v>24</v>
      </c>
      <c r="F3251" s="349" t="s">
        <v>24</v>
      </c>
      <c r="G3251" s="349">
        <v>100618</v>
      </c>
      <c r="H3251" s="349" t="s">
        <v>4470</v>
      </c>
      <c r="I3251" s="349" t="s">
        <v>181</v>
      </c>
      <c r="J3251" s="349" t="s">
        <v>1333</v>
      </c>
      <c r="K3251" s="370">
        <v>1746.22</v>
      </c>
      <c r="L3251" s="349" t="s">
        <v>1138</v>
      </c>
    </row>
    <row r="3252" spans="1:12" ht="13.5" x14ac:dyDescent="0.25">
      <c r="A3252" s="349" t="s">
        <v>3923</v>
      </c>
      <c r="B3252" s="349" t="s">
        <v>3924</v>
      </c>
      <c r="C3252" s="349" t="s">
        <v>4471</v>
      </c>
      <c r="D3252" s="349" t="s">
        <v>4472</v>
      </c>
      <c r="E3252" s="350" t="s">
        <v>24</v>
      </c>
      <c r="F3252" s="349" t="s">
        <v>24</v>
      </c>
      <c r="G3252" s="349">
        <v>100619</v>
      </c>
      <c r="H3252" s="349" t="s">
        <v>4473</v>
      </c>
      <c r="I3252" s="349" t="s">
        <v>181</v>
      </c>
      <c r="J3252" s="349" t="s">
        <v>1333</v>
      </c>
      <c r="K3252" s="350">
        <v>592.48</v>
      </c>
      <c r="L3252" s="349" t="s">
        <v>1138</v>
      </c>
    </row>
    <row r="3253" spans="1:12" ht="13.5" x14ac:dyDescent="0.25">
      <c r="A3253" s="349" t="s">
        <v>3923</v>
      </c>
      <c r="B3253" s="349" t="s">
        <v>3924</v>
      </c>
      <c r="C3253" s="349" t="s">
        <v>4471</v>
      </c>
      <c r="D3253" s="349" t="s">
        <v>4472</v>
      </c>
      <c r="E3253" s="350" t="s">
        <v>24</v>
      </c>
      <c r="F3253" s="349" t="s">
        <v>24</v>
      </c>
      <c r="G3253" s="349">
        <v>100620</v>
      </c>
      <c r="H3253" s="349" t="s">
        <v>4474</v>
      </c>
      <c r="I3253" s="349" t="s">
        <v>181</v>
      </c>
      <c r="J3253" s="349" t="s">
        <v>1333</v>
      </c>
      <c r="K3253" s="370">
        <v>2752.45</v>
      </c>
      <c r="L3253" s="349" t="s">
        <v>1138</v>
      </c>
    </row>
    <row r="3254" spans="1:12" ht="13.5" x14ac:dyDescent="0.25">
      <c r="A3254" s="349" t="s">
        <v>3923</v>
      </c>
      <c r="B3254" s="349" t="s">
        <v>3924</v>
      </c>
      <c r="C3254" s="349" t="s">
        <v>4471</v>
      </c>
      <c r="D3254" s="349" t="s">
        <v>4472</v>
      </c>
      <c r="E3254" s="350" t="s">
        <v>24</v>
      </c>
      <c r="F3254" s="349" t="s">
        <v>24</v>
      </c>
      <c r="G3254" s="349">
        <v>100621</v>
      </c>
      <c r="H3254" s="349" t="s">
        <v>4475</v>
      </c>
      <c r="I3254" s="349" t="s">
        <v>181</v>
      </c>
      <c r="J3254" s="349" t="s">
        <v>1333</v>
      </c>
      <c r="K3254" s="370">
        <v>3210.22</v>
      </c>
      <c r="L3254" s="349" t="s">
        <v>1138</v>
      </c>
    </row>
    <row r="3255" spans="1:12" ht="13.5" x14ac:dyDescent="0.25">
      <c r="A3255" s="349" t="s">
        <v>3923</v>
      </c>
      <c r="B3255" s="349" t="s">
        <v>3924</v>
      </c>
      <c r="C3255" s="349" t="s">
        <v>4471</v>
      </c>
      <c r="D3255" s="349" t="s">
        <v>4472</v>
      </c>
      <c r="E3255" s="350" t="s">
        <v>24</v>
      </c>
      <c r="F3255" s="349" t="s">
        <v>24</v>
      </c>
      <c r="G3255" s="349">
        <v>100622</v>
      </c>
      <c r="H3255" s="349" t="s">
        <v>4476</v>
      </c>
      <c r="I3255" s="349" t="s">
        <v>181</v>
      </c>
      <c r="J3255" s="349" t="s">
        <v>1333</v>
      </c>
      <c r="K3255" s="370">
        <v>2431.41</v>
      </c>
      <c r="L3255" s="349" t="s">
        <v>1138</v>
      </c>
    </row>
    <row r="3256" spans="1:12" ht="13.5" x14ac:dyDescent="0.25">
      <c r="A3256" s="349" t="s">
        <v>3923</v>
      </c>
      <c r="B3256" s="349" t="s">
        <v>3924</v>
      </c>
      <c r="C3256" s="349" t="s">
        <v>4471</v>
      </c>
      <c r="D3256" s="349" t="s">
        <v>4472</v>
      </c>
      <c r="E3256" s="350" t="s">
        <v>24</v>
      </c>
      <c r="F3256" s="349" t="s">
        <v>24</v>
      </c>
      <c r="G3256" s="349">
        <v>100623</v>
      </c>
      <c r="H3256" s="349" t="s">
        <v>4477</v>
      </c>
      <c r="I3256" s="349" t="s">
        <v>181</v>
      </c>
      <c r="J3256" s="349" t="s">
        <v>1333</v>
      </c>
      <c r="K3256" s="370">
        <v>2621.4</v>
      </c>
      <c r="L3256" s="349" t="s">
        <v>1138</v>
      </c>
    </row>
    <row r="3257" spans="1:12" ht="13.5" x14ac:dyDescent="0.25">
      <c r="A3257" s="349" t="s">
        <v>3923</v>
      </c>
      <c r="B3257" s="349" t="s">
        <v>3924</v>
      </c>
      <c r="C3257" s="349" t="s">
        <v>4478</v>
      </c>
      <c r="D3257" s="349" t="s">
        <v>4479</v>
      </c>
      <c r="E3257" s="350" t="s">
        <v>24</v>
      </c>
      <c r="F3257" s="349" t="s">
        <v>24</v>
      </c>
      <c r="G3257" s="349">
        <v>97600</v>
      </c>
      <c r="H3257" s="349" t="s">
        <v>4480</v>
      </c>
      <c r="I3257" s="349" t="s">
        <v>181</v>
      </c>
      <c r="J3257" s="349" t="s">
        <v>1333</v>
      </c>
      <c r="K3257" s="350">
        <v>344.41</v>
      </c>
      <c r="L3257" s="349" t="s">
        <v>1138</v>
      </c>
    </row>
    <row r="3258" spans="1:12" ht="13.5" x14ac:dyDescent="0.25">
      <c r="A3258" s="349" t="s">
        <v>3923</v>
      </c>
      <c r="B3258" s="349" t="s">
        <v>3924</v>
      </c>
      <c r="C3258" s="349" t="s">
        <v>4478</v>
      </c>
      <c r="D3258" s="349" t="s">
        <v>4479</v>
      </c>
      <c r="E3258" s="350" t="s">
        <v>24</v>
      </c>
      <c r="F3258" s="349" t="s">
        <v>24</v>
      </c>
      <c r="G3258" s="349">
        <v>97601</v>
      </c>
      <c r="H3258" s="349" t="s">
        <v>4481</v>
      </c>
      <c r="I3258" s="349" t="s">
        <v>181</v>
      </c>
      <c r="J3258" s="349" t="s">
        <v>1333</v>
      </c>
      <c r="K3258" s="350">
        <v>363.46</v>
      </c>
      <c r="L3258" s="349" t="s">
        <v>1138</v>
      </c>
    </row>
    <row r="3259" spans="1:12" ht="13.5" x14ac:dyDescent="0.25">
      <c r="A3259" s="349" t="s">
        <v>3923</v>
      </c>
      <c r="B3259" s="349" t="s">
        <v>3924</v>
      </c>
      <c r="C3259" s="349" t="s">
        <v>4478</v>
      </c>
      <c r="D3259" s="349" t="s">
        <v>4479</v>
      </c>
      <c r="E3259" s="350" t="s">
        <v>24</v>
      </c>
      <c r="F3259" s="349" t="s">
        <v>24</v>
      </c>
      <c r="G3259" s="349">
        <v>97605</v>
      </c>
      <c r="H3259" s="349" t="s">
        <v>4482</v>
      </c>
      <c r="I3259" s="349" t="s">
        <v>181</v>
      </c>
      <c r="J3259" s="349" t="s">
        <v>1333</v>
      </c>
      <c r="K3259" s="350">
        <v>95.19</v>
      </c>
      <c r="L3259" s="349" t="s">
        <v>1138</v>
      </c>
    </row>
    <row r="3260" spans="1:12" ht="13.5" x14ac:dyDescent="0.25">
      <c r="A3260" s="349" t="s">
        <v>3923</v>
      </c>
      <c r="B3260" s="349" t="s">
        <v>3924</v>
      </c>
      <c r="C3260" s="349" t="s">
        <v>4478</v>
      </c>
      <c r="D3260" s="349" t="s">
        <v>4479</v>
      </c>
      <c r="E3260" s="350" t="s">
        <v>24</v>
      </c>
      <c r="F3260" s="349" t="s">
        <v>24</v>
      </c>
      <c r="G3260" s="349">
        <v>97606</v>
      </c>
      <c r="H3260" s="349" t="s">
        <v>4483</v>
      </c>
      <c r="I3260" s="349" t="s">
        <v>181</v>
      </c>
      <c r="J3260" s="349" t="s">
        <v>1333</v>
      </c>
      <c r="K3260" s="350">
        <v>104</v>
      </c>
      <c r="L3260" s="349" t="s">
        <v>1138</v>
      </c>
    </row>
    <row r="3261" spans="1:12" ht="13.5" x14ac:dyDescent="0.25">
      <c r="A3261" s="349" t="s">
        <v>3923</v>
      </c>
      <c r="B3261" s="349" t="s">
        <v>3924</v>
      </c>
      <c r="C3261" s="349" t="s">
        <v>4478</v>
      </c>
      <c r="D3261" s="349" t="s">
        <v>4479</v>
      </c>
      <c r="E3261" s="350" t="s">
        <v>24</v>
      </c>
      <c r="F3261" s="349" t="s">
        <v>24</v>
      </c>
      <c r="G3261" s="349">
        <v>97607</v>
      </c>
      <c r="H3261" s="349" t="s">
        <v>4484</v>
      </c>
      <c r="I3261" s="349" t="s">
        <v>181</v>
      </c>
      <c r="J3261" s="349" t="s">
        <v>1333</v>
      </c>
      <c r="K3261" s="350">
        <v>114.89</v>
      </c>
      <c r="L3261" s="349" t="s">
        <v>1138</v>
      </c>
    </row>
    <row r="3262" spans="1:12" ht="13.5" x14ac:dyDescent="0.25">
      <c r="A3262" s="349" t="s">
        <v>3923</v>
      </c>
      <c r="B3262" s="349" t="s">
        <v>3924</v>
      </c>
      <c r="C3262" s="349" t="s">
        <v>4478</v>
      </c>
      <c r="D3262" s="349" t="s">
        <v>4479</v>
      </c>
      <c r="E3262" s="350" t="s">
        <v>24</v>
      </c>
      <c r="F3262" s="349" t="s">
        <v>24</v>
      </c>
      <c r="G3262" s="349">
        <v>97608</v>
      </c>
      <c r="H3262" s="349" t="s">
        <v>4485</v>
      </c>
      <c r="I3262" s="349" t="s">
        <v>181</v>
      </c>
      <c r="J3262" s="349" t="s">
        <v>1333</v>
      </c>
      <c r="K3262" s="350">
        <v>123.7</v>
      </c>
      <c r="L3262" s="349" t="s">
        <v>1138</v>
      </c>
    </row>
    <row r="3263" spans="1:12" ht="13.5" x14ac:dyDescent="0.25">
      <c r="A3263" s="349" t="s">
        <v>3923</v>
      </c>
      <c r="B3263" s="349" t="s">
        <v>3924</v>
      </c>
      <c r="C3263" s="349" t="s">
        <v>4486</v>
      </c>
      <c r="D3263" s="349" t="s">
        <v>4487</v>
      </c>
      <c r="E3263" s="350" t="s">
        <v>24</v>
      </c>
      <c r="F3263" s="349" t="s">
        <v>24</v>
      </c>
      <c r="G3263" s="349">
        <v>102102</v>
      </c>
      <c r="H3263" s="349" t="s">
        <v>4488</v>
      </c>
      <c r="I3263" s="349" t="s">
        <v>181</v>
      </c>
      <c r="J3263" s="349" t="s">
        <v>1333</v>
      </c>
      <c r="K3263" s="370">
        <v>10903.08</v>
      </c>
      <c r="L3263" s="349" t="s">
        <v>1138</v>
      </c>
    </row>
    <row r="3264" spans="1:12" ht="13.5" x14ac:dyDescent="0.25">
      <c r="A3264" s="349" t="s">
        <v>3923</v>
      </c>
      <c r="B3264" s="349" t="s">
        <v>3924</v>
      </c>
      <c r="C3264" s="349" t="s">
        <v>4486</v>
      </c>
      <c r="D3264" s="349" t="s">
        <v>4487</v>
      </c>
      <c r="E3264" s="350" t="s">
        <v>24</v>
      </c>
      <c r="F3264" s="349" t="s">
        <v>24</v>
      </c>
      <c r="G3264" s="349">
        <v>102103</v>
      </c>
      <c r="H3264" s="349" t="s">
        <v>4489</v>
      </c>
      <c r="I3264" s="349" t="s">
        <v>181</v>
      </c>
      <c r="J3264" s="349" t="s">
        <v>1333</v>
      </c>
      <c r="K3264" s="370">
        <v>12127.86</v>
      </c>
      <c r="L3264" s="349" t="s">
        <v>1138</v>
      </c>
    </row>
    <row r="3265" spans="1:12" ht="13.5" x14ac:dyDescent="0.25">
      <c r="A3265" s="349" t="s">
        <v>3923</v>
      </c>
      <c r="B3265" s="349" t="s">
        <v>3924</v>
      </c>
      <c r="C3265" s="349" t="s">
        <v>4486</v>
      </c>
      <c r="D3265" s="349" t="s">
        <v>4487</v>
      </c>
      <c r="E3265" s="350" t="s">
        <v>24</v>
      </c>
      <c r="F3265" s="349" t="s">
        <v>24</v>
      </c>
      <c r="G3265" s="349">
        <v>102104</v>
      </c>
      <c r="H3265" s="349" t="s">
        <v>4490</v>
      </c>
      <c r="I3265" s="349" t="s">
        <v>181</v>
      </c>
      <c r="J3265" s="349" t="s">
        <v>1333</v>
      </c>
      <c r="K3265" s="370">
        <v>15541.74</v>
      </c>
      <c r="L3265" s="349" t="s">
        <v>1138</v>
      </c>
    </row>
    <row r="3266" spans="1:12" ht="13.5" x14ac:dyDescent="0.25">
      <c r="A3266" s="349" t="s">
        <v>3923</v>
      </c>
      <c r="B3266" s="349" t="s">
        <v>3924</v>
      </c>
      <c r="C3266" s="349" t="s">
        <v>4486</v>
      </c>
      <c r="D3266" s="349" t="s">
        <v>4487</v>
      </c>
      <c r="E3266" s="350" t="s">
        <v>24</v>
      </c>
      <c r="F3266" s="349" t="s">
        <v>24</v>
      </c>
      <c r="G3266" s="349">
        <v>102105</v>
      </c>
      <c r="H3266" s="349" t="s">
        <v>4491</v>
      </c>
      <c r="I3266" s="349" t="s">
        <v>181</v>
      </c>
      <c r="J3266" s="349" t="s">
        <v>1333</v>
      </c>
      <c r="K3266" s="370">
        <v>19088.8</v>
      </c>
      <c r="L3266" s="349" t="s">
        <v>1138</v>
      </c>
    </row>
    <row r="3267" spans="1:12" ht="13.5" x14ac:dyDescent="0.25">
      <c r="A3267" s="349" t="s">
        <v>3923</v>
      </c>
      <c r="B3267" s="349" t="s">
        <v>3924</v>
      </c>
      <c r="C3267" s="349" t="s">
        <v>4486</v>
      </c>
      <c r="D3267" s="349" t="s">
        <v>4487</v>
      </c>
      <c r="E3267" s="350" t="s">
        <v>24</v>
      </c>
      <c r="F3267" s="349" t="s">
        <v>24</v>
      </c>
      <c r="G3267" s="349">
        <v>102106</v>
      </c>
      <c r="H3267" s="349" t="s">
        <v>4492</v>
      </c>
      <c r="I3267" s="349" t="s">
        <v>181</v>
      </c>
      <c r="J3267" s="349" t="s">
        <v>1333</v>
      </c>
      <c r="K3267" s="370">
        <v>23928.81</v>
      </c>
      <c r="L3267" s="349" t="s">
        <v>1138</v>
      </c>
    </row>
    <row r="3268" spans="1:12" ht="13.5" x14ac:dyDescent="0.25">
      <c r="A3268" s="349" t="s">
        <v>3923</v>
      </c>
      <c r="B3268" s="349" t="s">
        <v>3924</v>
      </c>
      <c r="C3268" s="349" t="s">
        <v>4486</v>
      </c>
      <c r="D3268" s="349" t="s">
        <v>4487</v>
      </c>
      <c r="E3268" s="350" t="s">
        <v>24</v>
      </c>
      <c r="F3268" s="349" t="s">
        <v>24</v>
      </c>
      <c r="G3268" s="349">
        <v>102107</v>
      </c>
      <c r="H3268" s="349" t="s">
        <v>4493</v>
      </c>
      <c r="I3268" s="349" t="s">
        <v>181</v>
      </c>
      <c r="J3268" s="349" t="s">
        <v>1333</v>
      </c>
      <c r="K3268" s="370">
        <v>33367.54</v>
      </c>
      <c r="L3268" s="349" t="s">
        <v>1138</v>
      </c>
    </row>
    <row r="3269" spans="1:12" ht="13.5" x14ac:dyDescent="0.25">
      <c r="A3269" s="349" t="s">
        <v>3923</v>
      </c>
      <c r="B3269" s="349" t="s">
        <v>3924</v>
      </c>
      <c r="C3269" s="349" t="s">
        <v>4486</v>
      </c>
      <c r="D3269" s="349" t="s">
        <v>4487</v>
      </c>
      <c r="E3269" s="350" t="s">
        <v>24</v>
      </c>
      <c r="F3269" s="349" t="s">
        <v>24</v>
      </c>
      <c r="G3269" s="349">
        <v>102108</v>
      </c>
      <c r="H3269" s="349" t="s">
        <v>4494</v>
      </c>
      <c r="I3269" s="349" t="s">
        <v>181</v>
      </c>
      <c r="J3269" s="349" t="s">
        <v>1333</v>
      </c>
      <c r="K3269" s="370">
        <v>38847.449999999997</v>
      </c>
      <c r="L3269" s="349" t="s">
        <v>1138</v>
      </c>
    </row>
    <row r="3270" spans="1:12" ht="13.5" x14ac:dyDescent="0.25">
      <c r="A3270" s="349" t="s">
        <v>3923</v>
      </c>
      <c r="B3270" s="349" t="s">
        <v>3924</v>
      </c>
      <c r="C3270" s="349" t="s">
        <v>4486</v>
      </c>
      <c r="D3270" s="349" t="s">
        <v>4487</v>
      </c>
      <c r="E3270" s="350" t="s">
        <v>24</v>
      </c>
      <c r="F3270" s="349" t="s">
        <v>24</v>
      </c>
      <c r="G3270" s="349">
        <v>102109</v>
      </c>
      <c r="H3270" s="349" t="s">
        <v>4495</v>
      </c>
      <c r="I3270" s="349" t="s">
        <v>181</v>
      </c>
      <c r="J3270" s="349" t="s">
        <v>1137</v>
      </c>
      <c r="K3270" s="350">
        <v>72.44</v>
      </c>
      <c r="L3270" s="349" t="s">
        <v>1138</v>
      </c>
    </row>
    <row r="3271" spans="1:12" ht="13.5" x14ac:dyDescent="0.25">
      <c r="A3271" s="349" t="s">
        <v>3923</v>
      </c>
      <c r="B3271" s="349" t="s">
        <v>3924</v>
      </c>
      <c r="C3271" s="349" t="s">
        <v>4486</v>
      </c>
      <c r="D3271" s="349" t="s">
        <v>4487</v>
      </c>
      <c r="E3271" s="350" t="s">
        <v>24</v>
      </c>
      <c r="F3271" s="349" t="s">
        <v>24</v>
      </c>
      <c r="G3271" s="349">
        <v>102110</v>
      </c>
      <c r="H3271" s="349" t="s">
        <v>4496</v>
      </c>
      <c r="I3271" s="349" t="s">
        <v>181</v>
      </c>
      <c r="J3271" s="349" t="s">
        <v>1137</v>
      </c>
      <c r="K3271" s="350">
        <v>228.52</v>
      </c>
      <c r="L3271" s="349" t="s">
        <v>1138</v>
      </c>
    </row>
    <row r="3272" spans="1:12" ht="13.5" x14ac:dyDescent="0.25">
      <c r="A3272" s="349" t="s">
        <v>3923</v>
      </c>
      <c r="B3272" s="349" t="s">
        <v>3924</v>
      </c>
      <c r="C3272" s="349" t="s">
        <v>4486</v>
      </c>
      <c r="D3272" s="349" t="s">
        <v>4487</v>
      </c>
      <c r="E3272" s="350" t="s">
        <v>24</v>
      </c>
      <c r="F3272" s="349" t="s">
        <v>24</v>
      </c>
      <c r="G3272" s="349">
        <v>103654</v>
      </c>
      <c r="H3272" s="349" t="s">
        <v>4497</v>
      </c>
      <c r="I3272" s="349" t="s">
        <v>181</v>
      </c>
      <c r="J3272" s="349" t="s">
        <v>1333</v>
      </c>
      <c r="K3272" s="370">
        <v>62851.29</v>
      </c>
      <c r="L3272" s="349" t="s">
        <v>1138</v>
      </c>
    </row>
    <row r="3273" spans="1:12" ht="13.5" x14ac:dyDescent="0.25">
      <c r="A3273" s="349" t="s">
        <v>3923</v>
      </c>
      <c r="B3273" s="349" t="s">
        <v>3924</v>
      </c>
      <c r="C3273" s="349" t="s">
        <v>4486</v>
      </c>
      <c r="D3273" s="349" t="s">
        <v>4487</v>
      </c>
      <c r="E3273" s="350" t="s">
        <v>24</v>
      </c>
      <c r="F3273" s="349" t="s">
        <v>24</v>
      </c>
      <c r="G3273" s="349">
        <v>103655</v>
      </c>
      <c r="H3273" s="349" t="s">
        <v>4498</v>
      </c>
      <c r="I3273" s="349" t="s">
        <v>181</v>
      </c>
      <c r="J3273" s="349" t="s">
        <v>1333</v>
      </c>
      <c r="K3273" s="370">
        <v>86088.09</v>
      </c>
      <c r="L3273" s="349" t="s">
        <v>1138</v>
      </c>
    </row>
    <row r="3274" spans="1:12" ht="13.5" x14ac:dyDescent="0.25">
      <c r="A3274" s="349" t="s">
        <v>3923</v>
      </c>
      <c r="B3274" s="349" t="s">
        <v>3924</v>
      </c>
      <c r="C3274" s="349" t="s">
        <v>4486</v>
      </c>
      <c r="D3274" s="349" t="s">
        <v>4487</v>
      </c>
      <c r="E3274" s="350" t="s">
        <v>24</v>
      </c>
      <c r="F3274" s="349" t="s">
        <v>24</v>
      </c>
      <c r="G3274" s="349">
        <v>103656</v>
      </c>
      <c r="H3274" s="349" t="s">
        <v>4499</v>
      </c>
      <c r="I3274" s="349" t="s">
        <v>181</v>
      </c>
      <c r="J3274" s="349" t="s">
        <v>1333</v>
      </c>
      <c r="K3274" s="370">
        <v>120348.44</v>
      </c>
      <c r="L3274" s="349" t="s">
        <v>1138</v>
      </c>
    </row>
    <row r="3275" spans="1:12" ht="13.5" x14ac:dyDescent="0.25">
      <c r="A3275" s="349" t="s">
        <v>3923</v>
      </c>
      <c r="B3275" s="349" t="s">
        <v>3924</v>
      </c>
      <c r="C3275" s="349" t="s">
        <v>4500</v>
      </c>
      <c r="D3275" s="349" t="s">
        <v>4501</v>
      </c>
      <c r="E3275" s="350" t="s">
        <v>24</v>
      </c>
      <c r="F3275" s="349" t="s">
        <v>24</v>
      </c>
      <c r="G3275" s="349">
        <v>104473</v>
      </c>
      <c r="H3275" s="349" t="s">
        <v>4502</v>
      </c>
      <c r="I3275" s="349" t="s">
        <v>181</v>
      </c>
      <c r="J3275" s="349" t="s">
        <v>1137</v>
      </c>
      <c r="K3275" s="350">
        <v>175.18</v>
      </c>
      <c r="L3275" s="349" t="s">
        <v>1138</v>
      </c>
    </row>
    <row r="3276" spans="1:12" ht="13.5" x14ac:dyDescent="0.25">
      <c r="A3276" s="349" t="s">
        <v>3923</v>
      </c>
      <c r="B3276" s="349" t="s">
        <v>3924</v>
      </c>
      <c r="C3276" s="349" t="s">
        <v>4500</v>
      </c>
      <c r="D3276" s="349" t="s">
        <v>4501</v>
      </c>
      <c r="E3276" s="350" t="s">
        <v>24</v>
      </c>
      <c r="F3276" s="349" t="s">
        <v>24</v>
      </c>
      <c r="G3276" s="349">
        <v>104474</v>
      </c>
      <c r="H3276" s="349" t="s">
        <v>4503</v>
      </c>
      <c r="I3276" s="349" t="s">
        <v>181</v>
      </c>
      <c r="J3276" s="349" t="s">
        <v>1137</v>
      </c>
      <c r="K3276" s="350">
        <v>372.44</v>
      </c>
      <c r="L3276" s="349" t="s">
        <v>1138</v>
      </c>
    </row>
    <row r="3277" spans="1:12" ht="13.5" x14ac:dyDescent="0.25">
      <c r="A3277" s="349" t="s">
        <v>3923</v>
      </c>
      <c r="B3277" s="349" t="s">
        <v>3924</v>
      </c>
      <c r="C3277" s="349" t="s">
        <v>4500</v>
      </c>
      <c r="D3277" s="349" t="s">
        <v>4501</v>
      </c>
      <c r="E3277" s="350" t="s">
        <v>24</v>
      </c>
      <c r="F3277" s="349" t="s">
        <v>24</v>
      </c>
      <c r="G3277" s="349">
        <v>104475</v>
      </c>
      <c r="H3277" s="349" t="s">
        <v>4504</v>
      </c>
      <c r="I3277" s="349" t="s">
        <v>181</v>
      </c>
      <c r="J3277" s="349" t="s">
        <v>1137</v>
      </c>
      <c r="K3277" s="350">
        <v>148.72999999999999</v>
      </c>
      <c r="L3277" s="349" t="s">
        <v>1138</v>
      </c>
    </row>
    <row r="3278" spans="1:12" ht="13.5" x14ac:dyDescent="0.25">
      <c r="A3278" s="349" t="s">
        <v>3923</v>
      </c>
      <c r="B3278" s="349" t="s">
        <v>3924</v>
      </c>
      <c r="C3278" s="349" t="s">
        <v>4500</v>
      </c>
      <c r="D3278" s="349" t="s">
        <v>4501</v>
      </c>
      <c r="E3278" s="350" t="s">
        <v>24</v>
      </c>
      <c r="F3278" s="349" t="s">
        <v>24</v>
      </c>
      <c r="G3278" s="349">
        <v>104476</v>
      </c>
      <c r="H3278" s="349" t="s">
        <v>4505</v>
      </c>
      <c r="I3278" s="349" t="s">
        <v>181</v>
      </c>
      <c r="J3278" s="349" t="s">
        <v>1137</v>
      </c>
      <c r="K3278" s="350">
        <v>190.44</v>
      </c>
      <c r="L3278" s="349" t="s">
        <v>1138</v>
      </c>
    </row>
    <row r="3279" spans="1:12" ht="13.5" x14ac:dyDescent="0.25">
      <c r="A3279" s="349" t="s">
        <v>3923</v>
      </c>
      <c r="B3279" s="349" t="s">
        <v>3924</v>
      </c>
      <c r="C3279" s="349" t="s">
        <v>4500</v>
      </c>
      <c r="D3279" s="349" t="s">
        <v>4501</v>
      </c>
      <c r="E3279" s="350" t="s">
        <v>24</v>
      </c>
      <c r="F3279" s="349" t="s">
        <v>24</v>
      </c>
      <c r="G3279" s="349">
        <v>104477</v>
      </c>
      <c r="H3279" s="349" t="s">
        <v>4506</v>
      </c>
      <c r="I3279" s="349" t="s">
        <v>181</v>
      </c>
      <c r="J3279" s="349" t="s">
        <v>1137</v>
      </c>
      <c r="K3279" s="350">
        <v>146.22999999999999</v>
      </c>
      <c r="L3279" s="349" t="s">
        <v>1138</v>
      </c>
    </row>
    <row r="3280" spans="1:12" ht="13.5" x14ac:dyDescent="0.25">
      <c r="A3280" s="349" t="s">
        <v>3923</v>
      </c>
      <c r="B3280" s="349" t="s">
        <v>3924</v>
      </c>
      <c r="C3280" s="349" t="s">
        <v>4500</v>
      </c>
      <c r="D3280" s="349" t="s">
        <v>4501</v>
      </c>
      <c r="E3280" s="350" t="s">
        <v>24</v>
      </c>
      <c r="F3280" s="349" t="s">
        <v>24</v>
      </c>
      <c r="G3280" s="349">
        <v>104478</v>
      </c>
      <c r="H3280" s="349" t="s">
        <v>4507</v>
      </c>
      <c r="I3280" s="349" t="s">
        <v>181</v>
      </c>
      <c r="J3280" s="349" t="s">
        <v>1137</v>
      </c>
      <c r="K3280" s="350">
        <v>321.19</v>
      </c>
      <c r="L3280" s="349" t="s">
        <v>1138</v>
      </c>
    </row>
    <row r="3281" spans="1:12" ht="13.5" x14ac:dyDescent="0.25">
      <c r="A3281" s="349" t="s">
        <v>3923</v>
      </c>
      <c r="B3281" s="349" t="s">
        <v>3924</v>
      </c>
      <c r="C3281" s="349" t="s">
        <v>4500</v>
      </c>
      <c r="D3281" s="349" t="s">
        <v>4501</v>
      </c>
      <c r="E3281" s="350" t="s">
        <v>24</v>
      </c>
      <c r="F3281" s="349" t="s">
        <v>24</v>
      </c>
      <c r="G3281" s="349">
        <v>104479</v>
      </c>
      <c r="H3281" s="349" t="s">
        <v>4508</v>
      </c>
      <c r="I3281" s="349" t="s">
        <v>181</v>
      </c>
      <c r="J3281" s="349" t="s">
        <v>1137</v>
      </c>
      <c r="K3281" s="350">
        <v>128.12</v>
      </c>
      <c r="L3281" s="349" t="s">
        <v>1138</v>
      </c>
    </row>
    <row r="3282" spans="1:12" ht="13.5" x14ac:dyDescent="0.25">
      <c r="A3282" s="349" t="s">
        <v>3923</v>
      </c>
      <c r="B3282" s="349" t="s">
        <v>3924</v>
      </c>
      <c r="C3282" s="349" t="s">
        <v>4500</v>
      </c>
      <c r="D3282" s="349" t="s">
        <v>4501</v>
      </c>
      <c r="E3282" s="350" t="s">
        <v>24</v>
      </c>
      <c r="F3282" s="349" t="s">
        <v>24</v>
      </c>
      <c r="G3282" s="349">
        <v>104480</v>
      </c>
      <c r="H3282" s="349" t="s">
        <v>4509</v>
      </c>
      <c r="I3282" s="349" t="s">
        <v>181</v>
      </c>
      <c r="J3282" s="349" t="s">
        <v>1137</v>
      </c>
      <c r="K3282" s="350">
        <v>145.35</v>
      </c>
      <c r="L3282" s="349" t="s">
        <v>1138</v>
      </c>
    </row>
    <row r="3283" spans="1:12" ht="13.5" x14ac:dyDescent="0.25">
      <c r="A3283" s="349" t="s">
        <v>3923</v>
      </c>
      <c r="B3283" s="349" t="s">
        <v>3924</v>
      </c>
      <c r="C3283" s="349" t="s">
        <v>4500</v>
      </c>
      <c r="D3283" s="349" t="s">
        <v>4501</v>
      </c>
      <c r="E3283" s="350" t="s">
        <v>24</v>
      </c>
      <c r="F3283" s="349" t="s">
        <v>24</v>
      </c>
      <c r="G3283" s="349">
        <v>104481</v>
      </c>
      <c r="H3283" s="349" t="s">
        <v>4510</v>
      </c>
      <c r="I3283" s="349" t="s">
        <v>181</v>
      </c>
      <c r="J3283" s="349" t="s">
        <v>1137</v>
      </c>
      <c r="K3283" s="350">
        <v>332.93</v>
      </c>
      <c r="L3283" s="349" t="s">
        <v>1138</v>
      </c>
    </row>
    <row r="3284" spans="1:12" ht="13.5" x14ac:dyDescent="0.25">
      <c r="A3284" s="349" t="s">
        <v>3923</v>
      </c>
      <c r="B3284" s="349" t="s">
        <v>3924</v>
      </c>
      <c r="C3284" s="349" t="s">
        <v>4511</v>
      </c>
      <c r="D3284" s="349" t="s">
        <v>4512</v>
      </c>
      <c r="E3284" s="350" t="s">
        <v>24</v>
      </c>
      <c r="F3284" s="349" t="s">
        <v>24</v>
      </c>
      <c r="G3284" s="349">
        <v>96973</v>
      </c>
      <c r="H3284" s="349" t="s">
        <v>32624</v>
      </c>
      <c r="I3284" s="349" t="s">
        <v>182</v>
      </c>
      <c r="J3284" s="349" t="s">
        <v>1333</v>
      </c>
      <c r="K3284" s="350">
        <v>66.33</v>
      </c>
      <c r="L3284" s="349" t="s">
        <v>1138</v>
      </c>
    </row>
    <row r="3285" spans="1:12" ht="13.5" x14ac:dyDescent="0.25">
      <c r="A3285" s="349" t="s">
        <v>3923</v>
      </c>
      <c r="B3285" s="349" t="s">
        <v>3924</v>
      </c>
      <c r="C3285" s="349" t="s">
        <v>4511</v>
      </c>
      <c r="D3285" s="349" t="s">
        <v>4512</v>
      </c>
      <c r="E3285" s="350" t="s">
        <v>24</v>
      </c>
      <c r="F3285" s="349" t="s">
        <v>24</v>
      </c>
      <c r="G3285" s="349">
        <v>96974</v>
      </c>
      <c r="H3285" s="349" t="s">
        <v>32625</v>
      </c>
      <c r="I3285" s="349" t="s">
        <v>182</v>
      </c>
      <c r="J3285" s="349" t="s">
        <v>1333</v>
      </c>
      <c r="K3285" s="350">
        <v>84.97</v>
      </c>
      <c r="L3285" s="349" t="s">
        <v>1138</v>
      </c>
    </row>
    <row r="3286" spans="1:12" ht="13.5" x14ac:dyDescent="0.25">
      <c r="A3286" s="349" t="s">
        <v>3923</v>
      </c>
      <c r="B3286" s="349" t="s">
        <v>3924</v>
      </c>
      <c r="C3286" s="349" t="s">
        <v>4511</v>
      </c>
      <c r="D3286" s="349" t="s">
        <v>4512</v>
      </c>
      <c r="E3286" s="350" t="s">
        <v>24</v>
      </c>
      <c r="F3286" s="349" t="s">
        <v>24</v>
      </c>
      <c r="G3286" s="349">
        <v>96975</v>
      </c>
      <c r="H3286" s="349" t="s">
        <v>32626</v>
      </c>
      <c r="I3286" s="349" t="s">
        <v>182</v>
      </c>
      <c r="J3286" s="349" t="s">
        <v>1333</v>
      </c>
      <c r="K3286" s="350">
        <v>104.46</v>
      </c>
      <c r="L3286" s="349" t="s">
        <v>1138</v>
      </c>
    </row>
    <row r="3287" spans="1:12" ht="13.5" x14ac:dyDescent="0.25">
      <c r="A3287" s="349" t="s">
        <v>3923</v>
      </c>
      <c r="B3287" s="349" t="s">
        <v>3924</v>
      </c>
      <c r="C3287" s="349" t="s">
        <v>4511</v>
      </c>
      <c r="D3287" s="349" t="s">
        <v>4512</v>
      </c>
      <c r="E3287" s="350" t="s">
        <v>24</v>
      </c>
      <c r="F3287" s="349" t="s">
        <v>24</v>
      </c>
      <c r="G3287" s="349">
        <v>96976</v>
      </c>
      <c r="H3287" s="349" t="s">
        <v>32627</v>
      </c>
      <c r="I3287" s="349" t="s">
        <v>182</v>
      </c>
      <c r="J3287" s="349" t="s">
        <v>1333</v>
      </c>
      <c r="K3287" s="350">
        <v>136.16999999999999</v>
      </c>
      <c r="L3287" s="349" t="s">
        <v>1138</v>
      </c>
    </row>
    <row r="3288" spans="1:12" ht="13.5" x14ac:dyDescent="0.25">
      <c r="A3288" s="349" t="s">
        <v>3923</v>
      </c>
      <c r="B3288" s="349" t="s">
        <v>3924</v>
      </c>
      <c r="C3288" s="349" t="s">
        <v>4511</v>
      </c>
      <c r="D3288" s="349" t="s">
        <v>4512</v>
      </c>
      <c r="E3288" s="350" t="s">
        <v>24</v>
      </c>
      <c r="F3288" s="349" t="s">
        <v>24</v>
      </c>
      <c r="G3288" s="349">
        <v>96977</v>
      </c>
      <c r="H3288" s="349" t="s">
        <v>32628</v>
      </c>
      <c r="I3288" s="349" t="s">
        <v>182</v>
      </c>
      <c r="J3288" s="349" t="s">
        <v>1137</v>
      </c>
      <c r="K3288" s="350">
        <v>50.57</v>
      </c>
      <c r="L3288" s="349" t="s">
        <v>1138</v>
      </c>
    </row>
    <row r="3289" spans="1:12" ht="13.5" x14ac:dyDescent="0.25">
      <c r="A3289" s="349" t="s">
        <v>3923</v>
      </c>
      <c r="B3289" s="349" t="s">
        <v>3924</v>
      </c>
      <c r="C3289" s="349" t="s">
        <v>4511</v>
      </c>
      <c r="D3289" s="349" t="s">
        <v>4512</v>
      </c>
      <c r="E3289" s="350" t="s">
        <v>24</v>
      </c>
      <c r="F3289" s="349" t="s">
        <v>24</v>
      </c>
      <c r="G3289" s="349">
        <v>96978</v>
      </c>
      <c r="H3289" s="349" t="s">
        <v>32629</v>
      </c>
      <c r="I3289" s="349" t="s">
        <v>182</v>
      </c>
      <c r="J3289" s="349" t="s">
        <v>1137</v>
      </c>
      <c r="K3289" s="350">
        <v>66.569999999999993</v>
      </c>
      <c r="L3289" s="349" t="s">
        <v>1138</v>
      </c>
    </row>
    <row r="3290" spans="1:12" ht="13.5" x14ac:dyDescent="0.25">
      <c r="A3290" s="349" t="s">
        <v>3923</v>
      </c>
      <c r="B3290" s="349" t="s">
        <v>3924</v>
      </c>
      <c r="C3290" s="349" t="s">
        <v>4511</v>
      </c>
      <c r="D3290" s="349" t="s">
        <v>4512</v>
      </c>
      <c r="E3290" s="350" t="s">
        <v>24</v>
      </c>
      <c r="F3290" s="349" t="s">
        <v>24</v>
      </c>
      <c r="G3290" s="349">
        <v>96979</v>
      </c>
      <c r="H3290" s="349" t="s">
        <v>32630</v>
      </c>
      <c r="I3290" s="349" t="s">
        <v>182</v>
      </c>
      <c r="J3290" s="349" t="s">
        <v>1137</v>
      </c>
      <c r="K3290" s="350">
        <v>95.12</v>
      </c>
      <c r="L3290" s="349" t="s">
        <v>1138</v>
      </c>
    </row>
    <row r="3291" spans="1:12" ht="13.5" x14ac:dyDescent="0.25">
      <c r="A3291" s="349" t="s">
        <v>3923</v>
      </c>
      <c r="B3291" s="349" t="s">
        <v>3924</v>
      </c>
      <c r="C3291" s="349" t="s">
        <v>4511</v>
      </c>
      <c r="D3291" s="349" t="s">
        <v>4512</v>
      </c>
      <c r="E3291" s="350" t="s">
        <v>24</v>
      </c>
      <c r="F3291" s="349" t="s">
        <v>24</v>
      </c>
      <c r="G3291" s="349">
        <v>96984</v>
      </c>
      <c r="H3291" s="349" t="s">
        <v>32631</v>
      </c>
      <c r="I3291" s="349" t="s">
        <v>181</v>
      </c>
      <c r="J3291" s="349" t="s">
        <v>1137</v>
      </c>
      <c r="K3291" s="350">
        <v>58.86</v>
      </c>
      <c r="L3291" s="349" t="s">
        <v>1138</v>
      </c>
    </row>
    <row r="3292" spans="1:12" ht="13.5" x14ac:dyDescent="0.25">
      <c r="A3292" s="349" t="s">
        <v>3923</v>
      </c>
      <c r="B3292" s="349" t="s">
        <v>3924</v>
      </c>
      <c r="C3292" s="349" t="s">
        <v>4511</v>
      </c>
      <c r="D3292" s="349" t="s">
        <v>4512</v>
      </c>
      <c r="E3292" s="350" t="s">
        <v>24</v>
      </c>
      <c r="F3292" s="349" t="s">
        <v>24</v>
      </c>
      <c r="G3292" s="349">
        <v>96985</v>
      </c>
      <c r="H3292" s="349" t="s">
        <v>32632</v>
      </c>
      <c r="I3292" s="349" t="s">
        <v>181</v>
      </c>
      <c r="J3292" s="349" t="s">
        <v>1137</v>
      </c>
      <c r="K3292" s="350">
        <v>81.92</v>
      </c>
      <c r="L3292" s="349" t="s">
        <v>1138</v>
      </c>
    </row>
    <row r="3293" spans="1:12" ht="13.5" x14ac:dyDescent="0.25">
      <c r="A3293" s="349" t="s">
        <v>3923</v>
      </c>
      <c r="B3293" s="349" t="s">
        <v>3924</v>
      </c>
      <c r="C3293" s="349" t="s">
        <v>4511</v>
      </c>
      <c r="D3293" s="349" t="s">
        <v>4512</v>
      </c>
      <c r="E3293" s="350" t="s">
        <v>24</v>
      </c>
      <c r="F3293" s="349" t="s">
        <v>24</v>
      </c>
      <c r="G3293" s="349">
        <v>96986</v>
      </c>
      <c r="H3293" s="349" t="s">
        <v>32633</v>
      </c>
      <c r="I3293" s="349" t="s">
        <v>181</v>
      </c>
      <c r="J3293" s="349" t="s">
        <v>1137</v>
      </c>
      <c r="K3293" s="350">
        <v>122.43</v>
      </c>
      <c r="L3293" s="349" t="s">
        <v>1138</v>
      </c>
    </row>
    <row r="3294" spans="1:12" ht="13.5" x14ac:dyDescent="0.25">
      <c r="A3294" s="349" t="s">
        <v>3923</v>
      </c>
      <c r="B3294" s="349" t="s">
        <v>3924</v>
      </c>
      <c r="C3294" s="349" t="s">
        <v>4511</v>
      </c>
      <c r="D3294" s="349" t="s">
        <v>4512</v>
      </c>
      <c r="E3294" s="350" t="s">
        <v>24</v>
      </c>
      <c r="F3294" s="349" t="s">
        <v>24</v>
      </c>
      <c r="G3294" s="349">
        <v>96987</v>
      </c>
      <c r="H3294" s="349" t="s">
        <v>32634</v>
      </c>
      <c r="I3294" s="349" t="s">
        <v>181</v>
      </c>
      <c r="J3294" s="349" t="s">
        <v>1333</v>
      </c>
      <c r="K3294" s="350">
        <v>120.07</v>
      </c>
      <c r="L3294" s="349" t="s">
        <v>1138</v>
      </c>
    </row>
    <row r="3295" spans="1:12" ht="13.5" x14ac:dyDescent="0.25">
      <c r="A3295" s="349" t="s">
        <v>3923</v>
      </c>
      <c r="B3295" s="349" t="s">
        <v>3924</v>
      </c>
      <c r="C3295" s="349" t="s">
        <v>4511</v>
      </c>
      <c r="D3295" s="349" t="s">
        <v>4512</v>
      </c>
      <c r="E3295" s="350" t="s">
        <v>24</v>
      </c>
      <c r="F3295" s="349" t="s">
        <v>24</v>
      </c>
      <c r="G3295" s="349">
        <v>96988</v>
      </c>
      <c r="H3295" s="349" t="s">
        <v>32635</v>
      </c>
      <c r="I3295" s="349" t="s">
        <v>181</v>
      </c>
      <c r="J3295" s="349" t="s">
        <v>1137</v>
      </c>
      <c r="K3295" s="350">
        <v>134.35</v>
      </c>
      <c r="L3295" s="349" t="s">
        <v>1138</v>
      </c>
    </row>
    <row r="3296" spans="1:12" ht="13.5" x14ac:dyDescent="0.25">
      <c r="A3296" s="349" t="s">
        <v>3923</v>
      </c>
      <c r="B3296" s="349" t="s">
        <v>3924</v>
      </c>
      <c r="C3296" s="349" t="s">
        <v>4511</v>
      </c>
      <c r="D3296" s="349" t="s">
        <v>4512</v>
      </c>
      <c r="E3296" s="350" t="s">
        <v>24</v>
      </c>
      <c r="F3296" s="349" t="s">
        <v>24</v>
      </c>
      <c r="G3296" s="349">
        <v>96989</v>
      </c>
      <c r="H3296" s="349" t="s">
        <v>32636</v>
      </c>
      <c r="I3296" s="349" t="s">
        <v>181</v>
      </c>
      <c r="J3296" s="349" t="s">
        <v>1137</v>
      </c>
      <c r="K3296" s="350">
        <v>112.38</v>
      </c>
      <c r="L3296" s="349" t="s">
        <v>1138</v>
      </c>
    </row>
    <row r="3297" spans="1:12" ht="13.5" x14ac:dyDescent="0.25">
      <c r="A3297" s="349" t="s">
        <v>3923</v>
      </c>
      <c r="B3297" s="349" t="s">
        <v>3924</v>
      </c>
      <c r="C3297" s="349" t="s">
        <v>4511</v>
      </c>
      <c r="D3297" s="349" t="s">
        <v>4512</v>
      </c>
      <c r="E3297" s="350" t="s">
        <v>24</v>
      </c>
      <c r="F3297" s="349" t="s">
        <v>24</v>
      </c>
      <c r="G3297" s="349">
        <v>98463</v>
      </c>
      <c r="H3297" s="349" t="s">
        <v>32637</v>
      </c>
      <c r="I3297" s="349" t="s">
        <v>181</v>
      </c>
      <c r="J3297" s="349" t="s">
        <v>1333</v>
      </c>
      <c r="K3297" s="350">
        <v>26.46</v>
      </c>
      <c r="L3297" s="349" t="s">
        <v>1138</v>
      </c>
    </row>
    <row r="3298" spans="1:12" ht="13.5" x14ac:dyDescent="0.25">
      <c r="A3298" s="349" t="s">
        <v>3923</v>
      </c>
      <c r="B3298" s="349" t="s">
        <v>3924</v>
      </c>
      <c r="C3298" s="349" t="s">
        <v>4511</v>
      </c>
      <c r="D3298" s="349" t="s">
        <v>4512</v>
      </c>
      <c r="E3298" s="350" t="s">
        <v>24</v>
      </c>
      <c r="F3298" s="349" t="s">
        <v>24</v>
      </c>
      <c r="G3298" s="349">
        <v>104746</v>
      </c>
      <c r="H3298" s="349" t="s">
        <v>32638</v>
      </c>
      <c r="I3298" s="349" t="s">
        <v>181</v>
      </c>
      <c r="J3298" s="349" t="s">
        <v>1333</v>
      </c>
      <c r="K3298" s="350">
        <v>25.75</v>
      </c>
      <c r="L3298" s="349" t="s">
        <v>1138</v>
      </c>
    </row>
    <row r="3299" spans="1:12" ht="13.5" x14ac:dyDescent="0.25">
      <c r="A3299" s="349" t="s">
        <v>3923</v>
      </c>
      <c r="B3299" s="349" t="s">
        <v>3924</v>
      </c>
      <c r="C3299" s="349" t="s">
        <v>4511</v>
      </c>
      <c r="D3299" s="349" t="s">
        <v>4512</v>
      </c>
      <c r="E3299" s="350" t="s">
        <v>24</v>
      </c>
      <c r="F3299" s="349" t="s">
        <v>24</v>
      </c>
      <c r="G3299" s="349">
        <v>104749</v>
      </c>
      <c r="H3299" s="349" t="s">
        <v>32639</v>
      </c>
      <c r="I3299" s="349" t="s">
        <v>181</v>
      </c>
      <c r="J3299" s="349" t="s">
        <v>1137</v>
      </c>
      <c r="K3299" s="350">
        <v>21.22</v>
      </c>
      <c r="L3299" s="349" t="s">
        <v>1138</v>
      </c>
    </row>
    <row r="3300" spans="1:12" ht="13.5" x14ac:dyDescent="0.25">
      <c r="A3300" s="349" t="s">
        <v>3923</v>
      </c>
      <c r="B3300" s="349" t="s">
        <v>3924</v>
      </c>
      <c r="C3300" s="349" t="s">
        <v>4511</v>
      </c>
      <c r="D3300" s="349" t="s">
        <v>4512</v>
      </c>
      <c r="E3300" s="350" t="s">
        <v>24</v>
      </c>
      <c r="F3300" s="349" t="s">
        <v>24</v>
      </c>
      <c r="G3300" s="349">
        <v>104750</v>
      </c>
      <c r="H3300" s="349" t="s">
        <v>32640</v>
      </c>
      <c r="I3300" s="349" t="s">
        <v>181</v>
      </c>
      <c r="J3300" s="349" t="s">
        <v>1137</v>
      </c>
      <c r="K3300" s="350">
        <v>17.3</v>
      </c>
      <c r="L3300" s="349" t="s">
        <v>1138</v>
      </c>
    </row>
    <row r="3301" spans="1:12" ht="13.5" x14ac:dyDescent="0.25">
      <c r="A3301" s="349" t="s">
        <v>3923</v>
      </c>
      <c r="B3301" s="349" t="s">
        <v>3924</v>
      </c>
      <c r="C3301" s="349" t="s">
        <v>4511</v>
      </c>
      <c r="D3301" s="349" t="s">
        <v>4512</v>
      </c>
      <c r="E3301" s="350" t="s">
        <v>24</v>
      </c>
      <c r="F3301" s="349" t="s">
        <v>24</v>
      </c>
      <c r="G3301" s="349">
        <v>104751</v>
      </c>
      <c r="H3301" s="349" t="s">
        <v>32641</v>
      </c>
      <c r="I3301" s="349" t="s">
        <v>181</v>
      </c>
      <c r="J3301" s="349" t="s">
        <v>1137</v>
      </c>
      <c r="K3301" s="350">
        <v>24.02</v>
      </c>
      <c r="L3301" s="349" t="s">
        <v>1138</v>
      </c>
    </row>
    <row r="3302" spans="1:12" ht="13.5" x14ac:dyDescent="0.25">
      <c r="A3302" s="349" t="s">
        <v>3923</v>
      </c>
      <c r="B3302" s="349" t="s">
        <v>3924</v>
      </c>
      <c r="C3302" s="349" t="s">
        <v>4511</v>
      </c>
      <c r="D3302" s="349" t="s">
        <v>4512</v>
      </c>
      <c r="E3302" s="350" t="s">
        <v>24</v>
      </c>
      <c r="F3302" s="349" t="s">
        <v>24</v>
      </c>
      <c r="G3302" s="349">
        <v>104752</v>
      </c>
      <c r="H3302" s="349" t="s">
        <v>32642</v>
      </c>
      <c r="I3302" s="349" t="s">
        <v>181</v>
      </c>
      <c r="J3302" s="349" t="s">
        <v>1137</v>
      </c>
      <c r="K3302" s="350">
        <v>21.36</v>
      </c>
      <c r="L3302" s="349" t="s">
        <v>1138</v>
      </c>
    </row>
    <row r="3303" spans="1:12" ht="13.5" x14ac:dyDescent="0.25">
      <c r="A3303" s="349" t="s">
        <v>3923</v>
      </c>
      <c r="B3303" s="349" t="s">
        <v>3924</v>
      </c>
      <c r="C3303" s="349" t="s">
        <v>4511</v>
      </c>
      <c r="D3303" s="349" t="s">
        <v>4512</v>
      </c>
      <c r="E3303" s="350" t="s">
        <v>24</v>
      </c>
      <c r="F3303" s="349" t="s">
        <v>24</v>
      </c>
      <c r="G3303" s="349">
        <v>104753</v>
      </c>
      <c r="H3303" s="349" t="s">
        <v>32643</v>
      </c>
      <c r="I3303" s="349" t="s">
        <v>181</v>
      </c>
      <c r="J3303" s="349" t="s">
        <v>1137</v>
      </c>
      <c r="K3303" s="350">
        <v>25.58</v>
      </c>
      <c r="L3303" s="349" t="s">
        <v>1138</v>
      </c>
    </row>
    <row r="3304" spans="1:12" ht="13.5" x14ac:dyDescent="0.25">
      <c r="A3304" s="349" t="s">
        <v>3923</v>
      </c>
      <c r="B3304" s="349" t="s">
        <v>3924</v>
      </c>
      <c r="C3304" s="349" t="s">
        <v>4511</v>
      </c>
      <c r="D3304" s="349" t="s">
        <v>4512</v>
      </c>
      <c r="E3304" s="350" t="s">
        <v>24</v>
      </c>
      <c r="F3304" s="349" t="s">
        <v>24</v>
      </c>
      <c r="G3304" s="349">
        <v>104754</v>
      </c>
      <c r="H3304" s="349" t="s">
        <v>32644</v>
      </c>
      <c r="I3304" s="349" t="s">
        <v>181</v>
      </c>
      <c r="J3304" s="349" t="s">
        <v>1137</v>
      </c>
      <c r="K3304" s="350">
        <v>32.799999999999997</v>
      </c>
      <c r="L3304" s="349" t="s">
        <v>1138</v>
      </c>
    </row>
    <row r="3305" spans="1:12" ht="13.5" x14ac:dyDescent="0.25">
      <c r="A3305" s="349" t="s">
        <v>3923</v>
      </c>
      <c r="B3305" s="349" t="s">
        <v>3924</v>
      </c>
      <c r="C3305" s="349" t="s">
        <v>4511</v>
      </c>
      <c r="D3305" s="349" t="s">
        <v>4512</v>
      </c>
      <c r="E3305" s="350" t="s">
        <v>24</v>
      </c>
      <c r="F3305" s="349" t="s">
        <v>24</v>
      </c>
      <c r="G3305" s="349">
        <v>104755</v>
      </c>
      <c r="H3305" s="349" t="s">
        <v>32645</v>
      </c>
      <c r="I3305" s="349" t="s">
        <v>181</v>
      </c>
      <c r="J3305" s="349" t="s">
        <v>1137</v>
      </c>
      <c r="K3305" s="350">
        <v>44.01</v>
      </c>
      <c r="L3305" s="349" t="s">
        <v>1138</v>
      </c>
    </row>
    <row r="3306" spans="1:12" ht="13.5" x14ac:dyDescent="0.25">
      <c r="A3306" s="349" t="s">
        <v>3923</v>
      </c>
      <c r="B3306" s="349" t="s">
        <v>3924</v>
      </c>
      <c r="C3306" s="349" t="s">
        <v>4513</v>
      </c>
      <c r="D3306" s="349" t="s">
        <v>4514</v>
      </c>
      <c r="E3306" s="350" t="s">
        <v>24</v>
      </c>
      <c r="F3306" s="349" t="s">
        <v>24</v>
      </c>
      <c r="G3306" s="349">
        <v>103490</v>
      </c>
      <c r="H3306" s="349" t="s">
        <v>4515</v>
      </c>
      <c r="I3306" s="349" t="s">
        <v>191</v>
      </c>
      <c r="J3306" s="349" t="s">
        <v>1333</v>
      </c>
      <c r="K3306" s="370">
        <v>3214.01</v>
      </c>
      <c r="L3306" s="349" t="s">
        <v>1138</v>
      </c>
    </row>
    <row r="3307" spans="1:12" ht="13.5" x14ac:dyDescent="0.25">
      <c r="A3307" s="349" t="s">
        <v>3923</v>
      </c>
      <c r="B3307" s="349" t="s">
        <v>3924</v>
      </c>
      <c r="C3307" s="349" t="s">
        <v>4513</v>
      </c>
      <c r="D3307" s="349" t="s">
        <v>4514</v>
      </c>
      <c r="E3307" s="350" t="s">
        <v>24</v>
      </c>
      <c r="F3307" s="349" t="s">
        <v>24</v>
      </c>
      <c r="G3307" s="349">
        <v>103491</v>
      </c>
      <c r="H3307" s="349" t="s">
        <v>4516</v>
      </c>
      <c r="I3307" s="349" t="s">
        <v>191</v>
      </c>
      <c r="J3307" s="349" t="s">
        <v>1137</v>
      </c>
      <c r="K3307" s="350">
        <v>844.61</v>
      </c>
      <c r="L3307" s="349" t="s">
        <v>1138</v>
      </c>
    </row>
    <row r="3308" spans="1:12" ht="13.5" x14ac:dyDescent="0.25">
      <c r="A3308" s="349" t="s">
        <v>3923</v>
      </c>
      <c r="B3308" s="349" t="s">
        <v>3924</v>
      </c>
      <c r="C3308" s="349" t="s">
        <v>4513</v>
      </c>
      <c r="D3308" s="349" t="s">
        <v>4514</v>
      </c>
      <c r="E3308" s="350" t="s">
        <v>24</v>
      </c>
      <c r="F3308" s="349" t="s">
        <v>24</v>
      </c>
      <c r="G3308" s="349">
        <v>104758</v>
      </c>
      <c r="H3308" s="349" t="s">
        <v>32646</v>
      </c>
      <c r="I3308" s="349" t="s">
        <v>181</v>
      </c>
      <c r="J3308" s="349" t="s">
        <v>1137</v>
      </c>
      <c r="K3308" s="350">
        <v>16.989999999999998</v>
      </c>
      <c r="L3308" s="349" t="s">
        <v>1138</v>
      </c>
    </row>
    <row r="3309" spans="1:12" ht="13.5" x14ac:dyDescent="0.25">
      <c r="A3309" s="349" t="s">
        <v>3923</v>
      </c>
      <c r="B3309" s="349" t="s">
        <v>3924</v>
      </c>
      <c r="C3309" s="349" t="s">
        <v>4513</v>
      </c>
      <c r="D3309" s="349" t="s">
        <v>4514</v>
      </c>
      <c r="E3309" s="350" t="s">
        <v>24</v>
      </c>
      <c r="F3309" s="349" t="s">
        <v>24</v>
      </c>
      <c r="G3309" s="349">
        <v>104759</v>
      </c>
      <c r="H3309" s="349" t="s">
        <v>32647</v>
      </c>
      <c r="I3309" s="349" t="s">
        <v>181</v>
      </c>
      <c r="J3309" s="349" t="s">
        <v>1137</v>
      </c>
      <c r="K3309" s="350">
        <v>45.31</v>
      </c>
      <c r="L3309" s="349" t="s">
        <v>1138</v>
      </c>
    </row>
    <row r="3310" spans="1:12" ht="13.5" x14ac:dyDescent="0.25">
      <c r="A3310" s="349" t="s">
        <v>3923</v>
      </c>
      <c r="B3310" s="349" t="s">
        <v>3924</v>
      </c>
      <c r="C3310" s="349" t="s">
        <v>4513</v>
      </c>
      <c r="D3310" s="349" t="s">
        <v>4514</v>
      </c>
      <c r="E3310" s="350" t="s">
        <v>24</v>
      </c>
      <c r="F3310" s="349" t="s">
        <v>24</v>
      </c>
      <c r="G3310" s="349">
        <v>104760</v>
      </c>
      <c r="H3310" s="349" t="s">
        <v>32648</v>
      </c>
      <c r="I3310" s="349" t="s">
        <v>181</v>
      </c>
      <c r="J3310" s="349" t="s">
        <v>1137</v>
      </c>
      <c r="K3310" s="350">
        <v>66.180000000000007</v>
      </c>
      <c r="L3310" s="349" t="s">
        <v>1138</v>
      </c>
    </row>
    <row r="3311" spans="1:12" ht="13.5" x14ac:dyDescent="0.25">
      <c r="A3311" s="349" t="s">
        <v>3923</v>
      </c>
      <c r="B3311" s="349" t="s">
        <v>3924</v>
      </c>
      <c r="C3311" s="349" t="s">
        <v>4513</v>
      </c>
      <c r="D3311" s="349" t="s">
        <v>4514</v>
      </c>
      <c r="E3311" s="350" t="s">
        <v>24</v>
      </c>
      <c r="F3311" s="349" t="s">
        <v>24</v>
      </c>
      <c r="G3311" s="349">
        <v>104761</v>
      </c>
      <c r="H3311" s="349" t="s">
        <v>32649</v>
      </c>
      <c r="I3311" s="349" t="s">
        <v>181</v>
      </c>
      <c r="J3311" s="349" t="s">
        <v>1333</v>
      </c>
      <c r="K3311" s="350">
        <v>7.98</v>
      </c>
      <c r="L3311" s="349" t="s">
        <v>1138</v>
      </c>
    </row>
    <row r="3312" spans="1:12" ht="13.5" x14ac:dyDescent="0.25">
      <c r="A3312" s="349" t="s">
        <v>3923</v>
      </c>
      <c r="B3312" s="349" t="s">
        <v>3924</v>
      </c>
      <c r="C3312" s="349" t="s">
        <v>4513</v>
      </c>
      <c r="D3312" s="349" t="s">
        <v>4514</v>
      </c>
      <c r="E3312" s="350" t="s">
        <v>24</v>
      </c>
      <c r="F3312" s="349" t="s">
        <v>24</v>
      </c>
      <c r="G3312" s="349">
        <v>104762</v>
      </c>
      <c r="H3312" s="349" t="s">
        <v>32650</v>
      </c>
      <c r="I3312" s="349" t="s">
        <v>181</v>
      </c>
      <c r="J3312" s="349" t="s">
        <v>1333</v>
      </c>
      <c r="K3312" s="350">
        <v>21.29</v>
      </c>
      <c r="L3312" s="349" t="s">
        <v>1138</v>
      </c>
    </row>
    <row r="3313" spans="1:12" ht="13.5" x14ac:dyDescent="0.25">
      <c r="A3313" s="349" t="s">
        <v>3923</v>
      </c>
      <c r="B3313" s="349" t="s">
        <v>3924</v>
      </c>
      <c r="C3313" s="349" t="s">
        <v>4513</v>
      </c>
      <c r="D3313" s="349" t="s">
        <v>4514</v>
      </c>
      <c r="E3313" s="350" t="s">
        <v>24</v>
      </c>
      <c r="F3313" s="349" t="s">
        <v>24</v>
      </c>
      <c r="G3313" s="349">
        <v>104763</v>
      </c>
      <c r="H3313" s="349" t="s">
        <v>32651</v>
      </c>
      <c r="I3313" s="349" t="s">
        <v>181</v>
      </c>
      <c r="J3313" s="349" t="s">
        <v>1333</v>
      </c>
      <c r="K3313" s="350">
        <v>31.09</v>
      </c>
      <c r="L3313" s="349" t="s">
        <v>1138</v>
      </c>
    </row>
    <row r="3314" spans="1:12" ht="13.5" x14ac:dyDescent="0.25">
      <c r="A3314" s="349" t="s">
        <v>3923</v>
      </c>
      <c r="B3314" s="349" t="s">
        <v>3924</v>
      </c>
      <c r="C3314" s="349" t="s">
        <v>4513</v>
      </c>
      <c r="D3314" s="349" t="s">
        <v>4514</v>
      </c>
      <c r="E3314" s="350" t="s">
        <v>24</v>
      </c>
      <c r="F3314" s="349" t="s">
        <v>24</v>
      </c>
      <c r="G3314" s="349">
        <v>104764</v>
      </c>
      <c r="H3314" s="349" t="s">
        <v>32652</v>
      </c>
      <c r="I3314" s="349" t="s">
        <v>182</v>
      </c>
      <c r="J3314" s="349" t="s">
        <v>1333</v>
      </c>
      <c r="K3314" s="350">
        <v>22.02</v>
      </c>
      <c r="L3314" s="349" t="s">
        <v>1138</v>
      </c>
    </row>
    <row r="3315" spans="1:12" ht="13.5" x14ac:dyDescent="0.25">
      <c r="A3315" s="349" t="s">
        <v>3923</v>
      </c>
      <c r="B3315" s="349" t="s">
        <v>3924</v>
      </c>
      <c r="C3315" s="349" t="s">
        <v>4513</v>
      </c>
      <c r="D3315" s="349" t="s">
        <v>4514</v>
      </c>
      <c r="E3315" s="350" t="s">
        <v>24</v>
      </c>
      <c r="F3315" s="349" t="s">
        <v>24</v>
      </c>
      <c r="G3315" s="349">
        <v>104765</v>
      </c>
      <c r="H3315" s="349" t="s">
        <v>32653</v>
      </c>
      <c r="I3315" s="349" t="s">
        <v>182</v>
      </c>
      <c r="J3315" s="349" t="s">
        <v>1333</v>
      </c>
      <c r="K3315" s="350">
        <v>17.86</v>
      </c>
      <c r="L3315" s="349" t="s">
        <v>1138</v>
      </c>
    </row>
    <row r="3316" spans="1:12" ht="13.5" x14ac:dyDescent="0.25">
      <c r="A3316" s="349" t="s">
        <v>3923</v>
      </c>
      <c r="B3316" s="349" t="s">
        <v>3924</v>
      </c>
      <c r="C3316" s="349" t="s">
        <v>4513</v>
      </c>
      <c r="D3316" s="349" t="s">
        <v>4514</v>
      </c>
      <c r="E3316" s="350" t="s">
        <v>24</v>
      </c>
      <c r="F3316" s="349" t="s">
        <v>24</v>
      </c>
      <c r="G3316" s="349">
        <v>104766</v>
      </c>
      <c r="H3316" s="349" t="s">
        <v>32654</v>
      </c>
      <c r="I3316" s="349" t="s">
        <v>182</v>
      </c>
      <c r="J3316" s="349" t="s">
        <v>1137</v>
      </c>
      <c r="K3316" s="350">
        <v>16.75</v>
      </c>
      <c r="L3316" s="349" t="s">
        <v>1138</v>
      </c>
    </row>
    <row r="3317" spans="1:12" ht="13.5" x14ac:dyDescent="0.25">
      <c r="A3317" s="349" t="s">
        <v>3923</v>
      </c>
      <c r="B3317" s="349" t="s">
        <v>3924</v>
      </c>
      <c r="C3317" s="349" t="s">
        <v>4513</v>
      </c>
      <c r="D3317" s="349" t="s">
        <v>4514</v>
      </c>
      <c r="E3317" s="350" t="s">
        <v>24</v>
      </c>
      <c r="F3317" s="349" t="s">
        <v>24</v>
      </c>
      <c r="G3317" s="349">
        <v>104768</v>
      </c>
      <c r="H3317" s="349" t="s">
        <v>32655</v>
      </c>
      <c r="I3317" s="349" t="s">
        <v>181</v>
      </c>
      <c r="J3317" s="349" t="s">
        <v>1137</v>
      </c>
      <c r="K3317" s="350">
        <v>0.72</v>
      </c>
      <c r="L3317" s="349" t="s">
        <v>1138</v>
      </c>
    </row>
    <row r="3318" spans="1:12" ht="13.5" x14ac:dyDescent="0.25">
      <c r="A3318" s="349" t="s">
        <v>3923</v>
      </c>
      <c r="B3318" s="349" t="s">
        <v>3924</v>
      </c>
      <c r="C3318" s="349" t="s">
        <v>4513</v>
      </c>
      <c r="D3318" s="349" t="s">
        <v>4514</v>
      </c>
      <c r="E3318" s="350" t="s">
        <v>24</v>
      </c>
      <c r="F3318" s="349" t="s">
        <v>24</v>
      </c>
      <c r="G3318" s="349">
        <v>104770</v>
      </c>
      <c r="H3318" s="349" t="s">
        <v>32656</v>
      </c>
      <c r="I3318" s="349" t="s">
        <v>181</v>
      </c>
      <c r="J3318" s="349" t="s">
        <v>1137</v>
      </c>
      <c r="K3318" s="350">
        <v>1.92</v>
      </c>
      <c r="L3318" s="349" t="s">
        <v>1138</v>
      </c>
    </row>
    <row r="3319" spans="1:12" ht="13.5" x14ac:dyDescent="0.25">
      <c r="A3319" s="349" t="s">
        <v>3923</v>
      </c>
      <c r="B3319" s="349" t="s">
        <v>3924</v>
      </c>
      <c r="C3319" s="349" t="s">
        <v>4513</v>
      </c>
      <c r="D3319" s="349" t="s">
        <v>4514</v>
      </c>
      <c r="E3319" s="350" t="s">
        <v>24</v>
      </c>
      <c r="F3319" s="349" t="s">
        <v>24</v>
      </c>
      <c r="G3319" s="349">
        <v>104772</v>
      </c>
      <c r="H3319" s="349" t="s">
        <v>32657</v>
      </c>
      <c r="I3319" s="349" t="s">
        <v>181</v>
      </c>
      <c r="J3319" s="349" t="s">
        <v>1137</v>
      </c>
      <c r="K3319" s="350">
        <v>2.8</v>
      </c>
      <c r="L3319" s="349" t="s">
        <v>1138</v>
      </c>
    </row>
    <row r="3320" spans="1:12" ht="13.5" x14ac:dyDescent="0.25">
      <c r="A3320" s="349" t="s">
        <v>3923</v>
      </c>
      <c r="B3320" s="349" t="s">
        <v>3924</v>
      </c>
      <c r="C3320" s="349" t="s">
        <v>4513</v>
      </c>
      <c r="D3320" s="349" t="s">
        <v>4514</v>
      </c>
      <c r="E3320" s="350" t="s">
        <v>24</v>
      </c>
      <c r="F3320" s="349" t="s">
        <v>24</v>
      </c>
      <c r="G3320" s="349">
        <v>104774</v>
      </c>
      <c r="H3320" s="349" t="s">
        <v>32658</v>
      </c>
      <c r="I3320" s="349" t="s">
        <v>181</v>
      </c>
      <c r="J3320" s="349" t="s">
        <v>1333</v>
      </c>
      <c r="K3320" s="350">
        <v>2.44</v>
      </c>
      <c r="L3320" s="349" t="s">
        <v>1138</v>
      </c>
    </row>
    <row r="3321" spans="1:12" ht="13.5" x14ac:dyDescent="0.25">
      <c r="A3321" s="349" t="s">
        <v>3923</v>
      </c>
      <c r="B3321" s="349" t="s">
        <v>3924</v>
      </c>
      <c r="C3321" s="349" t="s">
        <v>4513</v>
      </c>
      <c r="D3321" s="349" t="s">
        <v>4514</v>
      </c>
      <c r="E3321" s="350" t="s">
        <v>24</v>
      </c>
      <c r="F3321" s="349" t="s">
        <v>24</v>
      </c>
      <c r="G3321" s="349">
        <v>104776</v>
      </c>
      <c r="H3321" s="349" t="s">
        <v>32659</v>
      </c>
      <c r="I3321" s="349" t="s">
        <v>181</v>
      </c>
      <c r="J3321" s="349" t="s">
        <v>1333</v>
      </c>
      <c r="K3321" s="350">
        <v>6.52</v>
      </c>
      <c r="L3321" s="349" t="s">
        <v>1138</v>
      </c>
    </row>
    <row r="3322" spans="1:12" ht="13.5" x14ac:dyDescent="0.25">
      <c r="A3322" s="349" t="s">
        <v>3923</v>
      </c>
      <c r="B3322" s="349" t="s">
        <v>3924</v>
      </c>
      <c r="C3322" s="349" t="s">
        <v>4513</v>
      </c>
      <c r="D3322" s="349" t="s">
        <v>4514</v>
      </c>
      <c r="E3322" s="350" t="s">
        <v>24</v>
      </c>
      <c r="F3322" s="349" t="s">
        <v>24</v>
      </c>
      <c r="G3322" s="349">
        <v>104778</v>
      </c>
      <c r="H3322" s="349" t="s">
        <v>32660</v>
      </c>
      <c r="I3322" s="349" t="s">
        <v>181</v>
      </c>
      <c r="J3322" s="349" t="s">
        <v>1333</v>
      </c>
      <c r="K3322" s="350">
        <v>9.52</v>
      </c>
      <c r="L3322" s="349" t="s">
        <v>1138</v>
      </c>
    </row>
    <row r="3323" spans="1:12" ht="13.5" x14ac:dyDescent="0.25">
      <c r="A3323" s="349" t="s">
        <v>3923</v>
      </c>
      <c r="B3323" s="349" t="s">
        <v>3924</v>
      </c>
      <c r="C3323" s="349" t="s">
        <v>4513</v>
      </c>
      <c r="D3323" s="349" t="s">
        <v>4514</v>
      </c>
      <c r="E3323" s="350" t="s">
        <v>24</v>
      </c>
      <c r="F3323" s="349" t="s">
        <v>24</v>
      </c>
      <c r="G3323" s="349">
        <v>104780</v>
      </c>
      <c r="H3323" s="349" t="s">
        <v>32661</v>
      </c>
      <c r="I3323" s="349" t="s">
        <v>182</v>
      </c>
      <c r="J3323" s="349" t="s">
        <v>1333</v>
      </c>
      <c r="K3323" s="350">
        <v>6.6</v>
      </c>
      <c r="L3323" s="349" t="s">
        <v>1138</v>
      </c>
    </row>
    <row r="3324" spans="1:12" ht="13.5" x14ac:dyDescent="0.25">
      <c r="A3324" s="349" t="s">
        <v>3923</v>
      </c>
      <c r="B3324" s="349" t="s">
        <v>3924</v>
      </c>
      <c r="C3324" s="349" t="s">
        <v>4513</v>
      </c>
      <c r="D3324" s="349" t="s">
        <v>4514</v>
      </c>
      <c r="E3324" s="350" t="s">
        <v>24</v>
      </c>
      <c r="F3324" s="349" t="s">
        <v>24</v>
      </c>
      <c r="G3324" s="349">
        <v>104785</v>
      </c>
      <c r="H3324" s="349" t="s">
        <v>32662</v>
      </c>
      <c r="I3324" s="349" t="s">
        <v>182</v>
      </c>
      <c r="J3324" s="349" t="s">
        <v>1333</v>
      </c>
      <c r="K3324" s="350">
        <v>12.72</v>
      </c>
      <c r="L3324" s="349" t="s">
        <v>1138</v>
      </c>
    </row>
    <row r="3325" spans="1:12" ht="13.5" x14ac:dyDescent="0.25">
      <c r="A3325" s="349" t="s">
        <v>4517</v>
      </c>
      <c r="B3325" s="349" t="s">
        <v>4518</v>
      </c>
      <c r="C3325" s="349" t="s">
        <v>4519</v>
      </c>
      <c r="D3325" s="349" t="s">
        <v>4520</v>
      </c>
      <c r="E3325" s="350" t="s">
        <v>24</v>
      </c>
      <c r="F3325" s="349" t="s">
        <v>24</v>
      </c>
      <c r="G3325" s="349">
        <v>96765</v>
      </c>
      <c r="H3325" s="349" t="s">
        <v>4521</v>
      </c>
      <c r="I3325" s="349" t="s">
        <v>181</v>
      </c>
      <c r="J3325" s="349" t="s">
        <v>1333</v>
      </c>
      <c r="K3325" s="370">
        <v>1658.29</v>
      </c>
      <c r="L3325" s="349" t="s">
        <v>1138</v>
      </c>
    </row>
    <row r="3326" spans="1:12" ht="13.5" x14ac:dyDescent="0.25">
      <c r="A3326" s="349" t="s">
        <v>4517</v>
      </c>
      <c r="B3326" s="349" t="s">
        <v>4518</v>
      </c>
      <c r="C3326" s="349" t="s">
        <v>4519</v>
      </c>
      <c r="D3326" s="349" t="s">
        <v>4520</v>
      </c>
      <c r="E3326" s="350" t="s">
        <v>24</v>
      </c>
      <c r="F3326" s="349" t="s">
        <v>24</v>
      </c>
      <c r="G3326" s="349">
        <v>101905</v>
      </c>
      <c r="H3326" s="349" t="s">
        <v>4522</v>
      </c>
      <c r="I3326" s="349" t="s">
        <v>181</v>
      </c>
      <c r="J3326" s="349" t="s">
        <v>1333</v>
      </c>
      <c r="K3326" s="350">
        <v>215.09</v>
      </c>
      <c r="L3326" s="349" t="s">
        <v>1138</v>
      </c>
    </row>
    <row r="3327" spans="1:12" ht="13.5" x14ac:dyDescent="0.25">
      <c r="A3327" s="349" t="s">
        <v>4517</v>
      </c>
      <c r="B3327" s="349" t="s">
        <v>4518</v>
      </c>
      <c r="C3327" s="349" t="s">
        <v>4519</v>
      </c>
      <c r="D3327" s="349" t="s">
        <v>4520</v>
      </c>
      <c r="E3327" s="350" t="s">
        <v>24</v>
      </c>
      <c r="F3327" s="349" t="s">
        <v>24</v>
      </c>
      <c r="G3327" s="349">
        <v>101906</v>
      </c>
      <c r="H3327" s="349" t="s">
        <v>4523</v>
      </c>
      <c r="I3327" s="349" t="s">
        <v>181</v>
      </c>
      <c r="J3327" s="349" t="s">
        <v>1333</v>
      </c>
      <c r="K3327" s="350">
        <v>631.82000000000005</v>
      </c>
      <c r="L3327" s="349" t="s">
        <v>1138</v>
      </c>
    </row>
    <row r="3328" spans="1:12" ht="13.5" x14ac:dyDescent="0.25">
      <c r="A3328" s="349" t="s">
        <v>4517</v>
      </c>
      <c r="B3328" s="349" t="s">
        <v>4518</v>
      </c>
      <c r="C3328" s="349" t="s">
        <v>4519</v>
      </c>
      <c r="D3328" s="349" t="s">
        <v>4520</v>
      </c>
      <c r="E3328" s="350" t="s">
        <v>24</v>
      </c>
      <c r="F3328" s="349" t="s">
        <v>24</v>
      </c>
      <c r="G3328" s="349">
        <v>101907</v>
      </c>
      <c r="H3328" s="349" t="s">
        <v>4524</v>
      </c>
      <c r="I3328" s="349" t="s">
        <v>181</v>
      </c>
      <c r="J3328" s="349" t="s">
        <v>1333</v>
      </c>
      <c r="K3328" s="350">
        <v>682.59</v>
      </c>
      <c r="L3328" s="349" t="s">
        <v>1138</v>
      </c>
    </row>
    <row r="3329" spans="1:12" ht="13.5" x14ac:dyDescent="0.25">
      <c r="A3329" s="349" t="s">
        <v>4517</v>
      </c>
      <c r="B3329" s="349" t="s">
        <v>4518</v>
      </c>
      <c r="C3329" s="349" t="s">
        <v>4519</v>
      </c>
      <c r="D3329" s="349" t="s">
        <v>4520</v>
      </c>
      <c r="E3329" s="350" t="s">
        <v>24</v>
      </c>
      <c r="F3329" s="349" t="s">
        <v>24</v>
      </c>
      <c r="G3329" s="349">
        <v>101908</v>
      </c>
      <c r="H3329" s="349" t="s">
        <v>4525</v>
      </c>
      <c r="I3329" s="349" t="s">
        <v>181</v>
      </c>
      <c r="J3329" s="349" t="s">
        <v>1333</v>
      </c>
      <c r="K3329" s="350">
        <v>208.74</v>
      </c>
      <c r="L3329" s="349" t="s">
        <v>1138</v>
      </c>
    </row>
    <row r="3330" spans="1:12" ht="13.5" x14ac:dyDescent="0.25">
      <c r="A3330" s="349" t="s">
        <v>4517</v>
      </c>
      <c r="B3330" s="349" t="s">
        <v>4518</v>
      </c>
      <c r="C3330" s="349" t="s">
        <v>4519</v>
      </c>
      <c r="D3330" s="349" t="s">
        <v>4520</v>
      </c>
      <c r="E3330" s="350" t="s">
        <v>24</v>
      </c>
      <c r="F3330" s="349" t="s">
        <v>24</v>
      </c>
      <c r="G3330" s="349">
        <v>101909</v>
      </c>
      <c r="H3330" s="349" t="s">
        <v>4526</v>
      </c>
      <c r="I3330" s="349" t="s">
        <v>181</v>
      </c>
      <c r="J3330" s="349" t="s">
        <v>1333</v>
      </c>
      <c r="K3330" s="350">
        <v>242.59</v>
      </c>
      <c r="L3330" s="349" t="s">
        <v>1138</v>
      </c>
    </row>
    <row r="3331" spans="1:12" ht="13.5" x14ac:dyDescent="0.25">
      <c r="A3331" s="349" t="s">
        <v>4517</v>
      </c>
      <c r="B3331" s="349" t="s">
        <v>4518</v>
      </c>
      <c r="C3331" s="349" t="s">
        <v>4519</v>
      </c>
      <c r="D3331" s="349" t="s">
        <v>4520</v>
      </c>
      <c r="E3331" s="350" t="s">
        <v>24</v>
      </c>
      <c r="F3331" s="349" t="s">
        <v>24</v>
      </c>
      <c r="G3331" s="349">
        <v>101910</v>
      </c>
      <c r="H3331" s="349" t="s">
        <v>4527</v>
      </c>
      <c r="I3331" s="349" t="s">
        <v>181</v>
      </c>
      <c r="J3331" s="349" t="s">
        <v>1333</v>
      </c>
      <c r="K3331" s="350">
        <v>284.89</v>
      </c>
      <c r="L3331" s="349" t="s">
        <v>1138</v>
      </c>
    </row>
    <row r="3332" spans="1:12" ht="13.5" x14ac:dyDescent="0.25">
      <c r="A3332" s="349" t="s">
        <v>4517</v>
      </c>
      <c r="B3332" s="349" t="s">
        <v>4518</v>
      </c>
      <c r="C3332" s="349" t="s">
        <v>4519</v>
      </c>
      <c r="D3332" s="349" t="s">
        <v>4520</v>
      </c>
      <c r="E3332" s="350" t="s">
        <v>24</v>
      </c>
      <c r="F3332" s="349" t="s">
        <v>24</v>
      </c>
      <c r="G3332" s="349">
        <v>101911</v>
      </c>
      <c r="H3332" s="349" t="s">
        <v>4528</v>
      </c>
      <c r="I3332" s="349" t="s">
        <v>181</v>
      </c>
      <c r="J3332" s="349" t="s">
        <v>1333</v>
      </c>
      <c r="K3332" s="350">
        <v>327.2</v>
      </c>
      <c r="L3332" s="349" t="s">
        <v>1138</v>
      </c>
    </row>
    <row r="3333" spans="1:12" ht="13.5" x14ac:dyDescent="0.25">
      <c r="A3333" s="349" t="s">
        <v>4517</v>
      </c>
      <c r="B3333" s="349" t="s">
        <v>4518</v>
      </c>
      <c r="C3333" s="349" t="s">
        <v>4519</v>
      </c>
      <c r="D3333" s="349" t="s">
        <v>4520</v>
      </c>
      <c r="E3333" s="350" t="s">
        <v>24</v>
      </c>
      <c r="F3333" s="349" t="s">
        <v>24</v>
      </c>
      <c r="G3333" s="349">
        <v>101912</v>
      </c>
      <c r="H3333" s="349" t="s">
        <v>4529</v>
      </c>
      <c r="I3333" s="349" t="s">
        <v>181</v>
      </c>
      <c r="J3333" s="349" t="s">
        <v>1137</v>
      </c>
      <c r="K3333" s="370">
        <v>2053.86</v>
      </c>
      <c r="L3333" s="349" t="s">
        <v>1138</v>
      </c>
    </row>
    <row r="3334" spans="1:12" ht="13.5" x14ac:dyDescent="0.25">
      <c r="A3334" s="349" t="s">
        <v>4517</v>
      </c>
      <c r="B3334" s="349" t="s">
        <v>4518</v>
      </c>
      <c r="C3334" s="349" t="s">
        <v>4519</v>
      </c>
      <c r="D3334" s="349" t="s">
        <v>4520</v>
      </c>
      <c r="E3334" s="350" t="s">
        <v>24</v>
      </c>
      <c r="F3334" s="349" t="s">
        <v>24</v>
      </c>
      <c r="G3334" s="349">
        <v>101913</v>
      </c>
      <c r="H3334" s="349" t="s">
        <v>4530</v>
      </c>
      <c r="I3334" s="349" t="s">
        <v>181</v>
      </c>
      <c r="J3334" s="349" t="s">
        <v>1137</v>
      </c>
      <c r="K3334" s="350">
        <v>463.63</v>
      </c>
      <c r="L3334" s="349" t="s">
        <v>1138</v>
      </c>
    </row>
    <row r="3335" spans="1:12" ht="13.5" x14ac:dyDescent="0.25">
      <c r="A3335" s="349" t="s">
        <v>4517</v>
      </c>
      <c r="B3335" s="349" t="s">
        <v>4518</v>
      </c>
      <c r="C3335" s="349" t="s">
        <v>4519</v>
      </c>
      <c r="D3335" s="349" t="s">
        <v>4520</v>
      </c>
      <c r="E3335" s="350" t="s">
        <v>24</v>
      </c>
      <c r="F3335" s="349" t="s">
        <v>24</v>
      </c>
      <c r="G3335" s="349">
        <v>101914</v>
      </c>
      <c r="H3335" s="349" t="s">
        <v>4531</v>
      </c>
      <c r="I3335" s="349" t="s">
        <v>181</v>
      </c>
      <c r="J3335" s="349" t="s">
        <v>1137</v>
      </c>
      <c r="K3335" s="350">
        <v>589.07000000000005</v>
      </c>
      <c r="L3335" s="349" t="s">
        <v>1138</v>
      </c>
    </row>
    <row r="3336" spans="1:12" ht="13.5" x14ac:dyDescent="0.25">
      <c r="A3336" s="349" t="s">
        <v>4517</v>
      </c>
      <c r="B3336" s="349" t="s">
        <v>4518</v>
      </c>
      <c r="C3336" s="349" t="s">
        <v>4519</v>
      </c>
      <c r="D3336" s="349" t="s">
        <v>4520</v>
      </c>
      <c r="E3336" s="350" t="s">
        <v>24</v>
      </c>
      <c r="F3336" s="349" t="s">
        <v>24</v>
      </c>
      <c r="G3336" s="349">
        <v>101915</v>
      </c>
      <c r="H3336" s="349" t="s">
        <v>4532</v>
      </c>
      <c r="I3336" s="349" t="s">
        <v>181</v>
      </c>
      <c r="J3336" s="349" t="s">
        <v>1137</v>
      </c>
      <c r="K3336" s="350">
        <v>416.55</v>
      </c>
      <c r="L3336" s="349" t="s">
        <v>1138</v>
      </c>
    </row>
    <row r="3337" spans="1:12" ht="13.5" x14ac:dyDescent="0.25">
      <c r="A3337" s="349" t="s">
        <v>4517</v>
      </c>
      <c r="B3337" s="349" t="s">
        <v>4518</v>
      </c>
      <c r="C3337" s="349" t="s">
        <v>4519</v>
      </c>
      <c r="D3337" s="349" t="s">
        <v>4520</v>
      </c>
      <c r="E3337" s="350" t="s">
        <v>24</v>
      </c>
      <c r="F3337" s="349" t="s">
        <v>24</v>
      </c>
      <c r="G3337" s="349">
        <v>101916</v>
      </c>
      <c r="H3337" s="349" t="s">
        <v>4533</v>
      </c>
      <c r="I3337" s="349" t="s">
        <v>181</v>
      </c>
      <c r="J3337" s="349" t="s">
        <v>1333</v>
      </c>
      <c r="K3337" s="370">
        <v>3546.83</v>
      </c>
      <c r="L3337" s="349" t="s">
        <v>1138</v>
      </c>
    </row>
    <row r="3338" spans="1:12" ht="13.5" x14ac:dyDescent="0.25">
      <c r="A3338" s="349" t="s">
        <v>4517</v>
      </c>
      <c r="B3338" s="349" t="s">
        <v>4518</v>
      </c>
      <c r="C3338" s="349" t="s">
        <v>4519</v>
      </c>
      <c r="D3338" s="349" t="s">
        <v>4520</v>
      </c>
      <c r="E3338" s="350" t="s">
        <v>24</v>
      </c>
      <c r="F3338" s="349" t="s">
        <v>24</v>
      </c>
      <c r="G3338" s="349">
        <v>101917</v>
      </c>
      <c r="H3338" s="349" t="s">
        <v>4534</v>
      </c>
      <c r="I3338" s="349" t="s">
        <v>181</v>
      </c>
      <c r="J3338" s="349" t="s">
        <v>1333</v>
      </c>
      <c r="K3338" s="350">
        <v>158.5</v>
      </c>
      <c r="L3338" s="349" t="s">
        <v>1138</v>
      </c>
    </row>
    <row r="3339" spans="1:12" ht="13.5" x14ac:dyDescent="0.25">
      <c r="A3339" s="349" t="s">
        <v>4517</v>
      </c>
      <c r="B3339" s="349" t="s">
        <v>4518</v>
      </c>
      <c r="C3339" s="349" t="s">
        <v>4535</v>
      </c>
      <c r="D3339" s="349" t="s">
        <v>4536</v>
      </c>
      <c r="E3339" s="350" t="s">
        <v>24</v>
      </c>
      <c r="F3339" s="349" t="s">
        <v>24</v>
      </c>
      <c r="G3339" s="349">
        <v>98261</v>
      </c>
      <c r="H3339" s="349" t="s">
        <v>4537</v>
      </c>
      <c r="I3339" s="349" t="s">
        <v>182</v>
      </c>
      <c r="J3339" s="349" t="s">
        <v>1137</v>
      </c>
      <c r="K3339" s="350">
        <v>4.17</v>
      </c>
      <c r="L3339" s="349" t="s">
        <v>1138</v>
      </c>
    </row>
    <row r="3340" spans="1:12" ht="13.5" x14ac:dyDescent="0.25">
      <c r="A3340" s="349" t="s">
        <v>4517</v>
      </c>
      <c r="B3340" s="349" t="s">
        <v>4518</v>
      </c>
      <c r="C3340" s="349" t="s">
        <v>4535</v>
      </c>
      <c r="D3340" s="349" t="s">
        <v>4536</v>
      </c>
      <c r="E3340" s="350" t="s">
        <v>24</v>
      </c>
      <c r="F3340" s="349" t="s">
        <v>24</v>
      </c>
      <c r="G3340" s="349">
        <v>98262</v>
      </c>
      <c r="H3340" s="349" t="s">
        <v>4538</v>
      </c>
      <c r="I3340" s="349" t="s">
        <v>182</v>
      </c>
      <c r="J3340" s="349" t="s">
        <v>1137</v>
      </c>
      <c r="K3340" s="350">
        <v>4.88</v>
      </c>
      <c r="L3340" s="349" t="s">
        <v>1138</v>
      </c>
    </row>
    <row r="3341" spans="1:12" ht="13.5" x14ac:dyDescent="0.25">
      <c r="A3341" s="349" t="s">
        <v>4517</v>
      </c>
      <c r="B3341" s="349" t="s">
        <v>4518</v>
      </c>
      <c r="C3341" s="349" t="s">
        <v>4535</v>
      </c>
      <c r="D3341" s="349" t="s">
        <v>4536</v>
      </c>
      <c r="E3341" s="350" t="s">
        <v>24</v>
      </c>
      <c r="F3341" s="349" t="s">
        <v>24</v>
      </c>
      <c r="G3341" s="349">
        <v>98263</v>
      </c>
      <c r="H3341" s="349" t="s">
        <v>4539</v>
      </c>
      <c r="I3341" s="349" t="s">
        <v>182</v>
      </c>
      <c r="J3341" s="349" t="s">
        <v>1137</v>
      </c>
      <c r="K3341" s="350">
        <v>5.09</v>
      </c>
      <c r="L3341" s="349" t="s">
        <v>1138</v>
      </c>
    </row>
    <row r="3342" spans="1:12" ht="13.5" x14ac:dyDescent="0.25">
      <c r="A3342" s="349" t="s">
        <v>4517</v>
      </c>
      <c r="B3342" s="349" t="s">
        <v>4518</v>
      </c>
      <c r="C3342" s="349" t="s">
        <v>4535</v>
      </c>
      <c r="D3342" s="349" t="s">
        <v>4536</v>
      </c>
      <c r="E3342" s="350" t="s">
        <v>24</v>
      </c>
      <c r="F3342" s="349" t="s">
        <v>24</v>
      </c>
      <c r="G3342" s="349">
        <v>98264</v>
      </c>
      <c r="H3342" s="349" t="s">
        <v>4540</v>
      </c>
      <c r="I3342" s="349" t="s">
        <v>182</v>
      </c>
      <c r="J3342" s="349" t="s">
        <v>1137</v>
      </c>
      <c r="K3342" s="350">
        <v>5.84</v>
      </c>
      <c r="L3342" s="349" t="s">
        <v>1138</v>
      </c>
    </row>
    <row r="3343" spans="1:12" ht="13.5" x14ac:dyDescent="0.25">
      <c r="A3343" s="349" t="s">
        <v>4517</v>
      </c>
      <c r="B3343" s="349" t="s">
        <v>4518</v>
      </c>
      <c r="C3343" s="349" t="s">
        <v>4535</v>
      </c>
      <c r="D3343" s="349" t="s">
        <v>4536</v>
      </c>
      <c r="E3343" s="350" t="s">
        <v>24</v>
      </c>
      <c r="F3343" s="349" t="s">
        <v>24</v>
      </c>
      <c r="G3343" s="349">
        <v>98265</v>
      </c>
      <c r="H3343" s="349" t="s">
        <v>4541</v>
      </c>
      <c r="I3343" s="349" t="s">
        <v>182</v>
      </c>
      <c r="J3343" s="349" t="s">
        <v>1137</v>
      </c>
      <c r="K3343" s="350">
        <v>6.33</v>
      </c>
      <c r="L3343" s="349" t="s">
        <v>1138</v>
      </c>
    </row>
    <row r="3344" spans="1:12" ht="13.5" x14ac:dyDescent="0.25">
      <c r="A3344" s="349" t="s">
        <v>4517</v>
      </c>
      <c r="B3344" s="349" t="s">
        <v>4518</v>
      </c>
      <c r="C3344" s="349" t="s">
        <v>4535</v>
      </c>
      <c r="D3344" s="349" t="s">
        <v>4536</v>
      </c>
      <c r="E3344" s="350" t="s">
        <v>24</v>
      </c>
      <c r="F3344" s="349" t="s">
        <v>24</v>
      </c>
      <c r="G3344" s="349">
        <v>98266</v>
      </c>
      <c r="H3344" s="349" t="s">
        <v>4542</v>
      </c>
      <c r="I3344" s="349" t="s">
        <v>182</v>
      </c>
      <c r="J3344" s="349" t="s">
        <v>1137</v>
      </c>
      <c r="K3344" s="350">
        <v>6.98</v>
      </c>
      <c r="L3344" s="349" t="s">
        <v>1138</v>
      </c>
    </row>
    <row r="3345" spans="1:12" ht="13.5" x14ac:dyDescent="0.25">
      <c r="A3345" s="349" t="s">
        <v>4517</v>
      </c>
      <c r="B3345" s="349" t="s">
        <v>4518</v>
      </c>
      <c r="C3345" s="349" t="s">
        <v>4535</v>
      </c>
      <c r="D3345" s="349" t="s">
        <v>4536</v>
      </c>
      <c r="E3345" s="350" t="s">
        <v>24</v>
      </c>
      <c r="F3345" s="349" t="s">
        <v>24</v>
      </c>
      <c r="G3345" s="349">
        <v>98267</v>
      </c>
      <c r="H3345" s="349" t="s">
        <v>4543</v>
      </c>
      <c r="I3345" s="349" t="s">
        <v>182</v>
      </c>
      <c r="J3345" s="349" t="s">
        <v>1137</v>
      </c>
      <c r="K3345" s="350">
        <v>10.56</v>
      </c>
      <c r="L3345" s="349" t="s">
        <v>1138</v>
      </c>
    </row>
    <row r="3346" spans="1:12" ht="13.5" x14ac:dyDescent="0.25">
      <c r="A3346" s="349" t="s">
        <v>4517</v>
      </c>
      <c r="B3346" s="349" t="s">
        <v>4518</v>
      </c>
      <c r="C3346" s="349" t="s">
        <v>4535</v>
      </c>
      <c r="D3346" s="349" t="s">
        <v>4536</v>
      </c>
      <c r="E3346" s="350" t="s">
        <v>24</v>
      </c>
      <c r="F3346" s="349" t="s">
        <v>24</v>
      </c>
      <c r="G3346" s="349">
        <v>98268</v>
      </c>
      <c r="H3346" s="349" t="s">
        <v>4544</v>
      </c>
      <c r="I3346" s="349" t="s">
        <v>182</v>
      </c>
      <c r="J3346" s="349" t="s">
        <v>1137</v>
      </c>
      <c r="K3346" s="350">
        <v>15.96</v>
      </c>
      <c r="L3346" s="349" t="s">
        <v>1138</v>
      </c>
    </row>
    <row r="3347" spans="1:12" ht="13.5" x14ac:dyDescent="0.25">
      <c r="A3347" s="349" t="s">
        <v>4517</v>
      </c>
      <c r="B3347" s="349" t="s">
        <v>4518</v>
      </c>
      <c r="C3347" s="349" t="s">
        <v>4535</v>
      </c>
      <c r="D3347" s="349" t="s">
        <v>4536</v>
      </c>
      <c r="E3347" s="350" t="s">
        <v>24</v>
      </c>
      <c r="F3347" s="349" t="s">
        <v>24</v>
      </c>
      <c r="G3347" s="349">
        <v>98269</v>
      </c>
      <c r="H3347" s="349" t="s">
        <v>4545</v>
      </c>
      <c r="I3347" s="349" t="s">
        <v>182</v>
      </c>
      <c r="J3347" s="349" t="s">
        <v>1137</v>
      </c>
      <c r="K3347" s="350">
        <v>21.13</v>
      </c>
      <c r="L3347" s="349" t="s">
        <v>1138</v>
      </c>
    </row>
    <row r="3348" spans="1:12" ht="13.5" x14ac:dyDescent="0.25">
      <c r="A3348" s="349" t="s">
        <v>4517</v>
      </c>
      <c r="B3348" s="349" t="s">
        <v>4518</v>
      </c>
      <c r="C3348" s="349" t="s">
        <v>4535</v>
      </c>
      <c r="D3348" s="349" t="s">
        <v>4536</v>
      </c>
      <c r="E3348" s="350" t="s">
        <v>24</v>
      </c>
      <c r="F3348" s="349" t="s">
        <v>24</v>
      </c>
      <c r="G3348" s="349">
        <v>98270</v>
      </c>
      <c r="H3348" s="349" t="s">
        <v>4546</v>
      </c>
      <c r="I3348" s="349" t="s">
        <v>182</v>
      </c>
      <c r="J3348" s="349" t="s">
        <v>1137</v>
      </c>
      <c r="K3348" s="350">
        <v>30.78</v>
      </c>
      <c r="L3348" s="349" t="s">
        <v>1138</v>
      </c>
    </row>
    <row r="3349" spans="1:12" ht="13.5" x14ac:dyDescent="0.25">
      <c r="A3349" s="349" t="s">
        <v>4517</v>
      </c>
      <c r="B3349" s="349" t="s">
        <v>4518</v>
      </c>
      <c r="C3349" s="349" t="s">
        <v>4535</v>
      </c>
      <c r="D3349" s="349" t="s">
        <v>4536</v>
      </c>
      <c r="E3349" s="350" t="s">
        <v>24</v>
      </c>
      <c r="F3349" s="349" t="s">
        <v>24</v>
      </c>
      <c r="G3349" s="349">
        <v>98271</v>
      </c>
      <c r="H3349" s="349" t="s">
        <v>4547</v>
      </c>
      <c r="I3349" s="349" t="s">
        <v>182</v>
      </c>
      <c r="J3349" s="349" t="s">
        <v>1137</v>
      </c>
      <c r="K3349" s="350">
        <v>42.32</v>
      </c>
      <c r="L3349" s="349" t="s">
        <v>1138</v>
      </c>
    </row>
    <row r="3350" spans="1:12" ht="13.5" x14ac:dyDescent="0.25">
      <c r="A3350" s="349" t="s">
        <v>4517</v>
      </c>
      <c r="B3350" s="349" t="s">
        <v>4518</v>
      </c>
      <c r="C3350" s="349" t="s">
        <v>4535</v>
      </c>
      <c r="D3350" s="349" t="s">
        <v>4536</v>
      </c>
      <c r="E3350" s="350" t="s">
        <v>24</v>
      </c>
      <c r="F3350" s="349" t="s">
        <v>24</v>
      </c>
      <c r="G3350" s="349">
        <v>98272</v>
      </c>
      <c r="H3350" s="349" t="s">
        <v>4548</v>
      </c>
      <c r="I3350" s="349" t="s">
        <v>182</v>
      </c>
      <c r="J3350" s="349" t="s">
        <v>1137</v>
      </c>
      <c r="K3350" s="350">
        <v>94.01</v>
      </c>
      <c r="L3350" s="349" t="s">
        <v>1138</v>
      </c>
    </row>
    <row r="3351" spans="1:12" ht="13.5" x14ac:dyDescent="0.25">
      <c r="A3351" s="349" t="s">
        <v>4517</v>
      </c>
      <c r="B3351" s="349" t="s">
        <v>4518</v>
      </c>
      <c r="C3351" s="349" t="s">
        <v>4535</v>
      </c>
      <c r="D3351" s="349" t="s">
        <v>4536</v>
      </c>
      <c r="E3351" s="350" t="s">
        <v>24</v>
      </c>
      <c r="F3351" s="349" t="s">
        <v>24</v>
      </c>
      <c r="G3351" s="349">
        <v>98273</v>
      </c>
      <c r="H3351" s="349" t="s">
        <v>4549</v>
      </c>
      <c r="I3351" s="349" t="s">
        <v>182</v>
      </c>
      <c r="J3351" s="349" t="s">
        <v>1137</v>
      </c>
      <c r="K3351" s="350">
        <v>2.31</v>
      </c>
      <c r="L3351" s="349" t="s">
        <v>1138</v>
      </c>
    </row>
    <row r="3352" spans="1:12" ht="13.5" x14ac:dyDescent="0.25">
      <c r="A3352" s="349" t="s">
        <v>4517</v>
      </c>
      <c r="B3352" s="349" t="s">
        <v>4518</v>
      </c>
      <c r="C3352" s="349" t="s">
        <v>4535</v>
      </c>
      <c r="D3352" s="349" t="s">
        <v>4536</v>
      </c>
      <c r="E3352" s="350" t="s">
        <v>24</v>
      </c>
      <c r="F3352" s="349" t="s">
        <v>24</v>
      </c>
      <c r="G3352" s="349">
        <v>98274</v>
      </c>
      <c r="H3352" s="349" t="s">
        <v>4550</v>
      </c>
      <c r="I3352" s="349" t="s">
        <v>182</v>
      </c>
      <c r="J3352" s="349" t="s">
        <v>1137</v>
      </c>
      <c r="K3352" s="350">
        <v>2.8</v>
      </c>
      <c r="L3352" s="349" t="s">
        <v>1138</v>
      </c>
    </row>
    <row r="3353" spans="1:12" ht="13.5" x14ac:dyDescent="0.25">
      <c r="A3353" s="349" t="s">
        <v>4517</v>
      </c>
      <c r="B3353" s="349" t="s">
        <v>4518</v>
      </c>
      <c r="C3353" s="349" t="s">
        <v>4535</v>
      </c>
      <c r="D3353" s="349" t="s">
        <v>4536</v>
      </c>
      <c r="E3353" s="350" t="s">
        <v>24</v>
      </c>
      <c r="F3353" s="349" t="s">
        <v>24</v>
      </c>
      <c r="G3353" s="349">
        <v>98275</v>
      </c>
      <c r="H3353" s="349" t="s">
        <v>4551</v>
      </c>
      <c r="I3353" s="349" t="s">
        <v>182</v>
      </c>
      <c r="J3353" s="349" t="s">
        <v>1137</v>
      </c>
      <c r="K3353" s="350">
        <v>3.45</v>
      </c>
      <c r="L3353" s="349" t="s">
        <v>1138</v>
      </c>
    </row>
    <row r="3354" spans="1:12" ht="13.5" x14ac:dyDescent="0.25">
      <c r="A3354" s="349" t="s">
        <v>4517</v>
      </c>
      <c r="B3354" s="349" t="s">
        <v>4518</v>
      </c>
      <c r="C3354" s="349" t="s">
        <v>4535</v>
      </c>
      <c r="D3354" s="349" t="s">
        <v>4536</v>
      </c>
      <c r="E3354" s="350" t="s">
        <v>24</v>
      </c>
      <c r="F3354" s="349" t="s">
        <v>24</v>
      </c>
      <c r="G3354" s="349">
        <v>98276</v>
      </c>
      <c r="H3354" s="349" t="s">
        <v>4552</v>
      </c>
      <c r="I3354" s="349" t="s">
        <v>182</v>
      </c>
      <c r="J3354" s="349" t="s">
        <v>1137</v>
      </c>
      <c r="K3354" s="350">
        <v>7.03</v>
      </c>
      <c r="L3354" s="349" t="s">
        <v>1138</v>
      </c>
    </row>
    <row r="3355" spans="1:12" ht="13.5" x14ac:dyDescent="0.25">
      <c r="A3355" s="349" t="s">
        <v>4517</v>
      </c>
      <c r="B3355" s="349" t="s">
        <v>4518</v>
      </c>
      <c r="C3355" s="349" t="s">
        <v>4535</v>
      </c>
      <c r="D3355" s="349" t="s">
        <v>4536</v>
      </c>
      <c r="E3355" s="350" t="s">
        <v>24</v>
      </c>
      <c r="F3355" s="349" t="s">
        <v>24</v>
      </c>
      <c r="G3355" s="349">
        <v>98277</v>
      </c>
      <c r="H3355" s="349" t="s">
        <v>4553</v>
      </c>
      <c r="I3355" s="349" t="s">
        <v>182</v>
      </c>
      <c r="J3355" s="349" t="s">
        <v>1137</v>
      </c>
      <c r="K3355" s="350">
        <v>12.44</v>
      </c>
      <c r="L3355" s="349" t="s">
        <v>1138</v>
      </c>
    </row>
    <row r="3356" spans="1:12" ht="13.5" x14ac:dyDescent="0.25">
      <c r="A3356" s="349" t="s">
        <v>4517</v>
      </c>
      <c r="B3356" s="349" t="s">
        <v>4518</v>
      </c>
      <c r="C3356" s="349" t="s">
        <v>4535</v>
      </c>
      <c r="D3356" s="349" t="s">
        <v>4536</v>
      </c>
      <c r="E3356" s="350" t="s">
        <v>24</v>
      </c>
      <c r="F3356" s="349" t="s">
        <v>24</v>
      </c>
      <c r="G3356" s="349">
        <v>98278</v>
      </c>
      <c r="H3356" s="349" t="s">
        <v>4554</v>
      </c>
      <c r="I3356" s="349" t="s">
        <v>182</v>
      </c>
      <c r="J3356" s="349" t="s">
        <v>1137</v>
      </c>
      <c r="K3356" s="350">
        <v>17.600000000000001</v>
      </c>
      <c r="L3356" s="349" t="s">
        <v>1138</v>
      </c>
    </row>
    <row r="3357" spans="1:12" ht="13.5" x14ac:dyDescent="0.25">
      <c r="A3357" s="349" t="s">
        <v>4517</v>
      </c>
      <c r="B3357" s="349" t="s">
        <v>4518</v>
      </c>
      <c r="C3357" s="349" t="s">
        <v>4535</v>
      </c>
      <c r="D3357" s="349" t="s">
        <v>4536</v>
      </c>
      <c r="E3357" s="350" t="s">
        <v>24</v>
      </c>
      <c r="F3357" s="349" t="s">
        <v>24</v>
      </c>
      <c r="G3357" s="349">
        <v>98279</v>
      </c>
      <c r="H3357" s="349" t="s">
        <v>4555</v>
      </c>
      <c r="I3357" s="349" t="s">
        <v>182</v>
      </c>
      <c r="J3357" s="349" t="s">
        <v>1137</v>
      </c>
      <c r="K3357" s="350">
        <v>27.23</v>
      </c>
      <c r="L3357" s="349" t="s">
        <v>1138</v>
      </c>
    </row>
    <row r="3358" spans="1:12" ht="13.5" x14ac:dyDescent="0.25">
      <c r="A3358" s="349" t="s">
        <v>4517</v>
      </c>
      <c r="B3358" s="349" t="s">
        <v>4518</v>
      </c>
      <c r="C3358" s="349" t="s">
        <v>4535</v>
      </c>
      <c r="D3358" s="349" t="s">
        <v>4536</v>
      </c>
      <c r="E3358" s="350" t="s">
        <v>24</v>
      </c>
      <c r="F3358" s="349" t="s">
        <v>24</v>
      </c>
      <c r="G3358" s="349">
        <v>98280</v>
      </c>
      <c r="H3358" s="349" t="s">
        <v>4556</v>
      </c>
      <c r="I3358" s="349" t="s">
        <v>182</v>
      </c>
      <c r="J3358" s="349" t="s">
        <v>1137</v>
      </c>
      <c r="K3358" s="350">
        <v>8.7100000000000009</v>
      </c>
      <c r="L3358" s="349" t="s">
        <v>1138</v>
      </c>
    </row>
    <row r="3359" spans="1:12" ht="13.5" x14ac:dyDescent="0.25">
      <c r="A3359" s="349" t="s">
        <v>4517</v>
      </c>
      <c r="B3359" s="349" t="s">
        <v>4518</v>
      </c>
      <c r="C3359" s="349" t="s">
        <v>4535</v>
      </c>
      <c r="D3359" s="349" t="s">
        <v>4536</v>
      </c>
      <c r="E3359" s="350" t="s">
        <v>24</v>
      </c>
      <c r="F3359" s="349" t="s">
        <v>24</v>
      </c>
      <c r="G3359" s="349">
        <v>98281</v>
      </c>
      <c r="H3359" s="349" t="s">
        <v>4557</v>
      </c>
      <c r="I3359" s="349" t="s">
        <v>182</v>
      </c>
      <c r="J3359" s="349" t="s">
        <v>1137</v>
      </c>
      <c r="K3359" s="350">
        <v>9.42</v>
      </c>
      <c r="L3359" s="349" t="s">
        <v>1138</v>
      </c>
    </row>
    <row r="3360" spans="1:12" ht="13.5" x14ac:dyDescent="0.25">
      <c r="A3360" s="349" t="s">
        <v>4517</v>
      </c>
      <c r="B3360" s="349" t="s">
        <v>4518</v>
      </c>
      <c r="C3360" s="349" t="s">
        <v>4535</v>
      </c>
      <c r="D3360" s="349" t="s">
        <v>4536</v>
      </c>
      <c r="E3360" s="350" t="s">
        <v>24</v>
      </c>
      <c r="F3360" s="349" t="s">
        <v>24</v>
      </c>
      <c r="G3360" s="349">
        <v>98282</v>
      </c>
      <c r="H3360" s="349" t="s">
        <v>4558</v>
      </c>
      <c r="I3360" s="349" t="s">
        <v>182</v>
      </c>
      <c r="J3360" s="349" t="s">
        <v>1137</v>
      </c>
      <c r="K3360" s="350">
        <v>9.6300000000000008</v>
      </c>
      <c r="L3360" s="349" t="s">
        <v>1138</v>
      </c>
    </row>
    <row r="3361" spans="1:12" ht="13.5" x14ac:dyDescent="0.25">
      <c r="A3361" s="349" t="s">
        <v>4517</v>
      </c>
      <c r="B3361" s="349" t="s">
        <v>4518</v>
      </c>
      <c r="C3361" s="349" t="s">
        <v>4535</v>
      </c>
      <c r="D3361" s="349" t="s">
        <v>4536</v>
      </c>
      <c r="E3361" s="350" t="s">
        <v>24</v>
      </c>
      <c r="F3361" s="349" t="s">
        <v>24</v>
      </c>
      <c r="G3361" s="349">
        <v>98283</v>
      </c>
      <c r="H3361" s="349" t="s">
        <v>4559</v>
      </c>
      <c r="I3361" s="349" t="s">
        <v>182</v>
      </c>
      <c r="J3361" s="349" t="s">
        <v>1137</v>
      </c>
      <c r="K3361" s="350">
        <v>10.37</v>
      </c>
      <c r="L3361" s="349" t="s">
        <v>1138</v>
      </c>
    </row>
    <row r="3362" spans="1:12" ht="13.5" x14ac:dyDescent="0.25">
      <c r="A3362" s="349" t="s">
        <v>4517</v>
      </c>
      <c r="B3362" s="349" t="s">
        <v>4518</v>
      </c>
      <c r="C3362" s="349" t="s">
        <v>4535</v>
      </c>
      <c r="D3362" s="349" t="s">
        <v>4536</v>
      </c>
      <c r="E3362" s="350" t="s">
        <v>24</v>
      </c>
      <c r="F3362" s="349" t="s">
        <v>24</v>
      </c>
      <c r="G3362" s="349">
        <v>98284</v>
      </c>
      <c r="H3362" s="349" t="s">
        <v>4560</v>
      </c>
      <c r="I3362" s="349" t="s">
        <v>182</v>
      </c>
      <c r="J3362" s="349" t="s">
        <v>1137</v>
      </c>
      <c r="K3362" s="350">
        <v>10.86</v>
      </c>
      <c r="L3362" s="349" t="s">
        <v>1138</v>
      </c>
    </row>
    <row r="3363" spans="1:12" ht="13.5" x14ac:dyDescent="0.25">
      <c r="A3363" s="349" t="s">
        <v>4517</v>
      </c>
      <c r="B3363" s="349" t="s">
        <v>4518</v>
      </c>
      <c r="C3363" s="349" t="s">
        <v>4535</v>
      </c>
      <c r="D3363" s="349" t="s">
        <v>4536</v>
      </c>
      <c r="E3363" s="350" t="s">
        <v>24</v>
      </c>
      <c r="F3363" s="349" t="s">
        <v>24</v>
      </c>
      <c r="G3363" s="349">
        <v>98285</v>
      </c>
      <c r="H3363" s="349" t="s">
        <v>4561</v>
      </c>
      <c r="I3363" s="349" t="s">
        <v>182</v>
      </c>
      <c r="J3363" s="349" t="s">
        <v>1137</v>
      </c>
      <c r="K3363" s="350">
        <v>11.53</v>
      </c>
      <c r="L3363" s="349" t="s">
        <v>1138</v>
      </c>
    </row>
    <row r="3364" spans="1:12" ht="13.5" x14ac:dyDescent="0.25">
      <c r="A3364" s="349" t="s">
        <v>4517</v>
      </c>
      <c r="B3364" s="349" t="s">
        <v>4518</v>
      </c>
      <c r="C3364" s="349" t="s">
        <v>4535</v>
      </c>
      <c r="D3364" s="349" t="s">
        <v>4536</v>
      </c>
      <c r="E3364" s="350" t="s">
        <v>24</v>
      </c>
      <c r="F3364" s="349" t="s">
        <v>24</v>
      </c>
      <c r="G3364" s="349">
        <v>98286</v>
      </c>
      <c r="H3364" s="349" t="s">
        <v>4562</v>
      </c>
      <c r="I3364" s="349" t="s">
        <v>182</v>
      </c>
      <c r="J3364" s="349" t="s">
        <v>1137</v>
      </c>
      <c r="K3364" s="350">
        <v>15.11</v>
      </c>
      <c r="L3364" s="349" t="s">
        <v>1138</v>
      </c>
    </row>
    <row r="3365" spans="1:12" ht="13.5" x14ac:dyDescent="0.25">
      <c r="A3365" s="349" t="s">
        <v>4517</v>
      </c>
      <c r="B3365" s="349" t="s">
        <v>4518</v>
      </c>
      <c r="C3365" s="349" t="s">
        <v>4535</v>
      </c>
      <c r="D3365" s="349" t="s">
        <v>4536</v>
      </c>
      <c r="E3365" s="350" t="s">
        <v>24</v>
      </c>
      <c r="F3365" s="349" t="s">
        <v>24</v>
      </c>
      <c r="G3365" s="349">
        <v>98287</v>
      </c>
      <c r="H3365" s="349" t="s">
        <v>4563</v>
      </c>
      <c r="I3365" s="349" t="s">
        <v>182</v>
      </c>
      <c r="J3365" s="349" t="s">
        <v>1137</v>
      </c>
      <c r="K3365" s="350">
        <v>1.44</v>
      </c>
      <c r="L3365" s="349" t="s">
        <v>1138</v>
      </c>
    </row>
    <row r="3366" spans="1:12" ht="13.5" x14ac:dyDescent="0.25">
      <c r="A3366" s="349" t="s">
        <v>4517</v>
      </c>
      <c r="B3366" s="349" t="s">
        <v>4518</v>
      </c>
      <c r="C3366" s="349" t="s">
        <v>4535</v>
      </c>
      <c r="D3366" s="349" t="s">
        <v>4536</v>
      </c>
      <c r="E3366" s="350" t="s">
        <v>24</v>
      </c>
      <c r="F3366" s="349" t="s">
        <v>24</v>
      </c>
      <c r="G3366" s="349">
        <v>98288</v>
      </c>
      <c r="H3366" s="349" t="s">
        <v>4564</v>
      </c>
      <c r="I3366" s="349" t="s">
        <v>182</v>
      </c>
      <c r="J3366" s="349" t="s">
        <v>1137</v>
      </c>
      <c r="K3366" s="350">
        <v>2.15</v>
      </c>
      <c r="L3366" s="349" t="s">
        <v>1138</v>
      </c>
    </row>
    <row r="3367" spans="1:12" ht="13.5" x14ac:dyDescent="0.25">
      <c r="A3367" s="349" t="s">
        <v>4517</v>
      </c>
      <c r="B3367" s="349" t="s">
        <v>4518</v>
      </c>
      <c r="C3367" s="349" t="s">
        <v>4535</v>
      </c>
      <c r="D3367" s="349" t="s">
        <v>4536</v>
      </c>
      <c r="E3367" s="350" t="s">
        <v>24</v>
      </c>
      <c r="F3367" s="349" t="s">
        <v>24</v>
      </c>
      <c r="G3367" s="349">
        <v>98289</v>
      </c>
      <c r="H3367" s="349" t="s">
        <v>4565</v>
      </c>
      <c r="I3367" s="349" t="s">
        <v>182</v>
      </c>
      <c r="J3367" s="349" t="s">
        <v>1137</v>
      </c>
      <c r="K3367" s="350">
        <v>2.37</v>
      </c>
      <c r="L3367" s="349" t="s">
        <v>1138</v>
      </c>
    </row>
    <row r="3368" spans="1:12" ht="13.5" x14ac:dyDescent="0.25">
      <c r="A3368" s="349" t="s">
        <v>4517</v>
      </c>
      <c r="B3368" s="349" t="s">
        <v>4518</v>
      </c>
      <c r="C3368" s="349" t="s">
        <v>4535</v>
      </c>
      <c r="D3368" s="349" t="s">
        <v>4536</v>
      </c>
      <c r="E3368" s="350" t="s">
        <v>24</v>
      </c>
      <c r="F3368" s="349" t="s">
        <v>24</v>
      </c>
      <c r="G3368" s="349">
        <v>98290</v>
      </c>
      <c r="H3368" s="349" t="s">
        <v>4566</v>
      </c>
      <c r="I3368" s="349" t="s">
        <v>182</v>
      </c>
      <c r="J3368" s="349" t="s">
        <v>1137</v>
      </c>
      <c r="K3368" s="350">
        <v>3.1</v>
      </c>
      <c r="L3368" s="349" t="s">
        <v>1138</v>
      </c>
    </row>
    <row r="3369" spans="1:12" ht="13.5" x14ac:dyDescent="0.25">
      <c r="A3369" s="349" t="s">
        <v>4517</v>
      </c>
      <c r="B3369" s="349" t="s">
        <v>4518</v>
      </c>
      <c r="C3369" s="349" t="s">
        <v>4535</v>
      </c>
      <c r="D3369" s="349" t="s">
        <v>4536</v>
      </c>
      <c r="E3369" s="350" t="s">
        <v>24</v>
      </c>
      <c r="F3369" s="349" t="s">
        <v>24</v>
      </c>
      <c r="G3369" s="349">
        <v>98291</v>
      </c>
      <c r="H3369" s="349" t="s">
        <v>4567</v>
      </c>
      <c r="I3369" s="349" t="s">
        <v>182</v>
      </c>
      <c r="J3369" s="349" t="s">
        <v>1137</v>
      </c>
      <c r="K3369" s="350">
        <v>3.61</v>
      </c>
      <c r="L3369" s="349" t="s">
        <v>1138</v>
      </c>
    </row>
    <row r="3370" spans="1:12" ht="13.5" x14ac:dyDescent="0.25">
      <c r="A3370" s="349" t="s">
        <v>4517</v>
      </c>
      <c r="B3370" s="349" t="s">
        <v>4518</v>
      </c>
      <c r="C3370" s="349" t="s">
        <v>4535</v>
      </c>
      <c r="D3370" s="349" t="s">
        <v>4536</v>
      </c>
      <c r="E3370" s="350" t="s">
        <v>24</v>
      </c>
      <c r="F3370" s="349" t="s">
        <v>24</v>
      </c>
      <c r="G3370" s="349">
        <v>98292</v>
      </c>
      <c r="H3370" s="349" t="s">
        <v>4568</v>
      </c>
      <c r="I3370" s="349" t="s">
        <v>182</v>
      </c>
      <c r="J3370" s="349" t="s">
        <v>1137</v>
      </c>
      <c r="K3370" s="350">
        <v>4.26</v>
      </c>
      <c r="L3370" s="349" t="s">
        <v>1138</v>
      </c>
    </row>
    <row r="3371" spans="1:12" ht="13.5" x14ac:dyDescent="0.25">
      <c r="A3371" s="349" t="s">
        <v>4517</v>
      </c>
      <c r="B3371" s="349" t="s">
        <v>4518</v>
      </c>
      <c r="C3371" s="349" t="s">
        <v>4535</v>
      </c>
      <c r="D3371" s="349" t="s">
        <v>4536</v>
      </c>
      <c r="E3371" s="350" t="s">
        <v>24</v>
      </c>
      <c r="F3371" s="349" t="s">
        <v>24</v>
      </c>
      <c r="G3371" s="349">
        <v>98293</v>
      </c>
      <c r="H3371" s="349" t="s">
        <v>4569</v>
      </c>
      <c r="I3371" s="349" t="s">
        <v>182</v>
      </c>
      <c r="J3371" s="349" t="s">
        <v>1137</v>
      </c>
      <c r="K3371" s="350">
        <v>7.84</v>
      </c>
      <c r="L3371" s="349" t="s">
        <v>1138</v>
      </c>
    </row>
    <row r="3372" spans="1:12" ht="13.5" x14ac:dyDescent="0.25">
      <c r="A3372" s="349" t="s">
        <v>4517</v>
      </c>
      <c r="B3372" s="349" t="s">
        <v>4518</v>
      </c>
      <c r="C3372" s="349" t="s">
        <v>4535</v>
      </c>
      <c r="D3372" s="349" t="s">
        <v>4536</v>
      </c>
      <c r="E3372" s="350" t="s">
        <v>24</v>
      </c>
      <c r="F3372" s="349" t="s">
        <v>24</v>
      </c>
      <c r="G3372" s="349">
        <v>98400</v>
      </c>
      <c r="H3372" s="349" t="s">
        <v>4570</v>
      </c>
      <c r="I3372" s="349" t="s">
        <v>182</v>
      </c>
      <c r="J3372" s="349" t="s">
        <v>1137</v>
      </c>
      <c r="K3372" s="350">
        <v>12.47</v>
      </c>
      <c r="L3372" s="349" t="s">
        <v>1138</v>
      </c>
    </row>
    <row r="3373" spans="1:12" ht="13.5" x14ac:dyDescent="0.25">
      <c r="A3373" s="349" t="s">
        <v>4517</v>
      </c>
      <c r="B3373" s="349" t="s">
        <v>4518</v>
      </c>
      <c r="C3373" s="349" t="s">
        <v>4535</v>
      </c>
      <c r="D3373" s="349" t="s">
        <v>4536</v>
      </c>
      <c r="E3373" s="350" t="s">
        <v>24</v>
      </c>
      <c r="F3373" s="349" t="s">
        <v>24</v>
      </c>
      <c r="G3373" s="349">
        <v>98401</v>
      </c>
      <c r="H3373" s="349" t="s">
        <v>4571</v>
      </c>
      <c r="I3373" s="349" t="s">
        <v>182</v>
      </c>
      <c r="J3373" s="349" t="s">
        <v>1137</v>
      </c>
      <c r="K3373" s="350">
        <v>18.61</v>
      </c>
      <c r="L3373" s="349" t="s">
        <v>1138</v>
      </c>
    </row>
    <row r="3374" spans="1:12" ht="13.5" x14ac:dyDescent="0.25">
      <c r="A3374" s="349" t="s">
        <v>4517</v>
      </c>
      <c r="B3374" s="349" t="s">
        <v>4518</v>
      </c>
      <c r="C3374" s="349" t="s">
        <v>4535</v>
      </c>
      <c r="D3374" s="349" t="s">
        <v>4536</v>
      </c>
      <c r="E3374" s="350" t="s">
        <v>24</v>
      </c>
      <c r="F3374" s="349" t="s">
        <v>24</v>
      </c>
      <c r="G3374" s="349">
        <v>98402</v>
      </c>
      <c r="H3374" s="349" t="s">
        <v>4572</v>
      </c>
      <c r="I3374" s="349" t="s">
        <v>182</v>
      </c>
      <c r="J3374" s="349" t="s">
        <v>1137</v>
      </c>
      <c r="K3374" s="350">
        <v>21.54</v>
      </c>
      <c r="L3374" s="349" t="s">
        <v>1138</v>
      </c>
    </row>
    <row r="3375" spans="1:12" ht="13.5" x14ac:dyDescent="0.25">
      <c r="A3375" s="349" t="s">
        <v>4517</v>
      </c>
      <c r="B3375" s="349" t="s">
        <v>4518</v>
      </c>
      <c r="C3375" s="349" t="s">
        <v>4535</v>
      </c>
      <c r="D3375" s="349" t="s">
        <v>4536</v>
      </c>
      <c r="E3375" s="350" t="s">
        <v>24</v>
      </c>
      <c r="F3375" s="349" t="s">
        <v>24</v>
      </c>
      <c r="G3375" s="349">
        <v>100556</v>
      </c>
      <c r="H3375" s="349" t="s">
        <v>4573</v>
      </c>
      <c r="I3375" s="349" t="s">
        <v>181</v>
      </c>
      <c r="J3375" s="349" t="s">
        <v>1137</v>
      </c>
      <c r="K3375" s="350">
        <v>45.28</v>
      </c>
      <c r="L3375" s="349" t="s">
        <v>1138</v>
      </c>
    </row>
    <row r="3376" spans="1:12" ht="13.5" x14ac:dyDescent="0.25">
      <c r="A3376" s="349" t="s">
        <v>4517</v>
      </c>
      <c r="B3376" s="349" t="s">
        <v>4518</v>
      </c>
      <c r="C3376" s="349" t="s">
        <v>4535</v>
      </c>
      <c r="D3376" s="349" t="s">
        <v>4536</v>
      </c>
      <c r="E3376" s="350" t="s">
        <v>24</v>
      </c>
      <c r="F3376" s="349" t="s">
        <v>24</v>
      </c>
      <c r="G3376" s="349">
        <v>100557</v>
      </c>
      <c r="H3376" s="349" t="s">
        <v>4574</v>
      </c>
      <c r="I3376" s="349" t="s">
        <v>181</v>
      </c>
      <c r="J3376" s="349" t="s">
        <v>1137</v>
      </c>
      <c r="K3376" s="350">
        <v>527.91</v>
      </c>
      <c r="L3376" s="349" t="s">
        <v>1138</v>
      </c>
    </row>
    <row r="3377" spans="1:12" ht="13.5" x14ac:dyDescent="0.25">
      <c r="A3377" s="349" t="s">
        <v>4517</v>
      </c>
      <c r="B3377" s="349" t="s">
        <v>4518</v>
      </c>
      <c r="C3377" s="349" t="s">
        <v>4535</v>
      </c>
      <c r="D3377" s="349" t="s">
        <v>4536</v>
      </c>
      <c r="E3377" s="350" t="s">
        <v>24</v>
      </c>
      <c r="F3377" s="349" t="s">
        <v>24</v>
      </c>
      <c r="G3377" s="349">
        <v>100560</v>
      </c>
      <c r="H3377" s="349" t="s">
        <v>4575</v>
      </c>
      <c r="I3377" s="349" t="s">
        <v>181</v>
      </c>
      <c r="J3377" s="349" t="s">
        <v>1137</v>
      </c>
      <c r="K3377" s="350">
        <v>122.32</v>
      </c>
      <c r="L3377" s="349" t="s">
        <v>1138</v>
      </c>
    </row>
    <row r="3378" spans="1:12" ht="13.5" x14ac:dyDescent="0.25">
      <c r="A3378" s="349" t="s">
        <v>4517</v>
      </c>
      <c r="B3378" s="349" t="s">
        <v>4518</v>
      </c>
      <c r="C3378" s="349" t="s">
        <v>4535</v>
      </c>
      <c r="D3378" s="349" t="s">
        <v>4536</v>
      </c>
      <c r="E3378" s="350" t="s">
        <v>24</v>
      </c>
      <c r="F3378" s="349" t="s">
        <v>24</v>
      </c>
      <c r="G3378" s="349">
        <v>100561</v>
      </c>
      <c r="H3378" s="349" t="s">
        <v>4576</v>
      </c>
      <c r="I3378" s="349" t="s">
        <v>181</v>
      </c>
      <c r="J3378" s="349" t="s">
        <v>1137</v>
      </c>
      <c r="K3378" s="350">
        <v>216.1</v>
      </c>
      <c r="L3378" s="349" t="s">
        <v>1138</v>
      </c>
    </row>
    <row r="3379" spans="1:12" ht="13.5" x14ac:dyDescent="0.25">
      <c r="A3379" s="349" t="s">
        <v>4517</v>
      </c>
      <c r="B3379" s="349" t="s">
        <v>4518</v>
      </c>
      <c r="C3379" s="349" t="s">
        <v>4535</v>
      </c>
      <c r="D3379" s="349" t="s">
        <v>4536</v>
      </c>
      <c r="E3379" s="350" t="s">
        <v>24</v>
      </c>
      <c r="F3379" s="349" t="s">
        <v>24</v>
      </c>
      <c r="G3379" s="349">
        <v>100562</v>
      </c>
      <c r="H3379" s="349" t="s">
        <v>4577</v>
      </c>
      <c r="I3379" s="349" t="s">
        <v>181</v>
      </c>
      <c r="J3379" s="349" t="s">
        <v>1137</v>
      </c>
      <c r="K3379" s="350">
        <v>329.28</v>
      </c>
      <c r="L3379" s="349" t="s">
        <v>1138</v>
      </c>
    </row>
    <row r="3380" spans="1:12" ht="13.5" x14ac:dyDescent="0.25">
      <c r="A3380" s="349" t="s">
        <v>4517</v>
      </c>
      <c r="B3380" s="349" t="s">
        <v>4518</v>
      </c>
      <c r="C3380" s="349" t="s">
        <v>4535</v>
      </c>
      <c r="D3380" s="349" t="s">
        <v>4536</v>
      </c>
      <c r="E3380" s="350" t="s">
        <v>24</v>
      </c>
      <c r="F3380" s="349" t="s">
        <v>24</v>
      </c>
      <c r="G3380" s="349">
        <v>100563</v>
      </c>
      <c r="H3380" s="349" t="s">
        <v>4578</v>
      </c>
      <c r="I3380" s="349" t="s">
        <v>181</v>
      </c>
      <c r="J3380" s="349" t="s">
        <v>1137</v>
      </c>
      <c r="K3380" s="350">
        <v>470.14</v>
      </c>
      <c r="L3380" s="349" t="s">
        <v>1138</v>
      </c>
    </row>
    <row r="3381" spans="1:12" ht="13.5" x14ac:dyDescent="0.25">
      <c r="A3381" s="349" t="s">
        <v>4517</v>
      </c>
      <c r="B3381" s="349" t="s">
        <v>4518</v>
      </c>
      <c r="C3381" s="349" t="s">
        <v>4535</v>
      </c>
      <c r="D3381" s="349" t="s">
        <v>4536</v>
      </c>
      <c r="E3381" s="350" t="s">
        <v>24</v>
      </c>
      <c r="F3381" s="349" t="s">
        <v>24</v>
      </c>
      <c r="G3381" s="349">
        <v>101795</v>
      </c>
      <c r="H3381" s="349" t="s">
        <v>4579</v>
      </c>
      <c r="I3381" s="349" t="s">
        <v>181</v>
      </c>
      <c r="J3381" s="349" t="s">
        <v>1333</v>
      </c>
      <c r="K3381" s="350">
        <v>570</v>
      </c>
      <c r="L3381" s="349" t="s">
        <v>1138</v>
      </c>
    </row>
    <row r="3382" spans="1:12" ht="13.5" x14ac:dyDescent="0.25">
      <c r="A3382" s="349" t="s">
        <v>4517</v>
      </c>
      <c r="B3382" s="349" t="s">
        <v>4518</v>
      </c>
      <c r="C3382" s="349" t="s">
        <v>4535</v>
      </c>
      <c r="D3382" s="349" t="s">
        <v>4536</v>
      </c>
      <c r="E3382" s="350" t="s">
        <v>24</v>
      </c>
      <c r="F3382" s="349" t="s">
        <v>24</v>
      </c>
      <c r="G3382" s="349">
        <v>101798</v>
      </c>
      <c r="H3382" s="349" t="s">
        <v>4580</v>
      </c>
      <c r="I3382" s="349" t="s">
        <v>181</v>
      </c>
      <c r="J3382" s="349" t="s">
        <v>1333</v>
      </c>
      <c r="K3382" s="350">
        <v>375.82</v>
      </c>
      <c r="L3382" s="349" t="s">
        <v>1138</v>
      </c>
    </row>
    <row r="3383" spans="1:12" ht="13.5" x14ac:dyDescent="0.25">
      <c r="A3383" s="349" t="s">
        <v>4517</v>
      </c>
      <c r="B3383" s="349" t="s">
        <v>4518</v>
      </c>
      <c r="C3383" s="349" t="s">
        <v>4535</v>
      </c>
      <c r="D3383" s="349" t="s">
        <v>4536</v>
      </c>
      <c r="E3383" s="350" t="s">
        <v>24</v>
      </c>
      <c r="F3383" s="349" t="s">
        <v>24</v>
      </c>
      <c r="G3383" s="349">
        <v>101799</v>
      </c>
      <c r="H3383" s="349" t="s">
        <v>4581</v>
      </c>
      <c r="I3383" s="349" t="s">
        <v>181</v>
      </c>
      <c r="J3383" s="349" t="s">
        <v>1333</v>
      </c>
      <c r="K3383" s="350">
        <v>911.93</v>
      </c>
      <c r="L3383" s="349" t="s">
        <v>1138</v>
      </c>
    </row>
    <row r="3384" spans="1:12" ht="13.5" x14ac:dyDescent="0.25">
      <c r="A3384" s="349" t="s">
        <v>4517</v>
      </c>
      <c r="B3384" s="349" t="s">
        <v>4518</v>
      </c>
      <c r="C3384" s="349" t="s">
        <v>4582</v>
      </c>
      <c r="D3384" s="349" t="s">
        <v>4583</v>
      </c>
      <c r="E3384" s="350" t="s">
        <v>24</v>
      </c>
      <c r="F3384" s="349" t="s">
        <v>24</v>
      </c>
      <c r="G3384" s="349">
        <v>98397</v>
      </c>
      <c r="H3384" s="349" t="s">
        <v>4584</v>
      </c>
      <c r="I3384" s="349" t="s">
        <v>194</v>
      </c>
      <c r="J3384" s="349" t="s">
        <v>1137</v>
      </c>
      <c r="K3384" s="350">
        <v>13.88</v>
      </c>
      <c r="L3384" s="349" t="s">
        <v>1138</v>
      </c>
    </row>
    <row r="3385" spans="1:12" ht="13.5" x14ac:dyDescent="0.25">
      <c r="A3385" s="349" t="s">
        <v>4517</v>
      </c>
      <c r="B3385" s="349" t="s">
        <v>4518</v>
      </c>
      <c r="C3385" s="349" t="s">
        <v>4582</v>
      </c>
      <c r="D3385" s="349" t="s">
        <v>4583</v>
      </c>
      <c r="E3385" s="350" t="s">
        <v>24</v>
      </c>
      <c r="F3385" s="349" t="s">
        <v>24</v>
      </c>
      <c r="G3385" s="349">
        <v>103244</v>
      </c>
      <c r="H3385" s="349" t="s">
        <v>4585</v>
      </c>
      <c r="I3385" s="349" t="s">
        <v>181</v>
      </c>
      <c r="J3385" s="349" t="s">
        <v>1333</v>
      </c>
      <c r="K3385" s="370">
        <v>2136.4299999999998</v>
      </c>
      <c r="L3385" s="349" t="s">
        <v>1138</v>
      </c>
    </row>
    <row r="3386" spans="1:12" ht="13.5" x14ac:dyDescent="0.25">
      <c r="A3386" s="349" t="s">
        <v>4517</v>
      </c>
      <c r="B3386" s="349" t="s">
        <v>4518</v>
      </c>
      <c r="C3386" s="349" t="s">
        <v>4582</v>
      </c>
      <c r="D3386" s="349" t="s">
        <v>4583</v>
      </c>
      <c r="E3386" s="350" t="s">
        <v>24</v>
      </c>
      <c r="F3386" s="349" t="s">
        <v>24</v>
      </c>
      <c r="G3386" s="349">
        <v>103245</v>
      </c>
      <c r="H3386" s="349" t="s">
        <v>4586</v>
      </c>
      <c r="I3386" s="349" t="s">
        <v>181</v>
      </c>
      <c r="J3386" s="349" t="s">
        <v>1333</v>
      </c>
      <c r="K3386" s="370">
        <v>1687.19</v>
      </c>
      <c r="L3386" s="349" t="s">
        <v>1138</v>
      </c>
    </row>
    <row r="3387" spans="1:12" ht="13.5" x14ac:dyDescent="0.25">
      <c r="A3387" s="349" t="s">
        <v>4517</v>
      </c>
      <c r="B3387" s="349" t="s">
        <v>4518</v>
      </c>
      <c r="C3387" s="349" t="s">
        <v>4582</v>
      </c>
      <c r="D3387" s="349" t="s">
        <v>4583</v>
      </c>
      <c r="E3387" s="350" t="s">
        <v>24</v>
      </c>
      <c r="F3387" s="349" t="s">
        <v>24</v>
      </c>
      <c r="G3387" s="349">
        <v>103246</v>
      </c>
      <c r="H3387" s="349" t="s">
        <v>4587</v>
      </c>
      <c r="I3387" s="349" t="s">
        <v>181</v>
      </c>
      <c r="J3387" s="349" t="s">
        <v>1333</v>
      </c>
      <c r="K3387" s="370">
        <v>1839.12</v>
      </c>
      <c r="L3387" s="349" t="s">
        <v>1138</v>
      </c>
    </row>
    <row r="3388" spans="1:12" ht="13.5" x14ac:dyDescent="0.25">
      <c r="A3388" s="349" t="s">
        <v>4517</v>
      </c>
      <c r="B3388" s="349" t="s">
        <v>4518</v>
      </c>
      <c r="C3388" s="349" t="s">
        <v>4582</v>
      </c>
      <c r="D3388" s="349" t="s">
        <v>4583</v>
      </c>
      <c r="E3388" s="350" t="s">
        <v>24</v>
      </c>
      <c r="F3388" s="349" t="s">
        <v>24</v>
      </c>
      <c r="G3388" s="349">
        <v>103247</v>
      </c>
      <c r="H3388" s="349" t="s">
        <v>4588</v>
      </c>
      <c r="I3388" s="349" t="s">
        <v>181</v>
      </c>
      <c r="J3388" s="349" t="s">
        <v>1333</v>
      </c>
      <c r="K3388" s="370">
        <v>2370.09</v>
      </c>
      <c r="L3388" s="349" t="s">
        <v>1138</v>
      </c>
    </row>
    <row r="3389" spans="1:12" ht="13.5" x14ac:dyDescent="0.25">
      <c r="A3389" s="349" t="s">
        <v>4517</v>
      </c>
      <c r="B3389" s="349" t="s">
        <v>4518</v>
      </c>
      <c r="C3389" s="349" t="s">
        <v>4582</v>
      </c>
      <c r="D3389" s="349" t="s">
        <v>4583</v>
      </c>
      <c r="E3389" s="350" t="s">
        <v>24</v>
      </c>
      <c r="F3389" s="349" t="s">
        <v>24</v>
      </c>
      <c r="G3389" s="349">
        <v>103248</v>
      </c>
      <c r="H3389" s="349" t="s">
        <v>4589</v>
      </c>
      <c r="I3389" s="349" t="s">
        <v>181</v>
      </c>
      <c r="J3389" s="349" t="s">
        <v>1333</v>
      </c>
      <c r="K3389" s="370">
        <v>1938.59</v>
      </c>
      <c r="L3389" s="349" t="s">
        <v>1138</v>
      </c>
    </row>
    <row r="3390" spans="1:12" ht="13.5" x14ac:dyDescent="0.25">
      <c r="A3390" s="349" t="s">
        <v>4517</v>
      </c>
      <c r="B3390" s="349" t="s">
        <v>4518</v>
      </c>
      <c r="C3390" s="349" t="s">
        <v>4582</v>
      </c>
      <c r="D3390" s="349" t="s">
        <v>4583</v>
      </c>
      <c r="E3390" s="350" t="s">
        <v>24</v>
      </c>
      <c r="F3390" s="349" t="s">
        <v>24</v>
      </c>
      <c r="G3390" s="349">
        <v>103249</v>
      </c>
      <c r="H3390" s="349" t="s">
        <v>4590</v>
      </c>
      <c r="I3390" s="349" t="s">
        <v>181</v>
      </c>
      <c r="J3390" s="349" t="s">
        <v>1333</v>
      </c>
      <c r="K3390" s="370">
        <v>2081.9699999999998</v>
      </c>
      <c r="L3390" s="349" t="s">
        <v>1138</v>
      </c>
    </row>
    <row r="3391" spans="1:12" ht="13.5" x14ac:dyDescent="0.25">
      <c r="A3391" s="349" t="s">
        <v>4517</v>
      </c>
      <c r="B3391" s="349" t="s">
        <v>4518</v>
      </c>
      <c r="C3391" s="349" t="s">
        <v>4582</v>
      </c>
      <c r="D3391" s="349" t="s">
        <v>4583</v>
      </c>
      <c r="E3391" s="350" t="s">
        <v>24</v>
      </c>
      <c r="F3391" s="349" t="s">
        <v>24</v>
      </c>
      <c r="G3391" s="349">
        <v>103250</v>
      </c>
      <c r="H3391" s="349" t="s">
        <v>4591</v>
      </c>
      <c r="I3391" s="349" t="s">
        <v>181</v>
      </c>
      <c r="J3391" s="349" t="s">
        <v>1333</v>
      </c>
      <c r="K3391" s="370">
        <v>3438.65</v>
      </c>
      <c r="L3391" s="349" t="s">
        <v>1138</v>
      </c>
    </row>
    <row r="3392" spans="1:12" ht="13.5" x14ac:dyDescent="0.25">
      <c r="A3392" s="349" t="s">
        <v>4517</v>
      </c>
      <c r="B3392" s="349" t="s">
        <v>4518</v>
      </c>
      <c r="C3392" s="349" t="s">
        <v>4582</v>
      </c>
      <c r="D3392" s="349" t="s">
        <v>4583</v>
      </c>
      <c r="E3392" s="350" t="s">
        <v>24</v>
      </c>
      <c r="F3392" s="349" t="s">
        <v>24</v>
      </c>
      <c r="G3392" s="349">
        <v>103251</v>
      </c>
      <c r="H3392" s="349" t="s">
        <v>4592</v>
      </c>
      <c r="I3392" s="349" t="s">
        <v>181</v>
      </c>
      <c r="J3392" s="349" t="s">
        <v>1333</v>
      </c>
      <c r="K3392" s="370">
        <v>2717.97</v>
      </c>
      <c r="L3392" s="349" t="s">
        <v>1138</v>
      </c>
    </row>
    <row r="3393" spans="1:12" ht="13.5" x14ac:dyDescent="0.25">
      <c r="A3393" s="349" t="s">
        <v>4517</v>
      </c>
      <c r="B3393" s="349" t="s">
        <v>4518</v>
      </c>
      <c r="C3393" s="349" t="s">
        <v>4582</v>
      </c>
      <c r="D3393" s="349" t="s">
        <v>4583</v>
      </c>
      <c r="E3393" s="350" t="s">
        <v>24</v>
      </c>
      <c r="F3393" s="349" t="s">
        <v>24</v>
      </c>
      <c r="G3393" s="349">
        <v>103252</v>
      </c>
      <c r="H3393" s="349" t="s">
        <v>4593</v>
      </c>
      <c r="I3393" s="349" t="s">
        <v>181</v>
      </c>
      <c r="J3393" s="349" t="s">
        <v>1333</v>
      </c>
      <c r="K3393" s="370">
        <v>3008.6</v>
      </c>
      <c r="L3393" s="349" t="s">
        <v>1138</v>
      </c>
    </row>
    <row r="3394" spans="1:12" ht="13.5" x14ac:dyDescent="0.25">
      <c r="A3394" s="349" t="s">
        <v>4517</v>
      </c>
      <c r="B3394" s="349" t="s">
        <v>4518</v>
      </c>
      <c r="C3394" s="349" t="s">
        <v>4582</v>
      </c>
      <c r="D3394" s="349" t="s">
        <v>4583</v>
      </c>
      <c r="E3394" s="350" t="s">
        <v>24</v>
      </c>
      <c r="F3394" s="349" t="s">
        <v>24</v>
      </c>
      <c r="G3394" s="349">
        <v>103253</v>
      </c>
      <c r="H3394" s="349" t="s">
        <v>4594</v>
      </c>
      <c r="I3394" s="349" t="s">
        <v>181</v>
      </c>
      <c r="J3394" s="349" t="s">
        <v>1333</v>
      </c>
      <c r="K3394" s="370">
        <v>4683.96</v>
      </c>
      <c r="L3394" s="349" t="s">
        <v>1138</v>
      </c>
    </row>
    <row r="3395" spans="1:12" ht="13.5" x14ac:dyDescent="0.25">
      <c r="A3395" s="349" t="s">
        <v>4517</v>
      </c>
      <c r="B3395" s="349" t="s">
        <v>4518</v>
      </c>
      <c r="C3395" s="349" t="s">
        <v>4582</v>
      </c>
      <c r="D3395" s="349" t="s">
        <v>4583</v>
      </c>
      <c r="E3395" s="350" t="s">
        <v>24</v>
      </c>
      <c r="F3395" s="349" t="s">
        <v>24</v>
      </c>
      <c r="G3395" s="349">
        <v>103254</v>
      </c>
      <c r="H3395" s="349" t="s">
        <v>4595</v>
      </c>
      <c r="I3395" s="349" t="s">
        <v>181</v>
      </c>
      <c r="J3395" s="349" t="s">
        <v>1333</v>
      </c>
      <c r="K3395" s="370">
        <v>3505.73</v>
      </c>
      <c r="L3395" s="349" t="s">
        <v>1138</v>
      </c>
    </row>
    <row r="3396" spans="1:12" ht="13.5" x14ac:dyDescent="0.25">
      <c r="A3396" s="349" t="s">
        <v>4517</v>
      </c>
      <c r="B3396" s="349" t="s">
        <v>4518</v>
      </c>
      <c r="C3396" s="349" t="s">
        <v>4582</v>
      </c>
      <c r="D3396" s="349" t="s">
        <v>4583</v>
      </c>
      <c r="E3396" s="350" t="s">
        <v>24</v>
      </c>
      <c r="F3396" s="349" t="s">
        <v>24</v>
      </c>
      <c r="G3396" s="349">
        <v>103255</v>
      </c>
      <c r="H3396" s="349" t="s">
        <v>4596</v>
      </c>
      <c r="I3396" s="349" t="s">
        <v>181</v>
      </c>
      <c r="J3396" s="349" t="s">
        <v>1333</v>
      </c>
      <c r="K3396" s="370">
        <v>3921.44</v>
      </c>
      <c r="L3396" s="349" t="s">
        <v>1138</v>
      </c>
    </row>
    <row r="3397" spans="1:12" ht="13.5" x14ac:dyDescent="0.25">
      <c r="A3397" s="349" t="s">
        <v>4517</v>
      </c>
      <c r="B3397" s="349" t="s">
        <v>4518</v>
      </c>
      <c r="C3397" s="349" t="s">
        <v>4582</v>
      </c>
      <c r="D3397" s="349" t="s">
        <v>4583</v>
      </c>
      <c r="E3397" s="350" t="s">
        <v>24</v>
      </c>
      <c r="F3397" s="349" t="s">
        <v>24</v>
      </c>
      <c r="G3397" s="349">
        <v>103256</v>
      </c>
      <c r="H3397" s="349" t="s">
        <v>4597</v>
      </c>
      <c r="I3397" s="349" t="s">
        <v>181</v>
      </c>
      <c r="J3397" s="349" t="s">
        <v>1333</v>
      </c>
      <c r="K3397" s="370">
        <v>8696.27</v>
      </c>
      <c r="L3397" s="349" t="s">
        <v>1138</v>
      </c>
    </row>
    <row r="3398" spans="1:12" ht="13.5" x14ac:dyDescent="0.25">
      <c r="A3398" s="349" t="s">
        <v>4517</v>
      </c>
      <c r="B3398" s="349" t="s">
        <v>4518</v>
      </c>
      <c r="C3398" s="349" t="s">
        <v>4582</v>
      </c>
      <c r="D3398" s="349" t="s">
        <v>4583</v>
      </c>
      <c r="E3398" s="350" t="s">
        <v>24</v>
      </c>
      <c r="F3398" s="349" t="s">
        <v>24</v>
      </c>
      <c r="G3398" s="349">
        <v>103257</v>
      </c>
      <c r="H3398" s="349" t="s">
        <v>4598</v>
      </c>
      <c r="I3398" s="349" t="s">
        <v>181</v>
      </c>
      <c r="J3398" s="349" t="s">
        <v>1333</v>
      </c>
      <c r="K3398" s="370">
        <v>4975.47</v>
      </c>
      <c r="L3398" s="349" t="s">
        <v>1138</v>
      </c>
    </row>
    <row r="3399" spans="1:12" ht="13.5" x14ac:dyDescent="0.25">
      <c r="A3399" s="349" t="s">
        <v>4517</v>
      </c>
      <c r="B3399" s="349" t="s">
        <v>4518</v>
      </c>
      <c r="C3399" s="349" t="s">
        <v>4582</v>
      </c>
      <c r="D3399" s="349" t="s">
        <v>4583</v>
      </c>
      <c r="E3399" s="350" t="s">
        <v>24</v>
      </c>
      <c r="F3399" s="349" t="s">
        <v>24</v>
      </c>
      <c r="G3399" s="349">
        <v>103258</v>
      </c>
      <c r="H3399" s="349" t="s">
        <v>4599</v>
      </c>
      <c r="I3399" s="349" t="s">
        <v>181</v>
      </c>
      <c r="J3399" s="349" t="s">
        <v>1333</v>
      </c>
      <c r="K3399" s="370">
        <v>9720.2900000000009</v>
      </c>
      <c r="L3399" s="349" t="s">
        <v>1138</v>
      </c>
    </row>
    <row r="3400" spans="1:12" ht="13.5" x14ac:dyDescent="0.25">
      <c r="A3400" s="349" t="s">
        <v>4517</v>
      </c>
      <c r="B3400" s="349" t="s">
        <v>4518</v>
      </c>
      <c r="C3400" s="349" t="s">
        <v>4582</v>
      </c>
      <c r="D3400" s="349" t="s">
        <v>4583</v>
      </c>
      <c r="E3400" s="350" t="s">
        <v>24</v>
      </c>
      <c r="F3400" s="349" t="s">
        <v>24</v>
      </c>
      <c r="G3400" s="349">
        <v>103259</v>
      </c>
      <c r="H3400" s="349" t="s">
        <v>4600</v>
      </c>
      <c r="I3400" s="349" t="s">
        <v>181</v>
      </c>
      <c r="J3400" s="349" t="s">
        <v>1333</v>
      </c>
      <c r="K3400" s="370">
        <v>5246.78</v>
      </c>
      <c r="L3400" s="349" t="s">
        <v>1138</v>
      </c>
    </row>
    <row r="3401" spans="1:12" ht="13.5" x14ac:dyDescent="0.25">
      <c r="A3401" s="349" t="s">
        <v>4517</v>
      </c>
      <c r="B3401" s="349" t="s">
        <v>4518</v>
      </c>
      <c r="C3401" s="349" t="s">
        <v>4582</v>
      </c>
      <c r="D3401" s="349" t="s">
        <v>4583</v>
      </c>
      <c r="E3401" s="350" t="s">
        <v>24</v>
      </c>
      <c r="F3401" s="349" t="s">
        <v>24</v>
      </c>
      <c r="G3401" s="349">
        <v>103260</v>
      </c>
      <c r="H3401" s="349" t="s">
        <v>4601</v>
      </c>
      <c r="I3401" s="349" t="s">
        <v>181</v>
      </c>
      <c r="J3401" s="349" t="s">
        <v>1333</v>
      </c>
      <c r="K3401" s="370">
        <v>5389.14</v>
      </c>
      <c r="L3401" s="349" t="s">
        <v>1138</v>
      </c>
    </row>
    <row r="3402" spans="1:12" ht="13.5" x14ac:dyDescent="0.25">
      <c r="A3402" s="349" t="s">
        <v>4517</v>
      </c>
      <c r="B3402" s="349" t="s">
        <v>4518</v>
      </c>
      <c r="C3402" s="349" t="s">
        <v>4582</v>
      </c>
      <c r="D3402" s="349" t="s">
        <v>4583</v>
      </c>
      <c r="E3402" s="350" t="s">
        <v>24</v>
      </c>
      <c r="F3402" s="349" t="s">
        <v>24</v>
      </c>
      <c r="G3402" s="349">
        <v>103261</v>
      </c>
      <c r="H3402" s="349" t="s">
        <v>4602</v>
      </c>
      <c r="I3402" s="349" t="s">
        <v>181</v>
      </c>
      <c r="J3402" s="349" t="s">
        <v>1333</v>
      </c>
      <c r="K3402" s="370">
        <v>10964.29</v>
      </c>
      <c r="L3402" s="349" t="s">
        <v>1138</v>
      </c>
    </row>
    <row r="3403" spans="1:12" ht="13.5" x14ac:dyDescent="0.25">
      <c r="A3403" s="349" t="s">
        <v>4517</v>
      </c>
      <c r="B3403" s="349" t="s">
        <v>4518</v>
      </c>
      <c r="C3403" s="349" t="s">
        <v>4582</v>
      </c>
      <c r="D3403" s="349" t="s">
        <v>4583</v>
      </c>
      <c r="E3403" s="350" t="s">
        <v>24</v>
      </c>
      <c r="F3403" s="349" t="s">
        <v>24</v>
      </c>
      <c r="G3403" s="349">
        <v>103262</v>
      </c>
      <c r="H3403" s="349" t="s">
        <v>4603</v>
      </c>
      <c r="I3403" s="349" t="s">
        <v>181</v>
      </c>
      <c r="J3403" s="349" t="s">
        <v>1333</v>
      </c>
      <c r="K3403" s="370">
        <v>6888.32</v>
      </c>
      <c r="L3403" s="349" t="s">
        <v>1138</v>
      </c>
    </row>
    <row r="3404" spans="1:12" ht="13.5" x14ac:dyDescent="0.25">
      <c r="A3404" s="349" t="s">
        <v>4517</v>
      </c>
      <c r="B3404" s="349" t="s">
        <v>4518</v>
      </c>
      <c r="C3404" s="349" t="s">
        <v>4582</v>
      </c>
      <c r="D3404" s="349" t="s">
        <v>4583</v>
      </c>
      <c r="E3404" s="350" t="s">
        <v>24</v>
      </c>
      <c r="F3404" s="349" t="s">
        <v>24</v>
      </c>
      <c r="G3404" s="349">
        <v>103263</v>
      </c>
      <c r="H3404" s="349" t="s">
        <v>4604</v>
      </c>
      <c r="I3404" s="349" t="s">
        <v>181</v>
      </c>
      <c r="J3404" s="349" t="s">
        <v>1333</v>
      </c>
      <c r="K3404" s="370">
        <v>15269.3</v>
      </c>
      <c r="L3404" s="349" t="s">
        <v>1138</v>
      </c>
    </row>
    <row r="3405" spans="1:12" ht="13.5" x14ac:dyDescent="0.25">
      <c r="A3405" s="349" t="s">
        <v>4517</v>
      </c>
      <c r="B3405" s="349" t="s">
        <v>4518</v>
      </c>
      <c r="C3405" s="349" t="s">
        <v>4582</v>
      </c>
      <c r="D3405" s="349" t="s">
        <v>4583</v>
      </c>
      <c r="E3405" s="350" t="s">
        <v>24</v>
      </c>
      <c r="F3405" s="349" t="s">
        <v>24</v>
      </c>
      <c r="G3405" s="349">
        <v>103264</v>
      </c>
      <c r="H3405" s="349" t="s">
        <v>4605</v>
      </c>
      <c r="I3405" s="349" t="s">
        <v>181</v>
      </c>
      <c r="J3405" s="349" t="s">
        <v>1333</v>
      </c>
      <c r="K3405" s="370">
        <v>8595.76</v>
      </c>
      <c r="L3405" s="349" t="s">
        <v>1138</v>
      </c>
    </row>
    <row r="3406" spans="1:12" ht="13.5" x14ac:dyDescent="0.25">
      <c r="A3406" s="349" t="s">
        <v>4517</v>
      </c>
      <c r="B3406" s="349" t="s">
        <v>4518</v>
      </c>
      <c r="C3406" s="349" t="s">
        <v>4582</v>
      </c>
      <c r="D3406" s="349" t="s">
        <v>4583</v>
      </c>
      <c r="E3406" s="350" t="s">
        <v>24</v>
      </c>
      <c r="F3406" s="349" t="s">
        <v>24</v>
      </c>
      <c r="G3406" s="349">
        <v>103265</v>
      </c>
      <c r="H3406" s="349" t="s">
        <v>4606</v>
      </c>
      <c r="I3406" s="349" t="s">
        <v>181</v>
      </c>
      <c r="J3406" s="349" t="s">
        <v>1333</v>
      </c>
      <c r="K3406" s="370">
        <v>18393.05</v>
      </c>
      <c r="L3406" s="349" t="s">
        <v>1138</v>
      </c>
    </row>
    <row r="3407" spans="1:12" ht="13.5" x14ac:dyDescent="0.25">
      <c r="A3407" s="349" t="s">
        <v>4517</v>
      </c>
      <c r="B3407" s="349" t="s">
        <v>4518</v>
      </c>
      <c r="C3407" s="349" t="s">
        <v>4582</v>
      </c>
      <c r="D3407" s="349" t="s">
        <v>4583</v>
      </c>
      <c r="E3407" s="350" t="s">
        <v>24</v>
      </c>
      <c r="F3407" s="349" t="s">
        <v>24</v>
      </c>
      <c r="G3407" s="349">
        <v>103266</v>
      </c>
      <c r="H3407" s="349" t="s">
        <v>4607</v>
      </c>
      <c r="I3407" s="349" t="s">
        <v>181</v>
      </c>
      <c r="J3407" s="349" t="s">
        <v>1333</v>
      </c>
      <c r="K3407" s="370">
        <v>9591.2199999999993</v>
      </c>
      <c r="L3407" s="349" t="s">
        <v>1138</v>
      </c>
    </row>
    <row r="3408" spans="1:12" ht="13.5" x14ac:dyDescent="0.25">
      <c r="A3408" s="349" t="s">
        <v>4517</v>
      </c>
      <c r="B3408" s="349" t="s">
        <v>4518</v>
      </c>
      <c r="C3408" s="349" t="s">
        <v>4582</v>
      </c>
      <c r="D3408" s="349" t="s">
        <v>4583</v>
      </c>
      <c r="E3408" s="350" t="s">
        <v>24</v>
      </c>
      <c r="F3408" s="349" t="s">
        <v>24</v>
      </c>
      <c r="G3408" s="349">
        <v>103267</v>
      </c>
      <c r="H3408" s="349" t="s">
        <v>4608</v>
      </c>
      <c r="I3408" s="349" t="s">
        <v>181</v>
      </c>
      <c r="J3408" s="349" t="s">
        <v>1333</v>
      </c>
      <c r="K3408" s="370">
        <v>5438.83</v>
      </c>
      <c r="L3408" s="349" t="s">
        <v>1138</v>
      </c>
    </row>
    <row r="3409" spans="1:12" ht="13.5" x14ac:dyDescent="0.25">
      <c r="A3409" s="349" t="s">
        <v>4517</v>
      </c>
      <c r="B3409" s="349" t="s">
        <v>4518</v>
      </c>
      <c r="C3409" s="349" t="s">
        <v>4582</v>
      </c>
      <c r="D3409" s="349" t="s">
        <v>4583</v>
      </c>
      <c r="E3409" s="350" t="s">
        <v>24</v>
      </c>
      <c r="F3409" s="349" t="s">
        <v>24</v>
      </c>
      <c r="G3409" s="349">
        <v>103268</v>
      </c>
      <c r="H3409" s="349" t="s">
        <v>4609</v>
      </c>
      <c r="I3409" s="349" t="s">
        <v>181</v>
      </c>
      <c r="J3409" s="349" t="s">
        <v>1333</v>
      </c>
      <c r="K3409" s="370">
        <v>6452.79</v>
      </c>
      <c r="L3409" s="349" t="s">
        <v>1138</v>
      </c>
    </row>
    <row r="3410" spans="1:12" ht="13.5" x14ac:dyDescent="0.25">
      <c r="A3410" s="349" t="s">
        <v>4517</v>
      </c>
      <c r="B3410" s="349" t="s">
        <v>4518</v>
      </c>
      <c r="C3410" s="349" t="s">
        <v>4582</v>
      </c>
      <c r="D3410" s="349" t="s">
        <v>4583</v>
      </c>
      <c r="E3410" s="350" t="s">
        <v>24</v>
      </c>
      <c r="F3410" s="349" t="s">
        <v>24</v>
      </c>
      <c r="G3410" s="349">
        <v>103269</v>
      </c>
      <c r="H3410" s="349" t="s">
        <v>4610</v>
      </c>
      <c r="I3410" s="349" t="s">
        <v>181</v>
      </c>
      <c r="J3410" s="349" t="s">
        <v>1333</v>
      </c>
      <c r="K3410" s="370">
        <v>6681.34</v>
      </c>
      <c r="L3410" s="349" t="s">
        <v>1138</v>
      </c>
    </row>
    <row r="3411" spans="1:12" ht="13.5" x14ac:dyDescent="0.25">
      <c r="A3411" s="349" t="s">
        <v>4517</v>
      </c>
      <c r="B3411" s="349" t="s">
        <v>4518</v>
      </c>
      <c r="C3411" s="349" t="s">
        <v>4582</v>
      </c>
      <c r="D3411" s="349" t="s">
        <v>4583</v>
      </c>
      <c r="E3411" s="350" t="s">
        <v>24</v>
      </c>
      <c r="F3411" s="349" t="s">
        <v>24</v>
      </c>
      <c r="G3411" s="349">
        <v>103270</v>
      </c>
      <c r="H3411" s="349" t="s">
        <v>4611</v>
      </c>
      <c r="I3411" s="349" t="s">
        <v>181</v>
      </c>
      <c r="J3411" s="349" t="s">
        <v>1333</v>
      </c>
      <c r="K3411" s="370">
        <v>6934.65</v>
      </c>
      <c r="L3411" s="349" t="s">
        <v>1138</v>
      </c>
    </row>
    <row r="3412" spans="1:12" ht="13.5" x14ac:dyDescent="0.25">
      <c r="A3412" s="349" t="s">
        <v>4517</v>
      </c>
      <c r="B3412" s="349" t="s">
        <v>4518</v>
      </c>
      <c r="C3412" s="349" t="s">
        <v>4582</v>
      </c>
      <c r="D3412" s="349" t="s">
        <v>4583</v>
      </c>
      <c r="E3412" s="350" t="s">
        <v>24</v>
      </c>
      <c r="F3412" s="349" t="s">
        <v>24</v>
      </c>
      <c r="G3412" s="349">
        <v>103271</v>
      </c>
      <c r="H3412" s="349" t="s">
        <v>4612</v>
      </c>
      <c r="I3412" s="349" t="s">
        <v>181</v>
      </c>
      <c r="J3412" s="349" t="s">
        <v>1333</v>
      </c>
      <c r="K3412" s="370">
        <v>9819.42</v>
      </c>
      <c r="L3412" s="349" t="s">
        <v>1138</v>
      </c>
    </row>
    <row r="3413" spans="1:12" ht="13.5" x14ac:dyDescent="0.25">
      <c r="A3413" s="349" t="s">
        <v>4517</v>
      </c>
      <c r="B3413" s="349" t="s">
        <v>4518</v>
      </c>
      <c r="C3413" s="349" t="s">
        <v>4582</v>
      </c>
      <c r="D3413" s="349" t="s">
        <v>4583</v>
      </c>
      <c r="E3413" s="350" t="s">
        <v>24</v>
      </c>
      <c r="F3413" s="349" t="s">
        <v>24</v>
      </c>
      <c r="G3413" s="349">
        <v>103272</v>
      </c>
      <c r="H3413" s="349" t="s">
        <v>4613</v>
      </c>
      <c r="I3413" s="349" t="s">
        <v>181</v>
      </c>
      <c r="J3413" s="349" t="s">
        <v>1333</v>
      </c>
      <c r="K3413" s="370">
        <v>10141.540000000001</v>
      </c>
      <c r="L3413" s="349" t="s">
        <v>1138</v>
      </c>
    </row>
    <row r="3414" spans="1:12" ht="13.5" x14ac:dyDescent="0.25">
      <c r="A3414" s="349" t="s">
        <v>4517</v>
      </c>
      <c r="B3414" s="349" t="s">
        <v>4518</v>
      </c>
      <c r="C3414" s="349" t="s">
        <v>4582</v>
      </c>
      <c r="D3414" s="349" t="s">
        <v>4583</v>
      </c>
      <c r="E3414" s="350" t="s">
        <v>24</v>
      </c>
      <c r="F3414" s="349" t="s">
        <v>24</v>
      </c>
      <c r="G3414" s="349">
        <v>103273</v>
      </c>
      <c r="H3414" s="349" t="s">
        <v>4614</v>
      </c>
      <c r="I3414" s="349" t="s">
        <v>181</v>
      </c>
      <c r="J3414" s="349" t="s">
        <v>1333</v>
      </c>
      <c r="K3414" s="370">
        <v>10484.27</v>
      </c>
      <c r="L3414" s="349" t="s">
        <v>1138</v>
      </c>
    </row>
    <row r="3415" spans="1:12" ht="13.5" x14ac:dyDescent="0.25">
      <c r="A3415" s="349" t="s">
        <v>4517</v>
      </c>
      <c r="B3415" s="349" t="s">
        <v>4518</v>
      </c>
      <c r="C3415" s="349" t="s">
        <v>4582</v>
      </c>
      <c r="D3415" s="349" t="s">
        <v>4583</v>
      </c>
      <c r="E3415" s="350" t="s">
        <v>24</v>
      </c>
      <c r="F3415" s="349" t="s">
        <v>24</v>
      </c>
      <c r="G3415" s="349">
        <v>103274</v>
      </c>
      <c r="H3415" s="349" t="s">
        <v>4615</v>
      </c>
      <c r="I3415" s="349" t="s">
        <v>181</v>
      </c>
      <c r="J3415" s="349" t="s">
        <v>1333</v>
      </c>
      <c r="K3415" s="370">
        <v>11999.23</v>
      </c>
      <c r="L3415" s="349" t="s">
        <v>1138</v>
      </c>
    </row>
    <row r="3416" spans="1:12" ht="13.5" x14ac:dyDescent="0.25">
      <c r="A3416" s="349" t="s">
        <v>4517</v>
      </c>
      <c r="B3416" s="349" t="s">
        <v>4518</v>
      </c>
      <c r="C3416" s="349" t="s">
        <v>4582</v>
      </c>
      <c r="D3416" s="349" t="s">
        <v>4583</v>
      </c>
      <c r="E3416" s="350" t="s">
        <v>24</v>
      </c>
      <c r="F3416" s="349" t="s">
        <v>24</v>
      </c>
      <c r="G3416" s="349">
        <v>103275</v>
      </c>
      <c r="H3416" s="349" t="s">
        <v>4616</v>
      </c>
      <c r="I3416" s="349" t="s">
        <v>181</v>
      </c>
      <c r="J3416" s="349" t="s">
        <v>1333</v>
      </c>
      <c r="K3416" s="370">
        <v>11937.38</v>
      </c>
      <c r="L3416" s="349" t="s">
        <v>1138</v>
      </c>
    </row>
    <row r="3417" spans="1:12" ht="13.5" x14ac:dyDescent="0.25">
      <c r="A3417" s="349" t="s">
        <v>4517</v>
      </c>
      <c r="B3417" s="349" t="s">
        <v>4518</v>
      </c>
      <c r="C3417" s="349" t="s">
        <v>4582</v>
      </c>
      <c r="D3417" s="349" t="s">
        <v>4583</v>
      </c>
      <c r="E3417" s="350" t="s">
        <v>24</v>
      </c>
      <c r="F3417" s="349" t="s">
        <v>24</v>
      </c>
      <c r="G3417" s="349">
        <v>103276</v>
      </c>
      <c r="H3417" s="349" t="s">
        <v>4617</v>
      </c>
      <c r="I3417" s="349" t="s">
        <v>181</v>
      </c>
      <c r="J3417" s="349" t="s">
        <v>1333</v>
      </c>
      <c r="K3417" s="370">
        <v>12523.32</v>
      </c>
      <c r="L3417" s="349" t="s">
        <v>1138</v>
      </c>
    </row>
    <row r="3418" spans="1:12" ht="13.5" x14ac:dyDescent="0.25">
      <c r="A3418" s="349" t="s">
        <v>4517</v>
      </c>
      <c r="B3418" s="349" t="s">
        <v>4518</v>
      </c>
      <c r="C3418" s="349" t="s">
        <v>4582</v>
      </c>
      <c r="D3418" s="349" t="s">
        <v>4583</v>
      </c>
      <c r="E3418" s="350" t="s">
        <v>24</v>
      </c>
      <c r="F3418" s="349" t="s">
        <v>24</v>
      </c>
      <c r="G3418" s="349">
        <v>103277</v>
      </c>
      <c r="H3418" s="349" t="s">
        <v>4618</v>
      </c>
      <c r="I3418" s="349" t="s">
        <v>181</v>
      </c>
      <c r="J3418" s="349" t="s">
        <v>1333</v>
      </c>
      <c r="K3418" s="370">
        <v>23114.92</v>
      </c>
      <c r="L3418" s="349" t="s">
        <v>1138</v>
      </c>
    </row>
    <row r="3419" spans="1:12" ht="13.5" x14ac:dyDescent="0.25">
      <c r="A3419" s="349" t="s">
        <v>4517</v>
      </c>
      <c r="B3419" s="349" t="s">
        <v>4518</v>
      </c>
      <c r="C3419" s="349" t="s">
        <v>4582</v>
      </c>
      <c r="D3419" s="349" t="s">
        <v>4583</v>
      </c>
      <c r="E3419" s="350" t="s">
        <v>24</v>
      </c>
      <c r="F3419" s="349" t="s">
        <v>24</v>
      </c>
      <c r="G3419" s="349">
        <v>103278</v>
      </c>
      <c r="H3419" s="349" t="s">
        <v>4619</v>
      </c>
      <c r="I3419" s="349" t="s">
        <v>181</v>
      </c>
      <c r="J3419" s="349" t="s">
        <v>1333</v>
      </c>
      <c r="K3419" s="370">
        <v>29552.9</v>
      </c>
      <c r="L3419" s="349" t="s">
        <v>1138</v>
      </c>
    </row>
    <row r="3420" spans="1:12" ht="13.5" x14ac:dyDescent="0.25">
      <c r="A3420" s="349" t="s">
        <v>4517</v>
      </c>
      <c r="B3420" s="349" t="s">
        <v>4518</v>
      </c>
      <c r="C3420" s="349" t="s">
        <v>4582</v>
      </c>
      <c r="D3420" s="349" t="s">
        <v>4583</v>
      </c>
      <c r="E3420" s="350" t="s">
        <v>24</v>
      </c>
      <c r="F3420" s="349" t="s">
        <v>24</v>
      </c>
      <c r="G3420" s="349">
        <v>103288</v>
      </c>
      <c r="H3420" s="349" t="s">
        <v>4620</v>
      </c>
      <c r="I3420" s="349" t="s">
        <v>181</v>
      </c>
      <c r="J3420" s="349" t="s">
        <v>1137</v>
      </c>
      <c r="K3420" s="350">
        <v>14.01</v>
      </c>
      <c r="L3420" s="349" t="s">
        <v>1138</v>
      </c>
    </row>
    <row r="3421" spans="1:12" ht="13.5" x14ac:dyDescent="0.25">
      <c r="A3421" s="349" t="s">
        <v>4517</v>
      </c>
      <c r="B3421" s="349" t="s">
        <v>4518</v>
      </c>
      <c r="C3421" s="349" t="s">
        <v>4582</v>
      </c>
      <c r="D3421" s="349" t="s">
        <v>4583</v>
      </c>
      <c r="E3421" s="350" t="s">
        <v>24</v>
      </c>
      <c r="F3421" s="349" t="s">
        <v>24</v>
      </c>
      <c r="G3421" s="349">
        <v>103289</v>
      </c>
      <c r="H3421" s="349" t="s">
        <v>4621</v>
      </c>
      <c r="I3421" s="349" t="s">
        <v>182</v>
      </c>
      <c r="J3421" s="349" t="s">
        <v>1333</v>
      </c>
      <c r="K3421" s="350">
        <v>28.66</v>
      </c>
      <c r="L3421" s="349" t="s">
        <v>1138</v>
      </c>
    </row>
    <row r="3422" spans="1:12" ht="13.5" x14ac:dyDescent="0.25">
      <c r="A3422" s="349" t="s">
        <v>4517</v>
      </c>
      <c r="B3422" s="349" t="s">
        <v>4518</v>
      </c>
      <c r="C3422" s="349" t="s">
        <v>4582</v>
      </c>
      <c r="D3422" s="349" t="s">
        <v>4583</v>
      </c>
      <c r="E3422" s="350" t="s">
        <v>24</v>
      </c>
      <c r="F3422" s="349" t="s">
        <v>24</v>
      </c>
      <c r="G3422" s="349">
        <v>103290</v>
      </c>
      <c r="H3422" s="349" t="s">
        <v>4622</v>
      </c>
      <c r="I3422" s="349" t="s">
        <v>182</v>
      </c>
      <c r="J3422" s="349" t="s">
        <v>1333</v>
      </c>
      <c r="K3422" s="350">
        <v>44.05</v>
      </c>
      <c r="L3422" s="349" t="s">
        <v>1138</v>
      </c>
    </row>
    <row r="3423" spans="1:12" ht="13.5" x14ac:dyDescent="0.25">
      <c r="A3423" s="349" t="s">
        <v>4517</v>
      </c>
      <c r="B3423" s="349" t="s">
        <v>4518</v>
      </c>
      <c r="C3423" s="349" t="s">
        <v>4582</v>
      </c>
      <c r="D3423" s="349" t="s">
        <v>4583</v>
      </c>
      <c r="E3423" s="350" t="s">
        <v>24</v>
      </c>
      <c r="F3423" s="349" t="s">
        <v>24</v>
      </c>
      <c r="G3423" s="349">
        <v>103291</v>
      </c>
      <c r="H3423" s="349" t="s">
        <v>4623</v>
      </c>
      <c r="I3423" s="349" t="s">
        <v>182</v>
      </c>
      <c r="J3423" s="349" t="s">
        <v>1333</v>
      </c>
      <c r="K3423" s="350">
        <v>55.18</v>
      </c>
      <c r="L3423" s="349" t="s">
        <v>1138</v>
      </c>
    </row>
    <row r="3424" spans="1:12" ht="13.5" x14ac:dyDescent="0.25">
      <c r="A3424" s="349" t="s">
        <v>4517</v>
      </c>
      <c r="B3424" s="349" t="s">
        <v>4518</v>
      </c>
      <c r="C3424" s="349" t="s">
        <v>4582</v>
      </c>
      <c r="D3424" s="349" t="s">
        <v>4583</v>
      </c>
      <c r="E3424" s="350" t="s">
        <v>24</v>
      </c>
      <c r="F3424" s="349" t="s">
        <v>24</v>
      </c>
      <c r="G3424" s="349">
        <v>103292</v>
      </c>
      <c r="H3424" s="349" t="s">
        <v>4624</v>
      </c>
      <c r="I3424" s="349" t="s">
        <v>182</v>
      </c>
      <c r="J3424" s="349" t="s">
        <v>1333</v>
      </c>
      <c r="K3424" s="350">
        <v>66.540000000000006</v>
      </c>
      <c r="L3424" s="349" t="s">
        <v>1138</v>
      </c>
    </row>
    <row r="3425" spans="1:12" ht="13.5" x14ac:dyDescent="0.25">
      <c r="A3425" s="349" t="s">
        <v>4517</v>
      </c>
      <c r="B3425" s="349" t="s">
        <v>4518</v>
      </c>
      <c r="C3425" s="349" t="s">
        <v>4625</v>
      </c>
      <c r="D3425" s="349" t="s">
        <v>4626</v>
      </c>
      <c r="E3425" s="350" t="s">
        <v>24</v>
      </c>
      <c r="F3425" s="349" t="s">
        <v>24</v>
      </c>
      <c r="G3425" s="349">
        <v>101936</v>
      </c>
      <c r="H3425" s="349" t="s">
        <v>4627</v>
      </c>
      <c r="I3425" s="349" t="s">
        <v>181</v>
      </c>
      <c r="J3425" s="349" t="s">
        <v>1333</v>
      </c>
      <c r="K3425" s="370">
        <v>8827.44</v>
      </c>
      <c r="L3425" s="349" t="s">
        <v>1138</v>
      </c>
    </row>
    <row r="3426" spans="1:12" ht="13.5" x14ac:dyDescent="0.25">
      <c r="A3426" s="349" t="s">
        <v>4517</v>
      </c>
      <c r="B3426" s="349" t="s">
        <v>4518</v>
      </c>
      <c r="C3426" s="349" t="s">
        <v>4625</v>
      </c>
      <c r="D3426" s="349" t="s">
        <v>4626</v>
      </c>
      <c r="E3426" s="350" t="s">
        <v>24</v>
      </c>
      <c r="F3426" s="349" t="s">
        <v>24</v>
      </c>
      <c r="G3426" s="349">
        <v>101937</v>
      </c>
      <c r="H3426" s="349" t="s">
        <v>4628</v>
      </c>
      <c r="I3426" s="349" t="s">
        <v>181</v>
      </c>
      <c r="J3426" s="349" t="s">
        <v>1333</v>
      </c>
      <c r="K3426" s="370">
        <v>15640.37</v>
      </c>
      <c r="L3426" s="349" t="s">
        <v>1138</v>
      </c>
    </row>
    <row r="3427" spans="1:12" ht="13.5" x14ac:dyDescent="0.25">
      <c r="A3427" s="349" t="s">
        <v>4517</v>
      </c>
      <c r="B3427" s="349" t="s">
        <v>4518</v>
      </c>
      <c r="C3427" s="349" t="s">
        <v>4629</v>
      </c>
      <c r="D3427" s="349" t="s">
        <v>4630</v>
      </c>
      <c r="E3427" s="350" t="s">
        <v>24</v>
      </c>
      <c r="F3427" s="349" t="s">
        <v>24</v>
      </c>
      <c r="G3427" s="349">
        <v>98294</v>
      </c>
      <c r="H3427" s="349" t="s">
        <v>4631</v>
      </c>
      <c r="I3427" s="349" t="s">
        <v>182</v>
      </c>
      <c r="J3427" s="349" t="s">
        <v>1137</v>
      </c>
      <c r="K3427" s="350">
        <v>5.56</v>
      </c>
      <c r="L3427" s="349" t="s">
        <v>1138</v>
      </c>
    </row>
    <row r="3428" spans="1:12" ht="13.5" x14ac:dyDescent="0.25">
      <c r="A3428" s="349" t="s">
        <v>4517</v>
      </c>
      <c r="B3428" s="349" t="s">
        <v>4518</v>
      </c>
      <c r="C3428" s="349" t="s">
        <v>4629</v>
      </c>
      <c r="D3428" s="349" t="s">
        <v>4630</v>
      </c>
      <c r="E3428" s="350" t="s">
        <v>24</v>
      </c>
      <c r="F3428" s="349" t="s">
        <v>24</v>
      </c>
      <c r="G3428" s="349">
        <v>98295</v>
      </c>
      <c r="H3428" s="349" t="s">
        <v>4632</v>
      </c>
      <c r="I3428" s="349" t="s">
        <v>182</v>
      </c>
      <c r="J3428" s="349" t="s">
        <v>1137</v>
      </c>
      <c r="K3428" s="350">
        <v>4.7300000000000004</v>
      </c>
      <c r="L3428" s="349" t="s">
        <v>1138</v>
      </c>
    </row>
    <row r="3429" spans="1:12" ht="13.5" x14ac:dyDescent="0.25">
      <c r="A3429" s="349" t="s">
        <v>4517</v>
      </c>
      <c r="B3429" s="349" t="s">
        <v>4518</v>
      </c>
      <c r="C3429" s="349" t="s">
        <v>4629</v>
      </c>
      <c r="D3429" s="349" t="s">
        <v>4630</v>
      </c>
      <c r="E3429" s="350" t="s">
        <v>24</v>
      </c>
      <c r="F3429" s="349" t="s">
        <v>24</v>
      </c>
      <c r="G3429" s="349">
        <v>98296</v>
      </c>
      <c r="H3429" s="349" t="s">
        <v>4633</v>
      </c>
      <c r="I3429" s="349" t="s">
        <v>182</v>
      </c>
      <c r="J3429" s="349" t="s">
        <v>1137</v>
      </c>
      <c r="K3429" s="350">
        <v>8.16</v>
      </c>
      <c r="L3429" s="349" t="s">
        <v>1138</v>
      </c>
    </row>
    <row r="3430" spans="1:12" ht="13.5" x14ac:dyDescent="0.25">
      <c r="A3430" s="349" t="s">
        <v>4517</v>
      </c>
      <c r="B3430" s="349" t="s">
        <v>4518</v>
      </c>
      <c r="C3430" s="349" t="s">
        <v>4629</v>
      </c>
      <c r="D3430" s="349" t="s">
        <v>4630</v>
      </c>
      <c r="E3430" s="350" t="s">
        <v>24</v>
      </c>
      <c r="F3430" s="349" t="s">
        <v>24</v>
      </c>
      <c r="G3430" s="349">
        <v>98297</v>
      </c>
      <c r="H3430" s="349" t="s">
        <v>4634</v>
      </c>
      <c r="I3430" s="349" t="s">
        <v>182</v>
      </c>
      <c r="J3430" s="349" t="s">
        <v>1137</v>
      </c>
      <c r="K3430" s="350">
        <v>6.86</v>
      </c>
      <c r="L3430" s="349" t="s">
        <v>1138</v>
      </c>
    </row>
    <row r="3431" spans="1:12" ht="13.5" x14ac:dyDescent="0.25">
      <c r="A3431" s="349" t="s">
        <v>4517</v>
      </c>
      <c r="B3431" s="349" t="s">
        <v>4518</v>
      </c>
      <c r="C3431" s="349" t="s">
        <v>4629</v>
      </c>
      <c r="D3431" s="349" t="s">
        <v>4630</v>
      </c>
      <c r="E3431" s="350" t="s">
        <v>24</v>
      </c>
      <c r="F3431" s="349" t="s">
        <v>24</v>
      </c>
      <c r="G3431" s="349">
        <v>98298</v>
      </c>
      <c r="H3431" s="349" t="s">
        <v>4635</v>
      </c>
      <c r="I3431" s="349" t="s">
        <v>182</v>
      </c>
      <c r="J3431" s="349" t="s">
        <v>1137</v>
      </c>
      <c r="K3431" s="350">
        <v>19.329999999999998</v>
      </c>
      <c r="L3431" s="349" t="s">
        <v>1138</v>
      </c>
    </row>
    <row r="3432" spans="1:12" ht="13.5" x14ac:dyDescent="0.25">
      <c r="A3432" s="349" t="s">
        <v>4517</v>
      </c>
      <c r="B3432" s="349" t="s">
        <v>4518</v>
      </c>
      <c r="C3432" s="349" t="s">
        <v>4629</v>
      </c>
      <c r="D3432" s="349" t="s">
        <v>4630</v>
      </c>
      <c r="E3432" s="350" t="s">
        <v>24</v>
      </c>
      <c r="F3432" s="349" t="s">
        <v>24</v>
      </c>
      <c r="G3432" s="349">
        <v>98299</v>
      </c>
      <c r="H3432" s="349" t="s">
        <v>4636</v>
      </c>
      <c r="I3432" s="349" t="s">
        <v>182</v>
      </c>
      <c r="J3432" s="349" t="s">
        <v>1137</v>
      </c>
      <c r="K3432" s="350">
        <v>17.72</v>
      </c>
      <c r="L3432" s="349" t="s">
        <v>1138</v>
      </c>
    </row>
    <row r="3433" spans="1:12" ht="13.5" x14ac:dyDescent="0.25">
      <c r="A3433" s="349" t="s">
        <v>4517</v>
      </c>
      <c r="B3433" s="349" t="s">
        <v>4518</v>
      </c>
      <c r="C3433" s="349" t="s">
        <v>4629</v>
      </c>
      <c r="D3433" s="349" t="s">
        <v>4630</v>
      </c>
      <c r="E3433" s="350" t="s">
        <v>24</v>
      </c>
      <c r="F3433" s="349" t="s">
        <v>24</v>
      </c>
      <c r="G3433" s="349">
        <v>98300</v>
      </c>
      <c r="H3433" s="349" t="s">
        <v>4637</v>
      </c>
      <c r="I3433" s="349" t="s">
        <v>182</v>
      </c>
      <c r="J3433" s="349" t="s">
        <v>1137</v>
      </c>
      <c r="K3433" s="350">
        <v>5.95</v>
      </c>
      <c r="L3433" s="349" t="s">
        <v>1138</v>
      </c>
    </row>
    <row r="3434" spans="1:12" ht="13.5" x14ac:dyDescent="0.25">
      <c r="A3434" s="349" t="s">
        <v>4517</v>
      </c>
      <c r="B3434" s="349" t="s">
        <v>4518</v>
      </c>
      <c r="C3434" s="349" t="s">
        <v>4629</v>
      </c>
      <c r="D3434" s="349" t="s">
        <v>4630</v>
      </c>
      <c r="E3434" s="350" t="s">
        <v>24</v>
      </c>
      <c r="F3434" s="349" t="s">
        <v>24</v>
      </c>
      <c r="G3434" s="349">
        <v>98301</v>
      </c>
      <c r="H3434" s="349" t="s">
        <v>4638</v>
      </c>
      <c r="I3434" s="349" t="s">
        <v>181</v>
      </c>
      <c r="J3434" s="349" t="s">
        <v>1137</v>
      </c>
      <c r="K3434" s="350">
        <v>771.44</v>
      </c>
      <c r="L3434" s="349" t="s">
        <v>1138</v>
      </c>
    </row>
    <row r="3435" spans="1:12" ht="13.5" x14ac:dyDescent="0.25">
      <c r="A3435" s="349" t="s">
        <v>4517</v>
      </c>
      <c r="B3435" s="349" t="s">
        <v>4518</v>
      </c>
      <c r="C3435" s="349" t="s">
        <v>4629</v>
      </c>
      <c r="D3435" s="349" t="s">
        <v>4630</v>
      </c>
      <c r="E3435" s="350" t="s">
        <v>24</v>
      </c>
      <c r="F3435" s="349" t="s">
        <v>24</v>
      </c>
      <c r="G3435" s="349">
        <v>98302</v>
      </c>
      <c r="H3435" s="349" t="s">
        <v>600</v>
      </c>
      <c r="I3435" s="349" t="s">
        <v>181</v>
      </c>
      <c r="J3435" s="349" t="s">
        <v>1137</v>
      </c>
      <c r="K3435" s="370">
        <v>1456.03</v>
      </c>
      <c r="L3435" s="349" t="s">
        <v>1138</v>
      </c>
    </row>
    <row r="3436" spans="1:12" ht="13.5" x14ac:dyDescent="0.25">
      <c r="A3436" s="349" t="s">
        <v>4517</v>
      </c>
      <c r="B3436" s="349" t="s">
        <v>4518</v>
      </c>
      <c r="C3436" s="349" t="s">
        <v>4629</v>
      </c>
      <c r="D3436" s="349" t="s">
        <v>4630</v>
      </c>
      <c r="E3436" s="350" t="s">
        <v>24</v>
      </c>
      <c r="F3436" s="349" t="s">
        <v>24</v>
      </c>
      <c r="G3436" s="349">
        <v>98304</v>
      </c>
      <c r="H3436" s="349" t="s">
        <v>4639</v>
      </c>
      <c r="I3436" s="349" t="s">
        <v>181</v>
      </c>
      <c r="J3436" s="349" t="s">
        <v>1137</v>
      </c>
      <c r="K3436" s="370">
        <v>4573.09</v>
      </c>
      <c r="L3436" s="349" t="s">
        <v>1138</v>
      </c>
    </row>
    <row r="3437" spans="1:12" ht="13.5" x14ac:dyDescent="0.25">
      <c r="A3437" s="349" t="s">
        <v>4517</v>
      </c>
      <c r="B3437" s="349" t="s">
        <v>4518</v>
      </c>
      <c r="C3437" s="349" t="s">
        <v>4629</v>
      </c>
      <c r="D3437" s="349" t="s">
        <v>4630</v>
      </c>
      <c r="E3437" s="350" t="s">
        <v>24</v>
      </c>
      <c r="F3437" s="349" t="s">
        <v>24</v>
      </c>
      <c r="G3437" s="349">
        <v>98305</v>
      </c>
      <c r="H3437" s="349" t="s">
        <v>4640</v>
      </c>
      <c r="I3437" s="349" t="s">
        <v>181</v>
      </c>
      <c r="J3437" s="349" t="s">
        <v>1137</v>
      </c>
      <c r="K3437" s="370">
        <v>3380.03</v>
      </c>
      <c r="L3437" s="349" t="s">
        <v>1138</v>
      </c>
    </row>
    <row r="3438" spans="1:12" ht="13.5" x14ac:dyDescent="0.25">
      <c r="A3438" s="349" t="s">
        <v>4517</v>
      </c>
      <c r="B3438" s="349" t="s">
        <v>4518</v>
      </c>
      <c r="C3438" s="349" t="s">
        <v>4629</v>
      </c>
      <c r="D3438" s="349" t="s">
        <v>4630</v>
      </c>
      <c r="E3438" s="350" t="s">
        <v>24</v>
      </c>
      <c r="F3438" s="349" t="s">
        <v>24</v>
      </c>
      <c r="G3438" s="349">
        <v>98306</v>
      </c>
      <c r="H3438" s="349" t="s">
        <v>4641</v>
      </c>
      <c r="I3438" s="349" t="s">
        <v>181</v>
      </c>
      <c r="J3438" s="349" t="s">
        <v>1137</v>
      </c>
      <c r="K3438" s="350">
        <v>76.069999999999993</v>
      </c>
      <c r="L3438" s="349" t="s">
        <v>1138</v>
      </c>
    </row>
    <row r="3439" spans="1:12" ht="13.5" x14ac:dyDescent="0.25">
      <c r="A3439" s="349" t="s">
        <v>4517</v>
      </c>
      <c r="B3439" s="349" t="s">
        <v>4518</v>
      </c>
      <c r="C3439" s="349" t="s">
        <v>4629</v>
      </c>
      <c r="D3439" s="349" t="s">
        <v>4630</v>
      </c>
      <c r="E3439" s="350" t="s">
        <v>24</v>
      </c>
      <c r="F3439" s="349" t="s">
        <v>24</v>
      </c>
      <c r="G3439" s="349">
        <v>98307</v>
      </c>
      <c r="H3439" s="349" t="s">
        <v>4642</v>
      </c>
      <c r="I3439" s="349" t="s">
        <v>181</v>
      </c>
      <c r="J3439" s="349" t="s">
        <v>1137</v>
      </c>
      <c r="K3439" s="350">
        <v>53.39</v>
      </c>
      <c r="L3439" s="349" t="s">
        <v>1138</v>
      </c>
    </row>
    <row r="3440" spans="1:12" ht="13.5" x14ac:dyDescent="0.25">
      <c r="A3440" s="349" t="s">
        <v>4517</v>
      </c>
      <c r="B3440" s="349" t="s">
        <v>4518</v>
      </c>
      <c r="C3440" s="349" t="s">
        <v>4629</v>
      </c>
      <c r="D3440" s="349" t="s">
        <v>4630</v>
      </c>
      <c r="E3440" s="350" t="s">
        <v>24</v>
      </c>
      <c r="F3440" s="349" t="s">
        <v>24</v>
      </c>
      <c r="G3440" s="349">
        <v>98308</v>
      </c>
      <c r="H3440" s="349" t="s">
        <v>4643</v>
      </c>
      <c r="I3440" s="349" t="s">
        <v>181</v>
      </c>
      <c r="J3440" s="349" t="s">
        <v>1137</v>
      </c>
      <c r="K3440" s="350">
        <v>35.49</v>
      </c>
      <c r="L3440" s="349" t="s">
        <v>1138</v>
      </c>
    </row>
    <row r="3441" spans="1:12" ht="13.5" x14ac:dyDescent="0.25">
      <c r="A3441" s="349" t="s">
        <v>4517</v>
      </c>
      <c r="B3441" s="349" t="s">
        <v>4518</v>
      </c>
      <c r="C3441" s="349" t="s">
        <v>4629</v>
      </c>
      <c r="D3441" s="349" t="s">
        <v>4630</v>
      </c>
      <c r="E3441" s="350" t="s">
        <v>24</v>
      </c>
      <c r="F3441" s="349" t="s">
        <v>24</v>
      </c>
      <c r="G3441" s="349">
        <v>98593</v>
      </c>
      <c r="H3441" s="349" t="s">
        <v>4644</v>
      </c>
      <c r="I3441" s="349" t="s">
        <v>181</v>
      </c>
      <c r="J3441" s="349" t="s">
        <v>1137</v>
      </c>
      <c r="K3441" s="370">
        <v>3177.2</v>
      </c>
      <c r="L3441" s="349" t="s">
        <v>1138</v>
      </c>
    </row>
    <row r="3442" spans="1:12" ht="13.5" x14ac:dyDescent="0.25">
      <c r="A3442" s="349" t="s">
        <v>4517</v>
      </c>
      <c r="B3442" s="349" t="s">
        <v>4518</v>
      </c>
      <c r="C3442" s="349" t="s">
        <v>4629</v>
      </c>
      <c r="D3442" s="349" t="s">
        <v>4630</v>
      </c>
      <c r="E3442" s="350" t="s">
        <v>24</v>
      </c>
      <c r="F3442" s="349" t="s">
        <v>24</v>
      </c>
      <c r="G3442" s="349">
        <v>100553</v>
      </c>
      <c r="H3442" s="349" t="s">
        <v>4645</v>
      </c>
      <c r="I3442" s="349" t="s">
        <v>182</v>
      </c>
      <c r="J3442" s="349" t="s">
        <v>1137</v>
      </c>
      <c r="K3442" s="350">
        <v>21.43</v>
      </c>
      <c r="L3442" s="349" t="s">
        <v>1138</v>
      </c>
    </row>
    <row r="3443" spans="1:12" ht="13.5" x14ac:dyDescent="0.25">
      <c r="A3443" s="349" t="s">
        <v>4517</v>
      </c>
      <c r="B3443" s="349" t="s">
        <v>4518</v>
      </c>
      <c r="C3443" s="349" t="s">
        <v>4629</v>
      </c>
      <c r="D3443" s="349" t="s">
        <v>4630</v>
      </c>
      <c r="E3443" s="350" t="s">
        <v>24</v>
      </c>
      <c r="F3443" s="349" t="s">
        <v>24</v>
      </c>
      <c r="G3443" s="349">
        <v>100554</v>
      </c>
      <c r="H3443" s="349" t="s">
        <v>4646</v>
      </c>
      <c r="I3443" s="349" t="s">
        <v>182</v>
      </c>
      <c r="J3443" s="349" t="s">
        <v>1137</v>
      </c>
      <c r="K3443" s="350">
        <v>5.67</v>
      </c>
      <c r="L3443" s="349" t="s">
        <v>1138</v>
      </c>
    </row>
    <row r="3444" spans="1:12" ht="13.5" x14ac:dyDescent="0.25">
      <c r="A3444" s="349" t="s">
        <v>4517</v>
      </c>
      <c r="B3444" s="349" t="s">
        <v>4518</v>
      </c>
      <c r="C3444" s="349" t="s">
        <v>4629</v>
      </c>
      <c r="D3444" s="349" t="s">
        <v>4630</v>
      </c>
      <c r="E3444" s="350" t="s">
        <v>24</v>
      </c>
      <c r="F3444" s="349" t="s">
        <v>24</v>
      </c>
      <c r="G3444" s="349">
        <v>100555</v>
      </c>
      <c r="H3444" s="349" t="s">
        <v>4647</v>
      </c>
      <c r="I3444" s="349" t="s">
        <v>181</v>
      </c>
      <c r="J3444" s="349" t="s">
        <v>1137</v>
      </c>
      <c r="K3444" s="370">
        <v>1691.68</v>
      </c>
      <c r="L3444" s="349" t="s">
        <v>1138</v>
      </c>
    </row>
    <row r="3445" spans="1:12" ht="13.5" x14ac:dyDescent="0.25">
      <c r="A3445" s="349" t="s">
        <v>4648</v>
      </c>
      <c r="B3445" s="349" t="s">
        <v>4649</v>
      </c>
      <c r="C3445" s="349" t="s">
        <v>4650</v>
      </c>
      <c r="D3445" s="349" t="s">
        <v>4651</v>
      </c>
      <c r="E3445" s="350" t="s">
        <v>24</v>
      </c>
      <c r="F3445" s="349" t="s">
        <v>24</v>
      </c>
      <c r="G3445" s="349">
        <v>89355</v>
      </c>
      <c r="H3445" s="349" t="s">
        <v>4652</v>
      </c>
      <c r="I3445" s="349" t="s">
        <v>182</v>
      </c>
      <c r="J3445" s="349" t="s">
        <v>1137</v>
      </c>
      <c r="K3445" s="350">
        <v>20.91</v>
      </c>
      <c r="L3445" s="349" t="s">
        <v>1138</v>
      </c>
    </row>
    <row r="3446" spans="1:12" ht="13.5" x14ac:dyDescent="0.25">
      <c r="A3446" s="349" t="s">
        <v>4648</v>
      </c>
      <c r="B3446" s="349" t="s">
        <v>4649</v>
      </c>
      <c r="C3446" s="349" t="s">
        <v>4650</v>
      </c>
      <c r="D3446" s="349" t="s">
        <v>4651</v>
      </c>
      <c r="E3446" s="350" t="s">
        <v>24</v>
      </c>
      <c r="F3446" s="349" t="s">
        <v>24</v>
      </c>
      <c r="G3446" s="349">
        <v>89356</v>
      </c>
      <c r="H3446" s="349" t="s">
        <v>4653</v>
      </c>
      <c r="I3446" s="349" t="s">
        <v>182</v>
      </c>
      <c r="J3446" s="349" t="s">
        <v>1137</v>
      </c>
      <c r="K3446" s="350">
        <v>24.05</v>
      </c>
      <c r="L3446" s="349" t="s">
        <v>1138</v>
      </c>
    </row>
    <row r="3447" spans="1:12" ht="13.5" x14ac:dyDescent="0.25">
      <c r="A3447" s="349" t="s">
        <v>4648</v>
      </c>
      <c r="B3447" s="349" t="s">
        <v>4649</v>
      </c>
      <c r="C3447" s="349" t="s">
        <v>4650</v>
      </c>
      <c r="D3447" s="349" t="s">
        <v>4651</v>
      </c>
      <c r="E3447" s="350" t="s">
        <v>24</v>
      </c>
      <c r="F3447" s="349" t="s">
        <v>24</v>
      </c>
      <c r="G3447" s="349">
        <v>89357</v>
      </c>
      <c r="H3447" s="349" t="s">
        <v>4654</v>
      </c>
      <c r="I3447" s="349" t="s">
        <v>182</v>
      </c>
      <c r="J3447" s="349" t="s">
        <v>1137</v>
      </c>
      <c r="K3447" s="350">
        <v>34.729999999999997</v>
      </c>
      <c r="L3447" s="349" t="s">
        <v>1138</v>
      </c>
    </row>
    <row r="3448" spans="1:12" ht="13.5" x14ac:dyDescent="0.25">
      <c r="A3448" s="349" t="s">
        <v>4648</v>
      </c>
      <c r="B3448" s="349" t="s">
        <v>4649</v>
      </c>
      <c r="C3448" s="349" t="s">
        <v>4650</v>
      </c>
      <c r="D3448" s="349" t="s">
        <v>4651</v>
      </c>
      <c r="E3448" s="350" t="s">
        <v>24</v>
      </c>
      <c r="F3448" s="349" t="s">
        <v>24</v>
      </c>
      <c r="G3448" s="349">
        <v>89401</v>
      </c>
      <c r="H3448" s="349" t="s">
        <v>4655</v>
      </c>
      <c r="I3448" s="349" t="s">
        <v>182</v>
      </c>
      <c r="J3448" s="349" t="s">
        <v>1137</v>
      </c>
      <c r="K3448" s="350">
        <v>11.95</v>
      </c>
      <c r="L3448" s="349" t="s">
        <v>1138</v>
      </c>
    </row>
    <row r="3449" spans="1:12" ht="13.5" x14ac:dyDescent="0.25">
      <c r="A3449" s="349" t="s">
        <v>4648</v>
      </c>
      <c r="B3449" s="349" t="s">
        <v>4649</v>
      </c>
      <c r="C3449" s="349" t="s">
        <v>4650</v>
      </c>
      <c r="D3449" s="349" t="s">
        <v>4651</v>
      </c>
      <c r="E3449" s="350" t="s">
        <v>24</v>
      </c>
      <c r="F3449" s="349" t="s">
        <v>24</v>
      </c>
      <c r="G3449" s="349">
        <v>89402</v>
      </c>
      <c r="H3449" s="349" t="s">
        <v>4656</v>
      </c>
      <c r="I3449" s="349" t="s">
        <v>182</v>
      </c>
      <c r="J3449" s="349" t="s">
        <v>1137</v>
      </c>
      <c r="K3449" s="350">
        <v>13.68</v>
      </c>
      <c r="L3449" s="349" t="s">
        <v>1138</v>
      </c>
    </row>
    <row r="3450" spans="1:12" ht="13.5" x14ac:dyDescent="0.25">
      <c r="A3450" s="349" t="s">
        <v>4648</v>
      </c>
      <c r="B3450" s="349" t="s">
        <v>4649</v>
      </c>
      <c r="C3450" s="349" t="s">
        <v>4650</v>
      </c>
      <c r="D3450" s="349" t="s">
        <v>4651</v>
      </c>
      <c r="E3450" s="350" t="s">
        <v>24</v>
      </c>
      <c r="F3450" s="349" t="s">
        <v>24</v>
      </c>
      <c r="G3450" s="349">
        <v>89403</v>
      </c>
      <c r="H3450" s="349" t="s">
        <v>4657</v>
      </c>
      <c r="I3450" s="349" t="s">
        <v>182</v>
      </c>
      <c r="J3450" s="349" t="s">
        <v>1137</v>
      </c>
      <c r="K3450" s="350">
        <v>22.35</v>
      </c>
      <c r="L3450" s="349" t="s">
        <v>1138</v>
      </c>
    </row>
    <row r="3451" spans="1:12" ht="13.5" x14ac:dyDescent="0.25">
      <c r="A3451" s="349" t="s">
        <v>4648</v>
      </c>
      <c r="B3451" s="349" t="s">
        <v>4649</v>
      </c>
      <c r="C3451" s="349" t="s">
        <v>4650</v>
      </c>
      <c r="D3451" s="349" t="s">
        <v>4651</v>
      </c>
      <c r="E3451" s="350" t="s">
        <v>24</v>
      </c>
      <c r="F3451" s="349" t="s">
        <v>24</v>
      </c>
      <c r="G3451" s="349">
        <v>89446</v>
      </c>
      <c r="H3451" s="349" t="s">
        <v>4658</v>
      </c>
      <c r="I3451" s="349" t="s">
        <v>182</v>
      </c>
      <c r="J3451" s="349" t="s">
        <v>1137</v>
      </c>
      <c r="K3451" s="350">
        <v>7.17</v>
      </c>
      <c r="L3451" s="349" t="s">
        <v>1138</v>
      </c>
    </row>
    <row r="3452" spans="1:12" ht="13.5" x14ac:dyDescent="0.25">
      <c r="A3452" s="349" t="s">
        <v>4648</v>
      </c>
      <c r="B3452" s="349" t="s">
        <v>4649</v>
      </c>
      <c r="C3452" s="349" t="s">
        <v>4650</v>
      </c>
      <c r="D3452" s="349" t="s">
        <v>4651</v>
      </c>
      <c r="E3452" s="350" t="s">
        <v>24</v>
      </c>
      <c r="F3452" s="349" t="s">
        <v>24</v>
      </c>
      <c r="G3452" s="349">
        <v>89447</v>
      </c>
      <c r="H3452" s="349" t="s">
        <v>4659</v>
      </c>
      <c r="I3452" s="349" t="s">
        <v>182</v>
      </c>
      <c r="J3452" s="349" t="s">
        <v>1137</v>
      </c>
      <c r="K3452" s="350">
        <v>14.6</v>
      </c>
      <c r="L3452" s="349" t="s">
        <v>1138</v>
      </c>
    </row>
    <row r="3453" spans="1:12" ht="13.5" x14ac:dyDescent="0.25">
      <c r="A3453" s="349" t="s">
        <v>4648</v>
      </c>
      <c r="B3453" s="349" t="s">
        <v>4649</v>
      </c>
      <c r="C3453" s="349" t="s">
        <v>4650</v>
      </c>
      <c r="D3453" s="349" t="s">
        <v>4651</v>
      </c>
      <c r="E3453" s="350" t="s">
        <v>24</v>
      </c>
      <c r="F3453" s="349" t="s">
        <v>24</v>
      </c>
      <c r="G3453" s="349">
        <v>89448</v>
      </c>
      <c r="H3453" s="349" t="s">
        <v>4660</v>
      </c>
      <c r="I3453" s="349" t="s">
        <v>182</v>
      </c>
      <c r="J3453" s="349" t="s">
        <v>1137</v>
      </c>
      <c r="K3453" s="350">
        <v>22.52</v>
      </c>
      <c r="L3453" s="349" t="s">
        <v>1138</v>
      </c>
    </row>
    <row r="3454" spans="1:12" ht="13.5" x14ac:dyDescent="0.25">
      <c r="A3454" s="349" t="s">
        <v>4648</v>
      </c>
      <c r="B3454" s="349" t="s">
        <v>4649</v>
      </c>
      <c r="C3454" s="349" t="s">
        <v>4650</v>
      </c>
      <c r="D3454" s="349" t="s">
        <v>4651</v>
      </c>
      <c r="E3454" s="350" t="s">
        <v>24</v>
      </c>
      <c r="F3454" s="349" t="s">
        <v>24</v>
      </c>
      <c r="G3454" s="349">
        <v>89449</v>
      </c>
      <c r="H3454" s="349" t="s">
        <v>4661</v>
      </c>
      <c r="I3454" s="349" t="s">
        <v>182</v>
      </c>
      <c r="J3454" s="349" t="s">
        <v>1137</v>
      </c>
      <c r="K3454" s="350">
        <v>24.86</v>
      </c>
      <c r="L3454" s="349" t="s">
        <v>1138</v>
      </c>
    </row>
    <row r="3455" spans="1:12" ht="13.5" x14ac:dyDescent="0.25">
      <c r="A3455" s="349" t="s">
        <v>4648</v>
      </c>
      <c r="B3455" s="349" t="s">
        <v>4649</v>
      </c>
      <c r="C3455" s="349" t="s">
        <v>4650</v>
      </c>
      <c r="D3455" s="349" t="s">
        <v>4651</v>
      </c>
      <c r="E3455" s="350" t="s">
        <v>24</v>
      </c>
      <c r="F3455" s="349" t="s">
        <v>24</v>
      </c>
      <c r="G3455" s="349">
        <v>89450</v>
      </c>
      <c r="H3455" s="349" t="s">
        <v>4662</v>
      </c>
      <c r="I3455" s="349" t="s">
        <v>182</v>
      </c>
      <c r="J3455" s="349" t="s">
        <v>1137</v>
      </c>
      <c r="K3455" s="350">
        <v>40.17</v>
      </c>
      <c r="L3455" s="349" t="s">
        <v>1138</v>
      </c>
    </row>
    <row r="3456" spans="1:12" ht="13.5" x14ac:dyDescent="0.25">
      <c r="A3456" s="349" t="s">
        <v>4648</v>
      </c>
      <c r="B3456" s="349" t="s">
        <v>4649</v>
      </c>
      <c r="C3456" s="349" t="s">
        <v>4650</v>
      </c>
      <c r="D3456" s="349" t="s">
        <v>4651</v>
      </c>
      <c r="E3456" s="350" t="s">
        <v>24</v>
      </c>
      <c r="F3456" s="349" t="s">
        <v>24</v>
      </c>
      <c r="G3456" s="349">
        <v>89451</v>
      </c>
      <c r="H3456" s="349" t="s">
        <v>4663</v>
      </c>
      <c r="I3456" s="349" t="s">
        <v>182</v>
      </c>
      <c r="J3456" s="349" t="s">
        <v>1137</v>
      </c>
      <c r="K3456" s="350">
        <v>65.78</v>
      </c>
      <c r="L3456" s="349" t="s">
        <v>1138</v>
      </c>
    </row>
    <row r="3457" spans="1:12" ht="13.5" x14ac:dyDescent="0.25">
      <c r="A3457" s="349" t="s">
        <v>4648</v>
      </c>
      <c r="B3457" s="349" t="s">
        <v>4649</v>
      </c>
      <c r="C3457" s="349" t="s">
        <v>4650</v>
      </c>
      <c r="D3457" s="349" t="s">
        <v>4651</v>
      </c>
      <c r="E3457" s="350" t="s">
        <v>24</v>
      </c>
      <c r="F3457" s="349" t="s">
        <v>24</v>
      </c>
      <c r="G3457" s="349">
        <v>89452</v>
      </c>
      <c r="H3457" s="349" t="s">
        <v>4664</v>
      </c>
      <c r="I3457" s="349" t="s">
        <v>182</v>
      </c>
      <c r="J3457" s="349" t="s">
        <v>1137</v>
      </c>
      <c r="K3457" s="350">
        <v>90.88</v>
      </c>
      <c r="L3457" s="349" t="s">
        <v>1138</v>
      </c>
    </row>
    <row r="3458" spans="1:12" ht="13.5" x14ac:dyDescent="0.25">
      <c r="A3458" s="349" t="s">
        <v>4648</v>
      </c>
      <c r="B3458" s="349" t="s">
        <v>4649</v>
      </c>
      <c r="C3458" s="349" t="s">
        <v>4650</v>
      </c>
      <c r="D3458" s="349" t="s">
        <v>4651</v>
      </c>
      <c r="E3458" s="350" t="s">
        <v>24</v>
      </c>
      <c r="F3458" s="349" t="s">
        <v>24</v>
      </c>
      <c r="G3458" s="349">
        <v>89508</v>
      </c>
      <c r="H3458" s="349" t="s">
        <v>4665</v>
      </c>
      <c r="I3458" s="349" t="s">
        <v>182</v>
      </c>
      <c r="J3458" s="349" t="s">
        <v>1137</v>
      </c>
      <c r="K3458" s="350">
        <v>20.91</v>
      </c>
      <c r="L3458" s="349" t="s">
        <v>1138</v>
      </c>
    </row>
    <row r="3459" spans="1:12" ht="13.5" x14ac:dyDescent="0.25">
      <c r="A3459" s="349" t="s">
        <v>4648</v>
      </c>
      <c r="B3459" s="349" t="s">
        <v>4649</v>
      </c>
      <c r="C3459" s="349" t="s">
        <v>4650</v>
      </c>
      <c r="D3459" s="349" t="s">
        <v>4651</v>
      </c>
      <c r="E3459" s="350" t="s">
        <v>24</v>
      </c>
      <c r="F3459" s="349" t="s">
        <v>24</v>
      </c>
      <c r="G3459" s="349">
        <v>89509</v>
      </c>
      <c r="H3459" s="349" t="s">
        <v>4666</v>
      </c>
      <c r="I3459" s="349" t="s">
        <v>182</v>
      </c>
      <c r="J3459" s="349" t="s">
        <v>1137</v>
      </c>
      <c r="K3459" s="350">
        <v>28.59</v>
      </c>
      <c r="L3459" s="349" t="s">
        <v>1138</v>
      </c>
    </row>
    <row r="3460" spans="1:12" ht="13.5" x14ac:dyDescent="0.25">
      <c r="A3460" s="349" t="s">
        <v>4648</v>
      </c>
      <c r="B3460" s="349" t="s">
        <v>4649</v>
      </c>
      <c r="C3460" s="349" t="s">
        <v>4650</v>
      </c>
      <c r="D3460" s="349" t="s">
        <v>4651</v>
      </c>
      <c r="E3460" s="350" t="s">
        <v>24</v>
      </c>
      <c r="F3460" s="349" t="s">
        <v>24</v>
      </c>
      <c r="G3460" s="349">
        <v>89511</v>
      </c>
      <c r="H3460" s="349" t="s">
        <v>4667</v>
      </c>
      <c r="I3460" s="349" t="s">
        <v>182</v>
      </c>
      <c r="J3460" s="349" t="s">
        <v>1137</v>
      </c>
      <c r="K3460" s="350">
        <v>49.53</v>
      </c>
      <c r="L3460" s="349" t="s">
        <v>1138</v>
      </c>
    </row>
    <row r="3461" spans="1:12" ht="13.5" x14ac:dyDescent="0.25">
      <c r="A3461" s="349" t="s">
        <v>4648</v>
      </c>
      <c r="B3461" s="349" t="s">
        <v>4649</v>
      </c>
      <c r="C3461" s="349" t="s">
        <v>4650</v>
      </c>
      <c r="D3461" s="349" t="s">
        <v>4651</v>
      </c>
      <c r="E3461" s="350" t="s">
        <v>24</v>
      </c>
      <c r="F3461" s="349" t="s">
        <v>24</v>
      </c>
      <c r="G3461" s="349">
        <v>89512</v>
      </c>
      <c r="H3461" s="349" t="s">
        <v>4668</v>
      </c>
      <c r="I3461" s="349" t="s">
        <v>182</v>
      </c>
      <c r="J3461" s="349" t="s">
        <v>1137</v>
      </c>
      <c r="K3461" s="350">
        <v>62.01</v>
      </c>
      <c r="L3461" s="349" t="s">
        <v>1138</v>
      </c>
    </row>
    <row r="3462" spans="1:12" ht="13.5" x14ac:dyDescent="0.25">
      <c r="A3462" s="349" t="s">
        <v>4648</v>
      </c>
      <c r="B3462" s="349" t="s">
        <v>4649</v>
      </c>
      <c r="C3462" s="349" t="s">
        <v>4650</v>
      </c>
      <c r="D3462" s="349" t="s">
        <v>4651</v>
      </c>
      <c r="E3462" s="350" t="s">
        <v>24</v>
      </c>
      <c r="F3462" s="349" t="s">
        <v>24</v>
      </c>
      <c r="G3462" s="349">
        <v>89576</v>
      </c>
      <c r="H3462" s="349" t="s">
        <v>4669</v>
      </c>
      <c r="I3462" s="349" t="s">
        <v>182</v>
      </c>
      <c r="J3462" s="349" t="s">
        <v>1137</v>
      </c>
      <c r="K3462" s="350">
        <v>38.19</v>
      </c>
      <c r="L3462" s="349" t="s">
        <v>1138</v>
      </c>
    </row>
    <row r="3463" spans="1:12" ht="13.5" x14ac:dyDescent="0.25">
      <c r="A3463" s="349" t="s">
        <v>4648</v>
      </c>
      <c r="B3463" s="349" t="s">
        <v>4649</v>
      </c>
      <c r="C3463" s="349" t="s">
        <v>4650</v>
      </c>
      <c r="D3463" s="349" t="s">
        <v>4651</v>
      </c>
      <c r="E3463" s="350" t="s">
        <v>24</v>
      </c>
      <c r="F3463" s="349" t="s">
        <v>24</v>
      </c>
      <c r="G3463" s="349">
        <v>89578</v>
      </c>
      <c r="H3463" s="349" t="s">
        <v>4670</v>
      </c>
      <c r="I3463" s="349" t="s">
        <v>182</v>
      </c>
      <c r="J3463" s="349" t="s">
        <v>1137</v>
      </c>
      <c r="K3463" s="350">
        <v>46.92</v>
      </c>
      <c r="L3463" s="349" t="s">
        <v>1138</v>
      </c>
    </row>
    <row r="3464" spans="1:12" ht="13.5" x14ac:dyDescent="0.25">
      <c r="A3464" s="349" t="s">
        <v>4648</v>
      </c>
      <c r="B3464" s="349" t="s">
        <v>4649</v>
      </c>
      <c r="C3464" s="349" t="s">
        <v>4650</v>
      </c>
      <c r="D3464" s="349" t="s">
        <v>4651</v>
      </c>
      <c r="E3464" s="350" t="s">
        <v>24</v>
      </c>
      <c r="F3464" s="349" t="s">
        <v>24</v>
      </c>
      <c r="G3464" s="349">
        <v>89580</v>
      </c>
      <c r="H3464" s="349" t="s">
        <v>4671</v>
      </c>
      <c r="I3464" s="349" t="s">
        <v>182</v>
      </c>
      <c r="J3464" s="349" t="s">
        <v>1137</v>
      </c>
      <c r="K3464" s="350">
        <v>97.78</v>
      </c>
      <c r="L3464" s="349" t="s">
        <v>1138</v>
      </c>
    </row>
    <row r="3465" spans="1:12" ht="13.5" x14ac:dyDescent="0.25">
      <c r="A3465" s="349" t="s">
        <v>4648</v>
      </c>
      <c r="B3465" s="349" t="s">
        <v>4649</v>
      </c>
      <c r="C3465" s="349" t="s">
        <v>4650</v>
      </c>
      <c r="D3465" s="349" t="s">
        <v>4651</v>
      </c>
      <c r="E3465" s="350" t="s">
        <v>24</v>
      </c>
      <c r="F3465" s="349" t="s">
        <v>24</v>
      </c>
      <c r="G3465" s="349">
        <v>89633</v>
      </c>
      <c r="H3465" s="349" t="s">
        <v>4672</v>
      </c>
      <c r="I3465" s="349" t="s">
        <v>182</v>
      </c>
      <c r="J3465" s="349" t="s">
        <v>1137</v>
      </c>
      <c r="K3465" s="350">
        <v>26.04</v>
      </c>
      <c r="L3465" s="349" t="s">
        <v>1138</v>
      </c>
    </row>
    <row r="3466" spans="1:12" ht="13.5" x14ac:dyDescent="0.25">
      <c r="A3466" s="349" t="s">
        <v>4648</v>
      </c>
      <c r="B3466" s="349" t="s">
        <v>4649</v>
      </c>
      <c r="C3466" s="349" t="s">
        <v>4650</v>
      </c>
      <c r="D3466" s="349" t="s">
        <v>4651</v>
      </c>
      <c r="E3466" s="350" t="s">
        <v>24</v>
      </c>
      <c r="F3466" s="349" t="s">
        <v>24</v>
      </c>
      <c r="G3466" s="349">
        <v>89634</v>
      </c>
      <c r="H3466" s="349" t="s">
        <v>4673</v>
      </c>
      <c r="I3466" s="349" t="s">
        <v>182</v>
      </c>
      <c r="J3466" s="349" t="s">
        <v>1137</v>
      </c>
      <c r="K3466" s="350">
        <v>37.36</v>
      </c>
      <c r="L3466" s="349" t="s">
        <v>1138</v>
      </c>
    </row>
    <row r="3467" spans="1:12" ht="13.5" x14ac:dyDescent="0.25">
      <c r="A3467" s="349" t="s">
        <v>4648</v>
      </c>
      <c r="B3467" s="349" t="s">
        <v>4649</v>
      </c>
      <c r="C3467" s="349" t="s">
        <v>4650</v>
      </c>
      <c r="D3467" s="349" t="s">
        <v>4651</v>
      </c>
      <c r="E3467" s="350" t="s">
        <v>24</v>
      </c>
      <c r="F3467" s="349" t="s">
        <v>24</v>
      </c>
      <c r="G3467" s="349">
        <v>89635</v>
      </c>
      <c r="H3467" s="349" t="s">
        <v>4674</v>
      </c>
      <c r="I3467" s="349" t="s">
        <v>182</v>
      </c>
      <c r="J3467" s="349" t="s">
        <v>1137</v>
      </c>
      <c r="K3467" s="350">
        <v>55.61</v>
      </c>
      <c r="L3467" s="349" t="s">
        <v>1138</v>
      </c>
    </row>
    <row r="3468" spans="1:12" ht="13.5" x14ac:dyDescent="0.25">
      <c r="A3468" s="349" t="s">
        <v>4648</v>
      </c>
      <c r="B3468" s="349" t="s">
        <v>4649</v>
      </c>
      <c r="C3468" s="349" t="s">
        <v>4650</v>
      </c>
      <c r="D3468" s="349" t="s">
        <v>4651</v>
      </c>
      <c r="E3468" s="350" t="s">
        <v>24</v>
      </c>
      <c r="F3468" s="349" t="s">
        <v>24</v>
      </c>
      <c r="G3468" s="349">
        <v>89636</v>
      </c>
      <c r="H3468" s="349" t="s">
        <v>4675</v>
      </c>
      <c r="I3468" s="349" t="s">
        <v>182</v>
      </c>
      <c r="J3468" s="349" t="s">
        <v>1137</v>
      </c>
      <c r="K3468" s="350">
        <v>70.19</v>
      </c>
      <c r="L3468" s="349" t="s">
        <v>1138</v>
      </c>
    </row>
    <row r="3469" spans="1:12" ht="13.5" x14ac:dyDescent="0.25">
      <c r="A3469" s="349" t="s">
        <v>4648</v>
      </c>
      <c r="B3469" s="349" t="s">
        <v>4649</v>
      </c>
      <c r="C3469" s="349" t="s">
        <v>4650</v>
      </c>
      <c r="D3469" s="349" t="s">
        <v>4651</v>
      </c>
      <c r="E3469" s="350" t="s">
        <v>24</v>
      </c>
      <c r="F3469" s="349" t="s">
        <v>24</v>
      </c>
      <c r="G3469" s="349">
        <v>89711</v>
      </c>
      <c r="H3469" s="349" t="s">
        <v>4676</v>
      </c>
      <c r="I3469" s="349" t="s">
        <v>182</v>
      </c>
      <c r="J3469" s="349" t="s">
        <v>1137</v>
      </c>
      <c r="K3469" s="350">
        <v>23.83</v>
      </c>
      <c r="L3469" s="349" t="s">
        <v>1138</v>
      </c>
    </row>
    <row r="3470" spans="1:12" ht="13.5" x14ac:dyDescent="0.25">
      <c r="A3470" s="349" t="s">
        <v>4648</v>
      </c>
      <c r="B3470" s="349" t="s">
        <v>4649</v>
      </c>
      <c r="C3470" s="349" t="s">
        <v>4650</v>
      </c>
      <c r="D3470" s="349" t="s">
        <v>4651</v>
      </c>
      <c r="E3470" s="350" t="s">
        <v>24</v>
      </c>
      <c r="F3470" s="349" t="s">
        <v>24</v>
      </c>
      <c r="G3470" s="349">
        <v>89712</v>
      </c>
      <c r="H3470" s="349" t="s">
        <v>4677</v>
      </c>
      <c r="I3470" s="349" t="s">
        <v>182</v>
      </c>
      <c r="J3470" s="349" t="s">
        <v>1137</v>
      </c>
      <c r="K3470" s="350">
        <v>31.69</v>
      </c>
      <c r="L3470" s="349" t="s">
        <v>1138</v>
      </c>
    </row>
    <row r="3471" spans="1:12" ht="13.5" x14ac:dyDescent="0.25">
      <c r="A3471" s="349" t="s">
        <v>4648</v>
      </c>
      <c r="B3471" s="349" t="s">
        <v>4649</v>
      </c>
      <c r="C3471" s="349" t="s">
        <v>4650</v>
      </c>
      <c r="D3471" s="349" t="s">
        <v>4651</v>
      </c>
      <c r="E3471" s="350" t="s">
        <v>24</v>
      </c>
      <c r="F3471" s="349" t="s">
        <v>24</v>
      </c>
      <c r="G3471" s="349">
        <v>89713</v>
      </c>
      <c r="H3471" s="349" t="s">
        <v>4678</v>
      </c>
      <c r="I3471" s="349" t="s">
        <v>182</v>
      </c>
      <c r="J3471" s="349" t="s">
        <v>1137</v>
      </c>
      <c r="K3471" s="350">
        <v>39.89</v>
      </c>
      <c r="L3471" s="349" t="s">
        <v>1138</v>
      </c>
    </row>
    <row r="3472" spans="1:12" ht="13.5" x14ac:dyDescent="0.25">
      <c r="A3472" s="349" t="s">
        <v>4648</v>
      </c>
      <c r="B3472" s="349" t="s">
        <v>4649</v>
      </c>
      <c r="C3472" s="349" t="s">
        <v>4650</v>
      </c>
      <c r="D3472" s="349" t="s">
        <v>4651</v>
      </c>
      <c r="E3472" s="350" t="s">
        <v>24</v>
      </c>
      <c r="F3472" s="349" t="s">
        <v>24</v>
      </c>
      <c r="G3472" s="349">
        <v>89714</v>
      </c>
      <c r="H3472" s="349" t="s">
        <v>4679</v>
      </c>
      <c r="I3472" s="349" t="s">
        <v>182</v>
      </c>
      <c r="J3472" s="349" t="s">
        <v>1137</v>
      </c>
      <c r="K3472" s="350">
        <v>44.07</v>
      </c>
      <c r="L3472" s="349" t="s">
        <v>1138</v>
      </c>
    </row>
    <row r="3473" spans="1:12" ht="13.5" x14ac:dyDescent="0.25">
      <c r="A3473" s="349" t="s">
        <v>4648</v>
      </c>
      <c r="B3473" s="349" t="s">
        <v>4649</v>
      </c>
      <c r="C3473" s="349" t="s">
        <v>4650</v>
      </c>
      <c r="D3473" s="349" t="s">
        <v>4651</v>
      </c>
      <c r="E3473" s="350" t="s">
        <v>24</v>
      </c>
      <c r="F3473" s="349" t="s">
        <v>24</v>
      </c>
      <c r="G3473" s="349">
        <v>89716</v>
      </c>
      <c r="H3473" s="349" t="s">
        <v>4680</v>
      </c>
      <c r="I3473" s="349" t="s">
        <v>182</v>
      </c>
      <c r="J3473" s="349" t="s">
        <v>1137</v>
      </c>
      <c r="K3473" s="350">
        <v>27.96</v>
      </c>
      <c r="L3473" s="349" t="s">
        <v>1138</v>
      </c>
    </row>
    <row r="3474" spans="1:12" ht="13.5" x14ac:dyDescent="0.25">
      <c r="A3474" s="349" t="s">
        <v>4648</v>
      </c>
      <c r="B3474" s="349" t="s">
        <v>4649</v>
      </c>
      <c r="C3474" s="349" t="s">
        <v>4650</v>
      </c>
      <c r="D3474" s="349" t="s">
        <v>4651</v>
      </c>
      <c r="E3474" s="350" t="s">
        <v>24</v>
      </c>
      <c r="F3474" s="349" t="s">
        <v>24</v>
      </c>
      <c r="G3474" s="349">
        <v>89717</v>
      </c>
      <c r="H3474" s="349" t="s">
        <v>4681</v>
      </c>
      <c r="I3474" s="349" t="s">
        <v>182</v>
      </c>
      <c r="J3474" s="349" t="s">
        <v>1137</v>
      </c>
      <c r="K3474" s="350">
        <v>44.5</v>
      </c>
      <c r="L3474" s="349" t="s">
        <v>1138</v>
      </c>
    </row>
    <row r="3475" spans="1:12" ht="13.5" x14ac:dyDescent="0.25">
      <c r="A3475" s="349" t="s">
        <v>4648</v>
      </c>
      <c r="B3475" s="349" t="s">
        <v>4649</v>
      </c>
      <c r="C3475" s="349" t="s">
        <v>4650</v>
      </c>
      <c r="D3475" s="349" t="s">
        <v>4651</v>
      </c>
      <c r="E3475" s="350" t="s">
        <v>24</v>
      </c>
      <c r="F3475" s="349" t="s">
        <v>24</v>
      </c>
      <c r="G3475" s="349">
        <v>89770</v>
      </c>
      <c r="H3475" s="349" t="s">
        <v>4682</v>
      </c>
      <c r="I3475" s="349" t="s">
        <v>182</v>
      </c>
      <c r="J3475" s="349" t="s">
        <v>1137</v>
      </c>
      <c r="K3475" s="350">
        <v>48.9</v>
      </c>
      <c r="L3475" s="349" t="s">
        <v>1138</v>
      </c>
    </row>
    <row r="3476" spans="1:12" ht="13.5" x14ac:dyDescent="0.25">
      <c r="A3476" s="349" t="s">
        <v>4648</v>
      </c>
      <c r="B3476" s="349" t="s">
        <v>4649</v>
      </c>
      <c r="C3476" s="349" t="s">
        <v>4650</v>
      </c>
      <c r="D3476" s="349" t="s">
        <v>4651</v>
      </c>
      <c r="E3476" s="350" t="s">
        <v>24</v>
      </c>
      <c r="F3476" s="349" t="s">
        <v>24</v>
      </c>
      <c r="G3476" s="349">
        <v>89771</v>
      </c>
      <c r="H3476" s="349" t="s">
        <v>4683</v>
      </c>
      <c r="I3476" s="349" t="s">
        <v>182</v>
      </c>
      <c r="J3476" s="349" t="s">
        <v>1137</v>
      </c>
      <c r="K3476" s="350">
        <v>65.3</v>
      </c>
      <c r="L3476" s="349" t="s">
        <v>1138</v>
      </c>
    </row>
    <row r="3477" spans="1:12" ht="13.5" x14ac:dyDescent="0.25">
      <c r="A3477" s="349" t="s">
        <v>4648</v>
      </c>
      <c r="B3477" s="349" t="s">
        <v>4649</v>
      </c>
      <c r="C3477" s="349" t="s">
        <v>4650</v>
      </c>
      <c r="D3477" s="349" t="s">
        <v>4651</v>
      </c>
      <c r="E3477" s="350" t="s">
        <v>24</v>
      </c>
      <c r="F3477" s="349" t="s">
        <v>24</v>
      </c>
      <c r="G3477" s="349">
        <v>89773</v>
      </c>
      <c r="H3477" s="349" t="s">
        <v>4684</v>
      </c>
      <c r="I3477" s="349" t="s">
        <v>182</v>
      </c>
      <c r="J3477" s="349" t="s">
        <v>1137</v>
      </c>
      <c r="K3477" s="350">
        <v>153.59</v>
      </c>
      <c r="L3477" s="349" t="s">
        <v>1138</v>
      </c>
    </row>
    <row r="3478" spans="1:12" ht="13.5" x14ac:dyDescent="0.25">
      <c r="A3478" s="349" t="s">
        <v>4648</v>
      </c>
      <c r="B3478" s="349" t="s">
        <v>4649</v>
      </c>
      <c r="C3478" s="349" t="s">
        <v>4650</v>
      </c>
      <c r="D3478" s="349" t="s">
        <v>4651</v>
      </c>
      <c r="E3478" s="350" t="s">
        <v>24</v>
      </c>
      <c r="F3478" s="349" t="s">
        <v>24</v>
      </c>
      <c r="G3478" s="349">
        <v>89775</v>
      </c>
      <c r="H3478" s="349" t="s">
        <v>4685</v>
      </c>
      <c r="I3478" s="349" t="s">
        <v>182</v>
      </c>
      <c r="J3478" s="349" t="s">
        <v>1137</v>
      </c>
      <c r="K3478" s="350">
        <v>240.24</v>
      </c>
      <c r="L3478" s="349" t="s">
        <v>1138</v>
      </c>
    </row>
    <row r="3479" spans="1:12" ht="13.5" x14ac:dyDescent="0.25">
      <c r="A3479" s="349" t="s">
        <v>4648</v>
      </c>
      <c r="B3479" s="349" t="s">
        <v>4649</v>
      </c>
      <c r="C3479" s="349" t="s">
        <v>4650</v>
      </c>
      <c r="D3479" s="349" t="s">
        <v>4651</v>
      </c>
      <c r="E3479" s="350" t="s">
        <v>24</v>
      </c>
      <c r="F3479" s="349" t="s">
        <v>24</v>
      </c>
      <c r="G3479" s="349">
        <v>89798</v>
      </c>
      <c r="H3479" s="349" t="s">
        <v>4686</v>
      </c>
      <c r="I3479" s="349" t="s">
        <v>182</v>
      </c>
      <c r="J3479" s="349" t="s">
        <v>1137</v>
      </c>
      <c r="K3479" s="350">
        <v>18.88</v>
      </c>
      <c r="L3479" s="349" t="s">
        <v>1138</v>
      </c>
    </row>
    <row r="3480" spans="1:12" ht="13.5" x14ac:dyDescent="0.25">
      <c r="A3480" s="349" t="s">
        <v>4648</v>
      </c>
      <c r="B3480" s="349" t="s">
        <v>4649</v>
      </c>
      <c r="C3480" s="349" t="s">
        <v>4650</v>
      </c>
      <c r="D3480" s="349" t="s">
        <v>4651</v>
      </c>
      <c r="E3480" s="350" t="s">
        <v>24</v>
      </c>
      <c r="F3480" s="349" t="s">
        <v>24</v>
      </c>
      <c r="G3480" s="349">
        <v>89799</v>
      </c>
      <c r="H3480" s="349" t="s">
        <v>4687</v>
      </c>
      <c r="I3480" s="349" t="s">
        <v>182</v>
      </c>
      <c r="J3480" s="349" t="s">
        <v>1137</v>
      </c>
      <c r="K3480" s="350">
        <v>29.27</v>
      </c>
      <c r="L3480" s="349" t="s">
        <v>1138</v>
      </c>
    </row>
    <row r="3481" spans="1:12" ht="13.5" x14ac:dyDescent="0.25">
      <c r="A3481" s="349" t="s">
        <v>4648</v>
      </c>
      <c r="B3481" s="349" t="s">
        <v>4649</v>
      </c>
      <c r="C3481" s="349" t="s">
        <v>4650</v>
      </c>
      <c r="D3481" s="349" t="s">
        <v>4651</v>
      </c>
      <c r="E3481" s="350" t="s">
        <v>24</v>
      </c>
      <c r="F3481" s="349" t="s">
        <v>24</v>
      </c>
      <c r="G3481" s="349">
        <v>89800</v>
      </c>
      <c r="H3481" s="349" t="s">
        <v>4688</v>
      </c>
      <c r="I3481" s="349" t="s">
        <v>182</v>
      </c>
      <c r="J3481" s="349" t="s">
        <v>1137</v>
      </c>
      <c r="K3481" s="350">
        <v>35.659999999999997</v>
      </c>
      <c r="L3481" s="349" t="s">
        <v>1138</v>
      </c>
    </row>
    <row r="3482" spans="1:12" ht="13.5" x14ac:dyDescent="0.25">
      <c r="A3482" s="349" t="s">
        <v>4648</v>
      </c>
      <c r="B3482" s="349" t="s">
        <v>4649</v>
      </c>
      <c r="C3482" s="349" t="s">
        <v>4650</v>
      </c>
      <c r="D3482" s="349" t="s">
        <v>4651</v>
      </c>
      <c r="E3482" s="350" t="s">
        <v>24</v>
      </c>
      <c r="F3482" s="349" t="s">
        <v>24</v>
      </c>
      <c r="G3482" s="349">
        <v>89848</v>
      </c>
      <c r="H3482" s="349" t="s">
        <v>4689</v>
      </c>
      <c r="I3482" s="349" t="s">
        <v>182</v>
      </c>
      <c r="J3482" s="349" t="s">
        <v>1137</v>
      </c>
      <c r="K3482" s="350">
        <v>34.56</v>
      </c>
      <c r="L3482" s="349" t="s">
        <v>1138</v>
      </c>
    </row>
    <row r="3483" spans="1:12" ht="13.5" x14ac:dyDescent="0.25">
      <c r="A3483" s="349" t="s">
        <v>4648</v>
      </c>
      <c r="B3483" s="349" t="s">
        <v>4649</v>
      </c>
      <c r="C3483" s="349" t="s">
        <v>4650</v>
      </c>
      <c r="D3483" s="349" t="s">
        <v>4651</v>
      </c>
      <c r="E3483" s="350" t="s">
        <v>24</v>
      </c>
      <c r="F3483" s="349" t="s">
        <v>24</v>
      </c>
      <c r="G3483" s="349">
        <v>89849</v>
      </c>
      <c r="H3483" s="349" t="s">
        <v>4690</v>
      </c>
      <c r="I3483" s="349" t="s">
        <v>182</v>
      </c>
      <c r="J3483" s="349" t="s">
        <v>1137</v>
      </c>
      <c r="K3483" s="350">
        <v>75.75</v>
      </c>
      <c r="L3483" s="349" t="s">
        <v>1138</v>
      </c>
    </row>
    <row r="3484" spans="1:12" ht="13.5" x14ac:dyDescent="0.25">
      <c r="A3484" s="349" t="s">
        <v>4648</v>
      </c>
      <c r="B3484" s="349" t="s">
        <v>4649</v>
      </c>
      <c r="C3484" s="349" t="s">
        <v>4650</v>
      </c>
      <c r="D3484" s="349" t="s">
        <v>4651</v>
      </c>
      <c r="E3484" s="350" t="s">
        <v>24</v>
      </c>
      <c r="F3484" s="349" t="s">
        <v>24</v>
      </c>
      <c r="G3484" s="349">
        <v>89865</v>
      </c>
      <c r="H3484" s="349" t="s">
        <v>4691</v>
      </c>
      <c r="I3484" s="349" t="s">
        <v>182</v>
      </c>
      <c r="J3484" s="349" t="s">
        <v>1137</v>
      </c>
      <c r="K3484" s="350">
        <v>18.13</v>
      </c>
      <c r="L3484" s="349" t="s">
        <v>1138</v>
      </c>
    </row>
    <row r="3485" spans="1:12" ht="13.5" x14ac:dyDescent="0.25">
      <c r="A3485" s="349" t="s">
        <v>4648</v>
      </c>
      <c r="B3485" s="349" t="s">
        <v>4649</v>
      </c>
      <c r="C3485" s="349" t="s">
        <v>4650</v>
      </c>
      <c r="D3485" s="349" t="s">
        <v>4651</v>
      </c>
      <c r="E3485" s="350" t="s">
        <v>24</v>
      </c>
      <c r="F3485" s="349" t="s">
        <v>24</v>
      </c>
      <c r="G3485" s="349">
        <v>91786</v>
      </c>
      <c r="H3485" s="349" t="s">
        <v>4692</v>
      </c>
      <c r="I3485" s="349" t="s">
        <v>182</v>
      </c>
      <c r="J3485" s="349" t="s">
        <v>1333</v>
      </c>
      <c r="K3485" s="350">
        <v>36.19</v>
      </c>
      <c r="L3485" s="349" t="s">
        <v>1138</v>
      </c>
    </row>
    <row r="3486" spans="1:12" ht="13.5" x14ac:dyDescent="0.25">
      <c r="A3486" s="349" t="s">
        <v>4648</v>
      </c>
      <c r="B3486" s="349" t="s">
        <v>4649</v>
      </c>
      <c r="C3486" s="349" t="s">
        <v>4650</v>
      </c>
      <c r="D3486" s="349" t="s">
        <v>4651</v>
      </c>
      <c r="E3486" s="350" t="s">
        <v>24</v>
      </c>
      <c r="F3486" s="349" t="s">
        <v>24</v>
      </c>
      <c r="G3486" s="349">
        <v>92275</v>
      </c>
      <c r="H3486" s="349" t="s">
        <v>4693</v>
      </c>
      <c r="I3486" s="349" t="s">
        <v>182</v>
      </c>
      <c r="J3486" s="349" t="s">
        <v>1333</v>
      </c>
      <c r="K3486" s="350">
        <v>51.82</v>
      </c>
      <c r="L3486" s="349" t="s">
        <v>1138</v>
      </c>
    </row>
    <row r="3487" spans="1:12" ht="13.5" x14ac:dyDescent="0.25">
      <c r="A3487" s="349" t="s">
        <v>4648</v>
      </c>
      <c r="B3487" s="349" t="s">
        <v>4649</v>
      </c>
      <c r="C3487" s="349" t="s">
        <v>4650</v>
      </c>
      <c r="D3487" s="349" t="s">
        <v>4651</v>
      </c>
      <c r="E3487" s="350" t="s">
        <v>24</v>
      </c>
      <c r="F3487" s="349" t="s">
        <v>24</v>
      </c>
      <c r="G3487" s="349">
        <v>92276</v>
      </c>
      <c r="H3487" s="349" t="s">
        <v>4694</v>
      </c>
      <c r="I3487" s="349" t="s">
        <v>182</v>
      </c>
      <c r="J3487" s="349" t="s">
        <v>1333</v>
      </c>
      <c r="K3487" s="350">
        <v>65.81</v>
      </c>
      <c r="L3487" s="349" t="s">
        <v>1138</v>
      </c>
    </row>
    <row r="3488" spans="1:12" ht="13.5" x14ac:dyDescent="0.25">
      <c r="A3488" s="349" t="s">
        <v>4648</v>
      </c>
      <c r="B3488" s="349" t="s">
        <v>4649</v>
      </c>
      <c r="C3488" s="349" t="s">
        <v>4650</v>
      </c>
      <c r="D3488" s="349" t="s">
        <v>4651</v>
      </c>
      <c r="E3488" s="350" t="s">
        <v>24</v>
      </c>
      <c r="F3488" s="349" t="s">
        <v>24</v>
      </c>
      <c r="G3488" s="349">
        <v>92277</v>
      </c>
      <c r="H3488" s="349" t="s">
        <v>4695</v>
      </c>
      <c r="I3488" s="349" t="s">
        <v>182</v>
      </c>
      <c r="J3488" s="349" t="s">
        <v>1333</v>
      </c>
      <c r="K3488" s="350">
        <v>95.07</v>
      </c>
      <c r="L3488" s="349" t="s">
        <v>1138</v>
      </c>
    </row>
    <row r="3489" spans="1:12" ht="13.5" x14ac:dyDescent="0.25">
      <c r="A3489" s="349" t="s">
        <v>4648</v>
      </c>
      <c r="B3489" s="349" t="s">
        <v>4649</v>
      </c>
      <c r="C3489" s="349" t="s">
        <v>4650</v>
      </c>
      <c r="D3489" s="349" t="s">
        <v>4651</v>
      </c>
      <c r="E3489" s="350" t="s">
        <v>24</v>
      </c>
      <c r="F3489" s="349" t="s">
        <v>24</v>
      </c>
      <c r="G3489" s="349">
        <v>92278</v>
      </c>
      <c r="H3489" s="349" t="s">
        <v>4696</v>
      </c>
      <c r="I3489" s="349" t="s">
        <v>182</v>
      </c>
      <c r="J3489" s="349" t="s">
        <v>1333</v>
      </c>
      <c r="K3489" s="350">
        <v>127.91</v>
      </c>
      <c r="L3489" s="349" t="s">
        <v>1138</v>
      </c>
    </row>
    <row r="3490" spans="1:12" ht="13.5" x14ac:dyDescent="0.25">
      <c r="A3490" s="349" t="s">
        <v>4648</v>
      </c>
      <c r="B3490" s="349" t="s">
        <v>4649</v>
      </c>
      <c r="C3490" s="349" t="s">
        <v>4650</v>
      </c>
      <c r="D3490" s="349" t="s">
        <v>4651</v>
      </c>
      <c r="E3490" s="350" t="s">
        <v>24</v>
      </c>
      <c r="F3490" s="349" t="s">
        <v>24</v>
      </c>
      <c r="G3490" s="349">
        <v>92279</v>
      </c>
      <c r="H3490" s="349" t="s">
        <v>4697</v>
      </c>
      <c r="I3490" s="349" t="s">
        <v>182</v>
      </c>
      <c r="J3490" s="349" t="s">
        <v>1333</v>
      </c>
      <c r="K3490" s="350">
        <v>184.88</v>
      </c>
      <c r="L3490" s="349" t="s">
        <v>1138</v>
      </c>
    </row>
    <row r="3491" spans="1:12" ht="13.5" x14ac:dyDescent="0.25">
      <c r="A3491" s="349" t="s">
        <v>4648</v>
      </c>
      <c r="B3491" s="349" t="s">
        <v>4649</v>
      </c>
      <c r="C3491" s="349" t="s">
        <v>4650</v>
      </c>
      <c r="D3491" s="349" t="s">
        <v>4651</v>
      </c>
      <c r="E3491" s="350" t="s">
        <v>24</v>
      </c>
      <c r="F3491" s="349" t="s">
        <v>24</v>
      </c>
      <c r="G3491" s="349">
        <v>92280</v>
      </c>
      <c r="H3491" s="349" t="s">
        <v>4698</v>
      </c>
      <c r="I3491" s="349" t="s">
        <v>182</v>
      </c>
      <c r="J3491" s="349" t="s">
        <v>1333</v>
      </c>
      <c r="K3491" s="350">
        <v>259.55</v>
      </c>
      <c r="L3491" s="349" t="s">
        <v>1138</v>
      </c>
    </row>
    <row r="3492" spans="1:12" ht="13.5" x14ac:dyDescent="0.25">
      <c r="A3492" s="349" t="s">
        <v>4648</v>
      </c>
      <c r="B3492" s="349" t="s">
        <v>4649</v>
      </c>
      <c r="C3492" s="349" t="s">
        <v>4650</v>
      </c>
      <c r="D3492" s="349" t="s">
        <v>4651</v>
      </c>
      <c r="E3492" s="350" t="s">
        <v>24</v>
      </c>
      <c r="F3492" s="349" t="s">
        <v>24</v>
      </c>
      <c r="G3492" s="349">
        <v>92281</v>
      </c>
      <c r="H3492" s="349" t="s">
        <v>4699</v>
      </c>
      <c r="I3492" s="349" t="s">
        <v>182</v>
      </c>
      <c r="J3492" s="349" t="s">
        <v>1333</v>
      </c>
      <c r="K3492" s="350">
        <v>100.34</v>
      </c>
      <c r="L3492" s="349" t="s">
        <v>1138</v>
      </c>
    </row>
    <row r="3493" spans="1:12" ht="13.5" x14ac:dyDescent="0.25">
      <c r="A3493" s="349" t="s">
        <v>4648</v>
      </c>
      <c r="B3493" s="349" t="s">
        <v>4649</v>
      </c>
      <c r="C3493" s="349" t="s">
        <v>4650</v>
      </c>
      <c r="D3493" s="349" t="s">
        <v>4651</v>
      </c>
      <c r="E3493" s="350" t="s">
        <v>24</v>
      </c>
      <c r="F3493" s="349" t="s">
        <v>24</v>
      </c>
      <c r="G3493" s="349">
        <v>92282</v>
      </c>
      <c r="H3493" s="349" t="s">
        <v>4700</v>
      </c>
      <c r="I3493" s="349" t="s">
        <v>182</v>
      </c>
      <c r="J3493" s="349" t="s">
        <v>1333</v>
      </c>
      <c r="K3493" s="350">
        <v>116.29</v>
      </c>
      <c r="L3493" s="349" t="s">
        <v>1138</v>
      </c>
    </row>
    <row r="3494" spans="1:12" ht="13.5" x14ac:dyDescent="0.25">
      <c r="A3494" s="349" t="s">
        <v>4648</v>
      </c>
      <c r="B3494" s="349" t="s">
        <v>4649</v>
      </c>
      <c r="C3494" s="349" t="s">
        <v>4650</v>
      </c>
      <c r="D3494" s="349" t="s">
        <v>4651</v>
      </c>
      <c r="E3494" s="350" t="s">
        <v>24</v>
      </c>
      <c r="F3494" s="349" t="s">
        <v>24</v>
      </c>
      <c r="G3494" s="349">
        <v>92283</v>
      </c>
      <c r="H3494" s="349" t="s">
        <v>4701</v>
      </c>
      <c r="I3494" s="349" t="s">
        <v>182</v>
      </c>
      <c r="J3494" s="349" t="s">
        <v>1333</v>
      </c>
      <c r="K3494" s="350">
        <v>158.78</v>
      </c>
      <c r="L3494" s="349" t="s">
        <v>1138</v>
      </c>
    </row>
    <row r="3495" spans="1:12" ht="13.5" x14ac:dyDescent="0.25">
      <c r="A3495" s="349" t="s">
        <v>4648</v>
      </c>
      <c r="B3495" s="349" t="s">
        <v>4649</v>
      </c>
      <c r="C3495" s="349" t="s">
        <v>4650</v>
      </c>
      <c r="D3495" s="349" t="s">
        <v>4651</v>
      </c>
      <c r="E3495" s="350" t="s">
        <v>24</v>
      </c>
      <c r="F3495" s="349" t="s">
        <v>24</v>
      </c>
      <c r="G3495" s="349">
        <v>92284</v>
      </c>
      <c r="H3495" s="349" t="s">
        <v>4702</v>
      </c>
      <c r="I3495" s="349" t="s">
        <v>182</v>
      </c>
      <c r="J3495" s="349" t="s">
        <v>1333</v>
      </c>
      <c r="K3495" s="350">
        <v>200.49</v>
      </c>
      <c r="L3495" s="349" t="s">
        <v>1138</v>
      </c>
    </row>
    <row r="3496" spans="1:12" ht="13.5" x14ac:dyDescent="0.25">
      <c r="A3496" s="349" t="s">
        <v>4648</v>
      </c>
      <c r="B3496" s="349" t="s">
        <v>4649</v>
      </c>
      <c r="C3496" s="349" t="s">
        <v>4650</v>
      </c>
      <c r="D3496" s="349" t="s">
        <v>4651</v>
      </c>
      <c r="E3496" s="350" t="s">
        <v>24</v>
      </c>
      <c r="F3496" s="349" t="s">
        <v>24</v>
      </c>
      <c r="G3496" s="349">
        <v>92285</v>
      </c>
      <c r="H3496" s="349" t="s">
        <v>4703</v>
      </c>
      <c r="I3496" s="349" t="s">
        <v>182</v>
      </c>
      <c r="J3496" s="349" t="s">
        <v>1333</v>
      </c>
      <c r="K3496" s="350">
        <v>271.56</v>
      </c>
      <c r="L3496" s="349" t="s">
        <v>1138</v>
      </c>
    </row>
    <row r="3497" spans="1:12" ht="13.5" x14ac:dyDescent="0.25">
      <c r="A3497" s="349" t="s">
        <v>4648</v>
      </c>
      <c r="B3497" s="349" t="s">
        <v>4649</v>
      </c>
      <c r="C3497" s="349" t="s">
        <v>4650</v>
      </c>
      <c r="D3497" s="349" t="s">
        <v>4651</v>
      </c>
      <c r="E3497" s="350" t="s">
        <v>24</v>
      </c>
      <c r="F3497" s="349" t="s">
        <v>24</v>
      </c>
      <c r="G3497" s="349">
        <v>92286</v>
      </c>
      <c r="H3497" s="349" t="s">
        <v>4704</v>
      </c>
      <c r="I3497" s="349" t="s">
        <v>182</v>
      </c>
      <c r="J3497" s="349" t="s">
        <v>1333</v>
      </c>
      <c r="K3497" s="350">
        <v>347.43</v>
      </c>
      <c r="L3497" s="349" t="s">
        <v>1138</v>
      </c>
    </row>
    <row r="3498" spans="1:12" ht="13.5" x14ac:dyDescent="0.25">
      <c r="A3498" s="349" t="s">
        <v>4648</v>
      </c>
      <c r="B3498" s="349" t="s">
        <v>4649</v>
      </c>
      <c r="C3498" s="349" t="s">
        <v>4650</v>
      </c>
      <c r="D3498" s="349" t="s">
        <v>4651</v>
      </c>
      <c r="E3498" s="350" t="s">
        <v>24</v>
      </c>
      <c r="F3498" s="349" t="s">
        <v>24</v>
      </c>
      <c r="G3498" s="349">
        <v>92305</v>
      </c>
      <c r="H3498" s="349" t="s">
        <v>4705</v>
      </c>
      <c r="I3498" s="349" t="s">
        <v>182</v>
      </c>
      <c r="J3498" s="349" t="s">
        <v>1333</v>
      </c>
      <c r="K3498" s="350">
        <v>35.22</v>
      </c>
      <c r="L3498" s="349" t="s">
        <v>1138</v>
      </c>
    </row>
    <row r="3499" spans="1:12" ht="13.5" x14ac:dyDescent="0.25">
      <c r="A3499" s="349" t="s">
        <v>4648</v>
      </c>
      <c r="B3499" s="349" t="s">
        <v>4649</v>
      </c>
      <c r="C3499" s="349" t="s">
        <v>4650</v>
      </c>
      <c r="D3499" s="349" t="s">
        <v>4651</v>
      </c>
      <c r="E3499" s="350" t="s">
        <v>24</v>
      </c>
      <c r="F3499" s="349" t="s">
        <v>24</v>
      </c>
      <c r="G3499" s="349">
        <v>92306</v>
      </c>
      <c r="H3499" s="349" t="s">
        <v>4706</v>
      </c>
      <c r="I3499" s="349" t="s">
        <v>182</v>
      </c>
      <c r="J3499" s="349" t="s">
        <v>1333</v>
      </c>
      <c r="K3499" s="350">
        <v>57.04</v>
      </c>
      <c r="L3499" s="349" t="s">
        <v>1138</v>
      </c>
    </row>
    <row r="3500" spans="1:12" ht="13.5" x14ac:dyDescent="0.25">
      <c r="A3500" s="349" t="s">
        <v>4648</v>
      </c>
      <c r="B3500" s="349" t="s">
        <v>4649</v>
      </c>
      <c r="C3500" s="349" t="s">
        <v>4650</v>
      </c>
      <c r="D3500" s="349" t="s">
        <v>4651</v>
      </c>
      <c r="E3500" s="350" t="s">
        <v>24</v>
      </c>
      <c r="F3500" s="349" t="s">
        <v>24</v>
      </c>
      <c r="G3500" s="349">
        <v>92307</v>
      </c>
      <c r="H3500" s="349" t="s">
        <v>4707</v>
      </c>
      <c r="I3500" s="349" t="s">
        <v>182</v>
      </c>
      <c r="J3500" s="349" t="s">
        <v>1333</v>
      </c>
      <c r="K3500" s="350">
        <v>71.260000000000005</v>
      </c>
      <c r="L3500" s="349" t="s">
        <v>1138</v>
      </c>
    </row>
    <row r="3501" spans="1:12" ht="13.5" x14ac:dyDescent="0.25">
      <c r="A3501" s="349" t="s">
        <v>4648</v>
      </c>
      <c r="B3501" s="349" t="s">
        <v>4649</v>
      </c>
      <c r="C3501" s="349" t="s">
        <v>4650</v>
      </c>
      <c r="D3501" s="349" t="s">
        <v>4651</v>
      </c>
      <c r="E3501" s="350" t="s">
        <v>24</v>
      </c>
      <c r="F3501" s="349" t="s">
        <v>24</v>
      </c>
      <c r="G3501" s="349">
        <v>92308</v>
      </c>
      <c r="H3501" s="349" t="s">
        <v>4708</v>
      </c>
      <c r="I3501" s="349" t="s">
        <v>182</v>
      </c>
      <c r="J3501" s="349" t="s">
        <v>1333</v>
      </c>
      <c r="K3501" s="350">
        <v>48.41</v>
      </c>
      <c r="L3501" s="349" t="s">
        <v>1138</v>
      </c>
    </row>
    <row r="3502" spans="1:12" ht="13.5" x14ac:dyDescent="0.25">
      <c r="A3502" s="349" t="s">
        <v>4648</v>
      </c>
      <c r="B3502" s="349" t="s">
        <v>4649</v>
      </c>
      <c r="C3502" s="349" t="s">
        <v>4650</v>
      </c>
      <c r="D3502" s="349" t="s">
        <v>4651</v>
      </c>
      <c r="E3502" s="350" t="s">
        <v>24</v>
      </c>
      <c r="F3502" s="349" t="s">
        <v>24</v>
      </c>
      <c r="G3502" s="349">
        <v>92309</v>
      </c>
      <c r="H3502" s="349" t="s">
        <v>4709</v>
      </c>
      <c r="I3502" s="349" t="s">
        <v>182</v>
      </c>
      <c r="J3502" s="349" t="s">
        <v>1333</v>
      </c>
      <c r="K3502" s="350">
        <v>108.16</v>
      </c>
      <c r="L3502" s="349" t="s">
        <v>1138</v>
      </c>
    </row>
    <row r="3503" spans="1:12" ht="13.5" x14ac:dyDescent="0.25">
      <c r="A3503" s="349" t="s">
        <v>4648</v>
      </c>
      <c r="B3503" s="349" t="s">
        <v>4649</v>
      </c>
      <c r="C3503" s="349" t="s">
        <v>4650</v>
      </c>
      <c r="D3503" s="349" t="s">
        <v>4651</v>
      </c>
      <c r="E3503" s="350" t="s">
        <v>24</v>
      </c>
      <c r="F3503" s="349" t="s">
        <v>24</v>
      </c>
      <c r="G3503" s="349">
        <v>92310</v>
      </c>
      <c r="H3503" s="349" t="s">
        <v>4710</v>
      </c>
      <c r="I3503" s="349" t="s">
        <v>182</v>
      </c>
      <c r="J3503" s="349" t="s">
        <v>1333</v>
      </c>
      <c r="K3503" s="350">
        <v>124.35</v>
      </c>
      <c r="L3503" s="349" t="s">
        <v>1138</v>
      </c>
    </row>
    <row r="3504" spans="1:12" ht="13.5" x14ac:dyDescent="0.25">
      <c r="A3504" s="349" t="s">
        <v>4648</v>
      </c>
      <c r="B3504" s="349" t="s">
        <v>4649</v>
      </c>
      <c r="C3504" s="349" t="s">
        <v>4650</v>
      </c>
      <c r="D3504" s="349" t="s">
        <v>4651</v>
      </c>
      <c r="E3504" s="350" t="s">
        <v>24</v>
      </c>
      <c r="F3504" s="349" t="s">
        <v>24</v>
      </c>
      <c r="G3504" s="349">
        <v>92320</v>
      </c>
      <c r="H3504" s="349" t="s">
        <v>4711</v>
      </c>
      <c r="I3504" s="349" t="s">
        <v>182</v>
      </c>
      <c r="J3504" s="349" t="s">
        <v>1333</v>
      </c>
      <c r="K3504" s="350">
        <v>45.95</v>
      </c>
      <c r="L3504" s="349" t="s">
        <v>1138</v>
      </c>
    </row>
    <row r="3505" spans="1:12" ht="13.5" x14ac:dyDescent="0.25">
      <c r="A3505" s="349" t="s">
        <v>4648</v>
      </c>
      <c r="B3505" s="349" t="s">
        <v>4649</v>
      </c>
      <c r="C3505" s="349" t="s">
        <v>4650</v>
      </c>
      <c r="D3505" s="349" t="s">
        <v>4651</v>
      </c>
      <c r="E3505" s="350" t="s">
        <v>24</v>
      </c>
      <c r="F3505" s="349" t="s">
        <v>24</v>
      </c>
      <c r="G3505" s="349">
        <v>92321</v>
      </c>
      <c r="H3505" s="349" t="s">
        <v>4712</v>
      </c>
      <c r="I3505" s="349" t="s">
        <v>182</v>
      </c>
      <c r="J3505" s="349" t="s">
        <v>1333</v>
      </c>
      <c r="K3505" s="350">
        <v>75.52</v>
      </c>
      <c r="L3505" s="349" t="s">
        <v>1138</v>
      </c>
    </row>
    <row r="3506" spans="1:12" ht="13.5" x14ac:dyDescent="0.25">
      <c r="A3506" s="349" t="s">
        <v>4648</v>
      </c>
      <c r="B3506" s="349" t="s">
        <v>4649</v>
      </c>
      <c r="C3506" s="349" t="s">
        <v>4650</v>
      </c>
      <c r="D3506" s="349" t="s">
        <v>4651</v>
      </c>
      <c r="E3506" s="350" t="s">
        <v>24</v>
      </c>
      <c r="F3506" s="349" t="s">
        <v>24</v>
      </c>
      <c r="G3506" s="349">
        <v>92322</v>
      </c>
      <c r="H3506" s="349" t="s">
        <v>4713</v>
      </c>
      <c r="I3506" s="349" t="s">
        <v>182</v>
      </c>
      <c r="J3506" s="349" t="s">
        <v>1333</v>
      </c>
      <c r="K3506" s="350">
        <v>96.4</v>
      </c>
      <c r="L3506" s="349" t="s">
        <v>1138</v>
      </c>
    </row>
    <row r="3507" spans="1:12" ht="13.5" x14ac:dyDescent="0.25">
      <c r="A3507" s="349" t="s">
        <v>4648</v>
      </c>
      <c r="B3507" s="349" t="s">
        <v>4649</v>
      </c>
      <c r="C3507" s="349" t="s">
        <v>4650</v>
      </c>
      <c r="D3507" s="349" t="s">
        <v>4651</v>
      </c>
      <c r="E3507" s="350" t="s">
        <v>24</v>
      </c>
      <c r="F3507" s="349" t="s">
        <v>24</v>
      </c>
      <c r="G3507" s="349">
        <v>92323</v>
      </c>
      <c r="H3507" s="349" t="s">
        <v>4714</v>
      </c>
      <c r="I3507" s="349" t="s">
        <v>182</v>
      </c>
      <c r="J3507" s="349" t="s">
        <v>1333</v>
      </c>
      <c r="K3507" s="350">
        <v>56.57</v>
      </c>
      <c r="L3507" s="349" t="s">
        <v>1138</v>
      </c>
    </row>
    <row r="3508" spans="1:12" ht="13.5" x14ac:dyDescent="0.25">
      <c r="A3508" s="349" t="s">
        <v>4648</v>
      </c>
      <c r="B3508" s="349" t="s">
        <v>4649</v>
      </c>
      <c r="C3508" s="349" t="s">
        <v>4650</v>
      </c>
      <c r="D3508" s="349" t="s">
        <v>4651</v>
      </c>
      <c r="E3508" s="350" t="s">
        <v>24</v>
      </c>
      <c r="F3508" s="349" t="s">
        <v>24</v>
      </c>
      <c r="G3508" s="349">
        <v>92324</v>
      </c>
      <c r="H3508" s="349" t="s">
        <v>4715</v>
      </c>
      <c r="I3508" s="349" t="s">
        <v>182</v>
      </c>
      <c r="J3508" s="349" t="s">
        <v>1333</v>
      </c>
      <c r="K3508" s="350">
        <v>124.07</v>
      </c>
      <c r="L3508" s="349" t="s">
        <v>1138</v>
      </c>
    </row>
    <row r="3509" spans="1:12" ht="13.5" x14ac:dyDescent="0.25">
      <c r="A3509" s="349" t="s">
        <v>4648</v>
      </c>
      <c r="B3509" s="349" t="s">
        <v>4649</v>
      </c>
      <c r="C3509" s="349" t="s">
        <v>4650</v>
      </c>
      <c r="D3509" s="349" t="s">
        <v>4651</v>
      </c>
      <c r="E3509" s="350" t="s">
        <v>24</v>
      </c>
      <c r="F3509" s="349" t="s">
        <v>24</v>
      </c>
      <c r="G3509" s="349">
        <v>92325</v>
      </c>
      <c r="H3509" s="349" t="s">
        <v>4716</v>
      </c>
      <c r="I3509" s="349" t="s">
        <v>182</v>
      </c>
      <c r="J3509" s="349" t="s">
        <v>1333</v>
      </c>
      <c r="K3509" s="350">
        <v>146.9</v>
      </c>
      <c r="L3509" s="349" t="s">
        <v>1138</v>
      </c>
    </row>
    <row r="3510" spans="1:12" ht="13.5" x14ac:dyDescent="0.25">
      <c r="A3510" s="349" t="s">
        <v>4648</v>
      </c>
      <c r="B3510" s="349" t="s">
        <v>4649</v>
      </c>
      <c r="C3510" s="349" t="s">
        <v>4650</v>
      </c>
      <c r="D3510" s="349" t="s">
        <v>4651</v>
      </c>
      <c r="E3510" s="350" t="s">
        <v>24</v>
      </c>
      <c r="F3510" s="349" t="s">
        <v>24</v>
      </c>
      <c r="G3510" s="349">
        <v>92335</v>
      </c>
      <c r="H3510" s="349" t="s">
        <v>4717</v>
      </c>
      <c r="I3510" s="349" t="s">
        <v>182</v>
      </c>
      <c r="J3510" s="349" t="s">
        <v>1137</v>
      </c>
      <c r="K3510" s="350">
        <v>145.16999999999999</v>
      </c>
      <c r="L3510" s="349" t="s">
        <v>1138</v>
      </c>
    </row>
    <row r="3511" spans="1:12" ht="13.5" x14ac:dyDescent="0.25">
      <c r="A3511" s="349" t="s">
        <v>4648</v>
      </c>
      <c r="B3511" s="349" t="s">
        <v>4649</v>
      </c>
      <c r="C3511" s="349" t="s">
        <v>4650</v>
      </c>
      <c r="D3511" s="349" t="s">
        <v>4651</v>
      </c>
      <c r="E3511" s="350" t="s">
        <v>24</v>
      </c>
      <c r="F3511" s="349" t="s">
        <v>24</v>
      </c>
      <c r="G3511" s="349">
        <v>92336</v>
      </c>
      <c r="H3511" s="349" t="s">
        <v>4718</v>
      </c>
      <c r="I3511" s="349" t="s">
        <v>182</v>
      </c>
      <c r="J3511" s="349" t="s">
        <v>1137</v>
      </c>
      <c r="K3511" s="350">
        <v>179.05</v>
      </c>
      <c r="L3511" s="349" t="s">
        <v>1138</v>
      </c>
    </row>
    <row r="3512" spans="1:12" ht="13.5" x14ac:dyDescent="0.25">
      <c r="A3512" s="349" t="s">
        <v>4648</v>
      </c>
      <c r="B3512" s="349" t="s">
        <v>4649</v>
      </c>
      <c r="C3512" s="349" t="s">
        <v>4650</v>
      </c>
      <c r="D3512" s="349" t="s">
        <v>4651</v>
      </c>
      <c r="E3512" s="350" t="s">
        <v>24</v>
      </c>
      <c r="F3512" s="349" t="s">
        <v>24</v>
      </c>
      <c r="G3512" s="349">
        <v>92337</v>
      </c>
      <c r="H3512" s="349" t="s">
        <v>4719</v>
      </c>
      <c r="I3512" s="349" t="s">
        <v>182</v>
      </c>
      <c r="J3512" s="349" t="s">
        <v>1137</v>
      </c>
      <c r="K3512" s="350">
        <v>237.91</v>
      </c>
      <c r="L3512" s="349" t="s">
        <v>1138</v>
      </c>
    </row>
    <row r="3513" spans="1:12" ht="13.5" x14ac:dyDescent="0.25">
      <c r="A3513" s="349" t="s">
        <v>4648</v>
      </c>
      <c r="B3513" s="349" t="s">
        <v>4649</v>
      </c>
      <c r="C3513" s="349" t="s">
        <v>4650</v>
      </c>
      <c r="D3513" s="349" t="s">
        <v>4651</v>
      </c>
      <c r="E3513" s="350" t="s">
        <v>24</v>
      </c>
      <c r="F3513" s="349" t="s">
        <v>24</v>
      </c>
      <c r="G3513" s="349">
        <v>92338</v>
      </c>
      <c r="H3513" s="349" t="s">
        <v>4720</v>
      </c>
      <c r="I3513" s="349" t="s">
        <v>182</v>
      </c>
      <c r="J3513" s="349" t="s">
        <v>1333</v>
      </c>
      <c r="K3513" s="350">
        <v>153.05000000000001</v>
      </c>
      <c r="L3513" s="349" t="s">
        <v>1138</v>
      </c>
    </row>
    <row r="3514" spans="1:12" ht="13.5" x14ac:dyDescent="0.25">
      <c r="A3514" s="349" t="s">
        <v>4648</v>
      </c>
      <c r="B3514" s="349" t="s">
        <v>4649</v>
      </c>
      <c r="C3514" s="349" t="s">
        <v>4650</v>
      </c>
      <c r="D3514" s="349" t="s">
        <v>4651</v>
      </c>
      <c r="E3514" s="350" t="s">
        <v>24</v>
      </c>
      <c r="F3514" s="349" t="s">
        <v>24</v>
      </c>
      <c r="G3514" s="349">
        <v>92339</v>
      </c>
      <c r="H3514" s="349" t="s">
        <v>4721</v>
      </c>
      <c r="I3514" s="349" t="s">
        <v>182</v>
      </c>
      <c r="J3514" s="349" t="s">
        <v>1333</v>
      </c>
      <c r="K3514" s="350">
        <v>233.1</v>
      </c>
      <c r="L3514" s="349" t="s">
        <v>1138</v>
      </c>
    </row>
    <row r="3515" spans="1:12" ht="13.5" x14ac:dyDescent="0.25">
      <c r="A3515" s="349" t="s">
        <v>4648</v>
      </c>
      <c r="B3515" s="349" t="s">
        <v>4649</v>
      </c>
      <c r="C3515" s="349" t="s">
        <v>4650</v>
      </c>
      <c r="D3515" s="349" t="s">
        <v>4651</v>
      </c>
      <c r="E3515" s="350" t="s">
        <v>24</v>
      </c>
      <c r="F3515" s="349" t="s">
        <v>24</v>
      </c>
      <c r="G3515" s="349">
        <v>92341</v>
      </c>
      <c r="H3515" s="349" t="s">
        <v>4722</v>
      </c>
      <c r="I3515" s="349" t="s">
        <v>182</v>
      </c>
      <c r="J3515" s="349" t="s">
        <v>1137</v>
      </c>
      <c r="K3515" s="350">
        <v>154.99</v>
      </c>
      <c r="L3515" s="349" t="s">
        <v>1138</v>
      </c>
    </row>
    <row r="3516" spans="1:12" ht="13.5" x14ac:dyDescent="0.25">
      <c r="A3516" s="349" t="s">
        <v>4648</v>
      </c>
      <c r="B3516" s="349" t="s">
        <v>4649</v>
      </c>
      <c r="C3516" s="349" t="s">
        <v>4650</v>
      </c>
      <c r="D3516" s="349" t="s">
        <v>4651</v>
      </c>
      <c r="E3516" s="350" t="s">
        <v>24</v>
      </c>
      <c r="F3516" s="349" t="s">
        <v>24</v>
      </c>
      <c r="G3516" s="349">
        <v>92342</v>
      </c>
      <c r="H3516" s="349" t="s">
        <v>4723</v>
      </c>
      <c r="I3516" s="349" t="s">
        <v>182</v>
      </c>
      <c r="J3516" s="349" t="s">
        <v>1137</v>
      </c>
      <c r="K3516" s="350">
        <v>188.97</v>
      </c>
      <c r="L3516" s="349" t="s">
        <v>1138</v>
      </c>
    </row>
    <row r="3517" spans="1:12" ht="13.5" x14ac:dyDescent="0.25">
      <c r="A3517" s="349" t="s">
        <v>4648</v>
      </c>
      <c r="B3517" s="349" t="s">
        <v>4649</v>
      </c>
      <c r="C3517" s="349" t="s">
        <v>4650</v>
      </c>
      <c r="D3517" s="349" t="s">
        <v>4651</v>
      </c>
      <c r="E3517" s="350" t="s">
        <v>24</v>
      </c>
      <c r="F3517" s="349" t="s">
        <v>24</v>
      </c>
      <c r="G3517" s="349">
        <v>92343</v>
      </c>
      <c r="H3517" s="349" t="s">
        <v>4724</v>
      </c>
      <c r="I3517" s="349" t="s">
        <v>182</v>
      </c>
      <c r="J3517" s="349" t="s">
        <v>1137</v>
      </c>
      <c r="K3517" s="350">
        <v>247.92</v>
      </c>
      <c r="L3517" s="349" t="s">
        <v>1138</v>
      </c>
    </row>
    <row r="3518" spans="1:12" ht="13.5" x14ac:dyDescent="0.25">
      <c r="A3518" s="349" t="s">
        <v>4648</v>
      </c>
      <c r="B3518" s="349" t="s">
        <v>4649</v>
      </c>
      <c r="C3518" s="349" t="s">
        <v>4650</v>
      </c>
      <c r="D3518" s="349" t="s">
        <v>4651</v>
      </c>
      <c r="E3518" s="350" t="s">
        <v>24</v>
      </c>
      <c r="F3518" s="349" t="s">
        <v>24</v>
      </c>
      <c r="G3518" s="349">
        <v>92359</v>
      </c>
      <c r="H3518" s="349" t="s">
        <v>4725</v>
      </c>
      <c r="I3518" s="349" t="s">
        <v>182</v>
      </c>
      <c r="J3518" s="349" t="s">
        <v>1333</v>
      </c>
      <c r="K3518" s="350">
        <v>73.010000000000005</v>
      </c>
      <c r="L3518" s="349" t="s">
        <v>1138</v>
      </c>
    </row>
    <row r="3519" spans="1:12" ht="13.5" x14ac:dyDescent="0.25">
      <c r="A3519" s="349" t="s">
        <v>4648</v>
      </c>
      <c r="B3519" s="349" t="s">
        <v>4649</v>
      </c>
      <c r="C3519" s="349" t="s">
        <v>4650</v>
      </c>
      <c r="D3519" s="349" t="s">
        <v>4651</v>
      </c>
      <c r="E3519" s="350" t="s">
        <v>24</v>
      </c>
      <c r="F3519" s="349" t="s">
        <v>24</v>
      </c>
      <c r="G3519" s="349">
        <v>92360</v>
      </c>
      <c r="H3519" s="349" t="s">
        <v>4726</v>
      </c>
      <c r="I3519" s="349" t="s">
        <v>182</v>
      </c>
      <c r="J3519" s="349" t="s">
        <v>1333</v>
      </c>
      <c r="K3519" s="350">
        <v>97.63</v>
      </c>
      <c r="L3519" s="349" t="s">
        <v>1138</v>
      </c>
    </row>
    <row r="3520" spans="1:12" ht="13.5" x14ac:dyDescent="0.25">
      <c r="A3520" s="349" t="s">
        <v>4648</v>
      </c>
      <c r="B3520" s="349" t="s">
        <v>4649</v>
      </c>
      <c r="C3520" s="349" t="s">
        <v>4650</v>
      </c>
      <c r="D3520" s="349" t="s">
        <v>4651</v>
      </c>
      <c r="E3520" s="350" t="s">
        <v>24</v>
      </c>
      <c r="F3520" s="349" t="s">
        <v>24</v>
      </c>
      <c r="G3520" s="349">
        <v>92361</v>
      </c>
      <c r="H3520" s="349" t="s">
        <v>4727</v>
      </c>
      <c r="I3520" s="349" t="s">
        <v>182</v>
      </c>
      <c r="J3520" s="349" t="s">
        <v>1333</v>
      </c>
      <c r="K3520" s="350">
        <v>131.66999999999999</v>
      </c>
      <c r="L3520" s="349" t="s">
        <v>1138</v>
      </c>
    </row>
    <row r="3521" spans="1:12" ht="13.5" x14ac:dyDescent="0.25">
      <c r="A3521" s="349" t="s">
        <v>4648</v>
      </c>
      <c r="B3521" s="349" t="s">
        <v>4649</v>
      </c>
      <c r="C3521" s="349" t="s">
        <v>4650</v>
      </c>
      <c r="D3521" s="349" t="s">
        <v>4651</v>
      </c>
      <c r="E3521" s="350" t="s">
        <v>24</v>
      </c>
      <c r="F3521" s="349" t="s">
        <v>24</v>
      </c>
      <c r="G3521" s="349">
        <v>92362</v>
      </c>
      <c r="H3521" s="349" t="s">
        <v>4728</v>
      </c>
      <c r="I3521" s="349" t="s">
        <v>182</v>
      </c>
      <c r="J3521" s="349" t="s">
        <v>1333</v>
      </c>
      <c r="K3521" s="350">
        <v>210.89</v>
      </c>
      <c r="L3521" s="349" t="s">
        <v>1138</v>
      </c>
    </row>
    <row r="3522" spans="1:12" ht="13.5" x14ac:dyDescent="0.25">
      <c r="A3522" s="349" t="s">
        <v>4648</v>
      </c>
      <c r="B3522" s="349" t="s">
        <v>4649</v>
      </c>
      <c r="C3522" s="349" t="s">
        <v>4650</v>
      </c>
      <c r="D3522" s="349" t="s">
        <v>4651</v>
      </c>
      <c r="E3522" s="350" t="s">
        <v>24</v>
      </c>
      <c r="F3522" s="349" t="s">
        <v>24</v>
      </c>
      <c r="G3522" s="349">
        <v>92364</v>
      </c>
      <c r="H3522" s="349" t="s">
        <v>4729</v>
      </c>
      <c r="I3522" s="349" t="s">
        <v>182</v>
      </c>
      <c r="J3522" s="349" t="s">
        <v>1137</v>
      </c>
      <c r="K3522" s="350">
        <v>87.54</v>
      </c>
      <c r="L3522" s="349" t="s">
        <v>1138</v>
      </c>
    </row>
    <row r="3523" spans="1:12" ht="13.5" x14ac:dyDescent="0.25">
      <c r="A3523" s="349" t="s">
        <v>4648</v>
      </c>
      <c r="B3523" s="349" t="s">
        <v>4649</v>
      </c>
      <c r="C3523" s="349" t="s">
        <v>4650</v>
      </c>
      <c r="D3523" s="349" t="s">
        <v>4651</v>
      </c>
      <c r="E3523" s="350" t="s">
        <v>24</v>
      </c>
      <c r="F3523" s="349" t="s">
        <v>24</v>
      </c>
      <c r="G3523" s="349">
        <v>92365</v>
      </c>
      <c r="H3523" s="349" t="s">
        <v>4730</v>
      </c>
      <c r="I3523" s="349" t="s">
        <v>182</v>
      </c>
      <c r="J3523" s="349" t="s">
        <v>1137</v>
      </c>
      <c r="K3523" s="350">
        <v>101.11</v>
      </c>
      <c r="L3523" s="349" t="s">
        <v>1138</v>
      </c>
    </row>
    <row r="3524" spans="1:12" ht="13.5" x14ac:dyDescent="0.25">
      <c r="A3524" s="349" t="s">
        <v>4648</v>
      </c>
      <c r="B3524" s="349" t="s">
        <v>4649</v>
      </c>
      <c r="C3524" s="349" t="s">
        <v>4650</v>
      </c>
      <c r="D3524" s="349" t="s">
        <v>4651</v>
      </c>
      <c r="E3524" s="350" t="s">
        <v>24</v>
      </c>
      <c r="F3524" s="349" t="s">
        <v>24</v>
      </c>
      <c r="G3524" s="349">
        <v>92366</v>
      </c>
      <c r="H3524" s="349" t="s">
        <v>4731</v>
      </c>
      <c r="I3524" s="349" t="s">
        <v>182</v>
      </c>
      <c r="J3524" s="349" t="s">
        <v>1137</v>
      </c>
      <c r="K3524" s="350">
        <v>142.82</v>
      </c>
      <c r="L3524" s="349" t="s">
        <v>1138</v>
      </c>
    </row>
    <row r="3525" spans="1:12" ht="13.5" x14ac:dyDescent="0.25">
      <c r="A3525" s="349" t="s">
        <v>4648</v>
      </c>
      <c r="B3525" s="349" t="s">
        <v>4649</v>
      </c>
      <c r="C3525" s="349" t="s">
        <v>4650</v>
      </c>
      <c r="D3525" s="349" t="s">
        <v>4651</v>
      </c>
      <c r="E3525" s="350" t="s">
        <v>24</v>
      </c>
      <c r="F3525" s="349" t="s">
        <v>24</v>
      </c>
      <c r="G3525" s="349">
        <v>92367</v>
      </c>
      <c r="H3525" s="349" t="s">
        <v>4732</v>
      </c>
      <c r="I3525" s="349" t="s">
        <v>182</v>
      </c>
      <c r="J3525" s="349" t="s">
        <v>1137</v>
      </c>
      <c r="K3525" s="350">
        <v>176.22</v>
      </c>
      <c r="L3525" s="349" t="s">
        <v>1138</v>
      </c>
    </row>
    <row r="3526" spans="1:12" ht="13.5" x14ac:dyDescent="0.25">
      <c r="A3526" s="349" t="s">
        <v>4648</v>
      </c>
      <c r="B3526" s="349" t="s">
        <v>4649</v>
      </c>
      <c r="C3526" s="349" t="s">
        <v>4650</v>
      </c>
      <c r="D3526" s="349" t="s">
        <v>4651</v>
      </c>
      <c r="E3526" s="350" t="s">
        <v>24</v>
      </c>
      <c r="F3526" s="349" t="s">
        <v>24</v>
      </c>
      <c r="G3526" s="349">
        <v>92368</v>
      </c>
      <c r="H3526" s="349" t="s">
        <v>4733</v>
      </c>
      <c r="I3526" s="349" t="s">
        <v>182</v>
      </c>
      <c r="J3526" s="349" t="s">
        <v>1137</v>
      </c>
      <c r="K3526" s="350">
        <v>234.67</v>
      </c>
      <c r="L3526" s="349" t="s">
        <v>1138</v>
      </c>
    </row>
    <row r="3527" spans="1:12" ht="13.5" x14ac:dyDescent="0.25">
      <c r="A3527" s="349" t="s">
        <v>4648</v>
      </c>
      <c r="B3527" s="349" t="s">
        <v>4649</v>
      </c>
      <c r="C3527" s="349" t="s">
        <v>4650</v>
      </c>
      <c r="D3527" s="349" t="s">
        <v>4651</v>
      </c>
      <c r="E3527" s="350" t="s">
        <v>24</v>
      </c>
      <c r="F3527" s="349" t="s">
        <v>24</v>
      </c>
      <c r="G3527" s="349">
        <v>92645</v>
      </c>
      <c r="H3527" s="349" t="s">
        <v>4734</v>
      </c>
      <c r="I3527" s="349" t="s">
        <v>182</v>
      </c>
      <c r="J3527" s="349" t="s">
        <v>1333</v>
      </c>
      <c r="K3527" s="350">
        <v>76.86</v>
      </c>
      <c r="L3527" s="349" t="s">
        <v>1138</v>
      </c>
    </row>
    <row r="3528" spans="1:12" ht="13.5" x14ac:dyDescent="0.25">
      <c r="A3528" s="349" t="s">
        <v>4648</v>
      </c>
      <c r="B3528" s="349" t="s">
        <v>4649</v>
      </c>
      <c r="C3528" s="349" t="s">
        <v>4650</v>
      </c>
      <c r="D3528" s="349" t="s">
        <v>4651</v>
      </c>
      <c r="E3528" s="350" t="s">
        <v>24</v>
      </c>
      <c r="F3528" s="349" t="s">
        <v>24</v>
      </c>
      <c r="G3528" s="349">
        <v>92646</v>
      </c>
      <c r="H3528" s="349" t="s">
        <v>4735</v>
      </c>
      <c r="I3528" s="349" t="s">
        <v>182</v>
      </c>
      <c r="J3528" s="349" t="s">
        <v>1333</v>
      </c>
      <c r="K3528" s="350">
        <v>101.48</v>
      </c>
      <c r="L3528" s="349" t="s">
        <v>1138</v>
      </c>
    </row>
    <row r="3529" spans="1:12" ht="13.5" x14ac:dyDescent="0.25">
      <c r="A3529" s="349" t="s">
        <v>4648</v>
      </c>
      <c r="B3529" s="349" t="s">
        <v>4649</v>
      </c>
      <c r="C3529" s="349" t="s">
        <v>4650</v>
      </c>
      <c r="D3529" s="349" t="s">
        <v>4651</v>
      </c>
      <c r="E3529" s="350" t="s">
        <v>24</v>
      </c>
      <c r="F3529" s="349" t="s">
        <v>24</v>
      </c>
      <c r="G3529" s="349">
        <v>92648</v>
      </c>
      <c r="H3529" s="349" t="s">
        <v>4736</v>
      </c>
      <c r="I3529" s="349" t="s">
        <v>182</v>
      </c>
      <c r="J3529" s="349" t="s">
        <v>1333</v>
      </c>
      <c r="K3529" s="350">
        <v>111.03</v>
      </c>
      <c r="L3529" s="349" t="s">
        <v>1138</v>
      </c>
    </row>
    <row r="3530" spans="1:12" ht="13.5" x14ac:dyDescent="0.25">
      <c r="A3530" s="349" t="s">
        <v>4648</v>
      </c>
      <c r="B3530" s="349" t="s">
        <v>4649</v>
      </c>
      <c r="C3530" s="349" t="s">
        <v>4650</v>
      </c>
      <c r="D3530" s="349" t="s">
        <v>4651</v>
      </c>
      <c r="E3530" s="350" t="s">
        <v>24</v>
      </c>
      <c r="F3530" s="349" t="s">
        <v>24</v>
      </c>
      <c r="G3530" s="349">
        <v>92649</v>
      </c>
      <c r="H3530" s="349" t="s">
        <v>4737</v>
      </c>
      <c r="I3530" s="349" t="s">
        <v>182</v>
      </c>
      <c r="J3530" s="349" t="s">
        <v>1333</v>
      </c>
      <c r="K3530" s="350">
        <v>135.52000000000001</v>
      </c>
      <c r="L3530" s="349" t="s">
        <v>1138</v>
      </c>
    </row>
    <row r="3531" spans="1:12" ht="13.5" x14ac:dyDescent="0.25">
      <c r="A3531" s="349" t="s">
        <v>4648</v>
      </c>
      <c r="B3531" s="349" t="s">
        <v>4649</v>
      </c>
      <c r="C3531" s="349" t="s">
        <v>4650</v>
      </c>
      <c r="D3531" s="349" t="s">
        <v>4651</v>
      </c>
      <c r="E3531" s="350" t="s">
        <v>24</v>
      </c>
      <c r="F3531" s="349" t="s">
        <v>24</v>
      </c>
      <c r="G3531" s="349">
        <v>92650</v>
      </c>
      <c r="H3531" s="349" t="s">
        <v>4738</v>
      </c>
      <c r="I3531" s="349" t="s">
        <v>182</v>
      </c>
      <c r="J3531" s="349" t="s">
        <v>1333</v>
      </c>
      <c r="K3531" s="350">
        <v>214.74</v>
      </c>
      <c r="L3531" s="349" t="s">
        <v>1138</v>
      </c>
    </row>
    <row r="3532" spans="1:12" ht="13.5" x14ac:dyDescent="0.25">
      <c r="A3532" s="349" t="s">
        <v>4648</v>
      </c>
      <c r="B3532" s="349" t="s">
        <v>4649</v>
      </c>
      <c r="C3532" s="349" t="s">
        <v>4650</v>
      </c>
      <c r="D3532" s="349" t="s">
        <v>4651</v>
      </c>
      <c r="E3532" s="350" t="s">
        <v>24</v>
      </c>
      <c r="F3532" s="349" t="s">
        <v>24</v>
      </c>
      <c r="G3532" s="349">
        <v>92652</v>
      </c>
      <c r="H3532" s="349" t="s">
        <v>4739</v>
      </c>
      <c r="I3532" s="349" t="s">
        <v>182</v>
      </c>
      <c r="J3532" s="349" t="s">
        <v>1137</v>
      </c>
      <c r="K3532" s="350">
        <v>92.04</v>
      </c>
      <c r="L3532" s="349" t="s">
        <v>1138</v>
      </c>
    </row>
    <row r="3533" spans="1:12" ht="13.5" x14ac:dyDescent="0.25">
      <c r="A3533" s="349" t="s">
        <v>4648</v>
      </c>
      <c r="B3533" s="349" t="s">
        <v>4649</v>
      </c>
      <c r="C3533" s="349" t="s">
        <v>4650</v>
      </c>
      <c r="D3533" s="349" t="s">
        <v>4651</v>
      </c>
      <c r="E3533" s="350" t="s">
        <v>24</v>
      </c>
      <c r="F3533" s="349" t="s">
        <v>24</v>
      </c>
      <c r="G3533" s="349">
        <v>92653</v>
      </c>
      <c r="H3533" s="349" t="s">
        <v>4740</v>
      </c>
      <c r="I3533" s="349" t="s">
        <v>182</v>
      </c>
      <c r="J3533" s="349" t="s">
        <v>1137</v>
      </c>
      <c r="K3533" s="350">
        <v>105.65</v>
      </c>
      <c r="L3533" s="349" t="s">
        <v>1138</v>
      </c>
    </row>
    <row r="3534" spans="1:12" ht="13.5" x14ac:dyDescent="0.25">
      <c r="A3534" s="349" t="s">
        <v>4648</v>
      </c>
      <c r="B3534" s="349" t="s">
        <v>4649</v>
      </c>
      <c r="C3534" s="349" t="s">
        <v>4650</v>
      </c>
      <c r="D3534" s="349" t="s">
        <v>4651</v>
      </c>
      <c r="E3534" s="350" t="s">
        <v>24</v>
      </c>
      <c r="F3534" s="349" t="s">
        <v>24</v>
      </c>
      <c r="G3534" s="349">
        <v>92654</v>
      </c>
      <c r="H3534" s="349" t="s">
        <v>4741</v>
      </c>
      <c r="I3534" s="349" t="s">
        <v>182</v>
      </c>
      <c r="J3534" s="349" t="s">
        <v>1137</v>
      </c>
      <c r="K3534" s="350">
        <v>147.35</v>
      </c>
      <c r="L3534" s="349" t="s">
        <v>1138</v>
      </c>
    </row>
    <row r="3535" spans="1:12" ht="13.5" x14ac:dyDescent="0.25">
      <c r="A3535" s="349" t="s">
        <v>4648</v>
      </c>
      <c r="B3535" s="349" t="s">
        <v>4649</v>
      </c>
      <c r="C3535" s="349" t="s">
        <v>4650</v>
      </c>
      <c r="D3535" s="349" t="s">
        <v>4651</v>
      </c>
      <c r="E3535" s="350" t="s">
        <v>24</v>
      </c>
      <c r="F3535" s="349" t="s">
        <v>24</v>
      </c>
      <c r="G3535" s="349">
        <v>92655</v>
      </c>
      <c r="H3535" s="349" t="s">
        <v>4742</v>
      </c>
      <c r="I3535" s="349" t="s">
        <v>182</v>
      </c>
      <c r="J3535" s="349" t="s">
        <v>1137</v>
      </c>
      <c r="K3535" s="350">
        <v>180.86</v>
      </c>
      <c r="L3535" s="349" t="s">
        <v>1138</v>
      </c>
    </row>
    <row r="3536" spans="1:12" ht="13.5" x14ac:dyDescent="0.25">
      <c r="A3536" s="349" t="s">
        <v>4648</v>
      </c>
      <c r="B3536" s="349" t="s">
        <v>4649</v>
      </c>
      <c r="C3536" s="349" t="s">
        <v>4650</v>
      </c>
      <c r="D3536" s="349" t="s">
        <v>4651</v>
      </c>
      <c r="E3536" s="350" t="s">
        <v>24</v>
      </c>
      <c r="F3536" s="349" t="s">
        <v>24</v>
      </c>
      <c r="G3536" s="349">
        <v>92656</v>
      </c>
      <c r="H3536" s="349" t="s">
        <v>4743</v>
      </c>
      <c r="I3536" s="349" t="s">
        <v>182</v>
      </c>
      <c r="J3536" s="349" t="s">
        <v>1137</v>
      </c>
      <c r="K3536" s="350">
        <v>239.31</v>
      </c>
      <c r="L3536" s="349" t="s">
        <v>1138</v>
      </c>
    </row>
    <row r="3537" spans="1:12" ht="13.5" x14ac:dyDescent="0.25">
      <c r="A3537" s="349" t="s">
        <v>4648</v>
      </c>
      <c r="B3537" s="349" t="s">
        <v>4649</v>
      </c>
      <c r="C3537" s="349" t="s">
        <v>4650</v>
      </c>
      <c r="D3537" s="349" t="s">
        <v>4651</v>
      </c>
      <c r="E3537" s="350" t="s">
        <v>24</v>
      </c>
      <c r="F3537" s="349" t="s">
        <v>24</v>
      </c>
      <c r="G3537" s="349">
        <v>92687</v>
      </c>
      <c r="H3537" s="349" t="s">
        <v>4744</v>
      </c>
      <c r="I3537" s="349" t="s">
        <v>182</v>
      </c>
      <c r="J3537" s="349" t="s">
        <v>1137</v>
      </c>
      <c r="K3537" s="350">
        <v>41.51</v>
      </c>
      <c r="L3537" s="349" t="s">
        <v>1138</v>
      </c>
    </row>
    <row r="3538" spans="1:12" ht="13.5" x14ac:dyDescent="0.25">
      <c r="A3538" s="349" t="s">
        <v>4648</v>
      </c>
      <c r="B3538" s="349" t="s">
        <v>4649</v>
      </c>
      <c r="C3538" s="349" t="s">
        <v>4650</v>
      </c>
      <c r="D3538" s="349" t="s">
        <v>4651</v>
      </c>
      <c r="E3538" s="350" t="s">
        <v>24</v>
      </c>
      <c r="F3538" s="349" t="s">
        <v>24</v>
      </c>
      <c r="G3538" s="349">
        <v>92688</v>
      </c>
      <c r="H3538" s="349" t="s">
        <v>4745</v>
      </c>
      <c r="I3538" s="349" t="s">
        <v>182</v>
      </c>
      <c r="J3538" s="349" t="s">
        <v>1137</v>
      </c>
      <c r="K3538" s="350">
        <v>56.13</v>
      </c>
      <c r="L3538" s="349" t="s">
        <v>1138</v>
      </c>
    </row>
    <row r="3539" spans="1:12" ht="13.5" x14ac:dyDescent="0.25">
      <c r="A3539" s="349" t="s">
        <v>4648</v>
      </c>
      <c r="B3539" s="349" t="s">
        <v>4649</v>
      </c>
      <c r="C3539" s="349" t="s">
        <v>4650</v>
      </c>
      <c r="D3539" s="349" t="s">
        <v>4651</v>
      </c>
      <c r="E3539" s="350" t="s">
        <v>24</v>
      </c>
      <c r="F3539" s="349" t="s">
        <v>24</v>
      </c>
      <c r="G3539" s="349">
        <v>92689</v>
      </c>
      <c r="H3539" s="349" t="s">
        <v>4746</v>
      </c>
      <c r="I3539" s="349" t="s">
        <v>182</v>
      </c>
      <c r="J3539" s="349" t="s">
        <v>1333</v>
      </c>
      <c r="K3539" s="350">
        <v>53.82</v>
      </c>
      <c r="L3539" s="349" t="s">
        <v>1138</v>
      </c>
    </row>
    <row r="3540" spans="1:12" ht="13.5" x14ac:dyDescent="0.25">
      <c r="A3540" s="349" t="s">
        <v>4648</v>
      </c>
      <c r="B3540" s="349" t="s">
        <v>4649</v>
      </c>
      <c r="C3540" s="349" t="s">
        <v>4650</v>
      </c>
      <c r="D3540" s="349" t="s">
        <v>4651</v>
      </c>
      <c r="E3540" s="350" t="s">
        <v>24</v>
      </c>
      <c r="F3540" s="349" t="s">
        <v>24</v>
      </c>
      <c r="G3540" s="349">
        <v>92690</v>
      </c>
      <c r="H3540" s="349" t="s">
        <v>4747</v>
      </c>
      <c r="I3540" s="349" t="s">
        <v>182</v>
      </c>
      <c r="J3540" s="349" t="s">
        <v>1333</v>
      </c>
      <c r="K3540" s="350">
        <v>76.53</v>
      </c>
      <c r="L3540" s="349" t="s">
        <v>1138</v>
      </c>
    </row>
    <row r="3541" spans="1:12" ht="13.5" x14ac:dyDescent="0.25">
      <c r="A3541" s="349" t="s">
        <v>4648</v>
      </c>
      <c r="B3541" s="349" t="s">
        <v>4649</v>
      </c>
      <c r="C3541" s="349" t="s">
        <v>4650</v>
      </c>
      <c r="D3541" s="349" t="s">
        <v>4651</v>
      </c>
      <c r="E3541" s="350" t="s">
        <v>24</v>
      </c>
      <c r="F3541" s="349" t="s">
        <v>24</v>
      </c>
      <c r="G3541" s="349">
        <v>92691</v>
      </c>
      <c r="H3541" s="349" t="s">
        <v>4748</v>
      </c>
      <c r="I3541" s="349" t="s">
        <v>182</v>
      </c>
      <c r="J3541" s="349" t="s">
        <v>1333</v>
      </c>
      <c r="K3541" s="350">
        <v>98.54</v>
      </c>
      <c r="L3541" s="349" t="s">
        <v>1138</v>
      </c>
    </row>
    <row r="3542" spans="1:12" ht="13.5" x14ac:dyDescent="0.25">
      <c r="A3542" s="349" t="s">
        <v>4648</v>
      </c>
      <c r="B3542" s="349" t="s">
        <v>4649</v>
      </c>
      <c r="C3542" s="349" t="s">
        <v>4650</v>
      </c>
      <c r="D3542" s="349" t="s">
        <v>4651</v>
      </c>
      <c r="E3542" s="350" t="s">
        <v>24</v>
      </c>
      <c r="F3542" s="349" t="s">
        <v>24</v>
      </c>
      <c r="G3542" s="349">
        <v>94462</v>
      </c>
      <c r="H3542" s="349" t="s">
        <v>4749</v>
      </c>
      <c r="I3542" s="349" t="s">
        <v>182</v>
      </c>
      <c r="J3542" s="349" t="s">
        <v>1137</v>
      </c>
      <c r="K3542" s="350">
        <v>149.36000000000001</v>
      </c>
      <c r="L3542" s="349" t="s">
        <v>1138</v>
      </c>
    </row>
    <row r="3543" spans="1:12" ht="13.5" x14ac:dyDescent="0.25">
      <c r="A3543" s="349" t="s">
        <v>4648</v>
      </c>
      <c r="B3543" s="349" t="s">
        <v>4649</v>
      </c>
      <c r="C3543" s="349" t="s">
        <v>4650</v>
      </c>
      <c r="D3543" s="349" t="s">
        <v>4651</v>
      </c>
      <c r="E3543" s="350" t="s">
        <v>24</v>
      </c>
      <c r="F3543" s="349" t="s">
        <v>24</v>
      </c>
      <c r="G3543" s="349">
        <v>94463</v>
      </c>
      <c r="H3543" s="349" t="s">
        <v>4750</v>
      </c>
      <c r="I3543" s="349" t="s">
        <v>182</v>
      </c>
      <c r="J3543" s="349" t="s">
        <v>1137</v>
      </c>
      <c r="K3543" s="350">
        <v>178.89</v>
      </c>
      <c r="L3543" s="349" t="s">
        <v>1138</v>
      </c>
    </row>
    <row r="3544" spans="1:12" ht="13.5" x14ac:dyDescent="0.25">
      <c r="A3544" s="349" t="s">
        <v>4648</v>
      </c>
      <c r="B3544" s="349" t="s">
        <v>4649</v>
      </c>
      <c r="C3544" s="349" t="s">
        <v>4650</v>
      </c>
      <c r="D3544" s="349" t="s">
        <v>4651</v>
      </c>
      <c r="E3544" s="350" t="s">
        <v>24</v>
      </c>
      <c r="F3544" s="349" t="s">
        <v>24</v>
      </c>
      <c r="G3544" s="349">
        <v>94464</v>
      </c>
      <c r="H3544" s="349" t="s">
        <v>4751</v>
      </c>
      <c r="I3544" s="349" t="s">
        <v>182</v>
      </c>
      <c r="J3544" s="349" t="s">
        <v>1137</v>
      </c>
      <c r="K3544" s="350">
        <v>255.46</v>
      </c>
      <c r="L3544" s="349" t="s">
        <v>1138</v>
      </c>
    </row>
    <row r="3545" spans="1:12" ht="13.5" x14ac:dyDescent="0.25">
      <c r="A3545" s="349" t="s">
        <v>4648</v>
      </c>
      <c r="B3545" s="349" t="s">
        <v>4649</v>
      </c>
      <c r="C3545" s="349" t="s">
        <v>4650</v>
      </c>
      <c r="D3545" s="349" t="s">
        <v>4651</v>
      </c>
      <c r="E3545" s="350" t="s">
        <v>24</v>
      </c>
      <c r="F3545" s="349" t="s">
        <v>24</v>
      </c>
      <c r="G3545" s="349">
        <v>94602</v>
      </c>
      <c r="H3545" s="349" t="s">
        <v>4752</v>
      </c>
      <c r="I3545" s="349" t="s">
        <v>182</v>
      </c>
      <c r="J3545" s="349" t="s">
        <v>1333</v>
      </c>
      <c r="K3545" s="350">
        <v>198.91</v>
      </c>
      <c r="L3545" s="349" t="s">
        <v>1138</v>
      </c>
    </row>
    <row r="3546" spans="1:12" ht="13.5" x14ac:dyDescent="0.25">
      <c r="A3546" s="349" t="s">
        <v>4648</v>
      </c>
      <c r="B3546" s="349" t="s">
        <v>4649</v>
      </c>
      <c r="C3546" s="349" t="s">
        <v>4650</v>
      </c>
      <c r="D3546" s="349" t="s">
        <v>4651</v>
      </c>
      <c r="E3546" s="350" t="s">
        <v>24</v>
      </c>
      <c r="F3546" s="349" t="s">
        <v>24</v>
      </c>
      <c r="G3546" s="349">
        <v>94603</v>
      </c>
      <c r="H3546" s="349" t="s">
        <v>4753</v>
      </c>
      <c r="I3546" s="349" t="s">
        <v>182</v>
      </c>
      <c r="J3546" s="349" t="s">
        <v>1333</v>
      </c>
      <c r="K3546" s="350">
        <v>267.32</v>
      </c>
      <c r="L3546" s="349" t="s">
        <v>1138</v>
      </c>
    </row>
    <row r="3547" spans="1:12" ht="13.5" x14ac:dyDescent="0.25">
      <c r="A3547" s="349" t="s">
        <v>4648</v>
      </c>
      <c r="B3547" s="349" t="s">
        <v>4649</v>
      </c>
      <c r="C3547" s="349" t="s">
        <v>4650</v>
      </c>
      <c r="D3547" s="349" t="s">
        <v>4651</v>
      </c>
      <c r="E3547" s="350" t="s">
        <v>24</v>
      </c>
      <c r="F3547" s="349" t="s">
        <v>24</v>
      </c>
      <c r="G3547" s="349">
        <v>94604</v>
      </c>
      <c r="H3547" s="349" t="s">
        <v>4754</v>
      </c>
      <c r="I3547" s="349" t="s">
        <v>182</v>
      </c>
      <c r="J3547" s="349" t="s">
        <v>1333</v>
      </c>
      <c r="K3547" s="350">
        <v>365.26</v>
      </c>
      <c r="L3547" s="349" t="s">
        <v>1138</v>
      </c>
    </row>
    <row r="3548" spans="1:12" ht="13.5" x14ac:dyDescent="0.25">
      <c r="A3548" s="349" t="s">
        <v>4648</v>
      </c>
      <c r="B3548" s="349" t="s">
        <v>4649</v>
      </c>
      <c r="C3548" s="349" t="s">
        <v>4650</v>
      </c>
      <c r="D3548" s="349" t="s">
        <v>4651</v>
      </c>
      <c r="E3548" s="350" t="s">
        <v>24</v>
      </c>
      <c r="F3548" s="349" t="s">
        <v>24</v>
      </c>
      <c r="G3548" s="349">
        <v>94605</v>
      </c>
      <c r="H3548" s="349" t="s">
        <v>4755</v>
      </c>
      <c r="I3548" s="349" t="s">
        <v>182</v>
      </c>
      <c r="J3548" s="349" t="s">
        <v>1333</v>
      </c>
      <c r="K3548" s="350">
        <v>522.27</v>
      </c>
      <c r="L3548" s="349" t="s">
        <v>1138</v>
      </c>
    </row>
    <row r="3549" spans="1:12" ht="13.5" x14ac:dyDescent="0.25">
      <c r="A3549" s="349" t="s">
        <v>4648</v>
      </c>
      <c r="B3549" s="349" t="s">
        <v>4649</v>
      </c>
      <c r="C3549" s="349" t="s">
        <v>4650</v>
      </c>
      <c r="D3549" s="349" t="s">
        <v>4651</v>
      </c>
      <c r="E3549" s="350" t="s">
        <v>24</v>
      </c>
      <c r="F3549" s="349" t="s">
        <v>24</v>
      </c>
      <c r="G3549" s="349">
        <v>94648</v>
      </c>
      <c r="H3549" s="349" t="s">
        <v>907</v>
      </c>
      <c r="I3549" s="349" t="s">
        <v>182</v>
      </c>
      <c r="J3549" s="349" t="s">
        <v>1137</v>
      </c>
      <c r="K3549" s="350">
        <v>12.37</v>
      </c>
      <c r="L3549" s="349" t="s">
        <v>1138</v>
      </c>
    </row>
    <row r="3550" spans="1:12" ht="13.5" x14ac:dyDescent="0.25">
      <c r="A3550" s="349" t="s">
        <v>4648</v>
      </c>
      <c r="B3550" s="349" t="s">
        <v>4649</v>
      </c>
      <c r="C3550" s="349" t="s">
        <v>4650</v>
      </c>
      <c r="D3550" s="349" t="s">
        <v>4651</v>
      </c>
      <c r="E3550" s="350" t="s">
        <v>24</v>
      </c>
      <c r="F3550" s="349" t="s">
        <v>24</v>
      </c>
      <c r="G3550" s="349">
        <v>94649</v>
      </c>
      <c r="H3550" s="349" t="s">
        <v>908</v>
      </c>
      <c r="I3550" s="349" t="s">
        <v>182</v>
      </c>
      <c r="J3550" s="349" t="s">
        <v>1137</v>
      </c>
      <c r="K3550" s="350">
        <v>19.579999999999998</v>
      </c>
      <c r="L3550" s="349" t="s">
        <v>1138</v>
      </c>
    </row>
    <row r="3551" spans="1:12" ht="13.5" x14ac:dyDescent="0.25">
      <c r="A3551" s="349" t="s">
        <v>4648</v>
      </c>
      <c r="B3551" s="349" t="s">
        <v>4649</v>
      </c>
      <c r="C3551" s="349" t="s">
        <v>4650</v>
      </c>
      <c r="D3551" s="349" t="s">
        <v>4651</v>
      </c>
      <c r="E3551" s="350" t="s">
        <v>24</v>
      </c>
      <c r="F3551" s="349" t="s">
        <v>24</v>
      </c>
      <c r="G3551" s="349">
        <v>94650</v>
      </c>
      <c r="H3551" s="349" t="s">
        <v>4756</v>
      </c>
      <c r="I3551" s="349" t="s">
        <v>182</v>
      </c>
      <c r="J3551" s="349" t="s">
        <v>1137</v>
      </c>
      <c r="K3551" s="350">
        <v>29.53</v>
      </c>
      <c r="L3551" s="349" t="s">
        <v>1138</v>
      </c>
    </row>
    <row r="3552" spans="1:12" ht="13.5" x14ac:dyDescent="0.25">
      <c r="A3552" s="349" t="s">
        <v>4648</v>
      </c>
      <c r="B3552" s="349" t="s">
        <v>4649</v>
      </c>
      <c r="C3552" s="349" t="s">
        <v>4650</v>
      </c>
      <c r="D3552" s="349" t="s">
        <v>4651</v>
      </c>
      <c r="E3552" s="350" t="s">
        <v>24</v>
      </c>
      <c r="F3552" s="349" t="s">
        <v>24</v>
      </c>
      <c r="G3552" s="349">
        <v>94651</v>
      </c>
      <c r="H3552" s="349" t="s">
        <v>4757</v>
      </c>
      <c r="I3552" s="349" t="s">
        <v>182</v>
      </c>
      <c r="J3552" s="349" t="s">
        <v>1137</v>
      </c>
      <c r="K3552" s="350">
        <v>31.54</v>
      </c>
      <c r="L3552" s="349" t="s">
        <v>1138</v>
      </c>
    </row>
    <row r="3553" spans="1:12" ht="13.5" x14ac:dyDescent="0.25">
      <c r="A3553" s="349" t="s">
        <v>4648</v>
      </c>
      <c r="B3553" s="349" t="s">
        <v>4649</v>
      </c>
      <c r="C3553" s="349" t="s">
        <v>4650</v>
      </c>
      <c r="D3553" s="349" t="s">
        <v>4651</v>
      </c>
      <c r="E3553" s="350" t="s">
        <v>24</v>
      </c>
      <c r="F3553" s="349" t="s">
        <v>24</v>
      </c>
      <c r="G3553" s="349">
        <v>94652</v>
      </c>
      <c r="H3553" s="349" t="s">
        <v>4758</v>
      </c>
      <c r="I3553" s="349" t="s">
        <v>182</v>
      </c>
      <c r="J3553" s="349" t="s">
        <v>1137</v>
      </c>
      <c r="K3553" s="350">
        <v>50.43</v>
      </c>
      <c r="L3553" s="349" t="s">
        <v>1138</v>
      </c>
    </row>
    <row r="3554" spans="1:12" ht="13.5" x14ac:dyDescent="0.25">
      <c r="A3554" s="349" t="s">
        <v>4648</v>
      </c>
      <c r="B3554" s="349" t="s">
        <v>4649</v>
      </c>
      <c r="C3554" s="349" t="s">
        <v>4650</v>
      </c>
      <c r="D3554" s="349" t="s">
        <v>4651</v>
      </c>
      <c r="E3554" s="350" t="s">
        <v>24</v>
      </c>
      <c r="F3554" s="349" t="s">
        <v>24</v>
      </c>
      <c r="G3554" s="349">
        <v>94653</v>
      </c>
      <c r="H3554" s="349" t="s">
        <v>4759</v>
      </c>
      <c r="I3554" s="349" t="s">
        <v>182</v>
      </c>
      <c r="J3554" s="349" t="s">
        <v>1137</v>
      </c>
      <c r="K3554" s="350">
        <v>74.2</v>
      </c>
      <c r="L3554" s="349" t="s">
        <v>1138</v>
      </c>
    </row>
    <row r="3555" spans="1:12" ht="13.5" x14ac:dyDescent="0.25">
      <c r="A3555" s="349" t="s">
        <v>4648</v>
      </c>
      <c r="B3555" s="349" t="s">
        <v>4649</v>
      </c>
      <c r="C3555" s="349" t="s">
        <v>4650</v>
      </c>
      <c r="D3555" s="349" t="s">
        <v>4651</v>
      </c>
      <c r="E3555" s="350" t="s">
        <v>24</v>
      </c>
      <c r="F3555" s="349" t="s">
        <v>24</v>
      </c>
      <c r="G3555" s="349">
        <v>94654</v>
      </c>
      <c r="H3555" s="349" t="s">
        <v>4760</v>
      </c>
      <c r="I3555" s="349" t="s">
        <v>182</v>
      </c>
      <c r="J3555" s="349" t="s">
        <v>1137</v>
      </c>
      <c r="K3555" s="350">
        <v>104.25</v>
      </c>
      <c r="L3555" s="349" t="s">
        <v>1138</v>
      </c>
    </row>
    <row r="3556" spans="1:12" ht="13.5" x14ac:dyDescent="0.25">
      <c r="A3556" s="349" t="s">
        <v>4648</v>
      </c>
      <c r="B3556" s="349" t="s">
        <v>4649</v>
      </c>
      <c r="C3556" s="349" t="s">
        <v>4650</v>
      </c>
      <c r="D3556" s="349" t="s">
        <v>4651</v>
      </c>
      <c r="E3556" s="350" t="s">
        <v>24</v>
      </c>
      <c r="F3556" s="349" t="s">
        <v>24</v>
      </c>
      <c r="G3556" s="349">
        <v>94655</v>
      </c>
      <c r="H3556" s="349" t="s">
        <v>4761</v>
      </c>
      <c r="I3556" s="349" t="s">
        <v>182</v>
      </c>
      <c r="J3556" s="349" t="s">
        <v>1137</v>
      </c>
      <c r="K3556" s="350">
        <v>149.04</v>
      </c>
      <c r="L3556" s="349" t="s">
        <v>1138</v>
      </c>
    </row>
    <row r="3557" spans="1:12" ht="13.5" x14ac:dyDescent="0.25">
      <c r="A3557" s="349" t="s">
        <v>4648</v>
      </c>
      <c r="B3557" s="349" t="s">
        <v>4649</v>
      </c>
      <c r="C3557" s="349" t="s">
        <v>4650</v>
      </c>
      <c r="D3557" s="349" t="s">
        <v>4651</v>
      </c>
      <c r="E3557" s="350" t="s">
        <v>24</v>
      </c>
      <c r="F3557" s="349" t="s">
        <v>24</v>
      </c>
      <c r="G3557" s="349">
        <v>94716</v>
      </c>
      <c r="H3557" s="349" t="s">
        <v>4762</v>
      </c>
      <c r="I3557" s="349" t="s">
        <v>182</v>
      </c>
      <c r="J3557" s="349" t="s">
        <v>1137</v>
      </c>
      <c r="K3557" s="350">
        <v>26.51</v>
      </c>
      <c r="L3557" s="349" t="s">
        <v>1138</v>
      </c>
    </row>
    <row r="3558" spans="1:12" ht="13.5" x14ac:dyDescent="0.25">
      <c r="A3558" s="349" t="s">
        <v>4648</v>
      </c>
      <c r="B3558" s="349" t="s">
        <v>4649</v>
      </c>
      <c r="C3558" s="349" t="s">
        <v>4650</v>
      </c>
      <c r="D3558" s="349" t="s">
        <v>4651</v>
      </c>
      <c r="E3558" s="350" t="s">
        <v>24</v>
      </c>
      <c r="F3558" s="349" t="s">
        <v>24</v>
      </c>
      <c r="G3558" s="349">
        <v>94717</v>
      </c>
      <c r="H3558" s="349" t="s">
        <v>4763</v>
      </c>
      <c r="I3558" s="349" t="s">
        <v>182</v>
      </c>
      <c r="J3558" s="349" t="s">
        <v>1137</v>
      </c>
      <c r="K3558" s="350">
        <v>41.53</v>
      </c>
      <c r="L3558" s="349" t="s">
        <v>1138</v>
      </c>
    </row>
    <row r="3559" spans="1:12" ht="13.5" x14ac:dyDescent="0.25">
      <c r="A3559" s="349" t="s">
        <v>4648</v>
      </c>
      <c r="B3559" s="349" t="s">
        <v>4649</v>
      </c>
      <c r="C3559" s="349" t="s">
        <v>4650</v>
      </c>
      <c r="D3559" s="349" t="s">
        <v>4651</v>
      </c>
      <c r="E3559" s="350" t="s">
        <v>24</v>
      </c>
      <c r="F3559" s="349" t="s">
        <v>24</v>
      </c>
      <c r="G3559" s="349">
        <v>94718</v>
      </c>
      <c r="H3559" s="349" t="s">
        <v>4764</v>
      </c>
      <c r="I3559" s="349" t="s">
        <v>182</v>
      </c>
      <c r="J3559" s="349" t="s">
        <v>1137</v>
      </c>
      <c r="K3559" s="350">
        <v>53.71</v>
      </c>
      <c r="L3559" s="349" t="s">
        <v>1138</v>
      </c>
    </row>
    <row r="3560" spans="1:12" ht="13.5" x14ac:dyDescent="0.25">
      <c r="A3560" s="349" t="s">
        <v>4648</v>
      </c>
      <c r="B3560" s="349" t="s">
        <v>4649</v>
      </c>
      <c r="C3560" s="349" t="s">
        <v>4650</v>
      </c>
      <c r="D3560" s="349" t="s">
        <v>4651</v>
      </c>
      <c r="E3560" s="350" t="s">
        <v>24</v>
      </c>
      <c r="F3560" s="349" t="s">
        <v>24</v>
      </c>
      <c r="G3560" s="349">
        <v>94719</v>
      </c>
      <c r="H3560" s="349" t="s">
        <v>4765</v>
      </c>
      <c r="I3560" s="349" t="s">
        <v>182</v>
      </c>
      <c r="J3560" s="349" t="s">
        <v>1137</v>
      </c>
      <c r="K3560" s="350">
        <v>69.33</v>
      </c>
      <c r="L3560" s="349" t="s">
        <v>1138</v>
      </c>
    </row>
    <row r="3561" spans="1:12" ht="13.5" x14ac:dyDescent="0.25">
      <c r="A3561" s="349" t="s">
        <v>4648</v>
      </c>
      <c r="B3561" s="349" t="s">
        <v>4649</v>
      </c>
      <c r="C3561" s="349" t="s">
        <v>4650</v>
      </c>
      <c r="D3561" s="349" t="s">
        <v>4651</v>
      </c>
      <c r="E3561" s="350" t="s">
        <v>24</v>
      </c>
      <c r="F3561" s="349" t="s">
        <v>24</v>
      </c>
      <c r="G3561" s="349">
        <v>94720</v>
      </c>
      <c r="H3561" s="349" t="s">
        <v>4766</v>
      </c>
      <c r="I3561" s="349" t="s">
        <v>182</v>
      </c>
      <c r="J3561" s="349" t="s">
        <v>1137</v>
      </c>
      <c r="K3561" s="350">
        <v>100.74</v>
      </c>
      <c r="L3561" s="349" t="s">
        <v>1138</v>
      </c>
    </row>
    <row r="3562" spans="1:12" ht="13.5" x14ac:dyDescent="0.25">
      <c r="A3562" s="349" t="s">
        <v>4648</v>
      </c>
      <c r="B3562" s="349" t="s">
        <v>4649</v>
      </c>
      <c r="C3562" s="349" t="s">
        <v>4650</v>
      </c>
      <c r="D3562" s="349" t="s">
        <v>4651</v>
      </c>
      <c r="E3562" s="350" t="s">
        <v>24</v>
      </c>
      <c r="F3562" s="349" t="s">
        <v>24</v>
      </c>
      <c r="G3562" s="349">
        <v>94721</v>
      </c>
      <c r="H3562" s="349" t="s">
        <v>4767</v>
      </c>
      <c r="I3562" s="349" t="s">
        <v>182</v>
      </c>
      <c r="J3562" s="349" t="s">
        <v>1137</v>
      </c>
      <c r="K3562" s="350">
        <v>154.79</v>
      </c>
      <c r="L3562" s="349" t="s">
        <v>1138</v>
      </c>
    </row>
    <row r="3563" spans="1:12" ht="13.5" x14ac:dyDescent="0.25">
      <c r="A3563" s="349" t="s">
        <v>4648</v>
      </c>
      <c r="B3563" s="349" t="s">
        <v>4649</v>
      </c>
      <c r="C3563" s="349" t="s">
        <v>4650</v>
      </c>
      <c r="D3563" s="349" t="s">
        <v>4651</v>
      </c>
      <c r="E3563" s="350" t="s">
        <v>24</v>
      </c>
      <c r="F3563" s="349" t="s">
        <v>24</v>
      </c>
      <c r="G3563" s="349">
        <v>94722</v>
      </c>
      <c r="H3563" s="349" t="s">
        <v>4768</v>
      </c>
      <c r="I3563" s="349" t="s">
        <v>182</v>
      </c>
      <c r="J3563" s="349" t="s">
        <v>1137</v>
      </c>
      <c r="K3563" s="350">
        <v>266.85000000000002</v>
      </c>
      <c r="L3563" s="349" t="s">
        <v>1138</v>
      </c>
    </row>
    <row r="3564" spans="1:12" ht="13.5" x14ac:dyDescent="0.25">
      <c r="A3564" s="349" t="s">
        <v>4648</v>
      </c>
      <c r="B3564" s="349" t="s">
        <v>4649</v>
      </c>
      <c r="C3564" s="349" t="s">
        <v>4650</v>
      </c>
      <c r="D3564" s="349" t="s">
        <v>4651</v>
      </c>
      <c r="E3564" s="350" t="s">
        <v>24</v>
      </c>
      <c r="F3564" s="349" t="s">
        <v>24</v>
      </c>
      <c r="G3564" s="349">
        <v>94723</v>
      </c>
      <c r="H3564" s="349" t="s">
        <v>4769</v>
      </c>
      <c r="I3564" s="349" t="s">
        <v>182</v>
      </c>
      <c r="J3564" s="349" t="s">
        <v>1137</v>
      </c>
      <c r="K3564" s="350">
        <v>483.81</v>
      </c>
      <c r="L3564" s="349" t="s">
        <v>1138</v>
      </c>
    </row>
    <row r="3565" spans="1:12" ht="13.5" x14ac:dyDescent="0.25">
      <c r="A3565" s="349" t="s">
        <v>4648</v>
      </c>
      <c r="B3565" s="349" t="s">
        <v>4649</v>
      </c>
      <c r="C3565" s="349" t="s">
        <v>4650</v>
      </c>
      <c r="D3565" s="349" t="s">
        <v>4651</v>
      </c>
      <c r="E3565" s="350" t="s">
        <v>24</v>
      </c>
      <c r="F3565" s="349" t="s">
        <v>24</v>
      </c>
      <c r="G3565" s="349">
        <v>95697</v>
      </c>
      <c r="H3565" s="349" t="s">
        <v>4770</v>
      </c>
      <c r="I3565" s="349" t="s">
        <v>182</v>
      </c>
      <c r="J3565" s="349" t="s">
        <v>1333</v>
      </c>
      <c r="K3565" s="350">
        <v>107.19</v>
      </c>
      <c r="L3565" s="349" t="s">
        <v>1138</v>
      </c>
    </row>
    <row r="3566" spans="1:12" ht="13.5" x14ac:dyDescent="0.25">
      <c r="A3566" s="349" t="s">
        <v>4648</v>
      </c>
      <c r="B3566" s="349" t="s">
        <v>4649</v>
      </c>
      <c r="C3566" s="349" t="s">
        <v>4650</v>
      </c>
      <c r="D3566" s="349" t="s">
        <v>4651</v>
      </c>
      <c r="E3566" s="350" t="s">
        <v>24</v>
      </c>
      <c r="F3566" s="349" t="s">
        <v>24</v>
      </c>
      <c r="G3566" s="349">
        <v>96635</v>
      </c>
      <c r="H3566" s="349" t="s">
        <v>4771</v>
      </c>
      <c r="I3566" s="349" t="s">
        <v>182</v>
      </c>
      <c r="J3566" s="349" t="s">
        <v>1333</v>
      </c>
      <c r="K3566" s="350">
        <v>38.11</v>
      </c>
      <c r="L3566" s="349" t="s">
        <v>1138</v>
      </c>
    </row>
    <row r="3567" spans="1:12" ht="13.5" x14ac:dyDescent="0.25">
      <c r="A3567" s="349" t="s">
        <v>4648</v>
      </c>
      <c r="B3567" s="349" t="s">
        <v>4649</v>
      </c>
      <c r="C3567" s="349" t="s">
        <v>4650</v>
      </c>
      <c r="D3567" s="349" t="s">
        <v>4651</v>
      </c>
      <c r="E3567" s="350" t="s">
        <v>24</v>
      </c>
      <c r="F3567" s="349" t="s">
        <v>24</v>
      </c>
      <c r="G3567" s="349">
        <v>96636</v>
      </c>
      <c r="H3567" s="349" t="s">
        <v>4772</v>
      </c>
      <c r="I3567" s="349" t="s">
        <v>182</v>
      </c>
      <c r="J3567" s="349" t="s">
        <v>1333</v>
      </c>
      <c r="K3567" s="350">
        <v>40.42</v>
      </c>
      <c r="L3567" s="349" t="s">
        <v>1138</v>
      </c>
    </row>
    <row r="3568" spans="1:12" ht="13.5" x14ac:dyDescent="0.25">
      <c r="A3568" s="349" t="s">
        <v>4648</v>
      </c>
      <c r="B3568" s="349" t="s">
        <v>4649</v>
      </c>
      <c r="C3568" s="349" t="s">
        <v>4650</v>
      </c>
      <c r="D3568" s="349" t="s">
        <v>4651</v>
      </c>
      <c r="E3568" s="350" t="s">
        <v>24</v>
      </c>
      <c r="F3568" s="349" t="s">
        <v>24</v>
      </c>
      <c r="G3568" s="349">
        <v>96644</v>
      </c>
      <c r="H3568" s="349" t="s">
        <v>4773</v>
      </c>
      <c r="I3568" s="349" t="s">
        <v>182</v>
      </c>
      <c r="J3568" s="349" t="s">
        <v>1333</v>
      </c>
      <c r="K3568" s="350">
        <v>20.91</v>
      </c>
      <c r="L3568" s="349" t="s">
        <v>1138</v>
      </c>
    </row>
    <row r="3569" spans="1:12" ht="13.5" x14ac:dyDescent="0.25">
      <c r="A3569" s="349" t="s">
        <v>4648</v>
      </c>
      <c r="B3569" s="349" t="s">
        <v>4649</v>
      </c>
      <c r="C3569" s="349" t="s">
        <v>4650</v>
      </c>
      <c r="D3569" s="349" t="s">
        <v>4651</v>
      </c>
      <c r="E3569" s="350" t="s">
        <v>24</v>
      </c>
      <c r="F3569" s="349" t="s">
        <v>24</v>
      </c>
      <c r="G3569" s="349">
        <v>96645</v>
      </c>
      <c r="H3569" s="349" t="s">
        <v>4774</v>
      </c>
      <c r="I3569" s="349" t="s">
        <v>182</v>
      </c>
      <c r="J3569" s="349" t="s">
        <v>1333</v>
      </c>
      <c r="K3569" s="350">
        <v>18.53</v>
      </c>
      <c r="L3569" s="349" t="s">
        <v>1138</v>
      </c>
    </row>
    <row r="3570" spans="1:12" ht="13.5" x14ac:dyDescent="0.25">
      <c r="A3570" s="349" t="s">
        <v>4648</v>
      </c>
      <c r="B3570" s="349" t="s">
        <v>4649</v>
      </c>
      <c r="C3570" s="349" t="s">
        <v>4650</v>
      </c>
      <c r="D3570" s="349" t="s">
        <v>4651</v>
      </c>
      <c r="E3570" s="350" t="s">
        <v>24</v>
      </c>
      <c r="F3570" s="349" t="s">
        <v>24</v>
      </c>
      <c r="G3570" s="349">
        <v>96646</v>
      </c>
      <c r="H3570" s="349" t="s">
        <v>4775</v>
      </c>
      <c r="I3570" s="349" t="s">
        <v>182</v>
      </c>
      <c r="J3570" s="349" t="s">
        <v>1333</v>
      </c>
      <c r="K3570" s="350">
        <v>22.67</v>
      </c>
      <c r="L3570" s="349" t="s">
        <v>1138</v>
      </c>
    </row>
    <row r="3571" spans="1:12" ht="13.5" x14ac:dyDescent="0.25">
      <c r="A3571" s="349" t="s">
        <v>4648</v>
      </c>
      <c r="B3571" s="349" t="s">
        <v>4649</v>
      </c>
      <c r="C3571" s="349" t="s">
        <v>4650</v>
      </c>
      <c r="D3571" s="349" t="s">
        <v>4651</v>
      </c>
      <c r="E3571" s="350" t="s">
        <v>24</v>
      </c>
      <c r="F3571" s="349" t="s">
        <v>24</v>
      </c>
      <c r="G3571" s="349">
        <v>96647</v>
      </c>
      <c r="H3571" s="349" t="s">
        <v>4776</v>
      </c>
      <c r="I3571" s="349" t="s">
        <v>182</v>
      </c>
      <c r="J3571" s="349" t="s">
        <v>1333</v>
      </c>
      <c r="K3571" s="350">
        <v>22.72</v>
      </c>
      <c r="L3571" s="349" t="s">
        <v>1138</v>
      </c>
    </row>
    <row r="3572" spans="1:12" ht="13.5" x14ac:dyDescent="0.25">
      <c r="A3572" s="349" t="s">
        <v>4648</v>
      </c>
      <c r="B3572" s="349" t="s">
        <v>4649</v>
      </c>
      <c r="C3572" s="349" t="s">
        <v>4650</v>
      </c>
      <c r="D3572" s="349" t="s">
        <v>4651</v>
      </c>
      <c r="E3572" s="350" t="s">
        <v>24</v>
      </c>
      <c r="F3572" s="349" t="s">
        <v>24</v>
      </c>
      <c r="G3572" s="349">
        <v>96648</v>
      </c>
      <c r="H3572" s="349" t="s">
        <v>4777</v>
      </c>
      <c r="I3572" s="349" t="s">
        <v>182</v>
      </c>
      <c r="J3572" s="349" t="s">
        <v>1333</v>
      </c>
      <c r="K3572" s="350">
        <v>28.05</v>
      </c>
      <c r="L3572" s="349" t="s">
        <v>1138</v>
      </c>
    </row>
    <row r="3573" spans="1:12" ht="13.5" x14ac:dyDescent="0.25">
      <c r="A3573" s="349" t="s">
        <v>4648</v>
      </c>
      <c r="B3573" s="349" t="s">
        <v>4649</v>
      </c>
      <c r="C3573" s="349" t="s">
        <v>4650</v>
      </c>
      <c r="D3573" s="349" t="s">
        <v>4651</v>
      </c>
      <c r="E3573" s="350" t="s">
        <v>24</v>
      </c>
      <c r="F3573" s="349" t="s">
        <v>24</v>
      </c>
      <c r="G3573" s="349">
        <v>96649</v>
      </c>
      <c r="H3573" s="349" t="s">
        <v>4778</v>
      </c>
      <c r="I3573" s="349" t="s">
        <v>182</v>
      </c>
      <c r="J3573" s="349" t="s">
        <v>1333</v>
      </c>
      <c r="K3573" s="350">
        <v>37.130000000000003</v>
      </c>
      <c r="L3573" s="349" t="s">
        <v>1138</v>
      </c>
    </row>
    <row r="3574" spans="1:12" ht="13.5" x14ac:dyDescent="0.25">
      <c r="A3574" s="349" t="s">
        <v>4648</v>
      </c>
      <c r="B3574" s="349" t="s">
        <v>4649</v>
      </c>
      <c r="C3574" s="349" t="s">
        <v>4650</v>
      </c>
      <c r="D3574" s="349" t="s">
        <v>4651</v>
      </c>
      <c r="E3574" s="350" t="s">
        <v>24</v>
      </c>
      <c r="F3574" s="349" t="s">
        <v>24</v>
      </c>
      <c r="G3574" s="349">
        <v>96668</v>
      </c>
      <c r="H3574" s="349" t="s">
        <v>4779</v>
      </c>
      <c r="I3574" s="349" t="s">
        <v>182</v>
      </c>
      <c r="J3574" s="349" t="s">
        <v>1333</v>
      </c>
      <c r="K3574" s="350">
        <v>16.329999999999998</v>
      </c>
      <c r="L3574" s="349" t="s">
        <v>1138</v>
      </c>
    </row>
    <row r="3575" spans="1:12" ht="13.5" x14ac:dyDescent="0.25">
      <c r="A3575" s="349" t="s">
        <v>4648</v>
      </c>
      <c r="B3575" s="349" t="s">
        <v>4649</v>
      </c>
      <c r="C3575" s="349" t="s">
        <v>4650</v>
      </c>
      <c r="D3575" s="349" t="s">
        <v>4651</v>
      </c>
      <c r="E3575" s="350" t="s">
        <v>24</v>
      </c>
      <c r="F3575" s="349" t="s">
        <v>24</v>
      </c>
      <c r="G3575" s="349">
        <v>96669</v>
      </c>
      <c r="H3575" s="349" t="s">
        <v>4780</v>
      </c>
      <c r="I3575" s="349" t="s">
        <v>182</v>
      </c>
      <c r="J3575" s="349" t="s">
        <v>1333</v>
      </c>
      <c r="K3575" s="350">
        <v>16.09</v>
      </c>
      <c r="L3575" s="349" t="s">
        <v>1138</v>
      </c>
    </row>
    <row r="3576" spans="1:12" ht="13.5" x14ac:dyDescent="0.25">
      <c r="A3576" s="349" t="s">
        <v>4648</v>
      </c>
      <c r="B3576" s="349" t="s">
        <v>4649</v>
      </c>
      <c r="C3576" s="349" t="s">
        <v>4650</v>
      </c>
      <c r="D3576" s="349" t="s">
        <v>4651</v>
      </c>
      <c r="E3576" s="350" t="s">
        <v>24</v>
      </c>
      <c r="F3576" s="349" t="s">
        <v>24</v>
      </c>
      <c r="G3576" s="349">
        <v>96670</v>
      </c>
      <c r="H3576" s="349" t="s">
        <v>4781</v>
      </c>
      <c r="I3576" s="349" t="s">
        <v>182</v>
      </c>
      <c r="J3576" s="349" t="s">
        <v>1333</v>
      </c>
      <c r="K3576" s="350">
        <v>20.92</v>
      </c>
      <c r="L3576" s="349" t="s">
        <v>1138</v>
      </c>
    </row>
    <row r="3577" spans="1:12" ht="13.5" x14ac:dyDescent="0.25">
      <c r="A3577" s="349" t="s">
        <v>4648</v>
      </c>
      <c r="B3577" s="349" t="s">
        <v>4649</v>
      </c>
      <c r="C3577" s="349" t="s">
        <v>4650</v>
      </c>
      <c r="D3577" s="349" t="s">
        <v>4651</v>
      </c>
      <c r="E3577" s="350" t="s">
        <v>24</v>
      </c>
      <c r="F3577" s="349" t="s">
        <v>24</v>
      </c>
      <c r="G3577" s="349">
        <v>96671</v>
      </c>
      <c r="H3577" s="349" t="s">
        <v>4782</v>
      </c>
      <c r="I3577" s="349" t="s">
        <v>182</v>
      </c>
      <c r="J3577" s="349" t="s">
        <v>1333</v>
      </c>
      <c r="K3577" s="350">
        <v>31.65</v>
      </c>
      <c r="L3577" s="349" t="s">
        <v>1138</v>
      </c>
    </row>
    <row r="3578" spans="1:12" ht="13.5" x14ac:dyDescent="0.25">
      <c r="A3578" s="349" t="s">
        <v>4648</v>
      </c>
      <c r="B3578" s="349" t="s">
        <v>4649</v>
      </c>
      <c r="C3578" s="349" t="s">
        <v>4650</v>
      </c>
      <c r="D3578" s="349" t="s">
        <v>4651</v>
      </c>
      <c r="E3578" s="350" t="s">
        <v>24</v>
      </c>
      <c r="F3578" s="349" t="s">
        <v>24</v>
      </c>
      <c r="G3578" s="349">
        <v>96672</v>
      </c>
      <c r="H3578" s="349" t="s">
        <v>4783</v>
      </c>
      <c r="I3578" s="349" t="s">
        <v>182</v>
      </c>
      <c r="J3578" s="349" t="s">
        <v>1333</v>
      </c>
      <c r="K3578" s="350">
        <v>48.26</v>
      </c>
      <c r="L3578" s="349" t="s">
        <v>1138</v>
      </c>
    </row>
    <row r="3579" spans="1:12" ht="13.5" x14ac:dyDescent="0.25">
      <c r="A3579" s="349" t="s">
        <v>4648</v>
      </c>
      <c r="B3579" s="349" t="s">
        <v>4649</v>
      </c>
      <c r="C3579" s="349" t="s">
        <v>4650</v>
      </c>
      <c r="D3579" s="349" t="s">
        <v>4651</v>
      </c>
      <c r="E3579" s="350" t="s">
        <v>24</v>
      </c>
      <c r="F3579" s="349" t="s">
        <v>24</v>
      </c>
      <c r="G3579" s="349">
        <v>96673</v>
      </c>
      <c r="H3579" s="349" t="s">
        <v>4784</v>
      </c>
      <c r="I3579" s="349" t="s">
        <v>182</v>
      </c>
      <c r="J3579" s="349" t="s">
        <v>1333</v>
      </c>
      <c r="K3579" s="350">
        <v>60.83</v>
      </c>
      <c r="L3579" s="349" t="s">
        <v>1138</v>
      </c>
    </row>
    <row r="3580" spans="1:12" ht="13.5" x14ac:dyDescent="0.25">
      <c r="A3580" s="349" t="s">
        <v>4648</v>
      </c>
      <c r="B3580" s="349" t="s">
        <v>4649</v>
      </c>
      <c r="C3580" s="349" t="s">
        <v>4650</v>
      </c>
      <c r="D3580" s="349" t="s">
        <v>4651</v>
      </c>
      <c r="E3580" s="350" t="s">
        <v>24</v>
      </c>
      <c r="F3580" s="349" t="s">
        <v>24</v>
      </c>
      <c r="G3580" s="349">
        <v>96674</v>
      </c>
      <c r="H3580" s="349" t="s">
        <v>4785</v>
      </c>
      <c r="I3580" s="349" t="s">
        <v>182</v>
      </c>
      <c r="J3580" s="349" t="s">
        <v>1333</v>
      </c>
      <c r="K3580" s="350">
        <v>98.39</v>
      </c>
      <c r="L3580" s="349" t="s">
        <v>1138</v>
      </c>
    </row>
    <row r="3581" spans="1:12" ht="13.5" x14ac:dyDescent="0.25">
      <c r="A3581" s="349" t="s">
        <v>4648</v>
      </c>
      <c r="B3581" s="349" t="s">
        <v>4649</v>
      </c>
      <c r="C3581" s="349" t="s">
        <v>4650</v>
      </c>
      <c r="D3581" s="349" t="s">
        <v>4651</v>
      </c>
      <c r="E3581" s="350" t="s">
        <v>24</v>
      </c>
      <c r="F3581" s="349" t="s">
        <v>24</v>
      </c>
      <c r="G3581" s="349">
        <v>96675</v>
      </c>
      <c r="H3581" s="349" t="s">
        <v>4786</v>
      </c>
      <c r="I3581" s="349" t="s">
        <v>182</v>
      </c>
      <c r="J3581" s="349" t="s">
        <v>1333</v>
      </c>
      <c r="K3581" s="350">
        <v>143.07</v>
      </c>
      <c r="L3581" s="349" t="s">
        <v>1138</v>
      </c>
    </row>
    <row r="3582" spans="1:12" ht="13.5" x14ac:dyDescent="0.25">
      <c r="A3582" s="349" t="s">
        <v>4648</v>
      </c>
      <c r="B3582" s="349" t="s">
        <v>4649</v>
      </c>
      <c r="C3582" s="349" t="s">
        <v>4650</v>
      </c>
      <c r="D3582" s="349" t="s">
        <v>4651</v>
      </c>
      <c r="E3582" s="350" t="s">
        <v>24</v>
      </c>
      <c r="F3582" s="349" t="s">
        <v>24</v>
      </c>
      <c r="G3582" s="349">
        <v>96676</v>
      </c>
      <c r="H3582" s="349" t="s">
        <v>4787</v>
      </c>
      <c r="I3582" s="349" t="s">
        <v>182</v>
      </c>
      <c r="J3582" s="349" t="s">
        <v>1333</v>
      </c>
      <c r="K3582" s="350">
        <v>20.62</v>
      </c>
      <c r="L3582" s="349" t="s">
        <v>1138</v>
      </c>
    </row>
    <row r="3583" spans="1:12" ht="13.5" x14ac:dyDescent="0.25">
      <c r="A3583" s="349" t="s">
        <v>4648</v>
      </c>
      <c r="B3583" s="349" t="s">
        <v>4649</v>
      </c>
      <c r="C3583" s="349" t="s">
        <v>4650</v>
      </c>
      <c r="D3583" s="349" t="s">
        <v>4651</v>
      </c>
      <c r="E3583" s="350" t="s">
        <v>24</v>
      </c>
      <c r="F3583" s="349" t="s">
        <v>24</v>
      </c>
      <c r="G3583" s="349">
        <v>96677</v>
      </c>
      <c r="H3583" s="349" t="s">
        <v>4788</v>
      </c>
      <c r="I3583" s="349" t="s">
        <v>182</v>
      </c>
      <c r="J3583" s="349" t="s">
        <v>1333</v>
      </c>
      <c r="K3583" s="350">
        <v>26.89</v>
      </c>
      <c r="L3583" s="349" t="s">
        <v>1138</v>
      </c>
    </row>
    <row r="3584" spans="1:12" ht="13.5" x14ac:dyDescent="0.25">
      <c r="A3584" s="349" t="s">
        <v>4648</v>
      </c>
      <c r="B3584" s="349" t="s">
        <v>4649</v>
      </c>
      <c r="C3584" s="349" t="s">
        <v>4650</v>
      </c>
      <c r="D3584" s="349" t="s">
        <v>4651</v>
      </c>
      <c r="E3584" s="350" t="s">
        <v>24</v>
      </c>
      <c r="F3584" s="349" t="s">
        <v>24</v>
      </c>
      <c r="G3584" s="349">
        <v>96678</v>
      </c>
      <c r="H3584" s="349" t="s">
        <v>4789</v>
      </c>
      <c r="I3584" s="349" t="s">
        <v>182</v>
      </c>
      <c r="J3584" s="349" t="s">
        <v>1333</v>
      </c>
      <c r="K3584" s="350">
        <v>37</v>
      </c>
      <c r="L3584" s="349" t="s">
        <v>1138</v>
      </c>
    </row>
    <row r="3585" spans="1:12" ht="13.5" x14ac:dyDescent="0.25">
      <c r="A3585" s="349" t="s">
        <v>4648</v>
      </c>
      <c r="B3585" s="349" t="s">
        <v>4649</v>
      </c>
      <c r="C3585" s="349" t="s">
        <v>4650</v>
      </c>
      <c r="D3585" s="349" t="s">
        <v>4651</v>
      </c>
      <c r="E3585" s="350" t="s">
        <v>24</v>
      </c>
      <c r="F3585" s="349" t="s">
        <v>24</v>
      </c>
      <c r="G3585" s="349">
        <v>96679</v>
      </c>
      <c r="H3585" s="349" t="s">
        <v>4790</v>
      </c>
      <c r="I3585" s="349" t="s">
        <v>182</v>
      </c>
      <c r="J3585" s="349" t="s">
        <v>1333</v>
      </c>
      <c r="K3585" s="350">
        <v>55.16</v>
      </c>
      <c r="L3585" s="349" t="s">
        <v>1138</v>
      </c>
    </row>
    <row r="3586" spans="1:12" ht="13.5" x14ac:dyDescent="0.25">
      <c r="A3586" s="349" t="s">
        <v>4648</v>
      </c>
      <c r="B3586" s="349" t="s">
        <v>4649</v>
      </c>
      <c r="C3586" s="349" t="s">
        <v>4650</v>
      </c>
      <c r="D3586" s="349" t="s">
        <v>4651</v>
      </c>
      <c r="E3586" s="350" t="s">
        <v>24</v>
      </c>
      <c r="F3586" s="349" t="s">
        <v>24</v>
      </c>
      <c r="G3586" s="349">
        <v>96680</v>
      </c>
      <c r="H3586" s="349" t="s">
        <v>4791</v>
      </c>
      <c r="I3586" s="349" t="s">
        <v>182</v>
      </c>
      <c r="J3586" s="349" t="s">
        <v>1333</v>
      </c>
      <c r="K3586" s="350">
        <v>91.27</v>
      </c>
      <c r="L3586" s="349" t="s">
        <v>1138</v>
      </c>
    </row>
    <row r="3587" spans="1:12" ht="13.5" x14ac:dyDescent="0.25">
      <c r="A3587" s="349" t="s">
        <v>4648</v>
      </c>
      <c r="B3587" s="349" t="s">
        <v>4649</v>
      </c>
      <c r="C3587" s="349" t="s">
        <v>4650</v>
      </c>
      <c r="D3587" s="349" t="s">
        <v>4651</v>
      </c>
      <c r="E3587" s="350" t="s">
        <v>24</v>
      </c>
      <c r="F3587" s="349" t="s">
        <v>24</v>
      </c>
      <c r="G3587" s="349">
        <v>96681</v>
      </c>
      <c r="H3587" s="349" t="s">
        <v>4792</v>
      </c>
      <c r="I3587" s="349" t="s">
        <v>182</v>
      </c>
      <c r="J3587" s="349" t="s">
        <v>1333</v>
      </c>
      <c r="K3587" s="350">
        <v>122.81</v>
      </c>
      <c r="L3587" s="349" t="s">
        <v>1138</v>
      </c>
    </row>
    <row r="3588" spans="1:12" ht="13.5" x14ac:dyDescent="0.25">
      <c r="A3588" s="349" t="s">
        <v>4648</v>
      </c>
      <c r="B3588" s="349" t="s">
        <v>4649</v>
      </c>
      <c r="C3588" s="349" t="s">
        <v>4650</v>
      </c>
      <c r="D3588" s="349" t="s">
        <v>4651</v>
      </c>
      <c r="E3588" s="350" t="s">
        <v>24</v>
      </c>
      <c r="F3588" s="349" t="s">
        <v>24</v>
      </c>
      <c r="G3588" s="349">
        <v>96682</v>
      </c>
      <c r="H3588" s="349" t="s">
        <v>4793</v>
      </c>
      <c r="I3588" s="349" t="s">
        <v>182</v>
      </c>
      <c r="J3588" s="349" t="s">
        <v>1333</v>
      </c>
      <c r="K3588" s="350">
        <v>202.68</v>
      </c>
      <c r="L3588" s="349" t="s">
        <v>1138</v>
      </c>
    </row>
    <row r="3589" spans="1:12" ht="13.5" x14ac:dyDescent="0.25">
      <c r="A3589" s="349" t="s">
        <v>4648</v>
      </c>
      <c r="B3589" s="349" t="s">
        <v>4649</v>
      </c>
      <c r="C3589" s="349" t="s">
        <v>4650</v>
      </c>
      <c r="D3589" s="349" t="s">
        <v>4651</v>
      </c>
      <c r="E3589" s="350" t="s">
        <v>24</v>
      </c>
      <c r="F3589" s="349" t="s">
        <v>24</v>
      </c>
      <c r="G3589" s="349">
        <v>96683</v>
      </c>
      <c r="H3589" s="349" t="s">
        <v>4794</v>
      </c>
      <c r="I3589" s="349" t="s">
        <v>182</v>
      </c>
      <c r="J3589" s="349" t="s">
        <v>1333</v>
      </c>
      <c r="K3589" s="350">
        <v>278.20999999999998</v>
      </c>
      <c r="L3589" s="349" t="s">
        <v>1138</v>
      </c>
    </row>
    <row r="3590" spans="1:12" ht="13.5" x14ac:dyDescent="0.25">
      <c r="A3590" s="349" t="s">
        <v>4648</v>
      </c>
      <c r="B3590" s="349" t="s">
        <v>4649</v>
      </c>
      <c r="C3590" s="349" t="s">
        <v>4650</v>
      </c>
      <c r="D3590" s="349" t="s">
        <v>4651</v>
      </c>
      <c r="E3590" s="350" t="s">
        <v>24</v>
      </c>
      <c r="F3590" s="349" t="s">
        <v>24</v>
      </c>
      <c r="G3590" s="349">
        <v>96718</v>
      </c>
      <c r="H3590" s="349" t="s">
        <v>4795</v>
      </c>
      <c r="I3590" s="349" t="s">
        <v>182</v>
      </c>
      <c r="J3590" s="349" t="s">
        <v>1333</v>
      </c>
      <c r="K3590" s="350">
        <v>9.51</v>
      </c>
      <c r="L3590" s="349" t="s">
        <v>1138</v>
      </c>
    </row>
    <row r="3591" spans="1:12" ht="13.5" x14ac:dyDescent="0.25">
      <c r="A3591" s="349" t="s">
        <v>4648</v>
      </c>
      <c r="B3591" s="349" t="s">
        <v>4649</v>
      </c>
      <c r="C3591" s="349" t="s">
        <v>4650</v>
      </c>
      <c r="D3591" s="349" t="s">
        <v>4651</v>
      </c>
      <c r="E3591" s="350" t="s">
        <v>24</v>
      </c>
      <c r="F3591" s="349" t="s">
        <v>24</v>
      </c>
      <c r="G3591" s="349">
        <v>96719</v>
      </c>
      <c r="H3591" s="349" t="s">
        <v>4796</v>
      </c>
      <c r="I3591" s="349" t="s">
        <v>182</v>
      </c>
      <c r="J3591" s="349" t="s">
        <v>1333</v>
      </c>
      <c r="K3591" s="350">
        <v>18.510000000000002</v>
      </c>
      <c r="L3591" s="349" t="s">
        <v>1138</v>
      </c>
    </row>
    <row r="3592" spans="1:12" ht="13.5" x14ac:dyDescent="0.25">
      <c r="A3592" s="349" t="s">
        <v>4648</v>
      </c>
      <c r="B3592" s="349" t="s">
        <v>4649</v>
      </c>
      <c r="C3592" s="349" t="s">
        <v>4650</v>
      </c>
      <c r="D3592" s="349" t="s">
        <v>4651</v>
      </c>
      <c r="E3592" s="350" t="s">
        <v>24</v>
      </c>
      <c r="F3592" s="349" t="s">
        <v>24</v>
      </c>
      <c r="G3592" s="349">
        <v>96720</v>
      </c>
      <c r="H3592" s="349" t="s">
        <v>4797</v>
      </c>
      <c r="I3592" s="349" t="s">
        <v>182</v>
      </c>
      <c r="J3592" s="349" t="s">
        <v>1333</v>
      </c>
      <c r="K3592" s="350">
        <v>17.190000000000001</v>
      </c>
      <c r="L3592" s="349" t="s">
        <v>1138</v>
      </c>
    </row>
    <row r="3593" spans="1:12" ht="13.5" x14ac:dyDescent="0.25">
      <c r="A3593" s="349" t="s">
        <v>4648</v>
      </c>
      <c r="B3593" s="349" t="s">
        <v>4649</v>
      </c>
      <c r="C3593" s="349" t="s">
        <v>4650</v>
      </c>
      <c r="D3593" s="349" t="s">
        <v>4651</v>
      </c>
      <c r="E3593" s="350" t="s">
        <v>24</v>
      </c>
      <c r="F3593" s="349" t="s">
        <v>24</v>
      </c>
      <c r="G3593" s="349">
        <v>96721</v>
      </c>
      <c r="H3593" s="349" t="s">
        <v>4798</v>
      </c>
      <c r="I3593" s="349" t="s">
        <v>182</v>
      </c>
      <c r="J3593" s="349" t="s">
        <v>1333</v>
      </c>
      <c r="K3593" s="350">
        <v>20.73</v>
      </c>
      <c r="L3593" s="349" t="s">
        <v>1138</v>
      </c>
    </row>
    <row r="3594" spans="1:12" ht="13.5" x14ac:dyDescent="0.25">
      <c r="A3594" s="349" t="s">
        <v>4648</v>
      </c>
      <c r="B3594" s="349" t="s">
        <v>4649</v>
      </c>
      <c r="C3594" s="349" t="s">
        <v>4650</v>
      </c>
      <c r="D3594" s="349" t="s">
        <v>4651</v>
      </c>
      <c r="E3594" s="350" t="s">
        <v>24</v>
      </c>
      <c r="F3594" s="349" t="s">
        <v>24</v>
      </c>
      <c r="G3594" s="349">
        <v>96722</v>
      </c>
      <c r="H3594" s="349" t="s">
        <v>4799</v>
      </c>
      <c r="I3594" s="349" t="s">
        <v>182</v>
      </c>
      <c r="J3594" s="349" t="s">
        <v>1333</v>
      </c>
      <c r="K3594" s="350">
        <v>33.14</v>
      </c>
      <c r="L3594" s="349" t="s">
        <v>1138</v>
      </c>
    </row>
    <row r="3595" spans="1:12" ht="13.5" x14ac:dyDescent="0.25">
      <c r="A3595" s="349" t="s">
        <v>4648</v>
      </c>
      <c r="B3595" s="349" t="s">
        <v>4649</v>
      </c>
      <c r="C3595" s="349" t="s">
        <v>4650</v>
      </c>
      <c r="D3595" s="349" t="s">
        <v>4651</v>
      </c>
      <c r="E3595" s="350" t="s">
        <v>24</v>
      </c>
      <c r="F3595" s="349" t="s">
        <v>24</v>
      </c>
      <c r="G3595" s="349">
        <v>96723</v>
      </c>
      <c r="H3595" s="349" t="s">
        <v>4800</v>
      </c>
      <c r="I3595" s="349" t="s">
        <v>182</v>
      </c>
      <c r="J3595" s="349" t="s">
        <v>1333</v>
      </c>
      <c r="K3595" s="350">
        <v>47.11</v>
      </c>
      <c r="L3595" s="349" t="s">
        <v>1138</v>
      </c>
    </row>
    <row r="3596" spans="1:12" ht="13.5" x14ac:dyDescent="0.25">
      <c r="A3596" s="349" t="s">
        <v>4648</v>
      </c>
      <c r="B3596" s="349" t="s">
        <v>4649</v>
      </c>
      <c r="C3596" s="349" t="s">
        <v>4650</v>
      </c>
      <c r="D3596" s="349" t="s">
        <v>4651</v>
      </c>
      <c r="E3596" s="350" t="s">
        <v>24</v>
      </c>
      <c r="F3596" s="349" t="s">
        <v>24</v>
      </c>
      <c r="G3596" s="349">
        <v>96724</v>
      </c>
      <c r="H3596" s="349" t="s">
        <v>4801</v>
      </c>
      <c r="I3596" s="349" t="s">
        <v>182</v>
      </c>
      <c r="J3596" s="349" t="s">
        <v>1333</v>
      </c>
      <c r="K3596" s="350">
        <v>63.29</v>
      </c>
      <c r="L3596" s="349" t="s">
        <v>1138</v>
      </c>
    </row>
    <row r="3597" spans="1:12" ht="13.5" x14ac:dyDescent="0.25">
      <c r="A3597" s="349" t="s">
        <v>4648</v>
      </c>
      <c r="B3597" s="349" t="s">
        <v>4649</v>
      </c>
      <c r="C3597" s="349" t="s">
        <v>4650</v>
      </c>
      <c r="D3597" s="349" t="s">
        <v>4651</v>
      </c>
      <c r="E3597" s="350" t="s">
        <v>24</v>
      </c>
      <c r="F3597" s="349" t="s">
        <v>24</v>
      </c>
      <c r="G3597" s="349">
        <v>96725</v>
      </c>
      <c r="H3597" s="349" t="s">
        <v>4802</v>
      </c>
      <c r="I3597" s="349" t="s">
        <v>182</v>
      </c>
      <c r="J3597" s="349" t="s">
        <v>1333</v>
      </c>
      <c r="K3597" s="350">
        <v>96.03</v>
      </c>
      <c r="L3597" s="349" t="s">
        <v>1138</v>
      </c>
    </row>
    <row r="3598" spans="1:12" ht="13.5" x14ac:dyDescent="0.25">
      <c r="A3598" s="349" t="s">
        <v>4648</v>
      </c>
      <c r="B3598" s="349" t="s">
        <v>4649</v>
      </c>
      <c r="C3598" s="349" t="s">
        <v>4650</v>
      </c>
      <c r="D3598" s="349" t="s">
        <v>4651</v>
      </c>
      <c r="E3598" s="350" t="s">
        <v>24</v>
      </c>
      <c r="F3598" s="349" t="s">
        <v>24</v>
      </c>
      <c r="G3598" s="349">
        <v>96726</v>
      </c>
      <c r="H3598" s="349" t="s">
        <v>4803</v>
      </c>
      <c r="I3598" s="349" t="s">
        <v>182</v>
      </c>
      <c r="J3598" s="349" t="s">
        <v>1333</v>
      </c>
      <c r="K3598" s="350">
        <v>136.54</v>
      </c>
      <c r="L3598" s="349" t="s">
        <v>1138</v>
      </c>
    </row>
    <row r="3599" spans="1:12" ht="13.5" x14ac:dyDescent="0.25">
      <c r="A3599" s="349" t="s">
        <v>4648</v>
      </c>
      <c r="B3599" s="349" t="s">
        <v>4649</v>
      </c>
      <c r="C3599" s="349" t="s">
        <v>4650</v>
      </c>
      <c r="D3599" s="349" t="s">
        <v>4651</v>
      </c>
      <c r="E3599" s="350" t="s">
        <v>24</v>
      </c>
      <c r="F3599" s="349" t="s">
        <v>24</v>
      </c>
      <c r="G3599" s="349">
        <v>96727</v>
      </c>
      <c r="H3599" s="349" t="s">
        <v>4804</v>
      </c>
      <c r="I3599" s="349" t="s">
        <v>182</v>
      </c>
      <c r="J3599" s="349" t="s">
        <v>1333</v>
      </c>
      <c r="K3599" s="350">
        <v>16.72</v>
      </c>
      <c r="L3599" s="349" t="s">
        <v>1138</v>
      </c>
    </row>
    <row r="3600" spans="1:12" ht="13.5" x14ac:dyDescent="0.25">
      <c r="A3600" s="349" t="s">
        <v>4648</v>
      </c>
      <c r="B3600" s="349" t="s">
        <v>4649</v>
      </c>
      <c r="C3600" s="349" t="s">
        <v>4650</v>
      </c>
      <c r="D3600" s="349" t="s">
        <v>4651</v>
      </c>
      <c r="E3600" s="350" t="s">
        <v>24</v>
      </c>
      <c r="F3600" s="349" t="s">
        <v>24</v>
      </c>
      <c r="G3600" s="349">
        <v>96728</v>
      </c>
      <c r="H3600" s="349" t="s">
        <v>4805</v>
      </c>
      <c r="I3600" s="349" t="s">
        <v>182</v>
      </c>
      <c r="J3600" s="349" t="s">
        <v>1333</v>
      </c>
      <c r="K3600" s="350">
        <v>20.59</v>
      </c>
      <c r="L3600" s="349" t="s">
        <v>1138</v>
      </c>
    </row>
    <row r="3601" spans="1:12" ht="13.5" x14ac:dyDescent="0.25">
      <c r="A3601" s="349" t="s">
        <v>4648</v>
      </c>
      <c r="B3601" s="349" t="s">
        <v>4649</v>
      </c>
      <c r="C3601" s="349" t="s">
        <v>4650</v>
      </c>
      <c r="D3601" s="349" t="s">
        <v>4651</v>
      </c>
      <c r="E3601" s="350" t="s">
        <v>24</v>
      </c>
      <c r="F3601" s="349" t="s">
        <v>24</v>
      </c>
      <c r="G3601" s="349">
        <v>96729</v>
      </c>
      <c r="H3601" s="349" t="s">
        <v>4806</v>
      </c>
      <c r="I3601" s="349" t="s">
        <v>182</v>
      </c>
      <c r="J3601" s="349" t="s">
        <v>1333</v>
      </c>
      <c r="K3601" s="350">
        <v>26.98</v>
      </c>
      <c r="L3601" s="349" t="s">
        <v>1138</v>
      </c>
    </row>
    <row r="3602" spans="1:12" ht="13.5" x14ac:dyDescent="0.25">
      <c r="A3602" s="349" t="s">
        <v>4648</v>
      </c>
      <c r="B3602" s="349" t="s">
        <v>4649</v>
      </c>
      <c r="C3602" s="349" t="s">
        <v>4650</v>
      </c>
      <c r="D3602" s="349" t="s">
        <v>4651</v>
      </c>
      <c r="E3602" s="350" t="s">
        <v>24</v>
      </c>
      <c r="F3602" s="349" t="s">
        <v>24</v>
      </c>
      <c r="G3602" s="349">
        <v>96730</v>
      </c>
      <c r="H3602" s="349" t="s">
        <v>4807</v>
      </c>
      <c r="I3602" s="349" t="s">
        <v>182</v>
      </c>
      <c r="J3602" s="349" t="s">
        <v>1333</v>
      </c>
      <c r="K3602" s="350">
        <v>35.18</v>
      </c>
      <c r="L3602" s="349" t="s">
        <v>1138</v>
      </c>
    </row>
    <row r="3603" spans="1:12" ht="13.5" x14ac:dyDescent="0.25">
      <c r="A3603" s="349" t="s">
        <v>4648</v>
      </c>
      <c r="B3603" s="349" t="s">
        <v>4649</v>
      </c>
      <c r="C3603" s="349" t="s">
        <v>4650</v>
      </c>
      <c r="D3603" s="349" t="s">
        <v>4651</v>
      </c>
      <c r="E3603" s="350" t="s">
        <v>24</v>
      </c>
      <c r="F3603" s="349" t="s">
        <v>24</v>
      </c>
      <c r="G3603" s="349">
        <v>96731</v>
      </c>
      <c r="H3603" s="349" t="s">
        <v>4808</v>
      </c>
      <c r="I3603" s="349" t="s">
        <v>182</v>
      </c>
      <c r="J3603" s="349" t="s">
        <v>1333</v>
      </c>
      <c r="K3603" s="350">
        <v>54.74</v>
      </c>
      <c r="L3603" s="349" t="s">
        <v>1138</v>
      </c>
    </row>
    <row r="3604" spans="1:12" ht="13.5" x14ac:dyDescent="0.25">
      <c r="A3604" s="349" t="s">
        <v>4648</v>
      </c>
      <c r="B3604" s="349" t="s">
        <v>4649</v>
      </c>
      <c r="C3604" s="349" t="s">
        <v>4650</v>
      </c>
      <c r="D3604" s="349" t="s">
        <v>4651</v>
      </c>
      <c r="E3604" s="350" t="s">
        <v>24</v>
      </c>
      <c r="F3604" s="349" t="s">
        <v>24</v>
      </c>
      <c r="G3604" s="349">
        <v>96732</v>
      </c>
      <c r="H3604" s="349" t="s">
        <v>4809</v>
      </c>
      <c r="I3604" s="349" t="s">
        <v>182</v>
      </c>
      <c r="J3604" s="349" t="s">
        <v>1333</v>
      </c>
      <c r="K3604" s="350">
        <v>86.52</v>
      </c>
      <c r="L3604" s="349" t="s">
        <v>1138</v>
      </c>
    </row>
    <row r="3605" spans="1:12" ht="13.5" x14ac:dyDescent="0.25">
      <c r="A3605" s="349" t="s">
        <v>4648</v>
      </c>
      <c r="B3605" s="349" t="s">
        <v>4649</v>
      </c>
      <c r="C3605" s="349" t="s">
        <v>4650</v>
      </c>
      <c r="D3605" s="349" t="s">
        <v>4651</v>
      </c>
      <c r="E3605" s="350" t="s">
        <v>24</v>
      </c>
      <c r="F3605" s="349" t="s">
        <v>24</v>
      </c>
      <c r="G3605" s="349">
        <v>96733</v>
      </c>
      <c r="H3605" s="349" t="s">
        <v>4810</v>
      </c>
      <c r="I3605" s="349" t="s">
        <v>182</v>
      </c>
      <c r="J3605" s="349" t="s">
        <v>1333</v>
      </c>
      <c r="K3605" s="350">
        <v>120.23</v>
      </c>
      <c r="L3605" s="349" t="s">
        <v>1138</v>
      </c>
    </row>
    <row r="3606" spans="1:12" ht="13.5" x14ac:dyDescent="0.25">
      <c r="A3606" s="349" t="s">
        <v>4648</v>
      </c>
      <c r="B3606" s="349" t="s">
        <v>4649</v>
      </c>
      <c r="C3606" s="349" t="s">
        <v>4650</v>
      </c>
      <c r="D3606" s="349" t="s">
        <v>4651</v>
      </c>
      <c r="E3606" s="350" t="s">
        <v>24</v>
      </c>
      <c r="F3606" s="349" t="s">
        <v>24</v>
      </c>
      <c r="G3606" s="349">
        <v>96734</v>
      </c>
      <c r="H3606" s="349" t="s">
        <v>4811</v>
      </c>
      <c r="I3606" s="349" t="s">
        <v>182</v>
      </c>
      <c r="J3606" s="349" t="s">
        <v>1333</v>
      </c>
      <c r="K3606" s="350">
        <v>191.36</v>
      </c>
      <c r="L3606" s="349" t="s">
        <v>1138</v>
      </c>
    </row>
    <row r="3607" spans="1:12" ht="13.5" x14ac:dyDescent="0.25">
      <c r="A3607" s="349" t="s">
        <v>4648</v>
      </c>
      <c r="B3607" s="349" t="s">
        <v>4649</v>
      </c>
      <c r="C3607" s="349" t="s">
        <v>4650</v>
      </c>
      <c r="D3607" s="349" t="s">
        <v>4651</v>
      </c>
      <c r="E3607" s="350" t="s">
        <v>24</v>
      </c>
      <c r="F3607" s="349" t="s">
        <v>24</v>
      </c>
      <c r="G3607" s="349">
        <v>96735</v>
      </c>
      <c r="H3607" s="349" t="s">
        <v>4812</v>
      </c>
      <c r="I3607" s="349" t="s">
        <v>182</v>
      </c>
      <c r="J3607" s="349" t="s">
        <v>1333</v>
      </c>
      <c r="K3607" s="350">
        <v>252.96</v>
      </c>
      <c r="L3607" s="349" t="s">
        <v>1138</v>
      </c>
    </row>
    <row r="3608" spans="1:12" ht="13.5" x14ac:dyDescent="0.25">
      <c r="A3608" s="349" t="s">
        <v>4648</v>
      </c>
      <c r="B3608" s="349" t="s">
        <v>4649</v>
      </c>
      <c r="C3608" s="349" t="s">
        <v>4650</v>
      </c>
      <c r="D3608" s="349" t="s">
        <v>4651</v>
      </c>
      <c r="E3608" s="350" t="s">
        <v>24</v>
      </c>
      <c r="F3608" s="349" t="s">
        <v>24</v>
      </c>
      <c r="G3608" s="349">
        <v>96798</v>
      </c>
      <c r="H3608" s="349" t="s">
        <v>4813</v>
      </c>
      <c r="I3608" s="349" t="s">
        <v>182</v>
      </c>
      <c r="J3608" s="349" t="s">
        <v>1333</v>
      </c>
      <c r="K3608" s="350">
        <v>7.97</v>
      </c>
      <c r="L3608" s="349" t="s">
        <v>1138</v>
      </c>
    </row>
    <row r="3609" spans="1:12" ht="13.5" x14ac:dyDescent="0.25">
      <c r="A3609" s="349" t="s">
        <v>4648</v>
      </c>
      <c r="B3609" s="349" t="s">
        <v>4649</v>
      </c>
      <c r="C3609" s="349" t="s">
        <v>4650</v>
      </c>
      <c r="D3609" s="349" t="s">
        <v>4651</v>
      </c>
      <c r="E3609" s="350" t="s">
        <v>24</v>
      </c>
      <c r="F3609" s="349" t="s">
        <v>24</v>
      </c>
      <c r="G3609" s="349">
        <v>96799</v>
      </c>
      <c r="H3609" s="349" t="s">
        <v>4814</v>
      </c>
      <c r="I3609" s="349" t="s">
        <v>182</v>
      </c>
      <c r="J3609" s="349" t="s">
        <v>1333</v>
      </c>
      <c r="K3609" s="350">
        <v>10.220000000000001</v>
      </c>
      <c r="L3609" s="349" t="s">
        <v>1138</v>
      </c>
    </row>
    <row r="3610" spans="1:12" ht="13.5" x14ac:dyDescent="0.25">
      <c r="A3610" s="349" t="s">
        <v>4648</v>
      </c>
      <c r="B3610" s="349" t="s">
        <v>4649</v>
      </c>
      <c r="C3610" s="349" t="s">
        <v>4650</v>
      </c>
      <c r="D3610" s="349" t="s">
        <v>4651</v>
      </c>
      <c r="E3610" s="350" t="s">
        <v>24</v>
      </c>
      <c r="F3610" s="349" t="s">
        <v>24</v>
      </c>
      <c r="G3610" s="349">
        <v>96800</v>
      </c>
      <c r="H3610" s="349" t="s">
        <v>4815</v>
      </c>
      <c r="I3610" s="349" t="s">
        <v>182</v>
      </c>
      <c r="J3610" s="349" t="s">
        <v>1333</v>
      </c>
      <c r="K3610" s="350">
        <v>13.97</v>
      </c>
      <c r="L3610" s="349" t="s">
        <v>1138</v>
      </c>
    </row>
    <row r="3611" spans="1:12" ht="13.5" x14ac:dyDescent="0.25">
      <c r="A3611" s="349" t="s">
        <v>4648</v>
      </c>
      <c r="B3611" s="349" t="s">
        <v>4649</v>
      </c>
      <c r="C3611" s="349" t="s">
        <v>4650</v>
      </c>
      <c r="D3611" s="349" t="s">
        <v>4651</v>
      </c>
      <c r="E3611" s="350" t="s">
        <v>24</v>
      </c>
      <c r="F3611" s="349" t="s">
        <v>24</v>
      </c>
      <c r="G3611" s="349">
        <v>96801</v>
      </c>
      <c r="H3611" s="349" t="s">
        <v>4816</v>
      </c>
      <c r="I3611" s="349" t="s">
        <v>182</v>
      </c>
      <c r="J3611" s="349" t="s">
        <v>1333</v>
      </c>
      <c r="K3611" s="350">
        <v>21.34</v>
      </c>
      <c r="L3611" s="349" t="s">
        <v>1138</v>
      </c>
    </row>
    <row r="3612" spans="1:12" ht="13.5" x14ac:dyDescent="0.25">
      <c r="A3612" s="349" t="s">
        <v>4648</v>
      </c>
      <c r="B3612" s="349" t="s">
        <v>4649</v>
      </c>
      <c r="C3612" s="349" t="s">
        <v>4650</v>
      </c>
      <c r="D3612" s="349" t="s">
        <v>4651</v>
      </c>
      <c r="E3612" s="350" t="s">
        <v>24</v>
      </c>
      <c r="F3612" s="349" t="s">
        <v>24</v>
      </c>
      <c r="G3612" s="349">
        <v>97327</v>
      </c>
      <c r="H3612" s="349" t="s">
        <v>4817</v>
      </c>
      <c r="I3612" s="349" t="s">
        <v>182</v>
      </c>
      <c r="J3612" s="349" t="s">
        <v>1333</v>
      </c>
      <c r="K3612" s="350">
        <v>24.11</v>
      </c>
      <c r="L3612" s="349" t="s">
        <v>1138</v>
      </c>
    </row>
    <row r="3613" spans="1:12" ht="13.5" x14ac:dyDescent="0.25">
      <c r="A3613" s="349" t="s">
        <v>4648</v>
      </c>
      <c r="B3613" s="349" t="s">
        <v>4649</v>
      </c>
      <c r="C3613" s="349" t="s">
        <v>4650</v>
      </c>
      <c r="D3613" s="349" t="s">
        <v>4651</v>
      </c>
      <c r="E3613" s="350" t="s">
        <v>24</v>
      </c>
      <c r="F3613" s="349" t="s">
        <v>24</v>
      </c>
      <c r="G3613" s="349">
        <v>97328</v>
      </c>
      <c r="H3613" s="349" t="s">
        <v>4818</v>
      </c>
      <c r="I3613" s="349" t="s">
        <v>182</v>
      </c>
      <c r="J3613" s="349" t="s">
        <v>1333</v>
      </c>
      <c r="K3613" s="350">
        <v>39.46</v>
      </c>
      <c r="L3613" s="349" t="s">
        <v>1138</v>
      </c>
    </row>
    <row r="3614" spans="1:12" ht="13.5" x14ac:dyDescent="0.25">
      <c r="A3614" s="349" t="s">
        <v>4648</v>
      </c>
      <c r="B3614" s="349" t="s">
        <v>4649</v>
      </c>
      <c r="C3614" s="349" t="s">
        <v>4650</v>
      </c>
      <c r="D3614" s="349" t="s">
        <v>4651</v>
      </c>
      <c r="E3614" s="350" t="s">
        <v>24</v>
      </c>
      <c r="F3614" s="349" t="s">
        <v>24</v>
      </c>
      <c r="G3614" s="349">
        <v>97329</v>
      </c>
      <c r="H3614" s="349" t="s">
        <v>4819</v>
      </c>
      <c r="I3614" s="349" t="s">
        <v>182</v>
      </c>
      <c r="J3614" s="349" t="s">
        <v>1333</v>
      </c>
      <c r="K3614" s="350">
        <v>50.51</v>
      </c>
      <c r="L3614" s="349" t="s">
        <v>1138</v>
      </c>
    </row>
    <row r="3615" spans="1:12" ht="13.5" x14ac:dyDescent="0.25">
      <c r="A3615" s="349" t="s">
        <v>4648</v>
      </c>
      <c r="B3615" s="349" t="s">
        <v>4649</v>
      </c>
      <c r="C3615" s="349" t="s">
        <v>4650</v>
      </c>
      <c r="D3615" s="349" t="s">
        <v>4651</v>
      </c>
      <c r="E3615" s="350" t="s">
        <v>24</v>
      </c>
      <c r="F3615" s="349" t="s">
        <v>24</v>
      </c>
      <c r="G3615" s="349">
        <v>97330</v>
      </c>
      <c r="H3615" s="349" t="s">
        <v>4820</v>
      </c>
      <c r="I3615" s="349" t="s">
        <v>182</v>
      </c>
      <c r="J3615" s="349" t="s">
        <v>1333</v>
      </c>
      <c r="K3615" s="350">
        <v>61.8</v>
      </c>
      <c r="L3615" s="349" t="s">
        <v>1138</v>
      </c>
    </row>
    <row r="3616" spans="1:12" ht="13.5" x14ac:dyDescent="0.25">
      <c r="A3616" s="349" t="s">
        <v>4648</v>
      </c>
      <c r="B3616" s="349" t="s">
        <v>4649</v>
      </c>
      <c r="C3616" s="349" t="s">
        <v>4650</v>
      </c>
      <c r="D3616" s="349" t="s">
        <v>4651</v>
      </c>
      <c r="E3616" s="350" t="s">
        <v>24</v>
      </c>
      <c r="F3616" s="349" t="s">
        <v>24</v>
      </c>
      <c r="G3616" s="349">
        <v>97331</v>
      </c>
      <c r="H3616" s="349" t="s">
        <v>4821</v>
      </c>
      <c r="I3616" s="349" t="s">
        <v>182</v>
      </c>
      <c r="J3616" s="349" t="s">
        <v>1333</v>
      </c>
      <c r="K3616" s="350">
        <v>24.44</v>
      </c>
      <c r="L3616" s="349" t="s">
        <v>1138</v>
      </c>
    </row>
    <row r="3617" spans="1:12" ht="13.5" x14ac:dyDescent="0.25">
      <c r="A3617" s="349" t="s">
        <v>4648</v>
      </c>
      <c r="B3617" s="349" t="s">
        <v>4649</v>
      </c>
      <c r="C3617" s="349" t="s">
        <v>4650</v>
      </c>
      <c r="D3617" s="349" t="s">
        <v>4651</v>
      </c>
      <c r="E3617" s="350" t="s">
        <v>24</v>
      </c>
      <c r="F3617" s="349" t="s">
        <v>24</v>
      </c>
      <c r="G3617" s="349">
        <v>97332</v>
      </c>
      <c r="H3617" s="349" t="s">
        <v>4822</v>
      </c>
      <c r="I3617" s="349" t="s">
        <v>182</v>
      </c>
      <c r="J3617" s="349" t="s">
        <v>1333</v>
      </c>
      <c r="K3617" s="350">
        <v>39.83</v>
      </c>
      <c r="L3617" s="349" t="s">
        <v>1138</v>
      </c>
    </row>
    <row r="3618" spans="1:12" ht="13.5" x14ac:dyDescent="0.25">
      <c r="A3618" s="349" t="s">
        <v>4648</v>
      </c>
      <c r="B3618" s="349" t="s">
        <v>4649</v>
      </c>
      <c r="C3618" s="349" t="s">
        <v>4650</v>
      </c>
      <c r="D3618" s="349" t="s">
        <v>4651</v>
      </c>
      <c r="E3618" s="350" t="s">
        <v>24</v>
      </c>
      <c r="F3618" s="349" t="s">
        <v>24</v>
      </c>
      <c r="G3618" s="349">
        <v>97333</v>
      </c>
      <c r="H3618" s="349" t="s">
        <v>4823</v>
      </c>
      <c r="I3618" s="349" t="s">
        <v>182</v>
      </c>
      <c r="J3618" s="349" t="s">
        <v>1333</v>
      </c>
      <c r="K3618" s="350">
        <v>50.96</v>
      </c>
      <c r="L3618" s="349" t="s">
        <v>1138</v>
      </c>
    </row>
    <row r="3619" spans="1:12" ht="13.5" x14ac:dyDescent="0.25">
      <c r="A3619" s="349" t="s">
        <v>4648</v>
      </c>
      <c r="B3619" s="349" t="s">
        <v>4649</v>
      </c>
      <c r="C3619" s="349" t="s">
        <v>4650</v>
      </c>
      <c r="D3619" s="349" t="s">
        <v>4651</v>
      </c>
      <c r="E3619" s="350" t="s">
        <v>24</v>
      </c>
      <c r="F3619" s="349" t="s">
        <v>24</v>
      </c>
      <c r="G3619" s="349">
        <v>97334</v>
      </c>
      <c r="H3619" s="349" t="s">
        <v>4824</v>
      </c>
      <c r="I3619" s="349" t="s">
        <v>182</v>
      </c>
      <c r="J3619" s="349" t="s">
        <v>1333</v>
      </c>
      <c r="K3619" s="350">
        <v>62.32</v>
      </c>
      <c r="L3619" s="349" t="s">
        <v>1138</v>
      </c>
    </row>
    <row r="3620" spans="1:12" ht="13.5" x14ac:dyDescent="0.25">
      <c r="A3620" s="349" t="s">
        <v>4648</v>
      </c>
      <c r="B3620" s="349" t="s">
        <v>4649</v>
      </c>
      <c r="C3620" s="349" t="s">
        <v>4650</v>
      </c>
      <c r="D3620" s="349" t="s">
        <v>4651</v>
      </c>
      <c r="E3620" s="350" t="s">
        <v>24</v>
      </c>
      <c r="F3620" s="349" t="s">
        <v>24</v>
      </c>
      <c r="G3620" s="349">
        <v>97335</v>
      </c>
      <c r="H3620" s="349" t="s">
        <v>4825</v>
      </c>
      <c r="I3620" s="349" t="s">
        <v>182</v>
      </c>
      <c r="J3620" s="349" t="s">
        <v>1333</v>
      </c>
      <c r="K3620" s="350">
        <v>74.540000000000006</v>
      </c>
      <c r="L3620" s="349" t="s">
        <v>1138</v>
      </c>
    </row>
    <row r="3621" spans="1:12" ht="13.5" x14ac:dyDescent="0.25">
      <c r="A3621" s="349" t="s">
        <v>4648</v>
      </c>
      <c r="B3621" s="349" t="s">
        <v>4649</v>
      </c>
      <c r="C3621" s="349" t="s">
        <v>4650</v>
      </c>
      <c r="D3621" s="349" t="s">
        <v>4651</v>
      </c>
      <c r="E3621" s="350" t="s">
        <v>24</v>
      </c>
      <c r="F3621" s="349" t="s">
        <v>24</v>
      </c>
      <c r="G3621" s="349">
        <v>97336</v>
      </c>
      <c r="H3621" s="349" t="s">
        <v>4826</v>
      </c>
      <c r="I3621" s="349" t="s">
        <v>182</v>
      </c>
      <c r="J3621" s="349" t="s">
        <v>1333</v>
      </c>
      <c r="K3621" s="350">
        <v>94.86</v>
      </c>
      <c r="L3621" s="349" t="s">
        <v>1138</v>
      </c>
    </row>
    <row r="3622" spans="1:12" ht="13.5" x14ac:dyDescent="0.25">
      <c r="A3622" s="349" t="s">
        <v>4648</v>
      </c>
      <c r="B3622" s="349" t="s">
        <v>4649</v>
      </c>
      <c r="C3622" s="349" t="s">
        <v>4650</v>
      </c>
      <c r="D3622" s="349" t="s">
        <v>4651</v>
      </c>
      <c r="E3622" s="350" t="s">
        <v>24</v>
      </c>
      <c r="F3622" s="349" t="s">
        <v>24</v>
      </c>
      <c r="G3622" s="349">
        <v>97337</v>
      </c>
      <c r="H3622" s="349" t="s">
        <v>4827</v>
      </c>
      <c r="I3622" s="349" t="s">
        <v>182</v>
      </c>
      <c r="J3622" s="349" t="s">
        <v>1333</v>
      </c>
      <c r="K3622" s="350">
        <v>142.63</v>
      </c>
      <c r="L3622" s="349" t="s">
        <v>1138</v>
      </c>
    </row>
    <row r="3623" spans="1:12" ht="13.5" x14ac:dyDescent="0.25">
      <c r="A3623" s="349" t="s">
        <v>4648</v>
      </c>
      <c r="B3623" s="349" t="s">
        <v>4649</v>
      </c>
      <c r="C3623" s="349" t="s">
        <v>4650</v>
      </c>
      <c r="D3623" s="349" t="s">
        <v>4651</v>
      </c>
      <c r="E3623" s="350" t="s">
        <v>24</v>
      </c>
      <c r="F3623" s="349" t="s">
        <v>24</v>
      </c>
      <c r="G3623" s="349">
        <v>97338</v>
      </c>
      <c r="H3623" s="349" t="s">
        <v>4828</v>
      </c>
      <c r="I3623" s="349" t="s">
        <v>182</v>
      </c>
      <c r="J3623" s="349" t="s">
        <v>1333</v>
      </c>
      <c r="K3623" s="350">
        <v>171.61</v>
      </c>
      <c r="L3623" s="349" t="s">
        <v>1138</v>
      </c>
    </row>
    <row r="3624" spans="1:12" ht="13.5" x14ac:dyDescent="0.25">
      <c r="A3624" s="349" t="s">
        <v>4648</v>
      </c>
      <c r="B3624" s="349" t="s">
        <v>4649</v>
      </c>
      <c r="C3624" s="349" t="s">
        <v>4650</v>
      </c>
      <c r="D3624" s="349" t="s">
        <v>4651</v>
      </c>
      <c r="E3624" s="350" t="s">
        <v>24</v>
      </c>
      <c r="F3624" s="349" t="s">
        <v>24</v>
      </c>
      <c r="G3624" s="349">
        <v>97339</v>
      </c>
      <c r="H3624" s="349" t="s">
        <v>4829</v>
      </c>
      <c r="I3624" s="349" t="s">
        <v>182</v>
      </c>
      <c r="J3624" s="349" t="s">
        <v>1333</v>
      </c>
      <c r="K3624" s="350">
        <v>184.88</v>
      </c>
      <c r="L3624" s="349" t="s">
        <v>1138</v>
      </c>
    </row>
    <row r="3625" spans="1:12" ht="13.5" x14ac:dyDescent="0.25">
      <c r="A3625" s="349" t="s">
        <v>4648</v>
      </c>
      <c r="B3625" s="349" t="s">
        <v>4649</v>
      </c>
      <c r="C3625" s="349" t="s">
        <v>4650</v>
      </c>
      <c r="D3625" s="349" t="s">
        <v>4651</v>
      </c>
      <c r="E3625" s="350" t="s">
        <v>24</v>
      </c>
      <c r="F3625" s="349" t="s">
        <v>24</v>
      </c>
      <c r="G3625" s="349">
        <v>97340</v>
      </c>
      <c r="H3625" s="349" t="s">
        <v>4830</v>
      </c>
      <c r="I3625" s="349" t="s">
        <v>182</v>
      </c>
      <c r="J3625" s="349" t="s">
        <v>1333</v>
      </c>
      <c r="K3625" s="350">
        <v>186.07</v>
      </c>
      <c r="L3625" s="349" t="s">
        <v>1138</v>
      </c>
    </row>
    <row r="3626" spans="1:12" ht="13.5" x14ac:dyDescent="0.25">
      <c r="A3626" s="349" t="s">
        <v>4648</v>
      </c>
      <c r="B3626" s="349" t="s">
        <v>4649</v>
      </c>
      <c r="C3626" s="349" t="s">
        <v>4650</v>
      </c>
      <c r="D3626" s="349" t="s">
        <v>4651</v>
      </c>
      <c r="E3626" s="350" t="s">
        <v>24</v>
      </c>
      <c r="F3626" s="349" t="s">
        <v>24</v>
      </c>
      <c r="G3626" s="349">
        <v>97347</v>
      </c>
      <c r="H3626" s="349" t="s">
        <v>4831</v>
      </c>
      <c r="I3626" s="349" t="s">
        <v>182</v>
      </c>
      <c r="J3626" s="349" t="s">
        <v>1333</v>
      </c>
      <c r="K3626" s="350">
        <v>89.8</v>
      </c>
      <c r="L3626" s="349" t="s">
        <v>1138</v>
      </c>
    </row>
    <row r="3627" spans="1:12" ht="13.5" x14ac:dyDescent="0.25">
      <c r="A3627" s="349" t="s">
        <v>4648</v>
      </c>
      <c r="B3627" s="349" t="s">
        <v>4649</v>
      </c>
      <c r="C3627" s="349" t="s">
        <v>4650</v>
      </c>
      <c r="D3627" s="349" t="s">
        <v>4651</v>
      </c>
      <c r="E3627" s="350" t="s">
        <v>24</v>
      </c>
      <c r="F3627" s="349" t="s">
        <v>24</v>
      </c>
      <c r="G3627" s="349">
        <v>97348</v>
      </c>
      <c r="H3627" s="349" t="s">
        <v>4832</v>
      </c>
      <c r="I3627" s="349" t="s">
        <v>182</v>
      </c>
      <c r="J3627" s="349" t="s">
        <v>1333</v>
      </c>
      <c r="K3627" s="350">
        <v>123.99</v>
      </c>
      <c r="L3627" s="349" t="s">
        <v>1138</v>
      </c>
    </row>
    <row r="3628" spans="1:12" ht="13.5" x14ac:dyDescent="0.25">
      <c r="A3628" s="349" t="s">
        <v>4648</v>
      </c>
      <c r="B3628" s="349" t="s">
        <v>4649</v>
      </c>
      <c r="C3628" s="349" t="s">
        <v>4650</v>
      </c>
      <c r="D3628" s="349" t="s">
        <v>4651</v>
      </c>
      <c r="E3628" s="350" t="s">
        <v>24</v>
      </c>
      <c r="F3628" s="349" t="s">
        <v>24</v>
      </c>
      <c r="G3628" s="349">
        <v>97349</v>
      </c>
      <c r="H3628" s="349" t="s">
        <v>4833</v>
      </c>
      <c r="I3628" s="349" t="s">
        <v>182</v>
      </c>
      <c r="J3628" s="349" t="s">
        <v>1333</v>
      </c>
      <c r="K3628" s="350">
        <v>178.63</v>
      </c>
      <c r="L3628" s="349" t="s">
        <v>1138</v>
      </c>
    </row>
    <row r="3629" spans="1:12" ht="13.5" x14ac:dyDescent="0.25">
      <c r="A3629" s="349" t="s">
        <v>4648</v>
      </c>
      <c r="B3629" s="349" t="s">
        <v>4649</v>
      </c>
      <c r="C3629" s="349" t="s">
        <v>4650</v>
      </c>
      <c r="D3629" s="349" t="s">
        <v>4651</v>
      </c>
      <c r="E3629" s="350" t="s">
        <v>24</v>
      </c>
      <c r="F3629" s="349" t="s">
        <v>24</v>
      </c>
      <c r="G3629" s="349">
        <v>97350</v>
      </c>
      <c r="H3629" s="349" t="s">
        <v>4834</v>
      </c>
      <c r="I3629" s="349" t="s">
        <v>182</v>
      </c>
      <c r="J3629" s="349" t="s">
        <v>1333</v>
      </c>
      <c r="K3629" s="350">
        <v>216.88</v>
      </c>
      <c r="L3629" s="349" t="s">
        <v>1138</v>
      </c>
    </row>
    <row r="3630" spans="1:12" ht="13.5" x14ac:dyDescent="0.25">
      <c r="A3630" s="349" t="s">
        <v>4648</v>
      </c>
      <c r="B3630" s="349" t="s">
        <v>4649</v>
      </c>
      <c r="C3630" s="349" t="s">
        <v>4650</v>
      </c>
      <c r="D3630" s="349" t="s">
        <v>4651</v>
      </c>
      <c r="E3630" s="350" t="s">
        <v>24</v>
      </c>
      <c r="F3630" s="349" t="s">
        <v>24</v>
      </c>
      <c r="G3630" s="349">
        <v>97351</v>
      </c>
      <c r="H3630" s="349" t="s">
        <v>4835</v>
      </c>
      <c r="I3630" s="349" t="s">
        <v>182</v>
      </c>
      <c r="J3630" s="349" t="s">
        <v>1333</v>
      </c>
      <c r="K3630" s="350">
        <v>299.83999999999997</v>
      </c>
      <c r="L3630" s="349" t="s">
        <v>1138</v>
      </c>
    </row>
    <row r="3631" spans="1:12" ht="13.5" x14ac:dyDescent="0.25">
      <c r="A3631" s="349" t="s">
        <v>4648</v>
      </c>
      <c r="B3631" s="349" t="s">
        <v>4649</v>
      </c>
      <c r="C3631" s="349" t="s">
        <v>4650</v>
      </c>
      <c r="D3631" s="349" t="s">
        <v>4651</v>
      </c>
      <c r="E3631" s="350" t="s">
        <v>24</v>
      </c>
      <c r="F3631" s="349" t="s">
        <v>24</v>
      </c>
      <c r="G3631" s="349">
        <v>97352</v>
      </c>
      <c r="H3631" s="349" t="s">
        <v>4836</v>
      </c>
      <c r="I3631" s="349" t="s">
        <v>182</v>
      </c>
      <c r="J3631" s="349" t="s">
        <v>1333</v>
      </c>
      <c r="K3631" s="350">
        <v>388.52</v>
      </c>
      <c r="L3631" s="349" t="s">
        <v>1138</v>
      </c>
    </row>
    <row r="3632" spans="1:12" ht="13.5" x14ac:dyDescent="0.25">
      <c r="A3632" s="349" t="s">
        <v>4648</v>
      </c>
      <c r="B3632" s="349" t="s">
        <v>4649</v>
      </c>
      <c r="C3632" s="349" t="s">
        <v>4650</v>
      </c>
      <c r="D3632" s="349" t="s">
        <v>4651</v>
      </c>
      <c r="E3632" s="350" t="s">
        <v>24</v>
      </c>
      <c r="F3632" s="349" t="s">
        <v>24</v>
      </c>
      <c r="G3632" s="349">
        <v>97353</v>
      </c>
      <c r="H3632" s="349" t="s">
        <v>4837</v>
      </c>
      <c r="I3632" s="349" t="s">
        <v>182</v>
      </c>
      <c r="J3632" s="349" t="s">
        <v>1333</v>
      </c>
      <c r="K3632" s="350">
        <v>59.54</v>
      </c>
      <c r="L3632" s="349" t="s">
        <v>1138</v>
      </c>
    </row>
    <row r="3633" spans="1:12" ht="13.5" x14ac:dyDescent="0.25">
      <c r="A3633" s="349" t="s">
        <v>4648</v>
      </c>
      <c r="B3633" s="349" t="s">
        <v>4649</v>
      </c>
      <c r="C3633" s="349" t="s">
        <v>4650</v>
      </c>
      <c r="D3633" s="349" t="s">
        <v>4651</v>
      </c>
      <c r="E3633" s="350" t="s">
        <v>24</v>
      </c>
      <c r="F3633" s="349" t="s">
        <v>24</v>
      </c>
      <c r="G3633" s="349">
        <v>97354</v>
      </c>
      <c r="H3633" s="349" t="s">
        <v>4838</v>
      </c>
      <c r="I3633" s="349" t="s">
        <v>182</v>
      </c>
      <c r="J3633" s="349" t="s">
        <v>1333</v>
      </c>
      <c r="K3633" s="350">
        <v>94.29</v>
      </c>
      <c r="L3633" s="349" t="s">
        <v>1138</v>
      </c>
    </row>
    <row r="3634" spans="1:12" ht="13.5" x14ac:dyDescent="0.25">
      <c r="A3634" s="349" t="s">
        <v>4648</v>
      </c>
      <c r="B3634" s="349" t="s">
        <v>4649</v>
      </c>
      <c r="C3634" s="349" t="s">
        <v>4650</v>
      </c>
      <c r="D3634" s="349" t="s">
        <v>4651</v>
      </c>
      <c r="E3634" s="350" t="s">
        <v>24</v>
      </c>
      <c r="F3634" s="349" t="s">
        <v>24</v>
      </c>
      <c r="G3634" s="349">
        <v>97355</v>
      </c>
      <c r="H3634" s="349" t="s">
        <v>4839</v>
      </c>
      <c r="I3634" s="349" t="s">
        <v>182</v>
      </c>
      <c r="J3634" s="349" t="s">
        <v>1333</v>
      </c>
      <c r="K3634" s="350">
        <v>128.80000000000001</v>
      </c>
      <c r="L3634" s="349" t="s">
        <v>1138</v>
      </c>
    </row>
    <row r="3635" spans="1:12" ht="13.5" x14ac:dyDescent="0.25">
      <c r="A3635" s="349" t="s">
        <v>4648</v>
      </c>
      <c r="B3635" s="349" t="s">
        <v>4649</v>
      </c>
      <c r="C3635" s="349" t="s">
        <v>4650</v>
      </c>
      <c r="D3635" s="349" t="s">
        <v>4651</v>
      </c>
      <c r="E3635" s="350" t="s">
        <v>24</v>
      </c>
      <c r="F3635" s="349" t="s">
        <v>24</v>
      </c>
      <c r="G3635" s="349">
        <v>97356</v>
      </c>
      <c r="H3635" s="349" t="s">
        <v>4840</v>
      </c>
      <c r="I3635" s="349" t="s">
        <v>182</v>
      </c>
      <c r="J3635" s="349" t="s">
        <v>1333</v>
      </c>
      <c r="K3635" s="350">
        <v>69.400000000000006</v>
      </c>
      <c r="L3635" s="349" t="s">
        <v>1138</v>
      </c>
    </row>
    <row r="3636" spans="1:12" ht="13.5" x14ac:dyDescent="0.25">
      <c r="A3636" s="349" t="s">
        <v>4648</v>
      </c>
      <c r="B3636" s="349" t="s">
        <v>4649</v>
      </c>
      <c r="C3636" s="349" t="s">
        <v>4650</v>
      </c>
      <c r="D3636" s="349" t="s">
        <v>4651</v>
      </c>
      <c r="E3636" s="350" t="s">
        <v>24</v>
      </c>
      <c r="F3636" s="349" t="s">
        <v>24</v>
      </c>
      <c r="G3636" s="349">
        <v>97357</v>
      </c>
      <c r="H3636" s="349" t="s">
        <v>4841</v>
      </c>
      <c r="I3636" s="349" t="s">
        <v>182</v>
      </c>
      <c r="J3636" s="349" t="s">
        <v>1333</v>
      </c>
      <c r="K3636" s="350">
        <v>111.24</v>
      </c>
      <c r="L3636" s="349" t="s">
        <v>1138</v>
      </c>
    </row>
    <row r="3637" spans="1:12" ht="13.5" x14ac:dyDescent="0.25">
      <c r="A3637" s="349" t="s">
        <v>4648</v>
      </c>
      <c r="B3637" s="349" t="s">
        <v>4649</v>
      </c>
      <c r="C3637" s="349" t="s">
        <v>4650</v>
      </c>
      <c r="D3637" s="349" t="s">
        <v>4651</v>
      </c>
      <c r="E3637" s="350" t="s">
        <v>24</v>
      </c>
      <c r="F3637" s="349" t="s">
        <v>24</v>
      </c>
      <c r="G3637" s="349">
        <v>97358</v>
      </c>
      <c r="H3637" s="349" t="s">
        <v>4842</v>
      </c>
      <c r="I3637" s="349" t="s">
        <v>182</v>
      </c>
      <c r="J3637" s="349" t="s">
        <v>1333</v>
      </c>
      <c r="K3637" s="350">
        <v>151.9</v>
      </c>
      <c r="L3637" s="349" t="s">
        <v>1138</v>
      </c>
    </row>
    <row r="3638" spans="1:12" ht="13.5" x14ac:dyDescent="0.25">
      <c r="A3638" s="349" t="s">
        <v>4648</v>
      </c>
      <c r="B3638" s="349" t="s">
        <v>4649</v>
      </c>
      <c r="C3638" s="349" t="s">
        <v>4650</v>
      </c>
      <c r="D3638" s="349" t="s">
        <v>4651</v>
      </c>
      <c r="E3638" s="350" t="s">
        <v>24</v>
      </c>
      <c r="F3638" s="349" t="s">
        <v>24</v>
      </c>
      <c r="G3638" s="349">
        <v>97498</v>
      </c>
      <c r="H3638" s="349" t="s">
        <v>4843</v>
      </c>
      <c r="I3638" s="349" t="s">
        <v>182</v>
      </c>
      <c r="J3638" s="349" t="s">
        <v>1137</v>
      </c>
      <c r="K3638" s="350">
        <v>70.44</v>
      </c>
      <c r="L3638" s="349" t="s">
        <v>1138</v>
      </c>
    </row>
    <row r="3639" spans="1:12" ht="13.5" x14ac:dyDescent="0.25">
      <c r="A3639" s="349" t="s">
        <v>4648</v>
      </c>
      <c r="B3639" s="349" t="s">
        <v>4649</v>
      </c>
      <c r="C3639" s="349" t="s">
        <v>4650</v>
      </c>
      <c r="D3639" s="349" t="s">
        <v>4651</v>
      </c>
      <c r="E3639" s="350" t="s">
        <v>24</v>
      </c>
      <c r="F3639" s="349" t="s">
        <v>24</v>
      </c>
      <c r="G3639" s="349">
        <v>97535</v>
      </c>
      <c r="H3639" s="349" t="s">
        <v>4844</v>
      </c>
      <c r="I3639" s="349" t="s">
        <v>182</v>
      </c>
      <c r="J3639" s="349" t="s">
        <v>1137</v>
      </c>
      <c r="K3639" s="350">
        <v>74.930000000000007</v>
      </c>
      <c r="L3639" s="349" t="s">
        <v>1138</v>
      </c>
    </row>
    <row r="3640" spans="1:12" ht="13.5" x14ac:dyDescent="0.25">
      <c r="A3640" s="349" t="s">
        <v>4648</v>
      </c>
      <c r="B3640" s="349" t="s">
        <v>4649</v>
      </c>
      <c r="C3640" s="349" t="s">
        <v>4650</v>
      </c>
      <c r="D3640" s="349" t="s">
        <v>4651</v>
      </c>
      <c r="E3640" s="350" t="s">
        <v>24</v>
      </c>
      <c r="F3640" s="349" t="s">
        <v>24</v>
      </c>
      <c r="G3640" s="349">
        <v>97536</v>
      </c>
      <c r="H3640" s="349" t="s">
        <v>4845</v>
      </c>
      <c r="I3640" s="349" t="s">
        <v>182</v>
      </c>
      <c r="J3640" s="349" t="s">
        <v>1137</v>
      </c>
      <c r="K3640" s="350">
        <v>85.26</v>
      </c>
      <c r="L3640" s="349" t="s">
        <v>1138</v>
      </c>
    </row>
    <row r="3641" spans="1:12" ht="13.5" x14ac:dyDescent="0.25">
      <c r="A3641" s="349" t="s">
        <v>4648</v>
      </c>
      <c r="B3641" s="349" t="s">
        <v>4649</v>
      </c>
      <c r="C3641" s="349" t="s">
        <v>4650</v>
      </c>
      <c r="D3641" s="349" t="s">
        <v>4651</v>
      </c>
      <c r="E3641" s="350" t="s">
        <v>24</v>
      </c>
      <c r="F3641" s="349" t="s">
        <v>24</v>
      </c>
      <c r="G3641" s="349">
        <v>100788</v>
      </c>
      <c r="H3641" s="349" t="s">
        <v>4846</v>
      </c>
      <c r="I3641" s="349" t="s">
        <v>181</v>
      </c>
      <c r="J3641" s="349" t="s">
        <v>1333</v>
      </c>
      <c r="K3641" s="350">
        <v>780.91</v>
      </c>
      <c r="L3641" s="349" t="s">
        <v>1138</v>
      </c>
    </row>
    <row r="3642" spans="1:12" ht="13.5" x14ac:dyDescent="0.25">
      <c r="A3642" s="349" t="s">
        <v>4648</v>
      </c>
      <c r="B3642" s="349" t="s">
        <v>4649</v>
      </c>
      <c r="C3642" s="349" t="s">
        <v>4650</v>
      </c>
      <c r="D3642" s="349" t="s">
        <v>4651</v>
      </c>
      <c r="E3642" s="350" t="s">
        <v>24</v>
      </c>
      <c r="F3642" s="349" t="s">
        <v>24</v>
      </c>
      <c r="G3642" s="349">
        <v>100791</v>
      </c>
      <c r="H3642" s="349" t="s">
        <v>4847</v>
      </c>
      <c r="I3642" s="349" t="s">
        <v>182</v>
      </c>
      <c r="J3642" s="349" t="s">
        <v>1333</v>
      </c>
      <c r="K3642" s="350">
        <v>17.14</v>
      </c>
      <c r="L3642" s="349" t="s">
        <v>1138</v>
      </c>
    </row>
    <row r="3643" spans="1:12" ht="13.5" x14ac:dyDescent="0.25">
      <c r="A3643" s="349" t="s">
        <v>4648</v>
      </c>
      <c r="B3643" s="349" t="s">
        <v>4649</v>
      </c>
      <c r="C3643" s="349" t="s">
        <v>4650</v>
      </c>
      <c r="D3643" s="349" t="s">
        <v>4651</v>
      </c>
      <c r="E3643" s="350" t="s">
        <v>24</v>
      </c>
      <c r="F3643" s="349" t="s">
        <v>24</v>
      </c>
      <c r="G3643" s="349">
        <v>100792</v>
      </c>
      <c r="H3643" s="349" t="s">
        <v>4848</v>
      </c>
      <c r="I3643" s="349" t="s">
        <v>182</v>
      </c>
      <c r="J3643" s="349" t="s">
        <v>1333</v>
      </c>
      <c r="K3643" s="350">
        <v>24.8</v>
      </c>
      <c r="L3643" s="349" t="s">
        <v>1138</v>
      </c>
    </row>
    <row r="3644" spans="1:12" ht="13.5" x14ac:dyDescent="0.25">
      <c r="A3644" s="349" t="s">
        <v>4648</v>
      </c>
      <c r="B3644" s="349" t="s">
        <v>4649</v>
      </c>
      <c r="C3644" s="349" t="s">
        <v>4650</v>
      </c>
      <c r="D3644" s="349" t="s">
        <v>4651</v>
      </c>
      <c r="E3644" s="350" t="s">
        <v>24</v>
      </c>
      <c r="F3644" s="349" t="s">
        <v>24</v>
      </c>
      <c r="G3644" s="349">
        <v>100793</v>
      </c>
      <c r="H3644" s="349" t="s">
        <v>4849</v>
      </c>
      <c r="I3644" s="349" t="s">
        <v>182</v>
      </c>
      <c r="J3644" s="349" t="s">
        <v>1333</v>
      </c>
      <c r="K3644" s="350">
        <v>32.72</v>
      </c>
      <c r="L3644" s="349" t="s">
        <v>1138</v>
      </c>
    </row>
    <row r="3645" spans="1:12" ht="13.5" x14ac:dyDescent="0.25">
      <c r="A3645" s="349" t="s">
        <v>4648</v>
      </c>
      <c r="B3645" s="349" t="s">
        <v>4649</v>
      </c>
      <c r="C3645" s="349" t="s">
        <v>4650</v>
      </c>
      <c r="D3645" s="349" t="s">
        <v>4651</v>
      </c>
      <c r="E3645" s="350" t="s">
        <v>24</v>
      </c>
      <c r="F3645" s="349" t="s">
        <v>24</v>
      </c>
      <c r="G3645" s="349">
        <v>100794</v>
      </c>
      <c r="H3645" s="349" t="s">
        <v>4850</v>
      </c>
      <c r="I3645" s="349" t="s">
        <v>182</v>
      </c>
      <c r="J3645" s="349" t="s">
        <v>1333</v>
      </c>
      <c r="K3645" s="350">
        <v>43.93</v>
      </c>
      <c r="L3645" s="349" t="s">
        <v>1138</v>
      </c>
    </row>
    <row r="3646" spans="1:12" ht="13.5" x14ac:dyDescent="0.25">
      <c r="A3646" s="349" t="s">
        <v>4648</v>
      </c>
      <c r="B3646" s="349" t="s">
        <v>4649</v>
      </c>
      <c r="C3646" s="349" t="s">
        <v>4650</v>
      </c>
      <c r="D3646" s="349" t="s">
        <v>4651</v>
      </c>
      <c r="E3646" s="350" t="s">
        <v>24</v>
      </c>
      <c r="F3646" s="349" t="s">
        <v>24</v>
      </c>
      <c r="G3646" s="349">
        <v>100799</v>
      </c>
      <c r="H3646" s="349" t="s">
        <v>4851</v>
      </c>
      <c r="I3646" s="349" t="s">
        <v>182</v>
      </c>
      <c r="J3646" s="349" t="s">
        <v>1333</v>
      </c>
      <c r="K3646" s="350">
        <v>17.600000000000001</v>
      </c>
      <c r="L3646" s="349" t="s">
        <v>1138</v>
      </c>
    </row>
    <row r="3647" spans="1:12" ht="13.5" x14ac:dyDescent="0.25">
      <c r="A3647" s="349" t="s">
        <v>4648</v>
      </c>
      <c r="B3647" s="349" t="s">
        <v>4649</v>
      </c>
      <c r="C3647" s="349" t="s">
        <v>4650</v>
      </c>
      <c r="D3647" s="349" t="s">
        <v>4651</v>
      </c>
      <c r="E3647" s="350" t="s">
        <v>24</v>
      </c>
      <c r="F3647" s="349" t="s">
        <v>24</v>
      </c>
      <c r="G3647" s="349">
        <v>100800</v>
      </c>
      <c r="H3647" s="349" t="s">
        <v>4852</v>
      </c>
      <c r="I3647" s="349" t="s">
        <v>182</v>
      </c>
      <c r="J3647" s="349" t="s">
        <v>1333</v>
      </c>
      <c r="K3647" s="350">
        <v>25.26</v>
      </c>
      <c r="L3647" s="349" t="s">
        <v>1138</v>
      </c>
    </row>
    <row r="3648" spans="1:12" ht="13.5" x14ac:dyDescent="0.25">
      <c r="A3648" s="349" t="s">
        <v>4648</v>
      </c>
      <c r="B3648" s="349" t="s">
        <v>4649</v>
      </c>
      <c r="C3648" s="349" t="s">
        <v>4650</v>
      </c>
      <c r="D3648" s="349" t="s">
        <v>4651</v>
      </c>
      <c r="E3648" s="350" t="s">
        <v>24</v>
      </c>
      <c r="F3648" s="349" t="s">
        <v>24</v>
      </c>
      <c r="G3648" s="349">
        <v>100801</v>
      </c>
      <c r="H3648" s="349" t="s">
        <v>4853</v>
      </c>
      <c r="I3648" s="349" t="s">
        <v>182</v>
      </c>
      <c r="J3648" s="349" t="s">
        <v>1333</v>
      </c>
      <c r="K3648" s="350">
        <v>33.18</v>
      </c>
      <c r="L3648" s="349" t="s">
        <v>1138</v>
      </c>
    </row>
    <row r="3649" spans="1:12" ht="13.5" x14ac:dyDescent="0.25">
      <c r="A3649" s="349" t="s">
        <v>4648</v>
      </c>
      <c r="B3649" s="349" t="s">
        <v>4649</v>
      </c>
      <c r="C3649" s="349" t="s">
        <v>4650</v>
      </c>
      <c r="D3649" s="349" t="s">
        <v>4651</v>
      </c>
      <c r="E3649" s="350" t="s">
        <v>24</v>
      </c>
      <c r="F3649" s="349" t="s">
        <v>24</v>
      </c>
      <c r="G3649" s="349">
        <v>100802</v>
      </c>
      <c r="H3649" s="349" t="s">
        <v>4854</v>
      </c>
      <c r="I3649" s="349" t="s">
        <v>182</v>
      </c>
      <c r="J3649" s="349" t="s">
        <v>1333</v>
      </c>
      <c r="K3649" s="350">
        <v>44.39</v>
      </c>
      <c r="L3649" s="349" t="s">
        <v>1138</v>
      </c>
    </row>
    <row r="3650" spans="1:12" ht="13.5" x14ac:dyDescent="0.25">
      <c r="A3650" s="349" t="s">
        <v>4648</v>
      </c>
      <c r="B3650" s="349" t="s">
        <v>4649</v>
      </c>
      <c r="C3650" s="349" t="s">
        <v>4650</v>
      </c>
      <c r="D3650" s="349" t="s">
        <v>4651</v>
      </c>
      <c r="E3650" s="350" t="s">
        <v>24</v>
      </c>
      <c r="F3650" s="349" t="s">
        <v>24</v>
      </c>
      <c r="G3650" s="349">
        <v>100803</v>
      </c>
      <c r="H3650" s="349" t="s">
        <v>4855</v>
      </c>
      <c r="I3650" s="349" t="s">
        <v>182</v>
      </c>
      <c r="J3650" s="349" t="s">
        <v>1333</v>
      </c>
      <c r="K3650" s="350">
        <v>16.190000000000001</v>
      </c>
      <c r="L3650" s="349" t="s">
        <v>1138</v>
      </c>
    </row>
    <row r="3651" spans="1:12" ht="13.5" x14ac:dyDescent="0.25">
      <c r="A3651" s="349" t="s">
        <v>4648</v>
      </c>
      <c r="B3651" s="349" t="s">
        <v>4649</v>
      </c>
      <c r="C3651" s="349" t="s">
        <v>4650</v>
      </c>
      <c r="D3651" s="349" t="s">
        <v>4651</v>
      </c>
      <c r="E3651" s="350" t="s">
        <v>24</v>
      </c>
      <c r="F3651" s="349" t="s">
        <v>24</v>
      </c>
      <c r="G3651" s="349">
        <v>100804</v>
      </c>
      <c r="H3651" s="349" t="s">
        <v>4856</v>
      </c>
      <c r="I3651" s="349" t="s">
        <v>182</v>
      </c>
      <c r="J3651" s="349" t="s">
        <v>1333</v>
      </c>
      <c r="K3651" s="350">
        <v>23.67</v>
      </c>
      <c r="L3651" s="349" t="s">
        <v>1138</v>
      </c>
    </row>
    <row r="3652" spans="1:12" ht="13.5" x14ac:dyDescent="0.25">
      <c r="A3652" s="349" t="s">
        <v>4648</v>
      </c>
      <c r="B3652" s="349" t="s">
        <v>4649</v>
      </c>
      <c r="C3652" s="349" t="s">
        <v>4650</v>
      </c>
      <c r="D3652" s="349" t="s">
        <v>4651</v>
      </c>
      <c r="E3652" s="350" t="s">
        <v>24</v>
      </c>
      <c r="F3652" s="349" t="s">
        <v>24</v>
      </c>
      <c r="G3652" s="349">
        <v>100805</v>
      </c>
      <c r="H3652" s="349" t="s">
        <v>4857</v>
      </c>
      <c r="I3652" s="349" t="s">
        <v>182</v>
      </c>
      <c r="J3652" s="349" t="s">
        <v>1333</v>
      </c>
      <c r="K3652" s="350">
        <v>31.38</v>
      </c>
      <c r="L3652" s="349" t="s">
        <v>1138</v>
      </c>
    </row>
    <row r="3653" spans="1:12" ht="13.5" x14ac:dyDescent="0.25">
      <c r="A3653" s="349" t="s">
        <v>4648</v>
      </c>
      <c r="B3653" s="349" t="s">
        <v>4649</v>
      </c>
      <c r="C3653" s="349" t="s">
        <v>4650</v>
      </c>
      <c r="D3653" s="349" t="s">
        <v>4651</v>
      </c>
      <c r="E3653" s="350" t="s">
        <v>24</v>
      </c>
      <c r="F3653" s="349" t="s">
        <v>24</v>
      </c>
      <c r="G3653" s="349">
        <v>100806</v>
      </c>
      <c r="H3653" s="349" t="s">
        <v>4858</v>
      </c>
      <c r="I3653" s="349" t="s">
        <v>182</v>
      </c>
      <c r="J3653" s="349" t="s">
        <v>1333</v>
      </c>
      <c r="K3653" s="350">
        <v>42.28</v>
      </c>
      <c r="L3653" s="349" t="s">
        <v>1138</v>
      </c>
    </row>
    <row r="3654" spans="1:12" ht="13.5" x14ac:dyDescent="0.25">
      <c r="A3654" s="349" t="s">
        <v>4648</v>
      </c>
      <c r="B3654" s="349" t="s">
        <v>4649</v>
      </c>
      <c r="C3654" s="349" t="s">
        <v>4650</v>
      </c>
      <c r="D3654" s="349" t="s">
        <v>4651</v>
      </c>
      <c r="E3654" s="350" t="s">
        <v>24</v>
      </c>
      <c r="F3654" s="349" t="s">
        <v>24</v>
      </c>
      <c r="G3654" s="349">
        <v>100807</v>
      </c>
      <c r="H3654" s="349" t="s">
        <v>4859</v>
      </c>
      <c r="I3654" s="349" t="s">
        <v>182</v>
      </c>
      <c r="J3654" s="349" t="s">
        <v>1333</v>
      </c>
      <c r="K3654" s="350">
        <v>22.98</v>
      </c>
      <c r="L3654" s="349" t="s">
        <v>1138</v>
      </c>
    </row>
    <row r="3655" spans="1:12" ht="13.5" x14ac:dyDescent="0.25">
      <c r="A3655" s="349" t="s">
        <v>4648</v>
      </c>
      <c r="B3655" s="349" t="s">
        <v>4649</v>
      </c>
      <c r="C3655" s="349" t="s">
        <v>4650</v>
      </c>
      <c r="D3655" s="349" t="s">
        <v>4651</v>
      </c>
      <c r="E3655" s="350" t="s">
        <v>24</v>
      </c>
      <c r="F3655" s="349" t="s">
        <v>24</v>
      </c>
      <c r="G3655" s="349">
        <v>100808</v>
      </c>
      <c r="H3655" s="349" t="s">
        <v>4860</v>
      </c>
      <c r="I3655" s="349" t="s">
        <v>182</v>
      </c>
      <c r="J3655" s="349" t="s">
        <v>1333</v>
      </c>
      <c r="K3655" s="350">
        <v>31.64</v>
      </c>
      <c r="L3655" s="349" t="s">
        <v>1138</v>
      </c>
    </row>
    <row r="3656" spans="1:12" ht="13.5" x14ac:dyDescent="0.25">
      <c r="A3656" s="349" t="s">
        <v>4648</v>
      </c>
      <c r="B3656" s="349" t="s">
        <v>4649</v>
      </c>
      <c r="C3656" s="349" t="s">
        <v>4650</v>
      </c>
      <c r="D3656" s="349" t="s">
        <v>4651</v>
      </c>
      <c r="E3656" s="350" t="s">
        <v>24</v>
      </c>
      <c r="F3656" s="349" t="s">
        <v>24</v>
      </c>
      <c r="G3656" s="349">
        <v>100809</v>
      </c>
      <c r="H3656" s="349" t="s">
        <v>4861</v>
      </c>
      <c r="I3656" s="349" t="s">
        <v>182</v>
      </c>
      <c r="J3656" s="349" t="s">
        <v>1333</v>
      </c>
      <c r="K3656" s="350">
        <v>40.83</v>
      </c>
      <c r="L3656" s="349" t="s">
        <v>1138</v>
      </c>
    </row>
    <row r="3657" spans="1:12" ht="13.5" x14ac:dyDescent="0.25">
      <c r="A3657" s="349" t="s">
        <v>4648</v>
      </c>
      <c r="B3657" s="349" t="s">
        <v>4649</v>
      </c>
      <c r="C3657" s="349" t="s">
        <v>4650</v>
      </c>
      <c r="D3657" s="349" t="s">
        <v>4651</v>
      </c>
      <c r="E3657" s="350" t="s">
        <v>24</v>
      </c>
      <c r="F3657" s="349" t="s">
        <v>24</v>
      </c>
      <c r="G3657" s="349">
        <v>100810</v>
      </c>
      <c r="H3657" s="349" t="s">
        <v>4862</v>
      </c>
      <c r="I3657" s="349" t="s">
        <v>182</v>
      </c>
      <c r="J3657" s="349" t="s">
        <v>1333</v>
      </c>
      <c r="K3657" s="350">
        <v>53.79</v>
      </c>
      <c r="L3657" s="349" t="s">
        <v>1138</v>
      </c>
    </row>
    <row r="3658" spans="1:12" ht="13.5" x14ac:dyDescent="0.25">
      <c r="A3658" s="349" t="s">
        <v>4648</v>
      </c>
      <c r="B3658" s="349" t="s">
        <v>4649</v>
      </c>
      <c r="C3658" s="349" t="s">
        <v>4650</v>
      </c>
      <c r="D3658" s="349" t="s">
        <v>4651</v>
      </c>
      <c r="E3658" s="350" t="s">
        <v>24</v>
      </c>
      <c r="F3658" s="349" t="s">
        <v>24</v>
      </c>
      <c r="G3658" s="349">
        <v>101918</v>
      </c>
      <c r="H3658" s="349" t="s">
        <v>4863</v>
      </c>
      <c r="I3658" s="349" t="s">
        <v>182</v>
      </c>
      <c r="J3658" s="349" t="s">
        <v>1137</v>
      </c>
      <c r="K3658" s="350">
        <v>334.4</v>
      </c>
      <c r="L3658" s="349" t="s">
        <v>1138</v>
      </c>
    </row>
    <row r="3659" spans="1:12" ht="13.5" x14ac:dyDescent="0.25">
      <c r="A3659" s="349" t="s">
        <v>4648</v>
      </c>
      <c r="B3659" s="349" t="s">
        <v>4649</v>
      </c>
      <c r="C3659" s="349" t="s">
        <v>4650</v>
      </c>
      <c r="D3659" s="349" t="s">
        <v>4651</v>
      </c>
      <c r="E3659" s="350" t="s">
        <v>24</v>
      </c>
      <c r="F3659" s="349" t="s">
        <v>24</v>
      </c>
      <c r="G3659" s="349">
        <v>101919</v>
      </c>
      <c r="H3659" s="349" t="s">
        <v>4864</v>
      </c>
      <c r="I3659" s="349" t="s">
        <v>181</v>
      </c>
      <c r="J3659" s="349" t="s">
        <v>1333</v>
      </c>
      <c r="K3659" s="350">
        <v>442.29</v>
      </c>
      <c r="L3659" s="349" t="s">
        <v>1138</v>
      </c>
    </row>
    <row r="3660" spans="1:12" ht="13.5" x14ac:dyDescent="0.25">
      <c r="A3660" s="349" t="s">
        <v>4648</v>
      </c>
      <c r="B3660" s="349" t="s">
        <v>4649</v>
      </c>
      <c r="C3660" s="349" t="s">
        <v>4650</v>
      </c>
      <c r="D3660" s="349" t="s">
        <v>4651</v>
      </c>
      <c r="E3660" s="350" t="s">
        <v>24</v>
      </c>
      <c r="F3660" s="349" t="s">
        <v>24</v>
      </c>
      <c r="G3660" s="349">
        <v>101920</v>
      </c>
      <c r="H3660" s="349" t="s">
        <v>4865</v>
      </c>
      <c r="I3660" s="349" t="s">
        <v>181</v>
      </c>
      <c r="J3660" s="349" t="s">
        <v>1333</v>
      </c>
      <c r="K3660" s="350">
        <v>207.17</v>
      </c>
      <c r="L3660" s="349" t="s">
        <v>1138</v>
      </c>
    </row>
    <row r="3661" spans="1:12" ht="13.5" x14ac:dyDescent="0.25">
      <c r="A3661" s="349" t="s">
        <v>4648</v>
      </c>
      <c r="B3661" s="349" t="s">
        <v>4649</v>
      </c>
      <c r="C3661" s="349" t="s">
        <v>4650</v>
      </c>
      <c r="D3661" s="349" t="s">
        <v>4651</v>
      </c>
      <c r="E3661" s="350" t="s">
        <v>24</v>
      </c>
      <c r="F3661" s="349" t="s">
        <v>24</v>
      </c>
      <c r="G3661" s="349">
        <v>101921</v>
      </c>
      <c r="H3661" s="349" t="s">
        <v>4866</v>
      </c>
      <c r="I3661" s="349" t="s">
        <v>181</v>
      </c>
      <c r="J3661" s="349" t="s">
        <v>1333</v>
      </c>
      <c r="K3661" s="350">
        <v>237.44</v>
      </c>
      <c r="L3661" s="349" t="s">
        <v>1138</v>
      </c>
    </row>
    <row r="3662" spans="1:12" ht="13.5" x14ac:dyDescent="0.25">
      <c r="A3662" s="349" t="s">
        <v>4648</v>
      </c>
      <c r="B3662" s="349" t="s">
        <v>4649</v>
      </c>
      <c r="C3662" s="349" t="s">
        <v>4650</v>
      </c>
      <c r="D3662" s="349" t="s">
        <v>4651</v>
      </c>
      <c r="E3662" s="350" t="s">
        <v>24</v>
      </c>
      <c r="F3662" s="349" t="s">
        <v>24</v>
      </c>
      <c r="G3662" s="349">
        <v>101922</v>
      </c>
      <c r="H3662" s="349" t="s">
        <v>4867</v>
      </c>
      <c r="I3662" s="349" t="s">
        <v>181</v>
      </c>
      <c r="J3662" s="349" t="s">
        <v>1333</v>
      </c>
      <c r="K3662" s="350">
        <v>237.44</v>
      </c>
      <c r="L3662" s="349" t="s">
        <v>1138</v>
      </c>
    </row>
    <row r="3663" spans="1:12" ht="13.5" x14ac:dyDescent="0.25">
      <c r="A3663" s="349" t="s">
        <v>4648</v>
      </c>
      <c r="B3663" s="349" t="s">
        <v>4649</v>
      </c>
      <c r="C3663" s="349" t="s">
        <v>4650</v>
      </c>
      <c r="D3663" s="349" t="s">
        <v>4651</v>
      </c>
      <c r="E3663" s="350" t="s">
        <v>24</v>
      </c>
      <c r="F3663" s="349" t="s">
        <v>24</v>
      </c>
      <c r="G3663" s="349">
        <v>101923</v>
      </c>
      <c r="H3663" s="349" t="s">
        <v>4868</v>
      </c>
      <c r="I3663" s="349" t="s">
        <v>181</v>
      </c>
      <c r="J3663" s="349" t="s">
        <v>1333</v>
      </c>
      <c r="K3663" s="350">
        <v>237.44</v>
      </c>
      <c r="L3663" s="349" t="s">
        <v>1138</v>
      </c>
    </row>
    <row r="3664" spans="1:12" ht="13.5" x14ac:dyDescent="0.25">
      <c r="A3664" s="349" t="s">
        <v>4648</v>
      </c>
      <c r="B3664" s="349" t="s">
        <v>4649</v>
      </c>
      <c r="C3664" s="349" t="s">
        <v>4650</v>
      </c>
      <c r="D3664" s="349" t="s">
        <v>4651</v>
      </c>
      <c r="E3664" s="350" t="s">
        <v>24</v>
      </c>
      <c r="F3664" s="349" t="s">
        <v>24</v>
      </c>
      <c r="G3664" s="349">
        <v>101924</v>
      </c>
      <c r="H3664" s="349" t="s">
        <v>4869</v>
      </c>
      <c r="I3664" s="349" t="s">
        <v>181</v>
      </c>
      <c r="J3664" s="349" t="s">
        <v>1333</v>
      </c>
      <c r="K3664" s="350">
        <v>194.5</v>
      </c>
      <c r="L3664" s="349" t="s">
        <v>1138</v>
      </c>
    </row>
    <row r="3665" spans="1:12" ht="13.5" x14ac:dyDescent="0.25">
      <c r="A3665" s="349" t="s">
        <v>4648</v>
      </c>
      <c r="B3665" s="349" t="s">
        <v>4649</v>
      </c>
      <c r="C3665" s="349" t="s">
        <v>4650</v>
      </c>
      <c r="D3665" s="349" t="s">
        <v>4651</v>
      </c>
      <c r="E3665" s="350" t="s">
        <v>24</v>
      </c>
      <c r="F3665" s="349" t="s">
        <v>24</v>
      </c>
      <c r="G3665" s="349">
        <v>101925</v>
      </c>
      <c r="H3665" s="349" t="s">
        <v>4870</v>
      </c>
      <c r="I3665" s="349" t="s">
        <v>181</v>
      </c>
      <c r="J3665" s="349" t="s">
        <v>1333</v>
      </c>
      <c r="K3665" s="350">
        <v>326.7</v>
      </c>
      <c r="L3665" s="349" t="s">
        <v>1138</v>
      </c>
    </row>
    <row r="3666" spans="1:12" ht="13.5" x14ac:dyDescent="0.25">
      <c r="A3666" s="349" t="s">
        <v>4648</v>
      </c>
      <c r="B3666" s="349" t="s">
        <v>4649</v>
      </c>
      <c r="C3666" s="349" t="s">
        <v>4650</v>
      </c>
      <c r="D3666" s="349" t="s">
        <v>4651</v>
      </c>
      <c r="E3666" s="350" t="s">
        <v>24</v>
      </c>
      <c r="F3666" s="349" t="s">
        <v>24</v>
      </c>
      <c r="G3666" s="349">
        <v>101926</v>
      </c>
      <c r="H3666" s="349" t="s">
        <v>4871</v>
      </c>
      <c r="I3666" s="349" t="s">
        <v>181</v>
      </c>
      <c r="J3666" s="349" t="s">
        <v>1333</v>
      </c>
      <c r="K3666" s="350">
        <v>420.68</v>
      </c>
      <c r="L3666" s="349" t="s">
        <v>1138</v>
      </c>
    </row>
    <row r="3667" spans="1:12" ht="13.5" x14ac:dyDescent="0.25">
      <c r="A3667" s="349" t="s">
        <v>4648</v>
      </c>
      <c r="B3667" s="349" t="s">
        <v>4649</v>
      </c>
      <c r="C3667" s="349" t="s">
        <v>4650</v>
      </c>
      <c r="D3667" s="349" t="s">
        <v>4651</v>
      </c>
      <c r="E3667" s="350" t="s">
        <v>24</v>
      </c>
      <c r="F3667" s="349" t="s">
        <v>24</v>
      </c>
      <c r="G3667" s="349">
        <v>101927</v>
      </c>
      <c r="H3667" s="349" t="s">
        <v>4872</v>
      </c>
      <c r="I3667" s="349" t="s">
        <v>182</v>
      </c>
      <c r="J3667" s="349" t="s">
        <v>1137</v>
      </c>
      <c r="K3667" s="350">
        <v>320.39</v>
      </c>
      <c r="L3667" s="349" t="s">
        <v>1138</v>
      </c>
    </row>
    <row r="3668" spans="1:12" ht="13.5" x14ac:dyDescent="0.25">
      <c r="A3668" s="349" t="s">
        <v>4648</v>
      </c>
      <c r="B3668" s="349" t="s">
        <v>4649</v>
      </c>
      <c r="C3668" s="349" t="s">
        <v>4650</v>
      </c>
      <c r="D3668" s="349" t="s">
        <v>4651</v>
      </c>
      <c r="E3668" s="350" t="s">
        <v>24</v>
      </c>
      <c r="F3668" s="349" t="s">
        <v>24</v>
      </c>
      <c r="G3668" s="349">
        <v>101928</v>
      </c>
      <c r="H3668" s="349" t="s">
        <v>4873</v>
      </c>
      <c r="I3668" s="349" t="s">
        <v>181</v>
      </c>
      <c r="J3668" s="349" t="s">
        <v>1333</v>
      </c>
      <c r="K3668" s="350">
        <v>447.65</v>
      </c>
      <c r="L3668" s="349" t="s">
        <v>1138</v>
      </c>
    </row>
    <row r="3669" spans="1:12" ht="13.5" x14ac:dyDescent="0.25">
      <c r="A3669" s="349" t="s">
        <v>4648</v>
      </c>
      <c r="B3669" s="349" t="s">
        <v>4649</v>
      </c>
      <c r="C3669" s="349" t="s">
        <v>4650</v>
      </c>
      <c r="D3669" s="349" t="s">
        <v>4651</v>
      </c>
      <c r="E3669" s="350" t="s">
        <v>24</v>
      </c>
      <c r="F3669" s="349" t="s">
        <v>24</v>
      </c>
      <c r="G3669" s="349">
        <v>101929</v>
      </c>
      <c r="H3669" s="349" t="s">
        <v>4874</v>
      </c>
      <c r="I3669" s="349" t="s">
        <v>181</v>
      </c>
      <c r="J3669" s="349" t="s">
        <v>1333</v>
      </c>
      <c r="K3669" s="350">
        <v>212.53</v>
      </c>
      <c r="L3669" s="349" t="s">
        <v>1138</v>
      </c>
    </row>
    <row r="3670" spans="1:12" ht="13.5" x14ac:dyDescent="0.25">
      <c r="A3670" s="349" t="s">
        <v>4648</v>
      </c>
      <c r="B3670" s="349" t="s">
        <v>4649</v>
      </c>
      <c r="C3670" s="349" t="s">
        <v>4650</v>
      </c>
      <c r="D3670" s="349" t="s">
        <v>4651</v>
      </c>
      <c r="E3670" s="350" t="s">
        <v>24</v>
      </c>
      <c r="F3670" s="349" t="s">
        <v>24</v>
      </c>
      <c r="G3670" s="349">
        <v>101930</v>
      </c>
      <c r="H3670" s="349" t="s">
        <v>4875</v>
      </c>
      <c r="I3670" s="349" t="s">
        <v>181</v>
      </c>
      <c r="J3670" s="349" t="s">
        <v>1333</v>
      </c>
      <c r="K3670" s="350">
        <v>242.8</v>
      </c>
      <c r="L3670" s="349" t="s">
        <v>1138</v>
      </c>
    </row>
    <row r="3671" spans="1:12" ht="13.5" x14ac:dyDescent="0.25">
      <c r="A3671" s="349" t="s">
        <v>4648</v>
      </c>
      <c r="B3671" s="349" t="s">
        <v>4649</v>
      </c>
      <c r="C3671" s="349" t="s">
        <v>4650</v>
      </c>
      <c r="D3671" s="349" t="s">
        <v>4651</v>
      </c>
      <c r="E3671" s="350" t="s">
        <v>24</v>
      </c>
      <c r="F3671" s="349" t="s">
        <v>24</v>
      </c>
      <c r="G3671" s="349">
        <v>101931</v>
      </c>
      <c r="H3671" s="349" t="s">
        <v>4876</v>
      </c>
      <c r="I3671" s="349" t="s">
        <v>181</v>
      </c>
      <c r="J3671" s="349" t="s">
        <v>1333</v>
      </c>
      <c r="K3671" s="350">
        <v>242.8</v>
      </c>
      <c r="L3671" s="349" t="s">
        <v>1138</v>
      </c>
    </row>
    <row r="3672" spans="1:12" ht="13.5" x14ac:dyDescent="0.25">
      <c r="A3672" s="349" t="s">
        <v>4648</v>
      </c>
      <c r="B3672" s="349" t="s">
        <v>4649</v>
      </c>
      <c r="C3672" s="349" t="s">
        <v>4650</v>
      </c>
      <c r="D3672" s="349" t="s">
        <v>4651</v>
      </c>
      <c r="E3672" s="350" t="s">
        <v>24</v>
      </c>
      <c r="F3672" s="349" t="s">
        <v>24</v>
      </c>
      <c r="G3672" s="349">
        <v>101932</v>
      </c>
      <c r="H3672" s="349" t="s">
        <v>4877</v>
      </c>
      <c r="I3672" s="349" t="s">
        <v>181</v>
      </c>
      <c r="J3672" s="349" t="s">
        <v>1333</v>
      </c>
      <c r="K3672" s="350">
        <v>242.8</v>
      </c>
      <c r="L3672" s="349" t="s">
        <v>1138</v>
      </c>
    </row>
    <row r="3673" spans="1:12" ht="13.5" x14ac:dyDescent="0.25">
      <c r="A3673" s="349" t="s">
        <v>4648</v>
      </c>
      <c r="B3673" s="349" t="s">
        <v>4649</v>
      </c>
      <c r="C3673" s="349" t="s">
        <v>4650</v>
      </c>
      <c r="D3673" s="349" t="s">
        <v>4651</v>
      </c>
      <c r="E3673" s="350" t="s">
        <v>24</v>
      </c>
      <c r="F3673" s="349" t="s">
        <v>24</v>
      </c>
      <c r="G3673" s="349">
        <v>101933</v>
      </c>
      <c r="H3673" s="349" t="s">
        <v>4878</v>
      </c>
      <c r="I3673" s="349" t="s">
        <v>181</v>
      </c>
      <c r="J3673" s="349" t="s">
        <v>1333</v>
      </c>
      <c r="K3673" s="350">
        <v>199.86</v>
      </c>
      <c r="L3673" s="349" t="s">
        <v>1138</v>
      </c>
    </row>
    <row r="3674" spans="1:12" ht="13.5" x14ac:dyDescent="0.25">
      <c r="A3674" s="349" t="s">
        <v>4648</v>
      </c>
      <c r="B3674" s="349" t="s">
        <v>4649</v>
      </c>
      <c r="C3674" s="349" t="s">
        <v>4650</v>
      </c>
      <c r="D3674" s="349" t="s">
        <v>4651</v>
      </c>
      <c r="E3674" s="350" t="s">
        <v>24</v>
      </c>
      <c r="F3674" s="349" t="s">
        <v>24</v>
      </c>
      <c r="G3674" s="349">
        <v>101934</v>
      </c>
      <c r="H3674" s="349" t="s">
        <v>4879</v>
      </c>
      <c r="I3674" s="349" t="s">
        <v>181</v>
      </c>
      <c r="J3674" s="349" t="s">
        <v>1333</v>
      </c>
      <c r="K3674" s="350">
        <v>334.74</v>
      </c>
      <c r="L3674" s="349" t="s">
        <v>1138</v>
      </c>
    </row>
    <row r="3675" spans="1:12" ht="13.5" x14ac:dyDescent="0.25">
      <c r="A3675" s="349" t="s">
        <v>4648</v>
      </c>
      <c r="B3675" s="349" t="s">
        <v>4649</v>
      </c>
      <c r="C3675" s="349" t="s">
        <v>4650</v>
      </c>
      <c r="D3675" s="349" t="s">
        <v>4651</v>
      </c>
      <c r="E3675" s="350" t="s">
        <v>24</v>
      </c>
      <c r="F3675" s="349" t="s">
        <v>24</v>
      </c>
      <c r="G3675" s="349">
        <v>101935</v>
      </c>
      <c r="H3675" s="349" t="s">
        <v>4880</v>
      </c>
      <c r="I3675" s="349" t="s">
        <v>181</v>
      </c>
      <c r="J3675" s="349" t="s">
        <v>1333</v>
      </c>
      <c r="K3675" s="350">
        <v>431.4</v>
      </c>
      <c r="L3675" s="349" t="s">
        <v>1138</v>
      </c>
    </row>
    <row r="3676" spans="1:12" ht="13.5" x14ac:dyDescent="0.25">
      <c r="A3676" s="349" t="s">
        <v>4648</v>
      </c>
      <c r="B3676" s="349" t="s">
        <v>4649</v>
      </c>
      <c r="C3676" s="349" t="s">
        <v>4650</v>
      </c>
      <c r="D3676" s="349" t="s">
        <v>4651</v>
      </c>
      <c r="E3676" s="350" t="s">
        <v>24</v>
      </c>
      <c r="F3676" s="349" t="s">
        <v>24</v>
      </c>
      <c r="G3676" s="349">
        <v>103802</v>
      </c>
      <c r="H3676" s="349" t="s">
        <v>4881</v>
      </c>
      <c r="I3676" s="349" t="s">
        <v>182</v>
      </c>
      <c r="J3676" s="349" t="s">
        <v>1333</v>
      </c>
      <c r="K3676" s="350">
        <v>37.28</v>
      </c>
      <c r="L3676" s="349" t="s">
        <v>1138</v>
      </c>
    </row>
    <row r="3677" spans="1:12" ht="13.5" x14ac:dyDescent="0.25">
      <c r="A3677" s="349" t="s">
        <v>4648</v>
      </c>
      <c r="B3677" s="349" t="s">
        <v>4649</v>
      </c>
      <c r="C3677" s="349" t="s">
        <v>4650</v>
      </c>
      <c r="D3677" s="349" t="s">
        <v>4651</v>
      </c>
      <c r="E3677" s="350" t="s">
        <v>24</v>
      </c>
      <c r="F3677" s="349" t="s">
        <v>24</v>
      </c>
      <c r="G3677" s="349">
        <v>103803</v>
      </c>
      <c r="H3677" s="349" t="s">
        <v>4882</v>
      </c>
      <c r="I3677" s="349" t="s">
        <v>182</v>
      </c>
      <c r="J3677" s="349" t="s">
        <v>1333</v>
      </c>
      <c r="K3677" s="350">
        <v>64.09</v>
      </c>
      <c r="L3677" s="349" t="s">
        <v>1138</v>
      </c>
    </row>
    <row r="3678" spans="1:12" ht="13.5" x14ac:dyDescent="0.25">
      <c r="A3678" s="349" t="s">
        <v>4648</v>
      </c>
      <c r="B3678" s="349" t="s">
        <v>4649</v>
      </c>
      <c r="C3678" s="349" t="s">
        <v>4650</v>
      </c>
      <c r="D3678" s="349" t="s">
        <v>4651</v>
      </c>
      <c r="E3678" s="350" t="s">
        <v>24</v>
      </c>
      <c r="F3678" s="349" t="s">
        <v>24</v>
      </c>
      <c r="G3678" s="349">
        <v>103804</v>
      </c>
      <c r="H3678" s="349" t="s">
        <v>4883</v>
      </c>
      <c r="I3678" s="349" t="s">
        <v>182</v>
      </c>
      <c r="J3678" s="349" t="s">
        <v>1333</v>
      </c>
      <c r="K3678" s="350">
        <v>77.489999999999995</v>
      </c>
      <c r="L3678" s="349" t="s">
        <v>1138</v>
      </c>
    </row>
    <row r="3679" spans="1:12" ht="13.5" x14ac:dyDescent="0.25">
      <c r="A3679" s="349" t="s">
        <v>4648</v>
      </c>
      <c r="B3679" s="349" t="s">
        <v>4649</v>
      </c>
      <c r="C3679" s="349" t="s">
        <v>4650</v>
      </c>
      <c r="D3679" s="349" t="s">
        <v>4651</v>
      </c>
      <c r="E3679" s="350" t="s">
        <v>24</v>
      </c>
      <c r="F3679" s="349" t="s">
        <v>24</v>
      </c>
      <c r="G3679" s="349">
        <v>103835</v>
      </c>
      <c r="H3679" s="349" t="s">
        <v>4884</v>
      </c>
      <c r="I3679" s="349" t="s">
        <v>182</v>
      </c>
      <c r="J3679" s="349" t="s">
        <v>1333</v>
      </c>
      <c r="K3679" s="350">
        <v>58.28</v>
      </c>
      <c r="L3679" s="349" t="s">
        <v>1138</v>
      </c>
    </row>
    <row r="3680" spans="1:12" ht="13.5" x14ac:dyDescent="0.25">
      <c r="A3680" s="349" t="s">
        <v>4648</v>
      </c>
      <c r="B3680" s="349" t="s">
        <v>4649</v>
      </c>
      <c r="C3680" s="349" t="s">
        <v>4650</v>
      </c>
      <c r="D3680" s="349" t="s">
        <v>4651</v>
      </c>
      <c r="E3680" s="350" t="s">
        <v>24</v>
      </c>
      <c r="F3680" s="349" t="s">
        <v>24</v>
      </c>
      <c r="G3680" s="349">
        <v>103836</v>
      </c>
      <c r="H3680" s="349" t="s">
        <v>4885</v>
      </c>
      <c r="I3680" s="349" t="s">
        <v>182</v>
      </c>
      <c r="J3680" s="349" t="s">
        <v>1333</v>
      </c>
      <c r="K3680" s="350">
        <v>90.45</v>
      </c>
      <c r="L3680" s="349" t="s">
        <v>1138</v>
      </c>
    </row>
    <row r="3681" spans="1:12" ht="13.5" x14ac:dyDescent="0.25">
      <c r="A3681" s="349" t="s">
        <v>4648</v>
      </c>
      <c r="B3681" s="349" t="s">
        <v>4649</v>
      </c>
      <c r="C3681" s="349" t="s">
        <v>4650</v>
      </c>
      <c r="D3681" s="349" t="s">
        <v>4651</v>
      </c>
      <c r="E3681" s="350" t="s">
        <v>24</v>
      </c>
      <c r="F3681" s="349" t="s">
        <v>24</v>
      </c>
      <c r="G3681" s="349">
        <v>103837</v>
      </c>
      <c r="H3681" s="349" t="s">
        <v>4886</v>
      </c>
      <c r="I3681" s="349" t="s">
        <v>182</v>
      </c>
      <c r="J3681" s="349" t="s">
        <v>1333</v>
      </c>
      <c r="K3681" s="350">
        <v>114.02</v>
      </c>
      <c r="L3681" s="349" t="s">
        <v>1138</v>
      </c>
    </row>
    <row r="3682" spans="1:12" ht="13.5" x14ac:dyDescent="0.25">
      <c r="A3682" s="349" t="s">
        <v>4648</v>
      </c>
      <c r="B3682" s="349" t="s">
        <v>4649</v>
      </c>
      <c r="C3682" s="349" t="s">
        <v>4650</v>
      </c>
      <c r="D3682" s="349" t="s">
        <v>4651</v>
      </c>
      <c r="E3682" s="350" t="s">
        <v>24</v>
      </c>
      <c r="F3682" s="349" t="s">
        <v>24</v>
      </c>
      <c r="G3682" s="349">
        <v>103868</v>
      </c>
      <c r="H3682" s="349" t="s">
        <v>4887</v>
      </c>
      <c r="I3682" s="349" t="s">
        <v>182</v>
      </c>
      <c r="J3682" s="349" t="s">
        <v>1333</v>
      </c>
      <c r="K3682" s="350">
        <v>46.54</v>
      </c>
      <c r="L3682" s="349" t="s">
        <v>1138</v>
      </c>
    </row>
    <row r="3683" spans="1:12" ht="13.5" x14ac:dyDescent="0.25">
      <c r="A3683" s="349" t="s">
        <v>4648</v>
      </c>
      <c r="B3683" s="349" t="s">
        <v>4649</v>
      </c>
      <c r="C3683" s="349" t="s">
        <v>4650</v>
      </c>
      <c r="D3683" s="349" t="s">
        <v>4651</v>
      </c>
      <c r="E3683" s="350" t="s">
        <v>24</v>
      </c>
      <c r="F3683" s="349" t="s">
        <v>24</v>
      </c>
      <c r="G3683" s="349">
        <v>103869</v>
      </c>
      <c r="H3683" s="349" t="s">
        <v>4888</v>
      </c>
      <c r="I3683" s="349" t="s">
        <v>182</v>
      </c>
      <c r="J3683" s="349" t="s">
        <v>1333</v>
      </c>
      <c r="K3683" s="350">
        <v>70.58</v>
      </c>
      <c r="L3683" s="349" t="s">
        <v>1138</v>
      </c>
    </row>
    <row r="3684" spans="1:12" ht="13.5" x14ac:dyDescent="0.25">
      <c r="A3684" s="349" t="s">
        <v>4648</v>
      </c>
      <c r="B3684" s="349" t="s">
        <v>4649</v>
      </c>
      <c r="C3684" s="349" t="s">
        <v>4650</v>
      </c>
      <c r="D3684" s="349" t="s">
        <v>4651</v>
      </c>
      <c r="E3684" s="350" t="s">
        <v>24</v>
      </c>
      <c r="F3684" s="349" t="s">
        <v>24</v>
      </c>
      <c r="G3684" s="349">
        <v>103870</v>
      </c>
      <c r="H3684" s="349" t="s">
        <v>4889</v>
      </c>
      <c r="I3684" s="349" t="s">
        <v>182</v>
      </c>
      <c r="J3684" s="349" t="s">
        <v>1333</v>
      </c>
      <c r="K3684" s="350">
        <v>86.71</v>
      </c>
      <c r="L3684" s="349" t="s">
        <v>1138</v>
      </c>
    </row>
    <row r="3685" spans="1:12" ht="13.5" x14ac:dyDescent="0.25">
      <c r="A3685" s="349" t="s">
        <v>4648</v>
      </c>
      <c r="B3685" s="349" t="s">
        <v>4649</v>
      </c>
      <c r="C3685" s="349" t="s">
        <v>4650</v>
      </c>
      <c r="D3685" s="349" t="s">
        <v>4651</v>
      </c>
      <c r="E3685" s="350" t="s">
        <v>24</v>
      </c>
      <c r="F3685" s="349" t="s">
        <v>24</v>
      </c>
      <c r="G3685" s="349">
        <v>103871</v>
      </c>
      <c r="H3685" s="349" t="s">
        <v>4890</v>
      </c>
      <c r="I3685" s="349" t="s">
        <v>182</v>
      </c>
      <c r="J3685" s="349" t="s">
        <v>1333</v>
      </c>
      <c r="K3685" s="350">
        <v>57.04</v>
      </c>
      <c r="L3685" s="349" t="s">
        <v>1138</v>
      </c>
    </row>
    <row r="3686" spans="1:12" ht="13.5" x14ac:dyDescent="0.25">
      <c r="A3686" s="349" t="s">
        <v>4648</v>
      </c>
      <c r="B3686" s="349" t="s">
        <v>4649</v>
      </c>
      <c r="C3686" s="349" t="s">
        <v>4650</v>
      </c>
      <c r="D3686" s="349" t="s">
        <v>4651</v>
      </c>
      <c r="E3686" s="350" t="s">
        <v>24</v>
      </c>
      <c r="F3686" s="349" t="s">
        <v>24</v>
      </c>
      <c r="G3686" s="349">
        <v>103872</v>
      </c>
      <c r="H3686" s="349" t="s">
        <v>4891</v>
      </c>
      <c r="I3686" s="349" t="s">
        <v>182</v>
      </c>
      <c r="J3686" s="349" t="s">
        <v>1333</v>
      </c>
      <c r="K3686" s="350">
        <v>119.02</v>
      </c>
      <c r="L3686" s="349" t="s">
        <v>1138</v>
      </c>
    </row>
    <row r="3687" spans="1:12" ht="13.5" x14ac:dyDescent="0.25">
      <c r="A3687" s="349" t="s">
        <v>4648</v>
      </c>
      <c r="B3687" s="349" t="s">
        <v>4649</v>
      </c>
      <c r="C3687" s="349" t="s">
        <v>4650</v>
      </c>
      <c r="D3687" s="349" t="s">
        <v>4651</v>
      </c>
      <c r="E3687" s="350" t="s">
        <v>24</v>
      </c>
      <c r="F3687" s="349" t="s">
        <v>24</v>
      </c>
      <c r="G3687" s="349">
        <v>103873</v>
      </c>
      <c r="H3687" s="349" t="s">
        <v>4892</v>
      </c>
      <c r="I3687" s="349" t="s">
        <v>182</v>
      </c>
      <c r="J3687" s="349" t="s">
        <v>1333</v>
      </c>
      <c r="K3687" s="350">
        <v>137.11000000000001</v>
      </c>
      <c r="L3687" s="349" t="s">
        <v>1138</v>
      </c>
    </row>
    <row r="3688" spans="1:12" ht="13.5" x14ac:dyDescent="0.25">
      <c r="A3688" s="349" t="s">
        <v>4648</v>
      </c>
      <c r="B3688" s="349" t="s">
        <v>4649</v>
      </c>
      <c r="C3688" s="349" t="s">
        <v>4650</v>
      </c>
      <c r="D3688" s="349" t="s">
        <v>4651</v>
      </c>
      <c r="E3688" s="350" t="s">
        <v>24</v>
      </c>
      <c r="F3688" s="349" t="s">
        <v>24</v>
      </c>
      <c r="G3688" s="349">
        <v>103978</v>
      </c>
      <c r="H3688" s="349" t="s">
        <v>4893</v>
      </c>
      <c r="I3688" s="349" t="s">
        <v>182</v>
      </c>
      <c r="J3688" s="349" t="s">
        <v>1137</v>
      </c>
      <c r="K3688" s="350">
        <v>31.64</v>
      </c>
      <c r="L3688" s="349" t="s">
        <v>1138</v>
      </c>
    </row>
    <row r="3689" spans="1:12" ht="13.5" x14ac:dyDescent="0.25">
      <c r="A3689" s="349" t="s">
        <v>4648</v>
      </c>
      <c r="B3689" s="349" t="s">
        <v>4649</v>
      </c>
      <c r="C3689" s="349" t="s">
        <v>4650</v>
      </c>
      <c r="D3689" s="349" t="s">
        <v>4651</v>
      </c>
      <c r="E3689" s="350" t="s">
        <v>24</v>
      </c>
      <c r="F3689" s="349" t="s">
        <v>24</v>
      </c>
      <c r="G3689" s="349">
        <v>103979</v>
      </c>
      <c r="H3689" s="349" t="s">
        <v>4894</v>
      </c>
      <c r="I3689" s="349" t="s">
        <v>182</v>
      </c>
      <c r="J3689" s="349" t="s">
        <v>1137</v>
      </c>
      <c r="K3689" s="350">
        <v>35.74</v>
      </c>
      <c r="L3689" s="349" t="s">
        <v>1138</v>
      </c>
    </row>
    <row r="3690" spans="1:12" ht="13.5" x14ac:dyDescent="0.25">
      <c r="A3690" s="349" t="s">
        <v>4648</v>
      </c>
      <c r="B3690" s="349" t="s">
        <v>4649</v>
      </c>
      <c r="C3690" s="349" t="s">
        <v>4650</v>
      </c>
      <c r="D3690" s="349" t="s">
        <v>4651</v>
      </c>
      <c r="E3690" s="350" t="s">
        <v>24</v>
      </c>
      <c r="F3690" s="349" t="s">
        <v>24</v>
      </c>
      <c r="G3690" s="349">
        <v>104021</v>
      </c>
      <c r="H3690" s="349" t="s">
        <v>4895</v>
      </c>
      <c r="I3690" s="349" t="s">
        <v>182</v>
      </c>
      <c r="J3690" s="349" t="s">
        <v>1137</v>
      </c>
      <c r="K3690" s="350">
        <v>74.72</v>
      </c>
      <c r="L3690" s="349" t="s">
        <v>1138</v>
      </c>
    </row>
    <row r="3691" spans="1:12" ht="13.5" x14ac:dyDescent="0.25">
      <c r="A3691" s="349" t="s">
        <v>4648</v>
      </c>
      <c r="B3691" s="349" t="s">
        <v>4649</v>
      </c>
      <c r="C3691" s="349" t="s">
        <v>4650</v>
      </c>
      <c r="D3691" s="349" t="s">
        <v>4651</v>
      </c>
      <c r="E3691" s="350" t="s">
        <v>24</v>
      </c>
      <c r="F3691" s="349" t="s">
        <v>24</v>
      </c>
      <c r="G3691" s="349">
        <v>104166</v>
      </c>
      <c r="H3691" s="349" t="s">
        <v>4896</v>
      </c>
      <c r="I3691" s="349" t="s">
        <v>182</v>
      </c>
      <c r="J3691" s="349" t="s">
        <v>1137</v>
      </c>
      <c r="K3691" s="350">
        <v>103.3</v>
      </c>
      <c r="L3691" s="349" t="s">
        <v>1138</v>
      </c>
    </row>
    <row r="3692" spans="1:12" ht="13.5" x14ac:dyDescent="0.25">
      <c r="A3692" s="349" t="s">
        <v>4648</v>
      </c>
      <c r="B3692" s="349" t="s">
        <v>4649</v>
      </c>
      <c r="C3692" s="349" t="s">
        <v>4650</v>
      </c>
      <c r="D3692" s="349" t="s">
        <v>4651</v>
      </c>
      <c r="E3692" s="350" t="s">
        <v>24</v>
      </c>
      <c r="F3692" s="349" t="s">
        <v>24</v>
      </c>
      <c r="G3692" s="349">
        <v>104194</v>
      </c>
      <c r="H3692" s="349" t="s">
        <v>4897</v>
      </c>
      <c r="I3692" s="349" t="s">
        <v>182</v>
      </c>
      <c r="J3692" s="349" t="s">
        <v>1333</v>
      </c>
      <c r="K3692" s="350">
        <v>20.09</v>
      </c>
      <c r="L3692" s="349" t="s">
        <v>1138</v>
      </c>
    </row>
    <row r="3693" spans="1:12" ht="13.5" x14ac:dyDescent="0.25">
      <c r="A3693" s="349" t="s">
        <v>4648</v>
      </c>
      <c r="B3693" s="349" t="s">
        <v>4649</v>
      </c>
      <c r="C3693" s="349" t="s">
        <v>4650</v>
      </c>
      <c r="D3693" s="349" t="s">
        <v>4651</v>
      </c>
      <c r="E3693" s="350" t="s">
        <v>24</v>
      </c>
      <c r="F3693" s="349" t="s">
        <v>24</v>
      </c>
      <c r="G3693" s="349">
        <v>104195</v>
      </c>
      <c r="H3693" s="349" t="s">
        <v>4898</v>
      </c>
      <c r="I3693" s="349" t="s">
        <v>182</v>
      </c>
      <c r="J3693" s="349" t="s">
        <v>1333</v>
      </c>
      <c r="K3693" s="350">
        <v>21.35</v>
      </c>
      <c r="L3693" s="349" t="s">
        <v>1138</v>
      </c>
    </row>
    <row r="3694" spans="1:12" ht="13.5" x14ac:dyDescent="0.25">
      <c r="A3694" s="349" t="s">
        <v>4648</v>
      </c>
      <c r="B3694" s="349" t="s">
        <v>4649</v>
      </c>
      <c r="C3694" s="349" t="s">
        <v>4650</v>
      </c>
      <c r="D3694" s="349" t="s">
        <v>4651</v>
      </c>
      <c r="E3694" s="350" t="s">
        <v>24</v>
      </c>
      <c r="F3694" s="349" t="s">
        <v>24</v>
      </c>
      <c r="G3694" s="349">
        <v>104315</v>
      </c>
      <c r="H3694" s="349" t="s">
        <v>4899</v>
      </c>
      <c r="I3694" s="349" t="s">
        <v>182</v>
      </c>
      <c r="J3694" s="349" t="s">
        <v>1137</v>
      </c>
      <c r="K3694" s="350">
        <v>16.829999999999998</v>
      </c>
      <c r="L3694" s="349" t="s">
        <v>1138</v>
      </c>
    </row>
    <row r="3695" spans="1:12" ht="13.5" x14ac:dyDescent="0.25">
      <c r="A3695" s="349" t="s">
        <v>4648</v>
      </c>
      <c r="B3695" s="349" t="s">
        <v>4649</v>
      </c>
      <c r="C3695" s="349" t="s">
        <v>4650</v>
      </c>
      <c r="D3695" s="349" t="s">
        <v>4651</v>
      </c>
      <c r="E3695" s="350" t="s">
        <v>24</v>
      </c>
      <c r="F3695" s="349" t="s">
        <v>24</v>
      </c>
      <c r="G3695" s="349">
        <v>104316</v>
      </c>
      <c r="H3695" s="349" t="s">
        <v>4900</v>
      </c>
      <c r="I3695" s="349" t="s">
        <v>182</v>
      </c>
      <c r="J3695" s="349" t="s">
        <v>1137</v>
      </c>
      <c r="K3695" s="350">
        <v>26.23</v>
      </c>
      <c r="L3695" s="349" t="s">
        <v>1138</v>
      </c>
    </row>
    <row r="3696" spans="1:12" ht="13.5" x14ac:dyDescent="0.25">
      <c r="A3696" s="349" t="s">
        <v>4648</v>
      </c>
      <c r="B3696" s="349" t="s">
        <v>4649</v>
      </c>
      <c r="C3696" s="349" t="s">
        <v>3978</v>
      </c>
      <c r="D3696" s="349" t="s">
        <v>4901</v>
      </c>
      <c r="E3696" s="350" t="s">
        <v>24</v>
      </c>
      <c r="F3696" s="349" t="s">
        <v>24</v>
      </c>
      <c r="G3696" s="349">
        <v>89358</v>
      </c>
      <c r="H3696" s="349" t="s">
        <v>4902</v>
      </c>
      <c r="I3696" s="349" t="s">
        <v>181</v>
      </c>
      <c r="J3696" s="349" t="s">
        <v>1137</v>
      </c>
      <c r="K3696" s="350">
        <v>7.73</v>
      </c>
      <c r="L3696" s="349" t="s">
        <v>1138</v>
      </c>
    </row>
    <row r="3697" spans="1:12" ht="13.5" x14ac:dyDescent="0.25">
      <c r="A3697" s="349" t="s">
        <v>4648</v>
      </c>
      <c r="B3697" s="349" t="s">
        <v>4649</v>
      </c>
      <c r="C3697" s="349" t="s">
        <v>3978</v>
      </c>
      <c r="D3697" s="349" t="s">
        <v>4901</v>
      </c>
      <c r="E3697" s="350" t="s">
        <v>24</v>
      </c>
      <c r="F3697" s="349" t="s">
        <v>24</v>
      </c>
      <c r="G3697" s="349">
        <v>89359</v>
      </c>
      <c r="H3697" s="349" t="s">
        <v>4903</v>
      </c>
      <c r="I3697" s="349" t="s">
        <v>181</v>
      </c>
      <c r="J3697" s="349" t="s">
        <v>1137</v>
      </c>
      <c r="K3697" s="350">
        <v>8.51</v>
      </c>
      <c r="L3697" s="349" t="s">
        <v>1138</v>
      </c>
    </row>
    <row r="3698" spans="1:12" ht="13.5" x14ac:dyDescent="0.25">
      <c r="A3698" s="349" t="s">
        <v>4648</v>
      </c>
      <c r="B3698" s="349" t="s">
        <v>4649</v>
      </c>
      <c r="C3698" s="349" t="s">
        <v>3978</v>
      </c>
      <c r="D3698" s="349" t="s">
        <v>4901</v>
      </c>
      <c r="E3698" s="350" t="s">
        <v>24</v>
      </c>
      <c r="F3698" s="349" t="s">
        <v>24</v>
      </c>
      <c r="G3698" s="349">
        <v>89360</v>
      </c>
      <c r="H3698" s="349" t="s">
        <v>4904</v>
      </c>
      <c r="I3698" s="349" t="s">
        <v>181</v>
      </c>
      <c r="J3698" s="349" t="s">
        <v>1137</v>
      </c>
      <c r="K3698" s="350">
        <v>9.92</v>
      </c>
      <c r="L3698" s="349" t="s">
        <v>1138</v>
      </c>
    </row>
    <row r="3699" spans="1:12" ht="13.5" x14ac:dyDescent="0.25">
      <c r="A3699" s="349" t="s">
        <v>4648</v>
      </c>
      <c r="B3699" s="349" t="s">
        <v>4649</v>
      </c>
      <c r="C3699" s="349" t="s">
        <v>3978</v>
      </c>
      <c r="D3699" s="349" t="s">
        <v>4901</v>
      </c>
      <c r="E3699" s="350" t="s">
        <v>24</v>
      </c>
      <c r="F3699" s="349" t="s">
        <v>24</v>
      </c>
      <c r="G3699" s="349">
        <v>89361</v>
      </c>
      <c r="H3699" s="349" t="s">
        <v>4905</v>
      </c>
      <c r="I3699" s="349" t="s">
        <v>181</v>
      </c>
      <c r="J3699" s="349" t="s">
        <v>1137</v>
      </c>
      <c r="K3699" s="350">
        <v>10.02</v>
      </c>
      <c r="L3699" s="349" t="s">
        <v>1138</v>
      </c>
    </row>
    <row r="3700" spans="1:12" ht="13.5" x14ac:dyDescent="0.25">
      <c r="A3700" s="349" t="s">
        <v>4648</v>
      </c>
      <c r="B3700" s="349" t="s">
        <v>4649</v>
      </c>
      <c r="C3700" s="349" t="s">
        <v>3978</v>
      </c>
      <c r="D3700" s="349" t="s">
        <v>4901</v>
      </c>
      <c r="E3700" s="350" t="s">
        <v>24</v>
      </c>
      <c r="F3700" s="349" t="s">
        <v>24</v>
      </c>
      <c r="G3700" s="349">
        <v>89362</v>
      </c>
      <c r="H3700" s="349" t="s">
        <v>4906</v>
      </c>
      <c r="I3700" s="349" t="s">
        <v>181</v>
      </c>
      <c r="J3700" s="349" t="s">
        <v>1137</v>
      </c>
      <c r="K3700" s="350">
        <v>9.24</v>
      </c>
      <c r="L3700" s="349" t="s">
        <v>1138</v>
      </c>
    </row>
    <row r="3701" spans="1:12" ht="13.5" x14ac:dyDescent="0.25">
      <c r="A3701" s="349" t="s">
        <v>4648</v>
      </c>
      <c r="B3701" s="349" t="s">
        <v>4649</v>
      </c>
      <c r="C3701" s="349" t="s">
        <v>3978</v>
      </c>
      <c r="D3701" s="349" t="s">
        <v>4901</v>
      </c>
      <c r="E3701" s="350" t="s">
        <v>24</v>
      </c>
      <c r="F3701" s="349" t="s">
        <v>24</v>
      </c>
      <c r="G3701" s="349">
        <v>89363</v>
      </c>
      <c r="H3701" s="349" t="s">
        <v>4907</v>
      </c>
      <c r="I3701" s="349" t="s">
        <v>181</v>
      </c>
      <c r="J3701" s="349" t="s">
        <v>1137</v>
      </c>
      <c r="K3701" s="350">
        <v>10.35</v>
      </c>
      <c r="L3701" s="349" t="s">
        <v>1138</v>
      </c>
    </row>
    <row r="3702" spans="1:12" ht="13.5" x14ac:dyDescent="0.25">
      <c r="A3702" s="349" t="s">
        <v>4648</v>
      </c>
      <c r="B3702" s="349" t="s">
        <v>4649</v>
      </c>
      <c r="C3702" s="349" t="s">
        <v>3978</v>
      </c>
      <c r="D3702" s="349" t="s">
        <v>4901</v>
      </c>
      <c r="E3702" s="350" t="s">
        <v>24</v>
      </c>
      <c r="F3702" s="349" t="s">
        <v>24</v>
      </c>
      <c r="G3702" s="349">
        <v>89364</v>
      </c>
      <c r="H3702" s="349" t="s">
        <v>4908</v>
      </c>
      <c r="I3702" s="349" t="s">
        <v>181</v>
      </c>
      <c r="J3702" s="349" t="s">
        <v>1137</v>
      </c>
      <c r="K3702" s="350">
        <v>12.48</v>
      </c>
      <c r="L3702" s="349" t="s">
        <v>1138</v>
      </c>
    </row>
    <row r="3703" spans="1:12" ht="13.5" x14ac:dyDescent="0.25">
      <c r="A3703" s="349" t="s">
        <v>4648</v>
      </c>
      <c r="B3703" s="349" t="s">
        <v>4649</v>
      </c>
      <c r="C3703" s="349" t="s">
        <v>3978</v>
      </c>
      <c r="D3703" s="349" t="s">
        <v>4901</v>
      </c>
      <c r="E3703" s="350" t="s">
        <v>24</v>
      </c>
      <c r="F3703" s="349" t="s">
        <v>24</v>
      </c>
      <c r="G3703" s="349">
        <v>89365</v>
      </c>
      <c r="H3703" s="349" t="s">
        <v>4909</v>
      </c>
      <c r="I3703" s="349" t="s">
        <v>181</v>
      </c>
      <c r="J3703" s="349" t="s">
        <v>1137</v>
      </c>
      <c r="K3703" s="350">
        <v>11.72</v>
      </c>
      <c r="L3703" s="349" t="s">
        <v>1138</v>
      </c>
    </row>
    <row r="3704" spans="1:12" ht="13.5" x14ac:dyDescent="0.25">
      <c r="A3704" s="349" t="s">
        <v>4648</v>
      </c>
      <c r="B3704" s="349" t="s">
        <v>4649</v>
      </c>
      <c r="C3704" s="349" t="s">
        <v>3978</v>
      </c>
      <c r="D3704" s="349" t="s">
        <v>4901</v>
      </c>
      <c r="E3704" s="350" t="s">
        <v>24</v>
      </c>
      <c r="F3704" s="349" t="s">
        <v>24</v>
      </c>
      <c r="G3704" s="349">
        <v>89366</v>
      </c>
      <c r="H3704" s="349" t="s">
        <v>4910</v>
      </c>
      <c r="I3704" s="349" t="s">
        <v>181</v>
      </c>
      <c r="J3704" s="349" t="s">
        <v>1137</v>
      </c>
      <c r="K3704" s="350">
        <v>19.14</v>
      </c>
      <c r="L3704" s="349" t="s">
        <v>1138</v>
      </c>
    </row>
    <row r="3705" spans="1:12" ht="13.5" x14ac:dyDescent="0.25">
      <c r="A3705" s="349" t="s">
        <v>4648</v>
      </c>
      <c r="B3705" s="349" t="s">
        <v>4649</v>
      </c>
      <c r="C3705" s="349" t="s">
        <v>3978</v>
      </c>
      <c r="D3705" s="349" t="s">
        <v>4901</v>
      </c>
      <c r="E3705" s="350" t="s">
        <v>24</v>
      </c>
      <c r="F3705" s="349" t="s">
        <v>24</v>
      </c>
      <c r="G3705" s="349">
        <v>89367</v>
      </c>
      <c r="H3705" s="349" t="s">
        <v>4911</v>
      </c>
      <c r="I3705" s="349" t="s">
        <v>181</v>
      </c>
      <c r="J3705" s="349" t="s">
        <v>1137</v>
      </c>
      <c r="K3705" s="350">
        <v>13.42</v>
      </c>
      <c r="L3705" s="349" t="s">
        <v>1138</v>
      </c>
    </row>
    <row r="3706" spans="1:12" ht="13.5" x14ac:dyDescent="0.25">
      <c r="A3706" s="349" t="s">
        <v>4648</v>
      </c>
      <c r="B3706" s="349" t="s">
        <v>4649</v>
      </c>
      <c r="C3706" s="349" t="s">
        <v>3978</v>
      </c>
      <c r="D3706" s="349" t="s">
        <v>4901</v>
      </c>
      <c r="E3706" s="350" t="s">
        <v>24</v>
      </c>
      <c r="F3706" s="349" t="s">
        <v>24</v>
      </c>
      <c r="G3706" s="349">
        <v>89368</v>
      </c>
      <c r="H3706" s="349" t="s">
        <v>4912</v>
      </c>
      <c r="I3706" s="349" t="s">
        <v>181</v>
      </c>
      <c r="J3706" s="349" t="s">
        <v>1137</v>
      </c>
      <c r="K3706" s="350">
        <v>15.88</v>
      </c>
      <c r="L3706" s="349" t="s">
        <v>1138</v>
      </c>
    </row>
    <row r="3707" spans="1:12" ht="13.5" x14ac:dyDescent="0.25">
      <c r="A3707" s="349" t="s">
        <v>4648</v>
      </c>
      <c r="B3707" s="349" t="s">
        <v>4649</v>
      </c>
      <c r="C3707" s="349" t="s">
        <v>3978</v>
      </c>
      <c r="D3707" s="349" t="s">
        <v>4901</v>
      </c>
      <c r="E3707" s="350" t="s">
        <v>24</v>
      </c>
      <c r="F3707" s="349" t="s">
        <v>24</v>
      </c>
      <c r="G3707" s="349">
        <v>89369</v>
      </c>
      <c r="H3707" s="349" t="s">
        <v>4913</v>
      </c>
      <c r="I3707" s="349" t="s">
        <v>181</v>
      </c>
      <c r="J3707" s="349" t="s">
        <v>1137</v>
      </c>
      <c r="K3707" s="350">
        <v>19.21</v>
      </c>
      <c r="L3707" s="349" t="s">
        <v>1138</v>
      </c>
    </row>
    <row r="3708" spans="1:12" ht="13.5" x14ac:dyDescent="0.25">
      <c r="A3708" s="349" t="s">
        <v>4648</v>
      </c>
      <c r="B3708" s="349" t="s">
        <v>4649</v>
      </c>
      <c r="C3708" s="349" t="s">
        <v>3978</v>
      </c>
      <c r="D3708" s="349" t="s">
        <v>4901</v>
      </c>
      <c r="E3708" s="350" t="s">
        <v>24</v>
      </c>
      <c r="F3708" s="349" t="s">
        <v>24</v>
      </c>
      <c r="G3708" s="349">
        <v>89370</v>
      </c>
      <c r="H3708" s="349" t="s">
        <v>4914</v>
      </c>
      <c r="I3708" s="349" t="s">
        <v>181</v>
      </c>
      <c r="J3708" s="349" t="s">
        <v>1137</v>
      </c>
      <c r="K3708" s="350">
        <v>16.350000000000001</v>
      </c>
      <c r="L3708" s="349" t="s">
        <v>1138</v>
      </c>
    </row>
    <row r="3709" spans="1:12" ht="13.5" x14ac:dyDescent="0.25">
      <c r="A3709" s="349" t="s">
        <v>4648</v>
      </c>
      <c r="B3709" s="349" t="s">
        <v>4649</v>
      </c>
      <c r="C3709" s="349" t="s">
        <v>3978</v>
      </c>
      <c r="D3709" s="349" t="s">
        <v>4901</v>
      </c>
      <c r="E3709" s="350" t="s">
        <v>24</v>
      </c>
      <c r="F3709" s="349" t="s">
        <v>24</v>
      </c>
      <c r="G3709" s="349">
        <v>89371</v>
      </c>
      <c r="H3709" s="349" t="s">
        <v>4915</v>
      </c>
      <c r="I3709" s="349" t="s">
        <v>181</v>
      </c>
      <c r="J3709" s="349" t="s">
        <v>1137</v>
      </c>
      <c r="K3709" s="350">
        <v>5.97</v>
      </c>
      <c r="L3709" s="349" t="s">
        <v>1138</v>
      </c>
    </row>
    <row r="3710" spans="1:12" ht="13.5" x14ac:dyDescent="0.25">
      <c r="A3710" s="349" t="s">
        <v>4648</v>
      </c>
      <c r="B3710" s="349" t="s">
        <v>4649</v>
      </c>
      <c r="C3710" s="349" t="s">
        <v>3978</v>
      </c>
      <c r="D3710" s="349" t="s">
        <v>4901</v>
      </c>
      <c r="E3710" s="350" t="s">
        <v>24</v>
      </c>
      <c r="F3710" s="349" t="s">
        <v>24</v>
      </c>
      <c r="G3710" s="349">
        <v>89372</v>
      </c>
      <c r="H3710" s="349" t="s">
        <v>4916</v>
      </c>
      <c r="I3710" s="349" t="s">
        <v>181</v>
      </c>
      <c r="J3710" s="349" t="s">
        <v>1137</v>
      </c>
      <c r="K3710" s="350">
        <v>20.100000000000001</v>
      </c>
      <c r="L3710" s="349" t="s">
        <v>1138</v>
      </c>
    </row>
    <row r="3711" spans="1:12" ht="13.5" x14ac:dyDescent="0.25">
      <c r="A3711" s="349" t="s">
        <v>4648</v>
      </c>
      <c r="B3711" s="349" t="s">
        <v>4649</v>
      </c>
      <c r="C3711" s="349" t="s">
        <v>3978</v>
      </c>
      <c r="D3711" s="349" t="s">
        <v>4901</v>
      </c>
      <c r="E3711" s="350" t="s">
        <v>24</v>
      </c>
      <c r="F3711" s="349" t="s">
        <v>24</v>
      </c>
      <c r="G3711" s="349">
        <v>89373</v>
      </c>
      <c r="H3711" s="349" t="s">
        <v>4917</v>
      </c>
      <c r="I3711" s="349" t="s">
        <v>181</v>
      </c>
      <c r="J3711" s="349" t="s">
        <v>1137</v>
      </c>
      <c r="K3711" s="350">
        <v>7.38</v>
      </c>
      <c r="L3711" s="349" t="s">
        <v>1138</v>
      </c>
    </row>
    <row r="3712" spans="1:12" ht="13.5" x14ac:dyDescent="0.25">
      <c r="A3712" s="349" t="s">
        <v>4648</v>
      </c>
      <c r="B3712" s="349" t="s">
        <v>4649</v>
      </c>
      <c r="C3712" s="349" t="s">
        <v>3978</v>
      </c>
      <c r="D3712" s="349" t="s">
        <v>4901</v>
      </c>
      <c r="E3712" s="350" t="s">
        <v>24</v>
      </c>
      <c r="F3712" s="349" t="s">
        <v>24</v>
      </c>
      <c r="G3712" s="349">
        <v>89374</v>
      </c>
      <c r="H3712" s="349" t="s">
        <v>4918</v>
      </c>
      <c r="I3712" s="349" t="s">
        <v>181</v>
      </c>
      <c r="J3712" s="349" t="s">
        <v>1137</v>
      </c>
      <c r="K3712" s="350">
        <v>11.96</v>
      </c>
      <c r="L3712" s="349" t="s">
        <v>1138</v>
      </c>
    </row>
    <row r="3713" spans="1:12" ht="13.5" x14ac:dyDescent="0.25">
      <c r="A3713" s="349" t="s">
        <v>4648</v>
      </c>
      <c r="B3713" s="349" t="s">
        <v>4649</v>
      </c>
      <c r="C3713" s="349" t="s">
        <v>3978</v>
      </c>
      <c r="D3713" s="349" t="s">
        <v>4901</v>
      </c>
      <c r="E3713" s="350" t="s">
        <v>24</v>
      </c>
      <c r="F3713" s="349" t="s">
        <v>24</v>
      </c>
      <c r="G3713" s="349">
        <v>89375</v>
      </c>
      <c r="H3713" s="349" t="s">
        <v>4919</v>
      </c>
      <c r="I3713" s="349" t="s">
        <v>181</v>
      </c>
      <c r="J3713" s="349" t="s">
        <v>1137</v>
      </c>
      <c r="K3713" s="350">
        <v>14.39</v>
      </c>
      <c r="L3713" s="349" t="s">
        <v>1138</v>
      </c>
    </row>
    <row r="3714" spans="1:12" ht="13.5" x14ac:dyDescent="0.25">
      <c r="A3714" s="349" t="s">
        <v>4648</v>
      </c>
      <c r="B3714" s="349" t="s">
        <v>4649</v>
      </c>
      <c r="C3714" s="349" t="s">
        <v>3978</v>
      </c>
      <c r="D3714" s="349" t="s">
        <v>4901</v>
      </c>
      <c r="E3714" s="350" t="s">
        <v>24</v>
      </c>
      <c r="F3714" s="349" t="s">
        <v>24</v>
      </c>
      <c r="G3714" s="349">
        <v>89376</v>
      </c>
      <c r="H3714" s="349" t="s">
        <v>4920</v>
      </c>
      <c r="I3714" s="349" t="s">
        <v>181</v>
      </c>
      <c r="J3714" s="349" t="s">
        <v>1137</v>
      </c>
      <c r="K3714" s="350">
        <v>5.71</v>
      </c>
      <c r="L3714" s="349" t="s">
        <v>1138</v>
      </c>
    </row>
    <row r="3715" spans="1:12" ht="13.5" x14ac:dyDescent="0.25">
      <c r="A3715" s="349" t="s">
        <v>4648</v>
      </c>
      <c r="B3715" s="349" t="s">
        <v>4649</v>
      </c>
      <c r="C3715" s="349" t="s">
        <v>3978</v>
      </c>
      <c r="D3715" s="349" t="s">
        <v>4901</v>
      </c>
      <c r="E3715" s="350" t="s">
        <v>24</v>
      </c>
      <c r="F3715" s="349" t="s">
        <v>24</v>
      </c>
      <c r="G3715" s="349">
        <v>89377</v>
      </c>
      <c r="H3715" s="349" t="s">
        <v>4921</v>
      </c>
      <c r="I3715" s="349" t="s">
        <v>181</v>
      </c>
      <c r="J3715" s="349" t="s">
        <v>1137</v>
      </c>
      <c r="K3715" s="350">
        <v>11.94</v>
      </c>
      <c r="L3715" s="349" t="s">
        <v>1138</v>
      </c>
    </row>
    <row r="3716" spans="1:12" ht="13.5" x14ac:dyDescent="0.25">
      <c r="A3716" s="349" t="s">
        <v>4648</v>
      </c>
      <c r="B3716" s="349" t="s">
        <v>4649</v>
      </c>
      <c r="C3716" s="349" t="s">
        <v>3978</v>
      </c>
      <c r="D3716" s="349" t="s">
        <v>4901</v>
      </c>
      <c r="E3716" s="350" t="s">
        <v>24</v>
      </c>
      <c r="F3716" s="349" t="s">
        <v>24</v>
      </c>
      <c r="G3716" s="349">
        <v>89378</v>
      </c>
      <c r="H3716" s="349" t="s">
        <v>4922</v>
      </c>
      <c r="I3716" s="349" t="s">
        <v>181</v>
      </c>
      <c r="J3716" s="349" t="s">
        <v>1137</v>
      </c>
      <c r="K3716" s="350">
        <v>7.02</v>
      </c>
      <c r="L3716" s="349" t="s">
        <v>1138</v>
      </c>
    </row>
    <row r="3717" spans="1:12" ht="13.5" x14ac:dyDescent="0.25">
      <c r="A3717" s="349" t="s">
        <v>4648</v>
      </c>
      <c r="B3717" s="349" t="s">
        <v>4649</v>
      </c>
      <c r="C3717" s="349" t="s">
        <v>3978</v>
      </c>
      <c r="D3717" s="349" t="s">
        <v>4901</v>
      </c>
      <c r="E3717" s="350" t="s">
        <v>24</v>
      </c>
      <c r="F3717" s="349" t="s">
        <v>24</v>
      </c>
      <c r="G3717" s="349">
        <v>89379</v>
      </c>
      <c r="H3717" s="349" t="s">
        <v>4923</v>
      </c>
      <c r="I3717" s="349" t="s">
        <v>181</v>
      </c>
      <c r="J3717" s="349" t="s">
        <v>1137</v>
      </c>
      <c r="K3717" s="350">
        <v>23.58</v>
      </c>
      <c r="L3717" s="349" t="s">
        <v>1138</v>
      </c>
    </row>
    <row r="3718" spans="1:12" ht="13.5" x14ac:dyDescent="0.25">
      <c r="A3718" s="349" t="s">
        <v>4648</v>
      </c>
      <c r="B3718" s="349" t="s">
        <v>4649</v>
      </c>
      <c r="C3718" s="349" t="s">
        <v>3978</v>
      </c>
      <c r="D3718" s="349" t="s">
        <v>4901</v>
      </c>
      <c r="E3718" s="350" t="s">
        <v>24</v>
      </c>
      <c r="F3718" s="349" t="s">
        <v>24</v>
      </c>
      <c r="G3718" s="349">
        <v>89380</v>
      </c>
      <c r="H3718" s="349" t="s">
        <v>4924</v>
      </c>
      <c r="I3718" s="349" t="s">
        <v>181</v>
      </c>
      <c r="J3718" s="349" t="s">
        <v>1137</v>
      </c>
      <c r="K3718" s="350">
        <v>10.95</v>
      </c>
      <c r="L3718" s="349" t="s">
        <v>1138</v>
      </c>
    </row>
    <row r="3719" spans="1:12" ht="13.5" x14ac:dyDescent="0.25">
      <c r="A3719" s="349" t="s">
        <v>4648</v>
      </c>
      <c r="B3719" s="349" t="s">
        <v>4649</v>
      </c>
      <c r="C3719" s="349" t="s">
        <v>3978</v>
      </c>
      <c r="D3719" s="349" t="s">
        <v>4901</v>
      </c>
      <c r="E3719" s="350" t="s">
        <v>24</v>
      </c>
      <c r="F3719" s="349" t="s">
        <v>24</v>
      </c>
      <c r="G3719" s="349">
        <v>89381</v>
      </c>
      <c r="H3719" s="349" t="s">
        <v>379</v>
      </c>
      <c r="I3719" s="349" t="s">
        <v>181</v>
      </c>
      <c r="J3719" s="349" t="s">
        <v>1137</v>
      </c>
      <c r="K3719" s="350">
        <v>14.8</v>
      </c>
      <c r="L3719" s="349" t="s">
        <v>1138</v>
      </c>
    </row>
    <row r="3720" spans="1:12" ht="13.5" x14ac:dyDescent="0.25">
      <c r="A3720" s="349" t="s">
        <v>4648</v>
      </c>
      <c r="B3720" s="349" t="s">
        <v>4649</v>
      </c>
      <c r="C3720" s="349" t="s">
        <v>3978</v>
      </c>
      <c r="D3720" s="349" t="s">
        <v>4901</v>
      </c>
      <c r="E3720" s="350" t="s">
        <v>24</v>
      </c>
      <c r="F3720" s="349" t="s">
        <v>24</v>
      </c>
      <c r="G3720" s="349">
        <v>89382</v>
      </c>
      <c r="H3720" s="349" t="s">
        <v>4925</v>
      </c>
      <c r="I3720" s="349" t="s">
        <v>181</v>
      </c>
      <c r="J3720" s="349" t="s">
        <v>1137</v>
      </c>
      <c r="K3720" s="350">
        <v>17.329999999999998</v>
      </c>
      <c r="L3720" s="349" t="s">
        <v>1138</v>
      </c>
    </row>
    <row r="3721" spans="1:12" ht="13.5" x14ac:dyDescent="0.25">
      <c r="A3721" s="349" t="s">
        <v>4648</v>
      </c>
      <c r="B3721" s="349" t="s">
        <v>4649</v>
      </c>
      <c r="C3721" s="349" t="s">
        <v>3978</v>
      </c>
      <c r="D3721" s="349" t="s">
        <v>4901</v>
      </c>
      <c r="E3721" s="350" t="s">
        <v>24</v>
      </c>
      <c r="F3721" s="349" t="s">
        <v>24</v>
      </c>
      <c r="G3721" s="349">
        <v>89383</v>
      </c>
      <c r="H3721" s="349" t="s">
        <v>374</v>
      </c>
      <c r="I3721" s="349" t="s">
        <v>181</v>
      </c>
      <c r="J3721" s="349" t="s">
        <v>1137</v>
      </c>
      <c r="K3721" s="350">
        <v>6.64</v>
      </c>
      <c r="L3721" s="349" t="s">
        <v>1138</v>
      </c>
    </row>
    <row r="3722" spans="1:12" ht="13.5" x14ac:dyDescent="0.25">
      <c r="A3722" s="349" t="s">
        <v>4648</v>
      </c>
      <c r="B3722" s="349" t="s">
        <v>4649</v>
      </c>
      <c r="C3722" s="349" t="s">
        <v>3978</v>
      </c>
      <c r="D3722" s="349" t="s">
        <v>4901</v>
      </c>
      <c r="E3722" s="350" t="s">
        <v>24</v>
      </c>
      <c r="F3722" s="349" t="s">
        <v>24</v>
      </c>
      <c r="G3722" s="349">
        <v>89384</v>
      </c>
      <c r="H3722" s="349" t="s">
        <v>4926</v>
      </c>
      <c r="I3722" s="349" t="s">
        <v>181</v>
      </c>
      <c r="J3722" s="349" t="s">
        <v>1137</v>
      </c>
      <c r="K3722" s="350">
        <v>15.45</v>
      </c>
      <c r="L3722" s="349" t="s">
        <v>1138</v>
      </c>
    </row>
    <row r="3723" spans="1:12" ht="13.5" x14ac:dyDescent="0.25">
      <c r="A3723" s="349" t="s">
        <v>4648</v>
      </c>
      <c r="B3723" s="349" t="s">
        <v>4649</v>
      </c>
      <c r="C3723" s="349" t="s">
        <v>3978</v>
      </c>
      <c r="D3723" s="349" t="s">
        <v>4901</v>
      </c>
      <c r="E3723" s="350" t="s">
        <v>24</v>
      </c>
      <c r="F3723" s="349" t="s">
        <v>24</v>
      </c>
      <c r="G3723" s="349">
        <v>89385</v>
      </c>
      <c r="H3723" s="349" t="s">
        <v>4927</v>
      </c>
      <c r="I3723" s="349" t="s">
        <v>181</v>
      </c>
      <c r="J3723" s="349" t="s">
        <v>1137</v>
      </c>
      <c r="K3723" s="350">
        <v>7.54</v>
      </c>
      <c r="L3723" s="349" t="s">
        <v>1138</v>
      </c>
    </row>
    <row r="3724" spans="1:12" ht="13.5" x14ac:dyDescent="0.25">
      <c r="A3724" s="349" t="s">
        <v>4648</v>
      </c>
      <c r="B3724" s="349" t="s">
        <v>4649</v>
      </c>
      <c r="C3724" s="349" t="s">
        <v>3978</v>
      </c>
      <c r="D3724" s="349" t="s">
        <v>4901</v>
      </c>
      <c r="E3724" s="350" t="s">
        <v>24</v>
      </c>
      <c r="F3724" s="349" t="s">
        <v>24</v>
      </c>
      <c r="G3724" s="349">
        <v>89386</v>
      </c>
      <c r="H3724" s="349" t="s">
        <v>4928</v>
      </c>
      <c r="I3724" s="349" t="s">
        <v>181</v>
      </c>
      <c r="J3724" s="349" t="s">
        <v>1137</v>
      </c>
      <c r="K3724" s="350">
        <v>10.01</v>
      </c>
      <c r="L3724" s="349" t="s">
        <v>1138</v>
      </c>
    </row>
    <row r="3725" spans="1:12" ht="13.5" x14ac:dyDescent="0.25">
      <c r="A3725" s="349" t="s">
        <v>4648</v>
      </c>
      <c r="B3725" s="349" t="s">
        <v>4649</v>
      </c>
      <c r="C3725" s="349" t="s">
        <v>3978</v>
      </c>
      <c r="D3725" s="349" t="s">
        <v>4901</v>
      </c>
      <c r="E3725" s="350" t="s">
        <v>24</v>
      </c>
      <c r="F3725" s="349" t="s">
        <v>24</v>
      </c>
      <c r="G3725" s="349">
        <v>89387</v>
      </c>
      <c r="H3725" s="349" t="s">
        <v>4929</v>
      </c>
      <c r="I3725" s="349" t="s">
        <v>181</v>
      </c>
      <c r="J3725" s="349" t="s">
        <v>1137</v>
      </c>
      <c r="K3725" s="350">
        <v>38.64</v>
      </c>
      <c r="L3725" s="349" t="s">
        <v>1138</v>
      </c>
    </row>
    <row r="3726" spans="1:12" ht="13.5" x14ac:dyDescent="0.25">
      <c r="A3726" s="349" t="s">
        <v>4648</v>
      </c>
      <c r="B3726" s="349" t="s">
        <v>4649</v>
      </c>
      <c r="C3726" s="349" t="s">
        <v>3978</v>
      </c>
      <c r="D3726" s="349" t="s">
        <v>4901</v>
      </c>
      <c r="E3726" s="350" t="s">
        <v>24</v>
      </c>
      <c r="F3726" s="349" t="s">
        <v>24</v>
      </c>
      <c r="G3726" s="349">
        <v>89389</v>
      </c>
      <c r="H3726" s="349" t="s">
        <v>4930</v>
      </c>
      <c r="I3726" s="349" t="s">
        <v>181</v>
      </c>
      <c r="J3726" s="349" t="s">
        <v>1137</v>
      </c>
      <c r="K3726" s="350">
        <v>12.97</v>
      </c>
      <c r="L3726" s="349" t="s">
        <v>1138</v>
      </c>
    </row>
    <row r="3727" spans="1:12" ht="13.5" x14ac:dyDescent="0.25">
      <c r="A3727" s="349" t="s">
        <v>4648</v>
      </c>
      <c r="B3727" s="349" t="s">
        <v>4649</v>
      </c>
      <c r="C3727" s="349" t="s">
        <v>3978</v>
      </c>
      <c r="D3727" s="349" t="s">
        <v>4901</v>
      </c>
      <c r="E3727" s="350" t="s">
        <v>24</v>
      </c>
      <c r="F3727" s="349" t="s">
        <v>24</v>
      </c>
      <c r="G3727" s="349">
        <v>89390</v>
      </c>
      <c r="H3727" s="349" t="s">
        <v>4931</v>
      </c>
      <c r="I3727" s="349" t="s">
        <v>181</v>
      </c>
      <c r="J3727" s="349" t="s">
        <v>1137</v>
      </c>
      <c r="K3727" s="350">
        <v>26.48</v>
      </c>
      <c r="L3727" s="349" t="s">
        <v>1138</v>
      </c>
    </row>
    <row r="3728" spans="1:12" ht="13.5" x14ac:dyDescent="0.25">
      <c r="A3728" s="349" t="s">
        <v>4648</v>
      </c>
      <c r="B3728" s="349" t="s">
        <v>4649</v>
      </c>
      <c r="C3728" s="349" t="s">
        <v>3978</v>
      </c>
      <c r="D3728" s="349" t="s">
        <v>4901</v>
      </c>
      <c r="E3728" s="350" t="s">
        <v>24</v>
      </c>
      <c r="F3728" s="349" t="s">
        <v>24</v>
      </c>
      <c r="G3728" s="349">
        <v>89391</v>
      </c>
      <c r="H3728" s="349" t="s">
        <v>4932</v>
      </c>
      <c r="I3728" s="349" t="s">
        <v>181</v>
      </c>
      <c r="J3728" s="349" t="s">
        <v>1137</v>
      </c>
      <c r="K3728" s="350">
        <v>9.07</v>
      </c>
      <c r="L3728" s="349" t="s">
        <v>1138</v>
      </c>
    </row>
    <row r="3729" spans="1:12" ht="13.5" x14ac:dyDescent="0.25">
      <c r="A3729" s="349" t="s">
        <v>4648</v>
      </c>
      <c r="B3729" s="349" t="s">
        <v>4649</v>
      </c>
      <c r="C3729" s="349" t="s">
        <v>3978</v>
      </c>
      <c r="D3729" s="349" t="s">
        <v>4901</v>
      </c>
      <c r="E3729" s="350" t="s">
        <v>24</v>
      </c>
      <c r="F3729" s="349" t="s">
        <v>24</v>
      </c>
      <c r="G3729" s="349">
        <v>89392</v>
      </c>
      <c r="H3729" s="349" t="s">
        <v>4933</v>
      </c>
      <c r="I3729" s="349" t="s">
        <v>181</v>
      </c>
      <c r="J3729" s="349" t="s">
        <v>1137</v>
      </c>
      <c r="K3729" s="350">
        <v>30.86</v>
      </c>
      <c r="L3729" s="349" t="s">
        <v>1138</v>
      </c>
    </row>
    <row r="3730" spans="1:12" ht="13.5" x14ac:dyDescent="0.25">
      <c r="A3730" s="349" t="s">
        <v>4648</v>
      </c>
      <c r="B3730" s="349" t="s">
        <v>4649</v>
      </c>
      <c r="C3730" s="349" t="s">
        <v>3978</v>
      </c>
      <c r="D3730" s="349" t="s">
        <v>4901</v>
      </c>
      <c r="E3730" s="350" t="s">
        <v>24</v>
      </c>
      <c r="F3730" s="349" t="s">
        <v>24</v>
      </c>
      <c r="G3730" s="349">
        <v>89393</v>
      </c>
      <c r="H3730" s="349" t="s">
        <v>4934</v>
      </c>
      <c r="I3730" s="349" t="s">
        <v>181</v>
      </c>
      <c r="J3730" s="349" t="s">
        <v>1137</v>
      </c>
      <c r="K3730" s="350">
        <v>10.87</v>
      </c>
      <c r="L3730" s="349" t="s">
        <v>1138</v>
      </c>
    </row>
    <row r="3731" spans="1:12" ht="13.5" x14ac:dyDescent="0.25">
      <c r="A3731" s="349" t="s">
        <v>4648</v>
      </c>
      <c r="B3731" s="349" t="s">
        <v>4649</v>
      </c>
      <c r="C3731" s="349" t="s">
        <v>3978</v>
      </c>
      <c r="D3731" s="349" t="s">
        <v>4901</v>
      </c>
      <c r="E3731" s="350" t="s">
        <v>24</v>
      </c>
      <c r="F3731" s="349" t="s">
        <v>24</v>
      </c>
      <c r="G3731" s="349">
        <v>89394</v>
      </c>
      <c r="H3731" s="349" t="s">
        <v>4935</v>
      </c>
      <c r="I3731" s="349" t="s">
        <v>181</v>
      </c>
      <c r="J3731" s="349" t="s">
        <v>1137</v>
      </c>
      <c r="K3731" s="350">
        <v>21.86</v>
      </c>
      <c r="L3731" s="349" t="s">
        <v>1138</v>
      </c>
    </row>
    <row r="3732" spans="1:12" ht="13.5" x14ac:dyDescent="0.25">
      <c r="A3732" s="349" t="s">
        <v>4648</v>
      </c>
      <c r="B3732" s="349" t="s">
        <v>4649</v>
      </c>
      <c r="C3732" s="349" t="s">
        <v>3978</v>
      </c>
      <c r="D3732" s="349" t="s">
        <v>4901</v>
      </c>
      <c r="E3732" s="350" t="s">
        <v>24</v>
      </c>
      <c r="F3732" s="349" t="s">
        <v>24</v>
      </c>
      <c r="G3732" s="349">
        <v>89395</v>
      </c>
      <c r="H3732" s="349" t="s">
        <v>4936</v>
      </c>
      <c r="I3732" s="349" t="s">
        <v>181</v>
      </c>
      <c r="J3732" s="349" t="s">
        <v>1137</v>
      </c>
      <c r="K3732" s="350">
        <v>12.84</v>
      </c>
      <c r="L3732" s="349" t="s">
        <v>1138</v>
      </c>
    </row>
    <row r="3733" spans="1:12" ht="13.5" x14ac:dyDescent="0.25">
      <c r="A3733" s="349" t="s">
        <v>4648</v>
      </c>
      <c r="B3733" s="349" t="s">
        <v>4649</v>
      </c>
      <c r="C3733" s="349" t="s">
        <v>3978</v>
      </c>
      <c r="D3733" s="349" t="s">
        <v>4901</v>
      </c>
      <c r="E3733" s="350" t="s">
        <v>24</v>
      </c>
      <c r="F3733" s="349" t="s">
        <v>24</v>
      </c>
      <c r="G3733" s="349">
        <v>89396</v>
      </c>
      <c r="H3733" s="349" t="s">
        <v>4937</v>
      </c>
      <c r="I3733" s="349" t="s">
        <v>181</v>
      </c>
      <c r="J3733" s="349" t="s">
        <v>1137</v>
      </c>
      <c r="K3733" s="350">
        <v>23.97</v>
      </c>
      <c r="L3733" s="349" t="s">
        <v>1138</v>
      </c>
    </row>
    <row r="3734" spans="1:12" ht="13.5" x14ac:dyDescent="0.25">
      <c r="A3734" s="349" t="s">
        <v>4648</v>
      </c>
      <c r="B3734" s="349" t="s">
        <v>4649</v>
      </c>
      <c r="C3734" s="349" t="s">
        <v>3978</v>
      </c>
      <c r="D3734" s="349" t="s">
        <v>4901</v>
      </c>
      <c r="E3734" s="350" t="s">
        <v>24</v>
      </c>
      <c r="F3734" s="349" t="s">
        <v>24</v>
      </c>
      <c r="G3734" s="349">
        <v>89397</v>
      </c>
      <c r="H3734" s="349" t="s">
        <v>4938</v>
      </c>
      <c r="I3734" s="349" t="s">
        <v>181</v>
      </c>
      <c r="J3734" s="349" t="s">
        <v>1137</v>
      </c>
      <c r="K3734" s="350">
        <v>15.74</v>
      </c>
      <c r="L3734" s="349" t="s">
        <v>1138</v>
      </c>
    </row>
    <row r="3735" spans="1:12" ht="13.5" x14ac:dyDescent="0.25">
      <c r="A3735" s="349" t="s">
        <v>4648</v>
      </c>
      <c r="B3735" s="349" t="s">
        <v>4649</v>
      </c>
      <c r="C3735" s="349" t="s">
        <v>3978</v>
      </c>
      <c r="D3735" s="349" t="s">
        <v>4901</v>
      </c>
      <c r="E3735" s="350" t="s">
        <v>24</v>
      </c>
      <c r="F3735" s="349" t="s">
        <v>24</v>
      </c>
      <c r="G3735" s="349">
        <v>89398</v>
      </c>
      <c r="H3735" s="349" t="s">
        <v>4939</v>
      </c>
      <c r="I3735" s="349" t="s">
        <v>181</v>
      </c>
      <c r="J3735" s="349" t="s">
        <v>1137</v>
      </c>
      <c r="K3735" s="350">
        <v>18.93</v>
      </c>
      <c r="L3735" s="349" t="s">
        <v>1138</v>
      </c>
    </row>
    <row r="3736" spans="1:12" ht="13.5" x14ac:dyDescent="0.25">
      <c r="A3736" s="349" t="s">
        <v>4648</v>
      </c>
      <c r="B3736" s="349" t="s">
        <v>4649</v>
      </c>
      <c r="C3736" s="349" t="s">
        <v>3978</v>
      </c>
      <c r="D3736" s="349" t="s">
        <v>4901</v>
      </c>
      <c r="E3736" s="350" t="s">
        <v>24</v>
      </c>
      <c r="F3736" s="349" t="s">
        <v>24</v>
      </c>
      <c r="G3736" s="349">
        <v>89399</v>
      </c>
      <c r="H3736" s="349" t="s">
        <v>4940</v>
      </c>
      <c r="I3736" s="349" t="s">
        <v>181</v>
      </c>
      <c r="J3736" s="349" t="s">
        <v>1137</v>
      </c>
      <c r="K3736" s="350">
        <v>29.42</v>
      </c>
      <c r="L3736" s="349" t="s">
        <v>1138</v>
      </c>
    </row>
    <row r="3737" spans="1:12" ht="13.5" x14ac:dyDescent="0.25">
      <c r="A3737" s="349" t="s">
        <v>4648</v>
      </c>
      <c r="B3737" s="349" t="s">
        <v>4649</v>
      </c>
      <c r="C3737" s="349" t="s">
        <v>3978</v>
      </c>
      <c r="D3737" s="349" t="s">
        <v>4901</v>
      </c>
      <c r="E3737" s="350" t="s">
        <v>24</v>
      </c>
      <c r="F3737" s="349" t="s">
        <v>24</v>
      </c>
      <c r="G3737" s="349">
        <v>89400</v>
      </c>
      <c r="H3737" s="349" t="s">
        <v>4941</v>
      </c>
      <c r="I3737" s="349" t="s">
        <v>181</v>
      </c>
      <c r="J3737" s="349" t="s">
        <v>1137</v>
      </c>
      <c r="K3737" s="350">
        <v>21.93</v>
      </c>
      <c r="L3737" s="349" t="s">
        <v>1138</v>
      </c>
    </row>
    <row r="3738" spans="1:12" ht="13.5" x14ac:dyDescent="0.25">
      <c r="A3738" s="349" t="s">
        <v>4648</v>
      </c>
      <c r="B3738" s="349" t="s">
        <v>4649</v>
      </c>
      <c r="C3738" s="349" t="s">
        <v>3978</v>
      </c>
      <c r="D3738" s="349" t="s">
        <v>4901</v>
      </c>
      <c r="E3738" s="350" t="s">
        <v>24</v>
      </c>
      <c r="F3738" s="349" t="s">
        <v>24</v>
      </c>
      <c r="G3738" s="349">
        <v>89404</v>
      </c>
      <c r="H3738" s="349" t="s">
        <v>4942</v>
      </c>
      <c r="I3738" s="349" t="s">
        <v>181</v>
      </c>
      <c r="J3738" s="349" t="s">
        <v>1137</v>
      </c>
      <c r="K3738" s="350">
        <v>7.08</v>
      </c>
      <c r="L3738" s="349" t="s">
        <v>1138</v>
      </c>
    </row>
    <row r="3739" spans="1:12" ht="13.5" x14ac:dyDescent="0.25">
      <c r="A3739" s="349" t="s">
        <v>4648</v>
      </c>
      <c r="B3739" s="349" t="s">
        <v>4649</v>
      </c>
      <c r="C3739" s="349" t="s">
        <v>3978</v>
      </c>
      <c r="D3739" s="349" t="s">
        <v>4901</v>
      </c>
      <c r="E3739" s="350" t="s">
        <v>24</v>
      </c>
      <c r="F3739" s="349" t="s">
        <v>24</v>
      </c>
      <c r="G3739" s="349">
        <v>89405</v>
      </c>
      <c r="H3739" s="349" t="s">
        <v>4943</v>
      </c>
      <c r="I3739" s="349" t="s">
        <v>181</v>
      </c>
      <c r="J3739" s="349" t="s">
        <v>1137</v>
      </c>
      <c r="K3739" s="350">
        <v>7.86</v>
      </c>
      <c r="L3739" s="349" t="s">
        <v>1138</v>
      </c>
    </row>
    <row r="3740" spans="1:12" ht="13.5" x14ac:dyDescent="0.25">
      <c r="A3740" s="349" t="s">
        <v>4648</v>
      </c>
      <c r="B3740" s="349" t="s">
        <v>4649</v>
      </c>
      <c r="C3740" s="349" t="s">
        <v>3978</v>
      </c>
      <c r="D3740" s="349" t="s">
        <v>4901</v>
      </c>
      <c r="E3740" s="350" t="s">
        <v>24</v>
      </c>
      <c r="F3740" s="349" t="s">
        <v>24</v>
      </c>
      <c r="G3740" s="349">
        <v>89406</v>
      </c>
      <c r="H3740" s="349" t="s">
        <v>4944</v>
      </c>
      <c r="I3740" s="349" t="s">
        <v>181</v>
      </c>
      <c r="J3740" s="349" t="s">
        <v>1137</v>
      </c>
      <c r="K3740" s="350">
        <v>9.27</v>
      </c>
      <c r="L3740" s="349" t="s">
        <v>1138</v>
      </c>
    </row>
    <row r="3741" spans="1:12" ht="13.5" x14ac:dyDescent="0.25">
      <c r="A3741" s="349" t="s">
        <v>4648</v>
      </c>
      <c r="B3741" s="349" t="s">
        <v>4649</v>
      </c>
      <c r="C3741" s="349" t="s">
        <v>3978</v>
      </c>
      <c r="D3741" s="349" t="s">
        <v>4901</v>
      </c>
      <c r="E3741" s="350" t="s">
        <v>24</v>
      </c>
      <c r="F3741" s="349" t="s">
        <v>24</v>
      </c>
      <c r="G3741" s="349">
        <v>89407</v>
      </c>
      <c r="H3741" s="349" t="s">
        <v>4945</v>
      </c>
      <c r="I3741" s="349" t="s">
        <v>181</v>
      </c>
      <c r="J3741" s="349" t="s">
        <v>1137</v>
      </c>
      <c r="K3741" s="350">
        <v>9.3699999999999992</v>
      </c>
      <c r="L3741" s="349" t="s">
        <v>1138</v>
      </c>
    </row>
    <row r="3742" spans="1:12" ht="13.5" x14ac:dyDescent="0.25">
      <c r="A3742" s="349" t="s">
        <v>4648</v>
      </c>
      <c r="B3742" s="349" t="s">
        <v>4649</v>
      </c>
      <c r="C3742" s="349" t="s">
        <v>3978</v>
      </c>
      <c r="D3742" s="349" t="s">
        <v>4901</v>
      </c>
      <c r="E3742" s="350" t="s">
        <v>24</v>
      </c>
      <c r="F3742" s="349" t="s">
        <v>24</v>
      </c>
      <c r="G3742" s="349">
        <v>89408</v>
      </c>
      <c r="H3742" s="349" t="s">
        <v>4946</v>
      </c>
      <c r="I3742" s="349" t="s">
        <v>181</v>
      </c>
      <c r="J3742" s="349" t="s">
        <v>1137</v>
      </c>
      <c r="K3742" s="350">
        <v>8.48</v>
      </c>
      <c r="L3742" s="349" t="s">
        <v>1138</v>
      </c>
    </row>
    <row r="3743" spans="1:12" ht="13.5" x14ac:dyDescent="0.25">
      <c r="A3743" s="349" t="s">
        <v>4648</v>
      </c>
      <c r="B3743" s="349" t="s">
        <v>4649</v>
      </c>
      <c r="C3743" s="349" t="s">
        <v>3978</v>
      </c>
      <c r="D3743" s="349" t="s">
        <v>4901</v>
      </c>
      <c r="E3743" s="350" t="s">
        <v>24</v>
      </c>
      <c r="F3743" s="349" t="s">
        <v>24</v>
      </c>
      <c r="G3743" s="349">
        <v>89409</v>
      </c>
      <c r="H3743" s="349" t="s">
        <v>4947</v>
      </c>
      <c r="I3743" s="349" t="s">
        <v>181</v>
      </c>
      <c r="J3743" s="349" t="s">
        <v>1137</v>
      </c>
      <c r="K3743" s="350">
        <v>9.59</v>
      </c>
      <c r="L3743" s="349" t="s">
        <v>1138</v>
      </c>
    </row>
    <row r="3744" spans="1:12" ht="13.5" x14ac:dyDescent="0.25">
      <c r="A3744" s="349" t="s">
        <v>4648</v>
      </c>
      <c r="B3744" s="349" t="s">
        <v>4649</v>
      </c>
      <c r="C3744" s="349" t="s">
        <v>3978</v>
      </c>
      <c r="D3744" s="349" t="s">
        <v>4901</v>
      </c>
      <c r="E3744" s="350" t="s">
        <v>24</v>
      </c>
      <c r="F3744" s="349" t="s">
        <v>24</v>
      </c>
      <c r="G3744" s="349">
        <v>89410</v>
      </c>
      <c r="H3744" s="349" t="s">
        <v>4948</v>
      </c>
      <c r="I3744" s="349" t="s">
        <v>181</v>
      </c>
      <c r="J3744" s="349" t="s">
        <v>1137</v>
      </c>
      <c r="K3744" s="350">
        <v>11.72</v>
      </c>
      <c r="L3744" s="349" t="s">
        <v>1138</v>
      </c>
    </row>
    <row r="3745" spans="1:12" ht="13.5" x14ac:dyDescent="0.25">
      <c r="A3745" s="349" t="s">
        <v>4648</v>
      </c>
      <c r="B3745" s="349" t="s">
        <v>4649</v>
      </c>
      <c r="C3745" s="349" t="s">
        <v>3978</v>
      </c>
      <c r="D3745" s="349" t="s">
        <v>4901</v>
      </c>
      <c r="E3745" s="350" t="s">
        <v>24</v>
      </c>
      <c r="F3745" s="349" t="s">
        <v>24</v>
      </c>
      <c r="G3745" s="349">
        <v>89411</v>
      </c>
      <c r="H3745" s="349" t="s">
        <v>4949</v>
      </c>
      <c r="I3745" s="349" t="s">
        <v>181</v>
      </c>
      <c r="J3745" s="349" t="s">
        <v>1137</v>
      </c>
      <c r="K3745" s="350">
        <v>10.96</v>
      </c>
      <c r="L3745" s="349" t="s">
        <v>1138</v>
      </c>
    </row>
    <row r="3746" spans="1:12" ht="13.5" x14ac:dyDescent="0.25">
      <c r="A3746" s="349" t="s">
        <v>4648</v>
      </c>
      <c r="B3746" s="349" t="s">
        <v>4649</v>
      </c>
      <c r="C3746" s="349" t="s">
        <v>3978</v>
      </c>
      <c r="D3746" s="349" t="s">
        <v>4901</v>
      </c>
      <c r="E3746" s="350" t="s">
        <v>24</v>
      </c>
      <c r="F3746" s="349" t="s">
        <v>24</v>
      </c>
      <c r="G3746" s="349">
        <v>89412</v>
      </c>
      <c r="H3746" s="349" t="s">
        <v>4950</v>
      </c>
      <c r="I3746" s="349" t="s">
        <v>181</v>
      </c>
      <c r="J3746" s="349" t="s">
        <v>1137</v>
      </c>
      <c r="K3746" s="350">
        <v>10.32</v>
      </c>
      <c r="L3746" s="349" t="s">
        <v>1138</v>
      </c>
    </row>
    <row r="3747" spans="1:12" ht="13.5" x14ac:dyDescent="0.25">
      <c r="A3747" s="349" t="s">
        <v>4648</v>
      </c>
      <c r="B3747" s="349" t="s">
        <v>4649</v>
      </c>
      <c r="C3747" s="349" t="s">
        <v>3978</v>
      </c>
      <c r="D3747" s="349" t="s">
        <v>4901</v>
      </c>
      <c r="E3747" s="350" t="s">
        <v>24</v>
      </c>
      <c r="F3747" s="349" t="s">
        <v>24</v>
      </c>
      <c r="G3747" s="349">
        <v>89413</v>
      </c>
      <c r="H3747" s="349" t="s">
        <v>4951</v>
      </c>
      <c r="I3747" s="349" t="s">
        <v>181</v>
      </c>
      <c r="J3747" s="349" t="s">
        <v>1137</v>
      </c>
      <c r="K3747" s="350">
        <v>12.53</v>
      </c>
      <c r="L3747" s="349" t="s">
        <v>1138</v>
      </c>
    </row>
    <row r="3748" spans="1:12" ht="13.5" x14ac:dyDescent="0.25">
      <c r="A3748" s="349" t="s">
        <v>4648</v>
      </c>
      <c r="B3748" s="349" t="s">
        <v>4649</v>
      </c>
      <c r="C3748" s="349" t="s">
        <v>3978</v>
      </c>
      <c r="D3748" s="349" t="s">
        <v>4901</v>
      </c>
      <c r="E3748" s="350" t="s">
        <v>24</v>
      </c>
      <c r="F3748" s="349" t="s">
        <v>24</v>
      </c>
      <c r="G3748" s="349">
        <v>89414</v>
      </c>
      <c r="H3748" s="349" t="s">
        <v>4952</v>
      </c>
      <c r="I3748" s="349" t="s">
        <v>181</v>
      </c>
      <c r="J3748" s="349" t="s">
        <v>1137</v>
      </c>
      <c r="K3748" s="350">
        <v>14.99</v>
      </c>
      <c r="L3748" s="349" t="s">
        <v>1138</v>
      </c>
    </row>
    <row r="3749" spans="1:12" ht="13.5" x14ac:dyDescent="0.25">
      <c r="A3749" s="349" t="s">
        <v>4648</v>
      </c>
      <c r="B3749" s="349" t="s">
        <v>4649</v>
      </c>
      <c r="C3749" s="349" t="s">
        <v>3978</v>
      </c>
      <c r="D3749" s="349" t="s">
        <v>4901</v>
      </c>
      <c r="E3749" s="350" t="s">
        <v>24</v>
      </c>
      <c r="F3749" s="349" t="s">
        <v>24</v>
      </c>
      <c r="G3749" s="349">
        <v>89415</v>
      </c>
      <c r="H3749" s="349" t="s">
        <v>4953</v>
      </c>
      <c r="I3749" s="349" t="s">
        <v>181</v>
      </c>
      <c r="J3749" s="349" t="s">
        <v>1137</v>
      </c>
      <c r="K3749" s="350">
        <v>18.32</v>
      </c>
      <c r="L3749" s="349" t="s">
        <v>1138</v>
      </c>
    </row>
    <row r="3750" spans="1:12" ht="13.5" x14ac:dyDescent="0.25">
      <c r="A3750" s="349" t="s">
        <v>4648</v>
      </c>
      <c r="B3750" s="349" t="s">
        <v>4649</v>
      </c>
      <c r="C3750" s="349" t="s">
        <v>3978</v>
      </c>
      <c r="D3750" s="349" t="s">
        <v>4901</v>
      </c>
      <c r="E3750" s="350" t="s">
        <v>24</v>
      </c>
      <c r="F3750" s="349" t="s">
        <v>24</v>
      </c>
      <c r="G3750" s="349">
        <v>89416</v>
      </c>
      <c r="H3750" s="349" t="s">
        <v>4954</v>
      </c>
      <c r="I3750" s="349" t="s">
        <v>181</v>
      </c>
      <c r="J3750" s="349" t="s">
        <v>1137</v>
      </c>
      <c r="K3750" s="350">
        <v>15.46</v>
      </c>
      <c r="L3750" s="349" t="s">
        <v>1138</v>
      </c>
    </row>
    <row r="3751" spans="1:12" ht="13.5" x14ac:dyDescent="0.25">
      <c r="A3751" s="349" t="s">
        <v>4648</v>
      </c>
      <c r="B3751" s="349" t="s">
        <v>4649</v>
      </c>
      <c r="C3751" s="349" t="s">
        <v>3978</v>
      </c>
      <c r="D3751" s="349" t="s">
        <v>4901</v>
      </c>
      <c r="E3751" s="350" t="s">
        <v>24</v>
      </c>
      <c r="F3751" s="349" t="s">
        <v>24</v>
      </c>
      <c r="G3751" s="349">
        <v>89417</v>
      </c>
      <c r="H3751" s="349" t="s">
        <v>4955</v>
      </c>
      <c r="I3751" s="349" t="s">
        <v>181</v>
      </c>
      <c r="J3751" s="349" t="s">
        <v>1137</v>
      </c>
      <c r="K3751" s="350">
        <v>5.54</v>
      </c>
      <c r="L3751" s="349" t="s">
        <v>1138</v>
      </c>
    </row>
    <row r="3752" spans="1:12" ht="13.5" x14ac:dyDescent="0.25">
      <c r="A3752" s="349" t="s">
        <v>4648</v>
      </c>
      <c r="B3752" s="349" t="s">
        <v>4649</v>
      </c>
      <c r="C3752" s="349" t="s">
        <v>3978</v>
      </c>
      <c r="D3752" s="349" t="s">
        <v>4901</v>
      </c>
      <c r="E3752" s="350" t="s">
        <v>24</v>
      </c>
      <c r="F3752" s="349" t="s">
        <v>24</v>
      </c>
      <c r="G3752" s="349">
        <v>89418</v>
      </c>
      <c r="H3752" s="349" t="s">
        <v>4956</v>
      </c>
      <c r="I3752" s="349" t="s">
        <v>181</v>
      </c>
      <c r="J3752" s="349" t="s">
        <v>1137</v>
      </c>
      <c r="K3752" s="350">
        <v>19.670000000000002</v>
      </c>
      <c r="L3752" s="349" t="s">
        <v>1138</v>
      </c>
    </row>
    <row r="3753" spans="1:12" ht="13.5" x14ac:dyDescent="0.25">
      <c r="A3753" s="349" t="s">
        <v>4648</v>
      </c>
      <c r="B3753" s="349" t="s">
        <v>4649</v>
      </c>
      <c r="C3753" s="349" t="s">
        <v>3978</v>
      </c>
      <c r="D3753" s="349" t="s">
        <v>4901</v>
      </c>
      <c r="E3753" s="350" t="s">
        <v>24</v>
      </c>
      <c r="F3753" s="349" t="s">
        <v>24</v>
      </c>
      <c r="G3753" s="349">
        <v>89419</v>
      </c>
      <c r="H3753" s="349" t="s">
        <v>4957</v>
      </c>
      <c r="I3753" s="349" t="s">
        <v>181</v>
      </c>
      <c r="J3753" s="349" t="s">
        <v>1137</v>
      </c>
      <c r="K3753" s="350">
        <v>6.9</v>
      </c>
      <c r="L3753" s="349" t="s">
        <v>1138</v>
      </c>
    </row>
    <row r="3754" spans="1:12" ht="13.5" x14ac:dyDescent="0.25">
      <c r="A3754" s="349" t="s">
        <v>4648</v>
      </c>
      <c r="B3754" s="349" t="s">
        <v>4649</v>
      </c>
      <c r="C3754" s="349" t="s">
        <v>3978</v>
      </c>
      <c r="D3754" s="349" t="s">
        <v>4901</v>
      </c>
      <c r="E3754" s="350" t="s">
        <v>24</v>
      </c>
      <c r="F3754" s="349" t="s">
        <v>24</v>
      </c>
      <c r="G3754" s="349">
        <v>89421</v>
      </c>
      <c r="H3754" s="349" t="s">
        <v>4958</v>
      </c>
      <c r="I3754" s="349" t="s">
        <v>181</v>
      </c>
      <c r="J3754" s="349" t="s">
        <v>1137</v>
      </c>
      <c r="K3754" s="350">
        <v>13.96</v>
      </c>
      <c r="L3754" s="349" t="s">
        <v>1138</v>
      </c>
    </row>
    <row r="3755" spans="1:12" ht="13.5" x14ac:dyDescent="0.25">
      <c r="A3755" s="349" t="s">
        <v>4648</v>
      </c>
      <c r="B3755" s="349" t="s">
        <v>4649</v>
      </c>
      <c r="C3755" s="349" t="s">
        <v>3978</v>
      </c>
      <c r="D3755" s="349" t="s">
        <v>4901</v>
      </c>
      <c r="E3755" s="350" t="s">
        <v>24</v>
      </c>
      <c r="F3755" s="349" t="s">
        <v>24</v>
      </c>
      <c r="G3755" s="349">
        <v>89423</v>
      </c>
      <c r="H3755" s="349" t="s">
        <v>4959</v>
      </c>
      <c r="I3755" s="349" t="s">
        <v>181</v>
      </c>
      <c r="J3755" s="349" t="s">
        <v>1137</v>
      </c>
      <c r="K3755" s="350">
        <v>11.51</v>
      </c>
      <c r="L3755" s="349" t="s">
        <v>1138</v>
      </c>
    </row>
    <row r="3756" spans="1:12" ht="13.5" x14ac:dyDescent="0.25">
      <c r="A3756" s="349" t="s">
        <v>4648</v>
      </c>
      <c r="B3756" s="349" t="s">
        <v>4649</v>
      </c>
      <c r="C3756" s="349" t="s">
        <v>3978</v>
      </c>
      <c r="D3756" s="349" t="s">
        <v>4901</v>
      </c>
      <c r="E3756" s="350" t="s">
        <v>24</v>
      </c>
      <c r="F3756" s="349" t="s">
        <v>24</v>
      </c>
      <c r="G3756" s="349">
        <v>89424</v>
      </c>
      <c r="H3756" s="349" t="s">
        <v>4960</v>
      </c>
      <c r="I3756" s="349" t="s">
        <v>181</v>
      </c>
      <c r="J3756" s="349" t="s">
        <v>1137</v>
      </c>
      <c r="K3756" s="350">
        <v>6.52</v>
      </c>
      <c r="L3756" s="349" t="s">
        <v>1138</v>
      </c>
    </row>
    <row r="3757" spans="1:12" ht="13.5" x14ac:dyDescent="0.25">
      <c r="A3757" s="349" t="s">
        <v>4648</v>
      </c>
      <c r="B3757" s="349" t="s">
        <v>4649</v>
      </c>
      <c r="C3757" s="349" t="s">
        <v>3978</v>
      </c>
      <c r="D3757" s="349" t="s">
        <v>4901</v>
      </c>
      <c r="E3757" s="350" t="s">
        <v>24</v>
      </c>
      <c r="F3757" s="349" t="s">
        <v>24</v>
      </c>
      <c r="G3757" s="349">
        <v>89425</v>
      </c>
      <c r="H3757" s="349" t="s">
        <v>4961</v>
      </c>
      <c r="I3757" s="349" t="s">
        <v>181</v>
      </c>
      <c r="J3757" s="349" t="s">
        <v>1137</v>
      </c>
      <c r="K3757" s="350">
        <v>23.08</v>
      </c>
      <c r="L3757" s="349" t="s">
        <v>1138</v>
      </c>
    </row>
    <row r="3758" spans="1:12" ht="13.5" x14ac:dyDescent="0.25">
      <c r="A3758" s="349" t="s">
        <v>4648</v>
      </c>
      <c r="B3758" s="349" t="s">
        <v>4649</v>
      </c>
      <c r="C3758" s="349" t="s">
        <v>3978</v>
      </c>
      <c r="D3758" s="349" t="s">
        <v>4901</v>
      </c>
      <c r="E3758" s="350" t="s">
        <v>24</v>
      </c>
      <c r="F3758" s="349" t="s">
        <v>24</v>
      </c>
      <c r="G3758" s="349">
        <v>89426</v>
      </c>
      <c r="H3758" s="349" t="s">
        <v>381</v>
      </c>
      <c r="I3758" s="349" t="s">
        <v>181</v>
      </c>
      <c r="J3758" s="349" t="s">
        <v>1137</v>
      </c>
      <c r="K3758" s="350">
        <v>10.39</v>
      </c>
      <c r="L3758" s="349" t="s">
        <v>1138</v>
      </c>
    </row>
    <row r="3759" spans="1:12" ht="13.5" x14ac:dyDescent="0.25">
      <c r="A3759" s="349" t="s">
        <v>4648</v>
      </c>
      <c r="B3759" s="349" t="s">
        <v>4649</v>
      </c>
      <c r="C3759" s="349" t="s">
        <v>3978</v>
      </c>
      <c r="D3759" s="349" t="s">
        <v>4901</v>
      </c>
      <c r="E3759" s="350" t="s">
        <v>24</v>
      </c>
      <c r="F3759" s="349" t="s">
        <v>24</v>
      </c>
      <c r="G3759" s="349">
        <v>89427</v>
      </c>
      <c r="H3759" s="349" t="s">
        <v>4962</v>
      </c>
      <c r="I3759" s="349" t="s">
        <v>181</v>
      </c>
      <c r="J3759" s="349" t="s">
        <v>1137</v>
      </c>
      <c r="K3759" s="350">
        <v>14.32</v>
      </c>
      <c r="L3759" s="349" t="s">
        <v>1138</v>
      </c>
    </row>
    <row r="3760" spans="1:12" ht="13.5" x14ac:dyDescent="0.25">
      <c r="A3760" s="349" t="s">
        <v>4648</v>
      </c>
      <c r="B3760" s="349" t="s">
        <v>4649</v>
      </c>
      <c r="C3760" s="349" t="s">
        <v>3978</v>
      </c>
      <c r="D3760" s="349" t="s">
        <v>4901</v>
      </c>
      <c r="E3760" s="350" t="s">
        <v>24</v>
      </c>
      <c r="F3760" s="349" t="s">
        <v>24</v>
      </c>
      <c r="G3760" s="349">
        <v>89428</v>
      </c>
      <c r="H3760" s="349" t="s">
        <v>4963</v>
      </c>
      <c r="I3760" s="349" t="s">
        <v>181</v>
      </c>
      <c r="J3760" s="349" t="s">
        <v>1137</v>
      </c>
      <c r="K3760" s="350">
        <v>16.829999999999998</v>
      </c>
      <c r="L3760" s="349" t="s">
        <v>1138</v>
      </c>
    </row>
    <row r="3761" spans="1:12" ht="13.5" x14ac:dyDescent="0.25">
      <c r="A3761" s="349" t="s">
        <v>4648</v>
      </c>
      <c r="B3761" s="349" t="s">
        <v>4649</v>
      </c>
      <c r="C3761" s="349" t="s">
        <v>3978</v>
      </c>
      <c r="D3761" s="349" t="s">
        <v>4901</v>
      </c>
      <c r="E3761" s="350" t="s">
        <v>24</v>
      </c>
      <c r="F3761" s="349" t="s">
        <v>24</v>
      </c>
      <c r="G3761" s="349">
        <v>89429</v>
      </c>
      <c r="H3761" s="349" t="s">
        <v>4964</v>
      </c>
      <c r="I3761" s="349" t="s">
        <v>181</v>
      </c>
      <c r="J3761" s="349" t="s">
        <v>1137</v>
      </c>
      <c r="K3761" s="350">
        <v>6.16</v>
      </c>
      <c r="L3761" s="349" t="s">
        <v>1138</v>
      </c>
    </row>
    <row r="3762" spans="1:12" ht="13.5" x14ac:dyDescent="0.25">
      <c r="A3762" s="349" t="s">
        <v>4648</v>
      </c>
      <c r="B3762" s="349" t="s">
        <v>4649</v>
      </c>
      <c r="C3762" s="349" t="s">
        <v>3978</v>
      </c>
      <c r="D3762" s="349" t="s">
        <v>4901</v>
      </c>
      <c r="E3762" s="350" t="s">
        <v>24</v>
      </c>
      <c r="F3762" s="349" t="s">
        <v>24</v>
      </c>
      <c r="G3762" s="349">
        <v>89430</v>
      </c>
      <c r="H3762" s="349" t="s">
        <v>4965</v>
      </c>
      <c r="I3762" s="349" t="s">
        <v>181</v>
      </c>
      <c r="J3762" s="349" t="s">
        <v>1137</v>
      </c>
      <c r="K3762" s="350">
        <v>14.95</v>
      </c>
      <c r="L3762" s="349" t="s">
        <v>1138</v>
      </c>
    </row>
    <row r="3763" spans="1:12" ht="13.5" x14ac:dyDescent="0.25">
      <c r="A3763" s="349" t="s">
        <v>4648</v>
      </c>
      <c r="B3763" s="349" t="s">
        <v>4649</v>
      </c>
      <c r="C3763" s="349" t="s">
        <v>3978</v>
      </c>
      <c r="D3763" s="349" t="s">
        <v>4901</v>
      </c>
      <c r="E3763" s="350" t="s">
        <v>24</v>
      </c>
      <c r="F3763" s="349" t="s">
        <v>24</v>
      </c>
      <c r="G3763" s="349">
        <v>89431</v>
      </c>
      <c r="H3763" s="349" t="s">
        <v>4966</v>
      </c>
      <c r="I3763" s="349" t="s">
        <v>181</v>
      </c>
      <c r="J3763" s="349" t="s">
        <v>1137</v>
      </c>
      <c r="K3763" s="350">
        <v>9.41</v>
      </c>
      <c r="L3763" s="349" t="s">
        <v>1138</v>
      </c>
    </row>
    <row r="3764" spans="1:12" ht="13.5" x14ac:dyDescent="0.25">
      <c r="A3764" s="349" t="s">
        <v>4648</v>
      </c>
      <c r="B3764" s="349" t="s">
        <v>4649</v>
      </c>
      <c r="C3764" s="349" t="s">
        <v>3978</v>
      </c>
      <c r="D3764" s="349" t="s">
        <v>4901</v>
      </c>
      <c r="E3764" s="350" t="s">
        <v>24</v>
      </c>
      <c r="F3764" s="349" t="s">
        <v>24</v>
      </c>
      <c r="G3764" s="349">
        <v>89432</v>
      </c>
      <c r="H3764" s="349" t="s">
        <v>4967</v>
      </c>
      <c r="I3764" s="349" t="s">
        <v>181</v>
      </c>
      <c r="J3764" s="349" t="s">
        <v>1137</v>
      </c>
      <c r="K3764" s="350">
        <v>38.04</v>
      </c>
      <c r="L3764" s="349" t="s">
        <v>1138</v>
      </c>
    </row>
    <row r="3765" spans="1:12" ht="13.5" x14ac:dyDescent="0.25">
      <c r="A3765" s="349" t="s">
        <v>4648</v>
      </c>
      <c r="B3765" s="349" t="s">
        <v>4649</v>
      </c>
      <c r="C3765" s="349" t="s">
        <v>3978</v>
      </c>
      <c r="D3765" s="349" t="s">
        <v>4901</v>
      </c>
      <c r="E3765" s="350" t="s">
        <v>24</v>
      </c>
      <c r="F3765" s="349" t="s">
        <v>24</v>
      </c>
      <c r="G3765" s="349">
        <v>89433</v>
      </c>
      <c r="H3765" s="349" t="s">
        <v>4968</v>
      </c>
      <c r="I3765" s="349" t="s">
        <v>181</v>
      </c>
      <c r="J3765" s="349" t="s">
        <v>1137</v>
      </c>
      <c r="K3765" s="350">
        <v>14.83</v>
      </c>
      <c r="L3765" s="349" t="s">
        <v>1138</v>
      </c>
    </row>
    <row r="3766" spans="1:12" ht="13.5" x14ac:dyDescent="0.25">
      <c r="A3766" s="349" t="s">
        <v>4648</v>
      </c>
      <c r="B3766" s="349" t="s">
        <v>4649</v>
      </c>
      <c r="C3766" s="349" t="s">
        <v>3978</v>
      </c>
      <c r="D3766" s="349" t="s">
        <v>4901</v>
      </c>
      <c r="E3766" s="350" t="s">
        <v>24</v>
      </c>
      <c r="F3766" s="349" t="s">
        <v>24</v>
      </c>
      <c r="G3766" s="349">
        <v>89434</v>
      </c>
      <c r="H3766" s="349" t="s">
        <v>4969</v>
      </c>
      <c r="I3766" s="349" t="s">
        <v>181</v>
      </c>
      <c r="J3766" s="349" t="s">
        <v>1137</v>
      </c>
      <c r="K3766" s="350">
        <v>12.41</v>
      </c>
      <c r="L3766" s="349" t="s">
        <v>1138</v>
      </c>
    </row>
    <row r="3767" spans="1:12" ht="13.5" x14ac:dyDescent="0.25">
      <c r="A3767" s="349" t="s">
        <v>4648</v>
      </c>
      <c r="B3767" s="349" t="s">
        <v>4649</v>
      </c>
      <c r="C3767" s="349" t="s">
        <v>3978</v>
      </c>
      <c r="D3767" s="349" t="s">
        <v>4901</v>
      </c>
      <c r="E3767" s="350" t="s">
        <v>24</v>
      </c>
      <c r="F3767" s="349" t="s">
        <v>24</v>
      </c>
      <c r="G3767" s="349">
        <v>89435</v>
      </c>
      <c r="H3767" s="349" t="s">
        <v>4970</v>
      </c>
      <c r="I3767" s="349" t="s">
        <v>181</v>
      </c>
      <c r="J3767" s="349" t="s">
        <v>1137</v>
      </c>
      <c r="K3767" s="350">
        <v>25.88</v>
      </c>
      <c r="L3767" s="349" t="s">
        <v>1138</v>
      </c>
    </row>
    <row r="3768" spans="1:12" ht="13.5" x14ac:dyDescent="0.25">
      <c r="A3768" s="349" t="s">
        <v>4648</v>
      </c>
      <c r="B3768" s="349" t="s">
        <v>4649</v>
      </c>
      <c r="C3768" s="349" t="s">
        <v>3978</v>
      </c>
      <c r="D3768" s="349" t="s">
        <v>4901</v>
      </c>
      <c r="E3768" s="350" t="s">
        <v>24</v>
      </c>
      <c r="F3768" s="349" t="s">
        <v>24</v>
      </c>
      <c r="G3768" s="349">
        <v>89436</v>
      </c>
      <c r="H3768" s="349" t="s">
        <v>4971</v>
      </c>
      <c r="I3768" s="349" t="s">
        <v>181</v>
      </c>
      <c r="J3768" s="349" t="s">
        <v>1137</v>
      </c>
      <c r="K3768" s="350">
        <v>8.51</v>
      </c>
      <c r="L3768" s="349" t="s">
        <v>1138</v>
      </c>
    </row>
    <row r="3769" spans="1:12" ht="13.5" x14ac:dyDescent="0.25">
      <c r="A3769" s="349" t="s">
        <v>4648</v>
      </c>
      <c r="B3769" s="349" t="s">
        <v>4649</v>
      </c>
      <c r="C3769" s="349" t="s">
        <v>3978</v>
      </c>
      <c r="D3769" s="349" t="s">
        <v>4901</v>
      </c>
      <c r="E3769" s="350" t="s">
        <v>24</v>
      </c>
      <c r="F3769" s="349" t="s">
        <v>24</v>
      </c>
      <c r="G3769" s="349">
        <v>89437</v>
      </c>
      <c r="H3769" s="349" t="s">
        <v>4972</v>
      </c>
      <c r="I3769" s="349" t="s">
        <v>181</v>
      </c>
      <c r="J3769" s="349" t="s">
        <v>1137</v>
      </c>
      <c r="K3769" s="350">
        <v>30.26</v>
      </c>
      <c r="L3769" s="349" t="s">
        <v>1138</v>
      </c>
    </row>
    <row r="3770" spans="1:12" ht="13.5" x14ac:dyDescent="0.25">
      <c r="A3770" s="349" t="s">
        <v>4648</v>
      </c>
      <c r="B3770" s="349" t="s">
        <v>4649</v>
      </c>
      <c r="C3770" s="349" t="s">
        <v>3978</v>
      </c>
      <c r="D3770" s="349" t="s">
        <v>4901</v>
      </c>
      <c r="E3770" s="350" t="s">
        <v>24</v>
      </c>
      <c r="F3770" s="349" t="s">
        <v>24</v>
      </c>
      <c r="G3770" s="349">
        <v>89438</v>
      </c>
      <c r="H3770" s="349" t="s">
        <v>4973</v>
      </c>
      <c r="I3770" s="349" t="s">
        <v>181</v>
      </c>
      <c r="J3770" s="349" t="s">
        <v>1137</v>
      </c>
      <c r="K3770" s="350">
        <v>10</v>
      </c>
      <c r="L3770" s="349" t="s">
        <v>1138</v>
      </c>
    </row>
    <row r="3771" spans="1:12" ht="13.5" x14ac:dyDescent="0.25">
      <c r="A3771" s="349" t="s">
        <v>4648</v>
      </c>
      <c r="B3771" s="349" t="s">
        <v>4649</v>
      </c>
      <c r="C3771" s="349" t="s">
        <v>3978</v>
      </c>
      <c r="D3771" s="349" t="s">
        <v>4901</v>
      </c>
      <c r="E3771" s="350" t="s">
        <v>24</v>
      </c>
      <c r="F3771" s="349" t="s">
        <v>24</v>
      </c>
      <c r="G3771" s="349">
        <v>89439</v>
      </c>
      <c r="H3771" s="349" t="s">
        <v>4974</v>
      </c>
      <c r="I3771" s="349" t="s">
        <v>181</v>
      </c>
      <c r="J3771" s="349" t="s">
        <v>1137</v>
      </c>
      <c r="K3771" s="350">
        <v>12.12</v>
      </c>
      <c r="L3771" s="349" t="s">
        <v>1138</v>
      </c>
    </row>
    <row r="3772" spans="1:12" ht="13.5" x14ac:dyDescent="0.25">
      <c r="A3772" s="349" t="s">
        <v>4648</v>
      </c>
      <c r="B3772" s="349" t="s">
        <v>4649</v>
      </c>
      <c r="C3772" s="349" t="s">
        <v>3978</v>
      </c>
      <c r="D3772" s="349" t="s">
        <v>4901</v>
      </c>
      <c r="E3772" s="350" t="s">
        <v>24</v>
      </c>
      <c r="F3772" s="349" t="s">
        <v>24</v>
      </c>
      <c r="G3772" s="349">
        <v>89440</v>
      </c>
      <c r="H3772" s="349" t="s">
        <v>4975</v>
      </c>
      <c r="I3772" s="349" t="s">
        <v>181</v>
      </c>
      <c r="J3772" s="349" t="s">
        <v>1137</v>
      </c>
      <c r="K3772" s="350">
        <v>11.83</v>
      </c>
      <c r="L3772" s="349" t="s">
        <v>1138</v>
      </c>
    </row>
    <row r="3773" spans="1:12" ht="13.5" x14ac:dyDescent="0.25">
      <c r="A3773" s="349" t="s">
        <v>4648</v>
      </c>
      <c r="B3773" s="349" t="s">
        <v>4649</v>
      </c>
      <c r="C3773" s="349" t="s">
        <v>3978</v>
      </c>
      <c r="D3773" s="349" t="s">
        <v>4901</v>
      </c>
      <c r="E3773" s="350" t="s">
        <v>24</v>
      </c>
      <c r="F3773" s="349" t="s">
        <v>24</v>
      </c>
      <c r="G3773" s="349">
        <v>89442</v>
      </c>
      <c r="H3773" s="349" t="s">
        <v>4976</v>
      </c>
      <c r="I3773" s="349" t="s">
        <v>181</v>
      </c>
      <c r="J3773" s="349" t="s">
        <v>1137</v>
      </c>
      <c r="K3773" s="350">
        <v>14.82</v>
      </c>
      <c r="L3773" s="349" t="s">
        <v>1138</v>
      </c>
    </row>
    <row r="3774" spans="1:12" ht="13.5" x14ac:dyDescent="0.25">
      <c r="A3774" s="349" t="s">
        <v>4648</v>
      </c>
      <c r="B3774" s="349" t="s">
        <v>4649</v>
      </c>
      <c r="C3774" s="349" t="s">
        <v>3978</v>
      </c>
      <c r="D3774" s="349" t="s">
        <v>4901</v>
      </c>
      <c r="E3774" s="350" t="s">
        <v>24</v>
      </c>
      <c r="F3774" s="349" t="s">
        <v>24</v>
      </c>
      <c r="G3774" s="349">
        <v>89443</v>
      </c>
      <c r="H3774" s="349" t="s">
        <v>4977</v>
      </c>
      <c r="I3774" s="349" t="s">
        <v>181</v>
      </c>
      <c r="J3774" s="349" t="s">
        <v>1137</v>
      </c>
      <c r="K3774" s="350">
        <v>17.73</v>
      </c>
      <c r="L3774" s="349" t="s">
        <v>1138</v>
      </c>
    </row>
    <row r="3775" spans="1:12" ht="13.5" x14ac:dyDescent="0.25">
      <c r="A3775" s="349" t="s">
        <v>4648</v>
      </c>
      <c r="B3775" s="349" t="s">
        <v>4649</v>
      </c>
      <c r="C3775" s="349" t="s">
        <v>3978</v>
      </c>
      <c r="D3775" s="349" t="s">
        <v>4901</v>
      </c>
      <c r="E3775" s="350" t="s">
        <v>24</v>
      </c>
      <c r="F3775" s="349" t="s">
        <v>24</v>
      </c>
      <c r="G3775" s="349">
        <v>89444</v>
      </c>
      <c r="H3775" s="349" t="s">
        <v>4978</v>
      </c>
      <c r="I3775" s="349" t="s">
        <v>181</v>
      </c>
      <c r="J3775" s="349" t="s">
        <v>1137</v>
      </c>
      <c r="K3775" s="350">
        <v>28.82</v>
      </c>
      <c r="L3775" s="349" t="s">
        <v>1138</v>
      </c>
    </row>
    <row r="3776" spans="1:12" ht="13.5" x14ac:dyDescent="0.25">
      <c r="A3776" s="349" t="s">
        <v>4648</v>
      </c>
      <c r="B3776" s="349" t="s">
        <v>4649</v>
      </c>
      <c r="C3776" s="349" t="s">
        <v>3978</v>
      </c>
      <c r="D3776" s="349" t="s">
        <v>4901</v>
      </c>
      <c r="E3776" s="350" t="s">
        <v>24</v>
      </c>
      <c r="F3776" s="349" t="s">
        <v>24</v>
      </c>
      <c r="G3776" s="349">
        <v>89445</v>
      </c>
      <c r="H3776" s="349" t="s">
        <v>4979</v>
      </c>
      <c r="I3776" s="349" t="s">
        <v>181</v>
      </c>
      <c r="J3776" s="349" t="s">
        <v>1137</v>
      </c>
      <c r="K3776" s="350">
        <v>20.84</v>
      </c>
      <c r="L3776" s="349" t="s">
        <v>1138</v>
      </c>
    </row>
    <row r="3777" spans="1:12" ht="13.5" x14ac:dyDescent="0.25">
      <c r="A3777" s="349" t="s">
        <v>4648</v>
      </c>
      <c r="B3777" s="349" t="s">
        <v>4649</v>
      </c>
      <c r="C3777" s="349" t="s">
        <v>3978</v>
      </c>
      <c r="D3777" s="349" t="s">
        <v>4901</v>
      </c>
      <c r="E3777" s="350" t="s">
        <v>24</v>
      </c>
      <c r="F3777" s="349" t="s">
        <v>24</v>
      </c>
      <c r="G3777" s="349">
        <v>89481</v>
      </c>
      <c r="H3777" s="349" t="s">
        <v>4980</v>
      </c>
      <c r="I3777" s="349" t="s">
        <v>181</v>
      </c>
      <c r="J3777" s="349" t="s">
        <v>1137</v>
      </c>
      <c r="K3777" s="350">
        <v>5.41</v>
      </c>
      <c r="L3777" s="349" t="s">
        <v>1138</v>
      </c>
    </row>
    <row r="3778" spans="1:12" ht="13.5" x14ac:dyDescent="0.25">
      <c r="A3778" s="349" t="s">
        <v>4648</v>
      </c>
      <c r="B3778" s="349" t="s">
        <v>4649</v>
      </c>
      <c r="C3778" s="349" t="s">
        <v>3978</v>
      </c>
      <c r="D3778" s="349" t="s">
        <v>4901</v>
      </c>
      <c r="E3778" s="350" t="s">
        <v>24</v>
      </c>
      <c r="F3778" s="349" t="s">
        <v>24</v>
      </c>
      <c r="G3778" s="349">
        <v>89485</v>
      </c>
      <c r="H3778" s="349" t="s">
        <v>4981</v>
      </c>
      <c r="I3778" s="349" t="s">
        <v>181</v>
      </c>
      <c r="J3778" s="349" t="s">
        <v>1137</v>
      </c>
      <c r="K3778" s="350">
        <v>6.52</v>
      </c>
      <c r="L3778" s="349" t="s">
        <v>1138</v>
      </c>
    </row>
    <row r="3779" spans="1:12" ht="13.5" x14ac:dyDescent="0.25">
      <c r="A3779" s="349" t="s">
        <v>4648</v>
      </c>
      <c r="B3779" s="349" t="s">
        <v>4649</v>
      </c>
      <c r="C3779" s="349" t="s">
        <v>3978</v>
      </c>
      <c r="D3779" s="349" t="s">
        <v>4901</v>
      </c>
      <c r="E3779" s="350" t="s">
        <v>24</v>
      </c>
      <c r="F3779" s="349" t="s">
        <v>24</v>
      </c>
      <c r="G3779" s="349">
        <v>89489</v>
      </c>
      <c r="H3779" s="349" t="s">
        <v>4982</v>
      </c>
      <c r="I3779" s="349" t="s">
        <v>181</v>
      </c>
      <c r="J3779" s="349" t="s">
        <v>1137</v>
      </c>
      <c r="K3779" s="350">
        <v>8.65</v>
      </c>
      <c r="L3779" s="349" t="s">
        <v>1138</v>
      </c>
    </row>
    <row r="3780" spans="1:12" ht="13.5" x14ac:dyDescent="0.25">
      <c r="A3780" s="349" t="s">
        <v>4648</v>
      </c>
      <c r="B3780" s="349" t="s">
        <v>4649</v>
      </c>
      <c r="C3780" s="349" t="s">
        <v>3978</v>
      </c>
      <c r="D3780" s="349" t="s">
        <v>4901</v>
      </c>
      <c r="E3780" s="350" t="s">
        <v>24</v>
      </c>
      <c r="F3780" s="349" t="s">
        <v>24</v>
      </c>
      <c r="G3780" s="349">
        <v>89490</v>
      </c>
      <c r="H3780" s="349" t="s">
        <v>4983</v>
      </c>
      <c r="I3780" s="349" t="s">
        <v>181</v>
      </c>
      <c r="J3780" s="349" t="s">
        <v>1137</v>
      </c>
      <c r="K3780" s="350">
        <v>7.89</v>
      </c>
      <c r="L3780" s="349" t="s">
        <v>1138</v>
      </c>
    </row>
    <row r="3781" spans="1:12" ht="13.5" x14ac:dyDescent="0.25">
      <c r="A3781" s="349" t="s">
        <v>4648</v>
      </c>
      <c r="B3781" s="349" t="s">
        <v>4649</v>
      </c>
      <c r="C3781" s="349" t="s">
        <v>3978</v>
      </c>
      <c r="D3781" s="349" t="s">
        <v>4901</v>
      </c>
      <c r="E3781" s="350" t="s">
        <v>24</v>
      </c>
      <c r="F3781" s="349" t="s">
        <v>24</v>
      </c>
      <c r="G3781" s="349">
        <v>89492</v>
      </c>
      <c r="H3781" s="349" t="s">
        <v>4984</v>
      </c>
      <c r="I3781" s="349" t="s">
        <v>181</v>
      </c>
      <c r="J3781" s="349" t="s">
        <v>1137</v>
      </c>
      <c r="K3781" s="350">
        <v>8.9499999999999993</v>
      </c>
      <c r="L3781" s="349" t="s">
        <v>1138</v>
      </c>
    </row>
    <row r="3782" spans="1:12" ht="13.5" x14ac:dyDescent="0.25">
      <c r="A3782" s="349" t="s">
        <v>4648</v>
      </c>
      <c r="B3782" s="349" t="s">
        <v>4649</v>
      </c>
      <c r="C3782" s="349" t="s">
        <v>3978</v>
      </c>
      <c r="D3782" s="349" t="s">
        <v>4901</v>
      </c>
      <c r="E3782" s="350" t="s">
        <v>24</v>
      </c>
      <c r="F3782" s="349" t="s">
        <v>24</v>
      </c>
      <c r="G3782" s="349">
        <v>89493</v>
      </c>
      <c r="H3782" s="349" t="s">
        <v>4985</v>
      </c>
      <c r="I3782" s="349" t="s">
        <v>181</v>
      </c>
      <c r="J3782" s="349" t="s">
        <v>1137</v>
      </c>
      <c r="K3782" s="350">
        <v>11.41</v>
      </c>
      <c r="L3782" s="349" t="s">
        <v>1138</v>
      </c>
    </row>
    <row r="3783" spans="1:12" ht="13.5" x14ac:dyDescent="0.25">
      <c r="A3783" s="349" t="s">
        <v>4648</v>
      </c>
      <c r="B3783" s="349" t="s">
        <v>4649</v>
      </c>
      <c r="C3783" s="349" t="s">
        <v>3978</v>
      </c>
      <c r="D3783" s="349" t="s">
        <v>4901</v>
      </c>
      <c r="E3783" s="350" t="s">
        <v>24</v>
      </c>
      <c r="F3783" s="349" t="s">
        <v>24</v>
      </c>
      <c r="G3783" s="349">
        <v>89494</v>
      </c>
      <c r="H3783" s="349" t="s">
        <v>4986</v>
      </c>
      <c r="I3783" s="349" t="s">
        <v>181</v>
      </c>
      <c r="J3783" s="349" t="s">
        <v>1137</v>
      </c>
      <c r="K3783" s="350">
        <v>14.74</v>
      </c>
      <c r="L3783" s="349" t="s">
        <v>1138</v>
      </c>
    </row>
    <row r="3784" spans="1:12" ht="13.5" x14ac:dyDescent="0.25">
      <c r="A3784" s="349" t="s">
        <v>4648</v>
      </c>
      <c r="B3784" s="349" t="s">
        <v>4649</v>
      </c>
      <c r="C3784" s="349" t="s">
        <v>3978</v>
      </c>
      <c r="D3784" s="349" t="s">
        <v>4901</v>
      </c>
      <c r="E3784" s="350" t="s">
        <v>24</v>
      </c>
      <c r="F3784" s="349" t="s">
        <v>24</v>
      </c>
      <c r="G3784" s="349">
        <v>89496</v>
      </c>
      <c r="H3784" s="349" t="s">
        <v>4987</v>
      </c>
      <c r="I3784" s="349" t="s">
        <v>181</v>
      </c>
      <c r="J3784" s="349" t="s">
        <v>1137</v>
      </c>
      <c r="K3784" s="350">
        <v>11.88</v>
      </c>
      <c r="L3784" s="349" t="s">
        <v>1138</v>
      </c>
    </row>
    <row r="3785" spans="1:12" ht="13.5" x14ac:dyDescent="0.25">
      <c r="A3785" s="349" t="s">
        <v>4648</v>
      </c>
      <c r="B3785" s="349" t="s">
        <v>4649</v>
      </c>
      <c r="C3785" s="349" t="s">
        <v>3978</v>
      </c>
      <c r="D3785" s="349" t="s">
        <v>4901</v>
      </c>
      <c r="E3785" s="350" t="s">
        <v>24</v>
      </c>
      <c r="F3785" s="349" t="s">
        <v>24</v>
      </c>
      <c r="G3785" s="349">
        <v>89497</v>
      </c>
      <c r="H3785" s="349" t="s">
        <v>4988</v>
      </c>
      <c r="I3785" s="349" t="s">
        <v>181</v>
      </c>
      <c r="J3785" s="349" t="s">
        <v>1137</v>
      </c>
      <c r="K3785" s="350">
        <v>15.21</v>
      </c>
      <c r="L3785" s="349" t="s">
        <v>1138</v>
      </c>
    </row>
    <row r="3786" spans="1:12" ht="13.5" x14ac:dyDescent="0.25">
      <c r="A3786" s="349" t="s">
        <v>4648</v>
      </c>
      <c r="B3786" s="349" t="s">
        <v>4649</v>
      </c>
      <c r="C3786" s="349" t="s">
        <v>3978</v>
      </c>
      <c r="D3786" s="349" t="s">
        <v>4901</v>
      </c>
      <c r="E3786" s="350" t="s">
        <v>24</v>
      </c>
      <c r="F3786" s="349" t="s">
        <v>24</v>
      </c>
      <c r="G3786" s="349">
        <v>89498</v>
      </c>
      <c r="H3786" s="349" t="s">
        <v>4989</v>
      </c>
      <c r="I3786" s="349" t="s">
        <v>181</v>
      </c>
      <c r="J3786" s="349" t="s">
        <v>1137</v>
      </c>
      <c r="K3786" s="350">
        <v>15.29</v>
      </c>
      <c r="L3786" s="349" t="s">
        <v>1138</v>
      </c>
    </row>
    <row r="3787" spans="1:12" ht="13.5" x14ac:dyDescent="0.25">
      <c r="A3787" s="349" t="s">
        <v>4648</v>
      </c>
      <c r="B3787" s="349" t="s">
        <v>4649</v>
      </c>
      <c r="C3787" s="349" t="s">
        <v>3978</v>
      </c>
      <c r="D3787" s="349" t="s">
        <v>4901</v>
      </c>
      <c r="E3787" s="350" t="s">
        <v>24</v>
      </c>
      <c r="F3787" s="349" t="s">
        <v>24</v>
      </c>
      <c r="G3787" s="349">
        <v>89499</v>
      </c>
      <c r="H3787" s="349" t="s">
        <v>4990</v>
      </c>
      <c r="I3787" s="349" t="s">
        <v>181</v>
      </c>
      <c r="J3787" s="349" t="s">
        <v>1137</v>
      </c>
      <c r="K3787" s="350">
        <v>24</v>
      </c>
      <c r="L3787" s="349" t="s">
        <v>1138</v>
      </c>
    </row>
    <row r="3788" spans="1:12" ht="13.5" x14ac:dyDescent="0.25">
      <c r="A3788" s="349" t="s">
        <v>4648</v>
      </c>
      <c r="B3788" s="349" t="s">
        <v>4649</v>
      </c>
      <c r="C3788" s="349" t="s">
        <v>3978</v>
      </c>
      <c r="D3788" s="349" t="s">
        <v>4901</v>
      </c>
      <c r="E3788" s="350" t="s">
        <v>24</v>
      </c>
      <c r="F3788" s="349" t="s">
        <v>24</v>
      </c>
      <c r="G3788" s="349">
        <v>89500</v>
      </c>
      <c r="H3788" s="349" t="s">
        <v>4991</v>
      </c>
      <c r="I3788" s="349" t="s">
        <v>181</v>
      </c>
      <c r="J3788" s="349" t="s">
        <v>1137</v>
      </c>
      <c r="K3788" s="350">
        <v>14.51</v>
      </c>
      <c r="L3788" s="349" t="s">
        <v>1138</v>
      </c>
    </row>
    <row r="3789" spans="1:12" ht="13.5" x14ac:dyDescent="0.25">
      <c r="A3789" s="349" t="s">
        <v>4648</v>
      </c>
      <c r="B3789" s="349" t="s">
        <v>4649</v>
      </c>
      <c r="C3789" s="349" t="s">
        <v>3978</v>
      </c>
      <c r="D3789" s="349" t="s">
        <v>4901</v>
      </c>
      <c r="E3789" s="350" t="s">
        <v>24</v>
      </c>
      <c r="F3789" s="349" t="s">
        <v>24</v>
      </c>
      <c r="G3789" s="349">
        <v>89501</v>
      </c>
      <c r="H3789" s="349" t="s">
        <v>4992</v>
      </c>
      <c r="I3789" s="349" t="s">
        <v>181</v>
      </c>
      <c r="J3789" s="349" t="s">
        <v>1137</v>
      </c>
      <c r="K3789" s="350">
        <v>15.88</v>
      </c>
      <c r="L3789" s="349" t="s">
        <v>1138</v>
      </c>
    </row>
    <row r="3790" spans="1:12" ht="13.5" x14ac:dyDescent="0.25">
      <c r="A3790" s="349" t="s">
        <v>4648</v>
      </c>
      <c r="B3790" s="349" t="s">
        <v>4649</v>
      </c>
      <c r="C3790" s="349" t="s">
        <v>3978</v>
      </c>
      <c r="D3790" s="349" t="s">
        <v>4901</v>
      </c>
      <c r="E3790" s="350" t="s">
        <v>24</v>
      </c>
      <c r="F3790" s="349" t="s">
        <v>24</v>
      </c>
      <c r="G3790" s="349">
        <v>89502</v>
      </c>
      <c r="H3790" s="349" t="s">
        <v>4993</v>
      </c>
      <c r="I3790" s="349" t="s">
        <v>181</v>
      </c>
      <c r="J3790" s="349" t="s">
        <v>1137</v>
      </c>
      <c r="K3790" s="350">
        <v>19.46</v>
      </c>
      <c r="L3790" s="349" t="s">
        <v>1138</v>
      </c>
    </row>
    <row r="3791" spans="1:12" ht="13.5" x14ac:dyDescent="0.25">
      <c r="A3791" s="349" t="s">
        <v>4648</v>
      </c>
      <c r="B3791" s="349" t="s">
        <v>4649</v>
      </c>
      <c r="C3791" s="349" t="s">
        <v>3978</v>
      </c>
      <c r="D3791" s="349" t="s">
        <v>4901</v>
      </c>
      <c r="E3791" s="350" t="s">
        <v>24</v>
      </c>
      <c r="F3791" s="349" t="s">
        <v>24</v>
      </c>
      <c r="G3791" s="349">
        <v>89503</v>
      </c>
      <c r="H3791" s="349" t="s">
        <v>4994</v>
      </c>
      <c r="I3791" s="349" t="s">
        <v>181</v>
      </c>
      <c r="J3791" s="349" t="s">
        <v>1137</v>
      </c>
      <c r="K3791" s="350">
        <v>27.45</v>
      </c>
      <c r="L3791" s="349" t="s">
        <v>1138</v>
      </c>
    </row>
    <row r="3792" spans="1:12" ht="13.5" x14ac:dyDescent="0.25">
      <c r="A3792" s="349" t="s">
        <v>4648</v>
      </c>
      <c r="B3792" s="349" t="s">
        <v>4649</v>
      </c>
      <c r="C3792" s="349" t="s">
        <v>3978</v>
      </c>
      <c r="D3792" s="349" t="s">
        <v>4901</v>
      </c>
      <c r="E3792" s="350" t="s">
        <v>24</v>
      </c>
      <c r="F3792" s="349" t="s">
        <v>24</v>
      </c>
      <c r="G3792" s="349">
        <v>89504</v>
      </c>
      <c r="H3792" s="349" t="s">
        <v>4995</v>
      </c>
      <c r="I3792" s="349" t="s">
        <v>181</v>
      </c>
      <c r="J3792" s="349" t="s">
        <v>1137</v>
      </c>
      <c r="K3792" s="350">
        <v>22.03</v>
      </c>
      <c r="L3792" s="349" t="s">
        <v>1138</v>
      </c>
    </row>
    <row r="3793" spans="1:12" ht="13.5" x14ac:dyDescent="0.25">
      <c r="A3793" s="349" t="s">
        <v>4648</v>
      </c>
      <c r="B3793" s="349" t="s">
        <v>4649</v>
      </c>
      <c r="C3793" s="349" t="s">
        <v>3978</v>
      </c>
      <c r="D3793" s="349" t="s">
        <v>4901</v>
      </c>
      <c r="E3793" s="350" t="s">
        <v>24</v>
      </c>
      <c r="F3793" s="349" t="s">
        <v>24</v>
      </c>
      <c r="G3793" s="349">
        <v>89505</v>
      </c>
      <c r="H3793" s="349" t="s">
        <v>4996</v>
      </c>
      <c r="I3793" s="349" t="s">
        <v>181</v>
      </c>
      <c r="J3793" s="349" t="s">
        <v>1137</v>
      </c>
      <c r="K3793" s="350">
        <v>52.32</v>
      </c>
      <c r="L3793" s="349" t="s">
        <v>1138</v>
      </c>
    </row>
    <row r="3794" spans="1:12" ht="13.5" x14ac:dyDescent="0.25">
      <c r="A3794" s="349" t="s">
        <v>4648</v>
      </c>
      <c r="B3794" s="349" t="s">
        <v>4649</v>
      </c>
      <c r="C3794" s="349" t="s">
        <v>3978</v>
      </c>
      <c r="D3794" s="349" t="s">
        <v>4901</v>
      </c>
      <c r="E3794" s="350" t="s">
        <v>24</v>
      </c>
      <c r="F3794" s="349" t="s">
        <v>24</v>
      </c>
      <c r="G3794" s="349">
        <v>89506</v>
      </c>
      <c r="H3794" s="349" t="s">
        <v>4997</v>
      </c>
      <c r="I3794" s="349" t="s">
        <v>181</v>
      </c>
      <c r="J3794" s="349" t="s">
        <v>1137</v>
      </c>
      <c r="K3794" s="350">
        <v>49.81</v>
      </c>
      <c r="L3794" s="349" t="s">
        <v>1138</v>
      </c>
    </row>
    <row r="3795" spans="1:12" ht="13.5" x14ac:dyDescent="0.25">
      <c r="A3795" s="349" t="s">
        <v>4648</v>
      </c>
      <c r="B3795" s="349" t="s">
        <v>4649</v>
      </c>
      <c r="C3795" s="349" t="s">
        <v>3978</v>
      </c>
      <c r="D3795" s="349" t="s">
        <v>4901</v>
      </c>
      <c r="E3795" s="350" t="s">
        <v>24</v>
      </c>
      <c r="F3795" s="349" t="s">
        <v>24</v>
      </c>
      <c r="G3795" s="349">
        <v>89507</v>
      </c>
      <c r="H3795" s="349" t="s">
        <v>4998</v>
      </c>
      <c r="I3795" s="349" t="s">
        <v>181</v>
      </c>
      <c r="J3795" s="349" t="s">
        <v>1137</v>
      </c>
      <c r="K3795" s="350">
        <v>59.72</v>
      </c>
      <c r="L3795" s="349" t="s">
        <v>1138</v>
      </c>
    </row>
    <row r="3796" spans="1:12" ht="13.5" x14ac:dyDescent="0.25">
      <c r="A3796" s="349" t="s">
        <v>4648</v>
      </c>
      <c r="B3796" s="349" t="s">
        <v>4649</v>
      </c>
      <c r="C3796" s="349" t="s">
        <v>3978</v>
      </c>
      <c r="D3796" s="349" t="s">
        <v>4901</v>
      </c>
      <c r="E3796" s="350" t="s">
        <v>24</v>
      </c>
      <c r="F3796" s="349" t="s">
        <v>24</v>
      </c>
      <c r="G3796" s="349">
        <v>89510</v>
      </c>
      <c r="H3796" s="349" t="s">
        <v>4999</v>
      </c>
      <c r="I3796" s="349" t="s">
        <v>181</v>
      </c>
      <c r="J3796" s="349" t="s">
        <v>1137</v>
      </c>
      <c r="K3796" s="350">
        <v>32.229999999999997</v>
      </c>
      <c r="L3796" s="349" t="s">
        <v>1138</v>
      </c>
    </row>
    <row r="3797" spans="1:12" ht="13.5" x14ac:dyDescent="0.25">
      <c r="A3797" s="349" t="s">
        <v>4648</v>
      </c>
      <c r="B3797" s="349" t="s">
        <v>4649</v>
      </c>
      <c r="C3797" s="349" t="s">
        <v>3978</v>
      </c>
      <c r="D3797" s="349" t="s">
        <v>4901</v>
      </c>
      <c r="E3797" s="350" t="s">
        <v>24</v>
      </c>
      <c r="F3797" s="349" t="s">
        <v>24</v>
      </c>
      <c r="G3797" s="349">
        <v>89513</v>
      </c>
      <c r="H3797" s="349" t="s">
        <v>5000</v>
      </c>
      <c r="I3797" s="349" t="s">
        <v>181</v>
      </c>
      <c r="J3797" s="349" t="s">
        <v>1137</v>
      </c>
      <c r="K3797" s="350">
        <v>136.87</v>
      </c>
      <c r="L3797" s="349" t="s">
        <v>1138</v>
      </c>
    </row>
    <row r="3798" spans="1:12" ht="13.5" x14ac:dyDescent="0.25">
      <c r="A3798" s="349" t="s">
        <v>4648</v>
      </c>
      <c r="B3798" s="349" t="s">
        <v>4649</v>
      </c>
      <c r="C3798" s="349" t="s">
        <v>3978</v>
      </c>
      <c r="D3798" s="349" t="s">
        <v>4901</v>
      </c>
      <c r="E3798" s="350" t="s">
        <v>24</v>
      </c>
      <c r="F3798" s="349" t="s">
        <v>24</v>
      </c>
      <c r="G3798" s="349">
        <v>89514</v>
      </c>
      <c r="H3798" s="349" t="s">
        <v>5001</v>
      </c>
      <c r="I3798" s="349" t="s">
        <v>181</v>
      </c>
      <c r="J3798" s="349" t="s">
        <v>1137</v>
      </c>
      <c r="K3798" s="350">
        <v>9.92</v>
      </c>
      <c r="L3798" s="349" t="s">
        <v>1138</v>
      </c>
    </row>
    <row r="3799" spans="1:12" ht="13.5" x14ac:dyDescent="0.25">
      <c r="A3799" s="349" t="s">
        <v>4648</v>
      </c>
      <c r="B3799" s="349" t="s">
        <v>4649</v>
      </c>
      <c r="C3799" s="349" t="s">
        <v>3978</v>
      </c>
      <c r="D3799" s="349" t="s">
        <v>4901</v>
      </c>
      <c r="E3799" s="350" t="s">
        <v>24</v>
      </c>
      <c r="F3799" s="349" t="s">
        <v>24</v>
      </c>
      <c r="G3799" s="349">
        <v>89515</v>
      </c>
      <c r="H3799" s="349" t="s">
        <v>5002</v>
      </c>
      <c r="I3799" s="349" t="s">
        <v>181</v>
      </c>
      <c r="J3799" s="349" t="s">
        <v>1137</v>
      </c>
      <c r="K3799" s="350">
        <v>107.9</v>
      </c>
      <c r="L3799" s="349" t="s">
        <v>1138</v>
      </c>
    </row>
    <row r="3800" spans="1:12" ht="13.5" x14ac:dyDescent="0.25">
      <c r="A3800" s="349" t="s">
        <v>4648</v>
      </c>
      <c r="B3800" s="349" t="s">
        <v>4649</v>
      </c>
      <c r="C3800" s="349" t="s">
        <v>3978</v>
      </c>
      <c r="D3800" s="349" t="s">
        <v>4901</v>
      </c>
      <c r="E3800" s="350" t="s">
        <v>24</v>
      </c>
      <c r="F3800" s="349" t="s">
        <v>24</v>
      </c>
      <c r="G3800" s="349">
        <v>89516</v>
      </c>
      <c r="H3800" s="349" t="s">
        <v>5003</v>
      </c>
      <c r="I3800" s="349" t="s">
        <v>181</v>
      </c>
      <c r="J3800" s="349" t="s">
        <v>1137</v>
      </c>
      <c r="K3800" s="350">
        <v>10.039999999999999</v>
      </c>
      <c r="L3800" s="349" t="s">
        <v>1138</v>
      </c>
    </row>
    <row r="3801" spans="1:12" ht="13.5" x14ac:dyDescent="0.25">
      <c r="A3801" s="349" t="s">
        <v>4648</v>
      </c>
      <c r="B3801" s="349" t="s">
        <v>4649</v>
      </c>
      <c r="C3801" s="349" t="s">
        <v>3978</v>
      </c>
      <c r="D3801" s="349" t="s">
        <v>4901</v>
      </c>
      <c r="E3801" s="350" t="s">
        <v>24</v>
      </c>
      <c r="F3801" s="349" t="s">
        <v>24</v>
      </c>
      <c r="G3801" s="349">
        <v>89517</v>
      </c>
      <c r="H3801" s="349" t="s">
        <v>5004</v>
      </c>
      <c r="I3801" s="349" t="s">
        <v>181</v>
      </c>
      <c r="J3801" s="349" t="s">
        <v>1137</v>
      </c>
      <c r="K3801" s="350">
        <v>89.41</v>
      </c>
      <c r="L3801" s="349" t="s">
        <v>1138</v>
      </c>
    </row>
    <row r="3802" spans="1:12" ht="13.5" x14ac:dyDescent="0.25">
      <c r="A3802" s="349" t="s">
        <v>4648</v>
      </c>
      <c r="B3802" s="349" t="s">
        <v>4649</v>
      </c>
      <c r="C3802" s="349" t="s">
        <v>3978</v>
      </c>
      <c r="D3802" s="349" t="s">
        <v>4901</v>
      </c>
      <c r="E3802" s="350" t="s">
        <v>24</v>
      </c>
      <c r="F3802" s="349" t="s">
        <v>24</v>
      </c>
      <c r="G3802" s="349">
        <v>89518</v>
      </c>
      <c r="H3802" s="349" t="s">
        <v>5005</v>
      </c>
      <c r="I3802" s="349" t="s">
        <v>181</v>
      </c>
      <c r="J3802" s="349" t="s">
        <v>1137</v>
      </c>
      <c r="K3802" s="350">
        <v>18.11</v>
      </c>
      <c r="L3802" s="349" t="s">
        <v>1138</v>
      </c>
    </row>
    <row r="3803" spans="1:12" ht="13.5" x14ac:dyDescent="0.25">
      <c r="A3803" s="349" t="s">
        <v>4648</v>
      </c>
      <c r="B3803" s="349" t="s">
        <v>4649</v>
      </c>
      <c r="C3803" s="349" t="s">
        <v>3978</v>
      </c>
      <c r="D3803" s="349" t="s">
        <v>4901</v>
      </c>
      <c r="E3803" s="350" t="s">
        <v>24</v>
      </c>
      <c r="F3803" s="349" t="s">
        <v>24</v>
      </c>
      <c r="G3803" s="349">
        <v>89519</v>
      </c>
      <c r="H3803" s="349" t="s">
        <v>5006</v>
      </c>
      <c r="I3803" s="349" t="s">
        <v>181</v>
      </c>
      <c r="J3803" s="349" t="s">
        <v>1137</v>
      </c>
      <c r="K3803" s="350">
        <v>58.65</v>
      </c>
      <c r="L3803" s="349" t="s">
        <v>1138</v>
      </c>
    </row>
    <row r="3804" spans="1:12" ht="13.5" x14ac:dyDescent="0.25">
      <c r="A3804" s="349" t="s">
        <v>4648</v>
      </c>
      <c r="B3804" s="349" t="s">
        <v>4649</v>
      </c>
      <c r="C3804" s="349" t="s">
        <v>3978</v>
      </c>
      <c r="D3804" s="349" t="s">
        <v>4901</v>
      </c>
      <c r="E3804" s="350" t="s">
        <v>24</v>
      </c>
      <c r="F3804" s="349" t="s">
        <v>24</v>
      </c>
      <c r="G3804" s="349">
        <v>89520</v>
      </c>
      <c r="H3804" s="349" t="s">
        <v>5007</v>
      </c>
      <c r="I3804" s="349" t="s">
        <v>181</v>
      </c>
      <c r="J3804" s="349" t="s">
        <v>1137</v>
      </c>
      <c r="K3804" s="350">
        <v>19.190000000000001</v>
      </c>
      <c r="L3804" s="349" t="s">
        <v>1138</v>
      </c>
    </row>
    <row r="3805" spans="1:12" ht="13.5" x14ac:dyDescent="0.25">
      <c r="A3805" s="349" t="s">
        <v>4648</v>
      </c>
      <c r="B3805" s="349" t="s">
        <v>4649</v>
      </c>
      <c r="C3805" s="349" t="s">
        <v>3978</v>
      </c>
      <c r="D3805" s="349" t="s">
        <v>4901</v>
      </c>
      <c r="E3805" s="350" t="s">
        <v>24</v>
      </c>
      <c r="F3805" s="349" t="s">
        <v>24</v>
      </c>
      <c r="G3805" s="349">
        <v>89521</v>
      </c>
      <c r="H3805" s="349" t="s">
        <v>5008</v>
      </c>
      <c r="I3805" s="349" t="s">
        <v>181</v>
      </c>
      <c r="J3805" s="349" t="s">
        <v>1137</v>
      </c>
      <c r="K3805" s="350">
        <v>163.31</v>
      </c>
      <c r="L3805" s="349" t="s">
        <v>1138</v>
      </c>
    </row>
    <row r="3806" spans="1:12" ht="13.5" x14ac:dyDescent="0.25">
      <c r="A3806" s="349" t="s">
        <v>4648</v>
      </c>
      <c r="B3806" s="349" t="s">
        <v>4649</v>
      </c>
      <c r="C3806" s="349" t="s">
        <v>3978</v>
      </c>
      <c r="D3806" s="349" t="s">
        <v>4901</v>
      </c>
      <c r="E3806" s="350" t="s">
        <v>24</v>
      </c>
      <c r="F3806" s="349" t="s">
        <v>24</v>
      </c>
      <c r="G3806" s="349">
        <v>89522</v>
      </c>
      <c r="H3806" s="349" t="s">
        <v>5009</v>
      </c>
      <c r="I3806" s="349" t="s">
        <v>181</v>
      </c>
      <c r="J3806" s="349" t="s">
        <v>1137</v>
      </c>
      <c r="K3806" s="350">
        <v>37.619999999999997</v>
      </c>
      <c r="L3806" s="349" t="s">
        <v>1138</v>
      </c>
    </row>
    <row r="3807" spans="1:12" ht="13.5" x14ac:dyDescent="0.25">
      <c r="A3807" s="349" t="s">
        <v>4648</v>
      </c>
      <c r="B3807" s="349" t="s">
        <v>4649</v>
      </c>
      <c r="C3807" s="349" t="s">
        <v>3978</v>
      </c>
      <c r="D3807" s="349" t="s">
        <v>4901</v>
      </c>
      <c r="E3807" s="350" t="s">
        <v>24</v>
      </c>
      <c r="F3807" s="349" t="s">
        <v>24</v>
      </c>
      <c r="G3807" s="349">
        <v>89523</v>
      </c>
      <c r="H3807" s="349" t="s">
        <v>5010</v>
      </c>
      <c r="I3807" s="349" t="s">
        <v>181</v>
      </c>
      <c r="J3807" s="349" t="s">
        <v>1137</v>
      </c>
      <c r="K3807" s="350">
        <v>132.29</v>
      </c>
      <c r="L3807" s="349" t="s">
        <v>1138</v>
      </c>
    </row>
    <row r="3808" spans="1:12" ht="13.5" x14ac:dyDescent="0.25">
      <c r="A3808" s="349" t="s">
        <v>4648</v>
      </c>
      <c r="B3808" s="349" t="s">
        <v>4649</v>
      </c>
      <c r="C3808" s="349" t="s">
        <v>3978</v>
      </c>
      <c r="D3808" s="349" t="s">
        <v>4901</v>
      </c>
      <c r="E3808" s="350" t="s">
        <v>24</v>
      </c>
      <c r="F3808" s="349" t="s">
        <v>24</v>
      </c>
      <c r="G3808" s="349">
        <v>89524</v>
      </c>
      <c r="H3808" s="349" t="s">
        <v>5011</v>
      </c>
      <c r="I3808" s="349" t="s">
        <v>181</v>
      </c>
      <c r="J3808" s="349" t="s">
        <v>1137</v>
      </c>
      <c r="K3808" s="350">
        <v>38.299999999999997</v>
      </c>
      <c r="L3808" s="349" t="s">
        <v>1138</v>
      </c>
    </row>
    <row r="3809" spans="1:12" ht="13.5" x14ac:dyDescent="0.25">
      <c r="A3809" s="349" t="s">
        <v>4648</v>
      </c>
      <c r="B3809" s="349" t="s">
        <v>4649</v>
      </c>
      <c r="C3809" s="349" t="s">
        <v>3978</v>
      </c>
      <c r="D3809" s="349" t="s">
        <v>4901</v>
      </c>
      <c r="E3809" s="350" t="s">
        <v>24</v>
      </c>
      <c r="F3809" s="349" t="s">
        <v>24</v>
      </c>
      <c r="G3809" s="349">
        <v>89525</v>
      </c>
      <c r="H3809" s="349" t="s">
        <v>5012</v>
      </c>
      <c r="I3809" s="349" t="s">
        <v>181</v>
      </c>
      <c r="J3809" s="349" t="s">
        <v>1137</v>
      </c>
      <c r="K3809" s="350">
        <v>113</v>
      </c>
      <c r="L3809" s="349" t="s">
        <v>1138</v>
      </c>
    </row>
    <row r="3810" spans="1:12" ht="13.5" x14ac:dyDescent="0.25">
      <c r="A3810" s="349" t="s">
        <v>4648</v>
      </c>
      <c r="B3810" s="349" t="s">
        <v>4649</v>
      </c>
      <c r="C3810" s="349" t="s">
        <v>3978</v>
      </c>
      <c r="D3810" s="349" t="s">
        <v>4901</v>
      </c>
      <c r="E3810" s="350" t="s">
        <v>24</v>
      </c>
      <c r="F3810" s="349" t="s">
        <v>24</v>
      </c>
      <c r="G3810" s="349">
        <v>89526</v>
      </c>
      <c r="H3810" s="349" t="s">
        <v>5013</v>
      </c>
      <c r="I3810" s="349" t="s">
        <v>181</v>
      </c>
      <c r="J3810" s="349" t="s">
        <v>1137</v>
      </c>
      <c r="K3810" s="350">
        <v>50.85</v>
      </c>
      <c r="L3810" s="349" t="s">
        <v>1138</v>
      </c>
    </row>
    <row r="3811" spans="1:12" ht="13.5" x14ac:dyDescent="0.25">
      <c r="A3811" s="349" t="s">
        <v>4648</v>
      </c>
      <c r="B3811" s="349" t="s">
        <v>4649</v>
      </c>
      <c r="C3811" s="349" t="s">
        <v>3978</v>
      </c>
      <c r="D3811" s="349" t="s">
        <v>4901</v>
      </c>
      <c r="E3811" s="350" t="s">
        <v>24</v>
      </c>
      <c r="F3811" s="349" t="s">
        <v>24</v>
      </c>
      <c r="G3811" s="349">
        <v>89527</v>
      </c>
      <c r="H3811" s="349" t="s">
        <v>5014</v>
      </c>
      <c r="I3811" s="349" t="s">
        <v>181</v>
      </c>
      <c r="J3811" s="349" t="s">
        <v>1137</v>
      </c>
      <c r="K3811" s="350">
        <v>70.91</v>
      </c>
      <c r="L3811" s="349" t="s">
        <v>1138</v>
      </c>
    </row>
    <row r="3812" spans="1:12" ht="13.5" x14ac:dyDescent="0.25">
      <c r="A3812" s="349" t="s">
        <v>4648</v>
      </c>
      <c r="B3812" s="349" t="s">
        <v>4649</v>
      </c>
      <c r="C3812" s="349" t="s">
        <v>3978</v>
      </c>
      <c r="D3812" s="349" t="s">
        <v>4901</v>
      </c>
      <c r="E3812" s="350" t="s">
        <v>24</v>
      </c>
      <c r="F3812" s="349" t="s">
        <v>24</v>
      </c>
      <c r="G3812" s="349">
        <v>89528</v>
      </c>
      <c r="H3812" s="349" t="s">
        <v>5015</v>
      </c>
      <c r="I3812" s="349" t="s">
        <v>181</v>
      </c>
      <c r="J3812" s="349" t="s">
        <v>1137</v>
      </c>
      <c r="K3812" s="350">
        <v>4.45</v>
      </c>
      <c r="L3812" s="349" t="s">
        <v>1138</v>
      </c>
    </row>
    <row r="3813" spans="1:12" ht="13.5" x14ac:dyDescent="0.25">
      <c r="A3813" s="349" t="s">
        <v>4648</v>
      </c>
      <c r="B3813" s="349" t="s">
        <v>4649</v>
      </c>
      <c r="C3813" s="349" t="s">
        <v>3978</v>
      </c>
      <c r="D3813" s="349" t="s">
        <v>4901</v>
      </c>
      <c r="E3813" s="350" t="s">
        <v>24</v>
      </c>
      <c r="F3813" s="349" t="s">
        <v>24</v>
      </c>
      <c r="G3813" s="349">
        <v>89529</v>
      </c>
      <c r="H3813" s="349" t="s">
        <v>5016</v>
      </c>
      <c r="I3813" s="349" t="s">
        <v>181</v>
      </c>
      <c r="J3813" s="349" t="s">
        <v>1137</v>
      </c>
      <c r="K3813" s="350">
        <v>45.99</v>
      </c>
      <c r="L3813" s="349" t="s">
        <v>1138</v>
      </c>
    </row>
    <row r="3814" spans="1:12" ht="13.5" x14ac:dyDescent="0.25">
      <c r="A3814" s="349" t="s">
        <v>4648</v>
      </c>
      <c r="B3814" s="349" t="s">
        <v>4649</v>
      </c>
      <c r="C3814" s="349" t="s">
        <v>3978</v>
      </c>
      <c r="D3814" s="349" t="s">
        <v>4901</v>
      </c>
      <c r="E3814" s="350" t="s">
        <v>24</v>
      </c>
      <c r="F3814" s="349" t="s">
        <v>24</v>
      </c>
      <c r="G3814" s="349">
        <v>89530</v>
      </c>
      <c r="H3814" s="349" t="s">
        <v>5017</v>
      </c>
      <c r="I3814" s="349" t="s">
        <v>181</v>
      </c>
      <c r="J3814" s="349" t="s">
        <v>1137</v>
      </c>
      <c r="K3814" s="350">
        <v>21.01</v>
      </c>
      <c r="L3814" s="349" t="s">
        <v>1138</v>
      </c>
    </row>
    <row r="3815" spans="1:12" ht="13.5" x14ac:dyDescent="0.25">
      <c r="A3815" s="349" t="s">
        <v>4648</v>
      </c>
      <c r="B3815" s="349" t="s">
        <v>4649</v>
      </c>
      <c r="C3815" s="349" t="s">
        <v>3978</v>
      </c>
      <c r="D3815" s="349" t="s">
        <v>4901</v>
      </c>
      <c r="E3815" s="350" t="s">
        <v>24</v>
      </c>
      <c r="F3815" s="349" t="s">
        <v>24</v>
      </c>
      <c r="G3815" s="349">
        <v>89531</v>
      </c>
      <c r="H3815" s="349" t="s">
        <v>5018</v>
      </c>
      <c r="I3815" s="349" t="s">
        <v>181</v>
      </c>
      <c r="J3815" s="349" t="s">
        <v>1137</v>
      </c>
      <c r="K3815" s="350">
        <v>47.52</v>
      </c>
      <c r="L3815" s="349" t="s">
        <v>1138</v>
      </c>
    </row>
    <row r="3816" spans="1:12" ht="13.5" x14ac:dyDescent="0.25">
      <c r="A3816" s="349" t="s">
        <v>4648</v>
      </c>
      <c r="B3816" s="349" t="s">
        <v>4649</v>
      </c>
      <c r="C3816" s="349" t="s">
        <v>3978</v>
      </c>
      <c r="D3816" s="349" t="s">
        <v>4901</v>
      </c>
      <c r="E3816" s="350" t="s">
        <v>24</v>
      </c>
      <c r="F3816" s="349" t="s">
        <v>24</v>
      </c>
      <c r="G3816" s="349">
        <v>89532</v>
      </c>
      <c r="H3816" s="349" t="s">
        <v>5019</v>
      </c>
      <c r="I3816" s="349" t="s">
        <v>181</v>
      </c>
      <c r="J3816" s="349" t="s">
        <v>1137</v>
      </c>
      <c r="K3816" s="350">
        <v>8.16</v>
      </c>
      <c r="L3816" s="349" t="s">
        <v>1138</v>
      </c>
    </row>
    <row r="3817" spans="1:12" ht="13.5" x14ac:dyDescent="0.25">
      <c r="A3817" s="349" t="s">
        <v>4648</v>
      </c>
      <c r="B3817" s="349" t="s">
        <v>4649</v>
      </c>
      <c r="C3817" s="349" t="s">
        <v>3978</v>
      </c>
      <c r="D3817" s="349" t="s">
        <v>4901</v>
      </c>
      <c r="E3817" s="350" t="s">
        <v>24</v>
      </c>
      <c r="F3817" s="349" t="s">
        <v>24</v>
      </c>
      <c r="G3817" s="349">
        <v>89535</v>
      </c>
      <c r="H3817" s="349" t="s">
        <v>5020</v>
      </c>
      <c r="I3817" s="349" t="s">
        <v>181</v>
      </c>
      <c r="J3817" s="349" t="s">
        <v>1137</v>
      </c>
      <c r="K3817" s="350">
        <v>54.08</v>
      </c>
      <c r="L3817" s="349" t="s">
        <v>1138</v>
      </c>
    </row>
    <row r="3818" spans="1:12" ht="13.5" x14ac:dyDescent="0.25">
      <c r="A3818" s="349" t="s">
        <v>4648</v>
      </c>
      <c r="B3818" s="349" t="s">
        <v>4649</v>
      </c>
      <c r="C3818" s="349" t="s">
        <v>3978</v>
      </c>
      <c r="D3818" s="349" t="s">
        <v>4901</v>
      </c>
      <c r="E3818" s="350" t="s">
        <v>24</v>
      </c>
      <c r="F3818" s="349" t="s">
        <v>24</v>
      </c>
      <c r="G3818" s="349">
        <v>89536</v>
      </c>
      <c r="H3818" s="349" t="s">
        <v>5021</v>
      </c>
      <c r="I3818" s="349" t="s">
        <v>181</v>
      </c>
      <c r="J3818" s="349" t="s">
        <v>1137</v>
      </c>
      <c r="K3818" s="350">
        <v>14.76</v>
      </c>
      <c r="L3818" s="349" t="s">
        <v>1138</v>
      </c>
    </row>
    <row r="3819" spans="1:12" ht="13.5" x14ac:dyDescent="0.25">
      <c r="A3819" s="349" t="s">
        <v>4648</v>
      </c>
      <c r="B3819" s="349" t="s">
        <v>4649</v>
      </c>
      <c r="C3819" s="349" t="s">
        <v>3978</v>
      </c>
      <c r="D3819" s="349" t="s">
        <v>4901</v>
      </c>
      <c r="E3819" s="350" t="s">
        <v>24</v>
      </c>
      <c r="F3819" s="349" t="s">
        <v>24</v>
      </c>
      <c r="G3819" s="349">
        <v>89540</v>
      </c>
      <c r="H3819" s="349" t="s">
        <v>5022</v>
      </c>
      <c r="I3819" s="349" t="s">
        <v>181</v>
      </c>
      <c r="J3819" s="349" t="s">
        <v>1137</v>
      </c>
      <c r="K3819" s="350">
        <v>12.88</v>
      </c>
      <c r="L3819" s="349" t="s">
        <v>1138</v>
      </c>
    </row>
    <row r="3820" spans="1:12" ht="13.5" x14ac:dyDescent="0.25">
      <c r="A3820" s="349" t="s">
        <v>4648</v>
      </c>
      <c r="B3820" s="349" t="s">
        <v>4649</v>
      </c>
      <c r="C3820" s="349" t="s">
        <v>3978</v>
      </c>
      <c r="D3820" s="349" t="s">
        <v>4901</v>
      </c>
      <c r="E3820" s="350" t="s">
        <v>24</v>
      </c>
      <c r="F3820" s="349" t="s">
        <v>24</v>
      </c>
      <c r="G3820" s="349">
        <v>89541</v>
      </c>
      <c r="H3820" s="349" t="s">
        <v>5023</v>
      </c>
      <c r="I3820" s="349" t="s">
        <v>181</v>
      </c>
      <c r="J3820" s="349" t="s">
        <v>1137</v>
      </c>
      <c r="K3820" s="350">
        <v>7.02</v>
      </c>
      <c r="L3820" s="349" t="s">
        <v>1138</v>
      </c>
    </row>
    <row r="3821" spans="1:12" ht="13.5" x14ac:dyDescent="0.25">
      <c r="A3821" s="349" t="s">
        <v>4648</v>
      </c>
      <c r="B3821" s="349" t="s">
        <v>4649</v>
      </c>
      <c r="C3821" s="349" t="s">
        <v>3978</v>
      </c>
      <c r="D3821" s="349" t="s">
        <v>4901</v>
      </c>
      <c r="E3821" s="350" t="s">
        <v>24</v>
      </c>
      <c r="F3821" s="349" t="s">
        <v>24</v>
      </c>
      <c r="G3821" s="349">
        <v>89542</v>
      </c>
      <c r="H3821" s="349" t="s">
        <v>5024</v>
      </c>
      <c r="I3821" s="349" t="s">
        <v>181</v>
      </c>
      <c r="J3821" s="349" t="s">
        <v>1137</v>
      </c>
      <c r="K3821" s="350">
        <v>35.65</v>
      </c>
      <c r="L3821" s="349" t="s">
        <v>1138</v>
      </c>
    </row>
    <row r="3822" spans="1:12" ht="13.5" x14ac:dyDescent="0.25">
      <c r="A3822" s="349" t="s">
        <v>4648</v>
      </c>
      <c r="B3822" s="349" t="s">
        <v>4649</v>
      </c>
      <c r="C3822" s="349" t="s">
        <v>3978</v>
      </c>
      <c r="D3822" s="349" t="s">
        <v>4901</v>
      </c>
      <c r="E3822" s="350" t="s">
        <v>24</v>
      </c>
      <c r="F3822" s="349" t="s">
        <v>24</v>
      </c>
      <c r="G3822" s="349">
        <v>89544</v>
      </c>
      <c r="H3822" s="349" t="s">
        <v>5025</v>
      </c>
      <c r="I3822" s="349" t="s">
        <v>181</v>
      </c>
      <c r="J3822" s="349" t="s">
        <v>1137</v>
      </c>
      <c r="K3822" s="350">
        <v>10.65</v>
      </c>
      <c r="L3822" s="349" t="s">
        <v>1138</v>
      </c>
    </row>
    <row r="3823" spans="1:12" ht="13.5" x14ac:dyDescent="0.25">
      <c r="A3823" s="349" t="s">
        <v>4648</v>
      </c>
      <c r="B3823" s="349" t="s">
        <v>4649</v>
      </c>
      <c r="C3823" s="349" t="s">
        <v>3978</v>
      </c>
      <c r="D3823" s="349" t="s">
        <v>4901</v>
      </c>
      <c r="E3823" s="350" t="s">
        <v>24</v>
      </c>
      <c r="F3823" s="349" t="s">
        <v>24</v>
      </c>
      <c r="G3823" s="349">
        <v>89545</v>
      </c>
      <c r="H3823" s="349" t="s">
        <v>5026</v>
      </c>
      <c r="I3823" s="349" t="s">
        <v>181</v>
      </c>
      <c r="J3823" s="349" t="s">
        <v>1137</v>
      </c>
      <c r="K3823" s="350">
        <v>21.53</v>
      </c>
      <c r="L3823" s="349" t="s">
        <v>1138</v>
      </c>
    </row>
    <row r="3824" spans="1:12" ht="13.5" x14ac:dyDescent="0.25">
      <c r="A3824" s="349" t="s">
        <v>4648</v>
      </c>
      <c r="B3824" s="349" t="s">
        <v>4649</v>
      </c>
      <c r="C3824" s="349" t="s">
        <v>3978</v>
      </c>
      <c r="D3824" s="349" t="s">
        <v>4901</v>
      </c>
      <c r="E3824" s="350" t="s">
        <v>24</v>
      </c>
      <c r="F3824" s="349" t="s">
        <v>24</v>
      </c>
      <c r="G3824" s="349">
        <v>89546</v>
      </c>
      <c r="H3824" s="349" t="s">
        <v>5027</v>
      </c>
      <c r="I3824" s="349" t="s">
        <v>181</v>
      </c>
      <c r="J3824" s="349" t="s">
        <v>1137</v>
      </c>
      <c r="K3824" s="350">
        <v>13.68</v>
      </c>
      <c r="L3824" s="349" t="s">
        <v>1138</v>
      </c>
    </row>
    <row r="3825" spans="1:12" ht="13.5" x14ac:dyDescent="0.25">
      <c r="A3825" s="349" t="s">
        <v>4648</v>
      </c>
      <c r="B3825" s="349" t="s">
        <v>4649</v>
      </c>
      <c r="C3825" s="349" t="s">
        <v>3978</v>
      </c>
      <c r="D3825" s="349" t="s">
        <v>4901</v>
      </c>
      <c r="E3825" s="350" t="s">
        <v>24</v>
      </c>
      <c r="F3825" s="349" t="s">
        <v>24</v>
      </c>
      <c r="G3825" s="349">
        <v>89547</v>
      </c>
      <c r="H3825" s="349" t="s">
        <v>5028</v>
      </c>
      <c r="I3825" s="349" t="s">
        <v>181</v>
      </c>
      <c r="J3825" s="349" t="s">
        <v>1137</v>
      </c>
      <c r="K3825" s="350">
        <v>27.77</v>
      </c>
      <c r="L3825" s="349" t="s">
        <v>1138</v>
      </c>
    </row>
    <row r="3826" spans="1:12" ht="13.5" x14ac:dyDescent="0.25">
      <c r="A3826" s="349" t="s">
        <v>4648</v>
      </c>
      <c r="B3826" s="349" t="s">
        <v>4649</v>
      </c>
      <c r="C3826" s="349" t="s">
        <v>3978</v>
      </c>
      <c r="D3826" s="349" t="s">
        <v>4901</v>
      </c>
      <c r="E3826" s="350" t="s">
        <v>24</v>
      </c>
      <c r="F3826" s="349" t="s">
        <v>24</v>
      </c>
      <c r="G3826" s="349">
        <v>89548</v>
      </c>
      <c r="H3826" s="349" t="s">
        <v>5029</v>
      </c>
      <c r="I3826" s="349" t="s">
        <v>181</v>
      </c>
      <c r="J3826" s="349" t="s">
        <v>1137</v>
      </c>
      <c r="K3826" s="350">
        <v>28.61</v>
      </c>
      <c r="L3826" s="349" t="s">
        <v>1138</v>
      </c>
    </row>
    <row r="3827" spans="1:12" ht="13.5" x14ac:dyDescent="0.25">
      <c r="A3827" s="349" t="s">
        <v>4648</v>
      </c>
      <c r="B3827" s="349" t="s">
        <v>4649</v>
      </c>
      <c r="C3827" s="349" t="s">
        <v>3978</v>
      </c>
      <c r="D3827" s="349" t="s">
        <v>4901</v>
      </c>
      <c r="E3827" s="350" t="s">
        <v>24</v>
      </c>
      <c r="F3827" s="349" t="s">
        <v>24</v>
      </c>
      <c r="G3827" s="349">
        <v>89549</v>
      </c>
      <c r="H3827" s="349" t="s">
        <v>5030</v>
      </c>
      <c r="I3827" s="349" t="s">
        <v>181</v>
      </c>
      <c r="J3827" s="349" t="s">
        <v>1137</v>
      </c>
      <c r="K3827" s="350">
        <v>23.55</v>
      </c>
      <c r="L3827" s="349" t="s">
        <v>1138</v>
      </c>
    </row>
    <row r="3828" spans="1:12" ht="13.5" x14ac:dyDescent="0.25">
      <c r="A3828" s="349" t="s">
        <v>4648</v>
      </c>
      <c r="B3828" s="349" t="s">
        <v>4649</v>
      </c>
      <c r="C3828" s="349" t="s">
        <v>3978</v>
      </c>
      <c r="D3828" s="349" t="s">
        <v>4901</v>
      </c>
      <c r="E3828" s="350" t="s">
        <v>24</v>
      </c>
      <c r="F3828" s="349" t="s">
        <v>24</v>
      </c>
      <c r="G3828" s="349">
        <v>89550</v>
      </c>
      <c r="H3828" s="349" t="s">
        <v>5031</v>
      </c>
      <c r="I3828" s="349" t="s">
        <v>181</v>
      </c>
      <c r="J3828" s="349" t="s">
        <v>1137</v>
      </c>
      <c r="K3828" s="350">
        <v>54.9</v>
      </c>
      <c r="L3828" s="349" t="s">
        <v>1138</v>
      </c>
    </row>
    <row r="3829" spans="1:12" ht="13.5" x14ac:dyDescent="0.25">
      <c r="A3829" s="349" t="s">
        <v>4648</v>
      </c>
      <c r="B3829" s="349" t="s">
        <v>4649</v>
      </c>
      <c r="C3829" s="349" t="s">
        <v>3978</v>
      </c>
      <c r="D3829" s="349" t="s">
        <v>4901</v>
      </c>
      <c r="E3829" s="350" t="s">
        <v>24</v>
      </c>
      <c r="F3829" s="349" t="s">
        <v>24</v>
      </c>
      <c r="G3829" s="349">
        <v>89551</v>
      </c>
      <c r="H3829" s="349" t="s">
        <v>5032</v>
      </c>
      <c r="I3829" s="349" t="s">
        <v>181</v>
      </c>
      <c r="J3829" s="349" t="s">
        <v>1137</v>
      </c>
      <c r="K3829" s="350">
        <v>10.18</v>
      </c>
      <c r="L3829" s="349" t="s">
        <v>1138</v>
      </c>
    </row>
    <row r="3830" spans="1:12" ht="13.5" x14ac:dyDescent="0.25">
      <c r="A3830" s="349" t="s">
        <v>4648</v>
      </c>
      <c r="B3830" s="349" t="s">
        <v>4649</v>
      </c>
      <c r="C3830" s="349" t="s">
        <v>3978</v>
      </c>
      <c r="D3830" s="349" t="s">
        <v>4901</v>
      </c>
      <c r="E3830" s="350" t="s">
        <v>24</v>
      </c>
      <c r="F3830" s="349" t="s">
        <v>24</v>
      </c>
      <c r="G3830" s="349">
        <v>89552</v>
      </c>
      <c r="H3830" s="349" t="s">
        <v>5033</v>
      </c>
      <c r="I3830" s="349" t="s">
        <v>181</v>
      </c>
      <c r="J3830" s="349" t="s">
        <v>1137</v>
      </c>
      <c r="K3830" s="350">
        <v>23.49</v>
      </c>
      <c r="L3830" s="349" t="s">
        <v>1138</v>
      </c>
    </row>
    <row r="3831" spans="1:12" ht="13.5" x14ac:dyDescent="0.25">
      <c r="A3831" s="349" t="s">
        <v>4648</v>
      </c>
      <c r="B3831" s="349" t="s">
        <v>4649</v>
      </c>
      <c r="C3831" s="349" t="s">
        <v>3978</v>
      </c>
      <c r="D3831" s="349" t="s">
        <v>4901</v>
      </c>
      <c r="E3831" s="350" t="s">
        <v>24</v>
      </c>
      <c r="F3831" s="349" t="s">
        <v>24</v>
      </c>
      <c r="G3831" s="349">
        <v>89553</v>
      </c>
      <c r="H3831" s="349" t="s">
        <v>5034</v>
      </c>
      <c r="I3831" s="349" t="s">
        <v>181</v>
      </c>
      <c r="J3831" s="349" t="s">
        <v>1137</v>
      </c>
      <c r="K3831" s="350">
        <v>6.28</v>
      </c>
      <c r="L3831" s="349" t="s">
        <v>1138</v>
      </c>
    </row>
    <row r="3832" spans="1:12" ht="13.5" x14ac:dyDescent="0.25">
      <c r="A3832" s="349" t="s">
        <v>4648</v>
      </c>
      <c r="B3832" s="349" t="s">
        <v>4649</v>
      </c>
      <c r="C3832" s="349" t="s">
        <v>3978</v>
      </c>
      <c r="D3832" s="349" t="s">
        <v>4901</v>
      </c>
      <c r="E3832" s="350" t="s">
        <v>24</v>
      </c>
      <c r="F3832" s="349" t="s">
        <v>24</v>
      </c>
      <c r="G3832" s="349">
        <v>89554</v>
      </c>
      <c r="H3832" s="349" t="s">
        <v>5035</v>
      </c>
      <c r="I3832" s="349" t="s">
        <v>181</v>
      </c>
      <c r="J3832" s="349" t="s">
        <v>1137</v>
      </c>
      <c r="K3832" s="350">
        <v>34.520000000000003</v>
      </c>
      <c r="L3832" s="349" t="s">
        <v>1138</v>
      </c>
    </row>
    <row r="3833" spans="1:12" ht="13.5" x14ac:dyDescent="0.25">
      <c r="A3833" s="349" t="s">
        <v>4648</v>
      </c>
      <c r="B3833" s="349" t="s">
        <v>4649</v>
      </c>
      <c r="C3833" s="349" t="s">
        <v>3978</v>
      </c>
      <c r="D3833" s="349" t="s">
        <v>4901</v>
      </c>
      <c r="E3833" s="350" t="s">
        <v>24</v>
      </c>
      <c r="F3833" s="349" t="s">
        <v>24</v>
      </c>
      <c r="G3833" s="349">
        <v>89555</v>
      </c>
      <c r="H3833" s="349" t="s">
        <v>5036</v>
      </c>
      <c r="I3833" s="349" t="s">
        <v>181</v>
      </c>
      <c r="J3833" s="349" t="s">
        <v>1137</v>
      </c>
      <c r="K3833" s="350">
        <v>27.87</v>
      </c>
      <c r="L3833" s="349" t="s">
        <v>1138</v>
      </c>
    </row>
    <row r="3834" spans="1:12" ht="13.5" x14ac:dyDescent="0.25">
      <c r="A3834" s="349" t="s">
        <v>4648</v>
      </c>
      <c r="B3834" s="349" t="s">
        <v>4649</v>
      </c>
      <c r="C3834" s="349" t="s">
        <v>3978</v>
      </c>
      <c r="D3834" s="349" t="s">
        <v>4901</v>
      </c>
      <c r="E3834" s="350" t="s">
        <v>24</v>
      </c>
      <c r="F3834" s="349" t="s">
        <v>24</v>
      </c>
      <c r="G3834" s="349">
        <v>89556</v>
      </c>
      <c r="H3834" s="349" t="s">
        <v>5037</v>
      </c>
      <c r="I3834" s="349" t="s">
        <v>181</v>
      </c>
      <c r="J3834" s="349" t="s">
        <v>1137</v>
      </c>
      <c r="K3834" s="350">
        <v>51.6</v>
      </c>
      <c r="L3834" s="349" t="s">
        <v>1138</v>
      </c>
    </row>
    <row r="3835" spans="1:12" ht="13.5" x14ac:dyDescent="0.25">
      <c r="A3835" s="349" t="s">
        <v>4648</v>
      </c>
      <c r="B3835" s="349" t="s">
        <v>4649</v>
      </c>
      <c r="C3835" s="349" t="s">
        <v>3978</v>
      </c>
      <c r="D3835" s="349" t="s">
        <v>4901</v>
      </c>
      <c r="E3835" s="350" t="s">
        <v>24</v>
      </c>
      <c r="F3835" s="349" t="s">
        <v>24</v>
      </c>
      <c r="G3835" s="349">
        <v>89557</v>
      </c>
      <c r="H3835" s="349" t="s">
        <v>5038</v>
      </c>
      <c r="I3835" s="349" t="s">
        <v>181</v>
      </c>
      <c r="J3835" s="349" t="s">
        <v>1137</v>
      </c>
      <c r="K3835" s="350">
        <v>40.53</v>
      </c>
      <c r="L3835" s="349" t="s">
        <v>1138</v>
      </c>
    </row>
    <row r="3836" spans="1:12" ht="13.5" x14ac:dyDescent="0.25">
      <c r="A3836" s="349" t="s">
        <v>4648</v>
      </c>
      <c r="B3836" s="349" t="s">
        <v>4649</v>
      </c>
      <c r="C3836" s="349" t="s">
        <v>3978</v>
      </c>
      <c r="D3836" s="349" t="s">
        <v>4901</v>
      </c>
      <c r="E3836" s="350" t="s">
        <v>24</v>
      </c>
      <c r="F3836" s="349" t="s">
        <v>24</v>
      </c>
      <c r="G3836" s="349">
        <v>89558</v>
      </c>
      <c r="H3836" s="349" t="s">
        <v>5039</v>
      </c>
      <c r="I3836" s="349" t="s">
        <v>181</v>
      </c>
      <c r="J3836" s="349" t="s">
        <v>1137</v>
      </c>
      <c r="K3836" s="350">
        <v>11.2</v>
      </c>
      <c r="L3836" s="349" t="s">
        <v>1138</v>
      </c>
    </row>
    <row r="3837" spans="1:12" ht="13.5" x14ac:dyDescent="0.25">
      <c r="A3837" s="349" t="s">
        <v>4648</v>
      </c>
      <c r="B3837" s="349" t="s">
        <v>4649</v>
      </c>
      <c r="C3837" s="349" t="s">
        <v>3978</v>
      </c>
      <c r="D3837" s="349" t="s">
        <v>4901</v>
      </c>
      <c r="E3837" s="350" t="s">
        <v>24</v>
      </c>
      <c r="F3837" s="349" t="s">
        <v>24</v>
      </c>
      <c r="G3837" s="349">
        <v>89559</v>
      </c>
      <c r="H3837" s="349" t="s">
        <v>5040</v>
      </c>
      <c r="I3837" s="349" t="s">
        <v>181</v>
      </c>
      <c r="J3837" s="349" t="s">
        <v>1137</v>
      </c>
      <c r="K3837" s="350">
        <v>90.47</v>
      </c>
      <c r="L3837" s="349" t="s">
        <v>1138</v>
      </c>
    </row>
    <row r="3838" spans="1:12" ht="13.5" x14ac:dyDescent="0.25">
      <c r="A3838" s="349" t="s">
        <v>4648</v>
      </c>
      <c r="B3838" s="349" t="s">
        <v>4649</v>
      </c>
      <c r="C3838" s="349" t="s">
        <v>3978</v>
      </c>
      <c r="D3838" s="349" t="s">
        <v>4901</v>
      </c>
      <c r="E3838" s="350" t="s">
        <v>24</v>
      </c>
      <c r="F3838" s="349" t="s">
        <v>24</v>
      </c>
      <c r="G3838" s="349">
        <v>89560</v>
      </c>
      <c r="H3838" s="349" t="s">
        <v>5041</v>
      </c>
      <c r="I3838" s="349" t="s">
        <v>181</v>
      </c>
      <c r="J3838" s="349" t="s">
        <v>1137</v>
      </c>
      <c r="K3838" s="350">
        <v>45.79</v>
      </c>
      <c r="L3838" s="349" t="s">
        <v>1138</v>
      </c>
    </row>
    <row r="3839" spans="1:12" ht="13.5" x14ac:dyDescent="0.25">
      <c r="A3839" s="349" t="s">
        <v>4648</v>
      </c>
      <c r="B3839" s="349" t="s">
        <v>4649</v>
      </c>
      <c r="C3839" s="349" t="s">
        <v>3978</v>
      </c>
      <c r="D3839" s="349" t="s">
        <v>4901</v>
      </c>
      <c r="E3839" s="350" t="s">
        <v>24</v>
      </c>
      <c r="F3839" s="349" t="s">
        <v>24</v>
      </c>
      <c r="G3839" s="349">
        <v>89561</v>
      </c>
      <c r="H3839" s="349" t="s">
        <v>5042</v>
      </c>
      <c r="I3839" s="349" t="s">
        <v>181</v>
      </c>
      <c r="J3839" s="349" t="s">
        <v>1137</v>
      </c>
      <c r="K3839" s="350">
        <v>18.5</v>
      </c>
      <c r="L3839" s="349" t="s">
        <v>1138</v>
      </c>
    </row>
    <row r="3840" spans="1:12" ht="13.5" x14ac:dyDescent="0.25">
      <c r="A3840" s="349" t="s">
        <v>4648</v>
      </c>
      <c r="B3840" s="349" t="s">
        <v>4649</v>
      </c>
      <c r="C3840" s="349" t="s">
        <v>3978</v>
      </c>
      <c r="D3840" s="349" t="s">
        <v>4901</v>
      </c>
      <c r="E3840" s="350" t="s">
        <v>24</v>
      </c>
      <c r="F3840" s="349" t="s">
        <v>24</v>
      </c>
      <c r="G3840" s="349">
        <v>89562</v>
      </c>
      <c r="H3840" s="349" t="s">
        <v>5043</v>
      </c>
      <c r="I3840" s="349" t="s">
        <v>181</v>
      </c>
      <c r="J3840" s="349" t="s">
        <v>1137</v>
      </c>
      <c r="K3840" s="350">
        <v>12.24</v>
      </c>
      <c r="L3840" s="349" t="s">
        <v>1138</v>
      </c>
    </row>
    <row r="3841" spans="1:12" ht="13.5" x14ac:dyDescent="0.25">
      <c r="A3841" s="349" t="s">
        <v>4648</v>
      </c>
      <c r="B3841" s="349" t="s">
        <v>4649</v>
      </c>
      <c r="C3841" s="349" t="s">
        <v>3978</v>
      </c>
      <c r="D3841" s="349" t="s">
        <v>4901</v>
      </c>
      <c r="E3841" s="350" t="s">
        <v>24</v>
      </c>
      <c r="F3841" s="349" t="s">
        <v>24</v>
      </c>
      <c r="G3841" s="349">
        <v>89563</v>
      </c>
      <c r="H3841" s="349" t="s">
        <v>5044</v>
      </c>
      <c r="I3841" s="349" t="s">
        <v>181</v>
      </c>
      <c r="J3841" s="349" t="s">
        <v>1137</v>
      </c>
      <c r="K3841" s="350">
        <v>44.64</v>
      </c>
      <c r="L3841" s="349" t="s">
        <v>1138</v>
      </c>
    </row>
    <row r="3842" spans="1:12" ht="13.5" x14ac:dyDescent="0.25">
      <c r="A3842" s="349" t="s">
        <v>4648</v>
      </c>
      <c r="B3842" s="349" t="s">
        <v>4649</v>
      </c>
      <c r="C3842" s="349" t="s">
        <v>3978</v>
      </c>
      <c r="D3842" s="349" t="s">
        <v>4901</v>
      </c>
      <c r="E3842" s="350" t="s">
        <v>24</v>
      </c>
      <c r="F3842" s="349" t="s">
        <v>24</v>
      </c>
      <c r="G3842" s="349">
        <v>89564</v>
      </c>
      <c r="H3842" s="349" t="s">
        <v>5045</v>
      </c>
      <c r="I3842" s="349" t="s">
        <v>181</v>
      </c>
      <c r="J3842" s="349" t="s">
        <v>1137</v>
      </c>
      <c r="K3842" s="350">
        <v>19.46</v>
      </c>
      <c r="L3842" s="349" t="s">
        <v>1138</v>
      </c>
    </row>
    <row r="3843" spans="1:12" ht="13.5" x14ac:dyDescent="0.25">
      <c r="A3843" s="349" t="s">
        <v>4648</v>
      </c>
      <c r="B3843" s="349" t="s">
        <v>4649</v>
      </c>
      <c r="C3843" s="349" t="s">
        <v>3978</v>
      </c>
      <c r="D3843" s="349" t="s">
        <v>4901</v>
      </c>
      <c r="E3843" s="350" t="s">
        <v>24</v>
      </c>
      <c r="F3843" s="349" t="s">
        <v>24</v>
      </c>
      <c r="G3843" s="349">
        <v>89565</v>
      </c>
      <c r="H3843" s="349" t="s">
        <v>5046</v>
      </c>
      <c r="I3843" s="349" t="s">
        <v>181</v>
      </c>
      <c r="J3843" s="349" t="s">
        <v>1137</v>
      </c>
      <c r="K3843" s="350">
        <v>73.13</v>
      </c>
      <c r="L3843" s="349" t="s">
        <v>1138</v>
      </c>
    </row>
    <row r="3844" spans="1:12" ht="13.5" x14ac:dyDescent="0.25">
      <c r="A3844" s="349" t="s">
        <v>4648</v>
      </c>
      <c r="B3844" s="349" t="s">
        <v>4649</v>
      </c>
      <c r="C3844" s="349" t="s">
        <v>3978</v>
      </c>
      <c r="D3844" s="349" t="s">
        <v>4901</v>
      </c>
      <c r="E3844" s="350" t="s">
        <v>24</v>
      </c>
      <c r="F3844" s="349" t="s">
        <v>24</v>
      </c>
      <c r="G3844" s="349">
        <v>89566</v>
      </c>
      <c r="H3844" s="349" t="s">
        <v>5047</v>
      </c>
      <c r="I3844" s="349" t="s">
        <v>181</v>
      </c>
      <c r="J3844" s="349" t="s">
        <v>1137</v>
      </c>
      <c r="K3844" s="350">
        <v>60.81</v>
      </c>
      <c r="L3844" s="349" t="s">
        <v>1138</v>
      </c>
    </row>
    <row r="3845" spans="1:12" ht="13.5" x14ac:dyDescent="0.25">
      <c r="A3845" s="349" t="s">
        <v>4648</v>
      </c>
      <c r="B3845" s="349" t="s">
        <v>4649</v>
      </c>
      <c r="C3845" s="349" t="s">
        <v>3978</v>
      </c>
      <c r="D3845" s="349" t="s">
        <v>4901</v>
      </c>
      <c r="E3845" s="350" t="s">
        <v>24</v>
      </c>
      <c r="F3845" s="349" t="s">
        <v>24</v>
      </c>
      <c r="G3845" s="349">
        <v>89567</v>
      </c>
      <c r="H3845" s="349" t="s">
        <v>5048</v>
      </c>
      <c r="I3845" s="349" t="s">
        <v>181</v>
      </c>
      <c r="J3845" s="349" t="s">
        <v>1137</v>
      </c>
      <c r="K3845" s="350">
        <v>105.4</v>
      </c>
      <c r="L3845" s="349" t="s">
        <v>1138</v>
      </c>
    </row>
    <row r="3846" spans="1:12" ht="13.5" x14ac:dyDescent="0.25">
      <c r="A3846" s="349" t="s">
        <v>4648</v>
      </c>
      <c r="B3846" s="349" t="s">
        <v>4649</v>
      </c>
      <c r="C3846" s="349" t="s">
        <v>3978</v>
      </c>
      <c r="D3846" s="349" t="s">
        <v>4901</v>
      </c>
      <c r="E3846" s="350" t="s">
        <v>24</v>
      </c>
      <c r="F3846" s="349" t="s">
        <v>24</v>
      </c>
      <c r="G3846" s="349">
        <v>89568</v>
      </c>
      <c r="H3846" s="349" t="s">
        <v>5049</v>
      </c>
      <c r="I3846" s="349" t="s">
        <v>181</v>
      </c>
      <c r="J3846" s="349" t="s">
        <v>1137</v>
      </c>
      <c r="K3846" s="350">
        <v>42.28</v>
      </c>
      <c r="L3846" s="349" t="s">
        <v>1138</v>
      </c>
    </row>
    <row r="3847" spans="1:12" ht="13.5" x14ac:dyDescent="0.25">
      <c r="A3847" s="349" t="s">
        <v>4648</v>
      </c>
      <c r="B3847" s="349" t="s">
        <v>4649</v>
      </c>
      <c r="C3847" s="349" t="s">
        <v>3978</v>
      </c>
      <c r="D3847" s="349" t="s">
        <v>4901</v>
      </c>
      <c r="E3847" s="350" t="s">
        <v>24</v>
      </c>
      <c r="F3847" s="349" t="s">
        <v>24</v>
      </c>
      <c r="G3847" s="349">
        <v>89569</v>
      </c>
      <c r="H3847" s="349" t="s">
        <v>5050</v>
      </c>
      <c r="I3847" s="349" t="s">
        <v>181</v>
      </c>
      <c r="J3847" s="349" t="s">
        <v>1137</v>
      </c>
      <c r="K3847" s="350">
        <v>125.79</v>
      </c>
      <c r="L3847" s="349" t="s">
        <v>1138</v>
      </c>
    </row>
    <row r="3848" spans="1:12" ht="13.5" x14ac:dyDescent="0.25">
      <c r="A3848" s="349" t="s">
        <v>4648</v>
      </c>
      <c r="B3848" s="349" t="s">
        <v>4649</v>
      </c>
      <c r="C3848" s="349" t="s">
        <v>3978</v>
      </c>
      <c r="D3848" s="349" t="s">
        <v>4901</v>
      </c>
      <c r="E3848" s="350" t="s">
        <v>24</v>
      </c>
      <c r="F3848" s="349" t="s">
        <v>24</v>
      </c>
      <c r="G3848" s="349">
        <v>89570</v>
      </c>
      <c r="H3848" s="349" t="s">
        <v>5051</v>
      </c>
      <c r="I3848" s="349" t="s">
        <v>181</v>
      </c>
      <c r="J3848" s="349" t="s">
        <v>1137</v>
      </c>
      <c r="K3848" s="350">
        <v>13.67</v>
      </c>
      <c r="L3848" s="349" t="s">
        <v>1138</v>
      </c>
    </row>
    <row r="3849" spans="1:12" ht="13.5" x14ac:dyDescent="0.25">
      <c r="A3849" s="349" t="s">
        <v>4648</v>
      </c>
      <c r="B3849" s="349" t="s">
        <v>4649</v>
      </c>
      <c r="C3849" s="349" t="s">
        <v>3978</v>
      </c>
      <c r="D3849" s="349" t="s">
        <v>4901</v>
      </c>
      <c r="E3849" s="350" t="s">
        <v>24</v>
      </c>
      <c r="F3849" s="349" t="s">
        <v>24</v>
      </c>
      <c r="G3849" s="349">
        <v>89571</v>
      </c>
      <c r="H3849" s="349" t="s">
        <v>5052</v>
      </c>
      <c r="I3849" s="349" t="s">
        <v>181</v>
      </c>
      <c r="J3849" s="349" t="s">
        <v>1137</v>
      </c>
      <c r="K3849" s="350">
        <v>89.88</v>
      </c>
      <c r="L3849" s="349" t="s">
        <v>1138</v>
      </c>
    </row>
    <row r="3850" spans="1:12" ht="13.5" x14ac:dyDescent="0.25">
      <c r="A3850" s="349" t="s">
        <v>4648</v>
      </c>
      <c r="B3850" s="349" t="s">
        <v>4649</v>
      </c>
      <c r="C3850" s="349" t="s">
        <v>3978</v>
      </c>
      <c r="D3850" s="349" t="s">
        <v>4901</v>
      </c>
      <c r="E3850" s="350" t="s">
        <v>24</v>
      </c>
      <c r="F3850" s="349" t="s">
        <v>24</v>
      </c>
      <c r="G3850" s="349">
        <v>89572</v>
      </c>
      <c r="H3850" s="349" t="s">
        <v>5053</v>
      </c>
      <c r="I3850" s="349" t="s">
        <v>181</v>
      </c>
      <c r="J3850" s="349" t="s">
        <v>1137</v>
      </c>
      <c r="K3850" s="350">
        <v>9.9499999999999993</v>
      </c>
      <c r="L3850" s="349" t="s">
        <v>1138</v>
      </c>
    </row>
    <row r="3851" spans="1:12" ht="13.5" x14ac:dyDescent="0.25">
      <c r="A3851" s="349" t="s">
        <v>4648</v>
      </c>
      <c r="B3851" s="349" t="s">
        <v>4649</v>
      </c>
      <c r="C3851" s="349" t="s">
        <v>3978</v>
      </c>
      <c r="D3851" s="349" t="s">
        <v>4901</v>
      </c>
      <c r="E3851" s="350" t="s">
        <v>24</v>
      </c>
      <c r="F3851" s="349" t="s">
        <v>24</v>
      </c>
      <c r="G3851" s="349">
        <v>89573</v>
      </c>
      <c r="H3851" s="349" t="s">
        <v>5054</v>
      </c>
      <c r="I3851" s="349" t="s">
        <v>181</v>
      </c>
      <c r="J3851" s="349" t="s">
        <v>1137</v>
      </c>
      <c r="K3851" s="350">
        <v>100.66</v>
      </c>
      <c r="L3851" s="349" t="s">
        <v>1138</v>
      </c>
    </row>
    <row r="3852" spans="1:12" ht="13.5" x14ac:dyDescent="0.25">
      <c r="A3852" s="349" t="s">
        <v>4648</v>
      </c>
      <c r="B3852" s="349" t="s">
        <v>4649</v>
      </c>
      <c r="C3852" s="349" t="s">
        <v>3978</v>
      </c>
      <c r="D3852" s="349" t="s">
        <v>4901</v>
      </c>
      <c r="E3852" s="350" t="s">
        <v>24</v>
      </c>
      <c r="F3852" s="349" t="s">
        <v>24</v>
      </c>
      <c r="G3852" s="349">
        <v>89574</v>
      </c>
      <c r="H3852" s="349" t="s">
        <v>5055</v>
      </c>
      <c r="I3852" s="349" t="s">
        <v>181</v>
      </c>
      <c r="J3852" s="349" t="s">
        <v>1137</v>
      </c>
      <c r="K3852" s="350">
        <v>208.99</v>
      </c>
      <c r="L3852" s="349" t="s">
        <v>1138</v>
      </c>
    </row>
    <row r="3853" spans="1:12" ht="13.5" x14ac:dyDescent="0.25">
      <c r="A3853" s="349" t="s">
        <v>4648</v>
      </c>
      <c r="B3853" s="349" t="s">
        <v>4649</v>
      </c>
      <c r="C3853" s="349" t="s">
        <v>3978</v>
      </c>
      <c r="D3853" s="349" t="s">
        <v>4901</v>
      </c>
      <c r="E3853" s="350" t="s">
        <v>24</v>
      </c>
      <c r="F3853" s="349" t="s">
        <v>24</v>
      </c>
      <c r="G3853" s="349">
        <v>89575</v>
      </c>
      <c r="H3853" s="349" t="s">
        <v>5056</v>
      </c>
      <c r="I3853" s="349" t="s">
        <v>181</v>
      </c>
      <c r="J3853" s="349" t="s">
        <v>1137</v>
      </c>
      <c r="K3853" s="350">
        <v>13.01</v>
      </c>
      <c r="L3853" s="349" t="s">
        <v>1138</v>
      </c>
    </row>
    <row r="3854" spans="1:12" ht="13.5" x14ac:dyDescent="0.25">
      <c r="A3854" s="349" t="s">
        <v>4648</v>
      </c>
      <c r="B3854" s="349" t="s">
        <v>4649</v>
      </c>
      <c r="C3854" s="349" t="s">
        <v>3978</v>
      </c>
      <c r="D3854" s="349" t="s">
        <v>4901</v>
      </c>
      <c r="E3854" s="350" t="s">
        <v>24</v>
      </c>
      <c r="F3854" s="349" t="s">
        <v>24</v>
      </c>
      <c r="G3854" s="349">
        <v>89577</v>
      </c>
      <c r="H3854" s="349" t="s">
        <v>5057</v>
      </c>
      <c r="I3854" s="349" t="s">
        <v>181</v>
      </c>
      <c r="J3854" s="349" t="s">
        <v>1137</v>
      </c>
      <c r="K3854" s="350">
        <v>47.8</v>
      </c>
      <c r="L3854" s="349" t="s">
        <v>1138</v>
      </c>
    </row>
    <row r="3855" spans="1:12" ht="13.5" x14ac:dyDescent="0.25">
      <c r="A3855" s="349" t="s">
        <v>4648</v>
      </c>
      <c r="B3855" s="349" t="s">
        <v>4649</v>
      </c>
      <c r="C3855" s="349" t="s">
        <v>3978</v>
      </c>
      <c r="D3855" s="349" t="s">
        <v>4901</v>
      </c>
      <c r="E3855" s="350" t="s">
        <v>24</v>
      </c>
      <c r="F3855" s="349" t="s">
        <v>24</v>
      </c>
      <c r="G3855" s="349">
        <v>89579</v>
      </c>
      <c r="H3855" s="349" t="s">
        <v>5058</v>
      </c>
      <c r="I3855" s="349" t="s">
        <v>181</v>
      </c>
      <c r="J3855" s="349" t="s">
        <v>1137</v>
      </c>
      <c r="K3855" s="350">
        <v>13.94</v>
      </c>
      <c r="L3855" s="349" t="s">
        <v>1138</v>
      </c>
    </row>
    <row r="3856" spans="1:12" ht="13.5" x14ac:dyDescent="0.25">
      <c r="A3856" s="349" t="s">
        <v>4648</v>
      </c>
      <c r="B3856" s="349" t="s">
        <v>4649</v>
      </c>
      <c r="C3856" s="349" t="s">
        <v>3978</v>
      </c>
      <c r="D3856" s="349" t="s">
        <v>4901</v>
      </c>
      <c r="E3856" s="350" t="s">
        <v>24</v>
      </c>
      <c r="F3856" s="349" t="s">
        <v>24</v>
      </c>
      <c r="G3856" s="349">
        <v>89581</v>
      </c>
      <c r="H3856" s="349" t="s">
        <v>5059</v>
      </c>
      <c r="I3856" s="349" t="s">
        <v>181</v>
      </c>
      <c r="J3856" s="349" t="s">
        <v>1137</v>
      </c>
      <c r="K3856" s="350">
        <v>41.31</v>
      </c>
      <c r="L3856" s="349" t="s">
        <v>1138</v>
      </c>
    </row>
    <row r="3857" spans="1:12" ht="13.5" x14ac:dyDescent="0.25">
      <c r="A3857" s="349" t="s">
        <v>4648</v>
      </c>
      <c r="B3857" s="349" t="s">
        <v>4649</v>
      </c>
      <c r="C3857" s="349" t="s">
        <v>3978</v>
      </c>
      <c r="D3857" s="349" t="s">
        <v>4901</v>
      </c>
      <c r="E3857" s="350" t="s">
        <v>24</v>
      </c>
      <c r="F3857" s="349" t="s">
        <v>24</v>
      </c>
      <c r="G3857" s="349">
        <v>89582</v>
      </c>
      <c r="H3857" s="349" t="s">
        <v>5060</v>
      </c>
      <c r="I3857" s="349" t="s">
        <v>181</v>
      </c>
      <c r="J3857" s="349" t="s">
        <v>1137</v>
      </c>
      <c r="K3857" s="350">
        <v>41.99</v>
      </c>
      <c r="L3857" s="349" t="s">
        <v>1138</v>
      </c>
    </row>
    <row r="3858" spans="1:12" ht="13.5" x14ac:dyDescent="0.25">
      <c r="A3858" s="349" t="s">
        <v>4648</v>
      </c>
      <c r="B3858" s="349" t="s">
        <v>4649</v>
      </c>
      <c r="C3858" s="349" t="s">
        <v>3978</v>
      </c>
      <c r="D3858" s="349" t="s">
        <v>4901</v>
      </c>
      <c r="E3858" s="350" t="s">
        <v>24</v>
      </c>
      <c r="F3858" s="349" t="s">
        <v>24</v>
      </c>
      <c r="G3858" s="349">
        <v>89583</v>
      </c>
      <c r="H3858" s="349" t="s">
        <v>5061</v>
      </c>
      <c r="I3858" s="349" t="s">
        <v>181</v>
      </c>
      <c r="J3858" s="349" t="s">
        <v>1137</v>
      </c>
      <c r="K3858" s="350">
        <v>54.54</v>
      </c>
      <c r="L3858" s="349" t="s">
        <v>1138</v>
      </c>
    </row>
    <row r="3859" spans="1:12" ht="13.5" x14ac:dyDescent="0.25">
      <c r="A3859" s="349" t="s">
        <v>4648</v>
      </c>
      <c r="B3859" s="349" t="s">
        <v>4649</v>
      </c>
      <c r="C3859" s="349" t="s">
        <v>3978</v>
      </c>
      <c r="D3859" s="349" t="s">
        <v>4901</v>
      </c>
      <c r="E3859" s="350" t="s">
        <v>24</v>
      </c>
      <c r="F3859" s="349" t="s">
        <v>24</v>
      </c>
      <c r="G3859" s="349">
        <v>89584</v>
      </c>
      <c r="H3859" s="349" t="s">
        <v>5062</v>
      </c>
      <c r="I3859" s="349" t="s">
        <v>181</v>
      </c>
      <c r="J3859" s="349" t="s">
        <v>1137</v>
      </c>
      <c r="K3859" s="350">
        <v>52.67</v>
      </c>
      <c r="L3859" s="349" t="s">
        <v>1138</v>
      </c>
    </row>
    <row r="3860" spans="1:12" ht="13.5" x14ac:dyDescent="0.25">
      <c r="A3860" s="349" t="s">
        <v>4648</v>
      </c>
      <c r="B3860" s="349" t="s">
        <v>4649</v>
      </c>
      <c r="C3860" s="349" t="s">
        <v>3978</v>
      </c>
      <c r="D3860" s="349" t="s">
        <v>4901</v>
      </c>
      <c r="E3860" s="350" t="s">
        <v>24</v>
      </c>
      <c r="F3860" s="349" t="s">
        <v>24</v>
      </c>
      <c r="G3860" s="349">
        <v>89585</v>
      </c>
      <c r="H3860" s="349" t="s">
        <v>5063</v>
      </c>
      <c r="I3860" s="349" t="s">
        <v>181</v>
      </c>
      <c r="J3860" s="349" t="s">
        <v>1137</v>
      </c>
      <c r="K3860" s="350">
        <v>54.2</v>
      </c>
      <c r="L3860" s="349" t="s">
        <v>1138</v>
      </c>
    </row>
    <row r="3861" spans="1:12" ht="13.5" x14ac:dyDescent="0.25">
      <c r="A3861" s="349" t="s">
        <v>4648</v>
      </c>
      <c r="B3861" s="349" t="s">
        <v>4649</v>
      </c>
      <c r="C3861" s="349" t="s">
        <v>3978</v>
      </c>
      <c r="D3861" s="349" t="s">
        <v>4901</v>
      </c>
      <c r="E3861" s="350" t="s">
        <v>24</v>
      </c>
      <c r="F3861" s="349" t="s">
        <v>24</v>
      </c>
      <c r="G3861" s="349">
        <v>89587</v>
      </c>
      <c r="H3861" s="349" t="s">
        <v>5064</v>
      </c>
      <c r="I3861" s="349" t="s">
        <v>181</v>
      </c>
      <c r="J3861" s="349" t="s">
        <v>1137</v>
      </c>
      <c r="K3861" s="350">
        <v>60.76</v>
      </c>
      <c r="L3861" s="349" t="s">
        <v>1138</v>
      </c>
    </row>
    <row r="3862" spans="1:12" ht="13.5" x14ac:dyDescent="0.25">
      <c r="A3862" s="349" t="s">
        <v>4648</v>
      </c>
      <c r="B3862" s="349" t="s">
        <v>4649</v>
      </c>
      <c r="C3862" s="349" t="s">
        <v>3978</v>
      </c>
      <c r="D3862" s="349" t="s">
        <v>4901</v>
      </c>
      <c r="E3862" s="350" t="s">
        <v>24</v>
      </c>
      <c r="F3862" s="349" t="s">
        <v>24</v>
      </c>
      <c r="G3862" s="349">
        <v>89590</v>
      </c>
      <c r="H3862" s="349" t="s">
        <v>5065</v>
      </c>
      <c r="I3862" s="349" t="s">
        <v>181</v>
      </c>
      <c r="J3862" s="349" t="s">
        <v>1137</v>
      </c>
      <c r="K3862" s="350">
        <v>168.99</v>
      </c>
      <c r="L3862" s="349" t="s">
        <v>1138</v>
      </c>
    </row>
    <row r="3863" spans="1:12" ht="13.5" x14ac:dyDescent="0.25">
      <c r="A3863" s="349" t="s">
        <v>4648</v>
      </c>
      <c r="B3863" s="349" t="s">
        <v>4649</v>
      </c>
      <c r="C3863" s="349" t="s">
        <v>3978</v>
      </c>
      <c r="D3863" s="349" t="s">
        <v>4901</v>
      </c>
      <c r="E3863" s="350" t="s">
        <v>24</v>
      </c>
      <c r="F3863" s="349" t="s">
        <v>24</v>
      </c>
      <c r="G3863" s="349">
        <v>89591</v>
      </c>
      <c r="H3863" s="349" t="s">
        <v>5066</v>
      </c>
      <c r="I3863" s="349" t="s">
        <v>181</v>
      </c>
      <c r="J3863" s="349" t="s">
        <v>1137</v>
      </c>
      <c r="K3863" s="350">
        <v>164.31</v>
      </c>
      <c r="L3863" s="349" t="s">
        <v>1138</v>
      </c>
    </row>
    <row r="3864" spans="1:12" ht="13.5" x14ac:dyDescent="0.25">
      <c r="A3864" s="349" t="s">
        <v>4648</v>
      </c>
      <c r="B3864" s="349" t="s">
        <v>4649</v>
      </c>
      <c r="C3864" s="349" t="s">
        <v>3978</v>
      </c>
      <c r="D3864" s="349" t="s">
        <v>4901</v>
      </c>
      <c r="E3864" s="350" t="s">
        <v>24</v>
      </c>
      <c r="F3864" s="349" t="s">
        <v>24</v>
      </c>
      <c r="G3864" s="349">
        <v>89592</v>
      </c>
      <c r="H3864" s="349" t="s">
        <v>5067</v>
      </c>
      <c r="I3864" s="349" t="s">
        <v>181</v>
      </c>
      <c r="J3864" s="349" t="s">
        <v>1137</v>
      </c>
      <c r="K3864" s="350">
        <v>205.42</v>
      </c>
      <c r="L3864" s="349" t="s">
        <v>1138</v>
      </c>
    </row>
    <row r="3865" spans="1:12" ht="13.5" x14ac:dyDescent="0.25">
      <c r="A3865" s="349" t="s">
        <v>4648</v>
      </c>
      <c r="B3865" s="349" t="s">
        <v>4649</v>
      </c>
      <c r="C3865" s="349" t="s">
        <v>3978</v>
      </c>
      <c r="D3865" s="349" t="s">
        <v>4901</v>
      </c>
      <c r="E3865" s="350" t="s">
        <v>24</v>
      </c>
      <c r="F3865" s="349" t="s">
        <v>24</v>
      </c>
      <c r="G3865" s="349">
        <v>89593</v>
      </c>
      <c r="H3865" s="349" t="s">
        <v>5068</v>
      </c>
      <c r="I3865" s="349" t="s">
        <v>181</v>
      </c>
      <c r="J3865" s="349" t="s">
        <v>1137</v>
      </c>
      <c r="K3865" s="350">
        <v>31.8</v>
      </c>
      <c r="L3865" s="349" t="s">
        <v>1138</v>
      </c>
    </row>
    <row r="3866" spans="1:12" ht="13.5" x14ac:dyDescent="0.25">
      <c r="A3866" s="349" t="s">
        <v>4648</v>
      </c>
      <c r="B3866" s="349" t="s">
        <v>4649</v>
      </c>
      <c r="C3866" s="349" t="s">
        <v>3978</v>
      </c>
      <c r="D3866" s="349" t="s">
        <v>4901</v>
      </c>
      <c r="E3866" s="350" t="s">
        <v>24</v>
      </c>
      <c r="F3866" s="349" t="s">
        <v>24</v>
      </c>
      <c r="G3866" s="349">
        <v>89594</v>
      </c>
      <c r="H3866" s="349" t="s">
        <v>5069</v>
      </c>
      <c r="I3866" s="349" t="s">
        <v>181</v>
      </c>
      <c r="J3866" s="349" t="s">
        <v>1137</v>
      </c>
      <c r="K3866" s="350">
        <v>46.46</v>
      </c>
      <c r="L3866" s="349" t="s">
        <v>1138</v>
      </c>
    </row>
    <row r="3867" spans="1:12" ht="13.5" x14ac:dyDescent="0.25">
      <c r="A3867" s="349" t="s">
        <v>4648</v>
      </c>
      <c r="B3867" s="349" t="s">
        <v>4649</v>
      </c>
      <c r="C3867" s="349" t="s">
        <v>3978</v>
      </c>
      <c r="D3867" s="349" t="s">
        <v>4901</v>
      </c>
      <c r="E3867" s="350" t="s">
        <v>24</v>
      </c>
      <c r="F3867" s="349" t="s">
        <v>24</v>
      </c>
      <c r="G3867" s="349">
        <v>89595</v>
      </c>
      <c r="H3867" s="349" t="s">
        <v>5070</v>
      </c>
      <c r="I3867" s="349" t="s">
        <v>181</v>
      </c>
      <c r="J3867" s="349" t="s">
        <v>1137</v>
      </c>
      <c r="K3867" s="350">
        <v>17.53</v>
      </c>
      <c r="L3867" s="349" t="s">
        <v>1138</v>
      </c>
    </row>
    <row r="3868" spans="1:12" ht="13.5" x14ac:dyDescent="0.25">
      <c r="A3868" s="349" t="s">
        <v>4648</v>
      </c>
      <c r="B3868" s="349" t="s">
        <v>4649</v>
      </c>
      <c r="C3868" s="349" t="s">
        <v>3978</v>
      </c>
      <c r="D3868" s="349" t="s">
        <v>4901</v>
      </c>
      <c r="E3868" s="350" t="s">
        <v>24</v>
      </c>
      <c r="F3868" s="349" t="s">
        <v>24</v>
      </c>
      <c r="G3868" s="349">
        <v>89596</v>
      </c>
      <c r="H3868" s="349" t="s">
        <v>5071</v>
      </c>
      <c r="I3868" s="349" t="s">
        <v>181</v>
      </c>
      <c r="J3868" s="349" t="s">
        <v>1137</v>
      </c>
      <c r="K3868" s="350">
        <v>11.95</v>
      </c>
      <c r="L3868" s="349" t="s">
        <v>1138</v>
      </c>
    </row>
    <row r="3869" spans="1:12" ht="13.5" x14ac:dyDescent="0.25">
      <c r="A3869" s="349" t="s">
        <v>4648</v>
      </c>
      <c r="B3869" s="349" t="s">
        <v>4649</v>
      </c>
      <c r="C3869" s="349" t="s">
        <v>3978</v>
      </c>
      <c r="D3869" s="349" t="s">
        <v>4901</v>
      </c>
      <c r="E3869" s="350" t="s">
        <v>24</v>
      </c>
      <c r="F3869" s="349" t="s">
        <v>24</v>
      </c>
      <c r="G3869" s="349">
        <v>89597</v>
      </c>
      <c r="H3869" s="349" t="s">
        <v>5072</v>
      </c>
      <c r="I3869" s="349" t="s">
        <v>181</v>
      </c>
      <c r="J3869" s="349" t="s">
        <v>1137</v>
      </c>
      <c r="K3869" s="350">
        <v>27.57</v>
      </c>
      <c r="L3869" s="349" t="s">
        <v>1138</v>
      </c>
    </row>
    <row r="3870" spans="1:12" ht="13.5" x14ac:dyDescent="0.25">
      <c r="A3870" s="349" t="s">
        <v>4648</v>
      </c>
      <c r="B3870" s="349" t="s">
        <v>4649</v>
      </c>
      <c r="C3870" s="349" t="s">
        <v>3978</v>
      </c>
      <c r="D3870" s="349" t="s">
        <v>4901</v>
      </c>
      <c r="E3870" s="350" t="s">
        <v>24</v>
      </c>
      <c r="F3870" s="349" t="s">
        <v>24</v>
      </c>
      <c r="G3870" s="349">
        <v>89598</v>
      </c>
      <c r="H3870" s="349" t="s">
        <v>5073</v>
      </c>
      <c r="I3870" s="349" t="s">
        <v>181</v>
      </c>
      <c r="J3870" s="349" t="s">
        <v>1137</v>
      </c>
      <c r="K3870" s="350">
        <v>64.8</v>
      </c>
      <c r="L3870" s="349" t="s">
        <v>1138</v>
      </c>
    </row>
    <row r="3871" spans="1:12" ht="13.5" x14ac:dyDescent="0.25">
      <c r="A3871" s="349" t="s">
        <v>4648</v>
      </c>
      <c r="B3871" s="349" t="s">
        <v>4649</v>
      </c>
      <c r="C3871" s="349" t="s">
        <v>3978</v>
      </c>
      <c r="D3871" s="349" t="s">
        <v>4901</v>
      </c>
      <c r="E3871" s="350" t="s">
        <v>24</v>
      </c>
      <c r="F3871" s="349" t="s">
        <v>24</v>
      </c>
      <c r="G3871" s="349">
        <v>89599</v>
      </c>
      <c r="H3871" s="349" t="s">
        <v>5074</v>
      </c>
      <c r="I3871" s="349" t="s">
        <v>181</v>
      </c>
      <c r="J3871" s="349" t="s">
        <v>1137</v>
      </c>
      <c r="K3871" s="350">
        <v>30.25</v>
      </c>
      <c r="L3871" s="349" t="s">
        <v>1138</v>
      </c>
    </row>
    <row r="3872" spans="1:12" ht="13.5" x14ac:dyDescent="0.25">
      <c r="A3872" s="349" t="s">
        <v>4648</v>
      </c>
      <c r="B3872" s="349" t="s">
        <v>4649</v>
      </c>
      <c r="C3872" s="349" t="s">
        <v>3978</v>
      </c>
      <c r="D3872" s="349" t="s">
        <v>4901</v>
      </c>
      <c r="E3872" s="350" t="s">
        <v>24</v>
      </c>
      <c r="F3872" s="349" t="s">
        <v>24</v>
      </c>
      <c r="G3872" s="349">
        <v>89600</v>
      </c>
      <c r="H3872" s="349" t="s">
        <v>5075</v>
      </c>
      <c r="I3872" s="349" t="s">
        <v>181</v>
      </c>
      <c r="J3872" s="349" t="s">
        <v>1137</v>
      </c>
      <c r="K3872" s="350">
        <v>31.08</v>
      </c>
      <c r="L3872" s="349" t="s">
        <v>1138</v>
      </c>
    </row>
    <row r="3873" spans="1:12" ht="13.5" x14ac:dyDescent="0.25">
      <c r="A3873" s="349" t="s">
        <v>4648</v>
      </c>
      <c r="B3873" s="349" t="s">
        <v>4649</v>
      </c>
      <c r="C3873" s="349" t="s">
        <v>3978</v>
      </c>
      <c r="D3873" s="349" t="s">
        <v>4901</v>
      </c>
      <c r="E3873" s="350" t="s">
        <v>24</v>
      </c>
      <c r="F3873" s="349" t="s">
        <v>24</v>
      </c>
      <c r="G3873" s="349">
        <v>89605</v>
      </c>
      <c r="H3873" s="349" t="s">
        <v>5076</v>
      </c>
      <c r="I3873" s="349" t="s">
        <v>181</v>
      </c>
      <c r="J3873" s="349" t="s">
        <v>1137</v>
      </c>
      <c r="K3873" s="350">
        <v>25.12</v>
      </c>
      <c r="L3873" s="349" t="s">
        <v>1138</v>
      </c>
    </row>
    <row r="3874" spans="1:12" ht="13.5" x14ac:dyDescent="0.25">
      <c r="A3874" s="349" t="s">
        <v>4648</v>
      </c>
      <c r="B3874" s="349" t="s">
        <v>4649</v>
      </c>
      <c r="C3874" s="349" t="s">
        <v>3978</v>
      </c>
      <c r="D3874" s="349" t="s">
        <v>4901</v>
      </c>
      <c r="E3874" s="350" t="s">
        <v>24</v>
      </c>
      <c r="F3874" s="349" t="s">
        <v>24</v>
      </c>
      <c r="G3874" s="349">
        <v>89609</v>
      </c>
      <c r="H3874" s="349" t="s">
        <v>5077</v>
      </c>
      <c r="I3874" s="349" t="s">
        <v>181</v>
      </c>
      <c r="J3874" s="349" t="s">
        <v>1137</v>
      </c>
      <c r="K3874" s="350">
        <v>111.72</v>
      </c>
      <c r="L3874" s="349" t="s">
        <v>1138</v>
      </c>
    </row>
    <row r="3875" spans="1:12" ht="13.5" x14ac:dyDescent="0.25">
      <c r="A3875" s="349" t="s">
        <v>4648</v>
      </c>
      <c r="B3875" s="349" t="s">
        <v>4649</v>
      </c>
      <c r="C3875" s="349" t="s">
        <v>3978</v>
      </c>
      <c r="D3875" s="349" t="s">
        <v>4901</v>
      </c>
      <c r="E3875" s="350" t="s">
        <v>24</v>
      </c>
      <c r="F3875" s="349" t="s">
        <v>24</v>
      </c>
      <c r="G3875" s="349">
        <v>89610</v>
      </c>
      <c r="H3875" s="349" t="s">
        <v>5078</v>
      </c>
      <c r="I3875" s="349" t="s">
        <v>181</v>
      </c>
      <c r="J3875" s="349" t="s">
        <v>1137</v>
      </c>
      <c r="K3875" s="350">
        <v>23.6</v>
      </c>
      <c r="L3875" s="349" t="s">
        <v>1138</v>
      </c>
    </row>
    <row r="3876" spans="1:12" ht="13.5" x14ac:dyDescent="0.25">
      <c r="A3876" s="349" t="s">
        <v>4648</v>
      </c>
      <c r="B3876" s="349" t="s">
        <v>4649</v>
      </c>
      <c r="C3876" s="349" t="s">
        <v>3978</v>
      </c>
      <c r="D3876" s="349" t="s">
        <v>4901</v>
      </c>
      <c r="E3876" s="350" t="s">
        <v>24</v>
      </c>
      <c r="F3876" s="349" t="s">
        <v>24</v>
      </c>
      <c r="G3876" s="349">
        <v>89611</v>
      </c>
      <c r="H3876" s="349" t="s">
        <v>5079</v>
      </c>
      <c r="I3876" s="349" t="s">
        <v>181</v>
      </c>
      <c r="J3876" s="349" t="s">
        <v>1137</v>
      </c>
      <c r="K3876" s="350">
        <v>39.35</v>
      </c>
      <c r="L3876" s="349" t="s">
        <v>1138</v>
      </c>
    </row>
    <row r="3877" spans="1:12" ht="13.5" x14ac:dyDescent="0.25">
      <c r="A3877" s="349" t="s">
        <v>4648</v>
      </c>
      <c r="B3877" s="349" t="s">
        <v>4649</v>
      </c>
      <c r="C3877" s="349" t="s">
        <v>3978</v>
      </c>
      <c r="D3877" s="349" t="s">
        <v>4901</v>
      </c>
      <c r="E3877" s="350" t="s">
        <v>24</v>
      </c>
      <c r="F3877" s="349" t="s">
        <v>24</v>
      </c>
      <c r="G3877" s="349">
        <v>89612</v>
      </c>
      <c r="H3877" s="349" t="s">
        <v>5080</v>
      </c>
      <c r="I3877" s="349" t="s">
        <v>181</v>
      </c>
      <c r="J3877" s="349" t="s">
        <v>1137</v>
      </c>
      <c r="K3877" s="350">
        <v>221.76</v>
      </c>
      <c r="L3877" s="349" t="s">
        <v>1138</v>
      </c>
    </row>
    <row r="3878" spans="1:12" ht="13.5" x14ac:dyDescent="0.25">
      <c r="A3878" s="349" t="s">
        <v>4648</v>
      </c>
      <c r="B3878" s="349" t="s">
        <v>4649</v>
      </c>
      <c r="C3878" s="349" t="s">
        <v>3978</v>
      </c>
      <c r="D3878" s="349" t="s">
        <v>4901</v>
      </c>
      <c r="E3878" s="350" t="s">
        <v>24</v>
      </c>
      <c r="F3878" s="349" t="s">
        <v>24</v>
      </c>
      <c r="G3878" s="349">
        <v>89613</v>
      </c>
      <c r="H3878" s="349" t="s">
        <v>5081</v>
      </c>
      <c r="I3878" s="349" t="s">
        <v>181</v>
      </c>
      <c r="J3878" s="349" t="s">
        <v>1137</v>
      </c>
      <c r="K3878" s="350">
        <v>37.770000000000003</v>
      </c>
      <c r="L3878" s="349" t="s">
        <v>1138</v>
      </c>
    </row>
    <row r="3879" spans="1:12" ht="13.5" x14ac:dyDescent="0.25">
      <c r="A3879" s="349" t="s">
        <v>4648</v>
      </c>
      <c r="B3879" s="349" t="s">
        <v>4649</v>
      </c>
      <c r="C3879" s="349" t="s">
        <v>3978</v>
      </c>
      <c r="D3879" s="349" t="s">
        <v>4901</v>
      </c>
      <c r="E3879" s="350" t="s">
        <v>24</v>
      </c>
      <c r="F3879" s="349" t="s">
        <v>24</v>
      </c>
      <c r="G3879" s="349">
        <v>89614</v>
      </c>
      <c r="H3879" s="349" t="s">
        <v>5082</v>
      </c>
      <c r="I3879" s="349" t="s">
        <v>181</v>
      </c>
      <c r="J3879" s="349" t="s">
        <v>1137</v>
      </c>
      <c r="K3879" s="350">
        <v>76.42</v>
      </c>
      <c r="L3879" s="349" t="s">
        <v>1138</v>
      </c>
    </row>
    <row r="3880" spans="1:12" ht="13.5" x14ac:dyDescent="0.25">
      <c r="A3880" s="349" t="s">
        <v>4648</v>
      </c>
      <c r="B3880" s="349" t="s">
        <v>4649</v>
      </c>
      <c r="C3880" s="349" t="s">
        <v>3978</v>
      </c>
      <c r="D3880" s="349" t="s">
        <v>4901</v>
      </c>
      <c r="E3880" s="350" t="s">
        <v>24</v>
      </c>
      <c r="F3880" s="349" t="s">
        <v>24</v>
      </c>
      <c r="G3880" s="349">
        <v>89615</v>
      </c>
      <c r="H3880" s="349" t="s">
        <v>5083</v>
      </c>
      <c r="I3880" s="349" t="s">
        <v>181</v>
      </c>
      <c r="J3880" s="349" t="s">
        <v>1137</v>
      </c>
      <c r="K3880" s="350">
        <v>261.89999999999998</v>
      </c>
      <c r="L3880" s="349" t="s">
        <v>1138</v>
      </c>
    </row>
    <row r="3881" spans="1:12" ht="13.5" x14ac:dyDescent="0.25">
      <c r="A3881" s="349" t="s">
        <v>4648</v>
      </c>
      <c r="B3881" s="349" t="s">
        <v>4649</v>
      </c>
      <c r="C3881" s="349" t="s">
        <v>3978</v>
      </c>
      <c r="D3881" s="349" t="s">
        <v>4901</v>
      </c>
      <c r="E3881" s="350" t="s">
        <v>24</v>
      </c>
      <c r="F3881" s="349" t="s">
        <v>24</v>
      </c>
      <c r="G3881" s="349">
        <v>89616</v>
      </c>
      <c r="H3881" s="349" t="s">
        <v>5084</v>
      </c>
      <c r="I3881" s="349" t="s">
        <v>181</v>
      </c>
      <c r="J3881" s="349" t="s">
        <v>1137</v>
      </c>
      <c r="K3881" s="350">
        <v>50.84</v>
      </c>
      <c r="L3881" s="349" t="s">
        <v>1138</v>
      </c>
    </row>
    <row r="3882" spans="1:12" ht="13.5" x14ac:dyDescent="0.25">
      <c r="A3882" s="349" t="s">
        <v>4648</v>
      </c>
      <c r="B3882" s="349" t="s">
        <v>4649</v>
      </c>
      <c r="C3882" s="349" t="s">
        <v>3978</v>
      </c>
      <c r="D3882" s="349" t="s">
        <v>4901</v>
      </c>
      <c r="E3882" s="350" t="s">
        <v>24</v>
      </c>
      <c r="F3882" s="349" t="s">
        <v>24</v>
      </c>
      <c r="G3882" s="349">
        <v>89617</v>
      </c>
      <c r="H3882" s="349" t="s">
        <v>5085</v>
      </c>
      <c r="I3882" s="349" t="s">
        <v>181</v>
      </c>
      <c r="J3882" s="349" t="s">
        <v>1137</v>
      </c>
      <c r="K3882" s="350">
        <v>7.73</v>
      </c>
      <c r="L3882" s="349" t="s">
        <v>1138</v>
      </c>
    </row>
    <row r="3883" spans="1:12" ht="13.5" x14ac:dyDescent="0.25">
      <c r="A3883" s="349" t="s">
        <v>4648</v>
      </c>
      <c r="B3883" s="349" t="s">
        <v>4649</v>
      </c>
      <c r="C3883" s="349" t="s">
        <v>3978</v>
      </c>
      <c r="D3883" s="349" t="s">
        <v>4901</v>
      </c>
      <c r="E3883" s="350" t="s">
        <v>24</v>
      </c>
      <c r="F3883" s="349" t="s">
        <v>24</v>
      </c>
      <c r="G3883" s="349">
        <v>89620</v>
      </c>
      <c r="H3883" s="349" t="s">
        <v>5086</v>
      </c>
      <c r="I3883" s="349" t="s">
        <v>181</v>
      </c>
      <c r="J3883" s="349" t="s">
        <v>1137</v>
      </c>
      <c r="K3883" s="350">
        <v>12.98</v>
      </c>
      <c r="L3883" s="349" t="s">
        <v>1138</v>
      </c>
    </row>
    <row r="3884" spans="1:12" ht="13.5" x14ac:dyDescent="0.25">
      <c r="A3884" s="349" t="s">
        <v>4648</v>
      </c>
      <c r="B3884" s="349" t="s">
        <v>4649</v>
      </c>
      <c r="C3884" s="349" t="s">
        <v>3978</v>
      </c>
      <c r="D3884" s="349" t="s">
        <v>4901</v>
      </c>
      <c r="E3884" s="350" t="s">
        <v>24</v>
      </c>
      <c r="F3884" s="349" t="s">
        <v>24</v>
      </c>
      <c r="G3884" s="349">
        <v>89622</v>
      </c>
      <c r="H3884" s="349" t="s">
        <v>5087</v>
      </c>
      <c r="I3884" s="349" t="s">
        <v>181</v>
      </c>
      <c r="J3884" s="349" t="s">
        <v>1137</v>
      </c>
      <c r="K3884" s="350">
        <v>16.41</v>
      </c>
      <c r="L3884" s="349" t="s">
        <v>1138</v>
      </c>
    </row>
    <row r="3885" spans="1:12" ht="13.5" x14ac:dyDescent="0.25">
      <c r="A3885" s="349" t="s">
        <v>4648</v>
      </c>
      <c r="B3885" s="349" t="s">
        <v>4649</v>
      </c>
      <c r="C3885" s="349" t="s">
        <v>3978</v>
      </c>
      <c r="D3885" s="349" t="s">
        <v>4901</v>
      </c>
      <c r="E3885" s="350" t="s">
        <v>24</v>
      </c>
      <c r="F3885" s="349" t="s">
        <v>24</v>
      </c>
      <c r="G3885" s="349">
        <v>89623</v>
      </c>
      <c r="H3885" s="349" t="s">
        <v>5088</v>
      </c>
      <c r="I3885" s="349" t="s">
        <v>181</v>
      </c>
      <c r="J3885" s="349" t="s">
        <v>1137</v>
      </c>
      <c r="K3885" s="350">
        <v>22.56</v>
      </c>
      <c r="L3885" s="349" t="s">
        <v>1138</v>
      </c>
    </row>
    <row r="3886" spans="1:12" ht="13.5" x14ac:dyDescent="0.25">
      <c r="A3886" s="349" t="s">
        <v>4648</v>
      </c>
      <c r="B3886" s="349" t="s">
        <v>4649</v>
      </c>
      <c r="C3886" s="349" t="s">
        <v>3978</v>
      </c>
      <c r="D3886" s="349" t="s">
        <v>4901</v>
      </c>
      <c r="E3886" s="350" t="s">
        <v>24</v>
      </c>
      <c r="F3886" s="349" t="s">
        <v>24</v>
      </c>
      <c r="G3886" s="349">
        <v>89624</v>
      </c>
      <c r="H3886" s="349" t="s">
        <v>5089</v>
      </c>
      <c r="I3886" s="349" t="s">
        <v>181</v>
      </c>
      <c r="J3886" s="349" t="s">
        <v>1137</v>
      </c>
      <c r="K3886" s="350">
        <v>20.92</v>
      </c>
      <c r="L3886" s="349" t="s">
        <v>1138</v>
      </c>
    </row>
    <row r="3887" spans="1:12" ht="13.5" x14ac:dyDescent="0.25">
      <c r="A3887" s="349" t="s">
        <v>4648</v>
      </c>
      <c r="B3887" s="349" t="s">
        <v>4649</v>
      </c>
      <c r="C3887" s="349" t="s">
        <v>3978</v>
      </c>
      <c r="D3887" s="349" t="s">
        <v>4901</v>
      </c>
      <c r="E3887" s="350" t="s">
        <v>24</v>
      </c>
      <c r="F3887" s="349" t="s">
        <v>24</v>
      </c>
      <c r="G3887" s="349">
        <v>89625</v>
      </c>
      <c r="H3887" s="349" t="s">
        <v>5090</v>
      </c>
      <c r="I3887" s="349" t="s">
        <v>181</v>
      </c>
      <c r="J3887" s="349" t="s">
        <v>1137</v>
      </c>
      <c r="K3887" s="350">
        <v>25.93</v>
      </c>
      <c r="L3887" s="349" t="s">
        <v>1138</v>
      </c>
    </row>
    <row r="3888" spans="1:12" ht="13.5" x14ac:dyDescent="0.25">
      <c r="A3888" s="349" t="s">
        <v>4648</v>
      </c>
      <c r="B3888" s="349" t="s">
        <v>4649</v>
      </c>
      <c r="C3888" s="349" t="s">
        <v>3978</v>
      </c>
      <c r="D3888" s="349" t="s">
        <v>4901</v>
      </c>
      <c r="E3888" s="350" t="s">
        <v>24</v>
      </c>
      <c r="F3888" s="349" t="s">
        <v>24</v>
      </c>
      <c r="G3888" s="349">
        <v>89626</v>
      </c>
      <c r="H3888" s="349" t="s">
        <v>5091</v>
      </c>
      <c r="I3888" s="349" t="s">
        <v>181</v>
      </c>
      <c r="J3888" s="349" t="s">
        <v>1137</v>
      </c>
      <c r="K3888" s="350">
        <v>36.69</v>
      </c>
      <c r="L3888" s="349" t="s">
        <v>1138</v>
      </c>
    </row>
    <row r="3889" spans="1:12" ht="13.5" x14ac:dyDescent="0.25">
      <c r="A3889" s="349" t="s">
        <v>4648</v>
      </c>
      <c r="B3889" s="349" t="s">
        <v>4649</v>
      </c>
      <c r="C3889" s="349" t="s">
        <v>3978</v>
      </c>
      <c r="D3889" s="349" t="s">
        <v>4901</v>
      </c>
      <c r="E3889" s="350" t="s">
        <v>24</v>
      </c>
      <c r="F3889" s="349" t="s">
        <v>24</v>
      </c>
      <c r="G3889" s="349">
        <v>89627</v>
      </c>
      <c r="H3889" s="349" t="s">
        <v>5092</v>
      </c>
      <c r="I3889" s="349" t="s">
        <v>181</v>
      </c>
      <c r="J3889" s="349" t="s">
        <v>1137</v>
      </c>
      <c r="K3889" s="350">
        <v>23.66</v>
      </c>
      <c r="L3889" s="349" t="s">
        <v>1138</v>
      </c>
    </row>
    <row r="3890" spans="1:12" ht="13.5" x14ac:dyDescent="0.25">
      <c r="A3890" s="349" t="s">
        <v>4648</v>
      </c>
      <c r="B3890" s="349" t="s">
        <v>4649</v>
      </c>
      <c r="C3890" s="349" t="s">
        <v>3978</v>
      </c>
      <c r="D3890" s="349" t="s">
        <v>4901</v>
      </c>
      <c r="E3890" s="350" t="s">
        <v>24</v>
      </c>
      <c r="F3890" s="349" t="s">
        <v>24</v>
      </c>
      <c r="G3890" s="349">
        <v>89628</v>
      </c>
      <c r="H3890" s="349" t="s">
        <v>5093</v>
      </c>
      <c r="I3890" s="349" t="s">
        <v>181</v>
      </c>
      <c r="J3890" s="349" t="s">
        <v>1137</v>
      </c>
      <c r="K3890" s="350">
        <v>59.4</v>
      </c>
      <c r="L3890" s="349" t="s">
        <v>1138</v>
      </c>
    </row>
    <row r="3891" spans="1:12" ht="13.5" x14ac:dyDescent="0.25">
      <c r="A3891" s="349" t="s">
        <v>4648</v>
      </c>
      <c r="B3891" s="349" t="s">
        <v>4649</v>
      </c>
      <c r="C3891" s="349" t="s">
        <v>3978</v>
      </c>
      <c r="D3891" s="349" t="s">
        <v>4901</v>
      </c>
      <c r="E3891" s="350" t="s">
        <v>24</v>
      </c>
      <c r="F3891" s="349" t="s">
        <v>24</v>
      </c>
      <c r="G3891" s="349">
        <v>89629</v>
      </c>
      <c r="H3891" s="349" t="s">
        <v>5094</v>
      </c>
      <c r="I3891" s="349" t="s">
        <v>181</v>
      </c>
      <c r="J3891" s="349" t="s">
        <v>1137</v>
      </c>
      <c r="K3891" s="350">
        <v>102.35</v>
      </c>
      <c r="L3891" s="349" t="s">
        <v>1138</v>
      </c>
    </row>
    <row r="3892" spans="1:12" ht="13.5" x14ac:dyDescent="0.25">
      <c r="A3892" s="349" t="s">
        <v>4648</v>
      </c>
      <c r="B3892" s="349" t="s">
        <v>4649</v>
      </c>
      <c r="C3892" s="349" t="s">
        <v>3978</v>
      </c>
      <c r="D3892" s="349" t="s">
        <v>4901</v>
      </c>
      <c r="E3892" s="350" t="s">
        <v>24</v>
      </c>
      <c r="F3892" s="349" t="s">
        <v>24</v>
      </c>
      <c r="G3892" s="349">
        <v>89630</v>
      </c>
      <c r="H3892" s="349" t="s">
        <v>5095</v>
      </c>
      <c r="I3892" s="349" t="s">
        <v>181</v>
      </c>
      <c r="J3892" s="349" t="s">
        <v>1137</v>
      </c>
      <c r="K3892" s="350">
        <v>77.17</v>
      </c>
      <c r="L3892" s="349" t="s">
        <v>1138</v>
      </c>
    </row>
    <row r="3893" spans="1:12" ht="13.5" x14ac:dyDescent="0.25">
      <c r="A3893" s="349" t="s">
        <v>4648</v>
      </c>
      <c r="B3893" s="349" t="s">
        <v>4649</v>
      </c>
      <c r="C3893" s="349" t="s">
        <v>3978</v>
      </c>
      <c r="D3893" s="349" t="s">
        <v>4901</v>
      </c>
      <c r="E3893" s="350" t="s">
        <v>24</v>
      </c>
      <c r="F3893" s="349" t="s">
        <v>24</v>
      </c>
      <c r="G3893" s="349">
        <v>89631</v>
      </c>
      <c r="H3893" s="349" t="s">
        <v>5096</v>
      </c>
      <c r="I3893" s="349" t="s">
        <v>181</v>
      </c>
      <c r="J3893" s="349" t="s">
        <v>1137</v>
      </c>
      <c r="K3893" s="350">
        <v>135.56</v>
      </c>
      <c r="L3893" s="349" t="s">
        <v>1138</v>
      </c>
    </row>
    <row r="3894" spans="1:12" ht="13.5" x14ac:dyDescent="0.25">
      <c r="A3894" s="349" t="s">
        <v>4648</v>
      </c>
      <c r="B3894" s="349" t="s">
        <v>4649</v>
      </c>
      <c r="C3894" s="349" t="s">
        <v>3978</v>
      </c>
      <c r="D3894" s="349" t="s">
        <v>4901</v>
      </c>
      <c r="E3894" s="350" t="s">
        <v>24</v>
      </c>
      <c r="F3894" s="349" t="s">
        <v>24</v>
      </c>
      <c r="G3894" s="349">
        <v>89632</v>
      </c>
      <c r="H3894" s="349" t="s">
        <v>5097</v>
      </c>
      <c r="I3894" s="349" t="s">
        <v>181</v>
      </c>
      <c r="J3894" s="349" t="s">
        <v>1137</v>
      </c>
      <c r="K3894" s="350">
        <v>160.58000000000001</v>
      </c>
      <c r="L3894" s="349" t="s">
        <v>1138</v>
      </c>
    </row>
    <row r="3895" spans="1:12" ht="13.5" x14ac:dyDescent="0.25">
      <c r="A3895" s="349" t="s">
        <v>4648</v>
      </c>
      <c r="B3895" s="349" t="s">
        <v>4649</v>
      </c>
      <c r="C3895" s="349" t="s">
        <v>3978</v>
      </c>
      <c r="D3895" s="349" t="s">
        <v>4901</v>
      </c>
      <c r="E3895" s="350" t="s">
        <v>24</v>
      </c>
      <c r="F3895" s="349" t="s">
        <v>24</v>
      </c>
      <c r="G3895" s="349">
        <v>89637</v>
      </c>
      <c r="H3895" s="349" t="s">
        <v>5098</v>
      </c>
      <c r="I3895" s="349" t="s">
        <v>181</v>
      </c>
      <c r="J3895" s="349" t="s">
        <v>1137</v>
      </c>
      <c r="K3895" s="350">
        <v>10.7</v>
      </c>
      <c r="L3895" s="349" t="s">
        <v>1138</v>
      </c>
    </row>
    <row r="3896" spans="1:12" ht="13.5" x14ac:dyDescent="0.25">
      <c r="A3896" s="349" t="s">
        <v>4648</v>
      </c>
      <c r="B3896" s="349" t="s">
        <v>4649</v>
      </c>
      <c r="C3896" s="349" t="s">
        <v>3978</v>
      </c>
      <c r="D3896" s="349" t="s">
        <v>4901</v>
      </c>
      <c r="E3896" s="350" t="s">
        <v>24</v>
      </c>
      <c r="F3896" s="349" t="s">
        <v>24</v>
      </c>
      <c r="G3896" s="349">
        <v>89638</v>
      </c>
      <c r="H3896" s="349" t="s">
        <v>5099</v>
      </c>
      <c r="I3896" s="349" t="s">
        <v>181</v>
      </c>
      <c r="J3896" s="349" t="s">
        <v>1137</v>
      </c>
      <c r="K3896" s="350">
        <v>11.67</v>
      </c>
      <c r="L3896" s="349" t="s">
        <v>1138</v>
      </c>
    </row>
    <row r="3897" spans="1:12" ht="13.5" x14ac:dyDescent="0.25">
      <c r="A3897" s="349" t="s">
        <v>4648</v>
      </c>
      <c r="B3897" s="349" t="s">
        <v>4649</v>
      </c>
      <c r="C3897" s="349" t="s">
        <v>3978</v>
      </c>
      <c r="D3897" s="349" t="s">
        <v>4901</v>
      </c>
      <c r="E3897" s="350" t="s">
        <v>24</v>
      </c>
      <c r="F3897" s="349" t="s">
        <v>24</v>
      </c>
      <c r="G3897" s="349">
        <v>89639</v>
      </c>
      <c r="H3897" s="349" t="s">
        <v>5100</v>
      </c>
      <c r="I3897" s="349" t="s">
        <v>181</v>
      </c>
      <c r="J3897" s="349" t="s">
        <v>1137</v>
      </c>
      <c r="K3897" s="350">
        <v>12.36</v>
      </c>
      <c r="L3897" s="349" t="s">
        <v>1138</v>
      </c>
    </row>
    <row r="3898" spans="1:12" ht="13.5" x14ac:dyDescent="0.25">
      <c r="A3898" s="349" t="s">
        <v>4648</v>
      </c>
      <c r="B3898" s="349" t="s">
        <v>4649</v>
      </c>
      <c r="C3898" s="349" t="s">
        <v>3978</v>
      </c>
      <c r="D3898" s="349" t="s">
        <v>4901</v>
      </c>
      <c r="E3898" s="350" t="s">
        <v>24</v>
      </c>
      <c r="F3898" s="349" t="s">
        <v>24</v>
      </c>
      <c r="G3898" s="349">
        <v>89640</v>
      </c>
      <c r="H3898" s="349" t="s">
        <v>5101</v>
      </c>
      <c r="I3898" s="349" t="s">
        <v>181</v>
      </c>
      <c r="J3898" s="349" t="s">
        <v>1137</v>
      </c>
      <c r="K3898" s="350">
        <v>19.760000000000002</v>
      </c>
      <c r="L3898" s="349" t="s">
        <v>1138</v>
      </c>
    </row>
    <row r="3899" spans="1:12" ht="13.5" x14ac:dyDescent="0.25">
      <c r="A3899" s="349" t="s">
        <v>4648</v>
      </c>
      <c r="B3899" s="349" t="s">
        <v>4649</v>
      </c>
      <c r="C3899" s="349" t="s">
        <v>3978</v>
      </c>
      <c r="D3899" s="349" t="s">
        <v>4901</v>
      </c>
      <c r="E3899" s="350" t="s">
        <v>24</v>
      </c>
      <c r="F3899" s="349" t="s">
        <v>24</v>
      </c>
      <c r="G3899" s="349">
        <v>89641</v>
      </c>
      <c r="H3899" s="349" t="s">
        <v>5102</v>
      </c>
      <c r="I3899" s="349" t="s">
        <v>181</v>
      </c>
      <c r="J3899" s="349" t="s">
        <v>1137</v>
      </c>
      <c r="K3899" s="350">
        <v>13.84</v>
      </c>
      <c r="L3899" s="349" t="s">
        <v>1138</v>
      </c>
    </row>
    <row r="3900" spans="1:12" ht="13.5" x14ac:dyDescent="0.25">
      <c r="A3900" s="349" t="s">
        <v>4648</v>
      </c>
      <c r="B3900" s="349" t="s">
        <v>4649</v>
      </c>
      <c r="C3900" s="349" t="s">
        <v>3978</v>
      </c>
      <c r="D3900" s="349" t="s">
        <v>4901</v>
      </c>
      <c r="E3900" s="350" t="s">
        <v>24</v>
      </c>
      <c r="F3900" s="349" t="s">
        <v>24</v>
      </c>
      <c r="G3900" s="349">
        <v>89642</v>
      </c>
      <c r="H3900" s="349" t="s">
        <v>5103</v>
      </c>
      <c r="I3900" s="349" t="s">
        <v>181</v>
      </c>
      <c r="J3900" s="349" t="s">
        <v>1137</v>
      </c>
      <c r="K3900" s="350">
        <v>15.55</v>
      </c>
      <c r="L3900" s="349" t="s">
        <v>1138</v>
      </c>
    </row>
    <row r="3901" spans="1:12" ht="13.5" x14ac:dyDescent="0.25">
      <c r="A3901" s="349" t="s">
        <v>4648</v>
      </c>
      <c r="B3901" s="349" t="s">
        <v>4649</v>
      </c>
      <c r="C3901" s="349" t="s">
        <v>3978</v>
      </c>
      <c r="D3901" s="349" t="s">
        <v>4901</v>
      </c>
      <c r="E3901" s="350" t="s">
        <v>24</v>
      </c>
      <c r="F3901" s="349" t="s">
        <v>24</v>
      </c>
      <c r="G3901" s="349">
        <v>89643</v>
      </c>
      <c r="H3901" s="349" t="s">
        <v>5104</v>
      </c>
      <c r="I3901" s="349" t="s">
        <v>181</v>
      </c>
      <c r="J3901" s="349" t="s">
        <v>1137</v>
      </c>
      <c r="K3901" s="350">
        <v>16.920000000000002</v>
      </c>
      <c r="L3901" s="349" t="s">
        <v>1138</v>
      </c>
    </row>
    <row r="3902" spans="1:12" ht="13.5" x14ac:dyDescent="0.25">
      <c r="A3902" s="349" t="s">
        <v>4648</v>
      </c>
      <c r="B3902" s="349" t="s">
        <v>4649</v>
      </c>
      <c r="C3902" s="349" t="s">
        <v>3978</v>
      </c>
      <c r="D3902" s="349" t="s">
        <v>4901</v>
      </c>
      <c r="E3902" s="350" t="s">
        <v>24</v>
      </c>
      <c r="F3902" s="349" t="s">
        <v>24</v>
      </c>
      <c r="G3902" s="349">
        <v>89644</v>
      </c>
      <c r="H3902" s="349" t="s">
        <v>5105</v>
      </c>
      <c r="I3902" s="349" t="s">
        <v>181</v>
      </c>
      <c r="J3902" s="349" t="s">
        <v>1137</v>
      </c>
      <c r="K3902" s="350">
        <v>24.16</v>
      </c>
      <c r="L3902" s="349" t="s">
        <v>1138</v>
      </c>
    </row>
    <row r="3903" spans="1:12" ht="13.5" x14ac:dyDescent="0.25">
      <c r="A3903" s="349" t="s">
        <v>4648</v>
      </c>
      <c r="B3903" s="349" t="s">
        <v>4649</v>
      </c>
      <c r="C3903" s="349" t="s">
        <v>3978</v>
      </c>
      <c r="D3903" s="349" t="s">
        <v>4901</v>
      </c>
      <c r="E3903" s="350" t="s">
        <v>24</v>
      </c>
      <c r="F3903" s="349" t="s">
        <v>24</v>
      </c>
      <c r="G3903" s="349">
        <v>89645</v>
      </c>
      <c r="H3903" s="349" t="s">
        <v>5106</v>
      </c>
      <c r="I3903" s="349" t="s">
        <v>181</v>
      </c>
      <c r="J3903" s="349" t="s">
        <v>1137</v>
      </c>
      <c r="K3903" s="350">
        <v>33.96</v>
      </c>
      <c r="L3903" s="349" t="s">
        <v>1138</v>
      </c>
    </row>
    <row r="3904" spans="1:12" ht="13.5" x14ac:dyDescent="0.25">
      <c r="A3904" s="349" t="s">
        <v>4648</v>
      </c>
      <c r="B3904" s="349" t="s">
        <v>4649</v>
      </c>
      <c r="C3904" s="349" t="s">
        <v>3978</v>
      </c>
      <c r="D3904" s="349" t="s">
        <v>4901</v>
      </c>
      <c r="E3904" s="350" t="s">
        <v>24</v>
      </c>
      <c r="F3904" s="349" t="s">
        <v>24</v>
      </c>
      <c r="G3904" s="349">
        <v>89646</v>
      </c>
      <c r="H3904" s="349" t="s">
        <v>5107</v>
      </c>
      <c r="I3904" s="349" t="s">
        <v>181</v>
      </c>
      <c r="J3904" s="349" t="s">
        <v>1137</v>
      </c>
      <c r="K3904" s="350">
        <v>21.15</v>
      </c>
      <c r="L3904" s="349" t="s">
        <v>1138</v>
      </c>
    </row>
    <row r="3905" spans="1:12" ht="13.5" x14ac:dyDescent="0.25">
      <c r="A3905" s="349" t="s">
        <v>4648</v>
      </c>
      <c r="B3905" s="349" t="s">
        <v>4649</v>
      </c>
      <c r="C3905" s="349" t="s">
        <v>3978</v>
      </c>
      <c r="D3905" s="349" t="s">
        <v>4901</v>
      </c>
      <c r="E3905" s="350" t="s">
        <v>24</v>
      </c>
      <c r="F3905" s="349" t="s">
        <v>24</v>
      </c>
      <c r="G3905" s="349">
        <v>89647</v>
      </c>
      <c r="H3905" s="349" t="s">
        <v>5108</v>
      </c>
      <c r="I3905" s="349" t="s">
        <v>181</v>
      </c>
      <c r="J3905" s="349" t="s">
        <v>1137</v>
      </c>
      <c r="K3905" s="350">
        <v>20.440000000000001</v>
      </c>
      <c r="L3905" s="349" t="s">
        <v>1138</v>
      </c>
    </row>
    <row r="3906" spans="1:12" ht="13.5" x14ac:dyDescent="0.25">
      <c r="A3906" s="349" t="s">
        <v>4648</v>
      </c>
      <c r="B3906" s="349" t="s">
        <v>4649</v>
      </c>
      <c r="C3906" s="349" t="s">
        <v>3978</v>
      </c>
      <c r="D3906" s="349" t="s">
        <v>4901</v>
      </c>
      <c r="E3906" s="350" t="s">
        <v>24</v>
      </c>
      <c r="F3906" s="349" t="s">
        <v>24</v>
      </c>
      <c r="G3906" s="349">
        <v>89648</v>
      </c>
      <c r="H3906" s="349" t="s">
        <v>5109</v>
      </c>
      <c r="I3906" s="349" t="s">
        <v>181</v>
      </c>
      <c r="J3906" s="349" t="s">
        <v>1137</v>
      </c>
      <c r="K3906" s="350">
        <v>25.77</v>
      </c>
      <c r="L3906" s="349" t="s">
        <v>1138</v>
      </c>
    </row>
    <row r="3907" spans="1:12" ht="13.5" x14ac:dyDescent="0.25">
      <c r="A3907" s="349" t="s">
        <v>4648</v>
      </c>
      <c r="B3907" s="349" t="s">
        <v>4649</v>
      </c>
      <c r="C3907" s="349" t="s">
        <v>3978</v>
      </c>
      <c r="D3907" s="349" t="s">
        <v>4901</v>
      </c>
      <c r="E3907" s="350" t="s">
        <v>24</v>
      </c>
      <c r="F3907" s="349" t="s">
        <v>24</v>
      </c>
      <c r="G3907" s="349">
        <v>89649</v>
      </c>
      <c r="H3907" s="349" t="s">
        <v>5110</v>
      </c>
      <c r="I3907" s="349" t="s">
        <v>181</v>
      </c>
      <c r="J3907" s="349" t="s">
        <v>1137</v>
      </c>
      <c r="K3907" s="350">
        <v>31.38</v>
      </c>
      <c r="L3907" s="349" t="s">
        <v>1138</v>
      </c>
    </row>
    <row r="3908" spans="1:12" ht="13.5" x14ac:dyDescent="0.25">
      <c r="A3908" s="349" t="s">
        <v>4648</v>
      </c>
      <c r="B3908" s="349" t="s">
        <v>4649</v>
      </c>
      <c r="C3908" s="349" t="s">
        <v>3978</v>
      </c>
      <c r="D3908" s="349" t="s">
        <v>4901</v>
      </c>
      <c r="E3908" s="350" t="s">
        <v>24</v>
      </c>
      <c r="F3908" s="349" t="s">
        <v>24</v>
      </c>
      <c r="G3908" s="349">
        <v>89650</v>
      </c>
      <c r="H3908" s="349" t="s">
        <v>5111</v>
      </c>
      <c r="I3908" s="349" t="s">
        <v>181</v>
      </c>
      <c r="J3908" s="349" t="s">
        <v>1137</v>
      </c>
      <c r="K3908" s="350">
        <v>29.63</v>
      </c>
      <c r="L3908" s="349" t="s">
        <v>1138</v>
      </c>
    </row>
    <row r="3909" spans="1:12" ht="13.5" x14ac:dyDescent="0.25">
      <c r="A3909" s="349" t="s">
        <v>4648</v>
      </c>
      <c r="B3909" s="349" t="s">
        <v>4649</v>
      </c>
      <c r="C3909" s="349" t="s">
        <v>3978</v>
      </c>
      <c r="D3909" s="349" t="s">
        <v>4901</v>
      </c>
      <c r="E3909" s="350" t="s">
        <v>24</v>
      </c>
      <c r="F3909" s="349" t="s">
        <v>24</v>
      </c>
      <c r="G3909" s="349">
        <v>89651</v>
      </c>
      <c r="H3909" s="349" t="s">
        <v>5112</v>
      </c>
      <c r="I3909" s="349" t="s">
        <v>181</v>
      </c>
      <c r="J3909" s="349" t="s">
        <v>1137</v>
      </c>
      <c r="K3909" s="350">
        <v>7.22</v>
      </c>
      <c r="L3909" s="349" t="s">
        <v>1138</v>
      </c>
    </row>
    <row r="3910" spans="1:12" ht="13.5" x14ac:dyDescent="0.25">
      <c r="A3910" s="349" t="s">
        <v>4648</v>
      </c>
      <c r="B3910" s="349" t="s">
        <v>4649</v>
      </c>
      <c r="C3910" s="349" t="s">
        <v>3978</v>
      </c>
      <c r="D3910" s="349" t="s">
        <v>4901</v>
      </c>
      <c r="E3910" s="350" t="s">
        <v>24</v>
      </c>
      <c r="F3910" s="349" t="s">
        <v>24</v>
      </c>
      <c r="G3910" s="349">
        <v>89652</v>
      </c>
      <c r="H3910" s="349" t="s">
        <v>5113</v>
      </c>
      <c r="I3910" s="349" t="s">
        <v>181</v>
      </c>
      <c r="J3910" s="349" t="s">
        <v>1137</v>
      </c>
      <c r="K3910" s="350">
        <v>12.65</v>
      </c>
      <c r="L3910" s="349" t="s">
        <v>1138</v>
      </c>
    </row>
    <row r="3911" spans="1:12" ht="13.5" x14ac:dyDescent="0.25">
      <c r="A3911" s="349" t="s">
        <v>4648</v>
      </c>
      <c r="B3911" s="349" t="s">
        <v>4649</v>
      </c>
      <c r="C3911" s="349" t="s">
        <v>3978</v>
      </c>
      <c r="D3911" s="349" t="s">
        <v>4901</v>
      </c>
      <c r="E3911" s="350" t="s">
        <v>24</v>
      </c>
      <c r="F3911" s="349" t="s">
        <v>24</v>
      </c>
      <c r="G3911" s="349">
        <v>89653</v>
      </c>
      <c r="H3911" s="349" t="s">
        <v>5114</v>
      </c>
      <c r="I3911" s="349" t="s">
        <v>181</v>
      </c>
      <c r="J3911" s="349" t="s">
        <v>1137</v>
      </c>
      <c r="K3911" s="350">
        <v>18.16</v>
      </c>
      <c r="L3911" s="349" t="s">
        <v>1138</v>
      </c>
    </row>
    <row r="3912" spans="1:12" ht="13.5" x14ac:dyDescent="0.25">
      <c r="A3912" s="349" t="s">
        <v>4648</v>
      </c>
      <c r="B3912" s="349" t="s">
        <v>4649</v>
      </c>
      <c r="C3912" s="349" t="s">
        <v>3978</v>
      </c>
      <c r="D3912" s="349" t="s">
        <v>4901</v>
      </c>
      <c r="E3912" s="350" t="s">
        <v>24</v>
      </c>
      <c r="F3912" s="349" t="s">
        <v>24</v>
      </c>
      <c r="G3912" s="349">
        <v>89654</v>
      </c>
      <c r="H3912" s="349" t="s">
        <v>5115</v>
      </c>
      <c r="I3912" s="349" t="s">
        <v>181</v>
      </c>
      <c r="J3912" s="349" t="s">
        <v>1137</v>
      </c>
      <c r="K3912" s="350">
        <v>21.1</v>
      </c>
      <c r="L3912" s="349" t="s">
        <v>1138</v>
      </c>
    </row>
    <row r="3913" spans="1:12" ht="13.5" x14ac:dyDescent="0.25">
      <c r="A3913" s="349" t="s">
        <v>4648</v>
      </c>
      <c r="B3913" s="349" t="s">
        <v>4649</v>
      </c>
      <c r="C3913" s="349" t="s">
        <v>3978</v>
      </c>
      <c r="D3913" s="349" t="s">
        <v>4901</v>
      </c>
      <c r="E3913" s="350" t="s">
        <v>24</v>
      </c>
      <c r="F3913" s="349" t="s">
        <v>24</v>
      </c>
      <c r="G3913" s="349">
        <v>89655</v>
      </c>
      <c r="H3913" s="349" t="s">
        <v>5116</v>
      </c>
      <c r="I3913" s="349" t="s">
        <v>181</v>
      </c>
      <c r="J3913" s="349" t="s">
        <v>1137</v>
      </c>
      <c r="K3913" s="350">
        <v>25.22</v>
      </c>
      <c r="L3913" s="349" t="s">
        <v>1138</v>
      </c>
    </row>
    <row r="3914" spans="1:12" ht="13.5" x14ac:dyDescent="0.25">
      <c r="A3914" s="349" t="s">
        <v>4648</v>
      </c>
      <c r="B3914" s="349" t="s">
        <v>4649</v>
      </c>
      <c r="C3914" s="349" t="s">
        <v>3978</v>
      </c>
      <c r="D3914" s="349" t="s">
        <v>4901</v>
      </c>
      <c r="E3914" s="350" t="s">
        <v>24</v>
      </c>
      <c r="F3914" s="349" t="s">
        <v>24</v>
      </c>
      <c r="G3914" s="349">
        <v>89656</v>
      </c>
      <c r="H3914" s="349" t="s">
        <v>5117</v>
      </c>
      <c r="I3914" s="349" t="s">
        <v>181</v>
      </c>
      <c r="J3914" s="349" t="s">
        <v>1137</v>
      </c>
      <c r="K3914" s="350">
        <v>23.47</v>
      </c>
      <c r="L3914" s="349" t="s">
        <v>1138</v>
      </c>
    </row>
    <row r="3915" spans="1:12" ht="13.5" x14ac:dyDescent="0.25">
      <c r="A3915" s="349" t="s">
        <v>4648</v>
      </c>
      <c r="B3915" s="349" t="s">
        <v>4649</v>
      </c>
      <c r="C3915" s="349" t="s">
        <v>3978</v>
      </c>
      <c r="D3915" s="349" t="s">
        <v>4901</v>
      </c>
      <c r="E3915" s="350" t="s">
        <v>24</v>
      </c>
      <c r="F3915" s="349" t="s">
        <v>24</v>
      </c>
      <c r="G3915" s="349">
        <v>89657</v>
      </c>
      <c r="H3915" s="349" t="s">
        <v>5118</v>
      </c>
      <c r="I3915" s="349" t="s">
        <v>181</v>
      </c>
      <c r="J3915" s="349" t="s">
        <v>1137</v>
      </c>
      <c r="K3915" s="350">
        <v>14.39</v>
      </c>
      <c r="L3915" s="349" t="s">
        <v>1138</v>
      </c>
    </row>
    <row r="3916" spans="1:12" ht="13.5" x14ac:dyDescent="0.25">
      <c r="A3916" s="349" t="s">
        <v>4648</v>
      </c>
      <c r="B3916" s="349" t="s">
        <v>4649</v>
      </c>
      <c r="C3916" s="349" t="s">
        <v>3978</v>
      </c>
      <c r="D3916" s="349" t="s">
        <v>4901</v>
      </c>
      <c r="E3916" s="350" t="s">
        <v>24</v>
      </c>
      <c r="F3916" s="349" t="s">
        <v>24</v>
      </c>
      <c r="G3916" s="349">
        <v>89658</v>
      </c>
      <c r="H3916" s="349" t="s">
        <v>5119</v>
      </c>
      <c r="I3916" s="349" t="s">
        <v>181</v>
      </c>
      <c r="J3916" s="349" t="s">
        <v>1137</v>
      </c>
      <c r="K3916" s="350">
        <v>9.6300000000000008</v>
      </c>
      <c r="L3916" s="349" t="s">
        <v>1138</v>
      </c>
    </row>
    <row r="3917" spans="1:12" ht="13.5" x14ac:dyDescent="0.25">
      <c r="A3917" s="349" t="s">
        <v>4648</v>
      </c>
      <c r="B3917" s="349" t="s">
        <v>4649</v>
      </c>
      <c r="C3917" s="349" t="s">
        <v>3978</v>
      </c>
      <c r="D3917" s="349" t="s">
        <v>4901</v>
      </c>
      <c r="E3917" s="350" t="s">
        <v>24</v>
      </c>
      <c r="F3917" s="349" t="s">
        <v>24</v>
      </c>
      <c r="G3917" s="349">
        <v>89659</v>
      </c>
      <c r="H3917" s="349" t="s">
        <v>5120</v>
      </c>
      <c r="I3917" s="349" t="s">
        <v>181</v>
      </c>
      <c r="J3917" s="349" t="s">
        <v>1137</v>
      </c>
      <c r="K3917" s="350">
        <v>17.829999999999998</v>
      </c>
      <c r="L3917" s="349" t="s">
        <v>1138</v>
      </c>
    </row>
    <row r="3918" spans="1:12" ht="13.5" x14ac:dyDescent="0.25">
      <c r="A3918" s="349" t="s">
        <v>4648</v>
      </c>
      <c r="B3918" s="349" t="s">
        <v>4649</v>
      </c>
      <c r="C3918" s="349" t="s">
        <v>3978</v>
      </c>
      <c r="D3918" s="349" t="s">
        <v>4901</v>
      </c>
      <c r="E3918" s="350" t="s">
        <v>24</v>
      </c>
      <c r="F3918" s="349" t="s">
        <v>24</v>
      </c>
      <c r="G3918" s="349">
        <v>89660</v>
      </c>
      <c r="H3918" s="349" t="s">
        <v>5121</v>
      </c>
      <c r="I3918" s="349" t="s">
        <v>181</v>
      </c>
      <c r="J3918" s="349" t="s">
        <v>1137</v>
      </c>
      <c r="K3918" s="350">
        <v>9.7799999999999994</v>
      </c>
      <c r="L3918" s="349" t="s">
        <v>1138</v>
      </c>
    </row>
    <row r="3919" spans="1:12" ht="13.5" x14ac:dyDescent="0.25">
      <c r="A3919" s="349" t="s">
        <v>4648</v>
      </c>
      <c r="B3919" s="349" t="s">
        <v>4649</v>
      </c>
      <c r="C3919" s="349" t="s">
        <v>3978</v>
      </c>
      <c r="D3919" s="349" t="s">
        <v>4901</v>
      </c>
      <c r="E3919" s="350" t="s">
        <v>24</v>
      </c>
      <c r="F3919" s="349" t="s">
        <v>24</v>
      </c>
      <c r="G3919" s="349">
        <v>89661</v>
      </c>
      <c r="H3919" s="349" t="s">
        <v>5122</v>
      </c>
      <c r="I3919" s="349" t="s">
        <v>181</v>
      </c>
      <c r="J3919" s="349" t="s">
        <v>1137</v>
      </c>
      <c r="K3919" s="350">
        <v>24.56</v>
      </c>
      <c r="L3919" s="349" t="s">
        <v>1138</v>
      </c>
    </row>
    <row r="3920" spans="1:12" ht="13.5" x14ac:dyDescent="0.25">
      <c r="A3920" s="349" t="s">
        <v>4648</v>
      </c>
      <c r="B3920" s="349" t="s">
        <v>4649</v>
      </c>
      <c r="C3920" s="349" t="s">
        <v>3978</v>
      </c>
      <c r="D3920" s="349" t="s">
        <v>4901</v>
      </c>
      <c r="E3920" s="350" t="s">
        <v>24</v>
      </c>
      <c r="F3920" s="349" t="s">
        <v>24</v>
      </c>
      <c r="G3920" s="349">
        <v>89662</v>
      </c>
      <c r="H3920" s="349" t="s">
        <v>5123</v>
      </c>
      <c r="I3920" s="349" t="s">
        <v>181</v>
      </c>
      <c r="J3920" s="349" t="s">
        <v>1137</v>
      </c>
      <c r="K3920" s="350">
        <v>32.72</v>
      </c>
      <c r="L3920" s="349" t="s">
        <v>1138</v>
      </c>
    </row>
    <row r="3921" spans="1:12" ht="13.5" x14ac:dyDescent="0.25">
      <c r="A3921" s="349" t="s">
        <v>4648</v>
      </c>
      <c r="B3921" s="349" t="s">
        <v>4649</v>
      </c>
      <c r="C3921" s="349" t="s">
        <v>3978</v>
      </c>
      <c r="D3921" s="349" t="s">
        <v>4901</v>
      </c>
      <c r="E3921" s="350" t="s">
        <v>24</v>
      </c>
      <c r="F3921" s="349" t="s">
        <v>24</v>
      </c>
      <c r="G3921" s="349">
        <v>89663</v>
      </c>
      <c r="H3921" s="349" t="s">
        <v>5124</v>
      </c>
      <c r="I3921" s="349" t="s">
        <v>181</v>
      </c>
      <c r="J3921" s="349" t="s">
        <v>1137</v>
      </c>
      <c r="K3921" s="350">
        <v>31.48</v>
      </c>
      <c r="L3921" s="349" t="s">
        <v>1138</v>
      </c>
    </row>
    <row r="3922" spans="1:12" ht="13.5" x14ac:dyDescent="0.25">
      <c r="A3922" s="349" t="s">
        <v>4648</v>
      </c>
      <c r="B3922" s="349" t="s">
        <v>4649</v>
      </c>
      <c r="C3922" s="349" t="s">
        <v>3978</v>
      </c>
      <c r="D3922" s="349" t="s">
        <v>4901</v>
      </c>
      <c r="E3922" s="350" t="s">
        <v>24</v>
      </c>
      <c r="F3922" s="349" t="s">
        <v>24</v>
      </c>
      <c r="G3922" s="349">
        <v>89664</v>
      </c>
      <c r="H3922" s="349" t="s">
        <v>5125</v>
      </c>
      <c r="I3922" s="349" t="s">
        <v>181</v>
      </c>
      <c r="J3922" s="349" t="s">
        <v>1137</v>
      </c>
      <c r="K3922" s="350">
        <v>17.75</v>
      </c>
      <c r="L3922" s="349" t="s">
        <v>1138</v>
      </c>
    </row>
    <row r="3923" spans="1:12" ht="13.5" x14ac:dyDescent="0.25">
      <c r="A3923" s="349" t="s">
        <v>4648</v>
      </c>
      <c r="B3923" s="349" t="s">
        <v>4649</v>
      </c>
      <c r="C3923" s="349" t="s">
        <v>3978</v>
      </c>
      <c r="D3923" s="349" t="s">
        <v>4901</v>
      </c>
      <c r="E3923" s="350" t="s">
        <v>24</v>
      </c>
      <c r="F3923" s="349" t="s">
        <v>24</v>
      </c>
      <c r="G3923" s="349">
        <v>89666</v>
      </c>
      <c r="H3923" s="349" t="s">
        <v>5126</v>
      </c>
      <c r="I3923" s="349" t="s">
        <v>181</v>
      </c>
      <c r="J3923" s="349" t="s">
        <v>1137</v>
      </c>
      <c r="K3923" s="350">
        <v>7.4</v>
      </c>
      <c r="L3923" s="349" t="s">
        <v>1138</v>
      </c>
    </row>
    <row r="3924" spans="1:12" ht="13.5" x14ac:dyDescent="0.25">
      <c r="A3924" s="349" t="s">
        <v>4648</v>
      </c>
      <c r="B3924" s="349" t="s">
        <v>4649</v>
      </c>
      <c r="C3924" s="349" t="s">
        <v>3978</v>
      </c>
      <c r="D3924" s="349" t="s">
        <v>4901</v>
      </c>
      <c r="E3924" s="350" t="s">
        <v>24</v>
      </c>
      <c r="F3924" s="349" t="s">
        <v>24</v>
      </c>
      <c r="G3924" s="349">
        <v>89667</v>
      </c>
      <c r="H3924" s="349" t="s">
        <v>5127</v>
      </c>
      <c r="I3924" s="349" t="s">
        <v>181</v>
      </c>
      <c r="J3924" s="349" t="s">
        <v>1137</v>
      </c>
      <c r="K3924" s="350">
        <v>57.37</v>
      </c>
      <c r="L3924" s="349" t="s">
        <v>1138</v>
      </c>
    </row>
    <row r="3925" spans="1:12" ht="13.5" x14ac:dyDescent="0.25">
      <c r="A3925" s="349" t="s">
        <v>4648</v>
      </c>
      <c r="B3925" s="349" t="s">
        <v>4649</v>
      </c>
      <c r="C3925" s="349" t="s">
        <v>3978</v>
      </c>
      <c r="D3925" s="349" t="s">
        <v>4901</v>
      </c>
      <c r="E3925" s="350" t="s">
        <v>24</v>
      </c>
      <c r="F3925" s="349" t="s">
        <v>24</v>
      </c>
      <c r="G3925" s="349">
        <v>89668</v>
      </c>
      <c r="H3925" s="349" t="s">
        <v>5128</v>
      </c>
      <c r="I3925" s="349" t="s">
        <v>181</v>
      </c>
      <c r="J3925" s="349" t="s">
        <v>1137</v>
      </c>
      <c r="K3925" s="350">
        <v>30.72</v>
      </c>
      <c r="L3925" s="349" t="s">
        <v>1138</v>
      </c>
    </row>
    <row r="3926" spans="1:12" ht="13.5" x14ac:dyDescent="0.25">
      <c r="A3926" s="349" t="s">
        <v>4648</v>
      </c>
      <c r="B3926" s="349" t="s">
        <v>4649</v>
      </c>
      <c r="C3926" s="349" t="s">
        <v>3978</v>
      </c>
      <c r="D3926" s="349" t="s">
        <v>4901</v>
      </c>
      <c r="E3926" s="350" t="s">
        <v>24</v>
      </c>
      <c r="F3926" s="349" t="s">
        <v>24</v>
      </c>
      <c r="G3926" s="349">
        <v>89669</v>
      </c>
      <c r="H3926" s="349" t="s">
        <v>5129</v>
      </c>
      <c r="I3926" s="349" t="s">
        <v>181</v>
      </c>
      <c r="J3926" s="349" t="s">
        <v>1137</v>
      </c>
      <c r="K3926" s="350">
        <v>39.01</v>
      </c>
      <c r="L3926" s="349" t="s">
        <v>1138</v>
      </c>
    </row>
    <row r="3927" spans="1:12" ht="13.5" x14ac:dyDescent="0.25">
      <c r="A3927" s="349" t="s">
        <v>4648</v>
      </c>
      <c r="B3927" s="349" t="s">
        <v>4649</v>
      </c>
      <c r="C3927" s="349" t="s">
        <v>3978</v>
      </c>
      <c r="D3927" s="349" t="s">
        <v>4901</v>
      </c>
      <c r="E3927" s="350" t="s">
        <v>24</v>
      </c>
      <c r="F3927" s="349" t="s">
        <v>24</v>
      </c>
      <c r="G3927" s="349">
        <v>89670</v>
      </c>
      <c r="H3927" s="349" t="s">
        <v>5130</v>
      </c>
      <c r="I3927" s="349" t="s">
        <v>181</v>
      </c>
      <c r="J3927" s="349" t="s">
        <v>1137</v>
      </c>
      <c r="K3927" s="350">
        <v>14.47</v>
      </c>
      <c r="L3927" s="349" t="s">
        <v>1138</v>
      </c>
    </row>
    <row r="3928" spans="1:12" ht="13.5" x14ac:dyDescent="0.25">
      <c r="A3928" s="349" t="s">
        <v>4648</v>
      </c>
      <c r="B3928" s="349" t="s">
        <v>4649</v>
      </c>
      <c r="C3928" s="349" t="s">
        <v>3978</v>
      </c>
      <c r="D3928" s="349" t="s">
        <v>4901</v>
      </c>
      <c r="E3928" s="350" t="s">
        <v>24</v>
      </c>
      <c r="F3928" s="349" t="s">
        <v>24</v>
      </c>
      <c r="G3928" s="349">
        <v>89671</v>
      </c>
      <c r="H3928" s="349" t="s">
        <v>5131</v>
      </c>
      <c r="I3928" s="349" t="s">
        <v>181</v>
      </c>
      <c r="J3928" s="349" t="s">
        <v>1137</v>
      </c>
      <c r="K3928" s="350">
        <v>56.05</v>
      </c>
      <c r="L3928" s="349" t="s">
        <v>1138</v>
      </c>
    </row>
    <row r="3929" spans="1:12" ht="13.5" x14ac:dyDescent="0.25">
      <c r="A3929" s="349" t="s">
        <v>4648</v>
      </c>
      <c r="B3929" s="349" t="s">
        <v>4649</v>
      </c>
      <c r="C3929" s="349" t="s">
        <v>3978</v>
      </c>
      <c r="D3929" s="349" t="s">
        <v>4901</v>
      </c>
      <c r="E3929" s="350" t="s">
        <v>24</v>
      </c>
      <c r="F3929" s="349" t="s">
        <v>24</v>
      </c>
      <c r="G3929" s="349">
        <v>89672</v>
      </c>
      <c r="H3929" s="349" t="s">
        <v>5132</v>
      </c>
      <c r="I3929" s="349" t="s">
        <v>181</v>
      </c>
      <c r="J3929" s="349" t="s">
        <v>1137</v>
      </c>
      <c r="K3929" s="350">
        <v>24.67</v>
      </c>
      <c r="L3929" s="349" t="s">
        <v>1138</v>
      </c>
    </row>
    <row r="3930" spans="1:12" ht="13.5" x14ac:dyDescent="0.25">
      <c r="A3930" s="349" t="s">
        <v>4648</v>
      </c>
      <c r="B3930" s="349" t="s">
        <v>4649</v>
      </c>
      <c r="C3930" s="349" t="s">
        <v>3978</v>
      </c>
      <c r="D3930" s="349" t="s">
        <v>4901</v>
      </c>
      <c r="E3930" s="350" t="s">
        <v>24</v>
      </c>
      <c r="F3930" s="349" t="s">
        <v>24</v>
      </c>
      <c r="G3930" s="349">
        <v>89673</v>
      </c>
      <c r="H3930" s="349" t="s">
        <v>5133</v>
      </c>
      <c r="I3930" s="349" t="s">
        <v>181</v>
      </c>
      <c r="J3930" s="349" t="s">
        <v>1137</v>
      </c>
      <c r="K3930" s="350">
        <v>43.99</v>
      </c>
      <c r="L3930" s="349" t="s">
        <v>1138</v>
      </c>
    </row>
    <row r="3931" spans="1:12" ht="13.5" x14ac:dyDescent="0.25">
      <c r="A3931" s="349" t="s">
        <v>4648</v>
      </c>
      <c r="B3931" s="349" t="s">
        <v>4649</v>
      </c>
      <c r="C3931" s="349" t="s">
        <v>3978</v>
      </c>
      <c r="D3931" s="349" t="s">
        <v>4901</v>
      </c>
      <c r="E3931" s="350" t="s">
        <v>24</v>
      </c>
      <c r="F3931" s="349" t="s">
        <v>24</v>
      </c>
      <c r="G3931" s="349">
        <v>89674</v>
      </c>
      <c r="H3931" s="349" t="s">
        <v>5134</v>
      </c>
      <c r="I3931" s="349" t="s">
        <v>181</v>
      </c>
      <c r="J3931" s="349" t="s">
        <v>1137</v>
      </c>
      <c r="K3931" s="350">
        <v>32.04</v>
      </c>
      <c r="L3931" s="349" t="s">
        <v>1138</v>
      </c>
    </row>
    <row r="3932" spans="1:12" ht="13.5" x14ac:dyDescent="0.25">
      <c r="A3932" s="349" t="s">
        <v>4648</v>
      </c>
      <c r="B3932" s="349" t="s">
        <v>4649</v>
      </c>
      <c r="C3932" s="349" t="s">
        <v>3978</v>
      </c>
      <c r="D3932" s="349" t="s">
        <v>4901</v>
      </c>
      <c r="E3932" s="350" t="s">
        <v>24</v>
      </c>
      <c r="F3932" s="349" t="s">
        <v>24</v>
      </c>
      <c r="G3932" s="349">
        <v>89675</v>
      </c>
      <c r="H3932" s="349" t="s">
        <v>5135</v>
      </c>
      <c r="I3932" s="349" t="s">
        <v>181</v>
      </c>
      <c r="J3932" s="349" t="s">
        <v>1137</v>
      </c>
      <c r="K3932" s="350">
        <v>94.92</v>
      </c>
      <c r="L3932" s="349" t="s">
        <v>1138</v>
      </c>
    </row>
    <row r="3933" spans="1:12" ht="13.5" x14ac:dyDescent="0.25">
      <c r="A3933" s="349" t="s">
        <v>4648</v>
      </c>
      <c r="B3933" s="349" t="s">
        <v>4649</v>
      </c>
      <c r="C3933" s="349" t="s">
        <v>3978</v>
      </c>
      <c r="D3933" s="349" t="s">
        <v>4901</v>
      </c>
      <c r="E3933" s="350" t="s">
        <v>24</v>
      </c>
      <c r="F3933" s="349" t="s">
        <v>24</v>
      </c>
      <c r="G3933" s="349">
        <v>89676</v>
      </c>
      <c r="H3933" s="349" t="s">
        <v>5136</v>
      </c>
      <c r="I3933" s="349" t="s">
        <v>181</v>
      </c>
      <c r="J3933" s="349" t="s">
        <v>1137</v>
      </c>
      <c r="K3933" s="350">
        <v>38.75</v>
      </c>
      <c r="L3933" s="349" t="s">
        <v>1138</v>
      </c>
    </row>
    <row r="3934" spans="1:12" ht="13.5" x14ac:dyDescent="0.25">
      <c r="A3934" s="349" t="s">
        <v>4648</v>
      </c>
      <c r="B3934" s="349" t="s">
        <v>4649</v>
      </c>
      <c r="C3934" s="349" t="s">
        <v>3978</v>
      </c>
      <c r="D3934" s="349" t="s">
        <v>4901</v>
      </c>
      <c r="E3934" s="350" t="s">
        <v>24</v>
      </c>
      <c r="F3934" s="349" t="s">
        <v>24</v>
      </c>
      <c r="G3934" s="349">
        <v>89677</v>
      </c>
      <c r="H3934" s="349" t="s">
        <v>5137</v>
      </c>
      <c r="I3934" s="349" t="s">
        <v>181</v>
      </c>
      <c r="J3934" s="349" t="s">
        <v>1137</v>
      </c>
      <c r="K3934" s="350">
        <v>95.09</v>
      </c>
      <c r="L3934" s="349" t="s">
        <v>1138</v>
      </c>
    </row>
    <row r="3935" spans="1:12" ht="13.5" x14ac:dyDescent="0.25">
      <c r="A3935" s="349" t="s">
        <v>4648</v>
      </c>
      <c r="B3935" s="349" t="s">
        <v>4649</v>
      </c>
      <c r="C3935" s="349" t="s">
        <v>3978</v>
      </c>
      <c r="D3935" s="349" t="s">
        <v>4901</v>
      </c>
      <c r="E3935" s="350" t="s">
        <v>24</v>
      </c>
      <c r="F3935" s="349" t="s">
        <v>24</v>
      </c>
      <c r="G3935" s="349">
        <v>89678</v>
      </c>
      <c r="H3935" s="349" t="s">
        <v>5138</v>
      </c>
      <c r="I3935" s="349" t="s">
        <v>181</v>
      </c>
      <c r="J3935" s="349" t="s">
        <v>1137</v>
      </c>
      <c r="K3935" s="350">
        <v>12.27</v>
      </c>
      <c r="L3935" s="349" t="s">
        <v>1138</v>
      </c>
    </row>
    <row r="3936" spans="1:12" ht="13.5" x14ac:dyDescent="0.25">
      <c r="A3936" s="349" t="s">
        <v>4648</v>
      </c>
      <c r="B3936" s="349" t="s">
        <v>4649</v>
      </c>
      <c r="C3936" s="349" t="s">
        <v>3978</v>
      </c>
      <c r="D3936" s="349" t="s">
        <v>4901</v>
      </c>
      <c r="E3936" s="350" t="s">
        <v>24</v>
      </c>
      <c r="F3936" s="349" t="s">
        <v>24</v>
      </c>
      <c r="G3936" s="349">
        <v>89679</v>
      </c>
      <c r="H3936" s="349" t="s">
        <v>5139</v>
      </c>
      <c r="I3936" s="349" t="s">
        <v>181</v>
      </c>
      <c r="J3936" s="349" t="s">
        <v>1137</v>
      </c>
      <c r="K3936" s="350">
        <v>158.38999999999999</v>
      </c>
      <c r="L3936" s="349" t="s">
        <v>1138</v>
      </c>
    </row>
    <row r="3937" spans="1:12" ht="13.5" x14ac:dyDescent="0.25">
      <c r="A3937" s="349" t="s">
        <v>4648</v>
      </c>
      <c r="B3937" s="349" t="s">
        <v>4649</v>
      </c>
      <c r="C3937" s="349" t="s">
        <v>3978</v>
      </c>
      <c r="D3937" s="349" t="s">
        <v>4901</v>
      </c>
      <c r="E3937" s="350" t="s">
        <v>24</v>
      </c>
      <c r="F3937" s="349" t="s">
        <v>24</v>
      </c>
      <c r="G3937" s="349">
        <v>89680</v>
      </c>
      <c r="H3937" s="349" t="s">
        <v>5140</v>
      </c>
      <c r="I3937" s="349" t="s">
        <v>181</v>
      </c>
      <c r="J3937" s="349" t="s">
        <v>1137</v>
      </c>
      <c r="K3937" s="350">
        <v>23.31</v>
      </c>
      <c r="L3937" s="349" t="s">
        <v>1138</v>
      </c>
    </row>
    <row r="3938" spans="1:12" ht="13.5" x14ac:dyDescent="0.25">
      <c r="A3938" s="349" t="s">
        <v>4648</v>
      </c>
      <c r="B3938" s="349" t="s">
        <v>4649</v>
      </c>
      <c r="C3938" s="349" t="s">
        <v>3978</v>
      </c>
      <c r="D3938" s="349" t="s">
        <v>4901</v>
      </c>
      <c r="E3938" s="350" t="s">
        <v>24</v>
      </c>
      <c r="F3938" s="349" t="s">
        <v>24</v>
      </c>
      <c r="G3938" s="349">
        <v>89681</v>
      </c>
      <c r="H3938" s="349" t="s">
        <v>5141</v>
      </c>
      <c r="I3938" s="349" t="s">
        <v>181</v>
      </c>
      <c r="J3938" s="349" t="s">
        <v>1137</v>
      </c>
      <c r="K3938" s="350">
        <v>115.54</v>
      </c>
      <c r="L3938" s="349" t="s">
        <v>1138</v>
      </c>
    </row>
    <row r="3939" spans="1:12" ht="13.5" x14ac:dyDescent="0.25">
      <c r="A3939" s="349" t="s">
        <v>4648</v>
      </c>
      <c r="B3939" s="349" t="s">
        <v>4649</v>
      </c>
      <c r="C3939" s="349" t="s">
        <v>3978</v>
      </c>
      <c r="D3939" s="349" t="s">
        <v>4901</v>
      </c>
      <c r="E3939" s="350" t="s">
        <v>24</v>
      </c>
      <c r="F3939" s="349" t="s">
        <v>24</v>
      </c>
      <c r="G3939" s="349">
        <v>89682</v>
      </c>
      <c r="H3939" s="349" t="s">
        <v>5142</v>
      </c>
      <c r="I3939" s="349" t="s">
        <v>181</v>
      </c>
      <c r="J3939" s="349" t="s">
        <v>1137</v>
      </c>
      <c r="K3939" s="350">
        <v>32.93</v>
      </c>
      <c r="L3939" s="349" t="s">
        <v>1138</v>
      </c>
    </row>
    <row r="3940" spans="1:12" ht="13.5" x14ac:dyDescent="0.25">
      <c r="A3940" s="349" t="s">
        <v>4648</v>
      </c>
      <c r="B3940" s="349" t="s">
        <v>4649</v>
      </c>
      <c r="C3940" s="349" t="s">
        <v>3978</v>
      </c>
      <c r="D3940" s="349" t="s">
        <v>4901</v>
      </c>
      <c r="E3940" s="350" t="s">
        <v>24</v>
      </c>
      <c r="F3940" s="349" t="s">
        <v>24</v>
      </c>
      <c r="G3940" s="349">
        <v>89683</v>
      </c>
      <c r="H3940" s="349" t="s">
        <v>5143</v>
      </c>
      <c r="I3940" s="349" t="s">
        <v>181</v>
      </c>
      <c r="J3940" s="349" t="s">
        <v>1137</v>
      </c>
      <c r="K3940" s="350">
        <v>388.98</v>
      </c>
      <c r="L3940" s="349" t="s">
        <v>1138</v>
      </c>
    </row>
    <row r="3941" spans="1:12" ht="13.5" x14ac:dyDescent="0.25">
      <c r="A3941" s="349" t="s">
        <v>4648</v>
      </c>
      <c r="B3941" s="349" t="s">
        <v>4649</v>
      </c>
      <c r="C3941" s="349" t="s">
        <v>3978</v>
      </c>
      <c r="D3941" s="349" t="s">
        <v>4901</v>
      </c>
      <c r="E3941" s="350" t="s">
        <v>24</v>
      </c>
      <c r="F3941" s="349" t="s">
        <v>24</v>
      </c>
      <c r="G3941" s="349">
        <v>89684</v>
      </c>
      <c r="H3941" s="349" t="s">
        <v>5144</v>
      </c>
      <c r="I3941" s="349" t="s">
        <v>181</v>
      </c>
      <c r="J3941" s="349" t="s">
        <v>1137</v>
      </c>
      <c r="K3941" s="350">
        <v>46.71</v>
      </c>
      <c r="L3941" s="349" t="s">
        <v>1138</v>
      </c>
    </row>
    <row r="3942" spans="1:12" ht="13.5" x14ac:dyDescent="0.25">
      <c r="A3942" s="349" t="s">
        <v>4648</v>
      </c>
      <c r="B3942" s="349" t="s">
        <v>4649</v>
      </c>
      <c r="C3942" s="349" t="s">
        <v>3978</v>
      </c>
      <c r="D3942" s="349" t="s">
        <v>4901</v>
      </c>
      <c r="E3942" s="350" t="s">
        <v>24</v>
      </c>
      <c r="F3942" s="349" t="s">
        <v>24</v>
      </c>
      <c r="G3942" s="349">
        <v>89685</v>
      </c>
      <c r="H3942" s="349" t="s">
        <v>5145</v>
      </c>
      <c r="I3942" s="349" t="s">
        <v>181</v>
      </c>
      <c r="J3942" s="349" t="s">
        <v>1137</v>
      </c>
      <c r="K3942" s="350">
        <v>78.06</v>
      </c>
      <c r="L3942" s="349" t="s">
        <v>1138</v>
      </c>
    </row>
    <row r="3943" spans="1:12" ht="13.5" x14ac:dyDescent="0.25">
      <c r="A3943" s="349" t="s">
        <v>4648</v>
      </c>
      <c r="B3943" s="349" t="s">
        <v>4649</v>
      </c>
      <c r="C3943" s="349" t="s">
        <v>3978</v>
      </c>
      <c r="D3943" s="349" t="s">
        <v>4901</v>
      </c>
      <c r="E3943" s="350" t="s">
        <v>24</v>
      </c>
      <c r="F3943" s="349" t="s">
        <v>24</v>
      </c>
      <c r="G3943" s="349">
        <v>89686</v>
      </c>
      <c r="H3943" s="349" t="s">
        <v>5146</v>
      </c>
      <c r="I3943" s="349" t="s">
        <v>181</v>
      </c>
      <c r="J3943" s="349" t="s">
        <v>1137</v>
      </c>
      <c r="K3943" s="350">
        <v>59.43</v>
      </c>
      <c r="L3943" s="349" t="s">
        <v>1138</v>
      </c>
    </row>
    <row r="3944" spans="1:12" ht="13.5" x14ac:dyDescent="0.25">
      <c r="A3944" s="349" t="s">
        <v>4648</v>
      </c>
      <c r="B3944" s="349" t="s">
        <v>4649</v>
      </c>
      <c r="C3944" s="349" t="s">
        <v>3978</v>
      </c>
      <c r="D3944" s="349" t="s">
        <v>4901</v>
      </c>
      <c r="E3944" s="350" t="s">
        <v>24</v>
      </c>
      <c r="F3944" s="349" t="s">
        <v>24</v>
      </c>
      <c r="G3944" s="349">
        <v>89687</v>
      </c>
      <c r="H3944" s="349" t="s">
        <v>5147</v>
      </c>
      <c r="I3944" s="349" t="s">
        <v>181</v>
      </c>
      <c r="J3944" s="349" t="s">
        <v>1137</v>
      </c>
      <c r="K3944" s="350">
        <v>65.739999999999995</v>
      </c>
      <c r="L3944" s="349" t="s">
        <v>1138</v>
      </c>
    </row>
    <row r="3945" spans="1:12" ht="13.5" x14ac:dyDescent="0.25">
      <c r="A3945" s="349" t="s">
        <v>4648</v>
      </c>
      <c r="B3945" s="349" t="s">
        <v>4649</v>
      </c>
      <c r="C3945" s="349" t="s">
        <v>3978</v>
      </c>
      <c r="D3945" s="349" t="s">
        <v>4901</v>
      </c>
      <c r="E3945" s="350" t="s">
        <v>24</v>
      </c>
      <c r="F3945" s="349" t="s">
        <v>24</v>
      </c>
      <c r="G3945" s="349">
        <v>89689</v>
      </c>
      <c r="H3945" s="349" t="s">
        <v>5148</v>
      </c>
      <c r="I3945" s="349" t="s">
        <v>181</v>
      </c>
      <c r="J3945" s="349" t="s">
        <v>1137</v>
      </c>
      <c r="K3945" s="350">
        <v>39.47</v>
      </c>
      <c r="L3945" s="349" t="s">
        <v>1138</v>
      </c>
    </row>
    <row r="3946" spans="1:12" ht="13.5" x14ac:dyDescent="0.25">
      <c r="A3946" s="349" t="s">
        <v>4648</v>
      </c>
      <c r="B3946" s="349" t="s">
        <v>4649</v>
      </c>
      <c r="C3946" s="349" t="s">
        <v>3978</v>
      </c>
      <c r="D3946" s="349" t="s">
        <v>4901</v>
      </c>
      <c r="E3946" s="350" t="s">
        <v>24</v>
      </c>
      <c r="F3946" s="349" t="s">
        <v>24</v>
      </c>
      <c r="G3946" s="349">
        <v>89690</v>
      </c>
      <c r="H3946" s="349" t="s">
        <v>5149</v>
      </c>
      <c r="I3946" s="349" t="s">
        <v>181</v>
      </c>
      <c r="J3946" s="349" t="s">
        <v>1137</v>
      </c>
      <c r="K3946" s="350">
        <v>114.28</v>
      </c>
      <c r="L3946" s="349" t="s">
        <v>1138</v>
      </c>
    </row>
    <row r="3947" spans="1:12" ht="13.5" x14ac:dyDescent="0.25">
      <c r="A3947" s="349" t="s">
        <v>4648</v>
      </c>
      <c r="B3947" s="349" t="s">
        <v>4649</v>
      </c>
      <c r="C3947" s="349" t="s">
        <v>3978</v>
      </c>
      <c r="D3947" s="349" t="s">
        <v>4901</v>
      </c>
      <c r="E3947" s="350" t="s">
        <v>24</v>
      </c>
      <c r="F3947" s="349" t="s">
        <v>24</v>
      </c>
      <c r="G3947" s="349">
        <v>89691</v>
      </c>
      <c r="H3947" s="349" t="s">
        <v>5150</v>
      </c>
      <c r="I3947" s="349" t="s">
        <v>181</v>
      </c>
      <c r="J3947" s="349" t="s">
        <v>1137</v>
      </c>
      <c r="K3947" s="350">
        <v>13.75</v>
      </c>
      <c r="L3947" s="349" t="s">
        <v>1138</v>
      </c>
    </row>
    <row r="3948" spans="1:12" ht="13.5" x14ac:dyDescent="0.25">
      <c r="A3948" s="349" t="s">
        <v>4648</v>
      </c>
      <c r="B3948" s="349" t="s">
        <v>4649</v>
      </c>
      <c r="C3948" s="349" t="s">
        <v>3978</v>
      </c>
      <c r="D3948" s="349" t="s">
        <v>4901</v>
      </c>
      <c r="E3948" s="350" t="s">
        <v>24</v>
      </c>
      <c r="F3948" s="349" t="s">
        <v>24</v>
      </c>
      <c r="G3948" s="349">
        <v>89692</v>
      </c>
      <c r="H3948" s="349" t="s">
        <v>5151</v>
      </c>
      <c r="I3948" s="349" t="s">
        <v>181</v>
      </c>
      <c r="J3948" s="349" t="s">
        <v>1137</v>
      </c>
      <c r="K3948" s="350">
        <v>133.36000000000001</v>
      </c>
      <c r="L3948" s="349" t="s">
        <v>1138</v>
      </c>
    </row>
    <row r="3949" spans="1:12" ht="13.5" x14ac:dyDescent="0.25">
      <c r="A3949" s="349" t="s">
        <v>4648</v>
      </c>
      <c r="B3949" s="349" t="s">
        <v>4649</v>
      </c>
      <c r="C3949" s="349" t="s">
        <v>3978</v>
      </c>
      <c r="D3949" s="349" t="s">
        <v>4901</v>
      </c>
      <c r="E3949" s="350" t="s">
        <v>24</v>
      </c>
      <c r="F3949" s="349" t="s">
        <v>24</v>
      </c>
      <c r="G3949" s="349">
        <v>89693</v>
      </c>
      <c r="H3949" s="349" t="s">
        <v>5152</v>
      </c>
      <c r="I3949" s="349" t="s">
        <v>181</v>
      </c>
      <c r="J3949" s="349" t="s">
        <v>1137</v>
      </c>
      <c r="K3949" s="350">
        <v>98.76</v>
      </c>
      <c r="L3949" s="349" t="s">
        <v>1138</v>
      </c>
    </row>
    <row r="3950" spans="1:12" ht="13.5" x14ac:dyDescent="0.25">
      <c r="A3950" s="349" t="s">
        <v>4648</v>
      </c>
      <c r="B3950" s="349" t="s">
        <v>4649</v>
      </c>
      <c r="C3950" s="349" t="s">
        <v>3978</v>
      </c>
      <c r="D3950" s="349" t="s">
        <v>4901</v>
      </c>
      <c r="E3950" s="350" t="s">
        <v>24</v>
      </c>
      <c r="F3950" s="349" t="s">
        <v>24</v>
      </c>
      <c r="G3950" s="349">
        <v>89694</v>
      </c>
      <c r="H3950" s="349" t="s">
        <v>5153</v>
      </c>
      <c r="I3950" s="349" t="s">
        <v>181</v>
      </c>
      <c r="J3950" s="349" t="s">
        <v>1137</v>
      </c>
      <c r="K3950" s="350">
        <v>20.73</v>
      </c>
      <c r="L3950" s="349" t="s">
        <v>1138</v>
      </c>
    </row>
    <row r="3951" spans="1:12" ht="13.5" x14ac:dyDescent="0.25">
      <c r="A3951" s="349" t="s">
        <v>4648</v>
      </c>
      <c r="B3951" s="349" t="s">
        <v>4649</v>
      </c>
      <c r="C3951" s="349" t="s">
        <v>3978</v>
      </c>
      <c r="D3951" s="349" t="s">
        <v>4901</v>
      </c>
      <c r="E3951" s="350" t="s">
        <v>24</v>
      </c>
      <c r="F3951" s="349" t="s">
        <v>24</v>
      </c>
      <c r="G3951" s="349">
        <v>89695</v>
      </c>
      <c r="H3951" s="349" t="s">
        <v>5154</v>
      </c>
      <c r="I3951" s="349" t="s">
        <v>181</v>
      </c>
      <c r="J3951" s="349" t="s">
        <v>1137</v>
      </c>
      <c r="K3951" s="350">
        <v>17.510000000000002</v>
      </c>
      <c r="L3951" s="349" t="s">
        <v>1138</v>
      </c>
    </row>
    <row r="3952" spans="1:12" ht="13.5" x14ac:dyDescent="0.25">
      <c r="A3952" s="349" t="s">
        <v>4648</v>
      </c>
      <c r="B3952" s="349" t="s">
        <v>4649</v>
      </c>
      <c r="C3952" s="349" t="s">
        <v>3978</v>
      </c>
      <c r="D3952" s="349" t="s">
        <v>4901</v>
      </c>
      <c r="E3952" s="350" t="s">
        <v>24</v>
      </c>
      <c r="F3952" s="349" t="s">
        <v>24</v>
      </c>
      <c r="G3952" s="349">
        <v>89696</v>
      </c>
      <c r="H3952" s="349" t="s">
        <v>5155</v>
      </c>
      <c r="I3952" s="349" t="s">
        <v>181</v>
      </c>
      <c r="J3952" s="349" t="s">
        <v>1137</v>
      </c>
      <c r="K3952" s="350">
        <v>108.23</v>
      </c>
      <c r="L3952" s="349" t="s">
        <v>1138</v>
      </c>
    </row>
    <row r="3953" spans="1:12" ht="13.5" x14ac:dyDescent="0.25">
      <c r="A3953" s="349" t="s">
        <v>4648</v>
      </c>
      <c r="B3953" s="349" t="s">
        <v>4649</v>
      </c>
      <c r="C3953" s="349" t="s">
        <v>3978</v>
      </c>
      <c r="D3953" s="349" t="s">
        <v>4901</v>
      </c>
      <c r="E3953" s="350" t="s">
        <v>24</v>
      </c>
      <c r="F3953" s="349" t="s">
        <v>24</v>
      </c>
      <c r="G3953" s="349">
        <v>89697</v>
      </c>
      <c r="H3953" s="349" t="s">
        <v>5156</v>
      </c>
      <c r="I3953" s="349" t="s">
        <v>181</v>
      </c>
      <c r="J3953" s="349" t="s">
        <v>1137</v>
      </c>
      <c r="K3953" s="350">
        <v>17.97</v>
      </c>
      <c r="L3953" s="349" t="s">
        <v>1138</v>
      </c>
    </row>
    <row r="3954" spans="1:12" ht="13.5" x14ac:dyDescent="0.25">
      <c r="A3954" s="349" t="s">
        <v>4648</v>
      </c>
      <c r="B3954" s="349" t="s">
        <v>4649</v>
      </c>
      <c r="C3954" s="349" t="s">
        <v>3978</v>
      </c>
      <c r="D3954" s="349" t="s">
        <v>4901</v>
      </c>
      <c r="E3954" s="350" t="s">
        <v>24</v>
      </c>
      <c r="F3954" s="349" t="s">
        <v>24</v>
      </c>
      <c r="G3954" s="349">
        <v>89698</v>
      </c>
      <c r="H3954" s="349" t="s">
        <v>5157</v>
      </c>
      <c r="I3954" s="349" t="s">
        <v>181</v>
      </c>
      <c r="J3954" s="349" t="s">
        <v>1137</v>
      </c>
      <c r="K3954" s="350">
        <v>350.03</v>
      </c>
      <c r="L3954" s="349" t="s">
        <v>1138</v>
      </c>
    </row>
    <row r="3955" spans="1:12" ht="13.5" x14ac:dyDescent="0.25">
      <c r="A3955" s="349" t="s">
        <v>4648</v>
      </c>
      <c r="B3955" s="349" t="s">
        <v>4649</v>
      </c>
      <c r="C3955" s="349" t="s">
        <v>3978</v>
      </c>
      <c r="D3955" s="349" t="s">
        <v>4901</v>
      </c>
      <c r="E3955" s="350" t="s">
        <v>24</v>
      </c>
      <c r="F3955" s="349" t="s">
        <v>24</v>
      </c>
      <c r="G3955" s="349">
        <v>89699</v>
      </c>
      <c r="H3955" s="349" t="s">
        <v>5158</v>
      </c>
      <c r="I3955" s="349" t="s">
        <v>181</v>
      </c>
      <c r="J3955" s="349" t="s">
        <v>1137</v>
      </c>
      <c r="K3955" s="350">
        <v>262.2</v>
      </c>
      <c r="L3955" s="349" t="s">
        <v>1138</v>
      </c>
    </row>
    <row r="3956" spans="1:12" ht="13.5" x14ac:dyDescent="0.25">
      <c r="A3956" s="349" t="s">
        <v>4648</v>
      </c>
      <c r="B3956" s="349" t="s">
        <v>4649</v>
      </c>
      <c r="C3956" s="349" t="s">
        <v>3978</v>
      </c>
      <c r="D3956" s="349" t="s">
        <v>4901</v>
      </c>
      <c r="E3956" s="350" t="s">
        <v>24</v>
      </c>
      <c r="F3956" s="349" t="s">
        <v>24</v>
      </c>
      <c r="G3956" s="349">
        <v>89700</v>
      </c>
      <c r="H3956" s="349" t="s">
        <v>5159</v>
      </c>
      <c r="I3956" s="349" t="s">
        <v>181</v>
      </c>
      <c r="J3956" s="349" t="s">
        <v>1137</v>
      </c>
      <c r="K3956" s="350">
        <v>23.71</v>
      </c>
      <c r="L3956" s="349" t="s">
        <v>1138</v>
      </c>
    </row>
    <row r="3957" spans="1:12" ht="13.5" x14ac:dyDescent="0.25">
      <c r="A3957" s="349" t="s">
        <v>4648</v>
      </c>
      <c r="B3957" s="349" t="s">
        <v>4649</v>
      </c>
      <c r="C3957" s="349" t="s">
        <v>3978</v>
      </c>
      <c r="D3957" s="349" t="s">
        <v>4901</v>
      </c>
      <c r="E3957" s="350" t="s">
        <v>24</v>
      </c>
      <c r="F3957" s="349" t="s">
        <v>24</v>
      </c>
      <c r="G3957" s="349">
        <v>89701</v>
      </c>
      <c r="H3957" s="349" t="s">
        <v>5160</v>
      </c>
      <c r="I3957" s="349" t="s">
        <v>181</v>
      </c>
      <c r="J3957" s="349" t="s">
        <v>1137</v>
      </c>
      <c r="K3957" s="350">
        <v>250.36</v>
      </c>
      <c r="L3957" s="349" t="s">
        <v>1138</v>
      </c>
    </row>
    <row r="3958" spans="1:12" ht="13.5" x14ac:dyDescent="0.25">
      <c r="A3958" s="349" t="s">
        <v>4648</v>
      </c>
      <c r="B3958" s="349" t="s">
        <v>4649</v>
      </c>
      <c r="C3958" s="349" t="s">
        <v>3978</v>
      </c>
      <c r="D3958" s="349" t="s">
        <v>4901</v>
      </c>
      <c r="E3958" s="350" t="s">
        <v>24</v>
      </c>
      <c r="F3958" s="349" t="s">
        <v>24</v>
      </c>
      <c r="G3958" s="349">
        <v>89702</v>
      </c>
      <c r="H3958" s="349" t="s">
        <v>5161</v>
      </c>
      <c r="I3958" s="349" t="s">
        <v>181</v>
      </c>
      <c r="J3958" s="349" t="s">
        <v>1137</v>
      </c>
      <c r="K3958" s="350">
        <v>22.53</v>
      </c>
      <c r="L3958" s="349" t="s">
        <v>1138</v>
      </c>
    </row>
    <row r="3959" spans="1:12" ht="13.5" x14ac:dyDescent="0.25">
      <c r="A3959" s="349" t="s">
        <v>4648</v>
      </c>
      <c r="B3959" s="349" t="s">
        <v>4649</v>
      </c>
      <c r="C3959" s="349" t="s">
        <v>3978</v>
      </c>
      <c r="D3959" s="349" t="s">
        <v>4901</v>
      </c>
      <c r="E3959" s="350" t="s">
        <v>24</v>
      </c>
      <c r="F3959" s="349" t="s">
        <v>24</v>
      </c>
      <c r="G3959" s="349">
        <v>89703</v>
      </c>
      <c r="H3959" s="349" t="s">
        <v>5162</v>
      </c>
      <c r="I3959" s="349" t="s">
        <v>181</v>
      </c>
      <c r="J3959" s="349" t="s">
        <v>1137</v>
      </c>
      <c r="K3959" s="350">
        <v>50.07</v>
      </c>
      <c r="L3959" s="349" t="s">
        <v>1138</v>
      </c>
    </row>
    <row r="3960" spans="1:12" ht="13.5" x14ac:dyDescent="0.25">
      <c r="A3960" s="349" t="s">
        <v>4648</v>
      </c>
      <c r="B3960" s="349" t="s">
        <v>4649</v>
      </c>
      <c r="C3960" s="349" t="s">
        <v>3978</v>
      </c>
      <c r="D3960" s="349" t="s">
        <v>4901</v>
      </c>
      <c r="E3960" s="350" t="s">
        <v>24</v>
      </c>
      <c r="F3960" s="349" t="s">
        <v>24</v>
      </c>
      <c r="G3960" s="349">
        <v>89704</v>
      </c>
      <c r="H3960" s="349" t="s">
        <v>5163</v>
      </c>
      <c r="I3960" s="349" t="s">
        <v>181</v>
      </c>
      <c r="J3960" s="349" t="s">
        <v>1137</v>
      </c>
      <c r="K3960" s="350">
        <v>191.93</v>
      </c>
      <c r="L3960" s="349" t="s">
        <v>1138</v>
      </c>
    </row>
    <row r="3961" spans="1:12" ht="13.5" x14ac:dyDescent="0.25">
      <c r="A3961" s="349" t="s">
        <v>4648</v>
      </c>
      <c r="B3961" s="349" t="s">
        <v>4649</v>
      </c>
      <c r="C3961" s="349" t="s">
        <v>3978</v>
      </c>
      <c r="D3961" s="349" t="s">
        <v>4901</v>
      </c>
      <c r="E3961" s="350" t="s">
        <v>24</v>
      </c>
      <c r="F3961" s="349" t="s">
        <v>24</v>
      </c>
      <c r="G3961" s="349">
        <v>89705</v>
      </c>
      <c r="H3961" s="349" t="s">
        <v>5164</v>
      </c>
      <c r="I3961" s="349" t="s">
        <v>181</v>
      </c>
      <c r="J3961" s="349" t="s">
        <v>1137</v>
      </c>
      <c r="K3961" s="350">
        <v>26.14</v>
      </c>
      <c r="L3961" s="349" t="s">
        <v>1138</v>
      </c>
    </row>
    <row r="3962" spans="1:12" ht="13.5" x14ac:dyDescent="0.25">
      <c r="A3962" s="349" t="s">
        <v>4648</v>
      </c>
      <c r="B3962" s="349" t="s">
        <v>4649</v>
      </c>
      <c r="C3962" s="349" t="s">
        <v>3978</v>
      </c>
      <c r="D3962" s="349" t="s">
        <v>4901</v>
      </c>
      <c r="E3962" s="350" t="s">
        <v>24</v>
      </c>
      <c r="F3962" s="349" t="s">
        <v>24</v>
      </c>
      <c r="G3962" s="349">
        <v>89706</v>
      </c>
      <c r="H3962" s="349" t="s">
        <v>5165</v>
      </c>
      <c r="I3962" s="349" t="s">
        <v>181</v>
      </c>
      <c r="J3962" s="349" t="s">
        <v>1137</v>
      </c>
      <c r="K3962" s="350">
        <v>58.81</v>
      </c>
      <c r="L3962" s="349" t="s">
        <v>1138</v>
      </c>
    </row>
    <row r="3963" spans="1:12" ht="13.5" x14ac:dyDescent="0.25">
      <c r="A3963" s="349" t="s">
        <v>4648</v>
      </c>
      <c r="B3963" s="349" t="s">
        <v>4649</v>
      </c>
      <c r="C3963" s="349" t="s">
        <v>3978</v>
      </c>
      <c r="D3963" s="349" t="s">
        <v>4901</v>
      </c>
      <c r="E3963" s="350" t="s">
        <v>24</v>
      </c>
      <c r="F3963" s="349" t="s">
        <v>24</v>
      </c>
      <c r="G3963" s="349">
        <v>89718</v>
      </c>
      <c r="H3963" s="349" t="s">
        <v>5166</v>
      </c>
      <c r="I3963" s="349" t="s">
        <v>182</v>
      </c>
      <c r="J3963" s="349" t="s">
        <v>1137</v>
      </c>
      <c r="K3963" s="350">
        <v>57.12</v>
      </c>
      <c r="L3963" s="349" t="s">
        <v>1138</v>
      </c>
    </row>
    <row r="3964" spans="1:12" ht="13.5" x14ac:dyDescent="0.25">
      <c r="A3964" s="349" t="s">
        <v>4648</v>
      </c>
      <c r="B3964" s="349" t="s">
        <v>4649</v>
      </c>
      <c r="C3964" s="349" t="s">
        <v>3978</v>
      </c>
      <c r="D3964" s="349" t="s">
        <v>4901</v>
      </c>
      <c r="E3964" s="350" t="s">
        <v>24</v>
      </c>
      <c r="F3964" s="349" t="s">
        <v>24</v>
      </c>
      <c r="G3964" s="349">
        <v>89719</v>
      </c>
      <c r="H3964" s="349" t="s">
        <v>5167</v>
      </c>
      <c r="I3964" s="349" t="s">
        <v>181</v>
      </c>
      <c r="J3964" s="349" t="s">
        <v>1137</v>
      </c>
      <c r="K3964" s="350">
        <v>13.16</v>
      </c>
      <c r="L3964" s="349" t="s">
        <v>1138</v>
      </c>
    </row>
    <row r="3965" spans="1:12" ht="13.5" x14ac:dyDescent="0.25">
      <c r="A3965" s="349" t="s">
        <v>4648</v>
      </c>
      <c r="B3965" s="349" t="s">
        <v>4649</v>
      </c>
      <c r="C3965" s="349" t="s">
        <v>3978</v>
      </c>
      <c r="D3965" s="349" t="s">
        <v>4901</v>
      </c>
      <c r="E3965" s="350" t="s">
        <v>24</v>
      </c>
      <c r="F3965" s="349" t="s">
        <v>24</v>
      </c>
      <c r="G3965" s="349">
        <v>89720</v>
      </c>
      <c r="H3965" s="349" t="s">
        <v>5168</v>
      </c>
      <c r="I3965" s="349" t="s">
        <v>181</v>
      </c>
      <c r="J3965" s="349" t="s">
        <v>1137</v>
      </c>
      <c r="K3965" s="350">
        <v>14.87</v>
      </c>
      <c r="L3965" s="349" t="s">
        <v>1138</v>
      </c>
    </row>
    <row r="3966" spans="1:12" ht="13.5" x14ac:dyDescent="0.25">
      <c r="A3966" s="349" t="s">
        <v>4648</v>
      </c>
      <c r="B3966" s="349" t="s">
        <v>4649</v>
      </c>
      <c r="C3966" s="349" t="s">
        <v>3978</v>
      </c>
      <c r="D3966" s="349" t="s">
        <v>4901</v>
      </c>
      <c r="E3966" s="350" t="s">
        <v>24</v>
      </c>
      <c r="F3966" s="349" t="s">
        <v>24</v>
      </c>
      <c r="G3966" s="349">
        <v>89721</v>
      </c>
      <c r="H3966" s="349" t="s">
        <v>5169</v>
      </c>
      <c r="I3966" s="349" t="s">
        <v>181</v>
      </c>
      <c r="J3966" s="349" t="s">
        <v>1137</v>
      </c>
      <c r="K3966" s="350">
        <v>16.239999999999998</v>
      </c>
      <c r="L3966" s="349" t="s">
        <v>1138</v>
      </c>
    </row>
    <row r="3967" spans="1:12" ht="13.5" x14ac:dyDescent="0.25">
      <c r="A3967" s="349" t="s">
        <v>4648</v>
      </c>
      <c r="B3967" s="349" t="s">
        <v>4649</v>
      </c>
      <c r="C3967" s="349" t="s">
        <v>3978</v>
      </c>
      <c r="D3967" s="349" t="s">
        <v>4901</v>
      </c>
      <c r="E3967" s="350" t="s">
        <v>24</v>
      </c>
      <c r="F3967" s="349" t="s">
        <v>24</v>
      </c>
      <c r="G3967" s="349">
        <v>89723</v>
      </c>
      <c r="H3967" s="349" t="s">
        <v>5170</v>
      </c>
      <c r="I3967" s="349" t="s">
        <v>181</v>
      </c>
      <c r="J3967" s="349" t="s">
        <v>1137</v>
      </c>
      <c r="K3967" s="350">
        <v>20.34</v>
      </c>
      <c r="L3967" s="349" t="s">
        <v>1138</v>
      </c>
    </row>
    <row r="3968" spans="1:12" ht="13.5" x14ac:dyDescent="0.25">
      <c r="A3968" s="349" t="s">
        <v>4648</v>
      </c>
      <c r="B3968" s="349" t="s">
        <v>4649</v>
      </c>
      <c r="C3968" s="349" t="s">
        <v>3978</v>
      </c>
      <c r="D3968" s="349" t="s">
        <v>4901</v>
      </c>
      <c r="E3968" s="350" t="s">
        <v>24</v>
      </c>
      <c r="F3968" s="349" t="s">
        <v>24</v>
      </c>
      <c r="G3968" s="349">
        <v>89724</v>
      </c>
      <c r="H3968" s="349" t="s">
        <v>5171</v>
      </c>
      <c r="I3968" s="349" t="s">
        <v>181</v>
      </c>
      <c r="J3968" s="349" t="s">
        <v>1137</v>
      </c>
      <c r="K3968" s="350">
        <v>10.84</v>
      </c>
      <c r="L3968" s="349" t="s">
        <v>1138</v>
      </c>
    </row>
    <row r="3969" spans="1:12" ht="13.5" x14ac:dyDescent="0.25">
      <c r="A3969" s="349" t="s">
        <v>4648</v>
      </c>
      <c r="B3969" s="349" t="s">
        <v>4649</v>
      </c>
      <c r="C3969" s="349" t="s">
        <v>3978</v>
      </c>
      <c r="D3969" s="349" t="s">
        <v>4901</v>
      </c>
      <c r="E3969" s="350" t="s">
        <v>24</v>
      </c>
      <c r="F3969" s="349" t="s">
        <v>24</v>
      </c>
      <c r="G3969" s="349">
        <v>89725</v>
      </c>
      <c r="H3969" s="349" t="s">
        <v>5172</v>
      </c>
      <c r="I3969" s="349" t="s">
        <v>181</v>
      </c>
      <c r="J3969" s="349" t="s">
        <v>1137</v>
      </c>
      <c r="K3969" s="350">
        <v>19.63</v>
      </c>
      <c r="L3969" s="349" t="s">
        <v>1138</v>
      </c>
    </row>
    <row r="3970" spans="1:12" ht="13.5" x14ac:dyDescent="0.25">
      <c r="A3970" s="349" t="s">
        <v>4648</v>
      </c>
      <c r="B3970" s="349" t="s">
        <v>4649</v>
      </c>
      <c r="C3970" s="349" t="s">
        <v>3978</v>
      </c>
      <c r="D3970" s="349" t="s">
        <v>4901</v>
      </c>
      <c r="E3970" s="350" t="s">
        <v>24</v>
      </c>
      <c r="F3970" s="349" t="s">
        <v>24</v>
      </c>
      <c r="G3970" s="349">
        <v>89726</v>
      </c>
      <c r="H3970" s="349" t="s">
        <v>5173</v>
      </c>
      <c r="I3970" s="349" t="s">
        <v>181</v>
      </c>
      <c r="J3970" s="349" t="s">
        <v>1137</v>
      </c>
      <c r="K3970" s="350">
        <v>11.18</v>
      </c>
      <c r="L3970" s="349" t="s">
        <v>1138</v>
      </c>
    </row>
    <row r="3971" spans="1:12" ht="13.5" x14ac:dyDescent="0.25">
      <c r="A3971" s="349" t="s">
        <v>4648</v>
      </c>
      <c r="B3971" s="349" t="s">
        <v>4649</v>
      </c>
      <c r="C3971" s="349" t="s">
        <v>3978</v>
      </c>
      <c r="D3971" s="349" t="s">
        <v>4901</v>
      </c>
      <c r="E3971" s="350" t="s">
        <v>24</v>
      </c>
      <c r="F3971" s="349" t="s">
        <v>24</v>
      </c>
      <c r="G3971" s="349">
        <v>89727</v>
      </c>
      <c r="H3971" s="349" t="s">
        <v>5174</v>
      </c>
      <c r="I3971" s="349" t="s">
        <v>181</v>
      </c>
      <c r="J3971" s="349" t="s">
        <v>1137</v>
      </c>
      <c r="K3971" s="350">
        <v>24.96</v>
      </c>
      <c r="L3971" s="349" t="s">
        <v>1138</v>
      </c>
    </row>
    <row r="3972" spans="1:12" ht="13.5" x14ac:dyDescent="0.25">
      <c r="A3972" s="349" t="s">
        <v>4648</v>
      </c>
      <c r="B3972" s="349" t="s">
        <v>4649</v>
      </c>
      <c r="C3972" s="349" t="s">
        <v>3978</v>
      </c>
      <c r="D3972" s="349" t="s">
        <v>4901</v>
      </c>
      <c r="E3972" s="350" t="s">
        <v>24</v>
      </c>
      <c r="F3972" s="349" t="s">
        <v>24</v>
      </c>
      <c r="G3972" s="349">
        <v>89728</v>
      </c>
      <c r="H3972" s="349" t="s">
        <v>5175</v>
      </c>
      <c r="I3972" s="349" t="s">
        <v>181</v>
      </c>
      <c r="J3972" s="349" t="s">
        <v>1137</v>
      </c>
      <c r="K3972" s="350">
        <v>15.19</v>
      </c>
      <c r="L3972" s="349" t="s">
        <v>1138</v>
      </c>
    </row>
    <row r="3973" spans="1:12" ht="13.5" x14ac:dyDescent="0.25">
      <c r="A3973" s="349" t="s">
        <v>4648</v>
      </c>
      <c r="B3973" s="349" t="s">
        <v>4649</v>
      </c>
      <c r="C3973" s="349" t="s">
        <v>3978</v>
      </c>
      <c r="D3973" s="349" t="s">
        <v>4901</v>
      </c>
      <c r="E3973" s="350" t="s">
        <v>24</v>
      </c>
      <c r="F3973" s="349" t="s">
        <v>24</v>
      </c>
      <c r="G3973" s="349">
        <v>89729</v>
      </c>
      <c r="H3973" s="349" t="s">
        <v>5176</v>
      </c>
      <c r="I3973" s="349" t="s">
        <v>181</v>
      </c>
      <c r="J3973" s="349" t="s">
        <v>1137</v>
      </c>
      <c r="K3973" s="350">
        <v>30.44</v>
      </c>
      <c r="L3973" s="349" t="s">
        <v>1138</v>
      </c>
    </row>
    <row r="3974" spans="1:12" ht="13.5" x14ac:dyDescent="0.25">
      <c r="A3974" s="349" t="s">
        <v>4648</v>
      </c>
      <c r="B3974" s="349" t="s">
        <v>4649</v>
      </c>
      <c r="C3974" s="349" t="s">
        <v>3978</v>
      </c>
      <c r="D3974" s="349" t="s">
        <v>4901</v>
      </c>
      <c r="E3974" s="350" t="s">
        <v>24</v>
      </c>
      <c r="F3974" s="349" t="s">
        <v>24</v>
      </c>
      <c r="G3974" s="349">
        <v>89730</v>
      </c>
      <c r="H3974" s="349" t="s">
        <v>5177</v>
      </c>
      <c r="I3974" s="349" t="s">
        <v>181</v>
      </c>
      <c r="J3974" s="349" t="s">
        <v>1137</v>
      </c>
      <c r="K3974" s="350">
        <v>18.010000000000002</v>
      </c>
      <c r="L3974" s="349" t="s">
        <v>1138</v>
      </c>
    </row>
    <row r="3975" spans="1:12" ht="13.5" x14ac:dyDescent="0.25">
      <c r="A3975" s="349" t="s">
        <v>4648</v>
      </c>
      <c r="B3975" s="349" t="s">
        <v>4649</v>
      </c>
      <c r="C3975" s="349" t="s">
        <v>3978</v>
      </c>
      <c r="D3975" s="349" t="s">
        <v>4901</v>
      </c>
      <c r="E3975" s="350" t="s">
        <v>24</v>
      </c>
      <c r="F3975" s="349" t="s">
        <v>24</v>
      </c>
      <c r="G3975" s="349">
        <v>89731</v>
      </c>
      <c r="H3975" s="349" t="s">
        <v>5178</v>
      </c>
      <c r="I3975" s="349" t="s">
        <v>181</v>
      </c>
      <c r="J3975" s="349" t="s">
        <v>1137</v>
      </c>
      <c r="K3975" s="350">
        <v>16.13</v>
      </c>
      <c r="L3975" s="349" t="s">
        <v>1138</v>
      </c>
    </row>
    <row r="3976" spans="1:12" ht="13.5" x14ac:dyDescent="0.25">
      <c r="A3976" s="349" t="s">
        <v>4648</v>
      </c>
      <c r="B3976" s="349" t="s">
        <v>4649</v>
      </c>
      <c r="C3976" s="349" t="s">
        <v>3978</v>
      </c>
      <c r="D3976" s="349" t="s">
        <v>4901</v>
      </c>
      <c r="E3976" s="350" t="s">
        <v>24</v>
      </c>
      <c r="F3976" s="349" t="s">
        <v>24</v>
      </c>
      <c r="G3976" s="349">
        <v>89732</v>
      </c>
      <c r="H3976" s="349" t="s">
        <v>5179</v>
      </c>
      <c r="I3976" s="349" t="s">
        <v>181</v>
      </c>
      <c r="J3976" s="349" t="s">
        <v>1137</v>
      </c>
      <c r="K3976" s="350">
        <v>17.21</v>
      </c>
      <c r="L3976" s="349" t="s">
        <v>1138</v>
      </c>
    </row>
    <row r="3977" spans="1:12" ht="13.5" x14ac:dyDescent="0.25">
      <c r="A3977" s="349" t="s">
        <v>4648</v>
      </c>
      <c r="B3977" s="349" t="s">
        <v>4649</v>
      </c>
      <c r="C3977" s="349" t="s">
        <v>3978</v>
      </c>
      <c r="D3977" s="349" t="s">
        <v>4901</v>
      </c>
      <c r="E3977" s="350" t="s">
        <v>24</v>
      </c>
      <c r="F3977" s="349" t="s">
        <v>24</v>
      </c>
      <c r="G3977" s="349">
        <v>89733</v>
      </c>
      <c r="H3977" s="349" t="s">
        <v>5180</v>
      </c>
      <c r="I3977" s="349" t="s">
        <v>181</v>
      </c>
      <c r="J3977" s="349" t="s">
        <v>1137</v>
      </c>
      <c r="K3977" s="350">
        <v>28.72</v>
      </c>
      <c r="L3977" s="349" t="s">
        <v>1138</v>
      </c>
    </row>
    <row r="3978" spans="1:12" ht="13.5" x14ac:dyDescent="0.25">
      <c r="A3978" s="349" t="s">
        <v>4648</v>
      </c>
      <c r="B3978" s="349" t="s">
        <v>4649</v>
      </c>
      <c r="C3978" s="349" t="s">
        <v>3978</v>
      </c>
      <c r="D3978" s="349" t="s">
        <v>4901</v>
      </c>
      <c r="E3978" s="350" t="s">
        <v>24</v>
      </c>
      <c r="F3978" s="349" t="s">
        <v>24</v>
      </c>
      <c r="G3978" s="349">
        <v>89734</v>
      </c>
      <c r="H3978" s="349" t="s">
        <v>5181</v>
      </c>
      <c r="I3978" s="349" t="s">
        <v>181</v>
      </c>
      <c r="J3978" s="349" t="s">
        <v>1137</v>
      </c>
      <c r="K3978" s="350">
        <v>28.69</v>
      </c>
      <c r="L3978" s="349" t="s">
        <v>1138</v>
      </c>
    </row>
    <row r="3979" spans="1:12" ht="13.5" x14ac:dyDescent="0.25">
      <c r="A3979" s="349" t="s">
        <v>4648</v>
      </c>
      <c r="B3979" s="349" t="s">
        <v>4649</v>
      </c>
      <c r="C3979" s="349" t="s">
        <v>3978</v>
      </c>
      <c r="D3979" s="349" t="s">
        <v>4901</v>
      </c>
      <c r="E3979" s="350" t="s">
        <v>24</v>
      </c>
      <c r="F3979" s="349" t="s">
        <v>24</v>
      </c>
      <c r="G3979" s="349">
        <v>89735</v>
      </c>
      <c r="H3979" s="349" t="s">
        <v>5182</v>
      </c>
      <c r="I3979" s="349" t="s">
        <v>181</v>
      </c>
      <c r="J3979" s="349" t="s">
        <v>1137</v>
      </c>
      <c r="K3979" s="350">
        <v>31.97</v>
      </c>
      <c r="L3979" s="349" t="s">
        <v>1138</v>
      </c>
    </row>
    <row r="3980" spans="1:12" ht="13.5" x14ac:dyDescent="0.25">
      <c r="A3980" s="349" t="s">
        <v>4648</v>
      </c>
      <c r="B3980" s="349" t="s">
        <v>4649</v>
      </c>
      <c r="C3980" s="349" t="s">
        <v>3978</v>
      </c>
      <c r="D3980" s="349" t="s">
        <v>4901</v>
      </c>
      <c r="E3980" s="350" t="s">
        <v>24</v>
      </c>
      <c r="F3980" s="349" t="s">
        <v>24</v>
      </c>
      <c r="G3980" s="349">
        <v>89736</v>
      </c>
      <c r="H3980" s="349" t="s">
        <v>5183</v>
      </c>
      <c r="I3980" s="349" t="s">
        <v>181</v>
      </c>
      <c r="J3980" s="349" t="s">
        <v>1137</v>
      </c>
      <c r="K3980" s="350">
        <v>9.16</v>
      </c>
      <c r="L3980" s="349" t="s">
        <v>1138</v>
      </c>
    </row>
    <row r="3981" spans="1:12" ht="13.5" x14ac:dyDescent="0.25">
      <c r="A3981" s="349" t="s">
        <v>4648</v>
      </c>
      <c r="B3981" s="349" t="s">
        <v>4649</v>
      </c>
      <c r="C3981" s="349" t="s">
        <v>3978</v>
      </c>
      <c r="D3981" s="349" t="s">
        <v>4901</v>
      </c>
      <c r="E3981" s="350" t="s">
        <v>24</v>
      </c>
      <c r="F3981" s="349" t="s">
        <v>24</v>
      </c>
      <c r="G3981" s="349">
        <v>89737</v>
      </c>
      <c r="H3981" s="349" t="s">
        <v>5184</v>
      </c>
      <c r="I3981" s="349" t="s">
        <v>181</v>
      </c>
      <c r="J3981" s="349" t="s">
        <v>1137</v>
      </c>
      <c r="K3981" s="350">
        <v>25.69</v>
      </c>
      <c r="L3981" s="349" t="s">
        <v>1138</v>
      </c>
    </row>
    <row r="3982" spans="1:12" ht="13.5" x14ac:dyDescent="0.25">
      <c r="A3982" s="349" t="s">
        <v>4648</v>
      </c>
      <c r="B3982" s="349" t="s">
        <v>4649</v>
      </c>
      <c r="C3982" s="349" t="s">
        <v>3978</v>
      </c>
      <c r="D3982" s="349" t="s">
        <v>4901</v>
      </c>
      <c r="E3982" s="350" t="s">
        <v>24</v>
      </c>
      <c r="F3982" s="349" t="s">
        <v>24</v>
      </c>
      <c r="G3982" s="349">
        <v>89738</v>
      </c>
      <c r="H3982" s="349" t="s">
        <v>5185</v>
      </c>
      <c r="I3982" s="349" t="s">
        <v>181</v>
      </c>
      <c r="J3982" s="349" t="s">
        <v>1137</v>
      </c>
      <c r="K3982" s="350">
        <v>17.36</v>
      </c>
      <c r="L3982" s="349" t="s">
        <v>1138</v>
      </c>
    </row>
    <row r="3983" spans="1:12" ht="13.5" x14ac:dyDescent="0.25">
      <c r="A3983" s="349" t="s">
        <v>4648</v>
      </c>
      <c r="B3983" s="349" t="s">
        <v>4649</v>
      </c>
      <c r="C3983" s="349" t="s">
        <v>3978</v>
      </c>
      <c r="D3983" s="349" t="s">
        <v>4901</v>
      </c>
      <c r="E3983" s="350" t="s">
        <v>24</v>
      </c>
      <c r="F3983" s="349" t="s">
        <v>24</v>
      </c>
      <c r="G3983" s="349">
        <v>89739</v>
      </c>
      <c r="H3983" s="349" t="s">
        <v>5186</v>
      </c>
      <c r="I3983" s="349" t="s">
        <v>181</v>
      </c>
      <c r="J3983" s="349" t="s">
        <v>1137</v>
      </c>
      <c r="K3983" s="350">
        <v>27.15</v>
      </c>
      <c r="L3983" s="349" t="s">
        <v>1138</v>
      </c>
    </row>
    <row r="3984" spans="1:12" ht="13.5" x14ac:dyDescent="0.25">
      <c r="A3984" s="349" t="s">
        <v>4648</v>
      </c>
      <c r="B3984" s="349" t="s">
        <v>4649</v>
      </c>
      <c r="C3984" s="349" t="s">
        <v>3978</v>
      </c>
      <c r="D3984" s="349" t="s">
        <v>4901</v>
      </c>
      <c r="E3984" s="350" t="s">
        <v>24</v>
      </c>
      <c r="F3984" s="349" t="s">
        <v>24</v>
      </c>
      <c r="G3984" s="349">
        <v>89740</v>
      </c>
      <c r="H3984" s="349" t="s">
        <v>5187</v>
      </c>
      <c r="I3984" s="349" t="s">
        <v>181</v>
      </c>
      <c r="J3984" s="349" t="s">
        <v>1137</v>
      </c>
      <c r="K3984" s="350">
        <v>9.3000000000000007</v>
      </c>
      <c r="L3984" s="349" t="s">
        <v>1138</v>
      </c>
    </row>
    <row r="3985" spans="1:12" ht="13.5" x14ac:dyDescent="0.25">
      <c r="A3985" s="349" t="s">
        <v>4648</v>
      </c>
      <c r="B3985" s="349" t="s">
        <v>4649</v>
      </c>
      <c r="C3985" s="349" t="s">
        <v>3978</v>
      </c>
      <c r="D3985" s="349" t="s">
        <v>4901</v>
      </c>
      <c r="E3985" s="350" t="s">
        <v>24</v>
      </c>
      <c r="F3985" s="349" t="s">
        <v>24</v>
      </c>
      <c r="G3985" s="349">
        <v>89741</v>
      </c>
      <c r="H3985" s="349" t="s">
        <v>5188</v>
      </c>
      <c r="I3985" s="349" t="s">
        <v>181</v>
      </c>
      <c r="J3985" s="349" t="s">
        <v>1137</v>
      </c>
      <c r="K3985" s="350">
        <v>24.09</v>
      </c>
      <c r="L3985" s="349" t="s">
        <v>1138</v>
      </c>
    </row>
    <row r="3986" spans="1:12" ht="13.5" x14ac:dyDescent="0.25">
      <c r="A3986" s="349" t="s">
        <v>4648</v>
      </c>
      <c r="B3986" s="349" t="s">
        <v>4649</v>
      </c>
      <c r="C3986" s="349" t="s">
        <v>3978</v>
      </c>
      <c r="D3986" s="349" t="s">
        <v>4901</v>
      </c>
      <c r="E3986" s="350" t="s">
        <v>24</v>
      </c>
      <c r="F3986" s="349" t="s">
        <v>24</v>
      </c>
      <c r="G3986" s="349">
        <v>89742</v>
      </c>
      <c r="H3986" s="349" t="s">
        <v>5189</v>
      </c>
      <c r="I3986" s="349" t="s">
        <v>181</v>
      </c>
      <c r="J3986" s="349" t="s">
        <v>1137</v>
      </c>
      <c r="K3986" s="350">
        <v>51.11</v>
      </c>
      <c r="L3986" s="349" t="s">
        <v>1138</v>
      </c>
    </row>
    <row r="3987" spans="1:12" ht="13.5" x14ac:dyDescent="0.25">
      <c r="A3987" s="349" t="s">
        <v>4648</v>
      </c>
      <c r="B3987" s="349" t="s">
        <v>4649</v>
      </c>
      <c r="C3987" s="349" t="s">
        <v>3978</v>
      </c>
      <c r="D3987" s="349" t="s">
        <v>4901</v>
      </c>
      <c r="E3987" s="350" t="s">
        <v>24</v>
      </c>
      <c r="F3987" s="349" t="s">
        <v>24</v>
      </c>
      <c r="G3987" s="349">
        <v>89743</v>
      </c>
      <c r="H3987" s="349" t="s">
        <v>5190</v>
      </c>
      <c r="I3987" s="349" t="s">
        <v>181</v>
      </c>
      <c r="J3987" s="349" t="s">
        <v>1137</v>
      </c>
      <c r="K3987" s="350">
        <v>81.75</v>
      </c>
      <c r="L3987" s="349" t="s">
        <v>1138</v>
      </c>
    </row>
    <row r="3988" spans="1:12" ht="13.5" x14ac:dyDescent="0.25">
      <c r="A3988" s="349" t="s">
        <v>4648</v>
      </c>
      <c r="B3988" s="349" t="s">
        <v>4649</v>
      </c>
      <c r="C3988" s="349" t="s">
        <v>3978</v>
      </c>
      <c r="D3988" s="349" t="s">
        <v>4901</v>
      </c>
      <c r="E3988" s="350" t="s">
        <v>24</v>
      </c>
      <c r="F3988" s="349" t="s">
        <v>24</v>
      </c>
      <c r="G3988" s="349">
        <v>89744</v>
      </c>
      <c r="H3988" s="349" t="s">
        <v>5191</v>
      </c>
      <c r="I3988" s="349" t="s">
        <v>181</v>
      </c>
      <c r="J3988" s="349" t="s">
        <v>1137</v>
      </c>
      <c r="K3988" s="350">
        <v>31.22</v>
      </c>
      <c r="L3988" s="349" t="s">
        <v>1138</v>
      </c>
    </row>
    <row r="3989" spans="1:12" ht="13.5" x14ac:dyDescent="0.25">
      <c r="A3989" s="349" t="s">
        <v>4648</v>
      </c>
      <c r="B3989" s="349" t="s">
        <v>4649</v>
      </c>
      <c r="C3989" s="349" t="s">
        <v>3978</v>
      </c>
      <c r="D3989" s="349" t="s">
        <v>4901</v>
      </c>
      <c r="E3989" s="350" t="s">
        <v>24</v>
      </c>
      <c r="F3989" s="349" t="s">
        <v>24</v>
      </c>
      <c r="G3989" s="349">
        <v>89746</v>
      </c>
      <c r="H3989" s="349" t="s">
        <v>5192</v>
      </c>
      <c r="I3989" s="349" t="s">
        <v>181</v>
      </c>
      <c r="J3989" s="349" t="s">
        <v>1137</v>
      </c>
      <c r="K3989" s="350">
        <v>32.47</v>
      </c>
      <c r="L3989" s="349" t="s">
        <v>1138</v>
      </c>
    </row>
    <row r="3990" spans="1:12" ht="13.5" x14ac:dyDescent="0.25">
      <c r="A3990" s="349" t="s">
        <v>4648</v>
      </c>
      <c r="B3990" s="349" t="s">
        <v>4649</v>
      </c>
      <c r="C3990" s="349" t="s">
        <v>3978</v>
      </c>
      <c r="D3990" s="349" t="s">
        <v>4901</v>
      </c>
      <c r="E3990" s="350" t="s">
        <v>24</v>
      </c>
      <c r="F3990" s="349" t="s">
        <v>24</v>
      </c>
      <c r="G3990" s="349">
        <v>89747</v>
      </c>
      <c r="H3990" s="349" t="s">
        <v>5193</v>
      </c>
      <c r="I3990" s="349" t="s">
        <v>181</v>
      </c>
      <c r="J3990" s="349" t="s">
        <v>1137</v>
      </c>
      <c r="K3990" s="350">
        <v>31.01</v>
      </c>
      <c r="L3990" s="349" t="s">
        <v>1138</v>
      </c>
    </row>
    <row r="3991" spans="1:12" ht="13.5" x14ac:dyDescent="0.25">
      <c r="A3991" s="349" t="s">
        <v>4648</v>
      </c>
      <c r="B3991" s="349" t="s">
        <v>4649</v>
      </c>
      <c r="C3991" s="349" t="s">
        <v>3978</v>
      </c>
      <c r="D3991" s="349" t="s">
        <v>4901</v>
      </c>
      <c r="E3991" s="350" t="s">
        <v>24</v>
      </c>
      <c r="F3991" s="349" t="s">
        <v>24</v>
      </c>
      <c r="G3991" s="349">
        <v>89748</v>
      </c>
      <c r="H3991" s="349" t="s">
        <v>5194</v>
      </c>
      <c r="I3991" s="349" t="s">
        <v>181</v>
      </c>
      <c r="J3991" s="349" t="s">
        <v>1137</v>
      </c>
      <c r="K3991" s="350">
        <v>53.61</v>
      </c>
      <c r="L3991" s="349" t="s">
        <v>1138</v>
      </c>
    </row>
    <row r="3992" spans="1:12" ht="13.5" x14ac:dyDescent="0.25">
      <c r="A3992" s="349" t="s">
        <v>4648</v>
      </c>
      <c r="B3992" s="349" t="s">
        <v>4649</v>
      </c>
      <c r="C3992" s="349" t="s">
        <v>3978</v>
      </c>
      <c r="D3992" s="349" t="s">
        <v>4901</v>
      </c>
      <c r="E3992" s="350" t="s">
        <v>24</v>
      </c>
      <c r="F3992" s="349" t="s">
        <v>24</v>
      </c>
      <c r="G3992" s="349">
        <v>89749</v>
      </c>
      <c r="H3992" s="349" t="s">
        <v>5195</v>
      </c>
      <c r="I3992" s="349" t="s">
        <v>181</v>
      </c>
      <c r="J3992" s="349" t="s">
        <v>1137</v>
      </c>
      <c r="K3992" s="350">
        <v>17.28</v>
      </c>
      <c r="L3992" s="349" t="s">
        <v>1138</v>
      </c>
    </row>
    <row r="3993" spans="1:12" ht="13.5" x14ac:dyDescent="0.25">
      <c r="A3993" s="349" t="s">
        <v>4648</v>
      </c>
      <c r="B3993" s="349" t="s">
        <v>4649</v>
      </c>
      <c r="C3993" s="349" t="s">
        <v>3978</v>
      </c>
      <c r="D3993" s="349" t="s">
        <v>4901</v>
      </c>
      <c r="E3993" s="350" t="s">
        <v>24</v>
      </c>
      <c r="F3993" s="349" t="s">
        <v>24</v>
      </c>
      <c r="G3993" s="349">
        <v>89750</v>
      </c>
      <c r="H3993" s="349" t="s">
        <v>5196</v>
      </c>
      <c r="I3993" s="349" t="s">
        <v>181</v>
      </c>
      <c r="J3993" s="349" t="s">
        <v>1137</v>
      </c>
      <c r="K3993" s="350">
        <v>105.77</v>
      </c>
      <c r="L3993" s="349" t="s">
        <v>1138</v>
      </c>
    </row>
    <row r="3994" spans="1:12" ht="13.5" x14ac:dyDescent="0.25">
      <c r="A3994" s="349" t="s">
        <v>4648</v>
      </c>
      <c r="B3994" s="349" t="s">
        <v>4649</v>
      </c>
      <c r="C3994" s="349" t="s">
        <v>3978</v>
      </c>
      <c r="D3994" s="349" t="s">
        <v>4901</v>
      </c>
      <c r="E3994" s="350" t="s">
        <v>24</v>
      </c>
      <c r="F3994" s="349" t="s">
        <v>24</v>
      </c>
      <c r="G3994" s="349">
        <v>89752</v>
      </c>
      <c r="H3994" s="349" t="s">
        <v>5197</v>
      </c>
      <c r="I3994" s="349" t="s">
        <v>181</v>
      </c>
      <c r="J3994" s="349" t="s">
        <v>1137</v>
      </c>
      <c r="K3994" s="350">
        <v>8.1</v>
      </c>
      <c r="L3994" s="349" t="s">
        <v>1138</v>
      </c>
    </row>
    <row r="3995" spans="1:12" ht="13.5" x14ac:dyDescent="0.25">
      <c r="A3995" s="349" t="s">
        <v>4648</v>
      </c>
      <c r="B3995" s="349" t="s">
        <v>4649</v>
      </c>
      <c r="C3995" s="349" t="s">
        <v>3978</v>
      </c>
      <c r="D3995" s="349" t="s">
        <v>4901</v>
      </c>
      <c r="E3995" s="350" t="s">
        <v>24</v>
      </c>
      <c r="F3995" s="349" t="s">
        <v>24</v>
      </c>
      <c r="G3995" s="349">
        <v>89753</v>
      </c>
      <c r="H3995" s="349" t="s">
        <v>5198</v>
      </c>
      <c r="I3995" s="349" t="s">
        <v>181</v>
      </c>
      <c r="J3995" s="349" t="s">
        <v>1137</v>
      </c>
      <c r="K3995" s="350">
        <v>10.58</v>
      </c>
      <c r="L3995" s="349" t="s">
        <v>1138</v>
      </c>
    </row>
    <row r="3996" spans="1:12" ht="13.5" x14ac:dyDescent="0.25">
      <c r="A3996" s="349" t="s">
        <v>4648</v>
      </c>
      <c r="B3996" s="349" t="s">
        <v>4649</v>
      </c>
      <c r="C3996" s="349" t="s">
        <v>3978</v>
      </c>
      <c r="D3996" s="349" t="s">
        <v>4901</v>
      </c>
      <c r="E3996" s="350" t="s">
        <v>24</v>
      </c>
      <c r="F3996" s="349" t="s">
        <v>24</v>
      </c>
      <c r="G3996" s="349">
        <v>89754</v>
      </c>
      <c r="H3996" s="349" t="s">
        <v>5199</v>
      </c>
      <c r="I3996" s="349" t="s">
        <v>181</v>
      </c>
      <c r="J3996" s="349" t="s">
        <v>1137</v>
      </c>
      <c r="K3996" s="350">
        <v>26.2</v>
      </c>
      <c r="L3996" s="349" t="s">
        <v>1138</v>
      </c>
    </row>
    <row r="3997" spans="1:12" ht="13.5" x14ac:dyDescent="0.25">
      <c r="A3997" s="349" t="s">
        <v>4648</v>
      </c>
      <c r="B3997" s="349" t="s">
        <v>4649</v>
      </c>
      <c r="C3997" s="349" t="s">
        <v>3978</v>
      </c>
      <c r="D3997" s="349" t="s">
        <v>4901</v>
      </c>
      <c r="E3997" s="350" t="s">
        <v>24</v>
      </c>
      <c r="F3997" s="349" t="s">
        <v>24</v>
      </c>
      <c r="G3997" s="349">
        <v>89755</v>
      </c>
      <c r="H3997" s="349" t="s">
        <v>5200</v>
      </c>
      <c r="I3997" s="349" t="s">
        <v>181</v>
      </c>
      <c r="J3997" s="349" t="s">
        <v>1137</v>
      </c>
      <c r="K3997" s="350">
        <v>13.93</v>
      </c>
      <c r="L3997" s="349" t="s">
        <v>1138</v>
      </c>
    </row>
    <row r="3998" spans="1:12" ht="13.5" x14ac:dyDescent="0.25">
      <c r="A3998" s="349" t="s">
        <v>4648</v>
      </c>
      <c r="B3998" s="349" t="s">
        <v>4649</v>
      </c>
      <c r="C3998" s="349" t="s">
        <v>3978</v>
      </c>
      <c r="D3998" s="349" t="s">
        <v>4901</v>
      </c>
      <c r="E3998" s="350" t="s">
        <v>24</v>
      </c>
      <c r="F3998" s="349" t="s">
        <v>24</v>
      </c>
      <c r="G3998" s="349">
        <v>89756</v>
      </c>
      <c r="H3998" s="349" t="s">
        <v>5201</v>
      </c>
      <c r="I3998" s="349" t="s">
        <v>181</v>
      </c>
      <c r="J3998" s="349" t="s">
        <v>1137</v>
      </c>
      <c r="K3998" s="350">
        <v>24.13</v>
      </c>
      <c r="L3998" s="349" t="s">
        <v>1138</v>
      </c>
    </row>
    <row r="3999" spans="1:12" ht="13.5" x14ac:dyDescent="0.25">
      <c r="A3999" s="349" t="s">
        <v>4648</v>
      </c>
      <c r="B3999" s="349" t="s">
        <v>4649</v>
      </c>
      <c r="C3999" s="349" t="s">
        <v>3978</v>
      </c>
      <c r="D3999" s="349" t="s">
        <v>4901</v>
      </c>
      <c r="E3999" s="350" t="s">
        <v>24</v>
      </c>
      <c r="F3999" s="349" t="s">
        <v>24</v>
      </c>
      <c r="G3999" s="349">
        <v>89757</v>
      </c>
      <c r="H3999" s="349" t="s">
        <v>5202</v>
      </c>
      <c r="I3999" s="349" t="s">
        <v>181</v>
      </c>
      <c r="J3999" s="349" t="s">
        <v>1137</v>
      </c>
      <c r="K3999" s="350">
        <v>31.5</v>
      </c>
      <c r="L3999" s="349" t="s">
        <v>1138</v>
      </c>
    </row>
    <row r="4000" spans="1:12" ht="13.5" x14ac:dyDescent="0.25">
      <c r="A4000" s="349" t="s">
        <v>4648</v>
      </c>
      <c r="B4000" s="349" t="s">
        <v>4649</v>
      </c>
      <c r="C4000" s="349" t="s">
        <v>3978</v>
      </c>
      <c r="D4000" s="349" t="s">
        <v>4901</v>
      </c>
      <c r="E4000" s="350" t="s">
        <v>24</v>
      </c>
      <c r="F4000" s="349" t="s">
        <v>24</v>
      </c>
      <c r="G4000" s="349">
        <v>89758</v>
      </c>
      <c r="H4000" s="349" t="s">
        <v>5203</v>
      </c>
      <c r="I4000" s="349" t="s">
        <v>181</v>
      </c>
      <c r="J4000" s="349" t="s">
        <v>1137</v>
      </c>
      <c r="K4000" s="350">
        <v>38.71</v>
      </c>
      <c r="L4000" s="349" t="s">
        <v>1138</v>
      </c>
    </row>
    <row r="4001" spans="1:12" ht="13.5" x14ac:dyDescent="0.25">
      <c r="A4001" s="349" t="s">
        <v>4648</v>
      </c>
      <c r="B4001" s="349" t="s">
        <v>4649</v>
      </c>
      <c r="C4001" s="349" t="s">
        <v>3978</v>
      </c>
      <c r="D4001" s="349" t="s">
        <v>4901</v>
      </c>
      <c r="E4001" s="350" t="s">
        <v>24</v>
      </c>
      <c r="F4001" s="349" t="s">
        <v>24</v>
      </c>
      <c r="G4001" s="349">
        <v>89759</v>
      </c>
      <c r="H4001" s="349" t="s">
        <v>5204</v>
      </c>
      <c r="I4001" s="349" t="s">
        <v>181</v>
      </c>
      <c r="J4001" s="349" t="s">
        <v>1137</v>
      </c>
      <c r="K4001" s="350">
        <v>11.77</v>
      </c>
      <c r="L4001" s="349" t="s">
        <v>1138</v>
      </c>
    </row>
    <row r="4002" spans="1:12" ht="13.5" x14ac:dyDescent="0.25">
      <c r="A4002" s="349" t="s">
        <v>4648</v>
      </c>
      <c r="B4002" s="349" t="s">
        <v>4649</v>
      </c>
      <c r="C4002" s="349" t="s">
        <v>3978</v>
      </c>
      <c r="D4002" s="349" t="s">
        <v>4901</v>
      </c>
      <c r="E4002" s="350" t="s">
        <v>24</v>
      </c>
      <c r="F4002" s="349" t="s">
        <v>24</v>
      </c>
      <c r="G4002" s="349">
        <v>89760</v>
      </c>
      <c r="H4002" s="349" t="s">
        <v>5205</v>
      </c>
      <c r="I4002" s="349" t="s">
        <v>181</v>
      </c>
      <c r="J4002" s="349" t="s">
        <v>1137</v>
      </c>
      <c r="K4002" s="350">
        <v>22.68</v>
      </c>
      <c r="L4002" s="349" t="s">
        <v>1138</v>
      </c>
    </row>
    <row r="4003" spans="1:12" ht="13.5" x14ac:dyDescent="0.25">
      <c r="A4003" s="349" t="s">
        <v>4648</v>
      </c>
      <c r="B4003" s="349" t="s">
        <v>4649</v>
      </c>
      <c r="C4003" s="349" t="s">
        <v>3978</v>
      </c>
      <c r="D4003" s="349" t="s">
        <v>4901</v>
      </c>
      <c r="E4003" s="350" t="s">
        <v>24</v>
      </c>
      <c r="F4003" s="349" t="s">
        <v>24</v>
      </c>
      <c r="G4003" s="349">
        <v>89761</v>
      </c>
      <c r="H4003" s="349" t="s">
        <v>5206</v>
      </c>
      <c r="I4003" s="349" t="s">
        <v>181</v>
      </c>
      <c r="J4003" s="349" t="s">
        <v>1137</v>
      </c>
      <c r="K4003" s="350">
        <v>32.299999999999997</v>
      </c>
      <c r="L4003" s="349" t="s">
        <v>1138</v>
      </c>
    </row>
    <row r="4004" spans="1:12" ht="13.5" x14ac:dyDescent="0.25">
      <c r="A4004" s="349" t="s">
        <v>4648</v>
      </c>
      <c r="B4004" s="349" t="s">
        <v>4649</v>
      </c>
      <c r="C4004" s="349" t="s">
        <v>3978</v>
      </c>
      <c r="D4004" s="349" t="s">
        <v>4901</v>
      </c>
      <c r="E4004" s="350" t="s">
        <v>24</v>
      </c>
      <c r="F4004" s="349" t="s">
        <v>24</v>
      </c>
      <c r="G4004" s="349">
        <v>89762</v>
      </c>
      <c r="H4004" s="349" t="s">
        <v>5207</v>
      </c>
      <c r="I4004" s="349" t="s">
        <v>181</v>
      </c>
      <c r="J4004" s="349" t="s">
        <v>1137</v>
      </c>
      <c r="K4004" s="350">
        <v>46.08</v>
      </c>
      <c r="L4004" s="349" t="s">
        <v>1138</v>
      </c>
    </row>
    <row r="4005" spans="1:12" ht="13.5" x14ac:dyDescent="0.25">
      <c r="A4005" s="349" t="s">
        <v>4648</v>
      </c>
      <c r="B4005" s="349" t="s">
        <v>4649</v>
      </c>
      <c r="C4005" s="349" t="s">
        <v>3978</v>
      </c>
      <c r="D4005" s="349" t="s">
        <v>4901</v>
      </c>
      <c r="E4005" s="350" t="s">
        <v>24</v>
      </c>
      <c r="F4005" s="349" t="s">
        <v>24</v>
      </c>
      <c r="G4005" s="349">
        <v>89763</v>
      </c>
      <c r="H4005" s="349" t="s">
        <v>5208</v>
      </c>
      <c r="I4005" s="349" t="s">
        <v>181</v>
      </c>
      <c r="J4005" s="349" t="s">
        <v>1137</v>
      </c>
      <c r="K4005" s="350">
        <v>58.81</v>
      </c>
      <c r="L4005" s="349" t="s">
        <v>1138</v>
      </c>
    </row>
    <row r="4006" spans="1:12" ht="13.5" x14ac:dyDescent="0.25">
      <c r="A4006" s="349" t="s">
        <v>4648</v>
      </c>
      <c r="B4006" s="349" t="s">
        <v>4649</v>
      </c>
      <c r="C4006" s="349" t="s">
        <v>3978</v>
      </c>
      <c r="D4006" s="349" t="s">
        <v>4901</v>
      </c>
      <c r="E4006" s="350" t="s">
        <v>24</v>
      </c>
      <c r="F4006" s="349" t="s">
        <v>24</v>
      </c>
      <c r="G4006" s="349">
        <v>89764</v>
      </c>
      <c r="H4006" s="349" t="s">
        <v>5209</v>
      </c>
      <c r="I4006" s="349" t="s">
        <v>181</v>
      </c>
      <c r="J4006" s="349" t="s">
        <v>1137</v>
      </c>
      <c r="K4006" s="350">
        <v>38.89</v>
      </c>
      <c r="L4006" s="349" t="s">
        <v>1138</v>
      </c>
    </row>
    <row r="4007" spans="1:12" ht="13.5" x14ac:dyDescent="0.25">
      <c r="A4007" s="349" t="s">
        <v>4648</v>
      </c>
      <c r="B4007" s="349" t="s">
        <v>4649</v>
      </c>
      <c r="C4007" s="349" t="s">
        <v>3978</v>
      </c>
      <c r="D4007" s="349" t="s">
        <v>4901</v>
      </c>
      <c r="E4007" s="350" t="s">
        <v>24</v>
      </c>
      <c r="F4007" s="349" t="s">
        <v>24</v>
      </c>
      <c r="G4007" s="349">
        <v>89765</v>
      </c>
      <c r="H4007" s="349" t="s">
        <v>5210</v>
      </c>
      <c r="I4007" s="349" t="s">
        <v>181</v>
      </c>
      <c r="J4007" s="349" t="s">
        <v>1137</v>
      </c>
      <c r="K4007" s="350">
        <v>17.05</v>
      </c>
      <c r="L4007" s="349" t="s">
        <v>1138</v>
      </c>
    </row>
    <row r="4008" spans="1:12" ht="13.5" x14ac:dyDescent="0.25">
      <c r="A4008" s="349" t="s">
        <v>4648</v>
      </c>
      <c r="B4008" s="349" t="s">
        <v>4649</v>
      </c>
      <c r="C4008" s="349" t="s">
        <v>3978</v>
      </c>
      <c r="D4008" s="349" t="s">
        <v>4901</v>
      </c>
      <c r="E4008" s="350" t="s">
        <v>24</v>
      </c>
      <c r="F4008" s="349" t="s">
        <v>24</v>
      </c>
      <c r="G4008" s="349">
        <v>89767</v>
      </c>
      <c r="H4008" s="349" t="s">
        <v>5211</v>
      </c>
      <c r="I4008" s="349" t="s">
        <v>181</v>
      </c>
      <c r="J4008" s="349" t="s">
        <v>1137</v>
      </c>
      <c r="K4008" s="350">
        <v>21.61</v>
      </c>
      <c r="L4008" s="349" t="s">
        <v>1138</v>
      </c>
    </row>
    <row r="4009" spans="1:12" ht="13.5" x14ac:dyDescent="0.25">
      <c r="A4009" s="349" t="s">
        <v>4648</v>
      </c>
      <c r="B4009" s="349" t="s">
        <v>4649</v>
      </c>
      <c r="C4009" s="349" t="s">
        <v>3978</v>
      </c>
      <c r="D4009" s="349" t="s">
        <v>4901</v>
      </c>
      <c r="E4009" s="350" t="s">
        <v>24</v>
      </c>
      <c r="F4009" s="349" t="s">
        <v>24</v>
      </c>
      <c r="G4009" s="349">
        <v>89768</v>
      </c>
      <c r="H4009" s="349" t="s">
        <v>5212</v>
      </c>
      <c r="I4009" s="349" t="s">
        <v>181</v>
      </c>
      <c r="J4009" s="349" t="s">
        <v>1137</v>
      </c>
      <c r="K4009" s="350">
        <v>25.08</v>
      </c>
      <c r="L4009" s="349" t="s">
        <v>1138</v>
      </c>
    </row>
    <row r="4010" spans="1:12" ht="13.5" x14ac:dyDescent="0.25">
      <c r="A4010" s="349" t="s">
        <v>4648</v>
      </c>
      <c r="B4010" s="349" t="s">
        <v>4649</v>
      </c>
      <c r="C4010" s="349" t="s">
        <v>3978</v>
      </c>
      <c r="D4010" s="349" t="s">
        <v>4901</v>
      </c>
      <c r="E4010" s="350" t="s">
        <v>24</v>
      </c>
      <c r="F4010" s="349" t="s">
        <v>24</v>
      </c>
      <c r="G4010" s="349">
        <v>89769</v>
      </c>
      <c r="H4010" s="349" t="s">
        <v>5213</v>
      </c>
      <c r="I4010" s="349" t="s">
        <v>181</v>
      </c>
      <c r="J4010" s="349" t="s">
        <v>1137</v>
      </c>
      <c r="K4010" s="350">
        <v>57.55</v>
      </c>
      <c r="L4010" s="349" t="s">
        <v>1138</v>
      </c>
    </row>
    <row r="4011" spans="1:12" ht="13.5" x14ac:dyDescent="0.25">
      <c r="A4011" s="349" t="s">
        <v>4648</v>
      </c>
      <c r="B4011" s="349" t="s">
        <v>4649</v>
      </c>
      <c r="C4011" s="349" t="s">
        <v>3978</v>
      </c>
      <c r="D4011" s="349" t="s">
        <v>4901</v>
      </c>
      <c r="E4011" s="350" t="s">
        <v>24</v>
      </c>
      <c r="F4011" s="349" t="s">
        <v>24</v>
      </c>
      <c r="G4011" s="349">
        <v>89772</v>
      </c>
      <c r="H4011" s="349" t="s">
        <v>5214</v>
      </c>
      <c r="I4011" s="349" t="s">
        <v>182</v>
      </c>
      <c r="J4011" s="349" t="s">
        <v>1137</v>
      </c>
      <c r="K4011" s="350">
        <v>95.28</v>
      </c>
      <c r="L4011" s="349" t="s">
        <v>1138</v>
      </c>
    </row>
    <row r="4012" spans="1:12" ht="13.5" x14ac:dyDescent="0.25">
      <c r="A4012" s="349" t="s">
        <v>4648</v>
      </c>
      <c r="B4012" s="349" t="s">
        <v>4649</v>
      </c>
      <c r="C4012" s="349" t="s">
        <v>3978</v>
      </c>
      <c r="D4012" s="349" t="s">
        <v>4901</v>
      </c>
      <c r="E4012" s="350" t="s">
        <v>24</v>
      </c>
      <c r="F4012" s="349" t="s">
        <v>24</v>
      </c>
      <c r="G4012" s="349">
        <v>89774</v>
      </c>
      <c r="H4012" s="349" t="s">
        <v>5215</v>
      </c>
      <c r="I4012" s="349" t="s">
        <v>181</v>
      </c>
      <c r="J4012" s="349" t="s">
        <v>1137</v>
      </c>
      <c r="K4012" s="350">
        <v>18.3</v>
      </c>
      <c r="L4012" s="349" t="s">
        <v>1138</v>
      </c>
    </row>
    <row r="4013" spans="1:12" ht="13.5" x14ac:dyDescent="0.25">
      <c r="A4013" s="349" t="s">
        <v>4648</v>
      </c>
      <c r="B4013" s="349" t="s">
        <v>4649</v>
      </c>
      <c r="C4013" s="349" t="s">
        <v>3978</v>
      </c>
      <c r="D4013" s="349" t="s">
        <v>4901</v>
      </c>
      <c r="E4013" s="350" t="s">
        <v>24</v>
      </c>
      <c r="F4013" s="349" t="s">
        <v>24</v>
      </c>
      <c r="G4013" s="349">
        <v>89776</v>
      </c>
      <c r="H4013" s="349" t="s">
        <v>5216</v>
      </c>
      <c r="I4013" s="349" t="s">
        <v>181</v>
      </c>
      <c r="J4013" s="349" t="s">
        <v>1137</v>
      </c>
      <c r="K4013" s="350">
        <v>31.41</v>
      </c>
      <c r="L4013" s="349" t="s">
        <v>1138</v>
      </c>
    </row>
    <row r="4014" spans="1:12" ht="13.5" x14ac:dyDescent="0.25">
      <c r="A4014" s="349" t="s">
        <v>4648</v>
      </c>
      <c r="B4014" s="349" t="s">
        <v>4649</v>
      </c>
      <c r="C4014" s="349" t="s">
        <v>3978</v>
      </c>
      <c r="D4014" s="349" t="s">
        <v>4901</v>
      </c>
      <c r="E4014" s="350" t="s">
        <v>24</v>
      </c>
      <c r="F4014" s="349" t="s">
        <v>24</v>
      </c>
      <c r="G4014" s="349">
        <v>89777</v>
      </c>
      <c r="H4014" s="349" t="s">
        <v>5217</v>
      </c>
      <c r="I4014" s="349" t="s">
        <v>181</v>
      </c>
      <c r="J4014" s="349" t="s">
        <v>1137</v>
      </c>
      <c r="K4014" s="350">
        <v>26.72</v>
      </c>
      <c r="L4014" s="349" t="s">
        <v>1138</v>
      </c>
    </row>
    <row r="4015" spans="1:12" ht="13.5" x14ac:dyDescent="0.25">
      <c r="A4015" s="349" t="s">
        <v>4648</v>
      </c>
      <c r="B4015" s="349" t="s">
        <v>4649</v>
      </c>
      <c r="C4015" s="349" t="s">
        <v>3978</v>
      </c>
      <c r="D4015" s="349" t="s">
        <v>4901</v>
      </c>
      <c r="E4015" s="350" t="s">
        <v>24</v>
      </c>
      <c r="F4015" s="349" t="s">
        <v>24</v>
      </c>
      <c r="G4015" s="349">
        <v>89778</v>
      </c>
      <c r="H4015" s="349" t="s">
        <v>5218</v>
      </c>
      <c r="I4015" s="349" t="s">
        <v>181</v>
      </c>
      <c r="J4015" s="349" t="s">
        <v>1137</v>
      </c>
      <c r="K4015" s="350">
        <v>20.41</v>
      </c>
      <c r="L4015" s="349" t="s">
        <v>1138</v>
      </c>
    </row>
    <row r="4016" spans="1:12" ht="13.5" x14ac:dyDescent="0.25">
      <c r="A4016" s="349" t="s">
        <v>4648</v>
      </c>
      <c r="B4016" s="349" t="s">
        <v>4649</v>
      </c>
      <c r="C4016" s="349" t="s">
        <v>3978</v>
      </c>
      <c r="D4016" s="349" t="s">
        <v>4901</v>
      </c>
      <c r="E4016" s="350" t="s">
        <v>24</v>
      </c>
      <c r="F4016" s="349" t="s">
        <v>24</v>
      </c>
      <c r="G4016" s="349">
        <v>89779</v>
      </c>
      <c r="H4016" s="349" t="s">
        <v>5219</v>
      </c>
      <c r="I4016" s="349" t="s">
        <v>181</v>
      </c>
      <c r="J4016" s="349" t="s">
        <v>1137</v>
      </c>
      <c r="K4016" s="350">
        <v>43.38</v>
      </c>
      <c r="L4016" s="349" t="s">
        <v>1138</v>
      </c>
    </row>
    <row r="4017" spans="1:12" ht="13.5" x14ac:dyDescent="0.25">
      <c r="A4017" s="349" t="s">
        <v>4648</v>
      </c>
      <c r="B4017" s="349" t="s">
        <v>4649</v>
      </c>
      <c r="C4017" s="349" t="s">
        <v>3978</v>
      </c>
      <c r="D4017" s="349" t="s">
        <v>4901</v>
      </c>
      <c r="E4017" s="350" t="s">
        <v>24</v>
      </c>
      <c r="F4017" s="349" t="s">
        <v>24</v>
      </c>
      <c r="G4017" s="349">
        <v>89780</v>
      </c>
      <c r="H4017" s="349" t="s">
        <v>5220</v>
      </c>
      <c r="I4017" s="349" t="s">
        <v>181</v>
      </c>
      <c r="J4017" s="349" t="s">
        <v>1137</v>
      </c>
      <c r="K4017" s="350">
        <v>24.97</v>
      </c>
      <c r="L4017" s="349" t="s">
        <v>1138</v>
      </c>
    </row>
    <row r="4018" spans="1:12" ht="13.5" x14ac:dyDescent="0.25">
      <c r="A4018" s="349" t="s">
        <v>4648</v>
      </c>
      <c r="B4018" s="349" t="s">
        <v>4649</v>
      </c>
      <c r="C4018" s="349" t="s">
        <v>3978</v>
      </c>
      <c r="D4018" s="349" t="s">
        <v>4901</v>
      </c>
      <c r="E4018" s="350" t="s">
        <v>24</v>
      </c>
      <c r="F4018" s="349" t="s">
        <v>24</v>
      </c>
      <c r="G4018" s="349">
        <v>89781</v>
      </c>
      <c r="H4018" s="349" t="s">
        <v>5221</v>
      </c>
      <c r="I4018" s="349" t="s">
        <v>181</v>
      </c>
      <c r="J4018" s="349" t="s">
        <v>1137</v>
      </c>
      <c r="K4018" s="350">
        <v>38</v>
      </c>
      <c r="L4018" s="349" t="s">
        <v>1138</v>
      </c>
    </row>
    <row r="4019" spans="1:12" ht="13.5" x14ac:dyDescent="0.25">
      <c r="A4019" s="349" t="s">
        <v>4648</v>
      </c>
      <c r="B4019" s="349" t="s">
        <v>4649</v>
      </c>
      <c r="C4019" s="349" t="s">
        <v>3978</v>
      </c>
      <c r="D4019" s="349" t="s">
        <v>4901</v>
      </c>
      <c r="E4019" s="350" t="s">
        <v>24</v>
      </c>
      <c r="F4019" s="349" t="s">
        <v>24</v>
      </c>
      <c r="G4019" s="349">
        <v>89782</v>
      </c>
      <c r="H4019" s="349" t="s">
        <v>5222</v>
      </c>
      <c r="I4019" s="349" t="s">
        <v>181</v>
      </c>
      <c r="J4019" s="349" t="s">
        <v>1137</v>
      </c>
      <c r="K4019" s="350">
        <v>16.04</v>
      </c>
      <c r="L4019" s="349" t="s">
        <v>1138</v>
      </c>
    </row>
    <row r="4020" spans="1:12" ht="13.5" x14ac:dyDescent="0.25">
      <c r="A4020" s="349" t="s">
        <v>4648</v>
      </c>
      <c r="B4020" s="349" t="s">
        <v>4649</v>
      </c>
      <c r="C4020" s="349" t="s">
        <v>3978</v>
      </c>
      <c r="D4020" s="349" t="s">
        <v>4901</v>
      </c>
      <c r="E4020" s="350" t="s">
        <v>24</v>
      </c>
      <c r="F4020" s="349" t="s">
        <v>24</v>
      </c>
      <c r="G4020" s="349">
        <v>89783</v>
      </c>
      <c r="H4020" s="349" t="s">
        <v>5223</v>
      </c>
      <c r="I4020" s="349" t="s">
        <v>181</v>
      </c>
      <c r="J4020" s="349" t="s">
        <v>1137</v>
      </c>
      <c r="K4020" s="350">
        <v>16.190000000000001</v>
      </c>
      <c r="L4020" s="349" t="s">
        <v>1138</v>
      </c>
    </row>
    <row r="4021" spans="1:12" ht="13.5" x14ac:dyDescent="0.25">
      <c r="A4021" s="349" t="s">
        <v>4648</v>
      </c>
      <c r="B4021" s="349" t="s">
        <v>4649</v>
      </c>
      <c r="C4021" s="349" t="s">
        <v>3978</v>
      </c>
      <c r="D4021" s="349" t="s">
        <v>4901</v>
      </c>
      <c r="E4021" s="350" t="s">
        <v>24</v>
      </c>
      <c r="F4021" s="349" t="s">
        <v>24</v>
      </c>
      <c r="G4021" s="349">
        <v>89784</v>
      </c>
      <c r="H4021" s="349" t="s">
        <v>5224</v>
      </c>
      <c r="I4021" s="349" t="s">
        <v>181</v>
      </c>
      <c r="J4021" s="349" t="s">
        <v>1137</v>
      </c>
      <c r="K4021" s="350">
        <v>27.5</v>
      </c>
      <c r="L4021" s="349" t="s">
        <v>1138</v>
      </c>
    </row>
    <row r="4022" spans="1:12" ht="13.5" x14ac:dyDescent="0.25">
      <c r="A4022" s="349" t="s">
        <v>4648</v>
      </c>
      <c r="B4022" s="349" t="s">
        <v>4649</v>
      </c>
      <c r="C4022" s="349" t="s">
        <v>3978</v>
      </c>
      <c r="D4022" s="349" t="s">
        <v>4901</v>
      </c>
      <c r="E4022" s="350" t="s">
        <v>24</v>
      </c>
      <c r="F4022" s="349" t="s">
        <v>24</v>
      </c>
      <c r="G4022" s="349">
        <v>89785</v>
      </c>
      <c r="H4022" s="349" t="s">
        <v>5225</v>
      </c>
      <c r="I4022" s="349" t="s">
        <v>181</v>
      </c>
      <c r="J4022" s="349" t="s">
        <v>1137</v>
      </c>
      <c r="K4022" s="350">
        <v>31</v>
      </c>
      <c r="L4022" s="349" t="s">
        <v>1138</v>
      </c>
    </row>
    <row r="4023" spans="1:12" ht="13.5" x14ac:dyDescent="0.25">
      <c r="A4023" s="349" t="s">
        <v>4648</v>
      </c>
      <c r="B4023" s="349" t="s">
        <v>4649</v>
      </c>
      <c r="C4023" s="349" t="s">
        <v>3978</v>
      </c>
      <c r="D4023" s="349" t="s">
        <v>4901</v>
      </c>
      <c r="E4023" s="350" t="s">
        <v>24</v>
      </c>
      <c r="F4023" s="349" t="s">
        <v>24</v>
      </c>
      <c r="G4023" s="349">
        <v>89786</v>
      </c>
      <c r="H4023" s="349" t="s">
        <v>5226</v>
      </c>
      <c r="I4023" s="349" t="s">
        <v>181</v>
      </c>
      <c r="J4023" s="349" t="s">
        <v>1137</v>
      </c>
      <c r="K4023" s="350">
        <v>46.48</v>
      </c>
      <c r="L4023" s="349" t="s">
        <v>1138</v>
      </c>
    </row>
    <row r="4024" spans="1:12" ht="13.5" x14ac:dyDescent="0.25">
      <c r="A4024" s="349" t="s">
        <v>4648</v>
      </c>
      <c r="B4024" s="349" t="s">
        <v>4649</v>
      </c>
      <c r="C4024" s="349" t="s">
        <v>3978</v>
      </c>
      <c r="D4024" s="349" t="s">
        <v>4901</v>
      </c>
      <c r="E4024" s="350" t="s">
        <v>24</v>
      </c>
      <c r="F4024" s="349" t="s">
        <v>24</v>
      </c>
      <c r="G4024" s="349">
        <v>89787</v>
      </c>
      <c r="H4024" s="349" t="s">
        <v>5227</v>
      </c>
      <c r="I4024" s="349" t="s">
        <v>181</v>
      </c>
      <c r="J4024" s="349" t="s">
        <v>1137</v>
      </c>
      <c r="K4024" s="350">
        <v>37.57</v>
      </c>
      <c r="L4024" s="349" t="s">
        <v>1138</v>
      </c>
    </row>
    <row r="4025" spans="1:12" ht="13.5" x14ac:dyDescent="0.25">
      <c r="A4025" s="349" t="s">
        <v>4648</v>
      </c>
      <c r="B4025" s="349" t="s">
        <v>4649</v>
      </c>
      <c r="C4025" s="349" t="s">
        <v>3978</v>
      </c>
      <c r="D4025" s="349" t="s">
        <v>4901</v>
      </c>
      <c r="E4025" s="350" t="s">
        <v>24</v>
      </c>
      <c r="F4025" s="349" t="s">
        <v>24</v>
      </c>
      <c r="G4025" s="349">
        <v>89788</v>
      </c>
      <c r="H4025" s="349" t="s">
        <v>5228</v>
      </c>
      <c r="I4025" s="349" t="s">
        <v>181</v>
      </c>
      <c r="J4025" s="349" t="s">
        <v>1137</v>
      </c>
      <c r="K4025" s="350">
        <v>83.3</v>
      </c>
      <c r="L4025" s="349" t="s">
        <v>1138</v>
      </c>
    </row>
    <row r="4026" spans="1:12" ht="13.5" x14ac:dyDescent="0.25">
      <c r="A4026" s="349" t="s">
        <v>4648</v>
      </c>
      <c r="B4026" s="349" t="s">
        <v>4649</v>
      </c>
      <c r="C4026" s="349" t="s">
        <v>3978</v>
      </c>
      <c r="D4026" s="349" t="s">
        <v>4901</v>
      </c>
      <c r="E4026" s="350" t="s">
        <v>24</v>
      </c>
      <c r="F4026" s="349" t="s">
        <v>24</v>
      </c>
      <c r="G4026" s="349">
        <v>89789</v>
      </c>
      <c r="H4026" s="349" t="s">
        <v>5229</v>
      </c>
      <c r="I4026" s="349" t="s">
        <v>181</v>
      </c>
      <c r="J4026" s="349" t="s">
        <v>1137</v>
      </c>
      <c r="K4026" s="350">
        <v>70.540000000000006</v>
      </c>
      <c r="L4026" s="349" t="s">
        <v>1138</v>
      </c>
    </row>
    <row r="4027" spans="1:12" ht="13.5" x14ac:dyDescent="0.25">
      <c r="A4027" s="349" t="s">
        <v>4648</v>
      </c>
      <c r="B4027" s="349" t="s">
        <v>4649</v>
      </c>
      <c r="C4027" s="349" t="s">
        <v>3978</v>
      </c>
      <c r="D4027" s="349" t="s">
        <v>4901</v>
      </c>
      <c r="E4027" s="350" t="s">
        <v>24</v>
      </c>
      <c r="F4027" s="349" t="s">
        <v>24</v>
      </c>
      <c r="G4027" s="349">
        <v>89790</v>
      </c>
      <c r="H4027" s="349" t="s">
        <v>5230</v>
      </c>
      <c r="I4027" s="349" t="s">
        <v>181</v>
      </c>
      <c r="J4027" s="349" t="s">
        <v>1137</v>
      </c>
      <c r="K4027" s="350">
        <v>167.25</v>
      </c>
      <c r="L4027" s="349" t="s">
        <v>1138</v>
      </c>
    </row>
    <row r="4028" spans="1:12" ht="13.5" x14ac:dyDescent="0.25">
      <c r="A4028" s="349" t="s">
        <v>4648</v>
      </c>
      <c r="B4028" s="349" t="s">
        <v>4649</v>
      </c>
      <c r="C4028" s="349" t="s">
        <v>3978</v>
      </c>
      <c r="D4028" s="349" t="s">
        <v>4901</v>
      </c>
      <c r="E4028" s="350" t="s">
        <v>24</v>
      </c>
      <c r="F4028" s="349" t="s">
        <v>24</v>
      </c>
      <c r="G4028" s="349">
        <v>89791</v>
      </c>
      <c r="H4028" s="349" t="s">
        <v>5231</v>
      </c>
      <c r="I4028" s="349" t="s">
        <v>181</v>
      </c>
      <c r="J4028" s="349" t="s">
        <v>1137</v>
      </c>
      <c r="K4028" s="350">
        <v>161.47</v>
      </c>
      <c r="L4028" s="349" t="s">
        <v>1138</v>
      </c>
    </row>
    <row r="4029" spans="1:12" ht="13.5" x14ac:dyDescent="0.25">
      <c r="A4029" s="349" t="s">
        <v>4648</v>
      </c>
      <c r="B4029" s="349" t="s">
        <v>4649</v>
      </c>
      <c r="C4029" s="349" t="s">
        <v>3978</v>
      </c>
      <c r="D4029" s="349" t="s">
        <v>4901</v>
      </c>
      <c r="E4029" s="350" t="s">
        <v>24</v>
      </c>
      <c r="F4029" s="349" t="s">
        <v>24</v>
      </c>
      <c r="G4029" s="349">
        <v>89792</v>
      </c>
      <c r="H4029" s="349" t="s">
        <v>5232</v>
      </c>
      <c r="I4029" s="349" t="s">
        <v>181</v>
      </c>
      <c r="J4029" s="349" t="s">
        <v>1137</v>
      </c>
      <c r="K4029" s="350">
        <v>197.48</v>
      </c>
      <c r="L4029" s="349" t="s">
        <v>1138</v>
      </c>
    </row>
    <row r="4030" spans="1:12" ht="13.5" x14ac:dyDescent="0.25">
      <c r="A4030" s="349" t="s">
        <v>4648</v>
      </c>
      <c r="B4030" s="349" t="s">
        <v>4649</v>
      </c>
      <c r="C4030" s="349" t="s">
        <v>3978</v>
      </c>
      <c r="D4030" s="349" t="s">
        <v>4901</v>
      </c>
      <c r="E4030" s="350" t="s">
        <v>24</v>
      </c>
      <c r="F4030" s="349" t="s">
        <v>24</v>
      </c>
      <c r="G4030" s="349">
        <v>89793</v>
      </c>
      <c r="H4030" s="349" t="s">
        <v>5233</v>
      </c>
      <c r="I4030" s="349" t="s">
        <v>181</v>
      </c>
      <c r="J4030" s="349" t="s">
        <v>1137</v>
      </c>
      <c r="K4030" s="350">
        <v>233.4</v>
      </c>
      <c r="L4030" s="349" t="s">
        <v>1138</v>
      </c>
    </row>
    <row r="4031" spans="1:12" ht="13.5" x14ac:dyDescent="0.25">
      <c r="A4031" s="349" t="s">
        <v>4648</v>
      </c>
      <c r="B4031" s="349" t="s">
        <v>4649</v>
      </c>
      <c r="C4031" s="349" t="s">
        <v>3978</v>
      </c>
      <c r="D4031" s="349" t="s">
        <v>4901</v>
      </c>
      <c r="E4031" s="350" t="s">
        <v>24</v>
      </c>
      <c r="F4031" s="349" t="s">
        <v>24</v>
      </c>
      <c r="G4031" s="349">
        <v>89794</v>
      </c>
      <c r="H4031" s="349" t="s">
        <v>5234</v>
      </c>
      <c r="I4031" s="349" t="s">
        <v>181</v>
      </c>
      <c r="J4031" s="349" t="s">
        <v>1137</v>
      </c>
      <c r="K4031" s="350">
        <v>20.22</v>
      </c>
      <c r="L4031" s="349" t="s">
        <v>1138</v>
      </c>
    </row>
    <row r="4032" spans="1:12" ht="13.5" x14ac:dyDescent="0.25">
      <c r="A4032" s="349" t="s">
        <v>4648</v>
      </c>
      <c r="B4032" s="349" t="s">
        <v>4649</v>
      </c>
      <c r="C4032" s="349" t="s">
        <v>3978</v>
      </c>
      <c r="D4032" s="349" t="s">
        <v>4901</v>
      </c>
      <c r="E4032" s="350" t="s">
        <v>24</v>
      </c>
      <c r="F4032" s="349" t="s">
        <v>24</v>
      </c>
      <c r="G4032" s="349">
        <v>89795</v>
      </c>
      <c r="H4032" s="349" t="s">
        <v>5235</v>
      </c>
      <c r="I4032" s="349" t="s">
        <v>181</v>
      </c>
      <c r="J4032" s="349" t="s">
        <v>1137</v>
      </c>
      <c r="K4032" s="350">
        <v>49.57</v>
      </c>
      <c r="L4032" s="349" t="s">
        <v>1138</v>
      </c>
    </row>
    <row r="4033" spans="1:12" ht="13.5" x14ac:dyDescent="0.25">
      <c r="A4033" s="349" t="s">
        <v>4648</v>
      </c>
      <c r="B4033" s="349" t="s">
        <v>4649</v>
      </c>
      <c r="C4033" s="349" t="s">
        <v>3978</v>
      </c>
      <c r="D4033" s="349" t="s">
        <v>4901</v>
      </c>
      <c r="E4033" s="350" t="s">
        <v>24</v>
      </c>
      <c r="F4033" s="349" t="s">
        <v>24</v>
      </c>
      <c r="G4033" s="349">
        <v>89796</v>
      </c>
      <c r="H4033" s="349" t="s">
        <v>5236</v>
      </c>
      <c r="I4033" s="349" t="s">
        <v>181</v>
      </c>
      <c r="J4033" s="349" t="s">
        <v>1137</v>
      </c>
      <c r="K4033" s="350">
        <v>50.64</v>
      </c>
      <c r="L4033" s="349" t="s">
        <v>1138</v>
      </c>
    </row>
    <row r="4034" spans="1:12" ht="13.5" x14ac:dyDescent="0.25">
      <c r="A4034" s="349" t="s">
        <v>4648</v>
      </c>
      <c r="B4034" s="349" t="s">
        <v>4649</v>
      </c>
      <c r="C4034" s="349" t="s">
        <v>3978</v>
      </c>
      <c r="D4034" s="349" t="s">
        <v>4901</v>
      </c>
      <c r="E4034" s="350" t="s">
        <v>24</v>
      </c>
      <c r="F4034" s="349" t="s">
        <v>24</v>
      </c>
      <c r="G4034" s="349">
        <v>89797</v>
      </c>
      <c r="H4034" s="349" t="s">
        <v>5237</v>
      </c>
      <c r="I4034" s="349" t="s">
        <v>181</v>
      </c>
      <c r="J4034" s="349" t="s">
        <v>1137</v>
      </c>
      <c r="K4034" s="350">
        <v>62.61</v>
      </c>
      <c r="L4034" s="349" t="s">
        <v>1138</v>
      </c>
    </row>
    <row r="4035" spans="1:12" ht="13.5" x14ac:dyDescent="0.25">
      <c r="A4035" s="349" t="s">
        <v>4648</v>
      </c>
      <c r="B4035" s="349" t="s">
        <v>4649</v>
      </c>
      <c r="C4035" s="349" t="s">
        <v>3978</v>
      </c>
      <c r="D4035" s="349" t="s">
        <v>4901</v>
      </c>
      <c r="E4035" s="350" t="s">
        <v>24</v>
      </c>
      <c r="F4035" s="349" t="s">
        <v>24</v>
      </c>
      <c r="G4035" s="349">
        <v>89801</v>
      </c>
      <c r="H4035" s="349" t="s">
        <v>5238</v>
      </c>
      <c r="I4035" s="349" t="s">
        <v>181</v>
      </c>
      <c r="J4035" s="349" t="s">
        <v>1137</v>
      </c>
      <c r="K4035" s="350">
        <v>11.33</v>
      </c>
      <c r="L4035" s="349" t="s">
        <v>1138</v>
      </c>
    </row>
    <row r="4036" spans="1:12" ht="13.5" x14ac:dyDescent="0.25">
      <c r="A4036" s="349" t="s">
        <v>4648</v>
      </c>
      <c r="B4036" s="349" t="s">
        <v>4649</v>
      </c>
      <c r="C4036" s="349" t="s">
        <v>3978</v>
      </c>
      <c r="D4036" s="349" t="s">
        <v>4901</v>
      </c>
      <c r="E4036" s="350" t="s">
        <v>24</v>
      </c>
      <c r="F4036" s="349" t="s">
        <v>24</v>
      </c>
      <c r="G4036" s="349">
        <v>89802</v>
      </c>
      <c r="H4036" s="349" t="s">
        <v>5239</v>
      </c>
      <c r="I4036" s="349" t="s">
        <v>181</v>
      </c>
      <c r="J4036" s="349" t="s">
        <v>1137</v>
      </c>
      <c r="K4036" s="350">
        <v>12.41</v>
      </c>
      <c r="L4036" s="349" t="s">
        <v>1138</v>
      </c>
    </row>
    <row r="4037" spans="1:12" ht="13.5" x14ac:dyDescent="0.25">
      <c r="A4037" s="349" t="s">
        <v>4648</v>
      </c>
      <c r="B4037" s="349" t="s">
        <v>4649</v>
      </c>
      <c r="C4037" s="349" t="s">
        <v>3978</v>
      </c>
      <c r="D4037" s="349" t="s">
        <v>4901</v>
      </c>
      <c r="E4037" s="350" t="s">
        <v>24</v>
      </c>
      <c r="F4037" s="349" t="s">
        <v>24</v>
      </c>
      <c r="G4037" s="349">
        <v>89803</v>
      </c>
      <c r="H4037" s="349" t="s">
        <v>5240</v>
      </c>
      <c r="I4037" s="349" t="s">
        <v>181</v>
      </c>
      <c r="J4037" s="349" t="s">
        <v>1137</v>
      </c>
      <c r="K4037" s="350">
        <v>23.92</v>
      </c>
      <c r="L4037" s="349" t="s">
        <v>1138</v>
      </c>
    </row>
    <row r="4038" spans="1:12" ht="13.5" x14ac:dyDescent="0.25">
      <c r="A4038" s="349" t="s">
        <v>4648</v>
      </c>
      <c r="B4038" s="349" t="s">
        <v>4649</v>
      </c>
      <c r="C4038" s="349" t="s">
        <v>3978</v>
      </c>
      <c r="D4038" s="349" t="s">
        <v>4901</v>
      </c>
      <c r="E4038" s="350" t="s">
        <v>24</v>
      </c>
      <c r="F4038" s="349" t="s">
        <v>24</v>
      </c>
      <c r="G4038" s="349">
        <v>89804</v>
      </c>
      <c r="H4038" s="349" t="s">
        <v>5241</v>
      </c>
      <c r="I4038" s="349" t="s">
        <v>181</v>
      </c>
      <c r="J4038" s="349" t="s">
        <v>1137</v>
      </c>
      <c r="K4038" s="350">
        <v>27.17</v>
      </c>
      <c r="L4038" s="349" t="s">
        <v>1138</v>
      </c>
    </row>
    <row r="4039" spans="1:12" ht="13.5" x14ac:dyDescent="0.25">
      <c r="A4039" s="349" t="s">
        <v>4648</v>
      </c>
      <c r="B4039" s="349" t="s">
        <v>4649</v>
      </c>
      <c r="C4039" s="349" t="s">
        <v>3978</v>
      </c>
      <c r="D4039" s="349" t="s">
        <v>4901</v>
      </c>
      <c r="E4039" s="350" t="s">
        <v>24</v>
      </c>
      <c r="F4039" s="349" t="s">
        <v>24</v>
      </c>
      <c r="G4039" s="349">
        <v>89805</v>
      </c>
      <c r="H4039" s="349" t="s">
        <v>5242</v>
      </c>
      <c r="I4039" s="349" t="s">
        <v>181</v>
      </c>
      <c r="J4039" s="349" t="s">
        <v>1137</v>
      </c>
      <c r="K4039" s="350">
        <v>23.86</v>
      </c>
      <c r="L4039" s="349" t="s">
        <v>1138</v>
      </c>
    </row>
    <row r="4040" spans="1:12" ht="13.5" x14ac:dyDescent="0.25">
      <c r="A4040" s="349" t="s">
        <v>4648</v>
      </c>
      <c r="B4040" s="349" t="s">
        <v>4649</v>
      </c>
      <c r="C4040" s="349" t="s">
        <v>3978</v>
      </c>
      <c r="D4040" s="349" t="s">
        <v>4901</v>
      </c>
      <c r="E4040" s="350" t="s">
        <v>24</v>
      </c>
      <c r="F4040" s="349" t="s">
        <v>24</v>
      </c>
      <c r="G4040" s="349">
        <v>89806</v>
      </c>
      <c r="H4040" s="349" t="s">
        <v>5243</v>
      </c>
      <c r="I4040" s="349" t="s">
        <v>181</v>
      </c>
      <c r="J4040" s="349" t="s">
        <v>1137</v>
      </c>
      <c r="K4040" s="350">
        <v>25.32</v>
      </c>
      <c r="L4040" s="349" t="s">
        <v>1138</v>
      </c>
    </row>
    <row r="4041" spans="1:12" ht="13.5" x14ac:dyDescent="0.25">
      <c r="A4041" s="349" t="s">
        <v>4648</v>
      </c>
      <c r="B4041" s="349" t="s">
        <v>4649</v>
      </c>
      <c r="C4041" s="349" t="s">
        <v>3978</v>
      </c>
      <c r="D4041" s="349" t="s">
        <v>4901</v>
      </c>
      <c r="E4041" s="350" t="s">
        <v>24</v>
      </c>
      <c r="F4041" s="349" t="s">
        <v>24</v>
      </c>
      <c r="G4041" s="349">
        <v>89807</v>
      </c>
      <c r="H4041" s="349" t="s">
        <v>5244</v>
      </c>
      <c r="I4041" s="349" t="s">
        <v>181</v>
      </c>
      <c r="J4041" s="349" t="s">
        <v>1137</v>
      </c>
      <c r="K4041" s="350">
        <v>49.28</v>
      </c>
      <c r="L4041" s="349" t="s">
        <v>1138</v>
      </c>
    </row>
    <row r="4042" spans="1:12" ht="13.5" x14ac:dyDescent="0.25">
      <c r="A4042" s="349" t="s">
        <v>4648</v>
      </c>
      <c r="B4042" s="349" t="s">
        <v>4649</v>
      </c>
      <c r="C4042" s="349" t="s">
        <v>3978</v>
      </c>
      <c r="D4042" s="349" t="s">
        <v>4901</v>
      </c>
      <c r="E4042" s="350" t="s">
        <v>24</v>
      </c>
      <c r="F4042" s="349" t="s">
        <v>24</v>
      </c>
      <c r="G4042" s="349">
        <v>89808</v>
      </c>
      <c r="H4042" s="349" t="s">
        <v>5245</v>
      </c>
      <c r="I4042" s="349" t="s">
        <v>181</v>
      </c>
      <c r="J4042" s="349" t="s">
        <v>1137</v>
      </c>
      <c r="K4042" s="350">
        <v>79.92</v>
      </c>
      <c r="L4042" s="349" t="s">
        <v>1138</v>
      </c>
    </row>
    <row r="4043" spans="1:12" ht="13.5" x14ac:dyDescent="0.25">
      <c r="A4043" s="349" t="s">
        <v>4648</v>
      </c>
      <c r="B4043" s="349" t="s">
        <v>4649</v>
      </c>
      <c r="C4043" s="349" t="s">
        <v>3978</v>
      </c>
      <c r="D4043" s="349" t="s">
        <v>4901</v>
      </c>
      <c r="E4043" s="350" t="s">
        <v>24</v>
      </c>
      <c r="F4043" s="349" t="s">
        <v>24</v>
      </c>
      <c r="G4043" s="349">
        <v>89809</v>
      </c>
      <c r="H4043" s="349" t="s">
        <v>5246</v>
      </c>
      <c r="I4043" s="349" t="s">
        <v>181</v>
      </c>
      <c r="J4043" s="349" t="s">
        <v>1137</v>
      </c>
      <c r="K4043" s="350">
        <v>32.369999999999997</v>
      </c>
      <c r="L4043" s="349" t="s">
        <v>1138</v>
      </c>
    </row>
    <row r="4044" spans="1:12" ht="13.5" x14ac:dyDescent="0.25">
      <c r="A4044" s="349" t="s">
        <v>4648</v>
      </c>
      <c r="B4044" s="349" t="s">
        <v>4649</v>
      </c>
      <c r="C4044" s="349" t="s">
        <v>3978</v>
      </c>
      <c r="D4044" s="349" t="s">
        <v>4901</v>
      </c>
      <c r="E4044" s="350" t="s">
        <v>24</v>
      </c>
      <c r="F4044" s="349" t="s">
        <v>24</v>
      </c>
      <c r="G4044" s="349">
        <v>89810</v>
      </c>
      <c r="H4044" s="349" t="s">
        <v>5247</v>
      </c>
      <c r="I4044" s="349" t="s">
        <v>181</v>
      </c>
      <c r="J4044" s="349" t="s">
        <v>1137</v>
      </c>
      <c r="K4044" s="350">
        <v>33.619999999999997</v>
      </c>
      <c r="L4044" s="349" t="s">
        <v>1138</v>
      </c>
    </row>
    <row r="4045" spans="1:12" ht="13.5" x14ac:dyDescent="0.25">
      <c r="A4045" s="349" t="s">
        <v>4648</v>
      </c>
      <c r="B4045" s="349" t="s">
        <v>4649</v>
      </c>
      <c r="C4045" s="349" t="s">
        <v>3978</v>
      </c>
      <c r="D4045" s="349" t="s">
        <v>4901</v>
      </c>
      <c r="E4045" s="350" t="s">
        <v>24</v>
      </c>
      <c r="F4045" s="349" t="s">
        <v>24</v>
      </c>
      <c r="G4045" s="349">
        <v>89811</v>
      </c>
      <c r="H4045" s="349" t="s">
        <v>5248</v>
      </c>
      <c r="I4045" s="349" t="s">
        <v>181</v>
      </c>
      <c r="J4045" s="349" t="s">
        <v>1137</v>
      </c>
      <c r="K4045" s="350">
        <v>54.76</v>
      </c>
      <c r="L4045" s="349" t="s">
        <v>1138</v>
      </c>
    </row>
    <row r="4046" spans="1:12" ht="13.5" x14ac:dyDescent="0.25">
      <c r="A4046" s="349" t="s">
        <v>4648</v>
      </c>
      <c r="B4046" s="349" t="s">
        <v>4649</v>
      </c>
      <c r="C4046" s="349" t="s">
        <v>3978</v>
      </c>
      <c r="D4046" s="349" t="s">
        <v>4901</v>
      </c>
      <c r="E4046" s="350" t="s">
        <v>24</v>
      </c>
      <c r="F4046" s="349" t="s">
        <v>24</v>
      </c>
      <c r="G4046" s="349">
        <v>89812</v>
      </c>
      <c r="H4046" s="349" t="s">
        <v>5249</v>
      </c>
      <c r="I4046" s="349" t="s">
        <v>181</v>
      </c>
      <c r="J4046" s="349" t="s">
        <v>1137</v>
      </c>
      <c r="K4046" s="350">
        <v>106.92</v>
      </c>
      <c r="L4046" s="349" t="s">
        <v>1138</v>
      </c>
    </row>
    <row r="4047" spans="1:12" ht="13.5" x14ac:dyDescent="0.25">
      <c r="A4047" s="349" t="s">
        <v>4648</v>
      </c>
      <c r="B4047" s="349" t="s">
        <v>4649</v>
      </c>
      <c r="C4047" s="349" t="s">
        <v>3978</v>
      </c>
      <c r="D4047" s="349" t="s">
        <v>4901</v>
      </c>
      <c r="E4047" s="350" t="s">
        <v>24</v>
      </c>
      <c r="F4047" s="349" t="s">
        <v>24</v>
      </c>
      <c r="G4047" s="349">
        <v>89813</v>
      </c>
      <c r="H4047" s="349" t="s">
        <v>5250</v>
      </c>
      <c r="I4047" s="349" t="s">
        <v>181</v>
      </c>
      <c r="J4047" s="349" t="s">
        <v>1137</v>
      </c>
      <c r="K4047" s="350">
        <v>7.3</v>
      </c>
      <c r="L4047" s="349" t="s">
        <v>1138</v>
      </c>
    </row>
    <row r="4048" spans="1:12" ht="13.5" x14ac:dyDescent="0.25">
      <c r="A4048" s="349" t="s">
        <v>4648</v>
      </c>
      <c r="B4048" s="349" t="s">
        <v>4649</v>
      </c>
      <c r="C4048" s="349" t="s">
        <v>3978</v>
      </c>
      <c r="D4048" s="349" t="s">
        <v>4901</v>
      </c>
      <c r="E4048" s="350" t="s">
        <v>24</v>
      </c>
      <c r="F4048" s="349" t="s">
        <v>24</v>
      </c>
      <c r="G4048" s="349">
        <v>89814</v>
      </c>
      <c r="H4048" s="349" t="s">
        <v>5251</v>
      </c>
      <c r="I4048" s="349" t="s">
        <v>181</v>
      </c>
      <c r="J4048" s="349" t="s">
        <v>1137</v>
      </c>
      <c r="K4048" s="350">
        <v>23</v>
      </c>
      <c r="L4048" s="349" t="s">
        <v>1138</v>
      </c>
    </row>
    <row r="4049" spans="1:12" ht="13.5" x14ac:dyDescent="0.25">
      <c r="A4049" s="349" t="s">
        <v>4648</v>
      </c>
      <c r="B4049" s="349" t="s">
        <v>4649</v>
      </c>
      <c r="C4049" s="349" t="s">
        <v>3978</v>
      </c>
      <c r="D4049" s="349" t="s">
        <v>4901</v>
      </c>
      <c r="E4049" s="350" t="s">
        <v>24</v>
      </c>
      <c r="F4049" s="349" t="s">
        <v>24</v>
      </c>
      <c r="G4049" s="349">
        <v>89815</v>
      </c>
      <c r="H4049" s="349" t="s">
        <v>5252</v>
      </c>
      <c r="I4049" s="349" t="s">
        <v>181</v>
      </c>
      <c r="J4049" s="349" t="s">
        <v>1137</v>
      </c>
      <c r="K4049" s="350">
        <v>29.84</v>
      </c>
      <c r="L4049" s="349" t="s">
        <v>1138</v>
      </c>
    </row>
    <row r="4050" spans="1:12" ht="13.5" x14ac:dyDescent="0.25">
      <c r="A4050" s="349" t="s">
        <v>4648</v>
      </c>
      <c r="B4050" s="349" t="s">
        <v>4649</v>
      </c>
      <c r="C4050" s="349" t="s">
        <v>3978</v>
      </c>
      <c r="D4050" s="349" t="s">
        <v>4901</v>
      </c>
      <c r="E4050" s="350" t="s">
        <v>24</v>
      </c>
      <c r="F4050" s="349" t="s">
        <v>24</v>
      </c>
      <c r="G4050" s="349">
        <v>89816</v>
      </c>
      <c r="H4050" s="349" t="s">
        <v>5253</v>
      </c>
      <c r="I4050" s="349" t="s">
        <v>181</v>
      </c>
      <c r="J4050" s="349" t="s">
        <v>1137</v>
      </c>
      <c r="K4050" s="350">
        <v>43.62</v>
      </c>
      <c r="L4050" s="349" t="s">
        <v>1138</v>
      </c>
    </row>
    <row r="4051" spans="1:12" ht="13.5" x14ac:dyDescent="0.25">
      <c r="A4051" s="349" t="s">
        <v>4648</v>
      </c>
      <c r="B4051" s="349" t="s">
        <v>4649</v>
      </c>
      <c r="C4051" s="349" t="s">
        <v>3978</v>
      </c>
      <c r="D4051" s="349" t="s">
        <v>4901</v>
      </c>
      <c r="E4051" s="350" t="s">
        <v>24</v>
      </c>
      <c r="F4051" s="349" t="s">
        <v>24</v>
      </c>
      <c r="G4051" s="349">
        <v>89817</v>
      </c>
      <c r="H4051" s="349" t="s">
        <v>5254</v>
      </c>
      <c r="I4051" s="349" t="s">
        <v>181</v>
      </c>
      <c r="J4051" s="349" t="s">
        <v>1137</v>
      </c>
      <c r="K4051" s="350">
        <v>17.05</v>
      </c>
      <c r="L4051" s="349" t="s">
        <v>1138</v>
      </c>
    </row>
    <row r="4052" spans="1:12" ht="13.5" x14ac:dyDescent="0.25">
      <c r="A4052" s="349" t="s">
        <v>4648</v>
      </c>
      <c r="B4052" s="349" t="s">
        <v>4649</v>
      </c>
      <c r="C4052" s="349" t="s">
        <v>3978</v>
      </c>
      <c r="D4052" s="349" t="s">
        <v>4901</v>
      </c>
      <c r="E4052" s="350" t="s">
        <v>24</v>
      </c>
      <c r="F4052" s="349" t="s">
        <v>24</v>
      </c>
      <c r="G4052" s="349">
        <v>89818</v>
      </c>
      <c r="H4052" s="349" t="s">
        <v>5255</v>
      </c>
      <c r="I4052" s="349" t="s">
        <v>181</v>
      </c>
      <c r="J4052" s="349" t="s">
        <v>1137</v>
      </c>
      <c r="K4052" s="350">
        <v>56.42</v>
      </c>
      <c r="L4052" s="349" t="s">
        <v>1138</v>
      </c>
    </row>
    <row r="4053" spans="1:12" ht="13.5" x14ac:dyDescent="0.25">
      <c r="A4053" s="349" t="s">
        <v>4648</v>
      </c>
      <c r="B4053" s="349" t="s">
        <v>4649</v>
      </c>
      <c r="C4053" s="349" t="s">
        <v>3978</v>
      </c>
      <c r="D4053" s="349" t="s">
        <v>4901</v>
      </c>
      <c r="E4053" s="350" t="s">
        <v>24</v>
      </c>
      <c r="F4053" s="349" t="s">
        <v>24</v>
      </c>
      <c r="G4053" s="349">
        <v>89819</v>
      </c>
      <c r="H4053" s="349" t="s">
        <v>5256</v>
      </c>
      <c r="I4053" s="349" t="s">
        <v>181</v>
      </c>
      <c r="J4053" s="349" t="s">
        <v>1137</v>
      </c>
      <c r="K4053" s="350">
        <v>30.19</v>
      </c>
      <c r="L4053" s="349" t="s">
        <v>1138</v>
      </c>
    </row>
    <row r="4054" spans="1:12" ht="13.5" x14ac:dyDescent="0.25">
      <c r="A4054" s="349" t="s">
        <v>4648</v>
      </c>
      <c r="B4054" s="349" t="s">
        <v>4649</v>
      </c>
      <c r="C4054" s="349" t="s">
        <v>3978</v>
      </c>
      <c r="D4054" s="349" t="s">
        <v>4901</v>
      </c>
      <c r="E4054" s="350" t="s">
        <v>24</v>
      </c>
      <c r="F4054" s="349" t="s">
        <v>24</v>
      </c>
      <c r="G4054" s="349">
        <v>89821</v>
      </c>
      <c r="H4054" s="349" t="s">
        <v>5257</v>
      </c>
      <c r="I4054" s="349" t="s">
        <v>181</v>
      </c>
      <c r="J4054" s="349" t="s">
        <v>1137</v>
      </c>
      <c r="K4054" s="350">
        <v>21.17</v>
      </c>
      <c r="L4054" s="349" t="s">
        <v>1138</v>
      </c>
    </row>
    <row r="4055" spans="1:12" ht="13.5" x14ac:dyDescent="0.25">
      <c r="A4055" s="349" t="s">
        <v>4648</v>
      </c>
      <c r="B4055" s="349" t="s">
        <v>4649</v>
      </c>
      <c r="C4055" s="349" t="s">
        <v>3978</v>
      </c>
      <c r="D4055" s="349" t="s">
        <v>4901</v>
      </c>
      <c r="E4055" s="350" t="s">
        <v>24</v>
      </c>
      <c r="F4055" s="349" t="s">
        <v>24</v>
      </c>
      <c r="G4055" s="349">
        <v>89822</v>
      </c>
      <c r="H4055" s="349" t="s">
        <v>5258</v>
      </c>
      <c r="I4055" s="349" t="s">
        <v>181</v>
      </c>
      <c r="J4055" s="349" t="s">
        <v>1137</v>
      </c>
      <c r="K4055" s="350">
        <v>26.51</v>
      </c>
      <c r="L4055" s="349" t="s">
        <v>1138</v>
      </c>
    </row>
    <row r="4056" spans="1:12" ht="13.5" x14ac:dyDescent="0.25">
      <c r="A4056" s="349" t="s">
        <v>4648</v>
      </c>
      <c r="B4056" s="349" t="s">
        <v>4649</v>
      </c>
      <c r="C4056" s="349" t="s">
        <v>3978</v>
      </c>
      <c r="D4056" s="349" t="s">
        <v>4901</v>
      </c>
      <c r="E4056" s="350" t="s">
        <v>24</v>
      </c>
      <c r="F4056" s="349" t="s">
        <v>24</v>
      </c>
      <c r="G4056" s="349">
        <v>89823</v>
      </c>
      <c r="H4056" s="349" t="s">
        <v>5259</v>
      </c>
      <c r="I4056" s="349" t="s">
        <v>181</v>
      </c>
      <c r="J4056" s="349" t="s">
        <v>1137</v>
      </c>
      <c r="K4056" s="350">
        <v>44.14</v>
      </c>
      <c r="L4056" s="349" t="s">
        <v>1138</v>
      </c>
    </row>
    <row r="4057" spans="1:12" ht="13.5" x14ac:dyDescent="0.25">
      <c r="A4057" s="349" t="s">
        <v>4648</v>
      </c>
      <c r="B4057" s="349" t="s">
        <v>4649</v>
      </c>
      <c r="C4057" s="349" t="s">
        <v>3978</v>
      </c>
      <c r="D4057" s="349" t="s">
        <v>4901</v>
      </c>
      <c r="E4057" s="350" t="s">
        <v>24</v>
      </c>
      <c r="F4057" s="349" t="s">
        <v>24</v>
      </c>
      <c r="G4057" s="349">
        <v>89824</v>
      </c>
      <c r="H4057" s="349" t="s">
        <v>5260</v>
      </c>
      <c r="I4057" s="349" t="s">
        <v>181</v>
      </c>
      <c r="J4057" s="349" t="s">
        <v>1137</v>
      </c>
      <c r="K4057" s="350">
        <v>40.65</v>
      </c>
      <c r="L4057" s="349" t="s">
        <v>1138</v>
      </c>
    </row>
    <row r="4058" spans="1:12" ht="13.5" x14ac:dyDescent="0.25">
      <c r="A4058" s="349" t="s">
        <v>4648</v>
      </c>
      <c r="B4058" s="349" t="s">
        <v>4649</v>
      </c>
      <c r="C4058" s="349" t="s">
        <v>3978</v>
      </c>
      <c r="D4058" s="349" t="s">
        <v>4901</v>
      </c>
      <c r="E4058" s="350" t="s">
        <v>24</v>
      </c>
      <c r="F4058" s="349" t="s">
        <v>24</v>
      </c>
      <c r="G4058" s="349">
        <v>89825</v>
      </c>
      <c r="H4058" s="349" t="s">
        <v>5261</v>
      </c>
      <c r="I4058" s="349" t="s">
        <v>181</v>
      </c>
      <c r="J4058" s="349" t="s">
        <v>1137</v>
      </c>
      <c r="K4058" s="350">
        <v>21.09</v>
      </c>
      <c r="L4058" s="349" t="s">
        <v>1138</v>
      </c>
    </row>
    <row r="4059" spans="1:12" ht="13.5" x14ac:dyDescent="0.25">
      <c r="A4059" s="349" t="s">
        <v>4648</v>
      </c>
      <c r="B4059" s="349" t="s">
        <v>4649</v>
      </c>
      <c r="C4059" s="349" t="s">
        <v>3978</v>
      </c>
      <c r="D4059" s="349" t="s">
        <v>4901</v>
      </c>
      <c r="E4059" s="350" t="s">
        <v>24</v>
      </c>
      <c r="F4059" s="349" t="s">
        <v>24</v>
      </c>
      <c r="G4059" s="349">
        <v>89826</v>
      </c>
      <c r="H4059" s="349" t="s">
        <v>5262</v>
      </c>
      <c r="I4059" s="349" t="s">
        <v>181</v>
      </c>
      <c r="J4059" s="349" t="s">
        <v>1137</v>
      </c>
      <c r="K4059" s="350">
        <v>134.58000000000001</v>
      </c>
      <c r="L4059" s="349" t="s">
        <v>1138</v>
      </c>
    </row>
    <row r="4060" spans="1:12" ht="13.5" x14ac:dyDescent="0.25">
      <c r="A4060" s="349" t="s">
        <v>4648</v>
      </c>
      <c r="B4060" s="349" t="s">
        <v>4649</v>
      </c>
      <c r="C4060" s="349" t="s">
        <v>3978</v>
      </c>
      <c r="D4060" s="349" t="s">
        <v>4901</v>
      </c>
      <c r="E4060" s="350" t="s">
        <v>24</v>
      </c>
      <c r="F4060" s="349" t="s">
        <v>24</v>
      </c>
      <c r="G4060" s="349">
        <v>89827</v>
      </c>
      <c r="H4060" s="349" t="s">
        <v>5263</v>
      </c>
      <c r="I4060" s="349" t="s">
        <v>181</v>
      </c>
      <c r="J4060" s="349" t="s">
        <v>1137</v>
      </c>
      <c r="K4060" s="350">
        <v>24.59</v>
      </c>
      <c r="L4060" s="349" t="s">
        <v>1138</v>
      </c>
    </row>
    <row r="4061" spans="1:12" ht="13.5" x14ac:dyDescent="0.25">
      <c r="A4061" s="349" t="s">
        <v>4648</v>
      </c>
      <c r="B4061" s="349" t="s">
        <v>4649</v>
      </c>
      <c r="C4061" s="349" t="s">
        <v>3978</v>
      </c>
      <c r="D4061" s="349" t="s">
        <v>4901</v>
      </c>
      <c r="E4061" s="350" t="s">
        <v>24</v>
      </c>
      <c r="F4061" s="349" t="s">
        <v>24</v>
      </c>
      <c r="G4061" s="349">
        <v>89828</v>
      </c>
      <c r="H4061" s="349" t="s">
        <v>5264</v>
      </c>
      <c r="I4061" s="349" t="s">
        <v>181</v>
      </c>
      <c r="J4061" s="349" t="s">
        <v>1137</v>
      </c>
      <c r="K4061" s="350">
        <v>63.72</v>
      </c>
      <c r="L4061" s="349" t="s">
        <v>1138</v>
      </c>
    </row>
    <row r="4062" spans="1:12" ht="13.5" x14ac:dyDescent="0.25">
      <c r="A4062" s="349" t="s">
        <v>4648</v>
      </c>
      <c r="B4062" s="349" t="s">
        <v>4649</v>
      </c>
      <c r="C4062" s="349" t="s">
        <v>3978</v>
      </c>
      <c r="D4062" s="349" t="s">
        <v>4901</v>
      </c>
      <c r="E4062" s="350" t="s">
        <v>24</v>
      </c>
      <c r="F4062" s="349" t="s">
        <v>24</v>
      </c>
      <c r="G4062" s="349">
        <v>89829</v>
      </c>
      <c r="H4062" s="349" t="s">
        <v>5265</v>
      </c>
      <c r="I4062" s="349" t="s">
        <v>181</v>
      </c>
      <c r="J4062" s="349" t="s">
        <v>1137</v>
      </c>
      <c r="K4062" s="350">
        <v>44.04</v>
      </c>
      <c r="L4062" s="349" t="s">
        <v>1138</v>
      </c>
    </row>
    <row r="4063" spans="1:12" ht="13.5" x14ac:dyDescent="0.25">
      <c r="A4063" s="349" t="s">
        <v>4648</v>
      </c>
      <c r="B4063" s="349" t="s">
        <v>4649</v>
      </c>
      <c r="C4063" s="349" t="s">
        <v>3978</v>
      </c>
      <c r="D4063" s="349" t="s">
        <v>4901</v>
      </c>
      <c r="E4063" s="350" t="s">
        <v>24</v>
      </c>
      <c r="F4063" s="349" t="s">
        <v>24</v>
      </c>
      <c r="G4063" s="349">
        <v>89830</v>
      </c>
      <c r="H4063" s="349" t="s">
        <v>5266</v>
      </c>
      <c r="I4063" s="349" t="s">
        <v>181</v>
      </c>
      <c r="J4063" s="349" t="s">
        <v>1137</v>
      </c>
      <c r="K4063" s="350">
        <v>47.13</v>
      </c>
      <c r="L4063" s="349" t="s">
        <v>1138</v>
      </c>
    </row>
    <row r="4064" spans="1:12" ht="13.5" x14ac:dyDescent="0.25">
      <c r="A4064" s="349" t="s">
        <v>4648</v>
      </c>
      <c r="B4064" s="349" t="s">
        <v>4649</v>
      </c>
      <c r="C4064" s="349" t="s">
        <v>3978</v>
      </c>
      <c r="D4064" s="349" t="s">
        <v>4901</v>
      </c>
      <c r="E4064" s="350" t="s">
        <v>24</v>
      </c>
      <c r="F4064" s="349" t="s">
        <v>24</v>
      </c>
      <c r="G4064" s="349">
        <v>89831</v>
      </c>
      <c r="H4064" s="349" t="s">
        <v>5267</v>
      </c>
      <c r="I4064" s="349" t="s">
        <v>181</v>
      </c>
      <c r="J4064" s="349" t="s">
        <v>1137</v>
      </c>
      <c r="K4064" s="350">
        <v>68.239999999999995</v>
      </c>
      <c r="L4064" s="349" t="s">
        <v>1138</v>
      </c>
    </row>
    <row r="4065" spans="1:12" ht="13.5" x14ac:dyDescent="0.25">
      <c r="A4065" s="349" t="s">
        <v>4648</v>
      </c>
      <c r="B4065" s="349" t="s">
        <v>4649</v>
      </c>
      <c r="C4065" s="349" t="s">
        <v>3978</v>
      </c>
      <c r="D4065" s="349" t="s">
        <v>4901</v>
      </c>
      <c r="E4065" s="350" t="s">
        <v>24</v>
      </c>
      <c r="F4065" s="349" t="s">
        <v>24</v>
      </c>
      <c r="G4065" s="349">
        <v>89832</v>
      </c>
      <c r="H4065" s="349" t="s">
        <v>5268</v>
      </c>
      <c r="I4065" s="349" t="s">
        <v>181</v>
      </c>
      <c r="J4065" s="349" t="s">
        <v>1137</v>
      </c>
      <c r="K4065" s="350">
        <v>43.43</v>
      </c>
      <c r="L4065" s="349" t="s">
        <v>1138</v>
      </c>
    </row>
    <row r="4066" spans="1:12" ht="13.5" x14ac:dyDescent="0.25">
      <c r="A4066" s="349" t="s">
        <v>4648</v>
      </c>
      <c r="B4066" s="349" t="s">
        <v>4649</v>
      </c>
      <c r="C4066" s="349" t="s">
        <v>3978</v>
      </c>
      <c r="D4066" s="349" t="s">
        <v>4901</v>
      </c>
      <c r="E4066" s="350" t="s">
        <v>24</v>
      </c>
      <c r="F4066" s="349" t="s">
        <v>24</v>
      </c>
      <c r="G4066" s="349">
        <v>89833</v>
      </c>
      <c r="H4066" s="349" t="s">
        <v>5269</v>
      </c>
      <c r="I4066" s="349" t="s">
        <v>181</v>
      </c>
      <c r="J4066" s="349" t="s">
        <v>1137</v>
      </c>
      <c r="K4066" s="350">
        <v>52.16</v>
      </c>
      <c r="L4066" s="349" t="s">
        <v>1138</v>
      </c>
    </row>
    <row r="4067" spans="1:12" ht="13.5" x14ac:dyDescent="0.25">
      <c r="A4067" s="349" t="s">
        <v>4648</v>
      </c>
      <c r="B4067" s="349" t="s">
        <v>4649</v>
      </c>
      <c r="C4067" s="349" t="s">
        <v>3978</v>
      </c>
      <c r="D4067" s="349" t="s">
        <v>4901</v>
      </c>
      <c r="E4067" s="350" t="s">
        <v>24</v>
      </c>
      <c r="F4067" s="349" t="s">
        <v>24</v>
      </c>
      <c r="G4067" s="349">
        <v>89834</v>
      </c>
      <c r="H4067" s="349" t="s">
        <v>5270</v>
      </c>
      <c r="I4067" s="349" t="s">
        <v>181</v>
      </c>
      <c r="J4067" s="349" t="s">
        <v>1137</v>
      </c>
      <c r="K4067" s="350">
        <v>64.13</v>
      </c>
      <c r="L4067" s="349" t="s">
        <v>1138</v>
      </c>
    </row>
    <row r="4068" spans="1:12" ht="13.5" x14ac:dyDescent="0.25">
      <c r="A4068" s="349" t="s">
        <v>4648</v>
      </c>
      <c r="B4068" s="349" t="s">
        <v>4649</v>
      </c>
      <c r="C4068" s="349" t="s">
        <v>3978</v>
      </c>
      <c r="D4068" s="349" t="s">
        <v>4901</v>
      </c>
      <c r="E4068" s="350" t="s">
        <v>24</v>
      </c>
      <c r="F4068" s="349" t="s">
        <v>24</v>
      </c>
      <c r="G4068" s="349">
        <v>89835</v>
      </c>
      <c r="H4068" s="349" t="s">
        <v>5271</v>
      </c>
      <c r="I4068" s="349" t="s">
        <v>181</v>
      </c>
      <c r="J4068" s="349" t="s">
        <v>1137</v>
      </c>
      <c r="K4068" s="350">
        <v>46.04</v>
      </c>
      <c r="L4068" s="349" t="s">
        <v>1138</v>
      </c>
    </row>
    <row r="4069" spans="1:12" ht="13.5" x14ac:dyDescent="0.25">
      <c r="A4069" s="349" t="s">
        <v>4648</v>
      </c>
      <c r="B4069" s="349" t="s">
        <v>4649</v>
      </c>
      <c r="C4069" s="349" t="s">
        <v>3978</v>
      </c>
      <c r="D4069" s="349" t="s">
        <v>4901</v>
      </c>
      <c r="E4069" s="350" t="s">
        <v>24</v>
      </c>
      <c r="F4069" s="349" t="s">
        <v>24</v>
      </c>
      <c r="G4069" s="349">
        <v>89836</v>
      </c>
      <c r="H4069" s="349" t="s">
        <v>5272</v>
      </c>
      <c r="I4069" s="349" t="s">
        <v>181</v>
      </c>
      <c r="J4069" s="349" t="s">
        <v>1137</v>
      </c>
      <c r="K4069" s="350">
        <v>211.78</v>
      </c>
      <c r="L4069" s="349" t="s">
        <v>1138</v>
      </c>
    </row>
    <row r="4070" spans="1:12" ht="13.5" x14ac:dyDescent="0.25">
      <c r="A4070" s="349" t="s">
        <v>4648</v>
      </c>
      <c r="B4070" s="349" t="s">
        <v>4649</v>
      </c>
      <c r="C4070" s="349" t="s">
        <v>3978</v>
      </c>
      <c r="D4070" s="349" t="s">
        <v>4901</v>
      </c>
      <c r="E4070" s="350" t="s">
        <v>24</v>
      </c>
      <c r="F4070" s="349" t="s">
        <v>24</v>
      </c>
      <c r="G4070" s="349">
        <v>89837</v>
      </c>
      <c r="H4070" s="349" t="s">
        <v>5273</v>
      </c>
      <c r="I4070" s="349" t="s">
        <v>181</v>
      </c>
      <c r="J4070" s="349" t="s">
        <v>1137</v>
      </c>
      <c r="K4070" s="350">
        <v>141.68</v>
      </c>
      <c r="L4070" s="349" t="s">
        <v>1138</v>
      </c>
    </row>
    <row r="4071" spans="1:12" ht="13.5" x14ac:dyDescent="0.25">
      <c r="A4071" s="349" t="s">
        <v>4648</v>
      </c>
      <c r="B4071" s="349" t="s">
        <v>4649</v>
      </c>
      <c r="C4071" s="349" t="s">
        <v>3978</v>
      </c>
      <c r="D4071" s="349" t="s">
        <v>4901</v>
      </c>
      <c r="E4071" s="350" t="s">
        <v>24</v>
      </c>
      <c r="F4071" s="349" t="s">
        <v>24</v>
      </c>
      <c r="G4071" s="349">
        <v>89838</v>
      </c>
      <c r="H4071" s="349" t="s">
        <v>5274</v>
      </c>
      <c r="I4071" s="349" t="s">
        <v>181</v>
      </c>
      <c r="J4071" s="349" t="s">
        <v>1137</v>
      </c>
      <c r="K4071" s="350">
        <v>162.15</v>
      </c>
      <c r="L4071" s="349" t="s">
        <v>1138</v>
      </c>
    </row>
    <row r="4072" spans="1:12" ht="13.5" x14ac:dyDescent="0.25">
      <c r="A4072" s="349" t="s">
        <v>4648</v>
      </c>
      <c r="B4072" s="349" t="s">
        <v>4649</v>
      </c>
      <c r="C4072" s="349" t="s">
        <v>3978</v>
      </c>
      <c r="D4072" s="349" t="s">
        <v>4901</v>
      </c>
      <c r="E4072" s="350" t="s">
        <v>24</v>
      </c>
      <c r="F4072" s="349" t="s">
        <v>24</v>
      </c>
      <c r="G4072" s="349">
        <v>89839</v>
      </c>
      <c r="H4072" s="349" t="s">
        <v>5275</v>
      </c>
      <c r="I4072" s="349" t="s">
        <v>181</v>
      </c>
      <c r="J4072" s="349" t="s">
        <v>1137</v>
      </c>
      <c r="K4072" s="350">
        <v>184.05</v>
      </c>
      <c r="L4072" s="349" t="s">
        <v>1138</v>
      </c>
    </row>
    <row r="4073" spans="1:12" ht="13.5" x14ac:dyDescent="0.25">
      <c r="A4073" s="349" t="s">
        <v>4648</v>
      </c>
      <c r="B4073" s="349" t="s">
        <v>4649</v>
      </c>
      <c r="C4073" s="349" t="s">
        <v>3978</v>
      </c>
      <c r="D4073" s="349" t="s">
        <v>4901</v>
      </c>
      <c r="E4073" s="350" t="s">
        <v>24</v>
      </c>
      <c r="F4073" s="349" t="s">
        <v>24</v>
      </c>
      <c r="G4073" s="349">
        <v>89840</v>
      </c>
      <c r="H4073" s="349" t="s">
        <v>5276</v>
      </c>
      <c r="I4073" s="349" t="s">
        <v>181</v>
      </c>
      <c r="J4073" s="349" t="s">
        <v>1137</v>
      </c>
      <c r="K4073" s="350">
        <v>190.87</v>
      </c>
      <c r="L4073" s="349" t="s">
        <v>1138</v>
      </c>
    </row>
    <row r="4074" spans="1:12" ht="13.5" x14ac:dyDescent="0.25">
      <c r="A4074" s="349" t="s">
        <v>4648</v>
      </c>
      <c r="B4074" s="349" t="s">
        <v>4649</v>
      </c>
      <c r="C4074" s="349" t="s">
        <v>3978</v>
      </c>
      <c r="D4074" s="349" t="s">
        <v>4901</v>
      </c>
      <c r="E4074" s="350" t="s">
        <v>24</v>
      </c>
      <c r="F4074" s="349" t="s">
        <v>24</v>
      </c>
      <c r="G4074" s="349">
        <v>89841</v>
      </c>
      <c r="H4074" s="349" t="s">
        <v>5277</v>
      </c>
      <c r="I4074" s="349" t="s">
        <v>181</v>
      </c>
      <c r="J4074" s="349" t="s">
        <v>1137</v>
      </c>
      <c r="K4074" s="350">
        <v>279.68</v>
      </c>
      <c r="L4074" s="349" t="s">
        <v>1138</v>
      </c>
    </row>
    <row r="4075" spans="1:12" ht="13.5" x14ac:dyDescent="0.25">
      <c r="A4075" s="349" t="s">
        <v>4648</v>
      </c>
      <c r="B4075" s="349" t="s">
        <v>4649</v>
      </c>
      <c r="C4075" s="349" t="s">
        <v>3978</v>
      </c>
      <c r="D4075" s="349" t="s">
        <v>4901</v>
      </c>
      <c r="E4075" s="350" t="s">
        <v>24</v>
      </c>
      <c r="F4075" s="349" t="s">
        <v>24</v>
      </c>
      <c r="G4075" s="349">
        <v>89842</v>
      </c>
      <c r="H4075" s="349" t="s">
        <v>5278</v>
      </c>
      <c r="I4075" s="349" t="s">
        <v>181</v>
      </c>
      <c r="J4075" s="349" t="s">
        <v>1137</v>
      </c>
      <c r="K4075" s="350">
        <v>52.62</v>
      </c>
      <c r="L4075" s="349" t="s">
        <v>1138</v>
      </c>
    </row>
    <row r="4076" spans="1:12" ht="13.5" x14ac:dyDescent="0.25">
      <c r="A4076" s="349" t="s">
        <v>4648</v>
      </c>
      <c r="B4076" s="349" t="s">
        <v>4649</v>
      </c>
      <c r="C4076" s="349" t="s">
        <v>3978</v>
      </c>
      <c r="D4076" s="349" t="s">
        <v>4901</v>
      </c>
      <c r="E4076" s="350" t="s">
        <v>24</v>
      </c>
      <c r="F4076" s="349" t="s">
        <v>24</v>
      </c>
      <c r="G4076" s="349">
        <v>89844</v>
      </c>
      <c r="H4076" s="349" t="s">
        <v>5279</v>
      </c>
      <c r="I4076" s="349" t="s">
        <v>181</v>
      </c>
      <c r="J4076" s="349" t="s">
        <v>1137</v>
      </c>
      <c r="K4076" s="350">
        <v>66.34</v>
      </c>
      <c r="L4076" s="349" t="s">
        <v>1138</v>
      </c>
    </row>
    <row r="4077" spans="1:12" ht="13.5" x14ac:dyDescent="0.25">
      <c r="A4077" s="349" t="s">
        <v>4648</v>
      </c>
      <c r="B4077" s="349" t="s">
        <v>4649</v>
      </c>
      <c r="C4077" s="349" t="s">
        <v>3978</v>
      </c>
      <c r="D4077" s="349" t="s">
        <v>4901</v>
      </c>
      <c r="E4077" s="350" t="s">
        <v>24</v>
      </c>
      <c r="F4077" s="349" t="s">
        <v>24</v>
      </c>
      <c r="G4077" s="349">
        <v>89845</v>
      </c>
      <c r="H4077" s="349" t="s">
        <v>5280</v>
      </c>
      <c r="I4077" s="349" t="s">
        <v>181</v>
      </c>
      <c r="J4077" s="349" t="s">
        <v>1137</v>
      </c>
      <c r="K4077" s="350">
        <v>104.5</v>
      </c>
      <c r="L4077" s="349" t="s">
        <v>1138</v>
      </c>
    </row>
    <row r="4078" spans="1:12" ht="13.5" x14ac:dyDescent="0.25">
      <c r="A4078" s="349" t="s">
        <v>4648</v>
      </c>
      <c r="B4078" s="349" t="s">
        <v>4649</v>
      </c>
      <c r="C4078" s="349" t="s">
        <v>3978</v>
      </c>
      <c r="D4078" s="349" t="s">
        <v>4901</v>
      </c>
      <c r="E4078" s="350" t="s">
        <v>24</v>
      </c>
      <c r="F4078" s="349" t="s">
        <v>24</v>
      </c>
      <c r="G4078" s="349">
        <v>89846</v>
      </c>
      <c r="H4078" s="349" t="s">
        <v>5281</v>
      </c>
      <c r="I4078" s="349" t="s">
        <v>181</v>
      </c>
      <c r="J4078" s="349" t="s">
        <v>1137</v>
      </c>
      <c r="K4078" s="350">
        <v>225.03</v>
      </c>
      <c r="L4078" s="349" t="s">
        <v>1138</v>
      </c>
    </row>
    <row r="4079" spans="1:12" ht="13.5" x14ac:dyDescent="0.25">
      <c r="A4079" s="349" t="s">
        <v>4648</v>
      </c>
      <c r="B4079" s="349" t="s">
        <v>4649</v>
      </c>
      <c r="C4079" s="349" t="s">
        <v>3978</v>
      </c>
      <c r="D4079" s="349" t="s">
        <v>4901</v>
      </c>
      <c r="E4079" s="350" t="s">
        <v>24</v>
      </c>
      <c r="F4079" s="349" t="s">
        <v>24</v>
      </c>
      <c r="G4079" s="349">
        <v>89847</v>
      </c>
      <c r="H4079" s="349" t="s">
        <v>5282</v>
      </c>
      <c r="I4079" s="349" t="s">
        <v>181</v>
      </c>
      <c r="J4079" s="349" t="s">
        <v>1137</v>
      </c>
      <c r="K4079" s="350">
        <v>268.37</v>
      </c>
      <c r="L4079" s="349" t="s">
        <v>1138</v>
      </c>
    </row>
    <row r="4080" spans="1:12" ht="13.5" x14ac:dyDescent="0.25">
      <c r="A4080" s="349" t="s">
        <v>4648</v>
      </c>
      <c r="B4080" s="349" t="s">
        <v>4649</v>
      </c>
      <c r="C4080" s="349" t="s">
        <v>3978</v>
      </c>
      <c r="D4080" s="349" t="s">
        <v>4901</v>
      </c>
      <c r="E4080" s="350" t="s">
        <v>24</v>
      </c>
      <c r="F4080" s="349" t="s">
        <v>24</v>
      </c>
      <c r="G4080" s="349">
        <v>89850</v>
      </c>
      <c r="H4080" s="349" t="s">
        <v>5283</v>
      </c>
      <c r="I4080" s="349" t="s">
        <v>181</v>
      </c>
      <c r="J4080" s="349" t="s">
        <v>1137</v>
      </c>
      <c r="K4080" s="350">
        <v>35.159999999999997</v>
      </c>
      <c r="L4080" s="349" t="s">
        <v>1138</v>
      </c>
    </row>
    <row r="4081" spans="1:12" ht="13.5" x14ac:dyDescent="0.25">
      <c r="A4081" s="349" t="s">
        <v>4648</v>
      </c>
      <c r="B4081" s="349" t="s">
        <v>4649</v>
      </c>
      <c r="C4081" s="349" t="s">
        <v>3978</v>
      </c>
      <c r="D4081" s="349" t="s">
        <v>4901</v>
      </c>
      <c r="E4081" s="350" t="s">
        <v>24</v>
      </c>
      <c r="F4081" s="349" t="s">
        <v>24</v>
      </c>
      <c r="G4081" s="349">
        <v>89851</v>
      </c>
      <c r="H4081" s="349" t="s">
        <v>5284</v>
      </c>
      <c r="I4081" s="349" t="s">
        <v>181</v>
      </c>
      <c r="J4081" s="349" t="s">
        <v>1137</v>
      </c>
      <c r="K4081" s="350">
        <v>36.409999999999997</v>
      </c>
      <c r="L4081" s="349" t="s">
        <v>1138</v>
      </c>
    </row>
    <row r="4082" spans="1:12" ht="13.5" x14ac:dyDescent="0.25">
      <c r="A4082" s="349" t="s">
        <v>4648</v>
      </c>
      <c r="B4082" s="349" t="s">
        <v>4649</v>
      </c>
      <c r="C4082" s="349" t="s">
        <v>3978</v>
      </c>
      <c r="D4082" s="349" t="s">
        <v>4901</v>
      </c>
      <c r="E4082" s="350" t="s">
        <v>24</v>
      </c>
      <c r="F4082" s="349" t="s">
        <v>24</v>
      </c>
      <c r="G4082" s="349">
        <v>89852</v>
      </c>
      <c r="H4082" s="349" t="s">
        <v>5285</v>
      </c>
      <c r="I4082" s="349" t="s">
        <v>181</v>
      </c>
      <c r="J4082" s="349" t="s">
        <v>1137</v>
      </c>
      <c r="K4082" s="350">
        <v>57.55</v>
      </c>
      <c r="L4082" s="349" t="s">
        <v>1138</v>
      </c>
    </row>
    <row r="4083" spans="1:12" ht="13.5" x14ac:dyDescent="0.25">
      <c r="A4083" s="349" t="s">
        <v>4648</v>
      </c>
      <c r="B4083" s="349" t="s">
        <v>4649</v>
      </c>
      <c r="C4083" s="349" t="s">
        <v>3978</v>
      </c>
      <c r="D4083" s="349" t="s">
        <v>4901</v>
      </c>
      <c r="E4083" s="350" t="s">
        <v>24</v>
      </c>
      <c r="F4083" s="349" t="s">
        <v>24</v>
      </c>
      <c r="G4083" s="349">
        <v>89853</v>
      </c>
      <c r="H4083" s="349" t="s">
        <v>5286</v>
      </c>
      <c r="I4083" s="349" t="s">
        <v>181</v>
      </c>
      <c r="J4083" s="349" t="s">
        <v>1137</v>
      </c>
      <c r="K4083" s="350">
        <v>109.71</v>
      </c>
      <c r="L4083" s="349" t="s">
        <v>1138</v>
      </c>
    </row>
    <row r="4084" spans="1:12" ht="13.5" x14ac:dyDescent="0.25">
      <c r="A4084" s="349" t="s">
        <v>4648</v>
      </c>
      <c r="B4084" s="349" t="s">
        <v>4649</v>
      </c>
      <c r="C4084" s="349" t="s">
        <v>3978</v>
      </c>
      <c r="D4084" s="349" t="s">
        <v>4901</v>
      </c>
      <c r="E4084" s="350" t="s">
        <v>24</v>
      </c>
      <c r="F4084" s="349" t="s">
        <v>24</v>
      </c>
      <c r="G4084" s="349">
        <v>89854</v>
      </c>
      <c r="H4084" s="349" t="s">
        <v>5287</v>
      </c>
      <c r="I4084" s="349" t="s">
        <v>181</v>
      </c>
      <c r="J4084" s="349" t="s">
        <v>1137</v>
      </c>
      <c r="K4084" s="350">
        <v>135</v>
      </c>
      <c r="L4084" s="349" t="s">
        <v>1138</v>
      </c>
    </row>
    <row r="4085" spans="1:12" ht="13.5" x14ac:dyDescent="0.25">
      <c r="A4085" s="349" t="s">
        <v>4648</v>
      </c>
      <c r="B4085" s="349" t="s">
        <v>4649</v>
      </c>
      <c r="C4085" s="349" t="s">
        <v>3978</v>
      </c>
      <c r="D4085" s="349" t="s">
        <v>4901</v>
      </c>
      <c r="E4085" s="350" t="s">
        <v>24</v>
      </c>
      <c r="F4085" s="349" t="s">
        <v>24</v>
      </c>
      <c r="G4085" s="349">
        <v>89855</v>
      </c>
      <c r="H4085" s="349" t="s">
        <v>5288</v>
      </c>
      <c r="I4085" s="349" t="s">
        <v>181</v>
      </c>
      <c r="J4085" s="349" t="s">
        <v>1137</v>
      </c>
      <c r="K4085" s="350">
        <v>142.76</v>
      </c>
      <c r="L4085" s="349" t="s">
        <v>1138</v>
      </c>
    </row>
    <row r="4086" spans="1:12" ht="13.5" x14ac:dyDescent="0.25">
      <c r="A4086" s="349" t="s">
        <v>4648</v>
      </c>
      <c r="B4086" s="349" t="s">
        <v>4649</v>
      </c>
      <c r="C4086" s="349" t="s">
        <v>3978</v>
      </c>
      <c r="D4086" s="349" t="s">
        <v>4901</v>
      </c>
      <c r="E4086" s="350" t="s">
        <v>24</v>
      </c>
      <c r="F4086" s="349" t="s">
        <v>24</v>
      </c>
      <c r="G4086" s="349">
        <v>89856</v>
      </c>
      <c r="H4086" s="349" t="s">
        <v>5289</v>
      </c>
      <c r="I4086" s="349" t="s">
        <v>181</v>
      </c>
      <c r="J4086" s="349" t="s">
        <v>1137</v>
      </c>
      <c r="K4086" s="350">
        <v>23.04</v>
      </c>
      <c r="L4086" s="349" t="s">
        <v>1138</v>
      </c>
    </row>
    <row r="4087" spans="1:12" ht="13.5" x14ac:dyDescent="0.25">
      <c r="A4087" s="349" t="s">
        <v>4648</v>
      </c>
      <c r="B4087" s="349" t="s">
        <v>4649</v>
      </c>
      <c r="C4087" s="349" t="s">
        <v>3978</v>
      </c>
      <c r="D4087" s="349" t="s">
        <v>4901</v>
      </c>
      <c r="E4087" s="350" t="s">
        <v>24</v>
      </c>
      <c r="F4087" s="349" t="s">
        <v>24</v>
      </c>
      <c r="G4087" s="349">
        <v>89857</v>
      </c>
      <c r="H4087" s="349" t="s">
        <v>5290</v>
      </c>
      <c r="I4087" s="349" t="s">
        <v>181</v>
      </c>
      <c r="J4087" s="349" t="s">
        <v>1137</v>
      </c>
      <c r="K4087" s="350">
        <v>46.01</v>
      </c>
      <c r="L4087" s="349" t="s">
        <v>1138</v>
      </c>
    </row>
    <row r="4088" spans="1:12" ht="13.5" x14ac:dyDescent="0.25">
      <c r="A4088" s="349" t="s">
        <v>4648</v>
      </c>
      <c r="B4088" s="349" t="s">
        <v>4649</v>
      </c>
      <c r="C4088" s="349" t="s">
        <v>3978</v>
      </c>
      <c r="D4088" s="349" t="s">
        <v>4901</v>
      </c>
      <c r="E4088" s="350" t="s">
        <v>24</v>
      </c>
      <c r="F4088" s="349" t="s">
        <v>24</v>
      </c>
      <c r="G4088" s="349">
        <v>89860</v>
      </c>
      <c r="H4088" s="349" t="s">
        <v>396</v>
      </c>
      <c r="I4088" s="349" t="s">
        <v>181</v>
      </c>
      <c r="J4088" s="349" t="s">
        <v>1137</v>
      </c>
      <c r="K4088" s="350">
        <v>55.88</v>
      </c>
      <c r="L4088" s="349" t="s">
        <v>1138</v>
      </c>
    </row>
    <row r="4089" spans="1:12" ht="13.5" x14ac:dyDescent="0.25">
      <c r="A4089" s="349" t="s">
        <v>4648</v>
      </c>
      <c r="B4089" s="349" t="s">
        <v>4649</v>
      </c>
      <c r="C4089" s="349" t="s">
        <v>3978</v>
      </c>
      <c r="D4089" s="349" t="s">
        <v>4901</v>
      </c>
      <c r="E4089" s="350" t="s">
        <v>24</v>
      </c>
      <c r="F4089" s="349" t="s">
        <v>24</v>
      </c>
      <c r="G4089" s="349">
        <v>89861</v>
      </c>
      <c r="H4089" s="349" t="s">
        <v>5291</v>
      </c>
      <c r="I4089" s="349" t="s">
        <v>181</v>
      </c>
      <c r="J4089" s="349" t="s">
        <v>1137</v>
      </c>
      <c r="K4089" s="350">
        <v>67.849999999999994</v>
      </c>
      <c r="L4089" s="349" t="s">
        <v>1138</v>
      </c>
    </row>
    <row r="4090" spans="1:12" ht="13.5" x14ac:dyDescent="0.25">
      <c r="A4090" s="349" t="s">
        <v>4648</v>
      </c>
      <c r="B4090" s="349" t="s">
        <v>4649</v>
      </c>
      <c r="C4090" s="349" t="s">
        <v>3978</v>
      </c>
      <c r="D4090" s="349" t="s">
        <v>4901</v>
      </c>
      <c r="E4090" s="350" t="s">
        <v>24</v>
      </c>
      <c r="F4090" s="349" t="s">
        <v>24</v>
      </c>
      <c r="G4090" s="349">
        <v>89866</v>
      </c>
      <c r="H4090" s="349" t="s">
        <v>5292</v>
      </c>
      <c r="I4090" s="349" t="s">
        <v>181</v>
      </c>
      <c r="J4090" s="349" t="s">
        <v>1137</v>
      </c>
      <c r="K4090" s="350">
        <v>7.25</v>
      </c>
      <c r="L4090" s="349" t="s">
        <v>1138</v>
      </c>
    </row>
    <row r="4091" spans="1:12" ht="13.5" x14ac:dyDescent="0.25">
      <c r="A4091" s="349" t="s">
        <v>4648</v>
      </c>
      <c r="B4091" s="349" t="s">
        <v>4649</v>
      </c>
      <c r="C4091" s="349" t="s">
        <v>3978</v>
      </c>
      <c r="D4091" s="349" t="s">
        <v>4901</v>
      </c>
      <c r="E4091" s="350" t="s">
        <v>24</v>
      </c>
      <c r="F4091" s="349" t="s">
        <v>24</v>
      </c>
      <c r="G4091" s="349">
        <v>89867</v>
      </c>
      <c r="H4091" s="349" t="s">
        <v>5293</v>
      </c>
      <c r="I4091" s="349" t="s">
        <v>181</v>
      </c>
      <c r="J4091" s="349" t="s">
        <v>1137</v>
      </c>
      <c r="K4091" s="350">
        <v>8.36</v>
      </c>
      <c r="L4091" s="349" t="s">
        <v>1138</v>
      </c>
    </row>
    <row r="4092" spans="1:12" ht="13.5" x14ac:dyDescent="0.25">
      <c r="A4092" s="349" t="s">
        <v>4648</v>
      </c>
      <c r="B4092" s="349" t="s">
        <v>4649</v>
      </c>
      <c r="C4092" s="349" t="s">
        <v>3978</v>
      </c>
      <c r="D4092" s="349" t="s">
        <v>4901</v>
      </c>
      <c r="E4092" s="350" t="s">
        <v>24</v>
      </c>
      <c r="F4092" s="349" t="s">
        <v>24</v>
      </c>
      <c r="G4092" s="349">
        <v>89868</v>
      </c>
      <c r="H4092" s="349" t="s">
        <v>5294</v>
      </c>
      <c r="I4092" s="349" t="s">
        <v>181</v>
      </c>
      <c r="J4092" s="349" t="s">
        <v>1137</v>
      </c>
      <c r="K4092" s="350">
        <v>5.67</v>
      </c>
      <c r="L4092" s="349" t="s">
        <v>1138</v>
      </c>
    </row>
    <row r="4093" spans="1:12" ht="13.5" x14ac:dyDescent="0.25">
      <c r="A4093" s="349" t="s">
        <v>4648</v>
      </c>
      <c r="B4093" s="349" t="s">
        <v>4649</v>
      </c>
      <c r="C4093" s="349" t="s">
        <v>3978</v>
      </c>
      <c r="D4093" s="349" t="s">
        <v>4901</v>
      </c>
      <c r="E4093" s="350" t="s">
        <v>24</v>
      </c>
      <c r="F4093" s="349" t="s">
        <v>24</v>
      </c>
      <c r="G4093" s="349">
        <v>89869</v>
      </c>
      <c r="H4093" s="349" t="s">
        <v>5295</v>
      </c>
      <c r="I4093" s="349" t="s">
        <v>181</v>
      </c>
      <c r="J4093" s="349" t="s">
        <v>1137</v>
      </c>
      <c r="K4093" s="350">
        <v>10.19</v>
      </c>
      <c r="L4093" s="349" t="s">
        <v>1138</v>
      </c>
    </row>
    <row r="4094" spans="1:12" ht="13.5" x14ac:dyDescent="0.25">
      <c r="A4094" s="349" t="s">
        <v>4648</v>
      </c>
      <c r="B4094" s="349" t="s">
        <v>4649</v>
      </c>
      <c r="C4094" s="349" t="s">
        <v>3978</v>
      </c>
      <c r="D4094" s="349" t="s">
        <v>4901</v>
      </c>
      <c r="E4094" s="350" t="s">
        <v>24</v>
      </c>
      <c r="F4094" s="349" t="s">
        <v>24</v>
      </c>
      <c r="G4094" s="349">
        <v>89979</v>
      </c>
      <c r="H4094" s="349" t="s">
        <v>5296</v>
      </c>
      <c r="I4094" s="349" t="s">
        <v>181</v>
      </c>
      <c r="J4094" s="349" t="s">
        <v>1137</v>
      </c>
      <c r="K4094" s="350">
        <v>31.47</v>
      </c>
      <c r="L4094" s="349" t="s">
        <v>1138</v>
      </c>
    </row>
    <row r="4095" spans="1:12" ht="13.5" x14ac:dyDescent="0.25">
      <c r="A4095" s="349" t="s">
        <v>4648</v>
      </c>
      <c r="B4095" s="349" t="s">
        <v>4649</v>
      </c>
      <c r="C4095" s="349" t="s">
        <v>3978</v>
      </c>
      <c r="D4095" s="349" t="s">
        <v>4901</v>
      </c>
      <c r="E4095" s="350" t="s">
        <v>24</v>
      </c>
      <c r="F4095" s="349" t="s">
        <v>24</v>
      </c>
      <c r="G4095" s="349">
        <v>89981</v>
      </c>
      <c r="H4095" s="349" t="s">
        <v>5297</v>
      </c>
      <c r="I4095" s="349" t="s">
        <v>181</v>
      </c>
      <c r="J4095" s="349" t="s">
        <v>1137</v>
      </c>
      <c r="K4095" s="350">
        <v>28.68</v>
      </c>
      <c r="L4095" s="349" t="s">
        <v>1138</v>
      </c>
    </row>
    <row r="4096" spans="1:12" ht="13.5" x14ac:dyDescent="0.25">
      <c r="A4096" s="349" t="s">
        <v>4648</v>
      </c>
      <c r="B4096" s="349" t="s">
        <v>4649</v>
      </c>
      <c r="C4096" s="349" t="s">
        <v>3978</v>
      </c>
      <c r="D4096" s="349" t="s">
        <v>4901</v>
      </c>
      <c r="E4096" s="350" t="s">
        <v>24</v>
      </c>
      <c r="F4096" s="349" t="s">
        <v>24</v>
      </c>
      <c r="G4096" s="349">
        <v>90373</v>
      </c>
      <c r="H4096" s="349" t="s">
        <v>5298</v>
      </c>
      <c r="I4096" s="349" t="s">
        <v>181</v>
      </c>
      <c r="J4096" s="349" t="s">
        <v>1137</v>
      </c>
      <c r="K4096" s="350">
        <v>14.75</v>
      </c>
      <c r="L4096" s="349" t="s">
        <v>1138</v>
      </c>
    </row>
    <row r="4097" spans="1:12" ht="13.5" x14ac:dyDescent="0.25">
      <c r="A4097" s="349" t="s">
        <v>4648</v>
      </c>
      <c r="B4097" s="349" t="s">
        <v>4649</v>
      </c>
      <c r="C4097" s="349" t="s">
        <v>3978</v>
      </c>
      <c r="D4097" s="349" t="s">
        <v>4901</v>
      </c>
      <c r="E4097" s="350" t="s">
        <v>24</v>
      </c>
      <c r="F4097" s="349" t="s">
        <v>24</v>
      </c>
      <c r="G4097" s="349">
        <v>90374</v>
      </c>
      <c r="H4097" s="349" t="s">
        <v>5299</v>
      </c>
      <c r="I4097" s="349" t="s">
        <v>181</v>
      </c>
      <c r="J4097" s="349" t="s">
        <v>1137</v>
      </c>
      <c r="K4097" s="350">
        <v>26.05</v>
      </c>
      <c r="L4097" s="349" t="s">
        <v>1138</v>
      </c>
    </row>
    <row r="4098" spans="1:12" ht="13.5" x14ac:dyDescent="0.25">
      <c r="A4098" s="349" t="s">
        <v>4648</v>
      </c>
      <c r="B4098" s="349" t="s">
        <v>4649</v>
      </c>
      <c r="C4098" s="349" t="s">
        <v>3978</v>
      </c>
      <c r="D4098" s="349" t="s">
        <v>4901</v>
      </c>
      <c r="E4098" s="350" t="s">
        <v>24</v>
      </c>
      <c r="F4098" s="349" t="s">
        <v>24</v>
      </c>
      <c r="G4098" s="349">
        <v>92287</v>
      </c>
      <c r="H4098" s="349" t="s">
        <v>5300</v>
      </c>
      <c r="I4098" s="349" t="s">
        <v>181</v>
      </c>
      <c r="J4098" s="349" t="s">
        <v>1333</v>
      </c>
      <c r="K4098" s="350">
        <v>16.260000000000002</v>
      </c>
      <c r="L4098" s="349" t="s">
        <v>1138</v>
      </c>
    </row>
    <row r="4099" spans="1:12" ht="13.5" x14ac:dyDescent="0.25">
      <c r="A4099" s="349" t="s">
        <v>4648</v>
      </c>
      <c r="B4099" s="349" t="s">
        <v>4649</v>
      </c>
      <c r="C4099" s="349" t="s">
        <v>3978</v>
      </c>
      <c r="D4099" s="349" t="s">
        <v>4901</v>
      </c>
      <c r="E4099" s="350" t="s">
        <v>24</v>
      </c>
      <c r="F4099" s="349" t="s">
        <v>24</v>
      </c>
      <c r="G4099" s="349">
        <v>92288</v>
      </c>
      <c r="H4099" s="349" t="s">
        <v>5301</v>
      </c>
      <c r="I4099" s="349" t="s">
        <v>181</v>
      </c>
      <c r="J4099" s="349" t="s">
        <v>1333</v>
      </c>
      <c r="K4099" s="350">
        <v>25.64</v>
      </c>
      <c r="L4099" s="349" t="s">
        <v>1138</v>
      </c>
    </row>
    <row r="4100" spans="1:12" ht="13.5" x14ac:dyDescent="0.25">
      <c r="A4100" s="349" t="s">
        <v>4648</v>
      </c>
      <c r="B4100" s="349" t="s">
        <v>4649</v>
      </c>
      <c r="C4100" s="349" t="s">
        <v>3978</v>
      </c>
      <c r="D4100" s="349" t="s">
        <v>4901</v>
      </c>
      <c r="E4100" s="350" t="s">
        <v>24</v>
      </c>
      <c r="F4100" s="349" t="s">
        <v>24</v>
      </c>
      <c r="G4100" s="349">
        <v>92289</v>
      </c>
      <c r="H4100" s="349" t="s">
        <v>5302</v>
      </c>
      <c r="I4100" s="349" t="s">
        <v>181</v>
      </c>
      <c r="J4100" s="349" t="s">
        <v>1333</v>
      </c>
      <c r="K4100" s="350">
        <v>45.41</v>
      </c>
      <c r="L4100" s="349" t="s">
        <v>1138</v>
      </c>
    </row>
    <row r="4101" spans="1:12" ht="13.5" x14ac:dyDescent="0.25">
      <c r="A4101" s="349" t="s">
        <v>4648</v>
      </c>
      <c r="B4101" s="349" t="s">
        <v>4649</v>
      </c>
      <c r="C4101" s="349" t="s">
        <v>3978</v>
      </c>
      <c r="D4101" s="349" t="s">
        <v>4901</v>
      </c>
      <c r="E4101" s="350" t="s">
        <v>24</v>
      </c>
      <c r="F4101" s="349" t="s">
        <v>24</v>
      </c>
      <c r="G4101" s="349">
        <v>92290</v>
      </c>
      <c r="H4101" s="349" t="s">
        <v>5303</v>
      </c>
      <c r="I4101" s="349" t="s">
        <v>181</v>
      </c>
      <c r="J4101" s="349" t="s">
        <v>1333</v>
      </c>
      <c r="K4101" s="350">
        <v>68.8</v>
      </c>
      <c r="L4101" s="349" t="s">
        <v>1138</v>
      </c>
    </row>
    <row r="4102" spans="1:12" ht="13.5" x14ac:dyDescent="0.25">
      <c r="A4102" s="349" t="s">
        <v>4648</v>
      </c>
      <c r="B4102" s="349" t="s">
        <v>4649</v>
      </c>
      <c r="C4102" s="349" t="s">
        <v>3978</v>
      </c>
      <c r="D4102" s="349" t="s">
        <v>4901</v>
      </c>
      <c r="E4102" s="350" t="s">
        <v>24</v>
      </c>
      <c r="F4102" s="349" t="s">
        <v>24</v>
      </c>
      <c r="G4102" s="349">
        <v>92291</v>
      </c>
      <c r="H4102" s="349" t="s">
        <v>5304</v>
      </c>
      <c r="I4102" s="349" t="s">
        <v>181</v>
      </c>
      <c r="J4102" s="349" t="s">
        <v>1333</v>
      </c>
      <c r="K4102" s="350">
        <v>106.58</v>
      </c>
      <c r="L4102" s="349" t="s">
        <v>1138</v>
      </c>
    </row>
    <row r="4103" spans="1:12" ht="13.5" x14ac:dyDescent="0.25">
      <c r="A4103" s="349" t="s">
        <v>4648</v>
      </c>
      <c r="B4103" s="349" t="s">
        <v>4649</v>
      </c>
      <c r="C4103" s="349" t="s">
        <v>3978</v>
      </c>
      <c r="D4103" s="349" t="s">
        <v>4901</v>
      </c>
      <c r="E4103" s="350" t="s">
        <v>24</v>
      </c>
      <c r="F4103" s="349" t="s">
        <v>24</v>
      </c>
      <c r="G4103" s="349">
        <v>92292</v>
      </c>
      <c r="H4103" s="349" t="s">
        <v>5305</v>
      </c>
      <c r="I4103" s="349" t="s">
        <v>181</v>
      </c>
      <c r="J4103" s="349" t="s">
        <v>1333</v>
      </c>
      <c r="K4103" s="350">
        <v>330.04</v>
      </c>
      <c r="L4103" s="349" t="s">
        <v>1138</v>
      </c>
    </row>
    <row r="4104" spans="1:12" ht="13.5" x14ac:dyDescent="0.25">
      <c r="A4104" s="349" t="s">
        <v>4648</v>
      </c>
      <c r="B4104" s="349" t="s">
        <v>4649</v>
      </c>
      <c r="C4104" s="349" t="s">
        <v>3978</v>
      </c>
      <c r="D4104" s="349" t="s">
        <v>4901</v>
      </c>
      <c r="E4104" s="350" t="s">
        <v>24</v>
      </c>
      <c r="F4104" s="349" t="s">
        <v>24</v>
      </c>
      <c r="G4104" s="349">
        <v>92293</v>
      </c>
      <c r="H4104" s="349" t="s">
        <v>5306</v>
      </c>
      <c r="I4104" s="349" t="s">
        <v>181</v>
      </c>
      <c r="J4104" s="349" t="s">
        <v>1333</v>
      </c>
      <c r="K4104" s="350">
        <v>9.23</v>
      </c>
      <c r="L4104" s="349" t="s">
        <v>1138</v>
      </c>
    </row>
    <row r="4105" spans="1:12" ht="13.5" x14ac:dyDescent="0.25">
      <c r="A4105" s="349" t="s">
        <v>4648</v>
      </c>
      <c r="B4105" s="349" t="s">
        <v>4649</v>
      </c>
      <c r="C4105" s="349" t="s">
        <v>3978</v>
      </c>
      <c r="D4105" s="349" t="s">
        <v>4901</v>
      </c>
      <c r="E4105" s="350" t="s">
        <v>24</v>
      </c>
      <c r="F4105" s="349" t="s">
        <v>24</v>
      </c>
      <c r="G4105" s="349">
        <v>92294</v>
      </c>
      <c r="H4105" s="349" t="s">
        <v>5307</v>
      </c>
      <c r="I4105" s="349" t="s">
        <v>181</v>
      </c>
      <c r="J4105" s="349" t="s">
        <v>1333</v>
      </c>
      <c r="K4105" s="350">
        <v>15.63</v>
      </c>
      <c r="L4105" s="349" t="s">
        <v>1138</v>
      </c>
    </row>
    <row r="4106" spans="1:12" ht="13.5" x14ac:dyDescent="0.25">
      <c r="A4106" s="349" t="s">
        <v>4648</v>
      </c>
      <c r="B4106" s="349" t="s">
        <v>4649</v>
      </c>
      <c r="C4106" s="349" t="s">
        <v>3978</v>
      </c>
      <c r="D4106" s="349" t="s">
        <v>4901</v>
      </c>
      <c r="E4106" s="350" t="s">
        <v>24</v>
      </c>
      <c r="F4106" s="349" t="s">
        <v>24</v>
      </c>
      <c r="G4106" s="349">
        <v>92295</v>
      </c>
      <c r="H4106" s="349" t="s">
        <v>5308</v>
      </c>
      <c r="I4106" s="349" t="s">
        <v>181</v>
      </c>
      <c r="J4106" s="349" t="s">
        <v>1333</v>
      </c>
      <c r="K4106" s="350">
        <v>29.46</v>
      </c>
      <c r="L4106" s="349" t="s">
        <v>1138</v>
      </c>
    </row>
    <row r="4107" spans="1:12" ht="13.5" x14ac:dyDescent="0.25">
      <c r="A4107" s="349" t="s">
        <v>4648</v>
      </c>
      <c r="B4107" s="349" t="s">
        <v>4649</v>
      </c>
      <c r="C4107" s="349" t="s">
        <v>3978</v>
      </c>
      <c r="D4107" s="349" t="s">
        <v>4901</v>
      </c>
      <c r="E4107" s="350" t="s">
        <v>24</v>
      </c>
      <c r="F4107" s="349" t="s">
        <v>24</v>
      </c>
      <c r="G4107" s="349">
        <v>92296</v>
      </c>
      <c r="H4107" s="349" t="s">
        <v>5309</v>
      </c>
      <c r="I4107" s="349" t="s">
        <v>181</v>
      </c>
      <c r="J4107" s="349" t="s">
        <v>1333</v>
      </c>
      <c r="K4107" s="350">
        <v>39.04</v>
      </c>
      <c r="L4107" s="349" t="s">
        <v>1138</v>
      </c>
    </row>
    <row r="4108" spans="1:12" ht="13.5" x14ac:dyDescent="0.25">
      <c r="A4108" s="349" t="s">
        <v>4648</v>
      </c>
      <c r="B4108" s="349" t="s">
        <v>4649</v>
      </c>
      <c r="C4108" s="349" t="s">
        <v>3978</v>
      </c>
      <c r="D4108" s="349" t="s">
        <v>4901</v>
      </c>
      <c r="E4108" s="350" t="s">
        <v>24</v>
      </c>
      <c r="F4108" s="349" t="s">
        <v>24</v>
      </c>
      <c r="G4108" s="349">
        <v>92297</v>
      </c>
      <c r="H4108" s="349" t="s">
        <v>5310</v>
      </c>
      <c r="I4108" s="349" t="s">
        <v>181</v>
      </c>
      <c r="J4108" s="349" t="s">
        <v>1333</v>
      </c>
      <c r="K4108" s="350">
        <v>60.55</v>
      </c>
      <c r="L4108" s="349" t="s">
        <v>1138</v>
      </c>
    </row>
    <row r="4109" spans="1:12" ht="13.5" x14ac:dyDescent="0.25">
      <c r="A4109" s="349" t="s">
        <v>4648</v>
      </c>
      <c r="B4109" s="349" t="s">
        <v>4649</v>
      </c>
      <c r="C4109" s="349" t="s">
        <v>3978</v>
      </c>
      <c r="D4109" s="349" t="s">
        <v>4901</v>
      </c>
      <c r="E4109" s="350" t="s">
        <v>24</v>
      </c>
      <c r="F4109" s="349" t="s">
        <v>24</v>
      </c>
      <c r="G4109" s="349">
        <v>92298</v>
      </c>
      <c r="H4109" s="349" t="s">
        <v>5311</v>
      </c>
      <c r="I4109" s="349" t="s">
        <v>181</v>
      </c>
      <c r="J4109" s="349" t="s">
        <v>1333</v>
      </c>
      <c r="K4109" s="350">
        <v>170.05</v>
      </c>
      <c r="L4109" s="349" t="s">
        <v>1138</v>
      </c>
    </row>
    <row r="4110" spans="1:12" ht="13.5" x14ac:dyDescent="0.25">
      <c r="A4110" s="349" t="s">
        <v>4648</v>
      </c>
      <c r="B4110" s="349" t="s">
        <v>4649</v>
      </c>
      <c r="C4110" s="349" t="s">
        <v>3978</v>
      </c>
      <c r="D4110" s="349" t="s">
        <v>4901</v>
      </c>
      <c r="E4110" s="350" t="s">
        <v>24</v>
      </c>
      <c r="F4110" s="349" t="s">
        <v>24</v>
      </c>
      <c r="G4110" s="349">
        <v>92299</v>
      </c>
      <c r="H4110" s="349" t="s">
        <v>5312</v>
      </c>
      <c r="I4110" s="349" t="s">
        <v>181</v>
      </c>
      <c r="J4110" s="349" t="s">
        <v>1333</v>
      </c>
      <c r="K4110" s="350">
        <v>21.4</v>
      </c>
      <c r="L4110" s="349" t="s">
        <v>1138</v>
      </c>
    </row>
    <row r="4111" spans="1:12" ht="13.5" x14ac:dyDescent="0.25">
      <c r="A4111" s="349" t="s">
        <v>4648</v>
      </c>
      <c r="B4111" s="349" t="s">
        <v>4649</v>
      </c>
      <c r="C4111" s="349" t="s">
        <v>3978</v>
      </c>
      <c r="D4111" s="349" t="s">
        <v>4901</v>
      </c>
      <c r="E4111" s="350" t="s">
        <v>24</v>
      </c>
      <c r="F4111" s="349" t="s">
        <v>24</v>
      </c>
      <c r="G4111" s="349">
        <v>92300</v>
      </c>
      <c r="H4111" s="349" t="s">
        <v>5313</v>
      </c>
      <c r="I4111" s="349" t="s">
        <v>181</v>
      </c>
      <c r="J4111" s="349" t="s">
        <v>1333</v>
      </c>
      <c r="K4111" s="350">
        <v>32.590000000000003</v>
      </c>
      <c r="L4111" s="349" t="s">
        <v>1138</v>
      </c>
    </row>
    <row r="4112" spans="1:12" ht="13.5" x14ac:dyDescent="0.25">
      <c r="A4112" s="349" t="s">
        <v>4648</v>
      </c>
      <c r="B4112" s="349" t="s">
        <v>4649</v>
      </c>
      <c r="C4112" s="349" t="s">
        <v>3978</v>
      </c>
      <c r="D4112" s="349" t="s">
        <v>4901</v>
      </c>
      <c r="E4112" s="350" t="s">
        <v>24</v>
      </c>
      <c r="F4112" s="349" t="s">
        <v>24</v>
      </c>
      <c r="G4112" s="349">
        <v>92301</v>
      </c>
      <c r="H4112" s="349" t="s">
        <v>5314</v>
      </c>
      <c r="I4112" s="349" t="s">
        <v>181</v>
      </c>
      <c r="J4112" s="349" t="s">
        <v>1333</v>
      </c>
      <c r="K4112" s="350">
        <v>64.510000000000005</v>
      </c>
      <c r="L4112" s="349" t="s">
        <v>1138</v>
      </c>
    </row>
    <row r="4113" spans="1:12" ht="13.5" x14ac:dyDescent="0.25">
      <c r="A4113" s="349" t="s">
        <v>4648</v>
      </c>
      <c r="B4113" s="349" t="s">
        <v>4649</v>
      </c>
      <c r="C4113" s="349" t="s">
        <v>3978</v>
      </c>
      <c r="D4113" s="349" t="s">
        <v>4901</v>
      </c>
      <c r="E4113" s="350" t="s">
        <v>24</v>
      </c>
      <c r="F4113" s="349" t="s">
        <v>24</v>
      </c>
      <c r="G4113" s="349">
        <v>92302</v>
      </c>
      <c r="H4113" s="349" t="s">
        <v>5315</v>
      </c>
      <c r="I4113" s="349" t="s">
        <v>181</v>
      </c>
      <c r="J4113" s="349" t="s">
        <v>1333</v>
      </c>
      <c r="K4113" s="350">
        <v>85.22</v>
      </c>
      <c r="L4113" s="349" t="s">
        <v>1138</v>
      </c>
    </row>
    <row r="4114" spans="1:12" ht="13.5" x14ac:dyDescent="0.25">
      <c r="A4114" s="349" t="s">
        <v>4648</v>
      </c>
      <c r="B4114" s="349" t="s">
        <v>4649</v>
      </c>
      <c r="C4114" s="349" t="s">
        <v>3978</v>
      </c>
      <c r="D4114" s="349" t="s">
        <v>4901</v>
      </c>
      <c r="E4114" s="350" t="s">
        <v>24</v>
      </c>
      <c r="F4114" s="349" t="s">
        <v>24</v>
      </c>
      <c r="G4114" s="349">
        <v>92303</v>
      </c>
      <c r="H4114" s="349" t="s">
        <v>5316</v>
      </c>
      <c r="I4114" s="349" t="s">
        <v>181</v>
      </c>
      <c r="J4114" s="349" t="s">
        <v>1333</v>
      </c>
      <c r="K4114" s="350">
        <v>156.37</v>
      </c>
      <c r="L4114" s="349" t="s">
        <v>1138</v>
      </c>
    </row>
    <row r="4115" spans="1:12" ht="13.5" x14ac:dyDescent="0.25">
      <c r="A4115" s="349" t="s">
        <v>4648</v>
      </c>
      <c r="B4115" s="349" t="s">
        <v>4649</v>
      </c>
      <c r="C4115" s="349" t="s">
        <v>3978</v>
      </c>
      <c r="D4115" s="349" t="s">
        <v>4901</v>
      </c>
      <c r="E4115" s="350" t="s">
        <v>24</v>
      </c>
      <c r="F4115" s="349" t="s">
        <v>24</v>
      </c>
      <c r="G4115" s="349">
        <v>92304</v>
      </c>
      <c r="H4115" s="349" t="s">
        <v>5317</v>
      </c>
      <c r="I4115" s="349" t="s">
        <v>181</v>
      </c>
      <c r="J4115" s="349" t="s">
        <v>1333</v>
      </c>
      <c r="K4115" s="350">
        <v>405.84</v>
      </c>
      <c r="L4115" s="349" t="s">
        <v>1138</v>
      </c>
    </row>
    <row r="4116" spans="1:12" ht="13.5" x14ac:dyDescent="0.25">
      <c r="A4116" s="349" t="s">
        <v>4648</v>
      </c>
      <c r="B4116" s="349" t="s">
        <v>4649</v>
      </c>
      <c r="C4116" s="349" t="s">
        <v>3978</v>
      </c>
      <c r="D4116" s="349" t="s">
        <v>4901</v>
      </c>
      <c r="E4116" s="350" t="s">
        <v>24</v>
      </c>
      <c r="F4116" s="349" t="s">
        <v>24</v>
      </c>
      <c r="G4116" s="349">
        <v>92311</v>
      </c>
      <c r="H4116" s="349" t="s">
        <v>5318</v>
      </c>
      <c r="I4116" s="349" t="s">
        <v>181</v>
      </c>
      <c r="J4116" s="349" t="s">
        <v>1333</v>
      </c>
      <c r="K4116" s="350">
        <v>12.1</v>
      </c>
      <c r="L4116" s="349" t="s">
        <v>1138</v>
      </c>
    </row>
    <row r="4117" spans="1:12" ht="13.5" x14ac:dyDescent="0.25">
      <c r="A4117" s="349" t="s">
        <v>4648</v>
      </c>
      <c r="B4117" s="349" t="s">
        <v>4649</v>
      </c>
      <c r="C4117" s="349" t="s">
        <v>3978</v>
      </c>
      <c r="D4117" s="349" t="s">
        <v>4901</v>
      </c>
      <c r="E4117" s="350" t="s">
        <v>24</v>
      </c>
      <c r="F4117" s="349" t="s">
        <v>24</v>
      </c>
      <c r="G4117" s="349">
        <v>92312</v>
      </c>
      <c r="H4117" s="349" t="s">
        <v>5319</v>
      </c>
      <c r="I4117" s="349" t="s">
        <v>181</v>
      </c>
      <c r="J4117" s="349" t="s">
        <v>1333</v>
      </c>
      <c r="K4117" s="350">
        <v>20.16</v>
      </c>
      <c r="L4117" s="349" t="s">
        <v>1138</v>
      </c>
    </row>
    <row r="4118" spans="1:12" ht="13.5" x14ac:dyDescent="0.25">
      <c r="A4118" s="349" t="s">
        <v>4648</v>
      </c>
      <c r="B4118" s="349" t="s">
        <v>4649</v>
      </c>
      <c r="C4118" s="349" t="s">
        <v>3978</v>
      </c>
      <c r="D4118" s="349" t="s">
        <v>4901</v>
      </c>
      <c r="E4118" s="350" t="s">
        <v>24</v>
      </c>
      <c r="F4118" s="349" t="s">
        <v>24</v>
      </c>
      <c r="G4118" s="349">
        <v>92313</v>
      </c>
      <c r="H4118" s="349" t="s">
        <v>5320</v>
      </c>
      <c r="I4118" s="349" t="s">
        <v>181</v>
      </c>
      <c r="J4118" s="349" t="s">
        <v>1333</v>
      </c>
      <c r="K4118" s="350">
        <v>29.24</v>
      </c>
      <c r="L4118" s="349" t="s">
        <v>1138</v>
      </c>
    </row>
    <row r="4119" spans="1:12" ht="13.5" x14ac:dyDescent="0.25">
      <c r="A4119" s="349" t="s">
        <v>4648</v>
      </c>
      <c r="B4119" s="349" t="s">
        <v>4649</v>
      </c>
      <c r="C4119" s="349" t="s">
        <v>3978</v>
      </c>
      <c r="D4119" s="349" t="s">
        <v>4901</v>
      </c>
      <c r="E4119" s="350" t="s">
        <v>24</v>
      </c>
      <c r="F4119" s="349" t="s">
        <v>24</v>
      </c>
      <c r="G4119" s="349">
        <v>92314</v>
      </c>
      <c r="H4119" s="349" t="s">
        <v>5321</v>
      </c>
      <c r="I4119" s="349" t="s">
        <v>181</v>
      </c>
      <c r="J4119" s="349" t="s">
        <v>1333</v>
      </c>
      <c r="K4119" s="350">
        <v>8.1199999999999992</v>
      </c>
      <c r="L4119" s="349" t="s">
        <v>1138</v>
      </c>
    </row>
    <row r="4120" spans="1:12" ht="13.5" x14ac:dyDescent="0.25">
      <c r="A4120" s="349" t="s">
        <v>4648</v>
      </c>
      <c r="B4120" s="349" t="s">
        <v>4649</v>
      </c>
      <c r="C4120" s="349" t="s">
        <v>3978</v>
      </c>
      <c r="D4120" s="349" t="s">
        <v>4901</v>
      </c>
      <c r="E4120" s="350" t="s">
        <v>24</v>
      </c>
      <c r="F4120" s="349" t="s">
        <v>24</v>
      </c>
      <c r="G4120" s="349">
        <v>92315</v>
      </c>
      <c r="H4120" s="349" t="s">
        <v>5322</v>
      </c>
      <c r="I4120" s="349" t="s">
        <v>181</v>
      </c>
      <c r="J4120" s="349" t="s">
        <v>1333</v>
      </c>
      <c r="K4120" s="350">
        <v>11.85</v>
      </c>
      <c r="L4120" s="349" t="s">
        <v>1138</v>
      </c>
    </row>
    <row r="4121" spans="1:12" ht="13.5" x14ac:dyDescent="0.25">
      <c r="A4121" s="349" t="s">
        <v>4648</v>
      </c>
      <c r="B4121" s="349" t="s">
        <v>4649</v>
      </c>
      <c r="C4121" s="349" t="s">
        <v>3978</v>
      </c>
      <c r="D4121" s="349" t="s">
        <v>4901</v>
      </c>
      <c r="E4121" s="350" t="s">
        <v>24</v>
      </c>
      <c r="F4121" s="349" t="s">
        <v>24</v>
      </c>
      <c r="G4121" s="349">
        <v>92316</v>
      </c>
      <c r="H4121" s="349" t="s">
        <v>5323</v>
      </c>
      <c r="I4121" s="349" t="s">
        <v>181</v>
      </c>
      <c r="J4121" s="349" t="s">
        <v>1333</v>
      </c>
      <c r="K4121" s="350">
        <v>18.05</v>
      </c>
      <c r="L4121" s="349" t="s">
        <v>1138</v>
      </c>
    </row>
    <row r="4122" spans="1:12" ht="13.5" x14ac:dyDescent="0.25">
      <c r="A4122" s="349" t="s">
        <v>4648</v>
      </c>
      <c r="B4122" s="349" t="s">
        <v>4649</v>
      </c>
      <c r="C4122" s="349" t="s">
        <v>3978</v>
      </c>
      <c r="D4122" s="349" t="s">
        <v>4901</v>
      </c>
      <c r="E4122" s="350" t="s">
        <v>24</v>
      </c>
      <c r="F4122" s="349" t="s">
        <v>24</v>
      </c>
      <c r="G4122" s="349">
        <v>92317</v>
      </c>
      <c r="H4122" s="349" t="s">
        <v>5324</v>
      </c>
      <c r="I4122" s="349" t="s">
        <v>181</v>
      </c>
      <c r="J4122" s="349" t="s">
        <v>1333</v>
      </c>
      <c r="K4122" s="350">
        <v>17.02</v>
      </c>
      <c r="L4122" s="349" t="s">
        <v>1138</v>
      </c>
    </row>
    <row r="4123" spans="1:12" ht="13.5" x14ac:dyDescent="0.25">
      <c r="A4123" s="349" t="s">
        <v>4648</v>
      </c>
      <c r="B4123" s="349" t="s">
        <v>4649</v>
      </c>
      <c r="C4123" s="349" t="s">
        <v>3978</v>
      </c>
      <c r="D4123" s="349" t="s">
        <v>4901</v>
      </c>
      <c r="E4123" s="350" t="s">
        <v>24</v>
      </c>
      <c r="F4123" s="349" t="s">
        <v>24</v>
      </c>
      <c r="G4123" s="349">
        <v>92318</v>
      </c>
      <c r="H4123" s="349" t="s">
        <v>5325</v>
      </c>
      <c r="I4123" s="349" t="s">
        <v>181</v>
      </c>
      <c r="J4123" s="349" t="s">
        <v>1333</v>
      </c>
      <c r="K4123" s="350">
        <v>26.61</v>
      </c>
      <c r="L4123" s="349" t="s">
        <v>1138</v>
      </c>
    </row>
    <row r="4124" spans="1:12" ht="13.5" x14ac:dyDescent="0.25">
      <c r="A4124" s="349" t="s">
        <v>4648</v>
      </c>
      <c r="B4124" s="349" t="s">
        <v>4649</v>
      </c>
      <c r="C4124" s="349" t="s">
        <v>3978</v>
      </c>
      <c r="D4124" s="349" t="s">
        <v>4901</v>
      </c>
      <c r="E4124" s="350" t="s">
        <v>24</v>
      </c>
      <c r="F4124" s="349" t="s">
        <v>24</v>
      </c>
      <c r="G4124" s="349">
        <v>92319</v>
      </c>
      <c r="H4124" s="349" t="s">
        <v>5326</v>
      </c>
      <c r="I4124" s="349" t="s">
        <v>181</v>
      </c>
      <c r="J4124" s="349" t="s">
        <v>1333</v>
      </c>
      <c r="K4124" s="350">
        <v>37.409999999999997</v>
      </c>
      <c r="L4124" s="349" t="s">
        <v>1138</v>
      </c>
    </row>
    <row r="4125" spans="1:12" ht="13.5" x14ac:dyDescent="0.25">
      <c r="A4125" s="349" t="s">
        <v>4648</v>
      </c>
      <c r="B4125" s="349" t="s">
        <v>4649</v>
      </c>
      <c r="C4125" s="349" t="s">
        <v>3978</v>
      </c>
      <c r="D4125" s="349" t="s">
        <v>4901</v>
      </c>
      <c r="E4125" s="350" t="s">
        <v>24</v>
      </c>
      <c r="F4125" s="349" t="s">
        <v>24</v>
      </c>
      <c r="G4125" s="349">
        <v>92326</v>
      </c>
      <c r="H4125" s="349" t="s">
        <v>5327</v>
      </c>
      <c r="I4125" s="349" t="s">
        <v>181</v>
      </c>
      <c r="J4125" s="349" t="s">
        <v>1333</v>
      </c>
      <c r="K4125" s="350">
        <v>12.78</v>
      </c>
      <c r="L4125" s="349" t="s">
        <v>1138</v>
      </c>
    </row>
    <row r="4126" spans="1:12" ht="13.5" x14ac:dyDescent="0.25">
      <c r="A4126" s="349" t="s">
        <v>4648</v>
      </c>
      <c r="B4126" s="349" t="s">
        <v>4649</v>
      </c>
      <c r="C4126" s="349" t="s">
        <v>3978</v>
      </c>
      <c r="D4126" s="349" t="s">
        <v>4901</v>
      </c>
      <c r="E4126" s="350" t="s">
        <v>24</v>
      </c>
      <c r="F4126" s="349" t="s">
        <v>24</v>
      </c>
      <c r="G4126" s="349">
        <v>92327</v>
      </c>
      <c r="H4126" s="349" t="s">
        <v>5328</v>
      </c>
      <c r="I4126" s="349" t="s">
        <v>181</v>
      </c>
      <c r="J4126" s="349" t="s">
        <v>1333</v>
      </c>
      <c r="K4126" s="350">
        <v>23.06</v>
      </c>
      <c r="L4126" s="349" t="s">
        <v>1138</v>
      </c>
    </row>
    <row r="4127" spans="1:12" ht="13.5" x14ac:dyDescent="0.25">
      <c r="A4127" s="349" t="s">
        <v>4648</v>
      </c>
      <c r="B4127" s="349" t="s">
        <v>4649</v>
      </c>
      <c r="C4127" s="349" t="s">
        <v>3978</v>
      </c>
      <c r="D4127" s="349" t="s">
        <v>4901</v>
      </c>
      <c r="E4127" s="350" t="s">
        <v>24</v>
      </c>
      <c r="F4127" s="349" t="s">
        <v>24</v>
      </c>
      <c r="G4127" s="349">
        <v>92328</v>
      </c>
      <c r="H4127" s="349" t="s">
        <v>5329</v>
      </c>
      <c r="I4127" s="349" t="s">
        <v>181</v>
      </c>
      <c r="J4127" s="349" t="s">
        <v>1333</v>
      </c>
      <c r="K4127" s="350">
        <v>34.409999999999997</v>
      </c>
      <c r="L4127" s="349" t="s">
        <v>1138</v>
      </c>
    </row>
    <row r="4128" spans="1:12" ht="13.5" x14ac:dyDescent="0.25">
      <c r="A4128" s="349" t="s">
        <v>4648</v>
      </c>
      <c r="B4128" s="349" t="s">
        <v>4649</v>
      </c>
      <c r="C4128" s="349" t="s">
        <v>3978</v>
      </c>
      <c r="D4128" s="349" t="s">
        <v>4901</v>
      </c>
      <c r="E4128" s="350" t="s">
        <v>24</v>
      </c>
      <c r="F4128" s="349" t="s">
        <v>24</v>
      </c>
      <c r="G4128" s="349">
        <v>92329</v>
      </c>
      <c r="H4128" s="349" t="s">
        <v>5330</v>
      </c>
      <c r="I4128" s="349" t="s">
        <v>181</v>
      </c>
      <c r="J4128" s="349" t="s">
        <v>1333</v>
      </c>
      <c r="K4128" s="350">
        <v>8.2899999999999991</v>
      </c>
      <c r="L4128" s="349" t="s">
        <v>1138</v>
      </c>
    </row>
    <row r="4129" spans="1:12" ht="13.5" x14ac:dyDescent="0.25">
      <c r="A4129" s="349" t="s">
        <v>4648</v>
      </c>
      <c r="B4129" s="349" t="s">
        <v>4649</v>
      </c>
      <c r="C4129" s="349" t="s">
        <v>3978</v>
      </c>
      <c r="D4129" s="349" t="s">
        <v>4901</v>
      </c>
      <c r="E4129" s="350" t="s">
        <v>24</v>
      </c>
      <c r="F4129" s="349" t="s">
        <v>24</v>
      </c>
      <c r="G4129" s="349">
        <v>92330</v>
      </c>
      <c r="H4129" s="349" t="s">
        <v>5331</v>
      </c>
      <c r="I4129" s="349" t="s">
        <v>181</v>
      </c>
      <c r="J4129" s="349" t="s">
        <v>1333</v>
      </c>
      <c r="K4129" s="350">
        <v>13.8</v>
      </c>
      <c r="L4129" s="349" t="s">
        <v>1138</v>
      </c>
    </row>
    <row r="4130" spans="1:12" ht="13.5" x14ac:dyDescent="0.25">
      <c r="A4130" s="349" t="s">
        <v>4648</v>
      </c>
      <c r="B4130" s="349" t="s">
        <v>4649</v>
      </c>
      <c r="C4130" s="349" t="s">
        <v>3978</v>
      </c>
      <c r="D4130" s="349" t="s">
        <v>4901</v>
      </c>
      <c r="E4130" s="350" t="s">
        <v>24</v>
      </c>
      <c r="F4130" s="349" t="s">
        <v>24</v>
      </c>
      <c r="G4130" s="349">
        <v>92331</v>
      </c>
      <c r="H4130" s="349" t="s">
        <v>5332</v>
      </c>
      <c r="I4130" s="349" t="s">
        <v>181</v>
      </c>
      <c r="J4130" s="349" t="s">
        <v>1333</v>
      </c>
      <c r="K4130" s="350">
        <v>21.52</v>
      </c>
      <c r="L4130" s="349" t="s">
        <v>1138</v>
      </c>
    </row>
    <row r="4131" spans="1:12" ht="13.5" x14ac:dyDescent="0.25">
      <c r="A4131" s="349" t="s">
        <v>4648</v>
      </c>
      <c r="B4131" s="349" t="s">
        <v>4649</v>
      </c>
      <c r="C4131" s="349" t="s">
        <v>3978</v>
      </c>
      <c r="D4131" s="349" t="s">
        <v>4901</v>
      </c>
      <c r="E4131" s="350" t="s">
        <v>24</v>
      </c>
      <c r="F4131" s="349" t="s">
        <v>24</v>
      </c>
      <c r="G4131" s="349">
        <v>92332</v>
      </c>
      <c r="H4131" s="349" t="s">
        <v>5333</v>
      </c>
      <c r="I4131" s="349" t="s">
        <v>181</v>
      </c>
      <c r="J4131" s="349" t="s">
        <v>1333</v>
      </c>
      <c r="K4131" s="350">
        <v>17.34</v>
      </c>
      <c r="L4131" s="349" t="s">
        <v>1138</v>
      </c>
    </row>
    <row r="4132" spans="1:12" ht="13.5" x14ac:dyDescent="0.25">
      <c r="A4132" s="349" t="s">
        <v>4648</v>
      </c>
      <c r="B4132" s="349" t="s">
        <v>4649</v>
      </c>
      <c r="C4132" s="349" t="s">
        <v>3978</v>
      </c>
      <c r="D4132" s="349" t="s">
        <v>4901</v>
      </c>
      <c r="E4132" s="350" t="s">
        <v>24</v>
      </c>
      <c r="F4132" s="349" t="s">
        <v>24</v>
      </c>
      <c r="G4132" s="349">
        <v>92333</v>
      </c>
      <c r="H4132" s="349" t="s">
        <v>5334</v>
      </c>
      <c r="I4132" s="349" t="s">
        <v>181</v>
      </c>
      <c r="J4132" s="349" t="s">
        <v>1333</v>
      </c>
      <c r="K4132" s="350">
        <v>30.48</v>
      </c>
      <c r="L4132" s="349" t="s">
        <v>1138</v>
      </c>
    </row>
    <row r="4133" spans="1:12" ht="13.5" x14ac:dyDescent="0.25">
      <c r="A4133" s="349" t="s">
        <v>4648</v>
      </c>
      <c r="B4133" s="349" t="s">
        <v>4649</v>
      </c>
      <c r="C4133" s="349" t="s">
        <v>3978</v>
      </c>
      <c r="D4133" s="349" t="s">
        <v>4901</v>
      </c>
      <c r="E4133" s="350" t="s">
        <v>24</v>
      </c>
      <c r="F4133" s="349" t="s">
        <v>24</v>
      </c>
      <c r="G4133" s="349">
        <v>92334</v>
      </c>
      <c r="H4133" s="349" t="s">
        <v>5335</v>
      </c>
      <c r="I4133" s="349" t="s">
        <v>181</v>
      </c>
      <c r="J4133" s="349" t="s">
        <v>1333</v>
      </c>
      <c r="K4133" s="350">
        <v>44.31</v>
      </c>
      <c r="L4133" s="349" t="s">
        <v>1138</v>
      </c>
    </row>
    <row r="4134" spans="1:12" ht="13.5" x14ac:dyDescent="0.25">
      <c r="A4134" s="349" t="s">
        <v>4648</v>
      </c>
      <c r="B4134" s="349" t="s">
        <v>4649</v>
      </c>
      <c r="C4134" s="349" t="s">
        <v>3978</v>
      </c>
      <c r="D4134" s="349" t="s">
        <v>4901</v>
      </c>
      <c r="E4134" s="350" t="s">
        <v>24</v>
      </c>
      <c r="F4134" s="349" t="s">
        <v>24</v>
      </c>
      <c r="G4134" s="349">
        <v>92344</v>
      </c>
      <c r="H4134" s="349" t="s">
        <v>5336</v>
      </c>
      <c r="I4134" s="349" t="s">
        <v>181</v>
      </c>
      <c r="J4134" s="349" t="s">
        <v>1333</v>
      </c>
      <c r="K4134" s="350">
        <v>68.97</v>
      </c>
      <c r="L4134" s="349" t="s">
        <v>1138</v>
      </c>
    </row>
    <row r="4135" spans="1:12" ht="13.5" x14ac:dyDescent="0.25">
      <c r="A4135" s="349" t="s">
        <v>4648</v>
      </c>
      <c r="B4135" s="349" t="s">
        <v>4649</v>
      </c>
      <c r="C4135" s="349" t="s">
        <v>3978</v>
      </c>
      <c r="D4135" s="349" t="s">
        <v>4901</v>
      </c>
      <c r="E4135" s="350" t="s">
        <v>24</v>
      </c>
      <c r="F4135" s="349" t="s">
        <v>24</v>
      </c>
      <c r="G4135" s="349">
        <v>92345</v>
      </c>
      <c r="H4135" s="349" t="s">
        <v>5337</v>
      </c>
      <c r="I4135" s="349" t="s">
        <v>181</v>
      </c>
      <c r="J4135" s="349" t="s">
        <v>1333</v>
      </c>
      <c r="K4135" s="350">
        <v>68.94</v>
      </c>
      <c r="L4135" s="349" t="s">
        <v>1138</v>
      </c>
    </row>
    <row r="4136" spans="1:12" ht="13.5" x14ac:dyDescent="0.25">
      <c r="A4136" s="349" t="s">
        <v>4648</v>
      </c>
      <c r="B4136" s="349" t="s">
        <v>4649</v>
      </c>
      <c r="C4136" s="349" t="s">
        <v>3978</v>
      </c>
      <c r="D4136" s="349" t="s">
        <v>4901</v>
      </c>
      <c r="E4136" s="350" t="s">
        <v>24</v>
      </c>
      <c r="F4136" s="349" t="s">
        <v>24</v>
      </c>
      <c r="G4136" s="349">
        <v>92346</v>
      </c>
      <c r="H4136" s="349" t="s">
        <v>5338</v>
      </c>
      <c r="I4136" s="349" t="s">
        <v>181</v>
      </c>
      <c r="J4136" s="349" t="s">
        <v>1333</v>
      </c>
      <c r="K4136" s="350">
        <v>92.19</v>
      </c>
      <c r="L4136" s="349" t="s">
        <v>1138</v>
      </c>
    </row>
    <row r="4137" spans="1:12" ht="13.5" x14ac:dyDescent="0.25">
      <c r="A4137" s="349" t="s">
        <v>4648</v>
      </c>
      <c r="B4137" s="349" t="s">
        <v>4649</v>
      </c>
      <c r="C4137" s="349" t="s">
        <v>3978</v>
      </c>
      <c r="D4137" s="349" t="s">
        <v>4901</v>
      </c>
      <c r="E4137" s="350" t="s">
        <v>24</v>
      </c>
      <c r="F4137" s="349" t="s">
        <v>24</v>
      </c>
      <c r="G4137" s="349">
        <v>92347</v>
      </c>
      <c r="H4137" s="349" t="s">
        <v>5339</v>
      </c>
      <c r="I4137" s="349" t="s">
        <v>181</v>
      </c>
      <c r="J4137" s="349" t="s">
        <v>1333</v>
      </c>
      <c r="K4137" s="350">
        <v>103.48</v>
      </c>
      <c r="L4137" s="349" t="s">
        <v>1138</v>
      </c>
    </row>
    <row r="4138" spans="1:12" ht="13.5" x14ac:dyDescent="0.25">
      <c r="A4138" s="349" t="s">
        <v>4648</v>
      </c>
      <c r="B4138" s="349" t="s">
        <v>4649</v>
      </c>
      <c r="C4138" s="349" t="s">
        <v>3978</v>
      </c>
      <c r="D4138" s="349" t="s">
        <v>4901</v>
      </c>
      <c r="E4138" s="350" t="s">
        <v>24</v>
      </c>
      <c r="F4138" s="349" t="s">
        <v>24</v>
      </c>
      <c r="G4138" s="349">
        <v>92348</v>
      </c>
      <c r="H4138" s="349" t="s">
        <v>5340</v>
      </c>
      <c r="I4138" s="349" t="s">
        <v>181</v>
      </c>
      <c r="J4138" s="349" t="s">
        <v>1333</v>
      </c>
      <c r="K4138" s="350">
        <v>131.91999999999999</v>
      </c>
      <c r="L4138" s="349" t="s">
        <v>1138</v>
      </c>
    </row>
    <row r="4139" spans="1:12" ht="13.5" x14ac:dyDescent="0.25">
      <c r="A4139" s="349" t="s">
        <v>4648</v>
      </c>
      <c r="B4139" s="349" t="s">
        <v>4649</v>
      </c>
      <c r="C4139" s="349" t="s">
        <v>3978</v>
      </c>
      <c r="D4139" s="349" t="s">
        <v>4901</v>
      </c>
      <c r="E4139" s="350" t="s">
        <v>24</v>
      </c>
      <c r="F4139" s="349" t="s">
        <v>24</v>
      </c>
      <c r="G4139" s="349">
        <v>92349</v>
      </c>
      <c r="H4139" s="349" t="s">
        <v>5341</v>
      </c>
      <c r="I4139" s="349" t="s">
        <v>181</v>
      </c>
      <c r="J4139" s="349" t="s">
        <v>1333</v>
      </c>
      <c r="K4139" s="350">
        <v>141.96</v>
      </c>
      <c r="L4139" s="349" t="s">
        <v>1138</v>
      </c>
    </row>
    <row r="4140" spans="1:12" ht="13.5" x14ac:dyDescent="0.25">
      <c r="A4140" s="349" t="s">
        <v>4648</v>
      </c>
      <c r="B4140" s="349" t="s">
        <v>4649</v>
      </c>
      <c r="C4140" s="349" t="s">
        <v>3978</v>
      </c>
      <c r="D4140" s="349" t="s">
        <v>4901</v>
      </c>
      <c r="E4140" s="350" t="s">
        <v>24</v>
      </c>
      <c r="F4140" s="349" t="s">
        <v>24</v>
      </c>
      <c r="G4140" s="349">
        <v>92350</v>
      </c>
      <c r="H4140" s="349" t="s">
        <v>5342</v>
      </c>
      <c r="I4140" s="349" t="s">
        <v>181</v>
      </c>
      <c r="J4140" s="349" t="s">
        <v>1333</v>
      </c>
      <c r="K4140" s="350">
        <v>102.6</v>
      </c>
      <c r="L4140" s="349" t="s">
        <v>1138</v>
      </c>
    </row>
    <row r="4141" spans="1:12" ht="13.5" x14ac:dyDescent="0.25">
      <c r="A4141" s="349" t="s">
        <v>4648</v>
      </c>
      <c r="B4141" s="349" t="s">
        <v>4649</v>
      </c>
      <c r="C4141" s="349" t="s">
        <v>3978</v>
      </c>
      <c r="D4141" s="349" t="s">
        <v>4901</v>
      </c>
      <c r="E4141" s="350" t="s">
        <v>24</v>
      </c>
      <c r="F4141" s="349" t="s">
        <v>24</v>
      </c>
      <c r="G4141" s="349">
        <v>92351</v>
      </c>
      <c r="H4141" s="349" t="s">
        <v>5343</v>
      </c>
      <c r="I4141" s="349" t="s">
        <v>181</v>
      </c>
      <c r="J4141" s="349" t="s">
        <v>1333</v>
      </c>
      <c r="K4141" s="350">
        <v>100.08</v>
      </c>
      <c r="L4141" s="349" t="s">
        <v>1138</v>
      </c>
    </row>
    <row r="4142" spans="1:12" ht="13.5" x14ac:dyDescent="0.25">
      <c r="A4142" s="349" t="s">
        <v>4648</v>
      </c>
      <c r="B4142" s="349" t="s">
        <v>4649</v>
      </c>
      <c r="C4142" s="349" t="s">
        <v>3978</v>
      </c>
      <c r="D4142" s="349" t="s">
        <v>4901</v>
      </c>
      <c r="E4142" s="350" t="s">
        <v>24</v>
      </c>
      <c r="F4142" s="349" t="s">
        <v>24</v>
      </c>
      <c r="G4142" s="349">
        <v>92352</v>
      </c>
      <c r="H4142" s="349" t="s">
        <v>5344</v>
      </c>
      <c r="I4142" s="349" t="s">
        <v>181</v>
      </c>
      <c r="J4142" s="349" t="s">
        <v>1333</v>
      </c>
      <c r="K4142" s="350">
        <v>160.08000000000001</v>
      </c>
      <c r="L4142" s="349" t="s">
        <v>1138</v>
      </c>
    </row>
    <row r="4143" spans="1:12" ht="13.5" x14ac:dyDescent="0.25">
      <c r="A4143" s="349" t="s">
        <v>4648</v>
      </c>
      <c r="B4143" s="349" t="s">
        <v>4649</v>
      </c>
      <c r="C4143" s="349" t="s">
        <v>3978</v>
      </c>
      <c r="D4143" s="349" t="s">
        <v>4901</v>
      </c>
      <c r="E4143" s="350" t="s">
        <v>24</v>
      </c>
      <c r="F4143" s="349" t="s">
        <v>24</v>
      </c>
      <c r="G4143" s="349">
        <v>92353</v>
      </c>
      <c r="H4143" s="349" t="s">
        <v>5345</v>
      </c>
      <c r="I4143" s="349" t="s">
        <v>181</v>
      </c>
      <c r="J4143" s="349" t="s">
        <v>1333</v>
      </c>
      <c r="K4143" s="350">
        <v>149.04</v>
      </c>
      <c r="L4143" s="349" t="s">
        <v>1138</v>
      </c>
    </row>
    <row r="4144" spans="1:12" ht="13.5" x14ac:dyDescent="0.25">
      <c r="A4144" s="349" t="s">
        <v>4648</v>
      </c>
      <c r="B4144" s="349" t="s">
        <v>4649</v>
      </c>
      <c r="C4144" s="349" t="s">
        <v>3978</v>
      </c>
      <c r="D4144" s="349" t="s">
        <v>4901</v>
      </c>
      <c r="E4144" s="350" t="s">
        <v>24</v>
      </c>
      <c r="F4144" s="349" t="s">
        <v>24</v>
      </c>
      <c r="G4144" s="349">
        <v>92354</v>
      </c>
      <c r="H4144" s="349" t="s">
        <v>5346</v>
      </c>
      <c r="I4144" s="349" t="s">
        <v>181</v>
      </c>
      <c r="J4144" s="349" t="s">
        <v>1333</v>
      </c>
      <c r="K4144" s="350">
        <v>215.31</v>
      </c>
      <c r="L4144" s="349" t="s">
        <v>1138</v>
      </c>
    </row>
    <row r="4145" spans="1:12" ht="13.5" x14ac:dyDescent="0.25">
      <c r="A4145" s="349" t="s">
        <v>4648</v>
      </c>
      <c r="B4145" s="349" t="s">
        <v>4649</v>
      </c>
      <c r="C4145" s="349" t="s">
        <v>3978</v>
      </c>
      <c r="D4145" s="349" t="s">
        <v>4901</v>
      </c>
      <c r="E4145" s="350" t="s">
        <v>24</v>
      </c>
      <c r="F4145" s="349" t="s">
        <v>24</v>
      </c>
      <c r="G4145" s="349">
        <v>92355</v>
      </c>
      <c r="H4145" s="349" t="s">
        <v>5347</v>
      </c>
      <c r="I4145" s="349" t="s">
        <v>181</v>
      </c>
      <c r="J4145" s="349" t="s">
        <v>1333</v>
      </c>
      <c r="K4145" s="350">
        <v>194.02</v>
      </c>
      <c r="L4145" s="349" t="s">
        <v>1138</v>
      </c>
    </row>
    <row r="4146" spans="1:12" ht="13.5" x14ac:dyDescent="0.25">
      <c r="A4146" s="349" t="s">
        <v>4648</v>
      </c>
      <c r="B4146" s="349" t="s">
        <v>4649</v>
      </c>
      <c r="C4146" s="349" t="s">
        <v>3978</v>
      </c>
      <c r="D4146" s="349" t="s">
        <v>4901</v>
      </c>
      <c r="E4146" s="350" t="s">
        <v>24</v>
      </c>
      <c r="F4146" s="349" t="s">
        <v>24</v>
      </c>
      <c r="G4146" s="349">
        <v>92356</v>
      </c>
      <c r="H4146" s="349" t="s">
        <v>5348</v>
      </c>
      <c r="I4146" s="349" t="s">
        <v>181</v>
      </c>
      <c r="J4146" s="349" t="s">
        <v>1333</v>
      </c>
      <c r="K4146" s="350">
        <v>133.34</v>
      </c>
      <c r="L4146" s="349" t="s">
        <v>1138</v>
      </c>
    </row>
    <row r="4147" spans="1:12" ht="13.5" x14ac:dyDescent="0.25">
      <c r="A4147" s="349" t="s">
        <v>4648</v>
      </c>
      <c r="B4147" s="349" t="s">
        <v>4649</v>
      </c>
      <c r="C4147" s="349" t="s">
        <v>3978</v>
      </c>
      <c r="D4147" s="349" t="s">
        <v>4901</v>
      </c>
      <c r="E4147" s="350" t="s">
        <v>24</v>
      </c>
      <c r="F4147" s="349" t="s">
        <v>24</v>
      </c>
      <c r="G4147" s="349">
        <v>92357</v>
      </c>
      <c r="H4147" s="349" t="s">
        <v>5349</v>
      </c>
      <c r="I4147" s="349" t="s">
        <v>181</v>
      </c>
      <c r="J4147" s="349" t="s">
        <v>1333</v>
      </c>
      <c r="K4147" s="350">
        <v>204.24</v>
      </c>
      <c r="L4147" s="349" t="s">
        <v>1138</v>
      </c>
    </row>
    <row r="4148" spans="1:12" ht="13.5" x14ac:dyDescent="0.25">
      <c r="A4148" s="349" t="s">
        <v>4648</v>
      </c>
      <c r="B4148" s="349" t="s">
        <v>4649</v>
      </c>
      <c r="C4148" s="349" t="s">
        <v>3978</v>
      </c>
      <c r="D4148" s="349" t="s">
        <v>4901</v>
      </c>
      <c r="E4148" s="350" t="s">
        <v>24</v>
      </c>
      <c r="F4148" s="349" t="s">
        <v>24</v>
      </c>
      <c r="G4148" s="349">
        <v>92358</v>
      </c>
      <c r="H4148" s="349" t="s">
        <v>5350</v>
      </c>
      <c r="I4148" s="349" t="s">
        <v>181</v>
      </c>
      <c r="J4148" s="349" t="s">
        <v>1333</v>
      </c>
      <c r="K4148" s="350">
        <v>256.58999999999997</v>
      </c>
      <c r="L4148" s="349" t="s">
        <v>1138</v>
      </c>
    </row>
    <row r="4149" spans="1:12" ht="13.5" x14ac:dyDescent="0.25">
      <c r="A4149" s="349" t="s">
        <v>4648</v>
      </c>
      <c r="B4149" s="349" t="s">
        <v>4649</v>
      </c>
      <c r="C4149" s="349" t="s">
        <v>3978</v>
      </c>
      <c r="D4149" s="349" t="s">
        <v>4901</v>
      </c>
      <c r="E4149" s="350" t="s">
        <v>24</v>
      </c>
      <c r="F4149" s="349" t="s">
        <v>24</v>
      </c>
      <c r="G4149" s="349">
        <v>92369</v>
      </c>
      <c r="H4149" s="349" t="s">
        <v>5351</v>
      </c>
      <c r="I4149" s="349" t="s">
        <v>181</v>
      </c>
      <c r="J4149" s="349" t="s">
        <v>1333</v>
      </c>
      <c r="K4149" s="350">
        <v>35.619999999999997</v>
      </c>
      <c r="L4149" s="349" t="s">
        <v>1138</v>
      </c>
    </row>
    <row r="4150" spans="1:12" ht="13.5" x14ac:dyDescent="0.25">
      <c r="A4150" s="349" t="s">
        <v>4648</v>
      </c>
      <c r="B4150" s="349" t="s">
        <v>4649</v>
      </c>
      <c r="C4150" s="349" t="s">
        <v>3978</v>
      </c>
      <c r="D4150" s="349" t="s">
        <v>4901</v>
      </c>
      <c r="E4150" s="350" t="s">
        <v>24</v>
      </c>
      <c r="F4150" s="349" t="s">
        <v>24</v>
      </c>
      <c r="G4150" s="349">
        <v>92370</v>
      </c>
      <c r="H4150" s="349" t="s">
        <v>5352</v>
      </c>
      <c r="I4150" s="349" t="s">
        <v>181</v>
      </c>
      <c r="J4150" s="349" t="s">
        <v>1333</v>
      </c>
      <c r="K4150" s="350">
        <v>37.65</v>
      </c>
      <c r="L4150" s="349" t="s">
        <v>1138</v>
      </c>
    </row>
    <row r="4151" spans="1:12" ht="13.5" x14ac:dyDescent="0.25">
      <c r="A4151" s="349" t="s">
        <v>4648</v>
      </c>
      <c r="B4151" s="349" t="s">
        <v>4649</v>
      </c>
      <c r="C4151" s="349" t="s">
        <v>3978</v>
      </c>
      <c r="D4151" s="349" t="s">
        <v>4901</v>
      </c>
      <c r="E4151" s="350" t="s">
        <v>24</v>
      </c>
      <c r="F4151" s="349" t="s">
        <v>24</v>
      </c>
      <c r="G4151" s="349">
        <v>92371</v>
      </c>
      <c r="H4151" s="349" t="s">
        <v>5353</v>
      </c>
      <c r="I4151" s="349" t="s">
        <v>181</v>
      </c>
      <c r="J4151" s="349" t="s">
        <v>1333</v>
      </c>
      <c r="K4151" s="350">
        <v>43.7</v>
      </c>
      <c r="L4151" s="349" t="s">
        <v>1138</v>
      </c>
    </row>
    <row r="4152" spans="1:12" ht="13.5" x14ac:dyDescent="0.25">
      <c r="A4152" s="349" t="s">
        <v>4648</v>
      </c>
      <c r="B4152" s="349" t="s">
        <v>4649</v>
      </c>
      <c r="C4152" s="349" t="s">
        <v>3978</v>
      </c>
      <c r="D4152" s="349" t="s">
        <v>4901</v>
      </c>
      <c r="E4152" s="350" t="s">
        <v>24</v>
      </c>
      <c r="F4152" s="349" t="s">
        <v>24</v>
      </c>
      <c r="G4152" s="349">
        <v>92372</v>
      </c>
      <c r="H4152" s="349" t="s">
        <v>5354</v>
      </c>
      <c r="I4152" s="349" t="s">
        <v>181</v>
      </c>
      <c r="J4152" s="349" t="s">
        <v>1333</v>
      </c>
      <c r="K4152" s="350">
        <v>45.59</v>
      </c>
      <c r="L4152" s="349" t="s">
        <v>1138</v>
      </c>
    </row>
    <row r="4153" spans="1:12" ht="13.5" x14ac:dyDescent="0.25">
      <c r="A4153" s="349" t="s">
        <v>4648</v>
      </c>
      <c r="B4153" s="349" t="s">
        <v>4649</v>
      </c>
      <c r="C4153" s="349" t="s">
        <v>3978</v>
      </c>
      <c r="D4153" s="349" t="s">
        <v>4901</v>
      </c>
      <c r="E4153" s="350" t="s">
        <v>24</v>
      </c>
      <c r="F4153" s="349" t="s">
        <v>24</v>
      </c>
      <c r="G4153" s="349">
        <v>92373</v>
      </c>
      <c r="H4153" s="349" t="s">
        <v>5355</v>
      </c>
      <c r="I4153" s="349" t="s">
        <v>181</v>
      </c>
      <c r="J4153" s="349" t="s">
        <v>1333</v>
      </c>
      <c r="K4153" s="350">
        <v>52.16</v>
      </c>
      <c r="L4153" s="349" t="s">
        <v>1138</v>
      </c>
    </row>
    <row r="4154" spans="1:12" ht="13.5" x14ac:dyDescent="0.25">
      <c r="A4154" s="349" t="s">
        <v>4648</v>
      </c>
      <c r="B4154" s="349" t="s">
        <v>4649</v>
      </c>
      <c r="C4154" s="349" t="s">
        <v>3978</v>
      </c>
      <c r="D4154" s="349" t="s">
        <v>4901</v>
      </c>
      <c r="E4154" s="350" t="s">
        <v>24</v>
      </c>
      <c r="F4154" s="349" t="s">
        <v>24</v>
      </c>
      <c r="G4154" s="349">
        <v>92374</v>
      </c>
      <c r="H4154" s="349" t="s">
        <v>5356</v>
      </c>
      <c r="I4154" s="349" t="s">
        <v>181</v>
      </c>
      <c r="J4154" s="349" t="s">
        <v>1333</v>
      </c>
      <c r="K4154" s="350">
        <v>52.53</v>
      </c>
      <c r="L4154" s="349" t="s">
        <v>1138</v>
      </c>
    </row>
    <row r="4155" spans="1:12" ht="13.5" x14ac:dyDescent="0.25">
      <c r="A4155" s="349" t="s">
        <v>4648</v>
      </c>
      <c r="B4155" s="349" t="s">
        <v>4649</v>
      </c>
      <c r="C4155" s="349" t="s">
        <v>3978</v>
      </c>
      <c r="D4155" s="349" t="s">
        <v>4901</v>
      </c>
      <c r="E4155" s="350" t="s">
        <v>24</v>
      </c>
      <c r="F4155" s="349" t="s">
        <v>24</v>
      </c>
      <c r="G4155" s="349">
        <v>92375</v>
      </c>
      <c r="H4155" s="349" t="s">
        <v>5357</v>
      </c>
      <c r="I4155" s="349" t="s">
        <v>181</v>
      </c>
      <c r="J4155" s="349" t="s">
        <v>1333</v>
      </c>
      <c r="K4155" s="350">
        <v>68.930000000000007</v>
      </c>
      <c r="L4155" s="349" t="s">
        <v>1138</v>
      </c>
    </row>
    <row r="4156" spans="1:12" ht="13.5" x14ac:dyDescent="0.25">
      <c r="A4156" s="349" t="s">
        <v>4648</v>
      </c>
      <c r="B4156" s="349" t="s">
        <v>4649</v>
      </c>
      <c r="C4156" s="349" t="s">
        <v>3978</v>
      </c>
      <c r="D4156" s="349" t="s">
        <v>4901</v>
      </c>
      <c r="E4156" s="350" t="s">
        <v>24</v>
      </c>
      <c r="F4156" s="349" t="s">
        <v>24</v>
      </c>
      <c r="G4156" s="349">
        <v>92376</v>
      </c>
      <c r="H4156" s="349" t="s">
        <v>5358</v>
      </c>
      <c r="I4156" s="349" t="s">
        <v>181</v>
      </c>
      <c r="J4156" s="349" t="s">
        <v>1333</v>
      </c>
      <c r="K4156" s="350">
        <v>68.900000000000006</v>
      </c>
      <c r="L4156" s="349" t="s">
        <v>1138</v>
      </c>
    </row>
    <row r="4157" spans="1:12" ht="13.5" x14ac:dyDescent="0.25">
      <c r="A4157" s="349" t="s">
        <v>4648</v>
      </c>
      <c r="B4157" s="349" t="s">
        <v>4649</v>
      </c>
      <c r="C4157" s="349" t="s">
        <v>3978</v>
      </c>
      <c r="D4157" s="349" t="s">
        <v>4901</v>
      </c>
      <c r="E4157" s="350" t="s">
        <v>24</v>
      </c>
      <c r="F4157" s="349" t="s">
        <v>24</v>
      </c>
      <c r="G4157" s="349">
        <v>92377</v>
      </c>
      <c r="H4157" s="349" t="s">
        <v>5359</v>
      </c>
      <c r="I4157" s="349" t="s">
        <v>181</v>
      </c>
      <c r="J4157" s="349" t="s">
        <v>1333</v>
      </c>
      <c r="K4157" s="350">
        <v>93.77</v>
      </c>
      <c r="L4157" s="349" t="s">
        <v>1138</v>
      </c>
    </row>
    <row r="4158" spans="1:12" ht="13.5" x14ac:dyDescent="0.25">
      <c r="A4158" s="349" t="s">
        <v>4648</v>
      </c>
      <c r="B4158" s="349" t="s">
        <v>4649</v>
      </c>
      <c r="C4158" s="349" t="s">
        <v>3978</v>
      </c>
      <c r="D4158" s="349" t="s">
        <v>4901</v>
      </c>
      <c r="E4158" s="350" t="s">
        <v>24</v>
      </c>
      <c r="F4158" s="349" t="s">
        <v>24</v>
      </c>
      <c r="G4158" s="349">
        <v>92378</v>
      </c>
      <c r="H4158" s="349" t="s">
        <v>5360</v>
      </c>
      <c r="I4158" s="349" t="s">
        <v>181</v>
      </c>
      <c r="J4158" s="349" t="s">
        <v>1333</v>
      </c>
      <c r="K4158" s="350">
        <v>105.06</v>
      </c>
      <c r="L4158" s="349" t="s">
        <v>1138</v>
      </c>
    </row>
    <row r="4159" spans="1:12" ht="13.5" x14ac:dyDescent="0.25">
      <c r="A4159" s="349" t="s">
        <v>4648</v>
      </c>
      <c r="B4159" s="349" t="s">
        <v>4649</v>
      </c>
      <c r="C4159" s="349" t="s">
        <v>3978</v>
      </c>
      <c r="D4159" s="349" t="s">
        <v>4901</v>
      </c>
      <c r="E4159" s="350" t="s">
        <v>24</v>
      </c>
      <c r="F4159" s="349" t="s">
        <v>24</v>
      </c>
      <c r="G4159" s="349">
        <v>92379</v>
      </c>
      <c r="H4159" s="349" t="s">
        <v>5361</v>
      </c>
      <c r="I4159" s="349" t="s">
        <v>181</v>
      </c>
      <c r="J4159" s="349" t="s">
        <v>1333</v>
      </c>
      <c r="K4159" s="350">
        <v>135.16999999999999</v>
      </c>
      <c r="L4159" s="349" t="s">
        <v>1138</v>
      </c>
    </row>
    <row r="4160" spans="1:12" ht="13.5" x14ac:dyDescent="0.25">
      <c r="A4160" s="349" t="s">
        <v>4648</v>
      </c>
      <c r="B4160" s="349" t="s">
        <v>4649</v>
      </c>
      <c r="C4160" s="349" t="s">
        <v>3978</v>
      </c>
      <c r="D4160" s="349" t="s">
        <v>4901</v>
      </c>
      <c r="E4160" s="350" t="s">
        <v>24</v>
      </c>
      <c r="F4160" s="349" t="s">
        <v>24</v>
      </c>
      <c r="G4160" s="349">
        <v>92380</v>
      </c>
      <c r="H4160" s="349" t="s">
        <v>5362</v>
      </c>
      <c r="I4160" s="349" t="s">
        <v>181</v>
      </c>
      <c r="J4160" s="349" t="s">
        <v>1333</v>
      </c>
      <c r="K4160" s="350">
        <v>145.21</v>
      </c>
      <c r="L4160" s="349" t="s">
        <v>1138</v>
      </c>
    </row>
    <row r="4161" spans="1:12" ht="13.5" x14ac:dyDescent="0.25">
      <c r="A4161" s="349" t="s">
        <v>4648</v>
      </c>
      <c r="B4161" s="349" t="s">
        <v>4649</v>
      </c>
      <c r="C4161" s="349" t="s">
        <v>3978</v>
      </c>
      <c r="D4161" s="349" t="s">
        <v>4901</v>
      </c>
      <c r="E4161" s="350" t="s">
        <v>24</v>
      </c>
      <c r="F4161" s="349" t="s">
        <v>24</v>
      </c>
      <c r="G4161" s="349">
        <v>92381</v>
      </c>
      <c r="H4161" s="349" t="s">
        <v>5363</v>
      </c>
      <c r="I4161" s="349" t="s">
        <v>181</v>
      </c>
      <c r="J4161" s="349" t="s">
        <v>1333</v>
      </c>
      <c r="K4161" s="350">
        <v>54.08</v>
      </c>
      <c r="L4161" s="349" t="s">
        <v>1138</v>
      </c>
    </row>
    <row r="4162" spans="1:12" ht="13.5" x14ac:dyDescent="0.25">
      <c r="A4162" s="349" t="s">
        <v>4648</v>
      </c>
      <c r="B4162" s="349" t="s">
        <v>4649</v>
      </c>
      <c r="C4162" s="349" t="s">
        <v>3978</v>
      </c>
      <c r="D4162" s="349" t="s">
        <v>4901</v>
      </c>
      <c r="E4162" s="350" t="s">
        <v>24</v>
      </c>
      <c r="F4162" s="349" t="s">
        <v>24</v>
      </c>
      <c r="G4162" s="349">
        <v>92382</v>
      </c>
      <c r="H4162" s="349" t="s">
        <v>5364</v>
      </c>
      <c r="I4162" s="349" t="s">
        <v>181</v>
      </c>
      <c r="J4162" s="349" t="s">
        <v>1333</v>
      </c>
      <c r="K4162" s="350">
        <v>51.39</v>
      </c>
      <c r="L4162" s="349" t="s">
        <v>1138</v>
      </c>
    </row>
    <row r="4163" spans="1:12" ht="13.5" x14ac:dyDescent="0.25">
      <c r="A4163" s="349" t="s">
        <v>4648</v>
      </c>
      <c r="B4163" s="349" t="s">
        <v>4649</v>
      </c>
      <c r="C4163" s="349" t="s">
        <v>3978</v>
      </c>
      <c r="D4163" s="349" t="s">
        <v>4901</v>
      </c>
      <c r="E4163" s="350" t="s">
        <v>24</v>
      </c>
      <c r="F4163" s="349" t="s">
        <v>24</v>
      </c>
      <c r="G4163" s="349">
        <v>92383</v>
      </c>
      <c r="H4163" s="349" t="s">
        <v>5365</v>
      </c>
      <c r="I4163" s="349" t="s">
        <v>181</v>
      </c>
      <c r="J4163" s="349" t="s">
        <v>1333</v>
      </c>
      <c r="K4163" s="350">
        <v>69.5</v>
      </c>
      <c r="L4163" s="349" t="s">
        <v>1138</v>
      </c>
    </row>
    <row r="4164" spans="1:12" ht="13.5" x14ac:dyDescent="0.25">
      <c r="A4164" s="349" t="s">
        <v>4648</v>
      </c>
      <c r="B4164" s="349" t="s">
        <v>4649</v>
      </c>
      <c r="C4164" s="349" t="s">
        <v>3978</v>
      </c>
      <c r="D4164" s="349" t="s">
        <v>4901</v>
      </c>
      <c r="E4164" s="350" t="s">
        <v>24</v>
      </c>
      <c r="F4164" s="349" t="s">
        <v>24</v>
      </c>
      <c r="G4164" s="349">
        <v>92384</v>
      </c>
      <c r="H4164" s="349" t="s">
        <v>5366</v>
      </c>
      <c r="I4164" s="349" t="s">
        <v>181</v>
      </c>
      <c r="J4164" s="349" t="s">
        <v>1333</v>
      </c>
      <c r="K4164" s="350">
        <v>64.14</v>
      </c>
      <c r="L4164" s="349" t="s">
        <v>1138</v>
      </c>
    </row>
    <row r="4165" spans="1:12" ht="13.5" x14ac:dyDescent="0.25">
      <c r="A4165" s="349" t="s">
        <v>4648</v>
      </c>
      <c r="B4165" s="349" t="s">
        <v>4649</v>
      </c>
      <c r="C4165" s="349" t="s">
        <v>3978</v>
      </c>
      <c r="D4165" s="349" t="s">
        <v>4901</v>
      </c>
      <c r="E4165" s="350" t="s">
        <v>24</v>
      </c>
      <c r="F4165" s="349" t="s">
        <v>24</v>
      </c>
      <c r="G4165" s="349">
        <v>92385</v>
      </c>
      <c r="H4165" s="349" t="s">
        <v>5367</v>
      </c>
      <c r="I4165" s="349" t="s">
        <v>181</v>
      </c>
      <c r="J4165" s="349" t="s">
        <v>1333</v>
      </c>
      <c r="K4165" s="350">
        <v>80.16</v>
      </c>
      <c r="L4165" s="349" t="s">
        <v>1138</v>
      </c>
    </row>
    <row r="4166" spans="1:12" ht="13.5" x14ac:dyDescent="0.25">
      <c r="A4166" s="349" t="s">
        <v>4648</v>
      </c>
      <c r="B4166" s="349" t="s">
        <v>4649</v>
      </c>
      <c r="C4166" s="349" t="s">
        <v>3978</v>
      </c>
      <c r="D4166" s="349" t="s">
        <v>4901</v>
      </c>
      <c r="E4166" s="350" t="s">
        <v>24</v>
      </c>
      <c r="F4166" s="349" t="s">
        <v>24</v>
      </c>
      <c r="G4166" s="349">
        <v>92386</v>
      </c>
      <c r="H4166" s="349" t="s">
        <v>5368</v>
      </c>
      <c r="I4166" s="349" t="s">
        <v>181</v>
      </c>
      <c r="J4166" s="349" t="s">
        <v>1333</v>
      </c>
      <c r="K4166" s="350">
        <v>76.47</v>
      </c>
      <c r="L4166" s="349" t="s">
        <v>1138</v>
      </c>
    </row>
    <row r="4167" spans="1:12" ht="13.5" x14ac:dyDescent="0.25">
      <c r="A4167" s="349" t="s">
        <v>4648</v>
      </c>
      <c r="B4167" s="349" t="s">
        <v>4649</v>
      </c>
      <c r="C4167" s="349" t="s">
        <v>3978</v>
      </c>
      <c r="D4167" s="349" t="s">
        <v>4901</v>
      </c>
      <c r="E4167" s="350" t="s">
        <v>24</v>
      </c>
      <c r="F4167" s="349" t="s">
        <v>24</v>
      </c>
      <c r="G4167" s="349">
        <v>92387</v>
      </c>
      <c r="H4167" s="349" t="s">
        <v>5369</v>
      </c>
      <c r="I4167" s="349" t="s">
        <v>181</v>
      </c>
      <c r="J4167" s="349" t="s">
        <v>1333</v>
      </c>
      <c r="K4167" s="350">
        <v>102.5</v>
      </c>
      <c r="L4167" s="349" t="s">
        <v>1138</v>
      </c>
    </row>
    <row r="4168" spans="1:12" ht="13.5" x14ac:dyDescent="0.25">
      <c r="A4168" s="349" t="s">
        <v>4648</v>
      </c>
      <c r="B4168" s="349" t="s">
        <v>4649</v>
      </c>
      <c r="C4168" s="349" t="s">
        <v>3978</v>
      </c>
      <c r="D4168" s="349" t="s">
        <v>4901</v>
      </c>
      <c r="E4168" s="350" t="s">
        <v>24</v>
      </c>
      <c r="F4168" s="349" t="s">
        <v>24</v>
      </c>
      <c r="G4168" s="349">
        <v>92388</v>
      </c>
      <c r="H4168" s="349" t="s">
        <v>5370</v>
      </c>
      <c r="I4168" s="349" t="s">
        <v>181</v>
      </c>
      <c r="J4168" s="349" t="s">
        <v>1333</v>
      </c>
      <c r="K4168" s="350">
        <v>99.98</v>
      </c>
      <c r="L4168" s="349" t="s">
        <v>1138</v>
      </c>
    </row>
    <row r="4169" spans="1:12" ht="13.5" x14ac:dyDescent="0.25">
      <c r="A4169" s="349" t="s">
        <v>4648</v>
      </c>
      <c r="B4169" s="349" t="s">
        <v>4649</v>
      </c>
      <c r="C4169" s="349" t="s">
        <v>3978</v>
      </c>
      <c r="D4169" s="349" t="s">
        <v>4901</v>
      </c>
      <c r="E4169" s="350" t="s">
        <v>24</v>
      </c>
      <c r="F4169" s="349" t="s">
        <v>24</v>
      </c>
      <c r="G4169" s="349">
        <v>92389</v>
      </c>
      <c r="H4169" s="349" t="s">
        <v>5371</v>
      </c>
      <c r="I4169" s="349" t="s">
        <v>181</v>
      </c>
      <c r="J4169" s="349" t="s">
        <v>1333</v>
      </c>
      <c r="K4169" s="350">
        <v>162.49</v>
      </c>
      <c r="L4169" s="349" t="s">
        <v>1138</v>
      </c>
    </row>
    <row r="4170" spans="1:12" ht="13.5" x14ac:dyDescent="0.25">
      <c r="A4170" s="349" t="s">
        <v>4648</v>
      </c>
      <c r="B4170" s="349" t="s">
        <v>4649</v>
      </c>
      <c r="C4170" s="349" t="s">
        <v>3978</v>
      </c>
      <c r="D4170" s="349" t="s">
        <v>4901</v>
      </c>
      <c r="E4170" s="350" t="s">
        <v>24</v>
      </c>
      <c r="F4170" s="349" t="s">
        <v>24</v>
      </c>
      <c r="G4170" s="349">
        <v>92390</v>
      </c>
      <c r="H4170" s="349" t="s">
        <v>5372</v>
      </c>
      <c r="I4170" s="349" t="s">
        <v>181</v>
      </c>
      <c r="J4170" s="349" t="s">
        <v>1333</v>
      </c>
      <c r="K4170" s="350">
        <v>151.44999999999999</v>
      </c>
      <c r="L4170" s="349" t="s">
        <v>1138</v>
      </c>
    </row>
    <row r="4171" spans="1:12" ht="13.5" x14ac:dyDescent="0.25">
      <c r="A4171" s="349" t="s">
        <v>4648</v>
      </c>
      <c r="B4171" s="349" t="s">
        <v>4649</v>
      </c>
      <c r="C4171" s="349" t="s">
        <v>3978</v>
      </c>
      <c r="D4171" s="349" t="s">
        <v>4901</v>
      </c>
      <c r="E4171" s="350" t="s">
        <v>24</v>
      </c>
      <c r="F4171" s="349" t="s">
        <v>24</v>
      </c>
      <c r="G4171" s="349">
        <v>92635</v>
      </c>
      <c r="H4171" s="349" t="s">
        <v>5373</v>
      </c>
      <c r="I4171" s="349" t="s">
        <v>181</v>
      </c>
      <c r="J4171" s="349" t="s">
        <v>1333</v>
      </c>
      <c r="K4171" s="350">
        <v>220.18</v>
      </c>
      <c r="L4171" s="349" t="s">
        <v>1138</v>
      </c>
    </row>
    <row r="4172" spans="1:12" ht="13.5" x14ac:dyDescent="0.25">
      <c r="A4172" s="349" t="s">
        <v>4648</v>
      </c>
      <c r="B4172" s="349" t="s">
        <v>4649</v>
      </c>
      <c r="C4172" s="349" t="s">
        <v>3978</v>
      </c>
      <c r="D4172" s="349" t="s">
        <v>4901</v>
      </c>
      <c r="E4172" s="350" t="s">
        <v>24</v>
      </c>
      <c r="F4172" s="349" t="s">
        <v>24</v>
      </c>
      <c r="G4172" s="349">
        <v>92636</v>
      </c>
      <c r="H4172" s="349" t="s">
        <v>5374</v>
      </c>
      <c r="I4172" s="349" t="s">
        <v>181</v>
      </c>
      <c r="J4172" s="349" t="s">
        <v>1333</v>
      </c>
      <c r="K4172" s="350">
        <v>198.89</v>
      </c>
      <c r="L4172" s="349" t="s">
        <v>1138</v>
      </c>
    </row>
    <row r="4173" spans="1:12" ht="13.5" x14ac:dyDescent="0.25">
      <c r="A4173" s="349" t="s">
        <v>4648</v>
      </c>
      <c r="B4173" s="349" t="s">
        <v>4649</v>
      </c>
      <c r="C4173" s="349" t="s">
        <v>3978</v>
      </c>
      <c r="D4173" s="349" t="s">
        <v>4901</v>
      </c>
      <c r="E4173" s="350" t="s">
        <v>24</v>
      </c>
      <c r="F4173" s="349" t="s">
        <v>24</v>
      </c>
      <c r="G4173" s="349">
        <v>92637</v>
      </c>
      <c r="H4173" s="349" t="s">
        <v>5375</v>
      </c>
      <c r="I4173" s="349" t="s">
        <v>181</v>
      </c>
      <c r="J4173" s="349" t="s">
        <v>1333</v>
      </c>
      <c r="K4173" s="350">
        <v>69.510000000000005</v>
      </c>
      <c r="L4173" s="349" t="s">
        <v>1138</v>
      </c>
    </row>
    <row r="4174" spans="1:12" ht="13.5" x14ac:dyDescent="0.25">
      <c r="A4174" s="349" t="s">
        <v>4648</v>
      </c>
      <c r="B4174" s="349" t="s">
        <v>4649</v>
      </c>
      <c r="C4174" s="349" t="s">
        <v>3978</v>
      </c>
      <c r="D4174" s="349" t="s">
        <v>4901</v>
      </c>
      <c r="E4174" s="350" t="s">
        <v>24</v>
      </c>
      <c r="F4174" s="349" t="s">
        <v>24</v>
      </c>
      <c r="G4174" s="349">
        <v>92638</v>
      </c>
      <c r="H4174" s="349" t="s">
        <v>5376</v>
      </c>
      <c r="I4174" s="349" t="s">
        <v>181</v>
      </c>
      <c r="J4174" s="349" t="s">
        <v>1333</v>
      </c>
      <c r="K4174" s="350">
        <v>86.17</v>
      </c>
      <c r="L4174" s="349" t="s">
        <v>1138</v>
      </c>
    </row>
    <row r="4175" spans="1:12" ht="13.5" x14ac:dyDescent="0.25">
      <c r="A4175" s="349" t="s">
        <v>4648</v>
      </c>
      <c r="B4175" s="349" t="s">
        <v>4649</v>
      </c>
      <c r="C4175" s="349" t="s">
        <v>3978</v>
      </c>
      <c r="D4175" s="349" t="s">
        <v>4901</v>
      </c>
      <c r="E4175" s="350" t="s">
        <v>24</v>
      </c>
      <c r="F4175" s="349" t="s">
        <v>24</v>
      </c>
      <c r="G4175" s="349">
        <v>92639</v>
      </c>
      <c r="H4175" s="349" t="s">
        <v>5377</v>
      </c>
      <c r="I4175" s="349" t="s">
        <v>181</v>
      </c>
      <c r="J4175" s="349" t="s">
        <v>1333</v>
      </c>
      <c r="K4175" s="350">
        <v>100.49</v>
      </c>
      <c r="L4175" s="349" t="s">
        <v>1138</v>
      </c>
    </row>
    <row r="4176" spans="1:12" ht="13.5" x14ac:dyDescent="0.25">
      <c r="A4176" s="349" t="s">
        <v>4648</v>
      </c>
      <c r="B4176" s="349" t="s">
        <v>4649</v>
      </c>
      <c r="C4176" s="349" t="s">
        <v>3978</v>
      </c>
      <c r="D4176" s="349" t="s">
        <v>4901</v>
      </c>
      <c r="E4176" s="350" t="s">
        <v>24</v>
      </c>
      <c r="F4176" s="349" t="s">
        <v>24</v>
      </c>
      <c r="G4176" s="349">
        <v>92640</v>
      </c>
      <c r="H4176" s="349" t="s">
        <v>5378</v>
      </c>
      <c r="I4176" s="349" t="s">
        <v>181</v>
      </c>
      <c r="J4176" s="349" t="s">
        <v>1333</v>
      </c>
      <c r="K4176" s="350">
        <v>133.21</v>
      </c>
      <c r="L4176" s="349" t="s">
        <v>1138</v>
      </c>
    </row>
    <row r="4177" spans="1:12" ht="13.5" x14ac:dyDescent="0.25">
      <c r="A4177" s="349" t="s">
        <v>4648</v>
      </c>
      <c r="B4177" s="349" t="s">
        <v>4649</v>
      </c>
      <c r="C4177" s="349" t="s">
        <v>3978</v>
      </c>
      <c r="D4177" s="349" t="s">
        <v>4901</v>
      </c>
      <c r="E4177" s="350" t="s">
        <v>24</v>
      </c>
      <c r="F4177" s="349" t="s">
        <v>24</v>
      </c>
      <c r="G4177" s="349">
        <v>92642</v>
      </c>
      <c r="H4177" s="349" t="s">
        <v>5379</v>
      </c>
      <c r="I4177" s="349" t="s">
        <v>181</v>
      </c>
      <c r="J4177" s="349" t="s">
        <v>1333</v>
      </c>
      <c r="K4177" s="350">
        <v>207.39</v>
      </c>
      <c r="L4177" s="349" t="s">
        <v>1138</v>
      </c>
    </row>
    <row r="4178" spans="1:12" ht="13.5" x14ac:dyDescent="0.25">
      <c r="A4178" s="349" t="s">
        <v>4648</v>
      </c>
      <c r="B4178" s="349" t="s">
        <v>4649</v>
      </c>
      <c r="C4178" s="349" t="s">
        <v>3978</v>
      </c>
      <c r="D4178" s="349" t="s">
        <v>4901</v>
      </c>
      <c r="E4178" s="350" t="s">
        <v>24</v>
      </c>
      <c r="F4178" s="349" t="s">
        <v>24</v>
      </c>
      <c r="G4178" s="349">
        <v>92644</v>
      </c>
      <c r="H4178" s="349" t="s">
        <v>5380</v>
      </c>
      <c r="I4178" s="349" t="s">
        <v>181</v>
      </c>
      <c r="J4178" s="349" t="s">
        <v>1333</v>
      </c>
      <c r="K4178" s="350">
        <v>263.08</v>
      </c>
      <c r="L4178" s="349" t="s">
        <v>1138</v>
      </c>
    </row>
    <row r="4179" spans="1:12" ht="13.5" x14ac:dyDescent="0.25">
      <c r="A4179" s="349" t="s">
        <v>4648</v>
      </c>
      <c r="B4179" s="349" t="s">
        <v>4649</v>
      </c>
      <c r="C4179" s="349" t="s">
        <v>3978</v>
      </c>
      <c r="D4179" s="349" t="s">
        <v>4901</v>
      </c>
      <c r="E4179" s="350" t="s">
        <v>24</v>
      </c>
      <c r="F4179" s="349" t="s">
        <v>24</v>
      </c>
      <c r="G4179" s="349">
        <v>92657</v>
      </c>
      <c r="H4179" s="349" t="s">
        <v>5381</v>
      </c>
      <c r="I4179" s="349" t="s">
        <v>181</v>
      </c>
      <c r="J4179" s="349" t="s">
        <v>1333</v>
      </c>
      <c r="K4179" s="350">
        <v>26.87</v>
      </c>
      <c r="L4179" s="349" t="s">
        <v>1138</v>
      </c>
    </row>
    <row r="4180" spans="1:12" ht="13.5" x14ac:dyDescent="0.25">
      <c r="A4180" s="349" t="s">
        <v>4648</v>
      </c>
      <c r="B4180" s="349" t="s">
        <v>4649</v>
      </c>
      <c r="C4180" s="349" t="s">
        <v>3978</v>
      </c>
      <c r="D4180" s="349" t="s">
        <v>4901</v>
      </c>
      <c r="E4180" s="350" t="s">
        <v>24</v>
      </c>
      <c r="F4180" s="349" t="s">
        <v>24</v>
      </c>
      <c r="G4180" s="349">
        <v>92658</v>
      </c>
      <c r="H4180" s="349" t="s">
        <v>5382</v>
      </c>
      <c r="I4180" s="349" t="s">
        <v>181</v>
      </c>
      <c r="J4180" s="349" t="s">
        <v>1333</v>
      </c>
      <c r="K4180" s="350">
        <v>28.9</v>
      </c>
      <c r="L4180" s="349" t="s">
        <v>1138</v>
      </c>
    </row>
    <row r="4181" spans="1:12" ht="13.5" x14ac:dyDescent="0.25">
      <c r="A4181" s="349" t="s">
        <v>4648</v>
      </c>
      <c r="B4181" s="349" t="s">
        <v>4649</v>
      </c>
      <c r="C4181" s="349" t="s">
        <v>3978</v>
      </c>
      <c r="D4181" s="349" t="s">
        <v>4901</v>
      </c>
      <c r="E4181" s="350" t="s">
        <v>24</v>
      </c>
      <c r="F4181" s="349" t="s">
        <v>24</v>
      </c>
      <c r="G4181" s="349">
        <v>92659</v>
      </c>
      <c r="H4181" s="349" t="s">
        <v>5383</v>
      </c>
      <c r="I4181" s="349" t="s">
        <v>181</v>
      </c>
      <c r="J4181" s="349" t="s">
        <v>1333</v>
      </c>
      <c r="K4181" s="350">
        <v>33.74</v>
      </c>
      <c r="L4181" s="349" t="s">
        <v>1138</v>
      </c>
    </row>
    <row r="4182" spans="1:12" ht="13.5" x14ac:dyDescent="0.25">
      <c r="A4182" s="349" t="s">
        <v>4648</v>
      </c>
      <c r="B4182" s="349" t="s">
        <v>4649</v>
      </c>
      <c r="C4182" s="349" t="s">
        <v>3978</v>
      </c>
      <c r="D4182" s="349" t="s">
        <v>4901</v>
      </c>
      <c r="E4182" s="350" t="s">
        <v>24</v>
      </c>
      <c r="F4182" s="349" t="s">
        <v>24</v>
      </c>
      <c r="G4182" s="349">
        <v>92660</v>
      </c>
      <c r="H4182" s="349" t="s">
        <v>5384</v>
      </c>
      <c r="I4182" s="349" t="s">
        <v>181</v>
      </c>
      <c r="J4182" s="349" t="s">
        <v>1333</v>
      </c>
      <c r="K4182" s="350">
        <v>35.630000000000003</v>
      </c>
      <c r="L4182" s="349" t="s">
        <v>1138</v>
      </c>
    </row>
    <row r="4183" spans="1:12" ht="13.5" x14ac:dyDescent="0.25">
      <c r="A4183" s="349" t="s">
        <v>4648</v>
      </c>
      <c r="B4183" s="349" t="s">
        <v>4649</v>
      </c>
      <c r="C4183" s="349" t="s">
        <v>3978</v>
      </c>
      <c r="D4183" s="349" t="s">
        <v>4901</v>
      </c>
      <c r="E4183" s="350" t="s">
        <v>24</v>
      </c>
      <c r="F4183" s="349" t="s">
        <v>24</v>
      </c>
      <c r="G4183" s="349">
        <v>92661</v>
      </c>
      <c r="H4183" s="349" t="s">
        <v>5385</v>
      </c>
      <c r="I4183" s="349" t="s">
        <v>181</v>
      </c>
      <c r="J4183" s="349" t="s">
        <v>1333</v>
      </c>
      <c r="K4183" s="350">
        <v>40.81</v>
      </c>
      <c r="L4183" s="349" t="s">
        <v>1138</v>
      </c>
    </row>
    <row r="4184" spans="1:12" ht="13.5" x14ac:dyDescent="0.25">
      <c r="A4184" s="349" t="s">
        <v>4648</v>
      </c>
      <c r="B4184" s="349" t="s">
        <v>4649</v>
      </c>
      <c r="C4184" s="349" t="s">
        <v>3978</v>
      </c>
      <c r="D4184" s="349" t="s">
        <v>4901</v>
      </c>
      <c r="E4184" s="350" t="s">
        <v>24</v>
      </c>
      <c r="F4184" s="349" t="s">
        <v>24</v>
      </c>
      <c r="G4184" s="349">
        <v>92662</v>
      </c>
      <c r="H4184" s="349" t="s">
        <v>5386</v>
      </c>
      <c r="I4184" s="349" t="s">
        <v>181</v>
      </c>
      <c r="J4184" s="349" t="s">
        <v>1333</v>
      </c>
      <c r="K4184" s="350">
        <v>41.18</v>
      </c>
      <c r="L4184" s="349" t="s">
        <v>1138</v>
      </c>
    </row>
    <row r="4185" spans="1:12" ht="13.5" x14ac:dyDescent="0.25">
      <c r="A4185" s="349" t="s">
        <v>4648</v>
      </c>
      <c r="B4185" s="349" t="s">
        <v>4649</v>
      </c>
      <c r="C4185" s="349" t="s">
        <v>3978</v>
      </c>
      <c r="D4185" s="349" t="s">
        <v>4901</v>
      </c>
      <c r="E4185" s="350" t="s">
        <v>24</v>
      </c>
      <c r="F4185" s="349" t="s">
        <v>24</v>
      </c>
      <c r="G4185" s="349">
        <v>92663</v>
      </c>
      <c r="H4185" s="349" t="s">
        <v>5387</v>
      </c>
      <c r="I4185" s="349" t="s">
        <v>181</v>
      </c>
      <c r="J4185" s="349" t="s">
        <v>1333</v>
      </c>
      <c r="K4185" s="350">
        <v>55.87</v>
      </c>
      <c r="L4185" s="349" t="s">
        <v>1138</v>
      </c>
    </row>
    <row r="4186" spans="1:12" ht="13.5" x14ac:dyDescent="0.25">
      <c r="A4186" s="349" t="s">
        <v>4648</v>
      </c>
      <c r="B4186" s="349" t="s">
        <v>4649</v>
      </c>
      <c r="C4186" s="349" t="s">
        <v>3978</v>
      </c>
      <c r="D4186" s="349" t="s">
        <v>4901</v>
      </c>
      <c r="E4186" s="350" t="s">
        <v>24</v>
      </c>
      <c r="F4186" s="349" t="s">
        <v>24</v>
      </c>
      <c r="G4186" s="349">
        <v>92664</v>
      </c>
      <c r="H4186" s="349" t="s">
        <v>5388</v>
      </c>
      <c r="I4186" s="349" t="s">
        <v>181</v>
      </c>
      <c r="J4186" s="349" t="s">
        <v>1333</v>
      </c>
      <c r="K4186" s="350">
        <v>55.84</v>
      </c>
      <c r="L4186" s="349" t="s">
        <v>1138</v>
      </c>
    </row>
    <row r="4187" spans="1:12" ht="13.5" x14ac:dyDescent="0.25">
      <c r="A4187" s="349" t="s">
        <v>4648</v>
      </c>
      <c r="B4187" s="349" t="s">
        <v>4649</v>
      </c>
      <c r="C4187" s="349" t="s">
        <v>3978</v>
      </c>
      <c r="D4187" s="349" t="s">
        <v>4901</v>
      </c>
      <c r="E4187" s="350" t="s">
        <v>24</v>
      </c>
      <c r="F4187" s="349" t="s">
        <v>24</v>
      </c>
      <c r="G4187" s="349">
        <v>92665</v>
      </c>
      <c r="H4187" s="349" t="s">
        <v>5389</v>
      </c>
      <c r="I4187" s="349" t="s">
        <v>181</v>
      </c>
      <c r="J4187" s="349" t="s">
        <v>1333</v>
      </c>
      <c r="K4187" s="350">
        <v>78.11</v>
      </c>
      <c r="L4187" s="349" t="s">
        <v>1138</v>
      </c>
    </row>
    <row r="4188" spans="1:12" ht="13.5" x14ac:dyDescent="0.25">
      <c r="A4188" s="349" t="s">
        <v>4648</v>
      </c>
      <c r="B4188" s="349" t="s">
        <v>4649</v>
      </c>
      <c r="C4188" s="349" t="s">
        <v>3978</v>
      </c>
      <c r="D4188" s="349" t="s">
        <v>4901</v>
      </c>
      <c r="E4188" s="350" t="s">
        <v>24</v>
      </c>
      <c r="F4188" s="349" t="s">
        <v>24</v>
      </c>
      <c r="G4188" s="349">
        <v>92666</v>
      </c>
      <c r="H4188" s="349" t="s">
        <v>5390</v>
      </c>
      <c r="I4188" s="349" t="s">
        <v>181</v>
      </c>
      <c r="J4188" s="349" t="s">
        <v>1333</v>
      </c>
      <c r="K4188" s="350">
        <v>89.4</v>
      </c>
      <c r="L4188" s="349" t="s">
        <v>1138</v>
      </c>
    </row>
    <row r="4189" spans="1:12" ht="13.5" x14ac:dyDescent="0.25">
      <c r="A4189" s="349" t="s">
        <v>4648</v>
      </c>
      <c r="B4189" s="349" t="s">
        <v>4649</v>
      </c>
      <c r="C4189" s="349" t="s">
        <v>3978</v>
      </c>
      <c r="D4189" s="349" t="s">
        <v>4901</v>
      </c>
      <c r="E4189" s="350" t="s">
        <v>24</v>
      </c>
      <c r="F4189" s="349" t="s">
        <v>24</v>
      </c>
      <c r="G4189" s="349">
        <v>92667</v>
      </c>
      <c r="H4189" s="349" t="s">
        <v>5391</v>
      </c>
      <c r="I4189" s="349" t="s">
        <v>181</v>
      </c>
      <c r="J4189" s="349" t="s">
        <v>1333</v>
      </c>
      <c r="K4189" s="350">
        <v>116.97</v>
      </c>
      <c r="L4189" s="349" t="s">
        <v>1138</v>
      </c>
    </row>
    <row r="4190" spans="1:12" ht="13.5" x14ac:dyDescent="0.25">
      <c r="A4190" s="349" t="s">
        <v>4648</v>
      </c>
      <c r="B4190" s="349" t="s">
        <v>4649</v>
      </c>
      <c r="C4190" s="349" t="s">
        <v>3978</v>
      </c>
      <c r="D4190" s="349" t="s">
        <v>4901</v>
      </c>
      <c r="E4190" s="350" t="s">
        <v>24</v>
      </c>
      <c r="F4190" s="349" t="s">
        <v>24</v>
      </c>
      <c r="G4190" s="349">
        <v>92668</v>
      </c>
      <c r="H4190" s="349" t="s">
        <v>5392</v>
      </c>
      <c r="I4190" s="349" t="s">
        <v>181</v>
      </c>
      <c r="J4190" s="349" t="s">
        <v>1333</v>
      </c>
      <c r="K4190" s="350">
        <v>127.01</v>
      </c>
      <c r="L4190" s="349" t="s">
        <v>1138</v>
      </c>
    </row>
    <row r="4191" spans="1:12" ht="13.5" x14ac:dyDescent="0.25">
      <c r="A4191" s="349" t="s">
        <v>4648</v>
      </c>
      <c r="B4191" s="349" t="s">
        <v>4649</v>
      </c>
      <c r="C4191" s="349" t="s">
        <v>3978</v>
      </c>
      <c r="D4191" s="349" t="s">
        <v>4901</v>
      </c>
      <c r="E4191" s="350" t="s">
        <v>24</v>
      </c>
      <c r="F4191" s="349" t="s">
        <v>24</v>
      </c>
      <c r="G4191" s="349">
        <v>92669</v>
      </c>
      <c r="H4191" s="349" t="s">
        <v>5393</v>
      </c>
      <c r="I4191" s="349" t="s">
        <v>181</v>
      </c>
      <c r="J4191" s="349" t="s">
        <v>1333</v>
      </c>
      <c r="K4191" s="350">
        <v>40.93</v>
      </c>
      <c r="L4191" s="349" t="s">
        <v>1138</v>
      </c>
    </row>
    <row r="4192" spans="1:12" ht="13.5" x14ac:dyDescent="0.25">
      <c r="A4192" s="349" t="s">
        <v>4648</v>
      </c>
      <c r="B4192" s="349" t="s">
        <v>4649</v>
      </c>
      <c r="C4192" s="349" t="s">
        <v>3978</v>
      </c>
      <c r="D4192" s="349" t="s">
        <v>4901</v>
      </c>
      <c r="E4192" s="350" t="s">
        <v>24</v>
      </c>
      <c r="F4192" s="349" t="s">
        <v>24</v>
      </c>
      <c r="G4192" s="349">
        <v>92670</v>
      </c>
      <c r="H4192" s="349" t="s">
        <v>5394</v>
      </c>
      <c r="I4192" s="349" t="s">
        <v>181</v>
      </c>
      <c r="J4192" s="349" t="s">
        <v>1333</v>
      </c>
      <c r="K4192" s="350">
        <v>38.24</v>
      </c>
      <c r="L4192" s="349" t="s">
        <v>1138</v>
      </c>
    </row>
    <row r="4193" spans="1:12" ht="13.5" x14ac:dyDescent="0.25">
      <c r="A4193" s="349" t="s">
        <v>4648</v>
      </c>
      <c r="B4193" s="349" t="s">
        <v>4649</v>
      </c>
      <c r="C4193" s="349" t="s">
        <v>3978</v>
      </c>
      <c r="D4193" s="349" t="s">
        <v>4901</v>
      </c>
      <c r="E4193" s="350" t="s">
        <v>24</v>
      </c>
      <c r="F4193" s="349" t="s">
        <v>24</v>
      </c>
      <c r="G4193" s="349">
        <v>92671</v>
      </c>
      <c r="H4193" s="349" t="s">
        <v>5395</v>
      </c>
      <c r="I4193" s="349" t="s">
        <v>181</v>
      </c>
      <c r="J4193" s="349" t="s">
        <v>1333</v>
      </c>
      <c r="K4193" s="350">
        <v>54.59</v>
      </c>
      <c r="L4193" s="349" t="s">
        <v>1138</v>
      </c>
    </row>
    <row r="4194" spans="1:12" ht="13.5" x14ac:dyDescent="0.25">
      <c r="A4194" s="349" t="s">
        <v>4648</v>
      </c>
      <c r="B4194" s="349" t="s">
        <v>4649</v>
      </c>
      <c r="C4194" s="349" t="s">
        <v>3978</v>
      </c>
      <c r="D4194" s="349" t="s">
        <v>4901</v>
      </c>
      <c r="E4194" s="350" t="s">
        <v>24</v>
      </c>
      <c r="F4194" s="349" t="s">
        <v>24</v>
      </c>
      <c r="G4194" s="349">
        <v>92672</v>
      </c>
      <c r="H4194" s="349" t="s">
        <v>5396</v>
      </c>
      <c r="I4194" s="349" t="s">
        <v>181</v>
      </c>
      <c r="J4194" s="349" t="s">
        <v>1333</v>
      </c>
      <c r="K4194" s="350">
        <v>49.23</v>
      </c>
      <c r="L4194" s="349" t="s">
        <v>1138</v>
      </c>
    </row>
    <row r="4195" spans="1:12" ht="13.5" x14ac:dyDescent="0.25">
      <c r="A4195" s="349" t="s">
        <v>4648</v>
      </c>
      <c r="B4195" s="349" t="s">
        <v>4649</v>
      </c>
      <c r="C4195" s="349" t="s">
        <v>3978</v>
      </c>
      <c r="D4195" s="349" t="s">
        <v>4901</v>
      </c>
      <c r="E4195" s="350" t="s">
        <v>24</v>
      </c>
      <c r="F4195" s="349" t="s">
        <v>24</v>
      </c>
      <c r="G4195" s="349">
        <v>92673</v>
      </c>
      <c r="H4195" s="349" t="s">
        <v>5397</v>
      </c>
      <c r="I4195" s="349" t="s">
        <v>181</v>
      </c>
      <c r="J4195" s="349" t="s">
        <v>1333</v>
      </c>
      <c r="K4195" s="350">
        <v>63.17</v>
      </c>
      <c r="L4195" s="349" t="s">
        <v>1138</v>
      </c>
    </row>
    <row r="4196" spans="1:12" ht="13.5" x14ac:dyDescent="0.25">
      <c r="A4196" s="349" t="s">
        <v>4648</v>
      </c>
      <c r="B4196" s="349" t="s">
        <v>4649</v>
      </c>
      <c r="C4196" s="349" t="s">
        <v>3978</v>
      </c>
      <c r="D4196" s="349" t="s">
        <v>4901</v>
      </c>
      <c r="E4196" s="350" t="s">
        <v>24</v>
      </c>
      <c r="F4196" s="349" t="s">
        <v>24</v>
      </c>
      <c r="G4196" s="349">
        <v>92674</v>
      </c>
      <c r="H4196" s="349" t="s">
        <v>5398</v>
      </c>
      <c r="I4196" s="349" t="s">
        <v>181</v>
      </c>
      <c r="J4196" s="349" t="s">
        <v>1333</v>
      </c>
      <c r="K4196" s="350">
        <v>59.48</v>
      </c>
      <c r="L4196" s="349" t="s">
        <v>1138</v>
      </c>
    </row>
    <row r="4197" spans="1:12" ht="13.5" x14ac:dyDescent="0.25">
      <c r="A4197" s="349" t="s">
        <v>4648</v>
      </c>
      <c r="B4197" s="349" t="s">
        <v>4649</v>
      </c>
      <c r="C4197" s="349" t="s">
        <v>3978</v>
      </c>
      <c r="D4197" s="349" t="s">
        <v>4901</v>
      </c>
      <c r="E4197" s="350" t="s">
        <v>24</v>
      </c>
      <c r="F4197" s="349" t="s">
        <v>24</v>
      </c>
      <c r="G4197" s="349">
        <v>92675</v>
      </c>
      <c r="H4197" s="349" t="s">
        <v>5399</v>
      </c>
      <c r="I4197" s="349" t="s">
        <v>181</v>
      </c>
      <c r="J4197" s="349" t="s">
        <v>1333</v>
      </c>
      <c r="K4197" s="350">
        <v>82.96</v>
      </c>
      <c r="L4197" s="349" t="s">
        <v>1138</v>
      </c>
    </row>
    <row r="4198" spans="1:12" ht="13.5" x14ac:dyDescent="0.25">
      <c r="A4198" s="349" t="s">
        <v>4648</v>
      </c>
      <c r="B4198" s="349" t="s">
        <v>4649</v>
      </c>
      <c r="C4198" s="349" t="s">
        <v>3978</v>
      </c>
      <c r="D4198" s="349" t="s">
        <v>4901</v>
      </c>
      <c r="E4198" s="350" t="s">
        <v>24</v>
      </c>
      <c r="F4198" s="349" t="s">
        <v>24</v>
      </c>
      <c r="G4198" s="349">
        <v>92676</v>
      </c>
      <c r="H4198" s="349" t="s">
        <v>5400</v>
      </c>
      <c r="I4198" s="349" t="s">
        <v>181</v>
      </c>
      <c r="J4198" s="349" t="s">
        <v>1333</v>
      </c>
      <c r="K4198" s="350">
        <v>80.44</v>
      </c>
      <c r="L4198" s="349" t="s">
        <v>1138</v>
      </c>
    </row>
    <row r="4199" spans="1:12" ht="13.5" x14ac:dyDescent="0.25">
      <c r="A4199" s="349" t="s">
        <v>4648</v>
      </c>
      <c r="B4199" s="349" t="s">
        <v>4649</v>
      </c>
      <c r="C4199" s="349" t="s">
        <v>3978</v>
      </c>
      <c r="D4199" s="349" t="s">
        <v>4901</v>
      </c>
      <c r="E4199" s="350" t="s">
        <v>24</v>
      </c>
      <c r="F4199" s="349" t="s">
        <v>24</v>
      </c>
      <c r="G4199" s="349">
        <v>92677</v>
      </c>
      <c r="H4199" s="349" t="s">
        <v>5401</v>
      </c>
      <c r="I4199" s="349" t="s">
        <v>181</v>
      </c>
      <c r="J4199" s="349" t="s">
        <v>1333</v>
      </c>
      <c r="K4199" s="350">
        <v>139.06</v>
      </c>
      <c r="L4199" s="349" t="s">
        <v>1138</v>
      </c>
    </row>
    <row r="4200" spans="1:12" ht="13.5" x14ac:dyDescent="0.25">
      <c r="A4200" s="349" t="s">
        <v>4648</v>
      </c>
      <c r="B4200" s="349" t="s">
        <v>4649</v>
      </c>
      <c r="C4200" s="349" t="s">
        <v>3978</v>
      </c>
      <c r="D4200" s="349" t="s">
        <v>4901</v>
      </c>
      <c r="E4200" s="350" t="s">
        <v>24</v>
      </c>
      <c r="F4200" s="349" t="s">
        <v>24</v>
      </c>
      <c r="G4200" s="349">
        <v>92678</v>
      </c>
      <c r="H4200" s="349" t="s">
        <v>5402</v>
      </c>
      <c r="I4200" s="349" t="s">
        <v>181</v>
      </c>
      <c r="J4200" s="349" t="s">
        <v>1333</v>
      </c>
      <c r="K4200" s="350">
        <v>128.02000000000001</v>
      </c>
      <c r="L4200" s="349" t="s">
        <v>1138</v>
      </c>
    </row>
    <row r="4201" spans="1:12" ht="13.5" x14ac:dyDescent="0.25">
      <c r="A4201" s="349" t="s">
        <v>4648</v>
      </c>
      <c r="B4201" s="349" t="s">
        <v>4649</v>
      </c>
      <c r="C4201" s="349" t="s">
        <v>3978</v>
      </c>
      <c r="D4201" s="349" t="s">
        <v>4901</v>
      </c>
      <c r="E4201" s="350" t="s">
        <v>24</v>
      </c>
      <c r="F4201" s="349" t="s">
        <v>24</v>
      </c>
      <c r="G4201" s="349">
        <v>92679</v>
      </c>
      <c r="H4201" s="349" t="s">
        <v>5403</v>
      </c>
      <c r="I4201" s="349" t="s">
        <v>181</v>
      </c>
      <c r="J4201" s="349" t="s">
        <v>1333</v>
      </c>
      <c r="K4201" s="350">
        <v>192.9</v>
      </c>
      <c r="L4201" s="349" t="s">
        <v>1138</v>
      </c>
    </row>
    <row r="4202" spans="1:12" ht="13.5" x14ac:dyDescent="0.25">
      <c r="A4202" s="349" t="s">
        <v>4648</v>
      </c>
      <c r="B4202" s="349" t="s">
        <v>4649</v>
      </c>
      <c r="C4202" s="349" t="s">
        <v>3978</v>
      </c>
      <c r="D4202" s="349" t="s">
        <v>4901</v>
      </c>
      <c r="E4202" s="350" t="s">
        <v>24</v>
      </c>
      <c r="F4202" s="349" t="s">
        <v>24</v>
      </c>
      <c r="G4202" s="349">
        <v>92680</v>
      </c>
      <c r="H4202" s="349" t="s">
        <v>5404</v>
      </c>
      <c r="I4202" s="349" t="s">
        <v>181</v>
      </c>
      <c r="J4202" s="349" t="s">
        <v>1333</v>
      </c>
      <c r="K4202" s="350">
        <v>171.61</v>
      </c>
      <c r="L4202" s="349" t="s">
        <v>1138</v>
      </c>
    </row>
    <row r="4203" spans="1:12" ht="13.5" x14ac:dyDescent="0.25">
      <c r="A4203" s="349" t="s">
        <v>4648</v>
      </c>
      <c r="B4203" s="349" t="s">
        <v>4649</v>
      </c>
      <c r="C4203" s="349" t="s">
        <v>3978</v>
      </c>
      <c r="D4203" s="349" t="s">
        <v>4901</v>
      </c>
      <c r="E4203" s="350" t="s">
        <v>24</v>
      </c>
      <c r="F4203" s="349" t="s">
        <v>24</v>
      </c>
      <c r="G4203" s="349">
        <v>92681</v>
      </c>
      <c r="H4203" s="349" t="s">
        <v>5405</v>
      </c>
      <c r="I4203" s="349" t="s">
        <v>181</v>
      </c>
      <c r="J4203" s="349" t="s">
        <v>1333</v>
      </c>
      <c r="K4203" s="350">
        <v>51.96</v>
      </c>
      <c r="L4203" s="349" t="s">
        <v>1138</v>
      </c>
    </row>
    <row r="4204" spans="1:12" ht="13.5" x14ac:dyDescent="0.25">
      <c r="A4204" s="349" t="s">
        <v>4648</v>
      </c>
      <c r="B4204" s="349" t="s">
        <v>4649</v>
      </c>
      <c r="C4204" s="349" t="s">
        <v>3978</v>
      </c>
      <c r="D4204" s="349" t="s">
        <v>4901</v>
      </c>
      <c r="E4204" s="350" t="s">
        <v>24</v>
      </c>
      <c r="F4204" s="349" t="s">
        <v>24</v>
      </c>
      <c r="G4204" s="349">
        <v>92682</v>
      </c>
      <c r="H4204" s="349" t="s">
        <v>5406</v>
      </c>
      <c r="I4204" s="349" t="s">
        <v>181</v>
      </c>
      <c r="J4204" s="349" t="s">
        <v>1333</v>
      </c>
      <c r="K4204" s="350">
        <v>66.22</v>
      </c>
      <c r="L4204" s="349" t="s">
        <v>1138</v>
      </c>
    </row>
    <row r="4205" spans="1:12" ht="13.5" x14ac:dyDescent="0.25">
      <c r="A4205" s="349" t="s">
        <v>4648</v>
      </c>
      <c r="B4205" s="349" t="s">
        <v>4649</v>
      </c>
      <c r="C4205" s="349" t="s">
        <v>3978</v>
      </c>
      <c r="D4205" s="349" t="s">
        <v>4901</v>
      </c>
      <c r="E4205" s="350" t="s">
        <v>24</v>
      </c>
      <c r="F4205" s="349" t="s">
        <v>24</v>
      </c>
      <c r="G4205" s="349">
        <v>92683</v>
      </c>
      <c r="H4205" s="349" t="s">
        <v>5407</v>
      </c>
      <c r="I4205" s="349" t="s">
        <v>181</v>
      </c>
      <c r="J4205" s="349" t="s">
        <v>1333</v>
      </c>
      <c r="K4205" s="350">
        <v>77.84</v>
      </c>
      <c r="L4205" s="349" t="s">
        <v>1138</v>
      </c>
    </row>
    <row r="4206" spans="1:12" ht="13.5" x14ac:dyDescent="0.25">
      <c r="A4206" s="349" t="s">
        <v>4648</v>
      </c>
      <c r="B4206" s="349" t="s">
        <v>4649</v>
      </c>
      <c r="C4206" s="349" t="s">
        <v>3978</v>
      </c>
      <c r="D4206" s="349" t="s">
        <v>4901</v>
      </c>
      <c r="E4206" s="350" t="s">
        <v>24</v>
      </c>
      <c r="F4206" s="349" t="s">
        <v>24</v>
      </c>
      <c r="G4206" s="349">
        <v>92684</v>
      </c>
      <c r="H4206" s="349" t="s">
        <v>5408</v>
      </c>
      <c r="I4206" s="349" t="s">
        <v>181</v>
      </c>
      <c r="J4206" s="349" t="s">
        <v>1333</v>
      </c>
      <c r="K4206" s="350">
        <v>107.13</v>
      </c>
      <c r="L4206" s="349" t="s">
        <v>1138</v>
      </c>
    </row>
    <row r="4207" spans="1:12" ht="13.5" x14ac:dyDescent="0.25">
      <c r="A4207" s="349" t="s">
        <v>4648</v>
      </c>
      <c r="B4207" s="349" t="s">
        <v>4649</v>
      </c>
      <c r="C4207" s="349" t="s">
        <v>3978</v>
      </c>
      <c r="D4207" s="349" t="s">
        <v>4901</v>
      </c>
      <c r="E4207" s="350" t="s">
        <v>24</v>
      </c>
      <c r="F4207" s="349" t="s">
        <v>24</v>
      </c>
      <c r="G4207" s="349">
        <v>92685</v>
      </c>
      <c r="H4207" s="349" t="s">
        <v>5409</v>
      </c>
      <c r="I4207" s="349" t="s">
        <v>181</v>
      </c>
      <c r="J4207" s="349" t="s">
        <v>1333</v>
      </c>
      <c r="K4207" s="350">
        <v>176.18</v>
      </c>
      <c r="L4207" s="349" t="s">
        <v>1138</v>
      </c>
    </row>
    <row r="4208" spans="1:12" ht="13.5" x14ac:dyDescent="0.25">
      <c r="A4208" s="349" t="s">
        <v>4648</v>
      </c>
      <c r="B4208" s="349" t="s">
        <v>4649</v>
      </c>
      <c r="C4208" s="349" t="s">
        <v>3978</v>
      </c>
      <c r="D4208" s="349" t="s">
        <v>4901</v>
      </c>
      <c r="E4208" s="350" t="s">
        <v>24</v>
      </c>
      <c r="F4208" s="349" t="s">
        <v>24</v>
      </c>
      <c r="G4208" s="349">
        <v>92686</v>
      </c>
      <c r="H4208" s="349" t="s">
        <v>5410</v>
      </c>
      <c r="I4208" s="349" t="s">
        <v>181</v>
      </c>
      <c r="J4208" s="349" t="s">
        <v>1333</v>
      </c>
      <c r="K4208" s="350">
        <v>226.68</v>
      </c>
      <c r="L4208" s="349" t="s">
        <v>1138</v>
      </c>
    </row>
    <row r="4209" spans="1:12" ht="13.5" x14ac:dyDescent="0.25">
      <c r="A4209" s="349" t="s">
        <v>4648</v>
      </c>
      <c r="B4209" s="349" t="s">
        <v>4649</v>
      </c>
      <c r="C4209" s="349" t="s">
        <v>3978</v>
      </c>
      <c r="D4209" s="349" t="s">
        <v>4901</v>
      </c>
      <c r="E4209" s="350" t="s">
        <v>24</v>
      </c>
      <c r="F4209" s="349" t="s">
        <v>24</v>
      </c>
      <c r="G4209" s="349">
        <v>92692</v>
      </c>
      <c r="H4209" s="349" t="s">
        <v>5411</v>
      </c>
      <c r="I4209" s="349" t="s">
        <v>181</v>
      </c>
      <c r="J4209" s="349" t="s">
        <v>1333</v>
      </c>
      <c r="K4209" s="350">
        <v>14.36</v>
      </c>
      <c r="L4209" s="349" t="s">
        <v>1138</v>
      </c>
    </row>
    <row r="4210" spans="1:12" ht="13.5" x14ac:dyDescent="0.25">
      <c r="A4210" s="349" t="s">
        <v>4648</v>
      </c>
      <c r="B4210" s="349" t="s">
        <v>4649</v>
      </c>
      <c r="C4210" s="349" t="s">
        <v>3978</v>
      </c>
      <c r="D4210" s="349" t="s">
        <v>4901</v>
      </c>
      <c r="E4210" s="350" t="s">
        <v>24</v>
      </c>
      <c r="F4210" s="349" t="s">
        <v>24</v>
      </c>
      <c r="G4210" s="349">
        <v>92693</v>
      </c>
      <c r="H4210" s="349" t="s">
        <v>5412</v>
      </c>
      <c r="I4210" s="349" t="s">
        <v>181</v>
      </c>
      <c r="J4210" s="349" t="s">
        <v>1333</v>
      </c>
      <c r="K4210" s="350">
        <v>14.81</v>
      </c>
      <c r="L4210" s="349" t="s">
        <v>1138</v>
      </c>
    </row>
    <row r="4211" spans="1:12" ht="13.5" x14ac:dyDescent="0.25">
      <c r="A4211" s="349" t="s">
        <v>4648</v>
      </c>
      <c r="B4211" s="349" t="s">
        <v>4649</v>
      </c>
      <c r="C4211" s="349" t="s">
        <v>3978</v>
      </c>
      <c r="D4211" s="349" t="s">
        <v>4901</v>
      </c>
      <c r="E4211" s="350" t="s">
        <v>24</v>
      </c>
      <c r="F4211" s="349" t="s">
        <v>24</v>
      </c>
      <c r="G4211" s="349">
        <v>92694</v>
      </c>
      <c r="H4211" s="349" t="s">
        <v>5413</v>
      </c>
      <c r="I4211" s="349" t="s">
        <v>181</v>
      </c>
      <c r="J4211" s="349" t="s">
        <v>1333</v>
      </c>
      <c r="K4211" s="350">
        <v>22.57</v>
      </c>
      <c r="L4211" s="349" t="s">
        <v>1138</v>
      </c>
    </row>
    <row r="4212" spans="1:12" ht="13.5" x14ac:dyDescent="0.25">
      <c r="A4212" s="349" t="s">
        <v>4648</v>
      </c>
      <c r="B4212" s="349" t="s">
        <v>4649</v>
      </c>
      <c r="C4212" s="349" t="s">
        <v>3978</v>
      </c>
      <c r="D4212" s="349" t="s">
        <v>4901</v>
      </c>
      <c r="E4212" s="350" t="s">
        <v>24</v>
      </c>
      <c r="F4212" s="349" t="s">
        <v>24</v>
      </c>
      <c r="G4212" s="349">
        <v>92695</v>
      </c>
      <c r="H4212" s="349" t="s">
        <v>5414</v>
      </c>
      <c r="I4212" s="349" t="s">
        <v>181</v>
      </c>
      <c r="J4212" s="349" t="s">
        <v>1333</v>
      </c>
      <c r="K4212" s="350">
        <v>23.02</v>
      </c>
      <c r="L4212" s="349" t="s">
        <v>1138</v>
      </c>
    </row>
    <row r="4213" spans="1:12" ht="13.5" x14ac:dyDescent="0.25">
      <c r="A4213" s="349" t="s">
        <v>4648</v>
      </c>
      <c r="B4213" s="349" t="s">
        <v>4649</v>
      </c>
      <c r="C4213" s="349" t="s">
        <v>3978</v>
      </c>
      <c r="D4213" s="349" t="s">
        <v>4901</v>
      </c>
      <c r="E4213" s="350" t="s">
        <v>24</v>
      </c>
      <c r="F4213" s="349" t="s">
        <v>24</v>
      </c>
      <c r="G4213" s="349">
        <v>92696</v>
      </c>
      <c r="H4213" s="349" t="s">
        <v>5415</v>
      </c>
      <c r="I4213" s="349" t="s">
        <v>181</v>
      </c>
      <c r="J4213" s="349" t="s">
        <v>1333</v>
      </c>
      <c r="K4213" s="350">
        <v>35.25</v>
      </c>
      <c r="L4213" s="349" t="s">
        <v>1138</v>
      </c>
    </row>
    <row r="4214" spans="1:12" ht="13.5" x14ac:dyDescent="0.25">
      <c r="A4214" s="349" t="s">
        <v>4648</v>
      </c>
      <c r="B4214" s="349" t="s">
        <v>4649</v>
      </c>
      <c r="C4214" s="349" t="s">
        <v>3978</v>
      </c>
      <c r="D4214" s="349" t="s">
        <v>4901</v>
      </c>
      <c r="E4214" s="350" t="s">
        <v>24</v>
      </c>
      <c r="F4214" s="349" t="s">
        <v>24</v>
      </c>
      <c r="G4214" s="349">
        <v>92697</v>
      </c>
      <c r="H4214" s="349" t="s">
        <v>5416</v>
      </c>
      <c r="I4214" s="349" t="s">
        <v>181</v>
      </c>
      <c r="J4214" s="349" t="s">
        <v>1333</v>
      </c>
      <c r="K4214" s="350">
        <v>37.28</v>
      </c>
      <c r="L4214" s="349" t="s">
        <v>1138</v>
      </c>
    </row>
    <row r="4215" spans="1:12" ht="13.5" x14ac:dyDescent="0.25">
      <c r="A4215" s="349" t="s">
        <v>4648</v>
      </c>
      <c r="B4215" s="349" t="s">
        <v>4649</v>
      </c>
      <c r="C4215" s="349" t="s">
        <v>3978</v>
      </c>
      <c r="D4215" s="349" t="s">
        <v>4901</v>
      </c>
      <c r="E4215" s="350" t="s">
        <v>24</v>
      </c>
      <c r="F4215" s="349" t="s">
        <v>24</v>
      </c>
      <c r="G4215" s="349">
        <v>92698</v>
      </c>
      <c r="H4215" s="349" t="s">
        <v>5417</v>
      </c>
      <c r="I4215" s="349" t="s">
        <v>181</v>
      </c>
      <c r="J4215" s="349" t="s">
        <v>1333</v>
      </c>
      <c r="K4215" s="350">
        <v>21.22</v>
      </c>
      <c r="L4215" s="349" t="s">
        <v>1138</v>
      </c>
    </row>
    <row r="4216" spans="1:12" ht="13.5" x14ac:dyDescent="0.25">
      <c r="A4216" s="349" t="s">
        <v>4648</v>
      </c>
      <c r="B4216" s="349" t="s">
        <v>4649</v>
      </c>
      <c r="C4216" s="349" t="s">
        <v>3978</v>
      </c>
      <c r="D4216" s="349" t="s">
        <v>4901</v>
      </c>
      <c r="E4216" s="350" t="s">
        <v>24</v>
      </c>
      <c r="F4216" s="349" t="s">
        <v>24</v>
      </c>
      <c r="G4216" s="349">
        <v>92699</v>
      </c>
      <c r="H4216" s="349" t="s">
        <v>5418</v>
      </c>
      <c r="I4216" s="349" t="s">
        <v>181</v>
      </c>
      <c r="J4216" s="349" t="s">
        <v>1333</v>
      </c>
      <c r="K4216" s="350">
        <v>19.75</v>
      </c>
      <c r="L4216" s="349" t="s">
        <v>1138</v>
      </c>
    </row>
    <row r="4217" spans="1:12" ht="13.5" x14ac:dyDescent="0.25">
      <c r="A4217" s="349" t="s">
        <v>4648</v>
      </c>
      <c r="B4217" s="349" t="s">
        <v>4649</v>
      </c>
      <c r="C4217" s="349" t="s">
        <v>3978</v>
      </c>
      <c r="D4217" s="349" t="s">
        <v>4901</v>
      </c>
      <c r="E4217" s="350" t="s">
        <v>24</v>
      </c>
      <c r="F4217" s="349" t="s">
        <v>24</v>
      </c>
      <c r="G4217" s="349">
        <v>92700</v>
      </c>
      <c r="H4217" s="349" t="s">
        <v>5419</v>
      </c>
      <c r="I4217" s="349" t="s">
        <v>181</v>
      </c>
      <c r="J4217" s="349" t="s">
        <v>1333</v>
      </c>
      <c r="K4217" s="350">
        <v>34.4</v>
      </c>
      <c r="L4217" s="349" t="s">
        <v>1138</v>
      </c>
    </row>
    <row r="4218" spans="1:12" ht="13.5" x14ac:dyDescent="0.25">
      <c r="A4218" s="349" t="s">
        <v>4648</v>
      </c>
      <c r="B4218" s="349" t="s">
        <v>4649</v>
      </c>
      <c r="C4218" s="349" t="s">
        <v>3978</v>
      </c>
      <c r="D4218" s="349" t="s">
        <v>4901</v>
      </c>
      <c r="E4218" s="350" t="s">
        <v>24</v>
      </c>
      <c r="F4218" s="349" t="s">
        <v>24</v>
      </c>
      <c r="G4218" s="349">
        <v>92701</v>
      </c>
      <c r="H4218" s="349" t="s">
        <v>5420</v>
      </c>
      <c r="I4218" s="349" t="s">
        <v>181</v>
      </c>
      <c r="J4218" s="349" t="s">
        <v>1333</v>
      </c>
      <c r="K4218" s="350">
        <v>32.21</v>
      </c>
      <c r="L4218" s="349" t="s">
        <v>1138</v>
      </c>
    </row>
    <row r="4219" spans="1:12" ht="13.5" x14ac:dyDescent="0.25">
      <c r="A4219" s="349" t="s">
        <v>4648</v>
      </c>
      <c r="B4219" s="349" t="s">
        <v>4649</v>
      </c>
      <c r="C4219" s="349" t="s">
        <v>3978</v>
      </c>
      <c r="D4219" s="349" t="s">
        <v>4901</v>
      </c>
      <c r="E4219" s="350" t="s">
        <v>24</v>
      </c>
      <c r="F4219" s="349" t="s">
        <v>24</v>
      </c>
      <c r="G4219" s="349">
        <v>92702</v>
      </c>
      <c r="H4219" s="349" t="s">
        <v>5421</v>
      </c>
      <c r="I4219" s="349" t="s">
        <v>181</v>
      </c>
      <c r="J4219" s="349" t="s">
        <v>1333</v>
      </c>
      <c r="K4219" s="350">
        <v>53.57</v>
      </c>
      <c r="L4219" s="349" t="s">
        <v>1138</v>
      </c>
    </row>
    <row r="4220" spans="1:12" ht="13.5" x14ac:dyDescent="0.25">
      <c r="A4220" s="349" t="s">
        <v>4648</v>
      </c>
      <c r="B4220" s="349" t="s">
        <v>4649</v>
      </c>
      <c r="C4220" s="349" t="s">
        <v>3978</v>
      </c>
      <c r="D4220" s="349" t="s">
        <v>4901</v>
      </c>
      <c r="E4220" s="350" t="s">
        <v>24</v>
      </c>
      <c r="F4220" s="349" t="s">
        <v>24</v>
      </c>
      <c r="G4220" s="349">
        <v>92703</v>
      </c>
      <c r="H4220" s="349" t="s">
        <v>5422</v>
      </c>
      <c r="I4220" s="349" t="s">
        <v>181</v>
      </c>
      <c r="J4220" s="349" t="s">
        <v>1333</v>
      </c>
      <c r="K4220" s="350">
        <v>50.88</v>
      </c>
      <c r="L4220" s="349" t="s">
        <v>1138</v>
      </c>
    </row>
    <row r="4221" spans="1:12" ht="13.5" x14ac:dyDescent="0.25">
      <c r="A4221" s="349" t="s">
        <v>4648</v>
      </c>
      <c r="B4221" s="349" t="s">
        <v>4649</v>
      </c>
      <c r="C4221" s="349" t="s">
        <v>3978</v>
      </c>
      <c r="D4221" s="349" t="s">
        <v>4901</v>
      </c>
      <c r="E4221" s="350" t="s">
        <v>24</v>
      </c>
      <c r="F4221" s="349" t="s">
        <v>24</v>
      </c>
      <c r="G4221" s="349">
        <v>92704</v>
      </c>
      <c r="H4221" s="349" t="s">
        <v>5423</v>
      </c>
      <c r="I4221" s="349" t="s">
        <v>181</v>
      </c>
      <c r="J4221" s="349" t="s">
        <v>1333</v>
      </c>
      <c r="K4221" s="350">
        <v>26.61</v>
      </c>
      <c r="L4221" s="349" t="s">
        <v>1138</v>
      </c>
    </row>
    <row r="4222" spans="1:12" ht="13.5" x14ac:dyDescent="0.25">
      <c r="A4222" s="349" t="s">
        <v>4648</v>
      </c>
      <c r="B4222" s="349" t="s">
        <v>4649</v>
      </c>
      <c r="C4222" s="349" t="s">
        <v>3978</v>
      </c>
      <c r="D4222" s="349" t="s">
        <v>4901</v>
      </c>
      <c r="E4222" s="350" t="s">
        <v>24</v>
      </c>
      <c r="F4222" s="349" t="s">
        <v>24</v>
      </c>
      <c r="G4222" s="349">
        <v>92705</v>
      </c>
      <c r="H4222" s="349" t="s">
        <v>5424</v>
      </c>
      <c r="I4222" s="349" t="s">
        <v>181</v>
      </c>
      <c r="J4222" s="349" t="s">
        <v>1333</v>
      </c>
      <c r="K4222" s="350">
        <v>42.52</v>
      </c>
      <c r="L4222" s="349" t="s">
        <v>1138</v>
      </c>
    </row>
    <row r="4223" spans="1:12" ht="13.5" x14ac:dyDescent="0.25">
      <c r="A4223" s="349" t="s">
        <v>4648</v>
      </c>
      <c r="B4223" s="349" t="s">
        <v>4649</v>
      </c>
      <c r="C4223" s="349" t="s">
        <v>3978</v>
      </c>
      <c r="D4223" s="349" t="s">
        <v>4901</v>
      </c>
      <c r="E4223" s="350" t="s">
        <v>24</v>
      </c>
      <c r="F4223" s="349" t="s">
        <v>24</v>
      </c>
      <c r="G4223" s="349">
        <v>92706</v>
      </c>
      <c r="H4223" s="349" t="s">
        <v>5425</v>
      </c>
      <c r="I4223" s="349" t="s">
        <v>181</v>
      </c>
      <c r="J4223" s="349" t="s">
        <v>1333</v>
      </c>
      <c r="K4223" s="350">
        <v>68.819999999999993</v>
      </c>
      <c r="L4223" s="349" t="s">
        <v>1138</v>
      </c>
    </row>
    <row r="4224" spans="1:12" ht="13.5" x14ac:dyDescent="0.25">
      <c r="A4224" s="349" t="s">
        <v>4648</v>
      </c>
      <c r="B4224" s="349" t="s">
        <v>4649</v>
      </c>
      <c r="C4224" s="349" t="s">
        <v>3978</v>
      </c>
      <c r="D4224" s="349" t="s">
        <v>4901</v>
      </c>
      <c r="E4224" s="350" t="s">
        <v>24</v>
      </c>
      <c r="F4224" s="349" t="s">
        <v>24</v>
      </c>
      <c r="G4224" s="349">
        <v>92889</v>
      </c>
      <c r="H4224" s="349" t="s">
        <v>5426</v>
      </c>
      <c r="I4224" s="349" t="s">
        <v>181</v>
      </c>
      <c r="J4224" s="349" t="s">
        <v>1333</v>
      </c>
      <c r="K4224" s="350">
        <v>142.22999999999999</v>
      </c>
      <c r="L4224" s="349" t="s">
        <v>1138</v>
      </c>
    </row>
    <row r="4225" spans="1:12" ht="13.5" x14ac:dyDescent="0.25">
      <c r="A4225" s="349" t="s">
        <v>4648</v>
      </c>
      <c r="B4225" s="349" t="s">
        <v>4649</v>
      </c>
      <c r="C4225" s="349" t="s">
        <v>3978</v>
      </c>
      <c r="D4225" s="349" t="s">
        <v>4901</v>
      </c>
      <c r="E4225" s="350" t="s">
        <v>24</v>
      </c>
      <c r="F4225" s="349" t="s">
        <v>24</v>
      </c>
      <c r="G4225" s="349">
        <v>92890</v>
      </c>
      <c r="H4225" s="349" t="s">
        <v>5427</v>
      </c>
      <c r="I4225" s="349" t="s">
        <v>181</v>
      </c>
      <c r="J4225" s="349" t="s">
        <v>1333</v>
      </c>
      <c r="K4225" s="350">
        <v>218.19</v>
      </c>
      <c r="L4225" s="349" t="s">
        <v>1138</v>
      </c>
    </row>
    <row r="4226" spans="1:12" ht="13.5" x14ac:dyDescent="0.25">
      <c r="A4226" s="349" t="s">
        <v>4648</v>
      </c>
      <c r="B4226" s="349" t="s">
        <v>4649</v>
      </c>
      <c r="C4226" s="349" t="s">
        <v>3978</v>
      </c>
      <c r="D4226" s="349" t="s">
        <v>4901</v>
      </c>
      <c r="E4226" s="350" t="s">
        <v>24</v>
      </c>
      <c r="F4226" s="349" t="s">
        <v>24</v>
      </c>
      <c r="G4226" s="349">
        <v>92891</v>
      </c>
      <c r="H4226" s="349" t="s">
        <v>5428</v>
      </c>
      <c r="I4226" s="349" t="s">
        <v>181</v>
      </c>
      <c r="J4226" s="349" t="s">
        <v>1333</v>
      </c>
      <c r="K4226" s="350">
        <v>322.54000000000002</v>
      </c>
      <c r="L4226" s="349" t="s">
        <v>1138</v>
      </c>
    </row>
    <row r="4227" spans="1:12" ht="13.5" x14ac:dyDescent="0.25">
      <c r="A4227" s="349" t="s">
        <v>4648</v>
      </c>
      <c r="B4227" s="349" t="s">
        <v>4649</v>
      </c>
      <c r="C4227" s="349" t="s">
        <v>3978</v>
      </c>
      <c r="D4227" s="349" t="s">
        <v>4901</v>
      </c>
      <c r="E4227" s="350" t="s">
        <v>24</v>
      </c>
      <c r="F4227" s="349" t="s">
        <v>24</v>
      </c>
      <c r="G4227" s="349">
        <v>92892</v>
      </c>
      <c r="H4227" s="349" t="s">
        <v>5429</v>
      </c>
      <c r="I4227" s="349" t="s">
        <v>181</v>
      </c>
      <c r="J4227" s="349" t="s">
        <v>1333</v>
      </c>
      <c r="K4227" s="350">
        <v>59.46</v>
      </c>
      <c r="L4227" s="349" t="s">
        <v>1138</v>
      </c>
    </row>
    <row r="4228" spans="1:12" ht="13.5" x14ac:dyDescent="0.25">
      <c r="A4228" s="349" t="s">
        <v>4648</v>
      </c>
      <c r="B4228" s="349" t="s">
        <v>4649</v>
      </c>
      <c r="C4228" s="349" t="s">
        <v>3978</v>
      </c>
      <c r="D4228" s="349" t="s">
        <v>4901</v>
      </c>
      <c r="E4228" s="350" t="s">
        <v>24</v>
      </c>
      <c r="F4228" s="349" t="s">
        <v>24</v>
      </c>
      <c r="G4228" s="349">
        <v>92893</v>
      </c>
      <c r="H4228" s="349" t="s">
        <v>5430</v>
      </c>
      <c r="I4228" s="349" t="s">
        <v>181</v>
      </c>
      <c r="J4228" s="349" t="s">
        <v>1333</v>
      </c>
      <c r="K4228" s="350">
        <v>86.13</v>
      </c>
      <c r="L4228" s="349" t="s">
        <v>1138</v>
      </c>
    </row>
    <row r="4229" spans="1:12" ht="13.5" x14ac:dyDescent="0.25">
      <c r="A4229" s="349" t="s">
        <v>4648</v>
      </c>
      <c r="B4229" s="349" t="s">
        <v>4649</v>
      </c>
      <c r="C4229" s="349" t="s">
        <v>3978</v>
      </c>
      <c r="D4229" s="349" t="s">
        <v>4901</v>
      </c>
      <c r="E4229" s="350" t="s">
        <v>24</v>
      </c>
      <c r="F4229" s="349" t="s">
        <v>24</v>
      </c>
      <c r="G4229" s="349">
        <v>92894</v>
      </c>
      <c r="H4229" s="349" t="s">
        <v>5431</v>
      </c>
      <c r="I4229" s="349" t="s">
        <v>181</v>
      </c>
      <c r="J4229" s="349" t="s">
        <v>1333</v>
      </c>
      <c r="K4229" s="350">
        <v>103.42</v>
      </c>
      <c r="L4229" s="349" t="s">
        <v>1138</v>
      </c>
    </row>
    <row r="4230" spans="1:12" ht="13.5" x14ac:dyDescent="0.25">
      <c r="A4230" s="349" t="s">
        <v>4648</v>
      </c>
      <c r="B4230" s="349" t="s">
        <v>4649</v>
      </c>
      <c r="C4230" s="349" t="s">
        <v>3978</v>
      </c>
      <c r="D4230" s="349" t="s">
        <v>4901</v>
      </c>
      <c r="E4230" s="350" t="s">
        <v>24</v>
      </c>
      <c r="F4230" s="349" t="s">
        <v>24</v>
      </c>
      <c r="G4230" s="349">
        <v>92895</v>
      </c>
      <c r="H4230" s="349" t="s">
        <v>5432</v>
      </c>
      <c r="I4230" s="349" t="s">
        <v>181</v>
      </c>
      <c r="J4230" s="349" t="s">
        <v>1333</v>
      </c>
      <c r="K4230" s="350">
        <v>142.19</v>
      </c>
      <c r="L4230" s="349" t="s">
        <v>1138</v>
      </c>
    </row>
    <row r="4231" spans="1:12" ht="13.5" x14ac:dyDescent="0.25">
      <c r="A4231" s="349" t="s">
        <v>4648</v>
      </c>
      <c r="B4231" s="349" t="s">
        <v>4649</v>
      </c>
      <c r="C4231" s="349" t="s">
        <v>3978</v>
      </c>
      <c r="D4231" s="349" t="s">
        <v>4901</v>
      </c>
      <c r="E4231" s="350" t="s">
        <v>24</v>
      </c>
      <c r="F4231" s="349" t="s">
        <v>24</v>
      </c>
      <c r="G4231" s="349">
        <v>92896</v>
      </c>
      <c r="H4231" s="349" t="s">
        <v>5433</v>
      </c>
      <c r="I4231" s="349" t="s">
        <v>181</v>
      </c>
      <c r="J4231" s="349" t="s">
        <v>1333</v>
      </c>
      <c r="K4231" s="350">
        <v>219.77</v>
      </c>
      <c r="L4231" s="349" t="s">
        <v>1138</v>
      </c>
    </row>
    <row r="4232" spans="1:12" ht="13.5" x14ac:dyDescent="0.25">
      <c r="A4232" s="349" t="s">
        <v>4648</v>
      </c>
      <c r="B4232" s="349" t="s">
        <v>4649</v>
      </c>
      <c r="C4232" s="349" t="s">
        <v>3978</v>
      </c>
      <c r="D4232" s="349" t="s">
        <v>4901</v>
      </c>
      <c r="E4232" s="350" t="s">
        <v>24</v>
      </c>
      <c r="F4232" s="349" t="s">
        <v>24</v>
      </c>
      <c r="G4232" s="349">
        <v>92897</v>
      </c>
      <c r="H4232" s="349" t="s">
        <v>5434</v>
      </c>
      <c r="I4232" s="349" t="s">
        <v>181</v>
      </c>
      <c r="J4232" s="349" t="s">
        <v>1333</v>
      </c>
      <c r="K4232" s="350">
        <v>325.79000000000002</v>
      </c>
      <c r="L4232" s="349" t="s">
        <v>1138</v>
      </c>
    </row>
    <row r="4233" spans="1:12" ht="13.5" x14ac:dyDescent="0.25">
      <c r="A4233" s="349" t="s">
        <v>4648</v>
      </c>
      <c r="B4233" s="349" t="s">
        <v>4649</v>
      </c>
      <c r="C4233" s="349" t="s">
        <v>3978</v>
      </c>
      <c r="D4233" s="349" t="s">
        <v>4901</v>
      </c>
      <c r="E4233" s="350" t="s">
        <v>24</v>
      </c>
      <c r="F4233" s="349" t="s">
        <v>24</v>
      </c>
      <c r="G4233" s="349">
        <v>92898</v>
      </c>
      <c r="H4233" s="349" t="s">
        <v>5435</v>
      </c>
      <c r="I4233" s="349" t="s">
        <v>181</v>
      </c>
      <c r="J4233" s="349" t="s">
        <v>1333</v>
      </c>
      <c r="K4233" s="350">
        <v>50.71</v>
      </c>
      <c r="L4233" s="349" t="s">
        <v>1138</v>
      </c>
    </row>
    <row r="4234" spans="1:12" ht="13.5" x14ac:dyDescent="0.25">
      <c r="A4234" s="349" t="s">
        <v>4648</v>
      </c>
      <c r="B4234" s="349" t="s">
        <v>4649</v>
      </c>
      <c r="C4234" s="349" t="s">
        <v>3978</v>
      </c>
      <c r="D4234" s="349" t="s">
        <v>4901</v>
      </c>
      <c r="E4234" s="350" t="s">
        <v>24</v>
      </c>
      <c r="F4234" s="349" t="s">
        <v>24</v>
      </c>
      <c r="G4234" s="349">
        <v>92899</v>
      </c>
      <c r="H4234" s="349" t="s">
        <v>5436</v>
      </c>
      <c r="I4234" s="349" t="s">
        <v>181</v>
      </c>
      <c r="J4234" s="349" t="s">
        <v>1333</v>
      </c>
      <c r="K4234" s="350">
        <v>76.17</v>
      </c>
      <c r="L4234" s="349" t="s">
        <v>1138</v>
      </c>
    </row>
    <row r="4235" spans="1:12" ht="13.5" x14ac:dyDescent="0.25">
      <c r="A4235" s="349" t="s">
        <v>4648</v>
      </c>
      <c r="B4235" s="349" t="s">
        <v>4649</v>
      </c>
      <c r="C4235" s="349" t="s">
        <v>3978</v>
      </c>
      <c r="D4235" s="349" t="s">
        <v>4901</v>
      </c>
      <c r="E4235" s="350" t="s">
        <v>24</v>
      </c>
      <c r="F4235" s="349" t="s">
        <v>24</v>
      </c>
      <c r="G4235" s="349">
        <v>92900</v>
      </c>
      <c r="H4235" s="349" t="s">
        <v>5437</v>
      </c>
      <c r="I4235" s="349" t="s">
        <v>181</v>
      </c>
      <c r="J4235" s="349" t="s">
        <v>1333</v>
      </c>
      <c r="K4235" s="350">
        <v>92.07</v>
      </c>
      <c r="L4235" s="349" t="s">
        <v>1138</v>
      </c>
    </row>
    <row r="4236" spans="1:12" ht="13.5" x14ac:dyDescent="0.25">
      <c r="A4236" s="349" t="s">
        <v>4648</v>
      </c>
      <c r="B4236" s="349" t="s">
        <v>4649</v>
      </c>
      <c r="C4236" s="349" t="s">
        <v>3978</v>
      </c>
      <c r="D4236" s="349" t="s">
        <v>4901</v>
      </c>
      <c r="E4236" s="350" t="s">
        <v>24</v>
      </c>
      <c r="F4236" s="349" t="s">
        <v>24</v>
      </c>
      <c r="G4236" s="349">
        <v>92901</v>
      </c>
      <c r="H4236" s="349" t="s">
        <v>5438</v>
      </c>
      <c r="I4236" s="349" t="s">
        <v>181</v>
      </c>
      <c r="J4236" s="349" t="s">
        <v>1333</v>
      </c>
      <c r="K4236" s="350">
        <v>129.13</v>
      </c>
      <c r="L4236" s="349" t="s">
        <v>1138</v>
      </c>
    </row>
    <row r="4237" spans="1:12" ht="13.5" x14ac:dyDescent="0.25">
      <c r="A4237" s="349" t="s">
        <v>4648</v>
      </c>
      <c r="B4237" s="349" t="s">
        <v>4649</v>
      </c>
      <c r="C4237" s="349" t="s">
        <v>3978</v>
      </c>
      <c r="D4237" s="349" t="s">
        <v>4901</v>
      </c>
      <c r="E4237" s="350" t="s">
        <v>24</v>
      </c>
      <c r="F4237" s="349" t="s">
        <v>24</v>
      </c>
      <c r="G4237" s="349">
        <v>92902</v>
      </c>
      <c r="H4237" s="349" t="s">
        <v>5439</v>
      </c>
      <c r="I4237" s="349" t="s">
        <v>181</v>
      </c>
      <c r="J4237" s="349" t="s">
        <v>1333</v>
      </c>
      <c r="K4237" s="350">
        <v>204.11</v>
      </c>
      <c r="L4237" s="349" t="s">
        <v>1138</v>
      </c>
    </row>
    <row r="4238" spans="1:12" ht="13.5" x14ac:dyDescent="0.25">
      <c r="A4238" s="349" t="s">
        <v>4648</v>
      </c>
      <c r="B4238" s="349" t="s">
        <v>4649</v>
      </c>
      <c r="C4238" s="349" t="s">
        <v>3978</v>
      </c>
      <c r="D4238" s="349" t="s">
        <v>4901</v>
      </c>
      <c r="E4238" s="350" t="s">
        <v>24</v>
      </c>
      <c r="F4238" s="349" t="s">
        <v>24</v>
      </c>
      <c r="G4238" s="349">
        <v>92903</v>
      </c>
      <c r="H4238" s="349" t="s">
        <v>5440</v>
      </c>
      <c r="I4238" s="349" t="s">
        <v>181</v>
      </c>
      <c r="J4238" s="349" t="s">
        <v>1333</v>
      </c>
      <c r="K4238" s="350">
        <v>307.58999999999997</v>
      </c>
      <c r="L4238" s="349" t="s">
        <v>1138</v>
      </c>
    </row>
    <row r="4239" spans="1:12" ht="13.5" x14ac:dyDescent="0.25">
      <c r="A4239" s="349" t="s">
        <v>4648</v>
      </c>
      <c r="B4239" s="349" t="s">
        <v>4649</v>
      </c>
      <c r="C4239" s="349" t="s">
        <v>3978</v>
      </c>
      <c r="D4239" s="349" t="s">
        <v>4901</v>
      </c>
      <c r="E4239" s="350" t="s">
        <v>24</v>
      </c>
      <c r="F4239" s="349" t="s">
        <v>24</v>
      </c>
      <c r="G4239" s="349">
        <v>92904</v>
      </c>
      <c r="H4239" s="349" t="s">
        <v>5441</v>
      </c>
      <c r="I4239" s="349" t="s">
        <v>181</v>
      </c>
      <c r="J4239" s="349" t="s">
        <v>1333</v>
      </c>
      <c r="K4239" s="350">
        <v>34.83</v>
      </c>
      <c r="L4239" s="349" t="s">
        <v>1138</v>
      </c>
    </row>
    <row r="4240" spans="1:12" ht="13.5" x14ac:dyDescent="0.25">
      <c r="A4240" s="349" t="s">
        <v>4648</v>
      </c>
      <c r="B4240" s="349" t="s">
        <v>4649</v>
      </c>
      <c r="C4240" s="349" t="s">
        <v>3978</v>
      </c>
      <c r="D4240" s="349" t="s">
        <v>4901</v>
      </c>
      <c r="E4240" s="350" t="s">
        <v>24</v>
      </c>
      <c r="F4240" s="349" t="s">
        <v>24</v>
      </c>
      <c r="G4240" s="349">
        <v>92905</v>
      </c>
      <c r="H4240" s="349" t="s">
        <v>5442</v>
      </c>
      <c r="I4240" s="349" t="s">
        <v>181</v>
      </c>
      <c r="J4240" s="349" t="s">
        <v>1333</v>
      </c>
      <c r="K4240" s="350">
        <v>49.29</v>
      </c>
      <c r="L4240" s="349" t="s">
        <v>1138</v>
      </c>
    </row>
    <row r="4241" spans="1:12" ht="13.5" x14ac:dyDescent="0.25">
      <c r="A4241" s="349" t="s">
        <v>4648</v>
      </c>
      <c r="B4241" s="349" t="s">
        <v>4649</v>
      </c>
      <c r="C4241" s="349" t="s">
        <v>3978</v>
      </c>
      <c r="D4241" s="349" t="s">
        <v>4901</v>
      </c>
      <c r="E4241" s="350" t="s">
        <v>24</v>
      </c>
      <c r="F4241" s="349" t="s">
        <v>24</v>
      </c>
      <c r="G4241" s="349">
        <v>92906</v>
      </c>
      <c r="H4241" s="349" t="s">
        <v>5443</v>
      </c>
      <c r="I4241" s="349" t="s">
        <v>181</v>
      </c>
      <c r="J4241" s="349" t="s">
        <v>1333</v>
      </c>
      <c r="K4241" s="350">
        <v>59.09</v>
      </c>
      <c r="L4241" s="349" t="s">
        <v>1138</v>
      </c>
    </row>
    <row r="4242" spans="1:12" ht="13.5" x14ac:dyDescent="0.25">
      <c r="A4242" s="349" t="s">
        <v>4648</v>
      </c>
      <c r="B4242" s="349" t="s">
        <v>4649</v>
      </c>
      <c r="C4242" s="349" t="s">
        <v>3978</v>
      </c>
      <c r="D4242" s="349" t="s">
        <v>4901</v>
      </c>
      <c r="E4242" s="350" t="s">
        <v>24</v>
      </c>
      <c r="F4242" s="349" t="s">
        <v>24</v>
      </c>
      <c r="G4242" s="349">
        <v>92907</v>
      </c>
      <c r="H4242" s="349" t="s">
        <v>5444</v>
      </c>
      <c r="I4242" s="349" t="s">
        <v>181</v>
      </c>
      <c r="J4242" s="349" t="s">
        <v>1333</v>
      </c>
      <c r="K4242" s="350">
        <v>73.2</v>
      </c>
      <c r="L4242" s="349" t="s">
        <v>1138</v>
      </c>
    </row>
    <row r="4243" spans="1:12" ht="13.5" x14ac:dyDescent="0.25">
      <c r="A4243" s="349" t="s">
        <v>4648</v>
      </c>
      <c r="B4243" s="349" t="s">
        <v>4649</v>
      </c>
      <c r="C4243" s="349" t="s">
        <v>3978</v>
      </c>
      <c r="D4243" s="349" t="s">
        <v>4901</v>
      </c>
      <c r="E4243" s="350" t="s">
        <v>24</v>
      </c>
      <c r="F4243" s="349" t="s">
        <v>24</v>
      </c>
      <c r="G4243" s="349">
        <v>92908</v>
      </c>
      <c r="H4243" s="349" t="s">
        <v>5445</v>
      </c>
      <c r="I4243" s="349" t="s">
        <v>181</v>
      </c>
      <c r="J4243" s="349" t="s">
        <v>1333</v>
      </c>
      <c r="K4243" s="350">
        <v>73.2</v>
      </c>
      <c r="L4243" s="349" t="s">
        <v>1138</v>
      </c>
    </row>
    <row r="4244" spans="1:12" ht="13.5" x14ac:dyDescent="0.25">
      <c r="A4244" s="349" t="s">
        <v>4648</v>
      </c>
      <c r="B4244" s="349" t="s">
        <v>4649</v>
      </c>
      <c r="C4244" s="349" t="s">
        <v>3978</v>
      </c>
      <c r="D4244" s="349" t="s">
        <v>4901</v>
      </c>
      <c r="E4244" s="350" t="s">
        <v>24</v>
      </c>
      <c r="F4244" s="349" t="s">
        <v>24</v>
      </c>
      <c r="G4244" s="349">
        <v>92909</v>
      </c>
      <c r="H4244" s="349" t="s">
        <v>5446</v>
      </c>
      <c r="I4244" s="349" t="s">
        <v>181</v>
      </c>
      <c r="J4244" s="349" t="s">
        <v>1333</v>
      </c>
      <c r="K4244" s="350">
        <v>73.2</v>
      </c>
      <c r="L4244" s="349" t="s">
        <v>1138</v>
      </c>
    </row>
    <row r="4245" spans="1:12" ht="13.5" x14ac:dyDescent="0.25">
      <c r="A4245" s="349" t="s">
        <v>4648</v>
      </c>
      <c r="B4245" s="349" t="s">
        <v>4649</v>
      </c>
      <c r="C4245" s="349" t="s">
        <v>3978</v>
      </c>
      <c r="D4245" s="349" t="s">
        <v>4901</v>
      </c>
      <c r="E4245" s="350" t="s">
        <v>24</v>
      </c>
      <c r="F4245" s="349" t="s">
        <v>24</v>
      </c>
      <c r="G4245" s="349">
        <v>92910</v>
      </c>
      <c r="H4245" s="349" t="s">
        <v>5447</v>
      </c>
      <c r="I4245" s="349" t="s">
        <v>181</v>
      </c>
      <c r="J4245" s="349" t="s">
        <v>1333</v>
      </c>
      <c r="K4245" s="350">
        <v>108.25</v>
      </c>
      <c r="L4245" s="349" t="s">
        <v>1138</v>
      </c>
    </row>
    <row r="4246" spans="1:12" ht="13.5" x14ac:dyDescent="0.25">
      <c r="A4246" s="349" t="s">
        <v>4648</v>
      </c>
      <c r="B4246" s="349" t="s">
        <v>4649</v>
      </c>
      <c r="C4246" s="349" t="s">
        <v>3978</v>
      </c>
      <c r="D4246" s="349" t="s">
        <v>4901</v>
      </c>
      <c r="E4246" s="350" t="s">
        <v>24</v>
      </c>
      <c r="F4246" s="349" t="s">
        <v>24</v>
      </c>
      <c r="G4246" s="349">
        <v>92911</v>
      </c>
      <c r="H4246" s="349" t="s">
        <v>5448</v>
      </c>
      <c r="I4246" s="349" t="s">
        <v>181</v>
      </c>
      <c r="J4246" s="349" t="s">
        <v>1333</v>
      </c>
      <c r="K4246" s="350">
        <v>108.25</v>
      </c>
      <c r="L4246" s="349" t="s">
        <v>1138</v>
      </c>
    </row>
    <row r="4247" spans="1:12" ht="13.5" x14ac:dyDescent="0.25">
      <c r="A4247" s="349" t="s">
        <v>4648</v>
      </c>
      <c r="B4247" s="349" t="s">
        <v>4649</v>
      </c>
      <c r="C4247" s="349" t="s">
        <v>3978</v>
      </c>
      <c r="D4247" s="349" t="s">
        <v>4901</v>
      </c>
      <c r="E4247" s="350" t="s">
        <v>24</v>
      </c>
      <c r="F4247" s="349" t="s">
        <v>24</v>
      </c>
      <c r="G4247" s="349">
        <v>92912</v>
      </c>
      <c r="H4247" s="349" t="s">
        <v>5449</v>
      </c>
      <c r="I4247" s="349" t="s">
        <v>181</v>
      </c>
      <c r="J4247" s="349" t="s">
        <v>1333</v>
      </c>
      <c r="K4247" s="350">
        <v>147.59</v>
      </c>
      <c r="L4247" s="349" t="s">
        <v>1138</v>
      </c>
    </row>
    <row r="4248" spans="1:12" ht="13.5" x14ac:dyDescent="0.25">
      <c r="A4248" s="349" t="s">
        <v>4648</v>
      </c>
      <c r="B4248" s="349" t="s">
        <v>4649</v>
      </c>
      <c r="C4248" s="349" t="s">
        <v>3978</v>
      </c>
      <c r="D4248" s="349" t="s">
        <v>4901</v>
      </c>
      <c r="E4248" s="350" t="s">
        <v>24</v>
      </c>
      <c r="F4248" s="349" t="s">
        <v>24</v>
      </c>
      <c r="G4248" s="349">
        <v>92913</v>
      </c>
      <c r="H4248" s="349" t="s">
        <v>5450</v>
      </c>
      <c r="I4248" s="349" t="s">
        <v>181</v>
      </c>
      <c r="J4248" s="349" t="s">
        <v>1333</v>
      </c>
      <c r="K4248" s="350">
        <v>150.28</v>
      </c>
      <c r="L4248" s="349" t="s">
        <v>1138</v>
      </c>
    </row>
    <row r="4249" spans="1:12" ht="13.5" x14ac:dyDescent="0.25">
      <c r="A4249" s="349" t="s">
        <v>4648</v>
      </c>
      <c r="B4249" s="349" t="s">
        <v>4649</v>
      </c>
      <c r="C4249" s="349" t="s">
        <v>3978</v>
      </c>
      <c r="D4249" s="349" t="s">
        <v>4901</v>
      </c>
      <c r="E4249" s="350" t="s">
        <v>24</v>
      </c>
      <c r="F4249" s="349" t="s">
        <v>24</v>
      </c>
      <c r="G4249" s="349">
        <v>92914</v>
      </c>
      <c r="H4249" s="349" t="s">
        <v>5451</v>
      </c>
      <c r="I4249" s="349" t="s">
        <v>181</v>
      </c>
      <c r="J4249" s="349" t="s">
        <v>1333</v>
      </c>
      <c r="K4249" s="350">
        <v>150.28</v>
      </c>
      <c r="L4249" s="349" t="s">
        <v>1138</v>
      </c>
    </row>
    <row r="4250" spans="1:12" ht="13.5" x14ac:dyDescent="0.25">
      <c r="A4250" s="349" t="s">
        <v>4648</v>
      </c>
      <c r="B4250" s="349" t="s">
        <v>4649</v>
      </c>
      <c r="C4250" s="349" t="s">
        <v>3978</v>
      </c>
      <c r="D4250" s="349" t="s">
        <v>4901</v>
      </c>
      <c r="E4250" s="350" t="s">
        <v>24</v>
      </c>
      <c r="F4250" s="349" t="s">
        <v>24</v>
      </c>
      <c r="G4250" s="349">
        <v>92918</v>
      </c>
      <c r="H4250" s="349" t="s">
        <v>5452</v>
      </c>
      <c r="I4250" s="349" t="s">
        <v>181</v>
      </c>
      <c r="J4250" s="349" t="s">
        <v>1333</v>
      </c>
      <c r="K4250" s="350">
        <v>37.479999999999997</v>
      </c>
      <c r="L4250" s="349" t="s">
        <v>1138</v>
      </c>
    </row>
    <row r="4251" spans="1:12" ht="13.5" x14ac:dyDescent="0.25">
      <c r="A4251" s="349" t="s">
        <v>4648</v>
      </c>
      <c r="B4251" s="349" t="s">
        <v>4649</v>
      </c>
      <c r="C4251" s="349" t="s">
        <v>3978</v>
      </c>
      <c r="D4251" s="349" t="s">
        <v>4901</v>
      </c>
      <c r="E4251" s="350" t="s">
        <v>24</v>
      </c>
      <c r="F4251" s="349" t="s">
        <v>24</v>
      </c>
      <c r="G4251" s="349">
        <v>92920</v>
      </c>
      <c r="H4251" s="349" t="s">
        <v>5453</v>
      </c>
      <c r="I4251" s="349" t="s">
        <v>181</v>
      </c>
      <c r="J4251" s="349" t="s">
        <v>1333</v>
      </c>
      <c r="K4251" s="350">
        <v>37.770000000000003</v>
      </c>
      <c r="L4251" s="349" t="s">
        <v>1138</v>
      </c>
    </row>
    <row r="4252" spans="1:12" ht="13.5" x14ac:dyDescent="0.25">
      <c r="A4252" s="349" t="s">
        <v>4648</v>
      </c>
      <c r="B4252" s="349" t="s">
        <v>4649</v>
      </c>
      <c r="C4252" s="349" t="s">
        <v>3978</v>
      </c>
      <c r="D4252" s="349" t="s">
        <v>4901</v>
      </c>
      <c r="E4252" s="350" t="s">
        <v>24</v>
      </c>
      <c r="F4252" s="349" t="s">
        <v>24</v>
      </c>
      <c r="G4252" s="349">
        <v>92925</v>
      </c>
      <c r="H4252" s="349" t="s">
        <v>5454</v>
      </c>
      <c r="I4252" s="349" t="s">
        <v>181</v>
      </c>
      <c r="J4252" s="349" t="s">
        <v>1333</v>
      </c>
      <c r="K4252" s="350">
        <v>47.1</v>
      </c>
      <c r="L4252" s="349" t="s">
        <v>1138</v>
      </c>
    </row>
    <row r="4253" spans="1:12" ht="13.5" x14ac:dyDescent="0.25">
      <c r="A4253" s="349" t="s">
        <v>4648</v>
      </c>
      <c r="B4253" s="349" t="s">
        <v>4649</v>
      </c>
      <c r="C4253" s="349" t="s">
        <v>3978</v>
      </c>
      <c r="D4253" s="349" t="s">
        <v>4901</v>
      </c>
      <c r="E4253" s="350" t="s">
        <v>24</v>
      </c>
      <c r="F4253" s="349" t="s">
        <v>24</v>
      </c>
      <c r="G4253" s="349">
        <v>92926</v>
      </c>
      <c r="H4253" s="349" t="s">
        <v>5455</v>
      </c>
      <c r="I4253" s="349" t="s">
        <v>181</v>
      </c>
      <c r="J4253" s="349" t="s">
        <v>1333</v>
      </c>
      <c r="K4253" s="350">
        <v>47.08</v>
      </c>
      <c r="L4253" s="349" t="s">
        <v>1138</v>
      </c>
    </row>
    <row r="4254" spans="1:12" ht="13.5" x14ac:dyDescent="0.25">
      <c r="A4254" s="349" t="s">
        <v>4648</v>
      </c>
      <c r="B4254" s="349" t="s">
        <v>4649</v>
      </c>
      <c r="C4254" s="349" t="s">
        <v>3978</v>
      </c>
      <c r="D4254" s="349" t="s">
        <v>4901</v>
      </c>
      <c r="E4254" s="350" t="s">
        <v>24</v>
      </c>
      <c r="F4254" s="349" t="s">
        <v>24</v>
      </c>
      <c r="G4254" s="349">
        <v>92927</v>
      </c>
      <c r="H4254" s="349" t="s">
        <v>5456</v>
      </c>
      <c r="I4254" s="349" t="s">
        <v>181</v>
      </c>
      <c r="J4254" s="349" t="s">
        <v>1333</v>
      </c>
      <c r="K4254" s="350">
        <v>47.08</v>
      </c>
      <c r="L4254" s="349" t="s">
        <v>1138</v>
      </c>
    </row>
    <row r="4255" spans="1:12" ht="13.5" x14ac:dyDescent="0.25">
      <c r="A4255" s="349" t="s">
        <v>4648</v>
      </c>
      <c r="B4255" s="349" t="s">
        <v>4649</v>
      </c>
      <c r="C4255" s="349" t="s">
        <v>3978</v>
      </c>
      <c r="D4255" s="349" t="s">
        <v>4901</v>
      </c>
      <c r="E4255" s="350" t="s">
        <v>24</v>
      </c>
      <c r="F4255" s="349" t="s">
        <v>24</v>
      </c>
      <c r="G4255" s="349">
        <v>92928</v>
      </c>
      <c r="H4255" s="349" t="s">
        <v>5457</v>
      </c>
      <c r="I4255" s="349" t="s">
        <v>181</v>
      </c>
      <c r="J4255" s="349" t="s">
        <v>1333</v>
      </c>
      <c r="K4255" s="350">
        <v>54.1</v>
      </c>
      <c r="L4255" s="349" t="s">
        <v>1138</v>
      </c>
    </row>
    <row r="4256" spans="1:12" ht="13.5" x14ac:dyDescent="0.25">
      <c r="A4256" s="349" t="s">
        <v>4648</v>
      </c>
      <c r="B4256" s="349" t="s">
        <v>4649</v>
      </c>
      <c r="C4256" s="349" t="s">
        <v>3978</v>
      </c>
      <c r="D4256" s="349" t="s">
        <v>4901</v>
      </c>
      <c r="E4256" s="350" t="s">
        <v>24</v>
      </c>
      <c r="F4256" s="349" t="s">
        <v>24</v>
      </c>
      <c r="G4256" s="349">
        <v>92929</v>
      </c>
      <c r="H4256" s="349" t="s">
        <v>5458</v>
      </c>
      <c r="I4256" s="349" t="s">
        <v>181</v>
      </c>
      <c r="J4256" s="349" t="s">
        <v>1333</v>
      </c>
      <c r="K4256" s="350">
        <v>54.1</v>
      </c>
      <c r="L4256" s="349" t="s">
        <v>1138</v>
      </c>
    </row>
    <row r="4257" spans="1:12" ht="13.5" x14ac:dyDescent="0.25">
      <c r="A4257" s="349" t="s">
        <v>4648</v>
      </c>
      <c r="B4257" s="349" t="s">
        <v>4649</v>
      </c>
      <c r="C4257" s="349" t="s">
        <v>3978</v>
      </c>
      <c r="D4257" s="349" t="s">
        <v>4901</v>
      </c>
      <c r="E4257" s="350" t="s">
        <v>24</v>
      </c>
      <c r="F4257" s="349" t="s">
        <v>24</v>
      </c>
      <c r="G4257" s="349">
        <v>92930</v>
      </c>
      <c r="H4257" s="349" t="s">
        <v>5459</v>
      </c>
      <c r="I4257" s="349" t="s">
        <v>181</v>
      </c>
      <c r="J4257" s="349" t="s">
        <v>1333</v>
      </c>
      <c r="K4257" s="350">
        <v>54.1</v>
      </c>
      <c r="L4257" s="349" t="s">
        <v>1138</v>
      </c>
    </row>
    <row r="4258" spans="1:12" ht="13.5" x14ac:dyDescent="0.25">
      <c r="A4258" s="349" t="s">
        <v>4648</v>
      </c>
      <c r="B4258" s="349" t="s">
        <v>4649</v>
      </c>
      <c r="C4258" s="349" t="s">
        <v>3978</v>
      </c>
      <c r="D4258" s="349" t="s">
        <v>4901</v>
      </c>
      <c r="E4258" s="350" t="s">
        <v>24</v>
      </c>
      <c r="F4258" s="349" t="s">
        <v>24</v>
      </c>
      <c r="G4258" s="349">
        <v>92931</v>
      </c>
      <c r="H4258" s="349" t="s">
        <v>5460</v>
      </c>
      <c r="I4258" s="349" t="s">
        <v>181</v>
      </c>
      <c r="J4258" s="349" t="s">
        <v>1333</v>
      </c>
      <c r="K4258" s="350">
        <v>73.16</v>
      </c>
      <c r="L4258" s="349" t="s">
        <v>1138</v>
      </c>
    </row>
    <row r="4259" spans="1:12" ht="13.5" x14ac:dyDescent="0.25">
      <c r="A4259" s="349" t="s">
        <v>4648</v>
      </c>
      <c r="B4259" s="349" t="s">
        <v>4649</v>
      </c>
      <c r="C4259" s="349" t="s">
        <v>3978</v>
      </c>
      <c r="D4259" s="349" t="s">
        <v>4901</v>
      </c>
      <c r="E4259" s="350" t="s">
        <v>24</v>
      </c>
      <c r="F4259" s="349" t="s">
        <v>24</v>
      </c>
      <c r="G4259" s="349">
        <v>92932</v>
      </c>
      <c r="H4259" s="349" t="s">
        <v>5461</v>
      </c>
      <c r="I4259" s="349" t="s">
        <v>181</v>
      </c>
      <c r="J4259" s="349" t="s">
        <v>1333</v>
      </c>
      <c r="K4259" s="350">
        <v>73.16</v>
      </c>
      <c r="L4259" s="349" t="s">
        <v>1138</v>
      </c>
    </row>
    <row r="4260" spans="1:12" ht="13.5" x14ac:dyDescent="0.25">
      <c r="A4260" s="349" t="s">
        <v>4648</v>
      </c>
      <c r="B4260" s="349" t="s">
        <v>4649</v>
      </c>
      <c r="C4260" s="349" t="s">
        <v>3978</v>
      </c>
      <c r="D4260" s="349" t="s">
        <v>4901</v>
      </c>
      <c r="E4260" s="350" t="s">
        <v>24</v>
      </c>
      <c r="F4260" s="349" t="s">
        <v>24</v>
      </c>
      <c r="G4260" s="349">
        <v>92933</v>
      </c>
      <c r="H4260" s="349" t="s">
        <v>5462</v>
      </c>
      <c r="I4260" s="349" t="s">
        <v>181</v>
      </c>
      <c r="J4260" s="349" t="s">
        <v>1333</v>
      </c>
      <c r="K4260" s="350">
        <v>73.16</v>
      </c>
      <c r="L4260" s="349" t="s">
        <v>1138</v>
      </c>
    </row>
    <row r="4261" spans="1:12" ht="13.5" x14ac:dyDescent="0.25">
      <c r="A4261" s="349" t="s">
        <v>4648</v>
      </c>
      <c r="B4261" s="349" t="s">
        <v>4649</v>
      </c>
      <c r="C4261" s="349" t="s">
        <v>3978</v>
      </c>
      <c r="D4261" s="349" t="s">
        <v>4901</v>
      </c>
      <c r="E4261" s="350" t="s">
        <v>24</v>
      </c>
      <c r="F4261" s="349" t="s">
        <v>24</v>
      </c>
      <c r="G4261" s="349">
        <v>92934</v>
      </c>
      <c r="H4261" s="349" t="s">
        <v>5463</v>
      </c>
      <c r="I4261" s="349" t="s">
        <v>181</v>
      </c>
      <c r="J4261" s="349" t="s">
        <v>1333</v>
      </c>
      <c r="K4261" s="350">
        <v>109.83</v>
      </c>
      <c r="L4261" s="349" t="s">
        <v>1138</v>
      </c>
    </row>
    <row r="4262" spans="1:12" ht="13.5" x14ac:dyDescent="0.25">
      <c r="A4262" s="349" t="s">
        <v>4648</v>
      </c>
      <c r="B4262" s="349" t="s">
        <v>4649</v>
      </c>
      <c r="C4262" s="349" t="s">
        <v>3978</v>
      </c>
      <c r="D4262" s="349" t="s">
        <v>4901</v>
      </c>
      <c r="E4262" s="350" t="s">
        <v>24</v>
      </c>
      <c r="F4262" s="349" t="s">
        <v>24</v>
      </c>
      <c r="G4262" s="349">
        <v>92935</v>
      </c>
      <c r="H4262" s="349" t="s">
        <v>5464</v>
      </c>
      <c r="I4262" s="349" t="s">
        <v>181</v>
      </c>
      <c r="J4262" s="349" t="s">
        <v>1333</v>
      </c>
      <c r="K4262" s="350">
        <v>109.83</v>
      </c>
      <c r="L4262" s="349" t="s">
        <v>1138</v>
      </c>
    </row>
    <row r="4263" spans="1:12" ht="13.5" x14ac:dyDescent="0.25">
      <c r="A4263" s="349" t="s">
        <v>4648</v>
      </c>
      <c r="B4263" s="349" t="s">
        <v>4649</v>
      </c>
      <c r="C4263" s="349" t="s">
        <v>3978</v>
      </c>
      <c r="D4263" s="349" t="s">
        <v>4901</v>
      </c>
      <c r="E4263" s="350" t="s">
        <v>24</v>
      </c>
      <c r="F4263" s="349" t="s">
        <v>24</v>
      </c>
      <c r="G4263" s="349">
        <v>92936</v>
      </c>
      <c r="H4263" s="349" t="s">
        <v>5465</v>
      </c>
      <c r="I4263" s="349" t="s">
        <v>181</v>
      </c>
      <c r="J4263" s="349" t="s">
        <v>1333</v>
      </c>
      <c r="K4263" s="350">
        <v>153.53</v>
      </c>
      <c r="L4263" s="349" t="s">
        <v>1138</v>
      </c>
    </row>
    <row r="4264" spans="1:12" ht="13.5" x14ac:dyDescent="0.25">
      <c r="A4264" s="349" t="s">
        <v>4648</v>
      </c>
      <c r="B4264" s="349" t="s">
        <v>4649</v>
      </c>
      <c r="C4264" s="349" t="s">
        <v>3978</v>
      </c>
      <c r="D4264" s="349" t="s">
        <v>4901</v>
      </c>
      <c r="E4264" s="350" t="s">
        <v>24</v>
      </c>
      <c r="F4264" s="349" t="s">
        <v>24</v>
      </c>
      <c r="G4264" s="349">
        <v>92937</v>
      </c>
      <c r="H4264" s="349" t="s">
        <v>5466</v>
      </c>
      <c r="I4264" s="349" t="s">
        <v>181</v>
      </c>
      <c r="J4264" s="349" t="s">
        <v>1333</v>
      </c>
      <c r="K4264" s="350">
        <v>153.53</v>
      </c>
      <c r="L4264" s="349" t="s">
        <v>1138</v>
      </c>
    </row>
    <row r="4265" spans="1:12" ht="13.5" x14ac:dyDescent="0.25">
      <c r="A4265" s="349" t="s">
        <v>4648</v>
      </c>
      <c r="B4265" s="349" t="s">
        <v>4649</v>
      </c>
      <c r="C4265" s="349" t="s">
        <v>3978</v>
      </c>
      <c r="D4265" s="349" t="s">
        <v>4901</v>
      </c>
      <c r="E4265" s="350" t="s">
        <v>24</v>
      </c>
      <c r="F4265" s="349" t="s">
        <v>24</v>
      </c>
      <c r="G4265" s="349">
        <v>92938</v>
      </c>
      <c r="H4265" s="349" t="s">
        <v>5467</v>
      </c>
      <c r="I4265" s="349" t="s">
        <v>181</v>
      </c>
      <c r="J4265" s="349" t="s">
        <v>1333</v>
      </c>
      <c r="K4265" s="350">
        <v>28.73</v>
      </c>
      <c r="L4265" s="349" t="s">
        <v>1138</v>
      </c>
    </row>
    <row r="4266" spans="1:12" ht="13.5" x14ac:dyDescent="0.25">
      <c r="A4266" s="349" t="s">
        <v>4648</v>
      </c>
      <c r="B4266" s="349" t="s">
        <v>4649</v>
      </c>
      <c r="C4266" s="349" t="s">
        <v>3978</v>
      </c>
      <c r="D4266" s="349" t="s">
        <v>4901</v>
      </c>
      <c r="E4266" s="350" t="s">
        <v>24</v>
      </c>
      <c r="F4266" s="349" t="s">
        <v>24</v>
      </c>
      <c r="G4266" s="349">
        <v>92939</v>
      </c>
      <c r="H4266" s="349" t="s">
        <v>5468</v>
      </c>
      <c r="I4266" s="349" t="s">
        <v>181</v>
      </c>
      <c r="J4266" s="349" t="s">
        <v>1333</v>
      </c>
      <c r="K4266" s="350">
        <v>29.02</v>
      </c>
      <c r="L4266" s="349" t="s">
        <v>1138</v>
      </c>
    </row>
    <row r="4267" spans="1:12" ht="13.5" x14ac:dyDescent="0.25">
      <c r="A4267" s="349" t="s">
        <v>4648</v>
      </c>
      <c r="B4267" s="349" t="s">
        <v>4649</v>
      </c>
      <c r="C4267" s="349" t="s">
        <v>3978</v>
      </c>
      <c r="D4267" s="349" t="s">
        <v>4901</v>
      </c>
      <c r="E4267" s="350" t="s">
        <v>24</v>
      </c>
      <c r="F4267" s="349" t="s">
        <v>24</v>
      </c>
      <c r="G4267" s="349">
        <v>92940</v>
      </c>
      <c r="H4267" s="349" t="s">
        <v>5469</v>
      </c>
      <c r="I4267" s="349" t="s">
        <v>181</v>
      </c>
      <c r="J4267" s="349" t="s">
        <v>1333</v>
      </c>
      <c r="K4267" s="350">
        <v>37.14</v>
      </c>
      <c r="L4267" s="349" t="s">
        <v>1138</v>
      </c>
    </row>
    <row r="4268" spans="1:12" ht="13.5" x14ac:dyDescent="0.25">
      <c r="A4268" s="349" t="s">
        <v>4648</v>
      </c>
      <c r="B4268" s="349" t="s">
        <v>4649</v>
      </c>
      <c r="C4268" s="349" t="s">
        <v>3978</v>
      </c>
      <c r="D4268" s="349" t="s">
        <v>4901</v>
      </c>
      <c r="E4268" s="350" t="s">
        <v>24</v>
      </c>
      <c r="F4268" s="349" t="s">
        <v>24</v>
      </c>
      <c r="G4268" s="349">
        <v>92941</v>
      </c>
      <c r="H4268" s="349" t="s">
        <v>5470</v>
      </c>
      <c r="I4268" s="349" t="s">
        <v>181</v>
      </c>
      <c r="J4268" s="349" t="s">
        <v>1333</v>
      </c>
      <c r="K4268" s="350">
        <v>37.119999999999997</v>
      </c>
      <c r="L4268" s="349" t="s">
        <v>1138</v>
      </c>
    </row>
    <row r="4269" spans="1:12" ht="13.5" x14ac:dyDescent="0.25">
      <c r="A4269" s="349" t="s">
        <v>4648</v>
      </c>
      <c r="B4269" s="349" t="s">
        <v>4649</v>
      </c>
      <c r="C4269" s="349" t="s">
        <v>3978</v>
      </c>
      <c r="D4269" s="349" t="s">
        <v>4901</v>
      </c>
      <c r="E4269" s="350" t="s">
        <v>24</v>
      </c>
      <c r="F4269" s="349" t="s">
        <v>24</v>
      </c>
      <c r="G4269" s="349">
        <v>92942</v>
      </c>
      <c r="H4269" s="349" t="s">
        <v>5471</v>
      </c>
      <c r="I4269" s="349" t="s">
        <v>181</v>
      </c>
      <c r="J4269" s="349" t="s">
        <v>1333</v>
      </c>
      <c r="K4269" s="350">
        <v>37.119999999999997</v>
      </c>
      <c r="L4269" s="349" t="s">
        <v>1138</v>
      </c>
    </row>
    <row r="4270" spans="1:12" ht="13.5" x14ac:dyDescent="0.25">
      <c r="A4270" s="349" t="s">
        <v>4648</v>
      </c>
      <c r="B4270" s="349" t="s">
        <v>4649</v>
      </c>
      <c r="C4270" s="349" t="s">
        <v>3978</v>
      </c>
      <c r="D4270" s="349" t="s">
        <v>4901</v>
      </c>
      <c r="E4270" s="350" t="s">
        <v>24</v>
      </c>
      <c r="F4270" s="349" t="s">
        <v>24</v>
      </c>
      <c r="G4270" s="349">
        <v>92943</v>
      </c>
      <c r="H4270" s="349" t="s">
        <v>5472</v>
      </c>
      <c r="I4270" s="349" t="s">
        <v>181</v>
      </c>
      <c r="J4270" s="349" t="s">
        <v>1333</v>
      </c>
      <c r="K4270" s="350">
        <v>42.75</v>
      </c>
      <c r="L4270" s="349" t="s">
        <v>1138</v>
      </c>
    </row>
    <row r="4271" spans="1:12" ht="13.5" x14ac:dyDescent="0.25">
      <c r="A4271" s="349" t="s">
        <v>4648</v>
      </c>
      <c r="B4271" s="349" t="s">
        <v>4649</v>
      </c>
      <c r="C4271" s="349" t="s">
        <v>3978</v>
      </c>
      <c r="D4271" s="349" t="s">
        <v>4901</v>
      </c>
      <c r="E4271" s="350" t="s">
        <v>24</v>
      </c>
      <c r="F4271" s="349" t="s">
        <v>24</v>
      </c>
      <c r="G4271" s="349">
        <v>92944</v>
      </c>
      <c r="H4271" s="349" t="s">
        <v>5473</v>
      </c>
      <c r="I4271" s="349" t="s">
        <v>181</v>
      </c>
      <c r="J4271" s="349" t="s">
        <v>1333</v>
      </c>
      <c r="K4271" s="350">
        <v>42.75</v>
      </c>
      <c r="L4271" s="349" t="s">
        <v>1138</v>
      </c>
    </row>
    <row r="4272" spans="1:12" ht="13.5" x14ac:dyDescent="0.25">
      <c r="A4272" s="349" t="s">
        <v>4648</v>
      </c>
      <c r="B4272" s="349" t="s">
        <v>4649</v>
      </c>
      <c r="C4272" s="349" t="s">
        <v>3978</v>
      </c>
      <c r="D4272" s="349" t="s">
        <v>4901</v>
      </c>
      <c r="E4272" s="350" t="s">
        <v>24</v>
      </c>
      <c r="F4272" s="349" t="s">
        <v>24</v>
      </c>
      <c r="G4272" s="349">
        <v>92945</v>
      </c>
      <c r="H4272" s="349" t="s">
        <v>5474</v>
      </c>
      <c r="I4272" s="349" t="s">
        <v>181</v>
      </c>
      <c r="J4272" s="349" t="s">
        <v>1333</v>
      </c>
      <c r="K4272" s="350">
        <v>42.75</v>
      </c>
      <c r="L4272" s="349" t="s">
        <v>1138</v>
      </c>
    </row>
    <row r="4273" spans="1:12" ht="13.5" x14ac:dyDescent="0.25">
      <c r="A4273" s="349" t="s">
        <v>4648</v>
      </c>
      <c r="B4273" s="349" t="s">
        <v>4649</v>
      </c>
      <c r="C4273" s="349" t="s">
        <v>3978</v>
      </c>
      <c r="D4273" s="349" t="s">
        <v>4901</v>
      </c>
      <c r="E4273" s="350" t="s">
        <v>24</v>
      </c>
      <c r="F4273" s="349" t="s">
        <v>24</v>
      </c>
      <c r="G4273" s="349">
        <v>92946</v>
      </c>
      <c r="H4273" s="349" t="s">
        <v>5475</v>
      </c>
      <c r="I4273" s="349" t="s">
        <v>181</v>
      </c>
      <c r="J4273" s="349" t="s">
        <v>1333</v>
      </c>
      <c r="K4273" s="350">
        <v>60.1</v>
      </c>
      <c r="L4273" s="349" t="s">
        <v>1138</v>
      </c>
    </row>
    <row r="4274" spans="1:12" ht="13.5" x14ac:dyDescent="0.25">
      <c r="A4274" s="349" t="s">
        <v>4648</v>
      </c>
      <c r="B4274" s="349" t="s">
        <v>4649</v>
      </c>
      <c r="C4274" s="349" t="s">
        <v>3978</v>
      </c>
      <c r="D4274" s="349" t="s">
        <v>4901</v>
      </c>
      <c r="E4274" s="350" t="s">
        <v>24</v>
      </c>
      <c r="F4274" s="349" t="s">
        <v>24</v>
      </c>
      <c r="G4274" s="349">
        <v>92947</v>
      </c>
      <c r="H4274" s="349" t="s">
        <v>5476</v>
      </c>
      <c r="I4274" s="349" t="s">
        <v>181</v>
      </c>
      <c r="J4274" s="349" t="s">
        <v>1333</v>
      </c>
      <c r="K4274" s="350">
        <v>60.1</v>
      </c>
      <c r="L4274" s="349" t="s">
        <v>1138</v>
      </c>
    </row>
    <row r="4275" spans="1:12" ht="13.5" x14ac:dyDescent="0.25">
      <c r="A4275" s="349" t="s">
        <v>4648</v>
      </c>
      <c r="B4275" s="349" t="s">
        <v>4649</v>
      </c>
      <c r="C4275" s="349" t="s">
        <v>3978</v>
      </c>
      <c r="D4275" s="349" t="s">
        <v>4901</v>
      </c>
      <c r="E4275" s="350" t="s">
        <v>24</v>
      </c>
      <c r="F4275" s="349" t="s">
        <v>24</v>
      </c>
      <c r="G4275" s="349">
        <v>92948</v>
      </c>
      <c r="H4275" s="349" t="s">
        <v>5477</v>
      </c>
      <c r="I4275" s="349" t="s">
        <v>181</v>
      </c>
      <c r="J4275" s="349" t="s">
        <v>1333</v>
      </c>
      <c r="K4275" s="350">
        <v>60.1</v>
      </c>
      <c r="L4275" s="349" t="s">
        <v>1138</v>
      </c>
    </row>
    <row r="4276" spans="1:12" ht="13.5" x14ac:dyDescent="0.25">
      <c r="A4276" s="349" t="s">
        <v>4648</v>
      </c>
      <c r="B4276" s="349" t="s">
        <v>4649</v>
      </c>
      <c r="C4276" s="349" t="s">
        <v>3978</v>
      </c>
      <c r="D4276" s="349" t="s">
        <v>4901</v>
      </c>
      <c r="E4276" s="350" t="s">
        <v>24</v>
      </c>
      <c r="F4276" s="349" t="s">
        <v>24</v>
      </c>
      <c r="G4276" s="349">
        <v>92949</v>
      </c>
      <c r="H4276" s="349" t="s">
        <v>5478</v>
      </c>
      <c r="I4276" s="349" t="s">
        <v>181</v>
      </c>
      <c r="J4276" s="349" t="s">
        <v>1333</v>
      </c>
      <c r="K4276" s="350">
        <v>94.17</v>
      </c>
      <c r="L4276" s="349" t="s">
        <v>1138</v>
      </c>
    </row>
    <row r="4277" spans="1:12" ht="13.5" x14ac:dyDescent="0.25">
      <c r="A4277" s="349" t="s">
        <v>4648</v>
      </c>
      <c r="B4277" s="349" t="s">
        <v>4649</v>
      </c>
      <c r="C4277" s="349" t="s">
        <v>3978</v>
      </c>
      <c r="D4277" s="349" t="s">
        <v>4901</v>
      </c>
      <c r="E4277" s="350" t="s">
        <v>24</v>
      </c>
      <c r="F4277" s="349" t="s">
        <v>24</v>
      </c>
      <c r="G4277" s="349">
        <v>92950</v>
      </c>
      <c r="H4277" s="349" t="s">
        <v>5479</v>
      </c>
      <c r="I4277" s="349" t="s">
        <v>181</v>
      </c>
      <c r="J4277" s="349" t="s">
        <v>1333</v>
      </c>
      <c r="K4277" s="350">
        <v>94.17</v>
      </c>
      <c r="L4277" s="349" t="s">
        <v>1138</v>
      </c>
    </row>
    <row r="4278" spans="1:12" ht="13.5" x14ac:dyDescent="0.25">
      <c r="A4278" s="349" t="s">
        <v>4648</v>
      </c>
      <c r="B4278" s="349" t="s">
        <v>4649</v>
      </c>
      <c r="C4278" s="349" t="s">
        <v>3978</v>
      </c>
      <c r="D4278" s="349" t="s">
        <v>4901</v>
      </c>
      <c r="E4278" s="350" t="s">
        <v>24</v>
      </c>
      <c r="F4278" s="349" t="s">
        <v>24</v>
      </c>
      <c r="G4278" s="349">
        <v>92951</v>
      </c>
      <c r="H4278" s="349" t="s">
        <v>5480</v>
      </c>
      <c r="I4278" s="349" t="s">
        <v>181</v>
      </c>
      <c r="J4278" s="349" t="s">
        <v>1333</v>
      </c>
      <c r="K4278" s="350">
        <v>135.33000000000001</v>
      </c>
      <c r="L4278" s="349" t="s">
        <v>1138</v>
      </c>
    </row>
    <row r="4279" spans="1:12" ht="13.5" x14ac:dyDescent="0.25">
      <c r="A4279" s="349" t="s">
        <v>4648</v>
      </c>
      <c r="B4279" s="349" t="s">
        <v>4649</v>
      </c>
      <c r="C4279" s="349" t="s">
        <v>3978</v>
      </c>
      <c r="D4279" s="349" t="s">
        <v>4901</v>
      </c>
      <c r="E4279" s="350" t="s">
        <v>24</v>
      </c>
      <c r="F4279" s="349" t="s">
        <v>24</v>
      </c>
      <c r="G4279" s="349">
        <v>92952</v>
      </c>
      <c r="H4279" s="349" t="s">
        <v>5481</v>
      </c>
      <c r="I4279" s="349" t="s">
        <v>181</v>
      </c>
      <c r="J4279" s="349" t="s">
        <v>1333</v>
      </c>
      <c r="K4279" s="350">
        <v>135.33000000000001</v>
      </c>
      <c r="L4279" s="349" t="s">
        <v>1138</v>
      </c>
    </row>
    <row r="4280" spans="1:12" ht="13.5" x14ac:dyDescent="0.25">
      <c r="A4280" s="349" t="s">
        <v>4648</v>
      </c>
      <c r="B4280" s="349" t="s">
        <v>4649</v>
      </c>
      <c r="C4280" s="349" t="s">
        <v>3978</v>
      </c>
      <c r="D4280" s="349" t="s">
        <v>4901</v>
      </c>
      <c r="E4280" s="350" t="s">
        <v>24</v>
      </c>
      <c r="F4280" s="349" t="s">
        <v>24</v>
      </c>
      <c r="G4280" s="349">
        <v>92953</v>
      </c>
      <c r="H4280" s="349" t="s">
        <v>5482</v>
      </c>
      <c r="I4280" s="349" t="s">
        <v>181</v>
      </c>
      <c r="J4280" s="349" t="s">
        <v>1333</v>
      </c>
      <c r="K4280" s="350">
        <v>24.49</v>
      </c>
      <c r="L4280" s="349" t="s">
        <v>1138</v>
      </c>
    </row>
    <row r="4281" spans="1:12" ht="13.5" x14ac:dyDescent="0.25">
      <c r="A4281" s="349" t="s">
        <v>4648</v>
      </c>
      <c r="B4281" s="349" t="s">
        <v>4649</v>
      </c>
      <c r="C4281" s="349" t="s">
        <v>3978</v>
      </c>
      <c r="D4281" s="349" t="s">
        <v>4901</v>
      </c>
      <c r="E4281" s="350" t="s">
        <v>24</v>
      </c>
      <c r="F4281" s="349" t="s">
        <v>24</v>
      </c>
      <c r="G4281" s="349">
        <v>93050</v>
      </c>
      <c r="H4281" s="349" t="s">
        <v>5483</v>
      </c>
      <c r="I4281" s="349" t="s">
        <v>181</v>
      </c>
      <c r="J4281" s="349" t="s">
        <v>1333</v>
      </c>
      <c r="K4281" s="350">
        <v>10.45</v>
      </c>
      <c r="L4281" s="349" t="s">
        <v>1138</v>
      </c>
    </row>
    <row r="4282" spans="1:12" ht="13.5" x14ac:dyDescent="0.25">
      <c r="A4282" s="349" t="s">
        <v>4648</v>
      </c>
      <c r="B4282" s="349" t="s">
        <v>4649</v>
      </c>
      <c r="C4282" s="349" t="s">
        <v>3978</v>
      </c>
      <c r="D4282" s="349" t="s">
        <v>4901</v>
      </c>
      <c r="E4282" s="350" t="s">
        <v>24</v>
      </c>
      <c r="F4282" s="349" t="s">
        <v>24</v>
      </c>
      <c r="G4282" s="349">
        <v>93052</v>
      </c>
      <c r="H4282" s="349" t="s">
        <v>5484</v>
      </c>
      <c r="I4282" s="349" t="s">
        <v>181</v>
      </c>
      <c r="J4282" s="349" t="s">
        <v>1333</v>
      </c>
      <c r="K4282" s="350">
        <v>479.74</v>
      </c>
      <c r="L4282" s="349" t="s">
        <v>1138</v>
      </c>
    </row>
    <row r="4283" spans="1:12" ht="13.5" x14ac:dyDescent="0.25">
      <c r="A4283" s="349" t="s">
        <v>4648</v>
      </c>
      <c r="B4283" s="349" t="s">
        <v>4649</v>
      </c>
      <c r="C4283" s="349" t="s">
        <v>3978</v>
      </c>
      <c r="D4283" s="349" t="s">
        <v>4901</v>
      </c>
      <c r="E4283" s="350" t="s">
        <v>24</v>
      </c>
      <c r="F4283" s="349" t="s">
        <v>24</v>
      </c>
      <c r="G4283" s="349">
        <v>93054</v>
      </c>
      <c r="H4283" s="349" t="s">
        <v>5485</v>
      </c>
      <c r="I4283" s="349" t="s">
        <v>181</v>
      </c>
      <c r="J4283" s="349" t="s">
        <v>1333</v>
      </c>
      <c r="K4283" s="350">
        <v>20.75</v>
      </c>
      <c r="L4283" s="349" t="s">
        <v>1138</v>
      </c>
    </row>
    <row r="4284" spans="1:12" ht="13.5" x14ac:dyDescent="0.25">
      <c r="A4284" s="349" t="s">
        <v>4648</v>
      </c>
      <c r="B4284" s="349" t="s">
        <v>4649</v>
      </c>
      <c r="C4284" s="349" t="s">
        <v>3978</v>
      </c>
      <c r="D4284" s="349" t="s">
        <v>4901</v>
      </c>
      <c r="E4284" s="350" t="s">
        <v>24</v>
      </c>
      <c r="F4284" s="349" t="s">
        <v>24</v>
      </c>
      <c r="G4284" s="349">
        <v>93055</v>
      </c>
      <c r="H4284" s="349" t="s">
        <v>5486</v>
      </c>
      <c r="I4284" s="349" t="s">
        <v>181</v>
      </c>
      <c r="J4284" s="349" t="s">
        <v>1333</v>
      </c>
      <c r="K4284" s="350">
        <v>41.53</v>
      </c>
      <c r="L4284" s="349" t="s">
        <v>1138</v>
      </c>
    </row>
    <row r="4285" spans="1:12" ht="13.5" x14ac:dyDescent="0.25">
      <c r="A4285" s="349" t="s">
        <v>4648</v>
      </c>
      <c r="B4285" s="349" t="s">
        <v>4649</v>
      </c>
      <c r="C4285" s="349" t="s">
        <v>3978</v>
      </c>
      <c r="D4285" s="349" t="s">
        <v>4901</v>
      </c>
      <c r="E4285" s="350" t="s">
        <v>24</v>
      </c>
      <c r="F4285" s="349" t="s">
        <v>24</v>
      </c>
      <c r="G4285" s="349">
        <v>93056</v>
      </c>
      <c r="H4285" s="349" t="s">
        <v>5487</v>
      </c>
      <c r="I4285" s="349" t="s">
        <v>181</v>
      </c>
      <c r="J4285" s="349" t="s">
        <v>1333</v>
      </c>
      <c r="K4285" s="350">
        <v>15.63</v>
      </c>
      <c r="L4285" s="349" t="s">
        <v>1138</v>
      </c>
    </row>
    <row r="4286" spans="1:12" ht="13.5" x14ac:dyDescent="0.25">
      <c r="A4286" s="349" t="s">
        <v>4648</v>
      </c>
      <c r="B4286" s="349" t="s">
        <v>4649</v>
      </c>
      <c r="C4286" s="349" t="s">
        <v>3978</v>
      </c>
      <c r="D4286" s="349" t="s">
        <v>4901</v>
      </c>
      <c r="E4286" s="350" t="s">
        <v>24</v>
      </c>
      <c r="F4286" s="349" t="s">
        <v>24</v>
      </c>
      <c r="G4286" s="349">
        <v>93057</v>
      </c>
      <c r="H4286" s="349" t="s">
        <v>5488</v>
      </c>
      <c r="I4286" s="349" t="s">
        <v>181</v>
      </c>
      <c r="J4286" s="349" t="s">
        <v>1333</v>
      </c>
      <c r="K4286" s="350">
        <v>12.98</v>
      </c>
      <c r="L4286" s="349" t="s">
        <v>1138</v>
      </c>
    </row>
    <row r="4287" spans="1:12" ht="13.5" x14ac:dyDescent="0.25">
      <c r="A4287" s="349" t="s">
        <v>4648</v>
      </c>
      <c r="B4287" s="349" t="s">
        <v>4649</v>
      </c>
      <c r="C4287" s="349" t="s">
        <v>3978</v>
      </c>
      <c r="D4287" s="349" t="s">
        <v>4901</v>
      </c>
      <c r="E4287" s="350" t="s">
        <v>24</v>
      </c>
      <c r="F4287" s="349" t="s">
        <v>24</v>
      </c>
      <c r="G4287" s="349">
        <v>93058</v>
      </c>
      <c r="H4287" s="349" t="s">
        <v>5489</v>
      </c>
      <c r="I4287" s="349" t="s">
        <v>181</v>
      </c>
      <c r="J4287" s="349" t="s">
        <v>1333</v>
      </c>
      <c r="K4287" s="350">
        <v>527.79999999999995</v>
      </c>
      <c r="L4287" s="349" t="s">
        <v>1138</v>
      </c>
    </row>
    <row r="4288" spans="1:12" ht="13.5" x14ac:dyDescent="0.25">
      <c r="A4288" s="349" t="s">
        <v>4648</v>
      </c>
      <c r="B4288" s="349" t="s">
        <v>4649</v>
      </c>
      <c r="C4288" s="349" t="s">
        <v>3978</v>
      </c>
      <c r="D4288" s="349" t="s">
        <v>4901</v>
      </c>
      <c r="E4288" s="350" t="s">
        <v>24</v>
      </c>
      <c r="F4288" s="349" t="s">
        <v>24</v>
      </c>
      <c r="G4288" s="349">
        <v>93059</v>
      </c>
      <c r="H4288" s="349" t="s">
        <v>5490</v>
      </c>
      <c r="I4288" s="349" t="s">
        <v>181</v>
      </c>
      <c r="J4288" s="349" t="s">
        <v>1333</v>
      </c>
      <c r="K4288" s="350">
        <v>27.08</v>
      </c>
      <c r="L4288" s="349" t="s">
        <v>1138</v>
      </c>
    </row>
    <row r="4289" spans="1:12" ht="13.5" x14ac:dyDescent="0.25">
      <c r="A4289" s="349" t="s">
        <v>4648</v>
      </c>
      <c r="B4289" s="349" t="s">
        <v>4649</v>
      </c>
      <c r="C4289" s="349" t="s">
        <v>3978</v>
      </c>
      <c r="D4289" s="349" t="s">
        <v>4901</v>
      </c>
      <c r="E4289" s="350" t="s">
        <v>24</v>
      </c>
      <c r="F4289" s="349" t="s">
        <v>24</v>
      </c>
      <c r="G4289" s="349">
        <v>93060</v>
      </c>
      <c r="H4289" s="349" t="s">
        <v>5491</v>
      </c>
      <c r="I4289" s="349" t="s">
        <v>181</v>
      </c>
      <c r="J4289" s="349" t="s">
        <v>1333</v>
      </c>
      <c r="K4289" s="350">
        <v>72.77</v>
      </c>
      <c r="L4289" s="349" t="s">
        <v>1138</v>
      </c>
    </row>
    <row r="4290" spans="1:12" ht="13.5" x14ac:dyDescent="0.25">
      <c r="A4290" s="349" t="s">
        <v>4648</v>
      </c>
      <c r="B4290" s="349" t="s">
        <v>4649</v>
      </c>
      <c r="C4290" s="349" t="s">
        <v>3978</v>
      </c>
      <c r="D4290" s="349" t="s">
        <v>4901</v>
      </c>
      <c r="E4290" s="350" t="s">
        <v>24</v>
      </c>
      <c r="F4290" s="349" t="s">
        <v>24</v>
      </c>
      <c r="G4290" s="349">
        <v>93061</v>
      </c>
      <c r="H4290" s="349" t="s">
        <v>5492</v>
      </c>
      <c r="I4290" s="349" t="s">
        <v>181</v>
      </c>
      <c r="J4290" s="349" t="s">
        <v>1333</v>
      </c>
      <c r="K4290" s="350">
        <v>29.58</v>
      </c>
      <c r="L4290" s="349" t="s">
        <v>1138</v>
      </c>
    </row>
    <row r="4291" spans="1:12" ht="13.5" x14ac:dyDescent="0.25">
      <c r="A4291" s="349" t="s">
        <v>4648</v>
      </c>
      <c r="B4291" s="349" t="s">
        <v>4649</v>
      </c>
      <c r="C4291" s="349" t="s">
        <v>3978</v>
      </c>
      <c r="D4291" s="349" t="s">
        <v>4901</v>
      </c>
      <c r="E4291" s="350" t="s">
        <v>24</v>
      </c>
      <c r="F4291" s="349" t="s">
        <v>24</v>
      </c>
      <c r="G4291" s="349">
        <v>93062</v>
      </c>
      <c r="H4291" s="349" t="s">
        <v>5493</v>
      </c>
      <c r="I4291" s="349" t="s">
        <v>181</v>
      </c>
      <c r="J4291" s="349" t="s">
        <v>1333</v>
      </c>
      <c r="K4291" s="350">
        <v>24.95</v>
      </c>
      <c r="L4291" s="349" t="s">
        <v>1138</v>
      </c>
    </row>
    <row r="4292" spans="1:12" ht="13.5" x14ac:dyDescent="0.25">
      <c r="A4292" s="349" t="s">
        <v>4648</v>
      </c>
      <c r="B4292" s="349" t="s">
        <v>4649</v>
      </c>
      <c r="C4292" s="349" t="s">
        <v>3978</v>
      </c>
      <c r="D4292" s="349" t="s">
        <v>4901</v>
      </c>
      <c r="E4292" s="350" t="s">
        <v>24</v>
      </c>
      <c r="F4292" s="349" t="s">
        <v>24</v>
      </c>
      <c r="G4292" s="349">
        <v>93063</v>
      </c>
      <c r="H4292" s="349" t="s">
        <v>5494</v>
      </c>
      <c r="I4292" s="349" t="s">
        <v>181</v>
      </c>
      <c r="J4292" s="349" t="s">
        <v>1333</v>
      </c>
      <c r="K4292" s="350">
        <v>604.83000000000004</v>
      </c>
      <c r="L4292" s="349" t="s">
        <v>1138</v>
      </c>
    </row>
    <row r="4293" spans="1:12" ht="13.5" x14ac:dyDescent="0.25">
      <c r="A4293" s="349" t="s">
        <v>4648</v>
      </c>
      <c r="B4293" s="349" t="s">
        <v>4649</v>
      </c>
      <c r="C4293" s="349" t="s">
        <v>3978</v>
      </c>
      <c r="D4293" s="349" t="s">
        <v>4901</v>
      </c>
      <c r="E4293" s="350" t="s">
        <v>24</v>
      </c>
      <c r="F4293" s="349" t="s">
        <v>24</v>
      </c>
      <c r="G4293" s="349">
        <v>93064</v>
      </c>
      <c r="H4293" s="349" t="s">
        <v>5495</v>
      </c>
      <c r="I4293" s="349" t="s">
        <v>181</v>
      </c>
      <c r="J4293" s="349" t="s">
        <v>1333</v>
      </c>
      <c r="K4293" s="350">
        <v>45.37</v>
      </c>
      <c r="L4293" s="349" t="s">
        <v>1138</v>
      </c>
    </row>
    <row r="4294" spans="1:12" ht="13.5" x14ac:dyDescent="0.25">
      <c r="A4294" s="349" t="s">
        <v>4648</v>
      </c>
      <c r="B4294" s="349" t="s">
        <v>4649</v>
      </c>
      <c r="C4294" s="349" t="s">
        <v>3978</v>
      </c>
      <c r="D4294" s="349" t="s">
        <v>4901</v>
      </c>
      <c r="E4294" s="350" t="s">
        <v>24</v>
      </c>
      <c r="F4294" s="349" t="s">
        <v>24</v>
      </c>
      <c r="G4294" s="349">
        <v>93065</v>
      </c>
      <c r="H4294" s="349" t="s">
        <v>5496</v>
      </c>
      <c r="I4294" s="349" t="s">
        <v>181</v>
      </c>
      <c r="J4294" s="349" t="s">
        <v>1333</v>
      </c>
      <c r="K4294" s="350">
        <v>40.74</v>
      </c>
      <c r="L4294" s="349" t="s">
        <v>1138</v>
      </c>
    </row>
    <row r="4295" spans="1:12" ht="13.5" x14ac:dyDescent="0.25">
      <c r="A4295" s="349" t="s">
        <v>4648</v>
      </c>
      <c r="B4295" s="349" t="s">
        <v>4649</v>
      </c>
      <c r="C4295" s="349" t="s">
        <v>3978</v>
      </c>
      <c r="D4295" s="349" t="s">
        <v>4901</v>
      </c>
      <c r="E4295" s="350" t="s">
        <v>24</v>
      </c>
      <c r="F4295" s="349" t="s">
        <v>24</v>
      </c>
      <c r="G4295" s="349">
        <v>93066</v>
      </c>
      <c r="H4295" s="349" t="s">
        <v>5497</v>
      </c>
      <c r="I4295" s="349" t="s">
        <v>181</v>
      </c>
      <c r="J4295" s="349" t="s">
        <v>1333</v>
      </c>
      <c r="K4295" s="350">
        <v>759.04</v>
      </c>
      <c r="L4295" s="349" t="s">
        <v>1138</v>
      </c>
    </row>
    <row r="4296" spans="1:12" ht="13.5" x14ac:dyDescent="0.25">
      <c r="A4296" s="349" t="s">
        <v>4648</v>
      </c>
      <c r="B4296" s="349" t="s">
        <v>4649</v>
      </c>
      <c r="C4296" s="349" t="s">
        <v>3978</v>
      </c>
      <c r="D4296" s="349" t="s">
        <v>4901</v>
      </c>
      <c r="E4296" s="350" t="s">
        <v>24</v>
      </c>
      <c r="F4296" s="349" t="s">
        <v>24</v>
      </c>
      <c r="G4296" s="349">
        <v>93067</v>
      </c>
      <c r="H4296" s="349" t="s">
        <v>5498</v>
      </c>
      <c r="I4296" s="349" t="s">
        <v>181</v>
      </c>
      <c r="J4296" s="349" t="s">
        <v>1333</v>
      </c>
      <c r="K4296" s="350">
        <v>67.45</v>
      </c>
      <c r="L4296" s="349" t="s">
        <v>1138</v>
      </c>
    </row>
    <row r="4297" spans="1:12" ht="13.5" x14ac:dyDescent="0.25">
      <c r="A4297" s="349" t="s">
        <v>4648</v>
      </c>
      <c r="B4297" s="349" t="s">
        <v>4649</v>
      </c>
      <c r="C4297" s="349" t="s">
        <v>3978</v>
      </c>
      <c r="D4297" s="349" t="s">
        <v>4901</v>
      </c>
      <c r="E4297" s="350" t="s">
        <v>24</v>
      </c>
      <c r="F4297" s="349" t="s">
        <v>24</v>
      </c>
      <c r="G4297" s="349">
        <v>93068</v>
      </c>
      <c r="H4297" s="349" t="s">
        <v>5499</v>
      </c>
      <c r="I4297" s="349" t="s">
        <v>181</v>
      </c>
      <c r="J4297" s="349" t="s">
        <v>1333</v>
      </c>
      <c r="K4297" s="350">
        <v>57.37</v>
      </c>
      <c r="L4297" s="349" t="s">
        <v>1138</v>
      </c>
    </row>
    <row r="4298" spans="1:12" ht="13.5" x14ac:dyDescent="0.25">
      <c r="A4298" s="349" t="s">
        <v>4648</v>
      </c>
      <c r="B4298" s="349" t="s">
        <v>4649</v>
      </c>
      <c r="C4298" s="349" t="s">
        <v>3978</v>
      </c>
      <c r="D4298" s="349" t="s">
        <v>4901</v>
      </c>
      <c r="E4298" s="350" t="s">
        <v>24</v>
      </c>
      <c r="F4298" s="349" t="s">
        <v>24</v>
      </c>
      <c r="G4298" s="349">
        <v>93069</v>
      </c>
      <c r="H4298" s="349" t="s">
        <v>5500</v>
      </c>
      <c r="I4298" s="349" t="s">
        <v>181</v>
      </c>
      <c r="J4298" s="349" t="s">
        <v>1333</v>
      </c>
      <c r="K4298" s="370">
        <v>1052.1300000000001</v>
      </c>
      <c r="L4298" s="349" t="s">
        <v>1138</v>
      </c>
    </row>
    <row r="4299" spans="1:12" ht="13.5" x14ac:dyDescent="0.25">
      <c r="A4299" s="349" t="s">
        <v>4648</v>
      </c>
      <c r="B4299" s="349" t="s">
        <v>4649</v>
      </c>
      <c r="C4299" s="349" t="s">
        <v>3978</v>
      </c>
      <c r="D4299" s="349" t="s">
        <v>4901</v>
      </c>
      <c r="E4299" s="350" t="s">
        <v>24</v>
      </c>
      <c r="F4299" s="349" t="s">
        <v>24</v>
      </c>
      <c r="G4299" s="349">
        <v>93070</v>
      </c>
      <c r="H4299" s="349" t="s">
        <v>5501</v>
      </c>
      <c r="I4299" s="349" t="s">
        <v>181</v>
      </c>
      <c r="J4299" s="349" t="s">
        <v>1333</v>
      </c>
      <c r="K4299" s="350">
        <v>170.05</v>
      </c>
      <c r="L4299" s="349" t="s">
        <v>1138</v>
      </c>
    </row>
    <row r="4300" spans="1:12" ht="13.5" x14ac:dyDescent="0.25">
      <c r="A4300" s="349" t="s">
        <v>4648</v>
      </c>
      <c r="B4300" s="349" t="s">
        <v>4649</v>
      </c>
      <c r="C4300" s="349" t="s">
        <v>3978</v>
      </c>
      <c r="D4300" s="349" t="s">
        <v>4901</v>
      </c>
      <c r="E4300" s="350" t="s">
        <v>24</v>
      </c>
      <c r="F4300" s="349" t="s">
        <v>24</v>
      </c>
      <c r="G4300" s="349">
        <v>93071</v>
      </c>
      <c r="H4300" s="349" t="s">
        <v>5502</v>
      </c>
      <c r="I4300" s="349" t="s">
        <v>181</v>
      </c>
      <c r="J4300" s="349" t="s">
        <v>1333</v>
      </c>
      <c r="K4300" s="350">
        <v>156.33000000000001</v>
      </c>
      <c r="L4300" s="349" t="s">
        <v>1138</v>
      </c>
    </row>
    <row r="4301" spans="1:12" ht="13.5" x14ac:dyDescent="0.25">
      <c r="A4301" s="349" t="s">
        <v>4648</v>
      </c>
      <c r="B4301" s="349" t="s">
        <v>4649</v>
      </c>
      <c r="C4301" s="349" t="s">
        <v>3978</v>
      </c>
      <c r="D4301" s="349" t="s">
        <v>4901</v>
      </c>
      <c r="E4301" s="350" t="s">
        <v>24</v>
      </c>
      <c r="F4301" s="349" t="s">
        <v>24</v>
      </c>
      <c r="G4301" s="349">
        <v>93072</v>
      </c>
      <c r="H4301" s="349" t="s">
        <v>5503</v>
      </c>
      <c r="I4301" s="349" t="s">
        <v>181</v>
      </c>
      <c r="J4301" s="349" t="s">
        <v>1333</v>
      </c>
      <c r="K4301" s="370">
        <v>1388.52</v>
      </c>
      <c r="L4301" s="349" t="s">
        <v>1138</v>
      </c>
    </row>
    <row r="4302" spans="1:12" ht="13.5" x14ac:dyDescent="0.25">
      <c r="A4302" s="349" t="s">
        <v>4648</v>
      </c>
      <c r="B4302" s="349" t="s">
        <v>4649</v>
      </c>
      <c r="C4302" s="349" t="s">
        <v>3978</v>
      </c>
      <c r="D4302" s="349" t="s">
        <v>4901</v>
      </c>
      <c r="E4302" s="350" t="s">
        <v>24</v>
      </c>
      <c r="F4302" s="349" t="s">
        <v>24</v>
      </c>
      <c r="G4302" s="349">
        <v>93074</v>
      </c>
      <c r="H4302" s="349" t="s">
        <v>5504</v>
      </c>
      <c r="I4302" s="349" t="s">
        <v>181</v>
      </c>
      <c r="J4302" s="349" t="s">
        <v>1333</v>
      </c>
      <c r="K4302" s="350">
        <v>12.51</v>
      </c>
      <c r="L4302" s="349" t="s">
        <v>1138</v>
      </c>
    </row>
    <row r="4303" spans="1:12" ht="13.5" x14ac:dyDescent="0.25">
      <c r="A4303" s="349" t="s">
        <v>4648</v>
      </c>
      <c r="B4303" s="349" t="s">
        <v>4649</v>
      </c>
      <c r="C4303" s="349" t="s">
        <v>3978</v>
      </c>
      <c r="D4303" s="349" t="s">
        <v>4901</v>
      </c>
      <c r="E4303" s="350" t="s">
        <v>24</v>
      </c>
      <c r="F4303" s="349" t="s">
        <v>24</v>
      </c>
      <c r="G4303" s="349">
        <v>93075</v>
      </c>
      <c r="H4303" s="349" t="s">
        <v>5505</v>
      </c>
      <c r="I4303" s="349" t="s">
        <v>181</v>
      </c>
      <c r="J4303" s="349" t="s">
        <v>1333</v>
      </c>
      <c r="K4303" s="350">
        <v>18.28</v>
      </c>
      <c r="L4303" s="349" t="s">
        <v>1138</v>
      </c>
    </row>
    <row r="4304" spans="1:12" ht="13.5" x14ac:dyDescent="0.25">
      <c r="A4304" s="349" t="s">
        <v>4648</v>
      </c>
      <c r="B4304" s="349" t="s">
        <v>4649</v>
      </c>
      <c r="C4304" s="349" t="s">
        <v>3978</v>
      </c>
      <c r="D4304" s="349" t="s">
        <v>4901</v>
      </c>
      <c r="E4304" s="350" t="s">
        <v>24</v>
      </c>
      <c r="F4304" s="349" t="s">
        <v>24</v>
      </c>
      <c r="G4304" s="349">
        <v>93076</v>
      </c>
      <c r="H4304" s="349" t="s">
        <v>5506</v>
      </c>
      <c r="I4304" s="349" t="s">
        <v>181</v>
      </c>
      <c r="J4304" s="349" t="s">
        <v>1333</v>
      </c>
      <c r="K4304" s="350">
        <v>19.89</v>
      </c>
      <c r="L4304" s="349" t="s">
        <v>1138</v>
      </c>
    </row>
    <row r="4305" spans="1:12" ht="13.5" x14ac:dyDescent="0.25">
      <c r="A4305" s="349" t="s">
        <v>4648</v>
      </c>
      <c r="B4305" s="349" t="s">
        <v>4649</v>
      </c>
      <c r="C4305" s="349" t="s">
        <v>3978</v>
      </c>
      <c r="D4305" s="349" t="s">
        <v>4901</v>
      </c>
      <c r="E4305" s="350" t="s">
        <v>24</v>
      </c>
      <c r="F4305" s="349" t="s">
        <v>24</v>
      </c>
      <c r="G4305" s="349">
        <v>93077</v>
      </c>
      <c r="H4305" s="349" t="s">
        <v>5507</v>
      </c>
      <c r="I4305" s="349" t="s">
        <v>181</v>
      </c>
      <c r="J4305" s="349" t="s">
        <v>1333</v>
      </c>
      <c r="K4305" s="350">
        <v>25.83</v>
      </c>
      <c r="L4305" s="349" t="s">
        <v>1138</v>
      </c>
    </row>
    <row r="4306" spans="1:12" ht="13.5" x14ac:dyDescent="0.25">
      <c r="A4306" s="349" t="s">
        <v>4648</v>
      </c>
      <c r="B4306" s="349" t="s">
        <v>4649</v>
      </c>
      <c r="C4306" s="349" t="s">
        <v>3978</v>
      </c>
      <c r="D4306" s="349" t="s">
        <v>4901</v>
      </c>
      <c r="E4306" s="350" t="s">
        <v>24</v>
      </c>
      <c r="F4306" s="349" t="s">
        <v>24</v>
      </c>
      <c r="G4306" s="349">
        <v>93078</v>
      </c>
      <c r="H4306" s="349" t="s">
        <v>5508</v>
      </c>
      <c r="I4306" s="349" t="s">
        <v>181</v>
      </c>
      <c r="J4306" s="349" t="s">
        <v>1333</v>
      </c>
      <c r="K4306" s="350">
        <v>29.07</v>
      </c>
      <c r="L4306" s="349" t="s">
        <v>1138</v>
      </c>
    </row>
    <row r="4307" spans="1:12" ht="13.5" x14ac:dyDescent="0.25">
      <c r="A4307" s="349" t="s">
        <v>4648</v>
      </c>
      <c r="B4307" s="349" t="s">
        <v>4649</v>
      </c>
      <c r="C4307" s="349" t="s">
        <v>3978</v>
      </c>
      <c r="D4307" s="349" t="s">
        <v>4901</v>
      </c>
      <c r="E4307" s="350" t="s">
        <v>24</v>
      </c>
      <c r="F4307" s="349" t="s">
        <v>24</v>
      </c>
      <c r="G4307" s="349">
        <v>93079</v>
      </c>
      <c r="H4307" s="349" t="s">
        <v>5509</v>
      </c>
      <c r="I4307" s="349" t="s">
        <v>181</v>
      </c>
      <c r="J4307" s="349" t="s">
        <v>1333</v>
      </c>
      <c r="K4307" s="350">
        <v>27.61</v>
      </c>
      <c r="L4307" s="349" t="s">
        <v>1138</v>
      </c>
    </row>
    <row r="4308" spans="1:12" ht="13.5" x14ac:dyDescent="0.25">
      <c r="A4308" s="349" t="s">
        <v>4648</v>
      </c>
      <c r="B4308" s="349" t="s">
        <v>4649</v>
      </c>
      <c r="C4308" s="349" t="s">
        <v>3978</v>
      </c>
      <c r="D4308" s="349" t="s">
        <v>4901</v>
      </c>
      <c r="E4308" s="350" t="s">
        <v>24</v>
      </c>
      <c r="F4308" s="349" t="s">
        <v>24</v>
      </c>
      <c r="G4308" s="349">
        <v>93080</v>
      </c>
      <c r="H4308" s="349" t="s">
        <v>5510</v>
      </c>
      <c r="I4308" s="349" t="s">
        <v>181</v>
      </c>
      <c r="J4308" s="349" t="s">
        <v>1333</v>
      </c>
      <c r="K4308" s="350">
        <v>8.15</v>
      </c>
      <c r="L4308" s="349" t="s">
        <v>1138</v>
      </c>
    </row>
    <row r="4309" spans="1:12" ht="13.5" x14ac:dyDescent="0.25">
      <c r="A4309" s="349" t="s">
        <v>4648</v>
      </c>
      <c r="B4309" s="349" t="s">
        <v>4649</v>
      </c>
      <c r="C4309" s="349" t="s">
        <v>3978</v>
      </c>
      <c r="D4309" s="349" t="s">
        <v>4901</v>
      </c>
      <c r="E4309" s="350" t="s">
        <v>24</v>
      </c>
      <c r="F4309" s="349" t="s">
        <v>24</v>
      </c>
      <c r="G4309" s="349">
        <v>93081</v>
      </c>
      <c r="H4309" s="349" t="s">
        <v>5511</v>
      </c>
      <c r="I4309" s="349" t="s">
        <v>181</v>
      </c>
      <c r="J4309" s="349" t="s">
        <v>1333</v>
      </c>
      <c r="K4309" s="350">
        <v>17.21</v>
      </c>
      <c r="L4309" s="349" t="s">
        <v>1138</v>
      </c>
    </row>
    <row r="4310" spans="1:12" ht="13.5" x14ac:dyDescent="0.25">
      <c r="A4310" s="349" t="s">
        <v>4648</v>
      </c>
      <c r="B4310" s="349" t="s">
        <v>4649</v>
      </c>
      <c r="C4310" s="349" t="s">
        <v>3978</v>
      </c>
      <c r="D4310" s="349" t="s">
        <v>4901</v>
      </c>
      <c r="E4310" s="350" t="s">
        <v>24</v>
      </c>
      <c r="F4310" s="349" t="s">
        <v>24</v>
      </c>
      <c r="G4310" s="349">
        <v>93082</v>
      </c>
      <c r="H4310" s="349" t="s">
        <v>5512</v>
      </c>
      <c r="I4310" s="349" t="s">
        <v>181</v>
      </c>
      <c r="J4310" s="349" t="s">
        <v>1333</v>
      </c>
      <c r="K4310" s="350">
        <v>22.29</v>
      </c>
      <c r="L4310" s="349" t="s">
        <v>1138</v>
      </c>
    </row>
    <row r="4311" spans="1:12" ht="13.5" x14ac:dyDescent="0.25">
      <c r="A4311" s="349" t="s">
        <v>4648</v>
      </c>
      <c r="B4311" s="349" t="s">
        <v>4649</v>
      </c>
      <c r="C4311" s="349" t="s">
        <v>3978</v>
      </c>
      <c r="D4311" s="349" t="s">
        <v>4901</v>
      </c>
      <c r="E4311" s="350" t="s">
        <v>24</v>
      </c>
      <c r="F4311" s="349" t="s">
        <v>24</v>
      </c>
      <c r="G4311" s="349">
        <v>93083</v>
      </c>
      <c r="H4311" s="349" t="s">
        <v>5513</v>
      </c>
      <c r="I4311" s="349" t="s">
        <v>181</v>
      </c>
      <c r="J4311" s="349" t="s">
        <v>1333</v>
      </c>
      <c r="K4311" s="350">
        <v>415.49</v>
      </c>
      <c r="L4311" s="349" t="s">
        <v>1138</v>
      </c>
    </row>
    <row r="4312" spans="1:12" ht="13.5" x14ac:dyDescent="0.25">
      <c r="A4312" s="349" t="s">
        <v>4648</v>
      </c>
      <c r="B4312" s="349" t="s">
        <v>4649</v>
      </c>
      <c r="C4312" s="349" t="s">
        <v>3978</v>
      </c>
      <c r="D4312" s="349" t="s">
        <v>4901</v>
      </c>
      <c r="E4312" s="350" t="s">
        <v>24</v>
      </c>
      <c r="F4312" s="349" t="s">
        <v>24</v>
      </c>
      <c r="G4312" s="349">
        <v>93084</v>
      </c>
      <c r="H4312" s="349" t="s">
        <v>5514</v>
      </c>
      <c r="I4312" s="349" t="s">
        <v>181</v>
      </c>
      <c r="J4312" s="349" t="s">
        <v>1333</v>
      </c>
      <c r="K4312" s="350">
        <v>13.07</v>
      </c>
      <c r="L4312" s="349" t="s">
        <v>1138</v>
      </c>
    </row>
    <row r="4313" spans="1:12" ht="13.5" x14ac:dyDescent="0.25">
      <c r="A4313" s="349" t="s">
        <v>4648</v>
      </c>
      <c r="B4313" s="349" t="s">
        <v>4649</v>
      </c>
      <c r="C4313" s="349" t="s">
        <v>3978</v>
      </c>
      <c r="D4313" s="349" t="s">
        <v>4901</v>
      </c>
      <c r="E4313" s="350" t="s">
        <v>24</v>
      </c>
      <c r="F4313" s="349" t="s">
        <v>24</v>
      </c>
      <c r="G4313" s="349">
        <v>93085</v>
      </c>
      <c r="H4313" s="349" t="s">
        <v>5515</v>
      </c>
      <c r="I4313" s="349" t="s">
        <v>181</v>
      </c>
      <c r="J4313" s="349" t="s">
        <v>1333</v>
      </c>
      <c r="K4313" s="350">
        <v>14.09</v>
      </c>
      <c r="L4313" s="349" t="s">
        <v>1138</v>
      </c>
    </row>
    <row r="4314" spans="1:12" ht="13.5" x14ac:dyDescent="0.25">
      <c r="A4314" s="349" t="s">
        <v>4648</v>
      </c>
      <c r="B4314" s="349" t="s">
        <v>4649</v>
      </c>
      <c r="C4314" s="349" t="s">
        <v>3978</v>
      </c>
      <c r="D4314" s="349" t="s">
        <v>4901</v>
      </c>
      <c r="E4314" s="350" t="s">
        <v>24</v>
      </c>
      <c r="F4314" s="349" t="s">
        <v>24</v>
      </c>
      <c r="G4314" s="349">
        <v>93086</v>
      </c>
      <c r="H4314" s="349" t="s">
        <v>5516</v>
      </c>
      <c r="I4314" s="349" t="s">
        <v>181</v>
      </c>
      <c r="J4314" s="349" t="s">
        <v>1333</v>
      </c>
      <c r="K4314" s="350">
        <v>482.36</v>
      </c>
      <c r="L4314" s="349" t="s">
        <v>1138</v>
      </c>
    </row>
    <row r="4315" spans="1:12" ht="13.5" x14ac:dyDescent="0.25">
      <c r="A4315" s="349" t="s">
        <v>4648</v>
      </c>
      <c r="B4315" s="349" t="s">
        <v>4649</v>
      </c>
      <c r="C4315" s="349" t="s">
        <v>3978</v>
      </c>
      <c r="D4315" s="349" t="s">
        <v>4901</v>
      </c>
      <c r="E4315" s="350" t="s">
        <v>24</v>
      </c>
      <c r="F4315" s="349" t="s">
        <v>24</v>
      </c>
      <c r="G4315" s="349">
        <v>93087</v>
      </c>
      <c r="H4315" s="349" t="s">
        <v>5517</v>
      </c>
      <c r="I4315" s="349" t="s">
        <v>181</v>
      </c>
      <c r="J4315" s="349" t="s">
        <v>1333</v>
      </c>
      <c r="K4315" s="350">
        <v>18.04</v>
      </c>
      <c r="L4315" s="349" t="s">
        <v>1138</v>
      </c>
    </row>
    <row r="4316" spans="1:12" ht="13.5" x14ac:dyDescent="0.25">
      <c r="A4316" s="349" t="s">
        <v>4648</v>
      </c>
      <c r="B4316" s="349" t="s">
        <v>4649</v>
      </c>
      <c r="C4316" s="349" t="s">
        <v>3978</v>
      </c>
      <c r="D4316" s="349" t="s">
        <v>4901</v>
      </c>
      <c r="E4316" s="350" t="s">
        <v>24</v>
      </c>
      <c r="F4316" s="349" t="s">
        <v>24</v>
      </c>
      <c r="G4316" s="349">
        <v>93088</v>
      </c>
      <c r="H4316" s="349" t="s">
        <v>5518</v>
      </c>
      <c r="I4316" s="349" t="s">
        <v>181</v>
      </c>
      <c r="J4316" s="349" t="s">
        <v>1333</v>
      </c>
      <c r="K4316" s="350">
        <v>22.34</v>
      </c>
      <c r="L4316" s="349" t="s">
        <v>1138</v>
      </c>
    </row>
    <row r="4317" spans="1:12" ht="13.5" x14ac:dyDescent="0.25">
      <c r="A4317" s="349" t="s">
        <v>4648</v>
      </c>
      <c r="B4317" s="349" t="s">
        <v>4649</v>
      </c>
      <c r="C4317" s="349" t="s">
        <v>3978</v>
      </c>
      <c r="D4317" s="349" t="s">
        <v>4901</v>
      </c>
      <c r="E4317" s="350" t="s">
        <v>24</v>
      </c>
      <c r="F4317" s="349" t="s">
        <v>24</v>
      </c>
      <c r="G4317" s="349">
        <v>93089</v>
      </c>
      <c r="H4317" s="349" t="s">
        <v>5519</v>
      </c>
      <c r="I4317" s="349" t="s">
        <v>181</v>
      </c>
      <c r="J4317" s="349" t="s">
        <v>1333</v>
      </c>
      <c r="K4317" s="350">
        <v>44.15</v>
      </c>
      <c r="L4317" s="349" t="s">
        <v>1138</v>
      </c>
    </row>
    <row r="4318" spans="1:12" ht="13.5" x14ac:dyDescent="0.25">
      <c r="A4318" s="349" t="s">
        <v>4648</v>
      </c>
      <c r="B4318" s="349" t="s">
        <v>4649</v>
      </c>
      <c r="C4318" s="349" t="s">
        <v>3978</v>
      </c>
      <c r="D4318" s="349" t="s">
        <v>4901</v>
      </c>
      <c r="E4318" s="350" t="s">
        <v>24</v>
      </c>
      <c r="F4318" s="349" t="s">
        <v>24</v>
      </c>
      <c r="G4318" s="349">
        <v>93090</v>
      </c>
      <c r="H4318" s="349" t="s">
        <v>5520</v>
      </c>
      <c r="I4318" s="349" t="s">
        <v>181</v>
      </c>
      <c r="J4318" s="349" t="s">
        <v>1333</v>
      </c>
      <c r="K4318" s="350">
        <v>18.05</v>
      </c>
      <c r="L4318" s="349" t="s">
        <v>1138</v>
      </c>
    </row>
    <row r="4319" spans="1:12" ht="13.5" x14ac:dyDescent="0.25">
      <c r="A4319" s="349" t="s">
        <v>4648</v>
      </c>
      <c r="B4319" s="349" t="s">
        <v>4649</v>
      </c>
      <c r="C4319" s="349" t="s">
        <v>3978</v>
      </c>
      <c r="D4319" s="349" t="s">
        <v>4901</v>
      </c>
      <c r="E4319" s="350" t="s">
        <v>24</v>
      </c>
      <c r="F4319" s="349" t="s">
        <v>24</v>
      </c>
      <c r="G4319" s="349">
        <v>93091</v>
      </c>
      <c r="H4319" s="349" t="s">
        <v>5521</v>
      </c>
      <c r="I4319" s="349" t="s">
        <v>181</v>
      </c>
      <c r="J4319" s="349" t="s">
        <v>1333</v>
      </c>
      <c r="K4319" s="350">
        <v>15.5</v>
      </c>
      <c r="L4319" s="349" t="s">
        <v>1138</v>
      </c>
    </row>
    <row r="4320" spans="1:12" ht="13.5" x14ac:dyDescent="0.25">
      <c r="A4320" s="349" t="s">
        <v>4648</v>
      </c>
      <c r="B4320" s="349" t="s">
        <v>4649</v>
      </c>
      <c r="C4320" s="349" t="s">
        <v>3978</v>
      </c>
      <c r="D4320" s="349" t="s">
        <v>4901</v>
      </c>
      <c r="E4320" s="350" t="s">
        <v>24</v>
      </c>
      <c r="F4320" s="349" t="s">
        <v>24</v>
      </c>
      <c r="G4320" s="349">
        <v>93092</v>
      </c>
      <c r="H4320" s="349" t="s">
        <v>5522</v>
      </c>
      <c r="I4320" s="349" t="s">
        <v>181</v>
      </c>
      <c r="J4320" s="349" t="s">
        <v>1333</v>
      </c>
      <c r="K4320" s="350">
        <v>530.22</v>
      </c>
      <c r="L4320" s="349" t="s">
        <v>1138</v>
      </c>
    </row>
    <row r="4321" spans="1:12" ht="13.5" x14ac:dyDescent="0.25">
      <c r="A4321" s="349" t="s">
        <v>4648</v>
      </c>
      <c r="B4321" s="349" t="s">
        <v>4649</v>
      </c>
      <c r="C4321" s="349" t="s">
        <v>3978</v>
      </c>
      <c r="D4321" s="349" t="s">
        <v>4901</v>
      </c>
      <c r="E4321" s="350" t="s">
        <v>24</v>
      </c>
      <c r="F4321" s="349" t="s">
        <v>24</v>
      </c>
      <c r="G4321" s="349">
        <v>93093</v>
      </c>
      <c r="H4321" s="349" t="s">
        <v>5523</v>
      </c>
      <c r="I4321" s="349" t="s">
        <v>181</v>
      </c>
      <c r="J4321" s="349" t="s">
        <v>1333</v>
      </c>
      <c r="K4321" s="350">
        <v>28.28</v>
      </c>
      <c r="L4321" s="349" t="s">
        <v>1138</v>
      </c>
    </row>
    <row r="4322" spans="1:12" ht="13.5" x14ac:dyDescent="0.25">
      <c r="A4322" s="349" t="s">
        <v>4648</v>
      </c>
      <c r="B4322" s="349" t="s">
        <v>4649</v>
      </c>
      <c r="C4322" s="349" t="s">
        <v>3978</v>
      </c>
      <c r="D4322" s="349" t="s">
        <v>4901</v>
      </c>
      <c r="E4322" s="350" t="s">
        <v>24</v>
      </c>
      <c r="F4322" s="349" t="s">
        <v>24</v>
      </c>
      <c r="G4322" s="349">
        <v>93094</v>
      </c>
      <c r="H4322" s="349" t="s">
        <v>5524</v>
      </c>
      <c r="I4322" s="349" t="s">
        <v>181</v>
      </c>
      <c r="J4322" s="349" t="s">
        <v>1333</v>
      </c>
      <c r="K4322" s="350">
        <v>75.19</v>
      </c>
      <c r="L4322" s="349" t="s">
        <v>1138</v>
      </c>
    </row>
    <row r="4323" spans="1:12" ht="13.5" x14ac:dyDescent="0.25">
      <c r="A4323" s="349" t="s">
        <v>4648</v>
      </c>
      <c r="B4323" s="349" t="s">
        <v>4649</v>
      </c>
      <c r="C4323" s="349" t="s">
        <v>3978</v>
      </c>
      <c r="D4323" s="349" t="s">
        <v>4901</v>
      </c>
      <c r="E4323" s="350" t="s">
        <v>24</v>
      </c>
      <c r="F4323" s="349" t="s">
        <v>24</v>
      </c>
      <c r="G4323" s="349">
        <v>93097</v>
      </c>
      <c r="H4323" s="349" t="s">
        <v>5525</v>
      </c>
      <c r="I4323" s="349" t="s">
        <v>181</v>
      </c>
      <c r="J4323" s="349" t="s">
        <v>1333</v>
      </c>
      <c r="K4323" s="350">
        <v>12.77</v>
      </c>
      <c r="L4323" s="349" t="s">
        <v>1138</v>
      </c>
    </row>
    <row r="4324" spans="1:12" ht="13.5" x14ac:dyDescent="0.25">
      <c r="A4324" s="349" t="s">
        <v>4648</v>
      </c>
      <c r="B4324" s="349" t="s">
        <v>4649</v>
      </c>
      <c r="C4324" s="349" t="s">
        <v>3978</v>
      </c>
      <c r="D4324" s="349" t="s">
        <v>4901</v>
      </c>
      <c r="E4324" s="350" t="s">
        <v>24</v>
      </c>
      <c r="F4324" s="349" t="s">
        <v>24</v>
      </c>
      <c r="G4324" s="349">
        <v>93098</v>
      </c>
      <c r="H4324" s="349" t="s">
        <v>5526</v>
      </c>
      <c r="I4324" s="349" t="s">
        <v>181</v>
      </c>
      <c r="J4324" s="349" t="s">
        <v>1333</v>
      </c>
      <c r="K4324" s="350">
        <v>18.399999999999999</v>
      </c>
      <c r="L4324" s="349" t="s">
        <v>1138</v>
      </c>
    </row>
    <row r="4325" spans="1:12" ht="13.5" x14ac:dyDescent="0.25">
      <c r="A4325" s="349" t="s">
        <v>4648</v>
      </c>
      <c r="B4325" s="349" t="s">
        <v>4649</v>
      </c>
      <c r="C4325" s="349" t="s">
        <v>3978</v>
      </c>
      <c r="D4325" s="349" t="s">
        <v>4901</v>
      </c>
      <c r="E4325" s="350" t="s">
        <v>24</v>
      </c>
      <c r="F4325" s="349" t="s">
        <v>24</v>
      </c>
      <c r="G4325" s="349">
        <v>93099</v>
      </c>
      <c r="H4325" s="349" t="s">
        <v>5527</v>
      </c>
      <c r="I4325" s="349" t="s">
        <v>181</v>
      </c>
      <c r="J4325" s="349" t="s">
        <v>1333</v>
      </c>
      <c r="K4325" s="350">
        <v>22.79</v>
      </c>
      <c r="L4325" s="349" t="s">
        <v>1138</v>
      </c>
    </row>
    <row r="4326" spans="1:12" ht="13.5" x14ac:dyDescent="0.25">
      <c r="A4326" s="349" t="s">
        <v>4648</v>
      </c>
      <c r="B4326" s="349" t="s">
        <v>4649</v>
      </c>
      <c r="C4326" s="349" t="s">
        <v>3978</v>
      </c>
      <c r="D4326" s="349" t="s">
        <v>4901</v>
      </c>
      <c r="E4326" s="350" t="s">
        <v>24</v>
      </c>
      <c r="F4326" s="349" t="s">
        <v>24</v>
      </c>
      <c r="G4326" s="349">
        <v>93100</v>
      </c>
      <c r="H4326" s="349" t="s">
        <v>5528</v>
      </c>
      <c r="I4326" s="349" t="s">
        <v>181</v>
      </c>
      <c r="J4326" s="349" t="s">
        <v>1333</v>
      </c>
      <c r="K4326" s="350">
        <v>27.28</v>
      </c>
      <c r="L4326" s="349" t="s">
        <v>1138</v>
      </c>
    </row>
    <row r="4327" spans="1:12" ht="13.5" x14ac:dyDescent="0.25">
      <c r="A4327" s="349" t="s">
        <v>4648</v>
      </c>
      <c r="B4327" s="349" t="s">
        <v>4649</v>
      </c>
      <c r="C4327" s="349" t="s">
        <v>3978</v>
      </c>
      <c r="D4327" s="349" t="s">
        <v>4901</v>
      </c>
      <c r="E4327" s="350" t="s">
        <v>24</v>
      </c>
      <c r="F4327" s="349" t="s">
        <v>24</v>
      </c>
      <c r="G4327" s="349">
        <v>93101</v>
      </c>
      <c r="H4327" s="349" t="s">
        <v>5529</v>
      </c>
      <c r="I4327" s="349" t="s">
        <v>181</v>
      </c>
      <c r="J4327" s="349" t="s">
        <v>1333</v>
      </c>
      <c r="K4327" s="350">
        <v>30.53</v>
      </c>
      <c r="L4327" s="349" t="s">
        <v>1138</v>
      </c>
    </row>
    <row r="4328" spans="1:12" ht="13.5" x14ac:dyDescent="0.25">
      <c r="A4328" s="349" t="s">
        <v>4648</v>
      </c>
      <c r="B4328" s="349" t="s">
        <v>4649</v>
      </c>
      <c r="C4328" s="349" t="s">
        <v>3978</v>
      </c>
      <c r="D4328" s="349" t="s">
        <v>4901</v>
      </c>
      <c r="E4328" s="350" t="s">
        <v>24</v>
      </c>
      <c r="F4328" s="349" t="s">
        <v>24</v>
      </c>
      <c r="G4328" s="349">
        <v>93102</v>
      </c>
      <c r="H4328" s="349" t="s">
        <v>5530</v>
      </c>
      <c r="I4328" s="349" t="s">
        <v>181</v>
      </c>
      <c r="J4328" s="349" t="s">
        <v>1333</v>
      </c>
      <c r="K4328" s="350">
        <v>32.78</v>
      </c>
      <c r="L4328" s="349" t="s">
        <v>1138</v>
      </c>
    </row>
    <row r="4329" spans="1:12" ht="13.5" x14ac:dyDescent="0.25">
      <c r="A4329" s="349" t="s">
        <v>4648</v>
      </c>
      <c r="B4329" s="349" t="s">
        <v>4649</v>
      </c>
      <c r="C4329" s="349" t="s">
        <v>3978</v>
      </c>
      <c r="D4329" s="349" t="s">
        <v>4901</v>
      </c>
      <c r="E4329" s="350" t="s">
        <v>24</v>
      </c>
      <c r="F4329" s="349" t="s">
        <v>24</v>
      </c>
      <c r="G4329" s="349">
        <v>93103</v>
      </c>
      <c r="H4329" s="349" t="s">
        <v>5531</v>
      </c>
      <c r="I4329" s="349" t="s">
        <v>181</v>
      </c>
      <c r="J4329" s="349" t="s">
        <v>1333</v>
      </c>
      <c r="K4329" s="350">
        <v>8.32</v>
      </c>
      <c r="L4329" s="349" t="s">
        <v>1138</v>
      </c>
    </row>
    <row r="4330" spans="1:12" ht="13.5" x14ac:dyDescent="0.25">
      <c r="A4330" s="349" t="s">
        <v>4648</v>
      </c>
      <c r="B4330" s="349" t="s">
        <v>4649</v>
      </c>
      <c r="C4330" s="349" t="s">
        <v>3978</v>
      </c>
      <c r="D4330" s="349" t="s">
        <v>4901</v>
      </c>
      <c r="E4330" s="350" t="s">
        <v>24</v>
      </c>
      <c r="F4330" s="349" t="s">
        <v>24</v>
      </c>
      <c r="G4330" s="349">
        <v>93104</v>
      </c>
      <c r="H4330" s="349" t="s">
        <v>5532</v>
      </c>
      <c r="I4330" s="349" t="s">
        <v>181</v>
      </c>
      <c r="J4330" s="349" t="s">
        <v>1333</v>
      </c>
      <c r="K4330" s="350">
        <v>17.3</v>
      </c>
      <c r="L4330" s="349" t="s">
        <v>1138</v>
      </c>
    </row>
    <row r="4331" spans="1:12" ht="13.5" x14ac:dyDescent="0.25">
      <c r="A4331" s="349" t="s">
        <v>4648</v>
      </c>
      <c r="B4331" s="349" t="s">
        <v>4649</v>
      </c>
      <c r="C4331" s="349" t="s">
        <v>3978</v>
      </c>
      <c r="D4331" s="349" t="s">
        <v>4901</v>
      </c>
      <c r="E4331" s="350" t="s">
        <v>24</v>
      </c>
      <c r="F4331" s="349" t="s">
        <v>24</v>
      </c>
      <c r="G4331" s="349">
        <v>93105</v>
      </c>
      <c r="H4331" s="349" t="s">
        <v>5533</v>
      </c>
      <c r="I4331" s="349" t="s">
        <v>181</v>
      </c>
      <c r="J4331" s="349" t="s">
        <v>1333</v>
      </c>
      <c r="K4331" s="350">
        <v>22.46</v>
      </c>
      <c r="L4331" s="349" t="s">
        <v>1138</v>
      </c>
    </row>
    <row r="4332" spans="1:12" ht="13.5" x14ac:dyDescent="0.25">
      <c r="A4332" s="349" t="s">
        <v>4648</v>
      </c>
      <c r="B4332" s="349" t="s">
        <v>4649</v>
      </c>
      <c r="C4332" s="349" t="s">
        <v>3978</v>
      </c>
      <c r="D4332" s="349" t="s">
        <v>4901</v>
      </c>
      <c r="E4332" s="350" t="s">
        <v>24</v>
      </c>
      <c r="F4332" s="349" t="s">
        <v>24</v>
      </c>
      <c r="G4332" s="349">
        <v>93106</v>
      </c>
      <c r="H4332" s="349" t="s">
        <v>5534</v>
      </c>
      <c r="I4332" s="349" t="s">
        <v>181</v>
      </c>
      <c r="J4332" s="349" t="s">
        <v>1333</v>
      </c>
      <c r="K4332" s="350">
        <v>415.66</v>
      </c>
      <c r="L4332" s="349" t="s">
        <v>1138</v>
      </c>
    </row>
    <row r="4333" spans="1:12" ht="13.5" x14ac:dyDescent="0.25">
      <c r="A4333" s="349" t="s">
        <v>4648</v>
      </c>
      <c r="B4333" s="349" t="s">
        <v>4649</v>
      </c>
      <c r="C4333" s="349" t="s">
        <v>3978</v>
      </c>
      <c r="D4333" s="349" t="s">
        <v>4901</v>
      </c>
      <c r="E4333" s="350" t="s">
        <v>24</v>
      </c>
      <c r="F4333" s="349" t="s">
        <v>24</v>
      </c>
      <c r="G4333" s="349">
        <v>93107</v>
      </c>
      <c r="H4333" s="349" t="s">
        <v>5535</v>
      </c>
      <c r="I4333" s="349" t="s">
        <v>181</v>
      </c>
      <c r="J4333" s="349" t="s">
        <v>1333</v>
      </c>
      <c r="K4333" s="350">
        <v>15.02</v>
      </c>
      <c r="L4333" s="349" t="s">
        <v>1138</v>
      </c>
    </row>
    <row r="4334" spans="1:12" ht="13.5" x14ac:dyDescent="0.25">
      <c r="A4334" s="349" t="s">
        <v>4648</v>
      </c>
      <c r="B4334" s="349" t="s">
        <v>4649</v>
      </c>
      <c r="C4334" s="349" t="s">
        <v>3978</v>
      </c>
      <c r="D4334" s="349" t="s">
        <v>4901</v>
      </c>
      <c r="E4334" s="350" t="s">
        <v>24</v>
      </c>
      <c r="F4334" s="349" t="s">
        <v>24</v>
      </c>
      <c r="G4334" s="349">
        <v>93108</v>
      </c>
      <c r="H4334" s="349" t="s">
        <v>5536</v>
      </c>
      <c r="I4334" s="349" t="s">
        <v>181</v>
      </c>
      <c r="J4334" s="349" t="s">
        <v>1333</v>
      </c>
      <c r="K4334" s="350">
        <v>12.66</v>
      </c>
      <c r="L4334" s="349" t="s">
        <v>1138</v>
      </c>
    </row>
    <row r="4335" spans="1:12" ht="13.5" x14ac:dyDescent="0.25">
      <c r="A4335" s="349" t="s">
        <v>4648</v>
      </c>
      <c r="B4335" s="349" t="s">
        <v>4649</v>
      </c>
      <c r="C4335" s="349" t="s">
        <v>3978</v>
      </c>
      <c r="D4335" s="349" t="s">
        <v>4901</v>
      </c>
      <c r="E4335" s="350" t="s">
        <v>24</v>
      </c>
      <c r="F4335" s="349" t="s">
        <v>24</v>
      </c>
      <c r="G4335" s="349">
        <v>93109</v>
      </c>
      <c r="H4335" s="349" t="s">
        <v>5537</v>
      </c>
      <c r="I4335" s="349" t="s">
        <v>181</v>
      </c>
      <c r="J4335" s="349" t="s">
        <v>1333</v>
      </c>
      <c r="K4335" s="350">
        <v>484.31</v>
      </c>
      <c r="L4335" s="349" t="s">
        <v>1138</v>
      </c>
    </row>
    <row r="4336" spans="1:12" ht="13.5" x14ac:dyDescent="0.25">
      <c r="A4336" s="349" t="s">
        <v>4648</v>
      </c>
      <c r="B4336" s="349" t="s">
        <v>4649</v>
      </c>
      <c r="C4336" s="349" t="s">
        <v>3978</v>
      </c>
      <c r="D4336" s="349" t="s">
        <v>4901</v>
      </c>
      <c r="E4336" s="350" t="s">
        <v>24</v>
      </c>
      <c r="F4336" s="349" t="s">
        <v>24</v>
      </c>
      <c r="G4336" s="349">
        <v>93110</v>
      </c>
      <c r="H4336" s="349" t="s">
        <v>5538</v>
      </c>
      <c r="I4336" s="349" t="s">
        <v>181</v>
      </c>
      <c r="J4336" s="349" t="s">
        <v>1333</v>
      </c>
      <c r="K4336" s="350">
        <v>19.02</v>
      </c>
      <c r="L4336" s="349" t="s">
        <v>1138</v>
      </c>
    </row>
    <row r="4337" spans="1:12" ht="13.5" x14ac:dyDescent="0.25">
      <c r="A4337" s="349" t="s">
        <v>4648</v>
      </c>
      <c r="B4337" s="349" t="s">
        <v>4649</v>
      </c>
      <c r="C4337" s="349" t="s">
        <v>3978</v>
      </c>
      <c r="D4337" s="349" t="s">
        <v>4901</v>
      </c>
      <c r="E4337" s="350" t="s">
        <v>24</v>
      </c>
      <c r="F4337" s="349" t="s">
        <v>24</v>
      </c>
      <c r="G4337" s="349">
        <v>93111</v>
      </c>
      <c r="H4337" s="349" t="s">
        <v>5539</v>
      </c>
      <c r="I4337" s="349" t="s">
        <v>181</v>
      </c>
      <c r="J4337" s="349" t="s">
        <v>1333</v>
      </c>
      <c r="K4337" s="350">
        <v>23.03</v>
      </c>
      <c r="L4337" s="349" t="s">
        <v>1138</v>
      </c>
    </row>
    <row r="4338" spans="1:12" ht="13.5" x14ac:dyDescent="0.25">
      <c r="A4338" s="349" t="s">
        <v>4648</v>
      </c>
      <c r="B4338" s="349" t="s">
        <v>4649</v>
      </c>
      <c r="C4338" s="349" t="s">
        <v>3978</v>
      </c>
      <c r="D4338" s="349" t="s">
        <v>4901</v>
      </c>
      <c r="E4338" s="350" t="s">
        <v>24</v>
      </c>
      <c r="F4338" s="349" t="s">
        <v>24</v>
      </c>
      <c r="G4338" s="349">
        <v>93112</v>
      </c>
      <c r="H4338" s="349" t="s">
        <v>5540</v>
      </c>
      <c r="I4338" s="349" t="s">
        <v>181</v>
      </c>
      <c r="J4338" s="349" t="s">
        <v>1333</v>
      </c>
      <c r="K4338" s="350">
        <v>46.1</v>
      </c>
      <c r="L4338" s="349" t="s">
        <v>1138</v>
      </c>
    </row>
    <row r="4339" spans="1:12" ht="13.5" x14ac:dyDescent="0.25">
      <c r="A4339" s="349" t="s">
        <v>4648</v>
      </c>
      <c r="B4339" s="349" t="s">
        <v>4649</v>
      </c>
      <c r="C4339" s="349" t="s">
        <v>3978</v>
      </c>
      <c r="D4339" s="349" t="s">
        <v>4901</v>
      </c>
      <c r="E4339" s="350" t="s">
        <v>24</v>
      </c>
      <c r="F4339" s="349" t="s">
        <v>24</v>
      </c>
      <c r="G4339" s="349">
        <v>93113</v>
      </c>
      <c r="H4339" s="349" t="s">
        <v>5541</v>
      </c>
      <c r="I4339" s="349" t="s">
        <v>181</v>
      </c>
      <c r="J4339" s="349" t="s">
        <v>1333</v>
      </c>
      <c r="K4339" s="350">
        <v>21.52</v>
      </c>
      <c r="L4339" s="349" t="s">
        <v>1138</v>
      </c>
    </row>
    <row r="4340" spans="1:12" ht="13.5" x14ac:dyDescent="0.25">
      <c r="A4340" s="349" t="s">
        <v>4648</v>
      </c>
      <c r="B4340" s="349" t="s">
        <v>4649</v>
      </c>
      <c r="C4340" s="349" t="s">
        <v>3978</v>
      </c>
      <c r="D4340" s="349" t="s">
        <v>4901</v>
      </c>
      <c r="E4340" s="350" t="s">
        <v>24</v>
      </c>
      <c r="F4340" s="349" t="s">
        <v>24</v>
      </c>
      <c r="G4340" s="349">
        <v>93114</v>
      </c>
      <c r="H4340" s="349" t="s">
        <v>5542</v>
      </c>
      <c r="I4340" s="349" t="s">
        <v>181</v>
      </c>
      <c r="J4340" s="349" t="s">
        <v>1333</v>
      </c>
      <c r="K4340" s="350">
        <v>30.01</v>
      </c>
      <c r="L4340" s="349" t="s">
        <v>1138</v>
      </c>
    </row>
    <row r="4341" spans="1:12" ht="13.5" x14ac:dyDescent="0.25">
      <c r="A4341" s="349" t="s">
        <v>4648</v>
      </c>
      <c r="B4341" s="349" t="s">
        <v>4649</v>
      </c>
      <c r="C4341" s="349" t="s">
        <v>3978</v>
      </c>
      <c r="D4341" s="349" t="s">
        <v>4901</v>
      </c>
      <c r="E4341" s="350" t="s">
        <v>24</v>
      </c>
      <c r="F4341" s="349" t="s">
        <v>24</v>
      </c>
      <c r="G4341" s="349">
        <v>93115</v>
      </c>
      <c r="H4341" s="349" t="s">
        <v>5543</v>
      </c>
      <c r="I4341" s="349" t="s">
        <v>181</v>
      </c>
      <c r="J4341" s="349" t="s">
        <v>1333</v>
      </c>
      <c r="K4341" s="350">
        <v>78.66</v>
      </c>
      <c r="L4341" s="349" t="s">
        <v>1138</v>
      </c>
    </row>
    <row r="4342" spans="1:12" ht="13.5" x14ac:dyDescent="0.25">
      <c r="A4342" s="349" t="s">
        <v>4648</v>
      </c>
      <c r="B4342" s="349" t="s">
        <v>4649</v>
      </c>
      <c r="C4342" s="349" t="s">
        <v>3978</v>
      </c>
      <c r="D4342" s="349" t="s">
        <v>4901</v>
      </c>
      <c r="E4342" s="350" t="s">
        <v>24</v>
      </c>
      <c r="F4342" s="349" t="s">
        <v>24</v>
      </c>
      <c r="G4342" s="349">
        <v>93116</v>
      </c>
      <c r="H4342" s="349" t="s">
        <v>5544</v>
      </c>
      <c r="I4342" s="349" t="s">
        <v>181</v>
      </c>
      <c r="J4342" s="349" t="s">
        <v>1333</v>
      </c>
      <c r="K4342" s="350">
        <v>533.69000000000005</v>
      </c>
      <c r="L4342" s="349" t="s">
        <v>1138</v>
      </c>
    </row>
    <row r="4343" spans="1:12" ht="13.5" x14ac:dyDescent="0.25">
      <c r="A4343" s="349" t="s">
        <v>4648</v>
      </c>
      <c r="B4343" s="349" t="s">
        <v>4649</v>
      </c>
      <c r="C4343" s="349" t="s">
        <v>3978</v>
      </c>
      <c r="D4343" s="349" t="s">
        <v>4901</v>
      </c>
      <c r="E4343" s="350" t="s">
        <v>24</v>
      </c>
      <c r="F4343" s="349" t="s">
        <v>24</v>
      </c>
      <c r="G4343" s="349">
        <v>93117</v>
      </c>
      <c r="H4343" s="349" t="s">
        <v>5545</v>
      </c>
      <c r="I4343" s="349" t="s">
        <v>181</v>
      </c>
      <c r="J4343" s="349" t="s">
        <v>1333</v>
      </c>
      <c r="K4343" s="350">
        <v>53.72</v>
      </c>
      <c r="L4343" s="349" t="s">
        <v>1138</v>
      </c>
    </row>
    <row r="4344" spans="1:12" ht="13.5" x14ac:dyDescent="0.25">
      <c r="A4344" s="349" t="s">
        <v>4648</v>
      </c>
      <c r="B4344" s="349" t="s">
        <v>4649</v>
      </c>
      <c r="C4344" s="349" t="s">
        <v>3978</v>
      </c>
      <c r="D4344" s="349" t="s">
        <v>4901</v>
      </c>
      <c r="E4344" s="350" t="s">
        <v>24</v>
      </c>
      <c r="F4344" s="349" t="s">
        <v>24</v>
      </c>
      <c r="G4344" s="349">
        <v>93118</v>
      </c>
      <c r="H4344" s="349" t="s">
        <v>5546</v>
      </c>
      <c r="I4344" s="349" t="s">
        <v>181</v>
      </c>
      <c r="J4344" s="349" t="s">
        <v>1333</v>
      </c>
      <c r="K4344" s="350">
        <v>79.2</v>
      </c>
      <c r="L4344" s="349" t="s">
        <v>1138</v>
      </c>
    </row>
    <row r="4345" spans="1:12" ht="13.5" x14ac:dyDescent="0.25">
      <c r="A4345" s="349" t="s">
        <v>4648</v>
      </c>
      <c r="B4345" s="349" t="s">
        <v>4649</v>
      </c>
      <c r="C4345" s="349" t="s">
        <v>3978</v>
      </c>
      <c r="D4345" s="349" t="s">
        <v>4901</v>
      </c>
      <c r="E4345" s="350" t="s">
        <v>24</v>
      </c>
      <c r="F4345" s="349" t="s">
        <v>24</v>
      </c>
      <c r="G4345" s="349">
        <v>93119</v>
      </c>
      <c r="H4345" s="349" t="s">
        <v>5547</v>
      </c>
      <c r="I4345" s="349" t="s">
        <v>181</v>
      </c>
      <c r="J4345" s="349" t="s">
        <v>1333</v>
      </c>
      <c r="K4345" s="350">
        <v>15.99</v>
      </c>
      <c r="L4345" s="349" t="s">
        <v>1138</v>
      </c>
    </row>
    <row r="4346" spans="1:12" ht="13.5" x14ac:dyDescent="0.25">
      <c r="A4346" s="349" t="s">
        <v>4648</v>
      </c>
      <c r="B4346" s="349" t="s">
        <v>4649</v>
      </c>
      <c r="C4346" s="349" t="s">
        <v>3978</v>
      </c>
      <c r="D4346" s="349" t="s">
        <v>4901</v>
      </c>
      <c r="E4346" s="350" t="s">
        <v>24</v>
      </c>
      <c r="F4346" s="349" t="s">
        <v>24</v>
      </c>
      <c r="G4346" s="349">
        <v>93120</v>
      </c>
      <c r="H4346" s="349" t="s">
        <v>5548</v>
      </c>
      <c r="I4346" s="349" t="s">
        <v>181</v>
      </c>
      <c r="J4346" s="349" t="s">
        <v>1333</v>
      </c>
      <c r="K4346" s="350">
        <v>23.88</v>
      </c>
      <c r="L4346" s="349" t="s">
        <v>1138</v>
      </c>
    </row>
    <row r="4347" spans="1:12" ht="13.5" x14ac:dyDescent="0.25">
      <c r="A4347" s="349" t="s">
        <v>4648</v>
      </c>
      <c r="B4347" s="349" t="s">
        <v>4649</v>
      </c>
      <c r="C4347" s="349" t="s">
        <v>3978</v>
      </c>
      <c r="D4347" s="349" t="s">
        <v>4901</v>
      </c>
      <c r="E4347" s="350" t="s">
        <v>24</v>
      </c>
      <c r="F4347" s="349" t="s">
        <v>24</v>
      </c>
      <c r="G4347" s="349">
        <v>93121</v>
      </c>
      <c r="H4347" s="349" t="s">
        <v>5549</v>
      </c>
      <c r="I4347" s="349" t="s">
        <v>181</v>
      </c>
      <c r="J4347" s="349" t="s">
        <v>1333</v>
      </c>
      <c r="K4347" s="350">
        <v>27.12</v>
      </c>
      <c r="L4347" s="349" t="s">
        <v>1138</v>
      </c>
    </row>
    <row r="4348" spans="1:12" ht="13.5" x14ac:dyDescent="0.25">
      <c r="A4348" s="349" t="s">
        <v>4648</v>
      </c>
      <c r="B4348" s="349" t="s">
        <v>4649</v>
      </c>
      <c r="C4348" s="349" t="s">
        <v>3978</v>
      </c>
      <c r="D4348" s="349" t="s">
        <v>4901</v>
      </c>
      <c r="E4348" s="350" t="s">
        <v>24</v>
      </c>
      <c r="F4348" s="349" t="s">
        <v>24</v>
      </c>
      <c r="G4348" s="349">
        <v>93122</v>
      </c>
      <c r="H4348" s="349" t="s">
        <v>5550</v>
      </c>
      <c r="I4348" s="349" t="s">
        <v>181</v>
      </c>
      <c r="J4348" s="349" t="s">
        <v>1333</v>
      </c>
      <c r="K4348" s="350">
        <v>24.01</v>
      </c>
      <c r="L4348" s="349" t="s">
        <v>1138</v>
      </c>
    </row>
    <row r="4349" spans="1:12" ht="13.5" x14ac:dyDescent="0.25">
      <c r="A4349" s="349" t="s">
        <v>4648</v>
      </c>
      <c r="B4349" s="349" t="s">
        <v>4649</v>
      </c>
      <c r="C4349" s="349" t="s">
        <v>3978</v>
      </c>
      <c r="D4349" s="349" t="s">
        <v>4901</v>
      </c>
      <c r="E4349" s="350" t="s">
        <v>24</v>
      </c>
      <c r="F4349" s="349" t="s">
        <v>24</v>
      </c>
      <c r="G4349" s="349">
        <v>93123</v>
      </c>
      <c r="H4349" s="349" t="s">
        <v>5551</v>
      </c>
      <c r="I4349" s="349" t="s">
        <v>181</v>
      </c>
      <c r="J4349" s="349" t="s">
        <v>1333</v>
      </c>
      <c r="K4349" s="350">
        <v>53.43</v>
      </c>
      <c r="L4349" s="349" t="s">
        <v>1138</v>
      </c>
    </row>
    <row r="4350" spans="1:12" ht="13.5" x14ac:dyDescent="0.25">
      <c r="A4350" s="349" t="s">
        <v>4648</v>
      </c>
      <c r="B4350" s="349" t="s">
        <v>4649</v>
      </c>
      <c r="C4350" s="349" t="s">
        <v>3978</v>
      </c>
      <c r="D4350" s="349" t="s">
        <v>4901</v>
      </c>
      <c r="E4350" s="350" t="s">
        <v>24</v>
      </c>
      <c r="F4350" s="349" t="s">
        <v>24</v>
      </c>
      <c r="G4350" s="349">
        <v>93124</v>
      </c>
      <c r="H4350" s="349" t="s">
        <v>5552</v>
      </c>
      <c r="I4350" s="349" t="s">
        <v>181</v>
      </c>
      <c r="J4350" s="349" t="s">
        <v>1333</v>
      </c>
      <c r="K4350" s="350">
        <v>83.85</v>
      </c>
      <c r="L4350" s="349" t="s">
        <v>1138</v>
      </c>
    </row>
    <row r="4351" spans="1:12" ht="13.5" x14ac:dyDescent="0.25">
      <c r="A4351" s="349" t="s">
        <v>4648</v>
      </c>
      <c r="B4351" s="349" t="s">
        <v>4649</v>
      </c>
      <c r="C4351" s="349" t="s">
        <v>3978</v>
      </c>
      <c r="D4351" s="349" t="s">
        <v>4901</v>
      </c>
      <c r="E4351" s="350" t="s">
        <v>24</v>
      </c>
      <c r="F4351" s="349" t="s">
        <v>24</v>
      </c>
      <c r="G4351" s="349">
        <v>93125</v>
      </c>
      <c r="H4351" s="349" t="s">
        <v>5553</v>
      </c>
      <c r="I4351" s="349" t="s">
        <v>181</v>
      </c>
      <c r="J4351" s="349" t="s">
        <v>1333</v>
      </c>
      <c r="K4351" s="350">
        <v>123.25</v>
      </c>
      <c r="L4351" s="349" t="s">
        <v>1138</v>
      </c>
    </row>
    <row r="4352" spans="1:12" ht="13.5" x14ac:dyDescent="0.25">
      <c r="A4352" s="349" t="s">
        <v>4648</v>
      </c>
      <c r="B4352" s="349" t="s">
        <v>4649</v>
      </c>
      <c r="C4352" s="349" t="s">
        <v>3978</v>
      </c>
      <c r="D4352" s="349" t="s">
        <v>4901</v>
      </c>
      <c r="E4352" s="350" t="s">
        <v>24</v>
      </c>
      <c r="F4352" s="349" t="s">
        <v>24</v>
      </c>
      <c r="G4352" s="349">
        <v>93126</v>
      </c>
      <c r="H4352" s="349" t="s">
        <v>5554</v>
      </c>
      <c r="I4352" s="349" t="s">
        <v>181</v>
      </c>
      <c r="J4352" s="349" t="s">
        <v>1333</v>
      </c>
      <c r="K4352" s="350">
        <v>272.08</v>
      </c>
      <c r="L4352" s="349" t="s">
        <v>1138</v>
      </c>
    </row>
    <row r="4353" spans="1:12" ht="13.5" x14ac:dyDescent="0.25">
      <c r="A4353" s="349" t="s">
        <v>4648</v>
      </c>
      <c r="B4353" s="349" t="s">
        <v>4649</v>
      </c>
      <c r="C4353" s="349" t="s">
        <v>3978</v>
      </c>
      <c r="D4353" s="349" t="s">
        <v>4901</v>
      </c>
      <c r="E4353" s="350" t="s">
        <v>24</v>
      </c>
      <c r="F4353" s="349" t="s">
        <v>24</v>
      </c>
      <c r="G4353" s="349">
        <v>93133</v>
      </c>
      <c r="H4353" s="349" t="s">
        <v>5555</v>
      </c>
      <c r="I4353" s="349" t="s">
        <v>181</v>
      </c>
      <c r="J4353" s="349" t="s">
        <v>1333</v>
      </c>
      <c r="K4353" s="350">
        <v>18.22</v>
      </c>
      <c r="L4353" s="349" t="s">
        <v>1138</v>
      </c>
    </row>
    <row r="4354" spans="1:12" ht="13.5" x14ac:dyDescent="0.25">
      <c r="A4354" s="349" t="s">
        <v>4648</v>
      </c>
      <c r="B4354" s="349" t="s">
        <v>4649</v>
      </c>
      <c r="C4354" s="349" t="s">
        <v>3978</v>
      </c>
      <c r="D4354" s="349" t="s">
        <v>4901</v>
      </c>
      <c r="E4354" s="350" t="s">
        <v>24</v>
      </c>
      <c r="F4354" s="349" t="s">
        <v>24</v>
      </c>
      <c r="G4354" s="349">
        <v>94465</v>
      </c>
      <c r="H4354" s="349" t="s">
        <v>5556</v>
      </c>
      <c r="I4354" s="349" t="s">
        <v>181</v>
      </c>
      <c r="J4354" s="349" t="s">
        <v>1333</v>
      </c>
      <c r="K4354" s="350">
        <v>55.09</v>
      </c>
      <c r="L4354" s="349" t="s">
        <v>1138</v>
      </c>
    </row>
    <row r="4355" spans="1:12" ht="13.5" x14ac:dyDescent="0.25">
      <c r="A4355" s="349" t="s">
        <v>4648</v>
      </c>
      <c r="B4355" s="349" t="s">
        <v>4649</v>
      </c>
      <c r="C4355" s="349" t="s">
        <v>3978</v>
      </c>
      <c r="D4355" s="349" t="s">
        <v>4901</v>
      </c>
      <c r="E4355" s="350" t="s">
        <v>24</v>
      </c>
      <c r="F4355" s="349" t="s">
        <v>24</v>
      </c>
      <c r="G4355" s="349">
        <v>94466</v>
      </c>
      <c r="H4355" s="349" t="s">
        <v>5557</v>
      </c>
      <c r="I4355" s="349" t="s">
        <v>181</v>
      </c>
      <c r="J4355" s="349" t="s">
        <v>1333</v>
      </c>
      <c r="K4355" s="350">
        <v>55.12</v>
      </c>
      <c r="L4355" s="349" t="s">
        <v>1138</v>
      </c>
    </row>
    <row r="4356" spans="1:12" ht="13.5" x14ac:dyDescent="0.25">
      <c r="A4356" s="349" t="s">
        <v>4648</v>
      </c>
      <c r="B4356" s="349" t="s">
        <v>4649</v>
      </c>
      <c r="C4356" s="349" t="s">
        <v>3978</v>
      </c>
      <c r="D4356" s="349" t="s">
        <v>4901</v>
      </c>
      <c r="E4356" s="350" t="s">
        <v>24</v>
      </c>
      <c r="F4356" s="349" t="s">
        <v>24</v>
      </c>
      <c r="G4356" s="349">
        <v>94467</v>
      </c>
      <c r="H4356" s="349" t="s">
        <v>5558</v>
      </c>
      <c r="I4356" s="349" t="s">
        <v>181</v>
      </c>
      <c r="J4356" s="349" t="s">
        <v>1333</v>
      </c>
      <c r="K4356" s="350">
        <v>86.89</v>
      </c>
      <c r="L4356" s="349" t="s">
        <v>1138</v>
      </c>
    </row>
    <row r="4357" spans="1:12" ht="13.5" x14ac:dyDescent="0.25">
      <c r="A4357" s="349" t="s">
        <v>4648</v>
      </c>
      <c r="B4357" s="349" t="s">
        <v>4649</v>
      </c>
      <c r="C4357" s="349" t="s">
        <v>3978</v>
      </c>
      <c r="D4357" s="349" t="s">
        <v>4901</v>
      </c>
      <c r="E4357" s="350" t="s">
        <v>24</v>
      </c>
      <c r="F4357" s="349" t="s">
        <v>24</v>
      </c>
      <c r="G4357" s="349">
        <v>94468</v>
      </c>
      <c r="H4357" s="349" t="s">
        <v>5559</v>
      </c>
      <c r="I4357" s="349" t="s">
        <v>181</v>
      </c>
      <c r="J4357" s="349" t="s">
        <v>1333</v>
      </c>
      <c r="K4357" s="350">
        <v>75.599999999999994</v>
      </c>
      <c r="L4357" s="349" t="s">
        <v>1138</v>
      </c>
    </row>
    <row r="4358" spans="1:12" ht="13.5" x14ac:dyDescent="0.25">
      <c r="A4358" s="349" t="s">
        <v>4648</v>
      </c>
      <c r="B4358" s="349" t="s">
        <v>4649</v>
      </c>
      <c r="C4358" s="349" t="s">
        <v>3978</v>
      </c>
      <c r="D4358" s="349" t="s">
        <v>4901</v>
      </c>
      <c r="E4358" s="350" t="s">
        <v>24</v>
      </c>
      <c r="F4358" s="349" t="s">
        <v>24</v>
      </c>
      <c r="G4358" s="349">
        <v>94469</v>
      </c>
      <c r="H4358" s="349" t="s">
        <v>5560</v>
      </c>
      <c r="I4358" s="349" t="s">
        <v>181</v>
      </c>
      <c r="J4358" s="349" t="s">
        <v>1333</v>
      </c>
      <c r="K4358" s="350">
        <v>126.84</v>
      </c>
      <c r="L4358" s="349" t="s">
        <v>1138</v>
      </c>
    </row>
    <row r="4359" spans="1:12" ht="13.5" x14ac:dyDescent="0.25">
      <c r="A4359" s="349" t="s">
        <v>4648</v>
      </c>
      <c r="B4359" s="349" t="s">
        <v>4649</v>
      </c>
      <c r="C4359" s="349" t="s">
        <v>3978</v>
      </c>
      <c r="D4359" s="349" t="s">
        <v>4901</v>
      </c>
      <c r="E4359" s="350" t="s">
        <v>24</v>
      </c>
      <c r="F4359" s="349" t="s">
        <v>24</v>
      </c>
      <c r="G4359" s="349">
        <v>94470</v>
      </c>
      <c r="H4359" s="349" t="s">
        <v>5561</v>
      </c>
      <c r="I4359" s="349" t="s">
        <v>181</v>
      </c>
      <c r="J4359" s="349" t="s">
        <v>1333</v>
      </c>
      <c r="K4359" s="350">
        <v>116.8</v>
      </c>
      <c r="L4359" s="349" t="s">
        <v>1138</v>
      </c>
    </row>
    <row r="4360" spans="1:12" ht="13.5" x14ac:dyDescent="0.25">
      <c r="A4360" s="349" t="s">
        <v>4648</v>
      </c>
      <c r="B4360" s="349" t="s">
        <v>4649</v>
      </c>
      <c r="C4360" s="349" t="s">
        <v>3978</v>
      </c>
      <c r="D4360" s="349" t="s">
        <v>4901</v>
      </c>
      <c r="E4360" s="350" t="s">
        <v>24</v>
      </c>
      <c r="F4360" s="349" t="s">
        <v>24</v>
      </c>
      <c r="G4360" s="349">
        <v>94471</v>
      </c>
      <c r="H4360" s="349" t="s">
        <v>5562</v>
      </c>
      <c r="I4360" s="349" t="s">
        <v>181</v>
      </c>
      <c r="J4360" s="349" t="s">
        <v>1333</v>
      </c>
      <c r="K4360" s="350">
        <v>79.37</v>
      </c>
      <c r="L4360" s="349" t="s">
        <v>1138</v>
      </c>
    </row>
    <row r="4361" spans="1:12" ht="13.5" x14ac:dyDescent="0.25">
      <c r="A4361" s="349" t="s">
        <v>4648</v>
      </c>
      <c r="B4361" s="349" t="s">
        <v>4649</v>
      </c>
      <c r="C4361" s="349" t="s">
        <v>3978</v>
      </c>
      <c r="D4361" s="349" t="s">
        <v>4901</v>
      </c>
      <c r="E4361" s="350" t="s">
        <v>24</v>
      </c>
      <c r="F4361" s="349" t="s">
        <v>24</v>
      </c>
      <c r="G4361" s="349">
        <v>94472</v>
      </c>
      <c r="H4361" s="349" t="s">
        <v>5563</v>
      </c>
      <c r="I4361" s="349" t="s">
        <v>181</v>
      </c>
      <c r="J4361" s="349" t="s">
        <v>1333</v>
      </c>
      <c r="K4361" s="350">
        <v>81.89</v>
      </c>
      <c r="L4361" s="349" t="s">
        <v>1138</v>
      </c>
    </row>
    <row r="4362" spans="1:12" ht="13.5" x14ac:dyDescent="0.25">
      <c r="A4362" s="349" t="s">
        <v>4648</v>
      </c>
      <c r="B4362" s="349" t="s">
        <v>4649</v>
      </c>
      <c r="C4362" s="349" t="s">
        <v>3978</v>
      </c>
      <c r="D4362" s="349" t="s">
        <v>4901</v>
      </c>
      <c r="E4362" s="350" t="s">
        <v>24</v>
      </c>
      <c r="F4362" s="349" t="s">
        <v>24</v>
      </c>
      <c r="G4362" s="349">
        <v>94473</v>
      </c>
      <c r="H4362" s="349" t="s">
        <v>5564</v>
      </c>
      <c r="I4362" s="349" t="s">
        <v>181</v>
      </c>
      <c r="J4362" s="349" t="s">
        <v>1333</v>
      </c>
      <c r="K4362" s="350">
        <v>124.31</v>
      </c>
      <c r="L4362" s="349" t="s">
        <v>1138</v>
      </c>
    </row>
    <row r="4363" spans="1:12" ht="13.5" x14ac:dyDescent="0.25">
      <c r="A4363" s="349" t="s">
        <v>4648</v>
      </c>
      <c r="B4363" s="349" t="s">
        <v>4649</v>
      </c>
      <c r="C4363" s="349" t="s">
        <v>3978</v>
      </c>
      <c r="D4363" s="349" t="s">
        <v>4901</v>
      </c>
      <c r="E4363" s="350" t="s">
        <v>24</v>
      </c>
      <c r="F4363" s="349" t="s">
        <v>24</v>
      </c>
      <c r="G4363" s="349">
        <v>94474</v>
      </c>
      <c r="H4363" s="349" t="s">
        <v>5565</v>
      </c>
      <c r="I4363" s="349" t="s">
        <v>181</v>
      </c>
      <c r="J4363" s="349" t="s">
        <v>1333</v>
      </c>
      <c r="K4363" s="350">
        <v>135.35</v>
      </c>
      <c r="L4363" s="349" t="s">
        <v>1138</v>
      </c>
    </row>
    <row r="4364" spans="1:12" ht="13.5" x14ac:dyDescent="0.25">
      <c r="A4364" s="349" t="s">
        <v>4648</v>
      </c>
      <c r="B4364" s="349" t="s">
        <v>4649</v>
      </c>
      <c r="C4364" s="349" t="s">
        <v>3978</v>
      </c>
      <c r="D4364" s="349" t="s">
        <v>4901</v>
      </c>
      <c r="E4364" s="350" t="s">
        <v>24</v>
      </c>
      <c r="F4364" s="349" t="s">
        <v>24</v>
      </c>
      <c r="G4364" s="349">
        <v>94475</v>
      </c>
      <c r="H4364" s="349" t="s">
        <v>5566</v>
      </c>
      <c r="I4364" s="349" t="s">
        <v>181</v>
      </c>
      <c r="J4364" s="349" t="s">
        <v>1333</v>
      </c>
      <c r="K4364" s="350">
        <v>171.39</v>
      </c>
      <c r="L4364" s="349" t="s">
        <v>1138</v>
      </c>
    </row>
    <row r="4365" spans="1:12" ht="13.5" x14ac:dyDescent="0.25">
      <c r="A4365" s="349" t="s">
        <v>4648</v>
      </c>
      <c r="B4365" s="349" t="s">
        <v>4649</v>
      </c>
      <c r="C4365" s="349" t="s">
        <v>3978</v>
      </c>
      <c r="D4365" s="349" t="s">
        <v>4901</v>
      </c>
      <c r="E4365" s="350" t="s">
        <v>24</v>
      </c>
      <c r="F4365" s="349" t="s">
        <v>24</v>
      </c>
      <c r="G4365" s="349">
        <v>94476</v>
      </c>
      <c r="H4365" s="349" t="s">
        <v>5567</v>
      </c>
      <c r="I4365" s="349" t="s">
        <v>181</v>
      </c>
      <c r="J4365" s="349" t="s">
        <v>1333</v>
      </c>
      <c r="K4365" s="350">
        <v>192.68</v>
      </c>
      <c r="L4365" s="349" t="s">
        <v>1138</v>
      </c>
    </row>
    <row r="4366" spans="1:12" ht="13.5" x14ac:dyDescent="0.25">
      <c r="A4366" s="349" t="s">
        <v>4648</v>
      </c>
      <c r="B4366" s="349" t="s">
        <v>4649</v>
      </c>
      <c r="C4366" s="349" t="s">
        <v>3978</v>
      </c>
      <c r="D4366" s="349" t="s">
        <v>4901</v>
      </c>
      <c r="E4366" s="350" t="s">
        <v>24</v>
      </c>
      <c r="F4366" s="349" t="s">
        <v>24</v>
      </c>
      <c r="G4366" s="349">
        <v>94477</v>
      </c>
      <c r="H4366" s="349" t="s">
        <v>5568</v>
      </c>
      <c r="I4366" s="349" t="s">
        <v>181</v>
      </c>
      <c r="J4366" s="349" t="s">
        <v>1333</v>
      </c>
      <c r="K4366" s="350">
        <v>105.58</v>
      </c>
      <c r="L4366" s="349" t="s">
        <v>1138</v>
      </c>
    </row>
    <row r="4367" spans="1:12" ht="13.5" x14ac:dyDescent="0.25">
      <c r="A4367" s="349" t="s">
        <v>4648</v>
      </c>
      <c r="B4367" s="349" t="s">
        <v>4649</v>
      </c>
      <c r="C4367" s="349" t="s">
        <v>3978</v>
      </c>
      <c r="D4367" s="349" t="s">
        <v>4901</v>
      </c>
      <c r="E4367" s="350" t="s">
        <v>24</v>
      </c>
      <c r="F4367" s="349" t="s">
        <v>24</v>
      </c>
      <c r="G4367" s="349">
        <v>94478</v>
      </c>
      <c r="H4367" s="349" t="s">
        <v>5569</v>
      </c>
      <c r="I4367" s="349" t="s">
        <v>181</v>
      </c>
      <c r="J4367" s="349" t="s">
        <v>1333</v>
      </c>
      <c r="K4367" s="350">
        <v>171.07</v>
      </c>
      <c r="L4367" s="349" t="s">
        <v>1138</v>
      </c>
    </row>
    <row r="4368" spans="1:12" ht="13.5" x14ac:dyDescent="0.25">
      <c r="A4368" s="349" t="s">
        <v>4648</v>
      </c>
      <c r="B4368" s="349" t="s">
        <v>4649</v>
      </c>
      <c r="C4368" s="349" t="s">
        <v>3978</v>
      </c>
      <c r="D4368" s="349" t="s">
        <v>4901</v>
      </c>
      <c r="E4368" s="350" t="s">
        <v>24</v>
      </c>
      <c r="F4368" s="349" t="s">
        <v>24</v>
      </c>
      <c r="G4368" s="349">
        <v>94479</v>
      </c>
      <c r="H4368" s="349" t="s">
        <v>5570</v>
      </c>
      <c r="I4368" s="349" t="s">
        <v>181</v>
      </c>
      <c r="J4368" s="349" t="s">
        <v>1333</v>
      </c>
      <c r="K4368" s="350">
        <v>226.25</v>
      </c>
      <c r="L4368" s="349" t="s">
        <v>1138</v>
      </c>
    </row>
    <row r="4369" spans="1:12" ht="13.5" x14ac:dyDescent="0.25">
      <c r="A4369" s="349" t="s">
        <v>4648</v>
      </c>
      <c r="B4369" s="349" t="s">
        <v>4649</v>
      </c>
      <c r="C4369" s="349" t="s">
        <v>3978</v>
      </c>
      <c r="D4369" s="349" t="s">
        <v>4901</v>
      </c>
      <c r="E4369" s="350" t="s">
        <v>24</v>
      </c>
      <c r="F4369" s="349" t="s">
        <v>24</v>
      </c>
      <c r="G4369" s="349">
        <v>94606</v>
      </c>
      <c r="H4369" s="349" t="s">
        <v>5571</v>
      </c>
      <c r="I4369" s="349" t="s">
        <v>181</v>
      </c>
      <c r="J4369" s="349" t="s">
        <v>1333</v>
      </c>
      <c r="K4369" s="350">
        <v>74.48</v>
      </c>
      <c r="L4369" s="349" t="s">
        <v>1138</v>
      </c>
    </row>
    <row r="4370" spans="1:12" ht="13.5" x14ac:dyDescent="0.25">
      <c r="A4370" s="349" t="s">
        <v>4648</v>
      </c>
      <c r="B4370" s="349" t="s">
        <v>4649</v>
      </c>
      <c r="C4370" s="349" t="s">
        <v>3978</v>
      </c>
      <c r="D4370" s="349" t="s">
        <v>4901</v>
      </c>
      <c r="E4370" s="350" t="s">
        <v>24</v>
      </c>
      <c r="F4370" s="349" t="s">
        <v>24</v>
      </c>
      <c r="G4370" s="349">
        <v>94608</v>
      </c>
      <c r="H4370" s="349" t="s">
        <v>5572</v>
      </c>
      <c r="I4370" s="349" t="s">
        <v>181</v>
      </c>
      <c r="J4370" s="349" t="s">
        <v>1333</v>
      </c>
      <c r="K4370" s="350">
        <v>180.68</v>
      </c>
      <c r="L4370" s="349" t="s">
        <v>1138</v>
      </c>
    </row>
    <row r="4371" spans="1:12" ht="13.5" x14ac:dyDescent="0.25">
      <c r="A4371" s="349" t="s">
        <v>4648</v>
      </c>
      <c r="B4371" s="349" t="s">
        <v>4649</v>
      </c>
      <c r="C4371" s="349" t="s">
        <v>3978</v>
      </c>
      <c r="D4371" s="349" t="s">
        <v>4901</v>
      </c>
      <c r="E4371" s="350" t="s">
        <v>24</v>
      </c>
      <c r="F4371" s="349" t="s">
        <v>24</v>
      </c>
      <c r="G4371" s="349">
        <v>94610</v>
      </c>
      <c r="H4371" s="349" t="s">
        <v>5573</v>
      </c>
      <c r="I4371" s="349" t="s">
        <v>181</v>
      </c>
      <c r="J4371" s="349" t="s">
        <v>1333</v>
      </c>
      <c r="K4371" s="350">
        <v>267.76</v>
      </c>
      <c r="L4371" s="349" t="s">
        <v>1138</v>
      </c>
    </row>
    <row r="4372" spans="1:12" ht="13.5" x14ac:dyDescent="0.25">
      <c r="A4372" s="349" t="s">
        <v>4648</v>
      </c>
      <c r="B4372" s="349" t="s">
        <v>4649</v>
      </c>
      <c r="C4372" s="349" t="s">
        <v>3978</v>
      </c>
      <c r="D4372" s="349" t="s">
        <v>4901</v>
      </c>
      <c r="E4372" s="350" t="s">
        <v>24</v>
      </c>
      <c r="F4372" s="349" t="s">
        <v>24</v>
      </c>
      <c r="G4372" s="349">
        <v>94612</v>
      </c>
      <c r="H4372" s="349" t="s">
        <v>5574</v>
      </c>
      <c r="I4372" s="349" t="s">
        <v>181</v>
      </c>
      <c r="J4372" s="349" t="s">
        <v>1333</v>
      </c>
      <c r="K4372" s="350">
        <v>374.98</v>
      </c>
      <c r="L4372" s="349" t="s">
        <v>1138</v>
      </c>
    </row>
    <row r="4373" spans="1:12" ht="13.5" x14ac:dyDescent="0.25">
      <c r="A4373" s="349" t="s">
        <v>4648</v>
      </c>
      <c r="B4373" s="349" t="s">
        <v>4649</v>
      </c>
      <c r="C4373" s="349" t="s">
        <v>3978</v>
      </c>
      <c r="D4373" s="349" t="s">
        <v>4901</v>
      </c>
      <c r="E4373" s="350" t="s">
        <v>24</v>
      </c>
      <c r="F4373" s="349" t="s">
        <v>24</v>
      </c>
      <c r="G4373" s="349">
        <v>94614</v>
      </c>
      <c r="H4373" s="349" t="s">
        <v>5575</v>
      </c>
      <c r="I4373" s="349" t="s">
        <v>181</v>
      </c>
      <c r="J4373" s="349" t="s">
        <v>1333</v>
      </c>
      <c r="K4373" s="350">
        <v>125.68</v>
      </c>
      <c r="L4373" s="349" t="s">
        <v>1138</v>
      </c>
    </row>
    <row r="4374" spans="1:12" ht="13.5" x14ac:dyDescent="0.25">
      <c r="A4374" s="349" t="s">
        <v>4648</v>
      </c>
      <c r="B4374" s="349" t="s">
        <v>4649</v>
      </c>
      <c r="C4374" s="349" t="s">
        <v>3978</v>
      </c>
      <c r="D4374" s="349" t="s">
        <v>4901</v>
      </c>
      <c r="E4374" s="350" t="s">
        <v>24</v>
      </c>
      <c r="F4374" s="349" t="s">
        <v>24</v>
      </c>
      <c r="G4374" s="349">
        <v>94615</v>
      </c>
      <c r="H4374" s="349" t="s">
        <v>5576</v>
      </c>
      <c r="I4374" s="349" t="s">
        <v>181</v>
      </c>
      <c r="J4374" s="349" t="s">
        <v>1333</v>
      </c>
      <c r="K4374" s="350">
        <v>142.35</v>
      </c>
      <c r="L4374" s="349" t="s">
        <v>1138</v>
      </c>
    </row>
    <row r="4375" spans="1:12" ht="13.5" x14ac:dyDescent="0.25">
      <c r="A4375" s="349" t="s">
        <v>4648</v>
      </c>
      <c r="B4375" s="349" t="s">
        <v>4649</v>
      </c>
      <c r="C4375" s="349" t="s">
        <v>3978</v>
      </c>
      <c r="D4375" s="349" t="s">
        <v>4901</v>
      </c>
      <c r="E4375" s="350" t="s">
        <v>24</v>
      </c>
      <c r="F4375" s="349" t="s">
        <v>24</v>
      </c>
      <c r="G4375" s="349">
        <v>94616</v>
      </c>
      <c r="H4375" s="349" t="s">
        <v>5577</v>
      </c>
      <c r="I4375" s="349" t="s">
        <v>181</v>
      </c>
      <c r="J4375" s="349" t="s">
        <v>1333</v>
      </c>
      <c r="K4375" s="350">
        <v>344.79</v>
      </c>
      <c r="L4375" s="349" t="s">
        <v>1138</v>
      </c>
    </row>
    <row r="4376" spans="1:12" ht="13.5" x14ac:dyDescent="0.25">
      <c r="A4376" s="349" t="s">
        <v>4648</v>
      </c>
      <c r="B4376" s="349" t="s">
        <v>4649</v>
      </c>
      <c r="C4376" s="349" t="s">
        <v>3978</v>
      </c>
      <c r="D4376" s="349" t="s">
        <v>4901</v>
      </c>
      <c r="E4376" s="350" t="s">
        <v>24</v>
      </c>
      <c r="F4376" s="349" t="s">
        <v>24</v>
      </c>
      <c r="G4376" s="349">
        <v>94617</v>
      </c>
      <c r="H4376" s="349" t="s">
        <v>5578</v>
      </c>
      <c r="I4376" s="349" t="s">
        <v>181</v>
      </c>
      <c r="J4376" s="349" t="s">
        <v>1333</v>
      </c>
      <c r="K4376" s="350">
        <v>286.83</v>
      </c>
      <c r="L4376" s="349" t="s">
        <v>1138</v>
      </c>
    </row>
    <row r="4377" spans="1:12" ht="13.5" x14ac:dyDescent="0.25">
      <c r="A4377" s="349" t="s">
        <v>4648</v>
      </c>
      <c r="B4377" s="349" t="s">
        <v>4649</v>
      </c>
      <c r="C4377" s="349" t="s">
        <v>3978</v>
      </c>
      <c r="D4377" s="349" t="s">
        <v>4901</v>
      </c>
      <c r="E4377" s="350" t="s">
        <v>24</v>
      </c>
      <c r="F4377" s="349" t="s">
        <v>24</v>
      </c>
      <c r="G4377" s="349">
        <v>94618</v>
      </c>
      <c r="H4377" s="349" t="s">
        <v>5579</v>
      </c>
      <c r="I4377" s="349" t="s">
        <v>181</v>
      </c>
      <c r="J4377" s="349" t="s">
        <v>1333</v>
      </c>
      <c r="K4377" s="350">
        <v>338.88</v>
      </c>
      <c r="L4377" s="349" t="s">
        <v>1138</v>
      </c>
    </row>
    <row r="4378" spans="1:12" ht="13.5" x14ac:dyDescent="0.25">
      <c r="A4378" s="349" t="s">
        <v>4648</v>
      </c>
      <c r="B4378" s="349" t="s">
        <v>4649</v>
      </c>
      <c r="C4378" s="349" t="s">
        <v>3978</v>
      </c>
      <c r="D4378" s="349" t="s">
        <v>4901</v>
      </c>
      <c r="E4378" s="350" t="s">
        <v>24</v>
      </c>
      <c r="F4378" s="349" t="s">
        <v>24</v>
      </c>
      <c r="G4378" s="349">
        <v>94620</v>
      </c>
      <c r="H4378" s="349" t="s">
        <v>5580</v>
      </c>
      <c r="I4378" s="349" t="s">
        <v>181</v>
      </c>
      <c r="J4378" s="349" t="s">
        <v>1333</v>
      </c>
      <c r="K4378" s="350">
        <v>772.48</v>
      </c>
      <c r="L4378" s="349" t="s">
        <v>1138</v>
      </c>
    </row>
    <row r="4379" spans="1:12" ht="13.5" x14ac:dyDescent="0.25">
      <c r="A4379" s="349" t="s">
        <v>4648</v>
      </c>
      <c r="B4379" s="349" t="s">
        <v>4649</v>
      </c>
      <c r="C4379" s="349" t="s">
        <v>3978</v>
      </c>
      <c r="D4379" s="349" t="s">
        <v>4901</v>
      </c>
      <c r="E4379" s="350" t="s">
        <v>24</v>
      </c>
      <c r="F4379" s="349" t="s">
        <v>24</v>
      </c>
      <c r="G4379" s="349">
        <v>94622</v>
      </c>
      <c r="H4379" s="349" t="s">
        <v>5581</v>
      </c>
      <c r="I4379" s="349" t="s">
        <v>181</v>
      </c>
      <c r="J4379" s="349" t="s">
        <v>1333</v>
      </c>
      <c r="K4379" s="350">
        <v>183.56</v>
      </c>
      <c r="L4379" s="349" t="s">
        <v>1138</v>
      </c>
    </row>
    <row r="4380" spans="1:12" ht="13.5" x14ac:dyDescent="0.25">
      <c r="A4380" s="349" t="s">
        <v>4648</v>
      </c>
      <c r="B4380" s="349" t="s">
        <v>4649</v>
      </c>
      <c r="C4380" s="349" t="s">
        <v>3978</v>
      </c>
      <c r="D4380" s="349" t="s">
        <v>4901</v>
      </c>
      <c r="E4380" s="350" t="s">
        <v>24</v>
      </c>
      <c r="F4380" s="349" t="s">
        <v>24</v>
      </c>
      <c r="G4380" s="349">
        <v>94623</v>
      </c>
      <c r="H4380" s="349" t="s">
        <v>5582</v>
      </c>
      <c r="I4380" s="349" t="s">
        <v>181</v>
      </c>
      <c r="J4380" s="349" t="s">
        <v>1333</v>
      </c>
      <c r="K4380" s="350">
        <v>427.29</v>
      </c>
      <c r="L4380" s="349" t="s">
        <v>1138</v>
      </c>
    </row>
    <row r="4381" spans="1:12" ht="13.5" x14ac:dyDescent="0.25">
      <c r="A4381" s="349" t="s">
        <v>4648</v>
      </c>
      <c r="B4381" s="349" t="s">
        <v>4649</v>
      </c>
      <c r="C4381" s="349" t="s">
        <v>3978</v>
      </c>
      <c r="D4381" s="349" t="s">
        <v>4901</v>
      </c>
      <c r="E4381" s="350" t="s">
        <v>24</v>
      </c>
      <c r="F4381" s="349" t="s">
        <v>24</v>
      </c>
      <c r="G4381" s="349">
        <v>94624</v>
      </c>
      <c r="H4381" s="349" t="s">
        <v>5583</v>
      </c>
      <c r="I4381" s="349" t="s">
        <v>181</v>
      </c>
      <c r="J4381" s="349" t="s">
        <v>1333</v>
      </c>
      <c r="K4381" s="350">
        <v>648.79</v>
      </c>
      <c r="L4381" s="349" t="s">
        <v>1138</v>
      </c>
    </row>
    <row r="4382" spans="1:12" ht="13.5" x14ac:dyDescent="0.25">
      <c r="A4382" s="349" t="s">
        <v>4648</v>
      </c>
      <c r="B4382" s="349" t="s">
        <v>4649</v>
      </c>
      <c r="C4382" s="349" t="s">
        <v>3978</v>
      </c>
      <c r="D4382" s="349" t="s">
        <v>4901</v>
      </c>
      <c r="E4382" s="350" t="s">
        <v>24</v>
      </c>
      <c r="F4382" s="349" t="s">
        <v>24</v>
      </c>
      <c r="G4382" s="349">
        <v>94625</v>
      </c>
      <c r="H4382" s="349" t="s">
        <v>5584</v>
      </c>
      <c r="I4382" s="349" t="s">
        <v>181</v>
      </c>
      <c r="J4382" s="349" t="s">
        <v>1333</v>
      </c>
      <c r="K4382" s="370">
        <v>1346.2</v>
      </c>
      <c r="L4382" s="349" t="s">
        <v>1138</v>
      </c>
    </row>
    <row r="4383" spans="1:12" ht="13.5" x14ac:dyDescent="0.25">
      <c r="A4383" s="349" t="s">
        <v>4648</v>
      </c>
      <c r="B4383" s="349" t="s">
        <v>4649</v>
      </c>
      <c r="C4383" s="349" t="s">
        <v>3978</v>
      </c>
      <c r="D4383" s="349" t="s">
        <v>4901</v>
      </c>
      <c r="E4383" s="350" t="s">
        <v>24</v>
      </c>
      <c r="F4383" s="349" t="s">
        <v>24</v>
      </c>
      <c r="G4383" s="349">
        <v>94656</v>
      </c>
      <c r="H4383" s="349" t="s">
        <v>5585</v>
      </c>
      <c r="I4383" s="349" t="s">
        <v>181</v>
      </c>
      <c r="J4383" s="349" t="s">
        <v>1137</v>
      </c>
      <c r="K4383" s="350">
        <v>6.62</v>
      </c>
      <c r="L4383" s="349" t="s">
        <v>1138</v>
      </c>
    </row>
    <row r="4384" spans="1:12" ht="13.5" x14ac:dyDescent="0.25">
      <c r="A4384" s="349" t="s">
        <v>4648</v>
      </c>
      <c r="B4384" s="349" t="s">
        <v>4649</v>
      </c>
      <c r="C4384" s="349" t="s">
        <v>3978</v>
      </c>
      <c r="D4384" s="349" t="s">
        <v>4901</v>
      </c>
      <c r="E4384" s="350" t="s">
        <v>24</v>
      </c>
      <c r="F4384" s="349" t="s">
        <v>24</v>
      </c>
      <c r="G4384" s="349">
        <v>94657</v>
      </c>
      <c r="H4384" s="349" t="s">
        <v>5586</v>
      </c>
      <c r="I4384" s="349" t="s">
        <v>181</v>
      </c>
      <c r="J4384" s="349" t="s">
        <v>1137</v>
      </c>
      <c r="K4384" s="350">
        <v>6.52</v>
      </c>
      <c r="L4384" s="349" t="s">
        <v>1138</v>
      </c>
    </row>
    <row r="4385" spans="1:12" ht="13.5" x14ac:dyDescent="0.25">
      <c r="A4385" s="349" t="s">
        <v>4648</v>
      </c>
      <c r="B4385" s="349" t="s">
        <v>4649</v>
      </c>
      <c r="C4385" s="349" t="s">
        <v>3978</v>
      </c>
      <c r="D4385" s="349" t="s">
        <v>4901</v>
      </c>
      <c r="E4385" s="350" t="s">
        <v>24</v>
      </c>
      <c r="F4385" s="349" t="s">
        <v>24</v>
      </c>
      <c r="G4385" s="349">
        <v>94658</v>
      </c>
      <c r="H4385" s="349" t="s">
        <v>5587</v>
      </c>
      <c r="I4385" s="349" t="s">
        <v>181</v>
      </c>
      <c r="J4385" s="349" t="s">
        <v>1137</v>
      </c>
      <c r="K4385" s="350">
        <v>7.92</v>
      </c>
      <c r="L4385" s="349" t="s">
        <v>1138</v>
      </c>
    </row>
    <row r="4386" spans="1:12" ht="13.5" x14ac:dyDescent="0.25">
      <c r="A4386" s="349" t="s">
        <v>4648</v>
      </c>
      <c r="B4386" s="349" t="s">
        <v>4649</v>
      </c>
      <c r="C4386" s="349" t="s">
        <v>3978</v>
      </c>
      <c r="D4386" s="349" t="s">
        <v>4901</v>
      </c>
      <c r="E4386" s="350" t="s">
        <v>24</v>
      </c>
      <c r="F4386" s="349" t="s">
        <v>24</v>
      </c>
      <c r="G4386" s="349">
        <v>94659</v>
      </c>
      <c r="H4386" s="349" t="s">
        <v>5588</v>
      </c>
      <c r="I4386" s="349" t="s">
        <v>181</v>
      </c>
      <c r="J4386" s="349" t="s">
        <v>1137</v>
      </c>
      <c r="K4386" s="350">
        <v>8.2100000000000009</v>
      </c>
      <c r="L4386" s="349" t="s">
        <v>1138</v>
      </c>
    </row>
    <row r="4387" spans="1:12" ht="13.5" x14ac:dyDescent="0.25">
      <c r="A4387" s="349" t="s">
        <v>4648</v>
      </c>
      <c r="B4387" s="349" t="s">
        <v>4649</v>
      </c>
      <c r="C4387" s="349" t="s">
        <v>3978</v>
      </c>
      <c r="D4387" s="349" t="s">
        <v>4901</v>
      </c>
      <c r="E4387" s="350" t="s">
        <v>24</v>
      </c>
      <c r="F4387" s="349" t="s">
        <v>24</v>
      </c>
      <c r="G4387" s="349">
        <v>94660</v>
      </c>
      <c r="H4387" s="349" t="s">
        <v>5589</v>
      </c>
      <c r="I4387" s="349" t="s">
        <v>181</v>
      </c>
      <c r="J4387" s="349" t="s">
        <v>1137</v>
      </c>
      <c r="K4387" s="350">
        <v>13.54</v>
      </c>
      <c r="L4387" s="349" t="s">
        <v>1138</v>
      </c>
    </row>
    <row r="4388" spans="1:12" ht="13.5" x14ac:dyDescent="0.25">
      <c r="A4388" s="349" t="s">
        <v>4648</v>
      </c>
      <c r="B4388" s="349" t="s">
        <v>4649</v>
      </c>
      <c r="C4388" s="349" t="s">
        <v>3978</v>
      </c>
      <c r="D4388" s="349" t="s">
        <v>4901</v>
      </c>
      <c r="E4388" s="350" t="s">
        <v>24</v>
      </c>
      <c r="F4388" s="349" t="s">
        <v>24</v>
      </c>
      <c r="G4388" s="349">
        <v>94661</v>
      </c>
      <c r="H4388" s="349" t="s">
        <v>5590</v>
      </c>
      <c r="I4388" s="349" t="s">
        <v>181</v>
      </c>
      <c r="J4388" s="349" t="s">
        <v>1137</v>
      </c>
      <c r="K4388" s="350">
        <v>14.33</v>
      </c>
      <c r="L4388" s="349" t="s">
        <v>1138</v>
      </c>
    </row>
    <row r="4389" spans="1:12" ht="13.5" x14ac:dyDescent="0.25">
      <c r="A4389" s="349" t="s">
        <v>4648</v>
      </c>
      <c r="B4389" s="349" t="s">
        <v>4649</v>
      </c>
      <c r="C4389" s="349" t="s">
        <v>3978</v>
      </c>
      <c r="D4389" s="349" t="s">
        <v>4901</v>
      </c>
      <c r="E4389" s="350" t="s">
        <v>24</v>
      </c>
      <c r="F4389" s="349" t="s">
        <v>24</v>
      </c>
      <c r="G4389" s="349">
        <v>94662</v>
      </c>
      <c r="H4389" s="349" t="s">
        <v>5591</v>
      </c>
      <c r="I4389" s="349" t="s">
        <v>181</v>
      </c>
      <c r="J4389" s="349" t="s">
        <v>1137</v>
      </c>
      <c r="K4389" s="350">
        <v>14.62</v>
      </c>
      <c r="L4389" s="349" t="s">
        <v>1138</v>
      </c>
    </row>
    <row r="4390" spans="1:12" ht="13.5" x14ac:dyDescent="0.25">
      <c r="A4390" s="349" t="s">
        <v>4648</v>
      </c>
      <c r="B4390" s="349" t="s">
        <v>4649</v>
      </c>
      <c r="C4390" s="349" t="s">
        <v>3978</v>
      </c>
      <c r="D4390" s="349" t="s">
        <v>4901</v>
      </c>
      <c r="E4390" s="350" t="s">
        <v>24</v>
      </c>
      <c r="F4390" s="349" t="s">
        <v>24</v>
      </c>
      <c r="G4390" s="349">
        <v>94663</v>
      </c>
      <c r="H4390" s="349" t="s">
        <v>5592</v>
      </c>
      <c r="I4390" s="349" t="s">
        <v>181</v>
      </c>
      <c r="J4390" s="349" t="s">
        <v>1137</v>
      </c>
      <c r="K4390" s="350">
        <v>14.48</v>
      </c>
      <c r="L4390" s="349" t="s">
        <v>1138</v>
      </c>
    </row>
    <row r="4391" spans="1:12" ht="13.5" x14ac:dyDescent="0.25">
      <c r="A4391" s="349" t="s">
        <v>4648</v>
      </c>
      <c r="B4391" s="349" t="s">
        <v>4649</v>
      </c>
      <c r="C4391" s="349" t="s">
        <v>3978</v>
      </c>
      <c r="D4391" s="349" t="s">
        <v>4901</v>
      </c>
      <c r="E4391" s="350" t="s">
        <v>24</v>
      </c>
      <c r="F4391" s="349" t="s">
        <v>24</v>
      </c>
      <c r="G4391" s="349">
        <v>94664</v>
      </c>
      <c r="H4391" s="349" t="s">
        <v>5593</v>
      </c>
      <c r="I4391" s="349" t="s">
        <v>181</v>
      </c>
      <c r="J4391" s="349" t="s">
        <v>1137</v>
      </c>
      <c r="K4391" s="350">
        <v>31.11</v>
      </c>
      <c r="L4391" s="349" t="s">
        <v>1138</v>
      </c>
    </row>
    <row r="4392" spans="1:12" ht="13.5" x14ac:dyDescent="0.25">
      <c r="A4392" s="349" t="s">
        <v>4648</v>
      </c>
      <c r="B4392" s="349" t="s">
        <v>4649</v>
      </c>
      <c r="C4392" s="349" t="s">
        <v>3978</v>
      </c>
      <c r="D4392" s="349" t="s">
        <v>4901</v>
      </c>
      <c r="E4392" s="350" t="s">
        <v>24</v>
      </c>
      <c r="F4392" s="349" t="s">
        <v>24</v>
      </c>
      <c r="G4392" s="349">
        <v>94665</v>
      </c>
      <c r="H4392" s="349" t="s">
        <v>5594</v>
      </c>
      <c r="I4392" s="349" t="s">
        <v>181</v>
      </c>
      <c r="J4392" s="349" t="s">
        <v>1137</v>
      </c>
      <c r="K4392" s="350">
        <v>34.25</v>
      </c>
      <c r="L4392" s="349" t="s">
        <v>1138</v>
      </c>
    </row>
    <row r="4393" spans="1:12" ht="13.5" x14ac:dyDescent="0.25">
      <c r="A4393" s="349" t="s">
        <v>4648</v>
      </c>
      <c r="B4393" s="349" t="s">
        <v>4649</v>
      </c>
      <c r="C4393" s="349" t="s">
        <v>3978</v>
      </c>
      <c r="D4393" s="349" t="s">
        <v>4901</v>
      </c>
      <c r="E4393" s="350" t="s">
        <v>24</v>
      </c>
      <c r="F4393" s="349" t="s">
        <v>24</v>
      </c>
      <c r="G4393" s="349">
        <v>94666</v>
      </c>
      <c r="H4393" s="349" t="s">
        <v>5595</v>
      </c>
      <c r="I4393" s="349" t="s">
        <v>181</v>
      </c>
      <c r="J4393" s="349" t="s">
        <v>1137</v>
      </c>
      <c r="K4393" s="350">
        <v>43</v>
      </c>
      <c r="L4393" s="349" t="s">
        <v>1138</v>
      </c>
    </row>
    <row r="4394" spans="1:12" ht="13.5" x14ac:dyDescent="0.25">
      <c r="A4394" s="349" t="s">
        <v>4648</v>
      </c>
      <c r="B4394" s="349" t="s">
        <v>4649</v>
      </c>
      <c r="C4394" s="349" t="s">
        <v>3978</v>
      </c>
      <c r="D4394" s="349" t="s">
        <v>4901</v>
      </c>
      <c r="E4394" s="350" t="s">
        <v>24</v>
      </c>
      <c r="F4394" s="349" t="s">
        <v>24</v>
      </c>
      <c r="G4394" s="349">
        <v>94667</v>
      </c>
      <c r="H4394" s="349" t="s">
        <v>5596</v>
      </c>
      <c r="I4394" s="349" t="s">
        <v>181</v>
      </c>
      <c r="J4394" s="349" t="s">
        <v>1137</v>
      </c>
      <c r="K4394" s="350">
        <v>43.13</v>
      </c>
      <c r="L4394" s="349" t="s">
        <v>1138</v>
      </c>
    </row>
    <row r="4395" spans="1:12" ht="13.5" x14ac:dyDescent="0.25">
      <c r="A4395" s="349" t="s">
        <v>4648</v>
      </c>
      <c r="B4395" s="349" t="s">
        <v>4649</v>
      </c>
      <c r="C4395" s="349" t="s">
        <v>3978</v>
      </c>
      <c r="D4395" s="349" t="s">
        <v>4901</v>
      </c>
      <c r="E4395" s="350" t="s">
        <v>24</v>
      </c>
      <c r="F4395" s="349" t="s">
        <v>24</v>
      </c>
      <c r="G4395" s="349">
        <v>94668</v>
      </c>
      <c r="H4395" s="349" t="s">
        <v>5597</v>
      </c>
      <c r="I4395" s="349" t="s">
        <v>181</v>
      </c>
      <c r="J4395" s="349" t="s">
        <v>1137</v>
      </c>
      <c r="K4395" s="350">
        <v>65.680000000000007</v>
      </c>
      <c r="L4395" s="349" t="s">
        <v>1138</v>
      </c>
    </row>
    <row r="4396" spans="1:12" ht="13.5" x14ac:dyDescent="0.25">
      <c r="A4396" s="349" t="s">
        <v>4648</v>
      </c>
      <c r="B4396" s="349" t="s">
        <v>4649</v>
      </c>
      <c r="C4396" s="349" t="s">
        <v>3978</v>
      </c>
      <c r="D4396" s="349" t="s">
        <v>4901</v>
      </c>
      <c r="E4396" s="350" t="s">
        <v>24</v>
      </c>
      <c r="F4396" s="349" t="s">
        <v>24</v>
      </c>
      <c r="G4396" s="349">
        <v>94669</v>
      </c>
      <c r="H4396" s="349" t="s">
        <v>5598</v>
      </c>
      <c r="I4396" s="349" t="s">
        <v>181</v>
      </c>
      <c r="J4396" s="349" t="s">
        <v>1137</v>
      </c>
      <c r="K4396" s="350">
        <v>90.19</v>
      </c>
      <c r="L4396" s="349" t="s">
        <v>1138</v>
      </c>
    </row>
    <row r="4397" spans="1:12" ht="13.5" x14ac:dyDescent="0.25">
      <c r="A4397" s="349" t="s">
        <v>4648</v>
      </c>
      <c r="B4397" s="349" t="s">
        <v>4649</v>
      </c>
      <c r="C4397" s="349" t="s">
        <v>3978</v>
      </c>
      <c r="D4397" s="349" t="s">
        <v>4901</v>
      </c>
      <c r="E4397" s="350" t="s">
        <v>24</v>
      </c>
      <c r="F4397" s="349" t="s">
        <v>24</v>
      </c>
      <c r="G4397" s="349">
        <v>94670</v>
      </c>
      <c r="H4397" s="349" t="s">
        <v>5599</v>
      </c>
      <c r="I4397" s="349" t="s">
        <v>181</v>
      </c>
      <c r="J4397" s="349" t="s">
        <v>1137</v>
      </c>
      <c r="K4397" s="350">
        <v>89.33</v>
      </c>
      <c r="L4397" s="349" t="s">
        <v>1138</v>
      </c>
    </row>
    <row r="4398" spans="1:12" ht="13.5" x14ac:dyDescent="0.25">
      <c r="A4398" s="349" t="s">
        <v>4648</v>
      </c>
      <c r="B4398" s="349" t="s">
        <v>4649</v>
      </c>
      <c r="C4398" s="349" t="s">
        <v>3978</v>
      </c>
      <c r="D4398" s="349" t="s">
        <v>4901</v>
      </c>
      <c r="E4398" s="350" t="s">
        <v>24</v>
      </c>
      <c r="F4398" s="349" t="s">
        <v>24</v>
      </c>
      <c r="G4398" s="349">
        <v>94671</v>
      </c>
      <c r="H4398" s="349" t="s">
        <v>5600</v>
      </c>
      <c r="I4398" s="349" t="s">
        <v>181</v>
      </c>
      <c r="J4398" s="349" t="s">
        <v>1137</v>
      </c>
      <c r="K4398" s="350">
        <v>134.19999999999999</v>
      </c>
      <c r="L4398" s="349" t="s">
        <v>1138</v>
      </c>
    </row>
    <row r="4399" spans="1:12" ht="13.5" x14ac:dyDescent="0.25">
      <c r="A4399" s="349" t="s">
        <v>4648</v>
      </c>
      <c r="B4399" s="349" t="s">
        <v>4649</v>
      </c>
      <c r="C4399" s="349" t="s">
        <v>3978</v>
      </c>
      <c r="D4399" s="349" t="s">
        <v>4901</v>
      </c>
      <c r="E4399" s="350" t="s">
        <v>24</v>
      </c>
      <c r="F4399" s="349" t="s">
        <v>24</v>
      </c>
      <c r="G4399" s="349">
        <v>94672</v>
      </c>
      <c r="H4399" s="349" t="s">
        <v>5601</v>
      </c>
      <c r="I4399" s="349" t="s">
        <v>181</v>
      </c>
      <c r="J4399" s="349" t="s">
        <v>1137</v>
      </c>
      <c r="K4399" s="350">
        <v>10.69</v>
      </c>
      <c r="L4399" s="349" t="s">
        <v>1138</v>
      </c>
    </row>
    <row r="4400" spans="1:12" ht="13.5" x14ac:dyDescent="0.25">
      <c r="A4400" s="349" t="s">
        <v>4648</v>
      </c>
      <c r="B4400" s="349" t="s">
        <v>4649</v>
      </c>
      <c r="C4400" s="349" t="s">
        <v>3978</v>
      </c>
      <c r="D4400" s="349" t="s">
        <v>4901</v>
      </c>
      <c r="E4400" s="350" t="s">
        <v>24</v>
      </c>
      <c r="F4400" s="349" t="s">
        <v>24</v>
      </c>
      <c r="G4400" s="349">
        <v>94673</v>
      </c>
      <c r="H4400" s="349" t="s">
        <v>5602</v>
      </c>
      <c r="I4400" s="349" t="s">
        <v>181</v>
      </c>
      <c r="J4400" s="349" t="s">
        <v>1137</v>
      </c>
      <c r="K4400" s="350">
        <v>11.49</v>
      </c>
      <c r="L4400" s="349" t="s">
        <v>1138</v>
      </c>
    </row>
    <row r="4401" spans="1:12" ht="13.5" x14ac:dyDescent="0.25">
      <c r="A4401" s="349" t="s">
        <v>4648</v>
      </c>
      <c r="B4401" s="349" t="s">
        <v>4649</v>
      </c>
      <c r="C4401" s="349" t="s">
        <v>3978</v>
      </c>
      <c r="D4401" s="349" t="s">
        <v>4901</v>
      </c>
      <c r="E4401" s="350" t="s">
        <v>24</v>
      </c>
      <c r="F4401" s="349" t="s">
        <v>24</v>
      </c>
      <c r="G4401" s="349">
        <v>94674</v>
      </c>
      <c r="H4401" s="349" t="s">
        <v>901</v>
      </c>
      <c r="I4401" s="349" t="s">
        <v>181</v>
      </c>
      <c r="J4401" s="349" t="s">
        <v>1137</v>
      </c>
      <c r="K4401" s="350">
        <v>10.69</v>
      </c>
      <c r="L4401" s="349" t="s">
        <v>1138</v>
      </c>
    </row>
    <row r="4402" spans="1:12" ht="13.5" x14ac:dyDescent="0.25">
      <c r="A4402" s="349" t="s">
        <v>4648</v>
      </c>
      <c r="B4402" s="349" t="s">
        <v>4649</v>
      </c>
      <c r="C4402" s="349" t="s">
        <v>3978</v>
      </c>
      <c r="D4402" s="349" t="s">
        <v>4901</v>
      </c>
      <c r="E4402" s="350" t="s">
        <v>24</v>
      </c>
      <c r="F4402" s="349" t="s">
        <v>24</v>
      </c>
      <c r="G4402" s="349">
        <v>94675</v>
      </c>
      <c r="H4402" s="349" t="s">
        <v>5603</v>
      </c>
      <c r="I4402" s="349" t="s">
        <v>181</v>
      </c>
      <c r="J4402" s="349" t="s">
        <v>1137</v>
      </c>
      <c r="K4402" s="350">
        <v>16.48</v>
      </c>
      <c r="L4402" s="349" t="s">
        <v>1138</v>
      </c>
    </row>
    <row r="4403" spans="1:12" ht="13.5" x14ac:dyDescent="0.25">
      <c r="A4403" s="349" t="s">
        <v>4648</v>
      </c>
      <c r="B4403" s="349" t="s">
        <v>4649</v>
      </c>
      <c r="C4403" s="349" t="s">
        <v>3978</v>
      </c>
      <c r="D4403" s="349" t="s">
        <v>4901</v>
      </c>
      <c r="E4403" s="350" t="s">
        <v>24</v>
      </c>
      <c r="F4403" s="349" t="s">
        <v>24</v>
      </c>
      <c r="G4403" s="349">
        <v>94676</v>
      </c>
      <c r="H4403" s="349" t="s">
        <v>5604</v>
      </c>
      <c r="I4403" s="349" t="s">
        <v>181</v>
      </c>
      <c r="J4403" s="349" t="s">
        <v>1137</v>
      </c>
      <c r="K4403" s="350">
        <v>19.36</v>
      </c>
      <c r="L4403" s="349" t="s">
        <v>1138</v>
      </c>
    </row>
    <row r="4404" spans="1:12" ht="13.5" x14ac:dyDescent="0.25">
      <c r="A4404" s="349" t="s">
        <v>4648</v>
      </c>
      <c r="B4404" s="349" t="s">
        <v>4649</v>
      </c>
      <c r="C4404" s="349" t="s">
        <v>3978</v>
      </c>
      <c r="D4404" s="349" t="s">
        <v>4901</v>
      </c>
      <c r="E4404" s="350" t="s">
        <v>24</v>
      </c>
      <c r="F4404" s="349" t="s">
        <v>24</v>
      </c>
      <c r="G4404" s="349">
        <v>94677</v>
      </c>
      <c r="H4404" s="349" t="s">
        <v>5605</v>
      </c>
      <c r="I4404" s="349" t="s">
        <v>181</v>
      </c>
      <c r="J4404" s="349" t="s">
        <v>1137</v>
      </c>
      <c r="K4404" s="350">
        <v>28.15</v>
      </c>
      <c r="L4404" s="349" t="s">
        <v>1138</v>
      </c>
    </row>
    <row r="4405" spans="1:12" ht="13.5" x14ac:dyDescent="0.25">
      <c r="A4405" s="349" t="s">
        <v>4648</v>
      </c>
      <c r="B4405" s="349" t="s">
        <v>4649</v>
      </c>
      <c r="C4405" s="349" t="s">
        <v>3978</v>
      </c>
      <c r="D4405" s="349" t="s">
        <v>4901</v>
      </c>
      <c r="E4405" s="350" t="s">
        <v>24</v>
      </c>
      <c r="F4405" s="349" t="s">
        <v>24</v>
      </c>
      <c r="G4405" s="349">
        <v>94678</v>
      </c>
      <c r="H4405" s="349" t="s">
        <v>5606</v>
      </c>
      <c r="I4405" s="349" t="s">
        <v>181</v>
      </c>
      <c r="J4405" s="349" t="s">
        <v>1137</v>
      </c>
      <c r="K4405" s="350">
        <v>18.05</v>
      </c>
      <c r="L4405" s="349" t="s">
        <v>1138</v>
      </c>
    </row>
    <row r="4406" spans="1:12" ht="13.5" x14ac:dyDescent="0.25">
      <c r="A4406" s="349" t="s">
        <v>4648</v>
      </c>
      <c r="B4406" s="349" t="s">
        <v>4649</v>
      </c>
      <c r="C4406" s="349" t="s">
        <v>3978</v>
      </c>
      <c r="D4406" s="349" t="s">
        <v>4901</v>
      </c>
      <c r="E4406" s="350" t="s">
        <v>24</v>
      </c>
      <c r="F4406" s="349" t="s">
        <v>24</v>
      </c>
      <c r="G4406" s="349">
        <v>94679</v>
      </c>
      <c r="H4406" s="349" t="s">
        <v>5607</v>
      </c>
      <c r="I4406" s="349" t="s">
        <v>181</v>
      </c>
      <c r="J4406" s="349" t="s">
        <v>1137</v>
      </c>
      <c r="K4406" s="350">
        <v>29.62</v>
      </c>
      <c r="L4406" s="349" t="s">
        <v>1138</v>
      </c>
    </row>
    <row r="4407" spans="1:12" ht="13.5" x14ac:dyDescent="0.25">
      <c r="A4407" s="349" t="s">
        <v>4648</v>
      </c>
      <c r="B4407" s="349" t="s">
        <v>4649</v>
      </c>
      <c r="C4407" s="349" t="s">
        <v>3978</v>
      </c>
      <c r="D4407" s="349" t="s">
        <v>4901</v>
      </c>
      <c r="E4407" s="350" t="s">
        <v>24</v>
      </c>
      <c r="F4407" s="349" t="s">
        <v>24</v>
      </c>
      <c r="G4407" s="349">
        <v>94680</v>
      </c>
      <c r="H4407" s="349" t="s">
        <v>5608</v>
      </c>
      <c r="I4407" s="349" t="s">
        <v>181</v>
      </c>
      <c r="J4407" s="349" t="s">
        <v>1137</v>
      </c>
      <c r="K4407" s="350">
        <v>60.94</v>
      </c>
      <c r="L4407" s="349" t="s">
        <v>1138</v>
      </c>
    </row>
    <row r="4408" spans="1:12" ht="13.5" x14ac:dyDescent="0.25">
      <c r="A4408" s="349" t="s">
        <v>4648</v>
      </c>
      <c r="B4408" s="349" t="s">
        <v>4649</v>
      </c>
      <c r="C4408" s="349" t="s">
        <v>3978</v>
      </c>
      <c r="D4408" s="349" t="s">
        <v>4901</v>
      </c>
      <c r="E4408" s="350" t="s">
        <v>24</v>
      </c>
      <c r="F4408" s="349" t="s">
        <v>24</v>
      </c>
      <c r="G4408" s="349">
        <v>94681</v>
      </c>
      <c r="H4408" s="349" t="s">
        <v>5609</v>
      </c>
      <c r="I4408" s="349" t="s">
        <v>181</v>
      </c>
      <c r="J4408" s="349" t="s">
        <v>1137</v>
      </c>
      <c r="K4408" s="350">
        <v>68.34</v>
      </c>
      <c r="L4408" s="349" t="s">
        <v>1138</v>
      </c>
    </row>
    <row r="4409" spans="1:12" ht="13.5" x14ac:dyDescent="0.25">
      <c r="A4409" s="349" t="s">
        <v>4648</v>
      </c>
      <c r="B4409" s="349" t="s">
        <v>4649</v>
      </c>
      <c r="C4409" s="349" t="s">
        <v>3978</v>
      </c>
      <c r="D4409" s="349" t="s">
        <v>4901</v>
      </c>
      <c r="E4409" s="350" t="s">
        <v>24</v>
      </c>
      <c r="F4409" s="349" t="s">
        <v>24</v>
      </c>
      <c r="G4409" s="349">
        <v>94682</v>
      </c>
      <c r="H4409" s="349" t="s">
        <v>5610</v>
      </c>
      <c r="I4409" s="349" t="s">
        <v>181</v>
      </c>
      <c r="J4409" s="349" t="s">
        <v>1137</v>
      </c>
      <c r="K4409" s="350">
        <v>142.05000000000001</v>
      </c>
      <c r="L4409" s="349" t="s">
        <v>1138</v>
      </c>
    </row>
    <row r="4410" spans="1:12" ht="13.5" x14ac:dyDescent="0.25">
      <c r="A4410" s="349" t="s">
        <v>4648</v>
      </c>
      <c r="B4410" s="349" t="s">
        <v>4649</v>
      </c>
      <c r="C4410" s="349" t="s">
        <v>3978</v>
      </c>
      <c r="D4410" s="349" t="s">
        <v>4901</v>
      </c>
      <c r="E4410" s="350" t="s">
        <v>24</v>
      </c>
      <c r="F4410" s="349" t="s">
        <v>24</v>
      </c>
      <c r="G4410" s="349">
        <v>94683</v>
      </c>
      <c r="H4410" s="349" t="s">
        <v>5611</v>
      </c>
      <c r="I4410" s="349" t="s">
        <v>181</v>
      </c>
      <c r="J4410" s="349" t="s">
        <v>1137</v>
      </c>
      <c r="K4410" s="350">
        <v>94.59</v>
      </c>
      <c r="L4410" s="349" t="s">
        <v>1138</v>
      </c>
    </row>
    <row r="4411" spans="1:12" ht="13.5" x14ac:dyDescent="0.25">
      <c r="A4411" s="349" t="s">
        <v>4648</v>
      </c>
      <c r="B4411" s="349" t="s">
        <v>4649</v>
      </c>
      <c r="C4411" s="349" t="s">
        <v>3978</v>
      </c>
      <c r="D4411" s="349" t="s">
        <v>4901</v>
      </c>
      <c r="E4411" s="350" t="s">
        <v>24</v>
      </c>
      <c r="F4411" s="349" t="s">
        <v>24</v>
      </c>
      <c r="G4411" s="349">
        <v>94684</v>
      </c>
      <c r="H4411" s="349" t="s">
        <v>5612</v>
      </c>
      <c r="I4411" s="349" t="s">
        <v>181</v>
      </c>
      <c r="J4411" s="349" t="s">
        <v>1137</v>
      </c>
      <c r="K4411" s="350">
        <v>181.41</v>
      </c>
      <c r="L4411" s="349" t="s">
        <v>1138</v>
      </c>
    </row>
    <row r="4412" spans="1:12" ht="13.5" x14ac:dyDescent="0.25">
      <c r="A4412" s="349" t="s">
        <v>4648</v>
      </c>
      <c r="B4412" s="349" t="s">
        <v>4649</v>
      </c>
      <c r="C4412" s="349" t="s">
        <v>3978</v>
      </c>
      <c r="D4412" s="349" t="s">
        <v>4901</v>
      </c>
      <c r="E4412" s="350" t="s">
        <v>24</v>
      </c>
      <c r="F4412" s="349" t="s">
        <v>24</v>
      </c>
      <c r="G4412" s="349">
        <v>94685</v>
      </c>
      <c r="H4412" s="349" t="s">
        <v>5613</v>
      </c>
      <c r="I4412" s="349" t="s">
        <v>181</v>
      </c>
      <c r="J4412" s="349" t="s">
        <v>1137</v>
      </c>
      <c r="K4412" s="350">
        <v>131.1</v>
      </c>
      <c r="L4412" s="349" t="s">
        <v>1138</v>
      </c>
    </row>
    <row r="4413" spans="1:12" ht="13.5" x14ac:dyDescent="0.25">
      <c r="A4413" s="349" t="s">
        <v>4648</v>
      </c>
      <c r="B4413" s="349" t="s">
        <v>4649</v>
      </c>
      <c r="C4413" s="349" t="s">
        <v>3978</v>
      </c>
      <c r="D4413" s="349" t="s">
        <v>4901</v>
      </c>
      <c r="E4413" s="350" t="s">
        <v>24</v>
      </c>
      <c r="F4413" s="349" t="s">
        <v>24</v>
      </c>
      <c r="G4413" s="349">
        <v>94686</v>
      </c>
      <c r="H4413" s="349" t="s">
        <v>5614</v>
      </c>
      <c r="I4413" s="349" t="s">
        <v>181</v>
      </c>
      <c r="J4413" s="349" t="s">
        <v>1137</v>
      </c>
      <c r="K4413" s="350">
        <v>331.99</v>
      </c>
      <c r="L4413" s="349" t="s">
        <v>1138</v>
      </c>
    </row>
    <row r="4414" spans="1:12" ht="13.5" x14ac:dyDescent="0.25">
      <c r="A4414" s="349" t="s">
        <v>4648</v>
      </c>
      <c r="B4414" s="349" t="s">
        <v>4649</v>
      </c>
      <c r="C4414" s="349" t="s">
        <v>3978</v>
      </c>
      <c r="D4414" s="349" t="s">
        <v>4901</v>
      </c>
      <c r="E4414" s="350" t="s">
        <v>24</v>
      </c>
      <c r="F4414" s="349" t="s">
        <v>24</v>
      </c>
      <c r="G4414" s="349">
        <v>94687</v>
      </c>
      <c r="H4414" s="349" t="s">
        <v>5615</v>
      </c>
      <c r="I4414" s="349" t="s">
        <v>181</v>
      </c>
      <c r="J4414" s="349" t="s">
        <v>1137</v>
      </c>
      <c r="K4414" s="350">
        <v>298.60000000000002</v>
      </c>
      <c r="L4414" s="349" t="s">
        <v>1138</v>
      </c>
    </row>
    <row r="4415" spans="1:12" ht="13.5" x14ac:dyDescent="0.25">
      <c r="A4415" s="349" t="s">
        <v>4648</v>
      </c>
      <c r="B4415" s="349" t="s">
        <v>4649</v>
      </c>
      <c r="C4415" s="349" t="s">
        <v>3978</v>
      </c>
      <c r="D4415" s="349" t="s">
        <v>4901</v>
      </c>
      <c r="E4415" s="350" t="s">
        <v>24</v>
      </c>
      <c r="F4415" s="349" t="s">
        <v>24</v>
      </c>
      <c r="G4415" s="349">
        <v>94688</v>
      </c>
      <c r="H4415" s="349" t="s">
        <v>904</v>
      </c>
      <c r="I4415" s="349" t="s">
        <v>181</v>
      </c>
      <c r="J4415" s="349" t="s">
        <v>1137</v>
      </c>
      <c r="K4415" s="350">
        <v>11.5</v>
      </c>
      <c r="L4415" s="349" t="s">
        <v>1138</v>
      </c>
    </row>
    <row r="4416" spans="1:12" ht="13.5" x14ac:dyDescent="0.25">
      <c r="A4416" s="349" t="s">
        <v>4648</v>
      </c>
      <c r="B4416" s="349" t="s">
        <v>4649</v>
      </c>
      <c r="C4416" s="349" t="s">
        <v>3978</v>
      </c>
      <c r="D4416" s="349" t="s">
        <v>4901</v>
      </c>
      <c r="E4416" s="350" t="s">
        <v>24</v>
      </c>
      <c r="F4416" s="349" t="s">
        <v>24</v>
      </c>
      <c r="G4416" s="349">
        <v>94689</v>
      </c>
      <c r="H4416" s="349" t="s">
        <v>5616</v>
      </c>
      <c r="I4416" s="349" t="s">
        <v>181</v>
      </c>
      <c r="J4416" s="349" t="s">
        <v>1137</v>
      </c>
      <c r="K4416" s="350">
        <v>15.85</v>
      </c>
      <c r="L4416" s="349" t="s">
        <v>1138</v>
      </c>
    </row>
    <row r="4417" spans="1:12" ht="13.5" x14ac:dyDescent="0.25">
      <c r="A4417" s="349" t="s">
        <v>4648</v>
      </c>
      <c r="B4417" s="349" t="s">
        <v>4649</v>
      </c>
      <c r="C4417" s="349" t="s">
        <v>3978</v>
      </c>
      <c r="D4417" s="349" t="s">
        <v>4901</v>
      </c>
      <c r="E4417" s="350" t="s">
        <v>24</v>
      </c>
      <c r="F4417" s="349" t="s">
        <v>24</v>
      </c>
      <c r="G4417" s="349">
        <v>94690</v>
      </c>
      <c r="H4417" s="349" t="s">
        <v>905</v>
      </c>
      <c r="I4417" s="349" t="s">
        <v>181</v>
      </c>
      <c r="J4417" s="349" t="s">
        <v>1137</v>
      </c>
      <c r="K4417" s="350">
        <v>15.19</v>
      </c>
      <c r="L4417" s="349" t="s">
        <v>1138</v>
      </c>
    </row>
    <row r="4418" spans="1:12" ht="13.5" x14ac:dyDescent="0.25">
      <c r="A4418" s="349" t="s">
        <v>4648</v>
      </c>
      <c r="B4418" s="349" t="s">
        <v>4649</v>
      </c>
      <c r="C4418" s="349" t="s">
        <v>3978</v>
      </c>
      <c r="D4418" s="349" t="s">
        <v>4901</v>
      </c>
      <c r="E4418" s="350" t="s">
        <v>24</v>
      </c>
      <c r="F4418" s="349" t="s">
        <v>24</v>
      </c>
      <c r="G4418" s="349">
        <v>94691</v>
      </c>
      <c r="H4418" s="349" t="s">
        <v>5617</v>
      </c>
      <c r="I4418" s="349" t="s">
        <v>181</v>
      </c>
      <c r="J4418" s="349" t="s">
        <v>1137</v>
      </c>
      <c r="K4418" s="350">
        <v>19.38</v>
      </c>
      <c r="L4418" s="349" t="s">
        <v>1138</v>
      </c>
    </row>
    <row r="4419" spans="1:12" ht="13.5" x14ac:dyDescent="0.25">
      <c r="A4419" s="349" t="s">
        <v>4648</v>
      </c>
      <c r="B4419" s="349" t="s">
        <v>4649</v>
      </c>
      <c r="C4419" s="349" t="s">
        <v>3978</v>
      </c>
      <c r="D4419" s="349" t="s">
        <v>4901</v>
      </c>
      <c r="E4419" s="350" t="s">
        <v>24</v>
      </c>
      <c r="F4419" s="349" t="s">
        <v>24</v>
      </c>
      <c r="G4419" s="349">
        <v>94692</v>
      </c>
      <c r="H4419" s="349" t="s">
        <v>5618</v>
      </c>
      <c r="I4419" s="349" t="s">
        <v>181</v>
      </c>
      <c r="J4419" s="349" t="s">
        <v>1137</v>
      </c>
      <c r="K4419" s="350">
        <v>28.24</v>
      </c>
      <c r="L4419" s="349" t="s">
        <v>1138</v>
      </c>
    </row>
    <row r="4420" spans="1:12" ht="13.5" x14ac:dyDescent="0.25">
      <c r="A4420" s="349" t="s">
        <v>4648</v>
      </c>
      <c r="B4420" s="349" t="s">
        <v>4649</v>
      </c>
      <c r="C4420" s="349" t="s">
        <v>3978</v>
      </c>
      <c r="D4420" s="349" t="s">
        <v>4901</v>
      </c>
      <c r="E4420" s="350" t="s">
        <v>24</v>
      </c>
      <c r="F4420" s="349" t="s">
        <v>24</v>
      </c>
      <c r="G4420" s="349">
        <v>94693</v>
      </c>
      <c r="H4420" s="349" t="s">
        <v>5619</v>
      </c>
      <c r="I4420" s="349" t="s">
        <v>181</v>
      </c>
      <c r="J4420" s="349" t="s">
        <v>1137</v>
      </c>
      <c r="K4420" s="350">
        <v>27.45</v>
      </c>
      <c r="L4420" s="349" t="s">
        <v>1138</v>
      </c>
    </row>
    <row r="4421" spans="1:12" ht="13.5" x14ac:dyDescent="0.25">
      <c r="A4421" s="349" t="s">
        <v>4648</v>
      </c>
      <c r="B4421" s="349" t="s">
        <v>4649</v>
      </c>
      <c r="C4421" s="349" t="s">
        <v>3978</v>
      </c>
      <c r="D4421" s="349" t="s">
        <v>4901</v>
      </c>
      <c r="E4421" s="350" t="s">
        <v>24</v>
      </c>
      <c r="F4421" s="349" t="s">
        <v>24</v>
      </c>
      <c r="G4421" s="349">
        <v>94694</v>
      </c>
      <c r="H4421" s="349" t="s">
        <v>5620</v>
      </c>
      <c r="I4421" s="349" t="s">
        <v>181</v>
      </c>
      <c r="J4421" s="349" t="s">
        <v>1137</v>
      </c>
      <c r="K4421" s="350">
        <v>28.84</v>
      </c>
      <c r="L4421" s="349" t="s">
        <v>1138</v>
      </c>
    </row>
    <row r="4422" spans="1:12" ht="13.5" x14ac:dyDescent="0.25">
      <c r="A4422" s="349" t="s">
        <v>4648</v>
      </c>
      <c r="B4422" s="349" t="s">
        <v>4649</v>
      </c>
      <c r="C4422" s="349" t="s">
        <v>3978</v>
      </c>
      <c r="D4422" s="349" t="s">
        <v>4901</v>
      </c>
      <c r="E4422" s="350" t="s">
        <v>24</v>
      </c>
      <c r="F4422" s="349" t="s">
        <v>24</v>
      </c>
      <c r="G4422" s="349">
        <v>94695</v>
      </c>
      <c r="H4422" s="349" t="s">
        <v>5621</v>
      </c>
      <c r="I4422" s="349" t="s">
        <v>181</v>
      </c>
      <c r="J4422" s="349" t="s">
        <v>1137</v>
      </c>
      <c r="K4422" s="350">
        <v>40.98</v>
      </c>
      <c r="L4422" s="349" t="s">
        <v>1138</v>
      </c>
    </row>
    <row r="4423" spans="1:12" ht="13.5" x14ac:dyDescent="0.25">
      <c r="A4423" s="349" t="s">
        <v>4648</v>
      </c>
      <c r="B4423" s="349" t="s">
        <v>4649</v>
      </c>
      <c r="C4423" s="349" t="s">
        <v>3978</v>
      </c>
      <c r="D4423" s="349" t="s">
        <v>4901</v>
      </c>
      <c r="E4423" s="350" t="s">
        <v>24</v>
      </c>
      <c r="F4423" s="349" t="s">
        <v>24</v>
      </c>
      <c r="G4423" s="349">
        <v>94696</v>
      </c>
      <c r="H4423" s="349" t="s">
        <v>5622</v>
      </c>
      <c r="I4423" s="349" t="s">
        <v>181</v>
      </c>
      <c r="J4423" s="349" t="s">
        <v>1137</v>
      </c>
      <c r="K4423" s="350">
        <v>71.45</v>
      </c>
      <c r="L4423" s="349" t="s">
        <v>1138</v>
      </c>
    </row>
    <row r="4424" spans="1:12" ht="13.5" x14ac:dyDescent="0.25">
      <c r="A4424" s="349" t="s">
        <v>4648</v>
      </c>
      <c r="B4424" s="349" t="s">
        <v>4649</v>
      </c>
      <c r="C4424" s="349" t="s">
        <v>3978</v>
      </c>
      <c r="D4424" s="349" t="s">
        <v>4901</v>
      </c>
      <c r="E4424" s="350" t="s">
        <v>24</v>
      </c>
      <c r="F4424" s="349" t="s">
        <v>24</v>
      </c>
      <c r="G4424" s="349">
        <v>94697</v>
      </c>
      <c r="H4424" s="349" t="s">
        <v>5623</v>
      </c>
      <c r="I4424" s="349" t="s">
        <v>181</v>
      </c>
      <c r="J4424" s="349" t="s">
        <v>1137</v>
      </c>
      <c r="K4424" s="350">
        <v>109.5</v>
      </c>
      <c r="L4424" s="349" t="s">
        <v>1138</v>
      </c>
    </row>
    <row r="4425" spans="1:12" ht="13.5" x14ac:dyDescent="0.25">
      <c r="A4425" s="349" t="s">
        <v>4648</v>
      </c>
      <c r="B4425" s="349" t="s">
        <v>4649</v>
      </c>
      <c r="C4425" s="349" t="s">
        <v>3978</v>
      </c>
      <c r="D4425" s="349" t="s">
        <v>4901</v>
      </c>
      <c r="E4425" s="350" t="s">
        <v>24</v>
      </c>
      <c r="F4425" s="349" t="s">
        <v>24</v>
      </c>
      <c r="G4425" s="349">
        <v>94698</v>
      </c>
      <c r="H4425" s="349" t="s">
        <v>5624</v>
      </c>
      <c r="I4425" s="349" t="s">
        <v>181</v>
      </c>
      <c r="J4425" s="349" t="s">
        <v>1137</v>
      </c>
      <c r="K4425" s="350">
        <v>88.18</v>
      </c>
      <c r="L4425" s="349" t="s">
        <v>1138</v>
      </c>
    </row>
    <row r="4426" spans="1:12" ht="13.5" x14ac:dyDescent="0.25">
      <c r="A4426" s="349" t="s">
        <v>4648</v>
      </c>
      <c r="B4426" s="349" t="s">
        <v>4649</v>
      </c>
      <c r="C4426" s="349" t="s">
        <v>3978</v>
      </c>
      <c r="D4426" s="349" t="s">
        <v>4901</v>
      </c>
      <c r="E4426" s="350" t="s">
        <v>24</v>
      </c>
      <c r="F4426" s="349" t="s">
        <v>24</v>
      </c>
      <c r="G4426" s="349">
        <v>94699</v>
      </c>
      <c r="H4426" s="349" t="s">
        <v>5625</v>
      </c>
      <c r="I4426" s="349" t="s">
        <v>181</v>
      </c>
      <c r="J4426" s="349" t="s">
        <v>1137</v>
      </c>
      <c r="K4426" s="350">
        <v>160.58000000000001</v>
      </c>
      <c r="L4426" s="349" t="s">
        <v>1138</v>
      </c>
    </row>
    <row r="4427" spans="1:12" ht="13.5" x14ac:dyDescent="0.25">
      <c r="A4427" s="349" t="s">
        <v>4648</v>
      </c>
      <c r="B4427" s="349" t="s">
        <v>4649</v>
      </c>
      <c r="C4427" s="349" t="s">
        <v>3978</v>
      </c>
      <c r="D4427" s="349" t="s">
        <v>4901</v>
      </c>
      <c r="E4427" s="350" t="s">
        <v>24</v>
      </c>
      <c r="F4427" s="349" t="s">
        <v>24</v>
      </c>
      <c r="G4427" s="349">
        <v>94700</v>
      </c>
      <c r="H4427" s="349" t="s">
        <v>5626</v>
      </c>
      <c r="I4427" s="349" t="s">
        <v>181</v>
      </c>
      <c r="J4427" s="349" t="s">
        <v>1137</v>
      </c>
      <c r="K4427" s="350">
        <v>189.81</v>
      </c>
      <c r="L4427" s="349" t="s">
        <v>1138</v>
      </c>
    </row>
    <row r="4428" spans="1:12" ht="13.5" x14ac:dyDescent="0.25">
      <c r="A4428" s="349" t="s">
        <v>4648</v>
      </c>
      <c r="B4428" s="349" t="s">
        <v>4649</v>
      </c>
      <c r="C4428" s="349" t="s">
        <v>3978</v>
      </c>
      <c r="D4428" s="349" t="s">
        <v>4901</v>
      </c>
      <c r="E4428" s="350" t="s">
        <v>24</v>
      </c>
      <c r="F4428" s="349" t="s">
        <v>24</v>
      </c>
      <c r="G4428" s="349">
        <v>94701</v>
      </c>
      <c r="H4428" s="349" t="s">
        <v>5627</v>
      </c>
      <c r="I4428" s="349" t="s">
        <v>181</v>
      </c>
      <c r="J4428" s="349" t="s">
        <v>1137</v>
      </c>
      <c r="K4428" s="350">
        <v>289.36</v>
      </c>
      <c r="L4428" s="349" t="s">
        <v>1138</v>
      </c>
    </row>
    <row r="4429" spans="1:12" ht="13.5" x14ac:dyDescent="0.25">
      <c r="A4429" s="349" t="s">
        <v>4648</v>
      </c>
      <c r="B4429" s="349" t="s">
        <v>4649</v>
      </c>
      <c r="C4429" s="349" t="s">
        <v>3978</v>
      </c>
      <c r="D4429" s="349" t="s">
        <v>4901</v>
      </c>
      <c r="E4429" s="350" t="s">
        <v>24</v>
      </c>
      <c r="F4429" s="349" t="s">
        <v>24</v>
      </c>
      <c r="G4429" s="349">
        <v>94702</v>
      </c>
      <c r="H4429" s="349" t="s">
        <v>5628</v>
      </c>
      <c r="I4429" s="349" t="s">
        <v>181</v>
      </c>
      <c r="J4429" s="349" t="s">
        <v>1137</v>
      </c>
      <c r="K4429" s="350">
        <v>253.01</v>
      </c>
      <c r="L4429" s="349" t="s">
        <v>1138</v>
      </c>
    </row>
    <row r="4430" spans="1:12" ht="13.5" x14ac:dyDescent="0.25">
      <c r="A4430" s="349" t="s">
        <v>4648</v>
      </c>
      <c r="B4430" s="349" t="s">
        <v>4649</v>
      </c>
      <c r="C4430" s="349" t="s">
        <v>3978</v>
      </c>
      <c r="D4430" s="349" t="s">
        <v>4901</v>
      </c>
      <c r="E4430" s="350" t="s">
        <v>24</v>
      </c>
      <c r="F4430" s="349" t="s">
        <v>24</v>
      </c>
      <c r="G4430" s="349">
        <v>94703</v>
      </c>
      <c r="H4430" s="349" t="s">
        <v>896</v>
      </c>
      <c r="I4430" s="349" t="s">
        <v>181</v>
      </c>
      <c r="J4430" s="349" t="s">
        <v>1137</v>
      </c>
      <c r="K4430" s="350">
        <v>25.87</v>
      </c>
      <c r="L4430" s="349" t="s">
        <v>1138</v>
      </c>
    </row>
    <row r="4431" spans="1:12" ht="13.5" x14ac:dyDescent="0.25">
      <c r="A4431" s="349" t="s">
        <v>4648</v>
      </c>
      <c r="B4431" s="349" t="s">
        <v>4649</v>
      </c>
      <c r="C4431" s="349" t="s">
        <v>3978</v>
      </c>
      <c r="D4431" s="349" t="s">
        <v>4901</v>
      </c>
      <c r="E4431" s="350" t="s">
        <v>24</v>
      </c>
      <c r="F4431" s="349" t="s">
        <v>24</v>
      </c>
      <c r="G4431" s="349">
        <v>94704</v>
      </c>
      <c r="H4431" s="349" t="s">
        <v>897</v>
      </c>
      <c r="I4431" s="349" t="s">
        <v>181</v>
      </c>
      <c r="J4431" s="349" t="s">
        <v>1137</v>
      </c>
      <c r="K4431" s="350">
        <v>34.81</v>
      </c>
      <c r="L4431" s="349" t="s">
        <v>1138</v>
      </c>
    </row>
    <row r="4432" spans="1:12" ht="13.5" x14ac:dyDescent="0.25">
      <c r="A4432" s="349" t="s">
        <v>4648</v>
      </c>
      <c r="B4432" s="349" t="s">
        <v>4649</v>
      </c>
      <c r="C4432" s="349" t="s">
        <v>3978</v>
      </c>
      <c r="D4432" s="349" t="s">
        <v>4901</v>
      </c>
      <c r="E4432" s="350" t="s">
        <v>24</v>
      </c>
      <c r="F4432" s="349" t="s">
        <v>24</v>
      </c>
      <c r="G4432" s="349">
        <v>94705</v>
      </c>
      <c r="H4432" s="349" t="s">
        <v>5629</v>
      </c>
      <c r="I4432" s="349" t="s">
        <v>181</v>
      </c>
      <c r="J4432" s="349" t="s">
        <v>1137</v>
      </c>
      <c r="K4432" s="350">
        <v>48.05</v>
      </c>
      <c r="L4432" s="349" t="s">
        <v>1138</v>
      </c>
    </row>
    <row r="4433" spans="1:12" ht="13.5" x14ac:dyDescent="0.25">
      <c r="A4433" s="349" t="s">
        <v>4648</v>
      </c>
      <c r="B4433" s="349" t="s">
        <v>4649</v>
      </c>
      <c r="C4433" s="349" t="s">
        <v>3978</v>
      </c>
      <c r="D4433" s="349" t="s">
        <v>4901</v>
      </c>
      <c r="E4433" s="350" t="s">
        <v>24</v>
      </c>
      <c r="F4433" s="349" t="s">
        <v>24</v>
      </c>
      <c r="G4433" s="349">
        <v>94706</v>
      </c>
      <c r="H4433" s="349" t="s">
        <v>5630</v>
      </c>
      <c r="I4433" s="349" t="s">
        <v>181</v>
      </c>
      <c r="J4433" s="349" t="s">
        <v>1137</v>
      </c>
      <c r="K4433" s="350">
        <v>54.34</v>
      </c>
      <c r="L4433" s="349" t="s">
        <v>1138</v>
      </c>
    </row>
    <row r="4434" spans="1:12" ht="13.5" x14ac:dyDescent="0.25">
      <c r="A4434" s="349" t="s">
        <v>4648</v>
      </c>
      <c r="B4434" s="349" t="s">
        <v>4649</v>
      </c>
      <c r="C4434" s="349" t="s">
        <v>3978</v>
      </c>
      <c r="D4434" s="349" t="s">
        <v>4901</v>
      </c>
      <c r="E4434" s="350" t="s">
        <v>24</v>
      </c>
      <c r="F4434" s="349" t="s">
        <v>24</v>
      </c>
      <c r="G4434" s="349">
        <v>94707</v>
      </c>
      <c r="H4434" s="349" t="s">
        <v>5631</v>
      </c>
      <c r="I4434" s="349" t="s">
        <v>181</v>
      </c>
      <c r="J4434" s="349" t="s">
        <v>1137</v>
      </c>
      <c r="K4434" s="350">
        <v>82.5</v>
      </c>
      <c r="L4434" s="349" t="s">
        <v>1138</v>
      </c>
    </row>
    <row r="4435" spans="1:12" ht="13.5" x14ac:dyDescent="0.25">
      <c r="A4435" s="349" t="s">
        <v>4648</v>
      </c>
      <c r="B4435" s="349" t="s">
        <v>4649</v>
      </c>
      <c r="C4435" s="349" t="s">
        <v>3978</v>
      </c>
      <c r="D4435" s="349" t="s">
        <v>4901</v>
      </c>
      <c r="E4435" s="350" t="s">
        <v>24</v>
      </c>
      <c r="F4435" s="349" t="s">
        <v>24</v>
      </c>
      <c r="G4435" s="349">
        <v>94713</v>
      </c>
      <c r="H4435" s="349" t="s">
        <v>5632</v>
      </c>
      <c r="I4435" s="349" t="s">
        <v>181</v>
      </c>
      <c r="J4435" s="349" t="s">
        <v>1137</v>
      </c>
      <c r="K4435" s="350">
        <v>329.54</v>
      </c>
      <c r="L4435" s="349" t="s">
        <v>1138</v>
      </c>
    </row>
    <row r="4436" spans="1:12" ht="13.5" x14ac:dyDescent="0.25">
      <c r="A4436" s="349" t="s">
        <v>4648</v>
      </c>
      <c r="B4436" s="349" t="s">
        <v>4649</v>
      </c>
      <c r="C4436" s="349" t="s">
        <v>3978</v>
      </c>
      <c r="D4436" s="349" t="s">
        <v>4901</v>
      </c>
      <c r="E4436" s="350" t="s">
        <v>24</v>
      </c>
      <c r="F4436" s="349" t="s">
        <v>24</v>
      </c>
      <c r="G4436" s="349">
        <v>94714</v>
      </c>
      <c r="H4436" s="349" t="s">
        <v>5633</v>
      </c>
      <c r="I4436" s="349" t="s">
        <v>181</v>
      </c>
      <c r="J4436" s="349" t="s">
        <v>1137</v>
      </c>
      <c r="K4436" s="350">
        <v>461.46</v>
      </c>
      <c r="L4436" s="349" t="s">
        <v>1138</v>
      </c>
    </row>
    <row r="4437" spans="1:12" ht="13.5" x14ac:dyDescent="0.25">
      <c r="A4437" s="349" t="s">
        <v>4648</v>
      </c>
      <c r="B4437" s="349" t="s">
        <v>4649</v>
      </c>
      <c r="C4437" s="349" t="s">
        <v>3978</v>
      </c>
      <c r="D4437" s="349" t="s">
        <v>4901</v>
      </c>
      <c r="E4437" s="350" t="s">
        <v>24</v>
      </c>
      <c r="F4437" s="349" t="s">
        <v>24</v>
      </c>
      <c r="G4437" s="349">
        <v>94715</v>
      </c>
      <c r="H4437" s="349" t="s">
        <v>5634</v>
      </c>
      <c r="I4437" s="349" t="s">
        <v>181</v>
      </c>
      <c r="J4437" s="349" t="s">
        <v>1137</v>
      </c>
      <c r="K4437" s="350">
        <v>406.54</v>
      </c>
      <c r="L4437" s="349" t="s">
        <v>1138</v>
      </c>
    </row>
    <row r="4438" spans="1:12" ht="13.5" x14ac:dyDescent="0.25">
      <c r="A4438" s="349" t="s">
        <v>4648</v>
      </c>
      <c r="B4438" s="349" t="s">
        <v>4649</v>
      </c>
      <c r="C4438" s="349" t="s">
        <v>3978</v>
      </c>
      <c r="D4438" s="349" t="s">
        <v>4901</v>
      </c>
      <c r="E4438" s="350" t="s">
        <v>24</v>
      </c>
      <c r="F4438" s="349" t="s">
        <v>24</v>
      </c>
      <c r="G4438" s="349">
        <v>94724</v>
      </c>
      <c r="H4438" s="349" t="s">
        <v>5635</v>
      </c>
      <c r="I4438" s="349" t="s">
        <v>181</v>
      </c>
      <c r="J4438" s="349" t="s">
        <v>1137</v>
      </c>
      <c r="K4438" s="350">
        <v>27.79</v>
      </c>
      <c r="L4438" s="349" t="s">
        <v>1138</v>
      </c>
    </row>
    <row r="4439" spans="1:12" ht="13.5" x14ac:dyDescent="0.25">
      <c r="A4439" s="349" t="s">
        <v>4648</v>
      </c>
      <c r="B4439" s="349" t="s">
        <v>4649</v>
      </c>
      <c r="C4439" s="349" t="s">
        <v>3978</v>
      </c>
      <c r="D4439" s="349" t="s">
        <v>4901</v>
      </c>
      <c r="E4439" s="350" t="s">
        <v>24</v>
      </c>
      <c r="F4439" s="349" t="s">
        <v>24</v>
      </c>
      <c r="G4439" s="349">
        <v>94725</v>
      </c>
      <c r="H4439" s="349" t="s">
        <v>5636</v>
      </c>
      <c r="I4439" s="349" t="s">
        <v>181</v>
      </c>
      <c r="J4439" s="349" t="s">
        <v>1137</v>
      </c>
      <c r="K4439" s="350">
        <v>6.57</v>
      </c>
      <c r="L4439" s="349" t="s">
        <v>1138</v>
      </c>
    </row>
    <row r="4440" spans="1:12" ht="13.5" x14ac:dyDescent="0.25">
      <c r="A4440" s="349" t="s">
        <v>4648</v>
      </c>
      <c r="B4440" s="349" t="s">
        <v>4649</v>
      </c>
      <c r="C4440" s="349" t="s">
        <v>3978</v>
      </c>
      <c r="D4440" s="349" t="s">
        <v>4901</v>
      </c>
      <c r="E4440" s="350" t="s">
        <v>24</v>
      </c>
      <c r="F4440" s="349" t="s">
        <v>24</v>
      </c>
      <c r="G4440" s="349">
        <v>94726</v>
      </c>
      <c r="H4440" s="349" t="s">
        <v>5637</v>
      </c>
      <c r="I4440" s="349" t="s">
        <v>181</v>
      </c>
      <c r="J4440" s="349" t="s">
        <v>1137</v>
      </c>
      <c r="K4440" s="350">
        <v>34.659999999999997</v>
      </c>
      <c r="L4440" s="349" t="s">
        <v>1138</v>
      </c>
    </row>
    <row r="4441" spans="1:12" ht="13.5" x14ac:dyDescent="0.25">
      <c r="A4441" s="349" t="s">
        <v>4648</v>
      </c>
      <c r="B4441" s="349" t="s">
        <v>4649</v>
      </c>
      <c r="C4441" s="349" t="s">
        <v>3978</v>
      </c>
      <c r="D4441" s="349" t="s">
        <v>4901</v>
      </c>
      <c r="E4441" s="350" t="s">
        <v>24</v>
      </c>
      <c r="F4441" s="349" t="s">
        <v>24</v>
      </c>
      <c r="G4441" s="349">
        <v>94727</v>
      </c>
      <c r="H4441" s="349" t="s">
        <v>5638</v>
      </c>
      <c r="I4441" s="349" t="s">
        <v>181</v>
      </c>
      <c r="J4441" s="349" t="s">
        <v>1137</v>
      </c>
      <c r="K4441" s="350">
        <v>9.7200000000000006</v>
      </c>
      <c r="L4441" s="349" t="s">
        <v>1138</v>
      </c>
    </row>
    <row r="4442" spans="1:12" ht="13.5" x14ac:dyDescent="0.25">
      <c r="A4442" s="349" t="s">
        <v>4648</v>
      </c>
      <c r="B4442" s="349" t="s">
        <v>4649</v>
      </c>
      <c r="C4442" s="349" t="s">
        <v>3978</v>
      </c>
      <c r="D4442" s="349" t="s">
        <v>4901</v>
      </c>
      <c r="E4442" s="350" t="s">
        <v>24</v>
      </c>
      <c r="F4442" s="349" t="s">
        <v>24</v>
      </c>
      <c r="G4442" s="349">
        <v>94728</v>
      </c>
      <c r="H4442" s="349" t="s">
        <v>5639</v>
      </c>
      <c r="I4442" s="349" t="s">
        <v>181</v>
      </c>
      <c r="J4442" s="349" t="s">
        <v>1137</v>
      </c>
      <c r="K4442" s="350">
        <v>54.49</v>
      </c>
      <c r="L4442" s="349" t="s">
        <v>1138</v>
      </c>
    </row>
    <row r="4443" spans="1:12" ht="13.5" x14ac:dyDescent="0.25">
      <c r="A4443" s="349" t="s">
        <v>4648</v>
      </c>
      <c r="B4443" s="349" t="s">
        <v>4649</v>
      </c>
      <c r="C4443" s="349" t="s">
        <v>3978</v>
      </c>
      <c r="D4443" s="349" t="s">
        <v>4901</v>
      </c>
      <c r="E4443" s="350" t="s">
        <v>24</v>
      </c>
      <c r="F4443" s="349" t="s">
        <v>24</v>
      </c>
      <c r="G4443" s="349">
        <v>94729</v>
      </c>
      <c r="H4443" s="349" t="s">
        <v>5640</v>
      </c>
      <c r="I4443" s="349" t="s">
        <v>181</v>
      </c>
      <c r="J4443" s="349" t="s">
        <v>1137</v>
      </c>
      <c r="K4443" s="350">
        <v>18.18</v>
      </c>
      <c r="L4443" s="349" t="s">
        <v>1138</v>
      </c>
    </row>
    <row r="4444" spans="1:12" ht="13.5" x14ac:dyDescent="0.25">
      <c r="A4444" s="349" t="s">
        <v>4648</v>
      </c>
      <c r="B4444" s="349" t="s">
        <v>4649</v>
      </c>
      <c r="C4444" s="349" t="s">
        <v>3978</v>
      </c>
      <c r="D4444" s="349" t="s">
        <v>4901</v>
      </c>
      <c r="E4444" s="350" t="s">
        <v>24</v>
      </c>
      <c r="F4444" s="349" t="s">
        <v>24</v>
      </c>
      <c r="G4444" s="349">
        <v>94730</v>
      </c>
      <c r="H4444" s="349" t="s">
        <v>5641</v>
      </c>
      <c r="I4444" s="349" t="s">
        <v>181</v>
      </c>
      <c r="J4444" s="349" t="s">
        <v>1137</v>
      </c>
      <c r="K4444" s="350">
        <v>65.489999999999995</v>
      </c>
      <c r="L4444" s="349" t="s">
        <v>1138</v>
      </c>
    </row>
    <row r="4445" spans="1:12" ht="13.5" x14ac:dyDescent="0.25">
      <c r="A4445" s="349" t="s">
        <v>4648</v>
      </c>
      <c r="B4445" s="349" t="s">
        <v>4649</v>
      </c>
      <c r="C4445" s="349" t="s">
        <v>3978</v>
      </c>
      <c r="D4445" s="349" t="s">
        <v>4901</v>
      </c>
      <c r="E4445" s="350" t="s">
        <v>24</v>
      </c>
      <c r="F4445" s="349" t="s">
        <v>24</v>
      </c>
      <c r="G4445" s="349">
        <v>94731</v>
      </c>
      <c r="H4445" s="349" t="s">
        <v>5642</v>
      </c>
      <c r="I4445" s="349" t="s">
        <v>181</v>
      </c>
      <c r="J4445" s="349" t="s">
        <v>1137</v>
      </c>
      <c r="K4445" s="350">
        <v>23.07</v>
      </c>
      <c r="L4445" s="349" t="s">
        <v>1138</v>
      </c>
    </row>
    <row r="4446" spans="1:12" ht="13.5" x14ac:dyDescent="0.25">
      <c r="A4446" s="349" t="s">
        <v>4648</v>
      </c>
      <c r="B4446" s="349" t="s">
        <v>4649</v>
      </c>
      <c r="C4446" s="349" t="s">
        <v>3978</v>
      </c>
      <c r="D4446" s="349" t="s">
        <v>4901</v>
      </c>
      <c r="E4446" s="350" t="s">
        <v>24</v>
      </c>
      <c r="F4446" s="349" t="s">
        <v>24</v>
      </c>
      <c r="G4446" s="349">
        <v>94732</v>
      </c>
      <c r="H4446" s="349" t="s">
        <v>5643</v>
      </c>
      <c r="I4446" s="349" t="s">
        <v>181</v>
      </c>
      <c r="J4446" s="349" t="s">
        <v>1137</v>
      </c>
      <c r="K4446" s="350">
        <v>107.07</v>
      </c>
      <c r="L4446" s="349" t="s">
        <v>1138</v>
      </c>
    </row>
    <row r="4447" spans="1:12" ht="13.5" x14ac:dyDescent="0.25">
      <c r="A4447" s="349" t="s">
        <v>4648</v>
      </c>
      <c r="B4447" s="349" t="s">
        <v>4649</v>
      </c>
      <c r="C4447" s="349" t="s">
        <v>3978</v>
      </c>
      <c r="D4447" s="349" t="s">
        <v>4901</v>
      </c>
      <c r="E4447" s="350" t="s">
        <v>24</v>
      </c>
      <c r="F4447" s="349" t="s">
        <v>24</v>
      </c>
      <c r="G4447" s="349">
        <v>94733</v>
      </c>
      <c r="H4447" s="349" t="s">
        <v>5644</v>
      </c>
      <c r="I4447" s="349" t="s">
        <v>181</v>
      </c>
      <c r="J4447" s="349" t="s">
        <v>1137</v>
      </c>
      <c r="K4447" s="350">
        <v>44.13</v>
      </c>
      <c r="L4447" s="349" t="s">
        <v>1138</v>
      </c>
    </row>
    <row r="4448" spans="1:12" ht="13.5" x14ac:dyDescent="0.25">
      <c r="A4448" s="349" t="s">
        <v>4648</v>
      </c>
      <c r="B4448" s="349" t="s">
        <v>4649</v>
      </c>
      <c r="C4448" s="349" t="s">
        <v>3978</v>
      </c>
      <c r="D4448" s="349" t="s">
        <v>4901</v>
      </c>
      <c r="E4448" s="350" t="s">
        <v>24</v>
      </c>
      <c r="F4448" s="349" t="s">
        <v>24</v>
      </c>
      <c r="G4448" s="349">
        <v>94734</v>
      </c>
      <c r="H4448" s="349" t="s">
        <v>5645</v>
      </c>
      <c r="I4448" s="349" t="s">
        <v>181</v>
      </c>
      <c r="J4448" s="349" t="s">
        <v>1137</v>
      </c>
      <c r="K4448" s="350">
        <v>386.85</v>
      </c>
      <c r="L4448" s="349" t="s">
        <v>1138</v>
      </c>
    </row>
    <row r="4449" spans="1:12" ht="13.5" x14ac:dyDescent="0.25">
      <c r="A4449" s="349" t="s">
        <v>4648</v>
      </c>
      <c r="B4449" s="349" t="s">
        <v>4649</v>
      </c>
      <c r="C4449" s="349" t="s">
        <v>3978</v>
      </c>
      <c r="D4449" s="349" t="s">
        <v>4901</v>
      </c>
      <c r="E4449" s="350" t="s">
        <v>24</v>
      </c>
      <c r="F4449" s="349" t="s">
        <v>24</v>
      </c>
      <c r="G4449" s="349">
        <v>94736</v>
      </c>
      <c r="H4449" s="349" t="s">
        <v>5646</v>
      </c>
      <c r="I4449" s="349" t="s">
        <v>181</v>
      </c>
      <c r="J4449" s="349" t="s">
        <v>1137</v>
      </c>
      <c r="K4449" s="350">
        <v>566.17999999999995</v>
      </c>
      <c r="L4449" s="349" t="s">
        <v>1138</v>
      </c>
    </row>
    <row r="4450" spans="1:12" ht="13.5" x14ac:dyDescent="0.25">
      <c r="A4450" s="349" t="s">
        <v>4648</v>
      </c>
      <c r="B4450" s="349" t="s">
        <v>4649</v>
      </c>
      <c r="C4450" s="349" t="s">
        <v>3978</v>
      </c>
      <c r="D4450" s="349" t="s">
        <v>4901</v>
      </c>
      <c r="E4450" s="350" t="s">
        <v>24</v>
      </c>
      <c r="F4450" s="349" t="s">
        <v>24</v>
      </c>
      <c r="G4450" s="349">
        <v>94737</v>
      </c>
      <c r="H4450" s="349" t="s">
        <v>5647</v>
      </c>
      <c r="I4450" s="349" t="s">
        <v>181</v>
      </c>
      <c r="J4450" s="349" t="s">
        <v>1137</v>
      </c>
      <c r="K4450" s="350">
        <v>188.1</v>
      </c>
      <c r="L4450" s="349" t="s">
        <v>1138</v>
      </c>
    </row>
    <row r="4451" spans="1:12" ht="13.5" x14ac:dyDescent="0.25">
      <c r="A4451" s="349" t="s">
        <v>4648</v>
      </c>
      <c r="B4451" s="349" t="s">
        <v>4649</v>
      </c>
      <c r="C4451" s="349" t="s">
        <v>3978</v>
      </c>
      <c r="D4451" s="349" t="s">
        <v>4901</v>
      </c>
      <c r="E4451" s="350" t="s">
        <v>24</v>
      </c>
      <c r="F4451" s="349" t="s">
        <v>24</v>
      </c>
      <c r="G4451" s="349">
        <v>94738</v>
      </c>
      <c r="H4451" s="349" t="s">
        <v>5648</v>
      </c>
      <c r="I4451" s="349" t="s">
        <v>181</v>
      </c>
      <c r="J4451" s="349" t="s">
        <v>1137</v>
      </c>
      <c r="K4451" s="370">
        <v>1699.36</v>
      </c>
      <c r="L4451" s="349" t="s">
        <v>1138</v>
      </c>
    </row>
    <row r="4452" spans="1:12" ht="13.5" x14ac:dyDescent="0.25">
      <c r="A4452" s="349" t="s">
        <v>4648</v>
      </c>
      <c r="B4452" s="349" t="s">
        <v>4649</v>
      </c>
      <c r="C4452" s="349" t="s">
        <v>3978</v>
      </c>
      <c r="D4452" s="349" t="s">
        <v>4901</v>
      </c>
      <c r="E4452" s="350" t="s">
        <v>24</v>
      </c>
      <c r="F4452" s="349" t="s">
        <v>24</v>
      </c>
      <c r="G4452" s="349">
        <v>94739</v>
      </c>
      <c r="H4452" s="349" t="s">
        <v>5649</v>
      </c>
      <c r="I4452" s="349" t="s">
        <v>181</v>
      </c>
      <c r="J4452" s="349" t="s">
        <v>1137</v>
      </c>
      <c r="K4452" s="350">
        <v>215.84</v>
      </c>
      <c r="L4452" s="349" t="s">
        <v>1138</v>
      </c>
    </row>
    <row r="4453" spans="1:12" ht="13.5" x14ac:dyDescent="0.25">
      <c r="A4453" s="349" t="s">
        <v>4648</v>
      </c>
      <c r="B4453" s="349" t="s">
        <v>4649</v>
      </c>
      <c r="C4453" s="349" t="s">
        <v>3978</v>
      </c>
      <c r="D4453" s="349" t="s">
        <v>4901</v>
      </c>
      <c r="E4453" s="350" t="s">
        <v>24</v>
      </c>
      <c r="F4453" s="349" t="s">
        <v>24</v>
      </c>
      <c r="G4453" s="349">
        <v>94740</v>
      </c>
      <c r="H4453" s="349" t="s">
        <v>5650</v>
      </c>
      <c r="I4453" s="349" t="s">
        <v>181</v>
      </c>
      <c r="J4453" s="349" t="s">
        <v>1137</v>
      </c>
      <c r="K4453" s="350">
        <v>10.34</v>
      </c>
      <c r="L4453" s="349" t="s">
        <v>1138</v>
      </c>
    </row>
    <row r="4454" spans="1:12" ht="13.5" x14ac:dyDescent="0.25">
      <c r="A4454" s="349" t="s">
        <v>4648</v>
      </c>
      <c r="B4454" s="349" t="s">
        <v>4649</v>
      </c>
      <c r="C4454" s="349" t="s">
        <v>3978</v>
      </c>
      <c r="D4454" s="349" t="s">
        <v>4901</v>
      </c>
      <c r="E4454" s="350" t="s">
        <v>24</v>
      </c>
      <c r="F4454" s="349" t="s">
        <v>24</v>
      </c>
      <c r="G4454" s="349">
        <v>94741</v>
      </c>
      <c r="H4454" s="349" t="s">
        <v>5651</v>
      </c>
      <c r="I4454" s="349" t="s">
        <v>181</v>
      </c>
      <c r="J4454" s="349" t="s">
        <v>1137</v>
      </c>
      <c r="K4454" s="350">
        <v>13.42</v>
      </c>
      <c r="L4454" s="349" t="s">
        <v>1138</v>
      </c>
    </row>
    <row r="4455" spans="1:12" ht="13.5" x14ac:dyDescent="0.25">
      <c r="A4455" s="349" t="s">
        <v>4648</v>
      </c>
      <c r="B4455" s="349" t="s">
        <v>4649</v>
      </c>
      <c r="C4455" s="349" t="s">
        <v>3978</v>
      </c>
      <c r="D4455" s="349" t="s">
        <v>4901</v>
      </c>
      <c r="E4455" s="350" t="s">
        <v>24</v>
      </c>
      <c r="F4455" s="349" t="s">
        <v>24</v>
      </c>
      <c r="G4455" s="349">
        <v>94742</v>
      </c>
      <c r="H4455" s="349" t="s">
        <v>5652</v>
      </c>
      <c r="I4455" s="349" t="s">
        <v>181</v>
      </c>
      <c r="J4455" s="349" t="s">
        <v>1137</v>
      </c>
      <c r="K4455" s="350">
        <v>15.57</v>
      </c>
      <c r="L4455" s="349" t="s">
        <v>1138</v>
      </c>
    </row>
    <row r="4456" spans="1:12" ht="13.5" x14ac:dyDescent="0.25">
      <c r="A4456" s="349" t="s">
        <v>4648</v>
      </c>
      <c r="B4456" s="349" t="s">
        <v>4649</v>
      </c>
      <c r="C4456" s="349" t="s">
        <v>3978</v>
      </c>
      <c r="D4456" s="349" t="s">
        <v>4901</v>
      </c>
      <c r="E4456" s="350" t="s">
        <v>24</v>
      </c>
      <c r="F4456" s="349" t="s">
        <v>24</v>
      </c>
      <c r="G4456" s="349">
        <v>94743</v>
      </c>
      <c r="H4456" s="349" t="s">
        <v>5653</v>
      </c>
      <c r="I4456" s="349" t="s">
        <v>181</v>
      </c>
      <c r="J4456" s="349" t="s">
        <v>1137</v>
      </c>
      <c r="K4456" s="350">
        <v>20.190000000000001</v>
      </c>
      <c r="L4456" s="349" t="s">
        <v>1138</v>
      </c>
    </row>
    <row r="4457" spans="1:12" ht="13.5" x14ac:dyDescent="0.25">
      <c r="A4457" s="349" t="s">
        <v>4648</v>
      </c>
      <c r="B4457" s="349" t="s">
        <v>4649</v>
      </c>
      <c r="C4457" s="349" t="s">
        <v>3978</v>
      </c>
      <c r="D4457" s="349" t="s">
        <v>4901</v>
      </c>
      <c r="E4457" s="350" t="s">
        <v>24</v>
      </c>
      <c r="F4457" s="349" t="s">
        <v>24</v>
      </c>
      <c r="G4457" s="349">
        <v>94744</v>
      </c>
      <c r="H4457" s="349" t="s">
        <v>5654</v>
      </c>
      <c r="I4457" s="349" t="s">
        <v>181</v>
      </c>
      <c r="J4457" s="349" t="s">
        <v>1137</v>
      </c>
      <c r="K4457" s="350">
        <v>25.49</v>
      </c>
      <c r="L4457" s="349" t="s">
        <v>1138</v>
      </c>
    </row>
    <row r="4458" spans="1:12" ht="13.5" x14ac:dyDescent="0.25">
      <c r="A4458" s="349" t="s">
        <v>4648</v>
      </c>
      <c r="B4458" s="349" t="s">
        <v>4649</v>
      </c>
      <c r="C4458" s="349" t="s">
        <v>3978</v>
      </c>
      <c r="D4458" s="349" t="s">
        <v>4901</v>
      </c>
      <c r="E4458" s="350" t="s">
        <v>24</v>
      </c>
      <c r="F4458" s="349" t="s">
        <v>24</v>
      </c>
      <c r="G4458" s="349">
        <v>94746</v>
      </c>
      <c r="H4458" s="349" t="s">
        <v>5655</v>
      </c>
      <c r="I4458" s="349" t="s">
        <v>181</v>
      </c>
      <c r="J4458" s="349" t="s">
        <v>1137</v>
      </c>
      <c r="K4458" s="350">
        <v>35.1</v>
      </c>
      <c r="L4458" s="349" t="s">
        <v>1138</v>
      </c>
    </row>
    <row r="4459" spans="1:12" ht="13.5" x14ac:dyDescent="0.25">
      <c r="A4459" s="349" t="s">
        <v>4648</v>
      </c>
      <c r="B4459" s="349" t="s">
        <v>4649</v>
      </c>
      <c r="C4459" s="349" t="s">
        <v>3978</v>
      </c>
      <c r="D4459" s="349" t="s">
        <v>4901</v>
      </c>
      <c r="E4459" s="350" t="s">
        <v>24</v>
      </c>
      <c r="F4459" s="349" t="s">
        <v>24</v>
      </c>
      <c r="G4459" s="349">
        <v>94748</v>
      </c>
      <c r="H4459" s="349" t="s">
        <v>5656</v>
      </c>
      <c r="I4459" s="349" t="s">
        <v>181</v>
      </c>
      <c r="J4459" s="349" t="s">
        <v>1137</v>
      </c>
      <c r="K4459" s="350">
        <v>83.21</v>
      </c>
      <c r="L4459" s="349" t="s">
        <v>1138</v>
      </c>
    </row>
    <row r="4460" spans="1:12" ht="13.5" x14ac:dyDescent="0.25">
      <c r="A4460" s="349" t="s">
        <v>4648</v>
      </c>
      <c r="B4460" s="349" t="s">
        <v>4649</v>
      </c>
      <c r="C4460" s="349" t="s">
        <v>3978</v>
      </c>
      <c r="D4460" s="349" t="s">
        <v>4901</v>
      </c>
      <c r="E4460" s="350" t="s">
        <v>24</v>
      </c>
      <c r="F4460" s="349" t="s">
        <v>24</v>
      </c>
      <c r="G4460" s="349">
        <v>94750</v>
      </c>
      <c r="H4460" s="349" t="s">
        <v>5657</v>
      </c>
      <c r="I4460" s="349" t="s">
        <v>181</v>
      </c>
      <c r="J4460" s="349" t="s">
        <v>1137</v>
      </c>
      <c r="K4460" s="350">
        <v>163.76</v>
      </c>
      <c r="L4460" s="349" t="s">
        <v>1138</v>
      </c>
    </row>
    <row r="4461" spans="1:12" ht="13.5" x14ac:dyDescent="0.25">
      <c r="A4461" s="349" t="s">
        <v>4648</v>
      </c>
      <c r="B4461" s="349" t="s">
        <v>4649</v>
      </c>
      <c r="C4461" s="349" t="s">
        <v>3978</v>
      </c>
      <c r="D4461" s="349" t="s">
        <v>4901</v>
      </c>
      <c r="E4461" s="350" t="s">
        <v>24</v>
      </c>
      <c r="F4461" s="349" t="s">
        <v>24</v>
      </c>
      <c r="G4461" s="349">
        <v>94752</v>
      </c>
      <c r="H4461" s="349" t="s">
        <v>5658</v>
      </c>
      <c r="I4461" s="349" t="s">
        <v>181</v>
      </c>
      <c r="J4461" s="349" t="s">
        <v>1137</v>
      </c>
      <c r="K4461" s="350">
        <v>199.39</v>
      </c>
      <c r="L4461" s="349" t="s">
        <v>1138</v>
      </c>
    </row>
    <row r="4462" spans="1:12" ht="13.5" x14ac:dyDescent="0.25">
      <c r="A4462" s="349" t="s">
        <v>4648</v>
      </c>
      <c r="B4462" s="349" t="s">
        <v>4649</v>
      </c>
      <c r="C4462" s="349" t="s">
        <v>3978</v>
      </c>
      <c r="D4462" s="349" t="s">
        <v>4901</v>
      </c>
      <c r="E4462" s="350" t="s">
        <v>24</v>
      </c>
      <c r="F4462" s="349" t="s">
        <v>24</v>
      </c>
      <c r="G4462" s="349">
        <v>94754</v>
      </c>
      <c r="H4462" s="349" t="s">
        <v>5659</v>
      </c>
      <c r="I4462" s="349" t="s">
        <v>181</v>
      </c>
      <c r="J4462" s="349" t="s">
        <v>1137</v>
      </c>
      <c r="K4462" s="350">
        <v>267.81</v>
      </c>
      <c r="L4462" s="349" t="s">
        <v>1138</v>
      </c>
    </row>
    <row r="4463" spans="1:12" ht="13.5" x14ac:dyDescent="0.25">
      <c r="A4463" s="349" t="s">
        <v>4648</v>
      </c>
      <c r="B4463" s="349" t="s">
        <v>4649</v>
      </c>
      <c r="C4463" s="349" t="s">
        <v>3978</v>
      </c>
      <c r="D4463" s="349" t="s">
        <v>4901</v>
      </c>
      <c r="E4463" s="350" t="s">
        <v>24</v>
      </c>
      <c r="F4463" s="349" t="s">
        <v>24</v>
      </c>
      <c r="G4463" s="349">
        <v>94756</v>
      </c>
      <c r="H4463" s="349" t="s">
        <v>5660</v>
      </c>
      <c r="I4463" s="349" t="s">
        <v>181</v>
      </c>
      <c r="J4463" s="349" t="s">
        <v>1137</v>
      </c>
      <c r="K4463" s="350">
        <v>12.92</v>
      </c>
      <c r="L4463" s="349" t="s">
        <v>1138</v>
      </c>
    </row>
    <row r="4464" spans="1:12" ht="13.5" x14ac:dyDescent="0.25">
      <c r="A4464" s="349" t="s">
        <v>4648</v>
      </c>
      <c r="B4464" s="349" t="s">
        <v>4649</v>
      </c>
      <c r="C4464" s="349" t="s">
        <v>3978</v>
      </c>
      <c r="D4464" s="349" t="s">
        <v>4901</v>
      </c>
      <c r="E4464" s="350" t="s">
        <v>24</v>
      </c>
      <c r="F4464" s="349" t="s">
        <v>24</v>
      </c>
      <c r="G4464" s="349">
        <v>94757</v>
      </c>
      <c r="H4464" s="349" t="s">
        <v>5661</v>
      </c>
      <c r="I4464" s="349" t="s">
        <v>181</v>
      </c>
      <c r="J4464" s="349" t="s">
        <v>1137</v>
      </c>
      <c r="K4464" s="350">
        <v>18.170000000000002</v>
      </c>
      <c r="L4464" s="349" t="s">
        <v>1138</v>
      </c>
    </row>
    <row r="4465" spans="1:12" ht="13.5" x14ac:dyDescent="0.25">
      <c r="A4465" s="349" t="s">
        <v>4648</v>
      </c>
      <c r="B4465" s="349" t="s">
        <v>4649</v>
      </c>
      <c r="C4465" s="349" t="s">
        <v>3978</v>
      </c>
      <c r="D4465" s="349" t="s">
        <v>4901</v>
      </c>
      <c r="E4465" s="350" t="s">
        <v>24</v>
      </c>
      <c r="F4465" s="349" t="s">
        <v>24</v>
      </c>
      <c r="G4465" s="349">
        <v>94758</v>
      </c>
      <c r="H4465" s="349" t="s">
        <v>5662</v>
      </c>
      <c r="I4465" s="349" t="s">
        <v>181</v>
      </c>
      <c r="J4465" s="349" t="s">
        <v>1137</v>
      </c>
      <c r="K4465" s="350">
        <v>50.28</v>
      </c>
      <c r="L4465" s="349" t="s">
        <v>1138</v>
      </c>
    </row>
    <row r="4466" spans="1:12" ht="13.5" x14ac:dyDescent="0.25">
      <c r="A4466" s="349" t="s">
        <v>4648</v>
      </c>
      <c r="B4466" s="349" t="s">
        <v>4649</v>
      </c>
      <c r="C4466" s="349" t="s">
        <v>3978</v>
      </c>
      <c r="D4466" s="349" t="s">
        <v>4901</v>
      </c>
      <c r="E4466" s="350" t="s">
        <v>24</v>
      </c>
      <c r="F4466" s="349" t="s">
        <v>24</v>
      </c>
      <c r="G4466" s="349">
        <v>94759</v>
      </c>
      <c r="H4466" s="349" t="s">
        <v>5663</v>
      </c>
      <c r="I4466" s="349" t="s">
        <v>181</v>
      </c>
      <c r="J4466" s="349" t="s">
        <v>1137</v>
      </c>
      <c r="K4466" s="350">
        <v>61.65</v>
      </c>
      <c r="L4466" s="349" t="s">
        <v>1138</v>
      </c>
    </row>
    <row r="4467" spans="1:12" ht="13.5" x14ac:dyDescent="0.25">
      <c r="A4467" s="349" t="s">
        <v>4648</v>
      </c>
      <c r="B4467" s="349" t="s">
        <v>4649</v>
      </c>
      <c r="C4467" s="349" t="s">
        <v>3978</v>
      </c>
      <c r="D4467" s="349" t="s">
        <v>4901</v>
      </c>
      <c r="E4467" s="350" t="s">
        <v>24</v>
      </c>
      <c r="F4467" s="349" t="s">
        <v>24</v>
      </c>
      <c r="G4467" s="349">
        <v>94760</v>
      </c>
      <c r="H4467" s="349" t="s">
        <v>5664</v>
      </c>
      <c r="I4467" s="349" t="s">
        <v>181</v>
      </c>
      <c r="J4467" s="349" t="s">
        <v>1137</v>
      </c>
      <c r="K4467" s="350">
        <v>103.45</v>
      </c>
      <c r="L4467" s="349" t="s">
        <v>1138</v>
      </c>
    </row>
    <row r="4468" spans="1:12" ht="13.5" x14ac:dyDescent="0.25">
      <c r="A4468" s="349" t="s">
        <v>4648</v>
      </c>
      <c r="B4468" s="349" t="s">
        <v>4649</v>
      </c>
      <c r="C4468" s="349" t="s">
        <v>3978</v>
      </c>
      <c r="D4468" s="349" t="s">
        <v>4901</v>
      </c>
      <c r="E4468" s="350" t="s">
        <v>24</v>
      </c>
      <c r="F4468" s="349" t="s">
        <v>24</v>
      </c>
      <c r="G4468" s="349">
        <v>94761</v>
      </c>
      <c r="H4468" s="349" t="s">
        <v>5665</v>
      </c>
      <c r="I4468" s="349" t="s">
        <v>181</v>
      </c>
      <c r="J4468" s="349" t="s">
        <v>1137</v>
      </c>
      <c r="K4468" s="350">
        <v>219.24</v>
      </c>
      <c r="L4468" s="349" t="s">
        <v>1138</v>
      </c>
    </row>
    <row r="4469" spans="1:12" ht="13.5" x14ac:dyDescent="0.25">
      <c r="A4469" s="349" t="s">
        <v>4648</v>
      </c>
      <c r="B4469" s="349" t="s">
        <v>4649</v>
      </c>
      <c r="C4469" s="349" t="s">
        <v>3978</v>
      </c>
      <c r="D4469" s="349" t="s">
        <v>4901</v>
      </c>
      <c r="E4469" s="350" t="s">
        <v>24</v>
      </c>
      <c r="F4469" s="349" t="s">
        <v>24</v>
      </c>
      <c r="G4469" s="349">
        <v>94762</v>
      </c>
      <c r="H4469" s="349" t="s">
        <v>5666</v>
      </c>
      <c r="I4469" s="349" t="s">
        <v>181</v>
      </c>
      <c r="J4469" s="349" t="s">
        <v>1137</v>
      </c>
      <c r="K4469" s="350">
        <v>268.95</v>
      </c>
      <c r="L4469" s="349" t="s">
        <v>1138</v>
      </c>
    </row>
    <row r="4470" spans="1:12" ht="13.5" x14ac:dyDescent="0.25">
      <c r="A4470" s="349" t="s">
        <v>4648</v>
      </c>
      <c r="B4470" s="349" t="s">
        <v>4649</v>
      </c>
      <c r="C4470" s="349" t="s">
        <v>3978</v>
      </c>
      <c r="D4470" s="349" t="s">
        <v>4901</v>
      </c>
      <c r="E4470" s="350" t="s">
        <v>24</v>
      </c>
      <c r="F4470" s="349" t="s">
        <v>24</v>
      </c>
      <c r="G4470" s="349">
        <v>94763</v>
      </c>
      <c r="H4470" s="349" t="s">
        <v>5667</v>
      </c>
      <c r="I4470" s="349" t="s">
        <v>181</v>
      </c>
      <c r="J4470" s="349" t="s">
        <v>1137</v>
      </c>
      <c r="K4470" s="350">
        <v>327.3</v>
      </c>
      <c r="L4470" s="349" t="s">
        <v>1138</v>
      </c>
    </row>
    <row r="4471" spans="1:12" ht="13.5" x14ac:dyDescent="0.25">
      <c r="A4471" s="349" t="s">
        <v>4648</v>
      </c>
      <c r="B4471" s="349" t="s">
        <v>4649</v>
      </c>
      <c r="C4471" s="349" t="s">
        <v>3978</v>
      </c>
      <c r="D4471" s="349" t="s">
        <v>4901</v>
      </c>
      <c r="E4471" s="350" t="s">
        <v>24</v>
      </c>
      <c r="F4471" s="349" t="s">
        <v>24</v>
      </c>
      <c r="G4471" s="349">
        <v>94764</v>
      </c>
      <c r="H4471" s="349" t="s">
        <v>5668</v>
      </c>
      <c r="I4471" s="349" t="s">
        <v>181</v>
      </c>
      <c r="J4471" s="349" t="s">
        <v>1137</v>
      </c>
      <c r="K4471" s="350">
        <v>38</v>
      </c>
      <c r="L4471" s="349" t="s">
        <v>1138</v>
      </c>
    </row>
    <row r="4472" spans="1:12" ht="13.5" x14ac:dyDescent="0.25">
      <c r="A4472" s="349" t="s">
        <v>4648</v>
      </c>
      <c r="B4472" s="349" t="s">
        <v>4649</v>
      </c>
      <c r="C4472" s="349" t="s">
        <v>3978</v>
      </c>
      <c r="D4472" s="349" t="s">
        <v>4901</v>
      </c>
      <c r="E4472" s="350" t="s">
        <v>24</v>
      </c>
      <c r="F4472" s="349" t="s">
        <v>24</v>
      </c>
      <c r="G4472" s="349">
        <v>94765</v>
      </c>
      <c r="H4472" s="349" t="s">
        <v>5669</v>
      </c>
      <c r="I4472" s="349" t="s">
        <v>181</v>
      </c>
      <c r="J4472" s="349" t="s">
        <v>1137</v>
      </c>
      <c r="K4472" s="350">
        <v>41.32</v>
      </c>
      <c r="L4472" s="349" t="s">
        <v>1138</v>
      </c>
    </row>
    <row r="4473" spans="1:12" ht="13.5" x14ac:dyDescent="0.25">
      <c r="A4473" s="349" t="s">
        <v>4648</v>
      </c>
      <c r="B4473" s="349" t="s">
        <v>4649</v>
      </c>
      <c r="C4473" s="349" t="s">
        <v>3978</v>
      </c>
      <c r="D4473" s="349" t="s">
        <v>4901</v>
      </c>
      <c r="E4473" s="350" t="s">
        <v>24</v>
      </c>
      <c r="F4473" s="349" t="s">
        <v>24</v>
      </c>
      <c r="G4473" s="349">
        <v>94766</v>
      </c>
      <c r="H4473" s="349" t="s">
        <v>5670</v>
      </c>
      <c r="I4473" s="349" t="s">
        <v>181</v>
      </c>
      <c r="J4473" s="349" t="s">
        <v>1137</v>
      </c>
      <c r="K4473" s="350">
        <v>45.71</v>
      </c>
      <c r="L4473" s="349" t="s">
        <v>1138</v>
      </c>
    </row>
    <row r="4474" spans="1:12" ht="13.5" x14ac:dyDescent="0.25">
      <c r="A4474" s="349" t="s">
        <v>4648</v>
      </c>
      <c r="B4474" s="349" t="s">
        <v>4649</v>
      </c>
      <c r="C4474" s="349" t="s">
        <v>3978</v>
      </c>
      <c r="D4474" s="349" t="s">
        <v>4901</v>
      </c>
      <c r="E4474" s="350" t="s">
        <v>24</v>
      </c>
      <c r="F4474" s="349" t="s">
        <v>24</v>
      </c>
      <c r="G4474" s="349">
        <v>94767</v>
      </c>
      <c r="H4474" s="349" t="s">
        <v>5671</v>
      </c>
      <c r="I4474" s="349" t="s">
        <v>181</v>
      </c>
      <c r="J4474" s="349" t="s">
        <v>1137</v>
      </c>
      <c r="K4474" s="350">
        <v>68.02</v>
      </c>
      <c r="L4474" s="349" t="s">
        <v>1138</v>
      </c>
    </row>
    <row r="4475" spans="1:12" ht="13.5" x14ac:dyDescent="0.25">
      <c r="A4475" s="349" t="s">
        <v>4648</v>
      </c>
      <c r="B4475" s="349" t="s">
        <v>4649</v>
      </c>
      <c r="C4475" s="349" t="s">
        <v>3978</v>
      </c>
      <c r="D4475" s="349" t="s">
        <v>4901</v>
      </c>
      <c r="E4475" s="350" t="s">
        <v>24</v>
      </c>
      <c r="F4475" s="349" t="s">
        <v>24</v>
      </c>
      <c r="G4475" s="349">
        <v>94768</v>
      </c>
      <c r="H4475" s="349" t="s">
        <v>5672</v>
      </c>
      <c r="I4475" s="349" t="s">
        <v>181</v>
      </c>
      <c r="J4475" s="349" t="s">
        <v>1137</v>
      </c>
      <c r="K4475" s="350">
        <v>76.680000000000007</v>
      </c>
      <c r="L4475" s="349" t="s">
        <v>1138</v>
      </c>
    </row>
    <row r="4476" spans="1:12" ht="13.5" x14ac:dyDescent="0.25">
      <c r="A4476" s="349" t="s">
        <v>4648</v>
      </c>
      <c r="B4476" s="349" t="s">
        <v>4649</v>
      </c>
      <c r="C4476" s="349" t="s">
        <v>3978</v>
      </c>
      <c r="D4476" s="349" t="s">
        <v>4901</v>
      </c>
      <c r="E4476" s="350" t="s">
        <v>24</v>
      </c>
      <c r="F4476" s="349" t="s">
        <v>24</v>
      </c>
      <c r="G4476" s="349">
        <v>94769</v>
      </c>
      <c r="H4476" s="349" t="s">
        <v>5673</v>
      </c>
      <c r="I4476" s="349" t="s">
        <v>181</v>
      </c>
      <c r="J4476" s="349" t="s">
        <v>1137</v>
      </c>
      <c r="K4476" s="350">
        <v>105.29</v>
      </c>
      <c r="L4476" s="349" t="s">
        <v>1138</v>
      </c>
    </row>
    <row r="4477" spans="1:12" ht="13.5" x14ac:dyDescent="0.25">
      <c r="A4477" s="349" t="s">
        <v>4648</v>
      </c>
      <c r="B4477" s="349" t="s">
        <v>4649</v>
      </c>
      <c r="C4477" s="349" t="s">
        <v>3978</v>
      </c>
      <c r="D4477" s="349" t="s">
        <v>4901</v>
      </c>
      <c r="E4477" s="350" t="s">
        <v>24</v>
      </c>
      <c r="F4477" s="349" t="s">
        <v>24</v>
      </c>
      <c r="G4477" s="349">
        <v>94770</v>
      </c>
      <c r="H4477" s="349" t="s">
        <v>5674</v>
      </c>
      <c r="I4477" s="349" t="s">
        <v>181</v>
      </c>
      <c r="J4477" s="349" t="s">
        <v>1137</v>
      </c>
      <c r="K4477" s="350">
        <v>42.96</v>
      </c>
      <c r="L4477" s="349" t="s">
        <v>1138</v>
      </c>
    </row>
    <row r="4478" spans="1:12" ht="13.5" x14ac:dyDescent="0.25">
      <c r="A4478" s="349" t="s">
        <v>4648</v>
      </c>
      <c r="B4478" s="349" t="s">
        <v>4649</v>
      </c>
      <c r="C4478" s="349" t="s">
        <v>3978</v>
      </c>
      <c r="D4478" s="349" t="s">
        <v>4901</v>
      </c>
      <c r="E4478" s="350" t="s">
        <v>24</v>
      </c>
      <c r="F4478" s="349" t="s">
        <v>24</v>
      </c>
      <c r="G4478" s="349">
        <v>94771</v>
      </c>
      <c r="H4478" s="349" t="s">
        <v>5675</v>
      </c>
      <c r="I4478" s="349" t="s">
        <v>181</v>
      </c>
      <c r="J4478" s="349" t="s">
        <v>1137</v>
      </c>
      <c r="K4478" s="350">
        <v>46.28</v>
      </c>
      <c r="L4478" s="349" t="s">
        <v>1138</v>
      </c>
    </row>
    <row r="4479" spans="1:12" ht="13.5" x14ac:dyDescent="0.25">
      <c r="A4479" s="349" t="s">
        <v>4648</v>
      </c>
      <c r="B4479" s="349" t="s">
        <v>4649</v>
      </c>
      <c r="C4479" s="349" t="s">
        <v>3978</v>
      </c>
      <c r="D4479" s="349" t="s">
        <v>4901</v>
      </c>
      <c r="E4479" s="350" t="s">
        <v>24</v>
      </c>
      <c r="F4479" s="349" t="s">
        <v>24</v>
      </c>
      <c r="G4479" s="349">
        <v>94772</v>
      </c>
      <c r="H4479" s="349" t="s">
        <v>5676</v>
      </c>
      <c r="I4479" s="349" t="s">
        <v>181</v>
      </c>
      <c r="J4479" s="349" t="s">
        <v>1137</v>
      </c>
      <c r="K4479" s="350">
        <v>50.67</v>
      </c>
      <c r="L4479" s="349" t="s">
        <v>1138</v>
      </c>
    </row>
    <row r="4480" spans="1:12" ht="13.5" x14ac:dyDescent="0.25">
      <c r="A4480" s="349" t="s">
        <v>4648</v>
      </c>
      <c r="B4480" s="349" t="s">
        <v>4649</v>
      </c>
      <c r="C4480" s="349" t="s">
        <v>3978</v>
      </c>
      <c r="D4480" s="349" t="s">
        <v>4901</v>
      </c>
      <c r="E4480" s="350" t="s">
        <v>24</v>
      </c>
      <c r="F4480" s="349" t="s">
        <v>24</v>
      </c>
      <c r="G4480" s="349">
        <v>94773</v>
      </c>
      <c r="H4480" s="349" t="s">
        <v>5677</v>
      </c>
      <c r="I4480" s="349" t="s">
        <v>181</v>
      </c>
      <c r="J4480" s="349" t="s">
        <v>1137</v>
      </c>
      <c r="K4480" s="350">
        <v>72.98</v>
      </c>
      <c r="L4480" s="349" t="s">
        <v>1138</v>
      </c>
    </row>
    <row r="4481" spans="1:12" ht="13.5" x14ac:dyDescent="0.25">
      <c r="A4481" s="349" t="s">
        <v>4648</v>
      </c>
      <c r="B4481" s="349" t="s">
        <v>4649</v>
      </c>
      <c r="C4481" s="349" t="s">
        <v>3978</v>
      </c>
      <c r="D4481" s="349" t="s">
        <v>4901</v>
      </c>
      <c r="E4481" s="350" t="s">
        <v>24</v>
      </c>
      <c r="F4481" s="349" t="s">
        <v>24</v>
      </c>
      <c r="G4481" s="349">
        <v>94774</v>
      </c>
      <c r="H4481" s="349" t="s">
        <v>5678</v>
      </c>
      <c r="I4481" s="349" t="s">
        <v>181</v>
      </c>
      <c r="J4481" s="349" t="s">
        <v>1137</v>
      </c>
      <c r="K4481" s="350">
        <v>81.64</v>
      </c>
      <c r="L4481" s="349" t="s">
        <v>1138</v>
      </c>
    </row>
    <row r="4482" spans="1:12" ht="13.5" x14ac:dyDescent="0.25">
      <c r="A4482" s="349" t="s">
        <v>4648</v>
      </c>
      <c r="B4482" s="349" t="s">
        <v>4649</v>
      </c>
      <c r="C4482" s="349" t="s">
        <v>3978</v>
      </c>
      <c r="D4482" s="349" t="s">
        <v>4901</v>
      </c>
      <c r="E4482" s="350" t="s">
        <v>24</v>
      </c>
      <c r="F4482" s="349" t="s">
        <v>24</v>
      </c>
      <c r="G4482" s="349">
        <v>94775</v>
      </c>
      <c r="H4482" s="349" t="s">
        <v>5679</v>
      </c>
      <c r="I4482" s="349" t="s">
        <v>181</v>
      </c>
      <c r="J4482" s="349" t="s">
        <v>1137</v>
      </c>
      <c r="K4482" s="350">
        <v>111.86</v>
      </c>
      <c r="L4482" s="349" t="s">
        <v>1138</v>
      </c>
    </row>
    <row r="4483" spans="1:12" ht="13.5" x14ac:dyDescent="0.25">
      <c r="A4483" s="349" t="s">
        <v>4648</v>
      </c>
      <c r="B4483" s="349" t="s">
        <v>4649</v>
      </c>
      <c r="C4483" s="349" t="s">
        <v>3978</v>
      </c>
      <c r="D4483" s="349" t="s">
        <v>4901</v>
      </c>
      <c r="E4483" s="350" t="s">
        <v>24</v>
      </c>
      <c r="F4483" s="349" t="s">
        <v>24</v>
      </c>
      <c r="G4483" s="349">
        <v>94783</v>
      </c>
      <c r="H4483" s="349" t="s">
        <v>5680</v>
      </c>
      <c r="I4483" s="349" t="s">
        <v>181</v>
      </c>
      <c r="J4483" s="349" t="s">
        <v>1137</v>
      </c>
      <c r="K4483" s="350">
        <v>24.44</v>
      </c>
      <c r="L4483" s="349" t="s">
        <v>1138</v>
      </c>
    </row>
    <row r="4484" spans="1:12" ht="13.5" x14ac:dyDescent="0.25">
      <c r="A4484" s="349" t="s">
        <v>4648</v>
      </c>
      <c r="B4484" s="349" t="s">
        <v>4649</v>
      </c>
      <c r="C4484" s="349" t="s">
        <v>3978</v>
      </c>
      <c r="D4484" s="349" t="s">
        <v>4901</v>
      </c>
      <c r="E4484" s="350" t="s">
        <v>24</v>
      </c>
      <c r="F4484" s="349" t="s">
        <v>24</v>
      </c>
      <c r="G4484" s="349">
        <v>94785</v>
      </c>
      <c r="H4484" s="349" t="s">
        <v>5681</v>
      </c>
      <c r="I4484" s="349" t="s">
        <v>181</v>
      </c>
      <c r="J4484" s="349" t="s">
        <v>1137</v>
      </c>
      <c r="K4484" s="350">
        <v>28.17</v>
      </c>
      <c r="L4484" s="349" t="s">
        <v>1138</v>
      </c>
    </row>
    <row r="4485" spans="1:12" ht="13.5" x14ac:dyDescent="0.25">
      <c r="A4485" s="349" t="s">
        <v>4648</v>
      </c>
      <c r="B4485" s="349" t="s">
        <v>4649</v>
      </c>
      <c r="C4485" s="349" t="s">
        <v>3978</v>
      </c>
      <c r="D4485" s="349" t="s">
        <v>4901</v>
      </c>
      <c r="E4485" s="350" t="s">
        <v>24</v>
      </c>
      <c r="F4485" s="349" t="s">
        <v>24</v>
      </c>
      <c r="G4485" s="349">
        <v>94789</v>
      </c>
      <c r="H4485" s="349" t="s">
        <v>5682</v>
      </c>
      <c r="I4485" s="349" t="s">
        <v>181</v>
      </c>
      <c r="J4485" s="349" t="s">
        <v>1137</v>
      </c>
      <c r="K4485" s="350">
        <v>314.63</v>
      </c>
      <c r="L4485" s="349" t="s">
        <v>1138</v>
      </c>
    </row>
    <row r="4486" spans="1:12" ht="13.5" x14ac:dyDescent="0.25">
      <c r="A4486" s="349" t="s">
        <v>4648</v>
      </c>
      <c r="B4486" s="349" t="s">
        <v>4649</v>
      </c>
      <c r="C4486" s="349" t="s">
        <v>3978</v>
      </c>
      <c r="D4486" s="349" t="s">
        <v>4901</v>
      </c>
      <c r="E4486" s="350" t="s">
        <v>24</v>
      </c>
      <c r="F4486" s="349" t="s">
        <v>24</v>
      </c>
      <c r="G4486" s="349">
        <v>94790</v>
      </c>
      <c r="H4486" s="349" t="s">
        <v>5683</v>
      </c>
      <c r="I4486" s="349" t="s">
        <v>181</v>
      </c>
      <c r="J4486" s="349" t="s">
        <v>1137</v>
      </c>
      <c r="K4486" s="350">
        <v>436.42</v>
      </c>
      <c r="L4486" s="349" t="s">
        <v>1138</v>
      </c>
    </row>
    <row r="4487" spans="1:12" ht="13.5" x14ac:dyDescent="0.25">
      <c r="A4487" s="349" t="s">
        <v>4648</v>
      </c>
      <c r="B4487" s="349" t="s">
        <v>4649</v>
      </c>
      <c r="C4487" s="349" t="s">
        <v>3978</v>
      </c>
      <c r="D4487" s="349" t="s">
        <v>4901</v>
      </c>
      <c r="E4487" s="350" t="s">
        <v>24</v>
      </c>
      <c r="F4487" s="349" t="s">
        <v>24</v>
      </c>
      <c r="G4487" s="349">
        <v>94791</v>
      </c>
      <c r="H4487" s="349" t="s">
        <v>5684</v>
      </c>
      <c r="I4487" s="349" t="s">
        <v>181</v>
      </c>
      <c r="J4487" s="349" t="s">
        <v>1137</v>
      </c>
      <c r="K4487" s="350">
        <v>577.57000000000005</v>
      </c>
      <c r="L4487" s="349" t="s">
        <v>1138</v>
      </c>
    </row>
    <row r="4488" spans="1:12" ht="13.5" x14ac:dyDescent="0.25">
      <c r="A4488" s="349" t="s">
        <v>4648</v>
      </c>
      <c r="B4488" s="349" t="s">
        <v>4649</v>
      </c>
      <c r="C4488" s="349" t="s">
        <v>3978</v>
      </c>
      <c r="D4488" s="349" t="s">
        <v>4901</v>
      </c>
      <c r="E4488" s="350" t="s">
        <v>24</v>
      </c>
      <c r="F4488" s="349" t="s">
        <v>24</v>
      </c>
      <c r="G4488" s="349">
        <v>94863</v>
      </c>
      <c r="H4488" s="349" t="s">
        <v>5685</v>
      </c>
      <c r="I4488" s="349" t="s">
        <v>181</v>
      </c>
      <c r="J4488" s="349" t="s">
        <v>1137</v>
      </c>
      <c r="K4488" s="350">
        <v>157.5</v>
      </c>
      <c r="L4488" s="349" t="s">
        <v>1138</v>
      </c>
    </row>
    <row r="4489" spans="1:12" ht="13.5" x14ac:dyDescent="0.25">
      <c r="A4489" s="349" t="s">
        <v>4648</v>
      </c>
      <c r="B4489" s="349" t="s">
        <v>4649</v>
      </c>
      <c r="C4489" s="349" t="s">
        <v>3978</v>
      </c>
      <c r="D4489" s="349" t="s">
        <v>4901</v>
      </c>
      <c r="E4489" s="350" t="s">
        <v>24</v>
      </c>
      <c r="F4489" s="349" t="s">
        <v>24</v>
      </c>
      <c r="G4489" s="349">
        <v>95237</v>
      </c>
      <c r="H4489" s="349" t="s">
        <v>5686</v>
      </c>
      <c r="I4489" s="349" t="s">
        <v>181</v>
      </c>
      <c r="J4489" s="349" t="s">
        <v>1137</v>
      </c>
      <c r="K4489" s="350">
        <v>30.91</v>
      </c>
      <c r="L4489" s="349" t="s">
        <v>1138</v>
      </c>
    </row>
    <row r="4490" spans="1:12" ht="13.5" x14ac:dyDescent="0.25">
      <c r="A4490" s="349" t="s">
        <v>4648</v>
      </c>
      <c r="B4490" s="349" t="s">
        <v>4649</v>
      </c>
      <c r="C4490" s="349" t="s">
        <v>3978</v>
      </c>
      <c r="D4490" s="349" t="s">
        <v>4901</v>
      </c>
      <c r="E4490" s="350" t="s">
        <v>24</v>
      </c>
      <c r="F4490" s="349" t="s">
        <v>24</v>
      </c>
      <c r="G4490" s="349">
        <v>95693</v>
      </c>
      <c r="H4490" s="349" t="s">
        <v>5687</v>
      </c>
      <c r="I4490" s="349" t="s">
        <v>181</v>
      </c>
      <c r="J4490" s="349" t="s">
        <v>1137</v>
      </c>
      <c r="K4490" s="350">
        <v>65.92</v>
      </c>
      <c r="L4490" s="349" t="s">
        <v>1138</v>
      </c>
    </row>
    <row r="4491" spans="1:12" ht="13.5" x14ac:dyDescent="0.25">
      <c r="A4491" s="349" t="s">
        <v>4648</v>
      </c>
      <c r="B4491" s="349" t="s">
        <v>4649</v>
      </c>
      <c r="C4491" s="349" t="s">
        <v>3978</v>
      </c>
      <c r="D4491" s="349" t="s">
        <v>4901</v>
      </c>
      <c r="E4491" s="350" t="s">
        <v>24</v>
      </c>
      <c r="F4491" s="349" t="s">
        <v>24</v>
      </c>
      <c r="G4491" s="349">
        <v>95694</v>
      </c>
      <c r="H4491" s="349" t="s">
        <v>5688</v>
      </c>
      <c r="I4491" s="349" t="s">
        <v>181</v>
      </c>
      <c r="J4491" s="349" t="s">
        <v>1137</v>
      </c>
      <c r="K4491" s="350">
        <v>69.94</v>
      </c>
      <c r="L4491" s="349" t="s">
        <v>1138</v>
      </c>
    </row>
    <row r="4492" spans="1:12" ht="13.5" x14ac:dyDescent="0.25">
      <c r="A4492" s="349" t="s">
        <v>4648</v>
      </c>
      <c r="B4492" s="349" t="s">
        <v>4649</v>
      </c>
      <c r="C4492" s="349" t="s">
        <v>3978</v>
      </c>
      <c r="D4492" s="349" t="s">
        <v>4901</v>
      </c>
      <c r="E4492" s="350" t="s">
        <v>24</v>
      </c>
      <c r="F4492" s="349" t="s">
        <v>24</v>
      </c>
      <c r="G4492" s="349">
        <v>95695</v>
      </c>
      <c r="H4492" s="349" t="s">
        <v>5689</v>
      </c>
      <c r="I4492" s="349" t="s">
        <v>181</v>
      </c>
      <c r="J4492" s="349" t="s">
        <v>1137</v>
      </c>
      <c r="K4492" s="350">
        <v>76.62</v>
      </c>
      <c r="L4492" s="349" t="s">
        <v>1138</v>
      </c>
    </row>
    <row r="4493" spans="1:12" ht="13.5" x14ac:dyDescent="0.25">
      <c r="A4493" s="349" t="s">
        <v>4648</v>
      </c>
      <c r="B4493" s="349" t="s">
        <v>4649</v>
      </c>
      <c r="C4493" s="349" t="s">
        <v>3978</v>
      </c>
      <c r="D4493" s="349" t="s">
        <v>4901</v>
      </c>
      <c r="E4493" s="350" t="s">
        <v>24</v>
      </c>
      <c r="F4493" s="349" t="s">
        <v>24</v>
      </c>
      <c r="G4493" s="349">
        <v>95696</v>
      </c>
      <c r="H4493" s="349" t="s">
        <v>5690</v>
      </c>
      <c r="I4493" s="349" t="s">
        <v>181</v>
      </c>
      <c r="J4493" s="349" t="s">
        <v>1137</v>
      </c>
      <c r="K4493" s="350">
        <v>49.8</v>
      </c>
      <c r="L4493" s="349" t="s">
        <v>1138</v>
      </c>
    </row>
    <row r="4494" spans="1:12" ht="13.5" x14ac:dyDescent="0.25">
      <c r="A4494" s="349" t="s">
        <v>4648</v>
      </c>
      <c r="B4494" s="349" t="s">
        <v>4649</v>
      </c>
      <c r="C4494" s="349" t="s">
        <v>3978</v>
      </c>
      <c r="D4494" s="349" t="s">
        <v>4901</v>
      </c>
      <c r="E4494" s="350" t="s">
        <v>24</v>
      </c>
      <c r="F4494" s="349" t="s">
        <v>24</v>
      </c>
      <c r="G4494" s="349">
        <v>96637</v>
      </c>
      <c r="H4494" s="349" t="s">
        <v>5691</v>
      </c>
      <c r="I4494" s="349" t="s">
        <v>181</v>
      </c>
      <c r="J4494" s="349" t="s">
        <v>1333</v>
      </c>
      <c r="K4494" s="350">
        <v>14.52</v>
      </c>
      <c r="L4494" s="349" t="s">
        <v>1138</v>
      </c>
    </row>
    <row r="4495" spans="1:12" ht="13.5" x14ac:dyDescent="0.25">
      <c r="A4495" s="349" t="s">
        <v>4648</v>
      </c>
      <c r="B4495" s="349" t="s">
        <v>4649</v>
      </c>
      <c r="C4495" s="349" t="s">
        <v>3978</v>
      </c>
      <c r="D4495" s="349" t="s">
        <v>4901</v>
      </c>
      <c r="E4495" s="350" t="s">
        <v>24</v>
      </c>
      <c r="F4495" s="349" t="s">
        <v>24</v>
      </c>
      <c r="G4495" s="349">
        <v>96638</v>
      </c>
      <c r="H4495" s="349" t="s">
        <v>5692</v>
      </c>
      <c r="I4495" s="349" t="s">
        <v>181</v>
      </c>
      <c r="J4495" s="349" t="s">
        <v>1333</v>
      </c>
      <c r="K4495" s="350">
        <v>14.88</v>
      </c>
      <c r="L4495" s="349" t="s">
        <v>1138</v>
      </c>
    </row>
    <row r="4496" spans="1:12" ht="13.5" x14ac:dyDescent="0.25">
      <c r="A4496" s="349" t="s">
        <v>4648</v>
      </c>
      <c r="B4496" s="349" t="s">
        <v>4649</v>
      </c>
      <c r="C4496" s="349" t="s">
        <v>3978</v>
      </c>
      <c r="D4496" s="349" t="s">
        <v>4901</v>
      </c>
      <c r="E4496" s="350" t="s">
        <v>24</v>
      </c>
      <c r="F4496" s="349" t="s">
        <v>24</v>
      </c>
      <c r="G4496" s="349">
        <v>96639</v>
      </c>
      <c r="H4496" s="349" t="s">
        <v>5693</v>
      </c>
      <c r="I4496" s="349" t="s">
        <v>181</v>
      </c>
      <c r="J4496" s="349" t="s">
        <v>1333</v>
      </c>
      <c r="K4496" s="350">
        <v>10.1</v>
      </c>
      <c r="L4496" s="349" t="s">
        <v>1138</v>
      </c>
    </row>
    <row r="4497" spans="1:12" ht="13.5" x14ac:dyDescent="0.25">
      <c r="A4497" s="349" t="s">
        <v>4648</v>
      </c>
      <c r="B4497" s="349" t="s">
        <v>4649</v>
      </c>
      <c r="C4497" s="349" t="s">
        <v>3978</v>
      </c>
      <c r="D4497" s="349" t="s">
        <v>4901</v>
      </c>
      <c r="E4497" s="350" t="s">
        <v>24</v>
      </c>
      <c r="F4497" s="349" t="s">
        <v>24</v>
      </c>
      <c r="G4497" s="349">
        <v>96640</v>
      </c>
      <c r="H4497" s="349" t="s">
        <v>5694</v>
      </c>
      <c r="I4497" s="349" t="s">
        <v>181</v>
      </c>
      <c r="J4497" s="349" t="s">
        <v>1333</v>
      </c>
      <c r="K4497" s="350">
        <v>23.57</v>
      </c>
      <c r="L4497" s="349" t="s">
        <v>1138</v>
      </c>
    </row>
    <row r="4498" spans="1:12" ht="13.5" x14ac:dyDescent="0.25">
      <c r="A4498" s="349" t="s">
        <v>4648</v>
      </c>
      <c r="B4498" s="349" t="s">
        <v>4649</v>
      </c>
      <c r="C4498" s="349" t="s">
        <v>3978</v>
      </c>
      <c r="D4498" s="349" t="s">
        <v>4901</v>
      </c>
      <c r="E4498" s="350" t="s">
        <v>24</v>
      </c>
      <c r="F4498" s="349" t="s">
        <v>24</v>
      </c>
      <c r="G4498" s="349">
        <v>96641</v>
      </c>
      <c r="H4498" s="349" t="s">
        <v>5695</v>
      </c>
      <c r="I4498" s="349" t="s">
        <v>181</v>
      </c>
      <c r="J4498" s="349" t="s">
        <v>1333</v>
      </c>
      <c r="K4498" s="350">
        <v>15.73</v>
      </c>
      <c r="L4498" s="349" t="s">
        <v>1138</v>
      </c>
    </row>
    <row r="4499" spans="1:12" ht="13.5" x14ac:dyDescent="0.25">
      <c r="A4499" s="349" t="s">
        <v>4648</v>
      </c>
      <c r="B4499" s="349" t="s">
        <v>4649</v>
      </c>
      <c r="C4499" s="349" t="s">
        <v>3978</v>
      </c>
      <c r="D4499" s="349" t="s">
        <v>4901</v>
      </c>
      <c r="E4499" s="350" t="s">
        <v>24</v>
      </c>
      <c r="F4499" s="349" t="s">
        <v>24</v>
      </c>
      <c r="G4499" s="349">
        <v>96642</v>
      </c>
      <c r="H4499" s="349" t="s">
        <v>5696</v>
      </c>
      <c r="I4499" s="349" t="s">
        <v>181</v>
      </c>
      <c r="J4499" s="349" t="s">
        <v>1333</v>
      </c>
      <c r="K4499" s="350">
        <v>19.09</v>
      </c>
      <c r="L4499" s="349" t="s">
        <v>1138</v>
      </c>
    </row>
    <row r="4500" spans="1:12" ht="13.5" x14ac:dyDescent="0.25">
      <c r="A4500" s="349" t="s">
        <v>4648</v>
      </c>
      <c r="B4500" s="349" t="s">
        <v>4649</v>
      </c>
      <c r="C4500" s="349" t="s">
        <v>3978</v>
      </c>
      <c r="D4500" s="349" t="s">
        <v>4901</v>
      </c>
      <c r="E4500" s="350" t="s">
        <v>24</v>
      </c>
      <c r="F4500" s="349" t="s">
        <v>24</v>
      </c>
      <c r="G4500" s="349">
        <v>96643</v>
      </c>
      <c r="H4500" s="349" t="s">
        <v>5697</v>
      </c>
      <c r="I4500" s="349" t="s">
        <v>181</v>
      </c>
      <c r="J4500" s="349" t="s">
        <v>1333</v>
      </c>
      <c r="K4500" s="350">
        <v>41.31</v>
      </c>
      <c r="L4500" s="349" t="s">
        <v>1138</v>
      </c>
    </row>
    <row r="4501" spans="1:12" ht="13.5" x14ac:dyDescent="0.25">
      <c r="A4501" s="349" t="s">
        <v>4648</v>
      </c>
      <c r="B4501" s="349" t="s">
        <v>4649</v>
      </c>
      <c r="C4501" s="349" t="s">
        <v>3978</v>
      </c>
      <c r="D4501" s="349" t="s">
        <v>4901</v>
      </c>
      <c r="E4501" s="350" t="s">
        <v>24</v>
      </c>
      <c r="F4501" s="349" t="s">
        <v>24</v>
      </c>
      <c r="G4501" s="349">
        <v>96650</v>
      </c>
      <c r="H4501" s="349" t="s">
        <v>5698</v>
      </c>
      <c r="I4501" s="349" t="s">
        <v>181</v>
      </c>
      <c r="J4501" s="349" t="s">
        <v>1333</v>
      </c>
      <c r="K4501" s="350">
        <v>8.14</v>
      </c>
      <c r="L4501" s="349" t="s">
        <v>1138</v>
      </c>
    </row>
    <row r="4502" spans="1:12" ht="13.5" x14ac:dyDescent="0.25">
      <c r="A4502" s="349" t="s">
        <v>4648</v>
      </c>
      <c r="B4502" s="349" t="s">
        <v>4649</v>
      </c>
      <c r="C4502" s="349" t="s">
        <v>3978</v>
      </c>
      <c r="D4502" s="349" t="s">
        <v>4901</v>
      </c>
      <c r="E4502" s="350" t="s">
        <v>24</v>
      </c>
      <c r="F4502" s="349" t="s">
        <v>24</v>
      </c>
      <c r="G4502" s="349">
        <v>96651</v>
      </c>
      <c r="H4502" s="349" t="s">
        <v>5699</v>
      </c>
      <c r="I4502" s="349" t="s">
        <v>181</v>
      </c>
      <c r="J4502" s="349" t="s">
        <v>1333</v>
      </c>
      <c r="K4502" s="350">
        <v>8.5</v>
      </c>
      <c r="L4502" s="349" t="s">
        <v>1138</v>
      </c>
    </row>
    <row r="4503" spans="1:12" ht="13.5" x14ac:dyDescent="0.25">
      <c r="A4503" s="349" t="s">
        <v>4648</v>
      </c>
      <c r="B4503" s="349" t="s">
        <v>4649</v>
      </c>
      <c r="C4503" s="349" t="s">
        <v>3978</v>
      </c>
      <c r="D4503" s="349" t="s">
        <v>4901</v>
      </c>
      <c r="E4503" s="350" t="s">
        <v>24</v>
      </c>
      <c r="F4503" s="349" t="s">
        <v>24</v>
      </c>
      <c r="G4503" s="349">
        <v>96652</v>
      </c>
      <c r="H4503" s="349" t="s">
        <v>5700</v>
      </c>
      <c r="I4503" s="349" t="s">
        <v>181</v>
      </c>
      <c r="J4503" s="349" t="s">
        <v>1333</v>
      </c>
      <c r="K4503" s="350">
        <v>9.66</v>
      </c>
      <c r="L4503" s="349" t="s">
        <v>1138</v>
      </c>
    </row>
    <row r="4504" spans="1:12" ht="13.5" x14ac:dyDescent="0.25">
      <c r="A4504" s="349" t="s">
        <v>4648</v>
      </c>
      <c r="B4504" s="349" t="s">
        <v>4649</v>
      </c>
      <c r="C4504" s="349" t="s">
        <v>3978</v>
      </c>
      <c r="D4504" s="349" t="s">
        <v>4901</v>
      </c>
      <c r="E4504" s="350" t="s">
        <v>24</v>
      </c>
      <c r="F4504" s="349" t="s">
        <v>24</v>
      </c>
      <c r="G4504" s="349">
        <v>96653</v>
      </c>
      <c r="H4504" s="349" t="s">
        <v>5701</v>
      </c>
      <c r="I4504" s="349" t="s">
        <v>181</v>
      </c>
      <c r="J4504" s="349" t="s">
        <v>1333</v>
      </c>
      <c r="K4504" s="350">
        <v>12.71</v>
      </c>
      <c r="L4504" s="349" t="s">
        <v>1138</v>
      </c>
    </row>
    <row r="4505" spans="1:12" ht="13.5" x14ac:dyDescent="0.25">
      <c r="A4505" s="349" t="s">
        <v>4648</v>
      </c>
      <c r="B4505" s="349" t="s">
        <v>4649</v>
      </c>
      <c r="C4505" s="349" t="s">
        <v>3978</v>
      </c>
      <c r="D4505" s="349" t="s">
        <v>4901</v>
      </c>
      <c r="E4505" s="350" t="s">
        <v>24</v>
      </c>
      <c r="F4505" s="349" t="s">
        <v>24</v>
      </c>
      <c r="G4505" s="349">
        <v>96654</v>
      </c>
      <c r="H4505" s="349" t="s">
        <v>5702</v>
      </c>
      <c r="I4505" s="349" t="s">
        <v>181</v>
      </c>
      <c r="J4505" s="349" t="s">
        <v>1333</v>
      </c>
      <c r="K4505" s="350">
        <v>14.46</v>
      </c>
      <c r="L4505" s="349" t="s">
        <v>1138</v>
      </c>
    </row>
    <row r="4506" spans="1:12" ht="13.5" x14ac:dyDescent="0.25">
      <c r="A4506" s="349" t="s">
        <v>4648</v>
      </c>
      <c r="B4506" s="349" t="s">
        <v>4649</v>
      </c>
      <c r="C4506" s="349" t="s">
        <v>3978</v>
      </c>
      <c r="D4506" s="349" t="s">
        <v>4901</v>
      </c>
      <c r="E4506" s="350" t="s">
        <v>24</v>
      </c>
      <c r="F4506" s="349" t="s">
        <v>24</v>
      </c>
      <c r="G4506" s="349">
        <v>96655</v>
      </c>
      <c r="H4506" s="349" t="s">
        <v>5703</v>
      </c>
      <c r="I4506" s="349" t="s">
        <v>181</v>
      </c>
      <c r="J4506" s="349" t="s">
        <v>1333</v>
      </c>
      <c r="K4506" s="350">
        <v>19.420000000000002</v>
      </c>
      <c r="L4506" s="349" t="s">
        <v>1138</v>
      </c>
    </row>
    <row r="4507" spans="1:12" ht="13.5" x14ac:dyDescent="0.25">
      <c r="A4507" s="349" t="s">
        <v>4648</v>
      </c>
      <c r="B4507" s="349" t="s">
        <v>4649</v>
      </c>
      <c r="C4507" s="349" t="s">
        <v>3978</v>
      </c>
      <c r="D4507" s="349" t="s">
        <v>4901</v>
      </c>
      <c r="E4507" s="350" t="s">
        <v>24</v>
      </c>
      <c r="F4507" s="349" t="s">
        <v>24</v>
      </c>
      <c r="G4507" s="349">
        <v>96656</v>
      </c>
      <c r="H4507" s="349" t="s">
        <v>5704</v>
      </c>
      <c r="I4507" s="349" t="s">
        <v>181</v>
      </c>
      <c r="J4507" s="349" t="s">
        <v>1333</v>
      </c>
      <c r="K4507" s="350">
        <v>5.86</v>
      </c>
      <c r="L4507" s="349" t="s">
        <v>1138</v>
      </c>
    </row>
    <row r="4508" spans="1:12" ht="13.5" x14ac:dyDescent="0.25">
      <c r="A4508" s="349" t="s">
        <v>4648</v>
      </c>
      <c r="B4508" s="349" t="s">
        <v>4649</v>
      </c>
      <c r="C4508" s="349" t="s">
        <v>3978</v>
      </c>
      <c r="D4508" s="349" t="s">
        <v>4901</v>
      </c>
      <c r="E4508" s="350" t="s">
        <v>24</v>
      </c>
      <c r="F4508" s="349" t="s">
        <v>24</v>
      </c>
      <c r="G4508" s="349">
        <v>96657</v>
      </c>
      <c r="H4508" s="349" t="s">
        <v>5705</v>
      </c>
      <c r="I4508" s="349" t="s">
        <v>181</v>
      </c>
      <c r="J4508" s="349" t="s">
        <v>1333</v>
      </c>
      <c r="K4508" s="350">
        <v>21.67</v>
      </c>
      <c r="L4508" s="349" t="s">
        <v>1138</v>
      </c>
    </row>
    <row r="4509" spans="1:12" ht="13.5" x14ac:dyDescent="0.25">
      <c r="A4509" s="349" t="s">
        <v>4648</v>
      </c>
      <c r="B4509" s="349" t="s">
        <v>4649</v>
      </c>
      <c r="C4509" s="349" t="s">
        <v>3978</v>
      </c>
      <c r="D4509" s="349" t="s">
        <v>4901</v>
      </c>
      <c r="E4509" s="350" t="s">
        <v>24</v>
      </c>
      <c r="F4509" s="349" t="s">
        <v>24</v>
      </c>
      <c r="G4509" s="349">
        <v>96658</v>
      </c>
      <c r="H4509" s="349" t="s">
        <v>5706</v>
      </c>
      <c r="I4509" s="349" t="s">
        <v>181</v>
      </c>
      <c r="J4509" s="349" t="s">
        <v>1333</v>
      </c>
      <c r="K4509" s="350">
        <v>13.83</v>
      </c>
      <c r="L4509" s="349" t="s">
        <v>1138</v>
      </c>
    </row>
    <row r="4510" spans="1:12" ht="13.5" x14ac:dyDescent="0.25">
      <c r="A4510" s="349" t="s">
        <v>4648</v>
      </c>
      <c r="B4510" s="349" t="s">
        <v>4649</v>
      </c>
      <c r="C4510" s="349" t="s">
        <v>3978</v>
      </c>
      <c r="D4510" s="349" t="s">
        <v>4901</v>
      </c>
      <c r="E4510" s="350" t="s">
        <v>24</v>
      </c>
      <c r="F4510" s="349" t="s">
        <v>24</v>
      </c>
      <c r="G4510" s="349">
        <v>96659</v>
      </c>
      <c r="H4510" s="349" t="s">
        <v>5707</v>
      </c>
      <c r="I4510" s="349" t="s">
        <v>181</v>
      </c>
      <c r="J4510" s="349" t="s">
        <v>1333</v>
      </c>
      <c r="K4510" s="350">
        <v>7.65</v>
      </c>
      <c r="L4510" s="349" t="s">
        <v>1138</v>
      </c>
    </row>
    <row r="4511" spans="1:12" ht="13.5" x14ac:dyDescent="0.25">
      <c r="A4511" s="349" t="s">
        <v>4648</v>
      </c>
      <c r="B4511" s="349" t="s">
        <v>4649</v>
      </c>
      <c r="C4511" s="349" t="s">
        <v>3978</v>
      </c>
      <c r="D4511" s="349" t="s">
        <v>4901</v>
      </c>
      <c r="E4511" s="350" t="s">
        <v>24</v>
      </c>
      <c r="F4511" s="349" t="s">
        <v>24</v>
      </c>
      <c r="G4511" s="349">
        <v>96660</v>
      </c>
      <c r="H4511" s="349" t="s">
        <v>5708</v>
      </c>
      <c r="I4511" s="349" t="s">
        <v>181</v>
      </c>
      <c r="J4511" s="349" t="s">
        <v>1333</v>
      </c>
      <c r="K4511" s="350">
        <v>29.44</v>
      </c>
      <c r="L4511" s="349" t="s">
        <v>1138</v>
      </c>
    </row>
    <row r="4512" spans="1:12" ht="13.5" x14ac:dyDescent="0.25">
      <c r="A4512" s="349" t="s">
        <v>4648</v>
      </c>
      <c r="B4512" s="349" t="s">
        <v>4649</v>
      </c>
      <c r="C4512" s="349" t="s">
        <v>3978</v>
      </c>
      <c r="D4512" s="349" t="s">
        <v>4901</v>
      </c>
      <c r="E4512" s="350" t="s">
        <v>24</v>
      </c>
      <c r="F4512" s="349" t="s">
        <v>24</v>
      </c>
      <c r="G4512" s="349">
        <v>96661</v>
      </c>
      <c r="H4512" s="349" t="s">
        <v>5709</v>
      </c>
      <c r="I4512" s="349" t="s">
        <v>181</v>
      </c>
      <c r="J4512" s="349" t="s">
        <v>1333</v>
      </c>
      <c r="K4512" s="350">
        <v>29.16</v>
      </c>
      <c r="L4512" s="349" t="s">
        <v>1138</v>
      </c>
    </row>
    <row r="4513" spans="1:12" ht="13.5" x14ac:dyDescent="0.25">
      <c r="A4513" s="349" t="s">
        <v>4648</v>
      </c>
      <c r="B4513" s="349" t="s">
        <v>4649</v>
      </c>
      <c r="C4513" s="349" t="s">
        <v>3978</v>
      </c>
      <c r="D4513" s="349" t="s">
        <v>4901</v>
      </c>
      <c r="E4513" s="350" t="s">
        <v>24</v>
      </c>
      <c r="F4513" s="349" t="s">
        <v>24</v>
      </c>
      <c r="G4513" s="349">
        <v>96662</v>
      </c>
      <c r="H4513" s="349" t="s">
        <v>5710</v>
      </c>
      <c r="I4513" s="349" t="s">
        <v>181</v>
      </c>
      <c r="J4513" s="349" t="s">
        <v>1333</v>
      </c>
      <c r="K4513" s="350">
        <v>8.52</v>
      </c>
      <c r="L4513" s="349" t="s">
        <v>1138</v>
      </c>
    </row>
    <row r="4514" spans="1:12" ht="13.5" x14ac:dyDescent="0.25">
      <c r="A4514" s="349" t="s">
        <v>4648</v>
      </c>
      <c r="B4514" s="349" t="s">
        <v>4649</v>
      </c>
      <c r="C4514" s="349" t="s">
        <v>3978</v>
      </c>
      <c r="D4514" s="349" t="s">
        <v>4901</v>
      </c>
      <c r="E4514" s="350" t="s">
        <v>24</v>
      </c>
      <c r="F4514" s="349" t="s">
        <v>24</v>
      </c>
      <c r="G4514" s="349">
        <v>96663</v>
      </c>
      <c r="H4514" s="349" t="s">
        <v>5711</v>
      </c>
      <c r="I4514" s="349" t="s">
        <v>181</v>
      </c>
      <c r="J4514" s="349" t="s">
        <v>1333</v>
      </c>
      <c r="K4514" s="350">
        <v>14.48</v>
      </c>
      <c r="L4514" s="349" t="s">
        <v>1138</v>
      </c>
    </row>
    <row r="4515" spans="1:12" ht="13.5" x14ac:dyDescent="0.25">
      <c r="A4515" s="349" t="s">
        <v>4648</v>
      </c>
      <c r="B4515" s="349" t="s">
        <v>4649</v>
      </c>
      <c r="C4515" s="349" t="s">
        <v>3978</v>
      </c>
      <c r="D4515" s="349" t="s">
        <v>4901</v>
      </c>
      <c r="E4515" s="350" t="s">
        <v>24</v>
      </c>
      <c r="F4515" s="349" t="s">
        <v>24</v>
      </c>
      <c r="G4515" s="349">
        <v>96664</v>
      </c>
      <c r="H4515" s="349" t="s">
        <v>5712</v>
      </c>
      <c r="I4515" s="349" t="s">
        <v>181</v>
      </c>
      <c r="J4515" s="349" t="s">
        <v>1333</v>
      </c>
      <c r="K4515" s="350">
        <v>15.92</v>
      </c>
      <c r="L4515" s="349" t="s">
        <v>1138</v>
      </c>
    </row>
    <row r="4516" spans="1:12" ht="13.5" x14ac:dyDescent="0.25">
      <c r="A4516" s="349" t="s">
        <v>4648</v>
      </c>
      <c r="B4516" s="349" t="s">
        <v>4649</v>
      </c>
      <c r="C4516" s="349" t="s">
        <v>3978</v>
      </c>
      <c r="D4516" s="349" t="s">
        <v>4901</v>
      </c>
      <c r="E4516" s="350" t="s">
        <v>24</v>
      </c>
      <c r="F4516" s="349" t="s">
        <v>24</v>
      </c>
      <c r="G4516" s="349">
        <v>96665</v>
      </c>
      <c r="H4516" s="349" t="s">
        <v>5713</v>
      </c>
      <c r="I4516" s="349" t="s">
        <v>181</v>
      </c>
      <c r="J4516" s="349" t="s">
        <v>1333</v>
      </c>
      <c r="K4516" s="350">
        <v>10.59</v>
      </c>
      <c r="L4516" s="349" t="s">
        <v>1138</v>
      </c>
    </row>
    <row r="4517" spans="1:12" ht="13.5" x14ac:dyDescent="0.25">
      <c r="A4517" s="349" t="s">
        <v>4648</v>
      </c>
      <c r="B4517" s="349" t="s">
        <v>4649</v>
      </c>
      <c r="C4517" s="349" t="s">
        <v>3978</v>
      </c>
      <c r="D4517" s="349" t="s">
        <v>4901</v>
      </c>
      <c r="E4517" s="350" t="s">
        <v>24</v>
      </c>
      <c r="F4517" s="349" t="s">
        <v>24</v>
      </c>
      <c r="G4517" s="349">
        <v>96666</v>
      </c>
      <c r="H4517" s="349" t="s">
        <v>5714</v>
      </c>
      <c r="I4517" s="349" t="s">
        <v>181</v>
      </c>
      <c r="J4517" s="349" t="s">
        <v>1333</v>
      </c>
      <c r="K4517" s="350">
        <v>15.26</v>
      </c>
      <c r="L4517" s="349" t="s">
        <v>1138</v>
      </c>
    </row>
    <row r="4518" spans="1:12" ht="13.5" x14ac:dyDescent="0.25">
      <c r="A4518" s="349" t="s">
        <v>4648</v>
      </c>
      <c r="B4518" s="349" t="s">
        <v>4649</v>
      </c>
      <c r="C4518" s="349" t="s">
        <v>3978</v>
      </c>
      <c r="D4518" s="349" t="s">
        <v>4901</v>
      </c>
      <c r="E4518" s="350" t="s">
        <v>24</v>
      </c>
      <c r="F4518" s="349" t="s">
        <v>24</v>
      </c>
      <c r="G4518" s="349">
        <v>96667</v>
      </c>
      <c r="H4518" s="349" t="s">
        <v>5715</v>
      </c>
      <c r="I4518" s="349" t="s">
        <v>181</v>
      </c>
      <c r="J4518" s="349" t="s">
        <v>1333</v>
      </c>
      <c r="K4518" s="350">
        <v>21.59</v>
      </c>
      <c r="L4518" s="349" t="s">
        <v>1138</v>
      </c>
    </row>
    <row r="4519" spans="1:12" ht="13.5" x14ac:dyDescent="0.25">
      <c r="A4519" s="349" t="s">
        <v>4648</v>
      </c>
      <c r="B4519" s="349" t="s">
        <v>4649</v>
      </c>
      <c r="C4519" s="349" t="s">
        <v>3978</v>
      </c>
      <c r="D4519" s="349" t="s">
        <v>4901</v>
      </c>
      <c r="E4519" s="350" t="s">
        <v>24</v>
      </c>
      <c r="F4519" s="349" t="s">
        <v>24</v>
      </c>
      <c r="G4519" s="349">
        <v>96684</v>
      </c>
      <c r="H4519" s="349" t="s">
        <v>5716</v>
      </c>
      <c r="I4519" s="349" t="s">
        <v>181</v>
      </c>
      <c r="J4519" s="349" t="s">
        <v>1333</v>
      </c>
      <c r="K4519" s="350">
        <v>10.43</v>
      </c>
      <c r="L4519" s="349" t="s">
        <v>1138</v>
      </c>
    </row>
    <row r="4520" spans="1:12" ht="13.5" x14ac:dyDescent="0.25">
      <c r="A4520" s="349" t="s">
        <v>4648</v>
      </c>
      <c r="B4520" s="349" t="s">
        <v>4649</v>
      </c>
      <c r="C4520" s="349" t="s">
        <v>3978</v>
      </c>
      <c r="D4520" s="349" t="s">
        <v>4901</v>
      </c>
      <c r="E4520" s="350" t="s">
        <v>24</v>
      </c>
      <c r="F4520" s="349" t="s">
        <v>24</v>
      </c>
      <c r="G4520" s="349">
        <v>96685</v>
      </c>
      <c r="H4520" s="349" t="s">
        <v>5717</v>
      </c>
      <c r="I4520" s="349" t="s">
        <v>181</v>
      </c>
      <c r="J4520" s="349" t="s">
        <v>1333</v>
      </c>
      <c r="K4520" s="350">
        <v>10.79</v>
      </c>
      <c r="L4520" s="349" t="s">
        <v>1138</v>
      </c>
    </row>
    <row r="4521" spans="1:12" ht="13.5" x14ac:dyDescent="0.25">
      <c r="A4521" s="349" t="s">
        <v>4648</v>
      </c>
      <c r="B4521" s="349" t="s">
        <v>4649</v>
      </c>
      <c r="C4521" s="349" t="s">
        <v>3978</v>
      </c>
      <c r="D4521" s="349" t="s">
        <v>4901</v>
      </c>
      <c r="E4521" s="350" t="s">
        <v>24</v>
      </c>
      <c r="F4521" s="349" t="s">
        <v>24</v>
      </c>
      <c r="G4521" s="349">
        <v>96686</v>
      </c>
      <c r="H4521" s="349" t="s">
        <v>5718</v>
      </c>
      <c r="I4521" s="349" t="s">
        <v>181</v>
      </c>
      <c r="J4521" s="349" t="s">
        <v>1333</v>
      </c>
      <c r="K4521" s="350">
        <v>13.43</v>
      </c>
      <c r="L4521" s="349" t="s">
        <v>1138</v>
      </c>
    </row>
    <row r="4522" spans="1:12" ht="13.5" x14ac:dyDescent="0.25">
      <c r="A4522" s="349" t="s">
        <v>4648</v>
      </c>
      <c r="B4522" s="349" t="s">
        <v>4649</v>
      </c>
      <c r="C4522" s="349" t="s">
        <v>3978</v>
      </c>
      <c r="D4522" s="349" t="s">
        <v>4901</v>
      </c>
      <c r="E4522" s="350" t="s">
        <v>24</v>
      </c>
      <c r="F4522" s="349" t="s">
        <v>24</v>
      </c>
      <c r="G4522" s="349">
        <v>96687</v>
      </c>
      <c r="H4522" s="349" t="s">
        <v>5719</v>
      </c>
      <c r="I4522" s="349" t="s">
        <v>181</v>
      </c>
      <c r="J4522" s="349" t="s">
        <v>1333</v>
      </c>
      <c r="K4522" s="350">
        <v>16.48</v>
      </c>
      <c r="L4522" s="349" t="s">
        <v>1138</v>
      </c>
    </row>
    <row r="4523" spans="1:12" ht="13.5" x14ac:dyDescent="0.25">
      <c r="A4523" s="349" t="s">
        <v>4648</v>
      </c>
      <c r="B4523" s="349" t="s">
        <v>4649</v>
      </c>
      <c r="C4523" s="349" t="s">
        <v>3978</v>
      </c>
      <c r="D4523" s="349" t="s">
        <v>4901</v>
      </c>
      <c r="E4523" s="350" t="s">
        <v>24</v>
      </c>
      <c r="F4523" s="349" t="s">
        <v>24</v>
      </c>
      <c r="G4523" s="349">
        <v>96688</v>
      </c>
      <c r="H4523" s="349" t="s">
        <v>5720</v>
      </c>
      <c r="I4523" s="349" t="s">
        <v>181</v>
      </c>
      <c r="J4523" s="349" t="s">
        <v>1333</v>
      </c>
      <c r="K4523" s="350">
        <v>19.920000000000002</v>
      </c>
      <c r="L4523" s="349" t="s">
        <v>1138</v>
      </c>
    </row>
    <row r="4524" spans="1:12" ht="13.5" x14ac:dyDescent="0.25">
      <c r="A4524" s="349" t="s">
        <v>4648</v>
      </c>
      <c r="B4524" s="349" t="s">
        <v>4649</v>
      </c>
      <c r="C4524" s="349" t="s">
        <v>3978</v>
      </c>
      <c r="D4524" s="349" t="s">
        <v>4901</v>
      </c>
      <c r="E4524" s="350" t="s">
        <v>24</v>
      </c>
      <c r="F4524" s="349" t="s">
        <v>24</v>
      </c>
      <c r="G4524" s="349">
        <v>96689</v>
      </c>
      <c r="H4524" s="349" t="s">
        <v>5721</v>
      </c>
      <c r="I4524" s="349" t="s">
        <v>181</v>
      </c>
      <c r="J4524" s="349" t="s">
        <v>1333</v>
      </c>
      <c r="K4524" s="350">
        <v>24.88</v>
      </c>
      <c r="L4524" s="349" t="s">
        <v>1138</v>
      </c>
    </row>
    <row r="4525" spans="1:12" ht="13.5" x14ac:dyDescent="0.25">
      <c r="A4525" s="349" t="s">
        <v>4648</v>
      </c>
      <c r="B4525" s="349" t="s">
        <v>4649</v>
      </c>
      <c r="C4525" s="349" t="s">
        <v>3978</v>
      </c>
      <c r="D4525" s="349" t="s">
        <v>4901</v>
      </c>
      <c r="E4525" s="350" t="s">
        <v>24</v>
      </c>
      <c r="F4525" s="349" t="s">
        <v>24</v>
      </c>
      <c r="G4525" s="349">
        <v>96690</v>
      </c>
      <c r="H4525" s="349" t="s">
        <v>5722</v>
      </c>
      <c r="I4525" s="349" t="s">
        <v>181</v>
      </c>
      <c r="J4525" s="349" t="s">
        <v>1333</v>
      </c>
      <c r="K4525" s="350">
        <v>27.75</v>
      </c>
      <c r="L4525" s="349" t="s">
        <v>1138</v>
      </c>
    </row>
    <row r="4526" spans="1:12" ht="13.5" x14ac:dyDescent="0.25">
      <c r="A4526" s="349" t="s">
        <v>4648</v>
      </c>
      <c r="B4526" s="349" t="s">
        <v>4649</v>
      </c>
      <c r="C4526" s="349" t="s">
        <v>3978</v>
      </c>
      <c r="D4526" s="349" t="s">
        <v>4901</v>
      </c>
      <c r="E4526" s="350" t="s">
        <v>24</v>
      </c>
      <c r="F4526" s="349" t="s">
        <v>24</v>
      </c>
      <c r="G4526" s="349">
        <v>96691</v>
      </c>
      <c r="H4526" s="349" t="s">
        <v>5723</v>
      </c>
      <c r="I4526" s="349" t="s">
        <v>181</v>
      </c>
      <c r="J4526" s="349" t="s">
        <v>1333</v>
      </c>
      <c r="K4526" s="350">
        <v>35.6</v>
      </c>
      <c r="L4526" s="349" t="s">
        <v>1138</v>
      </c>
    </row>
    <row r="4527" spans="1:12" ht="13.5" x14ac:dyDescent="0.25">
      <c r="A4527" s="349" t="s">
        <v>4648</v>
      </c>
      <c r="B4527" s="349" t="s">
        <v>4649</v>
      </c>
      <c r="C4527" s="349" t="s">
        <v>3978</v>
      </c>
      <c r="D4527" s="349" t="s">
        <v>4901</v>
      </c>
      <c r="E4527" s="350" t="s">
        <v>24</v>
      </c>
      <c r="F4527" s="349" t="s">
        <v>24</v>
      </c>
      <c r="G4527" s="349">
        <v>96692</v>
      </c>
      <c r="H4527" s="349" t="s">
        <v>5724</v>
      </c>
      <c r="I4527" s="349" t="s">
        <v>181</v>
      </c>
      <c r="J4527" s="349" t="s">
        <v>1333</v>
      </c>
      <c r="K4527" s="350">
        <v>39.32</v>
      </c>
      <c r="L4527" s="349" t="s">
        <v>1138</v>
      </c>
    </row>
    <row r="4528" spans="1:12" ht="13.5" x14ac:dyDescent="0.25">
      <c r="A4528" s="349" t="s">
        <v>4648</v>
      </c>
      <c r="B4528" s="349" t="s">
        <v>4649</v>
      </c>
      <c r="C4528" s="349" t="s">
        <v>3978</v>
      </c>
      <c r="D4528" s="349" t="s">
        <v>4901</v>
      </c>
      <c r="E4528" s="350" t="s">
        <v>24</v>
      </c>
      <c r="F4528" s="349" t="s">
        <v>24</v>
      </c>
      <c r="G4528" s="349">
        <v>96693</v>
      </c>
      <c r="H4528" s="349" t="s">
        <v>5725</v>
      </c>
      <c r="I4528" s="349" t="s">
        <v>181</v>
      </c>
      <c r="J4528" s="349" t="s">
        <v>1333</v>
      </c>
      <c r="K4528" s="350">
        <v>53.34</v>
      </c>
      <c r="L4528" s="349" t="s">
        <v>1138</v>
      </c>
    </row>
    <row r="4529" spans="1:12" ht="13.5" x14ac:dyDescent="0.25">
      <c r="A4529" s="349" t="s">
        <v>4648</v>
      </c>
      <c r="B4529" s="349" t="s">
        <v>4649</v>
      </c>
      <c r="C4529" s="349" t="s">
        <v>3978</v>
      </c>
      <c r="D4529" s="349" t="s">
        <v>4901</v>
      </c>
      <c r="E4529" s="350" t="s">
        <v>24</v>
      </c>
      <c r="F4529" s="349" t="s">
        <v>24</v>
      </c>
      <c r="G4529" s="349">
        <v>96694</v>
      </c>
      <c r="H4529" s="349" t="s">
        <v>5726</v>
      </c>
      <c r="I4529" s="349" t="s">
        <v>181</v>
      </c>
      <c r="J4529" s="349" t="s">
        <v>1333</v>
      </c>
      <c r="K4529" s="350">
        <v>83.46</v>
      </c>
      <c r="L4529" s="349" t="s">
        <v>1138</v>
      </c>
    </row>
    <row r="4530" spans="1:12" ht="13.5" x14ac:dyDescent="0.25">
      <c r="A4530" s="349" t="s">
        <v>4648</v>
      </c>
      <c r="B4530" s="349" t="s">
        <v>4649</v>
      </c>
      <c r="C4530" s="349" t="s">
        <v>3978</v>
      </c>
      <c r="D4530" s="349" t="s">
        <v>4901</v>
      </c>
      <c r="E4530" s="350" t="s">
        <v>24</v>
      </c>
      <c r="F4530" s="349" t="s">
        <v>24</v>
      </c>
      <c r="G4530" s="349">
        <v>96695</v>
      </c>
      <c r="H4530" s="349" t="s">
        <v>5727</v>
      </c>
      <c r="I4530" s="349" t="s">
        <v>181</v>
      </c>
      <c r="J4530" s="349" t="s">
        <v>1333</v>
      </c>
      <c r="K4530" s="350">
        <v>92.01</v>
      </c>
      <c r="L4530" s="349" t="s">
        <v>1138</v>
      </c>
    </row>
    <row r="4531" spans="1:12" ht="13.5" x14ac:dyDescent="0.25">
      <c r="A4531" s="349" t="s">
        <v>4648</v>
      </c>
      <c r="B4531" s="349" t="s">
        <v>4649</v>
      </c>
      <c r="C4531" s="349" t="s">
        <v>3978</v>
      </c>
      <c r="D4531" s="349" t="s">
        <v>4901</v>
      </c>
      <c r="E4531" s="350" t="s">
        <v>24</v>
      </c>
      <c r="F4531" s="349" t="s">
        <v>24</v>
      </c>
      <c r="G4531" s="349">
        <v>96696</v>
      </c>
      <c r="H4531" s="349" t="s">
        <v>5728</v>
      </c>
      <c r="I4531" s="349" t="s">
        <v>181</v>
      </c>
      <c r="J4531" s="349" t="s">
        <v>1333</v>
      </c>
      <c r="K4531" s="350">
        <v>104.23</v>
      </c>
      <c r="L4531" s="349" t="s">
        <v>1138</v>
      </c>
    </row>
    <row r="4532" spans="1:12" ht="13.5" x14ac:dyDescent="0.25">
      <c r="A4532" s="349" t="s">
        <v>4648</v>
      </c>
      <c r="B4532" s="349" t="s">
        <v>4649</v>
      </c>
      <c r="C4532" s="349" t="s">
        <v>3978</v>
      </c>
      <c r="D4532" s="349" t="s">
        <v>4901</v>
      </c>
      <c r="E4532" s="350" t="s">
        <v>24</v>
      </c>
      <c r="F4532" s="349" t="s">
        <v>24</v>
      </c>
      <c r="G4532" s="349">
        <v>96697</v>
      </c>
      <c r="H4532" s="349" t="s">
        <v>5729</v>
      </c>
      <c r="I4532" s="349" t="s">
        <v>181</v>
      </c>
      <c r="J4532" s="349" t="s">
        <v>1333</v>
      </c>
      <c r="K4532" s="350">
        <v>308.73</v>
      </c>
      <c r="L4532" s="349" t="s">
        <v>1138</v>
      </c>
    </row>
    <row r="4533" spans="1:12" ht="13.5" x14ac:dyDescent="0.25">
      <c r="A4533" s="349" t="s">
        <v>4648</v>
      </c>
      <c r="B4533" s="349" t="s">
        <v>4649</v>
      </c>
      <c r="C4533" s="349" t="s">
        <v>3978</v>
      </c>
      <c r="D4533" s="349" t="s">
        <v>4901</v>
      </c>
      <c r="E4533" s="350" t="s">
        <v>24</v>
      </c>
      <c r="F4533" s="349" t="s">
        <v>24</v>
      </c>
      <c r="G4533" s="349">
        <v>96698</v>
      </c>
      <c r="H4533" s="349" t="s">
        <v>5730</v>
      </c>
      <c r="I4533" s="349" t="s">
        <v>181</v>
      </c>
      <c r="J4533" s="349" t="s">
        <v>1333</v>
      </c>
      <c r="K4533" s="350">
        <v>7.39</v>
      </c>
      <c r="L4533" s="349" t="s">
        <v>1138</v>
      </c>
    </row>
    <row r="4534" spans="1:12" ht="13.5" x14ac:dyDescent="0.25">
      <c r="A4534" s="349" t="s">
        <v>4648</v>
      </c>
      <c r="B4534" s="349" t="s">
        <v>4649</v>
      </c>
      <c r="C4534" s="349" t="s">
        <v>3978</v>
      </c>
      <c r="D4534" s="349" t="s">
        <v>4901</v>
      </c>
      <c r="E4534" s="350" t="s">
        <v>24</v>
      </c>
      <c r="F4534" s="349" t="s">
        <v>24</v>
      </c>
      <c r="G4534" s="349">
        <v>96699</v>
      </c>
      <c r="H4534" s="349" t="s">
        <v>5731</v>
      </c>
      <c r="I4534" s="349" t="s">
        <v>181</v>
      </c>
      <c r="J4534" s="349" t="s">
        <v>1333</v>
      </c>
      <c r="K4534" s="350">
        <v>23.2</v>
      </c>
      <c r="L4534" s="349" t="s">
        <v>1138</v>
      </c>
    </row>
    <row r="4535" spans="1:12" ht="13.5" x14ac:dyDescent="0.25">
      <c r="A4535" s="349" t="s">
        <v>4648</v>
      </c>
      <c r="B4535" s="349" t="s">
        <v>4649</v>
      </c>
      <c r="C4535" s="349" t="s">
        <v>3978</v>
      </c>
      <c r="D4535" s="349" t="s">
        <v>4901</v>
      </c>
      <c r="E4535" s="350" t="s">
        <v>24</v>
      </c>
      <c r="F4535" s="349" t="s">
        <v>24</v>
      </c>
      <c r="G4535" s="349">
        <v>96700</v>
      </c>
      <c r="H4535" s="349" t="s">
        <v>5732</v>
      </c>
      <c r="I4535" s="349" t="s">
        <v>181</v>
      </c>
      <c r="J4535" s="349" t="s">
        <v>1333</v>
      </c>
      <c r="K4535" s="350">
        <v>15.36</v>
      </c>
      <c r="L4535" s="349" t="s">
        <v>1138</v>
      </c>
    </row>
    <row r="4536" spans="1:12" ht="13.5" x14ac:dyDescent="0.25">
      <c r="A4536" s="349" t="s">
        <v>4648</v>
      </c>
      <c r="B4536" s="349" t="s">
        <v>4649</v>
      </c>
      <c r="C4536" s="349" t="s">
        <v>3978</v>
      </c>
      <c r="D4536" s="349" t="s">
        <v>4901</v>
      </c>
      <c r="E4536" s="350" t="s">
        <v>24</v>
      </c>
      <c r="F4536" s="349" t="s">
        <v>24</v>
      </c>
      <c r="G4536" s="349">
        <v>96701</v>
      </c>
      <c r="H4536" s="349" t="s">
        <v>5733</v>
      </c>
      <c r="I4536" s="349" t="s">
        <v>181</v>
      </c>
      <c r="J4536" s="349" t="s">
        <v>1333</v>
      </c>
      <c r="K4536" s="350">
        <v>10.17</v>
      </c>
      <c r="L4536" s="349" t="s">
        <v>1138</v>
      </c>
    </row>
    <row r="4537" spans="1:12" ht="13.5" x14ac:dyDescent="0.25">
      <c r="A4537" s="349" t="s">
        <v>4648</v>
      </c>
      <c r="B4537" s="349" t="s">
        <v>4649</v>
      </c>
      <c r="C4537" s="349" t="s">
        <v>3978</v>
      </c>
      <c r="D4537" s="349" t="s">
        <v>4901</v>
      </c>
      <c r="E4537" s="350" t="s">
        <v>24</v>
      </c>
      <c r="F4537" s="349" t="s">
        <v>24</v>
      </c>
      <c r="G4537" s="349">
        <v>96702</v>
      </c>
      <c r="H4537" s="349" t="s">
        <v>5734</v>
      </c>
      <c r="I4537" s="349" t="s">
        <v>181</v>
      </c>
      <c r="J4537" s="349" t="s">
        <v>1333</v>
      </c>
      <c r="K4537" s="350">
        <v>10.55</v>
      </c>
      <c r="L4537" s="349" t="s">
        <v>1138</v>
      </c>
    </row>
    <row r="4538" spans="1:12" ht="13.5" x14ac:dyDescent="0.25">
      <c r="A4538" s="349" t="s">
        <v>4648</v>
      </c>
      <c r="B4538" s="349" t="s">
        <v>4649</v>
      </c>
      <c r="C4538" s="349" t="s">
        <v>3978</v>
      </c>
      <c r="D4538" s="349" t="s">
        <v>4901</v>
      </c>
      <c r="E4538" s="350" t="s">
        <v>24</v>
      </c>
      <c r="F4538" s="349" t="s">
        <v>24</v>
      </c>
      <c r="G4538" s="349">
        <v>96703</v>
      </c>
      <c r="H4538" s="349" t="s">
        <v>5735</v>
      </c>
      <c r="I4538" s="349" t="s">
        <v>181</v>
      </c>
      <c r="J4538" s="349" t="s">
        <v>1333</v>
      </c>
      <c r="K4538" s="350">
        <v>18.12</v>
      </c>
      <c r="L4538" s="349" t="s">
        <v>1138</v>
      </c>
    </row>
    <row r="4539" spans="1:12" ht="13.5" x14ac:dyDescent="0.25">
      <c r="A4539" s="349" t="s">
        <v>4648</v>
      </c>
      <c r="B4539" s="349" t="s">
        <v>4649</v>
      </c>
      <c r="C4539" s="349" t="s">
        <v>3978</v>
      </c>
      <c r="D4539" s="349" t="s">
        <v>4901</v>
      </c>
      <c r="E4539" s="350" t="s">
        <v>24</v>
      </c>
      <c r="F4539" s="349" t="s">
        <v>24</v>
      </c>
      <c r="G4539" s="349">
        <v>96704</v>
      </c>
      <c r="H4539" s="349" t="s">
        <v>5736</v>
      </c>
      <c r="I4539" s="349" t="s">
        <v>181</v>
      </c>
      <c r="J4539" s="349" t="s">
        <v>1333</v>
      </c>
      <c r="K4539" s="350">
        <v>18.52</v>
      </c>
      <c r="L4539" s="349" t="s">
        <v>1138</v>
      </c>
    </row>
    <row r="4540" spans="1:12" ht="13.5" x14ac:dyDescent="0.25">
      <c r="A4540" s="349" t="s">
        <v>4648</v>
      </c>
      <c r="B4540" s="349" t="s">
        <v>4649</v>
      </c>
      <c r="C4540" s="349" t="s">
        <v>3978</v>
      </c>
      <c r="D4540" s="349" t="s">
        <v>4901</v>
      </c>
      <c r="E4540" s="350" t="s">
        <v>24</v>
      </c>
      <c r="F4540" s="349" t="s">
        <v>24</v>
      </c>
      <c r="G4540" s="349">
        <v>96705</v>
      </c>
      <c r="H4540" s="349" t="s">
        <v>5737</v>
      </c>
      <c r="I4540" s="349" t="s">
        <v>181</v>
      </c>
      <c r="J4540" s="349" t="s">
        <v>1333</v>
      </c>
      <c r="K4540" s="350">
        <v>22.01</v>
      </c>
      <c r="L4540" s="349" t="s">
        <v>1138</v>
      </c>
    </row>
    <row r="4541" spans="1:12" ht="13.5" x14ac:dyDescent="0.25">
      <c r="A4541" s="349" t="s">
        <v>4648</v>
      </c>
      <c r="B4541" s="349" t="s">
        <v>4649</v>
      </c>
      <c r="C4541" s="349" t="s">
        <v>3978</v>
      </c>
      <c r="D4541" s="349" t="s">
        <v>4901</v>
      </c>
      <c r="E4541" s="350" t="s">
        <v>24</v>
      </c>
      <c r="F4541" s="349" t="s">
        <v>24</v>
      </c>
      <c r="G4541" s="349">
        <v>96706</v>
      </c>
      <c r="H4541" s="349" t="s">
        <v>5738</v>
      </c>
      <c r="I4541" s="349" t="s">
        <v>181</v>
      </c>
      <c r="J4541" s="349" t="s">
        <v>1333</v>
      </c>
      <c r="K4541" s="350">
        <v>32.61</v>
      </c>
      <c r="L4541" s="349" t="s">
        <v>1138</v>
      </c>
    </row>
    <row r="4542" spans="1:12" ht="13.5" x14ac:dyDescent="0.25">
      <c r="A4542" s="349" t="s">
        <v>4648</v>
      </c>
      <c r="B4542" s="349" t="s">
        <v>4649</v>
      </c>
      <c r="C4542" s="349" t="s">
        <v>3978</v>
      </c>
      <c r="D4542" s="349" t="s">
        <v>4901</v>
      </c>
      <c r="E4542" s="350" t="s">
        <v>24</v>
      </c>
      <c r="F4542" s="349" t="s">
        <v>24</v>
      </c>
      <c r="G4542" s="349">
        <v>96707</v>
      </c>
      <c r="H4542" s="349" t="s">
        <v>5739</v>
      </c>
      <c r="I4542" s="349" t="s">
        <v>181</v>
      </c>
      <c r="J4542" s="349" t="s">
        <v>1333</v>
      </c>
      <c r="K4542" s="350">
        <v>52.46</v>
      </c>
      <c r="L4542" s="349" t="s">
        <v>1138</v>
      </c>
    </row>
    <row r="4543" spans="1:12" ht="13.5" x14ac:dyDescent="0.25">
      <c r="A4543" s="349" t="s">
        <v>4648</v>
      </c>
      <c r="B4543" s="349" t="s">
        <v>4649</v>
      </c>
      <c r="C4543" s="349" t="s">
        <v>3978</v>
      </c>
      <c r="D4543" s="349" t="s">
        <v>4901</v>
      </c>
      <c r="E4543" s="350" t="s">
        <v>24</v>
      </c>
      <c r="F4543" s="349" t="s">
        <v>24</v>
      </c>
      <c r="G4543" s="349">
        <v>96708</v>
      </c>
      <c r="H4543" s="349" t="s">
        <v>5740</v>
      </c>
      <c r="I4543" s="349" t="s">
        <v>181</v>
      </c>
      <c r="J4543" s="349" t="s">
        <v>1333</v>
      </c>
      <c r="K4543" s="350">
        <v>79.540000000000006</v>
      </c>
      <c r="L4543" s="349" t="s">
        <v>1138</v>
      </c>
    </row>
    <row r="4544" spans="1:12" ht="13.5" x14ac:dyDescent="0.25">
      <c r="A4544" s="349" t="s">
        <v>4648</v>
      </c>
      <c r="B4544" s="349" t="s">
        <v>4649</v>
      </c>
      <c r="C4544" s="349" t="s">
        <v>3978</v>
      </c>
      <c r="D4544" s="349" t="s">
        <v>4901</v>
      </c>
      <c r="E4544" s="350" t="s">
        <v>24</v>
      </c>
      <c r="F4544" s="349" t="s">
        <v>24</v>
      </c>
      <c r="G4544" s="349">
        <v>96709</v>
      </c>
      <c r="H4544" s="349" t="s">
        <v>5741</v>
      </c>
      <c r="I4544" s="349" t="s">
        <v>181</v>
      </c>
      <c r="J4544" s="349" t="s">
        <v>1333</v>
      </c>
      <c r="K4544" s="350">
        <v>101.54</v>
      </c>
      <c r="L4544" s="349" t="s">
        <v>1138</v>
      </c>
    </row>
    <row r="4545" spans="1:12" ht="13.5" x14ac:dyDescent="0.25">
      <c r="A4545" s="349" t="s">
        <v>4648</v>
      </c>
      <c r="B4545" s="349" t="s">
        <v>4649</v>
      </c>
      <c r="C4545" s="349" t="s">
        <v>3978</v>
      </c>
      <c r="D4545" s="349" t="s">
        <v>4901</v>
      </c>
      <c r="E4545" s="350" t="s">
        <v>24</v>
      </c>
      <c r="F4545" s="349" t="s">
        <v>24</v>
      </c>
      <c r="G4545" s="349">
        <v>96710</v>
      </c>
      <c r="H4545" s="349" t="s">
        <v>5742</v>
      </c>
      <c r="I4545" s="349" t="s">
        <v>181</v>
      </c>
      <c r="J4545" s="349" t="s">
        <v>1333</v>
      </c>
      <c r="K4545" s="350">
        <v>13.65</v>
      </c>
      <c r="L4545" s="349" t="s">
        <v>1138</v>
      </c>
    </row>
    <row r="4546" spans="1:12" ht="13.5" x14ac:dyDescent="0.25">
      <c r="A4546" s="349" t="s">
        <v>4648</v>
      </c>
      <c r="B4546" s="349" t="s">
        <v>4649</v>
      </c>
      <c r="C4546" s="349" t="s">
        <v>3978</v>
      </c>
      <c r="D4546" s="349" t="s">
        <v>4901</v>
      </c>
      <c r="E4546" s="350" t="s">
        <v>24</v>
      </c>
      <c r="F4546" s="349" t="s">
        <v>24</v>
      </c>
      <c r="G4546" s="349">
        <v>96711</v>
      </c>
      <c r="H4546" s="349" t="s">
        <v>5743</v>
      </c>
      <c r="I4546" s="349" t="s">
        <v>181</v>
      </c>
      <c r="J4546" s="349" t="s">
        <v>1333</v>
      </c>
      <c r="K4546" s="350">
        <v>20.3</v>
      </c>
      <c r="L4546" s="349" t="s">
        <v>1138</v>
      </c>
    </row>
    <row r="4547" spans="1:12" ht="13.5" x14ac:dyDescent="0.25">
      <c r="A4547" s="349" t="s">
        <v>4648</v>
      </c>
      <c r="B4547" s="349" t="s">
        <v>4649</v>
      </c>
      <c r="C4547" s="349" t="s">
        <v>3978</v>
      </c>
      <c r="D4547" s="349" t="s">
        <v>4901</v>
      </c>
      <c r="E4547" s="350" t="s">
        <v>24</v>
      </c>
      <c r="F4547" s="349" t="s">
        <v>24</v>
      </c>
      <c r="G4547" s="349">
        <v>96712</v>
      </c>
      <c r="H4547" s="349" t="s">
        <v>5744</v>
      </c>
      <c r="I4547" s="349" t="s">
        <v>181</v>
      </c>
      <c r="J4547" s="349" t="s">
        <v>1333</v>
      </c>
      <c r="K4547" s="350">
        <v>28.86</v>
      </c>
      <c r="L4547" s="349" t="s">
        <v>1138</v>
      </c>
    </row>
    <row r="4548" spans="1:12" ht="13.5" x14ac:dyDescent="0.25">
      <c r="A4548" s="349" t="s">
        <v>4648</v>
      </c>
      <c r="B4548" s="349" t="s">
        <v>4649</v>
      </c>
      <c r="C4548" s="349" t="s">
        <v>3978</v>
      </c>
      <c r="D4548" s="349" t="s">
        <v>4901</v>
      </c>
      <c r="E4548" s="350" t="s">
        <v>24</v>
      </c>
      <c r="F4548" s="349" t="s">
        <v>24</v>
      </c>
      <c r="G4548" s="349">
        <v>96713</v>
      </c>
      <c r="H4548" s="349" t="s">
        <v>5745</v>
      </c>
      <c r="I4548" s="349" t="s">
        <v>181</v>
      </c>
      <c r="J4548" s="349" t="s">
        <v>1333</v>
      </c>
      <c r="K4548" s="350">
        <v>44.28</v>
      </c>
      <c r="L4548" s="349" t="s">
        <v>1138</v>
      </c>
    </row>
    <row r="4549" spans="1:12" ht="13.5" x14ac:dyDescent="0.25">
      <c r="A4549" s="349" t="s">
        <v>4648</v>
      </c>
      <c r="B4549" s="349" t="s">
        <v>4649</v>
      </c>
      <c r="C4549" s="349" t="s">
        <v>3978</v>
      </c>
      <c r="D4549" s="349" t="s">
        <v>4901</v>
      </c>
      <c r="E4549" s="350" t="s">
        <v>24</v>
      </c>
      <c r="F4549" s="349" t="s">
        <v>24</v>
      </c>
      <c r="G4549" s="349">
        <v>96714</v>
      </c>
      <c r="H4549" s="349" t="s">
        <v>5746</v>
      </c>
      <c r="I4549" s="349" t="s">
        <v>181</v>
      </c>
      <c r="J4549" s="349" t="s">
        <v>1333</v>
      </c>
      <c r="K4549" s="350">
        <v>63.01</v>
      </c>
      <c r="L4549" s="349" t="s">
        <v>1138</v>
      </c>
    </row>
    <row r="4550" spans="1:12" ht="13.5" x14ac:dyDescent="0.25">
      <c r="A4550" s="349" t="s">
        <v>4648</v>
      </c>
      <c r="B4550" s="349" t="s">
        <v>4649</v>
      </c>
      <c r="C4550" s="349" t="s">
        <v>3978</v>
      </c>
      <c r="D4550" s="349" t="s">
        <v>4901</v>
      </c>
      <c r="E4550" s="350" t="s">
        <v>24</v>
      </c>
      <c r="F4550" s="349" t="s">
        <v>24</v>
      </c>
      <c r="G4550" s="349">
        <v>96715</v>
      </c>
      <c r="H4550" s="349" t="s">
        <v>5747</v>
      </c>
      <c r="I4550" s="349" t="s">
        <v>181</v>
      </c>
      <c r="J4550" s="349" t="s">
        <v>1333</v>
      </c>
      <c r="K4550" s="350">
        <v>112.26</v>
      </c>
      <c r="L4550" s="349" t="s">
        <v>1138</v>
      </c>
    </row>
    <row r="4551" spans="1:12" ht="13.5" x14ac:dyDescent="0.25">
      <c r="A4551" s="349" t="s">
        <v>4648</v>
      </c>
      <c r="B4551" s="349" t="s">
        <v>4649</v>
      </c>
      <c r="C4551" s="349" t="s">
        <v>3978</v>
      </c>
      <c r="D4551" s="349" t="s">
        <v>4901</v>
      </c>
      <c r="E4551" s="350" t="s">
        <v>24</v>
      </c>
      <c r="F4551" s="349" t="s">
        <v>24</v>
      </c>
      <c r="G4551" s="349">
        <v>96716</v>
      </c>
      <c r="H4551" s="349" t="s">
        <v>5748</v>
      </c>
      <c r="I4551" s="349" t="s">
        <v>181</v>
      </c>
      <c r="J4551" s="349" t="s">
        <v>1333</v>
      </c>
      <c r="K4551" s="350">
        <v>146.21</v>
      </c>
      <c r="L4551" s="349" t="s">
        <v>1138</v>
      </c>
    </row>
    <row r="4552" spans="1:12" ht="13.5" x14ac:dyDescent="0.25">
      <c r="A4552" s="349" t="s">
        <v>4648</v>
      </c>
      <c r="B4552" s="349" t="s">
        <v>4649</v>
      </c>
      <c r="C4552" s="349" t="s">
        <v>3978</v>
      </c>
      <c r="D4552" s="349" t="s">
        <v>4901</v>
      </c>
      <c r="E4552" s="350" t="s">
        <v>24</v>
      </c>
      <c r="F4552" s="349" t="s">
        <v>24</v>
      </c>
      <c r="G4552" s="349">
        <v>96717</v>
      </c>
      <c r="H4552" s="349" t="s">
        <v>5749</v>
      </c>
      <c r="I4552" s="349" t="s">
        <v>181</v>
      </c>
      <c r="J4552" s="349" t="s">
        <v>1333</v>
      </c>
      <c r="K4552" s="350">
        <v>280.87</v>
      </c>
      <c r="L4552" s="349" t="s">
        <v>1138</v>
      </c>
    </row>
    <row r="4553" spans="1:12" ht="13.5" x14ac:dyDescent="0.25">
      <c r="A4553" s="349" t="s">
        <v>4648</v>
      </c>
      <c r="B4553" s="349" t="s">
        <v>4649</v>
      </c>
      <c r="C4553" s="349" t="s">
        <v>3978</v>
      </c>
      <c r="D4553" s="349" t="s">
        <v>4901</v>
      </c>
      <c r="E4553" s="350" t="s">
        <v>24</v>
      </c>
      <c r="F4553" s="349" t="s">
        <v>24</v>
      </c>
      <c r="G4553" s="349">
        <v>96736</v>
      </c>
      <c r="H4553" s="349" t="s">
        <v>5750</v>
      </c>
      <c r="I4553" s="349" t="s">
        <v>181</v>
      </c>
      <c r="J4553" s="349" t="s">
        <v>1333</v>
      </c>
      <c r="K4553" s="350">
        <v>6.16</v>
      </c>
      <c r="L4553" s="349" t="s">
        <v>1138</v>
      </c>
    </row>
    <row r="4554" spans="1:12" ht="13.5" x14ac:dyDescent="0.25">
      <c r="A4554" s="349" t="s">
        <v>4648</v>
      </c>
      <c r="B4554" s="349" t="s">
        <v>4649</v>
      </c>
      <c r="C4554" s="349" t="s">
        <v>3978</v>
      </c>
      <c r="D4554" s="349" t="s">
        <v>4901</v>
      </c>
      <c r="E4554" s="350" t="s">
        <v>24</v>
      </c>
      <c r="F4554" s="349" t="s">
        <v>24</v>
      </c>
      <c r="G4554" s="349">
        <v>96737</v>
      </c>
      <c r="H4554" s="349" t="s">
        <v>5751</v>
      </c>
      <c r="I4554" s="349" t="s">
        <v>181</v>
      </c>
      <c r="J4554" s="349" t="s">
        <v>1333</v>
      </c>
      <c r="K4554" s="350">
        <v>5.97</v>
      </c>
      <c r="L4554" s="349" t="s">
        <v>1138</v>
      </c>
    </row>
    <row r="4555" spans="1:12" ht="13.5" x14ac:dyDescent="0.25">
      <c r="A4555" s="349" t="s">
        <v>4648</v>
      </c>
      <c r="B4555" s="349" t="s">
        <v>4649</v>
      </c>
      <c r="C4555" s="349" t="s">
        <v>3978</v>
      </c>
      <c r="D4555" s="349" t="s">
        <v>4901</v>
      </c>
      <c r="E4555" s="350" t="s">
        <v>24</v>
      </c>
      <c r="F4555" s="349" t="s">
        <v>24</v>
      </c>
      <c r="G4555" s="349">
        <v>96738</v>
      </c>
      <c r="H4555" s="349" t="s">
        <v>5752</v>
      </c>
      <c r="I4555" s="349" t="s">
        <v>181</v>
      </c>
      <c r="J4555" s="349" t="s">
        <v>1333</v>
      </c>
      <c r="K4555" s="350">
        <v>21.78</v>
      </c>
      <c r="L4555" s="349" t="s">
        <v>1138</v>
      </c>
    </row>
    <row r="4556" spans="1:12" ht="13.5" x14ac:dyDescent="0.25">
      <c r="A4556" s="349" t="s">
        <v>4648</v>
      </c>
      <c r="B4556" s="349" t="s">
        <v>4649</v>
      </c>
      <c r="C4556" s="349" t="s">
        <v>3978</v>
      </c>
      <c r="D4556" s="349" t="s">
        <v>4901</v>
      </c>
      <c r="E4556" s="350" t="s">
        <v>24</v>
      </c>
      <c r="F4556" s="349" t="s">
        <v>24</v>
      </c>
      <c r="G4556" s="349">
        <v>96739</v>
      </c>
      <c r="H4556" s="349" t="s">
        <v>5753</v>
      </c>
      <c r="I4556" s="349" t="s">
        <v>181</v>
      </c>
      <c r="J4556" s="349" t="s">
        <v>1333</v>
      </c>
      <c r="K4556" s="350">
        <v>8.68</v>
      </c>
      <c r="L4556" s="349" t="s">
        <v>1138</v>
      </c>
    </row>
    <row r="4557" spans="1:12" ht="13.5" x14ac:dyDescent="0.25">
      <c r="A4557" s="349" t="s">
        <v>4648</v>
      </c>
      <c r="B4557" s="349" t="s">
        <v>4649</v>
      </c>
      <c r="C4557" s="349" t="s">
        <v>3978</v>
      </c>
      <c r="D4557" s="349" t="s">
        <v>4901</v>
      </c>
      <c r="E4557" s="350" t="s">
        <v>24</v>
      </c>
      <c r="F4557" s="349" t="s">
        <v>24</v>
      </c>
      <c r="G4557" s="349">
        <v>96740</v>
      </c>
      <c r="H4557" s="349" t="s">
        <v>5754</v>
      </c>
      <c r="I4557" s="349" t="s">
        <v>181</v>
      </c>
      <c r="J4557" s="349" t="s">
        <v>1333</v>
      </c>
      <c r="K4557" s="350">
        <v>30.57</v>
      </c>
      <c r="L4557" s="349" t="s">
        <v>1138</v>
      </c>
    </row>
    <row r="4558" spans="1:12" ht="13.5" x14ac:dyDescent="0.25">
      <c r="A4558" s="349" t="s">
        <v>4648</v>
      </c>
      <c r="B4558" s="349" t="s">
        <v>4649</v>
      </c>
      <c r="C4558" s="349" t="s">
        <v>3978</v>
      </c>
      <c r="D4558" s="349" t="s">
        <v>4901</v>
      </c>
      <c r="E4558" s="350" t="s">
        <v>24</v>
      </c>
      <c r="F4558" s="349" t="s">
        <v>24</v>
      </c>
      <c r="G4558" s="349">
        <v>96741</v>
      </c>
      <c r="H4558" s="349" t="s">
        <v>5755</v>
      </c>
      <c r="I4558" s="349" t="s">
        <v>181</v>
      </c>
      <c r="J4558" s="349" t="s">
        <v>1333</v>
      </c>
      <c r="K4558" s="350">
        <v>15.29</v>
      </c>
      <c r="L4558" s="349" t="s">
        <v>1138</v>
      </c>
    </row>
    <row r="4559" spans="1:12" ht="13.5" x14ac:dyDescent="0.25">
      <c r="A4559" s="349" t="s">
        <v>4648</v>
      </c>
      <c r="B4559" s="349" t="s">
        <v>4649</v>
      </c>
      <c r="C4559" s="349" t="s">
        <v>3978</v>
      </c>
      <c r="D4559" s="349" t="s">
        <v>4901</v>
      </c>
      <c r="E4559" s="350" t="s">
        <v>24</v>
      </c>
      <c r="F4559" s="349" t="s">
        <v>24</v>
      </c>
      <c r="G4559" s="349">
        <v>96742</v>
      </c>
      <c r="H4559" s="349" t="s">
        <v>5756</v>
      </c>
      <c r="I4559" s="349" t="s">
        <v>181</v>
      </c>
      <c r="J4559" s="349" t="s">
        <v>1333</v>
      </c>
      <c r="K4559" s="350">
        <v>20.149999999999999</v>
      </c>
      <c r="L4559" s="349" t="s">
        <v>1138</v>
      </c>
    </row>
    <row r="4560" spans="1:12" ht="13.5" x14ac:dyDescent="0.25">
      <c r="A4560" s="349" t="s">
        <v>4648</v>
      </c>
      <c r="B4560" s="349" t="s">
        <v>4649</v>
      </c>
      <c r="C4560" s="349" t="s">
        <v>3978</v>
      </c>
      <c r="D4560" s="349" t="s">
        <v>4901</v>
      </c>
      <c r="E4560" s="350" t="s">
        <v>24</v>
      </c>
      <c r="F4560" s="349" t="s">
        <v>24</v>
      </c>
      <c r="G4560" s="349">
        <v>96743</v>
      </c>
      <c r="H4560" s="349" t="s">
        <v>5757</v>
      </c>
      <c r="I4560" s="349" t="s">
        <v>181</v>
      </c>
      <c r="J4560" s="349" t="s">
        <v>1333</v>
      </c>
      <c r="K4560" s="350">
        <v>28.56</v>
      </c>
      <c r="L4560" s="349" t="s">
        <v>1138</v>
      </c>
    </row>
    <row r="4561" spans="1:12" ht="13.5" x14ac:dyDescent="0.25">
      <c r="A4561" s="349" t="s">
        <v>4648</v>
      </c>
      <c r="B4561" s="349" t="s">
        <v>4649</v>
      </c>
      <c r="C4561" s="349" t="s">
        <v>3978</v>
      </c>
      <c r="D4561" s="349" t="s">
        <v>4901</v>
      </c>
      <c r="E4561" s="350" t="s">
        <v>24</v>
      </c>
      <c r="F4561" s="349" t="s">
        <v>24</v>
      </c>
      <c r="G4561" s="349">
        <v>96744</v>
      </c>
      <c r="H4561" s="349" t="s">
        <v>5758</v>
      </c>
      <c r="I4561" s="349" t="s">
        <v>181</v>
      </c>
      <c r="J4561" s="349" t="s">
        <v>1333</v>
      </c>
      <c r="K4561" s="350">
        <v>51.36</v>
      </c>
      <c r="L4561" s="349" t="s">
        <v>1138</v>
      </c>
    </row>
    <row r="4562" spans="1:12" ht="13.5" x14ac:dyDescent="0.25">
      <c r="A4562" s="349" t="s">
        <v>4648</v>
      </c>
      <c r="B4562" s="349" t="s">
        <v>4649</v>
      </c>
      <c r="C4562" s="349" t="s">
        <v>3978</v>
      </c>
      <c r="D4562" s="349" t="s">
        <v>4901</v>
      </c>
      <c r="E4562" s="350" t="s">
        <v>24</v>
      </c>
      <c r="F4562" s="349" t="s">
        <v>24</v>
      </c>
      <c r="G4562" s="349">
        <v>96745</v>
      </c>
      <c r="H4562" s="349" t="s">
        <v>5759</v>
      </c>
      <c r="I4562" s="349" t="s">
        <v>181</v>
      </c>
      <c r="J4562" s="349" t="s">
        <v>1333</v>
      </c>
      <c r="K4562" s="350">
        <v>75.900000000000006</v>
      </c>
      <c r="L4562" s="349" t="s">
        <v>1138</v>
      </c>
    </row>
    <row r="4563" spans="1:12" ht="13.5" x14ac:dyDescent="0.25">
      <c r="A4563" s="349" t="s">
        <v>4648</v>
      </c>
      <c r="B4563" s="349" t="s">
        <v>4649</v>
      </c>
      <c r="C4563" s="349" t="s">
        <v>3978</v>
      </c>
      <c r="D4563" s="349" t="s">
        <v>4901</v>
      </c>
      <c r="E4563" s="350" t="s">
        <v>24</v>
      </c>
      <c r="F4563" s="349" t="s">
        <v>24</v>
      </c>
      <c r="G4563" s="349">
        <v>96746</v>
      </c>
      <c r="H4563" s="349" t="s">
        <v>5760</v>
      </c>
      <c r="I4563" s="349" t="s">
        <v>181</v>
      </c>
      <c r="J4563" s="349" t="s">
        <v>1333</v>
      </c>
      <c r="K4563" s="350">
        <v>101.74</v>
      </c>
      <c r="L4563" s="349" t="s">
        <v>1138</v>
      </c>
    </row>
    <row r="4564" spans="1:12" ht="13.5" x14ac:dyDescent="0.25">
      <c r="A4564" s="349" t="s">
        <v>4648</v>
      </c>
      <c r="B4564" s="349" t="s">
        <v>4649</v>
      </c>
      <c r="C4564" s="349" t="s">
        <v>3978</v>
      </c>
      <c r="D4564" s="349" t="s">
        <v>4901</v>
      </c>
      <c r="E4564" s="350" t="s">
        <v>24</v>
      </c>
      <c r="F4564" s="349" t="s">
        <v>24</v>
      </c>
      <c r="G4564" s="349">
        <v>96747</v>
      </c>
      <c r="H4564" s="349" t="s">
        <v>5761</v>
      </c>
      <c r="I4564" s="349" t="s">
        <v>181</v>
      </c>
      <c r="J4564" s="349" t="s">
        <v>1333</v>
      </c>
      <c r="K4564" s="350">
        <v>7.71</v>
      </c>
      <c r="L4564" s="349" t="s">
        <v>1138</v>
      </c>
    </row>
    <row r="4565" spans="1:12" ht="13.5" x14ac:dyDescent="0.25">
      <c r="A4565" s="349" t="s">
        <v>4648</v>
      </c>
      <c r="B4565" s="349" t="s">
        <v>4649</v>
      </c>
      <c r="C4565" s="349" t="s">
        <v>3978</v>
      </c>
      <c r="D4565" s="349" t="s">
        <v>4901</v>
      </c>
      <c r="E4565" s="350" t="s">
        <v>24</v>
      </c>
      <c r="F4565" s="349" t="s">
        <v>24</v>
      </c>
      <c r="G4565" s="349">
        <v>96748</v>
      </c>
      <c r="H4565" s="349" t="s">
        <v>5762</v>
      </c>
      <c r="I4565" s="349" t="s">
        <v>181</v>
      </c>
      <c r="J4565" s="349" t="s">
        <v>1333</v>
      </c>
      <c r="K4565" s="350">
        <v>8.31</v>
      </c>
      <c r="L4565" s="349" t="s">
        <v>1138</v>
      </c>
    </row>
    <row r="4566" spans="1:12" ht="13.5" x14ac:dyDescent="0.25">
      <c r="A4566" s="349" t="s">
        <v>4648</v>
      </c>
      <c r="B4566" s="349" t="s">
        <v>4649</v>
      </c>
      <c r="C4566" s="349" t="s">
        <v>3978</v>
      </c>
      <c r="D4566" s="349" t="s">
        <v>4901</v>
      </c>
      <c r="E4566" s="350" t="s">
        <v>24</v>
      </c>
      <c r="F4566" s="349" t="s">
        <v>24</v>
      </c>
      <c r="G4566" s="349">
        <v>96749</v>
      </c>
      <c r="H4566" s="349" t="s">
        <v>5763</v>
      </c>
      <c r="I4566" s="349" t="s">
        <v>181</v>
      </c>
      <c r="J4566" s="349" t="s">
        <v>1333</v>
      </c>
      <c r="K4566" s="350">
        <v>11.19</v>
      </c>
      <c r="L4566" s="349" t="s">
        <v>1138</v>
      </c>
    </row>
    <row r="4567" spans="1:12" ht="13.5" x14ac:dyDescent="0.25">
      <c r="A4567" s="349" t="s">
        <v>4648</v>
      </c>
      <c r="B4567" s="349" t="s">
        <v>4649</v>
      </c>
      <c r="C4567" s="349" t="s">
        <v>3978</v>
      </c>
      <c r="D4567" s="349" t="s">
        <v>4901</v>
      </c>
      <c r="E4567" s="350" t="s">
        <v>24</v>
      </c>
      <c r="F4567" s="349" t="s">
        <v>24</v>
      </c>
      <c r="G4567" s="349">
        <v>96750</v>
      </c>
      <c r="H4567" s="349" t="s">
        <v>5764</v>
      </c>
      <c r="I4567" s="349" t="s">
        <v>181</v>
      </c>
      <c r="J4567" s="349" t="s">
        <v>1333</v>
      </c>
      <c r="K4567" s="350">
        <v>15.65</v>
      </c>
      <c r="L4567" s="349" t="s">
        <v>1138</v>
      </c>
    </row>
    <row r="4568" spans="1:12" ht="13.5" x14ac:dyDescent="0.25">
      <c r="A4568" s="349" t="s">
        <v>4648</v>
      </c>
      <c r="B4568" s="349" t="s">
        <v>4649</v>
      </c>
      <c r="C4568" s="349" t="s">
        <v>3978</v>
      </c>
      <c r="D4568" s="349" t="s">
        <v>4901</v>
      </c>
      <c r="E4568" s="350" t="s">
        <v>24</v>
      </c>
      <c r="F4568" s="349" t="s">
        <v>24</v>
      </c>
      <c r="G4568" s="349">
        <v>96751</v>
      </c>
      <c r="H4568" s="349" t="s">
        <v>5765</v>
      </c>
      <c r="I4568" s="349" t="s">
        <v>181</v>
      </c>
      <c r="J4568" s="349" t="s">
        <v>1333</v>
      </c>
      <c r="K4568" s="350">
        <v>24.92</v>
      </c>
      <c r="L4568" s="349" t="s">
        <v>1138</v>
      </c>
    </row>
    <row r="4569" spans="1:12" ht="13.5" x14ac:dyDescent="0.25">
      <c r="A4569" s="349" t="s">
        <v>4648</v>
      </c>
      <c r="B4569" s="349" t="s">
        <v>4649</v>
      </c>
      <c r="C4569" s="349" t="s">
        <v>3978</v>
      </c>
      <c r="D4569" s="349" t="s">
        <v>4901</v>
      </c>
      <c r="E4569" s="350" t="s">
        <v>24</v>
      </c>
      <c r="F4569" s="349" t="s">
        <v>24</v>
      </c>
      <c r="G4569" s="349">
        <v>96752</v>
      </c>
      <c r="H4569" s="349" t="s">
        <v>5766</v>
      </c>
      <c r="I4569" s="349" t="s">
        <v>181</v>
      </c>
      <c r="J4569" s="349" t="s">
        <v>1333</v>
      </c>
      <c r="K4569" s="350">
        <v>33.19</v>
      </c>
      <c r="L4569" s="349" t="s">
        <v>1138</v>
      </c>
    </row>
    <row r="4570" spans="1:12" ht="13.5" x14ac:dyDescent="0.25">
      <c r="A4570" s="349" t="s">
        <v>4648</v>
      </c>
      <c r="B4570" s="349" t="s">
        <v>4649</v>
      </c>
      <c r="C4570" s="349" t="s">
        <v>3978</v>
      </c>
      <c r="D4570" s="349" t="s">
        <v>4901</v>
      </c>
      <c r="E4570" s="350" t="s">
        <v>24</v>
      </c>
      <c r="F4570" s="349" t="s">
        <v>24</v>
      </c>
      <c r="G4570" s="349">
        <v>96753</v>
      </c>
      <c r="H4570" s="349" t="s">
        <v>5767</v>
      </c>
      <c r="I4570" s="349" t="s">
        <v>181</v>
      </c>
      <c r="J4570" s="349" t="s">
        <v>1333</v>
      </c>
      <c r="K4570" s="350">
        <v>81.78</v>
      </c>
      <c r="L4570" s="349" t="s">
        <v>1138</v>
      </c>
    </row>
    <row r="4571" spans="1:12" ht="13.5" x14ac:dyDescent="0.25">
      <c r="A4571" s="349" t="s">
        <v>4648</v>
      </c>
      <c r="B4571" s="349" t="s">
        <v>4649</v>
      </c>
      <c r="C4571" s="349" t="s">
        <v>3978</v>
      </c>
      <c r="D4571" s="349" t="s">
        <v>4901</v>
      </c>
      <c r="E4571" s="350" t="s">
        <v>24</v>
      </c>
      <c r="F4571" s="349" t="s">
        <v>24</v>
      </c>
      <c r="G4571" s="349">
        <v>96754</v>
      </c>
      <c r="H4571" s="349" t="s">
        <v>5768</v>
      </c>
      <c r="I4571" s="349" t="s">
        <v>181</v>
      </c>
      <c r="J4571" s="349" t="s">
        <v>1333</v>
      </c>
      <c r="K4571" s="350">
        <v>98.71</v>
      </c>
      <c r="L4571" s="349" t="s">
        <v>1138</v>
      </c>
    </row>
    <row r="4572" spans="1:12" ht="13.5" x14ac:dyDescent="0.25">
      <c r="A4572" s="349" t="s">
        <v>4648</v>
      </c>
      <c r="B4572" s="349" t="s">
        <v>4649</v>
      </c>
      <c r="C4572" s="349" t="s">
        <v>3978</v>
      </c>
      <c r="D4572" s="349" t="s">
        <v>4901</v>
      </c>
      <c r="E4572" s="350" t="s">
        <v>24</v>
      </c>
      <c r="F4572" s="349" t="s">
        <v>24</v>
      </c>
      <c r="G4572" s="349">
        <v>96755</v>
      </c>
      <c r="H4572" s="349" t="s">
        <v>5769</v>
      </c>
      <c r="I4572" s="349" t="s">
        <v>181</v>
      </c>
      <c r="J4572" s="349" t="s">
        <v>1333</v>
      </c>
      <c r="K4572" s="350">
        <v>309.04000000000002</v>
      </c>
      <c r="L4572" s="349" t="s">
        <v>1138</v>
      </c>
    </row>
    <row r="4573" spans="1:12" ht="13.5" x14ac:dyDescent="0.25">
      <c r="A4573" s="349" t="s">
        <v>4648</v>
      </c>
      <c r="B4573" s="349" t="s">
        <v>4649</v>
      </c>
      <c r="C4573" s="349" t="s">
        <v>3978</v>
      </c>
      <c r="D4573" s="349" t="s">
        <v>4901</v>
      </c>
      <c r="E4573" s="350" t="s">
        <v>24</v>
      </c>
      <c r="F4573" s="349" t="s">
        <v>24</v>
      </c>
      <c r="G4573" s="349">
        <v>96756</v>
      </c>
      <c r="H4573" s="349" t="s">
        <v>5770</v>
      </c>
      <c r="I4573" s="349" t="s">
        <v>181</v>
      </c>
      <c r="J4573" s="349" t="s">
        <v>1333</v>
      </c>
      <c r="K4573" s="350">
        <v>19.12</v>
      </c>
      <c r="L4573" s="349" t="s">
        <v>1138</v>
      </c>
    </row>
    <row r="4574" spans="1:12" ht="13.5" x14ac:dyDescent="0.25">
      <c r="A4574" s="349" t="s">
        <v>4648</v>
      </c>
      <c r="B4574" s="349" t="s">
        <v>4649</v>
      </c>
      <c r="C4574" s="349" t="s">
        <v>3978</v>
      </c>
      <c r="D4574" s="349" t="s">
        <v>4901</v>
      </c>
      <c r="E4574" s="350" t="s">
        <v>24</v>
      </c>
      <c r="F4574" s="349" t="s">
        <v>24</v>
      </c>
      <c r="G4574" s="349">
        <v>96757</v>
      </c>
      <c r="H4574" s="349" t="s">
        <v>5771</v>
      </c>
      <c r="I4574" s="349" t="s">
        <v>181</v>
      </c>
      <c r="J4574" s="349" t="s">
        <v>1333</v>
      </c>
      <c r="K4574" s="350">
        <v>22.9</v>
      </c>
      <c r="L4574" s="349" t="s">
        <v>1138</v>
      </c>
    </row>
    <row r="4575" spans="1:12" ht="13.5" x14ac:dyDescent="0.25">
      <c r="A4575" s="349" t="s">
        <v>4648</v>
      </c>
      <c r="B4575" s="349" t="s">
        <v>4649</v>
      </c>
      <c r="C4575" s="349" t="s">
        <v>3978</v>
      </c>
      <c r="D4575" s="349" t="s">
        <v>4901</v>
      </c>
      <c r="E4575" s="350" t="s">
        <v>24</v>
      </c>
      <c r="F4575" s="349" t="s">
        <v>24</v>
      </c>
      <c r="G4575" s="349">
        <v>96758</v>
      </c>
      <c r="H4575" s="349" t="s">
        <v>5772</v>
      </c>
      <c r="I4575" s="349" t="s">
        <v>181</v>
      </c>
      <c r="J4575" s="349" t="s">
        <v>1333</v>
      </c>
      <c r="K4575" s="350">
        <v>17.309999999999999</v>
      </c>
      <c r="L4575" s="349" t="s">
        <v>1138</v>
      </c>
    </row>
    <row r="4576" spans="1:12" ht="13.5" x14ac:dyDescent="0.25">
      <c r="A4576" s="349" t="s">
        <v>4648</v>
      </c>
      <c r="B4576" s="349" t="s">
        <v>4649</v>
      </c>
      <c r="C4576" s="349" t="s">
        <v>3978</v>
      </c>
      <c r="D4576" s="349" t="s">
        <v>4901</v>
      </c>
      <c r="E4576" s="350" t="s">
        <v>24</v>
      </c>
      <c r="F4576" s="349" t="s">
        <v>24</v>
      </c>
      <c r="G4576" s="349">
        <v>96759</v>
      </c>
      <c r="H4576" s="349" t="s">
        <v>5773</v>
      </c>
      <c r="I4576" s="349" t="s">
        <v>181</v>
      </c>
      <c r="J4576" s="349" t="s">
        <v>1333</v>
      </c>
      <c r="K4576" s="350">
        <v>23.17</v>
      </c>
      <c r="L4576" s="349" t="s">
        <v>1138</v>
      </c>
    </row>
    <row r="4577" spans="1:12" ht="13.5" x14ac:dyDescent="0.25">
      <c r="A4577" s="349" t="s">
        <v>4648</v>
      </c>
      <c r="B4577" s="349" t="s">
        <v>4649</v>
      </c>
      <c r="C4577" s="349" t="s">
        <v>3978</v>
      </c>
      <c r="D4577" s="349" t="s">
        <v>4901</v>
      </c>
      <c r="E4577" s="350" t="s">
        <v>24</v>
      </c>
      <c r="F4577" s="349" t="s">
        <v>24</v>
      </c>
      <c r="G4577" s="349">
        <v>96760</v>
      </c>
      <c r="H4577" s="349" t="s">
        <v>5774</v>
      </c>
      <c r="I4577" s="349" t="s">
        <v>181</v>
      </c>
      <c r="J4577" s="349" t="s">
        <v>1333</v>
      </c>
      <c r="K4577" s="350">
        <v>40.520000000000003</v>
      </c>
      <c r="L4577" s="349" t="s">
        <v>1138</v>
      </c>
    </row>
    <row r="4578" spans="1:12" ht="13.5" x14ac:dyDescent="0.25">
      <c r="A4578" s="349" t="s">
        <v>4648</v>
      </c>
      <c r="B4578" s="349" t="s">
        <v>4649</v>
      </c>
      <c r="C4578" s="349" t="s">
        <v>3978</v>
      </c>
      <c r="D4578" s="349" t="s">
        <v>4901</v>
      </c>
      <c r="E4578" s="350" t="s">
        <v>24</v>
      </c>
      <c r="F4578" s="349" t="s">
        <v>24</v>
      </c>
      <c r="G4578" s="349">
        <v>96761</v>
      </c>
      <c r="H4578" s="349" t="s">
        <v>5775</v>
      </c>
      <c r="I4578" s="349" t="s">
        <v>181</v>
      </c>
      <c r="J4578" s="349" t="s">
        <v>1333</v>
      </c>
      <c r="K4578" s="350">
        <v>54.84</v>
      </c>
      <c r="L4578" s="349" t="s">
        <v>1138</v>
      </c>
    </row>
    <row r="4579" spans="1:12" ht="13.5" x14ac:dyDescent="0.25">
      <c r="A4579" s="349" t="s">
        <v>4648</v>
      </c>
      <c r="B4579" s="349" t="s">
        <v>4649</v>
      </c>
      <c r="C4579" s="349" t="s">
        <v>3978</v>
      </c>
      <c r="D4579" s="349" t="s">
        <v>4901</v>
      </c>
      <c r="E4579" s="350" t="s">
        <v>24</v>
      </c>
      <c r="F4579" s="349" t="s">
        <v>24</v>
      </c>
      <c r="G4579" s="349">
        <v>96762</v>
      </c>
      <c r="H4579" s="349" t="s">
        <v>5776</v>
      </c>
      <c r="I4579" s="349" t="s">
        <v>181</v>
      </c>
      <c r="J4579" s="349" t="s">
        <v>1333</v>
      </c>
      <c r="K4579" s="350">
        <v>109.98</v>
      </c>
      <c r="L4579" s="349" t="s">
        <v>1138</v>
      </c>
    </row>
    <row r="4580" spans="1:12" ht="13.5" x14ac:dyDescent="0.25">
      <c r="A4580" s="349" t="s">
        <v>4648</v>
      </c>
      <c r="B4580" s="349" t="s">
        <v>4649</v>
      </c>
      <c r="C4580" s="349" t="s">
        <v>3978</v>
      </c>
      <c r="D4580" s="349" t="s">
        <v>4901</v>
      </c>
      <c r="E4580" s="350" t="s">
        <v>24</v>
      </c>
      <c r="F4580" s="349" t="s">
        <v>24</v>
      </c>
      <c r="G4580" s="349">
        <v>96763</v>
      </c>
      <c r="H4580" s="349" t="s">
        <v>5777</v>
      </c>
      <c r="I4580" s="349" t="s">
        <v>181</v>
      </c>
      <c r="J4580" s="349" t="s">
        <v>1333</v>
      </c>
      <c r="K4580" s="350">
        <v>138.84</v>
      </c>
      <c r="L4580" s="349" t="s">
        <v>1138</v>
      </c>
    </row>
    <row r="4581" spans="1:12" ht="13.5" x14ac:dyDescent="0.25">
      <c r="A4581" s="349" t="s">
        <v>4648</v>
      </c>
      <c r="B4581" s="349" t="s">
        <v>4649</v>
      </c>
      <c r="C4581" s="349" t="s">
        <v>3978</v>
      </c>
      <c r="D4581" s="349" t="s">
        <v>4901</v>
      </c>
      <c r="E4581" s="350" t="s">
        <v>24</v>
      </c>
      <c r="F4581" s="349" t="s">
        <v>24</v>
      </c>
      <c r="G4581" s="349">
        <v>96764</v>
      </c>
      <c r="H4581" s="349" t="s">
        <v>5778</v>
      </c>
      <c r="I4581" s="349" t="s">
        <v>181</v>
      </c>
      <c r="J4581" s="349" t="s">
        <v>1333</v>
      </c>
      <c r="K4581" s="350">
        <v>281.27</v>
      </c>
      <c r="L4581" s="349" t="s">
        <v>1138</v>
      </c>
    </row>
    <row r="4582" spans="1:12" ht="13.5" x14ac:dyDescent="0.25">
      <c r="A4582" s="349" t="s">
        <v>4648</v>
      </c>
      <c r="B4582" s="349" t="s">
        <v>4649</v>
      </c>
      <c r="C4582" s="349" t="s">
        <v>3978</v>
      </c>
      <c r="D4582" s="349" t="s">
        <v>4901</v>
      </c>
      <c r="E4582" s="350" t="s">
        <v>24</v>
      </c>
      <c r="F4582" s="349" t="s">
        <v>24</v>
      </c>
      <c r="G4582" s="349">
        <v>96802</v>
      </c>
      <c r="H4582" s="349" t="s">
        <v>5779</v>
      </c>
      <c r="I4582" s="349" t="s">
        <v>181</v>
      </c>
      <c r="J4582" s="349" t="s">
        <v>1333</v>
      </c>
      <c r="K4582" s="350">
        <v>369.71</v>
      </c>
      <c r="L4582" s="349" t="s">
        <v>1138</v>
      </c>
    </row>
    <row r="4583" spans="1:12" ht="13.5" x14ac:dyDescent="0.25">
      <c r="A4583" s="349" t="s">
        <v>4648</v>
      </c>
      <c r="B4583" s="349" t="s">
        <v>4649</v>
      </c>
      <c r="C4583" s="349" t="s">
        <v>3978</v>
      </c>
      <c r="D4583" s="349" t="s">
        <v>4901</v>
      </c>
      <c r="E4583" s="350" t="s">
        <v>24</v>
      </c>
      <c r="F4583" s="349" t="s">
        <v>24</v>
      </c>
      <c r="G4583" s="349">
        <v>96803</v>
      </c>
      <c r="H4583" s="349" t="s">
        <v>5780</v>
      </c>
      <c r="I4583" s="349" t="s">
        <v>181</v>
      </c>
      <c r="J4583" s="349" t="s">
        <v>1333</v>
      </c>
      <c r="K4583" s="350">
        <v>67.180000000000007</v>
      </c>
      <c r="L4583" s="349" t="s">
        <v>1138</v>
      </c>
    </row>
    <row r="4584" spans="1:12" ht="13.5" x14ac:dyDescent="0.25">
      <c r="A4584" s="349" t="s">
        <v>4648</v>
      </c>
      <c r="B4584" s="349" t="s">
        <v>4649</v>
      </c>
      <c r="C4584" s="349" t="s">
        <v>3978</v>
      </c>
      <c r="D4584" s="349" t="s">
        <v>4901</v>
      </c>
      <c r="E4584" s="350" t="s">
        <v>24</v>
      </c>
      <c r="F4584" s="349" t="s">
        <v>24</v>
      </c>
      <c r="G4584" s="349">
        <v>96804</v>
      </c>
      <c r="H4584" s="349" t="s">
        <v>5781</v>
      </c>
      <c r="I4584" s="349" t="s">
        <v>181</v>
      </c>
      <c r="J4584" s="349" t="s">
        <v>1333</v>
      </c>
      <c r="K4584" s="350">
        <v>108.01</v>
      </c>
      <c r="L4584" s="349" t="s">
        <v>1138</v>
      </c>
    </row>
    <row r="4585" spans="1:12" ht="13.5" x14ac:dyDescent="0.25">
      <c r="A4585" s="349" t="s">
        <v>4648</v>
      </c>
      <c r="B4585" s="349" t="s">
        <v>4649</v>
      </c>
      <c r="C4585" s="349" t="s">
        <v>3978</v>
      </c>
      <c r="D4585" s="349" t="s">
        <v>4901</v>
      </c>
      <c r="E4585" s="350" t="s">
        <v>24</v>
      </c>
      <c r="F4585" s="349" t="s">
        <v>24</v>
      </c>
      <c r="G4585" s="349">
        <v>96805</v>
      </c>
      <c r="H4585" s="349" t="s">
        <v>5782</v>
      </c>
      <c r="I4585" s="349" t="s">
        <v>181</v>
      </c>
      <c r="J4585" s="349" t="s">
        <v>1333</v>
      </c>
      <c r="K4585" s="350">
        <v>190.88</v>
      </c>
      <c r="L4585" s="349" t="s">
        <v>1138</v>
      </c>
    </row>
    <row r="4586" spans="1:12" ht="13.5" x14ac:dyDescent="0.25">
      <c r="A4586" s="349" t="s">
        <v>4648</v>
      </c>
      <c r="B4586" s="349" t="s">
        <v>4649</v>
      </c>
      <c r="C4586" s="349" t="s">
        <v>3978</v>
      </c>
      <c r="D4586" s="349" t="s">
        <v>4901</v>
      </c>
      <c r="E4586" s="350" t="s">
        <v>24</v>
      </c>
      <c r="F4586" s="349" t="s">
        <v>24</v>
      </c>
      <c r="G4586" s="349">
        <v>96806</v>
      </c>
      <c r="H4586" s="349" t="s">
        <v>5783</v>
      </c>
      <c r="I4586" s="349" t="s">
        <v>181</v>
      </c>
      <c r="J4586" s="349" t="s">
        <v>1333</v>
      </c>
      <c r="K4586" s="350">
        <v>73.31</v>
      </c>
      <c r="L4586" s="349" t="s">
        <v>1138</v>
      </c>
    </row>
    <row r="4587" spans="1:12" ht="13.5" x14ac:dyDescent="0.25">
      <c r="A4587" s="349" t="s">
        <v>4648</v>
      </c>
      <c r="B4587" s="349" t="s">
        <v>4649</v>
      </c>
      <c r="C4587" s="349" t="s">
        <v>3978</v>
      </c>
      <c r="D4587" s="349" t="s">
        <v>4901</v>
      </c>
      <c r="E4587" s="350" t="s">
        <v>24</v>
      </c>
      <c r="F4587" s="349" t="s">
        <v>24</v>
      </c>
      <c r="G4587" s="349">
        <v>96807</v>
      </c>
      <c r="H4587" s="349" t="s">
        <v>5784</v>
      </c>
      <c r="I4587" s="349" t="s">
        <v>181</v>
      </c>
      <c r="J4587" s="349" t="s">
        <v>1333</v>
      </c>
      <c r="K4587" s="350">
        <v>117.61</v>
      </c>
      <c r="L4587" s="349" t="s">
        <v>1138</v>
      </c>
    </row>
    <row r="4588" spans="1:12" ht="13.5" x14ac:dyDescent="0.25">
      <c r="A4588" s="349" t="s">
        <v>4648</v>
      </c>
      <c r="B4588" s="349" t="s">
        <v>4649</v>
      </c>
      <c r="C4588" s="349" t="s">
        <v>3978</v>
      </c>
      <c r="D4588" s="349" t="s">
        <v>4901</v>
      </c>
      <c r="E4588" s="350" t="s">
        <v>24</v>
      </c>
      <c r="F4588" s="349" t="s">
        <v>24</v>
      </c>
      <c r="G4588" s="349">
        <v>96808</v>
      </c>
      <c r="H4588" s="349" t="s">
        <v>5785</v>
      </c>
      <c r="I4588" s="349" t="s">
        <v>181</v>
      </c>
      <c r="J4588" s="349" t="s">
        <v>1333</v>
      </c>
      <c r="K4588" s="350">
        <v>14.96</v>
      </c>
      <c r="L4588" s="349" t="s">
        <v>1138</v>
      </c>
    </row>
    <row r="4589" spans="1:12" ht="13.5" x14ac:dyDescent="0.25">
      <c r="A4589" s="349" t="s">
        <v>4648</v>
      </c>
      <c r="B4589" s="349" t="s">
        <v>4649</v>
      </c>
      <c r="C4589" s="349" t="s">
        <v>3978</v>
      </c>
      <c r="D4589" s="349" t="s">
        <v>4901</v>
      </c>
      <c r="E4589" s="350" t="s">
        <v>24</v>
      </c>
      <c r="F4589" s="349" t="s">
        <v>24</v>
      </c>
      <c r="G4589" s="349">
        <v>96809</v>
      </c>
      <c r="H4589" s="349" t="s">
        <v>5786</v>
      </c>
      <c r="I4589" s="349" t="s">
        <v>181</v>
      </c>
      <c r="J4589" s="349" t="s">
        <v>1333</v>
      </c>
      <c r="K4589" s="350">
        <v>16.52</v>
      </c>
      <c r="L4589" s="349" t="s">
        <v>1138</v>
      </c>
    </row>
    <row r="4590" spans="1:12" ht="13.5" x14ac:dyDescent="0.25">
      <c r="A4590" s="349" t="s">
        <v>4648</v>
      </c>
      <c r="B4590" s="349" t="s">
        <v>4649</v>
      </c>
      <c r="C4590" s="349" t="s">
        <v>3978</v>
      </c>
      <c r="D4590" s="349" t="s">
        <v>4901</v>
      </c>
      <c r="E4590" s="350" t="s">
        <v>24</v>
      </c>
      <c r="F4590" s="349" t="s">
        <v>24</v>
      </c>
      <c r="G4590" s="349">
        <v>96810</v>
      </c>
      <c r="H4590" s="349" t="s">
        <v>5787</v>
      </c>
      <c r="I4590" s="349" t="s">
        <v>181</v>
      </c>
      <c r="J4590" s="349" t="s">
        <v>1333</v>
      </c>
      <c r="K4590" s="350">
        <v>17.93</v>
      </c>
      <c r="L4590" s="349" t="s">
        <v>1138</v>
      </c>
    </row>
    <row r="4591" spans="1:12" ht="13.5" x14ac:dyDescent="0.25">
      <c r="A4591" s="349" t="s">
        <v>4648</v>
      </c>
      <c r="B4591" s="349" t="s">
        <v>4649</v>
      </c>
      <c r="C4591" s="349" t="s">
        <v>3978</v>
      </c>
      <c r="D4591" s="349" t="s">
        <v>4901</v>
      </c>
      <c r="E4591" s="350" t="s">
        <v>24</v>
      </c>
      <c r="F4591" s="349" t="s">
        <v>24</v>
      </c>
      <c r="G4591" s="349">
        <v>96811</v>
      </c>
      <c r="H4591" s="349" t="s">
        <v>5788</v>
      </c>
      <c r="I4591" s="349" t="s">
        <v>181</v>
      </c>
      <c r="J4591" s="349" t="s">
        <v>1333</v>
      </c>
      <c r="K4591" s="350">
        <v>18.91</v>
      </c>
      <c r="L4591" s="349" t="s">
        <v>1138</v>
      </c>
    </row>
    <row r="4592" spans="1:12" ht="13.5" x14ac:dyDescent="0.25">
      <c r="A4592" s="349" t="s">
        <v>4648</v>
      </c>
      <c r="B4592" s="349" t="s">
        <v>4649</v>
      </c>
      <c r="C4592" s="349" t="s">
        <v>3978</v>
      </c>
      <c r="D4592" s="349" t="s">
        <v>4901</v>
      </c>
      <c r="E4592" s="350" t="s">
        <v>24</v>
      </c>
      <c r="F4592" s="349" t="s">
        <v>24</v>
      </c>
      <c r="G4592" s="349">
        <v>96812</v>
      </c>
      <c r="H4592" s="349" t="s">
        <v>5789</v>
      </c>
      <c r="I4592" s="349" t="s">
        <v>181</v>
      </c>
      <c r="J4592" s="349" t="s">
        <v>1333</v>
      </c>
      <c r="K4592" s="350">
        <v>17.23</v>
      </c>
      <c r="L4592" s="349" t="s">
        <v>1138</v>
      </c>
    </row>
    <row r="4593" spans="1:12" ht="13.5" x14ac:dyDescent="0.25">
      <c r="A4593" s="349" t="s">
        <v>4648</v>
      </c>
      <c r="B4593" s="349" t="s">
        <v>4649</v>
      </c>
      <c r="C4593" s="349" t="s">
        <v>3978</v>
      </c>
      <c r="D4593" s="349" t="s">
        <v>4901</v>
      </c>
      <c r="E4593" s="350" t="s">
        <v>24</v>
      </c>
      <c r="F4593" s="349" t="s">
        <v>24</v>
      </c>
      <c r="G4593" s="349">
        <v>96813</v>
      </c>
      <c r="H4593" s="349" t="s">
        <v>5790</v>
      </c>
      <c r="I4593" s="349" t="s">
        <v>181</v>
      </c>
      <c r="J4593" s="349" t="s">
        <v>1333</v>
      </c>
      <c r="K4593" s="350">
        <v>19.63</v>
      </c>
      <c r="L4593" s="349" t="s">
        <v>1138</v>
      </c>
    </row>
    <row r="4594" spans="1:12" ht="13.5" x14ac:dyDescent="0.25">
      <c r="A4594" s="349" t="s">
        <v>4648</v>
      </c>
      <c r="B4594" s="349" t="s">
        <v>4649</v>
      </c>
      <c r="C4594" s="349" t="s">
        <v>3978</v>
      </c>
      <c r="D4594" s="349" t="s">
        <v>4901</v>
      </c>
      <c r="E4594" s="350" t="s">
        <v>24</v>
      </c>
      <c r="F4594" s="349" t="s">
        <v>24</v>
      </c>
      <c r="G4594" s="349">
        <v>96814</v>
      </c>
      <c r="H4594" s="349" t="s">
        <v>5791</v>
      </c>
      <c r="I4594" s="349" t="s">
        <v>181</v>
      </c>
      <c r="J4594" s="349" t="s">
        <v>1333</v>
      </c>
      <c r="K4594" s="350">
        <v>14.14</v>
      </c>
      <c r="L4594" s="349" t="s">
        <v>1138</v>
      </c>
    </row>
    <row r="4595" spans="1:12" ht="13.5" x14ac:dyDescent="0.25">
      <c r="A4595" s="349" t="s">
        <v>4648</v>
      </c>
      <c r="B4595" s="349" t="s">
        <v>4649</v>
      </c>
      <c r="C4595" s="349" t="s">
        <v>3978</v>
      </c>
      <c r="D4595" s="349" t="s">
        <v>4901</v>
      </c>
      <c r="E4595" s="350" t="s">
        <v>24</v>
      </c>
      <c r="F4595" s="349" t="s">
        <v>24</v>
      </c>
      <c r="G4595" s="349">
        <v>96815</v>
      </c>
      <c r="H4595" s="349" t="s">
        <v>5792</v>
      </c>
      <c r="I4595" s="349" t="s">
        <v>181</v>
      </c>
      <c r="J4595" s="349" t="s">
        <v>1333</v>
      </c>
      <c r="K4595" s="350">
        <v>29.4</v>
      </c>
      <c r="L4595" s="349" t="s">
        <v>1138</v>
      </c>
    </row>
    <row r="4596" spans="1:12" ht="13.5" x14ac:dyDescent="0.25">
      <c r="A4596" s="349" t="s">
        <v>4648</v>
      </c>
      <c r="B4596" s="349" t="s">
        <v>4649</v>
      </c>
      <c r="C4596" s="349" t="s">
        <v>3978</v>
      </c>
      <c r="D4596" s="349" t="s">
        <v>4901</v>
      </c>
      <c r="E4596" s="350" t="s">
        <v>24</v>
      </c>
      <c r="F4596" s="349" t="s">
        <v>24</v>
      </c>
      <c r="G4596" s="349">
        <v>96816</v>
      </c>
      <c r="H4596" s="349" t="s">
        <v>5793</v>
      </c>
      <c r="I4596" s="349" t="s">
        <v>181</v>
      </c>
      <c r="J4596" s="349" t="s">
        <v>1333</v>
      </c>
      <c r="K4596" s="350">
        <v>22.19</v>
      </c>
      <c r="L4596" s="349" t="s">
        <v>1138</v>
      </c>
    </row>
    <row r="4597" spans="1:12" ht="13.5" x14ac:dyDescent="0.25">
      <c r="A4597" s="349" t="s">
        <v>4648</v>
      </c>
      <c r="B4597" s="349" t="s">
        <v>4649</v>
      </c>
      <c r="C4597" s="349" t="s">
        <v>3978</v>
      </c>
      <c r="D4597" s="349" t="s">
        <v>4901</v>
      </c>
      <c r="E4597" s="350" t="s">
        <v>24</v>
      </c>
      <c r="F4597" s="349" t="s">
        <v>24</v>
      </c>
      <c r="G4597" s="349">
        <v>96817</v>
      </c>
      <c r="H4597" s="349" t="s">
        <v>5794</v>
      </c>
      <c r="I4597" s="349" t="s">
        <v>181</v>
      </c>
      <c r="J4597" s="349" t="s">
        <v>1333</v>
      </c>
      <c r="K4597" s="350">
        <v>29.64</v>
      </c>
      <c r="L4597" s="349" t="s">
        <v>1138</v>
      </c>
    </row>
    <row r="4598" spans="1:12" ht="13.5" x14ac:dyDescent="0.25">
      <c r="A4598" s="349" t="s">
        <v>4648</v>
      </c>
      <c r="B4598" s="349" t="s">
        <v>4649</v>
      </c>
      <c r="C4598" s="349" t="s">
        <v>3978</v>
      </c>
      <c r="D4598" s="349" t="s">
        <v>4901</v>
      </c>
      <c r="E4598" s="350" t="s">
        <v>24</v>
      </c>
      <c r="F4598" s="349" t="s">
        <v>24</v>
      </c>
      <c r="G4598" s="349">
        <v>96818</v>
      </c>
      <c r="H4598" s="349" t="s">
        <v>5795</v>
      </c>
      <c r="I4598" s="349" t="s">
        <v>181</v>
      </c>
      <c r="J4598" s="349" t="s">
        <v>1333</v>
      </c>
      <c r="K4598" s="350">
        <v>19.03</v>
      </c>
      <c r="L4598" s="349" t="s">
        <v>1138</v>
      </c>
    </row>
    <row r="4599" spans="1:12" ht="13.5" x14ac:dyDescent="0.25">
      <c r="A4599" s="349" t="s">
        <v>4648</v>
      </c>
      <c r="B4599" s="349" t="s">
        <v>4649</v>
      </c>
      <c r="C4599" s="349" t="s">
        <v>3978</v>
      </c>
      <c r="D4599" s="349" t="s">
        <v>4901</v>
      </c>
      <c r="E4599" s="350" t="s">
        <v>24</v>
      </c>
      <c r="F4599" s="349" t="s">
        <v>24</v>
      </c>
      <c r="G4599" s="349">
        <v>96819</v>
      </c>
      <c r="H4599" s="349" t="s">
        <v>5796</v>
      </c>
      <c r="I4599" s="349" t="s">
        <v>181</v>
      </c>
      <c r="J4599" s="349" t="s">
        <v>1333</v>
      </c>
      <c r="K4599" s="350">
        <v>20.39</v>
      </c>
      <c r="L4599" s="349" t="s">
        <v>1138</v>
      </c>
    </row>
    <row r="4600" spans="1:12" ht="13.5" x14ac:dyDescent="0.25">
      <c r="A4600" s="349" t="s">
        <v>4648</v>
      </c>
      <c r="B4600" s="349" t="s">
        <v>4649</v>
      </c>
      <c r="C4600" s="349" t="s">
        <v>3978</v>
      </c>
      <c r="D4600" s="349" t="s">
        <v>4901</v>
      </c>
      <c r="E4600" s="350" t="s">
        <v>24</v>
      </c>
      <c r="F4600" s="349" t="s">
        <v>24</v>
      </c>
      <c r="G4600" s="349">
        <v>96820</v>
      </c>
      <c r="H4600" s="349" t="s">
        <v>5797</v>
      </c>
      <c r="I4600" s="349" t="s">
        <v>181</v>
      </c>
      <c r="J4600" s="349" t="s">
        <v>1333</v>
      </c>
      <c r="K4600" s="350">
        <v>35.35</v>
      </c>
      <c r="L4600" s="349" t="s">
        <v>1138</v>
      </c>
    </row>
    <row r="4601" spans="1:12" ht="13.5" x14ac:dyDescent="0.25">
      <c r="A4601" s="349" t="s">
        <v>4648</v>
      </c>
      <c r="B4601" s="349" t="s">
        <v>4649</v>
      </c>
      <c r="C4601" s="349" t="s">
        <v>3978</v>
      </c>
      <c r="D4601" s="349" t="s">
        <v>4901</v>
      </c>
      <c r="E4601" s="350" t="s">
        <v>24</v>
      </c>
      <c r="F4601" s="349" t="s">
        <v>24</v>
      </c>
      <c r="G4601" s="349">
        <v>96821</v>
      </c>
      <c r="H4601" s="349" t="s">
        <v>5798</v>
      </c>
      <c r="I4601" s="349" t="s">
        <v>181</v>
      </c>
      <c r="J4601" s="349" t="s">
        <v>1333</v>
      </c>
      <c r="K4601" s="350">
        <v>33</v>
      </c>
      <c r="L4601" s="349" t="s">
        <v>1138</v>
      </c>
    </row>
    <row r="4602" spans="1:12" ht="13.5" x14ac:dyDescent="0.25">
      <c r="A4602" s="349" t="s">
        <v>4648</v>
      </c>
      <c r="B4602" s="349" t="s">
        <v>4649</v>
      </c>
      <c r="C4602" s="349" t="s">
        <v>3978</v>
      </c>
      <c r="D4602" s="349" t="s">
        <v>4901</v>
      </c>
      <c r="E4602" s="350" t="s">
        <v>24</v>
      </c>
      <c r="F4602" s="349" t="s">
        <v>24</v>
      </c>
      <c r="G4602" s="349">
        <v>96822</v>
      </c>
      <c r="H4602" s="349" t="s">
        <v>5799</v>
      </c>
      <c r="I4602" s="349" t="s">
        <v>181</v>
      </c>
      <c r="J4602" s="349" t="s">
        <v>1333</v>
      </c>
      <c r="K4602" s="350">
        <v>26.79</v>
      </c>
      <c r="L4602" s="349" t="s">
        <v>1138</v>
      </c>
    </row>
    <row r="4603" spans="1:12" ht="13.5" x14ac:dyDescent="0.25">
      <c r="A4603" s="349" t="s">
        <v>4648</v>
      </c>
      <c r="B4603" s="349" t="s">
        <v>4649</v>
      </c>
      <c r="C4603" s="349" t="s">
        <v>3978</v>
      </c>
      <c r="D4603" s="349" t="s">
        <v>4901</v>
      </c>
      <c r="E4603" s="350" t="s">
        <v>24</v>
      </c>
      <c r="F4603" s="349" t="s">
        <v>24</v>
      </c>
      <c r="G4603" s="349">
        <v>96823</v>
      </c>
      <c r="H4603" s="349" t="s">
        <v>5800</v>
      </c>
      <c r="I4603" s="349" t="s">
        <v>181</v>
      </c>
      <c r="J4603" s="349" t="s">
        <v>1333</v>
      </c>
      <c r="K4603" s="350">
        <v>9.94</v>
      </c>
      <c r="L4603" s="349" t="s">
        <v>1138</v>
      </c>
    </row>
    <row r="4604" spans="1:12" ht="13.5" x14ac:dyDescent="0.25">
      <c r="A4604" s="349" t="s">
        <v>4648</v>
      </c>
      <c r="B4604" s="349" t="s">
        <v>4649</v>
      </c>
      <c r="C4604" s="349" t="s">
        <v>3978</v>
      </c>
      <c r="D4604" s="349" t="s">
        <v>4901</v>
      </c>
      <c r="E4604" s="350" t="s">
        <v>24</v>
      </c>
      <c r="F4604" s="349" t="s">
        <v>24</v>
      </c>
      <c r="G4604" s="349">
        <v>96824</v>
      </c>
      <c r="H4604" s="349" t="s">
        <v>5801</v>
      </c>
      <c r="I4604" s="349" t="s">
        <v>181</v>
      </c>
      <c r="J4604" s="349" t="s">
        <v>1333</v>
      </c>
      <c r="K4604" s="350">
        <v>15.49</v>
      </c>
      <c r="L4604" s="349" t="s">
        <v>1138</v>
      </c>
    </row>
    <row r="4605" spans="1:12" ht="13.5" x14ac:dyDescent="0.25">
      <c r="A4605" s="349" t="s">
        <v>4648</v>
      </c>
      <c r="B4605" s="349" t="s">
        <v>4649</v>
      </c>
      <c r="C4605" s="349" t="s">
        <v>3978</v>
      </c>
      <c r="D4605" s="349" t="s">
        <v>4901</v>
      </c>
      <c r="E4605" s="350" t="s">
        <v>24</v>
      </c>
      <c r="F4605" s="349" t="s">
        <v>24</v>
      </c>
      <c r="G4605" s="349">
        <v>96826</v>
      </c>
      <c r="H4605" s="349" t="s">
        <v>5802</v>
      </c>
      <c r="I4605" s="349" t="s">
        <v>181</v>
      </c>
      <c r="J4605" s="349" t="s">
        <v>1333</v>
      </c>
      <c r="K4605" s="350">
        <v>11.53</v>
      </c>
      <c r="L4605" s="349" t="s">
        <v>1138</v>
      </c>
    </row>
    <row r="4606" spans="1:12" ht="13.5" x14ac:dyDescent="0.25">
      <c r="A4606" s="349" t="s">
        <v>4648</v>
      </c>
      <c r="B4606" s="349" t="s">
        <v>4649</v>
      </c>
      <c r="C4606" s="349" t="s">
        <v>3978</v>
      </c>
      <c r="D4606" s="349" t="s">
        <v>4901</v>
      </c>
      <c r="E4606" s="350" t="s">
        <v>24</v>
      </c>
      <c r="F4606" s="349" t="s">
        <v>24</v>
      </c>
      <c r="G4606" s="349">
        <v>96827</v>
      </c>
      <c r="H4606" s="349" t="s">
        <v>5803</v>
      </c>
      <c r="I4606" s="349" t="s">
        <v>181</v>
      </c>
      <c r="J4606" s="349" t="s">
        <v>1333</v>
      </c>
      <c r="K4606" s="350">
        <v>16.89</v>
      </c>
      <c r="L4606" s="349" t="s">
        <v>1138</v>
      </c>
    </row>
    <row r="4607" spans="1:12" ht="13.5" x14ac:dyDescent="0.25">
      <c r="A4607" s="349" t="s">
        <v>4648</v>
      </c>
      <c r="B4607" s="349" t="s">
        <v>4649</v>
      </c>
      <c r="C4607" s="349" t="s">
        <v>3978</v>
      </c>
      <c r="D4607" s="349" t="s">
        <v>4901</v>
      </c>
      <c r="E4607" s="350" t="s">
        <v>24</v>
      </c>
      <c r="F4607" s="349" t="s">
        <v>24</v>
      </c>
      <c r="G4607" s="349">
        <v>96828</v>
      </c>
      <c r="H4607" s="349" t="s">
        <v>5804</v>
      </c>
      <c r="I4607" s="349" t="s">
        <v>181</v>
      </c>
      <c r="J4607" s="349" t="s">
        <v>1333</v>
      </c>
      <c r="K4607" s="350">
        <v>20.83</v>
      </c>
      <c r="L4607" s="349" t="s">
        <v>1138</v>
      </c>
    </row>
    <row r="4608" spans="1:12" ht="13.5" x14ac:dyDescent="0.25">
      <c r="A4608" s="349" t="s">
        <v>4648</v>
      </c>
      <c r="B4608" s="349" t="s">
        <v>4649</v>
      </c>
      <c r="C4608" s="349" t="s">
        <v>3978</v>
      </c>
      <c r="D4608" s="349" t="s">
        <v>4901</v>
      </c>
      <c r="E4608" s="350" t="s">
        <v>24</v>
      </c>
      <c r="F4608" s="349" t="s">
        <v>24</v>
      </c>
      <c r="G4608" s="349">
        <v>96829</v>
      </c>
      <c r="H4608" s="349" t="s">
        <v>5805</v>
      </c>
      <c r="I4608" s="349" t="s">
        <v>181</v>
      </c>
      <c r="J4608" s="349" t="s">
        <v>1333</v>
      </c>
      <c r="K4608" s="350">
        <v>16.190000000000001</v>
      </c>
      <c r="L4608" s="349" t="s">
        <v>1138</v>
      </c>
    </row>
    <row r="4609" spans="1:12" ht="13.5" x14ac:dyDescent="0.25">
      <c r="A4609" s="349" t="s">
        <v>4648</v>
      </c>
      <c r="B4609" s="349" t="s">
        <v>4649</v>
      </c>
      <c r="C4609" s="349" t="s">
        <v>3978</v>
      </c>
      <c r="D4609" s="349" t="s">
        <v>4901</v>
      </c>
      <c r="E4609" s="350" t="s">
        <v>24</v>
      </c>
      <c r="F4609" s="349" t="s">
        <v>24</v>
      </c>
      <c r="G4609" s="349">
        <v>96830</v>
      </c>
      <c r="H4609" s="349" t="s">
        <v>5806</v>
      </c>
      <c r="I4609" s="349" t="s">
        <v>181</v>
      </c>
      <c r="J4609" s="349" t="s">
        <v>1333</v>
      </c>
      <c r="K4609" s="350">
        <v>18.2</v>
      </c>
      <c r="L4609" s="349" t="s">
        <v>1138</v>
      </c>
    </row>
    <row r="4610" spans="1:12" ht="13.5" x14ac:dyDescent="0.25">
      <c r="A4610" s="349" t="s">
        <v>4648</v>
      </c>
      <c r="B4610" s="349" t="s">
        <v>4649</v>
      </c>
      <c r="C4610" s="349" t="s">
        <v>3978</v>
      </c>
      <c r="D4610" s="349" t="s">
        <v>4901</v>
      </c>
      <c r="E4610" s="350" t="s">
        <v>24</v>
      </c>
      <c r="F4610" s="349" t="s">
        <v>24</v>
      </c>
      <c r="G4610" s="349">
        <v>96832</v>
      </c>
      <c r="H4610" s="349" t="s">
        <v>5807</v>
      </c>
      <c r="I4610" s="349" t="s">
        <v>181</v>
      </c>
      <c r="J4610" s="349" t="s">
        <v>1333</v>
      </c>
      <c r="K4610" s="350">
        <v>26.21</v>
      </c>
      <c r="L4610" s="349" t="s">
        <v>1138</v>
      </c>
    </row>
    <row r="4611" spans="1:12" ht="13.5" x14ac:dyDescent="0.25">
      <c r="A4611" s="349" t="s">
        <v>4648</v>
      </c>
      <c r="B4611" s="349" t="s">
        <v>4649</v>
      </c>
      <c r="C4611" s="349" t="s">
        <v>3978</v>
      </c>
      <c r="D4611" s="349" t="s">
        <v>4901</v>
      </c>
      <c r="E4611" s="350" t="s">
        <v>24</v>
      </c>
      <c r="F4611" s="349" t="s">
        <v>24</v>
      </c>
      <c r="G4611" s="349">
        <v>96833</v>
      </c>
      <c r="H4611" s="349" t="s">
        <v>5808</v>
      </c>
      <c r="I4611" s="349" t="s">
        <v>181</v>
      </c>
      <c r="J4611" s="349" t="s">
        <v>1333</v>
      </c>
      <c r="K4611" s="350">
        <v>20.66</v>
      </c>
      <c r="L4611" s="349" t="s">
        <v>1138</v>
      </c>
    </row>
    <row r="4612" spans="1:12" ht="13.5" x14ac:dyDescent="0.25">
      <c r="A4612" s="349" t="s">
        <v>4648</v>
      </c>
      <c r="B4612" s="349" t="s">
        <v>4649</v>
      </c>
      <c r="C4612" s="349" t="s">
        <v>3978</v>
      </c>
      <c r="D4612" s="349" t="s">
        <v>4901</v>
      </c>
      <c r="E4612" s="350" t="s">
        <v>24</v>
      </c>
      <c r="F4612" s="349" t="s">
        <v>24</v>
      </c>
      <c r="G4612" s="349">
        <v>96834</v>
      </c>
      <c r="H4612" s="349" t="s">
        <v>5809</v>
      </c>
      <c r="I4612" s="349" t="s">
        <v>181</v>
      </c>
      <c r="J4612" s="349" t="s">
        <v>1333</v>
      </c>
      <c r="K4612" s="350">
        <v>24.66</v>
      </c>
      <c r="L4612" s="349" t="s">
        <v>1138</v>
      </c>
    </row>
    <row r="4613" spans="1:12" ht="13.5" x14ac:dyDescent="0.25">
      <c r="A4613" s="349" t="s">
        <v>4648</v>
      </c>
      <c r="B4613" s="349" t="s">
        <v>4649</v>
      </c>
      <c r="C4613" s="349" t="s">
        <v>3978</v>
      </c>
      <c r="D4613" s="349" t="s">
        <v>4901</v>
      </c>
      <c r="E4613" s="350" t="s">
        <v>24</v>
      </c>
      <c r="F4613" s="349" t="s">
        <v>24</v>
      </c>
      <c r="G4613" s="349">
        <v>96836</v>
      </c>
      <c r="H4613" s="349" t="s">
        <v>5810</v>
      </c>
      <c r="I4613" s="349" t="s">
        <v>181</v>
      </c>
      <c r="J4613" s="349" t="s">
        <v>1333</v>
      </c>
      <c r="K4613" s="350">
        <v>29.59</v>
      </c>
      <c r="L4613" s="349" t="s">
        <v>1138</v>
      </c>
    </row>
    <row r="4614" spans="1:12" ht="13.5" x14ac:dyDescent="0.25">
      <c r="A4614" s="349" t="s">
        <v>4648</v>
      </c>
      <c r="B4614" s="349" t="s">
        <v>4649</v>
      </c>
      <c r="C4614" s="349" t="s">
        <v>3978</v>
      </c>
      <c r="D4614" s="349" t="s">
        <v>4901</v>
      </c>
      <c r="E4614" s="350" t="s">
        <v>24</v>
      </c>
      <c r="F4614" s="349" t="s">
        <v>24</v>
      </c>
      <c r="G4614" s="349">
        <v>96837</v>
      </c>
      <c r="H4614" s="349" t="s">
        <v>5811</v>
      </c>
      <c r="I4614" s="349" t="s">
        <v>181</v>
      </c>
      <c r="J4614" s="349" t="s">
        <v>1333</v>
      </c>
      <c r="K4614" s="350">
        <v>18.41</v>
      </c>
      <c r="L4614" s="349" t="s">
        <v>1138</v>
      </c>
    </row>
    <row r="4615" spans="1:12" ht="13.5" x14ac:dyDescent="0.25">
      <c r="A4615" s="349" t="s">
        <v>4648</v>
      </c>
      <c r="B4615" s="349" t="s">
        <v>4649</v>
      </c>
      <c r="C4615" s="349" t="s">
        <v>3978</v>
      </c>
      <c r="D4615" s="349" t="s">
        <v>4901</v>
      </c>
      <c r="E4615" s="350" t="s">
        <v>24</v>
      </c>
      <c r="F4615" s="349" t="s">
        <v>24</v>
      </c>
      <c r="G4615" s="349">
        <v>96838</v>
      </c>
      <c r="H4615" s="349" t="s">
        <v>5812</v>
      </c>
      <c r="I4615" s="349" t="s">
        <v>181</v>
      </c>
      <c r="J4615" s="349" t="s">
        <v>1333</v>
      </c>
      <c r="K4615" s="350">
        <v>22.16</v>
      </c>
      <c r="L4615" s="349" t="s">
        <v>1138</v>
      </c>
    </row>
    <row r="4616" spans="1:12" ht="13.5" x14ac:dyDescent="0.25">
      <c r="A4616" s="349" t="s">
        <v>4648</v>
      </c>
      <c r="B4616" s="349" t="s">
        <v>4649</v>
      </c>
      <c r="C4616" s="349" t="s">
        <v>3978</v>
      </c>
      <c r="D4616" s="349" t="s">
        <v>4901</v>
      </c>
      <c r="E4616" s="350" t="s">
        <v>24</v>
      </c>
      <c r="F4616" s="349" t="s">
        <v>24</v>
      </c>
      <c r="G4616" s="349">
        <v>96839</v>
      </c>
      <c r="H4616" s="349" t="s">
        <v>5813</v>
      </c>
      <c r="I4616" s="349" t="s">
        <v>181</v>
      </c>
      <c r="J4616" s="349" t="s">
        <v>1333</v>
      </c>
      <c r="K4616" s="350">
        <v>22.92</v>
      </c>
      <c r="L4616" s="349" t="s">
        <v>1138</v>
      </c>
    </row>
    <row r="4617" spans="1:12" ht="13.5" x14ac:dyDescent="0.25">
      <c r="A4617" s="349" t="s">
        <v>4648</v>
      </c>
      <c r="B4617" s="349" t="s">
        <v>4649</v>
      </c>
      <c r="C4617" s="349" t="s">
        <v>3978</v>
      </c>
      <c r="D4617" s="349" t="s">
        <v>4901</v>
      </c>
      <c r="E4617" s="350" t="s">
        <v>24</v>
      </c>
      <c r="F4617" s="349" t="s">
        <v>24</v>
      </c>
      <c r="G4617" s="349">
        <v>96840</v>
      </c>
      <c r="H4617" s="349" t="s">
        <v>5814</v>
      </c>
      <c r="I4617" s="349" t="s">
        <v>181</v>
      </c>
      <c r="J4617" s="349" t="s">
        <v>1333</v>
      </c>
      <c r="K4617" s="350">
        <v>22.23</v>
      </c>
      <c r="L4617" s="349" t="s">
        <v>1138</v>
      </c>
    </row>
    <row r="4618" spans="1:12" ht="13.5" x14ac:dyDescent="0.25">
      <c r="A4618" s="349" t="s">
        <v>4648</v>
      </c>
      <c r="B4618" s="349" t="s">
        <v>4649</v>
      </c>
      <c r="C4618" s="349" t="s">
        <v>3978</v>
      </c>
      <c r="D4618" s="349" t="s">
        <v>4901</v>
      </c>
      <c r="E4618" s="350" t="s">
        <v>24</v>
      </c>
      <c r="F4618" s="349" t="s">
        <v>24</v>
      </c>
      <c r="G4618" s="349">
        <v>96841</v>
      </c>
      <c r="H4618" s="349" t="s">
        <v>5815</v>
      </c>
      <c r="I4618" s="349" t="s">
        <v>181</v>
      </c>
      <c r="J4618" s="349" t="s">
        <v>1333</v>
      </c>
      <c r="K4618" s="350">
        <v>24.61</v>
      </c>
      <c r="L4618" s="349" t="s">
        <v>1138</v>
      </c>
    </row>
    <row r="4619" spans="1:12" ht="13.5" x14ac:dyDescent="0.25">
      <c r="A4619" s="349" t="s">
        <v>4648</v>
      </c>
      <c r="B4619" s="349" t="s">
        <v>4649</v>
      </c>
      <c r="C4619" s="349" t="s">
        <v>3978</v>
      </c>
      <c r="D4619" s="349" t="s">
        <v>4901</v>
      </c>
      <c r="E4619" s="350" t="s">
        <v>24</v>
      </c>
      <c r="F4619" s="349" t="s">
        <v>24</v>
      </c>
      <c r="G4619" s="349">
        <v>96842</v>
      </c>
      <c r="H4619" s="349" t="s">
        <v>5816</v>
      </c>
      <c r="I4619" s="349" t="s">
        <v>181</v>
      </c>
      <c r="J4619" s="349" t="s">
        <v>1333</v>
      </c>
      <c r="K4619" s="350">
        <v>28.17</v>
      </c>
      <c r="L4619" s="349" t="s">
        <v>1138</v>
      </c>
    </row>
    <row r="4620" spans="1:12" ht="13.5" x14ac:dyDescent="0.25">
      <c r="A4620" s="349" t="s">
        <v>4648</v>
      </c>
      <c r="B4620" s="349" t="s">
        <v>4649</v>
      </c>
      <c r="C4620" s="349" t="s">
        <v>3978</v>
      </c>
      <c r="D4620" s="349" t="s">
        <v>4901</v>
      </c>
      <c r="E4620" s="350" t="s">
        <v>24</v>
      </c>
      <c r="F4620" s="349" t="s">
        <v>24</v>
      </c>
      <c r="G4620" s="349">
        <v>96843</v>
      </c>
      <c r="H4620" s="349" t="s">
        <v>5817</v>
      </c>
      <c r="I4620" s="349" t="s">
        <v>181</v>
      </c>
      <c r="J4620" s="349" t="s">
        <v>1333</v>
      </c>
      <c r="K4620" s="350">
        <v>25.63</v>
      </c>
      <c r="L4620" s="349" t="s">
        <v>1138</v>
      </c>
    </row>
    <row r="4621" spans="1:12" ht="13.5" x14ac:dyDescent="0.25">
      <c r="A4621" s="349" t="s">
        <v>4648</v>
      </c>
      <c r="B4621" s="349" t="s">
        <v>4649</v>
      </c>
      <c r="C4621" s="349" t="s">
        <v>3978</v>
      </c>
      <c r="D4621" s="349" t="s">
        <v>4901</v>
      </c>
      <c r="E4621" s="350" t="s">
        <v>24</v>
      </c>
      <c r="F4621" s="349" t="s">
        <v>24</v>
      </c>
      <c r="G4621" s="349">
        <v>96844</v>
      </c>
      <c r="H4621" s="349" t="s">
        <v>5818</v>
      </c>
      <c r="I4621" s="349" t="s">
        <v>181</v>
      </c>
      <c r="J4621" s="349" t="s">
        <v>1333</v>
      </c>
      <c r="K4621" s="350">
        <v>29.5</v>
      </c>
      <c r="L4621" s="349" t="s">
        <v>1138</v>
      </c>
    </row>
    <row r="4622" spans="1:12" ht="13.5" x14ac:dyDescent="0.25">
      <c r="A4622" s="349" t="s">
        <v>4648</v>
      </c>
      <c r="B4622" s="349" t="s">
        <v>4649</v>
      </c>
      <c r="C4622" s="349" t="s">
        <v>3978</v>
      </c>
      <c r="D4622" s="349" t="s">
        <v>4901</v>
      </c>
      <c r="E4622" s="350" t="s">
        <v>24</v>
      </c>
      <c r="F4622" s="349" t="s">
        <v>24</v>
      </c>
      <c r="G4622" s="349">
        <v>96845</v>
      </c>
      <c r="H4622" s="349" t="s">
        <v>5819</v>
      </c>
      <c r="I4622" s="349" t="s">
        <v>181</v>
      </c>
      <c r="J4622" s="349" t="s">
        <v>1333</v>
      </c>
      <c r="K4622" s="350">
        <v>35.04</v>
      </c>
      <c r="L4622" s="349" t="s">
        <v>1138</v>
      </c>
    </row>
    <row r="4623" spans="1:12" ht="13.5" x14ac:dyDescent="0.25">
      <c r="A4623" s="349" t="s">
        <v>4648</v>
      </c>
      <c r="B4623" s="349" t="s">
        <v>4649</v>
      </c>
      <c r="C4623" s="349" t="s">
        <v>3978</v>
      </c>
      <c r="D4623" s="349" t="s">
        <v>4901</v>
      </c>
      <c r="E4623" s="350" t="s">
        <v>24</v>
      </c>
      <c r="F4623" s="349" t="s">
        <v>24</v>
      </c>
      <c r="G4623" s="349">
        <v>96846</v>
      </c>
      <c r="H4623" s="349" t="s">
        <v>5820</v>
      </c>
      <c r="I4623" s="349" t="s">
        <v>181</v>
      </c>
      <c r="J4623" s="349" t="s">
        <v>1333</v>
      </c>
      <c r="K4623" s="350">
        <v>32.86</v>
      </c>
      <c r="L4623" s="349" t="s">
        <v>1138</v>
      </c>
    </row>
    <row r="4624" spans="1:12" ht="13.5" x14ac:dyDescent="0.25">
      <c r="A4624" s="349" t="s">
        <v>4648</v>
      </c>
      <c r="B4624" s="349" t="s">
        <v>4649</v>
      </c>
      <c r="C4624" s="349" t="s">
        <v>3978</v>
      </c>
      <c r="D4624" s="349" t="s">
        <v>4901</v>
      </c>
      <c r="E4624" s="350" t="s">
        <v>24</v>
      </c>
      <c r="F4624" s="349" t="s">
        <v>24</v>
      </c>
      <c r="G4624" s="349">
        <v>96847</v>
      </c>
      <c r="H4624" s="349" t="s">
        <v>5821</v>
      </c>
      <c r="I4624" s="349" t="s">
        <v>181</v>
      </c>
      <c r="J4624" s="349" t="s">
        <v>1333</v>
      </c>
      <c r="K4624" s="350">
        <v>32.409999999999997</v>
      </c>
      <c r="L4624" s="349" t="s">
        <v>1138</v>
      </c>
    </row>
    <row r="4625" spans="1:12" ht="13.5" x14ac:dyDescent="0.25">
      <c r="A4625" s="349" t="s">
        <v>4648</v>
      </c>
      <c r="B4625" s="349" t="s">
        <v>4649</v>
      </c>
      <c r="C4625" s="349" t="s">
        <v>3978</v>
      </c>
      <c r="D4625" s="349" t="s">
        <v>4901</v>
      </c>
      <c r="E4625" s="350" t="s">
        <v>24</v>
      </c>
      <c r="F4625" s="349" t="s">
        <v>24</v>
      </c>
      <c r="G4625" s="349">
        <v>96848</v>
      </c>
      <c r="H4625" s="349" t="s">
        <v>5822</v>
      </c>
      <c r="I4625" s="349" t="s">
        <v>181</v>
      </c>
      <c r="J4625" s="349" t="s">
        <v>1333</v>
      </c>
      <c r="K4625" s="350">
        <v>46.52</v>
      </c>
      <c r="L4625" s="349" t="s">
        <v>1138</v>
      </c>
    </row>
    <row r="4626" spans="1:12" ht="13.5" x14ac:dyDescent="0.25">
      <c r="A4626" s="349" t="s">
        <v>4648</v>
      </c>
      <c r="B4626" s="349" t="s">
        <v>4649</v>
      </c>
      <c r="C4626" s="349" t="s">
        <v>3978</v>
      </c>
      <c r="D4626" s="349" t="s">
        <v>4901</v>
      </c>
      <c r="E4626" s="350" t="s">
        <v>24</v>
      </c>
      <c r="F4626" s="349" t="s">
        <v>24</v>
      </c>
      <c r="G4626" s="349">
        <v>96849</v>
      </c>
      <c r="H4626" s="349" t="s">
        <v>5823</v>
      </c>
      <c r="I4626" s="349" t="s">
        <v>181</v>
      </c>
      <c r="J4626" s="349" t="s">
        <v>1333</v>
      </c>
      <c r="K4626" s="350">
        <v>14.69</v>
      </c>
      <c r="L4626" s="349" t="s">
        <v>1138</v>
      </c>
    </row>
    <row r="4627" spans="1:12" ht="13.5" x14ac:dyDescent="0.25">
      <c r="A4627" s="349" t="s">
        <v>4648</v>
      </c>
      <c r="B4627" s="349" t="s">
        <v>4649</v>
      </c>
      <c r="C4627" s="349" t="s">
        <v>3978</v>
      </c>
      <c r="D4627" s="349" t="s">
        <v>4901</v>
      </c>
      <c r="E4627" s="350" t="s">
        <v>24</v>
      </c>
      <c r="F4627" s="349" t="s">
        <v>24</v>
      </c>
      <c r="G4627" s="349">
        <v>96850</v>
      </c>
      <c r="H4627" s="349" t="s">
        <v>5824</v>
      </c>
      <c r="I4627" s="349" t="s">
        <v>181</v>
      </c>
      <c r="J4627" s="349" t="s">
        <v>1333</v>
      </c>
      <c r="K4627" s="350">
        <v>20.66</v>
      </c>
      <c r="L4627" s="349" t="s">
        <v>1138</v>
      </c>
    </row>
    <row r="4628" spans="1:12" ht="13.5" x14ac:dyDescent="0.25">
      <c r="A4628" s="349" t="s">
        <v>4648</v>
      </c>
      <c r="B4628" s="349" t="s">
        <v>4649</v>
      </c>
      <c r="C4628" s="349" t="s">
        <v>3978</v>
      </c>
      <c r="D4628" s="349" t="s">
        <v>4901</v>
      </c>
      <c r="E4628" s="350" t="s">
        <v>24</v>
      </c>
      <c r="F4628" s="349" t="s">
        <v>24</v>
      </c>
      <c r="G4628" s="349">
        <v>96852</v>
      </c>
      <c r="H4628" s="349" t="s">
        <v>5825</v>
      </c>
      <c r="I4628" s="349" t="s">
        <v>181</v>
      </c>
      <c r="J4628" s="349" t="s">
        <v>1333</v>
      </c>
      <c r="K4628" s="350">
        <v>18.7</v>
      </c>
      <c r="L4628" s="349" t="s">
        <v>1138</v>
      </c>
    </row>
    <row r="4629" spans="1:12" ht="13.5" x14ac:dyDescent="0.25">
      <c r="A4629" s="349" t="s">
        <v>4648</v>
      </c>
      <c r="B4629" s="349" t="s">
        <v>4649</v>
      </c>
      <c r="C4629" s="349" t="s">
        <v>3978</v>
      </c>
      <c r="D4629" s="349" t="s">
        <v>4901</v>
      </c>
      <c r="E4629" s="350" t="s">
        <v>24</v>
      </c>
      <c r="F4629" s="349" t="s">
        <v>24</v>
      </c>
      <c r="G4629" s="349">
        <v>96853</v>
      </c>
      <c r="H4629" s="349" t="s">
        <v>5826</v>
      </c>
      <c r="I4629" s="349" t="s">
        <v>181</v>
      </c>
      <c r="J4629" s="349" t="s">
        <v>1333</v>
      </c>
      <c r="K4629" s="350">
        <v>22.21</v>
      </c>
      <c r="L4629" s="349" t="s">
        <v>1138</v>
      </c>
    </row>
    <row r="4630" spans="1:12" ht="13.5" x14ac:dyDescent="0.25">
      <c r="A4630" s="349" t="s">
        <v>4648</v>
      </c>
      <c r="B4630" s="349" t="s">
        <v>4649</v>
      </c>
      <c r="C4630" s="349" t="s">
        <v>3978</v>
      </c>
      <c r="D4630" s="349" t="s">
        <v>4901</v>
      </c>
      <c r="E4630" s="350" t="s">
        <v>24</v>
      </c>
      <c r="F4630" s="349" t="s">
        <v>24</v>
      </c>
      <c r="G4630" s="349">
        <v>96854</v>
      </c>
      <c r="H4630" s="349" t="s">
        <v>5827</v>
      </c>
      <c r="I4630" s="349" t="s">
        <v>181</v>
      </c>
      <c r="J4630" s="349" t="s">
        <v>1333</v>
      </c>
      <c r="K4630" s="350">
        <v>27.36</v>
      </c>
      <c r="L4630" s="349" t="s">
        <v>1138</v>
      </c>
    </row>
    <row r="4631" spans="1:12" ht="13.5" x14ac:dyDescent="0.25">
      <c r="A4631" s="349" t="s">
        <v>4648</v>
      </c>
      <c r="B4631" s="349" t="s">
        <v>4649</v>
      </c>
      <c r="C4631" s="349" t="s">
        <v>3978</v>
      </c>
      <c r="D4631" s="349" t="s">
        <v>4901</v>
      </c>
      <c r="E4631" s="350" t="s">
        <v>24</v>
      </c>
      <c r="F4631" s="349" t="s">
        <v>24</v>
      </c>
      <c r="G4631" s="349">
        <v>96855</v>
      </c>
      <c r="H4631" s="349" t="s">
        <v>5828</v>
      </c>
      <c r="I4631" s="349" t="s">
        <v>181</v>
      </c>
      <c r="J4631" s="349" t="s">
        <v>1333</v>
      </c>
      <c r="K4631" s="350">
        <v>29.37</v>
      </c>
      <c r="L4631" s="349" t="s">
        <v>1138</v>
      </c>
    </row>
    <row r="4632" spans="1:12" ht="13.5" x14ac:dyDescent="0.25">
      <c r="A4632" s="349" t="s">
        <v>4648</v>
      </c>
      <c r="B4632" s="349" t="s">
        <v>4649</v>
      </c>
      <c r="C4632" s="349" t="s">
        <v>3978</v>
      </c>
      <c r="D4632" s="349" t="s">
        <v>4901</v>
      </c>
      <c r="E4632" s="350" t="s">
        <v>24</v>
      </c>
      <c r="F4632" s="349" t="s">
        <v>24</v>
      </c>
      <c r="G4632" s="349">
        <v>96856</v>
      </c>
      <c r="H4632" s="349" t="s">
        <v>5829</v>
      </c>
      <c r="I4632" s="349" t="s">
        <v>181</v>
      </c>
      <c r="J4632" s="349" t="s">
        <v>1333</v>
      </c>
      <c r="K4632" s="350">
        <v>31.41</v>
      </c>
      <c r="L4632" s="349" t="s">
        <v>1138</v>
      </c>
    </row>
    <row r="4633" spans="1:12" ht="13.5" x14ac:dyDescent="0.25">
      <c r="A4633" s="349" t="s">
        <v>4648</v>
      </c>
      <c r="B4633" s="349" t="s">
        <v>4649</v>
      </c>
      <c r="C4633" s="349" t="s">
        <v>3978</v>
      </c>
      <c r="D4633" s="349" t="s">
        <v>4901</v>
      </c>
      <c r="E4633" s="350" t="s">
        <v>24</v>
      </c>
      <c r="F4633" s="349" t="s">
        <v>24</v>
      </c>
      <c r="G4633" s="349">
        <v>96860</v>
      </c>
      <c r="H4633" s="349" t="s">
        <v>5830</v>
      </c>
      <c r="I4633" s="349" t="s">
        <v>181</v>
      </c>
      <c r="J4633" s="349" t="s">
        <v>1333</v>
      </c>
      <c r="K4633" s="350">
        <v>26.35</v>
      </c>
      <c r="L4633" s="349" t="s">
        <v>1138</v>
      </c>
    </row>
    <row r="4634" spans="1:12" ht="13.5" x14ac:dyDescent="0.25">
      <c r="A4634" s="349" t="s">
        <v>4648</v>
      </c>
      <c r="B4634" s="349" t="s">
        <v>4649</v>
      </c>
      <c r="C4634" s="349" t="s">
        <v>3978</v>
      </c>
      <c r="D4634" s="349" t="s">
        <v>4901</v>
      </c>
      <c r="E4634" s="350" t="s">
        <v>24</v>
      </c>
      <c r="F4634" s="349" t="s">
        <v>24</v>
      </c>
      <c r="G4634" s="349">
        <v>96861</v>
      </c>
      <c r="H4634" s="349" t="s">
        <v>5831</v>
      </c>
      <c r="I4634" s="349" t="s">
        <v>181</v>
      </c>
      <c r="J4634" s="349" t="s">
        <v>1333</v>
      </c>
      <c r="K4634" s="350">
        <v>33.299999999999997</v>
      </c>
      <c r="L4634" s="349" t="s">
        <v>1138</v>
      </c>
    </row>
    <row r="4635" spans="1:12" ht="13.5" x14ac:dyDescent="0.25">
      <c r="A4635" s="349" t="s">
        <v>4648</v>
      </c>
      <c r="B4635" s="349" t="s">
        <v>4649</v>
      </c>
      <c r="C4635" s="349" t="s">
        <v>3978</v>
      </c>
      <c r="D4635" s="349" t="s">
        <v>4901</v>
      </c>
      <c r="E4635" s="350" t="s">
        <v>24</v>
      </c>
      <c r="F4635" s="349" t="s">
        <v>24</v>
      </c>
      <c r="G4635" s="349">
        <v>96862</v>
      </c>
      <c r="H4635" s="349" t="s">
        <v>5832</v>
      </c>
      <c r="I4635" s="349" t="s">
        <v>181</v>
      </c>
      <c r="J4635" s="349" t="s">
        <v>1333</v>
      </c>
      <c r="K4635" s="350">
        <v>32.4</v>
      </c>
      <c r="L4635" s="349" t="s">
        <v>1138</v>
      </c>
    </row>
    <row r="4636" spans="1:12" ht="13.5" x14ac:dyDescent="0.25">
      <c r="A4636" s="349" t="s">
        <v>4648</v>
      </c>
      <c r="B4636" s="349" t="s">
        <v>4649</v>
      </c>
      <c r="C4636" s="349" t="s">
        <v>3978</v>
      </c>
      <c r="D4636" s="349" t="s">
        <v>4901</v>
      </c>
      <c r="E4636" s="350" t="s">
        <v>24</v>
      </c>
      <c r="F4636" s="349" t="s">
        <v>24</v>
      </c>
      <c r="G4636" s="349">
        <v>96863</v>
      </c>
      <c r="H4636" s="349" t="s">
        <v>5833</v>
      </c>
      <c r="I4636" s="349" t="s">
        <v>181</v>
      </c>
      <c r="J4636" s="349" t="s">
        <v>1333</v>
      </c>
      <c r="K4636" s="350">
        <v>34.11</v>
      </c>
      <c r="L4636" s="349" t="s">
        <v>1138</v>
      </c>
    </row>
    <row r="4637" spans="1:12" ht="13.5" x14ac:dyDescent="0.25">
      <c r="A4637" s="349" t="s">
        <v>4648</v>
      </c>
      <c r="B4637" s="349" t="s">
        <v>4649</v>
      </c>
      <c r="C4637" s="349" t="s">
        <v>3978</v>
      </c>
      <c r="D4637" s="349" t="s">
        <v>4901</v>
      </c>
      <c r="E4637" s="350" t="s">
        <v>24</v>
      </c>
      <c r="F4637" s="349" t="s">
        <v>24</v>
      </c>
      <c r="G4637" s="349">
        <v>96864</v>
      </c>
      <c r="H4637" s="349" t="s">
        <v>5834</v>
      </c>
      <c r="I4637" s="349" t="s">
        <v>181</v>
      </c>
      <c r="J4637" s="349" t="s">
        <v>1333</v>
      </c>
      <c r="K4637" s="350">
        <v>45.81</v>
      </c>
      <c r="L4637" s="349" t="s">
        <v>1138</v>
      </c>
    </row>
    <row r="4638" spans="1:12" ht="13.5" x14ac:dyDescent="0.25">
      <c r="A4638" s="349" t="s">
        <v>4648</v>
      </c>
      <c r="B4638" s="349" t="s">
        <v>4649</v>
      </c>
      <c r="C4638" s="349" t="s">
        <v>3978</v>
      </c>
      <c r="D4638" s="349" t="s">
        <v>4901</v>
      </c>
      <c r="E4638" s="350" t="s">
        <v>24</v>
      </c>
      <c r="F4638" s="349" t="s">
        <v>24</v>
      </c>
      <c r="G4638" s="349">
        <v>96865</v>
      </c>
      <c r="H4638" s="349" t="s">
        <v>5835</v>
      </c>
      <c r="I4638" s="349" t="s">
        <v>181</v>
      </c>
      <c r="J4638" s="349" t="s">
        <v>1333</v>
      </c>
      <c r="K4638" s="350">
        <v>40.25</v>
      </c>
      <c r="L4638" s="349" t="s">
        <v>1138</v>
      </c>
    </row>
    <row r="4639" spans="1:12" ht="13.5" x14ac:dyDescent="0.25">
      <c r="A4639" s="349" t="s">
        <v>4648</v>
      </c>
      <c r="B4639" s="349" t="s">
        <v>4649</v>
      </c>
      <c r="C4639" s="349" t="s">
        <v>3978</v>
      </c>
      <c r="D4639" s="349" t="s">
        <v>4901</v>
      </c>
      <c r="E4639" s="350" t="s">
        <v>24</v>
      </c>
      <c r="F4639" s="349" t="s">
        <v>24</v>
      </c>
      <c r="G4639" s="349">
        <v>96866</v>
      </c>
      <c r="H4639" s="349" t="s">
        <v>5836</v>
      </c>
      <c r="I4639" s="349" t="s">
        <v>181</v>
      </c>
      <c r="J4639" s="349" t="s">
        <v>1333</v>
      </c>
      <c r="K4639" s="350">
        <v>59.6</v>
      </c>
      <c r="L4639" s="349" t="s">
        <v>1138</v>
      </c>
    </row>
    <row r="4640" spans="1:12" ht="13.5" x14ac:dyDescent="0.25">
      <c r="A4640" s="349" t="s">
        <v>4648</v>
      </c>
      <c r="B4640" s="349" t="s">
        <v>4649</v>
      </c>
      <c r="C4640" s="349" t="s">
        <v>3978</v>
      </c>
      <c r="D4640" s="349" t="s">
        <v>4901</v>
      </c>
      <c r="E4640" s="350" t="s">
        <v>24</v>
      </c>
      <c r="F4640" s="349" t="s">
        <v>24</v>
      </c>
      <c r="G4640" s="349">
        <v>96868</v>
      </c>
      <c r="H4640" s="349" t="s">
        <v>5837</v>
      </c>
      <c r="I4640" s="349" t="s">
        <v>181</v>
      </c>
      <c r="J4640" s="349" t="s">
        <v>1333</v>
      </c>
      <c r="K4640" s="350">
        <v>17.21</v>
      </c>
      <c r="L4640" s="349" t="s">
        <v>1138</v>
      </c>
    </row>
    <row r="4641" spans="1:12" ht="13.5" x14ac:dyDescent="0.25">
      <c r="A4641" s="349" t="s">
        <v>4648</v>
      </c>
      <c r="B4641" s="349" t="s">
        <v>4649</v>
      </c>
      <c r="C4641" s="349" t="s">
        <v>3978</v>
      </c>
      <c r="D4641" s="349" t="s">
        <v>4901</v>
      </c>
      <c r="E4641" s="350" t="s">
        <v>24</v>
      </c>
      <c r="F4641" s="349" t="s">
        <v>24</v>
      </c>
      <c r="G4641" s="349">
        <v>96869</v>
      </c>
      <c r="H4641" s="349" t="s">
        <v>5838</v>
      </c>
      <c r="I4641" s="349" t="s">
        <v>181</v>
      </c>
      <c r="J4641" s="349" t="s">
        <v>1333</v>
      </c>
      <c r="K4641" s="350">
        <v>26.39</v>
      </c>
      <c r="L4641" s="349" t="s">
        <v>1138</v>
      </c>
    </row>
    <row r="4642" spans="1:12" ht="13.5" x14ac:dyDescent="0.25">
      <c r="A4642" s="349" t="s">
        <v>4648</v>
      </c>
      <c r="B4642" s="349" t="s">
        <v>4649</v>
      </c>
      <c r="C4642" s="349" t="s">
        <v>3978</v>
      </c>
      <c r="D4642" s="349" t="s">
        <v>4901</v>
      </c>
      <c r="E4642" s="350" t="s">
        <v>24</v>
      </c>
      <c r="F4642" s="349" t="s">
        <v>24</v>
      </c>
      <c r="G4642" s="349">
        <v>96870</v>
      </c>
      <c r="H4642" s="349" t="s">
        <v>5839</v>
      </c>
      <c r="I4642" s="349" t="s">
        <v>181</v>
      </c>
      <c r="J4642" s="349" t="s">
        <v>1333</v>
      </c>
      <c r="K4642" s="350">
        <v>39.67</v>
      </c>
      <c r="L4642" s="349" t="s">
        <v>1138</v>
      </c>
    </row>
    <row r="4643" spans="1:12" ht="13.5" x14ac:dyDescent="0.25">
      <c r="A4643" s="349" t="s">
        <v>4648</v>
      </c>
      <c r="B4643" s="349" t="s">
        <v>4649</v>
      </c>
      <c r="C4643" s="349" t="s">
        <v>3978</v>
      </c>
      <c r="D4643" s="349" t="s">
        <v>4901</v>
      </c>
      <c r="E4643" s="350" t="s">
        <v>24</v>
      </c>
      <c r="F4643" s="349" t="s">
        <v>24</v>
      </c>
      <c r="G4643" s="349">
        <v>96871</v>
      </c>
      <c r="H4643" s="349" t="s">
        <v>5840</v>
      </c>
      <c r="I4643" s="349" t="s">
        <v>181</v>
      </c>
      <c r="J4643" s="349" t="s">
        <v>1333</v>
      </c>
      <c r="K4643" s="350">
        <v>45.33</v>
      </c>
      <c r="L4643" s="349" t="s">
        <v>1138</v>
      </c>
    </row>
    <row r="4644" spans="1:12" ht="13.5" x14ac:dyDescent="0.25">
      <c r="A4644" s="349" t="s">
        <v>4648</v>
      </c>
      <c r="B4644" s="349" t="s">
        <v>4649</v>
      </c>
      <c r="C4644" s="349" t="s">
        <v>3978</v>
      </c>
      <c r="D4644" s="349" t="s">
        <v>4901</v>
      </c>
      <c r="E4644" s="350" t="s">
        <v>24</v>
      </c>
      <c r="F4644" s="349" t="s">
        <v>24</v>
      </c>
      <c r="G4644" s="349">
        <v>96872</v>
      </c>
      <c r="H4644" s="349" t="s">
        <v>5841</v>
      </c>
      <c r="I4644" s="349" t="s">
        <v>181</v>
      </c>
      <c r="J4644" s="349" t="s">
        <v>1333</v>
      </c>
      <c r="K4644" s="350">
        <v>41.95</v>
      </c>
      <c r="L4644" s="349" t="s">
        <v>1138</v>
      </c>
    </row>
    <row r="4645" spans="1:12" ht="13.5" x14ac:dyDescent="0.25">
      <c r="A4645" s="349" t="s">
        <v>4648</v>
      </c>
      <c r="B4645" s="349" t="s">
        <v>4649</v>
      </c>
      <c r="C4645" s="349" t="s">
        <v>3978</v>
      </c>
      <c r="D4645" s="349" t="s">
        <v>4901</v>
      </c>
      <c r="E4645" s="350" t="s">
        <v>24</v>
      </c>
      <c r="F4645" s="349" t="s">
        <v>24</v>
      </c>
      <c r="G4645" s="349">
        <v>96873</v>
      </c>
      <c r="H4645" s="349" t="s">
        <v>5842</v>
      </c>
      <c r="I4645" s="349" t="s">
        <v>181</v>
      </c>
      <c r="J4645" s="349" t="s">
        <v>1333</v>
      </c>
      <c r="K4645" s="350">
        <v>55.92</v>
      </c>
      <c r="L4645" s="349" t="s">
        <v>1138</v>
      </c>
    </row>
    <row r="4646" spans="1:12" ht="13.5" x14ac:dyDescent="0.25">
      <c r="A4646" s="349" t="s">
        <v>4648</v>
      </c>
      <c r="B4646" s="349" t="s">
        <v>4649</v>
      </c>
      <c r="C4646" s="349" t="s">
        <v>3978</v>
      </c>
      <c r="D4646" s="349" t="s">
        <v>4901</v>
      </c>
      <c r="E4646" s="350" t="s">
        <v>24</v>
      </c>
      <c r="F4646" s="349" t="s">
        <v>24</v>
      </c>
      <c r="G4646" s="349">
        <v>96874</v>
      </c>
      <c r="H4646" s="349" t="s">
        <v>5843</v>
      </c>
      <c r="I4646" s="349" t="s">
        <v>181</v>
      </c>
      <c r="J4646" s="349" t="s">
        <v>1333</v>
      </c>
      <c r="K4646" s="350">
        <v>51.03</v>
      </c>
      <c r="L4646" s="349" t="s">
        <v>1138</v>
      </c>
    </row>
    <row r="4647" spans="1:12" ht="13.5" x14ac:dyDescent="0.25">
      <c r="A4647" s="349" t="s">
        <v>4648</v>
      </c>
      <c r="B4647" s="349" t="s">
        <v>4649</v>
      </c>
      <c r="C4647" s="349" t="s">
        <v>3978</v>
      </c>
      <c r="D4647" s="349" t="s">
        <v>4901</v>
      </c>
      <c r="E4647" s="350" t="s">
        <v>24</v>
      </c>
      <c r="F4647" s="349" t="s">
        <v>24</v>
      </c>
      <c r="G4647" s="349">
        <v>96875</v>
      </c>
      <c r="H4647" s="349" t="s">
        <v>5844</v>
      </c>
      <c r="I4647" s="349" t="s">
        <v>181</v>
      </c>
      <c r="J4647" s="349" t="s">
        <v>1333</v>
      </c>
      <c r="K4647" s="350">
        <v>67.010000000000005</v>
      </c>
      <c r="L4647" s="349" t="s">
        <v>1138</v>
      </c>
    </row>
    <row r="4648" spans="1:12" ht="13.5" x14ac:dyDescent="0.25">
      <c r="A4648" s="349" t="s">
        <v>4648</v>
      </c>
      <c r="B4648" s="349" t="s">
        <v>4649</v>
      </c>
      <c r="C4648" s="349" t="s">
        <v>3978</v>
      </c>
      <c r="D4648" s="349" t="s">
        <v>4901</v>
      </c>
      <c r="E4648" s="350" t="s">
        <v>24</v>
      </c>
      <c r="F4648" s="349" t="s">
        <v>24</v>
      </c>
      <c r="G4648" s="349">
        <v>96876</v>
      </c>
      <c r="H4648" s="349" t="s">
        <v>5845</v>
      </c>
      <c r="I4648" s="349" t="s">
        <v>181</v>
      </c>
      <c r="J4648" s="349" t="s">
        <v>1333</v>
      </c>
      <c r="K4648" s="350">
        <v>158.86000000000001</v>
      </c>
      <c r="L4648" s="349" t="s">
        <v>1138</v>
      </c>
    </row>
    <row r="4649" spans="1:12" ht="13.5" x14ac:dyDescent="0.25">
      <c r="A4649" s="349" t="s">
        <v>4648</v>
      </c>
      <c r="B4649" s="349" t="s">
        <v>4649</v>
      </c>
      <c r="C4649" s="349" t="s">
        <v>3978</v>
      </c>
      <c r="D4649" s="349" t="s">
        <v>4901</v>
      </c>
      <c r="E4649" s="350" t="s">
        <v>24</v>
      </c>
      <c r="F4649" s="349" t="s">
        <v>24</v>
      </c>
      <c r="G4649" s="349">
        <v>96878</v>
      </c>
      <c r="H4649" s="349" t="s">
        <v>5846</v>
      </c>
      <c r="I4649" s="349" t="s">
        <v>181</v>
      </c>
      <c r="J4649" s="349" t="s">
        <v>1333</v>
      </c>
      <c r="K4649" s="350">
        <v>178.01</v>
      </c>
      <c r="L4649" s="349" t="s">
        <v>1138</v>
      </c>
    </row>
    <row r="4650" spans="1:12" ht="13.5" x14ac:dyDescent="0.25">
      <c r="A4650" s="349" t="s">
        <v>4648</v>
      </c>
      <c r="B4650" s="349" t="s">
        <v>4649</v>
      </c>
      <c r="C4650" s="349" t="s">
        <v>3978</v>
      </c>
      <c r="D4650" s="349" t="s">
        <v>4901</v>
      </c>
      <c r="E4650" s="350" t="s">
        <v>24</v>
      </c>
      <c r="F4650" s="349" t="s">
        <v>24</v>
      </c>
      <c r="G4650" s="349">
        <v>96879</v>
      </c>
      <c r="H4650" s="349" t="s">
        <v>5847</v>
      </c>
      <c r="I4650" s="349" t="s">
        <v>181</v>
      </c>
      <c r="J4650" s="349" t="s">
        <v>1333</v>
      </c>
      <c r="K4650" s="350">
        <v>172.57</v>
      </c>
      <c r="L4650" s="349" t="s">
        <v>1138</v>
      </c>
    </row>
    <row r="4651" spans="1:12" ht="13.5" x14ac:dyDescent="0.25">
      <c r="A4651" s="349" t="s">
        <v>4648</v>
      </c>
      <c r="B4651" s="349" t="s">
        <v>4649</v>
      </c>
      <c r="C4651" s="349" t="s">
        <v>3978</v>
      </c>
      <c r="D4651" s="349" t="s">
        <v>4901</v>
      </c>
      <c r="E4651" s="350" t="s">
        <v>24</v>
      </c>
      <c r="F4651" s="349" t="s">
        <v>24</v>
      </c>
      <c r="G4651" s="349">
        <v>96881</v>
      </c>
      <c r="H4651" s="349" t="s">
        <v>5848</v>
      </c>
      <c r="I4651" s="349" t="s">
        <v>181</v>
      </c>
      <c r="J4651" s="349" t="s">
        <v>1333</v>
      </c>
      <c r="K4651" s="350">
        <v>204.16</v>
      </c>
      <c r="L4651" s="349" t="s">
        <v>1138</v>
      </c>
    </row>
    <row r="4652" spans="1:12" ht="13.5" x14ac:dyDescent="0.25">
      <c r="A4652" s="349" t="s">
        <v>4648</v>
      </c>
      <c r="B4652" s="349" t="s">
        <v>4649</v>
      </c>
      <c r="C4652" s="349" t="s">
        <v>3978</v>
      </c>
      <c r="D4652" s="349" t="s">
        <v>4901</v>
      </c>
      <c r="E4652" s="350" t="s">
        <v>24</v>
      </c>
      <c r="F4652" s="349" t="s">
        <v>24</v>
      </c>
      <c r="G4652" s="349">
        <v>97425</v>
      </c>
      <c r="H4652" s="349" t="s">
        <v>5849</v>
      </c>
      <c r="I4652" s="349" t="s">
        <v>181</v>
      </c>
      <c r="J4652" s="349" t="s">
        <v>1333</v>
      </c>
      <c r="K4652" s="350">
        <v>32.53</v>
      </c>
      <c r="L4652" s="349" t="s">
        <v>1138</v>
      </c>
    </row>
    <row r="4653" spans="1:12" ht="13.5" x14ac:dyDescent="0.25">
      <c r="A4653" s="349" t="s">
        <v>4648</v>
      </c>
      <c r="B4653" s="349" t="s">
        <v>4649</v>
      </c>
      <c r="C4653" s="349" t="s">
        <v>3978</v>
      </c>
      <c r="D4653" s="349" t="s">
        <v>4901</v>
      </c>
      <c r="E4653" s="350" t="s">
        <v>24</v>
      </c>
      <c r="F4653" s="349" t="s">
        <v>24</v>
      </c>
      <c r="G4653" s="349">
        <v>97426</v>
      </c>
      <c r="H4653" s="349" t="s">
        <v>5850</v>
      </c>
      <c r="I4653" s="349" t="s">
        <v>181</v>
      </c>
      <c r="J4653" s="349" t="s">
        <v>1333</v>
      </c>
      <c r="K4653" s="350">
        <v>39.92</v>
      </c>
      <c r="L4653" s="349" t="s">
        <v>1138</v>
      </c>
    </row>
    <row r="4654" spans="1:12" ht="13.5" x14ac:dyDescent="0.25">
      <c r="A4654" s="349" t="s">
        <v>4648</v>
      </c>
      <c r="B4654" s="349" t="s">
        <v>4649</v>
      </c>
      <c r="C4654" s="349" t="s">
        <v>3978</v>
      </c>
      <c r="D4654" s="349" t="s">
        <v>4901</v>
      </c>
      <c r="E4654" s="350" t="s">
        <v>24</v>
      </c>
      <c r="F4654" s="349" t="s">
        <v>24</v>
      </c>
      <c r="G4654" s="349">
        <v>97427</v>
      </c>
      <c r="H4654" s="349" t="s">
        <v>5851</v>
      </c>
      <c r="I4654" s="349" t="s">
        <v>181</v>
      </c>
      <c r="J4654" s="349" t="s">
        <v>1333</v>
      </c>
      <c r="K4654" s="350">
        <v>45.51</v>
      </c>
      <c r="L4654" s="349" t="s">
        <v>1138</v>
      </c>
    </row>
    <row r="4655" spans="1:12" ht="13.5" x14ac:dyDescent="0.25">
      <c r="A4655" s="349" t="s">
        <v>4648</v>
      </c>
      <c r="B4655" s="349" t="s">
        <v>4649</v>
      </c>
      <c r="C4655" s="349" t="s">
        <v>3978</v>
      </c>
      <c r="D4655" s="349" t="s">
        <v>4901</v>
      </c>
      <c r="E4655" s="350" t="s">
        <v>24</v>
      </c>
      <c r="F4655" s="349" t="s">
        <v>24</v>
      </c>
      <c r="G4655" s="349">
        <v>97428</v>
      </c>
      <c r="H4655" s="349" t="s">
        <v>5852</v>
      </c>
      <c r="I4655" s="349" t="s">
        <v>181</v>
      </c>
      <c r="J4655" s="349" t="s">
        <v>1333</v>
      </c>
      <c r="K4655" s="350">
        <v>58.47</v>
      </c>
      <c r="L4655" s="349" t="s">
        <v>1138</v>
      </c>
    </row>
    <row r="4656" spans="1:12" ht="13.5" x14ac:dyDescent="0.25">
      <c r="A4656" s="349" t="s">
        <v>4648</v>
      </c>
      <c r="B4656" s="349" t="s">
        <v>4649</v>
      </c>
      <c r="C4656" s="349" t="s">
        <v>3978</v>
      </c>
      <c r="D4656" s="349" t="s">
        <v>4901</v>
      </c>
      <c r="E4656" s="350" t="s">
        <v>24</v>
      </c>
      <c r="F4656" s="349" t="s">
        <v>24</v>
      </c>
      <c r="G4656" s="349">
        <v>97429</v>
      </c>
      <c r="H4656" s="349" t="s">
        <v>5853</v>
      </c>
      <c r="I4656" s="349" t="s">
        <v>181</v>
      </c>
      <c r="J4656" s="349" t="s">
        <v>1333</v>
      </c>
      <c r="K4656" s="350">
        <v>70.41</v>
      </c>
      <c r="L4656" s="349" t="s">
        <v>1138</v>
      </c>
    </row>
    <row r="4657" spans="1:12" ht="13.5" x14ac:dyDescent="0.25">
      <c r="A4657" s="349" t="s">
        <v>4648</v>
      </c>
      <c r="B4657" s="349" t="s">
        <v>4649</v>
      </c>
      <c r="C4657" s="349" t="s">
        <v>3978</v>
      </c>
      <c r="D4657" s="349" t="s">
        <v>4901</v>
      </c>
      <c r="E4657" s="350" t="s">
        <v>24</v>
      </c>
      <c r="F4657" s="349" t="s">
        <v>24</v>
      </c>
      <c r="G4657" s="349">
        <v>97430</v>
      </c>
      <c r="H4657" s="349" t="s">
        <v>5854</v>
      </c>
      <c r="I4657" s="349" t="s">
        <v>181</v>
      </c>
      <c r="J4657" s="349" t="s">
        <v>1333</v>
      </c>
      <c r="K4657" s="350">
        <v>40.46</v>
      </c>
      <c r="L4657" s="349" t="s">
        <v>1138</v>
      </c>
    </row>
    <row r="4658" spans="1:12" ht="13.5" x14ac:dyDescent="0.25">
      <c r="A4658" s="349" t="s">
        <v>4648</v>
      </c>
      <c r="B4658" s="349" t="s">
        <v>4649</v>
      </c>
      <c r="C4658" s="349" t="s">
        <v>3978</v>
      </c>
      <c r="D4658" s="349" t="s">
        <v>4901</v>
      </c>
      <c r="E4658" s="350" t="s">
        <v>24</v>
      </c>
      <c r="F4658" s="349" t="s">
        <v>24</v>
      </c>
      <c r="G4658" s="349">
        <v>97431</v>
      </c>
      <c r="H4658" s="349" t="s">
        <v>5855</v>
      </c>
      <c r="I4658" s="349" t="s">
        <v>181</v>
      </c>
      <c r="J4658" s="349" t="s">
        <v>1333</v>
      </c>
      <c r="K4658" s="350">
        <v>45.1</v>
      </c>
      <c r="L4658" s="349" t="s">
        <v>1138</v>
      </c>
    </row>
    <row r="4659" spans="1:12" ht="13.5" x14ac:dyDescent="0.25">
      <c r="A4659" s="349" t="s">
        <v>4648</v>
      </c>
      <c r="B4659" s="349" t="s">
        <v>4649</v>
      </c>
      <c r="C4659" s="349" t="s">
        <v>3978</v>
      </c>
      <c r="D4659" s="349" t="s">
        <v>4901</v>
      </c>
      <c r="E4659" s="350" t="s">
        <v>24</v>
      </c>
      <c r="F4659" s="349" t="s">
        <v>24</v>
      </c>
      <c r="G4659" s="349">
        <v>97432</v>
      </c>
      <c r="H4659" s="349" t="s">
        <v>5856</v>
      </c>
      <c r="I4659" s="349" t="s">
        <v>181</v>
      </c>
      <c r="J4659" s="349" t="s">
        <v>1333</v>
      </c>
      <c r="K4659" s="350">
        <v>50.87</v>
      </c>
      <c r="L4659" s="349" t="s">
        <v>1138</v>
      </c>
    </row>
    <row r="4660" spans="1:12" ht="13.5" x14ac:dyDescent="0.25">
      <c r="A4660" s="349" t="s">
        <v>4648</v>
      </c>
      <c r="B4660" s="349" t="s">
        <v>4649</v>
      </c>
      <c r="C4660" s="349" t="s">
        <v>3978</v>
      </c>
      <c r="D4660" s="349" t="s">
        <v>4901</v>
      </c>
      <c r="E4660" s="350" t="s">
        <v>24</v>
      </c>
      <c r="F4660" s="349" t="s">
        <v>24</v>
      </c>
      <c r="G4660" s="349">
        <v>97433</v>
      </c>
      <c r="H4660" s="349" t="s">
        <v>5857</v>
      </c>
      <c r="I4660" s="349" t="s">
        <v>181</v>
      </c>
      <c r="J4660" s="349" t="s">
        <v>1333</v>
      </c>
      <c r="K4660" s="350">
        <v>93.41</v>
      </c>
      <c r="L4660" s="349" t="s">
        <v>1138</v>
      </c>
    </row>
    <row r="4661" spans="1:12" ht="13.5" x14ac:dyDescent="0.25">
      <c r="A4661" s="349" t="s">
        <v>4648</v>
      </c>
      <c r="B4661" s="349" t="s">
        <v>4649</v>
      </c>
      <c r="C4661" s="349" t="s">
        <v>3978</v>
      </c>
      <c r="D4661" s="349" t="s">
        <v>4901</v>
      </c>
      <c r="E4661" s="350" t="s">
        <v>24</v>
      </c>
      <c r="F4661" s="349" t="s">
        <v>24</v>
      </c>
      <c r="G4661" s="349">
        <v>97434</v>
      </c>
      <c r="H4661" s="349" t="s">
        <v>5858</v>
      </c>
      <c r="I4661" s="349" t="s">
        <v>181</v>
      </c>
      <c r="J4661" s="349" t="s">
        <v>1333</v>
      </c>
      <c r="K4661" s="350">
        <v>95.2</v>
      </c>
      <c r="L4661" s="349" t="s">
        <v>1138</v>
      </c>
    </row>
    <row r="4662" spans="1:12" ht="13.5" x14ac:dyDescent="0.25">
      <c r="A4662" s="349" t="s">
        <v>4648</v>
      </c>
      <c r="B4662" s="349" t="s">
        <v>4649</v>
      </c>
      <c r="C4662" s="349" t="s">
        <v>3978</v>
      </c>
      <c r="D4662" s="349" t="s">
        <v>4901</v>
      </c>
      <c r="E4662" s="350" t="s">
        <v>24</v>
      </c>
      <c r="F4662" s="349" t="s">
        <v>24</v>
      </c>
      <c r="G4662" s="349">
        <v>97435</v>
      </c>
      <c r="H4662" s="349" t="s">
        <v>5859</v>
      </c>
      <c r="I4662" s="349" t="s">
        <v>181</v>
      </c>
      <c r="J4662" s="349" t="s">
        <v>1333</v>
      </c>
      <c r="K4662" s="350">
        <v>109.3</v>
      </c>
      <c r="L4662" s="349" t="s">
        <v>1138</v>
      </c>
    </row>
    <row r="4663" spans="1:12" ht="13.5" x14ac:dyDescent="0.25">
      <c r="A4663" s="349" t="s">
        <v>4648</v>
      </c>
      <c r="B4663" s="349" t="s">
        <v>4649</v>
      </c>
      <c r="C4663" s="349" t="s">
        <v>3978</v>
      </c>
      <c r="D4663" s="349" t="s">
        <v>4901</v>
      </c>
      <c r="E4663" s="350" t="s">
        <v>24</v>
      </c>
      <c r="F4663" s="349" t="s">
        <v>24</v>
      </c>
      <c r="G4663" s="349">
        <v>97436</v>
      </c>
      <c r="H4663" s="349" t="s">
        <v>5860</v>
      </c>
      <c r="I4663" s="349" t="s">
        <v>181</v>
      </c>
      <c r="J4663" s="349" t="s">
        <v>1333</v>
      </c>
      <c r="K4663" s="350">
        <v>112.74</v>
      </c>
      <c r="L4663" s="349" t="s">
        <v>1138</v>
      </c>
    </row>
    <row r="4664" spans="1:12" ht="13.5" x14ac:dyDescent="0.25">
      <c r="A4664" s="349" t="s">
        <v>4648</v>
      </c>
      <c r="B4664" s="349" t="s">
        <v>4649</v>
      </c>
      <c r="C4664" s="349" t="s">
        <v>3978</v>
      </c>
      <c r="D4664" s="349" t="s">
        <v>4901</v>
      </c>
      <c r="E4664" s="350" t="s">
        <v>24</v>
      </c>
      <c r="F4664" s="349" t="s">
        <v>24</v>
      </c>
      <c r="G4664" s="349">
        <v>97437</v>
      </c>
      <c r="H4664" s="349" t="s">
        <v>5861</v>
      </c>
      <c r="I4664" s="349" t="s">
        <v>181</v>
      </c>
      <c r="J4664" s="349" t="s">
        <v>1333</v>
      </c>
      <c r="K4664" s="350">
        <v>125.12</v>
      </c>
      <c r="L4664" s="349" t="s">
        <v>1138</v>
      </c>
    </row>
    <row r="4665" spans="1:12" ht="13.5" x14ac:dyDescent="0.25">
      <c r="A4665" s="349" t="s">
        <v>4648</v>
      </c>
      <c r="B4665" s="349" t="s">
        <v>4649</v>
      </c>
      <c r="C4665" s="349" t="s">
        <v>3978</v>
      </c>
      <c r="D4665" s="349" t="s">
        <v>4901</v>
      </c>
      <c r="E4665" s="350" t="s">
        <v>24</v>
      </c>
      <c r="F4665" s="349" t="s">
        <v>24</v>
      </c>
      <c r="G4665" s="349">
        <v>97438</v>
      </c>
      <c r="H4665" s="349" t="s">
        <v>5862</v>
      </c>
      <c r="I4665" s="349" t="s">
        <v>181</v>
      </c>
      <c r="J4665" s="349" t="s">
        <v>1333</v>
      </c>
      <c r="K4665" s="350">
        <v>128.80000000000001</v>
      </c>
      <c r="L4665" s="349" t="s">
        <v>1138</v>
      </c>
    </row>
    <row r="4666" spans="1:12" ht="13.5" x14ac:dyDescent="0.25">
      <c r="A4666" s="349" t="s">
        <v>4648</v>
      </c>
      <c r="B4666" s="349" t="s">
        <v>4649</v>
      </c>
      <c r="C4666" s="349" t="s">
        <v>3978</v>
      </c>
      <c r="D4666" s="349" t="s">
        <v>4901</v>
      </c>
      <c r="E4666" s="350" t="s">
        <v>24</v>
      </c>
      <c r="F4666" s="349" t="s">
        <v>24</v>
      </c>
      <c r="G4666" s="349">
        <v>97439</v>
      </c>
      <c r="H4666" s="349" t="s">
        <v>5863</v>
      </c>
      <c r="I4666" s="349" t="s">
        <v>181</v>
      </c>
      <c r="J4666" s="349" t="s">
        <v>1333</v>
      </c>
      <c r="K4666" s="350">
        <v>141.71</v>
      </c>
      <c r="L4666" s="349" t="s">
        <v>1138</v>
      </c>
    </row>
    <row r="4667" spans="1:12" ht="13.5" x14ac:dyDescent="0.25">
      <c r="A4667" s="349" t="s">
        <v>4648</v>
      </c>
      <c r="B4667" s="349" t="s">
        <v>4649</v>
      </c>
      <c r="C4667" s="349" t="s">
        <v>3978</v>
      </c>
      <c r="D4667" s="349" t="s">
        <v>4901</v>
      </c>
      <c r="E4667" s="350" t="s">
        <v>24</v>
      </c>
      <c r="F4667" s="349" t="s">
        <v>24</v>
      </c>
      <c r="G4667" s="349">
        <v>97440</v>
      </c>
      <c r="H4667" s="349" t="s">
        <v>5864</v>
      </c>
      <c r="I4667" s="349" t="s">
        <v>181</v>
      </c>
      <c r="J4667" s="349" t="s">
        <v>1333</v>
      </c>
      <c r="K4667" s="350">
        <v>170.02</v>
      </c>
      <c r="L4667" s="349" t="s">
        <v>1138</v>
      </c>
    </row>
    <row r="4668" spans="1:12" ht="13.5" x14ac:dyDescent="0.25">
      <c r="A4668" s="349" t="s">
        <v>4648</v>
      </c>
      <c r="B4668" s="349" t="s">
        <v>4649</v>
      </c>
      <c r="C4668" s="349" t="s">
        <v>3978</v>
      </c>
      <c r="D4668" s="349" t="s">
        <v>4901</v>
      </c>
      <c r="E4668" s="350" t="s">
        <v>24</v>
      </c>
      <c r="F4668" s="349" t="s">
        <v>24</v>
      </c>
      <c r="G4668" s="349">
        <v>97442</v>
      </c>
      <c r="H4668" s="349" t="s">
        <v>5865</v>
      </c>
      <c r="I4668" s="349" t="s">
        <v>181</v>
      </c>
      <c r="J4668" s="349" t="s">
        <v>1333</v>
      </c>
      <c r="K4668" s="350">
        <v>187.72</v>
      </c>
      <c r="L4668" s="349" t="s">
        <v>1138</v>
      </c>
    </row>
    <row r="4669" spans="1:12" ht="13.5" x14ac:dyDescent="0.25">
      <c r="A4669" s="349" t="s">
        <v>4648</v>
      </c>
      <c r="B4669" s="349" t="s">
        <v>4649</v>
      </c>
      <c r="C4669" s="349" t="s">
        <v>3978</v>
      </c>
      <c r="D4669" s="349" t="s">
        <v>4901</v>
      </c>
      <c r="E4669" s="350" t="s">
        <v>24</v>
      </c>
      <c r="F4669" s="349" t="s">
        <v>24</v>
      </c>
      <c r="G4669" s="349">
        <v>97443</v>
      </c>
      <c r="H4669" s="349" t="s">
        <v>5866</v>
      </c>
      <c r="I4669" s="349" t="s">
        <v>181</v>
      </c>
      <c r="J4669" s="349" t="s">
        <v>1137</v>
      </c>
      <c r="K4669" s="350">
        <v>133</v>
      </c>
      <c r="L4669" s="349" t="s">
        <v>1138</v>
      </c>
    </row>
    <row r="4670" spans="1:12" ht="13.5" x14ac:dyDescent="0.25">
      <c r="A4670" s="349" t="s">
        <v>4648</v>
      </c>
      <c r="B4670" s="349" t="s">
        <v>4649</v>
      </c>
      <c r="C4670" s="349" t="s">
        <v>3978</v>
      </c>
      <c r="D4670" s="349" t="s">
        <v>4901</v>
      </c>
      <c r="E4670" s="350" t="s">
        <v>24</v>
      </c>
      <c r="F4670" s="349" t="s">
        <v>24</v>
      </c>
      <c r="G4670" s="349">
        <v>97444</v>
      </c>
      <c r="H4670" s="349" t="s">
        <v>5867</v>
      </c>
      <c r="I4670" s="349" t="s">
        <v>181</v>
      </c>
      <c r="J4670" s="349" t="s">
        <v>1137</v>
      </c>
      <c r="K4670" s="350">
        <v>159.19</v>
      </c>
      <c r="L4670" s="349" t="s">
        <v>1138</v>
      </c>
    </row>
    <row r="4671" spans="1:12" ht="13.5" x14ac:dyDescent="0.25">
      <c r="A4671" s="349" t="s">
        <v>4648</v>
      </c>
      <c r="B4671" s="349" t="s">
        <v>4649</v>
      </c>
      <c r="C4671" s="349" t="s">
        <v>3978</v>
      </c>
      <c r="D4671" s="349" t="s">
        <v>4901</v>
      </c>
      <c r="E4671" s="350" t="s">
        <v>24</v>
      </c>
      <c r="F4671" s="349" t="s">
        <v>24</v>
      </c>
      <c r="G4671" s="349">
        <v>97446</v>
      </c>
      <c r="H4671" s="349" t="s">
        <v>5868</v>
      </c>
      <c r="I4671" s="349" t="s">
        <v>181</v>
      </c>
      <c r="J4671" s="349" t="s">
        <v>1137</v>
      </c>
      <c r="K4671" s="350">
        <v>284.36</v>
      </c>
      <c r="L4671" s="349" t="s">
        <v>1138</v>
      </c>
    </row>
    <row r="4672" spans="1:12" ht="13.5" x14ac:dyDescent="0.25">
      <c r="A4672" s="349" t="s">
        <v>4648</v>
      </c>
      <c r="B4672" s="349" t="s">
        <v>4649</v>
      </c>
      <c r="C4672" s="349" t="s">
        <v>3978</v>
      </c>
      <c r="D4672" s="349" t="s">
        <v>4901</v>
      </c>
      <c r="E4672" s="350" t="s">
        <v>24</v>
      </c>
      <c r="F4672" s="349" t="s">
        <v>24</v>
      </c>
      <c r="G4672" s="349">
        <v>97447</v>
      </c>
      <c r="H4672" s="349" t="s">
        <v>5869</v>
      </c>
      <c r="I4672" s="349" t="s">
        <v>181</v>
      </c>
      <c r="J4672" s="349" t="s">
        <v>1137</v>
      </c>
      <c r="K4672" s="350">
        <v>284.36</v>
      </c>
      <c r="L4672" s="349" t="s">
        <v>1138</v>
      </c>
    </row>
    <row r="4673" spans="1:12" ht="13.5" x14ac:dyDescent="0.25">
      <c r="A4673" s="349" t="s">
        <v>4648</v>
      </c>
      <c r="B4673" s="349" t="s">
        <v>4649</v>
      </c>
      <c r="C4673" s="349" t="s">
        <v>3978</v>
      </c>
      <c r="D4673" s="349" t="s">
        <v>4901</v>
      </c>
      <c r="E4673" s="350" t="s">
        <v>24</v>
      </c>
      <c r="F4673" s="349" t="s">
        <v>24</v>
      </c>
      <c r="G4673" s="349">
        <v>97449</v>
      </c>
      <c r="H4673" s="349" t="s">
        <v>5870</v>
      </c>
      <c r="I4673" s="349" t="s">
        <v>181</v>
      </c>
      <c r="J4673" s="349" t="s">
        <v>1137</v>
      </c>
      <c r="K4673" s="350">
        <v>302.11</v>
      </c>
      <c r="L4673" s="349" t="s">
        <v>1138</v>
      </c>
    </row>
    <row r="4674" spans="1:12" ht="13.5" x14ac:dyDescent="0.25">
      <c r="A4674" s="349" t="s">
        <v>4648</v>
      </c>
      <c r="B4674" s="349" t="s">
        <v>4649</v>
      </c>
      <c r="C4674" s="349" t="s">
        <v>3978</v>
      </c>
      <c r="D4674" s="349" t="s">
        <v>4901</v>
      </c>
      <c r="E4674" s="350" t="s">
        <v>24</v>
      </c>
      <c r="F4674" s="349" t="s">
        <v>24</v>
      </c>
      <c r="G4674" s="349">
        <v>97450</v>
      </c>
      <c r="H4674" s="349" t="s">
        <v>5871</v>
      </c>
      <c r="I4674" s="349" t="s">
        <v>181</v>
      </c>
      <c r="J4674" s="349" t="s">
        <v>1137</v>
      </c>
      <c r="K4674" s="350">
        <v>373.42</v>
      </c>
      <c r="L4674" s="349" t="s">
        <v>1138</v>
      </c>
    </row>
    <row r="4675" spans="1:12" ht="13.5" x14ac:dyDescent="0.25">
      <c r="A4675" s="349" t="s">
        <v>4648</v>
      </c>
      <c r="B4675" s="349" t="s">
        <v>4649</v>
      </c>
      <c r="C4675" s="349" t="s">
        <v>3978</v>
      </c>
      <c r="D4675" s="349" t="s">
        <v>4901</v>
      </c>
      <c r="E4675" s="350" t="s">
        <v>24</v>
      </c>
      <c r="F4675" s="349" t="s">
        <v>24</v>
      </c>
      <c r="G4675" s="349">
        <v>97452</v>
      </c>
      <c r="H4675" s="349" t="s">
        <v>5872</v>
      </c>
      <c r="I4675" s="349" t="s">
        <v>181</v>
      </c>
      <c r="J4675" s="349" t="s">
        <v>1137</v>
      </c>
      <c r="K4675" s="350">
        <v>221.22</v>
      </c>
      <c r="L4675" s="349" t="s">
        <v>1138</v>
      </c>
    </row>
    <row r="4676" spans="1:12" ht="13.5" x14ac:dyDescent="0.25">
      <c r="A4676" s="349" t="s">
        <v>4648</v>
      </c>
      <c r="B4676" s="349" t="s">
        <v>4649</v>
      </c>
      <c r="C4676" s="349" t="s">
        <v>3978</v>
      </c>
      <c r="D4676" s="349" t="s">
        <v>4901</v>
      </c>
      <c r="E4676" s="350" t="s">
        <v>24</v>
      </c>
      <c r="F4676" s="349" t="s">
        <v>24</v>
      </c>
      <c r="G4676" s="349">
        <v>97453</v>
      </c>
      <c r="H4676" s="349" t="s">
        <v>5873</v>
      </c>
      <c r="I4676" s="349" t="s">
        <v>181</v>
      </c>
      <c r="J4676" s="349" t="s">
        <v>1137</v>
      </c>
      <c r="K4676" s="350">
        <v>236.17</v>
      </c>
      <c r="L4676" s="349" t="s">
        <v>1138</v>
      </c>
    </row>
    <row r="4677" spans="1:12" ht="13.5" x14ac:dyDescent="0.25">
      <c r="A4677" s="349" t="s">
        <v>4648</v>
      </c>
      <c r="B4677" s="349" t="s">
        <v>4649</v>
      </c>
      <c r="C4677" s="349" t="s">
        <v>3978</v>
      </c>
      <c r="D4677" s="349" t="s">
        <v>4901</v>
      </c>
      <c r="E4677" s="350" t="s">
        <v>24</v>
      </c>
      <c r="F4677" s="349" t="s">
        <v>24</v>
      </c>
      <c r="G4677" s="349">
        <v>97454</v>
      </c>
      <c r="H4677" s="349" t="s">
        <v>5874</v>
      </c>
      <c r="I4677" s="349" t="s">
        <v>181</v>
      </c>
      <c r="J4677" s="349" t="s">
        <v>1137</v>
      </c>
      <c r="K4677" s="350">
        <v>389.22</v>
      </c>
      <c r="L4677" s="349" t="s">
        <v>1138</v>
      </c>
    </row>
    <row r="4678" spans="1:12" ht="13.5" x14ac:dyDescent="0.25">
      <c r="A4678" s="349" t="s">
        <v>4648</v>
      </c>
      <c r="B4678" s="349" t="s">
        <v>4649</v>
      </c>
      <c r="C4678" s="349" t="s">
        <v>3978</v>
      </c>
      <c r="D4678" s="349" t="s">
        <v>4901</v>
      </c>
      <c r="E4678" s="350" t="s">
        <v>24</v>
      </c>
      <c r="F4678" s="349" t="s">
        <v>24</v>
      </c>
      <c r="G4678" s="349">
        <v>97455</v>
      </c>
      <c r="H4678" s="349" t="s">
        <v>5875</v>
      </c>
      <c r="I4678" s="349" t="s">
        <v>181</v>
      </c>
      <c r="J4678" s="349" t="s">
        <v>1137</v>
      </c>
      <c r="K4678" s="350">
        <v>413.13</v>
      </c>
      <c r="L4678" s="349" t="s">
        <v>1138</v>
      </c>
    </row>
    <row r="4679" spans="1:12" ht="13.5" x14ac:dyDescent="0.25">
      <c r="A4679" s="349" t="s">
        <v>4648</v>
      </c>
      <c r="B4679" s="349" t="s">
        <v>4649</v>
      </c>
      <c r="C4679" s="349" t="s">
        <v>3978</v>
      </c>
      <c r="D4679" s="349" t="s">
        <v>4901</v>
      </c>
      <c r="E4679" s="350" t="s">
        <v>24</v>
      </c>
      <c r="F4679" s="349" t="s">
        <v>24</v>
      </c>
      <c r="G4679" s="349">
        <v>97456</v>
      </c>
      <c r="H4679" s="349" t="s">
        <v>5876</v>
      </c>
      <c r="I4679" s="349" t="s">
        <v>181</v>
      </c>
      <c r="J4679" s="349" t="s">
        <v>1137</v>
      </c>
      <c r="K4679" s="350">
        <v>909.99</v>
      </c>
      <c r="L4679" s="349" t="s">
        <v>1138</v>
      </c>
    </row>
    <row r="4680" spans="1:12" ht="13.5" x14ac:dyDescent="0.25">
      <c r="A4680" s="349" t="s">
        <v>4648</v>
      </c>
      <c r="B4680" s="349" t="s">
        <v>4649</v>
      </c>
      <c r="C4680" s="349" t="s">
        <v>3978</v>
      </c>
      <c r="D4680" s="349" t="s">
        <v>4901</v>
      </c>
      <c r="E4680" s="350" t="s">
        <v>24</v>
      </c>
      <c r="F4680" s="349" t="s">
        <v>24</v>
      </c>
      <c r="G4680" s="349">
        <v>97457</v>
      </c>
      <c r="H4680" s="349" t="s">
        <v>5877</v>
      </c>
      <c r="I4680" s="349" t="s">
        <v>181</v>
      </c>
      <c r="J4680" s="349" t="s">
        <v>1137</v>
      </c>
      <c r="K4680" s="350">
        <v>802.74</v>
      </c>
      <c r="L4680" s="349" t="s">
        <v>1138</v>
      </c>
    </row>
    <row r="4681" spans="1:12" ht="13.5" x14ac:dyDescent="0.25">
      <c r="A4681" s="349" t="s">
        <v>4648</v>
      </c>
      <c r="B4681" s="349" t="s">
        <v>4649</v>
      </c>
      <c r="C4681" s="349" t="s">
        <v>3978</v>
      </c>
      <c r="D4681" s="349" t="s">
        <v>4901</v>
      </c>
      <c r="E4681" s="350" t="s">
        <v>24</v>
      </c>
      <c r="F4681" s="349" t="s">
        <v>24</v>
      </c>
      <c r="G4681" s="349">
        <v>97458</v>
      </c>
      <c r="H4681" s="349" t="s">
        <v>5878</v>
      </c>
      <c r="I4681" s="349" t="s">
        <v>181</v>
      </c>
      <c r="J4681" s="349" t="s">
        <v>1137</v>
      </c>
      <c r="K4681" s="350">
        <v>354.93</v>
      </c>
      <c r="L4681" s="349" t="s">
        <v>1138</v>
      </c>
    </row>
    <row r="4682" spans="1:12" ht="13.5" x14ac:dyDescent="0.25">
      <c r="A4682" s="349" t="s">
        <v>4648</v>
      </c>
      <c r="B4682" s="349" t="s">
        <v>4649</v>
      </c>
      <c r="C4682" s="349" t="s">
        <v>3978</v>
      </c>
      <c r="D4682" s="349" t="s">
        <v>4901</v>
      </c>
      <c r="E4682" s="350" t="s">
        <v>24</v>
      </c>
      <c r="F4682" s="349" t="s">
        <v>24</v>
      </c>
      <c r="G4682" s="349">
        <v>97459</v>
      </c>
      <c r="H4682" s="349" t="s">
        <v>5879</v>
      </c>
      <c r="I4682" s="349" t="s">
        <v>181</v>
      </c>
      <c r="J4682" s="349" t="s">
        <v>1137</v>
      </c>
      <c r="K4682" s="350">
        <v>626.17999999999995</v>
      </c>
      <c r="L4682" s="349" t="s">
        <v>1138</v>
      </c>
    </row>
    <row r="4683" spans="1:12" ht="13.5" x14ac:dyDescent="0.25">
      <c r="A4683" s="349" t="s">
        <v>4648</v>
      </c>
      <c r="B4683" s="349" t="s">
        <v>4649</v>
      </c>
      <c r="C4683" s="349" t="s">
        <v>3978</v>
      </c>
      <c r="D4683" s="349" t="s">
        <v>4901</v>
      </c>
      <c r="E4683" s="350" t="s">
        <v>24</v>
      </c>
      <c r="F4683" s="349" t="s">
        <v>24</v>
      </c>
      <c r="G4683" s="349">
        <v>97460</v>
      </c>
      <c r="H4683" s="349" t="s">
        <v>5880</v>
      </c>
      <c r="I4683" s="349" t="s">
        <v>181</v>
      </c>
      <c r="J4683" s="349" t="s">
        <v>1137</v>
      </c>
      <c r="K4683" s="350">
        <v>976.53</v>
      </c>
      <c r="L4683" s="349" t="s">
        <v>1138</v>
      </c>
    </row>
    <row r="4684" spans="1:12" ht="13.5" x14ac:dyDescent="0.25">
      <c r="A4684" s="349" t="s">
        <v>4648</v>
      </c>
      <c r="B4684" s="349" t="s">
        <v>4649</v>
      </c>
      <c r="C4684" s="349" t="s">
        <v>3978</v>
      </c>
      <c r="D4684" s="349" t="s">
        <v>4901</v>
      </c>
      <c r="E4684" s="350" t="s">
        <v>24</v>
      </c>
      <c r="F4684" s="349" t="s">
        <v>24</v>
      </c>
      <c r="G4684" s="349">
        <v>97461</v>
      </c>
      <c r="H4684" s="349" t="s">
        <v>5881</v>
      </c>
      <c r="I4684" s="349" t="s">
        <v>181</v>
      </c>
      <c r="J4684" s="349" t="s">
        <v>1137</v>
      </c>
      <c r="K4684" s="350">
        <v>42.18</v>
      </c>
      <c r="L4684" s="349" t="s">
        <v>1138</v>
      </c>
    </row>
    <row r="4685" spans="1:12" ht="13.5" x14ac:dyDescent="0.25">
      <c r="A4685" s="349" t="s">
        <v>4648</v>
      </c>
      <c r="B4685" s="349" t="s">
        <v>4649</v>
      </c>
      <c r="C4685" s="349" t="s">
        <v>3978</v>
      </c>
      <c r="D4685" s="349" t="s">
        <v>4901</v>
      </c>
      <c r="E4685" s="350" t="s">
        <v>24</v>
      </c>
      <c r="F4685" s="349" t="s">
        <v>24</v>
      </c>
      <c r="G4685" s="349">
        <v>97462</v>
      </c>
      <c r="H4685" s="349" t="s">
        <v>5882</v>
      </c>
      <c r="I4685" s="349" t="s">
        <v>181</v>
      </c>
      <c r="J4685" s="349" t="s">
        <v>1137</v>
      </c>
      <c r="K4685" s="350">
        <v>34.5</v>
      </c>
      <c r="L4685" s="349" t="s">
        <v>1138</v>
      </c>
    </row>
    <row r="4686" spans="1:12" ht="13.5" x14ac:dyDescent="0.25">
      <c r="A4686" s="349" t="s">
        <v>4648</v>
      </c>
      <c r="B4686" s="349" t="s">
        <v>4649</v>
      </c>
      <c r="C4686" s="349" t="s">
        <v>3978</v>
      </c>
      <c r="D4686" s="349" t="s">
        <v>4901</v>
      </c>
      <c r="E4686" s="350" t="s">
        <v>24</v>
      </c>
      <c r="F4686" s="349" t="s">
        <v>24</v>
      </c>
      <c r="G4686" s="349">
        <v>97464</v>
      </c>
      <c r="H4686" s="349" t="s">
        <v>5883</v>
      </c>
      <c r="I4686" s="349" t="s">
        <v>181</v>
      </c>
      <c r="J4686" s="349" t="s">
        <v>1137</v>
      </c>
      <c r="K4686" s="350">
        <v>61.4</v>
      </c>
      <c r="L4686" s="349" t="s">
        <v>1138</v>
      </c>
    </row>
    <row r="4687" spans="1:12" ht="13.5" x14ac:dyDescent="0.25">
      <c r="A4687" s="349" t="s">
        <v>4648</v>
      </c>
      <c r="B4687" s="349" t="s">
        <v>4649</v>
      </c>
      <c r="C4687" s="349" t="s">
        <v>3978</v>
      </c>
      <c r="D4687" s="349" t="s">
        <v>4901</v>
      </c>
      <c r="E4687" s="350" t="s">
        <v>24</v>
      </c>
      <c r="F4687" s="349" t="s">
        <v>24</v>
      </c>
      <c r="G4687" s="349">
        <v>97465</v>
      </c>
      <c r="H4687" s="349" t="s">
        <v>5884</v>
      </c>
      <c r="I4687" s="349" t="s">
        <v>181</v>
      </c>
      <c r="J4687" s="349" t="s">
        <v>1137</v>
      </c>
      <c r="K4687" s="350">
        <v>74.34</v>
      </c>
      <c r="L4687" s="349" t="s">
        <v>1138</v>
      </c>
    </row>
    <row r="4688" spans="1:12" ht="13.5" x14ac:dyDescent="0.25">
      <c r="A4688" s="349" t="s">
        <v>4648</v>
      </c>
      <c r="B4688" s="349" t="s">
        <v>4649</v>
      </c>
      <c r="C4688" s="349" t="s">
        <v>3978</v>
      </c>
      <c r="D4688" s="349" t="s">
        <v>4901</v>
      </c>
      <c r="E4688" s="350" t="s">
        <v>24</v>
      </c>
      <c r="F4688" s="349" t="s">
        <v>24</v>
      </c>
      <c r="G4688" s="349">
        <v>97467</v>
      </c>
      <c r="H4688" s="349" t="s">
        <v>5885</v>
      </c>
      <c r="I4688" s="349" t="s">
        <v>181</v>
      </c>
      <c r="J4688" s="349" t="s">
        <v>1137</v>
      </c>
      <c r="K4688" s="350">
        <v>78.05</v>
      </c>
      <c r="L4688" s="349" t="s">
        <v>1138</v>
      </c>
    </row>
    <row r="4689" spans="1:12" ht="13.5" x14ac:dyDescent="0.25">
      <c r="A4689" s="349" t="s">
        <v>4648</v>
      </c>
      <c r="B4689" s="349" t="s">
        <v>4649</v>
      </c>
      <c r="C4689" s="349" t="s">
        <v>3978</v>
      </c>
      <c r="D4689" s="349" t="s">
        <v>4901</v>
      </c>
      <c r="E4689" s="350" t="s">
        <v>24</v>
      </c>
      <c r="F4689" s="349" t="s">
        <v>24</v>
      </c>
      <c r="G4689" s="349">
        <v>97468</v>
      </c>
      <c r="H4689" s="349" t="s">
        <v>5886</v>
      </c>
      <c r="I4689" s="349" t="s">
        <v>181</v>
      </c>
      <c r="J4689" s="349" t="s">
        <v>1137</v>
      </c>
      <c r="K4689" s="350">
        <v>94.61</v>
      </c>
      <c r="L4689" s="349" t="s">
        <v>1138</v>
      </c>
    </row>
    <row r="4690" spans="1:12" ht="13.5" x14ac:dyDescent="0.25">
      <c r="A4690" s="349" t="s">
        <v>4648</v>
      </c>
      <c r="B4690" s="349" t="s">
        <v>4649</v>
      </c>
      <c r="C4690" s="349" t="s">
        <v>3978</v>
      </c>
      <c r="D4690" s="349" t="s">
        <v>4901</v>
      </c>
      <c r="E4690" s="350" t="s">
        <v>24</v>
      </c>
      <c r="F4690" s="349" t="s">
        <v>24</v>
      </c>
      <c r="G4690" s="349">
        <v>97470</v>
      </c>
      <c r="H4690" s="349" t="s">
        <v>5887</v>
      </c>
      <c r="I4690" s="349" t="s">
        <v>181</v>
      </c>
      <c r="J4690" s="349" t="s">
        <v>1137</v>
      </c>
      <c r="K4690" s="350">
        <v>116.78</v>
      </c>
      <c r="L4690" s="349" t="s">
        <v>1138</v>
      </c>
    </row>
    <row r="4691" spans="1:12" ht="13.5" x14ac:dyDescent="0.25">
      <c r="A4691" s="349" t="s">
        <v>4648</v>
      </c>
      <c r="B4691" s="349" t="s">
        <v>4649</v>
      </c>
      <c r="C4691" s="349" t="s">
        <v>3978</v>
      </c>
      <c r="D4691" s="349" t="s">
        <v>4901</v>
      </c>
      <c r="E4691" s="350" t="s">
        <v>24</v>
      </c>
      <c r="F4691" s="349" t="s">
        <v>24</v>
      </c>
      <c r="G4691" s="349">
        <v>97471</v>
      </c>
      <c r="H4691" s="349" t="s">
        <v>5888</v>
      </c>
      <c r="I4691" s="349" t="s">
        <v>181</v>
      </c>
      <c r="J4691" s="349" t="s">
        <v>1137</v>
      </c>
      <c r="K4691" s="350">
        <v>142.97</v>
      </c>
      <c r="L4691" s="349" t="s">
        <v>1138</v>
      </c>
    </row>
    <row r="4692" spans="1:12" ht="13.5" x14ac:dyDescent="0.25">
      <c r="A4692" s="349" t="s">
        <v>4648</v>
      </c>
      <c r="B4692" s="349" t="s">
        <v>4649</v>
      </c>
      <c r="C4692" s="349" t="s">
        <v>3978</v>
      </c>
      <c r="D4692" s="349" t="s">
        <v>4901</v>
      </c>
      <c r="E4692" s="350" t="s">
        <v>24</v>
      </c>
      <c r="F4692" s="349" t="s">
        <v>24</v>
      </c>
      <c r="G4692" s="349">
        <v>97474</v>
      </c>
      <c r="H4692" s="349" t="s">
        <v>5889</v>
      </c>
      <c r="I4692" s="349" t="s">
        <v>181</v>
      </c>
      <c r="J4692" s="349" t="s">
        <v>1137</v>
      </c>
      <c r="K4692" s="350">
        <v>217.97</v>
      </c>
      <c r="L4692" s="349" t="s">
        <v>1138</v>
      </c>
    </row>
    <row r="4693" spans="1:12" ht="13.5" x14ac:dyDescent="0.25">
      <c r="A4693" s="349" t="s">
        <v>4648</v>
      </c>
      <c r="B4693" s="349" t="s">
        <v>4649</v>
      </c>
      <c r="C4693" s="349" t="s">
        <v>3978</v>
      </c>
      <c r="D4693" s="349" t="s">
        <v>4901</v>
      </c>
      <c r="E4693" s="350" t="s">
        <v>24</v>
      </c>
      <c r="F4693" s="349" t="s">
        <v>24</v>
      </c>
      <c r="G4693" s="349">
        <v>97475</v>
      </c>
      <c r="H4693" s="349" t="s">
        <v>5890</v>
      </c>
      <c r="I4693" s="349" t="s">
        <v>181</v>
      </c>
      <c r="J4693" s="349" t="s">
        <v>1137</v>
      </c>
      <c r="K4693" s="350">
        <v>270.91000000000003</v>
      </c>
      <c r="L4693" s="349" t="s">
        <v>1138</v>
      </c>
    </row>
    <row r="4694" spans="1:12" ht="13.5" x14ac:dyDescent="0.25">
      <c r="A4694" s="349" t="s">
        <v>4648</v>
      </c>
      <c r="B4694" s="349" t="s">
        <v>4649</v>
      </c>
      <c r="C4694" s="349" t="s">
        <v>3978</v>
      </c>
      <c r="D4694" s="349" t="s">
        <v>4901</v>
      </c>
      <c r="E4694" s="350" t="s">
        <v>24</v>
      </c>
      <c r="F4694" s="349" t="s">
        <v>24</v>
      </c>
      <c r="G4694" s="349">
        <v>97477</v>
      </c>
      <c r="H4694" s="349" t="s">
        <v>5891</v>
      </c>
      <c r="I4694" s="349" t="s">
        <v>181</v>
      </c>
      <c r="J4694" s="349" t="s">
        <v>1137</v>
      </c>
      <c r="K4694" s="350">
        <v>291.42</v>
      </c>
      <c r="L4694" s="349" t="s">
        <v>1138</v>
      </c>
    </row>
    <row r="4695" spans="1:12" ht="13.5" x14ac:dyDescent="0.25">
      <c r="A4695" s="349" t="s">
        <v>4648</v>
      </c>
      <c r="B4695" s="349" t="s">
        <v>4649</v>
      </c>
      <c r="C4695" s="349" t="s">
        <v>3978</v>
      </c>
      <c r="D4695" s="349" t="s">
        <v>4901</v>
      </c>
      <c r="E4695" s="350" t="s">
        <v>24</v>
      </c>
      <c r="F4695" s="349" t="s">
        <v>24</v>
      </c>
      <c r="G4695" s="349">
        <v>97478</v>
      </c>
      <c r="H4695" s="349" t="s">
        <v>5892</v>
      </c>
      <c r="I4695" s="349" t="s">
        <v>181</v>
      </c>
      <c r="J4695" s="349" t="s">
        <v>1137</v>
      </c>
      <c r="K4695" s="350">
        <v>362.73</v>
      </c>
      <c r="L4695" s="349" t="s">
        <v>1138</v>
      </c>
    </row>
    <row r="4696" spans="1:12" ht="13.5" x14ac:dyDescent="0.25">
      <c r="A4696" s="349" t="s">
        <v>4648</v>
      </c>
      <c r="B4696" s="349" t="s">
        <v>4649</v>
      </c>
      <c r="C4696" s="349" t="s">
        <v>3978</v>
      </c>
      <c r="D4696" s="349" t="s">
        <v>4901</v>
      </c>
      <c r="E4696" s="350" t="s">
        <v>24</v>
      </c>
      <c r="F4696" s="349" t="s">
        <v>24</v>
      </c>
      <c r="G4696" s="349">
        <v>97479</v>
      </c>
      <c r="H4696" s="349" t="s">
        <v>5893</v>
      </c>
      <c r="I4696" s="349" t="s">
        <v>181</v>
      </c>
      <c r="J4696" s="349" t="s">
        <v>1137</v>
      </c>
      <c r="K4696" s="350">
        <v>68.599999999999994</v>
      </c>
      <c r="L4696" s="349" t="s">
        <v>1138</v>
      </c>
    </row>
    <row r="4697" spans="1:12" ht="13.5" x14ac:dyDescent="0.25">
      <c r="A4697" s="349" t="s">
        <v>4648</v>
      </c>
      <c r="B4697" s="349" t="s">
        <v>4649</v>
      </c>
      <c r="C4697" s="349" t="s">
        <v>3978</v>
      </c>
      <c r="D4697" s="349" t="s">
        <v>4901</v>
      </c>
      <c r="E4697" s="350" t="s">
        <v>24</v>
      </c>
      <c r="F4697" s="349" t="s">
        <v>24</v>
      </c>
      <c r="G4697" s="349">
        <v>97480</v>
      </c>
      <c r="H4697" s="349" t="s">
        <v>5894</v>
      </c>
      <c r="I4697" s="349" t="s">
        <v>181</v>
      </c>
      <c r="J4697" s="349" t="s">
        <v>1137</v>
      </c>
      <c r="K4697" s="350">
        <v>68.599999999999994</v>
      </c>
      <c r="L4697" s="349" t="s">
        <v>1138</v>
      </c>
    </row>
    <row r="4698" spans="1:12" ht="13.5" x14ac:dyDescent="0.25">
      <c r="A4698" s="349" t="s">
        <v>4648</v>
      </c>
      <c r="B4698" s="349" t="s">
        <v>4649</v>
      </c>
      <c r="C4698" s="349" t="s">
        <v>3978</v>
      </c>
      <c r="D4698" s="349" t="s">
        <v>4901</v>
      </c>
      <c r="E4698" s="350" t="s">
        <v>24</v>
      </c>
      <c r="F4698" s="349" t="s">
        <v>24</v>
      </c>
      <c r="G4698" s="349">
        <v>97481</v>
      </c>
      <c r="H4698" s="349" t="s">
        <v>5895</v>
      </c>
      <c r="I4698" s="349" t="s">
        <v>181</v>
      </c>
      <c r="J4698" s="349" t="s">
        <v>1137</v>
      </c>
      <c r="K4698" s="350">
        <v>100.47</v>
      </c>
      <c r="L4698" s="349" t="s">
        <v>1138</v>
      </c>
    </row>
    <row r="4699" spans="1:12" ht="13.5" x14ac:dyDescent="0.25">
      <c r="A4699" s="349" t="s">
        <v>4648</v>
      </c>
      <c r="B4699" s="349" t="s">
        <v>4649</v>
      </c>
      <c r="C4699" s="349" t="s">
        <v>3978</v>
      </c>
      <c r="D4699" s="349" t="s">
        <v>4901</v>
      </c>
      <c r="E4699" s="350" t="s">
        <v>24</v>
      </c>
      <c r="F4699" s="349" t="s">
        <v>24</v>
      </c>
      <c r="G4699" s="349">
        <v>97482</v>
      </c>
      <c r="H4699" s="349" t="s">
        <v>5896</v>
      </c>
      <c r="I4699" s="349" t="s">
        <v>181</v>
      </c>
      <c r="J4699" s="349" t="s">
        <v>1137</v>
      </c>
      <c r="K4699" s="350">
        <v>100.47</v>
      </c>
      <c r="L4699" s="349" t="s">
        <v>1138</v>
      </c>
    </row>
    <row r="4700" spans="1:12" ht="13.5" x14ac:dyDescent="0.25">
      <c r="A4700" s="349" t="s">
        <v>4648</v>
      </c>
      <c r="B4700" s="349" t="s">
        <v>4649</v>
      </c>
      <c r="C4700" s="349" t="s">
        <v>3978</v>
      </c>
      <c r="D4700" s="349" t="s">
        <v>4901</v>
      </c>
      <c r="E4700" s="350" t="s">
        <v>24</v>
      </c>
      <c r="F4700" s="349" t="s">
        <v>24</v>
      </c>
      <c r="G4700" s="349">
        <v>97483</v>
      </c>
      <c r="H4700" s="349" t="s">
        <v>5897</v>
      </c>
      <c r="I4700" s="349" t="s">
        <v>181</v>
      </c>
      <c r="J4700" s="349" t="s">
        <v>1137</v>
      </c>
      <c r="K4700" s="350">
        <v>141.91</v>
      </c>
      <c r="L4700" s="349" t="s">
        <v>1138</v>
      </c>
    </row>
    <row r="4701" spans="1:12" ht="13.5" x14ac:dyDescent="0.25">
      <c r="A4701" s="349" t="s">
        <v>4648</v>
      </c>
      <c r="B4701" s="349" t="s">
        <v>4649</v>
      </c>
      <c r="C4701" s="349" t="s">
        <v>3978</v>
      </c>
      <c r="D4701" s="349" t="s">
        <v>4901</v>
      </c>
      <c r="E4701" s="350" t="s">
        <v>24</v>
      </c>
      <c r="F4701" s="349" t="s">
        <v>24</v>
      </c>
      <c r="G4701" s="349">
        <v>97484</v>
      </c>
      <c r="H4701" s="349" t="s">
        <v>5898</v>
      </c>
      <c r="I4701" s="349" t="s">
        <v>181</v>
      </c>
      <c r="J4701" s="349" t="s">
        <v>1137</v>
      </c>
      <c r="K4701" s="350">
        <v>141.91</v>
      </c>
      <c r="L4701" s="349" t="s">
        <v>1138</v>
      </c>
    </row>
    <row r="4702" spans="1:12" ht="13.5" x14ac:dyDescent="0.25">
      <c r="A4702" s="349" t="s">
        <v>4648</v>
      </c>
      <c r="B4702" s="349" t="s">
        <v>4649</v>
      </c>
      <c r="C4702" s="349" t="s">
        <v>3978</v>
      </c>
      <c r="D4702" s="349" t="s">
        <v>4901</v>
      </c>
      <c r="E4702" s="350" t="s">
        <v>24</v>
      </c>
      <c r="F4702" s="349" t="s">
        <v>24</v>
      </c>
      <c r="G4702" s="349">
        <v>97485</v>
      </c>
      <c r="H4702" s="349" t="s">
        <v>5899</v>
      </c>
      <c r="I4702" s="349" t="s">
        <v>181</v>
      </c>
      <c r="J4702" s="349" t="s">
        <v>1137</v>
      </c>
      <c r="K4702" s="350">
        <v>196.93</v>
      </c>
      <c r="L4702" s="349" t="s">
        <v>1138</v>
      </c>
    </row>
    <row r="4703" spans="1:12" ht="13.5" x14ac:dyDescent="0.25">
      <c r="A4703" s="349" t="s">
        <v>4648</v>
      </c>
      <c r="B4703" s="349" t="s">
        <v>4649</v>
      </c>
      <c r="C4703" s="349" t="s">
        <v>3978</v>
      </c>
      <c r="D4703" s="349" t="s">
        <v>4901</v>
      </c>
      <c r="E4703" s="350" t="s">
        <v>24</v>
      </c>
      <c r="F4703" s="349" t="s">
        <v>24</v>
      </c>
      <c r="G4703" s="349">
        <v>97486</v>
      </c>
      <c r="H4703" s="349" t="s">
        <v>5900</v>
      </c>
      <c r="I4703" s="349" t="s">
        <v>181</v>
      </c>
      <c r="J4703" s="349" t="s">
        <v>1137</v>
      </c>
      <c r="K4703" s="350">
        <v>211.88</v>
      </c>
      <c r="L4703" s="349" t="s">
        <v>1138</v>
      </c>
    </row>
    <row r="4704" spans="1:12" ht="13.5" x14ac:dyDescent="0.25">
      <c r="A4704" s="349" t="s">
        <v>4648</v>
      </c>
      <c r="B4704" s="349" t="s">
        <v>4649</v>
      </c>
      <c r="C4704" s="349" t="s">
        <v>3978</v>
      </c>
      <c r="D4704" s="349" t="s">
        <v>4901</v>
      </c>
      <c r="E4704" s="350" t="s">
        <v>24</v>
      </c>
      <c r="F4704" s="349" t="s">
        <v>24</v>
      </c>
      <c r="G4704" s="349">
        <v>97487</v>
      </c>
      <c r="H4704" s="349" t="s">
        <v>5901</v>
      </c>
      <c r="I4704" s="349" t="s">
        <v>181</v>
      </c>
      <c r="J4704" s="349" t="s">
        <v>1137</v>
      </c>
      <c r="K4704" s="350">
        <v>369.07</v>
      </c>
      <c r="L4704" s="349" t="s">
        <v>1138</v>
      </c>
    </row>
    <row r="4705" spans="1:12" ht="13.5" x14ac:dyDescent="0.25">
      <c r="A4705" s="349" t="s">
        <v>4648</v>
      </c>
      <c r="B4705" s="349" t="s">
        <v>4649</v>
      </c>
      <c r="C4705" s="349" t="s">
        <v>3978</v>
      </c>
      <c r="D4705" s="349" t="s">
        <v>4901</v>
      </c>
      <c r="E4705" s="350" t="s">
        <v>24</v>
      </c>
      <c r="F4705" s="349" t="s">
        <v>24</v>
      </c>
      <c r="G4705" s="349">
        <v>97488</v>
      </c>
      <c r="H4705" s="349" t="s">
        <v>5902</v>
      </c>
      <c r="I4705" s="349" t="s">
        <v>181</v>
      </c>
      <c r="J4705" s="349" t="s">
        <v>1137</v>
      </c>
      <c r="K4705" s="350">
        <v>392.98</v>
      </c>
      <c r="L4705" s="349" t="s">
        <v>1138</v>
      </c>
    </row>
    <row r="4706" spans="1:12" ht="13.5" x14ac:dyDescent="0.25">
      <c r="A4706" s="349" t="s">
        <v>4648</v>
      </c>
      <c r="B4706" s="349" t="s">
        <v>4649</v>
      </c>
      <c r="C4706" s="349" t="s">
        <v>3978</v>
      </c>
      <c r="D4706" s="349" t="s">
        <v>4901</v>
      </c>
      <c r="E4706" s="350" t="s">
        <v>24</v>
      </c>
      <c r="F4706" s="349" t="s">
        <v>24</v>
      </c>
      <c r="G4706" s="349">
        <v>97489</v>
      </c>
      <c r="H4706" s="349" t="s">
        <v>5903</v>
      </c>
      <c r="I4706" s="349" t="s">
        <v>181</v>
      </c>
      <c r="J4706" s="349" t="s">
        <v>1137</v>
      </c>
      <c r="K4706" s="350">
        <v>893.92</v>
      </c>
      <c r="L4706" s="349" t="s">
        <v>1138</v>
      </c>
    </row>
    <row r="4707" spans="1:12" ht="13.5" x14ac:dyDescent="0.25">
      <c r="A4707" s="349" t="s">
        <v>4648</v>
      </c>
      <c r="B4707" s="349" t="s">
        <v>4649</v>
      </c>
      <c r="C4707" s="349" t="s">
        <v>3978</v>
      </c>
      <c r="D4707" s="349" t="s">
        <v>4901</v>
      </c>
      <c r="E4707" s="350" t="s">
        <v>24</v>
      </c>
      <c r="F4707" s="349" t="s">
        <v>24</v>
      </c>
      <c r="G4707" s="349">
        <v>97490</v>
      </c>
      <c r="H4707" s="349" t="s">
        <v>5904</v>
      </c>
      <c r="I4707" s="349" t="s">
        <v>181</v>
      </c>
      <c r="J4707" s="349" t="s">
        <v>1137</v>
      </c>
      <c r="K4707" s="350">
        <v>786.67</v>
      </c>
      <c r="L4707" s="349" t="s">
        <v>1138</v>
      </c>
    </row>
    <row r="4708" spans="1:12" ht="13.5" x14ac:dyDescent="0.25">
      <c r="A4708" s="349" t="s">
        <v>4648</v>
      </c>
      <c r="B4708" s="349" t="s">
        <v>4649</v>
      </c>
      <c r="C4708" s="349" t="s">
        <v>3978</v>
      </c>
      <c r="D4708" s="349" t="s">
        <v>4901</v>
      </c>
      <c r="E4708" s="350" t="s">
        <v>24</v>
      </c>
      <c r="F4708" s="349" t="s">
        <v>24</v>
      </c>
      <c r="G4708" s="349">
        <v>97491</v>
      </c>
      <c r="H4708" s="349" t="s">
        <v>5905</v>
      </c>
      <c r="I4708" s="349" t="s">
        <v>181</v>
      </c>
      <c r="J4708" s="349" t="s">
        <v>1137</v>
      </c>
      <c r="K4708" s="350">
        <v>107.29</v>
      </c>
      <c r="L4708" s="349" t="s">
        <v>1138</v>
      </c>
    </row>
    <row r="4709" spans="1:12" ht="13.5" x14ac:dyDescent="0.25">
      <c r="A4709" s="349" t="s">
        <v>4648</v>
      </c>
      <c r="B4709" s="349" t="s">
        <v>4649</v>
      </c>
      <c r="C4709" s="349" t="s">
        <v>3978</v>
      </c>
      <c r="D4709" s="349" t="s">
        <v>4901</v>
      </c>
      <c r="E4709" s="350" t="s">
        <v>24</v>
      </c>
      <c r="F4709" s="349" t="s">
        <v>24</v>
      </c>
      <c r="G4709" s="349">
        <v>97492</v>
      </c>
      <c r="H4709" s="349" t="s">
        <v>5906</v>
      </c>
      <c r="I4709" s="349" t="s">
        <v>181</v>
      </c>
      <c r="J4709" s="349" t="s">
        <v>1137</v>
      </c>
      <c r="K4709" s="350">
        <v>158.87</v>
      </c>
      <c r="L4709" s="349" t="s">
        <v>1138</v>
      </c>
    </row>
    <row r="4710" spans="1:12" ht="13.5" x14ac:dyDescent="0.25">
      <c r="A4710" s="349" t="s">
        <v>4648</v>
      </c>
      <c r="B4710" s="349" t="s">
        <v>4649</v>
      </c>
      <c r="C4710" s="349" t="s">
        <v>3978</v>
      </c>
      <c r="D4710" s="349" t="s">
        <v>4901</v>
      </c>
      <c r="E4710" s="350" t="s">
        <v>24</v>
      </c>
      <c r="F4710" s="349" t="s">
        <v>24</v>
      </c>
      <c r="G4710" s="349">
        <v>97493</v>
      </c>
      <c r="H4710" s="349" t="s">
        <v>5907</v>
      </c>
      <c r="I4710" s="349" t="s">
        <v>181</v>
      </c>
      <c r="J4710" s="349" t="s">
        <v>1137</v>
      </c>
      <c r="K4710" s="350">
        <v>205.35</v>
      </c>
      <c r="L4710" s="349" t="s">
        <v>1138</v>
      </c>
    </row>
    <row r="4711" spans="1:12" ht="13.5" x14ac:dyDescent="0.25">
      <c r="A4711" s="349" t="s">
        <v>4648</v>
      </c>
      <c r="B4711" s="349" t="s">
        <v>4649</v>
      </c>
      <c r="C4711" s="349" t="s">
        <v>3978</v>
      </c>
      <c r="D4711" s="349" t="s">
        <v>4901</v>
      </c>
      <c r="E4711" s="350" t="s">
        <v>24</v>
      </c>
      <c r="F4711" s="349" t="s">
        <v>24</v>
      </c>
      <c r="G4711" s="349">
        <v>97494</v>
      </c>
      <c r="H4711" s="349" t="s">
        <v>5908</v>
      </c>
      <c r="I4711" s="349" t="s">
        <v>181</v>
      </c>
      <c r="J4711" s="349" t="s">
        <v>1137</v>
      </c>
      <c r="K4711" s="350">
        <v>322.49</v>
      </c>
      <c r="L4711" s="349" t="s">
        <v>1138</v>
      </c>
    </row>
    <row r="4712" spans="1:12" ht="13.5" x14ac:dyDescent="0.25">
      <c r="A4712" s="349" t="s">
        <v>4648</v>
      </c>
      <c r="B4712" s="349" t="s">
        <v>4649</v>
      </c>
      <c r="C4712" s="349" t="s">
        <v>3978</v>
      </c>
      <c r="D4712" s="349" t="s">
        <v>4901</v>
      </c>
      <c r="E4712" s="350" t="s">
        <v>24</v>
      </c>
      <c r="F4712" s="349" t="s">
        <v>24</v>
      </c>
      <c r="G4712" s="349">
        <v>97495</v>
      </c>
      <c r="H4712" s="349" t="s">
        <v>5909</v>
      </c>
      <c r="I4712" s="349" t="s">
        <v>181</v>
      </c>
      <c r="J4712" s="349" t="s">
        <v>1137</v>
      </c>
      <c r="K4712" s="350">
        <v>599.27</v>
      </c>
      <c r="L4712" s="349" t="s">
        <v>1138</v>
      </c>
    </row>
    <row r="4713" spans="1:12" ht="13.5" x14ac:dyDescent="0.25">
      <c r="A4713" s="349" t="s">
        <v>4648</v>
      </c>
      <c r="B4713" s="349" t="s">
        <v>4649</v>
      </c>
      <c r="C4713" s="349" t="s">
        <v>3978</v>
      </c>
      <c r="D4713" s="349" t="s">
        <v>4901</v>
      </c>
      <c r="E4713" s="350" t="s">
        <v>24</v>
      </c>
      <c r="F4713" s="349" t="s">
        <v>24</v>
      </c>
      <c r="G4713" s="349">
        <v>97496</v>
      </c>
      <c r="H4713" s="349" t="s">
        <v>5910</v>
      </c>
      <c r="I4713" s="349" t="s">
        <v>181</v>
      </c>
      <c r="J4713" s="349" t="s">
        <v>1137</v>
      </c>
      <c r="K4713" s="350">
        <v>955.15</v>
      </c>
      <c r="L4713" s="349" t="s">
        <v>1138</v>
      </c>
    </row>
    <row r="4714" spans="1:12" ht="13.5" x14ac:dyDescent="0.25">
      <c r="A4714" s="349" t="s">
        <v>4648</v>
      </c>
      <c r="B4714" s="349" t="s">
        <v>4649</v>
      </c>
      <c r="C4714" s="349" t="s">
        <v>3978</v>
      </c>
      <c r="D4714" s="349" t="s">
        <v>4901</v>
      </c>
      <c r="E4714" s="350" t="s">
        <v>24</v>
      </c>
      <c r="F4714" s="349" t="s">
        <v>24</v>
      </c>
      <c r="G4714" s="349">
        <v>97499</v>
      </c>
      <c r="H4714" s="349" t="s">
        <v>5911</v>
      </c>
      <c r="I4714" s="349" t="s">
        <v>181</v>
      </c>
      <c r="J4714" s="349" t="s">
        <v>1137</v>
      </c>
      <c r="K4714" s="350">
        <v>39.56</v>
      </c>
      <c r="L4714" s="349" t="s">
        <v>1138</v>
      </c>
    </row>
    <row r="4715" spans="1:12" ht="13.5" x14ac:dyDescent="0.25">
      <c r="A4715" s="349" t="s">
        <v>4648</v>
      </c>
      <c r="B4715" s="349" t="s">
        <v>4649</v>
      </c>
      <c r="C4715" s="349" t="s">
        <v>3978</v>
      </c>
      <c r="D4715" s="349" t="s">
        <v>4901</v>
      </c>
      <c r="E4715" s="350" t="s">
        <v>24</v>
      </c>
      <c r="F4715" s="349" t="s">
        <v>24</v>
      </c>
      <c r="G4715" s="349">
        <v>97500</v>
      </c>
      <c r="H4715" s="349" t="s">
        <v>5912</v>
      </c>
      <c r="I4715" s="349" t="s">
        <v>181</v>
      </c>
      <c r="J4715" s="349" t="s">
        <v>1137</v>
      </c>
      <c r="K4715" s="350">
        <v>31.88</v>
      </c>
      <c r="L4715" s="349" t="s">
        <v>1138</v>
      </c>
    </row>
    <row r="4716" spans="1:12" ht="13.5" x14ac:dyDescent="0.25">
      <c r="A4716" s="349" t="s">
        <v>4648</v>
      </c>
      <c r="B4716" s="349" t="s">
        <v>4649</v>
      </c>
      <c r="C4716" s="349" t="s">
        <v>3978</v>
      </c>
      <c r="D4716" s="349" t="s">
        <v>4901</v>
      </c>
      <c r="E4716" s="350" t="s">
        <v>24</v>
      </c>
      <c r="F4716" s="349" t="s">
        <v>24</v>
      </c>
      <c r="G4716" s="349">
        <v>97502</v>
      </c>
      <c r="H4716" s="349" t="s">
        <v>5913</v>
      </c>
      <c r="I4716" s="349" t="s">
        <v>181</v>
      </c>
      <c r="J4716" s="349" t="s">
        <v>1137</v>
      </c>
      <c r="K4716" s="350">
        <v>56.56</v>
      </c>
      <c r="L4716" s="349" t="s">
        <v>1138</v>
      </c>
    </row>
    <row r="4717" spans="1:12" ht="13.5" x14ac:dyDescent="0.25">
      <c r="A4717" s="349" t="s">
        <v>4648</v>
      </c>
      <c r="B4717" s="349" t="s">
        <v>4649</v>
      </c>
      <c r="C4717" s="349" t="s">
        <v>3978</v>
      </c>
      <c r="D4717" s="349" t="s">
        <v>4901</v>
      </c>
      <c r="E4717" s="350" t="s">
        <v>24</v>
      </c>
      <c r="F4717" s="349" t="s">
        <v>24</v>
      </c>
      <c r="G4717" s="349">
        <v>97503</v>
      </c>
      <c r="H4717" s="349" t="s">
        <v>5914</v>
      </c>
      <c r="I4717" s="349" t="s">
        <v>181</v>
      </c>
      <c r="J4717" s="349" t="s">
        <v>1137</v>
      </c>
      <c r="K4717" s="350">
        <v>69.73</v>
      </c>
      <c r="L4717" s="349" t="s">
        <v>1138</v>
      </c>
    </row>
    <row r="4718" spans="1:12" ht="13.5" x14ac:dyDescent="0.25">
      <c r="A4718" s="349" t="s">
        <v>4648</v>
      </c>
      <c r="B4718" s="349" t="s">
        <v>4649</v>
      </c>
      <c r="C4718" s="349" t="s">
        <v>3978</v>
      </c>
      <c r="D4718" s="349" t="s">
        <v>4901</v>
      </c>
      <c r="E4718" s="350" t="s">
        <v>24</v>
      </c>
      <c r="F4718" s="349" t="s">
        <v>24</v>
      </c>
      <c r="G4718" s="349">
        <v>97505</v>
      </c>
      <c r="H4718" s="349" t="s">
        <v>5915</v>
      </c>
      <c r="I4718" s="349" t="s">
        <v>181</v>
      </c>
      <c r="J4718" s="349" t="s">
        <v>1137</v>
      </c>
      <c r="K4718" s="350">
        <v>71.2</v>
      </c>
      <c r="L4718" s="349" t="s">
        <v>1138</v>
      </c>
    </row>
    <row r="4719" spans="1:12" ht="13.5" x14ac:dyDescent="0.25">
      <c r="A4719" s="349" t="s">
        <v>4648</v>
      </c>
      <c r="B4719" s="349" t="s">
        <v>4649</v>
      </c>
      <c r="C4719" s="349" t="s">
        <v>3978</v>
      </c>
      <c r="D4719" s="349" t="s">
        <v>4901</v>
      </c>
      <c r="E4719" s="350" t="s">
        <v>24</v>
      </c>
      <c r="F4719" s="349" t="s">
        <v>24</v>
      </c>
      <c r="G4719" s="349">
        <v>97506</v>
      </c>
      <c r="H4719" s="349" t="s">
        <v>5916</v>
      </c>
      <c r="I4719" s="349" t="s">
        <v>181</v>
      </c>
      <c r="J4719" s="349" t="s">
        <v>1137</v>
      </c>
      <c r="K4719" s="350">
        <v>87.76</v>
      </c>
      <c r="L4719" s="349" t="s">
        <v>1138</v>
      </c>
    </row>
    <row r="4720" spans="1:12" ht="13.5" x14ac:dyDescent="0.25">
      <c r="A4720" s="349" t="s">
        <v>4648</v>
      </c>
      <c r="B4720" s="349" t="s">
        <v>4649</v>
      </c>
      <c r="C4720" s="349" t="s">
        <v>3978</v>
      </c>
      <c r="D4720" s="349" t="s">
        <v>4901</v>
      </c>
      <c r="E4720" s="350" t="s">
        <v>24</v>
      </c>
      <c r="F4720" s="349" t="s">
        <v>24</v>
      </c>
      <c r="G4720" s="349">
        <v>97508</v>
      </c>
      <c r="H4720" s="349" t="s">
        <v>5917</v>
      </c>
      <c r="I4720" s="349" t="s">
        <v>181</v>
      </c>
      <c r="J4720" s="349" t="s">
        <v>1137</v>
      </c>
      <c r="K4720" s="350">
        <v>107.09</v>
      </c>
      <c r="L4720" s="349" t="s">
        <v>1138</v>
      </c>
    </row>
    <row r="4721" spans="1:12" ht="13.5" x14ac:dyDescent="0.25">
      <c r="A4721" s="349" t="s">
        <v>4648</v>
      </c>
      <c r="B4721" s="349" t="s">
        <v>4649</v>
      </c>
      <c r="C4721" s="349" t="s">
        <v>3978</v>
      </c>
      <c r="D4721" s="349" t="s">
        <v>4901</v>
      </c>
      <c r="E4721" s="350" t="s">
        <v>24</v>
      </c>
      <c r="F4721" s="349" t="s">
        <v>24</v>
      </c>
      <c r="G4721" s="349">
        <v>97509</v>
      </c>
      <c r="H4721" s="349" t="s">
        <v>5918</v>
      </c>
      <c r="I4721" s="349" t="s">
        <v>181</v>
      </c>
      <c r="J4721" s="349" t="s">
        <v>1137</v>
      </c>
      <c r="K4721" s="350">
        <v>133.28</v>
      </c>
      <c r="L4721" s="349" t="s">
        <v>1138</v>
      </c>
    </row>
    <row r="4722" spans="1:12" ht="13.5" x14ac:dyDescent="0.25">
      <c r="A4722" s="349" t="s">
        <v>4648</v>
      </c>
      <c r="B4722" s="349" t="s">
        <v>4649</v>
      </c>
      <c r="C4722" s="349" t="s">
        <v>3978</v>
      </c>
      <c r="D4722" s="349" t="s">
        <v>4901</v>
      </c>
      <c r="E4722" s="350" t="s">
        <v>24</v>
      </c>
      <c r="F4722" s="349" t="s">
        <v>24</v>
      </c>
      <c r="G4722" s="349">
        <v>97511</v>
      </c>
      <c r="H4722" s="349" t="s">
        <v>5919</v>
      </c>
      <c r="I4722" s="349" t="s">
        <v>181</v>
      </c>
      <c r="J4722" s="349" t="s">
        <v>1137</v>
      </c>
      <c r="K4722" s="350">
        <v>204.05</v>
      </c>
      <c r="L4722" s="349" t="s">
        <v>1138</v>
      </c>
    </row>
    <row r="4723" spans="1:12" ht="13.5" x14ac:dyDescent="0.25">
      <c r="A4723" s="349" t="s">
        <v>4648</v>
      </c>
      <c r="B4723" s="349" t="s">
        <v>4649</v>
      </c>
      <c r="C4723" s="349" t="s">
        <v>3978</v>
      </c>
      <c r="D4723" s="349" t="s">
        <v>4901</v>
      </c>
      <c r="E4723" s="350" t="s">
        <v>24</v>
      </c>
      <c r="F4723" s="349" t="s">
        <v>24</v>
      </c>
      <c r="G4723" s="349">
        <v>97512</v>
      </c>
      <c r="H4723" s="349" t="s">
        <v>5920</v>
      </c>
      <c r="I4723" s="349" t="s">
        <v>181</v>
      </c>
      <c r="J4723" s="349" t="s">
        <v>1137</v>
      </c>
      <c r="K4723" s="350">
        <v>256.99</v>
      </c>
      <c r="L4723" s="349" t="s">
        <v>1138</v>
      </c>
    </row>
    <row r="4724" spans="1:12" ht="13.5" x14ac:dyDescent="0.25">
      <c r="A4724" s="349" t="s">
        <v>4648</v>
      </c>
      <c r="B4724" s="349" t="s">
        <v>4649</v>
      </c>
      <c r="C4724" s="349" t="s">
        <v>3978</v>
      </c>
      <c r="D4724" s="349" t="s">
        <v>4901</v>
      </c>
      <c r="E4724" s="350" t="s">
        <v>24</v>
      </c>
      <c r="F4724" s="349" t="s">
        <v>24</v>
      </c>
      <c r="G4724" s="349">
        <v>97514</v>
      </c>
      <c r="H4724" s="349" t="s">
        <v>5921</v>
      </c>
      <c r="I4724" s="349" t="s">
        <v>181</v>
      </c>
      <c r="J4724" s="349" t="s">
        <v>1137</v>
      </c>
      <c r="K4724" s="350">
        <v>273.12</v>
      </c>
      <c r="L4724" s="349" t="s">
        <v>1138</v>
      </c>
    </row>
    <row r="4725" spans="1:12" ht="13.5" x14ac:dyDescent="0.25">
      <c r="A4725" s="349" t="s">
        <v>4648</v>
      </c>
      <c r="B4725" s="349" t="s">
        <v>4649</v>
      </c>
      <c r="C4725" s="349" t="s">
        <v>3978</v>
      </c>
      <c r="D4725" s="349" t="s">
        <v>4901</v>
      </c>
      <c r="E4725" s="350" t="s">
        <v>24</v>
      </c>
      <c r="F4725" s="349" t="s">
        <v>24</v>
      </c>
      <c r="G4725" s="349">
        <v>97515</v>
      </c>
      <c r="H4725" s="349" t="s">
        <v>5922</v>
      </c>
      <c r="I4725" s="349" t="s">
        <v>181</v>
      </c>
      <c r="J4725" s="349" t="s">
        <v>1137</v>
      </c>
      <c r="K4725" s="350">
        <v>344.43</v>
      </c>
      <c r="L4725" s="349" t="s">
        <v>1138</v>
      </c>
    </row>
    <row r="4726" spans="1:12" ht="13.5" x14ac:dyDescent="0.25">
      <c r="A4726" s="349" t="s">
        <v>4648</v>
      </c>
      <c r="B4726" s="349" t="s">
        <v>4649</v>
      </c>
      <c r="C4726" s="349" t="s">
        <v>3978</v>
      </c>
      <c r="D4726" s="349" t="s">
        <v>4901</v>
      </c>
      <c r="E4726" s="350" t="s">
        <v>24</v>
      </c>
      <c r="F4726" s="349" t="s">
        <v>24</v>
      </c>
      <c r="G4726" s="349">
        <v>97517</v>
      </c>
      <c r="H4726" s="349" t="s">
        <v>5923</v>
      </c>
      <c r="I4726" s="349" t="s">
        <v>181</v>
      </c>
      <c r="J4726" s="349" t="s">
        <v>1137</v>
      </c>
      <c r="K4726" s="350">
        <v>64.680000000000007</v>
      </c>
      <c r="L4726" s="349" t="s">
        <v>1138</v>
      </c>
    </row>
    <row r="4727" spans="1:12" ht="13.5" x14ac:dyDescent="0.25">
      <c r="A4727" s="349" t="s">
        <v>4648</v>
      </c>
      <c r="B4727" s="349" t="s">
        <v>4649</v>
      </c>
      <c r="C4727" s="349" t="s">
        <v>3978</v>
      </c>
      <c r="D4727" s="349" t="s">
        <v>4901</v>
      </c>
      <c r="E4727" s="350" t="s">
        <v>24</v>
      </c>
      <c r="F4727" s="349" t="s">
        <v>24</v>
      </c>
      <c r="G4727" s="349">
        <v>97518</v>
      </c>
      <c r="H4727" s="349" t="s">
        <v>5924</v>
      </c>
      <c r="I4727" s="349" t="s">
        <v>181</v>
      </c>
      <c r="J4727" s="349" t="s">
        <v>1137</v>
      </c>
      <c r="K4727" s="350">
        <v>64.680000000000007</v>
      </c>
      <c r="L4727" s="349" t="s">
        <v>1138</v>
      </c>
    </row>
    <row r="4728" spans="1:12" ht="13.5" x14ac:dyDescent="0.25">
      <c r="A4728" s="349" t="s">
        <v>4648</v>
      </c>
      <c r="B4728" s="349" t="s">
        <v>4649</v>
      </c>
      <c r="C4728" s="349" t="s">
        <v>3978</v>
      </c>
      <c r="D4728" s="349" t="s">
        <v>4901</v>
      </c>
      <c r="E4728" s="350" t="s">
        <v>24</v>
      </c>
      <c r="F4728" s="349" t="s">
        <v>24</v>
      </c>
      <c r="G4728" s="349">
        <v>97519</v>
      </c>
      <c r="H4728" s="349" t="s">
        <v>5925</v>
      </c>
      <c r="I4728" s="349" t="s">
        <v>181</v>
      </c>
      <c r="J4728" s="349" t="s">
        <v>1137</v>
      </c>
      <c r="K4728" s="350">
        <v>93.55</v>
      </c>
      <c r="L4728" s="349" t="s">
        <v>1138</v>
      </c>
    </row>
    <row r="4729" spans="1:12" ht="13.5" x14ac:dyDescent="0.25">
      <c r="A4729" s="349" t="s">
        <v>4648</v>
      </c>
      <c r="B4729" s="349" t="s">
        <v>4649</v>
      </c>
      <c r="C4729" s="349" t="s">
        <v>3978</v>
      </c>
      <c r="D4729" s="349" t="s">
        <v>4901</v>
      </c>
      <c r="E4729" s="350" t="s">
        <v>24</v>
      </c>
      <c r="F4729" s="349" t="s">
        <v>24</v>
      </c>
      <c r="G4729" s="349">
        <v>97520</v>
      </c>
      <c r="H4729" s="349" t="s">
        <v>5926</v>
      </c>
      <c r="I4729" s="349" t="s">
        <v>181</v>
      </c>
      <c r="J4729" s="349" t="s">
        <v>1137</v>
      </c>
      <c r="K4729" s="350">
        <v>93.55</v>
      </c>
      <c r="L4729" s="349" t="s">
        <v>1138</v>
      </c>
    </row>
    <row r="4730" spans="1:12" ht="13.5" x14ac:dyDescent="0.25">
      <c r="A4730" s="349" t="s">
        <v>4648</v>
      </c>
      <c r="B4730" s="349" t="s">
        <v>4649</v>
      </c>
      <c r="C4730" s="349" t="s">
        <v>3978</v>
      </c>
      <c r="D4730" s="349" t="s">
        <v>4901</v>
      </c>
      <c r="E4730" s="350" t="s">
        <v>24</v>
      </c>
      <c r="F4730" s="349" t="s">
        <v>24</v>
      </c>
      <c r="G4730" s="349">
        <v>97521</v>
      </c>
      <c r="H4730" s="349" t="s">
        <v>5927</v>
      </c>
      <c r="I4730" s="349" t="s">
        <v>181</v>
      </c>
      <c r="J4730" s="349" t="s">
        <v>1137</v>
      </c>
      <c r="K4730" s="350">
        <v>131.59</v>
      </c>
      <c r="L4730" s="349" t="s">
        <v>1138</v>
      </c>
    </row>
    <row r="4731" spans="1:12" ht="13.5" x14ac:dyDescent="0.25">
      <c r="A4731" s="349" t="s">
        <v>4648</v>
      </c>
      <c r="B4731" s="349" t="s">
        <v>4649</v>
      </c>
      <c r="C4731" s="349" t="s">
        <v>3978</v>
      </c>
      <c r="D4731" s="349" t="s">
        <v>4901</v>
      </c>
      <c r="E4731" s="350" t="s">
        <v>24</v>
      </c>
      <c r="F4731" s="349" t="s">
        <v>24</v>
      </c>
      <c r="G4731" s="349">
        <v>97522</v>
      </c>
      <c r="H4731" s="349" t="s">
        <v>5928</v>
      </c>
      <c r="I4731" s="349" t="s">
        <v>181</v>
      </c>
      <c r="J4731" s="349" t="s">
        <v>1137</v>
      </c>
      <c r="K4731" s="350">
        <v>131.59</v>
      </c>
      <c r="L4731" s="349" t="s">
        <v>1138</v>
      </c>
    </row>
    <row r="4732" spans="1:12" ht="13.5" x14ac:dyDescent="0.25">
      <c r="A4732" s="349" t="s">
        <v>4648</v>
      </c>
      <c r="B4732" s="349" t="s">
        <v>4649</v>
      </c>
      <c r="C4732" s="349" t="s">
        <v>3978</v>
      </c>
      <c r="D4732" s="349" t="s">
        <v>4901</v>
      </c>
      <c r="E4732" s="350" t="s">
        <v>24</v>
      </c>
      <c r="F4732" s="349" t="s">
        <v>24</v>
      </c>
      <c r="G4732" s="349">
        <v>97523</v>
      </c>
      <c r="H4732" s="349" t="s">
        <v>5929</v>
      </c>
      <c r="I4732" s="349" t="s">
        <v>181</v>
      </c>
      <c r="J4732" s="349" t="s">
        <v>1137</v>
      </c>
      <c r="K4732" s="350">
        <v>182.4</v>
      </c>
      <c r="L4732" s="349" t="s">
        <v>1138</v>
      </c>
    </row>
    <row r="4733" spans="1:12" ht="13.5" x14ac:dyDescent="0.25">
      <c r="A4733" s="349" t="s">
        <v>4648</v>
      </c>
      <c r="B4733" s="349" t="s">
        <v>4649</v>
      </c>
      <c r="C4733" s="349" t="s">
        <v>3978</v>
      </c>
      <c r="D4733" s="349" t="s">
        <v>4901</v>
      </c>
      <c r="E4733" s="350" t="s">
        <v>24</v>
      </c>
      <c r="F4733" s="349" t="s">
        <v>24</v>
      </c>
      <c r="G4733" s="349">
        <v>97524</v>
      </c>
      <c r="H4733" s="349" t="s">
        <v>5930</v>
      </c>
      <c r="I4733" s="349" t="s">
        <v>181</v>
      </c>
      <c r="J4733" s="349" t="s">
        <v>1137</v>
      </c>
      <c r="K4733" s="350">
        <v>197.35</v>
      </c>
      <c r="L4733" s="349" t="s">
        <v>1138</v>
      </c>
    </row>
    <row r="4734" spans="1:12" ht="13.5" x14ac:dyDescent="0.25">
      <c r="A4734" s="349" t="s">
        <v>4648</v>
      </c>
      <c r="B4734" s="349" t="s">
        <v>4649</v>
      </c>
      <c r="C4734" s="349" t="s">
        <v>3978</v>
      </c>
      <c r="D4734" s="349" t="s">
        <v>4901</v>
      </c>
      <c r="E4734" s="350" t="s">
        <v>24</v>
      </c>
      <c r="F4734" s="349" t="s">
        <v>24</v>
      </c>
      <c r="G4734" s="349">
        <v>97525</v>
      </c>
      <c r="H4734" s="349" t="s">
        <v>5931</v>
      </c>
      <c r="I4734" s="349" t="s">
        <v>181</v>
      </c>
      <c r="J4734" s="349" t="s">
        <v>1137</v>
      </c>
      <c r="K4734" s="350">
        <v>348.08</v>
      </c>
      <c r="L4734" s="349" t="s">
        <v>1138</v>
      </c>
    </row>
    <row r="4735" spans="1:12" ht="13.5" x14ac:dyDescent="0.25">
      <c r="A4735" s="349" t="s">
        <v>4648</v>
      </c>
      <c r="B4735" s="349" t="s">
        <v>4649</v>
      </c>
      <c r="C4735" s="349" t="s">
        <v>3978</v>
      </c>
      <c r="D4735" s="349" t="s">
        <v>4901</v>
      </c>
      <c r="E4735" s="350" t="s">
        <v>24</v>
      </c>
      <c r="F4735" s="349" t="s">
        <v>24</v>
      </c>
      <c r="G4735" s="349">
        <v>97526</v>
      </c>
      <c r="H4735" s="349" t="s">
        <v>5932</v>
      </c>
      <c r="I4735" s="349" t="s">
        <v>181</v>
      </c>
      <c r="J4735" s="349" t="s">
        <v>1137</v>
      </c>
      <c r="K4735" s="350">
        <v>371.99</v>
      </c>
      <c r="L4735" s="349" t="s">
        <v>1138</v>
      </c>
    </row>
    <row r="4736" spans="1:12" ht="13.5" x14ac:dyDescent="0.25">
      <c r="A4736" s="349" t="s">
        <v>4648</v>
      </c>
      <c r="B4736" s="349" t="s">
        <v>4649</v>
      </c>
      <c r="C4736" s="349" t="s">
        <v>3978</v>
      </c>
      <c r="D4736" s="349" t="s">
        <v>4901</v>
      </c>
      <c r="E4736" s="350" t="s">
        <v>24</v>
      </c>
      <c r="F4736" s="349" t="s">
        <v>24</v>
      </c>
      <c r="G4736" s="349">
        <v>97527</v>
      </c>
      <c r="H4736" s="349" t="s">
        <v>5933</v>
      </c>
      <c r="I4736" s="349" t="s">
        <v>181</v>
      </c>
      <c r="J4736" s="349" t="s">
        <v>1137</v>
      </c>
      <c r="K4736" s="350">
        <v>866.54</v>
      </c>
      <c r="L4736" s="349" t="s">
        <v>1138</v>
      </c>
    </row>
    <row r="4737" spans="1:12" ht="13.5" x14ac:dyDescent="0.25">
      <c r="A4737" s="349" t="s">
        <v>4648</v>
      </c>
      <c r="B4737" s="349" t="s">
        <v>4649</v>
      </c>
      <c r="C4737" s="349" t="s">
        <v>3978</v>
      </c>
      <c r="D4737" s="349" t="s">
        <v>4901</v>
      </c>
      <c r="E4737" s="350" t="s">
        <v>24</v>
      </c>
      <c r="F4737" s="349" t="s">
        <v>24</v>
      </c>
      <c r="G4737" s="349">
        <v>97528</v>
      </c>
      <c r="H4737" s="349" t="s">
        <v>5934</v>
      </c>
      <c r="I4737" s="349" t="s">
        <v>181</v>
      </c>
      <c r="J4737" s="349" t="s">
        <v>1137</v>
      </c>
      <c r="K4737" s="350">
        <v>759.29</v>
      </c>
      <c r="L4737" s="349" t="s">
        <v>1138</v>
      </c>
    </row>
    <row r="4738" spans="1:12" ht="13.5" x14ac:dyDescent="0.25">
      <c r="A4738" s="349" t="s">
        <v>4648</v>
      </c>
      <c r="B4738" s="349" t="s">
        <v>4649</v>
      </c>
      <c r="C4738" s="349" t="s">
        <v>3978</v>
      </c>
      <c r="D4738" s="349" t="s">
        <v>4901</v>
      </c>
      <c r="E4738" s="350" t="s">
        <v>24</v>
      </c>
      <c r="F4738" s="349" t="s">
        <v>24</v>
      </c>
      <c r="G4738" s="349">
        <v>97529</v>
      </c>
      <c r="H4738" s="349" t="s">
        <v>5935</v>
      </c>
      <c r="I4738" s="349" t="s">
        <v>181</v>
      </c>
      <c r="J4738" s="349" t="s">
        <v>1137</v>
      </c>
      <c r="K4738" s="350">
        <v>102.14</v>
      </c>
      <c r="L4738" s="349" t="s">
        <v>1138</v>
      </c>
    </row>
    <row r="4739" spans="1:12" ht="13.5" x14ac:dyDescent="0.25">
      <c r="A4739" s="349" t="s">
        <v>4648</v>
      </c>
      <c r="B4739" s="349" t="s">
        <v>4649</v>
      </c>
      <c r="C4739" s="349" t="s">
        <v>3978</v>
      </c>
      <c r="D4739" s="349" t="s">
        <v>4901</v>
      </c>
      <c r="E4739" s="350" t="s">
        <v>24</v>
      </c>
      <c r="F4739" s="349" t="s">
        <v>24</v>
      </c>
      <c r="G4739" s="349">
        <v>97530</v>
      </c>
      <c r="H4739" s="349" t="s">
        <v>5936</v>
      </c>
      <c r="I4739" s="349" t="s">
        <v>181</v>
      </c>
      <c r="J4739" s="349" t="s">
        <v>1137</v>
      </c>
      <c r="K4739" s="350">
        <v>149.65</v>
      </c>
      <c r="L4739" s="349" t="s">
        <v>1138</v>
      </c>
    </row>
    <row r="4740" spans="1:12" ht="13.5" x14ac:dyDescent="0.25">
      <c r="A4740" s="349" t="s">
        <v>4648</v>
      </c>
      <c r="B4740" s="349" t="s">
        <v>4649</v>
      </c>
      <c r="C4740" s="349" t="s">
        <v>3978</v>
      </c>
      <c r="D4740" s="349" t="s">
        <v>4901</v>
      </c>
      <c r="E4740" s="350" t="s">
        <v>24</v>
      </c>
      <c r="F4740" s="349" t="s">
        <v>24</v>
      </c>
      <c r="G4740" s="349">
        <v>97531</v>
      </c>
      <c r="H4740" s="349" t="s">
        <v>5937</v>
      </c>
      <c r="I4740" s="349" t="s">
        <v>181</v>
      </c>
      <c r="J4740" s="349" t="s">
        <v>1137</v>
      </c>
      <c r="K4740" s="350">
        <v>191.59</v>
      </c>
      <c r="L4740" s="349" t="s">
        <v>1138</v>
      </c>
    </row>
    <row r="4741" spans="1:12" ht="13.5" x14ac:dyDescent="0.25">
      <c r="A4741" s="349" t="s">
        <v>4648</v>
      </c>
      <c r="B4741" s="349" t="s">
        <v>4649</v>
      </c>
      <c r="C4741" s="349" t="s">
        <v>3978</v>
      </c>
      <c r="D4741" s="349" t="s">
        <v>4901</v>
      </c>
      <c r="E4741" s="350" t="s">
        <v>24</v>
      </c>
      <c r="F4741" s="349" t="s">
        <v>24</v>
      </c>
      <c r="G4741" s="349">
        <v>97532</v>
      </c>
      <c r="H4741" s="349" t="s">
        <v>5938</v>
      </c>
      <c r="I4741" s="349" t="s">
        <v>181</v>
      </c>
      <c r="J4741" s="349" t="s">
        <v>1137</v>
      </c>
      <c r="K4741" s="350">
        <v>303.11</v>
      </c>
      <c r="L4741" s="349" t="s">
        <v>1138</v>
      </c>
    </row>
    <row r="4742" spans="1:12" ht="13.5" x14ac:dyDescent="0.25">
      <c r="A4742" s="349" t="s">
        <v>4648</v>
      </c>
      <c r="B4742" s="349" t="s">
        <v>4649</v>
      </c>
      <c r="C4742" s="349" t="s">
        <v>3978</v>
      </c>
      <c r="D4742" s="349" t="s">
        <v>4901</v>
      </c>
      <c r="E4742" s="350" t="s">
        <v>24</v>
      </c>
      <c r="F4742" s="349" t="s">
        <v>24</v>
      </c>
      <c r="G4742" s="349">
        <v>97533</v>
      </c>
      <c r="H4742" s="349" t="s">
        <v>5939</v>
      </c>
      <c r="I4742" s="349" t="s">
        <v>181</v>
      </c>
      <c r="J4742" s="349" t="s">
        <v>1137</v>
      </c>
      <c r="K4742" s="350">
        <v>575.42999999999995</v>
      </c>
      <c r="L4742" s="349" t="s">
        <v>1138</v>
      </c>
    </row>
    <row r="4743" spans="1:12" ht="13.5" x14ac:dyDescent="0.25">
      <c r="A4743" s="349" t="s">
        <v>4648</v>
      </c>
      <c r="B4743" s="349" t="s">
        <v>4649</v>
      </c>
      <c r="C4743" s="349" t="s">
        <v>3978</v>
      </c>
      <c r="D4743" s="349" t="s">
        <v>4901</v>
      </c>
      <c r="E4743" s="350" t="s">
        <v>24</v>
      </c>
      <c r="F4743" s="349" t="s">
        <v>24</v>
      </c>
      <c r="G4743" s="349">
        <v>97534</v>
      </c>
      <c r="H4743" s="349" t="s">
        <v>5940</v>
      </c>
      <c r="I4743" s="349" t="s">
        <v>181</v>
      </c>
      <c r="J4743" s="349" t="s">
        <v>1137</v>
      </c>
      <c r="K4743" s="350">
        <v>918.64</v>
      </c>
      <c r="L4743" s="349" t="s">
        <v>1138</v>
      </c>
    </row>
    <row r="4744" spans="1:12" ht="13.5" x14ac:dyDescent="0.25">
      <c r="A4744" s="349" t="s">
        <v>4648</v>
      </c>
      <c r="B4744" s="349" t="s">
        <v>4649</v>
      </c>
      <c r="C4744" s="349" t="s">
        <v>3978</v>
      </c>
      <c r="D4744" s="349" t="s">
        <v>4901</v>
      </c>
      <c r="E4744" s="350" t="s">
        <v>24</v>
      </c>
      <c r="F4744" s="349" t="s">
        <v>24</v>
      </c>
      <c r="G4744" s="349">
        <v>97537</v>
      </c>
      <c r="H4744" s="349" t="s">
        <v>5941</v>
      </c>
      <c r="I4744" s="349" t="s">
        <v>181</v>
      </c>
      <c r="J4744" s="349" t="s">
        <v>1137</v>
      </c>
      <c r="K4744" s="350">
        <v>29.02</v>
      </c>
      <c r="L4744" s="349" t="s">
        <v>1138</v>
      </c>
    </row>
    <row r="4745" spans="1:12" ht="13.5" x14ac:dyDescent="0.25">
      <c r="A4745" s="349" t="s">
        <v>4648</v>
      </c>
      <c r="B4745" s="349" t="s">
        <v>4649</v>
      </c>
      <c r="C4745" s="349" t="s">
        <v>3978</v>
      </c>
      <c r="D4745" s="349" t="s">
        <v>4901</v>
      </c>
      <c r="E4745" s="350" t="s">
        <v>24</v>
      </c>
      <c r="F4745" s="349" t="s">
        <v>24</v>
      </c>
      <c r="G4745" s="349">
        <v>97540</v>
      </c>
      <c r="H4745" s="349" t="s">
        <v>5942</v>
      </c>
      <c r="I4745" s="349" t="s">
        <v>181</v>
      </c>
      <c r="J4745" s="349" t="s">
        <v>1137</v>
      </c>
      <c r="K4745" s="350">
        <v>37.85</v>
      </c>
      <c r="L4745" s="349" t="s">
        <v>1138</v>
      </c>
    </row>
    <row r="4746" spans="1:12" ht="13.5" x14ac:dyDescent="0.25">
      <c r="A4746" s="349" t="s">
        <v>4648</v>
      </c>
      <c r="B4746" s="349" t="s">
        <v>4649</v>
      </c>
      <c r="C4746" s="349" t="s">
        <v>3978</v>
      </c>
      <c r="D4746" s="349" t="s">
        <v>4901</v>
      </c>
      <c r="E4746" s="350" t="s">
        <v>24</v>
      </c>
      <c r="F4746" s="349" t="s">
        <v>24</v>
      </c>
      <c r="G4746" s="349">
        <v>97541</v>
      </c>
      <c r="H4746" s="349" t="s">
        <v>5943</v>
      </c>
      <c r="I4746" s="349" t="s">
        <v>181</v>
      </c>
      <c r="J4746" s="349" t="s">
        <v>1137</v>
      </c>
      <c r="K4746" s="350">
        <v>31.48</v>
      </c>
      <c r="L4746" s="349" t="s">
        <v>1138</v>
      </c>
    </row>
    <row r="4747" spans="1:12" ht="13.5" x14ac:dyDescent="0.25">
      <c r="A4747" s="349" t="s">
        <v>4648</v>
      </c>
      <c r="B4747" s="349" t="s">
        <v>4649</v>
      </c>
      <c r="C4747" s="349" t="s">
        <v>3978</v>
      </c>
      <c r="D4747" s="349" t="s">
        <v>4901</v>
      </c>
      <c r="E4747" s="350" t="s">
        <v>24</v>
      </c>
      <c r="F4747" s="349" t="s">
        <v>24</v>
      </c>
      <c r="G4747" s="349">
        <v>97543</v>
      </c>
      <c r="H4747" s="349" t="s">
        <v>5944</v>
      </c>
      <c r="I4747" s="349" t="s">
        <v>181</v>
      </c>
      <c r="J4747" s="349" t="s">
        <v>1137</v>
      </c>
      <c r="K4747" s="350">
        <v>59.94</v>
      </c>
      <c r="L4747" s="349" t="s">
        <v>1138</v>
      </c>
    </row>
    <row r="4748" spans="1:12" ht="13.5" x14ac:dyDescent="0.25">
      <c r="A4748" s="349" t="s">
        <v>4648</v>
      </c>
      <c r="B4748" s="349" t="s">
        <v>4649</v>
      </c>
      <c r="C4748" s="349" t="s">
        <v>3978</v>
      </c>
      <c r="D4748" s="349" t="s">
        <v>4901</v>
      </c>
      <c r="E4748" s="350" t="s">
        <v>24</v>
      </c>
      <c r="F4748" s="349" t="s">
        <v>24</v>
      </c>
      <c r="G4748" s="349">
        <v>97544</v>
      </c>
      <c r="H4748" s="349" t="s">
        <v>5945</v>
      </c>
      <c r="I4748" s="349" t="s">
        <v>181</v>
      </c>
      <c r="J4748" s="349" t="s">
        <v>1137</v>
      </c>
      <c r="K4748" s="350">
        <v>52.26</v>
      </c>
      <c r="L4748" s="349" t="s">
        <v>1138</v>
      </c>
    </row>
    <row r="4749" spans="1:12" ht="13.5" x14ac:dyDescent="0.25">
      <c r="A4749" s="349" t="s">
        <v>4648</v>
      </c>
      <c r="B4749" s="349" t="s">
        <v>4649</v>
      </c>
      <c r="C4749" s="349" t="s">
        <v>3978</v>
      </c>
      <c r="D4749" s="349" t="s">
        <v>4901</v>
      </c>
      <c r="E4749" s="350" t="s">
        <v>24</v>
      </c>
      <c r="F4749" s="349" t="s">
        <v>24</v>
      </c>
      <c r="G4749" s="349">
        <v>97546</v>
      </c>
      <c r="H4749" s="349" t="s">
        <v>5946</v>
      </c>
      <c r="I4749" s="349" t="s">
        <v>181</v>
      </c>
      <c r="J4749" s="349" t="s">
        <v>1137</v>
      </c>
      <c r="K4749" s="350">
        <v>40.299999999999997</v>
      </c>
      <c r="L4749" s="349" t="s">
        <v>1138</v>
      </c>
    </row>
    <row r="4750" spans="1:12" ht="13.5" x14ac:dyDescent="0.25">
      <c r="A4750" s="349" t="s">
        <v>4648</v>
      </c>
      <c r="B4750" s="349" t="s">
        <v>4649</v>
      </c>
      <c r="C4750" s="349" t="s">
        <v>3978</v>
      </c>
      <c r="D4750" s="349" t="s">
        <v>4901</v>
      </c>
      <c r="E4750" s="350" t="s">
        <v>24</v>
      </c>
      <c r="F4750" s="349" t="s">
        <v>24</v>
      </c>
      <c r="G4750" s="349">
        <v>97547</v>
      </c>
      <c r="H4750" s="349" t="s">
        <v>5947</v>
      </c>
      <c r="I4750" s="349" t="s">
        <v>181</v>
      </c>
      <c r="J4750" s="349" t="s">
        <v>1137</v>
      </c>
      <c r="K4750" s="350">
        <v>40.299999999999997</v>
      </c>
      <c r="L4750" s="349" t="s">
        <v>1138</v>
      </c>
    </row>
    <row r="4751" spans="1:12" ht="13.5" x14ac:dyDescent="0.25">
      <c r="A4751" s="349" t="s">
        <v>4648</v>
      </c>
      <c r="B4751" s="349" t="s">
        <v>4649</v>
      </c>
      <c r="C4751" s="349" t="s">
        <v>3978</v>
      </c>
      <c r="D4751" s="349" t="s">
        <v>4901</v>
      </c>
      <c r="E4751" s="350" t="s">
        <v>24</v>
      </c>
      <c r="F4751" s="349" t="s">
        <v>24</v>
      </c>
      <c r="G4751" s="349">
        <v>97548</v>
      </c>
      <c r="H4751" s="349" t="s">
        <v>5948</v>
      </c>
      <c r="I4751" s="349" t="s">
        <v>181</v>
      </c>
      <c r="J4751" s="349" t="s">
        <v>1137</v>
      </c>
      <c r="K4751" s="350">
        <v>58.73</v>
      </c>
      <c r="L4751" s="349" t="s">
        <v>1138</v>
      </c>
    </row>
    <row r="4752" spans="1:12" ht="13.5" x14ac:dyDescent="0.25">
      <c r="A4752" s="349" t="s">
        <v>4648</v>
      </c>
      <c r="B4752" s="349" t="s">
        <v>4649</v>
      </c>
      <c r="C4752" s="349" t="s">
        <v>3978</v>
      </c>
      <c r="D4752" s="349" t="s">
        <v>4901</v>
      </c>
      <c r="E4752" s="350" t="s">
        <v>24</v>
      </c>
      <c r="F4752" s="349" t="s">
        <v>24</v>
      </c>
      <c r="G4752" s="349">
        <v>97549</v>
      </c>
      <c r="H4752" s="349" t="s">
        <v>5949</v>
      </c>
      <c r="I4752" s="349" t="s">
        <v>181</v>
      </c>
      <c r="J4752" s="349" t="s">
        <v>1137</v>
      </c>
      <c r="K4752" s="350">
        <v>58.73</v>
      </c>
      <c r="L4752" s="349" t="s">
        <v>1138</v>
      </c>
    </row>
    <row r="4753" spans="1:12" ht="13.5" x14ac:dyDescent="0.25">
      <c r="A4753" s="349" t="s">
        <v>4648</v>
      </c>
      <c r="B4753" s="349" t="s">
        <v>4649</v>
      </c>
      <c r="C4753" s="349" t="s">
        <v>3978</v>
      </c>
      <c r="D4753" s="349" t="s">
        <v>4901</v>
      </c>
      <c r="E4753" s="350" t="s">
        <v>24</v>
      </c>
      <c r="F4753" s="349" t="s">
        <v>24</v>
      </c>
      <c r="G4753" s="349">
        <v>97550</v>
      </c>
      <c r="H4753" s="349" t="s">
        <v>5950</v>
      </c>
      <c r="I4753" s="349" t="s">
        <v>181</v>
      </c>
      <c r="J4753" s="349" t="s">
        <v>1137</v>
      </c>
      <c r="K4753" s="350">
        <v>95.28</v>
      </c>
      <c r="L4753" s="349" t="s">
        <v>1138</v>
      </c>
    </row>
    <row r="4754" spans="1:12" ht="13.5" x14ac:dyDescent="0.25">
      <c r="A4754" s="349" t="s">
        <v>4648</v>
      </c>
      <c r="B4754" s="349" t="s">
        <v>4649</v>
      </c>
      <c r="C4754" s="349" t="s">
        <v>3978</v>
      </c>
      <c r="D4754" s="349" t="s">
        <v>4901</v>
      </c>
      <c r="E4754" s="350" t="s">
        <v>24</v>
      </c>
      <c r="F4754" s="349" t="s">
        <v>24</v>
      </c>
      <c r="G4754" s="349">
        <v>97551</v>
      </c>
      <c r="H4754" s="349" t="s">
        <v>5951</v>
      </c>
      <c r="I4754" s="349" t="s">
        <v>181</v>
      </c>
      <c r="J4754" s="349" t="s">
        <v>1137</v>
      </c>
      <c r="K4754" s="350">
        <v>95.28</v>
      </c>
      <c r="L4754" s="349" t="s">
        <v>1138</v>
      </c>
    </row>
    <row r="4755" spans="1:12" ht="13.5" x14ac:dyDescent="0.25">
      <c r="A4755" s="349" t="s">
        <v>4648</v>
      </c>
      <c r="B4755" s="349" t="s">
        <v>4649</v>
      </c>
      <c r="C4755" s="349" t="s">
        <v>3978</v>
      </c>
      <c r="D4755" s="349" t="s">
        <v>4901</v>
      </c>
      <c r="E4755" s="350" t="s">
        <v>24</v>
      </c>
      <c r="F4755" s="349" t="s">
        <v>24</v>
      </c>
      <c r="G4755" s="349">
        <v>97552</v>
      </c>
      <c r="H4755" s="349" t="s">
        <v>5952</v>
      </c>
      <c r="I4755" s="349" t="s">
        <v>181</v>
      </c>
      <c r="J4755" s="349" t="s">
        <v>1137</v>
      </c>
      <c r="K4755" s="350">
        <v>59.28</v>
      </c>
      <c r="L4755" s="349" t="s">
        <v>1138</v>
      </c>
    </row>
    <row r="4756" spans="1:12" ht="13.5" x14ac:dyDescent="0.25">
      <c r="A4756" s="349" t="s">
        <v>4648</v>
      </c>
      <c r="B4756" s="349" t="s">
        <v>4649</v>
      </c>
      <c r="C4756" s="349" t="s">
        <v>3978</v>
      </c>
      <c r="D4756" s="349" t="s">
        <v>4901</v>
      </c>
      <c r="E4756" s="350" t="s">
        <v>24</v>
      </c>
      <c r="F4756" s="349" t="s">
        <v>24</v>
      </c>
      <c r="G4756" s="349">
        <v>97553</v>
      </c>
      <c r="H4756" s="349" t="s">
        <v>5953</v>
      </c>
      <c r="I4756" s="349" t="s">
        <v>181</v>
      </c>
      <c r="J4756" s="349" t="s">
        <v>1137</v>
      </c>
      <c r="K4756" s="350">
        <v>83.82</v>
      </c>
      <c r="L4756" s="349" t="s">
        <v>1138</v>
      </c>
    </row>
    <row r="4757" spans="1:12" ht="13.5" x14ac:dyDescent="0.25">
      <c r="A4757" s="349" t="s">
        <v>4648</v>
      </c>
      <c r="B4757" s="349" t="s">
        <v>4649</v>
      </c>
      <c r="C4757" s="349" t="s">
        <v>3978</v>
      </c>
      <c r="D4757" s="349" t="s">
        <v>4901</v>
      </c>
      <c r="E4757" s="350" t="s">
        <v>24</v>
      </c>
      <c r="F4757" s="349" t="s">
        <v>24</v>
      </c>
      <c r="G4757" s="349">
        <v>97554</v>
      </c>
      <c r="H4757" s="349" t="s">
        <v>5954</v>
      </c>
      <c r="I4757" s="349" t="s">
        <v>181</v>
      </c>
      <c r="J4757" s="349" t="s">
        <v>1137</v>
      </c>
      <c r="K4757" s="350">
        <v>142.96</v>
      </c>
      <c r="L4757" s="349" t="s">
        <v>1138</v>
      </c>
    </row>
    <row r="4758" spans="1:12" ht="13.5" x14ac:dyDescent="0.25">
      <c r="A4758" s="349" t="s">
        <v>4648</v>
      </c>
      <c r="B4758" s="349" t="s">
        <v>4649</v>
      </c>
      <c r="C4758" s="349" t="s">
        <v>3978</v>
      </c>
      <c r="D4758" s="349" t="s">
        <v>4901</v>
      </c>
      <c r="E4758" s="350" t="s">
        <v>24</v>
      </c>
      <c r="F4758" s="349" t="s">
        <v>24</v>
      </c>
      <c r="G4758" s="349">
        <v>98602</v>
      </c>
      <c r="H4758" s="349" t="s">
        <v>5955</v>
      </c>
      <c r="I4758" s="349" t="s">
        <v>181</v>
      </c>
      <c r="J4758" s="349" t="s">
        <v>1333</v>
      </c>
      <c r="K4758" s="350">
        <v>16.72</v>
      </c>
      <c r="L4758" s="349" t="s">
        <v>1138</v>
      </c>
    </row>
    <row r="4759" spans="1:12" ht="13.5" x14ac:dyDescent="0.25">
      <c r="A4759" s="349" t="s">
        <v>4648</v>
      </c>
      <c r="B4759" s="349" t="s">
        <v>4649</v>
      </c>
      <c r="C4759" s="349" t="s">
        <v>3978</v>
      </c>
      <c r="D4759" s="349" t="s">
        <v>4901</v>
      </c>
      <c r="E4759" s="350" t="s">
        <v>24</v>
      </c>
      <c r="F4759" s="349" t="s">
        <v>24</v>
      </c>
      <c r="G4759" s="349">
        <v>103805</v>
      </c>
      <c r="H4759" s="349" t="s">
        <v>5956</v>
      </c>
      <c r="I4759" s="349" t="s">
        <v>181</v>
      </c>
      <c r="J4759" s="349" t="s">
        <v>1333</v>
      </c>
      <c r="K4759" s="350">
        <v>16.95</v>
      </c>
      <c r="L4759" s="349" t="s">
        <v>1138</v>
      </c>
    </row>
    <row r="4760" spans="1:12" ht="13.5" x14ac:dyDescent="0.25">
      <c r="A4760" s="349" t="s">
        <v>4648</v>
      </c>
      <c r="B4760" s="349" t="s">
        <v>4649</v>
      </c>
      <c r="C4760" s="349" t="s">
        <v>3978</v>
      </c>
      <c r="D4760" s="349" t="s">
        <v>4901</v>
      </c>
      <c r="E4760" s="350" t="s">
        <v>24</v>
      </c>
      <c r="F4760" s="349" t="s">
        <v>24</v>
      </c>
      <c r="G4760" s="349">
        <v>103806</v>
      </c>
      <c r="H4760" s="349" t="s">
        <v>5957</v>
      </c>
      <c r="I4760" s="349" t="s">
        <v>181</v>
      </c>
      <c r="J4760" s="349" t="s">
        <v>1333</v>
      </c>
      <c r="K4760" s="350">
        <v>16.920000000000002</v>
      </c>
      <c r="L4760" s="349" t="s">
        <v>1138</v>
      </c>
    </row>
    <row r="4761" spans="1:12" ht="13.5" x14ac:dyDescent="0.25">
      <c r="A4761" s="349" t="s">
        <v>4648</v>
      </c>
      <c r="B4761" s="349" t="s">
        <v>4649</v>
      </c>
      <c r="C4761" s="349" t="s">
        <v>3978</v>
      </c>
      <c r="D4761" s="349" t="s">
        <v>4901</v>
      </c>
      <c r="E4761" s="350" t="s">
        <v>24</v>
      </c>
      <c r="F4761" s="349" t="s">
        <v>24</v>
      </c>
      <c r="G4761" s="349">
        <v>103807</v>
      </c>
      <c r="H4761" s="349" t="s">
        <v>5958</v>
      </c>
      <c r="I4761" s="349" t="s">
        <v>181</v>
      </c>
      <c r="J4761" s="349" t="s">
        <v>1333</v>
      </c>
      <c r="K4761" s="350">
        <v>20.48</v>
      </c>
      <c r="L4761" s="349" t="s">
        <v>1138</v>
      </c>
    </row>
    <row r="4762" spans="1:12" ht="13.5" x14ac:dyDescent="0.25">
      <c r="A4762" s="349" t="s">
        <v>4648</v>
      </c>
      <c r="B4762" s="349" t="s">
        <v>4649</v>
      </c>
      <c r="C4762" s="349" t="s">
        <v>3978</v>
      </c>
      <c r="D4762" s="349" t="s">
        <v>4901</v>
      </c>
      <c r="E4762" s="350" t="s">
        <v>24</v>
      </c>
      <c r="F4762" s="349" t="s">
        <v>24</v>
      </c>
      <c r="G4762" s="349">
        <v>103808</v>
      </c>
      <c r="H4762" s="349" t="s">
        <v>5959</v>
      </c>
      <c r="I4762" s="349" t="s">
        <v>181</v>
      </c>
      <c r="J4762" s="349" t="s">
        <v>1333</v>
      </c>
      <c r="K4762" s="350">
        <v>31.64</v>
      </c>
      <c r="L4762" s="349" t="s">
        <v>1138</v>
      </c>
    </row>
    <row r="4763" spans="1:12" ht="13.5" x14ac:dyDescent="0.25">
      <c r="A4763" s="349" t="s">
        <v>4648</v>
      </c>
      <c r="B4763" s="349" t="s">
        <v>4649</v>
      </c>
      <c r="C4763" s="349" t="s">
        <v>3978</v>
      </c>
      <c r="D4763" s="349" t="s">
        <v>4901</v>
      </c>
      <c r="E4763" s="350" t="s">
        <v>24</v>
      </c>
      <c r="F4763" s="349" t="s">
        <v>24</v>
      </c>
      <c r="G4763" s="349">
        <v>103809</v>
      </c>
      <c r="H4763" s="349" t="s">
        <v>5960</v>
      </c>
      <c r="I4763" s="349" t="s">
        <v>181</v>
      </c>
      <c r="J4763" s="349" t="s">
        <v>1333</v>
      </c>
      <c r="K4763" s="350">
        <v>31.37</v>
      </c>
      <c r="L4763" s="349" t="s">
        <v>1138</v>
      </c>
    </row>
    <row r="4764" spans="1:12" ht="13.5" x14ac:dyDescent="0.25">
      <c r="A4764" s="349" t="s">
        <v>4648</v>
      </c>
      <c r="B4764" s="349" t="s">
        <v>4649</v>
      </c>
      <c r="C4764" s="349" t="s">
        <v>3978</v>
      </c>
      <c r="D4764" s="349" t="s">
        <v>4901</v>
      </c>
      <c r="E4764" s="350" t="s">
        <v>24</v>
      </c>
      <c r="F4764" s="349" t="s">
        <v>24</v>
      </c>
      <c r="G4764" s="349">
        <v>103810</v>
      </c>
      <c r="H4764" s="349" t="s">
        <v>5961</v>
      </c>
      <c r="I4764" s="349" t="s">
        <v>181</v>
      </c>
      <c r="J4764" s="349" t="s">
        <v>1333</v>
      </c>
      <c r="K4764" s="350">
        <v>31.57</v>
      </c>
      <c r="L4764" s="349" t="s">
        <v>1138</v>
      </c>
    </row>
    <row r="4765" spans="1:12" ht="13.5" x14ac:dyDescent="0.25">
      <c r="A4765" s="349" t="s">
        <v>4648</v>
      </c>
      <c r="B4765" s="349" t="s">
        <v>4649</v>
      </c>
      <c r="C4765" s="349" t="s">
        <v>3978</v>
      </c>
      <c r="D4765" s="349" t="s">
        <v>4901</v>
      </c>
      <c r="E4765" s="350" t="s">
        <v>24</v>
      </c>
      <c r="F4765" s="349" t="s">
        <v>24</v>
      </c>
      <c r="G4765" s="349">
        <v>103811</v>
      </c>
      <c r="H4765" s="349" t="s">
        <v>5962</v>
      </c>
      <c r="I4765" s="349" t="s">
        <v>181</v>
      </c>
      <c r="J4765" s="349" t="s">
        <v>1333</v>
      </c>
      <c r="K4765" s="350">
        <v>34.82</v>
      </c>
      <c r="L4765" s="349" t="s">
        <v>1138</v>
      </c>
    </row>
    <row r="4766" spans="1:12" ht="13.5" x14ac:dyDescent="0.25">
      <c r="A4766" s="349" t="s">
        <v>4648</v>
      </c>
      <c r="B4766" s="349" t="s">
        <v>4649</v>
      </c>
      <c r="C4766" s="349" t="s">
        <v>3978</v>
      </c>
      <c r="D4766" s="349" t="s">
        <v>4901</v>
      </c>
      <c r="E4766" s="350" t="s">
        <v>24</v>
      </c>
      <c r="F4766" s="349" t="s">
        <v>24</v>
      </c>
      <c r="G4766" s="349">
        <v>103812</v>
      </c>
      <c r="H4766" s="349" t="s">
        <v>5963</v>
      </c>
      <c r="I4766" s="349" t="s">
        <v>181</v>
      </c>
      <c r="J4766" s="349" t="s">
        <v>1333</v>
      </c>
      <c r="K4766" s="350">
        <v>46.8</v>
      </c>
      <c r="L4766" s="349" t="s">
        <v>1138</v>
      </c>
    </row>
    <row r="4767" spans="1:12" ht="13.5" x14ac:dyDescent="0.25">
      <c r="A4767" s="349" t="s">
        <v>4648</v>
      </c>
      <c r="B4767" s="349" t="s">
        <v>4649</v>
      </c>
      <c r="C4767" s="349" t="s">
        <v>3978</v>
      </c>
      <c r="D4767" s="349" t="s">
        <v>4901</v>
      </c>
      <c r="E4767" s="350" t="s">
        <v>24</v>
      </c>
      <c r="F4767" s="349" t="s">
        <v>24</v>
      </c>
      <c r="G4767" s="349">
        <v>103813</v>
      </c>
      <c r="H4767" s="349" t="s">
        <v>5964</v>
      </c>
      <c r="I4767" s="349" t="s">
        <v>181</v>
      </c>
      <c r="J4767" s="349" t="s">
        <v>1333</v>
      </c>
      <c r="K4767" s="350">
        <v>45.17</v>
      </c>
      <c r="L4767" s="349" t="s">
        <v>1138</v>
      </c>
    </row>
    <row r="4768" spans="1:12" ht="13.5" x14ac:dyDescent="0.25">
      <c r="A4768" s="349" t="s">
        <v>4648</v>
      </c>
      <c r="B4768" s="349" t="s">
        <v>4649</v>
      </c>
      <c r="C4768" s="349" t="s">
        <v>3978</v>
      </c>
      <c r="D4768" s="349" t="s">
        <v>4901</v>
      </c>
      <c r="E4768" s="350" t="s">
        <v>24</v>
      </c>
      <c r="F4768" s="349" t="s">
        <v>24</v>
      </c>
      <c r="G4768" s="349">
        <v>103814</v>
      </c>
      <c r="H4768" s="349" t="s">
        <v>5965</v>
      </c>
      <c r="I4768" s="349" t="s">
        <v>181</v>
      </c>
      <c r="J4768" s="349" t="s">
        <v>1333</v>
      </c>
      <c r="K4768" s="350">
        <v>11.08</v>
      </c>
      <c r="L4768" s="349" t="s">
        <v>1138</v>
      </c>
    </row>
    <row r="4769" spans="1:12" ht="13.5" x14ac:dyDescent="0.25">
      <c r="A4769" s="349" t="s">
        <v>4648</v>
      </c>
      <c r="B4769" s="349" t="s">
        <v>4649</v>
      </c>
      <c r="C4769" s="349" t="s">
        <v>3978</v>
      </c>
      <c r="D4769" s="349" t="s">
        <v>4901</v>
      </c>
      <c r="E4769" s="350" t="s">
        <v>24</v>
      </c>
      <c r="F4769" s="349" t="s">
        <v>24</v>
      </c>
      <c r="G4769" s="349">
        <v>103815</v>
      </c>
      <c r="H4769" s="349" t="s">
        <v>5966</v>
      </c>
      <c r="I4769" s="349" t="s">
        <v>181</v>
      </c>
      <c r="J4769" s="349" t="s">
        <v>1333</v>
      </c>
      <c r="K4769" s="350">
        <v>11.11</v>
      </c>
      <c r="L4769" s="349" t="s">
        <v>1138</v>
      </c>
    </row>
    <row r="4770" spans="1:12" ht="13.5" x14ac:dyDescent="0.25">
      <c r="A4770" s="349" t="s">
        <v>4648</v>
      </c>
      <c r="B4770" s="349" t="s">
        <v>4649</v>
      </c>
      <c r="C4770" s="349" t="s">
        <v>3978</v>
      </c>
      <c r="D4770" s="349" t="s">
        <v>4901</v>
      </c>
      <c r="E4770" s="350" t="s">
        <v>24</v>
      </c>
      <c r="F4770" s="349" t="s">
        <v>24</v>
      </c>
      <c r="G4770" s="349">
        <v>103816</v>
      </c>
      <c r="H4770" s="349" t="s">
        <v>5967</v>
      </c>
      <c r="I4770" s="349" t="s">
        <v>181</v>
      </c>
      <c r="J4770" s="349" t="s">
        <v>1333</v>
      </c>
      <c r="K4770" s="350">
        <v>25.25</v>
      </c>
      <c r="L4770" s="349" t="s">
        <v>1138</v>
      </c>
    </row>
    <row r="4771" spans="1:12" ht="13.5" x14ac:dyDescent="0.25">
      <c r="A4771" s="349" t="s">
        <v>4648</v>
      </c>
      <c r="B4771" s="349" t="s">
        <v>4649</v>
      </c>
      <c r="C4771" s="349" t="s">
        <v>3978</v>
      </c>
      <c r="D4771" s="349" t="s">
        <v>4901</v>
      </c>
      <c r="E4771" s="350" t="s">
        <v>24</v>
      </c>
      <c r="F4771" s="349" t="s">
        <v>24</v>
      </c>
      <c r="G4771" s="349">
        <v>103817</v>
      </c>
      <c r="H4771" s="349" t="s">
        <v>5968</v>
      </c>
      <c r="I4771" s="349" t="s">
        <v>181</v>
      </c>
      <c r="J4771" s="349" t="s">
        <v>1333</v>
      </c>
      <c r="K4771" s="350">
        <v>418.45</v>
      </c>
      <c r="L4771" s="349" t="s">
        <v>1138</v>
      </c>
    </row>
    <row r="4772" spans="1:12" ht="13.5" x14ac:dyDescent="0.25">
      <c r="A4772" s="349" t="s">
        <v>4648</v>
      </c>
      <c r="B4772" s="349" t="s">
        <v>4649</v>
      </c>
      <c r="C4772" s="349" t="s">
        <v>3978</v>
      </c>
      <c r="D4772" s="349" t="s">
        <v>4901</v>
      </c>
      <c r="E4772" s="350" t="s">
        <v>24</v>
      </c>
      <c r="F4772" s="349" t="s">
        <v>24</v>
      </c>
      <c r="G4772" s="349">
        <v>103818</v>
      </c>
      <c r="H4772" s="349" t="s">
        <v>5969</v>
      </c>
      <c r="I4772" s="349" t="s">
        <v>181</v>
      </c>
      <c r="J4772" s="349" t="s">
        <v>1333</v>
      </c>
      <c r="K4772" s="350">
        <v>18.7</v>
      </c>
      <c r="L4772" s="349" t="s">
        <v>1138</v>
      </c>
    </row>
    <row r="4773" spans="1:12" ht="13.5" x14ac:dyDescent="0.25">
      <c r="A4773" s="349" t="s">
        <v>4648</v>
      </c>
      <c r="B4773" s="349" t="s">
        <v>4649</v>
      </c>
      <c r="C4773" s="349" t="s">
        <v>3978</v>
      </c>
      <c r="D4773" s="349" t="s">
        <v>4901</v>
      </c>
      <c r="E4773" s="350" t="s">
        <v>24</v>
      </c>
      <c r="F4773" s="349" t="s">
        <v>24</v>
      </c>
      <c r="G4773" s="349">
        <v>103819</v>
      </c>
      <c r="H4773" s="349" t="s">
        <v>5970</v>
      </c>
      <c r="I4773" s="349" t="s">
        <v>181</v>
      </c>
      <c r="J4773" s="349" t="s">
        <v>1333</v>
      </c>
      <c r="K4773" s="350">
        <v>19.57</v>
      </c>
      <c r="L4773" s="349" t="s">
        <v>1138</v>
      </c>
    </row>
    <row r="4774" spans="1:12" ht="13.5" x14ac:dyDescent="0.25">
      <c r="A4774" s="349" t="s">
        <v>4648</v>
      </c>
      <c r="B4774" s="349" t="s">
        <v>4649</v>
      </c>
      <c r="C4774" s="349" t="s">
        <v>3978</v>
      </c>
      <c r="D4774" s="349" t="s">
        <v>4901</v>
      </c>
      <c r="E4774" s="350" t="s">
        <v>24</v>
      </c>
      <c r="F4774" s="349" t="s">
        <v>24</v>
      </c>
      <c r="G4774" s="349">
        <v>103820</v>
      </c>
      <c r="H4774" s="349" t="s">
        <v>5971</v>
      </c>
      <c r="I4774" s="349" t="s">
        <v>181</v>
      </c>
      <c r="J4774" s="349" t="s">
        <v>1333</v>
      </c>
      <c r="K4774" s="350">
        <v>20.79</v>
      </c>
      <c r="L4774" s="349" t="s">
        <v>1138</v>
      </c>
    </row>
    <row r="4775" spans="1:12" ht="13.5" x14ac:dyDescent="0.25">
      <c r="A4775" s="349" t="s">
        <v>4648</v>
      </c>
      <c r="B4775" s="349" t="s">
        <v>4649</v>
      </c>
      <c r="C4775" s="349" t="s">
        <v>3978</v>
      </c>
      <c r="D4775" s="349" t="s">
        <v>4901</v>
      </c>
      <c r="E4775" s="350" t="s">
        <v>24</v>
      </c>
      <c r="F4775" s="349" t="s">
        <v>24</v>
      </c>
      <c r="G4775" s="349">
        <v>103821</v>
      </c>
      <c r="H4775" s="349" t="s">
        <v>5972</v>
      </c>
      <c r="I4775" s="349" t="s">
        <v>181</v>
      </c>
      <c r="J4775" s="349" t="s">
        <v>1333</v>
      </c>
      <c r="K4775" s="350">
        <v>490.08</v>
      </c>
      <c r="L4775" s="349" t="s">
        <v>1138</v>
      </c>
    </row>
    <row r="4776" spans="1:12" ht="13.5" x14ac:dyDescent="0.25">
      <c r="A4776" s="349" t="s">
        <v>4648</v>
      </c>
      <c r="B4776" s="349" t="s">
        <v>4649</v>
      </c>
      <c r="C4776" s="349" t="s">
        <v>3978</v>
      </c>
      <c r="D4776" s="349" t="s">
        <v>4901</v>
      </c>
      <c r="E4776" s="350" t="s">
        <v>24</v>
      </c>
      <c r="F4776" s="349" t="s">
        <v>24</v>
      </c>
      <c r="G4776" s="349">
        <v>103822</v>
      </c>
      <c r="H4776" s="349" t="s">
        <v>5973</v>
      </c>
      <c r="I4776" s="349" t="s">
        <v>181</v>
      </c>
      <c r="J4776" s="349" t="s">
        <v>1333</v>
      </c>
      <c r="K4776" s="350">
        <v>51.87</v>
      </c>
      <c r="L4776" s="349" t="s">
        <v>1138</v>
      </c>
    </row>
    <row r="4777" spans="1:12" ht="13.5" x14ac:dyDescent="0.25">
      <c r="A4777" s="349" t="s">
        <v>4648</v>
      </c>
      <c r="B4777" s="349" t="s">
        <v>4649</v>
      </c>
      <c r="C4777" s="349" t="s">
        <v>3978</v>
      </c>
      <c r="D4777" s="349" t="s">
        <v>4901</v>
      </c>
      <c r="E4777" s="350" t="s">
        <v>24</v>
      </c>
      <c r="F4777" s="349" t="s">
        <v>24</v>
      </c>
      <c r="G4777" s="349">
        <v>103823</v>
      </c>
      <c r="H4777" s="349" t="s">
        <v>5974</v>
      </c>
      <c r="I4777" s="349" t="s">
        <v>181</v>
      </c>
      <c r="J4777" s="349" t="s">
        <v>1333</v>
      </c>
      <c r="K4777" s="350">
        <v>16.940000000000001</v>
      </c>
      <c r="L4777" s="349" t="s">
        <v>1138</v>
      </c>
    </row>
    <row r="4778" spans="1:12" ht="13.5" x14ac:dyDescent="0.25">
      <c r="A4778" s="349" t="s">
        <v>4648</v>
      </c>
      <c r="B4778" s="349" t="s">
        <v>4649</v>
      </c>
      <c r="C4778" s="349" t="s">
        <v>3978</v>
      </c>
      <c r="D4778" s="349" t="s">
        <v>4901</v>
      </c>
      <c r="E4778" s="350" t="s">
        <v>24</v>
      </c>
      <c r="F4778" s="349" t="s">
        <v>24</v>
      </c>
      <c r="G4778" s="349">
        <v>103824</v>
      </c>
      <c r="H4778" s="349" t="s">
        <v>5975</v>
      </c>
      <c r="I4778" s="349" t="s">
        <v>181</v>
      </c>
      <c r="J4778" s="349" t="s">
        <v>1333</v>
      </c>
      <c r="K4778" s="350">
        <v>21.9</v>
      </c>
      <c r="L4778" s="349" t="s">
        <v>1138</v>
      </c>
    </row>
    <row r="4779" spans="1:12" ht="13.5" x14ac:dyDescent="0.25">
      <c r="A4779" s="349" t="s">
        <v>4648</v>
      </c>
      <c r="B4779" s="349" t="s">
        <v>4649</v>
      </c>
      <c r="C4779" s="349" t="s">
        <v>3978</v>
      </c>
      <c r="D4779" s="349" t="s">
        <v>4901</v>
      </c>
      <c r="E4779" s="350" t="s">
        <v>24</v>
      </c>
      <c r="F4779" s="349" t="s">
        <v>24</v>
      </c>
      <c r="G4779" s="349">
        <v>103825</v>
      </c>
      <c r="H4779" s="349" t="s">
        <v>5976</v>
      </c>
      <c r="I4779" s="349" t="s">
        <v>181</v>
      </c>
      <c r="J4779" s="349" t="s">
        <v>1333</v>
      </c>
      <c r="K4779" s="350">
        <v>25.92</v>
      </c>
      <c r="L4779" s="349" t="s">
        <v>1138</v>
      </c>
    </row>
    <row r="4780" spans="1:12" ht="13.5" x14ac:dyDescent="0.25">
      <c r="A4780" s="349" t="s">
        <v>4648</v>
      </c>
      <c r="B4780" s="349" t="s">
        <v>4649</v>
      </c>
      <c r="C4780" s="349" t="s">
        <v>3978</v>
      </c>
      <c r="D4780" s="349" t="s">
        <v>4901</v>
      </c>
      <c r="E4780" s="350" t="s">
        <v>24</v>
      </c>
      <c r="F4780" s="349" t="s">
        <v>24</v>
      </c>
      <c r="G4780" s="349">
        <v>103826</v>
      </c>
      <c r="H4780" s="349" t="s">
        <v>5977</v>
      </c>
      <c r="I4780" s="349" t="s">
        <v>181</v>
      </c>
      <c r="J4780" s="349" t="s">
        <v>1333</v>
      </c>
      <c r="K4780" s="350">
        <v>29.4</v>
      </c>
      <c r="L4780" s="349" t="s">
        <v>1138</v>
      </c>
    </row>
    <row r="4781" spans="1:12" ht="13.5" x14ac:dyDescent="0.25">
      <c r="A4781" s="349" t="s">
        <v>4648</v>
      </c>
      <c r="B4781" s="349" t="s">
        <v>4649</v>
      </c>
      <c r="C4781" s="349" t="s">
        <v>3978</v>
      </c>
      <c r="D4781" s="349" t="s">
        <v>4901</v>
      </c>
      <c r="E4781" s="350" t="s">
        <v>24</v>
      </c>
      <c r="F4781" s="349" t="s">
        <v>24</v>
      </c>
      <c r="G4781" s="349">
        <v>103827</v>
      </c>
      <c r="H4781" s="349" t="s">
        <v>5978</v>
      </c>
      <c r="I4781" s="349" t="s">
        <v>181</v>
      </c>
      <c r="J4781" s="349" t="s">
        <v>1333</v>
      </c>
      <c r="K4781" s="350">
        <v>29.4</v>
      </c>
      <c r="L4781" s="349" t="s">
        <v>1138</v>
      </c>
    </row>
    <row r="4782" spans="1:12" ht="13.5" x14ac:dyDescent="0.25">
      <c r="A4782" s="349" t="s">
        <v>4648</v>
      </c>
      <c r="B4782" s="349" t="s">
        <v>4649</v>
      </c>
      <c r="C4782" s="349" t="s">
        <v>3978</v>
      </c>
      <c r="D4782" s="349" t="s">
        <v>4901</v>
      </c>
      <c r="E4782" s="350" t="s">
        <v>24</v>
      </c>
      <c r="F4782" s="349" t="s">
        <v>24</v>
      </c>
      <c r="G4782" s="349">
        <v>103828</v>
      </c>
      <c r="H4782" s="349" t="s">
        <v>5979</v>
      </c>
      <c r="I4782" s="349" t="s">
        <v>181</v>
      </c>
      <c r="J4782" s="349" t="s">
        <v>1333</v>
      </c>
      <c r="K4782" s="350">
        <v>86.54</v>
      </c>
      <c r="L4782" s="349" t="s">
        <v>1138</v>
      </c>
    </row>
    <row r="4783" spans="1:12" ht="13.5" x14ac:dyDescent="0.25">
      <c r="A4783" s="349" t="s">
        <v>4648</v>
      </c>
      <c r="B4783" s="349" t="s">
        <v>4649</v>
      </c>
      <c r="C4783" s="349" t="s">
        <v>3978</v>
      </c>
      <c r="D4783" s="349" t="s">
        <v>4901</v>
      </c>
      <c r="E4783" s="350" t="s">
        <v>24</v>
      </c>
      <c r="F4783" s="349" t="s">
        <v>24</v>
      </c>
      <c r="G4783" s="349">
        <v>103829</v>
      </c>
      <c r="H4783" s="349" t="s">
        <v>5980</v>
      </c>
      <c r="I4783" s="349" t="s">
        <v>181</v>
      </c>
      <c r="J4783" s="349" t="s">
        <v>1333</v>
      </c>
      <c r="K4783" s="350">
        <v>541.57000000000005</v>
      </c>
      <c r="L4783" s="349" t="s">
        <v>1138</v>
      </c>
    </row>
    <row r="4784" spans="1:12" ht="13.5" x14ac:dyDescent="0.25">
      <c r="A4784" s="349" t="s">
        <v>4648</v>
      </c>
      <c r="B4784" s="349" t="s">
        <v>4649</v>
      </c>
      <c r="C4784" s="349" t="s">
        <v>3978</v>
      </c>
      <c r="D4784" s="349" t="s">
        <v>4901</v>
      </c>
      <c r="E4784" s="350" t="s">
        <v>24</v>
      </c>
      <c r="F4784" s="349" t="s">
        <v>24</v>
      </c>
      <c r="G4784" s="349">
        <v>103830</v>
      </c>
      <c r="H4784" s="349" t="s">
        <v>5981</v>
      </c>
      <c r="I4784" s="349" t="s">
        <v>181</v>
      </c>
      <c r="J4784" s="349" t="s">
        <v>1333</v>
      </c>
      <c r="K4784" s="350">
        <v>33.97</v>
      </c>
      <c r="L4784" s="349" t="s">
        <v>1138</v>
      </c>
    </row>
    <row r="4785" spans="1:12" ht="13.5" x14ac:dyDescent="0.25">
      <c r="A4785" s="349" t="s">
        <v>4648</v>
      </c>
      <c r="B4785" s="349" t="s">
        <v>4649</v>
      </c>
      <c r="C4785" s="349" t="s">
        <v>3978</v>
      </c>
      <c r="D4785" s="349" t="s">
        <v>4901</v>
      </c>
      <c r="E4785" s="350" t="s">
        <v>24</v>
      </c>
      <c r="F4785" s="349" t="s">
        <v>24</v>
      </c>
      <c r="G4785" s="349">
        <v>103831</v>
      </c>
      <c r="H4785" s="349" t="s">
        <v>5982</v>
      </c>
      <c r="I4785" s="349" t="s">
        <v>181</v>
      </c>
      <c r="J4785" s="349" t="s">
        <v>1333</v>
      </c>
      <c r="K4785" s="350">
        <v>25.27</v>
      </c>
      <c r="L4785" s="349" t="s">
        <v>1138</v>
      </c>
    </row>
    <row r="4786" spans="1:12" ht="13.5" x14ac:dyDescent="0.25">
      <c r="A4786" s="349" t="s">
        <v>4648</v>
      </c>
      <c r="B4786" s="349" t="s">
        <v>4649</v>
      </c>
      <c r="C4786" s="349" t="s">
        <v>3978</v>
      </c>
      <c r="D4786" s="349" t="s">
        <v>4901</v>
      </c>
      <c r="E4786" s="350" t="s">
        <v>24</v>
      </c>
      <c r="F4786" s="349" t="s">
        <v>24</v>
      </c>
      <c r="G4786" s="349">
        <v>103832</v>
      </c>
      <c r="H4786" s="349" t="s">
        <v>5983</v>
      </c>
      <c r="I4786" s="349" t="s">
        <v>181</v>
      </c>
      <c r="J4786" s="349" t="s">
        <v>1333</v>
      </c>
      <c r="K4786" s="350">
        <v>22.89</v>
      </c>
      <c r="L4786" s="349" t="s">
        <v>1138</v>
      </c>
    </row>
    <row r="4787" spans="1:12" ht="13.5" x14ac:dyDescent="0.25">
      <c r="A4787" s="349" t="s">
        <v>4648</v>
      </c>
      <c r="B4787" s="349" t="s">
        <v>4649</v>
      </c>
      <c r="C4787" s="349" t="s">
        <v>3978</v>
      </c>
      <c r="D4787" s="349" t="s">
        <v>4901</v>
      </c>
      <c r="E4787" s="350" t="s">
        <v>24</v>
      </c>
      <c r="F4787" s="349" t="s">
        <v>24</v>
      </c>
      <c r="G4787" s="349">
        <v>103833</v>
      </c>
      <c r="H4787" s="349" t="s">
        <v>5984</v>
      </c>
      <c r="I4787" s="349" t="s">
        <v>181</v>
      </c>
      <c r="J4787" s="349" t="s">
        <v>1333</v>
      </c>
      <c r="K4787" s="350">
        <v>41.97</v>
      </c>
      <c r="L4787" s="349" t="s">
        <v>1138</v>
      </c>
    </row>
    <row r="4788" spans="1:12" ht="13.5" x14ac:dyDescent="0.25">
      <c r="A4788" s="349" t="s">
        <v>4648</v>
      </c>
      <c r="B4788" s="349" t="s">
        <v>4649</v>
      </c>
      <c r="C4788" s="349" t="s">
        <v>3978</v>
      </c>
      <c r="D4788" s="349" t="s">
        <v>4901</v>
      </c>
      <c r="E4788" s="350" t="s">
        <v>24</v>
      </c>
      <c r="F4788" s="349" t="s">
        <v>24</v>
      </c>
      <c r="G4788" s="349">
        <v>103834</v>
      </c>
      <c r="H4788" s="349" t="s">
        <v>5985</v>
      </c>
      <c r="I4788" s="349" t="s">
        <v>181</v>
      </c>
      <c r="J4788" s="349" t="s">
        <v>1333</v>
      </c>
      <c r="K4788" s="350">
        <v>60.87</v>
      </c>
      <c r="L4788" s="349" t="s">
        <v>1138</v>
      </c>
    </row>
    <row r="4789" spans="1:12" ht="13.5" x14ac:dyDescent="0.25">
      <c r="A4789" s="349" t="s">
        <v>4648</v>
      </c>
      <c r="B4789" s="349" t="s">
        <v>4649</v>
      </c>
      <c r="C4789" s="349" t="s">
        <v>3978</v>
      </c>
      <c r="D4789" s="349" t="s">
        <v>4901</v>
      </c>
      <c r="E4789" s="350" t="s">
        <v>24</v>
      </c>
      <c r="F4789" s="349" t="s">
        <v>24</v>
      </c>
      <c r="G4789" s="349">
        <v>103838</v>
      </c>
      <c r="H4789" s="349" t="s">
        <v>5986</v>
      </c>
      <c r="I4789" s="349" t="s">
        <v>181</v>
      </c>
      <c r="J4789" s="349" t="s">
        <v>1333</v>
      </c>
      <c r="K4789" s="350">
        <v>16.28</v>
      </c>
      <c r="L4789" s="349" t="s">
        <v>1138</v>
      </c>
    </row>
    <row r="4790" spans="1:12" ht="13.5" x14ac:dyDescent="0.25">
      <c r="A4790" s="349" t="s">
        <v>4648</v>
      </c>
      <c r="B4790" s="349" t="s">
        <v>4649</v>
      </c>
      <c r="C4790" s="349" t="s">
        <v>3978</v>
      </c>
      <c r="D4790" s="349" t="s">
        <v>4901</v>
      </c>
      <c r="E4790" s="350" t="s">
        <v>24</v>
      </c>
      <c r="F4790" s="349" t="s">
        <v>24</v>
      </c>
      <c r="G4790" s="349">
        <v>103839</v>
      </c>
      <c r="H4790" s="349" t="s">
        <v>5987</v>
      </c>
      <c r="I4790" s="349" t="s">
        <v>181</v>
      </c>
      <c r="J4790" s="349" t="s">
        <v>1333</v>
      </c>
      <c r="K4790" s="350">
        <v>16.25</v>
      </c>
      <c r="L4790" s="349" t="s">
        <v>1138</v>
      </c>
    </row>
    <row r="4791" spans="1:12" ht="13.5" x14ac:dyDescent="0.25">
      <c r="A4791" s="349" t="s">
        <v>4648</v>
      </c>
      <c r="B4791" s="349" t="s">
        <v>4649</v>
      </c>
      <c r="C4791" s="349" t="s">
        <v>3978</v>
      </c>
      <c r="D4791" s="349" t="s">
        <v>4901</v>
      </c>
      <c r="E4791" s="350" t="s">
        <v>24</v>
      </c>
      <c r="F4791" s="349" t="s">
        <v>24</v>
      </c>
      <c r="G4791" s="349">
        <v>103840</v>
      </c>
      <c r="H4791" s="349" t="s">
        <v>5988</v>
      </c>
      <c r="I4791" s="349" t="s">
        <v>181</v>
      </c>
      <c r="J4791" s="349" t="s">
        <v>1333</v>
      </c>
      <c r="K4791" s="350">
        <v>20.16</v>
      </c>
      <c r="L4791" s="349" t="s">
        <v>1138</v>
      </c>
    </row>
    <row r="4792" spans="1:12" ht="13.5" x14ac:dyDescent="0.25">
      <c r="A4792" s="349" t="s">
        <v>4648</v>
      </c>
      <c r="B4792" s="349" t="s">
        <v>4649</v>
      </c>
      <c r="C4792" s="349" t="s">
        <v>3978</v>
      </c>
      <c r="D4792" s="349" t="s">
        <v>4901</v>
      </c>
      <c r="E4792" s="350" t="s">
        <v>24</v>
      </c>
      <c r="F4792" s="349" t="s">
        <v>24</v>
      </c>
      <c r="G4792" s="349">
        <v>103841</v>
      </c>
      <c r="H4792" s="349" t="s">
        <v>5989</v>
      </c>
      <c r="I4792" s="349" t="s">
        <v>181</v>
      </c>
      <c r="J4792" s="349" t="s">
        <v>1333</v>
      </c>
      <c r="K4792" s="350">
        <v>26.4</v>
      </c>
      <c r="L4792" s="349" t="s">
        <v>1138</v>
      </c>
    </row>
    <row r="4793" spans="1:12" ht="13.5" x14ac:dyDescent="0.25">
      <c r="A4793" s="349" t="s">
        <v>4648</v>
      </c>
      <c r="B4793" s="349" t="s">
        <v>4649</v>
      </c>
      <c r="C4793" s="349" t="s">
        <v>3978</v>
      </c>
      <c r="D4793" s="349" t="s">
        <v>4901</v>
      </c>
      <c r="E4793" s="350" t="s">
        <v>24</v>
      </c>
      <c r="F4793" s="349" t="s">
        <v>24</v>
      </c>
      <c r="G4793" s="349">
        <v>103842</v>
      </c>
      <c r="H4793" s="349" t="s">
        <v>5990</v>
      </c>
      <c r="I4793" s="349" t="s">
        <v>181</v>
      </c>
      <c r="J4793" s="349" t="s">
        <v>1333</v>
      </c>
      <c r="K4793" s="350">
        <v>26.13</v>
      </c>
      <c r="L4793" s="349" t="s">
        <v>1138</v>
      </c>
    </row>
    <row r="4794" spans="1:12" ht="13.5" x14ac:dyDescent="0.25">
      <c r="A4794" s="349" t="s">
        <v>4648</v>
      </c>
      <c r="B4794" s="349" t="s">
        <v>4649</v>
      </c>
      <c r="C4794" s="349" t="s">
        <v>3978</v>
      </c>
      <c r="D4794" s="349" t="s">
        <v>4901</v>
      </c>
      <c r="E4794" s="350" t="s">
        <v>24</v>
      </c>
      <c r="F4794" s="349" t="s">
        <v>24</v>
      </c>
      <c r="G4794" s="349">
        <v>103843</v>
      </c>
      <c r="H4794" s="349" t="s">
        <v>5991</v>
      </c>
      <c r="I4794" s="349" t="s">
        <v>181</v>
      </c>
      <c r="J4794" s="349" t="s">
        <v>1333</v>
      </c>
      <c r="K4794" s="350">
        <v>28.95</v>
      </c>
      <c r="L4794" s="349" t="s">
        <v>1138</v>
      </c>
    </row>
    <row r="4795" spans="1:12" ht="13.5" x14ac:dyDescent="0.25">
      <c r="A4795" s="349" t="s">
        <v>4648</v>
      </c>
      <c r="B4795" s="349" t="s">
        <v>4649</v>
      </c>
      <c r="C4795" s="349" t="s">
        <v>3978</v>
      </c>
      <c r="D4795" s="349" t="s">
        <v>4901</v>
      </c>
      <c r="E4795" s="350" t="s">
        <v>24</v>
      </c>
      <c r="F4795" s="349" t="s">
        <v>24</v>
      </c>
      <c r="G4795" s="349">
        <v>103844</v>
      </c>
      <c r="H4795" s="349" t="s">
        <v>5992</v>
      </c>
      <c r="I4795" s="349" t="s">
        <v>181</v>
      </c>
      <c r="J4795" s="349" t="s">
        <v>1333</v>
      </c>
      <c r="K4795" s="350">
        <v>32.200000000000003</v>
      </c>
      <c r="L4795" s="349" t="s">
        <v>1138</v>
      </c>
    </row>
    <row r="4796" spans="1:12" ht="13.5" x14ac:dyDescent="0.25">
      <c r="A4796" s="349" t="s">
        <v>4648</v>
      </c>
      <c r="B4796" s="349" t="s">
        <v>4649</v>
      </c>
      <c r="C4796" s="349" t="s">
        <v>3978</v>
      </c>
      <c r="D4796" s="349" t="s">
        <v>4901</v>
      </c>
      <c r="E4796" s="350" t="s">
        <v>24</v>
      </c>
      <c r="F4796" s="349" t="s">
        <v>24</v>
      </c>
      <c r="G4796" s="349">
        <v>103845</v>
      </c>
      <c r="H4796" s="349" t="s">
        <v>5993</v>
      </c>
      <c r="I4796" s="349" t="s">
        <v>181</v>
      </c>
      <c r="J4796" s="349" t="s">
        <v>1333</v>
      </c>
      <c r="K4796" s="350">
        <v>37.61</v>
      </c>
      <c r="L4796" s="349" t="s">
        <v>1138</v>
      </c>
    </row>
    <row r="4797" spans="1:12" ht="13.5" x14ac:dyDescent="0.25">
      <c r="A4797" s="349" t="s">
        <v>4648</v>
      </c>
      <c r="B4797" s="349" t="s">
        <v>4649</v>
      </c>
      <c r="C4797" s="349" t="s">
        <v>3978</v>
      </c>
      <c r="D4797" s="349" t="s">
        <v>4901</v>
      </c>
      <c r="E4797" s="350" t="s">
        <v>24</v>
      </c>
      <c r="F4797" s="349" t="s">
        <v>24</v>
      </c>
      <c r="G4797" s="349">
        <v>103846</v>
      </c>
      <c r="H4797" s="349" t="s">
        <v>5994</v>
      </c>
      <c r="I4797" s="349" t="s">
        <v>181</v>
      </c>
      <c r="J4797" s="349" t="s">
        <v>1333</v>
      </c>
      <c r="K4797" s="350">
        <v>35.979999999999997</v>
      </c>
      <c r="L4797" s="349" t="s">
        <v>1138</v>
      </c>
    </row>
    <row r="4798" spans="1:12" ht="13.5" x14ac:dyDescent="0.25">
      <c r="A4798" s="349" t="s">
        <v>4648</v>
      </c>
      <c r="B4798" s="349" t="s">
        <v>4649</v>
      </c>
      <c r="C4798" s="349" t="s">
        <v>3978</v>
      </c>
      <c r="D4798" s="349" t="s">
        <v>4901</v>
      </c>
      <c r="E4798" s="350" t="s">
        <v>24</v>
      </c>
      <c r="F4798" s="349" t="s">
        <v>24</v>
      </c>
      <c r="G4798" s="349">
        <v>103847</v>
      </c>
      <c r="H4798" s="349" t="s">
        <v>5995</v>
      </c>
      <c r="I4798" s="349" t="s">
        <v>181</v>
      </c>
      <c r="J4798" s="349" t="s">
        <v>1333</v>
      </c>
      <c r="K4798" s="350">
        <v>10.64</v>
      </c>
      <c r="L4798" s="349" t="s">
        <v>1138</v>
      </c>
    </row>
    <row r="4799" spans="1:12" ht="13.5" x14ac:dyDescent="0.25">
      <c r="A4799" s="349" t="s">
        <v>4648</v>
      </c>
      <c r="B4799" s="349" t="s">
        <v>4649</v>
      </c>
      <c r="C4799" s="349" t="s">
        <v>3978</v>
      </c>
      <c r="D4799" s="349" t="s">
        <v>4901</v>
      </c>
      <c r="E4799" s="350" t="s">
        <v>24</v>
      </c>
      <c r="F4799" s="349" t="s">
        <v>24</v>
      </c>
      <c r="G4799" s="349">
        <v>103848</v>
      </c>
      <c r="H4799" s="349" t="s">
        <v>5996</v>
      </c>
      <c r="I4799" s="349" t="s">
        <v>181</v>
      </c>
      <c r="J4799" s="349" t="s">
        <v>1333</v>
      </c>
      <c r="K4799" s="350">
        <v>10.67</v>
      </c>
      <c r="L4799" s="349" t="s">
        <v>1138</v>
      </c>
    </row>
    <row r="4800" spans="1:12" ht="13.5" x14ac:dyDescent="0.25">
      <c r="A4800" s="349" t="s">
        <v>4648</v>
      </c>
      <c r="B4800" s="349" t="s">
        <v>4649</v>
      </c>
      <c r="C4800" s="349" t="s">
        <v>3978</v>
      </c>
      <c r="D4800" s="349" t="s">
        <v>4901</v>
      </c>
      <c r="E4800" s="350" t="s">
        <v>24</v>
      </c>
      <c r="F4800" s="349" t="s">
        <v>24</v>
      </c>
      <c r="G4800" s="349">
        <v>103849</v>
      </c>
      <c r="H4800" s="349" t="s">
        <v>5997</v>
      </c>
      <c r="I4800" s="349" t="s">
        <v>181</v>
      </c>
      <c r="J4800" s="349" t="s">
        <v>1333</v>
      </c>
      <c r="K4800" s="350">
        <v>24.81</v>
      </c>
      <c r="L4800" s="349" t="s">
        <v>1138</v>
      </c>
    </row>
    <row r="4801" spans="1:12" ht="13.5" x14ac:dyDescent="0.25">
      <c r="A4801" s="349" t="s">
        <v>4648</v>
      </c>
      <c r="B4801" s="349" t="s">
        <v>4649</v>
      </c>
      <c r="C4801" s="349" t="s">
        <v>3978</v>
      </c>
      <c r="D4801" s="349" t="s">
        <v>4901</v>
      </c>
      <c r="E4801" s="350" t="s">
        <v>24</v>
      </c>
      <c r="F4801" s="349" t="s">
        <v>24</v>
      </c>
      <c r="G4801" s="349">
        <v>103850</v>
      </c>
      <c r="H4801" s="349" t="s">
        <v>5998</v>
      </c>
      <c r="I4801" s="349" t="s">
        <v>181</v>
      </c>
      <c r="J4801" s="349" t="s">
        <v>1333</v>
      </c>
      <c r="K4801" s="350">
        <v>418.01</v>
      </c>
      <c r="L4801" s="349" t="s">
        <v>1138</v>
      </c>
    </row>
    <row r="4802" spans="1:12" ht="13.5" x14ac:dyDescent="0.25">
      <c r="A4802" s="349" t="s">
        <v>4648</v>
      </c>
      <c r="B4802" s="349" t="s">
        <v>4649</v>
      </c>
      <c r="C4802" s="349" t="s">
        <v>3978</v>
      </c>
      <c r="D4802" s="349" t="s">
        <v>4901</v>
      </c>
      <c r="E4802" s="350" t="s">
        <v>24</v>
      </c>
      <c r="F4802" s="349" t="s">
        <v>24</v>
      </c>
      <c r="G4802" s="349">
        <v>103851</v>
      </c>
      <c r="H4802" s="349" t="s">
        <v>5999</v>
      </c>
      <c r="I4802" s="349" t="s">
        <v>181</v>
      </c>
      <c r="J4802" s="349" t="s">
        <v>1333</v>
      </c>
      <c r="K4802" s="350">
        <v>18.47</v>
      </c>
      <c r="L4802" s="349" t="s">
        <v>1138</v>
      </c>
    </row>
    <row r="4803" spans="1:12" ht="13.5" x14ac:dyDescent="0.25">
      <c r="A4803" s="349" t="s">
        <v>4648</v>
      </c>
      <c r="B4803" s="349" t="s">
        <v>4649</v>
      </c>
      <c r="C4803" s="349" t="s">
        <v>3978</v>
      </c>
      <c r="D4803" s="349" t="s">
        <v>4901</v>
      </c>
      <c r="E4803" s="350" t="s">
        <v>24</v>
      </c>
      <c r="F4803" s="349" t="s">
        <v>24</v>
      </c>
      <c r="G4803" s="349">
        <v>103852</v>
      </c>
      <c r="H4803" s="349" t="s">
        <v>6000</v>
      </c>
      <c r="I4803" s="349" t="s">
        <v>181</v>
      </c>
      <c r="J4803" s="349" t="s">
        <v>1333</v>
      </c>
      <c r="K4803" s="350">
        <v>16.04</v>
      </c>
      <c r="L4803" s="349" t="s">
        <v>1138</v>
      </c>
    </row>
    <row r="4804" spans="1:12" ht="13.5" x14ac:dyDescent="0.25">
      <c r="A4804" s="349" t="s">
        <v>4648</v>
      </c>
      <c r="B4804" s="349" t="s">
        <v>4649</v>
      </c>
      <c r="C4804" s="349" t="s">
        <v>3978</v>
      </c>
      <c r="D4804" s="349" t="s">
        <v>4901</v>
      </c>
      <c r="E4804" s="350" t="s">
        <v>24</v>
      </c>
      <c r="F4804" s="349" t="s">
        <v>24</v>
      </c>
      <c r="G4804" s="349">
        <v>103853</v>
      </c>
      <c r="H4804" s="349" t="s">
        <v>6001</v>
      </c>
      <c r="I4804" s="349" t="s">
        <v>181</v>
      </c>
      <c r="J4804" s="349" t="s">
        <v>1333</v>
      </c>
      <c r="K4804" s="350">
        <v>17.260000000000002</v>
      </c>
      <c r="L4804" s="349" t="s">
        <v>1138</v>
      </c>
    </row>
    <row r="4805" spans="1:12" ht="13.5" x14ac:dyDescent="0.25">
      <c r="A4805" s="349" t="s">
        <v>4648</v>
      </c>
      <c r="B4805" s="349" t="s">
        <v>4649</v>
      </c>
      <c r="C4805" s="349" t="s">
        <v>3978</v>
      </c>
      <c r="D4805" s="349" t="s">
        <v>4901</v>
      </c>
      <c r="E4805" s="350" t="s">
        <v>24</v>
      </c>
      <c r="F4805" s="349" t="s">
        <v>24</v>
      </c>
      <c r="G4805" s="349">
        <v>103854</v>
      </c>
      <c r="H4805" s="349" t="s">
        <v>6002</v>
      </c>
      <c r="I4805" s="349" t="s">
        <v>181</v>
      </c>
      <c r="J4805" s="349" t="s">
        <v>1333</v>
      </c>
      <c r="K4805" s="350">
        <v>486.55</v>
      </c>
      <c r="L4805" s="349" t="s">
        <v>1138</v>
      </c>
    </row>
    <row r="4806" spans="1:12" ht="13.5" x14ac:dyDescent="0.25">
      <c r="A4806" s="349" t="s">
        <v>4648</v>
      </c>
      <c r="B4806" s="349" t="s">
        <v>4649</v>
      </c>
      <c r="C4806" s="349" t="s">
        <v>3978</v>
      </c>
      <c r="D4806" s="349" t="s">
        <v>4901</v>
      </c>
      <c r="E4806" s="350" t="s">
        <v>24</v>
      </c>
      <c r="F4806" s="349" t="s">
        <v>24</v>
      </c>
      <c r="G4806" s="349">
        <v>103855</v>
      </c>
      <c r="H4806" s="349" t="s">
        <v>6003</v>
      </c>
      <c r="I4806" s="349" t="s">
        <v>181</v>
      </c>
      <c r="J4806" s="349" t="s">
        <v>1333</v>
      </c>
      <c r="K4806" s="350">
        <v>48.34</v>
      </c>
      <c r="L4806" s="349" t="s">
        <v>1138</v>
      </c>
    </row>
    <row r="4807" spans="1:12" ht="13.5" x14ac:dyDescent="0.25">
      <c r="A4807" s="349" t="s">
        <v>4648</v>
      </c>
      <c r="B4807" s="349" t="s">
        <v>4649</v>
      </c>
      <c r="C4807" s="349" t="s">
        <v>3978</v>
      </c>
      <c r="D4807" s="349" t="s">
        <v>4901</v>
      </c>
      <c r="E4807" s="350" t="s">
        <v>24</v>
      </c>
      <c r="F4807" s="349" t="s">
        <v>24</v>
      </c>
      <c r="G4807" s="349">
        <v>103856</v>
      </c>
      <c r="H4807" s="349" t="s">
        <v>6004</v>
      </c>
      <c r="I4807" s="349" t="s">
        <v>181</v>
      </c>
      <c r="J4807" s="349" t="s">
        <v>1333</v>
      </c>
      <c r="K4807" s="350">
        <v>15.05</v>
      </c>
      <c r="L4807" s="349" t="s">
        <v>1138</v>
      </c>
    </row>
    <row r="4808" spans="1:12" ht="13.5" x14ac:dyDescent="0.25">
      <c r="A4808" s="349" t="s">
        <v>4648</v>
      </c>
      <c r="B4808" s="349" t="s">
        <v>4649</v>
      </c>
      <c r="C4808" s="349" t="s">
        <v>3978</v>
      </c>
      <c r="D4808" s="349" t="s">
        <v>4901</v>
      </c>
      <c r="E4808" s="350" t="s">
        <v>24</v>
      </c>
      <c r="F4808" s="349" t="s">
        <v>24</v>
      </c>
      <c r="G4808" s="349">
        <v>103857</v>
      </c>
      <c r="H4808" s="349" t="s">
        <v>6005</v>
      </c>
      <c r="I4808" s="349" t="s">
        <v>181</v>
      </c>
      <c r="J4808" s="349" t="s">
        <v>1333</v>
      </c>
      <c r="K4808" s="350">
        <v>20.14</v>
      </c>
      <c r="L4808" s="349" t="s">
        <v>1138</v>
      </c>
    </row>
    <row r="4809" spans="1:12" ht="13.5" x14ac:dyDescent="0.25">
      <c r="A4809" s="349" t="s">
        <v>4648</v>
      </c>
      <c r="B4809" s="349" t="s">
        <v>4649</v>
      </c>
      <c r="C4809" s="349" t="s">
        <v>3978</v>
      </c>
      <c r="D4809" s="349" t="s">
        <v>4901</v>
      </c>
      <c r="E4809" s="350" t="s">
        <v>24</v>
      </c>
      <c r="F4809" s="349" t="s">
        <v>24</v>
      </c>
      <c r="G4809" s="349">
        <v>103858</v>
      </c>
      <c r="H4809" s="349" t="s">
        <v>6006</v>
      </c>
      <c r="I4809" s="349" t="s">
        <v>181</v>
      </c>
      <c r="J4809" s="349" t="s">
        <v>1333</v>
      </c>
      <c r="K4809" s="350">
        <v>24.16</v>
      </c>
      <c r="L4809" s="349" t="s">
        <v>1138</v>
      </c>
    </row>
    <row r="4810" spans="1:12" ht="13.5" x14ac:dyDescent="0.25">
      <c r="A4810" s="349" t="s">
        <v>4648</v>
      </c>
      <c r="B4810" s="349" t="s">
        <v>4649</v>
      </c>
      <c r="C4810" s="349" t="s">
        <v>3978</v>
      </c>
      <c r="D4810" s="349" t="s">
        <v>4901</v>
      </c>
      <c r="E4810" s="350" t="s">
        <v>24</v>
      </c>
      <c r="F4810" s="349" t="s">
        <v>24</v>
      </c>
      <c r="G4810" s="349">
        <v>103859</v>
      </c>
      <c r="H4810" s="349" t="s">
        <v>6007</v>
      </c>
      <c r="I4810" s="349" t="s">
        <v>181</v>
      </c>
      <c r="J4810" s="349" t="s">
        <v>1333</v>
      </c>
      <c r="K4810" s="350">
        <v>23.67</v>
      </c>
      <c r="L4810" s="349" t="s">
        <v>1138</v>
      </c>
    </row>
    <row r="4811" spans="1:12" ht="13.5" x14ac:dyDescent="0.25">
      <c r="A4811" s="349" t="s">
        <v>4648</v>
      </c>
      <c r="B4811" s="349" t="s">
        <v>4649</v>
      </c>
      <c r="C4811" s="349" t="s">
        <v>3978</v>
      </c>
      <c r="D4811" s="349" t="s">
        <v>4901</v>
      </c>
      <c r="E4811" s="350" t="s">
        <v>24</v>
      </c>
      <c r="F4811" s="349" t="s">
        <v>24</v>
      </c>
      <c r="G4811" s="349">
        <v>103860</v>
      </c>
      <c r="H4811" s="349" t="s">
        <v>6008</v>
      </c>
      <c r="I4811" s="349" t="s">
        <v>181</v>
      </c>
      <c r="J4811" s="349" t="s">
        <v>1333</v>
      </c>
      <c r="K4811" s="350">
        <v>23.67</v>
      </c>
      <c r="L4811" s="349" t="s">
        <v>1138</v>
      </c>
    </row>
    <row r="4812" spans="1:12" ht="13.5" x14ac:dyDescent="0.25">
      <c r="A4812" s="349" t="s">
        <v>4648</v>
      </c>
      <c r="B4812" s="349" t="s">
        <v>4649</v>
      </c>
      <c r="C4812" s="349" t="s">
        <v>3978</v>
      </c>
      <c r="D4812" s="349" t="s">
        <v>4901</v>
      </c>
      <c r="E4812" s="350" t="s">
        <v>24</v>
      </c>
      <c r="F4812" s="349" t="s">
        <v>24</v>
      </c>
      <c r="G4812" s="349">
        <v>103861</v>
      </c>
      <c r="H4812" s="349" t="s">
        <v>6009</v>
      </c>
      <c r="I4812" s="349" t="s">
        <v>181</v>
      </c>
      <c r="J4812" s="349" t="s">
        <v>1333</v>
      </c>
      <c r="K4812" s="350">
        <v>80.81</v>
      </c>
      <c r="L4812" s="349" t="s">
        <v>1138</v>
      </c>
    </row>
    <row r="4813" spans="1:12" ht="13.5" x14ac:dyDescent="0.25">
      <c r="A4813" s="349" t="s">
        <v>4648</v>
      </c>
      <c r="B4813" s="349" t="s">
        <v>4649</v>
      </c>
      <c r="C4813" s="349" t="s">
        <v>3978</v>
      </c>
      <c r="D4813" s="349" t="s">
        <v>4901</v>
      </c>
      <c r="E4813" s="350" t="s">
        <v>24</v>
      </c>
      <c r="F4813" s="349" t="s">
        <v>24</v>
      </c>
      <c r="G4813" s="349">
        <v>103862</v>
      </c>
      <c r="H4813" s="349" t="s">
        <v>6010</v>
      </c>
      <c r="I4813" s="349" t="s">
        <v>181</v>
      </c>
      <c r="J4813" s="349" t="s">
        <v>1333</v>
      </c>
      <c r="K4813" s="350">
        <v>535.84</v>
      </c>
      <c r="L4813" s="349" t="s">
        <v>1138</v>
      </c>
    </row>
    <row r="4814" spans="1:12" ht="13.5" x14ac:dyDescent="0.25">
      <c r="A4814" s="349" t="s">
        <v>4648</v>
      </c>
      <c r="B4814" s="349" t="s">
        <v>4649</v>
      </c>
      <c r="C4814" s="349" t="s">
        <v>3978</v>
      </c>
      <c r="D4814" s="349" t="s">
        <v>4901</v>
      </c>
      <c r="E4814" s="350" t="s">
        <v>24</v>
      </c>
      <c r="F4814" s="349" t="s">
        <v>24</v>
      </c>
      <c r="G4814" s="349">
        <v>103863</v>
      </c>
      <c r="H4814" s="349" t="s">
        <v>6011</v>
      </c>
      <c r="I4814" s="349" t="s">
        <v>181</v>
      </c>
      <c r="J4814" s="349" t="s">
        <v>1333</v>
      </c>
      <c r="K4814" s="350">
        <v>31.09</v>
      </c>
      <c r="L4814" s="349" t="s">
        <v>1138</v>
      </c>
    </row>
    <row r="4815" spans="1:12" ht="13.5" x14ac:dyDescent="0.25">
      <c r="A4815" s="349" t="s">
        <v>4648</v>
      </c>
      <c r="B4815" s="349" t="s">
        <v>4649</v>
      </c>
      <c r="C4815" s="349" t="s">
        <v>3978</v>
      </c>
      <c r="D4815" s="349" t="s">
        <v>4901</v>
      </c>
      <c r="E4815" s="350" t="s">
        <v>24</v>
      </c>
      <c r="F4815" s="349" t="s">
        <v>24</v>
      </c>
      <c r="G4815" s="349">
        <v>103864</v>
      </c>
      <c r="H4815" s="349" t="s">
        <v>6012</v>
      </c>
      <c r="I4815" s="349" t="s">
        <v>181</v>
      </c>
      <c r="J4815" s="349" t="s">
        <v>1333</v>
      </c>
      <c r="K4815" s="350">
        <v>20.54</v>
      </c>
      <c r="L4815" s="349" t="s">
        <v>1138</v>
      </c>
    </row>
    <row r="4816" spans="1:12" ht="13.5" x14ac:dyDescent="0.25">
      <c r="A4816" s="349" t="s">
        <v>4648</v>
      </c>
      <c r="B4816" s="349" t="s">
        <v>4649</v>
      </c>
      <c r="C4816" s="349" t="s">
        <v>3978</v>
      </c>
      <c r="D4816" s="349" t="s">
        <v>4901</v>
      </c>
      <c r="E4816" s="350" t="s">
        <v>24</v>
      </c>
      <c r="F4816" s="349" t="s">
        <v>24</v>
      </c>
      <c r="G4816" s="349">
        <v>103865</v>
      </c>
      <c r="H4816" s="349" t="s">
        <v>6013</v>
      </c>
      <c r="I4816" s="349" t="s">
        <v>181</v>
      </c>
      <c r="J4816" s="349" t="s">
        <v>1333</v>
      </c>
      <c r="K4816" s="350">
        <v>22</v>
      </c>
      <c r="L4816" s="349" t="s">
        <v>1138</v>
      </c>
    </row>
    <row r="4817" spans="1:12" ht="13.5" x14ac:dyDescent="0.25">
      <c r="A4817" s="349" t="s">
        <v>4648</v>
      </c>
      <c r="B4817" s="349" t="s">
        <v>4649</v>
      </c>
      <c r="C4817" s="349" t="s">
        <v>3978</v>
      </c>
      <c r="D4817" s="349" t="s">
        <v>4901</v>
      </c>
      <c r="E4817" s="350" t="s">
        <v>24</v>
      </c>
      <c r="F4817" s="349" t="s">
        <v>24</v>
      </c>
      <c r="G4817" s="349">
        <v>103866</v>
      </c>
      <c r="H4817" s="349" t="s">
        <v>6014</v>
      </c>
      <c r="I4817" s="349" t="s">
        <v>181</v>
      </c>
      <c r="J4817" s="349" t="s">
        <v>1333</v>
      </c>
      <c r="K4817" s="350">
        <v>34.93</v>
      </c>
      <c r="L4817" s="349" t="s">
        <v>1138</v>
      </c>
    </row>
    <row r="4818" spans="1:12" ht="13.5" x14ac:dyDescent="0.25">
      <c r="A4818" s="349" t="s">
        <v>4648</v>
      </c>
      <c r="B4818" s="349" t="s">
        <v>4649</v>
      </c>
      <c r="C4818" s="349" t="s">
        <v>3978</v>
      </c>
      <c r="D4818" s="349" t="s">
        <v>4901</v>
      </c>
      <c r="E4818" s="350" t="s">
        <v>24</v>
      </c>
      <c r="F4818" s="349" t="s">
        <v>24</v>
      </c>
      <c r="G4818" s="349">
        <v>103867</v>
      </c>
      <c r="H4818" s="349" t="s">
        <v>6015</v>
      </c>
      <c r="I4818" s="349" t="s">
        <v>181</v>
      </c>
      <c r="J4818" s="349" t="s">
        <v>1333</v>
      </c>
      <c r="K4818" s="350">
        <v>48.59</v>
      </c>
      <c r="L4818" s="349" t="s">
        <v>1138</v>
      </c>
    </row>
    <row r="4819" spans="1:12" ht="13.5" x14ac:dyDescent="0.25">
      <c r="A4819" s="349" t="s">
        <v>4648</v>
      </c>
      <c r="B4819" s="349" t="s">
        <v>4649</v>
      </c>
      <c r="C4819" s="349" t="s">
        <v>3978</v>
      </c>
      <c r="D4819" s="349" t="s">
        <v>4901</v>
      </c>
      <c r="E4819" s="350" t="s">
        <v>24</v>
      </c>
      <c r="F4819" s="349" t="s">
        <v>24</v>
      </c>
      <c r="G4819" s="349">
        <v>103874</v>
      </c>
      <c r="H4819" s="349" t="s">
        <v>6016</v>
      </c>
      <c r="I4819" s="349" t="s">
        <v>181</v>
      </c>
      <c r="J4819" s="349" t="s">
        <v>1333</v>
      </c>
      <c r="K4819" s="350">
        <v>16.989999999999998</v>
      </c>
      <c r="L4819" s="349" t="s">
        <v>1138</v>
      </c>
    </row>
    <row r="4820" spans="1:12" ht="13.5" x14ac:dyDescent="0.25">
      <c r="A4820" s="349" t="s">
        <v>4648</v>
      </c>
      <c r="B4820" s="349" t="s">
        <v>4649</v>
      </c>
      <c r="C4820" s="349" t="s">
        <v>3978</v>
      </c>
      <c r="D4820" s="349" t="s">
        <v>4901</v>
      </c>
      <c r="E4820" s="350" t="s">
        <v>24</v>
      </c>
      <c r="F4820" s="349" t="s">
        <v>24</v>
      </c>
      <c r="G4820" s="349">
        <v>103875</v>
      </c>
      <c r="H4820" s="349" t="s">
        <v>6017</v>
      </c>
      <c r="I4820" s="349" t="s">
        <v>181</v>
      </c>
      <c r="J4820" s="349" t="s">
        <v>1333</v>
      </c>
      <c r="K4820" s="350">
        <v>16.96</v>
      </c>
      <c r="L4820" s="349" t="s">
        <v>1138</v>
      </c>
    </row>
    <row r="4821" spans="1:12" ht="13.5" x14ac:dyDescent="0.25">
      <c r="A4821" s="349" t="s">
        <v>4648</v>
      </c>
      <c r="B4821" s="349" t="s">
        <v>4649</v>
      </c>
      <c r="C4821" s="349" t="s">
        <v>3978</v>
      </c>
      <c r="D4821" s="349" t="s">
        <v>4901</v>
      </c>
      <c r="E4821" s="350" t="s">
        <v>24</v>
      </c>
      <c r="F4821" s="349" t="s">
        <v>24</v>
      </c>
      <c r="G4821" s="349">
        <v>103876</v>
      </c>
      <c r="H4821" s="349" t="s">
        <v>6018</v>
      </c>
      <c r="I4821" s="349" t="s">
        <v>181</v>
      </c>
      <c r="J4821" s="349" t="s">
        <v>1333</v>
      </c>
      <c r="K4821" s="350">
        <v>20.51</v>
      </c>
      <c r="L4821" s="349" t="s">
        <v>1138</v>
      </c>
    </row>
    <row r="4822" spans="1:12" ht="13.5" x14ac:dyDescent="0.25">
      <c r="A4822" s="349" t="s">
        <v>4648</v>
      </c>
      <c r="B4822" s="349" t="s">
        <v>4649</v>
      </c>
      <c r="C4822" s="349" t="s">
        <v>3978</v>
      </c>
      <c r="D4822" s="349" t="s">
        <v>4901</v>
      </c>
      <c r="E4822" s="350" t="s">
        <v>24</v>
      </c>
      <c r="F4822" s="349" t="s">
        <v>24</v>
      </c>
      <c r="G4822" s="349">
        <v>103877</v>
      </c>
      <c r="H4822" s="349" t="s">
        <v>6019</v>
      </c>
      <c r="I4822" s="349" t="s">
        <v>181</v>
      </c>
      <c r="J4822" s="349" t="s">
        <v>1333</v>
      </c>
      <c r="K4822" s="350">
        <v>25.61</v>
      </c>
      <c r="L4822" s="349" t="s">
        <v>1138</v>
      </c>
    </row>
    <row r="4823" spans="1:12" ht="13.5" x14ac:dyDescent="0.25">
      <c r="A4823" s="349" t="s">
        <v>4648</v>
      </c>
      <c r="B4823" s="349" t="s">
        <v>4649</v>
      </c>
      <c r="C4823" s="349" t="s">
        <v>3978</v>
      </c>
      <c r="D4823" s="349" t="s">
        <v>4901</v>
      </c>
      <c r="E4823" s="350" t="s">
        <v>24</v>
      </c>
      <c r="F4823" s="349" t="s">
        <v>24</v>
      </c>
      <c r="G4823" s="349">
        <v>103878</v>
      </c>
      <c r="H4823" s="349" t="s">
        <v>6020</v>
      </c>
      <c r="I4823" s="349" t="s">
        <v>181</v>
      </c>
      <c r="J4823" s="349" t="s">
        <v>1333</v>
      </c>
      <c r="K4823" s="350">
        <v>25.34</v>
      </c>
      <c r="L4823" s="349" t="s">
        <v>1138</v>
      </c>
    </row>
    <row r="4824" spans="1:12" ht="13.5" x14ac:dyDescent="0.25">
      <c r="A4824" s="349" t="s">
        <v>4648</v>
      </c>
      <c r="B4824" s="349" t="s">
        <v>4649</v>
      </c>
      <c r="C4824" s="349" t="s">
        <v>3978</v>
      </c>
      <c r="D4824" s="349" t="s">
        <v>4901</v>
      </c>
      <c r="E4824" s="350" t="s">
        <v>24</v>
      </c>
      <c r="F4824" s="349" t="s">
        <v>24</v>
      </c>
      <c r="G4824" s="349">
        <v>103879</v>
      </c>
      <c r="H4824" s="349" t="s">
        <v>6021</v>
      </c>
      <c r="I4824" s="349" t="s">
        <v>181</v>
      </c>
      <c r="J4824" s="349" t="s">
        <v>1333</v>
      </c>
      <c r="K4824" s="350">
        <v>28.55</v>
      </c>
      <c r="L4824" s="349" t="s">
        <v>1138</v>
      </c>
    </row>
    <row r="4825" spans="1:12" ht="13.5" x14ac:dyDescent="0.25">
      <c r="A4825" s="349" t="s">
        <v>4648</v>
      </c>
      <c r="B4825" s="349" t="s">
        <v>4649</v>
      </c>
      <c r="C4825" s="349" t="s">
        <v>3978</v>
      </c>
      <c r="D4825" s="349" t="s">
        <v>4901</v>
      </c>
      <c r="E4825" s="350" t="s">
        <v>24</v>
      </c>
      <c r="F4825" s="349" t="s">
        <v>24</v>
      </c>
      <c r="G4825" s="349">
        <v>103880</v>
      </c>
      <c r="H4825" s="349" t="s">
        <v>6022</v>
      </c>
      <c r="I4825" s="349" t="s">
        <v>181</v>
      </c>
      <c r="J4825" s="349" t="s">
        <v>1333</v>
      </c>
      <c r="K4825" s="350">
        <v>31.79</v>
      </c>
      <c r="L4825" s="349" t="s">
        <v>1138</v>
      </c>
    </row>
    <row r="4826" spans="1:12" ht="13.5" x14ac:dyDescent="0.25">
      <c r="A4826" s="349" t="s">
        <v>4648</v>
      </c>
      <c r="B4826" s="349" t="s">
        <v>4649</v>
      </c>
      <c r="C4826" s="349" t="s">
        <v>3978</v>
      </c>
      <c r="D4826" s="349" t="s">
        <v>4901</v>
      </c>
      <c r="E4826" s="350" t="s">
        <v>24</v>
      </c>
      <c r="F4826" s="349" t="s">
        <v>24</v>
      </c>
      <c r="G4826" s="349">
        <v>103881</v>
      </c>
      <c r="H4826" s="349" t="s">
        <v>6023</v>
      </c>
      <c r="I4826" s="349" t="s">
        <v>181</v>
      </c>
      <c r="J4826" s="349" t="s">
        <v>1333</v>
      </c>
      <c r="K4826" s="350">
        <v>35.54</v>
      </c>
      <c r="L4826" s="349" t="s">
        <v>1138</v>
      </c>
    </row>
    <row r="4827" spans="1:12" ht="13.5" x14ac:dyDescent="0.25">
      <c r="A4827" s="349" t="s">
        <v>4648</v>
      </c>
      <c r="B4827" s="349" t="s">
        <v>4649</v>
      </c>
      <c r="C4827" s="349" t="s">
        <v>3978</v>
      </c>
      <c r="D4827" s="349" t="s">
        <v>4901</v>
      </c>
      <c r="E4827" s="350" t="s">
        <v>24</v>
      </c>
      <c r="F4827" s="349" t="s">
        <v>24</v>
      </c>
      <c r="G4827" s="349">
        <v>103882</v>
      </c>
      <c r="H4827" s="349" t="s">
        <v>6024</v>
      </c>
      <c r="I4827" s="349" t="s">
        <v>181</v>
      </c>
      <c r="J4827" s="349" t="s">
        <v>1333</v>
      </c>
      <c r="K4827" s="350">
        <v>33.909999999999997</v>
      </c>
      <c r="L4827" s="349" t="s">
        <v>1138</v>
      </c>
    </row>
    <row r="4828" spans="1:12" ht="13.5" x14ac:dyDescent="0.25">
      <c r="A4828" s="349" t="s">
        <v>4648</v>
      </c>
      <c r="B4828" s="349" t="s">
        <v>4649</v>
      </c>
      <c r="C4828" s="349" t="s">
        <v>3978</v>
      </c>
      <c r="D4828" s="349" t="s">
        <v>4901</v>
      </c>
      <c r="E4828" s="350" t="s">
        <v>24</v>
      </c>
      <c r="F4828" s="349" t="s">
        <v>24</v>
      </c>
      <c r="G4828" s="349">
        <v>103883</v>
      </c>
      <c r="H4828" s="349" t="s">
        <v>6025</v>
      </c>
      <c r="I4828" s="349" t="s">
        <v>181</v>
      </c>
      <c r="J4828" s="349" t="s">
        <v>1333</v>
      </c>
      <c r="K4828" s="350">
        <v>11.1</v>
      </c>
      <c r="L4828" s="349" t="s">
        <v>1138</v>
      </c>
    </row>
    <row r="4829" spans="1:12" ht="13.5" x14ac:dyDescent="0.25">
      <c r="A4829" s="349" t="s">
        <v>4648</v>
      </c>
      <c r="B4829" s="349" t="s">
        <v>4649</v>
      </c>
      <c r="C4829" s="349" t="s">
        <v>3978</v>
      </c>
      <c r="D4829" s="349" t="s">
        <v>4901</v>
      </c>
      <c r="E4829" s="350" t="s">
        <v>24</v>
      </c>
      <c r="F4829" s="349" t="s">
        <v>24</v>
      </c>
      <c r="G4829" s="349">
        <v>103884</v>
      </c>
      <c r="H4829" s="349" t="s">
        <v>6026</v>
      </c>
      <c r="I4829" s="349" t="s">
        <v>181</v>
      </c>
      <c r="J4829" s="349" t="s">
        <v>1333</v>
      </c>
      <c r="K4829" s="350">
        <v>11.13</v>
      </c>
      <c r="L4829" s="349" t="s">
        <v>1138</v>
      </c>
    </row>
    <row r="4830" spans="1:12" ht="13.5" x14ac:dyDescent="0.25">
      <c r="A4830" s="349" t="s">
        <v>4648</v>
      </c>
      <c r="B4830" s="349" t="s">
        <v>4649</v>
      </c>
      <c r="C4830" s="349" t="s">
        <v>3978</v>
      </c>
      <c r="D4830" s="349" t="s">
        <v>4901</v>
      </c>
      <c r="E4830" s="350" t="s">
        <v>24</v>
      </c>
      <c r="F4830" s="349" t="s">
        <v>24</v>
      </c>
      <c r="G4830" s="349">
        <v>103885</v>
      </c>
      <c r="H4830" s="349" t="s">
        <v>6027</v>
      </c>
      <c r="I4830" s="349" t="s">
        <v>181</v>
      </c>
      <c r="J4830" s="349" t="s">
        <v>1333</v>
      </c>
      <c r="K4830" s="350">
        <v>25.27</v>
      </c>
      <c r="L4830" s="349" t="s">
        <v>1138</v>
      </c>
    </row>
    <row r="4831" spans="1:12" ht="13.5" x14ac:dyDescent="0.25">
      <c r="A4831" s="349" t="s">
        <v>4648</v>
      </c>
      <c r="B4831" s="349" t="s">
        <v>4649</v>
      </c>
      <c r="C4831" s="349" t="s">
        <v>3978</v>
      </c>
      <c r="D4831" s="349" t="s">
        <v>4901</v>
      </c>
      <c r="E4831" s="350" t="s">
        <v>24</v>
      </c>
      <c r="F4831" s="349" t="s">
        <v>24</v>
      </c>
      <c r="G4831" s="349">
        <v>103886</v>
      </c>
      <c r="H4831" s="349" t="s">
        <v>6028</v>
      </c>
      <c r="I4831" s="349" t="s">
        <v>181</v>
      </c>
      <c r="J4831" s="349" t="s">
        <v>1333</v>
      </c>
      <c r="K4831" s="350">
        <v>418.47</v>
      </c>
      <c r="L4831" s="349" t="s">
        <v>1138</v>
      </c>
    </row>
    <row r="4832" spans="1:12" ht="13.5" x14ac:dyDescent="0.25">
      <c r="A4832" s="349" t="s">
        <v>4648</v>
      </c>
      <c r="B4832" s="349" t="s">
        <v>4649</v>
      </c>
      <c r="C4832" s="349" t="s">
        <v>3978</v>
      </c>
      <c r="D4832" s="349" t="s">
        <v>4901</v>
      </c>
      <c r="E4832" s="350" t="s">
        <v>24</v>
      </c>
      <c r="F4832" s="349" t="s">
        <v>24</v>
      </c>
      <c r="G4832" s="349">
        <v>103887</v>
      </c>
      <c r="H4832" s="349" t="s">
        <v>6029</v>
      </c>
      <c r="I4832" s="349" t="s">
        <v>181</v>
      </c>
      <c r="J4832" s="349" t="s">
        <v>1333</v>
      </c>
      <c r="K4832" s="350">
        <v>18.7</v>
      </c>
      <c r="L4832" s="349" t="s">
        <v>1138</v>
      </c>
    </row>
    <row r="4833" spans="1:12" ht="13.5" x14ac:dyDescent="0.25">
      <c r="A4833" s="349" t="s">
        <v>4648</v>
      </c>
      <c r="B4833" s="349" t="s">
        <v>4649</v>
      </c>
      <c r="C4833" s="349" t="s">
        <v>3978</v>
      </c>
      <c r="D4833" s="349" t="s">
        <v>4901</v>
      </c>
      <c r="E4833" s="350" t="s">
        <v>24</v>
      </c>
      <c r="F4833" s="349" t="s">
        <v>24</v>
      </c>
      <c r="G4833" s="349">
        <v>103888</v>
      </c>
      <c r="H4833" s="349" t="s">
        <v>6030</v>
      </c>
      <c r="I4833" s="349" t="s">
        <v>181</v>
      </c>
      <c r="J4833" s="349" t="s">
        <v>1333</v>
      </c>
      <c r="K4833" s="350">
        <v>15.5</v>
      </c>
      <c r="L4833" s="349" t="s">
        <v>1138</v>
      </c>
    </row>
    <row r="4834" spans="1:12" ht="13.5" x14ac:dyDescent="0.25">
      <c r="A4834" s="349" t="s">
        <v>4648</v>
      </c>
      <c r="B4834" s="349" t="s">
        <v>4649</v>
      </c>
      <c r="C4834" s="349" t="s">
        <v>3978</v>
      </c>
      <c r="D4834" s="349" t="s">
        <v>4901</v>
      </c>
      <c r="E4834" s="350" t="s">
        <v>24</v>
      </c>
      <c r="F4834" s="349" t="s">
        <v>24</v>
      </c>
      <c r="G4834" s="349">
        <v>103889</v>
      </c>
      <c r="H4834" s="349" t="s">
        <v>6031</v>
      </c>
      <c r="I4834" s="349" t="s">
        <v>181</v>
      </c>
      <c r="J4834" s="349" t="s">
        <v>1333</v>
      </c>
      <c r="K4834" s="350">
        <v>16.72</v>
      </c>
      <c r="L4834" s="349" t="s">
        <v>1138</v>
      </c>
    </row>
    <row r="4835" spans="1:12" ht="13.5" x14ac:dyDescent="0.25">
      <c r="A4835" s="349" t="s">
        <v>4648</v>
      </c>
      <c r="B4835" s="349" t="s">
        <v>4649</v>
      </c>
      <c r="C4835" s="349" t="s">
        <v>3978</v>
      </c>
      <c r="D4835" s="349" t="s">
        <v>4901</v>
      </c>
      <c r="E4835" s="350" t="s">
        <v>24</v>
      </c>
      <c r="F4835" s="349" t="s">
        <v>24</v>
      </c>
      <c r="G4835" s="349">
        <v>103890</v>
      </c>
      <c r="H4835" s="349" t="s">
        <v>6032</v>
      </c>
      <c r="I4835" s="349" t="s">
        <v>181</v>
      </c>
      <c r="J4835" s="349" t="s">
        <v>1333</v>
      </c>
      <c r="K4835" s="350">
        <v>486.01</v>
      </c>
      <c r="L4835" s="349" t="s">
        <v>1138</v>
      </c>
    </row>
    <row r="4836" spans="1:12" ht="13.5" x14ac:dyDescent="0.25">
      <c r="A4836" s="349" t="s">
        <v>4648</v>
      </c>
      <c r="B4836" s="349" t="s">
        <v>4649</v>
      </c>
      <c r="C4836" s="349" t="s">
        <v>3978</v>
      </c>
      <c r="D4836" s="349" t="s">
        <v>4901</v>
      </c>
      <c r="E4836" s="350" t="s">
        <v>24</v>
      </c>
      <c r="F4836" s="349" t="s">
        <v>24</v>
      </c>
      <c r="G4836" s="349">
        <v>103891</v>
      </c>
      <c r="H4836" s="349" t="s">
        <v>6033</v>
      </c>
      <c r="I4836" s="349" t="s">
        <v>181</v>
      </c>
      <c r="J4836" s="349" t="s">
        <v>1333</v>
      </c>
      <c r="K4836" s="350">
        <v>47.8</v>
      </c>
      <c r="L4836" s="349" t="s">
        <v>1138</v>
      </c>
    </row>
    <row r="4837" spans="1:12" ht="13.5" x14ac:dyDescent="0.25">
      <c r="A4837" s="349" t="s">
        <v>4648</v>
      </c>
      <c r="B4837" s="349" t="s">
        <v>4649</v>
      </c>
      <c r="C4837" s="349" t="s">
        <v>3978</v>
      </c>
      <c r="D4837" s="349" t="s">
        <v>4901</v>
      </c>
      <c r="E4837" s="350" t="s">
        <v>24</v>
      </c>
      <c r="F4837" s="349" t="s">
        <v>24</v>
      </c>
      <c r="G4837" s="349">
        <v>103892</v>
      </c>
      <c r="H4837" s="349" t="s">
        <v>6034</v>
      </c>
      <c r="I4837" s="349" t="s">
        <v>181</v>
      </c>
      <c r="J4837" s="349" t="s">
        <v>1333</v>
      </c>
      <c r="K4837" s="350">
        <v>15.05</v>
      </c>
      <c r="L4837" s="349" t="s">
        <v>1138</v>
      </c>
    </row>
    <row r="4838" spans="1:12" ht="13.5" x14ac:dyDescent="0.25">
      <c r="A4838" s="349" t="s">
        <v>4648</v>
      </c>
      <c r="B4838" s="349" t="s">
        <v>4649</v>
      </c>
      <c r="C4838" s="349" t="s">
        <v>3978</v>
      </c>
      <c r="D4838" s="349" t="s">
        <v>4901</v>
      </c>
      <c r="E4838" s="350" t="s">
        <v>24</v>
      </c>
      <c r="F4838" s="349" t="s">
        <v>24</v>
      </c>
      <c r="G4838" s="349">
        <v>103893</v>
      </c>
      <c r="H4838" s="349" t="s">
        <v>6035</v>
      </c>
      <c r="I4838" s="349" t="s">
        <v>181</v>
      </c>
      <c r="J4838" s="349" t="s">
        <v>1333</v>
      </c>
      <c r="K4838" s="350">
        <v>19.86</v>
      </c>
      <c r="L4838" s="349" t="s">
        <v>1138</v>
      </c>
    </row>
    <row r="4839" spans="1:12" ht="13.5" x14ac:dyDescent="0.25">
      <c r="A4839" s="349" t="s">
        <v>4648</v>
      </c>
      <c r="B4839" s="349" t="s">
        <v>4649</v>
      </c>
      <c r="C4839" s="349" t="s">
        <v>3978</v>
      </c>
      <c r="D4839" s="349" t="s">
        <v>4901</v>
      </c>
      <c r="E4839" s="350" t="s">
        <v>24</v>
      </c>
      <c r="F4839" s="349" t="s">
        <v>24</v>
      </c>
      <c r="G4839" s="349">
        <v>103894</v>
      </c>
      <c r="H4839" s="349" t="s">
        <v>6036</v>
      </c>
      <c r="I4839" s="349" t="s">
        <v>181</v>
      </c>
      <c r="J4839" s="349" t="s">
        <v>1333</v>
      </c>
      <c r="K4839" s="350">
        <v>23.87</v>
      </c>
      <c r="L4839" s="349" t="s">
        <v>1138</v>
      </c>
    </row>
    <row r="4840" spans="1:12" ht="13.5" x14ac:dyDescent="0.25">
      <c r="A4840" s="349" t="s">
        <v>4648</v>
      </c>
      <c r="B4840" s="349" t="s">
        <v>4649</v>
      </c>
      <c r="C4840" s="349" t="s">
        <v>3978</v>
      </c>
      <c r="D4840" s="349" t="s">
        <v>4901</v>
      </c>
      <c r="E4840" s="350" t="s">
        <v>24</v>
      </c>
      <c r="F4840" s="349" t="s">
        <v>24</v>
      </c>
      <c r="G4840" s="349">
        <v>103895</v>
      </c>
      <c r="H4840" s="349" t="s">
        <v>6037</v>
      </c>
      <c r="I4840" s="349" t="s">
        <v>181</v>
      </c>
      <c r="J4840" s="349" t="s">
        <v>1333</v>
      </c>
      <c r="K4840" s="350">
        <v>22.26</v>
      </c>
      <c r="L4840" s="349" t="s">
        <v>1138</v>
      </c>
    </row>
    <row r="4841" spans="1:12" ht="13.5" x14ac:dyDescent="0.25">
      <c r="A4841" s="349" t="s">
        <v>4648</v>
      </c>
      <c r="B4841" s="349" t="s">
        <v>4649</v>
      </c>
      <c r="C4841" s="349" t="s">
        <v>3978</v>
      </c>
      <c r="D4841" s="349" t="s">
        <v>4901</v>
      </c>
      <c r="E4841" s="350" t="s">
        <v>24</v>
      </c>
      <c r="F4841" s="349" t="s">
        <v>24</v>
      </c>
      <c r="G4841" s="349">
        <v>103896</v>
      </c>
      <c r="H4841" s="349" t="s">
        <v>6038</v>
      </c>
      <c r="I4841" s="349" t="s">
        <v>181</v>
      </c>
      <c r="J4841" s="349" t="s">
        <v>1333</v>
      </c>
      <c r="K4841" s="350">
        <v>22.26</v>
      </c>
      <c r="L4841" s="349" t="s">
        <v>1138</v>
      </c>
    </row>
    <row r="4842" spans="1:12" ht="13.5" x14ac:dyDescent="0.25">
      <c r="A4842" s="349" t="s">
        <v>4648</v>
      </c>
      <c r="B4842" s="349" t="s">
        <v>4649</v>
      </c>
      <c r="C4842" s="349" t="s">
        <v>3978</v>
      </c>
      <c r="D4842" s="349" t="s">
        <v>4901</v>
      </c>
      <c r="E4842" s="350" t="s">
        <v>24</v>
      </c>
      <c r="F4842" s="349" t="s">
        <v>24</v>
      </c>
      <c r="G4842" s="349">
        <v>103897</v>
      </c>
      <c r="H4842" s="349" t="s">
        <v>6039</v>
      </c>
      <c r="I4842" s="349" t="s">
        <v>181</v>
      </c>
      <c r="J4842" s="349" t="s">
        <v>1333</v>
      </c>
      <c r="K4842" s="350">
        <v>79.400000000000006</v>
      </c>
      <c r="L4842" s="349" t="s">
        <v>1138</v>
      </c>
    </row>
    <row r="4843" spans="1:12" ht="13.5" x14ac:dyDescent="0.25">
      <c r="A4843" s="349" t="s">
        <v>4648</v>
      </c>
      <c r="B4843" s="349" t="s">
        <v>4649</v>
      </c>
      <c r="C4843" s="349" t="s">
        <v>3978</v>
      </c>
      <c r="D4843" s="349" t="s">
        <v>4901</v>
      </c>
      <c r="E4843" s="350" t="s">
        <v>24</v>
      </c>
      <c r="F4843" s="349" t="s">
        <v>24</v>
      </c>
      <c r="G4843" s="349">
        <v>103898</v>
      </c>
      <c r="H4843" s="349" t="s">
        <v>6040</v>
      </c>
      <c r="I4843" s="349" t="s">
        <v>181</v>
      </c>
      <c r="J4843" s="349" t="s">
        <v>1333</v>
      </c>
      <c r="K4843" s="350">
        <v>534.42999999999995</v>
      </c>
      <c r="L4843" s="349" t="s">
        <v>1138</v>
      </c>
    </row>
    <row r="4844" spans="1:12" ht="13.5" x14ac:dyDescent="0.25">
      <c r="A4844" s="349" t="s">
        <v>4648</v>
      </c>
      <c r="B4844" s="349" t="s">
        <v>4649</v>
      </c>
      <c r="C4844" s="349" t="s">
        <v>3978</v>
      </c>
      <c r="D4844" s="349" t="s">
        <v>4901</v>
      </c>
      <c r="E4844" s="350" t="s">
        <v>24</v>
      </c>
      <c r="F4844" s="349" t="s">
        <v>24</v>
      </c>
      <c r="G4844" s="349">
        <v>103899</v>
      </c>
      <c r="H4844" s="349" t="s">
        <v>6041</v>
      </c>
      <c r="I4844" s="349" t="s">
        <v>181</v>
      </c>
      <c r="J4844" s="349" t="s">
        <v>1333</v>
      </c>
      <c r="K4844" s="350">
        <v>30.38</v>
      </c>
      <c r="L4844" s="349" t="s">
        <v>1138</v>
      </c>
    </row>
    <row r="4845" spans="1:12" ht="13.5" x14ac:dyDescent="0.25">
      <c r="A4845" s="349" t="s">
        <v>4648</v>
      </c>
      <c r="B4845" s="349" t="s">
        <v>4649</v>
      </c>
      <c r="C4845" s="349" t="s">
        <v>3978</v>
      </c>
      <c r="D4845" s="349" t="s">
        <v>4901</v>
      </c>
      <c r="E4845" s="350" t="s">
        <v>24</v>
      </c>
      <c r="F4845" s="349" t="s">
        <v>24</v>
      </c>
      <c r="G4845" s="349">
        <v>103900</v>
      </c>
      <c r="H4845" s="349" t="s">
        <v>6042</v>
      </c>
      <c r="I4845" s="349" t="s">
        <v>181</v>
      </c>
      <c r="J4845" s="349" t="s">
        <v>1333</v>
      </c>
      <c r="K4845" s="350">
        <v>19.43</v>
      </c>
      <c r="L4845" s="349" t="s">
        <v>1138</v>
      </c>
    </row>
    <row r="4846" spans="1:12" ht="13.5" x14ac:dyDescent="0.25">
      <c r="A4846" s="349" t="s">
        <v>4648</v>
      </c>
      <c r="B4846" s="349" t="s">
        <v>4649</v>
      </c>
      <c r="C4846" s="349" t="s">
        <v>3978</v>
      </c>
      <c r="D4846" s="349" t="s">
        <v>4901</v>
      </c>
      <c r="E4846" s="350" t="s">
        <v>24</v>
      </c>
      <c r="F4846" s="349" t="s">
        <v>24</v>
      </c>
      <c r="G4846" s="349">
        <v>103901</v>
      </c>
      <c r="H4846" s="349" t="s">
        <v>6043</v>
      </c>
      <c r="I4846" s="349" t="s">
        <v>181</v>
      </c>
      <c r="J4846" s="349" t="s">
        <v>1333</v>
      </c>
      <c r="K4846" s="350">
        <v>22.95</v>
      </c>
      <c r="L4846" s="349" t="s">
        <v>1138</v>
      </c>
    </row>
    <row r="4847" spans="1:12" ht="13.5" x14ac:dyDescent="0.25">
      <c r="A4847" s="349" t="s">
        <v>4648</v>
      </c>
      <c r="B4847" s="349" t="s">
        <v>4649</v>
      </c>
      <c r="C4847" s="349" t="s">
        <v>3978</v>
      </c>
      <c r="D4847" s="349" t="s">
        <v>4901</v>
      </c>
      <c r="E4847" s="350" t="s">
        <v>24</v>
      </c>
      <c r="F4847" s="349" t="s">
        <v>24</v>
      </c>
      <c r="G4847" s="349">
        <v>103902</v>
      </c>
      <c r="H4847" s="349" t="s">
        <v>6044</v>
      </c>
      <c r="I4847" s="349" t="s">
        <v>181</v>
      </c>
      <c r="J4847" s="349" t="s">
        <v>1333</v>
      </c>
      <c r="K4847" s="350">
        <v>33.869999999999997</v>
      </c>
      <c r="L4847" s="349" t="s">
        <v>1138</v>
      </c>
    </row>
    <row r="4848" spans="1:12" ht="13.5" x14ac:dyDescent="0.25">
      <c r="A4848" s="349" t="s">
        <v>4648</v>
      </c>
      <c r="B4848" s="349" t="s">
        <v>4649</v>
      </c>
      <c r="C4848" s="349" t="s">
        <v>3978</v>
      </c>
      <c r="D4848" s="349" t="s">
        <v>4901</v>
      </c>
      <c r="E4848" s="350" t="s">
        <v>24</v>
      </c>
      <c r="F4848" s="349" t="s">
        <v>24</v>
      </c>
      <c r="G4848" s="349">
        <v>103903</v>
      </c>
      <c r="H4848" s="349" t="s">
        <v>6045</v>
      </c>
      <c r="I4848" s="349" t="s">
        <v>181</v>
      </c>
      <c r="J4848" s="349" t="s">
        <v>1333</v>
      </c>
      <c r="K4848" s="350">
        <v>45.82</v>
      </c>
      <c r="L4848" s="349" t="s">
        <v>1138</v>
      </c>
    </row>
    <row r="4849" spans="1:12" ht="13.5" x14ac:dyDescent="0.25">
      <c r="A4849" s="349" t="s">
        <v>4648</v>
      </c>
      <c r="B4849" s="349" t="s">
        <v>4649</v>
      </c>
      <c r="C4849" s="349" t="s">
        <v>3978</v>
      </c>
      <c r="D4849" s="349" t="s">
        <v>4901</v>
      </c>
      <c r="E4849" s="350" t="s">
        <v>24</v>
      </c>
      <c r="F4849" s="349" t="s">
        <v>24</v>
      </c>
      <c r="G4849" s="349">
        <v>103947</v>
      </c>
      <c r="H4849" s="349" t="s">
        <v>6046</v>
      </c>
      <c r="I4849" s="349" t="s">
        <v>181</v>
      </c>
      <c r="J4849" s="349" t="s">
        <v>1137</v>
      </c>
      <c r="K4849" s="350">
        <v>6.21</v>
      </c>
      <c r="L4849" s="349" t="s">
        <v>1138</v>
      </c>
    </row>
    <row r="4850" spans="1:12" ht="13.5" x14ac:dyDescent="0.25">
      <c r="A4850" s="349" t="s">
        <v>4648</v>
      </c>
      <c r="B4850" s="349" t="s">
        <v>4649</v>
      </c>
      <c r="C4850" s="349" t="s">
        <v>3978</v>
      </c>
      <c r="D4850" s="349" t="s">
        <v>4901</v>
      </c>
      <c r="E4850" s="350" t="s">
        <v>24</v>
      </c>
      <c r="F4850" s="349" t="s">
        <v>24</v>
      </c>
      <c r="G4850" s="349">
        <v>103948</v>
      </c>
      <c r="H4850" s="349" t="s">
        <v>6047</v>
      </c>
      <c r="I4850" s="349" t="s">
        <v>181</v>
      </c>
      <c r="J4850" s="349" t="s">
        <v>1137</v>
      </c>
      <c r="K4850" s="350">
        <v>7.86</v>
      </c>
      <c r="L4850" s="349" t="s">
        <v>1138</v>
      </c>
    </row>
    <row r="4851" spans="1:12" ht="13.5" x14ac:dyDescent="0.25">
      <c r="A4851" s="349" t="s">
        <v>4648</v>
      </c>
      <c r="B4851" s="349" t="s">
        <v>4649</v>
      </c>
      <c r="C4851" s="349" t="s">
        <v>3978</v>
      </c>
      <c r="D4851" s="349" t="s">
        <v>4901</v>
      </c>
      <c r="E4851" s="350" t="s">
        <v>24</v>
      </c>
      <c r="F4851" s="349" t="s">
        <v>24</v>
      </c>
      <c r="G4851" s="349">
        <v>103949</v>
      </c>
      <c r="H4851" s="349" t="s">
        <v>6048</v>
      </c>
      <c r="I4851" s="349" t="s">
        <v>181</v>
      </c>
      <c r="J4851" s="349" t="s">
        <v>1137</v>
      </c>
      <c r="K4851" s="350">
        <v>10.06</v>
      </c>
      <c r="L4851" s="349" t="s">
        <v>1138</v>
      </c>
    </row>
    <row r="4852" spans="1:12" ht="13.5" x14ac:dyDescent="0.25">
      <c r="A4852" s="349" t="s">
        <v>4648</v>
      </c>
      <c r="B4852" s="349" t="s">
        <v>4649</v>
      </c>
      <c r="C4852" s="349" t="s">
        <v>3978</v>
      </c>
      <c r="D4852" s="349" t="s">
        <v>4901</v>
      </c>
      <c r="E4852" s="350" t="s">
        <v>24</v>
      </c>
      <c r="F4852" s="349" t="s">
        <v>24</v>
      </c>
      <c r="G4852" s="349">
        <v>103950</v>
      </c>
      <c r="H4852" s="349" t="s">
        <v>6049</v>
      </c>
      <c r="I4852" s="349" t="s">
        <v>181</v>
      </c>
      <c r="J4852" s="349" t="s">
        <v>1137</v>
      </c>
      <c r="K4852" s="350">
        <v>11.47</v>
      </c>
      <c r="L4852" s="349" t="s">
        <v>1138</v>
      </c>
    </row>
    <row r="4853" spans="1:12" ht="13.5" x14ac:dyDescent="0.25">
      <c r="A4853" s="349" t="s">
        <v>4648</v>
      </c>
      <c r="B4853" s="349" t="s">
        <v>4649</v>
      </c>
      <c r="C4853" s="349" t="s">
        <v>3978</v>
      </c>
      <c r="D4853" s="349" t="s">
        <v>4901</v>
      </c>
      <c r="E4853" s="350" t="s">
        <v>24</v>
      </c>
      <c r="F4853" s="349" t="s">
        <v>24</v>
      </c>
      <c r="G4853" s="349">
        <v>103951</v>
      </c>
      <c r="H4853" s="349" t="s">
        <v>6050</v>
      </c>
      <c r="I4853" s="349" t="s">
        <v>181</v>
      </c>
      <c r="J4853" s="349" t="s">
        <v>1137</v>
      </c>
      <c r="K4853" s="350">
        <v>16.489999999999998</v>
      </c>
      <c r="L4853" s="349" t="s">
        <v>1138</v>
      </c>
    </row>
    <row r="4854" spans="1:12" ht="13.5" x14ac:dyDescent="0.25">
      <c r="A4854" s="349" t="s">
        <v>4648</v>
      </c>
      <c r="B4854" s="349" t="s">
        <v>4649</v>
      </c>
      <c r="C4854" s="349" t="s">
        <v>3978</v>
      </c>
      <c r="D4854" s="349" t="s">
        <v>4901</v>
      </c>
      <c r="E4854" s="350" t="s">
        <v>24</v>
      </c>
      <c r="F4854" s="349" t="s">
        <v>24</v>
      </c>
      <c r="G4854" s="349">
        <v>103952</v>
      </c>
      <c r="H4854" s="349" t="s">
        <v>6051</v>
      </c>
      <c r="I4854" s="349" t="s">
        <v>181</v>
      </c>
      <c r="J4854" s="349" t="s">
        <v>1137</v>
      </c>
      <c r="K4854" s="350">
        <v>5.73</v>
      </c>
      <c r="L4854" s="349" t="s">
        <v>1138</v>
      </c>
    </row>
    <row r="4855" spans="1:12" ht="13.5" x14ac:dyDescent="0.25">
      <c r="A4855" s="349" t="s">
        <v>4648</v>
      </c>
      <c r="B4855" s="349" t="s">
        <v>4649</v>
      </c>
      <c r="C4855" s="349" t="s">
        <v>3978</v>
      </c>
      <c r="D4855" s="349" t="s">
        <v>4901</v>
      </c>
      <c r="E4855" s="350" t="s">
        <v>24</v>
      </c>
      <c r="F4855" s="349" t="s">
        <v>24</v>
      </c>
      <c r="G4855" s="349">
        <v>103953</v>
      </c>
      <c r="H4855" s="349" t="s">
        <v>6052</v>
      </c>
      <c r="I4855" s="349" t="s">
        <v>181</v>
      </c>
      <c r="J4855" s="349" t="s">
        <v>1137</v>
      </c>
      <c r="K4855" s="350">
        <v>7.3</v>
      </c>
      <c r="L4855" s="349" t="s">
        <v>1138</v>
      </c>
    </row>
    <row r="4856" spans="1:12" ht="13.5" x14ac:dyDescent="0.25">
      <c r="A4856" s="349" t="s">
        <v>4648</v>
      </c>
      <c r="B4856" s="349" t="s">
        <v>4649</v>
      </c>
      <c r="C4856" s="349" t="s">
        <v>3978</v>
      </c>
      <c r="D4856" s="349" t="s">
        <v>4901</v>
      </c>
      <c r="E4856" s="350" t="s">
        <v>24</v>
      </c>
      <c r="F4856" s="349" t="s">
        <v>24</v>
      </c>
      <c r="G4856" s="349">
        <v>103954</v>
      </c>
      <c r="H4856" s="349" t="s">
        <v>6053</v>
      </c>
      <c r="I4856" s="349" t="s">
        <v>181</v>
      </c>
      <c r="J4856" s="349" t="s">
        <v>1137</v>
      </c>
      <c r="K4856" s="350">
        <v>9.52</v>
      </c>
      <c r="L4856" s="349" t="s">
        <v>1138</v>
      </c>
    </row>
    <row r="4857" spans="1:12" ht="13.5" x14ac:dyDescent="0.25">
      <c r="A4857" s="349" t="s">
        <v>4648</v>
      </c>
      <c r="B4857" s="349" t="s">
        <v>4649</v>
      </c>
      <c r="C4857" s="349" t="s">
        <v>3978</v>
      </c>
      <c r="D4857" s="349" t="s">
        <v>4901</v>
      </c>
      <c r="E4857" s="350" t="s">
        <v>24</v>
      </c>
      <c r="F4857" s="349" t="s">
        <v>24</v>
      </c>
      <c r="G4857" s="349">
        <v>103955</v>
      </c>
      <c r="H4857" s="349" t="s">
        <v>6054</v>
      </c>
      <c r="I4857" s="349" t="s">
        <v>181</v>
      </c>
      <c r="J4857" s="349" t="s">
        <v>1137</v>
      </c>
      <c r="K4857" s="350">
        <v>10.76</v>
      </c>
      <c r="L4857" s="349" t="s">
        <v>1138</v>
      </c>
    </row>
    <row r="4858" spans="1:12" ht="13.5" x14ac:dyDescent="0.25">
      <c r="A4858" s="349" t="s">
        <v>4648</v>
      </c>
      <c r="B4858" s="349" t="s">
        <v>4649</v>
      </c>
      <c r="C4858" s="349" t="s">
        <v>3978</v>
      </c>
      <c r="D4858" s="349" t="s">
        <v>4901</v>
      </c>
      <c r="E4858" s="350" t="s">
        <v>24</v>
      </c>
      <c r="F4858" s="349" t="s">
        <v>24</v>
      </c>
      <c r="G4858" s="349">
        <v>103956</v>
      </c>
      <c r="H4858" s="349" t="s">
        <v>6055</v>
      </c>
      <c r="I4858" s="349" t="s">
        <v>181</v>
      </c>
      <c r="J4858" s="349" t="s">
        <v>1137</v>
      </c>
      <c r="K4858" s="350">
        <v>15.67</v>
      </c>
      <c r="L4858" s="349" t="s">
        <v>1138</v>
      </c>
    </row>
    <row r="4859" spans="1:12" ht="13.5" x14ac:dyDescent="0.25">
      <c r="A4859" s="349" t="s">
        <v>4648</v>
      </c>
      <c r="B4859" s="349" t="s">
        <v>4649</v>
      </c>
      <c r="C4859" s="349" t="s">
        <v>3978</v>
      </c>
      <c r="D4859" s="349" t="s">
        <v>4901</v>
      </c>
      <c r="E4859" s="350" t="s">
        <v>24</v>
      </c>
      <c r="F4859" s="349" t="s">
        <v>24</v>
      </c>
      <c r="G4859" s="349">
        <v>103957</v>
      </c>
      <c r="H4859" s="349" t="s">
        <v>6056</v>
      </c>
      <c r="I4859" s="349" t="s">
        <v>181</v>
      </c>
      <c r="J4859" s="349" t="s">
        <v>1137</v>
      </c>
      <c r="K4859" s="350">
        <v>5.07</v>
      </c>
      <c r="L4859" s="349" t="s">
        <v>1138</v>
      </c>
    </row>
    <row r="4860" spans="1:12" ht="13.5" x14ac:dyDescent="0.25">
      <c r="A4860" s="349" t="s">
        <v>4648</v>
      </c>
      <c r="B4860" s="349" t="s">
        <v>4649</v>
      </c>
      <c r="C4860" s="349" t="s">
        <v>3978</v>
      </c>
      <c r="D4860" s="349" t="s">
        <v>4901</v>
      </c>
      <c r="E4860" s="350" t="s">
        <v>24</v>
      </c>
      <c r="F4860" s="349" t="s">
        <v>24</v>
      </c>
      <c r="G4860" s="349">
        <v>103958</v>
      </c>
      <c r="H4860" s="349" t="s">
        <v>6057</v>
      </c>
      <c r="I4860" s="349" t="s">
        <v>181</v>
      </c>
      <c r="J4860" s="349" t="s">
        <v>1137</v>
      </c>
      <c r="K4860" s="350">
        <v>11.16</v>
      </c>
      <c r="L4860" s="349" t="s">
        <v>1138</v>
      </c>
    </row>
    <row r="4861" spans="1:12" ht="13.5" x14ac:dyDescent="0.25">
      <c r="A4861" s="349" t="s">
        <v>4648</v>
      </c>
      <c r="B4861" s="349" t="s">
        <v>4649</v>
      </c>
      <c r="C4861" s="349" t="s">
        <v>3978</v>
      </c>
      <c r="D4861" s="349" t="s">
        <v>4901</v>
      </c>
      <c r="E4861" s="350" t="s">
        <v>24</v>
      </c>
      <c r="F4861" s="349" t="s">
        <v>24</v>
      </c>
      <c r="G4861" s="349">
        <v>103959</v>
      </c>
      <c r="H4861" s="349" t="s">
        <v>6058</v>
      </c>
      <c r="I4861" s="349" t="s">
        <v>181</v>
      </c>
      <c r="J4861" s="349" t="s">
        <v>1137</v>
      </c>
      <c r="K4861" s="350">
        <v>17.34</v>
      </c>
      <c r="L4861" s="349" t="s">
        <v>1138</v>
      </c>
    </row>
    <row r="4862" spans="1:12" ht="13.5" x14ac:dyDescent="0.25">
      <c r="A4862" s="349" t="s">
        <v>4648</v>
      </c>
      <c r="B4862" s="349" t="s">
        <v>4649</v>
      </c>
      <c r="C4862" s="349" t="s">
        <v>3978</v>
      </c>
      <c r="D4862" s="349" t="s">
        <v>4901</v>
      </c>
      <c r="E4862" s="350" t="s">
        <v>24</v>
      </c>
      <c r="F4862" s="349" t="s">
        <v>24</v>
      </c>
      <c r="G4862" s="349">
        <v>103962</v>
      </c>
      <c r="H4862" s="349" t="s">
        <v>6059</v>
      </c>
      <c r="I4862" s="349" t="s">
        <v>181</v>
      </c>
      <c r="J4862" s="349" t="s">
        <v>1137</v>
      </c>
      <c r="K4862" s="350">
        <v>7.38</v>
      </c>
      <c r="L4862" s="349" t="s">
        <v>1138</v>
      </c>
    </row>
    <row r="4863" spans="1:12" ht="13.5" x14ac:dyDescent="0.25">
      <c r="A4863" s="349" t="s">
        <v>4648</v>
      </c>
      <c r="B4863" s="349" t="s">
        <v>4649</v>
      </c>
      <c r="C4863" s="349" t="s">
        <v>3978</v>
      </c>
      <c r="D4863" s="349" t="s">
        <v>4901</v>
      </c>
      <c r="E4863" s="350" t="s">
        <v>24</v>
      </c>
      <c r="F4863" s="349" t="s">
        <v>24</v>
      </c>
      <c r="G4863" s="349">
        <v>103964</v>
      </c>
      <c r="H4863" s="349" t="s">
        <v>6060</v>
      </c>
      <c r="I4863" s="349" t="s">
        <v>181</v>
      </c>
      <c r="J4863" s="349" t="s">
        <v>1137</v>
      </c>
      <c r="K4863" s="350">
        <v>9.41</v>
      </c>
      <c r="L4863" s="349" t="s">
        <v>1138</v>
      </c>
    </row>
    <row r="4864" spans="1:12" ht="13.5" x14ac:dyDescent="0.25">
      <c r="A4864" s="349" t="s">
        <v>4648</v>
      </c>
      <c r="B4864" s="349" t="s">
        <v>4649</v>
      </c>
      <c r="C4864" s="349" t="s">
        <v>3978</v>
      </c>
      <c r="D4864" s="349" t="s">
        <v>4901</v>
      </c>
      <c r="E4864" s="350" t="s">
        <v>24</v>
      </c>
      <c r="F4864" s="349" t="s">
        <v>24</v>
      </c>
      <c r="G4864" s="349">
        <v>103966</v>
      </c>
      <c r="H4864" s="349" t="s">
        <v>6061</v>
      </c>
      <c r="I4864" s="349" t="s">
        <v>181</v>
      </c>
      <c r="J4864" s="349" t="s">
        <v>1137</v>
      </c>
      <c r="K4864" s="350">
        <v>11.1</v>
      </c>
      <c r="L4864" s="349" t="s">
        <v>1138</v>
      </c>
    </row>
    <row r="4865" spans="1:12" ht="13.5" x14ac:dyDescent="0.25">
      <c r="A4865" s="349" t="s">
        <v>4648</v>
      </c>
      <c r="B4865" s="349" t="s">
        <v>4649</v>
      </c>
      <c r="C4865" s="349" t="s">
        <v>3978</v>
      </c>
      <c r="D4865" s="349" t="s">
        <v>4901</v>
      </c>
      <c r="E4865" s="350" t="s">
        <v>24</v>
      </c>
      <c r="F4865" s="349" t="s">
        <v>24</v>
      </c>
      <c r="G4865" s="349">
        <v>103967</v>
      </c>
      <c r="H4865" s="349" t="s">
        <v>6062</v>
      </c>
      <c r="I4865" s="349" t="s">
        <v>181</v>
      </c>
      <c r="J4865" s="349" t="s">
        <v>1137</v>
      </c>
      <c r="K4865" s="350">
        <v>13.64</v>
      </c>
      <c r="L4865" s="349" t="s">
        <v>1138</v>
      </c>
    </row>
    <row r="4866" spans="1:12" ht="13.5" x14ac:dyDescent="0.25">
      <c r="A4866" s="349" t="s">
        <v>4648</v>
      </c>
      <c r="B4866" s="349" t="s">
        <v>4649</v>
      </c>
      <c r="C4866" s="349" t="s">
        <v>3978</v>
      </c>
      <c r="D4866" s="349" t="s">
        <v>4901</v>
      </c>
      <c r="E4866" s="350" t="s">
        <v>24</v>
      </c>
      <c r="F4866" s="349" t="s">
        <v>24</v>
      </c>
      <c r="G4866" s="349">
        <v>103968</v>
      </c>
      <c r="H4866" s="349" t="s">
        <v>6063</v>
      </c>
      <c r="I4866" s="349" t="s">
        <v>181</v>
      </c>
      <c r="J4866" s="349" t="s">
        <v>1137</v>
      </c>
      <c r="K4866" s="350">
        <v>20.440000000000001</v>
      </c>
      <c r="L4866" s="349" t="s">
        <v>1138</v>
      </c>
    </row>
    <row r="4867" spans="1:12" ht="13.5" x14ac:dyDescent="0.25">
      <c r="A4867" s="349" t="s">
        <v>4648</v>
      </c>
      <c r="B4867" s="349" t="s">
        <v>4649</v>
      </c>
      <c r="C4867" s="349" t="s">
        <v>3978</v>
      </c>
      <c r="D4867" s="349" t="s">
        <v>4901</v>
      </c>
      <c r="E4867" s="350" t="s">
        <v>24</v>
      </c>
      <c r="F4867" s="349" t="s">
        <v>24</v>
      </c>
      <c r="G4867" s="349">
        <v>103969</v>
      </c>
      <c r="H4867" s="349" t="s">
        <v>6064</v>
      </c>
      <c r="I4867" s="349" t="s">
        <v>181</v>
      </c>
      <c r="J4867" s="349" t="s">
        <v>1137</v>
      </c>
      <c r="K4867" s="350">
        <v>24.43</v>
      </c>
      <c r="L4867" s="349" t="s">
        <v>1138</v>
      </c>
    </row>
    <row r="4868" spans="1:12" ht="13.5" x14ac:dyDescent="0.25">
      <c r="A4868" s="349" t="s">
        <v>4648</v>
      </c>
      <c r="B4868" s="349" t="s">
        <v>4649</v>
      </c>
      <c r="C4868" s="349" t="s">
        <v>3978</v>
      </c>
      <c r="D4868" s="349" t="s">
        <v>4901</v>
      </c>
      <c r="E4868" s="350" t="s">
        <v>24</v>
      </c>
      <c r="F4868" s="349" t="s">
        <v>24</v>
      </c>
      <c r="G4868" s="349">
        <v>103971</v>
      </c>
      <c r="H4868" s="349" t="s">
        <v>6065</v>
      </c>
      <c r="I4868" s="349" t="s">
        <v>181</v>
      </c>
      <c r="J4868" s="349" t="s">
        <v>1137</v>
      </c>
      <c r="K4868" s="350">
        <v>31.26</v>
      </c>
      <c r="L4868" s="349" t="s">
        <v>1138</v>
      </c>
    </row>
    <row r="4869" spans="1:12" ht="13.5" x14ac:dyDescent="0.25">
      <c r="A4869" s="349" t="s">
        <v>4648</v>
      </c>
      <c r="B4869" s="349" t="s">
        <v>4649</v>
      </c>
      <c r="C4869" s="349" t="s">
        <v>3978</v>
      </c>
      <c r="D4869" s="349" t="s">
        <v>4901</v>
      </c>
      <c r="E4869" s="350" t="s">
        <v>24</v>
      </c>
      <c r="F4869" s="349" t="s">
        <v>24</v>
      </c>
      <c r="G4869" s="349">
        <v>103972</v>
      </c>
      <c r="H4869" s="349" t="s">
        <v>6066</v>
      </c>
      <c r="I4869" s="349" t="s">
        <v>181</v>
      </c>
      <c r="J4869" s="349" t="s">
        <v>1137</v>
      </c>
      <c r="K4869" s="350">
        <v>36.119999999999997</v>
      </c>
      <c r="L4869" s="349" t="s">
        <v>1138</v>
      </c>
    </row>
    <row r="4870" spans="1:12" ht="13.5" x14ac:dyDescent="0.25">
      <c r="A4870" s="349" t="s">
        <v>4648</v>
      </c>
      <c r="B4870" s="349" t="s">
        <v>4649</v>
      </c>
      <c r="C4870" s="349" t="s">
        <v>3978</v>
      </c>
      <c r="D4870" s="349" t="s">
        <v>4901</v>
      </c>
      <c r="E4870" s="350" t="s">
        <v>24</v>
      </c>
      <c r="F4870" s="349" t="s">
        <v>24</v>
      </c>
      <c r="G4870" s="349">
        <v>103974</v>
      </c>
      <c r="H4870" s="349" t="s">
        <v>6067</v>
      </c>
      <c r="I4870" s="349" t="s">
        <v>181</v>
      </c>
      <c r="J4870" s="349" t="s">
        <v>1137</v>
      </c>
      <c r="K4870" s="350">
        <v>12.34</v>
      </c>
      <c r="L4870" s="349" t="s">
        <v>1138</v>
      </c>
    </row>
    <row r="4871" spans="1:12" ht="13.5" x14ac:dyDescent="0.25">
      <c r="A4871" s="349" t="s">
        <v>4648</v>
      </c>
      <c r="B4871" s="349" t="s">
        <v>4649</v>
      </c>
      <c r="C4871" s="349" t="s">
        <v>3978</v>
      </c>
      <c r="D4871" s="349" t="s">
        <v>4901</v>
      </c>
      <c r="E4871" s="350" t="s">
        <v>24</v>
      </c>
      <c r="F4871" s="349" t="s">
        <v>24</v>
      </c>
      <c r="G4871" s="349">
        <v>103975</v>
      </c>
      <c r="H4871" s="349" t="s">
        <v>6068</v>
      </c>
      <c r="I4871" s="349" t="s">
        <v>181</v>
      </c>
      <c r="J4871" s="349" t="s">
        <v>1137</v>
      </c>
      <c r="K4871" s="350">
        <v>20.8</v>
      </c>
      <c r="L4871" s="349" t="s">
        <v>1138</v>
      </c>
    </row>
    <row r="4872" spans="1:12" ht="13.5" x14ac:dyDescent="0.25">
      <c r="A4872" s="349" t="s">
        <v>4648</v>
      </c>
      <c r="B4872" s="349" t="s">
        <v>4649</v>
      </c>
      <c r="C4872" s="349" t="s">
        <v>3978</v>
      </c>
      <c r="D4872" s="349" t="s">
        <v>4901</v>
      </c>
      <c r="E4872" s="350" t="s">
        <v>24</v>
      </c>
      <c r="F4872" s="349" t="s">
        <v>24</v>
      </c>
      <c r="G4872" s="349">
        <v>103976</v>
      </c>
      <c r="H4872" s="349" t="s">
        <v>6069</v>
      </c>
      <c r="I4872" s="349" t="s">
        <v>181</v>
      </c>
      <c r="J4872" s="349" t="s">
        <v>1137</v>
      </c>
      <c r="K4872" s="350">
        <v>31.09</v>
      </c>
      <c r="L4872" s="349" t="s">
        <v>1138</v>
      </c>
    </row>
    <row r="4873" spans="1:12" ht="13.5" x14ac:dyDescent="0.25">
      <c r="A4873" s="349" t="s">
        <v>4648</v>
      </c>
      <c r="B4873" s="349" t="s">
        <v>4649</v>
      </c>
      <c r="C4873" s="349" t="s">
        <v>3978</v>
      </c>
      <c r="D4873" s="349" t="s">
        <v>4901</v>
      </c>
      <c r="E4873" s="350" t="s">
        <v>24</v>
      </c>
      <c r="F4873" s="349" t="s">
        <v>24</v>
      </c>
      <c r="G4873" s="349">
        <v>103977</v>
      </c>
      <c r="H4873" s="349" t="s">
        <v>6070</v>
      </c>
      <c r="I4873" s="349" t="s">
        <v>181</v>
      </c>
      <c r="J4873" s="349" t="s">
        <v>1137</v>
      </c>
      <c r="K4873" s="350">
        <v>7.65</v>
      </c>
      <c r="L4873" s="349" t="s">
        <v>1138</v>
      </c>
    </row>
    <row r="4874" spans="1:12" ht="13.5" x14ac:dyDescent="0.25">
      <c r="A4874" s="349" t="s">
        <v>4648</v>
      </c>
      <c r="B4874" s="349" t="s">
        <v>4649</v>
      </c>
      <c r="C4874" s="349" t="s">
        <v>3978</v>
      </c>
      <c r="D4874" s="349" t="s">
        <v>4901</v>
      </c>
      <c r="E4874" s="350" t="s">
        <v>24</v>
      </c>
      <c r="F4874" s="349" t="s">
        <v>24</v>
      </c>
      <c r="G4874" s="349">
        <v>103980</v>
      </c>
      <c r="H4874" s="349" t="s">
        <v>6071</v>
      </c>
      <c r="I4874" s="349" t="s">
        <v>181</v>
      </c>
      <c r="J4874" s="349" t="s">
        <v>1137</v>
      </c>
      <c r="K4874" s="350">
        <v>19.32</v>
      </c>
      <c r="L4874" s="349" t="s">
        <v>1138</v>
      </c>
    </row>
    <row r="4875" spans="1:12" ht="13.5" x14ac:dyDescent="0.25">
      <c r="A4875" s="349" t="s">
        <v>4648</v>
      </c>
      <c r="B4875" s="349" t="s">
        <v>4649</v>
      </c>
      <c r="C4875" s="349" t="s">
        <v>3978</v>
      </c>
      <c r="D4875" s="349" t="s">
        <v>4901</v>
      </c>
      <c r="E4875" s="350" t="s">
        <v>24</v>
      </c>
      <c r="F4875" s="349" t="s">
        <v>24</v>
      </c>
      <c r="G4875" s="349">
        <v>103981</v>
      </c>
      <c r="H4875" s="349" t="s">
        <v>6072</v>
      </c>
      <c r="I4875" s="349" t="s">
        <v>181</v>
      </c>
      <c r="J4875" s="349" t="s">
        <v>1137</v>
      </c>
      <c r="K4875" s="350">
        <v>19.399999999999999</v>
      </c>
      <c r="L4875" s="349" t="s">
        <v>1138</v>
      </c>
    </row>
    <row r="4876" spans="1:12" ht="13.5" x14ac:dyDescent="0.25">
      <c r="A4876" s="349" t="s">
        <v>4648</v>
      </c>
      <c r="B4876" s="349" t="s">
        <v>4649</v>
      </c>
      <c r="C4876" s="349" t="s">
        <v>3978</v>
      </c>
      <c r="D4876" s="349" t="s">
        <v>4901</v>
      </c>
      <c r="E4876" s="350" t="s">
        <v>24</v>
      </c>
      <c r="F4876" s="349" t="s">
        <v>24</v>
      </c>
      <c r="G4876" s="349">
        <v>103982</v>
      </c>
      <c r="H4876" s="349" t="s">
        <v>6073</v>
      </c>
      <c r="I4876" s="349" t="s">
        <v>181</v>
      </c>
      <c r="J4876" s="349" t="s">
        <v>1137</v>
      </c>
      <c r="K4876" s="350">
        <v>28.11</v>
      </c>
      <c r="L4876" s="349" t="s">
        <v>1138</v>
      </c>
    </row>
    <row r="4877" spans="1:12" ht="13.5" x14ac:dyDescent="0.25">
      <c r="A4877" s="349" t="s">
        <v>4648</v>
      </c>
      <c r="B4877" s="349" t="s">
        <v>4649</v>
      </c>
      <c r="C4877" s="349" t="s">
        <v>3978</v>
      </c>
      <c r="D4877" s="349" t="s">
        <v>4901</v>
      </c>
      <c r="E4877" s="350" t="s">
        <v>24</v>
      </c>
      <c r="F4877" s="349" t="s">
        <v>24</v>
      </c>
      <c r="G4877" s="349">
        <v>103983</v>
      </c>
      <c r="H4877" s="349" t="s">
        <v>6074</v>
      </c>
      <c r="I4877" s="349" t="s">
        <v>181</v>
      </c>
      <c r="J4877" s="349" t="s">
        <v>1137</v>
      </c>
      <c r="K4877" s="350">
        <v>18.62</v>
      </c>
      <c r="L4877" s="349" t="s">
        <v>1138</v>
      </c>
    </row>
    <row r="4878" spans="1:12" ht="13.5" x14ac:dyDescent="0.25">
      <c r="A4878" s="349" t="s">
        <v>4648</v>
      </c>
      <c r="B4878" s="349" t="s">
        <v>4649</v>
      </c>
      <c r="C4878" s="349" t="s">
        <v>3978</v>
      </c>
      <c r="D4878" s="349" t="s">
        <v>4901</v>
      </c>
      <c r="E4878" s="350" t="s">
        <v>24</v>
      </c>
      <c r="F4878" s="349" t="s">
        <v>24</v>
      </c>
      <c r="G4878" s="349">
        <v>103984</v>
      </c>
      <c r="H4878" s="349" t="s">
        <v>6075</v>
      </c>
      <c r="I4878" s="349" t="s">
        <v>181</v>
      </c>
      <c r="J4878" s="349" t="s">
        <v>1137</v>
      </c>
      <c r="K4878" s="350">
        <v>20.69</v>
      </c>
      <c r="L4878" s="349" t="s">
        <v>1138</v>
      </c>
    </row>
    <row r="4879" spans="1:12" ht="13.5" x14ac:dyDescent="0.25">
      <c r="A4879" s="349" t="s">
        <v>4648</v>
      </c>
      <c r="B4879" s="349" t="s">
        <v>4649</v>
      </c>
      <c r="C4879" s="349" t="s">
        <v>3978</v>
      </c>
      <c r="D4879" s="349" t="s">
        <v>4901</v>
      </c>
      <c r="E4879" s="350" t="s">
        <v>24</v>
      </c>
      <c r="F4879" s="349" t="s">
        <v>24</v>
      </c>
      <c r="G4879" s="349">
        <v>103985</v>
      </c>
      <c r="H4879" s="349" t="s">
        <v>6076</v>
      </c>
      <c r="I4879" s="349" t="s">
        <v>181</v>
      </c>
      <c r="J4879" s="349" t="s">
        <v>1137</v>
      </c>
      <c r="K4879" s="350">
        <v>24.27</v>
      </c>
      <c r="L4879" s="349" t="s">
        <v>1138</v>
      </c>
    </row>
    <row r="4880" spans="1:12" ht="13.5" x14ac:dyDescent="0.25">
      <c r="A4880" s="349" t="s">
        <v>4648</v>
      </c>
      <c r="B4880" s="349" t="s">
        <v>4649</v>
      </c>
      <c r="C4880" s="349" t="s">
        <v>3978</v>
      </c>
      <c r="D4880" s="349" t="s">
        <v>4901</v>
      </c>
      <c r="E4880" s="350" t="s">
        <v>24</v>
      </c>
      <c r="F4880" s="349" t="s">
        <v>24</v>
      </c>
      <c r="G4880" s="349">
        <v>103986</v>
      </c>
      <c r="H4880" s="349" t="s">
        <v>6077</v>
      </c>
      <c r="I4880" s="349" t="s">
        <v>181</v>
      </c>
      <c r="J4880" s="349" t="s">
        <v>1137</v>
      </c>
      <c r="K4880" s="350">
        <v>32.26</v>
      </c>
      <c r="L4880" s="349" t="s">
        <v>1138</v>
      </c>
    </row>
    <row r="4881" spans="1:12" ht="13.5" x14ac:dyDescent="0.25">
      <c r="A4881" s="349" t="s">
        <v>4648</v>
      </c>
      <c r="B4881" s="349" t="s">
        <v>4649</v>
      </c>
      <c r="C4881" s="349" t="s">
        <v>3978</v>
      </c>
      <c r="D4881" s="349" t="s">
        <v>4901</v>
      </c>
      <c r="E4881" s="350" t="s">
        <v>24</v>
      </c>
      <c r="F4881" s="349" t="s">
        <v>24</v>
      </c>
      <c r="G4881" s="349">
        <v>103987</v>
      </c>
      <c r="H4881" s="349" t="s">
        <v>6078</v>
      </c>
      <c r="I4881" s="349" t="s">
        <v>181</v>
      </c>
      <c r="J4881" s="349" t="s">
        <v>1137</v>
      </c>
      <c r="K4881" s="350">
        <v>26.84</v>
      </c>
      <c r="L4881" s="349" t="s">
        <v>1138</v>
      </c>
    </row>
    <row r="4882" spans="1:12" ht="13.5" x14ac:dyDescent="0.25">
      <c r="A4882" s="349" t="s">
        <v>4648</v>
      </c>
      <c r="B4882" s="349" t="s">
        <v>4649</v>
      </c>
      <c r="C4882" s="349" t="s">
        <v>3978</v>
      </c>
      <c r="D4882" s="349" t="s">
        <v>4901</v>
      </c>
      <c r="E4882" s="350" t="s">
        <v>24</v>
      </c>
      <c r="F4882" s="349" t="s">
        <v>24</v>
      </c>
      <c r="G4882" s="349">
        <v>103988</v>
      </c>
      <c r="H4882" s="349" t="s">
        <v>6079</v>
      </c>
      <c r="I4882" s="349" t="s">
        <v>181</v>
      </c>
      <c r="J4882" s="349" t="s">
        <v>1137</v>
      </c>
      <c r="K4882" s="350">
        <v>13.99</v>
      </c>
      <c r="L4882" s="349" t="s">
        <v>1138</v>
      </c>
    </row>
    <row r="4883" spans="1:12" ht="13.5" x14ac:dyDescent="0.25">
      <c r="A4883" s="349" t="s">
        <v>4648</v>
      </c>
      <c r="B4883" s="349" t="s">
        <v>4649</v>
      </c>
      <c r="C4883" s="349" t="s">
        <v>3978</v>
      </c>
      <c r="D4883" s="349" t="s">
        <v>4901</v>
      </c>
      <c r="E4883" s="350" t="s">
        <v>24</v>
      </c>
      <c r="F4883" s="349" t="s">
        <v>24</v>
      </c>
      <c r="G4883" s="349">
        <v>103990</v>
      </c>
      <c r="H4883" s="349" t="s">
        <v>6080</v>
      </c>
      <c r="I4883" s="349" t="s">
        <v>181</v>
      </c>
      <c r="J4883" s="349" t="s">
        <v>1137</v>
      </c>
      <c r="K4883" s="350">
        <v>45.07</v>
      </c>
      <c r="L4883" s="349" t="s">
        <v>1138</v>
      </c>
    </row>
    <row r="4884" spans="1:12" ht="13.5" x14ac:dyDescent="0.25">
      <c r="A4884" s="349" t="s">
        <v>4648</v>
      </c>
      <c r="B4884" s="349" t="s">
        <v>4649</v>
      </c>
      <c r="C4884" s="349" t="s">
        <v>3978</v>
      </c>
      <c r="D4884" s="349" t="s">
        <v>4901</v>
      </c>
      <c r="E4884" s="350" t="s">
        <v>24</v>
      </c>
      <c r="F4884" s="349" t="s">
        <v>24</v>
      </c>
      <c r="G4884" s="349">
        <v>103991</v>
      </c>
      <c r="H4884" s="349" t="s">
        <v>6081</v>
      </c>
      <c r="I4884" s="349" t="s">
        <v>181</v>
      </c>
      <c r="J4884" s="349" t="s">
        <v>1137</v>
      </c>
      <c r="K4884" s="350">
        <v>22.05</v>
      </c>
      <c r="L4884" s="349" t="s">
        <v>1138</v>
      </c>
    </row>
    <row r="4885" spans="1:12" ht="13.5" x14ac:dyDescent="0.25">
      <c r="A4885" s="349" t="s">
        <v>4648</v>
      </c>
      <c r="B4885" s="349" t="s">
        <v>4649</v>
      </c>
      <c r="C4885" s="349" t="s">
        <v>3978</v>
      </c>
      <c r="D4885" s="349" t="s">
        <v>4901</v>
      </c>
      <c r="E4885" s="350" t="s">
        <v>24</v>
      </c>
      <c r="F4885" s="349" t="s">
        <v>24</v>
      </c>
      <c r="G4885" s="349">
        <v>103992</v>
      </c>
      <c r="H4885" s="349" t="s">
        <v>6082</v>
      </c>
      <c r="I4885" s="349" t="s">
        <v>181</v>
      </c>
      <c r="J4885" s="349" t="s">
        <v>1137</v>
      </c>
      <c r="K4885" s="350">
        <v>12.54</v>
      </c>
      <c r="L4885" s="349" t="s">
        <v>1138</v>
      </c>
    </row>
    <row r="4886" spans="1:12" ht="13.5" x14ac:dyDescent="0.25">
      <c r="A4886" s="349" t="s">
        <v>4648</v>
      </c>
      <c r="B4886" s="349" t="s">
        <v>4649</v>
      </c>
      <c r="C4886" s="349" t="s">
        <v>3978</v>
      </c>
      <c r="D4886" s="349" t="s">
        <v>4901</v>
      </c>
      <c r="E4886" s="350" t="s">
        <v>24</v>
      </c>
      <c r="F4886" s="349" t="s">
        <v>24</v>
      </c>
      <c r="G4886" s="349">
        <v>103993</v>
      </c>
      <c r="H4886" s="349" t="s">
        <v>6083</v>
      </c>
      <c r="I4886" s="349" t="s">
        <v>181</v>
      </c>
      <c r="J4886" s="349" t="s">
        <v>1137</v>
      </c>
      <c r="K4886" s="350">
        <v>10.24</v>
      </c>
      <c r="L4886" s="349" t="s">
        <v>1138</v>
      </c>
    </row>
    <row r="4887" spans="1:12" ht="13.5" x14ac:dyDescent="0.25">
      <c r="A4887" s="349" t="s">
        <v>4648</v>
      </c>
      <c r="B4887" s="349" t="s">
        <v>4649</v>
      </c>
      <c r="C4887" s="349" t="s">
        <v>3978</v>
      </c>
      <c r="D4887" s="349" t="s">
        <v>4901</v>
      </c>
      <c r="E4887" s="350" t="s">
        <v>24</v>
      </c>
      <c r="F4887" s="349" t="s">
        <v>24</v>
      </c>
      <c r="G4887" s="349">
        <v>103994</v>
      </c>
      <c r="H4887" s="349" t="s">
        <v>6084</v>
      </c>
      <c r="I4887" s="349" t="s">
        <v>181</v>
      </c>
      <c r="J4887" s="349" t="s">
        <v>1137</v>
      </c>
      <c r="K4887" s="350">
        <v>16.23</v>
      </c>
      <c r="L4887" s="349" t="s">
        <v>1138</v>
      </c>
    </row>
    <row r="4888" spans="1:12" ht="13.5" x14ac:dyDescent="0.25">
      <c r="A4888" s="349" t="s">
        <v>4648</v>
      </c>
      <c r="B4888" s="349" t="s">
        <v>4649</v>
      </c>
      <c r="C4888" s="349" t="s">
        <v>3978</v>
      </c>
      <c r="D4888" s="349" t="s">
        <v>4901</v>
      </c>
      <c r="E4888" s="350" t="s">
        <v>24</v>
      </c>
      <c r="F4888" s="349" t="s">
        <v>24</v>
      </c>
      <c r="G4888" s="349">
        <v>103995</v>
      </c>
      <c r="H4888" s="349" t="s">
        <v>6085</v>
      </c>
      <c r="I4888" s="349" t="s">
        <v>181</v>
      </c>
      <c r="J4888" s="349" t="s">
        <v>1137</v>
      </c>
      <c r="K4888" s="350">
        <v>16.239999999999998</v>
      </c>
      <c r="L4888" s="349" t="s">
        <v>1138</v>
      </c>
    </row>
    <row r="4889" spans="1:12" ht="13.5" x14ac:dyDescent="0.25">
      <c r="A4889" s="349" t="s">
        <v>4648</v>
      </c>
      <c r="B4889" s="349" t="s">
        <v>4649</v>
      </c>
      <c r="C4889" s="349" t="s">
        <v>3978</v>
      </c>
      <c r="D4889" s="349" t="s">
        <v>4901</v>
      </c>
      <c r="E4889" s="350" t="s">
        <v>24</v>
      </c>
      <c r="F4889" s="349" t="s">
        <v>24</v>
      </c>
      <c r="G4889" s="349">
        <v>103996</v>
      </c>
      <c r="H4889" s="349" t="s">
        <v>6086</v>
      </c>
      <c r="I4889" s="349" t="s">
        <v>181</v>
      </c>
      <c r="J4889" s="349" t="s">
        <v>1137</v>
      </c>
      <c r="K4889" s="350">
        <v>51.03</v>
      </c>
      <c r="L4889" s="349" t="s">
        <v>1138</v>
      </c>
    </row>
    <row r="4890" spans="1:12" ht="13.5" x14ac:dyDescent="0.25">
      <c r="A4890" s="349" t="s">
        <v>4648</v>
      </c>
      <c r="B4890" s="349" t="s">
        <v>4649</v>
      </c>
      <c r="C4890" s="349" t="s">
        <v>3978</v>
      </c>
      <c r="D4890" s="349" t="s">
        <v>4901</v>
      </c>
      <c r="E4890" s="350" t="s">
        <v>24</v>
      </c>
      <c r="F4890" s="349" t="s">
        <v>24</v>
      </c>
      <c r="G4890" s="349">
        <v>103997</v>
      </c>
      <c r="H4890" s="349" t="s">
        <v>6087</v>
      </c>
      <c r="I4890" s="349" t="s">
        <v>181</v>
      </c>
      <c r="J4890" s="349" t="s">
        <v>1137</v>
      </c>
      <c r="K4890" s="350">
        <v>49.69</v>
      </c>
      <c r="L4890" s="349" t="s">
        <v>1138</v>
      </c>
    </row>
    <row r="4891" spans="1:12" ht="13.5" x14ac:dyDescent="0.25">
      <c r="A4891" s="349" t="s">
        <v>4648</v>
      </c>
      <c r="B4891" s="349" t="s">
        <v>4649</v>
      </c>
      <c r="C4891" s="349" t="s">
        <v>3978</v>
      </c>
      <c r="D4891" s="349" t="s">
        <v>4901</v>
      </c>
      <c r="E4891" s="350" t="s">
        <v>24</v>
      </c>
      <c r="F4891" s="349" t="s">
        <v>24</v>
      </c>
      <c r="G4891" s="349">
        <v>103998</v>
      </c>
      <c r="H4891" s="349" t="s">
        <v>6088</v>
      </c>
      <c r="I4891" s="349" t="s">
        <v>181</v>
      </c>
      <c r="J4891" s="349" t="s">
        <v>1137</v>
      </c>
      <c r="K4891" s="350">
        <v>16.59</v>
      </c>
      <c r="L4891" s="349" t="s">
        <v>1138</v>
      </c>
    </row>
    <row r="4892" spans="1:12" ht="13.5" x14ac:dyDescent="0.25">
      <c r="A4892" s="349" t="s">
        <v>4648</v>
      </c>
      <c r="B4892" s="349" t="s">
        <v>4649</v>
      </c>
      <c r="C4892" s="349" t="s">
        <v>3978</v>
      </c>
      <c r="D4892" s="349" t="s">
        <v>4901</v>
      </c>
      <c r="E4892" s="350" t="s">
        <v>24</v>
      </c>
      <c r="F4892" s="349" t="s">
        <v>24</v>
      </c>
      <c r="G4892" s="349">
        <v>103999</v>
      </c>
      <c r="H4892" s="349" t="s">
        <v>6089</v>
      </c>
      <c r="I4892" s="349" t="s">
        <v>181</v>
      </c>
      <c r="J4892" s="349" t="s">
        <v>1137</v>
      </c>
      <c r="K4892" s="350">
        <v>13.75</v>
      </c>
      <c r="L4892" s="349" t="s">
        <v>1138</v>
      </c>
    </row>
    <row r="4893" spans="1:12" ht="13.5" x14ac:dyDescent="0.25">
      <c r="A4893" s="349" t="s">
        <v>4648</v>
      </c>
      <c r="B4893" s="349" t="s">
        <v>4649</v>
      </c>
      <c r="C4893" s="349" t="s">
        <v>3978</v>
      </c>
      <c r="D4893" s="349" t="s">
        <v>4901</v>
      </c>
      <c r="E4893" s="350" t="s">
        <v>24</v>
      </c>
      <c r="F4893" s="349" t="s">
        <v>24</v>
      </c>
      <c r="G4893" s="349">
        <v>104000</v>
      </c>
      <c r="H4893" s="349" t="s">
        <v>6090</v>
      </c>
      <c r="I4893" s="349" t="s">
        <v>181</v>
      </c>
      <c r="J4893" s="349" t="s">
        <v>1137</v>
      </c>
      <c r="K4893" s="350">
        <v>34.89</v>
      </c>
      <c r="L4893" s="349" t="s">
        <v>1138</v>
      </c>
    </row>
    <row r="4894" spans="1:12" ht="13.5" x14ac:dyDescent="0.25">
      <c r="A4894" s="349" t="s">
        <v>4648</v>
      </c>
      <c r="B4894" s="349" t="s">
        <v>4649</v>
      </c>
      <c r="C4894" s="349" t="s">
        <v>3978</v>
      </c>
      <c r="D4894" s="349" t="s">
        <v>4901</v>
      </c>
      <c r="E4894" s="350" t="s">
        <v>24</v>
      </c>
      <c r="F4894" s="349" t="s">
        <v>24</v>
      </c>
      <c r="G4894" s="349">
        <v>104001</v>
      </c>
      <c r="H4894" s="349" t="s">
        <v>6091</v>
      </c>
      <c r="I4894" s="349" t="s">
        <v>181</v>
      </c>
      <c r="J4894" s="349" t="s">
        <v>1137</v>
      </c>
      <c r="K4894" s="350">
        <v>15.04</v>
      </c>
      <c r="L4894" s="349" t="s">
        <v>1138</v>
      </c>
    </row>
    <row r="4895" spans="1:12" ht="13.5" x14ac:dyDescent="0.25">
      <c r="A4895" s="349" t="s">
        <v>4648</v>
      </c>
      <c r="B4895" s="349" t="s">
        <v>4649</v>
      </c>
      <c r="C4895" s="349" t="s">
        <v>3978</v>
      </c>
      <c r="D4895" s="349" t="s">
        <v>4901</v>
      </c>
      <c r="E4895" s="350" t="s">
        <v>24</v>
      </c>
      <c r="F4895" s="349" t="s">
        <v>24</v>
      </c>
      <c r="G4895" s="349">
        <v>104002</v>
      </c>
      <c r="H4895" s="349" t="s">
        <v>6092</v>
      </c>
      <c r="I4895" s="349" t="s">
        <v>181</v>
      </c>
      <c r="J4895" s="349" t="s">
        <v>1137</v>
      </c>
      <c r="K4895" s="350">
        <v>20.350000000000001</v>
      </c>
      <c r="L4895" s="349" t="s">
        <v>1138</v>
      </c>
    </row>
    <row r="4896" spans="1:12" ht="13.5" x14ac:dyDescent="0.25">
      <c r="A4896" s="349" t="s">
        <v>4648</v>
      </c>
      <c r="B4896" s="349" t="s">
        <v>4649</v>
      </c>
      <c r="C4896" s="349" t="s">
        <v>3978</v>
      </c>
      <c r="D4896" s="349" t="s">
        <v>4901</v>
      </c>
      <c r="E4896" s="350" t="s">
        <v>24</v>
      </c>
      <c r="F4896" s="349" t="s">
        <v>24</v>
      </c>
      <c r="G4896" s="349">
        <v>104003</v>
      </c>
      <c r="H4896" s="349" t="s">
        <v>6093</v>
      </c>
      <c r="I4896" s="349" t="s">
        <v>181</v>
      </c>
      <c r="J4896" s="349" t="s">
        <v>1137</v>
      </c>
      <c r="K4896" s="350">
        <v>16.46</v>
      </c>
      <c r="L4896" s="349" t="s">
        <v>1138</v>
      </c>
    </row>
    <row r="4897" spans="1:12" ht="13.5" x14ac:dyDescent="0.25">
      <c r="A4897" s="349" t="s">
        <v>4648</v>
      </c>
      <c r="B4897" s="349" t="s">
        <v>4649</v>
      </c>
      <c r="C4897" s="349" t="s">
        <v>3978</v>
      </c>
      <c r="D4897" s="349" t="s">
        <v>4901</v>
      </c>
      <c r="E4897" s="350" t="s">
        <v>24</v>
      </c>
      <c r="F4897" s="349" t="s">
        <v>24</v>
      </c>
      <c r="G4897" s="349">
        <v>104004</v>
      </c>
      <c r="H4897" s="349" t="s">
        <v>6094</v>
      </c>
      <c r="I4897" s="349" t="s">
        <v>181</v>
      </c>
      <c r="J4897" s="349" t="s">
        <v>1137</v>
      </c>
      <c r="K4897" s="350">
        <v>32.36</v>
      </c>
      <c r="L4897" s="349" t="s">
        <v>1138</v>
      </c>
    </row>
    <row r="4898" spans="1:12" ht="13.5" x14ac:dyDescent="0.25">
      <c r="A4898" s="349" t="s">
        <v>4648</v>
      </c>
      <c r="B4898" s="349" t="s">
        <v>4649</v>
      </c>
      <c r="C4898" s="349" t="s">
        <v>3978</v>
      </c>
      <c r="D4898" s="349" t="s">
        <v>4901</v>
      </c>
      <c r="E4898" s="350" t="s">
        <v>24</v>
      </c>
      <c r="F4898" s="349" t="s">
        <v>24</v>
      </c>
      <c r="G4898" s="349">
        <v>104005</v>
      </c>
      <c r="H4898" s="349" t="s">
        <v>6095</v>
      </c>
      <c r="I4898" s="349" t="s">
        <v>181</v>
      </c>
      <c r="J4898" s="349" t="s">
        <v>1137</v>
      </c>
      <c r="K4898" s="350">
        <v>42.64</v>
      </c>
      <c r="L4898" s="349" t="s">
        <v>1138</v>
      </c>
    </row>
    <row r="4899" spans="1:12" ht="13.5" x14ac:dyDescent="0.25">
      <c r="A4899" s="349" t="s">
        <v>4648</v>
      </c>
      <c r="B4899" s="349" t="s">
        <v>4649</v>
      </c>
      <c r="C4899" s="349" t="s">
        <v>3978</v>
      </c>
      <c r="D4899" s="349" t="s">
        <v>4901</v>
      </c>
      <c r="E4899" s="350" t="s">
        <v>24</v>
      </c>
      <c r="F4899" s="349" t="s">
        <v>24</v>
      </c>
      <c r="G4899" s="349">
        <v>104006</v>
      </c>
      <c r="H4899" s="349" t="s">
        <v>6096</v>
      </c>
      <c r="I4899" s="349" t="s">
        <v>181</v>
      </c>
      <c r="J4899" s="349" t="s">
        <v>1137</v>
      </c>
      <c r="K4899" s="350">
        <v>28.37</v>
      </c>
      <c r="L4899" s="349" t="s">
        <v>1138</v>
      </c>
    </row>
    <row r="4900" spans="1:12" ht="13.5" x14ac:dyDescent="0.25">
      <c r="A4900" s="349" t="s">
        <v>4648</v>
      </c>
      <c r="B4900" s="349" t="s">
        <v>4649</v>
      </c>
      <c r="C4900" s="349" t="s">
        <v>3978</v>
      </c>
      <c r="D4900" s="349" t="s">
        <v>4901</v>
      </c>
      <c r="E4900" s="350" t="s">
        <v>24</v>
      </c>
      <c r="F4900" s="349" t="s">
        <v>24</v>
      </c>
      <c r="G4900" s="349">
        <v>104007</v>
      </c>
      <c r="H4900" s="349" t="s">
        <v>6097</v>
      </c>
      <c r="I4900" s="349" t="s">
        <v>181</v>
      </c>
      <c r="J4900" s="349" t="s">
        <v>1137</v>
      </c>
      <c r="K4900" s="350">
        <v>24.72</v>
      </c>
      <c r="L4900" s="349" t="s">
        <v>1138</v>
      </c>
    </row>
    <row r="4901" spans="1:12" ht="13.5" x14ac:dyDescent="0.25">
      <c r="A4901" s="349" t="s">
        <v>4648</v>
      </c>
      <c r="B4901" s="349" t="s">
        <v>4649</v>
      </c>
      <c r="C4901" s="349" t="s">
        <v>3978</v>
      </c>
      <c r="D4901" s="349" t="s">
        <v>4901</v>
      </c>
      <c r="E4901" s="350" t="s">
        <v>24</v>
      </c>
      <c r="F4901" s="349" t="s">
        <v>24</v>
      </c>
      <c r="G4901" s="349">
        <v>104008</v>
      </c>
      <c r="H4901" s="349" t="s">
        <v>6098</v>
      </c>
      <c r="I4901" s="349" t="s">
        <v>181</v>
      </c>
      <c r="J4901" s="349" t="s">
        <v>1137</v>
      </c>
      <c r="K4901" s="350">
        <v>36.69</v>
      </c>
      <c r="L4901" s="349" t="s">
        <v>1138</v>
      </c>
    </row>
    <row r="4902" spans="1:12" ht="13.5" x14ac:dyDescent="0.25">
      <c r="A4902" s="349" t="s">
        <v>4648</v>
      </c>
      <c r="B4902" s="349" t="s">
        <v>4649</v>
      </c>
      <c r="C4902" s="349" t="s">
        <v>3978</v>
      </c>
      <c r="D4902" s="349" t="s">
        <v>4901</v>
      </c>
      <c r="E4902" s="350" t="s">
        <v>24</v>
      </c>
      <c r="F4902" s="349" t="s">
        <v>24</v>
      </c>
      <c r="G4902" s="349">
        <v>104009</v>
      </c>
      <c r="H4902" s="349" t="s">
        <v>6099</v>
      </c>
      <c r="I4902" s="349" t="s">
        <v>181</v>
      </c>
      <c r="J4902" s="349" t="s">
        <v>1137</v>
      </c>
      <c r="K4902" s="350">
        <v>14.16</v>
      </c>
      <c r="L4902" s="349" t="s">
        <v>1138</v>
      </c>
    </row>
    <row r="4903" spans="1:12" ht="13.5" x14ac:dyDescent="0.25">
      <c r="A4903" s="349" t="s">
        <v>4648</v>
      </c>
      <c r="B4903" s="349" t="s">
        <v>4649</v>
      </c>
      <c r="C4903" s="349" t="s">
        <v>3978</v>
      </c>
      <c r="D4903" s="349" t="s">
        <v>4901</v>
      </c>
      <c r="E4903" s="350" t="s">
        <v>24</v>
      </c>
      <c r="F4903" s="349" t="s">
        <v>24</v>
      </c>
      <c r="G4903" s="349">
        <v>104011</v>
      </c>
      <c r="H4903" s="349" t="s">
        <v>6100</v>
      </c>
      <c r="I4903" s="349" t="s">
        <v>181</v>
      </c>
      <c r="J4903" s="349" t="s">
        <v>1137</v>
      </c>
      <c r="K4903" s="350">
        <v>28.04</v>
      </c>
      <c r="L4903" s="349" t="s">
        <v>1138</v>
      </c>
    </row>
    <row r="4904" spans="1:12" ht="13.5" x14ac:dyDescent="0.25">
      <c r="A4904" s="349" t="s">
        <v>4648</v>
      </c>
      <c r="B4904" s="349" t="s">
        <v>4649</v>
      </c>
      <c r="C4904" s="349" t="s">
        <v>3978</v>
      </c>
      <c r="D4904" s="349" t="s">
        <v>4901</v>
      </c>
      <c r="E4904" s="350" t="s">
        <v>24</v>
      </c>
      <c r="F4904" s="349" t="s">
        <v>24</v>
      </c>
      <c r="G4904" s="349">
        <v>104012</v>
      </c>
      <c r="H4904" s="349" t="s">
        <v>6101</v>
      </c>
      <c r="I4904" s="349" t="s">
        <v>181</v>
      </c>
      <c r="J4904" s="349" t="s">
        <v>1137</v>
      </c>
      <c r="K4904" s="350">
        <v>26.03</v>
      </c>
      <c r="L4904" s="349" t="s">
        <v>1138</v>
      </c>
    </row>
    <row r="4905" spans="1:12" ht="13.5" x14ac:dyDescent="0.25">
      <c r="A4905" s="349" t="s">
        <v>4648</v>
      </c>
      <c r="B4905" s="349" t="s">
        <v>4649</v>
      </c>
      <c r="C4905" s="349" t="s">
        <v>3978</v>
      </c>
      <c r="D4905" s="349" t="s">
        <v>4901</v>
      </c>
      <c r="E4905" s="350" t="s">
        <v>24</v>
      </c>
      <c r="F4905" s="349" t="s">
        <v>24</v>
      </c>
      <c r="G4905" s="349">
        <v>104014</v>
      </c>
      <c r="H4905" s="349" t="s">
        <v>6102</v>
      </c>
      <c r="I4905" s="349" t="s">
        <v>181</v>
      </c>
      <c r="J4905" s="349" t="s">
        <v>1137</v>
      </c>
      <c r="K4905" s="350">
        <v>11.83</v>
      </c>
      <c r="L4905" s="349" t="s">
        <v>1138</v>
      </c>
    </row>
    <row r="4906" spans="1:12" ht="13.5" x14ac:dyDescent="0.25">
      <c r="A4906" s="349" t="s">
        <v>4648</v>
      </c>
      <c r="B4906" s="349" t="s">
        <v>4649</v>
      </c>
      <c r="C4906" s="349" t="s">
        <v>3978</v>
      </c>
      <c r="D4906" s="349" t="s">
        <v>4901</v>
      </c>
      <c r="E4906" s="350" t="s">
        <v>24</v>
      </c>
      <c r="F4906" s="349" t="s">
        <v>24</v>
      </c>
      <c r="G4906" s="349">
        <v>104015</v>
      </c>
      <c r="H4906" s="349" t="s">
        <v>6103</v>
      </c>
      <c r="I4906" s="349" t="s">
        <v>181</v>
      </c>
      <c r="J4906" s="349" t="s">
        <v>1137</v>
      </c>
      <c r="K4906" s="350">
        <v>16.61</v>
      </c>
      <c r="L4906" s="349" t="s">
        <v>1138</v>
      </c>
    </row>
    <row r="4907" spans="1:12" ht="13.5" x14ac:dyDescent="0.25">
      <c r="A4907" s="349" t="s">
        <v>4648</v>
      </c>
      <c r="B4907" s="349" t="s">
        <v>4649</v>
      </c>
      <c r="C4907" s="349" t="s">
        <v>3978</v>
      </c>
      <c r="D4907" s="349" t="s">
        <v>4901</v>
      </c>
      <c r="E4907" s="350" t="s">
        <v>24</v>
      </c>
      <c r="F4907" s="349" t="s">
        <v>24</v>
      </c>
      <c r="G4907" s="349">
        <v>104016</v>
      </c>
      <c r="H4907" s="349" t="s">
        <v>6104</v>
      </c>
      <c r="I4907" s="349" t="s">
        <v>181</v>
      </c>
      <c r="J4907" s="349" t="s">
        <v>1137</v>
      </c>
      <c r="K4907" s="350">
        <v>22.43</v>
      </c>
      <c r="L4907" s="349" t="s">
        <v>1138</v>
      </c>
    </row>
    <row r="4908" spans="1:12" ht="13.5" x14ac:dyDescent="0.25">
      <c r="A4908" s="349" t="s">
        <v>4648</v>
      </c>
      <c r="B4908" s="349" t="s">
        <v>4649</v>
      </c>
      <c r="C4908" s="349" t="s">
        <v>3978</v>
      </c>
      <c r="D4908" s="349" t="s">
        <v>4901</v>
      </c>
      <c r="E4908" s="350" t="s">
        <v>24</v>
      </c>
      <c r="F4908" s="349" t="s">
        <v>24</v>
      </c>
      <c r="G4908" s="349">
        <v>104017</v>
      </c>
      <c r="H4908" s="349" t="s">
        <v>6105</v>
      </c>
      <c r="I4908" s="349" t="s">
        <v>181</v>
      </c>
      <c r="J4908" s="349" t="s">
        <v>1137</v>
      </c>
      <c r="K4908" s="350">
        <v>46.79</v>
      </c>
      <c r="L4908" s="349" t="s">
        <v>1138</v>
      </c>
    </row>
    <row r="4909" spans="1:12" ht="13.5" x14ac:dyDescent="0.25">
      <c r="A4909" s="349" t="s">
        <v>4648</v>
      </c>
      <c r="B4909" s="349" t="s">
        <v>4649</v>
      </c>
      <c r="C4909" s="349" t="s">
        <v>3978</v>
      </c>
      <c r="D4909" s="349" t="s">
        <v>4901</v>
      </c>
      <c r="E4909" s="350" t="s">
        <v>24</v>
      </c>
      <c r="F4909" s="349" t="s">
        <v>24</v>
      </c>
      <c r="G4909" s="349">
        <v>104018</v>
      </c>
      <c r="H4909" s="349" t="s">
        <v>6105</v>
      </c>
      <c r="I4909" s="349" t="s">
        <v>181</v>
      </c>
      <c r="J4909" s="349" t="s">
        <v>1137</v>
      </c>
      <c r="K4909" s="350">
        <v>21.44</v>
      </c>
      <c r="L4909" s="349" t="s">
        <v>1138</v>
      </c>
    </row>
    <row r="4910" spans="1:12" ht="13.5" x14ac:dyDescent="0.25">
      <c r="A4910" s="349" t="s">
        <v>4648</v>
      </c>
      <c r="B4910" s="349" t="s">
        <v>4649</v>
      </c>
      <c r="C4910" s="349" t="s">
        <v>3978</v>
      </c>
      <c r="D4910" s="349" t="s">
        <v>4901</v>
      </c>
      <c r="E4910" s="350" t="s">
        <v>24</v>
      </c>
      <c r="F4910" s="349" t="s">
        <v>24</v>
      </c>
      <c r="G4910" s="349">
        <v>104019</v>
      </c>
      <c r="H4910" s="349" t="s">
        <v>6106</v>
      </c>
      <c r="I4910" s="349" t="s">
        <v>181</v>
      </c>
      <c r="J4910" s="349" t="s">
        <v>1137</v>
      </c>
      <c r="K4910" s="350">
        <v>45.64</v>
      </c>
      <c r="L4910" s="349" t="s">
        <v>1138</v>
      </c>
    </row>
    <row r="4911" spans="1:12" ht="13.5" x14ac:dyDescent="0.25">
      <c r="A4911" s="349" t="s">
        <v>4648</v>
      </c>
      <c r="B4911" s="349" t="s">
        <v>4649</v>
      </c>
      <c r="C4911" s="349" t="s">
        <v>3978</v>
      </c>
      <c r="D4911" s="349" t="s">
        <v>4901</v>
      </c>
      <c r="E4911" s="350" t="s">
        <v>24</v>
      </c>
      <c r="F4911" s="349" t="s">
        <v>24</v>
      </c>
      <c r="G4911" s="349">
        <v>104020</v>
      </c>
      <c r="H4911" s="349" t="s">
        <v>6107</v>
      </c>
      <c r="I4911" s="349" t="s">
        <v>181</v>
      </c>
      <c r="J4911" s="349" t="s">
        <v>1137</v>
      </c>
      <c r="K4911" s="350">
        <v>58.42</v>
      </c>
      <c r="L4911" s="349" t="s">
        <v>1138</v>
      </c>
    </row>
    <row r="4912" spans="1:12" ht="13.5" x14ac:dyDescent="0.25">
      <c r="A4912" s="349" t="s">
        <v>4648</v>
      </c>
      <c r="B4912" s="349" t="s">
        <v>4649</v>
      </c>
      <c r="C4912" s="349" t="s">
        <v>3978</v>
      </c>
      <c r="D4912" s="349" t="s">
        <v>4901</v>
      </c>
      <c r="E4912" s="350" t="s">
        <v>24</v>
      </c>
      <c r="F4912" s="349" t="s">
        <v>24</v>
      </c>
      <c r="G4912" s="349">
        <v>104022</v>
      </c>
      <c r="H4912" s="349" t="s">
        <v>6108</v>
      </c>
      <c r="I4912" s="349" t="s">
        <v>181</v>
      </c>
      <c r="J4912" s="349" t="s">
        <v>1137</v>
      </c>
      <c r="K4912" s="350">
        <v>71.900000000000006</v>
      </c>
      <c r="L4912" s="349" t="s">
        <v>1138</v>
      </c>
    </row>
    <row r="4913" spans="1:12" ht="13.5" x14ac:dyDescent="0.25">
      <c r="A4913" s="349" t="s">
        <v>4648</v>
      </c>
      <c r="B4913" s="349" t="s">
        <v>4649</v>
      </c>
      <c r="C4913" s="349" t="s">
        <v>3978</v>
      </c>
      <c r="D4913" s="349" t="s">
        <v>4901</v>
      </c>
      <c r="E4913" s="350" t="s">
        <v>24</v>
      </c>
      <c r="F4913" s="349" t="s">
        <v>24</v>
      </c>
      <c r="G4913" s="349">
        <v>104023</v>
      </c>
      <c r="H4913" s="349" t="s">
        <v>6109</v>
      </c>
      <c r="I4913" s="349" t="s">
        <v>181</v>
      </c>
      <c r="J4913" s="349" t="s">
        <v>1137</v>
      </c>
      <c r="K4913" s="350">
        <v>42.18</v>
      </c>
      <c r="L4913" s="349" t="s">
        <v>1138</v>
      </c>
    </row>
    <row r="4914" spans="1:12" ht="13.5" x14ac:dyDescent="0.25">
      <c r="A4914" s="349" t="s">
        <v>4648</v>
      </c>
      <c r="B4914" s="349" t="s">
        <v>4649</v>
      </c>
      <c r="C4914" s="349" t="s">
        <v>3978</v>
      </c>
      <c r="D4914" s="349" t="s">
        <v>4901</v>
      </c>
      <c r="E4914" s="350" t="s">
        <v>24</v>
      </c>
      <c r="F4914" s="349" t="s">
        <v>24</v>
      </c>
      <c r="G4914" s="349">
        <v>104024</v>
      </c>
      <c r="H4914" s="349" t="s">
        <v>6110</v>
      </c>
      <c r="I4914" s="349" t="s">
        <v>181</v>
      </c>
      <c r="J4914" s="349" t="s">
        <v>1137</v>
      </c>
      <c r="K4914" s="350">
        <v>41.75</v>
      </c>
      <c r="L4914" s="349" t="s">
        <v>1138</v>
      </c>
    </row>
    <row r="4915" spans="1:12" ht="13.5" x14ac:dyDescent="0.25">
      <c r="A4915" s="349" t="s">
        <v>4648</v>
      </c>
      <c r="B4915" s="349" t="s">
        <v>4649</v>
      </c>
      <c r="C4915" s="349" t="s">
        <v>3978</v>
      </c>
      <c r="D4915" s="349" t="s">
        <v>4901</v>
      </c>
      <c r="E4915" s="350" t="s">
        <v>24</v>
      </c>
      <c r="F4915" s="349" t="s">
        <v>24</v>
      </c>
      <c r="G4915" s="349">
        <v>104025</v>
      </c>
      <c r="H4915" s="349" t="s">
        <v>6111</v>
      </c>
      <c r="I4915" s="349" t="s">
        <v>181</v>
      </c>
      <c r="J4915" s="349" t="s">
        <v>1137</v>
      </c>
      <c r="K4915" s="350">
        <v>29.3</v>
      </c>
      <c r="L4915" s="349" t="s">
        <v>1138</v>
      </c>
    </row>
    <row r="4916" spans="1:12" ht="13.5" x14ac:dyDescent="0.25">
      <c r="A4916" s="349" t="s">
        <v>4648</v>
      </c>
      <c r="B4916" s="349" t="s">
        <v>4649</v>
      </c>
      <c r="C4916" s="349" t="s">
        <v>3978</v>
      </c>
      <c r="D4916" s="349" t="s">
        <v>4901</v>
      </c>
      <c r="E4916" s="350" t="s">
        <v>24</v>
      </c>
      <c r="F4916" s="349" t="s">
        <v>24</v>
      </c>
      <c r="G4916" s="349">
        <v>104026</v>
      </c>
      <c r="H4916" s="349" t="s">
        <v>6112</v>
      </c>
      <c r="I4916" s="349" t="s">
        <v>181</v>
      </c>
      <c r="J4916" s="349" t="s">
        <v>1137</v>
      </c>
      <c r="K4916" s="350">
        <v>43.44</v>
      </c>
      <c r="L4916" s="349" t="s">
        <v>1138</v>
      </c>
    </row>
    <row r="4917" spans="1:12" ht="13.5" x14ac:dyDescent="0.25">
      <c r="A4917" s="349" t="s">
        <v>4648</v>
      </c>
      <c r="B4917" s="349" t="s">
        <v>4649</v>
      </c>
      <c r="C4917" s="349" t="s">
        <v>3978</v>
      </c>
      <c r="D4917" s="349" t="s">
        <v>4901</v>
      </c>
      <c r="E4917" s="350" t="s">
        <v>24</v>
      </c>
      <c r="F4917" s="349" t="s">
        <v>24</v>
      </c>
      <c r="G4917" s="349">
        <v>104027</v>
      </c>
      <c r="H4917" s="349" t="s">
        <v>6113</v>
      </c>
      <c r="I4917" s="349" t="s">
        <v>181</v>
      </c>
      <c r="J4917" s="349" t="s">
        <v>1137</v>
      </c>
      <c r="K4917" s="350">
        <v>66.510000000000005</v>
      </c>
      <c r="L4917" s="349" t="s">
        <v>1138</v>
      </c>
    </row>
    <row r="4918" spans="1:12" ht="13.5" x14ac:dyDescent="0.25">
      <c r="A4918" s="349" t="s">
        <v>4648</v>
      </c>
      <c r="B4918" s="349" t="s">
        <v>4649</v>
      </c>
      <c r="C4918" s="349" t="s">
        <v>3978</v>
      </c>
      <c r="D4918" s="349" t="s">
        <v>4901</v>
      </c>
      <c r="E4918" s="350" t="s">
        <v>24</v>
      </c>
      <c r="F4918" s="349" t="s">
        <v>24</v>
      </c>
      <c r="G4918" s="349">
        <v>104028</v>
      </c>
      <c r="H4918" s="349" t="s">
        <v>6114</v>
      </c>
      <c r="I4918" s="349" t="s">
        <v>181</v>
      </c>
      <c r="J4918" s="349" t="s">
        <v>1137</v>
      </c>
      <c r="K4918" s="350">
        <v>137.19999999999999</v>
      </c>
      <c r="L4918" s="349" t="s">
        <v>1138</v>
      </c>
    </row>
    <row r="4919" spans="1:12" ht="13.5" x14ac:dyDescent="0.25">
      <c r="A4919" s="349" t="s">
        <v>4648</v>
      </c>
      <c r="B4919" s="349" t="s">
        <v>4649</v>
      </c>
      <c r="C4919" s="349" t="s">
        <v>3978</v>
      </c>
      <c r="D4919" s="349" t="s">
        <v>4901</v>
      </c>
      <c r="E4919" s="350" t="s">
        <v>24</v>
      </c>
      <c r="F4919" s="349" t="s">
        <v>24</v>
      </c>
      <c r="G4919" s="349">
        <v>104029</v>
      </c>
      <c r="H4919" s="349" t="s">
        <v>6115</v>
      </c>
      <c r="I4919" s="349" t="s">
        <v>181</v>
      </c>
      <c r="J4919" s="349" t="s">
        <v>1137</v>
      </c>
      <c r="K4919" s="350">
        <v>70.86</v>
      </c>
      <c r="L4919" s="349" t="s">
        <v>1138</v>
      </c>
    </row>
    <row r="4920" spans="1:12" ht="13.5" x14ac:dyDescent="0.25">
      <c r="A4920" s="349" t="s">
        <v>4648</v>
      </c>
      <c r="B4920" s="349" t="s">
        <v>4649</v>
      </c>
      <c r="C4920" s="349" t="s">
        <v>3978</v>
      </c>
      <c r="D4920" s="349" t="s">
        <v>4901</v>
      </c>
      <c r="E4920" s="350" t="s">
        <v>24</v>
      </c>
      <c r="F4920" s="349" t="s">
        <v>24</v>
      </c>
      <c r="G4920" s="349">
        <v>104030</v>
      </c>
      <c r="H4920" s="349" t="s">
        <v>6116</v>
      </c>
      <c r="I4920" s="349" t="s">
        <v>181</v>
      </c>
      <c r="J4920" s="349" t="s">
        <v>1137</v>
      </c>
      <c r="K4920" s="350">
        <v>63.67</v>
      </c>
      <c r="L4920" s="349" t="s">
        <v>1138</v>
      </c>
    </row>
    <row r="4921" spans="1:12" ht="13.5" x14ac:dyDescent="0.25">
      <c r="A4921" s="349" t="s">
        <v>4648</v>
      </c>
      <c r="B4921" s="349" t="s">
        <v>4649</v>
      </c>
      <c r="C4921" s="349" t="s">
        <v>3978</v>
      </c>
      <c r="D4921" s="349" t="s">
        <v>4901</v>
      </c>
      <c r="E4921" s="350" t="s">
        <v>24</v>
      </c>
      <c r="F4921" s="349" t="s">
        <v>24</v>
      </c>
      <c r="G4921" s="349">
        <v>104159</v>
      </c>
      <c r="H4921" s="349" t="s">
        <v>6117</v>
      </c>
      <c r="I4921" s="349" t="s">
        <v>181</v>
      </c>
      <c r="J4921" s="349" t="s">
        <v>1137</v>
      </c>
      <c r="K4921" s="350">
        <v>48.58</v>
      </c>
      <c r="L4921" s="349" t="s">
        <v>1138</v>
      </c>
    </row>
    <row r="4922" spans="1:12" ht="13.5" x14ac:dyDescent="0.25">
      <c r="A4922" s="349" t="s">
        <v>4648</v>
      </c>
      <c r="B4922" s="349" t="s">
        <v>4649</v>
      </c>
      <c r="C4922" s="349" t="s">
        <v>3978</v>
      </c>
      <c r="D4922" s="349" t="s">
        <v>4901</v>
      </c>
      <c r="E4922" s="350" t="s">
        <v>24</v>
      </c>
      <c r="F4922" s="349" t="s">
        <v>24</v>
      </c>
      <c r="G4922" s="349">
        <v>104167</v>
      </c>
      <c r="H4922" s="349" t="s">
        <v>6118</v>
      </c>
      <c r="I4922" s="349" t="s">
        <v>181</v>
      </c>
      <c r="J4922" s="349" t="s">
        <v>1137</v>
      </c>
      <c r="K4922" s="350">
        <v>159.21</v>
      </c>
      <c r="L4922" s="349" t="s">
        <v>1138</v>
      </c>
    </row>
    <row r="4923" spans="1:12" ht="13.5" x14ac:dyDescent="0.25">
      <c r="A4923" s="349" t="s">
        <v>4648</v>
      </c>
      <c r="B4923" s="349" t="s">
        <v>4649</v>
      </c>
      <c r="C4923" s="349" t="s">
        <v>3978</v>
      </c>
      <c r="D4923" s="349" t="s">
        <v>4901</v>
      </c>
      <c r="E4923" s="350" t="s">
        <v>24</v>
      </c>
      <c r="F4923" s="349" t="s">
        <v>24</v>
      </c>
      <c r="G4923" s="349">
        <v>104168</v>
      </c>
      <c r="H4923" s="349" t="s">
        <v>6119</v>
      </c>
      <c r="I4923" s="349" t="s">
        <v>181</v>
      </c>
      <c r="J4923" s="349" t="s">
        <v>1137</v>
      </c>
      <c r="K4923" s="350">
        <v>154.53</v>
      </c>
      <c r="L4923" s="349" t="s">
        <v>1138</v>
      </c>
    </row>
    <row r="4924" spans="1:12" ht="13.5" x14ac:dyDescent="0.25">
      <c r="A4924" s="349" t="s">
        <v>4648</v>
      </c>
      <c r="B4924" s="349" t="s">
        <v>4649</v>
      </c>
      <c r="C4924" s="349" t="s">
        <v>3978</v>
      </c>
      <c r="D4924" s="349" t="s">
        <v>4901</v>
      </c>
      <c r="E4924" s="350" t="s">
        <v>24</v>
      </c>
      <c r="F4924" s="349" t="s">
        <v>24</v>
      </c>
      <c r="G4924" s="349">
        <v>104169</v>
      </c>
      <c r="H4924" s="349" t="s">
        <v>6120</v>
      </c>
      <c r="I4924" s="349" t="s">
        <v>181</v>
      </c>
      <c r="J4924" s="349" t="s">
        <v>1137</v>
      </c>
      <c r="K4924" s="350">
        <v>195.64</v>
      </c>
      <c r="L4924" s="349" t="s">
        <v>1138</v>
      </c>
    </row>
    <row r="4925" spans="1:12" ht="13.5" x14ac:dyDescent="0.25">
      <c r="A4925" s="349" t="s">
        <v>4648</v>
      </c>
      <c r="B4925" s="349" t="s">
        <v>4649</v>
      </c>
      <c r="C4925" s="349" t="s">
        <v>3978</v>
      </c>
      <c r="D4925" s="349" t="s">
        <v>4901</v>
      </c>
      <c r="E4925" s="350" t="s">
        <v>24</v>
      </c>
      <c r="F4925" s="349" t="s">
        <v>24</v>
      </c>
      <c r="G4925" s="349">
        <v>104170</v>
      </c>
      <c r="H4925" s="349" t="s">
        <v>6121</v>
      </c>
      <c r="I4925" s="349" t="s">
        <v>181</v>
      </c>
      <c r="J4925" s="349" t="s">
        <v>1137</v>
      </c>
      <c r="K4925" s="350">
        <v>88.37</v>
      </c>
      <c r="L4925" s="349" t="s">
        <v>1138</v>
      </c>
    </row>
    <row r="4926" spans="1:12" ht="13.5" x14ac:dyDescent="0.25">
      <c r="A4926" s="349" t="s">
        <v>4648</v>
      </c>
      <c r="B4926" s="349" t="s">
        <v>4649</v>
      </c>
      <c r="C4926" s="349" t="s">
        <v>3978</v>
      </c>
      <c r="D4926" s="349" t="s">
        <v>4901</v>
      </c>
      <c r="E4926" s="350" t="s">
        <v>24</v>
      </c>
      <c r="F4926" s="349" t="s">
        <v>24</v>
      </c>
      <c r="G4926" s="349">
        <v>104171</v>
      </c>
      <c r="H4926" s="349" t="s">
        <v>6122</v>
      </c>
      <c r="I4926" s="349" t="s">
        <v>181</v>
      </c>
      <c r="J4926" s="349" t="s">
        <v>1137</v>
      </c>
      <c r="K4926" s="350">
        <v>130.74</v>
      </c>
      <c r="L4926" s="349" t="s">
        <v>1138</v>
      </c>
    </row>
    <row r="4927" spans="1:12" ht="13.5" x14ac:dyDescent="0.25">
      <c r="A4927" s="349" t="s">
        <v>4648</v>
      </c>
      <c r="B4927" s="349" t="s">
        <v>4649</v>
      </c>
      <c r="C4927" s="349" t="s">
        <v>3978</v>
      </c>
      <c r="D4927" s="349" t="s">
        <v>4901</v>
      </c>
      <c r="E4927" s="350" t="s">
        <v>24</v>
      </c>
      <c r="F4927" s="349" t="s">
        <v>24</v>
      </c>
      <c r="G4927" s="349">
        <v>104172</v>
      </c>
      <c r="H4927" s="349" t="s">
        <v>6123</v>
      </c>
      <c r="I4927" s="349" t="s">
        <v>181</v>
      </c>
      <c r="J4927" s="349" t="s">
        <v>1137</v>
      </c>
      <c r="K4927" s="350">
        <v>382.46</v>
      </c>
      <c r="L4927" s="349" t="s">
        <v>1138</v>
      </c>
    </row>
    <row r="4928" spans="1:12" ht="13.5" x14ac:dyDescent="0.25">
      <c r="A4928" s="349" t="s">
        <v>4648</v>
      </c>
      <c r="B4928" s="349" t="s">
        <v>4649</v>
      </c>
      <c r="C4928" s="349" t="s">
        <v>3978</v>
      </c>
      <c r="D4928" s="349" t="s">
        <v>4901</v>
      </c>
      <c r="E4928" s="350" t="s">
        <v>24</v>
      </c>
      <c r="F4928" s="349" t="s">
        <v>24</v>
      </c>
      <c r="G4928" s="349">
        <v>104173</v>
      </c>
      <c r="H4928" s="349" t="s">
        <v>6124</v>
      </c>
      <c r="I4928" s="349" t="s">
        <v>181</v>
      </c>
      <c r="J4928" s="349" t="s">
        <v>1137</v>
      </c>
      <c r="K4928" s="350">
        <v>111.08</v>
      </c>
      <c r="L4928" s="349" t="s">
        <v>1138</v>
      </c>
    </row>
    <row r="4929" spans="1:12" ht="13.5" x14ac:dyDescent="0.25">
      <c r="A4929" s="349" t="s">
        <v>4648</v>
      </c>
      <c r="B4929" s="349" t="s">
        <v>4649</v>
      </c>
      <c r="C4929" s="349" t="s">
        <v>3978</v>
      </c>
      <c r="D4929" s="349" t="s">
        <v>4901</v>
      </c>
      <c r="E4929" s="350" t="s">
        <v>24</v>
      </c>
      <c r="F4929" s="349" t="s">
        <v>24</v>
      </c>
      <c r="G4929" s="349">
        <v>104174</v>
      </c>
      <c r="H4929" s="349" t="s">
        <v>6125</v>
      </c>
      <c r="I4929" s="349" t="s">
        <v>181</v>
      </c>
      <c r="J4929" s="349" t="s">
        <v>1137</v>
      </c>
      <c r="K4929" s="350">
        <v>251.9</v>
      </c>
      <c r="L4929" s="349" t="s">
        <v>1138</v>
      </c>
    </row>
    <row r="4930" spans="1:12" ht="13.5" x14ac:dyDescent="0.25">
      <c r="A4930" s="349" t="s">
        <v>4648</v>
      </c>
      <c r="B4930" s="349" t="s">
        <v>4649</v>
      </c>
      <c r="C4930" s="349" t="s">
        <v>3978</v>
      </c>
      <c r="D4930" s="349" t="s">
        <v>4901</v>
      </c>
      <c r="E4930" s="350" t="s">
        <v>24</v>
      </c>
      <c r="F4930" s="349" t="s">
        <v>24</v>
      </c>
      <c r="G4930" s="349">
        <v>104175</v>
      </c>
      <c r="H4930" s="349" t="s">
        <v>6126</v>
      </c>
      <c r="I4930" s="349" t="s">
        <v>181</v>
      </c>
      <c r="J4930" s="349" t="s">
        <v>1137</v>
      </c>
      <c r="K4930" s="350">
        <v>181.63</v>
      </c>
      <c r="L4930" s="349" t="s">
        <v>1138</v>
      </c>
    </row>
    <row r="4931" spans="1:12" ht="13.5" x14ac:dyDescent="0.25">
      <c r="A4931" s="349" t="s">
        <v>4648</v>
      </c>
      <c r="B4931" s="349" t="s">
        <v>4649</v>
      </c>
      <c r="C4931" s="349" t="s">
        <v>3978</v>
      </c>
      <c r="D4931" s="349" t="s">
        <v>4901</v>
      </c>
      <c r="E4931" s="350" t="s">
        <v>24</v>
      </c>
      <c r="F4931" s="349" t="s">
        <v>24</v>
      </c>
      <c r="G4931" s="349">
        <v>104176</v>
      </c>
      <c r="H4931" s="349" t="s">
        <v>6127</v>
      </c>
      <c r="I4931" s="349" t="s">
        <v>181</v>
      </c>
      <c r="J4931" s="349" t="s">
        <v>1137</v>
      </c>
      <c r="K4931" s="350">
        <v>337</v>
      </c>
      <c r="L4931" s="349" t="s">
        <v>1138</v>
      </c>
    </row>
    <row r="4932" spans="1:12" ht="13.5" x14ac:dyDescent="0.25">
      <c r="A4932" s="349" t="s">
        <v>4648</v>
      </c>
      <c r="B4932" s="349" t="s">
        <v>4649</v>
      </c>
      <c r="C4932" s="349" t="s">
        <v>3978</v>
      </c>
      <c r="D4932" s="349" t="s">
        <v>4901</v>
      </c>
      <c r="E4932" s="350" t="s">
        <v>24</v>
      </c>
      <c r="F4932" s="349" t="s">
        <v>24</v>
      </c>
      <c r="G4932" s="349">
        <v>104177</v>
      </c>
      <c r="H4932" s="349" t="s">
        <v>6128</v>
      </c>
      <c r="I4932" s="349" t="s">
        <v>181</v>
      </c>
      <c r="J4932" s="349" t="s">
        <v>1137</v>
      </c>
      <c r="K4932" s="350">
        <v>237.33</v>
      </c>
      <c r="L4932" s="349" t="s">
        <v>1138</v>
      </c>
    </row>
    <row r="4933" spans="1:12" ht="13.5" x14ac:dyDescent="0.25">
      <c r="A4933" s="349" t="s">
        <v>4648</v>
      </c>
      <c r="B4933" s="349" t="s">
        <v>4649</v>
      </c>
      <c r="C4933" s="349" t="s">
        <v>3978</v>
      </c>
      <c r="D4933" s="349" t="s">
        <v>4901</v>
      </c>
      <c r="E4933" s="350" t="s">
        <v>24</v>
      </c>
      <c r="F4933" s="349" t="s">
        <v>24</v>
      </c>
      <c r="G4933" s="349">
        <v>104178</v>
      </c>
      <c r="H4933" s="349" t="s">
        <v>6129</v>
      </c>
      <c r="I4933" s="349" t="s">
        <v>181</v>
      </c>
      <c r="J4933" s="349" t="s">
        <v>1137</v>
      </c>
      <c r="K4933" s="350">
        <v>27.7</v>
      </c>
      <c r="L4933" s="349" t="s">
        <v>1138</v>
      </c>
    </row>
    <row r="4934" spans="1:12" ht="13.5" x14ac:dyDescent="0.25">
      <c r="A4934" s="349" t="s">
        <v>4648</v>
      </c>
      <c r="B4934" s="349" t="s">
        <v>4649</v>
      </c>
      <c r="C4934" s="349" t="s">
        <v>3978</v>
      </c>
      <c r="D4934" s="349" t="s">
        <v>4901</v>
      </c>
      <c r="E4934" s="350" t="s">
        <v>24</v>
      </c>
      <c r="F4934" s="349" t="s">
        <v>24</v>
      </c>
      <c r="G4934" s="349">
        <v>104179</v>
      </c>
      <c r="H4934" s="349" t="s">
        <v>6130</v>
      </c>
      <c r="I4934" s="349" t="s">
        <v>181</v>
      </c>
      <c r="J4934" s="349" t="s">
        <v>1137</v>
      </c>
      <c r="K4934" s="350">
        <v>113.22</v>
      </c>
      <c r="L4934" s="349" t="s">
        <v>1138</v>
      </c>
    </row>
    <row r="4935" spans="1:12" ht="13.5" x14ac:dyDescent="0.25">
      <c r="A4935" s="349" t="s">
        <v>4648</v>
      </c>
      <c r="B4935" s="349" t="s">
        <v>4649</v>
      </c>
      <c r="C4935" s="349" t="s">
        <v>3978</v>
      </c>
      <c r="D4935" s="349" t="s">
        <v>4901</v>
      </c>
      <c r="E4935" s="350" t="s">
        <v>24</v>
      </c>
      <c r="F4935" s="349" t="s">
        <v>24</v>
      </c>
      <c r="G4935" s="349">
        <v>104191</v>
      </c>
      <c r="H4935" s="349" t="s">
        <v>6131</v>
      </c>
      <c r="I4935" s="349" t="s">
        <v>181</v>
      </c>
      <c r="J4935" s="349" t="s">
        <v>1333</v>
      </c>
      <c r="K4935" s="350">
        <v>9.51</v>
      </c>
      <c r="L4935" s="349" t="s">
        <v>1138</v>
      </c>
    </row>
    <row r="4936" spans="1:12" ht="13.5" x14ac:dyDescent="0.25">
      <c r="A4936" s="349" t="s">
        <v>4648</v>
      </c>
      <c r="B4936" s="349" t="s">
        <v>4649</v>
      </c>
      <c r="C4936" s="349" t="s">
        <v>3978</v>
      </c>
      <c r="D4936" s="349" t="s">
        <v>4901</v>
      </c>
      <c r="E4936" s="350" t="s">
        <v>24</v>
      </c>
      <c r="F4936" s="349" t="s">
        <v>24</v>
      </c>
      <c r="G4936" s="349">
        <v>104192</v>
      </c>
      <c r="H4936" s="349" t="s">
        <v>6132</v>
      </c>
      <c r="I4936" s="349" t="s">
        <v>181</v>
      </c>
      <c r="J4936" s="349" t="s">
        <v>1333</v>
      </c>
      <c r="K4936" s="350">
        <v>26.47</v>
      </c>
      <c r="L4936" s="349" t="s">
        <v>1138</v>
      </c>
    </row>
    <row r="4937" spans="1:12" ht="13.5" x14ac:dyDescent="0.25">
      <c r="A4937" s="349" t="s">
        <v>4648</v>
      </c>
      <c r="B4937" s="349" t="s">
        <v>4649</v>
      </c>
      <c r="C4937" s="349" t="s">
        <v>3978</v>
      </c>
      <c r="D4937" s="349" t="s">
        <v>4901</v>
      </c>
      <c r="E4937" s="350" t="s">
        <v>24</v>
      </c>
      <c r="F4937" s="349" t="s">
        <v>24</v>
      </c>
      <c r="G4937" s="349">
        <v>104193</v>
      </c>
      <c r="H4937" s="349" t="s">
        <v>6133</v>
      </c>
      <c r="I4937" s="349" t="s">
        <v>181</v>
      </c>
      <c r="J4937" s="349" t="s">
        <v>1333</v>
      </c>
      <c r="K4937" s="350">
        <v>152.69999999999999</v>
      </c>
      <c r="L4937" s="349" t="s">
        <v>1138</v>
      </c>
    </row>
    <row r="4938" spans="1:12" ht="13.5" x14ac:dyDescent="0.25">
      <c r="A4938" s="349" t="s">
        <v>4648</v>
      </c>
      <c r="B4938" s="349" t="s">
        <v>4649</v>
      </c>
      <c r="C4938" s="349" t="s">
        <v>3978</v>
      </c>
      <c r="D4938" s="349" t="s">
        <v>4901</v>
      </c>
      <c r="E4938" s="350" t="s">
        <v>24</v>
      </c>
      <c r="F4938" s="349" t="s">
        <v>24</v>
      </c>
      <c r="G4938" s="349">
        <v>104196</v>
      </c>
      <c r="H4938" s="349" t="s">
        <v>6134</v>
      </c>
      <c r="I4938" s="349" t="s">
        <v>181</v>
      </c>
      <c r="J4938" s="349" t="s">
        <v>1333</v>
      </c>
      <c r="K4938" s="350">
        <v>14.56</v>
      </c>
      <c r="L4938" s="349" t="s">
        <v>1138</v>
      </c>
    </row>
    <row r="4939" spans="1:12" ht="13.5" x14ac:dyDescent="0.25">
      <c r="A4939" s="349" t="s">
        <v>4648</v>
      </c>
      <c r="B4939" s="349" t="s">
        <v>4649</v>
      </c>
      <c r="C4939" s="349" t="s">
        <v>3978</v>
      </c>
      <c r="D4939" s="349" t="s">
        <v>4901</v>
      </c>
      <c r="E4939" s="350" t="s">
        <v>24</v>
      </c>
      <c r="F4939" s="349" t="s">
        <v>24</v>
      </c>
      <c r="G4939" s="349">
        <v>104197</v>
      </c>
      <c r="H4939" s="349" t="s">
        <v>6135</v>
      </c>
      <c r="I4939" s="349" t="s">
        <v>181</v>
      </c>
      <c r="J4939" s="349" t="s">
        <v>1333</v>
      </c>
      <c r="K4939" s="350">
        <v>27.4</v>
      </c>
      <c r="L4939" s="349" t="s">
        <v>1138</v>
      </c>
    </row>
    <row r="4940" spans="1:12" ht="13.5" x14ac:dyDescent="0.25">
      <c r="A4940" s="349" t="s">
        <v>4648</v>
      </c>
      <c r="B4940" s="349" t="s">
        <v>4649</v>
      </c>
      <c r="C4940" s="349" t="s">
        <v>3978</v>
      </c>
      <c r="D4940" s="349" t="s">
        <v>4901</v>
      </c>
      <c r="E4940" s="350" t="s">
        <v>24</v>
      </c>
      <c r="F4940" s="349" t="s">
        <v>24</v>
      </c>
      <c r="G4940" s="349">
        <v>104198</v>
      </c>
      <c r="H4940" s="349" t="s">
        <v>6136</v>
      </c>
      <c r="I4940" s="349" t="s">
        <v>181</v>
      </c>
      <c r="J4940" s="349" t="s">
        <v>1333</v>
      </c>
      <c r="K4940" s="350">
        <v>7.06</v>
      </c>
      <c r="L4940" s="349" t="s">
        <v>1138</v>
      </c>
    </row>
    <row r="4941" spans="1:12" ht="13.5" x14ac:dyDescent="0.25">
      <c r="A4941" s="349" t="s">
        <v>4648</v>
      </c>
      <c r="B4941" s="349" t="s">
        <v>4649</v>
      </c>
      <c r="C4941" s="349" t="s">
        <v>3978</v>
      </c>
      <c r="D4941" s="349" t="s">
        <v>4901</v>
      </c>
      <c r="E4941" s="350" t="s">
        <v>24</v>
      </c>
      <c r="F4941" s="349" t="s">
        <v>24</v>
      </c>
      <c r="G4941" s="349">
        <v>104199</v>
      </c>
      <c r="H4941" s="349" t="s">
        <v>6137</v>
      </c>
      <c r="I4941" s="349" t="s">
        <v>181</v>
      </c>
      <c r="J4941" s="349" t="s">
        <v>1333</v>
      </c>
      <c r="K4941" s="350">
        <v>6.84</v>
      </c>
      <c r="L4941" s="349" t="s">
        <v>1138</v>
      </c>
    </row>
    <row r="4942" spans="1:12" ht="13.5" x14ac:dyDescent="0.25">
      <c r="A4942" s="349" t="s">
        <v>4648</v>
      </c>
      <c r="B4942" s="349" t="s">
        <v>4649</v>
      </c>
      <c r="C4942" s="349" t="s">
        <v>3978</v>
      </c>
      <c r="D4942" s="349" t="s">
        <v>4901</v>
      </c>
      <c r="E4942" s="350" t="s">
        <v>24</v>
      </c>
      <c r="F4942" s="349" t="s">
        <v>24</v>
      </c>
      <c r="G4942" s="349">
        <v>104200</v>
      </c>
      <c r="H4942" s="349" t="s">
        <v>6138</v>
      </c>
      <c r="I4942" s="349" t="s">
        <v>181</v>
      </c>
      <c r="J4942" s="349" t="s">
        <v>1333</v>
      </c>
      <c r="K4942" s="350">
        <v>5.58</v>
      </c>
      <c r="L4942" s="349" t="s">
        <v>1138</v>
      </c>
    </row>
    <row r="4943" spans="1:12" ht="13.5" x14ac:dyDescent="0.25">
      <c r="A4943" s="349" t="s">
        <v>4648</v>
      </c>
      <c r="B4943" s="349" t="s">
        <v>4649</v>
      </c>
      <c r="C4943" s="349" t="s">
        <v>3978</v>
      </c>
      <c r="D4943" s="349" t="s">
        <v>4901</v>
      </c>
      <c r="E4943" s="350" t="s">
        <v>24</v>
      </c>
      <c r="F4943" s="349" t="s">
        <v>24</v>
      </c>
      <c r="G4943" s="349">
        <v>104201</v>
      </c>
      <c r="H4943" s="349" t="s">
        <v>6139</v>
      </c>
      <c r="I4943" s="349" t="s">
        <v>181</v>
      </c>
      <c r="J4943" s="349" t="s">
        <v>1333</v>
      </c>
      <c r="K4943" s="350">
        <v>17.98</v>
      </c>
      <c r="L4943" s="349" t="s">
        <v>1138</v>
      </c>
    </row>
    <row r="4944" spans="1:12" ht="13.5" x14ac:dyDescent="0.25">
      <c r="A4944" s="349" t="s">
        <v>4648</v>
      </c>
      <c r="B4944" s="349" t="s">
        <v>4649</v>
      </c>
      <c r="C4944" s="349" t="s">
        <v>3978</v>
      </c>
      <c r="D4944" s="349" t="s">
        <v>4901</v>
      </c>
      <c r="E4944" s="350" t="s">
        <v>24</v>
      </c>
      <c r="F4944" s="349" t="s">
        <v>24</v>
      </c>
      <c r="G4944" s="349">
        <v>104202</v>
      </c>
      <c r="H4944" s="349" t="s">
        <v>6140</v>
      </c>
      <c r="I4944" s="349" t="s">
        <v>181</v>
      </c>
      <c r="J4944" s="349" t="s">
        <v>1333</v>
      </c>
      <c r="K4944" s="350">
        <v>10.14</v>
      </c>
      <c r="L4944" s="349" t="s">
        <v>1138</v>
      </c>
    </row>
    <row r="4945" spans="1:12" ht="13.5" x14ac:dyDescent="0.25">
      <c r="A4945" s="349" t="s">
        <v>4648</v>
      </c>
      <c r="B4945" s="349" t="s">
        <v>4649</v>
      </c>
      <c r="C4945" s="349" t="s">
        <v>3978</v>
      </c>
      <c r="D4945" s="349" t="s">
        <v>4901</v>
      </c>
      <c r="E4945" s="350" t="s">
        <v>24</v>
      </c>
      <c r="F4945" s="349" t="s">
        <v>24</v>
      </c>
      <c r="G4945" s="349">
        <v>104317</v>
      </c>
      <c r="H4945" s="349" t="s">
        <v>6141</v>
      </c>
      <c r="I4945" s="349" t="s">
        <v>181</v>
      </c>
      <c r="J4945" s="349" t="s">
        <v>1137</v>
      </c>
      <c r="K4945" s="350">
        <v>6.56</v>
      </c>
      <c r="L4945" s="349" t="s">
        <v>1138</v>
      </c>
    </row>
    <row r="4946" spans="1:12" ht="13.5" x14ac:dyDescent="0.25">
      <c r="A4946" s="349" t="s">
        <v>4648</v>
      </c>
      <c r="B4946" s="349" t="s">
        <v>4649</v>
      </c>
      <c r="C4946" s="349" t="s">
        <v>3978</v>
      </c>
      <c r="D4946" s="349" t="s">
        <v>4901</v>
      </c>
      <c r="E4946" s="350" t="s">
        <v>24</v>
      </c>
      <c r="F4946" s="349" t="s">
        <v>24</v>
      </c>
      <c r="G4946" s="349">
        <v>104318</v>
      </c>
      <c r="H4946" s="349" t="s">
        <v>6142</v>
      </c>
      <c r="I4946" s="349" t="s">
        <v>181</v>
      </c>
      <c r="J4946" s="349" t="s">
        <v>1137</v>
      </c>
      <c r="K4946" s="350">
        <v>7.34</v>
      </c>
      <c r="L4946" s="349" t="s">
        <v>1138</v>
      </c>
    </row>
    <row r="4947" spans="1:12" ht="13.5" x14ac:dyDescent="0.25">
      <c r="A4947" s="349" t="s">
        <v>4648</v>
      </c>
      <c r="B4947" s="349" t="s">
        <v>4649</v>
      </c>
      <c r="C4947" s="349" t="s">
        <v>3978</v>
      </c>
      <c r="D4947" s="349" t="s">
        <v>4901</v>
      </c>
      <c r="E4947" s="350" t="s">
        <v>24</v>
      </c>
      <c r="F4947" s="349" t="s">
        <v>24</v>
      </c>
      <c r="G4947" s="349">
        <v>104319</v>
      </c>
      <c r="H4947" s="349" t="s">
        <v>6143</v>
      </c>
      <c r="I4947" s="349" t="s">
        <v>181</v>
      </c>
      <c r="J4947" s="349" t="s">
        <v>1137</v>
      </c>
      <c r="K4947" s="350">
        <v>10.43</v>
      </c>
      <c r="L4947" s="349" t="s">
        <v>1138</v>
      </c>
    </row>
    <row r="4948" spans="1:12" ht="13.5" x14ac:dyDescent="0.25">
      <c r="A4948" s="349" t="s">
        <v>4648</v>
      </c>
      <c r="B4948" s="349" t="s">
        <v>4649</v>
      </c>
      <c r="C4948" s="349" t="s">
        <v>3978</v>
      </c>
      <c r="D4948" s="349" t="s">
        <v>4901</v>
      </c>
      <c r="E4948" s="350" t="s">
        <v>24</v>
      </c>
      <c r="F4948" s="349" t="s">
        <v>24</v>
      </c>
      <c r="G4948" s="349">
        <v>104320</v>
      </c>
      <c r="H4948" s="349" t="s">
        <v>6144</v>
      </c>
      <c r="I4948" s="349" t="s">
        <v>181</v>
      </c>
      <c r="J4948" s="349" t="s">
        <v>1137</v>
      </c>
      <c r="K4948" s="350">
        <v>12.89</v>
      </c>
      <c r="L4948" s="349" t="s">
        <v>1138</v>
      </c>
    </row>
    <row r="4949" spans="1:12" ht="13.5" x14ac:dyDescent="0.25">
      <c r="A4949" s="349" t="s">
        <v>4648</v>
      </c>
      <c r="B4949" s="349" t="s">
        <v>4649</v>
      </c>
      <c r="C4949" s="349" t="s">
        <v>3978</v>
      </c>
      <c r="D4949" s="349" t="s">
        <v>4901</v>
      </c>
      <c r="E4949" s="350" t="s">
        <v>24</v>
      </c>
      <c r="F4949" s="349" t="s">
        <v>24</v>
      </c>
      <c r="G4949" s="349">
        <v>104321</v>
      </c>
      <c r="H4949" s="349" t="s">
        <v>6145</v>
      </c>
      <c r="I4949" s="349" t="s">
        <v>181</v>
      </c>
      <c r="J4949" s="349" t="s">
        <v>1137</v>
      </c>
      <c r="K4949" s="350">
        <v>5.2</v>
      </c>
      <c r="L4949" s="349" t="s">
        <v>1138</v>
      </c>
    </row>
    <row r="4950" spans="1:12" ht="13.5" x14ac:dyDescent="0.25">
      <c r="A4950" s="349" t="s">
        <v>4648</v>
      </c>
      <c r="B4950" s="349" t="s">
        <v>4649</v>
      </c>
      <c r="C4950" s="349" t="s">
        <v>3978</v>
      </c>
      <c r="D4950" s="349" t="s">
        <v>4901</v>
      </c>
      <c r="E4950" s="350" t="s">
        <v>24</v>
      </c>
      <c r="F4950" s="349" t="s">
        <v>24</v>
      </c>
      <c r="G4950" s="349">
        <v>104322</v>
      </c>
      <c r="H4950" s="349" t="s">
        <v>6146</v>
      </c>
      <c r="I4950" s="349" t="s">
        <v>181</v>
      </c>
      <c r="J4950" s="349" t="s">
        <v>1137</v>
      </c>
      <c r="K4950" s="350">
        <v>7.98</v>
      </c>
      <c r="L4950" s="349" t="s">
        <v>1138</v>
      </c>
    </row>
    <row r="4951" spans="1:12" ht="13.5" x14ac:dyDescent="0.25">
      <c r="A4951" s="349" t="s">
        <v>4648</v>
      </c>
      <c r="B4951" s="349" t="s">
        <v>4649</v>
      </c>
      <c r="C4951" s="349" t="s">
        <v>3978</v>
      </c>
      <c r="D4951" s="349" t="s">
        <v>4901</v>
      </c>
      <c r="E4951" s="350" t="s">
        <v>24</v>
      </c>
      <c r="F4951" s="349" t="s">
        <v>24</v>
      </c>
      <c r="G4951" s="349">
        <v>104323</v>
      </c>
      <c r="H4951" s="349" t="s">
        <v>6147</v>
      </c>
      <c r="I4951" s="349" t="s">
        <v>181</v>
      </c>
      <c r="J4951" s="349" t="s">
        <v>1137</v>
      </c>
      <c r="K4951" s="350">
        <v>9.3000000000000007</v>
      </c>
      <c r="L4951" s="349" t="s">
        <v>1138</v>
      </c>
    </row>
    <row r="4952" spans="1:12" ht="13.5" x14ac:dyDescent="0.25">
      <c r="A4952" s="349" t="s">
        <v>4648</v>
      </c>
      <c r="B4952" s="349" t="s">
        <v>4649</v>
      </c>
      <c r="C4952" s="349" t="s">
        <v>3978</v>
      </c>
      <c r="D4952" s="349" t="s">
        <v>4901</v>
      </c>
      <c r="E4952" s="350" t="s">
        <v>24</v>
      </c>
      <c r="F4952" s="349" t="s">
        <v>24</v>
      </c>
      <c r="G4952" s="349">
        <v>104324</v>
      </c>
      <c r="H4952" s="349" t="s">
        <v>6148</v>
      </c>
      <c r="I4952" s="349" t="s">
        <v>181</v>
      </c>
      <c r="J4952" s="349" t="s">
        <v>1137</v>
      </c>
      <c r="K4952" s="350">
        <v>14.92</v>
      </c>
      <c r="L4952" s="349" t="s">
        <v>1138</v>
      </c>
    </row>
    <row r="4953" spans="1:12" ht="13.5" x14ac:dyDescent="0.25">
      <c r="A4953" s="349" t="s">
        <v>4648</v>
      </c>
      <c r="B4953" s="349" t="s">
        <v>4649</v>
      </c>
      <c r="C4953" s="349" t="s">
        <v>3978</v>
      </c>
      <c r="D4953" s="349" t="s">
        <v>4901</v>
      </c>
      <c r="E4953" s="350" t="s">
        <v>24</v>
      </c>
      <c r="F4953" s="349" t="s">
        <v>24</v>
      </c>
      <c r="G4953" s="349">
        <v>104341</v>
      </c>
      <c r="H4953" s="349" t="s">
        <v>6149</v>
      </c>
      <c r="I4953" s="349" t="s">
        <v>181</v>
      </c>
      <c r="J4953" s="349" t="s">
        <v>1137</v>
      </c>
      <c r="K4953" s="350">
        <v>12.17</v>
      </c>
      <c r="L4953" s="349" t="s">
        <v>1138</v>
      </c>
    </row>
    <row r="4954" spans="1:12" ht="13.5" x14ac:dyDescent="0.25">
      <c r="A4954" s="349" t="s">
        <v>4648</v>
      </c>
      <c r="B4954" s="349" t="s">
        <v>4649</v>
      </c>
      <c r="C4954" s="349" t="s">
        <v>3978</v>
      </c>
      <c r="D4954" s="349" t="s">
        <v>4901</v>
      </c>
      <c r="E4954" s="350" t="s">
        <v>24</v>
      </c>
      <c r="F4954" s="349" t="s">
        <v>24</v>
      </c>
      <c r="G4954" s="349">
        <v>104343</v>
      </c>
      <c r="H4954" s="349" t="s">
        <v>6150</v>
      </c>
      <c r="I4954" s="349" t="s">
        <v>181</v>
      </c>
      <c r="J4954" s="349" t="s">
        <v>1137</v>
      </c>
      <c r="K4954" s="350">
        <v>40.25</v>
      </c>
      <c r="L4954" s="349" t="s">
        <v>1138</v>
      </c>
    </row>
    <row r="4955" spans="1:12" ht="13.5" x14ac:dyDescent="0.25">
      <c r="A4955" s="349" t="s">
        <v>4648</v>
      </c>
      <c r="B4955" s="349" t="s">
        <v>4649</v>
      </c>
      <c r="C4955" s="349" t="s">
        <v>3978</v>
      </c>
      <c r="D4955" s="349" t="s">
        <v>4901</v>
      </c>
      <c r="E4955" s="350" t="s">
        <v>24</v>
      </c>
      <c r="F4955" s="349" t="s">
        <v>24</v>
      </c>
      <c r="G4955" s="349">
        <v>104344</v>
      </c>
      <c r="H4955" s="349" t="s">
        <v>6151</v>
      </c>
      <c r="I4955" s="349" t="s">
        <v>181</v>
      </c>
      <c r="J4955" s="349" t="s">
        <v>1137</v>
      </c>
      <c r="K4955" s="350">
        <v>48.65</v>
      </c>
      <c r="L4955" s="349" t="s">
        <v>1138</v>
      </c>
    </row>
    <row r="4956" spans="1:12" ht="13.5" x14ac:dyDescent="0.25">
      <c r="A4956" s="349" t="s">
        <v>4648</v>
      </c>
      <c r="B4956" s="349" t="s">
        <v>4649</v>
      </c>
      <c r="C4956" s="349" t="s">
        <v>3978</v>
      </c>
      <c r="D4956" s="349" t="s">
        <v>4901</v>
      </c>
      <c r="E4956" s="350" t="s">
        <v>24</v>
      </c>
      <c r="F4956" s="349" t="s">
        <v>24</v>
      </c>
      <c r="G4956" s="349">
        <v>104345</v>
      </c>
      <c r="H4956" s="349" t="s">
        <v>6152</v>
      </c>
      <c r="I4956" s="349" t="s">
        <v>181</v>
      </c>
      <c r="J4956" s="349" t="s">
        <v>1137</v>
      </c>
      <c r="K4956" s="350">
        <v>51.74</v>
      </c>
      <c r="L4956" s="349" t="s">
        <v>1138</v>
      </c>
    </row>
    <row r="4957" spans="1:12" ht="13.5" x14ac:dyDescent="0.25">
      <c r="A4957" s="349" t="s">
        <v>4648</v>
      </c>
      <c r="B4957" s="349" t="s">
        <v>4649</v>
      </c>
      <c r="C4957" s="349" t="s">
        <v>3978</v>
      </c>
      <c r="D4957" s="349" t="s">
        <v>4901</v>
      </c>
      <c r="E4957" s="350" t="s">
        <v>24</v>
      </c>
      <c r="F4957" s="349" t="s">
        <v>24</v>
      </c>
      <c r="G4957" s="349">
        <v>104346</v>
      </c>
      <c r="H4957" s="349" t="s">
        <v>6153</v>
      </c>
      <c r="I4957" s="349" t="s">
        <v>181</v>
      </c>
      <c r="J4957" s="349" t="s">
        <v>1137</v>
      </c>
      <c r="K4957" s="350">
        <v>54.21</v>
      </c>
      <c r="L4957" s="349" t="s">
        <v>1138</v>
      </c>
    </row>
    <row r="4958" spans="1:12" ht="13.5" x14ac:dyDescent="0.25">
      <c r="A4958" s="349" t="s">
        <v>4648</v>
      </c>
      <c r="B4958" s="349" t="s">
        <v>4649</v>
      </c>
      <c r="C4958" s="349" t="s">
        <v>3978</v>
      </c>
      <c r="D4958" s="349" t="s">
        <v>4901</v>
      </c>
      <c r="E4958" s="350" t="s">
        <v>24</v>
      </c>
      <c r="F4958" s="349" t="s">
        <v>24</v>
      </c>
      <c r="G4958" s="349">
        <v>104347</v>
      </c>
      <c r="H4958" s="349" t="s">
        <v>6154</v>
      </c>
      <c r="I4958" s="349" t="s">
        <v>181</v>
      </c>
      <c r="J4958" s="349" t="s">
        <v>1137</v>
      </c>
      <c r="K4958" s="350">
        <v>58.18</v>
      </c>
      <c r="L4958" s="349" t="s">
        <v>1138</v>
      </c>
    </row>
    <row r="4959" spans="1:12" ht="13.5" x14ac:dyDescent="0.25">
      <c r="A4959" s="349" t="s">
        <v>4648</v>
      </c>
      <c r="B4959" s="349" t="s">
        <v>4649</v>
      </c>
      <c r="C4959" s="349" t="s">
        <v>3978</v>
      </c>
      <c r="D4959" s="349" t="s">
        <v>4901</v>
      </c>
      <c r="E4959" s="350" t="s">
        <v>24</v>
      </c>
      <c r="F4959" s="349" t="s">
        <v>24</v>
      </c>
      <c r="G4959" s="349">
        <v>104348</v>
      </c>
      <c r="H4959" s="349" t="s">
        <v>6155</v>
      </c>
      <c r="I4959" s="349" t="s">
        <v>181</v>
      </c>
      <c r="J4959" s="349" t="s">
        <v>1137</v>
      </c>
      <c r="K4959" s="350">
        <v>15.46</v>
      </c>
      <c r="L4959" s="349" t="s">
        <v>1138</v>
      </c>
    </row>
    <row r="4960" spans="1:12" ht="13.5" x14ac:dyDescent="0.25">
      <c r="A4960" s="349" t="s">
        <v>4648</v>
      </c>
      <c r="B4960" s="349" t="s">
        <v>4649</v>
      </c>
      <c r="C4960" s="349" t="s">
        <v>3978</v>
      </c>
      <c r="D4960" s="349" t="s">
        <v>4901</v>
      </c>
      <c r="E4960" s="350" t="s">
        <v>24</v>
      </c>
      <c r="F4960" s="349" t="s">
        <v>24</v>
      </c>
      <c r="G4960" s="349">
        <v>104350</v>
      </c>
      <c r="H4960" s="349" t="s">
        <v>6156</v>
      </c>
      <c r="I4960" s="349" t="s">
        <v>181</v>
      </c>
      <c r="J4960" s="349" t="s">
        <v>1137</v>
      </c>
      <c r="K4960" s="350">
        <v>36.49</v>
      </c>
      <c r="L4960" s="349" t="s">
        <v>1138</v>
      </c>
    </row>
    <row r="4961" spans="1:12" ht="13.5" x14ac:dyDescent="0.25">
      <c r="A4961" s="349" t="s">
        <v>4648</v>
      </c>
      <c r="B4961" s="349" t="s">
        <v>4649</v>
      </c>
      <c r="C4961" s="349" t="s">
        <v>3978</v>
      </c>
      <c r="D4961" s="349" t="s">
        <v>4901</v>
      </c>
      <c r="E4961" s="350" t="s">
        <v>24</v>
      </c>
      <c r="F4961" s="349" t="s">
        <v>24</v>
      </c>
      <c r="G4961" s="349">
        <v>104351</v>
      </c>
      <c r="H4961" s="349" t="s">
        <v>6157</v>
      </c>
      <c r="I4961" s="349" t="s">
        <v>181</v>
      </c>
      <c r="J4961" s="349" t="s">
        <v>1137</v>
      </c>
      <c r="K4961" s="350">
        <v>31.27</v>
      </c>
      <c r="L4961" s="349" t="s">
        <v>1138</v>
      </c>
    </row>
    <row r="4962" spans="1:12" ht="13.5" x14ac:dyDescent="0.25">
      <c r="A4962" s="349" t="s">
        <v>4648</v>
      </c>
      <c r="B4962" s="349" t="s">
        <v>4649</v>
      </c>
      <c r="C4962" s="349" t="s">
        <v>3978</v>
      </c>
      <c r="D4962" s="349" t="s">
        <v>4901</v>
      </c>
      <c r="E4962" s="350" t="s">
        <v>24</v>
      </c>
      <c r="F4962" s="349" t="s">
        <v>24</v>
      </c>
      <c r="G4962" s="349">
        <v>104352</v>
      </c>
      <c r="H4962" s="349" t="s">
        <v>6158</v>
      </c>
      <c r="I4962" s="349" t="s">
        <v>181</v>
      </c>
      <c r="J4962" s="349" t="s">
        <v>1137</v>
      </c>
      <c r="K4962" s="350">
        <v>47.53</v>
      </c>
      <c r="L4962" s="349" t="s">
        <v>1138</v>
      </c>
    </row>
    <row r="4963" spans="1:12" ht="13.5" x14ac:dyDescent="0.25">
      <c r="A4963" s="349" t="s">
        <v>4648</v>
      </c>
      <c r="B4963" s="349" t="s">
        <v>4649</v>
      </c>
      <c r="C4963" s="349" t="s">
        <v>3978</v>
      </c>
      <c r="D4963" s="349" t="s">
        <v>4901</v>
      </c>
      <c r="E4963" s="350" t="s">
        <v>24</v>
      </c>
      <c r="F4963" s="349" t="s">
        <v>24</v>
      </c>
      <c r="G4963" s="349">
        <v>104353</v>
      </c>
      <c r="H4963" s="349" t="s">
        <v>6159</v>
      </c>
      <c r="I4963" s="349" t="s">
        <v>181</v>
      </c>
      <c r="J4963" s="349" t="s">
        <v>1137</v>
      </c>
      <c r="K4963" s="350">
        <v>50.62</v>
      </c>
      <c r="L4963" s="349" t="s">
        <v>1138</v>
      </c>
    </row>
    <row r="4964" spans="1:12" ht="13.5" x14ac:dyDescent="0.25">
      <c r="A4964" s="349" t="s">
        <v>4648</v>
      </c>
      <c r="B4964" s="349" t="s">
        <v>4649</v>
      </c>
      <c r="C4964" s="349" t="s">
        <v>3978</v>
      </c>
      <c r="D4964" s="349" t="s">
        <v>4901</v>
      </c>
      <c r="E4964" s="350" t="s">
        <v>24</v>
      </c>
      <c r="F4964" s="349" t="s">
        <v>24</v>
      </c>
      <c r="G4964" s="349">
        <v>104354</v>
      </c>
      <c r="H4964" s="349" t="s">
        <v>6160</v>
      </c>
      <c r="I4964" s="349" t="s">
        <v>181</v>
      </c>
      <c r="J4964" s="349" t="s">
        <v>1137</v>
      </c>
      <c r="K4964" s="350">
        <v>54.41</v>
      </c>
      <c r="L4964" s="349" t="s">
        <v>1138</v>
      </c>
    </row>
    <row r="4965" spans="1:12" ht="13.5" x14ac:dyDescent="0.25">
      <c r="A4965" s="349" t="s">
        <v>4648</v>
      </c>
      <c r="B4965" s="349" t="s">
        <v>4649</v>
      </c>
      <c r="C4965" s="349" t="s">
        <v>3978</v>
      </c>
      <c r="D4965" s="349" t="s">
        <v>4901</v>
      </c>
      <c r="E4965" s="350" t="s">
        <v>24</v>
      </c>
      <c r="F4965" s="349" t="s">
        <v>24</v>
      </c>
      <c r="G4965" s="349">
        <v>104355</v>
      </c>
      <c r="H4965" s="349" t="s">
        <v>6161</v>
      </c>
      <c r="I4965" s="349" t="s">
        <v>181</v>
      </c>
      <c r="J4965" s="349" t="s">
        <v>1137</v>
      </c>
      <c r="K4965" s="350">
        <v>58.38</v>
      </c>
      <c r="L4965" s="349" t="s">
        <v>1138</v>
      </c>
    </row>
    <row r="4966" spans="1:12" ht="13.5" x14ac:dyDescent="0.25">
      <c r="A4966" s="349" t="s">
        <v>4648</v>
      </c>
      <c r="B4966" s="349" t="s">
        <v>4649</v>
      </c>
      <c r="C4966" s="349" t="s">
        <v>3978</v>
      </c>
      <c r="D4966" s="349" t="s">
        <v>4901</v>
      </c>
      <c r="E4966" s="350" t="s">
        <v>24</v>
      </c>
      <c r="F4966" s="349" t="s">
        <v>24</v>
      </c>
      <c r="G4966" s="349">
        <v>104356</v>
      </c>
      <c r="H4966" s="349" t="s">
        <v>6162</v>
      </c>
      <c r="I4966" s="349" t="s">
        <v>181</v>
      </c>
      <c r="J4966" s="349" t="s">
        <v>1137</v>
      </c>
      <c r="K4966" s="350">
        <v>40.75</v>
      </c>
      <c r="L4966" s="349" t="s">
        <v>1138</v>
      </c>
    </row>
    <row r="4967" spans="1:12" ht="13.5" x14ac:dyDescent="0.25">
      <c r="A4967" s="349" t="s">
        <v>4648</v>
      </c>
      <c r="B4967" s="349" t="s">
        <v>4649</v>
      </c>
      <c r="C4967" s="349" t="s">
        <v>3978</v>
      </c>
      <c r="D4967" s="349" t="s">
        <v>4901</v>
      </c>
      <c r="E4967" s="350" t="s">
        <v>24</v>
      </c>
      <c r="F4967" s="349" t="s">
        <v>24</v>
      </c>
      <c r="G4967" s="349">
        <v>104357</v>
      </c>
      <c r="H4967" s="349" t="s">
        <v>6163</v>
      </c>
      <c r="I4967" s="349" t="s">
        <v>181</v>
      </c>
      <c r="J4967" s="349" t="s">
        <v>1137</v>
      </c>
      <c r="K4967" s="350">
        <v>23.64</v>
      </c>
      <c r="L4967" s="349" t="s">
        <v>1138</v>
      </c>
    </row>
    <row r="4968" spans="1:12" ht="13.5" x14ac:dyDescent="0.25">
      <c r="A4968" s="349" t="s">
        <v>4648</v>
      </c>
      <c r="B4968" s="349" t="s">
        <v>4649</v>
      </c>
      <c r="C4968" s="349" t="s">
        <v>3978</v>
      </c>
      <c r="D4968" s="349" t="s">
        <v>4901</v>
      </c>
      <c r="E4968" s="350" t="s">
        <v>24</v>
      </c>
      <c r="F4968" s="349" t="s">
        <v>24</v>
      </c>
      <c r="G4968" s="349">
        <v>104576</v>
      </c>
      <c r="H4968" s="349" t="s">
        <v>32663</v>
      </c>
      <c r="I4968" s="349" t="s">
        <v>181</v>
      </c>
      <c r="J4968" s="349" t="s">
        <v>1333</v>
      </c>
      <c r="K4968" s="350">
        <v>14.14</v>
      </c>
      <c r="L4968" s="349" t="s">
        <v>1138</v>
      </c>
    </row>
    <row r="4969" spans="1:12" ht="13.5" x14ac:dyDescent="0.25">
      <c r="A4969" s="349" t="s">
        <v>4648</v>
      </c>
      <c r="B4969" s="349" t="s">
        <v>4649</v>
      </c>
      <c r="C4969" s="349" t="s">
        <v>3978</v>
      </c>
      <c r="D4969" s="349" t="s">
        <v>4901</v>
      </c>
      <c r="E4969" s="350" t="s">
        <v>24</v>
      </c>
      <c r="F4969" s="349" t="s">
        <v>24</v>
      </c>
      <c r="G4969" s="349">
        <v>104577</v>
      </c>
      <c r="H4969" s="349" t="s">
        <v>32664</v>
      </c>
      <c r="I4969" s="349" t="s">
        <v>181</v>
      </c>
      <c r="J4969" s="349" t="s">
        <v>1333</v>
      </c>
      <c r="K4969" s="350">
        <v>19.03</v>
      </c>
      <c r="L4969" s="349" t="s">
        <v>1138</v>
      </c>
    </row>
    <row r="4970" spans="1:12" ht="13.5" x14ac:dyDescent="0.25">
      <c r="A4970" s="349" t="s">
        <v>4648</v>
      </c>
      <c r="B4970" s="349" t="s">
        <v>4649</v>
      </c>
      <c r="C4970" s="349" t="s">
        <v>3978</v>
      </c>
      <c r="D4970" s="349" t="s">
        <v>4901</v>
      </c>
      <c r="E4970" s="350" t="s">
        <v>24</v>
      </c>
      <c r="F4970" s="349" t="s">
        <v>24</v>
      </c>
      <c r="G4970" s="349">
        <v>104578</v>
      </c>
      <c r="H4970" s="349" t="s">
        <v>32665</v>
      </c>
      <c r="I4970" s="349" t="s">
        <v>181</v>
      </c>
      <c r="J4970" s="349" t="s">
        <v>1333</v>
      </c>
      <c r="K4970" s="350">
        <v>20.39</v>
      </c>
      <c r="L4970" s="349" t="s">
        <v>1138</v>
      </c>
    </row>
    <row r="4971" spans="1:12" ht="13.5" x14ac:dyDescent="0.25">
      <c r="A4971" s="349" t="s">
        <v>4648</v>
      </c>
      <c r="B4971" s="349" t="s">
        <v>4649</v>
      </c>
      <c r="C4971" s="349" t="s">
        <v>3978</v>
      </c>
      <c r="D4971" s="349" t="s">
        <v>4901</v>
      </c>
      <c r="E4971" s="350" t="s">
        <v>24</v>
      </c>
      <c r="F4971" s="349" t="s">
        <v>24</v>
      </c>
      <c r="G4971" s="349">
        <v>104579</v>
      </c>
      <c r="H4971" s="349" t="s">
        <v>32666</v>
      </c>
      <c r="I4971" s="349" t="s">
        <v>181</v>
      </c>
      <c r="J4971" s="349" t="s">
        <v>1333</v>
      </c>
      <c r="K4971" s="350">
        <v>26.79</v>
      </c>
      <c r="L4971" s="349" t="s">
        <v>1138</v>
      </c>
    </row>
    <row r="4972" spans="1:12" ht="13.5" x14ac:dyDescent="0.25">
      <c r="A4972" s="349" t="s">
        <v>4648</v>
      </c>
      <c r="B4972" s="349" t="s">
        <v>4649</v>
      </c>
      <c r="C4972" s="349" t="s">
        <v>3978</v>
      </c>
      <c r="D4972" s="349" t="s">
        <v>4901</v>
      </c>
      <c r="E4972" s="350" t="s">
        <v>24</v>
      </c>
      <c r="F4972" s="349" t="s">
        <v>24</v>
      </c>
      <c r="G4972" s="349">
        <v>104581</v>
      </c>
      <c r="H4972" s="349" t="s">
        <v>32667</v>
      </c>
      <c r="I4972" s="349" t="s">
        <v>181</v>
      </c>
      <c r="J4972" s="349" t="s">
        <v>1333</v>
      </c>
      <c r="K4972" s="350">
        <v>12.9</v>
      </c>
      <c r="L4972" s="349" t="s">
        <v>1138</v>
      </c>
    </row>
    <row r="4973" spans="1:12" ht="13.5" x14ac:dyDescent="0.25">
      <c r="A4973" s="349" t="s">
        <v>4648</v>
      </c>
      <c r="B4973" s="349" t="s">
        <v>4649</v>
      </c>
      <c r="C4973" s="349" t="s">
        <v>3978</v>
      </c>
      <c r="D4973" s="349" t="s">
        <v>4901</v>
      </c>
      <c r="E4973" s="350" t="s">
        <v>24</v>
      </c>
      <c r="F4973" s="349" t="s">
        <v>24</v>
      </c>
      <c r="G4973" s="349">
        <v>104582</v>
      </c>
      <c r="H4973" s="349" t="s">
        <v>32668</v>
      </c>
      <c r="I4973" s="349" t="s">
        <v>181</v>
      </c>
      <c r="J4973" s="349" t="s">
        <v>1333</v>
      </c>
      <c r="K4973" s="350">
        <v>16.48</v>
      </c>
      <c r="L4973" s="349" t="s">
        <v>1138</v>
      </c>
    </row>
    <row r="4974" spans="1:12" ht="13.5" x14ac:dyDescent="0.25">
      <c r="A4974" s="349" t="s">
        <v>4648</v>
      </c>
      <c r="B4974" s="349" t="s">
        <v>4649</v>
      </c>
      <c r="C4974" s="349" t="s">
        <v>3978</v>
      </c>
      <c r="D4974" s="349" t="s">
        <v>4901</v>
      </c>
      <c r="E4974" s="350" t="s">
        <v>24</v>
      </c>
      <c r="F4974" s="349" t="s">
        <v>24</v>
      </c>
      <c r="G4974" s="349">
        <v>104583</v>
      </c>
      <c r="H4974" s="349" t="s">
        <v>32669</v>
      </c>
      <c r="I4974" s="349" t="s">
        <v>181</v>
      </c>
      <c r="J4974" s="349" t="s">
        <v>1333</v>
      </c>
      <c r="K4974" s="350">
        <v>26.49</v>
      </c>
      <c r="L4974" s="349" t="s">
        <v>1138</v>
      </c>
    </row>
    <row r="4975" spans="1:12" ht="13.5" x14ac:dyDescent="0.25">
      <c r="A4975" s="349" t="s">
        <v>4648</v>
      </c>
      <c r="B4975" s="349" t="s">
        <v>4649</v>
      </c>
      <c r="C4975" s="349" t="s">
        <v>3978</v>
      </c>
      <c r="D4975" s="349" t="s">
        <v>4901</v>
      </c>
      <c r="E4975" s="350" t="s">
        <v>24</v>
      </c>
      <c r="F4975" s="349" t="s">
        <v>24</v>
      </c>
      <c r="G4975" s="349">
        <v>104584</v>
      </c>
      <c r="H4975" s="349" t="s">
        <v>32670</v>
      </c>
      <c r="I4975" s="349" t="s">
        <v>181</v>
      </c>
      <c r="J4975" s="349" t="s">
        <v>1333</v>
      </c>
      <c r="K4975" s="350">
        <v>31.77</v>
      </c>
      <c r="L4975" s="349" t="s">
        <v>1138</v>
      </c>
    </row>
    <row r="4976" spans="1:12" ht="13.5" x14ac:dyDescent="0.25">
      <c r="A4976" s="349" t="s">
        <v>4648</v>
      </c>
      <c r="B4976" s="349" t="s">
        <v>4649</v>
      </c>
      <c r="C4976" s="349" t="s">
        <v>6164</v>
      </c>
      <c r="D4976" s="349" t="s">
        <v>6165</v>
      </c>
      <c r="E4976" s="350" t="s">
        <v>24</v>
      </c>
      <c r="F4976" s="349" t="s">
        <v>24</v>
      </c>
      <c r="G4976" s="349">
        <v>97895</v>
      </c>
      <c r="H4976" s="349" t="s">
        <v>6166</v>
      </c>
      <c r="I4976" s="349" t="s">
        <v>181</v>
      </c>
      <c r="J4976" s="349" t="s">
        <v>1333</v>
      </c>
      <c r="K4976" s="350">
        <v>160.96</v>
      </c>
      <c r="L4976" s="349" t="s">
        <v>1138</v>
      </c>
    </row>
    <row r="4977" spans="1:12" ht="13.5" x14ac:dyDescent="0.25">
      <c r="A4977" s="349" t="s">
        <v>4648</v>
      </c>
      <c r="B4977" s="349" t="s">
        <v>4649</v>
      </c>
      <c r="C4977" s="349" t="s">
        <v>6164</v>
      </c>
      <c r="D4977" s="349" t="s">
        <v>6165</v>
      </c>
      <c r="E4977" s="350" t="s">
        <v>24</v>
      </c>
      <c r="F4977" s="349" t="s">
        <v>24</v>
      </c>
      <c r="G4977" s="349">
        <v>97896</v>
      </c>
      <c r="H4977" s="349" t="s">
        <v>6167</v>
      </c>
      <c r="I4977" s="349" t="s">
        <v>181</v>
      </c>
      <c r="J4977" s="349" t="s">
        <v>1333</v>
      </c>
      <c r="K4977" s="350">
        <v>299.32</v>
      </c>
      <c r="L4977" s="349" t="s">
        <v>1138</v>
      </c>
    </row>
    <row r="4978" spans="1:12" ht="13.5" x14ac:dyDescent="0.25">
      <c r="A4978" s="349" t="s">
        <v>4648</v>
      </c>
      <c r="B4978" s="349" t="s">
        <v>4649</v>
      </c>
      <c r="C4978" s="349" t="s">
        <v>6164</v>
      </c>
      <c r="D4978" s="349" t="s">
        <v>6165</v>
      </c>
      <c r="E4978" s="350" t="s">
        <v>24</v>
      </c>
      <c r="F4978" s="349" t="s">
        <v>24</v>
      </c>
      <c r="G4978" s="349">
        <v>97897</v>
      </c>
      <c r="H4978" s="349" t="s">
        <v>6168</v>
      </c>
      <c r="I4978" s="349" t="s">
        <v>181</v>
      </c>
      <c r="J4978" s="349" t="s">
        <v>1333</v>
      </c>
      <c r="K4978" s="350">
        <v>389.3</v>
      </c>
      <c r="L4978" s="349" t="s">
        <v>1138</v>
      </c>
    </row>
    <row r="4979" spans="1:12" ht="13.5" x14ac:dyDescent="0.25">
      <c r="A4979" s="349" t="s">
        <v>4648</v>
      </c>
      <c r="B4979" s="349" t="s">
        <v>4649</v>
      </c>
      <c r="C4979" s="349" t="s">
        <v>6164</v>
      </c>
      <c r="D4979" s="349" t="s">
        <v>6165</v>
      </c>
      <c r="E4979" s="350" t="s">
        <v>24</v>
      </c>
      <c r="F4979" s="349" t="s">
        <v>24</v>
      </c>
      <c r="G4979" s="349">
        <v>97898</v>
      </c>
      <c r="H4979" s="349" t="s">
        <v>6169</v>
      </c>
      <c r="I4979" s="349" t="s">
        <v>181</v>
      </c>
      <c r="J4979" s="349" t="s">
        <v>1333</v>
      </c>
      <c r="K4979" s="350">
        <v>771.35</v>
      </c>
      <c r="L4979" s="349" t="s">
        <v>1138</v>
      </c>
    </row>
    <row r="4980" spans="1:12" ht="13.5" x14ac:dyDescent="0.25">
      <c r="A4980" s="349" t="s">
        <v>4648</v>
      </c>
      <c r="B4980" s="349" t="s">
        <v>4649</v>
      </c>
      <c r="C4980" s="349" t="s">
        <v>6164</v>
      </c>
      <c r="D4980" s="349" t="s">
        <v>6165</v>
      </c>
      <c r="E4980" s="350" t="s">
        <v>24</v>
      </c>
      <c r="F4980" s="349" t="s">
        <v>24</v>
      </c>
      <c r="G4980" s="349">
        <v>97900</v>
      </c>
      <c r="H4980" s="349" t="s">
        <v>6170</v>
      </c>
      <c r="I4980" s="349" t="s">
        <v>181</v>
      </c>
      <c r="J4980" s="349" t="s">
        <v>1333</v>
      </c>
      <c r="K4980" s="350">
        <v>174.19</v>
      </c>
      <c r="L4980" s="349" t="s">
        <v>1138</v>
      </c>
    </row>
    <row r="4981" spans="1:12" ht="13.5" x14ac:dyDescent="0.25">
      <c r="A4981" s="349" t="s">
        <v>4648</v>
      </c>
      <c r="B4981" s="349" t="s">
        <v>4649</v>
      </c>
      <c r="C4981" s="349" t="s">
        <v>6164</v>
      </c>
      <c r="D4981" s="349" t="s">
        <v>6165</v>
      </c>
      <c r="E4981" s="350" t="s">
        <v>24</v>
      </c>
      <c r="F4981" s="349" t="s">
        <v>24</v>
      </c>
      <c r="G4981" s="349">
        <v>97901</v>
      </c>
      <c r="H4981" s="349" t="s">
        <v>6171</v>
      </c>
      <c r="I4981" s="349" t="s">
        <v>181</v>
      </c>
      <c r="J4981" s="349" t="s">
        <v>1333</v>
      </c>
      <c r="K4981" s="350">
        <v>272.3</v>
      </c>
      <c r="L4981" s="349" t="s">
        <v>1138</v>
      </c>
    </row>
    <row r="4982" spans="1:12" ht="13.5" x14ac:dyDescent="0.25">
      <c r="A4982" s="349" t="s">
        <v>4648</v>
      </c>
      <c r="B4982" s="349" t="s">
        <v>4649</v>
      </c>
      <c r="C4982" s="349" t="s">
        <v>6164</v>
      </c>
      <c r="D4982" s="349" t="s">
        <v>6165</v>
      </c>
      <c r="E4982" s="350" t="s">
        <v>24</v>
      </c>
      <c r="F4982" s="349" t="s">
        <v>24</v>
      </c>
      <c r="G4982" s="349">
        <v>97902</v>
      </c>
      <c r="H4982" s="349" t="s">
        <v>6172</v>
      </c>
      <c r="I4982" s="349" t="s">
        <v>181</v>
      </c>
      <c r="J4982" s="349" t="s">
        <v>1333</v>
      </c>
      <c r="K4982" s="350">
        <v>524.54999999999995</v>
      </c>
      <c r="L4982" s="349" t="s">
        <v>1138</v>
      </c>
    </row>
    <row r="4983" spans="1:12" ht="13.5" x14ac:dyDescent="0.25">
      <c r="A4983" s="349" t="s">
        <v>4648</v>
      </c>
      <c r="B4983" s="349" t="s">
        <v>4649</v>
      </c>
      <c r="C4983" s="349" t="s">
        <v>6164</v>
      </c>
      <c r="D4983" s="349" t="s">
        <v>6165</v>
      </c>
      <c r="E4983" s="350" t="s">
        <v>24</v>
      </c>
      <c r="F4983" s="349" t="s">
        <v>24</v>
      </c>
      <c r="G4983" s="349">
        <v>97903</v>
      </c>
      <c r="H4983" s="349" t="s">
        <v>6173</v>
      </c>
      <c r="I4983" s="349" t="s">
        <v>181</v>
      </c>
      <c r="J4983" s="349" t="s">
        <v>1333</v>
      </c>
      <c r="K4983" s="350">
        <v>734.08</v>
      </c>
      <c r="L4983" s="349" t="s">
        <v>1138</v>
      </c>
    </row>
    <row r="4984" spans="1:12" ht="13.5" x14ac:dyDescent="0.25">
      <c r="A4984" s="349" t="s">
        <v>4648</v>
      </c>
      <c r="B4984" s="349" t="s">
        <v>4649</v>
      </c>
      <c r="C4984" s="349" t="s">
        <v>6164</v>
      </c>
      <c r="D4984" s="349" t="s">
        <v>6165</v>
      </c>
      <c r="E4984" s="350" t="s">
        <v>24</v>
      </c>
      <c r="F4984" s="349" t="s">
        <v>24</v>
      </c>
      <c r="G4984" s="349">
        <v>97904</v>
      </c>
      <c r="H4984" s="349" t="s">
        <v>6174</v>
      </c>
      <c r="I4984" s="349" t="s">
        <v>181</v>
      </c>
      <c r="J4984" s="349" t="s">
        <v>1333</v>
      </c>
      <c r="K4984" s="350">
        <v>863.5</v>
      </c>
      <c r="L4984" s="349" t="s">
        <v>1138</v>
      </c>
    </row>
    <row r="4985" spans="1:12" ht="13.5" x14ac:dyDescent="0.25">
      <c r="A4985" s="349" t="s">
        <v>4648</v>
      </c>
      <c r="B4985" s="349" t="s">
        <v>4649</v>
      </c>
      <c r="C4985" s="349" t="s">
        <v>6164</v>
      </c>
      <c r="D4985" s="349" t="s">
        <v>6165</v>
      </c>
      <c r="E4985" s="350" t="s">
        <v>24</v>
      </c>
      <c r="F4985" s="349" t="s">
        <v>24</v>
      </c>
      <c r="G4985" s="349">
        <v>97905</v>
      </c>
      <c r="H4985" s="349" t="s">
        <v>6175</v>
      </c>
      <c r="I4985" s="349" t="s">
        <v>181</v>
      </c>
      <c r="J4985" s="349" t="s">
        <v>1333</v>
      </c>
      <c r="K4985" s="350">
        <v>233.84</v>
      </c>
      <c r="L4985" s="349" t="s">
        <v>1138</v>
      </c>
    </row>
    <row r="4986" spans="1:12" ht="13.5" x14ac:dyDescent="0.25">
      <c r="A4986" s="349" t="s">
        <v>4648</v>
      </c>
      <c r="B4986" s="349" t="s">
        <v>4649</v>
      </c>
      <c r="C4986" s="349" t="s">
        <v>6164</v>
      </c>
      <c r="D4986" s="349" t="s">
        <v>6165</v>
      </c>
      <c r="E4986" s="350" t="s">
        <v>24</v>
      </c>
      <c r="F4986" s="349" t="s">
        <v>24</v>
      </c>
      <c r="G4986" s="349">
        <v>97906</v>
      </c>
      <c r="H4986" s="349" t="s">
        <v>6176</v>
      </c>
      <c r="I4986" s="349" t="s">
        <v>181</v>
      </c>
      <c r="J4986" s="349" t="s">
        <v>1333</v>
      </c>
      <c r="K4986" s="350">
        <v>432.99</v>
      </c>
      <c r="L4986" s="349" t="s">
        <v>1138</v>
      </c>
    </row>
    <row r="4987" spans="1:12" ht="13.5" x14ac:dyDescent="0.25">
      <c r="A4987" s="349" t="s">
        <v>4648</v>
      </c>
      <c r="B4987" s="349" t="s">
        <v>4649</v>
      </c>
      <c r="C4987" s="349" t="s">
        <v>6164</v>
      </c>
      <c r="D4987" s="349" t="s">
        <v>6165</v>
      </c>
      <c r="E4987" s="350" t="s">
        <v>24</v>
      </c>
      <c r="F4987" s="349" t="s">
        <v>24</v>
      </c>
      <c r="G4987" s="349">
        <v>97907</v>
      </c>
      <c r="H4987" s="349" t="s">
        <v>6177</v>
      </c>
      <c r="I4987" s="349" t="s">
        <v>181</v>
      </c>
      <c r="J4987" s="349" t="s">
        <v>1333</v>
      </c>
      <c r="K4987" s="350">
        <v>617.23</v>
      </c>
      <c r="L4987" s="349" t="s">
        <v>1138</v>
      </c>
    </row>
    <row r="4988" spans="1:12" ht="13.5" x14ac:dyDescent="0.25">
      <c r="A4988" s="349" t="s">
        <v>4648</v>
      </c>
      <c r="B4988" s="349" t="s">
        <v>4649</v>
      </c>
      <c r="C4988" s="349" t="s">
        <v>6164</v>
      </c>
      <c r="D4988" s="349" t="s">
        <v>6165</v>
      </c>
      <c r="E4988" s="350" t="s">
        <v>24</v>
      </c>
      <c r="F4988" s="349" t="s">
        <v>24</v>
      </c>
      <c r="G4988" s="349">
        <v>97908</v>
      </c>
      <c r="H4988" s="349" t="s">
        <v>6178</v>
      </c>
      <c r="I4988" s="349" t="s">
        <v>181</v>
      </c>
      <c r="J4988" s="349" t="s">
        <v>1333</v>
      </c>
      <c r="K4988" s="350">
        <v>725.24</v>
      </c>
      <c r="L4988" s="349" t="s">
        <v>1138</v>
      </c>
    </row>
    <row r="4989" spans="1:12" ht="13.5" x14ac:dyDescent="0.25">
      <c r="A4989" s="349" t="s">
        <v>4648</v>
      </c>
      <c r="B4989" s="349" t="s">
        <v>4649</v>
      </c>
      <c r="C4989" s="349" t="s">
        <v>6164</v>
      </c>
      <c r="D4989" s="349" t="s">
        <v>6165</v>
      </c>
      <c r="E4989" s="350" t="s">
        <v>24</v>
      </c>
      <c r="F4989" s="349" t="s">
        <v>24</v>
      </c>
      <c r="G4989" s="349">
        <v>98102</v>
      </c>
      <c r="H4989" s="349" t="s">
        <v>6179</v>
      </c>
      <c r="I4989" s="349" t="s">
        <v>181</v>
      </c>
      <c r="J4989" s="349" t="s">
        <v>1333</v>
      </c>
      <c r="K4989" s="350">
        <v>153.72999999999999</v>
      </c>
      <c r="L4989" s="349" t="s">
        <v>1138</v>
      </c>
    </row>
    <row r="4990" spans="1:12" ht="13.5" x14ac:dyDescent="0.25">
      <c r="A4990" s="349" t="s">
        <v>4648</v>
      </c>
      <c r="B4990" s="349" t="s">
        <v>4649</v>
      </c>
      <c r="C4990" s="349" t="s">
        <v>6164</v>
      </c>
      <c r="D4990" s="349" t="s">
        <v>6165</v>
      </c>
      <c r="E4990" s="350" t="s">
        <v>24</v>
      </c>
      <c r="F4990" s="349" t="s">
        <v>24</v>
      </c>
      <c r="G4990" s="349">
        <v>98104</v>
      </c>
      <c r="H4990" s="349" t="s">
        <v>6180</v>
      </c>
      <c r="I4990" s="349" t="s">
        <v>181</v>
      </c>
      <c r="J4990" s="349" t="s">
        <v>1333</v>
      </c>
      <c r="K4990" s="350">
        <v>334.77</v>
      </c>
      <c r="L4990" s="349" t="s">
        <v>1138</v>
      </c>
    </row>
    <row r="4991" spans="1:12" ht="13.5" x14ac:dyDescent="0.25">
      <c r="A4991" s="349" t="s">
        <v>4648</v>
      </c>
      <c r="B4991" s="349" t="s">
        <v>4649</v>
      </c>
      <c r="C4991" s="349" t="s">
        <v>6164</v>
      </c>
      <c r="D4991" s="349" t="s">
        <v>6165</v>
      </c>
      <c r="E4991" s="350" t="s">
        <v>24</v>
      </c>
      <c r="F4991" s="349" t="s">
        <v>24</v>
      </c>
      <c r="G4991" s="349">
        <v>98105</v>
      </c>
      <c r="H4991" s="349" t="s">
        <v>6181</v>
      </c>
      <c r="I4991" s="349" t="s">
        <v>181</v>
      </c>
      <c r="J4991" s="349" t="s">
        <v>1333</v>
      </c>
      <c r="K4991" s="350">
        <v>585.97</v>
      </c>
      <c r="L4991" s="349" t="s">
        <v>1138</v>
      </c>
    </row>
    <row r="4992" spans="1:12" ht="13.5" x14ac:dyDescent="0.25">
      <c r="A4992" s="349" t="s">
        <v>4648</v>
      </c>
      <c r="B4992" s="349" t="s">
        <v>4649</v>
      </c>
      <c r="C4992" s="349" t="s">
        <v>6164</v>
      </c>
      <c r="D4992" s="349" t="s">
        <v>6165</v>
      </c>
      <c r="E4992" s="350" t="s">
        <v>24</v>
      </c>
      <c r="F4992" s="349" t="s">
        <v>24</v>
      </c>
      <c r="G4992" s="349">
        <v>98106</v>
      </c>
      <c r="H4992" s="349" t="s">
        <v>6182</v>
      </c>
      <c r="I4992" s="349" t="s">
        <v>181</v>
      </c>
      <c r="J4992" s="349" t="s">
        <v>1333</v>
      </c>
      <c r="K4992" s="350">
        <v>962.16</v>
      </c>
      <c r="L4992" s="349" t="s">
        <v>1138</v>
      </c>
    </row>
    <row r="4993" spans="1:12" ht="13.5" x14ac:dyDescent="0.25">
      <c r="A4993" s="349" t="s">
        <v>4648</v>
      </c>
      <c r="B4993" s="349" t="s">
        <v>4649</v>
      </c>
      <c r="C4993" s="349" t="s">
        <v>6164</v>
      </c>
      <c r="D4993" s="349" t="s">
        <v>6165</v>
      </c>
      <c r="E4993" s="350" t="s">
        <v>24</v>
      </c>
      <c r="F4993" s="349" t="s">
        <v>24</v>
      </c>
      <c r="G4993" s="349">
        <v>98107</v>
      </c>
      <c r="H4993" s="349" t="s">
        <v>6183</v>
      </c>
      <c r="I4993" s="349" t="s">
        <v>181</v>
      </c>
      <c r="J4993" s="349" t="s">
        <v>1333</v>
      </c>
      <c r="K4993" s="350">
        <v>264.04000000000002</v>
      </c>
      <c r="L4993" s="349" t="s">
        <v>1138</v>
      </c>
    </row>
    <row r="4994" spans="1:12" ht="13.5" x14ac:dyDescent="0.25">
      <c r="A4994" s="349" t="s">
        <v>4648</v>
      </c>
      <c r="B4994" s="349" t="s">
        <v>4649</v>
      </c>
      <c r="C4994" s="349" t="s">
        <v>6164</v>
      </c>
      <c r="D4994" s="349" t="s">
        <v>6165</v>
      </c>
      <c r="E4994" s="350" t="s">
        <v>24</v>
      </c>
      <c r="F4994" s="349" t="s">
        <v>24</v>
      </c>
      <c r="G4994" s="349">
        <v>98108</v>
      </c>
      <c r="H4994" s="349" t="s">
        <v>6184</v>
      </c>
      <c r="I4994" s="349" t="s">
        <v>181</v>
      </c>
      <c r="J4994" s="349" t="s">
        <v>1333</v>
      </c>
      <c r="K4994" s="350">
        <v>471.68</v>
      </c>
      <c r="L4994" s="349" t="s">
        <v>1138</v>
      </c>
    </row>
    <row r="4995" spans="1:12" ht="13.5" x14ac:dyDescent="0.25">
      <c r="A4995" s="349" t="s">
        <v>4648</v>
      </c>
      <c r="B4995" s="349" t="s">
        <v>4649</v>
      </c>
      <c r="C4995" s="349" t="s">
        <v>6164</v>
      </c>
      <c r="D4995" s="349" t="s">
        <v>6165</v>
      </c>
      <c r="E4995" s="350" t="s">
        <v>24</v>
      </c>
      <c r="F4995" s="349" t="s">
        <v>24</v>
      </c>
      <c r="G4995" s="349">
        <v>99250</v>
      </c>
      <c r="H4995" s="349" t="s">
        <v>6185</v>
      </c>
      <c r="I4995" s="349" t="s">
        <v>181</v>
      </c>
      <c r="J4995" s="349" t="s">
        <v>1333</v>
      </c>
      <c r="K4995" s="350">
        <v>169.95</v>
      </c>
      <c r="L4995" s="349" t="s">
        <v>1138</v>
      </c>
    </row>
    <row r="4996" spans="1:12" ht="13.5" x14ac:dyDescent="0.25">
      <c r="A4996" s="349" t="s">
        <v>4648</v>
      </c>
      <c r="B4996" s="349" t="s">
        <v>4649</v>
      </c>
      <c r="C4996" s="349" t="s">
        <v>6164</v>
      </c>
      <c r="D4996" s="349" t="s">
        <v>6165</v>
      </c>
      <c r="E4996" s="350" t="s">
        <v>24</v>
      </c>
      <c r="F4996" s="349" t="s">
        <v>24</v>
      </c>
      <c r="G4996" s="349">
        <v>99251</v>
      </c>
      <c r="H4996" s="349" t="s">
        <v>6186</v>
      </c>
      <c r="I4996" s="349" t="s">
        <v>181</v>
      </c>
      <c r="J4996" s="349" t="s">
        <v>1333</v>
      </c>
      <c r="K4996" s="350">
        <v>265.02</v>
      </c>
      <c r="L4996" s="349" t="s">
        <v>1138</v>
      </c>
    </row>
    <row r="4997" spans="1:12" ht="13.5" x14ac:dyDescent="0.25">
      <c r="A4997" s="349" t="s">
        <v>4648</v>
      </c>
      <c r="B4997" s="349" t="s">
        <v>4649</v>
      </c>
      <c r="C4997" s="349" t="s">
        <v>6164</v>
      </c>
      <c r="D4997" s="349" t="s">
        <v>6165</v>
      </c>
      <c r="E4997" s="350" t="s">
        <v>24</v>
      </c>
      <c r="F4997" s="349" t="s">
        <v>24</v>
      </c>
      <c r="G4997" s="349">
        <v>99253</v>
      </c>
      <c r="H4997" s="349" t="s">
        <v>6187</v>
      </c>
      <c r="I4997" s="349" t="s">
        <v>181</v>
      </c>
      <c r="J4997" s="349" t="s">
        <v>1333</v>
      </c>
      <c r="K4997" s="350">
        <v>508.21</v>
      </c>
      <c r="L4997" s="349" t="s">
        <v>1138</v>
      </c>
    </row>
    <row r="4998" spans="1:12" ht="13.5" x14ac:dyDescent="0.25">
      <c r="A4998" s="349" t="s">
        <v>4648</v>
      </c>
      <c r="B4998" s="349" t="s">
        <v>4649</v>
      </c>
      <c r="C4998" s="349" t="s">
        <v>6164</v>
      </c>
      <c r="D4998" s="349" t="s">
        <v>6165</v>
      </c>
      <c r="E4998" s="350" t="s">
        <v>24</v>
      </c>
      <c r="F4998" s="349" t="s">
        <v>24</v>
      </c>
      <c r="G4998" s="349">
        <v>99255</v>
      </c>
      <c r="H4998" s="349" t="s">
        <v>6188</v>
      </c>
      <c r="I4998" s="349" t="s">
        <v>181</v>
      </c>
      <c r="J4998" s="349" t="s">
        <v>1333</v>
      </c>
      <c r="K4998" s="350">
        <v>711.67</v>
      </c>
      <c r="L4998" s="349" t="s">
        <v>1138</v>
      </c>
    </row>
    <row r="4999" spans="1:12" ht="13.5" x14ac:dyDescent="0.25">
      <c r="A4999" s="349" t="s">
        <v>4648</v>
      </c>
      <c r="B4999" s="349" t="s">
        <v>4649</v>
      </c>
      <c r="C4999" s="349" t="s">
        <v>6164</v>
      </c>
      <c r="D4999" s="349" t="s">
        <v>6165</v>
      </c>
      <c r="E4999" s="350" t="s">
        <v>24</v>
      </c>
      <c r="F4999" s="349" t="s">
        <v>24</v>
      </c>
      <c r="G4999" s="349">
        <v>99257</v>
      </c>
      <c r="H4999" s="349" t="s">
        <v>6189</v>
      </c>
      <c r="I4999" s="349" t="s">
        <v>181</v>
      </c>
      <c r="J4999" s="349" t="s">
        <v>1333</v>
      </c>
      <c r="K4999" s="350">
        <v>834.51</v>
      </c>
      <c r="L4999" s="349" t="s">
        <v>1138</v>
      </c>
    </row>
    <row r="5000" spans="1:12" ht="13.5" x14ac:dyDescent="0.25">
      <c r="A5000" s="349" t="s">
        <v>4648</v>
      </c>
      <c r="B5000" s="349" t="s">
        <v>4649</v>
      </c>
      <c r="C5000" s="349" t="s">
        <v>6164</v>
      </c>
      <c r="D5000" s="349" t="s">
        <v>6165</v>
      </c>
      <c r="E5000" s="350" t="s">
        <v>24</v>
      </c>
      <c r="F5000" s="349" t="s">
        <v>24</v>
      </c>
      <c r="G5000" s="349">
        <v>99258</v>
      </c>
      <c r="H5000" s="349" t="s">
        <v>6190</v>
      </c>
      <c r="I5000" s="349" t="s">
        <v>181</v>
      </c>
      <c r="J5000" s="349" t="s">
        <v>1333</v>
      </c>
      <c r="K5000" s="350">
        <v>229.21</v>
      </c>
      <c r="L5000" s="349" t="s">
        <v>1138</v>
      </c>
    </row>
    <row r="5001" spans="1:12" ht="13.5" x14ac:dyDescent="0.25">
      <c r="A5001" s="349" t="s">
        <v>4648</v>
      </c>
      <c r="B5001" s="349" t="s">
        <v>4649</v>
      </c>
      <c r="C5001" s="349" t="s">
        <v>6164</v>
      </c>
      <c r="D5001" s="349" t="s">
        <v>6165</v>
      </c>
      <c r="E5001" s="350" t="s">
        <v>24</v>
      </c>
      <c r="F5001" s="349" t="s">
        <v>24</v>
      </c>
      <c r="G5001" s="349">
        <v>99260</v>
      </c>
      <c r="H5001" s="349" t="s">
        <v>6191</v>
      </c>
      <c r="I5001" s="349" t="s">
        <v>181</v>
      </c>
      <c r="J5001" s="349" t="s">
        <v>1333</v>
      </c>
      <c r="K5001" s="350">
        <v>422.69</v>
      </c>
      <c r="L5001" s="349" t="s">
        <v>1138</v>
      </c>
    </row>
    <row r="5002" spans="1:12" ht="13.5" x14ac:dyDescent="0.25">
      <c r="A5002" s="349" t="s">
        <v>4648</v>
      </c>
      <c r="B5002" s="349" t="s">
        <v>4649</v>
      </c>
      <c r="C5002" s="349" t="s">
        <v>6164</v>
      </c>
      <c r="D5002" s="349" t="s">
        <v>6165</v>
      </c>
      <c r="E5002" s="350" t="s">
        <v>24</v>
      </c>
      <c r="F5002" s="349" t="s">
        <v>24</v>
      </c>
      <c r="G5002" s="349">
        <v>99262</v>
      </c>
      <c r="H5002" s="349" t="s">
        <v>6192</v>
      </c>
      <c r="I5002" s="349" t="s">
        <v>181</v>
      </c>
      <c r="J5002" s="349" t="s">
        <v>1333</v>
      </c>
      <c r="K5002" s="350">
        <v>602.54</v>
      </c>
      <c r="L5002" s="349" t="s">
        <v>1138</v>
      </c>
    </row>
    <row r="5003" spans="1:12" ht="13.5" x14ac:dyDescent="0.25">
      <c r="A5003" s="349" t="s">
        <v>4648</v>
      </c>
      <c r="B5003" s="349" t="s">
        <v>4649</v>
      </c>
      <c r="C5003" s="349" t="s">
        <v>6164</v>
      </c>
      <c r="D5003" s="349" t="s">
        <v>6165</v>
      </c>
      <c r="E5003" s="350" t="s">
        <v>24</v>
      </c>
      <c r="F5003" s="349" t="s">
        <v>24</v>
      </c>
      <c r="G5003" s="349">
        <v>99264</v>
      </c>
      <c r="H5003" s="349" t="s">
        <v>6193</v>
      </c>
      <c r="I5003" s="349" t="s">
        <v>181</v>
      </c>
      <c r="J5003" s="349" t="s">
        <v>1333</v>
      </c>
      <c r="K5003" s="350">
        <v>705.38</v>
      </c>
      <c r="L5003" s="349" t="s">
        <v>1138</v>
      </c>
    </row>
    <row r="5004" spans="1:12" ht="13.5" x14ac:dyDescent="0.25">
      <c r="A5004" s="349" t="s">
        <v>4648</v>
      </c>
      <c r="B5004" s="349" t="s">
        <v>4649</v>
      </c>
      <c r="C5004" s="349" t="s">
        <v>6164</v>
      </c>
      <c r="D5004" s="349" t="s">
        <v>6165</v>
      </c>
      <c r="E5004" s="350" t="s">
        <v>24</v>
      </c>
      <c r="F5004" s="349" t="s">
        <v>24</v>
      </c>
      <c r="G5004" s="349">
        <v>102587</v>
      </c>
      <c r="H5004" s="349" t="s">
        <v>6194</v>
      </c>
      <c r="I5004" s="349" t="s">
        <v>181</v>
      </c>
      <c r="J5004" s="349" t="s">
        <v>1137</v>
      </c>
      <c r="K5004" s="350">
        <v>3.23</v>
      </c>
      <c r="L5004" s="349" t="s">
        <v>1138</v>
      </c>
    </row>
    <row r="5005" spans="1:12" ht="13.5" x14ac:dyDescent="0.25">
      <c r="A5005" s="349" t="s">
        <v>4648</v>
      </c>
      <c r="B5005" s="349" t="s">
        <v>4649</v>
      </c>
      <c r="C5005" s="349" t="s">
        <v>6164</v>
      </c>
      <c r="D5005" s="349" t="s">
        <v>6165</v>
      </c>
      <c r="E5005" s="350" t="s">
        <v>24</v>
      </c>
      <c r="F5005" s="349" t="s">
        <v>24</v>
      </c>
      <c r="G5005" s="349">
        <v>102588</v>
      </c>
      <c r="H5005" s="349" t="s">
        <v>6195</v>
      </c>
      <c r="I5005" s="349" t="s">
        <v>181</v>
      </c>
      <c r="J5005" s="349" t="s">
        <v>1137</v>
      </c>
      <c r="K5005" s="350">
        <v>4.68</v>
      </c>
      <c r="L5005" s="349" t="s">
        <v>1138</v>
      </c>
    </row>
    <row r="5006" spans="1:12" ht="13.5" x14ac:dyDescent="0.25">
      <c r="A5006" s="349" t="s">
        <v>4648</v>
      </c>
      <c r="B5006" s="349" t="s">
        <v>4649</v>
      </c>
      <c r="C5006" s="349" t="s">
        <v>6164</v>
      </c>
      <c r="D5006" s="349" t="s">
        <v>6165</v>
      </c>
      <c r="E5006" s="350" t="s">
        <v>24</v>
      </c>
      <c r="F5006" s="349" t="s">
        <v>24</v>
      </c>
      <c r="G5006" s="349">
        <v>102589</v>
      </c>
      <c r="H5006" s="349" t="s">
        <v>6196</v>
      </c>
      <c r="I5006" s="349" t="s">
        <v>181</v>
      </c>
      <c r="J5006" s="349" t="s">
        <v>1137</v>
      </c>
      <c r="K5006" s="350">
        <v>3.59</v>
      </c>
      <c r="L5006" s="349" t="s">
        <v>1138</v>
      </c>
    </row>
    <row r="5007" spans="1:12" ht="13.5" x14ac:dyDescent="0.25">
      <c r="A5007" s="349" t="s">
        <v>4648</v>
      </c>
      <c r="B5007" s="349" t="s">
        <v>4649</v>
      </c>
      <c r="C5007" s="349" t="s">
        <v>6164</v>
      </c>
      <c r="D5007" s="349" t="s">
        <v>6165</v>
      </c>
      <c r="E5007" s="350" t="s">
        <v>24</v>
      </c>
      <c r="F5007" s="349" t="s">
        <v>24</v>
      </c>
      <c r="G5007" s="349">
        <v>102590</v>
      </c>
      <c r="H5007" s="349" t="s">
        <v>6197</v>
      </c>
      <c r="I5007" s="349" t="s">
        <v>181</v>
      </c>
      <c r="J5007" s="349" t="s">
        <v>1137</v>
      </c>
      <c r="K5007" s="350">
        <v>5.04</v>
      </c>
      <c r="L5007" s="349" t="s">
        <v>1138</v>
      </c>
    </row>
    <row r="5008" spans="1:12" ht="13.5" x14ac:dyDescent="0.25">
      <c r="A5008" s="349" t="s">
        <v>4648</v>
      </c>
      <c r="B5008" s="349" t="s">
        <v>4649</v>
      </c>
      <c r="C5008" s="349" t="s">
        <v>6164</v>
      </c>
      <c r="D5008" s="349" t="s">
        <v>6165</v>
      </c>
      <c r="E5008" s="350" t="s">
        <v>24</v>
      </c>
      <c r="F5008" s="349" t="s">
        <v>24</v>
      </c>
      <c r="G5008" s="349">
        <v>102591</v>
      </c>
      <c r="H5008" s="349" t="s">
        <v>899</v>
      </c>
      <c r="I5008" s="349" t="s">
        <v>181</v>
      </c>
      <c r="J5008" s="349" t="s">
        <v>1137</v>
      </c>
      <c r="K5008" s="350">
        <v>3.96</v>
      </c>
      <c r="L5008" s="349" t="s">
        <v>1138</v>
      </c>
    </row>
    <row r="5009" spans="1:12" ht="13.5" x14ac:dyDescent="0.25">
      <c r="A5009" s="349" t="s">
        <v>4648</v>
      </c>
      <c r="B5009" s="349" t="s">
        <v>4649</v>
      </c>
      <c r="C5009" s="349" t="s">
        <v>6164</v>
      </c>
      <c r="D5009" s="349" t="s">
        <v>6165</v>
      </c>
      <c r="E5009" s="350" t="s">
        <v>24</v>
      </c>
      <c r="F5009" s="349" t="s">
        <v>24</v>
      </c>
      <c r="G5009" s="349">
        <v>102592</v>
      </c>
      <c r="H5009" s="349" t="s">
        <v>6198</v>
      </c>
      <c r="I5009" s="349" t="s">
        <v>181</v>
      </c>
      <c r="J5009" s="349" t="s">
        <v>1137</v>
      </c>
      <c r="K5009" s="350">
        <v>5.41</v>
      </c>
      <c r="L5009" s="349" t="s">
        <v>1138</v>
      </c>
    </row>
    <row r="5010" spans="1:12" ht="13.5" x14ac:dyDescent="0.25">
      <c r="A5010" s="349" t="s">
        <v>4648</v>
      </c>
      <c r="B5010" s="349" t="s">
        <v>4649</v>
      </c>
      <c r="C5010" s="349" t="s">
        <v>6164</v>
      </c>
      <c r="D5010" s="349" t="s">
        <v>6165</v>
      </c>
      <c r="E5010" s="350" t="s">
        <v>24</v>
      </c>
      <c r="F5010" s="349" t="s">
        <v>24</v>
      </c>
      <c r="G5010" s="349">
        <v>102593</v>
      </c>
      <c r="H5010" s="349" t="s">
        <v>900</v>
      </c>
      <c r="I5010" s="349" t="s">
        <v>181</v>
      </c>
      <c r="J5010" s="349" t="s">
        <v>1137</v>
      </c>
      <c r="K5010" s="350">
        <v>4.47</v>
      </c>
      <c r="L5010" s="349" t="s">
        <v>1138</v>
      </c>
    </row>
    <row r="5011" spans="1:12" ht="13.5" x14ac:dyDescent="0.25">
      <c r="A5011" s="349" t="s">
        <v>4648</v>
      </c>
      <c r="B5011" s="349" t="s">
        <v>4649</v>
      </c>
      <c r="C5011" s="349" t="s">
        <v>6164</v>
      </c>
      <c r="D5011" s="349" t="s">
        <v>6165</v>
      </c>
      <c r="E5011" s="350" t="s">
        <v>24</v>
      </c>
      <c r="F5011" s="349" t="s">
        <v>24</v>
      </c>
      <c r="G5011" s="349">
        <v>102594</v>
      </c>
      <c r="H5011" s="349" t="s">
        <v>6199</v>
      </c>
      <c r="I5011" s="349" t="s">
        <v>181</v>
      </c>
      <c r="J5011" s="349" t="s">
        <v>1137</v>
      </c>
      <c r="K5011" s="350">
        <v>5.92</v>
      </c>
      <c r="L5011" s="349" t="s">
        <v>1138</v>
      </c>
    </row>
    <row r="5012" spans="1:12" ht="13.5" x14ac:dyDescent="0.25">
      <c r="A5012" s="349" t="s">
        <v>4648</v>
      </c>
      <c r="B5012" s="349" t="s">
        <v>4649</v>
      </c>
      <c r="C5012" s="349" t="s">
        <v>6164</v>
      </c>
      <c r="D5012" s="349" t="s">
        <v>6165</v>
      </c>
      <c r="E5012" s="350" t="s">
        <v>24</v>
      </c>
      <c r="F5012" s="349" t="s">
        <v>24</v>
      </c>
      <c r="G5012" s="349">
        <v>102595</v>
      </c>
      <c r="H5012" s="349" t="s">
        <v>6200</v>
      </c>
      <c r="I5012" s="349" t="s">
        <v>181</v>
      </c>
      <c r="J5012" s="349" t="s">
        <v>1137</v>
      </c>
      <c r="K5012" s="350">
        <v>5.05</v>
      </c>
      <c r="L5012" s="349" t="s">
        <v>1138</v>
      </c>
    </row>
    <row r="5013" spans="1:12" ht="13.5" x14ac:dyDescent="0.25">
      <c r="A5013" s="349" t="s">
        <v>4648</v>
      </c>
      <c r="B5013" s="349" t="s">
        <v>4649</v>
      </c>
      <c r="C5013" s="349" t="s">
        <v>6164</v>
      </c>
      <c r="D5013" s="349" t="s">
        <v>6165</v>
      </c>
      <c r="E5013" s="350" t="s">
        <v>24</v>
      </c>
      <c r="F5013" s="349" t="s">
        <v>24</v>
      </c>
      <c r="G5013" s="349">
        <v>102596</v>
      </c>
      <c r="H5013" s="349" t="s">
        <v>6201</v>
      </c>
      <c r="I5013" s="349" t="s">
        <v>181</v>
      </c>
      <c r="J5013" s="349" t="s">
        <v>1137</v>
      </c>
      <c r="K5013" s="350">
        <v>6.51</v>
      </c>
      <c r="L5013" s="349" t="s">
        <v>1138</v>
      </c>
    </row>
    <row r="5014" spans="1:12" ht="13.5" x14ac:dyDescent="0.25">
      <c r="A5014" s="349" t="s">
        <v>4648</v>
      </c>
      <c r="B5014" s="349" t="s">
        <v>4649</v>
      </c>
      <c r="C5014" s="349" t="s">
        <v>6164</v>
      </c>
      <c r="D5014" s="349" t="s">
        <v>6165</v>
      </c>
      <c r="E5014" s="350" t="s">
        <v>24</v>
      </c>
      <c r="F5014" s="349" t="s">
        <v>24</v>
      </c>
      <c r="G5014" s="349">
        <v>102597</v>
      </c>
      <c r="H5014" s="349" t="s">
        <v>6202</v>
      </c>
      <c r="I5014" s="349" t="s">
        <v>181</v>
      </c>
      <c r="J5014" s="349" t="s">
        <v>1137</v>
      </c>
      <c r="K5014" s="350">
        <v>5.79</v>
      </c>
      <c r="L5014" s="349" t="s">
        <v>1138</v>
      </c>
    </row>
    <row r="5015" spans="1:12" ht="13.5" x14ac:dyDescent="0.25">
      <c r="A5015" s="349" t="s">
        <v>4648</v>
      </c>
      <c r="B5015" s="349" t="s">
        <v>4649</v>
      </c>
      <c r="C5015" s="349" t="s">
        <v>6164</v>
      </c>
      <c r="D5015" s="349" t="s">
        <v>6165</v>
      </c>
      <c r="E5015" s="350" t="s">
        <v>24</v>
      </c>
      <c r="F5015" s="349" t="s">
        <v>24</v>
      </c>
      <c r="G5015" s="349">
        <v>102598</v>
      </c>
      <c r="H5015" s="349" t="s">
        <v>6203</v>
      </c>
      <c r="I5015" s="349" t="s">
        <v>181</v>
      </c>
      <c r="J5015" s="349" t="s">
        <v>1137</v>
      </c>
      <c r="K5015" s="350">
        <v>7.23</v>
      </c>
      <c r="L5015" s="349" t="s">
        <v>1138</v>
      </c>
    </row>
    <row r="5016" spans="1:12" ht="13.5" x14ac:dyDescent="0.25">
      <c r="A5016" s="349" t="s">
        <v>4648</v>
      </c>
      <c r="B5016" s="349" t="s">
        <v>4649</v>
      </c>
      <c r="C5016" s="349" t="s">
        <v>6164</v>
      </c>
      <c r="D5016" s="349" t="s">
        <v>6165</v>
      </c>
      <c r="E5016" s="350" t="s">
        <v>24</v>
      </c>
      <c r="F5016" s="349" t="s">
        <v>24</v>
      </c>
      <c r="G5016" s="349">
        <v>102599</v>
      </c>
      <c r="H5016" s="349" t="s">
        <v>6204</v>
      </c>
      <c r="I5016" s="349" t="s">
        <v>181</v>
      </c>
      <c r="J5016" s="349" t="s">
        <v>1137</v>
      </c>
      <c r="K5016" s="350">
        <v>6.51</v>
      </c>
      <c r="L5016" s="349" t="s">
        <v>1138</v>
      </c>
    </row>
    <row r="5017" spans="1:12" ht="13.5" x14ac:dyDescent="0.25">
      <c r="A5017" s="349" t="s">
        <v>4648</v>
      </c>
      <c r="B5017" s="349" t="s">
        <v>4649</v>
      </c>
      <c r="C5017" s="349" t="s">
        <v>6164</v>
      </c>
      <c r="D5017" s="349" t="s">
        <v>6165</v>
      </c>
      <c r="E5017" s="350" t="s">
        <v>24</v>
      </c>
      <c r="F5017" s="349" t="s">
        <v>24</v>
      </c>
      <c r="G5017" s="349">
        <v>102600</v>
      </c>
      <c r="H5017" s="349" t="s">
        <v>6205</v>
      </c>
      <c r="I5017" s="349" t="s">
        <v>181</v>
      </c>
      <c r="J5017" s="349" t="s">
        <v>1137</v>
      </c>
      <c r="K5017" s="350">
        <v>7.96</v>
      </c>
      <c r="L5017" s="349" t="s">
        <v>1138</v>
      </c>
    </row>
    <row r="5018" spans="1:12" ht="13.5" x14ac:dyDescent="0.25">
      <c r="A5018" s="349" t="s">
        <v>4648</v>
      </c>
      <c r="B5018" s="349" t="s">
        <v>4649</v>
      </c>
      <c r="C5018" s="349" t="s">
        <v>6164</v>
      </c>
      <c r="D5018" s="349" t="s">
        <v>6165</v>
      </c>
      <c r="E5018" s="350" t="s">
        <v>24</v>
      </c>
      <c r="F5018" s="349" t="s">
        <v>24</v>
      </c>
      <c r="G5018" s="349">
        <v>102601</v>
      </c>
      <c r="H5018" s="349" t="s">
        <v>6206</v>
      </c>
      <c r="I5018" s="349" t="s">
        <v>181</v>
      </c>
      <c r="J5018" s="349" t="s">
        <v>1137</v>
      </c>
      <c r="K5018" s="350">
        <v>7.61</v>
      </c>
      <c r="L5018" s="349" t="s">
        <v>1138</v>
      </c>
    </row>
    <row r="5019" spans="1:12" ht="13.5" x14ac:dyDescent="0.25">
      <c r="A5019" s="349" t="s">
        <v>4648</v>
      </c>
      <c r="B5019" s="349" t="s">
        <v>4649</v>
      </c>
      <c r="C5019" s="349" t="s">
        <v>6164</v>
      </c>
      <c r="D5019" s="349" t="s">
        <v>6165</v>
      </c>
      <c r="E5019" s="350" t="s">
        <v>24</v>
      </c>
      <c r="F5019" s="349" t="s">
        <v>24</v>
      </c>
      <c r="G5019" s="349">
        <v>102602</v>
      </c>
      <c r="H5019" s="349" t="s">
        <v>6207</v>
      </c>
      <c r="I5019" s="349" t="s">
        <v>181</v>
      </c>
      <c r="J5019" s="349" t="s">
        <v>1137</v>
      </c>
      <c r="K5019" s="350">
        <v>9.0500000000000007</v>
      </c>
      <c r="L5019" s="349" t="s">
        <v>1138</v>
      </c>
    </row>
    <row r="5020" spans="1:12" ht="13.5" x14ac:dyDescent="0.25">
      <c r="A5020" s="349" t="s">
        <v>4648</v>
      </c>
      <c r="B5020" s="349" t="s">
        <v>4649</v>
      </c>
      <c r="C5020" s="349" t="s">
        <v>6164</v>
      </c>
      <c r="D5020" s="349" t="s">
        <v>6165</v>
      </c>
      <c r="E5020" s="350" t="s">
        <v>24</v>
      </c>
      <c r="F5020" s="349" t="s">
        <v>24</v>
      </c>
      <c r="G5020" s="349">
        <v>102603</v>
      </c>
      <c r="H5020" s="349" t="s">
        <v>6208</v>
      </c>
      <c r="I5020" s="349" t="s">
        <v>181</v>
      </c>
      <c r="J5020" s="349" t="s">
        <v>1137</v>
      </c>
      <c r="K5020" s="350">
        <v>9.44</v>
      </c>
      <c r="L5020" s="349" t="s">
        <v>1138</v>
      </c>
    </row>
    <row r="5021" spans="1:12" ht="13.5" x14ac:dyDescent="0.25">
      <c r="A5021" s="349" t="s">
        <v>4648</v>
      </c>
      <c r="B5021" s="349" t="s">
        <v>4649</v>
      </c>
      <c r="C5021" s="349" t="s">
        <v>6164</v>
      </c>
      <c r="D5021" s="349" t="s">
        <v>6165</v>
      </c>
      <c r="E5021" s="350" t="s">
        <v>24</v>
      </c>
      <c r="F5021" s="349" t="s">
        <v>24</v>
      </c>
      <c r="G5021" s="349">
        <v>102604</v>
      </c>
      <c r="H5021" s="349" t="s">
        <v>6209</v>
      </c>
      <c r="I5021" s="349" t="s">
        <v>181</v>
      </c>
      <c r="J5021" s="349" t="s">
        <v>1137</v>
      </c>
      <c r="K5021" s="350">
        <v>10.88</v>
      </c>
      <c r="L5021" s="349" t="s">
        <v>1138</v>
      </c>
    </row>
    <row r="5022" spans="1:12" ht="13.5" x14ac:dyDescent="0.25">
      <c r="A5022" s="349" t="s">
        <v>4648</v>
      </c>
      <c r="B5022" s="349" t="s">
        <v>4649</v>
      </c>
      <c r="C5022" s="349" t="s">
        <v>6164</v>
      </c>
      <c r="D5022" s="349" t="s">
        <v>6165</v>
      </c>
      <c r="E5022" s="350" t="s">
        <v>24</v>
      </c>
      <c r="F5022" s="349" t="s">
        <v>24</v>
      </c>
      <c r="G5022" s="349">
        <v>102605</v>
      </c>
      <c r="H5022" s="349" t="s">
        <v>898</v>
      </c>
      <c r="I5022" s="349" t="s">
        <v>181</v>
      </c>
      <c r="J5022" s="349" t="s">
        <v>1137</v>
      </c>
      <c r="K5022" s="350">
        <v>288.48</v>
      </c>
      <c r="L5022" s="349" t="s">
        <v>1138</v>
      </c>
    </row>
    <row r="5023" spans="1:12" ht="13.5" x14ac:dyDescent="0.25">
      <c r="A5023" s="349" t="s">
        <v>4648</v>
      </c>
      <c r="B5023" s="349" t="s">
        <v>4649</v>
      </c>
      <c r="C5023" s="349" t="s">
        <v>6164</v>
      </c>
      <c r="D5023" s="349" t="s">
        <v>6165</v>
      </c>
      <c r="E5023" s="350" t="s">
        <v>24</v>
      </c>
      <c r="F5023" s="349" t="s">
        <v>24</v>
      </c>
      <c r="G5023" s="349">
        <v>102606</v>
      </c>
      <c r="H5023" s="349" t="s">
        <v>6210</v>
      </c>
      <c r="I5023" s="349" t="s">
        <v>181</v>
      </c>
      <c r="J5023" s="349" t="s">
        <v>1137</v>
      </c>
      <c r="K5023" s="350">
        <v>444.7</v>
      </c>
      <c r="L5023" s="349" t="s">
        <v>1138</v>
      </c>
    </row>
    <row r="5024" spans="1:12" ht="13.5" x14ac:dyDescent="0.25">
      <c r="A5024" s="349" t="s">
        <v>4648</v>
      </c>
      <c r="B5024" s="349" t="s">
        <v>4649</v>
      </c>
      <c r="C5024" s="349" t="s">
        <v>6164</v>
      </c>
      <c r="D5024" s="349" t="s">
        <v>6165</v>
      </c>
      <c r="E5024" s="350" t="s">
        <v>24</v>
      </c>
      <c r="F5024" s="349" t="s">
        <v>24</v>
      </c>
      <c r="G5024" s="349">
        <v>102607</v>
      </c>
      <c r="H5024" s="349" t="s">
        <v>6211</v>
      </c>
      <c r="I5024" s="349" t="s">
        <v>181</v>
      </c>
      <c r="J5024" s="349" t="s">
        <v>1137</v>
      </c>
      <c r="K5024" s="350">
        <v>475.98</v>
      </c>
      <c r="L5024" s="349" t="s">
        <v>1138</v>
      </c>
    </row>
    <row r="5025" spans="1:12" ht="13.5" x14ac:dyDescent="0.25">
      <c r="A5025" s="349" t="s">
        <v>4648</v>
      </c>
      <c r="B5025" s="349" t="s">
        <v>4649</v>
      </c>
      <c r="C5025" s="349" t="s">
        <v>6164</v>
      </c>
      <c r="D5025" s="349" t="s">
        <v>6165</v>
      </c>
      <c r="E5025" s="350" t="s">
        <v>24</v>
      </c>
      <c r="F5025" s="349" t="s">
        <v>24</v>
      </c>
      <c r="G5025" s="349">
        <v>102608</v>
      </c>
      <c r="H5025" s="349" t="s">
        <v>6212</v>
      </c>
      <c r="I5025" s="349" t="s">
        <v>181</v>
      </c>
      <c r="J5025" s="349" t="s">
        <v>1137</v>
      </c>
      <c r="K5025" s="370">
        <v>1091.82</v>
      </c>
      <c r="L5025" s="349" t="s">
        <v>1138</v>
      </c>
    </row>
    <row r="5026" spans="1:12" ht="13.5" x14ac:dyDescent="0.25">
      <c r="A5026" s="349" t="s">
        <v>4648</v>
      </c>
      <c r="B5026" s="349" t="s">
        <v>4649</v>
      </c>
      <c r="C5026" s="349" t="s">
        <v>6164</v>
      </c>
      <c r="D5026" s="349" t="s">
        <v>6165</v>
      </c>
      <c r="E5026" s="350" t="s">
        <v>24</v>
      </c>
      <c r="F5026" s="349" t="s">
        <v>24</v>
      </c>
      <c r="G5026" s="349">
        <v>102609</v>
      </c>
      <c r="H5026" s="349" t="s">
        <v>6213</v>
      </c>
      <c r="I5026" s="349" t="s">
        <v>181</v>
      </c>
      <c r="J5026" s="349" t="s">
        <v>1137</v>
      </c>
      <c r="K5026" s="370">
        <v>1240.4000000000001</v>
      </c>
      <c r="L5026" s="349" t="s">
        <v>1138</v>
      </c>
    </row>
    <row r="5027" spans="1:12" ht="13.5" x14ac:dyDescent="0.25">
      <c r="A5027" s="349" t="s">
        <v>4648</v>
      </c>
      <c r="B5027" s="349" t="s">
        <v>4649</v>
      </c>
      <c r="C5027" s="349" t="s">
        <v>6164</v>
      </c>
      <c r="D5027" s="349" t="s">
        <v>6165</v>
      </c>
      <c r="E5027" s="350" t="s">
        <v>24</v>
      </c>
      <c r="F5027" s="349" t="s">
        <v>24</v>
      </c>
      <c r="G5027" s="349">
        <v>102610</v>
      </c>
      <c r="H5027" s="349" t="s">
        <v>6214</v>
      </c>
      <c r="I5027" s="349" t="s">
        <v>181</v>
      </c>
      <c r="J5027" s="349" t="s">
        <v>1137</v>
      </c>
      <c r="K5027" s="370">
        <v>2132.5300000000002</v>
      </c>
      <c r="L5027" s="349" t="s">
        <v>1138</v>
      </c>
    </row>
    <row r="5028" spans="1:12" ht="13.5" x14ac:dyDescent="0.25">
      <c r="A5028" s="349" t="s">
        <v>4648</v>
      </c>
      <c r="B5028" s="349" t="s">
        <v>4649</v>
      </c>
      <c r="C5028" s="349" t="s">
        <v>6164</v>
      </c>
      <c r="D5028" s="349" t="s">
        <v>6165</v>
      </c>
      <c r="E5028" s="350" t="s">
        <v>24</v>
      </c>
      <c r="F5028" s="349" t="s">
        <v>24</v>
      </c>
      <c r="G5028" s="349">
        <v>102611</v>
      </c>
      <c r="H5028" s="349" t="s">
        <v>6215</v>
      </c>
      <c r="I5028" s="349" t="s">
        <v>181</v>
      </c>
      <c r="J5028" s="349" t="s">
        <v>1137</v>
      </c>
      <c r="K5028" s="350">
        <v>479.64</v>
      </c>
      <c r="L5028" s="349" t="s">
        <v>1138</v>
      </c>
    </row>
    <row r="5029" spans="1:12" ht="13.5" x14ac:dyDescent="0.25">
      <c r="A5029" s="349" t="s">
        <v>4648</v>
      </c>
      <c r="B5029" s="349" t="s">
        <v>4649</v>
      </c>
      <c r="C5029" s="349" t="s">
        <v>6164</v>
      </c>
      <c r="D5029" s="349" t="s">
        <v>6165</v>
      </c>
      <c r="E5029" s="350" t="s">
        <v>24</v>
      </c>
      <c r="F5029" s="349" t="s">
        <v>24</v>
      </c>
      <c r="G5029" s="349">
        <v>102612</v>
      </c>
      <c r="H5029" s="349" t="s">
        <v>6216</v>
      </c>
      <c r="I5029" s="349" t="s">
        <v>181</v>
      </c>
      <c r="J5029" s="349" t="s">
        <v>1137</v>
      </c>
      <c r="K5029" s="350">
        <v>688.82</v>
      </c>
      <c r="L5029" s="349" t="s">
        <v>1138</v>
      </c>
    </row>
    <row r="5030" spans="1:12" ht="13.5" x14ac:dyDescent="0.25">
      <c r="A5030" s="349" t="s">
        <v>4648</v>
      </c>
      <c r="B5030" s="349" t="s">
        <v>4649</v>
      </c>
      <c r="C5030" s="349" t="s">
        <v>6164</v>
      </c>
      <c r="D5030" s="349" t="s">
        <v>6165</v>
      </c>
      <c r="E5030" s="350" t="s">
        <v>24</v>
      </c>
      <c r="F5030" s="349" t="s">
        <v>24</v>
      </c>
      <c r="G5030" s="349">
        <v>102613</v>
      </c>
      <c r="H5030" s="349" t="s">
        <v>6217</v>
      </c>
      <c r="I5030" s="349" t="s">
        <v>181</v>
      </c>
      <c r="J5030" s="349" t="s">
        <v>1137</v>
      </c>
      <c r="K5030" s="350">
        <v>667.55</v>
      </c>
      <c r="L5030" s="349" t="s">
        <v>1138</v>
      </c>
    </row>
    <row r="5031" spans="1:12" ht="13.5" x14ac:dyDescent="0.25">
      <c r="A5031" s="349" t="s">
        <v>4648</v>
      </c>
      <c r="B5031" s="349" t="s">
        <v>4649</v>
      </c>
      <c r="C5031" s="349" t="s">
        <v>6164</v>
      </c>
      <c r="D5031" s="349" t="s">
        <v>6165</v>
      </c>
      <c r="E5031" s="350" t="s">
        <v>24</v>
      </c>
      <c r="F5031" s="349" t="s">
        <v>24</v>
      </c>
      <c r="G5031" s="349">
        <v>102614</v>
      </c>
      <c r="H5031" s="349" t="s">
        <v>6218</v>
      </c>
      <c r="I5031" s="349" t="s">
        <v>181</v>
      </c>
      <c r="J5031" s="349" t="s">
        <v>1137</v>
      </c>
      <c r="K5031" s="370">
        <v>1026.6600000000001</v>
      </c>
      <c r="L5031" s="349" t="s">
        <v>1138</v>
      </c>
    </row>
    <row r="5032" spans="1:12" ht="13.5" x14ac:dyDescent="0.25">
      <c r="A5032" s="349" t="s">
        <v>4648</v>
      </c>
      <c r="B5032" s="349" t="s">
        <v>4649</v>
      </c>
      <c r="C5032" s="349" t="s">
        <v>6164</v>
      </c>
      <c r="D5032" s="349" t="s">
        <v>6165</v>
      </c>
      <c r="E5032" s="350" t="s">
        <v>24</v>
      </c>
      <c r="F5032" s="349" t="s">
        <v>24</v>
      </c>
      <c r="G5032" s="349">
        <v>102615</v>
      </c>
      <c r="H5032" s="349" t="s">
        <v>6219</v>
      </c>
      <c r="I5032" s="349" t="s">
        <v>181</v>
      </c>
      <c r="J5032" s="349" t="s">
        <v>1137</v>
      </c>
      <c r="K5032" s="370">
        <v>1288.45</v>
      </c>
      <c r="L5032" s="349" t="s">
        <v>1138</v>
      </c>
    </row>
    <row r="5033" spans="1:12" ht="13.5" x14ac:dyDescent="0.25">
      <c r="A5033" s="349" t="s">
        <v>4648</v>
      </c>
      <c r="B5033" s="349" t="s">
        <v>4649</v>
      </c>
      <c r="C5033" s="349" t="s">
        <v>6164</v>
      </c>
      <c r="D5033" s="349" t="s">
        <v>6165</v>
      </c>
      <c r="E5033" s="350" t="s">
        <v>24</v>
      </c>
      <c r="F5033" s="349" t="s">
        <v>24</v>
      </c>
      <c r="G5033" s="349">
        <v>102616</v>
      </c>
      <c r="H5033" s="349" t="s">
        <v>6220</v>
      </c>
      <c r="I5033" s="349" t="s">
        <v>181</v>
      </c>
      <c r="J5033" s="349" t="s">
        <v>1137</v>
      </c>
      <c r="K5033" s="370">
        <v>1907.54</v>
      </c>
      <c r="L5033" s="349" t="s">
        <v>1138</v>
      </c>
    </row>
    <row r="5034" spans="1:12" ht="13.5" x14ac:dyDescent="0.25">
      <c r="A5034" s="349" t="s">
        <v>4648</v>
      </c>
      <c r="B5034" s="349" t="s">
        <v>4649</v>
      </c>
      <c r="C5034" s="349" t="s">
        <v>6164</v>
      </c>
      <c r="D5034" s="349" t="s">
        <v>6165</v>
      </c>
      <c r="E5034" s="350" t="s">
        <v>24</v>
      </c>
      <c r="F5034" s="349" t="s">
        <v>24</v>
      </c>
      <c r="G5034" s="349">
        <v>102617</v>
      </c>
      <c r="H5034" s="349" t="s">
        <v>6221</v>
      </c>
      <c r="I5034" s="349" t="s">
        <v>181</v>
      </c>
      <c r="J5034" s="349" t="s">
        <v>1333</v>
      </c>
      <c r="K5034" s="370">
        <v>3518.91</v>
      </c>
      <c r="L5034" s="349" t="s">
        <v>1138</v>
      </c>
    </row>
    <row r="5035" spans="1:12" ht="13.5" x14ac:dyDescent="0.25">
      <c r="A5035" s="349" t="s">
        <v>4648</v>
      </c>
      <c r="B5035" s="349" t="s">
        <v>4649</v>
      </c>
      <c r="C5035" s="349" t="s">
        <v>6164</v>
      </c>
      <c r="D5035" s="349" t="s">
        <v>6165</v>
      </c>
      <c r="E5035" s="350" t="s">
        <v>24</v>
      </c>
      <c r="F5035" s="349" t="s">
        <v>24</v>
      </c>
      <c r="G5035" s="349">
        <v>102618</v>
      </c>
      <c r="H5035" s="349" t="s">
        <v>6222</v>
      </c>
      <c r="I5035" s="349" t="s">
        <v>181</v>
      </c>
      <c r="J5035" s="349" t="s">
        <v>1333</v>
      </c>
      <c r="K5035" s="370">
        <v>4235.08</v>
      </c>
      <c r="L5035" s="349" t="s">
        <v>1138</v>
      </c>
    </row>
    <row r="5036" spans="1:12" ht="13.5" x14ac:dyDescent="0.25">
      <c r="A5036" s="349" t="s">
        <v>4648</v>
      </c>
      <c r="B5036" s="349" t="s">
        <v>4649</v>
      </c>
      <c r="C5036" s="349" t="s">
        <v>6164</v>
      </c>
      <c r="D5036" s="349" t="s">
        <v>6165</v>
      </c>
      <c r="E5036" s="350" t="s">
        <v>24</v>
      </c>
      <c r="F5036" s="349" t="s">
        <v>24</v>
      </c>
      <c r="G5036" s="349">
        <v>102619</v>
      </c>
      <c r="H5036" s="349" t="s">
        <v>6223</v>
      </c>
      <c r="I5036" s="349" t="s">
        <v>181</v>
      </c>
      <c r="J5036" s="349" t="s">
        <v>1333</v>
      </c>
      <c r="K5036" s="370">
        <v>5688.06</v>
      </c>
      <c r="L5036" s="349" t="s">
        <v>1138</v>
      </c>
    </row>
    <row r="5037" spans="1:12" ht="13.5" x14ac:dyDescent="0.25">
      <c r="A5037" s="349" t="s">
        <v>4648</v>
      </c>
      <c r="B5037" s="349" t="s">
        <v>4649</v>
      </c>
      <c r="C5037" s="349" t="s">
        <v>6164</v>
      </c>
      <c r="D5037" s="349" t="s">
        <v>6165</v>
      </c>
      <c r="E5037" s="350" t="s">
        <v>24</v>
      </c>
      <c r="F5037" s="349" t="s">
        <v>24</v>
      </c>
      <c r="G5037" s="349">
        <v>102620</v>
      </c>
      <c r="H5037" s="349" t="s">
        <v>6224</v>
      </c>
      <c r="I5037" s="349" t="s">
        <v>181</v>
      </c>
      <c r="J5037" s="349" t="s">
        <v>1333</v>
      </c>
      <c r="K5037" s="370">
        <v>8267.43</v>
      </c>
      <c r="L5037" s="349" t="s">
        <v>1138</v>
      </c>
    </row>
    <row r="5038" spans="1:12" ht="13.5" x14ac:dyDescent="0.25">
      <c r="A5038" s="349" t="s">
        <v>4648</v>
      </c>
      <c r="B5038" s="349" t="s">
        <v>4649</v>
      </c>
      <c r="C5038" s="349" t="s">
        <v>6164</v>
      </c>
      <c r="D5038" s="349" t="s">
        <v>6165</v>
      </c>
      <c r="E5038" s="350" t="s">
        <v>24</v>
      </c>
      <c r="F5038" s="349" t="s">
        <v>24</v>
      </c>
      <c r="G5038" s="349">
        <v>102621</v>
      </c>
      <c r="H5038" s="349" t="s">
        <v>6225</v>
      </c>
      <c r="I5038" s="349" t="s">
        <v>181</v>
      </c>
      <c r="J5038" s="349" t="s">
        <v>1333</v>
      </c>
      <c r="K5038" s="370">
        <v>12712.34</v>
      </c>
      <c r="L5038" s="349" t="s">
        <v>1138</v>
      </c>
    </row>
    <row r="5039" spans="1:12" ht="13.5" x14ac:dyDescent="0.25">
      <c r="A5039" s="349" t="s">
        <v>4648</v>
      </c>
      <c r="B5039" s="349" t="s">
        <v>4649</v>
      </c>
      <c r="C5039" s="349" t="s">
        <v>6164</v>
      </c>
      <c r="D5039" s="349" t="s">
        <v>6165</v>
      </c>
      <c r="E5039" s="350" t="s">
        <v>24</v>
      </c>
      <c r="F5039" s="349" t="s">
        <v>24</v>
      </c>
      <c r="G5039" s="349">
        <v>102622</v>
      </c>
      <c r="H5039" s="349" t="s">
        <v>283</v>
      </c>
      <c r="I5039" s="349" t="s">
        <v>181</v>
      </c>
      <c r="J5039" s="349" t="s">
        <v>1137</v>
      </c>
      <c r="K5039" s="350">
        <v>698.68</v>
      </c>
      <c r="L5039" s="349" t="s">
        <v>1138</v>
      </c>
    </row>
    <row r="5040" spans="1:12" ht="13.5" x14ac:dyDescent="0.25">
      <c r="A5040" s="349" t="s">
        <v>4648</v>
      </c>
      <c r="B5040" s="349" t="s">
        <v>4649</v>
      </c>
      <c r="C5040" s="349" t="s">
        <v>6164</v>
      </c>
      <c r="D5040" s="349" t="s">
        <v>6165</v>
      </c>
      <c r="E5040" s="350" t="s">
        <v>24</v>
      </c>
      <c r="F5040" s="349" t="s">
        <v>24</v>
      </c>
      <c r="G5040" s="349">
        <v>102623</v>
      </c>
      <c r="H5040" s="349" t="s">
        <v>6226</v>
      </c>
      <c r="I5040" s="349" t="s">
        <v>181</v>
      </c>
      <c r="J5040" s="349" t="s">
        <v>1137</v>
      </c>
      <c r="K5040" s="350">
        <v>960.61</v>
      </c>
      <c r="L5040" s="349" t="s">
        <v>1138</v>
      </c>
    </row>
    <row r="5041" spans="1:12" ht="13.5" x14ac:dyDescent="0.25">
      <c r="A5041" s="349" t="s">
        <v>4648</v>
      </c>
      <c r="B5041" s="349" t="s">
        <v>4649</v>
      </c>
      <c r="C5041" s="349" t="s">
        <v>6227</v>
      </c>
      <c r="D5041" s="349" t="s">
        <v>6228</v>
      </c>
      <c r="E5041" s="350" t="s">
        <v>24</v>
      </c>
      <c r="F5041" s="349" t="s">
        <v>24</v>
      </c>
      <c r="G5041" s="349">
        <v>89482</v>
      </c>
      <c r="H5041" s="349" t="s">
        <v>6229</v>
      </c>
      <c r="I5041" s="349" t="s">
        <v>181</v>
      </c>
      <c r="J5041" s="349" t="s">
        <v>1137</v>
      </c>
      <c r="K5041" s="350">
        <v>40.21</v>
      </c>
      <c r="L5041" s="349" t="s">
        <v>1138</v>
      </c>
    </row>
    <row r="5042" spans="1:12" ht="13.5" x14ac:dyDescent="0.25">
      <c r="A5042" s="349" t="s">
        <v>4648</v>
      </c>
      <c r="B5042" s="349" t="s">
        <v>4649</v>
      </c>
      <c r="C5042" s="349" t="s">
        <v>6227</v>
      </c>
      <c r="D5042" s="349" t="s">
        <v>6228</v>
      </c>
      <c r="E5042" s="350" t="s">
        <v>24</v>
      </c>
      <c r="F5042" s="349" t="s">
        <v>24</v>
      </c>
      <c r="G5042" s="349">
        <v>89491</v>
      </c>
      <c r="H5042" s="349" t="s">
        <v>6230</v>
      </c>
      <c r="I5042" s="349" t="s">
        <v>181</v>
      </c>
      <c r="J5042" s="349" t="s">
        <v>1137</v>
      </c>
      <c r="K5042" s="350">
        <v>103.03</v>
      </c>
      <c r="L5042" s="349" t="s">
        <v>1138</v>
      </c>
    </row>
    <row r="5043" spans="1:12" ht="13.5" x14ac:dyDescent="0.25">
      <c r="A5043" s="349" t="s">
        <v>4648</v>
      </c>
      <c r="B5043" s="349" t="s">
        <v>4649</v>
      </c>
      <c r="C5043" s="349" t="s">
        <v>6227</v>
      </c>
      <c r="D5043" s="349" t="s">
        <v>6228</v>
      </c>
      <c r="E5043" s="350" t="s">
        <v>24</v>
      </c>
      <c r="F5043" s="349" t="s">
        <v>24</v>
      </c>
      <c r="G5043" s="349">
        <v>89495</v>
      </c>
      <c r="H5043" s="349" t="s">
        <v>6231</v>
      </c>
      <c r="I5043" s="349" t="s">
        <v>181</v>
      </c>
      <c r="J5043" s="349" t="s">
        <v>1137</v>
      </c>
      <c r="K5043" s="350">
        <v>18.55</v>
      </c>
      <c r="L5043" s="349" t="s">
        <v>1138</v>
      </c>
    </row>
    <row r="5044" spans="1:12" ht="13.5" x14ac:dyDescent="0.25">
      <c r="A5044" s="349" t="s">
        <v>4648</v>
      </c>
      <c r="B5044" s="349" t="s">
        <v>4649</v>
      </c>
      <c r="C5044" s="349" t="s">
        <v>6227</v>
      </c>
      <c r="D5044" s="349" t="s">
        <v>6228</v>
      </c>
      <c r="E5044" s="350" t="s">
        <v>24</v>
      </c>
      <c r="F5044" s="349" t="s">
        <v>24</v>
      </c>
      <c r="G5044" s="349">
        <v>89707</v>
      </c>
      <c r="H5044" s="349" t="s">
        <v>6232</v>
      </c>
      <c r="I5044" s="349" t="s">
        <v>181</v>
      </c>
      <c r="J5044" s="349" t="s">
        <v>1137</v>
      </c>
      <c r="K5044" s="350">
        <v>48.61</v>
      </c>
      <c r="L5044" s="349" t="s">
        <v>1138</v>
      </c>
    </row>
    <row r="5045" spans="1:12" ht="13.5" x14ac:dyDescent="0.25">
      <c r="A5045" s="349" t="s">
        <v>4648</v>
      </c>
      <c r="B5045" s="349" t="s">
        <v>4649</v>
      </c>
      <c r="C5045" s="349" t="s">
        <v>6227</v>
      </c>
      <c r="D5045" s="349" t="s">
        <v>6228</v>
      </c>
      <c r="E5045" s="350" t="s">
        <v>24</v>
      </c>
      <c r="F5045" s="349" t="s">
        <v>24</v>
      </c>
      <c r="G5045" s="349">
        <v>89708</v>
      </c>
      <c r="H5045" s="349" t="s">
        <v>6233</v>
      </c>
      <c r="I5045" s="349" t="s">
        <v>181</v>
      </c>
      <c r="J5045" s="349" t="s">
        <v>1137</v>
      </c>
      <c r="K5045" s="350">
        <v>105.71</v>
      </c>
      <c r="L5045" s="349" t="s">
        <v>1138</v>
      </c>
    </row>
    <row r="5046" spans="1:12" ht="13.5" x14ac:dyDescent="0.25">
      <c r="A5046" s="349" t="s">
        <v>4648</v>
      </c>
      <c r="B5046" s="349" t="s">
        <v>4649</v>
      </c>
      <c r="C5046" s="349" t="s">
        <v>6227</v>
      </c>
      <c r="D5046" s="349" t="s">
        <v>6228</v>
      </c>
      <c r="E5046" s="350" t="s">
        <v>24</v>
      </c>
      <c r="F5046" s="349" t="s">
        <v>24</v>
      </c>
      <c r="G5046" s="349">
        <v>89709</v>
      </c>
      <c r="H5046" s="349" t="s">
        <v>6234</v>
      </c>
      <c r="I5046" s="349" t="s">
        <v>181</v>
      </c>
      <c r="J5046" s="349" t="s">
        <v>1137</v>
      </c>
      <c r="K5046" s="350">
        <v>21.06</v>
      </c>
      <c r="L5046" s="349" t="s">
        <v>1138</v>
      </c>
    </row>
    <row r="5047" spans="1:12" ht="13.5" x14ac:dyDescent="0.25">
      <c r="A5047" s="349" t="s">
        <v>4648</v>
      </c>
      <c r="B5047" s="349" t="s">
        <v>4649</v>
      </c>
      <c r="C5047" s="349" t="s">
        <v>6227</v>
      </c>
      <c r="D5047" s="349" t="s">
        <v>6228</v>
      </c>
      <c r="E5047" s="350" t="s">
        <v>24</v>
      </c>
      <c r="F5047" s="349" t="s">
        <v>24</v>
      </c>
      <c r="G5047" s="349">
        <v>89710</v>
      </c>
      <c r="H5047" s="349" t="s">
        <v>6235</v>
      </c>
      <c r="I5047" s="349" t="s">
        <v>181</v>
      </c>
      <c r="J5047" s="349" t="s">
        <v>1137</v>
      </c>
      <c r="K5047" s="350">
        <v>18.39</v>
      </c>
      <c r="L5047" s="349" t="s">
        <v>1138</v>
      </c>
    </row>
    <row r="5048" spans="1:12" ht="13.5" x14ac:dyDescent="0.25">
      <c r="A5048" s="349" t="s">
        <v>4648</v>
      </c>
      <c r="B5048" s="349" t="s">
        <v>4649</v>
      </c>
      <c r="C5048" s="349" t="s">
        <v>6227</v>
      </c>
      <c r="D5048" s="349" t="s">
        <v>6228</v>
      </c>
      <c r="E5048" s="350" t="s">
        <v>24</v>
      </c>
      <c r="F5048" s="349" t="s">
        <v>24</v>
      </c>
      <c r="G5048" s="349">
        <v>104326</v>
      </c>
      <c r="H5048" s="349" t="s">
        <v>6236</v>
      </c>
      <c r="I5048" s="349" t="s">
        <v>181</v>
      </c>
      <c r="J5048" s="349" t="s">
        <v>1137</v>
      </c>
      <c r="K5048" s="350">
        <v>20.04</v>
      </c>
      <c r="L5048" s="349" t="s">
        <v>1138</v>
      </c>
    </row>
    <row r="5049" spans="1:12" ht="13.5" x14ac:dyDescent="0.25">
      <c r="A5049" s="349" t="s">
        <v>4648</v>
      </c>
      <c r="B5049" s="349" t="s">
        <v>4649</v>
      </c>
      <c r="C5049" s="349" t="s">
        <v>6227</v>
      </c>
      <c r="D5049" s="349" t="s">
        <v>6228</v>
      </c>
      <c r="E5049" s="350" t="s">
        <v>24</v>
      </c>
      <c r="F5049" s="349" t="s">
        <v>24</v>
      </c>
      <c r="G5049" s="349">
        <v>104327</v>
      </c>
      <c r="H5049" s="349" t="s">
        <v>6237</v>
      </c>
      <c r="I5049" s="349" t="s">
        <v>181</v>
      </c>
      <c r="J5049" s="349" t="s">
        <v>1137</v>
      </c>
      <c r="K5049" s="350">
        <v>19.059999999999999</v>
      </c>
      <c r="L5049" s="349" t="s">
        <v>1138</v>
      </c>
    </row>
    <row r="5050" spans="1:12" ht="13.5" x14ac:dyDescent="0.25">
      <c r="A5050" s="349" t="s">
        <v>4648</v>
      </c>
      <c r="B5050" s="349" t="s">
        <v>4649</v>
      </c>
      <c r="C5050" s="349" t="s">
        <v>6227</v>
      </c>
      <c r="D5050" s="349" t="s">
        <v>6228</v>
      </c>
      <c r="E5050" s="350" t="s">
        <v>24</v>
      </c>
      <c r="F5050" s="349" t="s">
        <v>24</v>
      </c>
      <c r="G5050" s="349">
        <v>104328</v>
      </c>
      <c r="H5050" s="349" t="s">
        <v>6238</v>
      </c>
      <c r="I5050" s="349" t="s">
        <v>181</v>
      </c>
      <c r="J5050" s="349" t="s">
        <v>1137</v>
      </c>
      <c r="K5050" s="350">
        <v>71.37</v>
      </c>
      <c r="L5050" s="349" t="s">
        <v>1138</v>
      </c>
    </row>
    <row r="5051" spans="1:12" ht="13.5" x14ac:dyDescent="0.25">
      <c r="A5051" s="349" t="s">
        <v>4648</v>
      </c>
      <c r="B5051" s="349" t="s">
        <v>4649</v>
      </c>
      <c r="C5051" s="349" t="s">
        <v>6227</v>
      </c>
      <c r="D5051" s="349" t="s">
        <v>6228</v>
      </c>
      <c r="E5051" s="350" t="s">
        <v>24</v>
      </c>
      <c r="F5051" s="349" t="s">
        <v>24</v>
      </c>
      <c r="G5051" s="349">
        <v>104329</v>
      </c>
      <c r="H5051" s="349" t="s">
        <v>6239</v>
      </c>
      <c r="I5051" s="349" t="s">
        <v>181</v>
      </c>
      <c r="J5051" s="349" t="s">
        <v>1137</v>
      </c>
      <c r="K5051" s="350">
        <v>80.91</v>
      </c>
      <c r="L5051" s="349" t="s">
        <v>1138</v>
      </c>
    </row>
    <row r="5052" spans="1:12" ht="13.5" x14ac:dyDescent="0.25">
      <c r="A5052" s="349" t="s">
        <v>4648</v>
      </c>
      <c r="B5052" s="349" t="s">
        <v>4649</v>
      </c>
      <c r="C5052" s="349" t="s">
        <v>6240</v>
      </c>
      <c r="D5052" s="349" t="s">
        <v>6241</v>
      </c>
      <c r="E5052" s="350" t="s">
        <v>24</v>
      </c>
      <c r="F5052" s="349" t="s">
        <v>24</v>
      </c>
      <c r="G5052" s="349">
        <v>86872</v>
      </c>
      <c r="H5052" s="349" t="s">
        <v>6242</v>
      </c>
      <c r="I5052" s="349" t="s">
        <v>181</v>
      </c>
      <c r="J5052" s="349" t="s">
        <v>1333</v>
      </c>
      <c r="K5052" s="350">
        <v>707.64</v>
      </c>
      <c r="L5052" s="349" t="s">
        <v>1138</v>
      </c>
    </row>
    <row r="5053" spans="1:12" ht="13.5" x14ac:dyDescent="0.25">
      <c r="A5053" s="349" t="s">
        <v>4648</v>
      </c>
      <c r="B5053" s="349" t="s">
        <v>4649</v>
      </c>
      <c r="C5053" s="349" t="s">
        <v>6240</v>
      </c>
      <c r="D5053" s="349" t="s">
        <v>6241</v>
      </c>
      <c r="E5053" s="350" t="s">
        <v>24</v>
      </c>
      <c r="F5053" s="349" t="s">
        <v>24</v>
      </c>
      <c r="G5053" s="349">
        <v>86874</v>
      </c>
      <c r="H5053" s="349" t="s">
        <v>910</v>
      </c>
      <c r="I5053" s="349" t="s">
        <v>181</v>
      </c>
      <c r="J5053" s="349" t="s">
        <v>1333</v>
      </c>
      <c r="K5053" s="350">
        <v>494.82</v>
      </c>
      <c r="L5053" s="349" t="s">
        <v>1138</v>
      </c>
    </row>
    <row r="5054" spans="1:12" ht="13.5" x14ac:dyDescent="0.25">
      <c r="A5054" s="349" t="s">
        <v>4648</v>
      </c>
      <c r="B5054" s="349" t="s">
        <v>4649</v>
      </c>
      <c r="C5054" s="349" t="s">
        <v>6240</v>
      </c>
      <c r="D5054" s="349" t="s">
        <v>6241</v>
      </c>
      <c r="E5054" s="350" t="s">
        <v>24</v>
      </c>
      <c r="F5054" s="349" t="s">
        <v>24</v>
      </c>
      <c r="G5054" s="349">
        <v>86875</v>
      </c>
      <c r="H5054" s="349" t="s">
        <v>6243</v>
      </c>
      <c r="I5054" s="349" t="s">
        <v>181</v>
      </c>
      <c r="J5054" s="349" t="s">
        <v>1333</v>
      </c>
      <c r="K5054" s="350">
        <v>448.86</v>
      </c>
      <c r="L5054" s="349" t="s">
        <v>1138</v>
      </c>
    </row>
    <row r="5055" spans="1:12" ht="13.5" x14ac:dyDescent="0.25">
      <c r="A5055" s="349" t="s">
        <v>4648</v>
      </c>
      <c r="B5055" s="349" t="s">
        <v>4649</v>
      </c>
      <c r="C5055" s="349" t="s">
        <v>6240</v>
      </c>
      <c r="D5055" s="349" t="s">
        <v>6241</v>
      </c>
      <c r="E5055" s="350" t="s">
        <v>24</v>
      </c>
      <c r="F5055" s="349" t="s">
        <v>24</v>
      </c>
      <c r="G5055" s="349">
        <v>86876</v>
      </c>
      <c r="H5055" s="349" t="s">
        <v>6244</v>
      </c>
      <c r="I5055" s="349" t="s">
        <v>181</v>
      </c>
      <c r="J5055" s="349" t="s">
        <v>1333</v>
      </c>
      <c r="K5055" s="350">
        <v>260.89999999999998</v>
      </c>
      <c r="L5055" s="349" t="s">
        <v>1138</v>
      </c>
    </row>
    <row r="5056" spans="1:12" ht="13.5" x14ac:dyDescent="0.25">
      <c r="A5056" s="349" t="s">
        <v>4648</v>
      </c>
      <c r="B5056" s="349" t="s">
        <v>4649</v>
      </c>
      <c r="C5056" s="349" t="s">
        <v>6240</v>
      </c>
      <c r="D5056" s="349" t="s">
        <v>6241</v>
      </c>
      <c r="E5056" s="350" t="s">
        <v>24</v>
      </c>
      <c r="F5056" s="349" t="s">
        <v>24</v>
      </c>
      <c r="G5056" s="349">
        <v>86877</v>
      </c>
      <c r="H5056" s="349" t="s">
        <v>6245</v>
      </c>
      <c r="I5056" s="349" t="s">
        <v>181</v>
      </c>
      <c r="J5056" s="349" t="s">
        <v>1137</v>
      </c>
      <c r="K5056" s="350">
        <v>61.31</v>
      </c>
      <c r="L5056" s="349" t="s">
        <v>1138</v>
      </c>
    </row>
    <row r="5057" spans="1:12" ht="13.5" x14ac:dyDescent="0.25">
      <c r="A5057" s="349" t="s">
        <v>4648</v>
      </c>
      <c r="B5057" s="349" t="s">
        <v>4649</v>
      </c>
      <c r="C5057" s="349" t="s">
        <v>6240</v>
      </c>
      <c r="D5057" s="349" t="s">
        <v>6241</v>
      </c>
      <c r="E5057" s="350" t="s">
        <v>24</v>
      </c>
      <c r="F5057" s="349" t="s">
        <v>24</v>
      </c>
      <c r="G5057" s="349">
        <v>86878</v>
      </c>
      <c r="H5057" s="349" t="s">
        <v>6246</v>
      </c>
      <c r="I5057" s="349" t="s">
        <v>181</v>
      </c>
      <c r="J5057" s="349" t="s">
        <v>1137</v>
      </c>
      <c r="K5057" s="350">
        <v>66.069999999999993</v>
      </c>
      <c r="L5057" s="349" t="s">
        <v>1138</v>
      </c>
    </row>
    <row r="5058" spans="1:12" ht="13.5" x14ac:dyDescent="0.25">
      <c r="A5058" s="349" t="s">
        <v>4648</v>
      </c>
      <c r="B5058" s="349" t="s">
        <v>4649</v>
      </c>
      <c r="C5058" s="349" t="s">
        <v>6240</v>
      </c>
      <c r="D5058" s="349" t="s">
        <v>6241</v>
      </c>
      <c r="E5058" s="350" t="s">
        <v>24</v>
      </c>
      <c r="F5058" s="349" t="s">
        <v>24</v>
      </c>
      <c r="G5058" s="349">
        <v>86879</v>
      </c>
      <c r="H5058" s="349" t="s">
        <v>6247</v>
      </c>
      <c r="I5058" s="349" t="s">
        <v>181</v>
      </c>
      <c r="J5058" s="349" t="s">
        <v>1137</v>
      </c>
      <c r="K5058" s="350">
        <v>8.7799999999999994</v>
      </c>
      <c r="L5058" s="349" t="s">
        <v>1138</v>
      </c>
    </row>
    <row r="5059" spans="1:12" ht="13.5" x14ac:dyDescent="0.25">
      <c r="A5059" s="349" t="s">
        <v>4648</v>
      </c>
      <c r="B5059" s="349" t="s">
        <v>4649</v>
      </c>
      <c r="C5059" s="349" t="s">
        <v>6240</v>
      </c>
      <c r="D5059" s="349" t="s">
        <v>6241</v>
      </c>
      <c r="E5059" s="350" t="s">
        <v>24</v>
      </c>
      <c r="F5059" s="349" t="s">
        <v>24</v>
      </c>
      <c r="G5059" s="349">
        <v>86880</v>
      </c>
      <c r="H5059" s="349" t="s">
        <v>6248</v>
      </c>
      <c r="I5059" s="349" t="s">
        <v>181</v>
      </c>
      <c r="J5059" s="349" t="s">
        <v>1137</v>
      </c>
      <c r="K5059" s="350">
        <v>23.36</v>
      </c>
      <c r="L5059" s="349" t="s">
        <v>1138</v>
      </c>
    </row>
    <row r="5060" spans="1:12" ht="13.5" x14ac:dyDescent="0.25">
      <c r="A5060" s="349" t="s">
        <v>4648</v>
      </c>
      <c r="B5060" s="349" t="s">
        <v>4649</v>
      </c>
      <c r="C5060" s="349" t="s">
        <v>6240</v>
      </c>
      <c r="D5060" s="349" t="s">
        <v>6241</v>
      </c>
      <c r="E5060" s="350" t="s">
        <v>24</v>
      </c>
      <c r="F5060" s="349" t="s">
        <v>24</v>
      </c>
      <c r="G5060" s="349">
        <v>86881</v>
      </c>
      <c r="H5060" s="349" t="s">
        <v>6249</v>
      </c>
      <c r="I5060" s="349" t="s">
        <v>181</v>
      </c>
      <c r="J5060" s="349" t="s">
        <v>1524</v>
      </c>
      <c r="K5060" s="350">
        <v>185.52</v>
      </c>
      <c r="L5060" s="349" t="s">
        <v>1138</v>
      </c>
    </row>
    <row r="5061" spans="1:12" ht="13.5" x14ac:dyDescent="0.25">
      <c r="A5061" s="349" t="s">
        <v>4648</v>
      </c>
      <c r="B5061" s="349" t="s">
        <v>4649</v>
      </c>
      <c r="C5061" s="349" t="s">
        <v>6240</v>
      </c>
      <c r="D5061" s="349" t="s">
        <v>6241</v>
      </c>
      <c r="E5061" s="350" t="s">
        <v>24</v>
      </c>
      <c r="F5061" s="349" t="s">
        <v>24</v>
      </c>
      <c r="G5061" s="349">
        <v>86882</v>
      </c>
      <c r="H5061" s="349" t="s">
        <v>6250</v>
      </c>
      <c r="I5061" s="349" t="s">
        <v>181</v>
      </c>
      <c r="J5061" s="349" t="s">
        <v>1137</v>
      </c>
      <c r="K5061" s="350">
        <v>19.88</v>
      </c>
      <c r="L5061" s="349" t="s">
        <v>1138</v>
      </c>
    </row>
    <row r="5062" spans="1:12" ht="13.5" x14ac:dyDescent="0.25">
      <c r="A5062" s="349" t="s">
        <v>4648</v>
      </c>
      <c r="B5062" s="349" t="s">
        <v>4649</v>
      </c>
      <c r="C5062" s="349" t="s">
        <v>6240</v>
      </c>
      <c r="D5062" s="349" t="s">
        <v>6241</v>
      </c>
      <c r="E5062" s="350" t="s">
        <v>24</v>
      </c>
      <c r="F5062" s="349" t="s">
        <v>24</v>
      </c>
      <c r="G5062" s="349">
        <v>86883</v>
      </c>
      <c r="H5062" s="349" t="s">
        <v>6251</v>
      </c>
      <c r="I5062" s="349" t="s">
        <v>181</v>
      </c>
      <c r="J5062" s="349" t="s">
        <v>1524</v>
      </c>
      <c r="K5062" s="350">
        <v>10.82</v>
      </c>
      <c r="L5062" s="349" t="s">
        <v>1138</v>
      </c>
    </row>
    <row r="5063" spans="1:12" ht="13.5" x14ac:dyDescent="0.25">
      <c r="A5063" s="349" t="s">
        <v>4648</v>
      </c>
      <c r="B5063" s="349" t="s">
        <v>4649</v>
      </c>
      <c r="C5063" s="349" t="s">
        <v>6240</v>
      </c>
      <c r="D5063" s="349" t="s">
        <v>6241</v>
      </c>
      <c r="E5063" s="350" t="s">
        <v>24</v>
      </c>
      <c r="F5063" s="349" t="s">
        <v>24</v>
      </c>
      <c r="G5063" s="349">
        <v>86884</v>
      </c>
      <c r="H5063" s="349" t="s">
        <v>6252</v>
      </c>
      <c r="I5063" s="349" t="s">
        <v>181</v>
      </c>
      <c r="J5063" s="349" t="s">
        <v>1137</v>
      </c>
      <c r="K5063" s="350">
        <v>9.83</v>
      </c>
      <c r="L5063" s="349" t="s">
        <v>1138</v>
      </c>
    </row>
    <row r="5064" spans="1:12" ht="13.5" x14ac:dyDescent="0.25">
      <c r="A5064" s="349" t="s">
        <v>4648</v>
      </c>
      <c r="B5064" s="349" t="s">
        <v>4649</v>
      </c>
      <c r="C5064" s="349" t="s">
        <v>6240</v>
      </c>
      <c r="D5064" s="349" t="s">
        <v>6241</v>
      </c>
      <c r="E5064" s="350" t="s">
        <v>24</v>
      </c>
      <c r="F5064" s="349" t="s">
        <v>24</v>
      </c>
      <c r="G5064" s="349">
        <v>86885</v>
      </c>
      <c r="H5064" s="349" t="s">
        <v>6253</v>
      </c>
      <c r="I5064" s="349" t="s">
        <v>181</v>
      </c>
      <c r="J5064" s="349" t="s">
        <v>1137</v>
      </c>
      <c r="K5064" s="350">
        <v>11.09</v>
      </c>
      <c r="L5064" s="349" t="s">
        <v>1138</v>
      </c>
    </row>
    <row r="5065" spans="1:12" ht="13.5" x14ac:dyDescent="0.25">
      <c r="A5065" s="349" t="s">
        <v>4648</v>
      </c>
      <c r="B5065" s="349" t="s">
        <v>4649</v>
      </c>
      <c r="C5065" s="349" t="s">
        <v>6240</v>
      </c>
      <c r="D5065" s="349" t="s">
        <v>6241</v>
      </c>
      <c r="E5065" s="350" t="s">
        <v>24</v>
      </c>
      <c r="F5065" s="349" t="s">
        <v>24</v>
      </c>
      <c r="G5065" s="349">
        <v>86886</v>
      </c>
      <c r="H5065" s="349" t="s">
        <v>6254</v>
      </c>
      <c r="I5065" s="349" t="s">
        <v>181</v>
      </c>
      <c r="J5065" s="349" t="s">
        <v>1137</v>
      </c>
      <c r="K5065" s="350">
        <v>45.48</v>
      </c>
      <c r="L5065" s="349" t="s">
        <v>1138</v>
      </c>
    </row>
    <row r="5066" spans="1:12" ht="13.5" x14ac:dyDescent="0.25">
      <c r="A5066" s="349" t="s">
        <v>4648</v>
      </c>
      <c r="B5066" s="349" t="s">
        <v>4649</v>
      </c>
      <c r="C5066" s="349" t="s">
        <v>6240</v>
      </c>
      <c r="D5066" s="349" t="s">
        <v>6241</v>
      </c>
      <c r="E5066" s="350" t="s">
        <v>24</v>
      </c>
      <c r="F5066" s="349" t="s">
        <v>24</v>
      </c>
      <c r="G5066" s="349">
        <v>86887</v>
      </c>
      <c r="H5066" s="349" t="s">
        <v>6255</v>
      </c>
      <c r="I5066" s="349" t="s">
        <v>181</v>
      </c>
      <c r="J5066" s="349" t="s">
        <v>1137</v>
      </c>
      <c r="K5066" s="350">
        <v>49.31</v>
      </c>
      <c r="L5066" s="349" t="s">
        <v>1138</v>
      </c>
    </row>
    <row r="5067" spans="1:12" ht="13.5" x14ac:dyDescent="0.25">
      <c r="A5067" s="349" t="s">
        <v>4648</v>
      </c>
      <c r="B5067" s="349" t="s">
        <v>4649</v>
      </c>
      <c r="C5067" s="349" t="s">
        <v>6240</v>
      </c>
      <c r="D5067" s="349" t="s">
        <v>6241</v>
      </c>
      <c r="E5067" s="350" t="s">
        <v>24</v>
      </c>
      <c r="F5067" s="349" t="s">
        <v>24</v>
      </c>
      <c r="G5067" s="349">
        <v>86888</v>
      </c>
      <c r="H5067" s="349" t="s">
        <v>6256</v>
      </c>
      <c r="I5067" s="349" t="s">
        <v>181</v>
      </c>
      <c r="J5067" s="349" t="s">
        <v>1333</v>
      </c>
      <c r="K5067" s="350">
        <v>478.35</v>
      </c>
      <c r="L5067" s="349" t="s">
        <v>1138</v>
      </c>
    </row>
    <row r="5068" spans="1:12" ht="13.5" x14ac:dyDescent="0.25">
      <c r="A5068" s="349" t="s">
        <v>4648</v>
      </c>
      <c r="B5068" s="349" t="s">
        <v>4649</v>
      </c>
      <c r="C5068" s="349" t="s">
        <v>6240</v>
      </c>
      <c r="D5068" s="349" t="s">
        <v>6241</v>
      </c>
      <c r="E5068" s="350" t="s">
        <v>24</v>
      </c>
      <c r="F5068" s="349" t="s">
        <v>24</v>
      </c>
      <c r="G5068" s="349">
        <v>86889</v>
      </c>
      <c r="H5068" s="349" t="s">
        <v>331</v>
      </c>
      <c r="I5068" s="349" t="s">
        <v>181</v>
      </c>
      <c r="J5068" s="349" t="s">
        <v>1333</v>
      </c>
      <c r="K5068" s="350">
        <v>509.88</v>
      </c>
      <c r="L5068" s="349" t="s">
        <v>1138</v>
      </c>
    </row>
    <row r="5069" spans="1:12" ht="13.5" x14ac:dyDescent="0.25">
      <c r="A5069" s="349" t="s">
        <v>4648</v>
      </c>
      <c r="B5069" s="349" t="s">
        <v>4649</v>
      </c>
      <c r="C5069" s="349" t="s">
        <v>6240</v>
      </c>
      <c r="D5069" s="349" t="s">
        <v>6241</v>
      </c>
      <c r="E5069" s="350" t="s">
        <v>24</v>
      </c>
      <c r="F5069" s="349" t="s">
        <v>24</v>
      </c>
      <c r="G5069" s="349">
        <v>86893</v>
      </c>
      <c r="H5069" s="349" t="s">
        <v>6257</v>
      </c>
      <c r="I5069" s="349" t="s">
        <v>181</v>
      </c>
      <c r="J5069" s="349" t="s">
        <v>1333</v>
      </c>
      <c r="K5069" s="350">
        <v>370</v>
      </c>
      <c r="L5069" s="349" t="s">
        <v>1138</v>
      </c>
    </row>
    <row r="5070" spans="1:12" ht="13.5" x14ac:dyDescent="0.25">
      <c r="A5070" s="349" t="s">
        <v>4648</v>
      </c>
      <c r="B5070" s="349" t="s">
        <v>4649</v>
      </c>
      <c r="C5070" s="349" t="s">
        <v>6240</v>
      </c>
      <c r="D5070" s="349" t="s">
        <v>6241</v>
      </c>
      <c r="E5070" s="350" t="s">
        <v>24</v>
      </c>
      <c r="F5070" s="349" t="s">
        <v>24</v>
      </c>
      <c r="G5070" s="349">
        <v>86894</v>
      </c>
      <c r="H5070" s="349" t="s">
        <v>6258</v>
      </c>
      <c r="I5070" s="349" t="s">
        <v>181</v>
      </c>
      <c r="J5070" s="349" t="s">
        <v>1333</v>
      </c>
      <c r="K5070" s="350">
        <v>249.18</v>
      </c>
      <c r="L5070" s="349" t="s">
        <v>1138</v>
      </c>
    </row>
    <row r="5071" spans="1:12" ht="13.5" x14ac:dyDescent="0.25">
      <c r="A5071" s="349" t="s">
        <v>4648</v>
      </c>
      <c r="B5071" s="349" t="s">
        <v>4649</v>
      </c>
      <c r="C5071" s="349" t="s">
        <v>6240</v>
      </c>
      <c r="D5071" s="349" t="s">
        <v>6241</v>
      </c>
      <c r="E5071" s="350" t="s">
        <v>24</v>
      </c>
      <c r="F5071" s="349" t="s">
        <v>24</v>
      </c>
      <c r="G5071" s="349">
        <v>86895</v>
      </c>
      <c r="H5071" s="349" t="s">
        <v>6259</v>
      </c>
      <c r="I5071" s="349" t="s">
        <v>181</v>
      </c>
      <c r="J5071" s="349" t="s">
        <v>1333</v>
      </c>
      <c r="K5071" s="350">
        <v>271.33</v>
      </c>
      <c r="L5071" s="349" t="s">
        <v>1138</v>
      </c>
    </row>
    <row r="5072" spans="1:12" ht="13.5" x14ac:dyDescent="0.25">
      <c r="A5072" s="349" t="s">
        <v>4648</v>
      </c>
      <c r="B5072" s="349" t="s">
        <v>4649</v>
      </c>
      <c r="C5072" s="349" t="s">
        <v>6240</v>
      </c>
      <c r="D5072" s="349" t="s">
        <v>6241</v>
      </c>
      <c r="E5072" s="350" t="s">
        <v>24</v>
      </c>
      <c r="F5072" s="349" t="s">
        <v>24</v>
      </c>
      <c r="G5072" s="349">
        <v>86899</v>
      </c>
      <c r="H5072" s="349" t="s">
        <v>6260</v>
      </c>
      <c r="I5072" s="349" t="s">
        <v>181</v>
      </c>
      <c r="J5072" s="349" t="s">
        <v>1333</v>
      </c>
      <c r="K5072" s="350">
        <v>218.85</v>
      </c>
      <c r="L5072" s="349" t="s">
        <v>1138</v>
      </c>
    </row>
    <row r="5073" spans="1:12" ht="13.5" x14ac:dyDescent="0.25">
      <c r="A5073" s="349" t="s">
        <v>4648</v>
      </c>
      <c r="B5073" s="349" t="s">
        <v>4649</v>
      </c>
      <c r="C5073" s="349" t="s">
        <v>6240</v>
      </c>
      <c r="D5073" s="349" t="s">
        <v>6241</v>
      </c>
      <c r="E5073" s="350" t="s">
        <v>24</v>
      </c>
      <c r="F5073" s="349" t="s">
        <v>24</v>
      </c>
      <c r="G5073" s="349">
        <v>86900</v>
      </c>
      <c r="H5073" s="349" t="s">
        <v>926</v>
      </c>
      <c r="I5073" s="349" t="s">
        <v>181</v>
      </c>
      <c r="J5073" s="349" t="s">
        <v>1137</v>
      </c>
      <c r="K5073" s="350">
        <v>224.94</v>
      </c>
      <c r="L5073" s="349" t="s">
        <v>1138</v>
      </c>
    </row>
    <row r="5074" spans="1:12" ht="13.5" x14ac:dyDescent="0.25">
      <c r="A5074" s="349" t="s">
        <v>4648</v>
      </c>
      <c r="B5074" s="349" t="s">
        <v>4649</v>
      </c>
      <c r="C5074" s="349" t="s">
        <v>6240</v>
      </c>
      <c r="D5074" s="349" t="s">
        <v>6241</v>
      </c>
      <c r="E5074" s="350" t="s">
        <v>24</v>
      </c>
      <c r="F5074" s="349" t="s">
        <v>24</v>
      </c>
      <c r="G5074" s="349">
        <v>86901</v>
      </c>
      <c r="H5074" s="349" t="s">
        <v>6261</v>
      </c>
      <c r="I5074" s="349" t="s">
        <v>181</v>
      </c>
      <c r="J5074" s="349" t="s">
        <v>1137</v>
      </c>
      <c r="K5074" s="350">
        <v>146.88999999999999</v>
      </c>
      <c r="L5074" s="349" t="s">
        <v>1138</v>
      </c>
    </row>
    <row r="5075" spans="1:12" ht="13.5" x14ac:dyDescent="0.25">
      <c r="A5075" s="349" t="s">
        <v>4648</v>
      </c>
      <c r="B5075" s="349" t="s">
        <v>4649</v>
      </c>
      <c r="C5075" s="349" t="s">
        <v>6240</v>
      </c>
      <c r="D5075" s="349" t="s">
        <v>6241</v>
      </c>
      <c r="E5075" s="350" t="s">
        <v>24</v>
      </c>
      <c r="F5075" s="349" t="s">
        <v>24</v>
      </c>
      <c r="G5075" s="349">
        <v>86902</v>
      </c>
      <c r="H5075" s="349" t="s">
        <v>6262</v>
      </c>
      <c r="I5075" s="349" t="s">
        <v>181</v>
      </c>
      <c r="J5075" s="349" t="s">
        <v>1333</v>
      </c>
      <c r="K5075" s="350">
        <v>312.7</v>
      </c>
      <c r="L5075" s="349" t="s">
        <v>1138</v>
      </c>
    </row>
    <row r="5076" spans="1:12" ht="13.5" x14ac:dyDescent="0.25">
      <c r="A5076" s="349" t="s">
        <v>4648</v>
      </c>
      <c r="B5076" s="349" t="s">
        <v>4649</v>
      </c>
      <c r="C5076" s="349" t="s">
        <v>6240</v>
      </c>
      <c r="D5076" s="349" t="s">
        <v>6241</v>
      </c>
      <c r="E5076" s="350" t="s">
        <v>24</v>
      </c>
      <c r="F5076" s="349" t="s">
        <v>24</v>
      </c>
      <c r="G5076" s="349">
        <v>86903</v>
      </c>
      <c r="H5076" s="349" t="s">
        <v>304</v>
      </c>
      <c r="I5076" s="349" t="s">
        <v>181</v>
      </c>
      <c r="J5076" s="349" t="s">
        <v>1333</v>
      </c>
      <c r="K5076" s="350">
        <v>352.49</v>
      </c>
      <c r="L5076" s="349" t="s">
        <v>1138</v>
      </c>
    </row>
    <row r="5077" spans="1:12" ht="13.5" x14ac:dyDescent="0.25">
      <c r="A5077" s="349" t="s">
        <v>4648</v>
      </c>
      <c r="B5077" s="349" t="s">
        <v>4649</v>
      </c>
      <c r="C5077" s="349" t="s">
        <v>6240</v>
      </c>
      <c r="D5077" s="349" t="s">
        <v>6241</v>
      </c>
      <c r="E5077" s="350" t="s">
        <v>24</v>
      </c>
      <c r="F5077" s="349" t="s">
        <v>24</v>
      </c>
      <c r="G5077" s="349">
        <v>86904</v>
      </c>
      <c r="H5077" s="349" t="s">
        <v>6263</v>
      </c>
      <c r="I5077" s="349" t="s">
        <v>181</v>
      </c>
      <c r="J5077" s="349" t="s">
        <v>1333</v>
      </c>
      <c r="K5077" s="350">
        <v>145.84</v>
      </c>
      <c r="L5077" s="349" t="s">
        <v>1138</v>
      </c>
    </row>
    <row r="5078" spans="1:12" ht="13.5" x14ac:dyDescent="0.25">
      <c r="A5078" s="349" t="s">
        <v>4648</v>
      </c>
      <c r="B5078" s="349" t="s">
        <v>4649</v>
      </c>
      <c r="C5078" s="349" t="s">
        <v>6240</v>
      </c>
      <c r="D5078" s="349" t="s">
        <v>6241</v>
      </c>
      <c r="E5078" s="350" t="s">
        <v>24</v>
      </c>
      <c r="F5078" s="349" t="s">
        <v>24</v>
      </c>
      <c r="G5078" s="349">
        <v>86905</v>
      </c>
      <c r="H5078" s="349" t="s">
        <v>6264</v>
      </c>
      <c r="I5078" s="349" t="s">
        <v>181</v>
      </c>
      <c r="J5078" s="349" t="s">
        <v>1137</v>
      </c>
      <c r="K5078" s="350">
        <v>320.18</v>
      </c>
      <c r="L5078" s="349" t="s">
        <v>1138</v>
      </c>
    </row>
    <row r="5079" spans="1:12" ht="13.5" x14ac:dyDescent="0.25">
      <c r="A5079" s="349" t="s">
        <v>4648</v>
      </c>
      <c r="B5079" s="349" t="s">
        <v>4649</v>
      </c>
      <c r="C5079" s="349" t="s">
        <v>6240</v>
      </c>
      <c r="D5079" s="349" t="s">
        <v>6241</v>
      </c>
      <c r="E5079" s="350" t="s">
        <v>24</v>
      </c>
      <c r="F5079" s="349" t="s">
        <v>24</v>
      </c>
      <c r="G5079" s="349">
        <v>86906</v>
      </c>
      <c r="H5079" s="349" t="s">
        <v>6265</v>
      </c>
      <c r="I5079" s="349" t="s">
        <v>181</v>
      </c>
      <c r="J5079" s="349" t="s">
        <v>1524</v>
      </c>
      <c r="K5079" s="350">
        <v>59.3</v>
      </c>
      <c r="L5079" s="349" t="s">
        <v>1138</v>
      </c>
    </row>
    <row r="5080" spans="1:12" ht="13.5" x14ac:dyDescent="0.25">
      <c r="A5080" s="349" t="s">
        <v>4648</v>
      </c>
      <c r="B5080" s="349" t="s">
        <v>4649</v>
      </c>
      <c r="C5080" s="349" t="s">
        <v>6240</v>
      </c>
      <c r="D5080" s="349" t="s">
        <v>6241</v>
      </c>
      <c r="E5080" s="350" t="s">
        <v>24</v>
      </c>
      <c r="F5080" s="349" t="s">
        <v>24</v>
      </c>
      <c r="G5080" s="349">
        <v>86908</v>
      </c>
      <c r="H5080" s="349" t="s">
        <v>6266</v>
      </c>
      <c r="I5080" s="349" t="s">
        <v>181</v>
      </c>
      <c r="J5080" s="349" t="s">
        <v>1137</v>
      </c>
      <c r="K5080" s="350">
        <v>381.1</v>
      </c>
      <c r="L5080" s="349" t="s">
        <v>1138</v>
      </c>
    </row>
    <row r="5081" spans="1:12" ht="13.5" x14ac:dyDescent="0.25">
      <c r="A5081" s="349" t="s">
        <v>4648</v>
      </c>
      <c r="B5081" s="349" t="s">
        <v>4649</v>
      </c>
      <c r="C5081" s="349" t="s">
        <v>6240</v>
      </c>
      <c r="D5081" s="349" t="s">
        <v>6241</v>
      </c>
      <c r="E5081" s="350" t="s">
        <v>24</v>
      </c>
      <c r="F5081" s="349" t="s">
        <v>24</v>
      </c>
      <c r="G5081" s="349">
        <v>86909</v>
      </c>
      <c r="H5081" s="349" t="s">
        <v>6267</v>
      </c>
      <c r="I5081" s="349" t="s">
        <v>181</v>
      </c>
      <c r="J5081" s="349" t="s">
        <v>1137</v>
      </c>
      <c r="K5081" s="350">
        <v>102.98</v>
      </c>
      <c r="L5081" s="349" t="s">
        <v>1138</v>
      </c>
    </row>
    <row r="5082" spans="1:12" ht="13.5" x14ac:dyDescent="0.25">
      <c r="A5082" s="349" t="s">
        <v>4648</v>
      </c>
      <c r="B5082" s="349" t="s">
        <v>4649</v>
      </c>
      <c r="C5082" s="349" t="s">
        <v>6240</v>
      </c>
      <c r="D5082" s="349" t="s">
        <v>6241</v>
      </c>
      <c r="E5082" s="350" t="s">
        <v>24</v>
      </c>
      <c r="F5082" s="349" t="s">
        <v>24</v>
      </c>
      <c r="G5082" s="349">
        <v>86910</v>
      </c>
      <c r="H5082" s="349" t="s">
        <v>6268</v>
      </c>
      <c r="I5082" s="349" t="s">
        <v>181</v>
      </c>
      <c r="J5082" s="349" t="s">
        <v>1137</v>
      </c>
      <c r="K5082" s="350">
        <v>101.04</v>
      </c>
      <c r="L5082" s="349" t="s">
        <v>1138</v>
      </c>
    </row>
    <row r="5083" spans="1:12" ht="13.5" x14ac:dyDescent="0.25">
      <c r="A5083" s="349" t="s">
        <v>4648</v>
      </c>
      <c r="B5083" s="349" t="s">
        <v>4649</v>
      </c>
      <c r="C5083" s="349" t="s">
        <v>6240</v>
      </c>
      <c r="D5083" s="349" t="s">
        <v>6241</v>
      </c>
      <c r="E5083" s="350" t="s">
        <v>24</v>
      </c>
      <c r="F5083" s="349" t="s">
        <v>24</v>
      </c>
      <c r="G5083" s="349">
        <v>86911</v>
      </c>
      <c r="H5083" s="349" t="s">
        <v>6269</v>
      </c>
      <c r="I5083" s="349" t="s">
        <v>181</v>
      </c>
      <c r="J5083" s="349" t="s">
        <v>1137</v>
      </c>
      <c r="K5083" s="350">
        <v>69.42</v>
      </c>
      <c r="L5083" s="349" t="s">
        <v>1138</v>
      </c>
    </row>
    <row r="5084" spans="1:12" ht="13.5" x14ac:dyDescent="0.25">
      <c r="A5084" s="349" t="s">
        <v>4648</v>
      </c>
      <c r="B5084" s="349" t="s">
        <v>4649</v>
      </c>
      <c r="C5084" s="349" t="s">
        <v>6240</v>
      </c>
      <c r="D5084" s="349" t="s">
        <v>6241</v>
      </c>
      <c r="E5084" s="350" t="s">
        <v>24</v>
      </c>
      <c r="F5084" s="349" t="s">
        <v>24</v>
      </c>
      <c r="G5084" s="349">
        <v>86913</v>
      </c>
      <c r="H5084" s="349" t="s">
        <v>6270</v>
      </c>
      <c r="I5084" s="349" t="s">
        <v>181</v>
      </c>
      <c r="J5084" s="349" t="s">
        <v>1137</v>
      </c>
      <c r="K5084" s="350">
        <v>44.04</v>
      </c>
      <c r="L5084" s="349" t="s">
        <v>1138</v>
      </c>
    </row>
    <row r="5085" spans="1:12" ht="13.5" x14ac:dyDescent="0.25">
      <c r="A5085" s="349" t="s">
        <v>4648</v>
      </c>
      <c r="B5085" s="349" t="s">
        <v>4649</v>
      </c>
      <c r="C5085" s="349" t="s">
        <v>6240</v>
      </c>
      <c r="D5085" s="349" t="s">
        <v>6241</v>
      </c>
      <c r="E5085" s="350" t="s">
        <v>24</v>
      </c>
      <c r="F5085" s="349" t="s">
        <v>24</v>
      </c>
      <c r="G5085" s="349">
        <v>86914</v>
      </c>
      <c r="H5085" s="349" t="s">
        <v>6271</v>
      </c>
      <c r="I5085" s="349" t="s">
        <v>181</v>
      </c>
      <c r="J5085" s="349" t="s">
        <v>1137</v>
      </c>
      <c r="K5085" s="350">
        <v>78.099999999999994</v>
      </c>
      <c r="L5085" s="349" t="s">
        <v>1138</v>
      </c>
    </row>
    <row r="5086" spans="1:12" ht="13.5" x14ac:dyDescent="0.25">
      <c r="A5086" s="349" t="s">
        <v>4648</v>
      </c>
      <c r="B5086" s="349" t="s">
        <v>4649</v>
      </c>
      <c r="C5086" s="349" t="s">
        <v>6240</v>
      </c>
      <c r="D5086" s="349" t="s">
        <v>6241</v>
      </c>
      <c r="E5086" s="350" t="s">
        <v>24</v>
      </c>
      <c r="F5086" s="349" t="s">
        <v>24</v>
      </c>
      <c r="G5086" s="349">
        <v>86915</v>
      </c>
      <c r="H5086" s="349" t="s">
        <v>6272</v>
      </c>
      <c r="I5086" s="349" t="s">
        <v>181</v>
      </c>
      <c r="J5086" s="349" t="s">
        <v>1137</v>
      </c>
      <c r="K5086" s="350">
        <v>112.9</v>
      </c>
      <c r="L5086" s="349" t="s">
        <v>1138</v>
      </c>
    </row>
    <row r="5087" spans="1:12" ht="13.5" x14ac:dyDescent="0.25">
      <c r="A5087" s="349" t="s">
        <v>4648</v>
      </c>
      <c r="B5087" s="349" t="s">
        <v>4649</v>
      </c>
      <c r="C5087" s="349" t="s">
        <v>6240</v>
      </c>
      <c r="D5087" s="349" t="s">
        <v>6241</v>
      </c>
      <c r="E5087" s="350" t="s">
        <v>24</v>
      </c>
      <c r="F5087" s="349" t="s">
        <v>24</v>
      </c>
      <c r="G5087" s="349">
        <v>86916</v>
      </c>
      <c r="H5087" s="349" t="s">
        <v>6273</v>
      </c>
      <c r="I5087" s="349" t="s">
        <v>181</v>
      </c>
      <c r="J5087" s="349" t="s">
        <v>1137</v>
      </c>
      <c r="K5087" s="350">
        <v>20.34</v>
      </c>
      <c r="L5087" s="349" t="s">
        <v>1138</v>
      </c>
    </row>
    <row r="5088" spans="1:12" ht="13.5" x14ac:dyDescent="0.25">
      <c r="A5088" s="349" t="s">
        <v>4648</v>
      </c>
      <c r="B5088" s="349" t="s">
        <v>4649</v>
      </c>
      <c r="C5088" s="349" t="s">
        <v>6240</v>
      </c>
      <c r="D5088" s="349" t="s">
        <v>6241</v>
      </c>
      <c r="E5088" s="350" t="s">
        <v>24</v>
      </c>
      <c r="F5088" s="349" t="s">
        <v>24</v>
      </c>
      <c r="G5088" s="349">
        <v>86919</v>
      </c>
      <c r="H5088" s="349" t="s">
        <v>6274</v>
      </c>
      <c r="I5088" s="349" t="s">
        <v>181</v>
      </c>
      <c r="J5088" s="349" t="s">
        <v>1333</v>
      </c>
      <c r="K5088" s="350">
        <v>857.87</v>
      </c>
      <c r="L5088" s="349" t="s">
        <v>1138</v>
      </c>
    </row>
    <row r="5089" spans="1:12" ht="13.5" x14ac:dyDescent="0.25">
      <c r="A5089" s="349" t="s">
        <v>4648</v>
      </c>
      <c r="B5089" s="349" t="s">
        <v>4649</v>
      </c>
      <c r="C5089" s="349" t="s">
        <v>6240</v>
      </c>
      <c r="D5089" s="349" t="s">
        <v>6241</v>
      </c>
      <c r="E5089" s="350" t="s">
        <v>24</v>
      </c>
      <c r="F5089" s="349" t="s">
        <v>24</v>
      </c>
      <c r="G5089" s="349">
        <v>86920</v>
      </c>
      <c r="H5089" s="349" t="s">
        <v>6275</v>
      </c>
      <c r="I5089" s="349" t="s">
        <v>181</v>
      </c>
      <c r="J5089" s="349" t="s">
        <v>1333</v>
      </c>
      <c r="K5089" s="350">
        <v>771.28</v>
      </c>
      <c r="L5089" s="349" t="s">
        <v>1138</v>
      </c>
    </row>
    <row r="5090" spans="1:12" ht="13.5" x14ac:dyDescent="0.25">
      <c r="A5090" s="349" t="s">
        <v>4648</v>
      </c>
      <c r="B5090" s="349" t="s">
        <v>4649</v>
      </c>
      <c r="C5090" s="349" t="s">
        <v>6240</v>
      </c>
      <c r="D5090" s="349" t="s">
        <v>6241</v>
      </c>
      <c r="E5090" s="350" t="s">
        <v>24</v>
      </c>
      <c r="F5090" s="349" t="s">
        <v>24</v>
      </c>
      <c r="G5090" s="349">
        <v>86921</v>
      </c>
      <c r="H5090" s="349" t="s">
        <v>6276</v>
      </c>
      <c r="I5090" s="349" t="s">
        <v>181</v>
      </c>
      <c r="J5090" s="349" t="s">
        <v>1333</v>
      </c>
      <c r="K5090" s="350">
        <v>747.58</v>
      </c>
      <c r="L5090" s="349" t="s">
        <v>1138</v>
      </c>
    </row>
    <row r="5091" spans="1:12" ht="13.5" x14ac:dyDescent="0.25">
      <c r="A5091" s="349" t="s">
        <v>4648</v>
      </c>
      <c r="B5091" s="349" t="s">
        <v>4649</v>
      </c>
      <c r="C5091" s="349" t="s">
        <v>6240</v>
      </c>
      <c r="D5091" s="349" t="s">
        <v>6241</v>
      </c>
      <c r="E5091" s="350" t="s">
        <v>24</v>
      </c>
      <c r="F5091" s="349" t="s">
        <v>24</v>
      </c>
      <c r="G5091" s="349">
        <v>86922</v>
      </c>
      <c r="H5091" s="349" t="s">
        <v>287</v>
      </c>
      <c r="I5091" s="349" t="s">
        <v>181</v>
      </c>
      <c r="J5091" s="349" t="s">
        <v>1333</v>
      </c>
      <c r="K5091" s="350">
        <v>819.75</v>
      </c>
      <c r="L5091" s="349" t="s">
        <v>1138</v>
      </c>
    </row>
    <row r="5092" spans="1:12" ht="13.5" x14ac:dyDescent="0.25">
      <c r="A5092" s="349" t="s">
        <v>4648</v>
      </c>
      <c r="B5092" s="349" t="s">
        <v>4649</v>
      </c>
      <c r="C5092" s="349" t="s">
        <v>6240</v>
      </c>
      <c r="D5092" s="349" t="s">
        <v>6241</v>
      </c>
      <c r="E5092" s="350" t="s">
        <v>24</v>
      </c>
      <c r="F5092" s="349" t="s">
        <v>24</v>
      </c>
      <c r="G5092" s="349">
        <v>86923</v>
      </c>
      <c r="H5092" s="349" t="s">
        <v>6277</v>
      </c>
      <c r="I5092" s="349" t="s">
        <v>181</v>
      </c>
      <c r="J5092" s="349" t="s">
        <v>1333</v>
      </c>
      <c r="K5092" s="350">
        <v>567.52</v>
      </c>
      <c r="L5092" s="349" t="s">
        <v>1138</v>
      </c>
    </row>
    <row r="5093" spans="1:12" ht="13.5" x14ac:dyDescent="0.25">
      <c r="A5093" s="349" t="s">
        <v>4648</v>
      </c>
      <c r="B5093" s="349" t="s">
        <v>4649</v>
      </c>
      <c r="C5093" s="349" t="s">
        <v>6240</v>
      </c>
      <c r="D5093" s="349" t="s">
        <v>6241</v>
      </c>
      <c r="E5093" s="350" t="s">
        <v>24</v>
      </c>
      <c r="F5093" s="349" t="s">
        <v>24</v>
      </c>
      <c r="G5093" s="349">
        <v>86924</v>
      </c>
      <c r="H5093" s="349" t="s">
        <v>6278</v>
      </c>
      <c r="I5093" s="349" t="s">
        <v>181</v>
      </c>
      <c r="J5093" s="349" t="s">
        <v>1333</v>
      </c>
      <c r="K5093" s="350">
        <v>543.82000000000005</v>
      </c>
      <c r="L5093" s="349" t="s">
        <v>1138</v>
      </c>
    </row>
    <row r="5094" spans="1:12" ht="13.5" x14ac:dyDescent="0.25">
      <c r="A5094" s="349" t="s">
        <v>4648</v>
      </c>
      <c r="B5094" s="349" t="s">
        <v>4649</v>
      </c>
      <c r="C5094" s="349" t="s">
        <v>6240</v>
      </c>
      <c r="D5094" s="349" t="s">
        <v>6241</v>
      </c>
      <c r="E5094" s="350" t="s">
        <v>24</v>
      </c>
      <c r="F5094" s="349" t="s">
        <v>24</v>
      </c>
      <c r="G5094" s="349">
        <v>86925</v>
      </c>
      <c r="H5094" s="349" t="s">
        <v>6279</v>
      </c>
      <c r="I5094" s="349" t="s">
        <v>181</v>
      </c>
      <c r="J5094" s="349" t="s">
        <v>1333</v>
      </c>
      <c r="K5094" s="350">
        <v>512.5</v>
      </c>
      <c r="L5094" s="349" t="s">
        <v>1138</v>
      </c>
    </row>
    <row r="5095" spans="1:12" ht="13.5" x14ac:dyDescent="0.25">
      <c r="A5095" s="349" t="s">
        <v>4648</v>
      </c>
      <c r="B5095" s="349" t="s">
        <v>4649</v>
      </c>
      <c r="C5095" s="349" t="s">
        <v>6240</v>
      </c>
      <c r="D5095" s="349" t="s">
        <v>6241</v>
      </c>
      <c r="E5095" s="350" t="s">
        <v>24</v>
      </c>
      <c r="F5095" s="349" t="s">
        <v>24</v>
      </c>
      <c r="G5095" s="349">
        <v>86926</v>
      </c>
      <c r="H5095" s="349" t="s">
        <v>6280</v>
      </c>
      <c r="I5095" s="349" t="s">
        <v>181</v>
      </c>
      <c r="J5095" s="349" t="s">
        <v>1333</v>
      </c>
      <c r="K5095" s="350">
        <v>488.8</v>
      </c>
      <c r="L5095" s="349" t="s">
        <v>1138</v>
      </c>
    </row>
    <row r="5096" spans="1:12" ht="13.5" x14ac:dyDescent="0.25">
      <c r="A5096" s="349" t="s">
        <v>4648</v>
      </c>
      <c r="B5096" s="349" t="s">
        <v>4649</v>
      </c>
      <c r="C5096" s="349" t="s">
        <v>6240</v>
      </c>
      <c r="D5096" s="349" t="s">
        <v>6241</v>
      </c>
      <c r="E5096" s="350" t="s">
        <v>24</v>
      </c>
      <c r="F5096" s="349" t="s">
        <v>24</v>
      </c>
      <c r="G5096" s="349">
        <v>86927</v>
      </c>
      <c r="H5096" s="349" t="s">
        <v>6281</v>
      </c>
      <c r="I5096" s="349" t="s">
        <v>181</v>
      </c>
      <c r="J5096" s="349" t="s">
        <v>1333</v>
      </c>
      <c r="K5096" s="350">
        <v>333.6</v>
      </c>
      <c r="L5096" s="349" t="s">
        <v>1138</v>
      </c>
    </row>
    <row r="5097" spans="1:12" ht="13.5" x14ac:dyDescent="0.25">
      <c r="A5097" s="349" t="s">
        <v>4648</v>
      </c>
      <c r="B5097" s="349" t="s">
        <v>4649</v>
      </c>
      <c r="C5097" s="349" t="s">
        <v>6240</v>
      </c>
      <c r="D5097" s="349" t="s">
        <v>6241</v>
      </c>
      <c r="E5097" s="350" t="s">
        <v>24</v>
      </c>
      <c r="F5097" s="349" t="s">
        <v>24</v>
      </c>
      <c r="G5097" s="349">
        <v>86928</v>
      </c>
      <c r="H5097" s="349" t="s">
        <v>6282</v>
      </c>
      <c r="I5097" s="349" t="s">
        <v>181</v>
      </c>
      <c r="J5097" s="349" t="s">
        <v>1333</v>
      </c>
      <c r="K5097" s="350">
        <v>309.89999999999998</v>
      </c>
      <c r="L5097" s="349" t="s">
        <v>1138</v>
      </c>
    </row>
    <row r="5098" spans="1:12" ht="13.5" x14ac:dyDescent="0.25">
      <c r="A5098" s="349" t="s">
        <v>4648</v>
      </c>
      <c r="B5098" s="349" t="s">
        <v>4649</v>
      </c>
      <c r="C5098" s="349" t="s">
        <v>6240</v>
      </c>
      <c r="D5098" s="349" t="s">
        <v>6241</v>
      </c>
      <c r="E5098" s="350" t="s">
        <v>24</v>
      </c>
      <c r="F5098" s="349" t="s">
        <v>24</v>
      </c>
      <c r="G5098" s="349">
        <v>86929</v>
      </c>
      <c r="H5098" s="349" t="s">
        <v>6283</v>
      </c>
      <c r="I5098" s="349" t="s">
        <v>181</v>
      </c>
      <c r="J5098" s="349" t="s">
        <v>1333</v>
      </c>
      <c r="K5098" s="350">
        <v>324.54000000000002</v>
      </c>
      <c r="L5098" s="349" t="s">
        <v>1138</v>
      </c>
    </row>
    <row r="5099" spans="1:12" ht="13.5" x14ac:dyDescent="0.25">
      <c r="A5099" s="349" t="s">
        <v>4648</v>
      </c>
      <c r="B5099" s="349" t="s">
        <v>4649</v>
      </c>
      <c r="C5099" s="349" t="s">
        <v>6240</v>
      </c>
      <c r="D5099" s="349" t="s">
        <v>6241</v>
      </c>
      <c r="E5099" s="350" t="s">
        <v>24</v>
      </c>
      <c r="F5099" s="349" t="s">
        <v>24</v>
      </c>
      <c r="G5099" s="349">
        <v>86930</v>
      </c>
      <c r="H5099" s="349" t="s">
        <v>6284</v>
      </c>
      <c r="I5099" s="349" t="s">
        <v>181</v>
      </c>
      <c r="J5099" s="349" t="s">
        <v>1333</v>
      </c>
      <c r="K5099" s="350">
        <v>300.83999999999997</v>
      </c>
      <c r="L5099" s="349" t="s">
        <v>1138</v>
      </c>
    </row>
    <row r="5100" spans="1:12" ht="13.5" x14ac:dyDescent="0.25">
      <c r="A5100" s="349" t="s">
        <v>4648</v>
      </c>
      <c r="B5100" s="349" t="s">
        <v>4649</v>
      </c>
      <c r="C5100" s="349" t="s">
        <v>6240</v>
      </c>
      <c r="D5100" s="349" t="s">
        <v>6241</v>
      </c>
      <c r="E5100" s="350" t="s">
        <v>24</v>
      </c>
      <c r="F5100" s="349" t="s">
        <v>24</v>
      </c>
      <c r="G5100" s="349">
        <v>86931</v>
      </c>
      <c r="H5100" s="349" t="s">
        <v>6285</v>
      </c>
      <c r="I5100" s="349" t="s">
        <v>181</v>
      </c>
      <c r="J5100" s="349" t="s">
        <v>1333</v>
      </c>
      <c r="K5100" s="350">
        <v>489.44</v>
      </c>
      <c r="L5100" s="349" t="s">
        <v>1138</v>
      </c>
    </row>
    <row r="5101" spans="1:12" ht="13.5" x14ac:dyDescent="0.25">
      <c r="A5101" s="349" t="s">
        <v>4648</v>
      </c>
      <c r="B5101" s="349" t="s">
        <v>4649</v>
      </c>
      <c r="C5101" s="349" t="s">
        <v>6240</v>
      </c>
      <c r="D5101" s="349" t="s">
        <v>6241</v>
      </c>
      <c r="E5101" s="350" t="s">
        <v>24</v>
      </c>
      <c r="F5101" s="349" t="s">
        <v>24</v>
      </c>
      <c r="G5101" s="349">
        <v>86932</v>
      </c>
      <c r="H5101" s="349" t="s">
        <v>6286</v>
      </c>
      <c r="I5101" s="349" t="s">
        <v>181</v>
      </c>
      <c r="J5101" s="349" t="s">
        <v>1333</v>
      </c>
      <c r="K5101" s="350">
        <v>527.66</v>
      </c>
      <c r="L5101" s="349" t="s">
        <v>1138</v>
      </c>
    </row>
    <row r="5102" spans="1:12" ht="13.5" x14ac:dyDescent="0.25">
      <c r="A5102" s="349" t="s">
        <v>4648</v>
      </c>
      <c r="B5102" s="349" t="s">
        <v>4649</v>
      </c>
      <c r="C5102" s="349" t="s">
        <v>6240</v>
      </c>
      <c r="D5102" s="349" t="s">
        <v>6241</v>
      </c>
      <c r="E5102" s="350" t="s">
        <v>24</v>
      </c>
      <c r="F5102" s="349" t="s">
        <v>24</v>
      </c>
      <c r="G5102" s="349">
        <v>86933</v>
      </c>
      <c r="H5102" s="349" t="s">
        <v>6287</v>
      </c>
      <c r="I5102" s="349" t="s">
        <v>181</v>
      </c>
      <c r="J5102" s="349" t="s">
        <v>1333</v>
      </c>
      <c r="K5102" s="350">
        <v>361.84</v>
      </c>
      <c r="L5102" s="349" t="s">
        <v>1138</v>
      </c>
    </row>
    <row r="5103" spans="1:12" ht="13.5" x14ac:dyDescent="0.25">
      <c r="A5103" s="349" t="s">
        <v>4648</v>
      </c>
      <c r="B5103" s="349" t="s">
        <v>4649</v>
      </c>
      <c r="C5103" s="349" t="s">
        <v>6240</v>
      </c>
      <c r="D5103" s="349" t="s">
        <v>6241</v>
      </c>
      <c r="E5103" s="350" t="s">
        <v>24</v>
      </c>
      <c r="F5103" s="349" t="s">
        <v>24</v>
      </c>
      <c r="G5103" s="349">
        <v>86934</v>
      </c>
      <c r="H5103" s="349" t="s">
        <v>6288</v>
      </c>
      <c r="I5103" s="349" t="s">
        <v>181</v>
      </c>
      <c r="J5103" s="349" t="s">
        <v>1333</v>
      </c>
      <c r="K5103" s="350">
        <v>352.78</v>
      </c>
      <c r="L5103" s="349" t="s">
        <v>1138</v>
      </c>
    </row>
    <row r="5104" spans="1:12" ht="13.5" x14ac:dyDescent="0.25">
      <c r="A5104" s="349" t="s">
        <v>4648</v>
      </c>
      <c r="B5104" s="349" t="s">
        <v>4649</v>
      </c>
      <c r="C5104" s="349" t="s">
        <v>6240</v>
      </c>
      <c r="D5104" s="349" t="s">
        <v>6241</v>
      </c>
      <c r="E5104" s="350" t="s">
        <v>24</v>
      </c>
      <c r="F5104" s="349" t="s">
        <v>24</v>
      </c>
      <c r="G5104" s="349">
        <v>86935</v>
      </c>
      <c r="H5104" s="349" t="s">
        <v>6289</v>
      </c>
      <c r="I5104" s="349" t="s">
        <v>181</v>
      </c>
      <c r="J5104" s="349" t="s">
        <v>1137</v>
      </c>
      <c r="K5104" s="350">
        <v>301.83</v>
      </c>
      <c r="L5104" s="349" t="s">
        <v>1138</v>
      </c>
    </row>
    <row r="5105" spans="1:12" ht="13.5" x14ac:dyDescent="0.25">
      <c r="A5105" s="349" t="s">
        <v>4648</v>
      </c>
      <c r="B5105" s="349" t="s">
        <v>4649</v>
      </c>
      <c r="C5105" s="349" t="s">
        <v>6240</v>
      </c>
      <c r="D5105" s="349" t="s">
        <v>6241</v>
      </c>
      <c r="E5105" s="350" t="s">
        <v>24</v>
      </c>
      <c r="F5105" s="349" t="s">
        <v>24</v>
      </c>
      <c r="G5105" s="349">
        <v>86936</v>
      </c>
      <c r="H5105" s="349" t="s">
        <v>333</v>
      </c>
      <c r="I5105" s="349" t="s">
        <v>181</v>
      </c>
      <c r="J5105" s="349" t="s">
        <v>1137</v>
      </c>
      <c r="K5105" s="350">
        <v>476.53</v>
      </c>
      <c r="L5105" s="349" t="s">
        <v>1138</v>
      </c>
    </row>
    <row r="5106" spans="1:12" ht="13.5" x14ac:dyDescent="0.25">
      <c r="A5106" s="349" t="s">
        <v>4648</v>
      </c>
      <c r="B5106" s="349" t="s">
        <v>4649</v>
      </c>
      <c r="C5106" s="349" t="s">
        <v>6240</v>
      </c>
      <c r="D5106" s="349" t="s">
        <v>6241</v>
      </c>
      <c r="E5106" s="350" t="s">
        <v>24</v>
      </c>
      <c r="F5106" s="349" t="s">
        <v>24</v>
      </c>
      <c r="G5106" s="349">
        <v>86937</v>
      </c>
      <c r="H5106" s="349" t="s">
        <v>6290</v>
      </c>
      <c r="I5106" s="349" t="s">
        <v>181</v>
      </c>
      <c r="J5106" s="349" t="s">
        <v>1137</v>
      </c>
      <c r="K5106" s="350">
        <v>219.02</v>
      </c>
      <c r="L5106" s="349" t="s">
        <v>1138</v>
      </c>
    </row>
    <row r="5107" spans="1:12" ht="13.5" x14ac:dyDescent="0.25">
      <c r="A5107" s="349" t="s">
        <v>4648</v>
      </c>
      <c r="B5107" s="349" t="s">
        <v>4649</v>
      </c>
      <c r="C5107" s="349" t="s">
        <v>6240</v>
      </c>
      <c r="D5107" s="349" t="s">
        <v>6241</v>
      </c>
      <c r="E5107" s="350" t="s">
        <v>24</v>
      </c>
      <c r="F5107" s="349" t="s">
        <v>24</v>
      </c>
      <c r="G5107" s="349">
        <v>86938</v>
      </c>
      <c r="H5107" s="349" t="s">
        <v>6291</v>
      </c>
      <c r="I5107" s="349" t="s">
        <v>181</v>
      </c>
      <c r="J5107" s="349" t="s">
        <v>1137</v>
      </c>
      <c r="K5107" s="350">
        <v>393.72</v>
      </c>
      <c r="L5107" s="349" t="s">
        <v>1138</v>
      </c>
    </row>
    <row r="5108" spans="1:12" ht="13.5" x14ac:dyDescent="0.25">
      <c r="A5108" s="349" t="s">
        <v>4648</v>
      </c>
      <c r="B5108" s="349" t="s">
        <v>4649</v>
      </c>
      <c r="C5108" s="349" t="s">
        <v>6240</v>
      </c>
      <c r="D5108" s="349" t="s">
        <v>6241</v>
      </c>
      <c r="E5108" s="350" t="s">
        <v>24</v>
      </c>
      <c r="F5108" s="349" t="s">
        <v>24</v>
      </c>
      <c r="G5108" s="349">
        <v>86939</v>
      </c>
      <c r="H5108" s="349" t="s">
        <v>6292</v>
      </c>
      <c r="I5108" s="349" t="s">
        <v>181</v>
      </c>
      <c r="J5108" s="349" t="s">
        <v>1333</v>
      </c>
      <c r="K5108" s="350">
        <v>401.43</v>
      </c>
      <c r="L5108" s="349" t="s">
        <v>1138</v>
      </c>
    </row>
    <row r="5109" spans="1:12" ht="13.5" x14ac:dyDescent="0.25">
      <c r="A5109" s="349" t="s">
        <v>4648</v>
      </c>
      <c r="B5109" s="349" t="s">
        <v>4649</v>
      </c>
      <c r="C5109" s="349" t="s">
        <v>6240</v>
      </c>
      <c r="D5109" s="349" t="s">
        <v>6241</v>
      </c>
      <c r="E5109" s="350" t="s">
        <v>24</v>
      </c>
      <c r="F5109" s="349" t="s">
        <v>24</v>
      </c>
      <c r="G5109" s="349">
        <v>86940</v>
      </c>
      <c r="H5109" s="349" t="s">
        <v>6293</v>
      </c>
      <c r="I5109" s="349" t="s">
        <v>181</v>
      </c>
      <c r="J5109" s="349" t="s">
        <v>1333</v>
      </c>
      <c r="K5109" s="370">
        <v>1018.12</v>
      </c>
      <c r="L5109" s="349" t="s">
        <v>1138</v>
      </c>
    </row>
    <row r="5110" spans="1:12" ht="13.5" x14ac:dyDescent="0.25">
      <c r="A5110" s="349" t="s">
        <v>4648</v>
      </c>
      <c r="B5110" s="349" t="s">
        <v>4649</v>
      </c>
      <c r="C5110" s="349" t="s">
        <v>6240</v>
      </c>
      <c r="D5110" s="349" t="s">
        <v>6241</v>
      </c>
      <c r="E5110" s="350" t="s">
        <v>24</v>
      </c>
      <c r="F5110" s="349" t="s">
        <v>24</v>
      </c>
      <c r="G5110" s="349">
        <v>86941</v>
      </c>
      <c r="H5110" s="349" t="s">
        <v>6294</v>
      </c>
      <c r="I5110" s="349" t="s">
        <v>181</v>
      </c>
      <c r="J5110" s="349" t="s">
        <v>1333</v>
      </c>
      <c r="K5110" s="350">
        <v>761.53</v>
      </c>
      <c r="L5110" s="349" t="s">
        <v>1138</v>
      </c>
    </row>
    <row r="5111" spans="1:12" ht="13.5" x14ac:dyDescent="0.25">
      <c r="A5111" s="349" t="s">
        <v>4648</v>
      </c>
      <c r="B5111" s="349" t="s">
        <v>4649</v>
      </c>
      <c r="C5111" s="349" t="s">
        <v>6240</v>
      </c>
      <c r="D5111" s="349" t="s">
        <v>6241</v>
      </c>
      <c r="E5111" s="350" t="s">
        <v>24</v>
      </c>
      <c r="F5111" s="349" t="s">
        <v>24</v>
      </c>
      <c r="G5111" s="349">
        <v>86942</v>
      </c>
      <c r="H5111" s="349" t="s">
        <v>6295</v>
      </c>
      <c r="I5111" s="349" t="s">
        <v>181</v>
      </c>
      <c r="J5111" s="349" t="s">
        <v>1333</v>
      </c>
      <c r="K5111" s="350">
        <v>243.63</v>
      </c>
      <c r="L5111" s="349" t="s">
        <v>1138</v>
      </c>
    </row>
    <row r="5112" spans="1:12" ht="13.5" x14ac:dyDescent="0.25">
      <c r="A5112" s="349" t="s">
        <v>4648</v>
      </c>
      <c r="B5112" s="349" t="s">
        <v>4649</v>
      </c>
      <c r="C5112" s="349" t="s">
        <v>6240</v>
      </c>
      <c r="D5112" s="349" t="s">
        <v>6241</v>
      </c>
      <c r="E5112" s="350" t="s">
        <v>24</v>
      </c>
      <c r="F5112" s="349" t="s">
        <v>24</v>
      </c>
      <c r="G5112" s="349">
        <v>86943</v>
      </c>
      <c r="H5112" s="349" t="s">
        <v>6296</v>
      </c>
      <c r="I5112" s="349" t="s">
        <v>181</v>
      </c>
      <c r="J5112" s="349" t="s">
        <v>1333</v>
      </c>
      <c r="K5112" s="350">
        <v>234.57</v>
      </c>
      <c r="L5112" s="349" t="s">
        <v>1138</v>
      </c>
    </row>
    <row r="5113" spans="1:12" ht="13.5" x14ac:dyDescent="0.25">
      <c r="A5113" s="349" t="s">
        <v>4648</v>
      </c>
      <c r="B5113" s="349" t="s">
        <v>4649</v>
      </c>
      <c r="C5113" s="349" t="s">
        <v>6240</v>
      </c>
      <c r="D5113" s="349" t="s">
        <v>6241</v>
      </c>
      <c r="E5113" s="350" t="s">
        <v>24</v>
      </c>
      <c r="F5113" s="349" t="s">
        <v>24</v>
      </c>
      <c r="G5113" s="349">
        <v>86947</v>
      </c>
      <c r="H5113" s="349" t="s">
        <v>6297</v>
      </c>
      <c r="I5113" s="349" t="s">
        <v>181</v>
      </c>
      <c r="J5113" s="349" t="s">
        <v>1333</v>
      </c>
      <c r="K5113" s="370">
        <v>1031.3699999999999</v>
      </c>
      <c r="L5113" s="349" t="s">
        <v>1138</v>
      </c>
    </row>
    <row r="5114" spans="1:12" ht="13.5" x14ac:dyDescent="0.25">
      <c r="A5114" s="349" t="s">
        <v>4648</v>
      </c>
      <c r="B5114" s="349" t="s">
        <v>4649</v>
      </c>
      <c r="C5114" s="349" t="s">
        <v>6240</v>
      </c>
      <c r="D5114" s="349" t="s">
        <v>6241</v>
      </c>
      <c r="E5114" s="350" t="s">
        <v>24</v>
      </c>
      <c r="F5114" s="349" t="s">
        <v>24</v>
      </c>
      <c r="G5114" s="349">
        <v>93396</v>
      </c>
      <c r="H5114" s="349" t="s">
        <v>6298</v>
      </c>
      <c r="I5114" s="349" t="s">
        <v>181</v>
      </c>
      <c r="J5114" s="349" t="s">
        <v>1333</v>
      </c>
      <c r="K5114" s="350">
        <v>559.48</v>
      </c>
      <c r="L5114" s="349" t="s">
        <v>1138</v>
      </c>
    </row>
    <row r="5115" spans="1:12" ht="13.5" x14ac:dyDescent="0.25">
      <c r="A5115" s="349" t="s">
        <v>4648</v>
      </c>
      <c r="B5115" s="349" t="s">
        <v>4649</v>
      </c>
      <c r="C5115" s="349" t="s">
        <v>6240</v>
      </c>
      <c r="D5115" s="349" t="s">
        <v>6241</v>
      </c>
      <c r="E5115" s="350" t="s">
        <v>24</v>
      </c>
      <c r="F5115" s="349" t="s">
        <v>24</v>
      </c>
      <c r="G5115" s="349">
        <v>93441</v>
      </c>
      <c r="H5115" s="349" t="s">
        <v>6299</v>
      </c>
      <c r="I5115" s="349" t="s">
        <v>181</v>
      </c>
      <c r="J5115" s="349" t="s">
        <v>1333</v>
      </c>
      <c r="K5115" s="350">
        <v>890.96</v>
      </c>
      <c r="L5115" s="349" t="s">
        <v>1138</v>
      </c>
    </row>
    <row r="5116" spans="1:12" ht="13.5" x14ac:dyDescent="0.25">
      <c r="A5116" s="349" t="s">
        <v>4648</v>
      </c>
      <c r="B5116" s="349" t="s">
        <v>4649</v>
      </c>
      <c r="C5116" s="349" t="s">
        <v>6240</v>
      </c>
      <c r="D5116" s="349" t="s">
        <v>6241</v>
      </c>
      <c r="E5116" s="350" t="s">
        <v>24</v>
      </c>
      <c r="F5116" s="349" t="s">
        <v>24</v>
      </c>
      <c r="G5116" s="349">
        <v>93442</v>
      </c>
      <c r="H5116" s="349" t="s">
        <v>6300</v>
      </c>
      <c r="I5116" s="349" t="s">
        <v>181</v>
      </c>
      <c r="J5116" s="349" t="s">
        <v>1333</v>
      </c>
      <c r="K5116" s="350">
        <v>959.34</v>
      </c>
      <c r="L5116" s="349" t="s">
        <v>1138</v>
      </c>
    </row>
    <row r="5117" spans="1:12" ht="13.5" x14ac:dyDescent="0.25">
      <c r="A5117" s="349" t="s">
        <v>4648</v>
      </c>
      <c r="B5117" s="349" t="s">
        <v>4649</v>
      </c>
      <c r="C5117" s="349" t="s">
        <v>6240</v>
      </c>
      <c r="D5117" s="349" t="s">
        <v>6241</v>
      </c>
      <c r="E5117" s="350" t="s">
        <v>24</v>
      </c>
      <c r="F5117" s="349" t="s">
        <v>24</v>
      </c>
      <c r="G5117" s="349">
        <v>95469</v>
      </c>
      <c r="H5117" s="349" t="s">
        <v>6301</v>
      </c>
      <c r="I5117" s="349" t="s">
        <v>181</v>
      </c>
      <c r="J5117" s="349" t="s">
        <v>1333</v>
      </c>
      <c r="K5117" s="350">
        <v>293.14999999999998</v>
      </c>
      <c r="L5117" s="349" t="s">
        <v>1138</v>
      </c>
    </row>
    <row r="5118" spans="1:12" ht="13.5" x14ac:dyDescent="0.25">
      <c r="A5118" s="349" t="s">
        <v>4648</v>
      </c>
      <c r="B5118" s="349" t="s">
        <v>4649</v>
      </c>
      <c r="C5118" s="349" t="s">
        <v>6240</v>
      </c>
      <c r="D5118" s="349" t="s">
        <v>6241</v>
      </c>
      <c r="E5118" s="350" t="s">
        <v>24</v>
      </c>
      <c r="F5118" s="349" t="s">
        <v>24</v>
      </c>
      <c r="G5118" s="349">
        <v>95470</v>
      </c>
      <c r="H5118" s="349" t="s">
        <v>6302</v>
      </c>
      <c r="I5118" s="349" t="s">
        <v>181</v>
      </c>
      <c r="J5118" s="349" t="s">
        <v>1333</v>
      </c>
      <c r="K5118" s="350">
        <v>302.17</v>
      </c>
      <c r="L5118" s="349" t="s">
        <v>1138</v>
      </c>
    </row>
    <row r="5119" spans="1:12" ht="13.5" x14ac:dyDescent="0.25">
      <c r="A5119" s="349" t="s">
        <v>4648</v>
      </c>
      <c r="B5119" s="349" t="s">
        <v>4649</v>
      </c>
      <c r="C5119" s="349" t="s">
        <v>6240</v>
      </c>
      <c r="D5119" s="349" t="s">
        <v>6241</v>
      </c>
      <c r="E5119" s="350" t="s">
        <v>24</v>
      </c>
      <c r="F5119" s="349" t="s">
        <v>24</v>
      </c>
      <c r="G5119" s="349">
        <v>95471</v>
      </c>
      <c r="H5119" s="349" t="s">
        <v>6303</v>
      </c>
      <c r="I5119" s="349" t="s">
        <v>181</v>
      </c>
      <c r="J5119" s="349" t="s">
        <v>1333</v>
      </c>
      <c r="K5119" s="350">
        <v>749.11</v>
      </c>
      <c r="L5119" s="349" t="s">
        <v>1138</v>
      </c>
    </row>
    <row r="5120" spans="1:12" ht="13.5" x14ac:dyDescent="0.25">
      <c r="A5120" s="349" t="s">
        <v>4648</v>
      </c>
      <c r="B5120" s="349" t="s">
        <v>4649</v>
      </c>
      <c r="C5120" s="349" t="s">
        <v>6240</v>
      </c>
      <c r="D5120" s="349" t="s">
        <v>6241</v>
      </c>
      <c r="E5120" s="350" t="s">
        <v>24</v>
      </c>
      <c r="F5120" s="349" t="s">
        <v>24</v>
      </c>
      <c r="G5120" s="349">
        <v>95472</v>
      </c>
      <c r="H5120" s="349" t="s">
        <v>6304</v>
      </c>
      <c r="I5120" s="349" t="s">
        <v>181</v>
      </c>
      <c r="J5120" s="349" t="s">
        <v>1333</v>
      </c>
      <c r="K5120" s="350">
        <v>758.13</v>
      </c>
      <c r="L5120" s="349" t="s">
        <v>1138</v>
      </c>
    </row>
    <row r="5121" spans="1:12" ht="13.5" x14ac:dyDescent="0.25">
      <c r="A5121" s="349" t="s">
        <v>4648</v>
      </c>
      <c r="B5121" s="349" t="s">
        <v>4649</v>
      </c>
      <c r="C5121" s="349" t="s">
        <v>6240</v>
      </c>
      <c r="D5121" s="349" t="s">
        <v>6241</v>
      </c>
      <c r="E5121" s="350" t="s">
        <v>24</v>
      </c>
      <c r="F5121" s="349" t="s">
        <v>24</v>
      </c>
      <c r="G5121" s="349">
        <v>95542</v>
      </c>
      <c r="H5121" s="349" t="s">
        <v>6305</v>
      </c>
      <c r="I5121" s="349" t="s">
        <v>181</v>
      </c>
      <c r="J5121" s="349" t="s">
        <v>1137</v>
      </c>
      <c r="K5121" s="350">
        <v>35.68</v>
      </c>
      <c r="L5121" s="349" t="s">
        <v>1138</v>
      </c>
    </row>
    <row r="5122" spans="1:12" ht="13.5" x14ac:dyDescent="0.25">
      <c r="A5122" s="349" t="s">
        <v>4648</v>
      </c>
      <c r="B5122" s="349" t="s">
        <v>4649</v>
      </c>
      <c r="C5122" s="349" t="s">
        <v>6240</v>
      </c>
      <c r="D5122" s="349" t="s">
        <v>6241</v>
      </c>
      <c r="E5122" s="350" t="s">
        <v>24</v>
      </c>
      <c r="F5122" s="349" t="s">
        <v>24</v>
      </c>
      <c r="G5122" s="349">
        <v>95543</v>
      </c>
      <c r="H5122" s="349" t="s">
        <v>6306</v>
      </c>
      <c r="I5122" s="349" t="s">
        <v>181</v>
      </c>
      <c r="J5122" s="349" t="s">
        <v>1137</v>
      </c>
      <c r="K5122" s="350">
        <v>60.11</v>
      </c>
      <c r="L5122" s="349" t="s">
        <v>1138</v>
      </c>
    </row>
    <row r="5123" spans="1:12" ht="13.5" x14ac:dyDescent="0.25">
      <c r="A5123" s="349" t="s">
        <v>4648</v>
      </c>
      <c r="B5123" s="349" t="s">
        <v>4649</v>
      </c>
      <c r="C5123" s="349" t="s">
        <v>6240</v>
      </c>
      <c r="D5123" s="349" t="s">
        <v>6241</v>
      </c>
      <c r="E5123" s="350" t="s">
        <v>24</v>
      </c>
      <c r="F5123" s="349" t="s">
        <v>24</v>
      </c>
      <c r="G5123" s="349">
        <v>95544</v>
      </c>
      <c r="H5123" s="349" t="s">
        <v>6307</v>
      </c>
      <c r="I5123" s="349" t="s">
        <v>181</v>
      </c>
      <c r="J5123" s="349" t="s">
        <v>1137</v>
      </c>
      <c r="K5123" s="350">
        <v>43.54</v>
      </c>
      <c r="L5123" s="349" t="s">
        <v>1138</v>
      </c>
    </row>
    <row r="5124" spans="1:12" ht="13.5" x14ac:dyDescent="0.25">
      <c r="A5124" s="349" t="s">
        <v>4648</v>
      </c>
      <c r="B5124" s="349" t="s">
        <v>4649</v>
      </c>
      <c r="C5124" s="349" t="s">
        <v>6240</v>
      </c>
      <c r="D5124" s="349" t="s">
        <v>6241</v>
      </c>
      <c r="E5124" s="350" t="s">
        <v>24</v>
      </c>
      <c r="F5124" s="349" t="s">
        <v>24</v>
      </c>
      <c r="G5124" s="349">
        <v>95545</v>
      </c>
      <c r="H5124" s="349" t="s">
        <v>6308</v>
      </c>
      <c r="I5124" s="349" t="s">
        <v>181</v>
      </c>
      <c r="J5124" s="349" t="s">
        <v>1524</v>
      </c>
      <c r="K5124" s="350">
        <v>42.7</v>
      </c>
      <c r="L5124" s="349" t="s">
        <v>1138</v>
      </c>
    </row>
    <row r="5125" spans="1:12" ht="13.5" x14ac:dyDescent="0.25">
      <c r="A5125" s="349" t="s">
        <v>4648</v>
      </c>
      <c r="B5125" s="349" t="s">
        <v>4649</v>
      </c>
      <c r="C5125" s="349" t="s">
        <v>6240</v>
      </c>
      <c r="D5125" s="349" t="s">
        <v>6241</v>
      </c>
      <c r="E5125" s="350" t="s">
        <v>24</v>
      </c>
      <c r="F5125" s="349" t="s">
        <v>24</v>
      </c>
      <c r="G5125" s="349">
        <v>95546</v>
      </c>
      <c r="H5125" s="349" t="s">
        <v>307</v>
      </c>
      <c r="I5125" s="349" t="s">
        <v>181</v>
      </c>
      <c r="J5125" s="349" t="s">
        <v>1137</v>
      </c>
      <c r="K5125" s="350">
        <v>147.1</v>
      </c>
      <c r="L5125" s="349" t="s">
        <v>1138</v>
      </c>
    </row>
    <row r="5126" spans="1:12" ht="13.5" x14ac:dyDescent="0.25">
      <c r="A5126" s="349" t="s">
        <v>4648</v>
      </c>
      <c r="B5126" s="349" t="s">
        <v>4649</v>
      </c>
      <c r="C5126" s="349" t="s">
        <v>6240</v>
      </c>
      <c r="D5126" s="349" t="s">
        <v>6241</v>
      </c>
      <c r="E5126" s="350" t="s">
        <v>24</v>
      </c>
      <c r="F5126" s="349" t="s">
        <v>24</v>
      </c>
      <c r="G5126" s="349">
        <v>95547</v>
      </c>
      <c r="H5126" s="349" t="s">
        <v>6309</v>
      </c>
      <c r="I5126" s="349" t="s">
        <v>181</v>
      </c>
      <c r="J5126" s="349" t="s">
        <v>1524</v>
      </c>
      <c r="K5126" s="350">
        <v>79.239999999999995</v>
      </c>
      <c r="L5126" s="349" t="s">
        <v>1138</v>
      </c>
    </row>
    <row r="5127" spans="1:12" ht="13.5" x14ac:dyDescent="0.25">
      <c r="A5127" s="349" t="s">
        <v>4648</v>
      </c>
      <c r="B5127" s="349" t="s">
        <v>4649</v>
      </c>
      <c r="C5127" s="349" t="s">
        <v>6240</v>
      </c>
      <c r="D5127" s="349" t="s">
        <v>6241</v>
      </c>
      <c r="E5127" s="350" t="s">
        <v>24</v>
      </c>
      <c r="F5127" s="349" t="s">
        <v>24</v>
      </c>
      <c r="G5127" s="349">
        <v>100848</v>
      </c>
      <c r="H5127" s="349" t="s">
        <v>6310</v>
      </c>
      <c r="I5127" s="349" t="s">
        <v>181</v>
      </c>
      <c r="J5127" s="349" t="s">
        <v>1333</v>
      </c>
      <c r="K5127" s="350">
        <v>539.37</v>
      </c>
      <c r="L5127" s="349" t="s">
        <v>1138</v>
      </c>
    </row>
    <row r="5128" spans="1:12" ht="13.5" x14ac:dyDescent="0.25">
      <c r="A5128" s="349" t="s">
        <v>4648</v>
      </c>
      <c r="B5128" s="349" t="s">
        <v>4649</v>
      </c>
      <c r="C5128" s="349" t="s">
        <v>6240</v>
      </c>
      <c r="D5128" s="349" t="s">
        <v>6241</v>
      </c>
      <c r="E5128" s="350" t="s">
        <v>24</v>
      </c>
      <c r="F5128" s="349" t="s">
        <v>24</v>
      </c>
      <c r="G5128" s="349">
        <v>100849</v>
      </c>
      <c r="H5128" s="349" t="s">
        <v>6311</v>
      </c>
      <c r="I5128" s="349" t="s">
        <v>181</v>
      </c>
      <c r="J5128" s="349" t="s">
        <v>1524</v>
      </c>
      <c r="K5128" s="350">
        <v>45.3</v>
      </c>
      <c r="L5128" s="349" t="s">
        <v>1138</v>
      </c>
    </row>
    <row r="5129" spans="1:12" ht="13.5" x14ac:dyDescent="0.25">
      <c r="A5129" s="349" t="s">
        <v>4648</v>
      </c>
      <c r="B5129" s="349" t="s">
        <v>4649</v>
      </c>
      <c r="C5129" s="349" t="s">
        <v>6240</v>
      </c>
      <c r="D5129" s="349" t="s">
        <v>6241</v>
      </c>
      <c r="E5129" s="350" t="s">
        <v>24</v>
      </c>
      <c r="F5129" s="349" t="s">
        <v>24</v>
      </c>
      <c r="G5129" s="349">
        <v>100851</v>
      </c>
      <c r="H5129" s="349" t="s">
        <v>6312</v>
      </c>
      <c r="I5129" s="349" t="s">
        <v>181</v>
      </c>
      <c r="J5129" s="349" t="s">
        <v>1137</v>
      </c>
      <c r="K5129" s="350">
        <v>90.79</v>
      </c>
      <c r="L5129" s="349" t="s">
        <v>1138</v>
      </c>
    </row>
    <row r="5130" spans="1:12" ht="13.5" x14ac:dyDescent="0.25">
      <c r="A5130" s="349" t="s">
        <v>4648</v>
      </c>
      <c r="B5130" s="349" t="s">
        <v>4649</v>
      </c>
      <c r="C5130" s="349" t="s">
        <v>6240</v>
      </c>
      <c r="D5130" s="349" t="s">
        <v>6241</v>
      </c>
      <c r="E5130" s="350" t="s">
        <v>24</v>
      </c>
      <c r="F5130" s="349" t="s">
        <v>24</v>
      </c>
      <c r="G5130" s="349">
        <v>100852</v>
      </c>
      <c r="H5130" s="349" t="s">
        <v>6313</v>
      </c>
      <c r="I5130" s="349" t="s">
        <v>181</v>
      </c>
      <c r="J5130" s="349" t="s">
        <v>1137</v>
      </c>
      <c r="K5130" s="350">
        <v>246.5</v>
      </c>
      <c r="L5130" s="349" t="s">
        <v>1138</v>
      </c>
    </row>
    <row r="5131" spans="1:12" ht="13.5" x14ac:dyDescent="0.25">
      <c r="A5131" s="349" t="s">
        <v>4648</v>
      </c>
      <c r="B5131" s="349" t="s">
        <v>4649</v>
      </c>
      <c r="C5131" s="349" t="s">
        <v>6240</v>
      </c>
      <c r="D5131" s="349" t="s">
        <v>6241</v>
      </c>
      <c r="E5131" s="350" t="s">
        <v>24</v>
      </c>
      <c r="F5131" s="349" t="s">
        <v>24</v>
      </c>
      <c r="G5131" s="349">
        <v>100853</v>
      </c>
      <c r="H5131" s="349" t="s">
        <v>6314</v>
      </c>
      <c r="I5131" s="349" t="s">
        <v>181</v>
      </c>
      <c r="J5131" s="349" t="s">
        <v>1137</v>
      </c>
      <c r="K5131" s="350">
        <v>272.60000000000002</v>
      </c>
      <c r="L5131" s="349" t="s">
        <v>1138</v>
      </c>
    </row>
    <row r="5132" spans="1:12" ht="13.5" x14ac:dyDescent="0.25">
      <c r="A5132" s="349" t="s">
        <v>4648</v>
      </c>
      <c r="B5132" s="349" t="s">
        <v>4649</v>
      </c>
      <c r="C5132" s="349" t="s">
        <v>6240</v>
      </c>
      <c r="D5132" s="349" t="s">
        <v>6241</v>
      </c>
      <c r="E5132" s="350" t="s">
        <v>24</v>
      </c>
      <c r="F5132" s="349" t="s">
        <v>24</v>
      </c>
      <c r="G5132" s="349">
        <v>100854</v>
      </c>
      <c r="H5132" s="349" t="s">
        <v>6315</v>
      </c>
      <c r="I5132" s="349" t="s">
        <v>181</v>
      </c>
      <c r="J5132" s="349" t="s">
        <v>1137</v>
      </c>
      <c r="K5132" s="370">
        <v>1408.47</v>
      </c>
      <c r="L5132" s="349" t="s">
        <v>1138</v>
      </c>
    </row>
    <row r="5133" spans="1:12" ht="13.5" x14ac:dyDescent="0.25">
      <c r="A5133" s="349" t="s">
        <v>4648</v>
      </c>
      <c r="B5133" s="349" t="s">
        <v>4649</v>
      </c>
      <c r="C5133" s="349" t="s">
        <v>6240</v>
      </c>
      <c r="D5133" s="349" t="s">
        <v>6241</v>
      </c>
      <c r="E5133" s="350" t="s">
        <v>24</v>
      </c>
      <c r="F5133" s="349" t="s">
        <v>24</v>
      </c>
      <c r="G5133" s="349">
        <v>100856</v>
      </c>
      <c r="H5133" s="349" t="s">
        <v>6316</v>
      </c>
      <c r="I5133" s="349" t="s">
        <v>181</v>
      </c>
      <c r="J5133" s="349" t="s">
        <v>1137</v>
      </c>
      <c r="K5133" s="350">
        <v>30.42</v>
      </c>
      <c r="L5133" s="349" t="s">
        <v>1138</v>
      </c>
    </row>
    <row r="5134" spans="1:12" ht="13.5" x14ac:dyDescent="0.25">
      <c r="A5134" s="349" t="s">
        <v>4648</v>
      </c>
      <c r="B5134" s="349" t="s">
        <v>4649</v>
      </c>
      <c r="C5134" s="349" t="s">
        <v>6240</v>
      </c>
      <c r="D5134" s="349" t="s">
        <v>6241</v>
      </c>
      <c r="E5134" s="350" t="s">
        <v>24</v>
      </c>
      <c r="F5134" s="349" t="s">
        <v>24</v>
      </c>
      <c r="G5134" s="349">
        <v>100857</v>
      </c>
      <c r="H5134" s="349" t="s">
        <v>6317</v>
      </c>
      <c r="I5134" s="349" t="s">
        <v>181</v>
      </c>
      <c r="J5134" s="349" t="s">
        <v>1137</v>
      </c>
      <c r="K5134" s="350">
        <v>413.88</v>
      </c>
      <c r="L5134" s="349" t="s">
        <v>1138</v>
      </c>
    </row>
    <row r="5135" spans="1:12" ht="13.5" x14ac:dyDescent="0.25">
      <c r="A5135" s="349" t="s">
        <v>4648</v>
      </c>
      <c r="B5135" s="349" t="s">
        <v>4649</v>
      </c>
      <c r="C5135" s="349" t="s">
        <v>6240</v>
      </c>
      <c r="D5135" s="349" t="s">
        <v>6241</v>
      </c>
      <c r="E5135" s="350" t="s">
        <v>24</v>
      </c>
      <c r="F5135" s="349" t="s">
        <v>24</v>
      </c>
      <c r="G5135" s="349">
        <v>100858</v>
      </c>
      <c r="H5135" s="349" t="s">
        <v>6318</v>
      </c>
      <c r="I5135" s="349" t="s">
        <v>181</v>
      </c>
      <c r="J5135" s="349" t="s">
        <v>1333</v>
      </c>
      <c r="K5135" s="350">
        <v>663.8</v>
      </c>
      <c r="L5135" s="349" t="s">
        <v>1138</v>
      </c>
    </row>
    <row r="5136" spans="1:12" ht="13.5" x14ac:dyDescent="0.25">
      <c r="A5136" s="349" t="s">
        <v>4648</v>
      </c>
      <c r="B5136" s="349" t="s">
        <v>4649</v>
      </c>
      <c r="C5136" s="349" t="s">
        <v>6240</v>
      </c>
      <c r="D5136" s="349" t="s">
        <v>6241</v>
      </c>
      <c r="E5136" s="350" t="s">
        <v>24</v>
      </c>
      <c r="F5136" s="349" t="s">
        <v>24</v>
      </c>
      <c r="G5136" s="349">
        <v>100859</v>
      </c>
      <c r="H5136" s="349" t="s">
        <v>6319</v>
      </c>
      <c r="I5136" s="349" t="s">
        <v>181</v>
      </c>
      <c r="J5136" s="349" t="s">
        <v>1333</v>
      </c>
      <c r="K5136" s="350">
        <v>985.05</v>
      </c>
      <c r="L5136" s="349" t="s">
        <v>1138</v>
      </c>
    </row>
    <row r="5137" spans="1:12" ht="13.5" x14ac:dyDescent="0.25">
      <c r="A5137" s="349" t="s">
        <v>4648</v>
      </c>
      <c r="B5137" s="349" t="s">
        <v>4649</v>
      </c>
      <c r="C5137" s="349" t="s">
        <v>6240</v>
      </c>
      <c r="D5137" s="349" t="s">
        <v>6241</v>
      </c>
      <c r="E5137" s="350" t="s">
        <v>24</v>
      </c>
      <c r="F5137" s="349" t="s">
        <v>24</v>
      </c>
      <c r="G5137" s="349">
        <v>100860</v>
      </c>
      <c r="H5137" s="349" t="s">
        <v>6320</v>
      </c>
      <c r="I5137" s="349" t="s">
        <v>181</v>
      </c>
      <c r="J5137" s="349" t="s">
        <v>1524</v>
      </c>
      <c r="K5137" s="350">
        <v>88.09</v>
      </c>
      <c r="L5137" s="349" t="s">
        <v>1138</v>
      </c>
    </row>
    <row r="5138" spans="1:12" ht="13.5" x14ac:dyDescent="0.25">
      <c r="A5138" s="349" t="s">
        <v>4648</v>
      </c>
      <c r="B5138" s="349" t="s">
        <v>4649</v>
      </c>
      <c r="C5138" s="349" t="s">
        <v>6240</v>
      </c>
      <c r="D5138" s="349" t="s">
        <v>6241</v>
      </c>
      <c r="E5138" s="350" t="s">
        <v>24</v>
      </c>
      <c r="F5138" s="349" t="s">
        <v>24</v>
      </c>
      <c r="G5138" s="349">
        <v>100861</v>
      </c>
      <c r="H5138" s="349" t="s">
        <v>1027</v>
      </c>
      <c r="I5138" s="349" t="s">
        <v>181</v>
      </c>
      <c r="J5138" s="349" t="s">
        <v>1333</v>
      </c>
      <c r="K5138" s="350">
        <v>34.07</v>
      </c>
      <c r="L5138" s="349" t="s">
        <v>1138</v>
      </c>
    </row>
    <row r="5139" spans="1:12" ht="13.5" x14ac:dyDescent="0.25">
      <c r="A5139" s="349" t="s">
        <v>4648</v>
      </c>
      <c r="B5139" s="349" t="s">
        <v>4649</v>
      </c>
      <c r="C5139" s="349" t="s">
        <v>6240</v>
      </c>
      <c r="D5139" s="349" t="s">
        <v>6241</v>
      </c>
      <c r="E5139" s="350" t="s">
        <v>24</v>
      </c>
      <c r="F5139" s="349" t="s">
        <v>24</v>
      </c>
      <c r="G5139" s="349">
        <v>100862</v>
      </c>
      <c r="H5139" s="349" t="s">
        <v>6321</v>
      </c>
      <c r="I5139" s="349" t="s">
        <v>181</v>
      </c>
      <c r="J5139" s="349" t="s">
        <v>1333</v>
      </c>
      <c r="K5139" s="350">
        <v>37.479999999999997</v>
      </c>
      <c r="L5139" s="349" t="s">
        <v>1138</v>
      </c>
    </row>
    <row r="5140" spans="1:12" ht="13.5" x14ac:dyDescent="0.25">
      <c r="A5140" s="349" t="s">
        <v>4648</v>
      </c>
      <c r="B5140" s="349" t="s">
        <v>4649</v>
      </c>
      <c r="C5140" s="349" t="s">
        <v>6240</v>
      </c>
      <c r="D5140" s="349" t="s">
        <v>6241</v>
      </c>
      <c r="E5140" s="350" t="s">
        <v>24</v>
      </c>
      <c r="F5140" s="349" t="s">
        <v>24</v>
      </c>
      <c r="G5140" s="349">
        <v>100863</v>
      </c>
      <c r="H5140" s="349" t="s">
        <v>6322</v>
      </c>
      <c r="I5140" s="349" t="s">
        <v>181</v>
      </c>
      <c r="J5140" s="349" t="s">
        <v>1333</v>
      </c>
      <c r="K5140" s="350">
        <v>636.62</v>
      </c>
      <c r="L5140" s="349" t="s">
        <v>1138</v>
      </c>
    </row>
    <row r="5141" spans="1:12" ht="13.5" x14ac:dyDescent="0.25">
      <c r="A5141" s="349" t="s">
        <v>4648</v>
      </c>
      <c r="B5141" s="349" t="s">
        <v>4649</v>
      </c>
      <c r="C5141" s="349" t="s">
        <v>6240</v>
      </c>
      <c r="D5141" s="349" t="s">
        <v>6241</v>
      </c>
      <c r="E5141" s="350" t="s">
        <v>24</v>
      </c>
      <c r="F5141" s="349" t="s">
        <v>24</v>
      </c>
      <c r="G5141" s="349">
        <v>100864</v>
      </c>
      <c r="H5141" s="349" t="s">
        <v>6323</v>
      </c>
      <c r="I5141" s="349" t="s">
        <v>181</v>
      </c>
      <c r="J5141" s="349" t="s">
        <v>1333</v>
      </c>
      <c r="K5141" s="350">
        <v>698.93</v>
      </c>
      <c r="L5141" s="349" t="s">
        <v>1138</v>
      </c>
    </row>
    <row r="5142" spans="1:12" ht="13.5" x14ac:dyDescent="0.25">
      <c r="A5142" s="349" t="s">
        <v>4648</v>
      </c>
      <c r="B5142" s="349" t="s">
        <v>4649</v>
      </c>
      <c r="C5142" s="349" t="s">
        <v>6240</v>
      </c>
      <c r="D5142" s="349" t="s">
        <v>6241</v>
      </c>
      <c r="E5142" s="350" t="s">
        <v>24</v>
      </c>
      <c r="F5142" s="349" t="s">
        <v>24</v>
      </c>
      <c r="G5142" s="349">
        <v>100865</v>
      </c>
      <c r="H5142" s="349" t="s">
        <v>6324</v>
      </c>
      <c r="I5142" s="349" t="s">
        <v>181</v>
      </c>
      <c r="J5142" s="349" t="s">
        <v>1333</v>
      </c>
      <c r="K5142" s="350">
        <v>619.37</v>
      </c>
      <c r="L5142" s="349" t="s">
        <v>1138</v>
      </c>
    </row>
    <row r="5143" spans="1:12" ht="13.5" x14ac:dyDescent="0.25">
      <c r="A5143" s="349" t="s">
        <v>4648</v>
      </c>
      <c r="B5143" s="349" t="s">
        <v>4649</v>
      </c>
      <c r="C5143" s="349" t="s">
        <v>6240</v>
      </c>
      <c r="D5143" s="349" t="s">
        <v>6241</v>
      </c>
      <c r="E5143" s="350" t="s">
        <v>24</v>
      </c>
      <c r="F5143" s="349" t="s">
        <v>24</v>
      </c>
      <c r="G5143" s="349">
        <v>100866</v>
      </c>
      <c r="H5143" s="349" t="s">
        <v>309</v>
      </c>
      <c r="I5143" s="349" t="s">
        <v>181</v>
      </c>
      <c r="J5143" s="349" t="s">
        <v>1333</v>
      </c>
      <c r="K5143" s="350">
        <v>328.87</v>
      </c>
      <c r="L5143" s="349" t="s">
        <v>1138</v>
      </c>
    </row>
    <row r="5144" spans="1:12" ht="13.5" x14ac:dyDescent="0.25">
      <c r="A5144" s="349" t="s">
        <v>4648</v>
      </c>
      <c r="B5144" s="349" t="s">
        <v>4649</v>
      </c>
      <c r="C5144" s="349" t="s">
        <v>6240</v>
      </c>
      <c r="D5144" s="349" t="s">
        <v>6241</v>
      </c>
      <c r="E5144" s="350" t="s">
        <v>24</v>
      </c>
      <c r="F5144" s="349" t="s">
        <v>24</v>
      </c>
      <c r="G5144" s="349">
        <v>100867</v>
      </c>
      <c r="H5144" s="349" t="s">
        <v>6325</v>
      </c>
      <c r="I5144" s="349" t="s">
        <v>181</v>
      </c>
      <c r="J5144" s="349" t="s">
        <v>1333</v>
      </c>
      <c r="K5144" s="350">
        <v>349.42</v>
      </c>
      <c r="L5144" s="349" t="s">
        <v>1138</v>
      </c>
    </row>
    <row r="5145" spans="1:12" ht="13.5" x14ac:dyDescent="0.25">
      <c r="A5145" s="349" t="s">
        <v>4648</v>
      </c>
      <c r="B5145" s="349" t="s">
        <v>4649</v>
      </c>
      <c r="C5145" s="349" t="s">
        <v>6240</v>
      </c>
      <c r="D5145" s="349" t="s">
        <v>6241</v>
      </c>
      <c r="E5145" s="350" t="s">
        <v>24</v>
      </c>
      <c r="F5145" s="349" t="s">
        <v>24</v>
      </c>
      <c r="G5145" s="349">
        <v>100868</v>
      </c>
      <c r="H5145" s="349" t="s">
        <v>6326</v>
      </c>
      <c r="I5145" s="349" t="s">
        <v>181</v>
      </c>
      <c r="J5145" s="349" t="s">
        <v>1333</v>
      </c>
      <c r="K5145" s="350">
        <v>363.09</v>
      </c>
      <c r="L5145" s="349" t="s">
        <v>1138</v>
      </c>
    </row>
    <row r="5146" spans="1:12" ht="13.5" x14ac:dyDescent="0.25">
      <c r="A5146" s="349" t="s">
        <v>4648</v>
      </c>
      <c r="B5146" s="349" t="s">
        <v>4649</v>
      </c>
      <c r="C5146" s="349" t="s">
        <v>6240</v>
      </c>
      <c r="D5146" s="349" t="s">
        <v>6241</v>
      </c>
      <c r="E5146" s="350" t="s">
        <v>24</v>
      </c>
      <c r="F5146" s="349" t="s">
        <v>24</v>
      </c>
      <c r="G5146" s="349">
        <v>100869</v>
      </c>
      <c r="H5146" s="349" t="s">
        <v>6327</v>
      </c>
      <c r="I5146" s="349" t="s">
        <v>181</v>
      </c>
      <c r="J5146" s="349" t="s">
        <v>1333</v>
      </c>
      <c r="K5146" s="350">
        <v>373.58</v>
      </c>
      <c r="L5146" s="349" t="s">
        <v>1138</v>
      </c>
    </row>
    <row r="5147" spans="1:12" ht="13.5" x14ac:dyDescent="0.25">
      <c r="A5147" s="349" t="s">
        <v>4648</v>
      </c>
      <c r="B5147" s="349" t="s">
        <v>4649</v>
      </c>
      <c r="C5147" s="349" t="s">
        <v>6240</v>
      </c>
      <c r="D5147" s="349" t="s">
        <v>6241</v>
      </c>
      <c r="E5147" s="350" t="s">
        <v>24</v>
      </c>
      <c r="F5147" s="349" t="s">
        <v>24</v>
      </c>
      <c r="G5147" s="349">
        <v>100870</v>
      </c>
      <c r="H5147" s="349" t="s">
        <v>6328</v>
      </c>
      <c r="I5147" s="349" t="s">
        <v>181</v>
      </c>
      <c r="J5147" s="349" t="s">
        <v>1333</v>
      </c>
      <c r="K5147" s="350">
        <v>312.32</v>
      </c>
      <c r="L5147" s="349" t="s">
        <v>1138</v>
      </c>
    </row>
    <row r="5148" spans="1:12" ht="13.5" x14ac:dyDescent="0.25">
      <c r="A5148" s="349" t="s">
        <v>4648</v>
      </c>
      <c r="B5148" s="349" t="s">
        <v>4649</v>
      </c>
      <c r="C5148" s="349" t="s">
        <v>6240</v>
      </c>
      <c r="D5148" s="349" t="s">
        <v>6241</v>
      </c>
      <c r="E5148" s="350" t="s">
        <v>24</v>
      </c>
      <c r="F5148" s="349" t="s">
        <v>24</v>
      </c>
      <c r="G5148" s="349">
        <v>100871</v>
      </c>
      <c r="H5148" s="349" t="s">
        <v>6329</v>
      </c>
      <c r="I5148" s="349" t="s">
        <v>181</v>
      </c>
      <c r="J5148" s="349" t="s">
        <v>1333</v>
      </c>
      <c r="K5148" s="350">
        <v>337.14</v>
      </c>
      <c r="L5148" s="349" t="s">
        <v>1138</v>
      </c>
    </row>
    <row r="5149" spans="1:12" ht="13.5" x14ac:dyDescent="0.25">
      <c r="A5149" s="349" t="s">
        <v>4648</v>
      </c>
      <c r="B5149" s="349" t="s">
        <v>4649</v>
      </c>
      <c r="C5149" s="349" t="s">
        <v>6240</v>
      </c>
      <c r="D5149" s="349" t="s">
        <v>6241</v>
      </c>
      <c r="E5149" s="350" t="s">
        <v>24</v>
      </c>
      <c r="F5149" s="349" t="s">
        <v>24</v>
      </c>
      <c r="G5149" s="349">
        <v>100872</v>
      </c>
      <c r="H5149" s="349" t="s">
        <v>6330</v>
      </c>
      <c r="I5149" s="349" t="s">
        <v>181</v>
      </c>
      <c r="J5149" s="349" t="s">
        <v>1333</v>
      </c>
      <c r="K5149" s="350">
        <v>352.99</v>
      </c>
      <c r="L5149" s="349" t="s">
        <v>1138</v>
      </c>
    </row>
    <row r="5150" spans="1:12" ht="13.5" x14ac:dyDescent="0.25">
      <c r="A5150" s="349" t="s">
        <v>4648</v>
      </c>
      <c r="B5150" s="349" t="s">
        <v>4649</v>
      </c>
      <c r="C5150" s="349" t="s">
        <v>6240</v>
      </c>
      <c r="D5150" s="349" t="s">
        <v>6241</v>
      </c>
      <c r="E5150" s="350" t="s">
        <v>24</v>
      </c>
      <c r="F5150" s="349" t="s">
        <v>24</v>
      </c>
      <c r="G5150" s="349">
        <v>100873</v>
      </c>
      <c r="H5150" s="349" t="s">
        <v>6331</v>
      </c>
      <c r="I5150" s="349" t="s">
        <v>181</v>
      </c>
      <c r="J5150" s="349" t="s">
        <v>1333</v>
      </c>
      <c r="K5150" s="350">
        <v>362.89</v>
      </c>
      <c r="L5150" s="349" t="s">
        <v>1138</v>
      </c>
    </row>
    <row r="5151" spans="1:12" ht="13.5" x14ac:dyDescent="0.25">
      <c r="A5151" s="349" t="s">
        <v>4648</v>
      </c>
      <c r="B5151" s="349" t="s">
        <v>4649</v>
      </c>
      <c r="C5151" s="349" t="s">
        <v>6240</v>
      </c>
      <c r="D5151" s="349" t="s">
        <v>6241</v>
      </c>
      <c r="E5151" s="350" t="s">
        <v>24</v>
      </c>
      <c r="F5151" s="349" t="s">
        <v>24</v>
      </c>
      <c r="G5151" s="349">
        <v>100874</v>
      </c>
      <c r="H5151" s="349" t="s">
        <v>6332</v>
      </c>
      <c r="I5151" s="349" t="s">
        <v>181</v>
      </c>
      <c r="J5151" s="349" t="s">
        <v>1333</v>
      </c>
      <c r="K5151" s="350">
        <v>328.87</v>
      </c>
      <c r="L5151" s="349" t="s">
        <v>1138</v>
      </c>
    </row>
    <row r="5152" spans="1:12" ht="13.5" x14ac:dyDescent="0.25">
      <c r="A5152" s="349" t="s">
        <v>4648</v>
      </c>
      <c r="B5152" s="349" t="s">
        <v>4649</v>
      </c>
      <c r="C5152" s="349" t="s">
        <v>6240</v>
      </c>
      <c r="D5152" s="349" t="s">
        <v>6241</v>
      </c>
      <c r="E5152" s="350" t="s">
        <v>24</v>
      </c>
      <c r="F5152" s="349" t="s">
        <v>24</v>
      </c>
      <c r="G5152" s="349">
        <v>100875</v>
      </c>
      <c r="H5152" s="349" t="s">
        <v>317</v>
      </c>
      <c r="I5152" s="349" t="s">
        <v>181</v>
      </c>
      <c r="J5152" s="349" t="s">
        <v>1333</v>
      </c>
      <c r="K5152" s="370">
        <v>1143.5</v>
      </c>
      <c r="L5152" s="349" t="s">
        <v>1138</v>
      </c>
    </row>
    <row r="5153" spans="1:12" ht="13.5" x14ac:dyDescent="0.25">
      <c r="A5153" s="349" t="s">
        <v>4648</v>
      </c>
      <c r="B5153" s="349" t="s">
        <v>4649</v>
      </c>
      <c r="C5153" s="349" t="s">
        <v>6240</v>
      </c>
      <c r="D5153" s="349" t="s">
        <v>6241</v>
      </c>
      <c r="E5153" s="350" t="s">
        <v>24</v>
      </c>
      <c r="F5153" s="349" t="s">
        <v>24</v>
      </c>
      <c r="G5153" s="349">
        <v>100878</v>
      </c>
      <c r="H5153" s="349" t="s">
        <v>6333</v>
      </c>
      <c r="I5153" s="349" t="s">
        <v>181</v>
      </c>
      <c r="J5153" s="349" t="s">
        <v>1333</v>
      </c>
      <c r="K5153" s="350">
        <v>641.11</v>
      </c>
      <c r="L5153" s="349" t="s">
        <v>1138</v>
      </c>
    </row>
    <row r="5154" spans="1:12" ht="13.5" x14ac:dyDescent="0.25">
      <c r="A5154" s="349" t="s">
        <v>4648</v>
      </c>
      <c r="B5154" s="349" t="s">
        <v>4649</v>
      </c>
      <c r="C5154" s="349" t="s">
        <v>6334</v>
      </c>
      <c r="D5154" s="349" t="s">
        <v>6335</v>
      </c>
      <c r="E5154" s="350" t="s">
        <v>24</v>
      </c>
      <c r="F5154" s="349" t="s">
        <v>24</v>
      </c>
      <c r="G5154" s="349">
        <v>98052</v>
      </c>
      <c r="H5154" s="349" t="s">
        <v>6336</v>
      </c>
      <c r="I5154" s="349" t="s">
        <v>181</v>
      </c>
      <c r="J5154" s="349" t="s">
        <v>1333</v>
      </c>
      <c r="K5154" s="370">
        <v>1878.8</v>
      </c>
      <c r="L5154" s="349" t="s">
        <v>1138</v>
      </c>
    </row>
    <row r="5155" spans="1:12" ht="13.5" x14ac:dyDescent="0.25">
      <c r="A5155" s="349" t="s">
        <v>4648</v>
      </c>
      <c r="B5155" s="349" t="s">
        <v>4649</v>
      </c>
      <c r="C5155" s="349" t="s">
        <v>6334</v>
      </c>
      <c r="D5155" s="349" t="s">
        <v>6335</v>
      </c>
      <c r="E5155" s="350" t="s">
        <v>24</v>
      </c>
      <c r="F5155" s="349" t="s">
        <v>24</v>
      </c>
      <c r="G5155" s="349">
        <v>98053</v>
      </c>
      <c r="H5155" s="349" t="s">
        <v>6337</v>
      </c>
      <c r="I5155" s="349" t="s">
        <v>181</v>
      </c>
      <c r="J5155" s="349" t="s">
        <v>1333</v>
      </c>
      <c r="K5155" s="370">
        <v>2579.11</v>
      </c>
      <c r="L5155" s="349" t="s">
        <v>1138</v>
      </c>
    </row>
    <row r="5156" spans="1:12" ht="13.5" x14ac:dyDescent="0.25">
      <c r="A5156" s="349" t="s">
        <v>4648</v>
      </c>
      <c r="B5156" s="349" t="s">
        <v>4649</v>
      </c>
      <c r="C5156" s="349" t="s">
        <v>6334</v>
      </c>
      <c r="D5156" s="349" t="s">
        <v>6335</v>
      </c>
      <c r="E5156" s="350" t="s">
        <v>24</v>
      </c>
      <c r="F5156" s="349" t="s">
        <v>24</v>
      </c>
      <c r="G5156" s="349">
        <v>98054</v>
      </c>
      <c r="H5156" s="349" t="s">
        <v>6338</v>
      </c>
      <c r="I5156" s="349" t="s">
        <v>181</v>
      </c>
      <c r="J5156" s="349" t="s">
        <v>1333</v>
      </c>
      <c r="K5156" s="370">
        <v>4149.66</v>
      </c>
      <c r="L5156" s="349" t="s">
        <v>1138</v>
      </c>
    </row>
    <row r="5157" spans="1:12" ht="13.5" x14ac:dyDescent="0.25">
      <c r="A5157" s="349" t="s">
        <v>4648</v>
      </c>
      <c r="B5157" s="349" t="s">
        <v>4649</v>
      </c>
      <c r="C5157" s="349" t="s">
        <v>6334</v>
      </c>
      <c r="D5157" s="349" t="s">
        <v>6335</v>
      </c>
      <c r="E5157" s="350" t="s">
        <v>24</v>
      </c>
      <c r="F5157" s="349" t="s">
        <v>24</v>
      </c>
      <c r="G5157" s="349">
        <v>98055</v>
      </c>
      <c r="H5157" s="349" t="s">
        <v>6339</v>
      </c>
      <c r="I5157" s="349" t="s">
        <v>181</v>
      </c>
      <c r="J5157" s="349" t="s">
        <v>1333</v>
      </c>
      <c r="K5157" s="370">
        <v>5650.73</v>
      </c>
      <c r="L5157" s="349" t="s">
        <v>1138</v>
      </c>
    </row>
    <row r="5158" spans="1:12" ht="13.5" x14ac:dyDescent="0.25">
      <c r="A5158" s="349" t="s">
        <v>4648</v>
      </c>
      <c r="B5158" s="349" t="s">
        <v>4649</v>
      </c>
      <c r="C5158" s="349" t="s">
        <v>6334</v>
      </c>
      <c r="D5158" s="349" t="s">
        <v>6335</v>
      </c>
      <c r="E5158" s="350" t="s">
        <v>24</v>
      </c>
      <c r="F5158" s="349" t="s">
        <v>24</v>
      </c>
      <c r="G5158" s="349">
        <v>98056</v>
      </c>
      <c r="H5158" s="349" t="s">
        <v>6340</v>
      </c>
      <c r="I5158" s="349" t="s">
        <v>181</v>
      </c>
      <c r="J5158" s="349" t="s">
        <v>1333</v>
      </c>
      <c r="K5158" s="370">
        <v>6564.7</v>
      </c>
      <c r="L5158" s="349" t="s">
        <v>1138</v>
      </c>
    </row>
    <row r="5159" spans="1:12" ht="13.5" x14ac:dyDescent="0.25">
      <c r="A5159" s="349" t="s">
        <v>4648</v>
      </c>
      <c r="B5159" s="349" t="s">
        <v>4649</v>
      </c>
      <c r="C5159" s="349" t="s">
        <v>6334</v>
      </c>
      <c r="D5159" s="349" t="s">
        <v>6335</v>
      </c>
      <c r="E5159" s="350" t="s">
        <v>24</v>
      </c>
      <c r="F5159" s="349" t="s">
        <v>24</v>
      </c>
      <c r="G5159" s="349">
        <v>98057</v>
      </c>
      <c r="H5159" s="349" t="s">
        <v>6341</v>
      </c>
      <c r="I5159" s="349" t="s">
        <v>181</v>
      </c>
      <c r="J5159" s="349" t="s">
        <v>1333</v>
      </c>
      <c r="K5159" s="370">
        <v>7843.38</v>
      </c>
      <c r="L5159" s="349" t="s">
        <v>1138</v>
      </c>
    </row>
    <row r="5160" spans="1:12" ht="13.5" x14ac:dyDescent="0.25">
      <c r="A5160" s="349" t="s">
        <v>4648</v>
      </c>
      <c r="B5160" s="349" t="s">
        <v>4649</v>
      </c>
      <c r="C5160" s="349" t="s">
        <v>6334</v>
      </c>
      <c r="D5160" s="349" t="s">
        <v>6335</v>
      </c>
      <c r="E5160" s="350" t="s">
        <v>24</v>
      </c>
      <c r="F5160" s="349" t="s">
        <v>24</v>
      </c>
      <c r="G5160" s="349">
        <v>98058</v>
      </c>
      <c r="H5160" s="349" t="s">
        <v>6342</v>
      </c>
      <c r="I5160" s="349" t="s">
        <v>181</v>
      </c>
      <c r="J5160" s="349" t="s">
        <v>1333</v>
      </c>
      <c r="K5160" s="370">
        <v>1688.74</v>
      </c>
      <c r="L5160" s="349" t="s">
        <v>1138</v>
      </c>
    </row>
    <row r="5161" spans="1:12" ht="13.5" x14ac:dyDescent="0.25">
      <c r="A5161" s="349" t="s">
        <v>4648</v>
      </c>
      <c r="B5161" s="349" t="s">
        <v>4649</v>
      </c>
      <c r="C5161" s="349" t="s">
        <v>6334</v>
      </c>
      <c r="D5161" s="349" t="s">
        <v>6335</v>
      </c>
      <c r="E5161" s="350" t="s">
        <v>24</v>
      </c>
      <c r="F5161" s="349" t="s">
        <v>24</v>
      </c>
      <c r="G5161" s="349">
        <v>98059</v>
      </c>
      <c r="H5161" s="349" t="s">
        <v>6343</v>
      </c>
      <c r="I5161" s="349" t="s">
        <v>181</v>
      </c>
      <c r="J5161" s="349" t="s">
        <v>1333</v>
      </c>
      <c r="K5161" s="370">
        <v>3638.06</v>
      </c>
      <c r="L5161" s="349" t="s">
        <v>1138</v>
      </c>
    </row>
    <row r="5162" spans="1:12" ht="13.5" x14ac:dyDescent="0.25">
      <c r="A5162" s="349" t="s">
        <v>4648</v>
      </c>
      <c r="B5162" s="349" t="s">
        <v>4649</v>
      </c>
      <c r="C5162" s="349" t="s">
        <v>6334</v>
      </c>
      <c r="D5162" s="349" t="s">
        <v>6335</v>
      </c>
      <c r="E5162" s="350" t="s">
        <v>24</v>
      </c>
      <c r="F5162" s="349" t="s">
        <v>24</v>
      </c>
      <c r="G5162" s="349">
        <v>98060</v>
      </c>
      <c r="H5162" s="349" t="s">
        <v>6344</v>
      </c>
      <c r="I5162" s="349" t="s">
        <v>181</v>
      </c>
      <c r="J5162" s="349" t="s">
        <v>1333</v>
      </c>
      <c r="K5162" s="370">
        <v>5124.99</v>
      </c>
      <c r="L5162" s="349" t="s">
        <v>1138</v>
      </c>
    </row>
    <row r="5163" spans="1:12" ht="13.5" x14ac:dyDescent="0.25">
      <c r="A5163" s="349" t="s">
        <v>4648</v>
      </c>
      <c r="B5163" s="349" t="s">
        <v>4649</v>
      </c>
      <c r="C5163" s="349" t="s">
        <v>6334</v>
      </c>
      <c r="D5163" s="349" t="s">
        <v>6335</v>
      </c>
      <c r="E5163" s="350" t="s">
        <v>24</v>
      </c>
      <c r="F5163" s="349" t="s">
        <v>24</v>
      </c>
      <c r="G5163" s="349">
        <v>98061</v>
      </c>
      <c r="H5163" s="349" t="s">
        <v>6345</v>
      </c>
      <c r="I5163" s="349" t="s">
        <v>181</v>
      </c>
      <c r="J5163" s="349" t="s">
        <v>1333</v>
      </c>
      <c r="K5163" s="370">
        <v>7161.76</v>
      </c>
      <c r="L5163" s="349" t="s">
        <v>1138</v>
      </c>
    </row>
    <row r="5164" spans="1:12" ht="13.5" x14ac:dyDescent="0.25">
      <c r="A5164" s="349" t="s">
        <v>4648</v>
      </c>
      <c r="B5164" s="349" t="s">
        <v>4649</v>
      </c>
      <c r="C5164" s="349" t="s">
        <v>6334</v>
      </c>
      <c r="D5164" s="349" t="s">
        <v>6335</v>
      </c>
      <c r="E5164" s="350" t="s">
        <v>24</v>
      </c>
      <c r="F5164" s="349" t="s">
        <v>24</v>
      </c>
      <c r="G5164" s="349">
        <v>98062</v>
      </c>
      <c r="H5164" s="349" t="s">
        <v>6346</v>
      </c>
      <c r="I5164" s="349" t="s">
        <v>181</v>
      </c>
      <c r="J5164" s="349" t="s">
        <v>1333</v>
      </c>
      <c r="K5164" s="370">
        <v>2799.27</v>
      </c>
      <c r="L5164" s="349" t="s">
        <v>1138</v>
      </c>
    </row>
    <row r="5165" spans="1:12" ht="13.5" x14ac:dyDescent="0.25">
      <c r="A5165" s="349" t="s">
        <v>4648</v>
      </c>
      <c r="B5165" s="349" t="s">
        <v>4649</v>
      </c>
      <c r="C5165" s="349" t="s">
        <v>6334</v>
      </c>
      <c r="D5165" s="349" t="s">
        <v>6335</v>
      </c>
      <c r="E5165" s="350" t="s">
        <v>24</v>
      </c>
      <c r="F5165" s="349" t="s">
        <v>24</v>
      </c>
      <c r="G5165" s="349">
        <v>98063</v>
      </c>
      <c r="H5165" s="349" t="s">
        <v>6347</v>
      </c>
      <c r="I5165" s="349" t="s">
        <v>181</v>
      </c>
      <c r="J5165" s="349" t="s">
        <v>1333</v>
      </c>
      <c r="K5165" s="370">
        <v>4264.79</v>
      </c>
      <c r="L5165" s="349" t="s">
        <v>1138</v>
      </c>
    </row>
    <row r="5166" spans="1:12" ht="13.5" x14ac:dyDescent="0.25">
      <c r="A5166" s="349" t="s">
        <v>4648</v>
      </c>
      <c r="B5166" s="349" t="s">
        <v>4649</v>
      </c>
      <c r="C5166" s="349" t="s">
        <v>6334</v>
      </c>
      <c r="D5166" s="349" t="s">
        <v>6335</v>
      </c>
      <c r="E5166" s="350" t="s">
        <v>24</v>
      </c>
      <c r="F5166" s="349" t="s">
        <v>24</v>
      </c>
      <c r="G5166" s="349">
        <v>98064</v>
      </c>
      <c r="H5166" s="349" t="s">
        <v>6348</v>
      </c>
      <c r="I5166" s="349" t="s">
        <v>181</v>
      </c>
      <c r="J5166" s="349" t="s">
        <v>1333</v>
      </c>
      <c r="K5166" s="370">
        <v>4902.7</v>
      </c>
      <c r="L5166" s="349" t="s">
        <v>1138</v>
      </c>
    </row>
    <row r="5167" spans="1:12" ht="13.5" x14ac:dyDescent="0.25">
      <c r="A5167" s="349" t="s">
        <v>4648</v>
      </c>
      <c r="B5167" s="349" t="s">
        <v>4649</v>
      </c>
      <c r="C5167" s="349" t="s">
        <v>6334</v>
      </c>
      <c r="D5167" s="349" t="s">
        <v>6335</v>
      </c>
      <c r="E5167" s="350" t="s">
        <v>24</v>
      </c>
      <c r="F5167" s="349" t="s">
        <v>24</v>
      </c>
      <c r="G5167" s="349">
        <v>98065</v>
      </c>
      <c r="H5167" s="349" t="s">
        <v>6349</v>
      </c>
      <c r="I5167" s="349" t="s">
        <v>181</v>
      </c>
      <c r="J5167" s="349" t="s">
        <v>1333</v>
      </c>
      <c r="K5167" s="370">
        <v>6802.31</v>
      </c>
      <c r="L5167" s="349" t="s">
        <v>1138</v>
      </c>
    </row>
    <row r="5168" spans="1:12" ht="13.5" x14ac:dyDescent="0.25">
      <c r="A5168" s="349" t="s">
        <v>4648</v>
      </c>
      <c r="B5168" s="349" t="s">
        <v>4649</v>
      </c>
      <c r="C5168" s="349" t="s">
        <v>6334</v>
      </c>
      <c r="D5168" s="349" t="s">
        <v>6335</v>
      </c>
      <c r="E5168" s="350" t="s">
        <v>24</v>
      </c>
      <c r="F5168" s="349" t="s">
        <v>24</v>
      </c>
      <c r="G5168" s="349">
        <v>98066</v>
      </c>
      <c r="H5168" s="349" t="s">
        <v>6350</v>
      </c>
      <c r="I5168" s="349" t="s">
        <v>181</v>
      </c>
      <c r="J5168" s="349" t="s">
        <v>1333</v>
      </c>
      <c r="K5168" s="370">
        <v>4284.41</v>
      </c>
      <c r="L5168" s="349" t="s">
        <v>1138</v>
      </c>
    </row>
    <row r="5169" spans="1:12" ht="13.5" x14ac:dyDescent="0.25">
      <c r="A5169" s="349" t="s">
        <v>4648</v>
      </c>
      <c r="B5169" s="349" t="s">
        <v>4649</v>
      </c>
      <c r="C5169" s="349" t="s">
        <v>6334</v>
      </c>
      <c r="D5169" s="349" t="s">
        <v>6335</v>
      </c>
      <c r="E5169" s="350" t="s">
        <v>24</v>
      </c>
      <c r="F5169" s="349" t="s">
        <v>24</v>
      </c>
      <c r="G5169" s="349">
        <v>98067</v>
      </c>
      <c r="H5169" s="349" t="s">
        <v>6351</v>
      </c>
      <c r="I5169" s="349" t="s">
        <v>181</v>
      </c>
      <c r="J5169" s="349" t="s">
        <v>1333</v>
      </c>
      <c r="K5169" s="370">
        <v>5693.32</v>
      </c>
      <c r="L5169" s="349" t="s">
        <v>1138</v>
      </c>
    </row>
    <row r="5170" spans="1:12" ht="13.5" x14ac:dyDescent="0.25">
      <c r="A5170" s="349" t="s">
        <v>4648</v>
      </c>
      <c r="B5170" s="349" t="s">
        <v>4649</v>
      </c>
      <c r="C5170" s="349" t="s">
        <v>6334</v>
      </c>
      <c r="D5170" s="349" t="s">
        <v>6335</v>
      </c>
      <c r="E5170" s="350" t="s">
        <v>24</v>
      </c>
      <c r="F5170" s="349" t="s">
        <v>24</v>
      </c>
      <c r="G5170" s="349">
        <v>98068</v>
      </c>
      <c r="H5170" s="349" t="s">
        <v>6352</v>
      </c>
      <c r="I5170" s="349" t="s">
        <v>181</v>
      </c>
      <c r="J5170" s="349" t="s">
        <v>1333</v>
      </c>
      <c r="K5170" s="370">
        <v>8033.98</v>
      </c>
      <c r="L5170" s="349" t="s">
        <v>1138</v>
      </c>
    </row>
    <row r="5171" spans="1:12" ht="13.5" x14ac:dyDescent="0.25">
      <c r="A5171" s="349" t="s">
        <v>4648</v>
      </c>
      <c r="B5171" s="349" t="s">
        <v>4649</v>
      </c>
      <c r="C5171" s="349" t="s">
        <v>6334</v>
      </c>
      <c r="D5171" s="349" t="s">
        <v>6335</v>
      </c>
      <c r="E5171" s="350" t="s">
        <v>24</v>
      </c>
      <c r="F5171" s="349" t="s">
        <v>24</v>
      </c>
      <c r="G5171" s="349">
        <v>98069</v>
      </c>
      <c r="H5171" s="349" t="s">
        <v>6353</v>
      </c>
      <c r="I5171" s="349" t="s">
        <v>181</v>
      </c>
      <c r="J5171" s="349" t="s">
        <v>1333</v>
      </c>
      <c r="K5171" s="370">
        <v>10870.02</v>
      </c>
      <c r="L5171" s="349" t="s">
        <v>1138</v>
      </c>
    </row>
    <row r="5172" spans="1:12" ht="13.5" x14ac:dyDescent="0.25">
      <c r="A5172" s="349" t="s">
        <v>4648</v>
      </c>
      <c r="B5172" s="349" t="s">
        <v>4649</v>
      </c>
      <c r="C5172" s="349" t="s">
        <v>6334</v>
      </c>
      <c r="D5172" s="349" t="s">
        <v>6335</v>
      </c>
      <c r="E5172" s="350" t="s">
        <v>24</v>
      </c>
      <c r="F5172" s="349" t="s">
        <v>24</v>
      </c>
      <c r="G5172" s="349">
        <v>98070</v>
      </c>
      <c r="H5172" s="349" t="s">
        <v>6354</v>
      </c>
      <c r="I5172" s="349" t="s">
        <v>181</v>
      </c>
      <c r="J5172" s="349" t="s">
        <v>1333</v>
      </c>
      <c r="K5172" s="370">
        <v>12353.25</v>
      </c>
      <c r="L5172" s="349" t="s">
        <v>1138</v>
      </c>
    </row>
    <row r="5173" spans="1:12" ht="13.5" x14ac:dyDescent="0.25">
      <c r="A5173" s="349" t="s">
        <v>4648</v>
      </c>
      <c r="B5173" s="349" t="s">
        <v>4649</v>
      </c>
      <c r="C5173" s="349" t="s">
        <v>6334</v>
      </c>
      <c r="D5173" s="349" t="s">
        <v>6335</v>
      </c>
      <c r="E5173" s="350" t="s">
        <v>24</v>
      </c>
      <c r="F5173" s="349" t="s">
        <v>24</v>
      </c>
      <c r="G5173" s="349">
        <v>98071</v>
      </c>
      <c r="H5173" s="349" t="s">
        <v>6355</v>
      </c>
      <c r="I5173" s="349" t="s">
        <v>181</v>
      </c>
      <c r="J5173" s="349" t="s">
        <v>1333</v>
      </c>
      <c r="K5173" s="370">
        <v>13334.19</v>
      </c>
      <c r="L5173" s="349" t="s">
        <v>1138</v>
      </c>
    </row>
    <row r="5174" spans="1:12" ht="13.5" x14ac:dyDescent="0.25">
      <c r="A5174" s="349" t="s">
        <v>4648</v>
      </c>
      <c r="B5174" s="349" t="s">
        <v>4649</v>
      </c>
      <c r="C5174" s="349" t="s">
        <v>6334</v>
      </c>
      <c r="D5174" s="349" t="s">
        <v>6335</v>
      </c>
      <c r="E5174" s="350" t="s">
        <v>24</v>
      </c>
      <c r="F5174" s="349" t="s">
        <v>24</v>
      </c>
      <c r="G5174" s="349">
        <v>98072</v>
      </c>
      <c r="H5174" s="349" t="s">
        <v>6356</v>
      </c>
      <c r="I5174" s="349" t="s">
        <v>181</v>
      </c>
      <c r="J5174" s="349" t="s">
        <v>1333</v>
      </c>
      <c r="K5174" s="370">
        <v>3672.73</v>
      </c>
      <c r="L5174" s="349" t="s">
        <v>1138</v>
      </c>
    </row>
    <row r="5175" spans="1:12" ht="13.5" x14ac:dyDescent="0.25">
      <c r="A5175" s="349" t="s">
        <v>4648</v>
      </c>
      <c r="B5175" s="349" t="s">
        <v>4649</v>
      </c>
      <c r="C5175" s="349" t="s">
        <v>6334</v>
      </c>
      <c r="D5175" s="349" t="s">
        <v>6335</v>
      </c>
      <c r="E5175" s="350" t="s">
        <v>24</v>
      </c>
      <c r="F5175" s="349" t="s">
        <v>24</v>
      </c>
      <c r="G5175" s="349">
        <v>98073</v>
      </c>
      <c r="H5175" s="349" t="s">
        <v>6357</v>
      </c>
      <c r="I5175" s="349" t="s">
        <v>181</v>
      </c>
      <c r="J5175" s="349" t="s">
        <v>1333</v>
      </c>
      <c r="K5175" s="370">
        <v>5844.52</v>
      </c>
      <c r="L5175" s="349" t="s">
        <v>1138</v>
      </c>
    </row>
    <row r="5176" spans="1:12" ht="13.5" x14ac:dyDescent="0.25">
      <c r="A5176" s="349" t="s">
        <v>4648</v>
      </c>
      <c r="B5176" s="349" t="s">
        <v>4649</v>
      </c>
      <c r="C5176" s="349" t="s">
        <v>6334</v>
      </c>
      <c r="D5176" s="349" t="s">
        <v>6335</v>
      </c>
      <c r="E5176" s="350" t="s">
        <v>24</v>
      </c>
      <c r="F5176" s="349" t="s">
        <v>24</v>
      </c>
      <c r="G5176" s="349">
        <v>98074</v>
      </c>
      <c r="H5176" s="349" t="s">
        <v>6358</v>
      </c>
      <c r="I5176" s="349" t="s">
        <v>181</v>
      </c>
      <c r="J5176" s="349" t="s">
        <v>1333</v>
      </c>
      <c r="K5176" s="370">
        <v>9214.23</v>
      </c>
      <c r="L5176" s="349" t="s">
        <v>1138</v>
      </c>
    </row>
    <row r="5177" spans="1:12" ht="13.5" x14ac:dyDescent="0.25">
      <c r="A5177" s="349" t="s">
        <v>4648</v>
      </c>
      <c r="B5177" s="349" t="s">
        <v>4649</v>
      </c>
      <c r="C5177" s="349" t="s">
        <v>6334</v>
      </c>
      <c r="D5177" s="349" t="s">
        <v>6335</v>
      </c>
      <c r="E5177" s="350" t="s">
        <v>24</v>
      </c>
      <c r="F5177" s="349" t="s">
        <v>24</v>
      </c>
      <c r="G5177" s="349">
        <v>98075</v>
      </c>
      <c r="H5177" s="349" t="s">
        <v>6359</v>
      </c>
      <c r="I5177" s="349" t="s">
        <v>181</v>
      </c>
      <c r="J5177" s="349" t="s">
        <v>1333</v>
      </c>
      <c r="K5177" s="370">
        <v>12054.05</v>
      </c>
      <c r="L5177" s="349" t="s">
        <v>1138</v>
      </c>
    </row>
    <row r="5178" spans="1:12" ht="13.5" x14ac:dyDescent="0.25">
      <c r="A5178" s="349" t="s">
        <v>4648</v>
      </c>
      <c r="B5178" s="349" t="s">
        <v>4649</v>
      </c>
      <c r="C5178" s="349" t="s">
        <v>6334</v>
      </c>
      <c r="D5178" s="349" t="s">
        <v>6335</v>
      </c>
      <c r="E5178" s="350" t="s">
        <v>24</v>
      </c>
      <c r="F5178" s="349" t="s">
        <v>24</v>
      </c>
      <c r="G5178" s="349">
        <v>98076</v>
      </c>
      <c r="H5178" s="349" t="s">
        <v>6360</v>
      </c>
      <c r="I5178" s="349" t="s">
        <v>181</v>
      </c>
      <c r="J5178" s="349" t="s">
        <v>1333</v>
      </c>
      <c r="K5178" s="370">
        <v>13979.99</v>
      </c>
      <c r="L5178" s="349" t="s">
        <v>1138</v>
      </c>
    </row>
    <row r="5179" spans="1:12" ht="13.5" x14ac:dyDescent="0.25">
      <c r="A5179" s="349" t="s">
        <v>4648</v>
      </c>
      <c r="B5179" s="349" t="s">
        <v>4649</v>
      </c>
      <c r="C5179" s="349" t="s">
        <v>6334</v>
      </c>
      <c r="D5179" s="349" t="s">
        <v>6335</v>
      </c>
      <c r="E5179" s="350" t="s">
        <v>24</v>
      </c>
      <c r="F5179" s="349" t="s">
        <v>24</v>
      </c>
      <c r="G5179" s="349">
        <v>98077</v>
      </c>
      <c r="H5179" s="349" t="s">
        <v>6361</v>
      </c>
      <c r="I5179" s="349" t="s">
        <v>181</v>
      </c>
      <c r="J5179" s="349" t="s">
        <v>1333</v>
      </c>
      <c r="K5179" s="370">
        <v>16509.52</v>
      </c>
      <c r="L5179" s="349" t="s">
        <v>1138</v>
      </c>
    </row>
    <row r="5180" spans="1:12" ht="13.5" x14ac:dyDescent="0.25">
      <c r="A5180" s="349" t="s">
        <v>4648</v>
      </c>
      <c r="B5180" s="349" t="s">
        <v>4649</v>
      </c>
      <c r="C5180" s="349" t="s">
        <v>6334</v>
      </c>
      <c r="D5180" s="349" t="s">
        <v>6335</v>
      </c>
      <c r="E5180" s="350" t="s">
        <v>24</v>
      </c>
      <c r="F5180" s="349" t="s">
        <v>24</v>
      </c>
      <c r="G5180" s="349">
        <v>98078</v>
      </c>
      <c r="H5180" s="349" t="s">
        <v>6362</v>
      </c>
      <c r="I5180" s="349" t="s">
        <v>181</v>
      </c>
      <c r="J5180" s="349" t="s">
        <v>1333</v>
      </c>
      <c r="K5180" s="370">
        <v>3686.91</v>
      </c>
      <c r="L5180" s="349" t="s">
        <v>1138</v>
      </c>
    </row>
    <row r="5181" spans="1:12" ht="13.5" x14ac:dyDescent="0.25">
      <c r="A5181" s="349" t="s">
        <v>4648</v>
      </c>
      <c r="B5181" s="349" t="s">
        <v>4649</v>
      </c>
      <c r="C5181" s="349" t="s">
        <v>6334</v>
      </c>
      <c r="D5181" s="349" t="s">
        <v>6335</v>
      </c>
      <c r="E5181" s="350" t="s">
        <v>24</v>
      </c>
      <c r="F5181" s="349" t="s">
        <v>24</v>
      </c>
      <c r="G5181" s="349">
        <v>98079</v>
      </c>
      <c r="H5181" s="349" t="s">
        <v>6363</v>
      </c>
      <c r="I5181" s="349" t="s">
        <v>181</v>
      </c>
      <c r="J5181" s="349" t="s">
        <v>1333</v>
      </c>
      <c r="K5181" s="370">
        <v>6515.66</v>
      </c>
      <c r="L5181" s="349" t="s">
        <v>1138</v>
      </c>
    </row>
    <row r="5182" spans="1:12" ht="13.5" x14ac:dyDescent="0.25">
      <c r="A5182" s="349" t="s">
        <v>4648</v>
      </c>
      <c r="B5182" s="349" t="s">
        <v>4649</v>
      </c>
      <c r="C5182" s="349" t="s">
        <v>6334</v>
      </c>
      <c r="D5182" s="349" t="s">
        <v>6335</v>
      </c>
      <c r="E5182" s="350" t="s">
        <v>24</v>
      </c>
      <c r="F5182" s="349" t="s">
        <v>24</v>
      </c>
      <c r="G5182" s="349">
        <v>98080</v>
      </c>
      <c r="H5182" s="349" t="s">
        <v>6364</v>
      </c>
      <c r="I5182" s="349" t="s">
        <v>181</v>
      </c>
      <c r="J5182" s="349" t="s">
        <v>1333</v>
      </c>
      <c r="K5182" s="370">
        <v>8469.41</v>
      </c>
      <c r="L5182" s="349" t="s">
        <v>1138</v>
      </c>
    </row>
    <row r="5183" spans="1:12" ht="13.5" x14ac:dyDescent="0.25">
      <c r="A5183" s="349" t="s">
        <v>4648</v>
      </c>
      <c r="B5183" s="349" t="s">
        <v>4649</v>
      </c>
      <c r="C5183" s="349" t="s">
        <v>6334</v>
      </c>
      <c r="D5183" s="349" t="s">
        <v>6335</v>
      </c>
      <c r="E5183" s="350" t="s">
        <v>24</v>
      </c>
      <c r="F5183" s="349" t="s">
        <v>24</v>
      </c>
      <c r="G5183" s="349">
        <v>98081</v>
      </c>
      <c r="H5183" s="349" t="s">
        <v>6365</v>
      </c>
      <c r="I5183" s="349" t="s">
        <v>181</v>
      </c>
      <c r="J5183" s="349" t="s">
        <v>1333</v>
      </c>
      <c r="K5183" s="370">
        <v>12617.56</v>
      </c>
      <c r="L5183" s="349" t="s">
        <v>1138</v>
      </c>
    </row>
    <row r="5184" spans="1:12" ht="13.5" x14ac:dyDescent="0.25">
      <c r="A5184" s="349" t="s">
        <v>4648</v>
      </c>
      <c r="B5184" s="349" t="s">
        <v>4649</v>
      </c>
      <c r="C5184" s="349" t="s">
        <v>6334</v>
      </c>
      <c r="D5184" s="349" t="s">
        <v>6335</v>
      </c>
      <c r="E5184" s="350" t="s">
        <v>24</v>
      </c>
      <c r="F5184" s="349" t="s">
        <v>24</v>
      </c>
      <c r="G5184" s="349">
        <v>98082</v>
      </c>
      <c r="H5184" s="349" t="s">
        <v>6366</v>
      </c>
      <c r="I5184" s="349" t="s">
        <v>181</v>
      </c>
      <c r="J5184" s="349" t="s">
        <v>1333</v>
      </c>
      <c r="K5184" s="370">
        <v>3636.75</v>
      </c>
      <c r="L5184" s="349" t="s">
        <v>1138</v>
      </c>
    </row>
    <row r="5185" spans="1:12" ht="13.5" x14ac:dyDescent="0.25">
      <c r="A5185" s="349" t="s">
        <v>4648</v>
      </c>
      <c r="B5185" s="349" t="s">
        <v>4649</v>
      </c>
      <c r="C5185" s="349" t="s">
        <v>6334</v>
      </c>
      <c r="D5185" s="349" t="s">
        <v>6335</v>
      </c>
      <c r="E5185" s="350" t="s">
        <v>24</v>
      </c>
      <c r="F5185" s="349" t="s">
        <v>24</v>
      </c>
      <c r="G5185" s="349">
        <v>98083</v>
      </c>
      <c r="H5185" s="349" t="s">
        <v>6367</v>
      </c>
      <c r="I5185" s="349" t="s">
        <v>181</v>
      </c>
      <c r="J5185" s="349" t="s">
        <v>1333</v>
      </c>
      <c r="K5185" s="370">
        <v>4787.95</v>
      </c>
      <c r="L5185" s="349" t="s">
        <v>1138</v>
      </c>
    </row>
    <row r="5186" spans="1:12" ht="13.5" x14ac:dyDescent="0.25">
      <c r="A5186" s="349" t="s">
        <v>4648</v>
      </c>
      <c r="B5186" s="349" t="s">
        <v>4649</v>
      </c>
      <c r="C5186" s="349" t="s">
        <v>6334</v>
      </c>
      <c r="D5186" s="349" t="s">
        <v>6335</v>
      </c>
      <c r="E5186" s="350" t="s">
        <v>24</v>
      </c>
      <c r="F5186" s="349" t="s">
        <v>24</v>
      </c>
      <c r="G5186" s="349">
        <v>98084</v>
      </c>
      <c r="H5186" s="349" t="s">
        <v>6368</v>
      </c>
      <c r="I5186" s="349" t="s">
        <v>181</v>
      </c>
      <c r="J5186" s="349" t="s">
        <v>1333</v>
      </c>
      <c r="K5186" s="370">
        <v>6707.29</v>
      </c>
      <c r="L5186" s="349" t="s">
        <v>1138</v>
      </c>
    </row>
    <row r="5187" spans="1:12" ht="13.5" x14ac:dyDescent="0.25">
      <c r="A5187" s="349" t="s">
        <v>4648</v>
      </c>
      <c r="B5187" s="349" t="s">
        <v>4649</v>
      </c>
      <c r="C5187" s="349" t="s">
        <v>6334</v>
      </c>
      <c r="D5187" s="349" t="s">
        <v>6335</v>
      </c>
      <c r="E5187" s="350" t="s">
        <v>24</v>
      </c>
      <c r="F5187" s="349" t="s">
        <v>24</v>
      </c>
      <c r="G5187" s="349">
        <v>98085</v>
      </c>
      <c r="H5187" s="349" t="s">
        <v>6369</v>
      </c>
      <c r="I5187" s="349" t="s">
        <v>181</v>
      </c>
      <c r="J5187" s="349" t="s">
        <v>1333</v>
      </c>
      <c r="K5187" s="370">
        <v>9116.58</v>
      </c>
      <c r="L5187" s="349" t="s">
        <v>1138</v>
      </c>
    </row>
    <row r="5188" spans="1:12" ht="13.5" x14ac:dyDescent="0.25">
      <c r="A5188" s="349" t="s">
        <v>4648</v>
      </c>
      <c r="B5188" s="349" t="s">
        <v>4649</v>
      </c>
      <c r="C5188" s="349" t="s">
        <v>6334</v>
      </c>
      <c r="D5188" s="349" t="s">
        <v>6335</v>
      </c>
      <c r="E5188" s="350" t="s">
        <v>24</v>
      </c>
      <c r="F5188" s="349" t="s">
        <v>24</v>
      </c>
      <c r="G5188" s="349">
        <v>98086</v>
      </c>
      <c r="H5188" s="349" t="s">
        <v>6370</v>
      </c>
      <c r="I5188" s="349" t="s">
        <v>181</v>
      </c>
      <c r="J5188" s="349" t="s">
        <v>1333</v>
      </c>
      <c r="K5188" s="370">
        <v>10264.89</v>
      </c>
      <c r="L5188" s="349" t="s">
        <v>1138</v>
      </c>
    </row>
    <row r="5189" spans="1:12" ht="13.5" x14ac:dyDescent="0.25">
      <c r="A5189" s="349" t="s">
        <v>4648</v>
      </c>
      <c r="B5189" s="349" t="s">
        <v>4649</v>
      </c>
      <c r="C5189" s="349" t="s">
        <v>6334</v>
      </c>
      <c r="D5189" s="349" t="s">
        <v>6335</v>
      </c>
      <c r="E5189" s="350" t="s">
        <v>24</v>
      </c>
      <c r="F5189" s="349" t="s">
        <v>24</v>
      </c>
      <c r="G5189" s="349">
        <v>98087</v>
      </c>
      <c r="H5189" s="349" t="s">
        <v>6371</v>
      </c>
      <c r="I5189" s="349" t="s">
        <v>181</v>
      </c>
      <c r="J5189" s="349" t="s">
        <v>1333</v>
      </c>
      <c r="K5189" s="370">
        <v>10901.38</v>
      </c>
      <c r="L5189" s="349" t="s">
        <v>1138</v>
      </c>
    </row>
    <row r="5190" spans="1:12" ht="13.5" x14ac:dyDescent="0.25">
      <c r="A5190" s="349" t="s">
        <v>4648</v>
      </c>
      <c r="B5190" s="349" t="s">
        <v>4649</v>
      </c>
      <c r="C5190" s="349" t="s">
        <v>6334</v>
      </c>
      <c r="D5190" s="349" t="s">
        <v>6335</v>
      </c>
      <c r="E5190" s="350" t="s">
        <v>24</v>
      </c>
      <c r="F5190" s="349" t="s">
        <v>24</v>
      </c>
      <c r="G5190" s="349">
        <v>98088</v>
      </c>
      <c r="H5190" s="349" t="s">
        <v>6372</v>
      </c>
      <c r="I5190" s="349" t="s">
        <v>181</v>
      </c>
      <c r="J5190" s="349" t="s">
        <v>1333</v>
      </c>
      <c r="K5190" s="370">
        <v>3174.2</v>
      </c>
      <c r="L5190" s="349" t="s">
        <v>1138</v>
      </c>
    </row>
    <row r="5191" spans="1:12" ht="13.5" x14ac:dyDescent="0.25">
      <c r="A5191" s="349" t="s">
        <v>4648</v>
      </c>
      <c r="B5191" s="349" t="s">
        <v>4649</v>
      </c>
      <c r="C5191" s="349" t="s">
        <v>6334</v>
      </c>
      <c r="D5191" s="349" t="s">
        <v>6335</v>
      </c>
      <c r="E5191" s="350" t="s">
        <v>24</v>
      </c>
      <c r="F5191" s="349" t="s">
        <v>24</v>
      </c>
      <c r="G5191" s="349">
        <v>98089</v>
      </c>
      <c r="H5191" s="349" t="s">
        <v>6373</v>
      </c>
      <c r="I5191" s="349" t="s">
        <v>181</v>
      </c>
      <c r="J5191" s="349" t="s">
        <v>1333</v>
      </c>
      <c r="K5191" s="370">
        <v>5062</v>
      </c>
      <c r="L5191" s="349" t="s">
        <v>1138</v>
      </c>
    </row>
    <row r="5192" spans="1:12" ht="13.5" x14ac:dyDescent="0.25">
      <c r="A5192" s="349" t="s">
        <v>4648</v>
      </c>
      <c r="B5192" s="349" t="s">
        <v>4649</v>
      </c>
      <c r="C5192" s="349" t="s">
        <v>6334</v>
      </c>
      <c r="D5192" s="349" t="s">
        <v>6335</v>
      </c>
      <c r="E5192" s="350" t="s">
        <v>24</v>
      </c>
      <c r="F5192" s="349" t="s">
        <v>24</v>
      </c>
      <c r="G5192" s="349">
        <v>98090</v>
      </c>
      <c r="H5192" s="349" t="s">
        <v>6374</v>
      </c>
      <c r="I5192" s="349" t="s">
        <v>181</v>
      </c>
      <c r="J5192" s="349" t="s">
        <v>1333</v>
      </c>
      <c r="K5192" s="370">
        <v>8017.11</v>
      </c>
      <c r="L5192" s="349" t="s">
        <v>1138</v>
      </c>
    </row>
    <row r="5193" spans="1:12" ht="13.5" x14ac:dyDescent="0.25">
      <c r="A5193" s="349" t="s">
        <v>4648</v>
      </c>
      <c r="B5193" s="349" t="s">
        <v>4649</v>
      </c>
      <c r="C5193" s="349" t="s">
        <v>6334</v>
      </c>
      <c r="D5193" s="349" t="s">
        <v>6335</v>
      </c>
      <c r="E5193" s="350" t="s">
        <v>24</v>
      </c>
      <c r="F5193" s="349" t="s">
        <v>24</v>
      </c>
      <c r="G5193" s="349">
        <v>98091</v>
      </c>
      <c r="H5193" s="349" t="s">
        <v>6375</v>
      </c>
      <c r="I5193" s="349" t="s">
        <v>181</v>
      </c>
      <c r="J5193" s="349" t="s">
        <v>1333</v>
      </c>
      <c r="K5193" s="370">
        <v>10507.36</v>
      </c>
      <c r="L5193" s="349" t="s">
        <v>1138</v>
      </c>
    </row>
    <row r="5194" spans="1:12" ht="13.5" x14ac:dyDescent="0.25">
      <c r="A5194" s="349" t="s">
        <v>4648</v>
      </c>
      <c r="B5194" s="349" t="s">
        <v>4649</v>
      </c>
      <c r="C5194" s="349" t="s">
        <v>6334</v>
      </c>
      <c r="D5194" s="349" t="s">
        <v>6335</v>
      </c>
      <c r="E5194" s="350" t="s">
        <v>24</v>
      </c>
      <c r="F5194" s="349" t="s">
        <v>24</v>
      </c>
      <c r="G5194" s="349">
        <v>98092</v>
      </c>
      <c r="H5194" s="349" t="s">
        <v>6376</v>
      </c>
      <c r="I5194" s="349" t="s">
        <v>181</v>
      </c>
      <c r="J5194" s="349" t="s">
        <v>1333</v>
      </c>
      <c r="K5194" s="370">
        <v>12245.15</v>
      </c>
      <c r="L5194" s="349" t="s">
        <v>1138</v>
      </c>
    </row>
    <row r="5195" spans="1:12" ht="13.5" x14ac:dyDescent="0.25">
      <c r="A5195" s="349" t="s">
        <v>4648</v>
      </c>
      <c r="B5195" s="349" t="s">
        <v>4649</v>
      </c>
      <c r="C5195" s="349" t="s">
        <v>6334</v>
      </c>
      <c r="D5195" s="349" t="s">
        <v>6335</v>
      </c>
      <c r="E5195" s="350" t="s">
        <v>24</v>
      </c>
      <c r="F5195" s="349" t="s">
        <v>24</v>
      </c>
      <c r="G5195" s="349">
        <v>98093</v>
      </c>
      <c r="H5195" s="349" t="s">
        <v>6377</v>
      </c>
      <c r="I5195" s="349" t="s">
        <v>181</v>
      </c>
      <c r="J5195" s="349" t="s">
        <v>1333</v>
      </c>
      <c r="K5195" s="370">
        <v>14478.89</v>
      </c>
      <c r="L5195" s="349" t="s">
        <v>1138</v>
      </c>
    </row>
    <row r="5196" spans="1:12" ht="13.5" x14ac:dyDescent="0.25">
      <c r="A5196" s="349" t="s">
        <v>4648</v>
      </c>
      <c r="B5196" s="349" t="s">
        <v>4649</v>
      </c>
      <c r="C5196" s="349" t="s">
        <v>6334</v>
      </c>
      <c r="D5196" s="349" t="s">
        <v>6335</v>
      </c>
      <c r="E5196" s="350" t="s">
        <v>24</v>
      </c>
      <c r="F5196" s="349" t="s">
        <v>24</v>
      </c>
      <c r="G5196" s="349">
        <v>98094</v>
      </c>
      <c r="H5196" s="349" t="s">
        <v>6378</v>
      </c>
      <c r="I5196" s="349" t="s">
        <v>181</v>
      </c>
      <c r="J5196" s="349" t="s">
        <v>1333</v>
      </c>
      <c r="K5196" s="370">
        <v>2581.33</v>
      </c>
      <c r="L5196" s="349" t="s">
        <v>1138</v>
      </c>
    </row>
    <row r="5197" spans="1:12" ht="13.5" x14ac:dyDescent="0.25">
      <c r="A5197" s="349" t="s">
        <v>4648</v>
      </c>
      <c r="B5197" s="349" t="s">
        <v>4649</v>
      </c>
      <c r="C5197" s="349" t="s">
        <v>6334</v>
      </c>
      <c r="D5197" s="349" t="s">
        <v>6335</v>
      </c>
      <c r="E5197" s="350" t="s">
        <v>24</v>
      </c>
      <c r="F5197" s="349" t="s">
        <v>24</v>
      </c>
      <c r="G5197" s="349">
        <v>98099</v>
      </c>
      <c r="H5197" s="349" t="s">
        <v>6379</v>
      </c>
      <c r="I5197" s="349" t="s">
        <v>181</v>
      </c>
      <c r="J5197" s="349" t="s">
        <v>1333</v>
      </c>
      <c r="K5197" s="370">
        <v>4418.05</v>
      </c>
      <c r="L5197" s="349" t="s">
        <v>1138</v>
      </c>
    </row>
    <row r="5198" spans="1:12" ht="13.5" x14ac:dyDescent="0.25">
      <c r="A5198" s="349" t="s">
        <v>4648</v>
      </c>
      <c r="B5198" s="349" t="s">
        <v>4649</v>
      </c>
      <c r="C5198" s="349" t="s">
        <v>6334</v>
      </c>
      <c r="D5198" s="349" t="s">
        <v>6335</v>
      </c>
      <c r="E5198" s="350" t="s">
        <v>24</v>
      </c>
      <c r="F5198" s="349" t="s">
        <v>24</v>
      </c>
      <c r="G5198" s="349">
        <v>98100</v>
      </c>
      <c r="H5198" s="349" t="s">
        <v>6380</v>
      </c>
      <c r="I5198" s="349" t="s">
        <v>181</v>
      </c>
      <c r="J5198" s="349" t="s">
        <v>1333</v>
      </c>
      <c r="K5198" s="370">
        <v>5820.59</v>
      </c>
      <c r="L5198" s="349" t="s">
        <v>1138</v>
      </c>
    </row>
    <row r="5199" spans="1:12" ht="13.5" x14ac:dyDescent="0.25">
      <c r="A5199" s="349" t="s">
        <v>4648</v>
      </c>
      <c r="B5199" s="349" t="s">
        <v>4649</v>
      </c>
      <c r="C5199" s="349" t="s">
        <v>6334</v>
      </c>
      <c r="D5199" s="349" t="s">
        <v>6335</v>
      </c>
      <c r="E5199" s="350" t="s">
        <v>24</v>
      </c>
      <c r="F5199" s="349" t="s">
        <v>24</v>
      </c>
      <c r="G5199" s="349">
        <v>98101</v>
      </c>
      <c r="H5199" s="349" t="s">
        <v>6381</v>
      </c>
      <c r="I5199" s="349" t="s">
        <v>181</v>
      </c>
      <c r="J5199" s="349" t="s">
        <v>1333</v>
      </c>
      <c r="K5199" s="370">
        <v>8622.08</v>
      </c>
      <c r="L5199" s="349" t="s">
        <v>1138</v>
      </c>
    </row>
    <row r="5200" spans="1:12" ht="13.5" x14ac:dyDescent="0.25">
      <c r="A5200" s="349" t="s">
        <v>4648</v>
      </c>
      <c r="B5200" s="349" t="s">
        <v>4649</v>
      </c>
      <c r="C5200" s="349" t="s">
        <v>6334</v>
      </c>
      <c r="D5200" s="349" t="s">
        <v>6335</v>
      </c>
      <c r="E5200" s="350" t="s">
        <v>24</v>
      </c>
      <c r="F5200" s="349" t="s">
        <v>24</v>
      </c>
      <c r="G5200" s="349">
        <v>98109</v>
      </c>
      <c r="H5200" s="349" t="s">
        <v>6382</v>
      </c>
      <c r="I5200" s="349" t="s">
        <v>181</v>
      </c>
      <c r="J5200" s="349" t="s">
        <v>1333</v>
      </c>
      <c r="K5200" s="350">
        <v>763.89</v>
      </c>
      <c r="L5200" s="349" t="s">
        <v>1138</v>
      </c>
    </row>
    <row r="5201" spans="1:12" ht="13.5" x14ac:dyDescent="0.25">
      <c r="A5201" s="349" t="s">
        <v>4648</v>
      </c>
      <c r="B5201" s="349" t="s">
        <v>4649</v>
      </c>
      <c r="C5201" s="349" t="s">
        <v>6334</v>
      </c>
      <c r="D5201" s="349" t="s">
        <v>6335</v>
      </c>
      <c r="E5201" s="350" t="s">
        <v>24</v>
      </c>
      <c r="F5201" s="349" t="s">
        <v>24</v>
      </c>
      <c r="G5201" s="349">
        <v>98110</v>
      </c>
      <c r="H5201" s="349" t="s">
        <v>6383</v>
      </c>
      <c r="I5201" s="349" t="s">
        <v>181</v>
      </c>
      <c r="J5201" s="349" t="s">
        <v>1333</v>
      </c>
      <c r="K5201" s="350">
        <v>407.62</v>
      </c>
      <c r="L5201" s="349" t="s">
        <v>1138</v>
      </c>
    </row>
    <row r="5202" spans="1:12" ht="13.5" x14ac:dyDescent="0.25">
      <c r="A5202" s="349" t="s">
        <v>4648</v>
      </c>
      <c r="B5202" s="349" t="s">
        <v>4649</v>
      </c>
      <c r="C5202" s="349" t="s">
        <v>6334</v>
      </c>
      <c r="D5202" s="349" t="s">
        <v>6335</v>
      </c>
      <c r="E5202" s="350" t="s">
        <v>24</v>
      </c>
      <c r="F5202" s="349" t="s">
        <v>24</v>
      </c>
      <c r="G5202" s="349">
        <v>98111</v>
      </c>
      <c r="H5202" s="349" t="s">
        <v>6384</v>
      </c>
      <c r="I5202" s="349" t="s">
        <v>181</v>
      </c>
      <c r="J5202" s="349" t="s">
        <v>1333</v>
      </c>
      <c r="K5202" s="350">
        <v>54.2</v>
      </c>
      <c r="L5202" s="349" t="s">
        <v>1138</v>
      </c>
    </row>
    <row r="5203" spans="1:12" ht="13.5" x14ac:dyDescent="0.25">
      <c r="A5203" s="349" t="s">
        <v>4648</v>
      </c>
      <c r="B5203" s="349" t="s">
        <v>4649</v>
      </c>
      <c r="C5203" s="349" t="s">
        <v>6334</v>
      </c>
      <c r="D5203" s="349" t="s">
        <v>6335</v>
      </c>
      <c r="E5203" s="350" t="s">
        <v>24</v>
      </c>
      <c r="F5203" s="349" t="s">
        <v>24</v>
      </c>
      <c r="G5203" s="349">
        <v>98112</v>
      </c>
      <c r="H5203" s="349" t="s">
        <v>6385</v>
      </c>
      <c r="I5203" s="349" t="s">
        <v>181</v>
      </c>
      <c r="J5203" s="349" t="s">
        <v>1333</v>
      </c>
      <c r="K5203" s="350">
        <v>128.86000000000001</v>
      </c>
      <c r="L5203" s="349" t="s">
        <v>1138</v>
      </c>
    </row>
    <row r="5204" spans="1:12" ht="13.5" x14ac:dyDescent="0.25">
      <c r="A5204" s="349" t="s">
        <v>4648</v>
      </c>
      <c r="B5204" s="349" t="s">
        <v>4649</v>
      </c>
      <c r="C5204" s="349" t="s">
        <v>6334</v>
      </c>
      <c r="D5204" s="349" t="s">
        <v>6335</v>
      </c>
      <c r="E5204" s="350" t="s">
        <v>24</v>
      </c>
      <c r="F5204" s="349" t="s">
        <v>24</v>
      </c>
      <c r="G5204" s="349">
        <v>98114</v>
      </c>
      <c r="H5204" s="349" t="s">
        <v>6386</v>
      </c>
      <c r="I5204" s="349" t="s">
        <v>181</v>
      </c>
      <c r="J5204" s="349" t="s">
        <v>1333</v>
      </c>
      <c r="K5204" s="350">
        <v>706.84</v>
      </c>
      <c r="L5204" s="349" t="s">
        <v>1138</v>
      </c>
    </row>
    <row r="5205" spans="1:12" ht="13.5" x14ac:dyDescent="0.25">
      <c r="A5205" s="349" t="s">
        <v>4648</v>
      </c>
      <c r="B5205" s="349" t="s">
        <v>4649</v>
      </c>
      <c r="C5205" s="349" t="s">
        <v>6334</v>
      </c>
      <c r="D5205" s="349" t="s">
        <v>6335</v>
      </c>
      <c r="E5205" s="350" t="s">
        <v>24</v>
      </c>
      <c r="F5205" s="349" t="s">
        <v>24</v>
      </c>
      <c r="G5205" s="349">
        <v>98115</v>
      </c>
      <c r="H5205" s="349" t="s">
        <v>6387</v>
      </c>
      <c r="I5205" s="349" t="s">
        <v>181</v>
      </c>
      <c r="J5205" s="349" t="s">
        <v>1333</v>
      </c>
      <c r="K5205" s="350">
        <v>100.95</v>
      </c>
      <c r="L5205" s="349" t="s">
        <v>1138</v>
      </c>
    </row>
    <row r="5206" spans="1:12" ht="13.5" x14ac:dyDescent="0.25">
      <c r="A5206" s="349" t="s">
        <v>4648</v>
      </c>
      <c r="B5206" s="349" t="s">
        <v>4649</v>
      </c>
      <c r="C5206" s="349" t="s">
        <v>6388</v>
      </c>
      <c r="D5206" s="349" t="s">
        <v>6389</v>
      </c>
      <c r="E5206" s="350" t="s">
        <v>24</v>
      </c>
      <c r="F5206" s="349" t="s">
        <v>24</v>
      </c>
      <c r="G5206" s="349">
        <v>89957</v>
      </c>
      <c r="H5206" s="349" t="s">
        <v>6390</v>
      </c>
      <c r="I5206" s="349" t="s">
        <v>181</v>
      </c>
      <c r="J5206" s="349" t="s">
        <v>1137</v>
      </c>
      <c r="K5206" s="350">
        <v>139.07</v>
      </c>
      <c r="L5206" s="349" t="s">
        <v>1138</v>
      </c>
    </row>
    <row r="5207" spans="1:12" ht="13.5" x14ac:dyDescent="0.25">
      <c r="A5207" s="349" t="s">
        <v>4648</v>
      </c>
      <c r="B5207" s="349" t="s">
        <v>4649</v>
      </c>
      <c r="C5207" s="349" t="s">
        <v>6388</v>
      </c>
      <c r="D5207" s="349" t="s">
        <v>6389</v>
      </c>
      <c r="E5207" s="350" t="s">
        <v>24</v>
      </c>
      <c r="F5207" s="349" t="s">
        <v>24</v>
      </c>
      <c r="G5207" s="349">
        <v>89959</v>
      </c>
      <c r="H5207" s="349" t="s">
        <v>6391</v>
      </c>
      <c r="I5207" s="349" t="s">
        <v>181</v>
      </c>
      <c r="J5207" s="349" t="s">
        <v>1137</v>
      </c>
      <c r="K5207" s="350">
        <v>231.59</v>
      </c>
      <c r="L5207" s="349" t="s">
        <v>1138</v>
      </c>
    </row>
    <row r="5208" spans="1:12" ht="13.5" x14ac:dyDescent="0.25">
      <c r="A5208" s="349" t="s">
        <v>4648</v>
      </c>
      <c r="B5208" s="349" t="s">
        <v>4649</v>
      </c>
      <c r="C5208" s="349" t="s">
        <v>6392</v>
      </c>
      <c r="D5208" s="349" t="s">
        <v>6393</v>
      </c>
      <c r="E5208" s="350" t="s">
        <v>24</v>
      </c>
      <c r="F5208" s="349" t="s">
        <v>24</v>
      </c>
      <c r="G5208" s="349">
        <v>89349</v>
      </c>
      <c r="H5208" s="349" t="s">
        <v>6394</v>
      </c>
      <c r="I5208" s="349" t="s">
        <v>181</v>
      </c>
      <c r="J5208" s="349" t="s">
        <v>1137</v>
      </c>
      <c r="K5208" s="350">
        <v>29.94</v>
      </c>
      <c r="L5208" s="349" t="s">
        <v>1138</v>
      </c>
    </row>
    <row r="5209" spans="1:12" ht="13.5" x14ac:dyDescent="0.25">
      <c r="A5209" s="349" t="s">
        <v>4648</v>
      </c>
      <c r="B5209" s="349" t="s">
        <v>4649</v>
      </c>
      <c r="C5209" s="349" t="s">
        <v>6392</v>
      </c>
      <c r="D5209" s="349" t="s">
        <v>6393</v>
      </c>
      <c r="E5209" s="350" t="s">
        <v>24</v>
      </c>
      <c r="F5209" s="349" t="s">
        <v>24</v>
      </c>
      <c r="G5209" s="349">
        <v>89351</v>
      </c>
      <c r="H5209" s="349" t="s">
        <v>6395</v>
      </c>
      <c r="I5209" s="349" t="s">
        <v>181</v>
      </c>
      <c r="J5209" s="349" t="s">
        <v>1137</v>
      </c>
      <c r="K5209" s="350">
        <v>36.89</v>
      </c>
      <c r="L5209" s="349" t="s">
        <v>1138</v>
      </c>
    </row>
    <row r="5210" spans="1:12" ht="13.5" x14ac:dyDescent="0.25">
      <c r="A5210" s="349" t="s">
        <v>4648</v>
      </c>
      <c r="B5210" s="349" t="s">
        <v>4649</v>
      </c>
      <c r="C5210" s="349" t="s">
        <v>6392</v>
      </c>
      <c r="D5210" s="349" t="s">
        <v>6393</v>
      </c>
      <c r="E5210" s="350" t="s">
        <v>24</v>
      </c>
      <c r="F5210" s="349" t="s">
        <v>24</v>
      </c>
      <c r="G5210" s="349">
        <v>89352</v>
      </c>
      <c r="H5210" s="349" t="s">
        <v>6396</v>
      </c>
      <c r="I5210" s="349" t="s">
        <v>181</v>
      </c>
      <c r="J5210" s="349" t="s">
        <v>1137</v>
      </c>
      <c r="K5210" s="350">
        <v>40.86</v>
      </c>
      <c r="L5210" s="349" t="s">
        <v>1138</v>
      </c>
    </row>
    <row r="5211" spans="1:12" ht="13.5" x14ac:dyDescent="0.25">
      <c r="A5211" s="349" t="s">
        <v>4648</v>
      </c>
      <c r="B5211" s="349" t="s">
        <v>4649</v>
      </c>
      <c r="C5211" s="349" t="s">
        <v>6392</v>
      </c>
      <c r="D5211" s="349" t="s">
        <v>6393</v>
      </c>
      <c r="E5211" s="350" t="s">
        <v>24</v>
      </c>
      <c r="F5211" s="349" t="s">
        <v>24</v>
      </c>
      <c r="G5211" s="349">
        <v>89353</v>
      </c>
      <c r="H5211" s="349" t="s">
        <v>6397</v>
      </c>
      <c r="I5211" s="349" t="s">
        <v>181</v>
      </c>
      <c r="J5211" s="349" t="s">
        <v>1137</v>
      </c>
      <c r="K5211" s="350">
        <v>44.71</v>
      </c>
      <c r="L5211" s="349" t="s">
        <v>1138</v>
      </c>
    </row>
    <row r="5212" spans="1:12" ht="13.5" x14ac:dyDescent="0.25">
      <c r="A5212" s="349" t="s">
        <v>4648</v>
      </c>
      <c r="B5212" s="349" t="s">
        <v>4649</v>
      </c>
      <c r="C5212" s="349" t="s">
        <v>6392</v>
      </c>
      <c r="D5212" s="349" t="s">
        <v>6393</v>
      </c>
      <c r="E5212" s="350" t="s">
        <v>24</v>
      </c>
      <c r="F5212" s="349" t="s">
        <v>24</v>
      </c>
      <c r="G5212" s="349">
        <v>89354</v>
      </c>
      <c r="H5212" s="349" t="s">
        <v>6398</v>
      </c>
      <c r="I5212" s="349" t="s">
        <v>181</v>
      </c>
      <c r="J5212" s="349" t="s">
        <v>1137</v>
      </c>
      <c r="K5212" s="350">
        <v>431.57</v>
      </c>
      <c r="L5212" s="349" t="s">
        <v>1138</v>
      </c>
    </row>
    <row r="5213" spans="1:12" ht="13.5" x14ac:dyDescent="0.25">
      <c r="A5213" s="349" t="s">
        <v>4648</v>
      </c>
      <c r="B5213" s="349" t="s">
        <v>4649</v>
      </c>
      <c r="C5213" s="349" t="s">
        <v>6392</v>
      </c>
      <c r="D5213" s="349" t="s">
        <v>6393</v>
      </c>
      <c r="E5213" s="350" t="s">
        <v>24</v>
      </c>
      <c r="F5213" s="349" t="s">
        <v>24</v>
      </c>
      <c r="G5213" s="349">
        <v>89969</v>
      </c>
      <c r="H5213" s="349" t="s">
        <v>6399</v>
      </c>
      <c r="I5213" s="349" t="s">
        <v>181</v>
      </c>
      <c r="J5213" s="349" t="s">
        <v>1137</v>
      </c>
      <c r="K5213" s="350">
        <v>47.61</v>
      </c>
      <c r="L5213" s="349" t="s">
        <v>1138</v>
      </c>
    </row>
    <row r="5214" spans="1:12" ht="13.5" x14ac:dyDescent="0.25">
      <c r="A5214" s="349" t="s">
        <v>4648</v>
      </c>
      <c r="B5214" s="349" t="s">
        <v>4649</v>
      </c>
      <c r="C5214" s="349" t="s">
        <v>6392</v>
      </c>
      <c r="D5214" s="349" t="s">
        <v>6393</v>
      </c>
      <c r="E5214" s="350" t="s">
        <v>24</v>
      </c>
      <c r="F5214" s="349" t="s">
        <v>24</v>
      </c>
      <c r="G5214" s="349">
        <v>89970</v>
      </c>
      <c r="H5214" s="349" t="s">
        <v>6400</v>
      </c>
      <c r="I5214" s="349" t="s">
        <v>181</v>
      </c>
      <c r="J5214" s="349" t="s">
        <v>1137</v>
      </c>
      <c r="K5214" s="350">
        <v>51.07</v>
      </c>
      <c r="L5214" s="349" t="s">
        <v>1138</v>
      </c>
    </row>
    <row r="5215" spans="1:12" ht="13.5" x14ac:dyDescent="0.25">
      <c r="A5215" s="349" t="s">
        <v>4648</v>
      </c>
      <c r="B5215" s="349" t="s">
        <v>4649</v>
      </c>
      <c r="C5215" s="349" t="s">
        <v>6392</v>
      </c>
      <c r="D5215" s="349" t="s">
        <v>6393</v>
      </c>
      <c r="E5215" s="350" t="s">
        <v>24</v>
      </c>
      <c r="F5215" s="349" t="s">
        <v>24</v>
      </c>
      <c r="G5215" s="349">
        <v>89971</v>
      </c>
      <c r="H5215" s="349" t="s">
        <v>6401</v>
      </c>
      <c r="I5215" s="349" t="s">
        <v>181</v>
      </c>
      <c r="J5215" s="349" t="s">
        <v>1137</v>
      </c>
      <c r="K5215" s="350">
        <v>52.28</v>
      </c>
      <c r="L5215" s="349" t="s">
        <v>1138</v>
      </c>
    </row>
    <row r="5216" spans="1:12" ht="13.5" x14ac:dyDescent="0.25">
      <c r="A5216" s="349" t="s">
        <v>4648</v>
      </c>
      <c r="B5216" s="349" t="s">
        <v>4649</v>
      </c>
      <c r="C5216" s="349" t="s">
        <v>6392</v>
      </c>
      <c r="D5216" s="349" t="s">
        <v>6393</v>
      </c>
      <c r="E5216" s="350" t="s">
        <v>24</v>
      </c>
      <c r="F5216" s="349" t="s">
        <v>24</v>
      </c>
      <c r="G5216" s="349">
        <v>89972</v>
      </c>
      <c r="H5216" s="349" t="s">
        <v>6402</v>
      </c>
      <c r="I5216" s="349" t="s">
        <v>181</v>
      </c>
      <c r="J5216" s="349" t="s">
        <v>1137</v>
      </c>
      <c r="K5216" s="350">
        <v>57.99</v>
      </c>
      <c r="L5216" s="349" t="s">
        <v>1138</v>
      </c>
    </row>
    <row r="5217" spans="1:12" ht="13.5" x14ac:dyDescent="0.25">
      <c r="A5217" s="349" t="s">
        <v>4648</v>
      </c>
      <c r="B5217" s="349" t="s">
        <v>4649</v>
      </c>
      <c r="C5217" s="349" t="s">
        <v>6392</v>
      </c>
      <c r="D5217" s="349" t="s">
        <v>6393</v>
      </c>
      <c r="E5217" s="350" t="s">
        <v>24</v>
      </c>
      <c r="F5217" s="349" t="s">
        <v>24</v>
      </c>
      <c r="G5217" s="349">
        <v>89973</v>
      </c>
      <c r="H5217" s="349" t="s">
        <v>6403</v>
      </c>
      <c r="I5217" s="349" t="s">
        <v>181</v>
      </c>
      <c r="J5217" s="349" t="s">
        <v>1137</v>
      </c>
      <c r="K5217" s="350">
        <v>656.03</v>
      </c>
      <c r="L5217" s="349" t="s">
        <v>1138</v>
      </c>
    </row>
    <row r="5218" spans="1:12" ht="13.5" x14ac:dyDescent="0.25">
      <c r="A5218" s="349" t="s">
        <v>4648</v>
      </c>
      <c r="B5218" s="349" t="s">
        <v>4649</v>
      </c>
      <c r="C5218" s="349" t="s">
        <v>6392</v>
      </c>
      <c r="D5218" s="349" t="s">
        <v>6393</v>
      </c>
      <c r="E5218" s="350" t="s">
        <v>24</v>
      </c>
      <c r="F5218" s="349" t="s">
        <v>24</v>
      </c>
      <c r="G5218" s="349">
        <v>89974</v>
      </c>
      <c r="H5218" s="349" t="s">
        <v>6404</v>
      </c>
      <c r="I5218" s="349" t="s">
        <v>181</v>
      </c>
      <c r="J5218" s="349" t="s">
        <v>1137</v>
      </c>
      <c r="K5218" s="350">
        <v>317.58999999999997</v>
      </c>
      <c r="L5218" s="349" t="s">
        <v>1138</v>
      </c>
    </row>
    <row r="5219" spans="1:12" ht="13.5" x14ac:dyDescent="0.25">
      <c r="A5219" s="349" t="s">
        <v>4648</v>
      </c>
      <c r="B5219" s="349" t="s">
        <v>4649</v>
      </c>
      <c r="C5219" s="349" t="s">
        <v>6392</v>
      </c>
      <c r="D5219" s="349" t="s">
        <v>6393</v>
      </c>
      <c r="E5219" s="350" t="s">
        <v>24</v>
      </c>
      <c r="F5219" s="349" t="s">
        <v>24</v>
      </c>
      <c r="G5219" s="349">
        <v>89984</v>
      </c>
      <c r="H5219" s="349" t="s">
        <v>6405</v>
      </c>
      <c r="I5219" s="349" t="s">
        <v>181</v>
      </c>
      <c r="J5219" s="349" t="s">
        <v>1137</v>
      </c>
      <c r="K5219" s="350">
        <v>96.49</v>
      </c>
      <c r="L5219" s="349" t="s">
        <v>1138</v>
      </c>
    </row>
    <row r="5220" spans="1:12" ht="13.5" x14ac:dyDescent="0.25">
      <c r="A5220" s="349" t="s">
        <v>4648</v>
      </c>
      <c r="B5220" s="349" t="s">
        <v>4649</v>
      </c>
      <c r="C5220" s="349" t="s">
        <v>6392</v>
      </c>
      <c r="D5220" s="349" t="s">
        <v>6393</v>
      </c>
      <c r="E5220" s="350" t="s">
        <v>24</v>
      </c>
      <c r="F5220" s="349" t="s">
        <v>24</v>
      </c>
      <c r="G5220" s="349">
        <v>89985</v>
      </c>
      <c r="H5220" s="349" t="s">
        <v>6406</v>
      </c>
      <c r="I5220" s="349" t="s">
        <v>181</v>
      </c>
      <c r="J5220" s="349" t="s">
        <v>1137</v>
      </c>
      <c r="K5220" s="350">
        <v>101.25</v>
      </c>
      <c r="L5220" s="349" t="s">
        <v>1138</v>
      </c>
    </row>
    <row r="5221" spans="1:12" ht="13.5" x14ac:dyDescent="0.25">
      <c r="A5221" s="349" t="s">
        <v>4648</v>
      </c>
      <c r="B5221" s="349" t="s">
        <v>4649</v>
      </c>
      <c r="C5221" s="349" t="s">
        <v>6392</v>
      </c>
      <c r="D5221" s="349" t="s">
        <v>6393</v>
      </c>
      <c r="E5221" s="350" t="s">
        <v>24</v>
      </c>
      <c r="F5221" s="349" t="s">
        <v>24</v>
      </c>
      <c r="G5221" s="349">
        <v>89986</v>
      </c>
      <c r="H5221" s="349" t="s">
        <v>6407</v>
      </c>
      <c r="I5221" s="349" t="s">
        <v>181</v>
      </c>
      <c r="J5221" s="349" t="s">
        <v>1137</v>
      </c>
      <c r="K5221" s="350">
        <v>93.98</v>
      </c>
      <c r="L5221" s="349" t="s">
        <v>1138</v>
      </c>
    </row>
    <row r="5222" spans="1:12" ht="13.5" x14ac:dyDescent="0.25">
      <c r="A5222" s="349" t="s">
        <v>4648</v>
      </c>
      <c r="B5222" s="349" t="s">
        <v>4649</v>
      </c>
      <c r="C5222" s="349" t="s">
        <v>6392</v>
      </c>
      <c r="D5222" s="349" t="s">
        <v>6393</v>
      </c>
      <c r="E5222" s="350" t="s">
        <v>24</v>
      </c>
      <c r="F5222" s="349" t="s">
        <v>24</v>
      </c>
      <c r="G5222" s="349">
        <v>89987</v>
      </c>
      <c r="H5222" s="349" t="s">
        <v>6408</v>
      </c>
      <c r="I5222" s="349" t="s">
        <v>181</v>
      </c>
      <c r="J5222" s="349" t="s">
        <v>1137</v>
      </c>
      <c r="K5222" s="350">
        <v>106.73</v>
      </c>
      <c r="L5222" s="349" t="s">
        <v>1138</v>
      </c>
    </row>
    <row r="5223" spans="1:12" ht="13.5" x14ac:dyDescent="0.25">
      <c r="A5223" s="349" t="s">
        <v>4648</v>
      </c>
      <c r="B5223" s="349" t="s">
        <v>4649</v>
      </c>
      <c r="C5223" s="349" t="s">
        <v>6392</v>
      </c>
      <c r="D5223" s="349" t="s">
        <v>6393</v>
      </c>
      <c r="E5223" s="350" t="s">
        <v>24</v>
      </c>
      <c r="F5223" s="349" t="s">
        <v>24</v>
      </c>
      <c r="G5223" s="349">
        <v>90371</v>
      </c>
      <c r="H5223" s="349" t="s">
        <v>6409</v>
      </c>
      <c r="I5223" s="349" t="s">
        <v>181</v>
      </c>
      <c r="J5223" s="349" t="s">
        <v>1137</v>
      </c>
      <c r="K5223" s="350">
        <v>41.3</v>
      </c>
      <c r="L5223" s="349" t="s">
        <v>1138</v>
      </c>
    </row>
    <row r="5224" spans="1:12" ht="13.5" x14ac:dyDescent="0.25">
      <c r="A5224" s="349" t="s">
        <v>4648</v>
      </c>
      <c r="B5224" s="349" t="s">
        <v>4649</v>
      </c>
      <c r="C5224" s="349" t="s">
        <v>6392</v>
      </c>
      <c r="D5224" s="349" t="s">
        <v>6393</v>
      </c>
      <c r="E5224" s="350" t="s">
        <v>24</v>
      </c>
      <c r="F5224" s="349" t="s">
        <v>24</v>
      </c>
      <c r="G5224" s="349">
        <v>94489</v>
      </c>
      <c r="H5224" s="349" t="s">
        <v>902</v>
      </c>
      <c r="I5224" s="349" t="s">
        <v>181</v>
      </c>
      <c r="J5224" s="349" t="s">
        <v>1137</v>
      </c>
      <c r="K5224" s="350">
        <v>41.87</v>
      </c>
      <c r="L5224" s="349" t="s">
        <v>1138</v>
      </c>
    </row>
    <row r="5225" spans="1:12" ht="13.5" x14ac:dyDescent="0.25">
      <c r="A5225" s="349" t="s">
        <v>4648</v>
      </c>
      <c r="B5225" s="349" t="s">
        <v>4649</v>
      </c>
      <c r="C5225" s="349" t="s">
        <v>6392</v>
      </c>
      <c r="D5225" s="349" t="s">
        <v>6393</v>
      </c>
      <c r="E5225" s="350" t="s">
        <v>24</v>
      </c>
      <c r="F5225" s="349" t="s">
        <v>24</v>
      </c>
      <c r="G5225" s="349">
        <v>94490</v>
      </c>
      <c r="H5225" s="349" t="s">
        <v>903</v>
      </c>
      <c r="I5225" s="349" t="s">
        <v>181</v>
      </c>
      <c r="J5225" s="349" t="s">
        <v>1137</v>
      </c>
      <c r="K5225" s="350">
        <v>63.38</v>
      </c>
      <c r="L5225" s="349" t="s">
        <v>1138</v>
      </c>
    </row>
    <row r="5226" spans="1:12" ht="13.5" x14ac:dyDescent="0.25">
      <c r="A5226" s="349" t="s">
        <v>4648</v>
      </c>
      <c r="B5226" s="349" t="s">
        <v>4649</v>
      </c>
      <c r="C5226" s="349" t="s">
        <v>6392</v>
      </c>
      <c r="D5226" s="349" t="s">
        <v>6393</v>
      </c>
      <c r="E5226" s="350" t="s">
        <v>24</v>
      </c>
      <c r="F5226" s="349" t="s">
        <v>24</v>
      </c>
      <c r="G5226" s="349">
        <v>94491</v>
      </c>
      <c r="H5226" s="349" t="s">
        <v>6410</v>
      </c>
      <c r="I5226" s="349" t="s">
        <v>181</v>
      </c>
      <c r="J5226" s="349" t="s">
        <v>1137</v>
      </c>
      <c r="K5226" s="350">
        <v>85.91</v>
      </c>
      <c r="L5226" s="349" t="s">
        <v>1138</v>
      </c>
    </row>
    <row r="5227" spans="1:12" ht="13.5" x14ac:dyDescent="0.25">
      <c r="A5227" s="349" t="s">
        <v>4648</v>
      </c>
      <c r="B5227" s="349" t="s">
        <v>4649</v>
      </c>
      <c r="C5227" s="349" t="s">
        <v>6392</v>
      </c>
      <c r="D5227" s="349" t="s">
        <v>6393</v>
      </c>
      <c r="E5227" s="350" t="s">
        <v>24</v>
      </c>
      <c r="F5227" s="349" t="s">
        <v>24</v>
      </c>
      <c r="G5227" s="349">
        <v>94492</v>
      </c>
      <c r="H5227" s="349" t="s">
        <v>6411</v>
      </c>
      <c r="I5227" s="349" t="s">
        <v>181</v>
      </c>
      <c r="J5227" s="349" t="s">
        <v>1137</v>
      </c>
      <c r="K5227" s="350">
        <v>88.45</v>
      </c>
      <c r="L5227" s="349" t="s">
        <v>1138</v>
      </c>
    </row>
    <row r="5228" spans="1:12" ht="13.5" x14ac:dyDescent="0.25">
      <c r="A5228" s="349" t="s">
        <v>4648</v>
      </c>
      <c r="B5228" s="349" t="s">
        <v>4649</v>
      </c>
      <c r="C5228" s="349" t="s">
        <v>6392</v>
      </c>
      <c r="D5228" s="349" t="s">
        <v>6393</v>
      </c>
      <c r="E5228" s="350" t="s">
        <v>24</v>
      </c>
      <c r="F5228" s="349" t="s">
        <v>24</v>
      </c>
      <c r="G5228" s="349">
        <v>94493</v>
      </c>
      <c r="H5228" s="349" t="s">
        <v>6412</v>
      </c>
      <c r="I5228" s="349" t="s">
        <v>181</v>
      </c>
      <c r="J5228" s="349" t="s">
        <v>1137</v>
      </c>
      <c r="K5228" s="350">
        <v>162.05000000000001</v>
      </c>
      <c r="L5228" s="349" t="s">
        <v>1138</v>
      </c>
    </row>
    <row r="5229" spans="1:12" ht="13.5" x14ac:dyDescent="0.25">
      <c r="A5229" s="349" t="s">
        <v>4648</v>
      </c>
      <c r="B5229" s="349" t="s">
        <v>4649</v>
      </c>
      <c r="C5229" s="349" t="s">
        <v>6392</v>
      </c>
      <c r="D5229" s="349" t="s">
        <v>6393</v>
      </c>
      <c r="E5229" s="350" t="s">
        <v>24</v>
      </c>
      <c r="F5229" s="349" t="s">
        <v>24</v>
      </c>
      <c r="G5229" s="349">
        <v>94495</v>
      </c>
      <c r="H5229" s="349" t="s">
        <v>6413</v>
      </c>
      <c r="I5229" s="349" t="s">
        <v>181</v>
      </c>
      <c r="J5229" s="349" t="s">
        <v>1137</v>
      </c>
      <c r="K5229" s="350">
        <v>69.36</v>
      </c>
      <c r="L5229" s="349" t="s">
        <v>1138</v>
      </c>
    </row>
    <row r="5230" spans="1:12" ht="13.5" x14ac:dyDescent="0.25">
      <c r="A5230" s="349" t="s">
        <v>4648</v>
      </c>
      <c r="B5230" s="349" t="s">
        <v>4649</v>
      </c>
      <c r="C5230" s="349" t="s">
        <v>6392</v>
      </c>
      <c r="D5230" s="349" t="s">
        <v>6393</v>
      </c>
      <c r="E5230" s="350" t="s">
        <v>24</v>
      </c>
      <c r="F5230" s="349" t="s">
        <v>24</v>
      </c>
      <c r="G5230" s="349">
        <v>94496</v>
      </c>
      <c r="H5230" s="349" t="s">
        <v>6414</v>
      </c>
      <c r="I5230" s="349" t="s">
        <v>181</v>
      </c>
      <c r="J5230" s="349" t="s">
        <v>1137</v>
      </c>
      <c r="K5230" s="350">
        <v>94.51</v>
      </c>
      <c r="L5230" s="349" t="s">
        <v>1138</v>
      </c>
    </row>
    <row r="5231" spans="1:12" ht="13.5" x14ac:dyDescent="0.25">
      <c r="A5231" s="349" t="s">
        <v>4648</v>
      </c>
      <c r="B5231" s="349" t="s">
        <v>4649</v>
      </c>
      <c r="C5231" s="349" t="s">
        <v>6392</v>
      </c>
      <c r="D5231" s="349" t="s">
        <v>6393</v>
      </c>
      <c r="E5231" s="350" t="s">
        <v>24</v>
      </c>
      <c r="F5231" s="349" t="s">
        <v>24</v>
      </c>
      <c r="G5231" s="349">
        <v>94497</v>
      </c>
      <c r="H5231" s="349" t="s">
        <v>6415</v>
      </c>
      <c r="I5231" s="349" t="s">
        <v>181</v>
      </c>
      <c r="J5231" s="349" t="s">
        <v>1137</v>
      </c>
      <c r="K5231" s="350">
        <v>119.69</v>
      </c>
      <c r="L5231" s="349" t="s">
        <v>1138</v>
      </c>
    </row>
    <row r="5232" spans="1:12" ht="13.5" x14ac:dyDescent="0.25">
      <c r="A5232" s="349" t="s">
        <v>4648</v>
      </c>
      <c r="B5232" s="349" t="s">
        <v>4649</v>
      </c>
      <c r="C5232" s="349" t="s">
        <v>6392</v>
      </c>
      <c r="D5232" s="349" t="s">
        <v>6393</v>
      </c>
      <c r="E5232" s="350" t="s">
        <v>24</v>
      </c>
      <c r="F5232" s="349" t="s">
        <v>24</v>
      </c>
      <c r="G5232" s="349">
        <v>94498</v>
      </c>
      <c r="H5232" s="349" t="s">
        <v>6416</v>
      </c>
      <c r="I5232" s="349" t="s">
        <v>181</v>
      </c>
      <c r="J5232" s="349" t="s">
        <v>1137</v>
      </c>
      <c r="K5232" s="350">
        <v>165.43</v>
      </c>
      <c r="L5232" s="349" t="s">
        <v>1138</v>
      </c>
    </row>
    <row r="5233" spans="1:12" ht="13.5" x14ac:dyDescent="0.25">
      <c r="A5233" s="349" t="s">
        <v>4648</v>
      </c>
      <c r="B5233" s="349" t="s">
        <v>4649</v>
      </c>
      <c r="C5233" s="349" t="s">
        <v>6392</v>
      </c>
      <c r="D5233" s="349" t="s">
        <v>6393</v>
      </c>
      <c r="E5233" s="350" t="s">
        <v>24</v>
      </c>
      <c r="F5233" s="349" t="s">
        <v>24</v>
      </c>
      <c r="G5233" s="349">
        <v>94499</v>
      </c>
      <c r="H5233" s="349" t="s">
        <v>6417</v>
      </c>
      <c r="I5233" s="349" t="s">
        <v>181</v>
      </c>
      <c r="J5233" s="349" t="s">
        <v>1137</v>
      </c>
      <c r="K5233" s="350">
        <v>331.33</v>
      </c>
      <c r="L5233" s="349" t="s">
        <v>1138</v>
      </c>
    </row>
    <row r="5234" spans="1:12" ht="13.5" x14ac:dyDescent="0.25">
      <c r="A5234" s="349" t="s">
        <v>4648</v>
      </c>
      <c r="B5234" s="349" t="s">
        <v>4649</v>
      </c>
      <c r="C5234" s="349" t="s">
        <v>6392</v>
      </c>
      <c r="D5234" s="349" t="s">
        <v>6393</v>
      </c>
      <c r="E5234" s="350" t="s">
        <v>24</v>
      </c>
      <c r="F5234" s="349" t="s">
        <v>24</v>
      </c>
      <c r="G5234" s="349">
        <v>94500</v>
      </c>
      <c r="H5234" s="349" t="s">
        <v>6418</v>
      </c>
      <c r="I5234" s="349" t="s">
        <v>181</v>
      </c>
      <c r="J5234" s="349" t="s">
        <v>1137</v>
      </c>
      <c r="K5234" s="350">
        <v>402.01</v>
      </c>
      <c r="L5234" s="349" t="s">
        <v>1138</v>
      </c>
    </row>
    <row r="5235" spans="1:12" ht="13.5" x14ac:dyDescent="0.25">
      <c r="A5235" s="349" t="s">
        <v>4648</v>
      </c>
      <c r="B5235" s="349" t="s">
        <v>4649</v>
      </c>
      <c r="C5235" s="349" t="s">
        <v>6392</v>
      </c>
      <c r="D5235" s="349" t="s">
        <v>6393</v>
      </c>
      <c r="E5235" s="350" t="s">
        <v>24</v>
      </c>
      <c r="F5235" s="349" t="s">
        <v>24</v>
      </c>
      <c r="G5235" s="349">
        <v>94501</v>
      </c>
      <c r="H5235" s="349" t="s">
        <v>6419</v>
      </c>
      <c r="I5235" s="349" t="s">
        <v>181</v>
      </c>
      <c r="J5235" s="349" t="s">
        <v>1137</v>
      </c>
      <c r="K5235" s="350">
        <v>815.87</v>
      </c>
      <c r="L5235" s="349" t="s">
        <v>1138</v>
      </c>
    </row>
    <row r="5236" spans="1:12" ht="13.5" x14ac:dyDescent="0.25">
      <c r="A5236" s="349" t="s">
        <v>4648</v>
      </c>
      <c r="B5236" s="349" t="s">
        <v>4649</v>
      </c>
      <c r="C5236" s="349" t="s">
        <v>6392</v>
      </c>
      <c r="D5236" s="349" t="s">
        <v>6393</v>
      </c>
      <c r="E5236" s="350" t="s">
        <v>24</v>
      </c>
      <c r="F5236" s="349" t="s">
        <v>24</v>
      </c>
      <c r="G5236" s="349">
        <v>94792</v>
      </c>
      <c r="H5236" s="349" t="s">
        <v>6420</v>
      </c>
      <c r="I5236" s="349" t="s">
        <v>181</v>
      </c>
      <c r="J5236" s="349" t="s">
        <v>1137</v>
      </c>
      <c r="K5236" s="350">
        <v>130.13</v>
      </c>
      <c r="L5236" s="349" t="s">
        <v>1138</v>
      </c>
    </row>
    <row r="5237" spans="1:12" ht="13.5" x14ac:dyDescent="0.25">
      <c r="A5237" s="349" t="s">
        <v>4648</v>
      </c>
      <c r="B5237" s="349" t="s">
        <v>4649</v>
      </c>
      <c r="C5237" s="349" t="s">
        <v>6392</v>
      </c>
      <c r="D5237" s="349" t="s">
        <v>6393</v>
      </c>
      <c r="E5237" s="350" t="s">
        <v>24</v>
      </c>
      <c r="F5237" s="349" t="s">
        <v>24</v>
      </c>
      <c r="G5237" s="349">
        <v>94793</v>
      </c>
      <c r="H5237" s="349" t="s">
        <v>6421</v>
      </c>
      <c r="I5237" s="349" t="s">
        <v>181</v>
      </c>
      <c r="J5237" s="349" t="s">
        <v>1137</v>
      </c>
      <c r="K5237" s="350">
        <v>178.71</v>
      </c>
      <c r="L5237" s="349" t="s">
        <v>1138</v>
      </c>
    </row>
    <row r="5238" spans="1:12" ht="13.5" x14ac:dyDescent="0.25">
      <c r="A5238" s="349" t="s">
        <v>4648</v>
      </c>
      <c r="B5238" s="349" t="s">
        <v>4649</v>
      </c>
      <c r="C5238" s="349" t="s">
        <v>6392</v>
      </c>
      <c r="D5238" s="349" t="s">
        <v>6393</v>
      </c>
      <c r="E5238" s="350" t="s">
        <v>24</v>
      </c>
      <c r="F5238" s="349" t="s">
        <v>24</v>
      </c>
      <c r="G5238" s="349">
        <v>94794</v>
      </c>
      <c r="H5238" s="349" t="s">
        <v>6422</v>
      </c>
      <c r="I5238" s="349" t="s">
        <v>181</v>
      </c>
      <c r="J5238" s="349" t="s">
        <v>1137</v>
      </c>
      <c r="K5238" s="350">
        <v>189.11</v>
      </c>
      <c r="L5238" s="349" t="s">
        <v>1138</v>
      </c>
    </row>
    <row r="5239" spans="1:12" ht="13.5" x14ac:dyDescent="0.25">
      <c r="A5239" s="349" t="s">
        <v>4648</v>
      </c>
      <c r="B5239" s="349" t="s">
        <v>4649</v>
      </c>
      <c r="C5239" s="349" t="s">
        <v>6392</v>
      </c>
      <c r="D5239" s="349" t="s">
        <v>6393</v>
      </c>
      <c r="E5239" s="350" t="s">
        <v>24</v>
      </c>
      <c r="F5239" s="349" t="s">
        <v>24</v>
      </c>
      <c r="G5239" s="349">
        <v>94795</v>
      </c>
      <c r="H5239" s="349" t="s">
        <v>6423</v>
      </c>
      <c r="I5239" s="349" t="s">
        <v>181</v>
      </c>
      <c r="J5239" s="349" t="s">
        <v>1137</v>
      </c>
      <c r="K5239" s="350">
        <v>36.1</v>
      </c>
      <c r="L5239" s="349" t="s">
        <v>1138</v>
      </c>
    </row>
    <row r="5240" spans="1:12" ht="13.5" x14ac:dyDescent="0.25">
      <c r="A5240" s="349" t="s">
        <v>4648</v>
      </c>
      <c r="B5240" s="349" t="s">
        <v>4649</v>
      </c>
      <c r="C5240" s="349" t="s">
        <v>6392</v>
      </c>
      <c r="D5240" s="349" t="s">
        <v>6393</v>
      </c>
      <c r="E5240" s="350" t="s">
        <v>24</v>
      </c>
      <c r="F5240" s="349" t="s">
        <v>24</v>
      </c>
      <c r="G5240" s="349">
        <v>94796</v>
      </c>
      <c r="H5240" s="349" t="s">
        <v>906</v>
      </c>
      <c r="I5240" s="349" t="s">
        <v>181</v>
      </c>
      <c r="J5240" s="349" t="s">
        <v>1137</v>
      </c>
      <c r="K5240" s="350">
        <v>41.6</v>
      </c>
      <c r="L5240" s="349" t="s">
        <v>1138</v>
      </c>
    </row>
    <row r="5241" spans="1:12" ht="13.5" x14ac:dyDescent="0.25">
      <c r="A5241" s="349" t="s">
        <v>4648</v>
      </c>
      <c r="B5241" s="349" t="s">
        <v>4649</v>
      </c>
      <c r="C5241" s="349" t="s">
        <v>6392</v>
      </c>
      <c r="D5241" s="349" t="s">
        <v>6393</v>
      </c>
      <c r="E5241" s="350" t="s">
        <v>24</v>
      </c>
      <c r="F5241" s="349" t="s">
        <v>24</v>
      </c>
      <c r="G5241" s="349">
        <v>94797</v>
      </c>
      <c r="H5241" s="349" t="s">
        <v>6424</v>
      </c>
      <c r="I5241" s="349" t="s">
        <v>181</v>
      </c>
      <c r="J5241" s="349" t="s">
        <v>1137</v>
      </c>
      <c r="K5241" s="350">
        <v>85.59</v>
      </c>
      <c r="L5241" s="349" t="s">
        <v>1138</v>
      </c>
    </row>
    <row r="5242" spans="1:12" ht="13.5" x14ac:dyDescent="0.25">
      <c r="A5242" s="349" t="s">
        <v>4648</v>
      </c>
      <c r="B5242" s="349" t="s">
        <v>4649</v>
      </c>
      <c r="C5242" s="349" t="s">
        <v>6392</v>
      </c>
      <c r="D5242" s="349" t="s">
        <v>6393</v>
      </c>
      <c r="E5242" s="350" t="s">
        <v>24</v>
      </c>
      <c r="F5242" s="349" t="s">
        <v>24</v>
      </c>
      <c r="G5242" s="349">
        <v>94798</v>
      </c>
      <c r="H5242" s="349" t="s">
        <v>6425</v>
      </c>
      <c r="I5242" s="349" t="s">
        <v>181</v>
      </c>
      <c r="J5242" s="349" t="s">
        <v>1137</v>
      </c>
      <c r="K5242" s="350">
        <v>141.68</v>
      </c>
      <c r="L5242" s="349" t="s">
        <v>1138</v>
      </c>
    </row>
    <row r="5243" spans="1:12" ht="13.5" x14ac:dyDescent="0.25">
      <c r="A5243" s="349" t="s">
        <v>4648</v>
      </c>
      <c r="B5243" s="349" t="s">
        <v>4649</v>
      </c>
      <c r="C5243" s="349" t="s">
        <v>6392</v>
      </c>
      <c r="D5243" s="349" t="s">
        <v>6393</v>
      </c>
      <c r="E5243" s="350" t="s">
        <v>24</v>
      </c>
      <c r="F5243" s="349" t="s">
        <v>24</v>
      </c>
      <c r="G5243" s="349">
        <v>94799</v>
      </c>
      <c r="H5243" s="349" t="s">
        <v>6426</v>
      </c>
      <c r="I5243" s="349" t="s">
        <v>181</v>
      </c>
      <c r="J5243" s="349" t="s">
        <v>1137</v>
      </c>
      <c r="K5243" s="350">
        <v>174.06</v>
      </c>
      <c r="L5243" s="349" t="s">
        <v>1138</v>
      </c>
    </row>
    <row r="5244" spans="1:12" ht="13.5" x14ac:dyDescent="0.25">
      <c r="A5244" s="349" t="s">
        <v>4648</v>
      </c>
      <c r="B5244" s="349" t="s">
        <v>4649</v>
      </c>
      <c r="C5244" s="349" t="s">
        <v>6392</v>
      </c>
      <c r="D5244" s="349" t="s">
        <v>6393</v>
      </c>
      <c r="E5244" s="350" t="s">
        <v>24</v>
      </c>
      <c r="F5244" s="349" t="s">
        <v>24</v>
      </c>
      <c r="G5244" s="349">
        <v>94800</v>
      </c>
      <c r="H5244" s="349" t="s">
        <v>6427</v>
      </c>
      <c r="I5244" s="349" t="s">
        <v>181</v>
      </c>
      <c r="J5244" s="349" t="s">
        <v>1137</v>
      </c>
      <c r="K5244" s="350">
        <v>223.47</v>
      </c>
      <c r="L5244" s="349" t="s">
        <v>1138</v>
      </c>
    </row>
    <row r="5245" spans="1:12" ht="13.5" x14ac:dyDescent="0.25">
      <c r="A5245" s="349" t="s">
        <v>4648</v>
      </c>
      <c r="B5245" s="349" t="s">
        <v>4649</v>
      </c>
      <c r="C5245" s="349" t="s">
        <v>6392</v>
      </c>
      <c r="D5245" s="349" t="s">
        <v>6393</v>
      </c>
      <c r="E5245" s="350" t="s">
        <v>24</v>
      </c>
      <c r="F5245" s="349" t="s">
        <v>24</v>
      </c>
      <c r="G5245" s="349">
        <v>95248</v>
      </c>
      <c r="H5245" s="349" t="s">
        <v>6428</v>
      </c>
      <c r="I5245" s="349" t="s">
        <v>181</v>
      </c>
      <c r="J5245" s="349" t="s">
        <v>1137</v>
      </c>
      <c r="K5245" s="350">
        <v>59.55</v>
      </c>
      <c r="L5245" s="349" t="s">
        <v>1138</v>
      </c>
    </row>
    <row r="5246" spans="1:12" ht="13.5" x14ac:dyDescent="0.25">
      <c r="A5246" s="349" t="s">
        <v>4648</v>
      </c>
      <c r="B5246" s="349" t="s">
        <v>4649</v>
      </c>
      <c r="C5246" s="349" t="s">
        <v>6392</v>
      </c>
      <c r="D5246" s="349" t="s">
        <v>6393</v>
      </c>
      <c r="E5246" s="350" t="s">
        <v>24</v>
      </c>
      <c r="F5246" s="349" t="s">
        <v>24</v>
      </c>
      <c r="G5246" s="349">
        <v>95249</v>
      </c>
      <c r="H5246" s="349" t="s">
        <v>6429</v>
      </c>
      <c r="I5246" s="349" t="s">
        <v>181</v>
      </c>
      <c r="J5246" s="349" t="s">
        <v>1137</v>
      </c>
      <c r="K5246" s="350">
        <v>70.010000000000005</v>
      </c>
      <c r="L5246" s="349" t="s">
        <v>1138</v>
      </c>
    </row>
    <row r="5247" spans="1:12" ht="13.5" x14ac:dyDescent="0.25">
      <c r="A5247" s="349" t="s">
        <v>4648</v>
      </c>
      <c r="B5247" s="349" t="s">
        <v>4649</v>
      </c>
      <c r="C5247" s="349" t="s">
        <v>6392</v>
      </c>
      <c r="D5247" s="349" t="s">
        <v>6393</v>
      </c>
      <c r="E5247" s="350" t="s">
        <v>24</v>
      </c>
      <c r="F5247" s="349" t="s">
        <v>24</v>
      </c>
      <c r="G5247" s="349">
        <v>95250</v>
      </c>
      <c r="H5247" s="349" t="s">
        <v>6430</v>
      </c>
      <c r="I5247" s="349" t="s">
        <v>181</v>
      </c>
      <c r="J5247" s="349" t="s">
        <v>1137</v>
      </c>
      <c r="K5247" s="350">
        <v>94.5</v>
      </c>
      <c r="L5247" s="349" t="s">
        <v>1138</v>
      </c>
    </row>
    <row r="5248" spans="1:12" ht="13.5" x14ac:dyDescent="0.25">
      <c r="A5248" s="349" t="s">
        <v>4648</v>
      </c>
      <c r="B5248" s="349" t="s">
        <v>4649</v>
      </c>
      <c r="C5248" s="349" t="s">
        <v>6392</v>
      </c>
      <c r="D5248" s="349" t="s">
        <v>6393</v>
      </c>
      <c r="E5248" s="350" t="s">
        <v>24</v>
      </c>
      <c r="F5248" s="349" t="s">
        <v>24</v>
      </c>
      <c r="G5248" s="349">
        <v>95251</v>
      </c>
      <c r="H5248" s="349" t="s">
        <v>6431</v>
      </c>
      <c r="I5248" s="349" t="s">
        <v>181</v>
      </c>
      <c r="J5248" s="349" t="s">
        <v>1137</v>
      </c>
      <c r="K5248" s="350">
        <v>139.93</v>
      </c>
      <c r="L5248" s="349" t="s">
        <v>1138</v>
      </c>
    </row>
    <row r="5249" spans="1:12" ht="13.5" x14ac:dyDescent="0.25">
      <c r="A5249" s="349" t="s">
        <v>4648</v>
      </c>
      <c r="B5249" s="349" t="s">
        <v>4649</v>
      </c>
      <c r="C5249" s="349" t="s">
        <v>6392</v>
      </c>
      <c r="D5249" s="349" t="s">
        <v>6393</v>
      </c>
      <c r="E5249" s="350" t="s">
        <v>24</v>
      </c>
      <c r="F5249" s="349" t="s">
        <v>24</v>
      </c>
      <c r="G5249" s="349">
        <v>95252</v>
      </c>
      <c r="H5249" s="349" t="s">
        <v>6432</v>
      </c>
      <c r="I5249" s="349" t="s">
        <v>181</v>
      </c>
      <c r="J5249" s="349" t="s">
        <v>1137</v>
      </c>
      <c r="K5249" s="350">
        <v>169.53</v>
      </c>
      <c r="L5249" s="349" t="s">
        <v>1138</v>
      </c>
    </row>
    <row r="5250" spans="1:12" ht="13.5" x14ac:dyDescent="0.25">
      <c r="A5250" s="349" t="s">
        <v>4648</v>
      </c>
      <c r="B5250" s="349" t="s">
        <v>4649</v>
      </c>
      <c r="C5250" s="349" t="s">
        <v>6392</v>
      </c>
      <c r="D5250" s="349" t="s">
        <v>6393</v>
      </c>
      <c r="E5250" s="350" t="s">
        <v>24</v>
      </c>
      <c r="F5250" s="349" t="s">
        <v>24</v>
      </c>
      <c r="G5250" s="349">
        <v>95253</v>
      </c>
      <c r="H5250" s="349" t="s">
        <v>6433</v>
      </c>
      <c r="I5250" s="349" t="s">
        <v>181</v>
      </c>
      <c r="J5250" s="349" t="s">
        <v>1137</v>
      </c>
      <c r="K5250" s="350">
        <v>258.3</v>
      </c>
      <c r="L5250" s="349" t="s">
        <v>1138</v>
      </c>
    </row>
    <row r="5251" spans="1:12" ht="13.5" x14ac:dyDescent="0.25">
      <c r="A5251" s="349" t="s">
        <v>4648</v>
      </c>
      <c r="B5251" s="349" t="s">
        <v>4649</v>
      </c>
      <c r="C5251" s="349" t="s">
        <v>6392</v>
      </c>
      <c r="D5251" s="349" t="s">
        <v>6393</v>
      </c>
      <c r="E5251" s="350" t="s">
        <v>24</v>
      </c>
      <c r="F5251" s="349" t="s">
        <v>24</v>
      </c>
      <c r="G5251" s="349">
        <v>99619</v>
      </c>
      <c r="H5251" s="349" t="s">
        <v>6434</v>
      </c>
      <c r="I5251" s="349" t="s">
        <v>181</v>
      </c>
      <c r="J5251" s="349" t="s">
        <v>1137</v>
      </c>
      <c r="K5251" s="350">
        <v>93.91</v>
      </c>
      <c r="L5251" s="349" t="s">
        <v>1138</v>
      </c>
    </row>
    <row r="5252" spans="1:12" ht="13.5" x14ac:dyDescent="0.25">
      <c r="A5252" s="349" t="s">
        <v>4648</v>
      </c>
      <c r="B5252" s="349" t="s">
        <v>4649</v>
      </c>
      <c r="C5252" s="349" t="s">
        <v>6392</v>
      </c>
      <c r="D5252" s="349" t="s">
        <v>6393</v>
      </c>
      <c r="E5252" s="350" t="s">
        <v>24</v>
      </c>
      <c r="F5252" s="349" t="s">
        <v>24</v>
      </c>
      <c r="G5252" s="349">
        <v>99620</v>
      </c>
      <c r="H5252" s="349" t="s">
        <v>6435</v>
      </c>
      <c r="I5252" s="349" t="s">
        <v>181</v>
      </c>
      <c r="J5252" s="349" t="s">
        <v>1137</v>
      </c>
      <c r="K5252" s="350">
        <v>127.56</v>
      </c>
      <c r="L5252" s="349" t="s">
        <v>1138</v>
      </c>
    </row>
    <row r="5253" spans="1:12" ht="13.5" x14ac:dyDescent="0.25">
      <c r="A5253" s="349" t="s">
        <v>4648</v>
      </c>
      <c r="B5253" s="349" t="s">
        <v>4649</v>
      </c>
      <c r="C5253" s="349" t="s">
        <v>6392</v>
      </c>
      <c r="D5253" s="349" t="s">
        <v>6393</v>
      </c>
      <c r="E5253" s="350" t="s">
        <v>24</v>
      </c>
      <c r="F5253" s="349" t="s">
        <v>24</v>
      </c>
      <c r="G5253" s="349">
        <v>99621</v>
      </c>
      <c r="H5253" s="349" t="s">
        <v>6436</v>
      </c>
      <c r="I5253" s="349" t="s">
        <v>181</v>
      </c>
      <c r="J5253" s="349" t="s">
        <v>1137</v>
      </c>
      <c r="K5253" s="350">
        <v>190.01</v>
      </c>
      <c r="L5253" s="349" t="s">
        <v>1138</v>
      </c>
    </row>
    <row r="5254" spans="1:12" ht="13.5" x14ac:dyDescent="0.25">
      <c r="A5254" s="349" t="s">
        <v>4648</v>
      </c>
      <c r="B5254" s="349" t="s">
        <v>4649</v>
      </c>
      <c r="C5254" s="349" t="s">
        <v>6392</v>
      </c>
      <c r="D5254" s="349" t="s">
        <v>6393</v>
      </c>
      <c r="E5254" s="350" t="s">
        <v>24</v>
      </c>
      <c r="F5254" s="349" t="s">
        <v>24</v>
      </c>
      <c r="G5254" s="349">
        <v>99622</v>
      </c>
      <c r="H5254" s="349" t="s">
        <v>6437</v>
      </c>
      <c r="I5254" s="349" t="s">
        <v>181</v>
      </c>
      <c r="J5254" s="349" t="s">
        <v>1137</v>
      </c>
      <c r="K5254" s="350">
        <v>214.09</v>
      </c>
      <c r="L5254" s="349" t="s">
        <v>1138</v>
      </c>
    </row>
    <row r="5255" spans="1:12" ht="13.5" x14ac:dyDescent="0.25">
      <c r="A5255" s="349" t="s">
        <v>4648</v>
      </c>
      <c r="B5255" s="349" t="s">
        <v>4649</v>
      </c>
      <c r="C5255" s="349" t="s">
        <v>6392</v>
      </c>
      <c r="D5255" s="349" t="s">
        <v>6393</v>
      </c>
      <c r="E5255" s="350" t="s">
        <v>24</v>
      </c>
      <c r="F5255" s="349" t="s">
        <v>24</v>
      </c>
      <c r="G5255" s="349">
        <v>99623</v>
      </c>
      <c r="H5255" s="349" t="s">
        <v>6438</v>
      </c>
      <c r="I5255" s="349" t="s">
        <v>181</v>
      </c>
      <c r="J5255" s="349" t="s">
        <v>1137</v>
      </c>
      <c r="K5255" s="350">
        <v>298.57</v>
      </c>
      <c r="L5255" s="349" t="s">
        <v>1138</v>
      </c>
    </row>
    <row r="5256" spans="1:12" ht="13.5" x14ac:dyDescent="0.25">
      <c r="A5256" s="349" t="s">
        <v>4648</v>
      </c>
      <c r="B5256" s="349" t="s">
        <v>4649</v>
      </c>
      <c r="C5256" s="349" t="s">
        <v>6392</v>
      </c>
      <c r="D5256" s="349" t="s">
        <v>6393</v>
      </c>
      <c r="E5256" s="350" t="s">
        <v>24</v>
      </c>
      <c r="F5256" s="349" t="s">
        <v>24</v>
      </c>
      <c r="G5256" s="349">
        <v>99624</v>
      </c>
      <c r="H5256" s="349" t="s">
        <v>6439</v>
      </c>
      <c r="I5256" s="349" t="s">
        <v>181</v>
      </c>
      <c r="J5256" s="349" t="s">
        <v>1137</v>
      </c>
      <c r="K5256" s="350">
        <v>425.47</v>
      </c>
      <c r="L5256" s="349" t="s">
        <v>1138</v>
      </c>
    </row>
    <row r="5257" spans="1:12" ht="13.5" x14ac:dyDescent="0.25">
      <c r="A5257" s="349" t="s">
        <v>4648</v>
      </c>
      <c r="B5257" s="349" t="s">
        <v>4649</v>
      </c>
      <c r="C5257" s="349" t="s">
        <v>6392</v>
      </c>
      <c r="D5257" s="349" t="s">
        <v>6393</v>
      </c>
      <c r="E5257" s="350" t="s">
        <v>24</v>
      </c>
      <c r="F5257" s="349" t="s">
        <v>24</v>
      </c>
      <c r="G5257" s="349">
        <v>99625</v>
      </c>
      <c r="H5257" s="349" t="s">
        <v>6440</v>
      </c>
      <c r="I5257" s="349" t="s">
        <v>181</v>
      </c>
      <c r="J5257" s="349" t="s">
        <v>1137</v>
      </c>
      <c r="K5257" s="350">
        <v>584.91</v>
      </c>
      <c r="L5257" s="349" t="s">
        <v>1138</v>
      </c>
    </row>
    <row r="5258" spans="1:12" ht="13.5" x14ac:dyDescent="0.25">
      <c r="A5258" s="349" t="s">
        <v>4648</v>
      </c>
      <c r="B5258" s="349" t="s">
        <v>4649</v>
      </c>
      <c r="C5258" s="349" t="s">
        <v>6392</v>
      </c>
      <c r="D5258" s="349" t="s">
        <v>6393</v>
      </c>
      <c r="E5258" s="350" t="s">
        <v>24</v>
      </c>
      <c r="F5258" s="349" t="s">
        <v>24</v>
      </c>
      <c r="G5258" s="349">
        <v>99626</v>
      </c>
      <c r="H5258" s="349" t="s">
        <v>6441</v>
      </c>
      <c r="I5258" s="349" t="s">
        <v>181</v>
      </c>
      <c r="J5258" s="349" t="s">
        <v>1137</v>
      </c>
      <c r="K5258" s="350">
        <v>899.66</v>
      </c>
      <c r="L5258" s="349" t="s">
        <v>1138</v>
      </c>
    </row>
    <row r="5259" spans="1:12" ht="13.5" x14ac:dyDescent="0.25">
      <c r="A5259" s="349" t="s">
        <v>4648</v>
      </c>
      <c r="B5259" s="349" t="s">
        <v>4649</v>
      </c>
      <c r="C5259" s="349" t="s">
        <v>6392</v>
      </c>
      <c r="D5259" s="349" t="s">
        <v>6393</v>
      </c>
      <c r="E5259" s="350" t="s">
        <v>24</v>
      </c>
      <c r="F5259" s="349" t="s">
        <v>24</v>
      </c>
      <c r="G5259" s="349">
        <v>99627</v>
      </c>
      <c r="H5259" s="349" t="s">
        <v>6442</v>
      </c>
      <c r="I5259" s="349" t="s">
        <v>181</v>
      </c>
      <c r="J5259" s="349" t="s">
        <v>1137</v>
      </c>
      <c r="K5259" s="350">
        <v>56.69</v>
      </c>
      <c r="L5259" s="349" t="s">
        <v>1138</v>
      </c>
    </row>
    <row r="5260" spans="1:12" ht="13.5" x14ac:dyDescent="0.25">
      <c r="A5260" s="349" t="s">
        <v>4648</v>
      </c>
      <c r="B5260" s="349" t="s">
        <v>4649</v>
      </c>
      <c r="C5260" s="349" t="s">
        <v>6392</v>
      </c>
      <c r="D5260" s="349" t="s">
        <v>6393</v>
      </c>
      <c r="E5260" s="350" t="s">
        <v>24</v>
      </c>
      <c r="F5260" s="349" t="s">
        <v>24</v>
      </c>
      <c r="G5260" s="349">
        <v>99628</v>
      </c>
      <c r="H5260" s="349" t="s">
        <v>6443</v>
      </c>
      <c r="I5260" s="349" t="s">
        <v>181</v>
      </c>
      <c r="J5260" s="349" t="s">
        <v>1137</v>
      </c>
      <c r="K5260" s="350">
        <v>62.06</v>
      </c>
      <c r="L5260" s="349" t="s">
        <v>1138</v>
      </c>
    </row>
    <row r="5261" spans="1:12" ht="13.5" x14ac:dyDescent="0.25">
      <c r="A5261" s="349" t="s">
        <v>4648</v>
      </c>
      <c r="B5261" s="349" t="s">
        <v>4649</v>
      </c>
      <c r="C5261" s="349" t="s">
        <v>6392</v>
      </c>
      <c r="D5261" s="349" t="s">
        <v>6393</v>
      </c>
      <c r="E5261" s="350" t="s">
        <v>24</v>
      </c>
      <c r="F5261" s="349" t="s">
        <v>24</v>
      </c>
      <c r="G5261" s="349">
        <v>99629</v>
      </c>
      <c r="H5261" s="349" t="s">
        <v>6444</v>
      </c>
      <c r="I5261" s="349" t="s">
        <v>181</v>
      </c>
      <c r="J5261" s="349" t="s">
        <v>1137</v>
      </c>
      <c r="K5261" s="350">
        <v>69.13</v>
      </c>
      <c r="L5261" s="349" t="s">
        <v>1138</v>
      </c>
    </row>
    <row r="5262" spans="1:12" ht="13.5" x14ac:dyDescent="0.25">
      <c r="A5262" s="349" t="s">
        <v>4648</v>
      </c>
      <c r="B5262" s="349" t="s">
        <v>4649</v>
      </c>
      <c r="C5262" s="349" t="s">
        <v>6392</v>
      </c>
      <c r="D5262" s="349" t="s">
        <v>6393</v>
      </c>
      <c r="E5262" s="350" t="s">
        <v>24</v>
      </c>
      <c r="F5262" s="349" t="s">
        <v>24</v>
      </c>
      <c r="G5262" s="349">
        <v>99630</v>
      </c>
      <c r="H5262" s="349" t="s">
        <v>6445</v>
      </c>
      <c r="I5262" s="349" t="s">
        <v>181</v>
      </c>
      <c r="J5262" s="349" t="s">
        <v>1137</v>
      </c>
      <c r="K5262" s="350">
        <v>102.73</v>
      </c>
      <c r="L5262" s="349" t="s">
        <v>1138</v>
      </c>
    </row>
    <row r="5263" spans="1:12" ht="13.5" x14ac:dyDescent="0.25">
      <c r="A5263" s="349" t="s">
        <v>4648</v>
      </c>
      <c r="B5263" s="349" t="s">
        <v>4649</v>
      </c>
      <c r="C5263" s="349" t="s">
        <v>6392</v>
      </c>
      <c r="D5263" s="349" t="s">
        <v>6393</v>
      </c>
      <c r="E5263" s="350" t="s">
        <v>24</v>
      </c>
      <c r="F5263" s="349" t="s">
        <v>24</v>
      </c>
      <c r="G5263" s="349">
        <v>99631</v>
      </c>
      <c r="H5263" s="349" t="s">
        <v>6446</v>
      </c>
      <c r="I5263" s="349" t="s">
        <v>181</v>
      </c>
      <c r="J5263" s="349" t="s">
        <v>1137</v>
      </c>
      <c r="K5263" s="350">
        <v>119.76</v>
      </c>
      <c r="L5263" s="349" t="s">
        <v>1138</v>
      </c>
    </row>
    <row r="5264" spans="1:12" ht="13.5" x14ac:dyDescent="0.25">
      <c r="A5264" s="349" t="s">
        <v>4648</v>
      </c>
      <c r="B5264" s="349" t="s">
        <v>4649</v>
      </c>
      <c r="C5264" s="349" t="s">
        <v>6392</v>
      </c>
      <c r="D5264" s="349" t="s">
        <v>6393</v>
      </c>
      <c r="E5264" s="350" t="s">
        <v>24</v>
      </c>
      <c r="F5264" s="349" t="s">
        <v>24</v>
      </c>
      <c r="G5264" s="349">
        <v>99632</v>
      </c>
      <c r="H5264" s="349" t="s">
        <v>6447</v>
      </c>
      <c r="I5264" s="349" t="s">
        <v>181</v>
      </c>
      <c r="J5264" s="349" t="s">
        <v>1137</v>
      </c>
      <c r="K5264" s="350">
        <v>172.43</v>
      </c>
      <c r="L5264" s="349" t="s">
        <v>1138</v>
      </c>
    </row>
    <row r="5265" spans="1:12" ht="13.5" x14ac:dyDescent="0.25">
      <c r="A5265" s="349" t="s">
        <v>4648</v>
      </c>
      <c r="B5265" s="349" t="s">
        <v>4649</v>
      </c>
      <c r="C5265" s="349" t="s">
        <v>6392</v>
      </c>
      <c r="D5265" s="349" t="s">
        <v>6393</v>
      </c>
      <c r="E5265" s="350" t="s">
        <v>24</v>
      </c>
      <c r="F5265" s="349" t="s">
        <v>24</v>
      </c>
      <c r="G5265" s="349">
        <v>99633</v>
      </c>
      <c r="H5265" s="349" t="s">
        <v>6448</v>
      </c>
      <c r="I5265" s="349" t="s">
        <v>181</v>
      </c>
      <c r="J5265" s="349" t="s">
        <v>1137</v>
      </c>
      <c r="K5265" s="350">
        <v>369.11</v>
      </c>
      <c r="L5265" s="349" t="s">
        <v>1138</v>
      </c>
    </row>
    <row r="5266" spans="1:12" ht="13.5" x14ac:dyDescent="0.25">
      <c r="A5266" s="349" t="s">
        <v>4648</v>
      </c>
      <c r="B5266" s="349" t="s">
        <v>4649</v>
      </c>
      <c r="C5266" s="349" t="s">
        <v>6392</v>
      </c>
      <c r="D5266" s="349" t="s">
        <v>6393</v>
      </c>
      <c r="E5266" s="350" t="s">
        <v>24</v>
      </c>
      <c r="F5266" s="349" t="s">
        <v>24</v>
      </c>
      <c r="G5266" s="349">
        <v>99634</v>
      </c>
      <c r="H5266" s="349" t="s">
        <v>6449</v>
      </c>
      <c r="I5266" s="349" t="s">
        <v>181</v>
      </c>
      <c r="J5266" s="349" t="s">
        <v>1137</v>
      </c>
      <c r="K5266" s="350">
        <v>628.13</v>
      </c>
      <c r="L5266" s="349" t="s">
        <v>1138</v>
      </c>
    </row>
    <row r="5267" spans="1:12" ht="13.5" x14ac:dyDescent="0.25">
      <c r="A5267" s="349" t="s">
        <v>4648</v>
      </c>
      <c r="B5267" s="349" t="s">
        <v>4649</v>
      </c>
      <c r="C5267" s="349" t="s">
        <v>6392</v>
      </c>
      <c r="D5267" s="349" t="s">
        <v>6393</v>
      </c>
      <c r="E5267" s="350" t="s">
        <v>24</v>
      </c>
      <c r="F5267" s="349" t="s">
        <v>24</v>
      </c>
      <c r="G5267" s="349">
        <v>99635</v>
      </c>
      <c r="H5267" s="349" t="s">
        <v>6450</v>
      </c>
      <c r="I5267" s="349" t="s">
        <v>181</v>
      </c>
      <c r="J5267" s="349" t="s">
        <v>1137</v>
      </c>
      <c r="K5267" s="350">
        <v>312.39999999999998</v>
      </c>
      <c r="L5267" s="349" t="s">
        <v>1138</v>
      </c>
    </row>
    <row r="5268" spans="1:12" ht="13.5" x14ac:dyDescent="0.25">
      <c r="A5268" s="349" t="s">
        <v>4648</v>
      </c>
      <c r="B5268" s="349" t="s">
        <v>4649</v>
      </c>
      <c r="C5268" s="349" t="s">
        <v>6392</v>
      </c>
      <c r="D5268" s="349" t="s">
        <v>6393</v>
      </c>
      <c r="E5268" s="350" t="s">
        <v>24</v>
      </c>
      <c r="F5268" s="349" t="s">
        <v>24</v>
      </c>
      <c r="G5268" s="349">
        <v>103008</v>
      </c>
      <c r="H5268" s="349" t="s">
        <v>6451</v>
      </c>
      <c r="I5268" s="349" t="s">
        <v>181</v>
      </c>
      <c r="J5268" s="349" t="s">
        <v>1137</v>
      </c>
      <c r="K5268" s="350">
        <v>76.599999999999994</v>
      </c>
      <c r="L5268" s="349" t="s">
        <v>1138</v>
      </c>
    </row>
    <row r="5269" spans="1:12" ht="13.5" x14ac:dyDescent="0.25">
      <c r="A5269" s="349" t="s">
        <v>4648</v>
      </c>
      <c r="B5269" s="349" t="s">
        <v>4649</v>
      </c>
      <c r="C5269" s="349" t="s">
        <v>6392</v>
      </c>
      <c r="D5269" s="349" t="s">
        <v>6393</v>
      </c>
      <c r="E5269" s="350" t="s">
        <v>24</v>
      </c>
      <c r="F5269" s="349" t="s">
        <v>24</v>
      </c>
      <c r="G5269" s="349">
        <v>103009</v>
      </c>
      <c r="H5269" s="349" t="s">
        <v>6452</v>
      </c>
      <c r="I5269" s="349" t="s">
        <v>181</v>
      </c>
      <c r="J5269" s="349" t="s">
        <v>1137</v>
      </c>
      <c r="K5269" s="350">
        <v>272.07</v>
      </c>
      <c r="L5269" s="349" t="s">
        <v>1138</v>
      </c>
    </row>
    <row r="5270" spans="1:12" ht="13.5" x14ac:dyDescent="0.25">
      <c r="A5270" s="349" t="s">
        <v>4648</v>
      </c>
      <c r="B5270" s="349" t="s">
        <v>4649</v>
      </c>
      <c r="C5270" s="349" t="s">
        <v>6392</v>
      </c>
      <c r="D5270" s="349" t="s">
        <v>6393</v>
      </c>
      <c r="E5270" s="350" t="s">
        <v>24</v>
      </c>
      <c r="F5270" s="349" t="s">
        <v>24</v>
      </c>
      <c r="G5270" s="349">
        <v>103010</v>
      </c>
      <c r="H5270" s="349" t="s">
        <v>6453</v>
      </c>
      <c r="I5270" s="349" t="s">
        <v>181</v>
      </c>
      <c r="J5270" s="349" t="s">
        <v>1137</v>
      </c>
      <c r="K5270" s="350">
        <v>58.09</v>
      </c>
      <c r="L5270" s="349" t="s">
        <v>1138</v>
      </c>
    </row>
    <row r="5271" spans="1:12" ht="13.5" x14ac:dyDescent="0.25">
      <c r="A5271" s="349" t="s">
        <v>4648</v>
      </c>
      <c r="B5271" s="349" t="s">
        <v>4649</v>
      </c>
      <c r="C5271" s="349" t="s">
        <v>6392</v>
      </c>
      <c r="D5271" s="349" t="s">
        <v>6393</v>
      </c>
      <c r="E5271" s="350" t="s">
        <v>24</v>
      </c>
      <c r="F5271" s="349" t="s">
        <v>24</v>
      </c>
      <c r="G5271" s="349">
        <v>103011</v>
      </c>
      <c r="H5271" s="349" t="s">
        <v>6454</v>
      </c>
      <c r="I5271" s="349" t="s">
        <v>181</v>
      </c>
      <c r="J5271" s="349" t="s">
        <v>1137</v>
      </c>
      <c r="K5271" s="350">
        <v>64.86</v>
      </c>
      <c r="L5271" s="349" t="s">
        <v>1138</v>
      </c>
    </row>
    <row r="5272" spans="1:12" ht="13.5" x14ac:dyDescent="0.25">
      <c r="A5272" s="349" t="s">
        <v>4648</v>
      </c>
      <c r="B5272" s="349" t="s">
        <v>4649</v>
      </c>
      <c r="C5272" s="349" t="s">
        <v>6392</v>
      </c>
      <c r="D5272" s="349" t="s">
        <v>6393</v>
      </c>
      <c r="E5272" s="350" t="s">
        <v>24</v>
      </c>
      <c r="F5272" s="349" t="s">
        <v>24</v>
      </c>
      <c r="G5272" s="349">
        <v>103012</v>
      </c>
      <c r="H5272" s="349" t="s">
        <v>6455</v>
      </c>
      <c r="I5272" s="349" t="s">
        <v>181</v>
      </c>
      <c r="J5272" s="349" t="s">
        <v>1137</v>
      </c>
      <c r="K5272" s="350">
        <v>102.17</v>
      </c>
      <c r="L5272" s="349" t="s">
        <v>1138</v>
      </c>
    </row>
    <row r="5273" spans="1:12" ht="13.5" x14ac:dyDescent="0.25">
      <c r="A5273" s="349" t="s">
        <v>4648</v>
      </c>
      <c r="B5273" s="349" t="s">
        <v>4649</v>
      </c>
      <c r="C5273" s="349" t="s">
        <v>6392</v>
      </c>
      <c r="D5273" s="349" t="s">
        <v>6393</v>
      </c>
      <c r="E5273" s="350" t="s">
        <v>24</v>
      </c>
      <c r="F5273" s="349" t="s">
        <v>24</v>
      </c>
      <c r="G5273" s="349">
        <v>103013</v>
      </c>
      <c r="H5273" s="349" t="s">
        <v>6456</v>
      </c>
      <c r="I5273" s="349" t="s">
        <v>181</v>
      </c>
      <c r="J5273" s="349" t="s">
        <v>1137</v>
      </c>
      <c r="K5273" s="350">
        <v>110.14</v>
      </c>
      <c r="L5273" s="349" t="s">
        <v>1138</v>
      </c>
    </row>
    <row r="5274" spans="1:12" ht="13.5" x14ac:dyDescent="0.25">
      <c r="A5274" s="349" t="s">
        <v>4648</v>
      </c>
      <c r="B5274" s="349" t="s">
        <v>4649</v>
      </c>
      <c r="C5274" s="349" t="s">
        <v>6392</v>
      </c>
      <c r="D5274" s="349" t="s">
        <v>6393</v>
      </c>
      <c r="E5274" s="350" t="s">
        <v>24</v>
      </c>
      <c r="F5274" s="349" t="s">
        <v>24</v>
      </c>
      <c r="G5274" s="349">
        <v>103014</v>
      </c>
      <c r="H5274" s="349" t="s">
        <v>6457</v>
      </c>
      <c r="I5274" s="349" t="s">
        <v>181</v>
      </c>
      <c r="J5274" s="349" t="s">
        <v>1137</v>
      </c>
      <c r="K5274" s="350">
        <v>165.45</v>
      </c>
      <c r="L5274" s="349" t="s">
        <v>1138</v>
      </c>
    </row>
    <row r="5275" spans="1:12" ht="13.5" x14ac:dyDescent="0.25">
      <c r="A5275" s="349" t="s">
        <v>4648</v>
      </c>
      <c r="B5275" s="349" t="s">
        <v>4649</v>
      </c>
      <c r="C5275" s="349" t="s">
        <v>6392</v>
      </c>
      <c r="D5275" s="349" t="s">
        <v>6393</v>
      </c>
      <c r="E5275" s="350" t="s">
        <v>24</v>
      </c>
      <c r="F5275" s="349" t="s">
        <v>24</v>
      </c>
      <c r="G5275" s="349">
        <v>103015</v>
      </c>
      <c r="H5275" s="349" t="s">
        <v>6458</v>
      </c>
      <c r="I5275" s="349" t="s">
        <v>181</v>
      </c>
      <c r="J5275" s="349" t="s">
        <v>1137</v>
      </c>
      <c r="K5275" s="350">
        <v>292.08999999999997</v>
      </c>
      <c r="L5275" s="349" t="s">
        <v>1138</v>
      </c>
    </row>
    <row r="5276" spans="1:12" ht="13.5" x14ac:dyDescent="0.25">
      <c r="A5276" s="349" t="s">
        <v>4648</v>
      </c>
      <c r="B5276" s="349" t="s">
        <v>4649</v>
      </c>
      <c r="C5276" s="349" t="s">
        <v>6392</v>
      </c>
      <c r="D5276" s="349" t="s">
        <v>6393</v>
      </c>
      <c r="E5276" s="350" t="s">
        <v>24</v>
      </c>
      <c r="F5276" s="349" t="s">
        <v>24</v>
      </c>
      <c r="G5276" s="349">
        <v>103016</v>
      </c>
      <c r="H5276" s="349" t="s">
        <v>6459</v>
      </c>
      <c r="I5276" s="349" t="s">
        <v>181</v>
      </c>
      <c r="J5276" s="349" t="s">
        <v>1137</v>
      </c>
      <c r="K5276" s="350">
        <v>399.15</v>
      </c>
      <c r="L5276" s="349" t="s">
        <v>1138</v>
      </c>
    </row>
    <row r="5277" spans="1:12" ht="13.5" x14ac:dyDescent="0.25">
      <c r="A5277" s="349" t="s">
        <v>4648</v>
      </c>
      <c r="B5277" s="349" t="s">
        <v>4649</v>
      </c>
      <c r="C5277" s="349" t="s">
        <v>6392</v>
      </c>
      <c r="D5277" s="349" t="s">
        <v>6393</v>
      </c>
      <c r="E5277" s="350" t="s">
        <v>24</v>
      </c>
      <c r="F5277" s="349" t="s">
        <v>24</v>
      </c>
      <c r="G5277" s="349">
        <v>103017</v>
      </c>
      <c r="H5277" s="349" t="s">
        <v>6460</v>
      </c>
      <c r="I5277" s="349" t="s">
        <v>181</v>
      </c>
      <c r="J5277" s="349" t="s">
        <v>1137</v>
      </c>
      <c r="K5277" s="350">
        <v>695.9</v>
      </c>
      <c r="L5277" s="349" t="s">
        <v>1138</v>
      </c>
    </row>
    <row r="5278" spans="1:12" ht="13.5" x14ac:dyDescent="0.25">
      <c r="A5278" s="349" t="s">
        <v>4648</v>
      </c>
      <c r="B5278" s="349" t="s">
        <v>4649</v>
      </c>
      <c r="C5278" s="349" t="s">
        <v>6392</v>
      </c>
      <c r="D5278" s="349" t="s">
        <v>6393</v>
      </c>
      <c r="E5278" s="350" t="s">
        <v>24</v>
      </c>
      <c r="F5278" s="349" t="s">
        <v>24</v>
      </c>
      <c r="G5278" s="349">
        <v>103018</v>
      </c>
      <c r="H5278" s="349" t="s">
        <v>6461</v>
      </c>
      <c r="I5278" s="349" t="s">
        <v>181</v>
      </c>
      <c r="J5278" s="349" t="s">
        <v>1137</v>
      </c>
      <c r="K5278" s="350">
        <v>255.55</v>
      </c>
      <c r="L5278" s="349" t="s">
        <v>1138</v>
      </c>
    </row>
    <row r="5279" spans="1:12" ht="13.5" x14ac:dyDescent="0.25">
      <c r="A5279" s="349" t="s">
        <v>4648</v>
      </c>
      <c r="B5279" s="349" t="s">
        <v>4649</v>
      </c>
      <c r="C5279" s="349" t="s">
        <v>6392</v>
      </c>
      <c r="D5279" s="349" t="s">
        <v>6393</v>
      </c>
      <c r="E5279" s="350" t="s">
        <v>24</v>
      </c>
      <c r="F5279" s="349" t="s">
        <v>24</v>
      </c>
      <c r="G5279" s="349">
        <v>103019</v>
      </c>
      <c r="H5279" s="349" t="s">
        <v>6462</v>
      </c>
      <c r="I5279" s="349" t="s">
        <v>181</v>
      </c>
      <c r="J5279" s="349" t="s">
        <v>1137</v>
      </c>
      <c r="K5279" s="350">
        <v>211.35</v>
      </c>
      <c r="L5279" s="349" t="s">
        <v>1138</v>
      </c>
    </row>
    <row r="5280" spans="1:12" ht="13.5" x14ac:dyDescent="0.25">
      <c r="A5280" s="349" t="s">
        <v>4648</v>
      </c>
      <c r="B5280" s="349" t="s">
        <v>4649</v>
      </c>
      <c r="C5280" s="349" t="s">
        <v>6392</v>
      </c>
      <c r="D5280" s="349" t="s">
        <v>6393</v>
      </c>
      <c r="E5280" s="350" t="s">
        <v>24</v>
      </c>
      <c r="F5280" s="349" t="s">
        <v>24</v>
      </c>
      <c r="G5280" s="349">
        <v>103029</v>
      </c>
      <c r="H5280" s="349" t="s">
        <v>6463</v>
      </c>
      <c r="I5280" s="349" t="s">
        <v>181</v>
      </c>
      <c r="J5280" s="349" t="s">
        <v>1137</v>
      </c>
      <c r="K5280" s="350">
        <v>51.23</v>
      </c>
      <c r="L5280" s="349" t="s">
        <v>1138</v>
      </c>
    </row>
    <row r="5281" spans="1:12" ht="13.5" x14ac:dyDescent="0.25">
      <c r="A5281" s="349" t="s">
        <v>4648</v>
      </c>
      <c r="B5281" s="349" t="s">
        <v>4649</v>
      </c>
      <c r="C5281" s="349" t="s">
        <v>6392</v>
      </c>
      <c r="D5281" s="349" t="s">
        <v>6393</v>
      </c>
      <c r="E5281" s="350" t="s">
        <v>24</v>
      </c>
      <c r="F5281" s="349" t="s">
        <v>24</v>
      </c>
      <c r="G5281" s="349">
        <v>103036</v>
      </c>
      <c r="H5281" s="349" t="s">
        <v>6464</v>
      </c>
      <c r="I5281" s="349" t="s">
        <v>181</v>
      </c>
      <c r="J5281" s="349" t="s">
        <v>1137</v>
      </c>
      <c r="K5281" s="350">
        <v>33.520000000000003</v>
      </c>
      <c r="L5281" s="349" t="s">
        <v>1138</v>
      </c>
    </row>
    <row r="5282" spans="1:12" ht="13.5" x14ac:dyDescent="0.25">
      <c r="A5282" s="349" t="s">
        <v>4648</v>
      </c>
      <c r="B5282" s="349" t="s">
        <v>4649</v>
      </c>
      <c r="C5282" s="349" t="s">
        <v>6392</v>
      </c>
      <c r="D5282" s="349" t="s">
        <v>6393</v>
      </c>
      <c r="E5282" s="350" t="s">
        <v>24</v>
      </c>
      <c r="F5282" s="349" t="s">
        <v>24</v>
      </c>
      <c r="G5282" s="349">
        <v>103037</v>
      </c>
      <c r="H5282" s="349" t="s">
        <v>6465</v>
      </c>
      <c r="I5282" s="349" t="s">
        <v>181</v>
      </c>
      <c r="J5282" s="349" t="s">
        <v>1137</v>
      </c>
      <c r="K5282" s="350">
        <v>65.900000000000006</v>
      </c>
      <c r="L5282" s="349" t="s">
        <v>1138</v>
      </c>
    </row>
    <row r="5283" spans="1:12" ht="13.5" x14ac:dyDescent="0.25">
      <c r="A5283" s="349" t="s">
        <v>4648</v>
      </c>
      <c r="B5283" s="349" t="s">
        <v>4649</v>
      </c>
      <c r="C5283" s="349" t="s">
        <v>6392</v>
      </c>
      <c r="D5283" s="349" t="s">
        <v>6393</v>
      </c>
      <c r="E5283" s="350" t="s">
        <v>24</v>
      </c>
      <c r="F5283" s="349" t="s">
        <v>24</v>
      </c>
      <c r="G5283" s="349">
        <v>103038</v>
      </c>
      <c r="H5283" s="349" t="s">
        <v>6466</v>
      </c>
      <c r="I5283" s="349" t="s">
        <v>181</v>
      </c>
      <c r="J5283" s="349" t="s">
        <v>1137</v>
      </c>
      <c r="K5283" s="350">
        <v>88.16</v>
      </c>
      <c r="L5283" s="349" t="s">
        <v>1138</v>
      </c>
    </row>
    <row r="5284" spans="1:12" ht="13.5" x14ac:dyDescent="0.25">
      <c r="A5284" s="349" t="s">
        <v>4648</v>
      </c>
      <c r="B5284" s="349" t="s">
        <v>4649</v>
      </c>
      <c r="C5284" s="349" t="s">
        <v>6392</v>
      </c>
      <c r="D5284" s="349" t="s">
        <v>6393</v>
      </c>
      <c r="E5284" s="350" t="s">
        <v>24</v>
      </c>
      <c r="F5284" s="349" t="s">
        <v>24</v>
      </c>
      <c r="G5284" s="349">
        <v>103039</v>
      </c>
      <c r="H5284" s="349" t="s">
        <v>6467</v>
      </c>
      <c r="I5284" s="349" t="s">
        <v>181</v>
      </c>
      <c r="J5284" s="349" t="s">
        <v>1137</v>
      </c>
      <c r="K5284" s="350">
        <v>94.96</v>
      </c>
      <c r="L5284" s="349" t="s">
        <v>1138</v>
      </c>
    </row>
    <row r="5285" spans="1:12" ht="13.5" x14ac:dyDescent="0.25">
      <c r="A5285" s="349" t="s">
        <v>4648</v>
      </c>
      <c r="B5285" s="349" t="s">
        <v>4649</v>
      </c>
      <c r="C5285" s="349" t="s">
        <v>6392</v>
      </c>
      <c r="D5285" s="349" t="s">
        <v>6393</v>
      </c>
      <c r="E5285" s="350" t="s">
        <v>24</v>
      </c>
      <c r="F5285" s="349" t="s">
        <v>24</v>
      </c>
      <c r="G5285" s="349">
        <v>103040</v>
      </c>
      <c r="H5285" s="349" t="s">
        <v>6468</v>
      </c>
      <c r="I5285" s="349" t="s">
        <v>181</v>
      </c>
      <c r="J5285" s="349" t="s">
        <v>1137</v>
      </c>
      <c r="K5285" s="350">
        <v>142.35</v>
      </c>
      <c r="L5285" s="349" t="s">
        <v>1138</v>
      </c>
    </row>
    <row r="5286" spans="1:12" ht="13.5" x14ac:dyDescent="0.25">
      <c r="A5286" s="349" t="s">
        <v>4648</v>
      </c>
      <c r="B5286" s="349" t="s">
        <v>4649</v>
      </c>
      <c r="C5286" s="349" t="s">
        <v>6392</v>
      </c>
      <c r="D5286" s="349" t="s">
        <v>6393</v>
      </c>
      <c r="E5286" s="350" t="s">
        <v>24</v>
      </c>
      <c r="F5286" s="349" t="s">
        <v>24</v>
      </c>
      <c r="G5286" s="349">
        <v>103041</v>
      </c>
      <c r="H5286" s="349" t="s">
        <v>6469</v>
      </c>
      <c r="I5286" s="349" t="s">
        <v>181</v>
      </c>
      <c r="J5286" s="349" t="s">
        <v>1137</v>
      </c>
      <c r="K5286" s="350">
        <v>27.65</v>
      </c>
      <c r="L5286" s="349" t="s">
        <v>1138</v>
      </c>
    </row>
    <row r="5287" spans="1:12" ht="13.5" x14ac:dyDescent="0.25">
      <c r="A5287" s="349" t="s">
        <v>4648</v>
      </c>
      <c r="B5287" s="349" t="s">
        <v>4649</v>
      </c>
      <c r="C5287" s="349" t="s">
        <v>6392</v>
      </c>
      <c r="D5287" s="349" t="s">
        <v>6393</v>
      </c>
      <c r="E5287" s="350" t="s">
        <v>24</v>
      </c>
      <c r="F5287" s="349" t="s">
        <v>24</v>
      </c>
      <c r="G5287" s="349">
        <v>103042</v>
      </c>
      <c r="H5287" s="349" t="s">
        <v>6470</v>
      </c>
      <c r="I5287" s="349" t="s">
        <v>181</v>
      </c>
      <c r="J5287" s="349" t="s">
        <v>1137</v>
      </c>
      <c r="K5287" s="350">
        <v>33.700000000000003</v>
      </c>
      <c r="L5287" s="349" t="s">
        <v>1138</v>
      </c>
    </row>
    <row r="5288" spans="1:12" ht="13.5" x14ac:dyDescent="0.25">
      <c r="A5288" s="349" t="s">
        <v>4648</v>
      </c>
      <c r="B5288" s="349" t="s">
        <v>4649</v>
      </c>
      <c r="C5288" s="349" t="s">
        <v>6392</v>
      </c>
      <c r="D5288" s="349" t="s">
        <v>6393</v>
      </c>
      <c r="E5288" s="350" t="s">
        <v>24</v>
      </c>
      <c r="F5288" s="349" t="s">
        <v>24</v>
      </c>
      <c r="G5288" s="349">
        <v>103043</v>
      </c>
      <c r="H5288" s="349" t="s">
        <v>6471</v>
      </c>
      <c r="I5288" s="349" t="s">
        <v>181</v>
      </c>
      <c r="J5288" s="349" t="s">
        <v>1137</v>
      </c>
      <c r="K5288" s="350">
        <v>32.200000000000003</v>
      </c>
      <c r="L5288" s="349" t="s">
        <v>1138</v>
      </c>
    </row>
    <row r="5289" spans="1:12" ht="13.5" x14ac:dyDescent="0.25">
      <c r="A5289" s="349" t="s">
        <v>4648</v>
      </c>
      <c r="B5289" s="349" t="s">
        <v>4649</v>
      </c>
      <c r="C5289" s="349" t="s">
        <v>6392</v>
      </c>
      <c r="D5289" s="349" t="s">
        <v>6393</v>
      </c>
      <c r="E5289" s="350" t="s">
        <v>24</v>
      </c>
      <c r="F5289" s="349" t="s">
        <v>24</v>
      </c>
      <c r="G5289" s="349">
        <v>103044</v>
      </c>
      <c r="H5289" s="349" t="s">
        <v>6472</v>
      </c>
      <c r="I5289" s="349" t="s">
        <v>181</v>
      </c>
      <c r="J5289" s="349" t="s">
        <v>1137</v>
      </c>
      <c r="K5289" s="350">
        <v>43.16</v>
      </c>
      <c r="L5289" s="349" t="s">
        <v>1138</v>
      </c>
    </row>
    <row r="5290" spans="1:12" ht="13.5" x14ac:dyDescent="0.25">
      <c r="A5290" s="349" t="s">
        <v>4648</v>
      </c>
      <c r="B5290" s="349" t="s">
        <v>4649</v>
      </c>
      <c r="C5290" s="349" t="s">
        <v>6392</v>
      </c>
      <c r="D5290" s="349" t="s">
        <v>6393</v>
      </c>
      <c r="E5290" s="350" t="s">
        <v>24</v>
      </c>
      <c r="F5290" s="349" t="s">
        <v>24</v>
      </c>
      <c r="G5290" s="349">
        <v>103045</v>
      </c>
      <c r="H5290" s="349" t="s">
        <v>6473</v>
      </c>
      <c r="I5290" s="349" t="s">
        <v>181</v>
      </c>
      <c r="J5290" s="349" t="s">
        <v>1137</v>
      </c>
      <c r="K5290" s="350">
        <v>12.73</v>
      </c>
      <c r="L5290" s="349" t="s">
        <v>1138</v>
      </c>
    </row>
    <row r="5291" spans="1:12" ht="13.5" x14ac:dyDescent="0.25">
      <c r="A5291" s="349" t="s">
        <v>4648</v>
      </c>
      <c r="B5291" s="349" t="s">
        <v>4649</v>
      </c>
      <c r="C5291" s="349" t="s">
        <v>6392</v>
      </c>
      <c r="D5291" s="349" t="s">
        <v>6393</v>
      </c>
      <c r="E5291" s="350" t="s">
        <v>24</v>
      </c>
      <c r="F5291" s="349" t="s">
        <v>24</v>
      </c>
      <c r="G5291" s="349">
        <v>103046</v>
      </c>
      <c r="H5291" s="349" t="s">
        <v>6474</v>
      </c>
      <c r="I5291" s="349" t="s">
        <v>181</v>
      </c>
      <c r="J5291" s="349" t="s">
        <v>1137</v>
      </c>
      <c r="K5291" s="350">
        <v>31.79</v>
      </c>
      <c r="L5291" s="349" t="s">
        <v>1138</v>
      </c>
    </row>
    <row r="5292" spans="1:12" ht="13.5" x14ac:dyDescent="0.25">
      <c r="A5292" s="349" t="s">
        <v>4648</v>
      </c>
      <c r="B5292" s="349" t="s">
        <v>4649</v>
      </c>
      <c r="C5292" s="349" t="s">
        <v>6392</v>
      </c>
      <c r="D5292" s="349" t="s">
        <v>6393</v>
      </c>
      <c r="E5292" s="350" t="s">
        <v>24</v>
      </c>
      <c r="F5292" s="349" t="s">
        <v>24</v>
      </c>
      <c r="G5292" s="349">
        <v>103047</v>
      </c>
      <c r="H5292" s="349" t="s">
        <v>6475</v>
      </c>
      <c r="I5292" s="349" t="s">
        <v>181</v>
      </c>
      <c r="J5292" s="349" t="s">
        <v>1137</v>
      </c>
      <c r="K5292" s="350">
        <v>33.57</v>
      </c>
      <c r="L5292" s="349" t="s">
        <v>1138</v>
      </c>
    </row>
    <row r="5293" spans="1:12" ht="13.5" x14ac:dyDescent="0.25">
      <c r="A5293" s="349" t="s">
        <v>4648</v>
      </c>
      <c r="B5293" s="349" t="s">
        <v>4649</v>
      </c>
      <c r="C5293" s="349" t="s">
        <v>6392</v>
      </c>
      <c r="D5293" s="349" t="s">
        <v>6393</v>
      </c>
      <c r="E5293" s="350" t="s">
        <v>24</v>
      </c>
      <c r="F5293" s="349" t="s">
        <v>24</v>
      </c>
      <c r="G5293" s="349">
        <v>103048</v>
      </c>
      <c r="H5293" s="349" t="s">
        <v>6476</v>
      </c>
      <c r="I5293" s="349" t="s">
        <v>181</v>
      </c>
      <c r="J5293" s="349" t="s">
        <v>1137</v>
      </c>
      <c r="K5293" s="350">
        <v>24.54</v>
      </c>
      <c r="L5293" s="349" t="s">
        <v>1138</v>
      </c>
    </row>
    <row r="5294" spans="1:12" ht="13.5" x14ac:dyDescent="0.25">
      <c r="A5294" s="349" t="s">
        <v>4648</v>
      </c>
      <c r="B5294" s="349" t="s">
        <v>4649</v>
      </c>
      <c r="C5294" s="349" t="s">
        <v>6392</v>
      </c>
      <c r="D5294" s="349" t="s">
        <v>6393</v>
      </c>
      <c r="E5294" s="350" t="s">
        <v>24</v>
      </c>
      <c r="F5294" s="349" t="s">
        <v>24</v>
      </c>
      <c r="G5294" s="349">
        <v>103049</v>
      </c>
      <c r="H5294" s="349" t="s">
        <v>6477</v>
      </c>
      <c r="I5294" s="349" t="s">
        <v>181</v>
      </c>
      <c r="J5294" s="349" t="s">
        <v>1137</v>
      </c>
      <c r="K5294" s="350">
        <v>26.84</v>
      </c>
      <c r="L5294" s="349" t="s">
        <v>1138</v>
      </c>
    </row>
    <row r="5295" spans="1:12" ht="13.5" x14ac:dyDescent="0.25">
      <c r="A5295" s="349" t="s">
        <v>4648</v>
      </c>
      <c r="B5295" s="349" t="s">
        <v>4649</v>
      </c>
      <c r="C5295" s="349" t="s">
        <v>6392</v>
      </c>
      <c r="D5295" s="349" t="s">
        <v>6393</v>
      </c>
      <c r="E5295" s="350" t="s">
        <v>24</v>
      </c>
      <c r="F5295" s="349" t="s">
        <v>24</v>
      </c>
      <c r="G5295" s="349">
        <v>103050</v>
      </c>
      <c r="H5295" s="349" t="s">
        <v>6478</v>
      </c>
      <c r="I5295" s="349" t="s">
        <v>181</v>
      </c>
      <c r="J5295" s="349" t="s">
        <v>1137</v>
      </c>
      <c r="K5295" s="350">
        <v>24.68</v>
      </c>
      <c r="L5295" s="349" t="s">
        <v>1138</v>
      </c>
    </row>
    <row r="5296" spans="1:12" ht="13.5" x14ac:dyDescent="0.25">
      <c r="A5296" s="349" t="s">
        <v>4648</v>
      </c>
      <c r="B5296" s="349" t="s">
        <v>4649</v>
      </c>
      <c r="C5296" s="349" t="s">
        <v>6392</v>
      </c>
      <c r="D5296" s="349" t="s">
        <v>6393</v>
      </c>
      <c r="E5296" s="350" t="s">
        <v>24</v>
      </c>
      <c r="F5296" s="349" t="s">
        <v>24</v>
      </c>
      <c r="G5296" s="349">
        <v>103051</v>
      </c>
      <c r="H5296" s="349" t="s">
        <v>6479</v>
      </c>
      <c r="I5296" s="349" t="s">
        <v>181</v>
      </c>
      <c r="J5296" s="349" t="s">
        <v>1137</v>
      </c>
      <c r="K5296" s="350">
        <v>29.7</v>
      </c>
      <c r="L5296" s="349" t="s">
        <v>1138</v>
      </c>
    </row>
    <row r="5297" spans="1:12" ht="13.5" x14ac:dyDescent="0.25">
      <c r="A5297" s="349" t="s">
        <v>4648</v>
      </c>
      <c r="B5297" s="349" t="s">
        <v>4649</v>
      </c>
      <c r="C5297" s="349" t="s">
        <v>6392</v>
      </c>
      <c r="D5297" s="349" t="s">
        <v>6393</v>
      </c>
      <c r="E5297" s="350" t="s">
        <v>24</v>
      </c>
      <c r="F5297" s="349" t="s">
        <v>24</v>
      </c>
      <c r="G5297" s="349">
        <v>103052</v>
      </c>
      <c r="H5297" s="349" t="s">
        <v>6480</v>
      </c>
      <c r="I5297" s="349" t="s">
        <v>181</v>
      </c>
      <c r="J5297" s="349" t="s">
        <v>1137</v>
      </c>
      <c r="K5297" s="350">
        <v>41.14</v>
      </c>
      <c r="L5297" s="349" t="s">
        <v>1138</v>
      </c>
    </row>
    <row r="5298" spans="1:12" ht="13.5" x14ac:dyDescent="0.25">
      <c r="A5298" s="349" t="s">
        <v>4648</v>
      </c>
      <c r="B5298" s="349" t="s">
        <v>4649</v>
      </c>
      <c r="C5298" s="349" t="s">
        <v>6481</v>
      </c>
      <c r="D5298" s="349" t="s">
        <v>6482</v>
      </c>
      <c r="E5298" s="350" t="s">
        <v>24</v>
      </c>
      <c r="F5298" s="349" t="s">
        <v>24</v>
      </c>
      <c r="G5298" s="349">
        <v>95634</v>
      </c>
      <c r="H5298" s="349" t="s">
        <v>6483</v>
      </c>
      <c r="I5298" s="349" t="s">
        <v>181</v>
      </c>
      <c r="J5298" s="349" t="s">
        <v>1137</v>
      </c>
      <c r="K5298" s="350">
        <v>278.13</v>
      </c>
      <c r="L5298" s="349" t="s">
        <v>1138</v>
      </c>
    </row>
    <row r="5299" spans="1:12" ht="13.5" x14ac:dyDescent="0.25">
      <c r="A5299" s="349" t="s">
        <v>4648</v>
      </c>
      <c r="B5299" s="349" t="s">
        <v>4649</v>
      </c>
      <c r="C5299" s="349" t="s">
        <v>6481</v>
      </c>
      <c r="D5299" s="349" t="s">
        <v>6482</v>
      </c>
      <c r="E5299" s="350" t="s">
        <v>24</v>
      </c>
      <c r="F5299" s="349" t="s">
        <v>24</v>
      </c>
      <c r="G5299" s="349">
        <v>95635</v>
      </c>
      <c r="H5299" s="349" t="s">
        <v>6484</v>
      </c>
      <c r="I5299" s="349" t="s">
        <v>181</v>
      </c>
      <c r="J5299" s="349" t="s">
        <v>1137</v>
      </c>
      <c r="K5299" s="350">
        <v>291.32</v>
      </c>
      <c r="L5299" s="349" t="s">
        <v>1138</v>
      </c>
    </row>
    <row r="5300" spans="1:12" ht="13.5" x14ac:dyDescent="0.25">
      <c r="A5300" s="349" t="s">
        <v>4648</v>
      </c>
      <c r="B5300" s="349" t="s">
        <v>4649</v>
      </c>
      <c r="C5300" s="349" t="s">
        <v>6481</v>
      </c>
      <c r="D5300" s="349" t="s">
        <v>6482</v>
      </c>
      <c r="E5300" s="350" t="s">
        <v>24</v>
      </c>
      <c r="F5300" s="349" t="s">
        <v>24</v>
      </c>
      <c r="G5300" s="349">
        <v>95636</v>
      </c>
      <c r="H5300" s="349" t="s">
        <v>6485</v>
      </c>
      <c r="I5300" s="349" t="s">
        <v>181</v>
      </c>
      <c r="J5300" s="349" t="s">
        <v>1333</v>
      </c>
      <c r="K5300" s="350">
        <v>403.48</v>
      </c>
      <c r="L5300" s="349" t="s">
        <v>1138</v>
      </c>
    </row>
    <row r="5301" spans="1:12" ht="13.5" x14ac:dyDescent="0.25">
      <c r="A5301" s="349" t="s">
        <v>4648</v>
      </c>
      <c r="B5301" s="349" t="s">
        <v>4649</v>
      </c>
      <c r="C5301" s="349" t="s">
        <v>6481</v>
      </c>
      <c r="D5301" s="349" t="s">
        <v>6482</v>
      </c>
      <c r="E5301" s="350" t="s">
        <v>24</v>
      </c>
      <c r="F5301" s="349" t="s">
        <v>24</v>
      </c>
      <c r="G5301" s="349">
        <v>95637</v>
      </c>
      <c r="H5301" s="349" t="s">
        <v>6486</v>
      </c>
      <c r="I5301" s="349" t="s">
        <v>181</v>
      </c>
      <c r="J5301" s="349" t="s">
        <v>1333</v>
      </c>
      <c r="K5301" s="350">
        <v>616.39</v>
      </c>
      <c r="L5301" s="349" t="s">
        <v>1138</v>
      </c>
    </row>
    <row r="5302" spans="1:12" ht="13.5" x14ac:dyDescent="0.25">
      <c r="A5302" s="349" t="s">
        <v>4648</v>
      </c>
      <c r="B5302" s="349" t="s">
        <v>4649</v>
      </c>
      <c r="C5302" s="349" t="s">
        <v>6481</v>
      </c>
      <c r="D5302" s="349" t="s">
        <v>6482</v>
      </c>
      <c r="E5302" s="350" t="s">
        <v>24</v>
      </c>
      <c r="F5302" s="349" t="s">
        <v>24</v>
      </c>
      <c r="G5302" s="349">
        <v>95638</v>
      </c>
      <c r="H5302" s="349" t="s">
        <v>6487</v>
      </c>
      <c r="I5302" s="349" t="s">
        <v>181</v>
      </c>
      <c r="J5302" s="349" t="s">
        <v>1333</v>
      </c>
      <c r="K5302" s="350">
        <v>750.65</v>
      </c>
      <c r="L5302" s="349" t="s">
        <v>1138</v>
      </c>
    </row>
    <row r="5303" spans="1:12" ht="13.5" x14ac:dyDescent="0.25">
      <c r="A5303" s="349" t="s">
        <v>4648</v>
      </c>
      <c r="B5303" s="349" t="s">
        <v>4649</v>
      </c>
      <c r="C5303" s="349" t="s">
        <v>6481</v>
      </c>
      <c r="D5303" s="349" t="s">
        <v>6482</v>
      </c>
      <c r="E5303" s="350" t="s">
        <v>24</v>
      </c>
      <c r="F5303" s="349" t="s">
        <v>24</v>
      </c>
      <c r="G5303" s="349">
        <v>95639</v>
      </c>
      <c r="H5303" s="349" t="s">
        <v>6488</v>
      </c>
      <c r="I5303" s="349" t="s">
        <v>181</v>
      </c>
      <c r="J5303" s="349" t="s">
        <v>1333</v>
      </c>
      <c r="K5303" s="350">
        <v>978.1</v>
      </c>
      <c r="L5303" s="349" t="s">
        <v>1138</v>
      </c>
    </row>
    <row r="5304" spans="1:12" ht="13.5" x14ac:dyDescent="0.25">
      <c r="A5304" s="349" t="s">
        <v>4648</v>
      </c>
      <c r="B5304" s="349" t="s">
        <v>4649</v>
      </c>
      <c r="C5304" s="349" t="s">
        <v>6481</v>
      </c>
      <c r="D5304" s="349" t="s">
        <v>6482</v>
      </c>
      <c r="E5304" s="350" t="s">
        <v>24</v>
      </c>
      <c r="F5304" s="349" t="s">
        <v>24</v>
      </c>
      <c r="G5304" s="349">
        <v>95641</v>
      </c>
      <c r="H5304" s="349" t="s">
        <v>6489</v>
      </c>
      <c r="I5304" s="349" t="s">
        <v>181</v>
      </c>
      <c r="J5304" s="349" t="s">
        <v>1137</v>
      </c>
      <c r="K5304" s="350">
        <v>339.58</v>
      </c>
      <c r="L5304" s="349" t="s">
        <v>1138</v>
      </c>
    </row>
    <row r="5305" spans="1:12" ht="13.5" x14ac:dyDescent="0.25">
      <c r="A5305" s="349" t="s">
        <v>4648</v>
      </c>
      <c r="B5305" s="349" t="s">
        <v>4649</v>
      </c>
      <c r="C5305" s="349" t="s">
        <v>6481</v>
      </c>
      <c r="D5305" s="349" t="s">
        <v>6482</v>
      </c>
      <c r="E5305" s="350" t="s">
        <v>24</v>
      </c>
      <c r="F5305" s="349" t="s">
        <v>24</v>
      </c>
      <c r="G5305" s="349">
        <v>95642</v>
      </c>
      <c r="H5305" s="349" t="s">
        <v>6490</v>
      </c>
      <c r="I5305" s="349" t="s">
        <v>181</v>
      </c>
      <c r="J5305" s="349" t="s">
        <v>1137</v>
      </c>
      <c r="K5305" s="350">
        <v>502.17</v>
      </c>
      <c r="L5305" s="349" t="s">
        <v>1138</v>
      </c>
    </row>
    <row r="5306" spans="1:12" ht="13.5" x14ac:dyDescent="0.25">
      <c r="A5306" s="349" t="s">
        <v>4648</v>
      </c>
      <c r="B5306" s="349" t="s">
        <v>4649</v>
      </c>
      <c r="C5306" s="349" t="s">
        <v>6481</v>
      </c>
      <c r="D5306" s="349" t="s">
        <v>6482</v>
      </c>
      <c r="E5306" s="350" t="s">
        <v>24</v>
      </c>
      <c r="F5306" s="349" t="s">
        <v>24</v>
      </c>
      <c r="G5306" s="349">
        <v>95643</v>
      </c>
      <c r="H5306" s="349" t="s">
        <v>6491</v>
      </c>
      <c r="I5306" s="349" t="s">
        <v>181</v>
      </c>
      <c r="J5306" s="349" t="s">
        <v>1137</v>
      </c>
      <c r="K5306" s="350">
        <v>657.3</v>
      </c>
      <c r="L5306" s="349" t="s">
        <v>1138</v>
      </c>
    </row>
    <row r="5307" spans="1:12" ht="13.5" x14ac:dyDescent="0.25">
      <c r="A5307" s="349" t="s">
        <v>4648</v>
      </c>
      <c r="B5307" s="349" t="s">
        <v>4649</v>
      </c>
      <c r="C5307" s="349" t="s">
        <v>6481</v>
      </c>
      <c r="D5307" s="349" t="s">
        <v>6482</v>
      </c>
      <c r="E5307" s="350" t="s">
        <v>24</v>
      </c>
      <c r="F5307" s="349" t="s">
        <v>24</v>
      </c>
      <c r="G5307" s="349">
        <v>95644</v>
      </c>
      <c r="H5307" s="349" t="s">
        <v>6492</v>
      </c>
      <c r="I5307" s="349" t="s">
        <v>181</v>
      </c>
      <c r="J5307" s="349" t="s">
        <v>1137</v>
      </c>
      <c r="K5307" s="350">
        <v>253.89</v>
      </c>
      <c r="L5307" s="349" t="s">
        <v>1138</v>
      </c>
    </row>
    <row r="5308" spans="1:12" ht="13.5" x14ac:dyDescent="0.25">
      <c r="A5308" s="349" t="s">
        <v>4648</v>
      </c>
      <c r="B5308" s="349" t="s">
        <v>4649</v>
      </c>
      <c r="C5308" s="349" t="s">
        <v>6481</v>
      </c>
      <c r="D5308" s="349" t="s">
        <v>6482</v>
      </c>
      <c r="E5308" s="350" t="s">
        <v>24</v>
      </c>
      <c r="F5308" s="349" t="s">
        <v>24</v>
      </c>
      <c r="G5308" s="349">
        <v>95645</v>
      </c>
      <c r="H5308" s="349" t="s">
        <v>6493</v>
      </c>
      <c r="I5308" s="349" t="s">
        <v>181</v>
      </c>
      <c r="J5308" s="349" t="s">
        <v>1137</v>
      </c>
      <c r="K5308" s="350">
        <v>465.51</v>
      </c>
      <c r="L5308" s="349" t="s">
        <v>1138</v>
      </c>
    </row>
    <row r="5309" spans="1:12" ht="13.5" x14ac:dyDescent="0.25">
      <c r="A5309" s="349" t="s">
        <v>4648</v>
      </c>
      <c r="B5309" s="349" t="s">
        <v>4649</v>
      </c>
      <c r="C5309" s="349" t="s">
        <v>6481</v>
      </c>
      <c r="D5309" s="349" t="s">
        <v>6482</v>
      </c>
      <c r="E5309" s="350" t="s">
        <v>24</v>
      </c>
      <c r="F5309" s="349" t="s">
        <v>24</v>
      </c>
      <c r="G5309" s="349">
        <v>95646</v>
      </c>
      <c r="H5309" s="349" t="s">
        <v>6494</v>
      </c>
      <c r="I5309" s="349" t="s">
        <v>181</v>
      </c>
      <c r="J5309" s="349" t="s">
        <v>1137</v>
      </c>
      <c r="K5309" s="350">
        <v>694.34</v>
      </c>
      <c r="L5309" s="349" t="s">
        <v>1138</v>
      </c>
    </row>
    <row r="5310" spans="1:12" ht="13.5" x14ac:dyDescent="0.25">
      <c r="A5310" s="349" t="s">
        <v>4648</v>
      </c>
      <c r="B5310" s="349" t="s">
        <v>4649</v>
      </c>
      <c r="C5310" s="349" t="s">
        <v>6481</v>
      </c>
      <c r="D5310" s="349" t="s">
        <v>6482</v>
      </c>
      <c r="E5310" s="350" t="s">
        <v>24</v>
      </c>
      <c r="F5310" s="349" t="s">
        <v>24</v>
      </c>
      <c r="G5310" s="349">
        <v>95647</v>
      </c>
      <c r="H5310" s="349" t="s">
        <v>6495</v>
      </c>
      <c r="I5310" s="349" t="s">
        <v>181</v>
      </c>
      <c r="J5310" s="349" t="s">
        <v>1137</v>
      </c>
      <c r="K5310" s="350">
        <v>910.88</v>
      </c>
      <c r="L5310" s="349" t="s">
        <v>1138</v>
      </c>
    </row>
    <row r="5311" spans="1:12" ht="13.5" x14ac:dyDescent="0.25">
      <c r="A5311" s="349" t="s">
        <v>4648</v>
      </c>
      <c r="B5311" s="349" t="s">
        <v>4649</v>
      </c>
      <c r="C5311" s="349" t="s">
        <v>6481</v>
      </c>
      <c r="D5311" s="349" t="s">
        <v>6482</v>
      </c>
      <c r="E5311" s="350" t="s">
        <v>24</v>
      </c>
      <c r="F5311" s="349" t="s">
        <v>24</v>
      </c>
      <c r="G5311" s="349">
        <v>95648</v>
      </c>
      <c r="H5311" s="349" t="s">
        <v>6496</v>
      </c>
      <c r="I5311" s="349" t="s">
        <v>181</v>
      </c>
      <c r="J5311" s="349" t="s">
        <v>1137</v>
      </c>
      <c r="K5311" s="350">
        <v>587.01</v>
      </c>
      <c r="L5311" s="349" t="s">
        <v>1138</v>
      </c>
    </row>
    <row r="5312" spans="1:12" ht="13.5" x14ac:dyDescent="0.25">
      <c r="A5312" s="349" t="s">
        <v>4648</v>
      </c>
      <c r="B5312" s="349" t="s">
        <v>4649</v>
      </c>
      <c r="C5312" s="349" t="s">
        <v>6481</v>
      </c>
      <c r="D5312" s="349" t="s">
        <v>6482</v>
      </c>
      <c r="E5312" s="350" t="s">
        <v>24</v>
      </c>
      <c r="F5312" s="349" t="s">
        <v>24</v>
      </c>
      <c r="G5312" s="349">
        <v>95649</v>
      </c>
      <c r="H5312" s="349" t="s">
        <v>6497</v>
      </c>
      <c r="I5312" s="349" t="s">
        <v>181</v>
      </c>
      <c r="J5312" s="349" t="s">
        <v>1137</v>
      </c>
      <c r="K5312" s="370">
        <v>1010.54</v>
      </c>
      <c r="L5312" s="349" t="s">
        <v>1138</v>
      </c>
    </row>
    <row r="5313" spans="1:12" ht="13.5" x14ac:dyDescent="0.25">
      <c r="A5313" s="349" t="s">
        <v>4648</v>
      </c>
      <c r="B5313" s="349" t="s">
        <v>4649</v>
      </c>
      <c r="C5313" s="349" t="s">
        <v>6481</v>
      </c>
      <c r="D5313" s="349" t="s">
        <v>6482</v>
      </c>
      <c r="E5313" s="350" t="s">
        <v>24</v>
      </c>
      <c r="F5313" s="349" t="s">
        <v>24</v>
      </c>
      <c r="G5313" s="349">
        <v>95650</v>
      </c>
      <c r="H5313" s="349" t="s">
        <v>6498</v>
      </c>
      <c r="I5313" s="349" t="s">
        <v>181</v>
      </c>
      <c r="J5313" s="349" t="s">
        <v>1137</v>
      </c>
      <c r="K5313" s="370">
        <v>1475.79</v>
      </c>
      <c r="L5313" s="349" t="s">
        <v>1138</v>
      </c>
    </row>
    <row r="5314" spans="1:12" ht="13.5" x14ac:dyDescent="0.25">
      <c r="A5314" s="349" t="s">
        <v>4648</v>
      </c>
      <c r="B5314" s="349" t="s">
        <v>4649</v>
      </c>
      <c r="C5314" s="349" t="s">
        <v>6481</v>
      </c>
      <c r="D5314" s="349" t="s">
        <v>6482</v>
      </c>
      <c r="E5314" s="350" t="s">
        <v>24</v>
      </c>
      <c r="F5314" s="349" t="s">
        <v>24</v>
      </c>
      <c r="G5314" s="349">
        <v>95651</v>
      </c>
      <c r="H5314" s="349" t="s">
        <v>6499</v>
      </c>
      <c r="I5314" s="349" t="s">
        <v>181</v>
      </c>
      <c r="J5314" s="349" t="s">
        <v>1137</v>
      </c>
      <c r="K5314" s="370">
        <v>1916.42</v>
      </c>
      <c r="L5314" s="349" t="s">
        <v>1138</v>
      </c>
    </row>
    <row r="5315" spans="1:12" ht="13.5" x14ac:dyDescent="0.25">
      <c r="A5315" s="349" t="s">
        <v>4648</v>
      </c>
      <c r="B5315" s="349" t="s">
        <v>4649</v>
      </c>
      <c r="C5315" s="349" t="s">
        <v>6481</v>
      </c>
      <c r="D5315" s="349" t="s">
        <v>6482</v>
      </c>
      <c r="E5315" s="350" t="s">
        <v>24</v>
      </c>
      <c r="F5315" s="349" t="s">
        <v>24</v>
      </c>
      <c r="G5315" s="349">
        <v>95652</v>
      </c>
      <c r="H5315" s="349" t="s">
        <v>6500</v>
      </c>
      <c r="I5315" s="349" t="s">
        <v>181</v>
      </c>
      <c r="J5315" s="349" t="s">
        <v>1137</v>
      </c>
      <c r="K5315" s="350">
        <v>731.41</v>
      </c>
      <c r="L5315" s="349" t="s">
        <v>1138</v>
      </c>
    </row>
    <row r="5316" spans="1:12" ht="13.5" x14ac:dyDescent="0.25">
      <c r="A5316" s="349" t="s">
        <v>4648</v>
      </c>
      <c r="B5316" s="349" t="s">
        <v>4649</v>
      </c>
      <c r="C5316" s="349" t="s">
        <v>6481</v>
      </c>
      <c r="D5316" s="349" t="s">
        <v>6482</v>
      </c>
      <c r="E5316" s="350" t="s">
        <v>24</v>
      </c>
      <c r="F5316" s="349" t="s">
        <v>24</v>
      </c>
      <c r="G5316" s="349">
        <v>95653</v>
      </c>
      <c r="H5316" s="349" t="s">
        <v>6501</v>
      </c>
      <c r="I5316" s="349" t="s">
        <v>181</v>
      </c>
      <c r="J5316" s="349" t="s">
        <v>1137</v>
      </c>
      <c r="K5316" s="370">
        <v>1297.44</v>
      </c>
      <c r="L5316" s="349" t="s">
        <v>1138</v>
      </c>
    </row>
    <row r="5317" spans="1:12" ht="13.5" x14ac:dyDescent="0.25">
      <c r="A5317" s="349" t="s">
        <v>4648</v>
      </c>
      <c r="B5317" s="349" t="s">
        <v>4649</v>
      </c>
      <c r="C5317" s="349" t="s">
        <v>6481</v>
      </c>
      <c r="D5317" s="349" t="s">
        <v>6482</v>
      </c>
      <c r="E5317" s="350" t="s">
        <v>24</v>
      </c>
      <c r="F5317" s="349" t="s">
        <v>24</v>
      </c>
      <c r="G5317" s="349">
        <v>95654</v>
      </c>
      <c r="H5317" s="349" t="s">
        <v>6502</v>
      </c>
      <c r="I5317" s="349" t="s">
        <v>181</v>
      </c>
      <c r="J5317" s="349" t="s">
        <v>1137</v>
      </c>
      <c r="K5317" s="370">
        <v>1910.94</v>
      </c>
      <c r="L5317" s="349" t="s">
        <v>1138</v>
      </c>
    </row>
    <row r="5318" spans="1:12" ht="13.5" x14ac:dyDescent="0.25">
      <c r="A5318" s="349" t="s">
        <v>4648</v>
      </c>
      <c r="B5318" s="349" t="s">
        <v>4649</v>
      </c>
      <c r="C5318" s="349" t="s">
        <v>6481</v>
      </c>
      <c r="D5318" s="349" t="s">
        <v>6482</v>
      </c>
      <c r="E5318" s="350" t="s">
        <v>24</v>
      </c>
      <c r="F5318" s="349" t="s">
        <v>24</v>
      </c>
      <c r="G5318" s="349">
        <v>95655</v>
      </c>
      <c r="H5318" s="349" t="s">
        <v>6503</v>
      </c>
      <c r="I5318" s="349" t="s">
        <v>181</v>
      </c>
      <c r="J5318" s="349" t="s">
        <v>1137</v>
      </c>
      <c r="K5318" s="370">
        <v>2492.77</v>
      </c>
      <c r="L5318" s="349" t="s">
        <v>1138</v>
      </c>
    </row>
    <row r="5319" spans="1:12" ht="13.5" x14ac:dyDescent="0.25">
      <c r="A5319" s="349" t="s">
        <v>4648</v>
      </c>
      <c r="B5319" s="349" t="s">
        <v>4649</v>
      </c>
      <c r="C5319" s="349" t="s">
        <v>6481</v>
      </c>
      <c r="D5319" s="349" t="s">
        <v>6482</v>
      </c>
      <c r="E5319" s="350" t="s">
        <v>24</v>
      </c>
      <c r="F5319" s="349" t="s">
        <v>24</v>
      </c>
      <c r="G5319" s="349">
        <v>95657</v>
      </c>
      <c r="H5319" s="349" t="s">
        <v>6504</v>
      </c>
      <c r="I5319" s="349" t="s">
        <v>181</v>
      </c>
      <c r="J5319" s="349" t="s">
        <v>1333</v>
      </c>
      <c r="K5319" s="350">
        <v>249</v>
      </c>
      <c r="L5319" s="349" t="s">
        <v>1138</v>
      </c>
    </row>
    <row r="5320" spans="1:12" ht="13.5" x14ac:dyDescent="0.25">
      <c r="A5320" s="349" t="s">
        <v>4648</v>
      </c>
      <c r="B5320" s="349" t="s">
        <v>4649</v>
      </c>
      <c r="C5320" s="349" t="s">
        <v>6481</v>
      </c>
      <c r="D5320" s="349" t="s">
        <v>6482</v>
      </c>
      <c r="E5320" s="350" t="s">
        <v>24</v>
      </c>
      <c r="F5320" s="349" t="s">
        <v>24</v>
      </c>
      <c r="G5320" s="349">
        <v>95658</v>
      </c>
      <c r="H5320" s="349" t="s">
        <v>6505</v>
      </c>
      <c r="I5320" s="349" t="s">
        <v>181</v>
      </c>
      <c r="J5320" s="349" t="s">
        <v>1333</v>
      </c>
      <c r="K5320" s="350">
        <v>468.94</v>
      </c>
      <c r="L5320" s="349" t="s">
        <v>1138</v>
      </c>
    </row>
    <row r="5321" spans="1:12" ht="13.5" x14ac:dyDescent="0.25">
      <c r="A5321" s="349" t="s">
        <v>4648</v>
      </c>
      <c r="B5321" s="349" t="s">
        <v>4649</v>
      </c>
      <c r="C5321" s="349" t="s">
        <v>6481</v>
      </c>
      <c r="D5321" s="349" t="s">
        <v>6482</v>
      </c>
      <c r="E5321" s="350" t="s">
        <v>24</v>
      </c>
      <c r="F5321" s="349" t="s">
        <v>24</v>
      </c>
      <c r="G5321" s="349">
        <v>95659</v>
      </c>
      <c r="H5321" s="349" t="s">
        <v>6506</v>
      </c>
      <c r="I5321" s="349" t="s">
        <v>181</v>
      </c>
      <c r="J5321" s="349" t="s">
        <v>1333</v>
      </c>
      <c r="K5321" s="350">
        <v>659.78</v>
      </c>
      <c r="L5321" s="349" t="s">
        <v>1138</v>
      </c>
    </row>
    <row r="5322" spans="1:12" ht="13.5" x14ac:dyDescent="0.25">
      <c r="A5322" s="349" t="s">
        <v>4648</v>
      </c>
      <c r="B5322" s="349" t="s">
        <v>4649</v>
      </c>
      <c r="C5322" s="349" t="s">
        <v>6481</v>
      </c>
      <c r="D5322" s="349" t="s">
        <v>6482</v>
      </c>
      <c r="E5322" s="350" t="s">
        <v>24</v>
      </c>
      <c r="F5322" s="349" t="s">
        <v>24</v>
      </c>
      <c r="G5322" s="349">
        <v>95660</v>
      </c>
      <c r="H5322" s="349" t="s">
        <v>6507</v>
      </c>
      <c r="I5322" s="349" t="s">
        <v>181</v>
      </c>
      <c r="J5322" s="349" t="s">
        <v>1333</v>
      </c>
      <c r="K5322" s="350">
        <v>934.59</v>
      </c>
      <c r="L5322" s="349" t="s">
        <v>1138</v>
      </c>
    </row>
    <row r="5323" spans="1:12" ht="13.5" x14ac:dyDescent="0.25">
      <c r="A5323" s="349" t="s">
        <v>4648</v>
      </c>
      <c r="B5323" s="349" t="s">
        <v>4649</v>
      </c>
      <c r="C5323" s="349" t="s">
        <v>6481</v>
      </c>
      <c r="D5323" s="349" t="s">
        <v>6482</v>
      </c>
      <c r="E5323" s="350" t="s">
        <v>24</v>
      </c>
      <c r="F5323" s="349" t="s">
        <v>24</v>
      </c>
      <c r="G5323" s="349">
        <v>95661</v>
      </c>
      <c r="H5323" s="349" t="s">
        <v>6508</v>
      </c>
      <c r="I5323" s="349" t="s">
        <v>181</v>
      </c>
      <c r="J5323" s="349" t="s">
        <v>1333</v>
      </c>
      <c r="K5323" s="350">
        <v>322.2</v>
      </c>
      <c r="L5323" s="349" t="s">
        <v>1138</v>
      </c>
    </row>
    <row r="5324" spans="1:12" ht="13.5" x14ac:dyDescent="0.25">
      <c r="A5324" s="349" t="s">
        <v>4648</v>
      </c>
      <c r="B5324" s="349" t="s">
        <v>4649</v>
      </c>
      <c r="C5324" s="349" t="s">
        <v>6481</v>
      </c>
      <c r="D5324" s="349" t="s">
        <v>6482</v>
      </c>
      <c r="E5324" s="350" t="s">
        <v>24</v>
      </c>
      <c r="F5324" s="349" t="s">
        <v>24</v>
      </c>
      <c r="G5324" s="349">
        <v>95662</v>
      </c>
      <c r="H5324" s="349" t="s">
        <v>6509</v>
      </c>
      <c r="I5324" s="349" t="s">
        <v>181</v>
      </c>
      <c r="J5324" s="349" t="s">
        <v>1333</v>
      </c>
      <c r="K5324" s="350">
        <v>616.6</v>
      </c>
      <c r="L5324" s="349" t="s">
        <v>1138</v>
      </c>
    </row>
    <row r="5325" spans="1:12" ht="13.5" x14ac:dyDescent="0.25">
      <c r="A5325" s="349" t="s">
        <v>4648</v>
      </c>
      <c r="B5325" s="349" t="s">
        <v>4649</v>
      </c>
      <c r="C5325" s="349" t="s">
        <v>6481</v>
      </c>
      <c r="D5325" s="349" t="s">
        <v>6482</v>
      </c>
      <c r="E5325" s="350" t="s">
        <v>24</v>
      </c>
      <c r="F5325" s="349" t="s">
        <v>24</v>
      </c>
      <c r="G5325" s="349">
        <v>95663</v>
      </c>
      <c r="H5325" s="349" t="s">
        <v>6510</v>
      </c>
      <c r="I5325" s="349" t="s">
        <v>181</v>
      </c>
      <c r="J5325" s="349" t="s">
        <v>1333</v>
      </c>
      <c r="K5325" s="350">
        <v>930.72</v>
      </c>
      <c r="L5325" s="349" t="s">
        <v>1138</v>
      </c>
    </row>
    <row r="5326" spans="1:12" ht="13.5" x14ac:dyDescent="0.25">
      <c r="A5326" s="349" t="s">
        <v>4648</v>
      </c>
      <c r="B5326" s="349" t="s">
        <v>4649</v>
      </c>
      <c r="C5326" s="349" t="s">
        <v>6481</v>
      </c>
      <c r="D5326" s="349" t="s">
        <v>6482</v>
      </c>
      <c r="E5326" s="350" t="s">
        <v>24</v>
      </c>
      <c r="F5326" s="349" t="s">
        <v>24</v>
      </c>
      <c r="G5326" s="349">
        <v>95664</v>
      </c>
      <c r="H5326" s="349" t="s">
        <v>6511</v>
      </c>
      <c r="I5326" s="349" t="s">
        <v>181</v>
      </c>
      <c r="J5326" s="349" t="s">
        <v>1333</v>
      </c>
      <c r="K5326" s="370">
        <v>1226.52</v>
      </c>
      <c r="L5326" s="349" t="s">
        <v>1138</v>
      </c>
    </row>
    <row r="5327" spans="1:12" ht="13.5" x14ac:dyDescent="0.25">
      <c r="A5327" s="349" t="s">
        <v>4648</v>
      </c>
      <c r="B5327" s="349" t="s">
        <v>4649</v>
      </c>
      <c r="C5327" s="349" t="s">
        <v>6481</v>
      </c>
      <c r="D5327" s="349" t="s">
        <v>6482</v>
      </c>
      <c r="E5327" s="350" t="s">
        <v>24</v>
      </c>
      <c r="F5327" s="349" t="s">
        <v>24</v>
      </c>
      <c r="G5327" s="349">
        <v>95665</v>
      </c>
      <c r="H5327" s="349" t="s">
        <v>6512</v>
      </c>
      <c r="I5327" s="349" t="s">
        <v>181</v>
      </c>
      <c r="J5327" s="349" t="s">
        <v>1333</v>
      </c>
      <c r="K5327" s="350">
        <v>260.35000000000002</v>
      </c>
      <c r="L5327" s="349" t="s">
        <v>1138</v>
      </c>
    </row>
    <row r="5328" spans="1:12" ht="13.5" x14ac:dyDescent="0.25">
      <c r="A5328" s="349" t="s">
        <v>4648</v>
      </c>
      <c r="B5328" s="349" t="s">
        <v>4649</v>
      </c>
      <c r="C5328" s="349" t="s">
        <v>6481</v>
      </c>
      <c r="D5328" s="349" t="s">
        <v>6482</v>
      </c>
      <c r="E5328" s="350" t="s">
        <v>24</v>
      </c>
      <c r="F5328" s="349" t="s">
        <v>24</v>
      </c>
      <c r="G5328" s="349">
        <v>95666</v>
      </c>
      <c r="H5328" s="349" t="s">
        <v>6513</v>
      </c>
      <c r="I5328" s="349" t="s">
        <v>181</v>
      </c>
      <c r="J5328" s="349" t="s">
        <v>1333</v>
      </c>
      <c r="K5328" s="350">
        <v>495.81</v>
      </c>
      <c r="L5328" s="349" t="s">
        <v>1138</v>
      </c>
    </row>
    <row r="5329" spans="1:12" ht="13.5" x14ac:dyDescent="0.25">
      <c r="A5329" s="349" t="s">
        <v>4648</v>
      </c>
      <c r="B5329" s="349" t="s">
        <v>4649</v>
      </c>
      <c r="C5329" s="349" t="s">
        <v>6481</v>
      </c>
      <c r="D5329" s="349" t="s">
        <v>6482</v>
      </c>
      <c r="E5329" s="350" t="s">
        <v>24</v>
      </c>
      <c r="F5329" s="349" t="s">
        <v>24</v>
      </c>
      <c r="G5329" s="349">
        <v>95667</v>
      </c>
      <c r="H5329" s="349" t="s">
        <v>6514</v>
      </c>
      <c r="I5329" s="349" t="s">
        <v>181</v>
      </c>
      <c r="J5329" s="349" t="s">
        <v>1333</v>
      </c>
      <c r="K5329" s="350">
        <v>741.52</v>
      </c>
      <c r="L5329" s="349" t="s">
        <v>1138</v>
      </c>
    </row>
    <row r="5330" spans="1:12" ht="13.5" x14ac:dyDescent="0.25">
      <c r="A5330" s="349" t="s">
        <v>4648</v>
      </c>
      <c r="B5330" s="349" t="s">
        <v>4649</v>
      </c>
      <c r="C5330" s="349" t="s">
        <v>6481</v>
      </c>
      <c r="D5330" s="349" t="s">
        <v>6482</v>
      </c>
      <c r="E5330" s="350" t="s">
        <v>24</v>
      </c>
      <c r="F5330" s="349" t="s">
        <v>24</v>
      </c>
      <c r="G5330" s="349">
        <v>95668</v>
      </c>
      <c r="H5330" s="349" t="s">
        <v>6515</v>
      </c>
      <c r="I5330" s="349" t="s">
        <v>181</v>
      </c>
      <c r="J5330" s="349" t="s">
        <v>1333</v>
      </c>
      <c r="K5330" s="350">
        <v>973.12</v>
      </c>
      <c r="L5330" s="349" t="s">
        <v>1138</v>
      </c>
    </row>
    <row r="5331" spans="1:12" ht="13.5" x14ac:dyDescent="0.25">
      <c r="A5331" s="349" t="s">
        <v>4648</v>
      </c>
      <c r="B5331" s="349" t="s">
        <v>4649</v>
      </c>
      <c r="C5331" s="349" t="s">
        <v>6481</v>
      </c>
      <c r="D5331" s="349" t="s">
        <v>6482</v>
      </c>
      <c r="E5331" s="350" t="s">
        <v>24</v>
      </c>
      <c r="F5331" s="349" t="s">
        <v>24</v>
      </c>
      <c r="G5331" s="349">
        <v>95669</v>
      </c>
      <c r="H5331" s="349" t="s">
        <v>6516</v>
      </c>
      <c r="I5331" s="349" t="s">
        <v>181</v>
      </c>
      <c r="J5331" s="349" t="s">
        <v>1333</v>
      </c>
      <c r="K5331" s="350">
        <v>344.25</v>
      </c>
      <c r="L5331" s="349" t="s">
        <v>1138</v>
      </c>
    </row>
    <row r="5332" spans="1:12" ht="13.5" x14ac:dyDescent="0.25">
      <c r="A5332" s="349" t="s">
        <v>4648</v>
      </c>
      <c r="B5332" s="349" t="s">
        <v>4649</v>
      </c>
      <c r="C5332" s="349" t="s">
        <v>6481</v>
      </c>
      <c r="D5332" s="349" t="s">
        <v>6482</v>
      </c>
      <c r="E5332" s="350" t="s">
        <v>24</v>
      </c>
      <c r="F5332" s="349" t="s">
        <v>24</v>
      </c>
      <c r="G5332" s="349">
        <v>95670</v>
      </c>
      <c r="H5332" s="349" t="s">
        <v>6517</v>
      </c>
      <c r="I5332" s="349" t="s">
        <v>181</v>
      </c>
      <c r="J5332" s="349" t="s">
        <v>1333</v>
      </c>
      <c r="K5332" s="350">
        <v>642.01</v>
      </c>
      <c r="L5332" s="349" t="s">
        <v>1138</v>
      </c>
    </row>
    <row r="5333" spans="1:12" ht="13.5" x14ac:dyDescent="0.25">
      <c r="A5333" s="349" t="s">
        <v>4648</v>
      </c>
      <c r="B5333" s="349" t="s">
        <v>4649</v>
      </c>
      <c r="C5333" s="349" t="s">
        <v>6481</v>
      </c>
      <c r="D5333" s="349" t="s">
        <v>6482</v>
      </c>
      <c r="E5333" s="350" t="s">
        <v>24</v>
      </c>
      <c r="F5333" s="349" t="s">
        <v>24</v>
      </c>
      <c r="G5333" s="349">
        <v>95671</v>
      </c>
      <c r="H5333" s="349" t="s">
        <v>6518</v>
      </c>
      <c r="I5333" s="349" t="s">
        <v>181</v>
      </c>
      <c r="J5333" s="349" t="s">
        <v>1333</v>
      </c>
      <c r="K5333" s="350">
        <v>964.17</v>
      </c>
      <c r="L5333" s="349" t="s">
        <v>1138</v>
      </c>
    </row>
    <row r="5334" spans="1:12" ht="13.5" x14ac:dyDescent="0.25">
      <c r="A5334" s="349" t="s">
        <v>4648</v>
      </c>
      <c r="B5334" s="349" t="s">
        <v>4649</v>
      </c>
      <c r="C5334" s="349" t="s">
        <v>6481</v>
      </c>
      <c r="D5334" s="349" t="s">
        <v>6482</v>
      </c>
      <c r="E5334" s="350" t="s">
        <v>24</v>
      </c>
      <c r="F5334" s="349" t="s">
        <v>24</v>
      </c>
      <c r="G5334" s="349">
        <v>95672</v>
      </c>
      <c r="H5334" s="349" t="s">
        <v>6519</v>
      </c>
      <c r="I5334" s="349" t="s">
        <v>181</v>
      </c>
      <c r="J5334" s="349" t="s">
        <v>1333</v>
      </c>
      <c r="K5334" s="370">
        <v>1288.24</v>
      </c>
      <c r="L5334" s="349" t="s">
        <v>1138</v>
      </c>
    </row>
    <row r="5335" spans="1:12" ht="13.5" x14ac:dyDescent="0.25">
      <c r="A5335" s="349" t="s">
        <v>4648</v>
      </c>
      <c r="B5335" s="349" t="s">
        <v>4649</v>
      </c>
      <c r="C5335" s="349" t="s">
        <v>6481</v>
      </c>
      <c r="D5335" s="349" t="s">
        <v>6482</v>
      </c>
      <c r="E5335" s="350" t="s">
        <v>24</v>
      </c>
      <c r="F5335" s="349" t="s">
        <v>24</v>
      </c>
      <c r="G5335" s="349">
        <v>95673</v>
      </c>
      <c r="H5335" s="349" t="s">
        <v>6520</v>
      </c>
      <c r="I5335" s="349" t="s">
        <v>181</v>
      </c>
      <c r="J5335" s="349" t="s">
        <v>1333</v>
      </c>
      <c r="K5335" s="350">
        <v>113.7</v>
      </c>
      <c r="L5335" s="349" t="s">
        <v>1138</v>
      </c>
    </row>
    <row r="5336" spans="1:12" ht="13.5" x14ac:dyDescent="0.25">
      <c r="A5336" s="349" t="s">
        <v>4648</v>
      </c>
      <c r="B5336" s="349" t="s">
        <v>4649</v>
      </c>
      <c r="C5336" s="349" t="s">
        <v>6481</v>
      </c>
      <c r="D5336" s="349" t="s">
        <v>6482</v>
      </c>
      <c r="E5336" s="350" t="s">
        <v>24</v>
      </c>
      <c r="F5336" s="349" t="s">
        <v>24</v>
      </c>
      <c r="G5336" s="349">
        <v>95674</v>
      </c>
      <c r="H5336" s="349" t="s">
        <v>6521</v>
      </c>
      <c r="I5336" s="349" t="s">
        <v>181</v>
      </c>
      <c r="J5336" s="349" t="s">
        <v>1333</v>
      </c>
      <c r="K5336" s="350">
        <v>120.5</v>
      </c>
      <c r="L5336" s="349" t="s">
        <v>1138</v>
      </c>
    </row>
    <row r="5337" spans="1:12" ht="13.5" x14ac:dyDescent="0.25">
      <c r="A5337" s="349" t="s">
        <v>4648</v>
      </c>
      <c r="B5337" s="349" t="s">
        <v>4649</v>
      </c>
      <c r="C5337" s="349" t="s">
        <v>6481</v>
      </c>
      <c r="D5337" s="349" t="s">
        <v>6482</v>
      </c>
      <c r="E5337" s="350" t="s">
        <v>24</v>
      </c>
      <c r="F5337" s="349" t="s">
        <v>24</v>
      </c>
      <c r="G5337" s="349">
        <v>95675</v>
      </c>
      <c r="H5337" s="349" t="s">
        <v>6522</v>
      </c>
      <c r="I5337" s="349" t="s">
        <v>181</v>
      </c>
      <c r="J5337" s="349" t="s">
        <v>1333</v>
      </c>
      <c r="K5337" s="350">
        <v>146.97</v>
      </c>
      <c r="L5337" s="349" t="s">
        <v>1138</v>
      </c>
    </row>
    <row r="5338" spans="1:12" ht="13.5" x14ac:dyDescent="0.25">
      <c r="A5338" s="349" t="s">
        <v>4648</v>
      </c>
      <c r="B5338" s="349" t="s">
        <v>4649</v>
      </c>
      <c r="C5338" s="349" t="s">
        <v>6481</v>
      </c>
      <c r="D5338" s="349" t="s">
        <v>6482</v>
      </c>
      <c r="E5338" s="350" t="s">
        <v>24</v>
      </c>
      <c r="F5338" s="349" t="s">
        <v>24</v>
      </c>
      <c r="G5338" s="349">
        <v>95676</v>
      </c>
      <c r="H5338" s="349" t="s">
        <v>6523</v>
      </c>
      <c r="I5338" s="349" t="s">
        <v>181</v>
      </c>
      <c r="J5338" s="349" t="s">
        <v>1137</v>
      </c>
      <c r="K5338" s="350">
        <v>112.95</v>
      </c>
      <c r="L5338" s="349" t="s">
        <v>1138</v>
      </c>
    </row>
    <row r="5339" spans="1:12" ht="13.5" x14ac:dyDescent="0.25">
      <c r="A5339" s="349" t="s">
        <v>4648</v>
      </c>
      <c r="B5339" s="349" t="s">
        <v>4649</v>
      </c>
      <c r="C5339" s="349" t="s">
        <v>6481</v>
      </c>
      <c r="D5339" s="349" t="s">
        <v>6482</v>
      </c>
      <c r="E5339" s="350" t="s">
        <v>24</v>
      </c>
      <c r="F5339" s="349" t="s">
        <v>24</v>
      </c>
      <c r="G5339" s="349">
        <v>97741</v>
      </c>
      <c r="H5339" s="349" t="s">
        <v>38294</v>
      </c>
      <c r="I5339" s="349" t="s">
        <v>181</v>
      </c>
      <c r="J5339" s="349" t="s">
        <v>1137</v>
      </c>
      <c r="K5339" s="350">
        <v>190.26</v>
      </c>
      <c r="L5339" s="349" t="s">
        <v>1138</v>
      </c>
    </row>
    <row r="5340" spans="1:12" ht="13.5" x14ac:dyDescent="0.25">
      <c r="A5340" s="349" t="s">
        <v>4648</v>
      </c>
      <c r="B5340" s="349" t="s">
        <v>4649</v>
      </c>
      <c r="C5340" s="349" t="s">
        <v>4513</v>
      </c>
      <c r="D5340" s="349" t="s">
        <v>6524</v>
      </c>
      <c r="E5340" s="350" t="s">
        <v>24</v>
      </c>
      <c r="F5340" s="349" t="s">
        <v>24</v>
      </c>
      <c r="G5340" s="349">
        <v>90436</v>
      </c>
      <c r="H5340" s="349" t="s">
        <v>32671</v>
      </c>
      <c r="I5340" s="349" t="s">
        <v>181</v>
      </c>
      <c r="J5340" s="349" t="s">
        <v>1137</v>
      </c>
      <c r="K5340" s="350">
        <v>13.77</v>
      </c>
      <c r="L5340" s="349" t="s">
        <v>1138</v>
      </c>
    </row>
    <row r="5341" spans="1:12" ht="13.5" x14ac:dyDescent="0.25">
      <c r="A5341" s="349" t="s">
        <v>4648</v>
      </c>
      <c r="B5341" s="349" t="s">
        <v>4649</v>
      </c>
      <c r="C5341" s="349" t="s">
        <v>4513</v>
      </c>
      <c r="D5341" s="349" t="s">
        <v>6524</v>
      </c>
      <c r="E5341" s="350" t="s">
        <v>24</v>
      </c>
      <c r="F5341" s="349" t="s">
        <v>24</v>
      </c>
      <c r="G5341" s="349">
        <v>90437</v>
      </c>
      <c r="H5341" s="349" t="s">
        <v>32672</v>
      </c>
      <c r="I5341" s="349" t="s">
        <v>181</v>
      </c>
      <c r="J5341" s="349" t="s">
        <v>1137</v>
      </c>
      <c r="K5341" s="350">
        <v>36.71</v>
      </c>
      <c r="L5341" s="349" t="s">
        <v>1138</v>
      </c>
    </row>
    <row r="5342" spans="1:12" ht="13.5" x14ac:dyDescent="0.25">
      <c r="A5342" s="349" t="s">
        <v>4648</v>
      </c>
      <c r="B5342" s="349" t="s">
        <v>4649</v>
      </c>
      <c r="C5342" s="349" t="s">
        <v>4513</v>
      </c>
      <c r="D5342" s="349" t="s">
        <v>6524</v>
      </c>
      <c r="E5342" s="350" t="s">
        <v>24</v>
      </c>
      <c r="F5342" s="349" t="s">
        <v>24</v>
      </c>
      <c r="G5342" s="349">
        <v>90438</v>
      </c>
      <c r="H5342" s="349" t="s">
        <v>32673</v>
      </c>
      <c r="I5342" s="349" t="s">
        <v>181</v>
      </c>
      <c r="J5342" s="349" t="s">
        <v>1137</v>
      </c>
      <c r="K5342" s="350">
        <v>53.62</v>
      </c>
      <c r="L5342" s="349" t="s">
        <v>1138</v>
      </c>
    </row>
    <row r="5343" spans="1:12" ht="13.5" x14ac:dyDescent="0.25">
      <c r="A5343" s="349" t="s">
        <v>4648</v>
      </c>
      <c r="B5343" s="349" t="s">
        <v>4649</v>
      </c>
      <c r="C5343" s="349" t="s">
        <v>4513</v>
      </c>
      <c r="D5343" s="349" t="s">
        <v>6524</v>
      </c>
      <c r="E5343" s="350" t="s">
        <v>24</v>
      </c>
      <c r="F5343" s="349" t="s">
        <v>24</v>
      </c>
      <c r="G5343" s="349">
        <v>90439</v>
      </c>
      <c r="H5343" s="349" t="s">
        <v>32674</v>
      </c>
      <c r="I5343" s="349" t="s">
        <v>181</v>
      </c>
      <c r="J5343" s="349" t="s">
        <v>1333</v>
      </c>
      <c r="K5343" s="350">
        <v>7.41</v>
      </c>
      <c r="L5343" s="349" t="s">
        <v>1138</v>
      </c>
    </row>
    <row r="5344" spans="1:12" ht="13.5" x14ac:dyDescent="0.25">
      <c r="A5344" s="349" t="s">
        <v>4648</v>
      </c>
      <c r="B5344" s="349" t="s">
        <v>4649</v>
      </c>
      <c r="C5344" s="349" t="s">
        <v>4513</v>
      </c>
      <c r="D5344" s="349" t="s">
        <v>6524</v>
      </c>
      <c r="E5344" s="350" t="s">
        <v>24</v>
      </c>
      <c r="F5344" s="349" t="s">
        <v>24</v>
      </c>
      <c r="G5344" s="349">
        <v>90440</v>
      </c>
      <c r="H5344" s="349" t="s">
        <v>32675</v>
      </c>
      <c r="I5344" s="349" t="s">
        <v>181</v>
      </c>
      <c r="J5344" s="349" t="s">
        <v>1333</v>
      </c>
      <c r="K5344" s="350">
        <v>19.78</v>
      </c>
      <c r="L5344" s="349" t="s">
        <v>1138</v>
      </c>
    </row>
    <row r="5345" spans="1:12" ht="13.5" x14ac:dyDescent="0.25">
      <c r="A5345" s="349" t="s">
        <v>4648</v>
      </c>
      <c r="B5345" s="349" t="s">
        <v>4649</v>
      </c>
      <c r="C5345" s="349" t="s">
        <v>4513</v>
      </c>
      <c r="D5345" s="349" t="s">
        <v>6524</v>
      </c>
      <c r="E5345" s="350" t="s">
        <v>24</v>
      </c>
      <c r="F5345" s="349" t="s">
        <v>24</v>
      </c>
      <c r="G5345" s="349">
        <v>90441</v>
      </c>
      <c r="H5345" s="349" t="s">
        <v>32676</v>
      </c>
      <c r="I5345" s="349" t="s">
        <v>181</v>
      </c>
      <c r="J5345" s="349" t="s">
        <v>1333</v>
      </c>
      <c r="K5345" s="350">
        <v>28.89</v>
      </c>
      <c r="L5345" s="349" t="s">
        <v>1138</v>
      </c>
    </row>
    <row r="5346" spans="1:12" ht="13.5" x14ac:dyDescent="0.25">
      <c r="A5346" s="349" t="s">
        <v>4648</v>
      </c>
      <c r="B5346" s="349" t="s">
        <v>4649</v>
      </c>
      <c r="C5346" s="349" t="s">
        <v>4513</v>
      </c>
      <c r="D5346" s="349" t="s">
        <v>6524</v>
      </c>
      <c r="E5346" s="350" t="s">
        <v>24</v>
      </c>
      <c r="F5346" s="349" t="s">
        <v>24</v>
      </c>
      <c r="G5346" s="349">
        <v>90443</v>
      </c>
      <c r="H5346" s="349" t="s">
        <v>32677</v>
      </c>
      <c r="I5346" s="349" t="s">
        <v>182</v>
      </c>
      <c r="J5346" s="349" t="s">
        <v>1137</v>
      </c>
      <c r="K5346" s="350">
        <v>7.39</v>
      </c>
      <c r="L5346" s="349" t="s">
        <v>1138</v>
      </c>
    </row>
    <row r="5347" spans="1:12" ht="13.5" x14ac:dyDescent="0.25">
      <c r="A5347" s="349" t="s">
        <v>4648</v>
      </c>
      <c r="B5347" s="349" t="s">
        <v>4649</v>
      </c>
      <c r="C5347" s="349" t="s">
        <v>4513</v>
      </c>
      <c r="D5347" s="349" t="s">
        <v>6524</v>
      </c>
      <c r="E5347" s="350" t="s">
        <v>24</v>
      </c>
      <c r="F5347" s="349" t="s">
        <v>24</v>
      </c>
      <c r="G5347" s="349">
        <v>90444</v>
      </c>
      <c r="H5347" s="349" t="s">
        <v>32678</v>
      </c>
      <c r="I5347" s="349" t="s">
        <v>182</v>
      </c>
      <c r="J5347" s="349" t="s">
        <v>1333</v>
      </c>
      <c r="K5347" s="350">
        <v>9.9600000000000009</v>
      </c>
      <c r="L5347" s="349" t="s">
        <v>1138</v>
      </c>
    </row>
    <row r="5348" spans="1:12" ht="13.5" x14ac:dyDescent="0.25">
      <c r="A5348" s="349" t="s">
        <v>4648</v>
      </c>
      <c r="B5348" s="349" t="s">
        <v>4649</v>
      </c>
      <c r="C5348" s="349" t="s">
        <v>4513</v>
      </c>
      <c r="D5348" s="349" t="s">
        <v>6524</v>
      </c>
      <c r="E5348" s="350" t="s">
        <v>24</v>
      </c>
      <c r="F5348" s="349" t="s">
        <v>24</v>
      </c>
      <c r="G5348" s="349">
        <v>90445</v>
      </c>
      <c r="H5348" s="349" t="s">
        <v>32679</v>
      </c>
      <c r="I5348" s="349" t="s">
        <v>182</v>
      </c>
      <c r="J5348" s="349" t="s">
        <v>1333</v>
      </c>
      <c r="K5348" s="350">
        <v>13.22</v>
      </c>
      <c r="L5348" s="349" t="s">
        <v>1138</v>
      </c>
    </row>
    <row r="5349" spans="1:12" ht="13.5" x14ac:dyDescent="0.25">
      <c r="A5349" s="349" t="s">
        <v>4648</v>
      </c>
      <c r="B5349" s="349" t="s">
        <v>4649</v>
      </c>
      <c r="C5349" s="349" t="s">
        <v>4513</v>
      </c>
      <c r="D5349" s="349" t="s">
        <v>6524</v>
      </c>
      <c r="E5349" s="350" t="s">
        <v>24</v>
      </c>
      <c r="F5349" s="349" t="s">
        <v>24</v>
      </c>
      <c r="G5349" s="349">
        <v>90446</v>
      </c>
      <c r="H5349" s="349" t="s">
        <v>32680</v>
      </c>
      <c r="I5349" s="349" t="s">
        <v>182</v>
      </c>
      <c r="J5349" s="349" t="s">
        <v>1333</v>
      </c>
      <c r="K5349" s="350">
        <v>17.54</v>
      </c>
      <c r="L5349" s="349" t="s">
        <v>1138</v>
      </c>
    </row>
    <row r="5350" spans="1:12" ht="13.5" x14ac:dyDescent="0.25">
      <c r="A5350" s="349" t="s">
        <v>4648</v>
      </c>
      <c r="B5350" s="349" t="s">
        <v>4649</v>
      </c>
      <c r="C5350" s="349" t="s">
        <v>4513</v>
      </c>
      <c r="D5350" s="349" t="s">
        <v>6524</v>
      </c>
      <c r="E5350" s="350" t="s">
        <v>24</v>
      </c>
      <c r="F5350" s="349" t="s">
        <v>24</v>
      </c>
      <c r="G5350" s="349">
        <v>90447</v>
      </c>
      <c r="H5350" s="349" t="s">
        <v>32681</v>
      </c>
      <c r="I5350" s="349" t="s">
        <v>182</v>
      </c>
      <c r="J5350" s="349" t="s">
        <v>1137</v>
      </c>
      <c r="K5350" s="350">
        <v>9.1199999999999992</v>
      </c>
      <c r="L5350" s="349" t="s">
        <v>1138</v>
      </c>
    </row>
    <row r="5351" spans="1:12" ht="13.5" x14ac:dyDescent="0.25">
      <c r="A5351" s="349" t="s">
        <v>4648</v>
      </c>
      <c r="B5351" s="349" t="s">
        <v>4649</v>
      </c>
      <c r="C5351" s="349" t="s">
        <v>4513</v>
      </c>
      <c r="D5351" s="349" t="s">
        <v>6524</v>
      </c>
      <c r="E5351" s="350" t="s">
        <v>24</v>
      </c>
      <c r="F5351" s="349" t="s">
        <v>24</v>
      </c>
      <c r="G5351" s="349">
        <v>90451</v>
      </c>
      <c r="H5351" s="349" t="s">
        <v>32682</v>
      </c>
      <c r="I5351" s="349" t="s">
        <v>181</v>
      </c>
      <c r="J5351" s="349" t="s">
        <v>1137</v>
      </c>
      <c r="K5351" s="350">
        <v>5.77</v>
      </c>
      <c r="L5351" s="349" t="s">
        <v>1138</v>
      </c>
    </row>
    <row r="5352" spans="1:12" ht="13.5" x14ac:dyDescent="0.25">
      <c r="A5352" s="349" t="s">
        <v>4648</v>
      </c>
      <c r="B5352" s="349" t="s">
        <v>4649</v>
      </c>
      <c r="C5352" s="349" t="s">
        <v>4513</v>
      </c>
      <c r="D5352" s="349" t="s">
        <v>6524</v>
      </c>
      <c r="E5352" s="350" t="s">
        <v>24</v>
      </c>
      <c r="F5352" s="349" t="s">
        <v>24</v>
      </c>
      <c r="G5352" s="349">
        <v>90452</v>
      </c>
      <c r="H5352" s="349" t="s">
        <v>32683</v>
      </c>
      <c r="I5352" s="349" t="s">
        <v>181</v>
      </c>
      <c r="J5352" s="349" t="s">
        <v>1137</v>
      </c>
      <c r="K5352" s="350">
        <v>19.190000000000001</v>
      </c>
      <c r="L5352" s="349" t="s">
        <v>1138</v>
      </c>
    </row>
    <row r="5353" spans="1:12" ht="13.5" x14ac:dyDescent="0.25">
      <c r="A5353" s="349" t="s">
        <v>4648</v>
      </c>
      <c r="B5353" s="349" t="s">
        <v>4649</v>
      </c>
      <c r="C5353" s="349" t="s">
        <v>4513</v>
      </c>
      <c r="D5353" s="349" t="s">
        <v>6524</v>
      </c>
      <c r="E5353" s="350" t="s">
        <v>24</v>
      </c>
      <c r="F5353" s="349" t="s">
        <v>24</v>
      </c>
      <c r="G5353" s="349">
        <v>90453</v>
      </c>
      <c r="H5353" s="349" t="s">
        <v>32684</v>
      </c>
      <c r="I5353" s="349" t="s">
        <v>181</v>
      </c>
      <c r="J5353" s="349" t="s">
        <v>1137</v>
      </c>
      <c r="K5353" s="350">
        <v>4.38</v>
      </c>
      <c r="L5353" s="349" t="s">
        <v>1138</v>
      </c>
    </row>
    <row r="5354" spans="1:12" ht="13.5" x14ac:dyDescent="0.25">
      <c r="A5354" s="349" t="s">
        <v>4648</v>
      </c>
      <c r="B5354" s="349" t="s">
        <v>4649</v>
      </c>
      <c r="C5354" s="349" t="s">
        <v>4513</v>
      </c>
      <c r="D5354" s="349" t="s">
        <v>6524</v>
      </c>
      <c r="E5354" s="350" t="s">
        <v>24</v>
      </c>
      <c r="F5354" s="349" t="s">
        <v>24</v>
      </c>
      <c r="G5354" s="349">
        <v>90454</v>
      </c>
      <c r="H5354" s="349" t="s">
        <v>32685</v>
      </c>
      <c r="I5354" s="349" t="s">
        <v>181</v>
      </c>
      <c r="J5354" s="349" t="s">
        <v>1137</v>
      </c>
      <c r="K5354" s="350">
        <v>7.23</v>
      </c>
      <c r="L5354" s="349" t="s">
        <v>1138</v>
      </c>
    </row>
    <row r="5355" spans="1:12" ht="13.5" x14ac:dyDescent="0.25">
      <c r="A5355" s="349" t="s">
        <v>4648</v>
      </c>
      <c r="B5355" s="349" t="s">
        <v>4649</v>
      </c>
      <c r="C5355" s="349" t="s">
        <v>4513</v>
      </c>
      <c r="D5355" s="349" t="s">
        <v>6524</v>
      </c>
      <c r="E5355" s="350" t="s">
        <v>24</v>
      </c>
      <c r="F5355" s="349" t="s">
        <v>24</v>
      </c>
      <c r="G5355" s="349">
        <v>90455</v>
      </c>
      <c r="H5355" s="349" t="s">
        <v>32686</v>
      </c>
      <c r="I5355" s="349" t="s">
        <v>181</v>
      </c>
      <c r="J5355" s="349" t="s">
        <v>1137</v>
      </c>
      <c r="K5355" s="350">
        <v>8.92</v>
      </c>
      <c r="L5355" s="349" t="s">
        <v>1138</v>
      </c>
    </row>
    <row r="5356" spans="1:12" ht="13.5" x14ac:dyDescent="0.25">
      <c r="A5356" s="349" t="s">
        <v>4648</v>
      </c>
      <c r="B5356" s="349" t="s">
        <v>4649</v>
      </c>
      <c r="C5356" s="349" t="s">
        <v>4513</v>
      </c>
      <c r="D5356" s="349" t="s">
        <v>6524</v>
      </c>
      <c r="E5356" s="350" t="s">
        <v>24</v>
      </c>
      <c r="F5356" s="349" t="s">
        <v>24</v>
      </c>
      <c r="G5356" s="349">
        <v>90456</v>
      </c>
      <c r="H5356" s="349" t="s">
        <v>32687</v>
      </c>
      <c r="I5356" s="349" t="s">
        <v>181</v>
      </c>
      <c r="J5356" s="349" t="s">
        <v>1137</v>
      </c>
      <c r="K5356" s="350">
        <v>6.05</v>
      </c>
      <c r="L5356" s="349" t="s">
        <v>1138</v>
      </c>
    </row>
    <row r="5357" spans="1:12" ht="13.5" x14ac:dyDescent="0.25">
      <c r="A5357" s="349" t="s">
        <v>4648</v>
      </c>
      <c r="B5357" s="349" t="s">
        <v>4649</v>
      </c>
      <c r="C5357" s="349" t="s">
        <v>4513</v>
      </c>
      <c r="D5357" s="349" t="s">
        <v>6524</v>
      </c>
      <c r="E5357" s="350" t="s">
        <v>24</v>
      </c>
      <c r="F5357" s="349" t="s">
        <v>24</v>
      </c>
      <c r="G5357" s="349">
        <v>90457</v>
      </c>
      <c r="H5357" s="349" t="s">
        <v>32688</v>
      </c>
      <c r="I5357" s="349" t="s">
        <v>181</v>
      </c>
      <c r="J5357" s="349" t="s">
        <v>1137</v>
      </c>
      <c r="K5357" s="350">
        <v>13.8</v>
      </c>
      <c r="L5357" s="349" t="s">
        <v>1138</v>
      </c>
    </row>
    <row r="5358" spans="1:12" ht="13.5" x14ac:dyDescent="0.25">
      <c r="A5358" s="349" t="s">
        <v>4648</v>
      </c>
      <c r="B5358" s="349" t="s">
        <v>4649</v>
      </c>
      <c r="C5358" s="349" t="s">
        <v>4513</v>
      </c>
      <c r="D5358" s="349" t="s">
        <v>6524</v>
      </c>
      <c r="E5358" s="350" t="s">
        <v>24</v>
      </c>
      <c r="F5358" s="349" t="s">
        <v>24</v>
      </c>
      <c r="G5358" s="349">
        <v>90458</v>
      </c>
      <c r="H5358" s="349" t="s">
        <v>32689</v>
      </c>
      <c r="I5358" s="349" t="s">
        <v>181</v>
      </c>
      <c r="J5358" s="349" t="s">
        <v>1137</v>
      </c>
      <c r="K5358" s="350">
        <v>39.380000000000003</v>
      </c>
      <c r="L5358" s="349" t="s">
        <v>1138</v>
      </c>
    </row>
    <row r="5359" spans="1:12" ht="13.5" x14ac:dyDescent="0.25">
      <c r="A5359" s="349" t="s">
        <v>4648</v>
      </c>
      <c r="B5359" s="349" t="s">
        <v>4649</v>
      </c>
      <c r="C5359" s="349" t="s">
        <v>4513</v>
      </c>
      <c r="D5359" s="349" t="s">
        <v>6524</v>
      </c>
      <c r="E5359" s="350" t="s">
        <v>24</v>
      </c>
      <c r="F5359" s="349" t="s">
        <v>24</v>
      </c>
      <c r="G5359" s="349">
        <v>90459</v>
      </c>
      <c r="H5359" s="349" t="s">
        <v>32690</v>
      </c>
      <c r="I5359" s="349" t="s">
        <v>181</v>
      </c>
      <c r="J5359" s="349" t="s">
        <v>1137</v>
      </c>
      <c r="K5359" s="350">
        <v>45.16</v>
      </c>
      <c r="L5359" s="349" t="s">
        <v>1138</v>
      </c>
    </row>
    <row r="5360" spans="1:12" ht="13.5" x14ac:dyDescent="0.25">
      <c r="A5360" s="349" t="s">
        <v>4648</v>
      </c>
      <c r="B5360" s="349" t="s">
        <v>4649</v>
      </c>
      <c r="C5360" s="349" t="s">
        <v>4513</v>
      </c>
      <c r="D5360" s="349" t="s">
        <v>6524</v>
      </c>
      <c r="E5360" s="350" t="s">
        <v>24</v>
      </c>
      <c r="F5360" s="349" t="s">
        <v>24</v>
      </c>
      <c r="G5360" s="349">
        <v>90460</v>
      </c>
      <c r="H5360" s="349" t="s">
        <v>32691</v>
      </c>
      <c r="I5360" s="349" t="s">
        <v>182</v>
      </c>
      <c r="J5360" s="349" t="s">
        <v>1333</v>
      </c>
      <c r="K5360" s="350">
        <v>25.47</v>
      </c>
      <c r="L5360" s="349" t="s">
        <v>1138</v>
      </c>
    </row>
    <row r="5361" spans="1:12" ht="13.5" x14ac:dyDescent="0.25">
      <c r="A5361" s="349" t="s">
        <v>4648</v>
      </c>
      <c r="B5361" s="349" t="s">
        <v>4649</v>
      </c>
      <c r="C5361" s="349" t="s">
        <v>4513</v>
      </c>
      <c r="D5361" s="349" t="s">
        <v>6524</v>
      </c>
      <c r="E5361" s="350" t="s">
        <v>24</v>
      </c>
      <c r="F5361" s="349" t="s">
        <v>24</v>
      </c>
      <c r="G5361" s="349">
        <v>90461</v>
      </c>
      <c r="H5361" s="349" t="s">
        <v>32692</v>
      </c>
      <c r="I5361" s="349" t="s">
        <v>182</v>
      </c>
      <c r="J5361" s="349" t="s">
        <v>1333</v>
      </c>
      <c r="K5361" s="350">
        <v>18.53</v>
      </c>
      <c r="L5361" s="349" t="s">
        <v>1138</v>
      </c>
    </row>
    <row r="5362" spans="1:12" ht="13.5" x14ac:dyDescent="0.25">
      <c r="A5362" s="349" t="s">
        <v>4648</v>
      </c>
      <c r="B5362" s="349" t="s">
        <v>4649</v>
      </c>
      <c r="C5362" s="349" t="s">
        <v>4513</v>
      </c>
      <c r="D5362" s="349" t="s">
        <v>6524</v>
      </c>
      <c r="E5362" s="350" t="s">
        <v>24</v>
      </c>
      <c r="F5362" s="349" t="s">
        <v>24</v>
      </c>
      <c r="G5362" s="349">
        <v>90462</v>
      </c>
      <c r="H5362" s="349" t="s">
        <v>32693</v>
      </c>
      <c r="I5362" s="349" t="s">
        <v>182</v>
      </c>
      <c r="J5362" s="349" t="s">
        <v>1333</v>
      </c>
      <c r="K5362" s="350">
        <v>4.54</v>
      </c>
      <c r="L5362" s="349" t="s">
        <v>1138</v>
      </c>
    </row>
    <row r="5363" spans="1:12" ht="13.5" x14ac:dyDescent="0.25">
      <c r="A5363" s="349" t="s">
        <v>4648</v>
      </c>
      <c r="B5363" s="349" t="s">
        <v>4649</v>
      </c>
      <c r="C5363" s="349" t="s">
        <v>4513</v>
      </c>
      <c r="D5363" s="349" t="s">
        <v>6524</v>
      </c>
      <c r="E5363" s="350" t="s">
        <v>24</v>
      </c>
      <c r="F5363" s="349" t="s">
        <v>24</v>
      </c>
      <c r="G5363" s="349">
        <v>90463</v>
      </c>
      <c r="H5363" s="349" t="s">
        <v>32694</v>
      </c>
      <c r="I5363" s="349" t="s">
        <v>182</v>
      </c>
      <c r="J5363" s="349" t="s">
        <v>1333</v>
      </c>
      <c r="K5363" s="350">
        <v>3.77</v>
      </c>
      <c r="L5363" s="349" t="s">
        <v>1138</v>
      </c>
    </row>
    <row r="5364" spans="1:12" ht="13.5" x14ac:dyDescent="0.25">
      <c r="A5364" s="349" t="s">
        <v>4648</v>
      </c>
      <c r="B5364" s="349" t="s">
        <v>4649</v>
      </c>
      <c r="C5364" s="349" t="s">
        <v>4513</v>
      </c>
      <c r="D5364" s="349" t="s">
        <v>6524</v>
      </c>
      <c r="E5364" s="350" t="s">
        <v>24</v>
      </c>
      <c r="F5364" s="349" t="s">
        <v>24</v>
      </c>
      <c r="G5364" s="349">
        <v>90466</v>
      </c>
      <c r="H5364" s="349" t="s">
        <v>32695</v>
      </c>
      <c r="I5364" s="349" t="s">
        <v>182</v>
      </c>
      <c r="J5364" s="349" t="s">
        <v>1137</v>
      </c>
      <c r="K5364" s="350">
        <v>14.18</v>
      </c>
      <c r="L5364" s="349" t="s">
        <v>1138</v>
      </c>
    </row>
    <row r="5365" spans="1:12" ht="13.5" x14ac:dyDescent="0.25">
      <c r="A5365" s="349" t="s">
        <v>4648</v>
      </c>
      <c r="B5365" s="349" t="s">
        <v>4649</v>
      </c>
      <c r="C5365" s="349" t="s">
        <v>4513</v>
      </c>
      <c r="D5365" s="349" t="s">
        <v>6524</v>
      </c>
      <c r="E5365" s="350" t="s">
        <v>24</v>
      </c>
      <c r="F5365" s="349" t="s">
        <v>24</v>
      </c>
      <c r="G5365" s="349">
        <v>90467</v>
      </c>
      <c r="H5365" s="349" t="s">
        <v>32696</v>
      </c>
      <c r="I5365" s="349" t="s">
        <v>182</v>
      </c>
      <c r="J5365" s="349" t="s">
        <v>1137</v>
      </c>
      <c r="K5365" s="350">
        <v>21.33</v>
      </c>
      <c r="L5365" s="349" t="s">
        <v>1138</v>
      </c>
    </row>
    <row r="5366" spans="1:12" ht="13.5" x14ac:dyDescent="0.25">
      <c r="A5366" s="349" t="s">
        <v>4648</v>
      </c>
      <c r="B5366" s="349" t="s">
        <v>4649</v>
      </c>
      <c r="C5366" s="349" t="s">
        <v>4513</v>
      </c>
      <c r="D5366" s="349" t="s">
        <v>6524</v>
      </c>
      <c r="E5366" s="350" t="s">
        <v>24</v>
      </c>
      <c r="F5366" s="349" t="s">
        <v>24</v>
      </c>
      <c r="G5366" s="349">
        <v>90468</v>
      </c>
      <c r="H5366" s="349" t="s">
        <v>32697</v>
      </c>
      <c r="I5366" s="349" t="s">
        <v>182</v>
      </c>
      <c r="J5366" s="349" t="s">
        <v>1137</v>
      </c>
      <c r="K5366" s="350">
        <v>6.96</v>
      </c>
      <c r="L5366" s="349" t="s">
        <v>1138</v>
      </c>
    </row>
    <row r="5367" spans="1:12" ht="13.5" x14ac:dyDescent="0.25">
      <c r="A5367" s="349" t="s">
        <v>4648</v>
      </c>
      <c r="B5367" s="349" t="s">
        <v>4649</v>
      </c>
      <c r="C5367" s="349" t="s">
        <v>4513</v>
      </c>
      <c r="D5367" s="349" t="s">
        <v>6524</v>
      </c>
      <c r="E5367" s="350" t="s">
        <v>24</v>
      </c>
      <c r="F5367" s="349" t="s">
        <v>24</v>
      </c>
      <c r="G5367" s="349">
        <v>90469</v>
      </c>
      <c r="H5367" s="349" t="s">
        <v>32698</v>
      </c>
      <c r="I5367" s="349" t="s">
        <v>182</v>
      </c>
      <c r="J5367" s="349" t="s">
        <v>1137</v>
      </c>
      <c r="K5367" s="350">
        <v>10.58</v>
      </c>
      <c r="L5367" s="349" t="s">
        <v>1138</v>
      </c>
    </row>
    <row r="5368" spans="1:12" ht="13.5" x14ac:dyDescent="0.25">
      <c r="A5368" s="349" t="s">
        <v>4648</v>
      </c>
      <c r="B5368" s="349" t="s">
        <v>4649</v>
      </c>
      <c r="C5368" s="349" t="s">
        <v>4513</v>
      </c>
      <c r="D5368" s="349" t="s">
        <v>6524</v>
      </c>
      <c r="E5368" s="350" t="s">
        <v>24</v>
      </c>
      <c r="F5368" s="349" t="s">
        <v>24</v>
      </c>
      <c r="G5368" s="349">
        <v>90470</v>
      </c>
      <c r="H5368" s="349" t="s">
        <v>32699</v>
      </c>
      <c r="I5368" s="349" t="s">
        <v>182</v>
      </c>
      <c r="J5368" s="349" t="s">
        <v>1137</v>
      </c>
      <c r="K5368" s="350">
        <v>14.03</v>
      </c>
      <c r="L5368" s="349" t="s">
        <v>1138</v>
      </c>
    </row>
    <row r="5369" spans="1:12" ht="13.5" x14ac:dyDescent="0.25">
      <c r="A5369" s="349" t="s">
        <v>4648</v>
      </c>
      <c r="B5369" s="349" t="s">
        <v>4649</v>
      </c>
      <c r="C5369" s="349" t="s">
        <v>4513</v>
      </c>
      <c r="D5369" s="349" t="s">
        <v>6524</v>
      </c>
      <c r="E5369" s="350" t="s">
        <v>24</v>
      </c>
      <c r="F5369" s="349" t="s">
        <v>24</v>
      </c>
      <c r="G5369" s="349">
        <v>91166</v>
      </c>
      <c r="H5369" s="349" t="s">
        <v>32700</v>
      </c>
      <c r="I5369" s="349" t="s">
        <v>182</v>
      </c>
      <c r="J5369" s="349" t="s">
        <v>1333</v>
      </c>
      <c r="K5369" s="350">
        <v>4.22</v>
      </c>
      <c r="L5369" s="349" t="s">
        <v>1138</v>
      </c>
    </row>
    <row r="5370" spans="1:12" ht="13.5" x14ac:dyDescent="0.25">
      <c r="A5370" s="349" t="s">
        <v>4648</v>
      </c>
      <c r="B5370" s="349" t="s">
        <v>4649</v>
      </c>
      <c r="C5370" s="349" t="s">
        <v>4513</v>
      </c>
      <c r="D5370" s="349" t="s">
        <v>6524</v>
      </c>
      <c r="E5370" s="350" t="s">
        <v>24</v>
      </c>
      <c r="F5370" s="349" t="s">
        <v>24</v>
      </c>
      <c r="G5370" s="349">
        <v>91167</v>
      </c>
      <c r="H5370" s="349" t="s">
        <v>32701</v>
      </c>
      <c r="I5370" s="349" t="s">
        <v>182</v>
      </c>
      <c r="J5370" s="349" t="s">
        <v>1137</v>
      </c>
      <c r="K5370" s="350">
        <v>9.68</v>
      </c>
      <c r="L5370" s="349" t="s">
        <v>1138</v>
      </c>
    </row>
    <row r="5371" spans="1:12" ht="13.5" x14ac:dyDescent="0.25">
      <c r="A5371" s="349" t="s">
        <v>4648</v>
      </c>
      <c r="B5371" s="349" t="s">
        <v>4649</v>
      </c>
      <c r="C5371" s="349" t="s">
        <v>4513</v>
      </c>
      <c r="D5371" s="349" t="s">
        <v>6524</v>
      </c>
      <c r="E5371" s="350" t="s">
        <v>24</v>
      </c>
      <c r="F5371" s="349" t="s">
        <v>24</v>
      </c>
      <c r="G5371" s="349">
        <v>91170</v>
      </c>
      <c r="H5371" s="349" t="s">
        <v>32702</v>
      </c>
      <c r="I5371" s="349" t="s">
        <v>182</v>
      </c>
      <c r="J5371" s="349" t="s">
        <v>1137</v>
      </c>
      <c r="K5371" s="350">
        <v>9.68</v>
      </c>
      <c r="L5371" s="349" t="s">
        <v>1138</v>
      </c>
    </row>
    <row r="5372" spans="1:12" ht="13.5" x14ac:dyDescent="0.25">
      <c r="A5372" s="349" t="s">
        <v>4648</v>
      </c>
      <c r="B5372" s="349" t="s">
        <v>4649</v>
      </c>
      <c r="C5372" s="349" t="s">
        <v>4513</v>
      </c>
      <c r="D5372" s="349" t="s">
        <v>6524</v>
      </c>
      <c r="E5372" s="350" t="s">
        <v>24</v>
      </c>
      <c r="F5372" s="349" t="s">
        <v>24</v>
      </c>
      <c r="G5372" s="349">
        <v>91171</v>
      </c>
      <c r="H5372" s="349" t="s">
        <v>32703</v>
      </c>
      <c r="I5372" s="349" t="s">
        <v>182</v>
      </c>
      <c r="J5372" s="349" t="s">
        <v>1137</v>
      </c>
      <c r="K5372" s="350">
        <v>15.79</v>
      </c>
      <c r="L5372" s="349" t="s">
        <v>1138</v>
      </c>
    </row>
    <row r="5373" spans="1:12" ht="13.5" x14ac:dyDescent="0.25">
      <c r="A5373" s="349" t="s">
        <v>4648</v>
      </c>
      <c r="B5373" s="349" t="s">
        <v>4649</v>
      </c>
      <c r="C5373" s="349" t="s">
        <v>4513</v>
      </c>
      <c r="D5373" s="349" t="s">
        <v>6524</v>
      </c>
      <c r="E5373" s="350" t="s">
        <v>24</v>
      </c>
      <c r="F5373" s="349" t="s">
        <v>24</v>
      </c>
      <c r="G5373" s="349">
        <v>91172</v>
      </c>
      <c r="H5373" s="349" t="s">
        <v>32704</v>
      </c>
      <c r="I5373" s="349" t="s">
        <v>182</v>
      </c>
      <c r="J5373" s="349" t="s">
        <v>1137</v>
      </c>
      <c r="K5373" s="350">
        <v>18.21</v>
      </c>
      <c r="L5373" s="349" t="s">
        <v>1138</v>
      </c>
    </row>
    <row r="5374" spans="1:12" ht="13.5" x14ac:dyDescent="0.25">
      <c r="A5374" s="349" t="s">
        <v>4648</v>
      </c>
      <c r="B5374" s="349" t="s">
        <v>4649</v>
      </c>
      <c r="C5374" s="349" t="s">
        <v>4513</v>
      </c>
      <c r="D5374" s="349" t="s">
        <v>6524</v>
      </c>
      <c r="E5374" s="350" t="s">
        <v>24</v>
      </c>
      <c r="F5374" s="349" t="s">
        <v>24</v>
      </c>
      <c r="G5374" s="349">
        <v>91173</v>
      </c>
      <c r="H5374" s="349" t="s">
        <v>32705</v>
      </c>
      <c r="I5374" s="349" t="s">
        <v>182</v>
      </c>
      <c r="J5374" s="349" t="s">
        <v>1137</v>
      </c>
      <c r="K5374" s="350">
        <v>3.61</v>
      </c>
      <c r="L5374" s="349" t="s">
        <v>1138</v>
      </c>
    </row>
    <row r="5375" spans="1:12" ht="13.5" x14ac:dyDescent="0.25">
      <c r="A5375" s="349" t="s">
        <v>4648</v>
      </c>
      <c r="B5375" s="349" t="s">
        <v>4649</v>
      </c>
      <c r="C5375" s="349" t="s">
        <v>4513</v>
      </c>
      <c r="D5375" s="349" t="s">
        <v>6524</v>
      </c>
      <c r="E5375" s="350" t="s">
        <v>24</v>
      </c>
      <c r="F5375" s="349" t="s">
        <v>24</v>
      </c>
      <c r="G5375" s="349">
        <v>91174</v>
      </c>
      <c r="H5375" s="349" t="s">
        <v>32706</v>
      </c>
      <c r="I5375" s="349" t="s">
        <v>182</v>
      </c>
      <c r="J5375" s="349" t="s">
        <v>1137</v>
      </c>
      <c r="K5375" s="350">
        <v>6.31</v>
      </c>
      <c r="L5375" s="349" t="s">
        <v>1138</v>
      </c>
    </row>
    <row r="5376" spans="1:12" ht="13.5" x14ac:dyDescent="0.25">
      <c r="A5376" s="349" t="s">
        <v>4648</v>
      </c>
      <c r="B5376" s="349" t="s">
        <v>4649</v>
      </c>
      <c r="C5376" s="349" t="s">
        <v>4513</v>
      </c>
      <c r="D5376" s="349" t="s">
        <v>6524</v>
      </c>
      <c r="E5376" s="350" t="s">
        <v>24</v>
      </c>
      <c r="F5376" s="349" t="s">
        <v>24</v>
      </c>
      <c r="G5376" s="349">
        <v>91175</v>
      </c>
      <c r="H5376" s="349" t="s">
        <v>32707</v>
      </c>
      <c r="I5376" s="349" t="s">
        <v>182</v>
      </c>
      <c r="J5376" s="349" t="s">
        <v>1137</v>
      </c>
      <c r="K5376" s="350">
        <v>9.82</v>
      </c>
      <c r="L5376" s="349" t="s">
        <v>1138</v>
      </c>
    </row>
    <row r="5377" spans="1:12" ht="13.5" x14ac:dyDescent="0.25">
      <c r="A5377" s="349" t="s">
        <v>4648</v>
      </c>
      <c r="B5377" s="349" t="s">
        <v>4649</v>
      </c>
      <c r="C5377" s="349" t="s">
        <v>4513</v>
      </c>
      <c r="D5377" s="349" t="s">
        <v>6524</v>
      </c>
      <c r="E5377" s="350" t="s">
        <v>24</v>
      </c>
      <c r="F5377" s="349" t="s">
        <v>24</v>
      </c>
      <c r="G5377" s="349">
        <v>91176</v>
      </c>
      <c r="H5377" s="349" t="s">
        <v>32708</v>
      </c>
      <c r="I5377" s="349" t="s">
        <v>182</v>
      </c>
      <c r="J5377" s="349" t="s">
        <v>1333</v>
      </c>
      <c r="K5377" s="350">
        <v>16.21</v>
      </c>
      <c r="L5377" s="349" t="s">
        <v>1138</v>
      </c>
    </row>
    <row r="5378" spans="1:12" ht="13.5" x14ac:dyDescent="0.25">
      <c r="A5378" s="349" t="s">
        <v>4648</v>
      </c>
      <c r="B5378" s="349" t="s">
        <v>4649</v>
      </c>
      <c r="C5378" s="349" t="s">
        <v>4513</v>
      </c>
      <c r="D5378" s="349" t="s">
        <v>6524</v>
      </c>
      <c r="E5378" s="350" t="s">
        <v>24</v>
      </c>
      <c r="F5378" s="349" t="s">
        <v>24</v>
      </c>
      <c r="G5378" s="349">
        <v>91179</v>
      </c>
      <c r="H5378" s="349" t="s">
        <v>32709</v>
      </c>
      <c r="I5378" s="349" t="s">
        <v>182</v>
      </c>
      <c r="J5378" s="349" t="s">
        <v>1333</v>
      </c>
      <c r="K5378" s="350">
        <v>16.21</v>
      </c>
      <c r="L5378" s="349" t="s">
        <v>1138</v>
      </c>
    </row>
    <row r="5379" spans="1:12" ht="13.5" x14ac:dyDescent="0.25">
      <c r="A5379" s="349" t="s">
        <v>4648</v>
      </c>
      <c r="B5379" s="349" t="s">
        <v>4649</v>
      </c>
      <c r="C5379" s="349" t="s">
        <v>4513</v>
      </c>
      <c r="D5379" s="349" t="s">
        <v>6524</v>
      </c>
      <c r="E5379" s="350" t="s">
        <v>24</v>
      </c>
      <c r="F5379" s="349" t="s">
        <v>24</v>
      </c>
      <c r="G5379" s="349">
        <v>91180</v>
      </c>
      <c r="H5379" s="349" t="s">
        <v>32710</v>
      </c>
      <c r="I5379" s="349" t="s">
        <v>182</v>
      </c>
      <c r="J5379" s="349" t="s">
        <v>1333</v>
      </c>
      <c r="K5379" s="350">
        <v>21.63</v>
      </c>
      <c r="L5379" s="349" t="s">
        <v>1138</v>
      </c>
    </row>
    <row r="5380" spans="1:12" ht="13.5" x14ac:dyDescent="0.25">
      <c r="A5380" s="349" t="s">
        <v>4648</v>
      </c>
      <c r="B5380" s="349" t="s">
        <v>4649</v>
      </c>
      <c r="C5380" s="349" t="s">
        <v>4513</v>
      </c>
      <c r="D5380" s="349" t="s">
        <v>6524</v>
      </c>
      <c r="E5380" s="350" t="s">
        <v>24</v>
      </c>
      <c r="F5380" s="349" t="s">
        <v>24</v>
      </c>
      <c r="G5380" s="349">
        <v>91181</v>
      </c>
      <c r="H5380" s="349" t="s">
        <v>32711</v>
      </c>
      <c r="I5380" s="349" t="s">
        <v>182</v>
      </c>
      <c r="J5380" s="349" t="s">
        <v>1333</v>
      </c>
      <c r="K5380" s="350">
        <v>22.69</v>
      </c>
      <c r="L5380" s="349" t="s">
        <v>1138</v>
      </c>
    </row>
    <row r="5381" spans="1:12" ht="13.5" x14ac:dyDescent="0.25">
      <c r="A5381" s="349" t="s">
        <v>4648</v>
      </c>
      <c r="B5381" s="349" t="s">
        <v>4649</v>
      </c>
      <c r="C5381" s="349" t="s">
        <v>4513</v>
      </c>
      <c r="D5381" s="349" t="s">
        <v>6524</v>
      </c>
      <c r="E5381" s="350" t="s">
        <v>24</v>
      </c>
      <c r="F5381" s="349" t="s">
        <v>24</v>
      </c>
      <c r="G5381" s="349">
        <v>91182</v>
      </c>
      <c r="H5381" s="349" t="s">
        <v>32712</v>
      </c>
      <c r="I5381" s="349" t="s">
        <v>182</v>
      </c>
      <c r="J5381" s="349" t="s">
        <v>1333</v>
      </c>
      <c r="K5381" s="350">
        <v>23.33</v>
      </c>
      <c r="L5381" s="349" t="s">
        <v>1138</v>
      </c>
    </row>
    <row r="5382" spans="1:12" ht="13.5" x14ac:dyDescent="0.25">
      <c r="A5382" s="349" t="s">
        <v>4648</v>
      </c>
      <c r="B5382" s="349" t="s">
        <v>4649</v>
      </c>
      <c r="C5382" s="349" t="s">
        <v>4513</v>
      </c>
      <c r="D5382" s="349" t="s">
        <v>6524</v>
      </c>
      <c r="E5382" s="350" t="s">
        <v>24</v>
      </c>
      <c r="F5382" s="349" t="s">
        <v>24</v>
      </c>
      <c r="G5382" s="349">
        <v>91185</v>
      </c>
      <c r="H5382" s="349" t="s">
        <v>32713</v>
      </c>
      <c r="I5382" s="349" t="s">
        <v>182</v>
      </c>
      <c r="J5382" s="349" t="s">
        <v>1333</v>
      </c>
      <c r="K5382" s="350">
        <v>23.33</v>
      </c>
      <c r="L5382" s="349" t="s">
        <v>1138</v>
      </c>
    </row>
    <row r="5383" spans="1:12" ht="13.5" x14ac:dyDescent="0.25">
      <c r="A5383" s="349" t="s">
        <v>4648</v>
      </c>
      <c r="B5383" s="349" t="s">
        <v>4649</v>
      </c>
      <c r="C5383" s="349" t="s">
        <v>4513</v>
      </c>
      <c r="D5383" s="349" t="s">
        <v>6524</v>
      </c>
      <c r="E5383" s="350" t="s">
        <v>24</v>
      </c>
      <c r="F5383" s="349" t="s">
        <v>24</v>
      </c>
      <c r="G5383" s="349">
        <v>91186</v>
      </c>
      <c r="H5383" s="349" t="s">
        <v>32714</v>
      </c>
      <c r="I5383" s="349" t="s">
        <v>182</v>
      </c>
      <c r="J5383" s="349" t="s">
        <v>1333</v>
      </c>
      <c r="K5383" s="350">
        <v>25.62</v>
      </c>
      <c r="L5383" s="349" t="s">
        <v>1138</v>
      </c>
    </row>
    <row r="5384" spans="1:12" ht="13.5" x14ac:dyDescent="0.25">
      <c r="A5384" s="349" t="s">
        <v>4648</v>
      </c>
      <c r="B5384" s="349" t="s">
        <v>4649</v>
      </c>
      <c r="C5384" s="349" t="s">
        <v>4513</v>
      </c>
      <c r="D5384" s="349" t="s">
        <v>6524</v>
      </c>
      <c r="E5384" s="350" t="s">
        <v>24</v>
      </c>
      <c r="F5384" s="349" t="s">
        <v>24</v>
      </c>
      <c r="G5384" s="349">
        <v>91187</v>
      </c>
      <c r="H5384" s="349" t="s">
        <v>32715</v>
      </c>
      <c r="I5384" s="349" t="s">
        <v>182</v>
      </c>
      <c r="J5384" s="349" t="s">
        <v>1333</v>
      </c>
      <c r="K5384" s="350">
        <v>22.96</v>
      </c>
      <c r="L5384" s="349" t="s">
        <v>1138</v>
      </c>
    </row>
    <row r="5385" spans="1:12" ht="13.5" x14ac:dyDescent="0.25">
      <c r="A5385" s="349" t="s">
        <v>4648</v>
      </c>
      <c r="B5385" s="349" t="s">
        <v>4649</v>
      </c>
      <c r="C5385" s="349" t="s">
        <v>4513</v>
      </c>
      <c r="D5385" s="349" t="s">
        <v>6524</v>
      </c>
      <c r="E5385" s="350" t="s">
        <v>24</v>
      </c>
      <c r="F5385" s="349" t="s">
        <v>24</v>
      </c>
      <c r="G5385" s="349">
        <v>91188</v>
      </c>
      <c r="H5385" s="349" t="s">
        <v>32716</v>
      </c>
      <c r="I5385" s="349" t="s">
        <v>181</v>
      </c>
      <c r="J5385" s="349" t="s">
        <v>1333</v>
      </c>
      <c r="K5385" s="350">
        <v>12.68</v>
      </c>
      <c r="L5385" s="349" t="s">
        <v>1138</v>
      </c>
    </row>
    <row r="5386" spans="1:12" ht="13.5" x14ac:dyDescent="0.25">
      <c r="A5386" s="349" t="s">
        <v>4648</v>
      </c>
      <c r="B5386" s="349" t="s">
        <v>4649</v>
      </c>
      <c r="C5386" s="349" t="s">
        <v>4513</v>
      </c>
      <c r="D5386" s="349" t="s">
        <v>6524</v>
      </c>
      <c r="E5386" s="350" t="s">
        <v>24</v>
      </c>
      <c r="F5386" s="349" t="s">
        <v>24</v>
      </c>
      <c r="G5386" s="349">
        <v>91189</v>
      </c>
      <c r="H5386" s="349" t="s">
        <v>32717</v>
      </c>
      <c r="I5386" s="349" t="s">
        <v>181</v>
      </c>
      <c r="J5386" s="349" t="s">
        <v>1333</v>
      </c>
      <c r="K5386" s="350">
        <v>70.59</v>
      </c>
      <c r="L5386" s="349" t="s">
        <v>1138</v>
      </c>
    </row>
    <row r="5387" spans="1:12" ht="13.5" x14ac:dyDescent="0.25">
      <c r="A5387" s="349" t="s">
        <v>4648</v>
      </c>
      <c r="B5387" s="349" t="s">
        <v>4649</v>
      </c>
      <c r="C5387" s="349" t="s">
        <v>4513</v>
      </c>
      <c r="D5387" s="349" t="s">
        <v>6524</v>
      </c>
      <c r="E5387" s="350" t="s">
        <v>24</v>
      </c>
      <c r="F5387" s="349" t="s">
        <v>24</v>
      </c>
      <c r="G5387" s="349">
        <v>91190</v>
      </c>
      <c r="H5387" s="349" t="s">
        <v>32718</v>
      </c>
      <c r="I5387" s="349" t="s">
        <v>181</v>
      </c>
      <c r="J5387" s="349" t="s">
        <v>1137</v>
      </c>
      <c r="K5387" s="350">
        <v>9.7100000000000009</v>
      </c>
      <c r="L5387" s="349" t="s">
        <v>1138</v>
      </c>
    </row>
    <row r="5388" spans="1:12" ht="13.5" x14ac:dyDescent="0.25">
      <c r="A5388" s="349" t="s">
        <v>4648</v>
      </c>
      <c r="B5388" s="349" t="s">
        <v>4649</v>
      </c>
      <c r="C5388" s="349" t="s">
        <v>4513</v>
      </c>
      <c r="D5388" s="349" t="s">
        <v>6524</v>
      </c>
      <c r="E5388" s="350" t="s">
        <v>24</v>
      </c>
      <c r="F5388" s="349" t="s">
        <v>24</v>
      </c>
      <c r="G5388" s="349">
        <v>91191</v>
      </c>
      <c r="H5388" s="349" t="s">
        <v>32719</v>
      </c>
      <c r="I5388" s="349" t="s">
        <v>181</v>
      </c>
      <c r="J5388" s="349" t="s">
        <v>1137</v>
      </c>
      <c r="K5388" s="350">
        <v>13.42</v>
      </c>
      <c r="L5388" s="349" t="s">
        <v>1138</v>
      </c>
    </row>
    <row r="5389" spans="1:12" ht="13.5" x14ac:dyDescent="0.25">
      <c r="A5389" s="349" t="s">
        <v>4648</v>
      </c>
      <c r="B5389" s="349" t="s">
        <v>4649</v>
      </c>
      <c r="C5389" s="349" t="s">
        <v>4513</v>
      </c>
      <c r="D5389" s="349" t="s">
        <v>6524</v>
      </c>
      <c r="E5389" s="350" t="s">
        <v>24</v>
      </c>
      <c r="F5389" s="349" t="s">
        <v>24</v>
      </c>
      <c r="G5389" s="349">
        <v>91192</v>
      </c>
      <c r="H5389" s="349" t="s">
        <v>32720</v>
      </c>
      <c r="I5389" s="349" t="s">
        <v>181</v>
      </c>
      <c r="J5389" s="349" t="s">
        <v>1137</v>
      </c>
      <c r="K5389" s="350">
        <v>20.02</v>
      </c>
      <c r="L5389" s="349" t="s">
        <v>1138</v>
      </c>
    </row>
    <row r="5390" spans="1:12" ht="13.5" x14ac:dyDescent="0.25">
      <c r="A5390" s="349" t="s">
        <v>4648</v>
      </c>
      <c r="B5390" s="349" t="s">
        <v>4649</v>
      </c>
      <c r="C5390" s="349" t="s">
        <v>4513</v>
      </c>
      <c r="D5390" s="349" t="s">
        <v>6524</v>
      </c>
      <c r="E5390" s="350" t="s">
        <v>24</v>
      </c>
      <c r="F5390" s="349" t="s">
        <v>24</v>
      </c>
      <c r="G5390" s="349">
        <v>91222</v>
      </c>
      <c r="H5390" s="349" t="s">
        <v>32721</v>
      </c>
      <c r="I5390" s="349" t="s">
        <v>182</v>
      </c>
      <c r="J5390" s="349" t="s">
        <v>1137</v>
      </c>
      <c r="K5390" s="350">
        <v>8.2100000000000009</v>
      </c>
      <c r="L5390" s="349" t="s">
        <v>1138</v>
      </c>
    </row>
    <row r="5391" spans="1:12" ht="13.5" x14ac:dyDescent="0.25">
      <c r="A5391" s="349" t="s">
        <v>4648</v>
      </c>
      <c r="B5391" s="349" t="s">
        <v>4649</v>
      </c>
      <c r="C5391" s="349" t="s">
        <v>4513</v>
      </c>
      <c r="D5391" s="349" t="s">
        <v>6524</v>
      </c>
      <c r="E5391" s="350" t="s">
        <v>24</v>
      </c>
      <c r="F5391" s="349" t="s">
        <v>24</v>
      </c>
      <c r="G5391" s="349">
        <v>94480</v>
      </c>
      <c r="H5391" s="349" t="s">
        <v>6525</v>
      </c>
      <c r="I5391" s="349" t="s">
        <v>181</v>
      </c>
      <c r="J5391" s="349" t="s">
        <v>1333</v>
      </c>
      <c r="K5391" s="370">
        <v>2846.47</v>
      </c>
      <c r="L5391" s="349" t="s">
        <v>1138</v>
      </c>
    </row>
    <row r="5392" spans="1:12" ht="13.5" x14ac:dyDescent="0.25">
      <c r="A5392" s="349" t="s">
        <v>4648</v>
      </c>
      <c r="B5392" s="349" t="s">
        <v>4649</v>
      </c>
      <c r="C5392" s="349" t="s">
        <v>4513</v>
      </c>
      <c r="D5392" s="349" t="s">
        <v>6524</v>
      </c>
      <c r="E5392" s="350" t="s">
        <v>24</v>
      </c>
      <c r="F5392" s="349" t="s">
        <v>24</v>
      </c>
      <c r="G5392" s="349">
        <v>94481</v>
      </c>
      <c r="H5392" s="349" t="s">
        <v>6526</v>
      </c>
      <c r="I5392" s="349" t="s">
        <v>181</v>
      </c>
      <c r="J5392" s="349" t="s">
        <v>1333</v>
      </c>
      <c r="K5392" s="370">
        <v>1986.91</v>
      </c>
      <c r="L5392" s="349" t="s">
        <v>1138</v>
      </c>
    </row>
    <row r="5393" spans="1:12" ht="13.5" x14ac:dyDescent="0.25">
      <c r="A5393" s="349" t="s">
        <v>4648</v>
      </c>
      <c r="B5393" s="349" t="s">
        <v>4649</v>
      </c>
      <c r="C5393" s="349" t="s">
        <v>4513</v>
      </c>
      <c r="D5393" s="349" t="s">
        <v>6524</v>
      </c>
      <c r="E5393" s="350" t="s">
        <v>24</v>
      </c>
      <c r="F5393" s="349" t="s">
        <v>24</v>
      </c>
      <c r="G5393" s="349">
        <v>94482</v>
      </c>
      <c r="H5393" s="349" t="s">
        <v>6527</v>
      </c>
      <c r="I5393" s="349" t="s">
        <v>181</v>
      </c>
      <c r="J5393" s="349" t="s">
        <v>1333</v>
      </c>
      <c r="K5393" s="370">
        <v>1558.98</v>
      </c>
      <c r="L5393" s="349" t="s">
        <v>1138</v>
      </c>
    </row>
    <row r="5394" spans="1:12" ht="13.5" x14ac:dyDescent="0.25">
      <c r="A5394" s="349" t="s">
        <v>4648</v>
      </c>
      <c r="B5394" s="349" t="s">
        <v>4649</v>
      </c>
      <c r="C5394" s="349" t="s">
        <v>4513</v>
      </c>
      <c r="D5394" s="349" t="s">
        <v>6524</v>
      </c>
      <c r="E5394" s="350" t="s">
        <v>24</v>
      </c>
      <c r="F5394" s="349" t="s">
        <v>24</v>
      </c>
      <c r="G5394" s="349">
        <v>94483</v>
      </c>
      <c r="H5394" s="349" t="s">
        <v>6528</v>
      </c>
      <c r="I5394" s="349" t="s">
        <v>181</v>
      </c>
      <c r="J5394" s="349" t="s">
        <v>1333</v>
      </c>
      <c r="K5394" s="370">
        <v>1305.4000000000001</v>
      </c>
      <c r="L5394" s="349" t="s">
        <v>1138</v>
      </c>
    </row>
    <row r="5395" spans="1:12" ht="13.5" x14ac:dyDescent="0.25">
      <c r="A5395" s="349" t="s">
        <v>4648</v>
      </c>
      <c r="B5395" s="349" t="s">
        <v>4649</v>
      </c>
      <c r="C5395" s="349" t="s">
        <v>4513</v>
      </c>
      <c r="D5395" s="349" t="s">
        <v>6524</v>
      </c>
      <c r="E5395" s="350" t="s">
        <v>24</v>
      </c>
      <c r="F5395" s="349" t="s">
        <v>24</v>
      </c>
      <c r="G5395" s="349">
        <v>95541</v>
      </c>
      <c r="H5395" s="349" t="s">
        <v>32722</v>
      </c>
      <c r="I5395" s="349" t="s">
        <v>181</v>
      </c>
      <c r="J5395" s="349" t="s">
        <v>1137</v>
      </c>
      <c r="K5395" s="350">
        <v>22.53</v>
      </c>
      <c r="L5395" s="349" t="s">
        <v>1138</v>
      </c>
    </row>
    <row r="5396" spans="1:12" ht="13.5" x14ac:dyDescent="0.25">
      <c r="A5396" s="349" t="s">
        <v>4648</v>
      </c>
      <c r="B5396" s="349" t="s">
        <v>4649</v>
      </c>
      <c r="C5396" s="349" t="s">
        <v>4513</v>
      </c>
      <c r="D5396" s="349" t="s">
        <v>6524</v>
      </c>
      <c r="E5396" s="350" t="s">
        <v>24</v>
      </c>
      <c r="F5396" s="349" t="s">
        <v>24</v>
      </c>
      <c r="G5396" s="349">
        <v>96559</v>
      </c>
      <c r="H5396" s="349" t="s">
        <v>32723</v>
      </c>
      <c r="I5396" s="349" t="s">
        <v>194</v>
      </c>
      <c r="J5396" s="349" t="s">
        <v>1333</v>
      </c>
      <c r="K5396" s="350">
        <v>35.5</v>
      </c>
      <c r="L5396" s="349" t="s">
        <v>1138</v>
      </c>
    </row>
    <row r="5397" spans="1:12" ht="13.5" x14ac:dyDescent="0.25">
      <c r="A5397" s="349" t="s">
        <v>4648</v>
      </c>
      <c r="B5397" s="349" t="s">
        <v>4649</v>
      </c>
      <c r="C5397" s="349" t="s">
        <v>4513</v>
      </c>
      <c r="D5397" s="349" t="s">
        <v>6524</v>
      </c>
      <c r="E5397" s="350" t="s">
        <v>24</v>
      </c>
      <c r="F5397" s="349" t="s">
        <v>24</v>
      </c>
      <c r="G5397" s="349">
        <v>96560</v>
      </c>
      <c r="H5397" s="349" t="s">
        <v>32724</v>
      </c>
      <c r="I5397" s="349" t="s">
        <v>194</v>
      </c>
      <c r="J5397" s="349" t="s">
        <v>1333</v>
      </c>
      <c r="K5397" s="350">
        <v>32.770000000000003</v>
      </c>
      <c r="L5397" s="349" t="s">
        <v>1138</v>
      </c>
    </row>
    <row r="5398" spans="1:12" ht="13.5" x14ac:dyDescent="0.25">
      <c r="A5398" s="349" t="s">
        <v>4648</v>
      </c>
      <c r="B5398" s="349" t="s">
        <v>4649</v>
      </c>
      <c r="C5398" s="349" t="s">
        <v>4513</v>
      </c>
      <c r="D5398" s="349" t="s">
        <v>6524</v>
      </c>
      <c r="E5398" s="350" t="s">
        <v>24</v>
      </c>
      <c r="F5398" s="349" t="s">
        <v>24</v>
      </c>
      <c r="G5398" s="349">
        <v>96562</v>
      </c>
      <c r="H5398" s="349" t="s">
        <v>32725</v>
      </c>
      <c r="I5398" s="349" t="s">
        <v>182</v>
      </c>
      <c r="J5398" s="349" t="s">
        <v>1333</v>
      </c>
      <c r="K5398" s="350">
        <v>54.56</v>
      </c>
      <c r="L5398" s="349" t="s">
        <v>1138</v>
      </c>
    </row>
    <row r="5399" spans="1:12" ht="13.5" x14ac:dyDescent="0.25">
      <c r="A5399" s="349" t="s">
        <v>4648</v>
      </c>
      <c r="B5399" s="349" t="s">
        <v>4649</v>
      </c>
      <c r="C5399" s="349" t="s">
        <v>4513</v>
      </c>
      <c r="D5399" s="349" t="s">
        <v>6524</v>
      </c>
      <c r="E5399" s="350" t="s">
        <v>24</v>
      </c>
      <c r="F5399" s="349" t="s">
        <v>24</v>
      </c>
      <c r="G5399" s="349">
        <v>96563</v>
      </c>
      <c r="H5399" s="349" t="s">
        <v>32726</v>
      </c>
      <c r="I5399" s="349" t="s">
        <v>182</v>
      </c>
      <c r="J5399" s="349" t="s">
        <v>1333</v>
      </c>
      <c r="K5399" s="350">
        <v>60.56</v>
      </c>
      <c r="L5399" s="349" t="s">
        <v>1138</v>
      </c>
    </row>
    <row r="5400" spans="1:12" ht="13.5" x14ac:dyDescent="0.25">
      <c r="A5400" s="349" t="s">
        <v>4648</v>
      </c>
      <c r="B5400" s="349" t="s">
        <v>4649</v>
      </c>
      <c r="C5400" s="349" t="s">
        <v>4513</v>
      </c>
      <c r="D5400" s="349" t="s">
        <v>6524</v>
      </c>
      <c r="E5400" s="350" t="s">
        <v>24</v>
      </c>
      <c r="F5400" s="349" t="s">
        <v>24</v>
      </c>
      <c r="G5400" s="349">
        <v>100128</v>
      </c>
      <c r="H5400" s="349" t="s">
        <v>6529</v>
      </c>
      <c r="I5400" s="349" t="s">
        <v>181</v>
      </c>
      <c r="J5400" s="349" t="s">
        <v>1333</v>
      </c>
      <c r="K5400" s="370">
        <v>2310.27</v>
      </c>
      <c r="L5400" s="349" t="s">
        <v>1138</v>
      </c>
    </row>
    <row r="5401" spans="1:12" ht="13.5" x14ac:dyDescent="0.25">
      <c r="A5401" s="349" t="s">
        <v>4648</v>
      </c>
      <c r="B5401" s="349" t="s">
        <v>4649</v>
      </c>
      <c r="C5401" s="349" t="s">
        <v>4513</v>
      </c>
      <c r="D5401" s="349" t="s">
        <v>6524</v>
      </c>
      <c r="E5401" s="350" t="s">
        <v>24</v>
      </c>
      <c r="F5401" s="349" t="s">
        <v>24</v>
      </c>
      <c r="G5401" s="349">
        <v>101802</v>
      </c>
      <c r="H5401" s="349" t="s">
        <v>6530</v>
      </c>
      <c r="I5401" s="349" t="s">
        <v>181</v>
      </c>
      <c r="J5401" s="349" t="s">
        <v>1333</v>
      </c>
      <c r="K5401" s="370">
        <v>1655.47</v>
      </c>
      <c r="L5401" s="349" t="s">
        <v>1138</v>
      </c>
    </row>
    <row r="5402" spans="1:12" ht="13.5" x14ac:dyDescent="0.25">
      <c r="A5402" s="349" t="s">
        <v>4648</v>
      </c>
      <c r="B5402" s="349" t="s">
        <v>4649</v>
      </c>
      <c r="C5402" s="349" t="s">
        <v>4513</v>
      </c>
      <c r="D5402" s="349" t="s">
        <v>6524</v>
      </c>
      <c r="E5402" s="350" t="s">
        <v>24</v>
      </c>
      <c r="F5402" s="349" t="s">
        <v>24</v>
      </c>
      <c r="G5402" s="349">
        <v>101803</v>
      </c>
      <c r="H5402" s="349" t="s">
        <v>6531</v>
      </c>
      <c r="I5402" s="349" t="s">
        <v>181</v>
      </c>
      <c r="J5402" s="349" t="s">
        <v>1333</v>
      </c>
      <c r="K5402" s="370">
        <v>1056.05</v>
      </c>
      <c r="L5402" s="349" t="s">
        <v>1138</v>
      </c>
    </row>
    <row r="5403" spans="1:12" ht="13.5" x14ac:dyDescent="0.25">
      <c r="A5403" s="349" t="s">
        <v>4648</v>
      </c>
      <c r="B5403" s="349" t="s">
        <v>4649</v>
      </c>
      <c r="C5403" s="349" t="s">
        <v>4513</v>
      </c>
      <c r="D5403" s="349" t="s">
        <v>6524</v>
      </c>
      <c r="E5403" s="350" t="s">
        <v>24</v>
      </c>
      <c r="F5403" s="349" t="s">
        <v>24</v>
      </c>
      <c r="G5403" s="349">
        <v>101804</v>
      </c>
      <c r="H5403" s="349" t="s">
        <v>6532</v>
      </c>
      <c r="I5403" s="349" t="s">
        <v>181</v>
      </c>
      <c r="J5403" s="349" t="s">
        <v>1333</v>
      </c>
      <c r="K5403" s="370">
        <v>1327.23</v>
      </c>
      <c r="L5403" s="349" t="s">
        <v>1138</v>
      </c>
    </row>
    <row r="5404" spans="1:12" ht="13.5" x14ac:dyDescent="0.25">
      <c r="A5404" s="349" t="s">
        <v>4648</v>
      </c>
      <c r="B5404" s="349" t="s">
        <v>4649</v>
      </c>
      <c r="C5404" s="349" t="s">
        <v>4513</v>
      </c>
      <c r="D5404" s="349" t="s">
        <v>6524</v>
      </c>
      <c r="E5404" s="350" t="s">
        <v>24</v>
      </c>
      <c r="F5404" s="349" t="s">
        <v>24</v>
      </c>
      <c r="G5404" s="349">
        <v>101805</v>
      </c>
      <c r="H5404" s="349" t="s">
        <v>6533</v>
      </c>
      <c r="I5404" s="349" t="s">
        <v>181</v>
      </c>
      <c r="J5404" s="349" t="s">
        <v>1333</v>
      </c>
      <c r="K5404" s="370">
        <v>1691.47</v>
      </c>
      <c r="L5404" s="349" t="s">
        <v>1138</v>
      </c>
    </row>
    <row r="5405" spans="1:12" ht="13.5" x14ac:dyDescent="0.25">
      <c r="A5405" s="349" t="s">
        <v>4648</v>
      </c>
      <c r="B5405" s="349" t="s">
        <v>4649</v>
      </c>
      <c r="C5405" s="349" t="s">
        <v>4513</v>
      </c>
      <c r="D5405" s="349" t="s">
        <v>6524</v>
      </c>
      <c r="E5405" s="350" t="s">
        <v>24</v>
      </c>
      <c r="F5405" s="349" t="s">
        <v>24</v>
      </c>
      <c r="G5405" s="349">
        <v>102111</v>
      </c>
      <c r="H5405" s="349" t="s">
        <v>6534</v>
      </c>
      <c r="I5405" s="349" t="s">
        <v>181</v>
      </c>
      <c r="J5405" s="349" t="s">
        <v>1333</v>
      </c>
      <c r="K5405" s="370">
        <v>1000.23</v>
      </c>
      <c r="L5405" s="349" t="s">
        <v>1138</v>
      </c>
    </row>
    <row r="5406" spans="1:12" ht="13.5" x14ac:dyDescent="0.25">
      <c r="A5406" s="349" t="s">
        <v>4648</v>
      </c>
      <c r="B5406" s="349" t="s">
        <v>4649</v>
      </c>
      <c r="C5406" s="349" t="s">
        <v>4513</v>
      </c>
      <c r="D5406" s="349" t="s">
        <v>6524</v>
      </c>
      <c r="E5406" s="350" t="s">
        <v>24</v>
      </c>
      <c r="F5406" s="349" t="s">
        <v>24</v>
      </c>
      <c r="G5406" s="349">
        <v>102112</v>
      </c>
      <c r="H5406" s="349" t="s">
        <v>6535</v>
      </c>
      <c r="I5406" s="349" t="s">
        <v>181</v>
      </c>
      <c r="J5406" s="349" t="s">
        <v>1333</v>
      </c>
      <c r="K5406" s="350">
        <v>139.88</v>
      </c>
      <c r="L5406" s="349" t="s">
        <v>1138</v>
      </c>
    </row>
    <row r="5407" spans="1:12" ht="13.5" x14ac:dyDescent="0.25">
      <c r="A5407" s="349" t="s">
        <v>4648</v>
      </c>
      <c r="B5407" s="349" t="s">
        <v>4649</v>
      </c>
      <c r="C5407" s="349" t="s">
        <v>4513</v>
      </c>
      <c r="D5407" s="349" t="s">
        <v>6524</v>
      </c>
      <c r="E5407" s="350" t="s">
        <v>24</v>
      </c>
      <c r="F5407" s="349" t="s">
        <v>24</v>
      </c>
      <c r="G5407" s="349">
        <v>102113</v>
      </c>
      <c r="H5407" s="349" t="s">
        <v>6536</v>
      </c>
      <c r="I5407" s="349" t="s">
        <v>181</v>
      </c>
      <c r="J5407" s="349" t="s">
        <v>1333</v>
      </c>
      <c r="K5407" s="370">
        <v>1593.48</v>
      </c>
      <c r="L5407" s="349" t="s">
        <v>1138</v>
      </c>
    </row>
    <row r="5408" spans="1:12" ht="13.5" x14ac:dyDescent="0.25">
      <c r="A5408" s="349" t="s">
        <v>4648</v>
      </c>
      <c r="B5408" s="349" t="s">
        <v>4649</v>
      </c>
      <c r="C5408" s="349" t="s">
        <v>4513</v>
      </c>
      <c r="D5408" s="349" t="s">
        <v>6524</v>
      </c>
      <c r="E5408" s="350" t="s">
        <v>24</v>
      </c>
      <c r="F5408" s="349" t="s">
        <v>24</v>
      </c>
      <c r="G5408" s="349">
        <v>102114</v>
      </c>
      <c r="H5408" s="349" t="s">
        <v>6537</v>
      </c>
      <c r="I5408" s="349" t="s">
        <v>181</v>
      </c>
      <c r="J5408" s="349" t="s">
        <v>1333</v>
      </c>
      <c r="K5408" s="350">
        <v>143.22</v>
      </c>
      <c r="L5408" s="349" t="s">
        <v>1138</v>
      </c>
    </row>
    <row r="5409" spans="1:12" ht="13.5" x14ac:dyDescent="0.25">
      <c r="A5409" s="349" t="s">
        <v>4648</v>
      </c>
      <c r="B5409" s="349" t="s">
        <v>4649</v>
      </c>
      <c r="C5409" s="349" t="s">
        <v>4513</v>
      </c>
      <c r="D5409" s="349" t="s">
        <v>6524</v>
      </c>
      <c r="E5409" s="350" t="s">
        <v>24</v>
      </c>
      <c r="F5409" s="349" t="s">
        <v>24</v>
      </c>
      <c r="G5409" s="349">
        <v>102115</v>
      </c>
      <c r="H5409" s="349" t="s">
        <v>6538</v>
      </c>
      <c r="I5409" s="349" t="s">
        <v>181</v>
      </c>
      <c r="J5409" s="349" t="s">
        <v>1333</v>
      </c>
      <c r="K5409" s="370">
        <v>2777.55</v>
      </c>
      <c r="L5409" s="349" t="s">
        <v>1138</v>
      </c>
    </row>
    <row r="5410" spans="1:12" ht="13.5" x14ac:dyDescent="0.25">
      <c r="A5410" s="349" t="s">
        <v>4648</v>
      </c>
      <c r="B5410" s="349" t="s">
        <v>4649</v>
      </c>
      <c r="C5410" s="349" t="s">
        <v>4513</v>
      </c>
      <c r="D5410" s="349" t="s">
        <v>6524</v>
      </c>
      <c r="E5410" s="350" t="s">
        <v>24</v>
      </c>
      <c r="F5410" s="349" t="s">
        <v>24</v>
      </c>
      <c r="G5410" s="349">
        <v>102116</v>
      </c>
      <c r="H5410" s="349" t="s">
        <v>6539</v>
      </c>
      <c r="I5410" s="349" t="s">
        <v>181</v>
      </c>
      <c r="J5410" s="349" t="s">
        <v>1333</v>
      </c>
      <c r="K5410" s="370">
        <v>1701.95</v>
      </c>
      <c r="L5410" s="349" t="s">
        <v>1138</v>
      </c>
    </row>
    <row r="5411" spans="1:12" ht="13.5" x14ac:dyDescent="0.25">
      <c r="A5411" s="349" t="s">
        <v>4648</v>
      </c>
      <c r="B5411" s="349" t="s">
        <v>4649</v>
      </c>
      <c r="C5411" s="349" t="s">
        <v>4513</v>
      </c>
      <c r="D5411" s="349" t="s">
        <v>6524</v>
      </c>
      <c r="E5411" s="350" t="s">
        <v>24</v>
      </c>
      <c r="F5411" s="349" t="s">
        <v>24</v>
      </c>
      <c r="G5411" s="349">
        <v>102117</v>
      </c>
      <c r="H5411" s="349" t="s">
        <v>6540</v>
      </c>
      <c r="I5411" s="349" t="s">
        <v>181</v>
      </c>
      <c r="J5411" s="349" t="s">
        <v>1333</v>
      </c>
      <c r="K5411" s="350">
        <v>147.27000000000001</v>
      </c>
      <c r="L5411" s="349" t="s">
        <v>1138</v>
      </c>
    </row>
    <row r="5412" spans="1:12" ht="13.5" x14ac:dyDescent="0.25">
      <c r="A5412" s="349" t="s">
        <v>4648</v>
      </c>
      <c r="B5412" s="349" t="s">
        <v>4649</v>
      </c>
      <c r="C5412" s="349" t="s">
        <v>4513</v>
      </c>
      <c r="D5412" s="349" t="s">
        <v>6524</v>
      </c>
      <c r="E5412" s="350" t="s">
        <v>24</v>
      </c>
      <c r="F5412" s="349" t="s">
        <v>24</v>
      </c>
      <c r="G5412" s="349">
        <v>102118</v>
      </c>
      <c r="H5412" s="349" t="s">
        <v>6541</v>
      </c>
      <c r="I5412" s="349" t="s">
        <v>181</v>
      </c>
      <c r="J5412" s="349" t="s">
        <v>1333</v>
      </c>
      <c r="K5412" s="370">
        <v>2320.0300000000002</v>
      </c>
      <c r="L5412" s="349" t="s">
        <v>1138</v>
      </c>
    </row>
    <row r="5413" spans="1:12" ht="13.5" x14ac:dyDescent="0.25">
      <c r="A5413" s="349" t="s">
        <v>4648</v>
      </c>
      <c r="B5413" s="349" t="s">
        <v>4649</v>
      </c>
      <c r="C5413" s="349" t="s">
        <v>4513</v>
      </c>
      <c r="D5413" s="349" t="s">
        <v>6524</v>
      </c>
      <c r="E5413" s="350" t="s">
        <v>24</v>
      </c>
      <c r="F5413" s="349" t="s">
        <v>24</v>
      </c>
      <c r="G5413" s="349">
        <v>102119</v>
      </c>
      <c r="H5413" s="349" t="s">
        <v>6542</v>
      </c>
      <c r="I5413" s="349" t="s">
        <v>181</v>
      </c>
      <c r="J5413" s="349" t="s">
        <v>1333</v>
      </c>
      <c r="K5413" s="350">
        <v>150.76</v>
      </c>
      <c r="L5413" s="349" t="s">
        <v>1138</v>
      </c>
    </row>
    <row r="5414" spans="1:12" ht="13.5" x14ac:dyDescent="0.25">
      <c r="A5414" s="349" t="s">
        <v>4648</v>
      </c>
      <c r="B5414" s="349" t="s">
        <v>4649</v>
      </c>
      <c r="C5414" s="349" t="s">
        <v>4513</v>
      </c>
      <c r="D5414" s="349" t="s">
        <v>6524</v>
      </c>
      <c r="E5414" s="350" t="s">
        <v>24</v>
      </c>
      <c r="F5414" s="349" t="s">
        <v>24</v>
      </c>
      <c r="G5414" s="349">
        <v>102121</v>
      </c>
      <c r="H5414" s="349" t="s">
        <v>6543</v>
      </c>
      <c r="I5414" s="349" t="s">
        <v>181</v>
      </c>
      <c r="J5414" s="349" t="s">
        <v>1333</v>
      </c>
      <c r="K5414" s="350">
        <v>187.22</v>
      </c>
      <c r="L5414" s="349" t="s">
        <v>1138</v>
      </c>
    </row>
    <row r="5415" spans="1:12" ht="13.5" x14ac:dyDescent="0.25">
      <c r="A5415" s="349" t="s">
        <v>4648</v>
      </c>
      <c r="B5415" s="349" t="s">
        <v>4649</v>
      </c>
      <c r="C5415" s="349" t="s">
        <v>4513</v>
      </c>
      <c r="D5415" s="349" t="s">
        <v>6524</v>
      </c>
      <c r="E5415" s="350" t="s">
        <v>24</v>
      </c>
      <c r="F5415" s="349" t="s">
        <v>24</v>
      </c>
      <c r="G5415" s="349">
        <v>102122</v>
      </c>
      <c r="H5415" s="349" t="s">
        <v>6544</v>
      </c>
      <c r="I5415" s="349" t="s">
        <v>181</v>
      </c>
      <c r="J5415" s="349" t="s">
        <v>1333</v>
      </c>
      <c r="K5415" s="370">
        <v>7848.3</v>
      </c>
      <c r="L5415" s="349" t="s">
        <v>1138</v>
      </c>
    </row>
    <row r="5416" spans="1:12" ht="13.5" x14ac:dyDescent="0.25">
      <c r="A5416" s="349" t="s">
        <v>4648</v>
      </c>
      <c r="B5416" s="349" t="s">
        <v>4649</v>
      </c>
      <c r="C5416" s="349" t="s">
        <v>4513</v>
      </c>
      <c r="D5416" s="349" t="s">
        <v>6524</v>
      </c>
      <c r="E5416" s="350" t="s">
        <v>24</v>
      </c>
      <c r="F5416" s="349" t="s">
        <v>24</v>
      </c>
      <c r="G5416" s="349">
        <v>102123</v>
      </c>
      <c r="H5416" s="349" t="s">
        <v>6545</v>
      </c>
      <c r="I5416" s="349" t="s">
        <v>181</v>
      </c>
      <c r="J5416" s="349" t="s">
        <v>1333</v>
      </c>
      <c r="K5416" s="350">
        <v>197.61</v>
      </c>
      <c r="L5416" s="349" t="s">
        <v>1138</v>
      </c>
    </row>
    <row r="5417" spans="1:12" ht="13.5" x14ac:dyDescent="0.25">
      <c r="A5417" s="349" t="s">
        <v>4648</v>
      </c>
      <c r="B5417" s="349" t="s">
        <v>4649</v>
      </c>
      <c r="C5417" s="349" t="s">
        <v>4513</v>
      </c>
      <c r="D5417" s="349" t="s">
        <v>6524</v>
      </c>
      <c r="E5417" s="350" t="s">
        <v>24</v>
      </c>
      <c r="F5417" s="349" t="s">
        <v>24</v>
      </c>
      <c r="G5417" s="349">
        <v>102136</v>
      </c>
      <c r="H5417" s="349" t="s">
        <v>6546</v>
      </c>
      <c r="I5417" s="349" t="s">
        <v>181</v>
      </c>
      <c r="J5417" s="349" t="s">
        <v>1137</v>
      </c>
      <c r="K5417" s="350">
        <v>83.07</v>
      </c>
      <c r="L5417" s="349" t="s">
        <v>1138</v>
      </c>
    </row>
    <row r="5418" spans="1:12" ht="13.5" x14ac:dyDescent="0.25">
      <c r="A5418" s="349" t="s">
        <v>4648</v>
      </c>
      <c r="B5418" s="349" t="s">
        <v>4649</v>
      </c>
      <c r="C5418" s="349" t="s">
        <v>4513</v>
      </c>
      <c r="D5418" s="349" t="s">
        <v>6524</v>
      </c>
      <c r="E5418" s="350" t="s">
        <v>24</v>
      </c>
      <c r="F5418" s="349" t="s">
        <v>24</v>
      </c>
      <c r="G5418" s="349">
        <v>102137</v>
      </c>
      <c r="H5418" s="349" t="s">
        <v>6547</v>
      </c>
      <c r="I5418" s="349" t="s">
        <v>181</v>
      </c>
      <c r="J5418" s="349" t="s">
        <v>1137</v>
      </c>
      <c r="K5418" s="350">
        <v>83.1</v>
      </c>
      <c r="L5418" s="349" t="s">
        <v>1138</v>
      </c>
    </row>
    <row r="5419" spans="1:12" ht="13.5" x14ac:dyDescent="0.25">
      <c r="A5419" s="349" t="s">
        <v>4648</v>
      </c>
      <c r="B5419" s="349" t="s">
        <v>4649</v>
      </c>
      <c r="C5419" s="349" t="s">
        <v>4513</v>
      </c>
      <c r="D5419" s="349" t="s">
        <v>6524</v>
      </c>
      <c r="E5419" s="350" t="s">
        <v>24</v>
      </c>
      <c r="F5419" s="349" t="s">
        <v>24</v>
      </c>
      <c r="G5419" s="349">
        <v>102138</v>
      </c>
      <c r="H5419" s="349" t="s">
        <v>6548</v>
      </c>
      <c r="I5419" s="349" t="s">
        <v>181</v>
      </c>
      <c r="J5419" s="349" t="s">
        <v>1333</v>
      </c>
      <c r="K5419" s="350">
        <v>214.51</v>
      </c>
      <c r="L5419" s="349" t="s">
        <v>1138</v>
      </c>
    </row>
    <row r="5420" spans="1:12" ht="13.5" x14ac:dyDescent="0.25">
      <c r="A5420" s="349" t="s">
        <v>4648</v>
      </c>
      <c r="B5420" s="349" t="s">
        <v>4649</v>
      </c>
      <c r="C5420" s="349" t="s">
        <v>4513</v>
      </c>
      <c r="D5420" s="349" t="s">
        <v>6524</v>
      </c>
      <c r="E5420" s="350" t="s">
        <v>24</v>
      </c>
      <c r="F5420" s="349" t="s">
        <v>24</v>
      </c>
      <c r="G5420" s="349">
        <v>103517</v>
      </c>
      <c r="H5420" s="349" t="s">
        <v>6549</v>
      </c>
      <c r="I5420" s="349" t="s">
        <v>181</v>
      </c>
      <c r="J5420" s="349" t="s">
        <v>1333</v>
      </c>
      <c r="K5420" s="370">
        <v>3295.73</v>
      </c>
      <c r="L5420" s="349" t="s">
        <v>1138</v>
      </c>
    </row>
    <row r="5421" spans="1:12" ht="13.5" x14ac:dyDescent="0.25">
      <c r="A5421" s="349" t="s">
        <v>4648</v>
      </c>
      <c r="B5421" s="349" t="s">
        <v>4649</v>
      </c>
      <c r="C5421" s="349" t="s">
        <v>4513</v>
      </c>
      <c r="D5421" s="349" t="s">
        <v>6524</v>
      </c>
      <c r="E5421" s="350" t="s">
        <v>24</v>
      </c>
      <c r="F5421" s="349" t="s">
        <v>24</v>
      </c>
      <c r="G5421" s="349">
        <v>103519</v>
      </c>
      <c r="H5421" s="349" t="s">
        <v>6550</v>
      </c>
      <c r="I5421" s="349" t="s">
        <v>181</v>
      </c>
      <c r="J5421" s="349" t="s">
        <v>1333</v>
      </c>
      <c r="K5421" s="350">
        <v>11.3</v>
      </c>
      <c r="L5421" s="349" t="s">
        <v>1138</v>
      </c>
    </row>
    <row r="5422" spans="1:12" ht="13.5" x14ac:dyDescent="0.25">
      <c r="A5422" s="349" t="s">
        <v>4648</v>
      </c>
      <c r="B5422" s="349" t="s">
        <v>4649</v>
      </c>
      <c r="C5422" s="349" t="s">
        <v>4513</v>
      </c>
      <c r="D5422" s="349" t="s">
        <v>6524</v>
      </c>
      <c r="E5422" s="350" t="s">
        <v>24</v>
      </c>
      <c r="F5422" s="349" t="s">
        <v>24</v>
      </c>
      <c r="G5422" s="349">
        <v>103520</v>
      </c>
      <c r="H5422" s="349" t="s">
        <v>6551</v>
      </c>
      <c r="I5422" s="349" t="s">
        <v>181</v>
      </c>
      <c r="J5422" s="349" t="s">
        <v>1333</v>
      </c>
      <c r="K5422" s="370">
        <v>5438.24</v>
      </c>
      <c r="L5422" s="349" t="s">
        <v>1138</v>
      </c>
    </row>
    <row r="5423" spans="1:12" ht="13.5" x14ac:dyDescent="0.25">
      <c r="A5423" s="349" t="s">
        <v>4648</v>
      </c>
      <c r="B5423" s="349" t="s">
        <v>4649</v>
      </c>
      <c r="C5423" s="349" t="s">
        <v>4513</v>
      </c>
      <c r="D5423" s="349" t="s">
        <v>6524</v>
      </c>
      <c r="E5423" s="350" t="s">
        <v>24</v>
      </c>
      <c r="F5423" s="349" t="s">
        <v>24</v>
      </c>
      <c r="G5423" s="349">
        <v>103521</v>
      </c>
      <c r="H5423" s="349" t="s">
        <v>6552</v>
      </c>
      <c r="I5423" s="349" t="s">
        <v>181</v>
      </c>
      <c r="J5423" s="349" t="s">
        <v>1333</v>
      </c>
      <c r="K5423" s="370">
        <v>7220.77</v>
      </c>
      <c r="L5423" s="349" t="s">
        <v>1138</v>
      </c>
    </row>
    <row r="5424" spans="1:12" ht="13.5" x14ac:dyDescent="0.25">
      <c r="A5424" s="349" t="s">
        <v>4648</v>
      </c>
      <c r="B5424" s="349" t="s">
        <v>4649</v>
      </c>
      <c r="C5424" s="349" t="s">
        <v>4513</v>
      </c>
      <c r="D5424" s="349" t="s">
        <v>6524</v>
      </c>
      <c r="E5424" s="350" t="s">
        <v>24</v>
      </c>
      <c r="F5424" s="349" t="s">
        <v>24</v>
      </c>
      <c r="G5424" s="349">
        <v>103522</v>
      </c>
      <c r="H5424" s="349" t="s">
        <v>6553</v>
      </c>
      <c r="I5424" s="349" t="s">
        <v>181</v>
      </c>
      <c r="J5424" s="349" t="s">
        <v>1333</v>
      </c>
      <c r="K5424" s="370">
        <v>7351.17</v>
      </c>
      <c r="L5424" s="349" t="s">
        <v>1138</v>
      </c>
    </row>
    <row r="5425" spans="1:12" ht="13.5" x14ac:dyDescent="0.25">
      <c r="A5425" s="349" t="s">
        <v>4648</v>
      </c>
      <c r="B5425" s="349" t="s">
        <v>4649</v>
      </c>
      <c r="C5425" s="349" t="s">
        <v>4513</v>
      </c>
      <c r="D5425" s="349" t="s">
        <v>6524</v>
      </c>
      <c r="E5425" s="350" t="s">
        <v>24</v>
      </c>
      <c r="F5425" s="349" t="s">
        <v>24</v>
      </c>
      <c r="G5425" s="349">
        <v>103523</v>
      </c>
      <c r="H5425" s="349" t="s">
        <v>6554</v>
      </c>
      <c r="I5425" s="349" t="s">
        <v>181</v>
      </c>
      <c r="J5425" s="349" t="s">
        <v>1333</v>
      </c>
      <c r="K5425" s="370">
        <v>11026.06</v>
      </c>
      <c r="L5425" s="349" t="s">
        <v>1138</v>
      </c>
    </row>
    <row r="5426" spans="1:12" ht="13.5" x14ac:dyDescent="0.25">
      <c r="A5426" s="349" t="s">
        <v>4648</v>
      </c>
      <c r="B5426" s="349" t="s">
        <v>4649</v>
      </c>
      <c r="C5426" s="349" t="s">
        <v>4513</v>
      </c>
      <c r="D5426" s="349" t="s">
        <v>6524</v>
      </c>
      <c r="E5426" s="350" t="s">
        <v>24</v>
      </c>
      <c r="F5426" s="349" t="s">
        <v>24</v>
      </c>
      <c r="G5426" s="349">
        <v>104660</v>
      </c>
      <c r="H5426" s="349" t="s">
        <v>6555</v>
      </c>
      <c r="I5426" s="349" t="s">
        <v>181</v>
      </c>
      <c r="J5426" s="349" t="s">
        <v>1333</v>
      </c>
      <c r="K5426" s="370">
        <v>1429.01</v>
      </c>
      <c r="L5426" s="349" t="s">
        <v>1138</v>
      </c>
    </row>
    <row r="5427" spans="1:12" ht="13.5" x14ac:dyDescent="0.25">
      <c r="A5427" s="349" t="s">
        <v>4648</v>
      </c>
      <c r="B5427" s="349" t="s">
        <v>4649</v>
      </c>
      <c r="C5427" s="349" t="s">
        <v>4513</v>
      </c>
      <c r="D5427" s="349" t="s">
        <v>6524</v>
      </c>
      <c r="E5427" s="350" t="s">
        <v>24</v>
      </c>
      <c r="F5427" s="349" t="s">
        <v>24</v>
      </c>
      <c r="G5427" s="349">
        <v>104661</v>
      </c>
      <c r="H5427" s="349" t="s">
        <v>6556</v>
      </c>
      <c r="I5427" s="349" t="s">
        <v>181</v>
      </c>
      <c r="J5427" s="349" t="s">
        <v>1333</v>
      </c>
      <c r="K5427" s="350">
        <v>618.16999999999996</v>
      </c>
      <c r="L5427" s="349" t="s">
        <v>1138</v>
      </c>
    </row>
    <row r="5428" spans="1:12" ht="13.5" x14ac:dyDescent="0.25">
      <c r="A5428" s="349" t="s">
        <v>4648</v>
      </c>
      <c r="B5428" s="349" t="s">
        <v>4649</v>
      </c>
      <c r="C5428" s="349" t="s">
        <v>4513</v>
      </c>
      <c r="D5428" s="349" t="s">
        <v>6524</v>
      </c>
      <c r="E5428" s="350" t="s">
        <v>24</v>
      </c>
      <c r="F5428" s="349" t="s">
        <v>24</v>
      </c>
      <c r="G5428" s="349">
        <v>104662</v>
      </c>
      <c r="H5428" s="349" t="s">
        <v>6557</v>
      </c>
      <c r="I5428" s="349" t="s">
        <v>181</v>
      </c>
      <c r="J5428" s="349" t="s">
        <v>1333</v>
      </c>
      <c r="K5428" s="350">
        <v>440.86</v>
      </c>
      <c r="L5428" s="349" t="s">
        <v>1138</v>
      </c>
    </row>
    <row r="5429" spans="1:12" ht="13.5" x14ac:dyDescent="0.25">
      <c r="A5429" s="349" t="s">
        <v>4648</v>
      </c>
      <c r="B5429" s="349" t="s">
        <v>4649</v>
      </c>
      <c r="C5429" s="349" t="s">
        <v>4513</v>
      </c>
      <c r="D5429" s="349" t="s">
        <v>6524</v>
      </c>
      <c r="E5429" s="350" t="s">
        <v>24</v>
      </c>
      <c r="F5429" s="349" t="s">
        <v>24</v>
      </c>
      <c r="G5429" s="349">
        <v>104663</v>
      </c>
      <c r="H5429" s="349" t="s">
        <v>6558</v>
      </c>
      <c r="I5429" s="349" t="s">
        <v>181</v>
      </c>
      <c r="J5429" s="349" t="s">
        <v>1333</v>
      </c>
      <c r="K5429" s="350">
        <v>548.13</v>
      </c>
      <c r="L5429" s="349" t="s">
        <v>1138</v>
      </c>
    </row>
    <row r="5430" spans="1:12" ht="13.5" x14ac:dyDescent="0.25">
      <c r="A5430" s="349" t="s">
        <v>4648</v>
      </c>
      <c r="B5430" s="349" t="s">
        <v>4649</v>
      </c>
      <c r="C5430" s="349" t="s">
        <v>4513</v>
      </c>
      <c r="D5430" s="349" t="s">
        <v>6524</v>
      </c>
      <c r="E5430" s="350" t="s">
        <v>24</v>
      </c>
      <c r="F5430" s="349" t="s">
        <v>24</v>
      </c>
      <c r="G5430" s="349">
        <v>104664</v>
      </c>
      <c r="H5430" s="349" t="s">
        <v>6559</v>
      </c>
      <c r="I5430" s="349" t="s">
        <v>181</v>
      </c>
      <c r="J5430" s="349" t="s">
        <v>1333</v>
      </c>
      <c r="K5430" s="350">
        <v>169.76</v>
      </c>
      <c r="L5430" s="349" t="s">
        <v>1138</v>
      </c>
    </row>
    <row r="5431" spans="1:12" ht="13.5" x14ac:dyDescent="0.25">
      <c r="A5431" s="349" t="s">
        <v>4648</v>
      </c>
      <c r="B5431" s="349" t="s">
        <v>4649</v>
      </c>
      <c r="C5431" s="349" t="s">
        <v>4513</v>
      </c>
      <c r="D5431" s="349" t="s">
        <v>6524</v>
      </c>
      <c r="E5431" s="350" t="s">
        <v>24</v>
      </c>
      <c r="F5431" s="349" t="s">
        <v>24</v>
      </c>
      <c r="G5431" s="349">
        <v>104665</v>
      </c>
      <c r="H5431" s="349" t="s">
        <v>6560</v>
      </c>
      <c r="I5431" s="349" t="s">
        <v>181</v>
      </c>
      <c r="J5431" s="349" t="s">
        <v>1333</v>
      </c>
      <c r="K5431" s="350">
        <v>707.97</v>
      </c>
      <c r="L5431" s="349" t="s">
        <v>1138</v>
      </c>
    </row>
    <row r="5432" spans="1:12" ht="13.5" x14ac:dyDescent="0.25">
      <c r="A5432" s="349" t="s">
        <v>4648</v>
      </c>
      <c r="B5432" s="349" t="s">
        <v>4649</v>
      </c>
      <c r="C5432" s="349" t="s">
        <v>4513</v>
      </c>
      <c r="D5432" s="349" t="s">
        <v>6524</v>
      </c>
      <c r="E5432" s="350" t="s">
        <v>24</v>
      </c>
      <c r="F5432" s="349" t="s">
        <v>24</v>
      </c>
      <c r="G5432" s="349">
        <v>104666</v>
      </c>
      <c r="H5432" s="349" t="s">
        <v>6561</v>
      </c>
      <c r="I5432" s="349" t="s">
        <v>181</v>
      </c>
      <c r="J5432" s="349" t="s">
        <v>1333</v>
      </c>
      <c r="K5432" s="350">
        <v>338.34</v>
      </c>
      <c r="L5432" s="349" t="s">
        <v>1138</v>
      </c>
    </row>
    <row r="5433" spans="1:12" ht="13.5" x14ac:dyDescent="0.25">
      <c r="A5433" s="349" t="s">
        <v>4648</v>
      </c>
      <c r="B5433" s="349" t="s">
        <v>4649</v>
      </c>
      <c r="C5433" s="349" t="s">
        <v>4513</v>
      </c>
      <c r="D5433" s="349" t="s">
        <v>6524</v>
      </c>
      <c r="E5433" s="350" t="s">
        <v>24</v>
      </c>
      <c r="F5433" s="349" t="s">
        <v>24</v>
      </c>
      <c r="G5433" s="349">
        <v>104667</v>
      </c>
      <c r="H5433" s="349" t="s">
        <v>6562</v>
      </c>
      <c r="I5433" s="349" t="s">
        <v>181</v>
      </c>
      <c r="J5433" s="349" t="s">
        <v>1137</v>
      </c>
      <c r="K5433" s="350">
        <v>147.91</v>
      </c>
      <c r="L5433" s="349" t="s">
        <v>1138</v>
      </c>
    </row>
    <row r="5434" spans="1:12" ht="13.5" x14ac:dyDescent="0.25">
      <c r="A5434" s="349" t="s">
        <v>4648</v>
      </c>
      <c r="B5434" s="349" t="s">
        <v>4649</v>
      </c>
      <c r="C5434" s="349" t="s">
        <v>4513</v>
      </c>
      <c r="D5434" s="349" t="s">
        <v>6524</v>
      </c>
      <c r="E5434" s="350" t="s">
        <v>24</v>
      </c>
      <c r="F5434" s="349" t="s">
        <v>24</v>
      </c>
      <c r="G5434" s="349">
        <v>104668</v>
      </c>
      <c r="H5434" s="349" t="s">
        <v>32727</v>
      </c>
      <c r="I5434" s="349" t="s">
        <v>32728</v>
      </c>
      <c r="J5434" s="349" t="s">
        <v>1137</v>
      </c>
      <c r="K5434" s="350">
        <v>164.55</v>
      </c>
      <c r="L5434" s="349" t="s">
        <v>1138</v>
      </c>
    </row>
    <row r="5435" spans="1:12" ht="13.5" x14ac:dyDescent="0.25">
      <c r="A5435" s="349" t="s">
        <v>4648</v>
      </c>
      <c r="B5435" s="349" t="s">
        <v>4649</v>
      </c>
      <c r="C5435" s="349" t="s">
        <v>4513</v>
      </c>
      <c r="D5435" s="349" t="s">
        <v>6524</v>
      </c>
      <c r="E5435" s="350" t="s">
        <v>24</v>
      </c>
      <c r="F5435" s="349" t="s">
        <v>24</v>
      </c>
      <c r="G5435" s="349">
        <v>104669</v>
      </c>
      <c r="H5435" s="349" t="s">
        <v>32729</v>
      </c>
      <c r="I5435" s="349" t="s">
        <v>32728</v>
      </c>
      <c r="J5435" s="349" t="s">
        <v>1137</v>
      </c>
      <c r="K5435" s="350">
        <v>193.51</v>
      </c>
      <c r="L5435" s="349" t="s">
        <v>1138</v>
      </c>
    </row>
    <row r="5436" spans="1:12" ht="13.5" x14ac:dyDescent="0.25">
      <c r="A5436" s="349" t="s">
        <v>4648</v>
      </c>
      <c r="B5436" s="349" t="s">
        <v>4649</v>
      </c>
      <c r="C5436" s="349" t="s">
        <v>4513</v>
      </c>
      <c r="D5436" s="349" t="s">
        <v>6524</v>
      </c>
      <c r="E5436" s="350" t="s">
        <v>24</v>
      </c>
      <c r="F5436" s="349" t="s">
        <v>24</v>
      </c>
      <c r="G5436" s="349">
        <v>104670</v>
      </c>
      <c r="H5436" s="349" t="s">
        <v>32730</v>
      </c>
      <c r="I5436" s="349" t="s">
        <v>32728</v>
      </c>
      <c r="J5436" s="349" t="s">
        <v>1137</v>
      </c>
      <c r="K5436" s="350">
        <v>288.42</v>
      </c>
      <c r="L5436" s="349" t="s">
        <v>1138</v>
      </c>
    </row>
    <row r="5437" spans="1:12" ht="13.5" x14ac:dyDescent="0.25">
      <c r="A5437" s="349" t="s">
        <v>4648</v>
      </c>
      <c r="B5437" s="349" t="s">
        <v>4649</v>
      </c>
      <c r="C5437" s="349" t="s">
        <v>4513</v>
      </c>
      <c r="D5437" s="349" t="s">
        <v>6524</v>
      </c>
      <c r="E5437" s="350" t="s">
        <v>24</v>
      </c>
      <c r="F5437" s="349" t="s">
        <v>24</v>
      </c>
      <c r="G5437" s="349">
        <v>104671</v>
      </c>
      <c r="H5437" s="349" t="s">
        <v>6563</v>
      </c>
      <c r="I5437" s="349" t="s">
        <v>181</v>
      </c>
      <c r="J5437" s="349" t="s">
        <v>1333</v>
      </c>
      <c r="K5437" s="370">
        <v>1273.06</v>
      </c>
      <c r="L5437" s="349" t="s">
        <v>1138</v>
      </c>
    </row>
    <row r="5438" spans="1:12" ht="13.5" x14ac:dyDescent="0.25">
      <c r="A5438" s="349" t="s">
        <v>4648</v>
      </c>
      <c r="B5438" s="349" t="s">
        <v>4649</v>
      </c>
      <c r="C5438" s="349" t="s">
        <v>4513</v>
      </c>
      <c r="D5438" s="349" t="s">
        <v>6524</v>
      </c>
      <c r="E5438" s="350" t="s">
        <v>24</v>
      </c>
      <c r="F5438" s="349" t="s">
        <v>24</v>
      </c>
      <c r="G5438" s="349">
        <v>104672</v>
      </c>
      <c r="H5438" s="349" t="s">
        <v>6564</v>
      </c>
      <c r="I5438" s="349" t="s">
        <v>181</v>
      </c>
      <c r="J5438" s="349" t="s">
        <v>1333</v>
      </c>
      <c r="K5438" s="350">
        <v>458.27</v>
      </c>
      <c r="L5438" s="349" t="s">
        <v>1138</v>
      </c>
    </row>
    <row r="5439" spans="1:12" ht="13.5" x14ac:dyDescent="0.25">
      <c r="A5439" s="349" t="s">
        <v>4648</v>
      </c>
      <c r="B5439" s="349" t="s">
        <v>4649</v>
      </c>
      <c r="C5439" s="349" t="s">
        <v>4513</v>
      </c>
      <c r="D5439" s="349" t="s">
        <v>6524</v>
      </c>
      <c r="E5439" s="350" t="s">
        <v>24</v>
      </c>
      <c r="F5439" s="349" t="s">
        <v>24</v>
      </c>
      <c r="G5439" s="349">
        <v>104673</v>
      </c>
      <c r="H5439" s="349" t="s">
        <v>6565</v>
      </c>
      <c r="I5439" s="349" t="s">
        <v>181</v>
      </c>
      <c r="J5439" s="349" t="s">
        <v>1333</v>
      </c>
      <c r="K5439" s="350">
        <v>780.9</v>
      </c>
      <c r="L5439" s="349" t="s">
        <v>1138</v>
      </c>
    </row>
    <row r="5440" spans="1:12" ht="13.5" x14ac:dyDescent="0.25">
      <c r="A5440" s="349" t="s">
        <v>4648</v>
      </c>
      <c r="B5440" s="349" t="s">
        <v>4649</v>
      </c>
      <c r="C5440" s="349" t="s">
        <v>4513</v>
      </c>
      <c r="D5440" s="349" t="s">
        <v>6524</v>
      </c>
      <c r="E5440" s="350" t="s">
        <v>24</v>
      </c>
      <c r="F5440" s="349" t="s">
        <v>24</v>
      </c>
      <c r="G5440" s="349">
        <v>104674</v>
      </c>
      <c r="H5440" s="349" t="s">
        <v>6566</v>
      </c>
      <c r="I5440" s="349" t="s">
        <v>181</v>
      </c>
      <c r="J5440" s="349" t="s">
        <v>1333</v>
      </c>
      <c r="K5440" s="350">
        <v>287.77999999999997</v>
      </c>
      <c r="L5440" s="349" t="s">
        <v>1138</v>
      </c>
    </row>
    <row r="5441" spans="1:12" ht="13.5" x14ac:dyDescent="0.25">
      <c r="A5441" s="349" t="s">
        <v>4648</v>
      </c>
      <c r="B5441" s="349" t="s">
        <v>4649</v>
      </c>
      <c r="C5441" s="349" t="s">
        <v>4513</v>
      </c>
      <c r="D5441" s="349" t="s">
        <v>6524</v>
      </c>
      <c r="E5441" s="350" t="s">
        <v>24</v>
      </c>
      <c r="F5441" s="349" t="s">
        <v>24</v>
      </c>
      <c r="G5441" s="349">
        <v>104675</v>
      </c>
      <c r="H5441" s="349" t="s">
        <v>32731</v>
      </c>
      <c r="I5441" s="349" t="s">
        <v>32732</v>
      </c>
      <c r="J5441" s="349" t="s">
        <v>1137</v>
      </c>
      <c r="K5441" s="350">
        <v>2.35</v>
      </c>
      <c r="L5441" s="349" t="s">
        <v>1138</v>
      </c>
    </row>
    <row r="5442" spans="1:12" ht="13.5" x14ac:dyDescent="0.25">
      <c r="A5442" s="349" t="s">
        <v>4648</v>
      </c>
      <c r="B5442" s="349" t="s">
        <v>4649</v>
      </c>
      <c r="C5442" s="349" t="s">
        <v>4513</v>
      </c>
      <c r="D5442" s="349" t="s">
        <v>6524</v>
      </c>
      <c r="E5442" s="350" t="s">
        <v>24</v>
      </c>
      <c r="F5442" s="349" t="s">
        <v>24</v>
      </c>
      <c r="G5442" s="349">
        <v>104676</v>
      </c>
      <c r="H5442" s="349" t="s">
        <v>6567</v>
      </c>
      <c r="I5442" s="349" t="s">
        <v>181</v>
      </c>
      <c r="J5442" s="349" t="s">
        <v>1333</v>
      </c>
      <c r="K5442" s="350">
        <v>428.86</v>
      </c>
      <c r="L5442" s="349" t="s">
        <v>1138</v>
      </c>
    </row>
    <row r="5443" spans="1:12" ht="13.5" x14ac:dyDescent="0.25">
      <c r="A5443" s="349" t="s">
        <v>4648</v>
      </c>
      <c r="B5443" s="349" t="s">
        <v>4649</v>
      </c>
      <c r="C5443" s="349" t="s">
        <v>4513</v>
      </c>
      <c r="D5443" s="349" t="s">
        <v>6524</v>
      </c>
      <c r="E5443" s="350" t="s">
        <v>24</v>
      </c>
      <c r="F5443" s="349" t="s">
        <v>24</v>
      </c>
      <c r="G5443" s="349">
        <v>104677</v>
      </c>
      <c r="H5443" s="349" t="s">
        <v>6568</v>
      </c>
      <c r="I5443" s="349" t="s">
        <v>181</v>
      </c>
      <c r="J5443" s="349" t="s">
        <v>1333</v>
      </c>
      <c r="K5443" s="350">
        <v>719.98</v>
      </c>
      <c r="L5443" s="349" t="s">
        <v>1138</v>
      </c>
    </row>
    <row r="5444" spans="1:12" ht="13.5" x14ac:dyDescent="0.25">
      <c r="A5444" s="349" t="s">
        <v>4648</v>
      </c>
      <c r="B5444" s="349" t="s">
        <v>4649</v>
      </c>
      <c r="C5444" s="349" t="s">
        <v>4513</v>
      </c>
      <c r="D5444" s="349" t="s">
        <v>6524</v>
      </c>
      <c r="E5444" s="350" t="s">
        <v>24</v>
      </c>
      <c r="F5444" s="349" t="s">
        <v>24</v>
      </c>
      <c r="G5444" s="349">
        <v>104678</v>
      </c>
      <c r="H5444" s="349" t="s">
        <v>6569</v>
      </c>
      <c r="I5444" s="349" t="s">
        <v>181</v>
      </c>
      <c r="J5444" s="349" t="s">
        <v>1333</v>
      </c>
      <c r="K5444" s="350">
        <v>165.6</v>
      </c>
      <c r="L5444" s="349" t="s">
        <v>1138</v>
      </c>
    </row>
    <row r="5445" spans="1:12" ht="13.5" x14ac:dyDescent="0.25">
      <c r="A5445" s="349" t="s">
        <v>4648</v>
      </c>
      <c r="B5445" s="349" t="s">
        <v>4649</v>
      </c>
      <c r="C5445" s="349" t="s">
        <v>4513</v>
      </c>
      <c r="D5445" s="349" t="s">
        <v>6524</v>
      </c>
      <c r="E5445" s="350" t="s">
        <v>24</v>
      </c>
      <c r="F5445" s="349" t="s">
        <v>24</v>
      </c>
      <c r="G5445" s="349">
        <v>104679</v>
      </c>
      <c r="H5445" s="349" t="s">
        <v>6570</v>
      </c>
      <c r="I5445" s="349" t="s">
        <v>181</v>
      </c>
      <c r="J5445" s="349" t="s">
        <v>1333</v>
      </c>
      <c r="K5445" s="350">
        <v>175.96</v>
      </c>
      <c r="L5445" s="349" t="s">
        <v>1138</v>
      </c>
    </row>
    <row r="5446" spans="1:12" ht="13.5" x14ac:dyDescent="0.25">
      <c r="A5446" s="349" t="s">
        <v>4648</v>
      </c>
      <c r="B5446" s="349" t="s">
        <v>4649</v>
      </c>
      <c r="C5446" s="349" t="s">
        <v>4513</v>
      </c>
      <c r="D5446" s="349" t="s">
        <v>6524</v>
      </c>
      <c r="E5446" s="350" t="s">
        <v>24</v>
      </c>
      <c r="F5446" s="349" t="s">
        <v>24</v>
      </c>
      <c r="G5446" s="349">
        <v>104680</v>
      </c>
      <c r="H5446" s="349" t="s">
        <v>6571</v>
      </c>
      <c r="I5446" s="349" t="s">
        <v>181</v>
      </c>
      <c r="J5446" s="349" t="s">
        <v>1137</v>
      </c>
      <c r="K5446" s="350">
        <v>183.5</v>
      </c>
      <c r="L5446" s="349" t="s">
        <v>1138</v>
      </c>
    </row>
    <row r="5447" spans="1:12" ht="13.5" x14ac:dyDescent="0.25">
      <c r="A5447" s="349" t="s">
        <v>4648</v>
      </c>
      <c r="B5447" s="349" t="s">
        <v>4649</v>
      </c>
      <c r="C5447" s="349" t="s">
        <v>4513</v>
      </c>
      <c r="D5447" s="349" t="s">
        <v>6524</v>
      </c>
      <c r="E5447" s="350" t="s">
        <v>24</v>
      </c>
      <c r="F5447" s="349" t="s">
        <v>24</v>
      </c>
      <c r="G5447" s="349">
        <v>104681</v>
      </c>
      <c r="H5447" s="349" t="s">
        <v>6572</v>
      </c>
      <c r="I5447" s="349" t="s">
        <v>181</v>
      </c>
      <c r="J5447" s="349" t="s">
        <v>1137</v>
      </c>
      <c r="K5447" s="350">
        <v>136.1</v>
      </c>
      <c r="L5447" s="349" t="s">
        <v>1138</v>
      </c>
    </row>
    <row r="5448" spans="1:12" ht="13.5" x14ac:dyDescent="0.25">
      <c r="A5448" s="349" t="s">
        <v>4648</v>
      </c>
      <c r="B5448" s="349" t="s">
        <v>4649</v>
      </c>
      <c r="C5448" s="349" t="s">
        <v>4513</v>
      </c>
      <c r="D5448" s="349" t="s">
        <v>6524</v>
      </c>
      <c r="E5448" s="350" t="s">
        <v>24</v>
      </c>
      <c r="F5448" s="349" t="s">
        <v>24</v>
      </c>
      <c r="G5448" s="349">
        <v>104682</v>
      </c>
      <c r="H5448" s="349" t="s">
        <v>6573</v>
      </c>
      <c r="I5448" s="349" t="s">
        <v>181</v>
      </c>
      <c r="J5448" s="349" t="s">
        <v>1137</v>
      </c>
      <c r="K5448" s="350">
        <v>709.08</v>
      </c>
      <c r="L5448" s="349" t="s">
        <v>1138</v>
      </c>
    </row>
    <row r="5449" spans="1:12" ht="13.5" x14ac:dyDescent="0.25">
      <c r="A5449" s="349" t="s">
        <v>4648</v>
      </c>
      <c r="B5449" s="349" t="s">
        <v>4649</v>
      </c>
      <c r="C5449" s="349" t="s">
        <v>4513</v>
      </c>
      <c r="D5449" s="349" t="s">
        <v>6524</v>
      </c>
      <c r="E5449" s="350" t="s">
        <v>24</v>
      </c>
      <c r="F5449" s="349" t="s">
        <v>24</v>
      </c>
      <c r="G5449" s="349">
        <v>104683</v>
      </c>
      <c r="H5449" s="349" t="s">
        <v>6574</v>
      </c>
      <c r="I5449" s="349" t="s">
        <v>181</v>
      </c>
      <c r="J5449" s="349" t="s">
        <v>1137</v>
      </c>
      <c r="K5449" s="350">
        <v>113.81</v>
      </c>
      <c r="L5449" s="349" t="s">
        <v>1138</v>
      </c>
    </row>
    <row r="5450" spans="1:12" ht="13.5" x14ac:dyDescent="0.25">
      <c r="A5450" s="349" t="s">
        <v>4648</v>
      </c>
      <c r="B5450" s="349" t="s">
        <v>4649</v>
      </c>
      <c r="C5450" s="349" t="s">
        <v>4513</v>
      </c>
      <c r="D5450" s="349" t="s">
        <v>6524</v>
      </c>
      <c r="E5450" s="350" t="s">
        <v>24</v>
      </c>
      <c r="F5450" s="349" t="s">
        <v>24</v>
      </c>
      <c r="G5450" s="349">
        <v>104767</v>
      </c>
      <c r="H5450" s="349" t="s">
        <v>32733</v>
      </c>
      <c r="I5450" s="349" t="s">
        <v>181</v>
      </c>
      <c r="J5450" s="349" t="s">
        <v>1137</v>
      </c>
      <c r="K5450" s="350">
        <v>0.56999999999999995</v>
      </c>
      <c r="L5450" s="349" t="s">
        <v>1138</v>
      </c>
    </row>
    <row r="5451" spans="1:12" ht="13.5" x14ac:dyDescent="0.25">
      <c r="A5451" s="349" t="s">
        <v>4648</v>
      </c>
      <c r="B5451" s="349" t="s">
        <v>4649</v>
      </c>
      <c r="C5451" s="349" t="s">
        <v>4513</v>
      </c>
      <c r="D5451" s="349" t="s">
        <v>6524</v>
      </c>
      <c r="E5451" s="350" t="s">
        <v>24</v>
      </c>
      <c r="F5451" s="349" t="s">
        <v>24</v>
      </c>
      <c r="G5451" s="349">
        <v>104769</v>
      </c>
      <c r="H5451" s="349" t="s">
        <v>32734</v>
      </c>
      <c r="I5451" s="349" t="s">
        <v>181</v>
      </c>
      <c r="J5451" s="349" t="s">
        <v>1137</v>
      </c>
      <c r="K5451" s="350">
        <v>1.55</v>
      </c>
      <c r="L5451" s="349" t="s">
        <v>1138</v>
      </c>
    </row>
    <row r="5452" spans="1:12" ht="13.5" x14ac:dyDescent="0.25">
      <c r="A5452" s="349" t="s">
        <v>4648</v>
      </c>
      <c r="B5452" s="349" t="s">
        <v>4649</v>
      </c>
      <c r="C5452" s="349" t="s">
        <v>4513</v>
      </c>
      <c r="D5452" s="349" t="s">
        <v>6524</v>
      </c>
      <c r="E5452" s="350" t="s">
        <v>24</v>
      </c>
      <c r="F5452" s="349" t="s">
        <v>24</v>
      </c>
      <c r="G5452" s="349">
        <v>104771</v>
      </c>
      <c r="H5452" s="349" t="s">
        <v>32735</v>
      </c>
      <c r="I5452" s="349" t="s">
        <v>181</v>
      </c>
      <c r="J5452" s="349" t="s">
        <v>1137</v>
      </c>
      <c r="K5452" s="350">
        <v>2.27</v>
      </c>
      <c r="L5452" s="349" t="s">
        <v>1138</v>
      </c>
    </row>
    <row r="5453" spans="1:12" ht="13.5" x14ac:dyDescent="0.25">
      <c r="A5453" s="349" t="s">
        <v>4648</v>
      </c>
      <c r="B5453" s="349" t="s">
        <v>4649</v>
      </c>
      <c r="C5453" s="349" t="s">
        <v>4513</v>
      </c>
      <c r="D5453" s="349" t="s">
        <v>6524</v>
      </c>
      <c r="E5453" s="350" t="s">
        <v>24</v>
      </c>
      <c r="F5453" s="349" t="s">
        <v>24</v>
      </c>
      <c r="G5453" s="349">
        <v>104773</v>
      </c>
      <c r="H5453" s="349" t="s">
        <v>32736</v>
      </c>
      <c r="I5453" s="349" t="s">
        <v>181</v>
      </c>
      <c r="J5453" s="349" t="s">
        <v>1333</v>
      </c>
      <c r="K5453" s="350">
        <v>2.02</v>
      </c>
      <c r="L5453" s="349" t="s">
        <v>1138</v>
      </c>
    </row>
    <row r="5454" spans="1:12" ht="13.5" x14ac:dyDescent="0.25">
      <c r="A5454" s="349" t="s">
        <v>4648</v>
      </c>
      <c r="B5454" s="349" t="s">
        <v>4649</v>
      </c>
      <c r="C5454" s="349" t="s">
        <v>4513</v>
      </c>
      <c r="D5454" s="349" t="s">
        <v>6524</v>
      </c>
      <c r="E5454" s="350" t="s">
        <v>24</v>
      </c>
      <c r="F5454" s="349" t="s">
        <v>24</v>
      </c>
      <c r="G5454" s="349">
        <v>104775</v>
      </c>
      <c r="H5454" s="349" t="s">
        <v>32737</v>
      </c>
      <c r="I5454" s="349" t="s">
        <v>181</v>
      </c>
      <c r="J5454" s="349" t="s">
        <v>1333</v>
      </c>
      <c r="K5454" s="350">
        <v>5.38</v>
      </c>
      <c r="L5454" s="349" t="s">
        <v>1138</v>
      </c>
    </row>
    <row r="5455" spans="1:12" ht="13.5" x14ac:dyDescent="0.25">
      <c r="A5455" s="349" t="s">
        <v>4648</v>
      </c>
      <c r="B5455" s="349" t="s">
        <v>4649</v>
      </c>
      <c r="C5455" s="349" t="s">
        <v>4513</v>
      </c>
      <c r="D5455" s="349" t="s">
        <v>6524</v>
      </c>
      <c r="E5455" s="350" t="s">
        <v>24</v>
      </c>
      <c r="F5455" s="349" t="s">
        <v>24</v>
      </c>
      <c r="G5455" s="349">
        <v>104777</v>
      </c>
      <c r="H5455" s="349" t="s">
        <v>32738</v>
      </c>
      <c r="I5455" s="349" t="s">
        <v>181</v>
      </c>
      <c r="J5455" s="349" t="s">
        <v>1333</v>
      </c>
      <c r="K5455" s="350">
        <v>7.87</v>
      </c>
      <c r="L5455" s="349" t="s">
        <v>1138</v>
      </c>
    </row>
    <row r="5456" spans="1:12" ht="13.5" x14ac:dyDescent="0.25">
      <c r="A5456" s="349" t="s">
        <v>4648</v>
      </c>
      <c r="B5456" s="349" t="s">
        <v>4649</v>
      </c>
      <c r="C5456" s="349" t="s">
        <v>4513</v>
      </c>
      <c r="D5456" s="349" t="s">
        <v>6524</v>
      </c>
      <c r="E5456" s="350" t="s">
        <v>24</v>
      </c>
      <c r="F5456" s="349" t="s">
        <v>24</v>
      </c>
      <c r="G5456" s="349">
        <v>104779</v>
      </c>
      <c r="H5456" s="349" t="s">
        <v>32739</v>
      </c>
      <c r="I5456" s="349" t="s">
        <v>182</v>
      </c>
      <c r="J5456" s="349" t="s">
        <v>1333</v>
      </c>
      <c r="K5456" s="350">
        <v>6.27</v>
      </c>
      <c r="L5456" s="349" t="s">
        <v>1138</v>
      </c>
    </row>
    <row r="5457" spans="1:12" ht="13.5" x14ac:dyDescent="0.25">
      <c r="A5457" s="349" t="s">
        <v>4648</v>
      </c>
      <c r="B5457" s="349" t="s">
        <v>4649</v>
      </c>
      <c r="C5457" s="349" t="s">
        <v>4513</v>
      </c>
      <c r="D5457" s="349" t="s">
        <v>6524</v>
      </c>
      <c r="E5457" s="350" t="s">
        <v>24</v>
      </c>
      <c r="F5457" s="349" t="s">
        <v>24</v>
      </c>
      <c r="G5457" s="349">
        <v>104781</v>
      </c>
      <c r="H5457" s="349" t="s">
        <v>32740</v>
      </c>
      <c r="I5457" s="349" t="s">
        <v>182</v>
      </c>
      <c r="J5457" s="349" t="s">
        <v>1333</v>
      </c>
      <c r="K5457" s="350">
        <v>7.24</v>
      </c>
      <c r="L5457" s="349" t="s">
        <v>1138</v>
      </c>
    </row>
    <row r="5458" spans="1:12" ht="13.5" x14ac:dyDescent="0.25">
      <c r="A5458" s="349" t="s">
        <v>4648</v>
      </c>
      <c r="B5458" s="349" t="s">
        <v>4649</v>
      </c>
      <c r="C5458" s="349" t="s">
        <v>4513</v>
      </c>
      <c r="D5458" s="349" t="s">
        <v>6524</v>
      </c>
      <c r="E5458" s="350" t="s">
        <v>24</v>
      </c>
      <c r="F5458" s="349" t="s">
        <v>24</v>
      </c>
      <c r="G5458" s="349">
        <v>104782</v>
      </c>
      <c r="H5458" s="349" t="s">
        <v>32741</v>
      </c>
      <c r="I5458" s="349" t="s">
        <v>181</v>
      </c>
      <c r="J5458" s="349" t="s">
        <v>1333</v>
      </c>
      <c r="K5458" s="350">
        <v>76.930000000000007</v>
      </c>
      <c r="L5458" s="349" t="s">
        <v>1138</v>
      </c>
    </row>
    <row r="5459" spans="1:12" ht="13.5" x14ac:dyDescent="0.25">
      <c r="A5459" s="349" t="s">
        <v>4648</v>
      </c>
      <c r="B5459" s="349" t="s">
        <v>4649</v>
      </c>
      <c r="C5459" s="349" t="s">
        <v>4513</v>
      </c>
      <c r="D5459" s="349" t="s">
        <v>6524</v>
      </c>
      <c r="E5459" s="350" t="s">
        <v>24</v>
      </c>
      <c r="F5459" s="349" t="s">
        <v>24</v>
      </c>
      <c r="G5459" s="349">
        <v>104783</v>
      </c>
      <c r="H5459" s="349" t="s">
        <v>32742</v>
      </c>
      <c r="I5459" s="349" t="s">
        <v>181</v>
      </c>
      <c r="J5459" s="349" t="s">
        <v>1137</v>
      </c>
      <c r="K5459" s="350">
        <v>5.72</v>
      </c>
      <c r="L5459" s="349" t="s">
        <v>1138</v>
      </c>
    </row>
    <row r="5460" spans="1:12" ht="13.5" x14ac:dyDescent="0.25">
      <c r="A5460" s="349" t="s">
        <v>4648</v>
      </c>
      <c r="B5460" s="349" t="s">
        <v>4649</v>
      </c>
      <c r="C5460" s="349" t="s">
        <v>4513</v>
      </c>
      <c r="D5460" s="349" t="s">
        <v>6524</v>
      </c>
      <c r="E5460" s="350" t="s">
        <v>24</v>
      </c>
      <c r="F5460" s="349" t="s">
        <v>24</v>
      </c>
      <c r="G5460" s="349">
        <v>104784</v>
      </c>
      <c r="H5460" s="349" t="s">
        <v>32743</v>
      </c>
      <c r="I5460" s="349" t="s">
        <v>181</v>
      </c>
      <c r="J5460" s="349" t="s">
        <v>1137</v>
      </c>
      <c r="K5460" s="350">
        <v>16.22</v>
      </c>
      <c r="L5460" s="349" t="s">
        <v>1138</v>
      </c>
    </row>
    <row r="5461" spans="1:12" ht="13.5" x14ac:dyDescent="0.25">
      <c r="A5461" s="349" t="s">
        <v>4648</v>
      </c>
      <c r="B5461" s="349" t="s">
        <v>4649</v>
      </c>
      <c r="C5461" s="349" t="s">
        <v>4513</v>
      </c>
      <c r="D5461" s="349" t="s">
        <v>6524</v>
      </c>
      <c r="E5461" s="350" t="s">
        <v>24</v>
      </c>
      <c r="F5461" s="349" t="s">
        <v>24</v>
      </c>
      <c r="G5461" s="349">
        <v>104786</v>
      </c>
      <c r="H5461" s="349" t="s">
        <v>32744</v>
      </c>
      <c r="I5461" s="349" t="s">
        <v>182</v>
      </c>
      <c r="J5461" s="349" t="s">
        <v>1333</v>
      </c>
      <c r="K5461" s="350">
        <v>4.9400000000000004</v>
      </c>
      <c r="L5461" s="349" t="s">
        <v>1138</v>
      </c>
    </row>
    <row r="5462" spans="1:12" ht="13.5" x14ac:dyDescent="0.25">
      <c r="A5462" s="349" t="s">
        <v>4648</v>
      </c>
      <c r="B5462" s="349" t="s">
        <v>4649</v>
      </c>
      <c r="C5462" s="349" t="s">
        <v>4513</v>
      </c>
      <c r="D5462" s="349" t="s">
        <v>6524</v>
      </c>
      <c r="E5462" s="350" t="s">
        <v>24</v>
      </c>
      <c r="F5462" s="349" t="s">
        <v>24</v>
      </c>
      <c r="G5462" s="349">
        <v>104787</v>
      </c>
      <c r="H5462" s="349" t="s">
        <v>32745</v>
      </c>
      <c r="I5462" s="349" t="s">
        <v>182</v>
      </c>
      <c r="J5462" s="349" t="s">
        <v>1333</v>
      </c>
      <c r="K5462" s="350">
        <v>6.54</v>
      </c>
      <c r="L5462" s="349" t="s">
        <v>1138</v>
      </c>
    </row>
    <row r="5463" spans="1:12" ht="13.5" x14ac:dyDescent="0.25">
      <c r="A5463" s="349" t="s">
        <v>4648</v>
      </c>
      <c r="B5463" s="349" t="s">
        <v>4649</v>
      </c>
      <c r="C5463" s="349" t="s">
        <v>4513</v>
      </c>
      <c r="D5463" s="349" t="s">
        <v>6524</v>
      </c>
      <c r="E5463" s="350" t="s">
        <v>24</v>
      </c>
      <c r="F5463" s="349" t="s">
        <v>24</v>
      </c>
      <c r="G5463" s="349">
        <v>104788</v>
      </c>
      <c r="H5463" s="349" t="s">
        <v>32746</v>
      </c>
      <c r="I5463" s="349" t="s">
        <v>182</v>
      </c>
      <c r="J5463" s="349" t="s">
        <v>1333</v>
      </c>
      <c r="K5463" s="350">
        <v>8.6999999999999993</v>
      </c>
      <c r="L5463" s="349" t="s">
        <v>1138</v>
      </c>
    </row>
    <row r="5464" spans="1:12" ht="13.5" x14ac:dyDescent="0.25">
      <c r="A5464" s="349" t="s">
        <v>6575</v>
      </c>
      <c r="B5464" s="349" t="s">
        <v>6576</v>
      </c>
      <c r="C5464" s="349" t="s">
        <v>6577</v>
      </c>
      <c r="D5464" s="349" t="s">
        <v>6578</v>
      </c>
      <c r="E5464" s="350" t="s">
        <v>24</v>
      </c>
      <c r="F5464" s="349" t="s">
        <v>24</v>
      </c>
      <c r="G5464" s="349">
        <v>104031</v>
      </c>
      <c r="H5464" s="349" t="s">
        <v>6579</v>
      </c>
      <c r="I5464" s="349" t="s">
        <v>181</v>
      </c>
      <c r="J5464" s="349" t="s">
        <v>1333</v>
      </c>
      <c r="K5464" s="350">
        <v>19.71</v>
      </c>
      <c r="L5464" s="349" t="s">
        <v>1138</v>
      </c>
    </row>
    <row r="5465" spans="1:12" ht="13.5" x14ac:dyDescent="0.25">
      <c r="A5465" s="349" t="s">
        <v>6575</v>
      </c>
      <c r="B5465" s="349" t="s">
        <v>6576</v>
      </c>
      <c r="C5465" s="349" t="s">
        <v>6577</v>
      </c>
      <c r="D5465" s="349" t="s">
        <v>6578</v>
      </c>
      <c r="E5465" s="350" t="s">
        <v>24</v>
      </c>
      <c r="F5465" s="349" t="s">
        <v>24</v>
      </c>
      <c r="G5465" s="349">
        <v>104032</v>
      </c>
      <c r="H5465" s="349" t="s">
        <v>6580</v>
      </c>
      <c r="I5465" s="349" t="s">
        <v>181</v>
      </c>
      <c r="J5465" s="349" t="s">
        <v>1333</v>
      </c>
      <c r="K5465" s="350">
        <v>23.91</v>
      </c>
      <c r="L5465" s="349" t="s">
        <v>1138</v>
      </c>
    </row>
    <row r="5466" spans="1:12" ht="13.5" x14ac:dyDescent="0.25">
      <c r="A5466" s="349" t="s">
        <v>6575</v>
      </c>
      <c r="B5466" s="349" t="s">
        <v>6576</v>
      </c>
      <c r="C5466" s="349" t="s">
        <v>6577</v>
      </c>
      <c r="D5466" s="349" t="s">
        <v>6578</v>
      </c>
      <c r="E5466" s="350" t="s">
        <v>24</v>
      </c>
      <c r="F5466" s="349" t="s">
        <v>24</v>
      </c>
      <c r="G5466" s="349">
        <v>104033</v>
      </c>
      <c r="H5466" s="349" t="s">
        <v>6581</v>
      </c>
      <c r="I5466" s="349" t="s">
        <v>181</v>
      </c>
      <c r="J5466" s="349" t="s">
        <v>1333</v>
      </c>
      <c r="K5466" s="350">
        <v>22.2</v>
      </c>
      <c r="L5466" s="349" t="s">
        <v>1138</v>
      </c>
    </row>
    <row r="5467" spans="1:12" ht="13.5" x14ac:dyDescent="0.25">
      <c r="A5467" s="349" t="s">
        <v>6575</v>
      </c>
      <c r="B5467" s="349" t="s">
        <v>6576</v>
      </c>
      <c r="C5467" s="349" t="s">
        <v>6577</v>
      </c>
      <c r="D5467" s="349" t="s">
        <v>6578</v>
      </c>
      <c r="E5467" s="350" t="s">
        <v>24</v>
      </c>
      <c r="F5467" s="349" t="s">
        <v>24</v>
      </c>
      <c r="G5467" s="349">
        <v>104034</v>
      </c>
      <c r="H5467" s="349" t="s">
        <v>6582</v>
      </c>
      <c r="I5467" s="349" t="s">
        <v>181</v>
      </c>
      <c r="J5467" s="349" t="s">
        <v>1333</v>
      </c>
      <c r="K5467" s="350">
        <v>27.84</v>
      </c>
      <c r="L5467" s="349" t="s">
        <v>1138</v>
      </c>
    </row>
    <row r="5468" spans="1:12" ht="13.5" x14ac:dyDescent="0.25">
      <c r="A5468" s="349" t="s">
        <v>6575</v>
      </c>
      <c r="B5468" s="349" t="s">
        <v>6576</v>
      </c>
      <c r="C5468" s="349" t="s">
        <v>6577</v>
      </c>
      <c r="D5468" s="349" t="s">
        <v>6578</v>
      </c>
      <c r="E5468" s="350" t="s">
        <v>24</v>
      </c>
      <c r="F5468" s="349" t="s">
        <v>24</v>
      </c>
      <c r="G5468" s="349">
        <v>104035</v>
      </c>
      <c r="H5468" s="349" t="s">
        <v>6583</v>
      </c>
      <c r="I5468" s="349" t="s">
        <v>181</v>
      </c>
      <c r="J5468" s="349" t="s">
        <v>1333</v>
      </c>
      <c r="K5468" s="350">
        <v>40.89</v>
      </c>
      <c r="L5468" s="349" t="s">
        <v>1138</v>
      </c>
    </row>
    <row r="5469" spans="1:12" ht="13.5" x14ac:dyDescent="0.25">
      <c r="A5469" s="349" t="s">
        <v>6575</v>
      </c>
      <c r="B5469" s="349" t="s">
        <v>6576</v>
      </c>
      <c r="C5469" s="349" t="s">
        <v>6577</v>
      </c>
      <c r="D5469" s="349" t="s">
        <v>6578</v>
      </c>
      <c r="E5469" s="350" t="s">
        <v>24</v>
      </c>
      <c r="F5469" s="349" t="s">
        <v>24</v>
      </c>
      <c r="G5469" s="349">
        <v>104036</v>
      </c>
      <c r="H5469" s="349" t="s">
        <v>6584</v>
      </c>
      <c r="I5469" s="349" t="s">
        <v>181</v>
      </c>
      <c r="J5469" s="349" t="s">
        <v>1333</v>
      </c>
      <c r="K5469" s="350">
        <v>42.21</v>
      </c>
      <c r="L5469" s="349" t="s">
        <v>1138</v>
      </c>
    </row>
    <row r="5470" spans="1:12" ht="13.5" x14ac:dyDescent="0.25">
      <c r="A5470" s="349" t="s">
        <v>6575</v>
      </c>
      <c r="B5470" s="349" t="s">
        <v>6576</v>
      </c>
      <c r="C5470" s="349" t="s">
        <v>6577</v>
      </c>
      <c r="D5470" s="349" t="s">
        <v>6578</v>
      </c>
      <c r="E5470" s="350" t="s">
        <v>24</v>
      </c>
      <c r="F5470" s="349" t="s">
        <v>24</v>
      </c>
      <c r="G5470" s="349">
        <v>104039</v>
      </c>
      <c r="H5470" s="349" t="s">
        <v>6585</v>
      </c>
      <c r="I5470" s="349" t="s">
        <v>181</v>
      </c>
      <c r="J5470" s="349" t="s">
        <v>1333</v>
      </c>
      <c r="K5470" s="350">
        <v>72.75</v>
      </c>
      <c r="L5470" s="349" t="s">
        <v>1138</v>
      </c>
    </row>
    <row r="5471" spans="1:12" ht="13.5" x14ac:dyDescent="0.25">
      <c r="A5471" s="349" t="s">
        <v>6575</v>
      </c>
      <c r="B5471" s="349" t="s">
        <v>6576</v>
      </c>
      <c r="C5471" s="349" t="s">
        <v>6577</v>
      </c>
      <c r="D5471" s="349" t="s">
        <v>6578</v>
      </c>
      <c r="E5471" s="350" t="s">
        <v>24</v>
      </c>
      <c r="F5471" s="349" t="s">
        <v>24</v>
      </c>
      <c r="G5471" s="349">
        <v>104043</v>
      </c>
      <c r="H5471" s="349" t="s">
        <v>6586</v>
      </c>
      <c r="I5471" s="349" t="s">
        <v>181</v>
      </c>
      <c r="J5471" s="349" t="s">
        <v>1333</v>
      </c>
      <c r="K5471" s="350">
        <v>8.9</v>
      </c>
      <c r="L5471" s="349" t="s">
        <v>1138</v>
      </c>
    </row>
    <row r="5472" spans="1:12" ht="13.5" x14ac:dyDescent="0.25">
      <c r="A5472" s="349" t="s">
        <v>6575</v>
      </c>
      <c r="B5472" s="349" t="s">
        <v>6576</v>
      </c>
      <c r="C5472" s="349" t="s">
        <v>6577</v>
      </c>
      <c r="D5472" s="349" t="s">
        <v>6578</v>
      </c>
      <c r="E5472" s="350" t="s">
        <v>24</v>
      </c>
      <c r="F5472" s="349" t="s">
        <v>24</v>
      </c>
      <c r="G5472" s="349">
        <v>104044</v>
      </c>
      <c r="H5472" s="349" t="s">
        <v>6587</v>
      </c>
      <c r="I5472" s="349" t="s">
        <v>181</v>
      </c>
      <c r="J5472" s="349" t="s">
        <v>1333</v>
      </c>
      <c r="K5472" s="350">
        <v>9.61</v>
      </c>
      <c r="L5472" s="349" t="s">
        <v>1138</v>
      </c>
    </row>
    <row r="5473" spans="1:12" ht="13.5" x14ac:dyDescent="0.25">
      <c r="A5473" s="349" t="s">
        <v>6575</v>
      </c>
      <c r="B5473" s="349" t="s">
        <v>6576</v>
      </c>
      <c r="C5473" s="349" t="s">
        <v>6577</v>
      </c>
      <c r="D5473" s="349" t="s">
        <v>6578</v>
      </c>
      <c r="E5473" s="350" t="s">
        <v>24</v>
      </c>
      <c r="F5473" s="349" t="s">
        <v>24</v>
      </c>
      <c r="G5473" s="349">
        <v>104045</v>
      </c>
      <c r="H5473" s="349" t="s">
        <v>6588</v>
      </c>
      <c r="I5473" s="349" t="s">
        <v>181</v>
      </c>
      <c r="J5473" s="349" t="s">
        <v>1333</v>
      </c>
      <c r="K5473" s="350">
        <v>14.44</v>
      </c>
      <c r="L5473" s="349" t="s">
        <v>1138</v>
      </c>
    </row>
    <row r="5474" spans="1:12" ht="13.5" x14ac:dyDescent="0.25">
      <c r="A5474" s="349" t="s">
        <v>6575</v>
      </c>
      <c r="B5474" s="349" t="s">
        <v>6576</v>
      </c>
      <c r="C5474" s="349" t="s">
        <v>6577</v>
      </c>
      <c r="D5474" s="349" t="s">
        <v>6578</v>
      </c>
      <c r="E5474" s="350" t="s">
        <v>24</v>
      </c>
      <c r="F5474" s="349" t="s">
        <v>24</v>
      </c>
      <c r="G5474" s="349">
        <v>104046</v>
      </c>
      <c r="H5474" s="349" t="s">
        <v>6589</v>
      </c>
      <c r="I5474" s="349" t="s">
        <v>181</v>
      </c>
      <c r="J5474" s="349" t="s">
        <v>1333</v>
      </c>
      <c r="K5474" s="350">
        <v>8.56</v>
      </c>
      <c r="L5474" s="349" t="s">
        <v>1138</v>
      </c>
    </row>
    <row r="5475" spans="1:12" ht="13.5" x14ac:dyDescent="0.25">
      <c r="A5475" s="349" t="s">
        <v>6575</v>
      </c>
      <c r="B5475" s="349" t="s">
        <v>6576</v>
      </c>
      <c r="C5475" s="349" t="s">
        <v>6577</v>
      </c>
      <c r="D5475" s="349" t="s">
        <v>6578</v>
      </c>
      <c r="E5475" s="350" t="s">
        <v>24</v>
      </c>
      <c r="F5475" s="349" t="s">
        <v>24</v>
      </c>
      <c r="G5475" s="349">
        <v>104047</v>
      </c>
      <c r="H5475" s="349" t="s">
        <v>6590</v>
      </c>
      <c r="I5475" s="349" t="s">
        <v>181</v>
      </c>
      <c r="J5475" s="349" t="s">
        <v>1333</v>
      </c>
      <c r="K5475" s="350">
        <v>9.9499999999999993</v>
      </c>
      <c r="L5475" s="349" t="s">
        <v>1138</v>
      </c>
    </row>
    <row r="5476" spans="1:12" ht="13.5" x14ac:dyDescent="0.25">
      <c r="A5476" s="349" t="s">
        <v>6575</v>
      </c>
      <c r="B5476" s="349" t="s">
        <v>6576</v>
      </c>
      <c r="C5476" s="349" t="s">
        <v>6577</v>
      </c>
      <c r="D5476" s="349" t="s">
        <v>6578</v>
      </c>
      <c r="E5476" s="350" t="s">
        <v>24</v>
      </c>
      <c r="F5476" s="349" t="s">
        <v>24</v>
      </c>
      <c r="G5476" s="349">
        <v>104048</v>
      </c>
      <c r="H5476" s="349" t="s">
        <v>6591</v>
      </c>
      <c r="I5476" s="349" t="s">
        <v>181</v>
      </c>
      <c r="J5476" s="349" t="s">
        <v>1333</v>
      </c>
      <c r="K5476" s="350">
        <v>14.14</v>
      </c>
      <c r="L5476" s="349" t="s">
        <v>1138</v>
      </c>
    </row>
    <row r="5477" spans="1:12" ht="13.5" x14ac:dyDescent="0.25">
      <c r="A5477" s="349" t="s">
        <v>6575</v>
      </c>
      <c r="B5477" s="349" t="s">
        <v>6576</v>
      </c>
      <c r="C5477" s="349" t="s">
        <v>6577</v>
      </c>
      <c r="D5477" s="349" t="s">
        <v>6578</v>
      </c>
      <c r="E5477" s="350" t="s">
        <v>24</v>
      </c>
      <c r="F5477" s="349" t="s">
        <v>24</v>
      </c>
      <c r="G5477" s="349">
        <v>104049</v>
      </c>
      <c r="H5477" s="349" t="s">
        <v>6592</v>
      </c>
      <c r="I5477" s="349" t="s">
        <v>181</v>
      </c>
      <c r="J5477" s="349" t="s">
        <v>1137</v>
      </c>
      <c r="K5477" s="350">
        <v>7.13</v>
      </c>
      <c r="L5477" s="349" t="s">
        <v>1138</v>
      </c>
    </row>
    <row r="5478" spans="1:12" ht="13.5" x14ac:dyDescent="0.25">
      <c r="A5478" s="349" t="s">
        <v>6575</v>
      </c>
      <c r="B5478" s="349" t="s">
        <v>6576</v>
      </c>
      <c r="C5478" s="349" t="s">
        <v>6577</v>
      </c>
      <c r="D5478" s="349" t="s">
        <v>6578</v>
      </c>
      <c r="E5478" s="350" t="s">
        <v>24</v>
      </c>
      <c r="F5478" s="349" t="s">
        <v>24</v>
      </c>
      <c r="G5478" s="349">
        <v>104050</v>
      </c>
      <c r="H5478" s="349" t="s">
        <v>6593</v>
      </c>
      <c r="I5478" s="349" t="s">
        <v>181</v>
      </c>
      <c r="J5478" s="349" t="s">
        <v>1137</v>
      </c>
      <c r="K5478" s="350">
        <v>10.8</v>
      </c>
      <c r="L5478" s="349" t="s">
        <v>1138</v>
      </c>
    </row>
    <row r="5479" spans="1:12" ht="13.5" x14ac:dyDescent="0.25">
      <c r="A5479" s="349" t="s">
        <v>6575</v>
      </c>
      <c r="B5479" s="349" t="s">
        <v>6576</v>
      </c>
      <c r="C5479" s="349" t="s">
        <v>6577</v>
      </c>
      <c r="D5479" s="349" t="s">
        <v>6578</v>
      </c>
      <c r="E5479" s="350" t="s">
        <v>24</v>
      </c>
      <c r="F5479" s="349" t="s">
        <v>24</v>
      </c>
      <c r="G5479" s="349">
        <v>104051</v>
      </c>
      <c r="H5479" s="349" t="s">
        <v>6594</v>
      </c>
      <c r="I5479" s="349" t="s">
        <v>181</v>
      </c>
      <c r="J5479" s="349" t="s">
        <v>1333</v>
      </c>
      <c r="K5479" s="350">
        <v>8.02</v>
      </c>
      <c r="L5479" s="349" t="s">
        <v>1138</v>
      </c>
    </row>
    <row r="5480" spans="1:12" ht="13.5" x14ac:dyDescent="0.25">
      <c r="A5480" s="349" t="s">
        <v>6575</v>
      </c>
      <c r="B5480" s="349" t="s">
        <v>6576</v>
      </c>
      <c r="C5480" s="349" t="s">
        <v>6577</v>
      </c>
      <c r="D5480" s="349" t="s">
        <v>6578</v>
      </c>
      <c r="E5480" s="350" t="s">
        <v>24</v>
      </c>
      <c r="F5480" s="349" t="s">
        <v>24</v>
      </c>
      <c r="G5480" s="349">
        <v>104052</v>
      </c>
      <c r="H5480" s="349" t="s">
        <v>6595</v>
      </c>
      <c r="I5480" s="349" t="s">
        <v>181</v>
      </c>
      <c r="J5480" s="349" t="s">
        <v>1333</v>
      </c>
      <c r="K5480" s="350">
        <v>11.19</v>
      </c>
      <c r="L5480" s="349" t="s">
        <v>1138</v>
      </c>
    </row>
    <row r="5481" spans="1:12" ht="13.5" x14ac:dyDescent="0.25">
      <c r="A5481" s="349" t="s">
        <v>6575</v>
      </c>
      <c r="B5481" s="349" t="s">
        <v>6576</v>
      </c>
      <c r="C5481" s="349" t="s">
        <v>6577</v>
      </c>
      <c r="D5481" s="349" t="s">
        <v>6578</v>
      </c>
      <c r="E5481" s="350" t="s">
        <v>24</v>
      </c>
      <c r="F5481" s="349" t="s">
        <v>24</v>
      </c>
      <c r="G5481" s="349">
        <v>104053</v>
      </c>
      <c r="H5481" s="349" t="s">
        <v>6596</v>
      </c>
      <c r="I5481" s="349" t="s">
        <v>181</v>
      </c>
      <c r="J5481" s="349" t="s">
        <v>1333</v>
      </c>
      <c r="K5481" s="350">
        <v>9.14</v>
      </c>
      <c r="L5481" s="349" t="s">
        <v>1138</v>
      </c>
    </row>
    <row r="5482" spans="1:12" ht="13.5" x14ac:dyDescent="0.25">
      <c r="A5482" s="349" t="s">
        <v>6575</v>
      </c>
      <c r="B5482" s="349" t="s">
        <v>6576</v>
      </c>
      <c r="C5482" s="349" t="s">
        <v>6577</v>
      </c>
      <c r="D5482" s="349" t="s">
        <v>6578</v>
      </c>
      <c r="E5482" s="350" t="s">
        <v>24</v>
      </c>
      <c r="F5482" s="349" t="s">
        <v>24</v>
      </c>
      <c r="G5482" s="349">
        <v>104054</v>
      </c>
      <c r="H5482" s="349" t="s">
        <v>6597</v>
      </c>
      <c r="I5482" s="349" t="s">
        <v>181</v>
      </c>
      <c r="J5482" s="349" t="s">
        <v>1333</v>
      </c>
      <c r="K5482" s="350">
        <v>17.36</v>
      </c>
      <c r="L5482" s="349" t="s">
        <v>1138</v>
      </c>
    </row>
    <row r="5483" spans="1:12" ht="13.5" x14ac:dyDescent="0.25">
      <c r="A5483" s="349" t="s">
        <v>6575</v>
      </c>
      <c r="B5483" s="349" t="s">
        <v>6576</v>
      </c>
      <c r="C5483" s="349" t="s">
        <v>6577</v>
      </c>
      <c r="D5483" s="349" t="s">
        <v>6578</v>
      </c>
      <c r="E5483" s="350" t="s">
        <v>24</v>
      </c>
      <c r="F5483" s="349" t="s">
        <v>24</v>
      </c>
      <c r="G5483" s="349">
        <v>104055</v>
      </c>
      <c r="H5483" s="349" t="s">
        <v>6598</v>
      </c>
      <c r="I5483" s="349" t="s">
        <v>181</v>
      </c>
      <c r="J5483" s="349" t="s">
        <v>1137</v>
      </c>
      <c r="K5483" s="350">
        <v>22.53</v>
      </c>
      <c r="L5483" s="349" t="s">
        <v>1138</v>
      </c>
    </row>
    <row r="5484" spans="1:12" ht="13.5" x14ac:dyDescent="0.25">
      <c r="A5484" s="349" t="s">
        <v>6575</v>
      </c>
      <c r="B5484" s="349" t="s">
        <v>6576</v>
      </c>
      <c r="C5484" s="349" t="s">
        <v>6577</v>
      </c>
      <c r="D5484" s="349" t="s">
        <v>6578</v>
      </c>
      <c r="E5484" s="350" t="s">
        <v>24</v>
      </c>
      <c r="F5484" s="349" t="s">
        <v>24</v>
      </c>
      <c r="G5484" s="349">
        <v>104056</v>
      </c>
      <c r="H5484" s="349" t="s">
        <v>6599</v>
      </c>
      <c r="I5484" s="349" t="s">
        <v>181</v>
      </c>
      <c r="J5484" s="349" t="s">
        <v>1137</v>
      </c>
      <c r="K5484" s="350">
        <v>34.14</v>
      </c>
      <c r="L5484" s="349" t="s">
        <v>1138</v>
      </c>
    </row>
    <row r="5485" spans="1:12" ht="13.5" x14ac:dyDescent="0.25">
      <c r="A5485" s="349" t="s">
        <v>6575</v>
      </c>
      <c r="B5485" s="349" t="s">
        <v>6576</v>
      </c>
      <c r="C5485" s="349" t="s">
        <v>6577</v>
      </c>
      <c r="D5485" s="349" t="s">
        <v>6578</v>
      </c>
      <c r="E5485" s="350" t="s">
        <v>24</v>
      </c>
      <c r="F5485" s="349" t="s">
        <v>24</v>
      </c>
      <c r="G5485" s="349">
        <v>104058</v>
      </c>
      <c r="H5485" s="349" t="s">
        <v>6600</v>
      </c>
      <c r="I5485" s="349" t="s">
        <v>181</v>
      </c>
      <c r="J5485" s="349" t="s">
        <v>1137</v>
      </c>
      <c r="K5485" s="350">
        <v>7.49</v>
      </c>
      <c r="L5485" s="349" t="s">
        <v>1138</v>
      </c>
    </row>
    <row r="5486" spans="1:12" ht="13.5" x14ac:dyDescent="0.25">
      <c r="A5486" s="349" t="s">
        <v>6575</v>
      </c>
      <c r="B5486" s="349" t="s">
        <v>6576</v>
      </c>
      <c r="C5486" s="349" t="s">
        <v>6577</v>
      </c>
      <c r="D5486" s="349" t="s">
        <v>6578</v>
      </c>
      <c r="E5486" s="350" t="s">
        <v>24</v>
      </c>
      <c r="F5486" s="349" t="s">
        <v>24</v>
      </c>
      <c r="G5486" s="349">
        <v>104059</v>
      </c>
      <c r="H5486" s="349" t="s">
        <v>6601</v>
      </c>
      <c r="I5486" s="349" t="s">
        <v>181</v>
      </c>
      <c r="J5486" s="349" t="s">
        <v>1137</v>
      </c>
      <c r="K5486" s="350">
        <v>14.01</v>
      </c>
      <c r="L5486" s="349" t="s">
        <v>1138</v>
      </c>
    </row>
    <row r="5487" spans="1:12" ht="13.5" x14ac:dyDescent="0.25">
      <c r="A5487" s="349" t="s">
        <v>6575</v>
      </c>
      <c r="B5487" s="349" t="s">
        <v>6576</v>
      </c>
      <c r="C5487" s="349" t="s">
        <v>6577</v>
      </c>
      <c r="D5487" s="349" t="s">
        <v>6578</v>
      </c>
      <c r="E5487" s="350" t="s">
        <v>24</v>
      </c>
      <c r="F5487" s="349" t="s">
        <v>24</v>
      </c>
      <c r="G5487" s="349">
        <v>104060</v>
      </c>
      <c r="H5487" s="349" t="s">
        <v>6602</v>
      </c>
      <c r="I5487" s="349" t="s">
        <v>182</v>
      </c>
      <c r="J5487" s="349" t="s">
        <v>1333</v>
      </c>
      <c r="K5487" s="350">
        <v>9.4499999999999993</v>
      </c>
      <c r="L5487" s="349" t="s">
        <v>1138</v>
      </c>
    </row>
    <row r="5488" spans="1:12" ht="13.5" x14ac:dyDescent="0.25">
      <c r="A5488" s="349" t="s">
        <v>6575</v>
      </c>
      <c r="B5488" s="349" t="s">
        <v>6576</v>
      </c>
      <c r="C5488" s="349" t="s">
        <v>6577</v>
      </c>
      <c r="D5488" s="349" t="s">
        <v>6578</v>
      </c>
      <c r="E5488" s="350" t="s">
        <v>24</v>
      </c>
      <c r="F5488" s="349" t="s">
        <v>24</v>
      </c>
      <c r="G5488" s="349">
        <v>104061</v>
      </c>
      <c r="H5488" s="349" t="s">
        <v>6603</v>
      </c>
      <c r="I5488" s="349" t="s">
        <v>182</v>
      </c>
      <c r="J5488" s="349" t="s">
        <v>1333</v>
      </c>
      <c r="K5488" s="350">
        <v>16.68</v>
      </c>
      <c r="L5488" s="349" t="s">
        <v>1138</v>
      </c>
    </row>
    <row r="5489" spans="1:12" ht="13.5" x14ac:dyDescent="0.25">
      <c r="A5489" s="349" t="s">
        <v>6575</v>
      </c>
      <c r="B5489" s="349" t="s">
        <v>6576</v>
      </c>
      <c r="C5489" s="349" t="s">
        <v>6577</v>
      </c>
      <c r="D5489" s="349" t="s">
        <v>6578</v>
      </c>
      <c r="E5489" s="350" t="s">
        <v>24</v>
      </c>
      <c r="F5489" s="349" t="s">
        <v>24</v>
      </c>
      <c r="G5489" s="349">
        <v>104112</v>
      </c>
      <c r="H5489" s="349" t="s">
        <v>32747</v>
      </c>
      <c r="I5489" s="349" t="s">
        <v>181</v>
      </c>
      <c r="J5489" s="349" t="s">
        <v>1333</v>
      </c>
      <c r="K5489" s="350">
        <v>160.82</v>
      </c>
      <c r="L5489" s="349" t="s">
        <v>1138</v>
      </c>
    </row>
    <row r="5490" spans="1:12" ht="13.5" x14ac:dyDescent="0.25">
      <c r="A5490" s="349" t="s">
        <v>6575</v>
      </c>
      <c r="B5490" s="349" t="s">
        <v>6576</v>
      </c>
      <c r="C5490" s="349" t="s">
        <v>6577</v>
      </c>
      <c r="D5490" s="349" t="s">
        <v>6578</v>
      </c>
      <c r="E5490" s="350" t="s">
        <v>24</v>
      </c>
      <c r="F5490" s="349" t="s">
        <v>24</v>
      </c>
      <c r="G5490" s="349">
        <v>104114</v>
      </c>
      <c r="H5490" s="349" t="s">
        <v>32748</v>
      </c>
      <c r="I5490" s="349" t="s">
        <v>181</v>
      </c>
      <c r="J5490" s="349" t="s">
        <v>1333</v>
      </c>
      <c r="K5490" s="350">
        <v>232.55</v>
      </c>
      <c r="L5490" s="349" t="s">
        <v>1138</v>
      </c>
    </row>
    <row r="5491" spans="1:12" ht="13.5" x14ac:dyDescent="0.25">
      <c r="A5491" s="349" t="s">
        <v>6575</v>
      </c>
      <c r="B5491" s="349" t="s">
        <v>6576</v>
      </c>
      <c r="C5491" s="349" t="s">
        <v>6577</v>
      </c>
      <c r="D5491" s="349" t="s">
        <v>6578</v>
      </c>
      <c r="E5491" s="350" t="s">
        <v>24</v>
      </c>
      <c r="F5491" s="349" t="s">
        <v>24</v>
      </c>
      <c r="G5491" s="349">
        <v>104116</v>
      </c>
      <c r="H5491" s="349" t="s">
        <v>32749</v>
      </c>
      <c r="I5491" s="349" t="s">
        <v>181</v>
      </c>
      <c r="J5491" s="349" t="s">
        <v>1333</v>
      </c>
      <c r="K5491" s="350">
        <v>304.27999999999997</v>
      </c>
      <c r="L5491" s="349" t="s">
        <v>1138</v>
      </c>
    </row>
    <row r="5492" spans="1:12" ht="13.5" x14ac:dyDescent="0.25">
      <c r="A5492" s="349" t="s">
        <v>6575</v>
      </c>
      <c r="B5492" s="349" t="s">
        <v>6576</v>
      </c>
      <c r="C5492" s="349" t="s">
        <v>6577</v>
      </c>
      <c r="D5492" s="349" t="s">
        <v>6578</v>
      </c>
      <c r="E5492" s="350" t="s">
        <v>24</v>
      </c>
      <c r="F5492" s="349" t="s">
        <v>24</v>
      </c>
      <c r="G5492" s="349">
        <v>104118</v>
      </c>
      <c r="H5492" s="349" t="s">
        <v>32750</v>
      </c>
      <c r="I5492" s="349" t="s">
        <v>181</v>
      </c>
      <c r="J5492" s="349" t="s">
        <v>1333</v>
      </c>
      <c r="K5492" s="350">
        <v>260.68</v>
      </c>
      <c r="L5492" s="349" t="s">
        <v>1138</v>
      </c>
    </row>
    <row r="5493" spans="1:12" ht="13.5" x14ac:dyDescent="0.25">
      <c r="A5493" s="349" t="s">
        <v>6575</v>
      </c>
      <c r="B5493" s="349" t="s">
        <v>6576</v>
      </c>
      <c r="C5493" s="349" t="s">
        <v>6577</v>
      </c>
      <c r="D5493" s="349" t="s">
        <v>6578</v>
      </c>
      <c r="E5493" s="350" t="s">
        <v>24</v>
      </c>
      <c r="F5493" s="349" t="s">
        <v>24</v>
      </c>
      <c r="G5493" s="349">
        <v>104120</v>
      </c>
      <c r="H5493" s="349" t="s">
        <v>32751</v>
      </c>
      <c r="I5493" s="349" t="s">
        <v>181</v>
      </c>
      <c r="J5493" s="349" t="s">
        <v>1333</v>
      </c>
      <c r="K5493" s="350">
        <v>401.76</v>
      </c>
      <c r="L5493" s="349" t="s">
        <v>1138</v>
      </c>
    </row>
    <row r="5494" spans="1:12" ht="13.5" x14ac:dyDescent="0.25">
      <c r="A5494" s="349" t="s">
        <v>6575</v>
      </c>
      <c r="B5494" s="349" t="s">
        <v>6576</v>
      </c>
      <c r="C5494" s="349" t="s">
        <v>6577</v>
      </c>
      <c r="D5494" s="349" t="s">
        <v>6578</v>
      </c>
      <c r="E5494" s="350" t="s">
        <v>24</v>
      </c>
      <c r="F5494" s="349" t="s">
        <v>24</v>
      </c>
      <c r="G5494" s="349">
        <v>104122</v>
      </c>
      <c r="H5494" s="349" t="s">
        <v>32752</v>
      </c>
      <c r="I5494" s="349" t="s">
        <v>181</v>
      </c>
      <c r="J5494" s="349" t="s">
        <v>1333</v>
      </c>
      <c r="K5494" s="350">
        <v>542.86</v>
      </c>
      <c r="L5494" s="349" t="s">
        <v>1138</v>
      </c>
    </row>
    <row r="5495" spans="1:12" ht="13.5" x14ac:dyDescent="0.25">
      <c r="A5495" s="349" t="s">
        <v>6575</v>
      </c>
      <c r="B5495" s="349" t="s">
        <v>6576</v>
      </c>
      <c r="C5495" s="349" t="s">
        <v>6604</v>
      </c>
      <c r="D5495" s="349" t="s">
        <v>6605</v>
      </c>
      <c r="E5495" s="350" t="s">
        <v>24</v>
      </c>
      <c r="F5495" s="349" t="s">
        <v>24</v>
      </c>
      <c r="G5495" s="349">
        <v>104062</v>
      </c>
      <c r="H5495" s="349" t="s">
        <v>6606</v>
      </c>
      <c r="I5495" s="349" t="s">
        <v>181</v>
      </c>
      <c r="J5495" s="349" t="s">
        <v>1137</v>
      </c>
      <c r="K5495" s="350">
        <v>102.2</v>
      </c>
      <c r="L5495" s="349" t="s">
        <v>1138</v>
      </c>
    </row>
    <row r="5496" spans="1:12" ht="13.5" x14ac:dyDescent="0.25">
      <c r="A5496" s="349" t="s">
        <v>6575</v>
      </c>
      <c r="B5496" s="349" t="s">
        <v>6576</v>
      </c>
      <c r="C5496" s="349" t="s">
        <v>6604</v>
      </c>
      <c r="D5496" s="349" t="s">
        <v>6605</v>
      </c>
      <c r="E5496" s="350" t="s">
        <v>24</v>
      </c>
      <c r="F5496" s="349" t="s">
        <v>24</v>
      </c>
      <c r="G5496" s="349">
        <v>104063</v>
      </c>
      <c r="H5496" s="349" t="s">
        <v>6607</v>
      </c>
      <c r="I5496" s="349" t="s">
        <v>181</v>
      </c>
      <c r="J5496" s="349" t="s">
        <v>1137</v>
      </c>
      <c r="K5496" s="350">
        <v>96.94</v>
      </c>
      <c r="L5496" s="349" t="s">
        <v>1138</v>
      </c>
    </row>
    <row r="5497" spans="1:12" ht="13.5" x14ac:dyDescent="0.25">
      <c r="A5497" s="349" t="s">
        <v>6575</v>
      </c>
      <c r="B5497" s="349" t="s">
        <v>6576</v>
      </c>
      <c r="C5497" s="349" t="s">
        <v>6604</v>
      </c>
      <c r="D5497" s="349" t="s">
        <v>6605</v>
      </c>
      <c r="E5497" s="350" t="s">
        <v>24</v>
      </c>
      <c r="F5497" s="349" t="s">
        <v>24</v>
      </c>
      <c r="G5497" s="349">
        <v>104064</v>
      </c>
      <c r="H5497" s="349" t="s">
        <v>6608</v>
      </c>
      <c r="I5497" s="349" t="s">
        <v>181</v>
      </c>
      <c r="J5497" s="349" t="s">
        <v>1137</v>
      </c>
      <c r="K5497" s="350">
        <v>251.37</v>
      </c>
      <c r="L5497" s="349" t="s">
        <v>1138</v>
      </c>
    </row>
    <row r="5498" spans="1:12" ht="13.5" x14ac:dyDescent="0.25">
      <c r="A5498" s="349" t="s">
        <v>6575</v>
      </c>
      <c r="B5498" s="349" t="s">
        <v>6576</v>
      </c>
      <c r="C5498" s="349" t="s">
        <v>6604</v>
      </c>
      <c r="D5498" s="349" t="s">
        <v>6605</v>
      </c>
      <c r="E5498" s="350" t="s">
        <v>24</v>
      </c>
      <c r="F5498" s="349" t="s">
        <v>24</v>
      </c>
      <c r="G5498" s="349">
        <v>104065</v>
      </c>
      <c r="H5498" s="349" t="s">
        <v>6609</v>
      </c>
      <c r="I5498" s="349" t="s">
        <v>181</v>
      </c>
      <c r="J5498" s="349" t="s">
        <v>1137</v>
      </c>
      <c r="K5498" s="350">
        <v>211.82</v>
      </c>
      <c r="L5498" s="349" t="s">
        <v>1138</v>
      </c>
    </row>
    <row r="5499" spans="1:12" ht="13.5" x14ac:dyDescent="0.25">
      <c r="A5499" s="349" t="s">
        <v>6575</v>
      </c>
      <c r="B5499" s="349" t="s">
        <v>6576</v>
      </c>
      <c r="C5499" s="349" t="s">
        <v>6604</v>
      </c>
      <c r="D5499" s="349" t="s">
        <v>6605</v>
      </c>
      <c r="E5499" s="350" t="s">
        <v>24</v>
      </c>
      <c r="F5499" s="349" t="s">
        <v>24</v>
      </c>
      <c r="G5499" s="349">
        <v>104072</v>
      </c>
      <c r="H5499" s="349" t="s">
        <v>6610</v>
      </c>
      <c r="I5499" s="349" t="s">
        <v>181</v>
      </c>
      <c r="J5499" s="349" t="s">
        <v>1137</v>
      </c>
      <c r="K5499" s="350">
        <v>379.89</v>
      </c>
      <c r="L5499" s="349" t="s">
        <v>1138</v>
      </c>
    </row>
    <row r="5500" spans="1:12" ht="13.5" x14ac:dyDescent="0.25">
      <c r="A5500" s="349" t="s">
        <v>6575</v>
      </c>
      <c r="B5500" s="349" t="s">
        <v>6576</v>
      </c>
      <c r="C5500" s="349" t="s">
        <v>6604</v>
      </c>
      <c r="D5500" s="349" t="s">
        <v>6605</v>
      </c>
      <c r="E5500" s="350" t="s">
        <v>24</v>
      </c>
      <c r="F5500" s="349" t="s">
        <v>24</v>
      </c>
      <c r="G5500" s="349">
        <v>104076</v>
      </c>
      <c r="H5500" s="349" t="s">
        <v>6611</v>
      </c>
      <c r="I5500" s="349" t="s">
        <v>181</v>
      </c>
      <c r="J5500" s="349" t="s">
        <v>1137</v>
      </c>
      <c r="K5500" s="350">
        <v>63.91</v>
      </c>
      <c r="L5500" s="349" t="s">
        <v>1138</v>
      </c>
    </row>
    <row r="5501" spans="1:12" ht="13.5" x14ac:dyDescent="0.25">
      <c r="A5501" s="349" t="s">
        <v>6575</v>
      </c>
      <c r="B5501" s="349" t="s">
        <v>6576</v>
      </c>
      <c r="C5501" s="349" t="s">
        <v>6604</v>
      </c>
      <c r="D5501" s="349" t="s">
        <v>6605</v>
      </c>
      <c r="E5501" s="350" t="s">
        <v>24</v>
      </c>
      <c r="F5501" s="349" t="s">
        <v>24</v>
      </c>
      <c r="G5501" s="349">
        <v>104082</v>
      </c>
      <c r="H5501" s="349" t="s">
        <v>6612</v>
      </c>
      <c r="I5501" s="349" t="s">
        <v>181</v>
      </c>
      <c r="J5501" s="349" t="s">
        <v>1137</v>
      </c>
      <c r="K5501" s="350">
        <v>41.12</v>
      </c>
      <c r="L5501" s="349" t="s">
        <v>1138</v>
      </c>
    </row>
    <row r="5502" spans="1:12" ht="13.5" x14ac:dyDescent="0.25">
      <c r="A5502" s="349" t="s">
        <v>6575</v>
      </c>
      <c r="B5502" s="349" t="s">
        <v>6576</v>
      </c>
      <c r="C5502" s="349" t="s">
        <v>6604</v>
      </c>
      <c r="D5502" s="349" t="s">
        <v>6605</v>
      </c>
      <c r="E5502" s="350" t="s">
        <v>24</v>
      </c>
      <c r="F5502" s="349" t="s">
        <v>24</v>
      </c>
      <c r="G5502" s="349">
        <v>104083</v>
      </c>
      <c r="H5502" s="349" t="s">
        <v>6613</v>
      </c>
      <c r="I5502" s="349" t="s">
        <v>181</v>
      </c>
      <c r="J5502" s="349" t="s">
        <v>1137</v>
      </c>
      <c r="K5502" s="350">
        <v>100.35</v>
      </c>
      <c r="L5502" s="349" t="s">
        <v>1138</v>
      </c>
    </row>
    <row r="5503" spans="1:12" ht="13.5" x14ac:dyDescent="0.25">
      <c r="A5503" s="349" t="s">
        <v>6575</v>
      </c>
      <c r="B5503" s="349" t="s">
        <v>6576</v>
      </c>
      <c r="C5503" s="349" t="s">
        <v>6604</v>
      </c>
      <c r="D5503" s="349" t="s">
        <v>6605</v>
      </c>
      <c r="E5503" s="350" t="s">
        <v>24</v>
      </c>
      <c r="F5503" s="349" t="s">
        <v>24</v>
      </c>
      <c r="G5503" s="349">
        <v>104084</v>
      </c>
      <c r="H5503" s="349" t="s">
        <v>6614</v>
      </c>
      <c r="I5503" s="349" t="s">
        <v>181</v>
      </c>
      <c r="J5503" s="349" t="s">
        <v>1137</v>
      </c>
      <c r="K5503" s="350">
        <v>115.26</v>
      </c>
      <c r="L5503" s="349" t="s">
        <v>1138</v>
      </c>
    </row>
    <row r="5504" spans="1:12" ht="13.5" x14ac:dyDescent="0.25">
      <c r="A5504" s="349" t="s">
        <v>6575</v>
      </c>
      <c r="B5504" s="349" t="s">
        <v>6576</v>
      </c>
      <c r="C5504" s="349" t="s">
        <v>6604</v>
      </c>
      <c r="D5504" s="349" t="s">
        <v>6605</v>
      </c>
      <c r="E5504" s="350" t="s">
        <v>24</v>
      </c>
      <c r="F5504" s="349" t="s">
        <v>24</v>
      </c>
      <c r="G5504" s="349">
        <v>104085</v>
      </c>
      <c r="H5504" s="349" t="s">
        <v>6615</v>
      </c>
      <c r="I5504" s="349" t="s">
        <v>182</v>
      </c>
      <c r="J5504" s="349" t="s">
        <v>1137</v>
      </c>
      <c r="K5504" s="350">
        <v>76.569999999999993</v>
      </c>
      <c r="L5504" s="349" t="s">
        <v>1138</v>
      </c>
    </row>
    <row r="5505" spans="1:12" ht="13.5" x14ac:dyDescent="0.25">
      <c r="A5505" s="349" t="s">
        <v>6575</v>
      </c>
      <c r="B5505" s="349" t="s">
        <v>6576</v>
      </c>
      <c r="C5505" s="349" t="s">
        <v>6604</v>
      </c>
      <c r="D5505" s="349" t="s">
        <v>6605</v>
      </c>
      <c r="E5505" s="350" t="s">
        <v>24</v>
      </c>
      <c r="F5505" s="349" t="s">
        <v>24</v>
      </c>
      <c r="G5505" s="349">
        <v>104086</v>
      </c>
      <c r="H5505" s="349" t="s">
        <v>6616</v>
      </c>
      <c r="I5505" s="349" t="s">
        <v>182</v>
      </c>
      <c r="J5505" s="349" t="s">
        <v>1137</v>
      </c>
      <c r="K5505" s="350">
        <v>138.84</v>
      </c>
      <c r="L5505" s="349" t="s">
        <v>1138</v>
      </c>
    </row>
    <row r="5506" spans="1:12" ht="13.5" x14ac:dyDescent="0.25">
      <c r="A5506" s="349" t="s">
        <v>6575</v>
      </c>
      <c r="B5506" s="349" t="s">
        <v>6576</v>
      </c>
      <c r="C5506" s="349" t="s">
        <v>6604</v>
      </c>
      <c r="D5506" s="349" t="s">
        <v>6605</v>
      </c>
      <c r="E5506" s="350" t="s">
        <v>24</v>
      </c>
      <c r="F5506" s="349" t="s">
        <v>24</v>
      </c>
      <c r="G5506" s="349">
        <v>104124</v>
      </c>
      <c r="H5506" s="349" t="s">
        <v>32753</v>
      </c>
      <c r="I5506" s="349" t="s">
        <v>181</v>
      </c>
      <c r="J5506" s="349" t="s">
        <v>1333</v>
      </c>
      <c r="K5506" s="350">
        <v>435.29</v>
      </c>
      <c r="L5506" s="349" t="s">
        <v>1138</v>
      </c>
    </row>
    <row r="5507" spans="1:12" ht="13.5" x14ac:dyDescent="0.25">
      <c r="A5507" s="349" t="s">
        <v>6575</v>
      </c>
      <c r="B5507" s="349" t="s">
        <v>6576</v>
      </c>
      <c r="C5507" s="349" t="s">
        <v>6604</v>
      </c>
      <c r="D5507" s="349" t="s">
        <v>6605</v>
      </c>
      <c r="E5507" s="350" t="s">
        <v>24</v>
      </c>
      <c r="F5507" s="349" t="s">
        <v>24</v>
      </c>
      <c r="G5507" s="349">
        <v>104130</v>
      </c>
      <c r="H5507" s="349" t="s">
        <v>32754</v>
      </c>
      <c r="I5507" s="349" t="s">
        <v>181</v>
      </c>
      <c r="J5507" s="349" t="s">
        <v>1333</v>
      </c>
      <c r="K5507" s="350">
        <v>658.4</v>
      </c>
      <c r="L5507" s="349" t="s">
        <v>1138</v>
      </c>
    </row>
    <row r="5508" spans="1:12" ht="13.5" x14ac:dyDescent="0.25">
      <c r="A5508" s="349" t="s">
        <v>6575</v>
      </c>
      <c r="B5508" s="349" t="s">
        <v>6576</v>
      </c>
      <c r="C5508" s="349" t="s">
        <v>6604</v>
      </c>
      <c r="D5508" s="349" t="s">
        <v>6605</v>
      </c>
      <c r="E5508" s="350" t="s">
        <v>24</v>
      </c>
      <c r="F5508" s="349" t="s">
        <v>24</v>
      </c>
      <c r="G5508" s="349">
        <v>104136</v>
      </c>
      <c r="H5508" s="349" t="s">
        <v>32755</v>
      </c>
      <c r="I5508" s="349" t="s">
        <v>181</v>
      </c>
      <c r="J5508" s="349" t="s">
        <v>1333</v>
      </c>
      <c r="K5508" s="350">
        <v>882.6</v>
      </c>
      <c r="L5508" s="349" t="s">
        <v>1138</v>
      </c>
    </row>
    <row r="5509" spans="1:12" ht="13.5" x14ac:dyDescent="0.25">
      <c r="A5509" s="349" t="s">
        <v>6575</v>
      </c>
      <c r="B5509" s="349" t="s">
        <v>6576</v>
      </c>
      <c r="C5509" s="349" t="s">
        <v>6604</v>
      </c>
      <c r="D5509" s="349" t="s">
        <v>6605</v>
      </c>
      <c r="E5509" s="350" t="s">
        <v>24</v>
      </c>
      <c r="F5509" s="349" t="s">
        <v>24</v>
      </c>
      <c r="G5509" s="349">
        <v>104142</v>
      </c>
      <c r="H5509" s="349" t="s">
        <v>32756</v>
      </c>
      <c r="I5509" s="349" t="s">
        <v>181</v>
      </c>
      <c r="J5509" s="349" t="s">
        <v>1333</v>
      </c>
      <c r="K5509" s="350">
        <v>581.41</v>
      </c>
      <c r="L5509" s="349" t="s">
        <v>1138</v>
      </c>
    </row>
    <row r="5510" spans="1:12" ht="13.5" x14ac:dyDescent="0.25">
      <c r="A5510" s="349" t="s">
        <v>6575</v>
      </c>
      <c r="B5510" s="349" t="s">
        <v>6576</v>
      </c>
      <c r="C5510" s="349" t="s">
        <v>6604</v>
      </c>
      <c r="D5510" s="349" t="s">
        <v>6605</v>
      </c>
      <c r="E5510" s="350" t="s">
        <v>24</v>
      </c>
      <c r="F5510" s="349" t="s">
        <v>24</v>
      </c>
      <c r="G5510" s="349">
        <v>104148</v>
      </c>
      <c r="H5510" s="349" t="s">
        <v>32757</v>
      </c>
      <c r="I5510" s="349" t="s">
        <v>181</v>
      </c>
      <c r="J5510" s="349" t="s">
        <v>1333</v>
      </c>
      <c r="K5510" s="350">
        <v>901.71</v>
      </c>
      <c r="L5510" s="349" t="s">
        <v>1138</v>
      </c>
    </row>
    <row r="5511" spans="1:12" ht="13.5" x14ac:dyDescent="0.25">
      <c r="A5511" s="349" t="s">
        <v>6575</v>
      </c>
      <c r="B5511" s="349" t="s">
        <v>6576</v>
      </c>
      <c r="C5511" s="349" t="s">
        <v>6604</v>
      </c>
      <c r="D5511" s="349" t="s">
        <v>6605</v>
      </c>
      <c r="E5511" s="350" t="s">
        <v>24</v>
      </c>
      <c r="F5511" s="349" t="s">
        <v>24</v>
      </c>
      <c r="G5511" s="349">
        <v>104154</v>
      </c>
      <c r="H5511" s="349" t="s">
        <v>32758</v>
      </c>
      <c r="I5511" s="349" t="s">
        <v>181</v>
      </c>
      <c r="J5511" s="349" t="s">
        <v>1333</v>
      </c>
      <c r="K5511" s="370">
        <v>1224.8699999999999</v>
      </c>
      <c r="L5511" s="349" t="s">
        <v>1138</v>
      </c>
    </row>
    <row r="5512" spans="1:12" ht="13.5" x14ac:dyDescent="0.25">
      <c r="A5512" s="349" t="s">
        <v>6617</v>
      </c>
      <c r="B5512" s="349" t="s">
        <v>6618</v>
      </c>
      <c r="C5512" s="349" t="s">
        <v>6619</v>
      </c>
      <c r="D5512" s="349" t="s">
        <v>6620</v>
      </c>
      <c r="E5512" s="350" t="s">
        <v>24</v>
      </c>
      <c r="F5512" s="349" t="s">
        <v>24</v>
      </c>
      <c r="G5512" s="349">
        <v>96520</v>
      </c>
      <c r="H5512" s="349" t="s">
        <v>6621</v>
      </c>
      <c r="I5512" s="349" t="s">
        <v>191</v>
      </c>
      <c r="J5512" s="349" t="s">
        <v>1137</v>
      </c>
      <c r="K5512" s="350">
        <v>106.07</v>
      </c>
      <c r="L5512" s="349" t="s">
        <v>1138</v>
      </c>
    </row>
    <row r="5513" spans="1:12" ht="13.5" x14ac:dyDescent="0.25">
      <c r="A5513" s="349" t="s">
        <v>6617</v>
      </c>
      <c r="B5513" s="349" t="s">
        <v>6618</v>
      </c>
      <c r="C5513" s="349" t="s">
        <v>6619</v>
      </c>
      <c r="D5513" s="349" t="s">
        <v>6620</v>
      </c>
      <c r="E5513" s="350" t="s">
        <v>24</v>
      </c>
      <c r="F5513" s="349" t="s">
        <v>24</v>
      </c>
      <c r="G5513" s="349">
        <v>96521</v>
      </c>
      <c r="H5513" s="349" t="s">
        <v>6622</v>
      </c>
      <c r="I5513" s="349" t="s">
        <v>191</v>
      </c>
      <c r="J5513" s="349" t="s">
        <v>1137</v>
      </c>
      <c r="K5513" s="350">
        <v>47.13</v>
      </c>
      <c r="L5513" s="349" t="s">
        <v>1138</v>
      </c>
    </row>
    <row r="5514" spans="1:12" ht="13.5" x14ac:dyDescent="0.25">
      <c r="A5514" s="349" t="s">
        <v>6617</v>
      </c>
      <c r="B5514" s="349" t="s">
        <v>6618</v>
      </c>
      <c r="C5514" s="349" t="s">
        <v>6619</v>
      </c>
      <c r="D5514" s="349" t="s">
        <v>6620</v>
      </c>
      <c r="E5514" s="350" t="s">
        <v>24</v>
      </c>
      <c r="F5514" s="349" t="s">
        <v>24</v>
      </c>
      <c r="G5514" s="349">
        <v>96522</v>
      </c>
      <c r="H5514" s="349" t="s">
        <v>6623</v>
      </c>
      <c r="I5514" s="349" t="s">
        <v>191</v>
      </c>
      <c r="J5514" s="349" t="s">
        <v>1524</v>
      </c>
      <c r="K5514" s="350">
        <v>153.21</v>
      </c>
      <c r="L5514" s="349" t="s">
        <v>1138</v>
      </c>
    </row>
    <row r="5515" spans="1:12" ht="13.5" x14ac:dyDescent="0.25">
      <c r="A5515" s="349" t="s">
        <v>6617</v>
      </c>
      <c r="B5515" s="349" t="s">
        <v>6618</v>
      </c>
      <c r="C5515" s="349" t="s">
        <v>6619</v>
      </c>
      <c r="D5515" s="349" t="s">
        <v>6620</v>
      </c>
      <c r="E5515" s="350" t="s">
        <v>24</v>
      </c>
      <c r="F5515" s="349" t="s">
        <v>24</v>
      </c>
      <c r="G5515" s="349">
        <v>96523</v>
      </c>
      <c r="H5515" s="349" t="s">
        <v>6624</v>
      </c>
      <c r="I5515" s="349" t="s">
        <v>191</v>
      </c>
      <c r="J5515" s="349" t="s">
        <v>1524</v>
      </c>
      <c r="K5515" s="350">
        <v>97.68</v>
      </c>
      <c r="L5515" s="349" t="s">
        <v>1138</v>
      </c>
    </row>
    <row r="5516" spans="1:12" ht="13.5" x14ac:dyDescent="0.25">
      <c r="A5516" s="349" t="s">
        <v>6617</v>
      </c>
      <c r="B5516" s="349" t="s">
        <v>6618</v>
      </c>
      <c r="C5516" s="349" t="s">
        <v>6619</v>
      </c>
      <c r="D5516" s="349" t="s">
        <v>6620</v>
      </c>
      <c r="E5516" s="350" t="s">
        <v>24</v>
      </c>
      <c r="F5516" s="349" t="s">
        <v>24</v>
      </c>
      <c r="G5516" s="349">
        <v>96524</v>
      </c>
      <c r="H5516" s="349" t="s">
        <v>6625</v>
      </c>
      <c r="I5516" s="349" t="s">
        <v>191</v>
      </c>
      <c r="J5516" s="349" t="s">
        <v>1333</v>
      </c>
      <c r="K5516" s="350">
        <v>195.29</v>
      </c>
      <c r="L5516" s="349" t="s">
        <v>1138</v>
      </c>
    </row>
    <row r="5517" spans="1:12" ht="13.5" x14ac:dyDescent="0.25">
      <c r="A5517" s="349" t="s">
        <v>6617</v>
      </c>
      <c r="B5517" s="349" t="s">
        <v>6618</v>
      </c>
      <c r="C5517" s="349" t="s">
        <v>6619</v>
      </c>
      <c r="D5517" s="349" t="s">
        <v>6620</v>
      </c>
      <c r="E5517" s="350" t="s">
        <v>24</v>
      </c>
      <c r="F5517" s="349" t="s">
        <v>24</v>
      </c>
      <c r="G5517" s="349">
        <v>96525</v>
      </c>
      <c r="H5517" s="349" t="s">
        <v>6626</v>
      </c>
      <c r="I5517" s="349" t="s">
        <v>191</v>
      </c>
      <c r="J5517" s="349" t="s">
        <v>1333</v>
      </c>
      <c r="K5517" s="350">
        <v>48.72</v>
      </c>
      <c r="L5517" s="349" t="s">
        <v>1138</v>
      </c>
    </row>
    <row r="5518" spans="1:12" ht="13.5" x14ac:dyDescent="0.25">
      <c r="A5518" s="349" t="s">
        <v>6617</v>
      </c>
      <c r="B5518" s="349" t="s">
        <v>6618</v>
      </c>
      <c r="C5518" s="349" t="s">
        <v>6619</v>
      </c>
      <c r="D5518" s="349" t="s">
        <v>6620</v>
      </c>
      <c r="E5518" s="350" t="s">
        <v>24</v>
      </c>
      <c r="F5518" s="349" t="s">
        <v>24</v>
      </c>
      <c r="G5518" s="349">
        <v>96526</v>
      </c>
      <c r="H5518" s="349" t="s">
        <v>6627</v>
      </c>
      <c r="I5518" s="349" t="s">
        <v>191</v>
      </c>
      <c r="J5518" s="349" t="s">
        <v>1524</v>
      </c>
      <c r="K5518" s="350">
        <v>309.49</v>
      </c>
      <c r="L5518" s="349" t="s">
        <v>1138</v>
      </c>
    </row>
    <row r="5519" spans="1:12" ht="13.5" x14ac:dyDescent="0.25">
      <c r="A5519" s="349" t="s">
        <v>6617</v>
      </c>
      <c r="B5519" s="349" t="s">
        <v>6618</v>
      </c>
      <c r="C5519" s="349" t="s">
        <v>6619</v>
      </c>
      <c r="D5519" s="349" t="s">
        <v>6620</v>
      </c>
      <c r="E5519" s="350" t="s">
        <v>24</v>
      </c>
      <c r="F5519" s="349" t="s">
        <v>24</v>
      </c>
      <c r="G5519" s="349">
        <v>96527</v>
      </c>
      <c r="H5519" s="349" t="s">
        <v>6628</v>
      </c>
      <c r="I5519" s="349" t="s">
        <v>191</v>
      </c>
      <c r="J5519" s="349" t="s">
        <v>1524</v>
      </c>
      <c r="K5519" s="350">
        <v>128.19999999999999</v>
      </c>
      <c r="L5519" s="349" t="s">
        <v>1138</v>
      </c>
    </row>
    <row r="5520" spans="1:12" ht="13.5" x14ac:dyDescent="0.25">
      <c r="A5520" s="349" t="s">
        <v>6617</v>
      </c>
      <c r="B5520" s="349" t="s">
        <v>6618</v>
      </c>
      <c r="C5520" s="349" t="s">
        <v>6619</v>
      </c>
      <c r="D5520" s="349" t="s">
        <v>6620</v>
      </c>
      <c r="E5520" s="350" t="s">
        <v>24</v>
      </c>
      <c r="F5520" s="349" t="s">
        <v>24</v>
      </c>
      <c r="G5520" s="349">
        <v>96528</v>
      </c>
      <c r="H5520" s="349" t="s">
        <v>6629</v>
      </c>
      <c r="I5520" s="349" t="s">
        <v>194</v>
      </c>
      <c r="J5520" s="349" t="s">
        <v>1333</v>
      </c>
      <c r="K5520" s="350">
        <v>213.2</v>
      </c>
      <c r="L5520" s="349" t="s">
        <v>1138</v>
      </c>
    </row>
    <row r="5521" spans="1:12" ht="13.5" x14ac:dyDescent="0.25">
      <c r="A5521" s="349" t="s">
        <v>6617</v>
      </c>
      <c r="B5521" s="349" t="s">
        <v>6618</v>
      </c>
      <c r="C5521" s="349" t="s">
        <v>6619</v>
      </c>
      <c r="D5521" s="349" t="s">
        <v>6620</v>
      </c>
      <c r="E5521" s="350" t="s">
        <v>24</v>
      </c>
      <c r="F5521" s="349" t="s">
        <v>24</v>
      </c>
      <c r="G5521" s="349">
        <v>101114</v>
      </c>
      <c r="H5521" s="349" t="s">
        <v>6630</v>
      </c>
      <c r="I5521" s="349" t="s">
        <v>191</v>
      </c>
      <c r="J5521" s="349" t="s">
        <v>1333</v>
      </c>
      <c r="K5521" s="350">
        <v>4.34</v>
      </c>
      <c r="L5521" s="349" t="s">
        <v>1138</v>
      </c>
    </row>
    <row r="5522" spans="1:12" ht="13.5" x14ac:dyDescent="0.25">
      <c r="A5522" s="349" t="s">
        <v>6617</v>
      </c>
      <c r="B5522" s="349" t="s">
        <v>6618</v>
      </c>
      <c r="C5522" s="349" t="s">
        <v>6619</v>
      </c>
      <c r="D5522" s="349" t="s">
        <v>6620</v>
      </c>
      <c r="E5522" s="350" t="s">
        <v>24</v>
      </c>
      <c r="F5522" s="349" t="s">
        <v>24</v>
      </c>
      <c r="G5522" s="349">
        <v>101115</v>
      </c>
      <c r="H5522" s="349" t="s">
        <v>6631</v>
      </c>
      <c r="I5522" s="349" t="s">
        <v>191</v>
      </c>
      <c r="J5522" s="349" t="s">
        <v>1333</v>
      </c>
      <c r="K5522" s="350">
        <v>3.63</v>
      </c>
      <c r="L5522" s="349" t="s">
        <v>1138</v>
      </c>
    </row>
    <row r="5523" spans="1:12" ht="13.5" x14ac:dyDescent="0.25">
      <c r="A5523" s="349" t="s">
        <v>6617</v>
      </c>
      <c r="B5523" s="349" t="s">
        <v>6618</v>
      </c>
      <c r="C5523" s="349" t="s">
        <v>6619</v>
      </c>
      <c r="D5523" s="349" t="s">
        <v>6620</v>
      </c>
      <c r="E5523" s="350" t="s">
        <v>24</v>
      </c>
      <c r="F5523" s="349" t="s">
        <v>24</v>
      </c>
      <c r="G5523" s="349">
        <v>101116</v>
      </c>
      <c r="H5523" s="349" t="s">
        <v>6632</v>
      </c>
      <c r="I5523" s="349" t="s">
        <v>191</v>
      </c>
      <c r="J5523" s="349" t="s">
        <v>1333</v>
      </c>
      <c r="K5523" s="350">
        <v>2.25</v>
      </c>
      <c r="L5523" s="349" t="s">
        <v>1138</v>
      </c>
    </row>
    <row r="5524" spans="1:12" ht="13.5" x14ac:dyDescent="0.25">
      <c r="A5524" s="349" t="s">
        <v>6617</v>
      </c>
      <c r="B5524" s="349" t="s">
        <v>6618</v>
      </c>
      <c r="C5524" s="349" t="s">
        <v>6619</v>
      </c>
      <c r="D5524" s="349" t="s">
        <v>6620</v>
      </c>
      <c r="E5524" s="350" t="s">
        <v>24</v>
      </c>
      <c r="F5524" s="349" t="s">
        <v>24</v>
      </c>
      <c r="G5524" s="349">
        <v>101117</v>
      </c>
      <c r="H5524" s="349" t="s">
        <v>6633</v>
      </c>
      <c r="I5524" s="349" t="s">
        <v>191</v>
      </c>
      <c r="J5524" s="349" t="s">
        <v>1333</v>
      </c>
      <c r="K5524" s="350">
        <v>3.12</v>
      </c>
      <c r="L5524" s="349" t="s">
        <v>1138</v>
      </c>
    </row>
    <row r="5525" spans="1:12" ht="13.5" x14ac:dyDescent="0.25">
      <c r="A5525" s="349" t="s">
        <v>6617</v>
      </c>
      <c r="B5525" s="349" t="s">
        <v>6618</v>
      </c>
      <c r="C5525" s="349" t="s">
        <v>6619</v>
      </c>
      <c r="D5525" s="349" t="s">
        <v>6620</v>
      </c>
      <c r="E5525" s="350" t="s">
        <v>24</v>
      </c>
      <c r="F5525" s="349" t="s">
        <v>24</v>
      </c>
      <c r="G5525" s="349">
        <v>101118</v>
      </c>
      <c r="H5525" s="349" t="s">
        <v>6634</v>
      </c>
      <c r="I5525" s="349" t="s">
        <v>191</v>
      </c>
      <c r="J5525" s="349" t="s">
        <v>1333</v>
      </c>
      <c r="K5525" s="350">
        <v>3.73</v>
      </c>
      <c r="L5525" s="349" t="s">
        <v>1138</v>
      </c>
    </row>
    <row r="5526" spans="1:12" ht="13.5" x14ac:dyDescent="0.25">
      <c r="A5526" s="349" t="s">
        <v>6617</v>
      </c>
      <c r="B5526" s="349" t="s">
        <v>6618</v>
      </c>
      <c r="C5526" s="349" t="s">
        <v>6619</v>
      </c>
      <c r="D5526" s="349" t="s">
        <v>6620</v>
      </c>
      <c r="E5526" s="350" t="s">
        <v>24</v>
      </c>
      <c r="F5526" s="349" t="s">
        <v>24</v>
      </c>
      <c r="G5526" s="349">
        <v>101119</v>
      </c>
      <c r="H5526" s="349" t="s">
        <v>6635</v>
      </c>
      <c r="I5526" s="349" t="s">
        <v>191</v>
      </c>
      <c r="J5526" s="349" t="s">
        <v>1333</v>
      </c>
      <c r="K5526" s="350">
        <v>8.3000000000000007</v>
      </c>
      <c r="L5526" s="349" t="s">
        <v>1138</v>
      </c>
    </row>
    <row r="5527" spans="1:12" ht="13.5" x14ac:dyDescent="0.25">
      <c r="A5527" s="349" t="s">
        <v>6617</v>
      </c>
      <c r="B5527" s="349" t="s">
        <v>6618</v>
      </c>
      <c r="C5527" s="349" t="s">
        <v>6619</v>
      </c>
      <c r="D5527" s="349" t="s">
        <v>6620</v>
      </c>
      <c r="E5527" s="350" t="s">
        <v>24</v>
      </c>
      <c r="F5527" s="349" t="s">
        <v>24</v>
      </c>
      <c r="G5527" s="349">
        <v>101120</v>
      </c>
      <c r="H5527" s="349" t="s">
        <v>6636</v>
      </c>
      <c r="I5527" s="349" t="s">
        <v>191</v>
      </c>
      <c r="J5527" s="349" t="s">
        <v>1333</v>
      </c>
      <c r="K5527" s="350">
        <v>6.95</v>
      </c>
      <c r="L5527" s="349" t="s">
        <v>1138</v>
      </c>
    </row>
    <row r="5528" spans="1:12" ht="13.5" x14ac:dyDescent="0.25">
      <c r="A5528" s="349" t="s">
        <v>6617</v>
      </c>
      <c r="B5528" s="349" t="s">
        <v>6618</v>
      </c>
      <c r="C5528" s="349" t="s">
        <v>6619</v>
      </c>
      <c r="D5528" s="349" t="s">
        <v>6620</v>
      </c>
      <c r="E5528" s="350" t="s">
        <v>24</v>
      </c>
      <c r="F5528" s="349" t="s">
        <v>24</v>
      </c>
      <c r="G5528" s="349">
        <v>101121</v>
      </c>
      <c r="H5528" s="349" t="s">
        <v>6637</v>
      </c>
      <c r="I5528" s="349" t="s">
        <v>191</v>
      </c>
      <c r="J5528" s="349" t="s">
        <v>1333</v>
      </c>
      <c r="K5528" s="350">
        <v>4.34</v>
      </c>
      <c r="L5528" s="349" t="s">
        <v>1138</v>
      </c>
    </row>
    <row r="5529" spans="1:12" ht="13.5" x14ac:dyDescent="0.25">
      <c r="A5529" s="349" t="s">
        <v>6617</v>
      </c>
      <c r="B5529" s="349" t="s">
        <v>6618</v>
      </c>
      <c r="C5529" s="349" t="s">
        <v>6619</v>
      </c>
      <c r="D5529" s="349" t="s">
        <v>6620</v>
      </c>
      <c r="E5529" s="350" t="s">
        <v>24</v>
      </c>
      <c r="F5529" s="349" t="s">
        <v>24</v>
      </c>
      <c r="G5529" s="349">
        <v>101122</v>
      </c>
      <c r="H5529" s="349" t="s">
        <v>6638</v>
      </c>
      <c r="I5529" s="349" t="s">
        <v>191</v>
      </c>
      <c r="J5529" s="349" t="s">
        <v>1333</v>
      </c>
      <c r="K5529" s="350">
        <v>5.95</v>
      </c>
      <c r="L5529" s="349" t="s">
        <v>1138</v>
      </c>
    </row>
    <row r="5530" spans="1:12" ht="13.5" x14ac:dyDescent="0.25">
      <c r="A5530" s="349" t="s">
        <v>6617</v>
      </c>
      <c r="B5530" s="349" t="s">
        <v>6618</v>
      </c>
      <c r="C5530" s="349" t="s">
        <v>6619</v>
      </c>
      <c r="D5530" s="349" t="s">
        <v>6620</v>
      </c>
      <c r="E5530" s="350" t="s">
        <v>24</v>
      </c>
      <c r="F5530" s="349" t="s">
        <v>24</v>
      </c>
      <c r="G5530" s="349">
        <v>101123</v>
      </c>
      <c r="H5530" s="349" t="s">
        <v>6639</v>
      </c>
      <c r="I5530" s="349" t="s">
        <v>191</v>
      </c>
      <c r="J5530" s="349" t="s">
        <v>1333</v>
      </c>
      <c r="K5530" s="350">
        <v>7.13</v>
      </c>
      <c r="L5530" s="349" t="s">
        <v>1138</v>
      </c>
    </row>
    <row r="5531" spans="1:12" ht="13.5" x14ac:dyDescent="0.25">
      <c r="A5531" s="349" t="s">
        <v>6617</v>
      </c>
      <c r="B5531" s="349" t="s">
        <v>6618</v>
      </c>
      <c r="C5531" s="349" t="s">
        <v>6619</v>
      </c>
      <c r="D5531" s="349" t="s">
        <v>6620</v>
      </c>
      <c r="E5531" s="350" t="s">
        <v>24</v>
      </c>
      <c r="F5531" s="349" t="s">
        <v>24</v>
      </c>
      <c r="G5531" s="349">
        <v>101124</v>
      </c>
      <c r="H5531" s="349" t="s">
        <v>6640</v>
      </c>
      <c r="I5531" s="349" t="s">
        <v>191</v>
      </c>
      <c r="J5531" s="349" t="s">
        <v>1333</v>
      </c>
      <c r="K5531" s="350">
        <v>15.32</v>
      </c>
      <c r="L5531" s="349" t="s">
        <v>1138</v>
      </c>
    </row>
    <row r="5532" spans="1:12" ht="13.5" x14ac:dyDescent="0.25">
      <c r="A5532" s="349" t="s">
        <v>6617</v>
      </c>
      <c r="B5532" s="349" t="s">
        <v>6618</v>
      </c>
      <c r="C5532" s="349" t="s">
        <v>6619</v>
      </c>
      <c r="D5532" s="349" t="s">
        <v>6620</v>
      </c>
      <c r="E5532" s="350" t="s">
        <v>24</v>
      </c>
      <c r="F5532" s="349" t="s">
        <v>24</v>
      </c>
      <c r="G5532" s="349">
        <v>101125</v>
      </c>
      <c r="H5532" s="349" t="s">
        <v>6641</v>
      </c>
      <c r="I5532" s="349" t="s">
        <v>191</v>
      </c>
      <c r="J5532" s="349" t="s">
        <v>1333</v>
      </c>
      <c r="K5532" s="350">
        <v>14.61</v>
      </c>
      <c r="L5532" s="349" t="s">
        <v>1138</v>
      </c>
    </row>
    <row r="5533" spans="1:12" ht="13.5" x14ac:dyDescent="0.25">
      <c r="A5533" s="349" t="s">
        <v>6617</v>
      </c>
      <c r="B5533" s="349" t="s">
        <v>6618</v>
      </c>
      <c r="C5533" s="349" t="s">
        <v>6619</v>
      </c>
      <c r="D5533" s="349" t="s">
        <v>6620</v>
      </c>
      <c r="E5533" s="350" t="s">
        <v>24</v>
      </c>
      <c r="F5533" s="349" t="s">
        <v>24</v>
      </c>
      <c r="G5533" s="349">
        <v>101126</v>
      </c>
      <c r="H5533" s="349" t="s">
        <v>6642</v>
      </c>
      <c r="I5533" s="349" t="s">
        <v>191</v>
      </c>
      <c r="J5533" s="349" t="s">
        <v>1333</v>
      </c>
      <c r="K5533" s="350">
        <v>13.23</v>
      </c>
      <c r="L5533" s="349" t="s">
        <v>1138</v>
      </c>
    </row>
    <row r="5534" spans="1:12" ht="13.5" x14ac:dyDescent="0.25">
      <c r="A5534" s="349" t="s">
        <v>6617</v>
      </c>
      <c r="B5534" s="349" t="s">
        <v>6618</v>
      </c>
      <c r="C5534" s="349" t="s">
        <v>6619</v>
      </c>
      <c r="D5534" s="349" t="s">
        <v>6620</v>
      </c>
      <c r="E5534" s="350" t="s">
        <v>24</v>
      </c>
      <c r="F5534" s="349" t="s">
        <v>24</v>
      </c>
      <c r="G5534" s="349">
        <v>101127</v>
      </c>
      <c r="H5534" s="349" t="s">
        <v>6643</v>
      </c>
      <c r="I5534" s="349" t="s">
        <v>191</v>
      </c>
      <c r="J5534" s="349" t="s">
        <v>1333</v>
      </c>
      <c r="K5534" s="350">
        <v>14.1</v>
      </c>
      <c r="L5534" s="349" t="s">
        <v>1138</v>
      </c>
    </row>
    <row r="5535" spans="1:12" ht="13.5" x14ac:dyDescent="0.25">
      <c r="A5535" s="349" t="s">
        <v>6617</v>
      </c>
      <c r="B5535" s="349" t="s">
        <v>6618</v>
      </c>
      <c r="C5535" s="349" t="s">
        <v>6619</v>
      </c>
      <c r="D5535" s="349" t="s">
        <v>6620</v>
      </c>
      <c r="E5535" s="350" t="s">
        <v>24</v>
      </c>
      <c r="F5535" s="349" t="s">
        <v>24</v>
      </c>
      <c r="G5535" s="349">
        <v>101128</v>
      </c>
      <c r="H5535" s="349" t="s">
        <v>6644</v>
      </c>
      <c r="I5535" s="349" t="s">
        <v>191</v>
      </c>
      <c r="J5535" s="349" t="s">
        <v>1333</v>
      </c>
      <c r="K5535" s="350">
        <v>14.71</v>
      </c>
      <c r="L5535" s="349" t="s">
        <v>1138</v>
      </c>
    </row>
    <row r="5536" spans="1:12" ht="13.5" x14ac:dyDescent="0.25">
      <c r="A5536" s="349" t="s">
        <v>6617</v>
      </c>
      <c r="B5536" s="349" t="s">
        <v>6618</v>
      </c>
      <c r="C5536" s="349" t="s">
        <v>6619</v>
      </c>
      <c r="D5536" s="349" t="s">
        <v>6620</v>
      </c>
      <c r="E5536" s="350" t="s">
        <v>24</v>
      </c>
      <c r="F5536" s="349" t="s">
        <v>24</v>
      </c>
      <c r="G5536" s="349">
        <v>101129</v>
      </c>
      <c r="H5536" s="349" t="s">
        <v>6645</v>
      </c>
      <c r="I5536" s="349" t="s">
        <v>191</v>
      </c>
      <c r="J5536" s="349" t="s">
        <v>1333</v>
      </c>
      <c r="K5536" s="350">
        <v>19.72</v>
      </c>
      <c r="L5536" s="349" t="s">
        <v>1138</v>
      </c>
    </row>
    <row r="5537" spans="1:12" ht="13.5" x14ac:dyDescent="0.25">
      <c r="A5537" s="349" t="s">
        <v>6617</v>
      </c>
      <c r="B5537" s="349" t="s">
        <v>6618</v>
      </c>
      <c r="C5537" s="349" t="s">
        <v>6619</v>
      </c>
      <c r="D5537" s="349" t="s">
        <v>6620</v>
      </c>
      <c r="E5537" s="350" t="s">
        <v>24</v>
      </c>
      <c r="F5537" s="349" t="s">
        <v>24</v>
      </c>
      <c r="G5537" s="349">
        <v>101130</v>
      </c>
      <c r="H5537" s="349" t="s">
        <v>6646</v>
      </c>
      <c r="I5537" s="349" t="s">
        <v>191</v>
      </c>
      <c r="J5537" s="349" t="s">
        <v>1333</v>
      </c>
      <c r="K5537" s="350">
        <v>18.37</v>
      </c>
      <c r="L5537" s="349" t="s">
        <v>1138</v>
      </c>
    </row>
    <row r="5538" spans="1:12" ht="13.5" x14ac:dyDescent="0.25">
      <c r="A5538" s="349" t="s">
        <v>6617</v>
      </c>
      <c r="B5538" s="349" t="s">
        <v>6618</v>
      </c>
      <c r="C5538" s="349" t="s">
        <v>6619</v>
      </c>
      <c r="D5538" s="349" t="s">
        <v>6620</v>
      </c>
      <c r="E5538" s="350" t="s">
        <v>24</v>
      </c>
      <c r="F5538" s="349" t="s">
        <v>24</v>
      </c>
      <c r="G5538" s="349">
        <v>101131</v>
      </c>
      <c r="H5538" s="349" t="s">
        <v>6647</v>
      </c>
      <c r="I5538" s="349" t="s">
        <v>191</v>
      </c>
      <c r="J5538" s="349" t="s">
        <v>1333</v>
      </c>
      <c r="K5538" s="350">
        <v>15.76</v>
      </c>
      <c r="L5538" s="349" t="s">
        <v>1138</v>
      </c>
    </row>
    <row r="5539" spans="1:12" ht="13.5" x14ac:dyDescent="0.25">
      <c r="A5539" s="349" t="s">
        <v>6617</v>
      </c>
      <c r="B5539" s="349" t="s">
        <v>6618</v>
      </c>
      <c r="C5539" s="349" t="s">
        <v>6619</v>
      </c>
      <c r="D5539" s="349" t="s">
        <v>6620</v>
      </c>
      <c r="E5539" s="350" t="s">
        <v>24</v>
      </c>
      <c r="F5539" s="349" t="s">
        <v>24</v>
      </c>
      <c r="G5539" s="349">
        <v>101132</v>
      </c>
      <c r="H5539" s="349" t="s">
        <v>6648</v>
      </c>
      <c r="I5539" s="349" t="s">
        <v>191</v>
      </c>
      <c r="J5539" s="349" t="s">
        <v>1333</v>
      </c>
      <c r="K5539" s="350">
        <v>17.37</v>
      </c>
      <c r="L5539" s="349" t="s">
        <v>1138</v>
      </c>
    </row>
    <row r="5540" spans="1:12" ht="13.5" x14ac:dyDescent="0.25">
      <c r="A5540" s="349" t="s">
        <v>6617</v>
      </c>
      <c r="B5540" s="349" t="s">
        <v>6618</v>
      </c>
      <c r="C5540" s="349" t="s">
        <v>6619</v>
      </c>
      <c r="D5540" s="349" t="s">
        <v>6620</v>
      </c>
      <c r="E5540" s="350" t="s">
        <v>24</v>
      </c>
      <c r="F5540" s="349" t="s">
        <v>24</v>
      </c>
      <c r="G5540" s="349">
        <v>101133</v>
      </c>
      <c r="H5540" s="349" t="s">
        <v>6649</v>
      </c>
      <c r="I5540" s="349" t="s">
        <v>191</v>
      </c>
      <c r="J5540" s="349" t="s">
        <v>1333</v>
      </c>
      <c r="K5540" s="350">
        <v>18.55</v>
      </c>
      <c r="L5540" s="349" t="s">
        <v>1138</v>
      </c>
    </row>
    <row r="5541" spans="1:12" ht="13.5" x14ac:dyDescent="0.25">
      <c r="A5541" s="349" t="s">
        <v>6617</v>
      </c>
      <c r="B5541" s="349" t="s">
        <v>6618</v>
      </c>
      <c r="C5541" s="349" t="s">
        <v>6619</v>
      </c>
      <c r="D5541" s="349" t="s">
        <v>6620</v>
      </c>
      <c r="E5541" s="350" t="s">
        <v>24</v>
      </c>
      <c r="F5541" s="349" t="s">
        <v>24</v>
      </c>
      <c r="G5541" s="349">
        <v>101134</v>
      </c>
      <c r="H5541" s="349" t="s">
        <v>6650</v>
      </c>
      <c r="I5541" s="349" t="s">
        <v>191</v>
      </c>
      <c r="J5541" s="349" t="s">
        <v>1333</v>
      </c>
      <c r="K5541" s="350">
        <v>15.98</v>
      </c>
      <c r="L5541" s="349" t="s">
        <v>1138</v>
      </c>
    </row>
    <row r="5542" spans="1:12" ht="13.5" x14ac:dyDescent="0.25">
      <c r="A5542" s="349" t="s">
        <v>6617</v>
      </c>
      <c r="B5542" s="349" t="s">
        <v>6618</v>
      </c>
      <c r="C5542" s="349" t="s">
        <v>6619</v>
      </c>
      <c r="D5542" s="349" t="s">
        <v>6620</v>
      </c>
      <c r="E5542" s="350" t="s">
        <v>24</v>
      </c>
      <c r="F5542" s="349" t="s">
        <v>24</v>
      </c>
      <c r="G5542" s="349">
        <v>101135</v>
      </c>
      <c r="H5542" s="349" t="s">
        <v>6651</v>
      </c>
      <c r="I5542" s="349" t="s">
        <v>191</v>
      </c>
      <c r="J5542" s="349" t="s">
        <v>1333</v>
      </c>
      <c r="K5542" s="350">
        <v>15.27</v>
      </c>
      <c r="L5542" s="349" t="s">
        <v>1138</v>
      </c>
    </row>
    <row r="5543" spans="1:12" ht="13.5" x14ac:dyDescent="0.25">
      <c r="A5543" s="349" t="s">
        <v>6617</v>
      </c>
      <c r="B5543" s="349" t="s">
        <v>6618</v>
      </c>
      <c r="C5543" s="349" t="s">
        <v>6619</v>
      </c>
      <c r="D5543" s="349" t="s">
        <v>6620</v>
      </c>
      <c r="E5543" s="350" t="s">
        <v>24</v>
      </c>
      <c r="F5543" s="349" t="s">
        <v>24</v>
      </c>
      <c r="G5543" s="349">
        <v>101136</v>
      </c>
      <c r="H5543" s="349" t="s">
        <v>6652</v>
      </c>
      <c r="I5543" s="349" t="s">
        <v>191</v>
      </c>
      <c r="J5543" s="349" t="s">
        <v>1333</v>
      </c>
      <c r="K5543" s="350">
        <v>13.89</v>
      </c>
      <c r="L5543" s="349" t="s">
        <v>1138</v>
      </c>
    </row>
    <row r="5544" spans="1:12" ht="13.5" x14ac:dyDescent="0.25">
      <c r="A5544" s="349" t="s">
        <v>6617</v>
      </c>
      <c r="B5544" s="349" t="s">
        <v>6618</v>
      </c>
      <c r="C5544" s="349" t="s">
        <v>6619</v>
      </c>
      <c r="D5544" s="349" t="s">
        <v>6620</v>
      </c>
      <c r="E5544" s="350" t="s">
        <v>24</v>
      </c>
      <c r="F5544" s="349" t="s">
        <v>24</v>
      </c>
      <c r="G5544" s="349">
        <v>101137</v>
      </c>
      <c r="H5544" s="349" t="s">
        <v>6653</v>
      </c>
      <c r="I5544" s="349" t="s">
        <v>191</v>
      </c>
      <c r="J5544" s="349" t="s">
        <v>1333</v>
      </c>
      <c r="K5544" s="350">
        <v>14.76</v>
      </c>
      <c r="L5544" s="349" t="s">
        <v>1138</v>
      </c>
    </row>
    <row r="5545" spans="1:12" ht="13.5" x14ac:dyDescent="0.25">
      <c r="A5545" s="349" t="s">
        <v>6617</v>
      </c>
      <c r="B5545" s="349" t="s">
        <v>6618</v>
      </c>
      <c r="C5545" s="349" t="s">
        <v>6619</v>
      </c>
      <c r="D5545" s="349" t="s">
        <v>6620</v>
      </c>
      <c r="E5545" s="350" t="s">
        <v>24</v>
      </c>
      <c r="F5545" s="349" t="s">
        <v>24</v>
      </c>
      <c r="G5545" s="349">
        <v>101138</v>
      </c>
      <c r="H5545" s="349" t="s">
        <v>6654</v>
      </c>
      <c r="I5545" s="349" t="s">
        <v>191</v>
      </c>
      <c r="J5545" s="349" t="s">
        <v>1333</v>
      </c>
      <c r="K5545" s="350">
        <v>15.37</v>
      </c>
      <c r="L5545" s="349" t="s">
        <v>1138</v>
      </c>
    </row>
    <row r="5546" spans="1:12" ht="13.5" x14ac:dyDescent="0.25">
      <c r="A5546" s="349" t="s">
        <v>6617</v>
      </c>
      <c r="B5546" s="349" t="s">
        <v>6618</v>
      </c>
      <c r="C5546" s="349" t="s">
        <v>6619</v>
      </c>
      <c r="D5546" s="349" t="s">
        <v>6620</v>
      </c>
      <c r="E5546" s="350" t="s">
        <v>24</v>
      </c>
      <c r="F5546" s="349" t="s">
        <v>24</v>
      </c>
      <c r="G5546" s="349">
        <v>101139</v>
      </c>
      <c r="H5546" s="349" t="s">
        <v>6655</v>
      </c>
      <c r="I5546" s="349" t="s">
        <v>191</v>
      </c>
      <c r="J5546" s="349" t="s">
        <v>1333</v>
      </c>
      <c r="K5546" s="350">
        <v>20.399999999999999</v>
      </c>
      <c r="L5546" s="349" t="s">
        <v>1138</v>
      </c>
    </row>
    <row r="5547" spans="1:12" ht="13.5" x14ac:dyDescent="0.25">
      <c r="A5547" s="349" t="s">
        <v>6617</v>
      </c>
      <c r="B5547" s="349" t="s">
        <v>6618</v>
      </c>
      <c r="C5547" s="349" t="s">
        <v>6619</v>
      </c>
      <c r="D5547" s="349" t="s">
        <v>6620</v>
      </c>
      <c r="E5547" s="350" t="s">
        <v>24</v>
      </c>
      <c r="F5547" s="349" t="s">
        <v>24</v>
      </c>
      <c r="G5547" s="349">
        <v>101140</v>
      </c>
      <c r="H5547" s="349" t="s">
        <v>6656</v>
      </c>
      <c r="I5547" s="349" t="s">
        <v>191</v>
      </c>
      <c r="J5547" s="349" t="s">
        <v>1333</v>
      </c>
      <c r="K5547" s="350">
        <v>19.05</v>
      </c>
      <c r="L5547" s="349" t="s">
        <v>1138</v>
      </c>
    </row>
    <row r="5548" spans="1:12" ht="13.5" x14ac:dyDescent="0.25">
      <c r="A5548" s="349" t="s">
        <v>6617</v>
      </c>
      <c r="B5548" s="349" t="s">
        <v>6618</v>
      </c>
      <c r="C5548" s="349" t="s">
        <v>6619</v>
      </c>
      <c r="D5548" s="349" t="s">
        <v>6620</v>
      </c>
      <c r="E5548" s="350" t="s">
        <v>24</v>
      </c>
      <c r="F5548" s="349" t="s">
        <v>24</v>
      </c>
      <c r="G5548" s="349">
        <v>101141</v>
      </c>
      <c r="H5548" s="349" t="s">
        <v>6657</v>
      </c>
      <c r="I5548" s="349" t="s">
        <v>191</v>
      </c>
      <c r="J5548" s="349" t="s">
        <v>1333</v>
      </c>
      <c r="K5548" s="350">
        <v>16.440000000000001</v>
      </c>
      <c r="L5548" s="349" t="s">
        <v>1138</v>
      </c>
    </row>
    <row r="5549" spans="1:12" ht="13.5" x14ac:dyDescent="0.25">
      <c r="A5549" s="349" t="s">
        <v>6617</v>
      </c>
      <c r="B5549" s="349" t="s">
        <v>6618</v>
      </c>
      <c r="C5549" s="349" t="s">
        <v>6619</v>
      </c>
      <c r="D5549" s="349" t="s">
        <v>6620</v>
      </c>
      <c r="E5549" s="350" t="s">
        <v>24</v>
      </c>
      <c r="F5549" s="349" t="s">
        <v>24</v>
      </c>
      <c r="G5549" s="349">
        <v>101142</v>
      </c>
      <c r="H5549" s="349" t="s">
        <v>6658</v>
      </c>
      <c r="I5549" s="349" t="s">
        <v>191</v>
      </c>
      <c r="J5549" s="349" t="s">
        <v>1333</v>
      </c>
      <c r="K5549" s="350">
        <v>18.05</v>
      </c>
      <c r="L5549" s="349" t="s">
        <v>1138</v>
      </c>
    </row>
    <row r="5550" spans="1:12" ht="13.5" x14ac:dyDescent="0.25">
      <c r="A5550" s="349" t="s">
        <v>6617</v>
      </c>
      <c r="B5550" s="349" t="s">
        <v>6618</v>
      </c>
      <c r="C5550" s="349" t="s">
        <v>6619</v>
      </c>
      <c r="D5550" s="349" t="s">
        <v>6620</v>
      </c>
      <c r="E5550" s="350" t="s">
        <v>24</v>
      </c>
      <c r="F5550" s="349" t="s">
        <v>24</v>
      </c>
      <c r="G5550" s="349">
        <v>101143</v>
      </c>
      <c r="H5550" s="349" t="s">
        <v>6659</v>
      </c>
      <c r="I5550" s="349" t="s">
        <v>191</v>
      </c>
      <c r="J5550" s="349" t="s">
        <v>1333</v>
      </c>
      <c r="K5550" s="350">
        <v>19.23</v>
      </c>
      <c r="L5550" s="349" t="s">
        <v>1138</v>
      </c>
    </row>
    <row r="5551" spans="1:12" ht="13.5" x14ac:dyDescent="0.25">
      <c r="A5551" s="349" t="s">
        <v>6617</v>
      </c>
      <c r="B5551" s="349" t="s">
        <v>6618</v>
      </c>
      <c r="C5551" s="349" t="s">
        <v>6619</v>
      </c>
      <c r="D5551" s="349" t="s">
        <v>6620</v>
      </c>
      <c r="E5551" s="350" t="s">
        <v>24</v>
      </c>
      <c r="F5551" s="349" t="s">
        <v>24</v>
      </c>
      <c r="G5551" s="349">
        <v>101144</v>
      </c>
      <c r="H5551" s="349" t="s">
        <v>6660</v>
      </c>
      <c r="I5551" s="349" t="s">
        <v>191</v>
      </c>
      <c r="J5551" s="349" t="s">
        <v>1333</v>
      </c>
      <c r="K5551" s="350">
        <v>16.03</v>
      </c>
      <c r="L5551" s="349" t="s">
        <v>1138</v>
      </c>
    </row>
    <row r="5552" spans="1:12" ht="13.5" x14ac:dyDescent="0.25">
      <c r="A5552" s="349" t="s">
        <v>6617</v>
      </c>
      <c r="B5552" s="349" t="s">
        <v>6618</v>
      </c>
      <c r="C5552" s="349" t="s">
        <v>6619</v>
      </c>
      <c r="D5552" s="349" t="s">
        <v>6620</v>
      </c>
      <c r="E5552" s="350" t="s">
        <v>24</v>
      </c>
      <c r="F5552" s="349" t="s">
        <v>24</v>
      </c>
      <c r="G5552" s="349">
        <v>101145</v>
      </c>
      <c r="H5552" s="349" t="s">
        <v>6661</v>
      </c>
      <c r="I5552" s="349" t="s">
        <v>191</v>
      </c>
      <c r="J5552" s="349" t="s">
        <v>1333</v>
      </c>
      <c r="K5552" s="350">
        <v>15.32</v>
      </c>
      <c r="L5552" s="349" t="s">
        <v>1138</v>
      </c>
    </row>
    <row r="5553" spans="1:12" ht="13.5" x14ac:dyDescent="0.25">
      <c r="A5553" s="349" t="s">
        <v>6617</v>
      </c>
      <c r="B5553" s="349" t="s">
        <v>6618</v>
      </c>
      <c r="C5553" s="349" t="s">
        <v>6619</v>
      </c>
      <c r="D5553" s="349" t="s">
        <v>6620</v>
      </c>
      <c r="E5553" s="350" t="s">
        <v>24</v>
      </c>
      <c r="F5553" s="349" t="s">
        <v>24</v>
      </c>
      <c r="G5553" s="349">
        <v>101146</v>
      </c>
      <c r="H5553" s="349" t="s">
        <v>6662</v>
      </c>
      <c r="I5553" s="349" t="s">
        <v>191</v>
      </c>
      <c r="J5553" s="349" t="s">
        <v>1333</v>
      </c>
      <c r="K5553" s="350">
        <v>13.94</v>
      </c>
      <c r="L5553" s="349" t="s">
        <v>1138</v>
      </c>
    </row>
    <row r="5554" spans="1:12" ht="13.5" x14ac:dyDescent="0.25">
      <c r="A5554" s="349" t="s">
        <v>6617</v>
      </c>
      <c r="B5554" s="349" t="s">
        <v>6618</v>
      </c>
      <c r="C5554" s="349" t="s">
        <v>6619</v>
      </c>
      <c r="D5554" s="349" t="s">
        <v>6620</v>
      </c>
      <c r="E5554" s="350" t="s">
        <v>24</v>
      </c>
      <c r="F5554" s="349" t="s">
        <v>24</v>
      </c>
      <c r="G5554" s="349">
        <v>101147</v>
      </c>
      <c r="H5554" s="349" t="s">
        <v>6663</v>
      </c>
      <c r="I5554" s="349" t="s">
        <v>191</v>
      </c>
      <c r="J5554" s="349" t="s">
        <v>1333</v>
      </c>
      <c r="K5554" s="350">
        <v>14.81</v>
      </c>
      <c r="L5554" s="349" t="s">
        <v>1138</v>
      </c>
    </row>
    <row r="5555" spans="1:12" ht="13.5" x14ac:dyDescent="0.25">
      <c r="A5555" s="349" t="s">
        <v>6617</v>
      </c>
      <c r="B5555" s="349" t="s">
        <v>6618</v>
      </c>
      <c r="C5555" s="349" t="s">
        <v>6619</v>
      </c>
      <c r="D5555" s="349" t="s">
        <v>6620</v>
      </c>
      <c r="E5555" s="350" t="s">
        <v>24</v>
      </c>
      <c r="F5555" s="349" t="s">
        <v>24</v>
      </c>
      <c r="G5555" s="349">
        <v>101148</v>
      </c>
      <c r="H5555" s="349" t="s">
        <v>6664</v>
      </c>
      <c r="I5555" s="349" t="s">
        <v>191</v>
      </c>
      <c r="J5555" s="349" t="s">
        <v>1333</v>
      </c>
      <c r="K5555" s="350">
        <v>15.42</v>
      </c>
      <c r="L5555" s="349" t="s">
        <v>1138</v>
      </c>
    </row>
    <row r="5556" spans="1:12" ht="13.5" x14ac:dyDescent="0.25">
      <c r="A5556" s="349" t="s">
        <v>6617</v>
      </c>
      <c r="B5556" s="349" t="s">
        <v>6618</v>
      </c>
      <c r="C5556" s="349" t="s">
        <v>6619</v>
      </c>
      <c r="D5556" s="349" t="s">
        <v>6620</v>
      </c>
      <c r="E5556" s="350" t="s">
        <v>24</v>
      </c>
      <c r="F5556" s="349" t="s">
        <v>24</v>
      </c>
      <c r="G5556" s="349">
        <v>101149</v>
      </c>
      <c r="H5556" s="349" t="s">
        <v>6665</v>
      </c>
      <c r="I5556" s="349" t="s">
        <v>191</v>
      </c>
      <c r="J5556" s="349" t="s">
        <v>1333</v>
      </c>
      <c r="K5556" s="350">
        <v>20.46</v>
      </c>
      <c r="L5556" s="349" t="s">
        <v>1138</v>
      </c>
    </row>
    <row r="5557" spans="1:12" ht="13.5" x14ac:dyDescent="0.25">
      <c r="A5557" s="349" t="s">
        <v>6617</v>
      </c>
      <c r="B5557" s="349" t="s">
        <v>6618</v>
      </c>
      <c r="C5557" s="349" t="s">
        <v>6619</v>
      </c>
      <c r="D5557" s="349" t="s">
        <v>6620</v>
      </c>
      <c r="E5557" s="350" t="s">
        <v>24</v>
      </c>
      <c r="F5557" s="349" t="s">
        <v>24</v>
      </c>
      <c r="G5557" s="349">
        <v>101150</v>
      </c>
      <c r="H5557" s="349" t="s">
        <v>6666</v>
      </c>
      <c r="I5557" s="349" t="s">
        <v>191</v>
      </c>
      <c r="J5557" s="349" t="s">
        <v>1333</v>
      </c>
      <c r="K5557" s="350">
        <v>19.11</v>
      </c>
      <c r="L5557" s="349" t="s">
        <v>1138</v>
      </c>
    </row>
    <row r="5558" spans="1:12" ht="13.5" x14ac:dyDescent="0.25">
      <c r="A5558" s="349" t="s">
        <v>6617</v>
      </c>
      <c r="B5558" s="349" t="s">
        <v>6618</v>
      </c>
      <c r="C5558" s="349" t="s">
        <v>6619</v>
      </c>
      <c r="D5558" s="349" t="s">
        <v>6620</v>
      </c>
      <c r="E5558" s="350" t="s">
        <v>24</v>
      </c>
      <c r="F5558" s="349" t="s">
        <v>24</v>
      </c>
      <c r="G5558" s="349">
        <v>101151</v>
      </c>
      <c r="H5558" s="349" t="s">
        <v>6667</v>
      </c>
      <c r="I5558" s="349" t="s">
        <v>191</v>
      </c>
      <c r="J5558" s="349" t="s">
        <v>1333</v>
      </c>
      <c r="K5558" s="350">
        <v>16.5</v>
      </c>
      <c r="L5558" s="349" t="s">
        <v>1138</v>
      </c>
    </row>
    <row r="5559" spans="1:12" ht="13.5" x14ac:dyDescent="0.25">
      <c r="A5559" s="349" t="s">
        <v>6617</v>
      </c>
      <c r="B5559" s="349" t="s">
        <v>6618</v>
      </c>
      <c r="C5559" s="349" t="s">
        <v>6619</v>
      </c>
      <c r="D5559" s="349" t="s">
        <v>6620</v>
      </c>
      <c r="E5559" s="350" t="s">
        <v>24</v>
      </c>
      <c r="F5559" s="349" t="s">
        <v>24</v>
      </c>
      <c r="G5559" s="349">
        <v>101152</v>
      </c>
      <c r="H5559" s="349" t="s">
        <v>6668</v>
      </c>
      <c r="I5559" s="349" t="s">
        <v>191</v>
      </c>
      <c r="J5559" s="349" t="s">
        <v>1333</v>
      </c>
      <c r="K5559" s="350">
        <v>18.11</v>
      </c>
      <c r="L5559" s="349" t="s">
        <v>1138</v>
      </c>
    </row>
    <row r="5560" spans="1:12" ht="13.5" x14ac:dyDescent="0.25">
      <c r="A5560" s="349" t="s">
        <v>6617</v>
      </c>
      <c r="B5560" s="349" t="s">
        <v>6618</v>
      </c>
      <c r="C5560" s="349" t="s">
        <v>6619</v>
      </c>
      <c r="D5560" s="349" t="s">
        <v>6620</v>
      </c>
      <c r="E5560" s="350" t="s">
        <v>24</v>
      </c>
      <c r="F5560" s="349" t="s">
        <v>24</v>
      </c>
      <c r="G5560" s="349">
        <v>101153</v>
      </c>
      <c r="H5560" s="349" t="s">
        <v>6669</v>
      </c>
      <c r="I5560" s="349" t="s">
        <v>191</v>
      </c>
      <c r="J5560" s="349" t="s">
        <v>1333</v>
      </c>
      <c r="K5560" s="350">
        <v>19.29</v>
      </c>
      <c r="L5560" s="349" t="s">
        <v>1138</v>
      </c>
    </row>
    <row r="5561" spans="1:12" ht="13.5" x14ac:dyDescent="0.25">
      <c r="A5561" s="349" t="s">
        <v>6617</v>
      </c>
      <c r="B5561" s="349" t="s">
        <v>6618</v>
      </c>
      <c r="C5561" s="349" t="s">
        <v>6619</v>
      </c>
      <c r="D5561" s="349" t="s">
        <v>6620</v>
      </c>
      <c r="E5561" s="350" t="s">
        <v>24</v>
      </c>
      <c r="F5561" s="349" t="s">
        <v>24</v>
      </c>
      <c r="G5561" s="349">
        <v>101206</v>
      </c>
      <c r="H5561" s="349" t="s">
        <v>6670</v>
      </c>
      <c r="I5561" s="349" t="s">
        <v>191</v>
      </c>
      <c r="J5561" s="349" t="s">
        <v>1333</v>
      </c>
      <c r="K5561" s="350">
        <v>12.54</v>
      </c>
      <c r="L5561" s="349" t="s">
        <v>1138</v>
      </c>
    </row>
    <row r="5562" spans="1:12" ht="13.5" x14ac:dyDescent="0.25">
      <c r="A5562" s="349" t="s">
        <v>6617</v>
      </c>
      <c r="B5562" s="349" t="s">
        <v>6618</v>
      </c>
      <c r="C5562" s="349" t="s">
        <v>6619</v>
      </c>
      <c r="D5562" s="349" t="s">
        <v>6620</v>
      </c>
      <c r="E5562" s="350" t="s">
        <v>24</v>
      </c>
      <c r="F5562" s="349" t="s">
        <v>24</v>
      </c>
      <c r="G5562" s="349">
        <v>101207</v>
      </c>
      <c r="H5562" s="349" t="s">
        <v>6671</v>
      </c>
      <c r="I5562" s="349" t="s">
        <v>191</v>
      </c>
      <c r="J5562" s="349" t="s">
        <v>1333</v>
      </c>
      <c r="K5562" s="350">
        <v>10.83</v>
      </c>
      <c r="L5562" s="349" t="s">
        <v>1138</v>
      </c>
    </row>
    <row r="5563" spans="1:12" ht="13.5" x14ac:dyDescent="0.25">
      <c r="A5563" s="349" t="s">
        <v>6617</v>
      </c>
      <c r="B5563" s="349" t="s">
        <v>6618</v>
      </c>
      <c r="C5563" s="349" t="s">
        <v>6619</v>
      </c>
      <c r="D5563" s="349" t="s">
        <v>6620</v>
      </c>
      <c r="E5563" s="350" t="s">
        <v>24</v>
      </c>
      <c r="F5563" s="349" t="s">
        <v>24</v>
      </c>
      <c r="G5563" s="349">
        <v>101208</v>
      </c>
      <c r="H5563" s="349" t="s">
        <v>6672</v>
      </c>
      <c r="I5563" s="349" t="s">
        <v>191</v>
      </c>
      <c r="J5563" s="349" t="s">
        <v>1333</v>
      </c>
      <c r="K5563" s="350">
        <v>10.57</v>
      </c>
      <c r="L5563" s="349" t="s">
        <v>1138</v>
      </c>
    </row>
    <row r="5564" spans="1:12" ht="13.5" x14ac:dyDescent="0.25">
      <c r="A5564" s="349" t="s">
        <v>6617</v>
      </c>
      <c r="B5564" s="349" t="s">
        <v>6618</v>
      </c>
      <c r="C5564" s="349" t="s">
        <v>6619</v>
      </c>
      <c r="D5564" s="349" t="s">
        <v>6620</v>
      </c>
      <c r="E5564" s="350" t="s">
        <v>24</v>
      </c>
      <c r="F5564" s="349" t="s">
        <v>24</v>
      </c>
      <c r="G5564" s="349">
        <v>101209</v>
      </c>
      <c r="H5564" s="349" t="s">
        <v>6673</v>
      </c>
      <c r="I5564" s="349" t="s">
        <v>191</v>
      </c>
      <c r="J5564" s="349" t="s">
        <v>1333</v>
      </c>
      <c r="K5564" s="350">
        <v>9.81</v>
      </c>
      <c r="L5564" s="349" t="s">
        <v>1138</v>
      </c>
    </row>
    <row r="5565" spans="1:12" ht="13.5" x14ac:dyDescent="0.25">
      <c r="A5565" s="349" t="s">
        <v>6617</v>
      </c>
      <c r="B5565" s="349" t="s">
        <v>6618</v>
      </c>
      <c r="C5565" s="349" t="s">
        <v>6619</v>
      </c>
      <c r="D5565" s="349" t="s">
        <v>6620</v>
      </c>
      <c r="E5565" s="350" t="s">
        <v>24</v>
      </c>
      <c r="F5565" s="349" t="s">
        <v>24</v>
      </c>
      <c r="G5565" s="349">
        <v>101210</v>
      </c>
      <c r="H5565" s="349" t="s">
        <v>6674</v>
      </c>
      <c r="I5565" s="349" t="s">
        <v>191</v>
      </c>
      <c r="J5565" s="349" t="s">
        <v>1333</v>
      </c>
      <c r="K5565" s="350">
        <v>17.54</v>
      </c>
      <c r="L5565" s="349" t="s">
        <v>1138</v>
      </c>
    </row>
    <row r="5566" spans="1:12" ht="13.5" x14ac:dyDescent="0.25">
      <c r="A5566" s="349" t="s">
        <v>6617</v>
      </c>
      <c r="B5566" s="349" t="s">
        <v>6618</v>
      </c>
      <c r="C5566" s="349" t="s">
        <v>6619</v>
      </c>
      <c r="D5566" s="349" t="s">
        <v>6620</v>
      </c>
      <c r="E5566" s="350" t="s">
        <v>24</v>
      </c>
      <c r="F5566" s="349" t="s">
        <v>24</v>
      </c>
      <c r="G5566" s="349">
        <v>101211</v>
      </c>
      <c r="H5566" s="349" t="s">
        <v>6675</v>
      </c>
      <c r="I5566" s="349" t="s">
        <v>191</v>
      </c>
      <c r="J5566" s="349" t="s">
        <v>1333</v>
      </c>
      <c r="K5566" s="350">
        <v>18.82</v>
      </c>
      <c r="L5566" s="349" t="s">
        <v>1138</v>
      </c>
    </row>
    <row r="5567" spans="1:12" ht="13.5" x14ac:dyDescent="0.25">
      <c r="A5567" s="349" t="s">
        <v>6617</v>
      </c>
      <c r="B5567" s="349" t="s">
        <v>6618</v>
      </c>
      <c r="C5567" s="349" t="s">
        <v>6619</v>
      </c>
      <c r="D5567" s="349" t="s">
        <v>6620</v>
      </c>
      <c r="E5567" s="350" t="s">
        <v>24</v>
      </c>
      <c r="F5567" s="349" t="s">
        <v>24</v>
      </c>
      <c r="G5567" s="349">
        <v>101212</v>
      </c>
      <c r="H5567" s="349" t="s">
        <v>6676</v>
      </c>
      <c r="I5567" s="349" t="s">
        <v>191</v>
      </c>
      <c r="J5567" s="349" t="s">
        <v>1333</v>
      </c>
      <c r="K5567" s="350">
        <v>21.96</v>
      </c>
      <c r="L5567" s="349" t="s">
        <v>1138</v>
      </c>
    </row>
    <row r="5568" spans="1:12" ht="13.5" x14ac:dyDescent="0.25">
      <c r="A5568" s="349" t="s">
        <v>6617</v>
      </c>
      <c r="B5568" s="349" t="s">
        <v>6618</v>
      </c>
      <c r="C5568" s="349" t="s">
        <v>6619</v>
      </c>
      <c r="D5568" s="349" t="s">
        <v>6620</v>
      </c>
      <c r="E5568" s="350" t="s">
        <v>24</v>
      </c>
      <c r="F5568" s="349" t="s">
        <v>24</v>
      </c>
      <c r="G5568" s="349">
        <v>101213</v>
      </c>
      <c r="H5568" s="349" t="s">
        <v>6677</v>
      </c>
      <c r="I5568" s="349" t="s">
        <v>191</v>
      </c>
      <c r="J5568" s="349" t="s">
        <v>1333</v>
      </c>
      <c r="K5568" s="350">
        <v>24.54</v>
      </c>
      <c r="L5568" s="349" t="s">
        <v>1138</v>
      </c>
    </row>
    <row r="5569" spans="1:12" ht="13.5" x14ac:dyDescent="0.25">
      <c r="A5569" s="349" t="s">
        <v>6617</v>
      </c>
      <c r="B5569" s="349" t="s">
        <v>6618</v>
      </c>
      <c r="C5569" s="349" t="s">
        <v>6619</v>
      </c>
      <c r="D5569" s="349" t="s">
        <v>6620</v>
      </c>
      <c r="E5569" s="350" t="s">
        <v>24</v>
      </c>
      <c r="F5569" s="349" t="s">
        <v>24</v>
      </c>
      <c r="G5569" s="349">
        <v>101214</v>
      </c>
      <c r="H5569" s="349" t="s">
        <v>6678</v>
      </c>
      <c r="I5569" s="349" t="s">
        <v>191</v>
      </c>
      <c r="J5569" s="349" t="s">
        <v>1333</v>
      </c>
      <c r="K5569" s="350">
        <v>29.67</v>
      </c>
      <c r="L5569" s="349" t="s">
        <v>1138</v>
      </c>
    </row>
    <row r="5570" spans="1:12" ht="13.5" x14ac:dyDescent="0.25">
      <c r="A5570" s="349" t="s">
        <v>6617</v>
      </c>
      <c r="B5570" s="349" t="s">
        <v>6618</v>
      </c>
      <c r="C5570" s="349" t="s">
        <v>6619</v>
      </c>
      <c r="D5570" s="349" t="s">
        <v>6620</v>
      </c>
      <c r="E5570" s="350" t="s">
        <v>24</v>
      </c>
      <c r="F5570" s="349" t="s">
        <v>24</v>
      </c>
      <c r="G5570" s="349">
        <v>101215</v>
      </c>
      <c r="H5570" s="349" t="s">
        <v>6679</v>
      </c>
      <c r="I5570" s="349" t="s">
        <v>191</v>
      </c>
      <c r="J5570" s="349" t="s">
        <v>1333</v>
      </c>
      <c r="K5570" s="350">
        <v>16.82</v>
      </c>
      <c r="L5570" s="349" t="s">
        <v>1138</v>
      </c>
    </row>
    <row r="5571" spans="1:12" ht="13.5" x14ac:dyDescent="0.25">
      <c r="A5571" s="349" t="s">
        <v>6617</v>
      </c>
      <c r="B5571" s="349" t="s">
        <v>6618</v>
      </c>
      <c r="C5571" s="349" t="s">
        <v>6619</v>
      </c>
      <c r="D5571" s="349" t="s">
        <v>6620</v>
      </c>
      <c r="E5571" s="350" t="s">
        <v>24</v>
      </c>
      <c r="F5571" s="349" t="s">
        <v>24</v>
      </c>
      <c r="G5571" s="349">
        <v>101216</v>
      </c>
      <c r="H5571" s="349" t="s">
        <v>6680</v>
      </c>
      <c r="I5571" s="349" t="s">
        <v>191</v>
      </c>
      <c r="J5571" s="349" t="s">
        <v>1333</v>
      </c>
      <c r="K5571" s="350">
        <v>17.64</v>
      </c>
      <c r="L5571" s="349" t="s">
        <v>1138</v>
      </c>
    </row>
    <row r="5572" spans="1:12" ht="13.5" x14ac:dyDescent="0.25">
      <c r="A5572" s="349" t="s">
        <v>6617</v>
      </c>
      <c r="B5572" s="349" t="s">
        <v>6618</v>
      </c>
      <c r="C5572" s="349" t="s">
        <v>6619</v>
      </c>
      <c r="D5572" s="349" t="s">
        <v>6620</v>
      </c>
      <c r="E5572" s="350" t="s">
        <v>24</v>
      </c>
      <c r="F5572" s="349" t="s">
        <v>24</v>
      </c>
      <c r="G5572" s="349">
        <v>101217</v>
      </c>
      <c r="H5572" s="349" t="s">
        <v>6681</v>
      </c>
      <c r="I5572" s="349" t="s">
        <v>191</v>
      </c>
      <c r="J5572" s="349" t="s">
        <v>1333</v>
      </c>
      <c r="K5572" s="350">
        <v>20.53</v>
      </c>
      <c r="L5572" s="349" t="s">
        <v>1138</v>
      </c>
    </row>
    <row r="5573" spans="1:12" ht="13.5" x14ac:dyDescent="0.25">
      <c r="A5573" s="349" t="s">
        <v>6617</v>
      </c>
      <c r="B5573" s="349" t="s">
        <v>6618</v>
      </c>
      <c r="C5573" s="349" t="s">
        <v>6619</v>
      </c>
      <c r="D5573" s="349" t="s">
        <v>6620</v>
      </c>
      <c r="E5573" s="350" t="s">
        <v>24</v>
      </c>
      <c r="F5573" s="349" t="s">
        <v>24</v>
      </c>
      <c r="G5573" s="349">
        <v>101218</v>
      </c>
      <c r="H5573" s="349" t="s">
        <v>6682</v>
      </c>
      <c r="I5573" s="349" t="s">
        <v>191</v>
      </c>
      <c r="J5573" s="349" t="s">
        <v>1333</v>
      </c>
      <c r="K5573" s="350">
        <v>21.73</v>
      </c>
      <c r="L5573" s="349" t="s">
        <v>1138</v>
      </c>
    </row>
    <row r="5574" spans="1:12" ht="13.5" x14ac:dyDescent="0.25">
      <c r="A5574" s="349" t="s">
        <v>6617</v>
      </c>
      <c r="B5574" s="349" t="s">
        <v>6618</v>
      </c>
      <c r="C5574" s="349" t="s">
        <v>6619</v>
      </c>
      <c r="D5574" s="349" t="s">
        <v>6620</v>
      </c>
      <c r="E5574" s="350" t="s">
        <v>24</v>
      </c>
      <c r="F5574" s="349" t="s">
        <v>24</v>
      </c>
      <c r="G5574" s="349">
        <v>101219</v>
      </c>
      <c r="H5574" s="349" t="s">
        <v>6683</v>
      </c>
      <c r="I5574" s="349" t="s">
        <v>191</v>
      </c>
      <c r="J5574" s="349" t="s">
        <v>1333</v>
      </c>
      <c r="K5574" s="350">
        <v>26.35</v>
      </c>
      <c r="L5574" s="349" t="s">
        <v>1138</v>
      </c>
    </row>
    <row r="5575" spans="1:12" ht="13.5" x14ac:dyDescent="0.25">
      <c r="A5575" s="349" t="s">
        <v>6617</v>
      </c>
      <c r="B5575" s="349" t="s">
        <v>6618</v>
      </c>
      <c r="C5575" s="349" t="s">
        <v>6619</v>
      </c>
      <c r="D5575" s="349" t="s">
        <v>6620</v>
      </c>
      <c r="E5575" s="350" t="s">
        <v>24</v>
      </c>
      <c r="F5575" s="349" t="s">
        <v>24</v>
      </c>
      <c r="G5575" s="349">
        <v>101220</v>
      </c>
      <c r="H5575" s="349" t="s">
        <v>6684</v>
      </c>
      <c r="I5575" s="349" t="s">
        <v>191</v>
      </c>
      <c r="J5575" s="349" t="s">
        <v>1333</v>
      </c>
      <c r="K5575" s="350">
        <v>16.510000000000002</v>
      </c>
      <c r="L5575" s="349" t="s">
        <v>1138</v>
      </c>
    </row>
    <row r="5576" spans="1:12" ht="13.5" x14ac:dyDescent="0.25">
      <c r="A5576" s="349" t="s">
        <v>6617</v>
      </c>
      <c r="B5576" s="349" t="s">
        <v>6618</v>
      </c>
      <c r="C5576" s="349" t="s">
        <v>6619</v>
      </c>
      <c r="D5576" s="349" t="s">
        <v>6620</v>
      </c>
      <c r="E5576" s="350" t="s">
        <v>24</v>
      </c>
      <c r="F5576" s="349" t="s">
        <v>24</v>
      </c>
      <c r="G5576" s="349">
        <v>101221</v>
      </c>
      <c r="H5576" s="349" t="s">
        <v>6685</v>
      </c>
      <c r="I5576" s="349" t="s">
        <v>191</v>
      </c>
      <c r="J5576" s="349" t="s">
        <v>1333</v>
      </c>
      <c r="K5576" s="350">
        <v>17.47</v>
      </c>
      <c r="L5576" s="349" t="s">
        <v>1138</v>
      </c>
    </row>
    <row r="5577" spans="1:12" ht="13.5" x14ac:dyDescent="0.25">
      <c r="A5577" s="349" t="s">
        <v>6617</v>
      </c>
      <c r="B5577" s="349" t="s">
        <v>6618</v>
      </c>
      <c r="C5577" s="349" t="s">
        <v>6619</v>
      </c>
      <c r="D5577" s="349" t="s">
        <v>6620</v>
      </c>
      <c r="E5577" s="350" t="s">
        <v>24</v>
      </c>
      <c r="F5577" s="349" t="s">
        <v>24</v>
      </c>
      <c r="G5577" s="349">
        <v>101222</v>
      </c>
      <c r="H5577" s="349" t="s">
        <v>6686</v>
      </c>
      <c r="I5577" s="349" t="s">
        <v>191</v>
      </c>
      <c r="J5577" s="349" t="s">
        <v>1333</v>
      </c>
      <c r="K5577" s="350">
        <v>20.3</v>
      </c>
      <c r="L5577" s="349" t="s">
        <v>1138</v>
      </c>
    </row>
    <row r="5578" spans="1:12" ht="13.5" x14ac:dyDescent="0.25">
      <c r="A5578" s="349" t="s">
        <v>6617</v>
      </c>
      <c r="B5578" s="349" t="s">
        <v>6618</v>
      </c>
      <c r="C5578" s="349" t="s">
        <v>6619</v>
      </c>
      <c r="D5578" s="349" t="s">
        <v>6620</v>
      </c>
      <c r="E5578" s="350" t="s">
        <v>24</v>
      </c>
      <c r="F5578" s="349" t="s">
        <v>24</v>
      </c>
      <c r="G5578" s="349">
        <v>101223</v>
      </c>
      <c r="H5578" s="349" t="s">
        <v>6687</v>
      </c>
      <c r="I5578" s="349" t="s">
        <v>191</v>
      </c>
      <c r="J5578" s="349" t="s">
        <v>1333</v>
      </c>
      <c r="K5578" s="350">
        <v>22.59</v>
      </c>
      <c r="L5578" s="349" t="s">
        <v>1138</v>
      </c>
    </row>
    <row r="5579" spans="1:12" ht="13.5" x14ac:dyDescent="0.25">
      <c r="A5579" s="349" t="s">
        <v>6617</v>
      </c>
      <c r="B5579" s="349" t="s">
        <v>6618</v>
      </c>
      <c r="C5579" s="349" t="s">
        <v>6619</v>
      </c>
      <c r="D5579" s="349" t="s">
        <v>6620</v>
      </c>
      <c r="E5579" s="350" t="s">
        <v>24</v>
      </c>
      <c r="F5579" s="349" t="s">
        <v>24</v>
      </c>
      <c r="G5579" s="349">
        <v>101224</v>
      </c>
      <c r="H5579" s="349" t="s">
        <v>6688</v>
      </c>
      <c r="I5579" s="349" t="s">
        <v>191</v>
      </c>
      <c r="J5579" s="349" t="s">
        <v>1333</v>
      </c>
      <c r="K5579" s="350">
        <v>28.33</v>
      </c>
      <c r="L5579" s="349" t="s">
        <v>1138</v>
      </c>
    </row>
    <row r="5580" spans="1:12" ht="13.5" x14ac:dyDescent="0.25">
      <c r="A5580" s="349" t="s">
        <v>6617</v>
      </c>
      <c r="B5580" s="349" t="s">
        <v>6618</v>
      </c>
      <c r="C5580" s="349" t="s">
        <v>6619</v>
      </c>
      <c r="D5580" s="349" t="s">
        <v>6620</v>
      </c>
      <c r="E5580" s="350" t="s">
        <v>24</v>
      </c>
      <c r="F5580" s="349" t="s">
        <v>24</v>
      </c>
      <c r="G5580" s="349">
        <v>101225</v>
      </c>
      <c r="H5580" s="349" t="s">
        <v>6689</v>
      </c>
      <c r="I5580" s="349" t="s">
        <v>191</v>
      </c>
      <c r="J5580" s="349" t="s">
        <v>1333</v>
      </c>
      <c r="K5580" s="350">
        <v>15.14</v>
      </c>
      <c r="L5580" s="349" t="s">
        <v>1138</v>
      </c>
    </row>
    <row r="5581" spans="1:12" ht="13.5" x14ac:dyDescent="0.25">
      <c r="A5581" s="349" t="s">
        <v>6617</v>
      </c>
      <c r="B5581" s="349" t="s">
        <v>6618</v>
      </c>
      <c r="C5581" s="349" t="s">
        <v>6619</v>
      </c>
      <c r="D5581" s="349" t="s">
        <v>6620</v>
      </c>
      <c r="E5581" s="350" t="s">
        <v>24</v>
      </c>
      <c r="F5581" s="349" t="s">
        <v>24</v>
      </c>
      <c r="G5581" s="349">
        <v>101226</v>
      </c>
      <c r="H5581" s="349" t="s">
        <v>6690</v>
      </c>
      <c r="I5581" s="349" t="s">
        <v>191</v>
      </c>
      <c r="J5581" s="349" t="s">
        <v>1333</v>
      </c>
      <c r="K5581" s="350">
        <v>15.96</v>
      </c>
      <c r="L5581" s="349" t="s">
        <v>1138</v>
      </c>
    </row>
    <row r="5582" spans="1:12" ht="13.5" x14ac:dyDescent="0.25">
      <c r="A5582" s="349" t="s">
        <v>6617</v>
      </c>
      <c r="B5582" s="349" t="s">
        <v>6618</v>
      </c>
      <c r="C5582" s="349" t="s">
        <v>6619</v>
      </c>
      <c r="D5582" s="349" t="s">
        <v>6620</v>
      </c>
      <c r="E5582" s="350" t="s">
        <v>24</v>
      </c>
      <c r="F5582" s="349" t="s">
        <v>24</v>
      </c>
      <c r="G5582" s="349">
        <v>101227</v>
      </c>
      <c r="H5582" s="349" t="s">
        <v>6691</v>
      </c>
      <c r="I5582" s="349" t="s">
        <v>191</v>
      </c>
      <c r="J5582" s="349" t="s">
        <v>1333</v>
      </c>
      <c r="K5582" s="350">
        <v>18.510000000000002</v>
      </c>
      <c r="L5582" s="349" t="s">
        <v>1138</v>
      </c>
    </row>
    <row r="5583" spans="1:12" ht="13.5" x14ac:dyDescent="0.25">
      <c r="A5583" s="349" t="s">
        <v>6617</v>
      </c>
      <c r="B5583" s="349" t="s">
        <v>6618</v>
      </c>
      <c r="C5583" s="349" t="s">
        <v>6619</v>
      </c>
      <c r="D5583" s="349" t="s">
        <v>6620</v>
      </c>
      <c r="E5583" s="350" t="s">
        <v>24</v>
      </c>
      <c r="F5583" s="349" t="s">
        <v>24</v>
      </c>
      <c r="G5583" s="349">
        <v>101228</v>
      </c>
      <c r="H5583" s="349" t="s">
        <v>6692</v>
      </c>
      <c r="I5583" s="349" t="s">
        <v>191</v>
      </c>
      <c r="J5583" s="349" t="s">
        <v>1333</v>
      </c>
      <c r="K5583" s="350">
        <v>19.75</v>
      </c>
      <c r="L5583" s="349" t="s">
        <v>1138</v>
      </c>
    </row>
    <row r="5584" spans="1:12" ht="13.5" x14ac:dyDescent="0.25">
      <c r="A5584" s="349" t="s">
        <v>6617</v>
      </c>
      <c r="B5584" s="349" t="s">
        <v>6618</v>
      </c>
      <c r="C5584" s="349" t="s">
        <v>6619</v>
      </c>
      <c r="D5584" s="349" t="s">
        <v>6620</v>
      </c>
      <c r="E5584" s="350" t="s">
        <v>24</v>
      </c>
      <c r="F5584" s="349" t="s">
        <v>24</v>
      </c>
      <c r="G5584" s="349">
        <v>101229</v>
      </c>
      <c r="H5584" s="349" t="s">
        <v>6693</v>
      </c>
      <c r="I5584" s="349" t="s">
        <v>191</v>
      </c>
      <c r="J5584" s="349" t="s">
        <v>1333</v>
      </c>
      <c r="K5584" s="350">
        <v>24.9</v>
      </c>
      <c r="L5584" s="349" t="s">
        <v>1138</v>
      </c>
    </row>
    <row r="5585" spans="1:12" ht="13.5" x14ac:dyDescent="0.25">
      <c r="A5585" s="349" t="s">
        <v>6617</v>
      </c>
      <c r="B5585" s="349" t="s">
        <v>6618</v>
      </c>
      <c r="C5585" s="349" t="s">
        <v>6619</v>
      </c>
      <c r="D5585" s="349" t="s">
        <v>6620</v>
      </c>
      <c r="E5585" s="350" t="s">
        <v>24</v>
      </c>
      <c r="F5585" s="349" t="s">
        <v>24</v>
      </c>
      <c r="G5585" s="349">
        <v>101230</v>
      </c>
      <c r="H5585" s="349" t="s">
        <v>6694</v>
      </c>
      <c r="I5585" s="349" t="s">
        <v>191</v>
      </c>
      <c r="J5585" s="349" t="s">
        <v>1333</v>
      </c>
      <c r="K5585" s="350">
        <v>11.05</v>
      </c>
      <c r="L5585" s="349" t="s">
        <v>1138</v>
      </c>
    </row>
    <row r="5586" spans="1:12" ht="13.5" x14ac:dyDescent="0.25">
      <c r="A5586" s="349" t="s">
        <v>6617</v>
      </c>
      <c r="B5586" s="349" t="s">
        <v>6618</v>
      </c>
      <c r="C5586" s="349" t="s">
        <v>6619</v>
      </c>
      <c r="D5586" s="349" t="s">
        <v>6620</v>
      </c>
      <c r="E5586" s="350" t="s">
        <v>24</v>
      </c>
      <c r="F5586" s="349" t="s">
        <v>24</v>
      </c>
      <c r="G5586" s="349">
        <v>101231</v>
      </c>
      <c r="H5586" s="349" t="s">
        <v>6695</v>
      </c>
      <c r="I5586" s="349" t="s">
        <v>191</v>
      </c>
      <c r="J5586" s="349" t="s">
        <v>1333</v>
      </c>
      <c r="K5586" s="350">
        <v>10.49</v>
      </c>
      <c r="L5586" s="349" t="s">
        <v>1138</v>
      </c>
    </row>
    <row r="5587" spans="1:12" ht="13.5" x14ac:dyDescent="0.25">
      <c r="A5587" s="349" t="s">
        <v>6617</v>
      </c>
      <c r="B5587" s="349" t="s">
        <v>6618</v>
      </c>
      <c r="C5587" s="349" t="s">
        <v>6619</v>
      </c>
      <c r="D5587" s="349" t="s">
        <v>6620</v>
      </c>
      <c r="E5587" s="350" t="s">
        <v>24</v>
      </c>
      <c r="F5587" s="349" t="s">
        <v>24</v>
      </c>
      <c r="G5587" s="349">
        <v>101232</v>
      </c>
      <c r="H5587" s="349" t="s">
        <v>6696</v>
      </c>
      <c r="I5587" s="349" t="s">
        <v>191</v>
      </c>
      <c r="J5587" s="349" t="s">
        <v>1333</v>
      </c>
      <c r="K5587" s="350">
        <v>9.4600000000000009</v>
      </c>
      <c r="L5587" s="349" t="s">
        <v>1138</v>
      </c>
    </row>
    <row r="5588" spans="1:12" ht="13.5" x14ac:dyDescent="0.25">
      <c r="A5588" s="349" t="s">
        <v>6617</v>
      </c>
      <c r="B5588" s="349" t="s">
        <v>6618</v>
      </c>
      <c r="C5588" s="349" t="s">
        <v>6619</v>
      </c>
      <c r="D5588" s="349" t="s">
        <v>6620</v>
      </c>
      <c r="E5588" s="350" t="s">
        <v>24</v>
      </c>
      <c r="F5588" s="349" t="s">
        <v>24</v>
      </c>
      <c r="G5588" s="349">
        <v>101233</v>
      </c>
      <c r="H5588" s="349" t="s">
        <v>6697</v>
      </c>
      <c r="I5588" s="349" t="s">
        <v>191</v>
      </c>
      <c r="J5588" s="349" t="s">
        <v>1333</v>
      </c>
      <c r="K5588" s="350">
        <v>8.6999999999999993</v>
      </c>
      <c r="L5588" s="349" t="s">
        <v>1138</v>
      </c>
    </row>
    <row r="5589" spans="1:12" ht="13.5" x14ac:dyDescent="0.25">
      <c r="A5589" s="349" t="s">
        <v>6617</v>
      </c>
      <c r="B5589" s="349" t="s">
        <v>6618</v>
      </c>
      <c r="C5589" s="349" t="s">
        <v>6619</v>
      </c>
      <c r="D5589" s="349" t="s">
        <v>6620</v>
      </c>
      <c r="E5589" s="350" t="s">
        <v>24</v>
      </c>
      <c r="F5589" s="349" t="s">
        <v>24</v>
      </c>
      <c r="G5589" s="349">
        <v>101234</v>
      </c>
      <c r="H5589" s="349" t="s">
        <v>6698</v>
      </c>
      <c r="I5589" s="349" t="s">
        <v>191</v>
      </c>
      <c r="J5589" s="349" t="s">
        <v>1333</v>
      </c>
      <c r="K5589" s="350">
        <v>17.190000000000001</v>
      </c>
      <c r="L5589" s="349" t="s">
        <v>1138</v>
      </c>
    </row>
    <row r="5590" spans="1:12" ht="13.5" x14ac:dyDescent="0.25">
      <c r="A5590" s="349" t="s">
        <v>6617</v>
      </c>
      <c r="B5590" s="349" t="s">
        <v>6618</v>
      </c>
      <c r="C5590" s="349" t="s">
        <v>6619</v>
      </c>
      <c r="D5590" s="349" t="s">
        <v>6620</v>
      </c>
      <c r="E5590" s="350" t="s">
        <v>24</v>
      </c>
      <c r="F5590" s="349" t="s">
        <v>24</v>
      </c>
      <c r="G5590" s="349">
        <v>101235</v>
      </c>
      <c r="H5590" s="349" t="s">
        <v>6699</v>
      </c>
      <c r="I5590" s="349" t="s">
        <v>191</v>
      </c>
      <c r="J5590" s="349" t="s">
        <v>1333</v>
      </c>
      <c r="K5590" s="350">
        <v>18.09</v>
      </c>
      <c r="L5590" s="349" t="s">
        <v>1138</v>
      </c>
    </row>
    <row r="5591" spans="1:12" ht="13.5" x14ac:dyDescent="0.25">
      <c r="A5591" s="349" t="s">
        <v>6617</v>
      </c>
      <c r="B5591" s="349" t="s">
        <v>6618</v>
      </c>
      <c r="C5591" s="349" t="s">
        <v>6619</v>
      </c>
      <c r="D5591" s="349" t="s">
        <v>6620</v>
      </c>
      <c r="E5591" s="350" t="s">
        <v>24</v>
      </c>
      <c r="F5591" s="349" t="s">
        <v>24</v>
      </c>
      <c r="G5591" s="349">
        <v>101236</v>
      </c>
      <c r="H5591" s="349" t="s">
        <v>6700</v>
      </c>
      <c r="I5591" s="349" t="s">
        <v>191</v>
      </c>
      <c r="J5591" s="349" t="s">
        <v>1333</v>
      </c>
      <c r="K5591" s="350">
        <v>21.09</v>
      </c>
      <c r="L5591" s="349" t="s">
        <v>1138</v>
      </c>
    </row>
    <row r="5592" spans="1:12" ht="13.5" x14ac:dyDescent="0.25">
      <c r="A5592" s="349" t="s">
        <v>6617</v>
      </c>
      <c r="B5592" s="349" t="s">
        <v>6618</v>
      </c>
      <c r="C5592" s="349" t="s">
        <v>6619</v>
      </c>
      <c r="D5592" s="349" t="s">
        <v>6620</v>
      </c>
      <c r="E5592" s="350" t="s">
        <v>24</v>
      </c>
      <c r="F5592" s="349" t="s">
        <v>24</v>
      </c>
      <c r="G5592" s="349">
        <v>101237</v>
      </c>
      <c r="H5592" s="349" t="s">
        <v>6701</v>
      </c>
      <c r="I5592" s="349" t="s">
        <v>191</v>
      </c>
      <c r="J5592" s="349" t="s">
        <v>1333</v>
      </c>
      <c r="K5592" s="350">
        <v>22.47</v>
      </c>
      <c r="L5592" s="349" t="s">
        <v>1138</v>
      </c>
    </row>
    <row r="5593" spans="1:12" ht="13.5" x14ac:dyDescent="0.25">
      <c r="A5593" s="349" t="s">
        <v>6617</v>
      </c>
      <c r="B5593" s="349" t="s">
        <v>6618</v>
      </c>
      <c r="C5593" s="349" t="s">
        <v>6619</v>
      </c>
      <c r="D5593" s="349" t="s">
        <v>6620</v>
      </c>
      <c r="E5593" s="350" t="s">
        <v>24</v>
      </c>
      <c r="F5593" s="349" t="s">
        <v>24</v>
      </c>
      <c r="G5593" s="349">
        <v>101238</v>
      </c>
      <c r="H5593" s="349" t="s">
        <v>6702</v>
      </c>
      <c r="I5593" s="349" t="s">
        <v>191</v>
      </c>
      <c r="J5593" s="349" t="s">
        <v>1333</v>
      </c>
      <c r="K5593" s="350">
        <v>28.42</v>
      </c>
      <c r="L5593" s="349" t="s">
        <v>1138</v>
      </c>
    </row>
    <row r="5594" spans="1:12" ht="13.5" x14ac:dyDescent="0.25">
      <c r="A5594" s="349" t="s">
        <v>6617</v>
      </c>
      <c r="B5594" s="349" t="s">
        <v>6618</v>
      </c>
      <c r="C5594" s="349" t="s">
        <v>6619</v>
      </c>
      <c r="D5594" s="349" t="s">
        <v>6620</v>
      </c>
      <c r="E5594" s="350" t="s">
        <v>24</v>
      </c>
      <c r="F5594" s="349" t="s">
        <v>24</v>
      </c>
      <c r="G5594" s="349">
        <v>101239</v>
      </c>
      <c r="H5594" s="349" t="s">
        <v>6703</v>
      </c>
      <c r="I5594" s="349" t="s">
        <v>191</v>
      </c>
      <c r="J5594" s="349" t="s">
        <v>1333</v>
      </c>
      <c r="K5594" s="350">
        <v>15.08</v>
      </c>
      <c r="L5594" s="349" t="s">
        <v>1138</v>
      </c>
    </row>
    <row r="5595" spans="1:12" ht="13.5" x14ac:dyDescent="0.25">
      <c r="A5595" s="349" t="s">
        <v>6617</v>
      </c>
      <c r="B5595" s="349" t="s">
        <v>6618</v>
      </c>
      <c r="C5595" s="349" t="s">
        <v>6619</v>
      </c>
      <c r="D5595" s="349" t="s">
        <v>6620</v>
      </c>
      <c r="E5595" s="350" t="s">
        <v>24</v>
      </c>
      <c r="F5595" s="349" t="s">
        <v>24</v>
      </c>
      <c r="G5595" s="349">
        <v>101240</v>
      </c>
      <c r="H5595" s="349" t="s">
        <v>6704</v>
      </c>
      <c r="I5595" s="349" t="s">
        <v>191</v>
      </c>
      <c r="J5595" s="349" t="s">
        <v>1333</v>
      </c>
      <c r="K5595" s="350">
        <v>15.92</v>
      </c>
      <c r="L5595" s="349" t="s">
        <v>1138</v>
      </c>
    </row>
    <row r="5596" spans="1:12" ht="13.5" x14ac:dyDescent="0.25">
      <c r="A5596" s="349" t="s">
        <v>6617</v>
      </c>
      <c r="B5596" s="349" t="s">
        <v>6618</v>
      </c>
      <c r="C5596" s="349" t="s">
        <v>6619</v>
      </c>
      <c r="D5596" s="349" t="s">
        <v>6620</v>
      </c>
      <c r="E5596" s="350" t="s">
        <v>24</v>
      </c>
      <c r="F5596" s="349" t="s">
        <v>24</v>
      </c>
      <c r="G5596" s="349">
        <v>101241</v>
      </c>
      <c r="H5596" s="349" t="s">
        <v>6705</v>
      </c>
      <c r="I5596" s="349" t="s">
        <v>191</v>
      </c>
      <c r="J5596" s="349" t="s">
        <v>1333</v>
      </c>
      <c r="K5596" s="350">
        <v>18.59</v>
      </c>
      <c r="L5596" s="349" t="s">
        <v>1138</v>
      </c>
    </row>
    <row r="5597" spans="1:12" ht="13.5" x14ac:dyDescent="0.25">
      <c r="A5597" s="349" t="s">
        <v>6617</v>
      </c>
      <c r="B5597" s="349" t="s">
        <v>6618</v>
      </c>
      <c r="C5597" s="349" t="s">
        <v>6619</v>
      </c>
      <c r="D5597" s="349" t="s">
        <v>6620</v>
      </c>
      <c r="E5597" s="350" t="s">
        <v>24</v>
      </c>
      <c r="F5597" s="349" t="s">
        <v>24</v>
      </c>
      <c r="G5597" s="349">
        <v>101242</v>
      </c>
      <c r="H5597" s="349" t="s">
        <v>6706</v>
      </c>
      <c r="I5597" s="349" t="s">
        <v>191</v>
      </c>
      <c r="J5597" s="349" t="s">
        <v>1333</v>
      </c>
      <c r="K5597" s="350">
        <v>20.77</v>
      </c>
      <c r="L5597" s="349" t="s">
        <v>1138</v>
      </c>
    </row>
    <row r="5598" spans="1:12" ht="13.5" x14ac:dyDescent="0.25">
      <c r="A5598" s="349" t="s">
        <v>6617</v>
      </c>
      <c r="B5598" s="349" t="s">
        <v>6618</v>
      </c>
      <c r="C5598" s="349" t="s">
        <v>6619</v>
      </c>
      <c r="D5598" s="349" t="s">
        <v>6620</v>
      </c>
      <c r="E5598" s="350" t="s">
        <v>24</v>
      </c>
      <c r="F5598" s="349" t="s">
        <v>24</v>
      </c>
      <c r="G5598" s="349">
        <v>101243</v>
      </c>
      <c r="H5598" s="349" t="s">
        <v>6707</v>
      </c>
      <c r="I5598" s="349" t="s">
        <v>191</v>
      </c>
      <c r="J5598" s="349" t="s">
        <v>1333</v>
      </c>
      <c r="K5598" s="350">
        <v>25.19</v>
      </c>
      <c r="L5598" s="349" t="s">
        <v>1138</v>
      </c>
    </row>
    <row r="5599" spans="1:12" ht="13.5" x14ac:dyDescent="0.25">
      <c r="A5599" s="349" t="s">
        <v>6617</v>
      </c>
      <c r="B5599" s="349" t="s">
        <v>6618</v>
      </c>
      <c r="C5599" s="349" t="s">
        <v>6619</v>
      </c>
      <c r="D5599" s="349" t="s">
        <v>6620</v>
      </c>
      <c r="E5599" s="350" t="s">
        <v>24</v>
      </c>
      <c r="F5599" s="349" t="s">
        <v>24</v>
      </c>
      <c r="G5599" s="349">
        <v>101244</v>
      </c>
      <c r="H5599" s="349" t="s">
        <v>6708</v>
      </c>
      <c r="I5599" s="349" t="s">
        <v>191</v>
      </c>
      <c r="J5599" s="349" t="s">
        <v>1333</v>
      </c>
      <c r="K5599" s="350">
        <v>15.89</v>
      </c>
      <c r="L5599" s="349" t="s">
        <v>1138</v>
      </c>
    </row>
    <row r="5600" spans="1:12" ht="13.5" x14ac:dyDescent="0.25">
      <c r="A5600" s="349" t="s">
        <v>6617</v>
      </c>
      <c r="B5600" s="349" t="s">
        <v>6618</v>
      </c>
      <c r="C5600" s="349" t="s">
        <v>6619</v>
      </c>
      <c r="D5600" s="349" t="s">
        <v>6620</v>
      </c>
      <c r="E5600" s="350" t="s">
        <v>24</v>
      </c>
      <c r="F5600" s="349" t="s">
        <v>24</v>
      </c>
      <c r="G5600" s="349">
        <v>101245</v>
      </c>
      <c r="H5600" s="349" t="s">
        <v>6709</v>
      </c>
      <c r="I5600" s="349" t="s">
        <v>191</v>
      </c>
      <c r="J5600" s="349" t="s">
        <v>1333</v>
      </c>
      <c r="K5600" s="350">
        <v>16.809999999999999</v>
      </c>
      <c r="L5600" s="349" t="s">
        <v>1138</v>
      </c>
    </row>
    <row r="5601" spans="1:12" ht="13.5" x14ac:dyDescent="0.25">
      <c r="A5601" s="349" t="s">
        <v>6617</v>
      </c>
      <c r="B5601" s="349" t="s">
        <v>6618</v>
      </c>
      <c r="C5601" s="349" t="s">
        <v>6619</v>
      </c>
      <c r="D5601" s="349" t="s">
        <v>6620</v>
      </c>
      <c r="E5601" s="350" t="s">
        <v>24</v>
      </c>
      <c r="F5601" s="349" t="s">
        <v>24</v>
      </c>
      <c r="G5601" s="349">
        <v>101246</v>
      </c>
      <c r="H5601" s="349" t="s">
        <v>6710</v>
      </c>
      <c r="I5601" s="349" t="s">
        <v>191</v>
      </c>
      <c r="J5601" s="349" t="s">
        <v>1333</v>
      </c>
      <c r="K5601" s="350">
        <v>19.54</v>
      </c>
      <c r="L5601" s="349" t="s">
        <v>1138</v>
      </c>
    </row>
    <row r="5602" spans="1:12" ht="13.5" x14ac:dyDescent="0.25">
      <c r="A5602" s="349" t="s">
        <v>6617</v>
      </c>
      <c r="B5602" s="349" t="s">
        <v>6618</v>
      </c>
      <c r="C5602" s="349" t="s">
        <v>6619</v>
      </c>
      <c r="D5602" s="349" t="s">
        <v>6620</v>
      </c>
      <c r="E5602" s="350" t="s">
        <v>24</v>
      </c>
      <c r="F5602" s="349" t="s">
        <v>24</v>
      </c>
      <c r="G5602" s="349">
        <v>101247</v>
      </c>
      <c r="H5602" s="349" t="s">
        <v>6711</v>
      </c>
      <c r="I5602" s="349" t="s">
        <v>191</v>
      </c>
      <c r="J5602" s="349" t="s">
        <v>1333</v>
      </c>
      <c r="K5602" s="350">
        <v>21.69</v>
      </c>
      <c r="L5602" s="349" t="s">
        <v>1138</v>
      </c>
    </row>
    <row r="5603" spans="1:12" ht="13.5" x14ac:dyDescent="0.25">
      <c r="A5603" s="349" t="s">
        <v>6617</v>
      </c>
      <c r="B5603" s="349" t="s">
        <v>6618</v>
      </c>
      <c r="C5603" s="349" t="s">
        <v>6619</v>
      </c>
      <c r="D5603" s="349" t="s">
        <v>6620</v>
      </c>
      <c r="E5603" s="350" t="s">
        <v>24</v>
      </c>
      <c r="F5603" s="349" t="s">
        <v>24</v>
      </c>
      <c r="G5603" s="349">
        <v>101248</v>
      </c>
      <c r="H5603" s="349" t="s">
        <v>6712</v>
      </c>
      <c r="I5603" s="349" t="s">
        <v>191</v>
      </c>
      <c r="J5603" s="349" t="s">
        <v>1333</v>
      </c>
      <c r="K5603" s="350">
        <v>27.15</v>
      </c>
      <c r="L5603" s="349" t="s">
        <v>1138</v>
      </c>
    </row>
    <row r="5604" spans="1:12" ht="13.5" x14ac:dyDescent="0.25">
      <c r="A5604" s="349" t="s">
        <v>6617</v>
      </c>
      <c r="B5604" s="349" t="s">
        <v>6618</v>
      </c>
      <c r="C5604" s="349" t="s">
        <v>6619</v>
      </c>
      <c r="D5604" s="349" t="s">
        <v>6620</v>
      </c>
      <c r="E5604" s="350" t="s">
        <v>24</v>
      </c>
      <c r="F5604" s="349" t="s">
        <v>24</v>
      </c>
      <c r="G5604" s="349">
        <v>101249</v>
      </c>
      <c r="H5604" s="349" t="s">
        <v>6713</v>
      </c>
      <c r="I5604" s="349" t="s">
        <v>191</v>
      </c>
      <c r="J5604" s="349" t="s">
        <v>1333</v>
      </c>
      <c r="K5604" s="350">
        <v>13.79</v>
      </c>
      <c r="L5604" s="349" t="s">
        <v>1138</v>
      </c>
    </row>
    <row r="5605" spans="1:12" ht="13.5" x14ac:dyDescent="0.25">
      <c r="A5605" s="349" t="s">
        <v>6617</v>
      </c>
      <c r="B5605" s="349" t="s">
        <v>6618</v>
      </c>
      <c r="C5605" s="349" t="s">
        <v>6619</v>
      </c>
      <c r="D5605" s="349" t="s">
        <v>6620</v>
      </c>
      <c r="E5605" s="350" t="s">
        <v>24</v>
      </c>
      <c r="F5605" s="349" t="s">
        <v>24</v>
      </c>
      <c r="G5605" s="349">
        <v>101250</v>
      </c>
      <c r="H5605" s="349" t="s">
        <v>6714</v>
      </c>
      <c r="I5605" s="349" t="s">
        <v>191</v>
      </c>
      <c r="J5605" s="349" t="s">
        <v>1333</v>
      </c>
      <c r="K5605" s="350">
        <v>15.31</v>
      </c>
      <c r="L5605" s="349" t="s">
        <v>1138</v>
      </c>
    </row>
    <row r="5606" spans="1:12" ht="13.5" x14ac:dyDescent="0.25">
      <c r="A5606" s="349" t="s">
        <v>6617</v>
      </c>
      <c r="B5606" s="349" t="s">
        <v>6618</v>
      </c>
      <c r="C5606" s="349" t="s">
        <v>6619</v>
      </c>
      <c r="D5606" s="349" t="s">
        <v>6620</v>
      </c>
      <c r="E5606" s="350" t="s">
        <v>24</v>
      </c>
      <c r="F5606" s="349" t="s">
        <v>24</v>
      </c>
      <c r="G5606" s="349">
        <v>101251</v>
      </c>
      <c r="H5606" s="349" t="s">
        <v>6715</v>
      </c>
      <c r="I5606" s="349" t="s">
        <v>191</v>
      </c>
      <c r="J5606" s="349" t="s">
        <v>1333</v>
      </c>
      <c r="K5606" s="350">
        <v>17.45</v>
      </c>
      <c r="L5606" s="349" t="s">
        <v>1138</v>
      </c>
    </row>
    <row r="5607" spans="1:12" ht="13.5" x14ac:dyDescent="0.25">
      <c r="A5607" s="349" t="s">
        <v>6617</v>
      </c>
      <c r="B5607" s="349" t="s">
        <v>6618</v>
      </c>
      <c r="C5607" s="349" t="s">
        <v>6619</v>
      </c>
      <c r="D5607" s="349" t="s">
        <v>6620</v>
      </c>
      <c r="E5607" s="350" t="s">
        <v>24</v>
      </c>
      <c r="F5607" s="349" t="s">
        <v>24</v>
      </c>
      <c r="G5607" s="349">
        <v>101252</v>
      </c>
      <c r="H5607" s="349" t="s">
        <v>6716</v>
      </c>
      <c r="I5607" s="349" t="s">
        <v>191</v>
      </c>
      <c r="J5607" s="349" t="s">
        <v>1333</v>
      </c>
      <c r="K5607" s="350">
        <v>18.940000000000001</v>
      </c>
      <c r="L5607" s="349" t="s">
        <v>1138</v>
      </c>
    </row>
    <row r="5608" spans="1:12" ht="13.5" x14ac:dyDescent="0.25">
      <c r="A5608" s="349" t="s">
        <v>6617</v>
      </c>
      <c r="B5608" s="349" t="s">
        <v>6618</v>
      </c>
      <c r="C5608" s="349" t="s">
        <v>6619</v>
      </c>
      <c r="D5608" s="349" t="s">
        <v>6620</v>
      </c>
      <c r="E5608" s="350" t="s">
        <v>24</v>
      </c>
      <c r="F5608" s="349" t="s">
        <v>24</v>
      </c>
      <c r="G5608" s="349">
        <v>101253</v>
      </c>
      <c r="H5608" s="349" t="s">
        <v>6717</v>
      </c>
      <c r="I5608" s="349" t="s">
        <v>191</v>
      </c>
      <c r="J5608" s="349" t="s">
        <v>1333</v>
      </c>
      <c r="K5608" s="350">
        <v>23.85</v>
      </c>
      <c r="L5608" s="349" t="s">
        <v>1138</v>
      </c>
    </row>
    <row r="5609" spans="1:12" ht="13.5" x14ac:dyDescent="0.25">
      <c r="A5609" s="349" t="s">
        <v>6617</v>
      </c>
      <c r="B5609" s="349" t="s">
        <v>6618</v>
      </c>
      <c r="C5609" s="349" t="s">
        <v>6619</v>
      </c>
      <c r="D5609" s="349" t="s">
        <v>6620</v>
      </c>
      <c r="E5609" s="350" t="s">
        <v>24</v>
      </c>
      <c r="F5609" s="349" t="s">
        <v>24</v>
      </c>
      <c r="G5609" s="349">
        <v>101254</v>
      </c>
      <c r="H5609" s="349" t="s">
        <v>6718</v>
      </c>
      <c r="I5609" s="349" t="s">
        <v>191</v>
      </c>
      <c r="J5609" s="349" t="s">
        <v>1137</v>
      </c>
      <c r="K5609" s="350">
        <v>12.65</v>
      </c>
      <c r="L5609" s="349" t="s">
        <v>1138</v>
      </c>
    </row>
    <row r="5610" spans="1:12" ht="13.5" x14ac:dyDescent="0.25">
      <c r="A5610" s="349" t="s">
        <v>6617</v>
      </c>
      <c r="B5610" s="349" t="s">
        <v>6618</v>
      </c>
      <c r="C5610" s="349" t="s">
        <v>6619</v>
      </c>
      <c r="D5610" s="349" t="s">
        <v>6620</v>
      </c>
      <c r="E5610" s="350" t="s">
        <v>24</v>
      </c>
      <c r="F5610" s="349" t="s">
        <v>24</v>
      </c>
      <c r="G5610" s="349">
        <v>101255</v>
      </c>
      <c r="H5610" s="349" t="s">
        <v>6719</v>
      </c>
      <c r="I5610" s="349" t="s">
        <v>191</v>
      </c>
      <c r="J5610" s="349" t="s">
        <v>1137</v>
      </c>
      <c r="K5610" s="350">
        <v>11.19</v>
      </c>
      <c r="L5610" s="349" t="s">
        <v>1138</v>
      </c>
    </row>
    <row r="5611" spans="1:12" ht="13.5" x14ac:dyDescent="0.25">
      <c r="A5611" s="349" t="s">
        <v>6617</v>
      </c>
      <c r="B5611" s="349" t="s">
        <v>6618</v>
      </c>
      <c r="C5611" s="349" t="s">
        <v>6619</v>
      </c>
      <c r="D5611" s="349" t="s">
        <v>6620</v>
      </c>
      <c r="E5611" s="350" t="s">
        <v>24</v>
      </c>
      <c r="F5611" s="349" t="s">
        <v>24</v>
      </c>
      <c r="G5611" s="349">
        <v>101256</v>
      </c>
      <c r="H5611" s="349" t="s">
        <v>6720</v>
      </c>
      <c r="I5611" s="349" t="s">
        <v>191</v>
      </c>
      <c r="J5611" s="349" t="s">
        <v>1137</v>
      </c>
      <c r="K5611" s="350">
        <v>19.52</v>
      </c>
      <c r="L5611" s="349" t="s">
        <v>1138</v>
      </c>
    </row>
    <row r="5612" spans="1:12" ht="13.5" x14ac:dyDescent="0.25">
      <c r="A5612" s="349" t="s">
        <v>6617</v>
      </c>
      <c r="B5612" s="349" t="s">
        <v>6618</v>
      </c>
      <c r="C5612" s="349" t="s">
        <v>6619</v>
      </c>
      <c r="D5612" s="349" t="s">
        <v>6620</v>
      </c>
      <c r="E5612" s="350" t="s">
        <v>24</v>
      </c>
      <c r="F5612" s="349" t="s">
        <v>24</v>
      </c>
      <c r="G5612" s="349">
        <v>101257</v>
      </c>
      <c r="H5612" s="349" t="s">
        <v>6721</v>
      </c>
      <c r="I5612" s="349" t="s">
        <v>191</v>
      </c>
      <c r="J5612" s="349" t="s">
        <v>1137</v>
      </c>
      <c r="K5612" s="350">
        <v>20.58</v>
      </c>
      <c r="L5612" s="349" t="s">
        <v>1138</v>
      </c>
    </row>
    <row r="5613" spans="1:12" ht="13.5" x14ac:dyDescent="0.25">
      <c r="A5613" s="349" t="s">
        <v>6617</v>
      </c>
      <c r="B5613" s="349" t="s">
        <v>6618</v>
      </c>
      <c r="C5613" s="349" t="s">
        <v>6619</v>
      </c>
      <c r="D5613" s="349" t="s">
        <v>6620</v>
      </c>
      <c r="E5613" s="350" t="s">
        <v>24</v>
      </c>
      <c r="F5613" s="349" t="s">
        <v>24</v>
      </c>
      <c r="G5613" s="349">
        <v>101258</v>
      </c>
      <c r="H5613" s="349" t="s">
        <v>6722</v>
      </c>
      <c r="I5613" s="349" t="s">
        <v>191</v>
      </c>
      <c r="J5613" s="349" t="s">
        <v>1137</v>
      </c>
      <c r="K5613" s="350">
        <v>23.86</v>
      </c>
      <c r="L5613" s="349" t="s">
        <v>1138</v>
      </c>
    </row>
    <row r="5614" spans="1:12" ht="13.5" x14ac:dyDescent="0.25">
      <c r="A5614" s="349" t="s">
        <v>6617</v>
      </c>
      <c r="B5614" s="349" t="s">
        <v>6618</v>
      </c>
      <c r="C5614" s="349" t="s">
        <v>6619</v>
      </c>
      <c r="D5614" s="349" t="s">
        <v>6620</v>
      </c>
      <c r="E5614" s="350" t="s">
        <v>24</v>
      </c>
      <c r="F5614" s="349" t="s">
        <v>24</v>
      </c>
      <c r="G5614" s="349">
        <v>101259</v>
      </c>
      <c r="H5614" s="349" t="s">
        <v>6723</v>
      </c>
      <c r="I5614" s="349" t="s">
        <v>191</v>
      </c>
      <c r="J5614" s="349" t="s">
        <v>1137</v>
      </c>
      <c r="K5614" s="350">
        <v>26.51</v>
      </c>
      <c r="L5614" s="349" t="s">
        <v>1138</v>
      </c>
    </row>
    <row r="5615" spans="1:12" ht="13.5" x14ac:dyDescent="0.25">
      <c r="A5615" s="349" t="s">
        <v>6617</v>
      </c>
      <c r="B5615" s="349" t="s">
        <v>6618</v>
      </c>
      <c r="C5615" s="349" t="s">
        <v>6619</v>
      </c>
      <c r="D5615" s="349" t="s">
        <v>6620</v>
      </c>
      <c r="E5615" s="350" t="s">
        <v>24</v>
      </c>
      <c r="F5615" s="349" t="s">
        <v>24</v>
      </c>
      <c r="G5615" s="349">
        <v>101260</v>
      </c>
      <c r="H5615" s="349" t="s">
        <v>6724</v>
      </c>
      <c r="I5615" s="349" t="s">
        <v>191</v>
      </c>
      <c r="J5615" s="349" t="s">
        <v>1137</v>
      </c>
      <c r="K5615" s="350">
        <v>33.130000000000003</v>
      </c>
      <c r="L5615" s="349" t="s">
        <v>1138</v>
      </c>
    </row>
    <row r="5616" spans="1:12" ht="13.5" x14ac:dyDescent="0.25">
      <c r="A5616" s="349" t="s">
        <v>6617</v>
      </c>
      <c r="B5616" s="349" t="s">
        <v>6618</v>
      </c>
      <c r="C5616" s="349" t="s">
        <v>6619</v>
      </c>
      <c r="D5616" s="349" t="s">
        <v>6620</v>
      </c>
      <c r="E5616" s="350" t="s">
        <v>24</v>
      </c>
      <c r="F5616" s="349" t="s">
        <v>24</v>
      </c>
      <c r="G5616" s="349">
        <v>101261</v>
      </c>
      <c r="H5616" s="349" t="s">
        <v>6725</v>
      </c>
      <c r="I5616" s="349" t="s">
        <v>191</v>
      </c>
      <c r="J5616" s="349" t="s">
        <v>1137</v>
      </c>
      <c r="K5616" s="350">
        <v>18.47</v>
      </c>
      <c r="L5616" s="349" t="s">
        <v>1138</v>
      </c>
    </row>
    <row r="5617" spans="1:12" ht="13.5" x14ac:dyDescent="0.25">
      <c r="A5617" s="349" t="s">
        <v>6617</v>
      </c>
      <c r="B5617" s="349" t="s">
        <v>6618</v>
      </c>
      <c r="C5617" s="349" t="s">
        <v>6619</v>
      </c>
      <c r="D5617" s="349" t="s">
        <v>6620</v>
      </c>
      <c r="E5617" s="350" t="s">
        <v>24</v>
      </c>
      <c r="F5617" s="349" t="s">
        <v>24</v>
      </c>
      <c r="G5617" s="349">
        <v>101262</v>
      </c>
      <c r="H5617" s="349" t="s">
        <v>6726</v>
      </c>
      <c r="I5617" s="349" t="s">
        <v>191</v>
      </c>
      <c r="J5617" s="349" t="s">
        <v>1137</v>
      </c>
      <c r="K5617" s="350">
        <v>19.510000000000002</v>
      </c>
      <c r="L5617" s="349" t="s">
        <v>1138</v>
      </c>
    </row>
    <row r="5618" spans="1:12" ht="13.5" x14ac:dyDescent="0.25">
      <c r="A5618" s="349" t="s">
        <v>6617</v>
      </c>
      <c r="B5618" s="349" t="s">
        <v>6618</v>
      </c>
      <c r="C5618" s="349" t="s">
        <v>6619</v>
      </c>
      <c r="D5618" s="349" t="s">
        <v>6620</v>
      </c>
      <c r="E5618" s="350" t="s">
        <v>24</v>
      </c>
      <c r="F5618" s="349" t="s">
        <v>24</v>
      </c>
      <c r="G5618" s="349">
        <v>101263</v>
      </c>
      <c r="H5618" s="349" t="s">
        <v>6727</v>
      </c>
      <c r="I5618" s="349" t="s">
        <v>191</v>
      </c>
      <c r="J5618" s="349" t="s">
        <v>1137</v>
      </c>
      <c r="K5618" s="350">
        <v>22.57</v>
      </c>
      <c r="L5618" s="349" t="s">
        <v>1138</v>
      </c>
    </row>
    <row r="5619" spans="1:12" ht="13.5" x14ac:dyDescent="0.25">
      <c r="A5619" s="349" t="s">
        <v>6617</v>
      </c>
      <c r="B5619" s="349" t="s">
        <v>6618</v>
      </c>
      <c r="C5619" s="349" t="s">
        <v>6619</v>
      </c>
      <c r="D5619" s="349" t="s">
        <v>6620</v>
      </c>
      <c r="E5619" s="350" t="s">
        <v>24</v>
      </c>
      <c r="F5619" s="349" t="s">
        <v>24</v>
      </c>
      <c r="G5619" s="349">
        <v>101264</v>
      </c>
      <c r="H5619" s="349" t="s">
        <v>6728</v>
      </c>
      <c r="I5619" s="349" t="s">
        <v>191</v>
      </c>
      <c r="J5619" s="349" t="s">
        <v>1137</v>
      </c>
      <c r="K5619" s="350">
        <v>25.01</v>
      </c>
      <c r="L5619" s="349" t="s">
        <v>1138</v>
      </c>
    </row>
    <row r="5620" spans="1:12" ht="13.5" x14ac:dyDescent="0.25">
      <c r="A5620" s="349" t="s">
        <v>6617</v>
      </c>
      <c r="B5620" s="349" t="s">
        <v>6618</v>
      </c>
      <c r="C5620" s="349" t="s">
        <v>6619</v>
      </c>
      <c r="D5620" s="349" t="s">
        <v>6620</v>
      </c>
      <c r="E5620" s="350" t="s">
        <v>24</v>
      </c>
      <c r="F5620" s="349" t="s">
        <v>24</v>
      </c>
      <c r="G5620" s="349">
        <v>101265</v>
      </c>
      <c r="H5620" s="349" t="s">
        <v>6729</v>
      </c>
      <c r="I5620" s="349" t="s">
        <v>191</v>
      </c>
      <c r="J5620" s="349" t="s">
        <v>1137</v>
      </c>
      <c r="K5620" s="350">
        <v>31.16</v>
      </c>
      <c r="L5620" s="349" t="s">
        <v>1138</v>
      </c>
    </row>
    <row r="5621" spans="1:12" ht="13.5" x14ac:dyDescent="0.25">
      <c r="A5621" s="349" t="s">
        <v>6617</v>
      </c>
      <c r="B5621" s="349" t="s">
        <v>6618</v>
      </c>
      <c r="C5621" s="349" t="s">
        <v>6619</v>
      </c>
      <c r="D5621" s="349" t="s">
        <v>6620</v>
      </c>
      <c r="E5621" s="350" t="s">
        <v>24</v>
      </c>
      <c r="F5621" s="349" t="s">
        <v>24</v>
      </c>
      <c r="G5621" s="349">
        <v>101266</v>
      </c>
      <c r="H5621" s="349" t="s">
        <v>6730</v>
      </c>
      <c r="I5621" s="349" t="s">
        <v>191</v>
      </c>
      <c r="J5621" s="349" t="s">
        <v>1137</v>
      </c>
      <c r="K5621" s="350">
        <v>11.26</v>
      </c>
      <c r="L5621" s="349" t="s">
        <v>1138</v>
      </c>
    </row>
    <row r="5622" spans="1:12" ht="13.5" x14ac:dyDescent="0.25">
      <c r="A5622" s="349" t="s">
        <v>6617</v>
      </c>
      <c r="B5622" s="349" t="s">
        <v>6618</v>
      </c>
      <c r="C5622" s="349" t="s">
        <v>6619</v>
      </c>
      <c r="D5622" s="349" t="s">
        <v>6620</v>
      </c>
      <c r="E5622" s="350" t="s">
        <v>24</v>
      </c>
      <c r="F5622" s="349" t="s">
        <v>24</v>
      </c>
      <c r="G5622" s="349">
        <v>101267</v>
      </c>
      <c r="H5622" s="349" t="s">
        <v>6731</v>
      </c>
      <c r="I5622" s="349" t="s">
        <v>191</v>
      </c>
      <c r="J5622" s="349" t="s">
        <v>1137</v>
      </c>
      <c r="K5622" s="350">
        <v>10.81</v>
      </c>
      <c r="L5622" s="349" t="s">
        <v>1138</v>
      </c>
    </row>
    <row r="5623" spans="1:12" ht="13.5" x14ac:dyDescent="0.25">
      <c r="A5623" s="349" t="s">
        <v>6617</v>
      </c>
      <c r="B5623" s="349" t="s">
        <v>6618</v>
      </c>
      <c r="C5623" s="349" t="s">
        <v>6619</v>
      </c>
      <c r="D5623" s="349" t="s">
        <v>6620</v>
      </c>
      <c r="E5623" s="350" t="s">
        <v>24</v>
      </c>
      <c r="F5623" s="349" t="s">
        <v>24</v>
      </c>
      <c r="G5623" s="349">
        <v>101268</v>
      </c>
      <c r="H5623" s="349" t="s">
        <v>6732</v>
      </c>
      <c r="I5623" s="349" t="s">
        <v>191</v>
      </c>
      <c r="J5623" s="349" t="s">
        <v>1137</v>
      </c>
      <c r="K5623" s="350">
        <v>17.75</v>
      </c>
      <c r="L5623" s="349" t="s">
        <v>1138</v>
      </c>
    </row>
    <row r="5624" spans="1:12" ht="13.5" x14ac:dyDescent="0.25">
      <c r="A5624" s="349" t="s">
        <v>6617</v>
      </c>
      <c r="B5624" s="349" t="s">
        <v>6618</v>
      </c>
      <c r="C5624" s="349" t="s">
        <v>6619</v>
      </c>
      <c r="D5624" s="349" t="s">
        <v>6620</v>
      </c>
      <c r="E5624" s="350" t="s">
        <v>24</v>
      </c>
      <c r="F5624" s="349" t="s">
        <v>24</v>
      </c>
      <c r="G5624" s="349">
        <v>101269</v>
      </c>
      <c r="H5624" s="349" t="s">
        <v>6733</v>
      </c>
      <c r="I5624" s="349" t="s">
        <v>191</v>
      </c>
      <c r="J5624" s="349" t="s">
        <v>1137</v>
      </c>
      <c r="K5624" s="350">
        <v>19.75</v>
      </c>
      <c r="L5624" s="349" t="s">
        <v>1138</v>
      </c>
    </row>
    <row r="5625" spans="1:12" ht="13.5" x14ac:dyDescent="0.25">
      <c r="A5625" s="349" t="s">
        <v>6617</v>
      </c>
      <c r="B5625" s="349" t="s">
        <v>6618</v>
      </c>
      <c r="C5625" s="349" t="s">
        <v>6619</v>
      </c>
      <c r="D5625" s="349" t="s">
        <v>6620</v>
      </c>
      <c r="E5625" s="350" t="s">
        <v>24</v>
      </c>
      <c r="F5625" s="349" t="s">
        <v>24</v>
      </c>
      <c r="G5625" s="349">
        <v>101270</v>
      </c>
      <c r="H5625" s="349" t="s">
        <v>6734</v>
      </c>
      <c r="I5625" s="349" t="s">
        <v>191</v>
      </c>
      <c r="J5625" s="349" t="s">
        <v>1137</v>
      </c>
      <c r="K5625" s="350">
        <v>22.87</v>
      </c>
      <c r="L5625" s="349" t="s">
        <v>1138</v>
      </c>
    </row>
    <row r="5626" spans="1:12" ht="13.5" x14ac:dyDescent="0.25">
      <c r="A5626" s="349" t="s">
        <v>6617</v>
      </c>
      <c r="B5626" s="349" t="s">
        <v>6618</v>
      </c>
      <c r="C5626" s="349" t="s">
        <v>6619</v>
      </c>
      <c r="D5626" s="349" t="s">
        <v>6620</v>
      </c>
      <c r="E5626" s="350" t="s">
        <v>24</v>
      </c>
      <c r="F5626" s="349" t="s">
        <v>24</v>
      </c>
      <c r="G5626" s="349">
        <v>101271</v>
      </c>
      <c r="H5626" s="349" t="s">
        <v>6735</v>
      </c>
      <c r="I5626" s="349" t="s">
        <v>191</v>
      </c>
      <c r="J5626" s="349" t="s">
        <v>1137</v>
      </c>
      <c r="K5626" s="350">
        <v>25.37</v>
      </c>
      <c r="L5626" s="349" t="s">
        <v>1138</v>
      </c>
    </row>
    <row r="5627" spans="1:12" ht="13.5" x14ac:dyDescent="0.25">
      <c r="A5627" s="349" t="s">
        <v>6617</v>
      </c>
      <c r="B5627" s="349" t="s">
        <v>6618</v>
      </c>
      <c r="C5627" s="349" t="s">
        <v>6619</v>
      </c>
      <c r="D5627" s="349" t="s">
        <v>6620</v>
      </c>
      <c r="E5627" s="350" t="s">
        <v>24</v>
      </c>
      <c r="F5627" s="349" t="s">
        <v>24</v>
      </c>
      <c r="G5627" s="349">
        <v>101272</v>
      </c>
      <c r="H5627" s="349" t="s">
        <v>6736</v>
      </c>
      <c r="I5627" s="349" t="s">
        <v>191</v>
      </c>
      <c r="J5627" s="349" t="s">
        <v>1137</v>
      </c>
      <c r="K5627" s="350">
        <v>31.64</v>
      </c>
      <c r="L5627" s="349" t="s">
        <v>1138</v>
      </c>
    </row>
    <row r="5628" spans="1:12" ht="13.5" x14ac:dyDescent="0.25">
      <c r="A5628" s="349" t="s">
        <v>6617</v>
      </c>
      <c r="B5628" s="349" t="s">
        <v>6618</v>
      </c>
      <c r="C5628" s="349" t="s">
        <v>6619</v>
      </c>
      <c r="D5628" s="349" t="s">
        <v>6620</v>
      </c>
      <c r="E5628" s="350" t="s">
        <v>24</v>
      </c>
      <c r="F5628" s="349" t="s">
        <v>24</v>
      </c>
      <c r="G5628" s="349">
        <v>101273</v>
      </c>
      <c r="H5628" s="349" t="s">
        <v>6737</v>
      </c>
      <c r="I5628" s="349" t="s">
        <v>191</v>
      </c>
      <c r="J5628" s="349" t="s">
        <v>1137</v>
      </c>
      <c r="K5628" s="350">
        <v>16.95</v>
      </c>
      <c r="L5628" s="349" t="s">
        <v>1138</v>
      </c>
    </row>
    <row r="5629" spans="1:12" ht="13.5" x14ac:dyDescent="0.25">
      <c r="A5629" s="349" t="s">
        <v>6617</v>
      </c>
      <c r="B5629" s="349" t="s">
        <v>6618</v>
      </c>
      <c r="C5629" s="349" t="s">
        <v>6619</v>
      </c>
      <c r="D5629" s="349" t="s">
        <v>6620</v>
      </c>
      <c r="E5629" s="350" t="s">
        <v>24</v>
      </c>
      <c r="F5629" s="349" t="s">
        <v>24</v>
      </c>
      <c r="G5629" s="349">
        <v>101274</v>
      </c>
      <c r="H5629" s="349" t="s">
        <v>6738</v>
      </c>
      <c r="I5629" s="349" t="s">
        <v>191</v>
      </c>
      <c r="J5629" s="349" t="s">
        <v>1137</v>
      </c>
      <c r="K5629" s="350">
        <v>18.739999999999998</v>
      </c>
      <c r="L5629" s="349" t="s">
        <v>1138</v>
      </c>
    </row>
    <row r="5630" spans="1:12" ht="13.5" x14ac:dyDescent="0.25">
      <c r="A5630" s="349" t="s">
        <v>6617</v>
      </c>
      <c r="B5630" s="349" t="s">
        <v>6618</v>
      </c>
      <c r="C5630" s="349" t="s">
        <v>6619</v>
      </c>
      <c r="D5630" s="349" t="s">
        <v>6620</v>
      </c>
      <c r="E5630" s="350" t="s">
        <v>24</v>
      </c>
      <c r="F5630" s="349" t="s">
        <v>24</v>
      </c>
      <c r="G5630" s="349">
        <v>101275</v>
      </c>
      <c r="H5630" s="349" t="s">
        <v>6739</v>
      </c>
      <c r="I5630" s="349" t="s">
        <v>191</v>
      </c>
      <c r="J5630" s="349" t="s">
        <v>1137</v>
      </c>
      <c r="K5630" s="350">
        <v>21.7</v>
      </c>
      <c r="L5630" s="349" t="s">
        <v>1138</v>
      </c>
    </row>
    <row r="5631" spans="1:12" ht="13.5" x14ac:dyDescent="0.25">
      <c r="A5631" s="349" t="s">
        <v>6617</v>
      </c>
      <c r="B5631" s="349" t="s">
        <v>6618</v>
      </c>
      <c r="C5631" s="349" t="s">
        <v>6619</v>
      </c>
      <c r="D5631" s="349" t="s">
        <v>6620</v>
      </c>
      <c r="E5631" s="350" t="s">
        <v>24</v>
      </c>
      <c r="F5631" s="349" t="s">
        <v>24</v>
      </c>
      <c r="G5631" s="349">
        <v>101276</v>
      </c>
      <c r="H5631" s="349" t="s">
        <v>6740</v>
      </c>
      <c r="I5631" s="349" t="s">
        <v>191</v>
      </c>
      <c r="J5631" s="349" t="s">
        <v>1137</v>
      </c>
      <c r="K5631" s="350">
        <v>23.97</v>
      </c>
      <c r="L5631" s="349" t="s">
        <v>1138</v>
      </c>
    </row>
    <row r="5632" spans="1:12" ht="13.5" x14ac:dyDescent="0.25">
      <c r="A5632" s="349" t="s">
        <v>6617</v>
      </c>
      <c r="B5632" s="349" t="s">
        <v>6618</v>
      </c>
      <c r="C5632" s="349" t="s">
        <v>6619</v>
      </c>
      <c r="D5632" s="349" t="s">
        <v>6620</v>
      </c>
      <c r="E5632" s="350" t="s">
        <v>24</v>
      </c>
      <c r="F5632" s="349" t="s">
        <v>24</v>
      </c>
      <c r="G5632" s="349">
        <v>101277</v>
      </c>
      <c r="H5632" s="349" t="s">
        <v>6741</v>
      </c>
      <c r="I5632" s="349" t="s">
        <v>191</v>
      </c>
      <c r="J5632" s="349" t="s">
        <v>1137</v>
      </c>
      <c r="K5632" s="350">
        <v>30.63</v>
      </c>
      <c r="L5632" s="349" t="s">
        <v>1138</v>
      </c>
    </row>
    <row r="5633" spans="1:12" ht="13.5" x14ac:dyDescent="0.25">
      <c r="A5633" s="349" t="s">
        <v>6617</v>
      </c>
      <c r="B5633" s="349" t="s">
        <v>6618</v>
      </c>
      <c r="C5633" s="349" t="s">
        <v>6619</v>
      </c>
      <c r="D5633" s="349" t="s">
        <v>6620</v>
      </c>
      <c r="E5633" s="350" t="s">
        <v>24</v>
      </c>
      <c r="F5633" s="349" t="s">
        <v>24</v>
      </c>
      <c r="G5633" s="349">
        <v>102354</v>
      </c>
      <c r="H5633" s="349" t="s">
        <v>6742</v>
      </c>
      <c r="I5633" s="349" t="s">
        <v>191</v>
      </c>
      <c r="J5633" s="349" t="s">
        <v>1333</v>
      </c>
      <c r="K5633" s="350">
        <v>139.83000000000001</v>
      </c>
      <c r="L5633" s="349" t="s">
        <v>1138</v>
      </c>
    </row>
    <row r="5634" spans="1:12" ht="13.5" x14ac:dyDescent="0.25">
      <c r="A5634" s="349" t="s">
        <v>6617</v>
      </c>
      <c r="B5634" s="349" t="s">
        <v>6618</v>
      </c>
      <c r="C5634" s="349" t="s">
        <v>6619</v>
      </c>
      <c r="D5634" s="349" t="s">
        <v>6620</v>
      </c>
      <c r="E5634" s="350" t="s">
        <v>24</v>
      </c>
      <c r="F5634" s="349" t="s">
        <v>24</v>
      </c>
      <c r="G5634" s="349">
        <v>102355</v>
      </c>
      <c r="H5634" s="349" t="s">
        <v>6743</v>
      </c>
      <c r="I5634" s="349" t="s">
        <v>191</v>
      </c>
      <c r="J5634" s="349" t="s">
        <v>1333</v>
      </c>
      <c r="K5634" s="350">
        <v>161.78</v>
      </c>
      <c r="L5634" s="349" t="s">
        <v>1138</v>
      </c>
    </row>
    <row r="5635" spans="1:12" ht="13.5" x14ac:dyDescent="0.25">
      <c r="A5635" s="349" t="s">
        <v>6617</v>
      </c>
      <c r="B5635" s="349" t="s">
        <v>6618</v>
      </c>
      <c r="C5635" s="349" t="s">
        <v>6619</v>
      </c>
      <c r="D5635" s="349" t="s">
        <v>6620</v>
      </c>
      <c r="E5635" s="350" t="s">
        <v>24</v>
      </c>
      <c r="F5635" s="349" t="s">
        <v>24</v>
      </c>
      <c r="G5635" s="349">
        <v>102360</v>
      </c>
      <c r="H5635" s="349" t="s">
        <v>6744</v>
      </c>
      <c r="I5635" s="349" t="s">
        <v>191</v>
      </c>
      <c r="J5635" s="349" t="s">
        <v>1524</v>
      </c>
      <c r="K5635" s="350">
        <v>24.69</v>
      </c>
      <c r="L5635" s="349" t="s">
        <v>1138</v>
      </c>
    </row>
    <row r="5636" spans="1:12" ht="13.5" x14ac:dyDescent="0.25">
      <c r="A5636" s="349" t="s">
        <v>6617</v>
      </c>
      <c r="B5636" s="349" t="s">
        <v>6618</v>
      </c>
      <c r="C5636" s="349" t="s">
        <v>6619</v>
      </c>
      <c r="D5636" s="349" t="s">
        <v>6620</v>
      </c>
      <c r="E5636" s="350" t="s">
        <v>24</v>
      </c>
      <c r="F5636" s="349" t="s">
        <v>24</v>
      </c>
      <c r="G5636" s="349">
        <v>102361</v>
      </c>
      <c r="H5636" s="349" t="s">
        <v>6745</v>
      </c>
      <c r="I5636" s="349" t="s">
        <v>191</v>
      </c>
      <c r="J5636" s="349" t="s">
        <v>1137</v>
      </c>
      <c r="K5636" s="350">
        <v>38.840000000000003</v>
      </c>
      <c r="L5636" s="349" t="s">
        <v>1138</v>
      </c>
    </row>
    <row r="5637" spans="1:12" ht="13.5" x14ac:dyDescent="0.25">
      <c r="A5637" s="349" t="s">
        <v>6617</v>
      </c>
      <c r="B5637" s="349" t="s">
        <v>6618</v>
      </c>
      <c r="C5637" s="349" t="s">
        <v>6746</v>
      </c>
      <c r="D5637" s="349" t="s">
        <v>6747</v>
      </c>
      <c r="E5637" s="350" t="s">
        <v>24</v>
      </c>
      <c r="F5637" s="349" t="s">
        <v>24</v>
      </c>
      <c r="G5637" s="349">
        <v>90082</v>
      </c>
      <c r="H5637" s="349" t="s">
        <v>6748</v>
      </c>
      <c r="I5637" s="349" t="s">
        <v>191</v>
      </c>
      <c r="J5637" s="349" t="s">
        <v>1524</v>
      </c>
      <c r="K5637" s="350">
        <v>11.42</v>
      </c>
      <c r="L5637" s="349" t="s">
        <v>1138</v>
      </c>
    </row>
    <row r="5638" spans="1:12" ht="13.5" x14ac:dyDescent="0.25">
      <c r="A5638" s="349" t="s">
        <v>6617</v>
      </c>
      <c r="B5638" s="349" t="s">
        <v>6618</v>
      </c>
      <c r="C5638" s="349" t="s">
        <v>6746</v>
      </c>
      <c r="D5638" s="349" t="s">
        <v>6747</v>
      </c>
      <c r="E5638" s="350" t="s">
        <v>24</v>
      </c>
      <c r="F5638" s="349" t="s">
        <v>24</v>
      </c>
      <c r="G5638" s="349">
        <v>90084</v>
      </c>
      <c r="H5638" s="349" t="s">
        <v>6749</v>
      </c>
      <c r="I5638" s="349" t="s">
        <v>191</v>
      </c>
      <c r="J5638" s="349" t="s">
        <v>1524</v>
      </c>
      <c r="K5638" s="350">
        <v>11.07</v>
      </c>
      <c r="L5638" s="349" t="s">
        <v>1138</v>
      </c>
    </row>
    <row r="5639" spans="1:12" ht="13.5" x14ac:dyDescent="0.25">
      <c r="A5639" s="349" t="s">
        <v>6617</v>
      </c>
      <c r="B5639" s="349" t="s">
        <v>6618</v>
      </c>
      <c r="C5639" s="349" t="s">
        <v>6746</v>
      </c>
      <c r="D5639" s="349" t="s">
        <v>6747</v>
      </c>
      <c r="E5639" s="350" t="s">
        <v>24</v>
      </c>
      <c r="F5639" s="349" t="s">
        <v>24</v>
      </c>
      <c r="G5639" s="349">
        <v>90086</v>
      </c>
      <c r="H5639" s="349" t="s">
        <v>6750</v>
      </c>
      <c r="I5639" s="349" t="s">
        <v>191</v>
      </c>
      <c r="J5639" s="349" t="s">
        <v>1524</v>
      </c>
      <c r="K5639" s="350">
        <v>10.45</v>
      </c>
      <c r="L5639" s="349" t="s">
        <v>1138</v>
      </c>
    </row>
    <row r="5640" spans="1:12" ht="13.5" x14ac:dyDescent="0.25">
      <c r="A5640" s="349" t="s">
        <v>6617</v>
      </c>
      <c r="B5640" s="349" t="s">
        <v>6618</v>
      </c>
      <c r="C5640" s="349" t="s">
        <v>6746</v>
      </c>
      <c r="D5640" s="349" t="s">
        <v>6747</v>
      </c>
      <c r="E5640" s="350" t="s">
        <v>24</v>
      </c>
      <c r="F5640" s="349" t="s">
        <v>24</v>
      </c>
      <c r="G5640" s="349">
        <v>90087</v>
      </c>
      <c r="H5640" s="349" t="s">
        <v>6751</v>
      </c>
      <c r="I5640" s="349" t="s">
        <v>191</v>
      </c>
      <c r="J5640" s="349" t="s">
        <v>1137</v>
      </c>
      <c r="K5640" s="350">
        <v>9.52</v>
      </c>
      <c r="L5640" s="349" t="s">
        <v>1138</v>
      </c>
    </row>
    <row r="5641" spans="1:12" ht="13.5" x14ac:dyDescent="0.25">
      <c r="A5641" s="349" t="s">
        <v>6617</v>
      </c>
      <c r="B5641" s="349" t="s">
        <v>6618</v>
      </c>
      <c r="C5641" s="349" t="s">
        <v>6746</v>
      </c>
      <c r="D5641" s="349" t="s">
        <v>6747</v>
      </c>
      <c r="E5641" s="350" t="s">
        <v>24</v>
      </c>
      <c r="F5641" s="349" t="s">
        <v>24</v>
      </c>
      <c r="G5641" s="349">
        <v>90090</v>
      </c>
      <c r="H5641" s="349" t="s">
        <v>6752</v>
      </c>
      <c r="I5641" s="349" t="s">
        <v>191</v>
      </c>
      <c r="J5641" s="349" t="s">
        <v>1137</v>
      </c>
      <c r="K5641" s="350">
        <v>9.33</v>
      </c>
      <c r="L5641" s="349" t="s">
        <v>1138</v>
      </c>
    </row>
    <row r="5642" spans="1:12" ht="13.5" x14ac:dyDescent="0.25">
      <c r="A5642" s="349" t="s">
        <v>6617</v>
      </c>
      <c r="B5642" s="349" t="s">
        <v>6618</v>
      </c>
      <c r="C5642" s="349" t="s">
        <v>6746</v>
      </c>
      <c r="D5642" s="349" t="s">
        <v>6747</v>
      </c>
      <c r="E5642" s="350" t="s">
        <v>24</v>
      </c>
      <c r="F5642" s="349" t="s">
        <v>24</v>
      </c>
      <c r="G5642" s="349">
        <v>90091</v>
      </c>
      <c r="H5642" s="349" t="s">
        <v>6753</v>
      </c>
      <c r="I5642" s="349" t="s">
        <v>191</v>
      </c>
      <c r="J5642" s="349" t="s">
        <v>1524</v>
      </c>
      <c r="K5642" s="350">
        <v>6.17</v>
      </c>
      <c r="L5642" s="349" t="s">
        <v>1138</v>
      </c>
    </row>
    <row r="5643" spans="1:12" ht="13.5" x14ac:dyDescent="0.25">
      <c r="A5643" s="349" t="s">
        <v>6617</v>
      </c>
      <c r="B5643" s="349" t="s">
        <v>6618</v>
      </c>
      <c r="C5643" s="349" t="s">
        <v>6746</v>
      </c>
      <c r="D5643" s="349" t="s">
        <v>6747</v>
      </c>
      <c r="E5643" s="350" t="s">
        <v>24</v>
      </c>
      <c r="F5643" s="349" t="s">
        <v>24</v>
      </c>
      <c r="G5643" s="349">
        <v>90092</v>
      </c>
      <c r="H5643" s="349" t="s">
        <v>6754</v>
      </c>
      <c r="I5643" s="349" t="s">
        <v>191</v>
      </c>
      <c r="J5643" s="349" t="s">
        <v>1524</v>
      </c>
      <c r="K5643" s="350">
        <v>6.09</v>
      </c>
      <c r="L5643" s="349" t="s">
        <v>1138</v>
      </c>
    </row>
    <row r="5644" spans="1:12" ht="13.5" x14ac:dyDescent="0.25">
      <c r="A5644" s="349" t="s">
        <v>6617</v>
      </c>
      <c r="B5644" s="349" t="s">
        <v>6618</v>
      </c>
      <c r="C5644" s="349" t="s">
        <v>6746</v>
      </c>
      <c r="D5644" s="349" t="s">
        <v>6747</v>
      </c>
      <c r="E5644" s="350" t="s">
        <v>24</v>
      </c>
      <c r="F5644" s="349" t="s">
        <v>24</v>
      </c>
      <c r="G5644" s="349">
        <v>90094</v>
      </c>
      <c r="H5644" s="349" t="s">
        <v>6755</v>
      </c>
      <c r="I5644" s="349" t="s">
        <v>191</v>
      </c>
      <c r="J5644" s="349" t="s">
        <v>1524</v>
      </c>
      <c r="K5644" s="350">
        <v>5.77</v>
      </c>
      <c r="L5644" s="349" t="s">
        <v>1138</v>
      </c>
    </row>
    <row r="5645" spans="1:12" ht="13.5" x14ac:dyDescent="0.25">
      <c r="A5645" s="349" t="s">
        <v>6617</v>
      </c>
      <c r="B5645" s="349" t="s">
        <v>6618</v>
      </c>
      <c r="C5645" s="349" t="s">
        <v>6746</v>
      </c>
      <c r="D5645" s="349" t="s">
        <v>6747</v>
      </c>
      <c r="E5645" s="350" t="s">
        <v>24</v>
      </c>
      <c r="F5645" s="349" t="s">
        <v>24</v>
      </c>
      <c r="G5645" s="349">
        <v>90095</v>
      </c>
      <c r="H5645" s="349" t="s">
        <v>6756</v>
      </c>
      <c r="I5645" s="349" t="s">
        <v>191</v>
      </c>
      <c r="J5645" s="349" t="s">
        <v>1137</v>
      </c>
      <c r="K5645" s="350">
        <v>5.25</v>
      </c>
      <c r="L5645" s="349" t="s">
        <v>1138</v>
      </c>
    </row>
    <row r="5646" spans="1:12" ht="13.5" x14ac:dyDescent="0.25">
      <c r="A5646" s="349" t="s">
        <v>6617</v>
      </c>
      <c r="B5646" s="349" t="s">
        <v>6618</v>
      </c>
      <c r="C5646" s="349" t="s">
        <v>6746</v>
      </c>
      <c r="D5646" s="349" t="s">
        <v>6747</v>
      </c>
      <c r="E5646" s="350" t="s">
        <v>24</v>
      </c>
      <c r="F5646" s="349" t="s">
        <v>24</v>
      </c>
      <c r="G5646" s="349">
        <v>90098</v>
      </c>
      <c r="H5646" s="349" t="s">
        <v>6757</v>
      </c>
      <c r="I5646" s="349" t="s">
        <v>191</v>
      </c>
      <c r="J5646" s="349" t="s">
        <v>1137</v>
      </c>
      <c r="K5646" s="350">
        <v>5.15</v>
      </c>
      <c r="L5646" s="349" t="s">
        <v>1138</v>
      </c>
    </row>
    <row r="5647" spans="1:12" ht="13.5" x14ac:dyDescent="0.25">
      <c r="A5647" s="349" t="s">
        <v>6617</v>
      </c>
      <c r="B5647" s="349" t="s">
        <v>6618</v>
      </c>
      <c r="C5647" s="349" t="s">
        <v>6746</v>
      </c>
      <c r="D5647" s="349" t="s">
        <v>6747</v>
      </c>
      <c r="E5647" s="350" t="s">
        <v>24</v>
      </c>
      <c r="F5647" s="349" t="s">
        <v>24</v>
      </c>
      <c r="G5647" s="349">
        <v>90099</v>
      </c>
      <c r="H5647" s="349" t="s">
        <v>6758</v>
      </c>
      <c r="I5647" s="349" t="s">
        <v>191</v>
      </c>
      <c r="J5647" s="349" t="s">
        <v>1137</v>
      </c>
      <c r="K5647" s="350">
        <v>16.52</v>
      </c>
      <c r="L5647" s="349" t="s">
        <v>1138</v>
      </c>
    </row>
    <row r="5648" spans="1:12" ht="13.5" x14ac:dyDescent="0.25">
      <c r="A5648" s="349" t="s">
        <v>6617</v>
      </c>
      <c r="B5648" s="349" t="s">
        <v>6618</v>
      </c>
      <c r="C5648" s="349" t="s">
        <v>6746</v>
      </c>
      <c r="D5648" s="349" t="s">
        <v>6747</v>
      </c>
      <c r="E5648" s="350" t="s">
        <v>24</v>
      </c>
      <c r="F5648" s="349" t="s">
        <v>24</v>
      </c>
      <c r="G5648" s="349">
        <v>90100</v>
      </c>
      <c r="H5648" s="349" t="s">
        <v>6759</v>
      </c>
      <c r="I5648" s="349" t="s">
        <v>191</v>
      </c>
      <c r="J5648" s="349" t="s">
        <v>1137</v>
      </c>
      <c r="K5648" s="350">
        <v>14.02</v>
      </c>
      <c r="L5648" s="349" t="s">
        <v>1138</v>
      </c>
    </row>
    <row r="5649" spans="1:12" ht="13.5" x14ac:dyDescent="0.25">
      <c r="A5649" s="349" t="s">
        <v>6617</v>
      </c>
      <c r="B5649" s="349" t="s">
        <v>6618</v>
      </c>
      <c r="C5649" s="349" t="s">
        <v>6746</v>
      </c>
      <c r="D5649" s="349" t="s">
        <v>6747</v>
      </c>
      <c r="E5649" s="350" t="s">
        <v>24</v>
      </c>
      <c r="F5649" s="349" t="s">
        <v>24</v>
      </c>
      <c r="G5649" s="349">
        <v>90101</v>
      </c>
      <c r="H5649" s="349" t="s">
        <v>6760</v>
      </c>
      <c r="I5649" s="349" t="s">
        <v>191</v>
      </c>
      <c r="J5649" s="349" t="s">
        <v>1137</v>
      </c>
      <c r="K5649" s="350">
        <v>13.85</v>
      </c>
      <c r="L5649" s="349" t="s">
        <v>1138</v>
      </c>
    </row>
    <row r="5650" spans="1:12" ht="13.5" x14ac:dyDescent="0.25">
      <c r="A5650" s="349" t="s">
        <v>6617</v>
      </c>
      <c r="B5650" s="349" t="s">
        <v>6618</v>
      </c>
      <c r="C5650" s="349" t="s">
        <v>6746</v>
      </c>
      <c r="D5650" s="349" t="s">
        <v>6747</v>
      </c>
      <c r="E5650" s="350" t="s">
        <v>24</v>
      </c>
      <c r="F5650" s="349" t="s">
        <v>24</v>
      </c>
      <c r="G5650" s="349">
        <v>90102</v>
      </c>
      <c r="H5650" s="349" t="s">
        <v>6761</v>
      </c>
      <c r="I5650" s="349" t="s">
        <v>191</v>
      </c>
      <c r="J5650" s="349" t="s">
        <v>1137</v>
      </c>
      <c r="K5650" s="350">
        <v>12.6</v>
      </c>
      <c r="L5650" s="349" t="s">
        <v>1138</v>
      </c>
    </row>
    <row r="5651" spans="1:12" ht="13.5" x14ac:dyDescent="0.25">
      <c r="A5651" s="349" t="s">
        <v>6617</v>
      </c>
      <c r="B5651" s="349" t="s">
        <v>6618</v>
      </c>
      <c r="C5651" s="349" t="s">
        <v>6746</v>
      </c>
      <c r="D5651" s="349" t="s">
        <v>6747</v>
      </c>
      <c r="E5651" s="350" t="s">
        <v>24</v>
      </c>
      <c r="F5651" s="349" t="s">
        <v>24</v>
      </c>
      <c r="G5651" s="349">
        <v>90105</v>
      </c>
      <c r="H5651" s="349" t="s">
        <v>6762</v>
      </c>
      <c r="I5651" s="349" t="s">
        <v>191</v>
      </c>
      <c r="J5651" s="349" t="s">
        <v>1137</v>
      </c>
      <c r="K5651" s="350">
        <v>9.1</v>
      </c>
      <c r="L5651" s="349" t="s">
        <v>1138</v>
      </c>
    </row>
    <row r="5652" spans="1:12" ht="13.5" x14ac:dyDescent="0.25">
      <c r="A5652" s="349" t="s">
        <v>6617</v>
      </c>
      <c r="B5652" s="349" t="s">
        <v>6618</v>
      </c>
      <c r="C5652" s="349" t="s">
        <v>6746</v>
      </c>
      <c r="D5652" s="349" t="s">
        <v>6747</v>
      </c>
      <c r="E5652" s="350" t="s">
        <v>24</v>
      </c>
      <c r="F5652" s="349" t="s">
        <v>24</v>
      </c>
      <c r="G5652" s="349">
        <v>90106</v>
      </c>
      <c r="H5652" s="349" t="s">
        <v>6763</v>
      </c>
      <c r="I5652" s="349" t="s">
        <v>191</v>
      </c>
      <c r="J5652" s="349" t="s">
        <v>1137</v>
      </c>
      <c r="K5652" s="350">
        <v>7.74</v>
      </c>
      <c r="L5652" s="349" t="s">
        <v>1138</v>
      </c>
    </row>
    <row r="5653" spans="1:12" ht="13.5" x14ac:dyDescent="0.25">
      <c r="A5653" s="349" t="s">
        <v>6617</v>
      </c>
      <c r="B5653" s="349" t="s">
        <v>6618</v>
      </c>
      <c r="C5653" s="349" t="s">
        <v>6746</v>
      </c>
      <c r="D5653" s="349" t="s">
        <v>6747</v>
      </c>
      <c r="E5653" s="350" t="s">
        <v>24</v>
      </c>
      <c r="F5653" s="349" t="s">
        <v>24</v>
      </c>
      <c r="G5653" s="349">
        <v>90107</v>
      </c>
      <c r="H5653" s="349" t="s">
        <v>6764</v>
      </c>
      <c r="I5653" s="349" t="s">
        <v>191</v>
      </c>
      <c r="J5653" s="349" t="s">
        <v>1137</v>
      </c>
      <c r="K5653" s="350">
        <v>7.64</v>
      </c>
      <c r="L5653" s="349" t="s">
        <v>1138</v>
      </c>
    </row>
    <row r="5654" spans="1:12" ht="13.5" x14ac:dyDescent="0.25">
      <c r="A5654" s="349" t="s">
        <v>6617</v>
      </c>
      <c r="B5654" s="349" t="s">
        <v>6618</v>
      </c>
      <c r="C5654" s="349" t="s">
        <v>6746</v>
      </c>
      <c r="D5654" s="349" t="s">
        <v>6747</v>
      </c>
      <c r="E5654" s="350" t="s">
        <v>24</v>
      </c>
      <c r="F5654" s="349" t="s">
        <v>24</v>
      </c>
      <c r="G5654" s="349">
        <v>90108</v>
      </c>
      <c r="H5654" s="349" t="s">
        <v>6765</v>
      </c>
      <c r="I5654" s="349" t="s">
        <v>191</v>
      </c>
      <c r="J5654" s="349" t="s">
        <v>1137</v>
      </c>
      <c r="K5654" s="350">
        <v>6.95</v>
      </c>
      <c r="L5654" s="349" t="s">
        <v>1138</v>
      </c>
    </row>
    <row r="5655" spans="1:12" ht="13.5" x14ac:dyDescent="0.25">
      <c r="A5655" s="349" t="s">
        <v>6617</v>
      </c>
      <c r="B5655" s="349" t="s">
        <v>6618</v>
      </c>
      <c r="C5655" s="349" t="s">
        <v>6746</v>
      </c>
      <c r="D5655" s="349" t="s">
        <v>6747</v>
      </c>
      <c r="E5655" s="350" t="s">
        <v>24</v>
      </c>
      <c r="F5655" s="349" t="s">
        <v>24</v>
      </c>
      <c r="G5655" s="349">
        <v>93358</v>
      </c>
      <c r="H5655" s="349" t="s">
        <v>6766</v>
      </c>
      <c r="I5655" s="349" t="s">
        <v>191</v>
      </c>
      <c r="J5655" s="349" t="s">
        <v>1524</v>
      </c>
      <c r="K5655" s="350">
        <v>84.18</v>
      </c>
      <c r="L5655" s="349" t="s">
        <v>1138</v>
      </c>
    </row>
    <row r="5656" spans="1:12" ht="13.5" x14ac:dyDescent="0.25">
      <c r="A5656" s="349" t="s">
        <v>6617</v>
      </c>
      <c r="B5656" s="349" t="s">
        <v>6618</v>
      </c>
      <c r="C5656" s="349" t="s">
        <v>6746</v>
      </c>
      <c r="D5656" s="349" t="s">
        <v>6747</v>
      </c>
      <c r="E5656" s="350" t="s">
        <v>24</v>
      </c>
      <c r="F5656" s="349" t="s">
        <v>24</v>
      </c>
      <c r="G5656" s="349">
        <v>102276</v>
      </c>
      <c r="H5656" s="349" t="s">
        <v>6767</v>
      </c>
      <c r="I5656" s="349" t="s">
        <v>191</v>
      </c>
      <c r="J5656" s="349" t="s">
        <v>1524</v>
      </c>
      <c r="K5656" s="350">
        <v>12.85</v>
      </c>
      <c r="L5656" s="349" t="s">
        <v>1138</v>
      </c>
    </row>
    <row r="5657" spans="1:12" ht="13.5" x14ac:dyDescent="0.25">
      <c r="A5657" s="349" t="s">
        <v>6617</v>
      </c>
      <c r="B5657" s="349" t="s">
        <v>6618</v>
      </c>
      <c r="C5657" s="349" t="s">
        <v>6746</v>
      </c>
      <c r="D5657" s="349" t="s">
        <v>6747</v>
      </c>
      <c r="E5657" s="350" t="s">
        <v>24</v>
      </c>
      <c r="F5657" s="349" t="s">
        <v>24</v>
      </c>
      <c r="G5657" s="349">
        <v>102277</v>
      </c>
      <c r="H5657" s="349" t="s">
        <v>6768</v>
      </c>
      <c r="I5657" s="349" t="s">
        <v>191</v>
      </c>
      <c r="J5657" s="349" t="s">
        <v>1524</v>
      </c>
      <c r="K5657" s="350">
        <v>10.15</v>
      </c>
      <c r="L5657" s="349" t="s">
        <v>1138</v>
      </c>
    </row>
    <row r="5658" spans="1:12" ht="13.5" x14ac:dyDescent="0.25">
      <c r="A5658" s="349" t="s">
        <v>6617</v>
      </c>
      <c r="B5658" s="349" t="s">
        <v>6618</v>
      </c>
      <c r="C5658" s="349" t="s">
        <v>6746</v>
      </c>
      <c r="D5658" s="349" t="s">
        <v>6747</v>
      </c>
      <c r="E5658" s="350" t="s">
        <v>24</v>
      </c>
      <c r="F5658" s="349" t="s">
        <v>24</v>
      </c>
      <c r="G5658" s="349">
        <v>102278</v>
      </c>
      <c r="H5658" s="349" t="s">
        <v>6769</v>
      </c>
      <c r="I5658" s="349" t="s">
        <v>191</v>
      </c>
      <c r="J5658" s="349" t="s">
        <v>1137</v>
      </c>
      <c r="K5658" s="350">
        <v>9.93</v>
      </c>
      <c r="L5658" s="349" t="s">
        <v>1138</v>
      </c>
    </row>
    <row r="5659" spans="1:12" ht="13.5" x14ac:dyDescent="0.25">
      <c r="A5659" s="349" t="s">
        <v>6617</v>
      </c>
      <c r="B5659" s="349" t="s">
        <v>6618</v>
      </c>
      <c r="C5659" s="349" t="s">
        <v>6746</v>
      </c>
      <c r="D5659" s="349" t="s">
        <v>6747</v>
      </c>
      <c r="E5659" s="350" t="s">
        <v>24</v>
      </c>
      <c r="F5659" s="349" t="s">
        <v>24</v>
      </c>
      <c r="G5659" s="349">
        <v>102279</v>
      </c>
      <c r="H5659" s="349" t="s">
        <v>6770</v>
      </c>
      <c r="I5659" s="349" t="s">
        <v>191</v>
      </c>
      <c r="J5659" s="349" t="s">
        <v>1524</v>
      </c>
      <c r="K5659" s="350">
        <v>7.09</v>
      </c>
      <c r="L5659" s="349" t="s">
        <v>1138</v>
      </c>
    </row>
    <row r="5660" spans="1:12" ht="13.5" x14ac:dyDescent="0.25">
      <c r="A5660" s="349" t="s">
        <v>6617</v>
      </c>
      <c r="B5660" s="349" t="s">
        <v>6618</v>
      </c>
      <c r="C5660" s="349" t="s">
        <v>6746</v>
      </c>
      <c r="D5660" s="349" t="s">
        <v>6747</v>
      </c>
      <c r="E5660" s="350" t="s">
        <v>24</v>
      </c>
      <c r="F5660" s="349" t="s">
        <v>24</v>
      </c>
      <c r="G5660" s="349">
        <v>102280</v>
      </c>
      <c r="H5660" s="349" t="s">
        <v>6771</v>
      </c>
      <c r="I5660" s="349" t="s">
        <v>191</v>
      </c>
      <c r="J5660" s="349" t="s">
        <v>1524</v>
      </c>
      <c r="K5660" s="350">
        <v>5.6</v>
      </c>
      <c r="L5660" s="349" t="s">
        <v>1138</v>
      </c>
    </row>
    <row r="5661" spans="1:12" ht="13.5" x14ac:dyDescent="0.25">
      <c r="A5661" s="349" t="s">
        <v>6617</v>
      </c>
      <c r="B5661" s="349" t="s">
        <v>6618</v>
      </c>
      <c r="C5661" s="349" t="s">
        <v>6746</v>
      </c>
      <c r="D5661" s="349" t="s">
        <v>6747</v>
      </c>
      <c r="E5661" s="350" t="s">
        <v>24</v>
      </c>
      <c r="F5661" s="349" t="s">
        <v>24</v>
      </c>
      <c r="G5661" s="349">
        <v>102281</v>
      </c>
      <c r="H5661" s="349" t="s">
        <v>6772</v>
      </c>
      <c r="I5661" s="349" t="s">
        <v>191</v>
      </c>
      <c r="J5661" s="349" t="s">
        <v>1137</v>
      </c>
      <c r="K5661" s="350">
        <v>5.48</v>
      </c>
      <c r="L5661" s="349" t="s">
        <v>1138</v>
      </c>
    </row>
    <row r="5662" spans="1:12" ht="13.5" x14ac:dyDescent="0.25">
      <c r="A5662" s="349" t="s">
        <v>6617</v>
      </c>
      <c r="B5662" s="349" t="s">
        <v>6618</v>
      </c>
      <c r="C5662" s="349" t="s">
        <v>6746</v>
      </c>
      <c r="D5662" s="349" t="s">
        <v>6747</v>
      </c>
      <c r="E5662" s="350" t="s">
        <v>24</v>
      </c>
      <c r="F5662" s="349" t="s">
        <v>24</v>
      </c>
      <c r="G5662" s="349">
        <v>102282</v>
      </c>
      <c r="H5662" s="349" t="s">
        <v>6773</v>
      </c>
      <c r="I5662" s="349" t="s">
        <v>191</v>
      </c>
      <c r="J5662" s="349" t="s">
        <v>1524</v>
      </c>
      <c r="K5662" s="350">
        <v>14.26</v>
      </c>
      <c r="L5662" s="349" t="s">
        <v>1138</v>
      </c>
    </row>
    <row r="5663" spans="1:12" ht="13.5" x14ac:dyDescent="0.25">
      <c r="A5663" s="349" t="s">
        <v>6617</v>
      </c>
      <c r="B5663" s="349" t="s">
        <v>6618</v>
      </c>
      <c r="C5663" s="349" t="s">
        <v>6746</v>
      </c>
      <c r="D5663" s="349" t="s">
        <v>6747</v>
      </c>
      <c r="E5663" s="350" t="s">
        <v>24</v>
      </c>
      <c r="F5663" s="349" t="s">
        <v>24</v>
      </c>
      <c r="G5663" s="349">
        <v>102283</v>
      </c>
      <c r="H5663" s="349" t="s">
        <v>6774</v>
      </c>
      <c r="I5663" s="349" t="s">
        <v>191</v>
      </c>
      <c r="J5663" s="349" t="s">
        <v>1524</v>
      </c>
      <c r="K5663" s="350">
        <v>12.67</v>
      </c>
      <c r="L5663" s="349" t="s">
        <v>1138</v>
      </c>
    </row>
    <row r="5664" spans="1:12" ht="13.5" x14ac:dyDescent="0.25">
      <c r="A5664" s="349" t="s">
        <v>6617</v>
      </c>
      <c r="B5664" s="349" t="s">
        <v>6618</v>
      </c>
      <c r="C5664" s="349" t="s">
        <v>6746</v>
      </c>
      <c r="D5664" s="349" t="s">
        <v>6747</v>
      </c>
      <c r="E5664" s="350" t="s">
        <v>24</v>
      </c>
      <c r="F5664" s="349" t="s">
        <v>24</v>
      </c>
      <c r="G5664" s="349">
        <v>102284</v>
      </c>
      <c r="H5664" s="349" t="s">
        <v>6775</v>
      </c>
      <c r="I5664" s="349" t="s">
        <v>191</v>
      </c>
      <c r="J5664" s="349" t="s">
        <v>1524</v>
      </c>
      <c r="K5664" s="350">
        <v>12.27</v>
      </c>
      <c r="L5664" s="349" t="s">
        <v>1138</v>
      </c>
    </row>
    <row r="5665" spans="1:12" ht="13.5" x14ac:dyDescent="0.25">
      <c r="A5665" s="349" t="s">
        <v>6617</v>
      </c>
      <c r="B5665" s="349" t="s">
        <v>6618</v>
      </c>
      <c r="C5665" s="349" t="s">
        <v>6746</v>
      </c>
      <c r="D5665" s="349" t="s">
        <v>6747</v>
      </c>
      <c r="E5665" s="350" t="s">
        <v>24</v>
      </c>
      <c r="F5665" s="349" t="s">
        <v>24</v>
      </c>
      <c r="G5665" s="349">
        <v>102285</v>
      </c>
      <c r="H5665" s="349" t="s">
        <v>6776</v>
      </c>
      <c r="I5665" s="349" t="s">
        <v>191</v>
      </c>
      <c r="J5665" s="349" t="s">
        <v>1524</v>
      </c>
      <c r="K5665" s="350">
        <v>11.61</v>
      </c>
      <c r="L5665" s="349" t="s">
        <v>1138</v>
      </c>
    </row>
    <row r="5666" spans="1:12" ht="13.5" x14ac:dyDescent="0.25">
      <c r="A5666" s="349" t="s">
        <v>6617</v>
      </c>
      <c r="B5666" s="349" t="s">
        <v>6618</v>
      </c>
      <c r="C5666" s="349" t="s">
        <v>6746</v>
      </c>
      <c r="D5666" s="349" t="s">
        <v>6747</v>
      </c>
      <c r="E5666" s="350" t="s">
        <v>24</v>
      </c>
      <c r="F5666" s="349" t="s">
        <v>24</v>
      </c>
      <c r="G5666" s="349">
        <v>102286</v>
      </c>
      <c r="H5666" s="349" t="s">
        <v>6777</v>
      </c>
      <c r="I5666" s="349" t="s">
        <v>191</v>
      </c>
      <c r="J5666" s="349" t="s">
        <v>1524</v>
      </c>
      <c r="K5666" s="350">
        <v>11.28</v>
      </c>
      <c r="L5666" s="349" t="s">
        <v>1138</v>
      </c>
    </row>
    <row r="5667" spans="1:12" ht="13.5" x14ac:dyDescent="0.25">
      <c r="A5667" s="349" t="s">
        <v>6617</v>
      </c>
      <c r="B5667" s="349" t="s">
        <v>6618</v>
      </c>
      <c r="C5667" s="349" t="s">
        <v>6746</v>
      </c>
      <c r="D5667" s="349" t="s">
        <v>6747</v>
      </c>
      <c r="E5667" s="350" t="s">
        <v>24</v>
      </c>
      <c r="F5667" s="349" t="s">
        <v>24</v>
      </c>
      <c r="G5667" s="349">
        <v>102287</v>
      </c>
      <c r="H5667" s="349" t="s">
        <v>6778</v>
      </c>
      <c r="I5667" s="349" t="s">
        <v>191</v>
      </c>
      <c r="J5667" s="349" t="s">
        <v>1137</v>
      </c>
      <c r="K5667" s="350">
        <v>11.05</v>
      </c>
      <c r="L5667" s="349" t="s">
        <v>1138</v>
      </c>
    </row>
    <row r="5668" spans="1:12" ht="13.5" x14ac:dyDescent="0.25">
      <c r="A5668" s="349" t="s">
        <v>6617</v>
      </c>
      <c r="B5668" s="349" t="s">
        <v>6618</v>
      </c>
      <c r="C5668" s="349" t="s">
        <v>6746</v>
      </c>
      <c r="D5668" s="349" t="s">
        <v>6747</v>
      </c>
      <c r="E5668" s="350" t="s">
        <v>24</v>
      </c>
      <c r="F5668" s="349" t="s">
        <v>24</v>
      </c>
      <c r="G5668" s="349">
        <v>102288</v>
      </c>
      <c r="H5668" s="349" t="s">
        <v>6779</v>
      </c>
      <c r="I5668" s="349" t="s">
        <v>191</v>
      </c>
      <c r="J5668" s="349" t="s">
        <v>1137</v>
      </c>
      <c r="K5668" s="350">
        <v>10.61</v>
      </c>
      <c r="L5668" s="349" t="s">
        <v>1138</v>
      </c>
    </row>
    <row r="5669" spans="1:12" ht="13.5" x14ac:dyDescent="0.25">
      <c r="A5669" s="349" t="s">
        <v>6617</v>
      </c>
      <c r="B5669" s="349" t="s">
        <v>6618</v>
      </c>
      <c r="C5669" s="349" t="s">
        <v>6746</v>
      </c>
      <c r="D5669" s="349" t="s">
        <v>6747</v>
      </c>
      <c r="E5669" s="350" t="s">
        <v>24</v>
      </c>
      <c r="F5669" s="349" t="s">
        <v>24</v>
      </c>
      <c r="G5669" s="349">
        <v>102289</v>
      </c>
      <c r="H5669" s="349" t="s">
        <v>6780</v>
      </c>
      <c r="I5669" s="349" t="s">
        <v>191</v>
      </c>
      <c r="J5669" s="349" t="s">
        <v>1137</v>
      </c>
      <c r="K5669" s="350">
        <v>10.36</v>
      </c>
      <c r="L5669" s="349" t="s">
        <v>1138</v>
      </c>
    </row>
    <row r="5670" spans="1:12" ht="13.5" x14ac:dyDescent="0.25">
      <c r="A5670" s="349" t="s">
        <v>6617</v>
      </c>
      <c r="B5670" s="349" t="s">
        <v>6618</v>
      </c>
      <c r="C5670" s="349" t="s">
        <v>6746</v>
      </c>
      <c r="D5670" s="349" t="s">
        <v>6747</v>
      </c>
      <c r="E5670" s="350" t="s">
        <v>24</v>
      </c>
      <c r="F5670" s="349" t="s">
        <v>24</v>
      </c>
      <c r="G5670" s="349">
        <v>102290</v>
      </c>
      <c r="H5670" s="349" t="s">
        <v>6781</v>
      </c>
      <c r="I5670" s="349" t="s">
        <v>191</v>
      </c>
      <c r="J5670" s="349" t="s">
        <v>1524</v>
      </c>
      <c r="K5670" s="350">
        <v>7.86</v>
      </c>
      <c r="L5670" s="349" t="s">
        <v>1138</v>
      </c>
    </row>
    <row r="5671" spans="1:12" ht="13.5" x14ac:dyDescent="0.25">
      <c r="A5671" s="349" t="s">
        <v>6617</v>
      </c>
      <c r="B5671" s="349" t="s">
        <v>6618</v>
      </c>
      <c r="C5671" s="349" t="s">
        <v>6746</v>
      </c>
      <c r="D5671" s="349" t="s">
        <v>6747</v>
      </c>
      <c r="E5671" s="350" t="s">
        <v>24</v>
      </c>
      <c r="F5671" s="349" t="s">
        <v>24</v>
      </c>
      <c r="G5671" s="349">
        <v>102291</v>
      </c>
      <c r="H5671" s="349" t="s">
        <v>6782</v>
      </c>
      <c r="I5671" s="349" t="s">
        <v>191</v>
      </c>
      <c r="J5671" s="349" t="s">
        <v>1524</v>
      </c>
      <c r="K5671" s="350">
        <v>6.99</v>
      </c>
      <c r="L5671" s="349" t="s">
        <v>1138</v>
      </c>
    </row>
    <row r="5672" spans="1:12" ht="13.5" x14ac:dyDescent="0.25">
      <c r="A5672" s="349" t="s">
        <v>6617</v>
      </c>
      <c r="B5672" s="349" t="s">
        <v>6618</v>
      </c>
      <c r="C5672" s="349" t="s">
        <v>6746</v>
      </c>
      <c r="D5672" s="349" t="s">
        <v>6747</v>
      </c>
      <c r="E5672" s="350" t="s">
        <v>24</v>
      </c>
      <c r="F5672" s="349" t="s">
        <v>24</v>
      </c>
      <c r="G5672" s="349">
        <v>102292</v>
      </c>
      <c r="H5672" s="349" t="s">
        <v>6783</v>
      </c>
      <c r="I5672" s="349" t="s">
        <v>191</v>
      </c>
      <c r="J5672" s="349" t="s">
        <v>1524</v>
      </c>
      <c r="K5672" s="350">
        <v>6.76</v>
      </c>
      <c r="L5672" s="349" t="s">
        <v>1138</v>
      </c>
    </row>
    <row r="5673" spans="1:12" ht="13.5" x14ac:dyDescent="0.25">
      <c r="A5673" s="349" t="s">
        <v>6617</v>
      </c>
      <c r="B5673" s="349" t="s">
        <v>6618</v>
      </c>
      <c r="C5673" s="349" t="s">
        <v>6746</v>
      </c>
      <c r="D5673" s="349" t="s">
        <v>6747</v>
      </c>
      <c r="E5673" s="350" t="s">
        <v>24</v>
      </c>
      <c r="F5673" s="349" t="s">
        <v>24</v>
      </c>
      <c r="G5673" s="349">
        <v>102293</v>
      </c>
      <c r="H5673" s="349" t="s">
        <v>6784</v>
      </c>
      <c r="I5673" s="349" t="s">
        <v>191</v>
      </c>
      <c r="J5673" s="349" t="s">
        <v>1524</v>
      </c>
      <c r="K5673" s="350">
        <v>6.42</v>
      </c>
      <c r="L5673" s="349" t="s">
        <v>1138</v>
      </c>
    </row>
    <row r="5674" spans="1:12" ht="13.5" x14ac:dyDescent="0.25">
      <c r="A5674" s="349" t="s">
        <v>6617</v>
      </c>
      <c r="B5674" s="349" t="s">
        <v>6618</v>
      </c>
      <c r="C5674" s="349" t="s">
        <v>6746</v>
      </c>
      <c r="D5674" s="349" t="s">
        <v>6747</v>
      </c>
      <c r="E5674" s="350" t="s">
        <v>24</v>
      </c>
      <c r="F5674" s="349" t="s">
        <v>24</v>
      </c>
      <c r="G5674" s="349">
        <v>102294</v>
      </c>
      <c r="H5674" s="349" t="s">
        <v>6785</v>
      </c>
      <c r="I5674" s="349" t="s">
        <v>191</v>
      </c>
      <c r="J5674" s="349" t="s">
        <v>1524</v>
      </c>
      <c r="K5674" s="350">
        <v>6.24</v>
      </c>
      <c r="L5674" s="349" t="s">
        <v>1138</v>
      </c>
    </row>
    <row r="5675" spans="1:12" ht="13.5" x14ac:dyDescent="0.25">
      <c r="A5675" s="349" t="s">
        <v>6617</v>
      </c>
      <c r="B5675" s="349" t="s">
        <v>6618</v>
      </c>
      <c r="C5675" s="349" t="s">
        <v>6746</v>
      </c>
      <c r="D5675" s="349" t="s">
        <v>6747</v>
      </c>
      <c r="E5675" s="350" t="s">
        <v>24</v>
      </c>
      <c r="F5675" s="349" t="s">
        <v>24</v>
      </c>
      <c r="G5675" s="349">
        <v>102295</v>
      </c>
      <c r="H5675" s="349" t="s">
        <v>6786</v>
      </c>
      <c r="I5675" s="349" t="s">
        <v>191</v>
      </c>
      <c r="J5675" s="349" t="s">
        <v>1137</v>
      </c>
      <c r="K5675" s="350">
        <v>6.08</v>
      </c>
      <c r="L5675" s="349" t="s">
        <v>1138</v>
      </c>
    </row>
    <row r="5676" spans="1:12" ht="13.5" x14ac:dyDescent="0.25">
      <c r="A5676" s="349" t="s">
        <v>6617</v>
      </c>
      <c r="B5676" s="349" t="s">
        <v>6618</v>
      </c>
      <c r="C5676" s="349" t="s">
        <v>6746</v>
      </c>
      <c r="D5676" s="349" t="s">
        <v>6747</v>
      </c>
      <c r="E5676" s="350" t="s">
        <v>24</v>
      </c>
      <c r="F5676" s="349" t="s">
        <v>24</v>
      </c>
      <c r="G5676" s="349">
        <v>102296</v>
      </c>
      <c r="H5676" s="349" t="s">
        <v>6787</v>
      </c>
      <c r="I5676" s="349" t="s">
        <v>191</v>
      </c>
      <c r="J5676" s="349" t="s">
        <v>1137</v>
      </c>
      <c r="K5676" s="350">
        <v>5.84</v>
      </c>
      <c r="L5676" s="349" t="s">
        <v>1138</v>
      </c>
    </row>
    <row r="5677" spans="1:12" ht="13.5" x14ac:dyDescent="0.25">
      <c r="A5677" s="349" t="s">
        <v>6617</v>
      </c>
      <c r="B5677" s="349" t="s">
        <v>6618</v>
      </c>
      <c r="C5677" s="349" t="s">
        <v>6746</v>
      </c>
      <c r="D5677" s="349" t="s">
        <v>6747</v>
      </c>
      <c r="E5677" s="350" t="s">
        <v>24</v>
      </c>
      <c r="F5677" s="349" t="s">
        <v>24</v>
      </c>
      <c r="G5677" s="349">
        <v>102297</v>
      </c>
      <c r="H5677" s="349" t="s">
        <v>6788</v>
      </c>
      <c r="I5677" s="349" t="s">
        <v>191</v>
      </c>
      <c r="J5677" s="349" t="s">
        <v>1137</v>
      </c>
      <c r="K5677" s="350">
        <v>5.72</v>
      </c>
      <c r="L5677" s="349" t="s">
        <v>1138</v>
      </c>
    </row>
    <row r="5678" spans="1:12" ht="13.5" x14ac:dyDescent="0.25">
      <c r="A5678" s="349" t="s">
        <v>6617</v>
      </c>
      <c r="B5678" s="349" t="s">
        <v>6618</v>
      </c>
      <c r="C5678" s="349" t="s">
        <v>6746</v>
      </c>
      <c r="D5678" s="349" t="s">
        <v>6747</v>
      </c>
      <c r="E5678" s="350" t="s">
        <v>24</v>
      </c>
      <c r="F5678" s="349" t="s">
        <v>24</v>
      </c>
      <c r="G5678" s="349">
        <v>102298</v>
      </c>
      <c r="H5678" s="349" t="s">
        <v>6789</v>
      </c>
      <c r="I5678" s="349" t="s">
        <v>191</v>
      </c>
      <c r="J5678" s="349" t="s">
        <v>1137</v>
      </c>
      <c r="K5678" s="350">
        <v>18.34</v>
      </c>
      <c r="L5678" s="349" t="s">
        <v>1138</v>
      </c>
    </row>
    <row r="5679" spans="1:12" ht="13.5" x14ac:dyDescent="0.25">
      <c r="A5679" s="349" t="s">
        <v>6617</v>
      </c>
      <c r="B5679" s="349" t="s">
        <v>6618</v>
      </c>
      <c r="C5679" s="349" t="s">
        <v>6746</v>
      </c>
      <c r="D5679" s="349" t="s">
        <v>6747</v>
      </c>
      <c r="E5679" s="350" t="s">
        <v>24</v>
      </c>
      <c r="F5679" s="349" t="s">
        <v>24</v>
      </c>
      <c r="G5679" s="349">
        <v>102299</v>
      </c>
      <c r="H5679" s="349" t="s">
        <v>6790</v>
      </c>
      <c r="I5679" s="349" t="s">
        <v>191</v>
      </c>
      <c r="J5679" s="349" t="s">
        <v>1137</v>
      </c>
      <c r="K5679" s="350">
        <v>15.58</v>
      </c>
      <c r="L5679" s="349" t="s">
        <v>1138</v>
      </c>
    </row>
    <row r="5680" spans="1:12" ht="13.5" x14ac:dyDescent="0.25">
      <c r="A5680" s="349" t="s">
        <v>6617</v>
      </c>
      <c r="B5680" s="349" t="s">
        <v>6618</v>
      </c>
      <c r="C5680" s="349" t="s">
        <v>6746</v>
      </c>
      <c r="D5680" s="349" t="s">
        <v>6747</v>
      </c>
      <c r="E5680" s="350" t="s">
        <v>24</v>
      </c>
      <c r="F5680" s="349" t="s">
        <v>24</v>
      </c>
      <c r="G5680" s="349">
        <v>102300</v>
      </c>
      <c r="H5680" s="349" t="s">
        <v>6791</v>
      </c>
      <c r="I5680" s="349" t="s">
        <v>191</v>
      </c>
      <c r="J5680" s="349" t="s">
        <v>1137</v>
      </c>
      <c r="K5680" s="350">
        <v>15.39</v>
      </c>
      <c r="L5680" s="349" t="s">
        <v>1138</v>
      </c>
    </row>
    <row r="5681" spans="1:12" ht="13.5" x14ac:dyDescent="0.25">
      <c r="A5681" s="349" t="s">
        <v>6617</v>
      </c>
      <c r="B5681" s="349" t="s">
        <v>6618</v>
      </c>
      <c r="C5681" s="349" t="s">
        <v>6746</v>
      </c>
      <c r="D5681" s="349" t="s">
        <v>6747</v>
      </c>
      <c r="E5681" s="350" t="s">
        <v>24</v>
      </c>
      <c r="F5681" s="349" t="s">
        <v>24</v>
      </c>
      <c r="G5681" s="349">
        <v>102301</v>
      </c>
      <c r="H5681" s="349" t="s">
        <v>6792</v>
      </c>
      <c r="I5681" s="349" t="s">
        <v>191</v>
      </c>
      <c r="J5681" s="349" t="s">
        <v>1137</v>
      </c>
      <c r="K5681" s="350">
        <v>13.99</v>
      </c>
      <c r="L5681" s="349" t="s">
        <v>1138</v>
      </c>
    </row>
    <row r="5682" spans="1:12" ht="13.5" x14ac:dyDescent="0.25">
      <c r="A5682" s="349" t="s">
        <v>6617</v>
      </c>
      <c r="B5682" s="349" t="s">
        <v>6618</v>
      </c>
      <c r="C5682" s="349" t="s">
        <v>6746</v>
      </c>
      <c r="D5682" s="349" t="s">
        <v>6747</v>
      </c>
      <c r="E5682" s="350" t="s">
        <v>24</v>
      </c>
      <c r="F5682" s="349" t="s">
        <v>24</v>
      </c>
      <c r="G5682" s="349">
        <v>102302</v>
      </c>
      <c r="H5682" s="349" t="s">
        <v>6793</v>
      </c>
      <c r="I5682" s="349" t="s">
        <v>191</v>
      </c>
      <c r="J5682" s="349" t="s">
        <v>1137</v>
      </c>
      <c r="K5682" s="350">
        <v>10.11</v>
      </c>
      <c r="L5682" s="349" t="s">
        <v>1138</v>
      </c>
    </row>
    <row r="5683" spans="1:12" ht="13.5" x14ac:dyDescent="0.25">
      <c r="A5683" s="349" t="s">
        <v>6617</v>
      </c>
      <c r="B5683" s="349" t="s">
        <v>6618</v>
      </c>
      <c r="C5683" s="349" t="s">
        <v>6746</v>
      </c>
      <c r="D5683" s="349" t="s">
        <v>6747</v>
      </c>
      <c r="E5683" s="350" t="s">
        <v>24</v>
      </c>
      <c r="F5683" s="349" t="s">
        <v>24</v>
      </c>
      <c r="G5683" s="349">
        <v>102303</v>
      </c>
      <c r="H5683" s="349" t="s">
        <v>6794</v>
      </c>
      <c r="I5683" s="349" t="s">
        <v>191</v>
      </c>
      <c r="J5683" s="349" t="s">
        <v>1137</v>
      </c>
      <c r="K5683" s="350">
        <v>8.59</v>
      </c>
      <c r="L5683" s="349" t="s">
        <v>1138</v>
      </c>
    </row>
    <row r="5684" spans="1:12" ht="13.5" x14ac:dyDescent="0.25">
      <c r="A5684" s="349" t="s">
        <v>6617</v>
      </c>
      <c r="B5684" s="349" t="s">
        <v>6618</v>
      </c>
      <c r="C5684" s="349" t="s">
        <v>6746</v>
      </c>
      <c r="D5684" s="349" t="s">
        <v>6747</v>
      </c>
      <c r="E5684" s="350" t="s">
        <v>24</v>
      </c>
      <c r="F5684" s="349" t="s">
        <v>24</v>
      </c>
      <c r="G5684" s="349">
        <v>102304</v>
      </c>
      <c r="H5684" s="349" t="s">
        <v>6795</v>
      </c>
      <c r="I5684" s="349" t="s">
        <v>191</v>
      </c>
      <c r="J5684" s="349" t="s">
        <v>1137</v>
      </c>
      <c r="K5684" s="350">
        <v>8.48</v>
      </c>
      <c r="L5684" s="349" t="s">
        <v>1138</v>
      </c>
    </row>
    <row r="5685" spans="1:12" ht="13.5" x14ac:dyDescent="0.25">
      <c r="A5685" s="349" t="s">
        <v>6617</v>
      </c>
      <c r="B5685" s="349" t="s">
        <v>6618</v>
      </c>
      <c r="C5685" s="349" t="s">
        <v>6746</v>
      </c>
      <c r="D5685" s="349" t="s">
        <v>6747</v>
      </c>
      <c r="E5685" s="350" t="s">
        <v>24</v>
      </c>
      <c r="F5685" s="349" t="s">
        <v>24</v>
      </c>
      <c r="G5685" s="349">
        <v>102305</v>
      </c>
      <c r="H5685" s="349" t="s">
        <v>6796</v>
      </c>
      <c r="I5685" s="349" t="s">
        <v>191</v>
      </c>
      <c r="J5685" s="349" t="s">
        <v>1137</v>
      </c>
      <c r="K5685" s="350">
        <v>7.72</v>
      </c>
      <c r="L5685" s="349" t="s">
        <v>1138</v>
      </c>
    </row>
    <row r="5686" spans="1:12" ht="13.5" x14ac:dyDescent="0.25">
      <c r="A5686" s="349" t="s">
        <v>6617</v>
      </c>
      <c r="B5686" s="349" t="s">
        <v>6618</v>
      </c>
      <c r="C5686" s="349" t="s">
        <v>6746</v>
      </c>
      <c r="D5686" s="349" t="s">
        <v>6747</v>
      </c>
      <c r="E5686" s="350" t="s">
        <v>24</v>
      </c>
      <c r="F5686" s="349" t="s">
        <v>24</v>
      </c>
      <c r="G5686" s="349">
        <v>102306</v>
      </c>
      <c r="H5686" s="349" t="s">
        <v>6797</v>
      </c>
      <c r="I5686" s="349" t="s">
        <v>191</v>
      </c>
      <c r="J5686" s="349" t="s">
        <v>1524</v>
      </c>
      <c r="K5686" s="350">
        <v>16.07</v>
      </c>
      <c r="L5686" s="349" t="s">
        <v>1138</v>
      </c>
    </row>
    <row r="5687" spans="1:12" ht="13.5" x14ac:dyDescent="0.25">
      <c r="A5687" s="349" t="s">
        <v>6617</v>
      </c>
      <c r="B5687" s="349" t="s">
        <v>6618</v>
      </c>
      <c r="C5687" s="349" t="s">
        <v>6746</v>
      </c>
      <c r="D5687" s="349" t="s">
        <v>6747</v>
      </c>
      <c r="E5687" s="350" t="s">
        <v>24</v>
      </c>
      <c r="F5687" s="349" t="s">
        <v>24</v>
      </c>
      <c r="G5687" s="349">
        <v>102307</v>
      </c>
      <c r="H5687" s="349" t="s">
        <v>6798</v>
      </c>
      <c r="I5687" s="349" t="s">
        <v>191</v>
      </c>
      <c r="J5687" s="349" t="s">
        <v>1524</v>
      </c>
      <c r="K5687" s="350">
        <v>14.26</v>
      </c>
      <c r="L5687" s="349" t="s">
        <v>1138</v>
      </c>
    </row>
    <row r="5688" spans="1:12" ht="13.5" x14ac:dyDescent="0.25">
      <c r="A5688" s="349" t="s">
        <v>6617</v>
      </c>
      <c r="B5688" s="349" t="s">
        <v>6618</v>
      </c>
      <c r="C5688" s="349" t="s">
        <v>6746</v>
      </c>
      <c r="D5688" s="349" t="s">
        <v>6747</v>
      </c>
      <c r="E5688" s="350" t="s">
        <v>24</v>
      </c>
      <c r="F5688" s="349" t="s">
        <v>24</v>
      </c>
      <c r="G5688" s="349">
        <v>102308</v>
      </c>
      <c r="H5688" s="349" t="s">
        <v>6799</v>
      </c>
      <c r="I5688" s="349" t="s">
        <v>191</v>
      </c>
      <c r="J5688" s="349" t="s">
        <v>1524</v>
      </c>
      <c r="K5688" s="350">
        <v>13.83</v>
      </c>
      <c r="L5688" s="349" t="s">
        <v>1138</v>
      </c>
    </row>
    <row r="5689" spans="1:12" ht="13.5" x14ac:dyDescent="0.25">
      <c r="A5689" s="349" t="s">
        <v>6617</v>
      </c>
      <c r="B5689" s="349" t="s">
        <v>6618</v>
      </c>
      <c r="C5689" s="349" t="s">
        <v>6746</v>
      </c>
      <c r="D5689" s="349" t="s">
        <v>6747</v>
      </c>
      <c r="E5689" s="350" t="s">
        <v>24</v>
      </c>
      <c r="F5689" s="349" t="s">
        <v>24</v>
      </c>
      <c r="G5689" s="349">
        <v>102309</v>
      </c>
      <c r="H5689" s="349" t="s">
        <v>6800</v>
      </c>
      <c r="I5689" s="349" t="s">
        <v>191</v>
      </c>
      <c r="J5689" s="349" t="s">
        <v>1524</v>
      </c>
      <c r="K5689" s="350">
        <v>13.09</v>
      </c>
      <c r="L5689" s="349" t="s">
        <v>1138</v>
      </c>
    </row>
    <row r="5690" spans="1:12" ht="13.5" x14ac:dyDescent="0.25">
      <c r="A5690" s="349" t="s">
        <v>6617</v>
      </c>
      <c r="B5690" s="349" t="s">
        <v>6618</v>
      </c>
      <c r="C5690" s="349" t="s">
        <v>6746</v>
      </c>
      <c r="D5690" s="349" t="s">
        <v>6747</v>
      </c>
      <c r="E5690" s="350" t="s">
        <v>24</v>
      </c>
      <c r="F5690" s="349" t="s">
        <v>24</v>
      </c>
      <c r="G5690" s="349">
        <v>102310</v>
      </c>
      <c r="H5690" s="349" t="s">
        <v>6801</v>
      </c>
      <c r="I5690" s="349" t="s">
        <v>191</v>
      </c>
      <c r="J5690" s="349" t="s">
        <v>1524</v>
      </c>
      <c r="K5690" s="350">
        <v>12.69</v>
      </c>
      <c r="L5690" s="349" t="s">
        <v>1138</v>
      </c>
    </row>
    <row r="5691" spans="1:12" ht="13.5" x14ac:dyDescent="0.25">
      <c r="A5691" s="349" t="s">
        <v>6617</v>
      </c>
      <c r="B5691" s="349" t="s">
        <v>6618</v>
      </c>
      <c r="C5691" s="349" t="s">
        <v>6746</v>
      </c>
      <c r="D5691" s="349" t="s">
        <v>6747</v>
      </c>
      <c r="E5691" s="350" t="s">
        <v>24</v>
      </c>
      <c r="F5691" s="349" t="s">
        <v>24</v>
      </c>
      <c r="G5691" s="349">
        <v>102311</v>
      </c>
      <c r="H5691" s="349" t="s">
        <v>6802</v>
      </c>
      <c r="I5691" s="349" t="s">
        <v>191</v>
      </c>
      <c r="J5691" s="349" t="s">
        <v>1137</v>
      </c>
      <c r="K5691" s="350">
        <v>12.41</v>
      </c>
      <c r="L5691" s="349" t="s">
        <v>1138</v>
      </c>
    </row>
    <row r="5692" spans="1:12" ht="13.5" x14ac:dyDescent="0.25">
      <c r="A5692" s="349" t="s">
        <v>6617</v>
      </c>
      <c r="B5692" s="349" t="s">
        <v>6618</v>
      </c>
      <c r="C5692" s="349" t="s">
        <v>6746</v>
      </c>
      <c r="D5692" s="349" t="s">
        <v>6747</v>
      </c>
      <c r="E5692" s="350" t="s">
        <v>24</v>
      </c>
      <c r="F5692" s="349" t="s">
        <v>24</v>
      </c>
      <c r="G5692" s="349">
        <v>102312</v>
      </c>
      <c r="H5692" s="349" t="s">
        <v>6803</v>
      </c>
      <c r="I5692" s="349" t="s">
        <v>191</v>
      </c>
      <c r="J5692" s="349" t="s">
        <v>1137</v>
      </c>
      <c r="K5692" s="350">
        <v>11.93</v>
      </c>
      <c r="L5692" s="349" t="s">
        <v>1138</v>
      </c>
    </row>
    <row r="5693" spans="1:12" ht="13.5" x14ac:dyDescent="0.25">
      <c r="A5693" s="349" t="s">
        <v>6617</v>
      </c>
      <c r="B5693" s="349" t="s">
        <v>6618</v>
      </c>
      <c r="C5693" s="349" t="s">
        <v>6746</v>
      </c>
      <c r="D5693" s="349" t="s">
        <v>6747</v>
      </c>
      <c r="E5693" s="350" t="s">
        <v>24</v>
      </c>
      <c r="F5693" s="349" t="s">
        <v>24</v>
      </c>
      <c r="G5693" s="349">
        <v>102313</v>
      </c>
      <c r="H5693" s="349" t="s">
        <v>6804</v>
      </c>
      <c r="I5693" s="349" t="s">
        <v>191</v>
      </c>
      <c r="J5693" s="349" t="s">
        <v>1137</v>
      </c>
      <c r="K5693" s="350">
        <v>11.66</v>
      </c>
      <c r="L5693" s="349" t="s">
        <v>1138</v>
      </c>
    </row>
    <row r="5694" spans="1:12" ht="13.5" x14ac:dyDescent="0.25">
      <c r="A5694" s="349" t="s">
        <v>6617</v>
      </c>
      <c r="B5694" s="349" t="s">
        <v>6618</v>
      </c>
      <c r="C5694" s="349" t="s">
        <v>6746</v>
      </c>
      <c r="D5694" s="349" t="s">
        <v>6747</v>
      </c>
      <c r="E5694" s="350" t="s">
        <v>24</v>
      </c>
      <c r="F5694" s="349" t="s">
        <v>24</v>
      </c>
      <c r="G5694" s="349">
        <v>102314</v>
      </c>
      <c r="H5694" s="349" t="s">
        <v>6805</v>
      </c>
      <c r="I5694" s="349" t="s">
        <v>191</v>
      </c>
      <c r="J5694" s="349" t="s">
        <v>1524</v>
      </c>
      <c r="K5694" s="350">
        <v>8.8699999999999992</v>
      </c>
      <c r="L5694" s="349" t="s">
        <v>1138</v>
      </c>
    </row>
    <row r="5695" spans="1:12" ht="13.5" x14ac:dyDescent="0.25">
      <c r="A5695" s="349" t="s">
        <v>6617</v>
      </c>
      <c r="B5695" s="349" t="s">
        <v>6618</v>
      </c>
      <c r="C5695" s="349" t="s">
        <v>6746</v>
      </c>
      <c r="D5695" s="349" t="s">
        <v>6747</v>
      </c>
      <c r="E5695" s="350" t="s">
        <v>24</v>
      </c>
      <c r="F5695" s="349" t="s">
        <v>24</v>
      </c>
      <c r="G5695" s="349">
        <v>102315</v>
      </c>
      <c r="H5695" s="349" t="s">
        <v>6806</v>
      </c>
      <c r="I5695" s="349" t="s">
        <v>191</v>
      </c>
      <c r="J5695" s="349" t="s">
        <v>1524</v>
      </c>
      <c r="K5695" s="350">
        <v>7.86</v>
      </c>
      <c r="L5695" s="349" t="s">
        <v>1138</v>
      </c>
    </row>
    <row r="5696" spans="1:12" ht="13.5" x14ac:dyDescent="0.25">
      <c r="A5696" s="349" t="s">
        <v>6617</v>
      </c>
      <c r="B5696" s="349" t="s">
        <v>6618</v>
      </c>
      <c r="C5696" s="349" t="s">
        <v>6746</v>
      </c>
      <c r="D5696" s="349" t="s">
        <v>6747</v>
      </c>
      <c r="E5696" s="350" t="s">
        <v>24</v>
      </c>
      <c r="F5696" s="349" t="s">
        <v>24</v>
      </c>
      <c r="G5696" s="349">
        <v>102316</v>
      </c>
      <c r="H5696" s="349" t="s">
        <v>6807</v>
      </c>
      <c r="I5696" s="349" t="s">
        <v>191</v>
      </c>
      <c r="J5696" s="349" t="s">
        <v>1524</v>
      </c>
      <c r="K5696" s="350">
        <v>7.62</v>
      </c>
      <c r="L5696" s="349" t="s">
        <v>1138</v>
      </c>
    </row>
    <row r="5697" spans="1:12" ht="13.5" x14ac:dyDescent="0.25">
      <c r="A5697" s="349" t="s">
        <v>6617</v>
      </c>
      <c r="B5697" s="349" t="s">
        <v>6618</v>
      </c>
      <c r="C5697" s="349" t="s">
        <v>6746</v>
      </c>
      <c r="D5697" s="349" t="s">
        <v>6747</v>
      </c>
      <c r="E5697" s="350" t="s">
        <v>24</v>
      </c>
      <c r="F5697" s="349" t="s">
        <v>24</v>
      </c>
      <c r="G5697" s="349">
        <v>102317</v>
      </c>
      <c r="H5697" s="349" t="s">
        <v>6808</v>
      </c>
      <c r="I5697" s="349" t="s">
        <v>191</v>
      </c>
      <c r="J5697" s="349" t="s">
        <v>1524</v>
      </c>
      <c r="K5697" s="350">
        <v>7.2</v>
      </c>
      <c r="L5697" s="349" t="s">
        <v>1138</v>
      </c>
    </row>
    <row r="5698" spans="1:12" ht="13.5" x14ac:dyDescent="0.25">
      <c r="A5698" s="349" t="s">
        <v>6617</v>
      </c>
      <c r="B5698" s="349" t="s">
        <v>6618</v>
      </c>
      <c r="C5698" s="349" t="s">
        <v>6746</v>
      </c>
      <c r="D5698" s="349" t="s">
        <v>6747</v>
      </c>
      <c r="E5698" s="350" t="s">
        <v>24</v>
      </c>
      <c r="F5698" s="349" t="s">
        <v>24</v>
      </c>
      <c r="G5698" s="349">
        <v>102318</v>
      </c>
      <c r="H5698" s="349" t="s">
        <v>6809</v>
      </c>
      <c r="I5698" s="349" t="s">
        <v>191</v>
      </c>
      <c r="J5698" s="349" t="s">
        <v>1524</v>
      </c>
      <c r="K5698" s="350">
        <v>7.01</v>
      </c>
      <c r="L5698" s="349" t="s">
        <v>1138</v>
      </c>
    </row>
    <row r="5699" spans="1:12" ht="13.5" x14ac:dyDescent="0.25">
      <c r="A5699" s="349" t="s">
        <v>6617</v>
      </c>
      <c r="B5699" s="349" t="s">
        <v>6618</v>
      </c>
      <c r="C5699" s="349" t="s">
        <v>6746</v>
      </c>
      <c r="D5699" s="349" t="s">
        <v>6747</v>
      </c>
      <c r="E5699" s="350" t="s">
        <v>24</v>
      </c>
      <c r="F5699" s="349" t="s">
        <v>24</v>
      </c>
      <c r="G5699" s="349">
        <v>102319</v>
      </c>
      <c r="H5699" s="349" t="s">
        <v>6810</v>
      </c>
      <c r="I5699" s="349" t="s">
        <v>191</v>
      </c>
      <c r="J5699" s="349" t="s">
        <v>1137</v>
      </c>
      <c r="K5699" s="350">
        <v>6.85</v>
      </c>
      <c r="L5699" s="349" t="s">
        <v>1138</v>
      </c>
    </row>
    <row r="5700" spans="1:12" ht="13.5" x14ac:dyDescent="0.25">
      <c r="A5700" s="349" t="s">
        <v>6617</v>
      </c>
      <c r="B5700" s="349" t="s">
        <v>6618</v>
      </c>
      <c r="C5700" s="349" t="s">
        <v>6746</v>
      </c>
      <c r="D5700" s="349" t="s">
        <v>6747</v>
      </c>
      <c r="E5700" s="350" t="s">
        <v>24</v>
      </c>
      <c r="F5700" s="349" t="s">
        <v>24</v>
      </c>
      <c r="G5700" s="349">
        <v>102320</v>
      </c>
      <c r="H5700" s="349" t="s">
        <v>6811</v>
      </c>
      <c r="I5700" s="349" t="s">
        <v>191</v>
      </c>
      <c r="J5700" s="349" t="s">
        <v>1137</v>
      </c>
      <c r="K5700" s="350">
        <v>6.56</v>
      </c>
      <c r="L5700" s="349" t="s">
        <v>1138</v>
      </c>
    </row>
    <row r="5701" spans="1:12" ht="13.5" x14ac:dyDescent="0.25">
      <c r="A5701" s="349" t="s">
        <v>6617</v>
      </c>
      <c r="B5701" s="349" t="s">
        <v>6618</v>
      </c>
      <c r="C5701" s="349" t="s">
        <v>6746</v>
      </c>
      <c r="D5701" s="349" t="s">
        <v>6747</v>
      </c>
      <c r="E5701" s="350" t="s">
        <v>24</v>
      </c>
      <c r="F5701" s="349" t="s">
        <v>24</v>
      </c>
      <c r="G5701" s="349">
        <v>102321</v>
      </c>
      <c r="H5701" s="349" t="s">
        <v>6812</v>
      </c>
      <c r="I5701" s="349" t="s">
        <v>191</v>
      </c>
      <c r="J5701" s="349" t="s">
        <v>1137</v>
      </c>
      <c r="K5701" s="350">
        <v>6.44</v>
      </c>
      <c r="L5701" s="349" t="s">
        <v>1138</v>
      </c>
    </row>
    <row r="5702" spans="1:12" ht="13.5" x14ac:dyDescent="0.25">
      <c r="A5702" s="349" t="s">
        <v>6617</v>
      </c>
      <c r="B5702" s="349" t="s">
        <v>6618</v>
      </c>
      <c r="C5702" s="349" t="s">
        <v>6746</v>
      </c>
      <c r="D5702" s="349" t="s">
        <v>6747</v>
      </c>
      <c r="E5702" s="350" t="s">
        <v>24</v>
      </c>
      <c r="F5702" s="349" t="s">
        <v>24</v>
      </c>
      <c r="G5702" s="349">
        <v>102322</v>
      </c>
      <c r="H5702" s="349" t="s">
        <v>6813</v>
      </c>
      <c r="I5702" s="349" t="s">
        <v>191</v>
      </c>
      <c r="J5702" s="349" t="s">
        <v>1137</v>
      </c>
      <c r="K5702" s="350">
        <v>20.65</v>
      </c>
      <c r="L5702" s="349" t="s">
        <v>1138</v>
      </c>
    </row>
    <row r="5703" spans="1:12" ht="13.5" x14ac:dyDescent="0.25">
      <c r="A5703" s="349" t="s">
        <v>6617</v>
      </c>
      <c r="B5703" s="349" t="s">
        <v>6618</v>
      </c>
      <c r="C5703" s="349" t="s">
        <v>6746</v>
      </c>
      <c r="D5703" s="349" t="s">
        <v>6747</v>
      </c>
      <c r="E5703" s="350" t="s">
        <v>24</v>
      </c>
      <c r="F5703" s="349" t="s">
        <v>24</v>
      </c>
      <c r="G5703" s="349">
        <v>102323</v>
      </c>
      <c r="H5703" s="349" t="s">
        <v>6814</v>
      </c>
      <c r="I5703" s="349" t="s">
        <v>191</v>
      </c>
      <c r="J5703" s="349" t="s">
        <v>1137</v>
      </c>
      <c r="K5703" s="350">
        <v>17.53</v>
      </c>
      <c r="L5703" s="349" t="s">
        <v>1138</v>
      </c>
    </row>
    <row r="5704" spans="1:12" ht="13.5" x14ac:dyDescent="0.25">
      <c r="A5704" s="349" t="s">
        <v>6617</v>
      </c>
      <c r="B5704" s="349" t="s">
        <v>6618</v>
      </c>
      <c r="C5704" s="349" t="s">
        <v>6746</v>
      </c>
      <c r="D5704" s="349" t="s">
        <v>6747</v>
      </c>
      <c r="E5704" s="350" t="s">
        <v>24</v>
      </c>
      <c r="F5704" s="349" t="s">
        <v>24</v>
      </c>
      <c r="G5704" s="349">
        <v>102324</v>
      </c>
      <c r="H5704" s="349" t="s">
        <v>6815</v>
      </c>
      <c r="I5704" s="349" t="s">
        <v>191</v>
      </c>
      <c r="J5704" s="349" t="s">
        <v>1137</v>
      </c>
      <c r="K5704" s="350">
        <v>17.309999999999999</v>
      </c>
      <c r="L5704" s="349" t="s">
        <v>1138</v>
      </c>
    </row>
    <row r="5705" spans="1:12" ht="13.5" x14ac:dyDescent="0.25">
      <c r="A5705" s="349" t="s">
        <v>6617</v>
      </c>
      <c r="B5705" s="349" t="s">
        <v>6618</v>
      </c>
      <c r="C5705" s="349" t="s">
        <v>6746</v>
      </c>
      <c r="D5705" s="349" t="s">
        <v>6747</v>
      </c>
      <c r="E5705" s="350" t="s">
        <v>24</v>
      </c>
      <c r="F5705" s="349" t="s">
        <v>24</v>
      </c>
      <c r="G5705" s="349">
        <v>102325</v>
      </c>
      <c r="H5705" s="349" t="s">
        <v>6816</v>
      </c>
      <c r="I5705" s="349" t="s">
        <v>191</v>
      </c>
      <c r="J5705" s="349" t="s">
        <v>1137</v>
      </c>
      <c r="K5705" s="350">
        <v>15.76</v>
      </c>
      <c r="L5705" s="349" t="s">
        <v>1138</v>
      </c>
    </row>
    <row r="5706" spans="1:12" ht="13.5" x14ac:dyDescent="0.25">
      <c r="A5706" s="349" t="s">
        <v>6617</v>
      </c>
      <c r="B5706" s="349" t="s">
        <v>6618</v>
      </c>
      <c r="C5706" s="349" t="s">
        <v>6746</v>
      </c>
      <c r="D5706" s="349" t="s">
        <v>6747</v>
      </c>
      <c r="E5706" s="350" t="s">
        <v>24</v>
      </c>
      <c r="F5706" s="349" t="s">
        <v>24</v>
      </c>
      <c r="G5706" s="349">
        <v>102326</v>
      </c>
      <c r="H5706" s="349" t="s">
        <v>6817</v>
      </c>
      <c r="I5706" s="349" t="s">
        <v>191</v>
      </c>
      <c r="J5706" s="349" t="s">
        <v>1137</v>
      </c>
      <c r="K5706" s="350">
        <v>11.4</v>
      </c>
      <c r="L5706" s="349" t="s">
        <v>1138</v>
      </c>
    </row>
    <row r="5707" spans="1:12" ht="13.5" x14ac:dyDescent="0.25">
      <c r="A5707" s="349" t="s">
        <v>6617</v>
      </c>
      <c r="B5707" s="349" t="s">
        <v>6618</v>
      </c>
      <c r="C5707" s="349" t="s">
        <v>6746</v>
      </c>
      <c r="D5707" s="349" t="s">
        <v>6747</v>
      </c>
      <c r="E5707" s="350" t="s">
        <v>24</v>
      </c>
      <c r="F5707" s="349" t="s">
        <v>24</v>
      </c>
      <c r="G5707" s="349">
        <v>102327</v>
      </c>
      <c r="H5707" s="349" t="s">
        <v>6818</v>
      </c>
      <c r="I5707" s="349" t="s">
        <v>191</v>
      </c>
      <c r="J5707" s="349" t="s">
        <v>1137</v>
      </c>
      <c r="K5707" s="350">
        <v>9.67</v>
      </c>
      <c r="L5707" s="349" t="s">
        <v>1138</v>
      </c>
    </row>
    <row r="5708" spans="1:12" ht="13.5" x14ac:dyDescent="0.25">
      <c r="A5708" s="349" t="s">
        <v>6617</v>
      </c>
      <c r="B5708" s="349" t="s">
        <v>6618</v>
      </c>
      <c r="C5708" s="349" t="s">
        <v>6746</v>
      </c>
      <c r="D5708" s="349" t="s">
        <v>6747</v>
      </c>
      <c r="E5708" s="350" t="s">
        <v>24</v>
      </c>
      <c r="F5708" s="349" t="s">
        <v>24</v>
      </c>
      <c r="G5708" s="349">
        <v>102328</v>
      </c>
      <c r="H5708" s="349" t="s">
        <v>6819</v>
      </c>
      <c r="I5708" s="349" t="s">
        <v>191</v>
      </c>
      <c r="J5708" s="349" t="s">
        <v>1137</v>
      </c>
      <c r="K5708" s="350">
        <v>9.5500000000000007</v>
      </c>
      <c r="L5708" s="349" t="s">
        <v>1138</v>
      </c>
    </row>
    <row r="5709" spans="1:12" ht="13.5" x14ac:dyDescent="0.25">
      <c r="A5709" s="349" t="s">
        <v>6617</v>
      </c>
      <c r="B5709" s="349" t="s">
        <v>6618</v>
      </c>
      <c r="C5709" s="349" t="s">
        <v>6746</v>
      </c>
      <c r="D5709" s="349" t="s">
        <v>6747</v>
      </c>
      <c r="E5709" s="350" t="s">
        <v>24</v>
      </c>
      <c r="F5709" s="349" t="s">
        <v>24</v>
      </c>
      <c r="G5709" s="349">
        <v>102329</v>
      </c>
      <c r="H5709" s="349" t="s">
        <v>6820</v>
      </c>
      <c r="I5709" s="349" t="s">
        <v>191</v>
      </c>
      <c r="J5709" s="349" t="s">
        <v>1137</v>
      </c>
      <c r="K5709" s="350">
        <v>8.6999999999999993</v>
      </c>
      <c r="L5709" s="349" t="s">
        <v>1138</v>
      </c>
    </row>
    <row r="5710" spans="1:12" ht="13.5" x14ac:dyDescent="0.25">
      <c r="A5710" s="349" t="s">
        <v>6617</v>
      </c>
      <c r="B5710" s="349" t="s">
        <v>6618</v>
      </c>
      <c r="C5710" s="349" t="s">
        <v>6821</v>
      </c>
      <c r="D5710" s="349" t="s">
        <v>6822</v>
      </c>
      <c r="E5710" s="350" t="s">
        <v>24</v>
      </c>
      <c r="F5710" s="349" t="s">
        <v>24</v>
      </c>
      <c r="G5710" s="349">
        <v>94304</v>
      </c>
      <c r="H5710" s="349" t="s">
        <v>32759</v>
      </c>
      <c r="I5710" s="349" t="s">
        <v>191</v>
      </c>
      <c r="J5710" s="349" t="s">
        <v>1333</v>
      </c>
      <c r="K5710" s="350">
        <v>74.11</v>
      </c>
      <c r="L5710" s="349" t="s">
        <v>1138</v>
      </c>
    </row>
    <row r="5711" spans="1:12" ht="13.5" x14ac:dyDescent="0.25">
      <c r="A5711" s="349" t="s">
        <v>6617</v>
      </c>
      <c r="B5711" s="349" t="s">
        <v>6618</v>
      </c>
      <c r="C5711" s="349" t="s">
        <v>6821</v>
      </c>
      <c r="D5711" s="349" t="s">
        <v>6822</v>
      </c>
      <c r="E5711" s="350" t="s">
        <v>24</v>
      </c>
      <c r="F5711" s="349" t="s">
        <v>24</v>
      </c>
      <c r="G5711" s="349">
        <v>94306</v>
      </c>
      <c r="H5711" s="349" t="s">
        <v>32760</v>
      </c>
      <c r="I5711" s="349" t="s">
        <v>191</v>
      </c>
      <c r="J5711" s="349" t="s">
        <v>1333</v>
      </c>
      <c r="K5711" s="350">
        <v>67.61</v>
      </c>
      <c r="L5711" s="349" t="s">
        <v>1138</v>
      </c>
    </row>
    <row r="5712" spans="1:12" ht="13.5" x14ac:dyDescent="0.25">
      <c r="A5712" s="349" t="s">
        <v>6617</v>
      </c>
      <c r="B5712" s="349" t="s">
        <v>6618</v>
      </c>
      <c r="C5712" s="349" t="s">
        <v>6821</v>
      </c>
      <c r="D5712" s="349" t="s">
        <v>6822</v>
      </c>
      <c r="E5712" s="350" t="s">
        <v>24</v>
      </c>
      <c r="F5712" s="349" t="s">
        <v>24</v>
      </c>
      <c r="G5712" s="349">
        <v>94310</v>
      </c>
      <c r="H5712" s="349" t="s">
        <v>32761</v>
      </c>
      <c r="I5712" s="349" t="s">
        <v>191</v>
      </c>
      <c r="J5712" s="349" t="s">
        <v>1333</v>
      </c>
      <c r="K5712" s="350">
        <v>64.680000000000007</v>
      </c>
      <c r="L5712" s="349" t="s">
        <v>1138</v>
      </c>
    </row>
    <row r="5713" spans="1:12" ht="13.5" x14ac:dyDescent="0.25">
      <c r="A5713" s="349" t="s">
        <v>6617</v>
      </c>
      <c r="B5713" s="349" t="s">
        <v>6618</v>
      </c>
      <c r="C5713" s="349" t="s">
        <v>6821</v>
      </c>
      <c r="D5713" s="349" t="s">
        <v>6822</v>
      </c>
      <c r="E5713" s="350" t="s">
        <v>24</v>
      </c>
      <c r="F5713" s="349" t="s">
        <v>24</v>
      </c>
      <c r="G5713" s="349">
        <v>94316</v>
      </c>
      <c r="H5713" s="349" t="s">
        <v>32762</v>
      </c>
      <c r="I5713" s="349" t="s">
        <v>191</v>
      </c>
      <c r="J5713" s="349" t="s">
        <v>1333</v>
      </c>
      <c r="K5713" s="350">
        <v>69.400000000000006</v>
      </c>
      <c r="L5713" s="349" t="s">
        <v>1138</v>
      </c>
    </row>
    <row r="5714" spans="1:12" ht="13.5" x14ac:dyDescent="0.25">
      <c r="A5714" s="349" t="s">
        <v>6617</v>
      </c>
      <c r="B5714" s="349" t="s">
        <v>6618</v>
      </c>
      <c r="C5714" s="349" t="s">
        <v>6821</v>
      </c>
      <c r="D5714" s="349" t="s">
        <v>6822</v>
      </c>
      <c r="E5714" s="350" t="s">
        <v>24</v>
      </c>
      <c r="F5714" s="349" t="s">
        <v>24</v>
      </c>
      <c r="G5714" s="349">
        <v>94318</v>
      </c>
      <c r="H5714" s="349" t="s">
        <v>32763</v>
      </c>
      <c r="I5714" s="349" t="s">
        <v>191</v>
      </c>
      <c r="J5714" s="349" t="s">
        <v>1333</v>
      </c>
      <c r="K5714" s="350">
        <v>63.58</v>
      </c>
      <c r="L5714" s="349" t="s">
        <v>1138</v>
      </c>
    </row>
    <row r="5715" spans="1:12" ht="13.5" x14ac:dyDescent="0.25">
      <c r="A5715" s="349" t="s">
        <v>6617</v>
      </c>
      <c r="B5715" s="349" t="s">
        <v>6618</v>
      </c>
      <c r="C5715" s="349" t="s">
        <v>6821</v>
      </c>
      <c r="D5715" s="349" t="s">
        <v>6822</v>
      </c>
      <c r="E5715" s="350" t="s">
        <v>24</v>
      </c>
      <c r="F5715" s="349" t="s">
        <v>24</v>
      </c>
      <c r="G5715" s="349">
        <v>94319</v>
      </c>
      <c r="H5715" s="349" t="s">
        <v>32764</v>
      </c>
      <c r="I5715" s="349" t="s">
        <v>191</v>
      </c>
      <c r="J5715" s="349" t="s">
        <v>1333</v>
      </c>
      <c r="K5715" s="350">
        <v>76.760000000000005</v>
      </c>
      <c r="L5715" s="349" t="s">
        <v>1138</v>
      </c>
    </row>
    <row r="5716" spans="1:12" ht="13.5" x14ac:dyDescent="0.25">
      <c r="A5716" s="349" t="s">
        <v>6617</v>
      </c>
      <c r="B5716" s="349" t="s">
        <v>6618</v>
      </c>
      <c r="C5716" s="349" t="s">
        <v>6821</v>
      </c>
      <c r="D5716" s="349" t="s">
        <v>6822</v>
      </c>
      <c r="E5716" s="350" t="s">
        <v>24</v>
      </c>
      <c r="F5716" s="349" t="s">
        <v>24</v>
      </c>
      <c r="G5716" s="349">
        <v>94327</v>
      </c>
      <c r="H5716" s="349" t="s">
        <v>32765</v>
      </c>
      <c r="I5716" s="349" t="s">
        <v>191</v>
      </c>
      <c r="J5716" s="349" t="s">
        <v>1333</v>
      </c>
      <c r="K5716" s="350">
        <v>76.069999999999993</v>
      </c>
      <c r="L5716" s="349" t="s">
        <v>1138</v>
      </c>
    </row>
    <row r="5717" spans="1:12" ht="13.5" x14ac:dyDescent="0.25">
      <c r="A5717" s="349" t="s">
        <v>6617</v>
      </c>
      <c r="B5717" s="349" t="s">
        <v>6618</v>
      </c>
      <c r="C5717" s="349" t="s">
        <v>6821</v>
      </c>
      <c r="D5717" s="349" t="s">
        <v>6822</v>
      </c>
      <c r="E5717" s="350" t="s">
        <v>24</v>
      </c>
      <c r="F5717" s="349" t="s">
        <v>24</v>
      </c>
      <c r="G5717" s="349">
        <v>94329</v>
      </c>
      <c r="H5717" s="349" t="s">
        <v>32766</v>
      </c>
      <c r="I5717" s="349" t="s">
        <v>191</v>
      </c>
      <c r="J5717" s="349" t="s">
        <v>1333</v>
      </c>
      <c r="K5717" s="350">
        <v>69.569999999999993</v>
      </c>
      <c r="L5717" s="349" t="s">
        <v>1138</v>
      </c>
    </row>
    <row r="5718" spans="1:12" ht="13.5" x14ac:dyDescent="0.25">
      <c r="A5718" s="349" t="s">
        <v>6617</v>
      </c>
      <c r="B5718" s="349" t="s">
        <v>6618</v>
      </c>
      <c r="C5718" s="349" t="s">
        <v>6821</v>
      </c>
      <c r="D5718" s="349" t="s">
        <v>6822</v>
      </c>
      <c r="E5718" s="350" t="s">
        <v>24</v>
      </c>
      <c r="F5718" s="349" t="s">
        <v>24</v>
      </c>
      <c r="G5718" s="349">
        <v>94333</v>
      </c>
      <c r="H5718" s="349" t="s">
        <v>32767</v>
      </c>
      <c r="I5718" s="349" t="s">
        <v>191</v>
      </c>
      <c r="J5718" s="349" t="s">
        <v>1333</v>
      </c>
      <c r="K5718" s="350">
        <v>66.64</v>
      </c>
      <c r="L5718" s="349" t="s">
        <v>1138</v>
      </c>
    </row>
    <row r="5719" spans="1:12" ht="13.5" x14ac:dyDescent="0.25">
      <c r="A5719" s="349" t="s">
        <v>6617</v>
      </c>
      <c r="B5719" s="349" t="s">
        <v>6618</v>
      </c>
      <c r="C5719" s="349" t="s">
        <v>6821</v>
      </c>
      <c r="D5719" s="349" t="s">
        <v>6822</v>
      </c>
      <c r="E5719" s="350" t="s">
        <v>24</v>
      </c>
      <c r="F5719" s="349" t="s">
        <v>24</v>
      </c>
      <c r="G5719" s="349">
        <v>94339</v>
      </c>
      <c r="H5719" s="349" t="s">
        <v>32768</v>
      </c>
      <c r="I5719" s="349" t="s">
        <v>191</v>
      </c>
      <c r="J5719" s="349" t="s">
        <v>1333</v>
      </c>
      <c r="K5719" s="350">
        <v>71.36</v>
      </c>
      <c r="L5719" s="349" t="s">
        <v>1138</v>
      </c>
    </row>
    <row r="5720" spans="1:12" ht="13.5" x14ac:dyDescent="0.25">
      <c r="A5720" s="349" t="s">
        <v>6617</v>
      </c>
      <c r="B5720" s="349" t="s">
        <v>6618</v>
      </c>
      <c r="C5720" s="349" t="s">
        <v>6821</v>
      </c>
      <c r="D5720" s="349" t="s">
        <v>6822</v>
      </c>
      <c r="E5720" s="350" t="s">
        <v>24</v>
      </c>
      <c r="F5720" s="349" t="s">
        <v>24</v>
      </c>
      <c r="G5720" s="349">
        <v>94341</v>
      </c>
      <c r="H5720" s="349" t="s">
        <v>32769</v>
      </c>
      <c r="I5720" s="349" t="s">
        <v>191</v>
      </c>
      <c r="J5720" s="349" t="s">
        <v>1333</v>
      </c>
      <c r="K5720" s="350">
        <v>65.540000000000006</v>
      </c>
      <c r="L5720" s="349" t="s">
        <v>1138</v>
      </c>
    </row>
    <row r="5721" spans="1:12" ht="13.5" x14ac:dyDescent="0.25">
      <c r="A5721" s="349" t="s">
        <v>6617</v>
      </c>
      <c r="B5721" s="349" t="s">
        <v>6618</v>
      </c>
      <c r="C5721" s="349" t="s">
        <v>6821</v>
      </c>
      <c r="D5721" s="349" t="s">
        <v>6822</v>
      </c>
      <c r="E5721" s="350" t="s">
        <v>24</v>
      </c>
      <c r="F5721" s="349" t="s">
        <v>24</v>
      </c>
      <c r="G5721" s="349">
        <v>94342</v>
      </c>
      <c r="H5721" s="349" t="s">
        <v>32770</v>
      </c>
      <c r="I5721" s="349" t="s">
        <v>191</v>
      </c>
      <c r="J5721" s="349" t="s">
        <v>1333</v>
      </c>
      <c r="K5721" s="350">
        <v>78.72</v>
      </c>
      <c r="L5721" s="349" t="s">
        <v>1138</v>
      </c>
    </row>
    <row r="5722" spans="1:12" ht="13.5" x14ac:dyDescent="0.25">
      <c r="A5722" s="349" t="s">
        <v>6617</v>
      </c>
      <c r="B5722" s="349" t="s">
        <v>6618</v>
      </c>
      <c r="C5722" s="349" t="s">
        <v>6821</v>
      </c>
      <c r="D5722" s="349" t="s">
        <v>6822</v>
      </c>
      <c r="E5722" s="350" t="s">
        <v>24</v>
      </c>
      <c r="F5722" s="349" t="s">
        <v>24</v>
      </c>
      <c r="G5722" s="349">
        <v>96385</v>
      </c>
      <c r="H5722" s="349" t="s">
        <v>6823</v>
      </c>
      <c r="I5722" s="349" t="s">
        <v>191</v>
      </c>
      <c r="J5722" s="349" t="s">
        <v>1333</v>
      </c>
      <c r="K5722" s="350">
        <v>11.47</v>
      </c>
      <c r="L5722" s="349" t="s">
        <v>1138</v>
      </c>
    </row>
    <row r="5723" spans="1:12" ht="13.5" x14ac:dyDescent="0.25">
      <c r="A5723" s="349" t="s">
        <v>6617</v>
      </c>
      <c r="B5723" s="349" t="s">
        <v>6618</v>
      </c>
      <c r="C5723" s="349" t="s">
        <v>6821</v>
      </c>
      <c r="D5723" s="349" t="s">
        <v>6822</v>
      </c>
      <c r="E5723" s="350" t="s">
        <v>24</v>
      </c>
      <c r="F5723" s="349" t="s">
        <v>24</v>
      </c>
      <c r="G5723" s="349">
        <v>96386</v>
      </c>
      <c r="H5723" s="349" t="s">
        <v>6824</v>
      </c>
      <c r="I5723" s="349" t="s">
        <v>191</v>
      </c>
      <c r="J5723" s="349" t="s">
        <v>1333</v>
      </c>
      <c r="K5723" s="350">
        <v>8.6199999999999992</v>
      </c>
      <c r="L5723" s="349" t="s">
        <v>1138</v>
      </c>
    </row>
    <row r="5724" spans="1:12" ht="13.5" x14ac:dyDescent="0.25">
      <c r="A5724" s="349" t="s">
        <v>6617</v>
      </c>
      <c r="B5724" s="349" t="s">
        <v>6618</v>
      </c>
      <c r="C5724" s="349" t="s">
        <v>6825</v>
      </c>
      <c r="D5724" s="349" t="s">
        <v>6826</v>
      </c>
      <c r="E5724" s="350" t="s">
        <v>24</v>
      </c>
      <c r="F5724" s="349" t="s">
        <v>24</v>
      </c>
      <c r="G5724" s="349">
        <v>93367</v>
      </c>
      <c r="H5724" s="349" t="s">
        <v>32771</v>
      </c>
      <c r="I5724" s="349" t="s">
        <v>191</v>
      </c>
      <c r="J5724" s="349" t="s">
        <v>1333</v>
      </c>
      <c r="K5724" s="350">
        <v>23.41</v>
      </c>
      <c r="L5724" s="349" t="s">
        <v>1138</v>
      </c>
    </row>
    <row r="5725" spans="1:12" ht="13.5" x14ac:dyDescent="0.25">
      <c r="A5725" s="349" t="s">
        <v>6617</v>
      </c>
      <c r="B5725" s="349" t="s">
        <v>6618</v>
      </c>
      <c r="C5725" s="349" t="s">
        <v>6825</v>
      </c>
      <c r="D5725" s="349" t="s">
        <v>6826</v>
      </c>
      <c r="E5725" s="350" t="s">
        <v>24</v>
      </c>
      <c r="F5725" s="349" t="s">
        <v>24</v>
      </c>
      <c r="G5725" s="349">
        <v>93368</v>
      </c>
      <c r="H5725" s="349" t="s">
        <v>32772</v>
      </c>
      <c r="I5725" s="349" t="s">
        <v>191</v>
      </c>
      <c r="J5725" s="349" t="s">
        <v>1333</v>
      </c>
      <c r="K5725" s="350">
        <v>20.52</v>
      </c>
      <c r="L5725" s="349" t="s">
        <v>1138</v>
      </c>
    </row>
    <row r="5726" spans="1:12" ht="13.5" x14ac:dyDescent="0.25">
      <c r="A5726" s="349" t="s">
        <v>6617</v>
      </c>
      <c r="B5726" s="349" t="s">
        <v>6618</v>
      </c>
      <c r="C5726" s="349" t="s">
        <v>6825</v>
      </c>
      <c r="D5726" s="349" t="s">
        <v>6826</v>
      </c>
      <c r="E5726" s="350" t="s">
        <v>24</v>
      </c>
      <c r="F5726" s="349" t="s">
        <v>24</v>
      </c>
      <c r="G5726" s="349">
        <v>93369</v>
      </c>
      <c r="H5726" s="349" t="s">
        <v>32773</v>
      </c>
      <c r="I5726" s="349" t="s">
        <v>191</v>
      </c>
      <c r="J5726" s="349" t="s">
        <v>1333</v>
      </c>
      <c r="K5726" s="350">
        <v>16.91</v>
      </c>
      <c r="L5726" s="349" t="s">
        <v>1138</v>
      </c>
    </row>
    <row r="5727" spans="1:12" ht="13.5" x14ac:dyDescent="0.25">
      <c r="A5727" s="349" t="s">
        <v>6617</v>
      </c>
      <c r="B5727" s="349" t="s">
        <v>6618</v>
      </c>
      <c r="C5727" s="349" t="s">
        <v>6825</v>
      </c>
      <c r="D5727" s="349" t="s">
        <v>6826</v>
      </c>
      <c r="E5727" s="350" t="s">
        <v>24</v>
      </c>
      <c r="F5727" s="349" t="s">
        <v>24</v>
      </c>
      <c r="G5727" s="349">
        <v>93372</v>
      </c>
      <c r="H5727" s="349" t="s">
        <v>32774</v>
      </c>
      <c r="I5727" s="349" t="s">
        <v>191</v>
      </c>
      <c r="J5727" s="349" t="s">
        <v>1333</v>
      </c>
      <c r="K5727" s="350">
        <v>16.25</v>
      </c>
      <c r="L5727" s="349" t="s">
        <v>1138</v>
      </c>
    </row>
    <row r="5728" spans="1:12" ht="13.5" x14ac:dyDescent="0.25">
      <c r="A5728" s="349" t="s">
        <v>6617</v>
      </c>
      <c r="B5728" s="349" t="s">
        <v>6618</v>
      </c>
      <c r="C5728" s="349" t="s">
        <v>6825</v>
      </c>
      <c r="D5728" s="349" t="s">
        <v>6826</v>
      </c>
      <c r="E5728" s="350" t="s">
        <v>24</v>
      </c>
      <c r="F5728" s="349" t="s">
        <v>24</v>
      </c>
      <c r="G5728" s="349">
        <v>93373</v>
      </c>
      <c r="H5728" s="349" t="s">
        <v>32775</v>
      </c>
      <c r="I5728" s="349" t="s">
        <v>191</v>
      </c>
      <c r="J5728" s="349" t="s">
        <v>1333</v>
      </c>
      <c r="K5728" s="350">
        <v>13.98</v>
      </c>
      <c r="L5728" s="349" t="s">
        <v>1138</v>
      </c>
    </row>
    <row r="5729" spans="1:12" ht="13.5" x14ac:dyDescent="0.25">
      <c r="A5729" s="349" t="s">
        <v>6617</v>
      </c>
      <c r="B5729" s="349" t="s">
        <v>6618</v>
      </c>
      <c r="C5729" s="349" t="s">
        <v>6825</v>
      </c>
      <c r="D5729" s="349" t="s">
        <v>6826</v>
      </c>
      <c r="E5729" s="350" t="s">
        <v>24</v>
      </c>
      <c r="F5729" s="349" t="s">
        <v>24</v>
      </c>
      <c r="G5729" s="349">
        <v>93378</v>
      </c>
      <c r="H5729" s="349" t="s">
        <v>32776</v>
      </c>
      <c r="I5729" s="349" t="s">
        <v>191</v>
      </c>
      <c r="J5729" s="349" t="s">
        <v>1333</v>
      </c>
      <c r="K5729" s="350">
        <v>24.33</v>
      </c>
      <c r="L5729" s="349" t="s">
        <v>1138</v>
      </c>
    </row>
    <row r="5730" spans="1:12" ht="13.5" x14ac:dyDescent="0.25">
      <c r="A5730" s="349" t="s">
        <v>6617</v>
      </c>
      <c r="B5730" s="349" t="s">
        <v>6618</v>
      </c>
      <c r="C5730" s="349" t="s">
        <v>6825</v>
      </c>
      <c r="D5730" s="349" t="s">
        <v>6826</v>
      </c>
      <c r="E5730" s="350" t="s">
        <v>24</v>
      </c>
      <c r="F5730" s="349" t="s">
        <v>24</v>
      </c>
      <c r="G5730" s="349">
        <v>93379</v>
      </c>
      <c r="H5730" s="349" t="s">
        <v>32777</v>
      </c>
      <c r="I5730" s="349" t="s">
        <v>191</v>
      </c>
      <c r="J5730" s="349" t="s">
        <v>1333</v>
      </c>
      <c r="K5730" s="350">
        <v>18.7</v>
      </c>
      <c r="L5730" s="349" t="s">
        <v>1138</v>
      </c>
    </row>
    <row r="5731" spans="1:12" ht="13.5" x14ac:dyDescent="0.25">
      <c r="A5731" s="349" t="s">
        <v>6617</v>
      </c>
      <c r="B5731" s="349" t="s">
        <v>6618</v>
      </c>
      <c r="C5731" s="349" t="s">
        <v>6825</v>
      </c>
      <c r="D5731" s="349" t="s">
        <v>6826</v>
      </c>
      <c r="E5731" s="350" t="s">
        <v>24</v>
      </c>
      <c r="F5731" s="349" t="s">
        <v>24</v>
      </c>
      <c r="G5731" s="349">
        <v>93380</v>
      </c>
      <c r="H5731" s="349" t="s">
        <v>32778</v>
      </c>
      <c r="I5731" s="349" t="s">
        <v>191</v>
      </c>
      <c r="J5731" s="349" t="s">
        <v>1333</v>
      </c>
      <c r="K5731" s="350">
        <v>15.91</v>
      </c>
      <c r="L5731" s="349" t="s">
        <v>1138</v>
      </c>
    </row>
    <row r="5732" spans="1:12" ht="13.5" x14ac:dyDescent="0.25">
      <c r="A5732" s="349" t="s">
        <v>6617</v>
      </c>
      <c r="B5732" s="349" t="s">
        <v>6618</v>
      </c>
      <c r="C5732" s="349" t="s">
        <v>6825</v>
      </c>
      <c r="D5732" s="349" t="s">
        <v>6826</v>
      </c>
      <c r="E5732" s="350" t="s">
        <v>24</v>
      </c>
      <c r="F5732" s="349" t="s">
        <v>24</v>
      </c>
      <c r="G5732" s="349">
        <v>93381</v>
      </c>
      <c r="H5732" s="349" t="s">
        <v>32779</v>
      </c>
      <c r="I5732" s="349" t="s">
        <v>191</v>
      </c>
      <c r="J5732" s="349" t="s">
        <v>1333</v>
      </c>
      <c r="K5732" s="350">
        <v>12.88</v>
      </c>
      <c r="L5732" s="349" t="s">
        <v>1138</v>
      </c>
    </row>
    <row r="5733" spans="1:12" ht="13.5" x14ac:dyDescent="0.25">
      <c r="A5733" s="349" t="s">
        <v>6617</v>
      </c>
      <c r="B5733" s="349" t="s">
        <v>6618</v>
      </c>
      <c r="C5733" s="349" t="s">
        <v>6825</v>
      </c>
      <c r="D5733" s="349" t="s">
        <v>6826</v>
      </c>
      <c r="E5733" s="350" t="s">
        <v>24</v>
      </c>
      <c r="F5733" s="349" t="s">
        <v>24</v>
      </c>
      <c r="G5733" s="349">
        <v>93382</v>
      </c>
      <c r="H5733" s="349" t="s">
        <v>32780</v>
      </c>
      <c r="I5733" s="349" t="s">
        <v>191</v>
      </c>
      <c r="J5733" s="349" t="s">
        <v>1333</v>
      </c>
      <c r="K5733" s="350">
        <v>26.06</v>
      </c>
      <c r="L5733" s="349" t="s">
        <v>1138</v>
      </c>
    </row>
    <row r="5734" spans="1:12" ht="13.5" x14ac:dyDescent="0.25">
      <c r="A5734" s="349" t="s">
        <v>6617</v>
      </c>
      <c r="B5734" s="349" t="s">
        <v>6618</v>
      </c>
      <c r="C5734" s="349" t="s">
        <v>6825</v>
      </c>
      <c r="D5734" s="349" t="s">
        <v>6826</v>
      </c>
      <c r="E5734" s="350" t="s">
        <v>24</v>
      </c>
      <c r="F5734" s="349" t="s">
        <v>24</v>
      </c>
      <c r="G5734" s="349">
        <v>104728</v>
      </c>
      <c r="H5734" s="349" t="s">
        <v>32781</v>
      </c>
      <c r="I5734" s="349" t="s">
        <v>191</v>
      </c>
      <c r="J5734" s="349" t="s">
        <v>1333</v>
      </c>
      <c r="K5734" s="350">
        <v>19.21</v>
      </c>
      <c r="L5734" s="349" t="s">
        <v>1138</v>
      </c>
    </row>
    <row r="5735" spans="1:12" ht="13.5" x14ac:dyDescent="0.25">
      <c r="A5735" s="349" t="s">
        <v>6617</v>
      </c>
      <c r="B5735" s="349" t="s">
        <v>6618</v>
      </c>
      <c r="C5735" s="349" t="s">
        <v>6825</v>
      </c>
      <c r="D5735" s="349" t="s">
        <v>6826</v>
      </c>
      <c r="E5735" s="350" t="s">
        <v>24</v>
      </c>
      <c r="F5735" s="349" t="s">
        <v>24</v>
      </c>
      <c r="G5735" s="349">
        <v>104729</v>
      </c>
      <c r="H5735" s="349" t="s">
        <v>32782</v>
      </c>
      <c r="I5735" s="349" t="s">
        <v>191</v>
      </c>
      <c r="J5735" s="349" t="s">
        <v>1333</v>
      </c>
      <c r="K5735" s="350">
        <v>16.37</v>
      </c>
      <c r="L5735" s="349" t="s">
        <v>1138</v>
      </c>
    </row>
    <row r="5736" spans="1:12" ht="13.5" x14ac:dyDescent="0.25">
      <c r="A5736" s="349" t="s">
        <v>6617</v>
      </c>
      <c r="B5736" s="349" t="s">
        <v>6618</v>
      </c>
      <c r="C5736" s="349" t="s">
        <v>6825</v>
      </c>
      <c r="D5736" s="349" t="s">
        <v>6826</v>
      </c>
      <c r="E5736" s="350" t="s">
        <v>24</v>
      </c>
      <c r="F5736" s="349" t="s">
        <v>24</v>
      </c>
      <c r="G5736" s="349">
        <v>104730</v>
      </c>
      <c r="H5736" s="349" t="s">
        <v>32783</v>
      </c>
      <c r="I5736" s="349" t="s">
        <v>191</v>
      </c>
      <c r="J5736" s="349" t="s">
        <v>1333</v>
      </c>
      <c r="K5736" s="350">
        <v>12.78</v>
      </c>
      <c r="L5736" s="349" t="s">
        <v>1138</v>
      </c>
    </row>
    <row r="5737" spans="1:12" ht="13.5" x14ac:dyDescent="0.25">
      <c r="A5737" s="349" t="s">
        <v>6617</v>
      </c>
      <c r="B5737" s="349" t="s">
        <v>6618</v>
      </c>
      <c r="C5737" s="349" t="s">
        <v>6825</v>
      </c>
      <c r="D5737" s="349" t="s">
        <v>6826</v>
      </c>
      <c r="E5737" s="350" t="s">
        <v>24</v>
      </c>
      <c r="F5737" s="349" t="s">
        <v>24</v>
      </c>
      <c r="G5737" s="349">
        <v>104731</v>
      </c>
      <c r="H5737" s="349" t="s">
        <v>32784</v>
      </c>
      <c r="I5737" s="349" t="s">
        <v>191</v>
      </c>
      <c r="J5737" s="349" t="s">
        <v>1333</v>
      </c>
      <c r="K5737" s="350">
        <v>12.13</v>
      </c>
      <c r="L5737" s="349" t="s">
        <v>1138</v>
      </c>
    </row>
    <row r="5738" spans="1:12" ht="13.5" x14ac:dyDescent="0.25">
      <c r="A5738" s="349" t="s">
        <v>6617</v>
      </c>
      <c r="B5738" s="349" t="s">
        <v>6618</v>
      </c>
      <c r="C5738" s="349" t="s">
        <v>6825</v>
      </c>
      <c r="D5738" s="349" t="s">
        <v>6826</v>
      </c>
      <c r="E5738" s="350" t="s">
        <v>24</v>
      </c>
      <c r="F5738" s="349" t="s">
        <v>24</v>
      </c>
      <c r="G5738" s="349">
        <v>104732</v>
      </c>
      <c r="H5738" s="349" t="s">
        <v>32785</v>
      </c>
      <c r="I5738" s="349" t="s">
        <v>191</v>
      </c>
      <c r="J5738" s="349" t="s">
        <v>1333</v>
      </c>
      <c r="K5738" s="350">
        <v>9.85</v>
      </c>
      <c r="L5738" s="349" t="s">
        <v>1138</v>
      </c>
    </row>
    <row r="5739" spans="1:12" ht="13.5" x14ac:dyDescent="0.25">
      <c r="A5739" s="349" t="s">
        <v>6617</v>
      </c>
      <c r="B5739" s="349" t="s">
        <v>6618</v>
      </c>
      <c r="C5739" s="349" t="s">
        <v>6825</v>
      </c>
      <c r="D5739" s="349" t="s">
        <v>6826</v>
      </c>
      <c r="E5739" s="350" t="s">
        <v>24</v>
      </c>
      <c r="F5739" s="349" t="s">
        <v>24</v>
      </c>
      <c r="G5739" s="349">
        <v>104733</v>
      </c>
      <c r="H5739" s="349" t="s">
        <v>32786</v>
      </c>
      <c r="I5739" s="349" t="s">
        <v>191</v>
      </c>
      <c r="J5739" s="349" t="s">
        <v>1333</v>
      </c>
      <c r="K5739" s="350">
        <v>19.64</v>
      </c>
      <c r="L5739" s="349" t="s">
        <v>1138</v>
      </c>
    </row>
    <row r="5740" spans="1:12" ht="13.5" x14ac:dyDescent="0.25">
      <c r="A5740" s="349" t="s">
        <v>6617</v>
      </c>
      <c r="B5740" s="349" t="s">
        <v>6618</v>
      </c>
      <c r="C5740" s="349" t="s">
        <v>6825</v>
      </c>
      <c r="D5740" s="349" t="s">
        <v>6826</v>
      </c>
      <c r="E5740" s="350" t="s">
        <v>24</v>
      </c>
      <c r="F5740" s="349" t="s">
        <v>24</v>
      </c>
      <c r="G5740" s="349">
        <v>104734</v>
      </c>
      <c r="H5740" s="349" t="s">
        <v>32787</v>
      </c>
      <c r="I5740" s="349" t="s">
        <v>191</v>
      </c>
      <c r="J5740" s="349" t="s">
        <v>1333</v>
      </c>
      <c r="K5740" s="350">
        <v>14.27</v>
      </c>
      <c r="L5740" s="349" t="s">
        <v>1138</v>
      </c>
    </row>
    <row r="5741" spans="1:12" ht="13.5" x14ac:dyDescent="0.25">
      <c r="A5741" s="349" t="s">
        <v>6617</v>
      </c>
      <c r="B5741" s="349" t="s">
        <v>6618</v>
      </c>
      <c r="C5741" s="349" t="s">
        <v>6825</v>
      </c>
      <c r="D5741" s="349" t="s">
        <v>6826</v>
      </c>
      <c r="E5741" s="350" t="s">
        <v>24</v>
      </c>
      <c r="F5741" s="349" t="s">
        <v>24</v>
      </c>
      <c r="G5741" s="349">
        <v>104735</v>
      </c>
      <c r="H5741" s="349" t="s">
        <v>32788</v>
      </c>
      <c r="I5741" s="349" t="s">
        <v>191</v>
      </c>
      <c r="J5741" s="349" t="s">
        <v>1333</v>
      </c>
      <c r="K5741" s="350">
        <v>11.65</v>
      </c>
      <c r="L5741" s="349" t="s">
        <v>1138</v>
      </c>
    </row>
    <row r="5742" spans="1:12" ht="13.5" x14ac:dyDescent="0.25">
      <c r="A5742" s="349" t="s">
        <v>6617</v>
      </c>
      <c r="B5742" s="349" t="s">
        <v>6618</v>
      </c>
      <c r="C5742" s="349" t="s">
        <v>6825</v>
      </c>
      <c r="D5742" s="349" t="s">
        <v>6826</v>
      </c>
      <c r="E5742" s="350" t="s">
        <v>24</v>
      </c>
      <c r="F5742" s="349" t="s">
        <v>24</v>
      </c>
      <c r="G5742" s="349">
        <v>104736</v>
      </c>
      <c r="H5742" s="349" t="s">
        <v>32789</v>
      </c>
      <c r="I5742" s="349" t="s">
        <v>191</v>
      </c>
      <c r="J5742" s="349" t="s">
        <v>1333</v>
      </c>
      <c r="K5742" s="350">
        <v>8.7200000000000006</v>
      </c>
      <c r="L5742" s="349" t="s">
        <v>1138</v>
      </c>
    </row>
    <row r="5743" spans="1:12" ht="13.5" x14ac:dyDescent="0.25">
      <c r="A5743" s="349" t="s">
        <v>6617</v>
      </c>
      <c r="B5743" s="349" t="s">
        <v>6618</v>
      </c>
      <c r="C5743" s="349" t="s">
        <v>6825</v>
      </c>
      <c r="D5743" s="349" t="s">
        <v>6826</v>
      </c>
      <c r="E5743" s="350" t="s">
        <v>24</v>
      </c>
      <c r="F5743" s="349" t="s">
        <v>24</v>
      </c>
      <c r="G5743" s="349">
        <v>104737</v>
      </c>
      <c r="H5743" s="349" t="s">
        <v>32790</v>
      </c>
      <c r="I5743" s="349" t="s">
        <v>191</v>
      </c>
      <c r="J5743" s="349" t="s">
        <v>1333</v>
      </c>
      <c r="K5743" s="350">
        <v>21.38</v>
      </c>
      <c r="L5743" s="349" t="s">
        <v>1138</v>
      </c>
    </row>
    <row r="5744" spans="1:12" ht="13.5" x14ac:dyDescent="0.25">
      <c r="A5744" s="349" t="s">
        <v>6617</v>
      </c>
      <c r="B5744" s="349" t="s">
        <v>6618</v>
      </c>
      <c r="C5744" s="349" t="s">
        <v>6825</v>
      </c>
      <c r="D5744" s="349" t="s">
        <v>6826</v>
      </c>
      <c r="E5744" s="350" t="s">
        <v>24</v>
      </c>
      <c r="F5744" s="349" t="s">
        <v>24</v>
      </c>
      <c r="G5744" s="349">
        <v>104738</v>
      </c>
      <c r="H5744" s="349" t="s">
        <v>32791</v>
      </c>
      <c r="I5744" s="349" t="s">
        <v>191</v>
      </c>
      <c r="J5744" s="349" t="s">
        <v>1333</v>
      </c>
      <c r="K5744" s="350">
        <v>78.430000000000007</v>
      </c>
      <c r="L5744" s="349" t="s">
        <v>1138</v>
      </c>
    </row>
    <row r="5745" spans="1:12" ht="13.5" x14ac:dyDescent="0.25">
      <c r="A5745" s="349" t="s">
        <v>6617</v>
      </c>
      <c r="B5745" s="349" t="s">
        <v>6618</v>
      </c>
      <c r="C5745" s="349" t="s">
        <v>6825</v>
      </c>
      <c r="D5745" s="349" t="s">
        <v>6826</v>
      </c>
      <c r="E5745" s="350" t="s">
        <v>24</v>
      </c>
      <c r="F5745" s="349" t="s">
        <v>24</v>
      </c>
      <c r="G5745" s="349">
        <v>104739</v>
      </c>
      <c r="H5745" s="349" t="s">
        <v>32792</v>
      </c>
      <c r="I5745" s="349" t="s">
        <v>191</v>
      </c>
      <c r="J5745" s="349" t="s">
        <v>1333</v>
      </c>
      <c r="K5745" s="350">
        <v>80.39</v>
      </c>
      <c r="L5745" s="349" t="s">
        <v>1138</v>
      </c>
    </row>
    <row r="5746" spans="1:12" ht="13.5" x14ac:dyDescent="0.25">
      <c r="A5746" s="349" t="s">
        <v>6617</v>
      </c>
      <c r="B5746" s="349" t="s">
        <v>6618</v>
      </c>
      <c r="C5746" s="349" t="s">
        <v>6825</v>
      </c>
      <c r="D5746" s="349" t="s">
        <v>6826</v>
      </c>
      <c r="E5746" s="350" t="s">
        <v>24</v>
      </c>
      <c r="F5746" s="349" t="s">
        <v>24</v>
      </c>
      <c r="G5746" s="349">
        <v>104740</v>
      </c>
      <c r="H5746" s="349" t="s">
        <v>32793</v>
      </c>
      <c r="I5746" s="349" t="s">
        <v>191</v>
      </c>
      <c r="J5746" s="349" t="s">
        <v>1333</v>
      </c>
      <c r="K5746" s="350">
        <v>27.73</v>
      </c>
      <c r="L5746" s="349" t="s">
        <v>1138</v>
      </c>
    </row>
    <row r="5747" spans="1:12" ht="13.5" x14ac:dyDescent="0.25">
      <c r="A5747" s="349" t="s">
        <v>6617</v>
      </c>
      <c r="B5747" s="349" t="s">
        <v>6618</v>
      </c>
      <c r="C5747" s="349" t="s">
        <v>6825</v>
      </c>
      <c r="D5747" s="349" t="s">
        <v>6826</v>
      </c>
      <c r="E5747" s="350" t="s">
        <v>24</v>
      </c>
      <c r="F5747" s="349" t="s">
        <v>24</v>
      </c>
      <c r="G5747" s="349">
        <v>104741</v>
      </c>
      <c r="H5747" s="349" t="s">
        <v>32794</v>
      </c>
      <c r="I5747" s="349" t="s">
        <v>191</v>
      </c>
      <c r="J5747" s="349" t="s">
        <v>1333</v>
      </c>
      <c r="K5747" s="350">
        <v>23.05</v>
      </c>
      <c r="L5747" s="349" t="s">
        <v>1138</v>
      </c>
    </row>
    <row r="5748" spans="1:12" ht="13.5" x14ac:dyDescent="0.25">
      <c r="A5748" s="349" t="s">
        <v>6617</v>
      </c>
      <c r="B5748" s="349" t="s">
        <v>6618</v>
      </c>
      <c r="C5748" s="349" t="s">
        <v>6825</v>
      </c>
      <c r="D5748" s="349" t="s">
        <v>6826</v>
      </c>
      <c r="E5748" s="350" t="s">
        <v>24</v>
      </c>
      <c r="F5748" s="349" t="s">
        <v>24</v>
      </c>
      <c r="G5748" s="349">
        <v>104742</v>
      </c>
      <c r="H5748" s="349" t="s">
        <v>32795</v>
      </c>
      <c r="I5748" s="349" t="s">
        <v>194</v>
      </c>
      <c r="J5748" s="349" t="s">
        <v>1333</v>
      </c>
      <c r="K5748" s="350">
        <v>8.2200000000000006</v>
      </c>
      <c r="L5748" s="349" t="s">
        <v>1138</v>
      </c>
    </row>
    <row r="5749" spans="1:12" ht="13.5" x14ac:dyDescent="0.25">
      <c r="A5749" s="349" t="s">
        <v>6617</v>
      </c>
      <c r="B5749" s="349" t="s">
        <v>6618</v>
      </c>
      <c r="C5749" s="349" t="s">
        <v>6827</v>
      </c>
      <c r="D5749" s="349" t="s">
        <v>6828</v>
      </c>
      <c r="E5749" s="350" t="s">
        <v>24</v>
      </c>
      <c r="F5749" s="349" t="s">
        <v>24</v>
      </c>
      <c r="G5749" s="349">
        <v>97916</v>
      </c>
      <c r="H5749" s="349" t="s">
        <v>6829</v>
      </c>
      <c r="I5749" s="349" t="s">
        <v>6830</v>
      </c>
      <c r="J5749" s="349" t="s">
        <v>1137</v>
      </c>
      <c r="K5749" s="350">
        <v>2.44</v>
      </c>
      <c r="L5749" s="349" t="s">
        <v>1138</v>
      </c>
    </row>
    <row r="5750" spans="1:12" ht="13.5" x14ac:dyDescent="0.25">
      <c r="A5750" s="349" t="s">
        <v>6617</v>
      </c>
      <c r="B5750" s="349" t="s">
        <v>6618</v>
      </c>
      <c r="C5750" s="349" t="s">
        <v>6827</v>
      </c>
      <c r="D5750" s="349" t="s">
        <v>6828</v>
      </c>
      <c r="E5750" s="350" t="s">
        <v>24</v>
      </c>
      <c r="F5750" s="349" t="s">
        <v>24</v>
      </c>
      <c r="G5750" s="349">
        <v>97917</v>
      </c>
      <c r="H5750" s="349" t="s">
        <v>6831</v>
      </c>
      <c r="I5750" s="349" t="s">
        <v>6830</v>
      </c>
      <c r="J5750" s="349" t="s">
        <v>1137</v>
      </c>
      <c r="K5750" s="350">
        <v>2.1</v>
      </c>
      <c r="L5750" s="349" t="s">
        <v>1138</v>
      </c>
    </row>
    <row r="5751" spans="1:12" ht="13.5" x14ac:dyDescent="0.25">
      <c r="A5751" s="349" t="s">
        <v>6617</v>
      </c>
      <c r="B5751" s="349" t="s">
        <v>6618</v>
      </c>
      <c r="C5751" s="349" t="s">
        <v>6827</v>
      </c>
      <c r="D5751" s="349" t="s">
        <v>6828</v>
      </c>
      <c r="E5751" s="350" t="s">
        <v>24</v>
      </c>
      <c r="F5751" s="349" t="s">
        <v>24</v>
      </c>
      <c r="G5751" s="349">
        <v>97918</v>
      </c>
      <c r="H5751" s="349" t="s">
        <v>6832</v>
      </c>
      <c r="I5751" s="349" t="s">
        <v>6830</v>
      </c>
      <c r="J5751" s="349" t="s">
        <v>1137</v>
      </c>
      <c r="K5751" s="350">
        <v>1.94</v>
      </c>
      <c r="L5751" s="349" t="s">
        <v>1138</v>
      </c>
    </row>
    <row r="5752" spans="1:12" ht="13.5" x14ac:dyDescent="0.25">
      <c r="A5752" s="349" t="s">
        <v>6617</v>
      </c>
      <c r="B5752" s="349" t="s">
        <v>6618</v>
      </c>
      <c r="C5752" s="349" t="s">
        <v>6827</v>
      </c>
      <c r="D5752" s="349" t="s">
        <v>6828</v>
      </c>
      <c r="E5752" s="350" t="s">
        <v>24</v>
      </c>
      <c r="F5752" s="349" t="s">
        <v>24</v>
      </c>
      <c r="G5752" s="349">
        <v>97919</v>
      </c>
      <c r="H5752" s="349" t="s">
        <v>6833</v>
      </c>
      <c r="I5752" s="349" t="s">
        <v>6830</v>
      </c>
      <c r="J5752" s="349" t="s">
        <v>1137</v>
      </c>
      <c r="K5752" s="350">
        <v>0.76</v>
      </c>
      <c r="L5752" s="349" t="s">
        <v>1138</v>
      </c>
    </row>
    <row r="5753" spans="1:12" ht="13.5" x14ac:dyDescent="0.25">
      <c r="A5753" s="349" t="s">
        <v>6617</v>
      </c>
      <c r="B5753" s="349" t="s">
        <v>6618</v>
      </c>
      <c r="C5753" s="349" t="s">
        <v>6834</v>
      </c>
      <c r="D5753" s="349" t="s">
        <v>6835</v>
      </c>
      <c r="E5753" s="350" t="s">
        <v>24</v>
      </c>
      <c r="F5753" s="349" t="s">
        <v>24</v>
      </c>
      <c r="G5753" s="349">
        <v>101616</v>
      </c>
      <c r="H5753" s="349" t="s">
        <v>6836</v>
      </c>
      <c r="I5753" s="349" t="s">
        <v>194</v>
      </c>
      <c r="J5753" s="349" t="s">
        <v>1333</v>
      </c>
      <c r="K5753" s="350">
        <v>6.29</v>
      </c>
      <c r="L5753" s="349" t="s">
        <v>1138</v>
      </c>
    </row>
    <row r="5754" spans="1:12" ht="13.5" x14ac:dyDescent="0.25">
      <c r="A5754" s="349" t="s">
        <v>6617</v>
      </c>
      <c r="B5754" s="349" t="s">
        <v>6618</v>
      </c>
      <c r="C5754" s="349" t="s">
        <v>6834</v>
      </c>
      <c r="D5754" s="349" t="s">
        <v>6835</v>
      </c>
      <c r="E5754" s="350" t="s">
        <v>24</v>
      </c>
      <c r="F5754" s="349" t="s">
        <v>24</v>
      </c>
      <c r="G5754" s="349">
        <v>101617</v>
      </c>
      <c r="H5754" s="349" t="s">
        <v>6837</v>
      </c>
      <c r="I5754" s="349" t="s">
        <v>194</v>
      </c>
      <c r="J5754" s="349" t="s">
        <v>1333</v>
      </c>
      <c r="K5754" s="350">
        <v>3.11</v>
      </c>
      <c r="L5754" s="349" t="s">
        <v>1138</v>
      </c>
    </row>
    <row r="5755" spans="1:12" ht="13.5" x14ac:dyDescent="0.25">
      <c r="A5755" s="349" t="s">
        <v>6617</v>
      </c>
      <c r="B5755" s="349" t="s">
        <v>6618</v>
      </c>
      <c r="C5755" s="349" t="s">
        <v>6834</v>
      </c>
      <c r="D5755" s="349" t="s">
        <v>6835</v>
      </c>
      <c r="E5755" s="350" t="s">
        <v>24</v>
      </c>
      <c r="F5755" s="349" t="s">
        <v>24</v>
      </c>
      <c r="G5755" s="349">
        <v>101618</v>
      </c>
      <c r="H5755" s="349" t="s">
        <v>944</v>
      </c>
      <c r="I5755" s="349" t="s">
        <v>191</v>
      </c>
      <c r="J5755" s="349" t="s">
        <v>1333</v>
      </c>
      <c r="K5755" s="350">
        <v>208.49</v>
      </c>
      <c r="L5755" s="349" t="s">
        <v>1138</v>
      </c>
    </row>
    <row r="5756" spans="1:12" ht="13.5" x14ac:dyDescent="0.25">
      <c r="A5756" s="349" t="s">
        <v>6617</v>
      </c>
      <c r="B5756" s="349" t="s">
        <v>6618</v>
      </c>
      <c r="C5756" s="349" t="s">
        <v>6834</v>
      </c>
      <c r="D5756" s="349" t="s">
        <v>6835</v>
      </c>
      <c r="E5756" s="350" t="s">
        <v>24</v>
      </c>
      <c r="F5756" s="349" t="s">
        <v>24</v>
      </c>
      <c r="G5756" s="349">
        <v>101619</v>
      </c>
      <c r="H5756" s="349" t="s">
        <v>6838</v>
      </c>
      <c r="I5756" s="349" t="s">
        <v>191</v>
      </c>
      <c r="J5756" s="349" t="s">
        <v>1333</v>
      </c>
      <c r="K5756" s="350">
        <v>330.02</v>
      </c>
      <c r="L5756" s="349" t="s">
        <v>1138</v>
      </c>
    </row>
    <row r="5757" spans="1:12" ht="13.5" x14ac:dyDescent="0.25">
      <c r="A5757" s="349" t="s">
        <v>6617</v>
      </c>
      <c r="B5757" s="349" t="s">
        <v>6618</v>
      </c>
      <c r="C5757" s="349" t="s">
        <v>6834</v>
      </c>
      <c r="D5757" s="349" t="s">
        <v>6835</v>
      </c>
      <c r="E5757" s="350" t="s">
        <v>24</v>
      </c>
      <c r="F5757" s="349" t="s">
        <v>24</v>
      </c>
      <c r="G5757" s="349">
        <v>101620</v>
      </c>
      <c r="H5757" s="349" t="s">
        <v>6839</v>
      </c>
      <c r="I5757" s="349" t="s">
        <v>191</v>
      </c>
      <c r="J5757" s="349" t="s">
        <v>1333</v>
      </c>
      <c r="K5757" s="350">
        <v>182.94</v>
      </c>
      <c r="L5757" s="349" t="s">
        <v>1138</v>
      </c>
    </row>
    <row r="5758" spans="1:12" ht="13.5" x14ac:dyDescent="0.25">
      <c r="A5758" s="349" t="s">
        <v>6617</v>
      </c>
      <c r="B5758" s="349" t="s">
        <v>6618</v>
      </c>
      <c r="C5758" s="349" t="s">
        <v>6834</v>
      </c>
      <c r="D5758" s="349" t="s">
        <v>6835</v>
      </c>
      <c r="E5758" s="350" t="s">
        <v>24</v>
      </c>
      <c r="F5758" s="349" t="s">
        <v>24</v>
      </c>
      <c r="G5758" s="349">
        <v>101621</v>
      </c>
      <c r="H5758" s="349" t="s">
        <v>6840</v>
      </c>
      <c r="I5758" s="349" t="s">
        <v>191</v>
      </c>
      <c r="J5758" s="349" t="s">
        <v>1333</v>
      </c>
      <c r="K5758" s="350">
        <v>304.48</v>
      </c>
      <c r="L5758" s="349" t="s">
        <v>1138</v>
      </c>
    </row>
    <row r="5759" spans="1:12" ht="13.5" x14ac:dyDescent="0.25">
      <c r="A5759" s="349" t="s">
        <v>6617</v>
      </c>
      <c r="B5759" s="349" t="s">
        <v>6618</v>
      </c>
      <c r="C5759" s="349" t="s">
        <v>6834</v>
      </c>
      <c r="D5759" s="349" t="s">
        <v>6835</v>
      </c>
      <c r="E5759" s="350" t="s">
        <v>24</v>
      </c>
      <c r="F5759" s="349" t="s">
        <v>24</v>
      </c>
      <c r="G5759" s="349">
        <v>101622</v>
      </c>
      <c r="H5759" s="349" t="s">
        <v>6841</v>
      </c>
      <c r="I5759" s="349" t="s">
        <v>191</v>
      </c>
      <c r="J5759" s="349" t="s">
        <v>1333</v>
      </c>
      <c r="K5759" s="350">
        <v>183.41</v>
      </c>
      <c r="L5759" s="349" t="s">
        <v>1138</v>
      </c>
    </row>
    <row r="5760" spans="1:12" ht="13.5" x14ac:dyDescent="0.25">
      <c r="A5760" s="349" t="s">
        <v>6617</v>
      </c>
      <c r="B5760" s="349" t="s">
        <v>6618</v>
      </c>
      <c r="C5760" s="349" t="s">
        <v>6834</v>
      </c>
      <c r="D5760" s="349" t="s">
        <v>6835</v>
      </c>
      <c r="E5760" s="350" t="s">
        <v>24</v>
      </c>
      <c r="F5760" s="349" t="s">
        <v>24</v>
      </c>
      <c r="G5760" s="349">
        <v>101623</v>
      </c>
      <c r="H5760" s="349" t="s">
        <v>6842</v>
      </c>
      <c r="I5760" s="349" t="s">
        <v>191</v>
      </c>
      <c r="J5760" s="349" t="s">
        <v>1333</v>
      </c>
      <c r="K5760" s="350">
        <v>299.11</v>
      </c>
      <c r="L5760" s="349" t="s">
        <v>1138</v>
      </c>
    </row>
    <row r="5761" spans="1:12" ht="13.5" x14ac:dyDescent="0.25">
      <c r="A5761" s="349" t="s">
        <v>6617</v>
      </c>
      <c r="B5761" s="349" t="s">
        <v>6618</v>
      </c>
      <c r="C5761" s="349" t="s">
        <v>6834</v>
      </c>
      <c r="D5761" s="349" t="s">
        <v>6835</v>
      </c>
      <c r="E5761" s="350" t="s">
        <v>24</v>
      </c>
      <c r="F5761" s="349" t="s">
        <v>24</v>
      </c>
      <c r="G5761" s="349">
        <v>101624</v>
      </c>
      <c r="H5761" s="349" t="s">
        <v>6843</v>
      </c>
      <c r="I5761" s="349" t="s">
        <v>191</v>
      </c>
      <c r="J5761" s="349" t="s">
        <v>1333</v>
      </c>
      <c r="K5761" s="350">
        <v>251.93</v>
      </c>
      <c r="L5761" s="349" t="s">
        <v>1138</v>
      </c>
    </row>
    <row r="5762" spans="1:12" ht="13.5" x14ac:dyDescent="0.25">
      <c r="A5762" s="349" t="s">
        <v>6617</v>
      </c>
      <c r="B5762" s="349" t="s">
        <v>6618</v>
      </c>
      <c r="C5762" s="349" t="s">
        <v>6834</v>
      </c>
      <c r="D5762" s="349" t="s">
        <v>6835</v>
      </c>
      <c r="E5762" s="350" t="s">
        <v>24</v>
      </c>
      <c r="F5762" s="349" t="s">
        <v>24</v>
      </c>
      <c r="G5762" s="349">
        <v>101625</v>
      </c>
      <c r="H5762" s="349" t="s">
        <v>6844</v>
      </c>
      <c r="I5762" s="349" t="s">
        <v>191</v>
      </c>
      <c r="J5762" s="349" t="s">
        <v>1333</v>
      </c>
      <c r="K5762" s="350">
        <v>142.15</v>
      </c>
      <c r="L5762" s="349" t="s">
        <v>1138</v>
      </c>
    </row>
    <row r="5763" spans="1:12" ht="13.5" x14ac:dyDescent="0.25">
      <c r="A5763" s="349" t="s">
        <v>6845</v>
      </c>
      <c r="B5763" s="349" t="s">
        <v>6846</v>
      </c>
      <c r="C5763" s="349" t="s">
        <v>6847</v>
      </c>
      <c r="D5763" s="349" t="s">
        <v>6848</v>
      </c>
      <c r="E5763" s="350" t="s">
        <v>24</v>
      </c>
      <c r="F5763" s="349" t="s">
        <v>24</v>
      </c>
      <c r="G5763" s="349">
        <v>101159</v>
      </c>
      <c r="H5763" s="349" t="s">
        <v>6849</v>
      </c>
      <c r="I5763" s="349" t="s">
        <v>194</v>
      </c>
      <c r="J5763" s="349" t="s">
        <v>1137</v>
      </c>
      <c r="K5763" s="350">
        <v>119</v>
      </c>
      <c r="L5763" s="349" t="s">
        <v>1138</v>
      </c>
    </row>
    <row r="5764" spans="1:12" ht="13.5" x14ac:dyDescent="0.25">
      <c r="A5764" s="349" t="s">
        <v>6845</v>
      </c>
      <c r="B5764" s="349" t="s">
        <v>6846</v>
      </c>
      <c r="C5764" s="349" t="s">
        <v>6847</v>
      </c>
      <c r="D5764" s="349" t="s">
        <v>6848</v>
      </c>
      <c r="E5764" s="350" t="s">
        <v>24</v>
      </c>
      <c r="F5764" s="349" t="s">
        <v>24</v>
      </c>
      <c r="G5764" s="349">
        <v>103322</v>
      </c>
      <c r="H5764" s="349" t="s">
        <v>6850</v>
      </c>
      <c r="I5764" s="349" t="s">
        <v>194</v>
      </c>
      <c r="J5764" s="349" t="s">
        <v>1333</v>
      </c>
      <c r="K5764" s="350">
        <v>46.3</v>
      </c>
      <c r="L5764" s="349" t="s">
        <v>1138</v>
      </c>
    </row>
    <row r="5765" spans="1:12" ht="13.5" x14ac:dyDescent="0.25">
      <c r="A5765" s="349" t="s">
        <v>6845</v>
      </c>
      <c r="B5765" s="349" t="s">
        <v>6846</v>
      </c>
      <c r="C5765" s="349" t="s">
        <v>6847</v>
      </c>
      <c r="D5765" s="349" t="s">
        <v>6848</v>
      </c>
      <c r="E5765" s="350" t="s">
        <v>24</v>
      </c>
      <c r="F5765" s="349" t="s">
        <v>24</v>
      </c>
      <c r="G5765" s="349">
        <v>103323</v>
      </c>
      <c r="H5765" s="349" t="s">
        <v>6851</v>
      </c>
      <c r="I5765" s="349" t="s">
        <v>194</v>
      </c>
      <c r="J5765" s="349" t="s">
        <v>1333</v>
      </c>
      <c r="K5765" s="350">
        <v>47.49</v>
      </c>
      <c r="L5765" s="349" t="s">
        <v>1138</v>
      </c>
    </row>
    <row r="5766" spans="1:12" ht="13.5" x14ac:dyDescent="0.25">
      <c r="A5766" s="349" t="s">
        <v>6845</v>
      </c>
      <c r="B5766" s="349" t="s">
        <v>6846</v>
      </c>
      <c r="C5766" s="349" t="s">
        <v>6847</v>
      </c>
      <c r="D5766" s="349" t="s">
        <v>6848</v>
      </c>
      <c r="E5766" s="350" t="s">
        <v>24</v>
      </c>
      <c r="F5766" s="349" t="s">
        <v>24</v>
      </c>
      <c r="G5766" s="349">
        <v>103324</v>
      </c>
      <c r="H5766" s="349" t="s">
        <v>6852</v>
      </c>
      <c r="I5766" s="349" t="s">
        <v>194</v>
      </c>
      <c r="J5766" s="349" t="s">
        <v>1333</v>
      </c>
      <c r="K5766" s="350">
        <v>62.74</v>
      </c>
      <c r="L5766" s="349" t="s">
        <v>1138</v>
      </c>
    </row>
    <row r="5767" spans="1:12" ht="13.5" x14ac:dyDescent="0.25">
      <c r="A5767" s="349" t="s">
        <v>6845</v>
      </c>
      <c r="B5767" s="349" t="s">
        <v>6846</v>
      </c>
      <c r="C5767" s="349" t="s">
        <v>6847</v>
      </c>
      <c r="D5767" s="349" t="s">
        <v>6848</v>
      </c>
      <c r="E5767" s="350" t="s">
        <v>24</v>
      </c>
      <c r="F5767" s="349" t="s">
        <v>24</v>
      </c>
      <c r="G5767" s="349">
        <v>103325</v>
      </c>
      <c r="H5767" s="349" t="s">
        <v>6853</v>
      </c>
      <c r="I5767" s="349" t="s">
        <v>194</v>
      </c>
      <c r="J5767" s="349" t="s">
        <v>1333</v>
      </c>
      <c r="K5767" s="350">
        <v>64.099999999999994</v>
      </c>
      <c r="L5767" s="349" t="s">
        <v>1138</v>
      </c>
    </row>
    <row r="5768" spans="1:12" ht="13.5" x14ac:dyDescent="0.25">
      <c r="A5768" s="349" t="s">
        <v>6845</v>
      </c>
      <c r="B5768" s="349" t="s">
        <v>6846</v>
      </c>
      <c r="C5768" s="349" t="s">
        <v>6847</v>
      </c>
      <c r="D5768" s="349" t="s">
        <v>6848</v>
      </c>
      <c r="E5768" s="350" t="s">
        <v>24</v>
      </c>
      <c r="F5768" s="349" t="s">
        <v>24</v>
      </c>
      <c r="G5768" s="349">
        <v>103326</v>
      </c>
      <c r="H5768" s="349" t="s">
        <v>6854</v>
      </c>
      <c r="I5768" s="349" t="s">
        <v>194</v>
      </c>
      <c r="J5768" s="349" t="s">
        <v>1333</v>
      </c>
      <c r="K5768" s="350">
        <v>75.319999999999993</v>
      </c>
      <c r="L5768" s="349" t="s">
        <v>1138</v>
      </c>
    </row>
    <row r="5769" spans="1:12" ht="13.5" x14ac:dyDescent="0.25">
      <c r="A5769" s="349" t="s">
        <v>6845</v>
      </c>
      <c r="B5769" s="349" t="s">
        <v>6846</v>
      </c>
      <c r="C5769" s="349" t="s">
        <v>6847</v>
      </c>
      <c r="D5769" s="349" t="s">
        <v>6848</v>
      </c>
      <c r="E5769" s="350" t="s">
        <v>24</v>
      </c>
      <c r="F5769" s="349" t="s">
        <v>24</v>
      </c>
      <c r="G5769" s="349">
        <v>103327</v>
      </c>
      <c r="H5769" s="349" t="s">
        <v>6855</v>
      </c>
      <c r="I5769" s="349" t="s">
        <v>194</v>
      </c>
      <c r="J5769" s="349" t="s">
        <v>1333</v>
      </c>
      <c r="K5769" s="350">
        <v>76.900000000000006</v>
      </c>
      <c r="L5769" s="349" t="s">
        <v>1138</v>
      </c>
    </row>
    <row r="5770" spans="1:12" ht="13.5" x14ac:dyDescent="0.25">
      <c r="A5770" s="349" t="s">
        <v>6845</v>
      </c>
      <c r="B5770" s="349" t="s">
        <v>6846</v>
      </c>
      <c r="C5770" s="349" t="s">
        <v>6847</v>
      </c>
      <c r="D5770" s="349" t="s">
        <v>6848</v>
      </c>
      <c r="E5770" s="350" t="s">
        <v>24</v>
      </c>
      <c r="F5770" s="349" t="s">
        <v>24</v>
      </c>
      <c r="G5770" s="349">
        <v>103328</v>
      </c>
      <c r="H5770" s="349" t="s">
        <v>6856</v>
      </c>
      <c r="I5770" s="349" t="s">
        <v>194</v>
      </c>
      <c r="J5770" s="349" t="s">
        <v>1333</v>
      </c>
      <c r="K5770" s="350">
        <v>81.260000000000005</v>
      </c>
      <c r="L5770" s="349" t="s">
        <v>1138</v>
      </c>
    </row>
    <row r="5771" spans="1:12" ht="13.5" x14ac:dyDescent="0.25">
      <c r="A5771" s="349" t="s">
        <v>6845</v>
      </c>
      <c r="B5771" s="349" t="s">
        <v>6846</v>
      </c>
      <c r="C5771" s="349" t="s">
        <v>6847</v>
      </c>
      <c r="D5771" s="349" t="s">
        <v>6848</v>
      </c>
      <c r="E5771" s="350" t="s">
        <v>24</v>
      </c>
      <c r="F5771" s="349" t="s">
        <v>24</v>
      </c>
      <c r="G5771" s="349">
        <v>103329</v>
      </c>
      <c r="H5771" s="349" t="s">
        <v>6857</v>
      </c>
      <c r="I5771" s="349" t="s">
        <v>194</v>
      </c>
      <c r="J5771" s="349" t="s">
        <v>1333</v>
      </c>
      <c r="K5771" s="350">
        <v>82.3</v>
      </c>
      <c r="L5771" s="349" t="s">
        <v>1138</v>
      </c>
    </row>
    <row r="5772" spans="1:12" ht="13.5" x14ac:dyDescent="0.25">
      <c r="A5772" s="349" t="s">
        <v>6845</v>
      </c>
      <c r="B5772" s="349" t="s">
        <v>6846</v>
      </c>
      <c r="C5772" s="349" t="s">
        <v>6847</v>
      </c>
      <c r="D5772" s="349" t="s">
        <v>6848</v>
      </c>
      <c r="E5772" s="350" t="s">
        <v>24</v>
      </c>
      <c r="F5772" s="349" t="s">
        <v>24</v>
      </c>
      <c r="G5772" s="349">
        <v>103330</v>
      </c>
      <c r="H5772" s="349" t="s">
        <v>6858</v>
      </c>
      <c r="I5772" s="349" t="s">
        <v>194</v>
      </c>
      <c r="J5772" s="349" t="s">
        <v>1333</v>
      </c>
      <c r="K5772" s="350">
        <v>71.05</v>
      </c>
      <c r="L5772" s="349" t="s">
        <v>1138</v>
      </c>
    </row>
    <row r="5773" spans="1:12" ht="13.5" x14ac:dyDescent="0.25">
      <c r="A5773" s="349" t="s">
        <v>6845</v>
      </c>
      <c r="B5773" s="349" t="s">
        <v>6846</v>
      </c>
      <c r="C5773" s="349" t="s">
        <v>6847</v>
      </c>
      <c r="D5773" s="349" t="s">
        <v>6848</v>
      </c>
      <c r="E5773" s="350" t="s">
        <v>24</v>
      </c>
      <c r="F5773" s="349" t="s">
        <v>24</v>
      </c>
      <c r="G5773" s="349">
        <v>103331</v>
      </c>
      <c r="H5773" s="349" t="s">
        <v>6859</v>
      </c>
      <c r="I5773" s="349" t="s">
        <v>194</v>
      </c>
      <c r="J5773" s="349" t="s">
        <v>1333</v>
      </c>
      <c r="K5773" s="350">
        <v>72.17</v>
      </c>
      <c r="L5773" s="349" t="s">
        <v>1138</v>
      </c>
    </row>
    <row r="5774" spans="1:12" ht="13.5" x14ac:dyDescent="0.25">
      <c r="A5774" s="349" t="s">
        <v>6845</v>
      </c>
      <c r="B5774" s="349" t="s">
        <v>6846</v>
      </c>
      <c r="C5774" s="349" t="s">
        <v>6847</v>
      </c>
      <c r="D5774" s="349" t="s">
        <v>6848</v>
      </c>
      <c r="E5774" s="350" t="s">
        <v>24</v>
      </c>
      <c r="F5774" s="349" t="s">
        <v>24</v>
      </c>
      <c r="G5774" s="349">
        <v>103332</v>
      </c>
      <c r="H5774" s="349" t="s">
        <v>351</v>
      </c>
      <c r="I5774" s="349" t="s">
        <v>194</v>
      </c>
      <c r="J5774" s="349" t="s">
        <v>1333</v>
      </c>
      <c r="K5774" s="350">
        <v>107.68</v>
      </c>
      <c r="L5774" s="349" t="s">
        <v>1138</v>
      </c>
    </row>
    <row r="5775" spans="1:12" ht="13.5" x14ac:dyDescent="0.25">
      <c r="A5775" s="349" t="s">
        <v>6845</v>
      </c>
      <c r="B5775" s="349" t="s">
        <v>6846</v>
      </c>
      <c r="C5775" s="349" t="s">
        <v>6847</v>
      </c>
      <c r="D5775" s="349" t="s">
        <v>6848</v>
      </c>
      <c r="E5775" s="350" t="s">
        <v>24</v>
      </c>
      <c r="F5775" s="349" t="s">
        <v>24</v>
      </c>
      <c r="G5775" s="349">
        <v>103333</v>
      </c>
      <c r="H5775" s="349" t="s">
        <v>6860</v>
      </c>
      <c r="I5775" s="349" t="s">
        <v>194</v>
      </c>
      <c r="J5775" s="349" t="s">
        <v>1333</v>
      </c>
      <c r="K5775" s="350">
        <v>108.89</v>
      </c>
      <c r="L5775" s="349" t="s">
        <v>1138</v>
      </c>
    </row>
    <row r="5776" spans="1:12" ht="13.5" x14ac:dyDescent="0.25">
      <c r="A5776" s="349" t="s">
        <v>6845</v>
      </c>
      <c r="B5776" s="349" t="s">
        <v>6846</v>
      </c>
      <c r="C5776" s="349" t="s">
        <v>6847</v>
      </c>
      <c r="D5776" s="349" t="s">
        <v>6848</v>
      </c>
      <c r="E5776" s="350" t="s">
        <v>24</v>
      </c>
      <c r="F5776" s="349" t="s">
        <v>24</v>
      </c>
      <c r="G5776" s="349">
        <v>103334</v>
      </c>
      <c r="H5776" s="349" t="s">
        <v>6861</v>
      </c>
      <c r="I5776" s="349" t="s">
        <v>194</v>
      </c>
      <c r="J5776" s="349" t="s">
        <v>1333</v>
      </c>
      <c r="K5776" s="350">
        <v>127.04</v>
      </c>
      <c r="L5776" s="349" t="s">
        <v>1138</v>
      </c>
    </row>
    <row r="5777" spans="1:12" ht="13.5" x14ac:dyDescent="0.25">
      <c r="A5777" s="349" t="s">
        <v>6845</v>
      </c>
      <c r="B5777" s="349" t="s">
        <v>6846</v>
      </c>
      <c r="C5777" s="349" t="s">
        <v>6847</v>
      </c>
      <c r="D5777" s="349" t="s">
        <v>6848</v>
      </c>
      <c r="E5777" s="350" t="s">
        <v>24</v>
      </c>
      <c r="F5777" s="349" t="s">
        <v>24</v>
      </c>
      <c r="G5777" s="349">
        <v>103335</v>
      </c>
      <c r="H5777" s="349" t="s">
        <v>6862</v>
      </c>
      <c r="I5777" s="349" t="s">
        <v>194</v>
      </c>
      <c r="J5777" s="349" t="s">
        <v>1333</v>
      </c>
      <c r="K5777" s="350">
        <v>129.13</v>
      </c>
      <c r="L5777" s="349" t="s">
        <v>1138</v>
      </c>
    </row>
    <row r="5778" spans="1:12" ht="13.5" x14ac:dyDescent="0.25">
      <c r="A5778" s="349" t="s">
        <v>6845</v>
      </c>
      <c r="B5778" s="349" t="s">
        <v>6846</v>
      </c>
      <c r="C5778" s="349" t="s">
        <v>6847</v>
      </c>
      <c r="D5778" s="349" t="s">
        <v>6848</v>
      </c>
      <c r="E5778" s="350" t="s">
        <v>24</v>
      </c>
      <c r="F5778" s="349" t="s">
        <v>24</v>
      </c>
      <c r="G5778" s="349">
        <v>103350</v>
      </c>
      <c r="H5778" s="349" t="s">
        <v>6863</v>
      </c>
      <c r="I5778" s="349" t="s">
        <v>194</v>
      </c>
      <c r="J5778" s="349" t="s">
        <v>1333</v>
      </c>
      <c r="K5778" s="350">
        <v>156.58000000000001</v>
      </c>
      <c r="L5778" s="349" t="s">
        <v>1138</v>
      </c>
    </row>
    <row r="5779" spans="1:12" ht="13.5" x14ac:dyDescent="0.25">
      <c r="A5779" s="349" t="s">
        <v>6845</v>
      </c>
      <c r="B5779" s="349" t="s">
        <v>6846</v>
      </c>
      <c r="C5779" s="349" t="s">
        <v>6847</v>
      </c>
      <c r="D5779" s="349" t="s">
        <v>6848</v>
      </c>
      <c r="E5779" s="350" t="s">
        <v>24</v>
      </c>
      <c r="F5779" s="349" t="s">
        <v>24</v>
      </c>
      <c r="G5779" s="349">
        <v>103351</v>
      </c>
      <c r="H5779" s="349" t="s">
        <v>6864</v>
      </c>
      <c r="I5779" s="349" t="s">
        <v>194</v>
      </c>
      <c r="J5779" s="349" t="s">
        <v>1333</v>
      </c>
      <c r="K5779" s="350">
        <v>158.12</v>
      </c>
      <c r="L5779" s="349" t="s">
        <v>1138</v>
      </c>
    </row>
    <row r="5780" spans="1:12" ht="13.5" x14ac:dyDescent="0.25">
      <c r="A5780" s="349" t="s">
        <v>6845</v>
      </c>
      <c r="B5780" s="349" t="s">
        <v>6846</v>
      </c>
      <c r="C5780" s="349" t="s">
        <v>6847</v>
      </c>
      <c r="D5780" s="349" t="s">
        <v>6848</v>
      </c>
      <c r="E5780" s="350" t="s">
        <v>24</v>
      </c>
      <c r="F5780" s="349" t="s">
        <v>24</v>
      </c>
      <c r="G5780" s="349">
        <v>103356</v>
      </c>
      <c r="H5780" s="349" t="s">
        <v>6865</v>
      </c>
      <c r="I5780" s="349" t="s">
        <v>194</v>
      </c>
      <c r="J5780" s="349" t="s">
        <v>1333</v>
      </c>
      <c r="K5780" s="350">
        <v>47.34</v>
      </c>
      <c r="L5780" s="349" t="s">
        <v>1138</v>
      </c>
    </row>
    <row r="5781" spans="1:12" ht="13.5" x14ac:dyDescent="0.25">
      <c r="A5781" s="349" t="s">
        <v>6845</v>
      </c>
      <c r="B5781" s="349" t="s">
        <v>6846</v>
      </c>
      <c r="C5781" s="349" t="s">
        <v>6847</v>
      </c>
      <c r="D5781" s="349" t="s">
        <v>6848</v>
      </c>
      <c r="E5781" s="350" t="s">
        <v>24</v>
      </c>
      <c r="F5781" s="349" t="s">
        <v>24</v>
      </c>
      <c r="G5781" s="349">
        <v>103357</v>
      </c>
      <c r="H5781" s="349" t="s">
        <v>6866</v>
      </c>
      <c r="I5781" s="349" t="s">
        <v>194</v>
      </c>
      <c r="J5781" s="349" t="s">
        <v>1333</v>
      </c>
      <c r="K5781" s="350">
        <v>48.22</v>
      </c>
      <c r="L5781" s="349" t="s">
        <v>1138</v>
      </c>
    </row>
    <row r="5782" spans="1:12" ht="13.5" x14ac:dyDescent="0.25">
      <c r="A5782" s="349" t="s">
        <v>6845</v>
      </c>
      <c r="B5782" s="349" t="s">
        <v>6846</v>
      </c>
      <c r="C5782" s="349" t="s">
        <v>6867</v>
      </c>
      <c r="D5782" s="349" t="s">
        <v>6868</v>
      </c>
      <c r="E5782" s="350" t="s">
        <v>24</v>
      </c>
      <c r="F5782" s="349" t="s">
        <v>24</v>
      </c>
      <c r="G5782" s="349">
        <v>89282</v>
      </c>
      <c r="H5782" s="349" t="s">
        <v>6869</v>
      </c>
      <c r="I5782" s="349" t="s">
        <v>194</v>
      </c>
      <c r="J5782" s="349" t="s">
        <v>1137</v>
      </c>
      <c r="K5782" s="350">
        <v>55.29</v>
      </c>
      <c r="L5782" s="349" t="s">
        <v>1138</v>
      </c>
    </row>
    <row r="5783" spans="1:12" ht="13.5" x14ac:dyDescent="0.25">
      <c r="A5783" s="349" t="s">
        <v>6845</v>
      </c>
      <c r="B5783" s="349" t="s">
        <v>6846</v>
      </c>
      <c r="C5783" s="349" t="s">
        <v>6867</v>
      </c>
      <c r="D5783" s="349" t="s">
        <v>6868</v>
      </c>
      <c r="E5783" s="350" t="s">
        <v>24</v>
      </c>
      <c r="F5783" s="349" t="s">
        <v>24</v>
      </c>
      <c r="G5783" s="349">
        <v>89283</v>
      </c>
      <c r="H5783" s="349" t="s">
        <v>6870</v>
      </c>
      <c r="I5783" s="349" t="s">
        <v>194</v>
      </c>
      <c r="J5783" s="349" t="s">
        <v>1137</v>
      </c>
      <c r="K5783" s="350">
        <v>56.64</v>
      </c>
      <c r="L5783" s="349" t="s">
        <v>1138</v>
      </c>
    </row>
    <row r="5784" spans="1:12" ht="13.5" x14ac:dyDescent="0.25">
      <c r="A5784" s="349" t="s">
        <v>6845</v>
      </c>
      <c r="B5784" s="349" t="s">
        <v>6846</v>
      </c>
      <c r="C5784" s="349" t="s">
        <v>6867</v>
      </c>
      <c r="D5784" s="349" t="s">
        <v>6868</v>
      </c>
      <c r="E5784" s="350" t="s">
        <v>24</v>
      </c>
      <c r="F5784" s="349" t="s">
        <v>24</v>
      </c>
      <c r="G5784" s="349">
        <v>89290</v>
      </c>
      <c r="H5784" s="349" t="s">
        <v>6871</v>
      </c>
      <c r="I5784" s="349" t="s">
        <v>194</v>
      </c>
      <c r="J5784" s="349" t="s">
        <v>1137</v>
      </c>
      <c r="K5784" s="350">
        <v>64.27</v>
      </c>
      <c r="L5784" s="349" t="s">
        <v>1138</v>
      </c>
    </row>
    <row r="5785" spans="1:12" ht="13.5" x14ac:dyDescent="0.25">
      <c r="A5785" s="349" t="s">
        <v>6845</v>
      </c>
      <c r="B5785" s="349" t="s">
        <v>6846</v>
      </c>
      <c r="C5785" s="349" t="s">
        <v>6867</v>
      </c>
      <c r="D5785" s="349" t="s">
        <v>6868</v>
      </c>
      <c r="E5785" s="350" t="s">
        <v>24</v>
      </c>
      <c r="F5785" s="349" t="s">
        <v>24</v>
      </c>
      <c r="G5785" s="349">
        <v>89291</v>
      </c>
      <c r="H5785" s="349" t="s">
        <v>6872</v>
      </c>
      <c r="I5785" s="349" t="s">
        <v>194</v>
      </c>
      <c r="J5785" s="349" t="s">
        <v>1137</v>
      </c>
      <c r="K5785" s="350">
        <v>65.77</v>
      </c>
      <c r="L5785" s="349" t="s">
        <v>1138</v>
      </c>
    </row>
    <row r="5786" spans="1:12" ht="13.5" x14ac:dyDescent="0.25">
      <c r="A5786" s="349" t="s">
        <v>6845</v>
      </c>
      <c r="B5786" s="349" t="s">
        <v>6846</v>
      </c>
      <c r="C5786" s="349" t="s">
        <v>6867</v>
      </c>
      <c r="D5786" s="349" t="s">
        <v>6868</v>
      </c>
      <c r="E5786" s="350" t="s">
        <v>24</v>
      </c>
      <c r="F5786" s="349" t="s">
        <v>24</v>
      </c>
      <c r="G5786" s="349">
        <v>89298</v>
      </c>
      <c r="H5786" s="349" t="s">
        <v>6873</v>
      </c>
      <c r="I5786" s="349" t="s">
        <v>194</v>
      </c>
      <c r="J5786" s="349" t="s">
        <v>1137</v>
      </c>
      <c r="K5786" s="350">
        <v>66.260000000000005</v>
      </c>
      <c r="L5786" s="349" t="s">
        <v>1138</v>
      </c>
    </row>
    <row r="5787" spans="1:12" ht="13.5" x14ac:dyDescent="0.25">
      <c r="A5787" s="349" t="s">
        <v>6845</v>
      </c>
      <c r="B5787" s="349" t="s">
        <v>6846</v>
      </c>
      <c r="C5787" s="349" t="s">
        <v>6867</v>
      </c>
      <c r="D5787" s="349" t="s">
        <v>6868</v>
      </c>
      <c r="E5787" s="350" t="s">
        <v>24</v>
      </c>
      <c r="F5787" s="349" t="s">
        <v>24</v>
      </c>
      <c r="G5787" s="349">
        <v>89299</v>
      </c>
      <c r="H5787" s="349" t="s">
        <v>6874</v>
      </c>
      <c r="I5787" s="349" t="s">
        <v>194</v>
      </c>
      <c r="J5787" s="349" t="s">
        <v>1137</v>
      </c>
      <c r="K5787" s="350">
        <v>68.06</v>
      </c>
      <c r="L5787" s="349" t="s">
        <v>1138</v>
      </c>
    </row>
    <row r="5788" spans="1:12" ht="13.5" x14ac:dyDescent="0.25">
      <c r="A5788" s="349" t="s">
        <v>6845</v>
      </c>
      <c r="B5788" s="349" t="s">
        <v>6846</v>
      </c>
      <c r="C5788" s="349" t="s">
        <v>6867</v>
      </c>
      <c r="D5788" s="349" t="s">
        <v>6868</v>
      </c>
      <c r="E5788" s="350" t="s">
        <v>24</v>
      </c>
      <c r="F5788" s="349" t="s">
        <v>24</v>
      </c>
      <c r="G5788" s="349">
        <v>89306</v>
      </c>
      <c r="H5788" s="349" t="s">
        <v>6875</v>
      </c>
      <c r="I5788" s="349" t="s">
        <v>194</v>
      </c>
      <c r="J5788" s="349" t="s">
        <v>1137</v>
      </c>
      <c r="K5788" s="350">
        <v>79.87</v>
      </c>
      <c r="L5788" s="349" t="s">
        <v>1138</v>
      </c>
    </row>
    <row r="5789" spans="1:12" ht="13.5" x14ac:dyDescent="0.25">
      <c r="A5789" s="349" t="s">
        <v>6845</v>
      </c>
      <c r="B5789" s="349" t="s">
        <v>6846</v>
      </c>
      <c r="C5789" s="349" t="s">
        <v>6867</v>
      </c>
      <c r="D5789" s="349" t="s">
        <v>6868</v>
      </c>
      <c r="E5789" s="350" t="s">
        <v>24</v>
      </c>
      <c r="F5789" s="349" t="s">
        <v>24</v>
      </c>
      <c r="G5789" s="349">
        <v>89307</v>
      </c>
      <c r="H5789" s="349" t="s">
        <v>6876</v>
      </c>
      <c r="I5789" s="349" t="s">
        <v>194</v>
      </c>
      <c r="J5789" s="349" t="s">
        <v>1137</v>
      </c>
      <c r="K5789" s="350">
        <v>81.88</v>
      </c>
      <c r="L5789" s="349" t="s">
        <v>1138</v>
      </c>
    </row>
    <row r="5790" spans="1:12" ht="13.5" x14ac:dyDescent="0.25">
      <c r="A5790" s="349" t="s">
        <v>6845</v>
      </c>
      <c r="B5790" s="349" t="s">
        <v>6846</v>
      </c>
      <c r="C5790" s="349" t="s">
        <v>6867</v>
      </c>
      <c r="D5790" s="349" t="s">
        <v>6868</v>
      </c>
      <c r="E5790" s="350" t="s">
        <v>24</v>
      </c>
      <c r="F5790" s="349" t="s">
        <v>24</v>
      </c>
      <c r="G5790" s="349">
        <v>101157</v>
      </c>
      <c r="H5790" s="349" t="s">
        <v>6877</v>
      </c>
      <c r="I5790" s="349" t="s">
        <v>194</v>
      </c>
      <c r="J5790" s="349" t="s">
        <v>1137</v>
      </c>
      <c r="K5790" s="350">
        <v>63.18</v>
      </c>
      <c r="L5790" s="349" t="s">
        <v>1138</v>
      </c>
    </row>
    <row r="5791" spans="1:12" ht="13.5" x14ac:dyDescent="0.25">
      <c r="A5791" s="349" t="s">
        <v>6845</v>
      </c>
      <c r="B5791" s="349" t="s">
        <v>6846</v>
      </c>
      <c r="C5791" s="349" t="s">
        <v>6867</v>
      </c>
      <c r="D5791" s="349" t="s">
        <v>6868</v>
      </c>
      <c r="E5791" s="350" t="s">
        <v>24</v>
      </c>
      <c r="F5791" s="349" t="s">
        <v>24</v>
      </c>
      <c r="G5791" s="349">
        <v>101158</v>
      </c>
      <c r="H5791" s="349" t="s">
        <v>6878</v>
      </c>
      <c r="I5791" s="349" t="s">
        <v>194</v>
      </c>
      <c r="J5791" s="349" t="s">
        <v>1137</v>
      </c>
      <c r="K5791" s="350">
        <v>82.64</v>
      </c>
      <c r="L5791" s="349" t="s">
        <v>1138</v>
      </c>
    </row>
    <row r="5792" spans="1:12" ht="13.5" x14ac:dyDescent="0.25">
      <c r="A5792" s="349" t="s">
        <v>6845</v>
      </c>
      <c r="B5792" s="349" t="s">
        <v>6846</v>
      </c>
      <c r="C5792" s="349" t="s">
        <v>6867</v>
      </c>
      <c r="D5792" s="349" t="s">
        <v>6868</v>
      </c>
      <c r="E5792" s="350" t="s">
        <v>24</v>
      </c>
      <c r="F5792" s="349" t="s">
        <v>24</v>
      </c>
      <c r="G5792" s="349">
        <v>101162</v>
      </c>
      <c r="H5792" s="349" t="s">
        <v>6879</v>
      </c>
      <c r="I5792" s="349" t="s">
        <v>194</v>
      </c>
      <c r="J5792" s="349" t="s">
        <v>1137</v>
      </c>
      <c r="K5792" s="350">
        <v>131.52000000000001</v>
      </c>
      <c r="L5792" s="349" t="s">
        <v>1138</v>
      </c>
    </row>
    <row r="5793" spans="1:12" ht="13.5" x14ac:dyDescent="0.25">
      <c r="A5793" s="349" t="s">
        <v>6845</v>
      </c>
      <c r="B5793" s="349" t="s">
        <v>6846</v>
      </c>
      <c r="C5793" s="349" t="s">
        <v>6880</v>
      </c>
      <c r="D5793" s="349" t="s">
        <v>6881</v>
      </c>
      <c r="E5793" s="350" t="s">
        <v>24</v>
      </c>
      <c r="F5793" s="349" t="s">
        <v>24</v>
      </c>
      <c r="G5793" s="349">
        <v>103316</v>
      </c>
      <c r="H5793" s="349" t="s">
        <v>6882</v>
      </c>
      <c r="I5793" s="349" t="s">
        <v>194</v>
      </c>
      <c r="J5793" s="349" t="s">
        <v>1333</v>
      </c>
      <c r="K5793" s="350">
        <v>71.819999999999993</v>
      </c>
      <c r="L5793" s="349" t="s">
        <v>1138</v>
      </c>
    </row>
    <row r="5794" spans="1:12" ht="13.5" x14ac:dyDescent="0.25">
      <c r="A5794" s="349" t="s">
        <v>6845</v>
      </c>
      <c r="B5794" s="349" t="s">
        <v>6846</v>
      </c>
      <c r="C5794" s="349" t="s">
        <v>6880</v>
      </c>
      <c r="D5794" s="349" t="s">
        <v>6881</v>
      </c>
      <c r="E5794" s="350" t="s">
        <v>24</v>
      </c>
      <c r="F5794" s="349" t="s">
        <v>24</v>
      </c>
      <c r="G5794" s="349">
        <v>103317</v>
      </c>
      <c r="H5794" s="349" t="s">
        <v>6883</v>
      </c>
      <c r="I5794" s="349" t="s">
        <v>194</v>
      </c>
      <c r="J5794" s="349" t="s">
        <v>1333</v>
      </c>
      <c r="K5794" s="350">
        <v>72.81</v>
      </c>
      <c r="L5794" s="349" t="s">
        <v>1138</v>
      </c>
    </row>
    <row r="5795" spans="1:12" ht="13.5" x14ac:dyDescent="0.25">
      <c r="A5795" s="349" t="s">
        <v>6845</v>
      </c>
      <c r="B5795" s="349" t="s">
        <v>6846</v>
      </c>
      <c r="C5795" s="349" t="s">
        <v>6880</v>
      </c>
      <c r="D5795" s="349" t="s">
        <v>6881</v>
      </c>
      <c r="E5795" s="350" t="s">
        <v>24</v>
      </c>
      <c r="F5795" s="349" t="s">
        <v>24</v>
      </c>
      <c r="G5795" s="349">
        <v>103318</v>
      </c>
      <c r="H5795" s="349" t="s">
        <v>6884</v>
      </c>
      <c r="I5795" s="349" t="s">
        <v>194</v>
      </c>
      <c r="J5795" s="349" t="s">
        <v>1333</v>
      </c>
      <c r="K5795" s="350">
        <v>93.35</v>
      </c>
      <c r="L5795" s="349" t="s">
        <v>1138</v>
      </c>
    </row>
    <row r="5796" spans="1:12" ht="13.5" x14ac:dyDescent="0.25">
      <c r="A5796" s="349" t="s">
        <v>6845</v>
      </c>
      <c r="B5796" s="349" t="s">
        <v>6846</v>
      </c>
      <c r="C5796" s="349" t="s">
        <v>6880</v>
      </c>
      <c r="D5796" s="349" t="s">
        <v>6881</v>
      </c>
      <c r="E5796" s="350" t="s">
        <v>24</v>
      </c>
      <c r="F5796" s="349" t="s">
        <v>24</v>
      </c>
      <c r="G5796" s="349">
        <v>103319</v>
      </c>
      <c r="H5796" s="349" t="s">
        <v>6885</v>
      </c>
      <c r="I5796" s="349" t="s">
        <v>194</v>
      </c>
      <c r="J5796" s="349" t="s">
        <v>1333</v>
      </c>
      <c r="K5796" s="350">
        <v>94.52</v>
      </c>
      <c r="L5796" s="349" t="s">
        <v>1138</v>
      </c>
    </row>
    <row r="5797" spans="1:12" ht="13.5" x14ac:dyDescent="0.25">
      <c r="A5797" s="349" t="s">
        <v>6845</v>
      </c>
      <c r="B5797" s="349" t="s">
        <v>6846</v>
      </c>
      <c r="C5797" s="349" t="s">
        <v>6880</v>
      </c>
      <c r="D5797" s="349" t="s">
        <v>6881</v>
      </c>
      <c r="E5797" s="350" t="s">
        <v>24</v>
      </c>
      <c r="F5797" s="349" t="s">
        <v>24</v>
      </c>
      <c r="G5797" s="349">
        <v>103320</v>
      </c>
      <c r="H5797" s="349" t="s">
        <v>6886</v>
      </c>
      <c r="I5797" s="349" t="s">
        <v>194</v>
      </c>
      <c r="J5797" s="349" t="s">
        <v>1333</v>
      </c>
      <c r="K5797" s="350">
        <v>112.22</v>
      </c>
      <c r="L5797" s="349" t="s">
        <v>1138</v>
      </c>
    </row>
    <row r="5798" spans="1:12" ht="13.5" x14ac:dyDescent="0.25">
      <c r="A5798" s="349" t="s">
        <v>6845</v>
      </c>
      <c r="B5798" s="349" t="s">
        <v>6846</v>
      </c>
      <c r="C5798" s="349" t="s">
        <v>6880</v>
      </c>
      <c r="D5798" s="349" t="s">
        <v>6881</v>
      </c>
      <c r="E5798" s="350" t="s">
        <v>24</v>
      </c>
      <c r="F5798" s="349" t="s">
        <v>24</v>
      </c>
      <c r="G5798" s="349">
        <v>103321</v>
      </c>
      <c r="H5798" s="349" t="s">
        <v>6887</v>
      </c>
      <c r="I5798" s="349" t="s">
        <v>194</v>
      </c>
      <c r="J5798" s="349" t="s">
        <v>1333</v>
      </c>
      <c r="K5798" s="350">
        <v>113.69</v>
      </c>
      <c r="L5798" s="349" t="s">
        <v>1138</v>
      </c>
    </row>
    <row r="5799" spans="1:12" ht="13.5" x14ac:dyDescent="0.25">
      <c r="A5799" s="349" t="s">
        <v>6845</v>
      </c>
      <c r="B5799" s="349" t="s">
        <v>6846</v>
      </c>
      <c r="C5799" s="349" t="s">
        <v>6880</v>
      </c>
      <c r="D5799" s="349" t="s">
        <v>6881</v>
      </c>
      <c r="E5799" s="350" t="s">
        <v>24</v>
      </c>
      <c r="F5799" s="349" t="s">
        <v>24</v>
      </c>
      <c r="G5799" s="349">
        <v>103336</v>
      </c>
      <c r="H5799" s="349" t="s">
        <v>6888</v>
      </c>
      <c r="I5799" s="349" t="s">
        <v>194</v>
      </c>
      <c r="J5799" s="349" t="s">
        <v>1333</v>
      </c>
      <c r="K5799" s="350">
        <v>80.900000000000006</v>
      </c>
      <c r="L5799" s="349" t="s">
        <v>1138</v>
      </c>
    </row>
    <row r="5800" spans="1:12" ht="13.5" x14ac:dyDescent="0.25">
      <c r="A5800" s="349" t="s">
        <v>6845</v>
      </c>
      <c r="B5800" s="349" t="s">
        <v>6846</v>
      </c>
      <c r="C5800" s="349" t="s">
        <v>6880</v>
      </c>
      <c r="D5800" s="349" t="s">
        <v>6881</v>
      </c>
      <c r="E5800" s="350" t="s">
        <v>24</v>
      </c>
      <c r="F5800" s="349" t="s">
        <v>24</v>
      </c>
      <c r="G5800" s="349">
        <v>103337</v>
      </c>
      <c r="H5800" s="349" t="s">
        <v>6889</v>
      </c>
      <c r="I5800" s="349" t="s">
        <v>194</v>
      </c>
      <c r="J5800" s="349" t="s">
        <v>1333</v>
      </c>
      <c r="K5800" s="350">
        <v>81.89</v>
      </c>
      <c r="L5800" s="349" t="s">
        <v>1138</v>
      </c>
    </row>
    <row r="5801" spans="1:12" ht="13.5" x14ac:dyDescent="0.25">
      <c r="A5801" s="349" t="s">
        <v>6845</v>
      </c>
      <c r="B5801" s="349" t="s">
        <v>6846</v>
      </c>
      <c r="C5801" s="349" t="s">
        <v>6880</v>
      </c>
      <c r="D5801" s="349" t="s">
        <v>6881</v>
      </c>
      <c r="E5801" s="350" t="s">
        <v>24</v>
      </c>
      <c r="F5801" s="349" t="s">
        <v>24</v>
      </c>
      <c r="G5801" s="349">
        <v>103338</v>
      </c>
      <c r="H5801" s="349" t="s">
        <v>6890</v>
      </c>
      <c r="I5801" s="349" t="s">
        <v>194</v>
      </c>
      <c r="J5801" s="349" t="s">
        <v>1333</v>
      </c>
      <c r="K5801" s="350">
        <v>106.56</v>
      </c>
      <c r="L5801" s="349" t="s">
        <v>1138</v>
      </c>
    </row>
    <row r="5802" spans="1:12" ht="13.5" x14ac:dyDescent="0.25">
      <c r="A5802" s="349" t="s">
        <v>6845</v>
      </c>
      <c r="B5802" s="349" t="s">
        <v>6846</v>
      </c>
      <c r="C5802" s="349" t="s">
        <v>6880</v>
      </c>
      <c r="D5802" s="349" t="s">
        <v>6881</v>
      </c>
      <c r="E5802" s="350" t="s">
        <v>24</v>
      </c>
      <c r="F5802" s="349" t="s">
        <v>24</v>
      </c>
      <c r="G5802" s="349">
        <v>103339</v>
      </c>
      <c r="H5802" s="349" t="s">
        <v>6891</v>
      </c>
      <c r="I5802" s="349" t="s">
        <v>194</v>
      </c>
      <c r="J5802" s="349" t="s">
        <v>1333</v>
      </c>
      <c r="K5802" s="350">
        <v>107.73</v>
      </c>
      <c r="L5802" s="349" t="s">
        <v>1138</v>
      </c>
    </row>
    <row r="5803" spans="1:12" ht="13.5" x14ac:dyDescent="0.25">
      <c r="A5803" s="349" t="s">
        <v>6845</v>
      </c>
      <c r="B5803" s="349" t="s">
        <v>6846</v>
      </c>
      <c r="C5803" s="349" t="s">
        <v>6880</v>
      </c>
      <c r="D5803" s="349" t="s">
        <v>6881</v>
      </c>
      <c r="E5803" s="350" t="s">
        <v>24</v>
      </c>
      <c r="F5803" s="349" t="s">
        <v>24</v>
      </c>
      <c r="G5803" s="349">
        <v>103340</v>
      </c>
      <c r="H5803" s="349" t="s">
        <v>6892</v>
      </c>
      <c r="I5803" s="349" t="s">
        <v>194</v>
      </c>
      <c r="J5803" s="349" t="s">
        <v>1333</v>
      </c>
      <c r="K5803" s="350">
        <v>129.01</v>
      </c>
      <c r="L5803" s="349" t="s">
        <v>1138</v>
      </c>
    </row>
    <row r="5804" spans="1:12" ht="13.5" x14ac:dyDescent="0.25">
      <c r="A5804" s="349" t="s">
        <v>6845</v>
      </c>
      <c r="B5804" s="349" t="s">
        <v>6846</v>
      </c>
      <c r="C5804" s="349" t="s">
        <v>6880</v>
      </c>
      <c r="D5804" s="349" t="s">
        <v>6881</v>
      </c>
      <c r="E5804" s="350" t="s">
        <v>24</v>
      </c>
      <c r="F5804" s="349" t="s">
        <v>24</v>
      </c>
      <c r="G5804" s="349">
        <v>103341</v>
      </c>
      <c r="H5804" s="349" t="s">
        <v>6893</v>
      </c>
      <c r="I5804" s="349" t="s">
        <v>194</v>
      </c>
      <c r="J5804" s="349" t="s">
        <v>1333</v>
      </c>
      <c r="K5804" s="350">
        <v>130.47999999999999</v>
      </c>
      <c r="L5804" s="349" t="s">
        <v>1138</v>
      </c>
    </row>
    <row r="5805" spans="1:12" ht="13.5" x14ac:dyDescent="0.25">
      <c r="A5805" s="349" t="s">
        <v>6845</v>
      </c>
      <c r="B5805" s="349" t="s">
        <v>6846</v>
      </c>
      <c r="C5805" s="349" t="s">
        <v>6880</v>
      </c>
      <c r="D5805" s="349" t="s">
        <v>6881</v>
      </c>
      <c r="E5805" s="350" t="s">
        <v>24</v>
      </c>
      <c r="F5805" s="349" t="s">
        <v>24</v>
      </c>
      <c r="G5805" s="349">
        <v>103342</v>
      </c>
      <c r="H5805" s="349" t="s">
        <v>6894</v>
      </c>
      <c r="I5805" s="349" t="s">
        <v>194</v>
      </c>
      <c r="J5805" s="349" t="s">
        <v>1333</v>
      </c>
      <c r="K5805" s="350">
        <v>108.75</v>
      </c>
      <c r="L5805" s="349" t="s">
        <v>1138</v>
      </c>
    </row>
    <row r="5806" spans="1:12" ht="13.5" x14ac:dyDescent="0.25">
      <c r="A5806" s="349" t="s">
        <v>6845</v>
      </c>
      <c r="B5806" s="349" t="s">
        <v>6846</v>
      </c>
      <c r="C5806" s="349" t="s">
        <v>6880</v>
      </c>
      <c r="D5806" s="349" t="s">
        <v>6881</v>
      </c>
      <c r="E5806" s="350" t="s">
        <v>24</v>
      </c>
      <c r="F5806" s="349" t="s">
        <v>24</v>
      </c>
      <c r="G5806" s="349">
        <v>103343</v>
      </c>
      <c r="H5806" s="349" t="s">
        <v>6895</v>
      </c>
      <c r="I5806" s="349" t="s">
        <v>194</v>
      </c>
      <c r="J5806" s="349" t="s">
        <v>1333</v>
      </c>
      <c r="K5806" s="350">
        <v>110.04</v>
      </c>
      <c r="L5806" s="349" t="s">
        <v>1138</v>
      </c>
    </row>
    <row r="5807" spans="1:12" ht="13.5" x14ac:dyDescent="0.25">
      <c r="A5807" s="349" t="s">
        <v>6845</v>
      </c>
      <c r="B5807" s="349" t="s">
        <v>6846</v>
      </c>
      <c r="C5807" s="349" t="s">
        <v>6896</v>
      </c>
      <c r="D5807" s="349" t="s">
        <v>6897</v>
      </c>
      <c r="E5807" s="350" t="s">
        <v>24</v>
      </c>
      <c r="F5807" s="349" t="s">
        <v>24</v>
      </c>
      <c r="G5807" s="349">
        <v>89453</v>
      </c>
      <c r="H5807" s="349" t="s">
        <v>6898</v>
      </c>
      <c r="I5807" s="349" t="s">
        <v>194</v>
      </c>
      <c r="J5807" s="349" t="s">
        <v>1137</v>
      </c>
      <c r="K5807" s="350">
        <v>81.150000000000006</v>
      </c>
      <c r="L5807" s="349" t="s">
        <v>1138</v>
      </c>
    </row>
    <row r="5808" spans="1:12" ht="13.5" x14ac:dyDescent="0.25">
      <c r="A5808" s="349" t="s">
        <v>6845</v>
      </c>
      <c r="B5808" s="349" t="s">
        <v>6846</v>
      </c>
      <c r="C5808" s="349" t="s">
        <v>6896</v>
      </c>
      <c r="D5808" s="349" t="s">
        <v>6897</v>
      </c>
      <c r="E5808" s="350" t="s">
        <v>24</v>
      </c>
      <c r="F5808" s="349" t="s">
        <v>24</v>
      </c>
      <c r="G5808" s="349">
        <v>89455</v>
      </c>
      <c r="H5808" s="349" t="s">
        <v>6899</v>
      </c>
      <c r="I5808" s="349" t="s">
        <v>194</v>
      </c>
      <c r="J5808" s="349" t="s">
        <v>1137</v>
      </c>
      <c r="K5808" s="350">
        <v>98.39</v>
      </c>
      <c r="L5808" s="349" t="s">
        <v>1138</v>
      </c>
    </row>
    <row r="5809" spans="1:12" ht="13.5" x14ac:dyDescent="0.25">
      <c r="A5809" s="349" t="s">
        <v>6845</v>
      </c>
      <c r="B5809" s="349" t="s">
        <v>6846</v>
      </c>
      <c r="C5809" s="349" t="s">
        <v>6896</v>
      </c>
      <c r="D5809" s="349" t="s">
        <v>6897</v>
      </c>
      <c r="E5809" s="350" t="s">
        <v>24</v>
      </c>
      <c r="F5809" s="349" t="s">
        <v>24</v>
      </c>
      <c r="G5809" s="349">
        <v>89462</v>
      </c>
      <c r="H5809" s="349" t="s">
        <v>6900</v>
      </c>
      <c r="I5809" s="349" t="s">
        <v>194</v>
      </c>
      <c r="J5809" s="349" t="s">
        <v>1137</v>
      </c>
      <c r="K5809" s="350">
        <v>107.27</v>
      </c>
      <c r="L5809" s="349" t="s">
        <v>1138</v>
      </c>
    </row>
    <row r="5810" spans="1:12" ht="13.5" x14ac:dyDescent="0.25">
      <c r="A5810" s="349" t="s">
        <v>6845</v>
      </c>
      <c r="B5810" s="349" t="s">
        <v>6846</v>
      </c>
      <c r="C5810" s="349" t="s">
        <v>6896</v>
      </c>
      <c r="D5810" s="349" t="s">
        <v>6897</v>
      </c>
      <c r="E5810" s="350" t="s">
        <v>24</v>
      </c>
      <c r="F5810" s="349" t="s">
        <v>24</v>
      </c>
      <c r="G5810" s="349">
        <v>89464</v>
      </c>
      <c r="H5810" s="349" t="s">
        <v>6901</v>
      </c>
      <c r="I5810" s="349" t="s">
        <v>194</v>
      </c>
      <c r="J5810" s="349" t="s">
        <v>1137</v>
      </c>
      <c r="K5810" s="350">
        <v>126.31</v>
      </c>
      <c r="L5810" s="349" t="s">
        <v>1138</v>
      </c>
    </row>
    <row r="5811" spans="1:12" ht="13.5" x14ac:dyDescent="0.25">
      <c r="A5811" s="349" t="s">
        <v>6845</v>
      </c>
      <c r="B5811" s="349" t="s">
        <v>6846</v>
      </c>
      <c r="C5811" s="349" t="s">
        <v>6896</v>
      </c>
      <c r="D5811" s="349" t="s">
        <v>6897</v>
      </c>
      <c r="E5811" s="350" t="s">
        <v>24</v>
      </c>
      <c r="F5811" s="349" t="s">
        <v>24</v>
      </c>
      <c r="G5811" s="349">
        <v>89470</v>
      </c>
      <c r="H5811" s="349" t="s">
        <v>263</v>
      </c>
      <c r="I5811" s="349" t="s">
        <v>194</v>
      </c>
      <c r="J5811" s="349" t="s">
        <v>1137</v>
      </c>
      <c r="K5811" s="350">
        <v>92.19</v>
      </c>
      <c r="L5811" s="349" t="s">
        <v>1138</v>
      </c>
    </row>
    <row r="5812" spans="1:12" ht="13.5" x14ac:dyDescent="0.25">
      <c r="A5812" s="349" t="s">
        <v>6845</v>
      </c>
      <c r="B5812" s="349" t="s">
        <v>6846</v>
      </c>
      <c r="C5812" s="349" t="s">
        <v>6896</v>
      </c>
      <c r="D5812" s="349" t="s">
        <v>6897</v>
      </c>
      <c r="E5812" s="350" t="s">
        <v>24</v>
      </c>
      <c r="F5812" s="349" t="s">
        <v>24</v>
      </c>
      <c r="G5812" s="349">
        <v>89472</v>
      </c>
      <c r="H5812" s="349" t="s">
        <v>6902</v>
      </c>
      <c r="I5812" s="349" t="s">
        <v>194</v>
      </c>
      <c r="J5812" s="349" t="s">
        <v>1137</v>
      </c>
      <c r="K5812" s="350">
        <v>110.45</v>
      </c>
      <c r="L5812" s="349" t="s">
        <v>1138</v>
      </c>
    </row>
    <row r="5813" spans="1:12" ht="13.5" x14ac:dyDescent="0.25">
      <c r="A5813" s="349" t="s">
        <v>6845</v>
      </c>
      <c r="B5813" s="349" t="s">
        <v>6846</v>
      </c>
      <c r="C5813" s="349" t="s">
        <v>6896</v>
      </c>
      <c r="D5813" s="349" t="s">
        <v>6897</v>
      </c>
      <c r="E5813" s="350" t="s">
        <v>24</v>
      </c>
      <c r="F5813" s="349" t="s">
        <v>24</v>
      </c>
      <c r="G5813" s="349">
        <v>89478</v>
      </c>
      <c r="H5813" s="349" t="s">
        <v>6903</v>
      </c>
      <c r="I5813" s="349" t="s">
        <v>194</v>
      </c>
      <c r="J5813" s="349" t="s">
        <v>1137</v>
      </c>
      <c r="K5813" s="350">
        <v>125.49</v>
      </c>
      <c r="L5813" s="349" t="s">
        <v>1138</v>
      </c>
    </row>
    <row r="5814" spans="1:12" ht="13.5" x14ac:dyDescent="0.25">
      <c r="A5814" s="349" t="s">
        <v>6845</v>
      </c>
      <c r="B5814" s="349" t="s">
        <v>6846</v>
      </c>
      <c r="C5814" s="349" t="s">
        <v>6896</v>
      </c>
      <c r="D5814" s="349" t="s">
        <v>6897</v>
      </c>
      <c r="E5814" s="350" t="s">
        <v>24</v>
      </c>
      <c r="F5814" s="349" t="s">
        <v>24</v>
      </c>
      <c r="G5814" s="349">
        <v>89480</v>
      </c>
      <c r="H5814" s="349" t="s">
        <v>6904</v>
      </c>
      <c r="I5814" s="349" t="s">
        <v>194</v>
      </c>
      <c r="J5814" s="349" t="s">
        <v>1137</v>
      </c>
      <c r="K5814" s="350">
        <v>145.56</v>
      </c>
      <c r="L5814" s="349" t="s">
        <v>1138</v>
      </c>
    </row>
    <row r="5815" spans="1:12" ht="13.5" x14ac:dyDescent="0.25">
      <c r="A5815" s="349" t="s">
        <v>6845</v>
      </c>
      <c r="B5815" s="349" t="s">
        <v>6846</v>
      </c>
      <c r="C5815" s="349" t="s">
        <v>6896</v>
      </c>
      <c r="D5815" s="349" t="s">
        <v>6897</v>
      </c>
      <c r="E5815" s="350" t="s">
        <v>24</v>
      </c>
      <c r="F5815" s="349" t="s">
        <v>24</v>
      </c>
      <c r="G5815" s="349">
        <v>91815</v>
      </c>
      <c r="H5815" s="349" t="s">
        <v>6905</v>
      </c>
      <c r="I5815" s="349" t="s">
        <v>194</v>
      </c>
      <c r="J5815" s="349" t="s">
        <v>1137</v>
      </c>
      <c r="K5815" s="350">
        <v>81.150000000000006</v>
      </c>
      <c r="L5815" s="349" t="s">
        <v>1138</v>
      </c>
    </row>
    <row r="5816" spans="1:12" ht="13.5" x14ac:dyDescent="0.25">
      <c r="A5816" s="349" t="s">
        <v>6845</v>
      </c>
      <c r="B5816" s="349" t="s">
        <v>6846</v>
      </c>
      <c r="C5816" s="349" t="s">
        <v>6896</v>
      </c>
      <c r="D5816" s="349" t="s">
        <v>6897</v>
      </c>
      <c r="E5816" s="350" t="s">
        <v>24</v>
      </c>
      <c r="F5816" s="349" t="s">
        <v>24</v>
      </c>
      <c r="G5816" s="349">
        <v>91816</v>
      </c>
      <c r="H5816" s="349" t="s">
        <v>6906</v>
      </c>
      <c r="I5816" s="349" t="s">
        <v>194</v>
      </c>
      <c r="J5816" s="349" t="s">
        <v>1137</v>
      </c>
      <c r="K5816" s="350">
        <v>107.27</v>
      </c>
      <c r="L5816" s="349" t="s">
        <v>1138</v>
      </c>
    </row>
    <row r="5817" spans="1:12" ht="13.5" x14ac:dyDescent="0.25">
      <c r="A5817" s="349" t="s">
        <v>6845</v>
      </c>
      <c r="B5817" s="349" t="s">
        <v>6846</v>
      </c>
      <c r="C5817" s="349" t="s">
        <v>6896</v>
      </c>
      <c r="D5817" s="349" t="s">
        <v>6897</v>
      </c>
      <c r="E5817" s="350" t="s">
        <v>24</v>
      </c>
      <c r="F5817" s="349" t="s">
        <v>24</v>
      </c>
      <c r="G5817" s="349">
        <v>101161</v>
      </c>
      <c r="H5817" s="349" t="s">
        <v>6907</v>
      </c>
      <c r="I5817" s="349" t="s">
        <v>194</v>
      </c>
      <c r="J5817" s="349" t="s">
        <v>1137</v>
      </c>
      <c r="K5817" s="350">
        <v>212.76</v>
      </c>
      <c r="L5817" s="349" t="s">
        <v>1138</v>
      </c>
    </row>
    <row r="5818" spans="1:12" ht="13.5" x14ac:dyDescent="0.25">
      <c r="A5818" s="349" t="s">
        <v>6845</v>
      </c>
      <c r="B5818" s="349" t="s">
        <v>6846</v>
      </c>
      <c r="C5818" s="349" t="s">
        <v>6908</v>
      </c>
      <c r="D5818" s="349" t="s">
        <v>6909</v>
      </c>
      <c r="E5818" s="350" t="s">
        <v>24</v>
      </c>
      <c r="F5818" s="349" t="s">
        <v>24</v>
      </c>
      <c r="G5818" s="349">
        <v>101163</v>
      </c>
      <c r="H5818" s="349" t="s">
        <v>6910</v>
      </c>
      <c r="I5818" s="349" t="s">
        <v>194</v>
      </c>
      <c r="J5818" s="349" t="s">
        <v>1137</v>
      </c>
      <c r="K5818" s="350">
        <v>759.83</v>
      </c>
      <c r="L5818" s="349" t="s">
        <v>1138</v>
      </c>
    </row>
    <row r="5819" spans="1:12" ht="13.5" x14ac:dyDescent="0.25">
      <c r="A5819" s="349" t="s">
        <v>6845</v>
      </c>
      <c r="B5819" s="349" t="s">
        <v>6846</v>
      </c>
      <c r="C5819" s="349" t="s">
        <v>6908</v>
      </c>
      <c r="D5819" s="349" t="s">
        <v>6909</v>
      </c>
      <c r="E5819" s="350" t="s">
        <v>24</v>
      </c>
      <c r="F5819" s="349" t="s">
        <v>24</v>
      </c>
      <c r="G5819" s="349">
        <v>101164</v>
      </c>
      <c r="H5819" s="349" t="s">
        <v>6911</v>
      </c>
      <c r="I5819" s="349" t="s">
        <v>194</v>
      </c>
      <c r="J5819" s="349" t="s">
        <v>1137</v>
      </c>
      <c r="K5819" s="350">
        <v>770.74</v>
      </c>
      <c r="L5819" s="349" t="s">
        <v>1138</v>
      </c>
    </row>
    <row r="5820" spans="1:12" ht="13.5" x14ac:dyDescent="0.25">
      <c r="A5820" s="349" t="s">
        <v>6845</v>
      </c>
      <c r="B5820" s="349" t="s">
        <v>6846</v>
      </c>
      <c r="C5820" s="349" t="s">
        <v>6912</v>
      </c>
      <c r="D5820" s="349" t="s">
        <v>6913</v>
      </c>
      <c r="E5820" s="350" t="s">
        <v>24</v>
      </c>
      <c r="F5820" s="349" t="s">
        <v>24</v>
      </c>
      <c r="G5820" s="349">
        <v>96358</v>
      </c>
      <c r="H5820" s="349" t="s">
        <v>32796</v>
      </c>
      <c r="I5820" s="349" t="s">
        <v>194</v>
      </c>
      <c r="J5820" s="349" t="s">
        <v>1333</v>
      </c>
      <c r="K5820" s="350">
        <v>92.27</v>
      </c>
      <c r="L5820" s="349" t="s">
        <v>1138</v>
      </c>
    </row>
    <row r="5821" spans="1:12" ht="13.5" x14ac:dyDescent="0.25">
      <c r="A5821" s="349" t="s">
        <v>6845</v>
      </c>
      <c r="B5821" s="349" t="s">
        <v>6846</v>
      </c>
      <c r="C5821" s="349" t="s">
        <v>6912</v>
      </c>
      <c r="D5821" s="349" t="s">
        <v>6913</v>
      </c>
      <c r="E5821" s="350" t="s">
        <v>24</v>
      </c>
      <c r="F5821" s="349" t="s">
        <v>24</v>
      </c>
      <c r="G5821" s="349">
        <v>96359</v>
      </c>
      <c r="H5821" s="349" t="s">
        <v>32797</v>
      </c>
      <c r="I5821" s="349" t="s">
        <v>194</v>
      </c>
      <c r="J5821" s="349" t="s">
        <v>1333</v>
      </c>
      <c r="K5821" s="350">
        <v>102.91</v>
      </c>
      <c r="L5821" s="349" t="s">
        <v>1138</v>
      </c>
    </row>
    <row r="5822" spans="1:12" ht="13.5" x14ac:dyDescent="0.25">
      <c r="A5822" s="349" t="s">
        <v>6845</v>
      </c>
      <c r="B5822" s="349" t="s">
        <v>6846</v>
      </c>
      <c r="C5822" s="349" t="s">
        <v>6912</v>
      </c>
      <c r="D5822" s="349" t="s">
        <v>6913</v>
      </c>
      <c r="E5822" s="350" t="s">
        <v>24</v>
      </c>
      <c r="F5822" s="349" t="s">
        <v>24</v>
      </c>
      <c r="G5822" s="349">
        <v>96360</v>
      </c>
      <c r="H5822" s="349" t="s">
        <v>32798</v>
      </c>
      <c r="I5822" s="349" t="s">
        <v>194</v>
      </c>
      <c r="J5822" s="349" t="s">
        <v>1333</v>
      </c>
      <c r="K5822" s="350">
        <v>118.4</v>
      </c>
      <c r="L5822" s="349" t="s">
        <v>1138</v>
      </c>
    </row>
    <row r="5823" spans="1:12" ht="13.5" x14ac:dyDescent="0.25">
      <c r="A5823" s="349" t="s">
        <v>6845</v>
      </c>
      <c r="B5823" s="349" t="s">
        <v>6846</v>
      </c>
      <c r="C5823" s="349" t="s">
        <v>6912</v>
      </c>
      <c r="D5823" s="349" t="s">
        <v>6913</v>
      </c>
      <c r="E5823" s="350" t="s">
        <v>24</v>
      </c>
      <c r="F5823" s="349" t="s">
        <v>24</v>
      </c>
      <c r="G5823" s="349">
        <v>96361</v>
      </c>
      <c r="H5823" s="349" t="s">
        <v>32799</v>
      </c>
      <c r="I5823" s="349" t="s">
        <v>194</v>
      </c>
      <c r="J5823" s="349" t="s">
        <v>1333</v>
      </c>
      <c r="K5823" s="350">
        <v>138.43</v>
      </c>
      <c r="L5823" s="349" t="s">
        <v>1138</v>
      </c>
    </row>
    <row r="5824" spans="1:12" ht="13.5" x14ac:dyDescent="0.25">
      <c r="A5824" s="349" t="s">
        <v>6845</v>
      </c>
      <c r="B5824" s="349" t="s">
        <v>6846</v>
      </c>
      <c r="C5824" s="349" t="s">
        <v>6912</v>
      </c>
      <c r="D5824" s="349" t="s">
        <v>6913</v>
      </c>
      <c r="E5824" s="350" t="s">
        <v>24</v>
      </c>
      <c r="F5824" s="349" t="s">
        <v>24</v>
      </c>
      <c r="G5824" s="349">
        <v>96362</v>
      </c>
      <c r="H5824" s="349" t="s">
        <v>32800</v>
      </c>
      <c r="I5824" s="349" t="s">
        <v>194</v>
      </c>
      <c r="J5824" s="349" t="s">
        <v>1333</v>
      </c>
      <c r="K5824" s="350">
        <v>119.97</v>
      </c>
      <c r="L5824" s="349" t="s">
        <v>1138</v>
      </c>
    </row>
    <row r="5825" spans="1:12" ht="13.5" x14ac:dyDescent="0.25">
      <c r="A5825" s="349" t="s">
        <v>6845</v>
      </c>
      <c r="B5825" s="349" t="s">
        <v>6846</v>
      </c>
      <c r="C5825" s="349" t="s">
        <v>6912</v>
      </c>
      <c r="D5825" s="349" t="s">
        <v>6913</v>
      </c>
      <c r="E5825" s="350" t="s">
        <v>24</v>
      </c>
      <c r="F5825" s="349" t="s">
        <v>24</v>
      </c>
      <c r="G5825" s="349">
        <v>96363</v>
      </c>
      <c r="H5825" s="349" t="s">
        <v>32801</v>
      </c>
      <c r="I5825" s="349" t="s">
        <v>194</v>
      </c>
      <c r="J5825" s="349" t="s">
        <v>1333</v>
      </c>
      <c r="K5825" s="350">
        <v>131.26</v>
      </c>
      <c r="L5825" s="349" t="s">
        <v>1138</v>
      </c>
    </row>
    <row r="5826" spans="1:12" ht="13.5" x14ac:dyDescent="0.25">
      <c r="A5826" s="349" t="s">
        <v>6845</v>
      </c>
      <c r="B5826" s="349" t="s">
        <v>6846</v>
      </c>
      <c r="C5826" s="349" t="s">
        <v>6912</v>
      </c>
      <c r="D5826" s="349" t="s">
        <v>6913</v>
      </c>
      <c r="E5826" s="350" t="s">
        <v>24</v>
      </c>
      <c r="F5826" s="349" t="s">
        <v>24</v>
      </c>
      <c r="G5826" s="349">
        <v>96364</v>
      </c>
      <c r="H5826" s="349" t="s">
        <v>32802</v>
      </c>
      <c r="I5826" s="349" t="s">
        <v>194</v>
      </c>
      <c r="J5826" s="349" t="s">
        <v>1333</v>
      </c>
      <c r="K5826" s="350">
        <v>146.11000000000001</v>
      </c>
      <c r="L5826" s="349" t="s">
        <v>1138</v>
      </c>
    </row>
    <row r="5827" spans="1:12" ht="13.5" x14ac:dyDescent="0.25">
      <c r="A5827" s="349" t="s">
        <v>6845</v>
      </c>
      <c r="B5827" s="349" t="s">
        <v>6846</v>
      </c>
      <c r="C5827" s="349" t="s">
        <v>6912</v>
      </c>
      <c r="D5827" s="349" t="s">
        <v>6913</v>
      </c>
      <c r="E5827" s="350" t="s">
        <v>24</v>
      </c>
      <c r="F5827" s="349" t="s">
        <v>24</v>
      </c>
      <c r="G5827" s="349">
        <v>96365</v>
      </c>
      <c r="H5827" s="349" t="s">
        <v>32803</v>
      </c>
      <c r="I5827" s="349" t="s">
        <v>194</v>
      </c>
      <c r="J5827" s="349" t="s">
        <v>1333</v>
      </c>
      <c r="K5827" s="350">
        <v>166.8</v>
      </c>
      <c r="L5827" s="349" t="s">
        <v>1138</v>
      </c>
    </row>
    <row r="5828" spans="1:12" ht="13.5" x14ac:dyDescent="0.25">
      <c r="A5828" s="349" t="s">
        <v>6845</v>
      </c>
      <c r="B5828" s="349" t="s">
        <v>6846</v>
      </c>
      <c r="C5828" s="349" t="s">
        <v>6912</v>
      </c>
      <c r="D5828" s="349" t="s">
        <v>6913</v>
      </c>
      <c r="E5828" s="350" t="s">
        <v>24</v>
      </c>
      <c r="F5828" s="349" t="s">
        <v>24</v>
      </c>
      <c r="G5828" s="349">
        <v>96366</v>
      </c>
      <c r="H5828" s="349" t="s">
        <v>32804</v>
      </c>
      <c r="I5828" s="349" t="s">
        <v>194</v>
      </c>
      <c r="J5828" s="349" t="s">
        <v>1333</v>
      </c>
      <c r="K5828" s="350">
        <v>147.68</v>
      </c>
      <c r="L5828" s="349" t="s">
        <v>1138</v>
      </c>
    </row>
    <row r="5829" spans="1:12" ht="13.5" x14ac:dyDescent="0.25">
      <c r="A5829" s="349" t="s">
        <v>6845</v>
      </c>
      <c r="B5829" s="349" t="s">
        <v>6846</v>
      </c>
      <c r="C5829" s="349" t="s">
        <v>6912</v>
      </c>
      <c r="D5829" s="349" t="s">
        <v>6913</v>
      </c>
      <c r="E5829" s="350" t="s">
        <v>24</v>
      </c>
      <c r="F5829" s="349" t="s">
        <v>24</v>
      </c>
      <c r="G5829" s="349">
        <v>96367</v>
      </c>
      <c r="H5829" s="349" t="s">
        <v>32805</v>
      </c>
      <c r="I5829" s="349" t="s">
        <v>194</v>
      </c>
      <c r="J5829" s="349" t="s">
        <v>1333</v>
      </c>
      <c r="K5829" s="350">
        <v>159.62</v>
      </c>
      <c r="L5829" s="349" t="s">
        <v>1138</v>
      </c>
    </row>
    <row r="5830" spans="1:12" ht="13.5" x14ac:dyDescent="0.25">
      <c r="A5830" s="349" t="s">
        <v>6845</v>
      </c>
      <c r="B5830" s="349" t="s">
        <v>6846</v>
      </c>
      <c r="C5830" s="349" t="s">
        <v>6912</v>
      </c>
      <c r="D5830" s="349" t="s">
        <v>6913</v>
      </c>
      <c r="E5830" s="350" t="s">
        <v>24</v>
      </c>
      <c r="F5830" s="349" t="s">
        <v>24</v>
      </c>
      <c r="G5830" s="349">
        <v>96368</v>
      </c>
      <c r="H5830" s="349" t="s">
        <v>32806</v>
      </c>
      <c r="I5830" s="349" t="s">
        <v>194</v>
      </c>
      <c r="J5830" s="349" t="s">
        <v>1333</v>
      </c>
      <c r="K5830" s="350">
        <v>173.84</v>
      </c>
      <c r="L5830" s="349" t="s">
        <v>1138</v>
      </c>
    </row>
    <row r="5831" spans="1:12" ht="13.5" x14ac:dyDescent="0.25">
      <c r="A5831" s="349" t="s">
        <v>6845</v>
      </c>
      <c r="B5831" s="349" t="s">
        <v>6846</v>
      </c>
      <c r="C5831" s="349" t="s">
        <v>6912</v>
      </c>
      <c r="D5831" s="349" t="s">
        <v>6913</v>
      </c>
      <c r="E5831" s="350" t="s">
        <v>24</v>
      </c>
      <c r="F5831" s="349" t="s">
        <v>24</v>
      </c>
      <c r="G5831" s="349">
        <v>96369</v>
      </c>
      <c r="H5831" s="349" t="s">
        <v>32807</v>
      </c>
      <c r="I5831" s="349" t="s">
        <v>194</v>
      </c>
      <c r="J5831" s="349" t="s">
        <v>1333</v>
      </c>
      <c r="K5831" s="350">
        <v>195.14</v>
      </c>
      <c r="L5831" s="349" t="s">
        <v>1138</v>
      </c>
    </row>
    <row r="5832" spans="1:12" ht="13.5" x14ac:dyDescent="0.25">
      <c r="A5832" s="349" t="s">
        <v>6845</v>
      </c>
      <c r="B5832" s="349" t="s">
        <v>6846</v>
      </c>
      <c r="C5832" s="349" t="s">
        <v>6912</v>
      </c>
      <c r="D5832" s="349" t="s">
        <v>6913</v>
      </c>
      <c r="E5832" s="350" t="s">
        <v>24</v>
      </c>
      <c r="F5832" s="349" t="s">
        <v>24</v>
      </c>
      <c r="G5832" s="349">
        <v>96370</v>
      </c>
      <c r="H5832" s="349" t="s">
        <v>32808</v>
      </c>
      <c r="I5832" s="349" t="s">
        <v>194</v>
      </c>
      <c r="J5832" s="349" t="s">
        <v>1333</v>
      </c>
      <c r="K5832" s="350">
        <v>60.54</v>
      </c>
      <c r="L5832" s="349" t="s">
        <v>1138</v>
      </c>
    </row>
    <row r="5833" spans="1:12" ht="13.5" x14ac:dyDescent="0.25">
      <c r="A5833" s="349" t="s">
        <v>6845</v>
      </c>
      <c r="B5833" s="349" t="s">
        <v>6846</v>
      </c>
      <c r="C5833" s="349" t="s">
        <v>6912</v>
      </c>
      <c r="D5833" s="349" t="s">
        <v>6913</v>
      </c>
      <c r="E5833" s="350" t="s">
        <v>24</v>
      </c>
      <c r="F5833" s="349" t="s">
        <v>24</v>
      </c>
      <c r="G5833" s="349">
        <v>96371</v>
      </c>
      <c r="H5833" s="349" t="s">
        <v>32809</v>
      </c>
      <c r="I5833" s="349" t="s">
        <v>194</v>
      </c>
      <c r="J5833" s="349" t="s">
        <v>1333</v>
      </c>
      <c r="K5833" s="350">
        <v>70.510000000000005</v>
      </c>
      <c r="L5833" s="349" t="s">
        <v>1138</v>
      </c>
    </row>
    <row r="5834" spans="1:12" ht="13.5" x14ac:dyDescent="0.25">
      <c r="A5834" s="349" t="s">
        <v>6845</v>
      </c>
      <c r="B5834" s="349" t="s">
        <v>6846</v>
      </c>
      <c r="C5834" s="349" t="s">
        <v>6912</v>
      </c>
      <c r="D5834" s="349" t="s">
        <v>6913</v>
      </c>
      <c r="E5834" s="350" t="s">
        <v>24</v>
      </c>
      <c r="F5834" s="349" t="s">
        <v>24</v>
      </c>
      <c r="G5834" s="349">
        <v>96373</v>
      </c>
      <c r="H5834" s="349" t="s">
        <v>32810</v>
      </c>
      <c r="I5834" s="349" t="s">
        <v>182</v>
      </c>
      <c r="J5834" s="349" t="s">
        <v>1333</v>
      </c>
      <c r="K5834" s="350">
        <v>11.05</v>
      </c>
      <c r="L5834" s="349" t="s">
        <v>1138</v>
      </c>
    </row>
    <row r="5835" spans="1:12" ht="13.5" x14ac:dyDescent="0.25">
      <c r="A5835" s="349" t="s">
        <v>6845</v>
      </c>
      <c r="B5835" s="349" t="s">
        <v>6846</v>
      </c>
      <c r="C5835" s="349" t="s">
        <v>6912</v>
      </c>
      <c r="D5835" s="349" t="s">
        <v>6913</v>
      </c>
      <c r="E5835" s="350" t="s">
        <v>24</v>
      </c>
      <c r="F5835" s="349" t="s">
        <v>24</v>
      </c>
      <c r="G5835" s="349">
        <v>96374</v>
      </c>
      <c r="H5835" s="349" t="s">
        <v>32811</v>
      </c>
      <c r="I5835" s="349" t="s">
        <v>182</v>
      </c>
      <c r="J5835" s="349" t="s">
        <v>1333</v>
      </c>
      <c r="K5835" s="350">
        <v>30.02</v>
      </c>
      <c r="L5835" s="349" t="s">
        <v>1138</v>
      </c>
    </row>
    <row r="5836" spans="1:12" ht="13.5" x14ac:dyDescent="0.25">
      <c r="A5836" s="349" t="s">
        <v>6845</v>
      </c>
      <c r="B5836" s="349" t="s">
        <v>6846</v>
      </c>
      <c r="C5836" s="349" t="s">
        <v>6912</v>
      </c>
      <c r="D5836" s="349" t="s">
        <v>6913</v>
      </c>
      <c r="E5836" s="350" t="s">
        <v>24</v>
      </c>
      <c r="F5836" s="349" t="s">
        <v>24</v>
      </c>
      <c r="G5836" s="349">
        <v>102235</v>
      </c>
      <c r="H5836" s="349" t="s">
        <v>6914</v>
      </c>
      <c r="I5836" s="349" t="s">
        <v>194</v>
      </c>
      <c r="J5836" s="349" t="s">
        <v>1333</v>
      </c>
      <c r="K5836" s="350">
        <v>458.95</v>
      </c>
      <c r="L5836" s="349" t="s">
        <v>1138</v>
      </c>
    </row>
    <row r="5837" spans="1:12" ht="13.5" x14ac:dyDescent="0.25">
      <c r="A5837" s="349" t="s">
        <v>6845</v>
      </c>
      <c r="B5837" s="349" t="s">
        <v>6846</v>
      </c>
      <c r="C5837" s="349" t="s">
        <v>6912</v>
      </c>
      <c r="D5837" s="349" t="s">
        <v>6913</v>
      </c>
      <c r="E5837" s="350" t="s">
        <v>24</v>
      </c>
      <c r="F5837" s="349" t="s">
        <v>24</v>
      </c>
      <c r="G5837" s="349">
        <v>102253</v>
      </c>
      <c r="H5837" s="349" t="s">
        <v>6915</v>
      </c>
      <c r="I5837" s="349" t="s">
        <v>194</v>
      </c>
      <c r="J5837" s="349" t="s">
        <v>1333</v>
      </c>
      <c r="K5837" s="350">
        <v>561.53</v>
      </c>
      <c r="L5837" s="349" t="s">
        <v>1138</v>
      </c>
    </row>
    <row r="5838" spans="1:12" ht="13.5" x14ac:dyDescent="0.25">
      <c r="A5838" s="349" t="s">
        <v>6845</v>
      </c>
      <c r="B5838" s="349" t="s">
        <v>6846</v>
      </c>
      <c r="C5838" s="349" t="s">
        <v>6912</v>
      </c>
      <c r="D5838" s="349" t="s">
        <v>6913</v>
      </c>
      <c r="E5838" s="350" t="s">
        <v>24</v>
      </c>
      <c r="F5838" s="349" t="s">
        <v>24</v>
      </c>
      <c r="G5838" s="349">
        <v>102254</v>
      </c>
      <c r="H5838" s="349" t="s">
        <v>6916</v>
      </c>
      <c r="I5838" s="349" t="s">
        <v>194</v>
      </c>
      <c r="J5838" s="349" t="s">
        <v>1333</v>
      </c>
      <c r="K5838" s="350">
        <v>439.29</v>
      </c>
      <c r="L5838" s="349" t="s">
        <v>1138</v>
      </c>
    </row>
    <row r="5839" spans="1:12" ht="13.5" x14ac:dyDescent="0.25">
      <c r="A5839" s="349" t="s">
        <v>6845</v>
      </c>
      <c r="B5839" s="349" t="s">
        <v>6846</v>
      </c>
      <c r="C5839" s="349" t="s">
        <v>6912</v>
      </c>
      <c r="D5839" s="349" t="s">
        <v>6913</v>
      </c>
      <c r="E5839" s="350" t="s">
        <v>24</v>
      </c>
      <c r="F5839" s="349" t="s">
        <v>24</v>
      </c>
      <c r="G5839" s="349">
        <v>102255</v>
      </c>
      <c r="H5839" s="349" t="s">
        <v>6917</v>
      </c>
      <c r="I5839" s="349" t="s">
        <v>194</v>
      </c>
      <c r="J5839" s="349" t="s">
        <v>1333</v>
      </c>
      <c r="K5839" s="350">
        <v>608.75</v>
      </c>
      <c r="L5839" s="349" t="s">
        <v>1138</v>
      </c>
    </row>
    <row r="5840" spans="1:12" ht="13.5" x14ac:dyDescent="0.25">
      <c r="A5840" s="349" t="s">
        <v>6845</v>
      </c>
      <c r="B5840" s="349" t="s">
        <v>6846</v>
      </c>
      <c r="C5840" s="349" t="s">
        <v>6912</v>
      </c>
      <c r="D5840" s="349" t="s">
        <v>6913</v>
      </c>
      <c r="E5840" s="350" t="s">
        <v>24</v>
      </c>
      <c r="F5840" s="349" t="s">
        <v>24</v>
      </c>
      <c r="G5840" s="349">
        <v>102256</v>
      </c>
      <c r="H5840" s="349" t="s">
        <v>6918</v>
      </c>
      <c r="I5840" s="349" t="s">
        <v>194</v>
      </c>
      <c r="J5840" s="349" t="s">
        <v>1333</v>
      </c>
      <c r="K5840" s="350">
        <v>492.33</v>
      </c>
      <c r="L5840" s="349" t="s">
        <v>1138</v>
      </c>
    </row>
    <row r="5841" spans="1:12" ht="13.5" x14ac:dyDescent="0.25">
      <c r="A5841" s="349" t="s">
        <v>6845</v>
      </c>
      <c r="B5841" s="349" t="s">
        <v>6846</v>
      </c>
      <c r="C5841" s="349" t="s">
        <v>6912</v>
      </c>
      <c r="D5841" s="349" t="s">
        <v>6913</v>
      </c>
      <c r="E5841" s="350" t="s">
        <v>24</v>
      </c>
      <c r="F5841" s="349" t="s">
        <v>24</v>
      </c>
      <c r="G5841" s="349">
        <v>102257</v>
      </c>
      <c r="H5841" s="349" t="s">
        <v>6919</v>
      </c>
      <c r="I5841" s="349" t="s">
        <v>194</v>
      </c>
      <c r="J5841" s="349" t="s">
        <v>1333</v>
      </c>
      <c r="K5841" s="350">
        <v>330.6</v>
      </c>
      <c r="L5841" s="349" t="s">
        <v>1138</v>
      </c>
    </row>
    <row r="5842" spans="1:12" ht="13.5" x14ac:dyDescent="0.25">
      <c r="A5842" s="349" t="s">
        <v>6845</v>
      </c>
      <c r="B5842" s="349" t="s">
        <v>6846</v>
      </c>
      <c r="C5842" s="349" t="s">
        <v>6912</v>
      </c>
      <c r="D5842" s="349" t="s">
        <v>6913</v>
      </c>
      <c r="E5842" s="350" t="s">
        <v>24</v>
      </c>
      <c r="F5842" s="349" t="s">
        <v>24</v>
      </c>
      <c r="G5842" s="349">
        <v>102258</v>
      </c>
      <c r="H5842" s="349" t="s">
        <v>6920</v>
      </c>
      <c r="I5842" s="349" t="s">
        <v>194</v>
      </c>
      <c r="J5842" s="349" t="s">
        <v>1333</v>
      </c>
      <c r="K5842" s="350">
        <v>380.77</v>
      </c>
      <c r="L5842" s="349" t="s">
        <v>1138</v>
      </c>
    </row>
    <row r="5843" spans="1:12" ht="13.5" x14ac:dyDescent="0.25">
      <c r="A5843" s="349" t="s">
        <v>6845</v>
      </c>
      <c r="B5843" s="349" t="s">
        <v>6846</v>
      </c>
      <c r="C5843" s="349" t="s">
        <v>6912</v>
      </c>
      <c r="D5843" s="349" t="s">
        <v>6913</v>
      </c>
      <c r="E5843" s="350" t="s">
        <v>24</v>
      </c>
      <c r="F5843" s="349" t="s">
        <v>24</v>
      </c>
      <c r="G5843" s="349">
        <v>104718</v>
      </c>
      <c r="H5843" s="349" t="s">
        <v>32812</v>
      </c>
      <c r="I5843" s="349" t="s">
        <v>194</v>
      </c>
      <c r="J5843" s="349" t="s">
        <v>1333</v>
      </c>
      <c r="K5843" s="350">
        <v>122.21</v>
      </c>
      <c r="L5843" s="349" t="s">
        <v>1138</v>
      </c>
    </row>
    <row r="5844" spans="1:12" ht="13.5" x14ac:dyDescent="0.25">
      <c r="A5844" s="349" t="s">
        <v>6845</v>
      </c>
      <c r="B5844" s="349" t="s">
        <v>6846</v>
      </c>
      <c r="C5844" s="349" t="s">
        <v>6912</v>
      </c>
      <c r="D5844" s="349" t="s">
        <v>6913</v>
      </c>
      <c r="E5844" s="350" t="s">
        <v>24</v>
      </c>
      <c r="F5844" s="349" t="s">
        <v>24</v>
      </c>
      <c r="G5844" s="349">
        <v>104719</v>
      </c>
      <c r="H5844" s="349" t="s">
        <v>32813</v>
      </c>
      <c r="I5844" s="349" t="s">
        <v>194</v>
      </c>
      <c r="J5844" s="349" t="s">
        <v>1333</v>
      </c>
      <c r="K5844" s="350">
        <v>173.75</v>
      </c>
      <c r="L5844" s="349" t="s">
        <v>1138</v>
      </c>
    </row>
    <row r="5845" spans="1:12" ht="13.5" x14ac:dyDescent="0.25">
      <c r="A5845" s="349" t="s">
        <v>6845</v>
      </c>
      <c r="B5845" s="349" t="s">
        <v>6846</v>
      </c>
      <c r="C5845" s="349" t="s">
        <v>6912</v>
      </c>
      <c r="D5845" s="349" t="s">
        <v>6913</v>
      </c>
      <c r="E5845" s="350" t="s">
        <v>24</v>
      </c>
      <c r="F5845" s="349" t="s">
        <v>24</v>
      </c>
      <c r="G5845" s="349">
        <v>104720</v>
      </c>
      <c r="H5845" s="349" t="s">
        <v>32814</v>
      </c>
      <c r="I5845" s="349" t="s">
        <v>194</v>
      </c>
      <c r="J5845" s="349" t="s">
        <v>1333</v>
      </c>
      <c r="K5845" s="350">
        <v>151.85</v>
      </c>
      <c r="L5845" s="349" t="s">
        <v>1138</v>
      </c>
    </row>
    <row r="5846" spans="1:12" ht="13.5" x14ac:dyDescent="0.25">
      <c r="A5846" s="349" t="s">
        <v>6845</v>
      </c>
      <c r="B5846" s="349" t="s">
        <v>6846</v>
      </c>
      <c r="C5846" s="349" t="s">
        <v>6912</v>
      </c>
      <c r="D5846" s="349" t="s">
        <v>6913</v>
      </c>
      <c r="E5846" s="350" t="s">
        <v>24</v>
      </c>
      <c r="F5846" s="349" t="s">
        <v>24</v>
      </c>
      <c r="G5846" s="349">
        <v>104721</v>
      </c>
      <c r="H5846" s="349" t="s">
        <v>32815</v>
      </c>
      <c r="I5846" s="349" t="s">
        <v>194</v>
      </c>
      <c r="J5846" s="349" t="s">
        <v>1333</v>
      </c>
      <c r="K5846" s="350">
        <v>203.39</v>
      </c>
      <c r="L5846" s="349" t="s">
        <v>1138</v>
      </c>
    </row>
    <row r="5847" spans="1:12" ht="13.5" x14ac:dyDescent="0.25">
      <c r="A5847" s="349" t="s">
        <v>6845</v>
      </c>
      <c r="B5847" s="349" t="s">
        <v>6846</v>
      </c>
      <c r="C5847" s="349" t="s">
        <v>6912</v>
      </c>
      <c r="D5847" s="349" t="s">
        <v>6913</v>
      </c>
      <c r="E5847" s="350" t="s">
        <v>24</v>
      </c>
      <c r="F5847" s="349" t="s">
        <v>24</v>
      </c>
      <c r="G5847" s="349">
        <v>104722</v>
      </c>
      <c r="H5847" s="349" t="s">
        <v>32816</v>
      </c>
      <c r="I5847" s="349" t="s">
        <v>194</v>
      </c>
      <c r="J5847" s="349" t="s">
        <v>1333</v>
      </c>
      <c r="K5847" s="350">
        <v>181.48</v>
      </c>
      <c r="L5847" s="349" t="s">
        <v>1138</v>
      </c>
    </row>
    <row r="5848" spans="1:12" ht="13.5" x14ac:dyDescent="0.25">
      <c r="A5848" s="349" t="s">
        <v>6845</v>
      </c>
      <c r="B5848" s="349" t="s">
        <v>6846</v>
      </c>
      <c r="C5848" s="349" t="s">
        <v>6912</v>
      </c>
      <c r="D5848" s="349" t="s">
        <v>6913</v>
      </c>
      <c r="E5848" s="350" t="s">
        <v>24</v>
      </c>
      <c r="F5848" s="349" t="s">
        <v>24</v>
      </c>
      <c r="G5848" s="349">
        <v>104723</v>
      </c>
      <c r="H5848" s="349" t="s">
        <v>32817</v>
      </c>
      <c r="I5848" s="349" t="s">
        <v>194</v>
      </c>
      <c r="J5848" s="349" t="s">
        <v>1333</v>
      </c>
      <c r="K5848" s="350">
        <v>233.02</v>
      </c>
      <c r="L5848" s="349" t="s">
        <v>1138</v>
      </c>
    </row>
    <row r="5849" spans="1:12" ht="13.5" x14ac:dyDescent="0.25">
      <c r="A5849" s="349" t="s">
        <v>6845</v>
      </c>
      <c r="B5849" s="349" t="s">
        <v>6846</v>
      </c>
      <c r="C5849" s="349" t="s">
        <v>6912</v>
      </c>
      <c r="D5849" s="349" t="s">
        <v>6913</v>
      </c>
      <c r="E5849" s="350" t="s">
        <v>24</v>
      </c>
      <c r="F5849" s="349" t="s">
        <v>24</v>
      </c>
      <c r="G5849" s="349">
        <v>104724</v>
      </c>
      <c r="H5849" s="349" t="s">
        <v>32818</v>
      </c>
      <c r="I5849" s="349" t="s">
        <v>194</v>
      </c>
      <c r="J5849" s="349" t="s">
        <v>1333</v>
      </c>
      <c r="K5849" s="350">
        <v>88.52</v>
      </c>
      <c r="L5849" s="349" t="s">
        <v>1138</v>
      </c>
    </row>
    <row r="5850" spans="1:12" ht="13.5" x14ac:dyDescent="0.25">
      <c r="A5850" s="349" t="s">
        <v>6845</v>
      </c>
      <c r="B5850" s="349" t="s">
        <v>6846</v>
      </c>
      <c r="C5850" s="349" t="s">
        <v>6921</v>
      </c>
      <c r="D5850" s="349" t="s">
        <v>6922</v>
      </c>
      <c r="E5850" s="350" t="s">
        <v>24</v>
      </c>
      <c r="F5850" s="349" t="s">
        <v>24</v>
      </c>
      <c r="G5850" s="349">
        <v>101154</v>
      </c>
      <c r="H5850" s="349" t="s">
        <v>6923</v>
      </c>
      <c r="I5850" s="349" t="s">
        <v>194</v>
      </c>
      <c r="J5850" s="349" t="s">
        <v>1333</v>
      </c>
      <c r="K5850" s="350">
        <v>127.76</v>
      </c>
      <c r="L5850" s="349" t="s">
        <v>1138</v>
      </c>
    </row>
    <row r="5851" spans="1:12" ht="13.5" x14ac:dyDescent="0.25">
      <c r="A5851" s="349" t="s">
        <v>6845</v>
      </c>
      <c r="B5851" s="349" t="s">
        <v>6846</v>
      </c>
      <c r="C5851" s="349" t="s">
        <v>6921</v>
      </c>
      <c r="D5851" s="349" t="s">
        <v>6922</v>
      </c>
      <c r="E5851" s="350" t="s">
        <v>24</v>
      </c>
      <c r="F5851" s="349" t="s">
        <v>24</v>
      </c>
      <c r="G5851" s="349">
        <v>101155</v>
      </c>
      <c r="H5851" s="349" t="s">
        <v>6924</v>
      </c>
      <c r="I5851" s="349" t="s">
        <v>194</v>
      </c>
      <c r="J5851" s="349" t="s">
        <v>1333</v>
      </c>
      <c r="K5851" s="350">
        <v>179.85</v>
      </c>
      <c r="L5851" s="349" t="s">
        <v>1138</v>
      </c>
    </row>
    <row r="5852" spans="1:12" ht="13.5" x14ac:dyDescent="0.25">
      <c r="A5852" s="349" t="s">
        <v>6845</v>
      </c>
      <c r="B5852" s="349" t="s">
        <v>6846</v>
      </c>
      <c r="C5852" s="349" t="s">
        <v>6921</v>
      </c>
      <c r="D5852" s="349" t="s">
        <v>6922</v>
      </c>
      <c r="E5852" s="350" t="s">
        <v>24</v>
      </c>
      <c r="F5852" s="349" t="s">
        <v>24</v>
      </c>
      <c r="G5852" s="349">
        <v>101156</v>
      </c>
      <c r="H5852" s="349" t="s">
        <v>6925</v>
      </c>
      <c r="I5852" s="349" t="s">
        <v>194</v>
      </c>
      <c r="J5852" s="349" t="s">
        <v>1333</v>
      </c>
      <c r="K5852" s="350">
        <v>264.60000000000002</v>
      </c>
      <c r="L5852" s="349" t="s">
        <v>1138</v>
      </c>
    </row>
    <row r="5853" spans="1:12" ht="13.5" x14ac:dyDescent="0.25">
      <c r="A5853" s="349" t="s">
        <v>6926</v>
      </c>
      <c r="B5853" s="349" t="s">
        <v>6927</v>
      </c>
      <c r="C5853" s="349" t="s">
        <v>6928</v>
      </c>
      <c r="D5853" s="349" t="s">
        <v>6929</v>
      </c>
      <c r="E5853" s="350" t="s">
        <v>24</v>
      </c>
      <c r="F5853" s="349" t="s">
        <v>24</v>
      </c>
      <c r="G5853" s="349">
        <v>101814</v>
      </c>
      <c r="H5853" s="349" t="s">
        <v>6930</v>
      </c>
      <c r="I5853" s="349" t="s">
        <v>194</v>
      </c>
      <c r="J5853" s="349" t="s">
        <v>1333</v>
      </c>
      <c r="K5853" s="350">
        <v>44.5</v>
      </c>
      <c r="L5853" s="349" t="s">
        <v>1138</v>
      </c>
    </row>
    <row r="5854" spans="1:12" ht="13.5" x14ac:dyDescent="0.25">
      <c r="A5854" s="349" t="s">
        <v>6926</v>
      </c>
      <c r="B5854" s="349" t="s">
        <v>6927</v>
      </c>
      <c r="C5854" s="349" t="s">
        <v>6928</v>
      </c>
      <c r="D5854" s="349" t="s">
        <v>6929</v>
      </c>
      <c r="E5854" s="350" t="s">
        <v>24</v>
      </c>
      <c r="F5854" s="349" t="s">
        <v>24</v>
      </c>
      <c r="G5854" s="349">
        <v>101816</v>
      </c>
      <c r="H5854" s="349" t="s">
        <v>6931</v>
      </c>
      <c r="I5854" s="349" t="s">
        <v>194</v>
      </c>
      <c r="J5854" s="349" t="s">
        <v>1333</v>
      </c>
      <c r="K5854" s="350">
        <v>65.58</v>
      </c>
      <c r="L5854" s="349" t="s">
        <v>1138</v>
      </c>
    </row>
    <row r="5855" spans="1:12" ht="13.5" x14ac:dyDescent="0.25">
      <c r="A5855" s="349" t="s">
        <v>6926</v>
      </c>
      <c r="B5855" s="349" t="s">
        <v>6927</v>
      </c>
      <c r="C5855" s="349" t="s">
        <v>6928</v>
      </c>
      <c r="D5855" s="349" t="s">
        <v>6929</v>
      </c>
      <c r="E5855" s="350" t="s">
        <v>24</v>
      </c>
      <c r="F5855" s="349" t="s">
        <v>24</v>
      </c>
      <c r="G5855" s="349">
        <v>101817</v>
      </c>
      <c r="H5855" s="349" t="s">
        <v>6932</v>
      </c>
      <c r="I5855" s="349" t="s">
        <v>194</v>
      </c>
      <c r="J5855" s="349" t="s">
        <v>1333</v>
      </c>
      <c r="K5855" s="350">
        <v>47.88</v>
      </c>
      <c r="L5855" s="349" t="s">
        <v>1138</v>
      </c>
    </row>
    <row r="5856" spans="1:12" ht="13.5" x14ac:dyDescent="0.25">
      <c r="A5856" s="349" t="s">
        <v>6926</v>
      </c>
      <c r="B5856" s="349" t="s">
        <v>6927</v>
      </c>
      <c r="C5856" s="349" t="s">
        <v>6928</v>
      </c>
      <c r="D5856" s="349" t="s">
        <v>6929</v>
      </c>
      <c r="E5856" s="350" t="s">
        <v>24</v>
      </c>
      <c r="F5856" s="349" t="s">
        <v>24</v>
      </c>
      <c r="G5856" s="349">
        <v>101819</v>
      </c>
      <c r="H5856" s="349" t="s">
        <v>6933</v>
      </c>
      <c r="I5856" s="349" t="s">
        <v>194</v>
      </c>
      <c r="J5856" s="349" t="s">
        <v>1333</v>
      </c>
      <c r="K5856" s="350">
        <v>59.99</v>
      </c>
      <c r="L5856" s="349" t="s">
        <v>1138</v>
      </c>
    </row>
    <row r="5857" spans="1:12" ht="13.5" x14ac:dyDescent="0.25">
      <c r="A5857" s="349" t="s">
        <v>6926</v>
      </c>
      <c r="B5857" s="349" t="s">
        <v>6927</v>
      </c>
      <c r="C5857" s="349" t="s">
        <v>6928</v>
      </c>
      <c r="D5857" s="349" t="s">
        <v>6929</v>
      </c>
      <c r="E5857" s="350" t="s">
        <v>24</v>
      </c>
      <c r="F5857" s="349" t="s">
        <v>24</v>
      </c>
      <c r="G5857" s="349">
        <v>101820</v>
      </c>
      <c r="H5857" s="349" t="s">
        <v>6934</v>
      </c>
      <c r="I5857" s="349" t="s">
        <v>194</v>
      </c>
      <c r="J5857" s="349" t="s">
        <v>1333</v>
      </c>
      <c r="K5857" s="350">
        <v>40.74</v>
      </c>
      <c r="L5857" s="349" t="s">
        <v>1138</v>
      </c>
    </row>
    <row r="5858" spans="1:12" ht="13.5" x14ac:dyDescent="0.25">
      <c r="A5858" s="349" t="s">
        <v>6926</v>
      </c>
      <c r="B5858" s="349" t="s">
        <v>6927</v>
      </c>
      <c r="C5858" s="349" t="s">
        <v>6928</v>
      </c>
      <c r="D5858" s="349" t="s">
        <v>6929</v>
      </c>
      <c r="E5858" s="350" t="s">
        <v>24</v>
      </c>
      <c r="F5858" s="349" t="s">
        <v>24</v>
      </c>
      <c r="G5858" s="349">
        <v>101822</v>
      </c>
      <c r="H5858" s="349" t="s">
        <v>6935</v>
      </c>
      <c r="I5858" s="349" t="s">
        <v>191</v>
      </c>
      <c r="J5858" s="349" t="s">
        <v>1333</v>
      </c>
      <c r="K5858" s="350">
        <v>124.18</v>
      </c>
      <c r="L5858" s="349" t="s">
        <v>1138</v>
      </c>
    </row>
    <row r="5859" spans="1:12" ht="13.5" x14ac:dyDescent="0.25">
      <c r="A5859" s="349" t="s">
        <v>6926</v>
      </c>
      <c r="B5859" s="349" t="s">
        <v>6927</v>
      </c>
      <c r="C5859" s="349" t="s">
        <v>6928</v>
      </c>
      <c r="D5859" s="349" t="s">
        <v>6929</v>
      </c>
      <c r="E5859" s="350" t="s">
        <v>24</v>
      </c>
      <c r="F5859" s="349" t="s">
        <v>24</v>
      </c>
      <c r="G5859" s="349">
        <v>101823</v>
      </c>
      <c r="H5859" s="349" t="s">
        <v>6936</v>
      </c>
      <c r="I5859" s="349" t="s">
        <v>191</v>
      </c>
      <c r="J5859" s="349" t="s">
        <v>1333</v>
      </c>
      <c r="K5859" s="350">
        <v>158.38</v>
      </c>
      <c r="L5859" s="349" t="s">
        <v>1138</v>
      </c>
    </row>
    <row r="5860" spans="1:12" ht="13.5" x14ac:dyDescent="0.25">
      <c r="A5860" s="349" t="s">
        <v>6926</v>
      </c>
      <c r="B5860" s="349" t="s">
        <v>6927</v>
      </c>
      <c r="C5860" s="349" t="s">
        <v>6928</v>
      </c>
      <c r="D5860" s="349" t="s">
        <v>6929</v>
      </c>
      <c r="E5860" s="350" t="s">
        <v>24</v>
      </c>
      <c r="F5860" s="349" t="s">
        <v>24</v>
      </c>
      <c r="G5860" s="349">
        <v>101824</v>
      </c>
      <c r="H5860" s="349" t="s">
        <v>6937</v>
      </c>
      <c r="I5860" s="349" t="s">
        <v>191</v>
      </c>
      <c r="J5860" s="349" t="s">
        <v>1333</v>
      </c>
      <c r="K5860" s="350">
        <v>190.22</v>
      </c>
      <c r="L5860" s="349" t="s">
        <v>1138</v>
      </c>
    </row>
    <row r="5861" spans="1:12" ht="13.5" x14ac:dyDescent="0.25">
      <c r="A5861" s="349" t="s">
        <v>6926</v>
      </c>
      <c r="B5861" s="349" t="s">
        <v>6927</v>
      </c>
      <c r="C5861" s="349" t="s">
        <v>6928</v>
      </c>
      <c r="D5861" s="349" t="s">
        <v>6929</v>
      </c>
      <c r="E5861" s="350" t="s">
        <v>24</v>
      </c>
      <c r="F5861" s="349" t="s">
        <v>24</v>
      </c>
      <c r="G5861" s="349">
        <v>101825</v>
      </c>
      <c r="H5861" s="349" t="s">
        <v>6938</v>
      </c>
      <c r="I5861" s="349" t="s">
        <v>191</v>
      </c>
      <c r="J5861" s="349" t="s">
        <v>1333</v>
      </c>
      <c r="K5861" s="350">
        <v>221.21</v>
      </c>
      <c r="L5861" s="349" t="s">
        <v>1138</v>
      </c>
    </row>
    <row r="5862" spans="1:12" ht="13.5" x14ac:dyDescent="0.25">
      <c r="A5862" s="349" t="s">
        <v>6926</v>
      </c>
      <c r="B5862" s="349" t="s">
        <v>6927</v>
      </c>
      <c r="C5862" s="349" t="s">
        <v>6928</v>
      </c>
      <c r="D5862" s="349" t="s">
        <v>6929</v>
      </c>
      <c r="E5862" s="350" t="s">
        <v>24</v>
      </c>
      <c r="F5862" s="349" t="s">
        <v>24</v>
      </c>
      <c r="G5862" s="349">
        <v>101826</v>
      </c>
      <c r="H5862" s="349" t="s">
        <v>6939</v>
      </c>
      <c r="I5862" s="349" t="s">
        <v>191</v>
      </c>
      <c r="J5862" s="349" t="s">
        <v>1333</v>
      </c>
      <c r="K5862" s="350">
        <v>251.78</v>
      </c>
      <c r="L5862" s="349" t="s">
        <v>1138</v>
      </c>
    </row>
    <row r="5863" spans="1:12" ht="13.5" x14ac:dyDescent="0.25">
      <c r="A5863" s="349" t="s">
        <v>6926</v>
      </c>
      <c r="B5863" s="349" t="s">
        <v>6927</v>
      </c>
      <c r="C5863" s="349" t="s">
        <v>6928</v>
      </c>
      <c r="D5863" s="349" t="s">
        <v>6929</v>
      </c>
      <c r="E5863" s="350" t="s">
        <v>24</v>
      </c>
      <c r="F5863" s="349" t="s">
        <v>24</v>
      </c>
      <c r="G5863" s="349">
        <v>101827</v>
      </c>
      <c r="H5863" s="349" t="s">
        <v>6940</v>
      </c>
      <c r="I5863" s="349" t="s">
        <v>191</v>
      </c>
      <c r="J5863" s="349" t="s">
        <v>1333</v>
      </c>
      <c r="K5863" s="350">
        <v>239.13</v>
      </c>
      <c r="L5863" s="349" t="s">
        <v>1138</v>
      </c>
    </row>
    <row r="5864" spans="1:12" ht="13.5" x14ac:dyDescent="0.25">
      <c r="A5864" s="349" t="s">
        <v>6926</v>
      </c>
      <c r="B5864" s="349" t="s">
        <v>6927</v>
      </c>
      <c r="C5864" s="349" t="s">
        <v>6928</v>
      </c>
      <c r="D5864" s="349" t="s">
        <v>6929</v>
      </c>
      <c r="E5864" s="350" t="s">
        <v>24</v>
      </c>
      <c r="F5864" s="349" t="s">
        <v>24</v>
      </c>
      <c r="G5864" s="349">
        <v>101828</v>
      </c>
      <c r="H5864" s="349" t="s">
        <v>6941</v>
      </c>
      <c r="I5864" s="349" t="s">
        <v>191</v>
      </c>
      <c r="J5864" s="349" t="s">
        <v>1333</v>
      </c>
      <c r="K5864" s="350">
        <v>219.97</v>
      </c>
      <c r="L5864" s="349" t="s">
        <v>1138</v>
      </c>
    </row>
    <row r="5865" spans="1:12" ht="13.5" x14ac:dyDescent="0.25">
      <c r="A5865" s="349" t="s">
        <v>6926</v>
      </c>
      <c r="B5865" s="349" t="s">
        <v>6927</v>
      </c>
      <c r="C5865" s="349" t="s">
        <v>6928</v>
      </c>
      <c r="D5865" s="349" t="s">
        <v>6929</v>
      </c>
      <c r="E5865" s="350" t="s">
        <v>24</v>
      </c>
      <c r="F5865" s="349" t="s">
        <v>24</v>
      </c>
      <c r="G5865" s="349">
        <v>101829</v>
      </c>
      <c r="H5865" s="349" t="s">
        <v>6942</v>
      </c>
      <c r="I5865" s="349" t="s">
        <v>191</v>
      </c>
      <c r="J5865" s="349" t="s">
        <v>1333</v>
      </c>
      <c r="K5865" s="350">
        <v>300.57</v>
      </c>
      <c r="L5865" s="349" t="s">
        <v>1138</v>
      </c>
    </row>
    <row r="5866" spans="1:12" ht="13.5" x14ac:dyDescent="0.25">
      <c r="A5866" s="349" t="s">
        <v>6926</v>
      </c>
      <c r="B5866" s="349" t="s">
        <v>6927</v>
      </c>
      <c r="C5866" s="349" t="s">
        <v>6928</v>
      </c>
      <c r="D5866" s="349" t="s">
        <v>6929</v>
      </c>
      <c r="E5866" s="350" t="s">
        <v>24</v>
      </c>
      <c r="F5866" s="349" t="s">
        <v>24</v>
      </c>
      <c r="G5866" s="349">
        <v>101830</v>
      </c>
      <c r="H5866" s="349" t="s">
        <v>6943</v>
      </c>
      <c r="I5866" s="349" t="s">
        <v>191</v>
      </c>
      <c r="J5866" s="349" t="s">
        <v>1333</v>
      </c>
      <c r="K5866" s="350">
        <v>329.26</v>
      </c>
      <c r="L5866" s="349" t="s">
        <v>1138</v>
      </c>
    </row>
    <row r="5867" spans="1:12" ht="13.5" x14ac:dyDescent="0.25">
      <c r="A5867" s="349" t="s">
        <v>6926</v>
      </c>
      <c r="B5867" s="349" t="s">
        <v>6927</v>
      </c>
      <c r="C5867" s="349" t="s">
        <v>6928</v>
      </c>
      <c r="D5867" s="349" t="s">
        <v>6929</v>
      </c>
      <c r="E5867" s="350" t="s">
        <v>24</v>
      </c>
      <c r="F5867" s="349" t="s">
        <v>24</v>
      </c>
      <c r="G5867" s="349">
        <v>101831</v>
      </c>
      <c r="H5867" s="349" t="s">
        <v>6944</v>
      </c>
      <c r="I5867" s="349" t="s">
        <v>191</v>
      </c>
      <c r="J5867" s="349" t="s">
        <v>1333</v>
      </c>
      <c r="K5867" s="350">
        <v>357.53</v>
      </c>
      <c r="L5867" s="349" t="s">
        <v>1138</v>
      </c>
    </row>
    <row r="5868" spans="1:12" ht="13.5" x14ac:dyDescent="0.25">
      <c r="A5868" s="349" t="s">
        <v>6926</v>
      </c>
      <c r="B5868" s="349" t="s">
        <v>6927</v>
      </c>
      <c r="C5868" s="349" t="s">
        <v>6928</v>
      </c>
      <c r="D5868" s="349" t="s">
        <v>6929</v>
      </c>
      <c r="E5868" s="350" t="s">
        <v>24</v>
      </c>
      <c r="F5868" s="349" t="s">
        <v>24</v>
      </c>
      <c r="G5868" s="349">
        <v>101832</v>
      </c>
      <c r="H5868" s="349" t="s">
        <v>6945</v>
      </c>
      <c r="I5868" s="349" t="s">
        <v>191</v>
      </c>
      <c r="J5868" s="349" t="s">
        <v>1333</v>
      </c>
      <c r="K5868" s="350">
        <v>282.18</v>
      </c>
      <c r="L5868" s="349" t="s">
        <v>1138</v>
      </c>
    </row>
    <row r="5869" spans="1:12" ht="13.5" x14ac:dyDescent="0.25">
      <c r="A5869" s="349" t="s">
        <v>6926</v>
      </c>
      <c r="B5869" s="349" t="s">
        <v>6927</v>
      </c>
      <c r="C5869" s="349" t="s">
        <v>6928</v>
      </c>
      <c r="D5869" s="349" t="s">
        <v>6929</v>
      </c>
      <c r="E5869" s="350" t="s">
        <v>24</v>
      </c>
      <c r="F5869" s="349" t="s">
        <v>24</v>
      </c>
      <c r="G5869" s="349">
        <v>101833</v>
      </c>
      <c r="H5869" s="349" t="s">
        <v>6946</v>
      </c>
      <c r="I5869" s="349" t="s">
        <v>191</v>
      </c>
      <c r="J5869" s="349" t="s">
        <v>1333</v>
      </c>
      <c r="K5869" s="350">
        <v>311.25</v>
      </c>
      <c r="L5869" s="349" t="s">
        <v>1138</v>
      </c>
    </row>
    <row r="5870" spans="1:12" ht="13.5" x14ac:dyDescent="0.25">
      <c r="A5870" s="349" t="s">
        <v>6926</v>
      </c>
      <c r="B5870" s="349" t="s">
        <v>6927</v>
      </c>
      <c r="C5870" s="349" t="s">
        <v>6928</v>
      </c>
      <c r="D5870" s="349" t="s">
        <v>6929</v>
      </c>
      <c r="E5870" s="350" t="s">
        <v>24</v>
      </c>
      <c r="F5870" s="349" t="s">
        <v>24</v>
      </c>
      <c r="G5870" s="349">
        <v>101834</v>
      </c>
      <c r="H5870" s="349" t="s">
        <v>6947</v>
      </c>
      <c r="I5870" s="349" t="s">
        <v>191</v>
      </c>
      <c r="J5870" s="349" t="s">
        <v>1333</v>
      </c>
      <c r="K5870" s="350">
        <v>339.91</v>
      </c>
      <c r="L5870" s="349" t="s">
        <v>1138</v>
      </c>
    </row>
    <row r="5871" spans="1:12" ht="13.5" x14ac:dyDescent="0.25">
      <c r="A5871" s="349" t="s">
        <v>6926</v>
      </c>
      <c r="B5871" s="349" t="s">
        <v>6927</v>
      </c>
      <c r="C5871" s="349" t="s">
        <v>6928</v>
      </c>
      <c r="D5871" s="349" t="s">
        <v>6929</v>
      </c>
      <c r="E5871" s="350" t="s">
        <v>24</v>
      </c>
      <c r="F5871" s="349" t="s">
        <v>24</v>
      </c>
      <c r="G5871" s="349">
        <v>101835</v>
      </c>
      <c r="H5871" s="349" t="s">
        <v>6948</v>
      </c>
      <c r="I5871" s="349" t="s">
        <v>191</v>
      </c>
      <c r="J5871" s="349" t="s">
        <v>1333</v>
      </c>
      <c r="K5871" s="350">
        <v>342.82</v>
      </c>
      <c r="L5871" s="349" t="s">
        <v>1138</v>
      </c>
    </row>
    <row r="5872" spans="1:12" ht="13.5" x14ac:dyDescent="0.25">
      <c r="A5872" s="349" t="s">
        <v>6926</v>
      </c>
      <c r="B5872" s="349" t="s">
        <v>6927</v>
      </c>
      <c r="C5872" s="349" t="s">
        <v>6928</v>
      </c>
      <c r="D5872" s="349" t="s">
        <v>6929</v>
      </c>
      <c r="E5872" s="350" t="s">
        <v>24</v>
      </c>
      <c r="F5872" s="349" t="s">
        <v>24</v>
      </c>
      <c r="G5872" s="349">
        <v>101836</v>
      </c>
      <c r="H5872" s="349" t="s">
        <v>6949</v>
      </c>
      <c r="I5872" s="349" t="s">
        <v>191</v>
      </c>
      <c r="J5872" s="349" t="s">
        <v>1333</v>
      </c>
      <c r="K5872" s="350">
        <v>27.12</v>
      </c>
      <c r="L5872" s="349" t="s">
        <v>1138</v>
      </c>
    </row>
    <row r="5873" spans="1:12" ht="13.5" x14ac:dyDescent="0.25">
      <c r="A5873" s="349" t="s">
        <v>6926</v>
      </c>
      <c r="B5873" s="349" t="s">
        <v>6927</v>
      </c>
      <c r="C5873" s="349" t="s">
        <v>6928</v>
      </c>
      <c r="D5873" s="349" t="s">
        <v>6929</v>
      </c>
      <c r="E5873" s="350" t="s">
        <v>24</v>
      </c>
      <c r="F5873" s="349" t="s">
        <v>24</v>
      </c>
      <c r="G5873" s="349">
        <v>101837</v>
      </c>
      <c r="H5873" s="349" t="s">
        <v>6950</v>
      </c>
      <c r="I5873" s="349" t="s">
        <v>191</v>
      </c>
      <c r="J5873" s="349" t="s">
        <v>1333</v>
      </c>
      <c r="K5873" s="350">
        <v>61.32</v>
      </c>
      <c r="L5873" s="349" t="s">
        <v>1138</v>
      </c>
    </row>
    <row r="5874" spans="1:12" ht="13.5" x14ac:dyDescent="0.25">
      <c r="A5874" s="349" t="s">
        <v>6926</v>
      </c>
      <c r="B5874" s="349" t="s">
        <v>6927</v>
      </c>
      <c r="C5874" s="349" t="s">
        <v>6928</v>
      </c>
      <c r="D5874" s="349" t="s">
        <v>6929</v>
      </c>
      <c r="E5874" s="350" t="s">
        <v>24</v>
      </c>
      <c r="F5874" s="349" t="s">
        <v>24</v>
      </c>
      <c r="G5874" s="349">
        <v>101838</v>
      </c>
      <c r="H5874" s="349" t="s">
        <v>6951</v>
      </c>
      <c r="I5874" s="349" t="s">
        <v>191</v>
      </c>
      <c r="J5874" s="349" t="s">
        <v>1333</v>
      </c>
      <c r="K5874" s="350">
        <v>93.16</v>
      </c>
      <c r="L5874" s="349" t="s">
        <v>1138</v>
      </c>
    </row>
    <row r="5875" spans="1:12" ht="13.5" x14ac:dyDescent="0.25">
      <c r="A5875" s="349" t="s">
        <v>6926</v>
      </c>
      <c r="B5875" s="349" t="s">
        <v>6927</v>
      </c>
      <c r="C5875" s="349" t="s">
        <v>6928</v>
      </c>
      <c r="D5875" s="349" t="s">
        <v>6929</v>
      </c>
      <c r="E5875" s="350" t="s">
        <v>24</v>
      </c>
      <c r="F5875" s="349" t="s">
        <v>24</v>
      </c>
      <c r="G5875" s="349">
        <v>101839</v>
      </c>
      <c r="H5875" s="349" t="s">
        <v>6952</v>
      </c>
      <c r="I5875" s="349" t="s">
        <v>191</v>
      </c>
      <c r="J5875" s="349" t="s">
        <v>1333</v>
      </c>
      <c r="K5875" s="350">
        <v>124.15</v>
      </c>
      <c r="L5875" s="349" t="s">
        <v>1138</v>
      </c>
    </row>
    <row r="5876" spans="1:12" ht="13.5" x14ac:dyDescent="0.25">
      <c r="A5876" s="349" t="s">
        <v>6926</v>
      </c>
      <c r="B5876" s="349" t="s">
        <v>6927</v>
      </c>
      <c r="C5876" s="349" t="s">
        <v>6928</v>
      </c>
      <c r="D5876" s="349" t="s">
        <v>6929</v>
      </c>
      <c r="E5876" s="350" t="s">
        <v>24</v>
      </c>
      <c r="F5876" s="349" t="s">
        <v>24</v>
      </c>
      <c r="G5876" s="349">
        <v>101840</v>
      </c>
      <c r="H5876" s="349" t="s">
        <v>6953</v>
      </c>
      <c r="I5876" s="349" t="s">
        <v>191</v>
      </c>
      <c r="J5876" s="349" t="s">
        <v>1333</v>
      </c>
      <c r="K5876" s="350">
        <v>206.3</v>
      </c>
      <c r="L5876" s="349" t="s">
        <v>1138</v>
      </c>
    </row>
    <row r="5877" spans="1:12" ht="13.5" x14ac:dyDescent="0.25">
      <c r="A5877" s="349" t="s">
        <v>6926</v>
      </c>
      <c r="B5877" s="349" t="s">
        <v>6927</v>
      </c>
      <c r="C5877" s="349" t="s">
        <v>6928</v>
      </c>
      <c r="D5877" s="349" t="s">
        <v>6929</v>
      </c>
      <c r="E5877" s="350" t="s">
        <v>24</v>
      </c>
      <c r="F5877" s="349" t="s">
        <v>24</v>
      </c>
      <c r="G5877" s="349">
        <v>101841</v>
      </c>
      <c r="H5877" s="349" t="s">
        <v>6954</v>
      </c>
      <c r="I5877" s="349" t="s">
        <v>191</v>
      </c>
      <c r="J5877" s="349" t="s">
        <v>1333</v>
      </c>
      <c r="K5877" s="350">
        <v>142.07</v>
      </c>
      <c r="L5877" s="349" t="s">
        <v>1138</v>
      </c>
    </row>
    <row r="5878" spans="1:12" ht="13.5" x14ac:dyDescent="0.25">
      <c r="A5878" s="349" t="s">
        <v>6926</v>
      </c>
      <c r="B5878" s="349" t="s">
        <v>6927</v>
      </c>
      <c r="C5878" s="349" t="s">
        <v>6928</v>
      </c>
      <c r="D5878" s="349" t="s">
        <v>6929</v>
      </c>
      <c r="E5878" s="350" t="s">
        <v>24</v>
      </c>
      <c r="F5878" s="349" t="s">
        <v>24</v>
      </c>
      <c r="G5878" s="349">
        <v>101842</v>
      </c>
      <c r="H5878" s="349" t="s">
        <v>6955</v>
      </c>
      <c r="I5878" s="349" t="s">
        <v>191</v>
      </c>
      <c r="J5878" s="349" t="s">
        <v>1333</v>
      </c>
      <c r="K5878" s="350">
        <v>122.91</v>
      </c>
      <c r="L5878" s="349" t="s">
        <v>1138</v>
      </c>
    </row>
    <row r="5879" spans="1:12" ht="13.5" x14ac:dyDescent="0.25">
      <c r="A5879" s="349" t="s">
        <v>6926</v>
      </c>
      <c r="B5879" s="349" t="s">
        <v>6927</v>
      </c>
      <c r="C5879" s="349" t="s">
        <v>6928</v>
      </c>
      <c r="D5879" s="349" t="s">
        <v>6929</v>
      </c>
      <c r="E5879" s="350" t="s">
        <v>24</v>
      </c>
      <c r="F5879" s="349" t="s">
        <v>24</v>
      </c>
      <c r="G5879" s="349">
        <v>101843</v>
      </c>
      <c r="H5879" s="349" t="s">
        <v>6956</v>
      </c>
      <c r="I5879" s="349" t="s">
        <v>191</v>
      </c>
      <c r="J5879" s="349" t="s">
        <v>1333</v>
      </c>
      <c r="K5879" s="350">
        <v>203.51</v>
      </c>
      <c r="L5879" s="349" t="s">
        <v>1138</v>
      </c>
    </row>
    <row r="5880" spans="1:12" ht="13.5" x14ac:dyDescent="0.25">
      <c r="A5880" s="349" t="s">
        <v>6926</v>
      </c>
      <c r="B5880" s="349" t="s">
        <v>6927</v>
      </c>
      <c r="C5880" s="349" t="s">
        <v>6928</v>
      </c>
      <c r="D5880" s="349" t="s">
        <v>6929</v>
      </c>
      <c r="E5880" s="350" t="s">
        <v>24</v>
      </c>
      <c r="F5880" s="349" t="s">
        <v>24</v>
      </c>
      <c r="G5880" s="349">
        <v>101844</v>
      </c>
      <c r="H5880" s="349" t="s">
        <v>6957</v>
      </c>
      <c r="I5880" s="349" t="s">
        <v>191</v>
      </c>
      <c r="J5880" s="349" t="s">
        <v>1333</v>
      </c>
      <c r="K5880" s="350">
        <v>232.2</v>
      </c>
      <c r="L5880" s="349" t="s">
        <v>1138</v>
      </c>
    </row>
    <row r="5881" spans="1:12" ht="13.5" x14ac:dyDescent="0.25">
      <c r="A5881" s="349" t="s">
        <v>6926</v>
      </c>
      <c r="B5881" s="349" t="s">
        <v>6927</v>
      </c>
      <c r="C5881" s="349" t="s">
        <v>6928</v>
      </c>
      <c r="D5881" s="349" t="s">
        <v>6929</v>
      </c>
      <c r="E5881" s="350" t="s">
        <v>24</v>
      </c>
      <c r="F5881" s="349" t="s">
        <v>24</v>
      </c>
      <c r="G5881" s="349">
        <v>101845</v>
      </c>
      <c r="H5881" s="349" t="s">
        <v>6958</v>
      </c>
      <c r="I5881" s="349" t="s">
        <v>191</v>
      </c>
      <c r="J5881" s="349" t="s">
        <v>1333</v>
      </c>
      <c r="K5881" s="350">
        <v>260.47000000000003</v>
      </c>
      <c r="L5881" s="349" t="s">
        <v>1138</v>
      </c>
    </row>
    <row r="5882" spans="1:12" ht="13.5" x14ac:dyDescent="0.25">
      <c r="A5882" s="349" t="s">
        <v>6926</v>
      </c>
      <c r="B5882" s="349" t="s">
        <v>6927</v>
      </c>
      <c r="C5882" s="349" t="s">
        <v>6928</v>
      </c>
      <c r="D5882" s="349" t="s">
        <v>6929</v>
      </c>
      <c r="E5882" s="350" t="s">
        <v>24</v>
      </c>
      <c r="F5882" s="349" t="s">
        <v>24</v>
      </c>
      <c r="G5882" s="349">
        <v>101846</v>
      </c>
      <c r="H5882" s="349" t="s">
        <v>6959</v>
      </c>
      <c r="I5882" s="349" t="s">
        <v>191</v>
      </c>
      <c r="J5882" s="349" t="s">
        <v>1333</v>
      </c>
      <c r="K5882" s="350">
        <v>185.12</v>
      </c>
      <c r="L5882" s="349" t="s">
        <v>1138</v>
      </c>
    </row>
    <row r="5883" spans="1:12" ht="13.5" x14ac:dyDescent="0.25">
      <c r="A5883" s="349" t="s">
        <v>6926</v>
      </c>
      <c r="B5883" s="349" t="s">
        <v>6927</v>
      </c>
      <c r="C5883" s="349" t="s">
        <v>6928</v>
      </c>
      <c r="D5883" s="349" t="s">
        <v>6929</v>
      </c>
      <c r="E5883" s="350" t="s">
        <v>24</v>
      </c>
      <c r="F5883" s="349" t="s">
        <v>24</v>
      </c>
      <c r="G5883" s="349">
        <v>101847</v>
      </c>
      <c r="H5883" s="349" t="s">
        <v>6960</v>
      </c>
      <c r="I5883" s="349" t="s">
        <v>191</v>
      </c>
      <c r="J5883" s="349" t="s">
        <v>1333</v>
      </c>
      <c r="K5883" s="350">
        <v>214.19</v>
      </c>
      <c r="L5883" s="349" t="s">
        <v>1138</v>
      </c>
    </row>
    <row r="5884" spans="1:12" ht="13.5" x14ac:dyDescent="0.25">
      <c r="A5884" s="349" t="s">
        <v>6926</v>
      </c>
      <c r="B5884" s="349" t="s">
        <v>6927</v>
      </c>
      <c r="C5884" s="349" t="s">
        <v>6928</v>
      </c>
      <c r="D5884" s="349" t="s">
        <v>6929</v>
      </c>
      <c r="E5884" s="350" t="s">
        <v>24</v>
      </c>
      <c r="F5884" s="349" t="s">
        <v>24</v>
      </c>
      <c r="G5884" s="349">
        <v>101848</v>
      </c>
      <c r="H5884" s="349" t="s">
        <v>6961</v>
      </c>
      <c r="I5884" s="349" t="s">
        <v>191</v>
      </c>
      <c r="J5884" s="349" t="s">
        <v>1333</v>
      </c>
      <c r="K5884" s="350">
        <v>242.85</v>
      </c>
      <c r="L5884" s="349" t="s">
        <v>1138</v>
      </c>
    </row>
    <row r="5885" spans="1:12" ht="13.5" x14ac:dyDescent="0.25">
      <c r="A5885" s="349" t="s">
        <v>6926</v>
      </c>
      <c r="B5885" s="349" t="s">
        <v>6927</v>
      </c>
      <c r="C5885" s="349" t="s">
        <v>6928</v>
      </c>
      <c r="D5885" s="349" t="s">
        <v>6929</v>
      </c>
      <c r="E5885" s="350" t="s">
        <v>24</v>
      </c>
      <c r="F5885" s="349" t="s">
        <v>24</v>
      </c>
      <c r="G5885" s="349">
        <v>101849</v>
      </c>
      <c r="H5885" s="349" t="s">
        <v>6962</v>
      </c>
      <c r="I5885" s="349" t="s">
        <v>191</v>
      </c>
      <c r="J5885" s="349" t="s">
        <v>1333</v>
      </c>
      <c r="K5885" s="350">
        <v>245.76</v>
      </c>
      <c r="L5885" s="349" t="s">
        <v>1138</v>
      </c>
    </row>
    <row r="5886" spans="1:12" ht="13.5" x14ac:dyDescent="0.25">
      <c r="A5886" s="349" t="s">
        <v>6926</v>
      </c>
      <c r="B5886" s="349" t="s">
        <v>6927</v>
      </c>
      <c r="C5886" s="349" t="s">
        <v>6928</v>
      </c>
      <c r="D5886" s="349" t="s">
        <v>6929</v>
      </c>
      <c r="E5886" s="350" t="s">
        <v>24</v>
      </c>
      <c r="F5886" s="349" t="s">
        <v>24</v>
      </c>
      <c r="G5886" s="349">
        <v>101850</v>
      </c>
      <c r="H5886" s="349" t="s">
        <v>6963</v>
      </c>
      <c r="I5886" s="349" t="s">
        <v>194</v>
      </c>
      <c r="J5886" s="349" t="s">
        <v>1333</v>
      </c>
      <c r="K5886" s="350">
        <v>56.93</v>
      </c>
      <c r="L5886" s="349" t="s">
        <v>1138</v>
      </c>
    </row>
    <row r="5887" spans="1:12" ht="13.5" x14ac:dyDescent="0.25">
      <c r="A5887" s="349" t="s">
        <v>6926</v>
      </c>
      <c r="B5887" s="349" t="s">
        <v>6927</v>
      </c>
      <c r="C5887" s="349" t="s">
        <v>6928</v>
      </c>
      <c r="D5887" s="349" t="s">
        <v>6929</v>
      </c>
      <c r="E5887" s="350" t="s">
        <v>24</v>
      </c>
      <c r="F5887" s="349" t="s">
        <v>24</v>
      </c>
      <c r="G5887" s="349">
        <v>101852</v>
      </c>
      <c r="H5887" s="349" t="s">
        <v>6964</v>
      </c>
      <c r="I5887" s="349" t="s">
        <v>194</v>
      </c>
      <c r="J5887" s="349" t="s">
        <v>1333</v>
      </c>
      <c r="K5887" s="350">
        <v>69.45</v>
      </c>
      <c r="L5887" s="349" t="s">
        <v>1138</v>
      </c>
    </row>
    <row r="5888" spans="1:12" ht="13.5" x14ac:dyDescent="0.25">
      <c r="A5888" s="349" t="s">
        <v>6926</v>
      </c>
      <c r="B5888" s="349" t="s">
        <v>6927</v>
      </c>
      <c r="C5888" s="349" t="s">
        <v>6928</v>
      </c>
      <c r="D5888" s="349" t="s">
        <v>6929</v>
      </c>
      <c r="E5888" s="350" t="s">
        <v>24</v>
      </c>
      <c r="F5888" s="349" t="s">
        <v>24</v>
      </c>
      <c r="G5888" s="349">
        <v>101853</v>
      </c>
      <c r="H5888" s="349" t="s">
        <v>6965</v>
      </c>
      <c r="I5888" s="349" t="s">
        <v>194</v>
      </c>
      <c r="J5888" s="349" t="s">
        <v>1333</v>
      </c>
      <c r="K5888" s="350">
        <v>51.68</v>
      </c>
      <c r="L5888" s="349" t="s">
        <v>1138</v>
      </c>
    </row>
    <row r="5889" spans="1:12" ht="13.5" x14ac:dyDescent="0.25">
      <c r="A5889" s="349" t="s">
        <v>6926</v>
      </c>
      <c r="B5889" s="349" t="s">
        <v>6927</v>
      </c>
      <c r="C5889" s="349" t="s">
        <v>6928</v>
      </c>
      <c r="D5889" s="349" t="s">
        <v>6929</v>
      </c>
      <c r="E5889" s="350" t="s">
        <v>24</v>
      </c>
      <c r="F5889" s="349" t="s">
        <v>24</v>
      </c>
      <c r="G5889" s="349">
        <v>101855</v>
      </c>
      <c r="H5889" s="349" t="s">
        <v>6966</v>
      </c>
      <c r="I5889" s="349" t="s">
        <v>194</v>
      </c>
      <c r="J5889" s="349" t="s">
        <v>1333</v>
      </c>
      <c r="K5889" s="350">
        <v>73.09</v>
      </c>
      <c r="L5889" s="349" t="s">
        <v>1138</v>
      </c>
    </row>
    <row r="5890" spans="1:12" ht="13.5" x14ac:dyDescent="0.25">
      <c r="A5890" s="349" t="s">
        <v>6926</v>
      </c>
      <c r="B5890" s="349" t="s">
        <v>6927</v>
      </c>
      <c r="C5890" s="349" t="s">
        <v>6928</v>
      </c>
      <c r="D5890" s="349" t="s">
        <v>6929</v>
      </c>
      <c r="E5890" s="350" t="s">
        <v>24</v>
      </c>
      <c r="F5890" s="349" t="s">
        <v>24</v>
      </c>
      <c r="G5890" s="349">
        <v>101856</v>
      </c>
      <c r="H5890" s="349" t="s">
        <v>6967</v>
      </c>
      <c r="I5890" s="349" t="s">
        <v>194</v>
      </c>
      <c r="J5890" s="349" t="s">
        <v>1333</v>
      </c>
      <c r="K5890" s="350">
        <v>25.43</v>
      </c>
      <c r="L5890" s="349" t="s">
        <v>1138</v>
      </c>
    </row>
    <row r="5891" spans="1:12" ht="13.5" x14ac:dyDescent="0.25">
      <c r="A5891" s="349" t="s">
        <v>6926</v>
      </c>
      <c r="B5891" s="349" t="s">
        <v>6927</v>
      </c>
      <c r="C5891" s="349" t="s">
        <v>6928</v>
      </c>
      <c r="D5891" s="349" t="s">
        <v>6929</v>
      </c>
      <c r="E5891" s="350" t="s">
        <v>24</v>
      </c>
      <c r="F5891" s="349" t="s">
        <v>24</v>
      </c>
      <c r="G5891" s="349">
        <v>101857</v>
      </c>
      <c r="H5891" s="349" t="s">
        <v>6968</v>
      </c>
      <c r="I5891" s="349" t="s">
        <v>194</v>
      </c>
      <c r="J5891" s="349" t="s">
        <v>1333</v>
      </c>
      <c r="K5891" s="350">
        <v>31.8</v>
      </c>
      <c r="L5891" s="349" t="s">
        <v>1138</v>
      </c>
    </row>
    <row r="5892" spans="1:12" ht="13.5" x14ac:dyDescent="0.25">
      <c r="A5892" s="349" t="s">
        <v>6926</v>
      </c>
      <c r="B5892" s="349" t="s">
        <v>6927</v>
      </c>
      <c r="C5892" s="349" t="s">
        <v>6928</v>
      </c>
      <c r="D5892" s="349" t="s">
        <v>6929</v>
      </c>
      <c r="E5892" s="350" t="s">
        <v>24</v>
      </c>
      <c r="F5892" s="349" t="s">
        <v>24</v>
      </c>
      <c r="G5892" s="349">
        <v>101858</v>
      </c>
      <c r="H5892" s="349" t="s">
        <v>6969</v>
      </c>
      <c r="I5892" s="349" t="s">
        <v>194</v>
      </c>
      <c r="J5892" s="349" t="s">
        <v>1333</v>
      </c>
      <c r="K5892" s="350">
        <v>25.97</v>
      </c>
      <c r="L5892" s="349" t="s">
        <v>1138</v>
      </c>
    </row>
    <row r="5893" spans="1:12" ht="13.5" x14ac:dyDescent="0.25">
      <c r="A5893" s="349" t="s">
        <v>6926</v>
      </c>
      <c r="B5893" s="349" t="s">
        <v>6927</v>
      </c>
      <c r="C5893" s="349" t="s">
        <v>6928</v>
      </c>
      <c r="D5893" s="349" t="s">
        <v>6929</v>
      </c>
      <c r="E5893" s="350" t="s">
        <v>24</v>
      </c>
      <c r="F5893" s="349" t="s">
        <v>24</v>
      </c>
      <c r="G5893" s="349">
        <v>101859</v>
      </c>
      <c r="H5893" s="349" t="s">
        <v>6970</v>
      </c>
      <c r="I5893" s="349" t="s">
        <v>194</v>
      </c>
      <c r="J5893" s="349" t="s">
        <v>1333</v>
      </c>
      <c r="K5893" s="350">
        <v>28.71</v>
      </c>
      <c r="L5893" s="349" t="s">
        <v>1138</v>
      </c>
    </row>
    <row r="5894" spans="1:12" ht="13.5" x14ac:dyDescent="0.25">
      <c r="A5894" s="349" t="s">
        <v>6926</v>
      </c>
      <c r="B5894" s="349" t="s">
        <v>6927</v>
      </c>
      <c r="C5894" s="349" t="s">
        <v>6928</v>
      </c>
      <c r="D5894" s="349" t="s">
        <v>6929</v>
      </c>
      <c r="E5894" s="350" t="s">
        <v>24</v>
      </c>
      <c r="F5894" s="349" t="s">
        <v>24</v>
      </c>
      <c r="G5894" s="349">
        <v>101860</v>
      </c>
      <c r="H5894" s="349" t="s">
        <v>6971</v>
      </c>
      <c r="I5894" s="349" t="s">
        <v>194</v>
      </c>
      <c r="J5894" s="349" t="s">
        <v>1333</v>
      </c>
      <c r="K5894" s="350">
        <v>33.01</v>
      </c>
      <c r="L5894" s="349" t="s">
        <v>1138</v>
      </c>
    </row>
    <row r="5895" spans="1:12" ht="13.5" x14ac:dyDescent="0.25">
      <c r="A5895" s="349" t="s">
        <v>6926</v>
      </c>
      <c r="B5895" s="349" t="s">
        <v>6927</v>
      </c>
      <c r="C5895" s="349" t="s">
        <v>6928</v>
      </c>
      <c r="D5895" s="349" t="s">
        <v>6929</v>
      </c>
      <c r="E5895" s="350" t="s">
        <v>24</v>
      </c>
      <c r="F5895" s="349" t="s">
        <v>24</v>
      </c>
      <c r="G5895" s="349">
        <v>101861</v>
      </c>
      <c r="H5895" s="349" t="s">
        <v>6972</v>
      </c>
      <c r="I5895" s="349" t="s">
        <v>194</v>
      </c>
      <c r="J5895" s="349" t="s">
        <v>1333</v>
      </c>
      <c r="K5895" s="350">
        <v>30.86</v>
      </c>
      <c r="L5895" s="349" t="s">
        <v>1138</v>
      </c>
    </row>
    <row r="5896" spans="1:12" ht="13.5" x14ac:dyDescent="0.25">
      <c r="A5896" s="349" t="s">
        <v>6926</v>
      </c>
      <c r="B5896" s="349" t="s">
        <v>6927</v>
      </c>
      <c r="C5896" s="349" t="s">
        <v>6928</v>
      </c>
      <c r="D5896" s="349" t="s">
        <v>6929</v>
      </c>
      <c r="E5896" s="350" t="s">
        <v>24</v>
      </c>
      <c r="F5896" s="349" t="s">
        <v>24</v>
      </c>
      <c r="G5896" s="349">
        <v>101862</v>
      </c>
      <c r="H5896" s="349" t="s">
        <v>6973</v>
      </c>
      <c r="I5896" s="349" t="s">
        <v>194</v>
      </c>
      <c r="J5896" s="349" t="s">
        <v>1333</v>
      </c>
      <c r="K5896" s="350">
        <v>33.65</v>
      </c>
      <c r="L5896" s="349" t="s">
        <v>1138</v>
      </c>
    </row>
    <row r="5897" spans="1:12" ht="13.5" x14ac:dyDescent="0.25">
      <c r="A5897" s="349" t="s">
        <v>6926</v>
      </c>
      <c r="B5897" s="349" t="s">
        <v>6927</v>
      </c>
      <c r="C5897" s="349" t="s">
        <v>6928</v>
      </c>
      <c r="D5897" s="349" t="s">
        <v>6929</v>
      </c>
      <c r="E5897" s="350" t="s">
        <v>24</v>
      </c>
      <c r="F5897" s="349" t="s">
        <v>24</v>
      </c>
      <c r="G5897" s="349">
        <v>101863</v>
      </c>
      <c r="H5897" s="349" t="s">
        <v>6974</v>
      </c>
      <c r="I5897" s="349" t="s">
        <v>194</v>
      </c>
      <c r="J5897" s="349" t="s">
        <v>1333</v>
      </c>
      <c r="K5897" s="350">
        <v>26.35</v>
      </c>
      <c r="L5897" s="349" t="s">
        <v>1138</v>
      </c>
    </row>
    <row r="5898" spans="1:12" ht="13.5" x14ac:dyDescent="0.25">
      <c r="A5898" s="349" t="s">
        <v>6926</v>
      </c>
      <c r="B5898" s="349" t="s">
        <v>6927</v>
      </c>
      <c r="C5898" s="349" t="s">
        <v>6928</v>
      </c>
      <c r="D5898" s="349" t="s">
        <v>6929</v>
      </c>
      <c r="E5898" s="350" t="s">
        <v>24</v>
      </c>
      <c r="F5898" s="349" t="s">
        <v>24</v>
      </c>
      <c r="G5898" s="349">
        <v>101864</v>
      </c>
      <c r="H5898" s="349" t="s">
        <v>6975</v>
      </c>
      <c r="I5898" s="349" t="s">
        <v>194</v>
      </c>
      <c r="J5898" s="349" t="s">
        <v>1333</v>
      </c>
      <c r="K5898" s="350">
        <v>30.66</v>
      </c>
      <c r="L5898" s="349" t="s">
        <v>1138</v>
      </c>
    </row>
    <row r="5899" spans="1:12" ht="13.5" x14ac:dyDescent="0.25">
      <c r="A5899" s="349" t="s">
        <v>6926</v>
      </c>
      <c r="B5899" s="349" t="s">
        <v>6927</v>
      </c>
      <c r="C5899" s="349" t="s">
        <v>6928</v>
      </c>
      <c r="D5899" s="349" t="s">
        <v>6929</v>
      </c>
      <c r="E5899" s="350" t="s">
        <v>24</v>
      </c>
      <c r="F5899" s="349" t="s">
        <v>24</v>
      </c>
      <c r="G5899" s="349">
        <v>101865</v>
      </c>
      <c r="H5899" s="349" t="s">
        <v>6976</v>
      </c>
      <c r="I5899" s="349" t="s">
        <v>194</v>
      </c>
      <c r="J5899" s="349" t="s">
        <v>1333</v>
      </c>
      <c r="K5899" s="350">
        <v>34.950000000000003</v>
      </c>
      <c r="L5899" s="349" t="s">
        <v>1138</v>
      </c>
    </row>
    <row r="5900" spans="1:12" ht="13.5" x14ac:dyDescent="0.25">
      <c r="A5900" s="349" t="s">
        <v>6926</v>
      </c>
      <c r="B5900" s="349" t="s">
        <v>6927</v>
      </c>
      <c r="C5900" s="349" t="s">
        <v>6928</v>
      </c>
      <c r="D5900" s="349" t="s">
        <v>6929</v>
      </c>
      <c r="E5900" s="350" t="s">
        <v>24</v>
      </c>
      <c r="F5900" s="349" t="s">
        <v>24</v>
      </c>
      <c r="G5900" s="349">
        <v>101866</v>
      </c>
      <c r="H5900" s="349" t="s">
        <v>6977</v>
      </c>
      <c r="I5900" s="349" t="s">
        <v>194</v>
      </c>
      <c r="J5900" s="349" t="s">
        <v>1333</v>
      </c>
      <c r="K5900" s="350">
        <v>31.09</v>
      </c>
      <c r="L5900" s="349" t="s">
        <v>1138</v>
      </c>
    </row>
    <row r="5901" spans="1:12" ht="13.5" x14ac:dyDescent="0.25">
      <c r="A5901" s="349" t="s">
        <v>6926</v>
      </c>
      <c r="B5901" s="349" t="s">
        <v>6927</v>
      </c>
      <c r="C5901" s="349" t="s">
        <v>6928</v>
      </c>
      <c r="D5901" s="349" t="s">
        <v>6929</v>
      </c>
      <c r="E5901" s="350" t="s">
        <v>24</v>
      </c>
      <c r="F5901" s="349" t="s">
        <v>24</v>
      </c>
      <c r="G5901" s="349">
        <v>101867</v>
      </c>
      <c r="H5901" s="349" t="s">
        <v>6978</v>
      </c>
      <c r="I5901" s="349" t="s">
        <v>194</v>
      </c>
      <c r="J5901" s="349" t="s">
        <v>1333</v>
      </c>
      <c r="K5901" s="350">
        <v>35.369999999999997</v>
      </c>
      <c r="L5901" s="349" t="s">
        <v>1138</v>
      </c>
    </row>
    <row r="5902" spans="1:12" ht="13.5" x14ac:dyDescent="0.25">
      <c r="A5902" s="349" t="s">
        <v>6926</v>
      </c>
      <c r="B5902" s="349" t="s">
        <v>6927</v>
      </c>
      <c r="C5902" s="349" t="s">
        <v>6928</v>
      </c>
      <c r="D5902" s="349" t="s">
        <v>6929</v>
      </c>
      <c r="E5902" s="350" t="s">
        <v>24</v>
      </c>
      <c r="F5902" s="349" t="s">
        <v>24</v>
      </c>
      <c r="G5902" s="349">
        <v>101868</v>
      </c>
      <c r="H5902" s="349" t="s">
        <v>6979</v>
      </c>
      <c r="I5902" s="349" t="s">
        <v>194</v>
      </c>
      <c r="J5902" s="349" t="s">
        <v>1333</v>
      </c>
      <c r="K5902" s="350">
        <v>28.08</v>
      </c>
      <c r="L5902" s="349" t="s">
        <v>1138</v>
      </c>
    </row>
    <row r="5903" spans="1:12" ht="13.5" x14ac:dyDescent="0.25">
      <c r="A5903" s="349" t="s">
        <v>6926</v>
      </c>
      <c r="B5903" s="349" t="s">
        <v>6927</v>
      </c>
      <c r="C5903" s="349" t="s">
        <v>6928</v>
      </c>
      <c r="D5903" s="349" t="s">
        <v>6929</v>
      </c>
      <c r="E5903" s="350" t="s">
        <v>24</v>
      </c>
      <c r="F5903" s="349" t="s">
        <v>24</v>
      </c>
      <c r="G5903" s="349">
        <v>101869</v>
      </c>
      <c r="H5903" s="349" t="s">
        <v>6980</v>
      </c>
      <c r="I5903" s="349" t="s">
        <v>194</v>
      </c>
      <c r="J5903" s="349" t="s">
        <v>1333</v>
      </c>
      <c r="K5903" s="350">
        <v>32.380000000000003</v>
      </c>
      <c r="L5903" s="349" t="s">
        <v>1138</v>
      </c>
    </row>
    <row r="5904" spans="1:12" ht="13.5" x14ac:dyDescent="0.25">
      <c r="A5904" s="349" t="s">
        <v>6926</v>
      </c>
      <c r="B5904" s="349" t="s">
        <v>6927</v>
      </c>
      <c r="C5904" s="349" t="s">
        <v>6928</v>
      </c>
      <c r="D5904" s="349" t="s">
        <v>6929</v>
      </c>
      <c r="E5904" s="350" t="s">
        <v>24</v>
      </c>
      <c r="F5904" s="349" t="s">
        <v>24</v>
      </c>
      <c r="G5904" s="349">
        <v>101870</v>
      </c>
      <c r="H5904" s="349" t="s">
        <v>6981</v>
      </c>
      <c r="I5904" s="349" t="s">
        <v>194</v>
      </c>
      <c r="J5904" s="349" t="s">
        <v>1333</v>
      </c>
      <c r="K5904" s="350">
        <v>36.67</v>
      </c>
      <c r="L5904" s="349" t="s">
        <v>1138</v>
      </c>
    </row>
    <row r="5905" spans="1:12" ht="13.5" x14ac:dyDescent="0.25">
      <c r="A5905" s="349" t="s">
        <v>6926</v>
      </c>
      <c r="B5905" s="349" t="s">
        <v>6927</v>
      </c>
      <c r="C5905" s="349" t="s">
        <v>6928</v>
      </c>
      <c r="D5905" s="349" t="s">
        <v>6929</v>
      </c>
      <c r="E5905" s="350" t="s">
        <v>24</v>
      </c>
      <c r="F5905" s="349" t="s">
        <v>24</v>
      </c>
      <c r="G5905" s="349">
        <v>102098</v>
      </c>
      <c r="H5905" s="349" t="s">
        <v>6982</v>
      </c>
      <c r="I5905" s="349" t="s">
        <v>191</v>
      </c>
      <c r="J5905" s="349" t="s">
        <v>1333</v>
      </c>
      <c r="K5905" s="370">
        <v>2050.63</v>
      </c>
      <c r="L5905" s="349" t="s">
        <v>1138</v>
      </c>
    </row>
    <row r="5906" spans="1:12" ht="13.5" x14ac:dyDescent="0.25">
      <c r="A5906" s="349" t="s">
        <v>6926</v>
      </c>
      <c r="B5906" s="349" t="s">
        <v>6927</v>
      </c>
      <c r="C5906" s="349" t="s">
        <v>6928</v>
      </c>
      <c r="D5906" s="349" t="s">
        <v>6929</v>
      </c>
      <c r="E5906" s="350" t="s">
        <v>24</v>
      </c>
      <c r="F5906" s="349" t="s">
        <v>24</v>
      </c>
      <c r="G5906" s="349">
        <v>102988</v>
      </c>
      <c r="H5906" s="349" t="s">
        <v>6983</v>
      </c>
      <c r="I5906" s="349" t="s">
        <v>194</v>
      </c>
      <c r="J5906" s="349" t="s">
        <v>1333</v>
      </c>
      <c r="K5906" s="350">
        <v>54.43</v>
      </c>
      <c r="L5906" s="349" t="s">
        <v>1138</v>
      </c>
    </row>
    <row r="5907" spans="1:12" ht="13.5" x14ac:dyDescent="0.25">
      <c r="A5907" s="349" t="s">
        <v>6926</v>
      </c>
      <c r="B5907" s="349" t="s">
        <v>6927</v>
      </c>
      <c r="C5907" s="349" t="s">
        <v>6984</v>
      </c>
      <c r="D5907" s="349" t="s">
        <v>6985</v>
      </c>
      <c r="E5907" s="350" t="s">
        <v>24</v>
      </c>
      <c r="F5907" s="349" t="s">
        <v>24</v>
      </c>
      <c r="G5907" s="349">
        <v>100576</v>
      </c>
      <c r="H5907" s="349" t="s">
        <v>6986</v>
      </c>
      <c r="I5907" s="349" t="s">
        <v>194</v>
      </c>
      <c r="J5907" s="349" t="s">
        <v>1333</v>
      </c>
      <c r="K5907" s="350">
        <v>2.5</v>
      </c>
      <c r="L5907" s="349" t="s">
        <v>1138</v>
      </c>
    </row>
    <row r="5908" spans="1:12" ht="13.5" x14ac:dyDescent="0.25">
      <c r="A5908" s="349" t="s">
        <v>6926</v>
      </c>
      <c r="B5908" s="349" t="s">
        <v>6927</v>
      </c>
      <c r="C5908" s="349" t="s">
        <v>6984</v>
      </c>
      <c r="D5908" s="349" t="s">
        <v>6985</v>
      </c>
      <c r="E5908" s="350" t="s">
        <v>24</v>
      </c>
      <c r="F5908" s="349" t="s">
        <v>24</v>
      </c>
      <c r="G5908" s="349">
        <v>100577</v>
      </c>
      <c r="H5908" s="349" t="s">
        <v>6987</v>
      </c>
      <c r="I5908" s="349" t="s">
        <v>194</v>
      </c>
      <c r="J5908" s="349" t="s">
        <v>1333</v>
      </c>
      <c r="K5908" s="350">
        <v>1.23</v>
      </c>
      <c r="L5908" s="349" t="s">
        <v>1138</v>
      </c>
    </row>
    <row r="5909" spans="1:12" ht="13.5" x14ac:dyDescent="0.25">
      <c r="A5909" s="349" t="s">
        <v>6926</v>
      </c>
      <c r="B5909" s="349" t="s">
        <v>6927</v>
      </c>
      <c r="C5909" s="349" t="s">
        <v>6988</v>
      </c>
      <c r="D5909" s="349" t="s">
        <v>6989</v>
      </c>
      <c r="E5909" s="350" t="s">
        <v>24</v>
      </c>
      <c r="F5909" s="349" t="s">
        <v>24</v>
      </c>
      <c r="G5909" s="349">
        <v>96388</v>
      </c>
      <c r="H5909" s="349" t="s">
        <v>6990</v>
      </c>
      <c r="I5909" s="349" t="s">
        <v>191</v>
      </c>
      <c r="J5909" s="349" t="s">
        <v>1333</v>
      </c>
      <c r="K5909" s="350">
        <v>12.16</v>
      </c>
      <c r="L5909" s="349" t="s">
        <v>1138</v>
      </c>
    </row>
    <row r="5910" spans="1:12" ht="13.5" x14ac:dyDescent="0.25">
      <c r="A5910" s="349" t="s">
        <v>6926</v>
      </c>
      <c r="B5910" s="349" t="s">
        <v>6927</v>
      </c>
      <c r="C5910" s="349" t="s">
        <v>6988</v>
      </c>
      <c r="D5910" s="349" t="s">
        <v>6989</v>
      </c>
      <c r="E5910" s="350" t="s">
        <v>24</v>
      </c>
      <c r="F5910" s="349" t="s">
        <v>24</v>
      </c>
      <c r="G5910" s="349">
        <v>96389</v>
      </c>
      <c r="H5910" s="349" t="s">
        <v>6991</v>
      </c>
      <c r="I5910" s="349" t="s">
        <v>191</v>
      </c>
      <c r="J5910" s="349" t="s">
        <v>1333</v>
      </c>
      <c r="K5910" s="350">
        <v>51.36</v>
      </c>
      <c r="L5910" s="349" t="s">
        <v>1138</v>
      </c>
    </row>
    <row r="5911" spans="1:12" ht="13.5" x14ac:dyDescent="0.25">
      <c r="A5911" s="349" t="s">
        <v>6926</v>
      </c>
      <c r="B5911" s="349" t="s">
        <v>6927</v>
      </c>
      <c r="C5911" s="349" t="s">
        <v>6988</v>
      </c>
      <c r="D5911" s="349" t="s">
        <v>6989</v>
      </c>
      <c r="E5911" s="350" t="s">
        <v>24</v>
      </c>
      <c r="F5911" s="349" t="s">
        <v>24</v>
      </c>
      <c r="G5911" s="349">
        <v>96390</v>
      </c>
      <c r="H5911" s="349" t="s">
        <v>6992</v>
      </c>
      <c r="I5911" s="349" t="s">
        <v>191</v>
      </c>
      <c r="J5911" s="349" t="s">
        <v>1333</v>
      </c>
      <c r="K5911" s="350">
        <v>81.319999999999993</v>
      </c>
      <c r="L5911" s="349" t="s">
        <v>1138</v>
      </c>
    </row>
    <row r="5912" spans="1:12" ht="13.5" x14ac:dyDescent="0.25">
      <c r="A5912" s="349" t="s">
        <v>6926</v>
      </c>
      <c r="B5912" s="349" t="s">
        <v>6927</v>
      </c>
      <c r="C5912" s="349" t="s">
        <v>6988</v>
      </c>
      <c r="D5912" s="349" t="s">
        <v>6989</v>
      </c>
      <c r="E5912" s="350" t="s">
        <v>24</v>
      </c>
      <c r="F5912" s="349" t="s">
        <v>24</v>
      </c>
      <c r="G5912" s="349">
        <v>96391</v>
      </c>
      <c r="H5912" s="349" t="s">
        <v>6993</v>
      </c>
      <c r="I5912" s="349" t="s">
        <v>191</v>
      </c>
      <c r="J5912" s="349" t="s">
        <v>1333</v>
      </c>
      <c r="K5912" s="350">
        <v>113.21</v>
      </c>
      <c r="L5912" s="349" t="s">
        <v>1138</v>
      </c>
    </row>
    <row r="5913" spans="1:12" ht="13.5" x14ac:dyDescent="0.25">
      <c r="A5913" s="349" t="s">
        <v>6926</v>
      </c>
      <c r="B5913" s="349" t="s">
        <v>6927</v>
      </c>
      <c r="C5913" s="349" t="s">
        <v>6988</v>
      </c>
      <c r="D5913" s="349" t="s">
        <v>6989</v>
      </c>
      <c r="E5913" s="350" t="s">
        <v>24</v>
      </c>
      <c r="F5913" s="349" t="s">
        <v>24</v>
      </c>
      <c r="G5913" s="349">
        <v>96392</v>
      </c>
      <c r="H5913" s="349" t="s">
        <v>6994</v>
      </c>
      <c r="I5913" s="349" t="s">
        <v>191</v>
      </c>
      <c r="J5913" s="349" t="s">
        <v>1333</v>
      </c>
      <c r="K5913" s="350">
        <v>143.78</v>
      </c>
      <c r="L5913" s="349" t="s">
        <v>1138</v>
      </c>
    </row>
    <row r="5914" spans="1:12" ht="13.5" x14ac:dyDescent="0.25">
      <c r="A5914" s="349" t="s">
        <v>6926</v>
      </c>
      <c r="B5914" s="349" t="s">
        <v>6927</v>
      </c>
      <c r="C5914" s="349" t="s">
        <v>6988</v>
      </c>
      <c r="D5914" s="349" t="s">
        <v>6989</v>
      </c>
      <c r="E5914" s="350" t="s">
        <v>24</v>
      </c>
      <c r="F5914" s="349" t="s">
        <v>24</v>
      </c>
      <c r="G5914" s="349">
        <v>96396</v>
      </c>
      <c r="H5914" s="349" t="s">
        <v>6995</v>
      </c>
      <c r="I5914" s="349" t="s">
        <v>191</v>
      </c>
      <c r="J5914" s="349" t="s">
        <v>1333</v>
      </c>
      <c r="K5914" s="350">
        <v>232.18</v>
      </c>
      <c r="L5914" s="349" t="s">
        <v>1138</v>
      </c>
    </row>
    <row r="5915" spans="1:12" ht="13.5" x14ac:dyDescent="0.25">
      <c r="A5915" s="349" t="s">
        <v>6926</v>
      </c>
      <c r="B5915" s="349" t="s">
        <v>6927</v>
      </c>
      <c r="C5915" s="349" t="s">
        <v>6988</v>
      </c>
      <c r="D5915" s="349" t="s">
        <v>6989</v>
      </c>
      <c r="E5915" s="350" t="s">
        <v>24</v>
      </c>
      <c r="F5915" s="349" t="s">
        <v>24</v>
      </c>
      <c r="G5915" s="349">
        <v>96397</v>
      </c>
      <c r="H5915" s="349" t="s">
        <v>6996</v>
      </c>
      <c r="I5915" s="349" t="s">
        <v>191</v>
      </c>
      <c r="J5915" s="349" t="s">
        <v>1333</v>
      </c>
      <c r="K5915" s="350">
        <v>291.99</v>
      </c>
      <c r="L5915" s="349" t="s">
        <v>1138</v>
      </c>
    </row>
    <row r="5916" spans="1:12" ht="13.5" x14ac:dyDescent="0.25">
      <c r="A5916" s="349" t="s">
        <v>6926</v>
      </c>
      <c r="B5916" s="349" t="s">
        <v>6927</v>
      </c>
      <c r="C5916" s="349" t="s">
        <v>6988</v>
      </c>
      <c r="D5916" s="349" t="s">
        <v>6989</v>
      </c>
      <c r="E5916" s="350" t="s">
        <v>24</v>
      </c>
      <c r="F5916" s="349" t="s">
        <v>24</v>
      </c>
      <c r="G5916" s="349">
        <v>96398</v>
      </c>
      <c r="H5916" s="349" t="s">
        <v>6997</v>
      </c>
      <c r="I5916" s="349" t="s">
        <v>191</v>
      </c>
      <c r="J5916" s="349" t="s">
        <v>1333</v>
      </c>
      <c r="K5916" s="350">
        <v>372.59</v>
      </c>
      <c r="L5916" s="349" t="s">
        <v>1138</v>
      </c>
    </row>
    <row r="5917" spans="1:12" ht="13.5" x14ac:dyDescent="0.25">
      <c r="A5917" s="349" t="s">
        <v>6926</v>
      </c>
      <c r="B5917" s="349" t="s">
        <v>6927</v>
      </c>
      <c r="C5917" s="349" t="s">
        <v>6988</v>
      </c>
      <c r="D5917" s="349" t="s">
        <v>6989</v>
      </c>
      <c r="E5917" s="350" t="s">
        <v>24</v>
      </c>
      <c r="F5917" s="349" t="s">
        <v>24</v>
      </c>
      <c r="G5917" s="349">
        <v>96399</v>
      </c>
      <c r="H5917" s="349" t="s">
        <v>6998</v>
      </c>
      <c r="I5917" s="349" t="s">
        <v>191</v>
      </c>
      <c r="J5917" s="349" t="s">
        <v>1333</v>
      </c>
      <c r="K5917" s="350">
        <v>158.88999999999999</v>
      </c>
      <c r="L5917" s="349" t="s">
        <v>1138</v>
      </c>
    </row>
    <row r="5918" spans="1:12" ht="13.5" x14ac:dyDescent="0.25">
      <c r="A5918" s="349" t="s">
        <v>6926</v>
      </c>
      <c r="B5918" s="349" t="s">
        <v>6927</v>
      </c>
      <c r="C5918" s="349" t="s">
        <v>6988</v>
      </c>
      <c r="D5918" s="349" t="s">
        <v>6989</v>
      </c>
      <c r="E5918" s="350" t="s">
        <v>24</v>
      </c>
      <c r="F5918" s="349" t="s">
        <v>24</v>
      </c>
      <c r="G5918" s="349">
        <v>96400</v>
      </c>
      <c r="H5918" s="349" t="s">
        <v>6999</v>
      </c>
      <c r="I5918" s="349" t="s">
        <v>191</v>
      </c>
      <c r="J5918" s="349" t="s">
        <v>1333</v>
      </c>
      <c r="K5918" s="350">
        <v>206.12</v>
      </c>
      <c r="L5918" s="349" t="s">
        <v>1138</v>
      </c>
    </row>
    <row r="5919" spans="1:12" ht="13.5" x14ac:dyDescent="0.25">
      <c r="A5919" s="349" t="s">
        <v>6926</v>
      </c>
      <c r="B5919" s="349" t="s">
        <v>6927</v>
      </c>
      <c r="C5919" s="349" t="s">
        <v>6988</v>
      </c>
      <c r="D5919" s="349" t="s">
        <v>6989</v>
      </c>
      <c r="E5919" s="350" t="s">
        <v>24</v>
      </c>
      <c r="F5919" s="349" t="s">
        <v>24</v>
      </c>
      <c r="G5919" s="349">
        <v>100564</v>
      </c>
      <c r="H5919" s="349" t="s">
        <v>7000</v>
      </c>
      <c r="I5919" s="349" t="s">
        <v>191</v>
      </c>
      <c r="J5919" s="349" t="s">
        <v>1333</v>
      </c>
      <c r="K5919" s="350">
        <v>138.24</v>
      </c>
      <c r="L5919" s="349" t="s">
        <v>1138</v>
      </c>
    </row>
    <row r="5920" spans="1:12" ht="13.5" x14ac:dyDescent="0.25">
      <c r="A5920" s="349" t="s">
        <v>6926</v>
      </c>
      <c r="B5920" s="349" t="s">
        <v>6927</v>
      </c>
      <c r="C5920" s="349" t="s">
        <v>6988</v>
      </c>
      <c r="D5920" s="349" t="s">
        <v>6989</v>
      </c>
      <c r="E5920" s="350" t="s">
        <v>24</v>
      </c>
      <c r="F5920" s="349" t="s">
        <v>24</v>
      </c>
      <c r="G5920" s="349">
        <v>100565</v>
      </c>
      <c r="H5920" s="349" t="s">
        <v>7001</v>
      </c>
      <c r="I5920" s="349" t="s">
        <v>191</v>
      </c>
      <c r="J5920" s="349" t="s">
        <v>1333</v>
      </c>
      <c r="K5920" s="350">
        <v>119.15</v>
      </c>
      <c r="L5920" s="349" t="s">
        <v>1138</v>
      </c>
    </row>
    <row r="5921" spans="1:12" ht="13.5" x14ac:dyDescent="0.25">
      <c r="A5921" s="349" t="s">
        <v>6926</v>
      </c>
      <c r="B5921" s="349" t="s">
        <v>6927</v>
      </c>
      <c r="C5921" s="349" t="s">
        <v>6988</v>
      </c>
      <c r="D5921" s="349" t="s">
        <v>6989</v>
      </c>
      <c r="E5921" s="350" t="s">
        <v>24</v>
      </c>
      <c r="F5921" s="349" t="s">
        <v>24</v>
      </c>
      <c r="G5921" s="349">
        <v>100566</v>
      </c>
      <c r="H5921" s="349" t="s">
        <v>7002</v>
      </c>
      <c r="I5921" s="349" t="s">
        <v>191</v>
      </c>
      <c r="J5921" s="349" t="s">
        <v>1333</v>
      </c>
      <c r="K5921" s="350">
        <v>199.68</v>
      </c>
      <c r="L5921" s="349" t="s">
        <v>1138</v>
      </c>
    </row>
    <row r="5922" spans="1:12" ht="13.5" x14ac:dyDescent="0.25">
      <c r="A5922" s="349" t="s">
        <v>6926</v>
      </c>
      <c r="B5922" s="349" t="s">
        <v>6927</v>
      </c>
      <c r="C5922" s="349" t="s">
        <v>6988</v>
      </c>
      <c r="D5922" s="349" t="s">
        <v>6989</v>
      </c>
      <c r="E5922" s="350" t="s">
        <v>24</v>
      </c>
      <c r="F5922" s="349" t="s">
        <v>24</v>
      </c>
      <c r="G5922" s="349">
        <v>100567</v>
      </c>
      <c r="H5922" s="349" t="s">
        <v>7003</v>
      </c>
      <c r="I5922" s="349" t="s">
        <v>191</v>
      </c>
      <c r="J5922" s="349" t="s">
        <v>1333</v>
      </c>
      <c r="K5922" s="350">
        <v>228.44</v>
      </c>
      <c r="L5922" s="349" t="s">
        <v>1138</v>
      </c>
    </row>
    <row r="5923" spans="1:12" ht="13.5" x14ac:dyDescent="0.25">
      <c r="A5923" s="349" t="s">
        <v>6926</v>
      </c>
      <c r="B5923" s="349" t="s">
        <v>6927</v>
      </c>
      <c r="C5923" s="349" t="s">
        <v>6988</v>
      </c>
      <c r="D5923" s="349" t="s">
        <v>6989</v>
      </c>
      <c r="E5923" s="350" t="s">
        <v>24</v>
      </c>
      <c r="F5923" s="349" t="s">
        <v>24</v>
      </c>
      <c r="G5923" s="349">
        <v>100568</v>
      </c>
      <c r="H5923" s="349" t="s">
        <v>7004</v>
      </c>
      <c r="I5923" s="349" t="s">
        <v>191</v>
      </c>
      <c r="J5923" s="349" t="s">
        <v>1333</v>
      </c>
      <c r="K5923" s="350">
        <v>256.64</v>
      </c>
      <c r="L5923" s="349" t="s">
        <v>1138</v>
      </c>
    </row>
    <row r="5924" spans="1:12" ht="13.5" x14ac:dyDescent="0.25">
      <c r="A5924" s="349" t="s">
        <v>6926</v>
      </c>
      <c r="B5924" s="349" t="s">
        <v>6927</v>
      </c>
      <c r="C5924" s="349" t="s">
        <v>6988</v>
      </c>
      <c r="D5924" s="349" t="s">
        <v>6989</v>
      </c>
      <c r="E5924" s="350" t="s">
        <v>24</v>
      </c>
      <c r="F5924" s="349" t="s">
        <v>24</v>
      </c>
      <c r="G5924" s="349">
        <v>100569</v>
      </c>
      <c r="H5924" s="349" t="s">
        <v>7005</v>
      </c>
      <c r="I5924" s="349" t="s">
        <v>191</v>
      </c>
      <c r="J5924" s="349" t="s">
        <v>1333</v>
      </c>
      <c r="K5924" s="350">
        <v>181.29</v>
      </c>
      <c r="L5924" s="349" t="s">
        <v>1138</v>
      </c>
    </row>
    <row r="5925" spans="1:12" ht="13.5" x14ac:dyDescent="0.25">
      <c r="A5925" s="349" t="s">
        <v>6926</v>
      </c>
      <c r="B5925" s="349" t="s">
        <v>6927</v>
      </c>
      <c r="C5925" s="349" t="s">
        <v>6988</v>
      </c>
      <c r="D5925" s="349" t="s">
        <v>6989</v>
      </c>
      <c r="E5925" s="350" t="s">
        <v>24</v>
      </c>
      <c r="F5925" s="349" t="s">
        <v>24</v>
      </c>
      <c r="G5925" s="349">
        <v>100570</v>
      </c>
      <c r="H5925" s="349" t="s">
        <v>7006</v>
      </c>
      <c r="I5925" s="349" t="s">
        <v>191</v>
      </c>
      <c r="J5925" s="349" t="s">
        <v>1333</v>
      </c>
      <c r="K5925" s="350">
        <v>212.64</v>
      </c>
      <c r="L5925" s="349" t="s">
        <v>1138</v>
      </c>
    </row>
    <row r="5926" spans="1:12" ht="13.5" x14ac:dyDescent="0.25">
      <c r="A5926" s="349" t="s">
        <v>6926</v>
      </c>
      <c r="B5926" s="349" t="s">
        <v>6927</v>
      </c>
      <c r="C5926" s="349" t="s">
        <v>6988</v>
      </c>
      <c r="D5926" s="349" t="s">
        <v>6989</v>
      </c>
      <c r="E5926" s="350" t="s">
        <v>24</v>
      </c>
      <c r="F5926" s="349" t="s">
        <v>24</v>
      </c>
      <c r="G5926" s="349">
        <v>100571</v>
      </c>
      <c r="H5926" s="349" t="s">
        <v>7007</v>
      </c>
      <c r="I5926" s="349" t="s">
        <v>191</v>
      </c>
      <c r="J5926" s="349" t="s">
        <v>1333</v>
      </c>
      <c r="K5926" s="350">
        <v>239.09</v>
      </c>
      <c r="L5926" s="349" t="s">
        <v>1138</v>
      </c>
    </row>
    <row r="5927" spans="1:12" ht="13.5" x14ac:dyDescent="0.25">
      <c r="A5927" s="349" t="s">
        <v>6926</v>
      </c>
      <c r="B5927" s="349" t="s">
        <v>6927</v>
      </c>
      <c r="C5927" s="349" t="s">
        <v>6988</v>
      </c>
      <c r="D5927" s="349" t="s">
        <v>6989</v>
      </c>
      <c r="E5927" s="350" t="s">
        <v>24</v>
      </c>
      <c r="F5927" s="349" t="s">
        <v>24</v>
      </c>
      <c r="G5927" s="349">
        <v>100572</v>
      </c>
      <c r="H5927" s="349" t="s">
        <v>7008</v>
      </c>
      <c r="I5927" s="349" t="s">
        <v>191</v>
      </c>
      <c r="J5927" s="349" t="s">
        <v>1333</v>
      </c>
      <c r="K5927" s="350">
        <v>143.16999999999999</v>
      </c>
      <c r="L5927" s="349" t="s">
        <v>1138</v>
      </c>
    </row>
    <row r="5928" spans="1:12" ht="13.5" x14ac:dyDescent="0.25">
      <c r="A5928" s="349" t="s">
        <v>6926</v>
      </c>
      <c r="B5928" s="349" t="s">
        <v>6927</v>
      </c>
      <c r="C5928" s="349" t="s">
        <v>6988</v>
      </c>
      <c r="D5928" s="349" t="s">
        <v>6989</v>
      </c>
      <c r="E5928" s="350" t="s">
        <v>24</v>
      </c>
      <c r="F5928" s="349" t="s">
        <v>24</v>
      </c>
      <c r="G5928" s="349">
        <v>100573</v>
      </c>
      <c r="H5928" s="349" t="s">
        <v>7009</v>
      </c>
      <c r="I5928" s="349" t="s">
        <v>191</v>
      </c>
      <c r="J5928" s="349" t="s">
        <v>1333</v>
      </c>
      <c r="K5928" s="350">
        <v>124.08</v>
      </c>
      <c r="L5928" s="349" t="s">
        <v>1138</v>
      </c>
    </row>
    <row r="5929" spans="1:12" ht="13.5" x14ac:dyDescent="0.25">
      <c r="A5929" s="349" t="s">
        <v>6926</v>
      </c>
      <c r="B5929" s="349" t="s">
        <v>6927</v>
      </c>
      <c r="C5929" s="349" t="s">
        <v>6988</v>
      </c>
      <c r="D5929" s="349" t="s">
        <v>6989</v>
      </c>
      <c r="E5929" s="350" t="s">
        <v>24</v>
      </c>
      <c r="F5929" s="349" t="s">
        <v>24</v>
      </c>
      <c r="G5929" s="349">
        <v>100574</v>
      </c>
      <c r="H5929" s="349" t="s">
        <v>7010</v>
      </c>
      <c r="I5929" s="349" t="s">
        <v>191</v>
      </c>
      <c r="J5929" s="349" t="s">
        <v>1333</v>
      </c>
      <c r="K5929" s="350">
        <v>1.47</v>
      </c>
      <c r="L5929" s="349" t="s">
        <v>1138</v>
      </c>
    </row>
    <row r="5930" spans="1:12" ht="13.5" x14ac:dyDescent="0.25">
      <c r="A5930" s="349" t="s">
        <v>6926</v>
      </c>
      <c r="B5930" s="349" t="s">
        <v>6927</v>
      </c>
      <c r="C5930" s="349" t="s">
        <v>6988</v>
      </c>
      <c r="D5930" s="349" t="s">
        <v>6989</v>
      </c>
      <c r="E5930" s="350" t="s">
        <v>24</v>
      </c>
      <c r="F5930" s="349" t="s">
        <v>24</v>
      </c>
      <c r="G5930" s="349">
        <v>100575</v>
      </c>
      <c r="H5930" s="349" t="s">
        <v>7011</v>
      </c>
      <c r="I5930" s="349" t="s">
        <v>194</v>
      </c>
      <c r="J5930" s="349" t="s">
        <v>1137</v>
      </c>
      <c r="K5930" s="350">
        <v>0.14000000000000001</v>
      </c>
      <c r="L5930" s="349" t="s">
        <v>1138</v>
      </c>
    </row>
    <row r="5931" spans="1:12" ht="13.5" x14ac:dyDescent="0.25">
      <c r="A5931" s="349" t="s">
        <v>6926</v>
      </c>
      <c r="B5931" s="349" t="s">
        <v>6927</v>
      </c>
      <c r="C5931" s="349" t="s">
        <v>6988</v>
      </c>
      <c r="D5931" s="349" t="s">
        <v>6989</v>
      </c>
      <c r="E5931" s="350" t="s">
        <v>24</v>
      </c>
      <c r="F5931" s="349" t="s">
        <v>24</v>
      </c>
      <c r="G5931" s="349">
        <v>101767</v>
      </c>
      <c r="H5931" s="349" t="s">
        <v>7012</v>
      </c>
      <c r="I5931" s="349" t="s">
        <v>191</v>
      </c>
      <c r="J5931" s="349" t="s">
        <v>1333</v>
      </c>
      <c r="K5931" s="350">
        <v>28.22</v>
      </c>
      <c r="L5931" s="349" t="s">
        <v>1138</v>
      </c>
    </row>
    <row r="5932" spans="1:12" ht="13.5" x14ac:dyDescent="0.25">
      <c r="A5932" s="349" t="s">
        <v>6926</v>
      </c>
      <c r="B5932" s="349" t="s">
        <v>6927</v>
      </c>
      <c r="C5932" s="349" t="s">
        <v>6988</v>
      </c>
      <c r="D5932" s="349" t="s">
        <v>6989</v>
      </c>
      <c r="E5932" s="350" t="s">
        <v>24</v>
      </c>
      <c r="F5932" s="349" t="s">
        <v>24</v>
      </c>
      <c r="G5932" s="349">
        <v>101768</v>
      </c>
      <c r="H5932" s="349" t="s">
        <v>7013</v>
      </c>
      <c r="I5932" s="349" t="s">
        <v>191</v>
      </c>
      <c r="J5932" s="349" t="s">
        <v>1333</v>
      </c>
      <c r="K5932" s="350">
        <v>42.44</v>
      </c>
      <c r="L5932" s="349" t="s">
        <v>1138</v>
      </c>
    </row>
    <row r="5933" spans="1:12" ht="13.5" x14ac:dyDescent="0.25">
      <c r="A5933" s="349" t="s">
        <v>6926</v>
      </c>
      <c r="B5933" s="349" t="s">
        <v>6927</v>
      </c>
      <c r="C5933" s="349" t="s">
        <v>7014</v>
      </c>
      <c r="D5933" s="349" t="s">
        <v>7015</v>
      </c>
      <c r="E5933" s="350" t="s">
        <v>24</v>
      </c>
      <c r="F5933" s="349" t="s">
        <v>24</v>
      </c>
      <c r="G5933" s="349">
        <v>92391</v>
      </c>
      <c r="H5933" s="349" t="s">
        <v>7016</v>
      </c>
      <c r="I5933" s="349" t="s">
        <v>194</v>
      </c>
      <c r="J5933" s="349" t="s">
        <v>1333</v>
      </c>
      <c r="K5933" s="350">
        <v>66.91</v>
      </c>
      <c r="L5933" s="349" t="s">
        <v>1138</v>
      </c>
    </row>
    <row r="5934" spans="1:12" ht="13.5" x14ac:dyDescent="0.25">
      <c r="A5934" s="349" t="s">
        <v>6926</v>
      </c>
      <c r="B5934" s="349" t="s">
        <v>6927</v>
      </c>
      <c r="C5934" s="349" t="s">
        <v>7014</v>
      </c>
      <c r="D5934" s="349" t="s">
        <v>7015</v>
      </c>
      <c r="E5934" s="350" t="s">
        <v>24</v>
      </c>
      <c r="F5934" s="349" t="s">
        <v>24</v>
      </c>
      <c r="G5934" s="349">
        <v>92392</v>
      </c>
      <c r="H5934" s="349" t="s">
        <v>7017</v>
      </c>
      <c r="I5934" s="349" t="s">
        <v>194</v>
      </c>
      <c r="J5934" s="349" t="s">
        <v>1333</v>
      </c>
      <c r="K5934" s="350">
        <v>139.99</v>
      </c>
      <c r="L5934" s="349" t="s">
        <v>1138</v>
      </c>
    </row>
    <row r="5935" spans="1:12" ht="13.5" x14ac:dyDescent="0.25">
      <c r="A5935" s="349" t="s">
        <v>6926</v>
      </c>
      <c r="B5935" s="349" t="s">
        <v>6927</v>
      </c>
      <c r="C5935" s="349" t="s">
        <v>7014</v>
      </c>
      <c r="D5935" s="349" t="s">
        <v>7015</v>
      </c>
      <c r="E5935" s="350" t="s">
        <v>24</v>
      </c>
      <c r="F5935" s="349" t="s">
        <v>24</v>
      </c>
      <c r="G5935" s="349">
        <v>92393</v>
      </c>
      <c r="H5935" s="349" t="s">
        <v>7018</v>
      </c>
      <c r="I5935" s="349" t="s">
        <v>194</v>
      </c>
      <c r="J5935" s="349" t="s">
        <v>1333</v>
      </c>
      <c r="K5935" s="350">
        <v>66.03</v>
      </c>
      <c r="L5935" s="349" t="s">
        <v>1138</v>
      </c>
    </row>
    <row r="5936" spans="1:12" ht="13.5" x14ac:dyDescent="0.25">
      <c r="A5936" s="349" t="s">
        <v>6926</v>
      </c>
      <c r="B5936" s="349" t="s">
        <v>6927</v>
      </c>
      <c r="C5936" s="349" t="s">
        <v>7014</v>
      </c>
      <c r="D5936" s="349" t="s">
        <v>7015</v>
      </c>
      <c r="E5936" s="350" t="s">
        <v>24</v>
      </c>
      <c r="F5936" s="349" t="s">
        <v>24</v>
      </c>
      <c r="G5936" s="349">
        <v>92394</v>
      </c>
      <c r="H5936" s="349" t="s">
        <v>7019</v>
      </c>
      <c r="I5936" s="349" t="s">
        <v>194</v>
      </c>
      <c r="J5936" s="349" t="s">
        <v>1333</v>
      </c>
      <c r="K5936" s="350">
        <v>82.42</v>
      </c>
      <c r="L5936" s="349" t="s">
        <v>1138</v>
      </c>
    </row>
    <row r="5937" spans="1:12" ht="13.5" x14ac:dyDescent="0.25">
      <c r="A5937" s="349" t="s">
        <v>6926</v>
      </c>
      <c r="B5937" s="349" t="s">
        <v>6927</v>
      </c>
      <c r="C5937" s="349" t="s">
        <v>7014</v>
      </c>
      <c r="D5937" s="349" t="s">
        <v>7015</v>
      </c>
      <c r="E5937" s="350" t="s">
        <v>24</v>
      </c>
      <c r="F5937" s="349" t="s">
        <v>24</v>
      </c>
      <c r="G5937" s="349">
        <v>92395</v>
      </c>
      <c r="H5937" s="349" t="s">
        <v>7020</v>
      </c>
      <c r="I5937" s="349" t="s">
        <v>194</v>
      </c>
      <c r="J5937" s="349" t="s">
        <v>1333</v>
      </c>
      <c r="K5937" s="350">
        <v>99.17</v>
      </c>
      <c r="L5937" s="349" t="s">
        <v>1138</v>
      </c>
    </row>
    <row r="5938" spans="1:12" ht="13.5" x14ac:dyDescent="0.25">
      <c r="A5938" s="349" t="s">
        <v>6926</v>
      </c>
      <c r="B5938" s="349" t="s">
        <v>6927</v>
      </c>
      <c r="C5938" s="349" t="s">
        <v>7014</v>
      </c>
      <c r="D5938" s="349" t="s">
        <v>7015</v>
      </c>
      <c r="E5938" s="350" t="s">
        <v>24</v>
      </c>
      <c r="F5938" s="349" t="s">
        <v>24</v>
      </c>
      <c r="G5938" s="349">
        <v>92396</v>
      </c>
      <c r="H5938" s="349" t="s">
        <v>7021</v>
      </c>
      <c r="I5938" s="349" t="s">
        <v>194</v>
      </c>
      <c r="J5938" s="349" t="s">
        <v>1333</v>
      </c>
      <c r="K5938" s="350">
        <v>79.42</v>
      </c>
      <c r="L5938" s="349" t="s">
        <v>1138</v>
      </c>
    </row>
    <row r="5939" spans="1:12" ht="13.5" x14ac:dyDescent="0.25">
      <c r="A5939" s="349" t="s">
        <v>6926</v>
      </c>
      <c r="B5939" s="349" t="s">
        <v>6927</v>
      </c>
      <c r="C5939" s="349" t="s">
        <v>7014</v>
      </c>
      <c r="D5939" s="349" t="s">
        <v>7015</v>
      </c>
      <c r="E5939" s="350" t="s">
        <v>24</v>
      </c>
      <c r="F5939" s="349" t="s">
        <v>24</v>
      </c>
      <c r="G5939" s="349">
        <v>92397</v>
      </c>
      <c r="H5939" s="349" t="s">
        <v>7022</v>
      </c>
      <c r="I5939" s="349" t="s">
        <v>194</v>
      </c>
      <c r="J5939" s="349" t="s">
        <v>1333</v>
      </c>
      <c r="K5939" s="350">
        <v>69.66</v>
      </c>
      <c r="L5939" s="349" t="s">
        <v>1138</v>
      </c>
    </row>
    <row r="5940" spans="1:12" ht="13.5" x14ac:dyDescent="0.25">
      <c r="A5940" s="349" t="s">
        <v>6926</v>
      </c>
      <c r="B5940" s="349" t="s">
        <v>6927</v>
      </c>
      <c r="C5940" s="349" t="s">
        <v>7014</v>
      </c>
      <c r="D5940" s="349" t="s">
        <v>7015</v>
      </c>
      <c r="E5940" s="350" t="s">
        <v>24</v>
      </c>
      <c r="F5940" s="349" t="s">
        <v>24</v>
      </c>
      <c r="G5940" s="349">
        <v>92398</v>
      </c>
      <c r="H5940" s="349" t="s">
        <v>406</v>
      </c>
      <c r="I5940" s="349" t="s">
        <v>194</v>
      </c>
      <c r="J5940" s="349" t="s">
        <v>1333</v>
      </c>
      <c r="K5940" s="350">
        <v>86.96</v>
      </c>
      <c r="L5940" s="349" t="s">
        <v>1138</v>
      </c>
    </row>
    <row r="5941" spans="1:12" ht="13.5" x14ac:dyDescent="0.25">
      <c r="A5941" s="349" t="s">
        <v>6926</v>
      </c>
      <c r="B5941" s="349" t="s">
        <v>6927</v>
      </c>
      <c r="C5941" s="349" t="s">
        <v>7014</v>
      </c>
      <c r="D5941" s="349" t="s">
        <v>7015</v>
      </c>
      <c r="E5941" s="350" t="s">
        <v>24</v>
      </c>
      <c r="F5941" s="349" t="s">
        <v>24</v>
      </c>
      <c r="G5941" s="349">
        <v>92400</v>
      </c>
      <c r="H5941" s="349" t="s">
        <v>7023</v>
      </c>
      <c r="I5941" s="349" t="s">
        <v>194</v>
      </c>
      <c r="J5941" s="349" t="s">
        <v>1333</v>
      </c>
      <c r="K5941" s="350">
        <v>102.2</v>
      </c>
      <c r="L5941" s="349" t="s">
        <v>1138</v>
      </c>
    </row>
    <row r="5942" spans="1:12" ht="13.5" x14ac:dyDescent="0.25">
      <c r="A5942" s="349" t="s">
        <v>6926</v>
      </c>
      <c r="B5942" s="349" t="s">
        <v>6927</v>
      </c>
      <c r="C5942" s="349" t="s">
        <v>7014</v>
      </c>
      <c r="D5942" s="349" t="s">
        <v>7015</v>
      </c>
      <c r="E5942" s="350" t="s">
        <v>24</v>
      </c>
      <c r="F5942" s="349" t="s">
        <v>24</v>
      </c>
      <c r="G5942" s="349">
        <v>92402</v>
      </c>
      <c r="H5942" s="349" t="s">
        <v>7024</v>
      </c>
      <c r="I5942" s="349" t="s">
        <v>194</v>
      </c>
      <c r="J5942" s="349" t="s">
        <v>1333</v>
      </c>
      <c r="K5942" s="350">
        <v>77.430000000000007</v>
      </c>
      <c r="L5942" s="349" t="s">
        <v>1138</v>
      </c>
    </row>
    <row r="5943" spans="1:12" ht="13.5" x14ac:dyDescent="0.25">
      <c r="A5943" s="349" t="s">
        <v>6926</v>
      </c>
      <c r="B5943" s="349" t="s">
        <v>6927</v>
      </c>
      <c r="C5943" s="349" t="s">
        <v>7014</v>
      </c>
      <c r="D5943" s="349" t="s">
        <v>7015</v>
      </c>
      <c r="E5943" s="350" t="s">
        <v>24</v>
      </c>
      <c r="F5943" s="349" t="s">
        <v>24</v>
      </c>
      <c r="G5943" s="349">
        <v>92403</v>
      </c>
      <c r="H5943" s="349" t="s">
        <v>7025</v>
      </c>
      <c r="I5943" s="349" t="s">
        <v>194</v>
      </c>
      <c r="J5943" s="349" t="s">
        <v>1333</v>
      </c>
      <c r="K5943" s="350">
        <v>67.34</v>
      </c>
      <c r="L5943" s="349" t="s">
        <v>1138</v>
      </c>
    </row>
    <row r="5944" spans="1:12" ht="13.5" x14ac:dyDescent="0.25">
      <c r="A5944" s="349" t="s">
        <v>6926</v>
      </c>
      <c r="B5944" s="349" t="s">
        <v>6927</v>
      </c>
      <c r="C5944" s="349" t="s">
        <v>7014</v>
      </c>
      <c r="D5944" s="349" t="s">
        <v>7015</v>
      </c>
      <c r="E5944" s="350" t="s">
        <v>24</v>
      </c>
      <c r="F5944" s="349" t="s">
        <v>24</v>
      </c>
      <c r="G5944" s="349">
        <v>92404</v>
      </c>
      <c r="H5944" s="349" t="s">
        <v>7026</v>
      </c>
      <c r="I5944" s="349" t="s">
        <v>194</v>
      </c>
      <c r="J5944" s="349" t="s">
        <v>1333</v>
      </c>
      <c r="K5944" s="350">
        <v>84.62</v>
      </c>
      <c r="L5944" s="349" t="s">
        <v>1138</v>
      </c>
    </row>
    <row r="5945" spans="1:12" ht="13.5" x14ac:dyDescent="0.25">
      <c r="A5945" s="349" t="s">
        <v>6926</v>
      </c>
      <c r="B5945" s="349" t="s">
        <v>6927</v>
      </c>
      <c r="C5945" s="349" t="s">
        <v>7014</v>
      </c>
      <c r="D5945" s="349" t="s">
        <v>7015</v>
      </c>
      <c r="E5945" s="350" t="s">
        <v>24</v>
      </c>
      <c r="F5945" s="349" t="s">
        <v>24</v>
      </c>
      <c r="G5945" s="349">
        <v>92406</v>
      </c>
      <c r="H5945" s="349" t="s">
        <v>7027</v>
      </c>
      <c r="I5945" s="349" t="s">
        <v>194</v>
      </c>
      <c r="J5945" s="349" t="s">
        <v>1333</v>
      </c>
      <c r="K5945" s="350">
        <v>101.67</v>
      </c>
      <c r="L5945" s="349" t="s">
        <v>1138</v>
      </c>
    </row>
    <row r="5946" spans="1:12" ht="13.5" x14ac:dyDescent="0.25">
      <c r="A5946" s="349" t="s">
        <v>6926</v>
      </c>
      <c r="B5946" s="349" t="s">
        <v>6927</v>
      </c>
      <c r="C5946" s="349" t="s">
        <v>7014</v>
      </c>
      <c r="D5946" s="349" t="s">
        <v>7015</v>
      </c>
      <c r="E5946" s="350" t="s">
        <v>24</v>
      </c>
      <c r="F5946" s="349" t="s">
        <v>24</v>
      </c>
      <c r="G5946" s="349">
        <v>93679</v>
      </c>
      <c r="H5946" s="349" t="s">
        <v>7028</v>
      </c>
      <c r="I5946" s="349" t="s">
        <v>194</v>
      </c>
      <c r="J5946" s="349" t="s">
        <v>1333</v>
      </c>
      <c r="K5946" s="350">
        <v>88.31</v>
      </c>
      <c r="L5946" s="349" t="s">
        <v>1138</v>
      </c>
    </row>
    <row r="5947" spans="1:12" ht="13.5" x14ac:dyDescent="0.25">
      <c r="A5947" s="349" t="s">
        <v>6926</v>
      </c>
      <c r="B5947" s="349" t="s">
        <v>6927</v>
      </c>
      <c r="C5947" s="349" t="s">
        <v>7014</v>
      </c>
      <c r="D5947" s="349" t="s">
        <v>7015</v>
      </c>
      <c r="E5947" s="350" t="s">
        <v>24</v>
      </c>
      <c r="F5947" s="349" t="s">
        <v>24</v>
      </c>
      <c r="G5947" s="349">
        <v>93680</v>
      </c>
      <c r="H5947" s="349" t="s">
        <v>7029</v>
      </c>
      <c r="I5947" s="349" t="s">
        <v>194</v>
      </c>
      <c r="J5947" s="349" t="s">
        <v>1333</v>
      </c>
      <c r="K5947" s="350">
        <v>78.319999999999993</v>
      </c>
      <c r="L5947" s="349" t="s">
        <v>1138</v>
      </c>
    </row>
    <row r="5948" spans="1:12" ht="13.5" x14ac:dyDescent="0.25">
      <c r="A5948" s="349" t="s">
        <v>6926</v>
      </c>
      <c r="B5948" s="349" t="s">
        <v>6927</v>
      </c>
      <c r="C5948" s="349" t="s">
        <v>7014</v>
      </c>
      <c r="D5948" s="349" t="s">
        <v>7015</v>
      </c>
      <c r="E5948" s="350" t="s">
        <v>24</v>
      </c>
      <c r="F5948" s="349" t="s">
        <v>24</v>
      </c>
      <c r="G5948" s="349">
        <v>93681</v>
      </c>
      <c r="H5948" s="349" t="s">
        <v>7030</v>
      </c>
      <c r="I5948" s="349" t="s">
        <v>194</v>
      </c>
      <c r="J5948" s="349" t="s">
        <v>1333</v>
      </c>
      <c r="K5948" s="350">
        <v>93.91</v>
      </c>
      <c r="L5948" s="349" t="s">
        <v>1138</v>
      </c>
    </row>
    <row r="5949" spans="1:12" ht="13.5" x14ac:dyDescent="0.25">
      <c r="A5949" s="349" t="s">
        <v>6926</v>
      </c>
      <c r="B5949" s="349" t="s">
        <v>6927</v>
      </c>
      <c r="C5949" s="349" t="s">
        <v>7014</v>
      </c>
      <c r="D5949" s="349" t="s">
        <v>7015</v>
      </c>
      <c r="E5949" s="350" t="s">
        <v>24</v>
      </c>
      <c r="F5949" s="349" t="s">
        <v>24</v>
      </c>
      <c r="G5949" s="349">
        <v>97104</v>
      </c>
      <c r="H5949" s="349" t="s">
        <v>7031</v>
      </c>
      <c r="I5949" s="349" t="s">
        <v>194</v>
      </c>
      <c r="J5949" s="349" t="s">
        <v>1333</v>
      </c>
      <c r="K5949" s="350">
        <v>138.85</v>
      </c>
      <c r="L5949" s="349" t="s">
        <v>1138</v>
      </c>
    </row>
    <row r="5950" spans="1:12" ht="13.5" x14ac:dyDescent="0.25">
      <c r="A5950" s="349" t="s">
        <v>6926</v>
      </c>
      <c r="B5950" s="349" t="s">
        <v>6927</v>
      </c>
      <c r="C5950" s="349" t="s">
        <v>7014</v>
      </c>
      <c r="D5950" s="349" t="s">
        <v>7015</v>
      </c>
      <c r="E5950" s="350" t="s">
        <v>24</v>
      </c>
      <c r="F5950" s="349" t="s">
        <v>24</v>
      </c>
      <c r="G5950" s="349">
        <v>97105</v>
      </c>
      <c r="H5950" s="349" t="s">
        <v>7032</v>
      </c>
      <c r="I5950" s="349" t="s">
        <v>194</v>
      </c>
      <c r="J5950" s="349" t="s">
        <v>1333</v>
      </c>
      <c r="K5950" s="350">
        <v>156.83000000000001</v>
      </c>
      <c r="L5950" s="349" t="s">
        <v>1138</v>
      </c>
    </row>
    <row r="5951" spans="1:12" ht="13.5" x14ac:dyDescent="0.25">
      <c r="A5951" s="349" t="s">
        <v>6926</v>
      </c>
      <c r="B5951" s="349" t="s">
        <v>6927</v>
      </c>
      <c r="C5951" s="349" t="s">
        <v>7014</v>
      </c>
      <c r="D5951" s="349" t="s">
        <v>7015</v>
      </c>
      <c r="E5951" s="350" t="s">
        <v>24</v>
      </c>
      <c r="F5951" s="349" t="s">
        <v>24</v>
      </c>
      <c r="G5951" s="349">
        <v>97106</v>
      </c>
      <c r="H5951" s="349" t="s">
        <v>7033</v>
      </c>
      <c r="I5951" s="349" t="s">
        <v>194</v>
      </c>
      <c r="J5951" s="349" t="s">
        <v>1333</v>
      </c>
      <c r="K5951" s="350">
        <v>173.96</v>
      </c>
      <c r="L5951" s="349" t="s">
        <v>1138</v>
      </c>
    </row>
    <row r="5952" spans="1:12" ht="13.5" x14ac:dyDescent="0.25">
      <c r="A5952" s="349" t="s">
        <v>6926</v>
      </c>
      <c r="B5952" s="349" t="s">
        <v>6927</v>
      </c>
      <c r="C5952" s="349" t="s">
        <v>7014</v>
      </c>
      <c r="D5952" s="349" t="s">
        <v>7015</v>
      </c>
      <c r="E5952" s="350" t="s">
        <v>24</v>
      </c>
      <c r="F5952" s="349" t="s">
        <v>24</v>
      </c>
      <c r="G5952" s="349">
        <v>97107</v>
      </c>
      <c r="H5952" s="349" t="s">
        <v>7034</v>
      </c>
      <c r="I5952" s="349" t="s">
        <v>194</v>
      </c>
      <c r="J5952" s="349" t="s">
        <v>1333</v>
      </c>
      <c r="K5952" s="350">
        <v>199.29</v>
      </c>
      <c r="L5952" s="349" t="s">
        <v>1138</v>
      </c>
    </row>
    <row r="5953" spans="1:12" ht="13.5" x14ac:dyDescent="0.25">
      <c r="A5953" s="349" t="s">
        <v>6926</v>
      </c>
      <c r="B5953" s="349" t="s">
        <v>6927</v>
      </c>
      <c r="C5953" s="349" t="s">
        <v>7014</v>
      </c>
      <c r="D5953" s="349" t="s">
        <v>7015</v>
      </c>
      <c r="E5953" s="350" t="s">
        <v>24</v>
      </c>
      <c r="F5953" s="349" t="s">
        <v>24</v>
      </c>
      <c r="G5953" s="349">
        <v>97108</v>
      </c>
      <c r="H5953" s="349" t="s">
        <v>7035</v>
      </c>
      <c r="I5953" s="349" t="s">
        <v>194</v>
      </c>
      <c r="J5953" s="349" t="s">
        <v>1333</v>
      </c>
      <c r="K5953" s="350">
        <v>229.78</v>
      </c>
      <c r="L5953" s="349" t="s">
        <v>1138</v>
      </c>
    </row>
    <row r="5954" spans="1:12" ht="13.5" x14ac:dyDescent="0.25">
      <c r="A5954" s="349" t="s">
        <v>6926</v>
      </c>
      <c r="B5954" s="349" t="s">
        <v>6927</v>
      </c>
      <c r="C5954" s="349" t="s">
        <v>7014</v>
      </c>
      <c r="D5954" s="349" t="s">
        <v>7015</v>
      </c>
      <c r="E5954" s="350" t="s">
        <v>24</v>
      </c>
      <c r="F5954" s="349" t="s">
        <v>24</v>
      </c>
      <c r="G5954" s="349">
        <v>97109</v>
      </c>
      <c r="H5954" s="349" t="s">
        <v>7036</v>
      </c>
      <c r="I5954" s="349" t="s">
        <v>194</v>
      </c>
      <c r="J5954" s="349" t="s">
        <v>1333</v>
      </c>
      <c r="K5954" s="350">
        <v>254.71</v>
      </c>
      <c r="L5954" s="349" t="s">
        <v>1138</v>
      </c>
    </row>
    <row r="5955" spans="1:12" ht="13.5" x14ac:dyDescent="0.25">
      <c r="A5955" s="349" t="s">
        <v>6926</v>
      </c>
      <c r="B5955" s="349" t="s">
        <v>6927</v>
      </c>
      <c r="C5955" s="349" t="s">
        <v>7014</v>
      </c>
      <c r="D5955" s="349" t="s">
        <v>7015</v>
      </c>
      <c r="E5955" s="350" t="s">
        <v>24</v>
      </c>
      <c r="F5955" s="349" t="s">
        <v>24</v>
      </c>
      <c r="G5955" s="349">
        <v>97111</v>
      </c>
      <c r="H5955" s="349" t="s">
        <v>7037</v>
      </c>
      <c r="I5955" s="349" t="s">
        <v>194</v>
      </c>
      <c r="J5955" s="349" t="s">
        <v>1333</v>
      </c>
      <c r="K5955" s="350">
        <v>279.41000000000003</v>
      </c>
      <c r="L5955" s="349" t="s">
        <v>1138</v>
      </c>
    </row>
    <row r="5956" spans="1:12" ht="13.5" x14ac:dyDescent="0.25">
      <c r="A5956" s="349" t="s">
        <v>6926</v>
      </c>
      <c r="B5956" s="349" t="s">
        <v>6927</v>
      </c>
      <c r="C5956" s="349" t="s">
        <v>7014</v>
      </c>
      <c r="D5956" s="349" t="s">
        <v>7015</v>
      </c>
      <c r="E5956" s="350" t="s">
        <v>24</v>
      </c>
      <c r="F5956" s="349" t="s">
        <v>24</v>
      </c>
      <c r="G5956" s="349">
        <v>97112</v>
      </c>
      <c r="H5956" s="349" t="s">
        <v>7038</v>
      </c>
      <c r="I5956" s="349" t="s">
        <v>194</v>
      </c>
      <c r="J5956" s="349" t="s">
        <v>1333</v>
      </c>
      <c r="K5956" s="350">
        <v>241.75</v>
      </c>
      <c r="L5956" s="349" t="s">
        <v>1138</v>
      </c>
    </row>
    <row r="5957" spans="1:12" ht="13.5" x14ac:dyDescent="0.25">
      <c r="A5957" s="349" t="s">
        <v>6926</v>
      </c>
      <c r="B5957" s="349" t="s">
        <v>6927</v>
      </c>
      <c r="C5957" s="349" t="s">
        <v>7014</v>
      </c>
      <c r="D5957" s="349" t="s">
        <v>7015</v>
      </c>
      <c r="E5957" s="350" t="s">
        <v>24</v>
      </c>
      <c r="F5957" s="349" t="s">
        <v>24</v>
      </c>
      <c r="G5957" s="349">
        <v>97113</v>
      </c>
      <c r="H5957" s="349" t="s">
        <v>7039</v>
      </c>
      <c r="I5957" s="349" t="s">
        <v>194</v>
      </c>
      <c r="J5957" s="349" t="s">
        <v>1137</v>
      </c>
      <c r="K5957" s="350">
        <v>2.29</v>
      </c>
      <c r="L5957" s="349" t="s">
        <v>1138</v>
      </c>
    </row>
    <row r="5958" spans="1:12" ht="13.5" x14ac:dyDescent="0.25">
      <c r="A5958" s="349" t="s">
        <v>6926</v>
      </c>
      <c r="B5958" s="349" t="s">
        <v>6927</v>
      </c>
      <c r="C5958" s="349" t="s">
        <v>7014</v>
      </c>
      <c r="D5958" s="349" t="s">
        <v>7015</v>
      </c>
      <c r="E5958" s="350" t="s">
        <v>24</v>
      </c>
      <c r="F5958" s="349" t="s">
        <v>24</v>
      </c>
      <c r="G5958" s="349">
        <v>97114</v>
      </c>
      <c r="H5958" s="349" t="s">
        <v>7040</v>
      </c>
      <c r="I5958" s="349" t="s">
        <v>182</v>
      </c>
      <c r="J5958" s="349" t="s">
        <v>1333</v>
      </c>
      <c r="K5958" s="350">
        <v>0.37</v>
      </c>
      <c r="L5958" s="349" t="s">
        <v>1138</v>
      </c>
    </row>
    <row r="5959" spans="1:12" ht="13.5" x14ac:dyDescent="0.25">
      <c r="A5959" s="349" t="s">
        <v>6926</v>
      </c>
      <c r="B5959" s="349" t="s">
        <v>6927</v>
      </c>
      <c r="C5959" s="349" t="s">
        <v>7014</v>
      </c>
      <c r="D5959" s="349" t="s">
        <v>7015</v>
      </c>
      <c r="E5959" s="350" t="s">
        <v>24</v>
      </c>
      <c r="F5959" s="349" t="s">
        <v>24</v>
      </c>
      <c r="G5959" s="349">
        <v>97115</v>
      </c>
      <c r="H5959" s="349" t="s">
        <v>7041</v>
      </c>
      <c r="I5959" s="349" t="s">
        <v>214</v>
      </c>
      <c r="J5959" s="349" t="s">
        <v>1137</v>
      </c>
      <c r="K5959" s="350">
        <v>58.58</v>
      </c>
      <c r="L5959" s="349" t="s">
        <v>1138</v>
      </c>
    </row>
    <row r="5960" spans="1:12" ht="13.5" x14ac:dyDescent="0.25">
      <c r="A5960" s="349" t="s">
        <v>6926</v>
      </c>
      <c r="B5960" s="349" t="s">
        <v>6927</v>
      </c>
      <c r="C5960" s="349" t="s">
        <v>7014</v>
      </c>
      <c r="D5960" s="349" t="s">
        <v>7015</v>
      </c>
      <c r="E5960" s="350" t="s">
        <v>24</v>
      </c>
      <c r="F5960" s="349" t="s">
        <v>24</v>
      </c>
      <c r="G5960" s="349">
        <v>97116</v>
      </c>
      <c r="H5960" s="349" t="s">
        <v>7042</v>
      </c>
      <c r="I5960" s="349" t="s">
        <v>214</v>
      </c>
      <c r="J5960" s="349" t="s">
        <v>1137</v>
      </c>
      <c r="K5960" s="350">
        <v>26.68</v>
      </c>
      <c r="L5960" s="349" t="s">
        <v>1138</v>
      </c>
    </row>
    <row r="5961" spans="1:12" ht="13.5" x14ac:dyDescent="0.25">
      <c r="A5961" s="349" t="s">
        <v>6926</v>
      </c>
      <c r="B5961" s="349" t="s">
        <v>6927</v>
      </c>
      <c r="C5961" s="349" t="s">
        <v>7014</v>
      </c>
      <c r="D5961" s="349" t="s">
        <v>7015</v>
      </c>
      <c r="E5961" s="350" t="s">
        <v>24</v>
      </c>
      <c r="F5961" s="349" t="s">
        <v>24</v>
      </c>
      <c r="G5961" s="349">
        <v>97117</v>
      </c>
      <c r="H5961" s="349" t="s">
        <v>7043</v>
      </c>
      <c r="I5961" s="349" t="s">
        <v>214</v>
      </c>
      <c r="J5961" s="349" t="s">
        <v>1137</v>
      </c>
      <c r="K5961" s="350">
        <v>24.36</v>
      </c>
      <c r="L5961" s="349" t="s">
        <v>1138</v>
      </c>
    </row>
    <row r="5962" spans="1:12" ht="13.5" x14ac:dyDescent="0.25">
      <c r="A5962" s="349" t="s">
        <v>6926</v>
      </c>
      <c r="B5962" s="349" t="s">
        <v>6927</v>
      </c>
      <c r="C5962" s="349" t="s">
        <v>7014</v>
      </c>
      <c r="D5962" s="349" t="s">
        <v>7015</v>
      </c>
      <c r="E5962" s="350" t="s">
        <v>24</v>
      </c>
      <c r="F5962" s="349" t="s">
        <v>24</v>
      </c>
      <c r="G5962" s="349">
        <v>97118</v>
      </c>
      <c r="H5962" s="349" t="s">
        <v>7044</v>
      </c>
      <c r="I5962" s="349" t="s">
        <v>214</v>
      </c>
      <c r="J5962" s="349" t="s">
        <v>1137</v>
      </c>
      <c r="K5962" s="350">
        <v>20.77</v>
      </c>
      <c r="L5962" s="349" t="s">
        <v>1138</v>
      </c>
    </row>
    <row r="5963" spans="1:12" ht="13.5" x14ac:dyDescent="0.25">
      <c r="A5963" s="349" t="s">
        <v>6926</v>
      </c>
      <c r="B5963" s="349" t="s">
        <v>6927</v>
      </c>
      <c r="C5963" s="349" t="s">
        <v>7014</v>
      </c>
      <c r="D5963" s="349" t="s">
        <v>7015</v>
      </c>
      <c r="E5963" s="350" t="s">
        <v>24</v>
      </c>
      <c r="F5963" s="349" t="s">
        <v>24</v>
      </c>
      <c r="G5963" s="349">
        <v>97119</v>
      </c>
      <c r="H5963" s="349" t="s">
        <v>7045</v>
      </c>
      <c r="I5963" s="349" t="s">
        <v>214</v>
      </c>
      <c r="J5963" s="349" t="s">
        <v>1137</v>
      </c>
      <c r="K5963" s="350">
        <v>19.260000000000002</v>
      </c>
      <c r="L5963" s="349" t="s">
        <v>1138</v>
      </c>
    </row>
    <row r="5964" spans="1:12" ht="13.5" x14ac:dyDescent="0.25">
      <c r="A5964" s="349" t="s">
        <v>6926</v>
      </c>
      <c r="B5964" s="349" t="s">
        <v>6927</v>
      </c>
      <c r="C5964" s="349" t="s">
        <v>7014</v>
      </c>
      <c r="D5964" s="349" t="s">
        <v>7015</v>
      </c>
      <c r="E5964" s="350" t="s">
        <v>24</v>
      </c>
      <c r="F5964" s="349" t="s">
        <v>24</v>
      </c>
      <c r="G5964" s="349">
        <v>97120</v>
      </c>
      <c r="H5964" s="349" t="s">
        <v>7046</v>
      </c>
      <c r="I5964" s="349" t="s">
        <v>214</v>
      </c>
      <c r="J5964" s="349" t="s">
        <v>1137</v>
      </c>
      <c r="K5964" s="350">
        <v>12.68</v>
      </c>
      <c r="L5964" s="349" t="s">
        <v>1138</v>
      </c>
    </row>
    <row r="5965" spans="1:12" ht="13.5" x14ac:dyDescent="0.25">
      <c r="A5965" s="349" t="s">
        <v>6926</v>
      </c>
      <c r="B5965" s="349" t="s">
        <v>6927</v>
      </c>
      <c r="C5965" s="349" t="s">
        <v>7014</v>
      </c>
      <c r="D5965" s="349" t="s">
        <v>7015</v>
      </c>
      <c r="E5965" s="350" t="s">
        <v>24</v>
      </c>
      <c r="F5965" s="349" t="s">
        <v>24</v>
      </c>
      <c r="G5965" s="349">
        <v>101167</v>
      </c>
      <c r="H5965" s="349" t="s">
        <v>7047</v>
      </c>
      <c r="I5965" s="349" t="s">
        <v>194</v>
      </c>
      <c r="J5965" s="349" t="s">
        <v>1333</v>
      </c>
      <c r="K5965" s="350">
        <v>205.44</v>
      </c>
      <c r="L5965" s="349" t="s">
        <v>1138</v>
      </c>
    </row>
    <row r="5966" spans="1:12" ht="13.5" x14ac:dyDescent="0.25">
      <c r="A5966" s="349" t="s">
        <v>6926</v>
      </c>
      <c r="B5966" s="349" t="s">
        <v>6927</v>
      </c>
      <c r="C5966" s="349" t="s">
        <v>7014</v>
      </c>
      <c r="D5966" s="349" t="s">
        <v>7015</v>
      </c>
      <c r="E5966" s="350" t="s">
        <v>24</v>
      </c>
      <c r="F5966" s="349" t="s">
        <v>24</v>
      </c>
      <c r="G5966" s="349">
        <v>101169</v>
      </c>
      <c r="H5966" s="349" t="s">
        <v>7048</v>
      </c>
      <c r="I5966" s="349" t="s">
        <v>194</v>
      </c>
      <c r="J5966" s="349" t="s">
        <v>1333</v>
      </c>
      <c r="K5966" s="350">
        <v>217.98</v>
      </c>
      <c r="L5966" s="349" t="s">
        <v>1138</v>
      </c>
    </row>
    <row r="5967" spans="1:12" ht="13.5" x14ac:dyDescent="0.25">
      <c r="A5967" s="349" t="s">
        <v>6926</v>
      </c>
      <c r="B5967" s="349" t="s">
        <v>6927</v>
      </c>
      <c r="C5967" s="349" t="s">
        <v>7014</v>
      </c>
      <c r="D5967" s="349" t="s">
        <v>7015</v>
      </c>
      <c r="E5967" s="350" t="s">
        <v>24</v>
      </c>
      <c r="F5967" s="349" t="s">
        <v>24</v>
      </c>
      <c r="G5967" s="349">
        <v>101170</v>
      </c>
      <c r="H5967" s="349" t="s">
        <v>7049</v>
      </c>
      <c r="I5967" s="349" t="s">
        <v>194</v>
      </c>
      <c r="J5967" s="349" t="s">
        <v>1333</v>
      </c>
      <c r="K5967" s="350">
        <v>50.29</v>
      </c>
      <c r="L5967" s="349" t="s">
        <v>1138</v>
      </c>
    </row>
    <row r="5968" spans="1:12" ht="13.5" x14ac:dyDescent="0.25">
      <c r="A5968" s="349" t="s">
        <v>6926</v>
      </c>
      <c r="B5968" s="349" t="s">
        <v>6927</v>
      </c>
      <c r="C5968" s="349" t="s">
        <v>7014</v>
      </c>
      <c r="D5968" s="349" t="s">
        <v>7015</v>
      </c>
      <c r="E5968" s="350" t="s">
        <v>24</v>
      </c>
      <c r="F5968" s="349" t="s">
        <v>24</v>
      </c>
      <c r="G5968" s="349">
        <v>101172</v>
      </c>
      <c r="H5968" s="349" t="s">
        <v>7050</v>
      </c>
      <c r="I5968" s="349" t="s">
        <v>194</v>
      </c>
      <c r="J5968" s="349" t="s">
        <v>1333</v>
      </c>
      <c r="K5968" s="350">
        <v>71.8</v>
      </c>
      <c r="L5968" s="349" t="s">
        <v>1138</v>
      </c>
    </row>
    <row r="5969" spans="1:12" ht="13.5" x14ac:dyDescent="0.25">
      <c r="A5969" s="349" t="s">
        <v>6926</v>
      </c>
      <c r="B5969" s="349" t="s">
        <v>6927</v>
      </c>
      <c r="C5969" s="349" t="s">
        <v>7014</v>
      </c>
      <c r="D5969" s="349" t="s">
        <v>7015</v>
      </c>
      <c r="E5969" s="350" t="s">
        <v>24</v>
      </c>
      <c r="F5969" s="349" t="s">
        <v>24</v>
      </c>
      <c r="G5969" s="349">
        <v>103904</v>
      </c>
      <c r="H5969" s="349" t="s">
        <v>7051</v>
      </c>
      <c r="I5969" s="349" t="s">
        <v>194</v>
      </c>
      <c r="J5969" s="349" t="s">
        <v>1333</v>
      </c>
      <c r="K5969" s="350">
        <v>135.02000000000001</v>
      </c>
      <c r="L5969" s="349" t="s">
        <v>1138</v>
      </c>
    </row>
    <row r="5970" spans="1:12" ht="13.5" x14ac:dyDescent="0.25">
      <c r="A5970" s="349" t="s">
        <v>6926</v>
      </c>
      <c r="B5970" s="349" t="s">
        <v>6927</v>
      </c>
      <c r="C5970" s="349" t="s">
        <v>7014</v>
      </c>
      <c r="D5970" s="349" t="s">
        <v>7015</v>
      </c>
      <c r="E5970" s="350" t="s">
        <v>24</v>
      </c>
      <c r="F5970" s="349" t="s">
        <v>24</v>
      </c>
      <c r="G5970" s="349">
        <v>103905</v>
      </c>
      <c r="H5970" s="349" t="s">
        <v>7052</v>
      </c>
      <c r="I5970" s="349" t="s">
        <v>194</v>
      </c>
      <c r="J5970" s="349" t="s">
        <v>1333</v>
      </c>
      <c r="K5970" s="350">
        <v>142.38999999999999</v>
      </c>
      <c r="L5970" s="349" t="s">
        <v>1138</v>
      </c>
    </row>
    <row r="5971" spans="1:12" ht="13.5" x14ac:dyDescent="0.25">
      <c r="A5971" s="349" t="s">
        <v>6926</v>
      </c>
      <c r="B5971" s="349" t="s">
        <v>6927</v>
      </c>
      <c r="C5971" s="349" t="s">
        <v>7014</v>
      </c>
      <c r="D5971" s="349" t="s">
        <v>7015</v>
      </c>
      <c r="E5971" s="350" t="s">
        <v>24</v>
      </c>
      <c r="F5971" s="349" t="s">
        <v>24</v>
      </c>
      <c r="G5971" s="349">
        <v>103906</v>
      </c>
      <c r="H5971" s="349" t="s">
        <v>7053</v>
      </c>
      <c r="I5971" s="349" t="s">
        <v>194</v>
      </c>
      <c r="J5971" s="349" t="s">
        <v>1333</v>
      </c>
      <c r="K5971" s="350">
        <v>171.58</v>
      </c>
      <c r="L5971" s="349" t="s">
        <v>1138</v>
      </c>
    </row>
    <row r="5972" spans="1:12" ht="13.5" x14ac:dyDescent="0.25">
      <c r="A5972" s="349" t="s">
        <v>6926</v>
      </c>
      <c r="B5972" s="349" t="s">
        <v>6927</v>
      </c>
      <c r="C5972" s="349" t="s">
        <v>7014</v>
      </c>
      <c r="D5972" s="349" t="s">
        <v>7015</v>
      </c>
      <c r="E5972" s="350" t="s">
        <v>24</v>
      </c>
      <c r="F5972" s="349" t="s">
        <v>24</v>
      </c>
      <c r="G5972" s="349">
        <v>103907</v>
      </c>
      <c r="H5972" s="349" t="s">
        <v>7054</v>
      </c>
      <c r="I5972" s="349" t="s">
        <v>194</v>
      </c>
      <c r="J5972" s="349" t="s">
        <v>1333</v>
      </c>
      <c r="K5972" s="350">
        <v>150.16999999999999</v>
      </c>
      <c r="L5972" s="349" t="s">
        <v>1138</v>
      </c>
    </row>
    <row r="5973" spans="1:12" ht="13.5" x14ac:dyDescent="0.25">
      <c r="A5973" s="349" t="s">
        <v>6926</v>
      </c>
      <c r="B5973" s="349" t="s">
        <v>6927</v>
      </c>
      <c r="C5973" s="349" t="s">
        <v>7014</v>
      </c>
      <c r="D5973" s="349" t="s">
        <v>7015</v>
      </c>
      <c r="E5973" s="350" t="s">
        <v>24</v>
      </c>
      <c r="F5973" s="349" t="s">
        <v>24</v>
      </c>
      <c r="G5973" s="349">
        <v>103908</v>
      </c>
      <c r="H5973" s="349" t="s">
        <v>7055</v>
      </c>
      <c r="I5973" s="349" t="s">
        <v>194</v>
      </c>
      <c r="J5973" s="349" t="s">
        <v>1333</v>
      </c>
      <c r="K5973" s="350">
        <v>168.85</v>
      </c>
      <c r="L5973" s="349" t="s">
        <v>1138</v>
      </c>
    </row>
    <row r="5974" spans="1:12" ht="13.5" x14ac:dyDescent="0.25">
      <c r="A5974" s="349" t="s">
        <v>6926</v>
      </c>
      <c r="B5974" s="349" t="s">
        <v>6927</v>
      </c>
      <c r="C5974" s="349" t="s">
        <v>7014</v>
      </c>
      <c r="D5974" s="349" t="s">
        <v>7015</v>
      </c>
      <c r="E5974" s="350" t="s">
        <v>24</v>
      </c>
      <c r="F5974" s="349" t="s">
        <v>24</v>
      </c>
      <c r="G5974" s="349">
        <v>103909</v>
      </c>
      <c r="H5974" s="349" t="s">
        <v>7056</v>
      </c>
      <c r="I5974" s="349" t="s">
        <v>194</v>
      </c>
      <c r="J5974" s="349" t="s">
        <v>1333</v>
      </c>
      <c r="K5974" s="350">
        <v>193.53</v>
      </c>
      <c r="L5974" s="349" t="s">
        <v>1138</v>
      </c>
    </row>
    <row r="5975" spans="1:12" ht="13.5" x14ac:dyDescent="0.25">
      <c r="A5975" s="349" t="s">
        <v>6926</v>
      </c>
      <c r="B5975" s="349" t="s">
        <v>6927</v>
      </c>
      <c r="C5975" s="349" t="s">
        <v>7014</v>
      </c>
      <c r="D5975" s="349" t="s">
        <v>7015</v>
      </c>
      <c r="E5975" s="350" t="s">
        <v>24</v>
      </c>
      <c r="F5975" s="349" t="s">
        <v>24</v>
      </c>
      <c r="G5975" s="349">
        <v>103911</v>
      </c>
      <c r="H5975" s="349" t="s">
        <v>7057</v>
      </c>
      <c r="I5975" s="349" t="s">
        <v>194</v>
      </c>
      <c r="J5975" s="349" t="s">
        <v>1333</v>
      </c>
      <c r="K5975" s="350">
        <v>223.39</v>
      </c>
      <c r="L5975" s="349" t="s">
        <v>1138</v>
      </c>
    </row>
    <row r="5976" spans="1:12" ht="13.5" x14ac:dyDescent="0.25">
      <c r="A5976" s="349" t="s">
        <v>6926</v>
      </c>
      <c r="B5976" s="349" t="s">
        <v>6927</v>
      </c>
      <c r="C5976" s="349" t="s">
        <v>7014</v>
      </c>
      <c r="D5976" s="349" t="s">
        <v>7015</v>
      </c>
      <c r="E5976" s="350" t="s">
        <v>24</v>
      </c>
      <c r="F5976" s="349" t="s">
        <v>24</v>
      </c>
      <c r="G5976" s="349">
        <v>103912</v>
      </c>
      <c r="H5976" s="349" t="s">
        <v>7058</v>
      </c>
      <c r="I5976" s="349" t="s">
        <v>194</v>
      </c>
      <c r="J5976" s="349" t="s">
        <v>1333</v>
      </c>
      <c r="K5976" s="350">
        <v>100.98</v>
      </c>
      <c r="L5976" s="349" t="s">
        <v>1138</v>
      </c>
    </row>
    <row r="5977" spans="1:12" ht="13.5" x14ac:dyDescent="0.25">
      <c r="A5977" s="349" t="s">
        <v>6926</v>
      </c>
      <c r="B5977" s="349" t="s">
        <v>6927</v>
      </c>
      <c r="C5977" s="349" t="s">
        <v>7014</v>
      </c>
      <c r="D5977" s="349" t="s">
        <v>7015</v>
      </c>
      <c r="E5977" s="350" t="s">
        <v>24</v>
      </c>
      <c r="F5977" s="349" t="s">
        <v>24</v>
      </c>
      <c r="G5977" s="349">
        <v>103913</v>
      </c>
      <c r="H5977" s="349" t="s">
        <v>7059</v>
      </c>
      <c r="I5977" s="349" t="s">
        <v>194</v>
      </c>
      <c r="J5977" s="349" t="s">
        <v>1333</v>
      </c>
      <c r="K5977" s="350">
        <v>131.5</v>
      </c>
      <c r="L5977" s="349" t="s">
        <v>1138</v>
      </c>
    </row>
    <row r="5978" spans="1:12" ht="13.5" x14ac:dyDescent="0.25">
      <c r="A5978" s="349" t="s">
        <v>6926</v>
      </c>
      <c r="B5978" s="349" t="s">
        <v>6927</v>
      </c>
      <c r="C5978" s="349" t="s">
        <v>7014</v>
      </c>
      <c r="D5978" s="349" t="s">
        <v>7015</v>
      </c>
      <c r="E5978" s="350" t="s">
        <v>24</v>
      </c>
      <c r="F5978" s="349" t="s">
        <v>24</v>
      </c>
      <c r="G5978" s="349">
        <v>103914</v>
      </c>
      <c r="H5978" s="349" t="s">
        <v>7060</v>
      </c>
      <c r="I5978" s="349" t="s">
        <v>194</v>
      </c>
      <c r="J5978" s="349" t="s">
        <v>1333</v>
      </c>
      <c r="K5978" s="350">
        <v>154.28</v>
      </c>
      <c r="L5978" s="349" t="s">
        <v>1138</v>
      </c>
    </row>
    <row r="5979" spans="1:12" ht="13.5" x14ac:dyDescent="0.25">
      <c r="A5979" s="349" t="s">
        <v>6926</v>
      </c>
      <c r="B5979" s="349" t="s">
        <v>6927</v>
      </c>
      <c r="C5979" s="349" t="s">
        <v>7014</v>
      </c>
      <c r="D5979" s="349" t="s">
        <v>7015</v>
      </c>
      <c r="E5979" s="350" t="s">
        <v>24</v>
      </c>
      <c r="F5979" s="349" t="s">
        <v>24</v>
      </c>
      <c r="G5979" s="349">
        <v>103915</v>
      </c>
      <c r="H5979" s="349" t="s">
        <v>7061</v>
      </c>
      <c r="I5979" s="349" t="s">
        <v>194</v>
      </c>
      <c r="J5979" s="349" t="s">
        <v>1333</v>
      </c>
      <c r="K5979" s="350">
        <v>168.69</v>
      </c>
      <c r="L5979" s="349" t="s">
        <v>1138</v>
      </c>
    </row>
    <row r="5980" spans="1:12" ht="13.5" x14ac:dyDescent="0.25">
      <c r="A5980" s="349" t="s">
        <v>6926</v>
      </c>
      <c r="B5980" s="349" t="s">
        <v>6927</v>
      </c>
      <c r="C5980" s="349" t="s">
        <v>7014</v>
      </c>
      <c r="D5980" s="349" t="s">
        <v>7015</v>
      </c>
      <c r="E5980" s="350" t="s">
        <v>24</v>
      </c>
      <c r="F5980" s="349" t="s">
        <v>24</v>
      </c>
      <c r="G5980" s="349">
        <v>103916</v>
      </c>
      <c r="H5980" s="349" t="s">
        <v>7062</v>
      </c>
      <c r="I5980" s="349" t="s">
        <v>194</v>
      </c>
      <c r="J5980" s="349" t="s">
        <v>1333</v>
      </c>
      <c r="K5980" s="350">
        <v>193.85</v>
      </c>
      <c r="L5980" s="349" t="s">
        <v>1138</v>
      </c>
    </row>
    <row r="5981" spans="1:12" ht="13.5" x14ac:dyDescent="0.25">
      <c r="A5981" s="349" t="s">
        <v>6926</v>
      </c>
      <c r="B5981" s="349" t="s">
        <v>6927</v>
      </c>
      <c r="C5981" s="349" t="s">
        <v>7014</v>
      </c>
      <c r="D5981" s="349" t="s">
        <v>7015</v>
      </c>
      <c r="E5981" s="350" t="s">
        <v>24</v>
      </c>
      <c r="F5981" s="349" t="s">
        <v>24</v>
      </c>
      <c r="G5981" s="349">
        <v>103917</v>
      </c>
      <c r="H5981" s="349" t="s">
        <v>7063</v>
      </c>
      <c r="I5981" s="349" t="s">
        <v>194</v>
      </c>
      <c r="J5981" s="349" t="s">
        <v>1333</v>
      </c>
      <c r="K5981" s="350">
        <v>223.64</v>
      </c>
      <c r="L5981" s="349" t="s">
        <v>1138</v>
      </c>
    </row>
    <row r="5982" spans="1:12" ht="13.5" x14ac:dyDescent="0.25">
      <c r="A5982" s="349" t="s">
        <v>6926</v>
      </c>
      <c r="B5982" s="349" t="s">
        <v>6927</v>
      </c>
      <c r="C5982" s="349" t="s">
        <v>7014</v>
      </c>
      <c r="D5982" s="349" t="s">
        <v>7015</v>
      </c>
      <c r="E5982" s="350" t="s">
        <v>24</v>
      </c>
      <c r="F5982" s="349" t="s">
        <v>24</v>
      </c>
      <c r="G5982" s="349">
        <v>103918</v>
      </c>
      <c r="H5982" s="349" t="s">
        <v>7064</v>
      </c>
      <c r="I5982" s="349" t="s">
        <v>194</v>
      </c>
      <c r="J5982" s="349" t="s">
        <v>1333</v>
      </c>
      <c r="K5982" s="350">
        <v>235.87</v>
      </c>
      <c r="L5982" s="349" t="s">
        <v>1138</v>
      </c>
    </row>
    <row r="5983" spans="1:12" ht="13.5" x14ac:dyDescent="0.25">
      <c r="A5983" s="349" t="s">
        <v>6926</v>
      </c>
      <c r="B5983" s="349" t="s">
        <v>6927</v>
      </c>
      <c r="C5983" s="349" t="s">
        <v>7014</v>
      </c>
      <c r="D5983" s="349" t="s">
        <v>7015</v>
      </c>
      <c r="E5983" s="350" t="s">
        <v>24</v>
      </c>
      <c r="F5983" s="349" t="s">
        <v>24</v>
      </c>
      <c r="G5983" s="349">
        <v>104432</v>
      </c>
      <c r="H5983" s="349" t="s">
        <v>7065</v>
      </c>
      <c r="I5983" s="349" t="s">
        <v>194</v>
      </c>
      <c r="J5983" s="349" t="s">
        <v>1333</v>
      </c>
      <c r="K5983" s="350">
        <v>83.65</v>
      </c>
      <c r="L5983" s="349" t="s">
        <v>1138</v>
      </c>
    </row>
    <row r="5984" spans="1:12" ht="13.5" x14ac:dyDescent="0.25">
      <c r="A5984" s="349" t="s">
        <v>6926</v>
      </c>
      <c r="B5984" s="349" t="s">
        <v>6927</v>
      </c>
      <c r="C5984" s="349" t="s">
        <v>7014</v>
      </c>
      <c r="D5984" s="349" t="s">
        <v>7015</v>
      </c>
      <c r="E5984" s="350" t="s">
        <v>24</v>
      </c>
      <c r="F5984" s="349" t="s">
        <v>24</v>
      </c>
      <c r="G5984" s="349">
        <v>104433</v>
      </c>
      <c r="H5984" s="349" t="s">
        <v>7066</v>
      </c>
      <c r="I5984" s="349" t="s">
        <v>194</v>
      </c>
      <c r="J5984" s="349" t="s">
        <v>1333</v>
      </c>
      <c r="K5984" s="350">
        <v>72.73</v>
      </c>
      <c r="L5984" s="349" t="s">
        <v>1138</v>
      </c>
    </row>
    <row r="5985" spans="1:12" ht="13.5" x14ac:dyDescent="0.25">
      <c r="A5985" s="349" t="s">
        <v>6926</v>
      </c>
      <c r="B5985" s="349" t="s">
        <v>6927</v>
      </c>
      <c r="C5985" s="349" t="s">
        <v>7067</v>
      </c>
      <c r="D5985" s="349" t="s">
        <v>7068</v>
      </c>
      <c r="E5985" s="350" t="s">
        <v>24</v>
      </c>
      <c r="F5985" s="349" t="s">
        <v>24</v>
      </c>
      <c r="G5985" s="349">
        <v>103689</v>
      </c>
      <c r="H5985" s="349" t="s">
        <v>7069</v>
      </c>
      <c r="I5985" s="349" t="s">
        <v>194</v>
      </c>
      <c r="J5985" s="349" t="s">
        <v>1333</v>
      </c>
      <c r="K5985" s="350">
        <v>309.37</v>
      </c>
      <c r="L5985" s="349" t="s">
        <v>1138</v>
      </c>
    </row>
    <row r="5986" spans="1:12" ht="13.5" x14ac:dyDescent="0.25">
      <c r="A5986" s="349" t="s">
        <v>6926</v>
      </c>
      <c r="B5986" s="349" t="s">
        <v>6927</v>
      </c>
      <c r="C5986" s="349" t="s">
        <v>7067</v>
      </c>
      <c r="D5986" s="349" t="s">
        <v>7068</v>
      </c>
      <c r="E5986" s="350" t="s">
        <v>24</v>
      </c>
      <c r="F5986" s="349" t="s">
        <v>24</v>
      </c>
      <c r="G5986" s="349">
        <v>103694</v>
      </c>
      <c r="H5986" s="349" t="s">
        <v>7070</v>
      </c>
      <c r="I5986" s="349" t="s">
        <v>181</v>
      </c>
      <c r="J5986" s="349" t="s">
        <v>1137</v>
      </c>
      <c r="K5986" s="350">
        <v>114.06</v>
      </c>
      <c r="L5986" s="349" t="s">
        <v>1138</v>
      </c>
    </row>
    <row r="5987" spans="1:12" ht="13.5" x14ac:dyDescent="0.25">
      <c r="A5987" s="349" t="s">
        <v>6926</v>
      </c>
      <c r="B5987" s="349" t="s">
        <v>6927</v>
      </c>
      <c r="C5987" s="349" t="s">
        <v>7067</v>
      </c>
      <c r="D5987" s="349" t="s">
        <v>7068</v>
      </c>
      <c r="E5987" s="350" t="s">
        <v>24</v>
      </c>
      <c r="F5987" s="349" t="s">
        <v>24</v>
      </c>
      <c r="G5987" s="349">
        <v>103695</v>
      </c>
      <c r="H5987" s="349" t="s">
        <v>7071</v>
      </c>
      <c r="I5987" s="349" t="s">
        <v>181</v>
      </c>
      <c r="J5987" s="349" t="s">
        <v>1137</v>
      </c>
      <c r="K5987" s="350">
        <v>102.07</v>
      </c>
      <c r="L5987" s="349" t="s">
        <v>1138</v>
      </c>
    </row>
    <row r="5988" spans="1:12" ht="13.5" x14ac:dyDescent="0.25">
      <c r="A5988" s="349" t="s">
        <v>6926</v>
      </c>
      <c r="B5988" s="349" t="s">
        <v>6927</v>
      </c>
      <c r="C5988" s="349" t="s">
        <v>7067</v>
      </c>
      <c r="D5988" s="349" t="s">
        <v>7068</v>
      </c>
      <c r="E5988" s="350" t="s">
        <v>24</v>
      </c>
      <c r="F5988" s="349" t="s">
        <v>24</v>
      </c>
      <c r="G5988" s="349">
        <v>103696</v>
      </c>
      <c r="H5988" s="349" t="s">
        <v>7072</v>
      </c>
      <c r="I5988" s="349" t="s">
        <v>181</v>
      </c>
      <c r="J5988" s="349" t="s">
        <v>1137</v>
      </c>
      <c r="K5988" s="350">
        <v>142.21</v>
      </c>
      <c r="L5988" s="349" t="s">
        <v>1138</v>
      </c>
    </row>
    <row r="5989" spans="1:12" ht="13.5" x14ac:dyDescent="0.25">
      <c r="A5989" s="349" t="s">
        <v>6926</v>
      </c>
      <c r="B5989" s="349" t="s">
        <v>6927</v>
      </c>
      <c r="C5989" s="349" t="s">
        <v>7067</v>
      </c>
      <c r="D5989" s="349" t="s">
        <v>7068</v>
      </c>
      <c r="E5989" s="350" t="s">
        <v>24</v>
      </c>
      <c r="F5989" s="349" t="s">
        <v>24</v>
      </c>
      <c r="G5989" s="349">
        <v>103697</v>
      </c>
      <c r="H5989" s="349" t="s">
        <v>7073</v>
      </c>
      <c r="I5989" s="349" t="s">
        <v>181</v>
      </c>
      <c r="J5989" s="349" t="s">
        <v>1137</v>
      </c>
      <c r="K5989" s="350">
        <v>130.22</v>
      </c>
      <c r="L5989" s="349" t="s">
        <v>1138</v>
      </c>
    </row>
    <row r="5990" spans="1:12" ht="13.5" x14ac:dyDescent="0.25">
      <c r="A5990" s="349" t="s">
        <v>6926</v>
      </c>
      <c r="B5990" s="349" t="s">
        <v>6927</v>
      </c>
      <c r="C5990" s="349" t="s">
        <v>7074</v>
      </c>
      <c r="D5990" s="349" t="s">
        <v>7075</v>
      </c>
      <c r="E5990" s="350" t="s">
        <v>24</v>
      </c>
      <c r="F5990" s="349" t="s">
        <v>24</v>
      </c>
      <c r="G5990" s="349">
        <v>95995</v>
      </c>
      <c r="H5990" s="349" t="s">
        <v>7076</v>
      </c>
      <c r="I5990" s="349" t="s">
        <v>191</v>
      </c>
      <c r="J5990" s="349" t="s">
        <v>1333</v>
      </c>
      <c r="K5990" s="370">
        <v>1593.62</v>
      </c>
      <c r="L5990" s="349" t="s">
        <v>1138</v>
      </c>
    </row>
    <row r="5991" spans="1:12" ht="13.5" x14ac:dyDescent="0.25">
      <c r="A5991" s="349" t="s">
        <v>6926</v>
      </c>
      <c r="B5991" s="349" t="s">
        <v>6927</v>
      </c>
      <c r="C5991" s="349" t="s">
        <v>7074</v>
      </c>
      <c r="D5991" s="349" t="s">
        <v>7075</v>
      </c>
      <c r="E5991" s="350" t="s">
        <v>24</v>
      </c>
      <c r="F5991" s="349" t="s">
        <v>24</v>
      </c>
      <c r="G5991" s="349">
        <v>95996</v>
      </c>
      <c r="H5991" s="349" t="s">
        <v>7077</v>
      </c>
      <c r="I5991" s="349" t="s">
        <v>191</v>
      </c>
      <c r="J5991" s="349" t="s">
        <v>1333</v>
      </c>
      <c r="K5991" s="370">
        <v>1377.93</v>
      </c>
      <c r="L5991" s="349" t="s">
        <v>1138</v>
      </c>
    </row>
    <row r="5992" spans="1:12" ht="13.5" x14ac:dyDescent="0.25">
      <c r="A5992" s="349" t="s">
        <v>6926</v>
      </c>
      <c r="B5992" s="349" t="s">
        <v>6927</v>
      </c>
      <c r="C5992" s="349" t="s">
        <v>7074</v>
      </c>
      <c r="D5992" s="349" t="s">
        <v>7075</v>
      </c>
      <c r="E5992" s="350" t="s">
        <v>24</v>
      </c>
      <c r="F5992" s="349" t="s">
        <v>24</v>
      </c>
      <c r="G5992" s="349">
        <v>96001</v>
      </c>
      <c r="H5992" s="349" t="s">
        <v>7078</v>
      </c>
      <c r="I5992" s="349" t="s">
        <v>194</v>
      </c>
      <c r="J5992" s="349" t="s">
        <v>1333</v>
      </c>
      <c r="K5992" s="350">
        <v>7.84</v>
      </c>
      <c r="L5992" s="349" t="s">
        <v>1138</v>
      </c>
    </row>
    <row r="5993" spans="1:12" ht="13.5" x14ac:dyDescent="0.25">
      <c r="A5993" s="349" t="s">
        <v>6926</v>
      </c>
      <c r="B5993" s="349" t="s">
        <v>6927</v>
      </c>
      <c r="C5993" s="349" t="s">
        <v>7074</v>
      </c>
      <c r="D5993" s="349" t="s">
        <v>7075</v>
      </c>
      <c r="E5993" s="350" t="s">
        <v>24</v>
      </c>
      <c r="F5993" s="349" t="s">
        <v>24</v>
      </c>
      <c r="G5993" s="349">
        <v>96393</v>
      </c>
      <c r="H5993" s="349" t="s">
        <v>7079</v>
      </c>
      <c r="I5993" s="349" t="s">
        <v>191</v>
      </c>
      <c r="J5993" s="349" t="s">
        <v>1333</v>
      </c>
      <c r="K5993" s="350">
        <v>218.64</v>
      </c>
      <c r="L5993" s="349" t="s">
        <v>1138</v>
      </c>
    </row>
    <row r="5994" spans="1:12" ht="13.5" x14ac:dyDescent="0.25">
      <c r="A5994" s="349" t="s">
        <v>6926</v>
      </c>
      <c r="B5994" s="349" t="s">
        <v>6927</v>
      </c>
      <c r="C5994" s="349" t="s">
        <v>7074</v>
      </c>
      <c r="D5994" s="349" t="s">
        <v>7075</v>
      </c>
      <c r="E5994" s="350" t="s">
        <v>24</v>
      </c>
      <c r="F5994" s="349" t="s">
        <v>24</v>
      </c>
      <c r="G5994" s="349">
        <v>96394</v>
      </c>
      <c r="H5994" s="349" t="s">
        <v>7080</v>
      </c>
      <c r="I5994" s="349" t="s">
        <v>191</v>
      </c>
      <c r="J5994" s="349" t="s">
        <v>1333</v>
      </c>
      <c r="K5994" s="350">
        <v>276.62</v>
      </c>
      <c r="L5994" s="349" t="s">
        <v>1138</v>
      </c>
    </row>
    <row r="5995" spans="1:12" ht="13.5" x14ac:dyDescent="0.25">
      <c r="A5995" s="349" t="s">
        <v>6926</v>
      </c>
      <c r="B5995" s="349" t="s">
        <v>6927</v>
      </c>
      <c r="C5995" s="349" t="s">
        <v>7074</v>
      </c>
      <c r="D5995" s="349" t="s">
        <v>7075</v>
      </c>
      <c r="E5995" s="350" t="s">
        <v>24</v>
      </c>
      <c r="F5995" s="349" t="s">
        <v>24</v>
      </c>
      <c r="G5995" s="349">
        <v>96395</v>
      </c>
      <c r="H5995" s="349" t="s">
        <v>7081</v>
      </c>
      <c r="I5995" s="349" t="s">
        <v>191</v>
      </c>
      <c r="J5995" s="349" t="s">
        <v>1333</v>
      </c>
      <c r="K5995" s="350">
        <v>359.05</v>
      </c>
      <c r="L5995" s="349" t="s">
        <v>1138</v>
      </c>
    </row>
    <row r="5996" spans="1:12" ht="13.5" x14ac:dyDescent="0.25">
      <c r="A5996" s="349" t="s">
        <v>7082</v>
      </c>
      <c r="B5996" s="349" t="s">
        <v>7083</v>
      </c>
      <c r="C5996" s="349" t="s">
        <v>7084</v>
      </c>
      <c r="D5996" s="349" t="s">
        <v>7085</v>
      </c>
      <c r="E5996" s="350" t="s">
        <v>24</v>
      </c>
      <c r="F5996" s="349" t="s">
        <v>24</v>
      </c>
      <c r="G5996" s="349">
        <v>88411</v>
      </c>
      <c r="H5996" s="349" t="s">
        <v>7086</v>
      </c>
      <c r="I5996" s="349" t="s">
        <v>194</v>
      </c>
      <c r="J5996" s="349" t="s">
        <v>1524</v>
      </c>
      <c r="K5996" s="350">
        <v>3.74</v>
      </c>
      <c r="L5996" s="349" t="s">
        <v>1138</v>
      </c>
    </row>
    <row r="5997" spans="1:12" ht="13.5" x14ac:dyDescent="0.25">
      <c r="A5997" s="349" t="s">
        <v>7082</v>
      </c>
      <c r="B5997" s="349" t="s">
        <v>7083</v>
      </c>
      <c r="C5997" s="349" t="s">
        <v>7084</v>
      </c>
      <c r="D5997" s="349" t="s">
        <v>7085</v>
      </c>
      <c r="E5997" s="350" t="s">
        <v>24</v>
      </c>
      <c r="F5997" s="349" t="s">
        <v>24</v>
      </c>
      <c r="G5997" s="349">
        <v>88412</v>
      </c>
      <c r="H5997" s="349" t="s">
        <v>7087</v>
      </c>
      <c r="I5997" s="349" t="s">
        <v>194</v>
      </c>
      <c r="J5997" s="349" t="s">
        <v>1524</v>
      </c>
      <c r="K5997" s="350">
        <v>2.93</v>
      </c>
      <c r="L5997" s="349" t="s">
        <v>1138</v>
      </c>
    </row>
    <row r="5998" spans="1:12" ht="13.5" x14ac:dyDescent="0.25">
      <c r="A5998" s="349" t="s">
        <v>7082</v>
      </c>
      <c r="B5998" s="349" t="s">
        <v>7083</v>
      </c>
      <c r="C5998" s="349" t="s">
        <v>7084</v>
      </c>
      <c r="D5998" s="349" t="s">
        <v>7085</v>
      </c>
      <c r="E5998" s="350" t="s">
        <v>24</v>
      </c>
      <c r="F5998" s="349" t="s">
        <v>24</v>
      </c>
      <c r="G5998" s="349">
        <v>88413</v>
      </c>
      <c r="H5998" s="349" t="s">
        <v>7088</v>
      </c>
      <c r="I5998" s="349" t="s">
        <v>194</v>
      </c>
      <c r="J5998" s="349" t="s">
        <v>1524</v>
      </c>
      <c r="K5998" s="350">
        <v>5.36</v>
      </c>
      <c r="L5998" s="349" t="s">
        <v>1138</v>
      </c>
    </row>
    <row r="5999" spans="1:12" ht="13.5" x14ac:dyDescent="0.25">
      <c r="A5999" s="349" t="s">
        <v>7082</v>
      </c>
      <c r="B5999" s="349" t="s">
        <v>7083</v>
      </c>
      <c r="C5999" s="349" t="s">
        <v>7084</v>
      </c>
      <c r="D5999" s="349" t="s">
        <v>7085</v>
      </c>
      <c r="E5999" s="350" t="s">
        <v>24</v>
      </c>
      <c r="F5999" s="349" t="s">
        <v>24</v>
      </c>
      <c r="G5999" s="349">
        <v>88414</v>
      </c>
      <c r="H5999" s="349" t="s">
        <v>7089</v>
      </c>
      <c r="I5999" s="349" t="s">
        <v>194</v>
      </c>
      <c r="J5999" s="349" t="s">
        <v>1524</v>
      </c>
      <c r="K5999" s="350">
        <v>5.88</v>
      </c>
      <c r="L5999" s="349" t="s">
        <v>1138</v>
      </c>
    </row>
    <row r="6000" spans="1:12" ht="13.5" x14ac:dyDescent="0.25">
      <c r="A6000" s="349" t="s">
        <v>7082</v>
      </c>
      <c r="B6000" s="349" t="s">
        <v>7083</v>
      </c>
      <c r="C6000" s="349" t="s">
        <v>7084</v>
      </c>
      <c r="D6000" s="349" t="s">
        <v>7085</v>
      </c>
      <c r="E6000" s="350" t="s">
        <v>24</v>
      </c>
      <c r="F6000" s="349" t="s">
        <v>24</v>
      </c>
      <c r="G6000" s="349">
        <v>88415</v>
      </c>
      <c r="H6000" s="349" t="s">
        <v>7090</v>
      </c>
      <c r="I6000" s="349" t="s">
        <v>194</v>
      </c>
      <c r="J6000" s="349" t="s">
        <v>1524</v>
      </c>
      <c r="K6000" s="350">
        <v>4</v>
      </c>
      <c r="L6000" s="349" t="s">
        <v>1138</v>
      </c>
    </row>
    <row r="6001" spans="1:12" ht="13.5" x14ac:dyDescent="0.25">
      <c r="A6001" s="349" t="s">
        <v>7082</v>
      </c>
      <c r="B6001" s="349" t="s">
        <v>7083</v>
      </c>
      <c r="C6001" s="349" t="s">
        <v>7084</v>
      </c>
      <c r="D6001" s="349" t="s">
        <v>7085</v>
      </c>
      <c r="E6001" s="350" t="s">
        <v>24</v>
      </c>
      <c r="F6001" s="349" t="s">
        <v>24</v>
      </c>
      <c r="G6001" s="349">
        <v>88416</v>
      </c>
      <c r="H6001" s="349" t="s">
        <v>7091</v>
      </c>
      <c r="I6001" s="349" t="s">
        <v>194</v>
      </c>
      <c r="J6001" s="349" t="s">
        <v>1137</v>
      </c>
      <c r="K6001" s="350">
        <v>19.440000000000001</v>
      </c>
      <c r="L6001" s="349" t="s">
        <v>1138</v>
      </c>
    </row>
    <row r="6002" spans="1:12" ht="13.5" x14ac:dyDescent="0.25">
      <c r="A6002" s="349" t="s">
        <v>7082</v>
      </c>
      <c r="B6002" s="349" t="s">
        <v>7083</v>
      </c>
      <c r="C6002" s="349" t="s">
        <v>7084</v>
      </c>
      <c r="D6002" s="349" t="s">
        <v>7085</v>
      </c>
      <c r="E6002" s="350" t="s">
        <v>24</v>
      </c>
      <c r="F6002" s="349" t="s">
        <v>24</v>
      </c>
      <c r="G6002" s="349">
        <v>88417</v>
      </c>
      <c r="H6002" s="349" t="s">
        <v>7092</v>
      </c>
      <c r="I6002" s="349" t="s">
        <v>194</v>
      </c>
      <c r="J6002" s="349" t="s">
        <v>1137</v>
      </c>
      <c r="K6002" s="350">
        <v>16.57</v>
      </c>
      <c r="L6002" s="349" t="s">
        <v>1138</v>
      </c>
    </row>
    <row r="6003" spans="1:12" ht="13.5" x14ac:dyDescent="0.25">
      <c r="A6003" s="349" t="s">
        <v>7082</v>
      </c>
      <c r="B6003" s="349" t="s">
        <v>7083</v>
      </c>
      <c r="C6003" s="349" t="s">
        <v>7084</v>
      </c>
      <c r="D6003" s="349" t="s">
        <v>7085</v>
      </c>
      <c r="E6003" s="350" t="s">
        <v>24</v>
      </c>
      <c r="F6003" s="349" t="s">
        <v>24</v>
      </c>
      <c r="G6003" s="349">
        <v>88420</v>
      </c>
      <c r="H6003" s="349" t="s">
        <v>7093</v>
      </c>
      <c r="I6003" s="349" t="s">
        <v>194</v>
      </c>
      <c r="J6003" s="349" t="s">
        <v>1137</v>
      </c>
      <c r="K6003" s="350">
        <v>25.24</v>
      </c>
      <c r="L6003" s="349" t="s">
        <v>1138</v>
      </c>
    </row>
    <row r="6004" spans="1:12" ht="13.5" x14ac:dyDescent="0.25">
      <c r="A6004" s="349" t="s">
        <v>7082</v>
      </c>
      <c r="B6004" s="349" t="s">
        <v>7083</v>
      </c>
      <c r="C6004" s="349" t="s">
        <v>7084</v>
      </c>
      <c r="D6004" s="349" t="s">
        <v>7085</v>
      </c>
      <c r="E6004" s="350" t="s">
        <v>24</v>
      </c>
      <c r="F6004" s="349" t="s">
        <v>24</v>
      </c>
      <c r="G6004" s="349">
        <v>88421</v>
      </c>
      <c r="H6004" s="349" t="s">
        <v>7094</v>
      </c>
      <c r="I6004" s="349" t="s">
        <v>194</v>
      </c>
      <c r="J6004" s="349" t="s">
        <v>1137</v>
      </c>
      <c r="K6004" s="350">
        <v>27.08</v>
      </c>
      <c r="L6004" s="349" t="s">
        <v>1138</v>
      </c>
    </row>
    <row r="6005" spans="1:12" ht="13.5" x14ac:dyDescent="0.25">
      <c r="A6005" s="349" t="s">
        <v>7082</v>
      </c>
      <c r="B6005" s="349" t="s">
        <v>7083</v>
      </c>
      <c r="C6005" s="349" t="s">
        <v>7084</v>
      </c>
      <c r="D6005" s="349" t="s">
        <v>7085</v>
      </c>
      <c r="E6005" s="350" t="s">
        <v>24</v>
      </c>
      <c r="F6005" s="349" t="s">
        <v>24</v>
      </c>
      <c r="G6005" s="349">
        <v>88423</v>
      </c>
      <c r="H6005" s="349" t="s">
        <v>7095</v>
      </c>
      <c r="I6005" s="349" t="s">
        <v>194</v>
      </c>
      <c r="J6005" s="349" t="s">
        <v>1137</v>
      </c>
      <c r="K6005" s="350">
        <v>20.34</v>
      </c>
      <c r="L6005" s="349" t="s">
        <v>1138</v>
      </c>
    </row>
    <row r="6006" spans="1:12" ht="13.5" x14ac:dyDescent="0.25">
      <c r="A6006" s="349" t="s">
        <v>7082</v>
      </c>
      <c r="B6006" s="349" t="s">
        <v>7083</v>
      </c>
      <c r="C6006" s="349" t="s">
        <v>7084</v>
      </c>
      <c r="D6006" s="349" t="s">
        <v>7085</v>
      </c>
      <c r="E6006" s="350" t="s">
        <v>24</v>
      </c>
      <c r="F6006" s="349" t="s">
        <v>24</v>
      </c>
      <c r="G6006" s="349">
        <v>88424</v>
      </c>
      <c r="H6006" s="349" t="s">
        <v>7096</v>
      </c>
      <c r="I6006" s="349" t="s">
        <v>194</v>
      </c>
      <c r="J6006" s="349" t="s">
        <v>1137</v>
      </c>
      <c r="K6006" s="350">
        <v>23.39</v>
      </c>
      <c r="L6006" s="349" t="s">
        <v>1138</v>
      </c>
    </row>
    <row r="6007" spans="1:12" ht="13.5" x14ac:dyDescent="0.25">
      <c r="A6007" s="349" t="s">
        <v>7082</v>
      </c>
      <c r="B6007" s="349" t="s">
        <v>7083</v>
      </c>
      <c r="C6007" s="349" t="s">
        <v>7084</v>
      </c>
      <c r="D6007" s="349" t="s">
        <v>7085</v>
      </c>
      <c r="E6007" s="350" t="s">
        <v>24</v>
      </c>
      <c r="F6007" s="349" t="s">
        <v>24</v>
      </c>
      <c r="G6007" s="349">
        <v>88426</v>
      </c>
      <c r="H6007" s="349" t="s">
        <v>7097</v>
      </c>
      <c r="I6007" s="349" t="s">
        <v>194</v>
      </c>
      <c r="J6007" s="349" t="s">
        <v>1137</v>
      </c>
      <c r="K6007" s="350">
        <v>18.420000000000002</v>
      </c>
      <c r="L6007" s="349" t="s">
        <v>1138</v>
      </c>
    </row>
    <row r="6008" spans="1:12" ht="13.5" x14ac:dyDescent="0.25">
      <c r="A6008" s="349" t="s">
        <v>7082</v>
      </c>
      <c r="B6008" s="349" t="s">
        <v>7083</v>
      </c>
      <c r="C6008" s="349" t="s">
        <v>7084</v>
      </c>
      <c r="D6008" s="349" t="s">
        <v>7085</v>
      </c>
      <c r="E6008" s="350" t="s">
        <v>24</v>
      </c>
      <c r="F6008" s="349" t="s">
        <v>24</v>
      </c>
      <c r="G6008" s="349">
        <v>88428</v>
      </c>
      <c r="H6008" s="349" t="s">
        <v>7098</v>
      </c>
      <c r="I6008" s="349" t="s">
        <v>194</v>
      </c>
      <c r="J6008" s="349" t="s">
        <v>1137</v>
      </c>
      <c r="K6008" s="350">
        <v>33.369999999999997</v>
      </c>
      <c r="L6008" s="349" t="s">
        <v>1138</v>
      </c>
    </row>
    <row r="6009" spans="1:12" ht="13.5" x14ac:dyDescent="0.25">
      <c r="A6009" s="349" t="s">
        <v>7082</v>
      </c>
      <c r="B6009" s="349" t="s">
        <v>7083</v>
      </c>
      <c r="C6009" s="349" t="s">
        <v>7084</v>
      </c>
      <c r="D6009" s="349" t="s">
        <v>7085</v>
      </c>
      <c r="E6009" s="350" t="s">
        <v>24</v>
      </c>
      <c r="F6009" s="349" t="s">
        <v>24</v>
      </c>
      <c r="G6009" s="349">
        <v>88429</v>
      </c>
      <c r="H6009" s="349" t="s">
        <v>7099</v>
      </c>
      <c r="I6009" s="349" t="s">
        <v>194</v>
      </c>
      <c r="J6009" s="349" t="s">
        <v>1137</v>
      </c>
      <c r="K6009" s="350">
        <v>36.549999999999997</v>
      </c>
      <c r="L6009" s="349" t="s">
        <v>1138</v>
      </c>
    </row>
    <row r="6010" spans="1:12" ht="13.5" x14ac:dyDescent="0.25">
      <c r="A6010" s="349" t="s">
        <v>7082</v>
      </c>
      <c r="B6010" s="349" t="s">
        <v>7083</v>
      </c>
      <c r="C6010" s="349" t="s">
        <v>7084</v>
      </c>
      <c r="D6010" s="349" t="s">
        <v>7085</v>
      </c>
      <c r="E6010" s="350" t="s">
        <v>24</v>
      </c>
      <c r="F6010" s="349" t="s">
        <v>24</v>
      </c>
      <c r="G6010" s="349">
        <v>88431</v>
      </c>
      <c r="H6010" s="349" t="s">
        <v>7100</v>
      </c>
      <c r="I6010" s="349" t="s">
        <v>194</v>
      </c>
      <c r="J6010" s="349" t="s">
        <v>1137</v>
      </c>
      <c r="K6010" s="350">
        <v>24.95</v>
      </c>
      <c r="L6010" s="349" t="s">
        <v>1138</v>
      </c>
    </row>
    <row r="6011" spans="1:12" ht="13.5" x14ac:dyDescent="0.25">
      <c r="A6011" s="349" t="s">
        <v>7082</v>
      </c>
      <c r="B6011" s="349" t="s">
        <v>7083</v>
      </c>
      <c r="C6011" s="349" t="s">
        <v>7084</v>
      </c>
      <c r="D6011" s="349" t="s">
        <v>7085</v>
      </c>
      <c r="E6011" s="350" t="s">
        <v>24</v>
      </c>
      <c r="F6011" s="349" t="s">
        <v>24</v>
      </c>
      <c r="G6011" s="349">
        <v>88432</v>
      </c>
      <c r="H6011" s="349" t="s">
        <v>7101</v>
      </c>
      <c r="I6011" s="349" t="s">
        <v>194</v>
      </c>
      <c r="J6011" s="349" t="s">
        <v>1137</v>
      </c>
      <c r="K6011" s="350">
        <v>19.170000000000002</v>
      </c>
      <c r="L6011" s="349" t="s">
        <v>1138</v>
      </c>
    </row>
    <row r="6012" spans="1:12" ht="13.5" x14ac:dyDescent="0.25">
      <c r="A6012" s="349" t="s">
        <v>7082</v>
      </c>
      <c r="B6012" s="349" t="s">
        <v>7083</v>
      </c>
      <c r="C6012" s="349" t="s">
        <v>7084</v>
      </c>
      <c r="D6012" s="349" t="s">
        <v>7085</v>
      </c>
      <c r="E6012" s="350" t="s">
        <v>24</v>
      </c>
      <c r="F6012" s="349" t="s">
        <v>24</v>
      </c>
      <c r="G6012" s="349">
        <v>88484</v>
      </c>
      <c r="H6012" s="349" t="s">
        <v>7102</v>
      </c>
      <c r="I6012" s="349" t="s">
        <v>194</v>
      </c>
      <c r="J6012" s="349" t="s">
        <v>1524</v>
      </c>
      <c r="K6012" s="350">
        <v>5.64</v>
      </c>
      <c r="L6012" s="349" t="s">
        <v>1138</v>
      </c>
    </row>
    <row r="6013" spans="1:12" ht="13.5" x14ac:dyDescent="0.25">
      <c r="A6013" s="349" t="s">
        <v>7082</v>
      </c>
      <c r="B6013" s="349" t="s">
        <v>7083</v>
      </c>
      <c r="C6013" s="349" t="s">
        <v>7084</v>
      </c>
      <c r="D6013" s="349" t="s">
        <v>7085</v>
      </c>
      <c r="E6013" s="350" t="s">
        <v>24</v>
      </c>
      <c r="F6013" s="349" t="s">
        <v>24</v>
      </c>
      <c r="G6013" s="349">
        <v>88485</v>
      </c>
      <c r="H6013" s="349" t="s">
        <v>7103</v>
      </c>
      <c r="I6013" s="349" t="s">
        <v>194</v>
      </c>
      <c r="J6013" s="349" t="s">
        <v>1524</v>
      </c>
      <c r="K6013" s="350">
        <v>4.66</v>
      </c>
      <c r="L6013" s="349" t="s">
        <v>1138</v>
      </c>
    </row>
    <row r="6014" spans="1:12" ht="13.5" x14ac:dyDescent="0.25">
      <c r="A6014" s="349" t="s">
        <v>7082</v>
      </c>
      <c r="B6014" s="349" t="s">
        <v>7083</v>
      </c>
      <c r="C6014" s="349" t="s">
        <v>7084</v>
      </c>
      <c r="D6014" s="349" t="s">
        <v>7085</v>
      </c>
      <c r="E6014" s="350" t="s">
        <v>24</v>
      </c>
      <c r="F6014" s="349" t="s">
        <v>24</v>
      </c>
      <c r="G6014" s="349">
        <v>88488</v>
      </c>
      <c r="H6014" s="349" t="s">
        <v>7104</v>
      </c>
      <c r="I6014" s="349" t="s">
        <v>194</v>
      </c>
      <c r="J6014" s="349" t="s">
        <v>1524</v>
      </c>
      <c r="K6014" s="350">
        <v>15.53</v>
      </c>
      <c r="L6014" s="349" t="s">
        <v>1138</v>
      </c>
    </row>
    <row r="6015" spans="1:12" ht="13.5" x14ac:dyDescent="0.25">
      <c r="A6015" s="349" t="s">
        <v>7082</v>
      </c>
      <c r="B6015" s="349" t="s">
        <v>7083</v>
      </c>
      <c r="C6015" s="349" t="s">
        <v>7084</v>
      </c>
      <c r="D6015" s="349" t="s">
        <v>7085</v>
      </c>
      <c r="E6015" s="350" t="s">
        <v>24</v>
      </c>
      <c r="F6015" s="349" t="s">
        <v>24</v>
      </c>
      <c r="G6015" s="349">
        <v>88489</v>
      </c>
      <c r="H6015" s="349" t="s">
        <v>7105</v>
      </c>
      <c r="I6015" s="349" t="s">
        <v>194</v>
      </c>
      <c r="J6015" s="349" t="s">
        <v>1524</v>
      </c>
      <c r="K6015" s="350">
        <v>13.09</v>
      </c>
      <c r="L6015" s="349" t="s">
        <v>1138</v>
      </c>
    </row>
    <row r="6016" spans="1:12" ht="13.5" x14ac:dyDescent="0.25">
      <c r="A6016" s="349" t="s">
        <v>7082</v>
      </c>
      <c r="B6016" s="349" t="s">
        <v>7083</v>
      </c>
      <c r="C6016" s="349" t="s">
        <v>7084</v>
      </c>
      <c r="D6016" s="349" t="s">
        <v>7085</v>
      </c>
      <c r="E6016" s="350" t="s">
        <v>24</v>
      </c>
      <c r="F6016" s="349" t="s">
        <v>24</v>
      </c>
      <c r="G6016" s="349">
        <v>88494</v>
      </c>
      <c r="H6016" s="349" t="s">
        <v>7106</v>
      </c>
      <c r="I6016" s="349" t="s">
        <v>194</v>
      </c>
      <c r="J6016" s="349" t="s">
        <v>1137</v>
      </c>
      <c r="K6016" s="350">
        <v>22.86</v>
      </c>
      <c r="L6016" s="349" t="s">
        <v>1138</v>
      </c>
    </row>
    <row r="6017" spans="1:12" ht="13.5" x14ac:dyDescent="0.25">
      <c r="A6017" s="349" t="s">
        <v>7082</v>
      </c>
      <c r="B6017" s="349" t="s">
        <v>7083</v>
      </c>
      <c r="C6017" s="349" t="s">
        <v>7084</v>
      </c>
      <c r="D6017" s="349" t="s">
        <v>7085</v>
      </c>
      <c r="E6017" s="350" t="s">
        <v>24</v>
      </c>
      <c r="F6017" s="349" t="s">
        <v>24</v>
      </c>
      <c r="G6017" s="349">
        <v>88495</v>
      </c>
      <c r="H6017" s="349" t="s">
        <v>7107</v>
      </c>
      <c r="I6017" s="349" t="s">
        <v>194</v>
      </c>
      <c r="J6017" s="349" t="s">
        <v>1137</v>
      </c>
      <c r="K6017" s="350">
        <v>12.99</v>
      </c>
      <c r="L6017" s="349" t="s">
        <v>1138</v>
      </c>
    </row>
    <row r="6018" spans="1:12" ht="13.5" x14ac:dyDescent="0.25">
      <c r="A6018" s="349" t="s">
        <v>7082</v>
      </c>
      <c r="B6018" s="349" t="s">
        <v>7083</v>
      </c>
      <c r="C6018" s="349" t="s">
        <v>7084</v>
      </c>
      <c r="D6018" s="349" t="s">
        <v>7085</v>
      </c>
      <c r="E6018" s="350" t="s">
        <v>24</v>
      </c>
      <c r="F6018" s="349" t="s">
        <v>24</v>
      </c>
      <c r="G6018" s="349">
        <v>88496</v>
      </c>
      <c r="H6018" s="349" t="s">
        <v>7108</v>
      </c>
      <c r="I6018" s="349" t="s">
        <v>194</v>
      </c>
      <c r="J6018" s="349" t="s">
        <v>1137</v>
      </c>
      <c r="K6018" s="350">
        <v>34.94</v>
      </c>
      <c r="L6018" s="349" t="s">
        <v>1138</v>
      </c>
    </row>
    <row r="6019" spans="1:12" ht="13.5" x14ac:dyDescent="0.25">
      <c r="A6019" s="349" t="s">
        <v>7082</v>
      </c>
      <c r="B6019" s="349" t="s">
        <v>7083</v>
      </c>
      <c r="C6019" s="349" t="s">
        <v>7084</v>
      </c>
      <c r="D6019" s="349" t="s">
        <v>7085</v>
      </c>
      <c r="E6019" s="350" t="s">
        <v>24</v>
      </c>
      <c r="F6019" s="349" t="s">
        <v>24</v>
      </c>
      <c r="G6019" s="349">
        <v>88497</v>
      </c>
      <c r="H6019" s="349" t="s">
        <v>7109</v>
      </c>
      <c r="I6019" s="349" t="s">
        <v>194</v>
      </c>
      <c r="J6019" s="349" t="s">
        <v>1137</v>
      </c>
      <c r="K6019" s="350">
        <v>20.440000000000001</v>
      </c>
      <c r="L6019" s="349" t="s">
        <v>1138</v>
      </c>
    </row>
    <row r="6020" spans="1:12" ht="13.5" x14ac:dyDescent="0.25">
      <c r="A6020" s="349" t="s">
        <v>7082</v>
      </c>
      <c r="B6020" s="349" t="s">
        <v>7083</v>
      </c>
      <c r="C6020" s="349" t="s">
        <v>7084</v>
      </c>
      <c r="D6020" s="349" t="s">
        <v>7085</v>
      </c>
      <c r="E6020" s="350" t="s">
        <v>24</v>
      </c>
      <c r="F6020" s="349" t="s">
        <v>24</v>
      </c>
      <c r="G6020" s="349">
        <v>95305</v>
      </c>
      <c r="H6020" s="349" t="s">
        <v>7110</v>
      </c>
      <c r="I6020" s="349" t="s">
        <v>194</v>
      </c>
      <c r="J6020" s="349" t="s">
        <v>1137</v>
      </c>
      <c r="K6020" s="350">
        <v>13.83</v>
      </c>
      <c r="L6020" s="349" t="s">
        <v>1138</v>
      </c>
    </row>
    <row r="6021" spans="1:12" ht="13.5" x14ac:dyDescent="0.25">
      <c r="A6021" s="349" t="s">
        <v>7082</v>
      </c>
      <c r="B6021" s="349" t="s">
        <v>7083</v>
      </c>
      <c r="C6021" s="349" t="s">
        <v>7084</v>
      </c>
      <c r="D6021" s="349" t="s">
        <v>7085</v>
      </c>
      <c r="E6021" s="350" t="s">
        <v>24</v>
      </c>
      <c r="F6021" s="349" t="s">
        <v>24</v>
      </c>
      <c r="G6021" s="349">
        <v>95306</v>
      </c>
      <c r="H6021" s="349" t="s">
        <v>7111</v>
      </c>
      <c r="I6021" s="349" t="s">
        <v>194</v>
      </c>
      <c r="J6021" s="349" t="s">
        <v>1137</v>
      </c>
      <c r="K6021" s="350">
        <v>16.13</v>
      </c>
      <c r="L6021" s="349" t="s">
        <v>1138</v>
      </c>
    </row>
    <row r="6022" spans="1:12" ht="13.5" x14ac:dyDescent="0.25">
      <c r="A6022" s="349" t="s">
        <v>7082</v>
      </c>
      <c r="B6022" s="349" t="s">
        <v>7083</v>
      </c>
      <c r="C6022" s="349" t="s">
        <v>7084</v>
      </c>
      <c r="D6022" s="349" t="s">
        <v>7085</v>
      </c>
      <c r="E6022" s="350" t="s">
        <v>24</v>
      </c>
      <c r="F6022" s="349" t="s">
        <v>24</v>
      </c>
      <c r="G6022" s="349">
        <v>95622</v>
      </c>
      <c r="H6022" s="349" t="s">
        <v>7112</v>
      </c>
      <c r="I6022" s="349" t="s">
        <v>194</v>
      </c>
      <c r="J6022" s="349" t="s">
        <v>1524</v>
      </c>
      <c r="K6022" s="350">
        <v>17.23</v>
      </c>
      <c r="L6022" s="349" t="s">
        <v>1138</v>
      </c>
    </row>
    <row r="6023" spans="1:12" ht="13.5" x14ac:dyDescent="0.25">
      <c r="A6023" s="349" t="s">
        <v>7082</v>
      </c>
      <c r="B6023" s="349" t="s">
        <v>7083</v>
      </c>
      <c r="C6023" s="349" t="s">
        <v>7084</v>
      </c>
      <c r="D6023" s="349" t="s">
        <v>7085</v>
      </c>
      <c r="E6023" s="350" t="s">
        <v>24</v>
      </c>
      <c r="F6023" s="349" t="s">
        <v>24</v>
      </c>
      <c r="G6023" s="349">
        <v>95623</v>
      </c>
      <c r="H6023" s="349" t="s">
        <v>7113</v>
      </c>
      <c r="I6023" s="349" t="s">
        <v>194</v>
      </c>
      <c r="J6023" s="349" t="s">
        <v>1524</v>
      </c>
      <c r="K6023" s="350">
        <v>13.31</v>
      </c>
      <c r="L6023" s="349" t="s">
        <v>1138</v>
      </c>
    </row>
    <row r="6024" spans="1:12" ht="13.5" x14ac:dyDescent="0.25">
      <c r="A6024" s="349" t="s">
        <v>7082</v>
      </c>
      <c r="B6024" s="349" t="s">
        <v>7083</v>
      </c>
      <c r="C6024" s="349" t="s">
        <v>7084</v>
      </c>
      <c r="D6024" s="349" t="s">
        <v>7085</v>
      </c>
      <c r="E6024" s="350" t="s">
        <v>24</v>
      </c>
      <c r="F6024" s="349" t="s">
        <v>24</v>
      </c>
      <c r="G6024" s="349">
        <v>95624</v>
      </c>
      <c r="H6024" s="349" t="s">
        <v>7114</v>
      </c>
      <c r="I6024" s="349" t="s">
        <v>194</v>
      </c>
      <c r="J6024" s="349" t="s">
        <v>1524</v>
      </c>
      <c r="K6024" s="350">
        <v>25.2</v>
      </c>
      <c r="L6024" s="349" t="s">
        <v>1138</v>
      </c>
    </row>
    <row r="6025" spans="1:12" ht="13.5" x14ac:dyDescent="0.25">
      <c r="A6025" s="349" t="s">
        <v>7082</v>
      </c>
      <c r="B6025" s="349" t="s">
        <v>7083</v>
      </c>
      <c r="C6025" s="349" t="s">
        <v>7084</v>
      </c>
      <c r="D6025" s="349" t="s">
        <v>7085</v>
      </c>
      <c r="E6025" s="350" t="s">
        <v>24</v>
      </c>
      <c r="F6025" s="349" t="s">
        <v>24</v>
      </c>
      <c r="G6025" s="349">
        <v>95625</v>
      </c>
      <c r="H6025" s="349" t="s">
        <v>7115</v>
      </c>
      <c r="I6025" s="349" t="s">
        <v>194</v>
      </c>
      <c r="J6025" s="349" t="s">
        <v>1524</v>
      </c>
      <c r="K6025" s="350">
        <v>27.73</v>
      </c>
      <c r="L6025" s="349" t="s">
        <v>1138</v>
      </c>
    </row>
    <row r="6026" spans="1:12" ht="13.5" x14ac:dyDescent="0.25">
      <c r="A6026" s="349" t="s">
        <v>7082</v>
      </c>
      <c r="B6026" s="349" t="s">
        <v>7083</v>
      </c>
      <c r="C6026" s="349" t="s">
        <v>7084</v>
      </c>
      <c r="D6026" s="349" t="s">
        <v>7085</v>
      </c>
      <c r="E6026" s="350" t="s">
        <v>24</v>
      </c>
      <c r="F6026" s="349" t="s">
        <v>24</v>
      </c>
      <c r="G6026" s="349">
        <v>95626</v>
      </c>
      <c r="H6026" s="349" t="s">
        <v>7116</v>
      </c>
      <c r="I6026" s="349" t="s">
        <v>194</v>
      </c>
      <c r="J6026" s="349" t="s">
        <v>1524</v>
      </c>
      <c r="K6026" s="350">
        <v>18.510000000000002</v>
      </c>
      <c r="L6026" s="349" t="s">
        <v>1138</v>
      </c>
    </row>
    <row r="6027" spans="1:12" ht="13.5" x14ac:dyDescent="0.25">
      <c r="A6027" s="349" t="s">
        <v>7082</v>
      </c>
      <c r="B6027" s="349" t="s">
        <v>7083</v>
      </c>
      <c r="C6027" s="349" t="s">
        <v>7084</v>
      </c>
      <c r="D6027" s="349" t="s">
        <v>7085</v>
      </c>
      <c r="E6027" s="350" t="s">
        <v>24</v>
      </c>
      <c r="F6027" s="349" t="s">
        <v>24</v>
      </c>
      <c r="G6027" s="349">
        <v>96126</v>
      </c>
      <c r="H6027" s="349" t="s">
        <v>7117</v>
      </c>
      <c r="I6027" s="349" t="s">
        <v>194</v>
      </c>
      <c r="J6027" s="349" t="s">
        <v>1137</v>
      </c>
      <c r="K6027" s="350">
        <v>23.34</v>
      </c>
      <c r="L6027" s="349" t="s">
        <v>1138</v>
      </c>
    </row>
    <row r="6028" spans="1:12" ht="13.5" x14ac:dyDescent="0.25">
      <c r="A6028" s="349" t="s">
        <v>7082</v>
      </c>
      <c r="B6028" s="349" t="s">
        <v>7083</v>
      </c>
      <c r="C6028" s="349" t="s">
        <v>7084</v>
      </c>
      <c r="D6028" s="349" t="s">
        <v>7085</v>
      </c>
      <c r="E6028" s="350" t="s">
        <v>24</v>
      </c>
      <c r="F6028" s="349" t="s">
        <v>24</v>
      </c>
      <c r="G6028" s="349">
        <v>96127</v>
      </c>
      <c r="H6028" s="349" t="s">
        <v>7118</v>
      </c>
      <c r="I6028" s="349" t="s">
        <v>194</v>
      </c>
      <c r="J6028" s="349" t="s">
        <v>1137</v>
      </c>
      <c r="K6028" s="350">
        <v>18.440000000000001</v>
      </c>
      <c r="L6028" s="349" t="s">
        <v>1138</v>
      </c>
    </row>
    <row r="6029" spans="1:12" ht="13.5" x14ac:dyDescent="0.25">
      <c r="A6029" s="349" t="s">
        <v>7082</v>
      </c>
      <c r="B6029" s="349" t="s">
        <v>7083</v>
      </c>
      <c r="C6029" s="349" t="s">
        <v>7084</v>
      </c>
      <c r="D6029" s="349" t="s">
        <v>7085</v>
      </c>
      <c r="E6029" s="350" t="s">
        <v>24</v>
      </c>
      <c r="F6029" s="349" t="s">
        <v>24</v>
      </c>
      <c r="G6029" s="349">
        <v>96128</v>
      </c>
      <c r="H6029" s="349" t="s">
        <v>7119</v>
      </c>
      <c r="I6029" s="349" t="s">
        <v>194</v>
      </c>
      <c r="J6029" s="349" t="s">
        <v>1137</v>
      </c>
      <c r="K6029" s="350">
        <v>33.270000000000003</v>
      </c>
      <c r="L6029" s="349" t="s">
        <v>1138</v>
      </c>
    </row>
    <row r="6030" spans="1:12" ht="13.5" x14ac:dyDescent="0.25">
      <c r="A6030" s="349" t="s">
        <v>7082</v>
      </c>
      <c r="B6030" s="349" t="s">
        <v>7083</v>
      </c>
      <c r="C6030" s="349" t="s">
        <v>7084</v>
      </c>
      <c r="D6030" s="349" t="s">
        <v>7085</v>
      </c>
      <c r="E6030" s="350" t="s">
        <v>24</v>
      </c>
      <c r="F6030" s="349" t="s">
        <v>24</v>
      </c>
      <c r="G6030" s="349">
        <v>96129</v>
      </c>
      <c r="H6030" s="349" t="s">
        <v>7120</v>
      </c>
      <c r="I6030" s="349" t="s">
        <v>194</v>
      </c>
      <c r="J6030" s="349" t="s">
        <v>1137</v>
      </c>
      <c r="K6030" s="350">
        <v>36.42</v>
      </c>
      <c r="L6030" s="349" t="s">
        <v>1138</v>
      </c>
    </row>
    <row r="6031" spans="1:12" ht="13.5" x14ac:dyDescent="0.25">
      <c r="A6031" s="349" t="s">
        <v>7082</v>
      </c>
      <c r="B6031" s="349" t="s">
        <v>7083</v>
      </c>
      <c r="C6031" s="349" t="s">
        <v>7084</v>
      </c>
      <c r="D6031" s="349" t="s">
        <v>7085</v>
      </c>
      <c r="E6031" s="350" t="s">
        <v>24</v>
      </c>
      <c r="F6031" s="349" t="s">
        <v>24</v>
      </c>
      <c r="G6031" s="349">
        <v>96130</v>
      </c>
      <c r="H6031" s="349" t="s">
        <v>7121</v>
      </c>
      <c r="I6031" s="349" t="s">
        <v>194</v>
      </c>
      <c r="J6031" s="349" t="s">
        <v>1137</v>
      </c>
      <c r="K6031" s="350">
        <v>24.88</v>
      </c>
      <c r="L6031" s="349" t="s">
        <v>1138</v>
      </c>
    </row>
    <row r="6032" spans="1:12" ht="13.5" x14ac:dyDescent="0.25">
      <c r="A6032" s="349" t="s">
        <v>7082</v>
      </c>
      <c r="B6032" s="349" t="s">
        <v>7083</v>
      </c>
      <c r="C6032" s="349" t="s">
        <v>7084</v>
      </c>
      <c r="D6032" s="349" t="s">
        <v>7085</v>
      </c>
      <c r="E6032" s="350" t="s">
        <v>24</v>
      </c>
      <c r="F6032" s="349" t="s">
        <v>24</v>
      </c>
      <c r="G6032" s="349">
        <v>96131</v>
      </c>
      <c r="H6032" s="349" t="s">
        <v>7122</v>
      </c>
      <c r="I6032" s="349" t="s">
        <v>194</v>
      </c>
      <c r="J6032" s="349" t="s">
        <v>1137</v>
      </c>
      <c r="K6032" s="350">
        <v>32.54</v>
      </c>
      <c r="L6032" s="349" t="s">
        <v>1138</v>
      </c>
    </row>
    <row r="6033" spans="1:12" ht="13.5" x14ac:dyDescent="0.25">
      <c r="A6033" s="349" t="s">
        <v>7082</v>
      </c>
      <c r="B6033" s="349" t="s">
        <v>7083</v>
      </c>
      <c r="C6033" s="349" t="s">
        <v>7084</v>
      </c>
      <c r="D6033" s="349" t="s">
        <v>7085</v>
      </c>
      <c r="E6033" s="350" t="s">
        <v>24</v>
      </c>
      <c r="F6033" s="349" t="s">
        <v>24</v>
      </c>
      <c r="G6033" s="349">
        <v>96132</v>
      </c>
      <c r="H6033" s="349" t="s">
        <v>7123</v>
      </c>
      <c r="I6033" s="349" t="s">
        <v>194</v>
      </c>
      <c r="J6033" s="349" t="s">
        <v>1137</v>
      </c>
      <c r="K6033" s="350">
        <v>26.01</v>
      </c>
      <c r="L6033" s="349" t="s">
        <v>1138</v>
      </c>
    </row>
    <row r="6034" spans="1:12" ht="13.5" x14ac:dyDescent="0.25">
      <c r="A6034" s="349" t="s">
        <v>7082</v>
      </c>
      <c r="B6034" s="349" t="s">
        <v>7083</v>
      </c>
      <c r="C6034" s="349" t="s">
        <v>7084</v>
      </c>
      <c r="D6034" s="349" t="s">
        <v>7085</v>
      </c>
      <c r="E6034" s="350" t="s">
        <v>24</v>
      </c>
      <c r="F6034" s="349" t="s">
        <v>24</v>
      </c>
      <c r="G6034" s="349">
        <v>96133</v>
      </c>
      <c r="H6034" s="349" t="s">
        <v>7124</v>
      </c>
      <c r="I6034" s="349" t="s">
        <v>194</v>
      </c>
      <c r="J6034" s="349" t="s">
        <v>1137</v>
      </c>
      <c r="K6034" s="350">
        <v>45.74</v>
      </c>
      <c r="L6034" s="349" t="s">
        <v>1138</v>
      </c>
    </row>
    <row r="6035" spans="1:12" ht="13.5" x14ac:dyDescent="0.25">
      <c r="A6035" s="349" t="s">
        <v>7082</v>
      </c>
      <c r="B6035" s="349" t="s">
        <v>7083</v>
      </c>
      <c r="C6035" s="349" t="s">
        <v>7084</v>
      </c>
      <c r="D6035" s="349" t="s">
        <v>7085</v>
      </c>
      <c r="E6035" s="350" t="s">
        <v>24</v>
      </c>
      <c r="F6035" s="349" t="s">
        <v>24</v>
      </c>
      <c r="G6035" s="349">
        <v>96134</v>
      </c>
      <c r="H6035" s="349" t="s">
        <v>7125</v>
      </c>
      <c r="I6035" s="349" t="s">
        <v>194</v>
      </c>
      <c r="J6035" s="349" t="s">
        <v>1137</v>
      </c>
      <c r="K6035" s="350">
        <v>49.94</v>
      </c>
      <c r="L6035" s="349" t="s">
        <v>1138</v>
      </c>
    </row>
    <row r="6036" spans="1:12" ht="13.5" x14ac:dyDescent="0.25">
      <c r="A6036" s="349" t="s">
        <v>7082</v>
      </c>
      <c r="B6036" s="349" t="s">
        <v>7083</v>
      </c>
      <c r="C6036" s="349" t="s">
        <v>7084</v>
      </c>
      <c r="D6036" s="349" t="s">
        <v>7085</v>
      </c>
      <c r="E6036" s="350" t="s">
        <v>24</v>
      </c>
      <c r="F6036" s="349" t="s">
        <v>24</v>
      </c>
      <c r="G6036" s="349">
        <v>96135</v>
      </c>
      <c r="H6036" s="349" t="s">
        <v>7126</v>
      </c>
      <c r="I6036" s="349" t="s">
        <v>194</v>
      </c>
      <c r="J6036" s="349" t="s">
        <v>1137</v>
      </c>
      <c r="K6036" s="350">
        <v>34.619999999999997</v>
      </c>
      <c r="L6036" s="349" t="s">
        <v>1138</v>
      </c>
    </row>
    <row r="6037" spans="1:12" ht="13.5" x14ac:dyDescent="0.25">
      <c r="A6037" s="349" t="s">
        <v>7082</v>
      </c>
      <c r="B6037" s="349" t="s">
        <v>7083</v>
      </c>
      <c r="C6037" s="349" t="s">
        <v>7084</v>
      </c>
      <c r="D6037" s="349" t="s">
        <v>7085</v>
      </c>
      <c r="E6037" s="350" t="s">
        <v>24</v>
      </c>
      <c r="F6037" s="349" t="s">
        <v>24</v>
      </c>
      <c r="G6037" s="349">
        <v>104639</v>
      </c>
      <c r="H6037" s="349" t="s">
        <v>7127</v>
      </c>
      <c r="I6037" s="349" t="s">
        <v>194</v>
      </c>
      <c r="J6037" s="349" t="s">
        <v>1137</v>
      </c>
      <c r="K6037" s="350">
        <v>12</v>
      </c>
      <c r="L6037" s="349" t="s">
        <v>1138</v>
      </c>
    </row>
    <row r="6038" spans="1:12" ht="13.5" x14ac:dyDescent="0.25">
      <c r="A6038" s="349" t="s">
        <v>7082</v>
      </c>
      <c r="B6038" s="349" t="s">
        <v>7083</v>
      </c>
      <c r="C6038" s="349" t="s">
        <v>7084</v>
      </c>
      <c r="D6038" s="349" t="s">
        <v>7085</v>
      </c>
      <c r="E6038" s="350" t="s">
        <v>24</v>
      </c>
      <c r="F6038" s="349" t="s">
        <v>24</v>
      </c>
      <c r="G6038" s="349">
        <v>104640</v>
      </c>
      <c r="H6038" s="349" t="s">
        <v>7128</v>
      </c>
      <c r="I6038" s="349" t="s">
        <v>194</v>
      </c>
      <c r="J6038" s="349" t="s">
        <v>1137</v>
      </c>
      <c r="K6038" s="350">
        <v>13.31</v>
      </c>
      <c r="L6038" s="349" t="s">
        <v>1138</v>
      </c>
    </row>
    <row r="6039" spans="1:12" ht="13.5" x14ac:dyDescent="0.25">
      <c r="A6039" s="349" t="s">
        <v>7082</v>
      </c>
      <c r="B6039" s="349" t="s">
        <v>7083</v>
      </c>
      <c r="C6039" s="349" t="s">
        <v>7084</v>
      </c>
      <c r="D6039" s="349" t="s">
        <v>7085</v>
      </c>
      <c r="E6039" s="350" t="s">
        <v>24</v>
      </c>
      <c r="F6039" s="349" t="s">
        <v>24</v>
      </c>
      <c r="G6039" s="349">
        <v>104641</v>
      </c>
      <c r="H6039" s="349" t="s">
        <v>7129</v>
      </c>
      <c r="I6039" s="349" t="s">
        <v>194</v>
      </c>
      <c r="J6039" s="349" t="s">
        <v>1137</v>
      </c>
      <c r="K6039" s="350">
        <v>9.56</v>
      </c>
      <c r="L6039" s="349" t="s">
        <v>1138</v>
      </c>
    </row>
    <row r="6040" spans="1:12" ht="13.5" x14ac:dyDescent="0.25">
      <c r="A6040" s="349" t="s">
        <v>7082</v>
      </c>
      <c r="B6040" s="349" t="s">
        <v>7083</v>
      </c>
      <c r="C6040" s="349" t="s">
        <v>7084</v>
      </c>
      <c r="D6040" s="349" t="s">
        <v>7085</v>
      </c>
      <c r="E6040" s="350" t="s">
        <v>24</v>
      </c>
      <c r="F6040" s="349" t="s">
        <v>24</v>
      </c>
      <c r="G6040" s="349">
        <v>104642</v>
      </c>
      <c r="H6040" s="349" t="s">
        <v>7130</v>
      </c>
      <c r="I6040" s="349" t="s">
        <v>194</v>
      </c>
      <c r="J6040" s="349" t="s">
        <v>1137</v>
      </c>
      <c r="K6040" s="350">
        <v>10.87</v>
      </c>
      <c r="L6040" s="349" t="s">
        <v>1138</v>
      </c>
    </row>
    <row r="6041" spans="1:12" ht="13.5" x14ac:dyDescent="0.25">
      <c r="A6041" s="349" t="s">
        <v>7082</v>
      </c>
      <c r="B6041" s="349" t="s">
        <v>7083</v>
      </c>
      <c r="C6041" s="349" t="s">
        <v>7131</v>
      </c>
      <c r="D6041" s="349" t="s">
        <v>7132</v>
      </c>
      <c r="E6041" s="350" t="s">
        <v>24</v>
      </c>
      <c r="F6041" s="349" t="s">
        <v>24</v>
      </c>
      <c r="G6041" s="349">
        <v>102193</v>
      </c>
      <c r="H6041" s="349" t="s">
        <v>7133</v>
      </c>
      <c r="I6041" s="349" t="s">
        <v>194</v>
      </c>
      <c r="J6041" s="349" t="s">
        <v>1137</v>
      </c>
      <c r="K6041" s="350">
        <v>2.33</v>
      </c>
      <c r="L6041" s="349" t="s">
        <v>1138</v>
      </c>
    </row>
    <row r="6042" spans="1:12" ht="13.5" x14ac:dyDescent="0.25">
      <c r="A6042" s="349" t="s">
        <v>7082</v>
      </c>
      <c r="B6042" s="349" t="s">
        <v>7083</v>
      </c>
      <c r="C6042" s="349" t="s">
        <v>7131</v>
      </c>
      <c r="D6042" s="349" t="s">
        <v>7132</v>
      </c>
      <c r="E6042" s="350" t="s">
        <v>24</v>
      </c>
      <c r="F6042" s="349" t="s">
        <v>24</v>
      </c>
      <c r="G6042" s="349">
        <v>102194</v>
      </c>
      <c r="H6042" s="349" t="s">
        <v>7134</v>
      </c>
      <c r="I6042" s="349" t="s">
        <v>194</v>
      </c>
      <c r="J6042" s="349" t="s">
        <v>1137</v>
      </c>
      <c r="K6042" s="350">
        <v>8.89</v>
      </c>
      <c r="L6042" s="349" t="s">
        <v>1138</v>
      </c>
    </row>
    <row r="6043" spans="1:12" ht="13.5" x14ac:dyDescent="0.25">
      <c r="A6043" s="349" t="s">
        <v>7082</v>
      </c>
      <c r="B6043" s="349" t="s">
        <v>7083</v>
      </c>
      <c r="C6043" s="349" t="s">
        <v>7131</v>
      </c>
      <c r="D6043" s="349" t="s">
        <v>7132</v>
      </c>
      <c r="E6043" s="350" t="s">
        <v>24</v>
      </c>
      <c r="F6043" s="349" t="s">
        <v>24</v>
      </c>
      <c r="G6043" s="349">
        <v>102197</v>
      </c>
      <c r="H6043" s="349" t="s">
        <v>7135</v>
      </c>
      <c r="I6043" s="349" t="s">
        <v>194</v>
      </c>
      <c r="J6043" s="349" t="s">
        <v>1137</v>
      </c>
      <c r="K6043" s="350">
        <v>33.94</v>
      </c>
      <c r="L6043" s="349" t="s">
        <v>1138</v>
      </c>
    </row>
    <row r="6044" spans="1:12" ht="13.5" x14ac:dyDescent="0.25">
      <c r="A6044" s="349" t="s">
        <v>7082</v>
      </c>
      <c r="B6044" s="349" t="s">
        <v>7083</v>
      </c>
      <c r="C6044" s="349" t="s">
        <v>7131</v>
      </c>
      <c r="D6044" s="349" t="s">
        <v>7132</v>
      </c>
      <c r="E6044" s="350" t="s">
        <v>24</v>
      </c>
      <c r="F6044" s="349" t="s">
        <v>24</v>
      </c>
      <c r="G6044" s="349">
        <v>102200</v>
      </c>
      <c r="H6044" s="349" t="s">
        <v>7136</v>
      </c>
      <c r="I6044" s="349" t="s">
        <v>194</v>
      </c>
      <c r="J6044" s="349" t="s">
        <v>1137</v>
      </c>
      <c r="K6044" s="350">
        <v>25.38</v>
      </c>
      <c r="L6044" s="349" t="s">
        <v>1138</v>
      </c>
    </row>
    <row r="6045" spans="1:12" ht="13.5" x14ac:dyDescent="0.25">
      <c r="A6045" s="349" t="s">
        <v>7082</v>
      </c>
      <c r="B6045" s="349" t="s">
        <v>7083</v>
      </c>
      <c r="C6045" s="349" t="s">
        <v>7131</v>
      </c>
      <c r="D6045" s="349" t="s">
        <v>7132</v>
      </c>
      <c r="E6045" s="350" t="s">
        <v>24</v>
      </c>
      <c r="F6045" s="349" t="s">
        <v>24</v>
      </c>
      <c r="G6045" s="349">
        <v>102201</v>
      </c>
      <c r="H6045" s="349" t="s">
        <v>7137</v>
      </c>
      <c r="I6045" s="349" t="s">
        <v>194</v>
      </c>
      <c r="J6045" s="349" t="s">
        <v>1137</v>
      </c>
      <c r="K6045" s="350">
        <v>22.27</v>
      </c>
      <c r="L6045" s="349" t="s">
        <v>1138</v>
      </c>
    </row>
    <row r="6046" spans="1:12" ht="13.5" x14ac:dyDescent="0.25">
      <c r="A6046" s="349" t="s">
        <v>7082</v>
      </c>
      <c r="B6046" s="349" t="s">
        <v>7083</v>
      </c>
      <c r="C6046" s="349" t="s">
        <v>7131</v>
      </c>
      <c r="D6046" s="349" t="s">
        <v>7132</v>
      </c>
      <c r="E6046" s="350" t="s">
        <v>24</v>
      </c>
      <c r="F6046" s="349" t="s">
        <v>24</v>
      </c>
      <c r="G6046" s="349">
        <v>102202</v>
      </c>
      <c r="H6046" s="349" t="s">
        <v>7138</v>
      </c>
      <c r="I6046" s="349" t="s">
        <v>194</v>
      </c>
      <c r="J6046" s="349" t="s">
        <v>1137</v>
      </c>
      <c r="K6046" s="350">
        <v>66.73</v>
      </c>
      <c r="L6046" s="349" t="s">
        <v>1138</v>
      </c>
    </row>
    <row r="6047" spans="1:12" ht="13.5" x14ac:dyDescent="0.25">
      <c r="A6047" s="349" t="s">
        <v>7082</v>
      </c>
      <c r="B6047" s="349" t="s">
        <v>7083</v>
      </c>
      <c r="C6047" s="349" t="s">
        <v>7131</v>
      </c>
      <c r="D6047" s="349" t="s">
        <v>7132</v>
      </c>
      <c r="E6047" s="350" t="s">
        <v>24</v>
      </c>
      <c r="F6047" s="349" t="s">
        <v>24</v>
      </c>
      <c r="G6047" s="349">
        <v>102203</v>
      </c>
      <c r="H6047" s="349" t="s">
        <v>7139</v>
      </c>
      <c r="I6047" s="349" t="s">
        <v>194</v>
      </c>
      <c r="J6047" s="349" t="s">
        <v>1137</v>
      </c>
      <c r="K6047" s="350">
        <v>10.64</v>
      </c>
      <c r="L6047" s="349" t="s">
        <v>1138</v>
      </c>
    </row>
    <row r="6048" spans="1:12" ht="13.5" x14ac:dyDescent="0.25">
      <c r="A6048" s="349" t="s">
        <v>7082</v>
      </c>
      <c r="B6048" s="349" t="s">
        <v>7083</v>
      </c>
      <c r="C6048" s="349" t="s">
        <v>7131</v>
      </c>
      <c r="D6048" s="349" t="s">
        <v>7132</v>
      </c>
      <c r="E6048" s="350" t="s">
        <v>24</v>
      </c>
      <c r="F6048" s="349" t="s">
        <v>24</v>
      </c>
      <c r="G6048" s="349">
        <v>102204</v>
      </c>
      <c r="H6048" s="349" t="s">
        <v>7140</v>
      </c>
      <c r="I6048" s="349" t="s">
        <v>194</v>
      </c>
      <c r="J6048" s="349" t="s">
        <v>1137</v>
      </c>
      <c r="K6048" s="350">
        <v>10.95</v>
      </c>
      <c r="L6048" s="349" t="s">
        <v>1138</v>
      </c>
    </row>
    <row r="6049" spans="1:12" ht="13.5" x14ac:dyDescent="0.25">
      <c r="A6049" s="349" t="s">
        <v>7082</v>
      </c>
      <c r="B6049" s="349" t="s">
        <v>7083</v>
      </c>
      <c r="C6049" s="349" t="s">
        <v>7131</v>
      </c>
      <c r="D6049" s="349" t="s">
        <v>7132</v>
      </c>
      <c r="E6049" s="350" t="s">
        <v>24</v>
      </c>
      <c r="F6049" s="349" t="s">
        <v>24</v>
      </c>
      <c r="G6049" s="349">
        <v>102205</v>
      </c>
      <c r="H6049" s="349" t="s">
        <v>7141</v>
      </c>
      <c r="I6049" s="349" t="s">
        <v>194</v>
      </c>
      <c r="J6049" s="349" t="s">
        <v>1524</v>
      </c>
      <c r="K6049" s="350">
        <v>9.9700000000000006</v>
      </c>
      <c r="L6049" s="349" t="s">
        <v>1138</v>
      </c>
    </row>
    <row r="6050" spans="1:12" ht="13.5" x14ac:dyDescent="0.25">
      <c r="A6050" s="349" t="s">
        <v>7082</v>
      </c>
      <c r="B6050" s="349" t="s">
        <v>7083</v>
      </c>
      <c r="C6050" s="349" t="s">
        <v>7131</v>
      </c>
      <c r="D6050" s="349" t="s">
        <v>7132</v>
      </c>
      <c r="E6050" s="350" t="s">
        <v>24</v>
      </c>
      <c r="F6050" s="349" t="s">
        <v>24</v>
      </c>
      <c r="G6050" s="349">
        <v>102207</v>
      </c>
      <c r="H6050" s="349" t="s">
        <v>7142</v>
      </c>
      <c r="I6050" s="349" t="s">
        <v>194</v>
      </c>
      <c r="J6050" s="349" t="s">
        <v>1137</v>
      </c>
      <c r="K6050" s="350">
        <v>9.02</v>
      </c>
      <c r="L6050" s="349" t="s">
        <v>1138</v>
      </c>
    </row>
    <row r="6051" spans="1:12" ht="13.5" x14ac:dyDescent="0.25">
      <c r="A6051" s="349" t="s">
        <v>7082</v>
      </c>
      <c r="B6051" s="349" t="s">
        <v>7083</v>
      </c>
      <c r="C6051" s="349" t="s">
        <v>7131</v>
      </c>
      <c r="D6051" s="349" t="s">
        <v>7132</v>
      </c>
      <c r="E6051" s="350" t="s">
        <v>24</v>
      </c>
      <c r="F6051" s="349" t="s">
        <v>24</v>
      </c>
      <c r="G6051" s="349">
        <v>102208</v>
      </c>
      <c r="H6051" s="349" t="s">
        <v>7143</v>
      </c>
      <c r="I6051" s="349" t="s">
        <v>194</v>
      </c>
      <c r="J6051" s="349" t="s">
        <v>1137</v>
      </c>
      <c r="K6051" s="350">
        <v>8.6199999999999992</v>
      </c>
      <c r="L6051" s="349" t="s">
        <v>1138</v>
      </c>
    </row>
    <row r="6052" spans="1:12" ht="13.5" x14ac:dyDescent="0.25">
      <c r="A6052" s="349" t="s">
        <v>7082</v>
      </c>
      <c r="B6052" s="349" t="s">
        <v>7083</v>
      </c>
      <c r="C6052" s="349" t="s">
        <v>7131</v>
      </c>
      <c r="D6052" s="349" t="s">
        <v>7132</v>
      </c>
      <c r="E6052" s="350" t="s">
        <v>24</v>
      </c>
      <c r="F6052" s="349" t="s">
        <v>24</v>
      </c>
      <c r="G6052" s="349">
        <v>102209</v>
      </c>
      <c r="H6052" s="349" t="s">
        <v>7144</v>
      </c>
      <c r="I6052" s="349" t="s">
        <v>194</v>
      </c>
      <c r="J6052" s="349" t="s">
        <v>1137</v>
      </c>
      <c r="K6052" s="350">
        <v>8.8800000000000008</v>
      </c>
      <c r="L6052" s="349" t="s">
        <v>1138</v>
      </c>
    </row>
    <row r="6053" spans="1:12" ht="13.5" x14ac:dyDescent="0.25">
      <c r="A6053" s="349" t="s">
        <v>7082</v>
      </c>
      <c r="B6053" s="349" t="s">
        <v>7083</v>
      </c>
      <c r="C6053" s="349" t="s">
        <v>7131</v>
      </c>
      <c r="D6053" s="349" t="s">
        <v>7132</v>
      </c>
      <c r="E6053" s="350" t="s">
        <v>24</v>
      </c>
      <c r="F6053" s="349" t="s">
        <v>24</v>
      </c>
      <c r="G6053" s="349">
        <v>102210</v>
      </c>
      <c r="H6053" s="349" t="s">
        <v>7145</v>
      </c>
      <c r="I6053" s="349" t="s">
        <v>194</v>
      </c>
      <c r="J6053" s="349" t="s">
        <v>1524</v>
      </c>
      <c r="K6053" s="350">
        <v>8.4700000000000006</v>
      </c>
      <c r="L6053" s="349" t="s">
        <v>1138</v>
      </c>
    </row>
    <row r="6054" spans="1:12" ht="13.5" x14ac:dyDescent="0.25">
      <c r="A6054" s="349" t="s">
        <v>7082</v>
      </c>
      <c r="B6054" s="349" t="s">
        <v>7083</v>
      </c>
      <c r="C6054" s="349" t="s">
        <v>7131</v>
      </c>
      <c r="D6054" s="349" t="s">
        <v>7132</v>
      </c>
      <c r="E6054" s="350" t="s">
        <v>24</v>
      </c>
      <c r="F6054" s="349" t="s">
        <v>24</v>
      </c>
      <c r="G6054" s="349">
        <v>102213</v>
      </c>
      <c r="H6054" s="349" t="s">
        <v>7146</v>
      </c>
      <c r="I6054" s="349" t="s">
        <v>194</v>
      </c>
      <c r="J6054" s="349" t="s">
        <v>1137</v>
      </c>
      <c r="K6054" s="350">
        <v>21.3</v>
      </c>
      <c r="L6054" s="349" t="s">
        <v>1138</v>
      </c>
    </row>
    <row r="6055" spans="1:12" ht="13.5" x14ac:dyDescent="0.25">
      <c r="A6055" s="349" t="s">
        <v>7082</v>
      </c>
      <c r="B6055" s="349" t="s">
        <v>7083</v>
      </c>
      <c r="C6055" s="349" t="s">
        <v>7131</v>
      </c>
      <c r="D6055" s="349" t="s">
        <v>7132</v>
      </c>
      <c r="E6055" s="350" t="s">
        <v>24</v>
      </c>
      <c r="F6055" s="349" t="s">
        <v>24</v>
      </c>
      <c r="G6055" s="349">
        <v>102214</v>
      </c>
      <c r="H6055" s="349" t="s">
        <v>7147</v>
      </c>
      <c r="I6055" s="349" t="s">
        <v>194</v>
      </c>
      <c r="J6055" s="349" t="s">
        <v>1137</v>
      </c>
      <c r="K6055" s="350">
        <v>21.91</v>
      </c>
      <c r="L6055" s="349" t="s">
        <v>1138</v>
      </c>
    </row>
    <row r="6056" spans="1:12" ht="13.5" x14ac:dyDescent="0.25">
      <c r="A6056" s="349" t="s">
        <v>7082</v>
      </c>
      <c r="B6056" s="349" t="s">
        <v>7083</v>
      </c>
      <c r="C6056" s="349" t="s">
        <v>7131</v>
      </c>
      <c r="D6056" s="349" t="s">
        <v>7132</v>
      </c>
      <c r="E6056" s="350" t="s">
        <v>24</v>
      </c>
      <c r="F6056" s="349" t="s">
        <v>24</v>
      </c>
      <c r="G6056" s="349">
        <v>102215</v>
      </c>
      <c r="H6056" s="349" t="s">
        <v>7148</v>
      </c>
      <c r="I6056" s="349" t="s">
        <v>194</v>
      </c>
      <c r="J6056" s="349" t="s">
        <v>1524</v>
      </c>
      <c r="K6056" s="350">
        <v>19.96</v>
      </c>
      <c r="L6056" s="349" t="s">
        <v>1138</v>
      </c>
    </row>
    <row r="6057" spans="1:12" ht="13.5" x14ac:dyDescent="0.25">
      <c r="A6057" s="349" t="s">
        <v>7082</v>
      </c>
      <c r="B6057" s="349" t="s">
        <v>7083</v>
      </c>
      <c r="C6057" s="349" t="s">
        <v>7131</v>
      </c>
      <c r="D6057" s="349" t="s">
        <v>7132</v>
      </c>
      <c r="E6057" s="350" t="s">
        <v>24</v>
      </c>
      <c r="F6057" s="349" t="s">
        <v>24</v>
      </c>
      <c r="G6057" s="349">
        <v>102217</v>
      </c>
      <c r="H6057" s="349" t="s">
        <v>7149</v>
      </c>
      <c r="I6057" s="349" t="s">
        <v>194</v>
      </c>
      <c r="J6057" s="349" t="s">
        <v>1137</v>
      </c>
      <c r="K6057" s="350">
        <v>18.05</v>
      </c>
      <c r="L6057" s="349" t="s">
        <v>1138</v>
      </c>
    </row>
    <row r="6058" spans="1:12" ht="13.5" x14ac:dyDescent="0.25">
      <c r="A6058" s="349" t="s">
        <v>7082</v>
      </c>
      <c r="B6058" s="349" t="s">
        <v>7083</v>
      </c>
      <c r="C6058" s="349" t="s">
        <v>7131</v>
      </c>
      <c r="D6058" s="349" t="s">
        <v>7132</v>
      </c>
      <c r="E6058" s="350" t="s">
        <v>24</v>
      </c>
      <c r="F6058" s="349" t="s">
        <v>24</v>
      </c>
      <c r="G6058" s="349">
        <v>102218</v>
      </c>
      <c r="H6058" s="349" t="s">
        <v>7150</v>
      </c>
      <c r="I6058" s="349" t="s">
        <v>194</v>
      </c>
      <c r="J6058" s="349" t="s">
        <v>1137</v>
      </c>
      <c r="K6058" s="350">
        <v>17.239999999999998</v>
      </c>
      <c r="L6058" s="349" t="s">
        <v>1138</v>
      </c>
    </row>
    <row r="6059" spans="1:12" ht="13.5" x14ac:dyDescent="0.25">
      <c r="A6059" s="349" t="s">
        <v>7082</v>
      </c>
      <c r="B6059" s="349" t="s">
        <v>7083</v>
      </c>
      <c r="C6059" s="349" t="s">
        <v>7131</v>
      </c>
      <c r="D6059" s="349" t="s">
        <v>7132</v>
      </c>
      <c r="E6059" s="350" t="s">
        <v>24</v>
      </c>
      <c r="F6059" s="349" t="s">
        <v>24</v>
      </c>
      <c r="G6059" s="349">
        <v>102219</v>
      </c>
      <c r="H6059" s="349" t="s">
        <v>7151</v>
      </c>
      <c r="I6059" s="349" t="s">
        <v>194</v>
      </c>
      <c r="J6059" s="349" t="s">
        <v>1137</v>
      </c>
      <c r="K6059" s="350">
        <v>17.78</v>
      </c>
      <c r="L6059" s="349" t="s">
        <v>1138</v>
      </c>
    </row>
    <row r="6060" spans="1:12" ht="13.5" x14ac:dyDescent="0.25">
      <c r="A6060" s="349" t="s">
        <v>7082</v>
      </c>
      <c r="B6060" s="349" t="s">
        <v>7083</v>
      </c>
      <c r="C6060" s="349" t="s">
        <v>7131</v>
      </c>
      <c r="D6060" s="349" t="s">
        <v>7132</v>
      </c>
      <c r="E6060" s="350" t="s">
        <v>24</v>
      </c>
      <c r="F6060" s="349" t="s">
        <v>24</v>
      </c>
      <c r="G6060" s="349">
        <v>102220</v>
      </c>
      <c r="H6060" s="349" t="s">
        <v>7152</v>
      </c>
      <c r="I6060" s="349" t="s">
        <v>194</v>
      </c>
      <c r="J6060" s="349" t="s">
        <v>1524</v>
      </c>
      <c r="K6060" s="350">
        <v>16.97</v>
      </c>
      <c r="L6060" s="349" t="s">
        <v>1138</v>
      </c>
    </row>
    <row r="6061" spans="1:12" ht="13.5" x14ac:dyDescent="0.25">
      <c r="A6061" s="349" t="s">
        <v>7082</v>
      </c>
      <c r="B6061" s="349" t="s">
        <v>7083</v>
      </c>
      <c r="C6061" s="349" t="s">
        <v>7131</v>
      </c>
      <c r="D6061" s="349" t="s">
        <v>7132</v>
      </c>
      <c r="E6061" s="350" t="s">
        <v>24</v>
      </c>
      <c r="F6061" s="349" t="s">
        <v>24</v>
      </c>
      <c r="G6061" s="349">
        <v>102223</v>
      </c>
      <c r="H6061" s="349" t="s">
        <v>7153</v>
      </c>
      <c r="I6061" s="349" t="s">
        <v>194</v>
      </c>
      <c r="J6061" s="349" t="s">
        <v>1137</v>
      </c>
      <c r="K6061" s="350">
        <v>31.96</v>
      </c>
      <c r="L6061" s="349" t="s">
        <v>1138</v>
      </c>
    </row>
    <row r="6062" spans="1:12" ht="13.5" x14ac:dyDescent="0.25">
      <c r="A6062" s="349" t="s">
        <v>7082</v>
      </c>
      <c r="B6062" s="349" t="s">
        <v>7083</v>
      </c>
      <c r="C6062" s="349" t="s">
        <v>7131</v>
      </c>
      <c r="D6062" s="349" t="s">
        <v>7132</v>
      </c>
      <c r="E6062" s="350" t="s">
        <v>24</v>
      </c>
      <c r="F6062" s="349" t="s">
        <v>24</v>
      </c>
      <c r="G6062" s="349">
        <v>102224</v>
      </c>
      <c r="H6062" s="349" t="s">
        <v>7154</v>
      </c>
      <c r="I6062" s="349" t="s">
        <v>194</v>
      </c>
      <c r="J6062" s="349" t="s">
        <v>1137</v>
      </c>
      <c r="K6062" s="350">
        <v>32.880000000000003</v>
      </c>
      <c r="L6062" s="349" t="s">
        <v>1138</v>
      </c>
    </row>
    <row r="6063" spans="1:12" ht="13.5" x14ac:dyDescent="0.25">
      <c r="A6063" s="349" t="s">
        <v>7082</v>
      </c>
      <c r="B6063" s="349" t="s">
        <v>7083</v>
      </c>
      <c r="C6063" s="349" t="s">
        <v>7131</v>
      </c>
      <c r="D6063" s="349" t="s">
        <v>7132</v>
      </c>
      <c r="E6063" s="350" t="s">
        <v>24</v>
      </c>
      <c r="F6063" s="349" t="s">
        <v>24</v>
      </c>
      <c r="G6063" s="349">
        <v>102225</v>
      </c>
      <c r="H6063" s="349" t="s">
        <v>7155</v>
      </c>
      <c r="I6063" s="349" t="s">
        <v>194</v>
      </c>
      <c r="J6063" s="349" t="s">
        <v>1524</v>
      </c>
      <c r="K6063" s="350">
        <v>29.94</v>
      </c>
      <c r="L6063" s="349" t="s">
        <v>1138</v>
      </c>
    </row>
    <row r="6064" spans="1:12" ht="13.5" x14ac:dyDescent="0.25">
      <c r="A6064" s="349" t="s">
        <v>7082</v>
      </c>
      <c r="B6064" s="349" t="s">
        <v>7083</v>
      </c>
      <c r="C6064" s="349" t="s">
        <v>7131</v>
      </c>
      <c r="D6064" s="349" t="s">
        <v>7132</v>
      </c>
      <c r="E6064" s="350" t="s">
        <v>24</v>
      </c>
      <c r="F6064" s="349" t="s">
        <v>24</v>
      </c>
      <c r="G6064" s="349">
        <v>102227</v>
      </c>
      <c r="H6064" s="349" t="s">
        <v>7156</v>
      </c>
      <c r="I6064" s="349" t="s">
        <v>194</v>
      </c>
      <c r="J6064" s="349" t="s">
        <v>1137</v>
      </c>
      <c r="K6064" s="350">
        <v>27.09</v>
      </c>
      <c r="L6064" s="349" t="s">
        <v>1138</v>
      </c>
    </row>
    <row r="6065" spans="1:12" ht="13.5" x14ac:dyDescent="0.25">
      <c r="A6065" s="349" t="s">
        <v>7082</v>
      </c>
      <c r="B6065" s="349" t="s">
        <v>7083</v>
      </c>
      <c r="C6065" s="349" t="s">
        <v>7131</v>
      </c>
      <c r="D6065" s="349" t="s">
        <v>7132</v>
      </c>
      <c r="E6065" s="350" t="s">
        <v>24</v>
      </c>
      <c r="F6065" s="349" t="s">
        <v>24</v>
      </c>
      <c r="G6065" s="349">
        <v>102228</v>
      </c>
      <c r="H6065" s="349" t="s">
        <v>7157</v>
      </c>
      <c r="I6065" s="349" t="s">
        <v>194</v>
      </c>
      <c r="J6065" s="349" t="s">
        <v>1137</v>
      </c>
      <c r="K6065" s="350">
        <v>25.88</v>
      </c>
      <c r="L6065" s="349" t="s">
        <v>1138</v>
      </c>
    </row>
    <row r="6066" spans="1:12" ht="13.5" x14ac:dyDescent="0.25">
      <c r="A6066" s="349" t="s">
        <v>7082</v>
      </c>
      <c r="B6066" s="349" t="s">
        <v>7083</v>
      </c>
      <c r="C6066" s="349" t="s">
        <v>7131</v>
      </c>
      <c r="D6066" s="349" t="s">
        <v>7132</v>
      </c>
      <c r="E6066" s="350" t="s">
        <v>24</v>
      </c>
      <c r="F6066" s="349" t="s">
        <v>24</v>
      </c>
      <c r="G6066" s="349">
        <v>102229</v>
      </c>
      <c r="H6066" s="349" t="s">
        <v>7158</v>
      </c>
      <c r="I6066" s="349" t="s">
        <v>194</v>
      </c>
      <c r="J6066" s="349" t="s">
        <v>1137</v>
      </c>
      <c r="K6066" s="350">
        <v>26.68</v>
      </c>
      <c r="L6066" s="349" t="s">
        <v>1138</v>
      </c>
    </row>
    <row r="6067" spans="1:12" ht="13.5" x14ac:dyDescent="0.25">
      <c r="A6067" s="349" t="s">
        <v>7082</v>
      </c>
      <c r="B6067" s="349" t="s">
        <v>7083</v>
      </c>
      <c r="C6067" s="349" t="s">
        <v>7131</v>
      </c>
      <c r="D6067" s="349" t="s">
        <v>7132</v>
      </c>
      <c r="E6067" s="350" t="s">
        <v>24</v>
      </c>
      <c r="F6067" s="349" t="s">
        <v>24</v>
      </c>
      <c r="G6067" s="349">
        <v>102230</v>
      </c>
      <c r="H6067" s="349" t="s">
        <v>7159</v>
      </c>
      <c r="I6067" s="349" t="s">
        <v>194</v>
      </c>
      <c r="J6067" s="349" t="s">
        <v>1524</v>
      </c>
      <c r="K6067" s="350">
        <v>25.46</v>
      </c>
      <c r="L6067" s="349" t="s">
        <v>1138</v>
      </c>
    </row>
    <row r="6068" spans="1:12" ht="13.5" x14ac:dyDescent="0.25">
      <c r="A6068" s="349" t="s">
        <v>7082</v>
      </c>
      <c r="B6068" s="349" t="s">
        <v>7083</v>
      </c>
      <c r="C6068" s="349" t="s">
        <v>7131</v>
      </c>
      <c r="D6068" s="349" t="s">
        <v>7132</v>
      </c>
      <c r="E6068" s="350" t="s">
        <v>24</v>
      </c>
      <c r="F6068" s="349" t="s">
        <v>24</v>
      </c>
      <c r="G6068" s="349">
        <v>102233</v>
      </c>
      <c r="H6068" s="349" t="s">
        <v>7160</v>
      </c>
      <c r="I6068" s="349" t="s">
        <v>194</v>
      </c>
      <c r="J6068" s="349" t="s">
        <v>1137</v>
      </c>
      <c r="K6068" s="350">
        <v>11.06</v>
      </c>
      <c r="L6068" s="349" t="s">
        <v>1138</v>
      </c>
    </row>
    <row r="6069" spans="1:12" ht="13.5" x14ac:dyDescent="0.25">
      <c r="A6069" s="349" t="s">
        <v>7082</v>
      </c>
      <c r="B6069" s="349" t="s">
        <v>7083</v>
      </c>
      <c r="C6069" s="349" t="s">
        <v>7131</v>
      </c>
      <c r="D6069" s="349" t="s">
        <v>7132</v>
      </c>
      <c r="E6069" s="350" t="s">
        <v>24</v>
      </c>
      <c r="F6069" s="349" t="s">
        <v>24</v>
      </c>
      <c r="G6069" s="349">
        <v>102234</v>
      </c>
      <c r="H6069" s="349" t="s">
        <v>7161</v>
      </c>
      <c r="I6069" s="349" t="s">
        <v>194</v>
      </c>
      <c r="J6069" s="349" t="s">
        <v>1137</v>
      </c>
      <c r="K6069" s="350">
        <v>22.14</v>
      </c>
      <c r="L6069" s="349" t="s">
        <v>1138</v>
      </c>
    </row>
    <row r="6070" spans="1:12" ht="13.5" x14ac:dyDescent="0.25">
      <c r="A6070" s="349" t="s">
        <v>7082</v>
      </c>
      <c r="B6070" s="349" t="s">
        <v>7083</v>
      </c>
      <c r="C6070" s="349" t="s">
        <v>7162</v>
      </c>
      <c r="D6070" s="349" t="s">
        <v>7163</v>
      </c>
      <c r="E6070" s="350" t="s">
        <v>24</v>
      </c>
      <c r="F6070" s="349" t="s">
        <v>24</v>
      </c>
      <c r="G6070" s="349">
        <v>100716</v>
      </c>
      <c r="H6070" s="349" t="s">
        <v>7164</v>
      </c>
      <c r="I6070" s="349" t="s">
        <v>194</v>
      </c>
      <c r="J6070" s="349" t="s">
        <v>1333</v>
      </c>
      <c r="K6070" s="350">
        <v>27.67</v>
      </c>
      <c r="L6070" s="349" t="s">
        <v>1138</v>
      </c>
    </row>
    <row r="6071" spans="1:12" ht="13.5" x14ac:dyDescent="0.25">
      <c r="A6071" s="349" t="s">
        <v>7082</v>
      </c>
      <c r="B6071" s="349" t="s">
        <v>7083</v>
      </c>
      <c r="C6071" s="349" t="s">
        <v>7162</v>
      </c>
      <c r="D6071" s="349" t="s">
        <v>7163</v>
      </c>
      <c r="E6071" s="350" t="s">
        <v>24</v>
      </c>
      <c r="F6071" s="349" t="s">
        <v>24</v>
      </c>
      <c r="G6071" s="349">
        <v>100717</v>
      </c>
      <c r="H6071" s="349" t="s">
        <v>7165</v>
      </c>
      <c r="I6071" s="349" t="s">
        <v>194</v>
      </c>
      <c r="J6071" s="349" t="s">
        <v>1137</v>
      </c>
      <c r="K6071" s="350">
        <v>10.72</v>
      </c>
      <c r="L6071" s="349" t="s">
        <v>1138</v>
      </c>
    </row>
    <row r="6072" spans="1:12" ht="13.5" x14ac:dyDescent="0.25">
      <c r="A6072" s="349" t="s">
        <v>7082</v>
      </c>
      <c r="B6072" s="349" t="s">
        <v>7083</v>
      </c>
      <c r="C6072" s="349" t="s">
        <v>7162</v>
      </c>
      <c r="D6072" s="349" t="s">
        <v>7163</v>
      </c>
      <c r="E6072" s="350" t="s">
        <v>24</v>
      </c>
      <c r="F6072" s="349" t="s">
        <v>24</v>
      </c>
      <c r="G6072" s="349">
        <v>100718</v>
      </c>
      <c r="H6072" s="349" t="s">
        <v>7166</v>
      </c>
      <c r="I6072" s="349" t="s">
        <v>182</v>
      </c>
      <c r="J6072" s="349" t="s">
        <v>1137</v>
      </c>
      <c r="K6072" s="350">
        <v>1.46</v>
      </c>
      <c r="L6072" s="349" t="s">
        <v>1138</v>
      </c>
    </row>
    <row r="6073" spans="1:12" ht="13.5" x14ac:dyDescent="0.25">
      <c r="A6073" s="349" t="s">
        <v>7082</v>
      </c>
      <c r="B6073" s="349" t="s">
        <v>7083</v>
      </c>
      <c r="C6073" s="349" t="s">
        <v>7162</v>
      </c>
      <c r="D6073" s="349" t="s">
        <v>7163</v>
      </c>
      <c r="E6073" s="350" t="s">
        <v>24</v>
      </c>
      <c r="F6073" s="349" t="s">
        <v>24</v>
      </c>
      <c r="G6073" s="349">
        <v>100719</v>
      </c>
      <c r="H6073" s="349" t="s">
        <v>7167</v>
      </c>
      <c r="I6073" s="349" t="s">
        <v>194</v>
      </c>
      <c r="J6073" s="349" t="s">
        <v>1137</v>
      </c>
      <c r="K6073" s="350">
        <v>11.25</v>
      </c>
      <c r="L6073" s="349" t="s">
        <v>1138</v>
      </c>
    </row>
    <row r="6074" spans="1:12" ht="13.5" x14ac:dyDescent="0.25">
      <c r="A6074" s="349" t="s">
        <v>7082</v>
      </c>
      <c r="B6074" s="349" t="s">
        <v>7083</v>
      </c>
      <c r="C6074" s="349" t="s">
        <v>7162</v>
      </c>
      <c r="D6074" s="349" t="s">
        <v>7163</v>
      </c>
      <c r="E6074" s="350" t="s">
        <v>24</v>
      </c>
      <c r="F6074" s="349" t="s">
        <v>24</v>
      </c>
      <c r="G6074" s="349">
        <v>100720</v>
      </c>
      <c r="H6074" s="349" t="s">
        <v>7168</v>
      </c>
      <c r="I6074" s="349" t="s">
        <v>194</v>
      </c>
      <c r="J6074" s="349" t="s">
        <v>1137</v>
      </c>
      <c r="K6074" s="350">
        <v>11.38</v>
      </c>
      <c r="L6074" s="349" t="s">
        <v>1138</v>
      </c>
    </row>
    <row r="6075" spans="1:12" ht="13.5" x14ac:dyDescent="0.25">
      <c r="A6075" s="349" t="s">
        <v>7082</v>
      </c>
      <c r="B6075" s="349" t="s">
        <v>7083</v>
      </c>
      <c r="C6075" s="349" t="s">
        <v>7162</v>
      </c>
      <c r="D6075" s="349" t="s">
        <v>7163</v>
      </c>
      <c r="E6075" s="350" t="s">
        <v>24</v>
      </c>
      <c r="F6075" s="349" t="s">
        <v>24</v>
      </c>
      <c r="G6075" s="349">
        <v>100721</v>
      </c>
      <c r="H6075" s="349" t="s">
        <v>7169</v>
      </c>
      <c r="I6075" s="349" t="s">
        <v>194</v>
      </c>
      <c r="J6075" s="349" t="s">
        <v>1137</v>
      </c>
      <c r="K6075" s="350">
        <v>26.35</v>
      </c>
      <c r="L6075" s="349" t="s">
        <v>1138</v>
      </c>
    </row>
    <row r="6076" spans="1:12" ht="13.5" x14ac:dyDescent="0.25">
      <c r="A6076" s="349" t="s">
        <v>7082</v>
      </c>
      <c r="B6076" s="349" t="s">
        <v>7083</v>
      </c>
      <c r="C6076" s="349" t="s">
        <v>7162</v>
      </c>
      <c r="D6076" s="349" t="s">
        <v>7163</v>
      </c>
      <c r="E6076" s="350" t="s">
        <v>24</v>
      </c>
      <c r="F6076" s="349" t="s">
        <v>24</v>
      </c>
      <c r="G6076" s="349">
        <v>100722</v>
      </c>
      <c r="H6076" s="349" t="s">
        <v>7170</v>
      </c>
      <c r="I6076" s="349" t="s">
        <v>194</v>
      </c>
      <c r="J6076" s="349" t="s">
        <v>1137</v>
      </c>
      <c r="K6076" s="350">
        <v>25.87</v>
      </c>
      <c r="L6076" s="349" t="s">
        <v>1138</v>
      </c>
    </row>
    <row r="6077" spans="1:12" ht="13.5" x14ac:dyDescent="0.25">
      <c r="A6077" s="349" t="s">
        <v>7082</v>
      </c>
      <c r="B6077" s="349" t="s">
        <v>7083</v>
      </c>
      <c r="C6077" s="349" t="s">
        <v>7162</v>
      </c>
      <c r="D6077" s="349" t="s">
        <v>7163</v>
      </c>
      <c r="E6077" s="350" t="s">
        <v>24</v>
      </c>
      <c r="F6077" s="349" t="s">
        <v>24</v>
      </c>
      <c r="G6077" s="349">
        <v>100723</v>
      </c>
      <c r="H6077" s="349" t="s">
        <v>7171</v>
      </c>
      <c r="I6077" s="349" t="s">
        <v>194</v>
      </c>
      <c r="J6077" s="349" t="s">
        <v>1137</v>
      </c>
      <c r="K6077" s="350">
        <v>12.07</v>
      </c>
      <c r="L6077" s="349" t="s">
        <v>1138</v>
      </c>
    </row>
    <row r="6078" spans="1:12" ht="13.5" x14ac:dyDescent="0.25">
      <c r="A6078" s="349" t="s">
        <v>7082</v>
      </c>
      <c r="B6078" s="349" t="s">
        <v>7083</v>
      </c>
      <c r="C6078" s="349" t="s">
        <v>7162</v>
      </c>
      <c r="D6078" s="349" t="s">
        <v>7163</v>
      </c>
      <c r="E6078" s="350" t="s">
        <v>24</v>
      </c>
      <c r="F6078" s="349" t="s">
        <v>24</v>
      </c>
      <c r="G6078" s="349">
        <v>100724</v>
      </c>
      <c r="H6078" s="349" t="s">
        <v>7172</v>
      </c>
      <c r="I6078" s="349" t="s">
        <v>194</v>
      </c>
      <c r="J6078" s="349" t="s">
        <v>1137</v>
      </c>
      <c r="K6078" s="350">
        <v>14.71</v>
      </c>
      <c r="L6078" s="349" t="s">
        <v>1138</v>
      </c>
    </row>
    <row r="6079" spans="1:12" ht="13.5" x14ac:dyDescent="0.25">
      <c r="A6079" s="349" t="s">
        <v>7082</v>
      </c>
      <c r="B6079" s="349" t="s">
        <v>7083</v>
      </c>
      <c r="C6079" s="349" t="s">
        <v>7162</v>
      </c>
      <c r="D6079" s="349" t="s">
        <v>7163</v>
      </c>
      <c r="E6079" s="350" t="s">
        <v>24</v>
      </c>
      <c r="F6079" s="349" t="s">
        <v>24</v>
      </c>
      <c r="G6079" s="349">
        <v>100725</v>
      </c>
      <c r="H6079" s="349" t="s">
        <v>7173</v>
      </c>
      <c r="I6079" s="349" t="s">
        <v>194</v>
      </c>
      <c r="J6079" s="349" t="s">
        <v>1137</v>
      </c>
      <c r="K6079" s="350">
        <v>26.62</v>
      </c>
      <c r="L6079" s="349" t="s">
        <v>1138</v>
      </c>
    </row>
    <row r="6080" spans="1:12" ht="13.5" x14ac:dyDescent="0.25">
      <c r="A6080" s="349" t="s">
        <v>7082</v>
      </c>
      <c r="B6080" s="349" t="s">
        <v>7083</v>
      </c>
      <c r="C6080" s="349" t="s">
        <v>7162</v>
      </c>
      <c r="D6080" s="349" t="s">
        <v>7163</v>
      </c>
      <c r="E6080" s="350" t="s">
        <v>24</v>
      </c>
      <c r="F6080" s="349" t="s">
        <v>24</v>
      </c>
      <c r="G6080" s="349">
        <v>100726</v>
      </c>
      <c r="H6080" s="349" t="s">
        <v>7174</v>
      </c>
      <c r="I6080" s="349" t="s">
        <v>194</v>
      </c>
      <c r="J6080" s="349" t="s">
        <v>1137</v>
      </c>
      <c r="K6080" s="350">
        <v>29.09</v>
      </c>
      <c r="L6080" s="349" t="s">
        <v>1138</v>
      </c>
    </row>
    <row r="6081" spans="1:12" ht="13.5" x14ac:dyDescent="0.25">
      <c r="A6081" s="349" t="s">
        <v>7082</v>
      </c>
      <c r="B6081" s="349" t="s">
        <v>7083</v>
      </c>
      <c r="C6081" s="349" t="s">
        <v>7162</v>
      </c>
      <c r="D6081" s="349" t="s">
        <v>7163</v>
      </c>
      <c r="E6081" s="350" t="s">
        <v>24</v>
      </c>
      <c r="F6081" s="349" t="s">
        <v>24</v>
      </c>
      <c r="G6081" s="349">
        <v>100727</v>
      </c>
      <c r="H6081" s="349" t="s">
        <v>7175</v>
      </c>
      <c r="I6081" s="349" t="s">
        <v>194</v>
      </c>
      <c r="J6081" s="349" t="s">
        <v>1137</v>
      </c>
      <c r="K6081" s="350">
        <v>27.55</v>
      </c>
      <c r="L6081" s="349" t="s">
        <v>1138</v>
      </c>
    </row>
    <row r="6082" spans="1:12" ht="13.5" x14ac:dyDescent="0.25">
      <c r="A6082" s="349" t="s">
        <v>7082</v>
      </c>
      <c r="B6082" s="349" t="s">
        <v>7083</v>
      </c>
      <c r="C6082" s="349" t="s">
        <v>7162</v>
      </c>
      <c r="D6082" s="349" t="s">
        <v>7163</v>
      </c>
      <c r="E6082" s="350" t="s">
        <v>24</v>
      </c>
      <c r="F6082" s="349" t="s">
        <v>24</v>
      </c>
      <c r="G6082" s="349">
        <v>100728</v>
      </c>
      <c r="H6082" s="349" t="s">
        <v>7176</v>
      </c>
      <c r="I6082" s="349" t="s">
        <v>194</v>
      </c>
      <c r="J6082" s="349" t="s">
        <v>1137</v>
      </c>
      <c r="K6082" s="350">
        <v>24.95</v>
      </c>
      <c r="L6082" s="349" t="s">
        <v>1138</v>
      </c>
    </row>
    <row r="6083" spans="1:12" ht="13.5" x14ac:dyDescent="0.25">
      <c r="A6083" s="349" t="s">
        <v>7082</v>
      </c>
      <c r="B6083" s="349" t="s">
        <v>7083</v>
      </c>
      <c r="C6083" s="349" t="s">
        <v>7162</v>
      </c>
      <c r="D6083" s="349" t="s">
        <v>7163</v>
      </c>
      <c r="E6083" s="350" t="s">
        <v>24</v>
      </c>
      <c r="F6083" s="349" t="s">
        <v>24</v>
      </c>
      <c r="G6083" s="349">
        <v>100729</v>
      </c>
      <c r="H6083" s="349" t="s">
        <v>7177</v>
      </c>
      <c r="I6083" s="349" t="s">
        <v>194</v>
      </c>
      <c r="J6083" s="349" t="s">
        <v>1137</v>
      </c>
      <c r="K6083" s="350">
        <v>20.79</v>
      </c>
      <c r="L6083" s="349" t="s">
        <v>1138</v>
      </c>
    </row>
    <row r="6084" spans="1:12" ht="13.5" x14ac:dyDescent="0.25">
      <c r="A6084" s="349" t="s">
        <v>7082</v>
      </c>
      <c r="B6084" s="349" t="s">
        <v>7083</v>
      </c>
      <c r="C6084" s="349" t="s">
        <v>7162</v>
      </c>
      <c r="D6084" s="349" t="s">
        <v>7163</v>
      </c>
      <c r="E6084" s="350" t="s">
        <v>24</v>
      </c>
      <c r="F6084" s="349" t="s">
        <v>24</v>
      </c>
      <c r="G6084" s="349">
        <v>100730</v>
      </c>
      <c r="H6084" s="349" t="s">
        <v>7178</v>
      </c>
      <c r="I6084" s="349" t="s">
        <v>194</v>
      </c>
      <c r="J6084" s="349" t="s">
        <v>1137</v>
      </c>
      <c r="K6084" s="350">
        <v>24.51</v>
      </c>
      <c r="L6084" s="349" t="s">
        <v>1138</v>
      </c>
    </row>
    <row r="6085" spans="1:12" ht="13.5" x14ac:dyDescent="0.25">
      <c r="A6085" s="349" t="s">
        <v>7082</v>
      </c>
      <c r="B6085" s="349" t="s">
        <v>7083</v>
      </c>
      <c r="C6085" s="349" t="s">
        <v>7162</v>
      </c>
      <c r="D6085" s="349" t="s">
        <v>7163</v>
      </c>
      <c r="E6085" s="350" t="s">
        <v>24</v>
      </c>
      <c r="F6085" s="349" t="s">
        <v>24</v>
      </c>
      <c r="G6085" s="349">
        <v>100733</v>
      </c>
      <c r="H6085" s="349" t="s">
        <v>7179</v>
      </c>
      <c r="I6085" s="349" t="s">
        <v>194</v>
      </c>
      <c r="J6085" s="349" t="s">
        <v>1137</v>
      </c>
      <c r="K6085" s="350">
        <v>14.12</v>
      </c>
      <c r="L6085" s="349" t="s">
        <v>1138</v>
      </c>
    </row>
    <row r="6086" spans="1:12" ht="13.5" x14ac:dyDescent="0.25">
      <c r="A6086" s="349" t="s">
        <v>7082</v>
      </c>
      <c r="B6086" s="349" t="s">
        <v>7083</v>
      </c>
      <c r="C6086" s="349" t="s">
        <v>7162</v>
      </c>
      <c r="D6086" s="349" t="s">
        <v>7163</v>
      </c>
      <c r="E6086" s="350" t="s">
        <v>24</v>
      </c>
      <c r="F6086" s="349" t="s">
        <v>24</v>
      </c>
      <c r="G6086" s="349">
        <v>100734</v>
      </c>
      <c r="H6086" s="349" t="s">
        <v>7180</v>
      </c>
      <c r="I6086" s="349" t="s">
        <v>194</v>
      </c>
      <c r="J6086" s="349" t="s">
        <v>1137</v>
      </c>
      <c r="K6086" s="350">
        <v>17.61</v>
      </c>
      <c r="L6086" s="349" t="s">
        <v>1138</v>
      </c>
    </row>
    <row r="6087" spans="1:12" ht="13.5" x14ac:dyDescent="0.25">
      <c r="A6087" s="349" t="s">
        <v>7082</v>
      </c>
      <c r="B6087" s="349" t="s">
        <v>7083</v>
      </c>
      <c r="C6087" s="349" t="s">
        <v>7162</v>
      </c>
      <c r="D6087" s="349" t="s">
        <v>7163</v>
      </c>
      <c r="E6087" s="350" t="s">
        <v>24</v>
      </c>
      <c r="F6087" s="349" t="s">
        <v>24</v>
      </c>
      <c r="G6087" s="349">
        <v>100735</v>
      </c>
      <c r="H6087" s="349" t="s">
        <v>7181</v>
      </c>
      <c r="I6087" s="349" t="s">
        <v>194</v>
      </c>
      <c r="J6087" s="349" t="s">
        <v>1137</v>
      </c>
      <c r="K6087" s="350">
        <v>11.8</v>
      </c>
      <c r="L6087" s="349" t="s">
        <v>1138</v>
      </c>
    </row>
    <row r="6088" spans="1:12" ht="13.5" x14ac:dyDescent="0.25">
      <c r="A6088" s="349" t="s">
        <v>7082</v>
      </c>
      <c r="B6088" s="349" t="s">
        <v>7083</v>
      </c>
      <c r="C6088" s="349" t="s">
        <v>7162</v>
      </c>
      <c r="D6088" s="349" t="s">
        <v>7163</v>
      </c>
      <c r="E6088" s="350" t="s">
        <v>24</v>
      </c>
      <c r="F6088" s="349" t="s">
        <v>24</v>
      </c>
      <c r="G6088" s="349">
        <v>100736</v>
      </c>
      <c r="H6088" s="349" t="s">
        <v>7182</v>
      </c>
      <c r="I6088" s="349" t="s">
        <v>194</v>
      </c>
      <c r="J6088" s="349" t="s">
        <v>1137</v>
      </c>
      <c r="K6088" s="350">
        <v>15.74</v>
      </c>
      <c r="L6088" s="349" t="s">
        <v>1138</v>
      </c>
    </row>
    <row r="6089" spans="1:12" ht="13.5" x14ac:dyDescent="0.25">
      <c r="A6089" s="349" t="s">
        <v>7082</v>
      </c>
      <c r="B6089" s="349" t="s">
        <v>7083</v>
      </c>
      <c r="C6089" s="349" t="s">
        <v>7162</v>
      </c>
      <c r="D6089" s="349" t="s">
        <v>7163</v>
      </c>
      <c r="E6089" s="350" t="s">
        <v>24</v>
      </c>
      <c r="F6089" s="349" t="s">
        <v>24</v>
      </c>
      <c r="G6089" s="349">
        <v>100739</v>
      </c>
      <c r="H6089" s="349" t="s">
        <v>7183</v>
      </c>
      <c r="I6089" s="349" t="s">
        <v>194</v>
      </c>
      <c r="J6089" s="349" t="s">
        <v>1137</v>
      </c>
      <c r="K6089" s="350">
        <v>11.07</v>
      </c>
      <c r="L6089" s="349" t="s">
        <v>1138</v>
      </c>
    </row>
    <row r="6090" spans="1:12" ht="13.5" x14ac:dyDescent="0.25">
      <c r="A6090" s="349" t="s">
        <v>7082</v>
      </c>
      <c r="B6090" s="349" t="s">
        <v>7083</v>
      </c>
      <c r="C6090" s="349" t="s">
        <v>7162</v>
      </c>
      <c r="D6090" s="349" t="s">
        <v>7163</v>
      </c>
      <c r="E6090" s="350" t="s">
        <v>24</v>
      </c>
      <c r="F6090" s="349" t="s">
        <v>24</v>
      </c>
      <c r="G6090" s="349">
        <v>100740</v>
      </c>
      <c r="H6090" s="349" t="s">
        <v>7184</v>
      </c>
      <c r="I6090" s="349" t="s">
        <v>194</v>
      </c>
      <c r="J6090" s="349" t="s">
        <v>1137</v>
      </c>
      <c r="K6090" s="350">
        <v>11.95</v>
      </c>
      <c r="L6090" s="349" t="s">
        <v>1138</v>
      </c>
    </row>
    <row r="6091" spans="1:12" ht="13.5" x14ac:dyDescent="0.25">
      <c r="A6091" s="349" t="s">
        <v>7082</v>
      </c>
      <c r="B6091" s="349" t="s">
        <v>7083</v>
      </c>
      <c r="C6091" s="349" t="s">
        <v>7162</v>
      </c>
      <c r="D6091" s="349" t="s">
        <v>7163</v>
      </c>
      <c r="E6091" s="350" t="s">
        <v>24</v>
      </c>
      <c r="F6091" s="349" t="s">
        <v>24</v>
      </c>
      <c r="G6091" s="349">
        <v>100741</v>
      </c>
      <c r="H6091" s="349" t="s">
        <v>7185</v>
      </c>
      <c r="I6091" s="349" t="s">
        <v>194</v>
      </c>
      <c r="J6091" s="349" t="s">
        <v>1137</v>
      </c>
      <c r="K6091" s="350">
        <v>25.97</v>
      </c>
      <c r="L6091" s="349" t="s">
        <v>1138</v>
      </c>
    </row>
    <row r="6092" spans="1:12" ht="13.5" x14ac:dyDescent="0.25">
      <c r="A6092" s="349" t="s">
        <v>7082</v>
      </c>
      <c r="B6092" s="349" t="s">
        <v>7083</v>
      </c>
      <c r="C6092" s="349" t="s">
        <v>7162</v>
      </c>
      <c r="D6092" s="349" t="s">
        <v>7163</v>
      </c>
      <c r="E6092" s="350" t="s">
        <v>24</v>
      </c>
      <c r="F6092" s="349" t="s">
        <v>24</v>
      </c>
      <c r="G6092" s="349">
        <v>100742</v>
      </c>
      <c r="H6092" s="349" t="s">
        <v>7186</v>
      </c>
      <c r="I6092" s="349" t="s">
        <v>194</v>
      </c>
      <c r="J6092" s="349" t="s">
        <v>1137</v>
      </c>
      <c r="K6092" s="350">
        <v>26.42</v>
      </c>
      <c r="L6092" s="349" t="s">
        <v>1138</v>
      </c>
    </row>
    <row r="6093" spans="1:12" ht="13.5" x14ac:dyDescent="0.25">
      <c r="A6093" s="349" t="s">
        <v>7082</v>
      </c>
      <c r="B6093" s="349" t="s">
        <v>7083</v>
      </c>
      <c r="C6093" s="349" t="s">
        <v>7162</v>
      </c>
      <c r="D6093" s="349" t="s">
        <v>7163</v>
      </c>
      <c r="E6093" s="350" t="s">
        <v>24</v>
      </c>
      <c r="F6093" s="349" t="s">
        <v>24</v>
      </c>
      <c r="G6093" s="349">
        <v>100743</v>
      </c>
      <c r="H6093" s="349" t="s">
        <v>7187</v>
      </c>
      <c r="I6093" s="349" t="s">
        <v>194</v>
      </c>
      <c r="J6093" s="349" t="s">
        <v>1524</v>
      </c>
      <c r="K6093" s="350">
        <v>10.81</v>
      </c>
      <c r="L6093" s="349" t="s">
        <v>1138</v>
      </c>
    </row>
    <row r="6094" spans="1:12" ht="13.5" x14ac:dyDescent="0.25">
      <c r="A6094" s="349" t="s">
        <v>7082</v>
      </c>
      <c r="B6094" s="349" t="s">
        <v>7083</v>
      </c>
      <c r="C6094" s="349" t="s">
        <v>7162</v>
      </c>
      <c r="D6094" s="349" t="s">
        <v>7163</v>
      </c>
      <c r="E6094" s="350" t="s">
        <v>24</v>
      </c>
      <c r="F6094" s="349" t="s">
        <v>24</v>
      </c>
      <c r="G6094" s="349">
        <v>100744</v>
      </c>
      <c r="H6094" s="349" t="s">
        <v>7188</v>
      </c>
      <c r="I6094" s="349" t="s">
        <v>194</v>
      </c>
      <c r="J6094" s="349" t="s">
        <v>1524</v>
      </c>
      <c r="K6094" s="350">
        <v>11.79</v>
      </c>
      <c r="L6094" s="349" t="s">
        <v>1138</v>
      </c>
    </row>
    <row r="6095" spans="1:12" ht="13.5" x14ac:dyDescent="0.25">
      <c r="A6095" s="349" t="s">
        <v>7082</v>
      </c>
      <c r="B6095" s="349" t="s">
        <v>7083</v>
      </c>
      <c r="C6095" s="349" t="s">
        <v>7162</v>
      </c>
      <c r="D6095" s="349" t="s">
        <v>7163</v>
      </c>
      <c r="E6095" s="350" t="s">
        <v>24</v>
      </c>
      <c r="F6095" s="349" t="s">
        <v>24</v>
      </c>
      <c r="G6095" s="349">
        <v>100745</v>
      </c>
      <c r="H6095" s="349" t="s">
        <v>7189</v>
      </c>
      <c r="I6095" s="349" t="s">
        <v>194</v>
      </c>
      <c r="J6095" s="349" t="s">
        <v>1524</v>
      </c>
      <c r="K6095" s="350">
        <v>25.71</v>
      </c>
      <c r="L6095" s="349" t="s">
        <v>1138</v>
      </c>
    </row>
    <row r="6096" spans="1:12" ht="13.5" x14ac:dyDescent="0.25">
      <c r="A6096" s="349" t="s">
        <v>7082</v>
      </c>
      <c r="B6096" s="349" t="s">
        <v>7083</v>
      </c>
      <c r="C6096" s="349" t="s">
        <v>7162</v>
      </c>
      <c r="D6096" s="349" t="s">
        <v>7163</v>
      </c>
      <c r="E6096" s="350" t="s">
        <v>24</v>
      </c>
      <c r="F6096" s="349" t="s">
        <v>24</v>
      </c>
      <c r="G6096" s="349">
        <v>100746</v>
      </c>
      <c r="H6096" s="349" t="s">
        <v>7190</v>
      </c>
      <c r="I6096" s="349" t="s">
        <v>194</v>
      </c>
      <c r="J6096" s="349" t="s">
        <v>1524</v>
      </c>
      <c r="K6096" s="350">
        <v>26.26</v>
      </c>
      <c r="L6096" s="349" t="s">
        <v>1138</v>
      </c>
    </row>
    <row r="6097" spans="1:12" ht="13.5" x14ac:dyDescent="0.25">
      <c r="A6097" s="349" t="s">
        <v>7082</v>
      </c>
      <c r="B6097" s="349" t="s">
        <v>7083</v>
      </c>
      <c r="C6097" s="349" t="s">
        <v>7162</v>
      </c>
      <c r="D6097" s="349" t="s">
        <v>7163</v>
      </c>
      <c r="E6097" s="350" t="s">
        <v>24</v>
      </c>
      <c r="F6097" s="349" t="s">
        <v>24</v>
      </c>
      <c r="G6097" s="349">
        <v>100747</v>
      </c>
      <c r="H6097" s="349" t="s">
        <v>7191</v>
      </c>
      <c r="I6097" s="349" t="s">
        <v>194</v>
      </c>
      <c r="J6097" s="349" t="s">
        <v>1137</v>
      </c>
      <c r="K6097" s="350">
        <v>10.92</v>
      </c>
      <c r="L6097" s="349" t="s">
        <v>1138</v>
      </c>
    </row>
    <row r="6098" spans="1:12" ht="13.5" x14ac:dyDescent="0.25">
      <c r="A6098" s="349" t="s">
        <v>7082</v>
      </c>
      <c r="B6098" s="349" t="s">
        <v>7083</v>
      </c>
      <c r="C6098" s="349" t="s">
        <v>7162</v>
      </c>
      <c r="D6098" s="349" t="s">
        <v>7163</v>
      </c>
      <c r="E6098" s="350" t="s">
        <v>24</v>
      </c>
      <c r="F6098" s="349" t="s">
        <v>24</v>
      </c>
      <c r="G6098" s="349">
        <v>100748</v>
      </c>
      <c r="H6098" s="349" t="s">
        <v>7192</v>
      </c>
      <c r="I6098" s="349" t="s">
        <v>194</v>
      </c>
      <c r="J6098" s="349" t="s">
        <v>1137</v>
      </c>
      <c r="K6098" s="350">
        <v>11.86</v>
      </c>
      <c r="L6098" s="349" t="s">
        <v>1138</v>
      </c>
    </row>
    <row r="6099" spans="1:12" ht="13.5" x14ac:dyDescent="0.25">
      <c r="A6099" s="349" t="s">
        <v>7082</v>
      </c>
      <c r="B6099" s="349" t="s">
        <v>7083</v>
      </c>
      <c r="C6099" s="349" t="s">
        <v>7162</v>
      </c>
      <c r="D6099" s="349" t="s">
        <v>7163</v>
      </c>
      <c r="E6099" s="350" t="s">
        <v>24</v>
      </c>
      <c r="F6099" s="349" t="s">
        <v>24</v>
      </c>
      <c r="G6099" s="349">
        <v>100749</v>
      </c>
      <c r="H6099" s="349" t="s">
        <v>7193</v>
      </c>
      <c r="I6099" s="349" t="s">
        <v>194</v>
      </c>
      <c r="J6099" s="349" t="s">
        <v>1137</v>
      </c>
      <c r="K6099" s="350">
        <v>25.82</v>
      </c>
      <c r="L6099" s="349" t="s">
        <v>1138</v>
      </c>
    </row>
    <row r="6100" spans="1:12" ht="13.5" x14ac:dyDescent="0.25">
      <c r="A6100" s="349" t="s">
        <v>7082</v>
      </c>
      <c r="B6100" s="349" t="s">
        <v>7083</v>
      </c>
      <c r="C6100" s="349" t="s">
        <v>7162</v>
      </c>
      <c r="D6100" s="349" t="s">
        <v>7163</v>
      </c>
      <c r="E6100" s="350" t="s">
        <v>24</v>
      </c>
      <c r="F6100" s="349" t="s">
        <v>24</v>
      </c>
      <c r="G6100" s="349">
        <v>100750</v>
      </c>
      <c r="H6100" s="349" t="s">
        <v>7194</v>
      </c>
      <c r="I6100" s="349" t="s">
        <v>194</v>
      </c>
      <c r="J6100" s="349" t="s">
        <v>1137</v>
      </c>
      <c r="K6100" s="350">
        <v>26.33</v>
      </c>
      <c r="L6100" s="349" t="s">
        <v>1138</v>
      </c>
    </row>
    <row r="6101" spans="1:12" ht="13.5" x14ac:dyDescent="0.25">
      <c r="A6101" s="349" t="s">
        <v>7082</v>
      </c>
      <c r="B6101" s="349" t="s">
        <v>7083</v>
      </c>
      <c r="C6101" s="349" t="s">
        <v>7162</v>
      </c>
      <c r="D6101" s="349" t="s">
        <v>7163</v>
      </c>
      <c r="E6101" s="350" t="s">
        <v>24</v>
      </c>
      <c r="F6101" s="349" t="s">
        <v>24</v>
      </c>
      <c r="G6101" s="349">
        <v>100751</v>
      </c>
      <c r="H6101" s="349" t="s">
        <v>7195</v>
      </c>
      <c r="I6101" s="349" t="s">
        <v>194</v>
      </c>
      <c r="J6101" s="349" t="s">
        <v>1137</v>
      </c>
      <c r="K6101" s="350">
        <v>41.58</v>
      </c>
      <c r="L6101" s="349" t="s">
        <v>1138</v>
      </c>
    </row>
    <row r="6102" spans="1:12" ht="13.5" x14ac:dyDescent="0.25">
      <c r="A6102" s="349" t="s">
        <v>7082</v>
      </c>
      <c r="B6102" s="349" t="s">
        <v>7083</v>
      </c>
      <c r="C6102" s="349" t="s">
        <v>7162</v>
      </c>
      <c r="D6102" s="349" t="s">
        <v>7163</v>
      </c>
      <c r="E6102" s="350" t="s">
        <v>24</v>
      </c>
      <c r="F6102" s="349" t="s">
        <v>24</v>
      </c>
      <c r="G6102" s="349">
        <v>100752</v>
      </c>
      <c r="H6102" s="349" t="s">
        <v>7196</v>
      </c>
      <c r="I6102" s="349" t="s">
        <v>194</v>
      </c>
      <c r="J6102" s="349" t="s">
        <v>1137</v>
      </c>
      <c r="K6102" s="350">
        <v>49.03</v>
      </c>
      <c r="L6102" s="349" t="s">
        <v>1138</v>
      </c>
    </row>
    <row r="6103" spans="1:12" ht="13.5" x14ac:dyDescent="0.25">
      <c r="A6103" s="349" t="s">
        <v>7082</v>
      </c>
      <c r="B6103" s="349" t="s">
        <v>7083</v>
      </c>
      <c r="C6103" s="349" t="s">
        <v>7162</v>
      </c>
      <c r="D6103" s="349" t="s">
        <v>7163</v>
      </c>
      <c r="E6103" s="350" t="s">
        <v>24</v>
      </c>
      <c r="F6103" s="349" t="s">
        <v>24</v>
      </c>
      <c r="G6103" s="349">
        <v>100753</v>
      </c>
      <c r="H6103" s="349" t="s">
        <v>7197</v>
      </c>
      <c r="I6103" s="349" t="s">
        <v>194</v>
      </c>
      <c r="J6103" s="349" t="s">
        <v>1137</v>
      </c>
      <c r="K6103" s="350">
        <v>23.62</v>
      </c>
      <c r="L6103" s="349" t="s">
        <v>1138</v>
      </c>
    </row>
    <row r="6104" spans="1:12" ht="13.5" x14ac:dyDescent="0.25">
      <c r="A6104" s="349" t="s">
        <v>7082</v>
      </c>
      <c r="B6104" s="349" t="s">
        <v>7083</v>
      </c>
      <c r="C6104" s="349" t="s">
        <v>7162</v>
      </c>
      <c r="D6104" s="349" t="s">
        <v>7163</v>
      </c>
      <c r="E6104" s="350" t="s">
        <v>24</v>
      </c>
      <c r="F6104" s="349" t="s">
        <v>24</v>
      </c>
      <c r="G6104" s="349">
        <v>100754</v>
      </c>
      <c r="H6104" s="349" t="s">
        <v>7198</v>
      </c>
      <c r="I6104" s="349" t="s">
        <v>194</v>
      </c>
      <c r="J6104" s="349" t="s">
        <v>1137</v>
      </c>
      <c r="K6104" s="350">
        <v>31.48</v>
      </c>
      <c r="L6104" s="349" t="s">
        <v>1138</v>
      </c>
    </row>
    <row r="6105" spans="1:12" ht="13.5" x14ac:dyDescent="0.25">
      <c r="A6105" s="349" t="s">
        <v>7082</v>
      </c>
      <c r="B6105" s="349" t="s">
        <v>7083</v>
      </c>
      <c r="C6105" s="349" t="s">
        <v>7162</v>
      </c>
      <c r="D6105" s="349" t="s">
        <v>7163</v>
      </c>
      <c r="E6105" s="350" t="s">
        <v>24</v>
      </c>
      <c r="F6105" s="349" t="s">
        <v>24</v>
      </c>
      <c r="G6105" s="349">
        <v>100757</v>
      </c>
      <c r="H6105" s="349" t="s">
        <v>7199</v>
      </c>
      <c r="I6105" s="349" t="s">
        <v>194</v>
      </c>
      <c r="J6105" s="349" t="s">
        <v>1137</v>
      </c>
      <c r="K6105" s="350">
        <v>51.95</v>
      </c>
      <c r="L6105" s="349" t="s">
        <v>1138</v>
      </c>
    </row>
    <row r="6106" spans="1:12" ht="13.5" x14ac:dyDescent="0.25">
      <c r="A6106" s="349" t="s">
        <v>7082</v>
      </c>
      <c r="B6106" s="349" t="s">
        <v>7083</v>
      </c>
      <c r="C6106" s="349" t="s">
        <v>7162</v>
      </c>
      <c r="D6106" s="349" t="s">
        <v>7163</v>
      </c>
      <c r="E6106" s="350" t="s">
        <v>24</v>
      </c>
      <c r="F6106" s="349" t="s">
        <v>24</v>
      </c>
      <c r="G6106" s="349">
        <v>100758</v>
      </c>
      <c r="H6106" s="349" t="s">
        <v>7200</v>
      </c>
      <c r="I6106" s="349" t="s">
        <v>194</v>
      </c>
      <c r="J6106" s="349" t="s">
        <v>1137</v>
      </c>
      <c r="K6106" s="350">
        <v>52.88</v>
      </c>
      <c r="L6106" s="349" t="s">
        <v>1138</v>
      </c>
    </row>
    <row r="6107" spans="1:12" ht="13.5" x14ac:dyDescent="0.25">
      <c r="A6107" s="349" t="s">
        <v>7082</v>
      </c>
      <c r="B6107" s="349" t="s">
        <v>7083</v>
      </c>
      <c r="C6107" s="349" t="s">
        <v>7162</v>
      </c>
      <c r="D6107" s="349" t="s">
        <v>7163</v>
      </c>
      <c r="E6107" s="350" t="s">
        <v>24</v>
      </c>
      <c r="F6107" s="349" t="s">
        <v>24</v>
      </c>
      <c r="G6107" s="349">
        <v>100759</v>
      </c>
      <c r="H6107" s="349" t="s">
        <v>1097</v>
      </c>
      <c r="I6107" s="349" t="s">
        <v>194</v>
      </c>
      <c r="J6107" s="349" t="s">
        <v>1524</v>
      </c>
      <c r="K6107" s="350">
        <v>51.42</v>
      </c>
      <c r="L6107" s="349" t="s">
        <v>1138</v>
      </c>
    </row>
    <row r="6108" spans="1:12" ht="13.5" x14ac:dyDescent="0.25">
      <c r="A6108" s="349" t="s">
        <v>7082</v>
      </c>
      <c r="B6108" s="349" t="s">
        <v>7083</v>
      </c>
      <c r="C6108" s="349" t="s">
        <v>7162</v>
      </c>
      <c r="D6108" s="349" t="s">
        <v>7163</v>
      </c>
      <c r="E6108" s="350" t="s">
        <v>24</v>
      </c>
      <c r="F6108" s="349" t="s">
        <v>24</v>
      </c>
      <c r="G6108" s="349">
        <v>100760</v>
      </c>
      <c r="H6108" s="349" t="s">
        <v>7201</v>
      </c>
      <c r="I6108" s="349" t="s">
        <v>194</v>
      </c>
      <c r="J6108" s="349" t="s">
        <v>1524</v>
      </c>
      <c r="K6108" s="350">
        <v>52.54</v>
      </c>
      <c r="L6108" s="349" t="s">
        <v>1138</v>
      </c>
    </row>
    <row r="6109" spans="1:12" ht="13.5" x14ac:dyDescent="0.25">
      <c r="A6109" s="349" t="s">
        <v>7082</v>
      </c>
      <c r="B6109" s="349" t="s">
        <v>7083</v>
      </c>
      <c r="C6109" s="349" t="s">
        <v>7162</v>
      </c>
      <c r="D6109" s="349" t="s">
        <v>7163</v>
      </c>
      <c r="E6109" s="350" t="s">
        <v>24</v>
      </c>
      <c r="F6109" s="349" t="s">
        <v>24</v>
      </c>
      <c r="G6109" s="349">
        <v>100761</v>
      </c>
      <c r="H6109" s="349" t="s">
        <v>7202</v>
      </c>
      <c r="I6109" s="349" t="s">
        <v>194</v>
      </c>
      <c r="J6109" s="349" t="s">
        <v>1137</v>
      </c>
      <c r="K6109" s="350">
        <v>51.64</v>
      </c>
      <c r="L6109" s="349" t="s">
        <v>1138</v>
      </c>
    </row>
    <row r="6110" spans="1:12" ht="13.5" x14ac:dyDescent="0.25">
      <c r="A6110" s="349" t="s">
        <v>7082</v>
      </c>
      <c r="B6110" s="349" t="s">
        <v>7083</v>
      </c>
      <c r="C6110" s="349" t="s">
        <v>7162</v>
      </c>
      <c r="D6110" s="349" t="s">
        <v>7163</v>
      </c>
      <c r="E6110" s="350" t="s">
        <v>24</v>
      </c>
      <c r="F6110" s="349" t="s">
        <v>24</v>
      </c>
      <c r="G6110" s="349">
        <v>100762</v>
      </c>
      <c r="H6110" s="349" t="s">
        <v>7203</v>
      </c>
      <c r="I6110" s="349" t="s">
        <v>194</v>
      </c>
      <c r="J6110" s="349" t="s">
        <v>1137</v>
      </c>
      <c r="K6110" s="350">
        <v>52.68</v>
      </c>
      <c r="L6110" s="349" t="s">
        <v>1138</v>
      </c>
    </row>
    <row r="6111" spans="1:12" ht="13.5" x14ac:dyDescent="0.25">
      <c r="A6111" s="349" t="s">
        <v>7082</v>
      </c>
      <c r="B6111" s="349" t="s">
        <v>7083</v>
      </c>
      <c r="C6111" s="349" t="s">
        <v>7204</v>
      </c>
      <c r="D6111" s="349" t="s">
        <v>7205</v>
      </c>
      <c r="E6111" s="350" t="s">
        <v>24</v>
      </c>
      <c r="F6111" s="349" t="s">
        <v>24</v>
      </c>
      <c r="G6111" s="349">
        <v>102488</v>
      </c>
      <c r="H6111" s="349" t="s">
        <v>7206</v>
      </c>
      <c r="I6111" s="349" t="s">
        <v>194</v>
      </c>
      <c r="J6111" s="349" t="s">
        <v>1333</v>
      </c>
      <c r="K6111" s="350">
        <v>3.56</v>
      </c>
      <c r="L6111" s="349" t="s">
        <v>1138</v>
      </c>
    </row>
    <row r="6112" spans="1:12" ht="13.5" x14ac:dyDescent="0.25">
      <c r="A6112" s="349" t="s">
        <v>7082</v>
      </c>
      <c r="B6112" s="349" t="s">
        <v>7083</v>
      </c>
      <c r="C6112" s="349" t="s">
        <v>7204</v>
      </c>
      <c r="D6112" s="349" t="s">
        <v>7205</v>
      </c>
      <c r="E6112" s="350" t="s">
        <v>24</v>
      </c>
      <c r="F6112" s="349" t="s">
        <v>24</v>
      </c>
      <c r="G6112" s="349">
        <v>102489</v>
      </c>
      <c r="H6112" s="349" t="s">
        <v>7207</v>
      </c>
      <c r="I6112" s="349" t="s">
        <v>194</v>
      </c>
      <c r="J6112" s="349" t="s">
        <v>1137</v>
      </c>
      <c r="K6112" s="350">
        <v>27.48</v>
      </c>
      <c r="L6112" s="349" t="s">
        <v>1138</v>
      </c>
    </row>
    <row r="6113" spans="1:12" ht="13.5" x14ac:dyDescent="0.25">
      <c r="A6113" s="349" t="s">
        <v>7082</v>
      </c>
      <c r="B6113" s="349" t="s">
        <v>7083</v>
      </c>
      <c r="C6113" s="349" t="s">
        <v>7204</v>
      </c>
      <c r="D6113" s="349" t="s">
        <v>7205</v>
      </c>
      <c r="E6113" s="350" t="s">
        <v>24</v>
      </c>
      <c r="F6113" s="349" t="s">
        <v>24</v>
      </c>
      <c r="G6113" s="349">
        <v>102491</v>
      </c>
      <c r="H6113" s="349" t="s">
        <v>7208</v>
      </c>
      <c r="I6113" s="349" t="s">
        <v>194</v>
      </c>
      <c r="J6113" s="349" t="s">
        <v>1137</v>
      </c>
      <c r="K6113" s="350">
        <v>21.72</v>
      </c>
      <c r="L6113" s="349" t="s">
        <v>1138</v>
      </c>
    </row>
    <row r="6114" spans="1:12" ht="13.5" x14ac:dyDescent="0.25">
      <c r="A6114" s="349" t="s">
        <v>7082</v>
      </c>
      <c r="B6114" s="349" t="s">
        <v>7083</v>
      </c>
      <c r="C6114" s="349" t="s">
        <v>7204</v>
      </c>
      <c r="D6114" s="349" t="s">
        <v>7205</v>
      </c>
      <c r="E6114" s="350" t="s">
        <v>24</v>
      </c>
      <c r="F6114" s="349" t="s">
        <v>24</v>
      </c>
      <c r="G6114" s="349">
        <v>102492</v>
      </c>
      <c r="H6114" s="349" t="s">
        <v>7209</v>
      </c>
      <c r="I6114" s="349" t="s">
        <v>194</v>
      </c>
      <c r="J6114" s="349" t="s">
        <v>1137</v>
      </c>
      <c r="K6114" s="350">
        <v>27.47</v>
      </c>
      <c r="L6114" s="349" t="s">
        <v>1138</v>
      </c>
    </row>
    <row r="6115" spans="1:12" ht="13.5" x14ac:dyDescent="0.25">
      <c r="A6115" s="349" t="s">
        <v>7082</v>
      </c>
      <c r="B6115" s="349" t="s">
        <v>7083</v>
      </c>
      <c r="C6115" s="349" t="s">
        <v>7204</v>
      </c>
      <c r="D6115" s="349" t="s">
        <v>7205</v>
      </c>
      <c r="E6115" s="350" t="s">
        <v>24</v>
      </c>
      <c r="F6115" s="349" t="s">
        <v>24</v>
      </c>
      <c r="G6115" s="349">
        <v>102494</v>
      </c>
      <c r="H6115" s="349" t="s">
        <v>7210</v>
      </c>
      <c r="I6115" s="349" t="s">
        <v>194</v>
      </c>
      <c r="J6115" s="349" t="s">
        <v>1137</v>
      </c>
      <c r="K6115" s="350">
        <v>65.010000000000005</v>
      </c>
      <c r="L6115" s="349" t="s">
        <v>1138</v>
      </c>
    </row>
    <row r="6116" spans="1:12" ht="13.5" x14ac:dyDescent="0.25">
      <c r="A6116" s="349" t="s">
        <v>7082</v>
      </c>
      <c r="B6116" s="349" t="s">
        <v>7083</v>
      </c>
      <c r="C6116" s="349" t="s">
        <v>7204</v>
      </c>
      <c r="D6116" s="349" t="s">
        <v>7205</v>
      </c>
      <c r="E6116" s="350" t="s">
        <v>24</v>
      </c>
      <c r="F6116" s="349" t="s">
        <v>24</v>
      </c>
      <c r="G6116" s="349">
        <v>102496</v>
      </c>
      <c r="H6116" s="349" t="s">
        <v>7211</v>
      </c>
      <c r="I6116" s="349" t="s">
        <v>182</v>
      </c>
      <c r="J6116" s="349" t="s">
        <v>1137</v>
      </c>
      <c r="K6116" s="350">
        <v>13.71</v>
      </c>
      <c r="L6116" s="349" t="s">
        <v>1138</v>
      </c>
    </row>
    <row r="6117" spans="1:12" ht="13.5" x14ac:dyDescent="0.25">
      <c r="A6117" s="349" t="s">
        <v>7082</v>
      </c>
      <c r="B6117" s="349" t="s">
        <v>7083</v>
      </c>
      <c r="C6117" s="349" t="s">
        <v>7204</v>
      </c>
      <c r="D6117" s="349" t="s">
        <v>7205</v>
      </c>
      <c r="E6117" s="350" t="s">
        <v>24</v>
      </c>
      <c r="F6117" s="349" t="s">
        <v>24</v>
      </c>
      <c r="G6117" s="349">
        <v>102497</v>
      </c>
      <c r="H6117" s="349" t="s">
        <v>7212</v>
      </c>
      <c r="I6117" s="349" t="s">
        <v>182</v>
      </c>
      <c r="J6117" s="349" t="s">
        <v>1137</v>
      </c>
      <c r="K6117" s="350">
        <v>5.07</v>
      </c>
      <c r="L6117" s="349" t="s">
        <v>1138</v>
      </c>
    </row>
    <row r="6118" spans="1:12" ht="13.5" x14ac:dyDescent="0.25">
      <c r="A6118" s="349" t="s">
        <v>7082</v>
      </c>
      <c r="B6118" s="349" t="s">
        <v>7083</v>
      </c>
      <c r="C6118" s="349" t="s">
        <v>7204</v>
      </c>
      <c r="D6118" s="349" t="s">
        <v>7205</v>
      </c>
      <c r="E6118" s="350" t="s">
        <v>24</v>
      </c>
      <c r="F6118" s="349" t="s">
        <v>24</v>
      </c>
      <c r="G6118" s="349">
        <v>102498</v>
      </c>
      <c r="H6118" s="349" t="s">
        <v>7213</v>
      </c>
      <c r="I6118" s="349" t="s">
        <v>182</v>
      </c>
      <c r="J6118" s="349" t="s">
        <v>1137</v>
      </c>
      <c r="K6118" s="350">
        <v>1.67</v>
      </c>
      <c r="L6118" s="349" t="s">
        <v>1138</v>
      </c>
    </row>
    <row r="6119" spans="1:12" ht="13.5" x14ac:dyDescent="0.25">
      <c r="A6119" s="349" t="s">
        <v>7082</v>
      </c>
      <c r="B6119" s="349" t="s">
        <v>7083</v>
      </c>
      <c r="C6119" s="349" t="s">
        <v>7204</v>
      </c>
      <c r="D6119" s="349" t="s">
        <v>7205</v>
      </c>
      <c r="E6119" s="350" t="s">
        <v>24</v>
      </c>
      <c r="F6119" s="349" t="s">
        <v>24</v>
      </c>
      <c r="G6119" s="349">
        <v>102499</v>
      </c>
      <c r="H6119" s="349" t="s">
        <v>7214</v>
      </c>
      <c r="I6119" s="349" t="s">
        <v>194</v>
      </c>
      <c r="J6119" s="349" t="s">
        <v>1137</v>
      </c>
      <c r="K6119" s="350">
        <v>3.14</v>
      </c>
      <c r="L6119" s="349" t="s">
        <v>1138</v>
      </c>
    </row>
    <row r="6120" spans="1:12" ht="13.5" x14ac:dyDescent="0.25">
      <c r="A6120" s="349" t="s">
        <v>7082</v>
      </c>
      <c r="B6120" s="349" t="s">
        <v>7083</v>
      </c>
      <c r="C6120" s="349" t="s">
        <v>7204</v>
      </c>
      <c r="D6120" s="349" t="s">
        <v>7205</v>
      </c>
      <c r="E6120" s="350" t="s">
        <v>24</v>
      </c>
      <c r="F6120" s="349" t="s">
        <v>24</v>
      </c>
      <c r="G6120" s="349">
        <v>102500</v>
      </c>
      <c r="H6120" s="349" t="s">
        <v>7215</v>
      </c>
      <c r="I6120" s="349" t="s">
        <v>182</v>
      </c>
      <c r="J6120" s="349" t="s">
        <v>1137</v>
      </c>
      <c r="K6120" s="350">
        <v>4.55</v>
      </c>
      <c r="L6120" s="349" t="s">
        <v>1138</v>
      </c>
    </row>
    <row r="6121" spans="1:12" ht="13.5" x14ac:dyDescent="0.25">
      <c r="A6121" s="349" t="s">
        <v>7082</v>
      </c>
      <c r="B6121" s="349" t="s">
        <v>7083</v>
      </c>
      <c r="C6121" s="349" t="s">
        <v>7204</v>
      </c>
      <c r="D6121" s="349" t="s">
        <v>7205</v>
      </c>
      <c r="E6121" s="350" t="s">
        <v>24</v>
      </c>
      <c r="F6121" s="349" t="s">
        <v>24</v>
      </c>
      <c r="G6121" s="349">
        <v>102501</v>
      </c>
      <c r="H6121" s="349" t="s">
        <v>7216</v>
      </c>
      <c r="I6121" s="349" t="s">
        <v>194</v>
      </c>
      <c r="J6121" s="349" t="s">
        <v>1137</v>
      </c>
      <c r="K6121" s="350">
        <v>25.95</v>
      </c>
      <c r="L6121" s="349" t="s">
        <v>1138</v>
      </c>
    </row>
    <row r="6122" spans="1:12" ht="13.5" x14ac:dyDescent="0.25">
      <c r="A6122" s="349" t="s">
        <v>7082</v>
      </c>
      <c r="B6122" s="349" t="s">
        <v>7083</v>
      </c>
      <c r="C6122" s="349" t="s">
        <v>7204</v>
      </c>
      <c r="D6122" s="349" t="s">
        <v>7205</v>
      </c>
      <c r="E6122" s="350" t="s">
        <v>24</v>
      </c>
      <c r="F6122" s="349" t="s">
        <v>24</v>
      </c>
      <c r="G6122" s="349">
        <v>102504</v>
      </c>
      <c r="H6122" s="349" t="s">
        <v>7217</v>
      </c>
      <c r="I6122" s="349" t="s">
        <v>182</v>
      </c>
      <c r="J6122" s="349" t="s">
        <v>1137</v>
      </c>
      <c r="K6122" s="350">
        <v>10.31</v>
      </c>
      <c r="L6122" s="349" t="s">
        <v>1138</v>
      </c>
    </row>
    <row r="6123" spans="1:12" ht="13.5" x14ac:dyDescent="0.25">
      <c r="A6123" s="349" t="s">
        <v>7082</v>
      </c>
      <c r="B6123" s="349" t="s">
        <v>7083</v>
      </c>
      <c r="C6123" s="349" t="s">
        <v>7204</v>
      </c>
      <c r="D6123" s="349" t="s">
        <v>7205</v>
      </c>
      <c r="E6123" s="350" t="s">
        <v>24</v>
      </c>
      <c r="F6123" s="349" t="s">
        <v>24</v>
      </c>
      <c r="G6123" s="349">
        <v>102505</v>
      </c>
      <c r="H6123" s="349" t="s">
        <v>7218</v>
      </c>
      <c r="I6123" s="349" t="s">
        <v>182</v>
      </c>
      <c r="J6123" s="349" t="s">
        <v>1137</v>
      </c>
      <c r="K6123" s="350">
        <v>11.01</v>
      </c>
      <c r="L6123" s="349" t="s">
        <v>1138</v>
      </c>
    </row>
    <row r="6124" spans="1:12" ht="13.5" x14ac:dyDescent="0.25">
      <c r="A6124" s="349" t="s">
        <v>7082</v>
      </c>
      <c r="B6124" s="349" t="s">
        <v>7083</v>
      </c>
      <c r="C6124" s="349" t="s">
        <v>7204</v>
      </c>
      <c r="D6124" s="349" t="s">
        <v>7205</v>
      </c>
      <c r="E6124" s="350" t="s">
        <v>24</v>
      </c>
      <c r="F6124" s="349" t="s">
        <v>24</v>
      </c>
      <c r="G6124" s="349">
        <v>102506</v>
      </c>
      <c r="H6124" s="349" t="s">
        <v>7219</v>
      </c>
      <c r="I6124" s="349" t="s">
        <v>182</v>
      </c>
      <c r="J6124" s="349" t="s">
        <v>1137</v>
      </c>
      <c r="K6124" s="350">
        <v>11.32</v>
      </c>
      <c r="L6124" s="349" t="s">
        <v>1138</v>
      </c>
    </row>
    <row r="6125" spans="1:12" ht="13.5" x14ac:dyDescent="0.25">
      <c r="A6125" s="349" t="s">
        <v>7082</v>
      </c>
      <c r="B6125" s="349" t="s">
        <v>7083</v>
      </c>
      <c r="C6125" s="349" t="s">
        <v>7204</v>
      </c>
      <c r="D6125" s="349" t="s">
        <v>7205</v>
      </c>
      <c r="E6125" s="350" t="s">
        <v>24</v>
      </c>
      <c r="F6125" s="349" t="s">
        <v>24</v>
      </c>
      <c r="G6125" s="349">
        <v>102507</v>
      </c>
      <c r="H6125" s="349" t="s">
        <v>7220</v>
      </c>
      <c r="I6125" s="349" t="s">
        <v>182</v>
      </c>
      <c r="J6125" s="349" t="s">
        <v>1137</v>
      </c>
      <c r="K6125" s="350">
        <v>6.56</v>
      </c>
      <c r="L6125" s="349" t="s">
        <v>1138</v>
      </c>
    </row>
    <row r="6126" spans="1:12" ht="13.5" x14ac:dyDescent="0.25">
      <c r="A6126" s="349" t="s">
        <v>7082</v>
      </c>
      <c r="B6126" s="349" t="s">
        <v>7083</v>
      </c>
      <c r="C6126" s="349" t="s">
        <v>7204</v>
      </c>
      <c r="D6126" s="349" t="s">
        <v>7205</v>
      </c>
      <c r="E6126" s="350" t="s">
        <v>24</v>
      </c>
      <c r="F6126" s="349" t="s">
        <v>24</v>
      </c>
      <c r="G6126" s="349">
        <v>102508</v>
      </c>
      <c r="H6126" s="349" t="s">
        <v>7221</v>
      </c>
      <c r="I6126" s="349" t="s">
        <v>194</v>
      </c>
      <c r="J6126" s="349" t="s">
        <v>1137</v>
      </c>
      <c r="K6126" s="350">
        <v>46.5</v>
      </c>
      <c r="L6126" s="349" t="s">
        <v>1138</v>
      </c>
    </row>
    <row r="6127" spans="1:12" ht="13.5" x14ac:dyDescent="0.25">
      <c r="A6127" s="349" t="s">
        <v>7082</v>
      </c>
      <c r="B6127" s="349" t="s">
        <v>7083</v>
      </c>
      <c r="C6127" s="349" t="s">
        <v>7204</v>
      </c>
      <c r="D6127" s="349" t="s">
        <v>7205</v>
      </c>
      <c r="E6127" s="350" t="s">
        <v>24</v>
      </c>
      <c r="F6127" s="349" t="s">
        <v>24</v>
      </c>
      <c r="G6127" s="349">
        <v>102509</v>
      </c>
      <c r="H6127" s="349" t="s">
        <v>7222</v>
      </c>
      <c r="I6127" s="349" t="s">
        <v>194</v>
      </c>
      <c r="J6127" s="349" t="s">
        <v>1137</v>
      </c>
      <c r="K6127" s="350">
        <v>28.26</v>
      </c>
      <c r="L6127" s="349" t="s">
        <v>1138</v>
      </c>
    </row>
    <row r="6128" spans="1:12" ht="13.5" x14ac:dyDescent="0.25">
      <c r="A6128" s="349" t="s">
        <v>7082</v>
      </c>
      <c r="B6128" s="349" t="s">
        <v>7083</v>
      </c>
      <c r="C6128" s="349" t="s">
        <v>7204</v>
      </c>
      <c r="D6128" s="349" t="s">
        <v>7205</v>
      </c>
      <c r="E6128" s="350" t="s">
        <v>24</v>
      </c>
      <c r="F6128" s="349" t="s">
        <v>24</v>
      </c>
      <c r="G6128" s="349">
        <v>102512</v>
      </c>
      <c r="H6128" s="349" t="s">
        <v>7223</v>
      </c>
      <c r="I6128" s="349" t="s">
        <v>182</v>
      </c>
      <c r="J6128" s="349" t="s">
        <v>1333</v>
      </c>
      <c r="K6128" s="350">
        <v>5.93</v>
      </c>
      <c r="L6128" s="349" t="s">
        <v>1138</v>
      </c>
    </row>
    <row r="6129" spans="1:12" ht="13.5" x14ac:dyDescent="0.25">
      <c r="A6129" s="349" t="s">
        <v>7082</v>
      </c>
      <c r="B6129" s="349" t="s">
        <v>7083</v>
      </c>
      <c r="C6129" s="349" t="s">
        <v>7204</v>
      </c>
      <c r="D6129" s="349" t="s">
        <v>7205</v>
      </c>
      <c r="E6129" s="350" t="s">
        <v>24</v>
      </c>
      <c r="F6129" s="349" t="s">
        <v>24</v>
      </c>
      <c r="G6129" s="349">
        <v>102513</v>
      </c>
      <c r="H6129" s="349" t="s">
        <v>7224</v>
      </c>
      <c r="I6129" s="349" t="s">
        <v>194</v>
      </c>
      <c r="J6129" s="349" t="s">
        <v>1137</v>
      </c>
      <c r="K6129" s="350">
        <v>49.09</v>
      </c>
      <c r="L6129" s="349" t="s">
        <v>1138</v>
      </c>
    </row>
    <row r="6130" spans="1:12" ht="13.5" x14ac:dyDescent="0.25">
      <c r="A6130" s="349" t="s">
        <v>7082</v>
      </c>
      <c r="B6130" s="349" t="s">
        <v>7083</v>
      </c>
      <c r="C6130" s="349" t="s">
        <v>7204</v>
      </c>
      <c r="D6130" s="349" t="s">
        <v>7205</v>
      </c>
      <c r="E6130" s="350" t="s">
        <v>24</v>
      </c>
      <c r="F6130" s="349" t="s">
        <v>24</v>
      </c>
      <c r="G6130" s="349">
        <v>102520</v>
      </c>
      <c r="H6130" s="349" t="s">
        <v>7225</v>
      </c>
      <c r="I6130" s="349" t="s">
        <v>194</v>
      </c>
      <c r="J6130" s="349" t="s">
        <v>1137</v>
      </c>
      <c r="K6130" s="350">
        <v>85.49</v>
      </c>
      <c r="L6130" s="349" t="s">
        <v>1138</v>
      </c>
    </row>
    <row r="6131" spans="1:12" ht="13.5" x14ac:dyDescent="0.25">
      <c r="A6131" s="349" t="s">
        <v>7226</v>
      </c>
      <c r="B6131" s="349" t="s">
        <v>7227</v>
      </c>
      <c r="C6131" s="349" t="s">
        <v>7228</v>
      </c>
      <c r="D6131" s="349" t="s">
        <v>7229</v>
      </c>
      <c r="E6131" s="350" t="s">
        <v>24</v>
      </c>
      <c r="F6131" s="349" t="s">
        <v>24</v>
      </c>
      <c r="G6131" s="349">
        <v>101749</v>
      </c>
      <c r="H6131" s="349" t="s">
        <v>7230</v>
      </c>
      <c r="I6131" s="349" t="s">
        <v>194</v>
      </c>
      <c r="J6131" s="349" t="s">
        <v>1333</v>
      </c>
      <c r="K6131" s="350">
        <v>51.08</v>
      </c>
      <c r="L6131" s="349" t="s">
        <v>1138</v>
      </c>
    </row>
    <row r="6132" spans="1:12" ht="13.5" x14ac:dyDescent="0.25">
      <c r="A6132" s="349" t="s">
        <v>7226</v>
      </c>
      <c r="B6132" s="349" t="s">
        <v>7227</v>
      </c>
      <c r="C6132" s="349" t="s">
        <v>7228</v>
      </c>
      <c r="D6132" s="349" t="s">
        <v>7229</v>
      </c>
      <c r="E6132" s="350" t="s">
        <v>24</v>
      </c>
      <c r="F6132" s="349" t="s">
        <v>24</v>
      </c>
      <c r="G6132" s="349">
        <v>101750</v>
      </c>
      <c r="H6132" s="349" t="s">
        <v>7231</v>
      </c>
      <c r="I6132" s="349" t="s">
        <v>194</v>
      </c>
      <c r="J6132" s="349" t="s">
        <v>1333</v>
      </c>
      <c r="K6132" s="350">
        <v>48.6</v>
      </c>
      <c r="L6132" s="349" t="s">
        <v>1138</v>
      </c>
    </row>
    <row r="6133" spans="1:12" ht="13.5" x14ac:dyDescent="0.25">
      <c r="A6133" s="349" t="s">
        <v>7226</v>
      </c>
      <c r="B6133" s="349" t="s">
        <v>7227</v>
      </c>
      <c r="C6133" s="349" t="s">
        <v>7232</v>
      </c>
      <c r="D6133" s="349" t="s">
        <v>7233</v>
      </c>
      <c r="E6133" s="350" t="s">
        <v>24</v>
      </c>
      <c r="F6133" s="349" t="s">
        <v>24</v>
      </c>
      <c r="G6133" s="349">
        <v>101729</v>
      </c>
      <c r="H6133" s="349" t="s">
        <v>7234</v>
      </c>
      <c r="I6133" s="349" t="s">
        <v>194</v>
      </c>
      <c r="J6133" s="349" t="s">
        <v>1137</v>
      </c>
      <c r="K6133" s="350">
        <v>208.41</v>
      </c>
      <c r="L6133" s="349" t="s">
        <v>1138</v>
      </c>
    </row>
    <row r="6134" spans="1:12" ht="13.5" x14ac:dyDescent="0.25">
      <c r="A6134" s="349" t="s">
        <v>7226</v>
      </c>
      <c r="B6134" s="349" t="s">
        <v>7227</v>
      </c>
      <c r="C6134" s="349" t="s">
        <v>7232</v>
      </c>
      <c r="D6134" s="349" t="s">
        <v>7233</v>
      </c>
      <c r="E6134" s="350" t="s">
        <v>24</v>
      </c>
      <c r="F6134" s="349" t="s">
        <v>24</v>
      </c>
      <c r="G6134" s="349">
        <v>101746</v>
      </c>
      <c r="H6134" s="349" t="s">
        <v>7235</v>
      </c>
      <c r="I6134" s="349" t="s">
        <v>194</v>
      </c>
      <c r="J6134" s="349" t="s">
        <v>1137</v>
      </c>
      <c r="K6134" s="350">
        <v>315.64</v>
      </c>
      <c r="L6134" s="349" t="s">
        <v>1138</v>
      </c>
    </row>
    <row r="6135" spans="1:12" ht="13.5" x14ac:dyDescent="0.25">
      <c r="A6135" s="349" t="s">
        <v>7226</v>
      </c>
      <c r="B6135" s="349" t="s">
        <v>7227</v>
      </c>
      <c r="C6135" s="349" t="s">
        <v>7232</v>
      </c>
      <c r="D6135" s="349" t="s">
        <v>7233</v>
      </c>
      <c r="E6135" s="350" t="s">
        <v>24</v>
      </c>
      <c r="F6135" s="349" t="s">
        <v>24</v>
      </c>
      <c r="G6135" s="349">
        <v>101751</v>
      </c>
      <c r="H6135" s="349" t="s">
        <v>7236</v>
      </c>
      <c r="I6135" s="349" t="s">
        <v>194</v>
      </c>
      <c r="J6135" s="349" t="s">
        <v>1137</v>
      </c>
      <c r="K6135" s="350">
        <v>215.3</v>
      </c>
      <c r="L6135" s="349" t="s">
        <v>1138</v>
      </c>
    </row>
    <row r="6136" spans="1:12" ht="13.5" x14ac:dyDescent="0.25">
      <c r="A6136" s="349" t="s">
        <v>7226</v>
      </c>
      <c r="B6136" s="349" t="s">
        <v>7227</v>
      </c>
      <c r="C6136" s="349" t="s">
        <v>7237</v>
      </c>
      <c r="D6136" s="349" t="s">
        <v>7238</v>
      </c>
      <c r="E6136" s="350" t="s">
        <v>24</v>
      </c>
      <c r="F6136" s="349" t="s">
        <v>24</v>
      </c>
      <c r="G6136" s="349">
        <v>87246</v>
      </c>
      <c r="H6136" s="349" t="s">
        <v>7239</v>
      </c>
      <c r="I6136" s="349" t="s">
        <v>194</v>
      </c>
      <c r="J6136" s="349" t="s">
        <v>1137</v>
      </c>
      <c r="K6136" s="350">
        <v>72.37</v>
      </c>
      <c r="L6136" s="349" t="s">
        <v>1138</v>
      </c>
    </row>
    <row r="6137" spans="1:12" ht="13.5" x14ac:dyDescent="0.25">
      <c r="A6137" s="349" t="s">
        <v>7226</v>
      </c>
      <c r="B6137" s="349" t="s">
        <v>7227</v>
      </c>
      <c r="C6137" s="349" t="s">
        <v>7237</v>
      </c>
      <c r="D6137" s="349" t="s">
        <v>7238</v>
      </c>
      <c r="E6137" s="350" t="s">
        <v>24</v>
      </c>
      <c r="F6137" s="349" t="s">
        <v>24</v>
      </c>
      <c r="G6137" s="349">
        <v>87247</v>
      </c>
      <c r="H6137" s="349" t="s">
        <v>7240</v>
      </c>
      <c r="I6137" s="349" t="s">
        <v>194</v>
      </c>
      <c r="J6137" s="349" t="s">
        <v>1137</v>
      </c>
      <c r="K6137" s="350">
        <v>65.38</v>
      </c>
      <c r="L6137" s="349" t="s">
        <v>1138</v>
      </c>
    </row>
    <row r="6138" spans="1:12" ht="13.5" x14ac:dyDescent="0.25">
      <c r="A6138" s="349" t="s">
        <v>7226</v>
      </c>
      <c r="B6138" s="349" t="s">
        <v>7227</v>
      </c>
      <c r="C6138" s="349" t="s">
        <v>7237</v>
      </c>
      <c r="D6138" s="349" t="s">
        <v>7238</v>
      </c>
      <c r="E6138" s="350" t="s">
        <v>24</v>
      </c>
      <c r="F6138" s="349" t="s">
        <v>24</v>
      </c>
      <c r="G6138" s="349">
        <v>87248</v>
      </c>
      <c r="H6138" s="349" t="s">
        <v>7241</v>
      </c>
      <c r="I6138" s="349" t="s">
        <v>194</v>
      </c>
      <c r="J6138" s="349" t="s">
        <v>1137</v>
      </c>
      <c r="K6138" s="350">
        <v>58.15</v>
      </c>
      <c r="L6138" s="349" t="s">
        <v>1138</v>
      </c>
    </row>
    <row r="6139" spans="1:12" ht="13.5" x14ac:dyDescent="0.25">
      <c r="A6139" s="349" t="s">
        <v>7226</v>
      </c>
      <c r="B6139" s="349" t="s">
        <v>7227</v>
      </c>
      <c r="C6139" s="349" t="s">
        <v>7237</v>
      </c>
      <c r="D6139" s="349" t="s">
        <v>7238</v>
      </c>
      <c r="E6139" s="350" t="s">
        <v>24</v>
      </c>
      <c r="F6139" s="349" t="s">
        <v>24</v>
      </c>
      <c r="G6139" s="349">
        <v>87249</v>
      </c>
      <c r="H6139" s="349" t="s">
        <v>7242</v>
      </c>
      <c r="I6139" s="349" t="s">
        <v>194</v>
      </c>
      <c r="J6139" s="349" t="s">
        <v>1137</v>
      </c>
      <c r="K6139" s="350">
        <v>77.25</v>
      </c>
      <c r="L6139" s="349" t="s">
        <v>1138</v>
      </c>
    </row>
    <row r="6140" spans="1:12" ht="13.5" x14ac:dyDescent="0.25">
      <c r="A6140" s="349" t="s">
        <v>7226</v>
      </c>
      <c r="B6140" s="349" t="s">
        <v>7227</v>
      </c>
      <c r="C6140" s="349" t="s">
        <v>7237</v>
      </c>
      <c r="D6140" s="349" t="s">
        <v>7238</v>
      </c>
      <c r="E6140" s="350" t="s">
        <v>24</v>
      </c>
      <c r="F6140" s="349" t="s">
        <v>24</v>
      </c>
      <c r="G6140" s="349">
        <v>87250</v>
      </c>
      <c r="H6140" s="349" t="s">
        <v>7243</v>
      </c>
      <c r="I6140" s="349" t="s">
        <v>194</v>
      </c>
      <c r="J6140" s="349" t="s">
        <v>1137</v>
      </c>
      <c r="K6140" s="350">
        <v>66.739999999999995</v>
      </c>
      <c r="L6140" s="349" t="s">
        <v>1138</v>
      </c>
    </row>
    <row r="6141" spans="1:12" ht="13.5" x14ac:dyDescent="0.25">
      <c r="A6141" s="349" t="s">
        <v>7226</v>
      </c>
      <c r="B6141" s="349" t="s">
        <v>7227</v>
      </c>
      <c r="C6141" s="349" t="s">
        <v>7237</v>
      </c>
      <c r="D6141" s="349" t="s">
        <v>7238</v>
      </c>
      <c r="E6141" s="350" t="s">
        <v>24</v>
      </c>
      <c r="F6141" s="349" t="s">
        <v>24</v>
      </c>
      <c r="G6141" s="349">
        <v>87251</v>
      </c>
      <c r="H6141" s="349" t="s">
        <v>7244</v>
      </c>
      <c r="I6141" s="349" t="s">
        <v>194</v>
      </c>
      <c r="J6141" s="349" t="s">
        <v>1137</v>
      </c>
      <c r="K6141" s="350">
        <v>58.41</v>
      </c>
      <c r="L6141" s="349" t="s">
        <v>1138</v>
      </c>
    </row>
    <row r="6142" spans="1:12" ht="13.5" x14ac:dyDescent="0.25">
      <c r="A6142" s="349" t="s">
        <v>7226</v>
      </c>
      <c r="B6142" s="349" t="s">
        <v>7227</v>
      </c>
      <c r="C6142" s="349" t="s">
        <v>7237</v>
      </c>
      <c r="D6142" s="349" t="s">
        <v>7238</v>
      </c>
      <c r="E6142" s="350" t="s">
        <v>24</v>
      </c>
      <c r="F6142" s="349" t="s">
        <v>24</v>
      </c>
      <c r="G6142" s="349">
        <v>87255</v>
      </c>
      <c r="H6142" s="349" t="s">
        <v>7245</v>
      </c>
      <c r="I6142" s="349" t="s">
        <v>194</v>
      </c>
      <c r="J6142" s="349" t="s">
        <v>1137</v>
      </c>
      <c r="K6142" s="350">
        <v>125.86</v>
      </c>
      <c r="L6142" s="349" t="s">
        <v>1138</v>
      </c>
    </row>
    <row r="6143" spans="1:12" ht="13.5" x14ac:dyDescent="0.25">
      <c r="A6143" s="349" t="s">
        <v>7226</v>
      </c>
      <c r="B6143" s="349" t="s">
        <v>7227</v>
      </c>
      <c r="C6143" s="349" t="s">
        <v>7237</v>
      </c>
      <c r="D6143" s="349" t="s">
        <v>7238</v>
      </c>
      <c r="E6143" s="350" t="s">
        <v>24</v>
      </c>
      <c r="F6143" s="349" t="s">
        <v>24</v>
      </c>
      <c r="G6143" s="349">
        <v>87256</v>
      </c>
      <c r="H6143" s="349" t="s">
        <v>7246</v>
      </c>
      <c r="I6143" s="349" t="s">
        <v>194</v>
      </c>
      <c r="J6143" s="349" t="s">
        <v>1137</v>
      </c>
      <c r="K6143" s="350">
        <v>112.8</v>
      </c>
      <c r="L6143" s="349" t="s">
        <v>1138</v>
      </c>
    </row>
    <row r="6144" spans="1:12" ht="13.5" x14ac:dyDescent="0.25">
      <c r="A6144" s="349" t="s">
        <v>7226</v>
      </c>
      <c r="B6144" s="349" t="s">
        <v>7227</v>
      </c>
      <c r="C6144" s="349" t="s">
        <v>7237</v>
      </c>
      <c r="D6144" s="349" t="s">
        <v>7238</v>
      </c>
      <c r="E6144" s="350" t="s">
        <v>24</v>
      </c>
      <c r="F6144" s="349" t="s">
        <v>24</v>
      </c>
      <c r="G6144" s="349">
        <v>87257</v>
      </c>
      <c r="H6144" s="349" t="s">
        <v>7247</v>
      </c>
      <c r="I6144" s="349" t="s">
        <v>194</v>
      </c>
      <c r="J6144" s="349" t="s">
        <v>1137</v>
      </c>
      <c r="K6144" s="350">
        <v>102.83</v>
      </c>
      <c r="L6144" s="349" t="s">
        <v>1138</v>
      </c>
    </row>
    <row r="6145" spans="1:12" ht="13.5" x14ac:dyDescent="0.25">
      <c r="A6145" s="349" t="s">
        <v>7226</v>
      </c>
      <c r="B6145" s="349" t="s">
        <v>7227</v>
      </c>
      <c r="C6145" s="349" t="s">
        <v>7237</v>
      </c>
      <c r="D6145" s="349" t="s">
        <v>7238</v>
      </c>
      <c r="E6145" s="350" t="s">
        <v>24</v>
      </c>
      <c r="F6145" s="349" t="s">
        <v>24</v>
      </c>
      <c r="G6145" s="349">
        <v>87258</v>
      </c>
      <c r="H6145" s="349" t="s">
        <v>7248</v>
      </c>
      <c r="I6145" s="349" t="s">
        <v>194</v>
      </c>
      <c r="J6145" s="349" t="s">
        <v>1137</v>
      </c>
      <c r="K6145" s="350">
        <v>172.42</v>
      </c>
      <c r="L6145" s="349" t="s">
        <v>1138</v>
      </c>
    </row>
    <row r="6146" spans="1:12" ht="13.5" x14ac:dyDescent="0.25">
      <c r="A6146" s="349" t="s">
        <v>7226</v>
      </c>
      <c r="B6146" s="349" t="s">
        <v>7227</v>
      </c>
      <c r="C6146" s="349" t="s">
        <v>7237</v>
      </c>
      <c r="D6146" s="349" t="s">
        <v>7238</v>
      </c>
      <c r="E6146" s="350" t="s">
        <v>24</v>
      </c>
      <c r="F6146" s="349" t="s">
        <v>24</v>
      </c>
      <c r="G6146" s="349">
        <v>87259</v>
      </c>
      <c r="H6146" s="349" t="s">
        <v>7249</v>
      </c>
      <c r="I6146" s="349" t="s">
        <v>194</v>
      </c>
      <c r="J6146" s="349" t="s">
        <v>1137</v>
      </c>
      <c r="K6146" s="350">
        <v>159.13999999999999</v>
      </c>
      <c r="L6146" s="349" t="s">
        <v>1138</v>
      </c>
    </row>
    <row r="6147" spans="1:12" ht="13.5" x14ac:dyDescent="0.25">
      <c r="A6147" s="349" t="s">
        <v>7226</v>
      </c>
      <c r="B6147" s="349" t="s">
        <v>7227</v>
      </c>
      <c r="C6147" s="349" t="s">
        <v>7237</v>
      </c>
      <c r="D6147" s="349" t="s">
        <v>7238</v>
      </c>
      <c r="E6147" s="350" t="s">
        <v>24</v>
      </c>
      <c r="F6147" s="349" t="s">
        <v>24</v>
      </c>
      <c r="G6147" s="349">
        <v>87260</v>
      </c>
      <c r="H6147" s="349" t="s">
        <v>7250</v>
      </c>
      <c r="I6147" s="349" t="s">
        <v>194</v>
      </c>
      <c r="J6147" s="349" t="s">
        <v>1137</v>
      </c>
      <c r="K6147" s="350">
        <v>150.02000000000001</v>
      </c>
      <c r="L6147" s="349" t="s">
        <v>1138</v>
      </c>
    </row>
    <row r="6148" spans="1:12" ht="13.5" x14ac:dyDescent="0.25">
      <c r="A6148" s="349" t="s">
        <v>7226</v>
      </c>
      <c r="B6148" s="349" t="s">
        <v>7227</v>
      </c>
      <c r="C6148" s="349" t="s">
        <v>7237</v>
      </c>
      <c r="D6148" s="349" t="s">
        <v>7238</v>
      </c>
      <c r="E6148" s="350" t="s">
        <v>24</v>
      </c>
      <c r="F6148" s="349" t="s">
        <v>24</v>
      </c>
      <c r="G6148" s="349">
        <v>87261</v>
      </c>
      <c r="H6148" s="349" t="s">
        <v>7251</v>
      </c>
      <c r="I6148" s="349" t="s">
        <v>194</v>
      </c>
      <c r="J6148" s="349" t="s">
        <v>1137</v>
      </c>
      <c r="K6148" s="350">
        <v>198.22</v>
      </c>
      <c r="L6148" s="349" t="s">
        <v>1138</v>
      </c>
    </row>
    <row r="6149" spans="1:12" ht="13.5" x14ac:dyDescent="0.25">
      <c r="A6149" s="349" t="s">
        <v>7226</v>
      </c>
      <c r="B6149" s="349" t="s">
        <v>7227</v>
      </c>
      <c r="C6149" s="349" t="s">
        <v>7237</v>
      </c>
      <c r="D6149" s="349" t="s">
        <v>7238</v>
      </c>
      <c r="E6149" s="350" t="s">
        <v>24</v>
      </c>
      <c r="F6149" s="349" t="s">
        <v>24</v>
      </c>
      <c r="G6149" s="349">
        <v>87262</v>
      </c>
      <c r="H6149" s="349" t="s">
        <v>7252</v>
      </c>
      <c r="I6149" s="349" t="s">
        <v>194</v>
      </c>
      <c r="J6149" s="349" t="s">
        <v>1137</v>
      </c>
      <c r="K6149" s="350">
        <v>183.06</v>
      </c>
      <c r="L6149" s="349" t="s">
        <v>1138</v>
      </c>
    </row>
    <row r="6150" spans="1:12" ht="13.5" x14ac:dyDescent="0.25">
      <c r="A6150" s="349" t="s">
        <v>7226</v>
      </c>
      <c r="B6150" s="349" t="s">
        <v>7227</v>
      </c>
      <c r="C6150" s="349" t="s">
        <v>7237</v>
      </c>
      <c r="D6150" s="349" t="s">
        <v>7238</v>
      </c>
      <c r="E6150" s="350" t="s">
        <v>24</v>
      </c>
      <c r="F6150" s="349" t="s">
        <v>24</v>
      </c>
      <c r="G6150" s="349">
        <v>87263</v>
      </c>
      <c r="H6150" s="349" t="s">
        <v>7253</v>
      </c>
      <c r="I6150" s="349" t="s">
        <v>194</v>
      </c>
      <c r="J6150" s="349" t="s">
        <v>1137</v>
      </c>
      <c r="K6150" s="350">
        <v>172.3</v>
      </c>
      <c r="L6150" s="349" t="s">
        <v>1138</v>
      </c>
    </row>
    <row r="6151" spans="1:12" ht="13.5" x14ac:dyDescent="0.25">
      <c r="A6151" s="349" t="s">
        <v>7226</v>
      </c>
      <c r="B6151" s="349" t="s">
        <v>7227</v>
      </c>
      <c r="C6151" s="349" t="s">
        <v>7237</v>
      </c>
      <c r="D6151" s="349" t="s">
        <v>7238</v>
      </c>
      <c r="E6151" s="350" t="s">
        <v>24</v>
      </c>
      <c r="F6151" s="349" t="s">
        <v>24</v>
      </c>
      <c r="G6151" s="349">
        <v>89046</v>
      </c>
      <c r="H6151" s="349" t="s">
        <v>7254</v>
      </c>
      <c r="I6151" s="349" t="s">
        <v>194</v>
      </c>
      <c r="J6151" s="349" t="s">
        <v>1137</v>
      </c>
      <c r="K6151" s="350">
        <v>64.599999999999994</v>
      </c>
      <c r="L6151" s="349" t="s">
        <v>1138</v>
      </c>
    </row>
    <row r="6152" spans="1:12" ht="13.5" x14ac:dyDescent="0.25">
      <c r="A6152" s="349" t="s">
        <v>7226</v>
      </c>
      <c r="B6152" s="349" t="s">
        <v>7227</v>
      </c>
      <c r="C6152" s="349" t="s">
        <v>7237</v>
      </c>
      <c r="D6152" s="349" t="s">
        <v>7238</v>
      </c>
      <c r="E6152" s="350" t="s">
        <v>24</v>
      </c>
      <c r="F6152" s="349" t="s">
        <v>24</v>
      </c>
      <c r="G6152" s="349">
        <v>89171</v>
      </c>
      <c r="H6152" s="349" t="s">
        <v>7255</v>
      </c>
      <c r="I6152" s="349" t="s">
        <v>194</v>
      </c>
      <c r="J6152" s="349" t="s">
        <v>1137</v>
      </c>
      <c r="K6152" s="350">
        <v>61.35</v>
      </c>
      <c r="L6152" s="349" t="s">
        <v>1138</v>
      </c>
    </row>
    <row r="6153" spans="1:12" ht="13.5" x14ac:dyDescent="0.25">
      <c r="A6153" s="349" t="s">
        <v>7226</v>
      </c>
      <c r="B6153" s="349" t="s">
        <v>7227</v>
      </c>
      <c r="C6153" s="349" t="s">
        <v>7237</v>
      </c>
      <c r="D6153" s="349" t="s">
        <v>7238</v>
      </c>
      <c r="E6153" s="350" t="s">
        <v>24</v>
      </c>
      <c r="F6153" s="349" t="s">
        <v>24</v>
      </c>
      <c r="G6153" s="349">
        <v>93389</v>
      </c>
      <c r="H6153" s="349" t="s">
        <v>7256</v>
      </c>
      <c r="I6153" s="349" t="s">
        <v>194</v>
      </c>
      <c r="J6153" s="349" t="s">
        <v>1137</v>
      </c>
      <c r="K6153" s="350">
        <v>65.22</v>
      </c>
      <c r="L6153" s="349" t="s">
        <v>1138</v>
      </c>
    </row>
    <row r="6154" spans="1:12" ht="13.5" x14ac:dyDescent="0.25">
      <c r="A6154" s="349" t="s">
        <v>7226</v>
      </c>
      <c r="B6154" s="349" t="s">
        <v>7227</v>
      </c>
      <c r="C6154" s="349" t="s">
        <v>7237</v>
      </c>
      <c r="D6154" s="349" t="s">
        <v>7238</v>
      </c>
      <c r="E6154" s="350" t="s">
        <v>24</v>
      </c>
      <c r="F6154" s="349" t="s">
        <v>24</v>
      </c>
      <c r="G6154" s="349">
        <v>93390</v>
      </c>
      <c r="H6154" s="349" t="s">
        <v>7257</v>
      </c>
      <c r="I6154" s="349" t="s">
        <v>194</v>
      </c>
      <c r="J6154" s="349" t="s">
        <v>1137</v>
      </c>
      <c r="K6154" s="350">
        <v>58.34</v>
      </c>
      <c r="L6154" s="349" t="s">
        <v>1138</v>
      </c>
    </row>
    <row r="6155" spans="1:12" ht="13.5" x14ac:dyDescent="0.25">
      <c r="A6155" s="349" t="s">
        <v>7226</v>
      </c>
      <c r="B6155" s="349" t="s">
        <v>7227</v>
      </c>
      <c r="C6155" s="349" t="s">
        <v>7237</v>
      </c>
      <c r="D6155" s="349" t="s">
        <v>7238</v>
      </c>
      <c r="E6155" s="350" t="s">
        <v>24</v>
      </c>
      <c r="F6155" s="349" t="s">
        <v>24</v>
      </c>
      <c r="G6155" s="349">
        <v>93391</v>
      </c>
      <c r="H6155" s="349" t="s">
        <v>7258</v>
      </c>
      <c r="I6155" s="349" t="s">
        <v>194</v>
      </c>
      <c r="J6155" s="349" t="s">
        <v>1137</v>
      </c>
      <c r="K6155" s="350">
        <v>51.14</v>
      </c>
      <c r="L6155" s="349" t="s">
        <v>1138</v>
      </c>
    </row>
    <row r="6156" spans="1:12" ht="13.5" x14ac:dyDescent="0.25">
      <c r="A6156" s="349" t="s">
        <v>7226</v>
      </c>
      <c r="B6156" s="349" t="s">
        <v>7227</v>
      </c>
      <c r="C6156" s="349" t="s">
        <v>7237</v>
      </c>
      <c r="D6156" s="349" t="s">
        <v>7238</v>
      </c>
      <c r="E6156" s="350" t="s">
        <v>24</v>
      </c>
      <c r="F6156" s="349" t="s">
        <v>24</v>
      </c>
      <c r="G6156" s="349">
        <v>104593</v>
      </c>
      <c r="H6156" s="349" t="s">
        <v>7259</v>
      </c>
      <c r="I6156" s="349" t="s">
        <v>194</v>
      </c>
      <c r="J6156" s="349" t="s">
        <v>1137</v>
      </c>
      <c r="K6156" s="350">
        <v>130.07</v>
      </c>
      <c r="L6156" s="349" t="s">
        <v>1138</v>
      </c>
    </row>
    <row r="6157" spans="1:12" ht="13.5" x14ac:dyDescent="0.25">
      <c r="A6157" s="349" t="s">
        <v>7226</v>
      </c>
      <c r="B6157" s="349" t="s">
        <v>7227</v>
      </c>
      <c r="C6157" s="349" t="s">
        <v>7237</v>
      </c>
      <c r="D6157" s="349" t="s">
        <v>7238</v>
      </c>
      <c r="E6157" s="350" t="s">
        <v>24</v>
      </c>
      <c r="F6157" s="349" t="s">
        <v>24</v>
      </c>
      <c r="G6157" s="349">
        <v>104594</v>
      </c>
      <c r="H6157" s="349" t="s">
        <v>7260</v>
      </c>
      <c r="I6157" s="349" t="s">
        <v>194</v>
      </c>
      <c r="J6157" s="349" t="s">
        <v>1137</v>
      </c>
      <c r="K6157" s="350">
        <v>115.38</v>
      </c>
      <c r="L6157" s="349" t="s">
        <v>1138</v>
      </c>
    </row>
    <row r="6158" spans="1:12" ht="13.5" x14ac:dyDescent="0.25">
      <c r="A6158" s="349" t="s">
        <v>7226</v>
      </c>
      <c r="B6158" s="349" t="s">
        <v>7227</v>
      </c>
      <c r="C6158" s="349" t="s">
        <v>7237</v>
      </c>
      <c r="D6158" s="349" t="s">
        <v>7238</v>
      </c>
      <c r="E6158" s="350" t="s">
        <v>24</v>
      </c>
      <c r="F6158" s="349" t="s">
        <v>24</v>
      </c>
      <c r="G6158" s="349">
        <v>104595</v>
      </c>
      <c r="H6158" s="349" t="s">
        <v>7261</v>
      </c>
      <c r="I6158" s="349" t="s">
        <v>194</v>
      </c>
      <c r="J6158" s="349" t="s">
        <v>1137</v>
      </c>
      <c r="K6158" s="350">
        <v>103.41</v>
      </c>
      <c r="L6158" s="349" t="s">
        <v>1138</v>
      </c>
    </row>
    <row r="6159" spans="1:12" ht="13.5" x14ac:dyDescent="0.25">
      <c r="A6159" s="349" t="s">
        <v>7226</v>
      </c>
      <c r="B6159" s="349" t="s">
        <v>7227</v>
      </c>
      <c r="C6159" s="349" t="s">
        <v>7237</v>
      </c>
      <c r="D6159" s="349" t="s">
        <v>7238</v>
      </c>
      <c r="E6159" s="350" t="s">
        <v>24</v>
      </c>
      <c r="F6159" s="349" t="s">
        <v>24</v>
      </c>
      <c r="G6159" s="349">
        <v>104596</v>
      </c>
      <c r="H6159" s="349" t="s">
        <v>7262</v>
      </c>
      <c r="I6159" s="349" t="s">
        <v>194</v>
      </c>
      <c r="J6159" s="349" t="s">
        <v>1137</v>
      </c>
      <c r="K6159" s="350">
        <v>203.43</v>
      </c>
      <c r="L6159" s="349" t="s">
        <v>1138</v>
      </c>
    </row>
    <row r="6160" spans="1:12" ht="13.5" x14ac:dyDescent="0.25">
      <c r="A6160" s="349" t="s">
        <v>7226</v>
      </c>
      <c r="B6160" s="349" t="s">
        <v>7227</v>
      </c>
      <c r="C6160" s="349" t="s">
        <v>7237</v>
      </c>
      <c r="D6160" s="349" t="s">
        <v>7238</v>
      </c>
      <c r="E6160" s="350" t="s">
        <v>24</v>
      </c>
      <c r="F6160" s="349" t="s">
        <v>24</v>
      </c>
      <c r="G6160" s="349">
        <v>104597</v>
      </c>
      <c r="H6160" s="349" t="s">
        <v>7263</v>
      </c>
      <c r="I6160" s="349" t="s">
        <v>194</v>
      </c>
      <c r="J6160" s="349" t="s">
        <v>1137</v>
      </c>
      <c r="K6160" s="350">
        <v>186.26</v>
      </c>
      <c r="L6160" s="349" t="s">
        <v>1138</v>
      </c>
    </row>
    <row r="6161" spans="1:12" ht="13.5" x14ac:dyDescent="0.25">
      <c r="A6161" s="349" t="s">
        <v>7226</v>
      </c>
      <c r="B6161" s="349" t="s">
        <v>7227</v>
      </c>
      <c r="C6161" s="349" t="s">
        <v>7237</v>
      </c>
      <c r="D6161" s="349" t="s">
        <v>7238</v>
      </c>
      <c r="E6161" s="350" t="s">
        <v>24</v>
      </c>
      <c r="F6161" s="349" t="s">
        <v>24</v>
      </c>
      <c r="G6161" s="349">
        <v>104598</v>
      </c>
      <c r="H6161" s="349" t="s">
        <v>7264</v>
      </c>
      <c r="I6161" s="349" t="s">
        <v>194</v>
      </c>
      <c r="J6161" s="349" t="s">
        <v>1137</v>
      </c>
      <c r="K6161" s="350">
        <v>173.05</v>
      </c>
      <c r="L6161" s="349" t="s">
        <v>1138</v>
      </c>
    </row>
    <row r="6162" spans="1:12" ht="13.5" x14ac:dyDescent="0.25">
      <c r="A6162" s="349" t="s">
        <v>7226</v>
      </c>
      <c r="B6162" s="349" t="s">
        <v>7227</v>
      </c>
      <c r="C6162" s="349" t="s">
        <v>7237</v>
      </c>
      <c r="D6162" s="349" t="s">
        <v>7238</v>
      </c>
      <c r="E6162" s="350" t="s">
        <v>24</v>
      </c>
      <c r="F6162" s="349" t="s">
        <v>24</v>
      </c>
      <c r="G6162" s="349">
        <v>104599</v>
      </c>
      <c r="H6162" s="349" t="s">
        <v>7265</v>
      </c>
      <c r="I6162" s="349" t="s">
        <v>194</v>
      </c>
      <c r="J6162" s="349" t="s">
        <v>1137</v>
      </c>
      <c r="K6162" s="350">
        <v>85.75</v>
      </c>
      <c r="L6162" s="349" t="s">
        <v>1138</v>
      </c>
    </row>
    <row r="6163" spans="1:12" ht="13.5" x14ac:dyDescent="0.25">
      <c r="A6163" s="349" t="s">
        <v>7226</v>
      </c>
      <c r="B6163" s="349" t="s">
        <v>7227</v>
      </c>
      <c r="C6163" s="349" t="s">
        <v>7237</v>
      </c>
      <c r="D6163" s="349" t="s">
        <v>7238</v>
      </c>
      <c r="E6163" s="350" t="s">
        <v>24</v>
      </c>
      <c r="F6163" s="349" t="s">
        <v>24</v>
      </c>
      <c r="G6163" s="349">
        <v>104600</v>
      </c>
      <c r="H6163" s="349" t="s">
        <v>7266</v>
      </c>
      <c r="I6163" s="349" t="s">
        <v>194</v>
      </c>
      <c r="J6163" s="349" t="s">
        <v>1137</v>
      </c>
      <c r="K6163" s="350">
        <v>78.03</v>
      </c>
      <c r="L6163" s="349" t="s">
        <v>1138</v>
      </c>
    </row>
    <row r="6164" spans="1:12" ht="13.5" x14ac:dyDescent="0.25">
      <c r="A6164" s="349" t="s">
        <v>7226</v>
      </c>
      <c r="B6164" s="349" t="s">
        <v>7227</v>
      </c>
      <c r="C6164" s="349" t="s">
        <v>7237</v>
      </c>
      <c r="D6164" s="349" t="s">
        <v>7238</v>
      </c>
      <c r="E6164" s="350" t="s">
        <v>24</v>
      </c>
      <c r="F6164" s="349" t="s">
        <v>24</v>
      </c>
      <c r="G6164" s="349">
        <v>104601</v>
      </c>
      <c r="H6164" s="349" t="s">
        <v>7267</v>
      </c>
      <c r="I6164" s="349" t="s">
        <v>194</v>
      </c>
      <c r="J6164" s="349" t="s">
        <v>1137</v>
      </c>
      <c r="K6164" s="350">
        <v>70.42</v>
      </c>
      <c r="L6164" s="349" t="s">
        <v>1138</v>
      </c>
    </row>
    <row r="6165" spans="1:12" ht="13.5" x14ac:dyDescent="0.25">
      <c r="A6165" s="349" t="s">
        <v>7226</v>
      </c>
      <c r="B6165" s="349" t="s">
        <v>7227</v>
      </c>
      <c r="C6165" s="349" t="s">
        <v>7237</v>
      </c>
      <c r="D6165" s="349" t="s">
        <v>7238</v>
      </c>
      <c r="E6165" s="350" t="s">
        <v>24</v>
      </c>
      <c r="F6165" s="349" t="s">
        <v>24</v>
      </c>
      <c r="G6165" s="349">
        <v>104602</v>
      </c>
      <c r="H6165" s="349" t="s">
        <v>7268</v>
      </c>
      <c r="I6165" s="349" t="s">
        <v>194</v>
      </c>
      <c r="J6165" s="349" t="s">
        <v>1137</v>
      </c>
      <c r="K6165" s="350">
        <v>63.17</v>
      </c>
      <c r="L6165" s="349" t="s">
        <v>1138</v>
      </c>
    </row>
    <row r="6166" spans="1:12" ht="13.5" x14ac:dyDescent="0.25">
      <c r="A6166" s="349" t="s">
        <v>7226</v>
      </c>
      <c r="B6166" s="349" t="s">
        <v>7227</v>
      </c>
      <c r="C6166" s="349" t="s">
        <v>7237</v>
      </c>
      <c r="D6166" s="349" t="s">
        <v>7238</v>
      </c>
      <c r="E6166" s="350" t="s">
        <v>24</v>
      </c>
      <c r="F6166" s="349" t="s">
        <v>24</v>
      </c>
      <c r="G6166" s="349">
        <v>104603</v>
      </c>
      <c r="H6166" s="349" t="s">
        <v>7269</v>
      </c>
      <c r="I6166" s="349" t="s">
        <v>194</v>
      </c>
      <c r="J6166" s="349" t="s">
        <v>1137</v>
      </c>
      <c r="K6166" s="350">
        <v>60.65</v>
      </c>
      <c r="L6166" s="349" t="s">
        <v>1138</v>
      </c>
    </row>
    <row r="6167" spans="1:12" ht="13.5" x14ac:dyDescent="0.25">
      <c r="A6167" s="349" t="s">
        <v>7226</v>
      </c>
      <c r="B6167" s="349" t="s">
        <v>7227</v>
      </c>
      <c r="C6167" s="349" t="s">
        <v>7237</v>
      </c>
      <c r="D6167" s="349" t="s">
        <v>7238</v>
      </c>
      <c r="E6167" s="350" t="s">
        <v>24</v>
      </c>
      <c r="F6167" s="349" t="s">
        <v>24</v>
      </c>
      <c r="G6167" s="349">
        <v>104604</v>
      </c>
      <c r="H6167" s="349" t="s">
        <v>7270</v>
      </c>
      <c r="I6167" s="349" t="s">
        <v>194</v>
      </c>
      <c r="J6167" s="349" t="s">
        <v>1137</v>
      </c>
      <c r="K6167" s="350">
        <v>53.53</v>
      </c>
      <c r="L6167" s="349" t="s">
        <v>1138</v>
      </c>
    </row>
    <row r="6168" spans="1:12" ht="13.5" x14ac:dyDescent="0.25">
      <c r="A6168" s="349" t="s">
        <v>7226</v>
      </c>
      <c r="B6168" s="349" t="s">
        <v>7227</v>
      </c>
      <c r="C6168" s="349" t="s">
        <v>7237</v>
      </c>
      <c r="D6168" s="349" t="s">
        <v>7238</v>
      </c>
      <c r="E6168" s="350" t="s">
        <v>24</v>
      </c>
      <c r="F6168" s="349" t="s">
        <v>24</v>
      </c>
      <c r="G6168" s="349">
        <v>104605</v>
      </c>
      <c r="H6168" s="349" t="s">
        <v>7271</v>
      </c>
      <c r="I6168" s="349" t="s">
        <v>194</v>
      </c>
      <c r="J6168" s="349" t="s">
        <v>1137</v>
      </c>
      <c r="K6168" s="350">
        <v>105.54</v>
      </c>
      <c r="L6168" s="349" t="s">
        <v>1138</v>
      </c>
    </row>
    <row r="6169" spans="1:12" ht="13.5" x14ac:dyDescent="0.25">
      <c r="A6169" s="349" t="s">
        <v>7226</v>
      </c>
      <c r="B6169" s="349" t="s">
        <v>7227</v>
      </c>
      <c r="C6169" s="349" t="s">
        <v>7237</v>
      </c>
      <c r="D6169" s="349" t="s">
        <v>7238</v>
      </c>
      <c r="E6169" s="350" t="s">
        <v>24</v>
      </c>
      <c r="F6169" s="349" t="s">
        <v>24</v>
      </c>
      <c r="G6169" s="349">
        <v>104606</v>
      </c>
      <c r="H6169" s="349" t="s">
        <v>7272</v>
      </c>
      <c r="I6169" s="349" t="s">
        <v>194</v>
      </c>
      <c r="J6169" s="349" t="s">
        <v>1137</v>
      </c>
      <c r="K6169" s="350">
        <v>74.760000000000005</v>
      </c>
      <c r="L6169" s="349" t="s">
        <v>1138</v>
      </c>
    </row>
    <row r="6170" spans="1:12" ht="13.5" x14ac:dyDescent="0.25">
      <c r="A6170" s="349" t="s">
        <v>7226</v>
      </c>
      <c r="B6170" s="349" t="s">
        <v>7227</v>
      </c>
      <c r="C6170" s="349" t="s">
        <v>7237</v>
      </c>
      <c r="D6170" s="349" t="s">
        <v>7238</v>
      </c>
      <c r="E6170" s="350" t="s">
        <v>24</v>
      </c>
      <c r="F6170" s="349" t="s">
        <v>24</v>
      </c>
      <c r="G6170" s="349">
        <v>104607</v>
      </c>
      <c r="H6170" s="349" t="s">
        <v>7273</v>
      </c>
      <c r="I6170" s="349" t="s">
        <v>194</v>
      </c>
      <c r="J6170" s="349" t="s">
        <v>1137</v>
      </c>
      <c r="K6170" s="350">
        <v>61.98</v>
      </c>
      <c r="L6170" s="349" t="s">
        <v>1138</v>
      </c>
    </row>
    <row r="6171" spans="1:12" ht="13.5" x14ac:dyDescent="0.25">
      <c r="A6171" s="349" t="s">
        <v>7226</v>
      </c>
      <c r="B6171" s="349" t="s">
        <v>7227</v>
      </c>
      <c r="C6171" s="349" t="s">
        <v>7237</v>
      </c>
      <c r="D6171" s="349" t="s">
        <v>7238</v>
      </c>
      <c r="E6171" s="350" t="s">
        <v>24</v>
      </c>
      <c r="F6171" s="349" t="s">
        <v>24</v>
      </c>
      <c r="G6171" s="349">
        <v>104608</v>
      </c>
      <c r="H6171" s="349" t="s">
        <v>7274</v>
      </c>
      <c r="I6171" s="349" t="s">
        <v>194</v>
      </c>
      <c r="J6171" s="349" t="s">
        <v>1137</v>
      </c>
      <c r="K6171" s="350">
        <v>212.52</v>
      </c>
      <c r="L6171" s="349" t="s">
        <v>1138</v>
      </c>
    </row>
    <row r="6172" spans="1:12" ht="13.5" x14ac:dyDescent="0.25">
      <c r="A6172" s="349" t="s">
        <v>7226</v>
      </c>
      <c r="B6172" s="349" t="s">
        <v>7227</v>
      </c>
      <c r="C6172" s="349" t="s">
        <v>7237</v>
      </c>
      <c r="D6172" s="349" t="s">
        <v>7238</v>
      </c>
      <c r="E6172" s="350" t="s">
        <v>24</v>
      </c>
      <c r="F6172" s="349" t="s">
        <v>24</v>
      </c>
      <c r="G6172" s="349">
        <v>104609</v>
      </c>
      <c r="H6172" s="349" t="s">
        <v>7275</v>
      </c>
      <c r="I6172" s="349" t="s">
        <v>194</v>
      </c>
      <c r="J6172" s="349" t="s">
        <v>1137</v>
      </c>
      <c r="K6172" s="350">
        <v>170.48</v>
      </c>
      <c r="L6172" s="349" t="s">
        <v>1138</v>
      </c>
    </row>
    <row r="6173" spans="1:12" ht="13.5" x14ac:dyDescent="0.25">
      <c r="A6173" s="349" t="s">
        <v>7226</v>
      </c>
      <c r="B6173" s="349" t="s">
        <v>7227</v>
      </c>
      <c r="C6173" s="349" t="s">
        <v>7237</v>
      </c>
      <c r="D6173" s="349" t="s">
        <v>7238</v>
      </c>
      <c r="E6173" s="350" t="s">
        <v>24</v>
      </c>
      <c r="F6173" s="349" t="s">
        <v>24</v>
      </c>
      <c r="G6173" s="349">
        <v>104610</v>
      </c>
      <c r="H6173" s="349" t="s">
        <v>7276</v>
      </c>
      <c r="I6173" s="349" t="s">
        <v>194</v>
      </c>
      <c r="J6173" s="349" t="s">
        <v>1137</v>
      </c>
      <c r="K6173" s="350">
        <v>155.07</v>
      </c>
      <c r="L6173" s="349" t="s">
        <v>1138</v>
      </c>
    </row>
    <row r="6174" spans="1:12" ht="13.5" x14ac:dyDescent="0.25">
      <c r="A6174" s="349" t="s">
        <v>7226</v>
      </c>
      <c r="B6174" s="349" t="s">
        <v>7227</v>
      </c>
      <c r="C6174" s="349" t="s">
        <v>7277</v>
      </c>
      <c r="D6174" s="349" t="s">
        <v>7278</v>
      </c>
      <c r="E6174" s="350" t="s">
        <v>24</v>
      </c>
      <c r="F6174" s="349" t="s">
        <v>24</v>
      </c>
      <c r="G6174" s="349">
        <v>98671</v>
      </c>
      <c r="H6174" s="349" t="s">
        <v>7279</v>
      </c>
      <c r="I6174" s="349" t="s">
        <v>194</v>
      </c>
      <c r="J6174" s="349" t="s">
        <v>1137</v>
      </c>
      <c r="K6174" s="350">
        <v>284.10000000000002</v>
      </c>
      <c r="L6174" s="349" t="s">
        <v>1138</v>
      </c>
    </row>
    <row r="6175" spans="1:12" ht="13.5" x14ac:dyDescent="0.25">
      <c r="A6175" s="349" t="s">
        <v>7226</v>
      </c>
      <c r="B6175" s="349" t="s">
        <v>7227</v>
      </c>
      <c r="C6175" s="349" t="s">
        <v>7277</v>
      </c>
      <c r="D6175" s="349" t="s">
        <v>7278</v>
      </c>
      <c r="E6175" s="350" t="s">
        <v>24</v>
      </c>
      <c r="F6175" s="349" t="s">
        <v>24</v>
      </c>
      <c r="G6175" s="349">
        <v>98672</v>
      </c>
      <c r="H6175" s="349" t="s">
        <v>7280</v>
      </c>
      <c r="I6175" s="349" t="s">
        <v>194</v>
      </c>
      <c r="J6175" s="349" t="s">
        <v>1137</v>
      </c>
      <c r="K6175" s="350">
        <v>294.93</v>
      </c>
      <c r="L6175" s="349" t="s">
        <v>1138</v>
      </c>
    </row>
    <row r="6176" spans="1:12" ht="13.5" x14ac:dyDescent="0.25">
      <c r="A6176" s="349" t="s">
        <v>7226</v>
      </c>
      <c r="B6176" s="349" t="s">
        <v>7227</v>
      </c>
      <c r="C6176" s="349" t="s">
        <v>7277</v>
      </c>
      <c r="D6176" s="349" t="s">
        <v>7278</v>
      </c>
      <c r="E6176" s="350" t="s">
        <v>24</v>
      </c>
      <c r="F6176" s="349" t="s">
        <v>24</v>
      </c>
      <c r="G6176" s="349">
        <v>98678</v>
      </c>
      <c r="H6176" s="349" t="s">
        <v>7281</v>
      </c>
      <c r="I6176" s="349" t="s">
        <v>194</v>
      </c>
      <c r="J6176" s="349" t="s">
        <v>1137</v>
      </c>
      <c r="K6176" s="350">
        <v>365.53</v>
      </c>
      <c r="L6176" s="349" t="s">
        <v>1138</v>
      </c>
    </row>
    <row r="6177" spans="1:12" ht="13.5" x14ac:dyDescent="0.25">
      <c r="A6177" s="349" t="s">
        <v>7226</v>
      </c>
      <c r="B6177" s="349" t="s">
        <v>7227</v>
      </c>
      <c r="C6177" s="349" t="s">
        <v>7277</v>
      </c>
      <c r="D6177" s="349" t="s">
        <v>7278</v>
      </c>
      <c r="E6177" s="350" t="s">
        <v>24</v>
      </c>
      <c r="F6177" s="349" t="s">
        <v>24</v>
      </c>
      <c r="G6177" s="349">
        <v>98679</v>
      </c>
      <c r="H6177" s="349" t="s">
        <v>7282</v>
      </c>
      <c r="I6177" s="349" t="s">
        <v>194</v>
      </c>
      <c r="J6177" s="349" t="s">
        <v>1333</v>
      </c>
      <c r="K6177" s="350">
        <v>35.090000000000003</v>
      </c>
      <c r="L6177" s="349" t="s">
        <v>1138</v>
      </c>
    </row>
    <row r="6178" spans="1:12" ht="13.5" x14ac:dyDescent="0.25">
      <c r="A6178" s="349" t="s">
        <v>7226</v>
      </c>
      <c r="B6178" s="349" t="s">
        <v>7227</v>
      </c>
      <c r="C6178" s="349" t="s">
        <v>7277</v>
      </c>
      <c r="D6178" s="349" t="s">
        <v>7278</v>
      </c>
      <c r="E6178" s="350" t="s">
        <v>24</v>
      </c>
      <c r="F6178" s="349" t="s">
        <v>24</v>
      </c>
      <c r="G6178" s="349">
        <v>98680</v>
      </c>
      <c r="H6178" s="349" t="s">
        <v>7283</v>
      </c>
      <c r="I6178" s="349" t="s">
        <v>194</v>
      </c>
      <c r="J6178" s="349" t="s">
        <v>1333</v>
      </c>
      <c r="K6178" s="350">
        <v>43.88</v>
      </c>
      <c r="L6178" s="349" t="s">
        <v>1138</v>
      </c>
    </row>
    <row r="6179" spans="1:12" ht="13.5" x14ac:dyDescent="0.25">
      <c r="A6179" s="349" t="s">
        <v>7226</v>
      </c>
      <c r="B6179" s="349" t="s">
        <v>7227</v>
      </c>
      <c r="C6179" s="349" t="s">
        <v>7277</v>
      </c>
      <c r="D6179" s="349" t="s">
        <v>7278</v>
      </c>
      <c r="E6179" s="350" t="s">
        <v>24</v>
      </c>
      <c r="F6179" s="349" t="s">
        <v>24</v>
      </c>
      <c r="G6179" s="349">
        <v>98681</v>
      </c>
      <c r="H6179" s="349" t="s">
        <v>7284</v>
      </c>
      <c r="I6179" s="349" t="s">
        <v>194</v>
      </c>
      <c r="J6179" s="349" t="s">
        <v>1333</v>
      </c>
      <c r="K6179" s="350">
        <v>32.61</v>
      </c>
      <c r="L6179" s="349" t="s">
        <v>1138</v>
      </c>
    </row>
    <row r="6180" spans="1:12" ht="13.5" x14ac:dyDescent="0.25">
      <c r="A6180" s="349" t="s">
        <v>7226</v>
      </c>
      <c r="B6180" s="349" t="s">
        <v>7227</v>
      </c>
      <c r="C6180" s="349" t="s">
        <v>7277</v>
      </c>
      <c r="D6180" s="349" t="s">
        <v>7278</v>
      </c>
      <c r="E6180" s="350" t="s">
        <v>24</v>
      </c>
      <c r="F6180" s="349" t="s">
        <v>24</v>
      </c>
      <c r="G6180" s="349">
        <v>98682</v>
      </c>
      <c r="H6180" s="349" t="s">
        <v>7285</v>
      </c>
      <c r="I6180" s="349" t="s">
        <v>194</v>
      </c>
      <c r="J6180" s="349" t="s">
        <v>1333</v>
      </c>
      <c r="K6180" s="350">
        <v>41.4</v>
      </c>
      <c r="L6180" s="349" t="s">
        <v>1138</v>
      </c>
    </row>
    <row r="6181" spans="1:12" ht="13.5" x14ac:dyDescent="0.25">
      <c r="A6181" s="349" t="s">
        <v>7226</v>
      </c>
      <c r="B6181" s="349" t="s">
        <v>7227</v>
      </c>
      <c r="C6181" s="349" t="s">
        <v>7277</v>
      </c>
      <c r="D6181" s="349" t="s">
        <v>7278</v>
      </c>
      <c r="E6181" s="350" t="s">
        <v>24</v>
      </c>
      <c r="F6181" s="349" t="s">
        <v>24</v>
      </c>
      <c r="G6181" s="349">
        <v>98685</v>
      </c>
      <c r="H6181" s="349" t="s">
        <v>7286</v>
      </c>
      <c r="I6181" s="349" t="s">
        <v>182</v>
      </c>
      <c r="J6181" s="349" t="s">
        <v>1137</v>
      </c>
      <c r="K6181" s="350">
        <v>52.54</v>
      </c>
      <c r="L6181" s="349" t="s">
        <v>1138</v>
      </c>
    </row>
    <row r="6182" spans="1:12" ht="13.5" x14ac:dyDescent="0.25">
      <c r="A6182" s="349" t="s">
        <v>7226</v>
      </c>
      <c r="B6182" s="349" t="s">
        <v>7227</v>
      </c>
      <c r="C6182" s="349" t="s">
        <v>7277</v>
      </c>
      <c r="D6182" s="349" t="s">
        <v>7278</v>
      </c>
      <c r="E6182" s="350" t="s">
        <v>24</v>
      </c>
      <c r="F6182" s="349" t="s">
        <v>24</v>
      </c>
      <c r="G6182" s="349">
        <v>98686</v>
      </c>
      <c r="H6182" s="349" t="s">
        <v>7287</v>
      </c>
      <c r="I6182" s="349" t="s">
        <v>182</v>
      </c>
      <c r="J6182" s="349" t="s">
        <v>1333</v>
      </c>
      <c r="K6182" s="350">
        <v>42.84</v>
      </c>
      <c r="L6182" s="349" t="s">
        <v>1138</v>
      </c>
    </row>
    <row r="6183" spans="1:12" ht="13.5" x14ac:dyDescent="0.25">
      <c r="A6183" s="349" t="s">
        <v>7226</v>
      </c>
      <c r="B6183" s="349" t="s">
        <v>7227</v>
      </c>
      <c r="C6183" s="349" t="s">
        <v>7277</v>
      </c>
      <c r="D6183" s="349" t="s">
        <v>7278</v>
      </c>
      <c r="E6183" s="350" t="s">
        <v>24</v>
      </c>
      <c r="F6183" s="349" t="s">
        <v>24</v>
      </c>
      <c r="G6183" s="349">
        <v>98688</v>
      </c>
      <c r="H6183" s="349" t="s">
        <v>7288</v>
      </c>
      <c r="I6183" s="349" t="s">
        <v>182</v>
      </c>
      <c r="J6183" s="349" t="s">
        <v>1333</v>
      </c>
      <c r="K6183" s="350">
        <v>72.36</v>
      </c>
      <c r="L6183" s="349" t="s">
        <v>1138</v>
      </c>
    </row>
    <row r="6184" spans="1:12" ht="13.5" x14ac:dyDescent="0.25">
      <c r="A6184" s="349" t="s">
        <v>7226</v>
      </c>
      <c r="B6184" s="349" t="s">
        <v>7227</v>
      </c>
      <c r="C6184" s="349" t="s">
        <v>7277</v>
      </c>
      <c r="D6184" s="349" t="s">
        <v>7278</v>
      </c>
      <c r="E6184" s="350" t="s">
        <v>24</v>
      </c>
      <c r="F6184" s="349" t="s">
        <v>24</v>
      </c>
      <c r="G6184" s="349">
        <v>98689</v>
      </c>
      <c r="H6184" s="349" t="s">
        <v>7289</v>
      </c>
      <c r="I6184" s="349" t="s">
        <v>182</v>
      </c>
      <c r="J6184" s="349" t="s">
        <v>1137</v>
      </c>
      <c r="K6184" s="350">
        <v>76.41</v>
      </c>
      <c r="L6184" s="349" t="s">
        <v>1138</v>
      </c>
    </row>
    <row r="6185" spans="1:12" ht="13.5" x14ac:dyDescent="0.25">
      <c r="A6185" s="349" t="s">
        <v>7226</v>
      </c>
      <c r="B6185" s="349" t="s">
        <v>7227</v>
      </c>
      <c r="C6185" s="349" t="s">
        <v>7277</v>
      </c>
      <c r="D6185" s="349" t="s">
        <v>7278</v>
      </c>
      <c r="E6185" s="350" t="s">
        <v>24</v>
      </c>
      <c r="F6185" s="349" t="s">
        <v>24</v>
      </c>
      <c r="G6185" s="349">
        <v>101090</v>
      </c>
      <c r="H6185" s="349" t="s">
        <v>7290</v>
      </c>
      <c r="I6185" s="349" t="s">
        <v>194</v>
      </c>
      <c r="J6185" s="349" t="s">
        <v>1333</v>
      </c>
      <c r="K6185" s="350">
        <v>178.57</v>
      </c>
      <c r="L6185" s="349" t="s">
        <v>1138</v>
      </c>
    </row>
    <row r="6186" spans="1:12" ht="13.5" x14ac:dyDescent="0.25">
      <c r="A6186" s="349" t="s">
        <v>7226</v>
      </c>
      <c r="B6186" s="349" t="s">
        <v>7227</v>
      </c>
      <c r="C6186" s="349" t="s">
        <v>7277</v>
      </c>
      <c r="D6186" s="349" t="s">
        <v>7278</v>
      </c>
      <c r="E6186" s="350" t="s">
        <v>24</v>
      </c>
      <c r="F6186" s="349" t="s">
        <v>24</v>
      </c>
      <c r="G6186" s="349">
        <v>101091</v>
      </c>
      <c r="H6186" s="349" t="s">
        <v>7291</v>
      </c>
      <c r="I6186" s="349" t="s">
        <v>194</v>
      </c>
      <c r="J6186" s="349" t="s">
        <v>1333</v>
      </c>
      <c r="K6186" s="350">
        <v>147.35</v>
      </c>
      <c r="L6186" s="349" t="s">
        <v>1138</v>
      </c>
    </row>
    <row r="6187" spans="1:12" ht="13.5" x14ac:dyDescent="0.25">
      <c r="A6187" s="349" t="s">
        <v>7226</v>
      </c>
      <c r="B6187" s="349" t="s">
        <v>7227</v>
      </c>
      <c r="C6187" s="349" t="s">
        <v>7277</v>
      </c>
      <c r="D6187" s="349" t="s">
        <v>7278</v>
      </c>
      <c r="E6187" s="350" t="s">
        <v>24</v>
      </c>
      <c r="F6187" s="349" t="s">
        <v>24</v>
      </c>
      <c r="G6187" s="349">
        <v>101725</v>
      </c>
      <c r="H6187" s="349" t="s">
        <v>7292</v>
      </c>
      <c r="I6187" s="349" t="s">
        <v>194</v>
      </c>
      <c r="J6187" s="349" t="s">
        <v>1333</v>
      </c>
      <c r="K6187" s="350">
        <v>279.92</v>
      </c>
      <c r="L6187" s="349" t="s">
        <v>1138</v>
      </c>
    </row>
    <row r="6188" spans="1:12" ht="13.5" x14ac:dyDescent="0.25">
      <c r="A6188" s="349" t="s">
        <v>7226</v>
      </c>
      <c r="B6188" s="349" t="s">
        <v>7227</v>
      </c>
      <c r="C6188" s="349" t="s">
        <v>7277</v>
      </c>
      <c r="D6188" s="349" t="s">
        <v>7278</v>
      </c>
      <c r="E6188" s="350" t="s">
        <v>24</v>
      </c>
      <c r="F6188" s="349" t="s">
        <v>24</v>
      </c>
      <c r="G6188" s="349">
        <v>101726</v>
      </c>
      <c r="H6188" s="349" t="s">
        <v>7293</v>
      </c>
      <c r="I6188" s="349" t="s">
        <v>194</v>
      </c>
      <c r="J6188" s="349" t="s">
        <v>1333</v>
      </c>
      <c r="K6188" s="350">
        <v>188.85</v>
      </c>
      <c r="L6188" s="349" t="s">
        <v>1138</v>
      </c>
    </row>
    <row r="6189" spans="1:12" ht="13.5" x14ac:dyDescent="0.25">
      <c r="A6189" s="349" t="s">
        <v>7226</v>
      </c>
      <c r="B6189" s="349" t="s">
        <v>7227</v>
      </c>
      <c r="C6189" s="349" t="s">
        <v>7277</v>
      </c>
      <c r="D6189" s="349" t="s">
        <v>7278</v>
      </c>
      <c r="E6189" s="350" t="s">
        <v>24</v>
      </c>
      <c r="F6189" s="349" t="s">
        <v>24</v>
      </c>
      <c r="G6189" s="349">
        <v>101731</v>
      </c>
      <c r="H6189" s="349" t="s">
        <v>7294</v>
      </c>
      <c r="I6189" s="349" t="s">
        <v>194</v>
      </c>
      <c r="J6189" s="349" t="s">
        <v>1333</v>
      </c>
      <c r="K6189" s="350">
        <v>263.25</v>
      </c>
      <c r="L6189" s="349" t="s">
        <v>1138</v>
      </c>
    </row>
    <row r="6190" spans="1:12" ht="13.5" x14ac:dyDescent="0.25">
      <c r="A6190" s="349" t="s">
        <v>7226</v>
      </c>
      <c r="B6190" s="349" t="s">
        <v>7227</v>
      </c>
      <c r="C6190" s="349" t="s">
        <v>7277</v>
      </c>
      <c r="D6190" s="349" t="s">
        <v>7278</v>
      </c>
      <c r="E6190" s="350" t="s">
        <v>24</v>
      </c>
      <c r="F6190" s="349" t="s">
        <v>24</v>
      </c>
      <c r="G6190" s="349">
        <v>101732</v>
      </c>
      <c r="H6190" s="349" t="s">
        <v>7295</v>
      </c>
      <c r="I6190" s="349" t="s">
        <v>194</v>
      </c>
      <c r="J6190" s="349" t="s">
        <v>1333</v>
      </c>
      <c r="K6190" s="350">
        <v>85.98</v>
      </c>
      <c r="L6190" s="349" t="s">
        <v>1138</v>
      </c>
    </row>
    <row r="6191" spans="1:12" ht="13.5" x14ac:dyDescent="0.25">
      <c r="A6191" s="349" t="s">
        <v>7226</v>
      </c>
      <c r="B6191" s="349" t="s">
        <v>7227</v>
      </c>
      <c r="C6191" s="349" t="s">
        <v>7296</v>
      </c>
      <c r="D6191" s="349" t="s">
        <v>7297</v>
      </c>
      <c r="E6191" s="350" t="s">
        <v>24</v>
      </c>
      <c r="F6191" s="349" t="s">
        <v>24</v>
      </c>
      <c r="G6191" s="349">
        <v>101094</v>
      </c>
      <c r="H6191" s="349" t="s">
        <v>7298</v>
      </c>
      <c r="I6191" s="349" t="s">
        <v>182</v>
      </c>
      <c r="J6191" s="349" t="s">
        <v>1137</v>
      </c>
      <c r="K6191" s="350">
        <v>173.79</v>
      </c>
      <c r="L6191" s="349" t="s">
        <v>1138</v>
      </c>
    </row>
    <row r="6192" spans="1:12" ht="13.5" x14ac:dyDescent="0.25">
      <c r="A6192" s="349" t="s">
        <v>7226</v>
      </c>
      <c r="B6192" s="349" t="s">
        <v>7227</v>
      </c>
      <c r="C6192" s="349" t="s">
        <v>7296</v>
      </c>
      <c r="D6192" s="349" t="s">
        <v>7297</v>
      </c>
      <c r="E6192" s="350" t="s">
        <v>24</v>
      </c>
      <c r="F6192" s="349" t="s">
        <v>24</v>
      </c>
      <c r="G6192" s="349">
        <v>101727</v>
      </c>
      <c r="H6192" s="349" t="s">
        <v>7299</v>
      </c>
      <c r="I6192" s="349" t="s">
        <v>194</v>
      </c>
      <c r="J6192" s="349" t="s">
        <v>1137</v>
      </c>
      <c r="K6192" s="350">
        <v>206.24</v>
      </c>
      <c r="L6192" s="349" t="s">
        <v>1138</v>
      </c>
    </row>
    <row r="6193" spans="1:12" ht="13.5" x14ac:dyDescent="0.25">
      <c r="A6193" s="349" t="s">
        <v>7226</v>
      </c>
      <c r="B6193" s="349" t="s">
        <v>7227</v>
      </c>
      <c r="C6193" s="349" t="s">
        <v>7296</v>
      </c>
      <c r="D6193" s="349" t="s">
        <v>7297</v>
      </c>
      <c r="E6193" s="350" t="s">
        <v>24</v>
      </c>
      <c r="F6193" s="349" t="s">
        <v>24</v>
      </c>
      <c r="G6193" s="349">
        <v>101733</v>
      </c>
      <c r="H6193" s="349" t="s">
        <v>7300</v>
      </c>
      <c r="I6193" s="349" t="s">
        <v>194</v>
      </c>
      <c r="J6193" s="349" t="s">
        <v>1137</v>
      </c>
      <c r="K6193" s="350">
        <v>280.77999999999997</v>
      </c>
      <c r="L6193" s="349" t="s">
        <v>1138</v>
      </c>
    </row>
    <row r="6194" spans="1:12" ht="13.5" x14ac:dyDescent="0.25">
      <c r="A6194" s="349" t="s">
        <v>7226</v>
      </c>
      <c r="B6194" s="349" t="s">
        <v>7227</v>
      </c>
      <c r="C6194" s="349" t="s">
        <v>7296</v>
      </c>
      <c r="D6194" s="349" t="s">
        <v>7297</v>
      </c>
      <c r="E6194" s="350" t="s">
        <v>24</v>
      </c>
      <c r="F6194" s="349" t="s">
        <v>24</v>
      </c>
      <c r="G6194" s="349">
        <v>101734</v>
      </c>
      <c r="H6194" s="349" t="s">
        <v>7301</v>
      </c>
      <c r="I6194" s="349" t="s">
        <v>194</v>
      </c>
      <c r="J6194" s="349" t="s">
        <v>1137</v>
      </c>
      <c r="K6194" s="350">
        <v>425.63</v>
      </c>
      <c r="L6194" s="349" t="s">
        <v>1138</v>
      </c>
    </row>
    <row r="6195" spans="1:12" ht="13.5" x14ac:dyDescent="0.25">
      <c r="A6195" s="349" t="s">
        <v>7226</v>
      </c>
      <c r="B6195" s="349" t="s">
        <v>7227</v>
      </c>
      <c r="C6195" s="349" t="s">
        <v>7296</v>
      </c>
      <c r="D6195" s="349" t="s">
        <v>7297</v>
      </c>
      <c r="E6195" s="350" t="s">
        <v>24</v>
      </c>
      <c r="F6195" s="349" t="s">
        <v>24</v>
      </c>
      <c r="G6195" s="349">
        <v>101735</v>
      </c>
      <c r="H6195" s="349" t="s">
        <v>7302</v>
      </c>
      <c r="I6195" s="349" t="s">
        <v>194</v>
      </c>
      <c r="J6195" s="349" t="s">
        <v>1137</v>
      </c>
      <c r="K6195" s="350">
        <v>436.13</v>
      </c>
      <c r="L6195" s="349" t="s">
        <v>1138</v>
      </c>
    </row>
    <row r="6196" spans="1:12" ht="13.5" x14ac:dyDescent="0.25">
      <c r="A6196" s="349" t="s">
        <v>7226</v>
      </c>
      <c r="B6196" s="349" t="s">
        <v>7227</v>
      </c>
      <c r="C6196" s="349" t="s">
        <v>7296</v>
      </c>
      <c r="D6196" s="349" t="s">
        <v>7297</v>
      </c>
      <c r="E6196" s="350" t="s">
        <v>24</v>
      </c>
      <c r="F6196" s="349" t="s">
        <v>24</v>
      </c>
      <c r="G6196" s="349">
        <v>101736</v>
      </c>
      <c r="H6196" s="349" t="s">
        <v>7303</v>
      </c>
      <c r="I6196" s="349" t="s">
        <v>194</v>
      </c>
      <c r="J6196" s="349" t="s">
        <v>1137</v>
      </c>
      <c r="K6196" s="350">
        <v>114.72</v>
      </c>
      <c r="L6196" s="349" t="s">
        <v>1138</v>
      </c>
    </row>
    <row r="6197" spans="1:12" ht="13.5" x14ac:dyDescent="0.25">
      <c r="A6197" s="349" t="s">
        <v>7226</v>
      </c>
      <c r="B6197" s="349" t="s">
        <v>7227</v>
      </c>
      <c r="C6197" s="349" t="s">
        <v>7296</v>
      </c>
      <c r="D6197" s="349" t="s">
        <v>7297</v>
      </c>
      <c r="E6197" s="350" t="s">
        <v>24</v>
      </c>
      <c r="F6197" s="349" t="s">
        <v>24</v>
      </c>
      <c r="G6197" s="349">
        <v>101737</v>
      </c>
      <c r="H6197" s="349" t="s">
        <v>7304</v>
      </c>
      <c r="I6197" s="349" t="s">
        <v>194</v>
      </c>
      <c r="J6197" s="349" t="s">
        <v>1137</v>
      </c>
      <c r="K6197" s="350">
        <v>135.5</v>
      </c>
      <c r="L6197" s="349" t="s">
        <v>1138</v>
      </c>
    </row>
    <row r="6198" spans="1:12" ht="13.5" x14ac:dyDescent="0.25">
      <c r="A6198" s="349" t="s">
        <v>7226</v>
      </c>
      <c r="B6198" s="349" t="s">
        <v>7227</v>
      </c>
      <c r="C6198" s="349" t="s">
        <v>7296</v>
      </c>
      <c r="D6198" s="349" t="s">
        <v>7297</v>
      </c>
      <c r="E6198" s="350" t="s">
        <v>24</v>
      </c>
      <c r="F6198" s="349" t="s">
        <v>24</v>
      </c>
      <c r="G6198" s="349">
        <v>101748</v>
      </c>
      <c r="H6198" s="349" t="s">
        <v>7305</v>
      </c>
      <c r="I6198" s="349" t="s">
        <v>194</v>
      </c>
      <c r="J6198" s="349" t="s">
        <v>1333</v>
      </c>
      <c r="K6198" s="350">
        <v>3.56</v>
      </c>
      <c r="L6198" s="349" t="s">
        <v>1138</v>
      </c>
    </row>
    <row r="6199" spans="1:12" ht="13.5" x14ac:dyDescent="0.25">
      <c r="A6199" s="349" t="s">
        <v>7226</v>
      </c>
      <c r="B6199" s="349" t="s">
        <v>7227</v>
      </c>
      <c r="C6199" s="349" t="s">
        <v>7306</v>
      </c>
      <c r="D6199" s="349" t="s">
        <v>7307</v>
      </c>
      <c r="E6199" s="350" t="s">
        <v>24</v>
      </c>
      <c r="F6199" s="349" t="s">
        <v>24</v>
      </c>
      <c r="G6199" s="349">
        <v>104162</v>
      </c>
      <c r="H6199" s="349" t="s">
        <v>7308</v>
      </c>
      <c r="I6199" s="349" t="s">
        <v>194</v>
      </c>
      <c r="J6199" s="349" t="s">
        <v>1333</v>
      </c>
      <c r="K6199" s="350">
        <v>87.69</v>
      </c>
      <c r="L6199" s="349" t="s">
        <v>1138</v>
      </c>
    </row>
    <row r="6200" spans="1:12" ht="13.5" x14ac:dyDescent="0.25">
      <c r="A6200" s="349" t="s">
        <v>7226</v>
      </c>
      <c r="B6200" s="349" t="s">
        <v>7227</v>
      </c>
      <c r="C6200" s="349" t="s">
        <v>7309</v>
      </c>
      <c r="D6200" s="349" t="s">
        <v>7310</v>
      </c>
      <c r="E6200" s="350" t="s">
        <v>24</v>
      </c>
      <c r="F6200" s="349" t="s">
        <v>24</v>
      </c>
      <c r="G6200" s="349">
        <v>101092</v>
      </c>
      <c r="H6200" s="349" t="s">
        <v>7311</v>
      </c>
      <c r="I6200" s="349" t="s">
        <v>194</v>
      </c>
      <c r="J6200" s="349" t="s">
        <v>1137</v>
      </c>
      <c r="K6200" s="350">
        <v>295.07</v>
      </c>
      <c r="L6200" s="349" t="s">
        <v>1138</v>
      </c>
    </row>
    <row r="6201" spans="1:12" ht="13.5" x14ac:dyDescent="0.25">
      <c r="A6201" s="349" t="s">
        <v>7226</v>
      </c>
      <c r="B6201" s="349" t="s">
        <v>7227</v>
      </c>
      <c r="C6201" s="349" t="s">
        <v>7309</v>
      </c>
      <c r="D6201" s="349" t="s">
        <v>7310</v>
      </c>
      <c r="E6201" s="350" t="s">
        <v>24</v>
      </c>
      <c r="F6201" s="349" t="s">
        <v>24</v>
      </c>
      <c r="G6201" s="349">
        <v>101093</v>
      </c>
      <c r="H6201" s="349" t="s">
        <v>7312</v>
      </c>
      <c r="I6201" s="349" t="s">
        <v>194</v>
      </c>
      <c r="J6201" s="349" t="s">
        <v>1137</v>
      </c>
      <c r="K6201" s="350">
        <v>305.89999999999998</v>
      </c>
      <c r="L6201" s="349" t="s">
        <v>1138</v>
      </c>
    </row>
    <row r="6202" spans="1:12" ht="13.5" x14ac:dyDescent="0.25">
      <c r="A6202" s="349" t="s">
        <v>7226</v>
      </c>
      <c r="B6202" s="349" t="s">
        <v>7227</v>
      </c>
      <c r="C6202" s="349" t="s">
        <v>7313</v>
      </c>
      <c r="D6202" s="349" t="s">
        <v>7314</v>
      </c>
      <c r="E6202" s="350" t="s">
        <v>24</v>
      </c>
      <c r="F6202" s="349" t="s">
        <v>24</v>
      </c>
      <c r="G6202" s="349">
        <v>98695</v>
      </c>
      <c r="H6202" s="349" t="s">
        <v>7315</v>
      </c>
      <c r="I6202" s="349" t="s">
        <v>182</v>
      </c>
      <c r="J6202" s="349" t="s">
        <v>1137</v>
      </c>
      <c r="K6202" s="350">
        <v>58.92</v>
      </c>
      <c r="L6202" s="349" t="s">
        <v>1138</v>
      </c>
    </row>
    <row r="6203" spans="1:12" ht="13.5" x14ac:dyDescent="0.25">
      <c r="A6203" s="349" t="s">
        <v>7226</v>
      </c>
      <c r="B6203" s="349" t="s">
        <v>7227</v>
      </c>
      <c r="C6203" s="349" t="s">
        <v>7313</v>
      </c>
      <c r="D6203" s="349" t="s">
        <v>7314</v>
      </c>
      <c r="E6203" s="350" t="s">
        <v>24</v>
      </c>
      <c r="F6203" s="349" t="s">
        <v>24</v>
      </c>
      <c r="G6203" s="349">
        <v>98697</v>
      </c>
      <c r="H6203" s="349" t="s">
        <v>7316</v>
      </c>
      <c r="I6203" s="349" t="s">
        <v>182</v>
      </c>
      <c r="J6203" s="349" t="s">
        <v>1137</v>
      </c>
      <c r="K6203" s="350">
        <v>37.630000000000003</v>
      </c>
      <c r="L6203" s="349" t="s">
        <v>1138</v>
      </c>
    </row>
    <row r="6204" spans="1:12" ht="13.5" x14ac:dyDescent="0.25">
      <c r="A6204" s="349" t="s">
        <v>7226</v>
      </c>
      <c r="B6204" s="349" t="s">
        <v>7227</v>
      </c>
      <c r="C6204" s="349" t="s">
        <v>7317</v>
      </c>
      <c r="D6204" s="349" t="s">
        <v>7318</v>
      </c>
      <c r="E6204" s="350" t="s">
        <v>24</v>
      </c>
      <c r="F6204" s="349" t="s">
        <v>24</v>
      </c>
      <c r="G6204" s="349">
        <v>101738</v>
      </c>
      <c r="H6204" s="349" t="s">
        <v>7319</v>
      </c>
      <c r="I6204" s="349" t="s">
        <v>182</v>
      </c>
      <c r="J6204" s="349" t="s">
        <v>1137</v>
      </c>
      <c r="K6204" s="350">
        <v>31.49</v>
      </c>
      <c r="L6204" s="349" t="s">
        <v>1138</v>
      </c>
    </row>
    <row r="6205" spans="1:12" ht="13.5" x14ac:dyDescent="0.25">
      <c r="A6205" s="349" t="s">
        <v>7226</v>
      </c>
      <c r="B6205" s="349" t="s">
        <v>7227</v>
      </c>
      <c r="C6205" s="349" t="s">
        <v>7317</v>
      </c>
      <c r="D6205" s="349" t="s">
        <v>7318</v>
      </c>
      <c r="E6205" s="350" t="s">
        <v>24</v>
      </c>
      <c r="F6205" s="349" t="s">
        <v>24</v>
      </c>
      <c r="G6205" s="349">
        <v>101739</v>
      </c>
      <c r="H6205" s="349" t="s">
        <v>7320</v>
      </c>
      <c r="I6205" s="349" t="s">
        <v>182</v>
      </c>
      <c r="J6205" s="349" t="s">
        <v>1137</v>
      </c>
      <c r="K6205" s="350">
        <v>34.49</v>
      </c>
      <c r="L6205" s="349" t="s">
        <v>1138</v>
      </c>
    </row>
    <row r="6206" spans="1:12" ht="13.5" x14ac:dyDescent="0.25">
      <c r="A6206" s="349" t="s">
        <v>7226</v>
      </c>
      <c r="B6206" s="349" t="s">
        <v>7227</v>
      </c>
      <c r="C6206" s="349" t="s">
        <v>7321</v>
      </c>
      <c r="D6206" s="349" t="s">
        <v>7322</v>
      </c>
      <c r="E6206" s="350" t="s">
        <v>24</v>
      </c>
      <c r="F6206" s="349" t="s">
        <v>24</v>
      </c>
      <c r="G6206" s="349">
        <v>88648</v>
      </c>
      <c r="H6206" s="349" t="s">
        <v>7323</v>
      </c>
      <c r="I6206" s="349" t="s">
        <v>182</v>
      </c>
      <c r="J6206" s="349" t="s">
        <v>1137</v>
      </c>
      <c r="K6206" s="350">
        <v>8.19</v>
      </c>
      <c r="L6206" s="349" t="s">
        <v>1138</v>
      </c>
    </row>
    <row r="6207" spans="1:12" ht="13.5" x14ac:dyDescent="0.25">
      <c r="A6207" s="349" t="s">
        <v>7226</v>
      </c>
      <c r="B6207" s="349" t="s">
        <v>7227</v>
      </c>
      <c r="C6207" s="349" t="s">
        <v>7321</v>
      </c>
      <c r="D6207" s="349" t="s">
        <v>7322</v>
      </c>
      <c r="E6207" s="350" t="s">
        <v>24</v>
      </c>
      <c r="F6207" s="349" t="s">
        <v>24</v>
      </c>
      <c r="G6207" s="349">
        <v>88649</v>
      </c>
      <c r="H6207" s="349" t="s">
        <v>7324</v>
      </c>
      <c r="I6207" s="349" t="s">
        <v>182</v>
      </c>
      <c r="J6207" s="349" t="s">
        <v>1137</v>
      </c>
      <c r="K6207" s="350">
        <v>9.3800000000000008</v>
      </c>
      <c r="L6207" s="349" t="s">
        <v>1138</v>
      </c>
    </row>
    <row r="6208" spans="1:12" ht="13.5" x14ac:dyDescent="0.25">
      <c r="A6208" s="349" t="s">
        <v>7226</v>
      </c>
      <c r="B6208" s="349" t="s">
        <v>7227</v>
      </c>
      <c r="C6208" s="349" t="s">
        <v>7321</v>
      </c>
      <c r="D6208" s="349" t="s">
        <v>7322</v>
      </c>
      <c r="E6208" s="350" t="s">
        <v>24</v>
      </c>
      <c r="F6208" s="349" t="s">
        <v>24</v>
      </c>
      <c r="G6208" s="349">
        <v>88650</v>
      </c>
      <c r="H6208" s="349" t="s">
        <v>7325</v>
      </c>
      <c r="I6208" s="349" t="s">
        <v>182</v>
      </c>
      <c r="J6208" s="349" t="s">
        <v>1137</v>
      </c>
      <c r="K6208" s="350">
        <v>18.77</v>
      </c>
      <c r="L6208" s="349" t="s">
        <v>1138</v>
      </c>
    </row>
    <row r="6209" spans="1:12" ht="13.5" x14ac:dyDescent="0.25">
      <c r="A6209" s="349" t="s">
        <v>7226</v>
      </c>
      <c r="B6209" s="349" t="s">
        <v>7227</v>
      </c>
      <c r="C6209" s="349" t="s">
        <v>7321</v>
      </c>
      <c r="D6209" s="349" t="s">
        <v>7322</v>
      </c>
      <c r="E6209" s="350" t="s">
        <v>24</v>
      </c>
      <c r="F6209" s="349" t="s">
        <v>24</v>
      </c>
      <c r="G6209" s="349">
        <v>96467</v>
      </c>
      <c r="H6209" s="349" t="s">
        <v>7326</v>
      </c>
      <c r="I6209" s="349" t="s">
        <v>182</v>
      </c>
      <c r="J6209" s="349" t="s">
        <v>1137</v>
      </c>
      <c r="K6209" s="350">
        <v>7.38</v>
      </c>
      <c r="L6209" s="349" t="s">
        <v>1138</v>
      </c>
    </row>
    <row r="6210" spans="1:12" ht="13.5" x14ac:dyDescent="0.25">
      <c r="A6210" s="349" t="s">
        <v>7226</v>
      </c>
      <c r="B6210" s="349" t="s">
        <v>7227</v>
      </c>
      <c r="C6210" s="349" t="s">
        <v>7327</v>
      </c>
      <c r="D6210" s="349" t="s">
        <v>7328</v>
      </c>
      <c r="E6210" s="350" t="s">
        <v>24</v>
      </c>
      <c r="F6210" s="349" t="s">
        <v>24</v>
      </c>
      <c r="G6210" s="349">
        <v>101740</v>
      </c>
      <c r="H6210" s="349" t="s">
        <v>7329</v>
      </c>
      <c r="I6210" s="349" t="s">
        <v>182</v>
      </c>
      <c r="J6210" s="349" t="s">
        <v>1333</v>
      </c>
      <c r="K6210" s="350">
        <v>45.34</v>
      </c>
      <c r="L6210" s="349" t="s">
        <v>1138</v>
      </c>
    </row>
    <row r="6211" spans="1:12" ht="13.5" x14ac:dyDescent="0.25">
      <c r="A6211" s="349" t="s">
        <v>7226</v>
      </c>
      <c r="B6211" s="349" t="s">
        <v>7227</v>
      </c>
      <c r="C6211" s="349" t="s">
        <v>7327</v>
      </c>
      <c r="D6211" s="349" t="s">
        <v>7328</v>
      </c>
      <c r="E6211" s="350" t="s">
        <v>24</v>
      </c>
      <c r="F6211" s="349" t="s">
        <v>24</v>
      </c>
      <c r="G6211" s="349">
        <v>101741</v>
      </c>
      <c r="H6211" s="349" t="s">
        <v>7330</v>
      </c>
      <c r="I6211" s="349" t="s">
        <v>182</v>
      </c>
      <c r="J6211" s="349" t="s">
        <v>1137</v>
      </c>
      <c r="K6211" s="350">
        <v>22.91</v>
      </c>
      <c r="L6211" s="349" t="s">
        <v>1138</v>
      </c>
    </row>
    <row r="6212" spans="1:12" ht="13.5" x14ac:dyDescent="0.25">
      <c r="A6212" s="349" t="s">
        <v>7226</v>
      </c>
      <c r="B6212" s="349" t="s">
        <v>7227</v>
      </c>
      <c r="C6212" s="349" t="s">
        <v>7331</v>
      </c>
      <c r="D6212" s="349" t="s">
        <v>7332</v>
      </c>
      <c r="E6212" s="350" t="s">
        <v>24</v>
      </c>
      <c r="F6212" s="349" t="s">
        <v>24</v>
      </c>
      <c r="G6212" s="349">
        <v>94990</v>
      </c>
      <c r="H6212" s="349" t="s">
        <v>7333</v>
      </c>
      <c r="I6212" s="349" t="s">
        <v>191</v>
      </c>
      <c r="J6212" s="349" t="s">
        <v>1137</v>
      </c>
      <c r="K6212" s="350">
        <v>748.52</v>
      </c>
      <c r="L6212" s="349" t="s">
        <v>1138</v>
      </c>
    </row>
    <row r="6213" spans="1:12" ht="13.5" x14ac:dyDescent="0.25">
      <c r="A6213" s="349" t="s">
        <v>7226</v>
      </c>
      <c r="B6213" s="349" t="s">
        <v>7227</v>
      </c>
      <c r="C6213" s="349" t="s">
        <v>7331</v>
      </c>
      <c r="D6213" s="349" t="s">
        <v>7332</v>
      </c>
      <c r="E6213" s="350" t="s">
        <v>24</v>
      </c>
      <c r="F6213" s="349" t="s">
        <v>24</v>
      </c>
      <c r="G6213" s="349">
        <v>94991</v>
      </c>
      <c r="H6213" s="349" t="s">
        <v>7334</v>
      </c>
      <c r="I6213" s="349" t="s">
        <v>191</v>
      </c>
      <c r="J6213" s="349" t="s">
        <v>1137</v>
      </c>
      <c r="K6213" s="350">
        <v>744.03</v>
      </c>
      <c r="L6213" s="349" t="s">
        <v>1138</v>
      </c>
    </row>
    <row r="6214" spans="1:12" ht="13.5" x14ac:dyDescent="0.25">
      <c r="A6214" s="349" t="s">
        <v>7226</v>
      </c>
      <c r="B6214" s="349" t="s">
        <v>7227</v>
      </c>
      <c r="C6214" s="349" t="s">
        <v>7331</v>
      </c>
      <c r="D6214" s="349" t="s">
        <v>7332</v>
      </c>
      <c r="E6214" s="350" t="s">
        <v>24</v>
      </c>
      <c r="F6214" s="349" t="s">
        <v>24</v>
      </c>
      <c r="G6214" s="349">
        <v>94992</v>
      </c>
      <c r="H6214" s="349" t="s">
        <v>7335</v>
      </c>
      <c r="I6214" s="349" t="s">
        <v>194</v>
      </c>
      <c r="J6214" s="349" t="s">
        <v>1137</v>
      </c>
      <c r="K6214" s="350">
        <v>83.99</v>
      </c>
      <c r="L6214" s="349" t="s">
        <v>1138</v>
      </c>
    </row>
    <row r="6215" spans="1:12" ht="13.5" x14ac:dyDescent="0.25">
      <c r="A6215" s="349" t="s">
        <v>7226</v>
      </c>
      <c r="B6215" s="349" t="s">
        <v>7227</v>
      </c>
      <c r="C6215" s="349" t="s">
        <v>7331</v>
      </c>
      <c r="D6215" s="349" t="s">
        <v>7332</v>
      </c>
      <c r="E6215" s="350" t="s">
        <v>24</v>
      </c>
      <c r="F6215" s="349" t="s">
        <v>24</v>
      </c>
      <c r="G6215" s="349">
        <v>94993</v>
      </c>
      <c r="H6215" s="349" t="s">
        <v>7336</v>
      </c>
      <c r="I6215" s="349" t="s">
        <v>194</v>
      </c>
      <c r="J6215" s="349" t="s">
        <v>1137</v>
      </c>
      <c r="K6215" s="350">
        <v>83.71</v>
      </c>
      <c r="L6215" s="349" t="s">
        <v>1138</v>
      </c>
    </row>
    <row r="6216" spans="1:12" ht="13.5" x14ac:dyDescent="0.25">
      <c r="A6216" s="349" t="s">
        <v>7226</v>
      </c>
      <c r="B6216" s="349" t="s">
        <v>7227</v>
      </c>
      <c r="C6216" s="349" t="s">
        <v>7331</v>
      </c>
      <c r="D6216" s="349" t="s">
        <v>7332</v>
      </c>
      <c r="E6216" s="350" t="s">
        <v>24</v>
      </c>
      <c r="F6216" s="349" t="s">
        <v>24</v>
      </c>
      <c r="G6216" s="349">
        <v>94994</v>
      </c>
      <c r="H6216" s="349" t="s">
        <v>7337</v>
      </c>
      <c r="I6216" s="349" t="s">
        <v>194</v>
      </c>
      <c r="J6216" s="349" t="s">
        <v>1137</v>
      </c>
      <c r="K6216" s="350">
        <v>99.3</v>
      </c>
      <c r="L6216" s="349" t="s">
        <v>1138</v>
      </c>
    </row>
    <row r="6217" spans="1:12" ht="13.5" x14ac:dyDescent="0.25">
      <c r="A6217" s="349" t="s">
        <v>7226</v>
      </c>
      <c r="B6217" s="349" t="s">
        <v>7227</v>
      </c>
      <c r="C6217" s="349" t="s">
        <v>7331</v>
      </c>
      <c r="D6217" s="349" t="s">
        <v>7332</v>
      </c>
      <c r="E6217" s="350" t="s">
        <v>24</v>
      </c>
      <c r="F6217" s="349" t="s">
        <v>24</v>
      </c>
      <c r="G6217" s="349">
        <v>94995</v>
      </c>
      <c r="H6217" s="349" t="s">
        <v>7338</v>
      </c>
      <c r="I6217" s="349" t="s">
        <v>194</v>
      </c>
      <c r="J6217" s="349" t="s">
        <v>1137</v>
      </c>
      <c r="K6217" s="350">
        <v>98.94</v>
      </c>
      <c r="L6217" s="349" t="s">
        <v>1138</v>
      </c>
    </row>
    <row r="6218" spans="1:12" ht="13.5" x14ac:dyDescent="0.25">
      <c r="A6218" s="349" t="s">
        <v>7226</v>
      </c>
      <c r="B6218" s="349" t="s">
        <v>7227</v>
      </c>
      <c r="C6218" s="349" t="s">
        <v>7331</v>
      </c>
      <c r="D6218" s="349" t="s">
        <v>7332</v>
      </c>
      <c r="E6218" s="350" t="s">
        <v>24</v>
      </c>
      <c r="F6218" s="349" t="s">
        <v>24</v>
      </c>
      <c r="G6218" s="349">
        <v>101747</v>
      </c>
      <c r="H6218" s="349" t="s">
        <v>7339</v>
      </c>
      <c r="I6218" s="349" t="s">
        <v>194</v>
      </c>
      <c r="J6218" s="349" t="s">
        <v>1333</v>
      </c>
      <c r="K6218" s="350">
        <v>78.709999999999994</v>
      </c>
      <c r="L6218" s="349" t="s">
        <v>1138</v>
      </c>
    </row>
    <row r="6219" spans="1:12" ht="13.5" x14ac:dyDescent="0.25">
      <c r="A6219" s="349" t="s">
        <v>7226</v>
      </c>
      <c r="B6219" s="349" t="s">
        <v>7227</v>
      </c>
      <c r="C6219" s="349" t="s">
        <v>7331</v>
      </c>
      <c r="D6219" s="349" t="s">
        <v>7332</v>
      </c>
      <c r="E6219" s="350" t="s">
        <v>24</v>
      </c>
      <c r="F6219" s="349" t="s">
        <v>24</v>
      </c>
      <c r="G6219" s="349">
        <v>104626</v>
      </c>
      <c r="H6219" s="349" t="s">
        <v>7340</v>
      </c>
      <c r="I6219" s="349" t="s">
        <v>191</v>
      </c>
      <c r="J6219" s="349" t="s">
        <v>1137</v>
      </c>
      <c r="K6219" s="350">
        <v>761.73</v>
      </c>
      <c r="L6219" s="349" t="s">
        <v>1138</v>
      </c>
    </row>
    <row r="6220" spans="1:12" ht="13.5" x14ac:dyDescent="0.25">
      <c r="A6220" s="349" t="s">
        <v>7226</v>
      </c>
      <c r="B6220" s="349" t="s">
        <v>7227</v>
      </c>
      <c r="C6220" s="349" t="s">
        <v>7331</v>
      </c>
      <c r="D6220" s="349" t="s">
        <v>7332</v>
      </c>
      <c r="E6220" s="350" t="s">
        <v>24</v>
      </c>
      <c r="F6220" s="349" t="s">
        <v>24</v>
      </c>
      <c r="G6220" s="349">
        <v>104658</v>
      </c>
      <c r="H6220" s="349" t="s">
        <v>7341</v>
      </c>
      <c r="I6220" s="349" t="s">
        <v>194</v>
      </c>
      <c r="J6220" s="349" t="s">
        <v>1137</v>
      </c>
      <c r="K6220" s="350">
        <v>193.28</v>
      </c>
      <c r="L6220" s="349" t="s">
        <v>1138</v>
      </c>
    </row>
    <row r="6221" spans="1:12" ht="13.5" x14ac:dyDescent="0.25">
      <c r="A6221" s="349" t="s">
        <v>7226</v>
      </c>
      <c r="B6221" s="349" t="s">
        <v>7227</v>
      </c>
      <c r="C6221" s="349" t="s">
        <v>7342</v>
      </c>
      <c r="D6221" s="349" t="s">
        <v>7343</v>
      </c>
      <c r="E6221" s="350" t="s">
        <v>24</v>
      </c>
      <c r="F6221" s="349" t="s">
        <v>24</v>
      </c>
      <c r="G6221" s="349">
        <v>87620</v>
      </c>
      <c r="H6221" s="349" t="s">
        <v>7344</v>
      </c>
      <c r="I6221" s="349" t="s">
        <v>194</v>
      </c>
      <c r="J6221" s="349" t="s">
        <v>1137</v>
      </c>
      <c r="K6221" s="350">
        <v>28.44</v>
      </c>
      <c r="L6221" s="349" t="s">
        <v>1138</v>
      </c>
    </row>
    <row r="6222" spans="1:12" ht="13.5" x14ac:dyDescent="0.25">
      <c r="A6222" s="349" t="s">
        <v>7226</v>
      </c>
      <c r="B6222" s="349" t="s">
        <v>7227</v>
      </c>
      <c r="C6222" s="349" t="s">
        <v>7342</v>
      </c>
      <c r="D6222" s="349" t="s">
        <v>7343</v>
      </c>
      <c r="E6222" s="350" t="s">
        <v>24</v>
      </c>
      <c r="F6222" s="349" t="s">
        <v>24</v>
      </c>
      <c r="G6222" s="349">
        <v>87622</v>
      </c>
      <c r="H6222" s="349" t="s">
        <v>7345</v>
      </c>
      <c r="I6222" s="349" t="s">
        <v>194</v>
      </c>
      <c r="J6222" s="349" t="s">
        <v>1137</v>
      </c>
      <c r="K6222" s="350">
        <v>31.74</v>
      </c>
      <c r="L6222" s="349" t="s">
        <v>1138</v>
      </c>
    </row>
    <row r="6223" spans="1:12" ht="13.5" x14ac:dyDescent="0.25">
      <c r="A6223" s="349" t="s">
        <v>7226</v>
      </c>
      <c r="B6223" s="349" t="s">
        <v>7227</v>
      </c>
      <c r="C6223" s="349" t="s">
        <v>7342</v>
      </c>
      <c r="D6223" s="349" t="s">
        <v>7343</v>
      </c>
      <c r="E6223" s="350" t="s">
        <v>24</v>
      </c>
      <c r="F6223" s="349" t="s">
        <v>24</v>
      </c>
      <c r="G6223" s="349">
        <v>87623</v>
      </c>
      <c r="H6223" s="349" t="s">
        <v>7346</v>
      </c>
      <c r="I6223" s="349" t="s">
        <v>194</v>
      </c>
      <c r="J6223" s="349" t="s">
        <v>1137</v>
      </c>
      <c r="K6223" s="350">
        <v>67.52</v>
      </c>
      <c r="L6223" s="349" t="s">
        <v>1138</v>
      </c>
    </row>
    <row r="6224" spans="1:12" ht="13.5" x14ac:dyDescent="0.25">
      <c r="A6224" s="349" t="s">
        <v>7226</v>
      </c>
      <c r="B6224" s="349" t="s">
        <v>7227</v>
      </c>
      <c r="C6224" s="349" t="s">
        <v>7342</v>
      </c>
      <c r="D6224" s="349" t="s">
        <v>7343</v>
      </c>
      <c r="E6224" s="350" t="s">
        <v>24</v>
      </c>
      <c r="F6224" s="349" t="s">
        <v>24</v>
      </c>
      <c r="G6224" s="349">
        <v>87624</v>
      </c>
      <c r="H6224" s="349" t="s">
        <v>7346</v>
      </c>
      <c r="I6224" s="349" t="s">
        <v>194</v>
      </c>
      <c r="J6224" s="349" t="s">
        <v>1137</v>
      </c>
      <c r="K6224" s="350">
        <v>73.930000000000007</v>
      </c>
      <c r="L6224" s="349" t="s">
        <v>1138</v>
      </c>
    </row>
    <row r="6225" spans="1:12" ht="13.5" x14ac:dyDescent="0.25">
      <c r="A6225" s="349" t="s">
        <v>7226</v>
      </c>
      <c r="B6225" s="349" t="s">
        <v>7227</v>
      </c>
      <c r="C6225" s="349" t="s">
        <v>7342</v>
      </c>
      <c r="D6225" s="349" t="s">
        <v>7343</v>
      </c>
      <c r="E6225" s="350" t="s">
        <v>24</v>
      </c>
      <c r="F6225" s="349" t="s">
        <v>24</v>
      </c>
      <c r="G6225" s="349">
        <v>87630</v>
      </c>
      <c r="H6225" s="349" t="s">
        <v>922</v>
      </c>
      <c r="I6225" s="349" t="s">
        <v>194</v>
      </c>
      <c r="J6225" s="349" t="s">
        <v>1137</v>
      </c>
      <c r="K6225" s="350">
        <v>36.33</v>
      </c>
      <c r="L6225" s="349" t="s">
        <v>1138</v>
      </c>
    </row>
    <row r="6226" spans="1:12" ht="13.5" x14ac:dyDescent="0.25">
      <c r="A6226" s="349" t="s">
        <v>7226</v>
      </c>
      <c r="B6226" s="349" t="s">
        <v>7227</v>
      </c>
      <c r="C6226" s="349" t="s">
        <v>7342</v>
      </c>
      <c r="D6226" s="349" t="s">
        <v>7343</v>
      </c>
      <c r="E6226" s="350" t="s">
        <v>24</v>
      </c>
      <c r="F6226" s="349" t="s">
        <v>24</v>
      </c>
      <c r="G6226" s="349">
        <v>87632</v>
      </c>
      <c r="H6226" s="349" t="s">
        <v>7347</v>
      </c>
      <c r="I6226" s="349" t="s">
        <v>194</v>
      </c>
      <c r="J6226" s="349" t="s">
        <v>1137</v>
      </c>
      <c r="K6226" s="350">
        <v>40.93</v>
      </c>
      <c r="L6226" s="349" t="s">
        <v>1138</v>
      </c>
    </row>
    <row r="6227" spans="1:12" ht="13.5" x14ac:dyDescent="0.25">
      <c r="A6227" s="349" t="s">
        <v>7226</v>
      </c>
      <c r="B6227" s="349" t="s">
        <v>7227</v>
      </c>
      <c r="C6227" s="349" t="s">
        <v>7342</v>
      </c>
      <c r="D6227" s="349" t="s">
        <v>7343</v>
      </c>
      <c r="E6227" s="350" t="s">
        <v>24</v>
      </c>
      <c r="F6227" s="349" t="s">
        <v>24</v>
      </c>
      <c r="G6227" s="349">
        <v>87633</v>
      </c>
      <c r="H6227" s="349" t="s">
        <v>7348</v>
      </c>
      <c r="I6227" s="349" t="s">
        <v>194</v>
      </c>
      <c r="J6227" s="349" t="s">
        <v>1137</v>
      </c>
      <c r="K6227" s="350">
        <v>90.67</v>
      </c>
      <c r="L6227" s="349" t="s">
        <v>1138</v>
      </c>
    </row>
    <row r="6228" spans="1:12" ht="13.5" x14ac:dyDescent="0.25">
      <c r="A6228" s="349" t="s">
        <v>7226</v>
      </c>
      <c r="B6228" s="349" t="s">
        <v>7227</v>
      </c>
      <c r="C6228" s="349" t="s">
        <v>7342</v>
      </c>
      <c r="D6228" s="349" t="s">
        <v>7343</v>
      </c>
      <c r="E6228" s="350" t="s">
        <v>24</v>
      </c>
      <c r="F6228" s="349" t="s">
        <v>24</v>
      </c>
      <c r="G6228" s="349">
        <v>87634</v>
      </c>
      <c r="H6228" s="349" t="s">
        <v>7349</v>
      </c>
      <c r="I6228" s="349" t="s">
        <v>194</v>
      </c>
      <c r="J6228" s="349" t="s">
        <v>1137</v>
      </c>
      <c r="K6228" s="350">
        <v>99.57</v>
      </c>
      <c r="L6228" s="349" t="s">
        <v>1138</v>
      </c>
    </row>
    <row r="6229" spans="1:12" ht="13.5" x14ac:dyDescent="0.25">
      <c r="A6229" s="349" t="s">
        <v>7226</v>
      </c>
      <c r="B6229" s="349" t="s">
        <v>7227</v>
      </c>
      <c r="C6229" s="349" t="s">
        <v>7342</v>
      </c>
      <c r="D6229" s="349" t="s">
        <v>7343</v>
      </c>
      <c r="E6229" s="350" t="s">
        <v>24</v>
      </c>
      <c r="F6229" s="349" t="s">
        <v>24</v>
      </c>
      <c r="G6229" s="349">
        <v>87640</v>
      </c>
      <c r="H6229" s="349" t="s">
        <v>7350</v>
      </c>
      <c r="I6229" s="349" t="s">
        <v>194</v>
      </c>
      <c r="J6229" s="349" t="s">
        <v>1137</v>
      </c>
      <c r="K6229" s="350">
        <v>42.79</v>
      </c>
      <c r="L6229" s="349" t="s">
        <v>1138</v>
      </c>
    </row>
    <row r="6230" spans="1:12" ht="13.5" x14ac:dyDescent="0.25">
      <c r="A6230" s="349" t="s">
        <v>7226</v>
      </c>
      <c r="B6230" s="349" t="s">
        <v>7227</v>
      </c>
      <c r="C6230" s="349" t="s">
        <v>7342</v>
      </c>
      <c r="D6230" s="349" t="s">
        <v>7343</v>
      </c>
      <c r="E6230" s="350" t="s">
        <v>24</v>
      </c>
      <c r="F6230" s="349" t="s">
        <v>24</v>
      </c>
      <c r="G6230" s="349">
        <v>87642</v>
      </c>
      <c r="H6230" s="349" t="s">
        <v>7351</v>
      </c>
      <c r="I6230" s="349" t="s">
        <v>194</v>
      </c>
      <c r="J6230" s="349" t="s">
        <v>1137</v>
      </c>
      <c r="K6230" s="350">
        <v>48.45</v>
      </c>
      <c r="L6230" s="349" t="s">
        <v>1138</v>
      </c>
    </row>
    <row r="6231" spans="1:12" ht="13.5" x14ac:dyDescent="0.25">
      <c r="A6231" s="349" t="s">
        <v>7226</v>
      </c>
      <c r="B6231" s="349" t="s">
        <v>7227</v>
      </c>
      <c r="C6231" s="349" t="s">
        <v>7342</v>
      </c>
      <c r="D6231" s="349" t="s">
        <v>7343</v>
      </c>
      <c r="E6231" s="350" t="s">
        <v>24</v>
      </c>
      <c r="F6231" s="349" t="s">
        <v>24</v>
      </c>
      <c r="G6231" s="349">
        <v>87643</v>
      </c>
      <c r="H6231" s="349" t="s">
        <v>7352</v>
      </c>
      <c r="I6231" s="349" t="s">
        <v>194</v>
      </c>
      <c r="J6231" s="349" t="s">
        <v>1137</v>
      </c>
      <c r="K6231" s="350">
        <v>109.61</v>
      </c>
      <c r="L6231" s="349" t="s">
        <v>1138</v>
      </c>
    </row>
    <row r="6232" spans="1:12" ht="13.5" x14ac:dyDescent="0.25">
      <c r="A6232" s="349" t="s">
        <v>7226</v>
      </c>
      <c r="B6232" s="349" t="s">
        <v>7227</v>
      </c>
      <c r="C6232" s="349" t="s">
        <v>7342</v>
      </c>
      <c r="D6232" s="349" t="s">
        <v>7343</v>
      </c>
      <c r="E6232" s="350" t="s">
        <v>24</v>
      </c>
      <c r="F6232" s="349" t="s">
        <v>24</v>
      </c>
      <c r="G6232" s="349">
        <v>87644</v>
      </c>
      <c r="H6232" s="349" t="s">
        <v>7353</v>
      </c>
      <c r="I6232" s="349" t="s">
        <v>194</v>
      </c>
      <c r="J6232" s="349" t="s">
        <v>1137</v>
      </c>
      <c r="K6232" s="350">
        <v>120.57</v>
      </c>
      <c r="L6232" s="349" t="s">
        <v>1138</v>
      </c>
    </row>
    <row r="6233" spans="1:12" ht="13.5" x14ac:dyDescent="0.25">
      <c r="A6233" s="349" t="s">
        <v>7226</v>
      </c>
      <c r="B6233" s="349" t="s">
        <v>7227</v>
      </c>
      <c r="C6233" s="349" t="s">
        <v>7342</v>
      </c>
      <c r="D6233" s="349" t="s">
        <v>7343</v>
      </c>
      <c r="E6233" s="350" t="s">
        <v>24</v>
      </c>
      <c r="F6233" s="349" t="s">
        <v>24</v>
      </c>
      <c r="G6233" s="349">
        <v>87680</v>
      </c>
      <c r="H6233" s="349" t="s">
        <v>7354</v>
      </c>
      <c r="I6233" s="349" t="s">
        <v>194</v>
      </c>
      <c r="J6233" s="349" t="s">
        <v>1137</v>
      </c>
      <c r="K6233" s="350">
        <v>38.75</v>
      </c>
      <c r="L6233" s="349" t="s">
        <v>1138</v>
      </c>
    </row>
    <row r="6234" spans="1:12" ht="13.5" x14ac:dyDescent="0.25">
      <c r="A6234" s="349" t="s">
        <v>7226</v>
      </c>
      <c r="B6234" s="349" t="s">
        <v>7227</v>
      </c>
      <c r="C6234" s="349" t="s">
        <v>7342</v>
      </c>
      <c r="D6234" s="349" t="s">
        <v>7343</v>
      </c>
      <c r="E6234" s="350" t="s">
        <v>24</v>
      </c>
      <c r="F6234" s="349" t="s">
        <v>24</v>
      </c>
      <c r="G6234" s="349">
        <v>87682</v>
      </c>
      <c r="H6234" s="349" t="s">
        <v>7355</v>
      </c>
      <c r="I6234" s="349" t="s">
        <v>194</v>
      </c>
      <c r="J6234" s="349" t="s">
        <v>1137</v>
      </c>
      <c r="K6234" s="350">
        <v>44.41</v>
      </c>
      <c r="L6234" s="349" t="s">
        <v>1138</v>
      </c>
    </row>
    <row r="6235" spans="1:12" ht="13.5" x14ac:dyDescent="0.25">
      <c r="A6235" s="349" t="s">
        <v>7226</v>
      </c>
      <c r="B6235" s="349" t="s">
        <v>7227</v>
      </c>
      <c r="C6235" s="349" t="s">
        <v>7342</v>
      </c>
      <c r="D6235" s="349" t="s">
        <v>7343</v>
      </c>
      <c r="E6235" s="350" t="s">
        <v>24</v>
      </c>
      <c r="F6235" s="349" t="s">
        <v>24</v>
      </c>
      <c r="G6235" s="349">
        <v>87683</v>
      </c>
      <c r="H6235" s="349" t="s">
        <v>7356</v>
      </c>
      <c r="I6235" s="349" t="s">
        <v>194</v>
      </c>
      <c r="J6235" s="349" t="s">
        <v>1137</v>
      </c>
      <c r="K6235" s="350">
        <v>105.57</v>
      </c>
      <c r="L6235" s="349" t="s">
        <v>1138</v>
      </c>
    </row>
    <row r="6236" spans="1:12" ht="13.5" x14ac:dyDescent="0.25">
      <c r="A6236" s="349" t="s">
        <v>7226</v>
      </c>
      <c r="B6236" s="349" t="s">
        <v>7227</v>
      </c>
      <c r="C6236" s="349" t="s">
        <v>7342</v>
      </c>
      <c r="D6236" s="349" t="s">
        <v>7343</v>
      </c>
      <c r="E6236" s="350" t="s">
        <v>24</v>
      </c>
      <c r="F6236" s="349" t="s">
        <v>24</v>
      </c>
      <c r="G6236" s="349">
        <v>87684</v>
      </c>
      <c r="H6236" s="349" t="s">
        <v>7357</v>
      </c>
      <c r="I6236" s="349" t="s">
        <v>194</v>
      </c>
      <c r="J6236" s="349" t="s">
        <v>1137</v>
      </c>
      <c r="K6236" s="350">
        <v>116.53</v>
      </c>
      <c r="L6236" s="349" t="s">
        <v>1138</v>
      </c>
    </row>
    <row r="6237" spans="1:12" ht="13.5" x14ac:dyDescent="0.25">
      <c r="A6237" s="349" t="s">
        <v>7226</v>
      </c>
      <c r="B6237" s="349" t="s">
        <v>7227</v>
      </c>
      <c r="C6237" s="349" t="s">
        <v>7342</v>
      </c>
      <c r="D6237" s="349" t="s">
        <v>7343</v>
      </c>
      <c r="E6237" s="350" t="s">
        <v>24</v>
      </c>
      <c r="F6237" s="349" t="s">
        <v>24</v>
      </c>
      <c r="G6237" s="349">
        <v>87690</v>
      </c>
      <c r="H6237" s="349" t="s">
        <v>7358</v>
      </c>
      <c r="I6237" s="349" t="s">
        <v>194</v>
      </c>
      <c r="J6237" s="349" t="s">
        <v>1137</v>
      </c>
      <c r="K6237" s="350">
        <v>44.42</v>
      </c>
      <c r="L6237" s="349" t="s">
        <v>1138</v>
      </c>
    </row>
    <row r="6238" spans="1:12" ht="13.5" x14ac:dyDescent="0.25">
      <c r="A6238" s="349" t="s">
        <v>7226</v>
      </c>
      <c r="B6238" s="349" t="s">
        <v>7227</v>
      </c>
      <c r="C6238" s="349" t="s">
        <v>7342</v>
      </c>
      <c r="D6238" s="349" t="s">
        <v>7343</v>
      </c>
      <c r="E6238" s="350" t="s">
        <v>24</v>
      </c>
      <c r="F6238" s="349" t="s">
        <v>24</v>
      </c>
      <c r="G6238" s="349">
        <v>87692</v>
      </c>
      <c r="H6238" s="349" t="s">
        <v>7359</v>
      </c>
      <c r="I6238" s="349" t="s">
        <v>194</v>
      </c>
      <c r="J6238" s="349" t="s">
        <v>1137</v>
      </c>
      <c r="K6238" s="350">
        <v>50.89</v>
      </c>
      <c r="L6238" s="349" t="s">
        <v>1138</v>
      </c>
    </row>
    <row r="6239" spans="1:12" ht="13.5" x14ac:dyDescent="0.25">
      <c r="A6239" s="349" t="s">
        <v>7226</v>
      </c>
      <c r="B6239" s="349" t="s">
        <v>7227</v>
      </c>
      <c r="C6239" s="349" t="s">
        <v>7342</v>
      </c>
      <c r="D6239" s="349" t="s">
        <v>7343</v>
      </c>
      <c r="E6239" s="350" t="s">
        <v>24</v>
      </c>
      <c r="F6239" s="349" t="s">
        <v>24</v>
      </c>
      <c r="G6239" s="349">
        <v>87693</v>
      </c>
      <c r="H6239" s="349" t="s">
        <v>7360</v>
      </c>
      <c r="I6239" s="349" t="s">
        <v>194</v>
      </c>
      <c r="J6239" s="349" t="s">
        <v>1137</v>
      </c>
      <c r="K6239" s="350">
        <v>120.95</v>
      </c>
      <c r="L6239" s="349" t="s">
        <v>1138</v>
      </c>
    </row>
    <row r="6240" spans="1:12" ht="13.5" x14ac:dyDescent="0.25">
      <c r="A6240" s="349" t="s">
        <v>7226</v>
      </c>
      <c r="B6240" s="349" t="s">
        <v>7227</v>
      </c>
      <c r="C6240" s="349" t="s">
        <v>7342</v>
      </c>
      <c r="D6240" s="349" t="s">
        <v>7343</v>
      </c>
      <c r="E6240" s="350" t="s">
        <v>24</v>
      </c>
      <c r="F6240" s="349" t="s">
        <v>24</v>
      </c>
      <c r="G6240" s="349">
        <v>87694</v>
      </c>
      <c r="H6240" s="349" t="s">
        <v>7361</v>
      </c>
      <c r="I6240" s="349" t="s">
        <v>194</v>
      </c>
      <c r="J6240" s="349" t="s">
        <v>1137</v>
      </c>
      <c r="K6240" s="350">
        <v>133.49</v>
      </c>
      <c r="L6240" s="349" t="s">
        <v>1138</v>
      </c>
    </row>
    <row r="6241" spans="1:12" ht="13.5" x14ac:dyDescent="0.25">
      <c r="A6241" s="349" t="s">
        <v>7226</v>
      </c>
      <c r="B6241" s="349" t="s">
        <v>7227</v>
      </c>
      <c r="C6241" s="349" t="s">
        <v>7342</v>
      </c>
      <c r="D6241" s="349" t="s">
        <v>7343</v>
      </c>
      <c r="E6241" s="350" t="s">
        <v>24</v>
      </c>
      <c r="F6241" s="349" t="s">
        <v>24</v>
      </c>
      <c r="G6241" s="349">
        <v>87700</v>
      </c>
      <c r="H6241" s="349" t="s">
        <v>7362</v>
      </c>
      <c r="I6241" s="349" t="s">
        <v>194</v>
      </c>
      <c r="J6241" s="349" t="s">
        <v>1137</v>
      </c>
      <c r="K6241" s="350">
        <v>47.93</v>
      </c>
      <c r="L6241" s="349" t="s">
        <v>1138</v>
      </c>
    </row>
    <row r="6242" spans="1:12" ht="13.5" x14ac:dyDescent="0.25">
      <c r="A6242" s="349" t="s">
        <v>7226</v>
      </c>
      <c r="B6242" s="349" t="s">
        <v>7227</v>
      </c>
      <c r="C6242" s="349" t="s">
        <v>7342</v>
      </c>
      <c r="D6242" s="349" t="s">
        <v>7343</v>
      </c>
      <c r="E6242" s="350" t="s">
        <v>24</v>
      </c>
      <c r="F6242" s="349" t="s">
        <v>24</v>
      </c>
      <c r="G6242" s="349">
        <v>87702</v>
      </c>
      <c r="H6242" s="349" t="s">
        <v>7363</v>
      </c>
      <c r="I6242" s="349" t="s">
        <v>194</v>
      </c>
      <c r="J6242" s="349" t="s">
        <v>1137</v>
      </c>
      <c r="K6242" s="350">
        <v>54.99</v>
      </c>
      <c r="L6242" s="349" t="s">
        <v>1138</v>
      </c>
    </row>
    <row r="6243" spans="1:12" ht="13.5" x14ac:dyDescent="0.25">
      <c r="A6243" s="349" t="s">
        <v>7226</v>
      </c>
      <c r="B6243" s="349" t="s">
        <v>7227</v>
      </c>
      <c r="C6243" s="349" t="s">
        <v>7342</v>
      </c>
      <c r="D6243" s="349" t="s">
        <v>7343</v>
      </c>
      <c r="E6243" s="350" t="s">
        <v>24</v>
      </c>
      <c r="F6243" s="349" t="s">
        <v>24</v>
      </c>
      <c r="G6243" s="349">
        <v>87703</v>
      </c>
      <c r="H6243" s="349" t="s">
        <v>7364</v>
      </c>
      <c r="I6243" s="349" t="s">
        <v>194</v>
      </c>
      <c r="J6243" s="349" t="s">
        <v>1137</v>
      </c>
      <c r="K6243" s="350">
        <v>131.27000000000001</v>
      </c>
      <c r="L6243" s="349" t="s">
        <v>1138</v>
      </c>
    </row>
    <row r="6244" spans="1:12" ht="13.5" x14ac:dyDescent="0.25">
      <c r="A6244" s="349" t="s">
        <v>7226</v>
      </c>
      <c r="B6244" s="349" t="s">
        <v>7227</v>
      </c>
      <c r="C6244" s="349" t="s">
        <v>7342</v>
      </c>
      <c r="D6244" s="349" t="s">
        <v>7343</v>
      </c>
      <c r="E6244" s="350" t="s">
        <v>24</v>
      </c>
      <c r="F6244" s="349" t="s">
        <v>24</v>
      </c>
      <c r="G6244" s="349">
        <v>87704</v>
      </c>
      <c r="H6244" s="349" t="s">
        <v>7365</v>
      </c>
      <c r="I6244" s="349" t="s">
        <v>194</v>
      </c>
      <c r="J6244" s="349" t="s">
        <v>1137</v>
      </c>
      <c r="K6244" s="350">
        <v>144.93</v>
      </c>
      <c r="L6244" s="349" t="s">
        <v>1138</v>
      </c>
    </row>
    <row r="6245" spans="1:12" ht="13.5" x14ac:dyDescent="0.25">
      <c r="A6245" s="349" t="s">
        <v>7226</v>
      </c>
      <c r="B6245" s="349" t="s">
        <v>7227</v>
      </c>
      <c r="C6245" s="349" t="s">
        <v>7342</v>
      </c>
      <c r="D6245" s="349" t="s">
        <v>7343</v>
      </c>
      <c r="E6245" s="350" t="s">
        <v>24</v>
      </c>
      <c r="F6245" s="349" t="s">
        <v>24</v>
      </c>
      <c r="G6245" s="349">
        <v>87735</v>
      </c>
      <c r="H6245" s="349" t="s">
        <v>7366</v>
      </c>
      <c r="I6245" s="349" t="s">
        <v>194</v>
      </c>
      <c r="J6245" s="349" t="s">
        <v>1137</v>
      </c>
      <c r="K6245" s="350">
        <v>40.47</v>
      </c>
      <c r="L6245" s="349" t="s">
        <v>1138</v>
      </c>
    </row>
    <row r="6246" spans="1:12" ht="13.5" x14ac:dyDescent="0.25">
      <c r="A6246" s="349" t="s">
        <v>7226</v>
      </c>
      <c r="B6246" s="349" t="s">
        <v>7227</v>
      </c>
      <c r="C6246" s="349" t="s">
        <v>7342</v>
      </c>
      <c r="D6246" s="349" t="s">
        <v>7343</v>
      </c>
      <c r="E6246" s="350" t="s">
        <v>24</v>
      </c>
      <c r="F6246" s="349" t="s">
        <v>24</v>
      </c>
      <c r="G6246" s="349">
        <v>87737</v>
      </c>
      <c r="H6246" s="349" t="s">
        <v>7367</v>
      </c>
      <c r="I6246" s="349" t="s">
        <v>194</v>
      </c>
      <c r="J6246" s="349" t="s">
        <v>1137</v>
      </c>
      <c r="K6246" s="350">
        <v>43.77</v>
      </c>
      <c r="L6246" s="349" t="s">
        <v>1138</v>
      </c>
    </row>
    <row r="6247" spans="1:12" ht="13.5" x14ac:dyDescent="0.25">
      <c r="A6247" s="349" t="s">
        <v>7226</v>
      </c>
      <c r="B6247" s="349" t="s">
        <v>7227</v>
      </c>
      <c r="C6247" s="349" t="s">
        <v>7342</v>
      </c>
      <c r="D6247" s="349" t="s">
        <v>7343</v>
      </c>
      <c r="E6247" s="350" t="s">
        <v>24</v>
      </c>
      <c r="F6247" s="349" t="s">
        <v>24</v>
      </c>
      <c r="G6247" s="349">
        <v>87738</v>
      </c>
      <c r="H6247" s="349" t="s">
        <v>7368</v>
      </c>
      <c r="I6247" s="349" t="s">
        <v>194</v>
      </c>
      <c r="J6247" s="349" t="s">
        <v>1137</v>
      </c>
      <c r="K6247" s="350">
        <v>79.55</v>
      </c>
      <c r="L6247" s="349" t="s">
        <v>1138</v>
      </c>
    </row>
    <row r="6248" spans="1:12" ht="13.5" x14ac:dyDescent="0.25">
      <c r="A6248" s="349" t="s">
        <v>7226</v>
      </c>
      <c r="B6248" s="349" t="s">
        <v>7227</v>
      </c>
      <c r="C6248" s="349" t="s">
        <v>7342</v>
      </c>
      <c r="D6248" s="349" t="s">
        <v>7343</v>
      </c>
      <c r="E6248" s="350" t="s">
        <v>24</v>
      </c>
      <c r="F6248" s="349" t="s">
        <v>24</v>
      </c>
      <c r="G6248" s="349">
        <v>87739</v>
      </c>
      <c r="H6248" s="349" t="s">
        <v>7369</v>
      </c>
      <c r="I6248" s="349" t="s">
        <v>194</v>
      </c>
      <c r="J6248" s="349" t="s">
        <v>1137</v>
      </c>
      <c r="K6248" s="350">
        <v>85.96</v>
      </c>
      <c r="L6248" s="349" t="s">
        <v>1138</v>
      </c>
    </row>
    <row r="6249" spans="1:12" ht="13.5" x14ac:dyDescent="0.25">
      <c r="A6249" s="349" t="s">
        <v>7226</v>
      </c>
      <c r="B6249" s="349" t="s">
        <v>7227</v>
      </c>
      <c r="C6249" s="349" t="s">
        <v>7342</v>
      </c>
      <c r="D6249" s="349" t="s">
        <v>7343</v>
      </c>
      <c r="E6249" s="350" t="s">
        <v>24</v>
      </c>
      <c r="F6249" s="349" t="s">
        <v>24</v>
      </c>
      <c r="G6249" s="349">
        <v>87745</v>
      </c>
      <c r="H6249" s="349" t="s">
        <v>921</v>
      </c>
      <c r="I6249" s="349" t="s">
        <v>194</v>
      </c>
      <c r="J6249" s="349" t="s">
        <v>1137</v>
      </c>
      <c r="K6249" s="350">
        <v>48.36</v>
      </c>
      <c r="L6249" s="349" t="s">
        <v>1138</v>
      </c>
    </row>
    <row r="6250" spans="1:12" ht="13.5" x14ac:dyDescent="0.25">
      <c r="A6250" s="349" t="s">
        <v>7226</v>
      </c>
      <c r="B6250" s="349" t="s">
        <v>7227</v>
      </c>
      <c r="C6250" s="349" t="s">
        <v>7342</v>
      </c>
      <c r="D6250" s="349" t="s">
        <v>7343</v>
      </c>
      <c r="E6250" s="350" t="s">
        <v>24</v>
      </c>
      <c r="F6250" s="349" t="s">
        <v>24</v>
      </c>
      <c r="G6250" s="349">
        <v>87747</v>
      </c>
      <c r="H6250" s="349" t="s">
        <v>7370</v>
      </c>
      <c r="I6250" s="349" t="s">
        <v>194</v>
      </c>
      <c r="J6250" s="349" t="s">
        <v>1137</v>
      </c>
      <c r="K6250" s="350">
        <v>52.96</v>
      </c>
      <c r="L6250" s="349" t="s">
        <v>1138</v>
      </c>
    </row>
    <row r="6251" spans="1:12" ht="13.5" x14ac:dyDescent="0.25">
      <c r="A6251" s="349" t="s">
        <v>7226</v>
      </c>
      <c r="B6251" s="349" t="s">
        <v>7227</v>
      </c>
      <c r="C6251" s="349" t="s">
        <v>7342</v>
      </c>
      <c r="D6251" s="349" t="s">
        <v>7343</v>
      </c>
      <c r="E6251" s="350" t="s">
        <v>24</v>
      </c>
      <c r="F6251" s="349" t="s">
        <v>24</v>
      </c>
      <c r="G6251" s="349">
        <v>87748</v>
      </c>
      <c r="H6251" s="349" t="s">
        <v>7371</v>
      </c>
      <c r="I6251" s="349" t="s">
        <v>194</v>
      </c>
      <c r="J6251" s="349" t="s">
        <v>1137</v>
      </c>
      <c r="K6251" s="350">
        <v>102.7</v>
      </c>
      <c r="L6251" s="349" t="s">
        <v>1138</v>
      </c>
    </row>
    <row r="6252" spans="1:12" ht="13.5" x14ac:dyDescent="0.25">
      <c r="A6252" s="349" t="s">
        <v>7226</v>
      </c>
      <c r="B6252" s="349" t="s">
        <v>7227</v>
      </c>
      <c r="C6252" s="349" t="s">
        <v>7342</v>
      </c>
      <c r="D6252" s="349" t="s">
        <v>7343</v>
      </c>
      <c r="E6252" s="350" t="s">
        <v>24</v>
      </c>
      <c r="F6252" s="349" t="s">
        <v>24</v>
      </c>
      <c r="G6252" s="349">
        <v>87749</v>
      </c>
      <c r="H6252" s="349" t="s">
        <v>7372</v>
      </c>
      <c r="I6252" s="349" t="s">
        <v>194</v>
      </c>
      <c r="J6252" s="349" t="s">
        <v>1137</v>
      </c>
      <c r="K6252" s="350">
        <v>111.6</v>
      </c>
      <c r="L6252" s="349" t="s">
        <v>1138</v>
      </c>
    </row>
    <row r="6253" spans="1:12" ht="13.5" x14ac:dyDescent="0.25">
      <c r="A6253" s="349" t="s">
        <v>7226</v>
      </c>
      <c r="B6253" s="349" t="s">
        <v>7227</v>
      </c>
      <c r="C6253" s="349" t="s">
        <v>7342</v>
      </c>
      <c r="D6253" s="349" t="s">
        <v>7343</v>
      </c>
      <c r="E6253" s="350" t="s">
        <v>24</v>
      </c>
      <c r="F6253" s="349" t="s">
        <v>24</v>
      </c>
      <c r="G6253" s="349">
        <v>87755</v>
      </c>
      <c r="H6253" s="349" t="s">
        <v>920</v>
      </c>
      <c r="I6253" s="349" t="s">
        <v>194</v>
      </c>
      <c r="J6253" s="349" t="s">
        <v>1137</v>
      </c>
      <c r="K6253" s="350">
        <v>46.63</v>
      </c>
      <c r="L6253" s="349" t="s">
        <v>1138</v>
      </c>
    </row>
    <row r="6254" spans="1:12" ht="13.5" x14ac:dyDescent="0.25">
      <c r="A6254" s="349" t="s">
        <v>7226</v>
      </c>
      <c r="B6254" s="349" t="s">
        <v>7227</v>
      </c>
      <c r="C6254" s="349" t="s">
        <v>7342</v>
      </c>
      <c r="D6254" s="349" t="s">
        <v>7343</v>
      </c>
      <c r="E6254" s="350" t="s">
        <v>24</v>
      </c>
      <c r="F6254" s="349" t="s">
        <v>24</v>
      </c>
      <c r="G6254" s="349">
        <v>87757</v>
      </c>
      <c r="H6254" s="349" t="s">
        <v>7373</v>
      </c>
      <c r="I6254" s="349" t="s">
        <v>194</v>
      </c>
      <c r="J6254" s="349" t="s">
        <v>1137</v>
      </c>
      <c r="K6254" s="350">
        <v>51.23</v>
      </c>
      <c r="L6254" s="349" t="s">
        <v>1138</v>
      </c>
    </row>
    <row r="6255" spans="1:12" ht="13.5" x14ac:dyDescent="0.25">
      <c r="A6255" s="349" t="s">
        <v>7226</v>
      </c>
      <c r="B6255" s="349" t="s">
        <v>7227</v>
      </c>
      <c r="C6255" s="349" t="s">
        <v>7342</v>
      </c>
      <c r="D6255" s="349" t="s">
        <v>7343</v>
      </c>
      <c r="E6255" s="350" t="s">
        <v>24</v>
      </c>
      <c r="F6255" s="349" t="s">
        <v>24</v>
      </c>
      <c r="G6255" s="349">
        <v>87758</v>
      </c>
      <c r="H6255" s="349" t="s">
        <v>7374</v>
      </c>
      <c r="I6255" s="349" t="s">
        <v>194</v>
      </c>
      <c r="J6255" s="349" t="s">
        <v>1137</v>
      </c>
      <c r="K6255" s="350">
        <v>100.97</v>
      </c>
      <c r="L6255" s="349" t="s">
        <v>1138</v>
      </c>
    </row>
    <row r="6256" spans="1:12" ht="13.5" x14ac:dyDescent="0.25">
      <c r="A6256" s="349" t="s">
        <v>7226</v>
      </c>
      <c r="B6256" s="349" t="s">
        <v>7227</v>
      </c>
      <c r="C6256" s="349" t="s">
        <v>7342</v>
      </c>
      <c r="D6256" s="349" t="s">
        <v>7343</v>
      </c>
      <c r="E6256" s="350" t="s">
        <v>24</v>
      </c>
      <c r="F6256" s="349" t="s">
        <v>24</v>
      </c>
      <c r="G6256" s="349">
        <v>87759</v>
      </c>
      <c r="H6256" s="349" t="s">
        <v>7375</v>
      </c>
      <c r="I6256" s="349" t="s">
        <v>194</v>
      </c>
      <c r="J6256" s="349" t="s">
        <v>1137</v>
      </c>
      <c r="K6256" s="350">
        <v>109.87</v>
      </c>
      <c r="L6256" s="349" t="s">
        <v>1138</v>
      </c>
    </row>
    <row r="6257" spans="1:12" ht="13.5" x14ac:dyDescent="0.25">
      <c r="A6257" s="349" t="s">
        <v>7226</v>
      </c>
      <c r="B6257" s="349" t="s">
        <v>7227</v>
      </c>
      <c r="C6257" s="349" t="s">
        <v>7342</v>
      </c>
      <c r="D6257" s="349" t="s">
        <v>7343</v>
      </c>
      <c r="E6257" s="350" t="s">
        <v>24</v>
      </c>
      <c r="F6257" s="349" t="s">
        <v>24</v>
      </c>
      <c r="G6257" s="349">
        <v>87765</v>
      </c>
      <c r="H6257" s="349" t="s">
        <v>7376</v>
      </c>
      <c r="I6257" s="349" t="s">
        <v>194</v>
      </c>
      <c r="J6257" s="349" t="s">
        <v>1137</v>
      </c>
      <c r="K6257" s="350">
        <v>53.15</v>
      </c>
      <c r="L6257" s="349" t="s">
        <v>1138</v>
      </c>
    </row>
    <row r="6258" spans="1:12" ht="13.5" x14ac:dyDescent="0.25">
      <c r="A6258" s="349" t="s">
        <v>7226</v>
      </c>
      <c r="B6258" s="349" t="s">
        <v>7227</v>
      </c>
      <c r="C6258" s="349" t="s">
        <v>7342</v>
      </c>
      <c r="D6258" s="349" t="s">
        <v>7343</v>
      </c>
      <c r="E6258" s="350" t="s">
        <v>24</v>
      </c>
      <c r="F6258" s="349" t="s">
        <v>24</v>
      </c>
      <c r="G6258" s="349">
        <v>87767</v>
      </c>
      <c r="H6258" s="349" t="s">
        <v>7377</v>
      </c>
      <c r="I6258" s="349" t="s">
        <v>194</v>
      </c>
      <c r="J6258" s="349" t="s">
        <v>1137</v>
      </c>
      <c r="K6258" s="350">
        <v>58.81</v>
      </c>
      <c r="L6258" s="349" t="s">
        <v>1138</v>
      </c>
    </row>
    <row r="6259" spans="1:12" ht="13.5" x14ac:dyDescent="0.25">
      <c r="A6259" s="349" t="s">
        <v>7226</v>
      </c>
      <c r="B6259" s="349" t="s">
        <v>7227</v>
      </c>
      <c r="C6259" s="349" t="s">
        <v>7342</v>
      </c>
      <c r="D6259" s="349" t="s">
        <v>7343</v>
      </c>
      <c r="E6259" s="350" t="s">
        <v>24</v>
      </c>
      <c r="F6259" s="349" t="s">
        <v>24</v>
      </c>
      <c r="G6259" s="349">
        <v>87768</v>
      </c>
      <c r="H6259" s="349" t="s">
        <v>7378</v>
      </c>
      <c r="I6259" s="349" t="s">
        <v>194</v>
      </c>
      <c r="J6259" s="349" t="s">
        <v>1137</v>
      </c>
      <c r="K6259" s="350">
        <v>119.97</v>
      </c>
      <c r="L6259" s="349" t="s">
        <v>1138</v>
      </c>
    </row>
    <row r="6260" spans="1:12" ht="13.5" x14ac:dyDescent="0.25">
      <c r="A6260" s="349" t="s">
        <v>7226</v>
      </c>
      <c r="B6260" s="349" t="s">
        <v>7227</v>
      </c>
      <c r="C6260" s="349" t="s">
        <v>7342</v>
      </c>
      <c r="D6260" s="349" t="s">
        <v>7343</v>
      </c>
      <c r="E6260" s="350" t="s">
        <v>24</v>
      </c>
      <c r="F6260" s="349" t="s">
        <v>24</v>
      </c>
      <c r="G6260" s="349">
        <v>87769</v>
      </c>
      <c r="H6260" s="349" t="s">
        <v>7379</v>
      </c>
      <c r="I6260" s="349" t="s">
        <v>194</v>
      </c>
      <c r="J6260" s="349" t="s">
        <v>1137</v>
      </c>
      <c r="K6260" s="350">
        <v>130.93</v>
      </c>
      <c r="L6260" s="349" t="s">
        <v>1138</v>
      </c>
    </row>
    <row r="6261" spans="1:12" ht="13.5" x14ac:dyDescent="0.25">
      <c r="A6261" s="349" t="s">
        <v>7226</v>
      </c>
      <c r="B6261" s="349" t="s">
        <v>7227</v>
      </c>
      <c r="C6261" s="349" t="s">
        <v>7342</v>
      </c>
      <c r="D6261" s="349" t="s">
        <v>7343</v>
      </c>
      <c r="E6261" s="350" t="s">
        <v>24</v>
      </c>
      <c r="F6261" s="349" t="s">
        <v>24</v>
      </c>
      <c r="G6261" s="349">
        <v>88470</v>
      </c>
      <c r="H6261" s="349" t="s">
        <v>7380</v>
      </c>
      <c r="I6261" s="349" t="s">
        <v>194</v>
      </c>
      <c r="J6261" s="349" t="s">
        <v>1137</v>
      </c>
      <c r="K6261" s="350">
        <v>27.09</v>
      </c>
      <c r="L6261" s="349" t="s">
        <v>1138</v>
      </c>
    </row>
    <row r="6262" spans="1:12" ht="13.5" x14ac:dyDescent="0.25">
      <c r="A6262" s="349" t="s">
        <v>7226</v>
      </c>
      <c r="B6262" s="349" t="s">
        <v>7227</v>
      </c>
      <c r="C6262" s="349" t="s">
        <v>7342</v>
      </c>
      <c r="D6262" s="349" t="s">
        <v>7343</v>
      </c>
      <c r="E6262" s="350" t="s">
        <v>24</v>
      </c>
      <c r="F6262" s="349" t="s">
        <v>24</v>
      </c>
      <c r="G6262" s="349">
        <v>88471</v>
      </c>
      <c r="H6262" s="349" t="s">
        <v>7381</v>
      </c>
      <c r="I6262" s="349" t="s">
        <v>194</v>
      </c>
      <c r="J6262" s="349" t="s">
        <v>1137</v>
      </c>
      <c r="K6262" s="350">
        <v>33.880000000000003</v>
      </c>
      <c r="L6262" s="349" t="s">
        <v>1138</v>
      </c>
    </row>
    <row r="6263" spans="1:12" ht="13.5" x14ac:dyDescent="0.25">
      <c r="A6263" s="349" t="s">
        <v>7226</v>
      </c>
      <c r="B6263" s="349" t="s">
        <v>7227</v>
      </c>
      <c r="C6263" s="349" t="s">
        <v>7342</v>
      </c>
      <c r="D6263" s="349" t="s">
        <v>7343</v>
      </c>
      <c r="E6263" s="350" t="s">
        <v>24</v>
      </c>
      <c r="F6263" s="349" t="s">
        <v>24</v>
      </c>
      <c r="G6263" s="349">
        <v>88472</v>
      </c>
      <c r="H6263" s="349" t="s">
        <v>7382</v>
      </c>
      <c r="I6263" s="349" t="s">
        <v>194</v>
      </c>
      <c r="J6263" s="349" t="s">
        <v>1137</v>
      </c>
      <c r="K6263" s="350">
        <v>39.270000000000003</v>
      </c>
      <c r="L6263" s="349" t="s">
        <v>1138</v>
      </c>
    </row>
    <row r="6264" spans="1:12" ht="13.5" x14ac:dyDescent="0.25">
      <c r="A6264" s="349" t="s">
        <v>7226</v>
      </c>
      <c r="B6264" s="349" t="s">
        <v>7227</v>
      </c>
      <c r="C6264" s="349" t="s">
        <v>7342</v>
      </c>
      <c r="D6264" s="349" t="s">
        <v>7343</v>
      </c>
      <c r="E6264" s="350" t="s">
        <v>24</v>
      </c>
      <c r="F6264" s="349" t="s">
        <v>24</v>
      </c>
      <c r="G6264" s="349">
        <v>88476</v>
      </c>
      <c r="H6264" s="349" t="s">
        <v>7383</v>
      </c>
      <c r="I6264" s="349" t="s">
        <v>194</v>
      </c>
      <c r="J6264" s="349" t="s">
        <v>1137</v>
      </c>
      <c r="K6264" s="350">
        <v>22.05</v>
      </c>
      <c r="L6264" s="349" t="s">
        <v>1138</v>
      </c>
    </row>
    <row r="6265" spans="1:12" ht="13.5" x14ac:dyDescent="0.25">
      <c r="A6265" s="349" t="s">
        <v>7226</v>
      </c>
      <c r="B6265" s="349" t="s">
        <v>7227</v>
      </c>
      <c r="C6265" s="349" t="s">
        <v>7342</v>
      </c>
      <c r="D6265" s="349" t="s">
        <v>7343</v>
      </c>
      <c r="E6265" s="350" t="s">
        <v>24</v>
      </c>
      <c r="F6265" s="349" t="s">
        <v>24</v>
      </c>
      <c r="G6265" s="349">
        <v>88477</v>
      </c>
      <c r="H6265" s="349" t="s">
        <v>7384</v>
      </c>
      <c r="I6265" s="349" t="s">
        <v>194</v>
      </c>
      <c r="J6265" s="349" t="s">
        <v>1137</v>
      </c>
      <c r="K6265" s="350">
        <v>30.53</v>
      </c>
      <c r="L6265" s="349" t="s">
        <v>1138</v>
      </c>
    </row>
    <row r="6266" spans="1:12" ht="13.5" x14ac:dyDescent="0.25">
      <c r="A6266" s="349" t="s">
        <v>7226</v>
      </c>
      <c r="B6266" s="349" t="s">
        <v>7227</v>
      </c>
      <c r="C6266" s="349" t="s">
        <v>7342</v>
      </c>
      <c r="D6266" s="349" t="s">
        <v>7343</v>
      </c>
      <c r="E6266" s="350" t="s">
        <v>24</v>
      </c>
      <c r="F6266" s="349" t="s">
        <v>24</v>
      </c>
      <c r="G6266" s="349">
        <v>88478</v>
      </c>
      <c r="H6266" s="349" t="s">
        <v>7385</v>
      </c>
      <c r="I6266" s="349" t="s">
        <v>194</v>
      </c>
      <c r="J6266" s="349" t="s">
        <v>1137</v>
      </c>
      <c r="K6266" s="350">
        <v>37.54</v>
      </c>
      <c r="L6266" s="349" t="s">
        <v>1138</v>
      </c>
    </row>
    <row r="6267" spans="1:12" ht="13.5" x14ac:dyDescent="0.25">
      <c r="A6267" s="349" t="s">
        <v>7226</v>
      </c>
      <c r="B6267" s="349" t="s">
        <v>7227</v>
      </c>
      <c r="C6267" s="349" t="s">
        <v>7342</v>
      </c>
      <c r="D6267" s="349" t="s">
        <v>7343</v>
      </c>
      <c r="E6267" s="350" t="s">
        <v>24</v>
      </c>
      <c r="F6267" s="349" t="s">
        <v>24</v>
      </c>
      <c r="G6267" s="349">
        <v>90930</v>
      </c>
      <c r="H6267" s="349" t="s">
        <v>7386</v>
      </c>
      <c r="I6267" s="349" t="s">
        <v>194</v>
      </c>
      <c r="J6267" s="349" t="s">
        <v>1333</v>
      </c>
      <c r="K6267" s="350">
        <v>77.94</v>
      </c>
      <c r="L6267" s="349" t="s">
        <v>1138</v>
      </c>
    </row>
    <row r="6268" spans="1:12" ht="13.5" x14ac:dyDescent="0.25">
      <c r="A6268" s="349" t="s">
        <v>7226</v>
      </c>
      <c r="B6268" s="349" t="s">
        <v>7227</v>
      </c>
      <c r="C6268" s="349" t="s">
        <v>7342</v>
      </c>
      <c r="D6268" s="349" t="s">
        <v>7343</v>
      </c>
      <c r="E6268" s="350" t="s">
        <v>24</v>
      </c>
      <c r="F6268" s="349" t="s">
        <v>24</v>
      </c>
      <c r="G6268" s="349">
        <v>90932</v>
      </c>
      <c r="H6268" s="349" t="s">
        <v>7387</v>
      </c>
      <c r="I6268" s="349" t="s">
        <v>194</v>
      </c>
      <c r="J6268" s="349" t="s">
        <v>1333</v>
      </c>
      <c r="K6268" s="350">
        <v>84.41</v>
      </c>
      <c r="L6268" s="349" t="s">
        <v>1138</v>
      </c>
    </row>
    <row r="6269" spans="1:12" ht="13.5" x14ac:dyDescent="0.25">
      <c r="A6269" s="349" t="s">
        <v>7226</v>
      </c>
      <c r="B6269" s="349" t="s">
        <v>7227</v>
      </c>
      <c r="C6269" s="349" t="s">
        <v>7342</v>
      </c>
      <c r="D6269" s="349" t="s">
        <v>7343</v>
      </c>
      <c r="E6269" s="350" t="s">
        <v>24</v>
      </c>
      <c r="F6269" s="349" t="s">
        <v>24</v>
      </c>
      <c r="G6269" s="349">
        <v>90933</v>
      </c>
      <c r="H6269" s="349" t="s">
        <v>7388</v>
      </c>
      <c r="I6269" s="349" t="s">
        <v>194</v>
      </c>
      <c r="J6269" s="349" t="s">
        <v>1333</v>
      </c>
      <c r="K6269" s="350">
        <v>154.47</v>
      </c>
      <c r="L6269" s="349" t="s">
        <v>1138</v>
      </c>
    </row>
    <row r="6270" spans="1:12" ht="13.5" x14ac:dyDescent="0.25">
      <c r="A6270" s="349" t="s">
        <v>7226</v>
      </c>
      <c r="B6270" s="349" t="s">
        <v>7227</v>
      </c>
      <c r="C6270" s="349" t="s">
        <v>7342</v>
      </c>
      <c r="D6270" s="349" t="s">
        <v>7343</v>
      </c>
      <c r="E6270" s="350" t="s">
        <v>24</v>
      </c>
      <c r="F6270" s="349" t="s">
        <v>24</v>
      </c>
      <c r="G6270" s="349">
        <v>90934</v>
      </c>
      <c r="H6270" s="349" t="s">
        <v>7389</v>
      </c>
      <c r="I6270" s="349" t="s">
        <v>194</v>
      </c>
      <c r="J6270" s="349" t="s">
        <v>1333</v>
      </c>
      <c r="K6270" s="350">
        <v>167.01</v>
      </c>
      <c r="L6270" s="349" t="s">
        <v>1138</v>
      </c>
    </row>
    <row r="6271" spans="1:12" ht="13.5" x14ac:dyDescent="0.25">
      <c r="A6271" s="349" t="s">
        <v>7226</v>
      </c>
      <c r="B6271" s="349" t="s">
        <v>7227</v>
      </c>
      <c r="C6271" s="349" t="s">
        <v>7342</v>
      </c>
      <c r="D6271" s="349" t="s">
        <v>7343</v>
      </c>
      <c r="E6271" s="350" t="s">
        <v>24</v>
      </c>
      <c r="F6271" s="349" t="s">
        <v>24</v>
      </c>
      <c r="G6271" s="349">
        <v>90940</v>
      </c>
      <c r="H6271" s="349" t="s">
        <v>7390</v>
      </c>
      <c r="I6271" s="349" t="s">
        <v>194</v>
      </c>
      <c r="J6271" s="349" t="s">
        <v>1333</v>
      </c>
      <c r="K6271" s="350">
        <v>82.75</v>
      </c>
      <c r="L6271" s="349" t="s">
        <v>1138</v>
      </c>
    </row>
    <row r="6272" spans="1:12" ht="13.5" x14ac:dyDescent="0.25">
      <c r="A6272" s="349" t="s">
        <v>7226</v>
      </c>
      <c r="B6272" s="349" t="s">
        <v>7227</v>
      </c>
      <c r="C6272" s="349" t="s">
        <v>7342</v>
      </c>
      <c r="D6272" s="349" t="s">
        <v>7343</v>
      </c>
      <c r="E6272" s="350" t="s">
        <v>24</v>
      </c>
      <c r="F6272" s="349" t="s">
        <v>24</v>
      </c>
      <c r="G6272" s="349">
        <v>90942</v>
      </c>
      <c r="H6272" s="349" t="s">
        <v>7391</v>
      </c>
      <c r="I6272" s="349" t="s">
        <v>194</v>
      </c>
      <c r="J6272" s="349" t="s">
        <v>1333</v>
      </c>
      <c r="K6272" s="350">
        <v>89.81</v>
      </c>
      <c r="L6272" s="349" t="s">
        <v>1138</v>
      </c>
    </row>
    <row r="6273" spans="1:12" ht="13.5" x14ac:dyDescent="0.25">
      <c r="A6273" s="349" t="s">
        <v>7226</v>
      </c>
      <c r="B6273" s="349" t="s">
        <v>7227</v>
      </c>
      <c r="C6273" s="349" t="s">
        <v>7342</v>
      </c>
      <c r="D6273" s="349" t="s">
        <v>7343</v>
      </c>
      <c r="E6273" s="350" t="s">
        <v>24</v>
      </c>
      <c r="F6273" s="349" t="s">
        <v>24</v>
      </c>
      <c r="G6273" s="349">
        <v>90943</v>
      </c>
      <c r="H6273" s="349" t="s">
        <v>7392</v>
      </c>
      <c r="I6273" s="349" t="s">
        <v>194</v>
      </c>
      <c r="J6273" s="349" t="s">
        <v>1333</v>
      </c>
      <c r="K6273" s="350">
        <v>166.09</v>
      </c>
      <c r="L6273" s="349" t="s">
        <v>1138</v>
      </c>
    </row>
    <row r="6274" spans="1:12" ht="13.5" x14ac:dyDescent="0.25">
      <c r="A6274" s="349" t="s">
        <v>7226</v>
      </c>
      <c r="B6274" s="349" t="s">
        <v>7227</v>
      </c>
      <c r="C6274" s="349" t="s">
        <v>7342</v>
      </c>
      <c r="D6274" s="349" t="s">
        <v>7343</v>
      </c>
      <c r="E6274" s="350" t="s">
        <v>24</v>
      </c>
      <c r="F6274" s="349" t="s">
        <v>24</v>
      </c>
      <c r="G6274" s="349">
        <v>90944</v>
      </c>
      <c r="H6274" s="349" t="s">
        <v>7393</v>
      </c>
      <c r="I6274" s="349" t="s">
        <v>194</v>
      </c>
      <c r="J6274" s="349" t="s">
        <v>1333</v>
      </c>
      <c r="K6274" s="350">
        <v>179.75</v>
      </c>
      <c r="L6274" s="349" t="s">
        <v>1138</v>
      </c>
    </row>
    <row r="6275" spans="1:12" ht="13.5" x14ac:dyDescent="0.25">
      <c r="A6275" s="349" t="s">
        <v>7226</v>
      </c>
      <c r="B6275" s="349" t="s">
        <v>7227</v>
      </c>
      <c r="C6275" s="349" t="s">
        <v>7342</v>
      </c>
      <c r="D6275" s="349" t="s">
        <v>7343</v>
      </c>
      <c r="E6275" s="350" t="s">
        <v>24</v>
      </c>
      <c r="F6275" s="349" t="s">
        <v>24</v>
      </c>
      <c r="G6275" s="349">
        <v>90950</v>
      </c>
      <c r="H6275" s="349" t="s">
        <v>7394</v>
      </c>
      <c r="I6275" s="349" t="s">
        <v>194</v>
      </c>
      <c r="J6275" s="349" t="s">
        <v>1333</v>
      </c>
      <c r="K6275" s="350">
        <v>91.55</v>
      </c>
      <c r="L6275" s="349" t="s">
        <v>1138</v>
      </c>
    </row>
    <row r="6276" spans="1:12" ht="13.5" x14ac:dyDescent="0.25">
      <c r="A6276" s="349" t="s">
        <v>7226</v>
      </c>
      <c r="B6276" s="349" t="s">
        <v>7227</v>
      </c>
      <c r="C6276" s="349" t="s">
        <v>7342</v>
      </c>
      <c r="D6276" s="349" t="s">
        <v>7343</v>
      </c>
      <c r="E6276" s="350" t="s">
        <v>24</v>
      </c>
      <c r="F6276" s="349" t="s">
        <v>24</v>
      </c>
      <c r="G6276" s="349">
        <v>90952</v>
      </c>
      <c r="H6276" s="349" t="s">
        <v>7395</v>
      </c>
      <c r="I6276" s="349" t="s">
        <v>194</v>
      </c>
      <c r="J6276" s="349" t="s">
        <v>1333</v>
      </c>
      <c r="K6276" s="350">
        <v>99.66</v>
      </c>
      <c r="L6276" s="349" t="s">
        <v>1138</v>
      </c>
    </row>
    <row r="6277" spans="1:12" ht="13.5" x14ac:dyDescent="0.25">
      <c r="A6277" s="349" t="s">
        <v>7226</v>
      </c>
      <c r="B6277" s="349" t="s">
        <v>7227</v>
      </c>
      <c r="C6277" s="349" t="s">
        <v>7342</v>
      </c>
      <c r="D6277" s="349" t="s">
        <v>7343</v>
      </c>
      <c r="E6277" s="350" t="s">
        <v>24</v>
      </c>
      <c r="F6277" s="349" t="s">
        <v>24</v>
      </c>
      <c r="G6277" s="349">
        <v>90953</v>
      </c>
      <c r="H6277" s="349" t="s">
        <v>7396</v>
      </c>
      <c r="I6277" s="349" t="s">
        <v>194</v>
      </c>
      <c r="J6277" s="349" t="s">
        <v>1333</v>
      </c>
      <c r="K6277" s="350">
        <v>187.37</v>
      </c>
      <c r="L6277" s="349" t="s">
        <v>1138</v>
      </c>
    </row>
    <row r="6278" spans="1:12" ht="13.5" x14ac:dyDescent="0.25">
      <c r="A6278" s="349" t="s">
        <v>7226</v>
      </c>
      <c r="B6278" s="349" t="s">
        <v>7227</v>
      </c>
      <c r="C6278" s="349" t="s">
        <v>7342</v>
      </c>
      <c r="D6278" s="349" t="s">
        <v>7343</v>
      </c>
      <c r="E6278" s="350" t="s">
        <v>24</v>
      </c>
      <c r="F6278" s="349" t="s">
        <v>24</v>
      </c>
      <c r="G6278" s="349">
        <v>90954</v>
      </c>
      <c r="H6278" s="349" t="s">
        <v>7397</v>
      </c>
      <c r="I6278" s="349" t="s">
        <v>194</v>
      </c>
      <c r="J6278" s="349" t="s">
        <v>1333</v>
      </c>
      <c r="K6278" s="350">
        <v>203.08</v>
      </c>
      <c r="L6278" s="349" t="s">
        <v>1138</v>
      </c>
    </row>
    <row r="6279" spans="1:12" ht="13.5" x14ac:dyDescent="0.25">
      <c r="A6279" s="349" t="s">
        <v>7226</v>
      </c>
      <c r="B6279" s="349" t="s">
        <v>7227</v>
      </c>
      <c r="C6279" s="349" t="s">
        <v>7342</v>
      </c>
      <c r="D6279" s="349" t="s">
        <v>7343</v>
      </c>
      <c r="E6279" s="350" t="s">
        <v>24</v>
      </c>
      <c r="F6279" s="349" t="s">
        <v>24</v>
      </c>
      <c r="G6279" s="349">
        <v>94438</v>
      </c>
      <c r="H6279" s="349" t="s">
        <v>463</v>
      </c>
      <c r="I6279" s="349" t="s">
        <v>194</v>
      </c>
      <c r="J6279" s="349" t="s">
        <v>1137</v>
      </c>
      <c r="K6279" s="350">
        <v>40.39</v>
      </c>
      <c r="L6279" s="349" t="s">
        <v>1138</v>
      </c>
    </row>
    <row r="6280" spans="1:12" ht="13.5" x14ac:dyDescent="0.25">
      <c r="A6280" s="349" t="s">
        <v>7226</v>
      </c>
      <c r="B6280" s="349" t="s">
        <v>7227</v>
      </c>
      <c r="C6280" s="349" t="s">
        <v>7342</v>
      </c>
      <c r="D6280" s="349" t="s">
        <v>7343</v>
      </c>
      <c r="E6280" s="350" t="s">
        <v>24</v>
      </c>
      <c r="F6280" s="349" t="s">
        <v>24</v>
      </c>
      <c r="G6280" s="349">
        <v>94439</v>
      </c>
      <c r="H6280" s="349" t="s">
        <v>7398</v>
      </c>
      <c r="I6280" s="349" t="s">
        <v>194</v>
      </c>
      <c r="J6280" s="349" t="s">
        <v>1137</v>
      </c>
      <c r="K6280" s="350">
        <v>45.57</v>
      </c>
      <c r="L6280" s="349" t="s">
        <v>1138</v>
      </c>
    </row>
    <row r="6281" spans="1:12" ht="13.5" x14ac:dyDescent="0.25">
      <c r="A6281" s="349" t="s">
        <v>7226</v>
      </c>
      <c r="B6281" s="349" t="s">
        <v>7227</v>
      </c>
      <c r="C6281" s="349" t="s">
        <v>7342</v>
      </c>
      <c r="D6281" s="349" t="s">
        <v>7343</v>
      </c>
      <c r="E6281" s="350" t="s">
        <v>24</v>
      </c>
      <c r="F6281" s="349" t="s">
        <v>24</v>
      </c>
      <c r="G6281" s="349">
        <v>94779</v>
      </c>
      <c r="H6281" s="349" t="s">
        <v>321</v>
      </c>
      <c r="I6281" s="349" t="s">
        <v>194</v>
      </c>
      <c r="J6281" s="349" t="s">
        <v>1137</v>
      </c>
      <c r="K6281" s="350">
        <v>38.840000000000003</v>
      </c>
      <c r="L6281" s="349" t="s">
        <v>1138</v>
      </c>
    </row>
    <row r="6282" spans="1:12" ht="13.5" x14ac:dyDescent="0.25">
      <c r="A6282" s="349" t="s">
        <v>7226</v>
      </c>
      <c r="B6282" s="349" t="s">
        <v>7227</v>
      </c>
      <c r="C6282" s="349" t="s">
        <v>7342</v>
      </c>
      <c r="D6282" s="349" t="s">
        <v>7343</v>
      </c>
      <c r="E6282" s="350" t="s">
        <v>24</v>
      </c>
      <c r="F6282" s="349" t="s">
        <v>24</v>
      </c>
      <c r="G6282" s="349">
        <v>94782</v>
      </c>
      <c r="H6282" s="349" t="s">
        <v>7399</v>
      </c>
      <c r="I6282" s="349" t="s">
        <v>194</v>
      </c>
      <c r="J6282" s="349" t="s">
        <v>1137</v>
      </c>
      <c r="K6282" s="350">
        <v>44.58</v>
      </c>
      <c r="L6282" s="349" t="s">
        <v>1138</v>
      </c>
    </row>
    <row r="6283" spans="1:12" ht="13.5" x14ac:dyDescent="0.25">
      <c r="A6283" s="349" t="s">
        <v>7226</v>
      </c>
      <c r="B6283" s="349" t="s">
        <v>7227</v>
      </c>
      <c r="C6283" s="349" t="s">
        <v>7342</v>
      </c>
      <c r="D6283" s="349" t="s">
        <v>7343</v>
      </c>
      <c r="E6283" s="350" t="s">
        <v>24</v>
      </c>
      <c r="F6283" s="349" t="s">
        <v>24</v>
      </c>
      <c r="G6283" s="349">
        <v>102803</v>
      </c>
      <c r="H6283" s="349" t="s">
        <v>7400</v>
      </c>
      <c r="I6283" s="349" t="s">
        <v>194</v>
      </c>
      <c r="J6283" s="349" t="s">
        <v>1524</v>
      </c>
      <c r="K6283" s="350">
        <v>2.33</v>
      </c>
      <c r="L6283" s="349" t="s">
        <v>1138</v>
      </c>
    </row>
    <row r="6284" spans="1:12" ht="13.5" x14ac:dyDescent="0.25">
      <c r="A6284" s="349" t="s">
        <v>7226</v>
      </c>
      <c r="B6284" s="349" t="s">
        <v>7227</v>
      </c>
      <c r="C6284" s="349" t="s">
        <v>7401</v>
      </c>
      <c r="D6284" s="349" t="s">
        <v>7402</v>
      </c>
      <c r="E6284" s="350" t="s">
        <v>24</v>
      </c>
      <c r="F6284" s="349" t="s">
        <v>24</v>
      </c>
      <c r="G6284" s="349">
        <v>101742</v>
      </c>
      <c r="H6284" s="349" t="s">
        <v>7403</v>
      </c>
      <c r="I6284" s="349" t="s">
        <v>182</v>
      </c>
      <c r="J6284" s="349" t="s">
        <v>1137</v>
      </c>
      <c r="K6284" s="350">
        <v>60.93</v>
      </c>
      <c r="L6284" s="349" t="s">
        <v>1138</v>
      </c>
    </row>
    <row r="6285" spans="1:12" ht="13.5" x14ac:dyDescent="0.25">
      <c r="A6285" s="349" t="s">
        <v>7404</v>
      </c>
      <c r="B6285" s="349" t="s">
        <v>7405</v>
      </c>
      <c r="C6285" s="349" t="s">
        <v>7406</v>
      </c>
      <c r="D6285" s="349" t="s">
        <v>7407</v>
      </c>
      <c r="E6285" s="350" t="s">
        <v>24</v>
      </c>
      <c r="F6285" s="349" t="s">
        <v>24</v>
      </c>
      <c r="G6285" s="349">
        <v>87878</v>
      </c>
      <c r="H6285" s="349" t="s">
        <v>7408</v>
      </c>
      <c r="I6285" s="349" t="s">
        <v>194</v>
      </c>
      <c r="J6285" s="349" t="s">
        <v>1137</v>
      </c>
      <c r="K6285" s="350">
        <v>4.6500000000000004</v>
      </c>
      <c r="L6285" s="349" t="s">
        <v>1138</v>
      </c>
    </row>
    <row r="6286" spans="1:12" ht="13.5" x14ac:dyDescent="0.25">
      <c r="A6286" s="349" t="s">
        <v>7404</v>
      </c>
      <c r="B6286" s="349" t="s">
        <v>7405</v>
      </c>
      <c r="C6286" s="349" t="s">
        <v>7406</v>
      </c>
      <c r="D6286" s="349" t="s">
        <v>7407</v>
      </c>
      <c r="E6286" s="350" t="s">
        <v>24</v>
      </c>
      <c r="F6286" s="349" t="s">
        <v>24</v>
      </c>
      <c r="G6286" s="349">
        <v>87879</v>
      </c>
      <c r="H6286" s="349" t="s">
        <v>7409</v>
      </c>
      <c r="I6286" s="349" t="s">
        <v>194</v>
      </c>
      <c r="J6286" s="349" t="s">
        <v>1137</v>
      </c>
      <c r="K6286" s="350">
        <v>4.2</v>
      </c>
      <c r="L6286" s="349" t="s">
        <v>1138</v>
      </c>
    </row>
    <row r="6287" spans="1:12" ht="13.5" x14ac:dyDescent="0.25">
      <c r="A6287" s="349" t="s">
        <v>7404</v>
      </c>
      <c r="B6287" s="349" t="s">
        <v>7405</v>
      </c>
      <c r="C6287" s="349" t="s">
        <v>7406</v>
      </c>
      <c r="D6287" s="349" t="s">
        <v>7407</v>
      </c>
      <c r="E6287" s="350" t="s">
        <v>24</v>
      </c>
      <c r="F6287" s="349" t="s">
        <v>24</v>
      </c>
      <c r="G6287" s="349">
        <v>87881</v>
      </c>
      <c r="H6287" s="349" t="s">
        <v>7410</v>
      </c>
      <c r="I6287" s="349" t="s">
        <v>194</v>
      </c>
      <c r="J6287" s="349" t="s">
        <v>1137</v>
      </c>
      <c r="K6287" s="350">
        <v>5.88</v>
      </c>
      <c r="L6287" s="349" t="s">
        <v>1138</v>
      </c>
    </row>
    <row r="6288" spans="1:12" ht="13.5" x14ac:dyDescent="0.25">
      <c r="A6288" s="349" t="s">
        <v>7404</v>
      </c>
      <c r="B6288" s="349" t="s">
        <v>7405</v>
      </c>
      <c r="C6288" s="349" t="s">
        <v>7406</v>
      </c>
      <c r="D6288" s="349" t="s">
        <v>7407</v>
      </c>
      <c r="E6288" s="350" t="s">
        <v>24</v>
      </c>
      <c r="F6288" s="349" t="s">
        <v>24</v>
      </c>
      <c r="G6288" s="349">
        <v>87882</v>
      </c>
      <c r="H6288" s="349" t="s">
        <v>7411</v>
      </c>
      <c r="I6288" s="349" t="s">
        <v>194</v>
      </c>
      <c r="J6288" s="349" t="s">
        <v>1137</v>
      </c>
      <c r="K6288" s="350">
        <v>5.73</v>
      </c>
      <c r="L6288" s="349" t="s">
        <v>1138</v>
      </c>
    </row>
    <row r="6289" spans="1:12" ht="13.5" x14ac:dyDescent="0.25">
      <c r="A6289" s="349" t="s">
        <v>7404</v>
      </c>
      <c r="B6289" s="349" t="s">
        <v>7405</v>
      </c>
      <c r="C6289" s="349" t="s">
        <v>7406</v>
      </c>
      <c r="D6289" s="349" t="s">
        <v>7407</v>
      </c>
      <c r="E6289" s="350" t="s">
        <v>24</v>
      </c>
      <c r="F6289" s="349" t="s">
        <v>24</v>
      </c>
      <c r="G6289" s="349">
        <v>87884</v>
      </c>
      <c r="H6289" s="349" t="s">
        <v>7412</v>
      </c>
      <c r="I6289" s="349" t="s">
        <v>194</v>
      </c>
      <c r="J6289" s="349" t="s">
        <v>1137</v>
      </c>
      <c r="K6289" s="350">
        <v>9.0299999999999994</v>
      </c>
      <c r="L6289" s="349" t="s">
        <v>1138</v>
      </c>
    </row>
    <row r="6290" spans="1:12" ht="13.5" x14ac:dyDescent="0.25">
      <c r="A6290" s="349" t="s">
        <v>7404</v>
      </c>
      <c r="B6290" s="349" t="s">
        <v>7405</v>
      </c>
      <c r="C6290" s="349" t="s">
        <v>7406</v>
      </c>
      <c r="D6290" s="349" t="s">
        <v>7407</v>
      </c>
      <c r="E6290" s="350" t="s">
        <v>24</v>
      </c>
      <c r="F6290" s="349" t="s">
        <v>24</v>
      </c>
      <c r="G6290" s="349">
        <v>87885</v>
      </c>
      <c r="H6290" s="349" t="s">
        <v>7413</v>
      </c>
      <c r="I6290" s="349" t="s">
        <v>194</v>
      </c>
      <c r="J6290" s="349" t="s">
        <v>1137</v>
      </c>
      <c r="K6290" s="350">
        <v>8.67</v>
      </c>
      <c r="L6290" s="349" t="s">
        <v>1138</v>
      </c>
    </row>
    <row r="6291" spans="1:12" ht="13.5" x14ac:dyDescent="0.25">
      <c r="A6291" s="349" t="s">
        <v>7404</v>
      </c>
      <c r="B6291" s="349" t="s">
        <v>7405</v>
      </c>
      <c r="C6291" s="349" t="s">
        <v>7406</v>
      </c>
      <c r="D6291" s="349" t="s">
        <v>7407</v>
      </c>
      <c r="E6291" s="350" t="s">
        <v>24</v>
      </c>
      <c r="F6291" s="349" t="s">
        <v>24</v>
      </c>
      <c r="G6291" s="349">
        <v>87886</v>
      </c>
      <c r="H6291" s="349" t="s">
        <v>7414</v>
      </c>
      <c r="I6291" s="349" t="s">
        <v>194</v>
      </c>
      <c r="J6291" s="349" t="s">
        <v>1137</v>
      </c>
      <c r="K6291" s="350">
        <v>15.83</v>
      </c>
      <c r="L6291" s="349" t="s">
        <v>1138</v>
      </c>
    </row>
    <row r="6292" spans="1:12" ht="13.5" x14ac:dyDescent="0.25">
      <c r="A6292" s="349" t="s">
        <v>7404</v>
      </c>
      <c r="B6292" s="349" t="s">
        <v>7405</v>
      </c>
      <c r="C6292" s="349" t="s">
        <v>7406</v>
      </c>
      <c r="D6292" s="349" t="s">
        <v>7407</v>
      </c>
      <c r="E6292" s="350" t="s">
        <v>24</v>
      </c>
      <c r="F6292" s="349" t="s">
        <v>24</v>
      </c>
      <c r="G6292" s="349">
        <v>87887</v>
      </c>
      <c r="H6292" s="349" t="s">
        <v>7415</v>
      </c>
      <c r="I6292" s="349" t="s">
        <v>194</v>
      </c>
      <c r="J6292" s="349" t="s">
        <v>1137</v>
      </c>
      <c r="K6292" s="350">
        <v>15.05</v>
      </c>
      <c r="L6292" s="349" t="s">
        <v>1138</v>
      </c>
    </row>
    <row r="6293" spans="1:12" ht="13.5" x14ac:dyDescent="0.25">
      <c r="A6293" s="349" t="s">
        <v>7404</v>
      </c>
      <c r="B6293" s="349" t="s">
        <v>7405</v>
      </c>
      <c r="C6293" s="349" t="s">
        <v>7406</v>
      </c>
      <c r="D6293" s="349" t="s">
        <v>7407</v>
      </c>
      <c r="E6293" s="350" t="s">
        <v>24</v>
      </c>
      <c r="F6293" s="349" t="s">
        <v>24</v>
      </c>
      <c r="G6293" s="349">
        <v>87888</v>
      </c>
      <c r="H6293" s="349" t="s">
        <v>7416</v>
      </c>
      <c r="I6293" s="349" t="s">
        <v>194</v>
      </c>
      <c r="J6293" s="349" t="s">
        <v>1137</v>
      </c>
      <c r="K6293" s="350">
        <v>7.49</v>
      </c>
      <c r="L6293" s="349" t="s">
        <v>1138</v>
      </c>
    </row>
    <row r="6294" spans="1:12" ht="13.5" x14ac:dyDescent="0.25">
      <c r="A6294" s="349" t="s">
        <v>7404</v>
      </c>
      <c r="B6294" s="349" t="s">
        <v>7405</v>
      </c>
      <c r="C6294" s="349" t="s">
        <v>7406</v>
      </c>
      <c r="D6294" s="349" t="s">
        <v>7407</v>
      </c>
      <c r="E6294" s="350" t="s">
        <v>24</v>
      </c>
      <c r="F6294" s="349" t="s">
        <v>24</v>
      </c>
      <c r="G6294" s="349">
        <v>87889</v>
      </c>
      <c r="H6294" s="349" t="s">
        <v>7417</v>
      </c>
      <c r="I6294" s="349" t="s">
        <v>194</v>
      </c>
      <c r="J6294" s="349" t="s">
        <v>1137</v>
      </c>
      <c r="K6294" s="350">
        <v>7.34</v>
      </c>
      <c r="L6294" s="349" t="s">
        <v>1138</v>
      </c>
    </row>
    <row r="6295" spans="1:12" ht="13.5" x14ac:dyDescent="0.25">
      <c r="A6295" s="349" t="s">
        <v>7404</v>
      </c>
      <c r="B6295" s="349" t="s">
        <v>7405</v>
      </c>
      <c r="C6295" s="349" t="s">
        <v>7406</v>
      </c>
      <c r="D6295" s="349" t="s">
        <v>7407</v>
      </c>
      <c r="E6295" s="350" t="s">
        <v>24</v>
      </c>
      <c r="F6295" s="349" t="s">
        <v>24</v>
      </c>
      <c r="G6295" s="349">
        <v>87891</v>
      </c>
      <c r="H6295" s="349" t="s">
        <v>7418</v>
      </c>
      <c r="I6295" s="349" t="s">
        <v>194</v>
      </c>
      <c r="J6295" s="349" t="s">
        <v>1137</v>
      </c>
      <c r="K6295" s="350">
        <v>10.64</v>
      </c>
      <c r="L6295" s="349" t="s">
        <v>1138</v>
      </c>
    </row>
    <row r="6296" spans="1:12" ht="13.5" x14ac:dyDescent="0.25">
      <c r="A6296" s="349" t="s">
        <v>7404</v>
      </c>
      <c r="B6296" s="349" t="s">
        <v>7405</v>
      </c>
      <c r="C6296" s="349" t="s">
        <v>7406</v>
      </c>
      <c r="D6296" s="349" t="s">
        <v>7407</v>
      </c>
      <c r="E6296" s="350" t="s">
        <v>24</v>
      </c>
      <c r="F6296" s="349" t="s">
        <v>24</v>
      </c>
      <c r="G6296" s="349">
        <v>87892</v>
      </c>
      <c r="H6296" s="349" t="s">
        <v>7419</v>
      </c>
      <c r="I6296" s="349" t="s">
        <v>194</v>
      </c>
      <c r="J6296" s="349" t="s">
        <v>1137</v>
      </c>
      <c r="K6296" s="350">
        <v>10.28</v>
      </c>
      <c r="L6296" s="349" t="s">
        <v>1138</v>
      </c>
    </row>
    <row r="6297" spans="1:12" ht="13.5" x14ac:dyDescent="0.25">
      <c r="A6297" s="349" t="s">
        <v>7404</v>
      </c>
      <c r="B6297" s="349" t="s">
        <v>7405</v>
      </c>
      <c r="C6297" s="349" t="s">
        <v>7406</v>
      </c>
      <c r="D6297" s="349" t="s">
        <v>7407</v>
      </c>
      <c r="E6297" s="350" t="s">
        <v>24</v>
      </c>
      <c r="F6297" s="349" t="s">
        <v>24</v>
      </c>
      <c r="G6297" s="349">
        <v>87893</v>
      </c>
      <c r="H6297" s="349" t="s">
        <v>7420</v>
      </c>
      <c r="I6297" s="349" t="s">
        <v>194</v>
      </c>
      <c r="J6297" s="349" t="s">
        <v>1137</v>
      </c>
      <c r="K6297" s="350">
        <v>7.05</v>
      </c>
      <c r="L6297" s="349" t="s">
        <v>1138</v>
      </c>
    </row>
    <row r="6298" spans="1:12" ht="13.5" x14ac:dyDescent="0.25">
      <c r="A6298" s="349" t="s">
        <v>7404</v>
      </c>
      <c r="B6298" s="349" t="s">
        <v>7405</v>
      </c>
      <c r="C6298" s="349" t="s">
        <v>7406</v>
      </c>
      <c r="D6298" s="349" t="s">
        <v>7407</v>
      </c>
      <c r="E6298" s="350" t="s">
        <v>24</v>
      </c>
      <c r="F6298" s="349" t="s">
        <v>24</v>
      </c>
      <c r="G6298" s="349">
        <v>87894</v>
      </c>
      <c r="H6298" s="349" t="s">
        <v>7421</v>
      </c>
      <c r="I6298" s="349" t="s">
        <v>194</v>
      </c>
      <c r="J6298" s="349" t="s">
        <v>1137</v>
      </c>
      <c r="K6298" s="350">
        <v>6.6</v>
      </c>
      <c r="L6298" s="349" t="s">
        <v>1138</v>
      </c>
    </row>
    <row r="6299" spans="1:12" ht="13.5" x14ac:dyDescent="0.25">
      <c r="A6299" s="349" t="s">
        <v>7404</v>
      </c>
      <c r="B6299" s="349" t="s">
        <v>7405</v>
      </c>
      <c r="C6299" s="349" t="s">
        <v>7406</v>
      </c>
      <c r="D6299" s="349" t="s">
        <v>7407</v>
      </c>
      <c r="E6299" s="350" t="s">
        <v>24</v>
      </c>
      <c r="F6299" s="349" t="s">
        <v>24</v>
      </c>
      <c r="G6299" s="349">
        <v>87896</v>
      </c>
      <c r="H6299" s="349" t="s">
        <v>7422</v>
      </c>
      <c r="I6299" s="349" t="s">
        <v>194</v>
      </c>
      <c r="J6299" s="349" t="s">
        <v>1333</v>
      </c>
      <c r="K6299" s="350">
        <v>5.31</v>
      </c>
      <c r="L6299" s="349" t="s">
        <v>1138</v>
      </c>
    </row>
    <row r="6300" spans="1:12" ht="13.5" x14ac:dyDescent="0.25">
      <c r="A6300" s="349" t="s">
        <v>7404</v>
      </c>
      <c r="B6300" s="349" t="s">
        <v>7405</v>
      </c>
      <c r="C6300" s="349" t="s">
        <v>7406</v>
      </c>
      <c r="D6300" s="349" t="s">
        <v>7407</v>
      </c>
      <c r="E6300" s="350" t="s">
        <v>24</v>
      </c>
      <c r="F6300" s="349" t="s">
        <v>24</v>
      </c>
      <c r="G6300" s="349">
        <v>87897</v>
      </c>
      <c r="H6300" s="349" t="s">
        <v>7423</v>
      </c>
      <c r="I6300" s="349" t="s">
        <v>194</v>
      </c>
      <c r="J6300" s="349" t="s">
        <v>1333</v>
      </c>
      <c r="K6300" s="350">
        <v>4.8600000000000003</v>
      </c>
      <c r="L6300" s="349" t="s">
        <v>1138</v>
      </c>
    </row>
    <row r="6301" spans="1:12" ht="13.5" x14ac:dyDescent="0.25">
      <c r="A6301" s="349" t="s">
        <v>7404</v>
      </c>
      <c r="B6301" s="349" t="s">
        <v>7405</v>
      </c>
      <c r="C6301" s="349" t="s">
        <v>7406</v>
      </c>
      <c r="D6301" s="349" t="s">
        <v>7407</v>
      </c>
      <c r="E6301" s="350" t="s">
        <v>24</v>
      </c>
      <c r="F6301" s="349" t="s">
        <v>24</v>
      </c>
      <c r="G6301" s="349">
        <v>87899</v>
      </c>
      <c r="H6301" s="349" t="s">
        <v>7424</v>
      </c>
      <c r="I6301" s="349" t="s">
        <v>194</v>
      </c>
      <c r="J6301" s="349" t="s">
        <v>1137</v>
      </c>
      <c r="K6301" s="350">
        <v>8.2100000000000009</v>
      </c>
      <c r="L6301" s="349" t="s">
        <v>1138</v>
      </c>
    </row>
    <row r="6302" spans="1:12" ht="13.5" x14ac:dyDescent="0.25">
      <c r="A6302" s="349" t="s">
        <v>7404</v>
      </c>
      <c r="B6302" s="349" t="s">
        <v>7405</v>
      </c>
      <c r="C6302" s="349" t="s">
        <v>7406</v>
      </c>
      <c r="D6302" s="349" t="s">
        <v>7407</v>
      </c>
      <c r="E6302" s="350" t="s">
        <v>24</v>
      </c>
      <c r="F6302" s="349" t="s">
        <v>24</v>
      </c>
      <c r="G6302" s="349">
        <v>87900</v>
      </c>
      <c r="H6302" s="349" t="s">
        <v>7425</v>
      </c>
      <c r="I6302" s="349" t="s">
        <v>194</v>
      </c>
      <c r="J6302" s="349" t="s">
        <v>1137</v>
      </c>
      <c r="K6302" s="350">
        <v>8.06</v>
      </c>
      <c r="L6302" s="349" t="s">
        <v>1138</v>
      </c>
    </row>
    <row r="6303" spans="1:12" ht="13.5" x14ac:dyDescent="0.25">
      <c r="A6303" s="349" t="s">
        <v>7404</v>
      </c>
      <c r="B6303" s="349" t="s">
        <v>7405</v>
      </c>
      <c r="C6303" s="349" t="s">
        <v>7406</v>
      </c>
      <c r="D6303" s="349" t="s">
        <v>7407</v>
      </c>
      <c r="E6303" s="350" t="s">
        <v>24</v>
      </c>
      <c r="F6303" s="349" t="s">
        <v>24</v>
      </c>
      <c r="G6303" s="349">
        <v>87902</v>
      </c>
      <c r="H6303" s="349" t="s">
        <v>7426</v>
      </c>
      <c r="I6303" s="349" t="s">
        <v>194</v>
      </c>
      <c r="J6303" s="349" t="s">
        <v>1137</v>
      </c>
      <c r="K6303" s="350">
        <v>11.36</v>
      </c>
      <c r="L6303" s="349" t="s">
        <v>1138</v>
      </c>
    </row>
    <row r="6304" spans="1:12" ht="13.5" x14ac:dyDescent="0.25">
      <c r="A6304" s="349" t="s">
        <v>7404</v>
      </c>
      <c r="B6304" s="349" t="s">
        <v>7405</v>
      </c>
      <c r="C6304" s="349" t="s">
        <v>7406</v>
      </c>
      <c r="D6304" s="349" t="s">
        <v>7407</v>
      </c>
      <c r="E6304" s="350" t="s">
        <v>24</v>
      </c>
      <c r="F6304" s="349" t="s">
        <v>24</v>
      </c>
      <c r="G6304" s="349">
        <v>87903</v>
      </c>
      <c r="H6304" s="349" t="s">
        <v>7427</v>
      </c>
      <c r="I6304" s="349" t="s">
        <v>194</v>
      </c>
      <c r="J6304" s="349" t="s">
        <v>1137</v>
      </c>
      <c r="K6304" s="350">
        <v>11</v>
      </c>
      <c r="L6304" s="349" t="s">
        <v>1138</v>
      </c>
    </row>
    <row r="6305" spans="1:12" ht="13.5" x14ac:dyDescent="0.25">
      <c r="A6305" s="349" t="s">
        <v>7404</v>
      </c>
      <c r="B6305" s="349" t="s">
        <v>7405</v>
      </c>
      <c r="C6305" s="349" t="s">
        <v>7406</v>
      </c>
      <c r="D6305" s="349" t="s">
        <v>7407</v>
      </c>
      <c r="E6305" s="350" t="s">
        <v>24</v>
      </c>
      <c r="F6305" s="349" t="s">
        <v>24</v>
      </c>
      <c r="G6305" s="349">
        <v>87904</v>
      </c>
      <c r="H6305" s="349" t="s">
        <v>7428</v>
      </c>
      <c r="I6305" s="349" t="s">
        <v>194</v>
      </c>
      <c r="J6305" s="349" t="s">
        <v>1137</v>
      </c>
      <c r="K6305" s="350">
        <v>8.1999999999999993</v>
      </c>
      <c r="L6305" s="349" t="s">
        <v>1138</v>
      </c>
    </row>
    <row r="6306" spans="1:12" ht="13.5" x14ac:dyDescent="0.25">
      <c r="A6306" s="349" t="s">
        <v>7404</v>
      </c>
      <c r="B6306" s="349" t="s">
        <v>7405</v>
      </c>
      <c r="C6306" s="349" t="s">
        <v>7406</v>
      </c>
      <c r="D6306" s="349" t="s">
        <v>7407</v>
      </c>
      <c r="E6306" s="350" t="s">
        <v>24</v>
      </c>
      <c r="F6306" s="349" t="s">
        <v>24</v>
      </c>
      <c r="G6306" s="349">
        <v>87905</v>
      </c>
      <c r="H6306" s="349" t="s">
        <v>7429</v>
      </c>
      <c r="I6306" s="349" t="s">
        <v>194</v>
      </c>
      <c r="J6306" s="349" t="s">
        <v>1137</v>
      </c>
      <c r="K6306" s="350">
        <v>7.75</v>
      </c>
      <c r="L6306" s="349" t="s">
        <v>1138</v>
      </c>
    </row>
    <row r="6307" spans="1:12" ht="13.5" x14ac:dyDescent="0.25">
      <c r="A6307" s="349" t="s">
        <v>7404</v>
      </c>
      <c r="B6307" s="349" t="s">
        <v>7405</v>
      </c>
      <c r="C6307" s="349" t="s">
        <v>7406</v>
      </c>
      <c r="D6307" s="349" t="s">
        <v>7407</v>
      </c>
      <c r="E6307" s="350" t="s">
        <v>24</v>
      </c>
      <c r="F6307" s="349" t="s">
        <v>24</v>
      </c>
      <c r="G6307" s="349">
        <v>87907</v>
      </c>
      <c r="H6307" s="349" t="s">
        <v>7430</v>
      </c>
      <c r="I6307" s="349" t="s">
        <v>194</v>
      </c>
      <c r="J6307" s="349" t="s">
        <v>1333</v>
      </c>
      <c r="K6307" s="350">
        <v>6.38</v>
      </c>
      <c r="L6307" s="349" t="s">
        <v>1138</v>
      </c>
    </row>
    <row r="6308" spans="1:12" ht="13.5" x14ac:dyDescent="0.25">
      <c r="A6308" s="349" t="s">
        <v>7404</v>
      </c>
      <c r="B6308" s="349" t="s">
        <v>7405</v>
      </c>
      <c r="C6308" s="349" t="s">
        <v>7406</v>
      </c>
      <c r="D6308" s="349" t="s">
        <v>7407</v>
      </c>
      <c r="E6308" s="350" t="s">
        <v>24</v>
      </c>
      <c r="F6308" s="349" t="s">
        <v>24</v>
      </c>
      <c r="G6308" s="349">
        <v>87908</v>
      </c>
      <c r="H6308" s="349" t="s">
        <v>7431</v>
      </c>
      <c r="I6308" s="349" t="s">
        <v>194</v>
      </c>
      <c r="J6308" s="349" t="s">
        <v>1333</v>
      </c>
      <c r="K6308" s="350">
        <v>5.93</v>
      </c>
      <c r="L6308" s="349" t="s">
        <v>1138</v>
      </c>
    </row>
    <row r="6309" spans="1:12" ht="13.5" x14ac:dyDescent="0.25">
      <c r="A6309" s="349" t="s">
        <v>7404</v>
      </c>
      <c r="B6309" s="349" t="s">
        <v>7405</v>
      </c>
      <c r="C6309" s="349" t="s">
        <v>7406</v>
      </c>
      <c r="D6309" s="349" t="s">
        <v>7407</v>
      </c>
      <c r="E6309" s="350" t="s">
        <v>24</v>
      </c>
      <c r="F6309" s="349" t="s">
        <v>24</v>
      </c>
      <c r="G6309" s="349">
        <v>87910</v>
      </c>
      <c r="H6309" s="349" t="s">
        <v>7432</v>
      </c>
      <c r="I6309" s="349" t="s">
        <v>194</v>
      </c>
      <c r="J6309" s="349" t="s">
        <v>1137</v>
      </c>
      <c r="K6309" s="350">
        <v>21.24</v>
      </c>
      <c r="L6309" s="349" t="s">
        <v>1138</v>
      </c>
    </row>
    <row r="6310" spans="1:12" ht="13.5" x14ac:dyDescent="0.25">
      <c r="A6310" s="349" t="s">
        <v>7404</v>
      </c>
      <c r="B6310" s="349" t="s">
        <v>7405</v>
      </c>
      <c r="C6310" s="349" t="s">
        <v>7406</v>
      </c>
      <c r="D6310" s="349" t="s">
        <v>7407</v>
      </c>
      <c r="E6310" s="350" t="s">
        <v>24</v>
      </c>
      <c r="F6310" s="349" t="s">
        <v>24</v>
      </c>
      <c r="G6310" s="349">
        <v>87911</v>
      </c>
      <c r="H6310" s="349" t="s">
        <v>7433</v>
      </c>
      <c r="I6310" s="349" t="s">
        <v>194</v>
      </c>
      <c r="J6310" s="349" t="s">
        <v>1137</v>
      </c>
      <c r="K6310" s="350">
        <v>20.46</v>
      </c>
      <c r="L6310" s="349" t="s">
        <v>1138</v>
      </c>
    </row>
    <row r="6311" spans="1:12" ht="13.5" x14ac:dyDescent="0.25">
      <c r="A6311" s="349" t="s">
        <v>7404</v>
      </c>
      <c r="B6311" s="349" t="s">
        <v>7405</v>
      </c>
      <c r="C6311" s="349" t="s">
        <v>7406</v>
      </c>
      <c r="D6311" s="349" t="s">
        <v>7407</v>
      </c>
      <c r="E6311" s="350" t="s">
        <v>24</v>
      </c>
      <c r="F6311" s="349" t="s">
        <v>24</v>
      </c>
      <c r="G6311" s="349">
        <v>104410</v>
      </c>
      <c r="H6311" s="349" t="s">
        <v>7434</v>
      </c>
      <c r="I6311" s="349" t="s">
        <v>194</v>
      </c>
      <c r="J6311" s="349" t="s">
        <v>1333</v>
      </c>
      <c r="K6311" s="350">
        <v>4.82</v>
      </c>
      <c r="L6311" s="349" t="s">
        <v>1138</v>
      </c>
    </row>
    <row r="6312" spans="1:12" ht="13.5" x14ac:dyDescent="0.25">
      <c r="A6312" s="349" t="s">
        <v>7404</v>
      </c>
      <c r="B6312" s="349" t="s">
        <v>7405</v>
      </c>
      <c r="C6312" s="349" t="s">
        <v>7406</v>
      </c>
      <c r="D6312" s="349" t="s">
        <v>7407</v>
      </c>
      <c r="E6312" s="350" t="s">
        <v>24</v>
      </c>
      <c r="F6312" s="349" t="s">
        <v>24</v>
      </c>
      <c r="G6312" s="349">
        <v>104411</v>
      </c>
      <c r="H6312" s="349" t="s">
        <v>7435</v>
      </c>
      <c r="I6312" s="349" t="s">
        <v>194</v>
      </c>
      <c r="J6312" s="349" t="s">
        <v>1333</v>
      </c>
      <c r="K6312" s="350">
        <v>4.82</v>
      </c>
      <c r="L6312" s="349" t="s">
        <v>1138</v>
      </c>
    </row>
    <row r="6313" spans="1:12" ht="13.5" x14ac:dyDescent="0.25">
      <c r="A6313" s="349" t="s">
        <v>7404</v>
      </c>
      <c r="B6313" s="349" t="s">
        <v>7405</v>
      </c>
      <c r="C6313" s="349" t="s">
        <v>7436</v>
      </c>
      <c r="D6313" s="349" t="s">
        <v>7437</v>
      </c>
      <c r="E6313" s="350" t="s">
        <v>24</v>
      </c>
      <c r="F6313" s="349" t="s">
        <v>24</v>
      </c>
      <c r="G6313" s="349">
        <v>87411</v>
      </c>
      <c r="H6313" s="349" t="s">
        <v>7438</v>
      </c>
      <c r="I6313" s="349" t="s">
        <v>194</v>
      </c>
      <c r="J6313" s="349" t="s">
        <v>1137</v>
      </c>
      <c r="K6313" s="350">
        <v>15.09</v>
      </c>
      <c r="L6313" s="349" t="s">
        <v>1138</v>
      </c>
    </row>
    <row r="6314" spans="1:12" ht="13.5" x14ac:dyDescent="0.25">
      <c r="A6314" s="349" t="s">
        <v>7404</v>
      </c>
      <c r="B6314" s="349" t="s">
        <v>7405</v>
      </c>
      <c r="C6314" s="349" t="s">
        <v>7436</v>
      </c>
      <c r="D6314" s="349" t="s">
        <v>7437</v>
      </c>
      <c r="E6314" s="350" t="s">
        <v>24</v>
      </c>
      <c r="F6314" s="349" t="s">
        <v>24</v>
      </c>
      <c r="G6314" s="349">
        <v>87412</v>
      </c>
      <c r="H6314" s="349" t="s">
        <v>7439</v>
      </c>
      <c r="I6314" s="349" t="s">
        <v>194</v>
      </c>
      <c r="J6314" s="349" t="s">
        <v>1137</v>
      </c>
      <c r="K6314" s="350">
        <v>21.86</v>
      </c>
      <c r="L6314" s="349" t="s">
        <v>1138</v>
      </c>
    </row>
    <row r="6315" spans="1:12" ht="13.5" x14ac:dyDescent="0.25">
      <c r="A6315" s="349" t="s">
        <v>7404</v>
      </c>
      <c r="B6315" s="349" t="s">
        <v>7405</v>
      </c>
      <c r="C6315" s="349" t="s">
        <v>7436</v>
      </c>
      <c r="D6315" s="349" t="s">
        <v>7437</v>
      </c>
      <c r="E6315" s="350" t="s">
        <v>24</v>
      </c>
      <c r="F6315" s="349" t="s">
        <v>24</v>
      </c>
      <c r="G6315" s="349">
        <v>87413</v>
      </c>
      <c r="H6315" s="349" t="s">
        <v>7440</v>
      </c>
      <c r="I6315" s="349" t="s">
        <v>194</v>
      </c>
      <c r="J6315" s="349" t="s">
        <v>1137</v>
      </c>
      <c r="K6315" s="350">
        <v>25.76</v>
      </c>
      <c r="L6315" s="349" t="s">
        <v>1138</v>
      </c>
    </row>
    <row r="6316" spans="1:12" ht="13.5" x14ac:dyDescent="0.25">
      <c r="A6316" s="349" t="s">
        <v>7404</v>
      </c>
      <c r="B6316" s="349" t="s">
        <v>7405</v>
      </c>
      <c r="C6316" s="349" t="s">
        <v>7436</v>
      </c>
      <c r="D6316" s="349" t="s">
        <v>7437</v>
      </c>
      <c r="E6316" s="350" t="s">
        <v>24</v>
      </c>
      <c r="F6316" s="349" t="s">
        <v>24</v>
      </c>
      <c r="G6316" s="349">
        <v>87414</v>
      </c>
      <c r="H6316" s="349" t="s">
        <v>7441</v>
      </c>
      <c r="I6316" s="349" t="s">
        <v>194</v>
      </c>
      <c r="J6316" s="349" t="s">
        <v>1137</v>
      </c>
      <c r="K6316" s="350">
        <v>24.29</v>
      </c>
      <c r="L6316" s="349" t="s">
        <v>1138</v>
      </c>
    </row>
    <row r="6317" spans="1:12" ht="13.5" x14ac:dyDescent="0.25">
      <c r="A6317" s="349" t="s">
        <v>7404</v>
      </c>
      <c r="B6317" s="349" t="s">
        <v>7405</v>
      </c>
      <c r="C6317" s="349" t="s">
        <v>7436</v>
      </c>
      <c r="D6317" s="349" t="s">
        <v>7437</v>
      </c>
      <c r="E6317" s="350" t="s">
        <v>24</v>
      </c>
      <c r="F6317" s="349" t="s">
        <v>24</v>
      </c>
      <c r="G6317" s="349">
        <v>87415</v>
      </c>
      <c r="H6317" s="349" t="s">
        <v>7442</v>
      </c>
      <c r="I6317" s="349" t="s">
        <v>194</v>
      </c>
      <c r="J6317" s="349" t="s">
        <v>1137</v>
      </c>
      <c r="K6317" s="350">
        <v>31.06</v>
      </c>
      <c r="L6317" s="349" t="s">
        <v>1138</v>
      </c>
    </row>
    <row r="6318" spans="1:12" ht="13.5" x14ac:dyDescent="0.25">
      <c r="A6318" s="349" t="s">
        <v>7404</v>
      </c>
      <c r="B6318" s="349" t="s">
        <v>7405</v>
      </c>
      <c r="C6318" s="349" t="s">
        <v>7436</v>
      </c>
      <c r="D6318" s="349" t="s">
        <v>7437</v>
      </c>
      <c r="E6318" s="350" t="s">
        <v>24</v>
      </c>
      <c r="F6318" s="349" t="s">
        <v>24</v>
      </c>
      <c r="G6318" s="349">
        <v>87416</v>
      </c>
      <c r="H6318" s="349" t="s">
        <v>7443</v>
      </c>
      <c r="I6318" s="349" t="s">
        <v>194</v>
      </c>
      <c r="J6318" s="349" t="s">
        <v>1137</v>
      </c>
      <c r="K6318" s="350">
        <v>34.950000000000003</v>
      </c>
      <c r="L6318" s="349" t="s">
        <v>1138</v>
      </c>
    </row>
    <row r="6319" spans="1:12" ht="13.5" x14ac:dyDescent="0.25">
      <c r="A6319" s="349" t="s">
        <v>7404</v>
      </c>
      <c r="B6319" s="349" t="s">
        <v>7405</v>
      </c>
      <c r="C6319" s="349" t="s">
        <v>7436</v>
      </c>
      <c r="D6319" s="349" t="s">
        <v>7437</v>
      </c>
      <c r="E6319" s="350" t="s">
        <v>24</v>
      </c>
      <c r="F6319" s="349" t="s">
        <v>24</v>
      </c>
      <c r="G6319" s="349">
        <v>87418</v>
      </c>
      <c r="H6319" s="349" t="s">
        <v>7444</v>
      </c>
      <c r="I6319" s="349" t="s">
        <v>194</v>
      </c>
      <c r="J6319" s="349" t="s">
        <v>1137</v>
      </c>
      <c r="K6319" s="350">
        <v>17.239999999999998</v>
      </c>
      <c r="L6319" s="349" t="s">
        <v>1138</v>
      </c>
    </row>
    <row r="6320" spans="1:12" ht="13.5" x14ac:dyDescent="0.25">
      <c r="A6320" s="349" t="s">
        <v>7404</v>
      </c>
      <c r="B6320" s="349" t="s">
        <v>7405</v>
      </c>
      <c r="C6320" s="349" t="s">
        <v>7436</v>
      </c>
      <c r="D6320" s="349" t="s">
        <v>7437</v>
      </c>
      <c r="E6320" s="350" t="s">
        <v>24</v>
      </c>
      <c r="F6320" s="349" t="s">
        <v>24</v>
      </c>
      <c r="G6320" s="349">
        <v>87421</v>
      </c>
      <c r="H6320" s="349" t="s">
        <v>7445</v>
      </c>
      <c r="I6320" s="349" t="s">
        <v>194</v>
      </c>
      <c r="J6320" s="349" t="s">
        <v>1137</v>
      </c>
      <c r="K6320" s="350">
        <v>26.74</v>
      </c>
      <c r="L6320" s="349" t="s">
        <v>1138</v>
      </c>
    </row>
    <row r="6321" spans="1:12" ht="13.5" x14ac:dyDescent="0.25">
      <c r="A6321" s="349" t="s">
        <v>7404</v>
      </c>
      <c r="B6321" s="349" t="s">
        <v>7405</v>
      </c>
      <c r="C6321" s="349" t="s">
        <v>7436</v>
      </c>
      <c r="D6321" s="349" t="s">
        <v>7437</v>
      </c>
      <c r="E6321" s="350" t="s">
        <v>24</v>
      </c>
      <c r="F6321" s="349" t="s">
        <v>24</v>
      </c>
      <c r="G6321" s="349">
        <v>87424</v>
      </c>
      <c r="H6321" s="349" t="s">
        <v>7446</v>
      </c>
      <c r="I6321" s="349" t="s">
        <v>194</v>
      </c>
      <c r="J6321" s="349" t="s">
        <v>1137</v>
      </c>
      <c r="K6321" s="350">
        <v>34.32</v>
      </c>
      <c r="L6321" s="349" t="s">
        <v>1138</v>
      </c>
    </row>
    <row r="6322" spans="1:12" ht="13.5" x14ac:dyDescent="0.25">
      <c r="A6322" s="349" t="s">
        <v>7404</v>
      </c>
      <c r="B6322" s="349" t="s">
        <v>7405</v>
      </c>
      <c r="C6322" s="349" t="s">
        <v>7436</v>
      </c>
      <c r="D6322" s="349" t="s">
        <v>7437</v>
      </c>
      <c r="E6322" s="350" t="s">
        <v>24</v>
      </c>
      <c r="F6322" s="349" t="s">
        <v>24</v>
      </c>
      <c r="G6322" s="349">
        <v>87427</v>
      </c>
      <c r="H6322" s="349" t="s">
        <v>7447</v>
      </c>
      <c r="I6322" s="349" t="s">
        <v>194</v>
      </c>
      <c r="J6322" s="349" t="s">
        <v>1137</v>
      </c>
      <c r="K6322" s="350">
        <v>40.93</v>
      </c>
      <c r="L6322" s="349" t="s">
        <v>1138</v>
      </c>
    </row>
    <row r="6323" spans="1:12" ht="13.5" x14ac:dyDescent="0.25">
      <c r="A6323" s="349" t="s">
        <v>7404</v>
      </c>
      <c r="B6323" s="349" t="s">
        <v>7405</v>
      </c>
      <c r="C6323" s="349" t="s">
        <v>7436</v>
      </c>
      <c r="D6323" s="349" t="s">
        <v>7437</v>
      </c>
      <c r="E6323" s="350" t="s">
        <v>24</v>
      </c>
      <c r="F6323" s="349" t="s">
        <v>24</v>
      </c>
      <c r="G6323" s="349">
        <v>87430</v>
      </c>
      <c r="H6323" s="349" t="s">
        <v>7448</v>
      </c>
      <c r="I6323" s="349" t="s">
        <v>194</v>
      </c>
      <c r="J6323" s="349" t="s">
        <v>1137</v>
      </c>
      <c r="K6323" s="350">
        <v>17.34</v>
      </c>
      <c r="L6323" s="349" t="s">
        <v>1138</v>
      </c>
    </row>
    <row r="6324" spans="1:12" ht="13.5" x14ac:dyDescent="0.25">
      <c r="A6324" s="349" t="s">
        <v>7404</v>
      </c>
      <c r="B6324" s="349" t="s">
        <v>7405</v>
      </c>
      <c r="C6324" s="349" t="s">
        <v>7436</v>
      </c>
      <c r="D6324" s="349" t="s">
        <v>7437</v>
      </c>
      <c r="E6324" s="350" t="s">
        <v>24</v>
      </c>
      <c r="F6324" s="349" t="s">
        <v>24</v>
      </c>
      <c r="G6324" s="349">
        <v>87433</v>
      </c>
      <c r="H6324" s="349" t="s">
        <v>7449</v>
      </c>
      <c r="I6324" s="349" t="s">
        <v>194</v>
      </c>
      <c r="J6324" s="349" t="s">
        <v>1137</v>
      </c>
      <c r="K6324" s="350">
        <v>25.66</v>
      </c>
      <c r="L6324" s="349" t="s">
        <v>1138</v>
      </c>
    </row>
    <row r="6325" spans="1:12" ht="13.5" x14ac:dyDescent="0.25">
      <c r="A6325" s="349" t="s">
        <v>7404</v>
      </c>
      <c r="B6325" s="349" t="s">
        <v>7405</v>
      </c>
      <c r="C6325" s="349" t="s">
        <v>7436</v>
      </c>
      <c r="D6325" s="349" t="s">
        <v>7437</v>
      </c>
      <c r="E6325" s="350" t="s">
        <v>24</v>
      </c>
      <c r="F6325" s="349" t="s">
        <v>24</v>
      </c>
      <c r="G6325" s="349">
        <v>87436</v>
      </c>
      <c r="H6325" s="349" t="s">
        <v>7450</v>
      </c>
      <c r="I6325" s="349" t="s">
        <v>194</v>
      </c>
      <c r="J6325" s="349" t="s">
        <v>1137</v>
      </c>
      <c r="K6325" s="350">
        <v>28.73</v>
      </c>
      <c r="L6325" s="349" t="s">
        <v>1138</v>
      </c>
    </row>
    <row r="6326" spans="1:12" ht="13.5" x14ac:dyDescent="0.25">
      <c r="A6326" s="349" t="s">
        <v>7404</v>
      </c>
      <c r="B6326" s="349" t="s">
        <v>7405</v>
      </c>
      <c r="C6326" s="349" t="s">
        <v>7436</v>
      </c>
      <c r="D6326" s="349" t="s">
        <v>7437</v>
      </c>
      <c r="E6326" s="350" t="s">
        <v>24</v>
      </c>
      <c r="F6326" s="349" t="s">
        <v>24</v>
      </c>
      <c r="G6326" s="349">
        <v>87439</v>
      </c>
      <c r="H6326" s="349" t="s">
        <v>7451</v>
      </c>
      <c r="I6326" s="349" t="s">
        <v>194</v>
      </c>
      <c r="J6326" s="349" t="s">
        <v>1137</v>
      </c>
      <c r="K6326" s="350">
        <v>35.450000000000003</v>
      </c>
      <c r="L6326" s="349" t="s">
        <v>1138</v>
      </c>
    </row>
    <row r="6327" spans="1:12" ht="13.5" x14ac:dyDescent="0.25">
      <c r="A6327" s="349" t="s">
        <v>7404</v>
      </c>
      <c r="B6327" s="349" t="s">
        <v>7405</v>
      </c>
      <c r="C6327" s="349" t="s">
        <v>7436</v>
      </c>
      <c r="D6327" s="349" t="s">
        <v>7437</v>
      </c>
      <c r="E6327" s="350" t="s">
        <v>24</v>
      </c>
      <c r="F6327" s="349" t="s">
        <v>24</v>
      </c>
      <c r="G6327" s="349">
        <v>87527</v>
      </c>
      <c r="H6327" s="349" t="s">
        <v>924</v>
      </c>
      <c r="I6327" s="349" t="s">
        <v>194</v>
      </c>
      <c r="J6327" s="349" t="s">
        <v>1137</v>
      </c>
      <c r="K6327" s="350">
        <v>40.42</v>
      </c>
      <c r="L6327" s="349" t="s">
        <v>1138</v>
      </c>
    </row>
    <row r="6328" spans="1:12" ht="13.5" x14ac:dyDescent="0.25">
      <c r="A6328" s="349" t="s">
        <v>7404</v>
      </c>
      <c r="B6328" s="349" t="s">
        <v>7405</v>
      </c>
      <c r="C6328" s="349" t="s">
        <v>7436</v>
      </c>
      <c r="D6328" s="349" t="s">
        <v>7437</v>
      </c>
      <c r="E6328" s="350" t="s">
        <v>24</v>
      </c>
      <c r="F6328" s="349" t="s">
        <v>24</v>
      </c>
      <c r="G6328" s="349">
        <v>87528</v>
      </c>
      <c r="H6328" s="349" t="s">
        <v>7452</v>
      </c>
      <c r="I6328" s="349" t="s">
        <v>194</v>
      </c>
      <c r="J6328" s="349" t="s">
        <v>1137</v>
      </c>
      <c r="K6328" s="350">
        <v>44.73</v>
      </c>
      <c r="L6328" s="349" t="s">
        <v>1138</v>
      </c>
    </row>
    <row r="6329" spans="1:12" ht="13.5" x14ac:dyDescent="0.25">
      <c r="A6329" s="349" t="s">
        <v>7404</v>
      </c>
      <c r="B6329" s="349" t="s">
        <v>7405</v>
      </c>
      <c r="C6329" s="349" t="s">
        <v>7436</v>
      </c>
      <c r="D6329" s="349" t="s">
        <v>7437</v>
      </c>
      <c r="E6329" s="350" t="s">
        <v>24</v>
      </c>
      <c r="F6329" s="349" t="s">
        <v>24</v>
      </c>
      <c r="G6329" s="349">
        <v>87529</v>
      </c>
      <c r="H6329" s="349" t="s">
        <v>925</v>
      </c>
      <c r="I6329" s="349" t="s">
        <v>194</v>
      </c>
      <c r="J6329" s="349" t="s">
        <v>1137</v>
      </c>
      <c r="K6329" s="350">
        <v>36.53</v>
      </c>
      <c r="L6329" s="349" t="s">
        <v>1138</v>
      </c>
    </row>
    <row r="6330" spans="1:12" ht="13.5" x14ac:dyDescent="0.25">
      <c r="A6330" s="349" t="s">
        <v>7404</v>
      </c>
      <c r="B6330" s="349" t="s">
        <v>7405</v>
      </c>
      <c r="C6330" s="349" t="s">
        <v>7436</v>
      </c>
      <c r="D6330" s="349" t="s">
        <v>7437</v>
      </c>
      <c r="E6330" s="350" t="s">
        <v>24</v>
      </c>
      <c r="F6330" s="349" t="s">
        <v>24</v>
      </c>
      <c r="G6330" s="349">
        <v>87530</v>
      </c>
      <c r="H6330" s="349" t="s">
        <v>7453</v>
      </c>
      <c r="I6330" s="349" t="s">
        <v>194</v>
      </c>
      <c r="J6330" s="349" t="s">
        <v>1137</v>
      </c>
      <c r="K6330" s="350">
        <v>40.840000000000003</v>
      </c>
      <c r="L6330" s="349" t="s">
        <v>1138</v>
      </c>
    </row>
    <row r="6331" spans="1:12" ht="13.5" x14ac:dyDescent="0.25">
      <c r="A6331" s="349" t="s">
        <v>7404</v>
      </c>
      <c r="B6331" s="349" t="s">
        <v>7405</v>
      </c>
      <c r="C6331" s="349" t="s">
        <v>7436</v>
      </c>
      <c r="D6331" s="349" t="s">
        <v>7437</v>
      </c>
      <c r="E6331" s="350" t="s">
        <v>24</v>
      </c>
      <c r="F6331" s="349" t="s">
        <v>24</v>
      </c>
      <c r="G6331" s="349">
        <v>87531</v>
      </c>
      <c r="H6331" s="349" t="s">
        <v>923</v>
      </c>
      <c r="I6331" s="349" t="s">
        <v>194</v>
      </c>
      <c r="J6331" s="349" t="s">
        <v>1137</v>
      </c>
      <c r="K6331" s="350">
        <v>35.159999999999997</v>
      </c>
      <c r="L6331" s="349" t="s">
        <v>1138</v>
      </c>
    </row>
    <row r="6332" spans="1:12" ht="13.5" x14ac:dyDescent="0.25">
      <c r="A6332" s="349" t="s">
        <v>7404</v>
      </c>
      <c r="B6332" s="349" t="s">
        <v>7405</v>
      </c>
      <c r="C6332" s="349" t="s">
        <v>7436</v>
      </c>
      <c r="D6332" s="349" t="s">
        <v>7437</v>
      </c>
      <c r="E6332" s="350" t="s">
        <v>24</v>
      </c>
      <c r="F6332" s="349" t="s">
        <v>24</v>
      </c>
      <c r="G6332" s="349">
        <v>87532</v>
      </c>
      <c r="H6332" s="349" t="s">
        <v>7454</v>
      </c>
      <c r="I6332" s="349" t="s">
        <v>194</v>
      </c>
      <c r="J6332" s="349" t="s">
        <v>1137</v>
      </c>
      <c r="K6332" s="350">
        <v>39.47</v>
      </c>
      <c r="L6332" s="349" t="s">
        <v>1138</v>
      </c>
    </row>
    <row r="6333" spans="1:12" ht="13.5" x14ac:dyDescent="0.25">
      <c r="A6333" s="349" t="s">
        <v>7404</v>
      </c>
      <c r="B6333" s="349" t="s">
        <v>7405</v>
      </c>
      <c r="C6333" s="349" t="s">
        <v>7436</v>
      </c>
      <c r="D6333" s="349" t="s">
        <v>7437</v>
      </c>
      <c r="E6333" s="350" t="s">
        <v>24</v>
      </c>
      <c r="F6333" s="349" t="s">
        <v>24</v>
      </c>
      <c r="G6333" s="349">
        <v>87535</v>
      </c>
      <c r="H6333" s="349" t="s">
        <v>7455</v>
      </c>
      <c r="I6333" s="349" t="s">
        <v>194</v>
      </c>
      <c r="J6333" s="349" t="s">
        <v>1137</v>
      </c>
      <c r="K6333" s="350">
        <v>31.28</v>
      </c>
      <c r="L6333" s="349" t="s">
        <v>1138</v>
      </c>
    </row>
    <row r="6334" spans="1:12" ht="13.5" x14ac:dyDescent="0.25">
      <c r="A6334" s="349" t="s">
        <v>7404</v>
      </c>
      <c r="B6334" s="349" t="s">
        <v>7405</v>
      </c>
      <c r="C6334" s="349" t="s">
        <v>7436</v>
      </c>
      <c r="D6334" s="349" t="s">
        <v>7437</v>
      </c>
      <c r="E6334" s="350" t="s">
        <v>24</v>
      </c>
      <c r="F6334" s="349" t="s">
        <v>24</v>
      </c>
      <c r="G6334" s="349">
        <v>87536</v>
      </c>
      <c r="H6334" s="349" t="s">
        <v>7456</v>
      </c>
      <c r="I6334" s="349" t="s">
        <v>194</v>
      </c>
      <c r="J6334" s="349" t="s">
        <v>1137</v>
      </c>
      <c r="K6334" s="350">
        <v>35.590000000000003</v>
      </c>
      <c r="L6334" s="349" t="s">
        <v>1138</v>
      </c>
    </row>
    <row r="6335" spans="1:12" ht="13.5" x14ac:dyDescent="0.25">
      <c r="A6335" s="349" t="s">
        <v>7404</v>
      </c>
      <c r="B6335" s="349" t="s">
        <v>7405</v>
      </c>
      <c r="C6335" s="349" t="s">
        <v>7436</v>
      </c>
      <c r="D6335" s="349" t="s">
        <v>7437</v>
      </c>
      <c r="E6335" s="350" t="s">
        <v>24</v>
      </c>
      <c r="F6335" s="349" t="s">
        <v>24</v>
      </c>
      <c r="G6335" s="349">
        <v>87537</v>
      </c>
      <c r="H6335" s="349" t="s">
        <v>7457</v>
      </c>
      <c r="I6335" s="349" t="s">
        <v>194</v>
      </c>
      <c r="J6335" s="349" t="s">
        <v>1137</v>
      </c>
      <c r="K6335" s="350">
        <v>76.55</v>
      </c>
      <c r="L6335" s="349" t="s">
        <v>1138</v>
      </c>
    </row>
    <row r="6336" spans="1:12" ht="13.5" x14ac:dyDescent="0.25">
      <c r="A6336" s="349" t="s">
        <v>7404</v>
      </c>
      <c r="B6336" s="349" t="s">
        <v>7405</v>
      </c>
      <c r="C6336" s="349" t="s">
        <v>7436</v>
      </c>
      <c r="D6336" s="349" t="s">
        <v>7437</v>
      </c>
      <c r="E6336" s="350" t="s">
        <v>24</v>
      </c>
      <c r="F6336" s="349" t="s">
        <v>24</v>
      </c>
      <c r="G6336" s="349">
        <v>87538</v>
      </c>
      <c r="H6336" s="349" t="s">
        <v>7458</v>
      </c>
      <c r="I6336" s="349" t="s">
        <v>194</v>
      </c>
      <c r="J6336" s="349" t="s">
        <v>1137</v>
      </c>
      <c r="K6336" s="350">
        <v>73.22</v>
      </c>
      <c r="L6336" s="349" t="s">
        <v>1138</v>
      </c>
    </row>
    <row r="6337" spans="1:12" ht="13.5" x14ac:dyDescent="0.25">
      <c r="A6337" s="349" t="s">
        <v>7404</v>
      </c>
      <c r="B6337" s="349" t="s">
        <v>7405</v>
      </c>
      <c r="C6337" s="349" t="s">
        <v>7436</v>
      </c>
      <c r="D6337" s="349" t="s">
        <v>7437</v>
      </c>
      <c r="E6337" s="350" t="s">
        <v>24</v>
      </c>
      <c r="F6337" s="349" t="s">
        <v>24</v>
      </c>
      <c r="G6337" s="349">
        <v>87539</v>
      </c>
      <c r="H6337" s="349" t="s">
        <v>7459</v>
      </c>
      <c r="I6337" s="349" t="s">
        <v>194</v>
      </c>
      <c r="J6337" s="349" t="s">
        <v>1137</v>
      </c>
      <c r="K6337" s="350">
        <v>72.040000000000006</v>
      </c>
      <c r="L6337" s="349" t="s">
        <v>1138</v>
      </c>
    </row>
    <row r="6338" spans="1:12" ht="13.5" x14ac:dyDescent="0.25">
      <c r="A6338" s="349" t="s">
        <v>7404</v>
      </c>
      <c r="B6338" s="349" t="s">
        <v>7405</v>
      </c>
      <c r="C6338" s="349" t="s">
        <v>7436</v>
      </c>
      <c r="D6338" s="349" t="s">
        <v>7437</v>
      </c>
      <c r="E6338" s="350" t="s">
        <v>24</v>
      </c>
      <c r="F6338" s="349" t="s">
        <v>24</v>
      </c>
      <c r="G6338" s="349">
        <v>87541</v>
      </c>
      <c r="H6338" s="349" t="s">
        <v>7460</v>
      </c>
      <c r="I6338" s="349" t="s">
        <v>194</v>
      </c>
      <c r="J6338" s="349" t="s">
        <v>1137</v>
      </c>
      <c r="K6338" s="350">
        <v>68.709999999999994</v>
      </c>
      <c r="L6338" s="349" t="s">
        <v>1138</v>
      </c>
    </row>
    <row r="6339" spans="1:12" ht="13.5" x14ac:dyDescent="0.25">
      <c r="A6339" s="349" t="s">
        <v>7404</v>
      </c>
      <c r="B6339" s="349" t="s">
        <v>7405</v>
      </c>
      <c r="C6339" s="349" t="s">
        <v>7436</v>
      </c>
      <c r="D6339" s="349" t="s">
        <v>7437</v>
      </c>
      <c r="E6339" s="350" t="s">
        <v>24</v>
      </c>
      <c r="F6339" s="349" t="s">
        <v>24</v>
      </c>
      <c r="G6339" s="349">
        <v>87543</v>
      </c>
      <c r="H6339" s="349" t="s">
        <v>7461</v>
      </c>
      <c r="I6339" s="349" t="s">
        <v>194</v>
      </c>
      <c r="J6339" s="349" t="s">
        <v>1137</v>
      </c>
      <c r="K6339" s="350">
        <v>24.14</v>
      </c>
      <c r="L6339" s="349" t="s">
        <v>1138</v>
      </c>
    </row>
    <row r="6340" spans="1:12" ht="13.5" x14ac:dyDescent="0.25">
      <c r="A6340" s="349" t="s">
        <v>7404</v>
      </c>
      <c r="B6340" s="349" t="s">
        <v>7405</v>
      </c>
      <c r="C6340" s="349" t="s">
        <v>7436</v>
      </c>
      <c r="D6340" s="349" t="s">
        <v>7437</v>
      </c>
      <c r="E6340" s="350" t="s">
        <v>24</v>
      </c>
      <c r="F6340" s="349" t="s">
        <v>24</v>
      </c>
      <c r="G6340" s="349">
        <v>87545</v>
      </c>
      <c r="H6340" s="349" t="s">
        <v>7462</v>
      </c>
      <c r="I6340" s="349" t="s">
        <v>194</v>
      </c>
      <c r="J6340" s="349" t="s">
        <v>1137</v>
      </c>
      <c r="K6340" s="350">
        <v>27.51</v>
      </c>
      <c r="L6340" s="349" t="s">
        <v>1138</v>
      </c>
    </row>
    <row r="6341" spans="1:12" ht="13.5" x14ac:dyDescent="0.25">
      <c r="A6341" s="349" t="s">
        <v>7404</v>
      </c>
      <c r="B6341" s="349" t="s">
        <v>7405</v>
      </c>
      <c r="C6341" s="349" t="s">
        <v>7436</v>
      </c>
      <c r="D6341" s="349" t="s">
        <v>7437</v>
      </c>
      <c r="E6341" s="350" t="s">
        <v>24</v>
      </c>
      <c r="F6341" s="349" t="s">
        <v>24</v>
      </c>
      <c r="G6341" s="349">
        <v>87546</v>
      </c>
      <c r="H6341" s="349" t="s">
        <v>7463</v>
      </c>
      <c r="I6341" s="349" t="s">
        <v>194</v>
      </c>
      <c r="J6341" s="349" t="s">
        <v>1137</v>
      </c>
      <c r="K6341" s="350">
        <v>29.95</v>
      </c>
      <c r="L6341" s="349" t="s">
        <v>1138</v>
      </c>
    </row>
    <row r="6342" spans="1:12" ht="13.5" x14ac:dyDescent="0.25">
      <c r="A6342" s="349" t="s">
        <v>7404</v>
      </c>
      <c r="B6342" s="349" t="s">
        <v>7405</v>
      </c>
      <c r="C6342" s="349" t="s">
        <v>7436</v>
      </c>
      <c r="D6342" s="349" t="s">
        <v>7437</v>
      </c>
      <c r="E6342" s="350" t="s">
        <v>24</v>
      </c>
      <c r="F6342" s="349" t="s">
        <v>24</v>
      </c>
      <c r="G6342" s="349">
        <v>87547</v>
      </c>
      <c r="H6342" s="349" t="s">
        <v>7464</v>
      </c>
      <c r="I6342" s="349" t="s">
        <v>194</v>
      </c>
      <c r="J6342" s="349" t="s">
        <v>1137</v>
      </c>
      <c r="K6342" s="350">
        <v>23.66</v>
      </c>
      <c r="L6342" s="349" t="s">
        <v>1138</v>
      </c>
    </row>
    <row r="6343" spans="1:12" ht="13.5" x14ac:dyDescent="0.25">
      <c r="A6343" s="349" t="s">
        <v>7404</v>
      </c>
      <c r="B6343" s="349" t="s">
        <v>7405</v>
      </c>
      <c r="C6343" s="349" t="s">
        <v>7436</v>
      </c>
      <c r="D6343" s="349" t="s">
        <v>7437</v>
      </c>
      <c r="E6343" s="350" t="s">
        <v>24</v>
      </c>
      <c r="F6343" s="349" t="s">
        <v>24</v>
      </c>
      <c r="G6343" s="349">
        <v>87548</v>
      </c>
      <c r="H6343" s="349" t="s">
        <v>7465</v>
      </c>
      <c r="I6343" s="349" t="s">
        <v>194</v>
      </c>
      <c r="J6343" s="349" t="s">
        <v>1137</v>
      </c>
      <c r="K6343" s="350">
        <v>26.1</v>
      </c>
      <c r="L6343" s="349" t="s">
        <v>1138</v>
      </c>
    </row>
    <row r="6344" spans="1:12" ht="13.5" x14ac:dyDescent="0.25">
      <c r="A6344" s="349" t="s">
        <v>7404</v>
      </c>
      <c r="B6344" s="349" t="s">
        <v>7405</v>
      </c>
      <c r="C6344" s="349" t="s">
        <v>7436</v>
      </c>
      <c r="D6344" s="349" t="s">
        <v>7437</v>
      </c>
      <c r="E6344" s="350" t="s">
        <v>24</v>
      </c>
      <c r="F6344" s="349" t="s">
        <v>24</v>
      </c>
      <c r="G6344" s="349">
        <v>87549</v>
      </c>
      <c r="H6344" s="349" t="s">
        <v>7466</v>
      </c>
      <c r="I6344" s="349" t="s">
        <v>194</v>
      </c>
      <c r="J6344" s="349" t="s">
        <v>1137</v>
      </c>
      <c r="K6344" s="350">
        <v>22.26</v>
      </c>
      <c r="L6344" s="349" t="s">
        <v>1138</v>
      </c>
    </row>
    <row r="6345" spans="1:12" ht="13.5" x14ac:dyDescent="0.25">
      <c r="A6345" s="349" t="s">
        <v>7404</v>
      </c>
      <c r="B6345" s="349" t="s">
        <v>7405</v>
      </c>
      <c r="C6345" s="349" t="s">
        <v>7436</v>
      </c>
      <c r="D6345" s="349" t="s">
        <v>7437</v>
      </c>
      <c r="E6345" s="350" t="s">
        <v>24</v>
      </c>
      <c r="F6345" s="349" t="s">
        <v>24</v>
      </c>
      <c r="G6345" s="349">
        <v>87550</v>
      </c>
      <c r="H6345" s="349" t="s">
        <v>7467</v>
      </c>
      <c r="I6345" s="349" t="s">
        <v>194</v>
      </c>
      <c r="J6345" s="349" t="s">
        <v>1137</v>
      </c>
      <c r="K6345" s="350">
        <v>24.7</v>
      </c>
      <c r="L6345" s="349" t="s">
        <v>1138</v>
      </c>
    </row>
    <row r="6346" spans="1:12" ht="13.5" x14ac:dyDescent="0.25">
      <c r="A6346" s="349" t="s">
        <v>7404</v>
      </c>
      <c r="B6346" s="349" t="s">
        <v>7405</v>
      </c>
      <c r="C6346" s="349" t="s">
        <v>7436</v>
      </c>
      <c r="D6346" s="349" t="s">
        <v>7437</v>
      </c>
      <c r="E6346" s="350" t="s">
        <v>24</v>
      </c>
      <c r="F6346" s="349" t="s">
        <v>24</v>
      </c>
      <c r="G6346" s="349">
        <v>87553</v>
      </c>
      <c r="H6346" s="349" t="s">
        <v>7468</v>
      </c>
      <c r="I6346" s="349" t="s">
        <v>194</v>
      </c>
      <c r="J6346" s="349" t="s">
        <v>1137</v>
      </c>
      <c r="K6346" s="350">
        <v>18.38</v>
      </c>
      <c r="L6346" s="349" t="s">
        <v>1138</v>
      </c>
    </row>
    <row r="6347" spans="1:12" ht="13.5" x14ac:dyDescent="0.25">
      <c r="A6347" s="349" t="s">
        <v>7404</v>
      </c>
      <c r="B6347" s="349" t="s">
        <v>7405</v>
      </c>
      <c r="C6347" s="349" t="s">
        <v>7436</v>
      </c>
      <c r="D6347" s="349" t="s">
        <v>7437</v>
      </c>
      <c r="E6347" s="350" t="s">
        <v>24</v>
      </c>
      <c r="F6347" s="349" t="s">
        <v>24</v>
      </c>
      <c r="G6347" s="349">
        <v>87554</v>
      </c>
      <c r="H6347" s="349" t="s">
        <v>7469</v>
      </c>
      <c r="I6347" s="349" t="s">
        <v>194</v>
      </c>
      <c r="J6347" s="349" t="s">
        <v>1137</v>
      </c>
      <c r="K6347" s="350">
        <v>20.82</v>
      </c>
      <c r="L6347" s="349" t="s">
        <v>1138</v>
      </c>
    </row>
    <row r="6348" spans="1:12" ht="13.5" x14ac:dyDescent="0.25">
      <c r="A6348" s="349" t="s">
        <v>7404</v>
      </c>
      <c r="B6348" s="349" t="s">
        <v>7405</v>
      </c>
      <c r="C6348" s="349" t="s">
        <v>7436</v>
      </c>
      <c r="D6348" s="349" t="s">
        <v>7437</v>
      </c>
      <c r="E6348" s="350" t="s">
        <v>24</v>
      </c>
      <c r="F6348" s="349" t="s">
        <v>24</v>
      </c>
      <c r="G6348" s="349">
        <v>87555</v>
      </c>
      <c r="H6348" s="349" t="s">
        <v>7470</v>
      </c>
      <c r="I6348" s="349" t="s">
        <v>194</v>
      </c>
      <c r="J6348" s="349" t="s">
        <v>1137</v>
      </c>
      <c r="K6348" s="350">
        <v>46.79</v>
      </c>
      <c r="L6348" s="349" t="s">
        <v>1138</v>
      </c>
    </row>
    <row r="6349" spans="1:12" ht="13.5" x14ac:dyDescent="0.25">
      <c r="A6349" s="349" t="s">
        <v>7404</v>
      </c>
      <c r="B6349" s="349" t="s">
        <v>7405</v>
      </c>
      <c r="C6349" s="349" t="s">
        <v>7436</v>
      </c>
      <c r="D6349" s="349" t="s">
        <v>7437</v>
      </c>
      <c r="E6349" s="350" t="s">
        <v>24</v>
      </c>
      <c r="F6349" s="349" t="s">
        <v>24</v>
      </c>
      <c r="G6349" s="349">
        <v>87556</v>
      </c>
      <c r="H6349" s="349" t="s">
        <v>7471</v>
      </c>
      <c r="I6349" s="349" t="s">
        <v>194</v>
      </c>
      <c r="J6349" s="349" t="s">
        <v>1137</v>
      </c>
      <c r="K6349" s="350">
        <v>43.49</v>
      </c>
      <c r="L6349" s="349" t="s">
        <v>1138</v>
      </c>
    </row>
    <row r="6350" spans="1:12" ht="13.5" x14ac:dyDescent="0.25">
      <c r="A6350" s="349" t="s">
        <v>7404</v>
      </c>
      <c r="B6350" s="349" t="s">
        <v>7405</v>
      </c>
      <c r="C6350" s="349" t="s">
        <v>7436</v>
      </c>
      <c r="D6350" s="349" t="s">
        <v>7437</v>
      </c>
      <c r="E6350" s="350" t="s">
        <v>24</v>
      </c>
      <c r="F6350" s="349" t="s">
        <v>24</v>
      </c>
      <c r="G6350" s="349">
        <v>87557</v>
      </c>
      <c r="H6350" s="349" t="s">
        <v>7472</v>
      </c>
      <c r="I6350" s="349" t="s">
        <v>194</v>
      </c>
      <c r="J6350" s="349" t="s">
        <v>1137</v>
      </c>
      <c r="K6350" s="350">
        <v>42.29</v>
      </c>
      <c r="L6350" s="349" t="s">
        <v>1138</v>
      </c>
    </row>
    <row r="6351" spans="1:12" ht="13.5" x14ac:dyDescent="0.25">
      <c r="A6351" s="349" t="s">
        <v>7404</v>
      </c>
      <c r="B6351" s="349" t="s">
        <v>7405</v>
      </c>
      <c r="C6351" s="349" t="s">
        <v>7436</v>
      </c>
      <c r="D6351" s="349" t="s">
        <v>7437</v>
      </c>
      <c r="E6351" s="350" t="s">
        <v>24</v>
      </c>
      <c r="F6351" s="349" t="s">
        <v>24</v>
      </c>
      <c r="G6351" s="349">
        <v>87559</v>
      </c>
      <c r="H6351" s="349" t="s">
        <v>7473</v>
      </c>
      <c r="I6351" s="349" t="s">
        <v>194</v>
      </c>
      <c r="J6351" s="349" t="s">
        <v>1137</v>
      </c>
      <c r="K6351" s="350">
        <v>38.96</v>
      </c>
      <c r="L6351" s="349" t="s">
        <v>1138</v>
      </c>
    </row>
    <row r="6352" spans="1:12" ht="13.5" x14ac:dyDescent="0.25">
      <c r="A6352" s="349" t="s">
        <v>7404</v>
      </c>
      <c r="B6352" s="349" t="s">
        <v>7405</v>
      </c>
      <c r="C6352" s="349" t="s">
        <v>7436</v>
      </c>
      <c r="D6352" s="349" t="s">
        <v>7437</v>
      </c>
      <c r="E6352" s="350" t="s">
        <v>24</v>
      </c>
      <c r="F6352" s="349" t="s">
        <v>24</v>
      </c>
      <c r="G6352" s="349">
        <v>87561</v>
      </c>
      <c r="H6352" s="349" t="s">
        <v>7474</v>
      </c>
      <c r="I6352" s="349" t="s">
        <v>194</v>
      </c>
      <c r="J6352" s="349" t="s">
        <v>1137</v>
      </c>
      <c r="K6352" s="350">
        <v>42.58</v>
      </c>
      <c r="L6352" s="349" t="s">
        <v>1138</v>
      </c>
    </row>
    <row r="6353" spans="1:12" ht="13.5" x14ac:dyDescent="0.25">
      <c r="A6353" s="349" t="s">
        <v>7404</v>
      </c>
      <c r="B6353" s="349" t="s">
        <v>7405</v>
      </c>
      <c r="C6353" s="349" t="s">
        <v>7436</v>
      </c>
      <c r="D6353" s="349" t="s">
        <v>7437</v>
      </c>
      <c r="E6353" s="350" t="s">
        <v>24</v>
      </c>
      <c r="F6353" s="349" t="s">
        <v>24</v>
      </c>
      <c r="G6353" s="349">
        <v>87775</v>
      </c>
      <c r="H6353" s="349" t="s">
        <v>7475</v>
      </c>
      <c r="I6353" s="349" t="s">
        <v>194</v>
      </c>
      <c r="J6353" s="349" t="s">
        <v>1137</v>
      </c>
      <c r="K6353" s="350">
        <v>52.77</v>
      </c>
      <c r="L6353" s="349" t="s">
        <v>1138</v>
      </c>
    </row>
    <row r="6354" spans="1:12" ht="13.5" x14ac:dyDescent="0.25">
      <c r="A6354" s="349" t="s">
        <v>7404</v>
      </c>
      <c r="B6354" s="349" t="s">
        <v>7405</v>
      </c>
      <c r="C6354" s="349" t="s">
        <v>7436</v>
      </c>
      <c r="D6354" s="349" t="s">
        <v>7437</v>
      </c>
      <c r="E6354" s="350" t="s">
        <v>24</v>
      </c>
      <c r="F6354" s="349" t="s">
        <v>24</v>
      </c>
      <c r="G6354" s="349">
        <v>87777</v>
      </c>
      <c r="H6354" s="349" t="s">
        <v>7476</v>
      </c>
      <c r="I6354" s="349" t="s">
        <v>194</v>
      </c>
      <c r="J6354" s="349" t="s">
        <v>1137</v>
      </c>
      <c r="K6354" s="350">
        <v>56.37</v>
      </c>
      <c r="L6354" s="349" t="s">
        <v>1138</v>
      </c>
    </row>
    <row r="6355" spans="1:12" ht="13.5" x14ac:dyDescent="0.25">
      <c r="A6355" s="349" t="s">
        <v>7404</v>
      </c>
      <c r="B6355" s="349" t="s">
        <v>7405</v>
      </c>
      <c r="C6355" s="349" t="s">
        <v>7436</v>
      </c>
      <c r="D6355" s="349" t="s">
        <v>7437</v>
      </c>
      <c r="E6355" s="350" t="s">
        <v>24</v>
      </c>
      <c r="F6355" s="349" t="s">
        <v>24</v>
      </c>
      <c r="G6355" s="349">
        <v>87778</v>
      </c>
      <c r="H6355" s="349" t="s">
        <v>7477</v>
      </c>
      <c r="I6355" s="349" t="s">
        <v>194</v>
      </c>
      <c r="J6355" s="349" t="s">
        <v>1137</v>
      </c>
      <c r="K6355" s="350">
        <v>83.39</v>
      </c>
      <c r="L6355" s="349" t="s">
        <v>1138</v>
      </c>
    </row>
    <row r="6356" spans="1:12" ht="13.5" x14ac:dyDescent="0.25">
      <c r="A6356" s="349" t="s">
        <v>7404</v>
      </c>
      <c r="B6356" s="349" t="s">
        <v>7405</v>
      </c>
      <c r="C6356" s="349" t="s">
        <v>7436</v>
      </c>
      <c r="D6356" s="349" t="s">
        <v>7437</v>
      </c>
      <c r="E6356" s="350" t="s">
        <v>24</v>
      </c>
      <c r="F6356" s="349" t="s">
        <v>24</v>
      </c>
      <c r="G6356" s="349">
        <v>87779</v>
      </c>
      <c r="H6356" s="349" t="s">
        <v>7478</v>
      </c>
      <c r="I6356" s="349" t="s">
        <v>194</v>
      </c>
      <c r="J6356" s="349" t="s">
        <v>1137</v>
      </c>
      <c r="K6356" s="350">
        <v>67.73</v>
      </c>
      <c r="L6356" s="349" t="s">
        <v>1138</v>
      </c>
    </row>
    <row r="6357" spans="1:12" ht="13.5" x14ac:dyDescent="0.25">
      <c r="A6357" s="349" t="s">
        <v>7404</v>
      </c>
      <c r="B6357" s="349" t="s">
        <v>7405</v>
      </c>
      <c r="C6357" s="349" t="s">
        <v>7436</v>
      </c>
      <c r="D6357" s="349" t="s">
        <v>7437</v>
      </c>
      <c r="E6357" s="350" t="s">
        <v>24</v>
      </c>
      <c r="F6357" s="349" t="s">
        <v>24</v>
      </c>
      <c r="G6357" s="349">
        <v>87781</v>
      </c>
      <c r="H6357" s="349" t="s">
        <v>7479</v>
      </c>
      <c r="I6357" s="349" t="s">
        <v>194</v>
      </c>
      <c r="J6357" s="349" t="s">
        <v>1137</v>
      </c>
      <c r="K6357" s="350">
        <v>72.56</v>
      </c>
      <c r="L6357" s="349" t="s">
        <v>1138</v>
      </c>
    </row>
    <row r="6358" spans="1:12" ht="13.5" x14ac:dyDescent="0.25">
      <c r="A6358" s="349" t="s">
        <v>7404</v>
      </c>
      <c r="B6358" s="349" t="s">
        <v>7405</v>
      </c>
      <c r="C6358" s="349" t="s">
        <v>7436</v>
      </c>
      <c r="D6358" s="349" t="s">
        <v>7437</v>
      </c>
      <c r="E6358" s="350" t="s">
        <v>24</v>
      </c>
      <c r="F6358" s="349" t="s">
        <v>24</v>
      </c>
      <c r="G6358" s="349">
        <v>87783</v>
      </c>
      <c r="H6358" s="349" t="s">
        <v>7480</v>
      </c>
      <c r="I6358" s="349" t="s">
        <v>194</v>
      </c>
      <c r="J6358" s="349" t="s">
        <v>1137</v>
      </c>
      <c r="K6358" s="350">
        <v>109.04</v>
      </c>
      <c r="L6358" s="349" t="s">
        <v>1138</v>
      </c>
    </row>
    <row r="6359" spans="1:12" ht="13.5" x14ac:dyDescent="0.25">
      <c r="A6359" s="349" t="s">
        <v>7404</v>
      </c>
      <c r="B6359" s="349" t="s">
        <v>7405</v>
      </c>
      <c r="C6359" s="349" t="s">
        <v>7436</v>
      </c>
      <c r="D6359" s="349" t="s">
        <v>7437</v>
      </c>
      <c r="E6359" s="350" t="s">
        <v>24</v>
      </c>
      <c r="F6359" s="349" t="s">
        <v>24</v>
      </c>
      <c r="G6359" s="349">
        <v>87784</v>
      </c>
      <c r="H6359" s="349" t="s">
        <v>7481</v>
      </c>
      <c r="I6359" s="349" t="s">
        <v>194</v>
      </c>
      <c r="J6359" s="349" t="s">
        <v>1137</v>
      </c>
      <c r="K6359" s="350">
        <v>73.41</v>
      </c>
      <c r="L6359" s="349" t="s">
        <v>1138</v>
      </c>
    </row>
    <row r="6360" spans="1:12" ht="13.5" x14ac:dyDescent="0.25">
      <c r="A6360" s="349" t="s">
        <v>7404</v>
      </c>
      <c r="B6360" s="349" t="s">
        <v>7405</v>
      </c>
      <c r="C6360" s="349" t="s">
        <v>7436</v>
      </c>
      <c r="D6360" s="349" t="s">
        <v>7437</v>
      </c>
      <c r="E6360" s="350" t="s">
        <v>24</v>
      </c>
      <c r="F6360" s="349" t="s">
        <v>24</v>
      </c>
      <c r="G6360" s="349">
        <v>87786</v>
      </c>
      <c r="H6360" s="349" t="s">
        <v>7482</v>
      </c>
      <c r="I6360" s="349" t="s">
        <v>194</v>
      </c>
      <c r="J6360" s="349" t="s">
        <v>1137</v>
      </c>
      <c r="K6360" s="350">
        <v>79.47</v>
      </c>
      <c r="L6360" s="349" t="s">
        <v>1138</v>
      </c>
    </row>
    <row r="6361" spans="1:12" ht="13.5" x14ac:dyDescent="0.25">
      <c r="A6361" s="349" t="s">
        <v>7404</v>
      </c>
      <c r="B6361" s="349" t="s">
        <v>7405</v>
      </c>
      <c r="C6361" s="349" t="s">
        <v>7436</v>
      </c>
      <c r="D6361" s="349" t="s">
        <v>7437</v>
      </c>
      <c r="E6361" s="350" t="s">
        <v>24</v>
      </c>
      <c r="F6361" s="349" t="s">
        <v>24</v>
      </c>
      <c r="G6361" s="349">
        <v>87787</v>
      </c>
      <c r="H6361" s="349" t="s">
        <v>7483</v>
      </c>
      <c r="I6361" s="349" t="s">
        <v>194</v>
      </c>
      <c r="J6361" s="349" t="s">
        <v>1137</v>
      </c>
      <c r="K6361" s="350">
        <v>126.19</v>
      </c>
      <c r="L6361" s="349" t="s">
        <v>1138</v>
      </c>
    </row>
    <row r="6362" spans="1:12" ht="13.5" x14ac:dyDescent="0.25">
      <c r="A6362" s="349" t="s">
        <v>7404</v>
      </c>
      <c r="B6362" s="349" t="s">
        <v>7405</v>
      </c>
      <c r="C6362" s="349" t="s">
        <v>7436</v>
      </c>
      <c r="D6362" s="349" t="s">
        <v>7437</v>
      </c>
      <c r="E6362" s="350" t="s">
        <v>24</v>
      </c>
      <c r="F6362" s="349" t="s">
        <v>24</v>
      </c>
      <c r="G6362" s="349">
        <v>87788</v>
      </c>
      <c r="H6362" s="349" t="s">
        <v>7484</v>
      </c>
      <c r="I6362" s="349" t="s">
        <v>194</v>
      </c>
      <c r="J6362" s="349" t="s">
        <v>1137</v>
      </c>
      <c r="K6362" s="350">
        <v>86.76</v>
      </c>
      <c r="L6362" s="349" t="s">
        <v>1138</v>
      </c>
    </row>
    <row r="6363" spans="1:12" ht="13.5" x14ac:dyDescent="0.25">
      <c r="A6363" s="349" t="s">
        <v>7404</v>
      </c>
      <c r="B6363" s="349" t="s">
        <v>7405</v>
      </c>
      <c r="C6363" s="349" t="s">
        <v>7436</v>
      </c>
      <c r="D6363" s="349" t="s">
        <v>7437</v>
      </c>
      <c r="E6363" s="350" t="s">
        <v>24</v>
      </c>
      <c r="F6363" s="349" t="s">
        <v>24</v>
      </c>
      <c r="G6363" s="349">
        <v>87790</v>
      </c>
      <c r="H6363" s="349" t="s">
        <v>7485</v>
      </c>
      <c r="I6363" s="349" t="s">
        <v>194</v>
      </c>
      <c r="J6363" s="349" t="s">
        <v>1137</v>
      </c>
      <c r="K6363" s="350">
        <v>93.42</v>
      </c>
      <c r="L6363" s="349" t="s">
        <v>1138</v>
      </c>
    </row>
    <row r="6364" spans="1:12" ht="13.5" x14ac:dyDescent="0.25">
      <c r="A6364" s="349" t="s">
        <v>7404</v>
      </c>
      <c r="B6364" s="349" t="s">
        <v>7405</v>
      </c>
      <c r="C6364" s="349" t="s">
        <v>7436</v>
      </c>
      <c r="D6364" s="349" t="s">
        <v>7437</v>
      </c>
      <c r="E6364" s="350" t="s">
        <v>24</v>
      </c>
      <c r="F6364" s="349" t="s">
        <v>24</v>
      </c>
      <c r="G6364" s="349">
        <v>87791</v>
      </c>
      <c r="H6364" s="349" t="s">
        <v>7486</v>
      </c>
      <c r="I6364" s="349" t="s">
        <v>194</v>
      </c>
      <c r="J6364" s="349" t="s">
        <v>1137</v>
      </c>
      <c r="K6364" s="350">
        <v>139.03</v>
      </c>
      <c r="L6364" s="349" t="s">
        <v>1138</v>
      </c>
    </row>
    <row r="6365" spans="1:12" ht="13.5" x14ac:dyDescent="0.25">
      <c r="A6365" s="349" t="s">
        <v>7404</v>
      </c>
      <c r="B6365" s="349" t="s">
        <v>7405</v>
      </c>
      <c r="C6365" s="349" t="s">
        <v>7436</v>
      </c>
      <c r="D6365" s="349" t="s">
        <v>7437</v>
      </c>
      <c r="E6365" s="350" t="s">
        <v>24</v>
      </c>
      <c r="F6365" s="349" t="s">
        <v>24</v>
      </c>
      <c r="G6365" s="349">
        <v>87792</v>
      </c>
      <c r="H6365" s="349" t="s">
        <v>7487</v>
      </c>
      <c r="I6365" s="349" t="s">
        <v>194</v>
      </c>
      <c r="J6365" s="349" t="s">
        <v>1137</v>
      </c>
      <c r="K6365" s="350">
        <v>38.9</v>
      </c>
      <c r="L6365" s="349" t="s">
        <v>1138</v>
      </c>
    </row>
    <row r="6366" spans="1:12" ht="13.5" x14ac:dyDescent="0.25">
      <c r="A6366" s="349" t="s">
        <v>7404</v>
      </c>
      <c r="B6366" s="349" t="s">
        <v>7405</v>
      </c>
      <c r="C6366" s="349" t="s">
        <v>7436</v>
      </c>
      <c r="D6366" s="349" t="s">
        <v>7437</v>
      </c>
      <c r="E6366" s="350" t="s">
        <v>24</v>
      </c>
      <c r="F6366" s="349" t="s">
        <v>24</v>
      </c>
      <c r="G6366" s="349">
        <v>87794</v>
      </c>
      <c r="H6366" s="349" t="s">
        <v>462</v>
      </c>
      <c r="I6366" s="349" t="s">
        <v>194</v>
      </c>
      <c r="J6366" s="349" t="s">
        <v>1137</v>
      </c>
      <c r="K6366" s="350">
        <v>42.26</v>
      </c>
      <c r="L6366" s="349" t="s">
        <v>1138</v>
      </c>
    </row>
    <row r="6367" spans="1:12" ht="13.5" x14ac:dyDescent="0.25">
      <c r="A6367" s="349" t="s">
        <v>7404</v>
      </c>
      <c r="B6367" s="349" t="s">
        <v>7405</v>
      </c>
      <c r="C6367" s="349" t="s">
        <v>7436</v>
      </c>
      <c r="D6367" s="349" t="s">
        <v>7437</v>
      </c>
      <c r="E6367" s="350" t="s">
        <v>24</v>
      </c>
      <c r="F6367" s="349" t="s">
        <v>24</v>
      </c>
      <c r="G6367" s="349">
        <v>87795</v>
      </c>
      <c r="H6367" s="349" t="s">
        <v>7488</v>
      </c>
      <c r="I6367" s="349" t="s">
        <v>194</v>
      </c>
      <c r="J6367" s="349" t="s">
        <v>1137</v>
      </c>
      <c r="K6367" s="350">
        <v>68.489999999999995</v>
      </c>
      <c r="L6367" s="349" t="s">
        <v>1138</v>
      </c>
    </row>
    <row r="6368" spans="1:12" ht="13.5" x14ac:dyDescent="0.25">
      <c r="A6368" s="349" t="s">
        <v>7404</v>
      </c>
      <c r="B6368" s="349" t="s">
        <v>7405</v>
      </c>
      <c r="C6368" s="349" t="s">
        <v>7436</v>
      </c>
      <c r="D6368" s="349" t="s">
        <v>7437</v>
      </c>
      <c r="E6368" s="350" t="s">
        <v>24</v>
      </c>
      <c r="F6368" s="349" t="s">
        <v>24</v>
      </c>
      <c r="G6368" s="349">
        <v>87797</v>
      </c>
      <c r="H6368" s="349" t="s">
        <v>7489</v>
      </c>
      <c r="I6368" s="349" t="s">
        <v>194</v>
      </c>
      <c r="J6368" s="349" t="s">
        <v>1137</v>
      </c>
      <c r="K6368" s="350">
        <v>53.53</v>
      </c>
      <c r="L6368" s="349" t="s">
        <v>1138</v>
      </c>
    </row>
    <row r="6369" spans="1:12" ht="13.5" x14ac:dyDescent="0.25">
      <c r="A6369" s="349" t="s">
        <v>7404</v>
      </c>
      <c r="B6369" s="349" t="s">
        <v>7405</v>
      </c>
      <c r="C6369" s="349" t="s">
        <v>7436</v>
      </c>
      <c r="D6369" s="349" t="s">
        <v>7437</v>
      </c>
      <c r="E6369" s="350" t="s">
        <v>24</v>
      </c>
      <c r="F6369" s="349" t="s">
        <v>24</v>
      </c>
      <c r="G6369" s="349">
        <v>87799</v>
      </c>
      <c r="H6369" s="349" t="s">
        <v>7490</v>
      </c>
      <c r="I6369" s="349" t="s">
        <v>194</v>
      </c>
      <c r="J6369" s="349" t="s">
        <v>1137</v>
      </c>
      <c r="K6369" s="350">
        <v>58.04</v>
      </c>
      <c r="L6369" s="349" t="s">
        <v>1138</v>
      </c>
    </row>
    <row r="6370" spans="1:12" ht="13.5" x14ac:dyDescent="0.25">
      <c r="A6370" s="349" t="s">
        <v>7404</v>
      </c>
      <c r="B6370" s="349" t="s">
        <v>7405</v>
      </c>
      <c r="C6370" s="349" t="s">
        <v>7436</v>
      </c>
      <c r="D6370" s="349" t="s">
        <v>7437</v>
      </c>
      <c r="E6370" s="350" t="s">
        <v>24</v>
      </c>
      <c r="F6370" s="349" t="s">
        <v>24</v>
      </c>
      <c r="G6370" s="349">
        <v>87800</v>
      </c>
      <c r="H6370" s="349" t="s">
        <v>7491</v>
      </c>
      <c r="I6370" s="349" t="s">
        <v>194</v>
      </c>
      <c r="J6370" s="349" t="s">
        <v>1137</v>
      </c>
      <c r="K6370" s="350">
        <v>92.96</v>
      </c>
      <c r="L6370" s="349" t="s">
        <v>1138</v>
      </c>
    </row>
    <row r="6371" spans="1:12" ht="13.5" x14ac:dyDescent="0.25">
      <c r="A6371" s="349" t="s">
        <v>7404</v>
      </c>
      <c r="B6371" s="349" t="s">
        <v>7405</v>
      </c>
      <c r="C6371" s="349" t="s">
        <v>7436</v>
      </c>
      <c r="D6371" s="349" t="s">
        <v>7437</v>
      </c>
      <c r="E6371" s="350" t="s">
        <v>24</v>
      </c>
      <c r="F6371" s="349" t="s">
        <v>24</v>
      </c>
      <c r="G6371" s="349">
        <v>87801</v>
      </c>
      <c r="H6371" s="349" t="s">
        <v>7492</v>
      </c>
      <c r="I6371" s="349" t="s">
        <v>194</v>
      </c>
      <c r="J6371" s="349" t="s">
        <v>1137</v>
      </c>
      <c r="K6371" s="350">
        <v>58.84</v>
      </c>
      <c r="L6371" s="349" t="s">
        <v>1138</v>
      </c>
    </row>
    <row r="6372" spans="1:12" ht="13.5" x14ac:dyDescent="0.25">
      <c r="A6372" s="349" t="s">
        <v>7404</v>
      </c>
      <c r="B6372" s="349" t="s">
        <v>7405</v>
      </c>
      <c r="C6372" s="349" t="s">
        <v>7436</v>
      </c>
      <c r="D6372" s="349" t="s">
        <v>7437</v>
      </c>
      <c r="E6372" s="350" t="s">
        <v>24</v>
      </c>
      <c r="F6372" s="349" t="s">
        <v>24</v>
      </c>
      <c r="G6372" s="349">
        <v>87803</v>
      </c>
      <c r="H6372" s="349" t="s">
        <v>7493</v>
      </c>
      <c r="I6372" s="349" t="s">
        <v>194</v>
      </c>
      <c r="J6372" s="349" t="s">
        <v>1137</v>
      </c>
      <c r="K6372" s="350">
        <v>64.5</v>
      </c>
      <c r="L6372" s="349" t="s">
        <v>1138</v>
      </c>
    </row>
    <row r="6373" spans="1:12" ht="13.5" x14ac:dyDescent="0.25">
      <c r="A6373" s="349" t="s">
        <v>7404</v>
      </c>
      <c r="B6373" s="349" t="s">
        <v>7405</v>
      </c>
      <c r="C6373" s="349" t="s">
        <v>7436</v>
      </c>
      <c r="D6373" s="349" t="s">
        <v>7437</v>
      </c>
      <c r="E6373" s="350" t="s">
        <v>24</v>
      </c>
      <c r="F6373" s="349" t="s">
        <v>24</v>
      </c>
      <c r="G6373" s="349">
        <v>87804</v>
      </c>
      <c r="H6373" s="349" t="s">
        <v>7494</v>
      </c>
      <c r="I6373" s="349" t="s">
        <v>194</v>
      </c>
      <c r="J6373" s="349" t="s">
        <v>1137</v>
      </c>
      <c r="K6373" s="350">
        <v>108.99</v>
      </c>
      <c r="L6373" s="349" t="s">
        <v>1138</v>
      </c>
    </row>
    <row r="6374" spans="1:12" ht="13.5" x14ac:dyDescent="0.25">
      <c r="A6374" s="349" t="s">
        <v>7404</v>
      </c>
      <c r="B6374" s="349" t="s">
        <v>7405</v>
      </c>
      <c r="C6374" s="349" t="s">
        <v>7436</v>
      </c>
      <c r="D6374" s="349" t="s">
        <v>7437</v>
      </c>
      <c r="E6374" s="350" t="s">
        <v>24</v>
      </c>
      <c r="F6374" s="349" t="s">
        <v>24</v>
      </c>
      <c r="G6374" s="349">
        <v>87805</v>
      </c>
      <c r="H6374" s="349" t="s">
        <v>7495</v>
      </c>
      <c r="I6374" s="349" t="s">
        <v>194</v>
      </c>
      <c r="J6374" s="349" t="s">
        <v>1137</v>
      </c>
      <c r="K6374" s="350">
        <v>64.180000000000007</v>
      </c>
      <c r="L6374" s="349" t="s">
        <v>1138</v>
      </c>
    </row>
    <row r="6375" spans="1:12" ht="13.5" x14ac:dyDescent="0.25">
      <c r="A6375" s="349" t="s">
        <v>7404</v>
      </c>
      <c r="B6375" s="349" t="s">
        <v>7405</v>
      </c>
      <c r="C6375" s="349" t="s">
        <v>7436</v>
      </c>
      <c r="D6375" s="349" t="s">
        <v>7437</v>
      </c>
      <c r="E6375" s="350" t="s">
        <v>24</v>
      </c>
      <c r="F6375" s="349" t="s">
        <v>24</v>
      </c>
      <c r="G6375" s="349">
        <v>87807</v>
      </c>
      <c r="H6375" s="349" t="s">
        <v>7496</v>
      </c>
      <c r="I6375" s="349" t="s">
        <v>194</v>
      </c>
      <c r="J6375" s="349" t="s">
        <v>1137</v>
      </c>
      <c r="K6375" s="350">
        <v>70.41</v>
      </c>
      <c r="L6375" s="349" t="s">
        <v>1138</v>
      </c>
    </row>
    <row r="6376" spans="1:12" ht="13.5" x14ac:dyDescent="0.25">
      <c r="A6376" s="349" t="s">
        <v>7404</v>
      </c>
      <c r="B6376" s="349" t="s">
        <v>7405</v>
      </c>
      <c r="C6376" s="349" t="s">
        <v>7436</v>
      </c>
      <c r="D6376" s="349" t="s">
        <v>7437</v>
      </c>
      <c r="E6376" s="350" t="s">
        <v>24</v>
      </c>
      <c r="F6376" s="349" t="s">
        <v>24</v>
      </c>
      <c r="G6376" s="349">
        <v>87808</v>
      </c>
      <c r="H6376" s="349" t="s">
        <v>7497</v>
      </c>
      <c r="I6376" s="349" t="s">
        <v>194</v>
      </c>
      <c r="J6376" s="349" t="s">
        <v>1137</v>
      </c>
      <c r="K6376" s="350">
        <v>116.33</v>
      </c>
      <c r="L6376" s="349" t="s">
        <v>1138</v>
      </c>
    </row>
    <row r="6377" spans="1:12" ht="13.5" x14ac:dyDescent="0.25">
      <c r="A6377" s="349" t="s">
        <v>7404</v>
      </c>
      <c r="B6377" s="349" t="s">
        <v>7405</v>
      </c>
      <c r="C6377" s="349" t="s">
        <v>7436</v>
      </c>
      <c r="D6377" s="349" t="s">
        <v>7437</v>
      </c>
      <c r="E6377" s="350" t="s">
        <v>24</v>
      </c>
      <c r="F6377" s="349" t="s">
        <v>24</v>
      </c>
      <c r="G6377" s="349">
        <v>87809</v>
      </c>
      <c r="H6377" s="349" t="s">
        <v>7498</v>
      </c>
      <c r="I6377" s="349" t="s">
        <v>194</v>
      </c>
      <c r="J6377" s="349" t="s">
        <v>1137</v>
      </c>
      <c r="K6377" s="350">
        <v>74.89</v>
      </c>
      <c r="L6377" s="349" t="s">
        <v>1138</v>
      </c>
    </row>
    <row r="6378" spans="1:12" ht="13.5" x14ac:dyDescent="0.25">
      <c r="A6378" s="349" t="s">
        <v>7404</v>
      </c>
      <c r="B6378" s="349" t="s">
        <v>7405</v>
      </c>
      <c r="C6378" s="349" t="s">
        <v>7436</v>
      </c>
      <c r="D6378" s="349" t="s">
        <v>7437</v>
      </c>
      <c r="E6378" s="350" t="s">
        <v>24</v>
      </c>
      <c r="F6378" s="349" t="s">
        <v>24</v>
      </c>
      <c r="G6378" s="349">
        <v>87811</v>
      </c>
      <c r="H6378" s="349" t="s">
        <v>7499</v>
      </c>
      <c r="I6378" s="349" t="s">
        <v>194</v>
      </c>
      <c r="J6378" s="349" t="s">
        <v>1137</v>
      </c>
      <c r="K6378" s="350">
        <v>78.25</v>
      </c>
      <c r="L6378" s="349" t="s">
        <v>1138</v>
      </c>
    </row>
    <row r="6379" spans="1:12" ht="13.5" x14ac:dyDescent="0.25">
      <c r="A6379" s="349" t="s">
        <v>7404</v>
      </c>
      <c r="B6379" s="349" t="s">
        <v>7405</v>
      </c>
      <c r="C6379" s="349" t="s">
        <v>7436</v>
      </c>
      <c r="D6379" s="349" t="s">
        <v>7437</v>
      </c>
      <c r="E6379" s="350" t="s">
        <v>24</v>
      </c>
      <c r="F6379" s="349" t="s">
        <v>24</v>
      </c>
      <c r="G6379" s="349">
        <v>87812</v>
      </c>
      <c r="H6379" s="349" t="s">
        <v>7500</v>
      </c>
      <c r="I6379" s="349" t="s">
        <v>194</v>
      </c>
      <c r="J6379" s="349" t="s">
        <v>1137</v>
      </c>
      <c r="K6379" s="350">
        <v>100.87</v>
      </c>
      <c r="L6379" s="349" t="s">
        <v>1138</v>
      </c>
    </row>
    <row r="6380" spans="1:12" ht="13.5" x14ac:dyDescent="0.25">
      <c r="A6380" s="349" t="s">
        <v>7404</v>
      </c>
      <c r="B6380" s="349" t="s">
        <v>7405</v>
      </c>
      <c r="C6380" s="349" t="s">
        <v>7436</v>
      </c>
      <c r="D6380" s="349" t="s">
        <v>7437</v>
      </c>
      <c r="E6380" s="350" t="s">
        <v>24</v>
      </c>
      <c r="F6380" s="349" t="s">
        <v>24</v>
      </c>
      <c r="G6380" s="349">
        <v>87813</v>
      </c>
      <c r="H6380" s="349" t="s">
        <v>7501</v>
      </c>
      <c r="I6380" s="349" t="s">
        <v>194</v>
      </c>
      <c r="J6380" s="349" t="s">
        <v>1137</v>
      </c>
      <c r="K6380" s="350">
        <v>89.53</v>
      </c>
      <c r="L6380" s="349" t="s">
        <v>1138</v>
      </c>
    </row>
    <row r="6381" spans="1:12" ht="13.5" x14ac:dyDescent="0.25">
      <c r="A6381" s="349" t="s">
        <v>7404</v>
      </c>
      <c r="B6381" s="349" t="s">
        <v>7405</v>
      </c>
      <c r="C6381" s="349" t="s">
        <v>7436</v>
      </c>
      <c r="D6381" s="349" t="s">
        <v>7437</v>
      </c>
      <c r="E6381" s="350" t="s">
        <v>24</v>
      </c>
      <c r="F6381" s="349" t="s">
        <v>24</v>
      </c>
      <c r="G6381" s="349">
        <v>87815</v>
      </c>
      <c r="H6381" s="349" t="s">
        <v>7502</v>
      </c>
      <c r="I6381" s="349" t="s">
        <v>194</v>
      </c>
      <c r="J6381" s="349" t="s">
        <v>1137</v>
      </c>
      <c r="K6381" s="350">
        <v>94.04</v>
      </c>
      <c r="L6381" s="349" t="s">
        <v>1138</v>
      </c>
    </row>
    <row r="6382" spans="1:12" ht="13.5" x14ac:dyDescent="0.25">
      <c r="A6382" s="349" t="s">
        <v>7404</v>
      </c>
      <c r="B6382" s="349" t="s">
        <v>7405</v>
      </c>
      <c r="C6382" s="349" t="s">
        <v>7436</v>
      </c>
      <c r="D6382" s="349" t="s">
        <v>7437</v>
      </c>
      <c r="E6382" s="350" t="s">
        <v>24</v>
      </c>
      <c r="F6382" s="349" t="s">
        <v>24</v>
      </c>
      <c r="G6382" s="349">
        <v>87816</v>
      </c>
      <c r="H6382" s="349" t="s">
        <v>7503</v>
      </c>
      <c r="I6382" s="349" t="s">
        <v>194</v>
      </c>
      <c r="J6382" s="349" t="s">
        <v>1137</v>
      </c>
      <c r="K6382" s="350">
        <v>125.39</v>
      </c>
      <c r="L6382" s="349" t="s">
        <v>1138</v>
      </c>
    </row>
    <row r="6383" spans="1:12" ht="13.5" x14ac:dyDescent="0.25">
      <c r="A6383" s="349" t="s">
        <v>7404</v>
      </c>
      <c r="B6383" s="349" t="s">
        <v>7405</v>
      </c>
      <c r="C6383" s="349" t="s">
        <v>7436</v>
      </c>
      <c r="D6383" s="349" t="s">
        <v>7437</v>
      </c>
      <c r="E6383" s="350" t="s">
        <v>24</v>
      </c>
      <c r="F6383" s="349" t="s">
        <v>24</v>
      </c>
      <c r="G6383" s="349">
        <v>87817</v>
      </c>
      <c r="H6383" s="349" t="s">
        <v>7504</v>
      </c>
      <c r="I6383" s="349" t="s">
        <v>194</v>
      </c>
      <c r="J6383" s="349" t="s">
        <v>1137</v>
      </c>
      <c r="K6383" s="350">
        <v>94.84</v>
      </c>
      <c r="L6383" s="349" t="s">
        <v>1138</v>
      </c>
    </row>
    <row r="6384" spans="1:12" ht="13.5" x14ac:dyDescent="0.25">
      <c r="A6384" s="349" t="s">
        <v>7404</v>
      </c>
      <c r="B6384" s="349" t="s">
        <v>7405</v>
      </c>
      <c r="C6384" s="349" t="s">
        <v>7436</v>
      </c>
      <c r="D6384" s="349" t="s">
        <v>7437</v>
      </c>
      <c r="E6384" s="350" t="s">
        <v>24</v>
      </c>
      <c r="F6384" s="349" t="s">
        <v>24</v>
      </c>
      <c r="G6384" s="349">
        <v>87819</v>
      </c>
      <c r="H6384" s="349" t="s">
        <v>7505</v>
      </c>
      <c r="I6384" s="349" t="s">
        <v>194</v>
      </c>
      <c r="J6384" s="349" t="s">
        <v>1137</v>
      </c>
      <c r="K6384" s="350">
        <v>100.5</v>
      </c>
      <c r="L6384" s="349" t="s">
        <v>1138</v>
      </c>
    </row>
    <row r="6385" spans="1:12" ht="13.5" x14ac:dyDescent="0.25">
      <c r="A6385" s="349" t="s">
        <v>7404</v>
      </c>
      <c r="B6385" s="349" t="s">
        <v>7405</v>
      </c>
      <c r="C6385" s="349" t="s">
        <v>7436</v>
      </c>
      <c r="D6385" s="349" t="s">
        <v>7437</v>
      </c>
      <c r="E6385" s="350" t="s">
        <v>24</v>
      </c>
      <c r="F6385" s="349" t="s">
        <v>24</v>
      </c>
      <c r="G6385" s="349">
        <v>87820</v>
      </c>
      <c r="H6385" s="349" t="s">
        <v>7506</v>
      </c>
      <c r="I6385" s="349" t="s">
        <v>194</v>
      </c>
      <c r="J6385" s="349" t="s">
        <v>1137</v>
      </c>
      <c r="K6385" s="350">
        <v>141.41999999999999</v>
      </c>
      <c r="L6385" s="349" t="s">
        <v>1138</v>
      </c>
    </row>
    <row r="6386" spans="1:12" ht="13.5" x14ac:dyDescent="0.25">
      <c r="A6386" s="349" t="s">
        <v>7404</v>
      </c>
      <c r="B6386" s="349" t="s">
        <v>7405</v>
      </c>
      <c r="C6386" s="349" t="s">
        <v>7436</v>
      </c>
      <c r="D6386" s="349" t="s">
        <v>7437</v>
      </c>
      <c r="E6386" s="350" t="s">
        <v>24</v>
      </c>
      <c r="F6386" s="349" t="s">
        <v>24</v>
      </c>
      <c r="G6386" s="349">
        <v>87821</v>
      </c>
      <c r="H6386" s="349" t="s">
        <v>7507</v>
      </c>
      <c r="I6386" s="349" t="s">
        <v>194</v>
      </c>
      <c r="J6386" s="349" t="s">
        <v>1137</v>
      </c>
      <c r="K6386" s="350">
        <v>123.69</v>
      </c>
      <c r="L6386" s="349" t="s">
        <v>1138</v>
      </c>
    </row>
    <row r="6387" spans="1:12" ht="13.5" x14ac:dyDescent="0.25">
      <c r="A6387" s="349" t="s">
        <v>7404</v>
      </c>
      <c r="B6387" s="349" t="s">
        <v>7405</v>
      </c>
      <c r="C6387" s="349" t="s">
        <v>7436</v>
      </c>
      <c r="D6387" s="349" t="s">
        <v>7437</v>
      </c>
      <c r="E6387" s="350" t="s">
        <v>24</v>
      </c>
      <c r="F6387" s="349" t="s">
        <v>24</v>
      </c>
      <c r="G6387" s="349">
        <v>87823</v>
      </c>
      <c r="H6387" s="349" t="s">
        <v>32819</v>
      </c>
      <c r="I6387" s="349" t="s">
        <v>194</v>
      </c>
      <c r="J6387" s="349" t="s">
        <v>1137</v>
      </c>
      <c r="K6387" s="350">
        <v>129.91999999999999</v>
      </c>
      <c r="L6387" s="349" t="s">
        <v>1138</v>
      </c>
    </row>
    <row r="6388" spans="1:12" ht="13.5" x14ac:dyDescent="0.25">
      <c r="A6388" s="349" t="s">
        <v>7404</v>
      </c>
      <c r="B6388" s="349" t="s">
        <v>7405</v>
      </c>
      <c r="C6388" s="349" t="s">
        <v>7436</v>
      </c>
      <c r="D6388" s="349" t="s">
        <v>7437</v>
      </c>
      <c r="E6388" s="350" t="s">
        <v>24</v>
      </c>
      <c r="F6388" s="349" t="s">
        <v>24</v>
      </c>
      <c r="G6388" s="349">
        <v>87824</v>
      </c>
      <c r="H6388" s="349" t="s">
        <v>7508</v>
      </c>
      <c r="I6388" s="349" t="s">
        <v>194</v>
      </c>
      <c r="J6388" s="349" t="s">
        <v>1137</v>
      </c>
      <c r="K6388" s="350">
        <v>163.98</v>
      </c>
      <c r="L6388" s="349" t="s">
        <v>1138</v>
      </c>
    </row>
    <row r="6389" spans="1:12" ht="13.5" x14ac:dyDescent="0.25">
      <c r="A6389" s="349" t="s">
        <v>7404</v>
      </c>
      <c r="B6389" s="349" t="s">
        <v>7405</v>
      </c>
      <c r="C6389" s="349" t="s">
        <v>7436</v>
      </c>
      <c r="D6389" s="349" t="s">
        <v>7437</v>
      </c>
      <c r="E6389" s="350" t="s">
        <v>24</v>
      </c>
      <c r="F6389" s="349" t="s">
        <v>24</v>
      </c>
      <c r="G6389" s="349">
        <v>87825</v>
      </c>
      <c r="H6389" s="349" t="s">
        <v>7509</v>
      </c>
      <c r="I6389" s="349" t="s">
        <v>194</v>
      </c>
      <c r="J6389" s="349" t="s">
        <v>1137</v>
      </c>
      <c r="K6389" s="350">
        <v>69.66</v>
      </c>
      <c r="L6389" s="349" t="s">
        <v>1138</v>
      </c>
    </row>
    <row r="6390" spans="1:12" ht="13.5" x14ac:dyDescent="0.25">
      <c r="A6390" s="349" t="s">
        <v>7404</v>
      </c>
      <c r="B6390" s="349" t="s">
        <v>7405</v>
      </c>
      <c r="C6390" s="349" t="s">
        <v>7436</v>
      </c>
      <c r="D6390" s="349" t="s">
        <v>7437</v>
      </c>
      <c r="E6390" s="350" t="s">
        <v>24</v>
      </c>
      <c r="F6390" s="349" t="s">
        <v>24</v>
      </c>
      <c r="G6390" s="349">
        <v>87827</v>
      </c>
      <c r="H6390" s="349" t="s">
        <v>7510</v>
      </c>
      <c r="I6390" s="349" t="s">
        <v>194</v>
      </c>
      <c r="J6390" s="349" t="s">
        <v>1137</v>
      </c>
      <c r="K6390" s="350">
        <v>73.77</v>
      </c>
      <c r="L6390" s="349" t="s">
        <v>1138</v>
      </c>
    </row>
    <row r="6391" spans="1:12" ht="13.5" x14ac:dyDescent="0.25">
      <c r="A6391" s="349" t="s">
        <v>7404</v>
      </c>
      <c r="B6391" s="349" t="s">
        <v>7405</v>
      </c>
      <c r="C6391" s="349" t="s">
        <v>7436</v>
      </c>
      <c r="D6391" s="349" t="s">
        <v>7437</v>
      </c>
      <c r="E6391" s="350" t="s">
        <v>24</v>
      </c>
      <c r="F6391" s="349" t="s">
        <v>24</v>
      </c>
      <c r="G6391" s="349">
        <v>87828</v>
      </c>
      <c r="H6391" s="349" t="s">
        <v>7511</v>
      </c>
      <c r="I6391" s="349" t="s">
        <v>194</v>
      </c>
      <c r="J6391" s="349" t="s">
        <v>1137</v>
      </c>
      <c r="K6391" s="350">
        <v>103.59</v>
      </c>
      <c r="L6391" s="349" t="s">
        <v>1138</v>
      </c>
    </row>
    <row r="6392" spans="1:12" ht="13.5" x14ac:dyDescent="0.25">
      <c r="A6392" s="349" t="s">
        <v>7404</v>
      </c>
      <c r="B6392" s="349" t="s">
        <v>7405</v>
      </c>
      <c r="C6392" s="349" t="s">
        <v>7436</v>
      </c>
      <c r="D6392" s="349" t="s">
        <v>7437</v>
      </c>
      <c r="E6392" s="350" t="s">
        <v>24</v>
      </c>
      <c r="F6392" s="349" t="s">
        <v>24</v>
      </c>
      <c r="G6392" s="349">
        <v>87829</v>
      </c>
      <c r="H6392" s="349" t="s">
        <v>7512</v>
      </c>
      <c r="I6392" s="349" t="s">
        <v>194</v>
      </c>
      <c r="J6392" s="349" t="s">
        <v>1137</v>
      </c>
      <c r="K6392" s="350">
        <v>84.1</v>
      </c>
      <c r="L6392" s="349" t="s">
        <v>1138</v>
      </c>
    </row>
    <row r="6393" spans="1:12" ht="13.5" x14ac:dyDescent="0.25">
      <c r="A6393" s="349" t="s">
        <v>7404</v>
      </c>
      <c r="B6393" s="349" t="s">
        <v>7405</v>
      </c>
      <c r="C6393" s="349" t="s">
        <v>7436</v>
      </c>
      <c r="D6393" s="349" t="s">
        <v>7437</v>
      </c>
      <c r="E6393" s="350" t="s">
        <v>24</v>
      </c>
      <c r="F6393" s="349" t="s">
        <v>24</v>
      </c>
      <c r="G6393" s="349">
        <v>87831</v>
      </c>
      <c r="H6393" s="349" t="s">
        <v>7513</v>
      </c>
      <c r="I6393" s="349" t="s">
        <v>194</v>
      </c>
      <c r="J6393" s="349" t="s">
        <v>1137</v>
      </c>
      <c r="K6393" s="350">
        <v>89.61</v>
      </c>
      <c r="L6393" s="349" t="s">
        <v>1138</v>
      </c>
    </row>
    <row r="6394" spans="1:12" ht="13.5" x14ac:dyDescent="0.25">
      <c r="A6394" s="349" t="s">
        <v>7404</v>
      </c>
      <c r="B6394" s="349" t="s">
        <v>7405</v>
      </c>
      <c r="C6394" s="349" t="s">
        <v>7436</v>
      </c>
      <c r="D6394" s="349" t="s">
        <v>7437</v>
      </c>
      <c r="E6394" s="350" t="s">
        <v>24</v>
      </c>
      <c r="F6394" s="349" t="s">
        <v>24</v>
      </c>
      <c r="G6394" s="349">
        <v>87832</v>
      </c>
      <c r="H6394" s="349" t="s">
        <v>7514</v>
      </c>
      <c r="I6394" s="349" t="s">
        <v>194</v>
      </c>
      <c r="J6394" s="349" t="s">
        <v>1137</v>
      </c>
      <c r="K6394" s="350">
        <v>130.38</v>
      </c>
      <c r="L6394" s="349" t="s">
        <v>1138</v>
      </c>
    </row>
    <row r="6395" spans="1:12" ht="13.5" x14ac:dyDescent="0.25">
      <c r="A6395" s="349" t="s">
        <v>7404</v>
      </c>
      <c r="B6395" s="349" t="s">
        <v>7405</v>
      </c>
      <c r="C6395" s="349" t="s">
        <v>7436</v>
      </c>
      <c r="D6395" s="349" t="s">
        <v>7437</v>
      </c>
      <c r="E6395" s="350" t="s">
        <v>24</v>
      </c>
      <c r="F6395" s="349" t="s">
        <v>24</v>
      </c>
      <c r="G6395" s="349">
        <v>87834</v>
      </c>
      <c r="H6395" s="349" t="s">
        <v>7515</v>
      </c>
      <c r="I6395" s="349" t="s">
        <v>194</v>
      </c>
      <c r="J6395" s="349" t="s">
        <v>1137</v>
      </c>
      <c r="K6395" s="350">
        <v>178.87</v>
      </c>
      <c r="L6395" s="349" t="s">
        <v>1138</v>
      </c>
    </row>
    <row r="6396" spans="1:12" ht="13.5" x14ac:dyDescent="0.25">
      <c r="A6396" s="349" t="s">
        <v>7404</v>
      </c>
      <c r="B6396" s="349" t="s">
        <v>7405</v>
      </c>
      <c r="C6396" s="349" t="s">
        <v>7436</v>
      </c>
      <c r="D6396" s="349" t="s">
        <v>7437</v>
      </c>
      <c r="E6396" s="350" t="s">
        <v>24</v>
      </c>
      <c r="F6396" s="349" t="s">
        <v>24</v>
      </c>
      <c r="G6396" s="349">
        <v>87835</v>
      </c>
      <c r="H6396" s="349" t="s">
        <v>7516</v>
      </c>
      <c r="I6396" s="349" t="s">
        <v>194</v>
      </c>
      <c r="J6396" s="349" t="s">
        <v>1137</v>
      </c>
      <c r="K6396" s="350">
        <v>124.49</v>
      </c>
      <c r="L6396" s="349" t="s">
        <v>1138</v>
      </c>
    </row>
    <row r="6397" spans="1:12" ht="13.5" x14ac:dyDescent="0.25">
      <c r="A6397" s="349" t="s">
        <v>7404</v>
      </c>
      <c r="B6397" s="349" t="s">
        <v>7405</v>
      </c>
      <c r="C6397" s="349" t="s">
        <v>7436</v>
      </c>
      <c r="D6397" s="349" t="s">
        <v>7437</v>
      </c>
      <c r="E6397" s="350" t="s">
        <v>24</v>
      </c>
      <c r="F6397" s="349" t="s">
        <v>24</v>
      </c>
      <c r="G6397" s="349">
        <v>87836</v>
      </c>
      <c r="H6397" s="349" t="s">
        <v>7517</v>
      </c>
      <c r="I6397" s="349" t="s">
        <v>194</v>
      </c>
      <c r="J6397" s="349" t="s">
        <v>1137</v>
      </c>
      <c r="K6397" s="350">
        <v>171</v>
      </c>
      <c r="L6397" s="349" t="s">
        <v>1138</v>
      </c>
    </row>
    <row r="6398" spans="1:12" ht="13.5" x14ac:dyDescent="0.25">
      <c r="A6398" s="349" t="s">
        <v>7404</v>
      </c>
      <c r="B6398" s="349" t="s">
        <v>7405</v>
      </c>
      <c r="C6398" s="349" t="s">
        <v>7436</v>
      </c>
      <c r="D6398" s="349" t="s">
        <v>7437</v>
      </c>
      <c r="E6398" s="350" t="s">
        <v>24</v>
      </c>
      <c r="F6398" s="349" t="s">
        <v>24</v>
      </c>
      <c r="G6398" s="349">
        <v>87837</v>
      </c>
      <c r="H6398" s="349" t="s">
        <v>7518</v>
      </c>
      <c r="I6398" s="349" t="s">
        <v>194</v>
      </c>
      <c r="J6398" s="349" t="s">
        <v>1137</v>
      </c>
      <c r="K6398" s="350">
        <v>117.42</v>
      </c>
      <c r="L6398" s="349" t="s">
        <v>1138</v>
      </c>
    </row>
    <row r="6399" spans="1:12" ht="13.5" x14ac:dyDescent="0.25">
      <c r="A6399" s="349" t="s">
        <v>7404</v>
      </c>
      <c r="B6399" s="349" t="s">
        <v>7405</v>
      </c>
      <c r="C6399" s="349" t="s">
        <v>7436</v>
      </c>
      <c r="D6399" s="349" t="s">
        <v>7437</v>
      </c>
      <c r="E6399" s="350" t="s">
        <v>24</v>
      </c>
      <c r="F6399" s="349" t="s">
        <v>24</v>
      </c>
      <c r="G6399" s="349">
        <v>87838</v>
      </c>
      <c r="H6399" s="349" t="s">
        <v>7519</v>
      </c>
      <c r="I6399" s="349" t="s">
        <v>194</v>
      </c>
      <c r="J6399" s="349" t="s">
        <v>1137</v>
      </c>
      <c r="K6399" s="350">
        <v>186.34</v>
      </c>
      <c r="L6399" s="349" t="s">
        <v>1138</v>
      </c>
    </row>
    <row r="6400" spans="1:12" ht="13.5" x14ac:dyDescent="0.25">
      <c r="A6400" s="349" t="s">
        <v>7404</v>
      </c>
      <c r="B6400" s="349" t="s">
        <v>7405</v>
      </c>
      <c r="C6400" s="349" t="s">
        <v>7436</v>
      </c>
      <c r="D6400" s="349" t="s">
        <v>7437</v>
      </c>
      <c r="E6400" s="350" t="s">
        <v>24</v>
      </c>
      <c r="F6400" s="349" t="s">
        <v>24</v>
      </c>
      <c r="G6400" s="349">
        <v>87839</v>
      </c>
      <c r="H6400" s="349" t="s">
        <v>7520</v>
      </c>
      <c r="I6400" s="349" t="s">
        <v>194</v>
      </c>
      <c r="J6400" s="349" t="s">
        <v>1137</v>
      </c>
      <c r="K6400" s="350">
        <v>130.33000000000001</v>
      </c>
      <c r="L6400" s="349" t="s">
        <v>1138</v>
      </c>
    </row>
    <row r="6401" spans="1:12" ht="13.5" x14ac:dyDescent="0.25">
      <c r="A6401" s="349" t="s">
        <v>7404</v>
      </c>
      <c r="B6401" s="349" t="s">
        <v>7405</v>
      </c>
      <c r="C6401" s="349" t="s">
        <v>7436</v>
      </c>
      <c r="D6401" s="349" t="s">
        <v>7437</v>
      </c>
      <c r="E6401" s="350" t="s">
        <v>24</v>
      </c>
      <c r="F6401" s="349" t="s">
        <v>24</v>
      </c>
      <c r="G6401" s="349">
        <v>87840</v>
      </c>
      <c r="H6401" s="349" t="s">
        <v>7521</v>
      </c>
      <c r="I6401" s="349" t="s">
        <v>194</v>
      </c>
      <c r="J6401" s="349" t="s">
        <v>1137</v>
      </c>
      <c r="K6401" s="350">
        <v>176.52</v>
      </c>
      <c r="L6401" s="349" t="s">
        <v>1138</v>
      </c>
    </row>
    <row r="6402" spans="1:12" ht="13.5" x14ac:dyDescent="0.25">
      <c r="A6402" s="349" t="s">
        <v>7404</v>
      </c>
      <c r="B6402" s="349" t="s">
        <v>7405</v>
      </c>
      <c r="C6402" s="349" t="s">
        <v>7436</v>
      </c>
      <c r="D6402" s="349" t="s">
        <v>7437</v>
      </c>
      <c r="E6402" s="350" t="s">
        <v>24</v>
      </c>
      <c r="F6402" s="349" t="s">
        <v>24</v>
      </c>
      <c r="G6402" s="349">
        <v>87841</v>
      </c>
      <c r="H6402" s="349" t="s">
        <v>7522</v>
      </c>
      <c r="I6402" s="349" t="s">
        <v>194</v>
      </c>
      <c r="J6402" s="349" t="s">
        <v>1137</v>
      </c>
      <c r="K6402" s="350">
        <v>121.29</v>
      </c>
      <c r="L6402" s="349" t="s">
        <v>1138</v>
      </c>
    </row>
    <row r="6403" spans="1:12" ht="13.5" x14ac:dyDescent="0.25">
      <c r="A6403" s="349" t="s">
        <v>7404</v>
      </c>
      <c r="B6403" s="349" t="s">
        <v>7405</v>
      </c>
      <c r="C6403" s="349" t="s">
        <v>7436</v>
      </c>
      <c r="D6403" s="349" t="s">
        <v>7437</v>
      </c>
      <c r="E6403" s="350" t="s">
        <v>24</v>
      </c>
      <c r="F6403" s="349" t="s">
        <v>24</v>
      </c>
      <c r="G6403" s="349">
        <v>87842</v>
      </c>
      <c r="H6403" s="349" t="s">
        <v>7523</v>
      </c>
      <c r="I6403" s="349" t="s">
        <v>194</v>
      </c>
      <c r="J6403" s="349" t="s">
        <v>1137</v>
      </c>
      <c r="K6403" s="350">
        <v>190.97</v>
      </c>
      <c r="L6403" s="349" t="s">
        <v>1138</v>
      </c>
    </row>
    <row r="6404" spans="1:12" ht="13.5" x14ac:dyDescent="0.25">
      <c r="A6404" s="349" t="s">
        <v>7404</v>
      </c>
      <c r="B6404" s="349" t="s">
        <v>7405</v>
      </c>
      <c r="C6404" s="349" t="s">
        <v>7436</v>
      </c>
      <c r="D6404" s="349" t="s">
        <v>7437</v>
      </c>
      <c r="E6404" s="350" t="s">
        <v>24</v>
      </c>
      <c r="F6404" s="349" t="s">
        <v>24</v>
      </c>
      <c r="G6404" s="349">
        <v>87843</v>
      </c>
      <c r="H6404" s="349" t="s">
        <v>7524</v>
      </c>
      <c r="I6404" s="349" t="s">
        <v>194</v>
      </c>
      <c r="J6404" s="349" t="s">
        <v>1137</v>
      </c>
      <c r="K6404" s="350">
        <v>141.82</v>
      </c>
      <c r="L6404" s="349" t="s">
        <v>1138</v>
      </c>
    </row>
    <row r="6405" spans="1:12" ht="13.5" x14ac:dyDescent="0.25">
      <c r="A6405" s="349" t="s">
        <v>7404</v>
      </c>
      <c r="B6405" s="349" t="s">
        <v>7405</v>
      </c>
      <c r="C6405" s="349" t="s">
        <v>7436</v>
      </c>
      <c r="D6405" s="349" t="s">
        <v>7437</v>
      </c>
      <c r="E6405" s="350" t="s">
        <v>24</v>
      </c>
      <c r="F6405" s="349" t="s">
        <v>24</v>
      </c>
      <c r="G6405" s="349">
        <v>87844</v>
      </c>
      <c r="H6405" s="349" t="s">
        <v>7525</v>
      </c>
      <c r="I6405" s="349" t="s">
        <v>194</v>
      </c>
      <c r="J6405" s="349" t="s">
        <v>1137</v>
      </c>
      <c r="K6405" s="350">
        <v>175.98</v>
      </c>
      <c r="L6405" s="349" t="s">
        <v>1138</v>
      </c>
    </row>
    <row r="6406" spans="1:12" ht="13.5" x14ac:dyDescent="0.25">
      <c r="A6406" s="349" t="s">
        <v>7404</v>
      </c>
      <c r="B6406" s="349" t="s">
        <v>7405</v>
      </c>
      <c r="C6406" s="349" t="s">
        <v>7436</v>
      </c>
      <c r="D6406" s="349" t="s">
        <v>7437</v>
      </c>
      <c r="E6406" s="350" t="s">
        <v>24</v>
      </c>
      <c r="F6406" s="349" t="s">
        <v>24</v>
      </c>
      <c r="G6406" s="349">
        <v>87845</v>
      </c>
      <c r="H6406" s="349" t="s">
        <v>7526</v>
      </c>
      <c r="I6406" s="349" t="s">
        <v>194</v>
      </c>
      <c r="J6406" s="349" t="s">
        <v>1137</v>
      </c>
      <c r="K6406" s="350">
        <v>127.65</v>
      </c>
      <c r="L6406" s="349" t="s">
        <v>1138</v>
      </c>
    </row>
    <row r="6407" spans="1:12" ht="13.5" x14ac:dyDescent="0.25">
      <c r="A6407" s="349" t="s">
        <v>7404</v>
      </c>
      <c r="B6407" s="349" t="s">
        <v>7405</v>
      </c>
      <c r="C6407" s="349" t="s">
        <v>7436</v>
      </c>
      <c r="D6407" s="349" t="s">
        <v>7437</v>
      </c>
      <c r="E6407" s="350" t="s">
        <v>24</v>
      </c>
      <c r="F6407" s="349" t="s">
        <v>24</v>
      </c>
      <c r="G6407" s="349">
        <v>87846</v>
      </c>
      <c r="H6407" s="349" t="s">
        <v>7527</v>
      </c>
      <c r="I6407" s="349" t="s">
        <v>194</v>
      </c>
      <c r="J6407" s="349" t="s">
        <v>1137</v>
      </c>
      <c r="K6407" s="350">
        <v>194.4</v>
      </c>
      <c r="L6407" s="349" t="s">
        <v>1138</v>
      </c>
    </row>
    <row r="6408" spans="1:12" ht="13.5" x14ac:dyDescent="0.25">
      <c r="A6408" s="349" t="s">
        <v>7404</v>
      </c>
      <c r="B6408" s="349" t="s">
        <v>7405</v>
      </c>
      <c r="C6408" s="349" t="s">
        <v>7436</v>
      </c>
      <c r="D6408" s="349" t="s">
        <v>7437</v>
      </c>
      <c r="E6408" s="350" t="s">
        <v>24</v>
      </c>
      <c r="F6408" s="349" t="s">
        <v>24</v>
      </c>
      <c r="G6408" s="349">
        <v>87847</v>
      </c>
      <c r="H6408" s="349" t="s">
        <v>7528</v>
      </c>
      <c r="I6408" s="349" t="s">
        <v>194</v>
      </c>
      <c r="J6408" s="349" t="s">
        <v>1137</v>
      </c>
      <c r="K6408" s="350">
        <v>140.03</v>
      </c>
      <c r="L6408" s="349" t="s">
        <v>1138</v>
      </c>
    </row>
    <row r="6409" spans="1:12" ht="13.5" x14ac:dyDescent="0.25">
      <c r="A6409" s="349" t="s">
        <v>7404</v>
      </c>
      <c r="B6409" s="349" t="s">
        <v>7405</v>
      </c>
      <c r="C6409" s="349" t="s">
        <v>7436</v>
      </c>
      <c r="D6409" s="349" t="s">
        <v>7437</v>
      </c>
      <c r="E6409" s="350" t="s">
        <v>24</v>
      </c>
      <c r="F6409" s="349" t="s">
        <v>24</v>
      </c>
      <c r="G6409" s="349">
        <v>87848</v>
      </c>
      <c r="H6409" s="349" t="s">
        <v>7529</v>
      </c>
      <c r="I6409" s="349" t="s">
        <v>194</v>
      </c>
      <c r="J6409" s="349" t="s">
        <v>1137</v>
      </c>
      <c r="K6409" s="350">
        <v>185.11</v>
      </c>
      <c r="L6409" s="349" t="s">
        <v>1138</v>
      </c>
    </row>
    <row r="6410" spans="1:12" ht="13.5" x14ac:dyDescent="0.25">
      <c r="A6410" s="349" t="s">
        <v>7404</v>
      </c>
      <c r="B6410" s="349" t="s">
        <v>7405</v>
      </c>
      <c r="C6410" s="349" t="s">
        <v>7436</v>
      </c>
      <c r="D6410" s="349" t="s">
        <v>7437</v>
      </c>
      <c r="E6410" s="350" t="s">
        <v>24</v>
      </c>
      <c r="F6410" s="349" t="s">
        <v>24</v>
      </c>
      <c r="G6410" s="349">
        <v>87849</v>
      </c>
      <c r="H6410" s="349" t="s">
        <v>7530</v>
      </c>
      <c r="I6410" s="349" t="s">
        <v>194</v>
      </c>
      <c r="J6410" s="349" t="s">
        <v>1137</v>
      </c>
      <c r="K6410" s="350">
        <v>131.53</v>
      </c>
      <c r="L6410" s="349" t="s">
        <v>1138</v>
      </c>
    </row>
    <row r="6411" spans="1:12" ht="13.5" x14ac:dyDescent="0.25">
      <c r="A6411" s="349" t="s">
        <v>7404</v>
      </c>
      <c r="B6411" s="349" t="s">
        <v>7405</v>
      </c>
      <c r="C6411" s="349" t="s">
        <v>7436</v>
      </c>
      <c r="D6411" s="349" t="s">
        <v>7437</v>
      </c>
      <c r="E6411" s="350" t="s">
        <v>24</v>
      </c>
      <c r="F6411" s="349" t="s">
        <v>24</v>
      </c>
      <c r="G6411" s="349">
        <v>87850</v>
      </c>
      <c r="H6411" s="349" t="s">
        <v>7531</v>
      </c>
      <c r="I6411" s="349" t="s">
        <v>194</v>
      </c>
      <c r="J6411" s="349" t="s">
        <v>1137</v>
      </c>
      <c r="K6411" s="350">
        <v>201.9</v>
      </c>
      <c r="L6411" s="349" t="s">
        <v>1138</v>
      </c>
    </row>
    <row r="6412" spans="1:12" ht="13.5" x14ac:dyDescent="0.25">
      <c r="A6412" s="349" t="s">
        <v>7404</v>
      </c>
      <c r="B6412" s="349" t="s">
        <v>7405</v>
      </c>
      <c r="C6412" s="349" t="s">
        <v>7436</v>
      </c>
      <c r="D6412" s="349" t="s">
        <v>7437</v>
      </c>
      <c r="E6412" s="350" t="s">
        <v>24</v>
      </c>
      <c r="F6412" s="349" t="s">
        <v>24</v>
      </c>
      <c r="G6412" s="349">
        <v>87851</v>
      </c>
      <c r="H6412" s="349" t="s">
        <v>7532</v>
      </c>
      <c r="I6412" s="349" t="s">
        <v>194</v>
      </c>
      <c r="J6412" s="349" t="s">
        <v>1137</v>
      </c>
      <c r="K6412" s="350">
        <v>145.9</v>
      </c>
      <c r="L6412" s="349" t="s">
        <v>1138</v>
      </c>
    </row>
    <row r="6413" spans="1:12" ht="13.5" x14ac:dyDescent="0.25">
      <c r="A6413" s="349" t="s">
        <v>7404</v>
      </c>
      <c r="B6413" s="349" t="s">
        <v>7405</v>
      </c>
      <c r="C6413" s="349" t="s">
        <v>7436</v>
      </c>
      <c r="D6413" s="349" t="s">
        <v>7437</v>
      </c>
      <c r="E6413" s="350" t="s">
        <v>24</v>
      </c>
      <c r="F6413" s="349" t="s">
        <v>24</v>
      </c>
      <c r="G6413" s="349">
        <v>87852</v>
      </c>
      <c r="H6413" s="349" t="s">
        <v>7533</v>
      </c>
      <c r="I6413" s="349" t="s">
        <v>194</v>
      </c>
      <c r="J6413" s="349" t="s">
        <v>1137</v>
      </c>
      <c r="K6413" s="350">
        <v>190.6</v>
      </c>
      <c r="L6413" s="349" t="s">
        <v>1138</v>
      </c>
    </row>
    <row r="6414" spans="1:12" ht="13.5" x14ac:dyDescent="0.25">
      <c r="A6414" s="349" t="s">
        <v>7404</v>
      </c>
      <c r="B6414" s="349" t="s">
        <v>7405</v>
      </c>
      <c r="C6414" s="349" t="s">
        <v>7436</v>
      </c>
      <c r="D6414" s="349" t="s">
        <v>7437</v>
      </c>
      <c r="E6414" s="350" t="s">
        <v>24</v>
      </c>
      <c r="F6414" s="349" t="s">
        <v>24</v>
      </c>
      <c r="G6414" s="349">
        <v>87853</v>
      </c>
      <c r="H6414" s="349" t="s">
        <v>7534</v>
      </c>
      <c r="I6414" s="349" t="s">
        <v>194</v>
      </c>
      <c r="J6414" s="349" t="s">
        <v>1137</v>
      </c>
      <c r="K6414" s="350">
        <v>135.37</v>
      </c>
      <c r="L6414" s="349" t="s">
        <v>1138</v>
      </c>
    </row>
    <row r="6415" spans="1:12" ht="13.5" x14ac:dyDescent="0.25">
      <c r="A6415" s="349" t="s">
        <v>7404</v>
      </c>
      <c r="B6415" s="349" t="s">
        <v>7405</v>
      </c>
      <c r="C6415" s="349" t="s">
        <v>7436</v>
      </c>
      <c r="D6415" s="349" t="s">
        <v>7437</v>
      </c>
      <c r="E6415" s="350" t="s">
        <v>24</v>
      </c>
      <c r="F6415" s="349" t="s">
        <v>24</v>
      </c>
      <c r="G6415" s="349">
        <v>87854</v>
      </c>
      <c r="H6415" s="349" t="s">
        <v>7535</v>
      </c>
      <c r="I6415" s="349" t="s">
        <v>194</v>
      </c>
      <c r="J6415" s="349" t="s">
        <v>1137</v>
      </c>
      <c r="K6415" s="350">
        <v>206.5</v>
      </c>
      <c r="L6415" s="349" t="s">
        <v>1138</v>
      </c>
    </row>
    <row r="6416" spans="1:12" ht="13.5" x14ac:dyDescent="0.25">
      <c r="A6416" s="349" t="s">
        <v>7404</v>
      </c>
      <c r="B6416" s="349" t="s">
        <v>7405</v>
      </c>
      <c r="C6416" s="349" t="s">
        <v>7436</v>
      </c>
      <c r="D6416" s="349" t="s">
        <v>7437</v>
      </c>
      <c r="E6416" s="350" t="s">
        <v>24</v>
      </c>
      <c r="F6416" s="349" t="s">
        <v>24</v>
      </c>
      <c r="G6416" s="349">
        <v>87855</v>
      </c>
      <c r="H6416" s="349" t="s">
        <v>7536</v>
      </c>
      <c r="I6416" s="349" t="s">
        <v>194</v>
      </c>
      <c r="J6416" s="349" t="s">
        <v>1137</v>
      </c>
      <c r="K6416" s="350">
        <v>157.38999999999999</v>
      </c>
      <c r="L6416" s="349" t="s">
        <v>1138</v>
      </c>
    </row>
    <row r="6417" spans="1:12" ht="13.5" x14ac:dyDescent="0.25">
      <c r="A6417" s="349" t="s">
        <v>7404</v>
      </c>
      <c r="B6417" s="349" t="s">
        <v>7405</v>
      </c>
      <c r="C6417" s="349" t="s">
        <v>7436</v>
      </c>
      <c r="D6417" s="349" t="s">
        <v>7437</v>
      </c>
      <c r="E6417" s="350" t="s">
        <v>24</v>
      </c>
      <c r="F6417" s="349" t="s">
        <v>24</v>
      </c>
      <c r="G6417" s="349">
        <v>87856</v>
      </c>
      <c r="H6417" s="349" t="s">
        <v>7537</v>
      </c>
      <c r="I6417" s="349" t="s">
        <v>194</v>
      </c>
      <c r="J6417" s="349" t="s">
        <v>1137</v>
      </c>
      <c r="K6417" s="350">
        <v>190.08</v>
      </c>
      <c r="L6417" s="349" t="s">
        <v>1138</v>
      </c>
    </row>
    <row r="6418" spans="1:12" ht="13.5" x14ac:dyDescent="0.25">
      <c r="A6418" s="349" t="s">
        <v>7404</v>
      </c>
      <c r="B6418" s="349" t="s">
        <v>7405</v>
      </c>
      <c r="C6418" s="349" t="s">
        <v>7436</v>
      </c>
      <c r="D6418" s="349" t="s">
        <v>7437</v>
      </c>
      <c r="E6418" s="350" t="s">
        <v>24</v>
      </c>
      <c r="F6418" s="349" t="s">
        <v>24</v>
      </c>
      <c r="G6418" s="349">
        <v>87857</v>
      </c>
      <c r="H6418" s="349" t="s">
        <v>7538</v>
      </c>
      <c r="I6418" s="349" t="s">
        <v>194</v>
      </c>
      <c r="J6418" s="349" t="s">
        <v>1137</v>
      </c>
      <c r="K6418" s="350">
        <v>141.72999999999999</v>
      </c>
      <c r="L6418" s="349" t="s">
        <v>1138</v>
      </c>
    </row>
    <row r="6419" spans="1:12" ht="13.5" x14ac:dyDescent="0.25">
      <c r="A6419" s="349" t="s">
        <v>7404</v>
      </c>
      <c r="B6419" s="349" t="s">
        <v>7405</v>
      </c>
      <c r="C6419" s="349" t="s">
        <v>7436</v>
      </c>
      <c r="D6419" s="349" t="s">
        <v>7437</v>
      </c>
      <c r="E6419" s="350" t="s">
        <v>24</v>
      </c>
      <c r="F6419" s="349" t="s">
        <v>24</v>
      </c>
      <c r="G6419" s="349">
        <v>87858</v>
      </c>
      <c r="H6419" s="349" t="s">
        <v>7539</v>
      </c>
      <c r="I6419" s="349" t="s">
        <v>194</v>
      </c>
      <c r="J6419" s="349" t="s">
        <v>1137</v>
      </c>
      <c r="K6419" s="350">
        <v>135.72</v>
      </c>
      <c r="L6419" s="349" t="s">
        <v>1138</v>
      </c>
    </row>
    <row r="6420" spans="1:12" ht="13.5" x14ac:dyDescent="0.25">
      <c r="A6420" s="349" t="s">
        <v>7404</v>
      </c>
      <c r="B6420" s="349" t="s">
        <v>7405</v>
      </c>
      <c r="C6420" s="349" t="s">
        <v>7436</v>
      </c>
      <c r="D6420" s="349" t="s">
        <v>7437</v>
      </c>
      <c r="E6420" s="350" t="s">
        <v>24</v>
      </c>
      <c r="F6420" s="349" t="s">
        <v>24</v>
      </c>
      <c r="G6420" s="349">
        <v>87859</v>
      </c>
      <c r="H6420" s="349" t="s">
        <v>7540</v>
      </c>
      <c r="I6420" s="349" t="s">
        <v>194</v>
      </c>
      <c r="J6420" s="349" t="s">
        <v>1137</v>
      </c>
      <c r="K6420" s="350">
        <v>157.63999999999999</v>
      </c>
      <c r="L6420" s="349" t="s">
        <v>1138</v>
      </c>
    </row>
    <row r="6421" spans="1:12" ht="13.5" x14ac:dyDescent="0.25">
      <c r="A6421" s="349" t="s">
        <v>7404</v>
      </c>
      <c r="B6421" s="349" t="s">
        <v>7405</v>
      </c>
      <c r="C6421" s="349" t="s">
        <v>7436</v>
      </c>
      <c r="D6421" s="349" t="s">
        <v>7437</v>
      </c>
      <c r="E6421" s="350" t="s">
        <v>24</v>
      </c>
      <c r="F6421" s="349" t="s">
        <v>24</v>
      </c>
      <c r="G6421" s="349">
        <v>89048</v>
      </c>
      <c r="H6421" s="349" t="s">
        <v>7541</v>
      </c>
      <c r="I6421" s="349" t="s">
        <v>194</v>
      </c>
      <c r="J6421" s="349" t="s">
        <v>1137</v>
      </c>
      <c r="K6421" s="350">
        <v>37.36</v>
      </c>
      <c r="L6421" s="349" t="s">
        <v>1138</v>
      </c>
    </row>
    <row r="6422" spans="1:12" ht="13.5" x14ac:dyDescent="0.25">
      <c r="A6422" s="349" t="s">
        <v>7404</v>
      </c>
      <c r="B6422" s="349" t="s">
        <v>7405</v>
      </c>
      <c r="C6422" s="349" t="s">
        <v>7436</v>
      </c>
      <c r="D6422" s="349" t="s">
        <v>7437</v>
      </c>
      <c r="E6422" s="350" t="s">
        <v>24</v>
      </c>
      <c r="F6422" s="349" t="s">
        <v>24</v>
      </c>
      <c r="G6422" s="349">
        <v>89049</v>
      </c>
      <c r="H6422" s="349" t="s">
        <v>7542</v>
      </c>
      <c r="I6422" s="349" t="s">
        <v>194</v>
      </c>
      <c r="J6422" s="349" t="s">
        <v>1137</v>
      </c>
      <c r="K6422" s="350">
        <v>21.29</v>
      </c>
      <c r="L6422" s="349" t="s">
        <v>1138</v>
      </c>
    </row>
    <row r="6423" spans="1:12" ht="13.5" x14ac:dyDescent="0.25">
      <c r="A6423" s="349" t="s">
        <v>7404</v>
      </c>
      <c r="B6423" s="349" t="s">
        <v>7405</v>
      </c>
      <c r="C6423" s="349" t="s">
        <v>7436</v>
      </c>
      <c r="D6423" s="349" t="s">
        <v>7437</v>
      </c>
      <c r="E6423" s="350" t="s">
        <v>24</v>
      </c>
      <c r="F6423" s="349" t="s">
        <v>24</v>
      </c>
      <c r="G6423" s="349">
        <v>89173</v>
      </c>
      <c r="H6423" s="349" t="s">
        <v>322</v>
      </c>
      <c r="I6423" s="349" t="s">
        <v>194</v>
      </c>
      <c r="J6423" s="349" t="s">
        <v>1137</v>
      </c>
      <c r="K6423" s="350">
        <v>36.74</v>
      </c>
      <c r="L6423" s="349" t="s">
        <v>1138</v>
      </c>
    </row>
    <row r="6424" spans="1:12" ht="13.5" x14ac:dyDescent="0.25">
      <c r="A6424" s="349" t="s">
        <v>7404</v>
      </c>
      <c r="B6424" s="349" t="s">
        <v>7405</v>
      </c>
      <c r="C6424" s="349" t="s">
        <v>7436</v>
      </c>
      <c r="D6424" s="349" t="s">
        <v>7437</v>
      </c>
      <c r="E6424" s="350" t="s">
        <v>24</v>
      </c>
      <c r="F6424" s="349" t="s">
        <v>24</v>
      </c>
      <c r="G6424" s="349">
        <v>90406</v>
      </c>
      <c r="H6424" s="349" t="s">
        <v>7543</v>
      </c>
      <c r="I6424" s="349" t="s">
        <v>194</v>
      </c>
      <c r="J6424" s="349" t="s">
        <v>1137</v>
      </c>
      <c r="K6424" s="350">
        <v>47.85</v>
      </c>
      <c r="L6424" s="349" t="s">
        <v>1138</v>
      </c>
    </row>
    <row r="6425" spans="1:12" ht="13.5" x14ac:dyDescent="0.25">
      <c r="A6425" s="349" t="s">
        <v>7404</v>
      </c>
      <c r="B6425" s="349" t="s">
        <v>7405</v>
      </c>
      <c r="C6425" s="349" t="s">
        <v>7436</v>
      </c>
      <c r="D6425" s="349" t="s">
        <v>7437</v>
      </c>
      <c r="E6425" s="350" t="s">
        <v>24</v>
      </c>
      <c r="F6425" s="349" t="s">
        <v>24</v>
      </c>
      <c r="G6425" s="349">
        <v>90407</v>
      </c>
      <c r="H6425" s="349" t="s">
        <v>7544</v>
      </c>
      <c r="I6425" s="349" t="s">
        <v>194</v>
      </c>
      <c r="J6425" s="349" t="s">
        <v>1137</v>
      </c>
      <c r="K6425" s="350">
        <v>52.16</v>
      </c>
      <c r="L6425" s="349" t="s">
        <v>1138</v>
      </c>
    </row>
    <row r="6426" spans="1:12" ht="13.5" x14ac:dyDescent="0.25">
      <c r="A6426" s="349" t="s">
        <v>7404</v>
      </c>
      <c r="B6426" s="349" t="s">
        <v>7405</v>
      </c>
      <c r="C6426" s="349" t="s">
        <v>7436</v>
      </c>
      <c r="D6426" s="349" t="s">
        <v>7437</v>
      </c>
      <c r="E6426" s="350" t="s">
        <v>24</v>
      </c>
      <c r="F6426" s="349" t="s">
        <v>24</v>
      </c>
      <c r="G6426" s="349">
        <v>90408</v>
      </c>
      <c r="H6426" s="349" t="s">
        <v>7545</v>
      </c>
      <c r="I6426" s="349" t="s">
        <v>194</v>
      </c>
      <c r="J6426" s="349" t="s">
        <v>1137</v>
      </c>
      <c r="K6426" s="350">
        <v>34.64</v>
      </c>
      <c r="L6426" s="349" t="s">
        <v>1138</v>
      </c>
    </row>
    <row r="6427" spans="1:12" ht="13.5" x14ac:dyDescent="0.25">
      <c r="A6427" s="349" t="s">
        <v>7404</v>
      </c>
      <c r="B6427" s="349" t="s">
        <v>7405</v>
      </c>
      <c r="C6427" s="349" t="s">
        <v>7436</v>
      </c>
      <c r="D6427" s="349" t="s">
        <v>7437</v>
      </c>
      <c r="E6427" s="350" t="s">
        <v>24</v>
      </c>
      <c r="F6427" s="349" t="s">
        <v>24</v>
      </c>
      <c r="G6427" s="349">
        <v>90409</v>
      </c>
      <c r="H6427" s="349" t="s">
        <v>7546</v>
      </c>
      <c r="I6427" s="349" t="s">
        <v>194</v>
      </c>
      <c r="J6427" s="349" t="s">
        <v>1137</v>
      </c>
      <c r="K6427" s="350">
        <v>37.08</v>
      </c>
      <c r="L6427" s="349" t="s">
        <v>1138</v>
      </c>
    </row>
    <row r="6428" spans="1:12" ht="13.5" x14ac:dyDescent="0.25">
      <c r="A6428" s="349" t="s">
        <v>7404</v>
      </c>
      <c r="B6428" s="349" t="s">
        <v>7405</v>
      </c>
      <c r="C6428" s="349" t="s">
        <v>7436</v>
      </c>
      <c r="D6428" s="349" t="s">
        <v>7437</v>
      </c>
      <c r="E6428" s="350" t="s">
        <v>24</v>
      </c>
      <c r="F6428" s="349" t="s">
        <v>24</v>
      </c>
      <c r="G6428" s="349">
        <v>104203</v>
      </c>
      <c r="H6428" s="349" t="s">
        <v>7547</v>
      </c>
      <c r="I6428" s="349" t="s">
        <v>194</v>
      </c>
      <c r="J6428" s="349" t="s">
        <v>1333</v>
      </c>
      <c r="K6428" s="350">
        <v>56.66</v>
      </c>
      <c r="L6428" s="349" t="s">
        <v>1138</v>
      </c>
    </row>
    <row r="6429" spans="1:12" ht="13.5" x14ac:dyDescent="0.25">
      <c r="A6429" s="349" t="s">
        <v>7404</v>
      </c>
      <c r="B6429" s="349" t="s">
        <v>7405</v>
      </c>
      <c r="C6429" s="349" t="s">
        <v>7436</v>
      </c>
      <c r="D6429" s="349" t="s">
        <v>7437</v>
      </c>
      <c r="E6429" s="350" t="s">
        <v>24</v>
      </c>
      <c r="F6429" s="349" t="s">
        <v>24</v>
      </c>
      <c r="G6429" s="349">
        <v>104204</v>
      </c>
      <c r="H6429" s="349" t="s">
        <v>7548</v>
      </c>
      <c r="I6429" s="349" t="s">
        <v>194</v>
      </c>
      <c r="J6429" s="349" t="s">
        <v>1333</v>
      </c>
      <c r="K6429" s="350">
        <v>73</v>
      </c>
      <c r="L6429" s="349" t="s">
        <v>1138</v>
      </c>
    </row>
    <row r="6430" spans="1:12" ht="13.5" x14ac:dyDescent="0.25">
      <c r="A6430" s="349" t="s">
        <v>7404</v>
      </c>
      <c r="B6430" s="349" t="s">
        <v>7405</v>
      </c>
      <c r="C6430" s="349" t="s">
        <v>7436</v>
      </c>
      <c r="D6430" s="349" t="s">
        <v>7437</v>
      </c>
      <c r="E6430" s="350" t="s">
        <v>24</v>
      </c>
      <c r="F6430" s="349" t="s">
        <v>24</v>
      </c>
      <c r="G6430" s="349">
        <v>104205</v>
      </c>
      <c r="H6430" s="349" t="s">
        <v>7549</v>
      </c>
      <c r="I6430" s="349" t="s">
        <v>194</v>
      </c>
      <c r="J6430" s="349" t="s">
        <v>1333</v>
      </c>
      <c r="K6430" s="350">
        <v>79.36</v>
      </c>
      <c r="L6430" s="349" t="s">
        <v>1138</v>
      </c>
    </row>
    <row r="6431" spans="1:12" ht="13.5" x14ac:dyDescent="0.25">
      <c r="A6431" s="349" t="s">
        <v>7404</v>
      </c>
      <c r="B6431" s="349" t="s">
        <v>7405</v>
      </c>
      <c r="C6431" s="349" t="s">
        <v>7436</v>
      </c>
      <c r="D6431" s="349" t="s">
        <v>7437</v>
      </c>
      <c r="E6431" s="350" t="s">
        <v>24</v>
      </c>
      <c r="F6431" s="349" t="s">
        <v>24</v>
      </c>
      <c r="G6431" s="349">
        <v>104206</v>
      </c>
      <c r="H6431" s="349" t="s">
        <v>7550</v>
      </c>
      <c r="I6431" s="349" t="s">
        <v>194</v>
      </c>
      <c r="J6431" s="349" t="s">
        <v>1333</v>
      </c>
      <c r="K6431" s="350">
        <v>87.61</v>
      </c>
      <c r="L6431" s="349" t="s">
        <v>1138</v>
      </c>
    </row>
    <row r="6432" spans="1:12" ht="13.5" x14ac:dyDescent="0.25">
      <c r="A6432" s="349" t="s">
        <v>7404</v>
      </c>
      <c r="B6432" s="349" t="s">
        <v>7405</v>
      </c>
      <c r="C6432" s="349" t="s">
        <v>7436</v>
      </c>
      <c r="D6432" s="349" t="s">
        <v>7437</v>
      </c>
      <c r="E6432" s="350" t="s">
        <v>24</v>
      </c>
      <c r="F6432" s="349" t="s">
        <v>24</v>
      </c>
      <c r="G6432" s="349">
        <v>104207</v>
      </c>
      <c r="H6432" s="349" t="s">
        <v>7551</v>
      </c>
      <c r="I6432" s="349" t="s">
        <v>194</v>
      </c>
      <c r="J6432" s="349" t="s">
        <v>1333</v>
      </c>
      <c r="K6432" s="350">
        <v>41.94</v>
      </c>
      <c r="L6432" s="349" t="s">
        <v>1138</v>
      </c>
    </row>
    <row r="6433" spans="1:12" ht="13.5" x14ac:dyDescent="0.25">
      <c r="A6433" s="349" t="s">
        <v>7404</v>
      </c>
      <c r="B6433" s="349" t="s">
        <v>7405</v>
      </c>
      <c r="C6433" s="349" t="s">
        <v>7436</v>
      </c>
      <c r="D6433" s="349" t="s">
        <v>7437</v>
      </c>
      <c r="E6433" s="350" t="s">
        <v>24</v>
      </c>
      <c r="F6433" s="349" t="s">
        <v>24</v>
      </c>
      <c r="G6433" s="349">
        <v>104208</v>
      </c>
      <c r="H6433" s="349" t="s">
        <v>7552</v>
      </c>
      <c r="I6433" s="349" t="s">
        <v>194</v>
      </c>
      <c r="J6433" s="349" t="s">
        <v>1333</v>
      </c>
      <c r="K6433" s="350">
        <v>57.84</v>
      </c>
      <c r="L6433" s="349" t="s">
        <v>1138</v>
      </c>
    </row>
    <row r="6434" spans="1:12" ht="13.5" x14ac:dyDescent="0.25">
      <c r="A6434" s="349" t="s">
        <v>7404</v>
      </c>
      <c r="B6434" s="349" t="s">
        <v>7405</v>
      </c>
      <c r="C6434" s="349" t="s">
        <v>7436</v>
      </c>
      <c r="D6434" s="349" t="s">
        <v>7437</v>
      </c>
      <c r="E6434" s="350" t="s">
        <v>24</v>
      </c>
      <c r="F6434" s="349" t="s">
        <v>24</v>
      </c>
      <c r="G6434" s="349">
        <v>104209</v>
      </c>
      <c r="H6434" s="349" t="s">
        <v>7553</v>
      </c>
      <c r="I6434" s="349" t="s">
        <v>194</v>
      </c>
      <c r="J6434" s="349" t="s">
        <v>1333</v>
      </c>
      <c r="K6434" s="350">
        <v>63.83</v>
      </c>
      <c r="L6434" s="349" t="s">
        <v>1138</v>
      </c>
    </row>
    <row r="6435" spans="1:12" ht="13.5" x14ac:dyDescent="0.25">
      <c r="A6435" s="349" t="s">
        <v>7404</v>
      </c>
      <c r="B6435" s="349" t="s">
        <v>7405</v>
      </c>
      <c r="C6435" s="349" t="s">
        <v>7436</v>
      </c>
      <c r="D6435" s="349" t="s">
        <v>7437</v>
      </c>
      <c r="E6435" s="350" t="s">
        <v>24</v>
      </c>
      <c r="F6435" s="349" t="s">
        <v>24</v>
      </c>
      <c r="G6435" s="349">
        <v>104210</v>
      </c>
      <c r="H6435" s="349" t="s">
        <v>7554</v>
      </c>
      <c r="I6435" s="349" t="s">
        <v>194</v>
      </c>
      <c r="J6435" s="349" t="s">
        <v>1333</v>
      </c>
      <c r="K6435" s="350">
        <v>66.03</v>
      </c>
      <c r="L6435" s="349" t="s">
        <v>1138</v>
      </c>
    </row>
    <row r="6436" spans="1:12" ht="13.5" x14ac:dyDescent="0.25">
      <c r="A6436" s="349" t="s">
        <v>7404</v>
      </c>
      <c r="B6436" s="349" t="s">
        <v>7405</v>
      </c>
      <c r="C6436" s="349" t="s">
        <v>7436</v>
      </c>
      <c r="D6436" s="349" t="s">
        <v>7437</v>
      </c>
      <c r="E6436" s="350" t="s">
        <v>24</v>
      </c>
      <c r="F6436" s="349" t="s">
        <v>24</v>
      </c>
      <c r="G6436" s="349">
        <v>104211</v>
      </c>
      <c r="H6436" s="349" t="s">
        <v>7555</v>
      </c>
      <c r="I6436" s="349" t="s">
        <v>194</v>
      </c>
      <c r="J6436" s="349" t="s">
        <v>1333</v>
      </c>
      <c r="K6436" s="350">
        <v>80.510000000000005</v>
      </c>
      <c r="L6436" s="349" t="s">
        <v>1138</v>
      </c>
    </row>
    <row r="6437" spans="1:12" ht="13.5" x14ac:dyDescent="0.25">
      <c r="A6437" s="349" t="s">
        <v>7404</v>
      </c>
      <c r="B6437" s="349" t="s">
        <v>7405</v>
      </c>
      <c r="C6437" s="349" t="s">
        <v>7436</v>
      </c>
      <c r="D6437" s="349" t="s">
        <v>7437</v>
      </c>
      <c r="E6437" s="350" t="s">
        <v>24</v>
      </c>
      <c r="F6437" s="349" t="s">
        <v>24</v>
      </c>
      <c r="G6437" s="349">
        <v>104212</v>
      </c>
      <c r="H6437" s="349" t="s">
        <v>7556</v>
      </c>
      <c r="I6437" s="349" t="s">
        <v>194</v>
      </c>
      <c r="J6437" s="349" t="s">
        <v>1333</v>
      </c>
      <c r="K6437" s="350">
        <v>96.47</v>
      </c>
      <c r="L6437" s="349" t="s">
        <v>1138</v>
      </c>
    </row>
    <row r="6438" spans="1:12" ht="13.5" x14ac:dyDescent="0.25">
      <c r="A6438" s="349" t="s">
        <v>7404</v>
      </c>
      <c r="B6438" s="349" t="s">
        <v>7405</v>
      </c>
      <c r="C6438" s="349" t="s">
        <v>7436</v>
      </c>
      <c r="D6438" s="349" t="s">
        <v>7437</v>
      </c>
      <c r="E6438" s="350" t="s">
        <v>24</v>
      </c>
      <c r="F6438" s="349" t="s">
        <v>24</v>
      </c>
      <c r="G6438" s="349">
        <v>104213</v>
      </c>
      <c r="H6438" s="349" t="s">
        <v>7557</v>
      </c>
      <c r="I6438" s="349" t="s">
        <v>194</v>
      </c>
      <c r="J6438" s="349" t="s">
        <v>1333</v>
      </c>
      <c r="K6438" s="350">
        <v>102.47</v>
      </c>
      <c r="L6438" s="349" t="s">
        <v>1138</v>
      </c>
    </row>
    <row r="6439" spans="1:12" ht="13.5" x14ac:dyDescent="0.25">
      <c r="A6439" s="349" t="s">
        <v>7404</v>
      </c>
      <c r="B6439" s="349" t="s">
        <v>7405</v>
      </c>
      <c r="C6439" s="349" t="s">
        <v>7436</v>
      </c>
      <c r="D6439" s="349" t="s">
        <v>7437</v>
      </c>
      <c r="E6439" s="350" t="s">
        <v>24</v>
      </c>
      <c r="F6439" s="349" t="s">
        <v>24</v>
      </c>
      <c r="G6439" s="349">
        <v>104214</v>
      </c>
      <c r="H6439" s="349" t="s">
        <v>7558</v>
      </c>
      <c r="I6439" s="349" t="s">
        <v>194</v>
      </c>
      <c r="J6439" s="349" t="s">
        <v>1333</v>
      </c>
      <c r="K6439" s="350">
        <v>122.52</v>
      </c>
      <c r="L6439" s="349" t="s">
        <v>1138</v>
      </c>
    </row>
    <row r="6440" spans="1:12" ht="13.5" x14ac:dyDescent="0.25">
      <c r="A6440" s="349" t="s">
        <v>7404</v>
      </c>
      <c r="B6440" s="349" t="s">
        <v>7405</v>
      </c>
      <c r="C6440" s="349" t="s">
        <v>7436</v>
      </c>
      <c r="D6440" s="349" t="s">
        <v>7437</v>
      </c>
      <c r="E6440" s="350" t="s">
        <v>24</v>
      </c>
      <c r="F6440" s="349" t="s">
        <v>24</v>
      </c>
      <c r="G6440" s="349">
        <v>104215</v>
      </c>
      <c r="H6440" s="349" t="s">
        <v>7559</v>
      </c>
      <c r="I6440" s="349" t="s">
        <v>194</v>
      </c>
      <c r="J6440" s="349" t="s">
        <v>1333</v>
      </c>
      <c r="K6440" s="350">
        <v>74.8</v>
      </c>
      <c r="L6440" s="349" t="s">
        <v>1138</v>
      </c>
    </row>
    <row r="6441" spans="1:12" ht="13.5" x14ac:dyDescent="0.25">
      <c r="A6441" s="349" t="s">
        <v>7404</v>
      </c>
      <c r="B6441" s="349" t="s">
        <v>7405</v>
      </c>
      <c r="C6441" s="349" t="s">
        <v>7436</v>
      </c>
      <c r="D6441" s="349" t="s">
        <v>7437</v>
      </c>
      <c r="E6441" s="350" t="s">
        <v>24</v>
      </c>
      <c r="F6441" s="349" t="s">
        <v>24</v>
      </c>
      <c r="G6441" s="349">
        <v>104216</v>
      </c>
      <c r="H6441" s="349" t="s">
        <v>7560</v>
      </c>
      <c r="I6441" s="349" t="s">
        <v>194</v>
      </c>
      <c r="J6441" s="349" t="s">
        <v>1333</v>
      </c>
      <c r="K6441" s="350">
        <v>90.45</v>
      </c>
      <c r="L6441" s="349" t="s">
        <v>1138</v>
      </c>
    </row>
    <row r="6442" spans="1:12" ht="13.5" x14ac:dyDescent="0.25">
      <c r="A6442" s="349" t="s">
        <v>7404</v>
      </c>
      <c r="B6442" s="349" t="s">
        <v>7405</v>
      </c>
      <c r="C6442" s="349" t="s">
        <v>7436</v>
      </c>
      <c r="D6442" s="349" t="s">
        <v>7437</v>
      </c>
      <c r="E6442" s="350" t="s">
        <v>24</v>
      </c>
      <c r="F6442" s="349" t="s">
        <v>24</v>
      </c>
      <c r="G6442" s="349">
        <v>104217</v>
      </c>
      <c r="H6442" s="349" t="s">
        <v>7561</v>
      </c>
      <c r="I6442" s="349" t="s">
        <v>194</v>
      </c>
      <c r="J6442" s="349" t="s">
        <v>1137</v>
      </c>
      <c r="K6442" s="350">
        <v>48.96</v>
      </c>
      <c r="L6442" s="349" t="s">
        <v>1138</v>
      </c>
    </row>
    <row r="6443" spans="1:12" ht="13.5" x14ac:dyDescent="0.25">
      <c r="A6443" s="349" t="s">
        <v>7404</v>
      </c>
      <c r="B6443" s="349" t="s">
        <v>7405</v>
      </c>
      <c r="C6443" s="349" t="s">
        <v>7436</v>
      </c>
      <c r="D6443" s="349" t="s">
        <v>7437</v>
      </c>
      <c r="E6443" s="350" t="s">
        <v>24</v>
      </c>
      <c r="F6443" s="349" t="s">
        <v>24</v>
      </c>
      <c r="G6443" s="349">
        <v>104218</v>
      </c>
      <c r="H6443" s="349" t="s">
        <v>7562</v>
      </c>
      <c r="I6443" s="349" t="s">
        <v>194</v>
      </c>
      <c r="J6443" s="349" t="s">
        <v>1137</v>
      </c>
      <c r="K6443" s="350">
        <v>52.56</v>
      </c>
      <c r="L6443" s="349" t="s">
        <v>1138</v>
      </c>
    </row>
    <row r="6444" spans="1:12" ht="13.5" x14ac:dyDescent="0.25">
      <c r="A6444" s="349" t="s">
        <v>7404</v>
      </c>
      <c r="B6444" s="349" t="s">
        <v>7405</v>
      </c>
      <c r="C6444" s="349" t="s">
        <v>7436</v>
      </c>
      <c r="D6444" s="349" t="s">
        <v>7437</v>
      </c>
      <c r="E6444" s="350" t="s">
        <v>24</v>
      </c>
      <c r="F6444" s="349" t="s">
        <v>24</v>
      </c>
      <c r="G6444" s="349">
        <v>104219</v>
      </c>
      <c r="H6444" s="349" t="s">
        <v>7563</v>
      </c>
      <c r="I6444" s="349" t="s">
        <v>194</v>
      </c>
      <c r="J6444" s="349" t="s">
        <v>1137</v>
      </c>
      <c r="K6444" s="350">
        <v>79.989999999999995</v>
      </c>
      <c r="L6444" s="349" t="s">
        <v>1138</v>
      </c>
    </row>
    <row r="6445" spans="1:12" ht="13.5" x14ac:dyDescent="0.25">
      <c r="A6445" s="349" t="s">
        <v>7404</v>
      </c>
      <c r="B6445" s="349" t="s">
        <v>7405</v>
      </c>
      <c r="C6445" s="349" t="s">
        <v>7436</v>
      </c>
      <c r="D6445" s="349" t="s">
        <v>7437</v>
      </c>
      <c r="E6445" s="350" t="s">
        <v>24</v>
      </c>
      <c r="F6445" s="349" t="s">
        <v>24</v>
      </c>
      <c r="G6445" s="349">
        <v>104220</v>
      </c>
      <c r="H6445" s="349" t="s">
        <v>7564</v>
      </c>
      <c r="I6445" s="349" t="s">
        <v>194</v>
      </c>
      <c r="J6445" s="349" t="s">
        <v>1333</v>
      </c>
      <c r="K6445" s="350">
        <v>52.67</v>
      </c>
      <c r="L6445" s="349" t="s">
        <v>1138</v>
      </c>
    </row>
    <row r="6446" spans="1:12" ht="13.5" x14ac:dyDescent="0.25">
      <c r="A6446" s="349" t="s">
        <v>7404</v>
      </c>
      <c r="B6446" s="349" t="s">
        <v>7405</v>
      </c>
      <c r="C6446" s="349" t="s">
        <v>7436</v>
      </c>
      <c r="D6446" s="349" t="s">
        <v>7437</v>
      </c>
      <c r="E6446" s="350" t="s">
        <v>24</v>
      </c>
      <c r="F6446" s="349" t="s">
        <v>24</v>
      </c>
      <c r="G6446" s="349">
        <v>104221</v>
      </c>
      <c r="H6446" s="349" t="s">
        <v>7565</v>
      </c>
      <c r="I6446" s="349" t="s">
        <v>194</v>
      </c>
      <c r="J6446" s="349" t="s">
        <v>1137</v>
      </c>
      <c r="K6446" s="350">
        <v>62.85</v>
      </c>
      <c r="L6446" s="349" t="s">
        <v>1138</v>
      </c>
    </row>
    <row r="6447" spans="1:12" ht="13.5" x14ac:dyDescent="0.25">
      <c r="A6447" s="349" t="s">
        <v>7404</v>
      </c>
      <c r="B6447" s="349" t="s">
        <v>7405</v>
      </c>
      <c r="C6447" s="349" t="s">
        <v>7436</v>
      </c>
      <c r="D6447" s="349" t="s">
        <v>7437</v>
      </c>
      <c r="E6447" s="350" t="s">
        <v>24</v>
      </c>
      <c r="F6447" s="349" t="s">
        <v>24</v>
      </c>
      <c r="G6447" s="349">
        <v>104222</v>
      </c>
      <c r="H6447" s="349" t="s">
        <v>7566</v>
      </c>
      <c r="I6447" s="349" t="s">
        <v>194</v>
      </c>
      <c r="J6447" s="349" t="s">
        <v>1137</v>
      </c>
      <c r="K6447" s="350">
        <v>67.680000000000007</v>
      </c>
      <c r="L6447" s="349" t="s">
        <v>1138</v>
      </c>
    </row>
    <row r="6448" spans="1:12" ht="13.5" x14ac:dyDescent="0.25">
      <c r="A6448" s="349" t="s">
        <v>7404</v>
      </c>
      <c r="B6448" s="349" t="s">
        <v>7405</v>
      </c>
      <c r="C6448" s="349" t="s">
        <v>7436</v>
      </c>
      <c r="D6448" s="349" t="s">
        <v>7437</v>
      </c>
      <c r="E6448" s="350" t="s">
        <v>24</v>
      </c>
      <c r="F6448" s="349" t="s">
        <v>24</v>
      </c>
      <c r="G6448" s="349">
        <v>104223</v>
      </c>
      <c r="H6448" s="349" t="s">
        <v>7567</v>
      </c>
      <c r="I6448" s="349" t="s">
        <v>194</v>
      </c>
      <c r="J6448" s="349" t="s">
        <v>1137</v>
      </c>
      <c r="K6448" s="350">
        <v>104.6</v>
      </c>
      <c r="L6448" s="349" t="s">
        <v>1138</v>
      </c>
    </row>
    <row r="6449" spans="1:12" ht="13.5" x14ac:dyDescent="0.25">
      <c r="A6449" s="349" t="s">
        <v>7404</v>
      </c>
      <c r="B6449" s="349" t="s">
        <v>7405</v>
      </c>
      <c r="C6449" s="349" t="s">
        <v>7436</v>
      </c>
      <c r="D6449" s="349" t="s">
        <v>7437</v>
      </c>
      <c r="E6449" s="350" t="s">
        <v>24</v>
      </c>
      <c r="F6449" s="349" t="s">
        <v>24</v>
      </c>
      <c r="G6449" s="349">
        <v>104224</v>
      </c>
      <c r="H6449" s="349" t="s">
        <v>7568</v>
      </c>
      <c r="I6449" s="349" t="s">
        <v>194</v>
      </c>
      <c r="J6449" s="349" t="s">
        <v>1333</v>
      </c>
      <c r="K6449" s="350">
        <v>67.790000000000006</v>
      </c>
      <c r="L6449" s="349" t="s">
        <v>1138</v>
      </c>
    </row>
    <row r="6450" spans="1:12" ht="13.5" x14ac:dyDescent="0.25">
      <c r="A6450" s="349" t="s">
        <v>7404</v>
      </c>
      <c r="B6450" s="349" t="s">
        <v>7405</v>
      </c>
      <c r="C6450" s="349" t="s">
        <v>7436</v>
      </c>
      <c r="D6450" s="349" t="s">
        <v>7437</v>
      </c>
      <c r="E6450" s="350" t="s">
        <v>24</v>
      </c>
      <c r="F6450" s="349" t="s">
        <v>24</v>
      </c>
      <c r="G6450" s="349">
        <v>104225</v>
      </c>
      <c r="H6450" s="349" t="s">
        <v>7569</v>
      </c>
      <c r="I6450" s="349" t="s">
        <v>194</v>
      </c>
      <c r="J6450" s="349" t="s">
        <v>1137</v>
      </c>
      <c r="K6450" s="350">
        <v>68.53</v>
      </c>
      <c r="L6450" s="349" t="s">
        <v>1138</v>
      </c>
    </row>
    <row r="6451" spans="1:12" ht="13.5" x14ac:dyDescent="0.25">
      <c r="A6451" s="349" t="s">
        <v>7404</v>
      </c>
      <c r="B6451" s="349" t="s">
        <v>7405</v>
      </c>
      <c r="C6451" s="349" t="s">
        <v>7436</v>
      </c>
      <c r="D6451" s="349" t="s">
        <v>7437</v>
      </c>
      <c r="E6451" s="350" t="s">
        <v>24</v>
      </c>
      <c r="F6451" s="349" t="s">
        <v>24</v>
      </c>
      <c r="G6451" s="349">
        <v>104226</v>
      </c>
      <c r="H6451" s="349" t="s">
        <v>7570</v>
      </c>
      <c r="I6451" s="349" t="s">
        <v>194</v>
      </c>
      <c r="J6451" s="349" t="s">
        <v>1137</v>
      </c>
      <c r="K6451" s="350">
        <v>74.59</v>
      </c>
      <c r="L6451" s="349" t="s">
        <v>1138</v>
      </c>
    </row>
    <row r="6452" spans="1:12" ht="13.5" x14ac:dyDescent="0.25">
      <c r="A6452" s="349" t="s">
        <v>7404</v>
      </c>
      <c r="B6452" s="349" t="s">
        <v>7405</v>
      </c>
      <c r="C6452" s="349" t="s">
        <v>7436</v>
      </c>
      <c r="D6452" s="349" t="s">
        <v>7437</v>
      </c>
      <c r="E6452" s="350" t="s">
        <v>24</v>
      </c>
      <c r="F6452" s="349" t="s">
        <v>24</v>
      </c>
      <c r="G6452" s="349">
        <v>104227</v>
      </c>
      <c r="H6452" s="349" t="s">
        <v>7571</v>
      </c>
      <c r="I6452" s="349" t="s">
        <v>194</v>
      </c>
      <c r="J6452" s="349" t="s">
        <v>1137</v>
      </c>
      <c r="K6452" s="350">
        <v>121.75</v>
      </c>
      <c r="L6452" s="349" t="s">
        <v>1138</v>
      </c>
    </row>
    <row r="6453" spans="1:12" ht="13.5" x14ac:dyDescent="0.25">
      <c r="A6453" s="349" t="s">
        <v>7404</v>
      </c>
      <c r="B6453" s="349" t="s">
        <v>7405</v>
      </c>
      <c r="C6453" s="349" t="s">
        <v>7436</v>
      </c>
      <c r="D6453" s="349" t="s">
        <v>7437</v>
      </c>
      <c r="E6453" s="350" t="s">
        <v>24</v>
      </c>
      <c r="F6453" s="349" t="s">
        <v>24</v>
      </c>
      <c r="G6453" s="349">
        <v>104228</v>
      </c>
      <c r="H6453" s="349" t="s">
        <v>7572</v>
      </c>
      <c r="I6453" s="349" t="s">
        <v>194</v>
      </c>
      <c r="J6453" s="349" t="s">
        <v>1333</v>
      </c>
      <c r="K6453" s="350">
        <v>74.150000000000006</v>
      </c>
      <c r="L6453" s="349" t="s">
        <v>1138</v>
      </c>
    </row>
    <row r="6454" spans="1:12" ht="13.5" x14ac:dyDescent="0.25">
      <c r="A6454" s="349" t="s">
        <v>7404</v>
      </c>
      <c r="B6454" s="349" t="s">
        <v>7405</v>
      </c>
      <c r="C6454" s="349" t="s">
        <v>7436</v>
      </c>
      <c r="D6454" s="349" t="s">
        <v>7437</v>
      </c>
      <c r="E6454" s="350" t="s">
        <v>24</v>
      </c>
      <c r="F6454" s="349" t="s">
        <v>24</v>
      </c>
      <c r="G6454" s="349">
        <v>104229</v>
      </c>
      <c r="H6454" s="349" t="s">
        <v>7573</v>
      </c>
      <c r="I6454" s="349" t="s">
        <v>194</v>
      </c>
      <c r="J6454" s="349" t="s">
        <v>1137</v>
      </c>
      <c r="K6454" s="350">
        <v>80.72</v>
      </c>
      <c r="L6454" s="349" t="s">
        <v>1138</v>
      </c>
    </row>
    <row r="6455" spans="1:12" ht="13.5" x14ac:dyDescent="0.25">
      <c r="A6455" s="349" t="s">
        <v>7404</v>
      </c>
      <c r="B6455" s="349" t="s">
        <v>7405</v>
      </c>
      <c r="C6455" s="349" t="s">
        <v>7436</v>
      </c>
      <c r="D6455" s="349" t="s">
        <v>7437</v>
      </c>
      <c r="E6455" s="350" t="s">
        <v>24</v>
      </c>
      <c r="F6455" s="349" t="s">
        <v>24</v>
      </c>
      <c r="G6455" s="349">
        <v>104230</v>
      </c>
      <c r="H6455" s="349" t="s">
        <v>7574</v>
      </c>
      <c r="I6455" s="349" t="s">
        <v>194</v>
      </c>
      <c r="J6455" s="349" t="s">
        <v>1137</v>
      </c>
      <c r="K6455" s="350">
        <v>87.38</v>
      </c>
      <c r="L6455" s="349" t="s">
        <v>1138</v>
      </c>
    </row>
    <row r="6456" spans="1:12" ht="13.5" x14ac:dyDescent="0.25">
      <c r="A6456" s="349" t="s">
        <v>7404</v>
      </c>
      <c r="B6456" s="349" t="s">
        <v>7405</v>
      </c>
      <c r="C6456" s="349" t="s">
        <v>7436</v>
      </c>
      <c r="D6456" s="349" t="s">
        <v>7437</v>
      </c>
      <c r="E6456" s="350" t="s">
        <v>24</v>
      </c>
      <c r="F6456" s="349" t="s">
        <v>24</v>
      </c>
      <c r="G6456" s="349">
        <v>104231</v>
      </c>
      <c r="H6456" s="349" t="s">
        <v>7575</v>
      </c>
      <c r="I6456" s="349" t="s">
        <v>194</v>
      </c>
      <c r="J6456" s="349" t="s">
        <v>1137</v>
      </c>
      <c r="K6456" s="350">
        <v>134.15</v>
      </c>
      <c r="L6456" s="349" t="s">
        <v>1138</v>
      </c>
    </row>
    <row r="6457" spans="1:12" ht="13.5" x14ac:dyDescent="0.25">
      <c r="A6457" s="349" t="s">
        <v>7404</v>
      </c>
      <c r="B6457" s="349" t="s">
        <v>7405</v>
      </c>
      <c r="C6457" s="349" t="s">
        <v>7436</v>
      </c>
      <c r="D6457" s="349" t="s">
        <v>7437</v>
      </c>
      <c r="E6457" s="350" t="s">
        <v>24</v>
      </c>
      <c r="F6457" s="349" t="s">
        <v>24</v>
      </c>
      <c r="G6457" s="349">
        <v>104232</v>
      </c>
      <c r="H6457" s="349" t="s">
        <v>7576</v>
      </c>
      <c r="I6457" s="349" t="s">
        <v>194</v>
      </c>
      <c r="J6457" s="349" t="s">
        <v>1333</v>
      </c>
      <c r="K6457" s="350">
        <v>81.89</v>
      </c>
      <c r="L6457" s="349" t="s">
        <v>1138</v>
      </c>
    </row>
    <row r="6458" spans="1:12" ht="13.5" x14ac:dyDescent="0.25">
      <c r="A6458" s="349" t="s">
        <v>7404</v>
      </c>
      <c r="B6458" s="349" t="s">
        <v>7405</v>
      </c>
      <c r="C6458" s="349" t="s">
        <v>7436</v>
      </c>
      <c r="D6458" s="349" t="s">
        <v>7437</v>
      </c>
      <c r="E6458" s="350" t="s">
        <v>24</v>
      </c>
      <c r="F6458" s="349" t="s">
        <v>24</v>
      </c>
      <c r="G6458" s="349">
        <v>104233</v>
      </c>
      <c r="H6458" s="349" t="s">
        <v>7577</v>
      </c>
      <c r="I6458" s="349" t="s">
        <v>194</v>
      </c>
      <c r="J6458" s="349" t="s">
        <v>1137</v>
      </c>
      <c r="K6458" s="350">
        <v>36.65</v>
      </c>
      <c r="L6458" s="349" t="s">
        <v>1138</v>
      </c>
    </row>
    <row r="6459" spans="1:12" ht="13.5" x14ac:dyDescent="0.25">
      <c r="A6459" s="349" t="s">
        <v>7404</v>
      </c>
      <c r="B6459" s="349" t="s">
        <v>7405</v>
      </c>
      <c r="C6459" s="349" t="s">
        <v>7436</v>
      </c>
      <c r="D6459" s="349" t="s">
        <v>7437</v>
      </c>
      <c r="E6459" s="350" t="s">
        <v>24</v>
      </c>
      <c r="F6459" s="349" t="s">
        <v>24</v>
      </c>
      <c r="G6459" s="349">
        <v>104234</v>
      </c>
      <c r="H6459" s="349" t="s">
        <v>7578</v>
      </c>
      <c r="I6459" s="349" t="s">
        <v>194</v>
      </c>
      <c r="J6459" s="349" t="s">
        <v>1137</v>
      </c>
      <c r="K6459" s="350">
        <v>40.01</v>
      </c>
      <c r="L6459" s="349" t="s">
        <v>1138</v>
      </c>
    </row>
    <row r="6460" spans="1:12" ht="13.5" x14ac:dyDescent="0.25">
      <c r="A6460" s="349" t="s">
        <v>7404</v>
      </c>
      <c r="B6460" s="349" t="s">
        <v>7405</v>
      </c>
      <c r="C6460" s="349" t="s">
        <v>7436</v>
      </c>
      <c r="D6460" s="349" t="s">
        <v>7437</v>
      </c>
      <c r="E6460" s="350" t="s">
        <v>24</v>
      </c>
      <c r="F6460" s="349" t="s">
        <v>24</v>
      </c>
      <c r="G6460" s="349">
        <v>104235</v>
      </c>
      <c r="H6460" s="349" t="s">
        <v>7579</v>
      </c>
      <c r="I6460" s="349" t="s">
        <v>194</v>
      </c>
      <c r="J6460" s="349" t="s">
        <v>1137</v>
      </c>
      <c r="K6460" s="350">
        <v>66.400000000000006</v>
      </c>
      <c r="L6460" s="349" t="s">
        <v>1138</v>
      </c>
    </row>
    <row r="6461" spans="1:12" ht="13.5" x14ac:dyDescent="0.25">
      <c r="A6461" s="349" t="s">
        <v>7404</v>
      </c>
      <c r="B6461" s="349" t="s">
        <v>7405</v>
      </c>
      <c r="C6461" s="349" t="s">
        <v>7436</v>
      </c>
      <c r="D6461" s="349" t="s">
        <v>7437</v>
      </c>
      <c r="E6461" s="350" t="s">
        <v>24</v>
      </c>
      <c r="F6461" s="349" t="s">
        <v>24</v>
      </c>
      <c r="G6461" s="349">
        <v>104236</v>
      </c>
      <c r="H6461" s="349" t="s">
        <v>7580</v>
      </c>
      <c r="I6461" s="349" t="s">
        <v>194</v>
      </c>
      <c r="J6461" s="349" t="s">
        <v>1333</v>
      </c>
      <c r="K6461" s="350">
        <v>39.49</v>
      </c>
      <c r="L6461" s="349" t="s">
        <v>1138</v>
      </c>
    </row>
    <row r="6462" spans="1:12" ht="13.5" x14ac:dyDescent="0.25">
      <c r="A6462" s="349" t="s">
        <v>7404</v>
      </c>
      <c r="B6462" s="349" t="s">
        <v>7405</v>
      </c>
      <c r="C6462" s="349" t="s">
        <v>7436</v>
      </c>
      <c r="D6462" s="349" t="s">
        <v>7437</v>
      </c>
      <c r="E6462" s="350" t="s">
        <v>24</v>
      </c>
      <c r="F6462" s="349" t="s">
        <v>24</v>
      </c>
      <c r="G6462" s="349">
        <v>104237</v>
      </c>
      <c r="H6462" s="349" t="s">
        <v>7581</v>
      </c>
      <c r="I6462" s="349" t="s">
        <v>194</v>
      </c>
      <c r="J6462" s="349" t="s">
        <v>1137</v>
      </c>
      <c r="K6462" s="350">
        <v>50.22</v>
      </c>
      <c r="L6462" s="349" t="s">
        <v>1138</v>
      </c>
    </row>
    <row r="6463" spans="1:12" ht="13.5" x14ac:dyDescent="0.25">
      <c r="A6463" s="349" t="s">
        <v>7404</v>
      </c>
      <c r="B6463" s="349" t="s">
        <v>7405</v>
      </c>
      <c r="C6463" s="349" t="s">
        <v>7436</v>
      </c>
      <c r="D6463" s="349" t="s">
        <v>7437</v>
      </c>
      <c r="E6463" s="350" t="s">
        <v>24</v>
      </c>
      <c r="F6463" s="349" t="s">
        <v>24</v>
      </c>
      <c r="G6463" s="349">
        <v>104238</v>
      </c>
      <c r="H6463" s="349" t="s">
        <v>7582</v>
      </c>
      <c r="I6463" s="349" t="s">
        <v>194</v>
      </c>
      <c r="J6463" s="349" t="s">
        <v>1137</v>
      </c>
      <c r="K6463" s="350">
        <v>54.73</v>
      </c>
      <c r="L6463" s="349" t="s">
        <v>1138</v>
      </c>
    </row>
    <row r="6464" spans="1:12" ht="13.5" x14ac:dyDescent="0.25">
      <c r="A6464" s="349" t="s">
        <v>7404</v>
      </c>
      <c r="B6464" s="349" t="s">
        <v>7405</v>
      </c>
      <c r="C6464" s="349" t="s">
        <v>7436</v>
      </c>
      <c r="D6464" s="349" t="s">
        <v>7437</v>
      </c>
      <c r="E6464" s="350" t="s">
        <v>24</v>
      </c>
      <c r="F6464" s="349" t="s">
        <v>24</v>
      </c>
      <c r="G6464" s="349">
        <v>104239</v>
      </c>
      <c r="H6464" s="349" t="s">
        <v>7583</v>
      </c>
      <c r="I6464" s="349" t="s">
        <v>194</v>
      </c>
      <c r="J6464" s="349" t="s">
        <v>1137</v>
      </c>
      <c r="K6464" s="350">
        <v>89.94</v>
      </c>
      <c r="L6464" s="349" t="s">
        <v>1138</v>
      </c>
    </row>
    <row r="6465" spans="1:12" ht="13.5" x14ac:dyDescent="0.25">
      <c r="A6465" s="349" t="s">
        <v>7404</v>
      </c>
      <c r="B6465" s="349" t="s">
        <v>7405</v>
      </c>
      <c r="C6465" s="349" t="s">
        <v>7436</v>
      </c>
      <c r="D6465" s="349" t="s">
        <v>7437</v>
      </c>
      <c r="E6465" s="350" t="s">
        <v>24</v>
      </c>
      <c r="F6465" s="349" t="s">
        <v>24</v>
      </c>
      <c r="G6465" s="349">
        <v>104240</v>
      </c>
      <c r="H6465" s="349" t="s">
        <v>7584</v>
      </c>
      <c r="I6465" s="349" t="s">
        <v>194</v>
      </c>
      <c r="J6465" s="349" t="s">
        <v>1333</v>
      </c>
      <c r="K6465" s="350">
        <v>54.29</v>
      </c>
      <c r="L6465" s="349" t="s">
        <v>1138</v>
      </c>
    </row>
    <row r="6466" spans="1:12" ht="13.5" x14ac:dyDescent="0.25">
      <c r="A6466" s="349" t="s">
        <v>7404</v>
      </c>
      <c r="B6466" s="349" t="s">
        <v>7405</v>
      </c>
      <c r="C6466" s="349" t="s">
        <v>7436</v>
      </c>
      <c r="D6466" s="349" t="s">
        <v>7437</v>
      </c>
      <c r="E6466" s="350" t="s">
        <v>24</v>
      </c>
      <c r="F6466" s="349" t="s">
        <v>24</v>
      </c>
      <c r="G6466" s="349">
        <v>104241</v>
      </c>
      <c r="H6466" s="349" t="s">
        <v>7585</v>
      </c>
      <c r="I6466" s="349" t="s">
        <v>194</v>
      </c>
      <c r="J6466" s="349" t="s">
        <v>1137</v>
      </c>
      <c r="K6466" s="350">
        <v>55.53</v>
      </c>
      <c r="L6466" s="349" t="s">
        <v>1138</v>
      </c>
    </row>
    <row r="6467" spans="1:12" ht="13.5" x14ac:dyDescent="0.25">
      <c r="A6467" s="349" t="s">
        <v>7404</v>
      </c>
      <c r="B6467" s="349" t="s">
        <v>7405</v>
      </c>
      <c r="C6467" s="349" t="s">
        <v>7436</v>
      </c>
      <c r="D6467" s="349" t="s">
        <v>7437</v>
      </c>
      <c r="E6467" s="350" t="s">
        <v>24</v>
      </c>
      <c r="F6467" s="349" t="s">
        <v>24</v>
      </c>
      <c r="G6467" s="349">
        <v>104242</v>
      </c>
      <c r="H6467" s="349" t="s">
        <v>7586</v>
      </c>
      <c r="I6467" s="349" t="s">
        <v>194</v>
      </c>
      <c r="J6467" s="349" t="s">
        <v>1137</v>
      </c>
      <c r="K6467" s="350">
        <v>61.19</v>
      </c>
      <c r="L6467" s="349" t="s">
        <v>1138</v>
      </c>
    </row>
    <row r="6468" spans="1:12" ht="13.5" x14ac:dyDescent="0.25">
      <c r="A6468" s="349" t="s">
        <v>7404</v>
      </c>
      <c r="B6468" s="349" t="s">
        <v>7405</v>
      </c>
      <c r="C6468" s="349" t="s">
        <v>7436</v>
      </c>
      <c r="D6468" s="349" t="s">
        <v>7437</v>
      </c>
      <c r="E6468" s="350" t="s">
        <v>24</v>
      </c>
      <c r="F6468" s="349" t="s">
        <v>24</v>
      </c>
      <c r="G6468" s="349">
        <v>104243</v>
      </c>
      <c r="H6468" s="349" t="s">
        <v>7587</v>
      </c>
      <c r="I6468" s="349" t="s">
        <v>194</v>
      </c>
      <c r="J6468" s="349" t="s">
        <v>1137</v>
      </c>
      <c r="K6468" s="350">
        <v>105.97</v>
      </c>
      <c r="L6468" s="349" t="s">
        <v>1138</v>
      </c>
    </row>
    <row r="6469" spans="1:12" ht="13.5" x14ac:dyDescent="0.25">
      <c r="A6469" s="349" t="s">
        <v>7404</v>
      </c>
      <c r="B6469" s="349" t="s">
        <v>7405</v>
      </c>
      <c r="C6469" s="349" t="s">
        <v>7436</v>
      </c>
      <c r="D6469" s="349" t="s">
        <v>7437</v>
      </c>
      <c r="E6469" s="350" t="s">
        <v>24</v>
      </c>
      <c r="F6469" s="349" t="s">
        <v>24</v>
      </c>
      <c r="G6469" s="349">
        <v>104244</v>
      </c>
      <c r="H6469" s="349" t="s">
        <v>7588</v>
      </c>
      <c r="I6469" s="349" t="s">
        <v>194</v>
      </c>
      <c r="J6469" s="349" t="s">
        <v>1333</v>
      </c>
      <c r="K6469" s="350">
        <v>60.29</v>
      </c>
      <c r="L6469" s="349" t="s">
        <v>1138</v>
      </c>
    </row>
    <row r="6470" spans="1:12" ht="13.5" x14ac:dyDescent="0.25">
      <c r="A6470" s="349" t="s">
        <v>7404</v>
      </c>
      <c r="B6470" s="349" t="s">
        <v>7405</v>
      </c>
      <c r="C6470" s="349" t="s">
        <v>7436</v>
      </c>
      <c r="D6470" s="349" t="s">
        <v>7437</v>
      </c>
      <c r="E6470" s="350" t="s">
        <v>24</v>
      </c>
      <c r="F6470" s="349" t="s">
        <v>24</v>
      </c>
      <c r="G6470" s="349">
        <v>104245</v>
      </c>
      <c r="H6470" s="349" t="s">
        <v>7589</v>
      </c>
      <c r="I6470" s="349" t="s">
        <v>194</v>
      </c>
      <c r="J6470" s="349" t="s">
        <v>1137</v>
      </c>
      <c r="K6470" s="350">
        <v>60.53</v>
      </c>
      <c r="L6470" s="349" t="s">
        <v>1138</v>
      </c>
    </row>
    <row r="6471" spans="1:12" ht="13.5" x14ac:dyDescent="0.25">
      <c r="A6471" s="349" t="s">
        <v>7404</v>
      </c>
      <c r="B6471" s="349" t="s">
        <v>7405</v>
      </c>
      <c r="C6471" s="349" t="s">
        <v>7436</v>
      </c>
      <c r="D6471" s="349" t="s">
        <v>7437</v>
      </c>
      <c r="E6471" s="350" t="s">
        <v>24</v>
      </c>
      <c r="F6471" s="349" t="s">
        <v>24</v>
      </c>
      <c r="G6471" s="349">
        <v>104246</v>
      </c>
      <c r="H6471" s="349" t="s">
        <v>7590</v>
      </c>
      <c r="I6471" s="349" t="s">
        <v>194</v>
      </c>
      <c r="J6471" s="349" t="s">
        <v>1137</v>
      </c>
      <c r="K6471" s="350">
        <v>66.760000000000005</v>
      </c>
      <c r="L6471" s="349" t="s">
        <v>1138</v>
      </c>
    </row>
    <row r="6472" spans="1:12" ht="13.5" x14ac:dyDescent="0.25">
      <c r="A6472" s="349" t="s">
        <v>7404</v>
      </c>
      <c r="B6472" s="349" t="s">
        <v>7405</v>
      </c>
      <c r="C6472" s="349" t="s">
        <v>7436</v>
      </c>
      <c r="D6472" s="349" t="s">
        <v>7437</v>
      </c>
      <c r="E6472" s="350" t="s">
        <v>24</v>
      </c>
      <c r="F6472" s="349" t="s">
        <v>24</v>
      </c>
      <c r="G6472" s="349">
        <v>104247</v>
      </c>
      <c r="H6472" s="349" t="s">
        <v>7591</v>
      </c>
      <c r="I6472" s="349" t="s">
        <v>194</v>
      </c>
      <c r="J6472" s="349" t="s">
        <v>1137</v>
      </c>
      <c r="K6472" s="350">
        <v>113.41</v>
      </c>
      <c r="L6472" s="349" t="s">
        <v>1138</v>
      </c>
    </row>
    <row r="6473" spans="1:12" ht="13.5" x14ac:dyDescent="0.25">
      <c r="A6473" s="349" t="s">
        <v>7404</v>
      </c>
      <c r="B6473" s="349" t="s">
        <v>7405</v>
      </c>
      <c r="C6473" s="349" t="s">
        <v>7436</v>
      </c>
      <c r="D6473" s="349" t="s">
        <v>7437</v>
      </c>
      <c r="E6473" s="350" t="s">
        <v>24</v>
      </c>
      <c r="F6473" s="349" t="s">
        <v>24</v>
      </c>
      <c r="G6473" s="349">
        <v>104248</v>
      </c>
      <c r="H6473" s="349" t="s">
        <v>7592</v>
      </c>
      <c r="I6473" s="349" t="s">
        <v>194</v>
      </c>
      <c r="J6473" s="349" t="s">
        <v>1333</v>
      </c>
      <c r="K6473" s="350">
        <v>62.61</v>
      </c>
      <c r="L6473" s="349" t="s">
        <v>1138</v>
      </c>
    </row>
    <row r="6474" spans="1:12" ht="13.5" x14ac:dyDescent="0.25">
      <c r="A6474" s="349" t="s">
        <v>7404</v>
      </c>
      <c r="B6474" s="349" t="s">
        <v>7405</v>
      </c>
      <c r="C6474" s="349" t="s">
        <v>7436</v>
      </c>
      <c r="D6474" s="349" t="s">
        <v>7437</v>
      </c>
      <c r="E6474" s="350" t="s">
        <v>24</v>
      </c>
      <c r="F6474" s="349" t="s">
        <v>24</v>
      </c>
      <c r="G6474" s="349">
        <v>104249</v>
      </c>
      <c r="H6474" s="349" t="s">
        <v>7593</v>
      </c>
      <c r="I6474" s="349" t="s">
        <v>194</v>
      </c>
      <c r="J6474" s="349" t="s">
        <v>1137</v>
      </c>
      <c r="K6474" s="350">
        <v>68.06</v>
      </c>
      <c r="L6474" s="349" t="s">
        <v>1138</v>
      </c>
    </row>
    <row r="6475" spans="1:12" ht="13.5" x14ac:dyDescent="0.25">
      <c r="A6475" s="349" t="s">
        <v>7404</v>
      </c>
      <c r="B6475" s="349" t="s">
        <v>7405</v>
      </c>
      <c r="C6475" s="349" t="s">
        <v>7436</v>
      </c>
      <c r="D6475" s="349" t="s">
        <v>7437</v>
      </c>
      <c r="E6475" s="350" t="s">
        <v>24</v>
      </c>
      <c r="F6475" s="349" t="s">
        <v>24</v>
      </c>
      <c r="G6475" s="349">
        <v>104250</v>
      </c>
      <c r="H6475" s="349" t="s">
        <v>7594</v>
      </c>
      <c r="I6475" s="349" t="s">
        <v>194</v>
      </c>
      <c r="J6475" s="349" t="s">
        <v>1137</v>
      </c>
      <c r="K6475" s="350">
        <v>71.42</v>
      </c>
      <c r="L6475" s="349" t="s">
        <v>1138</v>
      </c>
    </row>
    <row r="6476" spans="1:12" ht="13.5" x14ac:dyDescent="0.25">
      <c r="A6476" s="349" t="s">
        <v>7404</v>
      </c>
      <c r="B6476" s="349" t="s">
        <v>7405</v>
      </c>
      <c r="C6476" s="349" t="s">
        <v>7436</v>
      </c>
      <c r="D6476" s="349" t="s">
        <v>7437</v>
      </c>
      <c r="E6476" s="350" t="s">
        <v>24</v>
      </c>
      <c r="F6476" s="349" t="s">
        <v>24</v>
      </c>
      <c r="G6476" s="349">
        <v>104251</v>
      </c>
      <c r="H6476" s="349" t="s">
        <v>7595</v>
      </c>
      <c r="I6476" s="349" t="s">
        <v>194</v>
      </c>
      <c r="J6476" s="349" t="s">
        <v>1137</v>
      </c>
      <c r="K6476" s="350">
        <v>94.73</v>
      </c>
      <c r="L6476" s="349" t="s">
        <v>1138</v>
      </c>
    </row>
    <row r="6477" spans="1:12" ht="13.5" x14ac:dyDescent="0.25">
      <c r="A6477" s="349" t="s">
        <v>7404</v>
      </c>
      <c r="B6477" s="349" t="s">
        <v>7405</v>
      </c>
      <c r="C6477" s="349" t="s">
        <v>7436</v>
      </c>
      <c r="D6477" s="349" t="s">
        <v>7437</v>
      </c>
      <c r="E6477" s="350" t="s">
        <v>24</v>
      </c>
      <c r="F6477" s="349" t="s">
        <v>24</v>
      </c>
      <c r="G6477" s="349">
        <v>104252</v>
      </c>
      <c r="H6477" s="349" t="s">
        <v>7596</v>
      </c>
      <c r="I6477" s="349" t="s">
        <v>194</v>
      </c>
      <c r="J6477" s="349" t="s">
        <v>1333</v>
      </c>
      <c r="K6477" s="350">
        <v>73.31</v>
      </c>
      <c r="L6477" s="349" t="s">
        <v>1138</v>
      </c>
    </row>
    <row r="6478" spans="1:12" ht="13.5" x14ac:dyDescent="0.25">
      <c r="A6478" s="349" t="s">
        <v>7404</v>
      </c>
      <c r="B6478" s="349" t="s">
        <v>7405</v>
      </c>
      <c r="C6478" s="349" t="s">
        <v>7436</v>
      </c>
      <c r="D6478" s="349" t="s">
        <v>7437</v>
      </c>
      <c r="E6478" s="350" t="s">
        <v>24</v>
      </c>
      <c r="F6478" s="349" t="s">
        <v>24</v>
      </c>
      <c r="G6478" s="349">
        <v>104253</v>
      </c>
      <c r="H6478" s="349" t="s">
        <v>7597</v>
      </c>
      <c r="I6478" s="349" t="s">
        <v>194</v>
      </c>
      <c r="J6478" s="349" t="s">
        <v>1137</v>
      </c>
      <c r="K6478" s="350">
        <v>81.62</v>
      </c>
      <c r="L6478" s="349" t="s">
        <v>1138</v>
      </c>
    </row>
    <row r="6479" spans="1:12" ht="13.5" x14ac:dyDescent="0.25">
      <c r="A6479" s="349" t="s">
        <v>7404</v>
      </c>
      <c r="B6479" s="349" t="s">
        <v>7405</v>
      </c>
      <c r="C6479" s="349" t="s">
        <v>7436</v>
      </c>
      <c r="D6479" s="349" t="s">
        <v>7437</v>
      </c>
      <c r="E6479" s="350" t="s">
        <v>24</v>
      </c>
      <c r="F6479" s="349" t="s">
        <v>24</v>
      </c>
      <c r="G6479" s="349">
        <v>104254</v>
      </c>
      <c r="H6479" s="349" t="s">
        <v>7598</v>
      </c>
      <c r="I6479" s="349" t="s">
        <v>194</v>
      </c>
      <c r="J6479" s="349" t="s">
        <v>1137</v>
      </c>
      <c r="K6479" s="350">
        <v>86.13</v>
      </c>
      <c r="L6479" s="349" t="s">
        <v>1138</v>
      </c>
    </row>
    <row r="6480" spans="1:12" ht="13.5" x14ac:dyDescent="0.25">
      <c r="A6480" s="349" t="s">
        <v>7404</v>
      </c>
      <c r="B6480" s="349" t="s">
        <v>7405</v>
      </c>
      <c r="C6480" s="349" t="s">
        <v>7436</v>
      </c>
      <c r="D6480" s="349" t="s">
        <v>7437</v>
      </c>
      <c r="E6480" s="350" t="s">
        <v>24</v>
      </c>
      <c r="F6480" s="349" t="s">
        <v>24</v>
      </c>
      <c r="G6480" s="349">
        <v>104255</v>
      </c>
      <c r="H6480" s="349" t="s">
        <v>7599</v>
      </c>
      <c r="I6480" s="349" t="s">
        <v>194</v>
      </c>
      <c r="J6480" s="349" t="s">
        <v>1137</v>
      </c>
      <c r="K6480" s="350">
        <v>118.28</v>
      </c>
      <c r="L6480" s="349" t="s">
        <v>1138</v>
      </c>
    </row>
    <row r="6481" spans="1:12" ht="13.5" x14ac:dyDescent="0.25">
      <c r="A6481" s="349" t="s">
        <v>7404</v>
      </c>
      <c r="B6481" s="349" t="s">
        <v>7405</v>
      </c>
      <c r="C6481" s="349" t="s">
        <v>7436</v>
      </c>
      <c r="D6481" s="349" t="s">
        <v>7437</v>
      </c>
      <c r="E6481" s="350" t="s">
        <v>24</v>
      </c>
      <c r="F6481" s="349" t="s">
        <v>24</v>
      </c>
      <c r="G6481" s="349">
        <v>104256</v>
      </c>
      <c r="H6481" s="349" t="s">
        <v>7600</v>
      </c>
      <c r="I6481" s="349" t="s">
        <v>194</v>
      </c>
      <c r="J6481" s="349" t="s">
        <v>1333</v>
      </c>
      <c r="K6481" s="350">
        <v>88.13</v>
      </c>
      <c r="L6481" s="349" t="s">
        <v>1138</v>
      </c>
    </row>
    <row r="6482" spans="1:12" ht="13.5" x14ac:dyDescent="0.25">
      <c r="A6482" s="349" t="s">
        <v>7404</v>
      </c>
      <c r="B6482" s="349" t="s">
        <v>7405</v>
      </c>
      <c r="C6482" s="349" t="s">
        <v>7436</v>
      </c>
      <c r="D6482" s="349" t="s">
        <v>7437</v>
      </c>
      <c r="E6482" s="350" t="s">
        <v>24</v>
      </c>
      <c r="F6482" s="349" t="s">
        <v>24</v>
      </c>
      <c r="G6482" s="349">
        <v>104257</v>
      </c>
      <c r="H6482" s="349" t="s">
        <v>7601</v>
      </c>
      <c r="I6482" s="349" t="s">
        <v>194</v>
      </c>
      <c r="J6482" s="349" t="s">
        <v>1137</v>
      </c>
      <c r="K6482" s="350">
        <v>86.93</v>
      </c>
      <c r="L6482" s="349" t="s">
        <v>1138</v>
      </c>
    </row>
    <row r="6483" spans="1:12" ht="13.5" x14ac:dyDescent="0.25">
      <c r="A6483" s="349" t="s">
        <v>7404</v>
      </c>
      <c r="B6483" s="349" t="s">
        <v>7405</v>
      </c>
      <c r="C6483" s="349" t="s">
        <v>7436</v>
      </c>
      <c r="D6483" s="349" t="s">
        <v>7437</v>
      </c>
      <c r="E6483" s="350" t="s">
        <v>24</v>
      </c>
      <c r="F6483" s="349" t="s">
        <v>24</v>
      </c>
      <c r="G6483" s="349">
        <v>104258</v>
      </c>
      <c r="H6483" s="349" t="s">
        <v>7602</v>
      </c>
      <c r="I6483" s="349" t="s">
        <v>194</v>
      </c>
      <c r="J6483" s="349" t="s">
        <v>1137</v>
      </c>
      <c r="K6483" s="350">
        <v>92.59</v>
      </c>
      <c r="L6483" s="349" t="s">
        <v>1138</v>
      </c>
    </row>
    <row r="6484" spans="1:12" ht="13.5" x14ac:dyDescent="0.25">
      <c r="A6484" s="349" t="s">
        <v>7404</v>
      </c>
      <c r="B6484" s="349" t="s">
        <v>7405</v>
      </c>
      <c r="C6484" s="349" t="s">
        <v>7436</v>
      </c>
      <c r="D6484" s="349" t="s">
        <v>7437</v>
      </c>
      <c r="E6484" s="350" t="s">
        <v>24</v>
      </c>
      <c r="F6484" s="349" t="s">
        <v>24</v>
      </c>
      <c r="G6484" s="349">
        <v>104259</v>
      </c>
      <c r="H6484" s="349" t="s">
        <v>7603</v>
      </c>
      <c r="I6484" s="349" t="s">
        <v>194</v>
      </c>
      <c r="J6484" s="349" t="s">
        <v>1137</v>
      </c>
      <c r="K6484" s="350">
        <v>134.31</v>
      </c>
      <c r="L6484" s="349" t="s">
        <v>1138</v>
      </c>
    </row>
    <row r="6485" spans="1:12" ht="13.5" x14ac:dyDescent="0.25">
      <c r="A6485" s="349" t="s">
        <v>7404</v>
      </c>
      <c r="B6485" s="349" t="s">
        <v>7405</v>
      </c>
      <c r="C6485" s="349" t="s">
        <v>7436</v>
      </c>
      <c r="D6485" s="349" t="s">
        <v>7437</v>
      </c>
      <c r="E6485" s="350" t="s">
        <v>24</v>
      </c>
      <c r="F6485" s="349" t="s">
        <v>24</v>
      </c>
      <c r="G6485" s="349">
        <v>104260</v>
      </c>
      <c r="H6485" s="349" t="s">
        <v>7604</v>
      </c>
      <c r="I6485" s="349" t="s">
        <v>194</v>
      </c>
      <c r="J6485" s="349" t="s">
        <v>1333</v>
      </c>
      <c r="K6485" s="350">
        <v>94.12</v>
      </c>
      <c r="L6485" s="349" t="s">
        <v>1138</v>
      </c>
    </row>
    <row r="6486" spans="1:12" ht="13.5" x14ac:dyDescent="0.25">
      <c r="A6486" s="349" t="s">
        <v>7404</v>
      </c>
      <c r="B6486" s="349" t="s">
        <v>7405</v>
      </c>
      <c r="C6486" s="349" t="s">
        <v>7436</v>
      </c>
      <c r="D6486" s="349" t="s">
        <v>7437</v>
      </c>
      <c r="E6486" s="350" t="s">
        <v>24</v>
      </c>
      <c r="F6486" s="349" t="s">
        <v>24</v>
      </c>
      <c r="G6486" s="349">
        <v>104261</v>
      </c>
      <c r="H6486" s="349" t="s">
        <v>7605</v>
      </c>
      <c r="I6486" s="349" t="s">
        <v>194</v>
      </c>
      <c r="J6486" s="349" t="s">
        <v>1137</v>
      </c>
      <c r="K6486" s="350">
        <v>112.91</v>
      </c>
      <c r="L6486" s="349" t="s">
        <v>1138</v>
      </c>
    </row>
    <row r="6487" spans="1:12" ht="13.5" x14ac:dyDescent="0.25">
      <c r="A6487" s="349" t="s">
        <v>7404</v>
      </c>
      <c r="B6487" s="349" t="s">
        <v>7405</v>
      </c>
      <c r="C6487" s="349" t="s">
        <v>7436</v>
      </c>
      <c r="D6487" s="349" t="s">
        <v>7437</v>
      </c>
      <c r="E6487" s="350" t="s">
        <v>24</v>
      </c>
      <c r="F6487" s="349" t="s">
        <v>24</v>
      </c>
      <c r="G6487" s="349">
        <v>104262</v>
      </c>
      <c r="H6487" s="349" t="s">
        <v>7606</v>
      </c>
      <c r="I6487" s="349" t="s">
        <v>194</v>
      </c>
      <c r="J6487" s="349" t="s">
        <v>1137</v>
      </c>
      <c r="K6487" s="350">
        <v>119.14</v>
      </c>
      <c r="L6487" s="349" t="s">
        <v>1138</v>
      </c>
    </row>
    <row r="6488" spans="1:12" ht="13.5" x14ac:dyDescent="0.25">
      <c r="A6488" s="349" t="s">
        <v>7404</v>
      </c>
      <c r="B6488" s="349" t="s">
        <v>7405</v>
      </c>
      <c r="C6488" s="349" t="s">
        <v>7436</v>
      </c>
      <c r="D6488" s="349" t="s">
        <v>7437</v>
      </c>
      <c r="E6488" s="350" t="s">
        <v>24</v>
      </c>
      <c r="F6488" s="349" t="s">
        <v>24</v>
      </c>
      <c r="G6488" s="349">
        <v>104263</v>
      </c>
      <c r="H6488" s="349" t="s">
        <v>7607</v>
      </c>
      <c r="I6488" s="349" t="s">
        <v>194</v>
      </c>
      <c r="J6488" s="349" t="s">
        <v>1137</v>
      </c>
      <c r="K6488" s="350">
        <v>155.19999999999999</v>
      </c>
      <c r="L6488" s="349" t="s">
        <v>1138</v>
      </c>
    </row>
    <row r="6489" spans="1:12" ht="13.5" x14ac:dyDescent="0.25">
      <c r="A6489" s="349" t="s">
        <v>7404</v>
      </c>
      <c r="B6489" s="349" t="s">
        <v>7405</v>
      </c>
      <c r="C6489" s="349" t="s">
        <v>7436</v>
      </c>
      <c r="D6489" s="349" t="s">
        <v>7437</v>
      </c>
      <c r="E6489" s="350" t="s">
        <v>24</v>
      </c>
      <c r="F6489" s="349" t="s">
        <v>24</v>
      </c>
      <c r="G6489" s="349">
        <v>104264</v>
      </c>
      <c r="H6489" s="349" t="s">
        <v>7608</v>
      </c>
      <c r="I6489" s="349" t="s">
        <v>194</v>
      </c>
      <c r="J6489" s="349" t="s">
        <v>1333</v>
      </c>
      <c r="K6489" s="350">
        <v>112.22</v>
      </c>
      <c r="L6489" s="349" t="s">
        <v>1138</v>
      </c>
    </row>
    <row r="6490" spans="1:12" ht="13.5" x14ac:dyDescent="0.25">
      <c r="A6490" s="349" t="s">
        <v>7404</v>
      </c>
      <c r="B6490" s="349" t="s">
        <v>7405</v>
      </c>
      <c r="C6490" s="349" t="s">
        <v>7436</v>
      </c>
      <c r="D6490" s="349" t="s">
        <v>7437</v>
      </c>
      <c r="E6490" s="350" t="s">
        <v>24</v>
      </c>
      <c r="F6490" s="349" t="s">
        <v>24</v>
      </c>
      <c r="G6490" s="349">
        <v>104627</v>
      </c>
      <c r="H6490" s="349" t="s">
        <v>7609</v>
      </c>
      <c r="I6490" s="349" t="s">
        <v>194</v>
      </c>
      <c r="J6490" s="349" t="s">
        <v>1137</v>
      </c>
      <c r="K6490" s="350">
        <v>17.22</v>
      </c>
      <c r="L6490" s="349" t="s">
        <v>1138</v>
      </c>
    </row>
    <row r="6491" spans="1:12" ht="13.5" x14ac:dyDescent="0.25">
      <c r="A6491" s="349" t="s">
        <v>7404</v>
      </c>
      <c r="B6491" s="349" t="s">
        <v>7405</v>
      </c>
      <c r="C6491" s="349" t="s">
        <v>7436</v>
      </c>
      <c r="D6491" s="349" t="s">
        <v>7437</v>
      </c>
      <c r="E6491" s="350" t="s">
        <v>24</v>
      </c>
      <c r="F6491" s="349" t="s">
        <v>24</v>
      </c>
      <c r="G6491" s="349">
        <v>104628</v>
      </c>
      <c r="H6491" s="349" t="s">
        <v>7610</v>
      </c>
      <c r="I6491" s="349" t="s">
        <v>194</v>
      </c>
      <c r="J6491" s="349" t="s">
        <v>1137</v>
      </c>
      <c r="K6491" s="350">
        <v>26.02</v>
      </c>
      <c r="L6491" s="349" t="s">
        <v>1138</v>
      </c>
    </row>
    <row r="6492" spans="1:12" ht="13.5" x14ac:dyDescent="0.25">
      <c r="A6492" s="349" t="s">
        <v>7404</v>
      </c>
      <c r="B6492" s="349" t="s">
        <v>7405</v>
      </c>
      <c r="C6492" s="349" t="s">
        <v>7436</v>
      </c>
      <c r="D6492" s="349" t="s">
        <v>7437</v>
      </c>
      <c r="E6492" s="350" t="s">
        <v>24</v>
      </c>
      <c r="F6492" s="349" t="s">
        <v>24</v>
      </c>
      <c r="G6492" s="349">
        <v>104629</v>
      </c>
      <c r="H6492" s="349" t="s">
        <v>7611</v>
      </c>
      <c r="I6492" s="349" t="s">
        <v>194</v>
      </c>
      <c r="J6492" s="349" t="s">
        <v>1137</v>
      </c>
      <c r="K6492" s="350">
        <v>31.07</v>
      </c>
      <c r="L6492" s="349" t="s">
        <v>1138</v>
      </c>
    </row>
    <row r="6493" spans="1:12" ht="13.5" x14ac:dyDescent="0.25">
      <c r="A6493" s="349" t="s">
        <v>7404</v>
      </c>
      <c r="B6493" s="349" t="s">
        <v>7405</v>
      </c>
      <c r="C6493" s="349" t="s">
        <v>7436</v>
      </c>
      <c r="D6493" s="349" t="s">
        <v>7437</v>
      </c>
      <c r="E6493" s="350" t="s">
        <v>24</v>
      </c>
      <c r="F6493" s="349" t="s">
        <v>24</v>
      </c>
      <c r="G6493" s="349">
        <v>104630</v>
      </c>
      <c r="H6493" s="349" t="s">
        <v>7612</v>
      </c>
      <c r="I6493" s="349" t="s">
        <v>194</v>
      </c>
      <c r="J6493" s="349" t="s">
        <v>1137</v>
      </c>
      <c r="K6493" s="350">
        <v>27.35</v>
      </c>
      <c r="L6493" s="349" t="s">
        <v>1138</v>
      </c>
    </row>
    <row r="6494" spans="1:12" ht="13.5" x14ac:dyDescent="0.25">
      <c r="A6494" s="349" t="s">
        <v>7404</v>
      </c>
      <c r="B6494" s="349" t="s">
        <v>7405</v>
      </c>
      <c r="C6494" s="349" t="s">
        <v>7436</v>
      </c>
      <c r="D6494" s="349" t="s">
        <v>7437</v>
      </c>
      <c r="E6494" s="350" t="s">
        <v>24</v>
      </c>
      <c r="F6494" s="349" t="s">
        <v>24</v>
      </c>
      <c r="G6494" s="349">
        <v>104631</v>
      </c>
      <c r="H6494" s="349" t="s">
        <v>7613</v>
      </c>
      <c r="I6494" s="349" t="s">
        <v>194</v>
      </c>
      <c r="J6494" s="349" t="s">
        <v>1137</v>
      </c>
      <c r="K6494" s="350">
        <v>36.14</v>
      </c>
      <c r="L6494" s="349" t="s">
        <v>1138</v>
      </c>
    </row>
    <row r="6495" spans="1:12" ht="13.5" x14ac:dyDescent="0.25">
      <c r="A6495" s="349" t="s">
        <v>7404</v>
      </c>
      <c r="B6495" s="349" t="s">
        <v>7405</v>
      </c>
      <c r="C6495" s="349" t="s">
        <v>7436</v>
      </c>
      <c r="D6495" s="349" t="s">
        <v>7437</v>
      </c>
      <c r="E6495" s="350" t="s">
        <v>24</v>
      </c>
      <c r="F6495" s="349" t="s">
        <v>24</v>
      </c>
      <c r="G6495" s="349">
        <v>104632</v>
      </c>
      <c r="H6495" s="349" t="s">
        <v>7614</v>
      </c>
      <c r="I6495" s="349" t="s">
        <v>194</v>
      </c>
      <c r="J6495" s="349" t="s">
        <v>1137</v>
      </c>
      <c r="K6495" s="350">
        <v>41.2</v>
      </c>
      <c r="L6495" s="349" t="s">
        <v>1138</v>
      </c>
    </row>
    <row r="6496" spans="1:12" ht="13.5" x14ac:dyDescent="0.25">
      <c r="A6496" s="349" t="s">
        <v>7404</v>
      </c>
      <c r="B6496" s="349" t="s">
        <v>7405</v>
      </c>
      <c r="C6496" s="349" t="s">
        <v>7436</v>
      </c>
      <c r="D6496" s="349" t="s">
        <v>7437</v>
      </c>
      <c r="E6496" s="350" t="s">
        <v>24</v>
      </c>
      <c r="F6496" s="349" t="s">
        <v>24</v>
      </c>
      <c r="G6496" s="349">
        <v>104633</v>
      </c>
      <c r="H6496" s="349" t="s">
        <v>7615</v>
      </c>
      <c r="I6496" s="349" t="s">
        <v>194</v>
      </c>
      <c r="J6496" s="349" t="s">
        <v>1137</v>
      </c>
      <c r="K6496" s="350">
        <v>23.13</v>
      </c>
      <c r="L6496" s="349" t="s">
        <v>1138</v>
      </c>
    </row>
    <row r="6497" spans="1:12" ht="13.5" x14ac:dyDescent="0.25">
      <c r="A6497" s="349" t="s">
        <v>7404</v>
      </c>
      <c r="B6497" s="349" t="s">
        <v>7405</v>
      </c>
      <c r="C6497" s="349" t="s">
        <v>7436</v>
      </c>
      <c r="D6497" s="349" t="s">
        <v>7437</v>
      </c>
      <c r="E6497" s="350" t="s">
        <v>24</v>
      </c>
      <c r="F6497" s="349" t="s">
        <v>24</v>
      </c>
      <c r="G6497" s="349">
        <v>104634</v>
      </c>
      <c r="H6497" s="349" t="s">
        <v>7616</v>
      </c>
      <c r="I6497" s="349" t="s">
        <v>194</v>
      </c>
      <c r="J6497" s="349" t="s">
        <v>1137</v>
      </c>
      <c r="K6497" s="350">
        <v>34.590000000000003</v>
      </c>
      <c r="L6497" s="349" t="s">
        <v>1138</v>
      </c>
    </row>
    <row r="6498" spans="1:12" ht="13.5" x14ac:dyDescent="0.25">
      <c r="A6498" s="349" t="s">
        <v>7404</v>
      </c>
      <c r="B6498" s="349" t="s">
        <v>7405</v>
      </c>
      <c r="C6498" s="349" t="s">
        <v>7436</v>
      </c>
      <c r="D6498" s="349" t="s">
        <v>7437</v>
      </c>
      <c r="E6498" s="350" t="s">
        <v>24</v>
      </c>
      <c r="F6498" s="349" t="s">
        <v>24</v>
      </c>
      <c r="G6498" s="349">
        <v>104635</v>
      </c>
      <c r="H6498" s="349" t="s">
        <v>7617</v>
      </c>
      <c r="I6498" s="349" t="s">
        <v>194</v>
      </c>
      <c r="J6498" s="349" t="s">
        <v>1137</v>
      </c>
      <c r="K6498" s="350">
        <v>46.83</v>
      </c>
      <c r="L6498" s="349" t="s">
        <v>1138</v>
      </c>
    </row>
    <row r="6499" spans="1:12" ht="13.5" x14ac:dyDescent="0.25">
      <c r="A6499" s="349" t="s">
        <v>7404</v>
      </c>
      <c r="B6499" s="349" t="s">
        <v>7405</v>
      </c>
      <c r="C6499" s="349" t="s">
        <v>7436</v>
      </c>
      <c r="D6499" s="349" t="s">
        <v>7437</v>
      </c>
      <c r="E6499" s="350" t="s">
        <v>24</v>
      </c>
      <c r="F6499" s="349" t="s">
        <v>24</v>
      </c>
      <c r="G6499" s="349">
        <v>104636</v>
      </c>
      <c r="H6499" s="349" t="s">
        <v>7618</v>
      </c>
      <c r="I6499" s="349" t="s">
        <v>194</v>
      </c>
      <c r="J6499" s="349" t="s">
        <v>1137</v>
      </c>
      <c r="K6499" s="350">
        <v>54.8</v>
      </c>
      <c r="L6499" s="349" t="s">
        <v>1138</v>
      </c>
    </row>
    <row r="6500" spans="1:12" ht="13.5" x14ac:dyDescent="0.25">
      <c r="A6500" s="349" t="s">
        <v>7404</v>
      </c>
      <c r="B6500" s="349" t="s">
        <v>7405</v>
      </c>
      <c r="C6500" s="349" t="s">
        <v>7619</v>
      </c>
      <c r="D6500" s="349" t="s">
        <v>7620</v>
      </c>
      <c r="E6500" s="350" t="s">
        <v>24</v>
      </c>
      <c r="F6500" s="349" t="s">
        <v>24</v>
      </c>
      <c r="G6500" s="349">
        <v>87244</v>
      </c>
      <c r="H6500" s="349" t="s">
        <v>7621</v>
      </c>
      <c r="I6500" s="349" t="s">
        <v>194</v>
      </c>
      <c r="J6500" s="349" t="s">
        <v>1137</v>
      </c>
      <c r="K6500" s="350">
        <v>219.12</v>
      </c>
      <c r="L6500" s="349" t="s">
        <v>1138</v>
      </c>
    </row>
    <row r="6501" spans="1:12" ht="13.5" x14ac:dyDescent="0.25">
      <c r="A6501" s="349" t="s">
        <v>7404</v>
      </c>
      <c r="B6501" s="349" t="s">
        <v>7405</v>
      </c>
      <c r="C6501" s="349" t="s">
        <v>7619</v>
      </c>
      <c r="D6501" s="349" t="s">
        <v>7620</v>
      </c>
      <c r="E6501" s="350" t="s">
        <v>24</v>
      </c>
      <c r="F6501" s="349" t="s">
        <v>24</v>
      </c>
      <c r="G6501" s="349">
        <v>87245</v>
      </c>
      <c r="H6501" s="349" t="s">
        <v>7622</v>
      </c>
      <c r="I6501" s="349" t="s">
        <v>194</v>
      </c>
      <c r="J6501" s="349" t="s">
        <v>1137</v>
      </c>
      <c r="K6501" s="350">
        <v>261.75</v>
      </c>
      <c r="L6501" s="349" t="s">
        <v>1138</v>
      </c>
    </row>
    <row r="6502" spans="1:12" ht="13.5" x14ac:dyDescent="0.25">
      <c r="A6502" s="349" t="s">
        <v>7404</v>
      </c>
      <c r="B6502" s="349" t="s">
        <v>7405</v>
      </c>
      <c r="C6502" s="349" t="s">
        <v>7619</v>
      </c>
      <c r="D6502" s="349" t="s">
        <v>7620</v>
      </c>
      <c r="E6502" s="350" t="s">
        <v>24</v>
      </c>
      <c r="F6502" s="349" t="s">
        <v>24</v>
      </c>
      <c r="G6502" s="349">
        <v>87265</v>
      </c>
      <c r="H6502" s="349" t="s">
        <v>7623</v>
      </c>
      <c r="I6502" s="349" t="s">
        <v>194</v>
      </c>
      <c r="J6502" s="349" t="s">
        <v>1137</v>
      </c>
      <c r="K6502" s="350">
        <v>65.150000000000006</v>
      </c>
      <c r="L6502" s="349" t="s">
        <v>1138</v>
      </c>
    </row>
    <row r="6503" spans="1:12" ht="13.5" x14ac:dyDescent="0.25">
      <c r="A6503" s="349" t="s">
        <v>7404</v>
      </c>
      <c r="B6503" s="349" t="s">
        <v>7405</v>
      </c>
      <c r="C6503" s="349" t="s">
        <v>7619</v>
      </c>
      <c r="D6503" s="349" t="s">
        <v>7620</v>
      </c>
      <c r="E6503" s="350" t="s">
        <v>24</v>
      </c>
      <c r="F6503" s="349" t="s">
        <v>24</v>
      </c>
      <c r="G6503" s="349">
        <v>87267</v>
      </c>
      <c r="H6503" s="349" t="s">
        <v>7624</v>
      </c>
      <c r="I6503" s="349" t="s">
        <v>194</v>
      </c>
      <c r="J6503" s="349" t="s">
        <v>1137</v>
      </c>
      <c r="K6503" s="350">
        <v>70.239999999999995</v>
      </c>
      <c r="L6503" s="349" t="s">
        <v>1138</v>
      </c>
    </row>
    <row r="6504" spans="1:12" ht="13.5" x14ac:dyDescent="0.25">
      <c r="A6504" s="349" t="s">
        <v>7404</v>
      </c>
      <c r="B6504" s="349" t="s">
        <v>7405</v>
      </c>
      <c r="C6504" s="349" t="s">
        <v>7619</v>
      </c>
      <c r="D6504" s="349" t="s">
        <v>7620</v>
      </c>
      <c r="E6504" s="350" t="s">
        <v>24</v>
      </c>
      <c r="F6504" s="349" t="s">
        <v>24</v>
      </c>
      <c r="G6504" s="349">
        <v>87269</v>
      </c>
      <c r="H6504" s="349" t="s">
        <v>7625</v>
      </c>
      <c r="I6504" s="349" t="s">
        <v>194</v>
      </c>
      <c r="J6504" s="349" t="s">
        <v>1137</v>
      </c>
      <c r="K6504" s="350">
        <v>69.069999999999993</v>
      </c>
      <c r="L6504" s="349" t="s">
        <v>1138</v>
      </c>
    </row>
    <row r="6505" spans="1:12" ht="13.5" x14ac:dyDescent="0.25">
      <c r="A6505" s="349" t="s">
        <v>7404</v>
      </c>
      <c r="B6505" s="349" t="s">
        <v>7405</v>
      </c>
      <c r="C6505" s="349" t="s">
        <v>7619</v>
      </c>
      <c r="D6505" s="349" t="s">
        <v>7620</v>
      </c>
      <c r="E6505" s="350" t="s">
        <v>24</v>
      </c>
      <c r="F6505" s="349" t="s">
        <v>24</v>
      </c>
      <c r="G6505" s="349">
        <v>87271</v>
      </c>
      <c r="H6505" s="349" t="s">
        <v>7626</v>
      </c>
      <c r="I6505" s="349" t="s">
        <v>194</v>
      </c>
      <c r="J6505" s="349" t="s">
        <v>1137</v>
      </c>
      <c r="K6505" s="350">
        <v>74.209999999999994</v>
      </c>
      <c r="L6505" s="349" t="s">
        <v>1138</v>
      </c>
    </row>
    <row r="6506" spans="1:12" ht="13.5" x14ac:dyDescent="0.25">
      <c r="A6506" s="349" t="s">
        <v>7404</v>
      </c>
      <c r="B6506" s="349" t="s">
        <v>7405</v>
      </c>
      <c r="C6506" s="349" t="s">
        <v>7619</v>
      </c>
      <c r="D6506" s="349" t="s">
        <v>7620</v>
      </c>
      <c r="E6506" s="350" t="s">
        <v>24</v>
      </c>
      <c r="F6506" s="349" t="s">
        <v>24</v>
      </c>
      <c r="G6506" s="349">
        <v>87273</v>
      </c>
      <c r="H6506" s="349" t="s">
        <v>7627</v>
      </c>
      <c r="I6506" s="349" t="s">
        <v>194</v>
      </c>
      <c r="J6506" s="349" t="s">
        <v>1137</v>
      </c>
      <c r="K6506" s="350">
        <v>72.069999999999993</v>
      </c>
      <c r="L6506" s="349" t="s">
        <v>1138</v>
      </c>
    </row>
    <row r="6507" spans="1:12" ht="13.5" x14ac:dyDescent="0.25">
      <c r="A6507" s="349" t="s">
        <v>7404</v>
      </c>
      <c r="B6507" s="349" t="s">
        <v>7405</v>
      </c>
      <c r="C6507" s="349" t="s">
        <v>7619</v>
      </c>
      <c r="D6507" s="349" t="s">
        <v>7620</v>
      </c>
      <c r="E6507" s="350" t="s">
        <v>24</v>
      </c>
      <c r="F6507" s="349" t="s">
        <v>24</v>
      </c>
      <c r="G6507" s="349">
        <v>87275</v>
      </c>
      <c r="H6507" s="349" t="s">
        <v>7628</v>
      </c>
      <c r="I6507" s="349" t="s">
        <v>194</v>
      </c>
      <c r="J6507" s="349" t="s">
        <v>1137</v>
      </c>
      <c r="K6507" s="350">
        <v>78.930000000000007</v>
      </c>
      <c r="L6507" s="349" t="s">
        <v>1138</v>
      </c>
    </row>
    <row r="6508" spans="1:12" ht="13.5" x14ac:dyDescent="0.25">
      <c r="A6508" s="349" t="s">
        <v>7404</v>
      </c>
      <c r="B6508" s="349" t="s">
        <v>7405</v>
      </c>
      <c r="C6508" s="349" t="s">
        <v>7619</v>
      </c>
      <c r="D6508" s="349" t="s">
        <v>7620</v>
      </c>
      <c r="E6508" s="350" t="s">
        <v>24</v>
      </c>
      <c r="F6508" s="349" t="s">
        <v>24</v>
      </c>
      <c r="G6508" s="349">
        <v>88788</v>
      </c>
      <c r="H6508" s="349" t="s">
        <v>7629</v>
      </c>
      <c r="I6508" s="349" t="s">
        <v>194</v>
      </c>
      <c r="J6508" s="349" t="s">
        <v>1137</v>
      </c>
      <c r="K6508" s="350">
        <v>311.8</v>
      </c>
      <c r="L6508" s="349" t="s">
        <v>1138</v>
      </c>
    </row>
    <row r="6509" spans="1:12" ht="13.5" x14ac:dyDescent="0.25">
      <c r="A6509" s="349" t="s">
        <v>7404</v>
      </c>
      <c r="B6509" s="349" t="s">
        <v>7405</v>
      </c>
      <c r="C6509" s="349" t="s">
        <v>7619</v>
      </c>
      <c r="D6509" s="349" t="s">
        <v>7620</v>
      </c>
      <c r="E6509" s="350" t="s">
        <v>24</v>
      </c>
      <c r="F6509" s="349" t="s">
        <v>24</v>
      </c>
      <c r="G6509" s="349">
        <v>88789</v>
      </c>
      <c r="H6509" s="349" t="s">
        <v>7630</v>
      </c>
      <c r="I6509" s="349" t="s">
        <v>194</v>
      </c>
      <c r="J6509" s="349" t="s">
        <v>1137</v>
      </c>
      <c r="K6509" s="350">
        <v>374</v>
      </c>
      <c r="L6509" s="349" t="s">
        <v>1138</v>
      </c>
    </row>
    <row r="6510" spans="1:12" ht="13.5" x14ac:dyDescent="0.25">
      <c r="A6510" s="349" t="s">
        <v>7404</v>
      </c>
      <c r="B6510" s="349" t="s">
        <v>7405</v>
      </c>
      <c r="C6510" s="349" t="s">
        <v>7619</v>
      </c>
      <c r="D6510" s="349" t="s">
        <v>7620</v>
      </c>
      <c r="E6510" s="350" t="s">
        <v>24</v>
      </c>
      <c r="F6510" s="349" t="s">
        <v>24</v>
      </c>
      <c r="G6510" s="349">
        <v>89045</v>
      </c>
      <c r="H6510" s="349" t="s">
        <v>7631</v>
      </c>
      <c r="I6510" s="349" t="s">
        <v>194</v>
      </c>
      <c r="J6510" s="349" t="s">
        <v>1137</v>
      </c>
      <c r="K6510" s="350">
        <v>66.42</v>
      </c>
      <c r="L6510" s="349" t="s">
        <v>1138</v>
      </c>
    </row>
    <row r="6511" spans="1:12" ht="13.5" x14ac:dyDescent="0.25">
      <c r="A6511" s="349" t="s">
        <v>7404</v>
      </c>
      <c r="B6511" s="349" t="s">
        <v>7405</v>
      </c>
      <c r="C6511" s="349" t="s">
        <v>7619</v>
      </c>
      <c r="D6511" s="349" t="s">
        <v>7620</v>
      </c>
      <c r="E6511" s="350" t="s">
        <v>24</v>
      </c>
      <c r="F6511" s="349" t="s">
        <v>24</v>
      </c>
      <c r="G6511" s="349">
        <v>89170</v>
      </c>
      <c r="H6511" s="349" t="s">
        <v>7632</v>
      </c>
      <c r="I6511" s="349" t="s">
        <v>194</v>
      </c>
      <c r="J6511" s="349" t="s">
        <v>1137</v>
      </c>
      <c r="K6511" s="350">
        <v>66.42</v>
      </c>
      <c r="L6511" s="349" t="s">
        <v>1138</v>
      </c>
    </row>
    <row r="6512" spans="1:12" ht="13.5" x14ac:dyDescent="0.25">
      <c r="A6512" s="349" t="s">
        <v>7404</v>
      </c>
      <c r="B6512" s="349" t="s">
        <v>7405</v>
      </c>
      <c r="C6512" s="349" t="s">
        <v>7619</v>
      </c>
      <c r="D6512" s="349" t="s">
        <v>7620</v>
      </c>
      <c r="E6512" s="350" t="s">
        <v>24</v>
      </c>
      <c r="F6512" s="349" t="s">
        <v>24</v>
      </c>
      <c r="G6512" s="349">
        <v>93393</v>
      </c>
      <c r="H6512" s="349" t="s">
        <v>7633</v>
      </c>
      <c r="I6512" s="349" t="s">
        <v>194</v>
      </c>
      <c r="J6512" s="349" t="s">
        <v>1137</v>
      </c>
      <c r="K6512" s="350">
        <v>54.61</v>
      </c>
      <c r="L6512" s="349" t="s">
        <v>1138</v>
      </c>
    </row>
    <row r="6513" spans="1:12" ht="13.5" x14ac:dyDescent="0.25">
      <c r="A6513" s="349" t="s">
        <v>7404</v>
      </c>
      <c r="B6513" s="349" t="s">
        <v>7405</v>
      </c>
      <c r="C6513" s="349" t="s">
        <v>7619</v>
      </c>
      <c r="D6513" s="349" t="s">
        <v>7620</v>
      </c>
      <c r="E6513" s="350" t="s">
        <v>24</v>
      </c>
      <c r="F6513" s="349" t="s">
        <v>24</v>
      </c>
      <c r="G6513" s="349">
        <v>93395</v>
      </c>
      <c r="H6513" s="349" t="s">
        <v>7634</v>
      </c>
      <c r="I6513" s="349" t="s">
        <v>194</v>
      </c>
      <c r="J6513" s="349" t="s">
        <v>1137</v>
      </c>
      <c r="K6513" s="350">
        <v>59.63</v>
      </c>
      <c r="L6513" s="349" t="s">
        <v>1138</v>
      </c>
    </row>
    <row r="6514" spans="1:12" ht="13.5" x14ac:dyDescent="0.25">
      <c r="A6514" s="349" t="s">
        <v>7404</v>
      </c>
      <c r="B6514" s="349" t="s">
        <v>7405</v>
      </c>
      <c r="C6514" s="349" t="s">
        <v>7619</v>
      </c>
      <c r="D6514" s="349" t="s">
        <v>7620</v>
      </c>
      <c r="E6514" s="350" t="s">
        <v>24</v>
      </c>
      <c r="F6514" s="349" t="s">
        <v>24</v>
      </c>
      <c r="G6514" s="349">
        <v>99195</v>
      </c>
      <c r="H6514" s="349" t="s">
        <v>7635</v>
      </c>
      <c r="I6514" s="349" t="s">
        <v>194</v>
      </c>
      <c r="J6514" s="349" t="s">
        <v>1137</v>
      </c>
      <c r="K6514" s="350">
        <v>62.02</v>
      </c>
      <c r="L6514" s="349" t="s">
        <v>1138</v>
      </c>
    </row>
    <row r="6515" spans="1:12" ht="13.5" x14ac:dyDescent="0.25">
      <c r="A6515" s="349" t="s">
        <v>7404</v>
      </c>
      <c r="B6515" s="349" t="s">
        <v>7405</v>
      </c>
      <c r="C6515" s="349" t="s">
        <v>7619</v>
      </c>
      <c r="D6515" s="349" t="s">
        <v>7620</v>
      </c>
      <c r="E6515" s="350" t="s">
        <v>24</v>
      </c>
      <c r="F6515" s="349" t="s">
        <v>24</v>
      </c>
      <c r="G6515" s="349">
        <v>99198</v>
      </c>
      <c r="H6515" s="349" t="s">
        <v>7636</v>
      </c>
      <c r="I6515" s="349" t="s">
        <v>194</v>
      </c>
      <c r="J6515" s="349" t="s">
        <v>1137</v>
      </c>
      <c r="K6515" s="350">
        <v>67.040000000000006</v>
      </c>
      <c r="L6515" s="349" t="s">
        <v>1138</v>
      </c>
    </row>
    <row r="6516" spans="1:12" ht="13.5" x14ac:dyDescent="0.25">
      <c r="A6516" s="349" t="s">
        <v>7404</v>
      </c>
      <c r="B6516" s="349" t="s">
        <v>7405</v>
      </c>
      <c r="C6516" s="349" t="s">
        <v>7619</v>
      </c>
      <c r="D6516" s="349" t="s">
        <v>7620</v>
      </c>
      <c r="E6516" s="350" t="s">
        <v>24</v>
      </c>
      <c r="F6516" s="349" t="s">
        <v>24</v>
      </c>
      <c r="G6516" s="349">
        <v>104611</v>
      </c>
      <c r="H6516" s="349" t="s">
        <v>7637</v>
      </c>
      <c r="I6516" s="349" t="s">
        <v>194</v>
      </c>
      <c r="J6516" s="349" t="s">
        <v>1137</v>
      </c>
      <c r="K6516" s="350">
        <v>88.94</v>
      </c>
      <c r="L6516" s="349" t="s">
        <v>1138</v>
      </c>
    </row>
    <row r="6517" spans="1:12" ht="13.5" x14ac:dyDescent="0.25">
      <c r="A6517" s="349" t="s">
        <v>7404</v>
      </c>
      <c r="B6517" s="349" t="s">
        <v>7405</v>
      </c>
      <c r="C6517" s="349" t="s">
        <v>7619</v>
      </c>
      <c r="D6517" s="349" t="s">
        <v>7620</v>
      </c>
      <c r="E6517" s="350" t="s">
        <v>24</v>
      </c>
      <c r="F6517" s="349" t="s">
        <v>24</v>
      </c>
      <c r="G6517" s="349">
        <v>104612</v>
      </c>
      <c r="H6517" s="349" t="s">
        <v>7638</v>
      </c>
      <c r="I6517" s="349" t="s">
        <v>194</v>
      </c>
      <c r="J6517" s="349" t="s">
        <v>1137</v>
      </c>
      <c r="K6517" s="350">
        <v>89.61</v>
      </c>
      <c r="L6517" s="349" t="s">
        <v>1138</v>
      </c>
    </row>
    <row r="6518" spans="1:12" ht="13.5" x14ac:dyDescent="0.25">
      <c r="A6518" s="349" t="s">
        <v>7404</v>
      </c>
      <c r="B6518" s="349" t="s">
        <v>7405</v>
      </c>
      <c r="C6518" s="349" t="s">
        <v>7619</v>
      </c>
      <c r="D6518" s="349" t="s">
        <v>7620</v>
      </c>
      <c r="E6518" s="350" t="s">
        <v>24</v>
      </c>
      <c r="F6518" s="349" t="s">
        <v>24</v>
      </c>
      <c r="G6518" s="349">
        <v>104613</v>
      </c>
      <c r="H6518" s="349" t="s">
        <v>7639</v>
      </c>
      <c r="I6518" s="349" t="s">
        <v>194</v>
      </c>
      <c r="J6518" s="349" t="s">
        <v>1137</v>
      </c>
      <c r="K6518" s="350">
        <v>68.62</v>
      </c>
      <c r="L6518" s="349" t="s">
        <v>1138</v>
      </c>
    </row>
    <row r="6519" spans="1:12" ht="13.5" x14ac:dyDescent="0.25">
      <c r="A6519" s="349" t="s">
        <v>7404</v>
      </c>
      <c r="B6519" s="349" t="s">
        <v>7405</v>
      </c>
      <c r="C6519" s="349" t="s">
        <v>7619</v>
      </c>
      <c r="D6519" s="349" t="s">
        <v>7620</v>
      </c>
      <c r="E6519" s="350" t="s">
        <v>24</v>
      </c>
      <c r="F6519" s="349" t="s">
        <v>24</v>
      </c>
      <c r="G6519" s="349">
        <v>104614</v>
      </c>
      <c r="H6519" s="349" t="s">
        <v>7640</v>
      </c>
      <c r="I6519" s="349" t="s">
        <v>194</v>
      </c>
      <c r="J6519" s="349" t="s">
        <v>1137</v>
      </c>
      <c r="K6519" s="350">
        <v>75.27</v>
      </c>
      <c r="L6519" s="349" t="s">
        <v>1138</v>
      </c>
    </row>
    <row r="6520" spans="1:12" ht="13.5" x14ac:dyDescent="0.25">
      <c r="A6520" s="349" t="s">
        <v>7404</v>
      </c>
      <c r="B6520" s="349" t="s">
        <v>7405</v>
      </c>
      <c r="C6520" s="349" t="s">
        <v>7619</v>
      </c>
      <c r="D6520" s="349" t="s">
        <v>7620</v>
      </c>
      <c r="E6520" s="350" t="s">
        <v>24</v>
      </c>
      <c r="F6520" s="349" t="s">
        <v>24</v>
      </c>
      <c r="G6520" s="349">
        <v>104615</v>
      </c>
      <c r="H6520" s="349" t="s">
        <v>7641</v>
      </c>
      <c r="I6520" s="349" t="s">
        <v>194</v>
      </c>
      <c r="J6520" s="349" t="s">
        <v>1137</v>
      </c>
      <c r="K6520" s="350">
        <v>216.74</v>
      </c>
      <c r="L6520" s="349" t="s">
        <v>1138</v>
      </c>
    </row>
    <row r="6521" spans="1:12" ht="13.5" x14ac:dyDescent="0.25">
      <c r="A6521" s="349" t="s">
        <v>7404</v>
      </c>
      <c r="B6521" s="349" t="s">
        <v>7405</v>
      </c>
      <c r="C6521" s="349" t="s">
        <v>7619</v>
      </c>
      <c r="D6521" s="349" t="s">
        <v>7620</v>
      </c>
      <c r="E6521" s="350" t="s">
        <v>24</v>
      </c>
      <c r="F6521" s="349" t="s">
        <v>24</v>
      </c>
      <c r="G6521" s="349">
        <v>104616</v>
      </c>
      <c r="H6521" s="349" t="s">
        <v>7642</v>
      </c>
      <c r="I6521" s="349" t="s">
        <v>194</v>
      </c>
      <c r="J6521" s="349" t="s">
        <v>1137</v>
      </c>
      <c r="K6521" s="350">
        <v>313.08</v>
      </c>
      <c r="L6521" s="349" t="s">
        <v>1138</v>
      </c>
    </row>
    <row r="6522" spans="1:12" ht="13.5" x14ac:dyDescent="0.25">
      <c r="A6522" s="349" t="s">
        <v>7404</v>
      </c>
      <c r="B6522" s="349" t="s">
        <v>7405</v>
      </c>
      <c r="C6522" s="349" t="s">
        <v>7619</v>
      </c>
      <c r="D6522" s="349" t="s">
        <v>7620</v>
      </c>
      <c r="E6522" s="350" t="s">
        <v>24</v>
      </c>
      <c r="F6522" s="349" t="s">
        <v>24</v>
      </c>
      <c r="G6522" s="349">
        <v>104617</v>
      </c>
      <c r="H6522" s="349" t="s">
        <v>7643</v>
      </c>
      <c r="I6522" s="349" t="s">
        <v>194</v>
      </c>
      <c r="J6522" s="349" t="s">
        <v>1137</v>
      </c>
      <c r="K6522" s="350">
        <v>226.88</v>
      </c>
      <c r="L6522" s="349" t="s">
        <v>1138</v>
      </c>
    </row>
    <row r="6523" spans="1:12" ht="13.5" x14ac:dyDescent="0.25">
      <c r="A6523" s="349" t="s">
        <v>7404</v>
      </c>
      <c r="B6523" s="349" t="s">
        <v>7405</v>
      </c>
      <c r="C6523" s="349" t="s">
        <v>7619</v>
      </c>
      <c r="D6523" s="349" t="s">
        <v>7620</v>
      </c>
      <c r="E6523" s="350" t="s">
        <v>24</v>
      </c>
      <c r="F6523" s="349" t="s">
        <v>24</v>
      </c>
      <c r="G6523" s="349">
        <v>104618</v>
      </c>
      <c r="H6523" s="349" t="s">
        <v>7644</v>
      </c>
      <c r="I6523" s="349" t="s">
        <v>194</v>
      </c>
      <c r="J6523" s="349" t="s">
        <v>1137</v>
      </c>
      <c r="K6523" s="350">
        <v>323.22000000000003</v>
      </c>
      <c r="L6523" s="349" t="s">
        <v>1138</v>
      </c>
    </row>
    <row r="6524" spans="1:12" ht="13.5" x14ac:dyDescent="0.25">
      <c r="A6524" s="349" t="s">
        <v>7404</v>
      </c>
      <c r="B6524" s="349" t="s">
        <v>7405</v>
      </c>
      <c r="C6524" s="349" t="s">
        <v>7619</v>
      </c>
      <c r="D6524" s="349" t="s">
        <v>7620</v>
      </c>
      <c r="E6524" s="350" t="s">
        <v>24</v>
      </c>
      <c r="F6524" s="349" t="s">
        <v>24</v>
      </c>
      <c r="G6524" s="349">
        <v>104619</v>
      </c>
      <c r="H6524" s="349" t="s">
        <v>7645</v>
      </c>
      <c r="I6524" s="349" t="s">
        <v>182</v>
      </c>
      <c r="J6524" s="349" t="s">
        <v>1137</v>
      </c>
      <c r="K6524" s="350">
        <v>22.83</v>
      </c>
      <c r="L6524" s="349" t="s">
        <v>1138</v>
      </c>
    </row>
    <row r="6525" spans="1:12" ht="13.5" x14ac:dyDescent="0.25">
      <c r="A6525" s="349" t="s">
        <v>7404</v>
      </c>
      <c r="B6525" s="349" t="s">
        <v>7405</v>
      </c>
      <c r="C6525" s="349" t="s">
        <v>7646</v>
      </c>
      <c r="D6525" s="349" t="s">
        <v>7647</v>
      </c>
      <c r="E6525" s="350" t="s">
        <v>24</v>
      </c>
      <c r="F6525" s="349" t="s">
        <v>24</v>
      </c>
      <c r="G6525" s="349">
        <v>101965</v>
      </c>
      <c r="H6525" s="349" t="s">
        <v>271</v>
      </c>
      <c r="I6525" s="349" t="s">
        <v>182</v>
      </c>
      <c r="J6525" s="349" t="s">
        <v>1333</v>
      </c>
      <c r="K6525" s="350">
        <v>80.08</v>
      </c>
      <c r="L6525" s="349" t="s">
        <v>1138</v>
      </c>
    </row>
    <row r="6526" spans="1:12" ht="13.5" x14ac:dyDescent="0.25">
      <c r="A6526" s="349" t="s">
        <v>7404</v>
      </c>
      <c r="B6526" s="349" t="s">
        <v>7405</v>
      </c>
      <c r="C6526" s="349" t="s">
        <v>7648</v>
      </c>
      <c r="D6526" s="349" t="s">
        <v>7649</v>
      </c>
      <c r="E6526" s="350" t="s">
        <v>24</v>
      </c>
      <c r="F6526" s="349" t="s">
        <v>24</v>
      </c>
      <c r="G6526" s="349">
        <v>101966</v>
      </c>
      <c r="H6526" s="349" t="s">
        <v>7650</v>
      </c>
      <c r="I6526" s="349" t="s">
        <v>182</v>
      </c>
      <c r="J6526" s="349" t="s">
        <v>1333</v>
      </c>
      <c r="K6526" s="350">
        <v>87.87</v>
      </c>
      <c r="L6526" s="349" t="s">
        <v>1138</v>
      </c>
    </row>
    <row r="6527" spans="1:12" ht="13.5" x14ac:dyDescent="0.25">
      <c r="A6527" s="349" t="s">
        <v>7404</v>
      </c>
      <c r="B6527" s="349" t="s">
        <v>7405</v>
      </c>
      <c r="C6527" s="349" t="s">
        <v>7648</v>
      </c>
      <c r="D6527" s="349" t="s">
        <v>7649</v>
      </c>
      <c r="E6527" s="350" t="s">
        <v>24</v>
      </c>
      <c r="F6527" s="349" t="s">
        <v>24</v>
      </c>
      <c r="G6527" s="349">
        <v>101979</v>
      </c>
      <c r="H6527" s="349" t="s">
        <v>7651</v>
      </c>
      <c r="I6527" s="349" t="s">
        <v>182</v>
      </c>
      <c r="J6527" s="349" t="s">
        <v>1137</v>
      </c>
      <c r="K6527" s="350">
        <v>46.86</v>
      </c>
      <c r="L6527" s="349" t="s">
        <v>1138</v>
      </c>
    </row>
    <row r="6528" spans="1:12" ht="13.5" x14ac:dyDescent="0.25">
      <c r="A6528" s="349" t="s">
        <v>7404</v>
      </c>
      <c r="B6528" s="349" t="s">
        <v>7405</v>
      </c>
      <c r="C6528" s="349" t="s">
        <v>7652</v>
      </c>
      <c r="D6528" s="349" t="s">
        <v>7653</v>
      </c>
      <c r="E6528" s="350" t="s">
        <v>24</v>
      </c>
      <c r="F6528" s="349" t="s">
        <v>24</v>
      </c>
      <c r="G6528" s="349">
        <v>96112</v>
      </c>
      <c r="H6528" s="349" t="s">
        <v>32820</v>
      </c>
      <c r="I6528" s="349" t="s">
        <v>194</v>
      </c>
      <c r="J6528" s="349" t="s">
        <v>1333</v>
      </c>
      <c r="K6528" s="350">
        <v>140.13999999999999</v>
      </c>
      <c r="L6528" s="349" t="s">
        <v>1138</v>
      </c>
    </row>
    <row r="6529" spans="1:12" ht="13.5" x14ac:dyDescent="0.25">
      <c r="A6529" s="349" t="s">
        <v>7404</v>
      </c>
      <c r="B6529" s="349" t="s">
        <v>7405</v>
      </c>
      <c r="C6529" s="349" t="s">
        <v>7652</v>
      </c>
      <c r="D6529" s="349" t="s">
        <v>7653</v>
      </c>
      <c r="E6529" s="350" t="s">
        <v>24</v>
      </c>
      <c r="F6529" s="349" t="s">
        <v>24</v>
      </c>
      <c r="G6529" s="349">
        <v>96122</v>
      </c>
      <c r="H6529" s="349" t="s">
        <v>32821</v>
      </c>
      <c r="I6529" s="349" t="s">
        <v>182</v>
      </c>
      <c r="J6529" s="349" t="s">
        <v>1333</v>
      </c>
      <c r="K6529" s="350">
        <v>44.68</v>
      </c>
      <c r="L6529" s="349" t="s">
        <v>1138</v>
      </c>
    </row>
    <row r="6530" spans="1:12" ht="13.5" x14ac:dyDescent="0.25">
      <c r="A6530" s="349" t="s">
        <v>7404</v>
      </c>
      <c r="B6530" s="349" t="s">
        <v>7405</v>
      </c>
      <c r="C6530" s="349" t="s">
        <v>7652</v>
      </c>
      <c r="D6530" s="349" t="s">
        <v>7653</v>
      </c>
      <c r="E6530" s="350" t="s">
        <v>24</v>
      </c>
      <c r="F6530" s="349" t="s">
        <v>24</v>
      </c>
      <c r="G6530" s="349">
        <v>104756</v>
      </c>
      <c r="H6530" s="349" t="s">
        <v>32822</v>
      </c>
      <c r="I6530" s="349" t="s">
        <v>194</v>
      </c>
      <c r="J6530" s="349" t="s">
        <v>1333</v>
      </c>
      <c r="K6530" s="350">
        <v>186.89</v>
      </c>
      <c r="L6530" s="349" t="s">
        <v>1138</v>
      </c>
    </row>
    <row r="6531" spans="1:12" ht="13.5" x14ac:dyDescent="0.25">
      <c r="A6531" s="349" t="s">
        <v>7404</v>
      </c>
      <c r="B6531" s="349" t="s">
        <v>7405</v>
      </c>
      <c r="C6531" s="349" t="s">
        <v>7654</v>
      </c>
      <c r="D6531" s="349" t="s">
        <v>7655</v>
      </c>
      <c r="E6531" s="350" t="s">
        <v>24</v>
      </c>
      <c r="F6531" s="349" t="s">
        <v>24</v>
      </c>
      <c r="G6531" s="349">
        <v>96109</v>
      </c>
      <c r="H6531" s="349" t="s">
        <v>32823</v>
      </c>
      <c r="I6531" s="349" t="s">
        <v>194</v>
      </c>
      <c r="J6531" s="349" t="s">
        <v>1333</v>
      </c>
      <c r="K6531" s="350">
        <v>46.19</v>
      </c>
      <c r="L6531" s="349" t="s">
        <v>1138</v>
      </c>
    </row>
    <row r="6532" spans="1:12" ht="13.5" x14ac:dyDescent="0.25">
      <c r="A6532" s="349" t="s">
        <v>7404</v>
      </c>
      <c r="B6532" s="349" t="s">
        <v>7405</v>
      </c>
      <c r="C6532" s="349" t="s">
        <v>7654</v>
      </c>
      <c r="D6532" s="349" t="s">
        <v>7655</v>
      </c>
      <c r="E6532" s="350" t="s">
        <v>24</v>
      </c>
      <c r="F6532" s="349" t="s">
        <v>24</v>
      </c>
      <c r="G6532" s="349">
        <v>96110</v>
      </c>
      <c r="H6532" s="349" t="s">
        <v>32824</v>
      </c>
      <c r="I6532" s="349" t="s">
        <v>194</v>
      </c>
      <c r="J6532" s="349" t="s">
        <v>1333</v>
      </c>
      <c r="K6532" s="350">
        <v>74.709999999999994</v>
      </c>
      <c r="L6532" s="349" t="s">
        <v>1138</v>
      </c>
    </row>
    <row r="6533" spans="1:12" ht="13.5" x14ac:dyDescent="0.25">
      <c r="A6533" s="349" t="s">
        <v>7404</v>
      </c>
      <c r="B6533" s="349" t="s">
        <v>7405</v>
      </c>
      <c r="C6533" s="349" t="s">
        <v>7654</v>
      </c>
      <c r="D6533" s="349" t="s">
        <v>7655</v>
      </c>
      <c r="E6533" s="350" t="s">
        <v>24</v>
      </c>
      <c r="F6533" s="349" t="s">
        <v>24</v>
      </c>
      <c r="G6533" s="349">
        <v>96113</v>
      </c>
      <c r="H6533" s="349" t="s">
        <v>32825</v>
      </c>
      <c r="I6533" s="349" t="s">
        <v>194</v>
      </c>
      <c r="J6533" s="349" t="s">
        <v>1333</v>
      </c>
      <c r="K6533" s="350">
        <v>41.95</v>
      </c>
      <c r="L6533" s="349" t="s">
        <v>1138</v>
      </c>
    </row>
    <row r="6534" spans="1:12" ht="13.5" x14ac:dyDescent="0.25">
      <c r="A6534" s="349" t="s">
        <v>7404</v>
      </c>
      <c r="B6534" s="349" t="s">
        <v>7405</v>
      </c>
      <c r="C6534" s="349" t="s">
        <v>7654</v>
      </c>
      <c r="D6534" s="349" t="s">
        <v>7655</v>
      </c>
      <c r="E6534" s="350" t="s">
        <v>24</v>
      </c>
      <c r="F6534" s="349" t="s">
        <v>24</v>
      </c>
      <c r="G6534" s="349">
        <v>96114</v>
      </c>
      <c r="H6534" s="349" t="s">
        <v>32826</v>
      </c>
      <c r="I6534" s="349" t="s">
        <v>194</v>
      </c>
      <c r="J6534" s="349" t="s">
        <v>1333</v>
      </c>
      <c r="K6534" s="350">
        <v>74.95</v>
      </c>
      <c r="L6534" s="349" t="s">
        <v>1138</v>
      </c>
    </row>
    <row r="6535" spans="1:12" ht="13.5" x14ac:dyDescent="0.25">
      <c r="A6535" s="349" t="s">
        <v>7404</v>
      </c>
      <c r="B6535" s="349" t="s">
        <v>7405</v>
      </c>
      <c r="C6535" s="349" t="s">
        <v>7654</v>
      </c>
      <c r="D6535" s="349" t="s">
        <v>7655</v>
      </c>
      <c r="E6535" s="350" t="s">
        <v>24</v>
      </c>
      <c r="F6535" s="349" t="s">
        <v>24</v>
      </c>
      <c r="G6535" s="349">
        <v>96120</v>
      </c>
      <c r="H6535" s="349" t="s">
        <v>32827</v>
      </c>
      <c r="I6535" s="349" t="s">
        <v>182</v>
      </c>
      <c r="J6535" s="349" t="s">
        <v>1333</v>
      </c>
      <c r="K6535" s="350">
        <v>2.75</v>
      </c>
      <c r="L6535" s="349" t="s">
        <v>1138</v>
      </c>
    </row>
    <row r="6536" spans="1:12" ht="13.5" x14ac:dyDescent="0.25">
      <c r="A6536" s="349" t="s">
        <v>7404</v>
      </c>
      <c r="B6536" s="349" t="s">
        <v>7405</v>
      </c>
      <c r="C6536" s="349" t="s">
        <v>7654</v>
      </c>
      <c r="D6536" s="349" t="s">
        <v>7655</v>
      </c>
      <c r="E6536" s="350" t="s">
        <v>24</v>
      </c>
      <c r="F6536" s="349" t="s">
        <v>24</v>
      </c>
      <c r="G6536" s="349">
        <v>96123</v>
      </c>
      <c r="H6536" s="349" t="s">
        <v>32828</v>
      </c>
      <c r="I6536" s="349" t="s">
        <v>182</v>
      </c>
      <c r="J6536" s="349" t="s">
        <v>1333</v>
      </c>
      <c r="K6536" s="350">
        <v>28.63</v>
      </c>
      <c r="L6536" s="349" t="s">
        <v>1138</v>
      </c>
    </row>
    <row r="6537" spans="1:12" ht="13.5" x14ac:dyDescent="0.25">
      <c r="A6537" s="349" t="s">
        <v>7404</v>
      </c>
      <c r="B6537" s="349" t="s">
        <v>7405</v>
      </c>
      <c r="C6537" s="349" t="s">
        <v>7654</v>
      </c>
      <c r="D6537" s="349" t="s">
        <v>7655</v>
      </c>
      <c r="E6537" s="350" t="s">
        <v>24</v>
      </c>
      <c r="F6537" s="349" t="s">
        <v>24</v>
      </c>
      <c r="G6537" s="349">
        <v>99054</v>
      </c>
      <c r="H6537" s="349" t="s">
        <v>32829</v>
      </c>
      <c r="I6537" s="349" t="s">
        <v>194</v>
      </c>
      <c r="J6537" s="349" t="s">
        <v>1333</v>
      </c>
      <c r="K6537" s="350">
        <v>52.46</v>
      </c>
      <c r="L6537" s="349" t="s">
        <v>1138</v>
      </c>
    </row>
    <row r="6538" spans="1:12" ht="13.5" x14ac:dyDescent="0.25">
      <c r="A6538" s="349" t="s">
        <v>7404</v>
      </c>
      <c r="B6538" s="349" t="s">
        <v>7405</v>
      </c>
      <c r="C6538" s="349" t="s">
        <v>7656</v>
      </c>
      <c r="D6538" s="349" t="s">
        <v>7657</v>
      </c>
      <c r="E6538" s="350" t="s">
        <v>24</v>
      </c>
      <c r="F6538" s="349" t="s">
        <v>24</v>
      </c>
      <c r="G6538" s="349">
        <v>96111</v>
      </c>
      <c r="H6538" s="349" t="s">
        <v>32830</v>
      </c>
      <c r="I6538" s="349" t="s">
        <v>194</v>
      </c>
      <c r="J6538" s="349" t="s">
        <v>1333</v>
      </c>
      <c r="K6538" s="350">
        <v>61.03</v>
      </c>
      <c r="L6538" s="349" t="s">
        <v>1138</v>
      </c>
    </row>
    <row r="6539" spans="1:12" ht="13.5" x14ac:dyDescent="0.25">
      <c r="A6539" s="349" t="s">
        <v>7404</v>
      </c>
      <c r="B6539" s="349" t="s">
        <v>7405</v>
      </c>
      <c r="C6539" s="349" t="s">
        <v>7656</v>
      </c>
      <c r="D6539" s="349" t="s">
        <v>7657</v>
      </c>
      <c r="E6539" s="350" t="s">
        <v>24</v>
      </c>
      <c r="F6539" s="349" t="s">
        <v>24</v>
      </c>
      <c r="G6539" s="349">
        <v>96116</v>
      </c>
      <c r="H6539" s="349" t="s">
        <v>32831</v>
      </c>
      <c r="I6539" s="349" t="s">
        <v>194</v>
      </c>
      <c r="J6539" s="349" t="s">
        <v>1333</v>
      </c>
      <c r="K6539" s="350">
        <v>62.65</v>
      </c>
      <c r="L6539" s="349" t="s">
        <v>1138</v>
      </c>
    </row>
    <row r="6540" spans="1:12" ht="13.5" x14ac:dyDescent="0.25">
      <c r="A6540" s="349" t="s">
        <v>7404</v>
      </c>
      <c r="B6540" s="349" t="s">
        <v>7405</v>
      </c>
      <c r="C6540" s="349" t="s">
        <v>7656</v>
      </c>
      <c r="D6540" s="349" t="s">
        <v>7657</v>
      </c>
      <c r="E6540" s="350" t="s">
        <v>24</v>
      </c>
      <c r="F6540" s="349" t="s">
        <v>24</v>
      </c>
      <c r="G6540" s="349">
        <v>96121</v>
      </c>
      <c r="H6540" s="349" t="s">
        <v>32832</v>
      </c>
      <c r="I6540" s="349" t="s">
        <v>182</v>
      </c>
      <c r="J6540" s="349" t="s">
        <v>1333</v>
      </c>
      <c r="K6540" s="350">
        <v>12.11</v>
      </c>
      <c r="L6540" s="349" t="s">
        <v>1138</v>
      </c>
    </row>
    <row r="6541" spans="1:12" ht="13.5" x14ac:dyDescent="0.25">
      <c r="A6541" s="349" t="s">
        <v>7404</v>
      </c>
      <c r="B6541" s="349" t="s">
        <v>7405</v>
      </c>
      <c r="C6541" s="349" t="s">
        <v>7656</v>
      </c>
      <c r="D6541" s="349" t="s">
        <v>7657</v>
      </c>
      <c r="E6541" s="350" t="s">
        <v>24</v>
      </c>
      <c r="F6541" s="349" t="s">
        <v>24</v>
      </c>
      <c r="G6541" s="349">
        <v>96485</v>
      </c>
      <c r="H6541" s="349" t="s">
        <v>32833</v>
      </c>
      <c r="I6541" s="349" t="s">
        <v>194</v>
      </c>
      <c r="J6541" s="349" t="s">
        <v>1333</v>
      </c>
      <c r="K6541" s="350">
        <v>69.89</v>
      </c>
      <c r="L6541" s="349" t="s">
        <v>1138</v>
      </c>
    </row>
    <row r="6542" spans="1:12" ht="13.5" x14ac:dyDescent="0.25">
      <c r="A6542" s="349" t="s">
        <v>7404</v>
      </c>
      <c r="B6542" s="349" t="s">
        <v>7405</v>
      </c>
      <c r="C6542" s="349" t="s">
        <v>7656</v>
      </c>
      <c r="D6542" s="349" t="s">
        <v>7657</v>
      </c>
      <c r="E6542" s="350" t="s">
        <v>24</v>
      </c>
      <c r="F6542" s="349" t="s">
        <v>24</v>
      </c>
      <c r="G6542" s="349">
        <v>96486</v>
      </c>
      <c r="H6542" s="349" t="s">
        <v>32834</v>
      </c>
      <c r="I6542" s="349" t="s">
        <v>194</v>
      </c>
      <c r="J6542" s="349" t="s">
        <v>1333</v>
      </c>
      <c r="K6542" s="350">
        <v>71.510000000000005</v>
      </c>
      <c r="L6542" s="349" t="s">
        <v>1138</v>
      </c>
    </row>
    <row r="6543" spans="1:12" ht="13.5" x14ac:dyDescent="0.25">
      <c r="A6543" s="349" t="s">
        <v>7404</v>
      </c>
      <c r="B6543" s="349" t="s">
        <v>7405</v>
      </c>
      <c r="C6543" s="349" t="s">
        <v>7658</v>
      </c>
      <c r="D6543" s="349" t="s">
        <v>7659</v>
      </c>
      <c r="E6543" s="350" t="s">
        <v>24</v>
      </c>
      <c r="F6543" s="349" t="s">
        <v>24</v>
      </c>
      <c r="G6543" s="349">
        <v>91515</v>
      </c>
      <c r="H6543" s="349" t="s">
        <v>7660</v>
      </c>
      <c r="I6543" s="349" t="s">
        <v>194</v>
      </c>
      <c r="J6543" s="349" t="s">
        <v>1137</v>
      </c>
      <c r="K6543" s="350">
        <v>6.23</v>
      </c>
      <c r="L6543" s="349" t="s">
        <v>1138</v>
      </c>
    </row>
    <row r="6544" spans="1:12" ht="13.5" x14ac:dyDescent="0.25">
      <c r="A6544" s="349" t="s">
        <v>7404</v>
      </c>
      <c r="B6544" s="349" t="s">
        <v>7405</v>
      </c>
      <c r="C6544" s="349" t="s">
        <v>7658</v>
      </c>
      <c r="D6544" s="349" t="s">
        <v>7659</v>
      </c>
      <c r="E6544" s="350" t="s">
        <v>24</v>
      </c>
      <c r="F6544" s="349" t="s">
        <v>24</v>
      </c>
      <c r="G6544" s="349">
        <v>91519</v>
      </c>
      <c r="H6544" s="349" t="s">
        <v>7661</v>
      </c>
      <c r="I6544" s="349" t="s">
        <v>194</v>
      </c>
      <c r="J6544" s="349" t="s">
        <v>1137</v>
      </c>
      <c r="K6544" s="350">
        <v>8.3800000000000008</v>
      </c>
      <c r="L6544" s="349" t="s">
        <v>1138</v>
      </c>
    </row>
    <row r="6545" spans="1:12" ht="13.5" x14ac:dyDescent="0.25">
      <c r="A6545" s="349" t="s">
        <v>7404</v>
      </c>
      <c r="B6545" s="349" t="s">
        <v>7405</v>
      </c>
      <c r="C6545" s="349" t="s">
        <v>7658</v>
      </c>
      <c r="D6545" s="349" t="s">
        <v>7659</v>
      </c>
      <c r="E6545" s="350" t="s">
        <v>24</v>
      </c>
      <c r="F6545" s="349" t="s">
        <v>24</v>
      </c>
      <c r="G6545" s="349">
        <v>91520</v>
      </c>
      <c r="H6545" s="349" t="s">
        <v>7662</v>
      </c>
      <c r="I6545" s="349" t="s">
        <v>194</v>
      </c>
      <c r="J6545" s="349" t="s">
        <v>1137</v>
      </c>
      <c r="K6545" s="350">
        <v>2.33</v>
      </c>
      <c r="L6545" s="349" t="s">
        <v>1138</v>
      </c>
    </row>
    <row r="6546" spans="1:12" ht="13.5" x14ac:dyDescent="0.25">
      <c r="A6546" s="349" t="s">
        <v>7404</v>
      </c>
      <c r="B6546" s="349" t="s">
        <v>7405</v>
      </c>
      <c r="C6546" s="349" t="s">
        <v>7658</v>
      </c>
      <c r="D6546" s="349" t="s">
        <v>7659</v>
      </c>
      <c r="E6546" s="350" t="s">
        <v>24</v>
      </c>
      <c r="F6546" s="349" t="s">
        <v>24</v>
      </c>
      <c r="G6546" s="349">
        <v>91522</v>
      </c>
      <c r="H6546" s="349" t="s">
        <v>7663</v>
      </c>
      <c r="I6546" s="349" t="s">
        <v>194</v>
      </c>
      <c r="J6546" s="349" t="s">
        <v>1137</v>
      </c>
      <c r="K6546" s="350">
        <v>3.22</v>
      </c>
      <c r="L6546" s="349" t="s">
        <v>1138</v>
      </c>
    </row>
    <row r="6547" spans="1:12" ht="13.5" x14ac:dyDescent="0.25">
      <c r="A6547" s="349" t="s">
        <v>7404</v>
      </c>
      <c r="B6547" s="349" t="s">
        <v>7405</v>
      </c>
      <c r="C6547" s="349" t="s">
        <v>7658</v>
      </c>
      <c r="D6547" s="349" t="s">
        <v>7659</v>
      </c>
      <c r="E6547" s="350" t="s">
        <v>24</v>
      </c>
      <c r="F6547" s="349" t="s">
        <v>24</v>
      </c>
      <c r="G6547" s="349">
        <v>91525</v>
      </c>
      <c r="H6547" s="349" t="s">
        <v>7664</v>
      </c>
      <c r="I6547" s="349" t="s">
        <v>194</v>
      </c>
      <c r="J6547" s="349" t="s">
        <v>1137</v>
      </c>
      <c r="K6547" s="350">
        <v>7.34</v>
      </c>
      <c r="L6547" s="349" t="s">
        <v>1138</v>
      </c>
    </row>
    <row r="6548" spans="1:12" ht="13.5" x14ac:dyDescent="0.25">
      <c r="A6548" s="349" t="s">
        <v>7404</v>
      </c>
      <c r="B6548" s="349" t="s">
        <v>7405</v>
      </c>
      <c r="C6548" s="349" t="s">
        <v>7658</v>
      </c>
      <c r="D6548" s="349" t="s">
        <v>7659</v>
      </c>
      <c r="E6548" s="350" t="s">
        <v>24</v>
      </c>
      <c r="F6548" s="349" t="s">
        <v>24</v>
      </c>
      <c r="G6548" s="349">
        <v>104412</v>
      </c>
      <c r="H6548" s="349" t="s">
        <v>7665</v>
      </c>
      <c r="I6548" s="349" t="s">
        <v>194</v>
      </c>
      <c r="J6548" s="349" t="s">
        <v>1137</v>
      </c>
      <c r="K6548" s="350">
        <v>2.88</v>
      </c>
      <c r="L6548" s="349" t="s">
        <v>1138</v>
      </c>
    </row>
    <row r="6549" spans="1:12" ht="13.5" x14ac:dyDescent="0.25">
      <c r="A6549" s="349" t="s">
        <v>7404</v>
      </c>
      <c r="B6549" s="349" t="s">
        <v>7405</v>
      </c>
      <c r="C6549" s="349" t="s">
        <v>7658</v>
      </c>
      <c r="D6549" s="349" t="s">
        <v>7659</v>
      </c>
      <c r="E6549" s="350" t="s">
        <v>24</v>
      </c>
      <c r="F6549" s="349" t="s">
        <v>24</v>
      </c>
      <c r="G6549" s="349">
        <v>104413</v>
      </c>
      <c r="H6549" s="349" t="s">
        <v>7666</v>
      </c>
      <c r="I6549" s="349" t="s">
        <v>194</v>
      </c>
      <c r="J6549" s="349" t="s">
        <v>1137</v>
      </c>
      <c r="K6549" s="350">
        <v>5.08</v>
      </c>
      <c r="L6549" s="349" t="s">
        <v>1138</v>
      </c>
    </row>
    <row r="6550" spans="1:12" ht="13.5" x14ac:dyDescent="0.25">
      <c r="A6550" s="349" t="s">
        <v>7404</v>
      </c>
      <c r="B6550" s="349" t="s">
        <v>7405</v>
      </c>
      <c r="C6550" s="349" t="s">
        <v>7658</v>
      </c>
      <c r="D6550" s="349" t="s">
        <v>7659</v>
      </c>
      <c r="E6550" s="350" t="s">
        <v>24</v>
      </c>
      <c r="F6550" s="349" t="s">
        <v>24</v>
      </c>
      <c r="G6550" s="349">
        <v>104414</v>
      </c>
      <c r="H6550" s="349" t="s">
        <v>7667</v>
      </c>
      <c r="I6550" s="349" t="s">
        <v>194</v>
      </c>
      <c r="J6550" s="349" t="s">
        <v>1137</v>
      </c>
      <c r="K6550" s="350">
        <v>6.58</v>
      </c>
      <c r="L6550" s="349" t="s">
        <v>1138</v>
      </c>
    </row>
    <row r="6551" spans="1:12" ht="13.5" x14ac:dyDescent="0.25">
      <c r="A6551" s="349" t="s">
        <v>7404</v>
      </c>
      <c r="B6551" s="349" t="s">
        <v>7405</v>
      </c>
      <c r="C6551" s="349" t="s">
        <v>7658</v>
      </c>
      <c r="D6551" s="349" t="s">
        <v>7659</v>
      </c>
      <c r="E6551" s="350" t="s">
        <v>24</v>
      </c>
      <c r="F6551" s="349" t="s">
        <v>24</v>
      </c>
      <c r="G6551" s="349">
        <v>104415</v>
      </c>
      <c r="H6551" s="349" t="s">
        <v>7668</v>
      </c>
      <c r="I6551" s="349" t="s">
        <v>194</v>
      </c>
      <c r="J6551" s="349" t="s">
        <v>1137</v>
      </c>
      <c r="K6551" s="350">
        <v>11.5</v>
      </c>
      <c r="L6551" s="349" t="s">
        <v>1138</v>
      </c>
    </row>
    <row r="6552" spans="1:12" ht="13.5" x14ac:dyDescent="0.25">
      <c r="A6552" s="349" t="s">
        <v>7404</v>
      </c>
      <c r="B6552" s="349" t="s">
        <v>7405</v>
      </c>
      <c r="C6552" s="349" t="s">
        <v>7658</v>
      </c>
      <c r="D6552" s="349" t="s">
        <v>7659</v>
      </c>
      <c r="E6552" s="350" t="s">
        <v>24</v>
      </c>
      <c r="F6552" s="349" t="s">
        <v>24</v>
      </c>
      <c r="G6552" s="349">
        <v>104416</v>
      </c>
      <c r="H6552" s="349" t="s">
        <v>7669</v>
      </c>
      <c r="I6552" s="349" t="s">
        <v>194</v>
      </c>
      <c r="J6552" s="349" t="s">
        <v>1137</v>
      </c>
      <c r="K6552" s="350">
        <v>1.98</v>
      </c>
      <c r="L6552" s="349" t="s">
        <v>1138</v>
      </c>
    </row>
    <row r="6553" spans="1:12" ht="13.5" x14ac:dyDescent="0.25">
      <c r="A6553" s="349" t="s">
        <v>7404</v>
      </c>
      <c r="B6553" s="349" t="s">
        <v>7405</v>
      </c>
      <c r="C6553" s="349" t="s">
        <v>7658</v>
      </c>
      <c r="D6553" s="349" t="s">
        <v>7659</v>
      </c>
      <c r="E6553" s="350" t="s">
        <v>24</v>
      </c>
      <c r="F6553" s="349" t="s">
        <v>24</v>
      </c>
      <c r="G6553" s="349">
        <v>104417</v>
      </c>
      <c r="H6553" s="349" t="s">
        <v>7670</v>
      </c>
      <c r="I6553" s="349" t="s">
        <v>194</v>
      </c>
      <c r="J6553" s="349" t="s">
        <v>1137</v>
      </c>
      <c r="K6553" s="350">
        <v>4.1900000000000004</v>
      </c>
      <c r="L6553" s="349" t="s">
        <v>1138</v>
      </c>
    </row>
    <row r="6554" spans="1:12" ht="13.5" x14ac:dyDescent="0.25">
      <c r="A6554" s="349" t="s">
        <v>7404</v>
      </c>
      <c r="B6554" s="349" t="s">
        <v>7405</v>
      </c>
      <c r="C6554" s="349" t="s">
        <v>7658</v>
      </c>
      <c r="D6554" s="349" t="s">
        <v>7659</v>
      </c>
      <c r="E6554" s="350" t="s">
        <v>24</v>
      </c>
      <c r="F6554" s="349" t="s">
        <v>24</v>
      </c>
      <c r="G6554" s="349">
        <v>104418</v>
      </c>
      <c r="H6554" s="349" t="s">
        <v>7671</v>
      </c>
      <c r="I6554" s="349" t="s">
        <v>194</v>
      </c>
      <c r="J6554" s="349" t="s">
        <v>1137</v>
      </c>
      <c r="K6554" s="350">
        <v>2.7</v>
      </c>
      <c r="L6554" s="349" t="s">
        <v>1138</v>
      </c>
    </row>
    <row r="6555" spans="1:12" ht="13.5" x14ac:dyDescent="0.25">
      <c r="A6555" s="349" t="s">
        <v>7404</v>
      </c>
      <c r="B6555" s="349" t="s">
        <v>7405</v>
      </c>
      <c r="C6555" s="349" t="s">
        <v>7658</v>
      </c>
      <c r="D6555" s="349" t="s">
        <v>7659</v>
      </c>
      <c r="E6555" s="350" t="s">
        <v>24</v>
      </c>
      <c r="F6555" s="349" t="s">
        <v>24</v>
      </c>
      <c r="G6555" s="349">
        <v>104419</v>
      </c>
      <c r="H6555" s="349" t="s">
        <v>7672</v>
      </c>
      <c r="I6555" s="349" t="s">
        <v>194</v>
      </c>
      <c r="J6555" s="349" t="s">
        <v>1137</v>
      </c>
      <c r="K6555" s="350">
        <v>11.21</v>
      </c>
      <c r="L6555" s="349" t="s">
        <v>1138</v>
      </c>
    </row>
    <row r="6556" spans="1:12" ht="13.5" x14ac:dyDescent="0.25">
      <c r="A6556" s="349" t="s">
        <v>7404</v>
      </c>
      <c r="B6556" s="349" t="s">
        <v>7405</v>
      </c>
      <c r="C6556" s="349" t="s">
        <v>7658</v>
      </c>
      <c r="D6556" s="349" t="s">
        <v>7659</v>
      </c>
      <c r="E6556" s="350" t="s">
        <v>24</v>
      </c>
      <c r="F6556" s="349" t="s">
        <v>24</v>
      </c>
      <c r="G6556" s="349">
        <v>104420</v>
      </c>
      <c r="H6556" s="349" t="s">
        <v>7673</v>
      </c>
      <c r="I6556" s="349" t="s">
        <v>194</v>
      </c>
      <c r="J6556" s="349" t="s">
        <v>1137</v>
      </c>
      <c r="K6556" s="350">
        <v>10.11</v>
      </c>
      <c r="L6556" s="349" t="s">
        <v>1138</v>
      </c>
    </row>
    <row r="6557" spans="1:12" ht="13.5" x14ac:dyDescent="0.25">
      <c r="A6557" s="349" t="s">
        <v>7404</v>
      </c>
      <c r="B6557" s="349" t="s">
        <v>7405</v>
      </c>
      <c r="C6557" s="349" t="s">
        <v>7658</v>
      </c>
      <c r="D6557" s="349" t="s">
        <v>7659</v>
      </c>
      <c r="E6557" s="350" t="s">
        <v>24</v>
      </c>
      <c r="F6557" s="349" t="s">
        <v>24</v>
      </c>
      <c r="G6557" s="349">
        <v>104421</v>
      </c>
      <c r="H6557" s="349" t="s">
        <v>7674</v>
      </c>
      <c r="I6557" s="349" t="s">
        <v>194</v>
      </c>
      <c r="J6557" s="349" t="s">
        <v>1137</v>
      </c>
      <c r="K6557" s="350">
        <v>14.06</v>
      </c>
      <c r="L6557" s="349" t="s">
        <v>1138</v>
      </c>
    </row>
    <row r="6558" spans="1:12" ht="13.5" x14ac:dyDescent="0.25">
      <c r="A6558" s="349" t="s">
        <v>7404</v>
      </c>
      <c r="B6558" s="349" t="s">
        <v>7405</v>
      </c>
      <c r="C6558" s="349" t="s">
        <v>7658</v>
      </c>
      <c r="D6558" s="349" t="s">
        <v>7659</v>
      </c>
      <c r="E6558" s="350" t="s">
        <v>24</v>
      </c>
      <c r="F6558" s="349" t="s">
        <v>24</v>
      </c>
      <c r="G6558" s="349">
        <v>104422</v>
      </c>
      <c r="H6558" s="349" t="s">
        <v>7675</v>
      </c>
      <c r="I6558" s="349" t="s">
        <v>194</v>
      </c>
      <c r="J6558" s="349" t="s">
        <v>1137</v>
      </c>
      <c r="K6558" s="350">
        <v>8.15</v>
      </c>
      <c r="L6558" s="349" t="s">
        <v>1138</v>
      </c>
    </row>
    <row r="6559" spans="1:12" ht="13.5" x14ac:dyDescent="0.25">
      <c r="A6559" s="349" t="s">
        <v>7404</v>
      </c>
      <c r="B6559" s="349" t="s">
        <v>7405</v>
      </c>
      <c r="C6559" s="349" t="s">
        <v>7658</v>
      </c>
      <c r="D6559" s="349" t="s">
        <v>7659</v>
      </c>
      <c r="E6559" s="350" t="s">
        <v>24</v>
      </c>
      <c r="F6559" s="349" t="s">
        <v>24</v>
      </c>
      <c r="G6559" s="349">
        <v>104423</v>
      </c>
      <c r="H6559" s="349" t="s">
        <v>7676</v>
      </c>
      <c r="I6559" s="349" t="s">
        <v>194</v>
      </c>
      <c r="J6559" s="349" t="s">
        <v>1137</v>
      </c>
      <c r="K6559" s="350">
        <v>22.46</v>
      </c>
      <c r="L6559" s="349" t="s">
        <v>1138</v>
      </c>
    </row>
    <row r="6560" spans="1:12" ht="13.5" x14ac:dyDescent="0.25">
      <c r="A6560" s="349" t="s">
        <v>7404</v>
      </c>
      <c r="B6560" s="349" t="s">
        <v>7405</v>
      </c>
      <c r="C6560" s="349" t="s">
        <v>7658</v>
      </c>
      <c r="D6560" s="349" t="s">
        <v>7659</v>
      </c>
      <c r="E6560" s="350" t="s">
        <v>24</v>
      </c>
      <c r="F6560" s="349" t="s">
        <v>24</v>
      </c>
      <c r="G6560" s="349">
        <v>104424</v>
      </c>
      <c r="H6560" s="349" t="s">
        <v>7677</v>
      </c>
      <c r="I6560" s="349" t="s">
        <v>194</v>
      </c>
      <c r="J6560" s="349" t="s">
        <v>1137</v>
      </c>
      <c r="K6560" s="350">
        <v>20.67</v>
      </c>
      <c r="L6560" s="349" t="s">
        <v>1138</v>
      </c>
    </row>
    <row r="6561" spans="1:12" ht="13.5" x14ac:dyDescent="0.25">
      <c r="A6561" s="349" t="s">
        <v>7404</v>
      </c>
      <c r="B6561" s="349" t="s">
        <v>7405</v>
      </c>
      <c r="C6561" s="349" t="s">
        <v>7658</v>
      </c>
      <c r="D6561" s="349" t="s">
        <v>7659</v>
      </c>
      <c r="E6561" s="350" t="s">
        <v>24</v>
      </c>
      <c r="F6561" s="349" t="s">
        <v>24</v>
      </c>
      <c r="G6561" s="349">
        <v>104425</v>
      </c>
      <c r="H6561" s="349" t="s">
        <v>7678</v>
      </c>
      <c r="I6561" s="349" t="s">
        <v>194</v>
      </c>
      <c r="J6561" s="349" t="s">
        <v>1137</v>
      </c>
      <c r="K6561" s="350">
        <v>17.71</v>
      </c>
      <c r="L6561" s="349" t="s">
        <v>1138</v>
      </c>
    </row>
    <row r="6562" spans="1:12" ht="13.5" x14ac:dyDescent="0.25">
      <c r="A6562" s="349" t="s">
        <v>4513</v>
      </c>
      <c r="B6562" s="349" t="s">
        <v>7679</v>
      </c>
      <c r="C6562" s="349" t="s">
        <v>7680</v>
      </c>
      <c r="D6562" s="349" t="s">
        <v>7681</v>
      </c>
      <c r="E6562" s="350" t="s">
        <v>24</v>
      </c>
      <c r="F6562" s="349" t="s">
        <v>24</v>
      </c>
      <c r="G6562" s="349">
        <v>87280</v>
      </c>
      <c r="H6562" s="349" t="s">
        <v>7682</v>
      </c>
      <c r="I6562" s="349" t="s">
        <v>191</v>
      </c>
      <c r="J6562" s="349" t="s">
        <v>1137</v>
      </c>
      <c r="K6562" s="350">
        <v>396.96</v>
      </c>
      <c r="L6562" s="349" t="s">
        <v>1138</v>
      </c>
    </row>
    <row r="6563" spans="1:12" ht="13.5" x14ac:dyDescent="0.25">
      <c r="A6563" s="349" t="s">
        <v>4513</v>
      </c>
      <c r="B6563" s="349" t="s">
        <v>7679</v>
      </c>
      <c r="C6563" s="349" t="s">
        <v>7680</v>
      </c>
      <c r="D6563" s="349" t="s">
        <v>7681</v>
      </c>
      <c r="E6563" s="350" t="s">
        <v>24</v>
      </c>
      <c r="F6563" s="349" t="s">
        <v>24</v>
      </c>
      <c r="G6563" s="349">
        <v>87281</v>
      </c>
      <c r="H6563" s="349" t="s">
        <v>7683</v>
      </c>
      <c r="I6563" s="349" t="s">
        <v>191</v>
      </c>
      <c r="J6563" s="349" t="s">
        <v>1137</v>
      </c>
      <c r="K6563" s="350">
        <v>385.98</v>
      </c>
      <c r="L6563" s="349" t="s">
        <v>1138</v>
      </c>
    </row>
    <row r="6564" spans="1:12" ht="13.5" x14ac:dyDescent="0.25">
      <c r="A6564" s="349" t="s">
        <v>4513</v>
      </c>
      <c r="B6564" s="349" t="s">
        <v>7679</v>
      </c>
      <c r="C6564" s="349" t="s">
        <v>7680</v>
      </c>
      <c r="D6564" s="349" t="s">
        <v>7681</v>
      </c>
      <c r="E6564" s="350" t="s">
        <v>24</v>
      </c>
      <c r="F6564" s="349" t="s">
        <v>24</v>
      </c>
      <c r="G6564" s="349">
        <v>87283</v>
      </c>
      <c r="H6564" s="349" t="s">
        <v>882</v>
      </c>
      <c r="I6564" s="349" t="s">
        <v>191</v>
      </c>
      <c r="J6564" s="349" t="s">
        <v>1137</v>
      </c>
      <c r="K6564" s="350">
        <v>410.15</v>
      </c>
      <c r="L6564" s="349" t="s">
        <v>1138</v>
      </c>
    </row>
    <row r="6565" spans="1:12" ht="13.5" x14ac:dyDescent="0.25">
      <c r="A6565" s="349" t="s">
        <v>4513</v>
      </c>
      <c r="B6565" s="349" t="s">
        <v>7679</v>
      </c>
      <c r="C6565" s="349" t="s">
        <v>7680</v>
      </c>
      <c r="D6565" s="349" t="s">
        <v>7681</v>
      </c>
      <c r="E6565" s="350" t="s">
        <v>24</v>
      </c>
      <c r="F6565" s="349" t="s">
        <v>24</v>
      </c>
      <c r="G6565" s="349">
        <v>87284</v>
      </c>
      <c r="H6565" s="349" t="s">
        <v>7684</v>
      </c>
      <c r="I6565" s="349" t="s">
        <v>191</v>
      </c>
      <c r="J6565" s="349" t="s">
        <v>1137</v>
      </c>
      <c r="K6565" s="350">
        <v>398.2</v>
      </c>
      <c r="L6565" s="349" t="s">
        <v>1138</v>
      </c>
    </row>
    <row r="6566" spans="1:12" ht="13.5" x14ac:dyDescent="0.25">
      <c r="A6566" s="349" t="s">
        <v>4513</v>
      </c>
      <c r="B6566" s="349" t="s">
        <v>7679</v>
      </c>
      <c r="C6566" s="349" t="s">
        <v>7680</v>
      </c>
      <c r="D6566" s="349" t="s">
        <v>7681</v>
      </c>
      <c r="E6566" s="350" t="s">
        <v>24</v>
      </c>
      <c r="F6566" s="349" t="s">
        <v>24</v>
      </c>
      <c r="G6566" s="349">
        <v>87286</v>
      </c>
      <c r="H6566" s="349" t="s">
        <v>7685</v>
      </c>
      <c r="I6566" s="349" t="s">
        <v>191</v>
      </c>
      <c r="J6566" s="349" t="s">
        <v>1137</v>
      </c>
      <c r="K6566" s="350">
        <v>534.94000000000005</v>
      </c>
      <c r="L6566" s="349" t="s">
        <v>1138</v>
      </c>
    </row>
    <row r="6567" spans="1:12" ht="13.5" x14ac:dyDescent="0.25">
      <c r="A6567" s="349" t="s">
        <v>4513</v>
      </c>
      <c r="B6567" s="349" t="s">
        <v>7679</v>
      </c>
      <c r="C6567" s="349" t="s">
        <v>7680</v>
      </c>
      <c r="D6567" s="349" t="s">
        <v>7681</v>
      </c>
      <c r="E6567" s="350" t="s">
        <v>24</v>
      </c>
      <c r="F6567" s="349" t="s">
        <v>24</v>
      </c>
      <c r="G6567" s="349">
        <v>87287</v>
      </c>
      <c r="H6567" s="349" t="s">
        <v>7686</v>
      </c>
      <c r="I6567" s="349" t="s">
        <v>191</v>
      </c>
      <c r="J6567" s="349" t="s">
        <v>1137</v>
      </c>
      <c r="K6567" s="350">
        <v>510.05</v>
      </c>
      <c r="L6567" s="349" t="s">
        <v>1138</v>
      </c>
    </row>
    <row r="6568" spans="1:12" ht="13.5" x14ac:dyDescent="0.25">
      <c r="A6568" s="349" t="s">
        <v>4513</v>
      </c>
      <c r="B6568" s="349" t="s">
        <v>7679</v>
      </c>
      <c r="C6568" s="349" t="s">
        <v>7680</v>
      </c>
      <c r="D6568" s="349" t="s">
        <v>7681</v>
      </c>
      <c r="E6568" s="350" t="s">
        <v>24</v>
      </c>
      <c r="F6568" s="349" t="s">
        <v>24</v>
      </c>
      <c r="G6568" s="349">
        <v>87289</v>
      </c>
      <c r="H6568" s="349" t="s">
        <v>7687</v>
      </c>
      <c r="I6568" s="349" t="s">
        <v>191</v>
      </c>
      <c r="J6568" s="349" t="s">
        <v>1137</v>
      </c>
      <c r="K6568" s="350">
        <v>517.30999999999995</v>
      </c>
      <c r="L6568" s="349" t="s">
        <v>1138</v>
      </c>
    </row>
    <row r="6569" spans="1:12" ht="13.5" x14ac:dyDescent="0.25">
      <c r="A6569" s="349" t="s">
        <v>4513</v>
      </c>
      <c r="B6569" s="349" t="s">
        <v>7679</v>
      </c>
      <c r="C6569" s="349" t="s">
        <v>7680</v>
      </c>
      <c r="D6569" s="349" t="s">
        <v>7681</v>
      </c>
      <c r="E6569" s="350" t="s">
        <v>24</v>
      </c>
      <c r="F6569" s="349" t="s">
        <v>24</v>
      </c>
      <c r="G6569" s="349">
        <v>87290</v>
      </c>
      <c r="H6569" s="349" t="s">
        <v>7688</v>
      </c>
      <c r="I6569" s="349" t="s">
        <v>191</v>
      </c>
      <c r="J6569" s="349" t="s">
        <v>1137</v>
      </c>
      <c r="K6569" s="350">
        <v>503.09</v>
      </c>
      <c r="L6569" s="349" t="s">
        <v>1138</v>
      </c>
    </row>
    <row r="6570" spans="1:12" ht="13.5" x14ac:dyDescent="0.25">
      <c r="A6570" s="349" t="s">
        <v>4513</v>
      </c>
      <c r="B6570" s="349" t="s">
        <v>7679</v>
      </c>
      <c r="C6570" s="349" t="s">
        <v>7680</v>
      </c>
      <c r="D6570" s="349" t="s">
        <v>7681</v>
      </c>
      <c r="E6570" s="350" t="s">
        <v>24</v>
      </c>
      <c r="F6570" s="349" t="s">
        <v>24</v>
      </c>
      <c r="G6570" s="349">
        <v>87292</v>
      </c>
      <c r="H6570" s="349" t="s">
        <v>927</v>
      </c>
      <c r="I6570" s="349" t="s">
        <v>191</v>
      </c>
      <c r="J6570" s="349" t="s">
        <v>1137</v>
      </c>
      <c r="K6570" s="350">
        <v>531.22</v>
      </c>
      <c r="L6570" s="349" t="s">
        <v>1138</v>
      </c>
    </row>
    <row r="6571" spans="1:12" ht="13.5" x14ac:dyDescent="0.25">
      <c r="A6571" s="349" t="s">
        <v>4513</v>
      </c>
      <c r="B6571" s="349" t="s">
        <v>7679</v>
      </c>
      <c r="C6571" s="349" t="s">
        <v>7680</v>
      </c>
      <c r="D6571" s="349" t="s">
        <v>7681</v>
      </c>
      <c r="E6571" s="350" t="s">
        <v>24</v>
      </c>
      <c r="F6571" s="349" t="s">
        <v>24</v>
      </c>
      <c r="G6571" s="349">
        <v>87294</v>
      </c>
      <c r="H6571" s="349" t="s">
        <v>7689</v>
      </c>
      <c r="I6571" s="349" t="s">
        <v>191</v>
      </c>
      <c r="J6571" s="349" t="s">
        <v>1137</v>
      </c>
      <c r="K6571" s="350">
        <v>502.36</v>
      </c>
      <c r="L6571" s="349" t="s">
        <v>1138</v>
      </c>
    </row>
    <row r="6572" spans="1:12" ht="13.5" x14ac:dyDescent="0.25">
      <c r="A6572" s="349" t="s">
        <v>4513</v>
      </c>
      <c r="B6572" s="349" t="s">
        <v>7679</v>
      </c>
      <c r="C6572" s="349" t="s">
        <v>7680</v>
      </c>
      <c r="D6572" s="349" t="s">
        <v>7681</v>
      </c>
      <c r="E6572" s="350" t="s">
        <v>24</v>
      </c>
      <c r="F6572" s="349" t="s">
        <v>24</v>
      </c>
      <c r="G6572" s="349">
        <v>87295</v>
      </c>
      <c r="H6572" s="349" t="s">
        <v>7690</v>
      </c>
      <c r="I6572" s="349" t="s">
        <v>191</v>
      </c>
      <c r="J6572" s="349" t="s">
        <v>1137</v>
      </c>
      <c r="K6572" s="350">
        <v>523.16</v>
      </c>
      <c r="L6572" s="349" t="s">
        <v>1138</v>
      </c>
    </row>
    <row r="6573" spans="1:12" ht="13.5" x14ac:dyDescent="0.25">
      <c r="A6573" s="349" t="s">
        <v>4513</v>
      </c>
      <c r="B6573" s="349" t="s">
        <v>7679</v>
      </c>
      <c r="C6573" s="349" t="s">
        <v>7680</v>
      </c>
      <c r="D6573" s="349" t="s">
        <v>7681</v>
      </c>
      <c r="E6573" s="350" t="s">
        <v>24</v>
      </c>
      <c r="F6573" s="349" t="s">
        <v>24</v>
      </c>
      <c r="G6573" s="349">
        <v>87296</v>
      </c>
      <c r="H6573" s="349" t="s">
        <v>7691</v>
      </c>
      <c r="I6573" s="349" t="s">
        <v>191</v>
      </c>
      <c r="J6573" s="349" t="s">
        <v>1137</v>
      </c>
      <c r="K6573" s="350">
        <v>487.63</v>
      </c>
      <c r="L6573" s="349" t="s">
        <v>1138</v>
      </c>
    </row>
    <row r="6574" spans="1:12" ht="13.5" x14ac:dyDescent="0.25">
      <c r="A6574" s="349" t="s">
        <v>4513</v>
      </c>
      <c r="B6574" s="349" t="s">
        <v>7679</v>
      </c>
      <c r="C6574" s="349" t="s">
        <v>7680</v>
      </c>
      <c r="D6574" s="349" t="s">
        <v>7681</v>
      </c>
      <c r="E6574" s="350" t="s">
        <v>24</v>
      </c>
      <c r="F6574" s="349" t="s">
        <v>24</v>
      </c>
      <c r="G6574" s="349">
        <v>87298</v>
      </c>
      <c r="H6574" s="349" t="s">
        <v>7692</v>
      </c>
      <c r="I6574" s="349" t="s">
        <v>191</v>
      </c>
      <c r="J6574" s="349" t="s">
        <v>1137</v>
      </c>
      <c r="K6574" s="350">
        <v>615.96</v>
      </c>
      <c r="L6574" s="349" t="s">
        <v>1138</v>
      </c>
    </row>
    <row r="6575" spans="1:12" ht="13.5" x14ac:dyDescent="0.25">
      <c r="A6575" s="349" t="s">
        <v>4513</v>
      </c>
      <c r="B6575" s="349" t="s">
        <v>7679</v>
      </c>
      <c r="C6575" s="349" t="s">
        <v>7680</v>
      </c>
      <c r="D6575" s="349" t="s">
        <v>7681</v>
      </c>
      <c r="E6575" s="350" t="s">
        <v>24</v>
      </c>
      <c r="F6575" s="349" t="s">
        <v>24</v>
      </c>
      <c r="G6575" s="349">
        <v>87299</v>
      </c>
      <c r="H6575" s="349" t="s">
        <v>7693</v>
      </c>
      <c r="I6575" s="349" t="s">
        <v>191</v>
      </c>
      <c r="J6575" s="349" t="s">
        <v>1137</v>
      </c>
      <c r="K6575" s="350">
        <v>396.51</v>
      </c>
      <c r="L6575" s="349" t="s">
        <v>1138</v>
      </c>
    </row>
    <row r="6576" spans="1:12" ht="13.5" x14ac:dyDescent="0.25">
      <c r="A6576" s="349" t="s">
        <v>4513</v>
      </c>
      <c r="B6576" s="349" t="s">
        <v>7679</v>
      </c>
      <c r="C6576" s="349" t="s">
        <v>7680</v>
      </c>
      <c r="D6576" s="349" t="s">
        <v>7681</v>
      </c>
      <c r="E6576" s="350" t="s">
        <v>24</v>
      </c>
      <c r="F6576" s="349" t="s">
        <v>24</v>
      </c>
      <c r="G6576" s="349">
        <v>87301</v>
      </c>
      <c r="H6576" s="349" t="s">
        <v>929</v>
      </c>
      <c r="I6576" s="349" t="s">
        <v>191</v>
      </c>
      <c r="J6576" s="349" t="s">
        <v>1137</v>
      </c>
      <c r="K6576" s="350">
        <v>552.95000000000005</v>
      </c>
      <c r="L6576" s="349" t="s">
        <v>1138</v>
      </c>
    </row>
    <row r="6577" spans="1:12" ht="13.5" x14ac:dyDescent="0.25">
      <c r="A6577" s="349" t="s">
        <v>4513</v>
      </c>
      <c r="B6577" s="349" t="s">
        <v>7679</v>
      </c>
      <c r="C6577" s="349" t="s">
        <v>7680</v>
      </c>
      <c r="D6577" s="349" t="s">
        <v>7681</v>
      </c>
      <c r="E6577" s="350" t="s">
        <v>24</v>
      </c>
      <c r="F6577" s="349" t="s">
        <v>24</v>
      </c>
      <c r="G6577" s="349">
        <v>87302</v>
      </c>
      <c r="H6577" s="349" t="s">
        <v>7694</v>
      </c>
      <c r="I6577" s="349" t="s">
        <v>191</v>
      </c>
      <c r="J6577" s="349" t="s">
        <v>1137</v>
      </c>
      <c r="K6577" s="350">
        <v>538.38</v>
      </c>
      <c r="L6577" s="349" t="s">
        <v>1138</v>
      </c>
    </row>
    <row r="6578" spans="1:12" ht="13.5" x14ac:dyDescent="0.25">
      <c r="A6578" s="349" t="s">
        <v>4513</v>
      </c>
      <c r="B6578" s="349" t="s">
        <v>7679</v>
      </c>
      <c r="C6578" s="349" t="s">
        <v>7680</v>
      </c>
      <c r="D6578" s="349" t="s">
        <v>7681</v>
      </c>
      <c r="E6578" s="350" t="s">
        <v>24</v>
      </c>
      <c r="F6578" s="349" t="s">
        <v>24</v>
      </c>
      <c r="G6578" s="349">
        <v>87304</v>
      </c>
      <c r="H6578" s="349" t="s">
        <v>7695</v>
      </c>
      <c r="I6578" s="349" t="s">
        <v>191</v>
      </c>
      <c r="J6578" s="349" t="s">
        <v>1137</v>
      </c>
      <c r="K6578" s="350">
        <v>495.24</v>
      </c>
      <c r="L6578" s="349" t="s">
        <v>1138</v>
      </c>
    </row>
    <row r="6579" spans="1:12" ht="13.5" x14ac:dyDescent="0.25">
      <c r="A6579" s="349" t="s">
        <v>4513</v>
      </c>
      <c r="B6579" s="349" t="s">
        <v>7679</v>
      </c>
      <c r="C6579" s="349" t="s">
        <v>7680</v>
      </c>
      <c r="D6579" s="349" t="s">
        <v>7681</v>
      </c>
      <c r="E6579" s="350" t="s">
        <v>24</v>
      </c>
      <c r="F6579" s="349" t="s">
        <v>24</v>
      </c>
      <c r="G6579" s="349">
        <v>87305</v>
      </c>
      <c r="H6579" s="349" t="s">
        <v>7696</v>
      </c>
      <c r="I6579" s="349" t="s">
        <v>191</v>
      </c>
      <c r="J6579" s="349" t="s">
        <v>1137</v>
      </c>
      <c r="K6579" s="350">
        <v>494.22</v>
      </c>
      <c r="L6579" s="349" t="s">
        <v>1138</v>
      </c>
    </row>
    <row r="6580" spans="1:12" ht="13.5" x14ac:dyDescent="0.25">
      <c r="A6580" s="349" t="s">
        <v>4513</v>
      </c>
      <c r="B6580" s="349" t="s">
        <v>7679</v>
      </c>
      <c r="C6580" s="349" t="s">
        <v>7680</v>
      </c>
      <c r="D6580" s="349" t="s">
        <v>7681</v>
      </c>
      <c r="E6580" s="350" t="s">
        <v>24</v>
      </c>
      <c r="F6580" s="349" t="s">
        <v>24</v>
      </c>
      <c r="G6580" s="349">
        <v>87307</v>
      </c>
      <c r="H6580" s="349" t="s">
        <v>7697</v>
      </c>
      <c r="I6580" s="349" t="s">
        <v>191</v>
      </c>
      <c r="J6580" s="349" t="s">
        <v>1137</v>
      </c>
      <c r="K6580" s="350">
        <v>471.55</v>
      </c>
      <c r="L6580" s="349" t="s">
        <v>1138</v>
      </c>
    </row>
    <row r="6581" spans="1:12" ht="13.5" x14ac:dyDescent="0.25">
      <c r="A6581" s="349" t="s">
        <v>4513</v>
      </c>
      <c r="B6581" s="349" t="s">
        <v>7679</v>
      </c>
      <c r="C6581" s="349" t="s">
        <v>7680</v>
      </c>
      <c r="D6581" s="349" t="s">
        <v>7681</v>
      </c>
      <c r="E6581" s="350" t="s">
        <v>24</v>
      </c>
      <c r="F6581" s="349" t="s">
        <v>24</v>
      </c>
      <c r="G6581" s="349">
        <v>87308</v>
      </c>
      <c r="H6581" s="349" t="s">
        <v>7698</v>
      </c>
      <c r="I6581" s="349" t="s">
        <v>191</v>
      </c>
      <c r="J6581" s="349" t="s">
        <v>1137</v>
      </c>
      <c r="K6581" s="350">
        <v>457.32</v>
      </c>
      <c r="L6581" s="349" t="s">
        <v>1138</v>
      </c>
    </row>
    <row r="6582" spans="1:12" ht="13.5" x14ac:dyDescent="0.25">
      <c r="A6582" s="349" t="s">
        <v>4513</v>
      </c>
      <c r="B6582" s="349" t="s">
        <v>7679</v>
      </c>
      <c r="C6582" s="349" t="s">
        <v>7680</v>
      </c>
      <c r="D6582" s="349" t="s">
        <v>7681</v>
      </c>
      <c r="E6582" s="350" t="s">
        <v>24</v>
      </c>
      <c r="F6582" s="349" t="s">
        <v>24</v>
      </c>
      <c r="G6582" s="349">
        <v>87310</v>
      </c>
      <c r="H6582" s="349" t="s">
        <v>7699</v>
      </c>
      <c r="I6582" s="349" t="s">
        <v>191</v>
      </c>
      <c r="J6582" s="349" t="s">
        <v>1137</v>
      </c>
      <c r="K6582" s="350">
        <v>396.96</v>
      </c>
      <c r="L6582" s="349" t="s">
        <v>1138</v>
      </c>
    </row>
    <row r="6583" spans="1:12" ht="13.5" x14ac:dyDescent="0.25">
      <c r="A6583" s="349" t="s">
        <v>4513</v>
      </c>
      <c r="B6583" s="349" t="s">
        <v>7679</v>
      </c>
      <c r="C6583" s="349" t="s">
        <v>7680</v>
      </c>
      <c r="D6583" s="349" t="s">
        <v>7681</v>
      </c>
      <c r="E6583" s="350" t="s">
        <v>24</v>
      </c>
      <c r="F6583" s="349" t="s">
        <v>24</v>
      </c>
      <c r="G6583" s="349">
        <v>87311</v>
      </c>
      <c r="H6583" s="349" t="s">
        <v>7700</v>
      </c>
      <c r="I6583" s="349" t="s">
        <v>191</v>
      </c>
      <c r="J6583" s="349" t="s">
        <v>1137</v>
      </c>
      <c r="K6583" s="350">
        <v>382.76</v>
      </c>
      <c r="L6583" s="349" t="s">
        <v>1138</v>
      </c>
    </row>
    <row r="6584" spans="1:12" ht="13.5" x14ac:dyDescent="0.25">
      <c r="A6584" s="349" t="s">
        <v>4513</v>
      </c>
      <c r="B6584" s="349" t="s">
        <v>7679</v>
      </c>
      <c r="C6584" s="349" t="s">
        <v>7680</v>
      </c>
      <c r="D6584" s="349" t="s">
        <v>7681</v>
      </c>
      <c r="E6584" s="350" t="s">
        <v>24</v>
      </c>
      <c r="F6584" s="349" t="s">
        <v>24</v>
      </c>
      <c r="G6584" s="349">
        <v>87313</v>
      </c>
      <c r="H6584" s="349" t="s">
        <v>7701</v>
      </c>
      <c r="I6584" s="349" t="s">
        <v>191</v>
      </c>
      <c r="J6584" s="349" t="s">
        <v>1137</v>
      </c>
      <c r="K6584" s="350">
        <v>485.62</v>
      </c>
      <c r="L6584" s="349" t="s">
        <v>1138</v>
      </c>
    </row>
    <row r="6585" spans="1:12" ht="13.5" x14ac:dyDescent="0.25">
      <c r="A6585" s="349" t="s">
        <v>4513</v>
      </c>
      <c r="B6585" s="349" t="s">
        <v>7679</v>
      </c>
      <c r="C6585" s="349" t="s">
        <v>7680</v>
      </c>
      <c r="D6585" s="349" t="s">
        <v>7681</v>
      </c>
      <c r="E6585" s="350" t="s">
        <v>24</v>
      </c>
      <c r="F6585" s="349" t="s">
        <v>24</v>
      </c>
      <c r="G6585" s="349">
        <v>87314</v>
      </c>
      <c r="H6585" s="349" t="s">
        <v>7702</v>
      </c>
      <c r="I6585" s="349" t="s">
        <v>191</v>
      </c>
      <c r="J6585" s="349" t="s">
        <v>1137</v>
      </c>
      <c r="K6585" s="350">
        <v>473.13</v>
      </c>
      <c r="L6585" s="349" t="s">
        <v>1138</v>
      </c>
    </row>
    <row r="6586" spans="1:12" ht="13.5" x14ac:dyDescent="0.25">
      <c r="A6586" s="349" t="s">
        <v>4513</v>
      </c>
      <c r="B6586" s="349" t="s">
        <v>7679</v>
      </c>
      <c r="C6586" s="349" t="s">
        <v>7680</v>
      </c>
      <c r="D6586" s="349" t="s">
        <v>7681</v>
      </c>
      <c r="E6586" s="350" t="s">
        <v>24</v>
      </c>
      <c r="F6586" s="349" t="s">
        <v>24</v>
      </c>
      <c r="G6586" s="349">
        <v>87316</v>
      </c>
      <c r="H6586" s="349" t="s">
        <v>7703</v>
      </c>
      <c r="I6586" s="349" t="s">
        <v>191</v>
      </c>
      <c r="J6586" s="349" t="s">
        <v>1137</v>
      </c>
      <c r="K6586" s="350">
        <v>440.23</v>
      </c>
      <c r="L6586" s="349" t="s">
        <v>1138</v>
      </c>
    </row>
    <row r="6587" spans="1:12" ht="13.5" x14ac:dyDescent="0.25">
      <c r="A6587" s="349" t="s">
        <v>4513</v>
      </c>
      <c r="B6587" s="349" t="s">
        <v>7679</v>
      </c>
      <c r="C6587" s="349" t="s">
        <v>7680</v>
      </c>
      <c r="D6587" s="349" t="s">
        <v>7681</v>
      </c>
      <c r="E6587" s="350" t="s">
        <v>24</v>
      </c>
      <c r="F6587" s="349" t="s">
        <v>24</v>
      </c>
      <c r="G6587" s="349">
        <v>87317</v>
      </c>
      <c r="H6587" s="349" t="s">
        <v>7704</v>
      </c>
      <c r="I6587" s="349" t="s">
        <v>191</v>
      </c>
      <c r="J6587" s="349" t="s">
        <v>1137</v>
      </c>
      <c r="K6587" s="350">
        <v>419.76</v>
      </c>
      <c r="L6587" s="349" t="s">
        <v>1138</v>
      </c>
    </row>
    <row r="6588" spans="1:12" ht="13.5" x14ac:dyDescent="0.25">
      <c r="A6588" s="349" t="s">
        <v>4513</v>
      </c>
      <c r="B6588" s="349" t="s">
        <v>7679</v>
      </c>
      <c r="C6588" s="349" t="s">
        <v>7680</v>
      </c>
      <c r="D6588" s="349" t="s">
        <v>7681</v>
      </c>
      <c r="E6588" s="350" t="s">
        <v>24</v>
      </c>
      <c r="F6588" s="349" t="s">
        <v>24</v>
      </c>
      <c r="G6588" s="349">
        <v>87319</v>
      </c>
      <c r="H6588" s="349" t="s">
        <v>7705</v>
      </c>
      <c r="I6588" s="349" t="s">
        <v>191</v>
      </c>
      <c r="J6588" s="349" t="s">
        <v>1137</v>
      </c>
      <c r="K6588" s="370">
        <v>2871.63</v>
      </c>
      <c r="L6588" s="349" t="s">
        <v>1138</v>
      </c>
    </row>
    <row r="6589" spans="1:12" ht="13.5" x14ac:dyDescent="0.25">
      <c r="A6589" s="349" t="s">
        <v>4513</v>
      </c>
      <c r="B6589" s="349" t="s">
        <v>7679</v>
      </c>
      <c r="C6589" s="349" t="s">
        <v>7680</v>
      </c>
      <c r="D6589" s="349" t="s">
        <v>7681</v>
      </c>
      <c r="E6589" s="350" t="s">
        <v>24</v>
      </c>
      <c r="F6589" s="349" t="s">
        <v>24</v>
      </c>
      <c r="G6589" s="349">
        <v>87320</v>
      </c>
      <c r="H6589" s="349" t="s">
        <v>7706</v>
      </c>
      <c r="I6589" s="349" t="s">
        <v>191</v>
      </c>
      <c r="J6589" s="349" t="s">
        <v>1137</v>
      </c>
      <c r="K6589" s="370">
        <v>2870.22</v>
      </c>
      <c r="L6589" s="349" t="s">
        <v>1138</v>
      </c>
    </row>
    <row r="6590" spans="1:12" ht="13.5" x14ac:dyDescent="0.25">
      <c r="A6590" s="349" t="s">
        <v>4513</v>
      </c>
      <c r="B6590" s="349" t="s">
        <v>7679</v>
      </c>
      <c r="C6590" s="349" t="s">
        <v>7680</v>
      </c>
      <c r="D6590" s="349" t="s">
        <v>7681</v>
      </c>
      <c r="E6590" s="350" t="s">
        <v>24</v>
      </c>
      <c r="F6590" s="349" t="s">
        <v>24</v>
      </c>
      <c r="G6590" s="349">
        <v>87322</v>
      </c>
      <c r="H6590" s="349" t="s">
        <v>7707</v>
      </c>
      <c r="I6590" s="349" t="s">
        <v>191</v>
      </c>
      <c r="J6590" s="349" t="s">
        <v>1137</v>
      </c>
      <c r="K6590" s="370">
        <v>2972.55</v>
      </c>
      <c r="L6590" s="349" t="s">
        <v>1138</v>
      </c>
    </row>
    <row r="6591" spans="1:12" ht="13.5" x14ac:dyDescent="0.25">
      <c r="A6591" s="349" t="s">
        <v>4513</v>
      </c>
      <c r="B6591" s="349" t="s">
        <v>7679</v>
      </c>
      <c r="C6591" s="349" t="s">
        <v>7680</v>
      </c>
      <c r="D6591" s="349" t="s">
        <v>7681</v>
      </c>
      <c r="E6591" s="350" t="s">
        <v>24</v>
      </c>
      <c r="F6591" s="349" t="s">
        <v>24</v>
      </c>
      <c r="G6591" s="349">
        <v>87323</v>
      </c>
      <c r="H6591" s="349" t="s">
        <v>7708</v>
      </c>
      <c r="I6591" s="349" t="s">
        <v>191</v>
      </c>
      <c r="J6591" s="349" t="s">
        <v>1137</v>
      </c>
      <c r="K6591" s="370">
        <v>2963.28</v>
      </c>
      <c r="L6591" s="349" t="s">
        <v>1138</v>
      </c>
    </row>
    <row r="6592" spans="1:12" ht="13.5" x14ac:dyDescent="0.25">
      <c r="A6592" s="349" t="s">
        <v>4513</v>
      </c>
      <c r="B6592" s="349" t="s">
        <v>7679</v>
      </c>
      <c r="C6592" s="349" t="s">
        <v>7680</v>
      </c>
      <c r="D6592" s="349" t="s">
        <v>7681</v>
      </c>
      <c r="E6592" s="350" t="s">
        <v>24</v>
      </c>
      <c r="F6592" s="349" t="s">
        <v>24</v>
      </c>
      <c r="G6592" s="349">
        <v>87325</v>
      </c>
      <c r="H6592" s="349" t="s">
        <v>7709</v>
      </c>
      <c r="I6592" s="349" t="s">
        <v>191</v>
      </c>
      <c r="J6592" s="349" t="s">
        <v>1137</v>
      </c>
      <c r="K6592" s="370">
        <v>2901.08</v>
      </c>
      <c r="L6592" s="349" t="s">
        <v>1138</v>
      </c>
    </row>
    <row r="6593" spans="1:12" ht="13.5" x14ac:dyDescent="0.25">
      <c r="A6593" s="349" t="s">
        <v>4513</v>
      </c>
      <c r="B6593" s="349" t="s">
        <v>7679</v>
      </c>
      <c r="C6593" s="349" t="s">
        <v>7680</v>
      </c>
      <c r="D6593" s="349" t="s">
        <v>7681</v>
      </c>
      <c r="E6593" s="350" t="s">
        <v>24</v>
      </c>
      <c r="F6593" s="349" t="s">
        <v>24</v>
      </c>
      <c r="G6593" s="349">
        <v>87326</v>
      </c>
      <c r="H6593" s="349" t="s">
        <v>7710</v>
      </c>
      <c r="I6593" s="349" t="s">
        <v>191</v>
      </c>
      <c r="J6593" s="349" t="s">
        <v>1137</v>
      </c>
      <c r="K6593" s="370">
        <v>2897.5</v>
      </c>
      <c r="L6593" s="349" t="s">
        <v>1138</v>
      </c>
    </row>
    <row r="6594" spans="1:12" ht="13.5" x14ac:dyDescent="0.25">
      <c r="A6594" s="349" t="s">
        <v>4513</v>
      </c>
      <c r="B6594" s="349" t="s">
        <v>7679</v>
      </c>
      <c r="C6594" s="349" t="s">
        <v>7680</v>
      </c>
      <c r="D6594" s="349" t="s">
        <v>7681</v>
      </c>
      <c r="E6594" s="350" t="s">
        <v>24</v>
      </c>
      <c r="F6594" s="349" t="s">
        <v>24</v>
      </c>
      <c r="G6594" s="349">
        <v>87327</v>
      </c>
      <c r="H6594" s="349" t="s">
        <v>7711</v>
      </c>
      <c r="I6594" s="349" t="s">
        <v>191</v>
      </c>
      <c r="J6594" s="349" t="s">
        <v>1137</v>
      </c>
      <c r="K6594" s="350">
        <v>423.43</v>
      </c>
      <c r="L6594" s="349" t="s">
        <v>1138</v>
      </c>
    </row>
    <row r="6595" spans="1:12" ht="13.5" x14ac:dyDescent="0.25">
      <c r="A6595" s="349" t="s">
        <v>4513</v>
      </c>
      <c r="B6595" s="349" t="s">
        <v>7679</v>
      </c>
      <c r="C6595" s="349" t="s">
        <v>7680</v>
      </c>
      <c r="D6595" s="349" t="s">
        <v>7681</v>
      </c>
      <c r="E6595" s="350" t="s">
        <v>24</v>
      </c>
      <c r="F6595" s="349" t="s">
        <v>24</v>
      </c>
      <c r="G6595" s="349">
        <v>87328</v>
      </c>
      <c r="H6595" s="349" t="s">
        <v>7712</v>
      </c>
      <c r="I6595" s="349" t="s">
        <v>191</v>
      </c>
      <c r="J6595" s="349" t="s">
        <v>1137</v>
      </c>
      <c r="K6595" s="350">
        <v>355.61</v>
      </c>
      <c r="L6595" s="349" t="s">
        <v>1138</v>
      </c>
    </row>
    <row r="6596" spans="1:12" ht="13.5" x14ac:dyDescent="0.25">
      <c r="A6596" s="349" t="s">
        <v>4513</v>
      </c>
      <c r="B6596" s="349" t="s">
        <v>7679</v>
      </c>
      <c r="C6596" s="349" t="s">
        <v>7680</v>
      </c>
      <c r="D6596" s="349" t="s">
        <v>7681</v>
      </c>
      <c r="E6596" s="350" t="s">
        <v>24</v>
      </c>
      <c r="F6596" s="349" t="s">
        <v>24</v>
      </c>
      <c r="G6596" s="349">
        <v>87329</v>
      </c>
      <c r="H6596" s="349" t="s">
        <v>7713</v>
      </c>
      <c r="I6596" s="349" t="s">
        <v>191</v>
      </c>
      <c r="J6596" s="349" t="s">
        <v>1137</v>
      </c>
      <c r="K6596" s="350">
        <v>457.65</v>
      </c>
      <c r="L6596" s="349" t="s">
        <v>1138</v>
      </c>
    </row>
    <row r="6597" spans="1:12" ht="13.5" x14ac:dyDescent="0.25">
      <c r="A6597" s="349" t="s">
        <v>4513</v>
      </c>
      <c r="B6597" s="349" t="s">
        <v>7679</v>
      </c>
      <c r="C6597" s="349" t="s">
        <v>7680</v>
      </c>
      <c r="D6597" s="349" t="s">
        <v>7681</v>
      </c>
      <c r="E6597" s="350" t="s">
        <v>24</v>
      </c>
      <c r="F6597" s="349" t="s">
        <v>24</v>
      </c>
      <c r="G6597" s="349">
        <v>87330</v>
      </c>
      <c r="H6597" s="349" t="s">
        <v>7714</v>
      </c>
      <c r="I6597" s="349" t="s">
        <v>191</v>
      </c>
      <c r="J6597" s="349" t="s">
        <v>1137</v>
      </c>
      <c r="K6597" s="350">
        <v>381.13</v>
      </c>
      <c r="L6597" s="349" t="s">
        <v>1138</v>
      </c>
    </row>
    <row r="6598" spans="1:12" ht="13.5" x14ac:dyDescent="0.25">
      <c r="A6598" s="349" t="s">
        <v>4513</v>
      </c>
      <c r="B6598" s="349" t="s">
        <v>7679</v>
      </c>
      <c r="C6598" s="349" t="s">
        <v>7680</v>
      </c>
      <c r="D6598" s="349" t="s">
        <v>7681</v>
      </c>
      <c r="E6598" s="350" t="s">
        <v>24</v>
      </c>
      <c r="F6598" s="349" t="s">
        <v>24</v>
      </c>
      <c r="G6598" s="349">
        <v>87331</v>
      </c>
      <c r="H6598" s="349" t="s">
        <v>7715</v>
      </c>
      <c r="I6598" s="349" t="s">
        <v>191</v>
      </c>
      <c r="J6598" s="349" t="s">
        <v>1137</v>
      </c>
      <c r="K6598" s="350">
        <v>560.02</v>
      </c>
      <c r="L6598" s="349" t="s">
        <v>1138</v>
      </c>
    </row>
    <row r="6599" spans="1:12" ht="13.5" x14ac:dyDescent="0.25">
      <c r="A6599" s="349" t="s">
        <v>4513</v>
      </c>
      <c r="B6599" s="349" t="s">
        <v>7679</v>
      </c>
      <c r="C6599" s="349" t="s">
        <v>7680</v>
      </c>
      <c r="D6599" s="349" t="s">
        <v>7681</v>
      </c>
      <c r="E6599" s="350" t="s">
        <v>24</v>
      </c>
      <c r="F6599" s="349" t="s">
        <v>24</v>
      </c>
      <c r="G6599" s="349">
        <v>87332</v>
      </c>
      <c r="H6599" s="349" t="s">
        <v>7716</v>
      </c>
      <c r="I6599" s="349" t="s">
        <v>191</v>
      </c>
      <c r="J6599" s="349" t="s">
        <v>1137</v>
      </c>
      <c r="K6599" s="350">
        <v>489.45</v>
      </c>
      <c r="L6599" s="349" t="s">
        <v>1138</v>
      </c>
    </row>
    <row r="6600" spans="1:12" ht="13.5" x14ac:dyDescent="0.25">
      <c r="A6600" s="349" t="s">
        <v>4513</v>
      </c>
      <c r="B6600" s="349" t="s">
        <v>7679</v>
      </c>
      <c r="C6600" s="349" t="s">
        <v>7680</v>
      </c>
      <c r="D6600" s="349" t="s">
        <v>7681</v>
      </c>
      <c r="E6600" s="350" t="s">
        <v>24</v>
      </c>
      <c r="F6600" s="349" t="s">
        <v>24</v>
      </c>
      <c r="G6600" s="349">
        <v>87333</v>
      </c>
      <c r="H6600" s="349" t="s">
        <v>7717</v>
      </c>
      <c r="I6600" s="349" t="s">
        <v>191</v>
      </c>
      <c r="J6600" s="349" t="s">
        <v>1137</v>
      </c>
      <c r="K6600" s="350">
        <v>524.03</v>
      </c>
      <c r="L6600" s="349" t="s">
        <v>1138</v>
      </c>
    </row>
    <row r="6601" spans="1:12" ht="13.5" x14ac:dyDescent="0.25">
      <c r="A6601" s="349" t="s">
        <v>4513</v>
      </c>
      <c r="B6601" s="349" t="s">
        <v>7679</v>
      </c>
      <c r="C6601" s="349" t="s">
        <v>7680</v>
      </c>
      <c r="D6601" s="349" t="s">
        <v>7681</v>
      </c>
      <c r="E6601" s="350" t="s">
        <v>24</v>
      </c>
      <c r="F6601" s="349" t="s">
        <v>24</v>
      </c>
      <c r="G6601" s="349">
        <v>87334</v>
      </c>
      <c r="H6601" s="349" t="s">
        <v>7718</v>
      </c>
      <c r="I6601" s="349" t="s">
        <v>191</v>
      </c>
      <c r="J6601" s="349" t="s">
        <v>1137</v>
      </c>
      <c r="K6601" s="350">
        <v>480.33</v>
      </c>
      <c r="L6601" s="349" t="s">
        <v>1138</v>
      </c>
    </row>
    <row r="6602" spans="1:12" ht="13.5" x14ac:dyDescent="0.25">
      <c r="A6602" s="349" t="s">
        <v>4513</v>
      </c>
      <c r="B6602" s="349" t="s">
        <v>7679</v>
      </c>
      <c r="C6602" s="349" t="s">
        <v>7680</v>
      </c>
      <c r="D6602" s="349" t="s">
        <v>7681</v>
      </c>
      <c r="E6602" s="350" t="s">
        <v>24</v>
      </c>
      <c r="F6602" s="349" t="s">
        <v>24</v>
      </c>
      <c r="G6602" s="349">
        <v>87335</v>
      </c>
      <c r="H6602" s="349" t="s">
        <v>7719</v>
      </c>
      <c r="I6602" s="349" t="s">
        <v>191</v>
      </c>
      <c r="J6602" s="349" t="s">
        <v>1137</v>
      </c>
      <c r="K6602" s="350">
        <v>515.44000000000005</v>
      </c>
      <c r="L6602" s="349" t="s">
        <v>1138</v>
      </c>
    </row>
    <row r="6603" spans="1:12" ht="13.5" x14ac:dyDescent="0.25">
      <c r="A6603" s="349" t="s">
        <v>4513</v>
      </c>
      <c r="B6603" s="349" t="s">
        <v>7679</v>
      </c>
      <c r="C6603" s="349" t="s">
        <v>7680</v>
      </c>
      <c r="D6603" s="349" t="s">
        <v>7681</v>
      </c>
      <c r="E6603" s="350" t="s">
        <v>24</v>
      </c>
      <c r="F6603" s="349" t="s">
        <v>24</v>
      </c>
      <c r="G6603" s="349">
        <v>87336</v>
      </c>
      <c r="H6603" s="349" t="s">
        <v>7720</v>
      </c>
      <c r="I6603" s="349" t="s">
        <v>191</v>
      </c>
      <c r="J6603" s="349" t="s">
        <v>1137</v>
      </c>
      <c r="K6603" s="350">
        <v>499.44</v>
      </c>
      <c r="L6603" s="349" t="s">
        <v>1138</v>
      </c>
    </row>
    <row r="6604" spans="1:12" ht="13.5" x14ac:dyDescent="0.25">
      <c r="A6604" s="349" t="s">
        <v>4513</v>
      </c>
      <c r="B6604" s="349" t="s">
        <v>7679</v>
      </c>
      <c r="C6604" s="349" t="s">
        <v>7680</v>
      </c>
      <c r="D6604" s="349" t="s">
        <v>7681</v>
      </c>
      <c r="E6604" s="350" t="s">
        <v>24</v>
      </c>
      <c r="F6604" s="349" t="s">
        <v>24</v>
      </c>
      <c r="G6604" s="349">
        <v>87337</v>
      </c>
      <c r="H6604" s="349" t="s">
        <v>7721</v>
      </c>
      <c r="I6604" s="349" t="s">
        <v>191</v>
      </c>
      <c r="J6604" s="349" t="s">
        <v>1137</v>
      </c>
      <c r="K6604" s="350">
        <v>509.26</v>
      </c>
      <c r="L6604" s="349" t="s">
        <v>1138</v>
      </c>
    </row>
    <row r="6605" spans="1:12" ht="13.5" x14ac:dyDescent="0.25">
      <c r="A6605" s="349" t="s">
        <v>4513</v>
      </c>
      <c r="B6605" s="349" t="s">
        <v>7679</v>
      </c>
      <c r="C6605" s="349" t="s">
        <v>7680</v>
      </c>
      <c r="D6605" s="349" t="s">
        <v>7681</v>
      </c>
      <c r="E6605" s="350" t="s">
        <v>24</v>
      </c>
      <c r="F6605" s="349" t="s">
        <v>24</v>
      </c>
      <c r="G6605" s="349">
        <v>87338</v>
      </c>
      <c r="H6605" s="349" t="s">
        <v>7722</v>
      </c>
      <c r="I6605" s="349" t="s">
        <v>191</v>
      </c>
      <c r="J6605" s="349" t="s">
        <v>1137</v>
      </c>
      <c r="K6605" s="350">
        <v>488.43</v>
      </c>
      <c r="L6605" s="349" t="s">
        <v>1138</v>
      </c>
    </row>
    <row r="6606" spans="1:12" ht="13.5" x14ac:dyDescent="0.25">
      <c r="A6606" s="349" t="s">
        <v>4513</v>
      </c>
      <c r="B6606" s="349" t="s">
        <v>7679</v>
      </c>
      <c r="C6606" s="349" t="s">
        <v>7680</v>
      </c>
      <c r="D6606" s="349" t="s">
        <v>7681</v>
      </c>
      <c r="E6606" s="350" t="s">
        <v>24</v>
      </c>
      <c r="F6606" s="349" t="s">
        <v>24</v>
      </c>
      <c r="G6606" s="349">
        <v>87339</v>
      </c>
      <c r="H6606" s="349" t="s">
        <v>7723</v>
      </c>
      <c r="I6606" s="349" t="s">
        <v>191</v>
      </c>
      <c r="J6606" s="349" t="s">
        <v>1137</v>
      </c>
      <c r="K6606" s="350">
        <v>755.18</v>
      </c>
      <c r="L6606" s="349" t="s">
        <v>1138</v>
      </c>
    </row>
    <row r="6607" spans="1:12" ht="13.5" x14ac:dyDescent="0.25">
      <c r="A6607" s="349" t="s">
        <v>4513</v>
      </c>
      <c r="B6607" s="349" t="s">
        <v>7679</v>
      </c>
      <c r="C6607" s="349" t="s">
        <v>7680</v>
      </c>
      <c r="D6607" s="349" t="s">
        <v>7681</v>
      </c>
      <c r="E6607" s="350" t="s">
        <v>24</v>
      </c>
      <c r="F6607" s="349" t="s">
        <v>24</v>
      </c>
      <c r="G6607" s="349">
        <v>87340</v>
      </c>
      <c r="H6607" s="349" t="s">
        <v>7724</v>
      </c>
      <c r="I6607" s="349" t="s">
        <v>191</v>
      </c>
      <c r="J6607" s="349" t="s">
        <v>1137</v>
      </c>
      <c r="K6607" s="350">
        <v>616.20000000000005</v>
      </c>
      <c r="L6607" s="349" t="s">
        <v>1138</v>
      </c>
    </row>
    <row r="6608" spans="1:12" ht="13.5" x14ac:dyDescent="0.25">
      <c r="A6608" s="349" t="s">
        <v>4513</v>
      </c>
      <c r="B6608" s="349" t="s">
        <v>7679</v>
      </c>
      <c r="C6608" s="349" t="s">
        <v>7680</v>
      </c>
      <c r="D6608" s="349" t="s">
        <v>7681</v>
      </c>
      <c r="E6608" s="350" t="s">
        <v>24</v>
      </c>
      <c r="F6608" s="349" t="s">
        <v>24</v>
      </c>
      <c r="G6608" s="349">
        <v>87341</v>
      </c>
      <c r="H6608" s="349" t="s">
        <v>7725</v>
      </c>
      <c r="I6608" s="349" t="s">
        <v>191</v>
      </c>
      <c r="J6608" s="349" t="s">
        <v>1137</v>
      </c>
      <c r="K6608" s="350">
        <v>579.57000000000005</v>
      </c>
      <c r="L6608" s="349" t="s">
        <v>1138</v>
      </c>
    </row>
    <row r="6609" spans="1:12" ht="13.5" x14ac:dyDescent="0.25">
      <c r="A6609" s="349" t="s">
        <v>4513</v>
      </c>
      <c r="B6609" s="349" t="s">
        <v>7679</v>
      </c>
      <c r="C6609" s="349" t="s">
        <v>7680</v>
      </c>
      <c r="D6609" s="349" t="s">
        <v>7681</v>
      </c>
      <c r="E6609" s="350" t="s">
        <v>24</v>
      </c>
      <c r="F6609" s="349" t="s">
        <v>24</v>
      </c>
      <c r="G6609" s="349">
        <v>87342</v>
      </c>
      <c r="H6609" s="349" t="s">
        <v>7726</v>
      </c>
      <c r="I6609" s="349" t="s">
        <v>191</v>
      </c>
      <c r="J6609" s="349" t="s">
        <v>1137</v>
      </c>
      <c r="K6609" s="350">
        <v>634.64</v>
      </c>
      <c r="L6609" s="349" t="s">
        <v>1138</v>
      </c>
    </row>
    <row r="6610" spans="1:12" ht="13.5" x14ac:dyDescent="0.25">
      <c r="A6610" s="349" t="s">
        <v>4513</v>
      </c>
      <c r="B6610" s="349" t="s">
        <v>7679</v>
      </c>
      <c r="C6610" s="349" t="s">
        <v>7680</v>
      </c>
      <c r="D6610" s="349" t="s">
        <v>7681</v>
      </c>
      <c r="E6610" s="350" t="s">
        <v>24</v>
      </c>
      <c r="F6610" s="349" t="s">
        <v>24</v>
      </c>
      <c r="G6610" s="349">
        <v>87343</v>
      </c>
      <c r="H6610" s="349" t="s">
        <v>7727</v>
      </c>
      <c r="I6610" s="349" t="s">
        <v>191</v>
      </c>
      <c r="J6610" s="349" t="s">
        <v>1137</v>
      </c>
      <c r="K6610" s="350">
        <v>555.99</v>
      </c>
      <c r="L6610" s="349" t="s">
        <v>1138</v>
      </c>
    </row>
    <row r="6611" spans="1:12" ht="13.5" x14ac:dyDescent="0.25">
      <c r="A6611" s="349" t="s">
        <v>4513</v>
      </c>
      <c r="B6611" s="349" t="s">
        <v>7679</v>
      </c>
      <c r="C6611" s="349" t="s">
        <v>7680</v>
      </c>
      <c r="D6611" s="349" t="s">
        <v>7681</v>
      </c>
      <c r="E6611" s="350" t="s">
        <v>24</v>
      </c>
      <c r="F6611" s="349" t="s">
        <v>24</v>
      </c>
      <c r="G6611" s="349">
        <v>87344</v>
      </c>
      <c r="H6611" s="349" t="s">
        <v>7728</v>
      </c>
      <c r="I6611" s="349" t="s">
        <v>191</v>
      </c>
      <c r="J6611" s="349" t="s">
        <v>1137</v>
      </c>
      <c r="K6611" s="350">
        <v>510.32</v>
      </c>
      <c r="L6611" s="349" t="s">
        <v>1138</v>
      </c>
    </row>
    <row r="6612" spans="1:12" ht="13.5" x14ac:dyDescent="0.25">
      <c r="A6612" s="349" t="s">
        <v>4513</v>
      </c>
      <c r="B6612" s="349" t="s">
        <v>7679</v>
      </c>
      <c r="C6612" s="349" t="s">
        <v>7680</v>
      </c>
      <c r="D6612" s="349" t="s">
        <v>7681</v>
      </c>
      <c r="E6612" s="350" t="s">
        <v>24</v>
      </c>
      <c r="F6612" s="349" t="s">
        <v>24</v>
      </c>
      <c r="G6612" s="349">
        <v>87345</v>
      </c>
      <c r="H6612" s="349" t="s">
        <v>7729</v>
      </c>
      <c r="I6612" s="349" t="s">
        <v>191</v>
      </c>
      <c r="J6612" s="349" t="s">
        <v>1137</v>
      </c>
      <c r="K6612" s="350">
        <v>564.64</v>
      </c>
      <c r="L6612" s="349" t="s">
        <v>1138</v>
      </c>
    </row>
    <row r="6613" spans="1:12" ht="13.5" x14ac:dyDescent="0.25">
      <c r="A6613" s="349" t="s">
        <v>4513</v>
      </c>
      <c r="B6613" s="349" t="s">
        <v>7679</v>
      </c>
      <c r="C6613" s="349" t="s">
        <v>7680</v>
      </c>
      <c r="D6613" s="349" t="s">
        <v>7681</v>
      </c>
      <c r="E6613" s="350" t="s">
        <v>24</v>
      </c>
      <c r="F6613" s="349" t="s">
        <v>24</v>
      </c>
      <c r="G6613" s="349">
        <v>87346</v>
      </c>
      <c r="H6613" s="349" t="s">
        <v>7730</v>
      </c>
      <c r="I6613" s="349" t="s">
        <v>191</v>
      </c>
      <c r="J6613" s="349" t="s">
        <v>1137</v>
      </c>
      <c r="K6613" s="350">
        <v>499.59</v>
      </c>
      <c r="L6613" s="349" t="s">
        <v>1138</v>
      </c>
    </row>
    <row r="6614" spans="1:12" ht="13.5" x14ac:dyDescent="0.25">
      <c r="A6614" s="349" t="s">
        <v>4513</v>
      </c>
      <c r="B6614" s="349" t="s">
        <v>7679</v>
      </c>
      <c r="C6614" s="349" t="s">
        <v>7680</v>
      </c>
      <c r="D6614" s="349" t="s">
        <v>7681</v>
      </c>
      <c r="E6614" s="350" t="s">
        <v>24</v>
      </c>
      <c r="F6614" s="349" t="s">
        <v>24</v>
      </c>
      <c r="G6614" s="349">
        <v>87347</v>
      </c>
      <c r="H6614" s="349" t="s">
        <v>7731</v>
      </c>
      <c r="I6614" s="349" t="s">
        <v>191</v>
      </c>
      <c r="J6614" s="349" t="s">
        <v>1137</v>
      </c>
      <c r="K6614" s="350">
        <v>463.01</v>
      </c>
      <c r="L6614" s="349" t="s">
        <v>1138</v>
      </c>
    </row>
    <row r="6615" spans="1:12" ht="13.5" x14ac:dyDescent="0.25">
      <c r="A6615" s="349" t="s">
        <v>4513</v>
      </c>
      <c r="B6615" s="349" t="s">
        <v>7679</v>
      </c>
      <c r="C6615" s="349" t="s">
        <v>7680</v>
      </c>
      <c r="D6615" s="349" t="s">
        <v>7681</v>
      </c>
      <c r="E6615" s="350" t="s">
        <v>24</v>
      </c>
      <c r="F6615" s="349" t="s">
        <v>24</v>
      </c>
      <c r="G6615" s="349">
        <v>87348</v>
      </c>
      <c r="H6615" s="349" t="s">
        <v>7732</v>
      </c>
      <c r="I6615" s="349" t="s">
        <v>191</v>
      </c>
      <c r="J6615" s="349" t="s">
        <v>1137</v>
      </c>
      <c r="K6615" s="350">
        <v>512.07000000000005</v>
      </c>
      <c r="L6615" s="349" t="s">
        <v>1138</v>
      </c>
    </row>
    <row r="6616" spans="1:12" ht="13.5" x14ac:dyDescent="0.25">
      <c r="A6616" s="349" t="s">
        <v>4513</v>
      </c>
      <c r="B6616" s="349" t="s">
        <v>7679</v>
      </c>
      <c r="C6616" s="349" t="s">
        <v>7680</v>
      </c>
      <c r="D6616" s="349" t="s">
        <v>7681</v>
      </c>
      <c r="E6616" s="350" t="s">
        <v>24</v>
      </c>
      <c r="F6616" s="349" t="s">
        <v>24</v>
      </c>
      <c r="G6616" s="349">
        <v>87349</v>
      </c>
      <c r="H6616" s="349" t="s">
        <v>7733</v>
      </c>
      <c r="I6616" s="349" t="s">
        <v>191</v>
      </c>
      <c r="J6616" s="349" t="s">
        <v>1137</v>
      </c>
      <c r="K6616" s="350">
        <v>424.69</v>
      </c>
      <c r="L6616" s="349" t="s">
        <v>1138</v>
      </c>
    </row>
    <row r="6617" spans="1:12" ht="13.5" x14ac:dyDescent="0.25">
      <c r="A6617" s="349" t="s">
        <v>4513</v>
      </c>
      <c r="B6617" s="349" t="s">
        <v>7679</v>
      </c>
      <c r="C6617" s="349" t="s">
        <v>7680</v>
      </c>
      <c r="D6617" s="349" t="s">
        <v>7681</v>
      </c>
      <c r="E6617" s="350" t="s">
        <v>24</v>
      </c>
      <c r="F6617" s="349" t="s">
        <v>24</v>
      </c>
      <c r="G6617" s="349">
        <v>87350</v>
      </c>
      <c r="H6617" s="349" t="s">
        <v>7734</v>
      </c>
      <c r="I6617" s="349" t="s">
        <v>191</v>
      </c>
      <c r="J6617" s="349" t="s">
        <v>1137</v>
      </c>
      <c r="K6617" s="350">
        <v>449.11</v>
      </c>
      <c r="L6617" s="349" t="s">
        <v>1138</v>
      </c>
    </row>
    <row r="6618" spans="1:12" ht="13.5" x14ac:dyDescent="0.25">
      <c r="A6618" s="349" t="s">
        <v>4513</v>
      </c>
      <c r="B6618" s="349" t="s">
        <v>7679</v>
      </c>
      <c r="C6618" s="349" t="s">
        <v>7680</v>
      </c>
      <c r="D6618" s="349" t="s">
        <v>7681</v>
      </c>
      <c r="E6618" s="350" t="s">
        <v>24</v>
      </c>
      <c r="F6618" s="349" t="s">
        <v>24</v>
      </c>
      <c r="G6618" s="349">
        <v>87351</v>
      </c>
      <c r="H6618" s="349" t="s">
        <v>7735</v>
      </c>
      <c r="I6618" s="349" t="s">
        <v>191</v>
      </c>
      <c r="J6618" s="349" t="s">
        <v>1137</v>
      </c>
      <c r="K6618" s="350">
        <v>367.23</v>
      </c>
      <c r="L6618" s="349" t="s">
        <v>1138</v>
      </c>
    </row>
    <row r="6619" spans="1:12" ht="13.5" x14ac:dyDescent="0.25">
      <c r="A6619" s="349" t="s">
        <v>4513</v>
      </c>
      <c r="B6619" s="349" t="s">
        <v>7679</v>
      </c>
      <c r="C6619" s="349" t="s">
        <v>7680</v>
      </c>
      <c r="D6619" s="349" t="s">
        <v>7681</v>
      </c>
      <c r="E6619" s="350" t="s">
        <v>24</v>
      </c>
      <c r="F6619" s="349" t="s">
        <v>24</v>
      </c>
      <c r="G6619" s="349">
        <v>87352</v>
      </c>
      <c r="H6619" s="349" t="s">
        <v>7736</v>
      </c>
      <c r="I6619" s="349" t="s">
        <v>191</v>
      </c>
      <c r="J6619" s="349" t="s">
        <v>1137</v>
      </c>
      <c r="K6619" s="350">
        <v>577.65</v>
      </c>
      <c r="L6619" s="349" t="s">
        <v>1138</v>
      </c>
    </row>
    <row r="6620" spans="1:12" ht="13.5" x14ac:dyDescent="0.25">
      <c r="A6620" s="349" t="s">
        <v>4513</v>
      </c>
      <c r="B6620" s="349" t="s">
        <v>7679</v>
      </c>
      <c r="C6620" s="349" t="s">
        <v>7680</v>
      </c>
      <c r="D6620" s="349" t="s">
        <v>7681</v>
      </c>
      <c r="E6620" s="350" t="s">
        <v>24</v>
      </c>
      <c r="F6620" s="349" t="s">
        <v>24</v>
      </c>
      <c r="G6620" s="349">
        <v>87353</v>
      </c>
      <c r="H6620" s="349" t="s">
        <v>7737</v>
      </c>
      <c r="I6620" s="349" t="s">
        <v>191</v>
      </c>
      <c r="J6620" s="349" t="s">
        <v>1137</v>
      </c>
      <c r="K6620" s="350">
        <v>492.2</v>
      </c>
      <c r="L6620" s="349" t="s">
        <v>1138</v>
      </c>
    </row>
    <row r="6621" spans="1:12" ht="13.5" x14ac:dyDescent="0.25">
      <c r="A6621" s="349" t="s">
        <v>4513</v>
      </c>
      <c r="B6621" s="349" t="s">
        <v>7679</v>
      </c>
      <c r="C6621" s="349" t="s">
        <v>7680</v>
      </c>
      <c r="D6621" s="349" t="s">
        <v>7681</v>
      </c>
      <c r="E6621" s="350" t="s">
        <v>24</v>
      </c>
      <c r="F6621" s="349" t="s">
        <v>24</v>
      </c>
      <c r="G6621" s="349">
        <v>87354</v>
      </c>
      <c r="H6621" s="349" t="s">
        <v>7738</v>
      </c>
      <c r="I6621" s="349" t="s">
        <v>191</v>
      </c>
      <c r="J6621" s="349" t="s">
        <v>1137</v>
      </c>
      <c r="K6621" s="350">
        <v>451.56</v>
      </c>
      <c r="L6621" s="349" t="s">
        <v>1138</v>
      </c>
    </row>
    <row r="6622" spans="1:12" ht="13.5" x14ac:dyDescent="0.25">
      <c r="A6622" s="349" t="s">
        <v>4513</v>
      </c>
      <c r="B6622" s="349" t="s">
        <v>7679</v>
      </c>
      <c r="C6622" s="349" t="s">
        <v>7680</v>
      </c>
      <c r="D6622" s="349" t="s">
        <v>7681</v>
      </c>
      <c r="E6622" s="350" t="s">
        <v>24</v>
      </c>
      <c r="F6622" s="349" t="s">
        <v>24</v>
      </c>
      <c r="G6622" s="349">
        <v>87355</v>
      </c>
      <c r="H6622" s="349" t="s">
        <v>7739</v>
      </c>
      <c r="I6622" s="349" t="s">
        <v>191</v>
      </c>
      <c r="J6622" s="349" t="s">
        <v>1137</v>
      </c>
      <c r="K6622" s="350">
        <v>484.44</v>
      </c>
      <c r="L6622" s="349" t="s">
        <v>1138</v>
      </c>
    </row>
    <row r="6623" spans="1:12" ht="13.5" x14ac:dyDescent="0.25">
      <c r="A6623" s="349" t="s">
        <v>4513</v>
      </c>
      <c r="B6623" s="349" t="s">
        <v>7679</v>
      </c>
      <c r="C6623" s="349" t="s">
        <v>7680</v>
      </c>
      <c r="D6623" s="349" t="s">
        <v>7681</v>
      </c>
      <c r="E6623" s="350" t="s">
        <v>24</v>
      </c>
      <c r="F6623" s="349" t="s">
        <v>24</v>
      </c>
      <c r="G6623" s="349">
        <v>87356</v>
      </c>
      <c r="H6623" s="349" t="s">
        <v>7740</v>
      </c>
      <c r="I6623" s="349" t="s">
        <v>191</v>
      </c>
      <c r="J6623" s="349" t="s">
        <v>1137</v>
      </c>
      <c r="K6623" s="350">
        <v>426.24</v>
      </c>
      <c r="L6623" s="349" t="s">
        <v>1138</v>
      </c>
    </row>
    <row r="6624" spans="1:12" ht="13.5" x14ac:dyDescent="0.25">
      <c r="A6624" s="349" t="s">
        <v>4513</v>
      </c>
      <c r="B6624" s="349" t="s">
        <v>7679</v>
      </c>
      <c r="C6624" s="349" t="s">
        <v>7680</v>
      </c>
      <c r="D6624" s="349" t="s">
        <v>7681</v>
      </c>
      <c r="E6624" s="350" t="s">
        <v>24</v>
      </c>
      <c r="F6624" s="349" t="s">
        <v>24</v>
      </c>
      <c r="G6624" s="349">
        <v>87357</v>
      </c>
      <c r="H6624" s="349" t="s">
        <v>7741</v>
      </c>
      <c r="I6624" s="349" t="s">
        <v>191</v>
      </c>
      <c r="J6624" s="349" t="s">
        <v>1137</v>
      </c>
      <c r="K6624" s="350">
        <v>396.55</v>
      </c>
      <c r="L6624" s="349" t="s">
        <v>1138</v>
      </c>
    </row>
    <row r="6625" spans="1:12" ht="13.5" x14ac:dyDescent="0.25">
      <c r="A6625" s="349" t="s">
        <v>4513</v>
      </c>
      <c r="B6625" s="349" t="s">
        <v>7679</v>
      </c>
      <c r="C6625" s="349" t="s">
        <v>7680</v>
      </c>
      <c r="D6625" s="349" t="s">
        <v>7681</v>
      </c>
      <c r="E6625" s="350" t="s">
        <v>24</v>
      </c>
      <c r="F6625" s="349" t="s">
        <v>24</v>
      </c>
      <c r="G6625" s="349">
        <v>87358</v>
      </c>
      <c r="H6625" s="349" t="s">
        <v>7742</v>
      </c>
      <c r="I6625" s="349" t="s">
        <v>191</v>
      </c>
      <c r="J6625" s="349" t="s">
        <v>1137</v>
      </c>
      <c r="K6625" s="370">
        <v>2848.43</v>
      </c>
      <c r="L6625" s="349" t="s">
        <v>1138</v>
      </c>
    </row>
    <row r="6626" spans="1:12" ht="13.5" x14ac:dyDescent="0.25">
      <c r="A6626" s="349" t="s">
        <v>4513</v>
      </c>
      <c r="B6626" s="349" t="s">
        <v>7679</v>
      </c>
      <c r="C6626" s="349" t="s">
        <v>7680</v>
      </c>
      <c r="D6626" s="349" t="s">
        <v>7681</v>
      </c>
      <c r="E6626" s="350" t="s">
        <v>24</v>
      </c>
      <c r="F6626" s="349" t="s">
        <v>24</v>
      </c>
      <c r="G6626" s="349">
        <v>87359</v>
      </c>
      <c r="H6626" s="349" t="s">
        <v>7743</v>
      </c>
      <c r="I6626" s="349" t="s">
        <v>191</v>
      </c>
      <c r="J6626" s="349" t="s">
        <v>1137</v>
      </c>
      <c r="K6626" s="370">
        <v>2811.43</v>
      </c>
      <c r="L6626" s="349" t="s">
        <v>1138</v>
      </c>
    </row>
    <row r="6627" spans="1:12" ht="13.5" x14ac:dyDescent="0.25">
      <c r="A6627" s="349" t="s">
        <v>4513</v>
      </c>
      <c r="B6627" s="349" t="s">
        <v>7679</v>
      </c>
      <c r="C6627" s="349" t="s">
        <v>7680</v>
      </c>
      <c r="D6627" s="349" t="s">
        <v>7681</v>
      </c>
      <c r="E6627" s="350" t="s">
        <v>24</v>
      </c>
      <c r="F6627" s="349" t="s">
        <v>24</v>
      </c>
      <c r="G6627" s="349">
        <v>87360</v>
      </c>
      <c r="H6627" s="349" t="s">
        <v>7744</v>
      </c>
      <c r="I6627" s="349" t="s">
        <v>191</v>
      </c>
      <c r="J6627" s="349" t="s">
        <v>1137</v>
      </c>
      <c r="K6627" s="370">
        <v>2955.21</v>
      </c>
      <c r="L6627" s="349" t="s">
        <v>1138</v>
      </c>
    </row>
    <row r="6628" spans="1:12" ht="13.5" x14ac:dyDescent="0.25">
      <c r="A6628" s="349" t="s">
        <v>4513</v>
      </c>
      <c r="B6628" s="349" t="s">
        <v>7679</v>
      </c>
      <c r="C6628" s="349" t="s">
        <v>7680</v>
      </c>
      <c r="D6628" s="349" t="s">
        <v>7681</v>
      </c>
      <c r="E6628" s="350" t="s">
        <v>24</v>
      </c>
      <c r="F6628" s="349" t="s">
        <v>24</v>
      </c>
      <c r="G6628" s="349">
        <v>87361</v>
      </c>
      <c r="H6628" s="349" t="s">
        <v>7745</v>
      </c>
      <c r="I6628" s="349" t="s">
        <v>191</v>
      </c>
      <c r="J6628" s="349" t="s">
        <v>1137</v>
      </c>
      <c r="K6628" s="370">
        <v>2900.61</v>
      </c>
      <c r="L6628" s="349" t="s">
        <v>1138</v>
      </c>
    </row>
    <row r="6629" spans="1:12" ht="13.5" x14ac:dyDescent="0.25">
      <c r="A6629" s="349" t="s">
        <v>4513</v>
      </c>
      <c r="B6629" s="349" t="s">
        <v>7679</v>
      </c>
      <c r="C6629" s="349" t="s">
        <v>7680</v>
      </c>
      <c r="D6629" s="349" t="s">
        <v>7681</v>
      </c>
      <c r="E6629" s="350" t="s">
        <v>24</v>
      </c>
      <c r="F6629" s="349" t="s">
        <v>24</v>
      </c>
      <c r="G6629" s="349">
        <v>87362</v>
      </c>
      <c r="H6629" s="349" t="s">
        <v>7746</v>
      </c>
      <c r="I6629" s="349" t="s">
        <v>191</v>
      </c>
      <c r="J6629" s="349" t="s">
        <v>1137</v>
      </c>
      <c r="K6629" s="370">
        <v>2890.72</v>
      </c>
      <c r="L6629" s="349" t="s">
        <v>1138</v>
      </c>
    </row>
    <row r="6630" spans="1:12" ht="13.5" x14ac:dyDescent="0.25">
      <c r="A6630" s="349" t="s">
        <v>4513</v>
      </c>
      <c r="B6630" s="349" t="s">
        <v>7679</v>
      </c>
      <c r="C6630" s="349" t="s">
        <v>7680</v>
      </c>
      <c r="D6630" s="349" t="s">
        <v>7681</v>
      </c>
      <c r="E6630" s="350" t="s">
        <v>24</v>
      </c>
      <c r="F6630" s="349" t="s">
        <v>24</v>
      </c>
      <c r="G6630" s="349">
        <v>87363</v>
      </c>
      <c r="H6630" s="349" t="s">
        <v>7747</v>
      </c>
      <c r="I6630" s="349" t="s">
        <v>191</v>
      </c>
      <c r="J6630" s="349" t="s">
        <v>1137</v>
      </c>
      <c r="K6630" s="370">
        <v>2886.34</v>
      </c>
      <c r="L6630" s="349" t="s">
        <v>1138</v>
      </c>
    </row>
    <row r="6631" spans="1:12" ht="13.5" x14ac:dyDescent="0.25">
      <c r="A6631" s="349" t="s">
        <v>4513</v>
      </c>
      <c r="B6631" s="349" t="s">
        <v>7679</v>
      </c>
      <c r="C6631" s="349" t="s">
        <v>7680</v>
      </c>
      <c r="D6631" s="349" t="s">
        <v>7681</v>
      </c>
      <c r="E6631" s="350" t="s">
        <v>24</v>
      </c>
      <c r="F6631" s="349" t="s">
        <v>24</v>
      </c>
      <c r="G6631" s="349">
        <v>87364</v>
      </c>
      <c r="H6631" s="349" t="s">
        <v>7748</v>
      </c>
      <c r="I6631" s="349" t="s">
        <v>191</v>
      </c>
      <c r="J6631" s="349" t="s">
        <v>1137</v>
      </c>
      <c r="K6631" s="370">
        <v>2843.38</v>
      </c>
      <c r="L6631" s="349" t="s">
        <v>1138</v>
      </c>
    </row>
    <row r="6632" spans="1:12" ht="13.5" x14ac:dyDescent="0.25">
      <c r="A6632" s="349" t="s">
        <v>4513</v>
      </c>
      <c r="B6632" s="349" t="s">
        <v>7679</v>
      </c>
      <c r="C6632" s="349" t="s">
        <v>7680</v>
      </c>
      <c r="D6632" s="349" t="s">
        <v>7681</v>
      </c>
      <c r="E6632" s="350" t="s">
        <v>24</v>
      </c>
      <c r="F6632" s="349" t="s">
        <v>24</v>
      </c>
      <c r="G6632" s="349">
        <v>87365</v>
      </c>
      <c r="H6632" s="349" t="s">
        <v>7749</v>
      </c>
      <c r="I6632" s="349" t="s">
        <v>191</v>
      </c>
      <c r="J6632" s="349" t="s">
        <v>1137</v>
      </c>
      <c r="K6632" s="350">
        <v>502.3</v>
      </c>
      <c r="L6632" s="349" t="s">
        <v>1138</v>
      </c>
    </row>
    <row r="6633" spans="1:12" ht="13.5" x14ac:dyDescent="0.25">
      <c r="A6633" s="349" t="s">
        <v>4513</v>
      </c>
      <c r="B6633" s="349" t="s">
        <v>7679</v>
      </c>
      <c r="C6633" s="349" t="s">
        <v>7680</v>
      </c>
      <c r="D6633" s="349" t="s">
        <v>7681</v>
      </c>
      <c r="E6633" s="350" t="s">
        <v>24</v>
      </c>
      <c r="F6633" s="349" t="s">
        <v>24</v>
      </c>
      <c r="G6633" s="349">
        <v>87366</v>
      </c>
      <c r="H6633" s="349" t="s">
        <v>7750</v>
      </c>
      <c r="I6633" s="349" t="s">
        <v>191</v>
      </c>
      <c r="J6633" s="349" t="s">
        <v>1137</v>
      </c>
      <c r="K6633" s="350">
        <v>531.73</v>
      </c>
      <c r="L6633" s="349" t="s">
        <v>1138</v>
      </c>
    </row>
    <row r="6634" spans="1:12" ht="13.5" x14ac:dyDescent="0.25">
      <c r="A6634" s="349" t="s">
        <v>4513</v>
      </c>
      <c r="B6634" s="349" t="s">
        <v>7679</v>
      </c>
      <c r="C6634" s="349" t="s">
        <v>7680</v>
      </c>
      <c r="D6634" s="349" t="s">
        <v>7681</v>
      </c>
      <c r="E6634" s="350" t="s">
        <v>24</v>
      </c>
      <c r="F6634" s="349" t="s">
        <v>24</v>
      </c>
      <c r="G6634" s="349">
        <v>87367</v>
      </c>
      <c r="H6634" s="349" t="s">
        <v>1054</v>
      </c>
      <c r="I6634" s="349" t="s">
        <v>191</v>
      </c>
      <c r="J6634" s="349" t="s">
        <v>1137</v>
      </c>
      <c r="K6634" s="350">
        <v>639.75</v>
      </c>
      <c r="L6634" s="349" t="s">
        <v>1138</v>
      </c>
    </row>
    <row r="6635" spans="1:12" ht="13.5" x14ac:dyDescent="0.25">
      <c r="A6635" s="349" t="s">
        <v>4513</v>
      </c>
      <c r="B6635" s="349" t="s">
        <v>7679</v>
      </c>
      <c r="C6635" s="349" t="s">
        <v>7680</v>
      </c>
      <c r="D6635" s="349" t="s">
        <v>7681</v>
      </c>
      <c r="E6635" s="350" t="s">
        <v>24</v>
      </c>
      <c r="F6635" s="349" t="s">
        <v>24</v>
      </c>
      <c r="G6635" s="349">
        <v>87368</v>
      </c>
      <c r="H6635" s="349" t="s">
        <v>7751</v>
      </c>
      <c r="I6635" s="349" t="s">
        <v>191</v>
      </c>
      <c r="J6635" s="349" t="s">
        <v>1137</v>
      </c>
      <c r="K6635" s="350">
        <v>627.67999999999995</v>
      </c>
      <c r="L6635" s="349" t="s">
        <v>1138</v>
      </c>
    </row>
    <row r="6636" spans="1:12" ht="13.5" x14ac:dyDescent="0.25">
      <c r="A6636" s="349" t="s">
        <v>4513</v>
      </c>
      <c r="B6636" s="349" t="s">
        <v>7679</v>
      </c>
      <c r="C6636" s="349" t="s">
        <v>7680</v>
      </c>
      <c r="D6636" s="349" t="s">
        <v>7681</v>
      </c>
      <c r="E6636" s="350" t="s">
        <v>24</v>
      </c>
      <c r="F6636" s="349" t="s">
        <v>24</v>
      </c>
      <c r="G6636" s="349">
        <v>87369</v>
      </c>
      <c r="H6636" s="349" t="s">
        <v>989</v>
      </c>
      <c r="I6636" s="349" t="s">
        <v>191</v>
      </c>
      <c r="J6636" s="349" t="s">
        <v>1137</v>
      </c>
      <c r="K6636" s="350">
        <v>645.86</v>
      </c>
      <c r="L6636" s="349" t="s">
        <v>1138</v>
      </c>
    </row>
    <row r="6637" spans="1:12" ht="13.5" x14ac:dyDescent="0.25">
      <c r="A6637" s="349" t="s">
        <v>4513</v>
      </c>
      <c r="B6637" s="349" t="s">
        <v>7679</v>
      </c>
      <c r="C6637" s="349" t="s">
        <v>7680</v>
      </c>
      <c r="D6637" s="349" t="s">
        <v>7681</v>
      </c>
      <c r="E6637" s="350" t="s">
        <v>24</v>
      </c>
      <c r="F6637" s="349" t="s">
        <v>24</v>
      </c>
      <c r="G6637" s="349">
        <v>87370</v>
      </c>
      <c r="H6637" s="349" t="s">
        <v>7752</v>
      </c>
      <c r="I6637" s="349" t="s">
        <v>191</v>
      </c>
      <c r="J6637" s="349" t="s">
        <v>1137</v>
      </c>
      <c r="K6637" s="350">
        <v>620.79</v>
      </c>
      <c r="L6637" s="349" t="s">
        <v>1138</v>
      </c>
    </row>
    <row r="6638" spans="1:12" ht="13.5" x14ac:dyDescent="0.25">
      <c r="A6638" s="349" t="s">
        <v>4513</v>
      </c>
      <c r="B6638" s="349" t="s">
        <v>7679</v>
      </c>
      <c r="C6638" s="349" t="s">
        <v>7680</v>
      </c>
      <c r="D6638" s="349" t="s">
        <v>7681</v>
      </c>
      <c r="E6638" s="350" t="s">
        <v>24</v>
      </c>
      <c r="F6638" s="349" t="s">
        <v>24</v>
      </c>
      <c r="G6638" s="349">
        <v>87371</v>
      </c>
      <c r="H6638" s="349" t="s">
        <v>7753</v>
      </c>
      <c r="I6638" s="349" t="s">
        <v>191</v>
      </c>
      <c r="J6638" s="349" t="s">
        <v>1137</v>
      </c>
      <c r="K6638" s="350">
        <v>610.42999999999995</v>
      </c>
      <c r="L6638" s="349" t="s">
        <v>1138</v>
      </c>
    </row>
    <row r="6639" spans="1:12" ht="13.5" x14ac:dyDescent="0.25">
      <c r="A6639" s="349" t="s">
        <v>4513</v>
      </c>
      <c r="B6639" s="349" t="s">
        <v>7679</v>
      </c>
      <c r="C6639" s="349" t="s">
        <v>7680</v>
      </c>
      <c r="D6639" s="349" t="s">
        <v>7681</v>
      </c>
      <c r="E6639" s="350" t="s">
        <v>24</v>
      </c>
      <c r="F6639" s="349" t="s">
        <v>24</v>
      </c>
      <c r="G6639" s="349">
        <v>87372</v>
      </c>
      <c r="H6639" s="349" t="s">
        <v>7754</v>
      </c>
      <c r="I6639" s="349" t="s">
        <v>191</v>
      </c>
      <c r="J6639" s="349" t="s">
        <v>1137</v>
      </c>
      <c r="K6639" s="350">
        <v>742.85</v>
      </c>
      <c r="L6639" s="349" t="s">
        <v>1138</v>
      </c>
    </row>
    <row r="6640" spans="1:12" ht="13.5" x14ac:dyDescent="0.25">
      <c r="A6640" s="349" t="s">
        <v>4513</v>
      </c>
      <c r="B6640" s="349" t="s">
        <v>7679</v>
      </c>
      <c r="C6640" s="349" t="s">
        <v>7680</v>
      </c>
      <c r="D6640" s="349" t="s">
        <v>7681</v>
      </c>
      <c r="E6640" s="350" t="s">
        <v>24</v>
      </c>
      <c r="F6640" s="349" t="s">
        <v>24</v>
      </c>
      <c r="G6640" s="349">
        <v>87373</v>
      </c>
      <c r="H6640" s="349" t="s">
        <v>7755</v>
      </c>
      <c r="I6640" s="349" t="s">
        <v>191</v>
      </c>
      <c r="J6640" s="349" t="s">
        <v>1137</v>
      </c>
      <c r="K6640" s="350">
        <v>659.63</v>
      </c>
      <c r="L6640" s="349" t="s">
        <v>1138</v>
      </c>
    </row>
    <row r="6641" spans="1:12" ht="13.5" x14ac:dyDescent="0.25">
      <c r="A6641" s="349" t="s">
        <v>4513</v>
      </c>
      <c r="B6641" s="349" t="s">
        <v>7679</v>
      </c>
      <c r="C6641" s="349" t="s">
        <v>7680</v>
      </c>
      <c r="D6641" s="349" t="s">
        <v>7681</v>
      </c>
      <c r="E6641" s="350" t="s">
        <v>24</v>
      </c>
      <c r="F6641" s="349" t="s">
        <v>24</v>
      </c>
      <c r="G6641" s="349">
        <v>87374</v>
      </c>
      <c r="H6641" s="349" t="s">
        <v>7756</v>
      </c>
      <c r="I6641" s="349" t="s">
        <v>191</v>
      </c>
      <c r="J6641" s="349" t="s">
        <v>1137</v>
      </c>
      <c r="K6641" s="350">
        <v>613.55999999999995</v>
      </c>
      <c r="L6641" s="349" t="s">
        <v>1138</v>
      </c>
    </row>
    <row r="6642" spans="1:12" ht="13.5" x14ac:dyDescent="0.25">
      <c r="A6642" s="349" t="s">
        <v>4513</v>
      </c>
      <c r="B6642" s="349" t="s">
        <v>7679</v>
      </c>
      <c r="C6642" s="349" t="s">
        <v>7680</v>
      </c>
      <c r="D6642" s="349" t="s">
        <v>7681</v>
      </c>
      <c r="E6642" s="350" t="s">
        <v>24</v>
      </c>
      <c r="F6642" s="349" t="s">
        <v>24</v>
      </c>
      <c r="G6642" s="349">
        <v>87375</v>
      </c>
      <c r="H6642" s="349" t="s">
        <v>7757</v>
      </c>
      <c r="I6642" s="349" t="s">
        <v>191</v>
      </c>
      <c r="J6642" s="349" t="s">
        <v>1137</v>
      </c>
      <c r="K6642" s="350">
        <v>584.11</v>
      </c>
      <c r="L6642" s="349" t="s">
        <v>1138</v>
      </c>
    </row>
    <row r="6643" spans="1:12" ht="13.5" x14ac:dyDescent="0.25">
      <c r="A6643" s="349" t="s">
        <v>4513</v>
      </c>
      <c r="B6643" s="349" t="s">
        <v>7679</v>
      </c>
      <c r="C6643" s="349" t="s">
        <v>7680</v>
      </c>
      <c r="D6643" s="349" t="s">
        <v>7681</v>
      </c>
      <c r="E6643" s="350" t="s">
        <v>24</v>
      </c>
      <c r="F6643" s="349" t="s">
        <v>24</v>
      </c>
      <c r="G6643" s="349">
        <v>87376</v>
      </c>
      <c r="H6643" s="349" t="s">
        <v>7758</v>
      </c>
      <c r="I6643" s="349" t="s">
        <v>191</v>
      </c>
      <c r="J6643" s="349" t="s">
        <v>1137</v>
      </c>
      <c r="K6643" s="350">
        <v>513.57000000000005</v>
      </c>
      <c r="L6643" s="349" t="s">
        <v>1138</v>
      </c>
    </row>
    <row r="6644" spans="1:12" ht="13.5" x14ac:dyDescent="0.25">
      <c r="A6644" s="349" t="s">
        <v>4513</v>
      </c>
      <c r="B6644" s="349" t="s">
        <v>7679</v>
      </c>
      <c r="C6644" s="349" t="s">
        <v>7680</v>
      </c>
      <c r="D6644" s="349" t="s">
        <v>7681</v>
      </c>
      <c r="E6644" s="350" t="s">
        <v>24</v>
      </c>
      <c r="F6644" s="349" t="s">
        <v>24</v>
      </c>
      <c r="G6644" s="349">
        <v>87377</v>
      </c>
      <c r="H6644" s="349" t="s">
        <v>911</v>
      </c>
      <c r="I6644" s="349" t="s">
        <v>191</v>
      </c>
      <c r="J6644" s="349" t="s">
        <v>1137</v>
      </c>
      <c r="K6644" s="350">
        <v>606.78</v>
      </c>
      <c r="L6644" s="349" t="s">
        <v>1138</v>
      </c>
    </row>
    <row r="6645" spans="1:12" ht="13.5" x14ac:dyDescent="0.25">
      <c r="A6645" s="349" t="s">
        <v>4513</v>
      </c>
      <c r="B6645" s="349" t="s">
        <v>7679</v>
      </c>
      <c r="C6645" s="349" t="s">
        <v>7680</v>
      </c>
      <c r="D6645" s="349" t="s">
        <v>7681</v>
      </c>
      <c r="E6645" s="350" t="s">
        <v>24</v>
      </c>
      <c r="F6645" s="349" t="s">
        <v>24</v>
      </c>
      <c r="G6645" s="349">
        <v>87378</v>
      </c>
      <c r="H6645" s="349" t="s">
        <v>7759</v>
      </c>
      <c r="I6645" s="349" t="s">
        <v>191</v>
      </c>
      <c r="J6645" s="349" t="s">
        <v>1137</v>
      </c>
      <c r="K6645" s="350">
        <v>546.12</v>
      </c>
      <c r="L6645" s="349" t="s">
        <v>1138</v>
      </c>
    </row>
    <row r="6646" spans="1:12" ht="13.5" x14ac:dyDescent="0.25">
      <c r="A6646" s="349" t="s">
        <v>4513</v>
      </c>
      <c r="B6646" s="349" t="s">
        <v>7679</v>
      </c>
      <c r="C6646" s="349" t="s">
        <v>7680</v>
      </c>
      <c r="D6646" s="349" t="s">
        <v>7681</v>
      </c>
      <c r="E6646" s="350" t="s">
        <v>24</v>
      </c>
      <c r="F6646" s="349" t="s">
        <v>24</v>
      </c>
      <c r="G6646" s="349">
        <v>87379</v>
      </c>
      <c r="H6646" s="349" t="s">
        <v>7760</v>
      </c>
      <c r="I6646" s="349" t="s">
        <v>191</v>
      </c>
      <c r="J6646" s="349" t="s">
        <v>1137</v>
      </c>
      <c r="K6646" s="370">
        <v>2970.52</v>
      </c>
      <c r="L6646" s="349" t="s">
        <v>1138</v>
      </c>
    </row>
    <row r="6647" spans="1:12" ht="13.5" x14ac:dyDescent="0.25">
      <c r="A6647" s="349" t="s">
        <v>4513</v>
      </c>
      <c r="B6647" s="349" t="s">
        <v>7679</v>
      </c>
      <c r="C6647" s="349" t="s">
        <v>7680</v>
      </c>
      <c r="D6647" s="349" t="s">
        <v>7681</v>
      </c>
      <c r="E6647" s="350" t="s">
        <v>24</v>
      </c>
      <c r="F6647" s="349" t="s">
        <v>24</v>
      </c>
      <c r="G6647" s="349">
        <v>87380</v>
      </c>
      <c r="H6647" s="349" t="s">
        <v>7761</v>
      </c>
      <c r="I6647" s="349" t="s">
        <v>191</v>
      </c>
      <c r="J6647" s="349" t="s">
        <v>1137</v>
      </c>
      <c r="K6647" s="370">
        <v>3058.38</v>
      </c>
      <c r="L6647" s="349" t="s">
        <v>1138</v>
      </c>
    </row>
    <row r="6648" spans="1:12" ht="13.5" x14ac:dyDescent="0.25">
      <c r="A6648" s="349" t="s">
        <v>4513</v>
      </c>
      <c r="B6648" s="349" t="s">
        <v>7679</v>
      </c>
      <c r="C6648" s="349" t="s">
        <v>7680</v>
      </c>
      <c r="D6648" s="349" t="s">
        <v>7681</v>
      </c>
      <c r="E6648" s="350" t="s">
        <v>24</v>
      </c>
      <c r="F6648" s="349" t="s">
        <v>24</v>
      </c>
      <c r="G6648" s="349">
        <v>87381</v>
      </c>
      <c r="H6648" s="349" t="s">
        <v>7762</v>
      </c>
      <c r="I6648" s="349" t="s">
        <v>191</v>
      </c>
      <c r="J6648" s="349" t="s">
        <v>1137</v>
      </c>
      <c r="K6648" s="370">
        <v>3000.73</v>
      </c>
      <c r="L6648" s="349" t="s">
        <v>1138</v>
      </c>
    </row>
    <row r="6649" spans="1:12" ht="13.5" x14ac:dyDescent="0.25">
      <c r="A6649" s="349" t="s">
        <v>4513</v>
      </c>
      <c r="B6649" s="349" t="s">
        <v>7679</v>
      </c>
      <c r="C6649" s="349" t="s">
        <v>7680</v>
      </c>
      <c r="D6649" s="349" t="s">
        <v>7681</v>
      </c>
      <c r="E6649" s="350" t="s">
        <v>24</v>
      </c>
      <c r="F6649" s="349" t="s">
        <v>24</v>
      </c>
      <c r="G6649" s="349">
        <v>87382</v>
      </c>
      <c r="H6649" s="349" t="s">
        <v>7763</v>
      </c>
      <c r="I6649" s="349" t="s">
        <v>191</v>
      </c>
      <c r="J6649" s="349" t="s">
        <v>1137</v>
      </c>
      <c r="K6649" s="370">
        <v>1570.25</v>
      </c>
      <c r="L6649" s="349" t="s">
        <v>1138</v>
      </c>
    </row>
    <row r="6650" spans="1:12" ht="13.5" x14ac:dyDescent="0.25">
      <c r="A6650" s="349" t="s">
        <v>4513</v>
      </c>
      <c r="B6650" s="349" t="s">
        <v>7679</v>
      </c>
      <c r="C6650" s="349" t="s">
        <v>7680</v>
      </c>
      <c r="D6650" s="349" t="s">
        <v>7681</v>
      </c>
      <c r="E6650" s="350" t="s">
        <v>24</v>
      </c>
      <c r="F6650" s="349" t="s">
        <v>24</v>
      </c>
      <c r="G6650" s="349">
        <v>87383</v>
      </c>
      <c r="H6650" s="349" t="s">
        <v>7764</v>
      </c>
      <c r="I6650" s="349" t="s">
        <v>191</v>
      </c>
      <c r="J6650" s="349" t="s">
        <v>1137</v>
      </c>
      <c r="K6650" s="370">
        <v>1560.97</v>
      </c>
      <c r="L6650" s="349" t="s">
        <v>1138</v>
      </c>
    </row>
    <row r="6651" spans="1:12" ht="13.5" x14ac:dyDescent="0.25">
      <c r="A6651" s="349" t="s">
        <v>4513</v>
      </c>
      <c r="B6651" s="349" t="s">
        <v>7679</v>
      </c>
      <c r="C6651" s="349" t="s">
        <v>7680</v>
      </c>
      <c r="D6651" s="349" t="s">
        <v>7681</v>
      </c>
      <c r="E6651" s="350" t="s">
        <v>24</v>
      </c>
      <c r="F6651" s="349" t="s">
        <v>24</v>
      </c>
      <c r="G6651" s="349">
        <v>87384</v>
      </c>
      <c r="H6651" s="349" t="s">
        <v>7765</v>
      </c>
      <c r="I6651" s="349" t="s">
        <v>191</v>
      </c>
      <c r="J6651" s="349" t="s">
        <v>1137</v>
      </c>
      <c r="K6651" s="370">
        <v>1547.38</v>
      </c>
      <c r="L6651" s="349" t="s">
        <v>1138</v>
      </c>
    </row>
    <row r="6652" spans="1:12" ht="13.5" x14ac:dyDescent="0.25">
      <c r="A6652" s="349" t="s">
        <v>4513</v>
      </c>
      <c r="B6652" s="349" t="s">
        <v>7679</v>
      </c>
      <c r="C6652" s="349" t="s">
        <v>7680</v>
      </c>
      <c r="D6652" s="349" t="s">
        <v>7681</v>
      </c>
      <c r="E6652" s="350" t="s">
        <v>24</v>
      </c>
      <c r="F6652" s="349" t="s">
        <v>24</v>
      </c>
      <c r="G6652" s="349">
        <v>87385</v>
      </c>
      <c r="H6652" s="349" t="s">
        <v>7766</v>
      </c>
      <c r="I6652" s="349" t="s">
        <v>191</v>
      </c>
      <c r="J6652" s="349" t="s">
        <v>1137</v>
      </c>
      <c r="K6652" s="370">
        <v>1829.39</v>
      </c>
      <c r="L6652" s="349" t="s">
        <v>1138</v>
      </c>
    </row>
    <row r="6653" spans="1:12" ht="13.5" x14ac:dyDescent="0.25">
      <c r="A6653" s="349" t="s">
        <v>4513</v>
      </c>
      <c r="B6653" s="349" t="s">
        <v>7679</v>
      </c>
      <c r="C6653" s="349" t="s">
        <v>7680</v>
      </c>
      <c r="D6653" s="349" t="s">
        <v>7681</v>
      </c>
      <c r="E6653" s="350" t="s">
        <v>24</v>
      </c>
      <c r="F6653" s="349" t="s">
        <v>24</v>
      </c>
      <c r="G6653" s="349">
        <v>87386</v>
      </c>
      <c r="H6653" s="349" t="s">
        <v>7767</v>
      </c>
      <c r="I6653" s="349" t="s">
        <v>191</v>
      </c>
      <c r="J6653" s="349" t="s">
        <v>1137</v>
      </c>
      <c r="K6653" s="370">
        <v>1813.72</v>
      </c>
      <c r="L6653" s="349" t="s">
        <v>1138</v>
      </c>
    </row>
    <row r="6654" spans="1:12" ht="13.5" x14ac:dyDescent="0.25">
      <c r="A6654" s="349" t="s">
        <v>4513</v>
      </c>
      <c r="B6654" s="349" t="s">
        <v>7679</v>
      </c>
      <c r="C6654" s="349" t="s">
        <v>7680</v>
      </c>
      <c r="D6654" s="349" t="s">
        <v>7681</v>
      </c>
      <c r="E6654" s="350" t="s">
        <v>24</v>
      </c>
      <c r="F6654" s="349" t="s">
        <v>24</v>
      </c>
      <c r="G6654" s="349">
        <v>87387</v>
      </c>
      <c r="H6654" s="349" t="s">
        <v>7768</v>
      </c>
      <c r="I6654" s="349" t="s">
        <v>191</v>
      </c>
      <c r="J6654" s="349" t="s">
        <v>1137</v>
      </c>
      <c r="K6654" s="370">
        <v>1801.33</v>
      </c>
      <c r="L6654" s="349" t="s">
        <v>1138</v>
      </c>
    </row>
    <row r="6655" spans="1:12" ht="13.5" x14ac:dyDescent="0.25">
      <c r="A6655" s="349" t="s">
        <v>4513</v>
      </c>
      <c r="B6655" s="349" t="s">
        <v>7679</v>
      </c>
      <c r="C6655" s="349" t="s">
        <v>7680</v>
      </c>
      <c r="D6655" s="349" t="s">
        <v>7681</v>
      </c>
      <c r="E6655" s="350" t="s">
        <v>24</v>
      </c>
      <c r="F6655" s="349" t="s">
        <v>24</v>
      </c>
      <c r="G6655" s="349">
        <v>87388</v>
      </c>
      <c r="H6655" s="349" t="s">
        <v>7769</v>
      </c>
      <c r="I6655" s="349" t="s">
        <v>191</v>
      </c>
      <c r="J6655" s="349" t="s">
        <v>1137</v>
      </c>
      <c r="K6655" s="370">
        <v>4339.71</v>
      </c>
      <c r="L6655" s="349" t="s">
        <v>1138</v>
      </c>
    </row>
    <row r="6656" spans="1:12" ht="13.5" x14ac:dyDescent="0.25">
      <c r="A6656" s="349" t="s">
        <v>4513</v>
      </c>
      <c r="B6656" s="349" t="s">
        <v>7679</v>
      </c>
      <c r="C6656" s="349" t="s">
        <v>7680</v>
      </c>
      <c r="D6656" s="349" t="s">
        <v>7681</v>
      </c>
      <c r="E6656" s="350" t="s">
        <v>24</v>
      </c>
      <c r="F6656" s="349" t="s">
        <v>24</v>
      </c>
      <c r="G6656" s="349">
        <v>87389</v>
      </c>
      <c r="H6656" s="349" t="s">
        <v>7770</v>
      </c>
      <c r="I6656" s="349" t="s">
        <v>191</v>
      </c>
      <c r="J6656" s="349" t="s">
        <v>1137</v>
      </c>
      <c r="K6656" s="370">
        <v>4349.7700000000004</v>
      </c>
      <c r="L6656" s="349" t="s">
        <v>1138</v>
      </c>
    </row>
    <row r="6657" spans="1:12" ht="13.5" x14ac:dyDescent="0.25">
      <c r="A6657" s="349" t="s">
        <v>4513</v>
      </c>
      <c r="B6657" s="349" t="s">
        <v>7679</v>
      </c>
      <c r="C6657" s="349" t="s">
        <v>7680</v>
      </c>
      <c r="D6657" s="349" t="s">
        <v>7681</v>
      </c>
      <c r="E6657" s="350" t="s">
        <v>24</v>
      </c>
      <c r="F6657" s="349" t="s">
        <v>24</v>
      </c>
      <c r="G6657" s="349">
        <v>87390</v>
      </c>
      <c r="H6657" s="349" t="s">
        <v>7771</v>
      </c>
      <c r="I6657" s="349" t="s">
        <v>191</v>
      </c>
      <c r="J6657" s="349" t="s">
        <v>1137</v>
      </c>
      <c r="K6657" s="370">
        <v>4364.9399999999996</v>
      </c>
      <c r="L6657" s="349" t="s">
        <v>1138</v>
      </c>
    </row>
    <row r="6658" spans="1:12" ht="13.5" x14ac:dyDescent="0.25">
      <c r="A6658" s="349" t="s">
        <v>4513</v>
      </c>
      <c r="B6658" s="349" t="s">
        <v>7679</v>
      </c>
      <c r="C6658" s="349" t="s">
        <v>7680</v>
      </c>
      <c r="D6658" s="349" t="s">
        <v>7681</v>
      </c>
      <c r="E6658" s="350" t="s">
        <v>24</v>
      </c>
      <c r="F6658" s="349" t="s">
        <v>24</v>
      </c>
      <c r="G6658" s="349">
        <v>87391</v>
      </c>
      <c r="H6658" s="349" t="s">
        <v>7772</v>
      </c>
      <c r="I6658" s="349" t="s">
        <v>191</v>
      </c>
      <c r="J6658" s="349" t="s">
        <v>1137</v>
      </c>
      <c r="K6658" s="370">
        <v>4824.97</v>
      </c>
      <c r="L6658" s="349" t="s">
        <v>1138</v>
      </c>
    </row>
    <row r="6659" spans="1:12" ht="13.5" x14ac:dyDescent="0.25">
      <c r="A6659" s="349" t="s">
        <v>4513</v>
      </c>
      <c r="B6659" s="349" t="s">
        <v>7679</v>
      </c>
      <c r="C6659" s="349" t="s">
        <v>7680</v>
      </c>
      <c r="D6659" s="349" t="s">
        <v>7681</v>
      </c>
      <c r="E6659" s="350" t="s">
        <v>24</v>
      </c>
      <c r="F6659" s="349" t="s">
        <v>24</v>
      </c>
      <c r="G6659" s="349">
        <v>87393</v>
      </c>
      <c r="H6659" s="349" t="s">
        <v>7773</v>
      </c>
      <c r="I6659" s="349" t="s">
        <v>191</v>
      </c>
      <c r="J6659" s="349" t="s">
        <v>1137</v>
      </c>
      <c r="K6659" s="370">
        <v>4860.43</v>
      </c>
      <c r="L6659" s="349" t="s">
        <v>1138</v>
      </c>
    </row>
    <row r="6660" spans="1:12" ht="13.5" x14ac:dyDescent="0.25">
      <c r="A6660" s="349" t="s">
        <v>4513</v>
      </c>
      <c r="B6660" s="349" t="s">
        <v>7679</v>
      </c>
      <c r="C6660" s="349" t="s">
        <v>7680</v>
      </c>
      <c r="D6660" s="349" t="s">
        <v>7681</v>
      </c>
      <c r="E6660" s="350" t="s">
        <v>24</v>
      </c>
      <c r="F6660" s="349" t="s">
        <v>24</v>
      </c>
      <c r="G6660" s="349">
        <v>87394</v>
      </c>
      <c r="H6660" s="349" t="s">
        <v>7774</v>
      </c>
      <c r="I6660" s="349" t="s">
        <v>191</v>
      </c>
      <c r="J6660" s="349" t="s">
        <v>1137</v>
      </c>
      <c r="K6660" s="370">
        <v>4894.4399999999996</v>
      </c>
      <c r="L6660" s="349" t="s">
        <v>1138</v>
      </c>
    </row>
    <row r="6661" spans="1:12" ht="13.5" x14ac:dyDescent="0.25">
      <c r="A6661" s="349" t="s">
        <v>4513</v>
      </c>
      <c r="B6661" s="349" t="s">
        <v>7679</v>
      </c>
      <c r="C6661" s="349" t="s">
        <v>7680</v>
      </c>
      <c r="D6661" s="349" t="s">
        <v>7681</v>
      </c>
      <c r="E6661" s="350" t="s">
        <v>24</v>
      </c>
      <c r="F6661" s="349" t="s">
        <v>24</v>
      </c>
      <c r="G6661" s="349">
        <v>87395</v>
      </c>
      <c r="H6661" s="349" t="s">
        <v>7775</v>
      </c>
      <c r="I6661" s="349" t="s">
        <v>191</v>
      </c>
      <c r="J6661" s="349" t="s">
        <v>1137</v>
      </c>
      <c r="K6661" s="370">
        <v>3065.5</v>
      </c>
      <c r="L6661" s="349" t="s">
        <v>1138</v>
      </c>
    </row>
    <row r="6662" spans="1:12" ht="13.5" x14ac:dyDescent="0.25">
      <c r="A6662" s="349" t="s">
        <v>4513</v>
      </c>
      <c r="B6662" s="349" t="s">
        <v>7679</v>
      </c>
      <c r="C6662" s="349" t="s">
        <v>7680</v>
      </c>
      <c r="D6662" s="349" t="s">
        <v>7681</v>
      </c>
      <c r="E6662" s="350" t="s">
        <v>24</v>
      </c>
      <c r="F6662" s="349" t="s">
        <v>24</v>
      </c>
      <c r="G6662" s="349">
        <v>87396</v>
      </c>
      <c r="H6662" s="349" t="s">
        <v>7776</v>
      </c>
      <c r="I6662" s="349" t="s">
        <v>191</v>
      </c>
      <c r="J6662" s="349" t="s">
        <v>1137</v>
      </c>
      <c r="K6662" s="370">
        <v>3077.33</v>
      </c>
      <c r="L6662" s="349" t="s">
        <v>1138</v>
      </c>
    </row>
    <row r="6663" spans="1:12" ht="13.5" x14ac:dyDescent="0.25">
      <c r="A6663" s="349" t="s">
        <v>4513</v>
      </c>
      <c r="B6663" s="349" t="s">
        <v>7679</v>
      </c>
      <c r="C6663" s="349" t="s">
        <v>7680</v>
      </c>
      <c r="D6663" s="349" t="s">
        <v>7681</v>
      </c>
      <c r="E6663" s="350" t="s">
        <v>24</v>
      </c>
      <c r="F6663" s="349" t="s">
        <v>24</v>
      </c>
      <c r="G6663" s="349">
        <v>87397</v>
      </c>
      <c r="H6663" s="349" t="s">
        <v>7777</v>
      </c>
      <c r="I6663" s="349" t="s">
        <v>191</v>
      </c>
      <c r="J6663" s="349" t="s">
        <v>1137</v>
      </c>
      <c r="K6663" s="370">
        <v>3088.76</v>
      </c>
      <c r="L6663" s="349" t="s">
        <v>1138</v>
      </c>
    </row>
    <row r="6664" spans="1:12" ht="13.5" x14ac:dyDescent="0.25">
      <c r="A6664" s="349" t="s">
        <v>4513</v>
      </c>
      <c r="B6664" s="349" t="s">
        <v>7679</v>
      </c>
      <c r="C6664" s="349" t="s">
        <v>7680</v>
      </c>
      <c r="D6664" s="349" t="s">
        <v>7681</v>
      </c>
      <c r="E6664" s="350" t="s">
        <v>24</v>
      </c>
      <c r="F6664" s="349" t="s">
        <v>24</v>
      </c>
      <c r="G6664" s="349">
        <v>87398</v>
      </c>
      <c r="H6664" s="349" t="s">
        <v>7778</v>
      </c>
      <c r="I6664" s="349" t="s">
        <v>191</v>
      </c>
      <c r="J6664" s="349" t="s">
        <v>1137</v>
      </c>
      <c r="K6664" s="370">
        <v>1761.01</v>
      </c>
      <c r="L6664" s="349" t="s">
        <v>1138</v>
      </c>
    </row>
    <row r="6665" spans="1:12" ht="13.5" x14ac:dyDescent="0.25">
      <c r="A6665" s="349" t="s">
        <v>4513</v>
      </c>
      <c r="B6665" s="349" t="s">
        <v>7679</v>
      </c>
      <c r="C6665" s="349" t="s">
        <v>7680</v>
      </c>
      <c r="D6665" s="349" t="s">
        <v>7681</v>
      </c>
      <c r="E6665" s="350" t="s">
        <v>24</v>
      </c>
      <c r="F6665" s="349" t="s">
        <v>24</v>
      </c>
      <c r="G6665" s="349">
        <v>87399</v>
      </c>
      <c r="H6665" s="349" t="s">
        <v>7779</v>
      </c>
      <c r="I6665" s="349" t="s">
        <v>191</v>
      </c>
      <c r="J6665" s="349" t="s">
        <v>1137</v>
      </c>
      <c r="K6665" s="370">
        <v>2020.41</v>
      </c>
      <c r="L6665" s="349" t="s">
        <v>1138</v>
      </c>
    </row>
    <row r="6666" spans="1:12" ht="13.5" x14ac:dyDescent="0.25">
      <c r="A6666" s="349" t="s">
        <v>4513</v>
      </c>
      <c r="B6666" s="349" t="s">
        <v>7679</v>
      </c>
      <c r="C6666" s="349" t="s">
        <v>7680</v>
      </c>
      <c r="D6666" s="349" t="s">
        <v>7681</v>
      </c>
      <c r="E6666" s="350" t="s">
        <v>24</v>
      </c>
      <c r="F6666" s="349" t="s">
        <v>24</v>
      </c>
      <c r="G6666" s="349">
        <v>87401</v>
      </c>
      <c r="H6666" s="349" t="s">
        <v>7780</v>
      </c>
      <c r="I6666" s="349" t="s">
        <v>191</v>
      </c>
      <c r="J6666" s="349" t="s">
        <v>1137</v>
      </c>
      <c r="K6666" s="370">
        <v>5103.84</v>
      </c>
      <c r="L6666" s="349" t="s">
        <v>1138</v>
      </c>
    </row>
    <row r="6667" spans="1:12" ht="13.5" x14ac:dyDescent="0.25">
      <c r="A6667" s="349" t="s">
        <v>4513</v>
      </c>
      <c r="B6667" s="349" t="s">
        <v>7679</v>
      </c>
      <c r="C6667" s="349" t="s">
        <v>7680</v>
      </c>
      <c r="D6667" s="349" t="s">
        <v>7681</v>
      </c>
      <c r="E6667" s="350" t="s">
        <v>24</v>
      </c>
      <c r="F6667" s="349" t="s">
        <v>24</v>
      </c>
      <c r="G6667" s="349">
        <v>87402</v>
      </c>
      <c r="H6667" s="349" t="s">
        <v>7781</v>
      </c>
      <c r="I6667" s="349" t="s">
        <v>191</v>
      </c>
      <c r="J6667" s="349" t="s">
        <v>1137</v>
      </c>
      <c r="K6667" s="370">
        <v>3308.34</v>
      </c>
      <c r="L6667" s="349" t="s">
        <v>1138</v>
      </c>
    </row>
    <row r="6668" spans="1:12" ht="13.5" x14ac:dyDescent="0.25">
      <c r="A6668" s="349" t="s">
        <v>4513</v>
      </c>
      <c r="B6668" s="349" t="s">
        <v>7679</v>
      </c>
      <c r="C6668" s="349" t="s">
        <v>7680</v>
      </c>
      <c r="D6668" s="349" t="s">
        <v>7681</v>
      </c>
      <c r="E6668" s="350" t="s">
        <v>24</v>
      </c>
      <c r="F6668" s="349" t="s">
        <v>24</v>
      </c>
      <c r="G6668" s="349">
        <v>87404</v>
      </c>
      <c r="H6668" s="349" t="s">
        <v>7782</v>
      </c>
      <c r="I6668" s="349" t="s">
        <v>191</v>
      </c>
      <c r="J6668" s="349" t="s">
        <v>1137</v>
      </c>
      <c r="K6668" s="370">
        <v>4524.3100000000004</v>
      </c>
      <c r="L6668" s="349" t="s">
        <v>1138</v>
      </c>
    </row>
    <row r="6669" spans="1:12" ht="13.5" x14ac:dyDescent="0.25">
      <c r="A6669" s="349" t="s">
        <v>4513</v>
      </c>
      <c r="B6669" s="349" t="s">
        <v>7679</v>
      </c>
      <c r="C6669" s="349" t="s">
        <v>7680</v>
      </c>
      <c r="D6669" s="349" t="s">
        <v>7681</v>
      </c>
      <c r="E6669" s="350" t="s">
        <v>24</v>
      </c>
      <c r="F6669" s="349" t="s">
        <v>24</v>
      </c>
      <c r="G6669" s="349">
        <v>87405</v>
      </c>
      <c r="H6669" s="349" t="s">
        <v>7783</v>
      </c>
      <c r="I6669" s="349" t="s">
        <v>191</v>
      </c>
      <c r="J6669" s="349" t="s">
        <v>1137</v>
      </c>
      <c r="K6669" s="370">
        <v>4524.74</v>
      </c>
      <c r="L6669" s="349" t="s">
        <v>1138</v>
      </c>
    </row>
    <row r="6670" spans="1:12" ht="13.5" x14ac:dyDescent="0.25">
      <c r="A6670" s="349" t="s">
        <v>4513</v>
      </c>
      <c r="B6670" s="349" t="s">
        <v>7679</v>
      </c>
      <c r="C6670" s="349" t="s">
        <v>7680</v>
      </c>
      <c r="D6670" s="349" t="s">
        <v>7681</v>
      </c>
      <c r="E6670" s="350" t="s">
        <v>24</v>
      </c>
      <c r="F6670" s="349" t="s">
        <v>24</v>
      </c>
      <c r="G6670" s="349">
        <v>87407</v>
      </c>
      <c r="H6670" s="349" t="s">
        <v>7784</v>
      </c>
      <c r="I6670" s="349" t="s">
        <v>191</v>
      </c>
      <c r="J6670" s="349" t="s">
        <v>1137</v>
      </c>
      <c r="K6670" s="370">
        <v>1603.01</v>
      </c>
      <c r="L6670" s="349" t="s">
        <v>1138</v>
      </c>
    </row>
    <row r="6671" spans="1:12" ht="13.5" x14ac:dyDescent="0.25">
      <c r="A6671" s="349" t="s">
        <v>4513</v>
      </c>
      <c r="B6671" s="349" t="s">
        <v>7679</v>
      </c>
      <c r="C6671" s="349" t="s">
        <v>7680</v>
      </c>
      <c r="D6671" s="349" t="s">
        <v>7681</v>
      </c>
      <c r="E6671" s="350" t="s">
        <v>24</v>
      </c>
      <c r="F6671" s="349" t="s">
        <v>24</v>
      </c>
      <c r="G6671" s="349">
        <v>87408</v>
      </c>
      <c r="H6671" s="349" t="s">
        <v>7785</v>
      </c>
      <c r="I6671" s="349" t="s">
        <v>191</v>
      </c>
      <c r="J6671" s="349" t="s">
        <v>1137</v>
      </c>
      <c r="K6671" s="370">
        <v>1585.66</v>
      </c>
      <c r="L6671" s="349" t="s">
        <v>1138</v>
      </c>
    </row>
    <row r="6672" spans="1:12" ht="13.5" x14ac:dyDescent="0.25">
      <c r="A6672" s="349" t="s">
        <v>4513</v>
      </c>
      <c r="B6672" s="349" t="s">
        <v>7679</v>
      </c>
      <c r="C6672" s="349" t="s">
        <v>7680</v>
      </c>
      <c r="D6672" s="349" t="s">
        <v>7681</v>
      </c>
      <c r="E6672" s="350" t="s">
        <v>24</v>
      </c>
      <c r="F6672" s="349" t="s">
        <v>24</v>
      </c>
      <c r="G6672" s="349">
        <v>87410</v>
      </c>
      <c r="H6672" s="349" t="s">
        <v>7786</v>
      </c>
      <c r="I6672" s="349" t="s">
        <v>191</v>
      </c>
      <c r="J6672" s="349" t="s">
        <v>1137</v>
      </c>
      <c r="K6672" s="350">
        <v>888.09</v>
      </c>
      <c r="L6672" s="349" t="s">
        <v>1138</v>
      </c>
    </row>
    <row r="6673" spans="1:12" ht="13.5" x14ac:dyDescent="0.25">
      <c r="A6673" s="349" t="s">
        <v>4513</v>
      </c>
      <c r="B6673" s="349" t="s">
        <v>7679</v>
      </c>
      <c r="C6673" s="349" t="s">
        <v>7680</v>
      </c>
      <c r="D6673" s="349" t="s">
        <v>7681</v>
      </c>
      <c r="E6673" s="350" t="s">
        <v>24</v>
      </c>
      <c r="F6673" s="349" t="s">
        <v>24</v>
      </c>
      <c r="G6673" s="349">
        <v>88626</v>
      </c>
      <c r="H6673" s="349" t="s">
        <v>7787</v>
      </c>
      <c r="I6673" s="349" t="s">
        <v>191</v>
      </c>
      <c r="J6673" s="349" t="s">
        <v>1137</v>
      </c>
      <c r="K6673" s="350">
        <v>507.71</v>
      </c>
      <c r="L6673" s="349" t="s">
        <v>1138</v>
      </c>
    </row>
    <row r="6674" spans="1:12" ht="13.5" x14ac:dyDescent="0.25">
      <c r="A6674" s="349" t="s">
        <v>4513</v>
      </c>
      <c r="B6674" s="349" t="s">
        <v>7679</v>
      </c>
      <c r="C6674" s="349" t="s">
        <v>7680</v>
      </c>
      <c r="D6674" s="349" t="s">
        <v>7681</v>
      </c>
      <c r="E6674" s="350" t="s">
        <v>24</v>
      </c>
      <c r="F6674" s="349" t="s">
        <v>24</v>
      </c>
      <c r="G6674" s="349">
        <v>88627</v>
      </c>
      <c r="H6674" s="349" t="s">
        <v>7788</v>
      </c>
      <c r="I6674" s="349" t="s">
        <v>191</v>
      </c>
      <c r="J6674" s="349" t="s">
        <v>1137</v>
      </c>
      <c r="K6674" s="350">
        <v>595.91</v>
      </c>
      <c r="L6674" s="349" t="s">
        <v>1138</v>
      </c>
    </row>
    <row r="6675" spans="1:12" ht="13.5" x14ac:dyDescent="0.25">
      <c r="A6675" s="349" t="s">
        <v>4513</v>
      </c>
      <c r="B6675" s="349" t="s">
        <v>7679</v>
      </c>
      <c r="C6675" s="349" t="s">
        <v>7680</v>
      </c>
      <c r="D6675" s="349" t="s">
        <v>7681</v>
      </c>
      <c r="E6675" s="350" t="s">
        <v>24</v>
      </c>
      <c r="F6675" s="349" t="s">
        <v>24</v>
      </c>
      <c r="G6675" s="349">
        <v>88628</v>
      </c>
      <c r="H6675" s="349" t="s">
        <v>7789</v>
      </c>
      <c r="I6675" s="349" t="s">
        <v>191</v>
      </c>
      <c r="J6675" s="349" t="s">
        <v>1137</v>
      </c>
      <c r="K6675" s="350">
        <v>511.52</v>
      </c>
      <c r="L6675" s="349" t="s">
        <v>1138</v>
      </c>
    </row>
    <row r="6676" spans="1:12" ht="13.5" x14ac:dyDescent="0.25">
      <c r="A6676" s="349" t="s">
        <v>4513</v>
      </c>
      <c r="B6676" s="349" t="s">
        <v>7679</v>
      </c>
      <c r="C6676" s="349" t="s">
        <v>7680</v>
      </c>
      <c r="D6676" s="349" t="s">
        <v>7681</v>
      </c>
      <c r="E6676" s="350" t="s">
        <v>24</v>
      </c>
      <c r="F6676" s="349" t="s">
        <v>24</v>
      </c>
      <c r="G6676" s="349">
        <v>88629</v>
      </c>
      <c r="H6676" s="349" t="s">
        <v>974</v>
      </c>
      <c r="I6676" s="349" t="s">
        <v>191</v>
      </c>
      <c r="J6676" s="349" t="s">
        <v>1137</v>
      </c>
      <c r="K6676" s="350">
        <v>606.4</v>
      </c>
      <c r="L6676" s="349" t="s">
        <v>1138</v>
      </c>
    </row>
    <row r="6677" spans="1:12" ht="13.5" x14ac:dyDescent="0.25">
      <c r="A6677" s="349" t="s">
        <v>4513</v>
      </c>
      <c r="B6677" s="349" t="s">
        <v>7679</v>
      </c>
      <c r="C6677" s="349" t="s">
        <v>7680</v>
      </c>
      <c r="D6677" s="349" t="s">
        <v>7681</v>
      </c>
      <c r="E6677" s="350" t="s">
        <v>24</v>
      </c>
      <c r="F6677" s="349" t="s">
        <v>24</v>
      </c>
      <c r="G6677" s="349">
        <v>88630</v>
      </c>
      <c r="H6677" s="349" t="s">
        <v>7790</v>
      </c>
      <c r="I6677" s="349" t="s">
        <v>191</v>
      </c>
      <c r="J6677" s="349" t="s">
        <v>1137</v>
      </c>
      <c r="K6677" s="350">
        <v>430.78</v>
      </c>
      <c r="L6677" s="349" t="s">
        <v>1138</v>
      </c>
    </row>
    <row r="6678" spans="1:12" ht="13.5" x14ac:dyDescent="0.25">
      <c r="A6678" s="349" t="s">
        <v>4513</v>
      </c>
      <c r="B6678" s="349" t="s">
        <v>7679</v>
      </c>
      <c r="C6678" s="349" t="s">
        <v>7680</v>
      </c>
      <c r="D6678" s="349" t="s">
        <v>7681</v>
      </c>
      <c r="E6678" s="350" t="s">
        <v>24</v>
      </c>
      <c r="F6678" s="349" t="s">
        <v>24</v>
      </c>
      <c r="G6678" s="349">
        <v>88631</v>
      </c>
      <c r="H6678" s="349" t="s">
        <v>894</v>
      </c>
      <c r="I6678" s="349" t="s">
        <v>191</v>
      </c>
      <c r="J6678" s="349" t="s">
        <v>1137</v>
      </c>
      <c r="K6678" s="350">
        <v>540.19000000000005</v>
      </c>
      <c r="L6678" s="349" t="s">
        <v>1138</v>
      </c>
    </row>
    <row r="6679" spans="1:12" ht="13.5" x14ac:dyDescent="0.25">
      <c r="A6679" s="349" t="s">
        <v>4513</v>
      </c>
      <c r="B6679" s="349" t="s">
        <v>7679</v>
      </c>
      <c r="C6679" s="349" t="s">
        <v>7680</v>
      </c>
      <c r="D6679" s="349" t="s">
        <v>7681</v>
      </c>
      <c r="E6679" s="350" t="s">
        <v>24</v>
      </c>
      <c r="F6679" s="349" t="s">
        <v>24</v>
      </c>
      <c r="G6679" s="349">
        <v>88715</v>
      </c>
      <c r="H6679" s="349" t="s">
        <v>880</v>
      </c>
      <c r="I6679" s="349" t="s">
        <v>191</v>
      </c>
      <c r="J6679" s="349" t="s">
        <v>1137</v>
      </c>
      <c r="K6679" s="350">
        <v>498.77</v>
      </c>
      <c r="L6679" s="349" t="s">
        <v>1138</v>
      </c>
    </row>
    <row r="6680" spans="1:12" ht="13.5" x14ac:dyDescent="0.25">
      <c r="A6680" s="349" t="s">
        <v>4513</v>
      </c>
      <c r="B6680" s="349" t="s">
        <v>7679</v>
      </c>
      <c r="C6680" s="349" t="s">
        <v>7680</v>
      </c>
      <c r="D6680" s="349" t="s">
        <v>7681</v>
      </c>
      <c r="E6680" s="350" t="s">
        <v>24</v>
      </c>
      <c r="F6680" s="349" t="s">
        <v>24</v>
      </c>
      <c r="G6680" s="349">
        <v>95563</v>
      </c>
      <c r="H6680" s="349" t="s">
        <v>7791</v>
      </c>
      <c r="I6680" s="349" t="s">
        <v>191</v>
      </c>
      <c r="J6680" s="349" t="s">
        <v>1137</v>
      </c>
      <c r="K6680" s="350">
        <v>763.52</v>
      </c>
      <c r="L6680" s="349" t="s">
        <v>1138</v>
      </c>
    </row>
    <row r="6681" spans="1:12" ht="13.5" x14ac:dyDescent="0.25">
      <c r="A6681" s="349" t="s">
        <v>4513</v>
      </c>
      <c r="B6681" s="349" t="s">
        <v>7679</v>
      </c>
      <c r="C6681" s="349" t="s">
        <v>7680</v>
      </c>
      <c r="D6681" s="349" t="s">
        <v>7681</v>
      </c>
      <c r="E6681" s="350" t="s">
        <v>24</v>
      </c>
      <c r="F6681" s="349" t="s">
        <v>24</v>
      </c>
      <c r="G6681" s="349">
        <v>100464</v>
      </c>
      <c r="H6681" s="349" t="s">
        <v>7792</v>
      </c>
      <c r="I6681" s="349" t="s">
        <v>191</v>
      </c>
      <c r="J6681" s="349" t="s">
        <v>1137</v>
      </c>
      <c r="K6681" s="350">
        <v>537.91999999999996</v>
      </c>
      <c r="L6681" s="349" t="s">
        <v>1138</v>
      </c>
    </row>
    <row r="6682" spans="1:12" ht="13.5" x14ac:dyDescent="0.25">
      <c r="A6682" s="349" t="s">
        <v>4513</v>
      </c>
      <c r="B6682" s="349" t="s">
        <v>7679</v>
      </c>
      <c r="C6682" s="349" t="s">
        <v>7680</v>
      </c>
      <c r="D6682" s="349" t="s">
        <v>7681</v>
      </c>
      <c r="E6682" s="350" t="s">
        <v>24</v>
      </c>
      <c r="F6682" s="349" t="s">
        <v>24</v>
      </c>
      <c r="G6682" s="349">
        <v>100465</v>
      </c>
      <c r="H6682" s="349" t="s">
        <v>7793</v>
      </c>
      <c r="I6682" s="349" t="s">
        <v>191</v>
      </c>
      <c r="J6682" s="349" t="s">
        <v>1137</v>
      </c>
      <c r="K6682" s="350">
        <v>494.6</v>
      </c>
      <c r="L6682" s="349" t="s">
        <v>1138</v>
      </c>
    </row>
    <row r="6683" spans="1:12" ht="13.5" x14ac:dyDescent="0.25">
      <c r="A6683" s="349" t="s">
        <v>4513</v>
      </c>
      <c r="B6683" s="349" t="s">
        <v>7679</v>
      </c>
      <c r="C6683" s="349" t="s">
        <v>7680</v>
      </c>
      <c r="D6683" s="349" t="s">
        <v>7681</v>
      </c>
      <c r="E6683" s="350" t="s">
        <v>24</v>
      </c>
      <c r="F6683" s="349" t="s">
        <v>24</v>
      </c>
      <c r="G6683" s="349">
        <v>100466</v>
      </c>
      <c r="H6683" s="349" t="s">
        <v>7794</v>
      </c>
      <c r="I6683" s="349" t="s">
        <v>191</v>
      </c>
      <c r="J6683" s="349" t="s">
        <v>1137</v>
      </c>
      <c r="K6683" s="350">
        <v>471.35</v>
      </c>
      <c r="L6683" s="349" t="s">
        <v>1138</v>
      </c>
    </row>
    <row r="6684" spans="1:12" ht="13.5" x14ac:dyDescent="0.25">
      <c r="A6684" s="349" t="s">
        <v>4513</v>
      </c>
      <c r="B6684" s="349" t="s">
        <v>7679</v>
      </c>
      <c r="C6684" s="349" t="s">
        <v>7680</v>
      </c>
      <c r="D6684" s="349" t="s">
        <v>7681</v>
      </c>
      <c r="E6684" s="350" t="s">
        <v>24</v>
      </c>
      <c r="F6684" s="349" t="s">
        <v>24</v>
      </c>
      <c r="G6684" s="349">
        <v>100468</v>
      </c>
      <c r="H6684" s="349" t="s">
        <v>7795</v>
      </c>
      <c r="I6684" s="349" t="s">
        <v>191</v>
      </c>
      <c r="J6684" s="349" t="s">
        <v>1137</v>
      </c>
      <c r="K6684" s="350">
        <v>631.88</v>
      </c>
      <c r="L6684" s="349" t="s">
        <v>1138</v>
      </c>
    </row>
    <row r="6685" spans="1:12" ht="13.5" x14ac:dyDescent="0.25">
      <c r="A6685" s="349" t="s">
        <v>4513</v>
      </c>
      <c r="B6685" s="349" t="s">
        <v>7679</v>
      </c>
      <c r="C6685" s="349" t="s">
        <v>7680</v>
      </c>
      <c r="D6685" s="349" t="s">
        <v>7681</v>
      </c>
      <c r="E6685" s="350" t="s">
        <v>24</v>
      </c>
      <c r="F6685" s="349" t="s">
        <v>24</v>
      </c>
      <c r="G6685" s="349">
        <v>100469</v>
      </c>
      <c r="H6685" s="349" t="s">
        <v>7796</v>
      </c>
      <c r="I6685" s="349" t="s">
        <v>191</v>
      </c>
      <c r="J6685" s="349" t="s">
        <v>1137</v>
      </c>
      <c r="K6685" s="350">
        <v>502.09</v>
      </c>
      <c r="L6685" s="349" t="s">
        <v>1138</v>
      </c>
    </row>
    <row r="6686" spans="1:12" ht="13.5" x14ac:dyDescent="0.25">
      <c r="A6686" s="349" t="s">
        <v>4513</v>
      </c>
      <c r="B6686" s="349" t="s">
        <v>7679</v>
      </c>
      <c r="C6686" s="349" t="s">
        <v>7680</v>
      </c>
      <c r="D6686" s="349" t="s">
        <v>7681</v>
      </c>
      <c r="E6686" s="350" t="s">
        <v>24</v>
      </c>
      <c r="F6686" s="349" t="s">
        <v>24</v>
      </c>
      <c r="G6686" s="349">
        <v>100470</v>
      </c>
      <c r="H6686" s="349" t="s">
        <v>7797</v>
      </c>
      <c r="I6686" s="349" t="s">
        <v>191</v>
      </c>
      <c r="J6686" s="349" t="s">
        <v>1137</v>
      </c>
      <c r="K6686" s="350">
        <v>451.53</v>
      </c>
      <c r="L6686" s="349" t="s">
        <v>1138</v>
      </c>
    </row>
    <row r="6687" spans="1:12" ht="13.5" x14ac:dyDescent="0.25">
      <c r="A6687" s="349" t="s">
        <v>4513</v>
      </c>
      <c r="B6687" s="349" t="s">
        <v>7679</v>
      </c>
      <c r="C6687" s="349" t="s">
        <v>7680</v>
      </c>
      <c r="D6687" s="349" t="s">
        <v>7681</v>
      </c>
      <c r="E6687" s="350" t="s">
        <v>24</v>
      </c>
      <c r="F6687" s="349" t="s">
        <v>24</v>
      </c>
      <c r="G6687" s="349">
        <v>100472</v>
      </c>
      <c r="H6687" s="349" t="s">
        <v>7798</v>
      </c>
      <c r="I6687" s="349" t="s">
        <v>191</v>
      </c>
      <c r="J6687" s="349" t="s">
        <v>1137</v>
      </c>
      <c r="K6687" s="350">
        <v>504.5</v>
      </c>
      <c r="L6687" s="349" t="s">
        <v>1138</v>
      </c>
    </row>
    <row r="6688" spans="1:12" ht="13.5" x14ac:dyDescent="0.25">
      <c r="A6688" s="349" t="s">
        <v>4513</v>
      </c>
      <c r="B6688" s="349" t="s">
        <v>7679</v>
      </c>
      <c r="C6688" s="349" t="s">
        <v>7680</v>
      </c>
      <c r="D6688" s="349" t="s">
        <v>7681</v>
      </c>
      <c r="E6688" s="350" t="s">
        <v>24</v>
      </c>
      <c r="F6688" s="349" t="s">
        <v>24</v>
      </c>
      <c r="G6688" s="349">
        <v>100473</v>
      </c>
      <c r="H6688" s="349" t="s">
        <v>7799</v>
      </c>
      <c r="I6688" s="349" t="s">
        <v>191</v>
      </c>
      <c r="J6688" s="349" t="s">
        <v>1137</v>
      </c>
      <c r="K6688" s="350">
        <v>449.75</v>
      </c>
      <c r="L6688" s="349" t="s">
        <v>1138</v>
      </c>
    </row>
    <row r="6689" spans="1:12" ht="13.5" x14ac:dyDescent="0.25">
      <c r="A6689" s="349" t="s">
        <v>4513</v>
      </c>
      <c r="B6689" s="349" t="s">
        <v>7679</v>
      </c>
      <c r="C6689" s="349" t="s">
        <v>7680</v>
      </c>
      <c r="D6689" s="349" t="s">
        <v>7681</v>
      </c>
      <c r="E6689" s="350" t="s">
        <v>24</v>
      </c>
      <c r="F6689" s="349" t="s">
        <v>24</v>
      </c>
      <c r="G6689" s="349">
        <v>100474</v>
      </c>
      <c r="H6689" s="349" t="s">
        <v>7800</v>
      </c>
      <c r="I6689" s="349" t="s">
        <v>191</v>
      </c>
      <c r="J6689" s="349" t="s">
        <v>1137</v>
      </c>
      <c r="K6689" s="350">
        <v>423.81</v>
      </c>
      <c r="L6689" s="349" t="s">
        <v>1138</v>
      </c>
    </row>
    <row r="6690" spans="1:12" ht="13.5" x14ac:dyDescent="0.25">
      <c r="A6690" s="349" t="s">
        <v>4513</v>
      </c>
      <c r="B6690" s="349" t="s">
        <v>7679</v>
      </c>
      <c r="C6690" s="349" t="s">
        <v>7680</v>
      </c>
      <c r="D6690" s="349" t="s">
        <v>7681</v>
      </c>
      <c r="E6690" s="350" t="s">
        <v>24</v>
      </c>
      <c r="F6690" s="349" t="s">
        <v>24</v>
      </c>
      <c r="G6690" s="349">
        <v>100475</v>
      </c>
      <c r="H6690" s="349" t="s">
        <v>7801</v>
      </c>
      <c r="I6690" s="349" t="s">
        <v>191</v>
      </c>
      <c r="J6690" s="349" t="s">
        <v>1137</v>
      </c>
      <c r="K6690" s="350">
        <v>652.92999999999995</v>
      </c>
      <c r="L6690" s="349" t="s">
        <v>1138</v>
      </c>
    </row>
    <row r="6691" spans="1:12" ht="13.5" x14ac:dyDescent="0.25">
      <c r="A6691" s="349" t="s">
        <v>4513</v>
      </c>
      <c r="B6691" s="349" t="s">
        <v>7679</v>
      </c>
      <c r="C6691" s="349" t="s">
        <v>7680</v>
      </c>
      <c r="D6691" s="349" t="s">
        <v>7681</v>
      </c>
      <c r="E6691" s="350" t="s">
        <v>24</v>
      </c>
      <c r="F6691" s="349" t="s">
        <v>24</v>
      </c>
      <c r="G6691" s="349">
        <v>100477</v>
      </c>
      <c r="H6691" s="349" t="s">
        <v>7802</v>
      </c>
      <c r="I6691" s="349" t="s">
        <v>191</v>
      </c>
      <c r="J6691" s="349" t="s">
        <v>1137</v>
      </c>
      <c r="K6691" s="350">
        <v>725.4</v>
      </c>
      <c r="L6691" s="349" t="s">
        <v>1138</v>
      </c>
    </row>
    <row r="6692" spans="1:12" ht="13.5" x14ac:dyDescent="0.25">
      <c r="A6692" s="349" t="s">
        <v>4513</v>
      </c>
      <c r="B6692" s="349" t="s">
        <v>7679</v>
      </c>
      <c r="C6692" s="349" t="s">
        <v>7680</v>
      </c>
      <c r="D6692" s="349" t="s">
        <v>7681</v>
      </c>
      <c r="E6692" s="350" t="s">
        <v>24</v>
      </c>
      <c r="F6692" s="349" t="s">
        <v>24</v>
      </c>
      <c r="G6692" s="349">
        <v>100478</v>
      </c>
      <c r="H6692" s="349" t="s">
        <v>7803</v>
      </c>
      <c r="I6692" s="349" t="s">
        <v>191</v>
      </c>
      <c r="J6692" s="349" t="s">
        <v>1137</v>
      </c>
      <c r="K6692" s="350">
        <v>640.16</v>
      </c>
      <c r="L6692" s="349" t="s">
        <v>1138</v>
      </c>
    </row>
    <row r="6693" spans="1:12" ht="13.5" x14ac:dyDescent="0.25">
      <c r="A6693" s="349" t="s">
        <v>4513</v>
      </c>
      <c r="B6693" s="349" t="s">
        <v>7679</v>
      </c>
      <c r="C6693" s="349" t="s">
        <v>7680</v>
      </c>
      <c r="D6693" s="349" t="s">
        <v>7681</v>
      </c>
      <c r="E6693" s="350" t="s">
        <v>24</v>
      </c>
      <c r="F6693" s="349" t="s">
        <v>24</v>
      </c>
      <c r="G6693" s="349">
        <v>100479</v>
      </c>
      <c r="H6693" s="349" t="s">
        <v>7804</v>
      </c>
      <c r="I6693" s="349" t="s">
        <v>191</v>
      </c>
      <c r="J6693" s="349" t="s">
        <v>1137</v>
      </c>
      <c r="K6693" s="350">
        <v>620.09</v>
      </c>
      <c r="L6693" s="349" t="s">
        <v>1138</v>
      </c>
    </row>
    <row r="6694" spans="1:12" ht="13.5" x14ac:dyDescent="0.25">
      <c r="A6694" s="349" t="s">
        <v>4513</v>
      </c>
      <c r="B6694" s="349" t="s">
        <v>7679</v>
      </c>
      <c r="C6694" s="349" t="s">
        <v>7680</v>
      </c>
      <c r="D6694" s="349" t="s">
        <v>7681</v>
      </c>
      <c r="E6694" s="350" t="s">
        <v>24</v>
      </c>
      <c r="F6694" s="349" t="s">
        <v>24</v>
      </c>
      <c r="G6694" s="349">
        <v>100480</v>
      </c>
      <c r="H6694" s="349" t="s">
        <v>7805</v>
      </c>
      <c r="I6694" s="349" t="s">
        <v>191</v>
      </c>
      <c r="J6694" s="349" t="s">
        <v>1137</v>
      </c>
      <c r="K6694" s="350">
        <v>745.7</v>
      </c>
      <c r="L6694" s="349" t="s">
        <v>1138</v>
      </c>
    </row>
    <row r="6695" spans="1:12" ht="13.5" x14ac:dyDescent="0.25">
      <c r="A6695" s="349" t="s">
        <v>4513</v>
      </c>
      <c r="B6695" s="349" t="s">
        <v>7679</v>
      </c>
      <c r="C6695" s="349" t="s">
        <v>7680</v>
      </c>
      <c r="D6695" s="349" t="s">
        <v>7681</v>
      </c>
      <c r="E6695" s="350" t="s">
        <v>24</v>
      </c>
      <c r="F6695" s="349" t="s">
        <v>24</v>
      </c>
      <c r="G6695" s="349">
        <v>100481</v>
      </c>
      <c r="H6695" s="349" t="s">
        <v>7806</v>
      </c>
      <c r="I6695" s="349" t="s">
        <v>191</v>
      </c>
      <c r="J6695" s="349" t="s">
        <v>1137</v>
      </c>
      <c r="K6695" s="350">
        <v>559.44000000000005</v>
      </c>
      <c r="L6695" s="349" t="s">
        <v>1138</v>
      </c>
    </row>
    <row r="6696" spans="1:12" ht="13.5" x14ac:dyDescent="0.25">
      <c r="A6696" s="349" t="s">
        <v>4513</v>
      </c>
      <c r="B6696" s="349" t="s">
        <v>7679</v>
      </c>
      <c r="C6696" s="349" t="s">
        <v>7680</v>
      </c>
      <c r="D6696" s="349" t="s">
        <v>7681</v>
      </c>
      <c r="E6696" s="350" t="s">
        <v>24</v>
      </c>
      <c r="F6696" s="349" t="s">
        <v>24</v>
      </c>
      <c r="G6696" s="349">
        <v>100483</v>
      </c>
      <c r="H6696" s="349" t="s">
        <v>7807</v>
      </c>
      <c r="I6696" s="349" t="s">
        <v>191</v>
      </c>
      <c r="J6696" s="349" t="s">
        <v>1137</v>
      </c>
      <c r="K6696" s="350">
        <v>613.79</v>
      </c>
      <c r="L6696" s="349" t="s">
        <v>1138</v>
      </c>
    </row>
    <row r="6697" spans="1:12" ht="13.5" x14ac:dyDescent="0.25">
      <c r="A6697" s="349" t="s">
        <v>4513</v>
      </c>
      <c r="B6697" s="349" t="s">
        <v>7679</v>
      </c>
      <c r="C6697" s="349" t="s">
        <v>7680</v>
      </c>
      <c r="D6697" s="349" t="s">
        <v>7681</v>
      </c>
      <c r="E6697" s="350" t="s">
        <v>24</v>
      </c>
      <c r="F6697" s="349" t="s">
        <v>24</v>
      </c>
      <c r="G6697" s="349">
        <v>100484</v>
      </c>
      <c r="H6697" s="349" t="s">
        <v>7808</v>
      </c>
      <c r="I6697" s="349" t="s">
        <v>191</v>
      </c>
      <c r="J6697" s="349" t="s">
        <v>1137</v>
      </c>
      <c r="K6697" s="350">
        <v>560.02</v>
      </c>
      <c r="L6697" s="349" t="s">
        <v>1138</v>
      </c>
    </row>
    <row r="6698" spans="1:12" ht="13.5" x14ac:dyDescent="0.25">
      <c r="A6698" s="349" t="s">
        <v>4513</v>
      </c>
      <c r="B6698" s="349" t="s">
        <v>7679</v>
      </c>
      <c r="C6698" s="349" t="s">
        <v>7680</v>
      </c>
      <c r="D6698" s="349" t="s">
        <v>7681</v>
      </c>
      <c r="E6698" s="350" t="s">
        <v>24</v>
      </c>
      <c r="F6698" s="349" t="s">
        <v>24</v>
      </c>
      <c r="G6698" s="349">
        <v>100485</v>
      </c>
      <c r="H6698" s="349" t="s">
        <v>7809</v>
      </c>
      <c r="I6698" s="349" t="s">
        <v>191</v>
      </c>
      <c r="J6698" s="349" t="s">
        <v>1137</v>
      </c>
      <c r="K6698" s="350">
        <v>535.74</v>
      </c>
      <c r="L6698" s="349" t="s">
        <v>1138</v>
      </c>
    </row>
    <row r="6699" spans="1:12" ht="13.5" x14ac:dyDescent="0.25">
      <c r="A6699" s="349" t="s">
        <v>4513</v>
      </c>
      <c r="B6699" s="349" t="s">
        <v>7679</v>
      </c>
      <c r="C6699" s="349" t="s">
        <v>7680</v>
      </c>
      <c r="D6699" s="349" t="s">
        <v>7681</v>
      </c>
      <c r="E6699" s="350" t="s">
        <v>24</v>
      </c>
      <c r="F6699" s="349" t="s">
        <v>24</v>
      </c>
      <c r="G6699" s="349">
        <v>100486</v>
      </c>
      <c r="H6699" s="349" t="s">
        <v>7810</v>
      </c>
      <c r="I6699" s="349" t="s">
        <v>191</v>
      </c>
      <c r="J6699" s="349" t="s">
        <v>1137</v>
      </c>
      <c r="K6699" s="350">
        <v>657.04</v>
      </c>
      <c r="L6699" s="349" t="s">
        <v>1138</v>
      </c>
    </row>
    <row r="6700" spans="1:12" ht="13.5" x14ac:dyDescent="0.25">
      <c r="A6700" s="349" t="s">
        <v>4513</v>
      </c>
      <c r="B6700" s="349" t="s">
        <v>7679</v>
      </c>
      <c r="C6700" s="349" t="s">
        <v>7680</v>
      </c>
      <c r="D6700" s="349" t="s">
        <v>7681</v>
      </c>
      <c r="E6700" s="350" t="s">
        <v>24</v>
      </c>
      <c r="F6700" s="349" t="s">
        <v>24</v>
      </c>
      <c r="G6700" s="349">
        <v>100487</v>
      </c>
      <c r="H6700" s="349" t="s">
        <v>7811</v>
      </c>
      <c r="I6700" s="349" t="s">
        <v>191</v>
      </c>
      <c r="J6700" s="349" t="s">
        <v>1137</v>
      </c>
      <c r="K6700" s="350">
        <v>470.12</v>
      </c>
      <c r="L6700" s="349" t="s">
        <v>1138</v>
      </c>
    </row>
    <row r="6701" spans="1:12" ht="13.5" x14ac:dyDescent="0.25">
      <c r="A6701" s="349" t="s">
        <v>4513</v>
      </c>
      <c r="B6701" s="349" t="s">
        <v>7679</v>
      </c>
      <c r="C6701" s="349" t="s">
        <v>7680</v>
      </c>
      <c r="D6701" s="349" t="s">
        <v>7681</v>
      </c>
      <c r="E6701" s="350" t="s">
        <v>24</v>
      </c>
      <c r="F6701" s="349" t="s">
        <v>24</v>
      </c>
      <c r="G6701" s="349">
        <v>100488</v>
      </c>
      <c r="H6701" s="349" t="s">
        <v>7812</v>
      </c>
      <c r="I6701" s="349" t="s">
        <v>191</v>
      </c>
      <c r="J6701" s="349" t="s">
        <v>1137</v>
      </c>
      <c r="K6701" s="350">
        <v>494.51</v>
      </c>
      <c r="L6701" s="349" t="s">
        <v>1138</v>
      </c>
    </row>
    <row r="6702" spans="1:12" ht="13.5" x14ac:dyDescent="0.25">
      <c r="A6702" s="349" t="s">
        <v>4513</v>
      </c>
      <c r="B6702" s="349" t="s">
        <v>7679</v>
      </c>
      <c r="C6702" s="349" t="s">
        <v>7680</v>
      </c>
      <c r="D6702" s="349" t="s">
        <v>7681</v>
      </c>
      <c r="E6702" s="350" t="s">
        <v>24</v>
      </c>
      <c r="F6702" s="349" t="s">
        <v>24</v>
      </c>
      <c r="G6702" s="349">
        <v>100489</v>
      </c>
      <c r="H6702" s="349" t="s">
        <v>7813</v>
      </c>
      <c r="I6702" s="349" t="s">
        <v>191</v>
      </c>
      <c r="J6702" s="349" t="s">
        <v>1137</v>
      </c>
      <c r="K6702" s="350">
        <v>506.53</v>
      </c>
      <c r="L6702" s="349" t="s">
        <v>1138</v>
      </c>
    </row>
    <row r="6703" spans="1:12" ht="13.5" x14ac:dyDescent="0.25">
      <c r="A6703" s="349" t="s">
        <v>4513</v>
      </c>
      <c r="B6703" s="349" t="s">
        <v>7679</v>
      </c>
      <c r="C6703" s="349" t="s">
        <v>7680</v>
      </c>
      <c r="D6703" s="349" t="s">
        <v>7681</v>
      </c>
      <c r="E6703" s="350" t="s">
        <v>24</v>
      </c>
      <c r="F6703" s="349" t="s">
        <v>24</v>
      </c>
      <c r="G6703" s="349">
        <v>100490</v>
      </c>
      <c r="H6703" s="349" t="s">
        <v>7814</v>
      </c>
      <c r="I6703" s="349" t="s">
        <v>191</v>
      </c>
      <c r="J6703" s="349" t="s">
        <v>1137</v>
      </c>
      <c r="K6703" s="350">
        <v>442.29</v>
      </c>
      <c r="L6703" s="349" t="s">
        <v>1138</v>
      </c>
    </row>
    <row r="6704" spans="1:12" ht="13.5" x14ac:dyDescent="0.25">
      <c r="A6704" s="349" t="s">
        <v>4513</v>
      </c>
      <c r="B6704" s="349" t="s">
        <v>7679</v>
      </c>
      <c r="C6704" s="349" t="s">
        <v>7680</v>
      </c>
      <c r="D6704" s="349" t="s">
        <v>7681</v>
      </c>
      <c r="E6704" s="350" t="s">
        <v>24</v>
      </c>
      <c r="F6704" s="349" t="s">
        <v>24</v>
      </c>
      <c r="G6704" s="349">
        <v>100491</v>
      </c>
      <c r="H6704" s="349" t="s">
        <v>7815</v>
      </c>
      <c r="I6704" s="349" t="s">
        <v>191</v>
      </c>
      <c r="J6704" s="349" t="s">
        <v>1137</v>
      </c>
      <c r="K6704" s="350">
        <v>648.77</v>
      </c>
      <c r="L6704" s="349" t="s">
        <v>1138</v>
      </c>
    </row>
    <row r="6705" spans="1:12" ht="13.5" x14ac:dyDescent="0.25">
      <c r="A6705" s="349" t="s">
        <v>4513</v>
      </c>
      <c r="B6705" s="349" t="s">
        <v>7679</v>
      </c>
      <c r="C6705" s="349" t="s">
        <v>7680</v>
      </c>
      <c r="D6705" s="349" t="s">
        <v>7681</v>
      </c>
      <c r="E6705" s="350" t="s">
        <v>24</v>
      </c>
      <c r="F6705" s="349" t="s">
        <v>24</v>
      </c>
      <c r="G6705" s="349">
        <v>100492</v>
      </c>
      <c r="H6705" s="349" t="s">
        <v>7816</v>
      </c>
      <c r="I6705" s="349" t="s">
        <v>191</v>
      </c>
      <c r="J6705" s="349" t="s">
        <v>1137</v>
      </c>
      <c r="K6705" s="350">
        <v>555.88</v>
      </c>
      <c r="L6705" s="349" t="s">
        <v>1138</v>
      </c>
    </row>
    <row r="6706" spans="1:12" ht="13.5" x14ac:dyDescent="0.25">
      <c r="A6706" s="349" t="s">
        <v>4513</v>
      </c>
      <c r="B6706" s="349" t="s">
        <v>7679</v>
      </c>
      <c r="C6706" s="349" t="s">
        <v>7817</v>
      </c>
      <c r="D6706" s="349" t="s">
        <v>7818</v>
      </c>
      <c r="E6706" s="350" t="s">
        <v>24</v>
      </c>
      <c r="F6706" s="349" t="s">
        <v>24</v>
      </c>
      <c r="G6706" s="349">
        <v>92121</v>
      </c>
      <c r="H6706" s="349" t="s">
        <v>7819</v>
      </c>
      <c r="I6706" s="349" t="s">
        <v>191</v>
      </c>
      <c r="J6706" s="349" t="s">
        <v>1137</v>
      </c>
      <c r="K6706" s="350">
        <v>30.4</v>
      </c>
      <c r="L6706" s="349" t="s">
        <v>1138</v>
      </c>
    </row>
    <row r="6707" spans="1:12" ht="13.5" x14ac:dyDescent="0.25">
      <c r="A6707" s="349" t="s">
        <v>4513</v>
      </c>
      <c r="B6707" s="349" t="s">
        <v>7679</v>
      </c>
      <c r="C6707" s="349" t="s">
        <v>7817</v>
      </c>
      <c r="D6707" s="349" t="s">
        <v>7818</v>
      </c>
      <c r="E6707" s="350" t="s">
        <v>24</v>
      </c>
      <c r="F6707" s="349" t="s">
        <v>24</v>
      </c>
      <c r="G6707" s="349">
        <v>92122</v>
      </c>
      <c r="H6707" s="349" t="s">
        <v>7820</v>
      </c>
      <c r="I6707" s="349" t="s">
        <v>191</v>
      </c>
      <c r="J6707" s="349" t="s">
        <v>1524</v>
      </c>
      <c r="K6707" s="350">
        <v>51.02</v>
      </c>
      <c r="L6707" s="349" t="s">
        <v>1138</v>
      </c>
    </row>
    <row r="6708" spans="1:12" ht="13.5" x14ac:dyDescent="0.25">
      <c r="A6708" s="349" t="s">
        <v>4513</v>
      </c>
      <c r="B6708" s="349" t="s">
        <v>7679</v>
      </c>
      <c r="C6708" s="349" t="s">
        <v>7817</v>
      </c>
      <c r="D6708" s="349" t="s">
        <v>7818</v>
      </c>
      <c r="E6708" s="350" t="s">
        <v>24</v>
      </c>
      <c r="F6708" s="349" t="s">
        <v>24</v>
      </c>
      <c r="G6708" s="349">
        <v>92123</v>
      </c>
      <c r="H6708" s="349" t="s">
        <v>7821</v>
      </c>
      <c r="I6708" s="349" t="s">
        <v>191</v>
      </c>
      <c r="J6708" s="349" t="s">
        <v>1333</v>
      </c>
      <c r="K6708" s="350">
        <v>62.5</v>
      </c>
      <c r="L6708" s="349" t="s">
        <v>1138</v>
      </c>
    </row>
    <row r="6709" spans="1:12" ht="13.5" x14ac:dyDescent="0.25">
      <c r="A6709" s="349" t="s">
        <v>4513</v>
      </c>
      <c r="B6709" s="349" t="s">
        <v>7679</v>
      </c>
      <c r="C6709" s="349" t="s">
        <v>7817</v>
      </c>
      <c r="D6709" s="349" t="s">
        <v>7818</v>
      </c>
      <c r="E6709" s="350" t="s">
        <v>24</v>
      </c>
      <c r="F6709" s="349" t="s">
        <v>24</v>
      </c>
      <c r="G6709" s="349">
        <v>100195</v>
      </c>
      <c r="H6709" s="349" t="s">
        <v>7822</v>
      </c>
      <c r="I6709" s="349" t="s">
        <v>7823</v>
      </c>
      <c r="J6709" s="349" t="s">
        <v>1524</v>
      </c>
      <c r="K6709" s="350">
        <v>0.78</v>
      </c>
      <c r="L6709" s="349" t="s">
        <v>1138</v>
      </c>
    </row>
    <row r="6710" spans="1:12" ht="13.5" x14ac:dyDescent="0.25">
      <c r="A6710" s="349" t="s">
        <v>4513</v>
      </c>
      <c r="B6710" s="349" t="s">
        <v>7679</v>
      </c>
      <c r="C6710" s="349" t="s">
        <v>7817</v>
      </c>
      <c r="D6710" s="349" t="s">
        <v>7818</v>
      </c>
      <c r="E6710" s="350" t="s">
        <v>24</v>
      </c>
      <c r="F6710" s="349" t="s">
        <v>24</v>
      </c>
      <c r="G6710" s="349">
        <v>100196</v>
      </c>
      <c r="H6710" s="349" t="s">
        <v>7824</v>
      </c>
      <c r="I6710" s="349" t="s">
        <v>7823</v>
      </c>
      <c r="J6710" s="349" t="s">
        <v>1524</v>
      </c>
      <c r="K6710" s="350">
        <v>1.3</v>
      </c>
      <c r="L6710" s="349" t="s">
        <v>1138</v>
      </c>
    </row>
    <row r="6711" spans="1:12" ht="13.5" x14ac:dyDescent="0.25">
      <c r="A6711" s="349" t="s">
        <v>4513</v>
      </c>
      <c r="B6711" s="349" t="s">
        <v>7679</v>
      </c>
      <c r="C6711" s="349" t="s">
        <v>7817</v>
      </c>
      <c r="D6711" s="349" t="s">
        <v>7818</v>
      </c>
      <c r="E6711" s="350" t="s">
        <v>24</v>
      </c>
      <c r="F6711" s="349" t="s">
        <v>24</v>
      </c>
      <c r="G6711" s="349">
        <v>100197</v>
      </c>
      <c r="H6711" s="349" t="s">
        <v>7825</v>
      </c>
      <c r="I6711" s="349" t="s">
        <v>7823</v>
      </c>
      <c r="J6711" s="349" t="s">
        <v>1524</v>
      </c>
      <c r="K6711" s="350">
        <v>1.95</v>
      </c>
      <c r="L6711" s="349" t="s">
        <v>1138</v>
      </c>
    </row>
    <row r="6712" spans="1:12" ht="13.5" x14ac:dyDescent="0.25">
      <c r="A6712" s="349" t="s">
        <v>4513</v>
      </c>
      <c r="B6712" s="349" t="s">
        <v>7679</v>
      </c>
      <c r="C6712" s="349" t="s">
        <v>7817</v>
      </c>
      <c r="D6712" s="349" t="s">
        <v>7818</v>
      </c>
      <c r="E6712" s="350" t="s">
        <v>24</v>
      </c>
      <c r="F6712" s="349" t="s">
        <v>24</v>
      </c>
      <c r="G6712" s="349">
        <v>100198</v>
      </c>
      <c r="H6712" s="349" t="s">
        <v>7826</v>
      </c>
      <c r="I6712" s="349" t="s">
        <v>7823</v>
      </c>
      <c r="J6712" s="349" t="s">
        <v>1524</v>
      </c>
      <c r="K6712" s="350">
        <v>0.27</v>
      </c>
      <c r="L6712" s="349" t="s">
        <v>1138</v>
      </c>
    </row>
    <row r="6713" spans="1:12" ht="13.5" x14ac:dyDescent="0.25">
      <c r="A6713" s="349" t="s">
        <v>4513</v>
      </c>
      <c r="B6713" s="349" t="s">
        <v>7679</v>
      </c>
      <c r="C6713" s="349" t="s">
        <v>7817</v>
      </c>
      <c r="D6713" s="349" t="s">
        <v>7818</v>
      </c>
      <c r="E6713" s="350" t="s">
        <v>24</v>
      </c>
      <c r="F6713" s="349" t="s">
        <v>24</v>
      </c>
      <c r="G6713" s="349">
        <v>100199</v>
      </c>
      <c r="H6713" s="349" t="s">
        <v>7827</v>
      </c>
      <c r="I6713" s="349" t="s">
        <v>7823</v>
      </c>
      <c r="J6713" s="349" t="s">
        <v>1524</v>
      </c>
      <c r="K6713" s="350">
        <v>0.32</v>
      </c>
      <c r="L6713" s="349" t="s">
        <v>1138</v>
      </c>
    </row>
    <row r="6714" spans="1:12" ht="13.5" x14ac:dyDescent="0.25">
      <c r="A6714" s="349" t="s">
        <v>4513</v>
      </c>
      <c r="B6714" s="349" t="s">
        <v>7679</v>
      </c>
      <c r="C6714" s="349" t="s">
        <v>7817</v>
      </c>
      <c r="D6714" s="349" t="s">
        <v>7818</v>
      </c>
      <c r="E6714" s="350" t="s">
        <v>24</v>
      </c>
      <c r="F6714" s="349" t="s">
        <v>24</v>
      </c>
      <c r="G6714" s="349">
        <v>100200</v>
      </c>
      <c r="H6714" s="349" t="s">
        <v>7828</v>
      </c>
      <c r="I6714" s="349" t="s">
        <v>7823</v>
      </c>
      <c r="J6714" s="349" t="s">
        <v>1524</v>
      </c>
      <c r="K6714" s="350">
        <v>0.4</v>
      </c>
      <c r="L6714" s="349" t="s">
        <v>1138</v>
      </c>
    </row>
    <row r="6715" spans="1:12" ht="13.5" x14ac:dyDescent="0.25">
      <c r="A6715" s="349" t="s">
        <v>4513</v>
      </c>
      <c r="B6715" s="349" t="s">
        <v>7679</v>
      </c>
      <c r="C6715" s="349" t="s">
        <v>7817</v>
      </c>
      <c r="D6715" s="349" t="s">
        <v>7818</v>
      </c>
      <c r="E6715" s="350" t="s">
        <v>24</v>
      </c>
      <c r="F6715" s="349" t="s">
        <v>24</v>
      </c>
      <c r="G6715" s="349">
        <v>100201</v>
      </c>
      <c r="H6715" s="349" t="s">
        <v>7829</v>
      </c>
      <c r="I6715" s="349" t="s">
        <v>7823</v>
      </c>
      <c r="J6715" s="349" t="s">
        <v>1524</v>
      </c>
      <c r="K6715" s="350">
        <v>0.79</v>
      </c>
      <c r="L6715" s="349" t="s">
        <v>1138</v>
      </c>
    </row>
    <row r="6716" spans="1:12" ht="13.5" x14ac:dyDescent="0.25">
      <c r="A6716" s="349" t="s">
        <v>4513</v>
      </c>
      <c r="B6716" s="349" t="s">
        <v>7679</v>
      </c>
      <c r="C6716" s="349" t="s">
        <v>7817</v>
      </c>
      <c r="D6716" s="349" t="s">
        <v>7818</v>
      </c>
      <c r="E6716" s="350" t="s">
        <v>24</v>
      </c>
      <c r="F6716" s="349" t="s">
        <v>24</v>
      </c>
      <c r="G6716" s="349">
        <v>100202</v>
      </c>
      <c r="H6716" s="349" t="s">
        <v>7830</v>
      </c>
      <c r="I6716" s="349" t="s">
        <v>7823</v>
      </c>
      <c r="J6716" s="349" t="s">
        <v>1524</v>
      </c>
      <c r="K6716" s="350">
        <v>0.92</v>
      </c>
      <c r="L6716" s="349" t="s">
        <v>1138</v>
      </c>
    </row>
    <row r="6717" spans="1:12" ht="13.5" x14ac:dyDescent="0.25">
      <c r="A6717" s="349" t="s">
        <v>4513</v>
      </c>
      <c r="B6717" s="349" t="s">
        <v>7679</v>
      </c>
      <c r="C6717" s="349" t="s">
        <v>7817</v>
      </c>
      <c r="D6717" s="349" t="s">
        <v>7818</v>
      </c>
      <c r="E6717" s="350" t="s">
        <v>24</v>
      </c>
      <c r="F6717" s="349" t="s">
        <v>24</v>
      </c>
      <c r="G6717" s="349">
        <v>100203</v>
      </c>
      <c r="H6717" s="349" t="s">
        <v>7831</v>
      </c>
      <c r="I6717" s="349" t="s">
        <v>7823</v>
      </c>
      <c r="J6717" s="349" t="s">
        <v>1524</v>
      </c>
      <c r="K6717" s="350">
        <v>1.0900000000000001</v>
      </c>
      <c r="L6717" s="349" t="s">
        <v>1138</v>
      </c>
    </row>
    <row r="6718" spans="1:12" ht="13.5" x14ac:dyDescent="0.25">
      <c r="A6718" s="349" t="s">
        <v>4513</v>
      </c>
      <c r="B6718" s="349" t="s">
        <v>7679</v>
      </c>
      <c r="C6718" s="349" t="s">
        <v>7817</v>
      </c>
      <c r="D6718" s="349" t="s">
        <v>7818</v>
      </c>
      <c r="E6718" s="350" t="s">
        <v>24</v>
      </c>
      <c r="F6718" s="349" t="s">
        <v>24</v>
      </c>
      <c r="G6718" s="349">
        <v>100204</v>
      </c>
      <c r="H6718" s="349" t="s">
        <v>7832</v>
      </c>
      <c r="I6718" s="349" t="s">
        <v>7823</v>
      </c>
      <c r="J6718" s="349" t="s">
        <v>1333</v>
      </c>
      <c r="K6718" s="350">
        <v>0.11</v>
      </c>
      <c r="L6718" s="349" t="s">
        <v>1138</v>
      </c>
    </row>
    <row r="6719" spans="1:12" ht="13.5" x14ac:dyDescent="0.25">
      <c r="A6719" s="349" t="s">
        <v>4513</v>
      </c>
      <c r="B6719" s="349" t="s">
        <v>7679</v>
      </c>
      <c r="C6719" s="349" t="s">
        <v>7817</v>
      </c>
      <c r="D6719" s="349" t="s">
        <v>7818</v>
      </c>
      <c r="E6719" s="350" t="s">
        <v>24</v>
      </c>
      <c r="F6719" s="349" t="s">
        <v>24</v>
      </c>
      <c r="G6719" s="349">
        <v>100205</v>
      </c>
      <c r="H6719" s="349" t="s">
        <v>7833</v>
      </c>
      <c r="I6719" s="349" t="s">
        <v>7834</v>
      </c>
      <c r="J6719" s="349" t="s">
        <v>1524</v>
      </c>
      <c r="K6719" s="370">
        <v>1453.56</v>
      </c>
      <c r="L6719" s="349" t="s">
        <v>1138</v>
      </c>
    </row>
    <row r="6720" spans="1:12" ht="13.5" x14ac:dyDescent="0.25">
      <c r="A6720" s="349" t="s">
        <v>4513</v>
      </c>
      <c r="B6720" s="349" t="s">
        <v>7679</v>
      </c>
      <c r="C6720" s="349" t="s">
        <v>7817</v>
      </c>
      <c r="D6720" s="349" t="s">
        <v>7818</v>
      </c>
      <c r="E6720" s="350" t="s">
        <v>24</v>
      </c>
      <c r="F6720" s="349" t="s">
        <v>24</v>
      </c>
      <c r="G6720" s="349">
        <v>100206</v>
      </c>
      <c r="H6720" s="349" t="s">
        <v>7835</v>
      </c>
      <c r="I6720" s="349" t="s">
        <v>7834</v>
      </c>
      <c r="J6720" s="349" t="s">
        <v>1524</v>
      </c>
      <c r="K6720" s="370">
        <v>1050.67</v>
      </c>
      <c r="L6720" s="349" t="s">
        <v>1138</v>
      </c>
    </row>
    <row r="6721" spans="1:12" ht="13.5" x14ac:dyDescent="0.25">
      <c r="A6721" s="349" t="s">
        <v>4513</v>
      </c>
      <c r="B6721" s="349" t="s">
        <v>7679</v>
      </c>
      <c r="C6721" s="349" t="s">
        <v>7817</v>
      </c>
      <c r="D6721" s="349" t="s">
        <v>7818</v>
      </c>
      <c r="E6721" s="350" t="s">
        <v>24</v>
      </c>
      <c r="F6721" s="349" t="s">
        <v>24</v>
      </c>
      <c r="G6721" s="349">
        <v>100207</v>
      </c>
      <c r="H6721" s="349" t="s">
        <v>7836</v>
      </c>
      <c r="I6721" s="349" t="s">
        <v>7834</v>
      </c>
      <c r="J6721" s="349" t="s">
        <v>1333</v>
      </c>
      <c r="K6721" s="350">
        <v>500.21</v>
      </c>
      <c r="L6721" s="349" t="s">
        <v>1138</v>
      </c>
    </row>
    <row r="6722" spans="1:12" ht="13.5" x14ac:dyDescent="0.25">
      <c r="A6722" s="349" t="s">
        <v>4513</v>
      </c>
      <c r="B6722" s="349" t="s">
        <v>7679</v>
      </c>
      <c r="C6722" s="349" t="s">
        <v>7817</v>
      </c>
      <c r="D6722" s="349" t="s">
        <v>7818</v>
      </c>
      <c r="E6722" s="350" t="s">
        <v>24</v>
      </c>
      <c r="F6722" s="349" t="s">
        <v>24</v>
      </c>
      <c r="G6722" s="349">
        <v>100208</v>
      </c>
      <c r="H6722" s="349" t="s">
        <v>7837</v>
      </c>
      <c r="I6722" s="349" t="s">
        <v>7838</v>
      </c>
      <c r="J6722" s="349" t="s">
        <v>1524</v>
      </c>
      <c r="K6722" s="350">
        <v>19.23</v>
      </c>
      <c r="L6722" s="349" t="s">
        <v>1138</v>
      </c>
    </row>
    <row r="6723" spans="1:12" ht="13.5" x14ac:dyDescent="0.25">
      <c r="A6723" s="349" t="s">
        <v>4513</v>
      </c>
      <c r="B6723" s="349" t="s">
        <v>7679</v>
      </c>
      <c r="C6723" s="349" t="s">
        <v>7817</v>
      </c>
      <c r="D6723" s="349" t="s">
        <v>7818</v>
      </c>
      <c r="E6723" s="350" t="s">
        <v>24</v>
      </c>
      <c r="F6723" s="349" t="s">
        <v>24</v>
      </c>
      <c r="G6723" s="349">
        <v>100209</v>
      </c>
      <c r="H6723" s="349" t="s">
        <v>7839</v>
      </c>
      <c r="I6723" s="349" t="s">
        <v>7838</v>
      </c>
      <c r="J6723" s="349" t="s">
        <v>1524</v>
      </c>
      <c r="K6723" s="350">
        <v>9.61</v>
      </c>
      <c r="L6723" s="349" t="s">
        <v>1138</v>
      </c>
    </row>
    <row r="6724" spans="1:12" ht="13.5" x14ac:dyDescent="0.25">
      <c r="A6724" s="349" t="s">
        <v>4513</v>
      </c>
      <c r="B6724" s="349" t="s">
        <v>7679</v>
      </c>
      <c r="C6724" s="349" t="s">
        <v>7817</v>
      </c>
      <c r="D6724" s="349" t="s">
        <v>7818</v>
      </c>
      <c r="E6724" s="350" t="s">
        <v>24</v>
      </c>
      <c r="F6724" s="349" t="s">
        <v>24</v>
      </c>
      <c r="G6724" s="349">
        <v>100210</v>
      </c>
      <c r="H6724" s="349" t="s">
        <v>7840</v>
      </c>
      <c r="I6724" s="349" t="s">
        <v>7838</v>
      </c>
      <c r="J6724" s="349" t="s">
        <v>1524</v>
      </c>
      <c r="K6724" s="350">
        <v>17.71</v>
      </c>
      <c r="L6724" s="349" t="s">
        <v>1138</v>
      </c>
    </row>
    <row r="6725" spans="1:12" ht="13.5" x14ac:dyDescent="0.25">
      <c r="A6725" s="349" t="s">
        <v>4513</v>
      </c>
      <c r="B6725" s="349" t="s">
        <v>7679</v>
      </c>
      <c r="C6725" s="349" t="s">
        <v>7817</v>
      </c>
      <c r="D6725" s="349" t="s">
        <v>7818</v>
      </c>
      <c r="E6725" s="350" t="s">
        <v>24</v>
      </c>
      <c r="F6725" s="349" t="s">
        <v>24</v>
      </c>
      <c r="G6725" s="349">
        <v>100211</v>
      </c>
      <c r="H6725" s="349" t="s">
        <v>7841</v>
      </c>
      <c r="I6725" s="349" t="s">
        <v>7838</v>
      </c>
      <c r="J6725" s="349" t="s">
        <v>1524</v>
      </c>
      <c r="K6725" s="350">
        <v>6.83</v>
      </c>
      <c r="L6725" s="349" t="s">
        <v>1138</v>
      </c>
    </row>
    <row r="6726" spans="1:12" ht="13.5" x14ac:dyDescent="0.25">
      <c r="A6726" s="349" t="s">
        <v>4513</v>
      </c>
      <c r="B6726" s="349" t="s">
        <v>7679</v>
      </c>
      <c r="C6726" s="349" t="s">
        <v>7817</v>
      </c>
      <c r="D6726" s="349" t="s">
        <v>7818</v>
      </c>
      <c r="E6726" s="350" t="s">
        <v>24</v>
      </c>
      <c r="F6726" s="349" t="s">
        <v>24</v>
      </c>
      <c r="G6726" s="349">
        <v>100212</v>
      </c>
      <c r="H6726" s="349" t="s">
        <v>7842</v>
      </c>
      <c r="I6726" s="349" t="s">
        <v>7838</v>
      </c>
      <c r="J6726" s="349" t="s">
        <v>1524</v>
      </c>
      <c r="K6726" s="350">
        <v>7.55</v>
      </c>
      <c r="L6726" s="349" t="s">
        <v>1138</v>
      </c>
    </row>
    <row r="6727" spans="1:12" ht="13.5" x14ac:dyDescent="0.25">
      <c r="A6727" s="349" t="s">
        <v>4513</v>
      </c>
      <c r="B6727" s="349" t="s">
        <v>7679</v>
      </c>
      <c r="C6727" s="349" t="s">
        <v>7817</v>
      </c>
      <c r="D6727" s="349" t="s">
        <v>7818</v>
      </c>
      <c r="E6727" s="350" t="s">
        <v>24</v>
      </c>
      <c r="F6727" s="349" t="s">
        <v>24</v>
      </c>
      <c r="G6727" s="349">
        <v>100213</v>
      </c>
      <c r="H6727" s="349" t="s">
        <v>7843</v>
      </c>
      <c r="I6727" s="349" t="s">
        <v>7838</v>
      </c>
      <c r="J6727" s="349" t="s">
        <v>1524</v>
      </c>
      <c r="K6727" s="350">
        <v>2.71</v>
      </c>
      <c r="L6727" s="349" t="s">
        <v>1138</v>
      </c>
    </row>
    <row r="6728" spans="1:12" ht="13.5" x14ac:dyDescent="0.25">
      <c r="A6728" s="349" t="s">
        <v>4513</v>
      </c>
      <c r="B6728" s="349" t="s">
        <v>7679</v>
      </c>
      <c r="C6728" s="349" t="s">
        <v>7817</v>
      </c>
      <c r="D6728" s="349" t="s">
        <v>7818</v>
      </c>
      <c r="E6728" s="350" t="s">
        <v>24</v>
      </c>
      <c r="F6728" s="349" t="s">
        <v>24</v>
      </c>
      <c r="G6728" s="349">
        <v>100214</v>
      </c>
      <c r="H6728" s="349" t="s">
        <v>7844</v>
      </c>
      <c r="I6728" s="349" t="s">
        <v>7838</v>
      </c>
      <c r="J6728" s="349" t="s">
        <v>1524</v>
      </c>
      <c r="K6728" s="350">
        <v>4.16</v>
      </c>
      <c r="L6728" s="349" t="s">
        <v>1138</v>
      </c>
    </row>
    <row r="6729" spans="1:12" ht="13.5" x14ac:dyDescent="0.25">
      <c r="A6729" s="349" t="s">
        <v>4513</v>
      </c>
      <c r="B6729" s="349" t="s">
        <v>7679</v>
      </c>
      <c r="C6729" s="349" t="s">
        <v>7817</v>
      </c>
      <c r="D6729" s="349" t="s">
        <v>7818</v>
      </c>
      <c r="E6729" s="350" t="s">
        <v>24</v>
      </c>
      <c r="F6729" s="349" t="s">
        <v>24</v>
      </c>
      <c r="G6729" s="349">
        <v>100215</v>
      </c>
      <c r="H6729" s="349" t="s">
        <v>7845</v>
      </c>
      <c r="I6729" s="349" t="s">
        <v>7838</v>
      </c>
      <c r="J6729" s="349" t="s">
        <v>1524</v>
      </c>
      <c r="K6729" s="350">
        <v>3.56</v>
      </c>
      <c r="L6729" s="349" t="s">
        <v>1138</v>
      </c>
    </row>
    <row r="6730" spans="1:12" ht="13.5" x14ac:dyDescent="0.25">
      <c r="A6730" s="349" t="s">
        <v>4513</v>
      </c>
      <c r="B6730" s="349" t="s">
        <v>7679</v>
      </c>
      <c r="C6730" s="349" t="s">
        <v>7817</v>
      </c>
      <c r="D6730" s="349" t="s">
        <v>7818</v>
      </c>
      <c r="E6730" s="350" t="s">
        <v>24</v>
      </c>
      <c r="F6730" s="349" t="s">
        <v>24</v>
      </c>
      <c r="G6730" s="349">
        <v>100216</v>
      </c>
      <c r="H6730" s="349" t="s">
        <v>7846</v>
      </c>
      <c r="I6730" s="349" t="s">
        <v>7838</v>
      </c>
      <c r="J6730" s="349" t="s">
        <v>1524</v>
      </c>
      <c r="K6730" s="350">
        <v>0.96</v>
      </c>
      <c r="L6730" s="349" t="s">
        <v>1138</v>
      </c>
    </row>
    <row r="6731" spans="1:12" ht="13.5" x14ac:dyDescent="0.25">
      <c r="A6731" s="349" t="s">
        <v>4513</v>
      </c>
      <c r="B6731" s="349" t="s">
        <v>7679</v>
      </c>
      <c r="C6731" s="349" t="s">
        <v>7817</v>
      </c>
      <c r="D6731" s="349" t="s">
        <v>7818</v>
      </c>
      <c r="E6731" s="350" t="s">
        <v>24</v>
      </c>
      <c r="F6731" s="349" t="s">
        <v>24</v>
      </c>
      <c r="G6731" s="349">
        <v>100217</v>
      </c>
      <c r="H6731" s="349" t="s">
        <v>7847</v>
      </c>
      <c r="I6731" s="349" t="s">
        <v>7838</v>
      </c>
      <c r="J6731" s="349" t="s">
        <v>1333</v>
      </c>
      <c r="K6731" s="350">
        <v>3.12</v>
      </c>
      <c r="L6731" s="349" t="s">
        <v>1138</v>
      </c>
    </row>
    <row r="6732" spans="1:12" ht="13.5" x14ac:dyDescent="0.25">
      <c r="A6732" s="349" t="s">
        <v>4513</v>
      </c>
      <c r="B6732" s="349" t="s">
        <v>7679</v>
      </c>
      <c r="C6732" s="349" t="s">
        <v>7817</v>
      </c>
      <c r="D6732" s="349" t="s">
        <v>7818</v>
      </c>
      <c r="E6732" s="350" t="s">
        <v>24</v>
      </c>
      <c r="F6732" s="349" t="s">
        <v>24</v>
      </c>
      <c r="G6732" s="349">
        <v>100218</v>
      </c>
      <c r="H6732" s="349" t="s">
        <v>7848</v>
      </c>
      <c r="I6732" s="349" t="s">
        <v>7838</v>
      </c>
      <c r="J6732" s="349" t="s">
        <v>1333</v>
      </c>
      <c r="K6732" s="350">
        <v>2.14</v>
      </c>
      <c r="L6732" s="349" t="s">
        <v>1138</v>
      </c>
    </row>
    <row r="6733" spans="1:12" ht="13.5" x14ac:dyDescent="0.25">
      <c r="A6733" s="349" t="s">
        <v>4513</v>
      </c>
      <c r="B6733" s="349" t="s">
        <v>7679</v>
      </c>
      <c r="C6733" s="349" t="s">
        <v>7817</v>
      </c>
      <c r="D6733" s="349" t="s">
        <v>7818</v>
      </c>
      <c r="E6733" s="350" t="s">
        <v>24</v>
      </c>
      <c r="F6733" s="349" t="s">
        <v>24</v>
      </c>
      <c r="G6733" s="349">
        <v>100219</v>
      </c>
      <c r="H6733" s="349" t="s">
        <v>7849</v>
      </c>
      <c r="I6733" s="349" t="s">
        <v>7838</v>
      </c>
      <c r="J6733" s="349" t="s">
        <v>1333</v>
      </c>
      <c r="K6733" s="350">
        <v>0.48</v>
      </c>
      <c r="L6733" s="349" t="s">
        <v>1138</v>
      </c>
    </row>
    <row r="6734" spans="1:12" ht="13.5" x14ac:dyDescent="0.25">
      <c r="A6734" s="349" t="s">
        <v>4513</v>
      </c>
      <c r="B6734" s="349" t="s">
        <v>7679</v>
      </c>
      <c r="C6734" s="349" t="s">
        <v>7817</v>
      </c>
      <c r="D6734" s="349" t="s">
        <v>7818</v>
      </c>
      <c r="E6734" s="350" t="s">
        <v>24</v>
      </c>
      <c r="F6734" s="349" t="s">
        <v>24</v>
      </c>
      <c r="G6734" s="349">
        <v>100220</v>
      </c>
      <c r="H6734" s="349" t="s">
        <v>7850</v>
      </c>
      <c r="I6734" s="349" t="s">
        <v>7851</v>
      </c>
      <c r="J6734" s="349" t="s">
        <v>1524</v>
      </c>
      <c r="K6734" s="350">
        <v>27.62</v>
      </c>
      <c r="L6734" s="349" t="s">
        <v>1138</v>
      </c>
    </row>
    <row r="6735" spans="1:12" ht="13.5" x14ac:dyDescent="0.25">
      <c r="A6735" s="349" t="s">
        <v>4513</v>
      </c>
      <c r="B6735" s="349" t="s">
        <v>7679</v>
      </c>
      <c r="C6735" s="349" t="s">
        <v>7817</v>
      </c>
      <c r="D6735" s="349" t="s">
        <v>7818</v>
      </c>
      <c r="E6735" s="350" t="s">
        <v>24</v>
      </c>
      <c r="F6735" s="349" t="s">
        <v>24</v>
      </c>
      <c r="G6735" s="349">
        <v>100221</v>
      </c>
      <c r="H6735" s="349" t="s">
        <v>7852</v>
      </c>
      <c r="I6735" s="349" t="s">
        <v>7851</v>
      </c>
      <c r="J6735" s="349" t="s">
        <v>1524</v>
      </c>
      <c r="K6735" s="350">
        <v>31.31</v>
      </c>
      <c r="L6735" s="349" t="s">
        <v>1138</v>
      </c>
    </row>
    <row r="6736" spans="1:12" ht="13.5" x14ac:dyDescent="0.25">
      <c r="A6736" s="349" t="s">
        <v>4513</v>
      </c>
      <c r="B6736" s="349" t="s">
        <v>7679</v>
      </c>
      <c r="C6736" s="349" t="s">
        <v>7817</v>
      </c>
      <c r="D6736" s="349" t="s">
        <v>7818</v>
      </c>
      <c r="E6736" s="350" t="s">
        <v>24</v>
      </c>
      <c r="F6736" s="349" t="s">
        <v>24</v>
      </c>
      <c r="G6736" s="349">
        <v>100222</v>
      </c>
      <c r="H6736" s="349" t="s">
        <v>7853</v>
      </c>
      <c r="I6736" s="349" t="s">
        <v>7851</v>
      </c>
      <c r="J6736" s="349" t="s">
        <v>1524</v>
      </c>
      <c r="K6736" s="350">
        <v>11.86</v>
      </c>
      <c r="L6736" s="349" t="s">
        <v>1138</v>
      </c>
    </row>
    <row r="6737" spans="1:12" ht="13.5" x14ac:dyDescent="0.25">
      <c r="A6737" s="349" t="s">
        <v>4513</v>
      </c>
      <c r="B6737" s="349" t="s">
        <v>7679</v>
      </c>
      <c r="C6737" s="349" t="s">
        <v>7817</v>
      </c>
      <c r="D6737" s="349" t="s">
        <v>7818</v>
      </c>
      <c r="E6737" s="350" t="s">
        <v>24</v>
      </c>
      <c r="F6737" s="349" t="s">
        <v>24</v>
      </c>
      <c r="G6737" s="349">
        <v>100223</v>
      </c>
      <c r="H6737" s="349" t="s">
        <v>7854</v>
      </c>
      <c r="I6737" s="349" t="s">
        <v>7851</v>
      </c>
      <c r="J6737" s="349" t="s">
        <v>1524</v>
      </c>
      <c r="K6737" s="350">
        <v>5.55</v>
      </c>
      <c r="L6737" s="349" t="s">
        <v>1138</v>
      </c>
    </row>
    <row r="6738" spans="1:12" ht="13.5" x14ac:dyDescent="0.25">
      <c r="A6738" s="349" t="s">
        <v>4513</v>
      </c>
      <c r="B6738" s="349" t="s">
        <v>7679</v>
      </c>
      <c r="C6738" s="349" t="s">
        <v>7817</v>
      </c>
      <c r="D6738" s="349" t="s">
        <v>7818</v>
      </c>
      <c r="E6738" s="350" t="s">
        <v>24</v>
      </c>
      <c r="F6738" s="349" t="s">
        <v>24</v>
      </c>
      <c r="G6738" s="349">
        <v>100224</v>
      </c>
      <c r="H6738" s="349" t="s">
        <v>7855</v>
      </c>
      <c r="I6738" s="349" t="s">
        <v>7851</v>
      </c>
      <c r="J6738" s="349" t="s">
        <v>1333</v>
      </c>
      <c r="K6738" s="350">
        <v>3.12</v>
      </c>
      <c r="L6738" s="349" t="s">
        <v>1138</v>
      </c>
    </row>
    <row r="6739" spans="1:12" ht="13.5" x14ac:dyDescent="0.25">
      <c r="A6739" s="349" t="s">
        <v>4513</v>
      </c>
      <c r="B6739" s="349" t="s">
        <v>7679</v>
      </c>
      <c r="C6739" s="349" t="s">
        <v>7817</v>
      </c>
      <c r="D6739" s="349" t="s">
        <v>7818</v>
      </c>
      <c r="E6739" s="350" t="s">
        <v>24</v>
      </c>
      <c r="F6739" s="349" t="s">
        <v>24</v>
      </c>
      <c r="G6739" s="349">
        <v>100225</v>
      </c>
      <c r="H6739" s="349" t="s">
        <v>7856</v>
      </c>
      <c r="I6739" s="349" t="s">
        <v>7857</v>
      </c>
      <c r="J6739" s="349" t="s">
        <v>1524</v>
      </c>
      <c r="K6739" s="350">
        <v>2.17</v>
      </c>
      <c r="L6739" s="349" t="s">
        <v>1138</v>
      </c>
    </row>
    <row r="6740" spans="1:12" ht="13.5" x14ac:dyDescent="0.25">
      <c r="A6740" s="349" t="s">
        <v>4513</v>
      </c>
      <c r="B6740" s="349" t="s">
        <v>7679</v>
      </c>
      <c r="C6740" s="349" t="s">
        <v>7817</v>
      </c>
      <c r="D6740" s="349" t="s">
        <v>7818</v>
      </c>
      <c r="E6740" s="350" t="s">
        <v>24</v>
      </c>
      <c r="F6740" s="349" t="s">
        <v>24</v>
      </c>
      <c r="G6740" s="349">
        <v>100226</v>
      </c>
      <c r="H6740" s="349" t="s">
        <v>7858</v>
      </c>
      <c r="I6740" s="349" t="s">
        <v>7857</v>
      </c>
      <c r="J6740" s="349" t="s">
        <v>1524</v>
      </c>
      <c r="K6740" s="350">
        <v>0.68</v>
      </c>
      <c r="L6740" s="349" t="s">
        <v>1138</v>
      </c>
    </row>
    <row r="6741" spans="1:12" ht="13.5" x14ac:dyDescent="0.25">
      <c r="A6741" s="349" t="s">
        <v>4513</v>
      </c>
      <c r="B6741" s="349" t="s">
        <v>7679</v>
      </c>
      <c r="C6741" s="349" t="s">
        <v>7817</v>
      </c>
      <c r="D6741" s="349" t="s">
        <v>7818</v>
      </c>
      <c r="E6741" s="350" t="s">
        <v>24</v>
      </c>
      <c r="F6741" s="349" t="s">
        <v>24</v>
      </c>
      <c r="G6741" s="349">
        <v>100227</v>
      </c>
      <c r="H6741" s="349" t="s">
        <v>7859</v>
      </c>
      <c r="I6741" s="349" t="s">
        <v>7857</v>
      </c>
      <c r="J6741" s="349" t="s">
        <v>1524</v>
      </c>
      <c r="K6741" s="350">
        <v>1</v>
      </c>
      <c r="L6741" s="349" t="s">
        <v>1138</v>
      </c>
    </row>
    <row r="6742" spans="1:12" ht="13.5" x14ac:dyDescent="0.25">
      <c r="A6742" s="349" t="s">
        <v>4513</v>
      </c>
      <c r="B6742" s="349" t="s">
        <v>7679</v>
      </c>
      <c r="C6742" s="349" t="s">
        <v>7817</v>
      </c>
      <c r="D6742" s="349" t="s">
        <v>7818</v>
      </c>
      <c r="E6742" s="350" t="s">
        <v>24</v>
      </c>
      <c r="F6742" s="349" t="s">
        <v>24</v>
      </c>
      <c r="G6742" s="349">
        <v>100228</v>
      </c>
      <c r="H6742" s="349" t="s">
        <v>7860</v>
      </c>
      <c r="I6742" s="349" t="s">
        <v>7857</v>
      </c>
      <c r="J6742" s="349" t="s">
        <v>1333</v>
      </c>
      <c r="K6742" s="350">
        <v>0.31</v>
      </c>
      <c r="L6742" s="349" t="s">
        <v>1138</v>
      </c>
    </row>
    <row r="6743" spans="1:12" ht="13.5" x14ac:dyDescent="0.25">
      <c r="A6743" s="349" t="s">
        <v>4513</v>
      </c>
      <c r="B6743" s="349" t="s">
        <v>7679</v>
      </c>
      <c r="C6743" s="349" t="s">
        <v>7817</v>
      </c>
      <c r="D6743" s="349" t="s">
        <v>7818</v>
      </c>
      <c r="E6743" s="350" t="s">
        <v>24</v>
      </c>
      <c r="F6743" s="349" t="s">
        <v>24</v>
      </c>
      <c r="G6743" s="349">
        <v>100229</v>
      </c>
      <c r="H6743" s="349" t="s">
        <v>7861</v>
      </c>
      <c r="I6743" s="349" t="s">
        <v>214</v>
      </c>
      <c r="J6743" s="349" t="s">
        <v>1524</v>
      </c>
      <c r="K6743" s="350">
        <v>0.01</v>
      </c>
      <c r="L6743" s="349" t="s">
        <v>1138</v>
      </c>
    </row>
    <row r="6744" spans="1:12" ht="13.5" x14ac:dyDescent="0.25">
      <c r="A6744" s="349" t="s">
        <v>4513</v>
      </c>
      <c r="B6744" s="349" t="s">
        <v>7679</v>
      </c>
      <c r="C6744" s="349" t="s">
        <v>7817</v>
      </c>
      <c r="D6744" s="349" t="s">
        <v>7818</v>
      </c>
      <c r="E6744" s="350" t="s">
        <v>24</v>
      </c>
      <c r="F6744" s="349" t="s">
        <v>24</v>
      </c>
      <c r="G6744" s="349">
        <v>100230</v>
      </c>
      <c r="H6744" s="349" t="s">
        <v>7862</v>
      </c>
      <c r="I6744" s="349" t="s">
        <v>214</v>
      </c>
      <c r="J6744" s="349" t="s">
        <v>1524</v>
      </c>
      <c r="K6744" s="350">
        <v>0.02</v>
      </c>
      <c r="L6744" s="349" t="s">
        <v>1138</v>
      </c>
    </row>
    <row r="6745" spans="1:12" ht="13.5" x14ac:dyDescent="0.25">
      <c r="A6745" s="349" t="s">
        <v>4513</v>
      </c>
      <c r="B6745" s="349" t="s">
        <v>7679</v>
      </c>
      <c r="C6745" s="349" t="s">
        <v>7817</v>
      </c>
      <c r="D6745" s="349" t="s">
        <v>7818</v>
      </c>
      <c r="E6745" s="350" t="s">
        <v>24</v>
      </c>
      <c r="F6745" s="349" t="s">
        <v>24</v>
      </c>
      <c r="G6745" s="349">
        <v>100231</v>
      </c>
      <c r="H6745" s="349" t="s">
        <v>7863</v>
      </c>
      <c r="I6745" s="349" t="s">
        <v>214</v>
      </c>
      <c r="J6745" s="349" t="s">
        <v>1524</v>
      </c>
      <c r="K6745" s="350">
        <v>0.03</v>
      </c>
      <c r="L6745" s="349" t="s">
        <v>1138</v>
      </c>
    </row>
    <row r="6746" spans="1:12" ht="13.5" x14ac:dyDescent="0.25">
      <c r="A6746" s="349" t="s">
        <v>4513</v>
      </c>
      <c r="B6746" s="349" t="s">
        <v>7679</v>
      </c>
      <c r="C6746" s="349" t="s">
        <v>7817</v>
      </c>
      <c r="D6746" s="349" t="s">
        <v>7818</v>
      </c>
      <c r="E6746" s="350" t="s">
        <v>24</v>
      </c>
      <c r="F6746" s="349" t="s">
        <v>24</v>
      </c>
      <c r="G6746" s="349">
        <v>100232</v>
      </c>
      <c r="H6746" s="349" t="s">
        <v>7864</v>
      </c>
      <c r="I6746" s="349" t="s">
        <v>181</v>
      </c>
      <c r="J6746" s="349" t="s">
        <v>1524</v>
      </c>
      <c r="K6746" s="350">
        <v>0.36</v>
      </c>
      <c r="L6746" s="349" t="s">
        <v>1138</v>
      </c>
    </row>
    <row r="6747" spans="1:12" ht="13.5" x14ac:dyDescent="0.25">
      <c r="A6747" s="349" t="s">
        <v>4513</v>
      </c>
      <c r="B6747" s="349" t="s">
        <v>7679</v>
      </c>
      <c r="C6747" s="349" t="s">
        <v>7817</v>
      </c>
      <c r="D6747" s="349" t="s">
        <v>7818</v>
      </c>
      <c r="E6747" s="350" t="s">
        <v>24</v>
      </c>
      <c r="F6747" s="349" t="s">
        <v>24</v>
      </c>
      <c r="G6747" s="349">
        <v>100233</v>
      </c>
      <c r="H6747" s="349" t="s">
        <v>7865</v>
      </c>
      <c r="I6747" s="349" t="s">
        <v>181</v>
      </c>
      <c r="J6747" s="349" t="s">
        <v>1524</v>
      </c>
      <c r="K6747" s="350">
        <v>0.18</v>
      </c>
      <c r="L6747" s="349" t="s">
        <v>1138</v>
      </c>
    </row>
    <row r="6748" spans="1:12" ht="13.5" x14ac:dyDescent="0.25">
      <c r="A6748" s="349" t="s">
        <v>4513</v>
      </c>
      <c r="B6748" s="349" t="s">
        <v>7679</v>
      </c>
      <c r="C6748" s="349" t="s">
        <v>7817</v>
      </c>
      <c r="D6748" s="349" t="s">
        <v>7818</v>
      </c>
      <c r="E6748" s="350" t="s">
        <v>24</v>
      </c>
      <c r="F6748" s="349" t="s">
        <v>24</v>
      </c>
      <c r="G6748" s="349">
        <v>100234</v>
      </c>
      <c r="H6748" s="349" t="s">
        <v>7866</v>
      </c>
      <c r="I6748" s="349" t="s">
        <v>194</v>
      </c>
      <c r="J6748" s="349" t="s">
        <v>1524</v>
      </c>
      <c r="K6748" s="350">
        <v>0.54</v>
      </c>
      <c r="L6748" s="349" t="s">
        <v>1138</v>
      </c>
    </row>
    <row r="6749" spans="1:12" ht="13.5" x14ac:dyDescent="0.25">
      <c r="A6749" s="349" t="s">
        <v>4513</v>
      </c>
      <c r="B6749" s="349" t="s">
        <v>7679</v>
      </c>
      <c r="C6749" s="349" t="s">
        <v>7817</v>
      </c>
      <c r="D6749" s="349" t="s">
        <v>7818</v>
      </c>
      <c r="E6749" s="350" t="s">
        <v>24</v>
      </c>
      <c r="F6749" s="349" t="s">
        <v>24</v>
      </c>
      <c r="G6749" s="349">
        <v>100235</v>
      </c>
      <c r="H6749" s="349" t="s">
        <v>7867</v>
      </c>
      <c r="I6749" s="349" t="s">
        <v>667</v>
      </c>
      <c r="J6749" s="349" t="s">
        <v>1524</v>
      </c>
      <c r="K6749" s="350">
        <v>0.04</v>
      </c>
      <c r="L6749" s="349" t="s">
        <v>1138</v>
      </c>
    </row>
    <row r="6750" spans="1:12" ht="13.5" x14ac:dyDescent="0.25">
      <c r="A6750" s="349" t="s">
        <v>4513</v>
      </c>
      <c r="B6750" s="349" t="s">
        <v>7679</v>
      </c>
      <c r="C6750" s="349" t="s">
        <v>7817</v>
      </c>
      <c r="D6750" s="349" t="s">
        <v>7818</v>
      </c>
      <c r="E6750" s="350" t="s">
        <v>24</v>
      </c>
      <c r="F6750" s="349" t="s">
        <v>24</v>
      </c>
      <c r="G6750" s="349">
        <v>100236</v>
      </c>
      <c r="H6750" s="349" t="s">
        <v>7868</v>
      </c>
      <c r="I6750" s="349" t="s">
        <v>7869</v>
      </c>
      <c r="J6750" s="349" t="s">
        <v>1524</v>
      </c>
      <c r="K6750" s="350">
        <v>2.75</v>
      </c>
      <c r="L6750" s="349" t="s">
        <v>1138</v>
      </c>
    </row>
    <row r="6751" spans="1:12" ht="13.5" x14ac:dyDescent="0.25">
      <c r="A6751" s="349" t="s">
        <v>4513</v>
      </c>
      <c r="B6751" s="349" t="s">
        <v>7679</v>
      </c>
      <c r="C6751" s="349" t="s">
        <v>7817</v>
      </c>
      <c r="D6751" s="349" t="s">
        <v>7818</v>
      </c>
      <c r="E6751" s="350" t="s">
        <v>24</v>
      </c>
      <c r="F6751" s="349" t="s">
        <v>24</v>
      </c>
      <c r="G6751" s="349">
        <v>100237</v>
      </c>
      <c r="H6751" s="349" t="s">
        <v>7870</v>
      </c>
      <c r="I6751" s="349" t="s">
        <v>7869</v>
      </c>
      <c r="J6751" s="349" t="s">
        <v>1524</v>
      </c>
      <c r="K6751" s="350">
        <v>3.3</v>
      </c>
      <c r="L6751" s="349" t="s">
        <v>1138</v>
      </c>
    </row>
    <row r="6752" spans="1:12" ht="13.5" x14ac:dyDescent="0.25">
      <c r="A6752" s="349" t="s">
        <v>4513</v>
      </c>
      <c r="B6752" s="349" t="s">
        <v>7679</v>
      </c>
      <c r="C6752" s="349" t="s">
        <v>7817</v>
      </c>
      <c r="D6752" s="349" t="s">
        <v>7818</v>
      </c>
      <c r="E6752" s="350" t="s">
        <v>24</v>
      </c>
      <c r="F6752" s="349" t="s">
        <v>24</v>
      </c>
      <c r="G6752" s="349">
        <v>100238</v>
      </c>
      <c r="H6752" s="349" t="s">
        <v>7871</v>
      </c>
      <c r="I6752" s="349" t="s">
        <v>7869</v>
      </c>
      <c r="J6752" s="349" t="s">
        <v>1524</v>
      </c>
      <c r="K6752" s="350">
        <v>5.28</v>
      </c>
      <c r="L6752" s="349" t="s">
        <v>1138</v>
      </c>
    </row>
    <row r="6753" spans="1:12" ht="13.5" x14ac:dyDescent="0.25">
      <c r="A6753" s="349" t="s">
        <v>4513</v>
      </c>
      <c r="B6753" s="349" t="s">
        <v>7679</v>
      </c>
      <c r="C6753" s="349" t="s">
        <v>7817</v>
      </c>
      <c r="D6753" s="349" t="s">
        <v>7818</v>
      </c>
      <c r="E6753" s="350" t="s">
        <v>24</v>
      </c>
      <c r="F6753" s="349" t="s">
        <v>24</v>
      </c>
      <c r="G6753" s="349">
        <v>100239</v>
      </c>
      <c r="H6753" s="349" t="s">
        <v>7872</v>
      </c>
      <c r="I6753" s="349" t="s">
        <v>7869</v>
      </c>
      <c r="J6753" s="349" t="s">
        <v>1524</v>
      </c>
      <c r="K6753" s="350">
        <v>6.6</v>
      </c>
      <c r="L6753" s="349" t="s">
        <v>1138</v>
      </c>
    </row>
    <row r="6754" spans="1:12" ht="13.5" x14ac:dyDescent="0.25">
      <c r="A6754" s="349" t="s">
        <v>4513</v>
      </c>
      <c r="B6754" s="349" t="s">
        <v>7679</v>
      </c>
      <c r="C6754" s="349" t="s">
        <v>7817</v>
      </c>
      <c r="D6754" s="349" t="s">
        <v>7818</v>
      </c>
      <c r="E6754" s="350" t="s">
        <v>24</v>
      </c>
      <c r="F6754" s="349" t="s">
        <v>24</v>
      </c>
      <c r="G6754" s="349">
        <v>100240</v>
      </c>
      <c r="H6754" s="349" t="s">
        <v>7873</v>
      </c>
      <c r="I6754" s="349" t="s">
        <v>7869</v>
      </c>
      <c r="J6754" s="349" t="s">
        <v>1524</v>
      </c>
      <c r="K6754" s="350">
        <v>3.96</v>
      </c>
      <c r="L6754" s="349" t="s">
        <v>1138</v>
      </c>
    </row>
    <row r="6755" spans="1:12" ht="13.5" x14ac:dyDescent="0.25">
      <c r="A6755" s="349" t="s">
        <v>4513</v>
      </c>
      <c r="B6755" s="349" t="s">
        <v>7679</v>
      </c>
      <c r="C6755" s="349" t="s">
        <v>7817</v>
      </c>
      <c r="D6755" s="349" t="s">
        <v>7818</v>
      </c>
      <c r="E6755" s="350" t="s">
        <v>24</v>
      </c>
      <c r="F6755" s="349" t="s">
        <v>24</v>
      </c>
      <c r="G6755" s="349">
        <v>100241</v>
      </c>
      <c r="H6755" s="349" t="s">
        <v>7874</v>
      </c>
      <c r="I6755" s="349" t="s">
        <v>7869</v>
      </c>
      <c r="J6755" s="349" t="s">
        <v>1524</v>
      </c>
      <c r="K6755" s="350">
        <v>6.6</v>
      </c>
      <c r="L6755" s="349" t="s">
        <v>1138</v>
      </c>
    </row>
    <row r="6756" spans="1:12" ht="13.5" x14ac:dyDescent="0.25">
      <c r="A6756" s="349" t="s">
        <v>4513</v>
      </c>
      <c r="B6756" s="349" t="s">
        <v>7679</v>
      </c>
      <c r="C6756" s="349" t="s">
        <v>7817</v>
      </c>
      <c r="D6756" s="349" t="s">
        <v>7818</v>
      </c>
      <c r="E6756" s="350" t="s">
        <v>24</v>
      </c>
      <c r="F6756" s="349" t="s">
        <v>24</v>
      </c>
      <c r="G6756" s="349">
        <v>100242</v>
      </c>
      <c r="H6756" s="349" t="s">
        <v>7875</v>
      </c>
      <c r="I6756" s="349" t="s">
        <v>7869</v>
      </c>
      <c r="J6756" s="349" t="s">
        <v>1524</v>
      </c>
      <c r="K6756" s="350">
        <v>19.52</v>
      </c>
      <c r="L6756" s="349" t="s">
        <v>1138</v>
      </c>
    </row>
    <row r="6757" spans="1:12" ht="13.5" x14ac:dyDescent="0.25">
      <c r="A6757" s="349" t="s">
        <v>4513</v>
      </c>
      <c r="B6757" s="349" t="s">
        <v>7679</v>
      </c>
      <c r="C6757" s="349" t="s">
        <v>7817</v>
      </c>
      <c r="D6757" s="349" t="s">
        <v>7818</v>
      </c>
      <c r="E6757" s="350" t="s">
        <v>24</v>
      </c>
      <c r="F6757" s="349" t="s">
        <v>24</v>
      </c>
      <c r="G6757" s="349">
        <v>100243</v>
      </c>
      <c r="H6757" s="349" t="s">
        <v>7876</v>
      </c>
      <c r="I6757" s="349" t="s">
        <v>7869</v>
      </c>
      <c r="J6757" s="349" t="s">
        <v>1524</v>
      </c>
      <c r="K6757" s="350">
        <v>3.17</v>
      </c>
      <c r="L6757" s="349" t="s">
        <v>1138</v>
      </c>
    </row>
    <row r="6758" spans="1:12" ht="13.5" x14ac:dyDescent="0.25">
      <c r="A6758" s="349" t="s">
        <v>4513</v>
      </c>
      <c r="B6758" s="349" t="s">
        <v>7679</v>
      </c>
      <c r="C6758" s="349" t="s">
        <v>7817</v>
      </c>
      <c r="D6758" s="349" t="s">
        <v>7818</v>
      </c>
      <c r="E6758" s="350" t="s">
        <v>24</v>
      </c>
      <c r="F6758" s="349" t="s">
        <v>24</v>
      </c>
      <c r="G6758" s="349">
        <v>100244</v>
      </c>
      <c r="H6758" s="349" t="s">
        <v>7877</v>
      </c>
      <c r="I6758" s="349" t="s">
        <v>7869</v>
      </c>
      <c r="J6758" s="349" t="s">
        <v>1524</v>
      </c>
      <c r="K6758" s="350">
        <v>3.96</v>
      </c>
      <c r="L6758" s="349" t="s">
        <v>1138</v>
      </c>
    </row>
    <row r="6759" spans="1:12" ht="13.5" x14ac:dyDescent="0.25">
      <c r="A6759" s="349" t="s">
        <v>4513</v>
      </c>
      <c r="B6759" s="349" t="s">
        <v>7679</v>
      </c>
      <c r="C6759" s="349" t="s">
        <v>7817</v>
      </c>
      <c r="D6759" s="349" t="s">
        <v>7818</v>
      </c>
      <c r="E6759" s="350" t="s">
        <v>24</v>
      </c>
      <c r="F6759" s="349" t="s">
        <v>24</v>
      </c>
      <c r="G6759" s="349">
        <v>100245</v>
      </c>
      <c r="H6759" s="349" t="s">
        <v>7878</v>
      </c>
      <c r="I6759" s="349" t="s">
        <v>7869</v>
      </c>
      <c r="J6759" s="349" t="s">
        <v>1524</v>
      </c>
      <c r="K6759" s="350">
        <v>7.93</v>
      </c>
      <c r="L6759" s="349" t="s">
        <v>1138</v>
      </c>
    </row>
    <row r="6760" spans="1:12" ht="13.5" x14ac:dyDescent="0.25">
      <c r="A6760" s="349" t="s">
        <v>4513</v>
      </c>
      <c r="B6760" s="349" t="s">
        <v>7679</v>
      </c>
      <c r="C6760" s="349" t="s">
        <v>7817</v>
      </c>
      <c r="D6760" s="349" t="s">
        <v>7818</v>
      </c>
      <c r="E6760" s="350" t="s">
        <v>24</v>
      </c>
      <c r="F6760" s="349" t="s">
        <v>24</v>
      </c>
      <c r="G6760" s="349">
        <v>100246</v>
      </c>
      <c r="H6760" s="349" t="s">
        <v>7879</v>
      </c>
      <c r="I6760" s="349" t="s">
        <v>7869</v>
      </c>
      <c r="J6760" s="349" t="s">
        <v>1524</v>
      </c>
      <c r="K6760" s="350">
        <v>2.64</v>
      </c>
      <c r="L6760" s="349" t="s">
        <v>1138</v>
      </c>
    </row>
    <row r="6761" spans="1:12" ht="13.5" x14ac:dyDescent="0.25">
      <c r="A6761" s="349" t="s">
        <v>4513</v>
      </c>
      <c r="B6761" s="349" t="s">
        <v>7679</v>
      </c>
      <c r="C6761" s="349" t="s">
        <v>7817</v>
      </c>
      <c r="D6761" s="349" t="s">
        <v>7818</v>
      </c>
      <c r="E6761" s="350" t="s">
        <v>24</v>
      </c>
      <c r="F6761" s="349" t="s">
        <v>24</v>
      </c>
      <c r="G6761" s="349">
        <v>100247</v>
      </c>
      <c r="H6761" s="349" t="s">
        <v>7880</v>
      </c>
      <c r="I6761" s="349" t="s">
        <v>7869</v>
      </c>
      <c r="J6761" s="349" t="s">
        <v>1524</v>
      </c>
      <c r="K6761" s="350">
        <v>3.3</v>
      </c>
      <c r="L6761" s="349" t="s">
        <v>1138</v>
      </c>
    </row>
    <row r="6762" spans="1:12" ht="13.5" x14ac:dyDescent="0.25">
      <c r="A6762" s="349" t="s">
        <v>4513</v>
      </c>
      <c r="B6762" s="349" t="s">
        <v>7679</v>
      </c>
      <c r="C6762" s="349" t="s">
        <v>7817</v>
      </c>
      <c r="D6762" s="349" t="s">
        <v>7818</v>
      </c>
      <c r="E6762" s="350" t="s">
        <v>24</v>
      </c>
      <c r="F6762" s="349" t="s">
        <v>24</v>
      </c>
      <c r="G6762" s="349">
        <v>100248</v>
      </c>
      <c r="H6762" s="349" t="s">
        <v>7881</v>
      </c>
      <c r="I6762" s="349" t="s">
        <v>7869</v>
      </c>
      <c r="J6762" s="349" t="s">
        <v>1524</v>
      </c>
      <c r="K6762" s="350">
        <v>13.01</v>
      </c>
      <c r="L6762" s="349" t="s">
        <v>1138</v>
      </c>
    </row>
    <row r="6763" spans="1:12" ht="13.5" x14ac:dyDescent="0.25">
      <c r="A6763" s="349" t="s">
        <v>4513</v>
      </c>
      <c r="B6763" s="349" t="s">
        <v>7679</v>
      </c>
      <c r="C6763" s="349" t="s">
        <v>7817</v>
      </c>
      <c r="D6763" s="349" t="s">
        <v>7818</v>
      </c>
      <c r="E6763" s="350" t="s">
        <v>24</v>
      </c>
      <c r="F6763" s="349" t="s">
        <v>24</v>
      </c>
      <c r="G6763" s="349">
        <v>100249</v>
      </c>
      <c r="H6763" s="349" t="s">
        <v>7882</v>
      </c>
      <c r="I6763" s="349" t="s">
        <v>7869</v>
      </c>
      <c r="J6763" s="349" t="s">
        <v>1524</v>
      </c>
      <c r="K6763" s="350">
        <v>2.64</v>
      </c>
      <c r="L6763" s="349" t="s">
        <v>1138</v>
      </c>
    </row>
    <row r="6764" spans="1:12" ht="13.5" x14ac:dyDescent="0.25">
      <c r="A6764" s="349" t="s">
        <v>4513</v>
      </c>
      <c r="B6764" s="349" t="s">
        <v>7679</v>
      </c>
      <c r="C6764" s="349" t="s">
        <v>7817</v>
      </c>
      <c r="D6764" s="349" t="s">
        <v>7818</v>
      </c>
      <c r="E6764" s="350" t="s">
        <v>24</v>
      </c>
      <c r="F6764" s="349" t="s">
        <v>24</v>
      </c>
      <c r="G6764" s="349">
        <v>100250</v>
      </c>
      <c r="H6764" s="349" t="s">
        <v>7883</v>
      </c>
      <c r="I6764" s="349" t="s">
        <v>7869</v>
      </c>
      <c r="J6764" s="349" t="s">
        <v>1524</v>
      </c>
      <c r="K6764" s="350">
        <v>4.4000000000000004</v>
      </c>
      <c r="L6764" s="349" t="s">
        <v>1138</v>
      </c>
    </row>
    <row r="6765" spans="1:12" ht="13.5" x14ac:dyDescent="0.25">
      <c r="A6765" s="349" t="s">
        <v>4513</v>
      </c>
      <c r="B6765" s="349" t="s">
        <v>7679</v>
      </c>
      <c r="C6765" s="349" t="s">
        <v>7817</v>
      </c>
      <c r="D6765" s="349" t="s">
        <v>7818</v>
      </c>
      <c r="E6765" s="350" t="s">
        <v>24</v>
      </c>
      <c r="F6765" s="349" t="s">
        <v>24</v>
      </c>
      <c r="G6765" s="349">
        <v>100251</v>
      </c>
      <c r="H6765" s="349" t="s">
        <v>7884</v>
      </c>
      <c r="I6765" s="349" t="s">
        <v>7869</v>
      </c>
      <c r="J6765" s="349" t="s">
        <v>1524</v>
      </c>
      <c r="K6765" s="350">
        <v>13.01</v>
      </c>
      <c r="L6765" s="349" t="s">
        <v>1138</v>
      </c>
    </row>
    <row r="6766" spans="1:12" ht="13.5" x14ac:dyDescent="0.25">
      <c r="A6766" s="349" t="s">
        <v>4513</v>
      </c>
      <c r="B6766" s="349" t="s">
        <v>7679</v>
      </c>
      <c r="C6766" s="349" t="s">
        <v>7817</v>
      </c>
      <c r="D6766" s="349" t="s">
        <v>7818</v>
      </c>
      <c r="E6766" s="350" t="s">
        <v>24</v>
      </c>
      <c r="F6766" s="349" t="s">
        <v>24</v>
      </c>
      <c r="G6766" s="349">
        <v>100252</v>
      </c>
      <c r="H6766" s="349" t="s">
        <v>7885</v>
      </c>
      <c r="I6766" s="349" t="s">
        <v>7869</v>
      </c>
      <c r="J6766" s="349" t="s">
        <v>1524</v>
      </c>
      <c r="K6766" s="350">
        <v>19.52</v>
      </c>
      <c r="L6766" s="349" t="s">
        <v>1138</v>
      </c>
    </row>
    <row r="6767" spans="1:12" ht="13.5" x14ac:dyDescent="0.25">
      <c r="A6767" s="349" t="s">
        <v>4513</v>
      </c>
      <c r="B6767" s="349" t="s">
        <v>7679</v>
      </c>
      <c r="C6767" s="349" t="s">
        <v>7817</v>
      </c>
      <c r="D6767" s="349" t="s">
        <v>7818</v>
      </c>
      <c r="E6767" s="350" t="s">
        <v>24</v>
      </c>
      <c r="F6767" s="349" t="s">
        <v>24</v>
      </c>
      <c r="G6767" s="349">
        <v>100253</v>
      </c>
      <c r="H6767" s="349" t="s">
        <v>7886</v>
      </c>
      <c r="I6767" s="349" t="s">
        <v>7869</v>
      </c>
      <c r="J6767" s="349" t="s">
        <v>1524</v>
      </c>
      <c r="K6767" s="350">
        <v>26.03</v>
      </c>
      <c r="L6767" s="349" t="s">
        <v>1138</v>
      </c>
    </row>
    <row r="6768" spans="1:12" ht="13.5" x14ac:dyDescent="0.25">
      <c r="A6768" s="349" t="s">
        <v>4513</v>
      </c>
      <c r="B6768" s="349" t="s">
        <v>7679</v>
      </c>
      <c r="C6768" s="349" t="s">
        <v>7817</v>
      </c>
      <c r="D6768" s="349" t="s">
        <v>7818</v>
      </c>
      <c r="E6768" s="350" t="s">
        <v>24</v>
      </c>
      <c r="F6768" s="349" t="s">
        <v>24</v>
      </c>
      <c r="G6768" s="349">
        <v>100254</v>
      </c>
      <c r="H6768" s="349" t="s">
        <v>7887</v>
      </c>
      <c r="I6768" s="349" t="s">
        <v>7869</v>
      </c>
      <c r="J6768" s="349" t="s">
        <v>1524</v>
      </c>
      <c r="K6768" s="350">
        <v>39.049999999999997</v>
      </c>
      <c r="L6768" s="349" t="s">
        <v>1138</v>
      </c>
    </row>
    <row r="6769" spans="1:12" ht="13.5" x14ac:dyDescent="0.25">
      <c r="A6769" s="349" t="s">
        <v>4513</v>
      </c>
      <c r="B6769" s="349" t="s">
        <v>7679</v>
      </c>
      <c r="C6769" s="349" t="s">
        <v>7817</v>
      </c>
      <c r="D6769" s="349" t="s">
        <v>7818</v>
      </c>
      <c r="E6769" s="350" t="s">
        <v>24</v>
      </c>
      <c r="F6769" s="349" t="s">
        <v>24</v>
      </c>
      <c r="G6769" s="349">
        <v>100255</v>
      </c>
      <c r="H6769" s="349" t="s">
        <v>7888</v>
      </c>
      <c r="I6769" s="349" t="s">
        <v>7869</v>
      </c>
      <c r="J6769" s="349" t="s">
        <v>1524</v>
      </c>
      <c r="K6769" s="350">
        <v>13.21</v>
      </c>
      <c r="L6769" s="349" t="s">
        <v>1138</v>
      </c>
    </row>
    <row r="6770" spans="1:12" ht="13.5" x14ac:dyDescent="0.25">
      <c r="A6770" s="349" t="s">
        <v>4513</v>
      </c>
      <c r="B6770" s="349" t="s">
        <v>7679</v>
      </c>
      <c r="C6770" s="349" t="s">
        <v>7817</v>
      </c>
      <c r="D6770" s="349" t="s">
        <v>7818</v>
      </c>
      <c r="E6770" s="350" t="s">
        <v>24</v>
      </c>
      <c r="F6770" s="349" t="s">
        <v>24</v>
      </c>
      <c r="G6770" s="349">
        <v>100256</v>
      </c>
      <c r="H6770" s="349" t="s">
        <v>7889</v>
      </c>
      <c r="I6770" s="349" t="s">
        <v>7869</v>
      </c>
      <c r="J6770" s="349" t="s">
        <v>1524</v>
      </c>
      <c r="K6770" s="350">
        <v>8.81</v>
      </c>
      <c r="L6770" s="349" t="s">
        <v>1138</v>
      </c>
    </row>
    <row r="6771" spans="1:12" ht="13.5" x14ac:dyDescent="0.25">
      <c r="A6771" s="349" t="s">
        <v>4513</v>
      </c>
      <c r="B6771" s="349" t="s">
        <v>7679</v>
      </c>
      <c r="C6771" s="349" t="s">
        <v>7817</v>
      </c>
      <c r="D6771" s="349" t="s">
        <v>7818</v>
      </c>
      <c r="E6771" s="350" t="s">
        <v>24</v>
      </c>
      <c r="F6771" s="349" t="s">
        <v>24</v>
      </c>
      <c r="G6771" s="349">
        <v>100257</v>
      </c>
      <c r="H6771" s="349" t="s">
        <v>7890</v>
      </c>
      <c r="I6771" s="349" t="s">
        <v>7869</v>
      </c>
      <c r="J6771" s="349" t="s">
        <v>1524</v>
      </c>
      <c r="K6771" s="350">
        <v>5.28</v>
      </c>
      <c r="L6771" s="349" t="s">
        <v>1138</v>
      </c>
    </row>
    <row r="6772" spans="1:12" ht="13.5" x14ac:dyDescent="0.25">
      <c r="A6772" s="349" t="s">
        <v>4513</v>
      </c>
      <c r="B6772" s="349" t="s">
        <v>7679</v>
      </c>
      <c r="C6772" s="349" t="s">
        <v>7817</v>
      </c>
      <c r="D6772" s="349" t="s">
        <v>7818</v>
      </c>
      <c r="E6772" s="350" t="s">
        <v>24</v>
      </c>
      <c r="F6772" s="349" t="s">
        <v>24</v>
      </c>
      <c r="G6772" s="349">
        <v>100258</v>
      </c>
      <c r="H6772" s="349" t="s">
        <v>7891</v>
      </c>
      <c r="I6772" s="349" t="s">
        <v>7869</v>
      </c>
      <c r="J6772" s="349" t="s">
        <v>1524</v>
      </c>
      <c r="K6772" s="350">
        <v>13.21</v>
      </c>
      <c r="L6772" s="349" t="s">
        <v>1138</v>
      </c>
    </row>
    <row r="6773" spans="1:12" ht="13.5" x14ac:dyDescent="0.25">
      <c r="A6773" s="349" t="s">
        <v>4513</v>
      </c>
      <c r="B6773" s="349" t="s">
        <v>7679</v>
      </c>
      <c r="C6773" s="349" t="s">
        <v>7817</v>
      </c>
      <c r="D6773" s="349" t="s">
        <v>7818</v>
      </c>
      <c r="E6773" s="350" t="s">
        <v>24</v>
      </c>
      <c r="F6773" s="349" t="s">
        <v>24</v>
      </c>
      <c r="G6773" s="349">
        <v>100259</v>
      </c>
      <c r="H6773" s="349" t="s">
        <v>7892</v>
      </c>
      <c r="I6773" s="349" t="s">
        <v>7869</v>
      </c>
      <c r="J6773" s="349" t="s">
        <v>1524</v>
      </c>
      <c r="K6773" s="350">
        <v>26.03</v>
      </c>
      <c r="L6773" s="349" t="s">
        <v>1138</v>
      </c>
    </row>
    <row r="6774" spans="1:12" ht="13.5" x14ac:dyDescent="0.25">
      <c r="A6774" s="349" t="s">
        <v>4513</v>
      </c>
      <c r="B6774" s="349" t="s">
        <v>7679</v>
      </c>
      <c r="C6774" s="349" t="s">
        <v>7817</v>
      </c>
      <c r="D6774" s="349" t="s">
        <v>7818</v>
      </c>
      <c r="E6774" s="350" t="s">
        <v>24</v>
      </c>
      <c r="F6774" s="349" t="s">
        <v>24</v>
      </c>
      <c r="G6774" s="349">
        <v>100260</v>
      </c>
      <c r="H6774" s="349" t="s">
        <v>7893</v>
      </c>
      <c r="I6774" s="349" t="s">
        <v>7823</v>
      </c>
      <c r="J6774" s="349" t="s">
        <v>1524</v>
      </c>
      <c r="K6774" s="350">
        <v>8.58</v>
      </c>
      <c r="L6774" s="349" t="s">
        <v>1138</v>
      </c>
    </row>
    <row r="6775" spans="1:12" ht="13.5" x14ac:dyDescent="0.25">
      <c r="A6775" s="349" t="s">
        <v>4513</v>
      </c>
      <c r="B6775" s="349" t="s">
        <v>7679</v>
      </c>
      <c r="C6775" s="349" t="s">
        <v>7817</v>
      </c>
      <c r="D6775" s="349" t="s">
        <v>7818</v>
      </c>
      <c r="E6775" s="350" t="s">
        <v>24</v>
      </c>
      <c r="F6775" s="349" t="s">
        <v>24</v>
      </c>
      <c r="G6775" s="349">
        <v>100261</v>
      </c>
      <c r="H6775" s="349" t="s">
        <v>7894</v>
      </c>
      <c r="I6775" s="349" t="s">
        <v>7823</v>
      </c>
      <c r="J6775" s="349" t="s">
        <v>1524</v>
      </c>
      <c r="K6775" s="350">
        <v>5.39</v>
      </c>
      <c r="L6775" s="349" t="s">
        <v>1138</v>
      </c>
    </row>
    <row r="6776" spans="1:12" ht="13.5" x14ac:dyDescent="0.25">
      <c r="A6776" s="349" t="s">
        <v>4513</v>
      </c>
      <c r="B6776" s="349" t="s">
        <v>7679</v>
      </c>
      <c r="C6776" s="349" t="s">
        <v>7817</v>
      </c>
      <c r="D6776" s="349" t="s">
        <v>7818</v>
      </c>
      <c r="E6776" s="350" t="s">
        <v>24</v>
      </c>
      <c r="F6776" s="349" t="s">
        <v>24</v>
      </c>
      <c r="G6776" s="349">
        <v>100262</v>
      </c>
      <c r="H6776" s="349" t="s">
        <v>7895</v>
      </c>
      <c r="I6776" s="349" t="s">
        <v>7823</v>
      </c>
      <c r="J6776" s="349" t="s">
        <v>1524</v>
      </c>
      <c r="K6776" s="350">
        <v>3.34</v>
      </c>
      <c r="L6776" s="349" t="s">
        <v>1138</v>
      </c>
    </row>
    <row r="6777" spans="1:12" ht="13.5" x14ac:dyDescent="0.25">
      <c r="A6777" s="349" t="s">
        <v>4513</v>
      </c>
      <c r="B6777" s="349" t="s">
        <v>7679</v>
      </c>
      <c r="C6777" s="349" t="s">
        <v>7817</v>
      </c>
      <c r="D6777" s="349" t="s">
        <v>7818</v>
      </c>
      <c r="E6777" s="350" t="s">
        <v>24</v>
      </c>
      <c r="F6777" s="349" t="s">
        <v>24</v>
      </c>
      <c r="G6777" s="349">
        <v>100263</v>
      </c>
      <c r="H6777" s="349" t="s">
        <v>7896</v>
      </c>
      <c r="I6777" s="349" t="s">
        <v>7823</v>
      </c>
      <c r="J6777" s="349" t="s">
        <v>1524</v>
      </c>
      <c r="K6777" s="350">
        <v>2.14</v>
      </c>
      <c r="L6777" s="349" t="s">
        <v>1138</v>
      </c>
    </row>
    <row r="6778" spans="1:12" ht="13.5" x14ac:dyDescent="0.25">
      <c r="A6778" s="349" t="s">
        <v>4513</v>
      </c>
      <c r="B6778" s="349" t="s">
        <v>7679</v>
      </c>
      <c r="C6778" s="349" t="s">
        <v>7817</v>
      </c>
      <c r="D6778" s="349" t="s">
        <v>7818</v>
      </c>
      <c r="E6778" s="350" t="s">
        <v>24</v>
      </c>
      <c r="F6778" s="349" t="s">
        <v>24</v>
      </c>
      <c r="G6778" s="349">
        <v>100264</v>
      </c>
      <c r="H6778" s="349" t="s">
        <v>7897</v>
      </c>
      <c r="I6778" s="349" t="s">
        <v>7851</v>
      </c>
      <c r="J6778" s="349" t="s">
        <v>1524</v>
      </c>
      <c r="K6778" s="350">
        <v>38.99</v>
      </c>
      <c r="L6778" s="349" t="s">
        <v>1138</v>
      </c>
    </row>
    <row r="6779" spans="1:12" ht="13.5" x14ac:dyDescent="0.25">
      <c r="A6779" s="349" t="s">
        <v>4513</v>
      </c>
      <c r="B6779" s="349" t="s">
        <v>7679</v>
      </c>
      <c r="C6779" s="349" t="s">
        <v>7817</v>
      </c>
      <c r="D6779" s="349" t="s">
        <v>7818</v>
      </c>
      <c r="E6779" s="350" t="s">
        <v>24</v>
      </c>
      <c r="F6779" s="349" t="s">
        <v>24</v>
      </c>
      <c r="G6779" s="349">
        <v>100265</v>
      </c>
      <c r="H6779" s="349" t="s">
        <v>7898</v>
      </c>
      <c r="I6779" s="349" t="s">
        <v>194</v>
      </c>
      <c r="J6779" s="349" t="s">
        <v>1524</v>
      </c>
      <c r="K6779" s="350">
        <v>0.81</v>
      </c>
      <c r="L6779" s="349" t="s">
        <v>1138</v>
      </c>
    </row>
    <row r="6780" spans="1:12" ht="13.5" x14ac:dyDescent="0.25">
      <c r="A6780" s="349" t="s">
        <v>4513</v>
      </c>
      <c r="B6780" s="349" t="s">
        <v>7679</v>
      </c>
      <c r="C6780" s="349" t="s">
        <v>7817</v>
      </c>
      <c r="D6780" s="349" t="s">
        <v>7818</v>
      </c>
      <c r="E6780" s="350" t="s">
        <v>24</v>
      </c>
      <c r="F6780" s="349" t="s">
        <v>24</v>
      </c>
      <c r="G6780" s="349">
        <v>100266</v>
      </c>
      <c r="H6780" s="349" t="s">
        <v>7899</v>
      </c>
      <c r="I6780" s="349" t="s">
        <v>7838</v>
      </c>
      <c r="J6780" s="349" t="s">
        <v>1524</v>
      </c>
      <c r="K6780" s="350">
        <v>82.87</v>
      </c>
      <c r="L6780" s="349" t="s">
        <v>1138</v>
      </c>
    </row>
    <row r="6781" spans="1:12" ht="13.5" x14ac:dyDescent="0.25">
      <c r="A6781" s="349" t="s">
        <v>4513</v>
      </c>
      <c r="B6781" s="349" t="s">
        <v>7679</v>
      </c>
      <c r="C6781" s="349" t="s">
        <v>7817</v>
      </c>
      <c r="D6781" s="349" t="s">
        <v>7818</v>
      </c>
      <c r="E6781" s="350" t="s">
        <v>24</v>
      </c>
      <c r="F6781" s="349" t="s">
        <v>24</v>
      </c>
      <c r="G6781" s="349">
        <v>100267</v>
      </c>
      <c r="H6781" s="349" t="s">
        <v>7900</v>
      </c>
      <c r="I6781" s="349" t="s">
        <v>181</v>
      </c>
      <c r="J6781" s="349" t="s">
        <v>1524</v>
      </c>
      <c r="K6781" s="350">
        <v>1.64</v>
      </c>
      <c r="L6781" s="349" t="s">
        <v>1138</v>
      </c>
    </row>
    <row r="6782" spans="1:12" ht="13.5" x14ac:dyDescent="0.25">
      <c r="A6782" s="349" t="s">
        <v>4513</v>
      </c>
      <c r="B6782" s="349" t="s">
        <v>7679</v>
      </c>
      <c r="C6782" s="349" t="s">
        <v>7817</v>
      </c>
      <c r="D6782" s="349" t="s">
        <v>7818</v>
      </c>
      <c r="E6782" s="350" t="s">
        <v>24</v>
      </c>
      <c r="F6782" s="349" t="s">
        <v>24</v>
      </c>
      <c r="G6782" s="349">
        <v>100268</v>
      </c>
      <c r="H6782" s="349" t="s">
        <v>7901</v>
      </c>
      <c r="I6782" s="349" t="s">
        <v>7838</v>
      </c>
      <c r="J6782" s="349" t="s">
        <v>1524</v>
      </c>
      <c r="K6782" s="350">
        <v>82.87</v>
      </c>
      <c r="L6782" s="349" t="s">
        <v>1138</v>
      </c>
    </row>
    <row r="6783" spans="1:12" ht="13.5" x14ac:dyDescent="0.25">
      <c r="A6783" s="349" t="s">
        <v>4513</v>
      </c>
      <c r="B6783" s="349" t="s">
        <v>7679</v>
      </c>
      <c r="C6783" s="349" t="s">
        <v>7817</v>
      </c>
      <c r="D6783" s="349" t="s">
        <v>7818</v>
      </c>
      <c r="E6783" s="350" t="s">
        <v>24</v>
      </c>
      <c r="F6783" s="349" t="s">
        <v>24</v>
      </c>
      <c r="G6783" s="349">
        <v>100269</v>
      </c>
      <c r="H6783" s="349" t="s">
        <v>7902</v>
      </c>
      <c r="I6783" s="349" t="s">
        <v>181</v>
      </c>
      <c r="J6783" s="349" t="s">
        <v>1524</v>
      </c>
      <c r="K6783" s="350">
        <v>1.64</v>
      </c>
      <c r="L6783" s="349" t="s">
        <v>1138</v>
      </c>
    </row>
    <row r="6784" spans="1:12" ht="13.5" x14ac:dyDescent="0.25">
      <c r="A6784" s="349" t="s">
        <v>4513</v>
      </c>
      <c r="B6784" s="349" t="s">
        <v>7679</v>
      </c>
      <c r="C6784" s="349" t="s">
        <v>7817</v>
      </c>
      <c r="D6784" s="349" t="s">
        <v>7818</v>
      </c>
      <c r="E6784" s="350" t="s">
        <v>24</v>
      </c>
      <c r="F6784" s="349" t="s">
        <v>24</v>
      </c>
      <c r="G6784" s="349">
        <v>100270</v>
      </c>
      <c r="H6784" s="349" t="s">
        <v>7903</v>
      </c>
      <c r="I6784" s="349" t="s">
        <v>7838</v>
      </c>
      <c r="J6784" s="349" t="s">
        <v>1524</v>
      </c>
      <c r="K6784" s="350">
        <v>62.12</v>
      </c>
      <c r="L6784" s="349" t="s">
        <v>1138</v>
      </c>
    </row>
    <row r="6785" spans="1:12" ht="13.5" x14ac:dyDescent="0.25">
      <c r="A6785" s="349" t="s">
        <v>4513</v>
      </c>
      <c r="B6785" s="349" t="s">
        <v>7679</v>
      </c>
      <c r="C6785" s="349" t="s">
        <v>7817</v>
      </c>
      <c r="D6785" s="349" t="s">
        <v>7818</v>
      </c>
      <c r="E6785" s="350" t="s">
        <v>24</v>
      </c>
      <c r="F6785" s="349" t="s">
        <v>24</v>
      </c>
      <c r="G6785" s="349">
        <v>100271</v>
      </c>
      <c r="H6785" s="349" t="s">
        <v>7904</v>
      </c>
      <c r="I6785" s="349" t="s">
        <v>7851</v>
      </c>
      <c r="J6785" s="349" t="s">
        <v>1524</v>
      </c>
      <c r="K6785" s="350">
        <v>62.15</v>
      </c>
      <c r="L6785" s="349" t="s">
        <v>1138</v>
      </c>
    </row>
    <row r="6786" spans="1:12" ht="13.5" x14ac:dyDescent="0.25">
      <c r="A6786" s="349" t="s">
        <v>4513</v>
      </c>
      <c r="B6786" s="349" t="s">
        <v>7679</v>
      </c>
      <c r="C6786" s="349" t="s">
        <v>7817</v>
      </c>
      <c r="D6786" s="349" t="s">
        <v>7818</v>
      </c>
      <c r="E6786" s="350" t="s">
        <v>24</v>
      </c>
      <c r="F6786" s="349" t="s">
        <v>24</v>
      </c>
      <c r="G6786" s="349">
        <v>100272</v>
      </c>
      <c r="H6786" s="349" t="s">
        <v>7905</v>
      </c>
      <c r="I6786" s="349" t="s">
        <v>194</v>
      </c>
      <c r="J6786" s="349" t="s">
        <v>1524</v>
      </c>
      <c r="K6786" s="350">
        <v>1.23</v>
      </c>
      <c r="L6786" s="349" t="s">
        <v>1138</v>
      </c>
    </row>
    <row r="6787" spans="1:12" ht="13.5" x14ac:dyDescent="0.25">
      <c r="A6787" s="349" t="s">
        <v>4513</v>
      </c>
      <c r="B6787" s="349" t="s">
        <v>7679</v>
      </c>
      <c r="C6787" s="349" t="s">
        <v>7817</v>
      </c>
      <c r="D6787" s="349" t="s">
        <v>7818</v>
      </c>
      <c r="E6787" s="350" t="s">
        <v>24</v>
      </c>
      <c r="F6787" s="349" t="s">
        <v>24</v>
      </c>
      <c r="G6787" s="349">
        <v>100273</v>
      </c>
      <c r="H6787" s="349" t="s">
        <v>7906</v>
      </c>
      <c r="I6787" s="349" t="s">
        <v>7823</v>
      </c>
      <c r="J6787" s="349" t="s">
        <v>1524</v>
      </c>
      <c r="K6787" s="350">
        <v>3.24</v>
      </c>
      <c r="L6787" s="349" t="s">
        <v>1138</v>
      </c>
    </row>
    <row r="6788" spans="1:12" ht="13.5" x14ac:dyDescent="0.25">
      <c r="A6788" s="349" t="s">
        <v>4513</v>
      </c>
      <c r="B6788" s="349" t="s">
        <v>7679</v>
      </c>
      <c r="C6788" s="349" t="s">
        <v>7817</v>
      </c>
      <c r="D6788" s="349" t="s">
        <v>7818</v>
      </c>
      <c r="E6788" s="350" t="s">
        <v>24</v>
      </c>
      <c r="F6788" s="349" t="s">
        <v>24</v>
      </c>
      <c r="G6788" s="349">
        <v>100274</v>
      </c>
      <c r="H6788" s="349" t="s">
        <v>7907</v>
      </c>
      <c r="I6788" s="349" t="s">
        <v>7851</v>
      </c>
      <c r="J6788" s="349" t="s">
        <v>1524</v>
      </c>
      <c r="K6788" s="350">
        <v>27.64</v>
      </c>
      <c r="L6788" s="349" t="s">
        <v>1138</v>
      </c>
    </row>
    <row r="6789" spans="1:12" ht="13.5" x14ac:dyDescent="0.25">
      <c r="A6789" s="349" t="s">
        <v>4513</v>
      </c>
      <c r="B6789" s="349" t="s">
        <v>7679</v>
      </c>
      <c r="C6789" s="349" t="s">
        <v>7817</v>
      </c>
      <c r="D6789" s="349" t="s">
        <v>7818</v>
      </c>
      <c r="E6789" s="350" t="s">
        <v>24</v>
      </c>
      <c r="F6789" s="349" t="s">
        <v>24</v>
      </c>
      <c r="G6789" s="349">
        <v>100275</v>
      </c>
      <c r="H6789" s="349" t="s">
        <v>7908</v>
      </c>
      <c r="I6789" s="349" t="s">
        <v>7851</v>
      </c>
      <c r="J6789" s="349" t="s">
        <v>1524</v>
      </c>
      <c r="K6789" s="350">
        <v>17.87</v>
      </c>
      <c r="L6789" s="349" t="s">
        <v>1138</v>
      </c>
    </row>
    <row r="6790" spans="1:12" ht="13.5" x14ac:dyDescent="0.25">
      <c r="A6790" s="349" t="s">
        <v>4513</v>
      </c>
      <c r="B6790" s="349" t="s">
        <v>7679</v>
      </c>
      <c r="C6790" s="349" t="s">
        <v>7817</v>
      </c>
      <c r="D6790" s="349" t="s">
        <v>7818</v>
      </c>
      <c r="E6790" s="350" t="s">
        <v>24</v>
      </c>
      <c r="F6790" s="349" t="s">
        <v>24</v>
      </c>
      <c r="G6790" s="349">
        <v>100276</v>
      </c>
      <c r="H6790" s="349" t="s">
        <v>7909</v>
      </c>
      <c r="I6790" s="349" t="s">
        <v>7851</v>
      </c>
      <c r="J6790" s="349" t="s">
        <v>1524</v>
      </c>
      <c r="K6790" s="350">
        <v>32.61</v>
      </c>
      <c r="L6790" s="349" t="s">
        <v>1138</v>
      </c>
    </row>
    <row r="6791" spans="1:12" ht="13.5" x14ac:dyDescent="0.25">
      <c r="A6791" s="349" t="s">
        <v>4513</v>
      </c>
      <c r="B6791" s="349" t="s">
        <v>7679</v>
      </c>
      <c r="C6791" s="349" t="s">
        <v>7817</v>
      </c>
      <c r="D6791" s="349" t="s">
        <v>7818</v>
      </c>
      <c r="E6791" s="350" t="s">
        <v>24</v>
      </c>
      <c r="F6791" s="349" t="s">
        <v>24</v>
      </c>
      <c r="G6791" s="349">
        <v>100277</v>
      </c>
      <c r="H6791" s="349" t="s">
        <v>7910</v>
      </c>
      <c r="I6791" s="349" t="s">
        <v>7851</v>
      </c>
      <c r="J6791" s="349" t="s">
        <v>1333</v>
      </c>
      <c r="K6791" s="350">
        <v>1.99</v>
      </c>
      <c r="L6791" s="349" t="s">
        <v>1138</v>
      </c>
    </row>
    <row r="6792" spans="1:12" ht="13.5" x14ac:dyDescent="0.25">
      <c r="A6792" s="349" t="s">
        <v>4513</v>
      </c>
      <c r="B6792" s="349" t="s">
        <v>7679</v>
      </c>
      <c r="C6792" s="349" t="s">
        <v>7817</v>
      </c>
      <c r="D6792" s="349" t="s">
        <v>7818</v>
      </c>
      <c r="E6792" s="350" t="s">
        <v>24</v>
      </c>
      <c r="F6792" s="349" t="s">
        <v>24</v>
      </c>
      <c r="G6792" s="349">
        <v>100278</v>
      </c>
      <c r="H6792" s="349" t="s">
        <v>7911</v>
      </c>
      <c r="I6792" s="349" t="s">
        <v>7838</v>
      </c>
      <c r="J6792" s="349" t="s">
        <v>1524</v>
      </c>
      <c r="K6792" s="350">
        <v>39.65</v>
      </c>
      <c r="L6792" s="349" t="s">
        <v>1138</v>
      </c>
    </row>
    <row r="6793" spans="1:12" ht="13.5" x14ac:dyDescent="0.25">
      <c r="A6793" s="349" t="s">
        <v>4513</v>
      </c>
      <c r="B6793" s="349" t="s">
        <v>7679</v>
      </c>
      <c r="C6793" s="349" t="s">
        <v>7817</v>
      </c>
      <c r="D6793" s="349" t="s">
        <v>7818</v>
      </c>
      <c r="E6793" s="350" t="s">
        <v>24</v>
      </c>
      <c r="F6793" s="349" t="s">
        <v>24</v>
      </c>
      <c r="G6793" s="349">
        <v>100279</v>
      </c>
      <c r="H6793" s="349" t="s">
        <v>7912</v>
      </c>
      <c r="I6793" s="349" t="s">
        <v>181</v>
      </c>
      <c r="J6793" s="349" t="s">
        <v>1524</v>
      </c>
      <c r="K6793" s="350">
        <v>0.76</v>
      </c>
      <c r="L6793" s="349" t="s">
        <v>1138</v>
      </c>
    </row>
    <row r="6794" spans="1:12" ht="13.5" x14ac:dyDescent="0.25">
      <c r="A6794" s="349" t="s">
        <v>4513</v>
      </c>
      <c r="B6794" s="349" t="s">
        <v>7679</v>
      </c>
      <c r="C6794" s="349" t="s">
        <v>7817</v>
      </c>
      <c r="D6794" s="349" t="s">
        <v>7818</v>
      </c>
      <c r="E6794" s="350" t="s">
        <v>24</v>
      </c>
      <c r="F6794" s="349" t="s">
        <v>24</v>
      </c>
      <c r="G6794" s="349">
        <v>100280</v>
      </c>
      <c r="H6794" s="349" t="s">
        <v>7913</v>
      </c>
      <c r="I6794" s="349" t="s">
        <v>7838</v>
      </c>
      <c r="J6794" s="349" t="s">
        <v>1524</v>
      </c>
      <c r="K6794" s="350">
        <v>18.2</v>
      </c>
      <c r="L6794" s="349" t="s">
        <v>1138</v>
      </c>
    </row>
    <row r="6795" spans="1:12" ht="13.5" x14ac:dyDescent="0.25">
      <c r="A6795" s="349" t="s">
        <v>4513</v>
      </c>
      <c r="B6795" s="349" t="s">
        <v>7679</v>
      </c>
      <c r="C6795" s="349" t="s">
        <v>7817</v>
      </c>
      <c r="D6795" s="349" t="s">
        <v>7818</v>
      </c>
      <c r="E6795" s="350" t="s">
        <v>24</v>
      </c>
      <c r="F6795" s="349" t="s">
        <v>24</v>
      </c>
      <c r="G6795" s="349">
        <v>100281</v>
      </c>
      <c r="H6795" s="349" t="s">
        <v>7914</v>
      </c>
      <c r="I6795" s="349" t="s">
        <v>7838</v>
      </c>
      <c r="J6795" s="349" t="s">
        <v>1333</v>
      </c>
      <c r="K6795" s="350">
        <v>3.82</v>
      </c>
      <c r="L6795" s="349" t="s">
        <v>1138</v>
      </c>
    </row>
    <row r="6796" spans="1:12" ht="13.5" x14ac:dyDescent="0.25">
      <c r="A6796" s="349" t="s">
        <v>4513</v>
      </c>
      <c r="B6796" s="349" t="s">
        <v>7679</v>
      </c>
      <c r="C6796" s="349" t="s">
        <v>7817</v>
      </c>
      <c r="D6796" s="349" t="s">
        <v>7818</v>
      </c>
      <c r="E6796" s="350" t="s">
        <v>24</v>
      </c>
      <c r="F6796" s="349" t="s">
        <v>24</v>
      </c>
      <c r="G6796" s="349">
        <v>100282</v>
      </c>
      <c r="H6796" s="349" t="s">
        <v>7915</v>
      </c>
      <c r="I6796" s="349" t="s">
        <v>7851</v>
      </c>
      <c r="J6796" s="349" t="s">
        <v>1524</v>
      </c>
      <c r="K6796" s="350">
        <v>155.27000000000001</v>
      </c>
      <c r="L6796" s="349" t="s">
        <v>1138</v>
      </c>
    </row>
    <row r="6797" spans="1:12" ht="13.5" x14ac:dyDescent="0.25">
      <c r="A6797" s="349" t="s">
        <v>4513</v>
      </c>
      <c r="B6797" s="349" t="s">
        <v>7679</v>
      </c>
      <c r="C6797" s="349" t="s">
        <v>7817</v>
      </c>
      <c r="D6797" s="349" t="s">
        <v>7818</v>
      </c>
      <c r="E6797" s="350" t="s">
        <v>24</v>
      </c>
      <c r="F6797" s="349" t="s">
        <v>24</v>
      </c>
      <c r="G6797" s="349">
        <v>100283</v>
      </c>
      <c r="H6797" s="349" t="s">
        <v>7916</v>
      </c>
      <c r="I6797" s="349" t="s">
        <v>7851</v>
      </c>
      <c r="J6797" s="349" t="s">
        <v>1524</v>
      </c>
      <c r="K6797" s="350">
        <v>25.08</v>
      </c>
      <c r="L6797" s="349" t="s">
        <v>1138</v>
      </c>
    </row>
    <row r="6798" spans="1:12" ht="13.5" x14ac:dyDescent="0.25">
      <c r="A6798" s="349" t="s">
        <v>4513</v>
      </c>
      <c r="B6798" s="349" t="s">
        <v>7679</v>
      </c>
      <c r="C6798" s="349" t="s">
        <v>7817</v>
      </c>
      <c r="D6798" s="349" t="s">
        <v>7818</v>
      </c>
      <c r="E6798" s="350" t="s">
        <v>24</v>
      </c>
      <c r="F6798" s="349" t="s">
        <v>24</v>
      </c>
      <c r="G6798" s="349">
        <v>100284</v>
      </c>
      <c r="H6798" s="349" t="s">
        <v>7917</v>
      </c>
      <c r="I6798" s="349" t="s">
        <v>7851</v>
      </c>
      <c r="J6798" s="349" t="s">
        <v>1333</v>
      </c>
      <c r="K6798" s="350">
        <v>11.18</v>
      </c>
      <c r="L6798" s="349" t="s">
        <v>1138</v>
      </c>
    </row>
    <row r="6799" spans="1:12" ht="13.5" x14ac:dyDescent="0.25">
      <c r="A6799" s="349" t="s">
        <v>4513</v>
      </c>
      <c r="B6799" s="349" t="s">
        <v>7679</v>
      </c>
      <c r="C6799" s="349" t="s">
        <v>7817</v>
      </c>
      <c r="D6799" s="349" t="s">
        <v>7818</v>
      </c>
      <c r="E6799" s="350" t="s">
        <v>24</v>
      </c>
      <c r="F6799" s="349" t="s">
        <v>24</v>
      </c>
      <c r="G6799" s="349">
        <v>100285</v>
      </c>
      <c r="H6799" s="349" t="s">
        <v>7918</v>
      </c>
      <c r="I6799" s="349" t="s">
        <v>7869</v>
      </c>
      <c r="J6799" s="349" t="s">
        <v>1524</v>
      </c>
      <c r="K6799" s="350">
        <v>41.71</v>
      </c>
      <c r="L6799" s="349" t="s">
        <v>1138</v>
      </c>
    </row>
    <row r="6800" spans="1:12" ht="13.5" x14ac:dyDescent="0.25">
      <c r="A6800" s="349" t="s">
        <v>4513</v>
      </c>
      <c r="B6800" s="349" t="s">
        <v>7679</v>
      </c>
      <c r="C6800" s="349" t="s">
        <v>7817</v>
      </c>
      <c r="D6800" s="349" t="s">
        <v>7818</v>
      </c>
      <c r="E6800" s="350" t="s">
        <v>24</v>
      </c>
      <c r="F6800" s="349" t="s">
        <v>24</v>
      </c>
      <c r="G6800" s="349">
        <v>100286</v>
      </c>
      <c r="H6800" s="349" t="s">
        <v>7919</v>
      </c>
      <c r="I6800" s="349" t="s">
        <v>7869</v>
      </c>
      <c r="J6800" s="349" t="s">
        <v>1524</v>
      </c>
      <c r="K6800" s="350">
        <v>13.59</v>
      </c>
      <c r="L6800" s="349" t="s">
        <v>1138</v>
      </c>
    </row>
    <row r="6801" spans="1:12" ht="13.5" x14ac:dyDescent="0.25">
      <c r="A6801" s="349" t="s">
        <v>4513</v>
      </c>
      <c r="B6801" s="349" t="s">
        <v>7679</v>
      </c>
      <c r="C6801" s="349" t="s">
        <v>7817</v>
      </c>
      <c r="D6801" s="349" t="s">
        <v>7818</v>
      </c>
      <c r="E6801" s="350" t="s">
        <v>24</v>
      </c>
      <c r="F6801" s="349" t="s">
        <v>24</v>
      </c>
      <c r="G6801" s="349">
        <v>100287</v>
      </c>
      <c r="H6801" s="349" t="s">
        <v>7920</v>
      </c>
      <c r="I6801" s="349" t="s">
        <v>7869</v>
      </c>
      <c r="J6801" s="349" t="s">
        <v>1524</v>
      </c>
      <c r="K6801" s="350">
        <v>13.01</v>
      </c>
      <c r="L6801" s="349" t="s">
        <v>1138</v>
      </c>
    </row>
    <row r="6802" spans="1:12" ht="13.5" x14ac:dyDescent="0.25">
      <c r="A6802" s="349" t="s">
        <v>4513</v>
      </c>
      <c r="B6802" s="349" t="s">
        <v>7679</v>
      </c>
      <c r="C6802" s="349" t="s">
        <v>7921</v>
      </c>
      <c r="D6802" s="349" t="s">
        <v>7922</v>
      </c>
      <c r="E6802" s="350" t="s">
        <v>24</v>
      </c>
      <c r="F6802" s="349" t="s">
        <v>24</v>
      </c>
      <c r="G6802" s="349">
        <v>99802</v>
      </c>
      <c r="H6802" s="349" t="s">
        <v>7923</v>
      </c>
      <c r="I6802" s="349" t="s">
        <v>194</v>
      </c>
      <c r="J6802" s="349" t="s">
        <v>1524</v>
      </c>
      <c r="K6802" s="350">
        <v>0.53</v>
      </c>
      <c r="L6802" s="349" t="s">
        <v>1138</v>
      </c>
    </row>
    <row r="6803" spans="1:12" ht="13.5" x14ac:dyDescent="0.25">
      <c r="A6803" s="349" t="s">
        <v>4513</v>
      </c>
      <c r="B6803" s="349" t="s">
        <v>7679</v>
      </c>
      <c r="C6803" s="349" t="s">
        <v>7921</v>
      </c>
      <c r="D6803" s="349" t="s">
        <v>7922</v>
      </c>
      <c r="E6803" s="350" t="s">
        <v>24</v>
      </c>
      <c r="F6803" s="349" t="s">
        <v>24</v>
      </c>
      <c r="G6803" s="349">
        <v>99803</v>
      </c>
      <c r="H6803" s="349" t="s">
        <v>7924</v>
      </c>
      <c r="I6803" s="349" t="s">
        <v>194</v>
      </c>
      <c r="J6803" s="349" t="s">
        <v>1524</v>
      </c>
      <c r="K6803" s="350">
        <v>2.06</v>
      </c>
      <c r="L6803" s="349" t="s">
        <v>1138</v>
      </c>
    </row>
    <row r="6804" spans="1:12" ht="13.5" x14ac:dyDescent="0.25">
      <c r="A6804" s="349" t="s">
        <v>4513</v>
      </c>
      <c r="B6804" s="349" t="s">
        <v>7679</v>
      </c>
      <c r="C6804" s="349" t="s">
        <v>7921</v>
      </c>
      <c r="D6804" s="349" t="s">
        <v>7922</v>
      </c>
      <c r="E6804" s="350" t="s">
        <v>24</v>
      </c>
      <c r="F6804" s="349" t="s">
        <v>24</v>
      </c>
      <c r="G6804" s="349">
        <v>99804</v>
      </c>
      <c r="H6804" s="349" t="s">
        <v>7925</v>
      </c>
      <c r="I6804" s="349" t="s">
        <v>194</v>
      </c>
      <c r="J6804" s="349" t="s">
        <v>1137</v>
      </c>
      <c r="K6804" s="350">
        <v>5.34</v>
      </c>
      <c r="L6804" s="349" t="s">
        <v>1138</v>
      </c>
    </row>
    <row r="6805" spans="1:12" ht="13.5" x14ac:dyDescent="0.25">
      <c r="A6805" s="349" t="s">
        <v>4513</v>
      </c>
      <c r="B6805" s="349" t="s">
        <v>7679</v>
      </c>
      <c r="C6805" s="349" t="s">
        <v>7921</v>
      </c>
      <c r="D6805" s="349" t="s">
        <v>7922</v>
      </c>
      <c r="E6805" s="350" t="s">
        <v>24</v>
      </c>
      <c r="F6805" s="349" t="s">
        <v>24</v>
      </c>
      <c r="G6805" s="349">
        <v>99805</v>
      </c>
      <c r="H6805" s="349" t="s">
        <v>7926</v>
      </c>
      <c r="I6805" s="349" t="s">
        <v>194</v>
      </c>
      <c r="J6805" s="349" t="s">
        <v>1137</v>
      </c>
      <c r="K6805" s="350">
        <v>11.15</v>
      </c>
      <c r="L6805" s="349" t="s">
        <v>1138</v>
      </c>
    </row>
    <row r="6806" spans="1:12" ht="13.5" x14ac:dyDescent="0.25">
      <c r="A6806" s="349" t="s">
        <v>4513</v>
      </c>
      <c r="B6806" s="349" t="s">
        <v>7679</v>
      </c>
      <c r="C6806" s="349" t="s">
        <v>7921</v>
      </c>
      <c r="D6806" s="349" t="s">
        <v>7922</v>
      </c>
      <c r="E6806" s="350" t="s">
        <v>24</v>
      </c>
      <c r="F6806" s="349" t="s">
        <v>24</v>
      </c>
      <c r="G6806" s="349">
        <v>99806</v>
      </c>
      <c r="H6806" s="349" t="s">
        <v>7927</v>
      </c>
      <c r="I6806" s="349" t="s">
        <v>194</v>
      </c>
      <c r="J6806" s="349" t="s">
        <v>1524</v>
      </c>
      <c r="K6806" s="350">
        <v>0.85</v>
      </c>
      <c r="L6806" s="349" t="s">
        <v>1138</v>
      </c>
    </row>
    <row r="6807" spans="1:12" ht="13.5" x14ac:dyDescent="0.25">
      <c r="A6807" s="349" t="s">
        <v>4513</v>
      </c>
      <c r="B6807" s="349" t="s">
        <v>7679</v>
      </c>
      <c r="C6807" s="349" t="s">
        <v>7921</v>
      </c>
      <c r="D6807" s="349" t="s">
        <v>7922</v>
      </c>
      <c r="E6807" s="350" t="s">
        <v>24</v>
      </c>
      <c r="F6807" s="349" t="s">
        <v>24</v>
      </c>
      <c r="G6807" s="349">
        <v>99807</v>
      </c>
      <c r="H6807" s="349" t="s">
        <v>7928</v>
      </c>
      <c r="I6807" s="349" t="s">
        <v>194</v>
      </c>
      <c r="J6807" s="349" t="s">
        <v>1137</v>
      </c>
      <c r="K6807" s="350">
        <v>1.62</v>
      </c>
      <c r="L6807" s="349" t="s">
        <v>1138</v>
      </c>
    </row>
    <row r="6808" spans="1:12" ht="13.5" x14ac:dyDescent="0.25">
      <c r="A6808" s="349" t="s">
        <v>4513</v>
      </c>
      <c r="B6808" s="349" t="s">
        <v>7679</v>
      </c>
      <c r="C6808" s="349" t="s">
        <v>7921</v>
      </c>
      <c r="D6808" s="349" t="s">
        <v>7922</v>
      </c>
      <c r="E6808" s="350" t="s">
        <v>24</v>
      </c>
      <c r="F6808" s="349" t="s">
        <v>24</v>
      </c>
      <c r="G6808" s="349">
        <v>99808</v>
      </c>
      <c r="H6808" s="349" t="s">
        <v>7929</v>
      </c>
      <c r="I6808" s="349" t="s">
        <v>194</v>
      </c>
      <c r="J6808" s="349" t="s">
        <v>1137</v>
      </c>
      <c r="K6808" s="350">
        <v>3.91</v>
      </c>
      <c r="L6808" s="349" t="s">
        <v>1138</v>
      </c>
    </row>
    <row r="6809" spans="1:12" ht="13.5" x14ac:dyDescent="0.25">
      <c r="A6809" s="349" t="s">
        <v>4513</v>
      </c>
      <c r="B6809" s="349" t="s">
        <v>7679</v>
      </c>
      <c r="C6809" s="349" t="s">
        <v>7921</v>
      </c>
      <c r="D6809" s="349" t="s">
        <v>7922</v>
      </c>
      <c r="E6809" s="350" t="s">
        <v>24</v>
      </c>
      <c r="F6809" s="349" t="s">
        <v>24</v>
      </c>
      <c r="G6809" s="349">
        <v>99809</v>
      </c>
      <c r="H6809" s="349" t="s">
        <v>7930</v>
      </c>
      <c r="I6809" s="349" t="s">
        <v>194</v>
      </c>
      <c r="J6809" s="349" t="s">
        <v>1524</v>
      </c>
      <c r="K6809" s="350">
        <v>5.87</v>
      </c>
      <c r="L6809" s="349" t="s">
        <v>1138</v>
      </c>
    </row>
    <row r="6810" spans="1:12" ht="13.5" x14ac:dyDescent="0.25">
      <c r="A6810" s="349" t="s">
        <v>4513</v>
      </c>
      <c r="B6810" s="349" t="s">
        <v>7679</v>
      </c>
      <c r="C6810" s="349" t="s">
        <v>7921</v>
      </c>
      <c r="D6810" s="349" t="s">
        <v>7922</v>
      </c>
      <c r="E6810" s="350" t="s">
        <v>24</v>
      </c>
      <c r="F6810" s="349" t="s">
        <v>24</v>
      </c>
      <c r="G6810" s="349">
        <v>99810</v>
      </c>
      <c r="H6810" s="349" t="s">
        <v>7931</v>
      </c>
      <c r="I6810" s="349" t="s">
        <v>194</v>
      </c>
      <c r="J6810" s="349" t="s">
        <v>1137</v>
      </c>
      <c r="K6810" s="350">
        <v>7.3</v>
      </c>
      <c r="L6810" s="349" t="s">
        <v>1138</v>
      </c>
    </row>
    <row r="6811" spans="1:12" ht="13.5" x14ac:dyDescent="0.25">
      <c r="A6811" s="349" t="s">
        <v>4513</v>
      </c>
      <c r="B6811" s="349" t="s">
        <v>7679</v>
      </c>
      <c r="C6811" s="349" t="s">
        <v>7921</v>
      </c>
      <c r="D6811" s="349" t="s">
        <v>7922</v>
      </c>
      <c r="E6811" s="350" t="s">
        <v>24</v>
      </c>
      <c r="F6811" s="349" t="s">
        <v>24</v>
      </c>
      <c r="G6811" s="349">
        <v>99811</v>
      </c>
      <c r="H6811" s="349" t="s">
        <v>7932</v>
      </c>
      <c r="I6811" s="349" t="s">
        <v>194</v>
      </c>
      <c r="J6811" s="349" t="s">
        <v>1524</v>
      </c>
      <c r="K6811" s="350">
        <v>3.51</v>
      </c>
      <c r="L6811" s="349" t="s">
        <v>1138</v>
      </c>
    </row>
    <row r="6812" spans="1:12" ht="13.5" x14ac:dyDescent="0.25">
      <c r="A6812" s="349" t="s">
        <v>4513</v>
      </c>
      <c r="B6812" s="349" t="s">
        <v>7679</v>
      </c>
      <c r="C6812" s="349" t="s">
        <v>7921</v>
      </c>
      <c r="D6812" s="349" t="s">
        <v>7922</v>
      </c>
      <c r="E6812" s="350" t="s">
        <v>24</v>
      </c>
      <c r="F6812" s="349" t="s">
        <v>24</v>
      </c>
      <c r="G6812" s="349">
        <v>99812</v>
      </c>
      <c r="H6812" s="349" t="s">
        <v>7933</v>
      </c>
      <c r="I6812" s="349" t="s">
        <v>194</v>
      </c>
      <c r="J6812" s="349" t="s">
        <v>1524</v>
      </c>
      <c r="K6812" s="350">
        <v>1.1200000000000001</v>
      </c>
      <c r="L6812" s="349" t="s">
        <v>1138</v>
      </c>
    </row>
    <row r="6813" spans="1:12" ht="13.5" x14ac:dyDescent="0.25">
      <c r="A6813" s="349" t="s">
        <v>4513</v>
      </c>
      <c r="B6813" s="349" t="s">
        <v>7679</v>
      </c>
      <c r="C6813" s="349" t="s">
        <v>7921</v>
      </c>
      <c r="D6813" s="349" t="s">
        <v>7922</v>
      </c>
      <c r="E6813" s="350" t="s">
        <v>24</v>
      </c>
      <c r="F6813" s="349" t="s">
        <v>24</v>
      </c>
      <c r="G6813" s="349">
        <v>99813</v>
      </c>
      <c r="H6813" s="349" t="s">
        <v>7934</v>
      </c>
      <c r="I6813" s="349" t="s">
        <v>194</v>
      </c>
      <c r="J6813" s="349" t="s">
        <v>1137</v>
      </c>
      <c r="K6813" s="350">
        <v>0.96</v>
      </c>
      <c r="L6813" s="349" t="s">
        <v>1138</v>
      </c>
    </row>
    <row r="6814" spans="1:12" ht="13.5" x14ac:dyDescent="0.25">
      <c r="A6814" s="349" t="s">
        <v>4513</v>
      </c>
      <c r="B6814" s="349" t="s">
        <v>7679</v>
      </c>
      <c r="C6814" s="349" t="s">
        <v>7921</v>
      </c>
      <c r="D6814" s="349" t="s">
        <v>7922</v>
      </c>
      <c r="E6814" s="350" t="s">
        <v>24</v>
      </c>
      <c r="F6814" s="349" t="s">
        <v>24</v>
      </c>
      <c r="G6814" s="349">
        <v>99814</v>
      </c>
      <c r="H6814" s="349" t="s">
        <v>7935</v>
      </c>
      <c r="I6814" s="349" t="s">
        <v>194</v>
      </c>
      <c r="J6814" s="349" t="s">
        <v>1137</v>
      </c>
      <c r="K6814" s="350">
        <v>1.92</v>
      </c>
      <c r="L6814" s="349" t="s">
        <v>1138</v>
      </c>
    </row>
    <row r="6815" spans="1:12" ht="13.5" x14ac:dyDescent="0.25">
      <c r="A6815" s="349" t="s">
        <v>4513</v>
      </c>
      <c r="B6815" s="349" t="s">
        <v>7679</v>
      </c>
      <c r="C6815" s="349" t="s">
        <v>7921</v>
      </c>
      <c r="D6815" s="349" t="s">
        <v>7922</v>
      </c>
      <c r="E6815" s="350" t="s">
        <v>24</v>
      </c>
      <c r="F6815" s="349" t="s">
        <v>24</v>
      </c>
      <c r="G6815" s="349">
        <v>99815</v>
      </c>
      <c r="H6815" s="349" t="s">
        <v>7936</v>
      </c>
      <c r="I6815" s="349" t="s">
        <v>181</v>
      </c>
      <c r="J6815" s="349" t="s">
        <v>1137</v>
      </c>
      <c r="K6815" s="350">
        <v>8.6</v>
      </c>
      <c r="L6815" s="349" t="s">
        <v>1138</v>
      </c>
    </row>
    <row r="6816" spans="1:12" ht="13.5" x14ac:dyDescent="0.25">
      <c r="A6816" s="349" t="s">
        <v>4513</v>
      </c>
      <c r="B6816" s="349" t="s">
        <v>7679</v>
      </c>
      <c r="C6816" s="349" t="s">
        <v>7921</v>
      </c>
      <c r="D6816" s="349" t="s">
        <v>7922</v>
      </c>
      <c r="E6816" s="350" t="s">
        <v>24</v>
      </c>
      <c r="F6816" s="349" t="s">
        <v>24</v>
      </c>
      <c r="G6816" s="349">
        <v>99816</v>
      </c>
      <c r="H6816" s="349" t="s">
        <v>7937</v>
      </c>
      <c r="I6816" s="349" t="s">
        <v>181</v>
      </c>
      <c r="J6816" s="349" t="s">
        <v>1137</v>
      </c>
      <c r="K6816" s="350">
        <v>9.14</v>
      </c>
      <c r="L6816" s="349" t="s">
        <v>1138</v>
      </c>
    </row>
    <row r="6817" spans="1:12" ht="13.5" x14ac:dyDescent="0.25">
      <c r="A6817" s="349" t="s">
        <v>4513</v>
      </c>
      <c r="B6817" s="349" t="s">
        <v>7679</v>
      </c>
      <c r="C6817" s="349" t="s">
        <v>7921</v>
      </c>
      <c r="D6817" s="349" t="s">
        <v>7922</v>
      </c>
      <c r="E6817" s="350" t="s">
        <v>24</v>
      </c>
      <c r="F6817" s="349" t="s">
        <v>24</v>
      </c>
      <c r="G6817" s="349">
        <v>99817</v>
      </c>
      <c r="H6817" s="349" t="s">
        <v>7938</v>
      </c>
      <c r="I6817" s="349" t="s">
        <v>181</v>
      </c>
      <c r="J6817" s="349" t="s">
        <v>1137</v>
      </c>
      <c r="K6817" s="350">
        <v>5.43</v>
      </c>
      <c r="L6817" s="349" t="s">
        <v>1138</v>
      </c>
    </row>
    <row r="6818" spans="1:12" ht="13.5" x14ac:dyDescent="0.25">
      <c r="A6818" s="349" t="s">
        <v>4513</v>
      </c>
      <c r="B6818" s="349" t="s">
        <v>7679</v>
      </c>
      <c r="C6818" s="349" t="s">
        <v>7921</v>
      </c>
      <c r="D6818" s="349" t="s">
        <v>7922</v>
      </c>
      <c r="E6818" s="350" t="s">
        <v>24</v>
      </c>
      <c r="F6818" s="349" t="s">
        <v>24</v>
      </c>
      <c r="G6818" s="349">
        <v>99818</v>
      </c>
      <c r="H6818" s="349" t="s">
        <v>7939</v>
      </c>
      <c r="I6818" s="349" t="s">
        <v>181</v>
      </c>
      <c r="J6818" s="349" t="s">
        <v>1137</v>
      </c>
      <c r="K6818" s="350">
        <v>5.43</v>
      </c>
      <c r="L6818" s="349" t="s">
        <v>1138</v>
      </c>
    </row>
    <row r="6819" spans="1:12" ht="13.5" x14ac:dyDescent="0.25">
      <c r="A6819" s="349" t="s">
        <v>4513</v>
      </c>
      <c r="B6819" s="349" t="s">
        <v>7679</v>
      </c>
      <c r="C6819" s="349" t="s">
        <v>7921</v>
      </c>
      <c r="D6819" s="349" t="s">
        <v>7922</v>
      </c>
      <c r="E6819" s="350" t="s">
        <v>24</v>
      </c>
      <c r="F6819" s="349" t="s">
        <v>24</v>
      </c>
      <c r="G6819" s="349">
        <v>99819</v>
      </c>
      <c r="H6819" s="349" t="s">
        <v>7940</v>
      </c>
      <c r="I6819" s="349" t="s">
        <v>194</v>
      </c>
      <c r="J6819" s="349" t="s">
        <v>1137</v>
      </c>
      <c r="K6819" s="350">
        <v>16.72</v>
      </c>
      <c r="L6819" s="349" t="s">
        <v>1138</v>
      </c>
    </row>
    <row r="6820" spans="1:12" ht="13.5" x14ac:dyDescent="0.25">
      <c r="A6820" s="349" t="s">
        <v>4513</v>
      </c>
      <c r="B6820" s="349" t="s">
        <v>7679</v>
      </c>
      <c r="C6820" s="349" t="s">
        <v>7921</v>
      </c>
      <c r="D6820" s="349" t="s">
        <v>7922</v>
      </c>
      <c r="E6820" s="350" t="s">
        <v>24</v>
      </c>
      <c r="F6820" s="349" t="s">
        <v>24</v>
      </c>
      <c r="G6820" s="349">
        <v>99820</v>
      </c>
      <c r="H6820" s="349" t="s">
        <v>7941</v>
      </c>
      <c r="I6820" s="349" t="s">
        <v>194</v>
      </c>
      <c r="J6820" s="349" t="s">
        <v>1137</v>
      </c>
      <c r="K6820" s="350">
        <v>1.95</v>
      </c>
      <c r="L6820" s="349" t="s">
        <v>1138</v>
      </c>
    </row>
    <row r="6821" spans="1:12" ht="13.5" x14ac:dyDescent="0.25">
      <c r="A6821" s="349" t="s">
        <v>4513</v>
      </c>
      <c r="B6821" s="349" t="s">
        <v>7679</v>
      </c>
      <c r="C6821" s="349" t="s">
        <v>7921</v>
      </c>
      <c r="D6821" s="349" t="s">
        <v>7922</v>
      </c>
      <c r="E6821" s="350" t="s">
        <v>24</v>
      </c>
      <c r="F6821" s="349" t="s">
        <v>24</v>
      </c>
      <c r="G6821" s="349">
        <v>99821</v>
      </c>
      <c r="H6821" s="349" t="s">
        <v>7942</v>
      </c>
      <c r="I6821" s="349" t="s">
        <v>194</v>
      </c>
      <c r="J6821" s="349" t="s">
        <v>1137</v>
      </c>
      <c r="K6821" s="350">
        <v>3.02</v>
      </c>
      <c r="L6821" s="349" t="s">
        <v>1138</v>
      </c>
    </row>
    <row r="6822" spans="1:12" ht="13.5" x14ac:dyDescent="0.25">
      <c r="A6822" s="349" t="s">
        <v>4513</v>
      </c>
      <c r="B6822" s="349" t="s">
        <v>7679</v>
      </c>
      <c r="C6822" s="349" t="s">
        <v>7921</v>
      </c>
      <c r="D6822" s="349" t="s">
        <v>7922</v>
      </c>
      <c r="E6822" s="350" t="s">
        <v>24</v>
      </c>
      <c r="F6822" s="349" t="s">
        <v>24</v>
      </c>
      <c r="G6822" s="349">
        <v>99822</v>
      </c>
      <c r="H6822" s="349" t="s">
        <v>7943</v>
      </c>
      <c r="I6822" s="349" t="s">
        <v>194</v>
      </c>
      <c r="J6822" s="349" t="s">
        <v>1524</v>
      </c>
      <c r="K6822" s="350">
        <v>1</v>
      </c>
      <c r="L6822" s="349" t="s">
        <v>1138</v>
      </c>
    </row>
    <row r="6823" spans="1:12" ht="13.5" x14ac:dyDescent="0.25">
      <c r="A6823" s="349" t="s">
        <v>4513</v>
      </c>
      <c r="B6823" s="349" t="s">
        <v>7679</v>
      </c>
      <c r="C6823" s="349" t="s">
        <v>7921</v>
      </c>
      <c r="D6823" s="349" t="s">
        <v>7922</v>
      </c>
      <c r="E6823" s="350" t="s">
        <v>24</v>
      </c>
      <c r="F6823" s="349" t="s">
        <v>24</v>
      </c>
      <c r="G6823" s="349">
        <v>99823</v>
      </c>
      <c r="H6823" s="349" t="s">
        <v>7944</v>
      </c>
      <c r="I6823" s="349" t="s">
        <v>194</v>
      </c>
      <c r="J6823" s="349" t="s">
        <v>1137</v>
      </c>
      <c r="K6823" s="350">
        <v>2.29</v>
      </c>
      <c r="L6823" s="349" t="s">
        <v>1138</v>
      </c>
    </row>
    <row r="6824" spans="1:12" ht="13.5" x14ac:dyDescent="0.25">
      <c r="A6824" s="349" t="s">
        <v>4513</v>
      </c>
      <c r="B6824" s="349" t="s">
        <v>7679</v>
      </c>
      <c r="C6824" s="349" t="s">
        <v>7921</v>
      </c>
      <c r="D6824" s="349" t="s">
        <v>7922</v>
      </c>
      <c r="E6824" s="350" t="s">
        <v>24</v>
      </c>
      <c r="F6824" s="349" t="s">
        <v>24</v>
      </c>
      <c r="G6824" s="349">
        <v>99824</v>
      </c>
      <c r="H6824" s="349" t="s">
        <v>7945</v>
      </c>
      <c r="I6824" s="349" t="s">
        <v>194</v>
      </c>
      <c r="J6824" s="349" t="s">
        <v>1137</v>
      </c>
      <c r="K6824" s="350">
        <v>2.5</v>
      </c>
      <c r="L6824" s="349" t="s">
        <v>1138</v>
      </c>
    </row>
    <row r="6825" spans="1:12" ht="13.5" x14ac:dyDescent="0.25">
      <c r="A6825" s="349" t="s">
        <v>4513</v>
      </c>
      <c r="B6825" s="349" t="s">
        <v>7679</v>
      </c>
      <c r="C6825" s="349" t="s">
        <v>7921</v>
      </c>
      <c r="D6825" s="349" t="s">
        <v>7922</v>
      </c>
      <c r="E6825" s="350" t="s">
        <v>24</v>
      </c>
      <c r="F6825" s="349" t="s">
        <v>24</v>
      </c>
      <c r="G6825" s="349">
        <v>99825</v>
      </c>
      <c r="H6825" s="349" t="s">
        <v>7946</v>
      </c>
      <c r="I6825" s="349" t="s">
        <v>194</v>
      </c>
      <c r="J6825" s="349" t="s">
        <v>1137</v>
      </c>
      <c r="K6825" s="350">
        <v>3.53</v>
      </c>
      <c r="L6825" s="349" t="s">
        <v>1138</v>
      </c>
    </row>
    <row r="6826" spans="1:12" ht="13.5" x14ac:dyDescent="0.25">
      <c r="A6826" s="349" t="s">
        <v>4513</v>
      </c>
      <c r="B6826" s="349" t="s">
        <v>7679</v>
      </c>
      <c r="C6826" s="349" t="s">
        <v>7921</v>
      </c>
      <c r="D6826" s="349" t="s">
        <v>7922</v>
      </c>
      <c r="E6826" s="350" t="s">
        <v>24</v>
      </c>
      <c r="F6826" s="349" t="s">
        <v>24</v>
      </c>
      <c r="G6826" s="349">
        <v>99826</v>
      </c>
      <c r="H6826" s="349" t="s">
        <v>7947</v>
      </c>
      <c r="I6826" s="349" t="s">
        <v>194</v>
      </c>
      <c r="J6826" s="349" t="s">
        <v>1524</v>
      </c>
      <c r="K6826" s="350">
        <v>1.53</v>
      </c>
      <c r="L6826" s="349" t="s">
        <v>1138</v>
      </c>
    </row>
    <row r="6827" spans="1:12" ht="13.5" x14ac:dyDescent="0.25">
      <c r="A6827" s="349" t="s">
        <v>4513</v>
      </c>
      <c r="B6827" s="349" t="s">
        <v>7679</v>
      </c>
      <c r="C6827" s="349" t="s">
        <v>7948</v>
      </c>
      <c r="D6827" s="349" t="s">
        <v>7949</v>
      </c>
      <c r="E6827" s="350" t="s">
        <v>24</v>
      </c>
      <c r="F6827" s="349" t="s">
        <v>24</v>
      </c>
      <c r="G6827" s="349">
        <v>97010</v>
      </c>
      <c r="H6827" s="349" t="s">
        <v>7950</v>
      </c>
      <c r="I6827" s="349" t="s">
        <v>182</v>
      </c>
      <c r="J6827" s="349" t="s">
        <v>1333</v>
      </c>
      <c r="K6827" s="350">
        <v>68.36</v>
      </c>
      <c r="L6827" s="349" t="s">
        <v>1138</v>
      </c>
    </row>
    <row r="6828" spans="1:12" ht="13.5" x14ac:dyDescent="0.25">
      <c r="A6828" s="349" t="s">
        <v>4513</v>
      </c>
      <c r="B6828" s="349" t="s">
        <v>7679</v>
      </c>
      <c r="C6828" s="349" t="s">
        <v>7948</v>
      </c>
      <c r="D6828" s="349" t="s">
        <v>7949</v>
      </c>
      <c r="E6828" s="350" t="s">
        <v>24</v>
      </c>
      <c r="F6828" s="349" t="s">
        <v>24</v>
      </c>
      <c r="G6828" s="349">
        <v>97011</v>
      </c>
      <c r="H6828" s="349" t="s">
        <v>7951</v>
      </c>
      <c r="I6828" s="349" t="s">
        <v>182</v>
      </c>
      <c r="J6828" s="349" t="s">
        <v>1333</v>
      </c>
      <c r="K6828" s="350">
        <v>53.02</v>
      </c>
      <c r="L6828" s="349" t="s">
        <v>1138</v>
      </c>
    </row>
    <row r="6829" spans="1:12" ht="13.5" x14ac:dyDescent="0.25">
      <c r="A6829" s="349" t="s">
        <v>4513</v>
      </c>
      <c r="B6829" s="349" t="s">
        <v>7679</v>
      </c>
      <c r="C6829" s="349" t="s">
        <v>7948</v>
      </c>
      <c r="D6829" s="349" t="s">
        <v>7949</v>
      </c>
      <c r="E6829" s="350" t="s">
        <v>24</v>
      </c>
      <c r="F6829" s="349" t="s">
        <v>24</v>
      </c>
      <c r="G6829" s="349">
        <v>97012</v>
      </c>
      <c r="H6829" s="349" t="s">
        <v>7952</v>
      </c>
      <c r="I6829" s="349" t="s">
        <v>182</v>
      </c>
      <c r="J6829" s="349" t="s">
        <v>1333</v>
      </c>
      <c r="K6829" s="350">
        <v>45.36</v>
      </c>
      <c r="L6829" s="349" t="s">
        <v>1138</v>
      </c>
    </row>
    <row r="6830" spans="1:12" ht="13.5" x14ac:dyDescent="0.25">
      <c r="A6830" s="349" t="s">
        <v>4513</v>
      </c>
      <c r="B6830" s="349" t="s">
        <v>7679</v>
      </c>
      <c r="C6830" s="349" t="s">
        <v>7948</v>
      </c>
      <c r="D6830" s="349" t="s">
        <v>7949</v>
      </c>
      <c r="E6830" s="350" t="s">
        <v>24</v>
      </c>
      <c r="F6830" s="349" t="s">
        <v>24</v>
      </c>
      <c r="G6830" s="349">
        <v>97013</v>
      </c>
      <c r="H6830" s="349" t="s">
        <v>7953</v>
      </c>
      <c r="I6830" s="349" t="s">
        <v>182</v>
      </c>
      <c r="J6830" s="349" t="s">
        <v>1333</v>
      </c>
      <c r="K6830" s="350">
        <v>111.14</v>
      </c>
      <c r="L6830" s="349" t="s">
        <v>1138</v>
      </c>
    </row>
    <row r="6831" spans="1:12" ht="13.5" x14ac:dyDescent="0.25">
      <c r="A6831" s="349" t="s">
        <v>4513</v>
      </c>
      <c r="B6831" s="349" t="s">
        <v>7679</v>
      </c>
      <c r="C6831" s="349" t="s">
        <v>7948</v>
      </c>
      <c r="D6831" s="349" t="s">
        <v>7949</v>
      </c>
      <c r="E6831" s="350" t="s">
        <v>24</v>
      </c>
      <c r="F6831" s="349" t="s">
        <v>24</v>
      </c>
      <c r="G6831" s="349">
        <v>97014</v>
      </c>
      <c r="H6831" s="349" t="s">
        <v>7954</v>
      </c>
      <c r="I6831" s="349" t="s">
        <v>182</v>
      </c>
      <c r="J6831" s="349" t="s">
        <v>1333</v>
      </c>
      <c r="K6831" s="350">
        <v>81.87</v>
      </c>
      <c r="L6831" s="349" t="s">
        <v>1138</v>
      </c>
    </row>
    <row r="6832" spans="1:12" ht="13.5" x14ac:dyDescent="0.25">
      <c r="A6832" s="349" t="s">
        <v>4513</v>
      </c>
      <c r="B6832" s="349" t="s">
        <v>7679</v>
      </c>
      <c r="C6832" s="349" t="s">
        <v>7948</v>
      </c>
      <c r="D6832" s="349" t="s">
        <v>7949</v>
      </c>
      <c r="E6832" s="350" t="s">
        <v>24</v>
      </c>
      <c r="F6832" s="349" t="s">
        <v>24</v>
      </c>
      <c r="G6832" s="349">
        <v>97015</v>
      </c>
      <c r="H6832" s="349" t="s">
        <v>7955</v>
      </c>
      <c r="I6832" s="349" t="s">
        <v>182</v>
      </c>
      <c r="J6832" s="349" t="s">
        <v>1333</v>
      </c>
      <c r="K6832" s="350">
        <v>67.099999999999994</v>
      </c>
      <c r="L6832" s="349" t="s">
        <v>1138</v>
      </c>
    </row>
    <row r="6833" spans="1:12" ht="13.5" x14ac:dyDescent="0.25">
      <c r="A6833" s="349" t="s">
        <v>4513</v>
      </c>
      <c r="B6833" s="349" t="s">
        <v>7679</v>
      </c>
      <c r="C6833" s="349" t="s">
        <v>7948</v>
      </c>
      <c r="D6833" s="349" t="s">
        <v>7949</v>
      </c>
      <c r="E6833" s="350" t="s">
        <v>24</v>
      </c>
      <c r="F6833" s="349" t="s">
        <v>24</v>
      </c>
      <c r="G6833" s="349">
        <v>97016</v>
      </c>
      <c r="H6833" s="349" t="s">
        <v>7956</v>
      </c>
      <c r="I6833" s="349" t="s">
        <v>182</v>
      </c>
      <c r="J6833" s="349" t="s">
        <v>1333</v>
      </c>
      <c r="K6833" s="350">
        <v>60.01</v>
      </c>
      <c r="L6833" s="349" t="s">
        <v>1138</v>
      </c>
    </row>
    <row r="6834" spans="1:12" ht="13.5" x14ac:dyDescent="0.25">
      <c r="A6834" s="349" t="s">
        <v>4513</v>
      </c>
      <c r="B6834" s="349" t="s">
        <v>7679</v>
      </c>
      <c r="C6834" s="349" t="s">
        <v>7948</v>
      </c>
      <c r="D6834" s="349" t="s">
        <v>7949</v>
      </c>
      <c r="E6834" s="350" t="s">
        <v>24</v>
      </c>
      <c r="F6834" s="349" t="s">
        <v>24</v>
      </c>
      <c r="G6834" s="349">
        <v>97017</v>
      </c>
      <c r="H6834" s="349" t="s">
        <v>7957</v>
      </c>
      <c r="I6834" s="349" t="s">
        <v>182</v>
      </c>
      <c r="J6834" s="349" t="s">
        <v>1333</v>
      </c>
      <c r="K6834" s="350">
        <v>45.39</v>
      </c>
      <c r="L6834" s="349" t="s">
        <v>1138</v>
      </c>
    </row>
    <row r="6835" spans="1:12" ht="13.5" x14ac:dyDescent="0.25">
      <c r="A6835" s="349" t="s">
        <v>4513</v>
      </c>
      <c r="B6835" s="349" t="s">
        <v>7679</v>
      </c>
      <c r="C6835" s="349" t="s">
        <v>7948</v>
      </c>
      <c r="D6835" s="349" t="s">
        <v>7949</v>
      </c>
      <c r="E6835" s="350" t="s">
        <v>24</v>
      </c>
      <c r="F6835" s="349" t="s">
        <v>24</v>
      </c>
      <c r="G6835" s="349">
        <v>97018</v>
      </c>
      <c r="H6835" s="349" t="s">
        <v>7958</v>
      </c>
      <c r="I6835" s="349" t="s">
        <v>182</v>
      </c>
      <c r="J6835" s="349" t="s">
        <v>1333</v>
      </c>
      <c r="K6835" s="350">
        <v>37.81</v>
      </c>
      <c r="L6835" s="349" t="s">
        <v>1138</v>
      </c>
    </row>
    <row r="6836" spans="1:12" ht="13.5" x14ac:dyDescent="0.25">
      <c r="A6836" s="349" t="s">
        <v>4513</v>
      </c>
      <c r="B6836" s="349" t="s">
        <v>7679</v>
      </c>
      <c r="C6836" s="349" t="s">
        <v>7948</v>
      </c>
      <c r="D6836" s="349" t="s">
        <v>7949</v>
      </c>
      <c r="E6836" s="350" t="s">
        <v>24</v>
      </c>
      <c r="F6836" s="349" t="s">
        <v>24</v>
      </c>
      <c r="G6836" s="349">
        <v>97031</v>
      </c>
      <c r="H6836" s="349" t="s">
        <v>7959</v>
      </c>
      <c r="I6836" s="349" t="s">
        <v>182</v>
      </c>
      <c r="J6836" s="349" t="s">
        <v>1333</v>
      </c>
      <c r="K6836" s="350">
        <v>95.08</v>
      </c>
      <c r="L6836" s="349" t="s">
        <v>1138</v>
      </c>
    </row>
    <row r="6837" spans="1:12" ht="13.5" x14ac:dyDescent="0.25">
      <c r="A6837" s="349" t="s">
        <v>4513</v>
      </c>
      <c r="B6837" s="349" t="s">
        <v>7679</v>
      </c>
      <c r="C6837" s="349" t="s">
        <v>7948</v>
      </c>
      <c r="D6837" s="349" t="s">
        <v>7949</v>
      </c>
      <c r="E6837" s="350" t="s">
        <v>24</v>
      </c>
      <c r="F6837" s="349" t="s">
        <v>24</v>
      </c>
      <c r="G6837" s="349">
        <v>97032</v>
      </c>
      <c r="H6837" s="349" t="s">
        <v>7960</v>
      </c>
      <c r="I6837" s="349" t="s">
        <v>182</v>
      </c>
      <c r="J6837" s="349" t="s">
        <v>1333</v>
      </c>
      <c r="K6837" s="350">
        <v>59.46</v>
      </c>
      <c r="L6837" s="349" t="s">
        <v>1138</v>
      </c>
    </row>
    <row r="6838" spans="1:12" ht="13.5" x14ac:dyDescent="0.25">
      <c r="A6838" s="349" t="s">
        <v>4513</v>
      </c>
      <c r="B6838" s="349" t="s">
        <v>7679</v>
      </c>
      <c r="C6838" s="349" t="s">
        <v>7948</v>
      </c>
      <c r="D6838" s="349" t="s">
        <v>7949</v>
      </c>
      <c r="E6838" s="350" t="s">
        <v>24</v>
      </c>
      <c r="F6838" s="349" t="s">
        <v>24</v>
      </c>
      <c r="G6838" s="349">
        <v>97033</v>
      </c>
      <c r="H6838" s="349" t="s">
        <v>7961</v>
      </c>
      <c r="I6838" s="349" t="s">
        <v>182</v>
      </c>
      <c r="J6838" s="349" t="s">
        <v>1137</v>
      </c>
      <c r="K6838" s="350">
        <v>138.41</v>
      </c>
      <c r="L6838" s="349" t="s">
        <v>1138</v>
      </c>
    </row>
    <row r="6839" spans="1:12" ht="13.5" x14ac:dyDescent="0.25">
      <c r="A6839" s="349" t="s">
        <v>4513</v>
      </c>
      <c r="B6839" s="349" t="s">
        <v>7679</v>
      </c>
      <c r="C6839" s="349" t="s">
        <v>7948</v>
      </c>
      <c r="D6839" s="349" t="s">
        <v>7949</v>
      </c>
      <c r="E6839" s="350" t="s">
        <v>24</v>
      </c>
      <c r="F6839" s="349" t="s">
        <v>24</v>
      </c>
      <c r="G6839" s="349">
        <v>97034</v>
      </c>
      <c r="H6839" s="349" t="s">
        <v>7962</v>
      </c>
      <c r="I6839" s="349" t="s">
        <v>182</v>
      </c>
      <c r="J6839" s="349" t="s">
        <v>1137</v>
      </c>
      <c r="K6839" s="350">
        <v>79.91</v>
      </c>
      <c r="L6839" s="349" t="s">
        <v>1138</v>
      </c>
    </row>
    <row r="6840" spans="1:12" ht="13.5" x14ac:dyDescent="0.25">
      <c r="A6840" s="349" t="s">
        <v>4513</v>
      </c>
      <c r="B6840" s="349" t="s">
        <v>7679</v>
      </c>
      <c r="C6840" s="349" t="s">
        <v>7948</v>
      </c>
      <c r="D6840" s="349" t="s">
        <v>7949</v>
      </c>
      <c r="E6840" s="350" t="s">
        <v>24</v>
      </c>
      <c r="F6840" s="349" t="s">
        <v>24</v>
      </c>
      <c r="G6840" s="349">
        <v>97039</v>
      </c>
      <c r="H6840" s="349" t="s">
        <v>7963</v>
      </c>
      <c r="I6840" s="349" t="s">
        <v>194</v>
      </c>
      <c r="J6840" s="349" t="s">
        <v>1333</v>
      </c>
      <c r="K6840" s="350">
        <v>54.19</v>
      </c>
      <c r="L6840" s="349" t="s">
        <v>1138</v>
      </c>
    </row>
    <row r="6841" spans="1:12" ht="13.5" x14ac:dyDescent="0.25">
      <c r="A6841" s="349" t="s">
        <v>4513</v>
      </c>
      <c r="B6841" s="349" t="s">
        <v>7679</v>
      </c>
      <c r="C6841" s="349" t="s">
        <v>7948</v>
      </c>
      <c r="D6841" s="349" t="s">
        <v>7949</v>
      </c>
      <c r="E6841" s="350" t="s">
        <v>24</v>
      </c>
      <c r="F6841" s="349" t="s">
        <v>24</v>
      </c>
      <c r="G6841" s="349">
        <v>97040</v>
      </c>
      <c r="H6841" s="349" t="s">
        <v>7964</v>
      </c>
      <c r="I6841" s="349" t="s">
        <v>194</v>
      </c>
      <c r="J6841" s="349" t="s">
        <v>1333</v>
      </c>
      <c r="K6841" s="350">
        <v>17.97</v>
      </c>
      <c r="L6841" s="349" t="s">
        <v>1138</v>
      </c>
    </row>
    <row r="6842" spans="1:12" ht="13.5" x14ac:dyDescent="0.25">
      <c r="A6842" s="349" t="s">
        <v>4513</v>
      </c>
      <c r="B6842" s="349" t="s">
        <v>7679</v>
      </c>
      <c r="C6842" s="349" t="s">
        <v>7948</v>
      </c>
      <c r="D6842" s="349" t="s">
        <v>7949</v>
      </c>
      <c r="E6842" s="350" t="s">
        <v>24</v>
      </c>
      <c r="F6842" s="349" t="s">
        <v>24</v>
      </c>
      <c r="G6842" s="349">
        <v>97041</v>
      </c>
      <c r="H6842" s="349" t="s">
        <v>7965</v>
      </c>
      <c r="I6842" s="349" t="s">
        <v>194</v>
      </c>
      <c r="J6842" s="349" t="s">
        <v>1333</v>
      </c>
      <c r="K6842" s="350">
        <v>264.5</v>
      </c>
      <c r="L6842" s="349" t="s">
        <v>1138</v>
      </c>
    </row>
    <row r="6843" spans="1:12" ht="13.5" x14ac:dyDescent="0.25">
      <c r="A6843" s="349" t="s">
        <v>4513</v>
      </c>
      <c r="B6843" s="349" t="s">
        <v>7679</v>
      </c>
      <c r="C6843" s="349" t="s">
        <v>7948</v>
      </c>
      <c r="D6843" s="349" t="s">
        <v>7949</v>
      </c>
      <c r="E6843" s="350" t="s">
        <v>24</v>
      </c>
      <c r="F6843" s="349" t="s">
        <v>24</v>
      </c>
      <c r="G6843" s="349">
        <v>97046</v>
      </c>
      <c r="H6843" s="349" t="s">
        <v>7966</v>
      </c>
      <c r="I6843" s="349" t="s">
        <v>194</v>
      </c>
      <c r="J6843" s="349" t="s">
        <v>1333</v>
      </c>
      <c r="K6843" s="350">
        <v>0.39</v>
      </c>
      <c r="L6843" s="349" t="s">
        <v>1138</v>
      </c>
    </row>
    <row r="6844" spans="1:12" ht="13.5" x14ac:dyDescent="0.25">
      <c r="A6844" s="349" t="s">
        <v>4513</v>
      </c>
      <c r="B6844" s="349" t="s">
        <v>7679</v>
      </c>
      <c r="C6844" s="349" t="s">
        <v>7948</v>
      </c>
      <c r="D6844" s="349" t="s">
        <v>7949</v>
      </c>
      <c r="E6844" s="350" t="s">
        <v>24</v>
      </c>
      <c r="F6844" s="349" t="s">
        <v>24</v>
      </c>
      <c r="G6844" s="349">
        <v>97047</v>
      </c>
      <c r="H6844" s="349" t="s">
        <v>7967</v>
      </c>
      <c r="I6844" s="349" t="s">
        <v>194</v>
      </c>
      <c r="J6844" s="349" t="s">
        <v>1333</v>
      </c>
      <c r="K6844" s="350">
        <v>0.14000000000000001</v>
      </c>
      <c r="L6844" s="349" t="s">
        <v>1138</v>
      </c>
    </row>
    <row r="6845" spans="1:12" ht="13.5" x14ac:dyDescent="0.25">
      <c r="A6845" s="349" t="s">
        <v>4513</v>
      </c>
      <c r="B6845" s="349" t="s">
        <v>7679</v>
      </c>
      <c r="C6845" s="349" t="s">
        <v>7948</v>
      </c>
      <c r="D6845" s="349" t="s">
        <v>7949</v>
      </c>
      <c r="E6845" s="350" t="s">
        <v>24</v>
      </c>
      <c r="F6845" s="349" t="s">
        <v>24</v>
      </c>
      <c r="G6845" s="349">
        <v>97048</v>
      </c>
      <c r="H6845" s="349" t="s">
        <v>7968</v>
      </c>
      <c r="I6845" s="349" t="s">
        <v>194</v>
      </c>
      <c r="J6845" s="349" t="s">
        <v>1333</v>
      </c>
      <c r="K6845" s="350">
        <v>0.11</v>
      </c>
      <c r="L6845" s="349" t="s">
        <v>1138</v>
      </c>
    </row>
    <row r="6846" spans="1:12" ht="13.5" x14ac:dyDescent="0.25">
      <c r="A6846" s="349" t="s">
        <v>4513</v>
      </c>
      <c r="B6846" s="349" t="s">
        <v>7679</v>
      </c>
      <c r="C6846" s="349" t="s">
        <v>7948</v>
      </c>
      <c r="D6846" s="349" t="s">
        <v>7949</v>
      </c>
      <c r="E6846" s="350" t="s">
        <v>24</v>
      </c>
      <c r="F6846" s="349" t="s">
        <v>24</v>
      </c>
      <c r="G6846" s="349">
        <v>97054</v>
      </c>
      <c r="H6846" s="349" t="s">
        <v>7969</v>
      </c>
      <c r="I6846" s="349" t="s">
        <v>181</v>
      </c>
      <c r="J6846" s="349" t="s">
        <v>1137</v>
      </c>
      <c r="K6846" s="350">
        <v>25.49</v>
      </c>
      <c r="L6846" s="349" t="s">
        <v>1138</v>
      </c>
    </row>
    <row r="6847" spans="1:12" ht="13.5" x14ac:dyDescent="0.25">
      <c r="A6847" s="349" t="s">
        <v>4513</v>
      </c>
      <c r="B6847" s="349" t="s">
        <v>7679</v>
      </c>
      <c r="C6847" s="349" t="s">
        <v>7948</v>
      </c>
      <c r="D6847" s="349" t="s">
        <v>7949</v>
      </c>
      <c r="E6847" s="350" t="s">
        <v>24</v>
      </c>
      <c r="F6847" s="349" t="s">
        <v>24</v>
      </c>
      <c r="G6847" s="349">
        <v>97062</v>
      </c>
      <c r="H6847" s="349" t="s">
        <v>7970</v>
      </c>
      <c r="I6847" s="349" t="s">
        <v>194</v>
      </c>
      <c r="J6847" s="349" t="s">
        <v>1137</v>
      </c>
      <c r="K6847" s="350">
        <v>7.29</v>
      </c>
      <c r="L6847" s="349" t="s">
        <v>1138</v>
      </c>
    </row>
    <row r="6848" spans="1:12" ht="13.5" x14ac:dyDescent="0.25">
      <c r="A6848" s="349" t="s">
        <v>4513</v>
      </c>
      <c r="B6848" s="349" t="s">
        <v>7679</v>
      </c>
      <c r="C6848" s="349" t="s">
        <v>7948</v>
      </c>
      <c r="D6848" s="349" t="s">
        <v>7949</v>
      </c>
      <c r="E6848" s="350" t="s">
        <v>24</v>
      </c>
      <c r="F6848" s="349" t="s">
        <v>24</v>
      </c>
      <c r="G6848" s="349">
        <v>97063</v>
      </c>
      <c r="H6848" s="349" t="s">
        <v>7971</v>
      </c>
      <c r="I6848" s="349" t="s">
        <v>194</v>
      </c>
      <c r="J6848" s="349" t="s">
        <v>1137</v>
      </c>
      <c r="K6848" s="350">
        <v>11.88</v>
      </c>
      <c r="L6848" s="349" t="s">
        <v>1138</v>
      </c>
    </row>
    <row r="6849" spans="1:12" ht="13.5" x14ac:dyDescent="0.25">
      <c r="A6849" s="349" t="s">
        <v>4513</v>
      </c>
      <c r="B6849" s="349" t="s">
        <v>7679</v>
      </c>
      <c r="C6849" s="349" t="s">
        <v>7948</v>
      </c>
      <c r="D6849" s="349" t="s">
        <v>7949</v>
      </c>
      <c r="E6849" s="350" t="s">
        <v>24</v>
      </c>
      <c r="F6849" s="349" t="s">
        <v>24</v>
      </c>
      <c r="G6849" s="349">
        <v>97064</v>
      </c>
      <c r="H6849" s="349" t="s">
        <v>7972</v>
      </c>
      <c r="I6849" s="349" t="s">
        <v>182</v>
      </c>
      <c r="J6849" s="349" t="s">
        <v>1137</v>
      </c>
      <c r="K6849" s="350">
        <v>21.69</v>
      </c>
      <c r="L6849" s="349" t="s">
        <v>1138</v>
      </c>
    </row>
    <row r="6850" spans="1:12" ht="13.5" x14ac:dyDescent="0.25">
      <c r="A6850" s="349" t="s">
        <v>4513</v>
      </c>
      <c r="B6850" s="349" t="s">
        <v>7679</v>
      </c>
      <c r="C6850" s="349" t="s">
        <v>7948</v>
      </c>
      <c r="D6850" s="349" t="s">
        <v>7949</v>
      </c>
      <c r="E6850" s="350" t="s">
        <v>24</v>
      </c>
      <c r="F6850" s="349" t="s">
        <v>24</v>
      </c>
      <c r="G6850" s="349">
        <v>97065</v>
      </c>
      <c r="H6850" s="349" t="s">
        <v>7973</v>
      </c>
      <c r="I6850" s="349" t="s">
        <v>191</v>
      </c>
      <c r="J6850" s="349" t="s">
        <v>1137</v>
      </c>
      <c r="K6850" s="350">
        <v>7.33</v>
      </c>
      <c r="L6850" s="349" t="s">
        <v>1138</v>
      </c>
    </row>
    <row r="6851" spans="1:12" ht="13.5" x14ac:dyDescent="0.25">
      <c r="A6851" s="349" t="s">
        <v>4513</v>
      </c>
      <c r="B6851" s="349" t="s">
        <v>7679</v>
      </c>
      <c r="C6851" s="349" t="s">
        <v>7948</v>
      </c>
      <c r="D6851" s="349" t="s">
        <v>7949</v>
      </c>
      <c r="E6851" s="350" t="s">
        <v>24</v>
      </c>
      <c r="F6851" s="349" t="s">
        <v>24</v>
      </c>
      <c r="G6851" s="349">
        <v>97066</v>
      </c>
      <c r="H6851" s="349" t="s">
        <v>7974</v>
      </c>
      <c r="I6851" s="349" t="s">
        <v>194</v>
      </c>
      <c r="J6851" s="349" t="s">
        <v>1137</v>
      </c>
      <c r="K6851" s="350">
        <v>125.14</v>
      </c>
      <c r="L6851" s="349" t="s">
        <v>1138</v>
      </c>
    </row>
    <row r="6852" spans="1:12" ht="13.5" x14ac:dyDescent="0.25">
      <c r="A6852" s="349" t="s">
        <v>4513</v>
      </c>
      <c r="B6852" s="349" t="s">
        <v>7679</v>
      </c>
      <c r="C6852" s="349" t="s">
        <v>7948</v>
      </c>
      <c r="D6852" s="349" t="s">
        <v>7949</v>
      </c>
      <c r="E6852" s="350" t="s">
        <v>24</v>
      </c>
      <c r="F6852" s="349" t="s">
        <v>24</v>
      </c>
      <c r="G6852" s="349">
        <v>97067</v>
      </c>
      <c r="H6852" s="349" t="s">
        <v>7975</v>
      </c>
      <c r="I6852" s="349" t="s">
        <v>182</v>
      </c>
      <c r="J6852" s="349" t="s">
        <v>1333</v>
      </c>
      <c r="K6852" s="350">
        <v>741.2</v>
      </c>
      <c r="L6852" s="349" t="s">
        <v>1138</v>
      </c>
    </row>
    <row r="6853" spans="1:12" ht="13.5" x14ac:dyDescent="0.25">
      <c r="A6853" s="349" t="s">
        <v>7976</v>
      </c>
      <c r="B6853" s="349" t="s">
        <v>7977</v>
      </c>
      <c r="C6853" s="349" t="s">
        <v>7978</v>
      </c>
      <c r="D6853" s="349" t="s">
        <v>7979</v>
      </c>
      <c r="E6853" s="350" t="s">
        <v>24</v>
      </c>
      <c r="F6853" s="349" t="s">
        <v>24</v>
      </c>
      <c r="G6853" s="349">
        <v>97621</v>
      </c>
      <c r="H6853" s="349" t="s">
        <v>32835</v>
      </c>
      <c r="I6853" s="349" t="s">
        <v>191</v>
      </c>
      <c r="J6853" s="349" t="s">
        <v>1524</v>
      </c>
      <c r="K6853" s="350">
        <v>115.85</v>
      </c>
      <c r="L6853" s="349" t="s">
        <v>1138</v>
      </c>
    </row>
    <row r="6854" spans="1:12" ht="13.5" x14ac:dyDescent="0.25">
      <c r="A6854" s="349" t="s">
        <v>7976</v>
      </c>
      <c r="B6854" s="349" t="s">
        <v>7977</v>
      </c>
      <c r="C6854" s="349" t="s">
        <v>7978</v>
      </c>
      <c r="D6854" s="349" t="s">
        <v>7979</v>
      </c>
      <c r="E6854" s="350" t="s">
        <v>24</v>
      </c>
      <c r="F6854" s="349" t="s">
        <v>24</v>
      </c>
      <c r="G6854" s="349">
        <v>97622</v>
      </c>
      <c r="H6854" s="349" t="s">
        <v>32836</v>
      </c>
      <c r="I6854" s="349" t="s">
        <v>191</v>
      </c>
      <c r="J6854" s="349" t="s">
        <v>1524</v>
      </c>
      <c r="K6854" s="350">
        <v>56.46</v>
      </c>
      <c r="L6854" s="349" t="s">
        <v>1138</v>
      </c>
    </row>
    <row r="6855" spans="1:12" ht="13.5" x14ac:dyDescent="0.25">
      <c r="A6855" s="349" t="s">
        <v>7976</v>
      </c>
      <c r="B6855" s="349" t="s">
        <v>7977</v>
      </c>
      <c r="C6855" s="349" t="s">
        <v>7978</v>
      </c>
      <c r="D6855" s="349" t="s">
        <v>7979</v>
      </c>
      <c r="E6855" s="350" t="s">
        <v>24</v>
      </c>
      <c r="F6855" s="349" t="s">
        <v>24</v>
      </c>
      <c r="G6855" s="349">
        <v>97623</v>
      </c>
      <c r="H6855" s="349" t="s">
        <v>32837</v>
      </c>
      <c r="I6855" s="349" t="s">
        <v>191</v>
      </c>
      <c r="J6855" s="349" t="s">
        <v>1524</v>
      </c>
      <c r="K6855" s="350">
        <v>172.96</v>
      </c>
      <c r="L6855" s="349" t="s">
        <v>1138</v>
      </c>
    </row>
    <row r="6856" spans="1:12" ht="13.5" x14ac:dyDescent="0.25">
      <c r="A6856" s="349" t="s">
        <v>7976</v>
      </c>
      <c r="B6856" s="349" t="s">
        <v>7977</v>
      </c>
      <c r="C6856" s="349" t="s">
        <v>7978</v>
      </c>
      <c r="D6856" s="349" t="s">
        <v>7979</v>
      </c>
      <c r="E6856" s="350" t="s">
        <v>24</v>
      </c>
      <c r="F6856" s="349" t="s">
        <v>24</v>
      </c>
      <c r="G6856" s="349">
        <v>97624</v>
      </c>
      <c r="H6856" s="349" t="s">
        <v>32838</v>
      </c>
      <c r="I6856" s="349" t="s">
        <v>191</v>
      </c>
      <c r="J6856" s="349" t="s">
        <v>1524</v>
      </c>
      <c r="K6856" s="350">
        <v>106.15</v>
      </c>
      <c r="L6856" s="349" t="s">
        <v>1138</v>
      </c>
    </row>
    <row r="6857" spans="1:12" ht="13.5" x14ac:dyDescent="0.25">
      <c r="A6857" s="349" t="s">
        <v>7976</v>
      </c>
      <c r="B6857" s="349" t="s">
        <v>7977</v>
      </c>
      <c r="C6857" s="349" t="s">
        <v>7978</v>
      </c>
      <c r="D6857" s="349" t="s">
        <v>7979</v>
      </c>
      <c r="E6857" s="350" t="s">
        <v>24</v>
      </c>
      <c r="F6857" s="349" t="s">
        <v>24</v>
      </c>
      <c r="G6857" s="349">
        <v>97625</v>
      </c>
      <c r="H6857" s="349" t="s">
        <v>32839</v>
      </c>
      <c r="I6857" s="349" t="s">
        <v>191</v>
      </c>
      <c r="J6857" s="349" t="s">
        <v>1137</v>
      </c>
      <c r="K6857" s="350">
        <v>61.89</v>
      </c>
      <c r="L6857" s="349" t="s">
        <v>1138</v>
      </c>
    </row>
    <row r="6858" spans="1:12" ht="13.5" x14ac:dyDescent="0.25">
      <c r="A6858" s="349" t="s">
        <v>7976</v>
      </c>
      <c r="B6858" s="349" t="s">
        <v>7977</v>
      </c>
      <c r="C6858" s="349" t="s">
        <v>7978</v>
      </c>
      <c r="D6858" s="349" t="s">
        <v>7979</v>
      </c>
      <c r="E6858" s="350" t="s">
        <v>24</v>
      </c>
      <c r="F6858" s="349" t="s">
        <v>24</v>
      </c>
      <c r="G6858" s="349">
        <v>97626</v>
      </c>
      <c r="H6858" s="349" t="s">
        <v>32840</v>
      </c>
      <c r="I6858" s="349" t="s">
        <v>191</v>
      </c>
      <c r="J6858" s="349" t="s">
        <v>1524</v>
      </c>
      <c r="K6858" s="350">
        <v>567.44000000000005</v>
      </c>
      <c r="L6858" s="349" t="s">
        <v>1138</v>
      </c>
    </row>
    <row r="6859" spans="1:12" ht="13.5" x14ac:dyDescent="0.25">
      <c r="A6859" s="349" t="s">
        <v>7976</v>
      </c>
      <c r="B6859" s="349" t="s">
        <v>7977</v>
      </c>
      <c r="C6859" s="349" t="s">
        <v>7978</v>
      </c>
      <c r="D6859" s="349" t="s">
        <v>7979</v>
      </c>
      <c r="E6859" s="350" t="s">
        <v>24</v>
      </c>
      <c r="F6859" s="349" t="s">
        <v>24</v>
      </c>
      <c r="G6859" s="349">
        <v>97627</v>
      </c>
      <c r="H6859" s="349" t="s">
        <v>32841</v>
      </c>
      <c r="I6859" s="349" t="s">
        <v>191</v>
      </c>
      <c r="J6859" s="349" t="s">
        <v>1333</v>
      </c>
      <c r="K6859" s="350">
        <v>148.22</v>
      </c>
      <c r="L6859" s="349" t="s">
        <v>1138</v>
      </c>
    </row>
    <row r="6860" spans="1:12" ht="13.5" x14ac:dyDescent="0.25">
      <c r="A6860" s="349" t="s">
        <v>7976</v>
      </c>
      <c r="B6860" s="349" t="s">
        <v>7977</v>
      </c>
      <c r="C6860" s="349" t="s">
        <v>7978</v>
      </c>
      <c r="D6860" s="349" t="s">
        <v>7979</v>
      </c>
      <c r="E6860" s="350" t="s">
        <v>24</v>
      </c>
      <c r="F6860" s="349" t="s">
        <v>24</v>
      </c>
      <c r="G6860" s="349">
        <v>97628</v>
      </c>
      <c r="H6860" s="349" t="s">
        <v>32842</v>
      </c>
      <c r="I6860" s="349" t="s">
        <v>191</v>
      </c>
      <c r="J6860" s="349" t="s">
        <v>1524</v>
      </c>
      <c r="K6860" s="350">
        <v>264.27999999999997</v>
      </c>
      <c r="L6860" s="349" t="s">
        <v>1138</v>
      </c>
    </row>
    <row r="6861" spans="1:12" ht="13.5" x14ac:dyDescent="0.25">
      <c r="A6861" s="349" t="s">
        <v>7976</v>
      </c>
      <c r="B6861" s="349" t="s">
        <v>7977</v>
      </c>
      <c r="C6861" s="349" t="s">
        <v>7978</v>
      </c>
      <c r="D6861" s="349" t="s">
        <v>7979</v>
      </c>
      <c r="E6861" s="350" t="s">
        <v>24</v>
      </c>
      <c r="F6861" s="349" t="s">
        <v>24</v>
      </c>
      <c r="G6861" s="349">
        <v>97629</v>
      </c>
      <c r="H6861" s="349" t="s">
        <v>32843</v>
      </c>
      <c r="I6861" s="349" t="s">
        <v>191</v>
      </c>
      <c r="J6861" s="349" t="s">
        <v>1333</v>
      </c>
      <c r="K6861" s="350">
        <v>69.02</v>
      </c>
      <c r="L6861" s="349" t="s">
        <v>1138</v>
      </c>
    </row>
    <row r="6862" spans="1:12" ht="13.5" x14ac:dyDescent="0.25">
      <c r="A6862" s="349" t="s">
        <v>7976</v>
      </c>
      <c r="B6862" s="349" t="s">
        <v>7977</v>
      </c>
      <c r="C6862" s="349" t="s">
        <v>7978</v>
      </c>
      <c r="D6862" s="349" t="s">
        <v>7979</v>
      </c>
      <c r="E6862" s="350" t="s">
        <v>24</v>
      </c>
      <c r="F6862" s="349" t="s">
        <v>24</v>
      </c>
      <c r="G6862" s="349">
        <v>97631</v>
      </c>
      <c r="H6862" s="349" t="s">
        <v>32844</v>
      </c>
      <c r="I6862" s="349" t="s">
        <v>194</v>
      </c>
      <c r="J6862" s="349" t="s">
        <v>1524</v>
      </c>
      <c r="K6862" s="350">
        <v>11.39</v>
      </c>
      <c r="L6862" s="349" t="s">
        <v>1138</v>
      </c>
    </row>
    <row r="6863" spans="1:12" ht="13.5" x14ac:dyDescent="0.25">
      <c r="A6863" s="349" t="s">
        <v>7976</v>
      </c>
      <c r="B6863" s="349" t="s">
        <v>7977</v>
      </c>
      <c r="C6863" s="349" t="s">
        <v>7978</v>
      </c>
      <c r="D6863" s="349" t="s">
        <v>7979</v>
      </c>
      <c r="E6863" s="350" t="s">
        <v>24</v>
      </c>
      <c r="F6863" s="349" t="s">
        <v>24</v>
      </c>
      <c r="G6863" s="349">
        <v>97632</v>
      </c>
      <c r="H6863" s="349" t="s">
        <v>32845</v>
      </c>
      <c r="I6863" s="349" t="s">
        <v>182</v>
      </c>
      <c r="J6863" s="349" t="s">
        <v>1137</v>
      </c>
      <c r="K6863" s="350">
        <v>2.6</v>
      </c>
      <c r="L6863" s="349" t="s">
        <v>1138</v>
      </c>
    </row>
    <row r="6864" spans="1:12" ht="13.5" x14ac:dyDescent="0.25">
      <c r="A6864" s="349" t="s">
        <v>7976</v>
      </c>
      <c r="B6864" s="349" t="s">
        <v>7977</v>
      </c>
      <c r="C6864" s="349" t="s">
        <v>7978</v>
      </c>
      <c r="D6864" s="349" t="s">
        <v>7979</v>
      </c>
      <c r="E6864" s="350" t="s">
        <v>24</v>
      </c>
      <c r="F6864" s="349" t="s">
        <v>24</v>
      </c>
      <c r="G6864" s="349">
        <v>97633</v>
      </c>
      <c r="H6864" s="349" t="s">
        <v>32846</v>
      </c>
      <c r="I6864" s="349" t="s">
        <v>194</v>
      </c>
      <c r="J6864" s="349" t="s">
        <v>1137</v>
      </c>
      <c r="K6864" s="350">
        <v>22.77</v>
      </c>
      <c r="L6864" s="349" t="s">
        <v>1138</v>
      </c>
    </row>
    <row r="6865" spans="1:12" ht="13.5" x14ac:dyDescent="0.25">
      <c r="A6865" s="349" t="s">
        <v>7976</v>
      </c>
      <c r="B6865" s="349" t="s">
        <v>7977</v>
      </c>
      <c r="C6865" s="349" t="s">
        <v>7978</v>
      </c>
      <c r="D6865" s="349" t="s">
        <v>7979</v>
      </c>
      <c r="E6865" s="350" t="s">
        <v>24</v>
      </c>
      <c r="F6865" s="349" t="s">
        <v>24</v>
      </c>
      <c r="G6865" s="349">
        <v>97634</v>
      </c>
      <c r="H6865" s="349" t="s">
        <v>32847</v>
      </c>
      <c r="I6865" s="349" t="s">
        <v>194</v>
      </c>
      <c r="J6865" s="349" t="s">
        <v>1333</v>
      </c>
      <c r="K6865" s="350">
        <v>5.97</v>
      </c>
      <c r="L6865" s="349" t="s">
        <v>1138</v>
      </c>
    </row>
    <row r="6866" spans="1:12" ht="13.5" x14ac:dyDescent="0.25">
      <c r="A6866" s="349" t="s">
        <v>7976</v>
      </c>
      <c r="B6866" s="349" t="s">
        <v>7977</v>
      </c>
      <c r="C6866" s="349" t="s">
        <v>7978</v>
      </c>
      <c r="D6866" s="349" t="s">
        <v>7979</v>
      </c>
      <c r="E6866" s="350" t="s">
        <v>24</v>
      </c>
      <c r="F6866" s="349" t="s">
        <v>24</v>
      </c>
      <c r="G6866" s="349">
        <v>97635</v>
      </c>
      <c r="H6866" s="349" t="s">
        <v>32848</v>
      </c>
      <c r="I6866" s="349" t="s">
        <v>194</v>
      </c>
      <c r="J6866" s="349" t="s">
        <v>1137</v>
      </c>
      <c r="K6866" s="350">
        <v>16.14</v>
      </c>
      <c r="L6866" s="349" t="s">
        <v>1138</v>
      </c>
    </row>
    <row r="6867" spans="1:12" ht="13.5" x14ac:dyDescent="0.25">
      <c r="A6867" s="349" t="s">
        <v>7976</v>
      </c>
      <c r="B6867" s="349" t="s">
        <v>7977</v>
      </c>
      <c r="C6867" s="349" t="s">
        <v>7978</v>
      </c>
      <c r="D6867" s="349" t="s">
        <v>7979</v>
      </c>
      <c r="E6867" s="350" t="s">
        <v>24</v>
      </c>
      <c r="F6867" s="349" t="s">
        <v>24</v>
      </c>
      <c r="G6867" s="349">
        <v>97636</v>
      </c>
      <c r="H6867" s="349" t="s">
        <v>32849</v>
      </c>
      <c r="I6867" s="349" t="s">
        <v>194</v>
      </c>
      <c r="J6867" s="349" t="s">
        <v>1333</v>
      </c>
      <c r="K6867" s="350">
        <v>22.31</v>
      </c>
      <c r="L6867" s="349" t="s">
        <v>1138</v>
      </c>
    </row>
    <row r="6868" spans="1:12" ht="13.5" x14ac:dyDescent="0.25">
      <c r="A6868" s="349" t="s">
        <v>7976</v>
      </c>
      <c r="B6868" s="349" t="s">
        <v>7977</v>
      </c>
      <c r="C6868" s="349" t="s">
        <v>7978</v>
      </c>
      <c r="D6868" s="349" t="s">
        <v>7979</v>
      </c>
      <c r="E6868" s="350" t="s">
        <v>24</v>
      </c>
      <c r="F6868" s="349" t="s">
        <v>24</v>
      </c>
      <c r="G6868" s="349">
        <v>97637</v>
      </c>
      <c r="H6868" s="349" t="s">
        <v>32850</v>
      </c>
      <c r="I6868" s="349" t="s">
        <v>194</v>
      </c>
      <c r="J6868" s="349" t="s">
        <v>1137</v>
      </c>
      <c r="K6868" s="350">
        <v>2.98</v>
      </c>
      <c r="L6868" s="349" t="s">
        <v>1138</v>
      </c>
    </row>
    <row r="6869" spans="1:12" ht="13.5" x14ac:dyDescent="0.25">
      <c r="A6869" s="349" t="s">
        <v>7976</v>
      </c>
      <c r="B6869" s="349" t="s">
        <v>7977</v>
      </c>
      <c r="C6869" s="349" t="s">
        <v>7978</v>
      </c>
      <c r="D6869" s="349" t="s">
        <v>7979</v>
      </c>
      <c r="E6869" s="350" t="s">
        <v>24</v>
      </c>
      <c r="F6869" s="349" t="s">
        <v>24</v>
      </c>
      <c r="G6869" s="349">
        <v>97638</v>
      </c>
      <c r="H6869" s="349" t="s">
        <v>32851</v>
      </c>
      <c r="I6869" s="349" t="s">
        <v>194</v>
      </c>
      <c r="J6869" s="349" t="s">
        <v>1137</v>
      </c>
      <c r="K6869" s="350">
        <v>8.68</v>
      </c>
      <c r="L6869" s="349" t="s">
        <v>1138</v>
      </c>
    </row>
    <row r="6870" spans="1:12" ht="13.5" x14ac:dyDescent="0.25">
      <c r="A6870" s="349" t="s">
        <v>7976</v>
      </c>
      <c r="B6870" s="349" t="s">
        <v>7977</v>
      </c>
      <c r="C6870" s="349" t="s">
        <v>7978</v>
      </c>
      <c r="D6870" s="349" t="s">
        <v>7979</v>
      </c>
      <c r="E6870" s="350" t="s">
        <v>24</v>
      </c>
      <c r="F6870" s="349" t="s">
        <v>24</v>
      </c>
      <c r="G6870" s="349">
        <v>97639</v>
      </c>
      <c r="H6870" s="349" t="s">
        <v>32852</v>
      </c>
      <c r="I6870" s="349" t="s">
        <v>194</v>
      </c>
      <c r="J6870" s="349" t="s">
        <v>1524</v>
      </c>
      <c r="K6870" s="350">
        <v>20.57</v>
      </c>
      <c r="L6870" s="349" t="s">
        <v>1138</v>
      </c>
    </row>
    <row r="6871" spans="1:12" ht="13.5" x14ac:dyDescent="0.25">
      <c r="A6871" s="349" t="s">
        <v>7976</v>
      </c>
      <c r="B6871" s="349" t="s">
        <v>7977</v>
      </c>
      <c r="C6871" s="349" t="s">
        <v>7978</v>
      </c>
      <c r="D6871" s="349" t="s">
        <v>7979</v>
      </c>
      <c r="E6871" s="350" t="s">
        <v>24</v>
      </c>
      <c r="F6871" s="349" t="s">
        <v>24</v>
      </c>
      <c r="G6871" s="349">
        <v>97640</v>
      </c>
      <c r="H6871" s="349" t="s">
        <v>32853</v>
      </c>
      <c r="I6871" s="349" t="s">
        <v>194</v>
      </c>
      <c r="J6871" s="349" t="s">
        <v>1137</v>
      </c>
      <c r="K6871" s="350">
        <v>2.02</v>
      </c>
      <c r="L6871" s="349" t="s">
        <v>1138</v>
      </c>
    </row>
    <row r="6872" spans="1:12" ht="13.5" x14ac:dyDescent="0.25">
      <c r="A6872" s="349" t="s">
        <v>7976</v>
      </c>
      <c r="B6872" s="349" t="s">
        <v>7977</v>
      </c>
      <c r="C6872" s="349" t="s">
        <v>7978</v>
      </c>
      <c r="D6872" s="349" t="s">
        <v>7979</v>
      </c>
      <c r="E6872" s="350" t="s">
        <v>24</v>
      </c>
      <c r="F6872" s="349" t="s">
        <v>24</v>
      </c>
      <c r="G6872" s="349">
        <v>97641</v>
      </c>
      <c r="H6872" s="349" t="s">
        <v>32854</v>
      </c>
      <c r="I6872" s="349" t="s">
        <v>194</v>
      </c>
      <c r="J6872" s="349" t="s">
        <v>1137</v>
      </c>
      <c r="K6872" s="350">
        <v>2.74</v>
      </c>
      <c r="L6872" s="349" t="s">
        <v>1138</v>
      </c>
    </row>
    <row r="6873" spans="1:12" ht="13.5" x14ac:dyDescent="0.25">
      <c r="A6873" s="349" t="s">
        <v>7976</v>
      </c>
      <c r="B6873" s="349" t="s">
        <v>7977</v>
      </c>
      <c r="C6873" s="349" t="s">
        <v>7978</v>
      </c>
      <c r="D6873" s="349" t="s">
        <v>7979</v>
      </c>
      <c r="E6873" s="350" t="s">
        <v>24</v>
      </c>
      <c r="F6873" s="349" t="s">
        <v>24</v>
      </c>
      <c r="G6873" s="349">
        <v>97642</v>
      </c>
      <c r="H6873" s="349" t="s">
        <v>32855</v>
      </c>
      <c r="I6873" s="349" t="s">
        <v>194</v>
      </c>
      <c r="J6873" s="349" t="s">
        <v>1137</v>
      </c>
      <c r="K6873" s="350">
        <v>2.91</v>
      </c>
      <c r="L6873" s="349" t="s">
        <v>1138</v>
      </c>
    </row>
    <row r="6874" spans="1:12" ht="13.5" x14ac:dyDescent="0.25">
      <c r="A6874" s="349" t="s">
        <v>7976</v>
      </c>
      <c r="B6874" s="349" t="s">
        <v>7977</v>
      </c>
      <c r="C6874" s="349" t="s">
        <v>7978</v>
      </c>
      <c r="D6874" s="349" t="s">
        <v>7979</v>
      </c>
      <c r="E6874" s="350" t="s">
        <v>24</v>
      </c>
      <c r="F6874" s="349" t="s">
        <v>24</v>
      </c>
      <c r="G6874" s="349">
        <v>97643</v>
      </c>
      <c r="H6874" s="349" t="s">
        <v>32856</v>
      </c>
      <c r="I6874" s="349" t="s">
        <v>194</v>
      </c>
      <c r="J6874" s="349" t="s">
        <v>1524</v>
      </c>
      <c r="K6874" s="350">
        <v>25.93</v>
      </c>
      <c r="L6874" s="349" t="s">
        <v>1138</v>
      </c>
    </row>
    <row r="6875" spans="1:12" ht="13.5" x14ac:dyDescent="0.25">
      <c r="A6875" s="349" t="s">
        <v>7976</v>
      </c>
      <c r="B6875" s="349" t="s">
        <v>7977</v>
      </c>
      <c r="C6875" s="349" t="s">
        <v>7978</v>
      </c>
      <c r="D6875" s="349" t="s">
        <v>7979</v>
      </c>
      <c r="E6875" s="350" t="s">
        <v>24</v>
      </c>
      <c r="F6875" s="349" t="s">
        <v>24</v>
      </c>
      <c r="G6875" s="349">
        <v>97644</v>
      </c>
      <c r="H6875" s="349" t="s">
        <v>32857</v>
      </c>
      <c r="I6875" s="349" t="s">
        <v>194</v>
      </c>
      <c r="J6875" s="349" t="s">
        <v>1524</v>
      </c>
      <c r="K6875" s="350">
        <v>9.5299999999999994</v>
      </c>
      <c r="L6875" s="349" t="s">
        <v>1138</v>
      </c>
    </row>
    <row r="6876" spans="1:12" ht="13.5" x14ac:dyDescent="0.25">
      <c r="A6876" s="349" t="s">
        <v>7976</v>
      </c>
      <c r="B6876" s="349" t="s">
        <v>7977</v>
      </c>
      <c r="C6876" s="349" t="s">
        <v>7978</v>
      </c>
      <c r="D6876" s="349" t="s">
        <v>7979</v>
      </c>
      <c r="E6876" s="350" t="s">
        <v>24</v>
      </c>
      <c r="F6876" s="349" t="s">
        <v>24</v>
      </c>
      <c r="G6876" s="349">
        <v>97645</v>
      </c>
      <c r="H6876" s="349" t="s">
        <v>32858</v>
      </c>
      <c r="I6876" s="349" t="s">
        <v>194</v>
      </c>
      <c r="J6876" s="349" t="s">
        <v>1524</v>
      </c>
      <c r="K6876" s="350">
        <v>24.6</v>
      </c>
      <c r="L6876" s="349" t="s">
        <v>1138</v>
      </c>
    </row>
    <row r="6877" spans="1:12" ht="13.5" x14ac:dyDescent="0.25">
      <c r="A6877" s="349" t="s">
        <v>7976</v>
      </c>
      <c r="B6877" s="349" t="s">
        <v>7977</v>
      </c>
      <c r="C6877" s="349" t="s">
        <v>7978</v>
      </c>
      <c r="D6877" s="349" t="s">
        <v>7979</v>
      </c>
      <c r="E6877" s="350" t="s">
        <v>24</v>
      </c>
      <c r="F6877" s="349" t="s">
        <v>24</v>
      </c>
      <c r="G6877" s="349">
        <v>97647</v>
      </c>
      <c r="H6877" s="349" t="s">
        <v>32859</v>
      </c>
      <c r="I6877" s="349" t="s">
        <v>194</v>
      </c>
      <c r="J6877" s="349" t="s">
        <v>1137</v>
      </c>
      <c r="K6877" s="350">
        <v>3.64</v>
      </c>
      <c r="L6877" s="349" t="s">
        <v>1138</v>
      </c>
    </row>
    <row r="6878" spans="1:12" ht="13.5" x14ac:dyDescent="0.25">
      <c r="A6878" s="349" t="s">
        <v>7976</v>
      </c>
      <c r="B6878" s="349" t="s">
        <v>7977</v>
      </c>
      <c r="C6878" s="349" t="s">
        <v>7978</v>
      </c>
      <c r="D6878" s="349" t="s">
        <v>7979</v>
      </c>
      <c r="E6878" s="350" t="s">
        <v>24</v>
      </c>
      <c r="F6878" s="349" t="s">
        <v>24</v>
      </c>
      <c r="G6878" s="349">
        <v>97648</v>
      </c>
      <c r="H6878" s="349" t="s">
        <v>32860</v>
      </c>
      <c r="I6878" s="349" t="s">
        <v>194</v>
      </c>
      <c r="J6878" s="349" t="s">
        <v>1137</v>
      </c>
      <c r="K6878" s="350">
        <v>2.09</v>
      </c>
      <c r="L6878" s="349" t="s">
        <v>1138</v>
      </c>
    </row>
    <row r="6879" spans="1:12" ht="13.5" x14ac:dyDescent="0.25">
      <c r="A6879" s="349" t="s">
        <v>7976</v>
      </c>
      <c r="B6879" s="349" t="s">
        <v>7977</v>
      </c>
      <c r="C6879" s="349" t="s">
        <v>7978</v>
      </c>
      <c r="D6879" s="349" t="s">
        <v>7979</v>
      </c>
      <c r="E6879" s="350" t="s">
        <v>24</v>
      </c>
      <c r="F6879" s="349" t="s">
        <v>24</v>
      </c>
      <c r="G6879" s="349">
        <v>97649</v>
      </c>
      <c r="H6879" s="349" t="s">
        <v>32861</v>
      </c>
      <c r="I6879" s="349" t="s">
        <v>194</v>
      </c>
      <c r="J6879" s="349" t="s">
        <v>1333</v>
      </c>
      <c r="K6879" s="350">
        <v>4.63</v>
      </c>
      <c r="L6879" s="349" t="s">
        <v>1138</v>
      </c>
    </row>
    <row r="6880" spans="1:12" ht="13.5" x14ac:dyDescent="0.25">
      <c r="A6880" s="349" t="s">
        <v>7976</v>
      </c>
      <c r="B6880" s="349" t="s">
        <v>7977</v>
      </c>
      <c r="C6880" s="349" t="s">
        <v>7978</v>
      </c>
      <c r="D6880" s="349" t="s">
        <v>7979</v>
      </c>
      <c r="E6880" s="350" t="s">
        <v>24</v>
      </c>
      <c r="F6880" s="349" t="s">
        <v>24</v>
      </c>
      <c r="G6880" s="349">
        <v>97650</v>
      </c>
      <c r="H6880" s="349" t="s">
        <v>32862</v>
      </c>
      <c r="I6880" s="349" t="s">
        <v>194</v>
      </c>
      <c r="J6880" s="349" t="s">
        <v>1137</v>
      </c>
      <c r="K6880" s="350">
        <v>7.86</v>
      </c>
      <c r="L6880" s="349" t="s">
        <v>1138</v>
      </c>
    </row>
    <row r="6881" spans="1:12" ht="13.5" x14ac:dyDescent="0.25">
      <c r="A6881" s="349" t="s">
        <v>7976</v>
      </c>
      <c r="B6881" s="349" t="s">
        <v>7977</v>
      </c>
      <c r="C6881" s="349" t="s">
        <v>7978</v>
      </c>
      <c r="D6881" s="349" t="s">
        <v>7979</v>
      </c>
      <c r="E6881" s="350" t="s">
        <v>24</v>
      </c>
      <c r="F6881" s="349" t="s">
        <v>24</v>
      </c>
      <c r="G6881" s="349">
        <v>97651</v>
      </c>
      <c r="H6881" s="349" t="s">
        <v>32863</v>
      </c>
      <c r="I6881" s="349" t="s">
        <v>181</v>
      </c>
      <c r="J6881" s="349" t="s">
        <v>1137</v>
      </c>
      <c r="K6881" s="350">
        <v>85.61</v>
      </c>
      <c r="L6881" s="349" t="s">
        <v>1138</v>
      </c>
    </row>
    <row r="6882" spans="1:12" ht="13.5" x14ac:dyDescent="0.25">
      <c r="A6882" s="349" t="s">
        <v>7976</v>
      </c>
      <c r="B6882" s="349" t="s">
        <v>7977</v>
      </c>
      <c r="C6882" s="349" t="s">
        <v>7978</v>
      </c>
      <c r="D6882" s="349" t="s">
        <v>7979</v>
      </c>
      <c r="E6882" s="350" t="s">
        <v>24</v>
      </c>
      <c r="F6882" s="349" t="s">
        <v>24</v>
      </c>
      <c r="G6882" s="349">
        <v>97652</v>
      </c>
      <c r="H6882" s="349" t="s">
        <v>32864</v>
      </c>
      <c r="I6882" s="349" t="s">
        <v>181</v>
      </c>
      <c r="J6882" s="349" t="s">
        <v>1137</v>
      </c>
      <c r="K6882" s="350">
        <v>194.09</v>
      </c>
      <c r="L6882" s="349" t="s">
        <v>1138</v>
      </c>
    </row>
    <row r="6883" spans="1:12" ht="13.5" x14ac:dyDescent="0.25">
      <c r="A6883" s="349" t="s">
        <v>7976</v>
      </c>
      <c r="B6883" s="349" t="s">
        <v>7977</v>
      </c>
      <c r="C6883" s="349" t="s">
        <v>7978</v>
      </c>
      <c r="D6883" s="349" t="s">
        <v>7979</v>
      </c>
      <c r="E6883" s="350" t="s">
        <v>24</v>
      </c>
      <c r="F6883" s="349" t="s">
        <v>24</v>
      </c>
      <c r="G6883" s="349">
        <v>97653</v>
      </c>
      <c r="H6883" s="349" t="s">
        <v>32865</v>
      </c>
      <c r="I6883" s="349" t="s">
        <v>181</v>
      </c>
      <c r="J6883" s="349" t="s">
        <v>1333</v>
      </c>
      <c r="K6883" s="350">
        <v>146.69</v>
      </c>
      <c r="L6883" s="349" t="s">
        <v>1138</v>
      </c>
    </row>
    <row r="6884" spans="1:12" ht="13.5" x14ac:dyDescent="0.25">
      <c r="A6884" s="349" t="s">
        <v>7976</v>
      </c>
      <c r="B6884" s="349" t="s">
        <v>7977</v>
      </c>
      <c r="C6884" s="349" t="s">
        <v>7978</v>
      </c>
      <c r="D6884" s="349" t="s">
        <v>7979</v>
      </c>
      <c r="E6884" s="350" t="s">
        <v>24</v>
      </c>
      <c r="F6884" s="349" t="s">
        <v>24</v>
      </c>
      <c r="G6884" s="349">
        <v>97654</v>
      </c>
      <c r="H6884" s="349" t="s">
        <v>32866</v>
      </c>
      <c r="I6884" s="349" t="s">
        <v>181</v>
      </c>
      <c r="J6884" s="349" t="s">
        <v>1333</v>
      </c>
      <c r="K6884" s="350">
        <v>182.19</v>
      </c>
      <c r="L6884" s="349" t="s">
        <v>1138</v>
      </c>
    </row>
    <row r="6885" spans="1:12" ht="13.5" x14ac:dyDescent="0.25">
      <c r="A6885" s="349" t="s">
        <v>7976</v>
      </c>
      <c r="B6885" s="349" t="s">
        <v>7977</v>
      </c>
      <c r="C6885" s="349" t="s">
        <v>7978</v>
      </c>
      <c r="D6885" s="349" t="s">
        <v>7979</v>
      </c>
      <c r="E6885" s="350" t="s">
        <v>24</v>
      </c>
      <c r="F6885" s="349" t="s">
        <v>24</v>
      </c>
      <c r="G6885" s="349">
        <v>97655</v>
      </c>
      <c r="H6885" s="349" t="s">
        <v>32867</v>
      </c>
      <c r="I6885" s="349" t="s">
        <v>194</v>
      </c>
      <c r="J6885" s="349" t="s">
        <v>1333</v>
      </c>
      <c r="K6885" s="350">
        <v>33.99</v>
      </c>
      <c r="L6885" s="349" t="s">
        <v>1138</v>
      </c>
    </row>
    <row r="6886" spans="1:12" ht="13.5" x14ac:dyDescent="0.25">
      <c r="A6886" s="349" t="s">
        <v>7976</v>
      </c>
      <c r="B6886" s="349" t="s">
        <v>7977</v>
      </c>
      <c r="C6886" s="349" t="s">
        <v>7978</v>
      </c>
      <c r="D6886" s="349" t="s">
        <v>7979</v>
      </c>
      <c r="E6886" s="350" t="s">
        <v>24</v>
      </c>
      <c r="F6886" s="349" t="s">
        <v>24</v>
      </c>
      <c r="G6886" s="349">
        <v>97656</v>
      </c>
      <c r="H6886" s="349" t="s">
        <v>32868</v>
      </c>
      <c r="I6886" s="349" t="s">
        <v>181</v>
      </c>
      <c r="J6886" s="349" t="s">
        <v>1333</v>
      </c>
      <c r="K6886" s="350">
        <v>314.22000000000003</v>
      </c>
      <c r="L6886" s="349" t="s">
        <v>1138</v>
      </c>
    </row>
    <row r="6887" spans="1:12" ht="13.5" x14ac:dyDescent="0.25">
      <c r="A6887" s="349" t="s">
        <v>7976</v>
      </c>
      <c r="B6887" s="349" t="s">
        <v>7977</v>
      </c>
      <c r="C6887" s="349" t="s">
        <v>7978</v>
      </c>
      <c r="D6887" s="349" t="s">
        <v>7979</v>
      </c>
      <c r="E6887" s="350" t="s">
        <v>24</v>
      </c>
      <c r="F6887" s="349" t="s">
        <v>24</v>
      </c>
      <c r="G6887" s="349">
        <v>97657</v>
      </c>
      <c r="H6887" s="349" t="s">
        <v>32869</v>
      </c>
      <c r="I6887" s="349" t="s">
        <v>181</v>
      </c>
      <c r="J6887" s="349" t="s">
        <v>1333</v>
      </c>
      <c r="K6887" s="350">
        <v>622.79999999999995</v>
      </c>
      <c r="L6887" s="349" t="s">
        <v>1138</v>
      </c>
    </row>
    <row r="6888" spans="1:12" ht="13.5" x14ac:dyDescent="0.25">
      <c r="A6888" s="349" t="s">
        <v>7976</v>
      </c>
      <c r="B6888" s="349" t="s">
        <v>7977</v>
      </c>
      <c r="C6888" s="349" t="s">
        <v>7978</v>
      </c>
      <c r="D6888" s="349" t="s">
        <v>7979</v>
      </c>
      <c r="E6888" s="350" t="s">
        <v>24</v>
      </c>
      <c r="F6888" s="349" t="s">
        <v>24</v>
      </c>
      <c r="G6888" s="349">
        <v>97658</v>
      </c>
      <c r="H6888" s="349" t="s">
        <v>32870</v>
      </c>
      <c r="I6888" s="349" t="s">
        <v>181</v>
      </c>
      <c r="J6888" s="349" t="s">
        <v>1333</v>
      </c>
      <c r="K6888" s="350">
        <v>220.12</v>
      </c>
      <c r="L6888" s="349" t="s">
        <v>1138</v>
      </c>
    </row>
    <row r="6889" spans="1:12" ht="13.5" x14ac:dyDescent="0.25">
      <c r="A6889" s="349" t="s">
        <v>7976</v>
      </c>
      <c r="B6889" s="349" t="s">
        <v>7977</v>
      </c>
      <c r="C6889" s="349" t="s">
        <v>7978</v>
      </c>
      <c r="D6889" s="349" t="s">
        <v>7979</v>
      </c>
      <c r="E6889" s="350" t="s">
        <v>24</v>
      </c>
      <c r="F6889" s="349" t="s">
        <v>24</v>
      </c>
      <c r="G6889" s="349">
        <v>97659</v>
      </c>
      <c r="H6889" s="349" t="s">
        <v>32871</v>
      </c>
      <c r="I6889" s="349" t="s">
        <v>181</v>
      </c>
      <c r="J6889" s="349" t="s">
        <v>1333</v>
      </c>
      <c r="K6889" s="350">
        <v>301.83999999999997</v>
      </c>
      <c r="L6889" s="349" t="s">
        <v>1138</v>
      </c>
    </row>
    <row r="6890" spans="1:12" ht="13.5" x14ac:dyDescent="0.25">
      <c r="A6890" s="349" t="s">
        <v>7976</v>
      </c>
      <c r="B6890" s="349" t="s">
        <v>7977</v>
      </c>
      <c r="C6890" s="349" t="s">
        <v>7978</v>
      </c>
      <c r="D6890" s="349" t="s">
        <v>7979</v>
      </c>
      <c r="E6890" s="350" t="s">
        <v>24</v>
      </c>
      <c r="F6890" s="349" t="s">
        <v>24</v>
      </c>
      <c r="G6890" s="349">
        <v>97660</v>
      </c>
      <c r="H6890" s="349" t="s">
        <v>32872</v>
      </c>
      <c r="I6890" s="349" t="s">
        <v>181</v>
      </c>
      <c r="J6890" s="349" t="s">
        <v>1524</v>
      </c>
      <c r="K6890" s="350">
        <v>0.68</v>
      </c>
      <c r="L6890" s="349" t="s">
        <v>1138</v>
      </c>
    </row>
    <row r="6891" spans="1:12" ht="13.5" x14ac:dyDescent="0.25">
      <c r="A6891" s="349" t="s">
        <v>7976</v>
      </c>
      <c r="B6891" s="349" t="s">
        <v>7977</v>
      </c>
      <c r="C6891" s="349" t="s">
        <v>7978</v>
      </c>
      <c r="D6891" s="349" t="s">
        <v>7979</v>
      </c>
      <c r="E6891" s="350" t="s">
        <v>24</v>
      </c>
      <c r="F6891" s="349" t="s">
        <v>24</v>
      </c>
      <c r="G6891" s="349">
        <v>97661</v>
      </c>
      <c r="H6891" s="349" t="s">
        <v>32873</v>
      </c>
      <c r="I6891" s="349" t="s">
        <v>182</v>
      </c>
      <c r="J6891" s="349" t="s">
        <v>1524</v>
      </c>
      <c r="K6891" s="350">
        <v>0.73</v>
      </c>
      <c r="L6891" s="349" t="s">
        <v>1138</v>
      </c>
    </row>
    <row r="6892" spans="1:12" ht="13.5" x14ac:dyDescent="0.25">
      <c r="A6892" s="349" t="s">
        <v>7976</v>
      </c>
      <c r="B6892" s="349" t="s">
        <v>7977</v>
      </c>
      <c r="C6892" s="349" t="s">
        <v>7978</v>
      </c>
      <c r="D6892" s="349" t="s">
        <v>7979</v>
      </c>
      <c r="E6892" s="350" t="s">
        <v>24</v>
      </c>
      <c r="F6892" s="349" t="s">
        <v>24</v>
      </c>
      <c r="G6892" s="349">
        <v>97662</v>
      </c>
      <c r="H6892" s="349" t="s">
        <v>32874</v>
      </c>
      <c r="I6892" s="349" t="s">
        <v>182</v>
      </c>
      <c r="J6892" s="349" t="s">
        <v>1524</v>
      </c>
      <c r="K6892" s="350">
        <v>0.5</v>
      </c>
      <c r="L6892" s="349" t="s">
        <v>1138</v>
      </c>
    </row>
    <row r="6893" spans="1:12" ht="13.5" x14ac:dyDescent="0.25">
      <c r="A6893" s="349" t="s">
        <v>7976</v>
      </c>
      <c r="B6893" s="349" t="s">
        <v>7977</v>
      </c>
      <c r="C6893" s="349" t="s">
        <v>7978</v>
      </c>
      <c r="D6893" s="349" t="s">
        <v>7979</v>
      </c>
      <c r="E6893" s="350" t="s">
        <v>24</v>
      </c>
      <c r="F6893" s="349" t="s">
        <v>24</v>
      </c>
      <c r="G6893" s="349">
        <v>97663</v>
      </c>
      <c r="H6893" s="349" t="s">
        <v>32875</v>
      </c>
      <c r="I6893" s="349" t="s">
        <v>181</v>
      </c>
      <c r="J6893" s="349" t="s">
        <v>1524</v>
      </c>
      <c r="K6893" s="350">
        <v>12.43</v>
      </c>
      <c r="L6893" s="349" t="s">
        <v>1138</v>
      </c>
    </row>
    <row r="6894" spans="1:12" ht="13.5" x14ac:dyDescent="0.25">
      <c r="A6894" s="349" t="s">
        <v>7976</v>
      </c>
      <c r="B6894" s="349" t="s">
        <v>7977</v>
      </c>
      <c r="C6894" s="349" t="s">
        <v>7978</v>
      </c>
      <c r="D6894" s="349" t="s">
        <v>7979</v>
      </c>
      <c r="E6894" s="350" t="s">
        <v>24</v>
      </c>
      <c r="F6894" s="349" t="s">
        <v>24</v>
      </c>
      <c r="G6894" s="349">
        <v>97664</v>
      </c>
      <c r="H6894" s="349" t="s">
        <v>32876</v>
      </c>
      <c r="I6894" s="349" t="s">
        <v>181</v>
      </c>
      <c r="J6894" s="349" t="s">
        <v>1524</v>
      </c>
      <c r="K6894" s="350">
        <v>1.54</v>
      </c>
      <c r="L6894" s="349" t="s">
        <v>1138</v>
      </c>
    </row>
    <row r="6895" spans="1:12" ht="13.5" x14ac:dyDescent="0.25">
      <c r="A6895" s="349" t="s">
        <v>7976</v>
      </c>
      <c r="B6895" s="349" t="s">
        <v>7977</v>
      </c>
      <c r="C6895" s="349" t="s">
        <v>7978</v>
      </c>
      <c r="D6895" s="349" t="s">
        <v>7979</v>
      </c>
      <c r="E6895" s="350" t="s">
        <v>24</v>
      </c>
      <c r="F6895" s="349" t="s">
        <v>24</v>
      </c>
      <c r="G6895" s="349">
        <v>97665</v>
      </c>
      <c r="H6895" s="349" t="s">
        <v>32877</v>
      </c>
      <c r="I6895" s="349" t="s">
        <v>181</v>
      </c>
      <c r="J6895" s="349" t="s">
        <v>1524</v>
      </c>
      <c r="K6895" s="350">
        <v>1.86</v>
      </c>
      <c r="L6895" s="349" t="s">
        <v>1138</v>
      </c>
    </row>
    <row r="6896" spans="1:12" ht="13.5" x14ac:dyDescent="0.25">
      <c r="A6896" s="349" t="s">
        <v>7976</v>
      </c>
      <c r="B6896" s="349" t="s">
        <v>7977</v>
      </c>
      <c r="C6896" s="349" t="s">
        <v>7978</v>
      </c>
      <c r="D6896" s="349" t="s">
        <v>7979</v>
      </c>
      <c r="E6896" s="350" t="s">
        <v>24</v>
      </c>
      <c r="F6896" s="349" t="s">
        <v>24</v>
      </c>
      <c r="G6896" s="349">
        <v>97666</v>
      </c>
      <c r="H6896" s="349" t="s">
        <v>32878</v>
      </c>
      <c r="I6896" s="349" t="s">
        <v>181</v>
      </c>
      <c r="J6896" s="349" t="s">
        <v>1524</v>
      </c>
      <c r="K6896" s="350">
        <v>9.06</v>
      </c>
      <c r="L6896" s="349" t="s">
        <v>1138</v>
      </c>
    </row>
    <row r="6897" spans="1:12" ht="13.5" x14ac:dyDescent="0.25">
      <c r="A6897" s="349" t="s">
        <v>7976</v>
      </c>
      <c r="B6897" s="349" t="s">
        <v>7977</v>
      </c>
      <c r="C6897" s="349" t="s">
        <v>7978</v>
      </c>
      <c r="D6897" s="349" t="s">
        <v>7979</v>
      </c>
      <c r="E6897" s="350" t="s">
        <v>24</v>
      </c>
      <c r="F6897" s="349" t="s">
        <v>24</v>
      </c>
      <c r="G6897" s="349">
        <v>104789</v>
      </c>
      <c r="H6897" s="349" t="s">
        <v>32879</v>
      </c>
      <c r="I6897" s="349" t="s">
        <v>191</v>
      </c>
      <c r="J6897" s="349" t="s">
        <v>1524</v>
      </c>
      <c r="K6897" s="350">
        <v>198.7</v>
      </c>
      <c r="L6897" s="349" t="s">
        <v>1138</v>
      </c>
    </row>
    <row r="6898" spans="1:12" ht="13.5" x14ac:dyDescent="0.25">
      <c r="A6898" s="349" t="s">
        <v>7976</v>
      </c>
      <c r="B6898" s="349" t="s">
        <v>7977</v>
      </c>
      <c r="C6898" s="349" t="s">
        <v>7978</v>
      </c>
      <c r="D6898" s="349" t="s">
        <v>7979</v>
      </c>
      <c r="E6898" s="350" t="s">
        <v>24</v>
      </c>
      <c r="F6898" s="349" t="s">
        <v>24</v>
      </c>
      <c r="G6898" s="349">
        <v>104790</v>
      </c>
      <c r="H6898" s="349" t="s">
        <v>32880</v>
      </c>
      <c r="I6898" s="349" t="s">
        <v>191</v>
      </c>
      <c r="J6898" s="349" t="s">
        <v>1333</v>
      </c>
      <c r="K6898" s="350">
        <v>96.58</v>
      </c>
      <c r="L6898" s="349" t="s">
        <v>1138</v>
      </c>
    </row>
    <row r="6899" spans="1:12" ht="13.5" x14ac:dyDescent="0.25">
      <c r="A6899" s="349" t="s">
        <v>7976</v>
      </c>
      <c r="B6899" s="349" t="s">
        <v>7977</v>
      </c>
      <c r="C6899" s="349" t="s">
        <v>7978</v>
      </c>
      <c r="D6899" s="349" t="s">
        <v>7979</v>
      </c>
      <c r="E6899" s="350" t="s">
        <v>24</v>
      </c>
      <c r="F6899" s="349" t="s">
        <v>24</v>
      </c>
      <c r="G6899" s="349">
        <v>104791</v>
      </c>
      <c r="H6899" s="349" t="s">
        <v>32881</v>
      </c>
      <c r="I6899" s="349" t="s">
        <v>194</v>
      </c>
      <c r="J6899" s="349" t="s">
        <v>1333</v>
      </c>
      <c r="K6899" s="350">
        <v>5.2</v>
      </c>
      <c r="L6899" s="349" t="s">
        <v>1138</v>
      </c>
    </row>
    <row r="6900" spans="1:12" ht="13.5" x14ac:dyDescent="0.25">
      <c r="A6900" s="349" t="s">
        <v>7976</v>
      </c>
      <c r="B6900" s="349" t="s">
        <v>7977</v>
      </c>
      <c r="C6900" s="349" t="s">
        <v>7978</v>
      </c>
      <c r="D6900" s="349" t="s">
        <v>7979</v>
      </c>
      <c r="E6900" s="350" t="s">
        <v>24</v>
      </c>
      <c r="F6900" s="349" t="s">
        <v>24</v>
      </c>
      <c r="G6900" s="349">
        <v>104792</v>
      </c>
      <c r="H6900" s="349" t="s">
        <v>32882</v>
      </c>
      <c r="I6900" s="349" t="s">
        <v>182</v>
      </c>
      <c r="J6900" s="349" t="s">
        <v>1524</v>
      </c>
      <c r="K6900" s="350">
        <v>0.41</v>
      </c>
      <c r="L6900" s="349" t="s">
        <v>1138</v>
      </c>
    </row>
    <row r="6901" spans="1:12" ht="13.5" x14ac:dyDescent="0.25">
      <c r="A6901" s="349" t="s">
        <v>7976</v>
      </c>
      <c r="B6901" s="349" t="s">
        <v>7977</v>
      </c>
      <c r="C6901" s="349" t="s">
        <v>7978</v>
      </c>
      <c r="D6901" s="349" t="s">
        <v>7979</v>
      </c>
      <c r="E6901" s="350" t="s">
        <v>24</v>
      </c>
      <c r="F6901" s="349" t="s">
        <v>24</v>
      </c>
      <c r="G6901" s="349">
        <v>104793</v>
      </c>
      <c r="H6901" s="349" t="s">
        <v>32883</v>
      </c>
      <c r="I6901" s="349" t="s">
        <v>182</v>
      </c>
      <c r="J6901" s="349" t="s">
        <v>1524</v>
      </c>
      <c r="K6901" s="350">
        <v>0.56000000000000005</v>
      </c>
      <c r="L6901" s="349" t="s">
        <v>1138</v>
      </c>
    </row>
    <row r="6902" spans="1:12" ht="13.5" x14ac:dyDescent="0.25">
      <c r="A6902" s="349" t="s">
        <v>7976</v>
      </c>
      <c r="B6902" s="349" t="s">
        <v>7977</v>
      </c>
      <c r="C6902" s="349" t="s">
        <v>7978</v>
      </c>
      <c r="D6902" s="349" t="s">
        <v>7979</v>
      </c>
      <c r="E6902" s="350" t="s">
        <v>24</v>
      </c>
      <c r="F6902" s="349" t="s">
        <v>24</v>
      </c>
      <c r="G6902" s="349">
        <v>104794</v>
      </c>
      <c r="H6902" s="349" t="s">
        <v>32884</v>
      </c>
      <c r="I6902" s="349" t="s">
        <v>182</v>
      </c>
      <c r="J6902" s="349" t="s">
        <v>1524</v>
      </c>
      <c r="K6902" s="350">
        <v>1</v>
      </c>
      <c r="L6902" s="349" t="s">
        <v>1138</v>
      </c>
    </row>
    <row r="6903" spans="1:12" ht="13.5" x14ac:dyDescent="0.25">
      <c r="A6903" s="349" t="s">
        <v>7976</v>
      </c>
      <c r="B6903" s="349" t="s">
        <v>7977</v>
      </c>
      <c r="C6903" s="349" t="s">
        <v>7978</v>
      </c>
      <c r="D6903" s="349" t="s">
        <v>7979</v>
      </c>
      <c r="E6903" s="350" t="s">
        <v>24</v>
      </c>
      <c r="F6903" s="349" t="s">
        <v>24</v>
      </c>
      <c r="G6903" s="349">
        <v>104795</v>
      </c>
      <c r="H6903" s="349" t="s">
        <v>32885</v>
      </c>
      <c r="I6903" s="349" t="s">
        <v>182</v>
      </c>
      <c r="J6903" s="349" t="s">
        <v>1524</v>
      </c>
      <c r="K6903" s="350">
        <v>1.4</v>
      </c>
      <c r="L6903" s="349" t="s">
        <v>1138</v>
      </c>
    </row>
    <row r="6904" spans="1:12" ht="13.5" x14ac:dyDescent="0.25">
      <c r="A6904" s="349" t="s">
        <v>7976</v>
      </c>
      <c r="B6904" s="349" t="s">
        <v>7977</v>
      </c>
      <c r="C6904" s="349" t="s">
        <v>7978</v>
      </c>
      <c r="D6904" s="349" t="s">
        <v>7979</v>
      </c>
      <c r="E6904" s="350" t="s">
        <v>24</v>
      </c>
      <c r="F6904" s="349" t="s">
        <v>24</v>
      </c>
      <c r="G6904" s="349">
        <v>104796</v>
      </c>
      <c r="H6904" s="349" t="s">
        <v>32886</v>
      </c>
      <c r="I6904" s="349" t="s">
        <v>182</v>
      </c>
      <c r="J6904" s="349" t="s">
        <v>1333</v>
      </c>
      <c r="K6904" s="350">
        <v>13.03</v>
      </c>
      <c r="L6904" s="349" t="s">
        <v>1138</v>
      </c>
    </row>
    <row r="6905" spans="1:12" ht="13.5" x14ac:dyDescent="0.25">
      <c r="A6905" s="349" t="s">
        <v>7976</v>
      </c>
      <c r="B6905" s="349" t="s">
        <v>7977</v>
      </c>
      <c r="C6905" s="349" t="s">
        <v>7978</v>
      </c>
      <c r="D6905" s="349" t="s">
        <v>7979</v>
      </c>
      <c r="E6905" s="350" t="s">
        <v>24</v>
      </c>
      <c r="F6905" s="349" t="s">
        <v>24</v>
      </c>
      <c r="G6905" s="349">
        <v>104797</v>
      </c>
      <c r="H6905" s="349" t="s">
        <v>32887</v>
      </c>
      <c r="I6905" s="349" t="s">
        <v>182</v>
      </c>
      <c r="J6905" s="349" t="s">
        <v>1333</v>
      </c>
      <c r="K6905" s="350">
        <v>16.3</v>
      </c>
      <c r="L6905" s="349" t="s">
        <v>1138</v>
      </c>
    </row>
    <row r="6906" spans="1:12" ht="13.5" x14ac:dyDescent="0.25">
      <c r="A6906" s="349" t="s">
        <v>7976</v>
      </c>
      <c r="B6906" s="349" t="s">
        <v>7977</v>
      </c>
      <c r="C6906" s="349" t="s">
        <v>7978</v>
      </c>
      <c r="D6906" s="349" t="s">
        <v>7979</v>
      </c>
      <c r="E6906" s="350" t="s">
        <v>24</v>
      </c>
      <c r="F6906" s="349" t="s">
        <v>24</v>
      </c>
      <c r="G6906" s="349">
        <v>104798</v>
      </c>
      <c r="H6906" s="349" t="s">
        <v>32888</v>
      </c>
      <c r="I6906" s="349" t="s">
        <v>181</v>
      </c>
      <c r="J6906" s="349" t="s">
        <v>1137</v>
      </c>
      <c r="K6906" s="350">
        <v>14.24</v>
      </c>
      <c r="L6906" s="349" t="s">
        <v>1138</v>
      </c>
    </row>
    <row r="6907" spans="1:12" ht="13.5" x14ac:dyDescent="0.25">
      <c r="A6907" s="349" t="s">
        <v>7976</v>
      </c>
      <c r="B6907" s="349" t="s">
        <v>7977</v>
      </c>
      <c r="C6907" s="349" t="s">
        <v>7978</v>
      </c>
      <c r="D6907" s="349" t="s">
        <v>7979</v>
      </c>
      <c r="E6907" s="350" t="s">
        <v>24</v>
      </c>
      <c r="F6907" s="349" t="s">
        <v>24</v>
      </c>
      <c r="G6907" s="349">
        <v>104799</v>
      </c>
      <c r="H6907" s="349" t="s">
        <v>32889</v>
      </c>
      <c r="I6907" s="349" t="s">
        <v>194</v>
      </c>
      <c r="J6907" s="349" t="s">
        <v>1137</v>
      </c>
      <c r="K6907" s="350">
        <v>11.18</v>
      </c>
      <c r="L6907" s="349" t="s">
        <v>1138</v>
      </c>
    </row>
    <row r="6908" spans="1:12" ht="13.5" x14ac:dyDescent="0.25">
      <c r="A6908" s="349" t="s">
        <v>7976</v>
      </c>
      <c r="B6908" s="349" t="s">
        <v>7977</v>
      </c>
      <c r="C6908" s="349" t="s">
        <v>7978</v>
      </c>
      <c r="D6908" s="349" t="s">
        <v>7979</v>
      </c>
      <c r="E6908" s="350" t="s">
        <v>24</v>
      </c>
      <c r="F6908" s="349" t="s">
        <v>24</v>
      </c>
      <c r="G6908" s="349">
        <v>104800</v>
      </c>
      <c r="H6908" s="349" t="s">
        <v>32890</v>
      </c>
      <c r="I6908" s="349" t="s">
        <v>182</v>
      </c>
      <c r="J6908" s="349" t="s">
        <v>1524</v>
      </c>
      <c r="K6908" s="350">
        <v>9.34</v>
      </c>
      <c r="L6908" s="349" t="s">
        <v>1138</v>
      </c>
    </row>
    <row r="6909" spans="1:12" ht="13.5" x14ac:dyDescent="0.25">
      <c r="A6909" s="349" t="s">
        <v>7976</v>
      </c>
      <c r="B6909" s="349" t="s">
        <v>7977</v>
      </c>
      <c r="C6909" s="349" t="s">
        <v>7978</v>
      </c>
      <c r="D6909" s="349" t="s">
        <v>7979</v>
      </c>
      <c r="E6909" s="350" t="s">
        <v>24</v>
      </c>
      <c r="F6909" s="349" t="s">
        <v>24</v>
      </c>
      <c r="G6909" s="349">
        <v>104801</v>
      </c>
      <c r="H6909" s="349" t="s">
        <v>32891</v>
      </c>
      <c r="I6909" s="349" t="s">
        <v>194</v>
      </c>
      <c r="J6909" s="349" t="s">
        <v>1137</v>
      </c>
      <c r="K6909" s="350">
        <v>15.26</v>
      </c>
      <c r="L6909" s="349" t="s">
        <v>1138</v>
      </c>
    </row>
    <row r="6910" spans="1:12" ht="13.5" x14ac:dyDescent="0.25">
      <c r="A6910" s="349" t="s">
        <v>7976</v>
      </c>
      <c r="B6910" s="349" t="s">
        <v>7977</v>
      </c>
      <c r="C6910" s="349" t="s">
        <v>7978</v>
      </c>
      <c r="D6910" s="349" t="s">
        <v>7979</v>
      </c>
      <c r="E6910" s="350" t="s">
        <v>24</v>
      </c>
      <c r="F6910" s="349" t="s">
        <v>24</v>
      </c>
      <c r="G6910" s="349">
        <v>104802</v>
      </c>
      <c r="H6910" s="349" t="s">
        <v>32892</v>
      </c>
      <c r="I6910" s="349" t="s">
        <v>194</v>
      </c>
      <c r="J6910" s="349" t="s">
        <v>1137</v>
      </c>
      <c r="K6910" s="350">
        <v>10.14</v>
      </c>
      <c r="L6910" s="349" t="s">
        <v>1138</v>
      </c>
    </row>
    <row r="6911" spans="1:12" ht="13.5" x14ac:dyDescent="0.25">
      <c r="A6911" s="349" t="s">
        <v>7976</v>
      </c>
      <c r="B6911" s="349" t="s">
        <v>7977</v>
      </c>
      <c r="C6911" s="349" t="s">
        <v>7978</v>
      </c>
      <c r="D6911" s="349" t="s">
        <v>7979</v>
      </c>
      <c r="E6911" s="350" t="s">
        <v>24</v>
      </c>
      <c r="F6911" s="349" t="s">
        <v>24</v>
      </c>
      <c r="G6911" s="349">
        <v>104803</v>
      </c>
      <c r="H6911" s="349" t="s">
        <v>32893</v>
      </c>
      <c r="I6911" s="349" t="s">
        <v>182</v>
      </c>
      <c r="J6911" s="349" t="s">
        <v>1137</v>
      </c>
      <c r="K6911" s="350">
        <v>4.78</v>
      </c>
      <c r="L6911" s="349" t="s">
        <v>1138</v>
      </c>
    </row>
    <row r="6912" spans="1:12" ht="13.5" x14ac:dyDescent="0.25">
      <c r="A6912" s="349" t="s">
        <v>7980</v>
      </c>
      <c r="B6912" s="349" t="s">
        <v>7981</v>
      </c>
      <c r="C6912" s="349" t="s">
        <v>7982</v>
      </c>
      <c r="D6912" s="349" t="s">
        <v>7983</v>
      </c>
      <c r="E6912" s="350" t="s">
        <v>24</v>
      </c>
      <c r="F6912" s="349" t="s">
        <v>24</v>
      </c>
      <c r="G6912" s="349">
        <v>95967</v>
      </c>
      <c r="H6912" s="349" t="s">
        <v>7984</v>
      </c>
      <c r="I6912" s="349" t="s">
        <v>226</v>
      </c>
      <c r="J6912" s="349" t="s">
        <v>1137</v>
      </c>
      <c r="K6912" s="350">
        <v>161.66999999999999</v>
      </c>
      <c r="L6912" s="349" t="s">
        <v>1138</v>
      </c>
    </row>
    <row r="6913" spans="1:12" ht="13.5" x14ac:dyDescent="0.25">
      <c r="A6913" s="349" t="s">
        <v>7980</v>
      </c>
      <c r="B6913" s="349" t="s">
        <v>7981</v>
      </c>
      <c r="C6913" s="349" t="s">
        <v>7985</v>
      </c>
      <c r="D6913" s="349" t="s">
        <v>7986</v>
      </c>
      <c r="E6913" s="350" t="s">
        <v>24</v>
      </c>
      <c r="F6913" s="349" t="s">
        <v>24</v>
      </c>
      <c r="G6913" s="349">
        <v>99058</v>
      </c>
      <c r="H6913" s="349" t="s">
        <v>7987</v>
      </c>
      <c r="I6913" s="349" t="s">
        <v>181</v>
      </c>
      <c r="J6913" s="349" t="s">
        <v>1333</v>
      </c>
      <c r="K6913" s="350">
        <v>10.25</v>
      </c>
      <c r="L6913" s="349" t="s">
        <v>1138</v>
      </c>
    </row>
    <row r="6914" spans="1:12" ht="13.5" x14ac:dyDescent="0.25">
      <c r="A6914" s="349" t="s">
        <v>7980</v>
      </c>
      <c r="B6914" s="349" t="s">
        <v>7981</v>
      </c>
      <c r="C6914" s="349" t="s">
        <v>7985</v>
      </c>
      <c r="D6914" s="349" t="s">
        <v>7986</v>
      </c>
      <c r="E6914" s="350" t="s">
        <v>24</v>
      </c>
      <c r="F6914" s="349" t="s">
        <v>24</v>
      </c>
      <c r="G6914" s="349">
        <v>99059</v>
      </c>
      <c r="H6914" s="349" t="s">
        <v>7988</v>
      </c>
      <c r="I6914" s="349" t="s">
        <v>182</v>
      </c>
      <c r="J6914" s="349" t="s">
        <v>1333</v>
      </c>
      <c r="K6914" s="350">
        <v>61.19</v>
      </c>
      <c r="L6914" s="349" t="s">
        <v>1138</v>
      </c>
    </row>
    <row r="6915" spans="1:12" ht="13.5" x14ac:dyDescent="0.25">
      <c r="A6915" s="349" t="s">
        <v>7980</v>
      </c>
      <c r="B6915" s="349" t="s">
        <v>7981</v>
      </c>
      <c r="C6915" s="349" t="s">
        <v>7985</v>
      </c>
      <c r="D6915" s="349" t="s">
        <v>7986</v>
      </c>
      <c r="E6915" s="350" t="s">
        <v>24</v>
      </c>
      <c r="F6915" s="349" t="s">
        <v>24</v>
      </c>
      <c r="G6915" s="349">
        <v>99060</v>
      </c>
      <c r="H6915" s="349" t="s">
        <v>7989</v>
      </c>
      <c r="I6915" s="349" t="s">
        <v>181</v>
      </c>
      <c r="J6915" s="349" t="s">
        <v>1333</v>
      </c>
      <c r="K6915" s="350">
        <v>164.08</v>
      </c>
      <c r="L6915" s="349" t="s">
        <v>1138</v>
      </c>
    </row>
    <row r="6916" spans="1:12" ht="13.5" x14ac:dyDescent="0.25">
      <c r="A6916" s="349" t="s">
        <v>7980</v>
      </c>
      <c r="B6916" s="349" t="s">
        <v>7981</v>
      </c>
      <c r="C6916" s="349" t="s">
        <v>7985</v>
      </c>
      <c r="D6916" s="349" t="s">
        <v>7986</v>
      </c>
      <c r="E6916" s="350" t="s">
        <v>24</v>
      </c>
      <c r="F6916" s="349" t="s">
        <v>24</v>
      </c>
      <c r="G6916" s="349">
        <v>99061</v>
      </c>
      <c r="H6916" s="349" t="s">
        <v>7990</v>
      </c>
      <c r="I6916" s="349" t="s">
        <v>181</v>
      </c>
      <c r="J6916" s="349" t="s">
        <v>1333</v>
      </c>
      <c r="K6916" s="350">
        <v>110.43</v>
      </c>
      <c r="L6916" s="349" t="s">
        <v>1138</v>
      </c>
    </row>
    <row r="6917" spans="1:12" ht="13.5" x14ac:dyDescent="0.25">
      <c r="A6917" s="349" t="s">
        <v>7980</v>
      </c>
      <c r="B6917" s="349" t="s">
        <v>7981</v>
      </c>
      <c r="C6917" s="349" t="s">
        <v>7985</v>
      </c>
      <c r="D6917" s="349" t="s">
        <v>7986</v>
      </c>
      <c r="E6917" s="350" t="s">
        <v>24</v>
      </c>
      <c r="F6917" s="349" t="s">
        <v>24</v>
      </c>
      <c r="G6917" s="349">
        <v>99062</v>
      </c>
      <c r="H6917" s="349" t="s">
        <v>7991</v>
      </c>
      <c r="I6917" s="349" t="s">
        <v>181</v>
      </c>
      <c r="J6917" s="349" t="s">
        <v>1137</v>
      </c>
      <c r="K6917" s="350">
        <v>2.81</v>
      </c>
      <c r="L6917" s="349" t="s">
        <v>1138</v>
      </c>
    </row>
    <row r="6918" spans="1:12" ht="13.5" x14ac:dyDescent="0.25">
      <c r="A6918" s="349" t="s">
        <v>7980</v>
      </c>
      <c r="B6918" s="349" t="s">
        <v>7981</v>
      </c>
      <c r="C6918" s="349" t="s">
        <v>7985</v>
      </c>
      <c r="D6918" s="349" t="s">
        <v>7986</v>
      </c>
      <c r="E6918" s="350" t="s">
        <v>24</v>
      </c>
      <c r="F6918" s="349" t="s">
        <v>24</v>
      </c>
      <c r="G6918" s="349">
        <v>99063</v>
      </c>
      <c r="H6918" s="349" t="s">
        <v>7992</v>
      </c>
      <c r="I6918" s="349" t="s">
        <v>182</v>
      </c>
      <c r="J6918" s="349" t="s">
        <v>1333</v>
      </c>
      <c r="K6918" s="350">
        <v>5.52</v>
      </c>
      <c r="L6918" s="349" t="s">
        <v>1138</v>
      </c>
    </row>
    <row r="6919" spans="1:12" ht="13.5" x14ac:dyDescent="0.25">
      <c r="A6919" s="349" t="s">
        <v>7980</v>
      </c>
      <c r="B6919" s="349" t="s">
        <v>7981</v>
      </c>
      <c r="C6919" s="349" t="s">
        <v>7985</v>
      </c>
      <c r="D6919" s="349" t="s">
        <v>7986</v>
      </c>
      <c r="E6919" s="350" t="s">
        <v>24</v>
      </c>
      <c r="F6919" s="349" t="s">
        <v>24</v>
      </c>
      <c r="G6919" s="349">
        <v>99064</v>
      </c>
      <c r="H6919" s="349" t="s">
        <v>7993</v>
      </c>
      <c r="I6919" s="349" t="s">
        <v>182</v>
      </c>
      <c r="J6919" s="349" t="s">
        <v>1333</v>
      </c>
      <c r="K6919" s="350">
        <v>0.51</v>
      </c>
      <c r="L6919" s="349" t="s">
        <v>1138</v>
      </c>
    </row>
    <row r="6920" spans="1:12" ht="13.5" x14ac:dyDescent="0.25">
      <c r="A6920" s="349" t="s">
        <v>7994</v>
      </c>
      <c r="B6920" s="349" t="s">
        <v>7995</v>
      </c>
      <c r="C6920" s="349" t="s">
        <v>7996</v>
      </c>
      <c r="D6920" s="349" t="s">
        <v>7997</v>
      </c>
      <c r="E6920" s="350" t="s">
        <v>24</v>
      </c>
      <c r="F6920" s="349" t="s">
        <v>24</v>
      </c>
      <c r="G6920" s="349">
        <v>93588</v>
      </c>
      <c r="H6920" s="349" t="s">
        <v>7998</v>
      </c>
      <c r="I6920" s="349" t="s">
        <v>7834</v>
      </c>
      <c r="J6920" s="349" t="s">
        <v>1137</v>
      </c>
      <c r="K6920" s="350">
        <v>3.08</v>
      </c>
      <c r="L6920" s="349" t="s">
        <v>1138</v>
      </c>
    </row>
    <row r="6921" spans="1:12" ht="13.5" x14ac:dyDescent="0.25">
      <c r="A6921" s="349" t="s">
        <v>7994</v>
      </c>
      <c r="B6921" s="349" t="s">
        <v>7995</v>
      </c>
      <c r="C6921" s="349" t="s">
        <v>7996</v>
      </c>
      <c r="D6921" s="349" t="s">
        <v>7997</v>
      </c>
      <c r="E6921" s="350" t="s">
        <v>24</v>
      </c>
      <c r="F6921" s="349" t="s">
        <v>24</v>
      </c>
      <c r="G6921" s="349">
        <v>93589</v>
      </c>
      <c r="H6921" s="349" t="s">
        <v>7999</v>
      </c>
      <c r="I6921" s="349" t="s">
        <v>7834</v>
      </c>
      <c r="J6921" s="349" t="s">
        <v>1137</v>
      </c>
      <c r="K6921" s="350">
        <v>2.64</v>
      </c>
      <c r="L6921" s="349" t="s">
        <v>1138</v>
      </c>
    </row>
    <row r="6922" spans="1:12" ht="13.5" x14ac:dyDescent="0.25">
      <c r="A6922" s="349" t="s">
        <v>7994</v>
      </c>
      <c r="B6922" s="349" t="s">
        <v>7995</v>
      </c>
      <c r="C6922" s="349" t="s">
        <v>7996</v>
      </c>
      <c r="D6922" s="349" t="s">
        <v>7997</v>
      </c>
      <c r="E6922" s="350" t="s">
        <v>24</v>
      </c>
      <c r="F6922" s="349" t="s">
        <v>24</v>
      </c>
      <c r="G6922" s="349">
        <v>93590</v>
      </c>
      <c r="H6922" s="349" t="s">
        <v>8000</v>
      </c>
      <c r="I6922" s="349" t="s">
        <v>7834</v>
      </c>
      <c r="J6922" s="349" t="s">
        <v>1137</v>
      </c>
      <c r="K6922" s="350">
        <v>0.96</v>
      </c>
      <c r="L6922" s="349" t="s">
        <v>1138</v>
      </c>
    </row>
    <row r="6923" spans="1:12" ht="13.5" x14ac:dyDescent="0.25">
      <c r="A6923" s="349" t="s">
        <v>7994</v>
      </c>
      <c r="B6923" s="349" t="s">
        <v>7995</v>
      </c>
      <c r="C6923" s="349" t="s">
        <v>7996</v>
      </c>
      <c r="D6923" s="349" t="s">
        <v>7997</v>
      </c>
      <c r="E6923" s="350" t="s">
        <v>24</v>
      </c>
      <c r="F6923" s="349" t="s">
        <v>24</v>
      </c>
      <c r="G6923" s="349">
        <v>93591</v>
      </c>
      <c r="H6923" s="349" t="s">
        <v>8001</v>
      </c>
      <c r="I6923" s="349" t="s">
        <v>7834</v>
      </c>
      <c r="J6923" s="349" t="s">
        <v>1333</v>
      </c>
      <c r="K6923" s="350">
        <v>2.71</v>
      </c>
      <c r="L6923" s="349" t="s">
        <v>1138</v>
      </c>
    </row>
    <row r="6924" spans="1:12" ht="13.5" x14ac:dyDescent="0.25">
      <c r="A6924" s="349" t="s">
        <v>7994</v>
      </c>
      <c r="B6924" s="349" t="s">
        <v>7995</v>
      </c>
      <c r="C6924" s="349" t="s">
        <v>7996</v>
      </c>
      <c r="D6924" s="349" t="s">
        <v>7997</v>
      </c>
      <c r="E6924" s="350" t="s">
        <v>24</v>
      </c>
      <c r="F6924" s="349" t="s">
        <v>24</v>
      </c>
      <c r="G6924" s="349">
        <v>93592</v>
      </c>
      <c r="H6924" s="349" t="s">
        <v>8002</v>
      </c>
      <c r="I6924" s="349" t="s">
        <v>7834</v>
      </c>
      <c r="J6924" s="349" t="s">
        <v>1333</v>
      </c>
      <c r="K6924" s="350">
        <v>2.35</v>
      </c>
      <c r="L6924" s="349" t="s">
        <v>1138</v>
      </c>
    </row>
    <row r="6925" spans="1:12" ht="13.5" x14ac:dyDescent="0.25">
      <c r="A6925" s="349" t="s">
        <v>7994</v>
      </c>
      <c r="B6925" s="349" t="s">
        <v>7995</v>
      </c>
      <c r="C6925" s="349" t="s">
        <v>7996</v>
      </c>
      <c r="D6925" s="349" t="s">
        <v>7997</v>
      </c>
      <c r="E6925" s="350" t="s">
        <v>24</v>
      </c>
      <c r="F6925" s="349" t="s">
        <v>24</v>
      </c>
      <c r="G6925" s="349">
        <v>93593</v>
      </c>
      <c r="H6925" s="349" t="s">
        <v>8003</v>
      </c>
      <c r="I6925" s="349" t="s">
        <v>7834</v>
      </c>
      <c r="J6925" s="349" t="s">
        <v>1333</v>
      </c>
      <c r="K6925" s="350">
        <v>0.86</v>
      </c>
      <c r="L6925" s="349" t="s">
        <v>1138</v>
      </c>
    </row>
    <row r="6926" spans="1:12" ht="13.5" x14ac:dyDescent="0.25">
      <c r="A6926" s="349" t="s">
        <v>7994</v>
      </c>
      <c r="B6926" s="349" t="s">
        <v>7995</v>
      </c>
      <c r="C6926" s="349" t="s">
        <v>7996</v>
      </c>
      <c r="D6926" s="349" t="s">
        <v>7997</v>
      </c>
      <c r="E6926" s="350" t="s">
        <v>24</v>
      </c>
      <c r="F6926" s="349" t="s">
        <v>24</v>
      </c>
      <c r="G6926" s="349">
        <v>93594</v>
      </c>
      <c r="H6926" s="349" t="s">
        <v>8004</v>
      </c>
      <c r="I6926" s="349" t="s">
        <v>6830</v>
      </c>
      <c r="J6926" s="349" t="s">
        <v>1137</v>
      </c>
      <c r="K6926" s="350">
        <v>2.0499999999999998</v>
      </c>
      <c r="L6926" s="349" t="s">
        <v>1138</v>
      </c>
    </row>
    <row r="6927" spans="1:12" ht="13.5" x14ac:dyDescent="0.25">
      <c r="A6927" s="349" t="s">
        <v>7994</v>
      </c>
      <c r="B6927" s="349" t="s">
        <v>7995</v>
      </c>
      <c r="C6927" s="349" t="s">
        <v>7996</v>
      </c>
      <c r="D6927" s="349" t="s">
        <v>7997</v>
      </c>
      <c r="E6927" s="350" t="s">
        <v>24</v>
      </c>
      <c r="F6927" s="349" t="s">
        <v>24</v>
      </c>
      <c r="G6927" s="349">
        <v>93595</v>
      </c>
      <c r="H6927" s="349" t="s">
        <v>8005</v>
      </c>
      <c r="I6927" s="349" t="s">
        <v>6830</v>
      </c>
      <c r="J6927" s="349" t="s">
        <v>1137</v>
      </c>
      <c r="K6927" s="350">
        <v>1.78</v>
      </c>
      <c r="L6927" s="349" t="s">
        <v>1138</v>
      </c>
    </row>
    <row r="6928" spans="1:12" ht="13.5" x14ac:dyDescent="0.25">
      <c r="A6928" s="349" t="s">
        <v>7994</v>
      </c>
      <c r="B6928" s="349" t="s">
        <v>7995</v>
      </c>
      <c r="C6928" s="349" t="s">
        <v>7996</v>
      </c>
      <c r="D6928" s="349" t="s">
        <v>7997</v>
      </c>
      <c r="E6928" s="350" t="s">
        <v>24</v>
      </c>
      <c r="F6928" s="349" t="s">
        <v>24</v>
      </c>
      <c r="G6928" s="349">
        <v>93596</v>
      </c>
      <c r="H6928" s="349" t="s">
        <v>8006</v>
      </c>
      <c r="I6928" s="349" t="s">
        <v>6830</v>
      </c>
      <c r="J6928" s="349" t="s">
        <v>1137</v>
      </c>
      <c r="K6928" s="350">
        <v>0.65</v>
      </c>
      <c r="L6928" s="349" t="s">
        <v>1138</v>
      </c>
    </row>
    <row r="6929" spans="1:12" ht="13.5" x14ac:dyDescent="0.25">
      <c r="A6929" s="349" t="s">
        <v>7994</v>
      </c>
      <c r="B6929" s="349" t="s">
        <v>7995</v>
      </c>
      <c r="C6929" s="349" t="s">
        <v>7996</v>
      </c>
      <c r="D6929" s="349" t="s">
        <v>7997</v>
      </c>
      <c r="E6929" s="350" t="s">
        <v>24</v>
      </c>
      <c r="F6929" s="349" t="s">
        <v>24</v>
      </c>
      <c r="G6929" s="349">
        <v>93597</v>
      </c>
      <c r="H6929" s="349" t="s">
        <v>8007</v>
      </c>
      <c r="I6929" s="349" t="s">
        <v>6830</v>
      </c>
      <c r="J6929" s="349" t="s">
        <v>1333</v>
      </c>
      <c r="K6929" s="350">
        <v>1.8</v>
      </c>
      <c r="L6929" s="349" t="s">
        <v>1138</v>
      </c>
    </row>
    <row r="6930" spans="1:12" ht="13.5" x14ac:dyDescent="0.25">
      <c r="A6930" s="349" t="s">
        <v>7994</v>
      </c>
      <c r="B6930" s="349" t="s">
        <v>7995</v>
      </c>
      <c r="C6930" s="349" t="s">
        <v>7996</v>
      </c>
      <c r="D6930" s="349" t="s">
        <v>7997</v>
      </c>
      <c r="E6930" s="350" t="s">
        <v>24</v>
      </c>
      <c r="F6930" s="349" t="s">
        <v>24</v>
      </c>
      <c r="G6930" s="349">
        <v>93598</v>
      </c>
      <c r="H6930" s="349" t="s">
        <v>8008</v>
      </c>
      <c r="I6930" s="349" t="s">
        <v>6830</v>
      </c>
      <c r="J6930" s="349" t="s">
        <v>1333</v>
      </c>
      <c r="K6930" s="350">
        <v>1.55</v>
      </c>
      <c r="L6930" s="349" t="s">
        <v>1138</v>
      </c>
    </row>
    <row r="6931" spans="1:12" ht="13.5" x14ac:dyDescent="0.25">
      <c r="A6931" s="349" t="s">
        <v>7994</v>
      </c>
      <c r="B6931" s="349" t="s">
        <v>7995</v>
      </c>
      <c r="C6931" s="349" t="s">
        <v>7996</v>
      </c>
      <c r="D6931" s="349" t="s">
        <v>7997</v>
      </c>
      <c r="E6931" s="350" t="s">
        <v>24</v>
      </c>
      <c r="F6931" s="349" t="s">
        <v>24</v>
      </c>
      <c r="G6931" s="349">
        <v>93599</v>
      </c>
      <c r="H6931" s="349" t="s">
        <v>8009</v>
      </c>
      <c r="I6931" s="349" t="s">
        <v>6830</v>
      </c>
      <c r="J6931" s="349" t="s">
        <v>1333</v>
      </c>
      <c r="K6931" s="350">
        <v>0.56999999999999995</v>
      </c>
      <c r="L6931" s="349" t="s">
        <v>1138</v>
      </c>
    </row>
    <row r="6932" spans="1:12" ht="13.5" x14ac:dyDescent="0.25">
      <c r="A6932" s="349" t="s">
        <v>7994</v>
      </c>
      <c r="B6932" s="349" t="s">
        <v>7995</v>
      </c>
      <c r="C6932" s="349" t="s">
        <v>7996</v>
      </c>
      <c r="D6932" s="349" t="s">
        <v>7997</v>
      </c>
      <c r="E6932" s="350" t="s">
        <v>24</v>
      </c>
      <c r="F6932" s="349" t="s">
        <v>24</v>
      </c>
      <c r="G6932" s="349">
        <v>95425</v>
      </c>
      <c r="H6932" s="349" t="s">
        <v>8010</v>
      </c>
      <c r="I6932" s="349" t="s">
        <v>7834</v>
      </c>
      <c r="J6932" s="349" t="s">
        <v>1333</v>
      </c>
      <c r="K6932" s="350">
        <v>2.2999999999999998</v>
      </c>
      <c r="L6932" s="349" t="s">
        <v>1138</v>
      </c>
    </row>
    <row r="6933" spans="1:12" ht="13.5" x14ac:dyDescent="0.25">
      <c r="A6933" s="349" t="s">
        <v>7994</v>
      </c>
      <c r="B6933" s="349" t="s">
        <v>7995</v>
      </c>
      <c r="C6933" s="349" t="s">
        <v>7996</v>
      </c>
      <c r="D6933" s="349" t="s">
        <v>7997</v>
      </c>
      <c r="E6933" s="350" t="s">
        <v>24</v>
      </c>
      <c r="F6933" s="349" t="s">
        <v>24</v>
      </c>
      <c r="G6933" s="349">
        <v>95426</v>
      </c>
      <c r="H6933" s="349" t="s">
        <v>8011</v>
      </c>
      <c r="I6933" s="349" t="s">
        <v>7834</v>
      </c>
      <c r="J6933" s="349" t="s">
        <v>1333</v>
      </c>
      <c r="K6933" s="350">
        <v>1.99</v>
      </c>
      <c r="L6933" s="349" t="s">
        <v>1138</v>
      </c>
    </row>
    <row r="6934" spans="1:12" ht="13.5" x14ac:dyDescent="0.25">
      <c r="A6934" s="349" t="s">
        <v>7994</v>
      </c>
      <c r="B6934" s="349" t="s">
        <v>7995</v>
      </c>
      <c r="C6934" s="349" t="s">
        <v>7996</v>
      </c>
      <c r="D6934" s="349" t="s">
        <v>7997</v>
      </c>
      <c r="E6934" s="350" t="s">
        <v>24</v>
      </c>
      <c r="F6934" s="349" t="s">
        <v>24</v>
      </c>
      <c r="G6934" s="349">
        <v>95427</v>
      </c>
      <c r="H6934" s="349" t="s">
        <v>8012</v>
      </c>
      <c r="I6934" s="349" t="s">
        <v>7834</v>
      </c>
      <c r="J6934" s="349" t="s">
        <v>1333</v>
      </c>
      <c r="K6934" s="350">
        <v>0.74</v>
      </c>
      <c r="L6934" s="349" t="s">
        <v>1138</v>
      </c>
    </row>
    <row r="6935" spans="1:12" ht="13.5" x14ac:dyDescent="0.25">
      <c r="A6935" s="349" t="s">
        <v>7994</v>
      </c>
      <c r="B6935" s="349" t="s">
        <v>7995</v>
      </c>
      <c r="C6935" s="349" t="s">
        <v>7996</v>
      </c>
      <c r="D6935" s="349" t="s">
        <v>7997</v>
      </c>
      <c r="E6935" s="350" t="s">
        <v>24</v>
      </c>
      <c r="F6935" s="349" t="s">
        <v>24</v>
      </c>
      <c r="G6935" s="349">
        <v>95428</v>
      </c>
      <c r="H6935" s="349" t="s">
        <v>8013</v>
      </c>
      <c r="I6935" s="349" t="s">
        <v>6830</v>
      </c>
      <c r="J6935" s="349" t="s">
        <v>1333</v>
      </c>
      <c r="K6935" s="350">
        <v>1.54</v>
      </c>
      <c r="L6935" s="349" t="s">
        <v>1138</v>
      </c>
    </row>
    <row r="6936" spans="1:12" ht="13.5" x14ac:dyDescent="0.25">
      <c r="A6936" s="349" t="s">
        <v>7994</v>
      </c>
      <c r="B6936" s="349" t="s">
        <v>7995</v>
      </c>
      <c r="C6936" s="349" t="s">
        <v>7996</v>
      </c>
      <c r="D6936" s="349" t="s">
        <v>7997</v>
      </c>
      <c r="E6936" s="350" t="s">
        <v>24</v>
      </c>
      <c r="F6936" s="349" t="s">
        <v>24</v>
      </c>
      <c r="G6936" s="349">
        <v>95429</v>
      </c>
      <c r="H6936" s="349" t="s">
        <v>8014</v>
      </c>
      <c r="I6936" s="349" t="s">
        <v>6830</v>
      </c>
      <c r="J6936" s="349" t="s">
        <v>1333</v>
      </c>
      <c r="K6936" s="350">
        <v>1.34</v>
      </c>
      <c r="L6936" s="349" t="s">
        <v>1138</v>
      </c>
    </row>
    <row r="6937" spans="1:12" ht="13.5" x14ac:dyDescent="0.25">
      <c r="A6937" s="349" t="s">
        <v>7994</v>
      </c>
      <c r="B6937" s="349" t="s">
        <v>7995</v>
      </c>
      <c r="C6937" s="349" t="s">
        <v>7996</v>
      </c>
      <c r="D6937" s="349" t="s">
        <v>7997</v>
      </c>
      <c r="E6937" s="350" t="s">
        <v>24</v>
      </c>
      <c r="F6937" s="349" t="s">
        <v>24</v>
      </c>
      <c r="G6937" s="349">
        <v>95430</v>
      </c>
      <c r="H6937" s="349" t="s">
        <v>8015</v>
      </c>
      <c r="I6937" s="349" t="s">
        <v>6830</v>
      </c>
      <c r="J6937" s="349" t="s">
        <v>1333</v>
      </c>
      <c r="K6937" s="350">
        <v>0.47</v>
      </c>
      <c r="L6937" s="349" t="s">
        <v>1138</v>
      </c>
    </row>
    <row r="6938" spans="1:12" ht="13.5" x14ac:dyDescent="0.25">
      <c r="A6938" s="349" t="s">
        <v>7994</v>
      </c>
      <c r="B6938" s="349" t="s">
        <v>7995</v>
      </c>
      <c r="C6938" s="349" t="s">
        <v>7996</v>
      </c>
      <c r="D6938" s="349" t="s">
        <v>7997</v>
      </c>
      <c r="E6938" s="350" t="s">
        <v>24</v>
      </c>
      <c r="F6938" s="349" t="s">
        <v>24</v>
      </c>
      <c r="G6938" s="349">
        <v>95875</v>
      </c>
      <c r="H6938" s="349" t="s">
        <v>8016</v>
      </c>
      <c r="I6938" s="349" t="s">
        <v>7834</v>
      </c>
      <c r="J6938" s="349" t="s">
        <v>1137</v>
      </c>
      <c r="K6938" s="350">
        <v>2.4300000000000002</v>
      </c>
      <c r="L6938" s="349" t="s">
        <v>1138</v>
      </c>
    </row>
    <row r="6939" spans="1:12" ht="13.5" x14ac:dyDescent="0.25">
      <c r="A6939" s="349" t="s">
        <v>7994</v>
      </c>
      <c r="B6939" s="349" t="s">
        <v>7995</v>
      </c>
      <c r="C6939" s="349" t="s">
        <v>7996</v>
      </c>
      <c r="D6939" s="349" t="s">
        <v>7997</v>
      </c>
      <c r="E6939" s="350" t="s">
        <v>24</v>
      </c>
      <c r="F6939" s="349" t="s">
        <v>24</v>
      </c>
      <c r="G6939" s="349">
        <v>95876</v>
      </c>
      <c r="H6939" s="349" t="s">
        <v>8017</v>
      </c>
      <c r="I6939" s="349" t="s">
        <v>7834</v>
      </c>
      <c r="J6939" s="349" t="s">
        <v>1333</v>
      </c>
      <c r="K6939" s="350">
        <v>2.12</v>
      </c>
      <c r="L6939" s="349" t="s">
        <v>1138</v>
      </c>
    </row>
    <row r="6940" spans="1:12" ht="13.5" x14ac:dyDescent="0.25">
      <c r="A6940" s="349" t="s">
        <v>7994</v>
      </c>
      <c r="B6940" s="349" t="s">
        <v>7995</v>
      </c>
      <c r="C6940" s="349" t="s">
        <v>7996</v>
      </c>
      <c r="D6940" s="349" t="s">
        <v>7997</v>
      </c>
      <c r="E6940" s="350" t="s">
        <v>24</v>
      </c>
      <c r="F6940" s="349" t="s">
        <v>24</v>
      </c>
      <c r="G6940" s="349">
        <v>95877</v>
      </c>
      <c r="H6940" s="349" t="s">
        <v>8018</v>
      </c>
      <c r="I6940" s="349" t="s">
        <v>7834</v>
      </c>
      <c r="J6940" s="349" t="s">
        <v>1333</v>
      </c>
      <c r="K6940" s="350">
        <v>1.83</v>
      </c>
      <c r="L6940" s="349" t="s">
        <v>1138</v>
      </c>
    </row>
    <row r="6941" spans="1:12" ht="13.5" x14ac:dyDescent="0.25">
      <c r="A6941" s="349" t="s">
        <v>7994</v>
      </c>
      <c r="B6941" s="349" t="s">
        <v>7995</v>
      </c>
      <c r="C6941" s="349" t="s">
        <v>7996</v>
      </c>
      <c r="D6941" s="349" t="s">
        <v>7997</v>
      </c>
      <c r="E6941" s="350" t="s">
        <v>24</v>
      </c>
      <c r="F6941" s="349" t="s">
        <v>24</v>
      </c>
      <c r="G6941" s="349">
        <v>95878</v>
      </c>
      <c r="H6941" s="349" t="s">
        <v>8019</v>
      </c>
      <c r="I6941" s="349" t="s">
        <v>6830</v>
      </c>
      <c r="J6941" s="349" t="s">
        <v>1137</v>
      </c>
      <c r="K6941" s="350">
        <v>1.63</v>
      </c>
      <c r="L6941" s="349" t="s">
        <v>1138</v>
      </c>
    </row>
    <row r="6942" spans="1:12" ht="13.5" x14ac:dyDescent="0.25">
      <c r="A6942" s="349" t="s">
        <v>7994</v>
      </c>
      <c r="B6942" s="349" t="s">
        <v>7995</v>
      </c>
      <c r="C6942" s="349" t="s">
        <v>7996</v>
      </c>
      <c r="D6942" s="349" t="s">
        <v>7997</v>
      </c>
      <c r="E6942" s="350" t="s">
        <v>24</v>
      </c>
      <c r="F6942" s="349" t="s">
        <v>24</v>
      </c>
      <c r="G6942" s="349">
        <v>95879</v>
      </c>
      <c r="H6942" s="349" t="s">
        <v>8020</v>
      </c>
      <c r="I6942" s="349" t="s">
        <v>6830</v>
      </c>
      <c r="J6942" s="349" t="s">
        <v>1333</v>
      </c>
      <c r="K6942" s="350">
        <v>1.44</v>
      </c>
      <c r="L6942" s="349" t="s">
        <v>1138</v>
      </c>
    </row>
    <row r="6943" spans="1:12" ht="13.5" x14ac:dyDescent="0.25">
      <c r="A6943" s="349" t="s">
        <v>7994</v>
      </c>
      <c r="B6943" s="349" t="s">
        <v>7995</v>
      </c>
      <c r="C6943" s="349" t="s">
        <v>7996</v>
      </c>
      <c r="D6943" s="349" t="s">
        <v>7997</v>
      </c>
      <c r="E6943" s="350" t="s">
        <v>24</v>
      </c>
      <c r="F6943" s="349" t="s">
        <v>24</v>
      </c>
      <c r="G6943" s="349">
        <v>95880</v>
      </c>
      <c r="H6943" s="349" t="s">
        <v>8021</v>
      </c>
      <c r="I6943" s="349" t="s">
        <v>6830</v>
      </c>
      <c r="J6943" s="349" t="s">
        <v>1333</v>
      </c>
      <c r="K6943" s="350">
        <v>1.22</v>
      </c>
      <c r="L6943" s="349" t="s">
        <v>1138</v>
      </c>
    </row>
    <row r="6944" spans="1:12" ht="13.5" x14ac:dyDescent="0.25">
      <c r="A6944" s="349" t="s">
        <v>7994</v>
      </c>
      <c r="B6944" s="349" t="s">
        <v>7995</v>
      </c>
      <c r="C6944" s="349" t="s">
        <v>7996</v>
      </c>
      <c r="D6944" s="349" t="s">
        <v>7997</v>
      </c>
      <c r="E6944" s="350" t="s">
        <v>24</v>
      </c>
      <c r="F6944" s="349" t="s">
        <v>24</v>
      </c>
      <c r="G6944" s="349">
        <v>97912</v>
      </c>
      <c r="H6944" s="349" t="s">
        <v>8022</v>
      </c>
      <c r="I6944" s="349" t="s">
        <v>7834</v>
      </c>
      <c r="J6944" s="349" t="s">
        <v>1137</v>
      </c>
      <c r="K6944" s="350">
        <v>3.65</v>
      </c>
      <c r="L6944" s="349" t="s">
        <v>1138</v>
      </c>
    </row>
    <row r="6945" spans="1:12" ht="13.5" x14ac:dyDescent="0.25">
      <c r="A6945" s="349" t="s">
        <v>7994</v>
      </c>
      <c r="B6945" s="349" t="s">
        <v>7995</v>
      </c>
      <c r="C6945" s="349" t="s">
        <v>7996</v>
      </c>
      <c r="D6945" s="349" t="s">
        <v>7997</v>
      </c>
      <c r="E6945" s="350" t="s">
        <v>24</v>
      </c>
      <c r="F6945" s="349" t="s">
        <v>24</v>
      </c>
      <c r="G6945" s="349">
        <v>97913</v>
      </c>
      <c r="H6945" s="349" t="s">
        <v>8023</v>
      </c>
      <c r="I6945" s="349" t="s">
        <v>7834</v>
      </c>
      <c r="J6945" s="349" t="s">
        <v>1137</v>
      </c>
      <c r="K6945" s="350">
        <v>3.17</v>
      </c>
      <c r="L6945" s="349" t="s">
        <v>1138</v>
      </c>
    </row>
    <row r="6946" spans="1:12" ht="13.5" x14ac:dyDescent="0.25">
      <c r="A6946" s="349" t="s">
        <v>7994</v>
      </c>
      <c r="B6946" s="349" t="s">
        <v>7995</v>
      </c>
      <c r="C6946" s="349" t="s">
        <v>7996</v>
      </c>
      <c r="D6946" s="349" t="s">
        <v>7997</v>
      </c>
      <c r="E6946" s="350" t="s">
        <v>24</v>
      </c>
      <c r="F6946" s="349" t="s">
        <v>24</v>
      </c>
      <c r="G6946" s="349">
        <v>97914</v>
      </c>
      <c r="H6946" s="349" t="s">
        <v>8024</v>
      </c>
      <c r="I6946" s="349" t="s">
        <v>7834</v>
      </c>
      <c r="J6946" s="349" t="s">
        <v>1137</v>
      </c>
      <c r="K6946" s="350">
        <v>2.9</v>
      </c>
      <c r="L6946" s="349" t="s">
        <v>1138</v>
      </c>
    </row>
    <row r="6947" spans="1:12" ht="13.5" x14ac:dyDescent="0.25">
      <c r="A6947" s="349" t="s">
        <v>7994</v>
      </c>
      <c r="B6947" s="349" t="s">
        <v>7995</v>
      </c>
      <c r="C6947" s="349" t="s">
        <v>7996</v>
      </c>
      <c r="D6947" s="349" t="s">
        <v>7997</v>
      </c>
      <c r="E6947" s="350" t="s">
        <v>24</v>
      </c>
      <c r="F6947" s="349" t="s">
        <v>24</v>
      </c>
      <c r="G6947" s="349">
        <v>97915</v>
      </c>
      <c r="H6947" s="349" t="s">
        <v>8025</v>
      </c>
      <c r="I6947" s="349" t="s">
        <v>7834</v>
      </c>
      <c r="J6947" s="349" t="s">
        <v>1137</v>
      </c>
      <c r="K6947" s="350">
        <v>1.1599999999999999</v>
      </c>
      <c r="L6947" s="349" t="s">
        <v>1138</v>
      </c>
    </row>
    <row r="6948" spans="1:12" ht="13.5" x14ac:dyDescent="0.25">
      <c r="A6948" s="349" t="s">
        <v>7994</v>
      </c>
      <c r="B6948" s="349" t="s">
        <v>7995</v>
      </c>
      <c r="C6948" s="349" t="s">
        <v>7996</v>
      </c>
      <c r="D6948" s="349" t="s">
        <v>7997</v>
      </c>
      <c r="E6948" s="350" t="s">
        <v>24</v>
      </c>
      <c r="F6948" s="349" t="s">
        <v>24</v>
      </c>
      <c r="G6948" s="349">
        <v>100937</v>
      </c>
      <c r="H6948" s="349" t="s">
        <v>8026</v>
      </c>
      <c r="I6948" s="349" t="s">
        <v>7834</v>
      </c>
      <c r="J6948" s="349" t="s">
        <v>1137</v>
      </c>
      <c r="K6948" s="350">
        <v>8.7200000000000006</v>
      </c>
      <c r="L6948" s="349" t="s">
        <v>1138</v>
      </c>
    </row>
    <row r="6949" spans="1:12" ht="13.5" x14ac:dyDescent="0.25">
      <c r="A6949" s="349" t="s">
        <v>7994</v>
      </c>
      <c r="B6949" s="349" t="s">
        <v>7995</v>
      </c>
      <c r="C6949" s="349" t="s">
        <v>7996</v>
      </c>
      <c r="D6949" s="349" t="s">
        <v>7997</v>
      </c>
      <c r="E6949" s="350" t="s">
        <v>24</v>
      </c>
      <c r="F6949" s="349" t="s">
        <v>24</v>
      </c>
      <c r="G6949" s="349">
        <v>100938</v>
      </c>
      <c r="H6949" s="349" t="s">
        <v>8027</v>
      </c>
      <c r="I6949" s="349" t="s">
        <v>7834</v>
      </c>
      <c r="J6949" s="349" t="s">
        <v>1137</v>
      </c>
      <c r="K6949" s="350">
        <v>7.34</v>
      </c>
      <c r="L6949" s="349" t="s">
        <v>1138</v>
      </c>
    </row>
    <row r="6950" spans="1:12" ht="13.5" x14ac:dyDescent="0.25">
      <c r="A6950" s="349" t="s">
        <v>7994</v>
      </c>
      <c r="B6950" s="349" t="s">
        <v>7995</v>
      </c>
      <c r="C6950" s="349" t="s">
        <v>7996</v>
      </c>
      <c r="D6950" s="349" t="s">
        <v>7997</v>
      </c>
      <c r="E6950" s="350" t="s">
        <v>24</v>
      </c>
      <c r="F6950" s="349" t="s">
        <v>24</v>
      </c>
      <c r="G6950" s="349">
        <v>100939</v>
      </c>
      <c r="H6950" s="349" t="s">
        <v>8028</v>
      </c>
      <c r="I6950" s="349" t="s">
        <v>7834</v>
      </c>
      <c r="J6950" s="349" t="s">
        <v>1333</v>
      </c>
      <c r="K6950" s="350">
        <v>6.49</v>
      </c>
      <c r="L6950" s="349" t="s">
        <v>1138</v>
      </c>
    </row>
    <row r="6951" spans="1:12" ht="13.5" x14ac:dyDescent="0.25">
      <c r="A6951" s="349" t="s">
        <v>7994</v>
      </c>
      <c r="B6951" s="349" t="s">
        <v>7995</v>
      </c>
      <c r="C6951" s="349" t="s">
        <v>7996</v>
      </c>
      <c r="D6951" s="349" t="s">
        <v>7997</v>
      </c>
      <c r="E6951" s="350" t="s">
        <v>24</v>
      </c>
      <c r="F6951" s="349" t="s">
        <v>24</v>
      </c>
      <c r="G6951" s="349">
        <v>100940</v>
      </c>
      <c r="H6951" s="349" t="s">
        <v>8029</v>
      </c>
      <c r="I6951" s="349" t="s">
        <v>7834</v>
      </c>
      <c r="J6951" s="349" t="s">
        <v>1333</v>
      </c>
      <c r="K6951" s="350">
        <v>5.53</v>
      </c>
      <c r="L6951" s="349" t="s">
        <v>1138</v>
      </c>
    </row>
    <row r="6952" spans="1:12" ht="13.5" x14ac:dyDescent="0.25">
      <c r="A6952" s="349" t="s">
        <v>7994</v>
      </c>
      <c r="B6952" s="349" t="s">
        <v>7995</v>
      </c>
      <c r="C6952" s="349" t="s">
        <v>7996</v>
      </c>
      <c r="D6952" s="349" t="s">
        <v>7997</v>
      </c>
      <c r="E6952" s="350" t="s">
        <v>24</v>
      </c>
      <c r="F6952" s="349" t="s">
        <v>24</v>
      </c>
      <c r="G6952" s="349">
        <v>100941</v>
      </c>
      <c r="H6952" s="349" t="s">
        <v>8030</v>
      </c>
      <c r="I6952" s="349" t="s">
        <v>6830</v>
      </c>
      <c r="J6952" s="349" t="s">
        <v>1137</v>
      </c>
      <c r="K6952" s="350">
        <v>5.81</v>
      </c>
      <c r="L6952" s="349" t="s">
        <v>1138</v>
      </c>
    </row>
    <row r="6953" spans="1:12" ht="13.5" x14ac:dyDescent="0.25">
      <c r="A6953" s="349" t="s">
        <v>7994</v>
      </c>
      <c r="B6953" s="349" t="s">
        <v>7995</v>
      </c>
      <c r="C6953" s="349" t="s">
        <v>7996</v>
      </c>
      <c r="D6953" s="349" t="s">
        <v>7997</v>
      </c>
      <c r="E6953" s="350" t="s">
        <v>24</v>
      </c>
      <c r="F6953" s="349" t="s">
        <v>24</v>
      </c>
      <c r="G6953" s="349">
        <v>100942</v>
      </c>
      <c r="H6953" s="349" t="s">
        <v>8031</v>
      </c>
      <c r="I6953" s="349" t="s">
        <v>6830</v>
      </c>
      <c r="J6953" s="349" t="s">
        <v>1137</v>
      </c>
      <c r="K6953" s="350">
        <v>4.8899999999999997</v>
      </c>
      <c r="L6953" s="349" t="s">
        <v>1138</v>
      </c>
    </row>
    <row r="6954" spans="1:12" ht="13.5" x14ac:dyDescent="0.25">
      <c r="A6954" s="349" t="s">
        <v>7994</v>
      </c>
      <c r="B6954" s="349" t="s">
        <v>7995</v>
      </c>
      <c r="C6954" s="349" t="s">
        <v>7996</v>
      </c>
      <c r="D6954" s="349" t="s">
        <v>7997</v>
      </c>
      <c r="E6954" s="350" t="s">
        <v>24</v>
      </c>
      <c r="F6954" s="349" t="s">
        <v>24</v>
      </c>
      <c r="G6954" s="349">
        <v>100943</v>
      </c>
      <c r="H6954" s="349" t="s">
        <v>8032</v>
      </c>
      <c r="I6954" s="349" t="s">
        <v>6830</v>
      </c>
      <c r="J6954" s="349" t="s">
        <v>1333</v>
      </c>
      <c r="K6954" s="350">
        <v>4.3099999999999996</v>
      </c>
      <c r="L6954" s="349" t="s">
        <v>1138</v>
      </c>
    </row>
    <row r="6955" spans="1:12" ht="13.5" x14ac:dyDescent="0.25">
      <c r="A6955" s="349" t="s">
        <v>7994</v>
      </c>
      <c r="B6955" s="349" t="s">
        <v>7995</v>
      </c>
      <c r="C6955" s="349" t="s">
        <v>7996</v>
      </c>
      <c r="D6955" s="349" t="s">
        <v>7997</v>
      </c>
      <c r="E6955" s="350" t="s">
        <v>24</v>
      </c>
      <c r="F6955" s="349" t="s">
        <v>24</v>
      </c>
      <c r="G6955" s="349">
        <v>100944</v>
      </c>
      <c r="H6955" s="349" t="s">
        <v>8033</v>
      </c>
      <c r="I6955" s="349" t="s">
        <v>6830</v>
      </c>
      <c r="J6955" s="349" t="s">
        <v>1333</v>
      </c>
      <c r="K6955" s="350">
        <v>3.69</v>
      </c>
      <c r="L6955" s="349" t="s">
        <v>1138</v>
      </c>
    </row>
    <row r="6956" spans="1:12" ht="13.5" x14ac:dyDescent="0.25">
      <c r="A6956" s="349" t="s">
        <v>7994</v>
      </c>
      <c r="B6956" s="349" t="s">
        <v>7995</v>
      </c>
      <c r="C6956" s="349" t="s">
        <v>7996</v>
      </c>
      <c r="D6956" s="349" t="s">
        <v>7997</v>
      </c>
      <c r="E6956" s="350" t="s">
        <v>24</v>
      </c>
      <c r="F6956" s="349" t="s">
        <v>24</v>
      </c>
      <c r="G6956" s="349">
        <v>100945</v>
      </c>
      <c r="H6956" s="349" t="s">
        <v>8034</v>
      </c>
      <c r="I6956" s="349" t="s">
        <v>6830</v>
      </c>
      <c r="J6956" s="349" t="s">
        <v>1137</v>
      </c>
      <c r="K6956" s="350">
        <v>2.78</v>
      </c>
      <c r="L6956" s="349" t="s">
        <v>1138</v>
      </c>
    </row>
    <row r="6957" spans="1:12" ht="13.5" x14ac:dyDescent="0.25">
      <c r="A6957" s="349" t="s">
        <v>7994</v>
      </c>
      <c r="B6957" s="349" t="s">
        <v>7995</v>
      </c>
      <c r="C6957" s="349" t="s">
        <v>7996</v>
      </c>
      <c r="D6957" s="349" t="s">
        <v>7997</v>
      </c>
      <c r="E6957" s="350" t="s">
        <v>24</v>
      </c>
      <c r="F6957" s="349" t="s">
        <v>24</v>
      </c>
      <c r="G6957" s="349">
        <v>100946</v>
      </c>
      <c r="H6957" s="349" t="s">
        <v>8035</v>
      </c>
      <c r="I6957" s="349" t="s">
        <v>6830</v>
      </c>
      <c r="J6957" s="349" t="s">
        <v>1137</v>
      </c>
      <c r="K6957" s="350">
        <v>2.39</v>
      </c>
      <c r="L6957" s="349" t="s">
        <v>1138</v>
      </c>
    </row>
    <row r="6958" spans="1:12" ht="13.5" x14ac:dyDescent="0.25">
      <c r="A6958" s="349" t="s">
        <v>7994</v>
      </c>
      <c r="B6958" s="349" t="s">
        <v>7995</v>
      </c>
      <c r="C6958" s="349" t="s">
        <v>7996</v>
      </c>
      <c r="D6958" s="349" t="s">
        <v>7997</v>
      </c>
      <c r="E6958" s="350" t="s">
        <v>24</v>
      </c>
      <c r="F6958" s="349" t="s">
        <v>24</v>
      </c>
      <c r="G6958" s="349">
        <v>100947</v>
      </c>
      <c r="H6958" s="349" t="s">
        <v>8036</v>
      </c>
      <c r="I6958" s="349" t="s">
        <v>6830</v>
      </c>
      <c r="J6958" s="349" t="s">
        <v>1137</v>
      </c>
      <c r="K6958" s="350">
        <v>2.21</v>
      </c>
      <c r="L6958" s="349" t="s">
        <v>1138</v>
      </c>
    </row>
    <row r="6959" spans="1:12" ht="13.5" x14ac:dyDescent="0.25">
      <c r="A6959" s="349" t="s">
        <v>7994</v>
      </c>
      <c r="B6959" s="349" t="s">
        <v>7995</v>
      </c>
      <c r="C6959" s="349" t="s">
        <v>7996</v>
      </c>
      <c r="D6959" s="349" t="s">
        <v>7997</v>
      </c>
      <c r="E6959" s="350" t="s">
        <v>24</v>
      </c>
      <c r="F6959" s="349" t="s">
        <v>24</v>
      </c>
      <c r="G6959" s="349">
        <v>100948</v>
      </c>
      <c r="H6959" s="349" t="s">
        <v>8037</v>
      </c>
      <c r="I6959" s="349" t="s">
        <v>6830</v>
      </c>
      <c r="J6959" s="349" t="s">
        <v>1137</v>
      </c>
      <c r="K6959" s="350">
        <v>0.87</v>
      </c>
      <c r="L6959" s="349" t="s">
        <v>1138</v>
      </c>
    </row>
    <row r="6960" spans="1:12" ht="13.5" x14ac:dyDescent="0.25">
      <c r="A6960" s="349" t="s">
        <v>7994</v>
      </c>
      <c r="B6960" s="349" t="s">
        <v>7995</v>
      </c>
      <c r="C6960" s="349" t="s">
        <v>7996</v>
      </c>
      <c r="D6960" s="349" t="s">
        <v>7997</v>
      </c>
      <c r="E6960" s="350" t="s">
        <v>24</v>
      </c>
      <c r="F6960" s="349" t="s">
        <v>24</v>
      </c>
      <c r="G6960" s="349">
        <v>100949</v>
      </c>
      <c r="H6960" s="349" t="s">
        <v>8038</v>
      </c>
      <c r="I6960" s="349" t="s">
        <v>6830</v>
      </c>
      <c r="J6960" s="349" t="s">
        <v>1137</v>
      </c>
      <c r="K6960" s="350">
        <v>6.61</v>
      </c>
      <c r="L6960" s="349" t="s">
        <v>1138</v>
      </c>
    </row>
    <row r="6961" spans="1:12" ht="13.5" x14ac:dyDescent="0.25">
      <c r="A6961" s="349" t="s">
        <v>7994</v>
      </c>
      <c r="B6961" s="349" t="s">
        <v>7995</v>
      </c>
      <c r="C6961" s="349" t="s">
        <v>7996</v>
      </c>
      <c r="D6961" s="349" t="s">
        <v>7997</v>
      </c>
      <c r="E6961" s="350" t="s">
        <v>24</v>
      </c>
      <c r="F6961" s="349" t="s">
        <v>24</v>
      </c>
      <c r="G6961" s="349">
        <v>100950</v>
      </c>
      <c r="H6961" s="349" t="s">
        <v>8039</v>
      </c>
      <c r="I6961" s="349" t="s">
        <v>6830</v>
      </c>
      <c r="J6961" s="349" t="s">
        <v>1333</v>
      </c>
      <c r="K6961" s="350">
        <v>3.52</v>
      </c>
      <c r="L6961" s="349" t="s">
        <v>1138</v>
      </c>
    </row>
    <row r="6962" spans="1:12" ht="13.5" x14ac:dyDescent="0.25">
      <c r="A6962" s="349" t="s">
        <v>7994</v>
      </c>
      <c r="B6962" s="349" t="s">
        <v>7995</v>
      </c>
      <c r="C6962" s="349" t="s">
        <v>7996</v>
      </c>
      <c r="D6962" s="349" t="s">
        <v>7997</v>
      </c>
      <c r="E6962" s="350" t="s">
        <v>24</v>
      </c>
      <c r="F6962" s="349" t="s">
        <v>24</v>
      </c>
      <c r="G6962" s="349">
        <v>100951</v>
      </c>
      <c r="H6962" s="349" t="s">
        <v>8040</v>
      </c>
      <c r="I6962" s="349" t="s">
        <v>6830</v>
      </c>
      <c r="J6962" s="349" t="s">
        <v>1333</v>
      </c>
      <c r="K6962" s="350">
        <v>3.04</v>
      </c>
      <c r="L6962" s="349" t="s">
        <v>1138</v>
      </c>
    </row>
    <row r="6963" spans="1:12" ht="13.5" x14ac:dyDescent="0.25">
      <c r="A6963" s="349" t="s">
        <v>7994</v>
      </c>
      <c r="B6963" s="349" t="s">
        <v>7995</v>
      </c>
      <c r="C6963" s="349" t="s">
        <v>7996</v>
      </c>
      <c r="D6963" s="349" t="s">
        <v>7997</v>
      </c>
      <c r="E6963" s="350" t="s">
        <v>24</v>
      </c>
      <c r="F6963" s="349" t="s">
        <v>24</v>
      </c>
      <c r="G6963" s="349">
        <v>100952</v>
      </c>
      <c r="H6963" s="349" t="s">
        <v>8041</v>
      </c>
      <c r="I6963" s="349" t="s">
        <v>6830</v>
      </c>
      <c r="J6963" s="349" t="s">
        <v>1333</v>
      </c>
      <c r="K6963" s="350">
        <v>2.8</v>
      </c>
      <c r="L6963" s="349" t="s">
        <v>1138</v>
      </c>
    </row>
    <row r="6964" spans="1:12" ht="13.5" x14ac:dyDescent="0.25">
      <c r="A6964" s="349" t="s">
        <v>7994</v>
      </c>
      <c r="B6964" s="349" t="s">
        <v>7995</v>
      </c>
      <c r="C6964" s="349" t="s">
        <v>7996</v>
      </c>
      <c r="D6964" s="349" t="s">
        <v>7997</v>
      </c>
      <c r="E6964" s="350" t="s">
        <v>24</v>
      </c>
      <c r="F6964" s="349" t="s">
        <v>24</v>
      </c>
      <c r="G6964" s="349">
        <v>100953</v>
      </c>
      <c r="H6964" s="349" t="s">
        <v>8042</v>
      </c>
      <c r="I6964" s="349" t="s">
        <v>6830</v>
      </c>
      <c r="J6964" s="349" t="s">
        <v>1333</v>
      </c>
      <c r="K6964" s="350">
        <v>1.1000000000000001</v>
      </c>
      <c r="L6964" s="349" t="s">
        <v>1138</v>
      </c>
    </row>
    <row r="6965" spans="1:12" ht="13.5" x14ac:dyDescent="0.25">
      <c r="A6965" s="349" t="s">
        <v>7994</v>
      </c>
      <c r="B6965" s="349" t="s">
        <v>7995</v>
      </c>
      <c r="C6965" s="349" t="s">
        <v>7996</v>
      </c>
      <c r="D6965" s="349" t="s">
        <v>7997</v>
      </c>
      <c r="E6965" s="350" t="s">
        <v>24</v>
      </c>
      <c r="F6965" s="349" t="s">
        <v>24</v>
      </c>
      <c r="G6965" s="349">
        <v>100954</v>
      </c>
      <c r="H6965" s="349" t="s">
        <v>8043</v>
      </c>
      <c r="I6965" s="349" t="s">
        <v>6830</v>
      </c>
      <c r="J6965" s="349" t="s">
        <v>1333</v>
      </c>
      <c r="K6965" s="350">
        <v>8.3800000000000008</v>
      </c>
      <c r="L6965" s="349" t="s">
        <v>1138</v>
      </c>
    </row>
    <row r="6966" spans="1:12" ht="13.5" x14ac:dyDescent="0.25">
      <c r="A6966" s="349" t="s">
        <v>7994</v>
      </c>
      <c r="B6966" s="349" t="s">
        <v>7995</v>
      </c>
      <c r="C6966" s="349" t="s">
        <v>7996</v>
      </c>
      <c r="D6966" s="349" t="s">
        <v>7997</v>
      </c>
      <c r="E6966" s="350" t="s">
        <v>24</v>
      </c>
      <c r="F6966" s="349" t="s">
        <v>24</v>
      </c>
      <c r="G6966" s="349">
        <v>100955</v>
      </c>
      <c r="H6966" s="349" t="s">
        <v>8044</v>
      </c>
      <c r="I6966" s="349" t="s">
        <v>7834</v>
      </c>
      <c r="J6966" s="349" t="s">
        <v>1333</v>
      </c>
      <c r="K6966" s="350">
        <v>4.8600000000000003</v>
      </c>
      <c r="L6966" s="349" t="s">
        <v>1138</v>
      </c>
    </row>
    <row r="6967" spans="1:12" ht="13.5" x14ac:dyDescent="0.25">
      <c r="A6967" s="349" t="s">
        <v>7994</v>
      </c>
      <c r="B6967" s="349" t="s">
        <v>7995</v>
      </c>
      <c r="C6967" s="349" t="s">
        <v>7996</v>
      </c>
      <c r="D6967" s="349" t="s">
        <v>7997</v>
      </c>
      <c r="E6967" s="350" t="s">
        <v>24</v>
      </c>
      <c r="F6967" s="349" t="s">
        <v>24</v>
      </c>
      <c r="G6967" s="349">
        <v>100956</v>
      </c>
      <c r="H6967" s="349" t="s">
        <v>8045</v>
      </c>
      <c r="I6967" s="349" t="s">
        <v>7834</v>
      </c>
      <c r="J6967" s="349" t="s">
        <v>1333</v>
      </c>
      <c r="K6967" s="350">
        <v>4.21</v>
      </c>
      <c r="L6967" s="349" t="s">
        <v>1138</v>
      </c>
    </row>
    <row r="6968" spans="1:12" ht="13.5" x14ac:dyDescent="0.25">
      <c r="A6968" s="349" t="s">
        <v>7994</v>
      </c>
      <c r="B6968" s="349" t="s">
        <v>7995</v>
      </c>
      <c r="C6968" s="349" t="s">
        <v>7996</v>
      </c>
      <c r="D6968" s="349" t="s">
        <v>7997</v>
      </c>
      <c r="E6968" s="350" t="s">
        <v>24</v>
      </c>
      <c r="F6968" s="349" t="s">
        <v>24</v>
      </c>
      <c r="G6968" s="349">
        <v>100957</v>
      </c>
      <c r="H6968" s="349" t="s">
        <v>8046</v>
      </c>
      <c r="I6968" s="349" t="s">
        <v>7834</v>
      </c>
      <c r="J6968" s="349" t="s">
        <v>1333</v>
      </c>
      <c r="K6968" s="350">
        <v>3.85</v>
      </c>
      <c r="L6968" s="349" t="s">
        <v>1138</v>
      </c>
    </row>
    <row r="6969" spans="1:12" ht="13.5" x14ac:dyDescent="0.25">
      <c r="A6969" s="349" t="s">
        <v>7994</v>
      </c>
      <c r="B6969" s="349" t="s">
        <v>7995</v>
      </c>
      <c r="C6969" s="349" t="s">
        <v>7996</v>
      </c>
      <c r="D6969" s="349" t="s">
        <v>7997</v>
      </c>
      <c r="E6969" s="350" t="s">
        <v>24</v>
      </c>
      <c r="F6969" s="349" t="s">
        <v>24</v>
      </c>
      <c r="G6969" s="349">
        <v>100958</v>
      </c>
      <c r="H6969" s="349" t="s">
        <v>8047</v>
      </c>
      <c r="I6969" s="349" t="s">
        <v>7834</v>
      </c>
      <c r="J6969" s="349" t="s">
        <v>1333</v>
      </c>
      <c r="K6969" s="350">
        <v>1.54</v>
      </c>
      <c r="L6969" s="349" t="s">
        <v>1138</v>
      </c>
    </row>
    <row r="6970" spans="1:12" ht="13.5" x14ac:dyDescent="0.25">
      <c r="A6970" s="349" t="s">
        <v>7994</v>
      </c>
      <c r="B6970" s="349" t="s">
        <v>7995</v>
      </c>
      <c r="C6970" s="349" t="s">
        <v>7996</v>
      </c>
      <c r="D6970" s="349" t="s">
        <v>7997</v>
      </c>
      <c r="E6970" s="350" t="s">
        <v>24</v>
      </c>
      <c r="F6970" s="349" t="s">
        <v>24</v>
      </c>
      <c r="G6970" s="349">
        <v>100959</v>
      </c>
      <c r="H6970" s="349" t="s">
        <v>8048</v>
      </c>
      <c r="I6970" s="349" t="s">
        <v>7834</v>
      </c>
      <c r="J6970" s="349" t="s">
        <v>1333</v>
      </c>
      <c r="K6970" s="350">
        <v>11.58</v>
      </c>
      <c r="L6970" s="349" t="s">
        <v>1138</v>
      </c>
    </row>
    <row r="6971" spans="1:12" ht="13.5" x14ac:dyDescent="0.25">
      <c r="A6971" s="349" t="s">
        <v>7994</v>
      </c>
      <c r="B6971" s="349" t="s">
        <v>7995</v>
      </c>
      <c r="C6971" s="349" t="s">
        <v>7996</v>
      </c>
      <c r="D6971" s="349" t="s">
        <v>7997</v>
      </c>
      <c r="E6971" s="350" t="s">
        <v>24</v>
      </c>
      <c r="F6971" s="349" t="s">
        <v>24</v>
      </c>
      <c r="G6971" s="349">
        <v>100960</v>
      </c>
      <c r="H6971" s="349" t="s">
        <v>8049</v>
      </c>
      <c r="I6971" s="349" t="s">
        <v>7834</v>
      </c>
      <c r="J6971" s="349" t="s">
        <v>1333</v>
      </c>
      <c r="K6971" s="350">
        <v>3.61</v>
      </c>
      <c r="L6971" s="349" t="s">
        <v>1138</v>
      </c>
    </row>
    <row r="6972" spans="1:12" ht="13.5" x14ac:dyDescent="0.25">
      <c r="A6972" s="349" t="s">
        <v>7994</v>
      </c>
      <c r="B6972" s="349" t="s">
        <v>7995</v>
      </c>
      <c r="C6972" s="349" t="s">
        <v>7996</v>
      </c>
      <c r="D6972" s="349" t="s">
        <v>7997</v>
      </c>
      <c r="E6972" s="350" t="s">
        <v>24</v>
      </c>
      <c r="F6972" s="349" t="s">
        <v>24</v>
      </c>
      <c r="G6972" s="349">
        <v>100961</v>
      </c>
      <c r="H6972" s="349" t="s">
        <v>8050</v>
      </c>
      <c r="I6972" s="349" t="s">
        <v>7834</v>
      </c>
      <c r="J6972" s="349" t="s">
        <v>1333</v>
      </c>
      <c r="K6972" s="350">
        <v>3.13</v>
      </c>
      <c r="L6972" s="349" t="s">
        <v>1138</v>
      </c>
    </row>
    <row r="6973" spans="1:12" ht="13.5" x14ac:dyDescent="0.25">
      <c r="A6973" s="349" t="s">
        <v>7994</v>
      </c>
      <c r="B6973" s="349" t="s">
        <v>7995</v>
      </c>
      <c r="C6973" s="349" t="s">
        <v>7996</v>
      </c>
      <c r="D6973" s="349" t="s">
        <v>7997</v>
      </c>
      <c r="E6973" s="350" t="s">
        <v>24</v>
      </c>
      <c r="F6973" s="349" t="s">
        <v>24</v>
      </c>
      <c r="G6973" s="349">
        <v>100962</v>
      </c>
      <c r="H6973" s="349" t="s">
        <v>8051</v>
      </c>
      <c r="I6973" s="349" t="s">
        <v>7834</v>
      </c>
      <c r="J6973" s="349" t="s">
        <v>1333</v>
      </c>
      <c r="K6973" s="350">
        <v>2.86</v>
      </c>
      <c r="L6973" s="349" t="s">
        <v>1138</v>
      </c>
    </row>
    <row r="6974" spans="1:12" ht="13.5" x14ac:dyDescent="0.25">
      <c r="A6974" s="349" t="s">
        <v>7994</v>
      </c>
      <c r="B6974" s="349" t="s">
        <v>7995</v>
      </c>
      <c r="C6974" s="349" t="s">
        <v>7996</v>
      </c>
      <c r="D6974" s="349" t="s">
        <v>7997</v>
      </c>
      <c r="E6974" s="350" t="s">
        <v>24</v>
      </c>
      <c r="F6974" s="349" t="s">
        <v>24</v>
      </c>
      <c r="G6974" s="349">
        <v>100963</v>
      </c>
      <c r="H6974" s="349" t="s">
        <v>8052</v>
      </c>
      <c r="I6974" s="349" t="s">
        <v>7834</v>
      </c>
      <c r="J6974" s="349" t="s">
        <v>1333</v>
      </c>
      <c r="K6974" s="350">
        <v>1.1200000000000001</v>
      </c>
      <c r="L6974" s="349" t="s">
        <v>1138</v>
      </c>
    </row>
    <row r="6975" spans="1:12" ht="13.5" x14ac:dyDescent="0.25">
      <c r="A6975" s="349" t="s">
        <v>7994</v>
      </c>
      <c r="B6975" s="349" t="s">
        <v>7995</v>
      </c>
      <c r="C6975" s="349" t="s">
        <v>7996</v>
      </c>
      <c r="D6975" s="349" t="s">
        <v>7997</v>
      </c>
      <c r="E6975" s="350" t="s">
        <v>24</v>
      </c>
      <c r="F6975" s="349" t="s">
        <v>24</v>
      </c>
      <c r="G6975" s="349">
        <v>100964</v>
      </c>
      <c r="H6975" s="349" t="s">
        <v>8053</v>
      </c>
      <c r="I6975" s="349" t="s">
        <v>7834</v>
      </c>
      <c r="J6975" s="349" t="s">
        <v>1333</v>
      </c>
      <c r="K6975" s="350">
        <v>8.68</v>
      </c>
      <c r="L6975" s="349" t="s">
        <v>1138</v>
      </c>
    </row>
    <row r="6976" spans="1:12" ht="13.5" x14ac:dyDescent="0.25">
      <c r="A6976" s="349" t="s">
        <v>7994</v>
      </c>
      <c r="B6976" s="349" t="s">
        <v>7995</v>
      </c>
      <c r="C6976" s="349" t="s">
        <v>7996</v>
      </c>
      <c r="D6976" s="349" t="s">
        <v>7997</v>
      </c>
      <c r="E6976" s="350" t="s">
        <v>24</v>
      </c>
      <c r="F6976" s="349" t="s">
        <v>24</v>
      </c>
      <c r="G6976" s="349">
        <v>100973</v>
      </c>
      <c r="H6976" s="349" t="s">
        <v>8054</v>
      </c>
      <c r="I6976" s="349" t="s">
        <v>191</v>
      </c>
      <c r="J6976" s="349" t="s">
        <v>1137</v>
      </c>
      <c r="K6976" s="350">
        <v>9.11</v>
      </c>
      <c r="L6976" s="349" t="s">
        <v>1138</v>
      </c>
    </row>
    <row r="6977" spans="1:12" ht="13.5" x14ac:dyDescent="0.25">
      <c r="A6977" s="349" t="s">
        <v>7994</v>
      </c>
      <c r="B6977" s="349" t="s">
        <v>7995</v>
      </c>
      <c r="C6977" s="349" t="s">
        <v>7996</v>
      </c>
      <c r="D6977" s="349" t="s">
        <v>7997</v>
      </c>
      <c r="E6977" s="350" t="s">
        <v>24</v>
      </c>
      <c r="F6977" s="349" t="s">
        <v>24</v>
      </c>
      <c r="G6977" s="349">
        <v>100974</v>
      </c>
      <c r="H6977" s="349" t="s">
        <v>8055</v>
      </c>
      <c r="I6977" s="349" t="s">
        <v>191</v>
      </c>
      <c r="J6977" s="349" t="s">
        <v>1137</v>
      </c>
      <c r="K6977" s="350">
        <v>8.7899999999999991</v>
      </c>
      <c r="L6977" s="349" t="s">
        <v>1138</v>
      </c>
    </row>
    <row r="6978" spans="1:12" ht="13.5" x14ac:dyDescent="0.25">
      <c r="A6978" s="349" t="s">
        <v>7994</v>
      </c>
      <c r="B6978" s="349" t="s">
        <v>7995</v>
      </c>
      <c r="C6978" s="349" t="s">
        <v>7996</v>
      </c>
      <c r="D6978" s="349" t="s">
        <v>7997</v>
      </c>
      <c r="E6978" s="350" t="s">
        <v>24</v>
      </c>
      <c r="F6978" s="349" t="s">
        <v>24</v>
      </c>
      <c r="G6978" s="349">
        <v>100975</v>
      </c>
      <c r="H6978" s="349" t="s">
        <v>8056</v>
      </c>
      <c r="I6978" s="349" t="s">
        <v>191</v>
      </c>
      <c r="J6978" s="349" t="s">
        <v>1333</v>
      </c>
      <c r="K6978" s="350">
        <v>8.89</v>
      </c>
      <c r="L6978" s="349" t="s">
        <v>1138</v>
      </c>
    </row>
    <row r="6979" spans="1:12" ht="13.5" x14ac:dyDescent="0.25">
      <c r="A6979" s="349" t="s">
        <v>7994</v>
      </c>
      <c r="B6979" s="349" t="s">
        <v>7995</v>
      </c>
      <c r="C6979" s="349" t="s">
        <v>8057</v>
      </c>
      <c r="D6979" s="349" t="s">
        <v>8058</v>
      </c>
      <c r="E6979" s="350" t="s">
        <v>24</v>
      </c>
      <c r="F6979" s="349" t="s">
        <v>24</v>
      </c>
      <c r="G6979" s="349">
        <v>100965</v>
      </c>
      <c r="H6979" s="349" t="s">
        <v>8059</v>
      </c>
      <c r="I6979" s="349" t="s">
        <v>6830</v>
      </c>
      <c r="J6979" s="349" t="s">
        <v>1333</v>
      </c>
      <c r="K6979" s="350">
        <v>1.79</v>
      </c>
      <c r="L6979" s="349" t="s">
        <v>1138</v>
      </c>
    </row>
    <row r="6980" spans="1:12" ht="13.5" x14ac:dyDescent="0.25">
      <c r="A6980" s="349" t="s">
        <v>7994</v>
      </c>
      <c r="B6980" s="349" t="s">
        <v>7995</v>
      </c>
      <c r="C6980" s="349" t="s">
        <v>8057</v>
      </c>
      <c r="D6980" s="349" t="s">
        <v>8058</v>
      </c>
      <c r="E6980" s="350" t="s">
        <v>24</v>
      </c>
      <c r="F6980" s="349" t="s">
        <v>24</v>
      </c>
      <c r="G6980" s="349">
        <v>100966</v>
      </c>
      <c r="H6980" s="349" t="s">
        <v>8060</v>
      </c>
      <c r="I6980" s="349" t="s">
        <v>6830</v>
      </c>
      <c r="J6980" s="349" t="s">
        <v>1333</v>
      </c>
      <c r="K6980" s="350">
        <v>1.53</v>
      </c>
      <c r="L6980" s="349" t="s">
        <v>1138</v>
      </c>
    </row>
    <row r="6981" spans="1:12" ht="13.5" x14ac:dyDescent="0.25">
      <c r="A6981" s="349" t="s">
        <v>7994</v>
      </c>
      <c r="B6981" s="349" t="s">
        <v>7995</v>
      </c>
      <c r="C6981" s="349" t="s">
        <v>8057</v>
      </c>
      <c r="D6981" s="349" t="s">
        <v>8058</v>
      </c>
      <c r="E6981" s="350" t="s">
        <v>24</v>
      </c>
      <c r="F6981" s="349" t="s">
        <v>24</v>
      </c>
      <c r="G6981" s="349">
        <v>100969</v>
      </c>
      <c r="H6981" s="349" t="s">
        <v>8061</v>
      </c>
      <c r="I6981" s="349" t="s">
        <v>6830</v>
      </c>
      <c r="J6981" s="349" t="s">
        <v>1333</v>
      </c>
      <c r="K6981" s="350">
        <v>2.34</v>
      </c>
      <c r="L6981" s="349" t="s">
        <v>1138</v>
      </c>
    </row>
    <row r="6982" spans="1:12" ht="13.5" x14ac:dyDescent="0.25">
      <c r="A6982" s="349" t="s">
        <v>7994</v>
      </c>
      <c r="B6982" s="349" t="s">
        <v>7995</v>
      </c>
      <c r="C6982" s="349" t="s">
        <v>8057</v>
      </c>
      <c r="D6982" s="349" t="s">
        <v>8058</v>
      </c>
      <c r="E6982" s="350" t="s">
        <v>24</v>
      </c>
      <c r="F6982" s="349" t="s">
        <v>24</v>
      </c>
      <c r="G6982" s="349">
        <v>100970</v>
      </c>
      <c r="H6982" s="349" t="s">
        <v>8062</v>
      </c>
      <c r="I6982" s="349" t="s">
        <v>6830</v>
      </c>
      <c r="J6982" s="349" t="s">
        <v>1333</v>
      </c>
      <c r="K6982" s="350">
        <v>1.98</v>
      </c>
      <c r="L6982" s="349" t="s">
        <v>1138</v>
      </c>
    </row>
    <row r="6983" spans="1:12" ht="13.5" x14ac:dyDescent="0.25">
      <c r="A6983" s="349" t="s">
        <v>7994</v>
      </c>
      <c r="B6983" s="349" t="s">
        <v>7995</v>
      </c>
      <c r="C6983" s="349" t="s">
        <v>8057</v>
      </c>
      <c r="D6983" s="349" t="s">
        <v>8058</v>
      </c>
      <c r="E6983" s="350" t="s">
        <v>24</v>
      </c>
      <c r="F6983" s="349" t="s">
        <v>24</v>
      </c>
      <c r="G6983" s="349">
        <v>102330</v>
      </c>
      <c r="H6983" s="349" t="s">
        <v>8063</v>
      </c>
      <c r="I6983" s="349" t="s">
        <v>6830</v>
      </c>
      <c r="J6983" s="349" t="s">
        <v>1333</v>
      </c>
      <c r="K6983" s="350">
        <v>1.43</v>
      </c>
      <c r="L6983" s="349" t="s">
        <v>1138</v>
      </c>
    </row>
    <row r="6984" spans="1:12" ht="13.5" x14ac:dyDescent="0.25">
      <c r="A6984" s="349" t="s">
        <v>7994</v>
      </c>
      <c r="B6984" s="349" t="s">
        <v>7995</v>
      </c>
      <c r="C6984" s="349" t="s">
        <v>8057</v>
      </c>
      <c r="D6984" s="349" t="s">
        <v>8058</v>
      </c>
      <c r="E6984" s="350" t="s">
        <v>24</v>
      </c>
      <c r="F6984" s="349" t="s">
        <v>24</v>
      </c>
      <c r="G6984" s="349">
        <v>102331</v>
      </c>
      <c r="H6984" s="349" t="s">
        <v>8064</v>
      </c>
      <c r="I6984" s="349" t="s">
        <v>6830</v>
      </c>
      <c r="J6984" s="349" t="s">
        <v>1333</v>
      </c>
      <c r="K6984" s="350">
        <v>0.56000000000000005</v>
      </c>
      <c r="L6984" s="349" t="s">
        <v>1138</v>
      </c>
    </row>
    <row r="6985" spans="1:12" ht="13.5" x14ac:dyDescent="0.25">
      <c r="A6985" s="349" t="s">
        <v>7994</v>
      </c>
      <c r="B6985" s="349" t="s">
        <v>7995</v>
      </c>
      <c r="C6985" s="349" t="s">
        <v>8057</v>
      </c>
      <c r="D6985" s="349" t="s">
        <v>8058</v>
      </c>
      <c r="E6985" s="350" t="s">
        <v>24</v>
      </c>
      <c r="F6985" s="349" t="s">
        <v>24</v>
      </c>
      <c r="G6985" s="349">
        <v>102332</v>
      </c>
      <c r="H6985" s="349" t="s">
        <v>8065</v>
      </c>
      <c r="I6985" s="349" t="s">
        <v>6830</v>
      </c>
      <c r="J6985" s="349" t="s">
        <v>1333</v>
      </c>
      <c r="K6985" s="350">
        <v>1.86</v>
      </c>
      <c r="L6985" s="349" t="s">
        <v>1138</v>
      </c>
    </row>
    <row r="6986" spans="1:12" ht="13.5" x14ac:dyDescent="0.25">
      <c r="A6986" s="349" t="s">
        <v>7994</v>
      </c>
      <c r="B6986" s="349" t="s">
        <v>7995</v>
      </c>
      <c r="C6986" s="349" t="s">
        <v>8057</v>
      </c>
      <c r="D6986" s="349" t="s">
        <v>8058</v>
      </c>
      <c r="E6986" s="350" t="s">
        <v>24</v>
      </c>
      <c r="F6986" s="349" t="s">
        <v>24</v>
      </c>
      <c r="G6986" s="349">
        <v>102333</v>
      </c>
      <c r="H6986" s="349" t="s">
        <v>8066</v>
      </c>
      <c r="I6986" s="349" t="s">
        <v>6830</v>
      </c>
      <c r="J6986" s="349" t="s">
        <v>1333</v>
      </c>
      <c r="K6986" s="350">
        <v>0.74</v>
      </c>
      <c r="L6986" s="349" t="s">
        <v>1138</v>
      </c>
    </row>
    <row r="6987" spans="1:12" ht="13.5" x14ac:dyDescent="0.25">
      <c r="A6987" s="349" t="s">
        <v>7994</v>
      </c>
      <c r="B6987" s="349" t="s">
        <v>7995</v>
      </c>
      <c r="C6987" s="349" t="s">
        <v>8067</v>
      </c>
      <c r="D6987" s="349" t="s">
        <v>8068</v>
      </c>
      <c r="E6987" s="350" t="s">
        <v>24</v>
      </c>
      <c r="F6987" s="349" t="s">
        <v>24</v>
      </c>
      <c r="G6987" s="349">
        <v>101019</v>
      </c>
      <c r="H6987" s="349" t="s">
        <v>8069</v>
      </c>
      <c r="I6987" s="349" t="s">
        <v>217</v>
      </c>
      <c r="J6987" s="349" t="s">
        <v>1137</v>
      </c>
      <c r="K6987" s="350">
        <v>564.80999999999995</v>
      </c>
      <c r="L6987" s="349" t="s">
        <v>1138</v>
      </c>
    </row>
    <row r="6988" spans="1:12" ht="13.5" x14ac:dyDescent="0.25">
      <c r="A6988" s="349" t="s">
        <v>7994</v>
      </c>
      <c r="B6988" s="349" t="s">
        <v>7995</v>
      </c>
      <c r="C6988" s="349" t="s">
        <v>8067</v>
      </c>
      <c r="D6988" s="349" t="s">
        <v>8068</v>
      </c>
      <c r="E6988" s="350" t="s">
        <v>24</v>
      </c>
      <c r="F6988" s="349" t="s">
        <v>24</v>
      </c>
      <c r="G6988" s="349">
        <v>101479</v>
      </c>
      <c r="H6988" s="349" t="s">
        <v>8070</v>
      </c>
      <c r="I6988" s="349" t="s">
        <v>217</v>
      </c>
      <c r="J6988" s="349" t="s">
        <v>1137</v>
      </c>
      <c r="K6988" s="350">
        <v>164.56</v>
      </c>
      <c r="L6988" s="349" t="s">
        <v>1138</v>
      </c>
    </row>
    <row r="6989" spans="1:12" ht="13.5" x14ac:dyDescent="0.25">
      <c r="A6989" s="349" t="s">
        <v>7994</v>
      </c>
      <c r="B6989" s="349" t="s">
        <v>7995</v>
      </c>
      <c r="C6989" s="349" t="s">
        <v>8067</v>
      </c>
      <c r="D6989" s="349" t="s">
        <v>8068</v>
      </c>
      <c r="E6989" s="350" t="s">
        <v>24</v>
      </c>
      <c r="F6989" s="349" t="s">
        <v>24</v>
      </c>
      <c r="G6989" s="349">
        <v>102568</v>
      </c>
      <c r="H6989" s="349" t="s">
        <v>8071</v>
      </c>
      <c r="I6989" s="349" t="s">
        <v>217</v>
      </c>
      <c r="J6989" s="349" t="s">
        <v>1137</v>
      </c>
      <c r="K6989" s="350">
        <v>280.33</v>
      </c>
      <c r="L6989" s="349" t="s">
        <v>1138</v>
      </c>
    </row>
    <row r="6990" spans="1:12" ht="13.5" x14ac:dyDescent="0.25">
      <c r="A6990" s="349" t="s">
        <v>7994</v>
      </c>
      <c r="B6990" s="349" t="s">
        <v>7995</v>
      </c>
      <c r="C6990" s="349" t="s">
        <v>8072</v>
      </c>
      <c r="D6990" s="349" t="s">
        <v>8073</v>
      </c>
      <c r="E6990" s="350" t="s">
        <v>24</v>
      </c>
      <c r="F6990" s="349" t="s">
        <v>24</v>
      </c>
      <c r="G6990" s="349">
        <v>100976</v>
      </c>
      <c r="H6990" s="349" t="s">
        <v>8074</v>
      </c>
      <c r="I6990" s="349" t="s">
        <v>191</v>
      </c>
      <c r="J6990" s="349" t="s">
        <v>1333</v>
      </c>
      <c r="K6990" s="350">
        <v>8.69</v>
      </c>
      <c r="L6990" s="349" t="s">
        <v>1138</v>
      </c>
    </row>
    <row r="6991" spans="1:12" ht="13.5" x14ac:dyDescent="0.25">
      <c r="A6991" s="349" t="s">
        <v>7994</v>
      </c>
      <c r="B6991" s="349" t="s">
        <v>7995</v>
      </c>
      <c r="C6991" s="349" t="s">
        <v>8072</v>
      </c>
      <c r="D6991" s="349" t="s">
        <v>8073</v>
      </c>
      <c r="E6991" s="350" t="s">
        <v>24</v>
      </c>
      <c r="F6991" s="349" t="s">
        <v>24</v>
      </c>
      <c r="G6991" s="349">
        <v>100977</v>
      </c>
      <c r="H6991" s="349" t="s">
        <v>8075</v>
      </c>
      <c r="I6991" s="349" t="s">
        <v>191</v>
      </c>
      <c r="J6991" s="349" t="s">
        <v>1137</v>
      </c>
      <c r="K6991" s="350">
        <v>7.57</v>
      </c>
      <c r="L6991" s="349" t="s">
        <v>1138</v>
      </c>
    </row>
    <row r="6992" spans="1:12" ht="13.5" x14ac:dyDescent="0.25">
      <c r="A6992" s="349" t="s">
        <v>7994</v>
      </c>
      <c r="B6992" s="349" t="s">
        <v>7995</v>
      </c>
      <c r="C6992" s="349" t="s">
        <v>8072</v>
      </c>
      <c r="D6992" s="349" t="s">
        <v>8073</v>
      </c>
      <c r="E6992" s="350" t="s">
        <v>24</v>
      </c>
      <c r="F6992" s="349" t="s">
        <v>24</v>
      </c>
      <c r="G6992" s="349">
        <v>100978</v>
      </c>
      <c r="H6992" s="349" t="s">
        <v>8076</v>
      </c>
      <c r="I6992" s="349" t="s">
        <v>191</v>
      </c>
      <c r="J6992" s="349" t="s">
        <v>1137</v>
      </c>
      <c r="K6992" s="350">
        <v>6.87</v>
      </c>
      <c r="L6992" s="349" t="s">
        <v>1138</v>
      </c>
    </row>
    <row r="6993" spans="1:12" ht="13.5" x14ac:dyDescent="0.25">
      <c r="A6993" s="349" t="s">
        <v>7994</v>
      </c>
      <c r="B6993" s="349" t="s">
        <v>7995</v>
      </c>
      <c r="C6993" s="349" t="s">
        <v>8072</v>
      </c>
      <c r="D6993" s="349" t="s">
        <v>8073</v>
      </c>
      <c r="E6993" s="350" t="s">
        <v>24</v>
      </c>
      <c r="F6993" s="349" t="s">
        <v>24</v>
      </c>
      <c r="G6993" s="349">
        <v>100979</v>
      </c>
      <c r="H6993" s="349" t="s">
        <v>8077</v>
      </c>
      <c r="I6993" s="349" t="s">
        <v>191</v>
      </c>
      <c r="J6993" s="349" t="s">
        <v>1333</v>
      </c>
      <c r="K6993" s="350">
        <v>6.61</v>
      </c>
      <c r="L6993" s="349" t="s">
        <v>1138</v>
      </c>
    </row>
    <row r="6994" spans="1:12" ht="13.5" x14ac:dyDescent="0.25">
      <c r="A6994" s="349" t="s">
        <v>7994</v>
      </c>
      <c r="B6994" s="349" t="s">
        <v>7995</v>
      </c>
      <c r="C6994" s="349" t="s">
        <v>8072</v>
      </c>
      <c r="D6994" s="349" t="s">
        <v>8073</v>
      </c>
      <c r="E6994" s="350" t="s">
        <v>24</v>
      </c>
      <c r="F6994" s="349" t="s">
        <v>24</v>
      </c>
      <c r="G6994" s="349">
        <v>100980</v>
      </c>
      <c r="H6994" s="349" t="s">
        <v>8078</v>
      </c>
      <c r="I6994" s="349" t="s">
        <v>191</v>
      </c>
      <c r="J6994" s="349" t="s">
        <v>1333</v>
      </c>
      <c r="K6994" s="350">
        <v>6.26</v>
      </c>
      <c r="L6994" s="349" t="s">
        <v>1138</v>
      </c>
    </row>
    <row r="6995" spans="1:12" ht="13.5" x14ac:dyDescent="0.25">
      <c r="A6995" s="349" t="s">
        <v>7994</v>
      </c>
      <c r="B6995" s="349" t="s">
        <v>7995</v>
      </c>
      <c r="C6995" s="349" t="s">
        <v>8072</v>
      </c>
      <c r="D6995" s="349" t="s">
        <v>8073</v>
      </c>
      <c r="E6995" s="350" t="s">
        <v>24</v>
      </c>
      <c r="F6995" s="349" t="s">
        <v>24</v>
      </c>
      <c r="G6995" s="349">
        <v>100981</v>
      </c>
      <c r="H6995" s="349" t="s">
        <v>8079</v>
      </c>
      <c r="I6995" s="349" t="s">
        <v>191</v>
      </c>
      <c r="J6995" s="349" t="s">
        <v>1137</v>
      </c>
      <c r="K6995" s="350">
        <v>9.23</v>
      </c>
      <c r="L6995" s="349" t="s">
        <v>1138</v>
      </c>
    </row>
    <row r="6996" spans="1:12" ht="13.5" x14ac:dyDescent="0.25">
      <c r="A6996" s="349" t="s">
        <v>7994</v>
      </c>
      <c r="B6996" s="349" t="s">
        <v>7995</v>
      </c>
      <c r="C6996" s="349" t="s">
        <v>8072</v>
      </c>
      <c r="D6996" s="349" t="s">
        <v>8073</v>
      </c>
      <c r="E6996" s="350" t="s">
        <v>24</v>
      </c>
      <c r="F6996" s="349" t="s">
        <v>24</v>
      </c>
      <c r="G6996" s="349">
        <v>100982</v>
      </c>
      <c r="H6996" s="349" t="s">
        <v>8080</v>
      </c>
      <c r="I6996" s="349" t="s">
        <v>191</v>
      </c>
      <c r="J6996" s="349" t="s">
        <v>1137</v>
      </c>
      <c r="K6996" s="350">
        <v>8.8800000000000008</v>
      </c>
      <c r="L6996" s="349" t="s">
        <v>1138</v>
      </c>
    </row>
    <row r="6997" spans="1:12" ht="13.5" x14ac:dyDescent="0.25">
      <c r="A6997" s="349" t="s">
        <v>7994</v>
      </c>
      <c r="B6997" s="349" t="s">
        <v>7995</v>
      </c>
      <c r="C6997" s="349" t="s">
        <v>8072</v>
      </c>
      <c r="D6997" s="349" t="s">
        <v>8073</v>
      </c>
      <c r="E6997" s="350" t="s">
        <v>24</v>
      </c>
      <c r="F6997" s="349" t="s">
        <v>24</v>
      </c>
      <c r="G6997" s="349">
        <v>100983</v>
      </c>
      <c r="H6997" s="349" t="s">
        <v>8081</v>
      </c>
      <c r="I6997" s="349" t="s">
        <v>191</v>
      </c>
      <c r="J6997" s="349" t="s">
        <v>1333</v>
      </c>
      <c r="K6997" s="350">
        <v>8.9600000000000009</v>
      </c>
      <c r="L6997" s="349" t="s">
        <v>1138</v>
      </c>
    </row>
    <row r="6998" spans="1:12" ht="13.5" x14ac:dyDescent="0.25">
      <c r="A6998" s="349" t="s">
        <v>7994</v>
      </c>
      <c r="B6998" s="349" t="s">
        <v>7995</v>
      </c>
      <c r="C6998" s="349" t="s">
        <v>8072</v>
      </c>
      <c r="D6998" s="349" t="s">
        <v>8073</v>
      </c>
      <c r="E6998" s="350" t="s">
        <v>24</v>
      </c>
      <c r="F6998" s="349" t="s">
        <v>24</v>
      </c>
      <c r="G6998" s="349">
        <v>100984</v>
      </c>
      <c r="H6998" s="349" t="s">
        <v>8082</v>
      </c>
      <c r="I6998" s="349" t="s">
        <v>191</v>
      </c>
      <c r="J6998" s="349" t="s">
        <v>1333</v>
      </c>
      <c r="K6998" s="350">
        <v>8.76</v>
      </c>
      <c r="L6998" s="349" t="s">
        <v>1138</v>
      </c>
    </row>
    <row r="6999" spans="1:12" ht="13.5" x14ac:dyDescent="0.25">
      <c r="A6999" s="349" t="s">
        <v>7994</v>
      </c>
      <c r="B6999" s="349" t="s">
        <v>7995</v>
      </c>
      <c r="C6999" s="349" t="s">
        <v>8072</v>
      </c>
      <c r="D6999" s="349" t="s">
        <v>8073</v>
      </c>
      <c r="E6999" s="350" t="s">
        <v>24</v>
      </c>
      <c r="F6999" s="349" t="s">
        <v>24</v>
      </c>
      <c r="G6999" s="349">
        <v>100985</v>
      </c>
      <c r="H6999" s="349" t="s">
        <v>8083</v>
      </c>
      <c r="I6999" s="349" t="s">
        <v>191</v>
      </c>
      <c r="J6999" s="349" t="s">
        <v>1137</v>
      </c>
      <c r="K6999" s="350">
        <v>7.33</v>
      </c>
      <c r="L6999" s="349" t="s">
        <v>1138</v>
      </c>
    </row>
    <row r="7000" spans="1:12" ht="13.5" x14ac:dyDescent="0.25">
      <c r="A7000" s="349" t="s">
        <v>7994</v>
      </c>
      <c r="B7000" s="349" t="s">
        <v>7995</v>
      </c>
      <c r="C7000" s="349" t="s">
        <v>8072</v>
      </c>
      <c r="D7000" s="349" t="s">
        <v>8073</v>
      </c>
      <c r="E7000" s="350" t="s">
        <v>24</v>
      </c>
      <c r="F7000" s="349" t="s">
        <v>24</v>
      </c>
      <c r="G7000" s="349">
        <v>100986</v>
      </c>
      <c r="H7000" s="349" t="s">
        <v>8084</v>
      </c>
      <c r="I7000" s="349" t="s">
        <v>191</v>
      </c>
      <c r="J7000" s="349" t="s">
        <v>1137</v>
      </c>
      <c r="K7000" s="350">
        <v>8.89</v>
      </c>
      <c r="L7000" s="349" t="s">
        <v>1138</v>
      </c>
    </row>
    <row r="7001" spans="1:12" ht="13.5" x14ac:dyDescent="0.25">
      <c r="A7001" s="349" t="s">
        <v>7994</v>
      </c>
      <c r="B7001" s="349" t="s">
        <v>7995</v>
      </c>
      <c r="C7001" s="349" t="s">
        <v>8072</v>
      </c>
      <c r="D7001" s="349" t="s">
        <v>8073</v>
      </c>
      <c r="E7001" s="350" t="s">
        <v>24</v>
      </c>
      <c r="F7001" s="349" t="s">
        <v>24</v>
      </c>
      <c r="G7001" s="349">
        <v>100987</v>
      </c>
      <c r="H7001" s="349" t="s">
        <v>8085</v>
      </c>
      <c r="I7001" s="349" t="s">
        <v>191</v>
      </c>
      <c r="J7001" s="349" t="s">
        <v>1333</v>
      </c>
      <c r="K7001" s="350">
        <v>10.29</v>
      </c>
      <c r="L7001" s="349" t="s">
        <v>1138</v>
      </c>
    </row>
    <row r="7002" spans="1:12" ht="13.5" x14ac:dyDescent="0.25">
      <c r="A7002" s="349" t="s">
        <v>7994</v>
      </c>
      <c r="B7002" s="349" t="s">
        <v>7995</v>
      </c>
      <c r="C7002" s="349" t="s">
        <v>8072</v>
      </c>
      <c r="D7002" s="349" t="s">
        <v>8073</v>
      </c>
      <c r="E7002" s="350" t="s">
        <v>24</v>
      </c>
      <c r="F7002" s="349" t="s">
        <v>24</v>
      </c>
      <c r="G7002" s="349">
        <v>100988</v>
      </c>
      <c r="H7002" s="349" t="s">
        <v>8086</v>
      </c>
      <c r="I7002" s="349" t="s">
        <v>191</v>
      </c>
      <c r="J7002" s="349" t="s">
        <v>1333</v>
      </c>
      <c r="K7002" s="350">
        <v>10.89</v>
      </c>
      <c r="L7002" s="349" t="s">
        <v>1138</v>
      </c>
    </row>
    <row r="7003" spans="1:12" ht="13.5" x14ac:dyDescent="0.25">
      <c r="A7003" s="349" t="s">
        <v>7994</v>
      </c>
      <c r="B7003" s="349" t="s">
        <v>7995</v>
      </c>
      <c r="C7003" s="349" t="s">
        <v>8072</v>
      </c>
      <c r="D7003" s="349" t="s">
        <v>8073</v>
      </c>
      <c r="E7003" s="350" t="s">
        <v>24</v>
      </c>
      <c r="F7003" s="349" t="s">
        <v>24</v>
      </c>
      <c r="G7003" s="349">
        <v>100989</v>
      </c>
      <c r="H7003" s="349" t="s">
        <v>8087</v>
      </c>
      <c r="I7003" s="349" t="s">
        <v>217</v>
      </c>
      <c r="J7003" s="349" t="s">
        <v>1137</v>
      </c>
      <c r="K7003" s="350">
        <v>6.08</v>
      </c>
      <c r="L7003" s="349" t="s">
        <v>1138</v>
      </c>
    </row>
    <row r="7004" spans="1:12" ht="13.5" x14ac:dyDescent="0.25">
      <c r="A7004" s="349" t="s">
        <v>7994</v>
      </c>
      <c r="B7004" s="349" t="s">
        <v>7995</v>
      </c>
      <c r="C7004" s="349" t="s">
        <v>8072</v>
      </c>
      <c r="D7004" s="349" t="s">
        <v>8073</v>
      </c>
      <c r="E7004" s="350" t="s">
        <v>24</v>
      </c>
      <c r="F7004" s="349" t="s">
        <v>24</v>
      </c>
      <c r="G7004" s="349">
        <v>100990</v>
      </c>
      <c r="H7004" s="349" t="s">
        <v>8088</v>
      </c>
      <c r="I7004" s="349" t="s">
        <v>217</v>
      </c>
      <c r="J7004" s="349" t="s">
        <v>1137</v>
      </c>
      <c r="K7004" s="350">
        <v>5.87</v>
      </c>
      <c r="L7004" s="349" t="s">
        <v>1138</v>
      </c>
    </row>
    <row r="7005" spans="1:12" ht="13.5" x14ac:dyDescent="0.25">
      <c r="A7005" s="349" t="s">
        <v>7994</v>
      </c>
      <c r="B7005" s="349" t="s">
        <v>7995</v>
      </c>
      <c r="C7005" s="349" t="s">
        <v>8072</v>
      </c>
      <c r="D7005" s="349" t="s">
        <v>8073</v>
      </c>
      <c r="E7005" s="350" t="s">
        <v>24</v>
      </c>
      <c r="F7005" s="349" t="s">
        <v>24</v>
      </c>
      <c r="G7005" s="349">
        <v>100991</v>
      </c>
      <c r="H7005" s="349" t="s">
        <v>8089</v>
      </c>
      <c r="I7005" s="349" t="s">
        <v>217</v>
      </c>
      <c r="J7005" s="349" t="s">
        <v>1333</v>
      </c>
      <c r="K7005" s="350">
        <v>5.95</v>
      </c>
      <c r="L7005" s="349" t="s">
        <v>1138</v>
      </c>
    </row>
    <row r="7006" spans="1:12" ht="13.5" x14ac:dyDescent="0.25">
      <c r="A7006" s="349" t="s">
        <v>7994</v>
      </c>
      <c r="B7006" s="349" t="s">
        <v>7995</v>
      </c>
      <c r="C7006" s="349" t="s">
        <v>8072</v>
      </c>
      <c r="D7006" s="349" t="s">
        <v>8073</v>
      </c>
      <c r="E7006" s="350" t="s">
        <v>24</v>
      </c>
      <c r="F7006" s="349" t="s">
        <v>24</v>
      </c>
      <c r="G7006" s="349">
        <v>100992</v>
      </c>
      <c r="H7006" s="349" t="s">
        <v>8090</v>
      </c>
      <c r="I7006" s="349" t="s">
        <v>217</v>
      </c>
      <c r="J7006" s="349" t="s">
        <v>1333</v>
      </c>
      <c r="K7006" s="350">
        <v>5.79</v>
      </c>
      <c r="L7006" s="349" t="s">
        <v>1138</v>
      </c>
    </row>
    <row r="7007" spans="1:12" ht="13.5" x14ac:dyDescent="0.25">
      <c r="A7007" s="349" t="s">
        <v>7994</v>
      </c>
      <c r="B7007" s="349" t="s">
        <v>7995</v>
      </c>
      <c r="C7007" s="349" t="s">
        <v>8072</v>
      </c>
      <c r="D7007" s="349" t="s">
        <v>8073</v>
      </c>
      <c r="E7007" s="350" t="s">
        <v>24</v>
      </c>
      <c r="F7007" s="349" t="s">
        <v>24</v>
      </c>
      <c r="G7007" s="349">
        <v>100993</v>
      </c>
      <c r="H7007" s="349" t="s">
        <v>8091</v>
      </c>
      <c r="I7007" s="349" t="s">
        <v>217</v>
      </c>
      <c r="J7007" s="349" t="s">
        <v>1137</v>
      </c>
      <c r="K7007" s="350">
        <v>5.04</v>
      </c>
      <c r="L7007" s="349" t="s">
        <v>1138</v>
      </c>
    </row>
    <row r="7008" spans="1:12" ht="13.5" x14ac:dyDescent="0.25">
      <c r="A7008" s="349" t="s">
        <v>7994</v>
      </c>
      <c r="B7008" s="349" t="s">
        <v>7995</v>
      </c>
      <c r="C7008" s="349" t="s">
        <v>8072</v>
      </c>
      <c r="D7008" s="349" t="s">
        <v>8073</v>
      </c>
      <c r="E7008" s="350" t="s">
        <v>24</v>
      </c>
      <c r="F7008" s="349" t="s">
        <v>24</v>
      </c>
      <c r="G7008" s="349">
        <v>100994</v>
      </c>
      <c r="H7008" s="349" t="s">
        <v>8092</v>
      </c>
      <c r="I7008" s="349" t="s">
        <v>217</v>
      </c>
      <c r="J7008" s="349" t="s">
        <v>1137</v>
      </c>
      <c r="K7008" s="350">
        <v>4.5599999999999996</v>
      </c>
      <c r="L7008" s="349" t="s">
        <v>1138</v>
      </c>
    </row>
    <row r="7009" spans="1:12" ht="13.5" x14ac:dyDescent="0.25">
      <c r="A7009" s="349" t="s">
        <v>7994</v>
      </c>
      <c r="B7009" s="349" t="s">
        <v>7995</v>
      </c>
      <c r="C7009" s="349" t="s">
        <v>8072</v>
      </c>
      <c r="D7009" s="349" t="s">
        <v>8073</v>
      </c>
      <c r="E7009" s="350" t="s">
        <v>24</v>
      </c>
      <c r="F7009" s="349" t="s">
        <v>24</v>
      </c>
      <c r="G7009" s="349">
        <v>100995</v>
      </c>
      <c r="H7009" s="349" t="s">
        <v>8093</v>
      </c>
      <c r="I7009" s="349" t="s">
        <v>217</v>
      </c>
      <c r="J7009" s="349" t="s">
        <v>1333</v>
      </c>
      <c r="K7009" s="350">
        <v>4.41</v>
      </c>
      <c r="L7009" s="349" t="s">
        <v>1138</v>
      </c>
    </row>
    <row r="7010" spans="1:12" ht="13.5" x14ac:dyDescent="0.25">
      <c r="A7010" s="349" t="s">
        <v>7994</v>
      </c>
      <c r="B7010" s="349" t="s">
        <v>7995</v>
      </c>
      <c r="C7010" s="349" t="s">
        <v>8072</v>
      </c>
      <c r="D7010" s="349" t="s">
        <v>8073</v>
      </c>
      <c r="E7010" s="350" t="s">
        <v>24</v>
      </c>
      <c r="F7010" s="349" t="s">
        <v>24</v>
      </c>
      <c r="G7010" s="349">
        <v>100996</v>
      </c>
      <c r="H7010" s="349" t="s">
        <v>8094</v>
      </c>
      <c r="I7010" s="349" t="s">
        <v>217</v>
      </c>
      <c r="J7010" s="349" t="s">
        <v>1333</v>
      </c>
      <c r="K7010" s="350">
        <v>4.16</v>
      </c>
      <c r="L7010" s="349" t="s">
        <v>1138</v>
      </c>
    </row>
    <row r="7011" spans="1:12" ht="13.5" x14ac:dyDescent="0.25">
      <c r="A7011" s="349" t="s">
        <v>7994</v>
      </c>
      <c r="B7011" s="349" t="s">
        <v>7995</v>
      </c>
      <c r="C7011" s="349" t="s">
        <v>8072</v>
      </c>
      <c r="D7011" s="349" t="s">
        <v>8073</v>
      </c>
      <c r="E7011" s="350" t="s">
        <v>24</v>
      </c>
      <c r="F7011" s="349" t="s">
        <v>24</v>
      </c>
      <c r="G7011" s="349">
        <v>100997</v>
      </c>
      <c r="H7011" s="349" t="s">
        <v>8095</v>
      </c>
      <c r="I7011" s="349" t="s">
        <v>217</v>
      </c>
      <c r="J7011" s="349" t="s">
        <v>1137</v>
      </c>
      <c r="K7011" s="350">
        <v>6.17</v>
      </c>
      <c r="L7011" s="349" t="s">
        <v>1138</v>
      </c>
    </row>
    <row r="7012" spans="1:12" ht="13.5" x14ac:dyDescent="0.25">
      <c r="A7012" s="349" t="s">
        <v>7994</v>
      </c>
      <c r="B7012" s="349" t="s">
        <v>7995</v>
      </c>
      <c r="C7012" s="349" t="s">
        <v>8072</v>
      </c>
      <c r="D7012" s="349" t="s">
        <v>8073</v>
      </c>
      <c r="E7012" s="350" t="s">
        <v>24</v>
      </c>
      <c r="F7012" s="349" t="s">
        <v>24</v>
      </c>
      <c r="G7012" s="349">
        <v>100998</v>
      </c>
      <c r="H7012" s="349" t="s">
        <v>8096</v>
      </c>
      <c r="I7012" s="349" t="s">
        <v>217</v>
      </c>
      <c r="J7012" s="349" t="s">
        <v>1137</v>
      </c>
      <c r="K7012" s="350">
        <v>5.94</v>
      </c>
      <c r="L7012" s="349" t="s">
        <v>1138</v>
      </c>
    </row>
    <row r="7013" spans="1:12" ht="13.5" x14ac:dyDescent="0.25">
      <c r="A7013" s="349" t="s">
        <v>7994</v>
      </c>
      <c r="B7013" s="349" t="s">
        <v>7995</v>
      </c>
      <c r="C7013" s="349" t="s">
        <v>8072</v>
      </c>
      <c r="D7013" s="349" t="s">
        <v>8073</v>
      </c>
      <c r="E7013" s="350" t="s">
        <v>24</v>
      </c>
      <c r="F7013" s="349" t="s">
        <v>24</v>
      </c>
      <c r="G7013" s="349">
        <v>100999</v>
      </c>
      <c r="H7013" s="349" t="s">
        <v>8097</v>
      </c>
      <c r="I7013" s="349" t="s">
        <v>217</v>
      </c>
      <c r="J7013" s="349" t="s">
        <v>1333</v>
      </c>
      <c r="K7013" s="350">
        <v>6.01</v>
      </c>
      <c r="L7013" s="349" t="s">
        <v>1138</v>
      </c>
    </row>
    <row r="7014" spans="1:12" ht="13.5" x14ac:dyDescent="0.25">
      <c r="A7014" s="349" t="s">
        <v>7994</v>
      </c>
      <c r="B7014" s="349" t="s">
        <v>7995</v>
      </c>
      <c r="C7014" s="349" t="s">
        <v>8072</v>
      </c>
      <c r="D7014" s="349" t="s">
        <v>8073</v>
      </c>
      <c r="E7014" s="350" t="s">
        <v>24</v>
      </c>
      <c r="F7014" s="349" t="s">
        <v>24</v>
      </c>
      <c r="G7014" s="349">
        <v>101000</v>
      </c>
      <c r="H7014" s="349" t="s">
        <v>8098</v>
      </c>
      <c r="I7014" s="349" t="s">
        <v>217</v>
      </c>
      <c r="J7014" s="349" t="s">
        <v>1333</v>
      </c>
      <c r="K7014" s="350">
        <v>5.85</v>
      </c>
      <c r="L7014" s="349" t="s">
        <v>1138</v>
      </c>
    </row>
    <row r="7015" spans="1:12" ht="13.5" x14ac:dyDescent="0.25">
      <c r="A7015" s="349" t="s">
        <v>7994</v>
      </c>
      <c r="B7015" s="349" t="s">
        <v>7995</v>
      </c>
      <c r="C7015" s="349" t="s">
        <v>8072</v>
      </c>
      <c r="D7015" s="349" t="s">
        <v>8073</v>
      </c>
      <c r="E7015" s="350" t="s">
        <v>24</v>
      </c>
      <c r="F7015" s="349" t="s">
        <v>24</v>
      </c>
      <c r="G7015" s="349">
        <v>101001</v>
      </c>
      <c r="H7015" s="349" t="s">
        <v>8099</v>
      </c>
      <c r="I7015" s="349" t="s">
        <v>217</v>
      </c>
      <c r="J7015" s="349" t="s">
        <v>1137</v>
      </c>
      <c r="K7015" s="350">
        <v>4.8899999999999997</v>
      </c>
      <c r="L7015" s="349" t="s">
        <v>1138</v>
      </c>
    </row>
    <row r="7016" spans="1:12" ht="13.5" x14ac:dyDescent="0.25">
      <c r="A7016" s="349" t="s">
        <v>7994</v>
      </c>
      <c r="B7016" s="349" t="s">
        <v>7995</v>
      </c>
      <c r="C7016" s="349" t="s">
        <v>8072</v>
      </c>
      <c r="D7016" s="349" t="s">
        <v>8073</v>
      </c>
      <c r="E7016" s="350" t="s">
        <v>24</v>
      </c>
      <c r="F7016" s="349" t="s">
        <v>24</v>
      </c>
      <c r="G7016" s="349">
        <v>101002</v>
      </c>
      <c r="H7016" s="349" t="s">
        <v>8100</v>
      </c>
      <c r="I7016" s="349" t="s">
        <v>217</v>
      </c>
      <c r="J7016" s="349" t="s">
        <v>1137</v>
      </c>
      <c r="K7016" s="350">
        <v>5.91</v>
      </c>
      <c r="L7016" s="349" t="s">
        <v>1138</v>
      </c>
    </row>
    <row r="7017" spans="1:12" ht="13.5" x14ac:dyDescent="0.25">
      <c r="A7017" s="349" t="s">
        <v>7994</v>
      </c>
      <c r="B7017" s="349" t="s">
        <v>7995</v>
      </c>
      <c r="C7017" s="349" t="s">
        <v>8072</v>
      </c>
      <c r="D7017" s="349" t="s">
        <v>8073</v>
      </c>
      <c r="E7017" s="350" t="s">
        <v>24</v>
      </c>
      <c r="F7017" s="349" t="s">
        <v>24</v>
      </c>
      <c r="G7017" s="349">
        <v>101003</v>
      </c>
      <c r="H7017" s="349" t="s">
        <v>8101</v>
      </c>
      <c r="I7017" s="349" t="s">
        <v>217</v>
      </c>
      <c r="J7017" s="349" t="s">
        <v>1333</v>
      </c>
      <c r="K7017" s="350">
        <v>6.85</v>
      </c>
      <c r="L7017" s="349" t="s">
        <v>1138</v>
      </c>
    </row>
    <row r="7018" spans="1:12" ht="13.5" x14ac:dyDescent="0.25">
      <c r="A7018" s="349" t="s">
        <v>7994</v>
      </c>
      <c r="B7018" s="349" t="s">
        <v>7995</v>
      </c>
      <c r="C7018" s="349" t="s">
        <v>8072</v>
      </c>
      <c r="D7018" s="349" t="s">
        <v>8073</v>
      </c>
      <c r="E7018" s="350" t="s">
        <v>24</v>
      </c>
      <c r="F7018" s="349" t="s">
        <v>24</v>
      </c>
      <c r="G7018" s="349">
        <v>101004</v>
      </c>
      <c r="H7018" s="349" t="s">
        <v>8102</v>
      </c>
      <c r="I7018" s="349" t="s">
        <v>217</v>
      </c>
      <c r="J7018" s="349" t="s">
        <v>1333</v>
      </c>
      <c r="K7018" s="350">
        <v>7.25</v>
      </c>
      <c r="L7018" s="349" t="s">
        <v>1138</v>
      </c>
    </row>
    <row r="7019" spans="1:12" ht="13.5" x14ac:dyDescent="0.25">
      <c r="A7019" s="349" t="s">
        <v>7994</v>
      </c>
      <c r="B7019" s="349" t="s">
        <v>7995</v>
      </c>
      <c r="C7019" s="349" t="s">
        <v>8072</v>
      </c>
      <c r="D7019" s="349" t="s">
        <v>8073</v>
      </c>
      <c r="E7019" s="350" t="s">
        <v>24</v>
      </c>
      <c r="F7019" s="349" t="s">
        <v>24</v>
      </c>
      <c r="G7019" s="349">
        <v>101005</v>
      </c>
      <c r="H7019" s="349" t="s">
        <v>8103</v>
      </c>
      <c r="I7019" s="349" t="s">
        <v>191</v>
      </c>
      <c r="J7019" s="349" t="s">
        <v>1333</v>
      </c>
      <c r="K7019" s="350">
        <v>18.47</v>
      </c>
      <c r="L7019" s="349" t="s">
        <v>1138</v>
      </c>
    </row>
    <row r="7020" spans="1:12" ht="13.5" x14ac:dyDescent="0.25">
      <c r="A7020" s="349" t="s">
        <v>7994</v>
      </c>
      <c r="B7020" s="349" t="s">
        <v>7995</v>
      </c>
      <c r="C7020" s="349" t="s">
        <v>8072</v>
      </c>
      <c r="D7020" s="349" t="s">
        <v>8073</v>
      </c>
      <c r="E7020" s="350" t="s">
        <v>24</v>
      </c>
      <c r="F7020" s="349" t="s">
        <v>24</v>
      </c>
      <c r="G7020" s="349">
        <v>101006</v>
      </c>
      <c r="H7020" s="349" t="s">
        <v>8104</v>
      </c>
      <c r="I7020" s="349" t="s">
        <v>191</v>
      </c>
      <c r="J7020" s="349" t="s">
        <v>1333</v>
      </c>
      <c r="K7020" s="350">
        <v>20.58</v>
      </c>
      <c r="L7020" s="349" t="s">
        <v>1138</v>
      </c>
    </row>
    <row r="7021" spans="1:12" ht="13.5" x14ac:dyDescent="0.25">
      <c r="A7021" s="349" t="s">
        <v>7994</v>
      </c>
      <c r="B7021" s="349" t="s">
        <v>7995</v>
      </c>
      <c r="C7021" s="349" t="s">
        <v>8072</v>
      </c>
      <c r="D7021" s="349" t="s">
        <v>8073</v>
      </c>
      <c r="E7021" s="350" t="s">
        <v>24</v>
      </c>
      <c r="F7021" s="349" t="s">
        <v>24</v>
      </c>
      <c r="G7021" s="349">
        <v>101007</v>
      </c>
      <c r="H7021" s="349" t="s">
        <v>8105</v>
      </c>
      <c r="I7021" s="349" t="s">
        <v>191</v>
      </c>
      <c r="J7021" s="349" t="s">
        <v>1333</v>
      </c>
      <c r="K7021" s="350">
        <v>5.35</v>
      </c>
      <c r="L7021" s="349" t="s">
        <v>1138</v>
      </c>
    </row>
    <row r="7022" spans="1:12" ht="13.5" x14ac:dyDescent="0.25">
      <c r="A7022" s="349" t="s">
        <v>7994</v>
      </c>
      <c r="B7022" s="349" t="s">
        <v>7995</v>
      </c>
      <c r="C7022" s="349" t="s">
        <v>8072</v>
      </c>
      <c r="D7022" s="349" t="s">
        <v>8073</v>
      </c>
      <c r="E7022" s="350" t="s">
        <v>24</v>
      </c>
      <c r="F7022" s="349" t="s">
        <v>24</v>
      </c>
      <c r="G7022" s="349">
        <v>101008</v>
      </c>
      <c r="H7022" s="349" t="s">
        <v>8106</v>
      </c>
      <c r="I7022" s="349" t="s">
        <v>191</v>
      </c>
      <c r="J7022" s="349" t="s">
        <v>1333</v>
      </c>
      <c r="K7022" s="350">
        <v>5.44</v>
      </c>
      <c r="L7022" s="349" t="s">
        <v>1138</v>
      </c>
    </row>
    <row r="7023" spans="1:12" ht="13.5" x14ac:dyDescent="0.25">
      <c r="A7023" s="349" t="s">
        <v>7994</v>
      </c>
      <c r="B7023" s="349" t="s">
        <v>7995</v>
      </c>
      <c r="C7023" s="349" t="s">
        <v>8072</v>
      </c>
      <c r="D7023" s="349" t="s">
        <v>8073</v>
      </c>
      <c r="E7023" s="350" t="s">
        <v>24</v>
      </c>
      <c r="F7023" s="349" t="s">
        <v>24</v>
      </c>
      <c r="G7023" s="349">
        <v>101009</v>
      </c>
      <c r="H7023" s="349" t="s">
        <v>8107</v>
      </c>
      <c r="I7023" s="349" t="s">
        <v>217</v>
      </c>
      <c r="J7023" s="349" t="s">
        <v>1333</v>
      </c>
      <c r="K7023" s="350">
        <v>42.46</v>
      </c>
      <c r="L7023" s="349" t="s">
        <v>1138</v>
      </c>
    </row>
    <row r="7024" spans="1:12" ht="13.5" x14ac:dyDescent="0.25">
      <c r="A7024" s="349" t="s">
        <v>7994</v>
      </c>
      <c r="B7024" s="349" t="s">
        <v>7995</v>
      </c>
      <c r="C7024" s="349" t="s">
        <v>8072</v>
      </c>
      <c r="D7024" s="349" t="s">
        <v>8073</v>
      </c>
      <c r="E7024" s="350" t="s">
        <v>24</v>
      </c>
      <c r="F7024" s="349" t="s">
        <v>24</v>
      </c>
      <c r="G7024" s="349">
        <v>101010</v>
      </c>
      <c r="H7024" s="349" t="s">
        <v>8108</v>
      </c>
      <c r="I7024" s="349" t="s">
        <v>217</v>
      </c>
      <c r="J7024" s="349" t="s">
        <v>1333</v>
      </c>
      <c r="K7024" s="350">
        <v>26.74</v>
      </c>
      <c r="L7024" s="349" t="s">
        <v>1138</v>
      </c>
    </row>
    <row r="7025" spans="1:12" ht="13.5" x14ac:dyDescent="0.25">
      <c r="A7025" s="349" t="s">
        <v>7994</v>
      </c>
      <c r="B7025" s="349" t="s">
        <v>7995</v>
      </c>
      <c r="C7025" s="349" t="s">
        <v>8072</v>
      </c>
      <c r="D7025" s="349" t="s">
        <v>8073</v>
      </c>
      <c r="E7025" s="350" t="s">
        <v>24</v>
      </c>
      <c r="F7025" s="349" t="s">
        <v>24</v>
      </c>
      <c r="G7025" s="349">
        <v>101013</v>
      </c>
      <c r="H7025" s="349" t="s">
        <v>8109</v>
      </c>
      <c r="I7025" s="349" t="s">
        <v>217</v>
      </c>
      <c r="J7025" s="349" t="s">
        <v>1333</v>
      </c>
      <c r="K7025" s="350">
        <v>44.56</v>
      </c>
      <c r="L7025" s="349" t="s">
        <v>1138</v>
      </c>
    </row>
    <row r="7026" spans="1:12" ht="13.5" x14ac:dyDescent="0.25">
      <c r="A7026" s="349" t="s">
        <v>7994</v>
      </c>
      <c r="B7026" s="349" t="s">
        <v>7995</v>
      </c>
      <c r="C7026" s="349" t="s">
        <v>8072</v>
      </c>
      <c r="D7026" s="349" t="s">
        <v>8073</v>
      </c>
      <c r="E7026" s="350" t="s">
        <v>24</v>
      </c>
      <c r="F7026" s="349" t="s">
        <v>24</v>
      </c>
      <c r="G7026" s="349">
        <v>101014</v>
      </c>
      <c r="H7026" s="349" t="s">
        <v>8110</v>
      </c>
      <c r="I7026" s="349" t="s">
        <v>217</v>
      </c>
      <c r="J7026" s="349" t="s">
        <v>1333</v>
      </c>
      <c r="K7026" s="350">
        <v>40.82</v>
      </c>
      <c r="L7026" s="349" t="s">
        <v>1138</v>
      </c>
    </row>
    <row r="7027" spans="1:12" ht="13.5" x14ac:dyDescent="0.25">
      <c r="A7027" s="349" t="s">
        <v>7994</v>
      </c>
      <c r="B7027" s="349" t="s">
        <v>7995</v>
      </c>
      <c r="C7027" s="349" t="s">
        <v>8072</v>
      </c>
      <c r="D7027" s="349" t="s">
        <v>8073</v>
      </c>
      <c r="E7027" s="350" t="s">
        <v>24</v>
      </c>
      <c r="F7027" s="349" t="s">
        <v>24</v>
      </c>
      <c r="G7027" s="349">
        <v>101015</v>
      </c>
      <c r="H7027" s="349" t="s">
        <v>8111</v>
      </c>
      <c r="I7027" s="349" t="s">
        <v>217</v>
      </c>
      <c r="J7027" s="349" t="s">
        <v>1333</v>
      </c>
      <c r="K7027" s="350">
        <v>33.53</v>
      </c>
      <c r="L7027" s="349" t="s">
        <v>1138</v>
      </c>
    </row>
    <row r="7028" spans="1:12" ht="13.5" x14ac:dyDescent="0.25">
      <c r="A7028" s="349" t="s">
        <v>7994</v>
      </c>
      <c r="B7028" s="349" t="s">
        <v>7995</v>
      </c>
      <c r="C7028" s="349" t="s">
        <v>8072</v>
      </c>
      <c r="D7028" s="349" t="s">
        <v>8073</v>
      </c>
      <c r="E7028" s="350" t="s">
        <v>24</v>
      </c>
      <c r="F7028" s="349" t="s">
        <v>24</v>
      </c>
      <c r="G7028" s="349">
        <v>101016</v>
      </c>
      <c r="H7028" s="349" t="s">
        <v>8112</v>
      </c>
      <c r="I7028" s="349" t="s">
        <v>217</v>
      </c>
      <c r="J7028" s="349" t="s">
        <v>1333</v>
      </c>
      <c r="K7028" s="350">
        <v>38.82</v>
      </c>
      <c r="L7028" s="349" t="s">
        <v>1138</v>
      </c>
    </row>
    <row r="7029" spans="1:12" ht="13.5" x14ac:dyDescent="0.25">
      <c r="A7029" s="349" t="s">
        <v>7994</v>
      </c>
      <c r="B7029" s="349" t="s">
        <v>7995</v>
      </c>
      <c r="C7029" s="349" t="s">
        <v>8072</v>
      </c>
      <c r="D7029" s="349" t="s">
        <v>8073</v>
      </c>
      <c r="E7029" s="350" t="s">
        <v>24</v>
      </c>
      <c r="F7029" s="349" t="s">
        <v>24</v>
      </c>
      <c r="G7029" s="349">
        <v>101017</v>
      </c>
      <c r="H7029" s="349" t="s">
        <v>8113</v>
      </c>
      <c r="I7029" s="349" t="s">
        <v>217</v>
      </c>
      <c r="J7029" s="349" t="s">
        <v>1333</v>
      </c>
      <c r="K7029" s="350">
        <v>29.43</v>
      </c>
      <c r="L7029" s="349" t="s">
        <v>1138</v>
      </c>
    </row>
    <row r="7030" spans="1:12" ht="13.5" x14ac:dyDescent="0.25">
      <c r="A7030" s="349" t="s">
        <v>7994</v>
      </c>
      <c r="B7030" s="349" t="s">
        <v>7995</v>
      </c>
      <c r="C7030" s="349" t="s">
        <v>8072</v>
      </c>
      <c r="D7030" s="349" t="s">
        <v>8073</v>
      </c>
      <c r="E7030" s="350" t="s">
        <v>24</v>
      </c>
      <c r="F7030" s="349" t="s">
        <v>24</v>
      </c>
      <c r="G7030" s="349">
        <v>101018</v>
      </c>
      <c r="H7030" s="349" t="s">
        <v>8114</v>
      </c>
      <c r="I7030" s="349" t="s">
        <v>217</v>
      </c>
      <c r="J7030" s="349" t="s">
        <v>1333</v>
      </c>
      <c r="K7030" s="350">
        <v>24.18</v>
      </c>
      <c r="L7030" s="349" t="s">
        <v>1138</v>
      </c>
    </row>
    <row r="7031" spans="1:12" ht="13.5" x14ac:dyDescent="0.25">
      <c r="A7031" s="349" t="s">
        <v>7994</v>
      </c>
      <c r="B7031" s="349" t="s">
        <v>7995</v>
      </c>
      <c r="C7031" s="349" t="s">
        <v>8072</v>
      </c>
      <c r="D7031" s="349" t="s">
        <v>8073</v>
      </c>
      <c r="E7031" s="350" t="s">
        <v>24</v>
      </c>
      <c r="F7031" s="349" t="s">
        <v>24</v>
      </c>
      <c r="G7031" s="349">
        <v>101463</v>
      </c>
      <c r="H7031" s="349" t="s">
        <v>8115</v>
      </c>
      <c r="I7031" s="349" t="s">
        <v>217</v>
      </c>
      <c r="J7031" s="349" t="s">
        <v>1333</v>
      </c>
      <c r="K7031" s="350">
        <v>44.7</v>
      </c>
      <c r="L7031" s="349" t="s">
        <v>1138</v>
      </c>
    </row>
    <row r="7032" spans="1:12" ht="13.5" x14ac:dyDescent="0.25">
      <c r="A7032" s="349" t="s">
        <v>7994</v>
      </c>
      <c r="B7032" s="349" t="s">
        <v>7995</v>
      </c>
      <c r="C7032" s="349" t="s">
        <v>8072</v>
      </c>
      <c r="D7032" s="349" t="s">
        <v>8073</v>
      </c>
      <c r="E7032" s="350" t="s">
        <v>24</v>
      </c>
      <c r="F7032" s="349" t="s">
        <v>24</v>
      </c>
      <c r="G7032" s="349">
        <v>101464</v>
      </c>
      <c r="H7032" s="349" t="s">
        <v>8116</v>
      </c>
      <c r="I7032" s="349" t="s">
        <v>217</v>
      </c>
      <c r="J7032" s="349" t="s">
        <v>1333</v>
      </c>
      <c r="K7032" s="350">
        <v>34.33</v>
      </c>
      <c r="L7032" s="349" t="s">
        <v>1138</v>
      </c>
    </row>
    <row r="7033" spans="1:12" ht="13.5" x14ac:dyDescent="0.25">
      <c r="A7033" s="349" t="s">
        <v>7994</v>
      </c>
      <c r="B7033" s="349" t="s">
        <v>7995</v>
      </c>
      <c r="C7033" s="349" t="s">
        <v>8072</v>
      </c>
      <c r="D7033" s="349" t="s">
        <v>8073</v>
      </c>
      <c r="E7033" s="350" t="s">
        <v>24</v>
      </c>
      <c r="F7033" s="349" t="s">
        <v>24</v>
      </c>
      <c r="G7033" s="349">
        <v>101465</v>
      </c>
      <c r="H7033" s="349" t="s">
        <v>8117</v>
      </c>
      <c r="I7033" s="349" t="s">
        <v>217</v>
      </c>
      <c r="J7033" s="349" t="s">
        <v>1333</v>
      </c>
      <c r="K7033" s="350">
        <v>26.24</v>
      </c>
      <c r="L7033" s="349" t="s">
        <v>1138</v>
      </c>
    </row>
    <row r="7034" spans="1:12" ht="13.5" x14ac:dyDescent="0.25">
      <c r="A7034" s="349" t="s">
        <v>7994</v>
      </c>
      <c r="B7034" s="349" t="s">
        <v>7995</v>
      </c>
      <c r="C7034" s="349" t="s">
        <v>8072</v>
      </c>
      <c r="D7034" s="349" t="s">
        <v>8073</v>
      </c>
      <c r="E7034" s="350" t="s">
        <v>24</v>
      </c>
      <c r="F7034" s="349" t="s">
        <v>24</v>
      </c>
      <c r="G7034" s="349">
        <v>101466</v>
      </c>
      <c r="H7034" s="349" t="s">
        <v>8118</v>
      </c>
      <c r="I7034" s="349" t="s">
        <v>217</v>
      </c>
      <c r="J7034" s="349" t="s">
        <v>1333</v>
      </c>
      <c r="K7034" s="350">
        <v>21.35</v>
      </c>
      <c r="L7034" s="349" t="s">
        <v>1138</v>
      </c>
    </row>
    <row r="7035" spans="1:12" ht="13.5" x14ac:dyDescent="0.25">
      <c r="A7035" s="349" t="s">
        <v>7994</v>
      </c>
      <c r="B7035" s="349" t="s">
        <v>7995</v>
      </c>
      <c r="C7035" s="349" t="s">
        <v>8072</v>
      </c>
      <c r="D7035" s="349" t="s">
        <v>8073</v>
      </c>
      <c r="E7035" s="350" t="s">
        <v>24</v>
      </c>
      <c r="F7035" s="349" t="s">
        <v>24</v>
      </c>
      <c r="G7035" s="349">
        <v>101467</v>
      </c>
      <c r="H7035" s="349" t="s">
        <v>8119</v>
      </c>
      <c r="I7035" s="349" t="s">
        <v>217</v>
      </c>
      <c r="J7035" s="349" t="s">
        <v>1333</v>
      </c>
      <c r="K7035" s="350">
        <v>17.86</v>
      </c>
      <c r="L7035" s="349" t="s">
        <v>1138</v>
      </c>
    </row>
    <row r="7036" spans="1:12" ht="13.5" x14ac:dyDescent="0.25">
      <c r="A7036" s="349" t="s">
        <v>7994</v>
      </c>
      <c r="B7036" s="349" t="s">
        <v>7995</v>
      </c>
      <c r="C7036" s="349" t="s">
        <v>8072</v>
      </c>
      <c r="D7036" s="349" t="s">
        <v>8073</v>
      </c>
      <c r="E7036" s="350" t="s">
        <v>24</v>
      </c>
      <c r="F7036" s="349" t="s">
        <v>24</v>
      </c>
      <c r="G7036" s="349">
        <v>101468</v>
      </c>
      <c r="H7036" s="349" t="s">
        <v>8120</v>
      </c>
      <c r="I7036" s="349" t="s">
        <v>217</v>
      </c>
      <c r="J7036" s="349" t="s">
        <v>1333</v>
      </c>
      <c r="K7036" s="350">
        <v>16.34</v>
      </c>
      <c r="L7036" s="349" t="s">
        <v>1138</v>
      </c>
    </row>
    <row r="7037" spans="1:12" ht="13.5" x14ac:dyDescent="0.25">
      <c r="A7037" s="349" t="s">
        <v>7994</v>
      </c>
      <c r="B7037" s="349" t="s">
        <v>7995</v>
      </c>
      <c r="C7037" s="349" t="s">
        <v>8072</v>
      </c>
      <c r="D7037" s="349" t="s">
        <v>8073</v>
      </c>
      <c r="E7037" s="350" t="s">
        <v>24</v>
      </c>
      <c r="F7037" s="349" t="s">
        <v>24</v>
      </c>
      <c r="G7037" s="349">
        <v>101469</v>
      </c>
      <c r="H7037" s="349" t="s">
        <v>8121</v>
      </c>
      <c r="I7037" s="349" t="s">
        <v>217</v>
      </c>
      <c r="J7037" s="349" t="s">
        <v>1333</v>
      </c>
      <c r="K7037" s="350">
        <v>36.57</v>
      </c>
      <c r="L7037" s="349" t="s">
        <v>1138</v>
      </c>
    </row>
    <row r="7038" spans="1:12" ht="13.5" x14ac:dyDescent="0.25">
      <c r="A7038" s="349" t="s">
        <v>7994</v>
      </c>
      <c r="B7038" s="349" t="s">
        <v>7995</v>
      </c>
      <c r="C7038" s="349" t="s">
        <v>8072</v>
      </c>
      <c r="D7038" s="349" t="s">
        <v>8073</v>
      </c>
      <c r="E7038" s="350" t="s">
        <v>24</v>
      </c>
      <c r="F7038" s="349" t="s">
        <v>24</v>
      </c>
      <c r="G7038" s="349">
        <v>101470</v>
      </c>
      <c r="H7038" s="349" t="s">
        <v>8122</v>
      </c>
      <c r="I7038" s="349" t="s">
        <v>217</v>
      </c>
      <c r="J7038" s="349" t="s">
        <v>1333</v>
      </c>
      <c r="K7038" s="350">
        <v>29.04</v>
      </c>
      <c r="L7038" s="349" t="s">
        <v>1138</v>
      </c>
    </row>
    <row r="7039" spans="1:12" ht="13.5" x14ac:dyDescent="0.25">
      <c r="A7039" s="349" t="s">
        <v>7994</v>
      </c>
      <c r="B7039" s="349" t="s">
        <v>7995</v>
      </c>
      <c r="C7039" s="349" t="s">
        <v>8072</v>
      </c>
      <c r="D7039" s="349" t="s">
        <v>8073</v>
      </c>
      <c r="E7039" s="350" t="s">
        <v>24</v>
      </c>
      <c r="F7039" s="349" t="s">
        <v>24</v>
      </c>
      <c r="G7039" s="349">
        <v>101471</v>
      </c>
      <c r="H7039" s="349" t="s">
        <v>8123</v>
      </c>
      <c r="I7039" s="349" t="s">
        <v>217</v>
      </c>
      <c r="J7039" s="349" t="s">
        <v>1333</v>
      </c>
      <c r="K7039" s="350">
        <v>24.9</v>
      </c>
      <c r="L7039" s="349" t="s">
        <v>1138</v>
      </c>
    </row>
    <row r="7040" spans="1:12" ht="13.5" x14ac:dyDescent="0.25">
      <c r="A7040" s="349" t="s">
        <v>7994</v>
      </c>
      <c r="B7040" s="349" t="s">
        <v>7995</v>
      </c>
      <c r="C7040" s="349" t="s">
        <v>8072</v>
      </c>
      <c r="D7040" s="349" t="s">
        <v>8073</v>
      </c>
      <c r="E7040" s="350" t="s">
        <v>24</v>
      </c>
      <c r="F7040" s="349" t="s">
        <v>24</v>
      </c>
      <c r="G7040" s="349">
        <v>101472</v>
      </c>
      <c r="H7040" s="349" t="s">
        <v>8124</v>
      </c>
      <c r="I7040" s="349" t="s">
        <v>217</v>
      </c>
      <c r="J7040" s="349" t="s">
        <v>1333</v>
      </c>
      <c r="K7040" s="350">
        <v>19.39</v>
      </c>
      <c r="L7040" s="349" t="s">
        <v>1138</v>
      </c>
    </row>
    <row r="7041" spans="1:12" ht="13.5" x14ac:dyDescent="0.25">
      <c r="A7041" s="349" t="s">
        <v>7994</v>
      </c>
      <c r="B7041" s="349" t="s">
        <v>7995</v>
      </c>
      <c r="C7041" s="349" t="s">
        <v>8072</v>
      </c>
      <c r="D7041" s="349" t="s">
        <v>8073</v>
      </c>
      <c r="E7041" s="350" t="s">
        <v>24</v>
      </c>
      <c r="F7041" s="349" t="s">
        <v>24</v>
      </c>
      <c r="G7041" s="349">
        <v>101473</v>
      </c>
      <c r="H7041" s="349" t="s">
        <v>8125</v>
      </c>
      <c r="I7041" s="349" t="s">
        <v>217</v>
      </c>
      <c r="J7041" s="349" t="s">
        <v>1333</v>
      </c>
      <c r="K7041" s="350">
        <v>27.92</v>
      </c>
      <c r="L7041" s="349" t="s">
        <v>1138</v>
      </c>
    </row>
    <row r="7042" spans="1:12" ht="13.5" x14ac:dyDescent="0.25">
      <c r="A7042" s="349" t="s">
        <v>7994</v>
      </c>
      <c r="B7042" s="349" t="s">
        <v>7995</v>
      </c>
      <c r="C7042" s="349" t="s">
        <v>8072</v>
      </c>
      <c r="D7042" s="349" t="s">
        <v>8073</v>
      </c>
      <c r="E7042" s="350" t="s">
        <v>24</v>
      </c>
      <c r="F7042" s="349" t="s">
        <v>24</v>
      </c>
      <c r="G7042" s="349">
        <v>101474</v>
      </c>
      <c r="H7042" s="349" t="s">
        <v>8126</v>
      </c>
      <c r="I7042" s="349" t="s">
        <v>217</v>
      </c>
      <c r="J7042" s="349" t="s">
        <v>1333</v>
      </c>
      <c r="K7042" s="350">
        <v>19.98</v>
      </c>
      <c r="L7042" s="349" t="s">
        <v>1138</v>
      </c>
    </row>
    <row r="7043" spans="1:12" ht="13.5" x14ac:dyDescent="0.25">
      <c r="A7043" s="349" t="s">
        <v>7994</v>
      </c>
      <c r="B7043" s="349" t="s">
        <v>7995</v>
      </c>
      <c r="C7043" s="349" t="s">
        <v>8072</v>
      </c>
      <c r="D7043" s="349" t="s">
        <v>8073</v>
      </c>
      <c r="E7043" s="350" t="s">
        <v>24</v>
      </c>
      <c r="F7043" s="349" t="s">
        <v>24</v>
      </c>
      <c r="G7043" s="349">
        <v>101475</v>
      </c>
      <c r="H7043" s="349" t="s">
        <v>8127</v>
      </c>
      <c r="I7043" s="349" t="s">
        <v>217</v>
      </c>
      <c r="J7043" s="349" t="s">
        <v>1333</v>
      </c>
      <c r="K7043" s="350">
        <v>17.72</v>
      </c>
      <c r="L7043" s="349" t="s">
        <v>1138</v>
      </c>
    </row>
    <row r="7044" spans="1:12" ht="13.5" x14ac:dyDescent="0.25">
      <c r="A7044" s="349" t="s">
        <v>7994</v>
      </c>
      <c r="B7044" s="349" t="s">
        <v>7995</v>
      </c>
      <c r="C7044" s="349" t="s">
        <v>8072</v>
      </c>
      <c r="D7044" s="349" t="s">
        <v>8073</v>
      </c>
      <c r="E7044" s="350" t="s">
        <v>24</v>
      </c>
      <c r="F7044" s="349" t="s">
        <v>24</v>
      </c>
      <c r="G7044" s="349">
        <v>101476</v>
      </c>
      <c r="H7044" s="349" t="s">
        <v>8128</v>
      </c>
      <c r="I7044" s="349" t="s">
        <v>217</v>
      </c>
      <c r="J7044" s="349" t="s">
        <v>1333</v>
      </c>
      <c r="K7044" s="350">
        <v>15.79</v>
      </c>
      <c r="L7044" s="349" t="s">
        <v>1138</v>
      </c>
    </row>
    <row r="7045" spans="1:12" ht="13.5" x14ac:dyDescent="0.25">
      <c r="A7045" s="349" t="s">
        <v>7994</v>
      </c>
      <c r="B7045" s="349" t="s">
        <v>7995</v>
      </c>
      <c r="C7045" s="349" t="s">
        <v>8072</v>
      </c>
      <c r="D7045" s="349" t="s">
        <v>8073</v>
      </c>
      <c r="E7045" s="350" t="s">
        <v>24</v>
      </c>
      <c r="F7045" s="349" t="s">
        <v>24</v>
      </c>
      <c r="G7045" s="349">
        <v>101477</v>
      </c>
      <c r="H7045" s="349" t="s">
        <v>8129</v>
      </c>
      <c r="I7045" s="349" t="s">
        <v>217</v>
      </c>
      <c r="J7045" s="349" t="s">
        <v>1333</v>
      </c>
      <c r="K7045" s="350">
        <v>12.94</v>
      </c>
      <c r="L7045" s="349" t="s">
        <v>1138</v>
      </c>
    </row>
    <row r="7046" spans="1:12" ht="13.5" x14ac:dyDescent="0.25">
      <c r="A7046" s="349" t="s">
        <v>7994</v>
      </c>
      <c r="B7046" s="349" t="s">
        <v>7995</v>
      </c>
      <c r="C7046" s="349" t="s">
        <v>8072</v>
      </c>
      <c r="D7046" s="349" t="s">
        <v>8073</v>
      </c>
      <c r="E7046" s="350" t="s">
        <v>24</v>
      </c>
      <c r="F7046" s="349" t="s">
        <v>24</v>
      </c>
      <c r="G7046" s="349">
        <v>101478</v>
      </c>
      <c r="H7046" s="349" t="s">
        <v>8130</v>
      </c>
      <c r="I7046" s="349" t="s">
        <v>217</v>
      </c>
      <c r="J7046" s="349" t="s">
        <v>1333</v>
      </c>
      <c r="K7046" s="350">
        <v>11</v>
      </c>
      <c r="L7046" s="349" t="s">
        <v>1138</v>
      </c>
    </row>
    <row r="7047" spans="1:12" ht="13.5" x14ac:dyDescent="0.25">
      <c r="A7047" s="349" t="s">
        <v>7994</v>
      </c>
      <c r="B7047" s="349" t="s">
        <v>7995</v>
      </c>
      <c r="C7047" s="349" t="s">
        <v>8072</v>
      </c>
      <c r="D7047" s="349" t="s">
        <v>8073</v>
      </c>
      <c r="E7047" s="350" t="s">
        <v>24</v>
      </c>
      <c r="F7047" s="349" t="s">
        <v>24</v>
      </c>
      <c r="G7047" s="349">
        <v>101480</v>
      </c>
      <c r="H7047" s="349" t="s">
        <v>8131</v>
      </c>
      <c r="I7047" s="349" t="s">
        <v>217</v>
      </c>
      <c r="J7047" s="349" t="s">
        <v>1333</v>
      </c>
      <c r="K7047" s="350">
        <v>65.41</v>
      </c>
      <c r="L7047" s="349" t="s">
        <v>1138</v>
      </c>
    </row>
    <row r="7048" spans="1:12" ht="13.5" x14ac:dyDescent="0.25">
      <c r="A7048" s="349" t="s">
        <v>7994</v>
      </c>
      <c r="B7048" s="349" t="s">
        <v>7995</v>
      </c>
      <c r="C7048" s="349" t="s">
        <v>8072</v>
      </c>
      <c r="D7048" s="349" t="s">
        <v>8073</v>
      </c>
      <c r="E7048" s="350" t="s">
        <v>24</v>
      </c>
      <c r="F7048" s="349" t="s">
        <v>24</v>
      </c>
      <c r="G7048" s="349">
        <v>101481</v>
      </c>
      <c r="H7048" s="349" t="s">
        <v>8132</v>
      </c>
      <c r="I7048" s="349" t="s">
        <v>217</v>
      </c>
      <c r="J7048" s="349" t="s">
        <v>1333</v>
      </c>
      <c r="K7048" s="350">
        <v>47.25</v>
      </c>
      <c r="L7048" s="349" t="s">
        <v>1138</v>
      </c>
    </row>
    <row r="7049" spans="1:12" ht="13.5" x14ac:dyDescent="0.25">
      <c r="A7049" s="349" t="s">
        <v>7994</v>
      </c>
      <c r="B7049" s="349" t="s">
        <v>7995</v>
      </c>
      <c r="C7049" s="349" t="s">
        <v>8072</v>
      </c>
      <c r="D7049" s="349" t="s">
        <v>8073</v>
      </c>
      <c r="E7049" s="350" t="s">
        <v>24</v>
      </c>
      <c r="F7049" s="349" t="s">
        <v>24</v>
      </c>
      <c r="G7049" s="349">
        <v>101482</v>
      </c>
      <c r="H7049" s="349" t="s">
        <v>8133</v>
      </c>
      <c r="I7049" s="349" t="s">
        <v>217</v>
      </c>
      <c r="J7049" s="349" t="s">
        <v>1333</v>
      </c>
      <c r="K7049" s="350">
        <v>35.32</v>
      </c>
      <c r="L7049" s="349" t="s">
        <v>1138</v>
      </c>
    </row>
    <row r="7050" spans="1:12" ht="13.5" x14ac:dyDescent="0.25">
      <c r="A7050" s="349" t="s">
        <v>7994</v>
      </c>
      <c r="B7050" s="349" t="s">
        <v>7995</v>
      </c>
      <c r="C7050" s="349" t="s">
        <v>8072</v>
      </c>
      <c r="D7050" s="349" t="s">
        <v>8073</v>
      </c>
      <c r="E7050" s="350" t="s">
        <v>24</v>
      </c>
      <c r="F7050" s="349" t="s">
        <v>24</v>
      </c>
      <c r="G7050" s="349">
        <v>101483</v>
      </c>
      <c r="H7050" s="349" t="s">
        <v>8134</v>
      </c>
      <c r="I7050" s="349" t="s">
        <v>217</v>
      </c>
      <c r="J7050" s="349" t="s">
        <v>1333</v>
      </c>
      <c r="K7050" s="350">
        <v>36.65</v>
      </c>
      <c r="L7050" s="349" t="s">
        <v>1138</v>
      </c>
    </row>
    <row r="7051" spans="1:12" ht="13.5" x14ac:dyDescent="0.25">
      <c r="A7051" s="349" t="s">
        <v>7994</v>
      </c>
      <c r="B7051" s="349" t="s">
        <v>7995</v>
      </c>
      <c r="C7051" s="349" t="s">
        <v>8072</v>
      </c>
      <c r="D7051" s="349" t="s">
        <v>8073</v>
      </c>
      <c r="E7051" s="350" t="s">
        <v>24</v>
      </c>
      <c r="F7051" s="349" t="s">
        <v>24</v>
      </c>
      <c r="G7051" s="349">
        <v>101484</v>
      </c>
      <c r="H7051" s="349" t="s">
        <v>8135</v>
      </c>
      <c r="I7051" s="349" t="s">
        <v>217</v>
      </c>
      <c r="J7051" s="349" t="s">
        <v>1333</v>
      </c>
      <c r="K7051" s="350">
        <v>189.94</v>
      </c>
      <c r="L7051" s="349" t="s">
        <v>1138</v>
      </c>
    </row>
    <row r="7052" spans="1:12" ht="13.5" x14ac:dyDescent="0.25">
      <c r="A7052" s="349" t="s">
        <v>7994</v>
      </c>
      <c r="B7052" s="349" t="s">
        <v>7995</v>
      </c>
      <c r="C7052" s="349" t="s">
        <v>8072</v>
      </c>
      <c r="D7052" s="349" t="s">
        <v>8073</v>
      </c>
      <c r="E7052" s="350" t="s">
        <v>24</v>
      </c>
      <c r="F7052" s="349" t="s">
        <v>24</v>
      </c>
      <c r="G7052" s="349">
        <v>101485</v>
      </c>
      <c r="H7052" s="349" t="s">
        <v>8136</v>
      </c>
      <c r="I7052" s="349" t="s">
        <v>217</v>
      </c>
      <c r="J7052" s="349" t="s">
        <v>1333</v>
      </c>
      <c r="K7052" s="350">
        <v>145.80000000000001</v>
      </c>
      <c r="L7052" s="349" t="s">
        <v>1138</v>
      </c>
    </row>
    <row r="7053" spans="1:12" ht="13.5" x14ac:dyDescent="0.25">
      <c r="A7053" s="349" t="s">
        <v>7994</v>
      </c>
      <c r="B7053" s="349" t="s">
        <v>7995</v>
      </c>
      <c r="C7053" s="349" t="s">
        <v>8072</v>
      </c>
      <c r="D7053" s="349" t="s">
        <v>8073</v>
      </c>
      <c r="E7053" s="350" t="s">
        <v>24</v>
      </c>
      <c r="F7053" s="349" t="s">
        <v>24</v>
      </c>
      <c r="G7053" s="349">
        <v>101486</v>
      </c>
      <c r="H7053" s="349" t="s">
        <v>8137</v>
      </c>
      <c r="I7053" s="349" t="s">
        <v>217</v>
      </c>
      <c r="J7053" s="349" t="s">
        <v>1333</v>
      </c>
      <c r="K7053" s="350">
        <v>131.33000000000001</v>
      </c>
      <c r="L7053" s="349" t="s">
        <v>1138</v>
      </c>
    </row>
    <row r="7054" spans="1:12" ht="13.5" x14ac:dyDescent="0.25">
      <c r="A7054" s="349" t="s">
        <v>7994</v>
      </c>
      <c r="B7054" s="349" t="s">
        <v>7995</v>
      </c>
      <c r="C7054" s="349" t="s">
        <v>8072</v>
      </c>
      <c r="D7054" s="349" t="s">
        <v>8073</v>
      </c>
      <c r="E7054" s="350" t="s">
        <v>24</v>
      </c>
      <c r="F7054" s="349" t="s">
        <v>24</v>
      </c>
      <c r="G7054" s="349">
        <v>101487</v>
      </c>
      <c r="H7054" s="349" t="s">
        <v>8138</v>
      </c>
      <c r="I7054" s="349" t="s">
        <v>217</v>
      </c>
      <c r="J7054" s="349" t="s">
        <v>1333</v>
      </c>
      <c r="K7054" s="350">
        <v>96.16</v>
      </c>
      <c r="L7054" s="349" t="s">
        <v>1138</v>
      </c>
    </row>
    <row r="7055" spans="1:12" ht="13.5" x14ac:dyDescent="0.25">
      <c r="A7055" s="349" t="s">
        <v>7994</v>
      </c>
      <c r="B7055" s="349" t="s">
        <v>7995</v>
      </c>
      <c r="C7055" s="349" t="s">
        <v>8072</v>
      </c>
      <c r="D7055" s="349" t="s">
        <v>8073</v>
      </c>
      <c r="E7055" s="350" t="s">
        <v>24</v>
      </c>
      <c r="F7055" s="349" t="s">
        <v>24</v>
      </c>
      <c r="G7055" s="349">
        <v>101488</v>
      </c>
      <c r="H7055" s="349" t="s">
        <v>8139</v>
      </c>
      <c r="I7055" s="349" t="s">
        <v>217</v>
      </c>
      <c r="J7055" s="349" t="s">
        <v>1333</v>
      </c>
      <c r="K7055" s="350">
        <v>83.21</v>
      </c>
      <c r="L7055" s="349" t="s">
        <v>1138</v>
      </c>
    </row>
    <row r="7056" spans="1:12" ht="13.5" x14ac:dyDescent="0.25">
      <c r="A7056" s="349" t="s">
        <v>8140</v>
      </c>
      <c r="B7056" s="349" t="s">
        <v>8141</v>
      </c>
      <c r="C7056" s="349" t="s">
        <v>8142</v>
      </c>
      <c r="D7056" s="349" t="s">
        <v>8143</v>
      </c>
      <c r="E7056" s="350" t="s">
        <v>24</v>
      </c>
      <c r="F7056" s="349" t="s">
        <v>24</v>
      </c>
      <c r="G7056" s="349">
        <v>101188</v>
      </c>
      <c r="H7056" s="349" t="s">
        <v>8144</v>
      </c>
      <c r="I7056" s="349" t="s">
        <v>182</v>
      </c>
      <c r="J7056" s="349" t="s">
        <v>1137</v>
      </c>
      <c r="K7056" s="350">
        <v>6.33</v>
      </c>
      <c r="L7056" s="349" t="s">
        <v>1138</v>
      </c>
    </row>
    <row r="7057" spans="1:12" ht="13.5" x14ac:dyDescent="0.25">
      <c r="A7057" s="349" t="s">
        <v>8140</v>
      </c>
      <c r="B7057" s="349" t="s">
        <v>8141</v>
      </c>
      <c r="C7057" s="349" t="s">
        <v>8142</v>
      </c>
      <c r="D7057" s="349" t="s">
        <v>8143</v>
      </c>
      <c r="E7057" s="350" t="s">
        <v>24</v>
      </c>
      <c r="F7057" s="349" t="s">
        <v>24</v>
      </c>
      <c r="G7057" s="349">
        <v>101189</v>
      </c>
      <c r="H7057" s="349" t="s">
        <v>8145</v>
      </c>
      <c r="I7057" s="349" t="s">
        <v>182</v>
      </c>
      <c r="J7057" s="349" t="s">
        <v>1137</v>
      </c>
      <c r="K7057" s="350">
        <v>71.540000000000006</v>
      </c>
      <c r="L7057" s="349" t="s">
        <v>1138</v>
      </c>
    </row>
    <row r="7058" spans="1:12" ht="13.5" x14ac:dyDescent="0.25">
      <c r="A7058" s="349" t="s">
        <v>8140</v>
      </c>
      <c r="B7058" s="349" t="s">
        <v>8141</v>
      </c>
      <c r="C7058" s="349" t="s">
        <v>8142</v>
      </c>
      <c r="D7058" s="349" t="s">
        <v>8143</v>
      </c>
      <c r="E7058" s="350" t="s">
        <v>24</v>
      </c>
      <c r="F7058" s="349" t="s">
        <v>24</v>
      </c>
      <c r="G7058" s="349">
        <v>101190</v>
      </c>
      <c r="H7058" s="349" t="s">
        <v>8146</v>
      </c>
      <c r="I7058" s="349" t="s">
        <v>182</v>
      </c>
      <c r="J7058" s="349" t="s">
        <v>1137</v>
      </c>
      <c r="K7058" s="350">
        <v>70.72</v>
      </c>
      <c r="L7058" s="349" t="s">
        <v>1138</v>
      </c>
    </row>
    <row r="7059" spans="1:12" ht="13.5" x14ac:dyDescent="0.25">
      <c r="A7059" s="349" t="s">
        <v>8140</v>
      </c>
      <c r="B7059" s="349" t="s">
        <v>8141</v>
      </c>
      <c r="C7059" s="349" t="s">
        <v>8142</v>
      </c>
      <c r="D7059" s="349" t="s">
        <v>8143</v>
      </c>
      <c r="E7059" s="350" t="s">
        <v>24</v>
      </c>
      <c r="F7059" s="349" t="s">
        <v>24</v>
      </c>
      <c r="G7059" s="349">
        <v>101191</v>
      </c>
      <c r="H7059" s="349" t="s">
        <v>8147</v>
      </c>
      <c r="I7059" s="349" t="s">
        <v>182</v>
      </c>
      <c r="J7059" s="349" t="s">
        <v>1137</v>
      </c>
      <c r="K7059" s="350">
        <v>71.13</v>
      </c>
      <c r="L7059" s="349" t="s">
        <v>1138</v>
      </c>
    </row>
    <row r="7060" spans="1:12" ht="13.5" x14ac:dyDescent="0.25">
      <c r="A7060" s="349" t="s">
        <v>8140</v>
      </c>
      <c r="B7060" s="349" t="s">
        <v>8141</v>
      </c>
      <c r="C7060" s="349" t="s">
        <v>8142</v>
      </c>
      <c r="D7060" s="349" t="s">
        <v>8143</v>
      </c>
      <c r="E7060" s="350" t="s">
        <v>24</v>
      </c>
      <c r="F7060" s="349" t="s">
        <v>24</v>
      </c>
      <c r="G7060" s="349">
        <v>101192</v>
      </c>
      <c r="H7060" s="349" t="s">
        <v>8148</v>
      </c>
      <c r="I7060" s="349" t="s">
        <v>182</v>
      </c>
      <c r="J7060" s="349" t="s">
        <v>1137</v>
      </c>
      <c r="K7060" s="350">
        <v>72.12</v>
      </c>
      <c r="L7060" s="349" t="s">
        <v>1138</v>
      </c>
    </row>
    <row r="7061" spans="1:12" ht="13.5" x14ac:dyDescent="0.25">
      <c r="A7061" s="349" t="s">
        <v>8140</v>
      </c>
      <c r="B7061" s="349" t="s">
        <v>8141</v>
      </c>
      <c r="C7061" s="349" t="s">
        <v>8142</v>
      </c>
      <c r="D7061" s="349" t="s">
        <v>8143</v>
      </c>
      <c r="E7061" s="350" t="s">
        <v>24</v>
      </c>
      <c r="F7061" s="349" t="s">
        <v>24</v>
      </c>
      <c r="G7061" s="349">
        <v>101193</v>
      </c>
      <c r="H7061" s="349" t="s">
        <v>8149</v>
      </c>
      <c r="I7061" s="349" t="s">
        <v>182</v>
      </c>
      <c r="J7061" s="349" t="s">
        <v>1137</v>
      </c>
      <c r="K7061" s="350">
        <v>64.38</v>
      </c>
      <c r="L7061" s="349" t="s">
        <v>1138</v>
      </c>
    </row>
    <row r="7062" spans="1:12" ht="13.5" x14ac:dyDescent="0.25">
      <c r="A7062" s="349" t="s">
        <v>8140</v>
      </c>
      <c r="B7062" s="349" t="s">
        <v>8141</v>
      </c>
      <c r="C7062" s="349" t="s">
        <v>8142</v>
      </c>
      <c r="D7062" s="349" t="s">
        <v>8143</v>
      </c>
      <c r="E7062" s="350" t="s">
        <v>24</v>
      </c>
      <c r="F7062" s="349" t="s">
        <v>24</v>
      </c>
      <c r="G7062" s="349">
        <v>101194</v>
      </c>
      <c r="H7062" s="349" t="s">
        <v>8150</v>
      </c>
      <c r="I7062" s="349" t="s">
        <v>182</v>
      </c>
      <c r="J7062" s="349" t="s">
        <v>1137</v>
      </c>
      <c r="K7062" s="350">
        <v>64.790000000000006</v>
      </c>
      <c r="L7062" s="349" t="s">
        <v>1138</v>
      </c>
    </row>
    <row r="7063" spans="1:12" ht="13.5" x14ac:dyDescent="0.25">
      <c r="A7063" s="349" t="s">
        <v>8140</v>
      </c>
      <c r="B7063" s="349" t="s">
        <v>8141</v>
      </c>
      <c r="C7063" s="349" t="s">
        <v>8142</v>
      </c>
      <c r="D7063" s="349" t="s">
        <v>8143</v>
      </c>
      <c r="E7063" s="350" t="s">
        <v>24</v>
      </c>
      <c r="F7063" s="349" t="s">
        <v>24</v>
      </c>
      <c r="G7063" s="349">
        <v>101197</v>
      </c>
      <c r="H7063" s="349" t="s">
        <v>8151</v>
      </c>
      <c r="I7063" s="349" t="s">
        <v>182</v>
      </c>
      <c r="J7063" s="349" t="s">
        <v>1137</v>
      </c>
      <c r="K7063" s="350">
        <v>130.19</v>
      </c>
      <c r="L7063" s="349" t="s">
        <v>1138</v>
      </c>
    </row>
    <row r="7064" spans="1:12" ht="13.5" x14ac:dyDescent="0.25">
      <c r="A7064" s="349" t="s">
        <v>8140</v>
      </c>
      <c r="B7064" s="349" t="s">
        <v>8141</v>
      </c>
      <c r="C7064" s="349" t="s">
        <v>8142</v>
      </c>
      <c r="D7064" s="349" t="s">
        <v>8143</v>
      </c>
      <c r="E7064" s="350" t="s">
        <v>24</v>
      </c>
      <c r="F7064" s="349" t="s">
        <v>24</v>
      </c>
      <c r="G7064" s="349">
        <v>101198</v>
      </c>
      <c r="H7064" s="349" t="s">
        <v>8152</v>
      </c>
      <c r="I7064" s="349" t="s">
        <v>182</v>
      </c>
      <c r="J7064" s="349" t="s">
        <v>1137</v>
      </c>
      <c r="K7064" s="350">
        <v>97.01</v>
      </c>
      <c r="L7064" s="349" t="s">
        <v>1138</v>
      </c>
    </row>
    <row r="7065" spans="1:12" ht="13.5" x14ac:dyDescent="0.25">
      <c r="A7065" s="349" t="s">
        <v>8140</v>
      </c>
      <c r="B7065" s="349" t="s">
        <v>8141</v>
      </c>
      <c r="C7065" s="349" t="s">
        <v>8142</v>
      </c>
      <c r="D7065" s="349" t="s">
        <v>8143</v>
      </c>
      <c r="E7065" s="350" t="s">
        <v>24</v>
      </c>
      <c r="F7065" s="349" t="s">
        <v>24</v>
      </c>
      <c r="G7065" s="349">
        <v>101199</v>
      </c>
      <c r="H7065" s="349" t="s">
        <v>8153</v>
      </c>
      <c r="I7065" s="349" t="s">
        <v>182</v>
      </c>
      <c r="J7065" s="349" t="s">
        <v>1137</v>
      </c>
      <c r="K7065" s="350">
        <v>98.02</v>
      </c>
      <c r="L7065" s="349" t="s">
        <v>1138</v>
      </c>
    </row>
    <row r="7066" spans="1:12" ht="13.5" x14ac:dyDescent="0.25">
      <c r="A7066" s="349" t="s">
        <v>8140</v>
      </c>
      <c r="B7066" s="349" t="s">
        <v>8141</v>
      </c>
      <c r="C7066" s="349" t="s">
        <v>8142</v>
      </c>
      <c r="D7066" s="349" t="s">
        <v>8143</v>
      </c>
      <c r="E7066" s="350" t="s">
        <v>24</v>
      </c>
      <c r="F7066" s="349" t="s">
        <v>24</v>
      </c>
      <c r="G7066" s="349">
        <v>101200</v>
      </c>
      <c r="H7066" s="349" t="s">
        <v>8154</v>
      </c>
      <c r="I7066" s="349" t="s">
        <v>182</v>
      </c>
      <c r="J7066" s="349" t="s">
        <v>1137</v>
      </c>
      <c r="K7066" s="350">
        <v>60.1</v>
      </c>
      <c r="L7066" s="349" t="s">
        <v>1138</v>
      </c>
    </row>
    <row r="7067" spans="1:12" ht="13.5" x14ac:dyDescent="0.25">
      <c r="A7067" s="349" t="s">
        <v>8140</v>
      </c>
      <c r="B7067" s="349" t="s">
        <v>8141</v>
      </c>
      <c r="C7067" s="349" t="s">
        <v>8142</v>
      </c>
      <c r="D7067" s="349" t="s">
        <v>8143</v>
      </c>
      <c r="E7067" s="350" t="s">
        <v>24</v>
      </c>
      <c r="F7067" s="349" t="s">
        <v>24</v>
      </c>
      <c r="G7067" s="349">
        <v>101201</v>
      </c>
      <c r="H7067" s="349" t="s">
        <v>8155</v>
      </c>
      <c r="I7067" s="349" t="s">
        <v>182</v>
      </c>
      <c r="J7067" s="349" t="s">
        <v>1137</v>
      </c>
      <c r="K7067" s="350">
        <v>75.02</v>
      </c>
      <c r="L7067" s="349" t="s">
        <v>1138</v>
      </c>
    </row>
    <row r="7068" spans="1:12" ht="13.5" x14ac:dyDescent="0.25">
      <c r="A7068" s="349" t="s">
        <v>8140</v>
      </c>
      <c r="B7068" s="349" t="s">
        <v>8141</v>
      </c>
      <c r="C7068" s="349" t="s">
        <v>8142</v>
      </c>
      <c r="D7068" s="349" t="s">
        <v>8143</v>
      </c>
      <c r="E7068" s="350" t="s">
        <v>24</v>
      </c>
      <c r="F7068" s="349" t="s">
        <v>24</v>
      </c>
      <c r="G7068" s="349">
        <v>101202</v>
      </c>
      <c r="H7068" s="349" t="s">
        <v>8156</v>
      </c>
      <c r="I7068" s="349" t="s">
        <v>182</v>
      </c>
      <c r="J7068" s="349" t="s">
        <v>1333</v>
      </c>
      <c r="K7068" s="350">
        <v>46.31</v>
      </c>
      <c r="L7068" s="349" t="s">
        <v>1138</v>
      </c>
    </row>
    <row r="7069" spans="1:12" ht="13.5" x14ac:dyDescent="0.25">
      <c r="A7069" s="349" t="s">
        <v>8140</v>
      </c>
      <c r="B7069" s="349" t="s">
        <v>8141</v>
      </c>
      <c r="C7069" s="349" t="s">
        <v>8142</v>
      </c>
      <c r="D7069" s="349" t="s">
        <v>8143</v>
      </c>
      <c r="E7069" s="350" t="s">
        <v>24</v>
      </c>
      <c r="F7069" s="349" t="s">
        <v>24</v>
      </c>
      <c r="G7069" s="349">
        <v>101203</v>
      </c>
      <c r="H7069" s="349" t="s">
        <v>8157</v>
      </c>
      <c r="I7069" s="349" t="s">
        <v>182</v>
      </c>
      <c r="J7069" s="349" t="s">
        <v>1333</v>
      </c>
      <c r="K7069" s="350">
        <v>45.29</v>
      </c>
      <c r="L7069" s="349" t="s">
        <v>1138</v>
      </c>
    </row>
    <row r="7070" spans="1:12" ht="13.5" x14ac:dyDescent="0.25">
      <c r="A7070" s="349" t="s">
        <v>8140</v>
      </c>
      <c r="B7070" s="349" t="s">
        <v>8141</v>
      </c>
      <c r="C7070" s="349" t="s">
        <v>8142</v>
      </c>
      <c r="D7070" s="349" t="s">
        <v>8143</v>
      </c>
      <c r="E7070" s="350" t="s">
        <v>24</v>
      </c>
      <c r="F7070" s="349" t="s">
        <v>24</v>
      </c>
      <c r="G7070" s="349">
        <v>101204</v>
      </c>
      <c r="H7070" s="349" t="s">
        <v>8158</v>
      </c>
      <c r="I7070" s="349" t="s">
        <v>182</v>
      </c>
      <c r="J7070" s="349" t="s">
        <v>1333</v>
      </c>
      <c r="K7070" s="350">
        <v>45.69</v>
      </c>
      <c r="L7070" s="349" t="s">
        <v>1138</v>
      </c>
    </row>
    <row r="7071" spans="1:12" ht="13.5" x14ac:dyDescent="0.25">
      <c r="A7071" s="349" t="s">
        <v>8140</v>
      </c>
      <c r="B7071" s="349" t="s">
        <v>8141</v>
      </c>
      <c r="C7071" s="349" t="s">
        <v>8142</v>
      </c>
      <c r="D7071" s="349" t="s">
        <v>8143</v>
      </c>
      <c r="E7071" s="350" t="s">
        <v>24</v>
      </c>
      <c r="F7071" s="349" t="s">
        <v>24</v>
      </c>
      <c r="G7071" s="349">
        <v>101205</v>
      </c>
      <c r="H7071" s="349" t="s">
        <v>8159</v>
      </c>
      <c r="I7071" s="349" t="s">
        <v>182</v>
      </c>
      <c r="J7071" s="349" t="s">
        <v>1333</v>
      </c>
      <c r="K7071" s="350">
        <v>46.31</v>
      </c>
      <c r="L7071" s="349" t="s">
        <v>1138</v>
      </c>
    </row>
    <row r="7072" spans="1:12" ht="13.5" x14ac:dyDescent="0.25">
      <c r="A7072" s="349" t="s">
        <v>8140</v>
      </c>
      <c r="B7072" s="349" t="s">
        <v>8141</v>
      </c>
      <c r="C7072" s="349" t="s">
        <v>8160</v>
      </c>
      <c r="D7072" s="349" t="s">
        <v>8161</v>
      </c>
      <c r="E7072" s="350" t="s">
        <v>24</v>
      </c>
      <c r="F7072" s="349" t="s">
        <v>24</v>
      </c>
      <c r="G7072" s="349">
        <v>102362</v>
      </c>
      <c r="H7072" s="349" t="s">
        <v>8162</v>
      </c>
      <c r="I7072" s="349" t="s">
        <v>194</v>
      </c>
      <c r="J7072" s="349" t="s">
        <v>1333</v>
      </c>
      <c r="K7072" s="350">
        <v>229.04</v>
      </c>
      <c r="L7072" s="349" t="s">
        <v>1138</v>
      </c>
    </row>
    <row r="7073" spans="1:12" ht="13.5" x14ac:dyDescent="0.25">
      <c r="A7073" s="349" t="s">
        <v>8140</v>
      </c>
      <c r="B7073" s="349" t="s">
        <v>8141</v>
      </c>
      <c r="C7073" s="349" t="s">
        <v>8160</v>
      </c>
      <c r="D7073" s="349" t="s">
        <v>8161</v>
      </c>
      <c r="E7073" s="350" t="s">
        <v>24</v>
      </c>
      <c r="F7073" s="349" t="s">
        <v>24</v>
      </c>
      <c r="G7073" s="349">
        <v>102363</v>
      </c>
      <c r="H7073" s="349" t="s">
        <v>8163</v>
      </c>
      <c r="I7073" s="349" t="s">
        <v>194</v>
      </c>
      <c r="J7073" s="349" t="s">
        <v>1333</v>
      </c>
      <c r="K7073" s="350">
        <v>242.32</v>
      </c>
      <c r="L7073" s="349" t="s">
        <v>1138</v>
      </c>
    </row>
    <row r="7074" spans="1:12" ht="13.5" x14ac:dyDescent="0.25">
      <c r="A7074" s="349" t="s">
        <v>8140</v>
      </c>
      <c r="B7074" s="349" t="s">
        <v>8141</v>
      </c>
      <c r="C7074" s="349" t="s">
        <v>8160</v>
      </c>
      <c r="D7074" s="349" t="s">
        <v>8161</v>
      </c>
      <c r="E7074" s="350" t="s">
        <v>24</v>
      </c>
      <c r="F7074" s="349" t="s">
        <v>24</v>
      </c>
      <c r="G7074" s="349">
        <v>102364</v>
      </c>
      <c r="H7074" s="349" t="s">
        <v>8164</v>
      </c>
      <c r="I7074" s="349" t="s">
        <v>194</v>
      </c>
      <c r="J7074" s="349" t="s">
        <v>1333</v>
      </c>
      <c r="K7074" s="350">
        <v>266.55</v>
      </c>
      <c r="L7074" s="349" t="s">
        <v>1138</v>
      </c>
    </row>
    <row r="7075" spans="1:12" ht="13.5" x14ac:dyDescent="0.25">
      <c r="A7075" s="349" t="s">
        <v>8140</v>
      </c>
      <c r="B7075" s="349" t="s">
        <v>8141</v>
      </c>
      <c r="C7075" s="349" t="s">
        <v>8165</v>
      </c>
      <c r="D7075" s="349" t="s">
        <v>8166</v>
      </c>
      <c r="E7075" s="350" t="s">
        <v>24</v>
      </c>
      <c r="F7075" s="349" t="s">
        <v>24</v>
      </c>
      <c r="G7075" s="349">
        <v>98509</v>
      </c>
      <c r="H7075" s="349" t="s">
        <v>8167</v>
      </c>
      <c r="I7075" s="349" t="s">
        <v>181</v>
      </c>
      <c r="J7075" s="349" t="s">
        <v>1137</v>
      </c>
      <c r="K7075" s="350">
        <v>47.29</v>
      </c>
      <c r="L7075" s="349" t="s">
        <v>1138</v>
      </c>
    </row>
    <row r="7076" spans="1:12" ht="13.5" x14ac:dyDescent="0.25">
      <c r="A7076" s="349" t="s">
        <v>8140</v>
      </c>
      <c r="B7076" s="349" t="s">
        <v>8141</v>
      </c>
      <c r="C7076" s="349" t="s">
        <v>8165</v>
      </c>
      <c r="D7076" s="349" t="s">
        <v>8166</v>
      </c>
      <c r="E7076" s="350" t="s">
        <v>24</v>
      </c>
      <c r="F7076" s="349" t="s">
        <v>24</v>
      </c>
      <c r="G7076" s="349">
        <v>98510</v>
      </c>
      <c r="H7076" s="349" t="s">
        <v>8168</v>
      </c>
      <c r="I7076" s="349" t="s">
        <v>181</v>
      </c>
      <c r="J7076" s="349" t="s">
        <v>1137</v>
      </c>
      <c r="K7076" s="350">
        <v>72.849999999999994</v>
      </c>
      <c r="L7076" s="349" t="s">
        <v>1138</v>
      </c>
    </row>
    <row r="7077" spans="1:12" ht="13.5" x14ac:dyDescent="0.25">
      <c r="A7077" s="349" t="s">
        <v>8140</v>
      </c>
      <c r="B7077" s="349" t="s">
        <v>8141</v>
      </c>
      <c r="C7077" s="349" t="s">
        <v>8165</v>
      </c>
      <c r="D7077" s="349" t="s">
        <v>8166</v>
      </c>
      <c r="E7077" s="350" t="s">
        <v>24</v>
      </c>
      <c r="F7077" s="349" t="s">
        <v>24</v>
      </c>
      <c r="G7077" s="349">
        <v>98511</v>
      </c>
      <c r="H7077" s="349" t="s">
        <v>8169</v>
      </c>
      <c r="I7077" s="349" t="s">
        <v>181</v>
      </c>
      <c r="J7077" s="349" t="s">
        <v>1137</v>
      </c>
      <c r="K7077" s="350">
        <v>137.36000000000001</v>
      </c>
      <c r="L7077" s="349" t="s">
        <v>1138</v>
      </c>
    </row>
    <row r="7078" spans="1:12" ht="13.5" x14ac:dyDescent="0.25">
      <c r="A7078" s="349" t="s">
        <v>8140</v>
      </c>
      <c r="B7078" s="349" t="s">
        <v>8141</v>
      </c>
      <c r="C7078" s="349" t="s">
        <v>8165</v>
      </c>
      <c r="D7078" s="349" t="s">
        <v>8166</v>
      </c>
      <c r="E7078" s="350" t="s">
        <v>24</v>
      </c>
      <c r="F7078" s="349" t="s">
        <v>24</v>
      </c>
      <c r="G7078" s="349">
        <v>98516</v>
      </c>
      <c r="H7078" s="349" t="s">
        <v>433</v>
      </c>
      <c r="I7078" s="349" t="s">
        <v>181</v>
      </c>
      <c r="J7078" s="349" t="s">
        <v>1333</v>
      </c>
      <c r="K7078" s="350">
        <v>368.69</v>
      </c>
      <c r="L7078" s="349" t="s">
        <v>1138</v>
      </c>
    </row>
    <row r="7079" spans="1:12" ht="13.5" x14ac:dyDescent="0.25">
      <c r="A7079" s="349" t="s">
        <v>8140</v>
      </c>
      <c r="B7079" s="349" t="s">
        <v>8141</v>
      </c>
      <c r="C7079" s="349" t="s">
        <v>8165</v>
      </c>
      <c r="D7079" s="349" t="s">
        <v>8166</v>
      </c>
      <c r="E7079" s="350" t="s">
        <v>24</v>
      </c>
      <c r="F7079" s="349" t="s">
        <v>24</v>
      </c>
      <c r="G7079" s="349">
        <v>98519</v>
      </c>
      <c r="H7079" s="349" t="s">
        <v>8170</v>
      </c>
      <c r="I7079" s="349" t="s">
        <v>194</v>
      </c>
      <c r="J7079" s="349" t="s">
        <v>1137</v>
      </c>
      <c r="K7079" s="350">
        <v>2.0499999999999998</v>
      </c>
      <c r="L7079" s="349" t="s">
        <v>1138</v>
      </c>
    </row>
    <row r="7080" spans="1:12" ht="13.5" x14ac:dyDescent="0.25">
      <c r="A7080" s="349" t="s">
        <v>8140</v>
      </c>
      <c r="B7080" s="349" t="s">
        <v>8141</v>
      </c>
      <c r="C7080" s="349" t="s">
        <v>8165</v>
      </c>
      <c r="D7080" s="349" t="s">
        <v>8166</v>
      </c>
      <c r="E7080" s="350" t="s">
        <v>24</v>
      </c>
      <c r="F7080" s="349" t="s">
        <v>24</v>
      </c>
      <c r="G7080" s="349">
        <v>98520</v>
      </c>
      <c r="H7080" s="349" t="s">
        <v>8171</v>
      </c>
      <c r="I7080" s="349" t="s">
        <v>194</v>
      </c>
      <c r="J7080" s="349" t="s">
        <v>1137</v>
      </c>
      <c r="K7080" s="350">
        <v>5.41</v>
      </c>
      <c r="L7080" s="349" t="s">
        <v>1138</v>
      </c>
    </row>
    <row r="7081" spans="1:12" ht="13.5" x14ac:dyDescent="0.25">
      <c r="A7081" s="349" t="s">
        <v>8140</v>
      </c>
      <c r="B7081" s="349" t="s">
        <v>8141</v>
      </c>
      <c r="C7081" s="349" t="s">
        <v>8165</v>
      </c>
      <c r="D7081" s="349" t="s">
        <v>8166</v>
      </c>
      <c r="E7081" s="350" t="s">
        <v>24</v>
      </c>
      <c r="F7081" s="349" t="s">
        <v>24</v>
      </c>
      <c r="G7081" s="349">
        <v>98521</v>
      </c>
      <c r="H7081" s="349" t="s">
        <v>8172</v>
      </c>
      <c r="I7081" s="349" t="s">
        <v>194</v>
      </c>
      <c r="J7081" s="349" t="s">
        <v>1137</v>
      </c>
      <c r="K7081" s="350">
        <v>0.38</v>
      </c>
      <c r="L7081" s="349" t="s">
        <v>1138</v>
      </c>
    </row>
    <row r="7082" spans="1:12" ht="13.5" x14ac:dyDescent="0.25">
      <c r="A7082" s="349" t="s">
        <v>8140</v>
      </c>
      <c r="B7082" s="349" t="s">
        <v>8141</v>
      </c>
      <c r="C7082" s="349" t="s">
        <v>8165</v>
      </c>
      <c r="D7082" s="349" t="s">
        <v>8166</v>
      </c>
      <c r="E7082" s="350" t="s">
        <v>24</v>
      </c>
      <c r="F7082" s="349" t="s">
        <v>24</v>
      </c>
      <c r="G7082" s="349">
        <v>98522</v>
      </c>
      <c r="H7082" s="349" t="s">
        <v>8173</v>
      </c>
      <c r="I7082" s="349" t="s">
        <v>182</v>
      </c>
      <c r="J7082" s="349" t="s">
        <v>1333</v>
      </c>
      <c r="K7082" s="350">
        <v>168.07</v>
      </c>
      <c r="L7082" s="349" t="s">
        <v>1138</v>
      </c>
    </row>
    <row r="7083" spans="1:12" ht="13.5" x14ac:dyDescent="0.25">
      <c r="A7083" s="349" t="s">
        <v>8140</v>
      </c>
      <c r="B7083" s="349" t="s">
        <v>8141</v>
      </c>
      <c r="C7083" s="349" t="s">
        <v>8165</v>
      </c>
      <c r="D7083" s="349" t="s">
        <v>8166</v>
      </c>
      <c r="E7083" s="350" t="s">
        <v>24</v>
      </c>
      <c r="F7083" s="349" t="s">
        <v>24</v>
      </c>
      <c r="G7083" s="349">
        <v>98524</v>
      </c>
      <c r="H7083" s="349" t="s">
        <v>8174</v>
      </c>
      <c r="I7083" s="349" t="s">
        <v>194</v>
      </c>
      <c r="J7083" s="349" t="s">
        <v>1137</v>
      </c>
      <c r="K7083" s="350">
        <v>3.18</v>
      </c>
      <c r="L7083" s="349" t="s">
        <v>1138</v>
      </c>
    </row>
    <row r="7084" spans="1:12" ht="13.5" x14ac:dyDescent="0.25">
      <c r="A7084" s="349" t="s">
        <v>8140</v>
      </c>
      <c r="B7084" s="349" t="s">
        <v>8141</v>
      </c>
      <c r="C7084" s="349" t="s">
        <v>8175</v>
      </c>
      <c r="D7084" s="349" t="s">
        <v>8176</v>
      </c>
      <c r="E7084" s="350" t="s">
        <v>24</v>
      </c>
      <c r="F7084" s="349" t="s">
        <v>24</v>
      </c>
      <c r="G7084" s="349">
        <v>98503</v>
      </c>
      <c r="H7084" s="349" t="s">
        <v>8177</v>
      </c>
      <c r="I7084" s="349" t="s">
        <v>194</v>
      </c>
      <c r="J7084" s="349" t="s">
        <v>1137</v>
      </c>
      <c r="K7084" s="350">
        <v>21.88</v>
      </c>
      <c r="L7084" s="349" t="s">
        <v>1138</v>
      </c>
    </row>
    <row r="7085" spans="1:12" ht="13.5" x14ac:dyDescent="0.25">
      <c r="A7085" s="349" t="s">
        <v>8140</v>
      </c>
      <c r="B7085" s="349" t="s">
        <v>8141</v>
      </c>
      <c r="C7085" s="349" t="s">
        <v>8175</v>
      </c>
      <c r="D7085" s="349" t="s">
        <v>8176</v>
      </c>
      <c r="E7085" s="350" t="s">
        <v>24</v>
      </c>
      <c r="F7085" s="349" t="s">
        <v>24</v>
      </c>
      <c r="G7085" s="349">
        <v>98504</v>
      </c>
      <c r="H7085" s="349" t="s">
        <v>8178</v>
      </c>
      <c r="I7085" s="349" t="s">
        <v>194</v>
      </c>
      <c r="J7085" s="349" t="s">
        <v>1137</v>
      </c>
      <c r="K7085" s="350">
        <v>14.14</v>
      </c>
      <c r="L7085" s="349" t="s">
        <v>1138</v>
      </c>
    </row>
    <row r="7086" spans="1:12" ht="13.5" x14ac:dyDescent="0.25">
      <c r="A7086" s="349" t="s">
        <v>8140</v>
      </c>
      <c r="B7086" s="349" t="s">
        <v>8141</v>
      </c>
      <c r="C7086" s="349" t="s">
        <v>8175</v>
      </c>
      <c r="D7086" s="349" t="s">
        <v>8176</v>
      </c>
      <c r="E7086" s="350" t="s">
        <v>24</v>
      </c>
      <c r="F7086" s="349" t="s">
        <v>24</v>
      </c>
      <c r="G7086" s="349">
        <v>98505</v>
      </c>
      <c r="H7086" s="349" t="s">
        <v>8179</v>
      </c>
      <c r="I7086" s="349" t="s">
        <v>194</v>
      </c>
      <c r="J7086" s="349" t="s">
        <v>1137</v>
      </c>
      <c r="K7086" s="350">
        <v>68.209999999999994</v>
      </c>
      <c r="L7086" s="349" t="s">
        <v>1138</v>
      </c>
    </row>
    <row r="7087" spans="1:12" ht="13.5" x14ac:dyDescent="0.25">
      <c r="A7087" s="349" t="s">
        <v>8140</v>
      </c>
      <c r="B7087" s="349" t="s">
        <v>8141</v>
      </c>
      <c r="C7087" s="349" t="s">
        <v>8175</v>
      </c>
      <c r="D7087" s="349" t="s">
        <v>8176</v>
      </c>
      <c r="E7087" s="350" t="s">
        <v>24</v>
      </c>
      <c r="F7087" s="349" t="s">
        <v>24</v>
      </c>
      <c r="G7087" s="349">
        <v>103946</v>
      </c>
      <c r="H7087" s="349" t="s">
        <v>8180</v>
      </c>
      <c r="I7087" s="349" t="s">
        <v>194</v>
      </c>
      <c r="J7087" s="349" t="s">
        <v>1137</v>
      </c>
      <c r="K7087" s="350">
        <v>18.12</v>
      </c>
      <c r="L7087" s="349" t="s">
        <v>1138</v>
      </c>
    </row>
    <row r="7088" spans="1:12" ht="13.5" x14ac:dyDescent="0.25">
      <c r="A7088" s="349" t="s">
        <v>8140</v>
      </c>
      <c r="B7088" s="349" t="s">
        <v>8141</v>
      </c>
      <c r="C7088" s="349" t="s">
        <v>8181</v>
      </c>
      <c r="D7088" s="349" t="s">
        <v>8182</v>
      </c>
      <c r="E7088" s="350" t="s">
        <v>24</v>
      </c>
      <c r="F7088" s="349" t="s">
        <v>24</v>
      </c>
      <c r="G7088" s="349">
        <v>103185</v>
      </c>
      <c r="H7088" s="349" t="s">
        <v>8183</v>
      </c>
      <c r="I7088" s="349" t="s">
        <v>181</v>
      </c>
      <c r="J7088" s="349" t="s">
        <v>1333</v>
      </c>
      <c r="K7088" s="370">
        <v>6153.03</v>
      </c>
      <c r="L7088" s="349" t="s">
        <v>1138</v>
      </c>
    </row>
    <row r="7089" spans="1:12" ht="13.5" x14ac:dyDescent="0.25">
      <c r="A7089" s="349" t="s">
        <v>8140</v>
      </c>
      <c r="B7089" s="349" t="s">
        <v>8141</v>
      </c>
      <c r="C7089" s="349" t="s">
        <v>8181</v>
      </c>
      <c r="D7089" s="349" t="s">
        <v>8182</v>
      </c>
      <c r="E7089" s="350" t="s">
        <v>24</v>
      </c>
      <c r="F7089" s="349" t="s">
        <v>24</v>
      </c>
      <c r="G7089" s="349">
        <v>103186</v>
      </c>
      <c r="H7089" s="349" t="s">
        <v>8184</v>
      </c>
      <c r="I7089" s="349" t="s">
        <v>181</v>
      </c>
      <c r="J7089" s="349" t="s">
        <v>1333</v>
      </c>
      <c r="K7089" s="370">
        <v>6486.63</v>
      </c>
      <c r="L7089" s="349" t="s">
        <v>1138</v>
      </c>
    </row>
    <row r="7090" spans="1:12" ht="13.5" x14ac:dyDescent="0.25">
      <c r="A7090" s="349" t="s">
        <v>8140</v>
      </c>
      <c r="B7090" s="349" t="s">
        <v>8141</v>
      </c>
      <c r="C7090" s="349" t="s">
        <v>8181</v>
      </c>
      <c r="D7090" s="349" t="s">
        <v>8182</v>
      </c>
      <c r="E7090" s="350" t="s">
        <v>24</v>
      </c>
      <c r="F7090" s="349" t="s">
        <v>24</v>
      </c>
      <c r="G7090" s="349">
        <v>103187</v>
      </c>
      <c r="H7090" s="349" t="s">
        <v>8185</v>
      </c>
      <c r="I7090" s="349" t="s">
        <v>181</v>
      </c>
      <c r="J7090" s="349" t="s">
        <v>1333</v>
      </c>
      <c r="K7090" s="370">
        <v>4876.6899999999996</v>
      </c>
      <c r="L7090" s="349" t="s">
        <v>1138</v>
      </c>
    </row>
    <row r="7091" spans="1:12" ht="13.5" x14ac:dyDescent="0.25">
      <c r="A7091" s="349" t="s">
        <v>8140</v>
      </c>
      <c r="B7091" s="349" t="s">
        <v>8141</v>
      </c>
      <c r="C7091" s="349" t="s">
        <v>8181</v>
      </c>
      <c r="D7091" s="349" t="s">
        <v>8182</v>
      </c>
      <c r="E7091" s="350" t="s">
        <v>24</v>
      </c>
      <c r="F7091" s="349" t="s">
        <v>24</v>
      </c>
      <c r="G7091" s="349">
        <v>103188</v>
      </c>
      <c r="H7091" s="349" t="s">
        <v>8186</v>
      </c>
      <c r="I7091" s="349" t="s">
        <v>181</v>
      </c>
      <c r="J7091" s="349" t="s">
        <v>1333</v>
      </c>
      <c r="K7091" s="370">
        <v>5242.6899999999996</v>
      </c>
      <c r="L7091" s="349" t="s">
        <v>1138</v>
      </c>
    </row>
    <row r="7092" spans="1:12" ht="13.5" x14ac:dyDescent="0.25">
      <c r="A7092" s="349" t="s">
        <v>8140</v>
      </c>
      <c r="B7092" s="349" t="s">
        <v>8141</v>
      </c>
      <c r="C7092" s="349" t="s">
        <v>8181</v>
      </c>
      <c r="D7092" s="349" t="s">
        <v>8182</v>
      </c>
      <c r="E7092" s="350" t="s">
        <v>24</v>
      </c>
      <c r="F7092" s="349" t="s">
        <v>24</v>
      </c>
      <c r="G7092" s="349">
        <v>103189</v>
      </c>
      <c r="H7092" s="349" t="s">
        <v>8187</v>
      </c>
      <c r="I7092" s="349" t="s">
        <v>181</v>
      </c>
      <c r="J7092" s="349" t="s">
        <v>1333</v>
      </c>
      <c r="K7092" s="370">
        <v>2627.86</v>
      </c>
      <c r="L7092" s="349" t="s">
        <v>1138</v>
      </c>
    </row>
    <row r="7093" spans="1:12" ht="13.5" x14ac:dyDescent="0.25">
      <c r="A7093" s="349" t="s">
        <v>8140</v>
      </c>
      <c r="B7093" s="349" t="s">
        <v>8141</v>
      </c>
      <c r="C7093" s="349" t="s">
        <v>8181</v>
      </c>
      <c r="D7093" s="349" t="s">
        <v>8182</v>
      </c>
      <c r="E7093" s="350" t="s">
        <v>24</v>
      </c>
      <c r="F7093" s="349" t="s">
        <v>24</v>
      </c>
      <c r="G7093" s="349">
        <v>103190</v>
      </c>
      <c r="H7093" s="349" t="s">
        <v>8188</v>
      </c>
      <c r="I7093" s="349" t="s">
        <v>181</v>
      </c>
      <c r="J7093" s="349" t="s">
        <v>1333</v>
      </c>
      <c r="K7093" s="370">
        <v>4085.65</v>
      </c>
      <c r="L7093" s="349" t="s">
        <v>1138</v>
      </c>
    </row>
    <row r="7094" spans="1:12" ht="13.5" x14ac:dyDescent="0.25">
      <c r="A7094" s="349" t="s">
        <v>8140</v>
      </c>
      <c r="B7094" s="349" t="s">
        <v>8141</v>
      </c>
      <c r="C7094" s="349" t="s">
        <v>8181</v>
      </c>
      <c r="D7094" s="349" t="s">
        <v>8182</v>
      </c>
      <c r="E7094" s="350" t="s">
        <v>24</v>
      </c>
      <c r="F7094" s="349" t="s">
        <v>24</v>
      </c>
      <c r="G7094" s="349">
        <v>103191</v>
      </c>
      <c r="H7094" s="349" t="s">
        <v>8189</v>
      </c>
      <c r="I7094" s="349" t="s">
        <v>181</v>
      </c>
      <c r="J7094" s="349" t="s">
        <v>1333</v>
      </c>
      <c r="K7094" s="370">
        <v>2382.8200000000002</v>
      </c>
      <c r="L7094" s="349" t="s">
        <v>1138</v>
      </c>
    </row>
    <row r="7095" spans="1:12" ht="13.5" x14ac:dyDescent="0.25">
      <c r="A7095" s="349" t="s">
        <v>8140</v>
      </c>
      <c r="B7095" s="349" t="s">
        <v>8141</v>
      </c>
      <c r="C7095" s="349" t="s">
        <v>8181</v>
      </c>
      <c r="D7095" s="349" t="s">
        <v>8182</v>
      </c>
      <c r="E7095" s="350" t="s">
        <v>24</v>
      </c>
      <c r="F7095" s="349" t="s">
        <v>24</v>
      </c>
      <c r="G7095" s="349">
        <v>103192</v>
      </c>
      <c r="H7095" s="349" t="s">
        <v>8190</v>
      </c>
      <c r="I7095" s="349" t="s">
        <v>181</v>
      </c>
      <c r="J7095" s="349" t="s">
        <v>1333</v>
      </c>
      <c r="K7095" s="370">
        <v>2536.46</v>
      </c>
      <c r="L7095" s="349" t="s">
        <v>1138</v>
      </c>
    </row>
    <row r="7096" spans="1:12" ht="13.5" x14ac:dyDescent="0.25">
      <c r="A7096" s="349" t="s">
        <v>8140</v>
      </c>
      <c r="B7096" s="349" t="s">
        <v>8141</v>
      </c>
      <c r="C7096" s="349" t="s">
        <v>8181</v>
      </c>
      <c r="D7096" s="349" t="s">
        <v>8182</v>
      </c>
      <c r="E7096" s="350" t="s">
        <v>24</v>
      </c>
      <c r="F7096" s="349" t="s">
        <v>24</v>
      </c>
      <c r="G7096" s="349">
        <v>103193</v>
      </c>
      <c r="H7096" s="349" t="s">
        <v>8191</v>
      </c>
      <c r="I7096" s="349" t="s">
        <v>181</v>
      </c>
      <c r="J7096" s="349" t="s">
        <v>1333</v>
      </c>
      <c r="K7096" s="370">
        <v>1955.19</v>
      </c>
      <c r="L7096" s="349" t="s">
        <v>1138</v>
      </c>
    </row>
    <row r="7097" spans="1:12" ht="13.5" x14ac:dyDescent="0.25">
      <c r="A7097" s="349" t="s">
        <v>8140</v>
      </c>
      <c r="B7097" s="349" t="s">
        <v>8141</v>
      </c>
      <c r="C7097" s="349" t="s">
        <v>8181</v>
      </c>
      <c r="D7097" s="349" t="s">
        <v>8182</v>
      </c>
      <c r="E7097" s="350" t="s">
        <v>24</v>
      </c>
      <c r="F7097" s="349" t="s">
        <v>24</v>
      </c>
      <c r="G7097" s="349">
        <v>103194</v>
      </c>
      <c r="H7097" s="349" t="s">
        <v>8192</v>
      </c>
      <c r="I7097" s="349" t="s">
        <v>181</v>
      </c>
      <c r="J7097" s="349" t="s">
        <v>1333</v>
      </c>
      <c r="K7097" s="370">
        <v>2813.16</v>
      </c>
      <c r="L7097" s="349" t="s">
        <v>1138</v>
      </c>
    </row>
    <row r="7098" spans="1:12" ht="13.5" x14ac:dyDescent="0.25">
      <c r="A7098" s="349" t="s">
        <v>8140</v>
      </c>
      <c r="B7098" s="349" t="s">
        <v>8141</v>
      </c>
      <c r="C7098" s="349" t="s">
        <v>8181</v>
      </c>
      <c r="D7098" s="349" t="s">
        <v>8182</v>
      </c>
      <c r="E7098" s="350" t="s">
        <v>24</v>
      </c>
      <c r="F7098" s="349" t="s">
        <v>24</v>
      </c>
      <c r="G7098" s="349">
        <v>103195</v>
      </c>
      <c r="H7098" s="349" t="s">
        <v>8193</v>
      </c>
      <c r="I7098" s="349" t="s">
        <v>181</v>
      </c>
      <c r="J7098" s="349" t="s">
        <v>1333</v>
      </c>
      <c r="K7098" s="370">
        <v>2196.79</v>
      </c>
      <c r="L7098" s="349" t="s">
        <v>1138</v>
      </c>
    </row>
    <row r="7099" spans="1:12" ht="13.5" x14ac:dyDescent="0.25">
      <c r="A7099" s="349" t="s">
        <v>8140</v>
      </c>
      <c r="B7099" s="349" t="s">
        <v>8141</v>
      </c>
      <c r="C7099" s="349" t="s">
        <v>8181</v>
      </c>
      <c r="D7099" s="349" t="s">
        <v>8182</v>
      </c>
      <c r="E7099" s="350" t="s">
        <v>24</v>
      </c>
      <c r="F7099" s="349" t="s">
        <v>24</v>
      </c>
      <c r="G7099" s="349">
        <v>103205</v>
      </c>
      <c r="H7099" s="349" t="s">
        <v>8194</v>
      </c>
      <c r="I7099" s="349" t="s">
        <v>181</v>
      </c>
      <c r="J7099" s="349" t="s">
        <v>1333</v>
      </c>
      <c r="K7099" s="370">
        <v>4094.72</v>
      </c>
      <c r="L7099" s="349" t="s">
        <v>1138</v>
      </c>
    </row>
    <row r="7100" spans="1:12" ht="13.5" x14ac:dyDescent="0.25">
      <c r="A7100" s="349" t="s">
        <v>8140</v>
      </c>
      <c r="B7100" s="349" t="s">
        <v>8141</v>
      </c>
      <c r="C7100" s="349" t="s">
        <v>8181</v>
      </c>
      <c r="D7100" s="349" t="s">
        <v>8182</v>
      </c>
      <c r="E7100" s="350" t="s">
        <v>24</v>
      </c>
      <c r="F7100" s="349" t="s">
        <v>24</v>
      </c>
      <c r="G7100" s="349">
        <v>103206</v>
      </c>
      <c r="H7100" s="349" t="s">
        <v>8195</v>
      </c>
      <c r="I7100" s="349" t="s">
        <v>181</v>
      </c>
      <c r="J7100" s="349" t="s">
        <v>1333</v>
      </c>
      <c r="K7100" s="370">
        <v>2391.9</v>
      </c>
      <c r="L7100" s="349" t="s">
        <v>1138</v>
      </c>
    </row>
    <row r="7101" spans="1:12" ht="13.5" x14ac:dyDescent="0.25">
      <c r="A7101" s="349" t="s">
        <v>8140</v>
      </c>
      <c r="B7101" s="349" t="s">
        <v>8141</v>
      </c>
      <c r="C7101" s="349" t="s">
        <v>8181</v>
      </c>
      <c r="D7101" s="349" t="s">
        <v>8182</v>
      </c>
      <c r="E7101" s="350" t="s">
        <v>24</v>
      </c>
      <c r="F7101" s="349" t="s">
        <v>24</v>
      </c>
      <c r="G7101" s="349">
        <v>103207</v>
      </c>
      <c r="H7101" s="349" t="s">
        <v>8196</v>
      </c>
      <c r="I7101" s="349" t="s">
        <v>181</v>
      </c>
      <c r="J7101" s="349" t="s">
        <v>1333</v>
      </c>
      <c r="K7101" s="370">
        <v>2545.54</v>
      </c>
      <c r="L7101" s="349" t="s">
        <v>1138</v>
      </c>
    </row>
    <row r="7102" spans="1:12" ht="13.5" x14ac:dyDescent="0.25">
      <c r="A7102" s="349" t="s">
        <v>8140</v>
      </c>
      <c r="B7102" s="349" t="s">
        <v>8141</v>
      </c>
      <c r="C7102" s="349" t="s">
        <v>8181</v>
      </c>
      <c r="D7102" s="349" t="s">
        <v>8182</v>
      </c>
      <c r="E7102" s="350" t="s">
        <v>24</v>
      </c>
      <c r="F7102" s="349" t="s">
        <v>24</v>
      </c>
      <c r="G7102" s="349">
        <v>103208</v>
      </c>
      <c r="H7102" s="349" t="s">
        <v>8197</v>
      </c>
      <c r="I7102" s="349" t="s">
        <v>181</v>
      </c>
      <c r="J7102" s="349" t="s">
        <v>1333</v>
      </c>
      <c r="K7102" s="370">
        <v>1964.27</v>
      </c>
      <c r="L7102" s="349" t="s">
        <v>1138</v>
      </c>
    </row>
    <row r="7103" spans="1:12" ht="13.5" x14ac:dyDescent="0.25">
      <c r="A7103" s="349" t="s">
        <v>8140</v>
      </c>
      <c r="B7103" s="349" t="s">
        <v>8141</v>
      </c>
      <c r="C7103" s="349" t="s">
        <v>8181</v>
      </c>
      <c r="D7103" s="349" t="s">
        <v>8182</v>
      </c>
      <c r="E7103" s="350" t="s">
        <v>24</v>
      </c>
      <c r="F7103" s="349" t="s">
        <v>24</v>
      </c>
      <c r="G7103" s="349">
        <v>103209</v>
      </c>
      <c r="H7103" s="349" t="s">
        <v>8198</v>
      </c>
      <c r="I7103" s="349" t="s">
        <v>181</v>
      </c>
      <c r="J7103" s="349" t="s">
        <v>1333</v>
      </c>
      <c r="K7103" s="370">
        <v>2822.24</v>
      </c>
      <c r="L7103" s="349" t="s">
        <v>1138</v>
      </c>
    </row>
    <row r="7104" spans="1:12" ht="13.5" x14ac:dyDescent="0.25">
      <c r="A7104" s="349" t="s">
        <v>8140</v>
      </c>
      <c r="B7104" s="349" t="s">
        <v>8141</v>
      </c>
      <c r="C7104" s="349" t="s">
        <v>8181</v>
      </c>
      <c r="D7104" s="349" t="s">
        <v>8182</v>
      </c>
      <c r="E7104" s="350" t="s">
        <v>24</v>
      </c>
      <c r="F7104" s="349" t="s">
        <v>24</v>
      </c>
      <c r="G7104" s="349">
        <v>103210</v>
      </c>
      <c r="H7104" s="349" t="s">
        <v>8199</v>
      </c>
      <c r="I7104" s="349" t="s">
        <v>181</v>
      </c>
      <c r="J7104" s="349" t="s">
        <v>1333</v>
      </c>
      <c r="K7104" s="370">
        <v>2292.29</v>
      </c>
      <c r="L7104" s="349" t="s">
        <v>1138</v>
      </c>
    </row>
    <row r="7105" spans="1:12" ht="13.5" x14ac:dyDescent="0.25">
      <c r="A7105" s="349" t="s">
        <v>8140</v>
      </c>
      <c r="B7105" s="349" t="s">
        <v>8141</v>
      </c>
      <c r="C7105" s="349" t="s">
        <v>8181</v>
      </c>
      <c r="D7105" s="349" t="s">
        <v>8182</v>
      </c>
      <c r="E7105" s="350" t="s">
        <v>24</v>
      </c>
      <c r="F7105" s="349" t="s">
        <v>24</v>
      </c>
      <c r="G7105" s="349">
        <v>103304</v>
      </c>
      <c r="H7105" s="349" t="s">
        <v>8200</v>
      </c>
      <c r="I7105" s="349" t="s">
        <v>181</v>
      </c>
      <c r="J7105" s="349" t="s">
        <v>1333</v>
      </c>
      <c r="K7105" s="370">
        <v>1248.27</v>
      </c>
      <c r="L7105" s="349" t="s">
        <v>1138</v>
      </c>
    </row>
    <row r="7106" spans="1:12" ht="13.5" x14ac:dyDescent="0.25">
      <c r="A7106" s="349" t="s">
        <v>8140</v>
      </c>
      <c r="B7106" s="349" t="s">
        <v>8141</v>
      </c>
      <c r="C7106" s="349" t="s">
        <v>8181</v>
      </c>
      <c r="D7106" s="349" t="s">
        <v>8182</v>
      </c>
      <c r="E7106" s="350" t="s">
        <v>24</v>
      </c>
      <c r="F7106" s="349" t="s">
        <v>24</v>
      </c>
      <c r="G7106" s="349">
        <v>103307</v>
      </c>
      <c r="H7106" s="349" t="s">
        <v>8201</v>
      </c>
      <c r="I7106" s="349" t="s">
        <v>181</v>
      </c>
      <c r="J7106" s="349" t="s">
        <v>1333</v>
      </c>
      <c r="K7106" s="370">
        <v>1335.66</v>
      </c>
      <c r="L7106" s="349" t="s">
        <v>1138</v>
      </c>
    </row>
    <row r="7107" spans="1:12" ht="13.5" x14ac:dyDescent="0.25">
      <c r="A7107" s="349" t="s">
        <v>8140</v>
      </c>
      <c r="B7107" s="349" t="s">
        <v>8141</v>
      </c>
      <c r="C7107" s="349" t="s">
        <v>8181</v>
      </c>
      <c r="D7107" s="349" t="s">
        <v>8182</v>
      </c>
      <c r="E7107" s="350" t="s">
        <v>24</v>
      </c>
      <c r="F7107" s="349" t="s">
        <v>24</v>
      </c>
      <c r="G7107" s="349">
        <v>103310</v>
      </c>
      <c r="H7107" s="349" t="s">
        <v>8202</v>
      </c>
      <c r="I7107" s="349" t="s">
        <v>181</v>
      </c>
      <c r="J7107" s="349" t="s">
        <v>1333</v>
      </c>
      <c r="K7107" s="370">
        <v>1287.1300000000001</v>
      </c>
      <c r="L7107" s="349" t="s">
        <v>1138</v>
      </c>
    </row>
    <row r="7108" spans="1:12" ht="13.5" x14ac:dyDescent="0.25">
      <c r="A7108" s="349" t="s">
        <v>8140</v>
      </c>
      <c r="B7108" s="349" t="s">
        <v>8141</v>
      </c>
      <c r="C7108" s="349" t="s">
        <v>8181</v>
      </c>
      <c r="D7108" s="349" t="s">
        <v>8182</v>
      </c>
      <c r="E7108" s="350" t="s">
        <v>24</v>
      </c>
      <c r="F7108" s="349" t="s">
        <v>24</v>
      </c>
      <c r="G7108" s="349">
        <v>103314</v>
      </c>
      <c r="H7108" s="349" t="s">
        <v>8203</v>
      </c>
      <c r="I7108" s="349" t="s">
        <v>194</v>
      </c>
      <c r="J7108" s="349" t="s">
        <v>1333</v>
      </c>
      <c r="K7108" s="350">
        <v>265.81</v>
      </c>
      <c r="L7108" s="349" t="s">
        <v>1138</v>
      </c>
    </row>
    <row r="7109" spans="1:12" ht="13.5" x14ac:dyDescent="0.25">
      <c r="A7109" s="349" t="s">
        <v>8140</v>
      </c>
      <c r="B7109" s="349" t="s">
        <v>8141</v>
      </c>
      <c r="C7109" s="349" t="s">
        <v>8181</v>
      </c>
      <c r="D7109" s="349" t="s">
        <v>8182</v>
      </c>
      <c r="E7109" s="350" t="s">
        <v>24</v>
      </c>
      <c r="F7109" s="349" t="s">
        <v>24</v>
      </c>
      <c r="G7109" s="349">
        <v>103315</v>
      </c>
      <c r="H7109" s="349" t="s">
        <v>8204</v>
      </c>
      <c r="I7109" s="349" t="s">
        <v>194</v>
      </c>
      <c r="J7109" s="349" t="s">
        <v>1137</v>
      </c>
      <c r="K7109" s="350">
        <v>257.22000000000003</v>
      </c>
      <c r="L7109" s="349" t="s">
        <v>1138</v>
      </c>
    </row>
    <row r="7110" spans="1:12" ht="13.5" x14ac:dyDescent="0.25">
      <c r="A7110" s="349" t="s">
        <v>8140</v>
      </c>
      <c r="B7110" s="349" t="s">
        <v>8141</v>
      </c>
      <c r="C7110" s="349" t="s">
        <v>8181</v>
      </c>
      <c r="D7110" s="349" t="s">
        <v>8182</v>
      </c>
      <c r="E7110" s="350" t="s">
        <v>24</v>
      </c>
      <c r="F7110" s="349" t="s">
        <v>24</v>
      </c>
      <c r="G7110" s="349">
        <v>103769</v>
      </c>
      <c r="H7110" s="349" t="s">
        <v>8205</v>
      </c>
      <c r="I7110" s="349" t="s">
        <v>181</v>
      </c>
      <c r="J7110" s="349" t="s">
        <v>1137</v>
      </c>
      <c r="K7110" s="370">
        <v>4253.0200000000004</v>
      </c>
      <c r="L7110" s="349" t="s">
        <v>1138</v>
      </c>
    </row>
    <row r="7111" spans="1:12" ht="13.5" x14ac:dyDescent="0.25">
      <c r="A7111" s="349" t="s">
        <v>8140</v>
      </c>
      <c r="B7111" s="349" t="s">
        <v>8141</v>
      </c>
      <c r="C7111" s="349" t="s">
        <v>8206</v>
      </c>
      <c r="D7111" s="349" t="s">
        <v>8207</v>
      </c>
      <c r="E7111" s="350" t="s">
        <v>24</v>
      </c>
      <c r="F7111" s="349" t="s">
        <v>24</v>
      </c>
      <c r="G7111" s="349">
        <v>98525</v>
      </c>
      <c r="H7111" s="349" t="s">
        <v>8208</v>
      </c>
      <c r="I7111" s="349" t="s">
        <v>194</v>
      </c>
      <c r="J7111" s="349" t="s">
        <v>1333</v>
      </c>
      <c r="K7111" s="350">
        <v>0.41</v>
      </c>
      <c r="L7111" s="349" t="s">
        <v>1138</v>
      </c>
    </row>
    <row r="7112" spans="1:12" ht="13.5" x14ac:dyDescent="0.25">
      <c r="A7112" s="349" t="s">
        <v>8140</v>
      </c>
      <c r="B7112" s="349" t="s">
        <v>8141</v>
      </c>
      <c r="C7112" s="349" t="s">
        <v>8206</v>
      </c>
      <c r="D7112" s="349" t="s">
        <v>8207</v>
      </c>
      <c r="E7112" s="350" t="s">
        <v>24</v>
      </c>
      <c r="F7112" s="349" t="s">
        <v>24</v>
      </c>
      <c r="G7112" s="349">
        <v>98526</v>
      </c>
      <c r="H7112" s="349" t="s">
        <v>8209</v>
      </c>
      <c r="I7112" s="349" t="s">
        <v>181</v>
      </c>
      <c r="J7112" s="349" t="s">
        <v>1137</v>
      </c>
      <c r="K7112" s="350">
        <v>87.16</v>
      </c>
      <c r="L7112" s="349" t="s">
        <v>1138</v>
      </c>
    </row>
    <row r="7113" spans="1:12" ht="13.5" x14ac:dyDescent="0.25">
      <c r="A7113" s="349" t="s">
        <v>8140</v>
      </c>
      <c r="B7113" s="349" t="s">
        <v>8141</v>
      </c>
      <c r="C7113" s="349" t="s">
        <v>8206</v>
      </c>
      <c r="D7113" s="349" t="s">
        <v>8207</v>
      </c>
      <c r="E7113" s="350" t="s">
        <v>24</v>
      </c>
      <c r="F7113" s="349" t="s">
        <v>24</v>
      </c>
      <c r="G7113" s="349">
        <v>98527</v>
      </c>
      <c r="H7113" s="349" t="s">
        <v>8210</v>
      </c>
      <c r="I7113" s="349" t="s">
        <v>181</v>
      </c>
      <c r="J7113" s="349" t="s">
        <v>1137</v>
      </c>
      <c r="K7113" s="350">
        <v>187.63</v>
      </c>
      <c r="L7113" s="349" t="s">
        <v>1138</v>
      </c>
    </row>
    <row r="7114" spans="1:12" ht="13.5" x14ac:dyDescent="0.25">
      <c r="A7114" s="349" t="s">
        <v>8140</v>
      </c>
      <c r="B7114" s="349" t="s">
        <v>8141</v>
      </c>
      <c r="C7114" s="349" t="s">
        <v>8206</v>
      </c>
      <c r="D7114" s="349" t="s">
        <v>8207</v>
      </c>
      <c r="E7114" s="350" t="s">
        <v>24</v>
      </c>
      <c r="F7114" s="349" t="s">
        <v>24</v>
      </c>
      <c r="G7114" s="349">
        <v>98528</v>
      </c>
      <c r="H7114" s="349" t="s">
        <v>8211</v>
      </c>
      <c r="I7114" s="349" t="s">
        <v>181</v>
      </c>
      <c r="J7114" s="349" t="s">
        <v>1137</v>
      </c>
      <c r="K7114" s="350">
        <v>274.38</v>
      </c>
      <c r="L7114" s="349" t="s">
        <v>1138</v>
      </c>
    </row>
    <row r="7115" spans="1:12" ht="13.5" x14ac:dyDescent="0.25">
      <c r="A7115" s="349" t="s">
        <v>8140</v>
      </c>
      <c r="B7115" s="349" t="s">
        <v>8141</v>
      </c>
      <c r="C7115" s="349" t="s">
        <v>8206</v>
      </c>
      <c r="D7115" s="349" t="s">
        <v>8207</v>
      </c>
      <c r="E7115" s="350" t="s">
        <v>24</v>
      </c>
      <c r="F7115" s="349" t="s">
        <v>24</v>
      </c>
      <c r="G7115" s="349">
        <v>98529</v>
      </c>
      <c r="H7115" s="349" t="s">
        <v>8212</v>
      </c>
      <c r="I7115" s="349" t="s">
        <v>181</v>
      </c>
      <c r="J7115" s="349" t="s">
        <v>1137</v>
      </c>
      <c r="K7115" s="350">
        <v>68.760000000000005</v>
      </c>
      <c r="L7115" s="349" t="s">
        <v>1138</v>
      </c>
    </row>
    <row r="7116" spans="1:12" ht="13.5" x14ac:dyDescent="0.25">
      <c r="A7116" s="349" t="s">
        <v>8140</v>
      </c>
      <c r="B7116" s="349" t="s">
        <v>8141</v>
      </c>
      <c r="C7116" s="349" t="s">
        <v>8206</v>
      </c>
      <c r="D7116" s="349" t="s">
        <v>8207</v>
      </c>
      <c r="E7116" s="350" t="s">
        <v>24</v>
      </c>
      <c r="F7116" s="349" t="s">
        <v>24</v>
      </c>
      <c r="G7116" s="349">
        <v>98530</v>
      </c>
      <c r="H7116" s="349" t="s">
        <v>8213</v>
      </c>
      <c r="I7116" s="349" t="s">
        <v>181</v>
      </c>
      <c r="J7116" s="349" t="s">
        <v>1137</v>
      </c>
      <c r="K7116" s="350">
        <v>122.5</v>
      </c>
      <c r="L7116" s="349" t="s">
        <v>1138</v>
      </c>
    </row>
    <row r="7117" spans="1:12" ht="13.5" x14ac:dyDescent="0.25">
      <c r="A7117" s="349" t="s">
        <v>8140</v>
      </c>
      <c r="B7117" s="349" t="s">
        <v>8141</v>
      </c>
      <c r="C7117" s="349" t="s">
        <v>8206</v>
      </c>
      <c r="D7117" s="349" t="s">
        <v>8207</v>
      </c>
      <c r="E7117" s="350" t="s">
        <v>24</v>
      </c>
      <c r="F7117" s="349" t="s">
        <v>24</v>
      </c>
      <c r="G7117" s="349">
        <v>98531</v>
      </c>
      <c r="H7117" s="349" t="s">
        <v>8214</v>
      </c>
      <c r="I7117" s="349" t="s">
        <v>181</v>
      </c>
      <c r="J7117" s="349" t="s">
        <v>1333</v>
      </c>
      <c r="K7117" s="350">
        <v>300.92</v>
      </c>
      <c r="L7117" s="349" t="s">
        <v>1138</v>
      </c>
    </row>
    <row r="7118" spans="1:12" ht="13.5" x14ac:dyDescent="0.25">
      <c r="A7118" s="349" t="s">
        <v>8140</v>
      </c>
      <c r="B7118" s="349" t="s">
        <v>8141</v>
      </c>
      <c r="C7118" s="349" t="s">
        <v>8206</v>
      </c>
      <c r="D7118" s="349" t="s">
        <v>8207</v>
      </c>
      <c r="E7118" s="350" t="s">
        <v>24</v>
      </c>
      <c r="F7118" s="349" t="s">
        <v>24</v>
      </c>
      <c r="G7118" s="349">
        <v>98532</v>
      </c>
      <c r="H7118" s="349" t="s">
        <v>8215</v>
      </c>
      <c r="I7118" s="349" t="s">
        <v>181</v>
      </c>
      <c r="J7118" s="349" t="s">
        <v>1333</v>
      </c>
      <c r="K7118" s="350">
        <v>119.88</v>
      </c>
      <c r="L7118" s="349" t="s">
        <v>1138</v>
      </c>
    </row>
    <row r="7119" spans="1:12" ht="13.5" x14ac:dyDescent="0.25">
      <c r="A7119" s="349" t="s">
        <v>8140</v>
      </c>
      <c r="B7119" s="349" t="s">
        <v>8141</v>
      </c>
      <c r="C7119" s="349" t="s">
        <v>8206</v>
      </c>
      <c r="D7119" s="349" t="s">
        <v>8207</v>
      </c>
      <c r="E7119" s="350" t="s">
        <v>24</v>
      </c>
      <c r="F7119" s="349" t="s">
        <v>24</v>
      </c>
      <c r="G7119" s="349">
        <v>98533</v>
      </c>
      <c r="H7119" s="349" t="s">
        <v>8216</v>
      </c>
      <c r="I7119" s="349" t="s">
        <v>181</v>
      </c>
      <c r="J7119" s="349" t="s">
        <v>1333</v>
      </c>
      <c r="K7119" s="350">
        <v>327.24</v>
      </c>
      <c r="L7119" s="349" t="s">
        <v>1138</v>
      </c>
    </row>
    <row r="7120" spans="1:12" ht="13.5" x14ac:dyDescent="0.25">
      <c r="A7120" s="349" t="s">
        <v>8140</v>
      </c>
      <c r="B7120" s="349" t="s">
        <v>8141</v>
      </c>
      <c r="C7120" s="349" t="s">
        <v>8206</v>
      </c>
      <c r="D7120" s="349" t="s">
        <v>8207</v>
      </c>
      <c r="E7120" s="350" t="s">
        <v>24</v>
      </c>
      <c r="F7120" s="349" t="s">
        <v>24</v>
      </c>
      <c r="G7120" s="349">
        <v>98534</v>
      </c>
      <c r="H7120" s="349" t="s">
        <v>8217</v>
      </c>
      <c r="I7120" s="349" t="s">
        <v>181</v>
      </c>
      <c r="J7120" s="349" t="s">
        <v>1333</v>
      </c>
      <c r="K7120" s="350">
        <v>839.63</v>
      </c>
      <c r="L7120" s="349" t="s">
        <v>1138</v>
      </c>
    </row>
    <row r="7121" spans="1:12" ht="13.5" x14ac:dyDescent="0.25">
      <c r="A7121" s="349" t="s">
        <v>8140</v>
      </c>
      <c r="B7121" s="349" t="s">
        <v>8141</v>
      </c>
      <c r="C7121" s="349" t="s">
        <v>8206</v>
      </c>
      <c r="D7121" s="349" t="s">
        <v>8207</v>
      </c>
      <c r="E7121" s="350" t="s">
        <v>24</v>
      </c>
      <c r="F7121" s="349" t="s">
        <v>24</v>
      </c>
      <c r="G7121" s="349">
        <v>98535</v>
      </c>
      <c r="H7121" s="349" t="s">
        <v>8218</v>
      </c>
      <c r="I7121" s="349" t="s">
        <v>181</v>
      </c>
      <c r="J7121" s="349" t="s">
        <v>1333</v>
      </c>
      <c r="K7121" s="370">
        <v>1326.72</v>
      </c>
      <c r="L7121" s="349" t="s">
        <v>1138</v>
      </c>
    </row>
    <row r="7122" spans="1:12" ht="13.5" x14ac:dyDescent="0.25">
      <c r="A7122" s="349" t="s">
        <v>4513</v>
      </c>
      <c r="B7122" s="349" t="s">
        <v>7679</v>
      </c>
      <c r="C7122" s="349" t="s">
        <v>7948</v>
      </c>
      <c r="D7122" s="349" t="s">
        <v>7949</v>
      </c>
      <c r="E7122" s="350" t="s">
        <v>24</v>
      </c>
      <c r="F7122" s="349" t="s">
        <v>24</v>
      </c>
      <c r="G7122" s="349">
        <v>88238</v>
      </c>
      <c r="H7122" s="349" t="s">
        <v>8219</v>
      </c>
      <c r="I7122" s="349" t="s">
        <v>226</v>
      </c>
      <c r="J7122" s="349" t="s">
        <v>1137</v>
      </c>
      <c r="K7122" s="350">
        <v>19.64</v>
      </c>
      <c r="L7122" s="349" t="s">
        <v>8220</v>
      </c>
    </row>
    <row r="7123" spans="1:12" ht="13.5" x14ac:dyDescent="0.25">
      <c r="A7123" s="349" t="s">
        <v>4513</v>
      </c>
      <c r="B7123" s="349" t="s">
        <v>7679</v>
      </c>
      <c r="C7123" s="349" t="s">
        <v>7948</v>
      </c>
      <c r="D7123" s="349" t="s">
        <v>7949</v>
      </c>
      <c r="E7123" s="350" t="s">
        <v>24</v>
      </c>
      <c r="F7123" s="349" t="s">
        <v>24</v>
      </c>
      <c r="G7123" s="349">
        <v>88239</v>
      </c>
      <c r="H7123" s="349" t="s">
        <v>808</v>
      </c>
      <c r="I7123" s="349" t="s">
        <v>226</v>
      </c>
      <c r="J7123" s="349" t="s">
        <v>1137</v>
      </c>
      <c r="K7123" s="350">
        <v>26.07</v>
      </c>
      <c r="L7123" s="349" t="s">
        <v>8220</v>
      </c>
    </row>
    <row r="7124" spans="1:12" ht="13.5" x14ac:dyDescent="0.25">
      <c r="A7124" s="349" t="s">
        <v>4513</v>
      </c>
      <c r="B7124" s="349" t="s">
        <v>7679</v>
      </c>
      <c r="C7124" s="349" t="s">
        <v>7948</v>
      </c>
      <c r="D7124" s="349" t="s">
        <v>7949</v>
      </c>
      <c r="E7124" s="350" t="s">
        <v>24</v>
      </c>
      <c r="F7124" s="349" t="s">
        <v>24</v>
      </c>
      <c r="G7124" s="349">
        <v>88240</v>
      </c>
      <c r="H7124" s="349" t="s">
        <v>8221</v>
      </c>
      <c r="I7124" s="349" t="s">
        <v>226</v>
      </c>
      <c r="J7124" s="349" t="s">
        <v>1137</v>
      </c>
      <c r="K7124" s="350">
        <v>22.58</v>
      </c>
      <c r="L7124" s="349" t="s">
        <v>8220</v>
      </c>
    </row>
    <row r="7125" spans="1:12" ht="13.5" x14ac:dyDescent="0.25">
      <c r="A7125" s="349" t="s">
        <v>4513</v>
      </c>
      <c r="B7125" s="349" t="s">
        <v>7679</v>
      </c>
      <c r="C7125" s="349" t="s">
        <v>7948</v>
      </c>
      <c r="D7125" s="349" t="s">
        <v>7949</v>
      </c>
      <c r="E7125" s="350" t="s">
        <v>24</v>
      </c>
      <c r="F7125" s="349" t="s">
        <v>24</v>
      </c>
      <c r="G7125" s="349">
        <v>88241</v>
      </c>
      <c r="H7125" s="349" t="s">
        <v>8222</v>
      </c>
      <c r="I7125" s="349" t="s">
        <v>226</v>
      </c>
      <c r="J7125" s="349" t="s">
        <v>1137</v>
      </c>
      <c r="K7125" s="350">
        <v>21.61</v>
      </c>
      <c r="L7125" s="349" t="s">
        <v>8220</v>
      </c>
    </row>
    <row r="7126" spans="1:12" ht="13.5" x14ac:dyDescent="0.25">
      <c r="A7126" s="349" t="s">
        <v>4513</v>
      </c>
      <c r="B7126" s="349" t="s">
        <v>7679</v>
      </c>
      <c r="C7126" s="349" t="s">
        <v>7948</v>
      </c>
      <c r="D7126" s="349" t="s">
        <v>7949</v>
      </c>
      <c r="E7126" s="350" t="s">
        <v>24</v>
      </c>
      <c r="F7126" s="349" t="s">
        <v>24</v>
      </c>
      <c r="G7126" s="349">
        <v>88242</v>
      </c>
      <c r="H7126" s="349" t="s">
        <v>8223</v>
      </c>
      <c r="I7126" s="349" t="s">
        <v>226</v>
      </c>
      <c r="J7126" s="349" t="s">
        <v>1137</v>
      </c>
      <c r="K7126" s="350">
        <v>19.68</v>
      </c>
      <c r="L7126" s="349" t="s">
        <v>8220</v>
      </c>
    </row>
    <row r="7127" spans="1:12" ht="13.5" x14ac:dyDescent="0.25">
      <c r="A7127" s="349" t="s">
        <v>4513</v>
      </c>
      <c r="B7127" s="349" t="s">
        <v>7679</v>
      </c>
      <c r="C7127" s="349" t="s">
        <v>7948</v>
      </c>
      <c r="D7127" s="349" t="s">
        <v>7949</v>
      </c>
      <c r="E7127" s="350" t="s">
        <v>24</v>
      </c>
      <c r="F7127" s="349" t="s">
        <v>24</v>
      </c>
      <c r="G7127" s="349">
        <v>88243</v>
      </c>
      <c r="H7127" s="349" t="s">
        <v>8224</v>
      </c>
      <c r="I7127" s="349" t="s">
        <v>226</v>
      </c>
      <c r="J7127" s="349" t="s">
        <v>1137</v>
      </c>
      <c r="K7127" s="350">
        <v>23.25</v>
      </c>
      <c r="L7127" s="349" t="s">
        <v>8220</v>
      </c>
    </row>
    <row r="7128" spans="1:12" ht="13.5" x14ac:dyDescent="0.25">
      <c r="A7128" s="349" t="s">
        <v>4513</v>
      </c>
      <c r="B7128" s="349" t="s">
        <v>7679</v>
      </c>
      <c r="C7128" s="349" t="s">
        <v>7948</v>
      </c>
      <c r="D7128" s="349" t="s">
        <v>7949</v>
      </c>
      <c r="E7128" s="350" t="s">
        <v>24</v>
      </c>
      <c r="F7128" s="349" t="s">
        <v>24</v>
      </c>
      <c r="G7128" s="349">
        <v>88245</v>
      </c>
      <c r="H7128" s="349" t="s">
        <v>8225</v>
      </c>
      <c r="I7128" s="349" t="s">
        <v>226</v>
      </c>
      <c r="J7128" s="349" t="s">
        <v>1137</v>
      </c>
      <c r="K7128" s="350">
        <v>27.32</v>
      </c>
      <c r="L7128" s="349" t="s">
        <v>8220</v>
      </c>
    </row>
    <row r="7129" spans="1:12" ht="13.5" x14ac:dyDescent="0.25">
      <c r="A7129" s="349" t="s">
        <v>4513</v>
      </c>
      <c r="B7129" s="349" t="s">
        <v>7679</v>
      </c>
      <c r="C7129" s="349" t="s">
        <v>7948</v>
      </c>
      <c r="D7129" s="349" t="s">
        <v>7949</v>
      </c>
      <c r="E7129" s="350" t="s">
        <v>24</v>
      </c>
      <c r="F7129" s="349" t="s">
        <v>24</v>
      </c>
      <c r="G7129" s="349">
        <v>88246</v>
      </c>
      <c r="H7129" s="349" t="s">
        <v>782</v>
      </c>
      <c r="I7129" s="349" t="s">
        <v>226</v>
      </c>
      <c r="J7129" s="349" t="s">
        <v>1137</v>
      </c>
      <c r="K7129" s="350">
        <v>30.98</v>
      </c>
      <c r="L7129" s="349" t="s">
        <v>8220</v>
      </c>
    </row>
    <row r="7130" spans="1:12" ht="13.5" x14ac:dyDescent="0.25">
      <c r="A7130" s="349" t="s">
        <v>4513</v>
      </c>
      <c r="B7130" s="349" t="s">
        <v>7679</v>
      </c>
      <c r="C7130" s="349" t="s">
        <v>7948</v>
      </c>
      <c r="D7130" s="349" t="s">
        <v>7949</v>
      </c>
      <c r="E7130" s="350" t="s">
        <v>24</v>
      </c>
      <c r="F7130" s="349" t="s">
        <v>24</v>
      </c>
      <c r="G7130" s="349">
        <v>88247</v>
      </c>
      <c r="H7130" s="349" t="s">
        <v>779</v>
      </c>
      <c r="I7130" s="349" t="s">
        <v>226</v>
      </c>
      <c r="J7130" s="349" t="s">
        <v>1137</v>
      </c>
      <c r="K7130" s="350">
        <v>27.41</v>
      </c>
      <c r="L7130" s="349" t="s">
        <v>8220</v>
      </c>
    </row>
    <row r="7131" spans="1:12" ht="13.5" x14ac:dyDescent="0.25">
      <c r="A7131" s="349" t="s">
        <v>4513</v>
      </c>
      <c r="B7131" s="349" t="s">
        <v>7679</v>
      </c>
      <c r="C7131" s="349" t="s">
        <v>7948</v>
      </c>
      <c r="D7131" s="349" t="s">
        <v>7949</v>
      </c>
      <c r="E7131" s="350" t="s">
        <v>24</v>
      </c>
      <c r="F7131" s="349" t="s">
        <v>24</v>
      </c>
      <c r="G7131" s="349">
        <v>88248</v>
      </c>
      <c r="H7131" s="349" t="s">
        <v>8226</v>
      </c>
      <c r="I7131" s="349" t="s">
        <v>226</v>
      </c>
      <c r="J7131" s="349" t="s">
        <v>1137</v>
      </c>
      <c r="K7131" s="350">
        <v>20.56</v>
      </c>
      <c r="L7131" s="349" t="s">
        <v>8220</v>
      </c>
    </row>
    <row r="7132" spans="1:12" ht="13.5" x14ac:dyDescent="0.25">
      <c r="A7132" s="349" t="s">
        <v>4513</v>
      </c>
      <c r="B7132" s="349" t="s">
        <v>7679</v>
      </c>
      <c r="C7132" s="349" t="s">
        <v>7948</v>
      </c>
      <c r="D7132" s="349" t="s">
        <v>7949</v>
      </c>
      <c r="E7132" s="350" t="s">
        <v>24</v>
      </c>
      <c r="F7132" s="349" t="s">
        <v>24</v>
      </c>
      <c r="G7132" s="349">
        <v>88249</v>
      </c>
      <c r="H7132" s="349" t="s">
        <v>8227</v>
      </c>
      <c r="I7132" s="349" t="s">
        <v>226</v>
      </c>
      <c r="J7132" s="349" t="s">
        <v>1137</v>
      </c>
      <c r="K7132" s="350">
        <v>34.89</v>
      </c>
      <c r="L7132" s="349" t="s">
        <v>8220</v>
      </c>
    </row>
    <row r="7133" spans="1:12" ht="13.5" x14ac:dyDescent="0.25">
      <c r="A7133" s="349" t="s">
        <v>4513</v>
      </c>
      <c r="B7133" s="349" t="s">
        <v>7679</v>
      </c>
      <c r="C7133" s="349" t="s">
        <v>7948</v>
      </c>
      <c r="D7133" s="349" t="s">
        <v>7949</v>
      </c>
      <c r="E7133" s="350" t="s">
        <v>24</v>
      </c>
      <c r="F7133" s="349" t="s">
        <v>24</v>
      </c>
      <c r="G7133" s="349">
        <v>88250</v>
      </c>
      <c r="H7133" s="349" t="s">
        <v>8228</v>
      </c>
      <c r="I7133" s="349" t="s">
        <v>226</v>
      </c>
      <c r="J7133" s="349" t="s">
        <v>1137</v>
      </c>
      <c r="K7133" s="350">
        <v>23.01</v>
      </c>
      <c r="L7133" s="349" t="s">
        <v>8220</v>
      </c>
    </row>
    <row r="7134" spans="1:12" ht="13.5" x14ac:dyDescent="0.25">
      <c r="A7134" s="349" t="s">
        <v>4513</v>
      </c>
      <c r="B7134" s="349" t="s">
        <v>7679</v>
      </c>
      <c r="C7134" s="349" t="s">
        <v>7948</v>
      </c>
      <c r="D7134" s="349" t="s">
        <v>7949</v>
      </c>
      <c r="E7134" s="350" t="s">
        <v>24</v>
      </c>
      <c r="F7134" s="349" t="s">
        <v>24</v>
      </c>
      <c r="G7134" s="349">
        <v>88251</v>
      </c>
      <c r="H7134" s="349" t="s">
        <v>956</v>
      </c>
      <c r="I7134" s="349" t="s">
        <v>226</v>
      </c>
      <c r="J7134" s="349" t="s">
        <v>1137</v>
      </c>
      <c r="K7134" s="350">
        <v>24.13</v>
      </c>
      <c r="L7134" s="349" t="s">
        <v>8220</v>
      </c>
    </row>
    <row r="7135" spans="1:12" ht="13.5" x14ac:dyDescent="0.25">
      <c r="A7135" s="349" t="s">
        <v>4513</v>
      </c>
      <c r="B7135" s="349" t="s">
        <v>7679</v>
      </c>
      <c r="C7135" s="349" t="s">
        <v>7948</v>
      </c>
      <c r="D7135" s="349" t="s">
        <v>7949</v>
      </c>
      <c r="E7135" s="350" t="s">
        <v>24</v>
      </c>
      <c r="F7135" s="349" t="s">
        <v>24</v>
      </c>
      <c r="G7135" s="349">
        <v>88252</v>
      </c>
      <c r="H7135" s="349" t="s">
        <v>8229</v>
      </c>
      <c r="I7135" s="349" t="s">
        <v>226</v>
      </c>
      <c r="J7135" s="349" t="s">
        <v>1137</v>
      </c>
      <c r="K7135" s="350">
        <v>21.14</v>
      </c>
      <c r="L7135" s="349" t="s">
        <v>8220</v>
      </c>
    </row>
    <row r="7136" spans="1:12" ht="13.5" x14ac:dyDescent="0.25">
      <c r="A7136" s="349" t="s">
        <v>4513</v>
      </c>
      <c r="B7136" s="349" t="s">
        <v>7679</v>
      </c>
      <c r="C7136" s="349" t="s">
        <v>7948</v>
      </c>
      <c r="D7136" s="349" t="s">
        <v>7949</v>
      </c>
      <c r="E7136" s="350" t="s">
        <v>24</v>
      </c>
      <c r="F7136" s="349" t="s">
        <v>24</v>
      </c>
      <c r="G7136" s="349">
        <v>88253</v>
      </c>
      <c r="H7136" s="349" t="s">
        <v>8230</v>
      </c>
      <c r="I7136" s="349" t="s">
        <v>226</v>
      </c>
      <c r="J7136" s="349" t="s">
        <v>1137</v>
      </c>
      <c r="K7136" s="350">
        <v>15</v>
      </c>
      <c r="L7136" s="349" t="s">
        <v>8220</v>
      </c>
    </row>
    <row r="7137" spans="1:12" ht="13.5" x14ac:dyDescent="0.25">
      <c r="A7137" s="349" t="s">
        <v>4513</v>
      </c>
      <c r="B7137" s="349" t="s">
        <v>7679</v>
      </c>
      <c r="C7137" s="349" t="s">
        <v>7948</v>
      </c>
      <c r="D7137" s="349" t="s">
        <v>7949</v>
      </c>
      <c r="E7137" s="350" t="s">
        <v>24</v>
      </c>
      <c r="F7137" s="349" t="s">
        <v>24</v>
      </c>
      <c r="G7137" s="349">
        <v>88255</v>
      </c>
      <c r="H7137" s="349" t="s">
        <v>8231</v>
      </c>
      <c r="I7137" s="349" t="s">
        <v>226</v>
      </c>
      <c r="J7137" s="349" t="s">
        <v>1137</v>
      </c>
      <c r="K7137" s="350">
        <v>42.28</v>
      </c>
      <c r="L7137" s="349" t="s">
        <v>8220</v>
      </c>
    </row>
    <row r="7138" spans="1:12" ht="13.5" x14ac:dyDescent="0.25">
      <c r="A7138" s="349" t="s">
        <v>4513</v>
      </c>
      <c r="B7138" s="349" t="s">
        <v>7679</v>
      </c>
      <c r="C7138" s="349" t="s">
        <v>7948</v>
      </c>
      <c r="D7138" s="349" t="s">
        <v>7949</v>
      </c>
      <c r="E7138" s="350" t="s">
        <v>24</v>
      </c>
      <c r="F7138" s="349" t="s">
        <v>24</v>
      </c>
      <c r="G7138" s="349">
        <v>88256</v>
      </c>
      <c r="H7138" s="349" t="s">
        <v>912</v>
      </c>
      <c r="I7138" s="349" t="s">
        <v>226</v>
      </c>
      <c r="J7138" s="349" t="s">
        <v>1137</v>
      </c>
      <c r="K7138" s="350">
        <v>27.39</v>
      </c>
      <c r="L7138" s="349" t="s">
        <v>8220</v>
      </c>
    </row>
    <row r="7139" spans="1:12" ht="13.5" x14ac:dyDescent="0.25">
      <c r="A7139" s="349" t="s">
        <v>4513</v>
      </c>
      <c r="B7139" s="349" t="s">
        <v>7679</v>
      </c>
      <c r="C7139" s="349" t="s">
        <v>7948</v>
      </c>
      <c r="D7139" s="349" t="s">
        <v>7949</v>
      </c>
      <c r="E7139" s="350" t="s">
        <v>24</v>
      </c>
      <c r="F7139" s="349" t="s">
        <v>24</v>
      </c>
      <c r="G7139" s="349">
        <v>88257</v>
      </c>
      <c r="H7139" s="349" t="s">
        <v>8232</v>
      </c>
      <c r="I7139" s="349" t="s">
        <v>226</v>
      </c>
      <c r="J7139" s="349" t="s">
        <v>1137</v>
      </c>
      <c r="K7139" s="350">
        <v>28.79</v>
      </c>
      <c r="L7139" s="349" t="s">
        <v>8220</v>
      </c>
    </row>
    <row r="7140" spans="1:12" ht="13.5" x14ac:dyDescent="0.25">
      <c r="A7140" s="349" t="s">
        <v>4513</v>
      </c>
      <c r="B7140" s="349" t="s">
        <v>7679</v>
      </c>
      <c r="C7140" s="349" t="s">
        <v>7948</v>
      </c>
      <c r="D7140" s="349" t="s">
        <v>7949</v>
      </c>
      <c r="E7140" s="350" t="s">
        <v>24</v>
      </c>
      <c r="F7140" s="349" t="s">
        <v>24</v>
      </c>
      <c r="G7140" s="349">
        <v>88258</v>
      </c>
      <c r="H7140" s="349" t="s">
        <v>8233</v>
      </c>
      <c r="I7140" s="349" t="s">
        <v>226</v>
      </c>
      <c r="J7140" s="349" t="s">
        <v>1137</v>
      </c>
      <c r="K7140" s="350">
        <v>22.81</v>
      </c>
      <c r="L7140" s="349" t="s">
        <v>8220</v>
      </c>
    </row>
    <row r="7141" spans="1:12" ht="13.5" x14ac:dyDescent="0.25">
      <c r="A7141" s="349" t="s">
        <v>4513</v>
      </c>
      <c r="B7141" s="349" t="s">
        <v>7679</v>
      </c>
      <c r="C7141" s="349" t="s">
        <v>7948</v>
      </c>
      <c r="D7141" s="349" t="s">
        <v>7949</v>
      </c>
      <c r="E7141" s="350" t="s">
        <v>24</v>
      </c>
      <c r="F7141" s="349" t="s">
        <v>24</v>
      </c>
      <c r="G7141" s="349">
        <v>88260</v>
      </c>
      <c r="H7141" s="349" t="s">
        <v>951</v>
      </c>
      <c r="I7141" s="349" t="s">
        <v>226</v>
      </c>
      <c r="J7141" s="349" t="s">
        <v>1137</v>
      </c>
      <c r="K7141" s="350">
        <v>24.21</v>
      </c>
      <c r="L7141" s="349" t="s">
        <v>8220</v>
      </c>
    </row>
    <row r="7142" spans="1:12" ht="13.5" x14ac:dyDescent="0.25">
      <c r="A7142" s="349" t="s">
        <v>4513</v>
      </c>
      <c r="B7142" s="349" t="s">
        <v>7679</v>
      </c>
      <c r="C7142" s="349" t="s">
        <v>7948</v>
      </c>
      <c r="D7142" s="349" t="s">
        <v>7949</v>
      </c>
      <c r="E7142" s="350" t="s">
        <v>24</v>
      </c>
      <c r="F7142" s="349" t="s">
        <v>24</v>
      </c>
      <c r="G7142" s="349">
        <v>88261</v>
      </c>
      <c r="H7142" s="349" t="s">
        <v>8234</v>
      </c>
      <c r="I7142" s="349" t="s">
        <v>226</v>
      </c>
      <c r="J7142" s="349" t="s">
        <v>1137</v>
      </c>
      <c r="K7142" s="350">
        <v>29.65</v>
      </c>
      <c r="L7142" s="349" t="s">
        <v>8220</v>
      </c>
    </row>
    <row r="7143" spans="1:12" ht="13.5" x14ac:dyDescent="0.25">
      <c r="A7143" s="349" t="s">
        <v>4513</v>
      </c>
      <c r="B7143" s="349" t="s">
        <v>7679</v>
      </c>
      <c r="C7143" s="349" t="s">
        <v>7948</v>
      </c>
      <c r="D7143" s="349" t="s">
        <v>7949</v>
      </c>
      <c r="E7143" s="350" t="s">
        <v>24</v>
      </c>
      <c r="F7143" s="349" t="s">
        <v>24</v>
      </c>
      <c r="G7143" s="349">
        <v>88262</v>
      </c>
      <c r="H7143" s="349" t="s">
        <v>809</v>
      </c>
      <c r="I7143" s="349" t="s">
        <v>226</v>
      </c>
      <c r="J7143" s="349" t="s">
        <v>1524</v>
      </c>
      <c r="K7143" s="350">
        <v>29.58</v>
      </c>
      <c r="L7143" s="349" t="s">
        <v>8220</v>
      </c>
    </row>
    <row r="7144" spans="1:12" ht="13.5" x14ac:dyDescent="0.25">
      <c r="A7144" s="349" t="s">
        <v>4513</v>
      </c>
      <c r="B7144" s="349" t="s">
        <v>7679</v>
      </c>
      <c r="C7144" s="349" t="s">
        <v>7948</v>
      </c>
      <c r="D7144" s="349" t="s">
        <v>7949</v>
      </c>
      <c r="E7144" s="350" t="s">
        <v>24</v>
      </c>
      <c r="F7144" s="349" t="s">
        <v>24</v>
      </c>
      <c r="G7144" s="349">
        <v>88263</v>
      </c>
      <c r="H7144" s="349" t="s">
        <v>8235</v>
      </c>
      <c r="I7144" s="349" t="s">
        <v>226</v>
      </c>
      <c r="J7144" s="349" t="s">
        <v>1137</v>
      </c>
      <c r="K7144" s="350">
        <v>21.96</v>
      </c>
      <c r="L7144" s="349" t="s">
        <v>8220</v>
      </c>
    </row>
    <row r="7145" spans="1:12" ht="13.5" x14ac:dyDescent="0.25">
      <c r="A7145" s="349" t="s">
        <v>4513</v>
      </c>
      <c r="B7145" s="349" t="s">
        <v>7679</v>
      </c>
      <c r="C7145" s="349" t="s">
        <v>7948</v>
      </c>
      <c r="D7145" s="349" t="s">
        <v>7949</v>
      </c>
      <c r="E7145" s="350" t="s">
        <v>24</v>
      </c>
      <c r="F7145" s="349" t="s">
        <v>24</v>
      </c>
      <c r="G7145" s="349">
        <v>88264</v>
      </c>
      <c r="H7145" s="349" t="s">
        <v>781</v>
      </c>
      <c r="I7145" s="349" t="s">
        <v>226</v>
      </c>
      <c r="J7145" s="349" t="s">
        <v>1524</v>
      </c>
      <c r="K7145" s="350">
        <v>31.21</v>
      </c>
      <c r="L7145" s="349" t="s">
        <v>8220</v>
      </c>
    </row>
    <row r="7146" spans="1:12" ht="13.5" x14ac:dyDescent="0.25">
      <c r="A7146" s="349" t="s">
        <v>4513</v>
      </c>
      <c r="B7146" s="349" t="s">
        <v>7679</v>
      </c>
      <c r="C7146" s="349" t="s">
        <v>7948</v>
      </c>
      <c r="D7146" s="349" t="s">
        <v>7949</v>
      </c>
      <c r="E7146" s="350" t="s">
        <v>24</v>
      </c>
      <c r="F7146" s="349" t="s">
        <v>24</v>
      </c>
      <c r="G7146" s="349">
        <v>88265</v>
      </c>
      <c r="H7146" s="349" t="s">
        <v>8236</v>
      </c>
      <c r="I7146" s="349" t="s">
        <v>226</v>
      </c>
      <c r="J7146" s="349" t="s">
        <v>1137</v>
      </c>
      <c r="K7146" s="350">
        <v>30.49</v>
      </c>
      <c r="L7146" s="349" t="s">
        <v>8220</v>
      </c>
    </row>
    <row r="7147" spans="1:12" ht="13.5" x14ac:dyDescent="0.25">
      <c r="A7147" s="349" t="s">
        <v>4513</v>
      </c>
      <c r="B7147" s="349" t="s">
        <v>7679</v>
      </c>
      <c r="C7147" s="349" t="s">
        <v>7948</v>
      </c>
      <c r="D7147" s="349" t="s">
        <v>7949</v>
      </c>
      <c r="E7147" s="350" t="s">
        <v>24</v>
      </c>
      <c r="F7147" s="349" t="s">
        <v>24</v>
      </c>
      <c r="G7147" s="349">
        <v>88266</v>
      </c>
      <c r="H7147" s="349" t="s">
        <v>8237</v>
      </c>
      <c r="I7147" s="349" t="s">
        <v>226</v>
      </c>
      <c r="J7147" s="349" t="s">
        <v>1137</v>
      </c>
      <c r="K7147" s="350">
        <v>34.64</v>
      </c>
      <c r="L7147" s="349" t="s">
        <v>8220</v>
      </c>
    </row>
    <row r="7148" spans="1:12" ht="13.5" x14ac:dyDescent="0.25">
      <c r="A7148" s="349" t="s">
        <v>4513</v>
      </c>
      <c r="B7148" s="349" t="s">
        <v>7679</v>
      </c>
      <c r="C7148" s="349" t="s">
        <v>7948</v>
      </c>
      <c r="D7148" s="349" t="s">
        <v>7949</v>
      </c>
      <c r="E7148" s="350" t="s">
        <v>24</v>
      </c>
      <c r="F7148" s="349" t="s">
        <v>24</v>
      </c>
      <c r="G7148" s="349">
        <v>88267</v>
      </c>
      <c r="H7148" s="349" t="s">
        <v>788</v>
      </c>
      <c r="I7148" s="349" t="s">
        <v>226</v>
      </c>
      <c r="J7148" s="349" t="s">
        <v>1524</v>
      </c>
      <c r="K7148" s="350">
        <v>25.75</v>
      </c>
      <c r="L7148" s="349" t="s">
        <v>8220</v>
      </c>
    </row>
    <row r="7149" spans="1:12" ht="13.5" x14ac:dyDescent="0.25">
      <c r="A7149" s="349" t="s">
        <v>4513</v>
      </c>
      <c r="B7149" s="349" t="s">
        <v>7679</v>
      </c>
      <c r="C7149" s="349" t="s">
        <v>7948</v>
      </c>
      <c r="D7149" s="349" t="s">
        <v>7949</v>
      </c>
      <c r="E7149" s="350" t="s">
        <v>24</v>
      </c>
      <c r="F7149" s="349" t="s">
        <v>24</v>
      </c>
      <c r="G7149" s="349">
        <v>88269</v>
      </c>
      <c r="H7149" s="349" t="s">
        <v>8238</v>
      </c>
      <c r="I7149" s="349" t="s">
        <v>226</v>
      </c>
      <c r="J7149" s="349" t="s">
        <v>1137</v>
      </c>
      <c r="K7149" s="350">
        <v>21.54</v>
      </c>
      <c r="L7149" s="349" t="s">
        <v>8220</v>
      </c>
    </row>
    <row r="7150" spans="1:12" ht="13.5" x14ac:dyDescent="0.25">
      <c r="A7150" s="349" t="s">
        <v>4513</v>
      </c>
      <c r="B7150" s="349" t="s">
        <v>7679</v>
      </c>
      <c r="C7150" s="349" t="s">
        <v>7948</v>
      </c>
      <c r="D7150" s="349" t="s">
        <v>7949</v>
      </c>
      <c r="E7150" s="350" t="s">
        <v>24</v>
      </c>
      <c r="F7150" s="349" t="s">
        <v>24</v>
      </c>
      <c r="G7150" s="349">
        <v>88270</v>
      </c>
      <c r="H7150" s="349" t="s">
        <v>928</v>
      </c>
      <c r="I7150" s="349" t="s">
        <v>226</v>
      </c>
      <c r="J7150" s="349" t="s">
        <v>1137</v>
      </c>
      <c r="K7150" s="350">
        <v>25.81</v>
      </c>
      <c r="L7150" s="349" t="s">
        <v>8220</v>
      </c>
    </row>
    <row r="7151" spans="1:12" ht="13.5" x14ac:dyDescent="0.25">
      <c r="A7151" s="349" t="s">
        <v>4513</v>
      </c>
      <c r="B7151" s="349" t="s">
        <v>7679</v>
      </c>
      <c r="C7151" s="349" t="s">
        <v>7948</v>
      </c>
      <c r="D7151" s="349" t="s">
        <v>7949</v>
      </c>
      <c r="E7151" s="350" t="s">
        <v>24</v>
      </c>
      <c r="F7151" s="349" t="s">
        <v>24</v>
      </c>
      <c r="G7151" s="349">
        <v>88272</v>
      </c>
      <c r="H7151" s="349" t="s">
        <v>8239</v>
      </c>
      <c r="I7151" s="349" t="s">
        <v>226</v>
      </c>
      <c r="J7151" s="349" t="s">
        <v>1137</v>
      </c>
      <c r="K7151" s="350">
        <v>30.13</v>
      </c>
      <c r="L7151" s="349" t="s">
        <v>8220</v>
      </c>
    </row>
    <row r="7152" spans="1:12" ht="13.5" x14ac:dyDescent="0.25">
      <c r="A7152" s="349" t="s">
        <v>4513</v>
      </c>
      <c r="B7152" s="349" t="s">
        <v>7679</v>
      </c>
      <c r="C7152" s="349" t="s">
        <v>7948</v>
      </c>
      <c r="D7152" s="349" t="s">
        <v>7949</v>
      </c>
      <c r="E7152" s="350" t="s">
        <v>24</v>
      </c>
      <c r="F7152" s="349" t="s">
        <v>24</v>
      </c>
      <c r="G7152" s="349">
        <v>88273</v>
      </c>
      <c r="H7152" s="349" t="s">
        <v>8240</v>
      </c>
      <c r="I7152" s="349" t="s">
        <v>226</v>
      </c>
      <c r="J7152" s="349" t="s">
        <v>1137</v>
      </c>
      <c r="K7152" s="350">
        <v>29.13</v>
      </c>
      <c r="L7152" s="349" t="s">
        <v>8220</v>
      </c>
    </row>
    <row r="7153" spans="1:12" ht="13.5" x14ac:dyDescent="0.25">
      <c r="A7153" s="349" t="s">
        <v>4513</v>
      </c>
      <c r="B7153" s="349" t="s">
        <v>7679</v>
      </c>
      <c r="C7153" s="349" t="s">
        <v>7948</v>
      </c>
      <c r="D7153" s="349" t="s">
        <v>7949</v>
      </c>
      <c r="E7153" s="350" t="s">
        <v>24</v>
      </c>
      <c r="F7153" s="349" t="s">
        <v>24</v>
      </c>
      <c r="G7153" s="349">
        <v>88274</v>
      </c>
      <c r="H7153" s="349" t="s">
        <v>8241</v>
      </c>
      <c r="I7153" s="349" t="s">
        <v>226</v>
      </c>
      <c r="J7153" s="349" t="s">
        <v>1137</v>
      </c>
      <c r="K7153" s="350">
        <v>27.55</v>
      </c>
      <c r="L7153" s="349" t="s">
        <v>8220</v>
      </c>
    </row>
    <row r="7154" spans="1:12" ht="13.5" x14ac:dyDescent="0.25">
      <c r="A7154" s="349" t="s">
        <v>4513</v>
      </c>
      <c r="B7154" s="349" t="s">
        <v>7679</v>
      </c>
      <c r="C7154" s="349" t="s">
        <v>7948</v>
      </c>
      <c r="D7154" s="349" t="s">
        <v>7949</v>
      </c>
      <c r="E7154" s="350" t="s">
        <v>24</v>
      </c>
      <c r="F7154" s="349" t="s">
        <v>24</v>
      </c>
      <c r="G7154" s="349">
        <v>88275</v>
      </c>
      <c r="H7154" s="349" t="s">
        <v>8242</v>
      </c>
      <c r="I7154" s="349" t="s">
        <v>226</v>
      </c>
      <c r="J7154" s="349" t="s">
        <v>1137</v>
      </c>
      <c r="K7154" s="350">
        <v>35.82</v>
      </c>
      <c r="L7154" s="349" t="s">
        <v>8220</v>
      </c>
    </row>
    <row r="7155" spans="1:12" ht="13.5" x14ac:dyDescent="0.25">
      <c r="A7155" s="349" t="s">
        <v>4513</v>
      </c>
      <c r="B7155" s="349" t="s">
        <v>7679</v>
      </c>
      <c r="C7155" s="349" t="s">
        <v>7948</v>
      </c>
      <c r="D7155" s="349" t="s">
        <v>7949</v>
      </c>
      <c r="E7155" s="350" t="s">
        <v>24</v>
      </c>
      <c r="F7155" s="349" t="s">
        <v>24</v>
      </c>
      <c r="G7155" s="349">
        <v>88277</v>
      </c>
      <c r="H7155" s="349" t="s">
        <v>1099</v>
      </c>
      <c r="I7155" s="349" t="s">
        <v>226</v>
      </c>
      <c r="J7155" s="349" t="s">
        <v>1137</v>
      </c>
      <c r="K7155" s="350">
        <v>28.01</v>
      </c>
      <c r="L7155" s="349" t="s">
        <v>8220</v>
      </c>
    </row>
    <row r="7156" spans="1:12" ht="13.5" x14ac:dyDescent="0.25">
      <c r="A7156" s="349" t="s">
        <v>4513</v>
      </c>
      <c r="B7156" s="349" t="s">
        <v>7679</v>
      </c>
      <c r="C7156" s="349" t="s">
        <v>7948</v>
      </c>
      <c r="D7156" s="349" t="s">
        <v>7949</v>
      </c>
      <c r="E7156" s="350" t="s">
        <v>24</v>
      </c>
      <c r="F7156" s="349" t="s">
        <v>24</v>
      </c>
      <c r="G7156" s="349">
        <v>88278</v>
      </c>
      <c r="H7156" s="349" t="s">
        <v>8243</v>
      </c>
      <c r="I7156" s="349" t="s">
        <v>226</v>
      </c>
      <c r="J7156" s="349" t="s">
        <v>1137</v>
      </c>
      <c r="K7156" s="350">
        <v>28.68</v>
      </c>
      <c r="L7156" s="349" t="s">
        <v>8220</v>
      </c>
    </row>
    <row r="7157" spans="1:12" ht="13.5" x14ac:dyDescent="0.25">
      <c r="A7157" s="349" t="s">
        <v>4513</v>
      </c>
      <c r="B7157" s="349" t="s">
        <v>7679</v>
      </c>
      <c r="C7157" s="349" t="s">
        <v>7948</v>
      </c>
      <c r="D7157" s="349" t="s">
        <v>7949</v>
      </c>
      <c r="E7157" s="350" t="s">
        <v>24</v>
      </c>
      <c r="F7157" s="349" t="s">
        <v>24</v>
      </c>
      <c r="G7157" s="349">
        <v>88279</v>
      </c>
      <c r="H7157" s="349" t="s">
        <v>8244</v>
      </c>
      <c r="I7157" s="349" t="s">
        <v>226</v>
      </c>
      <c r="J7157" s="349" t="s">
        <v>1137</v>
      </c>
      <c r="K7157" s="350">
        <v>32.770000000000003</v>
      </c>
      <c r="L7157" s="349" t="s">
        <v>8220</v>
      </c>
    </row>
    <row r="7158" spans="1:12" ht="13.5" x14ac:dyDescent="0.25">
      <c r="A7158" s="349" t="s">
        <v>4513</v>
      </c>
      <c r="B7158" s="349" t="s">
        <v>7679</v>
      </c>
      <c r="C7158" s="349" t="s">
        <v>7948</v>
      </c>
      <c r="D7158" s="349" t="s">
        <v>7949</v>
      </c>
      <c r="E7158" s="350" t="s">
        <v>24</v>
      </c>
      <c r="F7158" s="349" t="s">
        <v>24</v>
      </c>
      <c r="G7158" s="349">
        <v>88281</v>
      </c>
      <c r="H7158" s="349" t="s">
        <v>8245</v>
      </c>
      <c r="I7158" s="349" t="s">
        <v>226</v>
      </c>
      <c r="J7158" s="349" t="s">
        <v>1137</v>
      </c>
      <c r="K7158" s="350">
        <v>26.64</v>
      </c>
      <c r="L7158" s="349" t="s">
        <v>8220</v>
      </c>
    </row>
    <row r="7159" spans="1:12" ht="13.5" x14ac:dyDescent="0.25">
      <c r="A7159" s="349" t="s">
        <v>4513</v>
      </c>
      <c r="B7159" s="349" t="s">
        <v>7679</v>
      </c>
      <c r="C7159" s="349" t="s">
        <v>7948</v>
      </c>
      <c r="D7159" s="349" t="s">
        <v>7949</v>
      </c>
      <c r="E7159" s="350" t="s">
        <v>24</v>
      </c>
      <c r="F7159" s="349" t="s">
        <v>24</v>
      </c>
      <c r="G7159" s="349">
        <v>88282</v>
      </c>
      <c r="H7159" s="349" t="s">
        <v>8246</v>
      </c>
      <c r="I7159" s="349" t="s">
        <v>226</v>
      </c>
      <c r="J7159" s="349" t="s">
        <v>1524</v>
      </c>
      <c r="K7159" s="350">
        <v>25.85</v>
      </c>
      <c r="L7159" s="349" t="s">
        <v>8220</v>
      </c>
    </row>
    <row r="7160" spans="1:12" ht="13.5" x14ac:dyDescent="0.25">
      <c r="A7160" s="349" t="s">
        <v>4513</v>
      </c>
      <c r="B7160" s="349" t="s">
        <v>7679</v>
      </c>
      <c r="C7160" s="349" t="s">
        <v>7948</v>
      </c>
      <c r="D7160" s="349" t="s">
        <v>7949</v>
      </c>
      <c r="E7160" s="350" t="s">
        <v>24</v>
      </c>
      <c r="F7160" s="349" t="s">
        <v>24</v>
      </c>
      <c r="G7160" s="349">
        <v>88283</v>
      </c>
      <c r="H7160" s="349" t="s">
        <v>8247</v>
      </c>
      <c r="I7160" s="349" t="s">
        <v>226</v>
      </c>
      <c r="J7160" s="349" t="s">
        <v>1137</v>
      </c>
      <c r="K7160" s="350">
        <v>30.75</v>
      </c>
      <c r="L7160" s="349" t="s">
        <v>8220</v>
      </c>
    </row>
    <row r="7161" spans="1:12" ht="13.5" x14ac:dyDescent="0.25">
      <c r="A7161" s="349" t="s">
        <v>4513</v>
      </c>
      <c r="B7161" s="349" t="s">
        <v>7679</v>
      </c>
      <c r="C7161" s="349" t="s">
        <v>7948</v>
      </c>
      <c r="D7161" s="349" t="s">
        <v>7949</v>
      </c>
      <c r="E7161" s="350" t="s">
        <v>24</v>
      </c>
      <c r="F7161" s="349" t="s">
        <v>24</v>
      </c>
      <c r="G7161" s="349">
        <v>88284</v>
      </c>
      <c r="H7161" s="349" t="s">
        <v>32894</v>
      </c>
      <c r="I7161" s="349" t="s">
        <v>226</v>
      </c>
      <c r="J7161" s="349" t="s">
        <v>1137</v>
      </c>
      <c r="K7161" s="350">
        <v>22.48</v>
      </c>
      <c r="L7161" s="349" t="s">
        <v>8220</v>
      </c>
    </row>
    <row r="7162" spans="1:12" ht="13.5" x14ac:dyDescent="0.25">
      <c r="A7162" s="349" t="s">
        <v>4513</v>
      </c>
      <c r="B7162" s="349" t="s">
        <v>7679</v>
      </c>
      <c r="C7162" s="349" t="s">
        <v>7948</v>
      </c>
      <c r="D7162" s="349" t="s">
        <v>7949</v>
      </c>
      <c r="E7162" s="350" t="s">
        <v>24</v>
      </c>
      <c r="F7162" s="349" t="s">
        <v>24</v>
      </c>
      <c r="G7162" s="349">
        <v>88285</v>
      </c>
      <c r="H7162" s="349" t="s">
        <v>8248</v>
      </c>
      <c r="I7162" s="349" t="s">
        <v>226</v>
      </c>
      <c r="J7162" s="349" t="s">
        <v>1137</v>
      </c>
      <c r="K7162" s="350">
        <v>24.35</v>
      </c>
      <c r="L7162" s="349" t="s">
        <v>8220</v>
      </c>
    </row>
    <row r="7163" spans="1:12" ht="13.5" x14ac:dyDescent="0.25">
      <c r="A7163" s="349" t="s">
        <v>4513</v>
      </c>
      <c r="B7163" s="349" t="s">
        <v>7679</v>
      </c>
      <c r="C7163" s="349" t="s">
        <v>7948</v>
      </c>
      <c r="D7163" s="349" t="s">
        <v>7949</v>
      </c>
      <c r="E7163" s="350" t="s">
        <v>24</v>
      </c>
      <c r="F7163" s="349" t="s">
        <v>24</v>
      </c>
      <c r="G7163" s="349">
        <v>88286</v>
      </c>
      <c r="H7163" s="349" t="s">
        <v>8249</v>
      </c>
      <c r="I7163" s="349" t="s">
        <v>226</v>
      </c>
      <c r="J7163" s="349" t="s">
        <v>1137</v>
      </c>
      <c r="K7163" s="350">
        <v>27.81</v>
      </c>
      <c r="L7163" s="349" t="s">
        <v>8220</v>
      </c>
    </row>
    <row r="7164" spans="1:12" ht="13.5" x14ac:dyDescent="0.25">
      <c r="A7164" s="349" t="s">
        <v>4513</v>
      </c>
      <c r="B7164" s="349" t="s">
        <v>7679</v>
      </c>
      <c r="C7164" s="349" t="s">
        <v>7948</v>
      </c>
      <c r="D7164" s="349" t="s">
        <v>7949</v>
      </c>
      <c r="E7164" s="350" t="s">
        <v>24</v>
      </c>
      <c r="F7164" s="349" t="s">
        <v>24</v>
      </c>
      <c r="G7164" s="349">
        <v>88288</v>
      </c>
      <c r="H7164" s="349" t="s">
        <v>8250</v>
      </c>
      <c r="I7164" s="349" t="s">
        <v>226</v>
      </c>
      <c r="J7164" s="349" t="s">
        <v>1137</v>
      </c>
      <c r="K7164" s="350">
        <v>18.62</v>
      </c>
      <c r="L7164" s="349" t="s">
        <v>8220</v>
      </c>
    </row>
    <row r="7165" spans="1:12" ht="13.5" x14ac:dyDescent="0.25">
      <c r="A7165" s="349" t="s">
        <v>4513</v>
      </c>
      <c r="B7165" s="349" t="s">
        <v>7679</v>
      </c>
      <c r="C7165" s="349" t="s">
        <v>7948</v>
      </c>
      <c r="D7165" s="349" t="s">
        <v>7949</v>
      </c>
      <c r="E7165" s="350" t="s">
        <v>24</v>
      </c>
      <c r="F7165" s="349" t="s">
        <v>24</v>
      </c>
      <c r="G7165" s="349">
        <v>88291</v>
      </c>
      <c r="H7165" s="349" t="s">
        <v>8251</v>
      </c>
      <c r="I7165" s="349" t="s">
        <v>226</v>
      </c>
      <c r="J7165" s="349" t="s">
        <v>1137</v>
      </c>
      <c r="K7165" s="350">
        <v>25.42</v>
      </c>
      <c r="L7165" s="349" t="s">
        <v>8220</v>
      </c>
    </row>
    <row r="7166" spans="1:12" ht="13.5" x14ac:dyDescent="0.25">
      <c r="A7166" s="349" t="s">
        <v>4513</v>
      </c>
      <c r="B7166" s="349" t="s">
        <v>7679</v>
      </c>
      <c r="C7166" s="349" t="s">
        <v>7948</v>
      </c>
      <c r="D7166" s="349" t="s">
        <v>7949</v>
      </c>
      <c r="E7166" s="350" t="s">
        <v>24</v>
      </c>
      <c r="F7166" s="349" t="s">
        <v>24</v>
      </c>
      <c r="G7166" s="349">
        <v>88292</v>
      </c>
      <c r="H7166" s="349" t="s">
        <v>8252</v>
      </c>
      <c r="I7166" s="349" t="s">
        <v>226</v>
      </c>
      <c r="J7166" s="349" t="s">
        <v>1137</v>
      </c>
      <c r="K7166" s="350">
        <v>28.73</v>
      </c>
      <c r="L7166" s="349" t="s">
        <v>8220</v>
      </c>
    </row>
    <row r="7167" spans="1:12" ht="13.5" x14ac:dyDescent="0.25">
      <c r="A7167" s="349" t="s">
        <v>4513</v>
      </c>
      <c r="B7167" s="349" t="s">
        <v>7679</v>
      </c>
      <c r="C7167" s="349" t="s">
        <v>7948</v>
      </c>
      <c r="D7167" s="349" t="s">
        <v>7949</v>
      </c>
      <c r="E7167" s="350" t="s">
        <v>24</v>
      </c>
      <c r="F7167" s="349" t="s">
        <v>24</v>
      </c>
      <c r="G7167" s="349">
        <v>88293</v>
      </c>
      <c r="H7167" s="349" t="s">
        <v>8253</v>
      </c>
      <c r="I7167" s="349" t="s">
        <v>226</v>
      </c>
      <c r="J7167" s="349" t="s">
        <v>1137</v>
      </c>
      <c r="K7167" s="350">
        <v>29.98</v>
      </c>
      <c r="L7167" s="349" t="s">
        <v>8220</v>
      </c>
    </row>
    <row r="7168" spans="1:12" ht="13.5" x14ac:dyDescent="0.25">
      <c r="A7168" s="349" t="s">
        <v>4513</v>
      </c>
      <c r="B7168" s="349" t="s">
        <v>7679</v>
      </c>
      <c r="C7168" s="349" t="s">
        <v>7948</v>
      </c>
      <c r="D7168" s="349" t="s">
        <v>7949</v>
      </c>
      <c r="E7168" s="350" t="s">
        <v>24</v>
      </c>
      <c r="F7168" s="349" t="s">
        <v>24</v>
      </c>
      <c r="G7168" s="349">
        <v>88294</v>
      </c>
      <c r="H7168" s="349" t="s">
        <v>8254</v>
      </c>
      <c r="I7168" s="349" t="s">
        <v>226</v>
      </c>
      <c r="J7168" s="349" t="s">
        <v>1524</v>
      </c>
      <c r="K7168" s="350">
        <v>32.380000000000003</v>
      </c>
      <c r="L7168" s="349" t="s">
        <v>8220</v>
      </c>
    </row>
    <row r="7169" spans="1:12" ht="13.5" x14ac:dyDescent="0.25">
      <c r="A7169" s="349" t="s">
        <v>4513</v>
      </c>
      <c r="B7169" s="349" t="s">
        <v>7679</v>
      </c>
      <c r="C7169" s="349" t="s">
        <v>7948</v>
      </c>
      <c r="D7169" s="349" t="s">
        <v>7949</v>
      </c>
      <c r="E7169" s="350" t="s">
        <v>24</v>
      </c>
      <c r="F7169" s="349" t="s">
        <v>24</v>
      </c>
      <c r="G7169" s="349">
        <v>88295</v>
      </c>
      <c r="H7169" s="349" t="s">
        <v>8255</v>
      </c>
      <c r="I7169" s="349" t="s">
        <v>226</v>
      </c>
      <c r="J7169" s="349" t="s">
        <v>1137</v>
      </c>
      <c r="K7169" s="350">
        <v>26.97</v>
      </c>
      <c r="L7169" s="349" t="s">
        <v>8220</v>
      </c>
    </row>
    <row r="7170" spans="1:12" ht="13.5" x14ac:dyDescent="0.25">
      <c r="A7170" s="349" t="s">
        <v>4513</v>
      </c>
      <c r="B7170" s="349" t="s">
        <v>7679</v>
      </c>
      <c r="C7170" s="349" t="s">
        <v>7948</v>
      </c>
      <c r="D7170" s="349" t="s">
        <v>7949</v>
      </c>
      <c r="E7170" s="350" t="s">
        <v>24</v>
      </c>
      <c r="F7170" s="349" t="s">
        <v>24</v>
      </c>
      <c r="G7170" s="349">
        <v>88296</v>
      </c>
      <c r="H7170" s="349" t="s">
        <v>8256</v>
      </c>
      <c r="I7170" s="349" t="s">
        <v>226</v>
      </c>
      <c r="J7170" s="349" t="s">
        <v>1137</v>
      </c>
      <c r="K7170" s="350">
        <v>45.34</v>
      </c>
      <c r="L7170" s="349" t="s">
        <v>8220</v>
      </c>
    </row>
    <row r="7171" spans="1:12" ht="13.5" x14ac:dyDescent="0.25">
      <c r="A7171" s="349" t="s">
        <v>4513</v>
      </c>
      <c r="B7171" s="349" t="s">
        <v>7679</v>
      </c>
      <c r="C7171" s="349" t="s">
        <v>7948</v>
      </c>
      <c r="D7171" s="349" t="s">
        <v>7949</v>
      </c>
      <c r="E7171" s="350" t="s">
        <v>24</v>
      </c>
      <c r="F7171" s="349" t="s">
        <v>24</v>
      </c>
      <c r="G7171" s="349">
        <v>88297</v>
      </c>
      <c r="H7171" s="349" t="s">
        <v>8257</v>
      </c>
      <c r="I7171" s="349" t="s">
        <v>226</v>
      </c>
      <c r="J7171" s="349" t="s">
        <v>1137</v>
      </c>
      <c r="K7171" s="350">
        <v>30.94</v>
      </c>
      <c r="L7171" s="349" t="s">
        <v>8220</v>
      </c>
    </row>
    <row r="7172" spans="1:12" ht="13.5" x14ac:dyDescent="0.25">
      <c r="A7172" s="349" t="s">
        <v>4513</v>
      </c>
      <c r="B7172" s="349" t="s">
        <v>7679</v>
      </c>
      <c r="C7172" s="349" t="s">
        <v>7948</v>
      </c>
      <c r="D7172" s="349" t="s">
        <v>7949</v>
      </c>
      <c r="E7172" s="350" t="s">
        <v>24</v>
      </c>
      <c r="F7172" s="349" t="s">
        <v>24</v>
      </c>
      <c r="G7172" s="349">
        <v>88298</v>
      </c>
      <c r="H7172" s="349" t="s">
        <v>8258</v>
      </c>
      <c r="I7172" s="349" t="s">
        <v>226</v>
      </c>
      <c r="J7172" s="349" t="s">
        <v>1137</v>
      </c>
      <c r="K7172" s="350">
        <v>18.13</v>
      </c>
      <c r="L7172" s="349" t="s">
        <v>8220</v>
      </c>
    </row>
    <row r="7173" spans="1:12" ht="13.5" x14ac:dyDescent="0.25">
      <c r="A7173" s="349" t="s">
        <v>4513</v>
      </c>
      <c r="B7173" s="349" t="s">
        <v>7679</v>
      </c>
      <c r="C7173" s="349" t="s">
        <v>7948</v>
      </c>
      <c r="D7173" s="349" t="s">
        <v>7949</v>
      </c>
      <c r="E7173" s="350" t="s">
        <v>24</v>
      </c>
      <c r="F7173" s="349" t="s">
        <v>24</v>
      </c>
      <c r="G7173" s="349">
        <v>88299</v>
      </c>
      <c r="H7173" s="349" t="s">
        <v>8259</v>
      </c>
      <c r="I7173" s="349" t="s">
        <v>226</v>
      </c>
      <c r="J7173" s="349" t="s">
        <v>1137</v>
      </c>
      <c r="K7173" s="350">
        <v>30.38</v>
      </c>
      <c r="L7173" s="349" t="s">
        <v>8220</v>
      </c>
    </row>
    <row r="7174" spans="1:12" ht="13.5" x14ac:dyDescent="0.25">
      <c r="A7174" s="349" t="s">
        <v>4513</v>
      </c>
      <c r="B7174" s="349" t="s">
        <v>7679</v>
      </c>
      <c r="C7174" s="349" t="s">
        <v>7948</v>
      </c>
      <c r="D7174" s="349" t="s">
        <v>7949</v>
      </c>
      <c r="E7174" s="350" t="s">
        <v>24</v>
      </c>
      <c r="F7174" s="349" t="s">
        <v>24</v>
      </c>
      <c r="G7174" s="349">
        <v>88300</v>
      </c>
      <c r="H7174" s="349" t="s">
        <v>8260</v>
      </c>
      <c r="I7174" s="349" t="s">
        <v>226</v>
      </c>
      <c r="J7174" s="349" t="s">
        <v>1137</v>
      </c>
      <c r="K7174" s="350">
        <v>35.99</v>
      </c>
      <c r="L7174" s="349" t="s">
        <v>8220</v>
      </c>
    </row>
    <row r="7175" spans="1:12" ht="13.5" x14ac:dyDescent="0.25">
      <c r="A7175" s="349" t="s">
        <v>4513</v>
      </c>
      <c r="B7175" s="349" t="s">
        <v>7679</v>
      </c>
      <c r="C7175" s="349" t="s">
        <v>7948</v>
      </c>
      <c r="D7175" s="349" t="s">
        <v>7949</v>
      </c>
      <c r="E7175" s="350" t="s">
        <v>24</v>
      </c>
      <c r="F7175" s="349" t="s">
        <v>24</v>
      </c>
      <c r="G7175" s="349">
        <v>88301</v>
      </c>
      <c r="H7175" s="349" t="s">
        <v>8261</v>
      </c>
      <c r="I7175" s="349" t="s">
        <v>226</v>
      </c>
      <c r="J7175" s="349" t="s">
        <v>1137</v>
      </c>
      <c r="K7175" s="350">
        <v>29.5</v>
      </c>
      <c r="L7175" s="349" t="s">
        <v>8220</v>
      </c>
    </row>
    <row r="7176" spans="1:12" ht="13.5" x14ac:dyDescent="0.25">
      <c r="A7176" s="349" t="s">
        <v>4513</v>
      </c>
      <c r="B7176" s="349" t="s">
        <v>7679</v>
      </c>
      <c r="C7176" s="349" t="s">
        <v>7948</v>
      </c>
      <c r="D7176" s="349" t="s">
        <v>7949</v>
      </c>
      <c r="E7176" s="350" t="s">
        <v>24</v>
      </c>
      <c r="F7176" s="349" t="s">
        <v>24</v>
      </c>
      <c r="G7176" s="349">
        <v>88302</v>
      </c>
      <c r="H7176" s="349" t="s">
        <v>8262</v>
      </c>
      <c r="I7176" s="349" t="s">
        <v>226</v>
      </c>
      <c r="J7176" s="349" t="s">
        <v>1137</v>
      </c>
      <c r="K7176" s="350">
        <v>31.18</v>
      </c>
      <c r="L7176" s="349" t="s">
        <v>8220</v>
      </c>
    </row>
    <row r="7177" spans="1:12" ht="13.5" x14ac:dyDescent="0.25">
      <c r="A7177" s="349" t="s">
        <v>4513</v>
      </c>
      <c r="B7177" s="349" t="s">
        <v>7679</v>
      </c>
      <c r="C7177" s="349" t="s">
        <v>7948</v>
      </c>
      <c r="D7177" s="349" t="s">
        <v>7949</v>
      </c>
      <c r="E7177" s="350" t="s">
        <v>24</v>
      </c>
      <c r="F7177" s="349" t="s">
        <v>24</v>
      </c>
      <c r="G7177" s="349">
        <v>88303</v>
      </c>
      <c r="H7177" s="349" t="s">
        <v>8263</v>
      </c>
      <c r="I7177" s="349" t="s">
        <v>226</v>
      </c>
      <c r="J7177" s="349" t="s">
        <v>1137</v>
      </c>
      <c r="K7177" s="350">
        <v>24.9</v>
      </c>
      <c r="L7177" s="349" t="s">
        <v>8220</v>
      </c>
    </row>
    <row r="7178" spans="1:12" ht="13.5" x14ac:dyDescent="0.25">
      <c r="A7178" s="349" t="s">
        <v>4513</v>
      </c>
      <c r="B7178" s="349" t="s">
        <v>7679</v>
      </c>
      <c r="C7178" s="349" t="s">
        <v>7948</v>
      </c>
      <c r="D7178" s="349" t="s">
        <v>7949</v>
      </c>
      <c r="E7178" s="350" t="s">
        <v>24</v>
      </c>
      <c r="F7178" s="349" t="s">
        <v>24</v>
      </c>
      <c r="G7178" s="349">
        <v>88304</v>
      </c>
      <c r="H7178" s="349" t="s">
        <v>8264</v>
      </c>
      <c r="I7178" s="349" t="s">
        <v>226</v>
      </c>
      <c r="J7178" s="349" t="s">
        <v>1137</v>
      </c>
      <c r="K7178" s="350">
        <v>27.58</v>
      </c>
      <c r="L7178" s="349" t="s">
        <v>8220</v>
      </c>
    </row>
    <row r="7179" spans="1:12" ht="13.5" x14ac:dyDescent="0.25">
      <c r="A7179" s="349" t="s">
        <v>4513</v>
      </c>
      <c r="B7179" s="349" t="s">
        <v>7679</v>
      </c>
      <c r="C7179" s="349" t="s">
        <v>7948</v>
      </c>
      <c r="D7179" s="349" t="s">
        <v>7949</v>
      </c>
      <c r="E7179" s="350" t="s">
        <v>24</v>
      </c>
      <c r="F7179" s="349" t="s">
        <v>24</v>
      </c>
      <c r="G7179" s="349">
        <v>88306</v>
      </c>
      <c r="H7179" s="349" t="s">
        <v>8265</v>
      </c>
      <c r="I7179" s="349" t="s">
        <v>226</v>
      </c>
      <c r="J7179" s="349" t="s">
        <v>1137</v>
      </c>
      <c r="K7179" s="350">
        <v>29.58</v>
      </c>
      <c r="L7179" s="349" t="s">
        <v>8220</v>
      </c>
    </row>
    <row r="7180" spans="1:12" ht="13.5" x14ac:dyDescent="0.25">
      <c r="A7180" s="349" t="s">
        <v>4513</v>
      </c>
      <c r="B7180" s="349" t="s">
        <v>7679</v>
      </c>
      <c r="C7180" s="349" t="s">
        <v>7948</v>
      </c>
      <c r="D7180" s="349" t="s">
        <v>7949</v>
      </c>
      <c r="E7180" s="350" t="s">
        <v>24</v>
      </c>
      <c r="F7180" s="349" t="s">
        <v>24</v>
      </c>
      <c r="G7180" s="349">
        <v>88307</v>
      </c>
      <c r="H7180" s="349" t="s">
        <v>8266</v>
      </c>
      <c r="I7180" s="349" t="s">
        <v>226</v>
      </c>
      <c r="J7180" s="349" t="s">
        <v>1137</v>
      </c>
      <c r="K7180" s="350">
        <v>32.450000000000003</v>
      </c>
      <c r="L7180" s="349" t="s">
        <v>8220</v>
      </c>
    </row>
    <row r="7181" spans="1:12" ht="13.5" x14ac:dyDescent="0.25">
      <c r="A7181" s="349" t="s">
        <v>4513</v>
      </c>
      <c r="B7181" s="349" t="s">
        <v>7679</v>
      </c>
      <c r="C7181" s="349" t="s">
        <v>7948</v>
      </c>
      <c r="D7181" s="349" t="s">
        <v>7949</v>
      </c>
      <c r="E7181" s="350" t="s">
        <v>24</v>
      </c>
      <c r="F7181" s="349" t="s">
        <v>24</v>
      </c>
      <c r="G7181" s="349">
        <v>88308</v>
      </c>
      <c r="H7181" s="349" t="s">
        <v>8267</v>
      </c>
      <c r="I7181" s="349" t="s">
        <v>226</v>
      </c>
      <c r="J7181" s="349" t="s">
        <v>1137</v>
      </c>
      <c r="K7181" s="350">
        <v>27.39</v>
      </c>
      <c r="L7181" s="349" t="s">
        <v>8220</v>
      </c>
    </row>
    <row r="7182" spans="1:12" ht="13.5" x14ac:dyDescent="0.25">
      <c r="A7182" s="349" t="s">
        <v>4513</v>
      </c>
      <c r="B7182" s="349" t="s">
        <v>7679</v>
      </c>
      <c r="C7182" s="349" t="s">
        <v>7948</v>
      </c>
      <c r="D7182" s="349" t="s">
        <v>7949</v>
      </c>
      <c r="E7182" s="350" t="s">
        <v>24</v>
      </c>
      <c r="F7182" s="349" t="s">
        <v>24</v>
      </c>
      <c r="G7182" s="349">
        <v>88309</v>
      </c>
      <c r="H7182" s="349" t="s">
        <v>828</v>
      </c>
      <c r="I7182" s="349" t="s">
        <v>226</v>
      </c>
      <c r="J7182" s="349" t="s">
        <v>1524</v>
      </c>
      <c r="K7182" s="350">
        <v>27.52</v>
      </c>
      <c r="L7182" s="349" t="s">
        <v>8220</v>
      </c>
    </row>
    <row r="7183" spans="1:12" ht="13.5" x14ac:dyDescent="0.25">
      <c r="A7183" s="349" t="s">
        <v>4513</v>
      </c>
      <c r="B7183" s="349" t="s">
        <v>7679</v>
      </c>
      <c r="C7183" s="349" t="s">
        <v>7948</v>
      </c>
      <c r="D7183" s="349" t="s">
        <v>7949</v>
      </c>
      <c r="E7183" s="350" t="s">
        <v>24</v>
      </c>
      <c r="F7183" s="349" t="s">
        <v>24</v>
      </c>
      <c r="G7183" s="349">
        <v>88310</v>
      </c>
      <c r="H7183" s="349" t="s">
        <v>909</v>
      </c>
      <c r="I7183" s="349" t="s">
        <v>226</v>
      </c>
      <c r="J7183" s="349" t="s">
        <v>1524</v>
      </c>
      <c r="K7183" s="350">
        <v>30.94</v>
      </c>
      <c r="L7183" s="349" t="s">
        <v>8220</v>
      </c>
    </row>
    <row r="7184" spans="1:12" ht="13.5" x14ac:dyDescent="0.25">
      <c r="A7184" s="349" t="s">
        <v>4513</v>
      </c>
      <c r="B7184" s="349" t="s">
        <v>7679</v>
      </c>
      <c r="C7184" s="349" t="s">
        <v>7948</v>
      </c>
      <c r="D7184" s="349" t="s">
        <v>7949</v>
      </c>
      <c r="E7184" s="350" t="s">
        <v>24</v>
      </c>
      <c r="F7184" s="349" t="s">
        <v>24</v>
      </c>
      <c r="G7184" s="349">
        <v>88311</v>
      </c>
      <c r="H7184" s="349" t="s">
        <v>8268</v>
      </c>
      <c r="I7184" s="349" t="s">
        <v>226</v>
      </c>
      <c r="J7184" s="349" t="s">
        <v>1137</v>
      </c>
      <c r="K7184" s="350">
        <v>29.16</v>
      </c>
      <c r="L7184" s="349" t="s">
        <v>8220</v>
      </c>
    </row>
    <row r="7185" spans="1:12" ht="13.5" x14ac:dyDescent="0.25">
      <c r="A7185" s="349" t="s">
        <v>4513</v>
      </c>
      <c r="B7185" s="349" t="s">
        <v>7679</v>
      </c>
      <c r="C7185" s="349" t="s">
        <v>7948</v>
      </c>
      <c r="D7185" s="349" t="s">
        <v>7949</v>
      </c>
      <c r="E7185" s="350" t="s">
        <v>24</v>
      </c>
      <c r="F7185" s="349" t="s">
        <v>24</v>
      </c>
      <c r="G7185" s="349">
        <v>88312</v>
      </c>
      <c r="H7185" s="349" t="s">
        <v>8269</v>
      </c>
      <c r="I7185" s="349" t="s">
        <v>226</v>
      </c>
      <c r="J7185" s="349" t="s">
        <v>1137</v>
      </c>
      <c r="K7185" s="350">
        <v>30.94</v>
      </c>
      <c r="L7185" s="349" t="s">
        <v>8220</v>
      </c>
    </row>
    <row r="7186" spans="1:12" ht="13.5" x14ac:dyDescent="0.25">
      <c r="A7186" s="349" t="s">
        <v>4513</v>
      </c>
      <c r="B7186" s="349" t="s">
        <v>7679</v>
      </c>
      <c r="C7186" s="349" t="s">
        <v>7948</v>
      </c>
      <c r="D7186" s="349" t="s">
        <v>7949</v>
      </c>
      <c r="E7186" s="350" t="s">
        <v>24</v>
      </c>
      <c r="F7186" s="349" t="s">
        <v>24</v>
      </c>
      <c r="G7186" s="349">
        <v>88313</v>
      </c>
      <c r="H7186" s="349" t="s">
        <v>8270</v>
      </c>
      <c r="I7186" s="349" t="s">
        <v>226</v>
      </c>
      <c r="J7186" s="349" t="s">
        <v>1137</v>
      </c>
      <c r="K7186" s="350">
        <v>25.73</v>
      </c>
      <c r="L7186" s="349" t="s">
        <v>8220</v>
      </c>
    </row>
    <row r="7187" spans="1:12" ht="13.5" x14ac:dyDescent="0.25">
      <c r="A7187" s="349" t="s">
        <v>4513</v>
      </c>
      <c r="B7187" s="349" t="s">
        <v>7679</v>
      </c>
      <c r="C7187" s="349" t="s">
        <v>7948</v>
      </c>
      <c r="D7187" s="349" t="s">
        <v>7949</v>
      </c>
      <c r="E7187" s="350" t="s">
        <v>24</v>
      </c>
      <c r="F7187" s="349" t="s">
        <v>24</v>
      </c>
      <c r="G7187" s="349">
        <v>88314</v>
      </c>
      <c r="H7187" s="349" t="s">
        <v>8271</v>
      </c>
      <c r="I7187" s="349" t="s">
        <v>226</v>
      </c>
      <c r="J7187" s="349" t="s">
        <v>1137</v>
      </c>
      <c r="K7187" s="350">
        <v>22.9</v>
      </c>
      <c r="L7187" s="349" t="s">
        <v>8220</v>
      </c>
    </row>
    <row r="7188" spans="1:12" ht="13.5" x14ac:dyDescent="0.25">
      <c r="A7188" s="349" t="s">
        <v>4513</v>
      </c>
      <c r="B7188" s="349" t="s">
        <v>7679</v>
      </c>
      <c r="C7188" s="349" t="s">
        <v>7948</v>
      </c>
      <c r="D7188" s="349" t="s">
        <v>7949</v>
      </c>
      <c r="E7188" s="350" t="s">
        <v>24</v>
      </c>
      <c r="F7188" s="349" t="s">
        <v>24</v>
      </c>
      <c r="G7188" s="349">
        <v>88315</v>
      </c>
      <c r="H7188" s="349" t="s">
        <v>895</v>
      </c>
      <c r="I7188" s="349" t="s">
        <v>226</v>
      </c>
      <c r="J7188" s="349" t="s">
        <v>1137</v>
      </c>
      <c r="K7188" s="350">
        <v>30.93</v>
      </c>
      <c r="L7188" s="349" t="s">
        <v>8220</v>
      </c>
    </row>
    <row r="7189" spans="1:12" ht="13.5" x14ac:dyDescent="0.25">
      <c r="A7189" s="349" t="s">
        <v>4513</v>
      </c>
      <c r="B7189" s="349" t="s">
        <v>7679</v>
      </c>
      <c r="C7189" s="349" t="s">
        <v>7948</v>
      </c>
      <c r="D7189" s="349" t="s">
        <v>7949</v>
      </c>
      <c r="E7189" s="350" t="s">
        <v>24</v>
      </c>
      <c r="F7189" s="349" t="s">
        <v>24</v>
      </c>
      <c r="G7189" s="349">
        <v>88316</v>
      </c>
      <c r="H7189" s="349" t="s">
        <v>8272</v>
      </c>
      <c r="I7189" s="349" t="s">
        <v>226</v>
      </c>
      <c r="J7189" s="349" t="s">
        <v>1524</v>
      </c>
      <c r="K7189" s="350">
        <v>21.28</v>
      </c>
      <c r="L7189" s="349" t="s">
        <v>8220</v>
      </c>
    </row>
    <row r="7190" spans="1:12" ht="13.5" x14ac:dyDescent="0.25">
      <c r="A7190" s="349" t="s">
        <v>4513</v>
      </c>
      <c r="B7190" s="349" t="s">
        <v>7679</v>
      </c>
      <c r="C7190" s="349" t="s">
        <v>7948</v>
      </c>
      <c r="D7190" s="349" t="s">
        <v>7949</v>
      </c>
      <c r="E7190" s="350" t="s">
        <v>24</v>
      </c>
      <c r="F7190" s="349" t="s">
        <v>24</v>
      </c>
      <c r="G7190" s="349">
        <v>88317</v>
      </c>
      <c r="H7190" s="349" t="s">
        <v>8273</v>
      </c>
      <c r="I7190" s="349" t="s">
        <v>226</v>
      </c>
      <c r="J7190" s="349" t="s">
        <v>1524</v>
      </c>
      <c r="K7190" s="350">
        <v>30.57</v>
      </c>
      <c r="L7190" s="349" t="s">
        <v>8220</v>
      </c>
    </row>
    <row r="7191" spans="1:12" ht="13.5" x14ac:dyDescent="0.25">
      <c r="A7191" s="349" t="s">
        <v>4513</v>
      </c>
      <c r="B7191" s="349" t="s">
        <v>7679</v>
      </c>
      <c r="C7191" s="349" t="s">
        <v>7948</v>
      </c>
      <c r="D7191" s="349" t="s">
        <v>7949</v>
      </c>
      <c r="E7191" s="350" t="s">
        <v>24</v>
      </c>
      <c r="F7191" s="349" t="s">
        <v>24</v>
      </c>
      <c r="G7191" s="349">
        <v>88318</v>
      </c>
      <c r="H7191" s="349" t="s">
        <v>8274</v>
      </c>
      <c r="I7191" s="349" t="s">
        <v>226</v>
      </c>
      <c r="J7191" s="349" t="s">
        <v>1137</v>
      </c>
      <c r="K7191" s="350">
        <v>34.56</v>
      </c>
      <c r="L7191" s="349" t="s">
        <v>8220</v>
      </c>
    </row>
    <row r="7192" spans="1:12" ht="13.5" x14ac:dyDescent="0.25">
      <c r="A7192" s="349" t="s">
        <v>4513</v>
      </c>
      <c r="B7192" s="349" t="s">
        <v>7679</v>
      </c>
      <c r="C7192" s="349" t="s">
        <v>7948</v>
      </c>
      <c r="D7192" s="349" t="s">
        <v>7949</v>
      </c>
      <c r="E7192" s="350" t="s">
        <v>24</v>
      </c>
      <c r="F7192" s="349" t="s">
        <v>24</v>
      </c>
      <c r="G7192" s="349">
        <v>88320</v>
      </c>
      <c r="H7192" s="349" t="s">
        <v>8275</v>
      </c>
      <c r="I7192" s="349" t="s">
        <v>226</v>
      </c>
      <c r="J7192" s="349" t="s">
        <v>1137</v>
      </c>
      <c r="K7192" s="350">
        <v>29.58</v>
      </c>
      <c r="L7192" s="349" t="s">
        <v>8220</v>
      </c>
    </row>
    <row r="7193" spans="1:12" ht="13.5" x14ac:dyDescent="0.25">
      <c r="A7193" s="349" t="s">
        <v>4513</v>
      </c>
      <c r="B7193" s="349" t="s">
        <v>7679</v>
      </c>
      <c r="C7193" s="349" t="s">
        <v>7948</v>
      </c>
      <c r="D7193" s="349" t="s">
        <v>7949</v>
      </c>
      <c r="E7193" s="350" t="s">
        <v>24</v>
      </c>
      <c r="F7193" s="349" t="s">
        <v>24</v>
      </c>
      <c r="G7193" s="349">
        <v>88321</v>
      </c>
      <c r="H7193" s="349" t="s">
        <v>8276</v>
      </c>
      <c r="I7193" s="349" t="s">
        <v>226</v>
      </c>
      <c r="J7193" s="349" t="s">
        <v>1137</v>
      </c>
      <c r="K7193" s="350">
        <v>57.28</v>
      </c>
      <c r="L7193" s="349" t="s">
        <v>8220</v>
      </c>
    </row>
    <row r="7194" spans="1:12" ht="13.5" x14ac:dyDescent="0.25">
      <c r="A7194" s="349" t="s">
        <v>4513</v>
      </c>
      <c r="B7194" s="349" t="s">
        <v>7679</v>
      </c>
      <c r="C7194" s="349" t="s">
        <v>7948</v>
      </c>
      <c r="D7194" s="349" t="s">
        <v>7949</v>
      </c>
      <c r="E7194" s="350" t="s">
        <v>24</v>
      </c>
      <c r="F7194" s="349" t="s">
        <v>24</v>
      </c>
      <c r="G7194" s="349">
        <v>88322</v>
      </c>
      <c r="H7194" s="349" t="s">
        <v>8277</v>
      </c>
      <c r="I7194" s="349" t="s">
        <v>226</v>
      </c>
      <c r="J7194" s="349" t="s">
        <v>1137</v>
      </c>
      <c r="K7194" s="350">
        <v>30.99</v>
      </c>
      <c r="L7194" s="349" t="s">
        <v>8220</v>
      </c>
    </row>
    <row r="7195" spans="1:12" ht="13.5" x14ac:dyDescent="0.25">
      <c r="A7195" s="349" t="s">
        <v>4513</v>
      </c>
      <c r="B7195" s="349" t="s">
        <v>7679</v>
      </c>
      <c r="C7195" s="349" t="s">
        <v>7948</v>
      </c>
      <c r="D7195" s="349" t="s">
        <v>7949</v>
      </c>
      <c r="E7195" s="350" t="s">
        <v>24</v>
      </c>
      <c r="F7195" s="349" t="s">
        <v>24</v>
      </c>
      <c r="G7195" s="349">
        <v>88323</v>
      </c>
      <c r="H7195" s="349" t="s">
        <v>890</v>
      </c>
      <c r="I7195" s="349" t="s">
        <v>226</v>
      </c>
      <c r="J7195" s="349" t="s">
        <v>1137</v>
      </c>
      <c r="K7195" s="350">
        <v>29.28</v>
      </c>
      <c r="L7195" s="349" t="s">
        <v>8220</v>
      </c>
    </row>
    <row r="7196" spans="1:12" ht="13.5" x14ac:dyDescent="0.25">
      <c r="A7196" s="349" t="s">
        <v>4513</v>
      </c>
      <c r="B7196" s="349" t="s">
        <v>7679</v>
      </c>
      <c r="C7196" s="349" t="s">
        <v>7948</v>
      </c>
      <c r="D7196" s="349" t="s">
        <v>7949</v>
      </c>
      <c r="E7196" s="350" t="s">
        <v>24</v>
      </c>
      <c r="F7196" s="349" t="s">
        <v>24</v>
      </c>
      <c r="G7196" s="349">
        <v>88324</v>
      </c>
      <c r="H7196" s="349" t="s">
        <v>8278</v>
      </c>
      <c r="I7196" s="349" t="s">
        <v>226</v>
      </c>
      <c r="J7196" s="349" t="s">
        <v>1137</v>
      </c>
      <c r="K7196" s="350">
        <v>33.57</v>
      </c>
      <c r="L7196" s="349" t="s">
        <v>8220</v>
      </c>
    </row>
    <row r="7197" spans="1:12" ht="13.5" x14ac:dyDescent="0.25">
      <c r="A7197" s="349" t="s">
        <v>4513</v>
      </c>
      <c r="B7197" s="349" t="s">
        <v>7679</v>
      </c>
      <c r="C7197" s="349" t="s">
        <v>7948</v>
      </c>
      <c r="D7197" s="349" t="s">
        <v>7949</v>
      </c>
      <c r="E7197" s="350" t="s">
        <v>24</v>
      </c>
      <c r="F7197" s="349" t="s">
        <v>24</v>
      </c>
      <c r="G7197" s="349">
        <v>88325</v>
      </c>
      <c r="H7197" s="349" t="s">
        <v>8279</v>
      </c>
      <c r="I7197" s="349" t="s">
        <v>226</v>
      </c>
      <c r="J7197" s="349" t="s">
        <v>1137</v>
      </c>
      <c r="K7197" s="350">
        <v>23.92</v>
      </c>
      <c r="L7197" s="349" t="s">
        <v>8220</v>
      </c>
    </row>
    <row r="7198" spans="1:12" ht="13.5" x14ac:dyDescent="0.25">
      <c r="A7198" s="349" t="s">
        <v>4513</v>
      </c>
      <c r="B7198" s="349" t="s">
        <v>7679</v>
      </c>
      <c r="C7198" s="349" t="s">
        <v>7948</v>
      </c>
      <c r="D7198" s="349" t="s">
        <v>7949</v>
      </c>
      <c r="E7198" s="350" t="s">
        <v>24</v>
      </c>
      <c r="F7198" s="349" t="s">
        <v>24</v>
      </c>
      <c r="G7198" s="349">
        <v>88326</v>
      </c>
      <c r="H7198" s="349" t="s">
        <v>8280</v>
      </c>
      <c r="I7198" s="349" t="s">
        <v>226</v>
      </c>
      <c r="J7198" s="349" t="s">
        <v>1137</v>
      </c>
      <c r="K7198" s="350">
        <v>26.32</v>
      </c>
      <c r="L7198" s="349" t="s">
        <v>8220</v>
      </c>
    </row>
    <row r="7199" spans="1:12" ht="13.5" x14ac:dyDescent="0.25">
      <c r="A7199" s="349" t="s">
        <v>4513</v>
      </c>
      <c r="B7199" s="349" t="s">
        <v>7679</v>
      </c>
      <c r="C7199" s="349" t="s">
        <v>7948</v>
      </c>
      <c r="D7199" s="349" t="s">
        <v>7949</v>
      </c>
      <c r="E7199" s="350" t="s">
        <v>24</v>
      </c>
      <c r="F7199" s="349" t="s">
        <v>24</v>
      </c>
      <c r="G7199" s="349">
        <v>88377</v>
      </c>
      <c r="H7199" s="349" t="s">
        <v>8281</v>
      </c>
      <c r="I7199" s="349" t="s">
        <v>226</v>
      </c>
      <c r="J7199" s="349" t="s">
        <v>1137</v>
      </c>
      <c r="K7199" s="350">
        <v>24.74</v>
      </c>
      <c r="L7199" s="349" t="s">
        <v>8220</v>
      </c>
    </row>
    <row r="7200" spans="1:12" ht="13.5" x14ac:dyDescent="0.25">
      <c r="A7200" s="349" t="s">
        <v>4513</v>
      </c>
      <c r="B7200" s="349" t="s">
        <v>7679</v>
      </c>
      <c r="C7200" s="349" t="s">
        <v>7948</v>
      </c>
      <c r="D7200" s="349" t="s">
        <v>7949</v>
      </c>
      <c r="E7200" s="350" t="s">
        <v>24</v>
      </c>
      <c r="F7200" s="349" t="s">
        <v>24</v>
      </c>
      <c r="G7200" s="349">
        <v>88441</v>
      </c>
      <c r="H7200" s="349" t="s">
        <v>980</v>
      </c>
      <c r="I7200" s="349" t="s">
        <v>226</v>
      </c>
      <c r="J7200" s="349" t="s">
        <v>1137</v>
      </c>
      <c r="K7200" s="350">
        <v>23.25</v>
      </c>
      <c r="L7200" s="349" t="s">
        <v>8220</v>
      </c>
    </row>
    <row r="7201" spans="1:12" ht="13.5" x14ac:dyDescent="0.25">
      <c r="A7201" s="349" t="s">
        <v>4513</v>
      </c>
      <c r="B7201" s="349" t="s">
        <v>7679</v>
      </c>
      <c r="C7201" s="349" t="s">
        <v>7948</v>
      </c>
      <c r="D7201" s="349" t="s">
        <v>7949</v>
      </c>
      <c r="E7201" s="350" t="s">
        <v>24</v>
      </c>
      <c r="F7201" s="349" t="s">
        <v>24</v>
      </c>
      <c r="G7201" s="349">
        <v>88597</v>
      </c>
      <c r="H7201" s="349" t="s">
        <v>8282</v>
      </c>
      <c r="I7201" s="349" t="s">
        <v>226</v>
      </c>
      <c r="J7201" s="349" t="s">
        <v>1137</v>
      </c>
      <c r="K7201" s="350">
        <v>30.46</v>
      </c>
      <c r="L7201" s="349" t="s">
        <v>8220</v>
      </c>
    </row>
    <row r="7202" spans="1:12" ht="13.5" x14ac:dyDescent="0.25">
      <c r="A7202" s="349" t="s">
        <v>4513</v>
      </c>
      <c r="B7202" s="349" t="s">
        <v>7679</v>
      </c>
      <c r="C7202" s="349" t="s">
        <v>7948</v>
      </c>
      <c r="D7202" s="349" t="s">
        <v>7949</v>
      </c>
      <c r="E7202" s="350" t="s">
        <v>24</v>
      </c>
      <c r="F7202" s="349" t="s">
        <v>24</v>
      </c>
      <c r="G7202" s="349">
        <v>90766</v>
      </c>
      <c r="H7202" s="349" t="s">
        <v>8283</v>
      </c>
      <c r="I7202" s="349" t="s">
        <v>226</v>
      </c>
      <c r="J7202" s="349" t="s">
        <v>1524</v>
      </c>
      <c r="K7202" s="350">
        <v>28.89</v>
      </c>
      <c r="L7202" s="349" t="s">
        <v>8220</v>
      </c>
    </row>
    <row r="7203" spans="1:12" ht="13.5" x14ac:dyDescent="0.25">
      <c r="A7203" s="349" t="s">
        <v>4513</v>
      </c>
      <c r="B7203" s="349" t="s">
        <v>7679</v>
      </c>
      <c r="C7203" s="349" t="s">
        <v>7948</v>
      </c>
      <c r="D7203" s="349" t="s">
        <v>7949</v>
      </c>
      <c r="E7203" s="350" t="s">
        <v>24</v>
      </c>
      <c r="F7203" s="349" t="s">
        <v>24</v>
      </c>
      <c r="G7203" s="349">
        <v>90767</v>
      </c>
      <c r="H7203" s="349" t="s">
        <v>8284</v>
      </c>
      <c r="I7203" s="349" t="s">
        <v>226</v>
      </c>
      <c r="J7203" s="349" t="s">
        <v>1137</v>
      </c>
      <c r="K7203" s="350">
        <v>29.81</v>
      </c>
      <c r="L7203" s="349" t="s">
        <v>8220</v>
      </c>
    </row>
    <row r="7204" spans="1:12" ht="13.5" x14ac:dyDescent="0.25">
      <c r="A7204" s="349" t="s">
        <v>4513</v>
      </c>
      <c r="B7204" s="349" t="s">
        <v>7679</v>
      </c>
      <c r="C7204" s="349" t="s">
        <v>7948</v>
      </c>
      <c r="D7204" s="349" t="s">
        <v>7949</v>
      </c>
      <c r="E7204" s="350" t="s">
        <v>24</v>
      </c>
      <c r="F7204" s="349" t="s">
        <v>24</v>
      </c>
      <c r="G7204" s="349">
        <v>90768</v>
      </c>
      <c r="H7204" s="349" t="s">
        <v>8285</v>
      </c>
      <c r="I7204" s="349" t="s">
        <v>226</v>
      </c>
      <c r="J7204" s="349" t="s">
        <v>1137</v>
      </c>
      <c r="K7204" s="350">
        <v>101.82</v>
      </c>
      <c r="L7204" s="349" t="s">
        <v>8220</v>
      </c>
    </row>
    <row r="7205" spans="1:12" ht="13.5" x14ac:dyDescent="0.25">
      <c r="A7205" s="349" t="s">
        <v>4513</v>
      </c>
      <c r="B7205" s="349" t="s">
        <v>7679</v>
      </c>
      <c r="C7205" s="349" t="s">
        <v>7948</v>
      </c>
      <c r="D7205" s="349" t="s">
        <v>7949</v>
      </c>
      <c r="E7205" s="350" t="s">
        <v>24</v>
      </c>
      <c r="F7205" s="349" t="s">
        <v>24</v>
      </c>
      <c r="G7205" s="349">
        <v>90769</v>
      </c>
      <c r="H7205" s="349" t="s">
        <v>8286</v>
      </c>
      <c r="I7205" s="349" t="s">
        <v>226</v>
      </c>
      <c r="J7205" s="349" t="s">
        <v>1137</v>
      </c>
      <c r="K7205" s="350">
        <v>115.65</v>
      </c>
      <c r="L7205" s="349" t="s">
        <v>8220</v>
      </c>
    </row>
    <row r="7206" spans="1:12" ht="13.5" x14ac:dyDescent="0.25">
      <c r="A7206" s="349" t="s">
        <v>4513</v>
      </c>
      <c r="B7206" s="349" t="s">
        <v>7679</v>
      </c>
      <c r="C7206" s="349" t="s">
        <v>7948</v>
      </c>
      <c r="D7206" s="349" t="s">
        <v>7949</v>
      </c>
      <c r="E7206" s="350" t="s">
        <v>24</v>
      </c>
      <c r="F7206" s="349" t="s">
        <v>24</v>
      </c>
      <c r="G7206" s="349">
        <v>90770</v>
      </c>
      <c r="H7206" s="349" t="s">
        <v>8287</v>
      </c>
      <c r="I7206" s="349" t="s">
        <v>226</v>
      </c>
      <c r="J7206" s="349" t="s">
        <v>1137</v>
      </c>
      <c r="K7206" s="350">
        <v>119.25</v>
      </c>
      <c r="L7206" s="349" t="s">
        <v>8220</v>
      </c>
    </row>
    <row r="7207" spans="1:12" ht="13.5" x14ac:dyDescent="0.25">
      <c r="A7207" s="349" t="s">
        <v>4513</v>
      </c>
      <c r="B7207" s="349" t="s">
        <v>7679</v>
      </c>
      <c r="C7207" s="349" t="s">
        <v>7948</v>
      </c>
      <c r="D7207" s="349" t="s">
        <v>7949</v>
      </c>
      <c r="E7207" s="350" t="s">
        <v>24</v>
      </c>
      <c r="F7207" s="349" t="s">
        <v>24</v>
      </c>
      <c r="G7207" s="349">
        <v>90771</v>
      </c>
      <c r="H7207" s="349" t="s">
        <v>8288</v>
      </c>
      <c r="I7207" s="349" t="s">
        <v>226</v>
      </c>
      <c r="J7207" s="349" t="s">
        <v>1137</v>
      </c>
      <c r="K7207" s="350">
        <v>15.57</v>
      </c>
      <c r="L7207" s="349" t="s">
        <v>8220</v>
      </c>
    </row>
    <row r="7208" spans="1:12" ht="13.5" x14ac:dyDescent="0.25">
      <c r="A7208" s="349" t="s">
        <v>4513</v>
      </c>
      <c r="B7208" s="349" t="s">
        <v>7679</v>
      </c>
      <c r="C7208" s="349" t="s">
        <v>7948</v>
      </c>
      <c r="D7208" s="349" t="s">
        <v>7949</v>
      </c>
      <c r="E7208" s="350" t="s">
        <v>24</v>
      </c>
      <c r="F7208" s="349" t="s">
        <v>24</v>
      </c>
      <c r="G7208" s="349">
        <v>90772</v>
      </c>
      <c r="H7208" s="349" t="s">
        <v>8289</v>
      </c>
      <c r="I7208" s="349" t="s">
        <v>226</v>
      </c>
      <c r="J7208" s="349" t="s">
        <v>1137</v>
      </c>
      <c r="K7208" s="350">
        <v>21.65</v>
      </c>
      <c r="L7208" s="349" t="s">
        <v>8220</v>
      </c>
    </row>
    <row r="7209" spans="1:12" ht="13.5" x14ac:dyDescent="0.25">
      <c r="A7209" s="349" t="s">
        <v>4513</v>
      </c>
      <c r="B7209" s="349" t="s">
        <v>7679</v>
      </c>
      <c r="C7209" s="349" t="s">
        <v>7948</v>
      </c>
      <c r="D7209" s="349" t="s">
        <v>7949</v>
      </c>
      <c r="E7209" s="350" t="s">
        <v>24</v>
      </c>
      <c r="F7209" s="349" t="s">
        <v>24</v>
      </c>
      <c r="G7209" s="349">
        <v>90773</v>
      </c>
      <c r="H7209" s="349" t="s">
        <v>8290</v>
      </c>
      <c r="I7209" s="349" t="s">
        <v>226</v>
      </c>
      <c r="J7209" s="349" t="s">
        <v>1137</v>
      </c>
      <c r="K7209" s="350">
        <v>12.24</v>
      </c>
      <c r="L7209" s="349" t="s">
        <v>8220</v>
      </c>
    </row>
    <row r="7210" spans="1:12" ht="13.5" x14ac:dyDescent="0.25">
      <c r="A7210" s="349" t="s">
        <v>4513</v>
      </c>
      <c r="B7210" s="349" t="s">
        <v>7679</v>
      </c>
      <c r="C7210" s="349" t="s">
        <v>7948</v>
      </c>
      <c r="D7210" s="349" t="s">
        <v>7949</v>
      </c>
      <c r="E7210" s="350" t="s">
        <v>24</v>
      </c>
      <c r="F7210" s="349" t="s">
        <v>24</v>
      </c>
      <c r="G7210" s="349">
        <v>90775</v>
      </c>
      <c r="H7210" s="349" t="s">
        <v>8291</v>
      </c>
      <c r="I7210" s="349" t="s">
        <v>226</v>
      </c>
      <c r="J7210" s="349" t="s">
        <v>1137</v>
      </c>
      <c r="K7210" s="350">
        <v>20.149999999999999</v>
      </c>
      <c r="L7210" s="349" t="s">
        <v>8220</v>
      </c>
    </row>
    <row r="7211" spans="1:12" ht="13.5" x14ac:dyDescent="0.25">
      <c r="A7211" s="349" t="s">
        <v>4513</v>
      </c>
      <c r="B7211" s="349" t="s">
        <v>7679</v>
      </c>
      <c r="C7211" s="349" t="s">
        <v>7948</v>
      </c>
      <c r="D7211" s="349" t="s">
        <v>7949</v>
      </c>
      <c r="E7211" s="350" t="s">
        <v>24</v>
      </c>
      <c r="F7211" s="349" t="s">
        <v>24</v>
      </c>
      <c r="G7211" s="349">
        <v>90776</v>
      </c>
      <c r="H7211" s="349" t="s">
        <v>8292</v>
      </c>
      <c r="I7211" s="349" t="s">
        <v>226</v>
      </c>
      <c r="J7211" s="349" t="s">
        <v>1524</v>
      </c>
      <c r="K7211" s="350">
        <v>39.39</v>
      </c>
      <c r="L7211" s="349" t="s">
        <v>8220</v>
      </c>
    </row>
    <row r="7212" spans="1:12" ht="13.5" x14ac:dyDescent="0.25">
      <c r="A7212" s="349" t="s">
        <v>4513</v>
      </c>
      <c r="B7212" s="349" t="s">
        <v>7679</v>
      </c>
      <c r="C7212" s="349" t="s">
        <v>7948</v>
      </c>
      <c r="D7212" s="349" t="s">
        <v>7949</v>
      </c>
      <c r="E7212" s="350" t="s">
        <v>24</v>
      </c>
      <c r="F7212" s="349" t="s">
        <v>24</v>
      </c>
      <c r="G7212" s="349">
        <v>90777</v>
      </c>
      <c r="H7212" s="349" t="s">
        <v>8293</v>
      </c>
      <c r="I7212" s="349" t="s">
        <v>226</v>
      </c>
      <c r="J7212" s="349" t="s">
        <v>1524</v>
      </c>
      <c r="K7212" s="350">
        <v>113.95</v>
      </c>
      <c r="L7212" s="349" t="s">
        <v>8220</v>
      </c>
    </row>
    <row r="7213" spans="1:12" ht="13.5" x14ac:dyDescent="0.25">
      <c r="A7213" s="349" t="s">
        <v>4513</v>
      </c>
      <c r="B7213" s="349" t="s">
        <v>7679</v>
      </c>
      <c r="C7213" s="349" t="s">
        <v>7948</v>
      </c>
      <c r="D7213" s="349" t="s">
        <v>7949</v>
      </c>
      <c r="E7213" s="350" t="s">
        <v>24</v>
      </c>
      <c r="F7213" s="349" t="s">
        <v>24</v>
      </c>
      <c r="G7213" s="349">
        <v>90778</v>
      </c>
      <c r="H7213" s="349" t="s">
        <v>8294</v>
      </c>
      <c r="I7213" s="349" t="s">
        <v>226</v>
      </c>
      <c r="J7213" s="349" t="s">
        <v>1137</v>
      </c>
      <c r="K7213" s="350">
        <v>122.28</v>
      </c>
      <c r="L7213" s="349" t="s">
        <v>8220</v>
      </c>
    </row>
    <row r="7214" spans="1:12" ht="13.5" x14ac:dyDescent="0.25">
      <c r="A7214" s="349" t="s">
        <v>4513</v>
      </c>
      <c r="B7214" s="349" t="s">
        <v>7679</v>
      </c>
      <c r="C7214" s="349" t="s">
        <v>7948</v>
      </c>
      <c r="D7214" s="349" t="s">
        <v>7949</v>
      </c>
      <c r="E7214" s="350" t="s">
        <v>24</v>
      </c>
      <c r="F7214" s="349" t="s">
        <v>24</v>
      </c>
      <c r="G7214" s="349">
        <v>90779</v>
      </c>
      <c r="H7214" s="349" t="s">
        <v>8295</v>
      </c>
      <c r="I7214" s="349" t="s">
        <v>226</v>
      </c>
      <c r="J7214" s="349" t="s">
        <v>1137</v>
      </c>
      <c r="K7214" s="350">
        <v>142.63999999999999</v>
      </c>
      <c r="L7214" s="349" t="s">
        <v>8220</v>
      </c>
    </row>
    <row r="7215" spans="1:12" ht="13.5" x14ac:dyDescent="0.25">
      <c r="A7215" s="349" t="s">
        <v>4513</v>
      </c>
      <c r="B7215" s="349" t="s">
        <v>7679</v>
      </c>
      <c r="C7215" s="349" t="s">
        <v>7948</v>
      </c>
      <c r="D7215" s="349" t="s">
        <v>7949</v>
      </c>
      <c r="E7215" s="350" t="s">
        <v>24</v>
      </c>
      <c r="F7215" s="349" t="s">
        <v>24</v>
      </c>
      <c r="G7215" s="349">
        <v>90780</v>
      </c>
      <c r="H7215" s="349" t="s">
        <v>8296</v>
      </c>
      <c r="I7215" s="349" t="s">
        <v>226</v>
      </c>
      <c r="J7215" s="349" t="s">
        <v>1137</v>
      </c>
      <c r="K7215" s="350">
        <v>62.68</v>
      </c>
      <c r="L7215" s="349" t="s">
        <v>8220</v>
      </c>
    </row>
    <row r="7216" spans="1:12" ht="13.5" x14ac:dyDescent="0.25">
      <c r="A7216" s="349" t="s">
        <v>4513</v>
      </c>
      <c r="B7216" s="349" t="s">
        <v>7679</v>
      </c>
      <c r="C7216" s="349" t="s">
        <v>7948</v>
      </c>
      <c r="D7216" s="349" t="s">
        <v>7949</v>
      </c>
      <c r="E7216" s="350" t="s">
        <v>24</v>
      </c>
      <c r="F7216" s="349" t="s">
        <v>24</v>
      </c>
      <c r="G7216" s="349">
        <v>90781</v>
      </c>
      <c r="H7216" s="349" t="s">
        <v>8297</v>
      </c>
      <c r="I7216" s="349" t="s">
        <v>226</v>
      </c>
      <c r="J7216" s="349" t="s">
        <v>1524</v>
      </c>
      <c r="K7216" s="350">
        <v>31</v>
      </c>
      <c r="L7216" s="349" t="s">
        <v>8220</v>
      </c>
    </row>
    <row r="7217" spans="1:12" ht="13.5" x14ac:dyDescent="0.25">
      <c r="A7217" s="349" t="s">
        <v>4513</v>
      </c>
      <c r="B7217" s="349" t="s">
        <v>7679</v>
      </c>
      <c r="C7217" s="349" t="s">
        <v>7948</v>
      </c>
      <c r="D7217" s="349" t="s">
        <v>7949</v>
      </c>
      <c r="E7217" s="350" t="s">
        <v>24</v>
      </c>
      <c r="F7217" s="349" t="s">
        <v>24</v>
      </c>
      <c r="G7217" s="349">
        <v>91677</v>
      </c>
      <c r="H7217" s="349" t="s">
        <v>8298</v>
      </c>
      <c r="I7217" s="349" t="s">
        <v>226</v>
      </c>
      <c r="J7217" s="349" t="s">
        <v>1137</v>
      </c>
      <c r="K7217" s="350">
        <v>123.36</v>
      </c>
      <c r="L7217" s="349" t="s">
        <v>8220</v>
      </c>
    </row>
    <row r="7218" spans="1:12" ht="13.5" x14ac:dyDescent="0.25">
      <c r="A7218" s="349" t="s">
        <v>4513</v>
      </c>
      <c r="B7218" s="349" t="s">
        <v>7679</v>
      </c>
      <c r="C7218" s="349" t="s">
        <v>7948</v>
      </c>
      <c r="D7218" s="349" t="s">
        <v>7949</v>
      </c>
      <c r="E7218" s="350" t="s">
        <v>24</v>
      </c>
      <c r="F7218" s="349" t="s">
        <v>24</v>
      </c>
      <c r="G7218" s="349">
        <v>91678</v>
      </c>
      <c r="H7218" s="349" t="s">
        <v>8299</v>
      </c>
      <c r="I7218" s="349" t="s">
        <v>226</v>
      </c>
      <c r="J7218" s="349" t="s">
        <v>1137</v>
      </c>
      <c r="K7218" s="350">
        <v>115.94</v>
      </c>
      <c r="L7218" s="349" t="s">
        <v>8220</v>
      </c>
    </row>
    <row r="7219" spans="1:12" ht="13.5" x14ac:dyDescent="0.25">
      <c r="A7219" s="349" t="s">
        <v>4513</v>
      </c>
      <c r="B7219" s="349" t="s">
        <v>7679</v>
      </c>
      <c r="C7219" s="349" t="s">
        <v>7948</v>
      </c>
      <c r="D7219" s="349" t="s">
        <v>7949</v>
      </c>
      <c r="E7219" s="350" t="s">
        <v>24</v>
      </c>
      <c r="F7219" s="349" t="s">
        <v>24</v>
      </c>
      <c r="G7219" s="349">
        <v>93558</v>
      </c>
      <c r="H7219" s="349" t="s">
        <v>8300</v>
      </c>
      <c r="I7219" s="349" t="s">
        <v>806</v>
      </c>
      <c r="J7219" s="349" t="s">
        <v>1137</v>
      </c>
      <c r="K7219" s="370">
        <v>4608.7</v>
      </c>
      <c r="L7219" s="349" t="s">
        <v>8220</v>
      </c>
    </row>
    <row r="7220" spans="1:12" ht="13.5" x14ac:dyDescent="0.25">
      <c r="A7220" s="349" t="s">
        <v>4513</v>
      </c>
      <c r="B7220" s="349" t="s">
        <v>7679</v>
      </c>
      <c r="C7220" s="349" t="s">
        <v>7948</v>
      </c>
      <c r="D7220" s="349" t="s">
        <v>7949</v>
      </c>
      <c r="E7220" s="350" t="s">
        <v>24</v>
      </c>
      <c r="F7220" s="349" t="s">
        <v>24</v>
      </c>
      <c r="G7220" s="349">
        <v>93559</v>
      </c>
      <c r="H7220" s="349" t="s">
        <v>8282</v>
      </c>
      <c r="I7220" s="349" t="s">
        <v>806</v>
      </c>
      <c r="J7220" s="349" t="s">
        <v>1137</v>
      </c>
      <c r="K7220" s="370">
        <v>5370.71</v>
      </c>
      <c r="L7220" s="349" t="s">
        <v>8220</v>
      </c>
    </row>
    <row r="7221" spans="1:12" ht="13.5" x14ac:dyDescent="0.25">
      <c r="A7221" s="349" t="s">
        <v>4513</v>
      </c>
      <c r="B7221" s="349" t="s">
        <v>7679</v>
      </c>
      <c r="C7221" s="349" t="s">
        <v>7948</v>
      </c>
      <c r="D7221" s="349" t="s">
        <v>7949</v>
      </c>
      <c r="E7221" s="350" t="s">
        <v>24</v>
      </c>
      <c r="F7221" s="349" t="s">
        <v>24</v>
      </c>
      <c r="G7221" s="349">
        <v>93560</v>
      </c>
      <c r="H7221" s="349" t="s">
        <v>8290</v>
      </c>
      <c r="I7221" s="349" t="s">
        <v>806</v>
      </c>
      <c r="J7221" s="349" t="s">
        <v>1137</v>
      </c>
      <c r="K7221" s="370">
        <v>2176.04</v>
      </c>
      <c r="L7221" s="349" t="s">
        <v>8220</v>
      </c>
    </row>
    <row r="7222" spans="1:12" ht="13.5" x14ac:dyDescent="0.25">
      <c r="A7222" s="349" t="s">
        <v>4513</v>
      </c>
      <c r="B7222" s="349" t="s">
        <v>7679</v>
      </c>
      <c r="C7222" s="349" t="s">
        <v>7948</v>
      </c>
      <c r="D7222" s="349" t="s">
        <v>7949</v>
      </c>
      <c r="E7222" s="350" t="s">
        <v>24</v>
      </c>
      <c r="F7222" s="349" t="s">
        <v>24</v>
      </c>
      <c r="G7222" s="349">
        <v>93561</v>
      </c>
      <c r="H7222" s="349" t="s">
        <v>8291</v>
      </c>
      <c r="I7222" s="349" t="s">
        <v>806</v>
      </c>
      <c r="J7222" s="349" t="s">
        <v>1137</v>
      </c>
      <c r="K7222" s="370">
        <v>3562.29</v>
      </c>
      <c r="L7222" s="349" t="s">
        <v>8220</v>
      </c>
    </row>
    <row r="7223" spans="1:12" ht="13.5" x14ac:dyDescent="0.25">
      <c r="A7223" s="349" t="s">
        <v>4513</v>
      </c>
      <c r="B7223" s="349" t="s">
        <v>7679</v>
      </c>
      <c r="C7223" s="349" t="s">
        <v>7948</v>
      </c>
      <c r="D7223" s="349" t="s">
        <v>7949</v>
      </c>
      <c r="E7223" s="350" t="s">
        <v>24</v>
      </c>
      <c r="F7223" s="349" t="s">
        <v>24</v>
      </c>
      <c r="G7223" s="349">
        <v>93562</v>
      </c>
      <c r="H7223" s="349" t="s">
        <v>8288</v>
      </c>
      <c r="I7223" s="349" t="s">
        <v>806</v>
      </c>
      <c r="J7223" s="349" t="s">
        <v>1137</v>
      </c>
      <c r="K7223" s="370">
        <v>2759.25</v>
      </c>
      <c r="L7223" s="349" t="s">
        <v>8220</v>
      </c>
    </row>
    <row r="7224" spans="1:12" ht="13.5" x14ac:dyDescent="0.25">
      <c r="A7224" s="349" t="s">
        <v>4513</v>
      </c>
      <c r="B7224" s="349" t="s">
        <v>7679</v>
      </c>
      <c r="C7224" s="349" t="s">
        <v>7948</v>
      </c>
      <c r="D7224" s="349" t="s">
        <v>7949</v>
      </c>
      <c r="E7224" s="350" t="s">
        <v>24</v>
      </c>
      <c r="F7224" s="349" t="s">
        <v>24</v>
      </c>
      <c r="G7224" s="349">
        <v>93563</v>
      </c>
      <c r="H7224" s="349" t="s">
        <v>8283</v>
      </c>
      <c r="I7224" s="349" t="s">
        <v>806</v>
      </c>
      <c r="J7224" s="349" t="s">
        <v>1137</v>
      </c>
      <c r="K7224" s="370">
        <v>5091.3900000000003</v>
      </c>
      <c r="L7224" s="349" t="s">
        <v>8220</v>
      </c>
    </row>
    <row r="7225" spans="1:12" ht="13.5" x14ac:dyDescent="0.25">
      <c r="A7225" s="349" t="s">
        <v>4513</v>
      </c>
      <c r="B7225" s="349" t="s">
        <v>7679</v>
      </c>
      <c r="C7225" s="349" t="s">
        <v>7948</v>
      </c>
      <c r="D7225" s="349" t="s">
        <v>7949</v>
      </c>
      <c r="E7225" s="350" t="s">
        <v>24</v>
      </c>
      <c r="F7225" s="349" t="s">
        <v>24</v>
      </c>
      <c r="G7225" s="349">
        <v>93564</v>
      </c>
      <c r="H7225" s="349" t="s">
        <v>8284</v>
      </c>
      <c r="I7225" s="349" t="s">
        <v>806</v>
      </c>
      <c r="J7225" s="349" t="s">
        <v>1137</v>
      </c>
      <c r="K7225" s="370">
        <v>5235.7700000000004</v>
      </c>
      <c r="L7225" s="349" t="s">
        <v>8220</v>
      </c>
    </row>
    <row r="7226" spans="1:12" ht="13.5" x14ac:dyDescent="0.25">
      <c r="A7226" s="349" t="s">
        <v>4513</v>
      </c>
      <c r="B7226" s="349" t="s">
        <v>7679</v>
      </c>
      <c r="C7226" s="349" t="s">
        <v>7948</v>
      </c>
      <c r="D7226" s="349" t="s">
        <v>7949</v>
      </c>
      <c r="E7226" s="350" t="s">
        <v>24</v>
      </c>
      <c r="F7226" s="349" t="s">
        <v>24</v>
      </c>
      <c r="G7226" s="349">
        <v>93565</v>
      </c>
      <c r="H7226" s="349" t="s">
        <v>8293</v>
      </c>
      <c r="I7226" s="349" t="s">
        <v>806</v>
      </c>
      <c r="J7226" s="349" t="s">
        <v>1137</v>
      </c>
      <c r="K7226" s="370">
        <v>19953.68</v>
      </c>
      <c r="L7226" s="349" t="s">
        <v>8220</v>
      </c>
    </row>
    <row r="7227" spans="1:12" ht="13.5" x14ac:dyDescent="0.25">
      <c r="A7227" s="349" t="s">
        <v>4513</v>
      </c>
      <c r="B7227" s="349" t="s">
        <v>7679</v>
      </c>
      <c r="C7227" s="349" t="s">
        <v>7948</v>
      </c>
      <c r="D7227" s="349" t="s">
        <v>7949</v>
      </c>
      <c r="E7227" s="350" t="s">
        <v>24</v>
      </c>
      <c r="F7227" s="349" t="s">
        <v>24</v>
      </c>
      <c r="G7227" s="349">
        <v>93566</v>
      </c>
      <c r="H7227" s="349" t="s">
        <v>8289</v>
      </c>
      <c r="I7227" s="349" t="s">
        <v>806</v>
      </c>
      <c r="J7227" s="349" t="s">
        <v>1137</v>
      </c>
      <c r="K7227" s="370">
        <v>3824.21</v>
      </c>
      <c r="L7227" s="349" t="s">
        <v>8220</v>
      </c>
    </row>
    <row r="7228" spans="1:12" ht="13.5" x14ac:dyDescent="0.25">
      <c r="A7228" s="349" t="s">
        <v>4513</v>
      </c>
      <c r="B7228" s="349" t="s">
        <v>7679</v>
      </c>
      <c r="C7228" s="349" t="s">
        <v>7948</v>
      </c>
      <c r="D7228" s="349" t="s">
        <v>7949</v>
      </c>
      <c r="E7228" s="350" t="s">
        <v>24</v>
      </c>
      <c r="F7228" s="349" t="s">
        <v>24</v>
      </c>
      <c r="G7228" s="349">
        <v>93567</v>
      </c>
      <c r="H7228" s="349" t="s">
        <v>8294</v>
      </c>
      <c r="I7228" s="349" t="s">
        <v>806</v>
      </c>
      <c r="J7228" s="349" t="s">
        <v>1137</v>
      </c>
      <c r="K7228" s="370">
        <v>21410.25</v>
      </c>
      <c r="L7228" s="349" t="s">
        <v>8220</v>
      </c>
    </row>
    <row r="7229" spans="1:12" ht="13.5" x14ac:dyDescent="0.25">
      <c r="A7229" s="349" t="s">
        <v>4513</v>
      </c>
      <c r="B7229" s="349" t="s">
        <v>7679</v>
      </c>
      <c r="C7229" s="349" t="s">
        <v>7948</v>
      </c>
      <c r="D7229" s="349" t="s">
        <v>7949</v>
      </c>
      <c r="E7229" s="350" t="s">
        <v>24</v>
      </c>
      <c r="F7229" s="349" t="s">
        <v>24</v>
      </c>
      <c r="G7229" s="349">
        <v>93568</v>
      </c>
      <c r="H7229" s="349" t="s">
        <v>8295</v>
      </c>
      <c r="I7229" s="349" t="s">
        <v>806</v>
      </c>
      <c r="J7229" s="349" t="s">
        <v>1137</v>
      </c>
      <c r="K7229" s="370">
        <v>24973.05</v>
      </c>
      <c r="L7229" s="349" t="s">
        <v>8220</v>
      </c>
    </row>
    <row r="7230" spans="1:12" ht="13.5" x14ac:dyDescent="0.25">
      <c r="A7230" s="349" t="s">
        <v>4513</v>
      </c>
      <c r="B7230" s="349" t="s">
        <v>7679</v>
      </c>
      <c r="C7230" s="349" t="s">
        <v>7948</v>
      </c>
      <c r="D7230" s="349" t="s">
        <v>7949</v>
      </c>
      <c r="E7230" s="350" t="s">
        <v>24</v>
      </c>
      <c r="F7230" s="349" t="s">
        <v>24</v>
      </c>
      <c r="G7230" s="349">
        <v>93569</v>
      </c>
      <c r="H7230" s="349" t="s">
        <v>8301</v>
      </c>
      <c r="I7230" s="349" t="s">
        <v>806</v>
      </c>
      <c r="J7230" s="349" t="s">
        <v>1137</v>
      </c>
      <c r="K7230" s="370">
        <v>17862.400000000001</v>
      </c>
      <c r="L7230" s="349" t="s">
        <v>8220</v>
      </c>
    </row>
    <row r="7231" spans="1:12" ht="13.5" x14ac:dyDescent="0.25">
      <c r="A7231" s="349" t="s">
        <v>4513</v>
      </c>
      <c r="B7231" s="349" t="s">
        <v>7679</v>
      </c>
      <c r="C7231" s="349" t="s">
        <v>7948</v>
      </c>
      <c r="D7231" s="349" t="s">
        <v>7949</v>
      </c>
      <c r="E7231" s="350" t="s">
        <v>24</v>
      </c>
      <c r="F7231" s="349" t="s">
        <v>24</v>
      </c>
      <c r="G7231" s="349">
        <v>93570</v>
      </c>
      <c r="H7231" s="349" t="s">
        <v>8302</v>
      </c>
      <c r="I7231" s="349" t="s">
        <v>806</v>
      </c>
      <c r="J7231" s="349" t="s">
        <v>1137</v>
      </c>
      <c r="K7231" s="370">
        <v>20285.990000000002</v>
      </c>
      <c r="L7231" s="349" t="s">
        <v>8220</v>
      </c>
    </row>
    <row r="7232" spans="1:12" ht="13.5" x14ac:dyDescent="0.25">
      <c r="A7232" s="349" t="s">
        <v>4513</v>
      </c>
      <c r="B7232" s="349" t="s">
        <v>7679</v>
      </c>
      <c r="C7232" s="349" t="s">
        <v>7948</v>
      </c>
      <c r="D7232" s="349" t="s">
        <v>7949</v>
      </c>
      <c r="E7232" s="350" t="s">
        <v>24</v>
      </c>
      <c r="F7232" s="349" t="s">
        <v>24</v>
      </c>
      <c r="G7232" s="349">
        <v>93571</v>
      </c>
      <c r="H7232" s="349" t="s">
        <v>8303</v>
      </c>
      <c r="I7232" s="349" t="s">
        <v>806</v>
      </c>
      <c r="J7232" s="349" t="s">
        <v>1137</v>
      </c>
      <c r="K7232" s="370">
        <v>20915.400000000001</v>
      </c>
      <c r="L7232" s="349" t="s">
        <v>8220</v>
      </c>
    </row>
    <row r="7233" spans="1:12" ht="13.5" x14ac:dyDescent="0.25">
      <c r="A7233" s="349" t="s">
        <v>4513</v>
      </c>
      <c r="B7233" s="349" t="s">
        <v>7679</v>
      </c>
      <c r="C7233" s="349" t="s">
        <v>7948</v>
      </c>
      <c r="D7233" s="349" t="s">
        <v>7949</v>
      </c>
      <c r="E7233" s="350" t="s">
        <v>24</v>
      </c>
      <c r="F7233" s="349" t="s">
        <v>24</v>
      </c>
      <c r="G7233" s="349">
        <v>93572</v>
      </c>
      <c r="H7233" s="349" t="s">
        <v>8304</v>
      </c>
      <c r="I7233" s="349" t="s">
        <v>806</v>
      </c>
      <c r="J7233" s="349" t="s">
        <v>1137</v>
      </c>
      <c r="K7233" s="370">
        <v>6914.38</v>
      </c>
      <c r="L7233" s="349" t="s">
        <v>8220</v>
      </c>
    </row>
    <row r="7234" spans="1:12" ht="13.5" x14ac:dyDescent="0.25">
      <c r="A7234" s="349" t="s">
        <v>4513</v>
      </c>
      <c r="B7234" s="349" t="s">
        <v>7679</v>
      </c>
      <c r="C7234" s="349" t="s">
        <v>7948</v>
      </c>
      <c r="D7234" s="349" t="s">
        <v>7949</v>
      </c>
      <c r="E7234" s="350" t="s">
        <v>24</v>
      </c>
      <c r="F7234" s="349" t="s">
        <v>24</v>
      </c>
      <c r="G7234" s="349">
        <v>94295</v>
      </c>
      <c r="H7234" s="349" t="s">
        <v>8296</v>
      </c>
      <c r="I7234" s="349" t="s">
        <v>806</v>
      </c>
      <c r="J7234" s="349" t="s">
        <v>1137</v>
      </c>
      <c r="K7234" s="370">
        <v>10981.42</v>
      </c>
      <c r="L7234" s="349" t="s">
        <v>8220</v>
      </c>
    </row>
    <row r="7235" spans="1:12" ht="13.5" x14ac:dyDescent="0.25">
      <c r="A7235" s="349" t="s">
        <v>4513</v>
      </c>
      <c r="B7235" s="349" t="s">
        <v>7679</v>
      </c>
      <c r="C7235" s="349" t="s">
        <v>7948</v>
      </c>
      <c r="D7235" s="349" t="s">
        <v>7949</v>
      </c>
      <c r="E7235" s="350" t="s">
        <v>24</v>
      </c>
      <c r="F7235" s="349" t="s">
        <v>24</v>
      </c>
      <c r="G7235" s="349">
        <v>94296</v>
      </c>
      <c r="H7235" s="349" t="s">
        <v>8297</v>
      </c>
      <c r="I7235" s="349" t="s">
        <v>806</v>
      </c>
      <c r="J7235" s="349" t="s">
        <v>1137</v>
      </c>
      <c r="K7235" s="370">
        <v>5457.01</v>
      </c>
      <c r="L7235" s="349" t="s">
        <v>8220</v>
      </c>
    </row>
    <row r="7236" spans="1:12" ht="13.5" x14ac:dyDescent="0.25">
      <c r="A7236" s="349" t="s">
        <v>4513</v>
      </c>
      <c r="B7236" s="349" t="s">
        <v>7679</v>
      </c>
      <c r="C7236" s="349" t="s">
        <v>7948</v>
      </c>
      <c r="D7236" s="349" t="s">
        <v>7949</v>
      </c>
      <c r="E7236" s="350" t="s">
        <v>24</v>
      </c>
      <c r="F7236" s="349" t="s">
        <v>24</v>
      </c>
      <c r="G7236" s="349">
        <v>95308</v>
      </c>
      <c r="H7236" s="349" t="s">
        <v>8305</v>
      </c>
      <c r="I7236" s="349" t="s">
        <v>226</v>
      </c>
      <c r="J7236" s="349" t="s">
        <v>1137</v>
      </c>
      <c r="K7236" s="350">
        <v>0.15</v>
      </c>
      <c r="L7236" s="349" t="s">
        <v>8220</v>
      </c>
    </row>
    <row r="7237" spans="1:12" ht="13.5" x14ac:dyDescent="0.25">
      <c r="A7237" s="349" t="s">
        <v>4513</v>
      </c>
      <c r="B7237" s="349" t="s">
        <v>7679</v>
      </c>
      <c r="C7237" s="349" t="s">
        <v>7948</v>
      </c>
      <c r="D7237" s="349" t="s">
        <v>7949</v>
      </c>
      <c r="E7237" s="350" t="s">
        <v>24</v>
      </c>
      <c r="F7237" s="349" t="s">
        <v>24</v>
      </c>
      <c r="G7237" s="349">
        <v>95309</v>
      </c>
      <c r="H7237" s="349" t="s">
        <v>8306</v>
      </c>
      <c r="I7237" s="349" t="s">
        <v>226</v>
      </c>
      <c r="J7237" s="349" t="s">
        <v>1137</v>
      </c>
      <c r="K7237" s="350">
        <v>0.28999999999999998</v>
      </c>
      <c r="L7237" s="349" t="s">
        <v>8220</v>
      </c>
    </row>
    <row r="7238" spans="1:12" ht="13.5" x14ac:dyDescent="0.25">
      <c r="A7238" s="349" t="s">
        <v>4513</v>
      </c>
      <c r="B7238" s="349" t="s">
        <v>7679</v>
      </c>
      <c r="C7238" s="349" t="s">
        <v>7948</v>
      </c>
      <c r="D7238" s="349" t="s">
        <v>7949</v>
      </c>
      <c r="E7238" s="350" t="s">
        <v>24</v>
      </c>
      <c r="F7238" s="349" t="s">
        <v>24</v>
      </c>
      <c r="G7238" s="349">
        <v>95310</v>
      </c>
      <c r="H7238" s="349" t="s">
        <v>8307</v>
      </c>
      <c r="I7238" s="349" t="s">
        <v>226</v>
      </c>
      <c r="J7238" s="349" t="s">
        <v>1137</v>
      </c>
      <c r="K7238" s="350">
        <v>0.2</v>
      </c>
      <c r="L7238" s="349" t="s">
        <v>8220</v>
      </c>
    </row>
    <row r="7239" spans="1:12" ht="13.5" x14ac:dyDescent="0.25">
      <c r="A7239" s="349" t="s">
        <v>4513</v>
      </c>
      <c r="B7239" s="349" t="s">
        <v>7679</v>
      </c>
      <c r="C7239" s="349" t="s">
        <v>7948</v>
      </c>
      <c r="D7239" s="349" t="s">
        <v>7949</v>
      </c>
      <c r="E7239" s="350" t="s">
        <v>24</v>
      </c>
      <c r="F7239" s="349" t="s">
        <v>24</v>
      </c>
      <c r="G7239" s="349">
        <v>95311</v>
      </c>
      <c r="H7239" s="349" t="s">
        <v>8308</v>
      </c>
      <c r="I7239" s="349" t="s">
        <v>226</v>
      </c>
      <c r="J7239" s="349" t="s">
        <v>1137</v>
      </c>
      <c r="K7239" s="350">
        <v>0.17</v>
      </c>
      <c r="L7239" s="349" t="s">
        <v>8220</v>
      </c>
    </row>
    <row r="7240" spans="1:12" ht="13.5" x14ac:dyDescent="0.25">
      <c r="A7240" s="349" t="s">
        <v>4513</v>
      </c>
      <c r="B7240" s="349" t="s">
        <v>7679</v>
      </c>
      <c r="C7240" s="349" t="s">
        <v>7948</v>
      </c>
      <c r="D7240" s="349" t="s">
        <v>7949</v>
      </c>
      <c r="E7240" s="350" t="s">
        <v>24</v>
      </c>
      <c r="F7240" s="349" t="s">
        <v>24</v>
      </c>
      <c r="G7240" s="349">
        <v>95312</v>
      </c>
      <c r="H7240" s="349" t="s">
        <v>8309</v>
      </c>
      <c r="I7240" s="349" t="s">
        <v>226</v>
      </c>
      <c r="J7240" s="349" t="s">
        <v>1137</v>
      </c>
      <c r="K7240" s="350">
        <v>0.19</v>
      </c>
      <c r="L7240" s="349" t="s">
        <v>8220</v>
      </c>
    </row>
    <row r="7241" spans="1:12" ht="13.5" x14ac:dyDescent="0.25">
      <c r="A7241" s="349" t="s">
        <v>4513</v>
      </c>
      <c r="B7241" s="349" t="s">
        <v>7679</v>
      </c>
      <c r="C7241" s="349" t="s">
        <v>7948</v>
      </c>
      <c r="D7241" s="349" t="s">
        <v>7949</v>
      </c>
      <c r="E7241" s="350" t="s">
        <v>24</v>
      </c>
      <c r="F7241" s="349" t="s">
        <v>24</v>
      </c>
      <c r="G7241" s="349">
        <v>95313</v>
      </c>
      <c r="H7241" s="349" t="s">
        <v>8310</v>
      </c>
      <c r="I7241" s="349" t="s">
        <v>226</v>
      </c>
      <c r="J7241" s="349" t="s">
        <v>1137</v>
      </c>
      <c r="K7241" s="350">
        <v>0.19</v>
      </c>
      <c r="L7241" s="349" t="s">
        <v>8220</v>
      </c>
    </row>
    <row r="7242" spans="1:12" ht="13.5" x14ac:dyDescent="0.25">
      <c r="A7242" s="349" t="s">
        <v>4513</v>
      </c>
      <c r="B7242" s="349" t="s">
        <v>7679</v>
      </c>
      <c r="C7242" s="349" t="s">
        <v>7948</v>
      </c>
      <c r="D7242" s="349" t="s">
        <v>7949</v>
      </c>
      <c r="E7242" s="350" t="s">
        <v>24</v>
      </c>
      <c r="F7242" s="349" t="s">
        <v>24</v>
      </c>
      <c r="G7242" s="349">
        <v>95314</v>
      </c>
      <c r="H7242" s="349" t="s">
        <v>8311</v>
      </c>
      <c r="I7242" s="349" t="s">
        <v>226</v>
      </c>
      <c r="J7242" s="349" t="s">
        <v>1137</v>
      </c>
      <c r="K7242" s="350">
        <v>0.24</v>
      </c>
      <c r="L7242" s="349" t="s">
        <v>8220</v>
      </c>
    </row>
    <row r="7243" spans="1:12" ht="13.5" x14ac:dyDescent="0.25">
      <c r="A7243" s="349" t="s">
        <v>4513</v>
      </c>
      <c r="B7243" s="349" t="s">
        <v>7679</v>
      </c>
      <c r="C7243" s="349" t="s">
        <v>7948</v>
      </c>
      <c r="D7243" s="349" t="s">
        <v>7949</v>
      </c>
      <c r="E7243" s="350" t="s">
        <v>24</v>
      </c>
      <c r="F7243" s="349" t="s">
        <v>24</v>
      </c>
      <c r="G7243" s="349">
        <v>95315</v>
      </c>
      <c r="H7243" s="349" t="s">
        <v>8312</v>
      </c>
      <c r="I7243" s="349" t="s">
        <v>226</v>
      </c>
      <c r="J7243" s="349" t="s">
        <v>1137</v>
      </c>
      <c r="K7243" s="350">
        <v>0.38</v>
      </c>
      <c r="L7243" s="349" t="s">
        <v>8220</v>
      </c>
    </row>
    <row r="7244" spans="1:12" ht="13.5" x14ac:dyDescent="0.25">
      <c r="A7244" s="349" t="s">
        <v>4513</v>
      </c>
      <c r="B7244" s="349" t="s">
        <v>7679</v>
      </c>
      <c r="C7244" s="349" t="s">
        <v>7948</v>
      </c>
      <c r="D7244" s="349" t="s">
        <v>7949</v>
      </c>
      <c r="E7244" s="350" t="s">
        <v>24</v>
      </c>
      <c r="F7244" s="349" t="s">
        <v>24</v>
      </c>
      <c r="G7244" s="349">
        <v>95316</v>
      </c>
      <c r="H7244" s="349" t="s">
        <v>8313</v>
      </c>
      <c r="I7244" s="349" t="s">
        <v>226</v>
      </c>
      <c r="J7244" s="349" t="s">
        <v>1137</v>
      </c>
      <c r="K7244" s="350">
        <v>0.77</v>
      </c>
      <c r="L7244" s="349" t="s">
        <v>8220</v>
      </c>
    </row>
    <row r="7245" spans="1:12" ht="13.5" x14ac:dyDescent="0.25">
      <c r="A7245" s="349" t="s">
        <v>4513</v>
      </c>
      <c r="B7245" s="349" t="s">
        <v>7679</v>
      </c>
      <c r="C7245" s="349" t="s">
        <v>7948</v>
      </c>
      <c r="D7245" s="349" t="s">
        <v>7949</v>
      </c>
      <c r="E7245" s="350" t="s">
        <v>24</v>
      </c>
      <c r="F7245" s="349" t="s">
        <v>24</v>
      </c>
      <c r="G7245" s="349">
        <v>95317</v>
      </c>
      <c r="H7245" s="349" t="s">
        <v>8314</v>
      </c>
      <c r="I7245" s="349" t="s">
        <v>226</v>
      </c>
      <c r="J7245" s="349" t="s">
        <v>1137</v>
      </c>
      <c r="K7245" s="350">
        <v>0.26</v>
      </c>
      <c r="L7245" s="349" t="s">
        <v>8220</v>
      </c>
    </row>
    <row r="7246" spans="1:12" ht="13.5" x14ac:dyDescent="0.25">
      <c r="A7246" s="349" t="s">
        <v>4513</v>
      </c>
      <c r="B7246" s="349" t="s">
        <v>7679</v>
      </c>
      <c r="C7246" s="349" t="s">
        <v>7948</v>
      </c>
      <c r="D7246" s="349" t="s">
        <v>7949</v>
      </c>
      <c r="E7246" s="350" t="s">
        <v>24</v>
      </c>
      <c r="F7246" s="349" t="s">
        <v>24</v>
      </c>
      <c r="G7246" s="349">
        <v>95318</v>
      </c>
      <c r="H7246" s="349" t="s">
        <v>8315</v>
      </c>
      <c r="I7246" s="349" t="s">
        <v>226</v>
      </c>
      <c r="J7246" s="349" t="s">
        <v>1137</v>
      </c>
      <c r="K7246" s="350">
        <v>0.28000000000000003</v>
      </c>
      <c r="L7246" s="349" t="s">
        <v>8220</v>
      </c>
    </row>
    <row r="7247" spans="1:12" ht="13.5" x14ac:dyDescent="0.25">
      <c r="A7247" s="349" t="s">
        <v>4513</v>
      </c>
      <c r="B7247" s="349" t="s">
        <v>7679</v>
      </c>
      <c r="C7247" s="349" t="s">
        <v>7948</v>
      </c>
      <c r="D7247" s="349" t="s">
        <v>7949</v>
      </c>
      <c r="E7247" s="350" t="s">
        <v>24</v>
      </c>
      <c r="F7247" s="349" t="s">
        <v>24</v>
      </c>
      <c r="G7247" s="349">
        <v>95319</v>
      </c>
      <c r="H7247" s="349" t="s">
        <v>8316</v>
      </c>
      <c r="I7247" s="349" t="s">
        <v>226</v>
      </c>
      <c r="J7247" s="349" t="s">
        <v>1137</v>
      </c>
      <c r="K7247" s="350">
        <v>0.2</v>
      </c>
      <c r="L7247" s="349" t="s">
        <v>8220</v>
      </c>
    </row>
    <row r="7248" spans="1:12" ht="13.5" x14ac:dyDescent="0.25">
      <c r="A7248" s="349" t="s">
        <v>4513</v>
      </c>
      <c r="B7248" s="349" t="s">
        <v>7679</v>
      </c>
      <c r="C7248" s="349" t="s">
        <v>7948</v>
      </c>
      <c r="D7248" s="349" t="s">
        <v>7949</v>
      </c>
      <c r="E7248" s="350" t="s">
        <v>24</v>
      </c>
      <c r="F7248" s="349" t="s">
        <v>24</v>
      </c>
      <c r="G7248" s="349">
        <v>95320</v>
      </c>
      <c r="H7248" s="349" t="s">
        <v>8317</v>
      </c>
      <c r="I7248" s="349" t="s">
        <v>226</v>
      </c>
      <c r="J7248" s="349" t="s">
        <v>1137</v>
      </c>
      <c r="K7248" s="350">
        <v>0.2</v>
      </c>
      <c r="L7248" s="349" t="s">
        <v>8220</v>
      </c>
    </row>
    <row r="7249" spans="1:12" ht="13.5" x14ac:dyDescent="0.25">
      <c r="A7249" s="349" t="s">
        <v>4513</v>
      </c>
      <c r="B7249" s="349" t="s">
        <v>7679</v>
      </c>
      <c r="C7249" s="349" t="s">
        <v>7948</v>
      </c>
      <c r="D7249" s="349" t="s">
        <v>7949</v>
      </c>
      <c r="E7249" s="350" t="s">
        <v>24</v>
      </c>
      <c r="F7249" s="349" t="s">
        <v>24</v>
      </c>
      <c r="G7249" s="349">
        <v>95321</v>
      </c>
      <c r="H7249" s="349" t="s">
        <v>8318</v>
      </c>
      <c r="I7249" s="349" t="s">
        <v>226</v>
      </c>
      <c r="J7249" s="349" t="s">
        <v>1137</v>
      </c>
      <c r="K7249" s="350">
        <v>0.17</v>
      </c>
      <c r="L7249" s="349" t="s">
        <v>8220</v>
      </c>
    </row>
    <row r="7250" spans="1:12" ht="13.5" x14ac:dyDescent="0.25">
      <c r="A7250" s="349" t="s">
        <v>4513</v>
      </c>
      <c r="B7250" s="349" t="s">
        <v>7679</v>
      </c>
      <c r="C7250" s="349" t="s">
        <v>7948</v>
      </c>
      <c r="D7250" s="349" t="s">
        <v>7949</v>
      </c>
      <c r="E7250" s="350" t="s">
        <v>24</v>
      </c>
      <c r="F7250" s="349" t="s">
        <v>24</v>
      </c>
      <c r="G7250" s="349">
        <v>95322</v>
      </c>
      <c r="H7250" s="349" t="s">
        <v>8319</v>
      </c>
      <c r="I7250" s="349" t="s">
        <v>226</v>
      </c>
      <c r="J7250" s="349" t="s">
        <v>1137</v>
      </c>
      <c r="K7250" s="350">
        <v>0.11</v>
      </c>
      <c r="L7250" s="349" t="s">
        <v>8220</v>
      </c>
    </row>
    <row r="7251" spans="1:12" ht="13.5" x14ac:dyDescent="0.25">
      <c r="A7251" s="349" t="s">
        <v>4513</v>
      </c>
      <c r="B7251" s="349" t="s">
        <v>7679</v>
      </c>
      <c r="C7251" s="349" t="s">
        <v>7948</v>
      </c>
      <c r="D7251" s="349" t="s">
        <v>7949</v>
      </c>
      <c r="E7251" s="350" t="s">
        <v>24</v>
      </c>
      <c r="F7251" s="349" t="s">
        <v>24</v>
      </c>
      <c r="G7251" s="349">
        <v>95323</v>
      </c>
      <c r="H7251" s="349" t="s">
        <v>8320</v>
      </c>
      <c r="I7251" s="349" t="s">
        <v>226</v>
      </c>
      <c r="J7251" s="349" t="s">
        <v>1137</v>
      </c>
      <c r="K7251" s="350">
        <v>0.34</v>
      </c>
      <c r="L7251" s="349" t="s">
        <v>8220</v>
      </c>
    </row>
    <row r="7252" spans="1:12" ht="13.5" x14ac:dyDescent="0.25">
      <c r="A7252" s="349" t="s">
        <v>4513</v>
      </c>
      <c r="B7252" s="349" t="s">
        <v>7679</v>
      </c>
      <c r="C7252" s="349" t="s">
        <v>7948</v>
      </c>
      <c r="D7252" s="349" t="s">
        <v>7949</v>
      </c>
      <c r="E7252" s="350" t="s">
        <v>24</v>
      </c>
      <c r="F7252" s="349" t="s">
        <v>24</v>
      </c>
      <c r="G7252" s="349">
        <v>95324</v>
      </c>
      <c r="H7252" s="349" t="s">
        <v>8321</v>
      </c>
      <c r="I7252" s="349" t="s">
        <v>226</v>
      </c>
      <c r="J7252" s="349" t="s">
        <v>1137</v>
      </c>
      <c r="K7252" s="350">
        <v>0.31</v>
      </c>
      <c r="L7252" s="349" t="s">
        <v>8220</v>
      </c>
    </row>
    <row r="7253" spans="1:12" ht="13.5" x14ac:dyDescent="0.25">
      <c r="A7253" s="349" t="s">
        <v>4513</v>
      </c>
      <c r="B7253" s="349" t="s">
        <v>7679</v>
      </c>
      <c r="C7253" s="349" t="s">
        <v>7948</v>
      </c>
      <c r="D7253" s="349" t="s">
        <v>7949</v>
      </c>
      <c r="E7253" s="350" t="s">
        <v>24</v>
      </c>
      <c r="F7253" s="349" t="s">
        <v>24</v>
      </c>
      <c r="G7253" s="349">
        <v>95325</v>
      </c>
      <c r="H7253" s="349" t="s">
        <v>8322</v>
      </c>
      <c r="I7253" s="349" t="s">
        <v>226</v>
      </c>
      <c r="J7253" s="349" t="s">
        <v>1137</v>
      </c>
      <c r="K7253" s="350">
        <v>0.42</v>
      </c>
      <c r="L7253" s="349" t="s">
        <v>8220</v>
      </c>
    </row>
    <row r="7254" spans="1:12" ht="13.5" x14ac:dyDescent="0.25">
      <c r="A7254" s="349" t="s">
        <v>4513</v>
      </c>
      <c r="B7254" s="349" t="s">
        <v>7679</v>
      </c>
      <c r="C7254" s="349" t="s">
        <v>7948</v>
      </c>
      <c r="D7254" s="349" t="s">
        <v>7949</v>
      </c>
      <c r="E7254" s="350" t="s">
        <v>24</v>
      </c>
      <c r="F7254" s="349" t="s">
        <v>24</v>
      </c>
      <c r="G7254" s="349">
        <v>95326</v>
      </c>
      <c r="H7254" s="349" t="s">
        <v>8323</v>
      </c>
      <c r="I7254" s="349" t="s">
        <v>226</v>
      </c>
      <c r="J7254" s="349" t="s">
        <v>1137</v>
      </c>
      <c r="K7254" s="350">
        <v>0.11</v>
      </c>
      <c r="L7254" s="349" t="s">
        <v>8220</v>
      </c>
    </row>
    <row r="7255" spans="1:12" ht="13.5" x14ac:dyDescent="0.25">
      <c r="A7255" s="349" t="s">
        <v>4513</v>
      </c>
      <c r="B7255" s="349" t="s">
        <v>7679</v>
      </c>
      <c r="C7255" s="349" t="s">
        <v>7948</v>
      </c>
      <c r="D7255" s="349" t="s">
        <v>7949</v>
      </c>
      <c r="E7255" s="350" t="s">
        <v>24</v>
      </c>
      <c r="F7255" s="349" t="s">
        <v>24</v>
      </c>
      <c r="G7255" s="349">
        <v>95328</v>
      </c>
      <c r="H7255" s="349" t="s">
        <v>8324</v>
      </c>
      <c r="I7255" s="349" t="s">
        <v>226</v>
      </c>
      <c r="J7255" s="349" t="s">
        <v>1137</v>
      </c>
      <c r="K7255" s="350">
        <v>0.2</v>
      </c>
      <c r="L7255" s="349" t="s">
        <v>8220</v>
      </c>
    </row>
    <row r="7256" spans="1:12" ht="13.5" x14ac:dyDescent="0.25">
      <c r="A7256" s="349" t="s">
        <v>4513</v>
      </c>
      <c r="B7256" s="349" t="s">
        <v>7679</v>
      </c>
      <c r="C7256" s="349" t="s">
        <v>7948</v>
      </c>
      <c r="D7256" s="349" t="s">
        <v>7949</v>
      </c>
      <c r="E7256" s="350" t="s">
        <v>24</v>
      </c>
      <c r="F7256" s="349" t="s">
        <v>24</v>
      </c>
      <c r="G7256" s="349">
        <v>95329</v>
      </c>
      <c r="H7256" s="349" t="s">
        <v>8325</v>
      </c>
      <c r="I7256" s="349" t="s">
        <v>226</v>
      </c>
      <c r="J7256" s="349" t="s">
        <v>1137</v>
      </c>
      <c r="K7256" s="350">
        <v>0.34</v>
      </c>
      <c r="L7256" s="349" t="s">
        <v>8220</v>
      </c>
    </row>
    <row r="7257" spans="1:12" ht="13.5" x14ac:dyDescent="0.25">
      <c r="A7257" s="349" t="s">
        <v>4513</v>
      </c>
      <c r="B7257" s="349" t="s">
        <v>7679</v>
      </c>
      <c r="C7257" s="349" t="s">
        <v>7948</v>
      </c>
      <c r="D7257" s="349" t="s">
        <v>7949</v>
      </c>
      <c r="E7257" s="350" t="s">
        <v>24</v>
      </c>
      <c r="F7257" s="349" t="s">
        <v>24</v>
      </c>
      <c r="G7257" s="349">
        <v>95330</v>
      </c>
      <c r="H7257" s="349" t="s">
        <v>8326</v>
      </c>
      <c r="I7257" s="349" t="s">
        <v>226</v>
      </c>
      <c r="J7257" s="349" t="s">
        <v>1524</v>
      </c>
      <c r="K7257" s="350">
        <v>0.27</v>
      </c>
      <c r="L7257" s="349" t="s">
        <v>8220</v>
      </c>
    </row>
    <row r="7258" spans="1:12" ht="13.5" x14ac:dyDescent="0.25">
      <c r="A7258" s="349" t="s">
        <v>4513</v>
      </c>
      <c r="B7258" s="349" t="s">
        <v>7679</v>
      </c>
      <c r="C7258" s="349" t="s">
        <v>7948</v>
      </c>
      <c r="D7258" s="349" t="s">
        <v>7949</v>
      </c>
      <c r="E7258" s="350" t="s">
        <v>24</v>
      </c>
      <c r="F7258" s="349" t="s">
        <v>24</v>
      </c>
      <c r="G7258" s="349">
        <v>95331</v>
      </c>
      <c r="H7258" s="349" t="s">
        <v>8327</v>
      </c>
      <c r="I7258" s="349" t="s">
        <v>226</v>
      </c>
      <c r="J7258" s="349" t="s">
        <v>1137</v>
      </c>
      <c r="K7258" s="350">
        <v>0.19</v>
      </c>
      <c r="L7258" s="349" t="s">
        <v>8220</v>
      </c>
    </row>
    <row r="7259" spans="1:12" ht="13.5" x14ac:dyDescent="0.25">
      <c r="A7259" s="349" t="s">
        <v>4513</v>
      </c>
      <c r="B7259" s="349" t="s">
        <v>7679</v>
      </c>
      <c r="C7259" s="349" t="s">
        <v>7948</v>
      </c>
      <c r="D7259" s="349" t="s">
        <v>7949</v>
      </c>
      <c r="E7259" s="350" t="s">
        <v>24</v>
      </c>
      <c r="F7259" s="349" t="s">
        <v>24</v>
      </c>
      <c r="G7259" s="349">
        <v>95332</v>
      </c>
      <c r="H7259" s="349" t="s">
        <v>8328</v>
      </c>
      <c r="I7259" s="349" t="s">
        <v>226</v>
      </c>
      <c r="J7259" s="349" t="s">
        <v>1524</v>
      </c>
      <c r="K7259" s="350">
        <v>0.91</v>
      </c>
      <c r="L7259" s="349" t="s">
        <v>8220</v>
      </c>
    </row>
    <row r="7260" spans="1:12" ht="13.5" x14ac:dyDescent="0.25">
      <c r="A7260" s="349" t="s">
        <v>4513</v>
      </c>
      <c r="B7260" s="349" t="s">
        <v>7679</v>
      </c>
      <c r="C7260" s="349" t="s">
        <v>7948</v>
      </c>
      <c r="D7260" s="349" t="s">
        <v>7949</v>
      </c>
      <c r="E7260" s="350" t="s">
        <v>24</v>
      </c>
      <c r="F7260" s="349" t="s">
        <v>24</v>
      </c>
      <c r="G7260" s="349">
        <v>95333</v>
      </c>
      <c r="H7260" s="349" t="s">
        <v>8329</v>
      </c>
      <c r="I7260" s="349" t="s">
        <v>226</v>
      </c>
      <c r="J7260" s="349" t="s">
        <v>1137</v>
      </c>
      <c r="K7260" s="350">
        <v>0.88</v>
      </c>
      <c r="L7260" s="349" t="s">
        <v>8220</v>
      </c>
    </row>
    <row r="7261" spans="1:12" ht="13.5" x14ac:dyDescent="0.25">
      <c r="A7261" s="349" t="s">
        <v>4513</v>
      </c>
      <c r="B7261" s="349" t="s">
        <v>7679</v>
      </c>
      <c r="C7261" s="349" t="s">
        <v>7948</v>
      </c>
      <c r="D7261" s="349" t="s">
        <v>7949</v>
      </c>
      <c r="E7261" s="350" t="s">
        <v>24</v>
      </c>
      <c r="F7261" s="349" t="s">
        <v>24</v>
      </c>
      <c r="G7261" s="349">
        <v>95334</v>
      </c>
      <c r="H7261" s="349" t="s">
        <v>8330</v>
      </c>
      <c r="I7261" s="349" t="s">
        <v>226</v>
      </c>
      <c r="J7261" s="349" t="s">
        <v>1137</v>
      </c>
      <c r="K7261" s="350">
        <v>0.86</v>
      </c>
      <c r="L7261" s="349" t="s">
        <v>8220</v>
      </c>
    </row>
    <row r="7262" spans="1:12" ht="13.5" x14ac:dyDescent="0.25">
      <c r="A7262" s="349" t="s">
        <v>4513</v>
      </c>
      <c r="B7262" s="349" t="s">
        <v>7679</v>
      </c>
      <c r="C7262" s="349" t="s">
        <v>7948</v>
      </c>
      <c r="D7262" s="349" t="s">
        <v>7949</v>
      </c>
      <c r="E7262" s="350" t="s">
        <v>24</v>
      </c>
      <c r="F7262" s="349" t="s">
        <v>24</v>
      </c>
      <c r="G7262" s="349">
        <v>95335</v>
      </c>
      <c r="H7262" s="349" t="s">
        <v>8331</v>
      </c>
      <c r="I7262" s="349" t="s">
        <v>226</v>
      </c>
      <c r="J7262" s="349" t="s">
        <v>1524</v>
      </c>
      <c r="K7262" s="350">
        <v>0.36</v>
      </c>
      <c r="L7262" s="349" t="s">
        <v>8220</v>
      </c>
    </row>
    <row r="7263" spans="1:12" ht="13.5" x14ac:dyDescent="0.25">
      <c r="A7263" s="349" t="s">
        <v>4513</v>
      </c>
      <c r="B7263" s="349" t="s">
        <v>7679</v>
      </c>
      <c r="C7263" s="349" t="s">
        <v>7948</v>
      </c>
      <c r="D7263" s="349" t="s">
        <v>7949</v>
      </c>
      <c r="E7263" s="350" t="s">
        <v>24</v>
      </c>
      <c r="F7263" s="349" t="s">
        <v>24</v>
      </c>
      <c r="G7263" s="349">
        <v>95337</v>
      </c>
      <c r="H7263" s="349" t="s">
        <v>8332</v>
      </c>
      <c r="I7263" s="349" t="s">
        <v>226</v>
      </c>
      <c r="J7263" s="349" t="s">
        <v>1137</v>
      </c>
      <c r="K7263" s="350">
        <v>0.17</v>
      </c>
      <c r="L7263" s="349" t="s">
        <v>8220</v>
      </c>
    </row>
    <row r="7264" spans="1:12" ht="13.5" x14ac:dyDescent="0.25">
      <c r="A7264" s="349" t="s">
        <v>4513</v>
      </c>
      <c r="B7264" s="349" t="s">
        <v>7679</v>
      </c>
      <c r="C7264" s="349" t="s">
        <v>7948</v>
      </c>
      <c r="D7264" s="349" t="s">
        <v>7949</v>
      </c>
      <c r="E7264" s="350" t="s">
        <v>24</v>
      </c>
      <c r="F7264" s="349" t="s">
        <v>24</v>
      </c>
      <c r="G7264" s="349">
        <v>95338</v>
      </c>
      <c r="H7264" s="349" t="s">
        <v>8333</v>
      </c>
      <c r="I7264" s="349" t="s">
        <v>226</v>
      </c>
      <c r="J7264" s="349" t="s">
        <v>1137</v>
      </c>
      <c r="K7264" s="350">
        <v>0.41</v>
      </c>
      <c r="L7264" s="349" t="s">
        <v>8220</v>
      </c>
    </row>
    <row r="7265" spans="1:12" ht="13.5" x14ac:dyDescent="0.25">
      <c r="A7265" s="349" t="s">
        <v>4513</v>
      </c>
      <c r="B7265" s="349" t="s">
        <v>7679</v>
      </c>
      <c r="C7265" s="349" t="s">
        <v>7948</v>
      </c>
      <c r="D7265" s="349" t="s">
        <v>7949</v>
      </c>
      <c r="E7265" s="350" t="s">
        <v>24</v>
      </c>
      <c r="F7265" s="349" t="s">
        <v>24</v>
      </c>
      <c r="G7265" s="349">
        <v>95339</v>
      </c>
      <c r="H7265" s="349" t="s">
        <v>8334</v>
      </c>
      <c r="I7265" s="349" t="s">
        <v>226</v>
      </c>
      <c r="J7265" s="349" t="s">
        <v>1137</v>
      </c>
      <c r="K7265" s="350">
        <v>0.41</v>
      </c>
      <c r="L7265" s="349" t="s">
        <v>8220</v>
      </c>
    </row>
    <row r="7266" spans="1:12" ht="13.5" x14ac:dyDescent="0.25">
      <c r="A7266" s="349" t="s">
        <v>4513</v>
      </c>
      <c r="B7266" s="349" t="s">
        <v>7679</v>
      </c>
      <c r="C7266" s="349" t="s">
        <v>7948</v>
      </c>
      <c r="D7266" s="349" t="s">
        <v>7949</v>
      </c>
      <c r="E7266" s="350" t="s">
        <v>24</v>
      </c>
      <c r="F7266" s="349" t="s">
        <v>24</v>
      </c>
      <c r="G7266" s="349">
        <v>95340</v>
      </c>
      <c r="H7266" s="349" t="s">
        <v>8335</v>
      </c>
      <c r="I7266" s="349" t="s">
        <v>226</v>
      </c>
      <c r="J7266" s="349" t="s">
        <v>1137</v>
      </c>
      <c r="K7266" s="350">
        <v>0.34</v>
      </c>
      <c r="L7266" s="349" t="s">
        <v>8220</v>
      </c>
    </row>
    <row r="7267" spans="1:12" ht="13.5" x14ac:dyDescent="0.25">
      <c r="A7267" s="349" t="s">
        <v>4513</v>
      </c>
      <c r="B7267" s="349" t="s">
        <v>7679</v>
      </c>
      <c r="C7267" s="349" t="s">
        <v>7948</v>
      </c>
      <c r="D7267" s="349" t="s">
        <v>7949</v>
      </c>
      <c r="E7267" s="350" t="s">
        <v>24</v>
      </c>
      <c r="F7267" s="349" t="s">
        <v>24</v>
      </c>
      <c r="G7267" s="349">
        <v>95341</v>
      </c>
      <c r="H7267" s="349" t="s">
        <v>8336</v>
      </c>
      <c r="I7267" s="349" t="s">
        <v>226</v>
      </c>
      <c r="J7267" s="349" t="s">
        <v>1137</v>
      </c>
      <c r="K7267" s="350">
        <v>0.31</v>
      </c>
      <c r="L7267" s="349" t="s">
        <v>8220</v>
      </c>
    </row>
    <row r="7268" spans="1:12" ht="13.5" x14ac:dyDescent="0.25">
      <c r="A7268" s="349" t="s">
        <v>4513</v>
      </c>
      <c r="B7268" s="349" t="s">
        <v>7679</v>
      </c>
      <c r="C7268" s="349" t="s">
        <v>7948</v>
      </c>
      <c r="D7268" s="349" t="s">
        <v>7949</v>
      </c>
      <c r="E7268" s="350" t="s">
        <v>24</v>
      </c>
      <c r="F7268" s="349" t="s">
        <v>24</v>
      </c>
      <c r="G7268" s="349">
        <v>95342</v>
      </c>
      <c r="H7268" s="349" t="s">
        <v>8337</v>
      </c>
      <c r="I7268" s="349" t="s">
        <v>226</v>
      </c>
      <c r="J7268" s="349" t="s">
        <v>1137</v>
      </c>
      <c r="K7268" s="350">
        <v>0.25</v>
      </c>
      <c r="L7268" s="349" t="s">
        <v>8220</v>
      </c>
    </row>
    <row r="7269" spans="1:12" ht="13.5" x14ac:dyDescent="0.25">
      <c r="A7269" s="349" t="s">
        <v>4513</v>
      </c>
      <c r="B7269" s="349" t="s">
        <v>7679</v>
      </c>
      <c r="C7269" s="349" t="s">
        <v>7948</v>
      </c>
      <c r="D7269" s="349" t="s">
        <v>7949</v>
      </c>
      <c r="E7269" s="350" t="s">
        <v>24</v>
      </c>
      <c r="F7269" s="349" t="s">
        <v>24</v>
      </c>
      <c r="G7269" s="349">
        <v>95343</v>
      </c>
      <c r="H7269" s="349" t="s">
        <v>8338</v>
      </c>
      <c r="I7269" s="349" t="s">
        <v>226</v>
      </c>
      <c r="J7269" s="349" t="s">
        <v>1137</v>
      </c>
      <c r="K7269" s="350">
        <v>0.33</v>
      </c>
      <c r="L7269" s="349" t="s">
        <v>8220</v>
      </c>
    </row>
    <row r="7270" spans="1:12" ht="13.5" x14ac:dyDescent="0.25">
      <c r="A7270" s="349" t="s">
        <v>4513</v>
      </c>
      <c r="B7270" s="349" t="s">
        <v>7679</v>
      </c>
      <c r="C7270" s="349" t="s">
        <v>7948</v>
      </c>
      <c r="D7270" s="349" t="s">
        <v>7949</v>
      </c>
      <c r="E7270" s="350" t="s">
        <v>24</v>
      </c>
      <c r="F7270" s="349" t="s">
        <v>24</v>
      </c>
      <c r="G7270" s="349">
        <v>95344</v>
      </c>
      <c r="H7270" s="349" t="s">
        <v>8339</v>
      </c>
      <c r="I7270" s="349" t="s">
        <v>226</v>
      </c>
      <c r="J7270" s="349" t="s">
        <v>1137</v>
      </c>
      <c r="K7270" s="350">
        <v>0.27</v>
      </c>
      <c r="L7270" s="349" t="s">
        <v>8220</v>
      </c>
    </row>
    <row r="7271" spans="1:12" ht="13.5" x14ac:dyDescent="0.25">
      <c r="A7271" s="349" t="s">
        <v>4513</v>
      </c>
      <c r="B7271" s="349" t="s">
        <v>7679</v>
      </c>
      <c r="C7271" s="349" t="s">
        <v>7948</v>
      </c>
      <c r="D7271" s="349" t="s">
        <v>7949</v>
      </c>
      <c r="E7271" s="350" t="s">
        <v>24</v>
      </c>
      <c r="F7271" s="349" t="s">
        <v>24</v>
      </c>
      <c r="G7271" s="349">
        <v>95345</v>
      </c>
      <c r="H7271" s="349" t="s">
        <v>8340</v>
      </c>
      <c r="I7271" s="349" t="s">
        <v>226</v>
      </c>
      <c r="J7271" s="349" t="s">
        <v>1137</v>
      </c>
      <c r="K7271" s="350">
        <v>0.81</v>
      </c>
      <c r="L7271" s="349" t="s">
        <v>8220</v>
      </c>
    </row>
    <row r="7272" spans="1:12" ht="13.5" x14ac:dyDescent="0.25">
      <c r="A7272" s="349" t="s">
        <v>4513</v>
      </c>
      <c r="B7272" s="349" t="s">
        <v>7679</v>
      </c>
      <c r="C7272" s="349" t="s">
        <v>7948</v>
      </c>
      <c r="D7272" s="349" t="s">
        <v>7949</v>
      </c>
      <c r="E7272" s="350" t="s">
        <v>24</v>
      </c>
      <c r="F7272" s="349" t="s">
        <v>24</v>
      </c>
      <c r="G7272" s="349">
        <v>95346</v>
      </c>
      <c r="H7272" s="349" t="s">
        <v>8341</v>
      </c>
      <c r="I7272" s="349" t="s">
        <v>226</v>
      </c>
      <c r="J7272" s="349" t="s">
        <v>1137</v>
      </c>
      <c r="K7272" s="350">
        <v>0.11</v>
      </c>
      <c r="L7272" s="349" t="s">
        <v>8220</v>
      </c>
    </row>
    <row r="7273" spans="1:12" ht="13.5" x14ac:dyDescent="0.25">
      <c r="A7273" s="349" t="s">
        <v>4513</v>
      </c>
      <c r="B7273" s="349" t="s">
        <v>7679</v>
      </c>
      <c r="C7273" s="349" t="s">
        <v>7948</v>
      </c>
      <c r="D7273" s="349" t="s">
        <v>7949</v>
      </c>
      <c r="E7273" s="350" t="s">
        <v>24</v>
      </c>
      <c r="F7273" s="349" t="s">
        <v>24</v>
      </c>
      <c r="G7273" s="349">
        <v>95347</v>
      </c>
      <c r="H7273" s="349" t="s">
        <v>8342</v>
      </c>
      <c r="I7273" s="349" t="s">
        <v>226</v>
      </c>
      <c r="J7273" s="349" t="s">
        <v>1524</v>
      </c>
      <c r="K7273" s="350">
        <v>0.1</v>
      </c>
      <c r="L7273" s="349" t="s">
        <v>8220</v>
      </c>
    </row>
    <row r="7274" spans="1:12" ht="13.5" x14ac:dyDescent="0.25">
      <c r="A7274" s="349" t="s">
        <v>4513</v>
      </c>
      <c r="B7274" s="349" t="s">
        <v>7679</v>
      </c>
      <c r="C7274" s="349" t="s">
        <v>7948</v>
      </c>
      <c r="D7274" s="349" t="s">
        <v>7949</v>
      </c>
      <c r="E7274" s="350" t="s">
        <v>24</v>
      </c>
      <c r="F7274" s="349" t="s">
        <v>24</v>
      </c>
      <c r="G7274" s="349">
        <v>95348</v>
      </c>
      <c r="H7274" s="349" t="s">
        <v>8343</v>
      </c>
      <c r="I7274" s="349" t="s">
        <v>226</v>
      </c>
      <c r="J7274" s="349" t="s">
        <v>1137</v>
      </c>
      <c r="K7274" s="350">
        <v>0.13</v>
      </c>
      <c r="L7274" s="349" t="s">
        <v>8220</v>
      </c>
    </row>
    <row r="7275" spans="1:12" ht="13.5" x14ac:dyDescent="0.25">
      <c r="A7275" s="349" t="s">
        <v>4513</v>
      </c>
      <c r="B7275" s="349" t="s">
        <v>7679</v>
      </c>
      <c r="C7275" s="349" t="s">
        <v>7948</v>
      </c>
      <c r="D7275" s="349" t="s">
        <v>7949</v>
      </c>
      <c r="E7275" s="350" t="s">
        <v>24</v>
      </c>
      <c r="F7275" s="349" t="s">
        <v>24</v>
      </c>
      <c r="G7275" s="349">
        <v>95349</v>
      </c>
      <c r="H7275" s="349" t="s">
        <v>8344</v>
      </c>
      <c r="I7275" s="349" t="s">
        <v>226</v>
      </c>
      <c r="J7275" s="349" t="s">
        <v>1137</v>
      </c>
      <c r="K7275" s="350">
        <v>0.08</v>
      </c>
      <c r="L7275" s="349" t="s">
        <v>8220</v>
      </c>
    </row>
    <row r="7276" spans="1:12" ht="13.5" x14ac:dyDescent="0.25">
      <c r="A7276" s="349" t="s">
        <v>4513</v>
      </c>
      <c r="B7276" s="349" t="s">
        <v>7679</v>
      </c>
      <c r="C7276" s="349" t="s">
        <v>7948</v>
      </c>
      <c r="D7276" s="349" t="s">
        <v>7949</v>
      </c>
      <c r="E7276" s="350" t="s">
        <v>24</v>
      </c>
      <c r="F7276" s="349" t="s">
        <v>24</v>
      </c>
      <c r="G7276" s="349">
        <v>95350</v>
      </c>
      <c r="H7276" s="349" t="s">
        <v>8345</v>
      </c>
      <c r="I7276" s="349" t="s">
        <v>226</v>
      </c>
      <c r="J7276" s="349" t="s">
        <v>1137</v>
      </c>
      <c r="K7276" s="350">
        <v>0.09</v>
      </c>
      <c r="L7276" s="349" t="s">
        <v>8220</v>
      </c>
    </row>
    <row r="7277" spans="1:12" ht="13.5" x14ac:dyDescent="0.25">
      <c r="A7277" s="349" t="s">
        <v>4513</v>
      </c>
      <c r="B7277" s="349" t="s">
        <v>7679</v>
      </c>
      <c r="C7277" s="349" t="s">
        <v>7948</v>
      </c>
      <c r="D7277" s="349" t="s">
        <v>7949</v>
      </c>
      <c r="E7277" s="350" t="s">
        <v>24</v>
      </c>
      <c r="F7277" s="349" t="s">
        <v>24</v>
      </c>
      <c r="G7277" s="349">
        <v>95351</v>
      </c>
      <c r="H7277" s="349" t="s">
        <v>8346</v>
      </c>
      <c r="I7277" s="349" t="s">
        <v>226</v>
      </c>
      <c r="J7277" s="349" t="s">
        <v>1137</v>
      </c>
      <c r="K7277" s="350">
        <v>0.37</v>
      </c>
      <c r="L7277" s="349" t="s">
        <v>8220</v>
      </c>
    </row>
    <row r="7278" spans="1:12" ht="13.5" x14ac:dyDescent="0.25">
      <c r="A7278" s="349" t="s">
        <v>4513</v>
      </c>
      <c r="B7278" s="349" t="s">
        <v>7679</v>
      </c>
      <c r="C7278" s="349" t="s">
        <v>7948</v>
      </c>
      <c r="D7278" s="349" t="s">
        <v>7949</v>
      </c>
      <c r="E7278" s="350" t="s">
        <v>24</v>
      </c>
      <c r="F7278" s="349" t="s">
        <v>24</v>
      </c>
      <c r="G7278" s="349">
        <v>95352</v>
      </c>
      <c r="H7278" s="349" t="s">
        <v>8347</v>
      </c>
      <c r="I7278" s="349" t="s">
        <v>226</v>
      </c>
      <c r="J7278" s="349" t="s">
        <v>1137</v>
      </c>
      <c r="K7278" s="350">
        <v>0.14000000000000001</v>
      </c>
      <c r="L7278" s="349" t="s">
        <v>8220</v>
      </c>
    </row>
    <row r="7279" spans="1:12" ht="13.5" x14ac:dyDescent="0.25">
      <c r="A7279" s="349" t="s">
        <v>4513</v>
      </c>
      <c r="B7279" s="349" t="s">
        <v>7679</v>
      </c>
      <c r="C7279" s="349" t="s">
        <v>7948</v>
      </c>
      <c r="D7279" s="349" t="s">
        <v>7949</v>
      </c>
      <c r="E7279" s="350" t="s">
        <v>24</v>
      </c>
      <c r="F7279" s="349" t="s">
        <v>24</v>
      </c>
      <c r="G7279" s="349">
        <v>95354</v>
      </c>
      <c r="H7279" s="349" t="s">
        <v>8348</v>
      </c>
      <c r="I7279" s="349" t="s">
        <v>226</v>
      </c>
      <c r="J7279" s="349" t="s">
        <v>1137</v>
      </c>
      <c r="K7279" s="350">
        <v>0.16</v>
      </c>
      <c r="L7279" s="349" t="s">
        <v>8220</v>
      </c>
    </row>
    <row r="7280" spans="1:12" ht="13.5" x14ac:dyDescent="0.25">
      <c r="A7280" s="349" t="s">
        <v>4513</v>
      </c>
      <c r="B7280" s="349" t="s">
        <v>7679</v>
      </c>
      <c r="C7280" s="349" t="s">
        <v>7948</v>
      </c>
      <c r="D7280" s="349" t="s">
        <v>7949</v>
      </c>
      <c r="E7280" s="350" t="s">
        <v>24</v>
      </c>
      <c r="F7280" s="349" t="s">
        <v>24</v>
      </c>
      <c r="G7280" s="349">
        <v>95355</v>
      </c>
      <c r="H7280" s="349" t="s">
        <v>8349</v>
      </c>
      <c r="I7280" s="349" t="s">
        <v>226</v>
      </c>
      <c r="J7280" s="349" t="s">
        <v>1137</v>
      </c>
      <c r="K7280" s="350">
        <v>0.19</v>
      </c>
      <c r="L7280" s="349" t="s">
        <v>8220</v>
      </c>
    </row>
    <row r="7281" spans="1:12" ht="13.5" x14ac:dyDescent="0.25">
      <c r="A7281" s="349" t="s">
        <v>4513</v>
      </c>
      <c r="B7281" s="349" t="s">
        <v>7679</v>
      </c>
      <c r="C7281" s="349" t="s">
        <v>7948</v>
      </c>
      <c r="D7281" s="349" t="s">
        <v>7949</v>
      </c>
      <c r="E7281" s="350" t="s">
        <v>24</v>
      </c>
      <c r="F7281" s="349" t="s">
        <v>24</v>
      </c>
      <c r="G7281" s="349">
        <v>95356</v>
      </c>
      <c r="H7281" s="349" t="s">
        <v>8350</v>
      </c>
      <c r="I7281" s="349" t="s">
        <v>226</v>
      </c>
      <c r="J7281" s="349" t="s">
        <v>1137</v>
      </c>
      <c r="K7281" s="350">
        <v>0.2</v>
      </c>
      <c r="L7281" s="349" t="s">
        <v>8220</v>
      </c>
    </row>
    <row r="7282" spans="1:12" ht="13.5" x14ac:dyDescent="0.25">
      <c r="A7282" s="349" t="s">
        <v>4513</v>
      </c>
      <c r="B7282" s="349" t="s">
        <v>7679</v>
      </c>
      <c r="C7282" s="349" t="s">
        <v>7948</v>
      </c>
      <c r="D7282" s="349" t="s">
        <v>7949</v>
      </c>
      <c r="E7282" s="350" t="s">
        <v>24</v>
      </c>
      <c r="F7282" s="349" t="s">
        <v>24</v>
      </c>
      <c r="G7282" s="349">
        <v>95357</v>
      </c>
      <c r="H7282" s="349" t="s">
        <v>8351</v>
      </c>
      <c r="I7282" s="349" t="s">
        <v>226</v>
      </c>
      <c r="J7282" s="349" t="s">
        <v>1524</v>
      </c>
      <c r="K7282" s="350">
        <v>0.31</v>
      </c>
      <c r="L7282" s="349" t="s">
        <v>8220</v>
      </c>
    </row>
    <row r="7283" spans="1:12" ht="13.5" x14ac:dyDescent="0.25">
      <c r="A7283" s="349" t="s">
        <v>4513</v>
      </c>
      <c r="B7283" s="349" t="s">
        <v>7679</v>
      </c>
      <c r="C7283" s="349" t="s">
        <v>7948</v>
      </c>
      <c r="D7283" s="349" t="s">
        <v>7949</v>
      </c>
      <c r="E7283" s="350" t="s">
        <v>24</v>
      </c>
      <c r="F7283" s="349" t="s">
        <v>24</v>
      </c>
      <c r="G7283" s="349">
        <v>95358</v>
      </c>
      <c r="H7283" s="349" t="s">
        <v>8352</v>
      </c>
      <c r="I7283" s="349" t="s">
        <v>226</v>
      </c>
      <c r="J7283" s="349" t="s">
        <v>1137</v>
      </c>
      <c r="K7283" s="350">
        <v>0.35</v>
      </c>
      <c r="L7283" s="349" t="s">
        <v>8220</v>
      </c>
    </row>
    <row r="7284" spans="1:12" ht="13.5" x14ac:dyDescent="0.25">
      <c r="A7284" s="349" t="s">
        <v>4513</v>
      </c>
      <c r="B7284" s="349" t="s">
        <v>7679</v>
      </c>
      <c r="C7284" s="349" t="s">
        <v>7948</v>
      </c>
      <c r="D7284" s="349" t="s">
        <v>7949</v>
      </c>
      <c r="E7284" s="350" t="s">
        <v>24</v>
      </c>
      <c r="F7284" s="349" t="s">
        <v>24</v>
      </c>
      <c r="G7284" s="349">
        <v>95359</v>
      </c>
      <c r="H7284" s="349" t="s">
        <v>8353</v>
      </c>
      <c r="I7284" s="349" t="s">
        <v>226</v>
      </c>
      <c r="J7284" s="349" t="s">
        <v>1137</v>
      </c>
      <c r="K7284" s="350">
        <v>0.66</v>
      </c>
      <c r="L7284" s="349" t="s">
        <v>8220</v>
      </c>
    </row>
    <row r="7285" spans="1:12" ht="13.5" x14ac:dyDescent="0.25">
      <c r="A7285" s="349" t="s">
        <v>4513</v>
      </c>
      <c r="B7285" s="349" t="s">
        <v>7679</v>
      </c>
      <c r="C7285" s="349" t="s">
        <v>7948</v>
      </c>
      <c r="D7285" s="349" t="s">
        <v>7949</v>
      </c>
      <c r="E7285" s="350" t="s">
        <v>24</v>
      </c>
      <c r="F7285" s="349" t="s">
        <v>24</v>
      </c>
      <c r="G7285" s="349">
        <v>95360</v>
      </c>
      <c r="H7285" s="349" t="s">
        <v>8354</v>
      </c>
      <c r="I7285" s="349" t="s">
        <v>226</v>
      </c>
      <c r="J7285" s="349" t="s">
        <v>1137</v>
      </c>
      <c r="K7285" s="350">
        <v>0.3</v>
      </c>
      <c r="L7285" s="349" t="s">
        <v>8220</v>
      </c>
    </row>
    <row r="7286" spans="1:12" ht="13.5" x14ac:dyDescent="0.25">
      <c r="A7286" s="349" t="s">
        <v>4513</v>
      </c>
      <c r="B7286" s="349" t="s">
        <v>7679</v>
      </c>
      <c r="C7286" s="349" t="s">
        <v>7948</v>
      </c>
      <c r="D7286" s="349" t="s">
        <v>7949</v>
      </c>
      <c r="E7286" s="350" t="s">
        <v>24</v>
      </c>
      <c r="F7286" s="349" t="s">
        <v>24</v>
      </c>
      <c r="G7286" s="349">
        <v>95361</v>
      </c>
      <c r="H7286" s="349" t="s">
        <v>8355</v>
      </c>
      <c r="I7286" s="349" t="s">
        <v>226</v>
      </c>
      <c r="J7286" s="349" t="s">
        <v>1137</v>
      </c>
      <c r="K7286" s="350">
        <v>0.1</v>
      </c>
      <c r="L7286" s="349" t="s">
        <v>8220</v>
      </c>
    </row>
    <row r="7287" spans="1:12" ht="13.5" x14ac:dyDescent="0.25">
      <c r="A7287" s="349" t="s">
        <v>4513</v>
      </c>
      <c r="B7287" s="349" t="s">
        <v>7679</v>
      </c>
      <c r="C7287" s="349" t="s">
        <v>7948</v>
      </c>
      <c r="D7287" s="349" t="s">
        <v>7949</v>
      </c>
      <c r="E7287" s="350" t="s">
        <v>24</v>
      </c>
      <c r="F7287" s="349" t="s">
        <v>24</v>
      </c>
      <c r="G7287" s="349">
        <v>95362</v>
      </c>
      <c r="H7287" s="349" t="s">
        <v>8356</v>
      </c>
      <c r="I7287" s="349" t="s">
        <v>226</v>
      </c>
      <c r="J7287" s="349" t="s">
        <v>1137</v>
      </c>
      <c r="K7287" s="350">
        <v>0.21</v>
      </c>
      <c r="L7287" s="349" t="s">
        <v>8220</v>
      </c>
    </row>
    <row r="7288" spans="1:12" ht="13.5" x14ac:dyDescent="0.25">
      <c r="A7288" s="349" t="s">
        <v>4513</v>
      </c>
      <c r="B7288" s="349" t="s">
        <v>7679</v>
      </c>
      <c r="C7288" s="349" t="s">
        <v>7948</v>
      </c>
      <c r="D7288" s="349" t="s">
        <v>7949</v>
      </c>
      <c r="E7288" s="350" t="s">
        <v>24</v>
      </c>
      <c r="F7288" s="349" t="s">
        <v>24</v>
      </c>
      <c r="G7288" s="349">
        <v>95363</v>
      </c>
      <c r="H7288" s="349" t="s">
        <v>8357</v>
      </c>
      <c r="I7288" s="349" t="s">
        <v>226</v>
      </c>
      <c r="J7288" s="349" t="s">
        <v>1137</v>
      </c>
      <c r="K7288" s="350">
        <v>0.26</v>
      </c>
      <c r="L7288" s="349" t="s">
        <v>8220</v>
      </c>
    </row>
    <row r="7289" spans="1:12" ht="13.5" x14ac:dyDescent="0.25">
      <c r="A7289" s="349" t="s">
        <v>4513</v>
      </c>
      <c r="B7289" s="349" t="s">
        <v>7679</v>
      </c>
      <c r="C7289" s="349" t="s">
        <v>7948</v>
      </c>
      <c r="D7289" s="349" t="s">
        <v>7949</v>
      </c>
      <c r="E7289" s="350" t="s">
        <v>24</v>
      </c>
      <c r="F7289" s="349" t="s">
        <v>24</v>
      </c>
      <c r="G7289" s="349">
        <v>95364</v>
      </c>
      <c r="H7289" s="349" t="s">
        <v>8358</v>
      </c>
      <c r="I7289" s="349" t="s">
        <v>226</v>
      </c>
      <c r="J7289" s="349" t="s">
        <v>1137</v>
      </c>
      <c r="K7289" s="350">
        <v>0.2</v>
      </c>
      <c r="L7289" s="349" t="s">
        <v>8220</v>
      </c>
    </row>
    <row r="7290" spans="1:12" ht="13.5" x14ac:dyDescent="0.25">
      <c r="A7290" s="349" t="s">
        <v>4513</v>
      </c>
      <c r="B7290" s="349" t="s">
        <v>7679</v>
      </c>
      <c r="C7290" s="349" t="s">
        <v>7948</v>
      </c>
      <c r="D7290" s="349" t="s">
        <v>7949</v>
      </c>
      <c r="E7290" s="350" t="s">
        <v>24</v>
      </c>
      <c r="F7290" s="349" t="s">
        <v>24</v>
      </c>
      <c r="G7290" s="349">
        <v>95365</v>
      </c>
      <c r="H7290" s="349" t="s">
        <v>8359</v>
      </c>
      <c r="I7290" s="349" t="s">
        <v>226</v>
      </c>
      <c r="J7290" s="349" t="s">
        <v>1137</v>
      </c>
      <c r="K7290" s="350">
        <v>0.21</v>
      </c>
      <c r="L7290" s="349" t="s">
        <v>8220</v>
      </c>
    </row>
    <row r="7291" spans="1:12" ht="13.5" x14ac:dyDescent="0.25">
      <c r="A7291" s="349" t="s">
        <v>4513</v>
      </c>
      <c r="B7291" s="349" t="s">
        <v>7679</v>
      </c>
      <c r="C7291" s="349" t="s">
        <v>7948</v>
      </c>
      <c r="D7291" s="349" t="s">
        <v>7949</v>
      </c>
      <c r="E7291" s="350" t="s">
        <v>24</v>
      </c>
      <c r="F7291" s="349" t="s">
        <v>24</v>
      </c>
      <c r="G7291" s="349">
        <v>95366</v>
      </c>
      <c r="H7291" s="349" t="s">
        <v>8360</v>
      </c>
      <c r="I7291" s="349" t="s">
        <v>226</v>
      </c>
      <c r="J7291" s="349" t="s">
        <v>1137</v>
      </c>
      <c r="K7291" s="350">
        <v>0.16</v>
      </c>
      <c r="L7291" s="349" t="s">
        <v>8220</v>
      </c>
    </row>
    <row r="7292" spans="1:12" ht="13.5" x14ac:dyDescent="0.25">
      <c r="A7292" s="349" t="s">
        <v>4513</v>
      </c>
      <c r="B7292" s="349" t="s">
        <v>7679</v>
      </c>
      <c r="C7292" s="349" t="s">
        <v>7948</v>
      </c>
      <c r="D7292" s="349" t="s">
        <v>7949</v>
      </c>
      <c r="E7292" s="350" t="s">
        <v>24</v>
      </c>
      <c r="F7292" s="349" t="s">
        <v>24</v>
      </c>
      <c r="G7292" s="349">
        <v>95367</v>
      </c>
      <c r="H7292" s="349" t="s">
        <v>8361</v>
      </c>
      <c r="I7292" s="349" t="s">
        <v>226</v>
      </c>
      <c r="J7292" s="349" t="s">
        <v>1137</v>
      </c>
      <c r="K7292" s="350">
        <v>0.18</v>
      </c>
      <c r="L7292" s="349" t="s">
        <v>8220</v>
      </c>
    </row>
    <row r="7293" spans="1:12" ht="13.5" x14ac:dyDescent="0.25">
      <c r="A7293" s="349" t="s">
        <v>4513</v>
      </c>
      <c r="B7293" s="349" t="s">
        <v>7679</v>
      </c>
      <c r="C7293" s="349" t="s">
        <v>7948</v>
      </c>
      <c r="D7293" s="349" t="s">
        <v>7949</v>
      </c>
      <c r="E7293" s="350" t="s">
        <v>24</v>
      </c>
      <c r="F7293" s="349" t="s">
        <v>24</v>
      </c>
      <c r="G7293" s="349">
        <v>95368</v>
      </c>
      <c r="H7293" s="349" t="s">
        <v>8362</v>
      </c>
      <c r="I7293" s="349" t="s">
        <v>226</v>
      </c>
      <c r="J7293" s="349" t="s">
        <v>1137</v>
      </c>
      <c r="K7293" s="350">
        <v>0.28000000000000003</v>
      </c>
      <c r="L7293" s="349" t="s">
        <v>8220</v>
      </c>
    </row>
    <row r="7294" spans="1:12" ht="13.5" x14ac:dyDescent="0.25">
      <c r="A7294" s="349" t="s">
        <v>4513</v>
      </c>
      <c r="B7294" s="349" t="s">
        <v>7679</v>
      </c>
      <c r="C7294" s="349" t="s">
        <v>7948</v>
      </c>
      <c r="D7294" s="349" t="s">
        <v>7949</v>
      </c>
      <c r="E7294" s="350" t="s">
        <v>24</v>
      </c>
      <c r="F7294" s="349" t="s">
        <v>24</v>
      </c>
      <c r="G7294" s="349">
        <v>95369</v>
      </c>
      <c r="H7294" s="349" t="s">
        <v>8363</v>
      </c>
      <c r="I7294" s="349" t="s">
        <v>226</v>
      </c>
      <c r="J7294" s="349" t="s">
        <v>1137</v>
      </c>
      <c r="K7294" s="350">
        <v>0.23</v>
      </c>
      <c r="L7294" s="349" t="s">
        <v>8220</v>
      </c>
    </row>
    <row r="7295" spans="1:12" ht="13.5" x14ac:dyDescent="0.25">
      <c r="A7295" s="349" t="s">
        <v>4513</v>
      </c>
      <c r="B7295" s="349" t="s">
        <v>7679</v>
      </c>
      <c r="C7295" s="349" t="s">
        <v>7948</v>
      </c>
      <c r="D7295" s="349" t="s">
        <v>7949</v>
      </c>
      <c r="E7295" s="350" t="s">
        <v>24</v>
      </c>
      <c r="F7295" s="349" t="s">
        <v>24</v>
      </c>
      <c r="G7295" s="349">
        <v>95370</v>
      </c>
      <c r="H7295" s="349" t="s">
        <v>8364</v>
      </c>
      <c r="I7295" s="349" t="s">
        <v>226</v>
      </c>
      <c r="J7295" s="349" t="s">
        <v>1137</v>
      </c>
      <c r="K7295" s="350">
        <v>0.31</v>
      </c>
      <c r="L7295" s="349" t="s">
        <v>8220</v>
      </c>
    </row>
    <row r="7296" spans="1:12" ht="13.5" x14ac:dyDescent="0.25">
      <c r="A7296" s="349" t="s">
        <v>4513</v>
      </c>
      <c r="B7296" s="349" t="s">
        <v>7679</v>
      </c>
      <c r="C7296" s="349" t="s">
        <v>7948</v>
      </c>
      <c r="D7296" s="349" t="s">
        <v>7949</v>
      </c>
      <c r="E7296" s="350" t="s">
        <v>24</v>
      </c>
      <c r="F7296" s="349" t="s">
        <v>24</v>
      </c>
      <c r="G7296" s="349">
        <v>95371</v>
      </c>
      <c r="H7296" s="349" t="s">
        <v>8365</v>
      </c>
      <c r="I7296" s="349" t="s">
        <v>226</v>
      </c>
      <c r="J7296" s="349" t="s">
        <v>1524</v>
      </c>
      <c r="K7296" s="350">
        <v>0.44</v>
      </c>
      <c r="L7296" s="349" t="s">
        <v>8220</v>
      </c>
    </row>
    <row r="7297" spans="1:12" ht="13.5" x14ac:dyDescent="0.25">
      <c r="A7297" s="349" t="s">
        <v>4513</v>
      </c>
      <c r="B7297" s="349" t="s">
        <v>7679</v>
      </c>
      <c r="C7297" s="349" t="s">
        <v>7948</v>
      </c>
      <c r="D7297" s="349" t="s">
        <v>7949</v>
      </c>
      <c r="E7297" s="350" t="s">
        <v>24</v>
      </c>
      <c r="F7297" s="349" t="s">
        <v>24</v>
      </c>
      <c r="G7297" s="349">
        <v>95372</v>
      </c>
      <c r="H7297" s="349" t="s">
        <v>8366</v>
      </c>
      <c r="I7297" s="349" t="s">
        <v>226</v>
      </c>
      <c r="J7297" s="349" t="s">
        <v>1524</v>
      </c>
      <c r="K7297" s="350">
        <v>0.34</v>
      </c>
      <c r="L7297" s="349" t="s">
        <v>8220</v>
      </c>
    </row>
    <row r="7298" spans="1:12" ht="13.5" x14ac:dyDescent="0.25">
      <c r="A7298" s="349" t="s">
        <v>4513</v>
      </c>
      <c r="B7298" s="349" t="s">
        <v>7679</v>
      </c>
      <c r="C7298" s="349" t="s">
        <v>7948</v>
      </c>
      <c r="D7298" s="349" t="s">
        <v>7949</v>
      </c>
      <c r="E7298" s="350" t="s">
        <v>24</v>
      </c>
      <c r="F7298" s="349" t="s">
        <v>24</v>
      </c>
      <c r="G7298" s="349">
        <v>95373</v>
      </c>
      <c r="H7298" s="349" t="s">
        <v>8367</v>
      </c>
      <c r="I7298" s="349" t="s">
        <v>226</v>
      </c>
      <c r="J7298" s="349" t="s">
        <v>1137</v>
      </c>
      <c r="K7298" s="350">
        <v>0.31</v>
      </c>
      <c r="L7298" s="349" t="s">
        <v>8220</v>
      </c>
    </row>
    <row r="7299" spans="1:12" ht="13.5" x14ac:dyDescent="0.25">
      <c r="A7299" s="349" t="s">
        <v>4513</v>
      </c>
      <c r="B7299" s="349" t="s">
        <v>7679</v>
      </c>
      <c r="C7299" s="349" t="s">
        <v>7948</v>
      </c>
      <c r="D7299" s="349" t="s">
        <v>7949</v>
      </c>
      <c r="E7299" s="350" t="s">
        <v>24</v>
      </c>
      <c r="F7299" s="349" t="s">
        <v>24</v>
      </c>
      <c r="G7299" s="349">
        <v>95374</v>
      </c>
      <c r="H7299" s="349" t="s">
        <v>8368</v>
      </c>
      <c r="I7299" s="349" t="s">
        <v>226</v>
      </c>
      <c r="J7299" s="349" t="s">
        <v>1137</v>
      </c>
      <c r="K7299" s="350">
        <v>0.34</v>
      </c>
      <c r="L7299" s="349" t="s">
        <v>8220</v>
      </c>
    </row>
    <row r="7300" spans="1:12" ht="13.5" x14ac:dyDescent="0.25">
      <c r="A7300" s="349" t="s">
        <v>4513</v>
      </c>
      <c r="B7300" s="349" t="s">
        <v>7679</v>
      </c>
      <c r="C7300" s="349" t="s">
        <v>7948</v>
      </c>
      <c r="D7300" s="349" t="s">
        <v>7949</v>
      </c>
      <c r="E7300" s="350" t="s">
        <v>24</v>
      </c>
      <c r="F7300" s="349" t="s">
        <v>24</v>
      </c>
      <c r="G7300" s="349">
        <v>95375</v>
      </c>
      <c r="H7300" s="349" t="s">
        <v>8369</v>
      </c>
      <c r="I7300" s="349" t="s">
        <v>226</v>
      </c>
      <c r="J7300" s="349" t="s">
        <v>1137</v>
      </c>
      <c r="K7300" s="350">
        <v>0.43</v>
      </c>
      <c r="L7300" s="349" t="s">
        <v>8220</v>
      </c>
    </row>
    <row r="7301" spans="1:12" ht="13.5" x14ac:dyDescent="0.25">
      <c r="A7301" s="349" t="s">
        <v>4513</v>
      </c>
      <c r="B7301" s="349" t="s">
        <v>7679</v>
      </c>
      <c r="C7301" s="349" t="s">
        <v>7948</v>
      </c>
      <c r="D7301" s="349" t="s">
        <v>7949</v>
      </c>
      <c r="E7301" s="350" t="s">
        <v>24</v>
      </c>
      <c r="F7301" s="349" t="s">
        <v>24</v>
      </c>
      <c r="G7301" s="349">
        <v>95376</v>
      </c>
      <c r="H7301" s="349" t="s">
        <v>8370</v>
      </c>
      <c r="I7301" s="349" t="s">
        <v>226</v>
      </c>
      <c r="J7301" s="349" t="s">
        <v>1137</v>
      </c>
      <c r="K7301" s="350">
        <v>0.09</v>
      </c>
      <c r="L7301" s="349" t="s">
        <v>8220</v>
      </c>
    </row>
    <row r="7302" spans="1:12" ht="13.5" x14ac:dyDescent="0.25">
      <c r="A7302" s="349" t="s">
        <v>4513</v>
      </c>
      <c r="B7302" s="349" t="s">
        <v>7679</v>
      </c>
      <c r="C7302" s="349" t="s">
        <v>7948</v>
      </c>
      <c r="D7302" s="349" t="s">
        <v>7949</v>
      </c>
      <c r="E7302" s="350" t="s">
        <v>24</v>
      </c>
      <c r="F7302" s="349" t="s">
        <v>24</v>
      </c>
      <c r="G7302" s="349">
        <v>95377</v>
      </c>
      <c r="H7302" s="349" t="s">
        <v>8371</v>
      </c>
      <c r="I7302" s="349" t="s">
        <v>226</v>
      </c>
      <c r="J7302" s="349" t="s">
        <v>1137</v>
      </c>
      <c r="K7302" s="350">
        <v>0.28000000000000003</v>
      </c>
      <c r="L7302" s="349" t="s">
        <v>8220</v>
      </c>
    </row>
    <row r="7303" spans="1:12" ht="13.5" x14ac:dyDescent="0.25">
      <c r="A7303" s="349" t="s">
        <v>4513</v>
      </c>
      <c r="B7303" s="349" t="s">
        <v>7679</v>
      </c>
      <c r="C7303" s="349" t="s">
        <v>7948</v>
      </c>
      <c r="D7303" s="349" t="s">
        <v>7949</v>
      </c>
      <c r="E7303" s="350" t="s">
        <v>24</v>
      </c>
      <c r="F7303" s="349" t="s">
        <v>24</v>
      </c>
      <c r="G7303" s="349">
        <v>95378</v>
      </c>
      <c r="H7303" s="349" t="s">
        <v>8372</v>
      </c>
      <c r="I7303" s="349" t="s">
        <v>226</v>
      </c>
      <c r="J7303" s="349" t="s">
        <v>1524</v>
      </c>
      <c r="K7303" s="350">
        <v>0.31</v>
      </c>
      <c r="L7303" s="349" t="s">
        <v>8220</v>
      </c>
    </row>
    <row r="7304" spans="1:12" ht="13.5" x14ac:dyDescent="0.25">
      <c r="A7304" s="349" t="s">
        <v>4513</v>
      </c>
      <c r="B7304" s="349" t="s">
        <v>7679</v>
      </c>
      <c r="C7304" s="349" t="s">
        <v>7948</v>
      </c>
      <c r="D7304" s="349" t="s">
        <v>7949</v>
      </c>
      <c r="E7304" s="350" t="s">
        <v>24</v>
      </c>
      <c r="F7304" s="349" t="s">
        <v>24</v>
      </c>
      <c r="G7304" s="349">
        <v>95379</v>
      </c>
      <c r="H7304" s="349" t="s">
        <v>8373</v>
      </c>
      <c r="I7304" s="349" t="s">
        <v>226</v>
      </c>
      <c r="J7304" s="349" t="s">
        <v>1524</v>
      </c>
      <c r="K7304" s="350">
        <v>0.27</v>
      </c>
      <c r="L7304" s="349" t="s">
        <v>8220</v>
      </c>
    </row>
    <row r="7305" spans="1:12" ht="13.5" x14ac:dyDescent="0.25">
      <c r="A7305" s="349" t="s">
        <v>4513</v>
      </c>
      <c r="B7305" s="349" t="s">
        <v>7679</v>
      </c>
      <c r="C7305" s="349" t="s">
        <v>7948</v>
      </c>
      <c r="D7305" s="349" t="s">
        <v>7949</v>
      </c>
      <c r="E7305" s="350" t="s">
        <v>24</v>
      </c>
      <c r="F7305" s="349" t="s">
        <v>24</v>
      </c>
      <c r="G7305" s="349">
        <v>95380</v>
      </c>
      <c r="H7305" s="349" t="s">
        <v>8374</v>
      </c>
      <c r="I7305" s="349" t="s">
        <v>226</v>
      </c>
      <c r="J7305" s="349" t="s">
        <v>1137</v>
      </c>
      <c r="K7305" s="350">
        <v>0.32</v>
      </c>
      <c r="L7305" s="349" t="s">
        <v>8220</v>
      </c>
    </row>
    <row r="7306" spans="1:12" ht="13.5" x14ac:dyDescent="0.25">
      <c r="A7306" s="349" t="s">
        <v>4513</v>
      </c>
      <c r="B7306" s="349" t="s">
        <v>7679</v>
      </c>
      <c r="C7306" s="349" t="s">
        <v>7948</v>
      </c>
      <c r="D7306" s="349" t="s">
        <v>7949</v>
      </c>
      <c r="E7306" s="350" t="s">
        <v>24</v>
      </c>
      <c r="F7306" s="349" t="s">
        <v>24</v>
      </c>
      <c r="G7306" s="349">
        <v>95382</v>
      </c>
      <c r="H7306" s="349" t="s">
        <v>8375</v>
      </c>
      <c r="I7306" s="349" t="s">
        <v>226</v>
      </c>
      <c r="J7306" s="349" t="s">
        <v>1137</v>
      </c>
      <c r="K7306" s="350">
        <v>0.27</v>
      </c>
      <c r="L7306" s="349" t="s">
        <v>8220</v>
      </c>
    </row>
    <row r="7307" spans="1:12" ht="13.5" x14ac:dyDescent="0.25">
      <c r="A7307" s="349" t="s">
        <v>4513</v>
      </c>
      <c r="B7307" s="349" t="s">
        <v>7679</v>
      </c>
      <c r="C7307" s="349" t="s">
        <v>7948</v>
      </c>
      <c r="D7307" s="349" t="s">
        <v>7949</v>
      </c>
      <c r="E7307" s="350" t="s">
        <v>24</v>
      </c>
      <c r="F7307" s="349" t="s">
        <v>24</v>
      </c>
      <c r="G7307" s="349">
        <v>95383</v>
      </c>
      <c r="H7307" s="349" t="s">
        <v>8376</v>
      </c>
      <c r="I7307" s="349" t="s">
        <v>226</v>
      </c>
      <c r="J7307" s="349" t="s">
        <v>1137</v>
      </c>
      <c r="K7307" s="350">
        <v>0.47</v>
      </c>
      <c r="L7307" s="349" t="s">
        <v>8220</v>
      </c>
    </row>
    <row r="7308" spans="1:12" ht="13.5" x14ac:dyDescent="0.25">
      <c r="A7308" s="349" t="s">
        <v>4513</v>
      </c>
      <c r="B7308" s="349" t="s">
        <v>7679</v>
      </c>
      <c r="C7308" s="349" t="s">
        <v>7948</v>
      </c>
      <c r="D7308" s="349" t="s">
        <v>7949</v>
      </c>
      <c r="E7308" s="350" t="s">
        <v>24</v>
      </c>
      <c r="F7308" s="349" t="s">
        <v>24</v>
      </c>
      <c r="G7308" s="349">
        <v>95384</v>
      </c>
      <c r="H7308" s="349" t="s">
        <v>8377</v>
      </c>
      <c r="I7308" s="349" t="s">
        <v>226</v>
      </c>
      <c r="J7308" s="349" t="s">
        <v>1137</v>
      </c>
      <c r="K7308" s="350">
        <v>0.34</v>
      </c>
      <c r="L7308" s="349" t="s">
        <v>8220</v>
      </c>
    </row>
    <row r="7309" spans="1:12" ht="13.5" x14ac:dyDescent="0.25">
      <c r="A7309" s="349" t="s">
        <v>4513</v>
      </c>
      <c r="B7309" s="349" t="s">
        <v>7679</v>
      </c>
      <c r="C7309" s="349" t="s">
        <v>7948</v>
      </c>
      <c r="D7309" s="349" t="s">
        <v>7949</v>
      </c>
      <c r="E7309" s="350" t="s">
        <v>24</v>
      </c>
      <c r="F7309" s="349" t="s">
        <v>24</v>
      </c>
      <c r="G7309" s="349">
        <v>95385</v>
      </c>
      <c r="H7309" s="349" t="s">
        <v>8378</v>
      </c>
      <c r="I7309" s="349" t="s">
        <v>226</v>
      </c>
      <c r="J7309" s="349" t="s">
        <v>1137</v>
      </c>
      <c r="K7309" s="350">
        <v>0.26</v>
      </c>
      <c r="L7309" s="349" t="s">
        <v>8220</v>
      </c>
    </row>
    <row r="7310" spans="1:12" ht="13.5" x14ac:dyDescent="0.25">
      <c r="A7310" s="349" t="s">
        <v>4513</v>
      </c>
      <c r="B7310" s="349" t="s">
        <v>7679</v>
      </c>
      <c r="C7310" s="349" t="s">
        <v>7948</v>
      </c>
      <c r="D7310" s="349" t="s">
        <v>7949</v>
      </c>
      <c r="E7310" s="350" t="s">
        <v>24</v>
      </c>
      <c r="F7310" s="349" t="s">
        <v>24</v>
      </c>
      <c r="G7310" s="349">
        <v>95386</v>
      </c>
      <c r="H7310" s="349" t="s">
        <v>8379</v>
      </c>
      <c r="I7310" s="349" t="s">
        <v>226</v>
      </c>
      <c r="J7310" s="349" t="s">
        <v>1137</v>
      </c>
      <c r="K7310" s="350">
        <v>0.33</v>
      </c>
      <c r="L7310" s="349" t="s">
        <v>8220</v>
      </c>
    </row>
    <row r="7311" spans="1:12" ht="13.5" x14ac:dyDescent="0.25">
      <c r="A7311" s="349" t="s">
        <v>4513</v>
      </c>
      <c r="B7311" s="349" t="s">
        <v>7679</v>
      </c>
      <c r="C7311" s="349" t="s">
        <v>7948</v>
      </c>
      <c r="D7311" s="349" t="s">
        <v>7949</v>
      </c>
      <c r="E7311" s="350" t="s">
        <v>24</v>
      </c>
      <c r="F7311" s="349" t="s">
        <v>24</v>
      </c>
      <c r="G7311" s="349">
        <v>95387</v>
      </c>
      <c r="H7311" s="349" t="s">
        <v>8380</v>
      </c>
      <c r="I7311" s="349" t="s">
        <v>226</v>
      </c>
      <c r="J7311" s="349" t="s">
        <v>1137</v>
      </c>
      <c r="K7311" s="350">
        <v>0.25</v>
      </c>
      <c r="L7311" s="349" t="s">
        <v>8220</v>
      </c>
    </row>
    <row r="7312" spans="1:12" ht="13.5" x14ac:dyDescent="0.25">
      <c r="A7312" s="349" t="s">
        <v>4513</v>
      </c>
      <c r="B7312" s="349" t="s">
        <v>7679</v>
      </c>
      <c r="C7312" s="349" t="s">
        <v>7948</v>
      </c>
      <c r="D7312" s="349" t="s">
        <v>7949</v>
      </c>
      <c r="E7312" s="350" t="s">
        <v>24</v>
      </c>
      <c r="F7312" s="349" t="s">
        <v>24</v>
      </c>
      <c r="G7312" s="349">
        <v>95388</v>
      </c>
      <c r="H7312" s="349" t="s">
        <v>8381</v>
      </c>
      <c r="I7312" s="349" t="s">
        <v>226</v>
      </c>
      <c r="J7312" s="349" t="s">
        <v>1137</v>
      </c>
      <c r="K7312" s="350">
        <v>0.1</v>
      </c>
      <c r="L7312" s="349" t="s">
        <v>8220</v>
      </c>
    </row>
    <row r="7313" spans="1:12" ht="13.5" x14ac:dyDescent="0.25">
      <c r="A7313" s="349" t="s">
        <v>4513</v>
      </c>
      <c r="B7313" s="349" t="s">
        <v>7679</v>
      </c>
      <c r="C7313" s="349" t="s">
        <v>7948</v>
      </c>
      <c r="D7313" s="349" t="s">
        <v>7949</v>
      </c>
      <c r="E7313" s="350" t="s">
        <v>24</v>
      </c>
      <c r="F7313" s="349" t="s">
        <v>24</v>
      </c>
      <c r="G7313" s="349">
        <v>95389</v>
      </c>
      <c r="H7313" s="349" t="s">
        <v>8382</v>
      </c>
      <c r="I7313" s="349" t="s">
        <v>226</v>
      </c>
      <c r="J7313" s="349" t="s">
        <v>1137</v>
      </c>
      <c r="K7313" s="350">
        <v>0.16</v>
      </c>
      <c r="L7313" s="349" t="s">
        <v>8220</v>
      </c>
    </row>
    <row r="7314" spans="1:12" ht="13.5" x14ac:dyDescent="0.25">
      <c r="A7314" s="349" t="s">
        <v>4513</v>
      </c>
      <c r="B7314" s="349" t="s">
        <v>7679</v>
      </c>
      <c r="C7314" s="349" t="s">
        <v>7948</v>
      </c>
      <c r="D7314" s="349" t="s">
        <v>7949</v>
      </c>
      <c r="E7314" s="350" t="s">
        <v>24</v>
      </c>
      <c r="F7314" s="349" t="s">
        <v>24</v>
      </c>
      <c r="G7314" s="349">
        <v>95390</v>
      </c>
      <c r="H7314" s="349" t="s">
        <v>8383</v>
      </c>
      <c r="I7314" s="349" t="s">
        <v>226</v>
      </c>
      <c r="J7314" s="349" t="s">
        <v>1137</v>
      </c>
      <c r="K7314" s="350">
        <v>0.08</v>
      </c>
      <c r="L7314" s="349" t="s">
        <v>8220</v>
      </c>
    </row>
    <row r="7315" spans="1:12" ht="13.5" x14ac:dyDescent="0.25">
      <c r="A7315" s="349" t="s">
        <v>4513</v>
      </c>
      <c r="B7315" s="349" t="s">
        <v>7679</v>
      </c>
      <c r="C7315" s="349" t="s">
        <v>7948</v>
      </c>
      <c r="D7315" s="349" t="s">
        <v>7949</v>
      </c>
      <c r="E7315" s="350" t="s">
        <v>24</v>
      </c>
      <c r="F7315" s="349" t="s">
        <v>24</v>
      </c>
      <c r="G7315" s="349">
        <v>95391</v>
      </c>
      <c r="H7315" s="349" t="s">
        <v>8384</v>
      </c>
      <c r="I7315" s="349" t="s">
        <v>226</v>
      </c>
      <c r="J7315" s="349" t="s">
        <v>1137</v>
      </c>
      <c r="K7315" s="350">
        <v>0.15</v>
      </c>
      <c r="L7315" s="349" t="s">
        <v>8220</v>
      </c>
    </row>
    <row r="7316" spans="1:12" ht="13.5" x14ac:dyDescent="0.25">
      <c r="A7316" s="349" t="s">
        <v>4513</v>
      </c>
      <c r="B7316" s="349" t="s">
        <v>7679</v>
      </c>
      <c r="C7316" s="349" t="s">
        <v>7948</v>
      </c>
      <c r="D7316" s="349" t="s">
        <v>7949</v>
      </c>
      <c r="E7316" s="350" t="s">
        <v>24</v>
      </c>
      <c r="F7316" s="349" t="s">
        <v>24</v>
      </c>
      <c r="G7316" s="349">
        <v>95392</v>
      </c>
      <c r="H7316" s="349" t="s">
        <v>8385</v>
      </c>
      <c r="I7316" s="349" t="s">
        <v>226</v>
      </c>
      <c r="J7316" s="349" t="s">
        <v>1524</v>
      </c>
      <c r="K7316" s="350">
        <v>0.14000000000000001</v>
      </c>
      <c r="L7316" s="349" t="s">
        <v>8220</v>
      </c>
    </row>
    <row r="7317" spans="1:12" ht="13.5" x14ac:dyDescent="0.25">
      <c r="A7317" s="349" t="s">
        <v>4513</v>
      </c>
      <c r="B7317" s="349" t="s">
        <v>7679</v>
      </c>
      <c r="C7317" s="349" t="s">
        <v>7948</v>
      </c>
      <c r="D7317" s="349" t="s">
        <v>7949</v>
      </c>
      <c r="E7317" s="350" t="s">
        <v>24</v>
      </c>
      <c r="F7317" s="349" t="s">
        <v>24</v>
      </c>
      <c r="G7317" s="349">
        <v>95393</v>
      </c>
      <c r="H7317" s="349" t="s">
        <v>8386</v>
      </c>
      <c r="I7317" s="349" t="s">
        <v>226</v>
      </c>
      <c r="J7317" s="349" t="s">
        <v>1137</v>
      </c>
      <c r="K7317" s="350">
        <v>0.6</v>
      </c>
      <c r="L7317" s="349" t="s">
        <v>8220</v>
      </c>
    </row>
    <row r="7318" spans="1:12" ht="13.5" x14ac:dyDescent="0.25">
      <c r="A7318" s="349" t="s">
        <v>4513</v>
      </c>
      <c r="B7318" s="349" t="s">
        <v>7679</v>
      </c>
      <c r="C7318" s="349" t="s">
        <v>7948</v>
      </c>
      <c r="D7318" s="349" t="s">
        <v>7949</v>
      </c>
      <c r="E7318" s="350" t="s">
        <v>24</v>
      </c>
      <c r="F7318" s="349" t="s">
        <v>24</v>
      </c>
      <c r="G7318" s="349">
        <v>95394</v>
      </c>
      <c r="H7318" s="349" t="s">
        <v>8387</v>
      </c>
      <c r="I7318" s="349" t="s">
        <v>226</v>
      </c>
      <c r="J7318" s="349" t="s">
        <v>1137</v>
      </c>
      <c r="K7318" s="350">
        <v>0.86</v>
      </c>
      <c r="L7318" s="349" t="s">
        <v>8220</v>
      </c>
    </row>
    <row r="7319" spans="1:12" ht="13.5" x14ac:dyDescent="0.25">
      <c r="A7319" s="349" t="s">
        <v>4513</v>
      </c>
      <c r="B7319" s="349" t="s">
        <v>7679</v>
      </c>
      <c r="C7319" s="349" t="s">
        <v>7948</v>
      </c>
      <c r="D7319" s="349" t="s">
        <v>7949</v>
      </c>
      <c r="E7319" s="350" t="s">
        <v>24</v>
      </c>
      <c r="F7319" s="349" t="s">
        <v>24</v>
      </c>
      <c r="G7319" s="349">
        <v>95395</v>
      </c>
      <c r="H7319" s="349" t="s">
        <v>8388</v>
      </c>
      <c r="I7319" s="349" t="s">
        <v>226</v>
      </c>
      <c r="J7319" s="349" t="s">
        <v>1137</v>
      </c>
      <c r="K7319" s="350">
        <v>0.98</v>
      </c>
      <c r="L7319" s="349" t="s">
        <v>8220</v>
      </c>
    </row>
    <row r="7320" spans="1:12" ht="13.5" x14ac:dyDescent="0.25">
      <c r="A7320" s="349" t="s">
        <v>4513</v>
      </c>
      <c r="B7320" s="349" t="s">
        <v>7679</v>
      </c>
      <c r="C7320" s="349" t="s">
        <v>7948</v>
      </c>
      <c r="D7320" s="349" t="s">
        <v>7949</v>
      </c>
      <c r="E7320" s="350" t="s">
        <v>24</v>
      </c>
      <c r="F7320" s="349" t="s">
        <v>24</v>
      </c>
      <c r="G7320" s="349">
        <v>95396</v>
      </c>
      <c r="H7320" s="349" t="s">
        <v>8389</v>
      </c>
      <c r="I7320" s="349" t="s">
        <v>226</v>
      </c>
      <c r="J7320" s="349" t="s">
        <v>1137</v>
      </c>
      <c r="K7320" s="350">
        <v>1.01</v>
      </c>
      <c r="L7320" s="349" t="s">
        <v>8220</v>
      </c>
    </row>
    <row r="7321" spans="1:12" ht="13.5" x14ac:dyDescent="0.25">
      <c r="A7321" s="349" t="s">
        <v>4513</v>
      </c>
      <c r="B7321" s="349" t="s">
        <v>7679</v>
      </c>
      <c r="C7321" s="349" t="s">
        <v>7948</v>
      </c>
      <c r="D7321" s="349" t="s">
        <v>7949</v>
      </c>
      <c r="E7321" s="350" t="s">
        <v>24</v>
      </c>
      <c r="F7321" s="349" t="s">
        <v>24</v>
      </c>
      <c r="G7321" s="349">
        <v>95397</v>
      </c>
      <c r="H7321" s="349" t="s">
        <v>8390</v>
      </c>
      <c r="I7321" s="349" t="s">
        <v>226</v>
      </c>
      <c r="J7321" s="349" t="s">
        <v>1137</v>
      </c>
      <c r="K7321" s="350">
        <v>7.0000000000000007E-2</v>
      </c>
      <c r="L7321" s="349" t="s">
        <v>8220</v>
      </c>
    </row>
    <row r="7322" spans="1:12" ht="13.5" x14ac:dyDescent="0.25">
      <c r="A7322" s="349" t="s">
        <v>4513</v>
      </c>
      <c r="B7322" s="349" t="s">
        <v>7679</v>
      </c>
      <c r="C7322" s="349" t="s">
        <v>7948</v>
      </c>
      <c r="D7322" s="349" t="s">
        <v>7949</v>
      </c>
      <c r="E7322" s="350" t="s">
        <v>24</v>
      </c>
      <c r="F7322" s="349" t="s">
        <v>24</v>
      </c>
      <c r="G7322" s="349">
        <v>95398</v>
      </c>
      <c r="H7322" s="349" t="s">
        <v>8391</v>
      </c>
      <c r="I7322" s="349" t="s">
        <v>226</v>
      </c>
      <c r="J7322" s="349" t="s">
        <v>1137</v>
      </c>
      <c r="K7322" s="350">
        <v>0.1</v>
      </c>
      <c r="L7322" s="349" t="s">
        <v>8220</v>
      </c>
    </row>
    <row r="7323" spans="1:12" ht="13.5" x14ac:dyDescent="0.25">
      <c r="A7323" s="349" t="s">
        <v>4513</v>
      </c>
      <c r="B7323" s="349" t="s">
        <v>7679</v>
      </c>
      <c r="C7323" s="349" t="s">
        <v>7948</v>
      </c>
      <c r="D7323" s="349" t="s">
        <v>7949</v>
      </c>
      <c r="E7323" s="350" t="s">
        <v>24</v>
      </c>
      <c r="F7323" s="349" t="s">
        <v>24</v>
      </c>
      <c r="G7323" s="349">
        <v>95399</v>
      </c>
      <c r="H7323" s="349" t="s">
        <v>8392</v>
      </c>
      <c r="I7323" s="349" t="s">
        <v>226</v>
      </c>
      <c r="J7323" s="349" t="s">
        <v>1137</v>
      </c>
      <c r="K7323" s="350">
        <v>0.05</v>
      </c>
      <c r="L7323" s="349" t="s">
        <v>8220</v>
      </c>
    </row>
    <row r="7324" spans="1:12" ht="13.5" x14ac:dyDescent="0.25">
      <c r="A7324" s="349" t="s">
        <v>4513</v>
      </c>
      <c r="B7324" s="349" t="s">
        <v>7679</v>
      </c>
      <c r="C7324" s="349" t="s">
        <v>7948</v>
      </c>
      <c r="D7324" s="349" t="s">
        <v>7949</v>
      </c>
      <c r="E7324" s="350" t="s">
        <v>24</v>
      </c>
      <c r="F7324" s="349" t="s">
        <v>24</v>
      </c>
      <c r="G7324" s="349">
        <v>95400</v>
      </c>
      <c r="H7324" s="349" t="s">
        <v>8393</v>
      </c>
      <c r="I7324" s="349" t="s">
        <v>226</v>
      </c>
      <c r="J7324" s="349" t="s">
        <v>1137</v>
      </c>
      <c r="K7324" s="350">
        <v>0.09</v>
      </c>
      <c r="L7324" s="349" t="s">
        <v>8220</v>
      </c>
    </row>
    <row r="7325" spans="1:12" ht="13.5" x14ac:dyDescent="0.25">
      <c r="A7325" s="349" t="s">
        <v>4513</v>
      </c>
      <c r="B7325" s="349" t="s">
        <v>7679</v>
      </c>
      <c r="C7325" s="349" t="s">
        <v>7948</v>
      </c>
      <c r="D7325" s="349" t="s">
        <v>7949</v>
      </c>
      <c r="E7325" s="350" t="s">
        <v>24</v>
      </c>
      <c r="F7325" s="349" t="s">
        <v>24</v>
      </c>
      <c r="G7325" s="349">
        <v>95401</v>
      </c>
      <c r="H7325" s="349" t="s">
        <v>8394</v>
      </c>
      <c r="I7325" s="349" t="s">
        <v>226</v>
      </c>
      <c r="J7325" s="349" t="s">
        <v>1524</v>
      </c>
      <c r="K7325" s="350">
        <v>0.8</v>
      </c>
      <c r="L7325" s="349" t="s">
        <v>8220</v>
      </c>
    </row>
    <row r="7326" spans="1:12" ht="13.5" x14ac:dyDescent="0.25">
      <c r="A7326" s="349" t="s">
        <v>4513</v>
      </c>
      <c r="B7326" s="349" t="s">
        <v>7679</v>
      </c>
      <c r="C7326" s="349" t="s">
        <v>7948</v>
      </c>
      <c r="D7326" s="349" t="s">
        <v>7949</v>
      </c>
      <c r="E7326" s="350" t="s">
        <v>24</v>
      </c>
      <c r="F7326" s="349" t="s">
        <v>24</v>
      </c>
      <c r="G7326" s="349">
        <v>95402</v>
      </c>
      <c r="H7326" s="349" t="s">
        <v>8395</v>
      </c>
      <c r="I7326" s="349" t="s">
        <v>226</v>
      </c>
      <c r="J7326" s="349" t="s">
        <v>1524</v>
      </c>
      <c r="K7326" s="350">
        <v>1.7</v>
      </c>
      <c r="L7326" s="349" t="s">
        <v>8220</v>
      </c>
    </row>
    <row r="7327" spans="1:12" ht="13.5" x14ac:dyDescent="0.25">
      <c r="A7327" s="349" t="s">
        <v>4513</v>
      </c>
      <c r="B7327" s="349" t="s">
        <v>7679</v>
      </c>
      <c r="C7327" s="349" t="s">
        <v>7948</v>
      </c>
      <c r="D7327" s="349" t="s">
        <v>7949</v>
      </c>
      <c r="E7327" s="350" t="s">
        <v>24</v>
      </c>
      <c r="F7327" s="349" t="s">
        <v>24</v>
      </c>
      <c r="G7327" s="349">
        <v>95403</v>
      </c>
      <c r="H7327" s="349" t="s">
        <v>8396</v>
      </c>
      <c r="I7327" s="349" t="s">
        <v>226</v>
      </c>
      <c r="J7327" s="349" t="s">
        <v>1137</v>
      </c>
      <c r="K7327" s="350">
        <v>1.83</v>
      </c>
      <c r="L7327" s="349" t="s">
        <v>8220</v>
      </c>
    </row>
    <row r="7328" spans="1:12" ht="13.5" x14ac:dyDescent="0.25">
      <c r="A7328" s="349" t="s">
        <v>4513</v>
      </c>
      <c r="B7328" s="349" t="s">
        <v>7679</v>
      </c>
      <c r="C7328" s="349" t="s">
        <v>7948</v>
      </c>
      <c r="D7328" s="349" t="s">
        <v>7949</v>
      </c>
      <c r="E7328" s="350" t="s">
        <v>24</v>
      </c>
      <c r="F7328" s="349" t="s">
        <v>24</v>
      </c>
      <c r="G7328" s="349">
        <v>95404</v>
      </c>
      <c r="H7328" s="349" t="s">
        <v>8397</v>
      </c>
      <c r="I7328" s="349" t="s">
        <v>226</v>
      </c>
      <c r="J7328" s="349" t="s">
        <v>1137</v>
      </c>
      <c r="K7328" s="350">
        <v>2.14</v>
      </c>
      <c r="L7328" s="349" t="s">
        <v>8220</v>
      </c>
    </row>
    <row r="7329" spans="1:12" ht="13.5" x14ac:dyDescent="0.25">
      <c r="A7329" s="349" t="s">
        <v>4513</v>
      </c>
      <c r="B7329" s="349" t="s">
        <v>7679</v>
      </c>
      <c r="C7329" s="349" t="s">
        <v>7948</v>
      </c>
      <c r="D7329" s="349" t="s">
        <v>7949</v>
      </c>
      <c r="E7329" s="350" t="s">
        <v>24</v>
      </c>
      <c r="F7329" s="349" t="s">
        <v>24</v>
      </c>
      <c r="G7329" s="349">
        <v>95405</v>
      </c>
      <c r="H7329" s="349" t="s">
        <v>8398</v>
      </c>
      <c r="I7329" s="349" t="s">
        <v>226</v>
      </c>
      <c r="J7329" s="349" t="s">
        <v>1137</v>
      </c>
      <c r="K7329" s="350">
        <v>1.31</v>
      </c>
      <c r="L7329" s="349" t="s">
        <v>8220</v>
      </c>
    </row>
    <row r="7330" spans="1:12" ht="13.5" x14ac:dyDescent="0.25">
      <c r="A7330" s="349" t="s">
        <v>4513</v>
      </c>
      <c r="B7330" s="349" t="s">
        <v>7679</v>
      </c>
      <c r="C7330" s="349" t="s">
        <v>7948</v>
      </c>
      <c r="D7330" s="349" t="s">
        <v>7949</v>
      </c>
      <c r="E7330" s="350" t="s">
        <v>24</v>
      </c>
      <c r="F7330" s="349" t="s">
        <v>24</v>
      </c>
      <c r="G7330" s="349">
        <v>95406</v>
      </c>
      <c r="H7330" s="349" t="s">
        <v>8399</v>
      </c>
      <c r="I7330" s="349" t="s">
        <v>226</v>
      </c>
      <c r="J7330" s="349" t="s">
        <v>1524</v>
      </c>
      <c r="K7330" s="350">
        <v>0.25</v>
      </c>
      <c r="L7330" s="349" t="s">
        <v>8220</v>
      </c>
    </row>
    <row r="7331" spans="1:12" ht="13.5" x14ac:dyDescent="0.25">
      <c r="A7331" s="349" t="s">
        <v>4513</v>
      </c>
      <c r="B7331" s="349" t="s">
        <v>7679</v>
      </c>
      <c r="C7331" s="349" t="s">
        <v>7948</v>
      </c>
      <c r="D7331" s="349" t="s">
        <v>7949</v>
      </c>
      <c r="E7331" s="350" t="s">
        <v>24</v>
      </c>
      <c r="F7331" s="349" t="s">
        <v>24</v>
      </c>
      <c r="G7331" s="349">
        <v>95407</v>
      </c>
      <c r="H7331" s="349" t="s">
        <v>8400</v>
      </c>
      <c r="I7331" s="349" t="s">
        <v>226</v>
      </c>
      <c r="J7331" s="349" t="s">
        <v>1137</v>
      </c>
      <c r="K7331" s="350">
        <v>4.1900000000000004</v>
      </c>
      <c r="L7331" s="349" t="s">
        <v>8220</v>
      </c>
    </row>
    <row r="7332" spans="1:12" ht="13.5" x14ac:dyDescent="0.25">
      <c r="A7332" s="349" t="s">
        <v>4513</v>
      </c>
      <c r="B7332" s="349" t="s">
        <v>7679</v>
      </c>
      <c r="C7332" s="349" t="s">
        <v>7948</v>
      </c>
      <c r="D7332" s="349" t="s">
        <v>7949</v>
      </c>
      <c r="E7332" s="350" t="s">
        <v>24</v>
      </c>
      <c r="F7332" s="349" t="s">
        <v>24</v>
      </c>
      <c r="G7332" s="349">
        <v>95408</v>
      </c>
      <c r="H7332" s="349" t="s">
        <v>8401</v>
      </c>
      <c r="I7332" s="349" t="s">
        <v>806</v>
      </c>
      <c r="J7332" s="349" t="s">
        <v>1137</v>
      </c>
      <c r="K7332" s="350">
        <v>14.1</v>
      </c>
      <c r="L7332" s="349" t="s">
        <v>8220</v>
      </c>
    </row>
    <row r="7333" spans="1:12" ht="13.5" x14ac:dyDescent="0.25">
      <c r="A7333" s="349" t="s">
        <v>4513</v>
      </c>
      <c r="B7333" s="349" t="s">
        <v>7679</v>
      </c>
      <c r="C7333" s="349" t="s">
        <v>7948</v>
      </c>
      <c r="D7333" s="349" t="s">
        <v>7949</v>
      </c>
      <c r="E7333" s="350" t="s">
        <v>24</v>
      </c>
      <c r="F7333" s="349" t="s">
        <v>24</v>
      </c>
      <c r="G7333" s="349">
        <v>95409</v>
      </c>
      <c r="H7333" s="349" t="s">
        <v>8402</v>
      </c>
      <c r="I7333" s="349" t="s">
        <v>806</v>
      </c>
      <c r="J7333" s="349" t="s">
        <v>1137</v>
      </c>
      <c r="K7333" s="350">
        <v>20.02</v>
      </c>
      <c r="L7333" s="349" t="s">
        <v>8220</v>
      </c>
    </row>
    <row r="7334" spans="1:12" ht="13.5" x14ac:dyDescent="0.25">
      <c r="A7334" s="349" t="s">
        <v>4513</v>
      </c>
      <c r="B7334" s="349" t="s">
        <v>7679</v>
      </c>
      <c r="C7334" s="349" t="s">
        <v>7948</v>
      </c>
      <c r="D7334" s="349" t="s">
        <v>7949</v>
      </c>
      <c r="E7334" s="350" t="s">
        <v>24</v>
      </c>
      <c r="F7334" s="349" t="s">
        <v>24</v>
      </c>
      <c r="G7334" s="349">
        <v>95410</v>
      </c>
      <c r="H7334" s="349" t="s">
        <v>8403</v>
      </c>
      <c r="I7334" s="349" t="s">
        <v>806</v>
      </c>
      <c r="J7334" s="349" t="s">
        <v>1137</v>
      </c>
      <c r="K7334" s="350">
        <v>7.22</v>
      </c>
      <c r="L7334" s="349" t="s">
        <v>8220</v>
      </c>
    </row>
    <row r="7335" spans="1:12" ht="13.5" x14ac:dyDescent="0.25">
      <c r="A7335" s="349" t="s">
        <v>4513</v>
      </c>
      <c r="B7335" s="349" t="s">
        <v>7679</v>
      </c>
      <c r="C7335" s="349" t="s">
        <v>7948</v>
      </c>
      <c r="D7335" s="349" t="s">
        <v>7949</v>
      </c>
      <c r="E7335" s="350" t="s">
        <v>24</v>
      </c>
      <c r="F7335" s="349" t="s">
        <v>24</v>
      </c>
      <c r="G7335" s="349">
        <v>95411</v>
      </c>
      <c r="H7335" s="349" t="s">
        <v>8404</v>
      </c>
      <c r="I7335" s="349" t="s">
        <v>806</v>
      </c>
      <c r="J7335" s="349" t="s">
        <v>1137</v>
      </c>
      <c r="K7335" s="350">
        <v>12.78</v>
      </c>
      <c r="L7335" s="349" t="s">
        <v>8220</v>
      </c>
    </row>
    <row r="7336" spans="1:12" ht="13.5" x14ac:dyDescent="0.25">
      <c r="A7336" s="349" t="s">
        <v>4513</v>
      </c>
      <c r="B7336" s="349" t="s">
        <v>7679</v>
      </c>
      <c r="C7336" s="349" t="s">
        <v>7948</v>
      </c>
      <c r="D7336" s="349" t="s">
        <v>7949</v>
      </c>
      <c r="E7336" s="350" t="s">
        <v>24</v>
      </c>
      <c r="F7336" s="349" t="s">
        <v>24</v>
      </c>
      <c r="G7336" s="349">
        <v>95412</v>
      </c>
      <c r="H7336" s="349" t="s">
        <v>8405</v>
      </c>
      <c r="I7336" s="349" t="s">
        <v>806</v>
      </c>
      <c r="J7336" s="349" t="s">
        <v>1137</v>
      </c>
      <c r="K7336" s="350">
        <v>9.56</v>
      </c>
      <c r="L7336" s="349" t="s">
        <v>8220</v>
      </c>
    </row>
    <row r="7337" spans="1:12" ht="13.5" x14ac:dyDescent="0.25">
      <c r="A7337" s="349" t="s">
        <v>4513</v>
      </c>
      <c r="B7337" s="349" t="s">
        <v>7679</v>
      </c>
      <c r="C7337" s="349" t="s">
        <v>7948</v>
      </c>
      <c r="D7337" s="349" t="s">
        <v>7949</v>
      </c>
      <c r="E7337" s="350" t="s">
        <v>24</v>
      </c>
      <c r="F7337" s="349" t="s">
        <v>24</v>
      </c>
      <c r="G7337" s="349">
        <v>95413</v>
      </c>
      <c r="H7337" s="349" t="s">
        <v>8406</v>
      </c>
      <c r="I7337" s="349" t="s">
        <v>806</v>
      </c>
      <c r="J7337" s="349" t="s">
        <v>1137</v>
      </c>
      <c r="K7337" s="350">
        <v>18.86</v>
      </c>
      <c r="L7337" s="349" t="s">
        <v>8220</v>
      </c>
    </row>
    <row r="7338" spans="1:12" ht="13.5" x14ac:dyDescent="0.25">
      <c r="A7338" s="349" t="s">
        <v>4513</v>
      </c>
      <c r="B7338" s="349" t="s">
        <v>7679</v>
      </c>
      <c r="C7338" s="349" t="s">
        <v>7948</v>
      </c>
      <c r="D7338" s="349" t="s">
        <v>7949</v>
      </c>
      <c r="E7338" s="350" t="s">
        <v>24</v>
      </c>
      <c r="F7338" s="349" t="s">
        <v>24</v>
      </c>
      <c r="G7338" s="349">
        <v>95414</v>
      </c>
      <c r="H7338" s="349" t="s">
        <v>8407</v>
      </c>
      <c r="I7338" s="349" t="s">
        <v>806</v>
      </c>
      <c r="J7338" s="349" t="s">
        <v>1137</v>
      </c>
      <c r="K7338" s="350">
        <v>79.989999999999995</v>
      </c>
      <c r="L7338" s="349" t="s">
        <v>8220</v>
      </c>
    </row>
    <row r="7339" spans="1:12" ht="13.5" x14ac:dyDescent="0.25">
      <c r="A7339" s="349" t="s">
        <v>4513</v>
      </c>
      <c r="B7339" s="349" t="s">
        <v>7679</v>
      </c>
      <c r="C7339" s="349" t="s">
        <v>7948</v>
      </c>
      <c r="D7339" s="349" t="s">
        <v>7949</v>
      </c>
      <c r="E7339" s="350" t="s">
        <v>24</v>
      </c>
      <c r="F7339" s="349" t="s">
        <v>24</v>
      </c>
      <c r="G7339" s="349">
        <v>95415</v>
      </c>
      <c r="H7339" s="349" t="s">
        <v>8408</v>
      </c>
      <c r="I7339" s="349" t="s">
        <v>806</v>
      </c>
      <c r="J7339" s="349" t="s">
        <v>1137</v>
      </c>
      <c r="K7339" s="350">
        <v>225.77</v>
      </c>
      <c r="L7339" s="349" t="s">
        <v>8220</v>
      </c>
    </row>
    <row r="7340" spans="1:12" ht="13.5" x14ac:dyDescent="0.25">
      <c r="A7340" s="349" t="s">
        <v>4513</v>
      </c>
      <c r="B7340" s="349" t="s">
        <v>7679</v>
      </c>
      <c r="C7340" s="349" t="s">
        <v>7948</v>
      </c>
      <c r="D7340" s="349" t="s">
        <v>7949</v>
      </c>
      <c r="E7340" s="350" t="s">
        <v>24</v>
      </c>
      <c r="F7340" s="349" t="s">
        <v>24</v>
      </c>
      <c r="G7340" s="349">
        <v>95416</v>
      </c>
      <c r="H7340" s="349" t="s">
        <v>8409</v>
      </c>
      <c r="I7340" s="349" t="s">
        <v>806</v>
      </c>
      <c r="J7340" s="349" t="s">
        <v>1137</v>
      </c>
      <c r="K7340" s="350">
        <v>13.79</v>
      </c>
      <c r="L7340" s="349" t="s">
        <v>8220</v>
      </c>
    </row>
    <row r="7341" spans="1:12" ht="13.5" x14ac:dyDescent="0.25">
      <c r="A7341" s="349" t="s">
        <v>4513</v>
      </c>
      <c r="B7341" s="349" t="s">
        <v>7679</v>
      </c>
      <c r="C7341" s="349" t="s">
        <v>7948</v>
      </c>
      <c r="D7341" s="349" t="s">
        <v>7949</v>
      </c>
      <c r="E7341" s="350" t="s">
        <v>24</v>
      </c>
      <c r="F7341" s="349" t="s">
        <v>24</v>
      </c>
      <c r="G7341" s="349">
        <v>95417</v>
      </c>
      <c r="H7341" s="349" t="s">
        <v>8410</v>
      </c>
      <c r="I7341" s="349" t="s">
        <v>806</v>
      </c>
      <c r="J7341" s="349" t="s">
        <v>1137</v>
      </c>
      <c r="K7341" s="350">
        <v>242.56</v>
      </c>
      <c r="L7341" s="349" t="s">
        <v>8220</v>
      </c>
    </row>
    <row r="7342" spans="1:12" ht="13.5" x14ac:dyDescent="0.25">
      <c r="A7342" s="349" t="s">
        <v>4513</v>
      </c>
      <c r="B7342" s="349" t="s">
        <v>7679</v>
      </c>
      <c r="C7342" s="349" t="s">
        <v>7948</v>
      </c>
      <c r="D7342" s="349" t="s">
        <v>7949</v>
      </c>
      <c r="E7342" s="350" t="s">
        <v>24</v>
      </c>
      <c r="F7342" s="349" t="s">
        <v>24</v>
      </c>
      <c r="G7342" s="349">
        <v>95418</v>
      </c>
      <c r="H7342" s="349" t="s">
        <v>8411</v>
      </c>
      <c r="I7342" s="349" t="s">
        <v>806</v>
      </c>
      <c r="J7342" s="349" t="s">
        <v>1137</v>
      </c>
      <c r="K7342" s="350">
        <v>283.62</v>
      </c>
      <c r="L7342" s="349" t="s">
        <v>8220</v>
      </c>
    </row>
    <row r="7343" spans="1:12" ht="13.5" x14ac:dyDescent="0.25">
      <c r="A7343" s="349" t="s">
        <v>4513</v>
      </c>
      <c r="B7343" s="349" t="s">
        <v>7679</v>
      </c>
      <c r="C7343" s="349" t="s">
        <v>7948</v>
      </c>
      <c r="D7343" s="349" t="s">
        <v>7949</v>
      </c>
      <c r="E7343" s="350" t="s">
        <v>24</v>
      </c>
      <c r="F7343" s="349" t="s">
        <v>24</v>
      </c>
      <c r="G7343" s="349">
        <v>95419</v>
      </c>
      <c r="H7343" s="349" t="s">
        <v>8412</v>
      </c>
      <c r="I7343" s="349" t="s">
        <v>806</v>
      </c>
      <c r="J7343" s="349" t="s">
        <v>1137</v>
      </c>
      <c r="K7343" s="350">
        <v>114.21</v>
      </c>
      <c r="L7343" s="349" t="s">
        <v>8220</v>
      </c>
    </row>
    <row r="7344" spans="1:12" ht="13.5" x14ac:dyDescent="0.25">
      <c r="A7344" s="349" t="s">
        <v>4513</v>
      </c>
      <c r="B7344" s="349" t="s">
        <v>7679</v>
      </c>
      <c r="C7344" s="349" t="s">
        <v>7948</v>
      </c>
      <c r="D7344" s="349" t="s">
        <v>7949</v>
      </c>
      <c r="E7344" s="350" t="s">
        <v>24</v>
      </c>
      <c r="F7344" s="349" t="s">
        <v>24</v>
      </c>
      <c r="G7344" s="349">
        <v>95420</v>
      </c>
      <c r="H7344" s="349" t="s">
        <v>8413</v>
      </c>
      <c r="I7344" s="349" t="s">
        <v>806</v>
      </c>
      <c r="J7344" s="349" t="s">
        <v>1137</v>
      </c>
      <c r="K7344" s="350">
        <v>130.03</v>
      </c>
      <c r="L7344" s="349" t="s">
        <v>8220</v>
      </c>
    </row>
    <row r="7345" spans="1:12" ht="13.5" x14ac:dyDescent="0.25">
      <c r="A7345" s="349" t="s">
        <v>4513</v>
      </c>
      <c r="B7345" s="349" t="s">
        <v>7679</v>
      </c>
      <c r="C7345" s="349" t="s">
        <v>7948</v>
      </c>
      <c r="D7345" s="349" t="s">
        <v>7949</v>
      </c>
      <c r="E7345" s="350" t="s">
        <v>24</v>
      </c>
      <c r="F7345" s="349" t="s">
        <v>24</v>
      </c>
      <c r="G7345" s="349">
        <v>95421</v>
      </c>
      <c r="H7345" s="349" t="s">
        <v>8414</v>
      </c>
      <c r="I7345" s="349" t="s">
        <v>806</v>
      </c>
      <c r="J7345" s="349" t="s">
        <v>1137</v>
      </c>
      <c r="K7345" s="350">
        <v>134.13</v>
      </c>
      <c r="L7345" s="349" t="s">
        <v>8220</v>
      </c>
    </row>
    <row r="7346" spans="1:12" ht="13.5" x14ac:dyDescent="0.25">
      <c r="A7346" s="349" t="s">
        <v>4513</v>
      </c>
      <c r="B7346" s="349" t="s">
        <v>7679</v>
      </c>
      <c r="C7346" s="349" t="s">
        <v>7948</v>
      </c>
      <c r="D7346" s="349" t="s">
        <v>7949</v>
      </c>
      <c r="E7346" s="350" t="s">
        <v>24</v>
      </c>
      <c r="F7346" s="349" t="s">
        <v>24</v>
      </c>
      <c r="G7346" s="349">
        <v>95422</v>
      </c>
      <c r="H7346" s="349" t="s">
        <v>8415</v>
      </c>
      <c r="I7346" s="349" t="s">
        <v>806</v>
      </c>
      <c r="J7346" s="349" t="s">
        <v>1137</v>
      </c>
      <c r="K7346" s="350">
        <v>106.14</v>
      </c>
      <c r="L7346" s="349" t="s">
        <v>8220</v>
      </c>
    </row>
    <row r="7347" spans="1:12" ht="13.5" x14ac:dyDescent="0.25">
      <c r="A7347" s="349" t="s">
        <v>4513</v>
      </c>
      <c r="B7347" s="349" t="s">
        <v>7679</v>
      </c>
      <c r="C7347" s="349" t="s">
        <v>7948</v>
      </c>
      <c r="D7347" s="349" t="s">
        <v>7949</v>
      </c>
      <c r="E7347" s="350" t="s">
        <v>24</v>
      </c>
      <c r="F7347" s="349" t="s">
        <v>24</v>
      </c>
      <c r="G7347" s="349">
        <v>95423</v>
      </c>
      <c r="H7347" s="349" t="s">
        <v>8416</v>
      </c>
      <c r="I7347" s="349" t="s">
        <v>806</v>
      </c>
      <c r="J7347" s="349" t="s">
        <v>1137</v>
      </c>
      <c r="K7347" s="350">
        <v>173.14</v>
      </c>
      <c r="L7347" s="349" t="s">
        <v>8220</v>
      </c>
    </row>
    <row r="7348" spans="1:12" ht="13.5" x14ac:dyDescent="0.25">
      <c r="A7348" s="349" t="s">
        <v>4513</v>
      </c>
      <c r="B7348" s="349" t="s">
        <v>7679</v>
      </c>
      <c r="C7348" s="349" t="s">
        <v>7948</v>
      </c>
      <c r="D7348" s="349" t="s">
        <v>7949</v>
      </c>
      <c r="E7348" s="350" t="s">
        <v>24</v>
      </c>
      <c r="F7348" s="349" t="s">
        <v>24</v>
      </c>
      <c r="G7348" s="349">
        <v>95424</v>
      </c>
      <c r="H7348" s="349" t="s">
        <v>8417</v>
      </c>
      <c r="I7348" s="349" t="s">
        <v>806</v>
      </c>
      <c r="J7348" s="349" t="s">
        <v>1137</v>
      </c>
      <c r="K7348" s="350">
        <v>33.200000000000003</v>
      </c>
      <c r="L7348" s="349" t="s">
        <v>8220</v>
      </c>
    </row>
    <row r="7349" spans="1:12" ht="13.5" x14ac:dyDescent="0.25">
      <c r="A7349" s="349" t="s">
        <v>4513</v>
      </c>
      <c r="B7349" s="349" t="s">
        <v>7679</v>
      </c>
      <c r="C7349" s="349" t="s">
        <v>7948</v>
      </c>
      <c r="D7349" s="349" t="s">
        <v>7949</v>
      </c>
      <c r="E7349" s="350" t="s">
        <v>24</v>
      </c>
      <c r="F7349" s="349" t="s">
        <v>24</v>
      </c>
      <c r="G7349" s="349">
        <v>100288</v>
      </c>
      <c r="H7349" s="349" t="s">
        <v>8418</v>
      </c>
      <c r="I7349" s="349" t="s">
        <v>226</v>
      </c>
      <c r="J7349" s="349" t="s">
        <v>1137</v>
      </c>
      <c r="K7349" s="350">
        <v>7.0000000000000007E-2</v>
      </c>
      <c r="L7349" s="349" t="s">
        <v>8220</v>
      </c>
    </row>
    <row r="7350" spans="1:12" ht="13.5" x14ac:dyDescent="0.25">
      <c r="A7350" s="349" t="s">
        <v>4513</v>
      </c>
      <c r="B7350" s="349" t="s">
        <v>7679</v>
      </c>
      <c r="C7350" s="349" t="s">
        <v>7948</v>
      </c>
      <c r="D7350" s="349" t="s">
        <v>7949</v>
      </c>
      <c r="E7350" s="350" t="s">
        <v>24</v>
      </c>
      <c r="F7350" s="349" t="s">
        <v>24</v>
      </c>
      <c r="G7350" s="349">
        <v>100289</v>
      </c>
      <c r="H7350" s="349" t="s">
        <v>8419</v>
      </c>
      <c r="I7350" s="349" t="s">
        <v>226</v>
      </c>
      <c r="J7350" s="349" t="s">
        <v>1137</v>
      </c>
      <c r="K7350" s="350">
        <v>21.04</v>
      </c>
      <c r="L7350" s="349" t="s">
        <v>8220</v>
      </c>
    </row>
    <row r="7351" spans="1:12" ht="13.5" x14ac:dyDescent="0.25">
      <c r="A7351" s="349" t="s">
        <v>4513</v>
      </c>
      <c r="B7351" s="349" t="s">
        <v>7679</v>
      </c>
      <c r="C7351" s="349" t="s">
        <v>7948</v>
      </c>
      <c r="D7351" s="349" t="s">
        <v>7949</v>
      </c>
      <c r="E7351" s="350" t="s">
        <v>24</v>
      </c>
      <c r="F7351" s="349" t="s">
        <v>24</v>
      </c>
      <c r="G7351" s="349">
        <v>100290</v>
      </c>
      <c r="H7351" s="349" t="s">
        <v>8420</v>
      </c>
      <c r="I7351" s="349" t="s">
        <v>226</v>
      </c>
      <c r="J7351" s="349" t="s">
        <v>1137</v>
      </c>
      <c r="K7351" s="350">
        <v>0.11</v>
      </c>
      <c r="L7351" s="349" t="s">
        <v>8220</v>
      </c>
    </row>
    <row r="7352" spans="1:12" ht="13.5" x14ac:dyDescent="0.25">
      <c r="A7352" s="349" t="s">
        <v>4513</v>
      </c>
      <c r="B7352" s="349" t="s">
        <v>7679</v>
      </c>
      <c r="C7352" s="349" t="s">
        <v>7948</v>
      </c>
      <c r="D7352" s="349" t="s">
        <v>7949</v>
      </c>
      <c r="E7352" s="350" t="s">
        <v>24</v>
      </c>
      <c r="F7352" s="349" t="s">
        <v>24</v>
      </c>
      <c r="G7352" s="349">
        <v>100291</v>
      </c>
      <c r="H7352" s="349" t="s">
        <v>8421</v>
      </c>
      <c r="I7352" s="349" t="s">
        <v>226</v>
      </c>
      <c r="J7352" s="349" t="s">
        <v>1137</v>
      </c>
      <c r="K7352" s="350">
        <v>0.28999999999999998</v>
      </c>
      <c r="L7352" s="349" t="s">
        <v>8220</v>
      </c>
    </row>
    <row r="7353" spans="1:12" ht="13.5" x14ac:dyDescent="0.25">
      <c r="A7353" s="349" t="s">
        <v>4513</v>
      </c>
      <c r="B7353" s="349" t="s">
        <v>7679</v>
      </c>
      <c r="C7353" s="349" t="s">
        <v>7948</v>
      </c>
      <c r="D7353" s="349" t="s">
        <v>7949</v>
      </c>
      <c r="E7353" s="350" t="s">
        <v>24</v>
      </c>
      <c r="F7353" s="349" t="s">
        <v>24</v>
      </c>
      <c r="G7353" s="349">
        <v>100292</v>
      </c>
      <c r="H7353" s="349" t="s">
        <v>8422</v>
      </c>
      <c r="I7353" s="349" t="s">
        <v>226</v>
      </c>
      <c r="J7353" s="349" t="s">
        <v>1137</v>
      </c>
      <c r="K7353" s="350">
        <v>0.22</v>
      </c>
      <c r="L7353" s="349" t="s">
        <v>8220</v>
      </c>
    </row>
    <row r="7354" spans="1:12" ht="13.5" x14ac:dyDescent="0.25">
      <c r="A7354" s="349" t="s">
        <v>4513</v>
      </c>
      <c r="B7354" s="349" t="s">
        <v>7679</v>
      </c>
      <c r="C7354" s="349" t="s">
        <v>7948</v>
      </c>
      <c r="D7354" s="349" t="s">
        <v>7949</v>
      </c>
      <c r="E7354" s="350" t="s">
        <v>24</v>
      </c>
      <c r="F7354" s="349" t="s">
        <v>24</v>
      </c>
      <c r="G7354" s="349">
        <v>100293</v>
      </c>
      <c r="H7354" s="349" t="s">
        <v>8423</v>
      </c>
      <c r="I7354" s="349" t="s">
        <v>226</v>
      </c>
      <c r="J7354" s="349" t="s">
        <v>1137</v>
      </c>
      <c r="K7354" s="350">
        <v>0.19</v>
      </c>
      <c r="L7354" s="349" t="s">
        <v>8220</v>
      </c>
    </row>
    <row r="7355" spans="1:12" ht="13.5" x14ac:dyDescent="0.25">
      <c r="A7355" s="349" t="s">
        <v>4513</v>
      </c>
      <c r="B7355" s="349" t="s">
        <v>7679</v>
      </c>
      <c r="C7355" s="349" t="s">
        <v>7948</v>
      </c>
      <c r="D7355" s="349" t="s">
        <v>7949</v>
      </c>
      <c r="E7355" s="350" t="s">
        <v>24</v>
      </c>
      <c r="F7355" s="349" t="s">
        <v>24</v>
      </c>
      <c r="G7355" s="349">
        <v>100294</v>
      </c>
      <c r="H7355" s="349" t="s">
        <v>8424</v>
      </c>
      <c r="I7355" s="349" t="s">
        <v>226</v>
      </c>
      <c r="J7355" s="349" t="s">
        <v>1137</v>
      </c>
      <c r="K7355" s="350">
        <v>0.45</v>
      </c>
      <c r="L7355" s="349" t="s">
        <v>8220</v>
      </c>
    </row>
    <row r="7356" spans="1:12" ht="13.5" x14ac:dyDescent="0.25">
      <c r="A7356" s="349" t="s">
        <v>4513</v>
      </c>
      <c r="B7356" s="349" t="s">
        <v>7679</v>
      </c>
      <c r="C7356" s="349" t="s">
        <v>7948</v>
      </c>
      <c r="D7356" s="349" t="s">
        <v>7949</v>
      </c>
      <c r="E7356" s="350" t="s">
        <v>24</v>
      </c>
      <c r="F7356" s="349" t="s">
        <v>24</v>
      </c>
      <c r="G7356" s="349">
        <v>100295</v>
      </c>
      <c r="H7356" s="349" t="s">
        <v>8425</v>
      </c>
      <c r="I7356" s="349" t="s">
        <v>226</v>
      </c>
      <c r="J7356" s="349" t="s">
        <v>1137</v>
      </c>
      <c r="K7356" s="350">
        <v>0.71</v>
      </c>
      <c r="L7356" s="349" t="s">
        <v>8220</v>
      </c>
    </row>
    <row r="7357" spans="1:12" ht="13.5" x14ac:dyDescent="0.25">
      <c r="A7357" s="349" t="s">
        <v>4513</v>
      </c>
      <c r="B7357" s="349" t="s">
        <v>7679</v>
      </c>
      <c r="C7357" s="349" t="s">
        <v>7948</v>
      </c>
      <c r="D7357" s="349" t="s">
        <v>7949</v>
      </c>
      <c r="E7357" s="350" t="s">
        <v>24</v>
      </c>
      <c r="F7357" s="349" t="s">
        <v>24</v>
      </c>
      <c r="G7357" s="349">
        <v>100296</v>
      </c>
      <c r="H7357" s="349" t="s">
        <v>8426</v>
      </c>
      <c r="I7357" s="349" t="s">
        <v>226</v>
      </c>
      <c r="J7357" s="349" t="s">
        <v>1137</v>
      </c>
      <c r="K7357" s="350">
        <v>1.35</v>
      </c>
      <c r="L7357" s="349" t="s">
        <v>8220</v>
      </c>
    </row>
    <row r="7358" spans="1:12" ht="13.5" x14ac:dyDescent="0.25">
      <c r="A7358" s="349" t="s">
        <v>4513</v>
      </c>
      <c r="B7358" s="349" t="s">
        <v>7679</v>
      </c>
      <c r="C7358" s="349" t="s">
        <v>7948</v>
      </c>
      <c r="D7358" s="349" t="s">
        <v>7949</v>
      </c>
      <c r="E7358" s="350" t="s">
        <v>24</v>
      </c>
      <c r="F7358" s="349" t="s">
        <v>24</v>
      </c>
      <c r="G7358" s="349">
        <v>100297</v>
      </c>
      <c r="H7358" s="349" t="s">
        <v>8427</v>
      </c>
      <c r="I7358" s="349" t="s">
        <v>226</v>
      </c>
      <c r="J7358" s="349" t="s">
        <v>1137</v>
      </c>
      <c r="K7358" s="350">
        <v>1.52</v>
      </c>
      <c r="L7358" s="349" t="s">
        <v>8220</v>
      </c>
    </row>
    <row r="7359" spans="1:12" ht="13.5" x14ac:dyDescent="0.25">
      <c r="A7359" s="349" t="s">
        <v>4513</v>
      </c>
      <c r="B7359" s="349" t="s">
        <v>7679</v>
      </c>
      <c r="C7359" s="349" t="s">
        <v>7948</v>
      </c>
      <c r="D7359" s="349" t="s">
        <v>7949</v>
      </c>
      <c r="E7359" s="350" t="s">
        <v>24</v>
      </c>
      <c r="F7359" s="349" t="s">
        <v>24</v>
      </c>
      <c r="G7359" s="349">
        <v>100298</v>
      </c>
      <c r="H7359" s="349" t="s">
        <v>8428</v>
      </c>
      <c r="I7359" s="349" t="s">
        <v>226</v>
      </c>
      <c r="J7359" s="349" t="s">
        <v>1137</v>
      </c>
      <c r="K7359" s="350">
        <v>0.56999999999999995</v>
      </c>
      <c r="L7359" s="349" t="s">
        <v>8220</v>
      </c>
    </row>
    <row r="7360" spans="1:12" ht="13.5" x14ac:dyDescent="0.25">
      <c r="A7360" s="349" t="s">
        <v>4513</v>
      </c>
      <c r="B7360" s="349" t="s">
        <v>7679</v>
      </c>
      <c r="C7360" s="349" t="s">
        <v>7948</v>
      </c>
      <c r="D7360" s="349" t="s">
        <v>7949</v>
      </c>
      <c r="E7360" s="350" t="s">
        <v>24</v>
      </c>
      <c r="F7360" s="349" t="s">
        <v>24</v>
      </c>
      <c r="G7360" s="349">
        <v>100299</v>
      </c>
      <c r="H7360" s="349" t="s">
        <v>8429</v>
      </c>
      <c r="I7360" s="349" t="s">
        <v>226</v>
      </c>
      <c r="J7360" s="349" t="s">
        <v>1137</v>
      </c>
      <c r="K7360" s="350">
        <v>0.73</v>
      </c>
      <c r="L7360" s="349" t="s">
        <v>8220</v>
      </c>
    </row>
    <row r="7361" spans="1:12" ht="13.5" x14ac:dyDescent="0.25">
      <c r="A7361" s="349" t="s">
        <v>4513</v>
      </c>
      <c r="B7361" s="349" t="s">
        <v>7679</v>
      </c>
      <c r="C7361" s="349" t="s">
        <v>7948</v>
      </c>
      <c r="D7361" s="349" t="s">
        <v>7949</v>
      </c>
      <c r="E7361" s="350" t="s">
        <v>24</v>
      </c>
      <c r="F7361" s="349" t="s">
        <v>24</v>
      </c>
      <c r="G7361" s="349">
        <v>100300</v>
      </c>
      <c r="H7361" s="349" t="s">
        <v>8430</v>
      </c>
      <c r="I7361" s="349" t="s">
        <v>226</v>
      </c>
      <c r="J7361" s="349" t="s">
        <v>1137</v>
      </c>
      <c r="K7361" s="350">
        <v>24.36</v>
      </c>
      <c r="L7361" s="349" t="s">
        <v>8220</v>
      </c>
    </row>
    <row r="7362" spans="1:12" ht="13.5" x14ac:dyDescent="0.25">
      <c r="A7362" s="349" t="s">
        <v>4513</v>
      </c>
      <c r="B7362" s="349" t="s">
        <v>7679</v>
      </c>
      <c r="C7362" s="349" t="s">
        <v>7948</v>
      </c>
      <c r="D7362" s="349" t="s">
        <v>7949</v>
      </c>
      <c r="E7362" s="350" t="s">
        <v>24</v>
      </c>
      <c r="F7362" s="349" t="s">
        <v>24</v>
      </c>
      <c r="G7362" s="349">
        <v>100301</v>
      </c>
      <c r="H7362" s="349" t="s">
        <v>8431</v>
      </c>
      <c r="I7362" s="349" t="s">
        <v>226</v>
      </c>
      <c r="J7362" s="349" t="s">
        <v>1137</v>
      </c>
      <c r="K7362" s="350">
        <v>27.4</v>
      </c>
      <c r="L7362" s="349" t="s">
        <v>8220</v>
      </c>
    </row>
    <row r="7363" spans="1:12" ht="13.5" x14ac:dyDescent="0.25">
      <c r="A7363" s="349" t="s">
        <v>4513</v>
      </c>
      <c r="B7363" s="349" t="s">
        <v>7679</v>
      </c>
      <c r="C7363" s="349" t="s">
        <v>7948</v>
      </c>
      <c r="D7363" s="349" t="s">
        <v>7949</v>
      </c>
      <c r="E7363" s="350" t="s">
        <v>24</v>
      </c>
      <c r="F7363" s="349" t="s">
        <v>24</v>
      </c>
      <c r="G7363" s="349">
        <v>100302</v>
      </c>
      <c r="H7363" s="349" t="s">
        <v>8432</v>
      </c>
      <c r="I7363" s="349" t="s">
        <v>226</v>
      </c>
      <c r="J7363" s="349" t="s">
        <v>1137</v>
      </c>
      <c r="K7363" s="350">
        <v>44.98</v>
      </c>
      <c r="L7363" s="349" t="s">
        <v>8220</v>
      </c>
    </row>
    <row r="7364" spans="1:12" ht="13.5" x14ac:dyDescent="0.25">
      <c r="A7364" s="349" t="s">
        <v>4513</v>
      </c>
      <c r="B7364" s="349" t="s">
        <v>7679</v>
      </c>
      <c r="C7364" s="349" t="s">
        <v>7948</v>
      </c>
      <c r="D7364" s="349" t="s">
        <v>7949</v>
      </c>
      <c r="E7364" s="350" t="s">
        <v>24</v>
      </c>
      <c r="F7364" s="349" t="s">
        <v>24</v>
      </c>
      <c r="G7364" s="349">
        <v>100303</v>
      </c>
      <c r="H7364" s="349" t="s">
        <v>8433</v>
      </c>
      <c r="I7364" s="349" t="s">
        <v>226</v>
      </c>
      <c r="J7364" s="349" t="s">
        <v>1137</v>
      </c>
      <c r="K7364" s="350">
        <v>19.68</v>
      </c>
      <c r="L7364" s="349" t="s">
        <v>8220</v>
      </c>
    </row>
    <row r="7365" spans="1:12" ht="13.5" x14ac:dyDescent="0.25">
      <c r="A7365" s="349" t="s">
        <v>4513</v>
      </c>
      <c r="B7365" s="349" t="s">
        <v>7679</v>
      </c>
      <c r="C7365" s="349" t="s">
        <v>7948</v>
      </c>
      <c r="D7365" s="349" t="s">
        <v>7949</v>
      </c>
      <c r="E7365" s="350" t="s">
        <v>24</v>
      </c>
      <c r="F7365" s="349" t="s">
        <v>24</v>
      </c>
      <c r="G7365" s="349">
        <v>100304</v>
      </c>
      <c r="H7365" s="349" t="s">
        <v>8434</v>
      </c>
      <c r="I7365" s="349" t="s">
        <v>226</v>
      </c>
      <c r="J7365" s="349" t="s">
        <v>1137</v>
      </c>
      <c r="K7365" s="350">
        <v>87.22</v>
      </c>
      <c r="L7365" s="349" t="s">
        <v>8220</v>
      </c>
    </row>
    <row r="7366" spans="1:12" ht="13.5" x14ac:dyDescent="0.25">
      <c r="A7366" s="349" t="s">
        <v>4513</v>
      </c>
      <c r="B7366" s="349" t="s">
        <v>7679</v>
      </c>
      <c r="C7366" s="349" t="s">
        <v>7948</v>
      </c>
      <c r="D7366" s="349" t="s">
        <v>7949</v>
      </c>
      <c r="E7366" s="350" t="s">
        <v>24</v>
      </c>
      <c r="F7366" s="349" t="s">
        <v>24</v>
      </c>
      <c r="G7366" s="349">
        <v>100305</v>
      </c>
      <c r="H7366" s="349" t="s">
        <v>8435</v>
      </c>
      <c r="I7366" s="349" t="s">
        <v>226</v>
      </c>
      <c r="J7366" s="349" t="s">
        <v>1137</v>
      </c>
      <c r="K7366" s="350">
        <v>115.2</v>
      </c>
      <c r="L7366" s="349" t="s">
        <v>8220</v>
      </c>
    </row>
    <row r="7367" spans="1:12" ht="13.5" x14ac:dyDescent="0.25">
      <c r="A7367" s="349" t="s">
        <v>4513</v>
      </c>
      <c r="B7367" s="349" t="s">
        <v>7679</v>
      </c>
      <c r="C7367" s="349" t="s">
        <v>7948</v>
      </c>
      <c r="D7367" s="349" t="s">
        <v>7949</v>
      </c>
      <c r="E7367" s="350" t="s">
        <v>24</v>
      </c>
      <c r="F7367" s="349" t="s">
        <v>24</v>
      </c>
      <c r="G7367" s="349">
        <v>100306</v>
      </c>
      <c r="H7367" s="349" t="s">
        <v>8436</v>
      </c>
      <c r="I7367" s="349" t="s">
        <v>226</v>
      </c>
      <c r="J7367" s="349" t="s">
        <v>1137</v>
      </c>
      <c r="K7367" s="350">
        <v>129.71</v>
      </c>
      <c r="L7367" s="349" t="s">
        <v>8220</v>
      </c>
    </row>
    <row r="7368" spans="1:12" ht="13.5" x14ac:dyDescent="0.25">
      <c r="A7368" s="349" t="s">
        <v>4513</v>
      </c>
      <c r="B7368" s="349" t="s">
        <v>7679</v>
      </c>
      <c r="C7368" s="349" t="s">
        <v>7948</v>
      </c>
      <c r="D7368" s="349" t="s">
        <v>7949</v>
      </c>
      <c r="E7368" s="350" t="s">
        <v>24</v>
      </c>
      <c r="F7368" s="349" t="s">
        <v>24</v>
      </c>
      <c r="G7368" s="349">
        <v>100307</v>
      </c>
      <c r="H7368" s="349" t="s">
        <v>1083</v>
      </c>
      <c r="I7368" s="349" t="s">
        <v>226</v>
      </c>
      <c r="J7368" s="349" t="s">
        <v>1137</v>
      </c>
      <c r="K7368" s="350">
        <v>29.67</v>
      </c>
      <c r="L7368" s="349" t="s">
        <v>8220</v>
      </c>
    </row>
    <row r="7369" spans="1:12" ht="13.5" x14ac:dyDescent="0.25">
      <c r="A7369" s="349" t="s">
        <v>4513</v>
      </c>
      <c r="B7369" s="349" t="s">
        <v>7679</v>
      </c>
      <c r="C7369" s="349" t="s">
        <v>7948</v>
      </c>
      <c r="D7369" s="349" t="s">
        <v>7949</v>
      </c>
      <c r="E7369" s="350" t="s">
        <v>24</v>
      </c>
      <c r="F7369" s="349" t="s">
        <v>24</v>
      </c>
      <c r="G7369" s="349">
        <v>100308</v>
      </c>
      <c r="H7369" s="349" t="s">
        <v>8437</v>
      </c>
      <c r="I7369" s="349" t="s">
        <v>226</v>
      </c>
      <c r="J7369" s="349" t="s">
        <v>1137</v>
      </c>
      <c r="K7369" s="350">
        <v>27.38</v>
      </c>
      <c r="L7369" s="349" t="s">
        <v>8220</v>
      </c>
    </row>
    <row r="7370" spans="1:12" ht="13.5" x14ac:dyDescent="0.25">
      <c r="A7370" s="349" t="s">
        <v>4513</v>
      </c>
      <c r="B7370" s="349" t="s">
        <v>7679</v>
      </c>
      <c r="C7370" s="349" t="s">
        <v>7948</v>
      </c>
      <c r="D7370" s="349" t="s">
        <v>7949</v>
      </c>
      <c r="E7370" s="350" t="s">
        <v>24</v>
      </c>
      <c r="F7370" s="349" t="s">
        <v>24</v>
      </c>
      <c r="G7370" s="349">
        <v>100309</v>
      </c>
      <c r="H7370" s="349" t="s">
        <v>8438</v>
      </c>
      <c r="I7370" s="349" t="s">
        <v>226</v>
      </c>
      <c r="J7370" s="349" t="s">
        <v>1137</v>
      </c>
      <c r="K7370" s="350">
        <v>41.64</v>
      </c>
      <c r="L7370" s="349" t="s">
        <v>8220</v>
      </c>
    </row>
    <row r="7371" spans="1:12" ht="13.5" x14ac:dyDescent="0.25">
      <c r="A7371" s="349" t="s">
        <v>4513</v>
      </c>
      <c r="B7371" s="349" t="s">
        <v>7679</v>
      </c>
      <c r="C7371" s="349" t="s">
        <v>7948</v>
      </c>
      <c r="D7371" s="349" t="s">
        <v>7949</v>
      </c>
      <c r="E7371" s="350" t="s">
        <v>24</v>
      </c>
      <c r="F7371" s="349" t="s">
        <v>24</v>
      </c>
      <c r="G7371" s="349">
        <v>100310</v>
      </c>
      <c r="H7371" s="349" t="s">
        <v>8439</v>
      </c>
      <c r="I7371" s="349" t="s">
        <v>806</v>
      </c>
      <c r="J7371" s="349" t="s">
        <v>1137</v>
      </c>
      <c r="K7371" s="350">
        <v>15.7</v>
      </c>
      <c r="L7371" s="349" t="s">
        <v>8220</v>
      </c>
    </row>
    <row r="7372" spans="1:12" ht="13.5" x14ac:dyDescent="0.25">
      <c r="A7372" s="349" t="s">
        <v>4513</v>
      </c>
      <c r="B7372" s="349" t="s">
        <v>7679</v>
      </c>
      <c r="C7372" s="349" t="s">
        <v>7948</v>
      </c>
      <c r="D7372" s="349" t="s">
        <v>7949</v>
      </c>
      <c r="E7372" s="350" t="s">
        <v>24</v>
      </c>
      <c r="F7372" s="349" t="s">
        <v>24</v>
      </c>
      <c r="G7372" s="349">
        <v>100311</v>
      </c>
      <c r="H7372" s="349" t="s">
        <v>8440</v>
      </c>
      <c r="I7372" s="349" t="s">
        <v>806</v>
      </c>
      <c r="J7372" s="349" t="s">
        <v>1137</v>
      </c>
      <c r="K7372" s="350">
        <v>30.22</v>
      </c>
      <c r="L7372" s="349" t="s">
        <v>8220</v>
      </c>
    </row>
    <row r="7373" spans="1:12" ht="13.5" x14ac:dyDescent="0.25">
      <c r="A7373" s="349" t="s">
        <v>4513</v>
      </c>
      <c r="B7373" s="349" t="s">
        <v>7679</v>
      </c>
      <c r="C7373" s="349" t="s">
        <v>7948</v>
      </c>
      <c r="D7373" s="349" t="s">
        <v>7949</v>
      </c>
      <c r="E7373" s="350" t="s">
        <v>24</v>
      </c>
      <c r="F7373" s="349" t="s">
        <v>24</v>
      </c>
      <c r="G7373" s="349">
        <v>100312</v>
      </c>
      <c r="H7373" s="349" t="s">
        <v>8441</v>
      </c>
      <c r="I7373" s="349" t="s">
        <v>806</v>
      </c>
      <c r="J7373" s="349" t="s">
        <v>1137</v>
      </c>
      <c r="K7373" s="350">
        <v>154.6</v>
      </c>
      <c r="L7373" s="349" t="s">
        <v>8220</v>
      </c>
    </row>
    <row r="7374" spans="1:12" ht="13.5" x14ac:dyDescent="0.25">
      <c r="A7374" s="349" t="s">
        <v>4513</v>
      </c>
      <c r="B7374" s="349" t="s">
        <v>7679</v>
      </c>
      <c r="C7374" s="349" t="s">
        <v>7948</v>
      </c>
      <c r="D7374" s="349" t="s">
        <v>7949</v>
      </c>
      <c r="E7374" s="350" t="s">
        <v>24</v>
      </c>
      <c r="F7374" s="349" t="s">
        <v>24</v>
      </c>
      <c r="G7374" s="349">
        <v>100313</v>
      </c>
      <c r="H7374" s="349" t="s">
        <v>8442</v>
      </c>
      <c r="I7374" s="349" t="s">
        <v>806</v>
      </c>
      <c r="J7374" s="349" t="s">
        <v>1137</v>
      </c>
      <c r="K7374" s="350">
        <v>178.97</v>
      </c>
      <c r="L7374" s="349" t="s">
        <v>8220</v>
      </c>
    </row>
    <row r="7375" spans="1:12" ht="13.5" x14ac:dyDescent="0.25">
      <c r="A7375" s="349" t="s">
        <v>4513</v>
      </c>
      <c r="B7375" s="349" t="s">
        <v>7679</v>
      </c>
      <c r="C7375" s="349" t="s">
        <v>7948</v>
      </c>
      <c r="D7375" s="349" t="s">
        <v>7949</v>
      </c>
      <c r="E7375" s="350" t="s">
        <v>24</v>
      </c>
      <c r="F7375" s="349" t="s">
        <v>24</v>
      </c>
      <c r="G7375" s="349">
        <v>100314</v>
      </c>
      <c r="H7375" s="349" t="s">
        <v>8443</v>
      </c>
      <c r="I7375" s="349" t="s">
        <v>806</v>
      </c>
      <c r="J7375" s="349" t="s">
        <v>1137</v>
      </c>
      <c r="K7375" s="350">
        <v>201.91</v>
      </c>
      <c r="L7375" s="349" t="s">
        <v>8220</v>
      </c>
    </row>
    <row r="7376" spans="1:12" ht="13.5" x14ac:dyDescent="0.25">
      <c r="A7376" s="349" t="s">
        <v>4513</v>
      </c>
      <c r="B7376" s="349" t="s">
        <v>7679</v>
      </c>
      <c r="C7376" s="349" t="s">
        <v>7948</v>
      </c>
      <c r="D7376" s="349" t="s">
        <v>7949</v>
      </c>
      <c r="E7376" s="350" t="s">
        <v>24</v>
      </c>
      <c r="F7376" s="349" t="s">
        <v>24</v>
      </c>
      <c r="G7376" s="349">
        <v>100315</v>
      </c>
      <c r="H7376" s="349" t="s">
        <v>8444</v>
      </c>
      <c r="I7376" s="349" t="s">
        <v>806</v>
      </c>
      <c r="J7376" s="349" t="s">
        <v>1137</v>
      </c>
      <c r="K7376" s="350">
        <v>96.96</v>
      </c>
      <c r="L7376" s="349" t="s">
        <v>8220</v>
      </c>
    </row>
    <row r="7377" spans="1:12" ht="13.5" x14ac:dyDescent="0.25">
      <c r="A7377" s="349" t="s">
        <v>4513</v>
      </c>
      <c r="B7377" s="349" t="s">
        <v>7679</v>
      </c>
      <c r="C7377" s="349" t="s">
        <v>7948</v>
      </c>
      <c r="D7377" s="349" t="s">
        <v>7949</v>
      </c>
      <c r="E7377" s="350" t="s">
        <v>24</v>
      </c>
      <c r="F7377" s="349" t="s">
        <v>24</v>
      </c>
      <c r="G7377" s="349">
        <v>100316</v>
      </c>
      <c r="H7377" s="349" t="s">
        <v>8430</v>
      </c>
      <c r="I7377" s="349" t="s">
        <v>806</v>
      </c>
      <c r="J7377" s="349" t="s">
        <v>1137</v>
      </c>
      <c r="K7377" s="370">
        <v>4302.1099999999997</v>
      </c>
      <c r="L7377" s="349" t="s">
        <v>8220</v>
      </c>
    </row>
    <row r="7378" spans="1:12" ht="13.5" x14ac:dyDescent="0.25">
      <c r="A7378" s="349" t="s">
        <v>4513</v>
      </c>
      <c r="B7378" s="349" t="s">
        <v>7679</v>
      </c>
      <c r="C7378" s="349" t="s">
        <v>7948</v>
      </c>
      <c r="D7378" s="349" t="s">
        <v>7949</v>
      </c>
      <c r="E7378" s="350" t="s">
        <v>24</v>
      </c>
      <c r="F7378" s="349" t="s">
        <v>24</v>
      </c>
      <c r="G7378" s="349">
        <v>100317</v>
      </c>
      <c r="H7378" s="349" t="s">
        <v>8445</v>
      </c>
      <c r="I7378" s="349" t="s">
        <v>806</v>
      </c>
      <c r="J7378" s="349" t="s">
        <v>1137</v>
      </c>
      <c r="K7378" s="370">
        <v>7912.62</v>
      </c>
      <c r="L7378" s="349" t="s">
        <v>8220</v>
      </c>
    </row>
    <row r="7379" spans="1:12" ht="13.5" x14ac:dyDescent="0.25">
      <c r="A7379" s="349" t="s">
        <v>4513</v>
      </c>
      <c r="B7379" s="349" t="s">
        <v>7679</v>
      </c>
      <c r="C7379" s="349" t="s">
        <v>7948</v>
      </c>
      <c r="D7379" s="349" t="s">
        <v>7949</v>
      </c>
      <c r="E7379" s="350" t="s">
        <v>24</v>
      </c>
      <c r="F7379" s="349" t="s">
        <v>24</v>
      </c>
      <c r="G7379" s="349">
        <v>100318</v>
      </c>
      <c r="H7379" s="349" t="s">
        <v>8434</v>
      </c>
      <c r="I7379" s="349" t="s">
        <v>806</v>
      </c>
      <c r="J7379" s="349" t="s">
        <v>1137</v>
      </c>
      <c r="K7379" s="370">
        <v>15413.34</v>
      </c>
      <c r="L7379" s="349" t="s">
        <v>8220</v>
      </c>
    </row>
    <row r="7380" spans="1:12" ht="13.5" x14ac:dyDescent="0.25">
      <c r="A7380" s="349" t="s">
        <v>4513</v>
      </c>
      <c r="B7380" s="349" t="s">
        <v>7679</v>
      </c>
      <c r="C7380" s="349" t="s">
        <v>7948</v>
      </c>
      <c r="D7380" s="349" t="s">
        <v>7949</v>
      </c>
      <c r="E7380" s="350" t="s">
        <v>24</v>
      </c>
      <c r="F7380" s="349" t="s">
        <v>24</v>
      </c>
      <c r="G7380" s="349">
        <v>100319</v>
      </c>
      <c r="H7380" s="349" t="s">
        <v>8435</v>
      </c>
      <c r="I7380" s="349" t="s">
        <v>806</v>
      </c>
      <c r="J7380" s="349" t="s">
        <v>1137</v>
      </c>
      <c r="K7380" s="370">
        <v>20189.36</v>
      </c>
      <c r="L7380" s="349" t="s">
        <v>8220</v>
      </c>
    </row>
    <row r="7381" spans="1:12" ht="13.5" x14ac:dyDescent="0.25">
      <c r="A7381" s="349" t="s">
        <v>4513</v>
      </c>
      <c r="B7381" s="349" t="s">
        <v>7679</v>
      </c>
      <c r="C7381" s="349" t="s">
        <v>7948</v>
      </c>
      <c r="D7381" s="349" t="s">
        <v>7949</v>
      </c>
      <c r="E7381" s="350" t="s">
        <v>24</v>
      </c>
      <c r="F7381" s="349" t="s">
        <v>24</v>
      </c>
      <c r="G7381" s="349">
        <v>100320</v>
      </c>
      <c r="H7381" s="349" t="s">
        <v>8436</v>
      </c>
      <c r="I7381" s="349" t="s">
        <v>806</v>
      </c>
      <c r="J7381" s="349" t="s">
        <v>1137</v>
      </c>
      <c r="K7381" s="370">
        <v>22730.86</v>
      </c>
      <c r="L7381" s="349" t="s">
        <v>8220</v>
      </c>
    </row>
    <row r="7382" spans="1:12" ht="13.5" x14ac:dyDescent="0.25">
      <c r="A7382" s="349" t="s">
        <v>4513</v>
      </c>
      <c r="B7382" s="349" t="s">
        <v>7679</v>
      </c>
      <c r="C7382" s="349" t="s">
        <v>7948</v>
      </c>
      <c r="D7382" s="349" t="s">
        <v>7949</v>
      </c>
      <c r="E7382" s="350" t="s">
        <v>24</v>
      </c>
      <c r="F7382" s="349" t="s">
        <v>24</v>
      </c>
      <c r="G7382" s="349">
        <v>100321</v>
      </c>
      <c r="H7382" s="349" t="s">
        <v>8438</v>
      </c>
      <c r="I7382" s="349" t="s">
        <v>806</v>
      </c>
      <c r="J7382" s="349" t="s">
        <v>1137</v>
      </c>
      <c r="K7382" s="370">
        <v>7305.44</v>
      </c>
      <c r="L7382" s="349" t="s">
        <v>8220</v>
      </c>
    </row>
    <row r="7383" spans="1:12" ht="13.5" x14ac:dyDescent="0.25">
      <c r="A7383" s="349" t="s">
        <v>4513</v>
      </c>
      <c r="B7383" s="349" t="s">
        <v>7679</v>
      </c>
      <c r="C7383" s="349" t="s">
        <v>7948</v>
      </c>
      <c r="D7383" s="349" t="s">
        <v>7949</v>
      </c>
      <c r="E7383" s="350" t="s">
        <v>24</v>
      </c>
      <c r="F7383" s="349" t="s">
        <v>24</v>
      </c>
      <c r="G7383" s="349">
        <v>100533</v>
      </c>
      <c r="H7383" s="349" t="s">
        <v>8446</v>
      </c>
      <c r="I7383" s="349" t="s">
        <v>226</v>
      </c>
      <c r="J7383" s="349" t="s">
        <v>1137</v>
      </c>
      <c r="K7383" s="350">
        <v>25.11</v>
      </c>
      <c r="L7383" s="349" t="s">
        <v>8220</v>
      </c>
    </row>
    <row r="7384" spans="1:12" ht="13.5" x14ac:dyDescent="0.25">
      <c r="A7384" s="349" t="s">
        <v>4513</v>
      </c>
      <c r="B7384" s="349" t="s">
        <v>7679</v>
      </c>
      <c r="C7384" s="349" t="s">
        <v>7948</v>
      </c>
      <c r="D7384" s="349" t="s">
        <v>7949</v>
      </c>
      <c r="E7384" s="350" t="s">
        <v>24</v>
      </c>
      <c r="F7384" s="349" t="s">
        <v>24</v>
      </c>
      <c r="G7384" s="349">
        <v>100534</v>
      </c>
      <c r="H7384" s="349" t="s">
        <v>8446</v>
      </c>
      <c r="I7384" s="349" t="s">
        <v>806</v>
      </c>
      <c r="J7384" s="349" t="s">
        <v>1137</v>
      </c>
      <c r="K7384" s="370">
        <v>4429.32</v>
      </c>
      <c r="L7384" s="349" t="s">
        <v>8220</v>
      </c>
    </row>
    <row r="7385" spans="1:12" ht="13.5" x14ac:dyDescent="0.25">
      <c r="A7385" s="349" t="s">
        <v>4513</v>
      </c>
      <c r="B7385" s="349" t="s">
        <v>7679</v>
      </c>
      <c r="C7385" s="349" t="s">
        <v>7948</v>
      </c>
      <c r="D7385" s="349" t="s">
        <v>7949</v>
      </c>
      <c r="E7385" s="350" t="s">
        <v>24</v>
      </c>
      <c r="F7385" s="349" t="s">
        <v>24</v>
      </c>
      <c r="G7385" s="349">
        <v>100535</v>
      </c>
      <c r="H7385" s="349" t="s">
        <v>8447</v>
      </c>
      <c r="I7385" s="349" t="s">
        <v>226</v>
      </c>
      <c r="J7385" s="349" t="s">
        <v>1137</v>
      </c>
      <c r="K7385" s="350">
        <v>0.42</v>
      </c>
      <c r="L7385" s="349" t="s">
        <v>8220</v>
      </c>
    </row>
    <row r="7386" spans="1:12" ht="13.5" x14ac:dyDescent="0.25">
      <c r="A7386" s="349" t="s">
        <v>4513</v>
      </c>
      <c r="B7386" s="349" t="s">
        <v>7679</v>
      </c>
      <c r="C7386" s="349" t="s">
        <v>7948</v>
      </c>
      <c r="D7386" s="349" t="s">
        <v>7949</v>
      </c>
      <c r="E7386" s="350" t="s">
        <v>24</v>
      </c>
      <c r="F7386" s="349" t="s">
        <v>24</v>
      </c>
      <c r="G7386" s="349">
        <v>100536</v>
      </c>
      <c r="H7386" s="349" t="s">
        <v>8448</v>
      </c>
      <c r="I7386" s="349" t="s">
        <v>806</v>
      </c>
      <c r="J7386" s="349" t="s">
        <v>1137</v>
      </c>
      <c r="K7386" s="350">
        <v>56.69</v>
      </c>
      <c r="L7386" s="349" t="s">
        <v>8220</v>
      </c>
    </row>
    <row r="7387" spans="1:12" ht="13.5" x14ac:dyDescent="0.25">
      <c r="A7387" s="349" t="s">
        <v>4513</v>
      </c>
      <c r="B7387" s="349" t="s">
        <v>7679</v>
      </c>
      <c r="C7387" s="349" t="s">
        <v>7948</v>
      </c>
      <c r="D7387" s="349" t="s">
        <v>7949</v>
      </c>
      <c r="E7387" s="350" t="s">
        <v>24</v>
      </c>
      <c r="F7387" s="349" t="s">
        <v>24</v>
      </c>
      <c r="G7387" s="349">
        <v>101284</v>
      </c>
      <c r="H7387" s="349" t="s">
        <v>8449</v>
      </c>
      <c r="I7387" s="349" t="s">
        <v>226</v>
      </c>
      <c r="J7387" s="349" t="s">
        <v>1137</v>
      </c>
      <c r="K7387" s="350">
        <v>2.09</v>
      </c>
      <c r="L7387" s="349" t="s">
        <v>8220</v>
      </c>
    </row>
    <row r="7388" spans="1:12" ht="13.5" x14ac:dyDescent="0.25">
      <c r="A7388" s="349" t="s">
        <v>4513</v>
      </c>
      <c r="B7388" s="349" t="s">
        <v>7679</v>
      </c>
      <c r="C7388" s="349" t="s">
        <v>7948</v>
      </c>
      <c r="D7388" s="349" t="s">
        <v>7949</v>
      </c>
      <c r="E7388" s="350" t="s">
        <v>24</v>
      </c>
      <c r="F7388" s="349" t="s">
        <v>24</v>
      </c>
      <c r="G7388" s="349">
        <v>101285</v>
      </c>
      <c r="H7388" s="349" t="s">
        <v>8450</v>
      </c>
      <c r="I7388" s="349" t="s">
        <v>226</v>
      </c>
      <c r="J7388" s="349" t="s">
        <v>1137</v>
      </c>
      <c r="K7388" s="350">
        <v>0.6</v>
      </c>
      <c r="L7388" s="349" t="s">
        <v>8220</v>
      </c>
    </row>
    <row r="7389" spans="1:12" ht="13.5" x14ac:dyDescent="0.25">
      <c r="A7389" s="349" t="s">
        <v>4513</v>
      </c>
      <c r="B7389" s="349" t="s">
        <v>7679</v>
      </c>
      <c r="C7389" s="349" t="s">
        <v>7948</v>
      </c>
      <c r="D7389" s="349" t="s">
        <v>7949</v>
      </c>
      <c r="E7389" s="350" t="s">
        <v>24</v>
      </c>
      <c r="F7389" s="349" t="s">
        <v>24</v>
      </c>
      <c r="G7389" s="349">
        <v>101286</v>
      </c>
      <c r="H7389" s="349" t="s">
        <v>8451</v>
      </c>
      <c r="I7389" s="349" t="s">
        <v>806</v>
      </c>
      <c r="J7389" s="349" t="s">
        <v>1137</v>
      </c>
      <c r="K7389" s="350">
        <v>20.079999999999998</v>
      </c>
      <c r="L7389" s="349" t="s">
        <v>8220</v>
      </c>
    </row>
    <row r="7390" spans="1:12" ht="13.5" x14ac:dyDescent="0.25">
      <c r="A7390" s="349" t="s">
        <v>4513</v>
      </c>
      <c r="B7390" s="349" t="s">
        <v>7679</v>
      </c>
      <c r="C7390" s="349" t="s">
        <v>7948</v>
      </c>
      <c r="D7390" s="349" t="s">
        <v>7949</v>
      </c>
      <c r="E7390" s="350" t="s">
        <v>24</v>
      </c>
      <c r="F7390" s="349" t="s">
        <v>24</v>
      </c>
      <c r="G7390" s="349">
        <v>101287</v>
      </c>
      <c r="H7390" s="349" t="s">
        <v>8452</v>
      </c>
      <c r="I7390" s="349" t="s">
        <v>806</v>
      </c>
      <c r="J7390" s="349" t="s">
        <v>1137</v>
      </c>
      <c r="K7390" s="350">
        <v>101.97</v>
      </c>
      <c r="L7390" s="349" t="s">
        <v>8220</v>
      </c>
    </row>
    <row r="7391" spans="1:12" ht="13.5" x14ac:dyDescent="0.25">
      <c r="A7391" s="349" t="s">
        <v>4513</v>
      </c>
      <c r="B7391" s="349" t="s">
        <v>7679</v>
      </c>
      <c r="C7391" s="349" t="s">
        <v>7948</v>
      </c>
      <c r="D7391" s="349" t="s">
        <v>7949</v>
      </c>
      <c r="E7391" s="350" t="s">
        <v>24</v>
      </c>
      <c r="F7391" s="349" t="s">
        <v>24</v>
      </c>
      <c r="G7391" s="349">
        <v>101288</v>
      </c>
      <c r="H7391" s="349" t="s">
        <v>8453</v>
      </c>
      <c r="I7391" s="349" t="s">
        <v>806</v>
      </c>
      <c r="J7391" s="349" t="s">
        <v>1137</v>
      </c>
      <c r="K7391" s="350">
        <v>26.56</v>
      </c>
      <c r="L7391" s="349" t="s">
        <v>8220</v>
      </c>
    </row>
    <row r="7392" spans="1:12" ht="13.5" x14ac:dyDescent="0.25">
      <c r="A7392" s="349" t="s">
        <v>4513</v>
      </c>
      <c r="B7392" s="349" t="s">
        <v>7679</v>
      </c>
      <c r="C7392" s="349" t="s">
        <v>7948</v>
      </c>
      <c r="D7392" s="349" t="s">
        <v>7949</v>
      </c>
      <c r="E7392" s="350" t="s">
        <v>24</v>
      </c>
      <c r="F7392" s="349" t="s">
        <v>24</v>
      </c>
      <c r="G7392" s="349">
        <v>101289</v>
      </c>
      <c r="H7392" s="349" t="s">
        <v>8454</v>
      </c>
      <c r="I7392" s="349" t="s">
        <v>806</v>
      </c>
      <c r="J7392" s="349" t="s">
        <v>1137</v>
      </c>
      <c r="K7392" s="350">
        <v>23.18</v>
      </c>
      <c r="L7392" s="349" t="s">
        <v>8220</v>
      </c>
    </row>
    <row r="7393" spans="1:12" ht="13.5" x14ac:dyDescent="0.25">
      <c r="A7393" s="349" t="s">
        <v>4513</v>
      </c>
      <c r="B7393" s="349" t="s">
        <v>7679</v>
      </c>
      <c r="C7393" s="349" t="s">
        <v>7948</v>
      </c>
      <c r="D7393" s="349" t="s">
        <v>7949</v>
      </c>
      <c r="E7393" s="350" t="s">
        <v>24</v>
      </c>
      <c r="F7393" s="349" t="s">
        <v>24</v>
      </c>
      <c r="G7393" s="349">
        <v>101290</v>
      </c>
      <c r="H7393" s="349" t="s">
        <v>8455</v>
      </c>
      <c r="I7393" s="349" t="s">
        <v>806</v>
      </c>
      <c r="J7393" s="349" t="s">
        <v>1137</v>
      </c>
      <c r="K7393" s="350">
        <v>38.51</v>
      </c>
      <c r="L7393" s="349" t="s">
        <v>8220</v>
      </c>
    </row>
    <row r="7394" spans="1:12" ht="13.5" x14ac:dyDescent="0.25">
      <c r="A7394" s="349" t="s">
        <v>4513</v>
      </c>
      <c r="B7394" s="349" t="s">
        <v>7679</v>
      </c>
      <c r="C7394" s="349" t="s">
        <v>7948</v>
      </c>
      <c r="D7394" s="349" t="s">
        <v>7949</v>
      </c>
      <c r="E7394" s="350" t="s">
        <v>24</v>
      </c>
      <c r="F7394" s="349" t="s">
        <v>24</v>
      </c>
      <c r="G7394" s="349">
        <v>101291</v>
      </c>
      <c r="H7394" s="349" t="s">
        <v>8456</v>
      </c>
      <c r="I7394" s="349" t="s">
        <v>806</v>
      </c>
      <c r="J7394" s="349" t="s">
        <v>1137</v>
      </c>
      <c r="K7394" s="350">
        <v>27.17</v>
      </c>
      <c r="L7394" s="349" t="s">
        <v>8220</v>
      </c>
    </row>
    <row r="7395" spans="1:12" ht="13.5" x14ac:dyDescent="0.25">
      <c r="A7395" s="349" t="s">
        <v>4513</v>
      </c>
      <c r="B7395" s="349" t="s">
        <v>7679</v>
      </c>
      <c r="C7395" s="349" t="s">
        <v>7948</v>
      </c>
      <c r="D7395" s="349" t="s">
        <v>7949</v>
      </c>
      <c r="E7395" s="350" t="s">
        <v>24</v>
      </c>
      <c r="F7395" s="349" t="s">
        <v>24</v>
      </c>
      <c r="G7395" s="349">
        <v>101292</v>
      </c>
      <c r="H7395" s="349" t="s">
        <v>8457</v>
      </c>
      <c r="I7395" s="349" t="s">
        <v>806</v>
      </c>
      <c r="J7395" s="349" t="s">
        <v>1137</v>
      </c>
      <c r="K7395" s="350">
        <v>26.05</v>
      </c>
      <c r="L7395" s="349" t="s">
        <v>8220</v>
      </c>
    </row>
    <row r="7396" spans="1:12" ht="13.5" x14ac:dyDescent="0.25">
      <c r="A7396" s="349" t="s">
        <v>4513</v>
      </c>
      <c r="B7396" s="349" t="s">
        <v>7679</v>
      </c>
      <c r="C7396" s="349" t="s">
        <v>7948</v>
      </c>
      <c r="D7396" s="349" t="s">
        <v>7949</v>
      </c>
      <c r="E7396" s="350" t="s">
        <v>24</v>
      </c>
      <c r="F7396" s="349" t="s">
        <v>24</v>
      </c>
      <c r="G7396" s="349">
        <v>101293</v>
      </c>
      <c r="H7396" s="349" t="s">
        <v>8458</v>
      </c>
      <c r="I7396" s="349" t="s">
        <v>806</v>
      </c>
      <c r="J7396" s="349" t="s">
        <v>1137</v>
      </c>
      <c r="K7396" s="350">
        <v>32.200000000000003</v>
      </c>
      <c r="L7396" s="349" t="s">
        <v>8220</v>
      </c>
    </row>
    <row r="7397" spans="1:12" ht="13.5" x14ac:dyDescent="0.25">
      <c r="A7397" s="349" t="s">
        <v>4513</v>
      </c>
      <c r="B7397" s="349" t="s">
        <v>7679</v>
      </c>
      <c r="C7397" s="349" t="s">
        <v>7948</v>
      </c>
      <c r="D7397" s="349" t="s">
        <v>7949</v>
      </c>
      <c r="E7397" s="350" t="s">
        <v>24</v>
      </c>
      <c r="F7397" s="349" t="s">
        <v>24</v>
      </c>
      <c r="G7397" s="349">
        <v>101294</v>
      </c>
      <c r="H7397" s="349" t="s">
        <v>8459</v>
      </c>
      <c r="I7397" s="349" t="s">
        <v>806</v>
      </c>
      <c r="J7397" s="349" t="s">
        <v>1137</v>
      </c>
      <c r="K7397" s="350">
        <v>50.84</v>
      </c>
      <c r="L7397" s="349" t="s">
        <v>8220</v>
      </c>
    </row>
    <row r="7398" spans="1:12" ht="13.5" x14ac:dyDescent="0.25">
      <c r="A7398" s="349" t="s">
        <v>4513</v>
      </c>
      <c r="B7398" s="349" t="s">
        <v>7679</v>
      </c>
      <c r="C7398" s="349" t="s">
        <v>7948</v>
      </c>
      <c r="D7398" s="349" t="s">
        <v>7949</v>
      </c>
      <c r="E7398" s="350" t="s">
        <v>24</v>
      </c>
      <c r="F7398" s="349" t="s">
        <v>24</v>
      </c>
      <c r="G7398" s="349">
        <v>101295</v>
      </c>
      <c r="H7398" s="349" t="s">
        <v>8460</v>
      </c>
      <c r="I7398" s="349" t="s">
        <v>806</v>
      </c>
      <c r="J7398" s="349" t="s">
        <v>1137</v>
      </c>
      <c r="K7398" s="350">
        <v>25.7</v>
      </c>
      <c r="L7398" s="349" t="s">
        <v>8220</v>
      </c>
    </row>
    <row r="7399" spans="1:12" ht="13.5" x14ac:dyDescent="0.25">
      <c r="A7399" s="349" t="s">
        <v>4513</v>
      </c>
      <c r="B7399" s="349" t="s">
        <v>7679</v>
      </c>
      <c r="C7399" s="349" t="s">
        <v>7948</v>
      </c>
      <c r="D7399" s="349" t="s">
        <v>7949</v>
      </c>
      <c r="E7399" s="350" t="s">
        <v>24</v>
      </c>
      <c r="F7399" s="349" t="s">
        <v>24</v>
      </c>
      <c r="G7399" s="349">
        <v>101296</v>
      </c>
      <c r="H7399" s="349" t="s">
        <v>8461</v>
      </c>
      <c r="I7399" s="349" t="s">
        <v>806</v>
      </c>
      <c r="J7399" s="349" t="s">
        <v>1137</v>
      </c>
      <c r="K7399" s="350">
        <v>35.020000000000003</v>
      </c>
      <c r="L7399" s="349" t="s">
        <v>8220</v>
      </c>
    </row>
    <row r="7400" spans="1:12" ht="13.5" x14ac:dyDescent="0.25">
      <c r="A7400" s="349" t="s">
        <v>4513</v>
      </c>
      <c r="B7400" s="349" t="s">
        <v>7679</v>
      </c>
      <c r="C7400" s="349" t="s">
        <v>7948</v>
      </c>
      <c r="D7400" s="349" t="s">
        <v>7949</v>
      </c>
      <c r="E7400" s="350" t="s">
        <v>24</v>
      </c>
      <c r="F7400" s="349" t="s">
        <v>24</v>
      </c>
      <c r="G7400" s="349">
        <v>101297</v>
      </c>
      <c r="H7400" s="349" t="s">
        <v>8462</v>
      </c>
      <c r="I7400" s="349" t="s">
        <v>806</v>
      </c>
      <c r="J7400" s="349" t="s">
        <v>1137</v>
      </c>
      <c r="K7400" s="350">
        <v>37.590000000000003</v>
      </c>
      <c r="L7400" s="349" t="s">
        <v>8220</v>
      </c>
    </row>
    <row r="7401" spans="1:12" ht="13.5" x14ac:dyDescent="0.25">
      <c r="A7401" s="349" t="s">
        <v>4513</v>
      </c>
      <c r="B7401" s="349" t="s">
        <v>7679</v>
      </c>
      <c r="C7401" s="349" t="s">
        <v>7948</v>
      </c>
      <c r="D7401" s="349" t="s">
        <v>7949</v>
      </c>
      <c r="E7401" s="350" t="s">
        <v>24</v>
      </c>
      <c r="F7401" s="349" t="s">
        <v>24</v>
      </c>
      <c r="G7401" s="349">
        <v>101298</v>
      </c>
      <c r="H7401" s="349" t="s">
        <v>8463</v>
      </c>
      <c r="I7401" s="349" t="s">
        <v>806</v>
      </c>
      <c r="J7401" s="349" t="s">
        <v>1137</v>
      </c>
      <c r="K7401" s="350">
        <v>27.26</v>
      </c>
      <c r="L7401" s="349" t="s">
        <v>8220</v>
      </c>
    </row>
    <row r="7402" spans="1:12" ht="13.5" x14ac:dyDescent="0.25">
      <c r="A7402" s="349" t="s">
        <v>4513</v>
      </c>
      <c r="B7402" s="349" t="s">
        <v>7679</v>
      </c>
      <c r="C7402" s="349" t="s">
        <v>7948</v>
      </c>
      <c r="D7402" s="349" t="s">
        <v>7949</v>
      </c>
      <c r="E7402" s="350" t="s">
        <v>24</v>
      </c>
      <c r="F7402" s="349" t="s">
        <v>24</v>
      </c>
      <c r="G7402" s="349">
        <v>101299</v>
      </c>
      <c r="H7402" s="349" t="s">
        <v>8464</v>
      </c>
      <c r="I7402" s="349" t="s">
        <v>806</v>
      </c>
      <c r="J7402" s="349" t="s">
        <v>1137</v>
      </c>
      <c r="K7402" s="350">
        <v>25.7</v>
      </c>
      <c r="L7402" s="349" t="s">
        <v>8220</v>
      </c>
    </row>
    <row r="7403" spans="1:12" ht="13.5" x14ac:dyDescent="0.25">
      <c r="A7403" s="349" t="s">
        <v>4513</v>
      </c>
      <c r="B7403" s="349" t="s">
        <v>7679</v>
      </c>
      <c r="C7403" s="349" t="s">
        <v>7948</v>
      </c>
      <c r="D7403" s="349" t="s">
        <v>7949</v>
      </c>
      <c r="E7403" s="350" t="s">
        <v>24</v>
      </c>
      <c r="F7403" s="349" t="s">
        <v>24</v>
      </c>
      <c r="G7403" s="349">
        <v>101300</v>
      </c>
      <c r="H7403" s="349" t="s">
        <v>8465</v>
      </c>
      <c r="I7403" s="349" t="s">
        <v>806</v>
      </c>
      <c r="J7403" s="349" t="s">
        <v>1137</v>
      </c>
      <c r="K7403" s="350">
        <v>22.69</v>
      </c>
      <c r="L7403" s="349" t="s">
        <v>8220</v>
      </c>
    </row>
    <row r="7404" spans="1:12" ht="13.5" x14ac:dyDescent="0.25">
      <c r="A7404" s="349" t="s">
        <v>4513</v>
      </c>
      <c r="B7404" s="349" t="s">
        <v>7679</v>
      </c>
      <c r="C7404" s="349" t="s">
        <v>7948</v>
      </c>
      <c r="D7404" s="349" t="s">
        <v>7949</v>
      </c>
      <c r="E7404" s="350" t="s">
        <v>24</v>
      </c>
      <c r="F7404" s="349" t="s">
        <v>24</v>
      </c>
      <c r="G7404" s="349">
        <v>101301</v>
      </c>
      <c r="H7404" s="349" t="s">
        <v>8466</v>
      </c>
      <c r="I7404" s="349" t="s">
        <v>806</v>
      </c>
      <c r="J7404" s="349" t="s">
        <v>1137</v>
      </c>
      <c r="K7404" s="350">
        <v>14.94</v>
      </c>
      <c r="L7404" s="349" t="s">
        <v>8220</v>
      </c>
    </row>
    <row r="7405" spans="1:12" ht="13.5" x14ac:dyDescent="0.25">
      <c r="A7405" s="349" t="s">
        <v>4513</v>
      </c>
      <c r="B7405" s="349" t="s">
        <v>7679</v>
      </c>
      <c r="C7405" s="349" t="s">
        <v>7948</v>
      </c>
      <c r="D7405" s="349" t="s">
        <v>7949</v>
      </c>
      <c r="E7405" s="350" t="s">
        <v>24</v>
      </c>
      <c r="F7405" s="349" t="s">
        <v>24</v>
      </c>
      <c r="G7405" s="349">
        <v>101302</v>
      </c>
      <c r="H7405" s="349" t="s">
        <v>8467</v>
      </c>
      <c r="I7405" s="349" t="s">
        <v>806</v>
      </c>
      <c r="J7405" s="349" t="s">
        <v>1137</v>
      </c>
      <c r="K7405" s="350">
        <v>46.16</v>
      </c>
      <c r="L7405" s="349" t="s">
        <v>8220</v>
      </c>
    </row>
    <row r="7406" spans="1:12" ht="13.5" x14ac:dyDescent="0.25">
      <c r="A7406" s="349" t="s">
        <v>4513</v>
      </c>
      <c r="B7406" s="349" t="s">
        <v>7679</v>
      </c>
      <c r="C7406" s="349" t="s">
        <v>7948</v>
      </c>
      <c r="D7406" s="349" t="s">
        <v>7949</v>
      </c>
      <c r="E7406" s="350" t="s">
        <v>24</v>
      </c>
      <c r="F7406" s="349" t="s">
        <v>24</v>
      </c>
      <c r="G7406" s="349">
        <v>101303</v>
      </c>
      <c r="H7406" s="349" t="s">
        <v>8468</v>
      </c>
      <c r="I7406" s="349" t="s">
        <v>806</v>
      </c>
      <c r="J7406" s="349" t="s">
        <v>1137</v>
      </c>
      <c r="K7406" s="350">
        <v>94.29</v>
      </c>
      <c r="L7406" s="349" t="s">
        <v>8220</v>
      </c>
    </row>
    <row r="7407" spans="1:12" ht="13.5" x14ac:dyDescent="0.25">
      <c r="A7407" s="349" t="s">
        <v>4513</v>
      </c>
      <c r="B7407" s="349" t="s">
        <v>7679</v>
      </c>
      <c r="C7407" s="349" t="s">
        <v>7948</v>
      </c>
      <c r="D7407" s="349" t="s">
        <v>7949</v>
      </c>
      <c r="E7407" s="350" t="s">
        <v>24</v>
      </c>
      <c r="F7407" s="349" t="s">
        <v>24</v>
      </c>
      <c r="G7407" s="349">
        <v>101304</v>
      </c>
      <c r="H7407" s="349" t="s">
        <v>8469</v>
      </c>
      <c r="I7407" s="349" t="s">
        <v>806</v>
      </c>
      <c r="J7407" s="349" t="s">
        <v>1137</v>
      </c>
      <c r="K7407" s="350">
        <v>41.22</v>
      </c>
      <c r="L7407" s="349" t="s">
        <v>8220</v>
      </c>
    </row>
    <row r="7408" spans="1:12" ht="13.5" x14ac:dyDescent="0.25">
      <c r="A7408" s="349" t="s">
        <v>4513</v>
      </c>
      <c r="B7408" s="349" t="s">
        <v>7679</v>
      </c>
      <c r="C7408" s="349" t="s">
        <v>7948</v>
      </c>
      <c r="D7408" s="349" t="s">
        <v>7949</v>
      </c>
      <c r="E7408" s="350" t="s">
        <v>24</v>
      </c>
      <c r="F7408" s="349" t="s">
        <v>24</v>
      </c>
      <c r="G7408" s="349">
        <v>101305</v>
      </c>
      <c r="H7408" s="349" t="s">
        <v>8470</v>
      </c>
      <c r="I7408" s="349" t="s">
        <v>806</v>
      </c>
      <c r="J7408" s="349" t="s">
        <v>1137</v>
      </c>
      <c r="K7408" s="350">
        <v>56.35</v>
      </c>
      <c r="L7408" s="349" t="s">
        <v>8220</v>
      </c>
    </row>
    <row r="7409" spans="1:12" ht="13.5" x14ac:dyDescent="0.25">
      <c r="A7409" s="349" t="s">
        <v>4513</v>
      </c>
      <c r="B7409" s="349" t="s">
        <v>7679</v>
      </c>
      <c r="C7409" s="349" t="s">
        <v>7948</v>
      </c>
      <c r="D7409" s="349" t="s">
        <v>7949</v>
      </c>
      <c r="E7409" s="350" t="s">
        <v>24</v>
      </c>
      <c r="F7409" s="349" t="s">
        <v>24</v>
      </c>
      <c r="G7409" s="349">
        <v>101307</v>
      </c>
      <c r="H7409" s="349" t="s">
        <v>8471</v>
      </c>
      <c r="I7409" s="349" t="s">
        <v>806</v>
      </c>
      <c r="J7409" s="349" t="s">
        <v>1137</v>
      </c>
      <c r="K7409" s="350">
        <v>27.32</v>
      </c>
      <c r="L7409" s="349" t="s">
        <v>8220</v>
      </c>
    </row>
    <row r="7410" spans="1:12" ht="13.5" x14ac:dyDescent="0.25">
      <c r="A7410" s="349" t="s">
        <v>4513</v>
      </c>
      <c r="B7410" s="349" t="s">
        <v>7679</v>
      </c>
      <c r="C7410" s="349" t="s">
        <v>7948</v>
      </c>
      <c r="D7410" s="349" t="s">
        <v>7949</v>
      </c>
      <c r="E7410" s="350" t="s">
        <v>24</v>
      </c>
      <c r="F7410" s="349" t="s">
        <v>24</v>
      </c>
      <c r="G7410" s="349">
        <v>101308</v>
      </c>
      <c r="H7410" s="349" t="s">
        <v>8472</v>
      </c>
      <c r="I7410" s="349" t="s">
        <v>806</v>
      </c>
      <c r="J7410" s="349" t="s">
        <v>1137</v>
      </c>
      <c r="K7410" s="350">
        <v>36.21</v>
      </c>
      <c r="L7410" s="349" t="s">
        <v>8220</v>
      </c>
    </row>
    <row r="7411" spans="1:12" ht="13.5" x14ac:dyDescent="0.25">
      <c r="A7411" s="349" t="s">
        <v>4513</v>
      </c>
      <c r="B7411" s="349" t="s">
        <v>7679</v>
      </c>
      <c r="C7411" s="349" t="s">
        <v>7948</v>
      </c>
      <c r="D7411" s="349" t="s">
        <v>7949</v>
      </c>
      <c r="E7411" s="350" t="s">
        <v>24</v>
      </c>
      <c r="F7411" s="349" t="s">
        <v>24</v>
      </c>
      <c r="G7411" s="349">
        <v>101309</v>
      </c>
      <c r="H7411" s="349" t="s">
        <v>8473</v>
      </c>
      <c r="I7411" s="349" t="s">
        <v>806</v>
      </c>
      <c r="J7411" s="349" t="s">
        <v>1137</v>
      </c>
      <c r="K7411" s="350">
        <v>38.92</v>
      </c>
      <c r="L7411" s="349" t="s">
        <v>8220</v>
      </c>
    </row>
    <row r="7412" spans="1:12" ht="13.5" x14ac:dyDescent="0.25">
      <c r="A7412" s="349" t="s">
        <v>4513</v>
      </c>
      <c r="B7412" s="349" t="s">
        <v>7679</v>
      </c>
      <c r="C7412" s="349" t="s">
        <v>7948</v>
      </c>
      <c r="D7412" s="349" t="s">
        <v>7949</v>
      </c>
      <c r="E7412" s="350" t="s">
        <v>24</v>
      </c>
      <c r="F7412" s="349" t="s">
        <v>24</v>
      </c>
      <c r="G7412" s="349">
        <v>101310</v>
      </c>
      <c r="H7412" s="349" t="s">
        <v>8474</v>
      </c>
      <c r="I7412" s="349" t="s">
        <v>806</v>
      </c>
      <c r="J7412" s="349" t="s">
        <v>1137</v>
      </c>
      <c r="K7412" s="350">
        <v>46.12</v>
      </c>
      <c r="L7412" s="349" t="s">
        <v>8220</v>
      </c>
    </row>
    <row r="7413" spans="1:12" ht="13.5" x14ac:dyDescent="0.25">
      <c r="A7413" s="349" t="s">
        <v>4513</v>
      </c>
      <c r="B7413" s="349" t="s">
        <v>7679</v>
      </c>
      <c r="C7413" s="349" t="s">
        <v>7948</v>
      </c>
      <c r="D7413" s="349" t="s">
        <v>7949</v>
      </c>
      <c r="E7413" s="350" t="s">
        <v>24</v>
      </c>
      <c r="F7413" s="349" t="s">
        <v>24</v>
      </c>
      <c r="G7413" s="349">
        <v>101311</v>
      </c>
      <c r="H7413" s="349" t="s">
        <v>8475</v>
      </c>
      <c r="I7413" s="349" t="s">
        <v>806</v>
      </c>
      <c r="J7413" s="349" t="s">
        <v>1137</v>
      </c>
      <c r="K7413" s="350">
        <v>36.04</v>
      </c>
      <c r="L7413" s="349" t="s">
        <v>8220</v>
      </c>
    </row>
    <row r="7414" spans="1:12" ht="13.5" x14ac:dyDescent="0.25">
      <c r="A7414" s="349" t="s">
        <v>4513</v>
      </c>
      <c r="B7414" s="349" t="s">
        <v>7679</v>
      </c>
      <c r="C7414" s="349" t="s">
        <v>7948</v>
      </c>
      <c r="D7414" s="349" t="s">
        <v>7949</v>
      </c>
      <c r="E7414" s="350" t="s">
        <v>24</v>
      </c>
      <c r="F7414" s="349" t="s">
        <v>24</v>
      </c>
      <c r="G7414" s="349">
        <v>101312</v>
      </c>
      <c r="H7414" s="349" t="s">
        <v>8476</v>
      </c>
      <c r="I7414" s="349" t="s">
        <v>806</v>
      </c>
      <c r="J7414" s="349" t="s">
        <v>1137</v>
      </c>
      <c r="K7414" s="350">
        <v>25.62</v>
      </c>
      <c r="L7414" s="349" t="s">
        <v>8220</v>
      </c>
    </row>
    <row r="7415" spans="1:12" ht="13.5" x14ac:dyDescent="0.25">
      <c r="A7415" s="349" t="s">
        <v>4513</v>
      </c>
      <c r="B7415" s="349" t="s">
        <v>7679</v>
      </c>
      <c r="C7415" s="349" t="s">
        <v>7948</v>
      </c>
      <c r="D7415" s="349" t="s">
        <v>7949</v>
      </c>
      <c r="E7415" s="350" t="s">
        <v>24</v>
      </c>
      <c r="F7415" s="349" t="s">
        <v>24</v>
      </c>
      <c r="G7415" s="349">
        <v>101313</v>
      </c>
      <c r="H7415" s="349" t="s">
        <v>8477</v>
      </c>
      <c r="I7415" s="349" t="s">
        <v>806</v>
      </c>
      <c r="J7415" s="349" t="s">
        <v>1137</v>
      </c>
      <c r="K7415" s="350">
        <v>120.84</v>
      </c>
      <c r="L7415" s="349" t="s">
        <v>8220</v>
      </c>
    </row>
    <row r="7416" spans="1:12" ht="13.5" x14ac:dyDescent="0.25">
      <c r="A7416" s="349" t="s">
        <v>4513</v>
      </c>
      <c r="B7416" s="349" t="s">
        <v>7679</v>
      </c>
      <c r="C7416" s="349" t="s">
        <v>7948</v>
      </c>
      <c r="D7416" s="349" t="s">
        <v>7949</v>
      </c>
      <c r="E7416" s="350" t="s">
        <v>24</v>
      </c>
      <c r="F7416" s="349" t="s">
        <v>24</v>
      </c>
      <c r="G7416" s="349">
        <v>101314</v>
      </c>
      <c r="H7416" s="349" t="s">
        <v>8478</v>
      </c>
      <c r="I7416" s="349" t="s">
        <v>806</v>
      </c>
      <c r="J7416" s="349" t="s">
        <v>1137</v>
      </c>
      <c r="K7416" s="350">
        <v>117.35</v>
      </c>
      <c r="L7416" s="349" t="s">
        <v>8220</v>
      </c>
    </row>
    <row r="7417" spans="1:12" ht="13.5" x14ac:dyDescent="0.25">
      <c r="A7417" s="349" t="s">
        <v>4513</v>
      </c>
      <c r="B7417" s="349" t="s">
        <v>7679</v>
      </c>
      <c r="C7417" s="349" t="s">
        <v>7948</v>
      </c>
      <c r="D7417" s="349" t="s">
        <v>7949</v>
      </c>
      <c r="E7417" s="350" t="s">
        <v>24</v>
      </c>
      <c r="F7417" s="349" t="s">
        <v>24</v>
      </c>
      <c r="G7417" s="349">
        <v>101315</v>
      </c>
      <c r="H7417" s="349" t="s">
        <v>8479</v>
      </c>
      <c r="I7417" s="349" t="s">
        <v>806</v>
      </c>
      <c r="J7417" s="349" t="s">
        <v>1137</v>
      </c>
      <c r="K7417" s="350">
        <v>114.95</v>
      </c>
      <c r="L7417" s="349" t="s">
        <v>8220</v>
      </c>
    </row>
    <row r="7418" spans="1:12" ht="13.5" x14ac:dyDescent="0.25">
      <c r="A7418" s="349" t="s">
        <v>4513</v>
      </c>
      <c r="B7418" s="349" t="s">
        <v>7679</v>
      </c>
      <c r="C7418" s="349" t="s">
        <v>7948</v>
      </c>
      <c r="D7418" s="349" t="s">
        <v>7949</v>
      </c>
      <c r="E7418" s="350" t="s">
        <v>24</v>
      </c>
      <c r="F7418" s="349" t="s">
        <v>24</v>
      </c>
      <c r="G7418" s="349">
        <v>101316</v>
      </c>
      <c r="H7418" s="349" t="s">
        <v>8480</v>
      </c>
      <c r="I7418" s="349" t="s">
        <v>806</v>
      </c>
      <c r="J7418" s="349" t="s">
        <v>1137</v>
      </c>
      <c r="K7418" s="350">
        <v>47.65</v>
      </c>
      <c r="L7418" s="349" t="s">
        <v>8220</v>
      </c>
    </row>
    <row r="7419" spans="1:12" ht="13.5" x14ac:dyDescent="0.25">
      <c r="A7419" s="349" t="s">
        <v>4513</v>
      </c>
      <c r="B7419" s="349" t="s">
        <v>7679</v>
      </c>
      <c r="C7419" s="349" t="s">
        <v>7948</v>
      </c>
      <c r="D7419" s="349" t="s">
        <v>7949</v>
      </c>
      <c r="E7419" s="350" t="s">
        <v>24</v>
      </c>
      <c r="F7419" s="349" t="s">
        <v>24</v>
      </c>
      <c r="G7419" s="349">
        <v>101317</v>
      </c>
      <c r="H7419" s="349" t="s">
        <v>8481</v>
      </c>
      <c r="I7419" s="349" t="s">
        <v>806</v>
      </c>
      <c r="J7419" s="349" t="s">
        <v>1137</v>
      </c>
      <c r="K7419" s="350">
        <v>276.70999999999998</v>
      </c>
      <c r="L7419" s="349" t="s">
        <v>8220</v>
      </c>
    </row>
    <row r="7420" spans="1:12" ht="13.5" x14ac:dyDescent="0.25">
      <c r="A7420" s="349" t="s">
        <v>4513</v>
      </c>
      <c r="B7420" s="349" t="s">
        <v>7679</v>
      </c>
      <c r="C7420" s="349" t="s">
        <v>7948</v>
      </c>
      <c r="D7420" s="349" t="s">
        <v>7949</v>
      </c>
      <c r="E7420" s="350" t="s">
        <v>24</v>
      </c>
      <c r="F7420" s="349" t="s">
        <v>24</v>
      </c>
      <c r="G7420" s="349">
        <v>101318</v>
      </c>
      <c r="H7420" s="349" t="s">
        <v>8482</v>
      </c>
      <c r="I7420" s="349" t="s">
        <v>806</v>
      </c>
      <c r="J7420" s="349" t="s">
        <v>1137</v>
      </c>
      <c r="K7420" s="350">
        <v>554.16999999999996</v>
      </c>
      <c r="L7420" s="349" t="s">
        <v>8220</v>
      </c>
    </row>
    <row r="7421" spans="1:12" ht="13.5" x14ac:dyDescent="0.25">
      <c r="A7421" s="349" t="s">
        <v>4513</v>
      </c>
      <c r="B7421" s="349" t="s">
        <v>7679</v>
      </c>
      <c r="C7421" s="349" t="s">
        <v>7948</v>
      </c>
      <c r="D7421" s="349" t="s">
        <v>7949</v>
      </c>
      <c r="E7421" s="350" t="s">
        <v>24</v>
      </c>
      <c r="F7421" s="349" t="s">
        <v>24</v>
      </c>
      <c r="G7421" s="349">
        <v>101319</v>
      </c>
      <c r="H7421" s="349" t="s">
        <v>8483</v>
      </c>
      <c r="I7421" s="349" t="s">
        <v>806</v>
      </c>
      <c r="J7421" s="349" t="s">
        <v>1137</v>
      </c>
      <c r="K7421" s="350">
        <v>80.03</v>
      </c>
      <c r="L7421" s="349" t="s">
        <v>8220</v>
      </c>
    </row>
    <row r="7422" spans="1:12" ht="13.5" x14ac:dyDescent="0.25">
      <c r="A7422" s="349" t="s">
        <v>4513</v>
      </c>
      <c r="B7422" s="349" t="s">
        <v>7679</v>
      </c>
      <c r="C7422" s="349" t="s">
        <v>7948</v>
      </c>
      <c r="D7422" s="349" t="s">
        <v>7949</v>
      </c>
      <c r="E7422" s="350" t="s">
        <v>24</v>
      </c>
      <c r="F7422" s="349" t="s">
        <v>24</v>
      </c>
      <c r="G7422" s="349">
        <v>101320</v>
      </c>
      <c r="H7422" s="349" t="s">
        <v>8484</v>
      </c>
      <c r="I7422" s="349" t="s">
        <v>806</v>
      </c>
      <c r="J7422" s="349" t="s">
        <v>1137</v>
      </c>
      <c r="K7422" s="350">
        <v>28.86</v>
      </c>
      <c r="L7422" s="349" t="s">
        <v>8220</v>
      </c>
    </row>
    <row r="7423" spans="1:12" ht="13.5" x14ac:dyDescent="0.25">
      <c r="A7423" s="349" t="s">
        <v>4513</v>
      </c>
      <c r="B7423" s="349" t="s">
        <v>7679</v>
      </c>
      <c r="C7423" s="349" t="s">
        <v>7948</v>
      </c>
      <c r="D7423" s="349" t="s">
        <v>7949</v>
      </c>
      <c r="E7423" s="350" t="s">
        <v>24</v>
      </c>
      <c r="F7423" s="349" t="s">
        <v>24</v>
      </c>
      <c r="G7423" s="349">
        <v>101322</v>
      </c>
      <c r="H7423" s="349" t="s">
        <v>8485</v>
      </c>
      <c r="I7423" s="349" t="s">
        <v>806</v>
      </c>
      <c r="J7423" s="349" t="s">
        <v>1137</v>
      </c>
      <c r="K7423" s="350">
        <v>23.08</v>
      </c>
      <c r="L7423" s="349" t="s">
        <v>8220</v>
      </c>
    </row>
    <row r="7424" spans="1:12" ht="13.5" x14ac:dyDescent="0.25">
      <c r="A7424" s="349" t="s">
        <v>4513</v>
      </c>
      <c r="B7424" s="349" t="s">
        <v>7679</v>
      </c>
      <c r="C7424" s="349" t="s">
        <v>7948</v>
      </c>
      <c r="D7424" s="349" t="s">
        <v>7949</v>
      </c>
      <c r="E7424" s="350" t="s">
        <v>24</v>
      </c>
      <c r="F7424" s="349" t="s">
        <v>24</v>
      </c>
      <c r="G7424" s="349">
        <v>101323</v>
      </c>
      <c r="H7424" s="349" t="s">
        <v>8486</v>
      </c>
      <c r="I7424" s="349" t="s">
        <v>806</v>
      </c>
      <c r="J7424" s="349" t="s">
        <v>1137</v>
      </c>
      <c r="K7424" s="350">
        <v>54.28</v>
      </c>
      <c r="L7424" s="349" t="s">
        <v>8220</v>
      </c>
    </row>
    <row r="7425" spans="1:12" ht="13.5" x14ac:dyDescent="0.25">
      <c r="A7425" s="349" t="s">
        <v>4513</v>
      </c>
      <c r="B7425" s="349" t="s">
        <v>7679</v>
      </c>
      <c r="C7425" s="349" t="s">
        <v>7948</v>
      </c>
      <c r="D7425" s="349" t="s">
        <v>7949</v>
      </c>
      <c r="E7425" s="350" t="s">
        <v>24</v>
      </c>
      <c r="F7425" s="349" t="s">
        <v>24</v>
      </c>
      <c r="G7425" s="349">
        <v>101324</v>
      </c>
      <c r="H7425" s="349" t="s">
        <v>8487</v>
      </c>
      <c r="I7425" s="349" t="s">
        <v>806</v>
      </c>
      <c r="J7425" s="349" t="s">
        <v>1137</v>
      </c>
      <c r="K7425" s="350">
        <v>14.65</v>
      </c>
      <c r="L7425" s="349" t="s">
        <v>8220</v>
      </c>
    </row>
    <row r="7426" spans="1:12" ht="13.5" x14ac:dyDescent="0.25">
      <c r="A7426" s="349" t="s">
        <v>4513</v>
      </c>
      <c r="B7426" s="349" t="s">
        <v>7679</v>
      </c>
      <c r="C7426" s="349" t="s">
        <v>7948</v>
      </c>
      <c r="D7426" s="349" t="s">
        <v>7949</v>
      </c>
      <c r="E7426" s="350" t="s">
        <v>24</v>
      </c>
      <c r="F7426" s="349" t="s">
        <v>24</v>
      </c>
      <c r="G7426" s="349">
        <v>101325</v>
      </c>
      <c r="H7426" s="349" t="s">
        <v>8488</v>
      </c>
      <c r="I7426" s="349" t="s">
        <v>806</v>
      </c>
      <c r="J7426" s="349" t="s">
        <v>1137</v>
      </c>
      <c r="K7426" s="350">
        <v>44.86</v>
      </c>
      <c r="L7426" s="349" t="s">
        <v>8220</v>
      </c>
    </row>
    <row r="7427" spans="1:12" ht="13.5" x14ac:dyDescent="0.25">
      <c r="A7427" s="349" t="s">
        <v>4513</v>
      </c>
      <c r="B7427" s="349" t="s">
        <v>7679</v>
      </c>
      <c r="C7427" s="349" t="s">
        <v>7948</v>
      </c>
      <c r="D7427" s="349" t="s">
        <v>7949</v>
      </c>
      <c r="E7427" s="350" t="s">
        <v>24</v>
      </c>
      <c r="F7427" s="349" t="s">
        <v>24</v>
      </c>
      <c r="G7427" s="349">
        <v>101326</v>
      </c>
      <c r="H7427" s="349" t="s">
        <v>8489</v>
      </c>
      <c r="I7427" s="349" t="s">
        <v>806</v>
      </c>
      <c r="J7427" s="349" t="s">
        <v>1137</v>
      </c>
      <c r="K7427" s="350">
        <v>11.45</v>
      </c>
      <c r="L7427" s="349" t="s">
        <v>8220</v>
      </c>
    </row>
    <row r="7428" spans="1:12" ht="13.5" x14ac:dyDescent="0.25">
      <c r="A7428" s="349" t="s">
        <v>4513</v>
      </c>
      <c r="B7428" s="349" t="s">
        <v>7679</v>
      </c>
      <c r="C7428" s="349" t="s">
        <v>7948</v>
      </c>
      <c r="D7428" s="349" t="s">
        <v>7949</v>
      </c>
      <c r="E7428" s="350" t="s">
        <v>24</v>
      </c>
      <c r="F7428" s="349" t="s">
        <v>24</v>
      </c>
      <c r="G7428" s="349">
        <v>101327</v>
      </c>
      <c r="H7428" s="349" t="s">
        <v>8490</v>
      </c>
      <c r="I7428" s="349" t="s">
        <v>806</v>
      </c>
      <c r="J7428" s="349" t="s">
        <v>1137</v>
      </c>
      <c r="K7428" s="350">
        <v>14.59</v>
      </c>
      <c r="L7428" s="349" t="s">
        <v>8220</v>
      </c>
    </row>
    <row r="7429" spans="1:12" ht="13.5" x14ac:dyDescent="0.25">
      <c r="A7429" s="349" t="s">
        <v>4513</v>
      </c>
      <c r="B7429" s="349" t="s">
        <v>7679</v>
      </c>
      <c r="C7429" s="349" t="s">
        <v>7948</v>
      </c>
      <c r="D7429" s="349" t="s">
        <v>7949</v>
      </c>
      <c r="E7429" s="350" t="s">
        <v>24</v>
      </c>
      <c r="F7429" s="349" t="s">
        <v>24</v>
      </c>
      <c r="G7429" s="349">
        <v>101328</v>
      </c>
      <c r="H7429" s="349" t="s">
        <v>8491</v>
      </c>
      <c r="I7429" s="349" t="s">
        <v>806</v>
      </c>
      <c r="J7429" s="349" t="s">
        <v>1137</v>
      </c>
      <c r="K7429" s="350">
        <v>17.54</v>
      </c>
      <c r="L7429" s="349" t="s">
        <v>8220</v>
      </c>
    </row>
    <row r="7430" spans="1:12" ht="13.5" x14ac:dyDescent="0.25">
      <c r="A7430" s="349" t="s">
        <v>4513</v>
      </c>
      <c r="B7430" s="349" t="s">
        <v>7679</v>
      </c>
      <c r="C7430" s="349" t="s">
        <v>7948</v>
      </c>
      <c r="D7430" s="349" t="s">
        <v>7949</v>
      </c>
      <c r="E7430" s="350" t="s">
        <v>24</v>
      </c>
      <c r="F7430" s="349" t="s">
        <v>24</v>
      </c>
      <c r="G7430" s="349">
        <v>101329</v>
      </c>
      <c r="H7430" s="349" t="s">
        <v>8492</v>
      </c>
      <c r="I7430" s="349" t="s">
        <v>806</v>
      </c>
      <c r="J7430" s="349" t="s">
        <v>1137</v>
      </c>
      <c r="K7430" s="350">
        <v>54.71</v>
      </c>
      <c r="L7430" s="349" t="s">
        <v>8220</v>
      </c>
    </row>
    <row r="7431" spans="1:12" ht="13.5" x14ac:dyDescent="0.25">
      <c r="A7431" s="349" t="s">
        <v>4513</v>
      </c>
      <c r="B7431" s="349" t="s">
        <v>7679</v>
      </c>
      <c r="C7431" s="349" t="s">
        <v>7948</v>
      </c>
      <c r="D7431" s="349" t="s">
        <v>7949</v>
      </c>
      <c r="E7431" s="350" t="s">
        <v>24</v>
      </c>
      <c r="F7431" s="349" t="s">
        <v>24</v>
      </c>
      <c r="G7431" s="349">
        <v>101330</v>
      </c>
      <c r="H7431" s="349" t="s">
        <v>8493</v>
      </c>
      <c r="I7431" s="349" t="s">
        <v>806</v>
      </c>
      <c r="J7431" s="349" t="s">
        <v>1137</v>
      </c>
      <c r="K7431" s="350">
        <v>45.08</v>
      </c>
      <c r="L7431" s="349" t="s">
        <v>8220</v>
      </c>
    </row>
    <row r="7432" spans="1:12" ht="13.5" x14ac:dyDescent="0.25">
      <c r="A7432" s="349" t="s">
        <v>4513</v>
      </c>
      <c r="B7432" s="349" t="s">
        <v>7679</v>
      </c>
      <c r="C7432" s="349" t="s">
        <v>7948</v>
      </c>
      <c r="D7432" s="349" t="s">
        <v>7949</v>
      </c>
      <c r="E7432" s="350" t="s">
        <v>24</v>
      </c>
      <c r="F7432" s="349" t="s">
        <v>24</v>
      </c>
      <c r="G7432" s="349">
        <v>101331</v>
      </c>
      <c r="H7432" s="349" t="s">
        <v>8494</v>
      </c>
      <c r="I7432" s="349" t="s">
        <v>806</v>
      </c>
      <c r="J7432" s="349" t="s">
        <v>1137</v>
      </c>
      <c r="K7432" s="350">
        <v>41.52</v>
      </c>
      <c r="L7432" s="349" t="s">
        <v>8220</v>
      </c>
    </row>
    <row r="7433" spans="1:12" ht="13.5" x14ac:dyDescent="0.25">
      <c r="A7433" s="349" t="s">
        <v>4513</v>
      </c>
      <c r="B7433" s="349" t="s">
        <v>7679</v>
      </c>
      <c r="C7433" s="349" t="s">
        <v>7948</v>
      </c>
      <c r="D7433" s="349" t="s">
        <v>7949</v>
      </c>
      <c r="E7433" s="350" t="s">
        <v>24</v>
      </c>
      <c r="F7433" s="349" t="s">
        <v>24</v>
      </c>
      <c r="G7433" s="349">
        <v>101332</v>
      </c>
      <c r="H7433" s="349" t="s">
        <v>8495</v>
      </c>
      <c r="I7433" s="349" t="s">
        <v>806</v>
      </c>
      <c r="J7433" s="349" t="s">
        <v>1137</v>
      </c>
      <c r="K7433" s="350">
        <v>11.74</v>
      </c>
      <c r="L7433" s="349" t="s">
        <v>8220</v>
      </c>
    </row>
    <row r="7434" spans="1:12" ht="13.5" x14ac:dyDescent="0.25">
      <c r="A7434" s="349" t="s">
        <v>4513</v>
      </c>
      <c r="B7434" s="349" t="s">
        <v>7679</v>
      </c>
      <c r="C7434" s="349" t="s">
        <v>7948</v>
      </c>
      <c r="D7434" s="349" t="s">
        <v>7949</v>
      </c>
      <c r="E7434" s="350" t="s">
        <v>24</v>
      </c>
      <c r="F7434" s="349" t="s">
        <v>24</v>
      </c>
      <c r="G7434" s="349">
        <v>101333</v>
      </c>
      <c r="H7434" s="349" t="s">
        <v>8496</v>
      </c>
      <c r="I7434" s="349" t="s">
        <v>806</v>
      </c>
      <c r="J7434" s="349" t="s">
        <v>1137</v>
      </c>
      <c r="K7434" s="350">
        <v>34.369999999999997</v>
      </c>
      <c r="L7434" s="349" t="s">
        <v>8220</v>
      </c>
    </row>
    <row r="7435" spans="1:12" ht="13.5" x14ac:dyDescent="0.25">
      <c r="A7435" s="349" t="s">
        <v>4513</v>
      </c>
      <c r="B7435" s="349" t="s">
        <v>7679</v>
      </c>
      <c r="C7435" s="349" t="s">
        <v>7948</v>
      </c>
      <c r="D7435" s="349" t="s">
        <v>7949</v>
      </c>
      <c r="E7435" s="350" t="s">
        <v>24</v>
      </c>
      <c r="F7435" s="349" t="s">
        <v>24</v>
      </c>
      <c r="G7435" s="349">
        <v>101334</v>
      </c>
      <c r="H7435" s="349" t="s">
        <v>8497</v>
      </c>
      <c r="I7435" s="349" t="s">
        <v>806</v>
      </c>
      <c r="J7435" s="349" t="s">
        <v>1137</v>
      </c>
      <c r="K7435" s="350">
        <v>76.22</v>
      </c>
      <c r="L7435" s="349" t="s">
        <v>8220</v>
      </c>
    </row>
    <row r="7436" spans="1:12" ht="13.5" x14ac:dyDescent="0.25">
      <c r="A7436" s="349" t="s">
        <v>4513</v>
      </c>
      <c r="B7436" s="349" t="s">
        <v>7679</v>
      </c>
      <c r="C7436" s="349" t="s">
        <v>7948</v>
      </c>
      <c r="D7436" s="349" t="s">
        <v>7949</v>
      </c>
      <c r="E7436" s="350" t="s">
        <v>24</v>
      </c>
      <c r="F7436" s="349" t="s">
        <v>24</v>
      </c>
      <c r="G7436" s="349">
        <v>101335</v>
      </c>
      <c r="H7436" s="349" t="s">
        <v>8498</v>
      </c>
      <c r="I7436" s="349" t="s">
        <v>806</v>
      </c>
      <c r="J7436" s="349" t="s">
        <v>1137</v>
      </c>
      <c r="K7436" s="350">
        <v>13.05</v>
      </c>
      <c r="L7436" s="349" t="s">
        <v>8220</v>
      </c>
    </row>
    <row r="7437" spans="1:12" ht="13.5" x14ac:dyDescent="0.25">
      <c r="A7437" s="349" t="s">
        <v>4513</v>
      </c>
      <c r="B7437" s="349" t="s">
        <v>7679</v>
      </c>
      <c r="C7437" s="349" t="s">
        <v>7948</v>
      </c>
      <c r="D7437" s="349" t="s">
        <v>7949</v>
      </c>
      <c r="E7437" s="350" t="s">
        <v>24</v>
      </c>
      <c r="F7437" s="349" t="s">
        <v>24</v>
      </c>
      <c r="G7437" s="349">
        <v>101336</v>
      </c>
      <c r="H7437" s="349" t="s">
        <v>8499</v>
      </c>
      <c r="I7437" s="349" t="s">
        <v>806</v>
      </c>
      <c r="J7437" s="349" t="s">
        <v>1137</v>
      </c>
      <c r="K7437" s="350">
        <v>49.19</v>
      </c>
      <c r="L7437" s="349" t="s">
        <v>8220</v>
      </c>
    </row>
    <row r="7438" spans="1:12" ht="13.5" x14ac:dyDescent="0.25">
      <c r="A7438" s="349" t="s">
        <v>4513</v>
      </c>
      <c r="B7438" s="349" t="s">
        <v>7679</v>
      </c>
      <c r="C7438" s="349" t="s">
        <v>7948</v>
      </c>
      <c r="D7438" s="349" t="s">
        <v>7949</v>
      </c>
      <c r="E7438" s="350" t="s">
        <v>24</v>
      </c>
      <c r="F7438" s="349" t="s">
        <v>24</v>
      </c>
      <c r="G7438" s="349">
        <v>101337</v>
      </c>
      <c r="H7438" s="349" t="s">
        <v>8500</v>
      </c>
      <c r="I7438" s="349" t="s">
        <v>806</v>
      </c>
      <c r="J7438" s="349" t="s">
        <v>1137</v>
      </c>
      <c r="K7438" s="350">
        <v>19.059999999999999</v>
      </c>
      <c r="L7438" s="349" t="s">
        <v>8220</v>
      </c>
    </row>
    <row r="7439" spans="1:12" ht="13.5" x14ac:dyDescent="0.25">
      <c r="A7439" s="349" t="s">
        <v>4513</v>
      </c>
      <c r="B7439" s="349" t="s">
        <v>7679</v>
      </c>
      <c r="C7439" s="349" t="s">
        <v>7948</v>
      </c>
      <c r="D7439" s="349" t="s">
        <v>7949</v>
      </c>
      <c r="E7439" s="350" t="s">
        <v>24</v>
      </c>
      <c r="F7439" s="349" t="s">
        <v>24</v>
      </c>
      <c r="G7439" s="349">
        <v>101338</v>
      </c>
      <c r="H7439" s="349" t="s">
        <v>8501</v>
      </c>
      <c r="I7439" s="349" t="s">
        <v>806</v>
      </c>
      <c r="J7439" s="349" t="s">
        <v>1137</v>
      </c>
      <c r="K7439" s="350">
        <v>30.52</v>
      </c>
      <c r="L7439" s="349" t="s">
        <v>8220</v>
      </c>
    </row>
    <row r="7440" spans="1:12" ht="13.5" x14ac:dyDescent="0.25">
      <c r="A7440" s="349" t="s">
        <v>4513</v>
      </c>
      <c r="B7440" s="349" t="s">
        <v>7679</v>
      </c>
      <c r="C7440" s="349" t="s">
        <v>7948</v>
      </c>
      <c r="D7440" s="349" t="s">
        <v>7949</v>
      </c>
      <c r="E7440" s="350" t="s">
        <v>24</v>
      </c>
      <c r="F7440" s="349" t="s">
        <v>24</v>
      </c>
      <c r="G7440" s="349">
        <v>101339</v>
      </c>
      <c r="H7440" s="349" t="s">
        <v>8502</v>
      </c>
      <c r="I7440" s="349" t="s">
        <v>806</v>
      </c>
      <c r="J7440" s="349" t="s">
        <v>1137</v>
      </c>
      <c r="K7440" s="350">
        <v>22.49</v>
      </c>
      <c r="L7440" s="349" t="s">
        <v>8220</v>
      </c>
    </row>
    <row r="7441" spans="1:12" ht="13.5" x14ac:dyDescent="0.25">
      <c r="A7441" s="349" t="s">
        <v>4513</v>
      </c>
      <c r="B7441" s="349" t="s">
        <v>7679</v>
      </c>
      <c r="C7441" s="349" t="s">
        <v>7948</v>
      </c>
      <c r="D7441" s="349" t="s">
        <v>7949</v>
      </c>
      <c r="E7441" s="350" t="s">
        <v>24</v>
      </c>
      <c r="F7441" s="349" t="s">
        <v>24</v>
      </c>
      <c r="G7441" s="349">
        <v>101340</v>
      </c>
      <c r="H7441" s="349" t="s">
        <v>8503</v>
      </c>
      <c r="I7441" s="349" t="s">
        <v>806</v>
      </c>
      <c r="J7441" s="349" t="s">
        <v>1137</v>
      </c>
      <c r="K7441" s="350">
        <v>21.71</v>
      </c>
      <c r="L7441" s="349" t="s">
        <v>8220</v>
      </c>
    </row>
    <row r="7442" spans="1:12" ht="13.5" x14ac:dyDescent="0.25">
      <c r="A7442" s="349" t="s">
        <v>4513</v>
      </c>
      <c r="B7442" s="349" t="s">
        <v>7679</v>
      </c>
      <c r="C7442" s="349" t="s">
        <v>7948</v>
      </c>
      <c r="D7442" s="349" t="s">
        <v>7949</v>
      </c>
      <c r="E7442" s="350" t="s">
        <v>24</v>
      </c>
      <c r="F7442" s="349" t="s">
        <v>24</v>
      </c>
      <c r="G7442" s="349">
        <v>101341</v>
      </c>
      <c r="H7442" s="349" t="s">
        <v>8504</v>
      </c>
      <c r="I7442" s="349" t="s">
        <v>806</v>
      </c>
      <c r="J7442" s="349" t="s">
        <v>1137</v>
      </c>
      <c r="K7442" s="350">
        <v>26.27</v>
      </c>
      <c r="L7442" s="349" t="s">
        <v>8220</v>
      </c>
    </row>
    <row r="7443" spans="1:12" ht="13.5" x14ac:dyDescent="0.25">
      <c r="A7443" s="349" t="s">
        <v>4513</v>
      </c>
      <c r="B7443" s="349" t="s">
        <v>7679</v>
      </c>
      <c r="C7443" s="349" t="s">
        <v>7948</v>
      </c>
      <c r="D7443" s="349" t="s">
        <v>7949</v>
      </c>
      <c r="E7443" s="350" t="s">
        <v>24</v>
      </c>
      <c r="F7443" s="349" t="s">
        <v>24</v>
      </c>
      <c r="G7443" s="349">
        <v>101342</v>
      </c>
      <c r="H7443" s="349" t="s">
        <v>8505</v>
      </c>
      <c r="I7443" s="349" t="s">
        <v>806</v>
      </c>
      <c r="J7443" s="349" t="s">
        <v>1137</v>
      </c>
      <c r="K7443" s="350">
        <v>27.68</v>
      </c>
      <c r="L7443" s="349" t="s">
        <v>8220</v>
      </c>
    </row>
    <row r="7444" spans="1:12" ht="13.5" x14ac:dyDescent="0.25">
      <c r="A7444" s="349" t="s">
        <v>4513</v>
      </c>
      <c r="B7444" s="349" t="s">
        <v>7679</v>
      </c>
      <c r="C7444" s="349" t="s">
        <v>7948</v>
      </c>
      <c r="D7444" s="349" t="s">
        <v>7949</v>
      </c>
      <c r="E7444" s="350" t="s">
        <v>24</v>
      </c>
      <c r="F7444" s="349" t="s">
        <v>24</v>
      </c>
      <c r="G7444" s="349">
        <v>101343</v>
      </c>
      <c r="H7444" s="349" t="s">
        <v>8506</v>
      </c>
      <c r="I7444" s="349" t="s">
        <v>806</v>
      </c>
      <c r="J7444" s="349" t="s">
        <v>1137</v>
      </c>
      <c r="K7444" s="350">
        <v>42.05</v>
      </c>
      <c r="L7444" s="349" t="s">
        <v>8220</v>
      </c>
    </row>
    <row r="7445" spans="1:12" ht="13.5" x14ac:dyDescent="0.25">
      <c r="A7445" s="349" t="s">
        <v>4513</v>
      </c>
      <c r="B7445" s="349" t="s">
        <v>7679</v>
      </c>
      <c r="C7445" s="349" t="s">
        <v>7948</v>
      </c>
      <c r="D7445" s="349" t="s">
        <v>7949</v>
      </c>
      <c r="E7445" s="350" t="s">
        <v>24</v>
      </c>
      <c r="F7445" s="349" t="s">
        <v>24</v>
      </c>
      <c r="G7445" s="349">
        <v>101344</v>
      </c>
      <c r="H7445" s="349" t="s">
        <v>8507</v>
      </c>
      <c r="I7445" s="349" t="s">
        <v>806</v>
      </c>
      <c r="J7445" s="349" t="s">
        <v>1137</v>
      </c>
      <c r="K7445" s="350">
        <v>47.33</v>
      </c>
      <c r="L7445" s="349" t="s">
        <v>8220</v>
      </c>
    </row>
    <row r="7446" spans="1:12" ht="13.5" x14ac:dyDescent="0.25">
      <c r="A7446" s="349" t="s">
        <v>4513</v>
      </c>
      <c r="B7446" s="349" t="s">
        <v>7679</v>
      </c>
      <c r="C7446" s="349" t="s">
        <v>7948</v>
      </c>
      <c r="D7446" s="349" t="s">
        <v>7949</v>
      </c>
      <c r="E7446" s="350" t="s">
        <v>24</v>
      </c>
      <c r="F7446" s="349" t="s">
        <v>24</v>
      </c>
      <c r="G7446" s="349">
        <v>101345</v>
      </c>
      <c r="H7446" s="349" t="s">
        <v>8508</v>
      </c>
      <c r="I7446" s="349" t="s">
        <v>806</v>
      </c>
      <c r="J7446" s="349" t="s">
        <v>1137</v>
      </c>
      <c r="K7446" s="350">
        <v>88.32</v>
      </c>
      <c r="L7446" s="349" t="s">
        <v>8220</v>
      </c>
    </row>
    <row r="7447" spans="1:12" ht="13.5" x14ac:dyDescent="0.25">
      <c r="A7447" s="349" t="s">
        <v>4513</v>
      </c>
      <c r="B7447" s="349" t="s">
        <v>7679</v>
      </c>
      <c r="C7447" s="349" t="s">
        <v>7948</v>
      </c>
      <c r="D7447" s="349" t="s">
        <v>7949</v>
      </c>
      <c r="E7447" s="350" t="s">
        <v>24</v>
      </c>
      <c r="F7447" s="349" t="s">
        <v>24</v>
      </c>
      <c r="G7447" s="349">
        <v>101346</v>
      </c>
      <c r="H7447" s="349" t="s">
        <v>8509</v>
      </c>
      <c r="I7447" s="349" t="s">
        <v>806</v>
      </c>
      <c r="J7447" s="349" t="s">
        <v>1137</v>
      </c>
      <c r="K7447" s="350">
        <v>37.65</v>
      </c>
      <c r="L7447" s="349" t="s">
        <v>8220</v>
      </c>
    </row>
    <row r="7448" spans="1:12" ht="13.5" x14ac:dyDescent="0.25">
      <c r="A7448" s="349" t="s">
        <v>4513</v>
      </c>
      <c r="B7448" s="349" t="s">
        <v>7679</v>
      </c>
      <c r="C7448" s="349" t="s">
        <v>7948</v>
      </c>
      <c r="D7448" s="349" t="s">
        <v>7949</v>
      </c>
      <c r="E7448" s="350" t="s">
        <v>24</v>
      </c>
      <c r="F7448" s="349" t="s">
        <v>24</v>
      </c>
      <c r="G7448" s="349">
        <v>101347</v>
      </c>
      <c r="H7448" s="349" t="s">
        <v>8510</v>
      </c>
      <c r="I7448" s="349" t="s">
        <v>806</v>
      </c>
      <c r="J7448" s="349" t="s">
        <v>1137</v>
      </c>
      <c r="K7448" s="350">
        <v>39.79</v>
      </c>
      <c r="L7448" s="349" t="s">
        <v>8220</v>
      </c>
    </row>
    <row r="7449" spans="1:12" ht="13.5" x14ac:dyDescent="0.25">
      <c r="A7449" s="349" t="s">
        <v>4513</v>
      </c>
      <c r="B7449" s="349" t="s">
        <v>7679</v>
      </c>
      <c r="C7449" s="349" t="s">
        <v>7948</v>
      </c>
      <c r="D7449" s="349" t="s">
        <v>7949</v>
      </c>
      <c r="E7449" s="350" t="s">
        <v>24</v>
      </c>
      <c r="F7449" s="349" t="s">
        <v>24</v>
      </c>
      <c r="G7449" s="349">
        <v>101348</v>
      </c>
      <c r="H7449" s="349" t="s">
        <v>8511</v>
      </c>
      <c r="I7449" s="349" t="s">
        <v>806</v>
      </c>
      <c r="J7449" s="349" t="s">
        <v>1137</v>
      </c>
      <c r="K7449" s="350">
        <v>14.15</v>
      </c>
      <c r="L7449" s="349" t="s">
        <v>8220</v>
      </c>
    </row>
    <row r="7450" spans="1:12" ht="13.5" x14ac:dyDescent="0.25">
      <c r="A7450" s="349" t="s">
        <v>4513</v>
      </c>
      <c r="B7450" s="349" t="s">
        <v>7679</v>
      </c>
      <c r="C7450" s="349" t="s">
        <v>7948</v>
      </c>
      <c r="D7450" s="349" t="s">
        <v>7949</v>
      </c>
      <c r="E7450" s="350" t="s">
        <v>24</v>
      </c>
      <c r="F7450" s="349" t="s">
        <v>24</v>
      </c>
      <c r="G7450" s="349">
        <v>101349</v>
      </c>
      <c r="H7450" s="349" t="s">
        <v>8512</v>
      </c>
      <c r="I7450" s="349" t="s">
        <v>806</v>
      </c>
      <c r="J7450" s="349" t="s">
        <v>1137</v>
      </c>
      <c r="K7450" s="350">
        <v>28.16</v>
      </c>
      <c r="L7450" s="349" t="s">
        <v>8220</v>
      </c>
    </row>
    <row r="7451" spans="1:12" ht="13.5" x14ac:dyDescent="0.25">
      <c r="A7451" s="349" t="s">
        <v>4513</v>
      </c>
      <c r="B7451" s="349" t="s">
        <v>7679</v>
      </c>
      <c r="C7451" s="349" t="s">
        <v>7948</v>
      </c>
      <c r="D7451" s="349" t="s">
        <v>7949</v>
      </c>
      <c r="E7451" s="350" t="s">
        <v>24</v>
      </c>
      <c r="F7451" s="349" t="s">
        <v>24</v>
      </c>
      <c r="G7451" s="349">
        <v>101350</v>
      </c>
      <c r="H7451" s="349" t="s">
        <v>8513</v>
      </c>
      <c r="I7451" s="349" t="s">
        <v>806</v>
      </c>
      <c r="J7451" s="349" t="s">
        <v>1137</v>
      </c>
      <c r="K7451" s="350">
        <v>34.54</v>
      </c>
      <c r="L7451" s="349" t="s">
        <v>8220</v>
      </c>
    </row>
    <row r="7452" spans="1:12" ht="13.5" x14ac:dyDescent="0.25">
      <c r="A7452" s="349" t="s">
        <v>4513</v>
      </c>
      <c r="B7452" s="349" t="s">
        <v>7679</v>
      </c>
      <c r="C7452" s="349" t="s">
        <v>7948</v>
      </c>
      <c r="D7452" s="349" t="s">
        <v>7949</v>
      </c>
      <c r="E7452" s="350" t="s">
        <v>24</v>
      </c>
      <c r="F7452" s="349" t="s">
        <v>24</v>
      </c>
      <c r="G7452" s="349">
        <v>101351</v>
      </c>
      <c r="H7452" s="349" t="s">
        <v>8514</v>
      </c>
      <c r="I7452" s="349" t="s">
        <v>806</v>
      </c>
      <c r="J7452" s="349" t="s">
        <v>1137</v>
      </c>
      <c r="K7452" s="350">
        <v>27.16</v>
      </c>
      <c r="L7452" s="349" t="s">
        <v>8220</v>
      </c>
    </row>
    <row r="7453" spans="1:12" ht="13.5" x14ac:dyDescent="0.25">
      <c r="A7453" s="349" t="s">
        <v>4513</v>
      </c>
      <c r="B7453" s="349" t="s">
        <v>7679</v>
      </c>
      <c r="C7453" s="349" t="s">
        <v>7948</v>
      </c>
      <c r="D7453" s="349" t="s">
        <v>7949</v>
      </c>
      <c r="E7453" s="350" t="s">
        <v>24</v>
      </c>
      <c r="F7453" s="349" t="s">
        <v>24</v>
      </c>
      <c r="G7453" s="349">
        <v>101352</v>
      </c>
      <c r="H7453" s="349" t="s">
        <v>8515</v>
      </c>
      <c r="I7453" s="349" t="s">
        <v>806</v>
      </c>
      <c r="J7453" s="349" t="s">
        <v>1137</v>
      </c>
      <c r="K7453" s="350">
        <v>29.07</v>
      </c>
      <c r="L7453" s="349" t="s">
        <v>8220</v>
      </c>
    </row>
    <row r="7454" spans="1:12" ht="13.5" x14ac:dyDescent="0.25">
      <c r="A7454" s="349" t="s">
        <v>4513</v>
      </c>
      <c r="B7454" s="349" t="s">
        <v>7679</v>
      </c>
      <c r="C7454" s="349" t="s">
        <v>7948</v>
      </c>
      <c r="D7454" s="349" t="s">
        <v>7949</v>
      </c>
      <c r="E7454" s="350" t="s">
        <v>24</v>
      </c>
      <c r="F7454" s="349" t="s">
        <v>24</v>
      </c>
      <c r="G7454" s="349">
        <v>101353</v>
      </c>
      <c r="H7454" s="349" t="s">
        <v>8516</v>
      </c>
      <c r="I7454" s="349" t="s">
        <v>806</v>
      </c>
      <c r="J7454" s="349" t="s">
        <v>1137</v>
      </c>
      <c r="K7454" s="350">
        <v>21.89</v>
      </c>
      <c r="L7454" s="349" t="s">
        <v>8220</v>
      </c>
    </row>
    <row r="7455" spans="1:12" ht="13.5" x14ac:dyDescent="0.25">
      <c r="A7455" s="349" t="s">
        <v>4513</v>
      </c>
      <c r="B7455" s="349" t="s">
        <v>7679</v>
      </c>
      <c r="C7455" s="349" t="s">
        <v>7948</v>
      </c>
      <c r="D7455" s="349" t="s">
        <v>7949</v>
      </c>
      <c r="E7455" s="350" t="s">
        <v>24</v>
      </c>
      <c r="F7455" s="349" t="s">
        <v>24</v>
      </c>
      <c r="G7455" s="349">
        <v>101354</v>
      </c>
      <c r="H7455" s="349" t="s">
        <v>8517</v>
      </c>
      <c r="I7455" s="349" t="s">
        <v>806</v>
      </c>
      <c r="J7455" s="349" t="s">
        <v>1137</v>
      </c>
      <c r="K7455" s="350">
        <v>43.93</v>
      </c>
      <c r="L7455" s="349" t="s">
        <v>8220</v>
      </c>
    </row>
    <row r="7456" spans="1:12" ht="13.5" x14ac:dyDescent="0.25">
      <c r="A7456" s="349" t="s">
        <v>4513</v>
      </c>
      <c r="B7456" s="349" t="s">
        <v>7679</v>
      </c>
      <c r="C7456" s="349" t="s">
        <v>7948</v>
      </c>
      <c r="D7456" s="349" t="s">
        <v>7949</v>
      </c>
      <c r="E7456" s="350" t="s">
        <v>24</v>
      </c>
      <c r="F7456" s="349" t="s">
        <v>24</v>
      </c>
      <c r="G7456" s="349">
        <v>101355</v>
      </c>
      <c r="H7456" s="349" t="s">
        <v>8518</v>
      </c>
      <c r="I7456" s="349" t="s">
        <v>806</v>
      </c>
      <c r="J7456" s="349" t="s">
        <v>1137</v>
      </c>
      <c r="K7456" s="350">
        <v>24.96</v>
      </c>
      <c r="L7456" s="349" t="s">
        <v>8220</v>
      </c>
    </row>
    <row r="7457" spans="1:12" ht="13.5" x14ac:dyDescent="0.25">
      <c r="A7457" s="349" t="s">
        <v>4513</v>
      </c>
      <c r="B7457" s="349" t="s">
        <v>7679</v>
      </c>
      <c r="C7457" s="349" t="s">
        <v>7948</v>
      </c>
      <c r="D7457" s="349" t="s">
        <v>7949</v>
      </c>
      <c r="E7457" s="350" t="s">
        <v>24</v>
      </c>
      <c r="F7457" s="349" t="s">
        <v>24</v>
      </c>
      <c r="G7457" s="349">
        <v>101356</v>
      </c>
      <c r="H7457" s="349" t="s">
        <v>8519</v>
      </c>
      <c r="I7457" s="349" t="s">
        <v>806</v>
      </c>
      <c r="J7457" s="349" t="s">
        <v>1137</v>
      </c>
      <c r="K7457" s="350">
        <v>41.22</v>
      </c>
      <c r="L7457" s="349" t="s">
        <v>8220</v>
      </c>
    </row>
    <row r="7458" spans="1:12" ht="13.5" x14ac:dyDescent="0.25">
      <c r="A7458" s="349" t="s">
        <v>4513</v>
      </c>
      <c r="B7458" s="349" t="s">
        <v>7679</v>
      </c>
      <c r="C7458" s="349" t="s">
        <v>7948</v>
      </c>
      <c r="D7458" s="349" t="s">
        <v>7949</v>
      </c>
      <c r="E7458" s="350" t="s">
        <v>24</v>
      </c>
      <c r="F7458" s="349" t="s">
        <v>24</v>
      </c>
      <c r="G7458" s="349">
        <v>101357</v>
      </c>
      <c r="H7458" s="349" t="s">
        <v>8520</v>
      </c>
      <c r="I7458" s="349" t="s">
        <v>806</v>
      </c>
      <c r="J7458" s="349" t="s">
        <v>1137</v>
      </c>
      <c r="K7458" s="350">
        <v>59.2</v>
      </c>
      <c r="L7458" s="349" t="s">
        <v>8220</v>
      </c>
    </row>
    <row r="7459" spans="1:12" ht="13.5" x14ac:dyDescent="0.25">
      <c r="A7459" s="349" t="s">
        <v>4513</v>
      </c>
      <c r="B7459" s="349" t="s">
        <v>7679</v>
      </c>
      <c r="C7459" s="349" t="s">
        <v>7948</v>
      </c>
      <c r="D7459" s="349" t="s">
        <v>7949</v>
      </c>
      <c r="E7459" s="350" t="s">
        <v>24</v>
      </c>
      <c r="F7459" s="349" t="s">
        <v>24</v>
      </c>
      <c r="G7459" s="349">
        <v>101358</v>
      </c>
      <c r="H7459" s="349" t="s">
        <v>8521</v>
      </c>
      <c r="I7459" s="349" t="s">
        <v>806</v>
      </c>
      <c r="J7459" s="349" t="s">
        <v>1137</v>
      </c>
      <c r="K7459" s="350">
        <v>45.64</v>
      </c>
      <c r="L7459" s="349" t="s">
        <v>8220</v>
      </c>
    </row>
    <row r="7460" spans="1:12" ht="13.5" x14ac:dyDescent="0.25">
      <c r="A7460" s="349" t="s">
        <v>4513</v>
      </c>
      <c r="B7460" s="349" t="s">
        <v>7679</v>
      </c>
      <c r="C7460" s="349" t="s">
        <v>7948</v>
      </c>
      <c r="D7460" s="349" t="s">
        <v>7949</v>
      </c>
      <c r="E7460" s="350" t="s">
        <v>24</v>
      </c>
      <c r="F7460" s="349" t="s">
        <v>24</v>
      </c>
      <c r="G7460" s="349">
        <v>101359</v>
      </c>
      <c r="H7460" s="349" t="s">
        <v>8522</v>
      </c>
      <c r="I7460" s="349" t="s">
        <v>806</v>
      </c>
      <c r="J7460" s="349" t="s">
        <v>1137</v>
      </c>
      <c r="K7460" s="350">
        <v>42.09</v>
      </c>
      <c r="L7460" s="349" t="s">
        <v>8220</v>
      </c>
    </row>
    <row r="7461" spans="1:12" ht="13.5" x14ac:dyDescent="0.25">
      <c r="A7461" s="349" t="s">
        <v>4513</v>
      </c>
      <c r="B7461" s="349" t="s">
        <v>7679</v>
      </c>
      <c r="C7461" s="349" t="s">
        <v>7948</v>
      </c>
      <c r="D7461" s="349" t="s">
        <v>7949</v>
      </c>
      <c r="E7461" s="350" t="s">
        <v>24</v>
      </c>
      <c r="F7461" s="349" t="s">
        <v>24</v>
      </c>
      <c r="G7461" s="349">
        <v>101360</v>
      </c>
      <c r="H7461" s="349" t="s">
        <v>8523</v>
      </c>
      <c r="I7461" s="349" t="s">
        <v>806</v>
      </c>
      <c r="J7461" s="349" t="s">
        <v>1137</v>
      </c>
      <c r="K7461" s="350">
        <v>45.64</v>
      </c>
      <c r="L7461" s="349" t="s">
        <v>8220</v>
      </c>
    </row>
    <row r="7462" spans="1:12" ht="13.5" x14ac:dyDescent="0.25">
      <c r="A7462" s="349" t="s">
        <v>4513</v>
      </c>
      <c r="B7462" s="349" t="s">
        <v>7679</v>
      </c>
      <c r="C7462" s="349" t="s">
        <v>7948</v>
      </c>
      <c r="D7462" s="349" t="s">
        <v>7949</v>
      </c>
      <c r="E7462" s="350" t="s">
        <v>24</v>
      </c>
      <c r="F7462" s="349" t="s">
        <v>24</v>
      </c>
      <c r="G7462" s="349">
        <v>101361</v>
      </c>
      <c r="H7462" s="349" t="s">
        <v>8524</v>
      </c>
      <c r="I7462" s="349" t="s">
        <v>806</v>
      </c>
      <c r="J7462" s="349" t="s">
        <v>1137</v>
      </c>
      <c r="K7462" s="350">
        <v>57.47</v>
      </c>
      <c r="L7462" s="349" t="s">
        <v>8220</v>
      </c>
    </row>
    <row r="7463" spans="1:12" ht="13.5" x14ac:dyDescent="0.25">
      <c r="A7463" s="349" t="s">
        <v>4513</v>
      </c>
      <c r="B7463" s="349" t="s">
        <v>7679</v>
      </c>
      <c r="C7463" s="349" t="s">
        <v>7948</v>
      </c>
      <c r="D7463" s="349" t="s">
        <v>7949</v>
      </c>
      <c r="E7463" s="350" t="s">
        <v>24</v>
      </c>
      <c r="F7463" s="349" t="s">
        <v>24</v>
      </c>
      <c r="G7463" s="349">
        <v>101362</v>
      </c>
      <c r="H7463" s="349" t="s">
        <v>8525</v>
      </c>
      <c r="I7463" s="349" t="s">
        <v>806</v>
      </c>
      <c r="J7463" s="349" t="s">
        <v>1137</v>
      </c>
      <c r="K7463" s="350">
        <v>12.03</v>
      </c>
      <c r="L7463" s="349" t="s">
        <v>8220</v>
      </c>
    </row>
    <row r="7464" spans="1:12" ht="13.5" x14ac:dyDescent="0.25">
      <c r="A7464" s="349" t="s">
        <v>4513</v>
      </c>
      <c r="B7464" s="349" t="s">
        <v>7679</v>
      </c>
      <c r="C7464" s="349" t="s">
        <v>7948</v>
      </c>
      <c r="D7464" s="349" t="s">
        <v>7949</v>
      </c>
      <c r="E7464" s="350" t="s">
        <v>24</v>
      </c>
      <c r="F7464" s="349" t="s">
        <v>24</v>
      </c>
      <c r="G7464" s="349">
        <v>101363</v>
      </c>
      <c r="H7464" s="349" t="s">
        <v>8526</v>
      </c>
      <c r="I7464" s="349" t="s">
        <v>806</v>
      </c>
      <c r="J7464" s="349" t="s">
        <v>1137</v>
      </c>
      <c r="K7464" s="350">
        <v>37.92</v>
      </c>
      <c r="L7464" s="349" t="s">
        <v>8220</v>
      </c>
    </row>
    <row r="7465" spans="1:12" ht="13.5" x14ac:dyDescent="0.25">
      <c r="A7465" s="349" t="s">
        <v>4513</v>
      </c>
      <c r="B7465" s="349" t="s">
        <v>7679</v>
      </c>
      <c r="C7465" s="349" t="s">
        <v>7948</v>
      </c>
      <c r="D7465" s="349" t="s">
        <v>7949</v>
      </c>
      <c r="E7465" s="350" t="s">
        <v>24</v>
      </c>
      <c r="F7465" s="349" t="s">
        <v>24</v>
      </c>
      <c r="G7465" s="349">
        <v>101364</v>
      </c>
      <c r="H7465" s="349" t="s">
        <v>8527</v>
      </c>
      <c r="I7465" s="349" t="s">
        <v>806</v>
      </c>
      <c r="J7465" s="349" t="s">
        <v>1137</v>
      </c>
      <c r="K7465" s="350">
        <v>41.71</v>
      </c>
      <c r="L7465" s="349" t="s">
        <v>8220</v>
      </c>
    </row>
    <row r="7466" spans="1:12" ht="13.5" x14ac:dyDescent="0.25">
      <c r="A7466" s="349" t="s">
        <v>4513</v>
      </c>
      <c r="B7466" s="349" t="s">
        <v>7679</v>
      </c>
      <c r="C7466" s="349" t="s">
        <v>7948</v>
      </c>
      <c r="D7466" s="349" t="s">
        <v>7949</v>
      </c>
      <c r="E7466" s="350" t="s">
        <v>24</v>
      </c>
      <c r="F7466" s="349" t="s">
        <v>24</v>
      </c>
      <c r="G7466" s="349">
        <v>101365</v>
      </c>
      <c r="H7466" s="349" t="s">
        <v>8528</v>
      </c>
      <c r="I7466" s="349" t="s">
        <v>806</v>
      </c>
      <c r="J7466" s="349" t="s">
        <v>1137</v>
      </c>
      <c r="K7466" s="350">
        <v>36</v>
      </c>
      <c r="L7466" s="349" t="s">
        <v>8220</v>
      </c>
    </row>
    <row r="7467" spans="1:12" ht="13.5" x14ac:dyDescent="0.25">
      <c r="A7467" s="349" t="s">
        <v>4513</v>
      </c>
      <c r="B7467" s="349" t="s">
        <v>7679</v>
      </c>
      <c r="C7467" s="349" t="s">
        <v>7948</v>
      </c>
      <c r="D7467" s="349" t="s">
        <v>7949</v>
      </c>
      <c r="E7467" s="350" t="s">
        <v>24</v>
      </c>
      <c r="F7467" s="349" t="s">
        <v>24</v>
      </c>
      <c r="G7467" s="349">
        <v>101366</v>
      </c>
      <c r="H7467" s="349" t="s">
        <v>8529</v>
      </c>
      <c r="I7467" s="349" t="s">
        <v>806</v>
      </c>
      <c r="J7467" s="349" t="s">
        <v>1137</v>
      </c>
      <c r="K7467" s="350">
        <v>42.31</v>
      </c>
      <c r="L7467" s="349" t="s">
        <v>8220</v>
      </c>
    </row>
    <row r="7468" spans="1:12" ht="13.5" x14ac:dyDescent="0.25">
      <c r="A7468" s="349" t="s">
        <v>4513</v>
      </c>
      <c r="B7468" s="349" t="s">
        <v>7679</v>
      </c>
      <c r="C7468" s="349" t="s">
        <v>7948</v>
      </c>
      <c r="D7468" s="349" t="s">
        <v>7949</v>
      </c>
      <c r="E7468" s="350" t="s">
        <v>24</v>
      </c>
      <c r="F7468" s="349" t="s">
        <v>24</v>
      </c>
      <c r="G7468" s="349">
        <v>101367</v>
      </c>
      <c r="H7468" s="349" t="s">
        <v>8530</v>
      </c>
      <c r="I7468" s="349" t="s">
        <v>806</v>
      </c>
      <c r="J7468" s="349" t="s">
        <v>1137</v>
      </c>
      <c r="K7468" s="350">
        <v>36.04</v>
      </c>
      <c r="L7468" s="349" t="s">
        <v>8220</v>
      </c>
    </row>
    <row r="7469" spans="1:12" ht="13.5" x14ac:dyDescent="0.25">
      <c r="A7469" s="349" t="s">
        <v>4513</v>
      </c>
      <c r="B7469" s="349" t="s">
        <v>7679</v>
      </c>
      <c r="C7469" s="349" t="s">
        <v>7948</v>
      </c>
      <c r="D7469" s="349" t="s">
        <v>7949</v>
      </c>
      <c r="E7469" s="350" t="s">
        <v>24</v>
      </c>
      <c r="F7469" s="349" t="s">
        <v>24</v>
      </c>
      <c r="G7469" s="349">
        <v>101368</v>
      </c>
      <c r="H7469" s="349" t="s">
        <v>8531</v>
      </c>
      <c r="I7469" s="349" t="s">
        <v>806</v>
      </c>
      <c r="J7469" s="349" t="s">
        <v>1137</v>
      </c>
      <c r="K7469" s="350">
        <v>63.19</v>
      </c>
      <c r="L7469" s="349" t="s">
        <v>8220</v>
      </c>
    </row>
    <row r="7470" spans="1:12" ht="13.5" x14ac:dyDescent="0.25">
      <c r="A7470" s="349" t="s">
        <v>4513</v>
      </c>
      <c r="B7470" s="349" t="s">
        <v>7679</v>
      </c>
      <c r="C7470" s="349" t="s">
        <v>7948</v>
      </c>
      <c r="D7470" s="349" t="s">
        <v>7949</v>
      </c>
      <c r="E7470" s="350" t="s">
        <v>24</v>
      </c>
      <c r="F7470" s="349" t="s">
        <v>24</v>
      </c>
      <c r="G7470" s="349">
        <v>101369</v>
      </c>
      <c r="H7470" s="349" t="s">
        <v>8532</v>
      </c>
      <c r="I7470" s="349" t="s">
        <v>806</v>
      </c>
      <c r="J7470" s="349" t="s">
        <v>1137</v>
      </c>
      <c r="K7470" s="350">
        <v>45.77</v>
      </c>
      <c r="L7470" s="349" t="s">
        <v>8220</v>
      </c>
    </row>
    <row r="7471" spans="1:12" ht="13.5" x14ac:dyDescent="0.25">
      <c r="A7471" s="349" t="s">
        <v>4513</v>
      </c>
      <c r="B7471" s="349" t="s">
        <v>7679</v>
      </c>
      <c r="C7471" s="349" t="s">
        <v>7948</v>
      </c>
      <c r="D7471" s="349" t="s">
        <v>7949</v>
      </c>
      <c r="E7471" s="350" t="s">
        <v>24</v>
      </c>
      <c r="F7471" s="349" t="s">
        <v>24</v>
      </c>
      <c r="G7471" s="349">
        <v>101370</v>
      </c>
      <c r="H7471" s="349" t="s">
        <v>8533</v>
      </c>
      <c r="I7471" s="349" t="s">
        <v>806</v>
      </c>
      <c r="J7471" s="349" t="s">
        <v>1137</v>
      </c>
      <c r="K7471" s="350">
        <v>35.61</v>
      </c>
      <c r="L7471" s="349" t="s">
        <v>8220</v>
      </c>
    </row>
    <row r="7472" spans="1:12" ht="13.5" x14ac:dyDescent="0.25">
      <c r="A7472" s="349" t="s">
        <v>4513</v>
      </c>
      <c r="B7472" s="349" t="s">
        <v>7679</v>
      </c>
      <c r="C7472" s="349" t="s">
        <v>7948</v>
      </c>
      <c r="D7472" s="349" t="s">
        <v>7949</v>
      </c>
      <c r="E7472" s="350" t="s">
        <v>24</v>
      </c>
      <c r="F7472" s="349" t="s">
        <v>24</v>
      </c>
      <c r="G7472" s="349">
        <v>101371</v>
      </c>
      <c r="H7472" s="349" t="s">
        <v>8534</v>
      </c>
      <c r="I7472" s="349" t="s">
        <v>806</v>
      </c>
      <c r="J7472" s="349" t="s">
        <v>1137</v>
      </c>
      <c r="K7472" s="350">
        <v>34.24</v>
      </c>
      <c r="L7472" s="349" t="s">
        <v>8220</v>
      </c>
    </row>
    <row r="7473" spans="1:12" ht="13.5" x14ac:dyDescent="0.25">
      <c r="A7473" s="349" t="s">
        <v>4513</v>
      </c>
      <c r="B7473" s="349" t="s">
        <v>7679</v>
      </c>
      <c r="C7473" s="349" t="s">
        <v>7948</v>
      </c>
      <c r="D7473" s="349" t="s">
        <v>7949</v>
      </c>
      <c r="E7473" s="350" t="s">
        <v>24</v>
      </c>
      <c r="F7473" s="349" t="s">
        <v>24</v>
      </c>
      <c r="G7473" s="349">
        <v>101372</v>
      </c>
      <c r="H7473" s="349" t="s">
        <v>8535</v>
      </c>
      <c r="I7473" s="349" t="s">
        <v>806</v>
      </c>
      <c r="J7473" s="349" t="s">
        <v>1137</v>
      </c>
      <c r="K7473" s="350">
        <v>10.01</v>
      </c>
      <c r="L7473" s="349" t="s">
        <v>8220</v>
      </c>
    </row>
    <row r="7474" spans="1:12" ht="13.5" x14ac:dyDescent="0.25">
      <c r="A7474" s="349" t="s">
        <v>4513</v>
      </c>
      <c r="B7474" s="349" t="s">
        <v>7679</v>
      </c>
      <c r="C7474" s="349" t="s">
        <v>7948</v>
      </c>
      <c r="D7474" s="349" t="s">
        <v>7949</v>
      </c>
      <c r="E7474" s="350" t="s">
        <v>24</v>
      </c>
      <c r="F7474" s="349" t="s">
        <v>24</v>
      </c>
      <c r="G7474" s="349">
        <v>101373</v>
      </c>
      <c r="H7474" s="349" t="s">
        <v>8536</v>
      </c>
      <c r="I7474" s="349" t="s">
        <v>226</v>
      </c>
      <c r="J7474" s="349" t="s">
        <v>1137</v>
      </c>
      <c r="K7474" s="350">
        <v>177.07</v>
      </c>
      <c r="L7474" s="349" t="s">
        <v>8220</v>
      </c>
    </row>
    <row r="7475" spans="1:12" ht="13.5" x14ac:dyDescent="0.25">
      <c r="A7475" s="349" t="s">
        <v>4513</v>
      </c>
      <c r="B7475" s="349" t="s">
        <v>7679</v>
      </c>
      <c r="C7475" s="349" t="s">
        <v>7948</v>
      </c>
      <c r="D7475" s="349" t="s">
        <v>7949</v>
      </c>
      <c r="E7475" s="350" t="s">
        <v>24</v>
      </c>
      <c r="F7475" s="349" t="s">
        <v>24</v>
      </c>
      <c r="G7475" s="349">
        <v>101374</v>
      </c>
      <c r="H7475" s="349" t="s">
        <v>8219</v>
      </c>
      <c r="I7475" s="349" t="s">
        <v>806</v>
      </c>
      <c r="J7475" s="349" t="s">
        <v>1137</v>
      </c>
      <c r="K7475" s="370">
        <v>3536.33</v>
      </c>
      <c r="L7475" s="349" t="s">
        <v>8220</v>
      </c>
    </row>
    <row r="7476" spans="1:12" ht="13.5" x14ac:dyDescent="0.25">
      <c r="A7476" s="349" t="s">
        <v>4513</v>
      </c>
      <c r="B7476" s="349" t="s">
        <v>7679</v>
      </c>
      <c r="C7476" s="349" t="s">
        <v>7948</v>
      </c>
      <c r="D7476" s="349" t="s">
        <v>7949</v>
      </c>
      <c r="E7476" s="350" t="s">
        <v>24</v>
      </c>
      <c r="F7476" s="349" t="s">
        <v>24</v>
      </c>
      <c r="G7476" s="349">
        <v>101375</v>
      </c>
      <c r="H7476" s="349" t="s">
        <v>8537</v>
      </c>
      <c r="I7476" s="349" t="s">
        <v>806</v>
      </c>
      <c r="J7476" s="349" t="s">
        <v>1137</v>
      </c>
      <c r="K7476" s="370">
        <v>4870.3100000000004</v>
      </c>
      <c r="L7476" s="349" t="s">
        <v>8220</v>
      </c>
    </row>
    <row r="7477" spans="1:12" ht="13.5" x14ac:dyDescent="0.25">
      <c r="A7477" s="349" t="s">
        <v>4513</v>
      </c>
      <c r="B7477" s="349" t="s">
        <v>7679</v>
      </c>
      <c r="C7477" s="349" t="s">
        <v>7948</v>
      </c>
      <c r="D7477" s="349" t="s">
        <v>7949</v>
      </c>
      <c r="E7477" s="350" t="s">
        <v>24</v>
      </c>
      <c r="F7477" s="349" t="s">
        <v>24</v>
      </c>
      <c r="G7477" s="349">
        <v>101376</v>
      </c>
      <c r="H7477" s="349" t="s">
        <v>8538</v>
      </c>
      <c r="I7477" s="349" t="s">
        <v>806</v>
      </c>
      <c r="J7477" s="349" t="s">
        <v>1137</v>
      </c>
      <c r="K7477" s="370">
        <v>4029.14</v>
      </c>
      <c r="L7477" s="349" t="s">
        <v>8220</v>
      </c>
    </row>
    <row r="7478" spans="1:12" ht="13.5" x14ac:dyDescent="0.25">
      <c r="A7478" s="349" t="s">
        <v>4513</v>
      </c>
      <c r="B7478" s="349" t="s">
        <v>7679</v>
      </c>
      <c r="C7478" s="349" t="s">
        <v>7948</v>
      </c>
      <c r="D7478" s="349" t="s">
        <v>7949</v>
      </c>
      <c r="E7478" s="350" t="s">
        <v>24</v>
      </c>
      <c r="F7478" s="349" t="s">
        <v>24</v>
      </c>
      <c r="G7478" s="349">
        <v>101377</v>
      </c>
      <c r="H7478" s="349" t="s">
        <v>8222</v>
      </c>
      <c r="I7478" s="349" t="s">
        <v>806</v>
      </c>
      <c r="J7478" s="349" t="s">
        <v>1137</v>
      </c>
      <c r="K7478" s="370">
        <v>3879.15</v>
      </c>
      <c r="L7478" s="349" t="s">
        <v>8220</v>
      </c>
    </row>
    <row r="7479" spans="1:12" ht="13.5" x14ac:dyDescent="0.25">
      <c r="A7479" s="349" t="s">
        <v>4513</v>
      </c>
      <c r="B7479" s="349" t="s">
        <v>7679</v>
      </c>
      <c r="C7479" s="349" t="s">
        <v>7948</v>
      </c>
      <c r="D7479" s="349" t="s">
        <v>7949</v>
      </c>
      <c r="E7479" s="350" t="s">
        <v>24</v>
      </c>
      <c r="F7479" s="349" t="s">
        <v>24</v>
      </c>
      <c r="G7479" s="349">
        <v>101378</v>
      </c>
      <c r="H7479" s="349" t="s">
        <v>8431</v>
      </c>
      <c r="I7479" s="349" t="s">
        <v>806</v>
      </c>
      <c r="J7479" s="349" t="s">
        <v>1137</v>
      </c>
      <c r="K7479" s="370">
        <v>4905.8</v>
      </c>
      <c r="L7479" s="349" t="s">
        <v>8220</v>
      </c>
    </row>
    <row r="7480" spans="1:12" ht="13.5" x14ac:dyDescent="0.25">
      <c r="A7480" s="349" t="s">
        <v>4513</v>
      </c>
      <c r="B7480" s="349" t="s">
        <v>7679</v>
      </c>
      <c r="C7480" s="349" t="s">
        <v>7948</v>
      </c>
      <c r="D7480" s="349" t="s">
        <v>7949</v>
      </c>
      <c r="E7480" s="350" t="s">
        <v>24</v>
      </c>
      <c r="F7480" s="349" t="s">
        <v>24</v>
      </c>
      <c r="G7480" s="349">
        <v>101379</v>
      </c>
      <c r="H7480" s="349" t="s">
        <v>8539</v>
      </c>
      <c r="I7480" s="349" t="s">
        <v>806</v>
      </c>
      <c r="J7480" s="349" t="s">
        <v>1137</v>
      </c>
      <c r="K7480" s="370">
        <v>4321.5600000000004</v>
      </c>
      <c r="L7480" s="349" t="s">
        <v>8220</v>
      </c>
    </row>
    <row r="7481" spans="1:12" ht="13.5" x14ac:dyDescent="0.25">
      <c r="A7481" s="349" t="s">
        <v>4513</v>
      </c>
      <c r="B7481" s="349" t="s">
        <v>7679</v>
      </c>
      <c r="C7481" s="349" t="s">
        <v>7948</v>
      </c>
      <c r="D7481" s="349" t="s">
        <v>7949</v>
      </c>
      <c r="E7481" s="350" t="s">
        <v>24</v>
      </c>
      <c r="F7481" s="349" t="s">
        <v>24</v>
      </c>
      <c r="G7481" s="349">
        <v>101380</v>
      </c>
      <c r="H7481" s="349" t="s">
        <v>8224</v>
      </c>
      <c r="I7481" s="349" t="s">
        <v>806</v>
      </c>
      <c r="J7481" s="349" t="s">
        <v>1137</v>
      </c>
      <c r="K7481" s="370">
        <v>4164.21</v>
      </c>
      <c r="L7481" s="349" t="s">
        <v>8220</v>
      </c>
    </row>
    <row r="7482" spans="1:12" ht="13.5" x14ac:dyDescent="0.25">
      <c r="A7482" s="349" t="s">
        <v>4513</v>
      </c>
      <c r="B7482" s="349" t="s">
        <v>7679</v>
      </c>
      <c r="C7482" s="349" t="s">
        <v>7948</v>
      </c>
      <c r="D7482" s="349" t="s">
        <v>7949</v>
      </c>
      <c r="E7482" s="350" t="s">
        <v>24</v>
      </c>
      <c r="F7482" s="349" t="s">
        <v>24</v>
      </c>
      <c r="G7482" s="349">
        <v>101381</v>
      </c>
      <c r="H7482" s="349" t="s">
        <v>8225</v>
      </c>
      <c r="I7482" s="349" t="s">
        <v>806</v>
      </c>
      <c r="J7482" s="349" t="s">
        <v>1137</v>
      </c>
      <c r="K7482" s="370">
        <v>4878.47</v>
      </c>
      <c r="L7482" s="349" t="s">
        <v>8220</v>
      </c>
    </row>
    <row r="7483" spans="1:12" ht="13.5" x14ac:dyDescent="0.25">
      <c r="A7483" s="349" t="s">
        <v>4513</v>
      </c>
      <c r="B7483" s="349" t="s">
        <v>7679</v>
      </c>
      <c r="C7483" s="349" t="s">
        <v>7948</v>
      </c>
      <c r="D7483" s="349" t="s">
        <v>7949</v>
      </c>
      <c r="E7483" s="350" t="s">
        <v>24</v>
      </c>
      <c r="F7483" s="349" t="s">
        <v>24</v>
      </c>
      <c r="G7483" s="349">
        <v>101382</v>
      </c>
      <c r="H7483" s="349" t="s">
        <v>8540</v>
      </c>
      <c r="I7483" s="349" t="s">
        <v>806</v>
      </c>
      <c r="J7483" s="349" t="s">
        <v>1137</v>
      </c>
      <c r="K7483" s="370">
        <v>5497.87</v>
      </c>
      <c r="L7483" s="349" t="s">
        <v>8220</v>
      </c>
    </row>
    <row r="7484" spans="1:12" ht="13.5" x14ac:dyDescent="0.25">
      <c r="A7484" s="349" t="s">
        <v>4513</v>
      </c>
      <c r="B7484" s="349" t="s">
        <v>7679</v>
      </c>
      <c r="C7484" s="349" t="s">
        <v>7948</v>
      </c>
      <c r="D7484" s="349" t="s">
        <v>7949</v>
      </c>
      <c r="E7484" s="350" t="s">
        <v>24</v>
      </c>
      <c r="F7484" s="349" t="s">
        <v>24</v>
      </c>
      <c r="G7484" s="349">
        <v>101383</v>
      </c>
      <c r="H7484" s="349" t="s">
        <v>8433</v>
      </c>
      <c r="I7484" s="349" t="s">
        <v>806</v>
      </c>
      <c r="J7484" s="349" t="s">
        <v>1137</v>
      </c>
      <c r="K7484" s="370">
        <v>3541.95</v>
      </c>
      <c r="L7484" s="349" t="s">
        <v>8220</v>
      </c>
    </row>
    <row r="7485" spans="1:12" ht="13.5" x14ac:dyDescent="0.25">
      <c r="A7485" s="349" t="s">
        <v>4513</v>
      </c>
      <c r="B7485" s="349" t="s">
        <v>7679</v>
      </c>
      <c r="C7485" s="349" t="s">
        <v>7948</v>
      </c>
      <c r="D7485" s="349" t="s">
        <v>7949</v>
      </c>
      <c r="E7485" s="350" t="s">
        <v>24</v>
      </c>
      <c r="F7485" s="349" t="s">
        <v>24</v>
      </c>
      <c r="G7485" s="349">
        <v>101384</v>
      </c>
      <c r="H7485" s="349" t="s">
        <v>8226</v>
      </c>
      <c r="I7485" s="349" t="s">
        <v>806</v>
      </c>
      <c r="J7485" s="349" t="s">
        <v>1137</v>
      </c>
      <c r="K7485" s="370">
        <v>3683.58</v>
      </c>
      <c r="L7485" s="349" t="s">
        <v>8220</v>
      </c>
    </row>
    <row r="7486" spans="1:12" ht="13.5" x14ac:dyDescent="0.25">
      <c r="A7486" s="349" t="s">
        <v>4513</v>
      </c>
      <c r="B7486" s="349" t="s">
        <v>7679</v>
      </c>
      <c r="C7486" s="349" t="s">
        <v>7948</v>
      </c>
      <c r="D7486" s="349" t="s">
        <v>7949</v>
      </c>
      <c r="E7486" s="350" t="s">
        <v>24</v>
      </c>
      <c r="F7486" s="349" t="s">
        <v>24</v>
      </c>
      <c r="G7486" s="349">
        <v>101385</v>
      </c>
      <c r="H7486" s="349" t="s">
        <v>8541</v>
      </c>
      <c r="I7486" s="349" t="s">
        <v>806</v>
      </c>
      <c r="J7486" s="349" t="s">
        <v>1137</v>
      </c>
      <c r="K7486" s="370">
        <v>6139.18</v>
      </c>
      <c r="L7486" s="349" t="s">
        <v>8220</v>
      </c>
    </row>
    <row r="7487" spans="1:12" ht="13.5" x14ac:dyDescent="0.25">
      <c r="A7487" s="349" t="s">
        <v>4513</v>
      </c>
      <c r="B7487" s="349" t="s">
        <v>7679</v>
      </c>
      <c r="C7487" s="349" t="s">
        <v>7948</v>
      </c>
      <c r="D7487" s="349" t="s">
        <v>7949</v>
      </c>
      <c r="E7487" s="350" t="s">
        <v>24</v>
      </c>
      <c r="F7487" s="349" t="s">
        <v>24</v>
      </c>
      <c r="G7487" s="349">
        <v>101386</v>
      </c>
      <c r="H7487" s="349" t="s">
        <v>8228</v>
      </c>
      <c r="I7487" s="349" t="s">
        <v>806</v>
      </c>
      <c r="J7487" s="349" t="s">
        <v>1137</v>
      </c>
      <c r="K7487" s="370">
        <v>4106.93</v>
      </c>
      <c r="L7487" s="349" t="s">
        <v>8220</v>
      </c>
    </row>
    <row r="7488" spans="1:12" ht="13.5" x14ac:dyDescent="0.25">
      <c r="A7488" s="349" t="s">
        <v>4513</v>
      </c>
      <c r="B7488" s="349" t="s">
        <v>7679</v>
      </c>
      <c r="C7488" s="349" t="s">
        <v>7948</v>
      </c>
      <c r="D7488" s="349" t="s">
        <v>7949</v>
      </c>
      <c r="E7488" s="350" t="s">
        <v>24</v>
      </c>
      <c r="F7488" s="349" t="s">
        <v>24</v>
      </c>
      <c r="G7488" s="349">
        <v>101387</v>
      </c>
      <c r="H7488" s="349" t="s">
        <v>8542</v>
      </c>
      <c r="I7488" s="349" t="s">
        <v>806</v>
      </c>
      <c r="J7488" s="349" t="s">
        <v>1137</v>
      </c>
      <c r="K7488" s="370">
        <v>3541.95</v>
      </c>
      <c r="L7488" s="349" t="s">
        <v>8220</v>
      </c>
    </row>
    <row r="7489" spans="1:12" ht="13.5" x14ac:dyDescent="0.25">
      <c r="A7489" s="349" t="s">
        <v>4513</v>
      </c>
      <c r="B7489" s="349" t="s">
        <v>7679</v>
      </c>
      <c r="C7489" s="349" t="s">
        <v>7948</v>
      </c>
      <c r="D7489" s="349" t="s">
        <v>7949</v>
      </c>
      <c r="E7489" s="350" t="s">
        <v>24</v>
      </c>
      <c r="F7489" s="349" t="s">
        <v>24</v>
      </c>
      <c r="G7489" s="349">
        <v>101388</v>
      </c>
      <c r="H7489" s="349" t="s">
        <v>8229</v>
      </c>
      <c r="I7489" s="349" t="s">
        <v>806</v>
      </c>
      <c r="J7489" s="349" t="s">
        <v>1137</v>
      </c>
      <c r="K7489" s="370">
        <v>3791.36</v>
      </c>
      <c r="L7489" s="349" t="s">
        <v>8220</v>
      </c>
    </row>
    <row r="7490" spans="1:12" ht="13.5" x14ac:dyDescent="0.25">
      <c r="A7490" s="349" t="s">
        <v>4513</v>
      </c>
      <c r="B7490" s="349" t="s">
        <v>7679</v>
      </c>
      <c r="C7490" s="349" t="s">
        <v>7948</v>
      </c>
      <c r="D7490" s="349" t="s">
        <v>7949</v>
      </c>
      <c r="E7490" s="350" t="s">
        <v>24</v>
      </c>
      <c r="F7490" s="349" t="s">
        <v>24</v>
      </c>
      <c r="G7490" s="349">
        <v>101389</v>
      </c>
      <c r="H7490" s="349" t="s">
        <v>8230</v>
      </c>
      <c r="I7490" s="349" t="s">
        <v>806</v>
      </c>
      <c r="J7490" s="349" t="s">
        <v>1137</v>
      </c>
      <c r="K7490" s="370">
        <v>2659.47</v>
      </c>
      <c r="L7490" s="349" t="s">
        <v>8220</v>
      </c>
    </row>
    <row r="7491" spans="1:12" ht="13.5" x14ac:dyDescent="0.25">
      <c r="A7491" s="349" t="s">
        <v>4513</v>
      </c>
      <c r="B7491" s="349" t="s">
        <v>7679</v>
      </c>
      <c r="C7491" s="349" t="s">
        <v>7948</v>
      </c>
      <c r="D7491" s="349" t="s">
        <v>7949</v>
      </c>
      <c r="E7491" s="350" t="s">
        <v>24</v>
      </c>
      <c r="F7491" s="349" t="s">
        <v>24</v>
      </c>
      <c r="G7491" s="349">
        <v>101390</v>
      </c>
      <c r="H7491" s="349" t="s">
        <v>8543</v>
      </c>
      <c r="I7491" s="349" t="s">
        <v>806</v>
      </c>
      <c r="J7491" s="349" t="s">
        <v>1137</v>
      </c>
      <c r="K7491" s="370">
        <v>7437.72</v>
      </c>
      <c r="L7491" s="349" t="s">
        <v>8220</v>
      </c>
    </row>
    <row r="7492" spans="1:12" ht="13.5" x14ac:dyDescent="0.25">
      <c r="A7492" s="349" t="s">
        <v>4513</v>
      </c>
      <c r="B7492" s="349" t="s">
        <v>7679</v>
      </c>
      <c r="C7492" s="349" t="s">
        <v>7948</v>
      </c>
      <c r="D7492" s="349" t="s">
        <v>7949</v>
      </c>
      <c r="E7492" s="350" t="s">
        <v>24</v>
      </c>
      <c r="F7492" s="349" t="s">
        <v>24</v>
      </c>
      <c r="G7492" s="349">
        <v>101391</v>
      </c>
      <c r="H7492" s="349" t="s">
        <v>8544</v>
      </c>
      <c r="I7492" s="349" t="s">
        <v>806</v>
      </c>
      <c r="J7492" s="349" t="s">
        <v>1137</v>
      </c>
      <c r="K7492" s="370">
        <v>4888.01</v>
      </c>
      <c r="L7492" s="349" t="s">
        <v>8220</v>
      </c>
    </row>
    <row r="7493" spans="1:12" ht="13.5" x14ac:dyDescent="0.25">
      <c r="A7493" s="349" t="s">
        <v>4513</v>
      </c>
      <c r="B7493" s="349" t="s">
        <v>7679</v>
      </c>
      <c r="C7493" s="349" t="s">
        <v>7948</v>
      </c>
      <c r="D7493" s="349" t="s">
        <v>7949</v>
      </c>
      <c r="E7493" s="350" t="s">
        <v>24</v>
      </c>
      <c r="F7493" s="349" t="s">
        <v>24</v>
      </c>
      <c r="G7493" s="349">
        <v>101392</v>
      </c>
      <c r="H7493" s="349" t="s">
        <v>8545</v>
      </c>
      <c r="I7493" s="349" t="s">
        <v>806</v>
      </c>
      <c r="J7493" s="349" t="s">
        <v>1137</v>
      </c>
      <c r="K7493" s="370">
        <v>5111.6000000000004</v>
      </c>
      <c r="L7493" s="349" t="s">
        <v>8220</v>
      </c>
    </row>
    <row r="7494" spans="1:12" ht="13.5" x14ac:dyDescent="0.25">
      <c r="A7494" s="349" t="s">
        <v>4513</v>
      </c>
      <c r="B7494" s="349" t="s">
        <v>7679</v>
      </c>
      <c r="C7494" s="349" t="s">
        <v>7948</v>
      </c>
      <c r="D7494" s="349" t="s">
        <v>7949</v>
      </c>
      <c r="E7494" s="350" t="s">
        <v>24</v>
      </c>
      <c r="F7494" s="349" t="s">
        <v>24</v>
      </c>
      <c r="G7494" s="349">
        <v>101394</v>
      </c>
      <c r="H7494" s="349" t="s">
        <v>951</v>
      </c>
      <c r="I7494" s="349" t="s">
        <v>806</v>
      </c>
      <c r="J7494" s="349" t="s">
        <v>1137</v>
      </c>
      <c r="K7494" s="370">
        <v>4338</v>
      </c>
      <c r="L7494" s="349" t="s">
        <v>8220</v>
      </c>
    </row>
    <row r="7495" spans="1:12" ht="13.5" x14ac:dyDescent="0.25">
      <c r="A7495" s="349" t="s">
        <v>4513</v>
      </c>
      <c r="B7495" s="349" t="s">
        <v>7679</v>
      </c>
      <c r="C7495" s="349" t="s">
        <v>7948</v>
      </c>
      <c r="D7495" s="349" t="s">
        <v>7949</v>
      </c>
      <c r="E7495" s="350" t="s">
        <v>24</v>
      </c>
      <c r="F7495" s="349" t="s">
        <v>24</v>
      </c>
      <c r="G7495" s="349">
        <v>101395</v>
      </c>
      <c r="H7495" s="349" t="s">
        <v>8546</v>
      </c>
      <c r="I7495" s="349" t="s">
        <v>806</v>
      </c>
      <c r="J7495" s="349" t="s">
        <v>1137</v>
      </c>
      <c r="K7495" s="370">
        <v>4655.7</v>
      </c>
      <c r="L7495" s="349" t="s">
        <v>8220</v>
      </c>
    </row>
    <row r="7496" spans="1:12" ht="13.5" x14ac:dyDescent="0.25">
      <c r="A7496" s="349" t="s">
        <v>4513</v>
      </c>
      <c r="B7496" s="349" t="s">
        <v>7679</v>
      </c>
      <c r="C7496" s="349" t="s">
        <v>7948</v>
      </c>
      <c r="D7496" s="349" t="s">
        <v>7949</v>
      </c>
      <c r="E7496" s="350" t="s">
        <v>24</v>
      </c>
      <c r="F7496" s="349" t="s">
        <v>24</v>
      </c>
      <c r="G7496" s="349">
        <v>101396</v>
      </c>
      <c r="H7496" s="349" t="s">
        <v>8547</v>
      </c>
      <c r="I7496" s="349" t="s">
        <v>806</v>
      </c>
      <c r="J7496" s="349" t="s">
        <v>1137</v>
      </c>
      <c r="K7496" s="370">
        <v>5280.56</v>
      </c>
      <c r="L7496" s="349" t="s">
        <v>8220</v>
      </c>
    </row>
    <row r="7497" spans="1:12" ht="13.5" x14ac:dyDescent="0.25">
      <c r="A7497" s="349" t="s">
        <v>4513</v>
      </c>
      <c r="B7497" s="349" t="s">
        <v>7679</v>
      </c>
      <c r="C7497" s="349" t="s">
        <v>7948</v>
      </c>
      <c r="D7497" s="349" t="s">
        <v>7949</v>
      </c>
      <c r="E7497" s="350" t="s">
        <v>24</v>
      </c>
      <c r="F7497" s="349" t="s">
        <v>24</v>
      </c>
      <c r="G7497" s="349">
        <v>101397</v>
      </c>
      <c r="H7497" s="349" t="s">
        <v>809</v>
      </c>
      <c r="I7497" s="349" t="s">
        <v>806</v>
      </c>
      <c r="J7497" s="349" t="s">
        <v>1137</v>
      </c>
      <c r="K7497" s="370">
        <v>5270.48</v>
      </c>
      <c r="L7497" s="349" t="s">
        <v>8220</v>
      </c>
    </row>
    <row r="7498" spans="1:12" ht="13.5" x14ac:dyDescent="0.25">
      <c r="A7498" s="349" t="s">
        <v>4513</v>
      </c>
      <c r="B7498" s="349" t="s">
        <v>7679</v>
      </c>
      <c r="C7498" s="349" t="s">
        <v>7948</v>
      </c>
      <c r="D7498" s="349" t="s">
        <v>7949</v>
      </c>
      <c r="E7498" s="350" t="s">
        <v>24</v>
      </c>
      <c r="F7498" s="349" t="s">
        <v>24</v>
      </c>
      <c r="G7498" s="349">
        <v>101398</v>
      </c>
      <c r="H7498" s="349" t="s">
        <v>8548</v>
      </c>
      <c r="I7498" s="349" t="s">
        <v>806</v>
      </c>
      <c r="J7498" s="349" t="s">
        <v>1137</v>
      </c>
      <c r="K7498" s="370">
        <v>3925.03</v>
      </c>
      <c r="L7498" s="349" t="s">
        <v>8220</v>
      </c>
    </row>
    <row r="7499" spans="1:12" ht="13.5" x14ac:dyDescent="0.25">
      <c r="A7499" s="349" t="s">
        <v>4513</v>
      </c>
      <c r="B7499" s="349" t="s">
        <v>7679</v>
      </c>
      <c r="C7499" s="349" t="s">
        <v>7948</v>
      </c>
      <c r="D7499" s="349" t="s">
        <v>7949</v>
      </c>
      <c r="E7499" s="350" t="s">
        <v>24</v>
      </c>
      <c r="F7499" s="349" t="s">
        <v>24</v>
      </c>
      <c r="G7499" s="349">
        <v>101399</v>
      </c>
      <c r="H7499" s="349" t="s">
        <v>781</v>
      </c>
      <c r="I7499" s="349" t="s">
        <v>806</v>
      </c>
      <c r="J7499" s="349" t="s">
        <v>1137</v>
      </c>
      <c r="K7499" s="370">
        <v>5529.39</v>
      </c>
      <c r="L7499" s="349" t="s">
        <v>8220</v>
      </c>
    </row>
    <row r="7500" spans="1:12" ht="13.5" x14ac:dyDescent="0.25">
      <c r="A7500" s="349" t="s">
        <v>4513</v>
      </c>
      <c r="B7500" s="349" t="s">
        <v>7679</v>
      </c>
      <c r="C7500" s="349" t="s">
        <v>7948</v>
      </c>
      <c r="D7500" s="349" t="s">
        <v>7949</v>
      </c>
      <c r="E7500" s="350" t="s">
        <v>24</v>
      </c>
      <c r="F7500" s="349" t="s">
        <v>24</v>
      </c>
      <c r="G7500" s="349">
        <v>101400</v>
      </c>
      <c r="H7500" s="349" t="s">
        <v>8549</v>
      </c>
      <c r="I7500" s="349" t="s">
        <v>806</v>
      </c>
      <c r="J7500" s="349" t="s">
        <v>1137</v>
      </c>
      <c r="K7500" s="370">
        <v>5407.73</v>
      </c>
      <c r="L7500" s="349" t="s">
        <v>8220</v>
      </c>
    </row>
    <row r="7501" spans="1:12" ht="13.5" x14ac:dyDescent="0.25">
      <c r="A7501" s="349" t="s">
        <v>4513</v>
      </c>
      <c r="B7501" s="349" t="s">
        <v>7679</v>
      </c>
      <c r="C7501" s="349" t="s">
        <v>7948</v>
      </c>
      <c r="D7501" s="349" t="s">
        <v>7949</v>
      </c>
      <c r="E7501" s="350" t="s">
        <v>24</v>
      </c>
      <c r="F7501" s="349" t="s">
        <v>24</v>
      </c>
      <c r="G7501" s="349">
        <v>101401</v>
      </c>
      <c r="H7501" s="349" t="s">
        <v>8237</v>
      </c>
      <c r="I7501" s="349" t="s">
        <v>806</v>
      </c>
      <c r="J7501" s="349" t="s">
        <v>1137</v>
      </c>
      <c r="K7501" s="370">
        <v>6138.07</v>
      </c>
      <c r="L7501" s="349" t="s">
        <v>8220</v>
      </c>
    </row>
    <row r="7502" spans="1:12" ht="13.5" x14ac:dyDescent="0.25">
      <c r="A7502" s="349" t="s">
        <v>4513</v>
      </c>
      <c r="B7502" s="349" t="s">
        <v>7679</v>
      </c>
      <c r="C7502" s="349" t="s">
        <v>7948</v>
      </c>
      <c r="D7502" s="349" t="s">
        <v>7949</v>
      </c>
      <c r="E7502" s="350" t="s">
        <v>24</v>
      </c>
      <c r="F7502" s="349" t="s">
        <v>24</v>
      </c>
      <c r="G7502" s="349">
        <v>101402</v>
      </c>
      <c r="H7502" s="349" t="s">
        <v>788</v>
      </c>
      <c r="I7502" s="349" t="s">
        <v>806</v>
      </c>
      <c r="J7502" s="349" t="s">
        <v>1137</v>
      </c>
      <c r="K7502" s="370">
        <v>4586.12</v>
      </c>
      <c r="L7502" s="349" t="s">
        <v>8220</v>
      </c>
    </row>
    <row r="7503" spans="1:12" ht="13.5" x14ac:dyDescent="0.25">
      <c r="A7503" s="349" t="s">
        <v>4513</v>
      </c>
      <c r="B7503" s="349" t="s">
        <v>7679</v>
      </c>
      <c r="C7503" s="349" t="s">
        <v>7948</v>
      </c>
      <c r="D7503" s="349" t="s">
        <v>7949</v>
      </c>
      <c r="E7503" s="350" t="s">
        <v>24</v>
      </c>
      <c r="F7503" s="349" t="s">
        <v>24</v>
      </c>
      <c r="G7503" s="349">
        <v>101403</v>
      </c>
      <c r="H7503" s="349" t="s">
        <v>8536</v>
      </c>
      <c r="I7503" s="349" t="s">
        <v>806</v>
      </c>
      <c r="J7503" s="349" t="s">
        <v>1137</v>
      </c>
      <c r="K7503" s="370">
        <v>31015.5</v>
      </c>
      <c r="L7503" s="349" t="s">
        <v>8220</v>
      </c>
    </row>
    <row r="7504" spans="1:12" ht="13.5" x14ac:dyDescent="0.25">
      <c r="A7504" s="349" t="s">
        <v>4513</v>
      </c>
      <c r="B7504" s="349" t="s">
        <v>7679</v>
      </c>
      <c r="C7504" s="349" t="s">
        <v>7948</v>
      </c>
      <c r="D7504" s="349" t="s">
        <v>7949</v>
      </c>
      <c r="E7504" s="350" t="s">
        <v>24</v>
      </c>
      <c r="F7504" s="349" t="s">
        <v>24</v>
      </c>
      <c r="G7504" s="349">
        <v>101404</v>
      </c>
      <c r="H7504" s="349" t="s">
        <v>8298</v>
      </c>
      <c r="I7504" s="349" t="s">
        <v>806</v>
      </c>
      <c r="J7504" s="349" t="s">
        <v>1137</v>
      </c>
      <c r="K7504" s="370">
        <v>21497.06</v>
      </c>
      <c r="L7504" s="349" t="s">
        <v>8220</v>
      </c>
    </row>
    <row r="7505" spans="1:12" ht="13.5" x14ac:dyDescent="0.25">
      <c r="A7505" s="349" t="s">
        <v>4513</v>
      </c>
      <c r="B7505" s="349" t="s">
        <v>7679</v>
      </c>
      <c r="C7505" s="349" t="s">
        <v>7948</v>
      </c>
      <c r="D7505" s="349" t="s">
        <v>7949</v>
      </c>
      <c r="E7505" s="350" t="s">
        <v>24</v>
      </c>
      <c r="F7505" s="349" t="s">
        <v>24</v>
      </c>
      <c r="G7505" s="349">
        <v>101405</v>
      </c>
      <c r="H7505" s="349" t="s">
        <v>8299</v>
      </c>
      <c r="I7505" s="349" t="s">
        <v>806</v>
      </c>
      <c r="J7505" s="349" t="s">
        <v>1137</v>
      </c>
      <c r="K7505" s="370">
        <v>20354.5</v>
      </c>
      <c r="L7505" s="349" t="s">
        <v>8220</v>
      </c>
    </row>
    <row r="7506" spans="1:12" ht="13.5" x14ac:dyDescent="0.25">
      <c r="A7506" s="349" t="s">
        <v>4513</v>
      </c>
      <c r="B7506" s="349" t="s">
        <v>7679</v>
      </c>
      <c r="C7506" s="349" t="s">
        <v>7948</v>
      </c>
      <c r="D7506" s="349" t="s">
        <v>7949</v>
      </c>
      <c r="E7506" s="350" t="s">
        <v>24</v>
      </c>
      <c r="F7506" s="349" t="s">
        <v>24</v>
      </c>
      <c r="G7506" s="349">
        <v>101407</v>
      </c>
      <c r="H7506" s="349" t="s">
        <v>8238</v>
      </c>
      <c r="I7506" s="349" t="s">
        <v>806</v>
      </c>
      <c r="J7506" s="349" t="s">
        <v>1137</v>
      </c>
      <c r="K7506" s="370">
        <v>3868.11</v>
      </c>
      <c r="L7506" s="349" t="s">
        <v>8220</v>
      </c>
    </row>
    <row r="7507" spans="1:12" ht="13.5" x14ac:dyDescent="0.25">
      <c r="A7507" s="349" t="s">
        <v>4513</v>
      </c>
      <c r="B7507" s="349" t="s">
        <v>7679</v>
      </c>
      <c r="C7507" s="349" t="s">
        <v>7948</v>
      </c>
      <c r="D7507" s="349" t="s">
        <v>7949</v>
      </c>
      <c r="E7507" s="350" t="s">
        <v>24</v>
      </c>
      <c r="F7507" s="349" t="s">
        <v>24</v>
      </c>
      <c r="G7507" s="349">
        <v>101408</v>
      </c>
      <c r="H7507" s="349" t="s">
        <v>928</v>
      </c>
      <c r="I7507" s="349" t="s">
        <v>806</v>
      </c>
      <c r="J7507" s="349" t="s">
        <v>1137</v>
      </c>
      <c r="K7507" s="370">
        <v>4606.7700000000004</v>
      </c>
      <c r="L7507" s="349" t="s">
        <v>8220</v>
      </c>
    </row>
    <row r="7508" spans="1:12" ht="13.5" x14ac:dyDescent="0.25">
      <c r="A7508" s="349" t="s">
        <v>4513</v>
      </c>
      <c r="B7508" s="349" t="s">
        <v>7679</v>
      </c>
      <c r="C7508" s="349" t="s">
        <v>7948</v>
      </c>
      <c r="D7508" s="349" t="s">
        <v>7949</v>
      </c>
      <c r="E7508" s="350" t="s">
        <v>24</v>
      </c>
      <c r="F7508" s="349" t="s">
        <v>24</v>
      </c>
      <c r="G7508" s="349">
        <v>101409</v>
      </c>
      <c r="H7508" s="349" t="s">
        <v>8550</v>
      </c>
      <c r="I7508" s="349" t="s">
        <v>806</v>
      </c>
      <c r="J7508" s="349" t="s">
        <v>1137</v>
      </c>
      <c r="K7508" s="370">
        <v>4979.3100000000004</v>
      </c>
      <c r="L7508" s="349" t="s">
        <v>8220</v>
      </c>
    </row>
    <row r="7509" spans="1:12" ht="13.5" x14ac:dyDescent="0.25">
      <c r="A7509" s="349" t="s">
        <v>4513</v>
      </c>
      <c r="B7509" s="349" t="s">
        <v>7679</v>
      </c>
      <c r="C7509" s="349" t="s">
        <v>7948</v>
      </c>
      <c r="D7509" s="349" t="s">
        <v>7949</v>
      </c>
      <c r="E7509" s="350" t="s">
        <v>24</v>
      </c>
      <c r="F7509" s="349" t="s">
        <v>24</v>
      </c>
      <c r="G7509" s="349">
        <v>101410</v>
      </c>
      <c r="H7509" s="349" t="s">
        <v>980</v>
      </c>
      <c r="I7509" s="349" t="s">
        <v>806</v>
      </c>
      <c r="J7509" s="349" t="s">
        <v>1137</v>
      </c>
      <c r="K7509" s="370">
        <v>4171.97</v>
      </c>
      <c r="L7509" s="349" t="s">
        <v>8220</v>
      </c>
    </row>
    <row r="7510" spans="1:12" ht="13.5" x14ac:dyDescent="0.25">
      <c r="A7510" s="349" t="s">
        <v>4513</v>
      </c>
      <c r="B7510" s="349" t="s">
        <v>7679</v>
      </c>
      <c r="C7510" s="349" t="s">
        <v>7948</v>
      </c>
      <c r="D7510" s="349" t="s">
        <v>7949</v>
      </c>
      <c r="E7510" s="350" t="s">
        <v>24</v>
      </c>
      <c r="F7510" s="349" t="s">
        <v>24</v>
      </c>
      <c r="G7510" s="349">
        <v>101411</v>
      </c>
      <c r="H7510" s="349" t="s">
        <v>8551</v>
      </c>
      <c r="I7510" s="349" t="s">
        <v>806</v>
      </c>
      <c r="J7510" s="349" t="s">
        <v>1137</v>
      </c>
      <c r="K7510" s="370">
        <v>4024.98</v>
      </c>
      <c r="L7510" s="349" t="s">
        <v>8220</v>
      </c>
    </row>
    <row r="7511" spans="1:12" ht="13.5" x14ac:dyDescent="0.25">
      <c r="A7511" s="349" t="s">
        <v>4513</v>
      </c>
      <c r="B7511" s="349" t="s">
        <v>7679</v>
      </c>
      <c r="C7511" s="349" t="s">
        <v>7948</v>
      </c>
      <c r="D7511" s="349" t="s">
        <v>7949</v>
      </c>
      <c r="E7511" s="350" t="s">
        <v>24</v>
      </c>
      <c r="F7511" s="349" t="s">
        <v>24</v>
      </c>
      <c r="G7511" s="349">
        <v>101412</v>
      </c>
      <c r="H7511" s="349" t="s">
        <v>8552</v>
      </c>
      <c r="I7511" s="349" t="s">
        <v>806</v>
      </c>
      <c r="J7511" s="349" t="s">
        <v>1137</v>
      </c>
      <c r="K7511" s="370">
        <v>5377.95</v>
      </c>
      <c r="L7511" s="349" t="s">
        <v>8220</v>
      </c>
    </row>
    <row r="7512" spans="1:12" ht="13.5" x14ac:dyDescent="0.25">
      <c r="A7512" s="349" t="s">
        <v>4513</v>
      </c>
      <c r="B7512" s="349" t="s">
        <v>7679</v>
      </c>
      <c r="C7512" s="349" t="s">
        <v>7948</v>
      </c>
      <c r="D7512" s="349" t="s">
        <v>7949</v>
      </c>
      <c r="E7512" s="350" t="s">
        <v>24</v>
      </c>
      <c r="F7512" s="349" t="s">
        <v>24</v>
      </c>
      <c r="G7512" s="349">
        <v>101413</v>
      </c>
      <c r="H7512" s="349" t="s">
        <v>8240</v>
      </c>
      <c r="I7512" s="349" t="s">
        <v>806</v>
      </c>
      <c r="J7512" s="349" t="s">
        <v>1137</v>
      </c>
      <c r="K7512" s="370">
        <v>5190</v>
      </c>
      <c r="L7512" s="349" t="s">
        <v>8220</v>
      </c>
    </row>
    <row r="7513" spans="1:12" ht="13.5" x14ac:dyDescent="0.25">
      <c r="A7513" s="349" t="s">
        <v>4513</v>
      </c>
      <c r="B7513" s="349" t="s">
        <v>7679</v>
      </c>
      <c r="C7513" s="349" t="s">
        <v>7948</v>
      </c>
      <c r="D7513" s="349" t="s">
        <v>7949</v>
      </c>
      <c r="E7513" s="350" t="s">
        <v>24</v>
      </c>
      <c r="F7513" s="349" t="s">
        <v>24</v>
      </c>
      <c r="G7513" s="349">
        <v>101414</v>
      </c>
      <c r="H7513" s="349" t="s">
        <v>8553</v>
      </c>
      <c r="I7513" s="349" t="s">
        <v>806</v>
      </c>
      <c r="J7513" s="349" t="s">
        <v>1137</v>
      </c>
      <c r="K7513" s="370">
        <v>4914.54</v>
      </c>
      <c r="L7513" s="349" t="s">
        <v>8220</v>
      </c>
    </row>
    <row r="7514" spans="1:12" ht="13.5" x14ac:dyDescent="0.25">
      <c r="A7514" s="349" t="s">
        <v>4513</v>
      </c>
      <c r="B7514" s="349" t="s">
        <v>7679</v>
      </c>
      <c r="C7514" s="349" t="s">
        <v>7948</v>
      </c>
      <c r="D7514" s="349" t="s">
        <v>7949</v>
      </c>
      <c r="E7514" s="350" t="s">
        <v>24</v>
      </c>
      <c r="F7514" s="349" t="s">
        <v>24</v>
      </c>
      <c r="G7514" s="349">
        <v>101415</v>
      </c>
      <c r="H7514" s="349" t="s">
        <v>8554</v>
      </c>
      <c r="I7514" s="349" t="s">
        <v>806</v>
      </c>
      <c r="J7514" s="349" t="s">
        <v>1137</v>
      </c>
      <c r="K7514" s="370">
        <v>6353.05</v>
      </c>
      <c r="L7514" s="349" t="s">
        <v>8220</v>
      </c>
    </row>
    <row r="7515" spans="1:12" ht="13.5" x14ac:dyDescent="0.25">
      <c r="A7515" s="349" t="s">
        <v>4513</v>
      </c>
      <c r="B7515" s="349" t="s">
        <v>7679</v>
      </c>
      <c r="C7515" s="349" t="s">
        <v>7948</v>
      </c>
      <c r="D7515" s="349" t="s">
        <v>7949</v>
      </c>
      <c r="E7515" s="350" t="s">
        <v>24</v>
      </c>
      <c r="F7515" s="349" t="s">
        <v>24</v>
      </c>
      <c r="G7515" s="349">
        <v>101416</v>
      </c>
      <c r="H7515" s="349" t="s">
        <v>8437</v>
      </c>
      <c r="I7515" s="349" t="s">
        <v>806</v>
      </c>
      <c r="J7515" s="349" t="s">
        <v>1137</v>
      </c>
      <c r="K7515" s="370">
        <v>4874.2299999999996</v>
      </c>
      <c r="L7515" s="349" t="s">
        <v>8220</v>
      </c>
    </row>
    <row r="7516" spans="1:12" ht="13.5" x14ac:dyDescent="0.25">
      <c r="A7516" s="349" t="s">
        <v>4513</v>
      </c>
      <c r="B7516" s="349" t="s">
        <v>7679</v>
      </c>
      <c r="C7516" s="349" t="s">
        <v>7948</v>
      </c>
      <c r="D7516" s="349" t="s">
        <v>7949</v>
      </c>
      <c r="E7516" s="350" t="s">
        <v>24</v>
      </c>
      <c r="F7516" s="349" t="s">
        <v>24</v>
      </c>
      <c r="G7516" s="349">
        <v>101417</v>
      </c>
      <c r="H7516" s="349" t="s">
        <v>8555</v>
      </c>
      <c r="I7516" s="349" t="s">
        <v>806</v>
      </c>
      <c r="J7516" s="349" t="s">
        <v>1137</v>
      </c>
      <c r="K7516" s="370">
        <v>5269.97</v>
      </c>
      <c r="L7516" s="349" t="s">
        <v>8220</v>
      </c>
    </row>
    <row r="7517" spans="1:12" ht="13.5" x14ac:dyDescent="0.25">
      <c r="A7517" s="349" t="s">
        <v>4513</v>
      </c>
      <c r="B7517" s="349" t="s">
        <v>7679</v>
      </c>
      <c r="C7517" s="349" t="s">
        <v>7948</v>
      </c>
      <c r="D7517" s="349" t="s">
        <v>7949</v>
      </c>
      <c r="E7517" s="350" t="s">
        <v>24</v>
      </c>
      <c r="F7517" s="349" t="s">
        <v>24</v>
      </c>
      <c r="G7517" s="349">
        <v>101418</v>
      </c>
      <c r="H7517" s="349" t="s">
        <v>8556</v>
      </c>
      <c r="I7517" s="349" t="s">
        <v>806</v>
      </c>
      <c r="J7517" s="349" t="s">
        <v>1137</v>
      </c>
      <c r="K7517" s="370">
        <v>5098.1400000000003</v>
      </c>
      <c r="L7517" s="349" t="s">
        <v>8220</v>
      </c>
    </row>
    <row r="7518" spans="1:12" ht="13.5" x14ac:dyDescent="0.25">
      <c r="A7518" s="349" t="s">
        <v>4513</v>
      </c>
      <c r="B7518" s="349" t="s">
        <v>7679</v>
      </c>
      <c r="C7518" s="349" t="s">
        <v>7948</v>
      </c>
      <c r="D7518" s="349" t="s">
        <v>7949</v>
      </c>
      <c r="E7518" s="350" t="s">
        <v>24</v>
      </c>
      <c r="F7518" s="349" t="s">
        <v>24</v>
      </c>
      <c r="G7518" s="349">
        <v>101419</v>
      </c>
      <c r="H7518" s="349" t="s">
        <v>8557</v>
      </c>
      <c r="I7518" s="349" t="s">
        <v>806</v>
      </c>
      <c r="J7518" s="349" t="s">
        <v>1137</v>
      </c>
      <c r="K7518" s="370">
        <v>5731.05</v>
      </c>
      <c r="L7518" s="349" t="s">
        <v>8220</v>
      </c>
    </row>
    <row r="7519" spans="1:12" ht="13.5" x14ac:dyDescent="0.25">
      <c r="A7519" s="349" t="s">
        <v>4513</v>
      </c>
      <c r="B7519" s="349" t="s">
        <v>7679</v>
      </c>
      <c r="C7519" s="349" t="s">
        <v>7948</v>
      </c>
      <c r="D7519" s="349" t="s">
        <v>7949</v>
      </c>
      <c r="E7519" s="350" t="s">
        <v>24</v>
      </c>
      <c r="F7519" s="349" t="s">
        <v>24</v>
      </c>
      <c r="G7519" s="349">
        <v>101420</v>
      </c>
      <c r="H7519" s="349" t="s">
        <v>8558</v>
      </c>
      <c r="I7519" s="349" t="s">
        <v>806</v>
      </c>
      <c r="J7519" s="349" t="s">
        <v>1137</v>
      </c>
      <c r="K7519" s="370">
        <v>4746.78</v>
      </c>
      <c r="L7519" s="349" t="s">
        <v>8220</v>
      </c>
    </row>
    <row r="7520" spans="1:12" ht="13.5" x14ac:dyDescent="0.25">
      <c r="A7520" s="349" t="s">
        <v>4513</v>
      </c>
      <c r="B7520" s="349" t="s">
        <v>7679</v>
      </c>
      <c r="C7520" s="349" t="s">
        <v>7948</v>
      </c>
      <c r="D7520" s="349" t="s">
        <v>7949</v>
      </c>
      <c r="E7520" s="350" t="s">
        <v>24</v>
      </c>
      <c r="F7520" s="349" t="s">
        <v>24</v>
      </c>
      <c r="G7520" s="349">
        <v>101421</v>
      </c>
      <c r="H7520" s="349" t="s">
        <v>8559</v>
      </c>
      <c r="I7520" s="349" t="s">
        <v>806</v>
      </c>
      <c r="J7520" s="349" t="s">
        <v>1137</v>
      </c>
      <c r="K7520" s="370">
        <v>5467.52</v>
      </c>
      <c r="L7520" s="349" t="s">
        <v>8220</v>
      </c>
    </row>
    <row r="7521" spans="1:12" ht="13.5" x14ac:dyDescent="0.25">
      <c r="A7521" s="349" t="s">
        <v>4513</v>
      </c>
      <c r="B7521" s="349" t="s">
        <v>7679</v>
      </c>
      <c r="C7521" s="349" t="s">
        <v>7948</v>
      </c>
      <c r="D7521" s="349" t="s">
        <v>7949</v>
      </c>
      <c r="E7521" s="350" t="s">
        <v>24</v>
      </c>
      <c r="F7521" s="349" t="s">
        <v>24</v>
      </c>
      <c r="G7521" s="349">
        <v>101422</v>
      </c>
      <c r="H7521" s="349" t="s">
        <v>8560</v>
      </c>
      <c r="I7521" s="349" t="s">
        <v>806</v>
      </c>
      <c r="J7521" s="349" t="s">
        <v>1137</v>
      </c>
      <c r="K7521" s="370">
        <v>4020.38</v>
      </c>
      <c r="L7521" s="349" t="s">
        <v>8220</v>
      </c>
    </row>
    <row r="7522" spans="1:12" ht="13.5" x14ac:dyDescent="0.25">
      <c r="A7522" s="349" t="s">
        <v>4513</v>
      </c>
      <c r="B7522" s="349" t="s">
        <v>7679</v>
      </c>
      <c r="C7522" s="349" t="s">
        <v>7948</v>
      </c>
      <c r="D7522" s="349" t="s">
        <v>7949</v>
      </c>
      <c r="E7522" s="350" t="s">
        <v>24</v>
      </c>
      <c r="F7522" s="349" t="s">
        <v>24</v>
      </c>
      <c r="G7522" s="349">
        <v>101423</v>
      </c>
      <c r="H7522" s="349" t="s">
        <v>8561</v>
      </c>
      <c r="I7522" s="349" t="s">
        <v>806</v>
      </c>
      <c r="J7522" s="349" t="s">
        <v>1137</v>
      </c>
      <c r="K7522" s="370">
        <v>4348.09</v>
      </c>
      <c r="L7522" s="349" t="s">
        <v>8220</v>
      </c>
    </row>
    <row r="7523" spans="1:12" ht="13.5" x14ac:dyDescent="0.25">
      <c r="A7523" s="349" t="s">
        <v>4513</v>
      </c>
      <c r="B7523" s="349" t="s">
        <v>7679</v>
      </c>
      <c r="C7523" s="349" t="s">
        <v>7948</v>
      </c>
      <c r="D7523" s="349" t="s">
        <v>7949</v>
      </c>
      <c r="E7523" s="350" t="s">
        <v>24</v>
      </c>
      <c r="F7523" s="349" t="s">
        <v>24</v>
      </c>
      <c r="G7523" s="349">
        <v>101424</v>
      </c>
      <c r="H7523" s="349" t="s">
        <v>8562</v>
      </c>
      <c r="I7523" s="349" t="s">
        <v>806</v>
      </c>
      <c r="J7523" s="349" t="s">
        <v>1137</v>
      </c>
      <c r="K7523" s="370">
        <v>4940.25</v>
      </c>
      <c r="L7523" s="349" t="s">
        <v>8220</v>
      </c>
    </row>
    <row r="7524" spans="1:12" ht="13.5" x14ac:dyDescent="0.25">
      <c r="A7524" s="349" t="s">
        <v>4513</v>
      </c>
      <c r="B7524" s="349" t="s">
        <v>7679</v>
      </c>
      <c r="C7524" s="349" t="s">
        <v>7948</v>
      </c>
      <c r="D7524" s="349" t="s">
        <v>7949</v>
      </c>
      <c r="E7524" s="350" t="s">
        <v>24</v>
      </c>
      <c r="F7524" s="349" t="s">
        <v>24</v>
      </c>
      <c r="G7524" s="349">
        <v>101425</v>
      </c>
      <c r="H7524" s="349" t="s">
        <v>8563</v>
      </c>
      <c r="I7524" s="349" t="s">
        <v>806</v>
      </c>
      <c r="J7524" s="349" t="s">
        <v>1137</v>
      </c>
      <c r="K7524" s="370">
        <v>3291.08</v>
      </c>
      <c r="L7524" s="349" t="s">
        <v>8220</v>
      </c>
    </row>
    <row r="7525" spans="1:12" ht="13.5" x14ac:dyDescent="0.25">
      <c r="A7525" s="349" t="s">
        <v>4513</v>
      </c>
      <c r="B7525" s="349" t="s">
        <v>7679</v>
      </c>
      <c r="C7525" s="349" t="s">
        <v>7948</v>
      </c>
      <c r="D7525" s="349" t="s">
        <v>7949</v>
      </c>
      <c r="E7525" s="350" t="s">
        <v>24</v>
      </c>
      <c r="F7525" s="349" t="s">
        <v>24</v>
      </c>
      <c r="G7525" s="349">
        <v>101426</v>
      </c>
      <c r="H7525" s="349" t="s">
        <v>8564</v>
      </c>
      <c r="I7525" s="349" t="s">
        <v>806</v>
      </c>
      <c r="J7525" s="349" t="s">
        <v>1137</v>
      </c>
      <c r="K7525" s="370">
        <v>5763.49</v>
      </c>
      <c r="L7525" s="349" t="s">
        <v>8220</v>
      </c>
    </row>
    <row r="7526" spans="1:12" ht="13.5" x14ac:dyDescent="0.25">
      <c r="A7526" s="349" t="s">
        <v>4513</v>
      </c>
      <c r="B7526" s="349" t="s">
        <v>7679</v>
      </c>
      <c r="C7526" s="349" t="s">
        <v>7948</v>
      </c>
      <c r="D7526" s="349" t="s">
        <v>7949</v>
      </c>
      <c r="E7526" s="350" t="s">
        <v>24</v>
      </c>
      <c r="F7526" s="349" t="s">
        <v>24</v>
      </c>
      <c r="G7526" s="349">
        <v>101427</v>
      </c>
      <c r="H7526" s="349" t="s">
        <v>8251</v>
      </c>
      <c r="I7526" s="349" t="s">
        <v>806</v>
      </c>
      <c r="J7526" s="349" t="s">
        <v>1137</v>
      </c>
      <c r="K7526" s="370">
        <v>4533.2</v>
      </c>
      <c r="L7526" s="349" t="s">
        <v>8220</v>
      </c>
    </row>
    <row r="7527" spans="1:12" ht="13.5" x14ac:dyDescent="0.25">
      <c r="A7527" s="349" t="s">
        <v>4513</v>
      </c>
      <c r="B7527" s="349" t="s">
        <v>7679</v>
      </c>
      <c r="C7527" s="349" t="s">
        <v>7948</v>
      </c>
      <c r="D7527" s="349" t="s">
        <v>7949</v>
      </c>
      <c r="E7527" s="350" t="s">
        <v>24</v>
      </c>
      <c r="F7527" s="349" t="s">
        <v>24</v>
      </c>
      <c r="G7527" s="349">
        <v>101428</v>
      </c>
      <c r="H7527" s="349" t="s">
        <v>8565</v>
      </c>
      <c r="I7527" s="349" t="s">
        <v>806</v>
      </c>
      <c r="J7527" s="349" t="s">
        <v>1137</v>
      </c>
      <c r="K7527" s="370">
        <v>4412.7</v>
      </c>
      <c r="L7527" s="349" t="s">
        <v>8220</v>
      </c>
    </row>
    <row r="7528" spans="1:12" ht="13.5" x14ac:dyDescent="0.25">
      <c r="A7528" s="349" t="s">
        <v>4513</v>
      </c>
      <c r="B7528" s="349" t="s">
        <v>7679</v>
      </c>
      <c r="C7528" s="349" t="s">
        <v>7948</v>
      </c>
      <c r="D7528" s="349" t="s">
        <v>7949</v>
      </c>
      <c r="E7528" s="350" t="s">
        <v>24</v>
      </c>
      <c r="F7528" s="349" t="s">
        <v>24</v>
      </c>
      <c r="G7528" s="349">
        <v>101429</v>
      </c>
      <c r="H7528" s="349" t="s">
        <v>8566</v>
      </c>
      <c r="I7528" s="349" t="s">
        <v>806</v>
      </c>
      <c r="J7528" s="349" t="s">
        <v>1137</v>
      </c>
      <c r="K7528" s="370">
        <v>5111.3999999999996</v>
      </c>
      <c r="L7528" s="349" t="s">
        <v>8220</v>
      </c>
    </row>
    <row r="7529" spans="1:12" ht="13.5" x14ac:dyDescent="0.25">
      <c r="A7529" s="349" t="s">
        <v>4513</v>
      </c>
      <c r="B7529" s="349" t="s">
        <v>7679</v>
      </c>
      <c r="C7529" s="349" t="s">
        <v>7948</v>
      </c>
      <c r="D7529" s="349" t="s">
        <v>7949</v>
      </c>
      <c r="E7529" s="350" t="s">
        <v>24</v>
      </c>
      <c r="F7529" s="349" t="s">
        <v>24</v>
      </c>
      <c r="G7529" s="349">
        <v>101430</v>
      </c>
      <c r="H7529" s="349" t="s">
        <v>8567</v>
      </c>
      <c r="I7529" s="349" t="s">
        <v>806</v>
      </c>
      <c r="J7529" s="349" t="s">
        <v>1137</v>
      </c>
      <c r="K7529" s="370">
        <v>5328.63</v>
      </c>
      <c r="L7529" s="349" t="s">
        <v>8220</v>
      </c>
    </row>
    <row r="7530" spans="1:12" ht="13.5" x14ac:dyDescent="0.25">
      <c r="A7530" s="349" t="s">
        <v>4513</v>
      </c>
      <c r="B7530" s="349" t="s">
        <v>7679</v>
      </c>
      <c r="C7530" s="349" t="s">
        <v>7948</v>
      </c>
      <c r="D7530" s="349" t="s">
        <v>7949</v>
      </c>
      <c r="E7530" s="350" t="s">
        <v>24</v>
      </c>
      <c r="F7530" s="349" t="s">
        <v>24</v>
      </c>
      <c r="G7530" s="349">
        <v>101431</v>
      </c>
      <c r="H7530" s="349" t="s">
        <v>8254</v>
      </c>
      <c r="I7530" s="349" t="s">
        <v>806</v>
      </c>
      <c r="J7530" s="349" t="s">
        <v>1137</v>
      </c>
      <c r="K7530" s="370">
        <v>5745.31</v>
      </c>
      <c r="L7530" s="349" t="s">
        <v>8220</v>
      </c>
    </row>
    <row r="7531" spans="1:12" ht="13.5" x14ac:dyDescent="0.25">
      <c r="A7531" s="349" t="s">
        <v>4513</v>
      </c>
      <c r="B7531" s="349" t="s">
        <v>7679</v>
      </c>
      <c r="C7531" s="349" t="s">
        <v>7948</v>
      </c>
      <c r="D7531" s="349" t="s">
        <v>7949</v>
      </c>
      <c r="E7531" s="350" t="s">
        <v>24</v>
      </c>
      <c r="F7531" s="349" t="s">
        <v>24</v>
      </c>
      <c r="G7531" s="349">
        <v>101432</v>
      </c>
      <c r="H7531" s="349" t="s">
        <v>8568</v>
      </c>
      <c r="I7531" s="349" t="s">
        <v>806</v>
      </c>
      <c r="J7531" s="349" t="s">
        <v>1137</v>
      </c>
      <c r="K7531" s="370">
        <v>4794.82</v>
      </c>
      <c r="L7531" s="349" t="s">
        <v>8220</v>
      </c>
    </row>
    <row r="7532" spans="1:12" ht="13.5" x14ac:dyDescent="0.25">
      <c r="A7532" s="349" t="s">
        <v>4513</v>
      </c>
      <c r="B7532" s="349" t="s">
        <v>7679</v>
      </c>
      <c r="C7532" s="349" t="s">
        <v>7948</v>
      </c>
      <c r="D7532" s="349" t="s">
        <v>7949</v>
      </c>
      <c r="E7532" s="350" t="s">
        <v>24</v>
      </c>
      <c r="F7532" s="349" t="s">
        <v>24</v>
      </c>
      <c r="G7532" s="349">
        <v>101433</v>
      </c>
      <c r="H7532" s="349" t="s">
        <v>8256</v>
      </c>
      <c r="I7532" s="349" t="s">
        <v>806</v>
      </c>
      <c r="J7532" s="349" t="s">
        <v>1137</v>
      </c>
      <c r="K7532" s="370">
        <v>8006.05</v>
      </c>
      <c r="L7532" s="349" t="s">
        <v>8220</v>
      </c>
    </row>
    <row r="7533" spans="1:12" ht="13.5" x14ac:dyDescent="0.25">
      <c r="A7533" s="349" t="s">
        <v>4513</v>
      </c>
      <c r="B7533" s="349" t="s">
        <v>7679</v>
      </c>
      <c r="C7533" s="349" t="s">
        <v>7948</v>
      </c>
      <c r="D7533" s="349" t="s">
        <v>7949</v>
      </c>
      <c r="E7533" s="350" t="s">
        <v>24</v>
      </c>
      <c r="F7533" s="349" t="s">
        <v>24</v>
      </c>
      <c r="G7533" s="349">
        <v>101434</v>
      </c>
      <c r="H7533" s="349" t="s">
        <v>8569</v>
      </c>
      <c r="I7533" s="349" t="s">
        <v>806</v>
      </c>
      <c r="J7533" s="349" t="s">
        <v>1137</v>
      </c>
      <c r="K7533" s="370">
        <v>5257.18</v>
      </c>
      <c r="L7533" s="349" t="s">
        <v>8220</v>
      </c>
    </row>
    <row r="7534" spans="1:12" ht="13.5" x14ac:dyDescent="0.25">
      <c r="A7534" s="349" t="s">
        <v>4513</v>
      </c>
      <c r="B7534" s="349" t="s">
        <v>7679</v>
      </c>
      <c r="C7534" s="349" t="s">
        <v>7948</v>
      </c>
      <c r="D7534" s="349" t="s">
        <v>7949</v>
      </c>
      <c r="E7534" s="350" t="s">
        <v>24</v>
      </c>
      <c r="F7534" s="349" t="s">
        <v>24</v>
      </c>
      <c r="G7534" s="349">
        <v>101435</v>
      </c>
      <c r="H7534" s="349" t="s">
        <v>8570</v>
      </c>
      <c r="I7534" s="349" t="s">
        <v>806</v>
      </c>
      <c r="J7534" s="349" t="s">
        <v>1137</v>
      </c>
      <c r="K7534" s="370">
        <v>5494.31</v>
      </c>
      <c r="L7534" s="349" t="s">
        <v>8220</v>
      </c>
    </row>
    <row r="7535" spans="1:12" ht="13.5" x14ac:dyDescent="0.25">
      <c r="A7535" s="349" t="s">
        <v>4513</v>
      </c>
      <c r="B7535" s="349" t="s">
        <v>7679</v>
      </c>
      <c r="C7535" s="349" t="s">
        <v>7948</v>
      </c>
      <c r="D7535" s="349" t="s">
        <v>7949</v>
      </c>
      <c r="E7535" s="350" t="s">
        <v>24</v>
      </c>
      <c r="F7535" s="349" t="s">
        <v>24</v>
      </c>
      <c r="G7535" s="349">
        <v>101436</v>
      </c>
      <c r="H7535" s="349" t="s">
        <v>8258</v>
      </c>
      <c r="I7535" s="349" t="s">
        <v>806</v>
      </c>
      <c r="J7535" s="349" t="s">
        <v>1137</v>
      </c>
      <c r="K7535" s="370">
        <v>3255.66</v>
      </c>
      <c r="L7535" s="349" t="s">
        <v>8220</v>
      </c>
    </row>
    <row r="7536" spans="1:12" ht="13.5" x14ac:dyDescent="0.25">
      <c r="A7536" s="349" t="s">
        <v>4513</v>
      </c>
      <c r="B7536" s="349" t="s">
        <v>7679</v>
      </c>
      <c r="C7536" s="349" t="s">
        <v>7948</v>
      </c>
      <c r="D7536" s="349" t="s">
        <v>7949</v>
      </c>
      <c r="E7536" s="350" t="s">
        <v>24</v>
      </c>
      <c r="F7536" s="349" t="s">
        <v>24</v>
      </c>
      <c r="G7536" s="349">
        <v>101437</v>
      </c>
      <c r="H7536" s="349" t="s">
        <v>8571</v>
      </c>
      <c r="I7536" s="349" t="s">
        <v>806</v>
      </c>
      <c r="J7536" s="349" t="s">
        <v>1137</v>
      </c>
      <c r="K7536" s="370">
        <v>5400.94</v>
      </c>
      <c r="L7536" s="349" t="s">
        <v>8220</v>
      </c>
    </row>
    <row r="7537" spans="1:12" ht="13.5" x14ac:dyDescent="0.25">
      <c r="A7537" s="349" t="s">
        <v>4513</v>
      </c>
      <c r="B7537" s="349" t="s">
        <v>7679</v>
      </c>
      <c r="C7537" s="349" t="s">
        <v>7948</v>
      </c>
      <c r="D7537" s="349" t="s">
        <v>7949</v>
      </c>
      <c r="E7537" s="350" t="s">
        <v>24</v>
      </c>
      <c r="F7537" s="349" t="s">
        <v>24</v>
      </c>
      <c r="G7537" s="349">
        <v>101438</v>
      </c>
      <c r="H7537" s="349" t="s">
        <v>8260</v>
      </c>
      <c r="I7537" s="349" t="s">
        <v>806</v>
      </c>
      <c r="J7537" s="349" t="s">
        <v>1137</v>
      </c>
      <c r="K7537" s="370">
        <v>6379.55</v>
      </c>
      <c r="L7537" s="349" t="s">
        <v>8220</v>
      </c>
    </row>
    <row r="7538" spans="1:12" ht="13.5" x14ac:dyDescent="0.25">
      <c r="A7538" s="349" t="s">
        <v>4513</v>
      </c>
      <c r="B7538" s="349" t="s">
        <v>7679</v>
      </c>
      <c r="C7538" s="349" t="s">
        <v>7948</v>
      </c>
      <c r="D7538" s="349" t="s">
        <v>7949</v>
      </c>
      <c r="E7538" s="350" t="s">
        <v>24</v>
      </c>
      <c r="F7538" s="349" t="s">
        <v>24</v>
      </c>
      <c r="G7538" s="349">
        <v>101439</v>
      </c>
      <c r="H7538" s="349" t="s">
        <v>8261</v>
      </c>
      <c r="I7538" s="349" t="s">
        <v>806</v>
      </c>
      <c r="J7538" s="349" t="s">
        <v>1137</v>
      </c>
      <c r="K7538" s="370">
        <v>5247.95</v>
      </c>
      <c r="L7538" s="349" t="s">
        <v>8220</v>
      </c>
    </row>
    <row r="7539" spans="1:12" ht="13.5" x14ac:dyDescent="0.25">
      <c r="A7539" s="349" t="s">
        <v>4513</v>
      </c>
      <c r="B7539" s="349" t="s">
        <v>7679</v>
      </c>
      <c r="C7539" s="349" t="s">
        <v>7948</v>
      </c>
      <c r="D7539" s="349" t="s">
        <v>7949</v>
      </c>
      <c r="E7539" s="350" t="s">
        <v>24</v>
      </c>
      <c r="F7539" s="349" t="s">
        <v>24</v>
      </c>
      <c r="G7539" s="349">
        <v>101440</v>
      </c>
      <c r="H7539" s="349" t="s">
        <v>8572</v>
      </c>
      <c r="I7539" s="349" t="s">
        <v>806</v>
      </c>
      <c r="J7539" s="349" t="s">
        <v>1137</v>
      </c>
      <c r="K7539" s="370">
        <v>5540.74</v>
      </c>
      <c r="L7539" s="349" t="s">
        <v>8220</v>
      </c>
    </row>
    <row r="7540" spans="1:12" ht="13.5" x14ac:dyDescent="0.25">
      <c r="A7540" s="349" t="s">
        <v>4513</v>
      </c>
      <c r="B7540" s="349" t="s">
        <v>7679</v>
      </c>
      <c r="C7540" s="349" t="s">
        <v>7948</v>
      </c>
      <c r="D7540" s="349" t="s">
        <v>7949</v>
      </c>
      <c r="E7540" s="350" t="s">
        <v>24</v>
      </c>
      <c r="F7540" s="349" t="s">
        <v>24</v>
      </c>
      <c r="G7540" s="349">
        <v>101441</v>
      </c>
      <c r="H7540" s="349" t="s">
        <v>8263</v>
      </c>
      <c r="I7540" s="349" t="s">
        <v>806</v>
      </c>
      <c r="J7540" s="349" t="s">
        <v>1137</v>
      </c>
      <c r="K7540" s="370">
        <v>4440.74</v>
      </c>
      <c r="L7540" s="349" t="s">
        <v>8220</v>
      </c>
    </row>
    <row r="7541" spans="1:12" ht="13.5" x14ac:dyDescent="0.25">
      <c r="A7541" s="349" t="s">
        <v>4513</v>
      </c>
      <c r="B7541" s="349" t="s">
        <v>7679</v>
      </c>
      <c r="C7541" s="349" t="s">
        <v>7948</v>
      </c>
      <c r="D7541" s="349" t="s">
        <v>7949</v>
      </c>
      <c r="E7541" s="350" t="s">
        <v>24</v>
      </c>
      <c r="F7541" s="349" t="s">
        <v>24</v>
      </c>
      <c r="G7541" s="349">
        <v>101442</v>
      </c>
      <c r="H7541" s="349" t="s">
        <v>8573</v>
      </c>
      <c r="I7541" s="349" t="s">
        <v>806</v>
      </c>
      <c r="J7541" s="349" t="s">
        <v>1137</v>
      </c>
      <c r="K7541" s="370">
        <v>5953.26</v>
      </c>
      <c r="L7541" s="349" t="s">
        <v>8220</v>
      </c>
    </row>
    <row r="7542" spans="1:12" ht="13.5" x14ac:dyDescent="0.25">
      <c r="A7542" s="349" t="s">
        <v>4513</v>
      </c>
      <c r="B7542" s="349" t="s">
        <v>7679</v>
      </c>
      <c r="C7542" s="349" t="s">
        <v>7948</v>
      </c>
      <c r="D7542" s="349" t="s">
        <v>7949</v>
      </c>
      <c r="E7542" s="350" t="s">
        <v>24</v>
      </c>
      <c r="F7542" s="349" t="s">
        <v>24</v>
      </c>
      <c r="G7542" s="349">
        <v>101443</v>
      </c>
      <c r="H7542" s="349" t="s">
        <v>8264</v>
      </c>
      <c r="I7542" s="349" t="s">
        <v>806</v>
      </c>
      <c r="J7542" s="349" t="s">
        <v>1137</v>
      </c>
      <c r="K7542" s="370">
        <v>4911.6400000000003</v>
      </c>
      <c r="L7542" s="349" t="s">
        <v>8220</v>
      </c>
    </row>
    <row r="7543" spans="1:12" ht="13.5" x14ac:dyDescent="0.25">
      <c r="A7543" s="349" t="s">
        <v>4513</v>
      </c>
      <c r="B7543" s="349" t="s">
        <v>7679</v>
      </c>
      <c r="C7543" s="349" t="s">
        <v>7948</v>
      </c>
      <c r="D7543" s="349" t="s">
        <v>7949</v>
      </c>
      <c r="E7543" s="350" t="s">
        <v>24</v>
      </c>
      <c r="F7543" s="349" t="s">
        <v>24</v>
      </c>
      <c r="G7543" s="349">
        <v>101444</v>
      </c>
      <c r="H7543" s="349" t="s">
        <v>8267</v>
      </c>
      <c r="I7543" s="349" t="s">
        <v>806</v>
      </c>
      <c r="J7543" s="349" t="s">
        <v>1137</v>
      </c>
      <c r="K7543" s="370">
        <v>4888.01</v>
      </c>
      <c r="L7543" s="349" t="s">
        <v>8220</v>
      </c>
    </row>
    <row r="7544" spans="1:12" ht="13.5" x14ac:dyDescent="0.25">
      <c r="A7544" s="349" t="s">
        <v>4513</v>
      </c>
      <c r="B7544" s="349" t="s">
        <v>7679</v>
      </c>
      <c r="C7544" s="349" t="s">
        <v>7948</v>
      </c>
      <c r="D7544" s="349" t="s">
        <v>7949</v>
      </c>
      <c r="E7544" s="350" t="s">
        <v>24</v>
      </c>
      <c r="F7544" s="349" t="s">
        <v>24</v>
      </c>
      <c r="G7544" s="349">
        <v>101445</v>
      </c>
      <c r="H7544" s="349" t="s">
        <v>828</v>
      </c>
      <c r="I7544" s="349" t="s">
        <v>806</v>
      </c>
      <c r="J7544" s="349" t="s">
        <v>1137</v>
      </c>
      <c r="K7544" s="370">
        <v>4905.47</v>
      </c>
      <c r="L7544" s="349" t="s">
        <v>8220</v>
      </c>
    </row>
    <row r="7545" spans="1:12" ht="13.5" x14ac:dyDescent="0.25">
      <c r="A7545" s="349" t="s">
        <v>4513</v>
      </c>
      <c r="B7545" s="349" t="s">
        <v>7679</v>
      </c>
      <c r="C7545" s="349" t="s">
        <v>7948</v>
      </c>
      <c r="D7545" s="349" t="s">
        <v>7949</v>
      </c>
      <c r="E7545" s="350" t="s">
        <v>24</v>
      </c>
      <c r="F7545" s="349" t="s">
        <v>24</v>
      </c>
      <c r="G7545" s="349">
        <v>101446</v>
      </c>
      <c r="H7545" s="349" t="s">
        <v>909</v>
      </c>
      <c r="I7545" s="349" t="s">
        <v>806</v>
      </c>
      <c r="J7545" s="349" t="s">
        <v>1137</v>
      </c>
      <c r="K7545" s="370">
        <v>5524.08</v>
      </c>
      <c r="L7545" s="349" t="s">
        <v>8220</v>
      </c>
    </row>
    <row r="7546" spans="1:12" ht="13.5" x14ac:dyDescent="0.25">
      <c r="A7546" s="349" t="s">
        <v>4513</v>
      </c>
      <c r="B7546" s="349" t="s">
        <v>7679</v>
      </c>
      <c r="C7546" s="349" t="s">
        <v>7948</v>
      </c>
      <c r="D7546" s="349" t="s">
        <v>7949</v>
      </c>
      <c r="E7546" s="350" t="s">
        <v>24</v>
      </c>
      <c r="F7546" s="349" t="s">
        <v>24</v>
      </c>
      <c r="G7546" s="349">
        <v>101447</v>
      </c>
      <c r="H7546" s="349" t="s">
        <v>8268</v>
      </c>
      <c r="I7546" s="349" t="s">
        <v>806</v>
      </c>
      <c r="J7546" s="349" t="s">
        <v>1137</v>
      </c>
      <c r="K7546" s="370">
        <v>5216</v>
      </c>
      <c r="L7546" s="349" t="s">
        <v>8220</v>
      </c>
    </row>
    <row r="7547" spans="1:12" ht="13.5" x14ac:dyDescent="0.25">
      <c r="A7547" s="349" t="s">
        <v>4513</v>
      </c>
      <c r="B7547" s="349" t="s">
        <v>7679</v>
      </c>
      <c r="C7547" s="349" t="s">
        <v>7948</v>
      </c>
      <c r="D7547" s="349" t="s">
        <v>7949</v>
      </c>
      <c r="E7547" s="350" t="s">
        <v>24</v>
      </c>
      <c r="F7547" s="349" t="s">
        <v>24</v>
      </c>
      <c r="G7547" s="349">
        <v>101448</v>
      </c>
      <c r="H7547" s="349" t="s">
        <v>8269</v>
      </c>
      <c r="I7547" s="349" t="s">
        <v>806</v>
      </c>
      <c r="J7547" s="349" t="s">
        <v>1137</v>
      </c>
      <c r="K7547" s="370">
        <v>5524.08</v>
      </c>
      <c r="L7547" s="349" t="s">
        <v>8220</v>
      </c>
    </row>
    <row r="7548" spans="1:12" ht="13.5" x14ac:dyDescent="0.25">
      <c r="A7548" s="349" t="s">
        <v>4513</v>
      </c>
      <c r="B7548" s="349" t="s">
        <v>7679</v>
      </c>
      <c r="C7548" s="349" t="s">
        <v>7948</v>
      </c>
      <c r="D7548" s="349" t="s">
        <v>7949</v>
      </c>
      <c r="E7548" s="350" t="s">
        <v>24</v>
      </c>
      <c r="F7548" s="349" t="s">
        <v>24</v>
      </c>
      <c r="G7548" s="349">
        <v>101449</v>
      </c>
      <c r="H7548" s="349" t="s">
        <v>8574</v>
      </c>
      <c r="I7548" s="349" t="s">
        <v>806</v>
      </c>
      <c r="J7548" s="349" t="s">
        <v>1137</v>
      </c>
      <c r="K7548" s="370">
        <v>4575.1899999999996</v>
      </c>
      <c r="L7548" s="349" t="s">
        <v>8220</v>
      </c>
    </row>
    <row r="7549" spans="1:12" ht="13.5" x14ac:dyDescent="0.25">
      <c r="A7549" s="349" t="s">
        <v>4513</v>
      </c>
      <c r="B7549" s="349" t="s">
        <v>7679</v>
      </c>
      <c r="C7549" s="349" t="s">
        <v>7948</v>
      </c>
      <c r="D7549" s="349" t="s">
        <v>7949</v>
      </c>
      <c r="E7549" s="350" t="s">
        <v>24</v>
      </c>
      <c r="F7549" s="349" t="s">
        <v>24</v>
      </c>
      <c r="G7549" s="349">
        <v>101450</v>
      </c>
      <c r="H7549" s="349" t="s">
        <v>8271</v>
      </c>
      <c r="I7549" s="349" t="s">
        <v>806</v>
      </c>
      <c r="J7549" s="349" t="s">
        <v>1137</v>
      </c>
      <c r="K7549" s="370">
        <v>4091.7</v>
      </c>
      <c r="L7549" s="349" t="s">
        <v>8220</v>
      </c>
    </row>
    <row r="7550" spans="1:12" ht="13.5" x14ac:dyDescent="0.25">
      <c r="A7550" s="349" t="s">
        <v>4513</v>
      </c>
      <c r="B7550" s="349" t="s">
        <v>7679</v>
      </c>
      <c r="C7550" s="349" t="s">
        <v>7948</v>
      </c>
      <c r="D7550" s="349" t="s">
        <v>7949</v>
      </c>
      <c r="E7550" s="350" t="s">
        <v>24</v>
      </c>
      <c r="F7550" s="349" t="s">
        <v>24</v>
      </c>
      <c r="G7550" s="349">
        <v>101451</v>
      </c>
      <c r="H7550" s="349" t="s">
        <v>895</v>
      </c>
      <c r="I7550" s="349" t="s">
        <v>806</v>
      </c>
      <c r="J7550" s="349" t="s">
        <v>1137</v>
      </c>
      <c r="K7550" s="370">
        <v>5512.16</v>
      </c>
      <c r="L7550" s="349" t="s">
        <v>8220</v>
      </c>
    </row>
    <row r="7551" spans="1:12" ht="13.5" x14ac:dyDescent="0.25">
      <c r="A7551" s="349" t="s">
        <v>4513</v>
      </c>
      <c r="B7551" s="349" t="s">
        <v>7679</v>
      </c>
      <c r="C7551" s="349" t="s">
        <v>7948</v>
      </c>
      <c r="D7551" s="349" t="s">
        <v>7949</v>
      </c>
      <c r="E7551" s="350" t="s">
        <v>24</v>
      </c>
      <c r="F7551" s="349" t="s">
        <v>24</v>
      </c>
      <c r="G7551" s="349">
        <v>101452</v>
      </c>
      <c r="H7551" s="349" t="s">
        <v>8575</v>
      </c>
      <c r="I7551" s="349" t="s">
        <v>806</v>
      </c>
      <c r="J7551" s="349" t="s">
        <v>1137</v>
      </c>
      <c r="K7551" s="370">
        <v>3810.38</v>
      </c>
      <c r="L7551" s="349" t="s">
        <v>8220</v>
      </c>
    </row>
    <row r="7552" spans="1:12" ht="13.5" x14ac:dyDescent="0.25">
      <c r="A7552" s="349" t="s">
        <v>4513</v>
      </c>
      <c r="B7552" s="349" t="s">
        <v>7679</v>
      </c>
      <c r="C7552" s="349" t="s">
        <v>7948</v>
      </c>
      <c r="D7552" s="349" t="s">
        <v>7949</v>
      </c>
      <c r="E7552" s="350" t="s">
        <v>24</v>
      </c>
      <c r="F7552" s="349" t="s">
        <v>24</v>
      </c>
      <c r="G7552" s="349">
        <v>101453</v>
      </c>
      <c r="H7552" s="349" t="s">
        <v>8273</v>
      </c>
      <c r="I7552" s="349" t="s">
        <v>806</v>
      </c>
      <c r="J7552" s="349" t="s">
        <v>1137</v>
      </c>
      <c r="K7552" s="370">
        <v>5458.7</v>
      </c>
      <c r="L7552" s="349" t="s">
        <v>8220</v>
      </c>
    </row>
    <row r="7553" spans="1:12" ht="13.5" x14ac:dyDescent="0.25">
      <c r="A7553" s="349" t="s">
        <v>4513</v>
      </c>
      <c r="B7553" s="349" t="s">
        <v>7679</v>
      </c>
      <c r="C7553" s="349" t="s">
        <v>7948</v>
      </c>
      <c r="D7553" s="349" t="s">
        <v>7949</v>
      </c>
      <c r="E7553" s="350" t="s">
        <v>24</v>
      </c>
      <c r="F7553" s="349" t="s">
        <v>24</v>
      </c>
      <c r="G7553" s="349">
        <v>101454</v>
      </c>
      <c r="H7553" s="349" t="s">
        <v>8576</v>
      </c>
      <c r="I7553" s="349" t="s">
        <v>806</v>
      </c>
      <c r="J7553" s="349" t="s">
        <v>1137</v>
      </c>
      <c r="K7553" s="370">
        <v>6157.18</v>
      </c>
      <c r="L7553" s="349" t="s">
        <v>8220</v>
      </c>
    </row>
    <row r="7554" spans="1:12" ht="13.5" x14ac:dyDescent="0.25">
      <c r="A7554" s="349" t="s">
        <v>4513</v>
      </c>
      <c r="B7554" s="349" t="s">
        <v>7679</v>
      </c>
      <c r="C7554" s="349" t="s">
        <v>7948</v>
      </c>
      <c r="D7554" s="349" t="s">
        <v>7949</v>
      </c>
      <c r="E7554" s="350" t="s">
        <v>24</v>
      </c>
      <c r="F7554" s="349" t="s">
        <v>24</v>
      </c>
      <c r="G7554" s="349">
        <v>101455</v>
      </c>
      <c r="H7554" s="349" t="s">
        <v>8275</v>
      </c>
      <c r="I7554" s="349" t="s">
        <v>806</v>
      </c>
      <c r="J7554" s="349" t="s">
        <v>1137</v>
      </c>
      <c r="K7554" s="370">
        <v>5270.48</v>
      </c>
      <c r="L7554" s="349" t="s">
        <v>8220</v>
      </c>
    </row>
    <row r="7555" spans="1:12" ht="13.5" x14ac:dyDescent="0.25">
      <c r="A7555" s="349" t="s">
        <v>4513</v>
      </c>
      <c r="B7555" s="349" t="s">
        <v>7679</v>
      </c>
      <c r="C7555" s="349" t="s">
        <v>7948</v>
      </c>
      <c r="D7555" s="349" t="s">
        <v>7949</v>
      </c>
      <c r="E7555" s="350" t="s">
        <v>24</v>
      </c>
      <c r="F7555" s="349" t="s">
        <v>24</v>
      </c>
      <c r="G7555" s="349">
        <v>101456</v>
      </c>
      <c r="H7555" s="349" t="s">
        <v>8577</v>
      </c>
      <c r="I7555" s="349" t="s">
        <v>806</v>
      </c>
      <c r="J7555" s="349" t="s">
        <v>1137</v>
      </c>
      <c r="K7555" s="370">
        <v>10061.69</v>
      </c>
      <c r="L7555" s="349" t="s">
        <v>8220</v>
      </c>
    </row>
    <row r="7556" spans="1:12" ht="13.5" x14ac:dyDescent="0.25">
      <c r="A7556" s="349" t="s">
        <v>4513</v>
      </c>
      <c r="B7556" s="349" t="s">
        <v>7679</v>
      </c>
      <c r="C7556" s="349" t="s">
        <v>7948</v>
      </c>
      <c r="D7556" s="349" t="s">
        <v>7949</v>
      </c>
      <c r="E7556" s="350" t="s">
        <v>24</v>
      </c>
      <c r="F7556" s="349" t="s">
        <v>24</v>
      </c>
      <c r="G7556" s="349">
        <v>101457</v>
      </c>
      <c r="H7556" s="349" t="s">
        <v>8578</v>
      </c>
      <c r="I7556" s="349" t="s">
        <v>806</v>
      </c>
      <c r="J7556" s="349" t="s">
        <v>1137</v>
      </c>
      <c r="K7556" s="370">
        <v>6156.69</v>
      </c>
      <c r="L7556" s="349" t="s">
        <v>8220</v>
      </c>
    </row>
    <row r="7557" spans="1:12" ht="13.5" x14ac:dyDescent="0.25">
      <c r="A7557" s="349" t="s">
        <v>4513</v>
      </c>
      <c r="B7557" s="349" t="s">
        <v>7679</v>
      </c>
      <c r="C7557" s="349" t="s">
        <v>7948</v>
      </c>
      <c r="D7557" s="349" t="s">
        <v>7949</v>
      </c>
      <c r="E7557" s="350" t="s">
        <v>24</v>
      </c>
      <c r="F7557" s="349" t="s">
        <v>24</v>
      </c>
      <c r="G7557" s="349">
        <v>101458</v>
      </c>
      <c r="H7557" s="349" t="s">
        <v>8579</v>
      </c>
      <c r="I7557" s="349" t="s">
        <v>806</v>
      </c>
      <c r="J7557" s="349" t="s">
        <v>1137</v>
      </c>
      <c r="K7557" s="370">
        <v>5223.0200000000004</v>
      </c>
      <c r="L7557" s="349" t="s">
        <v>8220</v>
      </c>
    </row>
    <row r="7558" spans="1:12" ht="13.5" x14ac:dyDescent="0.25">
      <c r="A7558" s="349" t="s">
        <v>4513</v>
      </c>
      <c r="B7558" s="349" t="s">
        <v>7679</v>
      </c>
      <c r="C7558" s="349" t="s">
        <v>7948</v>
      </c>
      <c r="D7558" s="349" t="s">
        <v>7949</v>
      </c>
      <c r="E7558" s="350" t="s">
        <v>24</v>
      </c>
      <c r="F7558" s="349" t="s">
        <v>24</v>
      </c>
      <c r="G7558" s="349">
        <v>101459</v>
      </c>
      <c r="H7558" s="349" t="s">
        <v>8279</v>
      </c>
      <c r="I7558" s="349" t="s">
        <v>806</v>
      </c>
      <c r="J7558" s="349" t="s">
        <v>1137</v>
      </c>
      <c r="K7558" s="370">
        <v>4282.7299999999996</v>
      </c>
      <c r="L7558" s="349" t="s">
        <v>8220</v>
      </c>
    </row>
    <row r="7559" spans="1:12" ht="13.5" x14ac:dyDescent="0.25">
      <c r="A7559" s="349" t="s">
        <v>4513</v>
      </c>
      <c r="B7559" s="349" t="s">
        <v>7679</v>
      </c>
      <c r="C7559" s="349" t="s">
        <v>7948</v>
      </c>
      <c r="D7559" s="349" t="s">
        <v>7949</v>
      </c>
      <c r="E7559" s="350" t="s">
        <v>24</v>
      </c>
      <c r="F7559" s="349" t="s">
        <v>24</v>
      </c>
      <c r="G7559" s="349">
        <v>101460</v>
      </c>
      <c r="H7559" s="349" t="s">
        <v>8419</v>
      </c>
      <c r="I7559" s="349" t="s">
        <v>806</v>
      </c>
      <c r="J7559" s="349" t="s">
        <v>1137</v>
      </c>
      <c r="K7559" s="370">
        <v>3778.68</v>
      </c>
      <c r="L7559" s="349" t="s">
        <v>8220</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3C419-F410-4916-A08A-B6990AB2CE04}">
  <dimension ref="A1:G4949"/>
  <sheetViews>
    <sheetView topLeftCell="A1985" zoomScale="85" zoomScaleNormal="85" workbookViewId="0">
      <selection activeCell="B2019" sqref="B2019"/>
    </sheetView>
  </sheetViews>
  <sheetFormatPr defaultRowHeight="12.75" x14ac:dyDescent="0.2"/>
  <cols>
    <col min="1" max="1" width="10.5703125" style="95" customWidth="1"/>
    <col min="2" max="2" width="169.28515625" style="95" customWidth="1"/>
    <col min="3" max="3" width="21.140625" style="95" customWidth="1"/>
    <col min="4" max="4" width="18.7109375" style="95" customWidth="1"/>
    <col min="5" max="5" width="22.28515625" style="95" customWidth="1"/>
    <col min="6" max="256" width="9.140625" style="95"/>
    <col min="257" max="257" width="10.5703125" style="95" customWidth="1"/>
    <col min="258" max="258" width="78.140625" style="95" customWidth="1"/>
    <col min="259" max="259" width="21.140625" style="95" customWidth="1"/>
    <col min="260" max="260" width="18.7109375" style="95" customWidth="1"/>
    <col min="261" max="261" width="22.28515625" style="95" customWidth="1"/>
    <col min="262" max="512" width="9.140625" style="95"/>
    <col min="513" max="513" width="10.5703125" style="95" customWidth="1"/>
    <col min="514" max="514" width="78.140625" style="95" customWidth="1"/>
    <col min="515" max="515" width="21.140625" style="95" customWidth="1"/>
    <col min="516" max="516" width="18.7109375" style="95" customWidth="1"/>
    <col min="517" max="517" width="22.28515625" style="95" customWidth="1"/>
    <col min="518" max="768" width="9.140625" style="95"/>
    <col min="769" max="769" width="10.5703125" style="95" customWidth="1"/>
    <col min="770" max="770" width="78.140625" style="95" customWidth="1"/>
    <col min="771" max="771" width="21.140625" style="95" customWidth="1"/>
    <col min="772" max="772" width="18.7109375" style="95" customWidth="1"/>
    <col min="773" max="773" width="22.28515625" style="95" customWidth="1"/>
    <col min="774" max="1024" width="9.140625" style="95"/>
    <col min="1025" max="1025" width="10.5703125" style="95" customWidth="1"/>
    <col min="1026" max="1026" width="78.140625" style="95" customWidth="1"/>
    <col min="1027" max="1027" width="21.140625" style="95" customWidth="1"/>
    <col min="1028" max="1028" width="18.7109375" style="95" customWidth="1"/>
    <col min="1029" max="1029" width="22.28515625" style="95" customWidth="1"/>
    <col min="1030" max="1280" width="9.140625" style="95"/>
    <col min="1281" max="1281" width="10.5703125" style="95" customWidth="1"/>
    <col min="1282" max="1282" width="78.140625" style="95" customWidth="1"/>
    <col min="1283" max="1283" width="21.140625" style="95" customWidth="1"/>
    <col min="1284" max="1284" width="18.7109375" style="95" customWidth="1"/>
    <col min="1285" max="1285" width="22.28515625" style="95" customWidth="1"/>
    <col min="1286" max="1536" width="9.140625" style="95"/>
    <col min="1537" max="1537" width="10.5703125" style="95" customWidth="1"/>
    <col min="1538" max="1538" width="78.140625" style="95" customWidth="1"/>
    <col min="1539" max="1539" width="21.140625" style="95" customWidth="1"/>
    <col min="1540" max="1540" width="18.7109375" style="95" customWidth="1"/>
    <col min="1541" max="1541" width="22.28515625" style="95" customWidth="1"/>
    <col min="1542" max="1792" width="9.140625" style="95"/>
    <col min="1793" max="1793" width="10.5703125" style="95" customWidth="1"/>
    <col min="1794" max="1794" width="78.140625" style="95" customWidth="1"/>
    <col min="1795" max="1795" width="21.140625" style="95" customWidth="1"/>
    <col min="1796" max="1796" width="18.7109375" style="95" customWidth="1"/>
    <col min="1797" max="1797" width="22.28515625" style="95" customWidth="1"/>
    <col min="1798" max="2048" width="9.140625" style="95"/>
    <col min="2049" max="2049" width="10.5703125" style="95" customWidth="1"/>
    <col min="2050" max="2050" width="78.140625" style="95" customWidth="1"/>
    <col min="2051" max="2051" width="21.140625" style="95" customWidth="1"/>
    <col min="2052" max="2052" width="18.7109375" style="95" customWidth="1"/>
    <col min="2053" max="2053" width="22.28515625" style="95" customWidth="1"/>
    <col min="2054" max="2304" width="9.140625" style="95"/>
    <col min="2305" max="2305" width="10.5703125" style="95" customWidth="1"/>
    <col min="2306" max="2306" width="78.140625" style="95" customWidth="1"/>
    <col min="2307" max="2307" width="21.140625" style="95" customWidth="1"/>
    <col min="2308" max="2308" width="18.7109375" style="95" customWidth="1"/>
    <col min="2309" max="2309" width="22.28515625" style="95" customWidth="1"/>
    <col min="2310" max="2560" width="9.140625" style="95"/>
    <col min="2561" max="2561" width="10.5703125" style="95" customWidth="1"/>
    <col min="2562" max="2562" width="78.140625" style="95" customWidth="1"/>
    <col min="2563" max="2563" width="21.140625" style="95" customWidth="1"/>
    <col min="2564" max="2564" width="18.7109375" style="95" customWidth="1"/>
    <col min="2565" max="2565" width="22.28515625" style="95" customWidth="1"/>
    <col min="2566" max="2816" width="9.140625" style="95"/>
    <col min="2817" max="2817" width="10.5703125" style="95" customWidth="1"/>
    <col min="2818" max="2818" width="78.140625" style="95" customWidth="1"/>
    <col min="2819" max="2819" width="21.140625" style="95" customWidth="1"/>
    <col min="2820" max="2820" width="18.7109375" style="95" customWidth="1"/>
    <col min="2821" max="2821" width="22.28515625" style="95" customWidth="1"/>
    <col min="2822" max="3072" width="9.140625" style="95"/>
    <col min="3073" max="3073" width="10.5703125" style="95" customWidth="1"/>
    <col min="3074" max="3074" width="78.140625" style="95" customWidth="1"/>
    <col min="3075" max="3075" width="21.140625" style="95" customWidth="1"/>
    <col min="3076" max="3076" width="18.7109375" style="95" customWidth="1"/>
    <col min="3077" max="3077" width="22.28515625" style="95" customWidth="1"/>
    <col min="3078" max="3328" width="9.140625" style="95"/>
    <col min="3329" max="3329" width="10.5703125" style="95" customWidth="1"/>
    <col min="3330" max="3330" width="78.140625" style="95" customWidth="1"/>
    <col min="3331" max="3331" width="21.140625" style="95" customWidth="1"/>
    <col min="3332" max="3332" width="18.7109375" style="95" customWidth="1"/>
    <col min="3333" max="3333" width="22.28515625" style="95" customWidth="1"/>
    <col min="3334" max="3584" width="9.140625" style="95"/>
    <col min="3585" max="3585" width="10.5703125" style="95" customWidth="1"/>
    <col min="3586" max="3586" width="78.140625" style="95" customWidth="1"/>
    <col min="3587" max="3587" width="21.140625" style="95" customWidth="1"/>
    <col min="3588" max="3588" width="18.7109375" style="95" customWidth="1"/>
    <col min="3589" max="3589" width="22.28515625" style="95" customWidth="1"/>
    <col min="3590" max="3840" width="9.140625" style="95"/>
    <col min="3841" max="3841" width="10.5703125" style="95" customWidth="1"/>
    <col min="3842" max="3842" width="78.140625" style="95" customWidth="1"/>
    <col min="3843" max="3843" width="21.140625" style="95" customWidth="1"/>
    <col min="3844" max="3844" width="18.7109375" style="95" customWidth="1"/>
    <col min="3845" max="3845" width="22.28515625" style="95" customWidth="1"/>
    <col min="3846" max="4096" width="9.140625" style="95"/>
    <col min="4097" max="4097" width="10.5703125" style="95" customWidth="1"/>
    <col min="4098" max="4098" width="78.140625" style="95" customWidth="1"/>
    <col min="4099" max="4099" width="21.140625" style="95" customWidth="1"/>
    <col min="4100" max="4100" width="18.7109375" style="95" customWidth="1"/>
    <col min="4101" max="4101" width="22.28515625" style="95" customWidth="1"/>
    <col min="4102" max="4352" width="9.140625" style="95"/>
    <col min="4353" max="4353" width="10.5703125" style="95" customWidth="1"/>
    <col min="4354" max="4354" width="78.140625" style="95" customWidth="1"/>
    <col min="4355" max="4355" width="21.140625" style="95" customWidth="1"/>
    <col min="4356" max="4356" width="18.7109375" style="95" customWidth="1"/>
    <col min="4357" max="4357" width="22.28515625" style="95" customWidth="1"/>
    <col min="4358" max="4608" width="9.140625" style="95"/>
    <col min="4609" max="4609" width="10.5703125" style="95" customWidth="1"/>
    <col min="4610" max="4610" width="78.140625" style="95" customWidth="1"/>
    <col min="4611" max="4611" width="21.140625" style="95" customWidth="1"/>
    <col min="4612" max="4612" width="18.7109375" style="95" customWidth="1"/>
    <col min="4613" max="4613" width="22.28515625" style="95" customWidth="1"/>
    <col min="4614" max="4864" width="9.140625" style="95"/>
    <col min="4865" max="4865" width="10.5703125" style="95" customWidth="1"/>
    <col min="4866" max="4866" width="78.140625" style="95" customWidth="1"/>
    <col min="4867" max="4867" width="21.140625" style="95" customWidth="1"/>
    <col min="4868" max="4868" width="18.7109375" style="95" customWidth="1"/>
    <col min="4869" max="4869" width="22.28515625" style="95" customWidth="1"/>
    <col min="4870" max="5120" width="9.140625" style="95"/>
    <col min="5121" max="5121" width="10.5703125" style="95" customWidth="1"/>
    <col min="5122" max="5122" width="78.140625" style="95" customWidth="1"/>
    <col min="5123" max="5123" width="21.140625" style="95" customWidth="1"/>
    <col min="5124" max="5124" width="18.7109375" style="95" customWidth="1"/>
    <col min="5125" max="5125" width="22.28515625" style="95" customWidth="1"/>
    <col min="5126" max="5376" width="9.140625" style="95"/>
    <col min="5377" max="5377" width="10.5703125" style="95" customWidth="1"/>
    <col min="5378" max="5378" width="78.140625" style="95" customWidth="1"/>
    <col min="5379" max="5379" width="21.140625" style="95" customWidth="1"/>
    <col min="5380" max="5380" width="18.7109375" style="95" customWidth="1"/>
    <col min="5381" max="5381" width="22.28515625" style="95" customWidth="1"/>
    <col min="5382" max="5632" width="9.140625" style="95"/>
    <col min="5633" max="5633" width="10.5703125" style="95" customWidth="1"/>
    <col min="5634" max="5634" width="78.140625" style="95" customWidth="1"/>
    <col min="5635" max="5635" width="21.140625" style="95" customWidth="1"/>
    <col min="5636" max="5636" width="18.7109375" style="95" customWidth="1"/>
    <col min="5637" max="5637" width="22.28515625" style="95" customWidth="1"/>
    <col min="5638" max="5888" width="9.140625" style="95"/>
    <col min="5889" max="5889" width="10.5703125" style="95" customWidth="1"/>
    <col min="5890" max="5890" width="78.140625" style="95" customWidth="1"/>
    <col min="5891" max="5891" width="21.140625" style="95" customWidth="1"/>
    <col min="5892" max="5892" width="18.7109375" style="95" customWidth="1"/>
    <col min="5893" max="5893" width="22.28515625" style="95" customWidth="1"/>
    <col min="5894" max="6144" width="9.140625" style="95"/>
    <col min="6145" max="6145" width="10.5703125" style="95" customWidth="1"/>
    <col min="6146" max="6146" width="78.140625" style="95" customWidth="1"/>
    <col min="6147" max="6147" width="21.140625" style="95" customWidth="1"/>
    <col min="6148" max="6148" width="18.7109375" style="95" customWidth="1"/>
    <col min="6149" max="6149" width="22.28515625" style="95" customWidth="1"/>
    <col min="6150" max="6400" width="9.140625" style="95"/>
    <col min="6401" max="6401" width="10.5703125" style="95" customWidth="1"/>
    <col min="6402" max="6402" width="78.140625" style="95" customWidth="1"/>
    <col min="6403" max="6403" width="21.140625" style="95" customWidth="1"/>
    <col min="6404" max="6404" width="18.7109375" style="95" customWidth="1"/>
    <col min="6405" max="6405" width="22.28515625" style="95" customWidth="1"/>
    <col min="6406" max="6656" width="9.140625" style="95"/>
    <col min="6657" max="6657" width="10.5703125" style="95" customWidth="1"/>
    <col min="6658" max="6658" width="78.140625" style="95" customWidth="1"/>
    <col min="6659" max="6659" width="21.140625" style="95" customWidth="1"/>
    <col min="6660" max="6660" width="18.7109375" style="95" customWidth="1"/>
    <col min="6661" max="6661" width="22.28515625" style="95" customWidth="1"/>
    <col min="6662" max="6912" width="9.140625" style="95"/>
    <col min="6913" max="6913" width="10.5703125" style="95" customWidth="1"/>
    <col min="6914" max="6914" width="78.140625" style="95" customWidth="1"/>
    <col min="6915" max="6915" width="21.140625" style="95" customWidth="1"/>
    <col min="6916" max="6916" width="18.7109375" style="95" customWidth="1"/>
    <col min="6917" max="6917" width="22.28515625" style="95" customWidth="1"/>
    <col min="6918" max="7168" width="9.140625" style="95"/>
    <col min="7169" max="7169" width="10.5703125" style="95" customWidth="1"/>
    <col min="7170" max="7170" width="78.140625" style="95" customWidth="1"/>
    <col min="7171" max="7171" width="21.140625" style="95" customWidth="1"/>
    <col min="7172" max="7172" width="18.7109375" style="95" customWidth="1"/>
    <col min="7173" max="7173" width="22.28515625" style="95" customWidth="1"/>
    <col min="7174" max="7424" width="9.140625" style="95"/>
    <col min="7425" max="7425" width="10.5703125" style="95" customWidth="1"/>
    <col min="7426" max="7426" width="78.140625" style="95" customWidth="1"/>
    <col min="7427" max="7427" width="21.140625" style="95" customWidth="1"/>
    <col min="7428" max="7428" width="18.7109375" style="95" customWidth="1"/>
    <col min="7429" max="7429" width="22.28515625" style="95" customWidth="1"/>
    <col min="7430" max="7680" width="9.140625" style="95"/>
    <col min="7681" max="7681" width="10.5703125" style="95" customWidth="1"/>
    <col min="7682" max="7682" width="78.140625" style="95" customWidth="1"/>
    <col min="7683" max="7683" width="21.140625" style="95" customWidth="1"/>
    <col min="7684" max="7684" width="18.7109375" style="95" customWidth="1"/>
    <col min="7685" max="7685" width="22.28515625" style="95" customWidth="1"/>
    <col min="7686" max="7936" width="9.140625" style="95"/>
    <col min="7937" max="7937" width="10.5703125" style="95" customWidth="1"/>
    <col min="7938" max="7938" width="78.140625" style="95" customWidth="1"/>
    <col min="7939" max="7939" width="21.140625" style="95" customWidth="1"/>
    <col min="7940" max="7940" width="18.7109375" style="95" customWidth="1"/>
    <col min="7941" max="7941" width="22.28515625" style="95" customWidth="1"/>
    <col min="7942" max="8192" width="9.140625" style="95"/>
    <col min="8193" max="8193" width="10.5703125" style="95" customWidth="1"/>
    <col min="8194" max="8194" width="78.140625" style="95" customWidth="1"/>
    <col min="8195" max="8195" width="21.140625" style="95" customWidth="1"/>
    <col min="8196" max="8196" width="18.7109375" style="95" customWidth="1"/>
    <col min="8197" max="8197" width="22.28515625" style="95" customWidth="1"/>
    <col min="8198" max="8448" width="9.140625" style="95"/>
    <col min="8449" max="8449" width="10.5703125" style="95" customWidth="1"/>
    <col min="8450" max="8450" width="78.140625" style="95" customWidth="1"/>
    <col min="8451" max="8451" width="21.140625" style="95" customWidth="1"/>
    <col min="8452" max="8452" width="18.7109375" style="95" customWidth="1"/>
    <col min="8453" max="8453" width="22.28515625" style="95" customWidth="1"/>
    <col min="8454" max="8704" width="9.140625" style="95"/>
    <col min="8705" max="8705" width="10.5703125" style="95" customWidth="1"/>
    <col min="8706" max="8706" width="78.140625" style="95" customWidth="1"/>
    <col min="8707" max="8707" width="21.140625" style="95" customWidth="1"/>
    <col min="8708" max="8708" width="18.7109375" style="95" customWidth="1"/>
    <col min="8709" max="8709" width="22.28515625" style="95" customWidth="1"/>
    <col min="8710" max="8960" width="9.140625" style="95"/>
    <col min="8961" max="8961" width="10.5703125" style="95" customWidth="1"/>
    <col min="8962" max="8962" width="78.140625" style="95" customWidth="1"/>
    <col min="8963" max="8963" width="21.140625" style="95" customWidth="1"/>
    <col min="8964" max="8964" width="18.7109375" style="95" customWidth="1"/>
    <col min="8965" max="8965" width="22.28515625" style="95" customWidth="1"/>
    <col min="8966" max="9216" width="9.140625" style="95"/>
    <col min="9217" max="9217" width="10.5703125" style="95" customWidth="1"/>
    <col min="9218" max="9218" width="78.140625" style="95" customWidth="1"/>
    <col min="9219" max="9219" width="21.140625" style="95" customWidth="1"/>
    <col min="9220" max="9220" width="18.7109375" style="95" customWidth="1"/>
    <col min="9221" max="9221" width="22.28515625" style="95" customWidth="1"/>
    <col min="9222" max="9472" width="9.140625" style="95"/>
    <col min="9473" max="9473" width="10.5703125" style="95" customWidth="1"/>
    <col min="9474" max="9474" width="78.140625" style="95" customWidth="1"/>
    <col min="9475" max="9475" width="21.140625" style="95" customWidth="1"/>
    <col min="9476" max="9476" width="18.7109375" style="95" customWidth="1"/>
    <col min="9477" max="9477" width="22.28515625" style="95" customWidth="1"/>
    <col min="9478" max="9728" width="9.140625" style="95"/>
    <col min="9729" max="9729" width="10.5703125" style="95" customWidth="1"/>
    <col min="9730" max="9730" width="78.140625" style="95" customWidth="1"/>
    <col min="9731" max="9731" width="21.140625" style="95" customWidth="1"/>
    <col min="9732" max="9732" width="18.7109375" style="95" customWidth="1"/>
    <col min="9733" max="9733" width="22.28515625" style="95" customWidth="1"/>
    <col min="9734" max="9984" width="9.140625" style="95"/>
    <col min="9985" max="9985" width="10.5703125" style="95" customWidth="1"/>
    <col min="9986" max="9986" width="78.140625" style="95" customWidth="1"/>
    <col min="9987" max="9987" width="21.140625" style="95" customWidth="1"/>
    <col min="9988" max="9988" width="18.7109375" style="95" customWidth="1"/>
    <col min="9989" max="9989" width="22.28515625" style="95" customWidth="1"/>
    <col min="9990" max="10240" width="9.140625" style="95"/>
    <col min="10241" max="10241" width="10.5703125" style="95" customWidth="1"/>
    <col min="10242" max="10242" width="78.140625" style="95" customWidth="1"/>
    <col min="10243" max="10243" width="21.140625" style="95" customWidth="1"/>
    <col min="10244" max="10244" width="18.7109375" style="95" customWidth="1"/>
    <col min="10245" max="10245" width="22.28515625" style="95" customWidth="1"/>
    <col min="10246" max="10496" width="9.140625" style="95"/>
    <col min="10497" max="10497" width="10.5703125" style="95" customWidth="1"/>
    <col min="10498" max="10498" width="78.140625" style="95" customWidth="1"/>
    <col min="10499" max="10499" width="21.140625" style="95" customWidth="1"/>
    <col min="10500" max="10500" width="18.7109375" style="95" customWidth="1"/>
    <col min="10501" max="10501" width="22.28515625" style="95" customWidth="1"/>
    <col min="10502" max="10752" width="9.140625" style="95"/>
    <col min="10753" max="10753" width="10.5703125" style="95" customWidth="1"/>
    <col min="10754" max="10754" width="78.140625" style="95" customWidth="1"/>
    <col min="10755" max="10755" width="21.140625" style="95" customWidth="1"/>
    <col min="10756" max="10756" width="18.7109375" style="95" customWidth="1"/>
    <col min="10757" max="10757" width="22.28515625" style="95" customWidth="1"/>
    <col min="10758" max="11008" width="9.140625" style="95"/>
    <col min="11009" max="11009" width="10.5703125" style="95" customWidth="1"/>
    <col min="11010" max="11010" width="78.140625" style="95" customWidth="1"/>
    <col min="11011" max="11011" width="21.140625" style="95" customWidth="1"/>
    <col min="11012" max="11012" width="18.7109375" style="95" customWidth="1"/>
    <col min="11013" max="11013" width="22.28515625" style="95" customWidth="1"/>
    <col min="11014" max="11264" width="9.140625" style="95"/>
    <col min="11265" max="11265" width="10.5703125" style="95" customWidth="1"/>
    <col min="11266" max="11266" width="78.140625" style="95" customWidth="1"/>
    <col min="11267" max="11267" width="21.140625" style="95" customWidth="1"/>
    <col min="11268" max="11268" width="18.7109375" style="95" customWidth="1"/>
    <col min="11269" max="11269" width="22.28515625" style="95" customWidth="1"/>
    <col min="11270" max="11520" width="9.140625" style="95"/>
    <col min="11521" max="11521" width="10.5703125" style="95" customWidth="1"/>
    <col min="11522" max="11522" width="78.140625" style="95" customWidth="1"/>
    <col min="11523" max="11523" width="21.140625" style="95" customWidth="1"/>
    <col min="11524" max="11524" width="18.7109375" style="95" customWidth="1"/>
    <col min="11525" max="11525" width="22.28515625" style="95" customWidth="1"/>
    <col min="11526" max="11776" width="9.140625" style="95"/>
    <col min="11777" max="11777" width="10.5703125" style="95" customWidth="1"/>
    <col min="11778" max="11778" width="78.140625" style="95" customWidth="1"/>
    <col min="11779" max="11779" width="21.140625" style="95" customWidth="1"/>
    <col min="11780" max="11780" width="18.7109375" style="95" customWidth="1"/>
    <col min="11781" max="11781" width="22.28515625" style="95" customWidth="1"/>
    <col min="11782" max="12032" width="9.140625" style="95"/>
    <col min="12033" max="12033" width="10.5703125" style="95" customWidth="1"/>
    <col min="12034" max="12034" width="78.140625" style="95" customWidth="1"/>
    <col min="12035" max="12035" width="21.140625" style="95" customWidth="1"/>
    <col min="12036" max="12036" width="18.7109375" style="95" customWidth="1"/>
    <col min="12037" max="12037" width="22.28515625" style="95" customWidth="1"/>
    <col min="12038" max="12288" width="9.140625" style="95"/>
    <col min="12289" max="12289" width="10.5703125" style="95" customWidth="1"/>
    <col min="12290" max="12290" width="78.140625" style="95" customWidth="1"/>
    <col min="12291" max="12291" width="21.140625" style="95" customWidth="1"/>
    <col min="12292" max="12292" width="18.7109375" style="95" customWidth="1"/>
    <col min="12293" max="12293" width="22.28515625" style="95" customWidth="1"/>
    <col min="12294" max="12544" width="9.140625" style="95"/>
    <col min="12545" max="12545" width="10.5703125" style="95" customWidth="1"/>
    <col min="12546" max="12546" width="78.140625" style="95" customWidth="1"/>
    <col min="12547" max="12547" width="21.140625" style="95" customWidth="1"/>
    <col min="12548" max="12548" width="18.7109375" style="95" customWidth="1"/>
    <col min="12549" max="12549" width="22.28515625" style="95" customWidth="1"/>
    <col min="12550" max="12800" width="9.140625" style="95"/>
    <col min="12801" max="12801" width="10.5703125" style="95" customWidth="1"/>
    <col min="12802" max="12802" width="78.140625" style="95" customWidth="1"/>
    <col min="12803" max="12803" width="21.140625" style="95" customWidth="1"/>
    <col min="12804" max="12804" width="18.7109375" style="95" customWidth="1"/>
    <col min="12805" max="12805" width="22.28515625" style="95" customWidth="1"/>
    <col min="12806" max="13056" width="9.140625" style="95"/>
    <col min="13057" max="13057" width="10.5703125" style="95" customWidth="1"/>
    <col min="13058" max="13058" width="78.140625" style="95" customWidth="1"/>
    <col min="13059" max="13059" width="21.140625" style="95" customWidth="1"/>
    <col min="13060" max="13060" width="18.7109375" style="95" customWidth="1"/>
    <col min="13061" max="13061" width="22.28515625" style="95" customWidth="1"/>
    <col min="13062" max="13312" width="9.140625" style="95"/>
    <col min="13313" max="13313" width="10.5703125" style="95" customWidth="1"/>
    <col min="13314" max="13314" width="78.140625" style="95" customWidth="1"/>
    <col min="13315" max="13315" width="21.140625" style="95" customWidth="1"/>
    <col min="13316" max="13316" width="18.7109375" style="95" customWidth="1"/>
    <col min="13317" max="13317" width="22.28515625" style="95" customWidth="1"/>
    <col min="13318" max="13568" width="9.140625" style="95"/>
    <col min="13569" max="13569" width="10.5703125" style="95" customWidth="1"/>
    <col min="13570" max="13570" width="78.140625" style="95" customWidth="1"/>
    <col min="13571" max="13571" width="21.140625" style="95" customWidth="1"/>
    <col min="13572" max="13572" width="18.7109375" style="95" customWidth="1"/>
    <col min="13573" max="13573" width="22.28515625" style="95" customWidth="1"/>
    <col min="13574" max="13824" width="9.140625" style="95"/>
    <col min="13825" max="13825" width="10.5703125" style="95" customWidth="1"/>
    <col min="13826" max="13826" width="78.140625" style="95" customWidth="1"/>
    <col min="13827" max="13827" width="21.140625" style="95" customWidth="1"/>
    <col min="13828" max="13828" width="18.7109375" style="95" customWidth="1"/>
    <col min="13829" max="13829" width="22.28515625" style="95" customWidth="1"/>
    <col min="13830" max="14080" width="9.140625" style="95"/>
    <col min="14081" max="14081" width="10.5703125" style="95" customWidth="1"/>
    <col min="14082" max="14082" width="78.140625" style="95" customWidth="1"/>
    <col min="14083" max="14083" width="21.140625" style="95" customWidth="1"/>
    <col min="14084" max="14084" width="18.7109375" style="95" customWidth="1"/>
    <col min="14085" max="14085" width="22.28515625" style="95" customWidth="1"/>
    <col min="14086" max="14336" width="9.140625" style="95"/>
    <col min="14337" max="14337" width="10.5703125" style="95" customWidth="1"/>
    <col min="14338" max="14338" width="78.140625" style="95" customWidth="1"/>
    <col min="14339" max="14339" width="21.140625" style="95" customWidth="1"/>
    <col min="14340" max="14340" width="18.7109375" style="95" customWidth="1"/>
    <col min="14341" max="14341" width="22.28515625" style="95" customWidth="1"/>
    <col min="14342" max="14592" width="9.140625" style="95"/>
    <col min="14593" max="14593" width="10.5703125" style="95" customWidth="1"/>
    <col min="14594" max="14594" width="78.140625" style="95" customWidth="1"/>
    <col min="14595" max="14595" width="21.140625" style="95" customWidth="1"/>
    <col min="14596" max="14596" width="18.7109375" style="95" customWidth="1"/>
    <col min="14597" max="14597" width="22.28515625" style="95" customWidth="1"/>
    <col min="14598" max="14848" width="9.140625" style="95"/>
    <col min="14849" max="14849" width="10.5703125" style="95" customWidth="1"/>
    <col min="14850" max="14850" width="78.140625" style="95" customWidth="1"/>
    <col min="14851" max="14851" width="21.140625" style="95" customWidth="1"/>
    <col min="14852" max="14852" width="18.7109375" style="95" customWidth="1"/>
    <col min="14853" max="14853" width="22.28515625" style="95" customWidth="1"/>
    <col min="14854" max="15104" width="9.140625" style="95"/>
    <col min="15105" max="15105" width="10.5703125" style="95" customWidth="1"/>
    <col min="15106" max="15106" width="78.140625" style="95" customWidth="1"/>
    <col min="15107" max="15107" width="21.140625" style="95" customWidth="1"/>
    <col min="15108" max="15108" width="18.7109375" style="95" customWidth="1"/>
    <col min="15109" max="15109" width="22.28515625" style="95" customWidth="1"/>
    <col min="15110" max="15360" width="9.140625" style="95"/>
    <col min="15361" max="15361" width="10.5703125" style="95" customWidth="1"/>
    <col min="15362" max="15362" width="78.140625" style="95" customWidth="1"/>
    <col min="15363" max="15363" width="21.140625" style="95" customWidth="1"/>
    <col min="15364" max="15364" width="18.7109375" style="95" customWidth="1"/>
    <col min="15365" max="15365" width="22.28515625" style="95" customWidth="1"/>
    <col min="15366" max="15616" width="9.140625" style="95"/>
    <col min="15617" max="15617" width="10.5703125" style="95" customWidth="1"/>
    <col min="15618" max="15618" width="78.140625" style="95" customWidth="1"/>
    <col min="15619" max="15619" width="21.140625" style="95" customWidth="1"/>
    <col min="15620" max="15620" width="18.7109375" style="95" customWidth="1"/>
    <col min="15621" max="15621" width="22.28515625" style="95" customWidth="1"/>
    <col min="15622" max="15872" width="9.140625" style="95"/>
    <col min="15873" max="15873" width="10.5703125" style="95" customWidth="1"/>
    <col min="15874" max="15874" width="78.140625" style="95" customWidth="1"/>
    <col min="15875" max="15875" width="21.140625" style="95" customWidth="1"/>
    <col min="15876" max="15876" width="18.7109375" style="95" customWidth="1"/>
    <col min="15877" max="15877" width="22.28515625" style="95" customWidth="1"/>
    <col min="15878" max="16128" width="9.140625" style="95"/>
    <col min="16129" max="16129" width="10.5703125" style="95" customWidth="1"/>
    <col min="16130" max="16130" width="78.140625" style="95" customWidth="1"/>
    <col min="16131" max="16131" width="21.140625" style="95" customWidth="1"/>
    <col min="16132" max="16132" width="18.7109375" style="95" customWidth="1"/>
    <col min="16133" max="16133" width="22.28515625" style="95" customWidth="1"/>
    <col min="16134" max="16384" width="9.140625" style="95"/>
  </cols>
  <sheetData>
    <row r="1" spans="1:5" x14ac:dyDescent="0.2">
      <c r="A1" s="348" t="s">
        <v>32900</v>
      </c>
      <c r="B1" s="348"/>
      <c r="C1" s="348"/>
      <c r="D1" s="348"/>
      <c r="E1" s="348"/>
    </row>
    <row r="2" spans="1:5" x14ac:dyDescent="0.2">
      <c r="A2" s="348" t="s">
        <v>24</v>
      </c>
      <c r="B2" s="348"/>
      <c r="C2" s="348"/>
      <c r="D2" s="348"/>
      <c r="E2" s="348"/>
    </row>
    <row r="3" spans="1:5" x14ac:dyDescent="0.2">
      <c r="A3" s="348" t="s">
        <v>32901</v>
      </c>
      <c r="B3" s="348"/>
      <c r="C3" s="348"/>
      <c r="D3" s="348"/>
      <c r="E3" s="348"/>
    </row>
    <row r="4" spans="1:5" x14ac:dyDescent="0.2">
      <c r="A4" s="348" t="s">
        <v>27661</v>
      </c>
      <c r="B4" s="348"/>
      <c r="C4" s="348"/>
      <c r="D4" s="348"/>
      <c r="E4" s="348"/>
    </row>
    <row r="5" spans="1:5" x14ac:dyDescent="0.2">
      <c r="A5" s="348" t="s">
        <v>27662</v>
      </c>
      <c r="B5" s="348"/>
      <c r="C5" s="348"/>
      <c r="D5" s="348"/>
      <c r="E5" s="348"/>
    </row>
    <row r="6" spans="1:5" x14ac:dyDescent="0.2">
      <c r="A6" s="348" t="s">
        <v>24</v>
      </c>
      <c r="B6" s="348"/>
      <c r="C6" s="348"/>
      <c r="D6" s="348"/>
      <c r="E6" s="371" t="s">
        <v>37891</v>
      </c>
    </row>
    <row r="7" spans="1:5" x14ac:dyDescent="0.2">
      <c r="A7" s="348" t="s">
        <v>27663</v>
      </c>
      <c r="B7" s="348" t="s">
        <v>27664</v>
      </c>
      <c r="C7" s="348" t="s">
        <v>801</v>
      </c>
      <c r="D7" s="348" t="s">
        <v>27665</v>
      </c>
      <c r="E7" s="348" t="s">
        <v>32902</v>
      </c>
    </row>
    <row r="8" spans="1:5" x14ac:dyDescent="0.2">
      <c r="A8" s="348">
        <v>38605</v>
      </c>
      <c r="B8" s="348" t="s">
        <v>32903</v>
      </c>
      <c r="C8" s="348" t="s">
        <v>27666</v>
      </c>
      <c r="D8" s="348" t="s">
        <v>27667</v>
      </c>
      <c r="E8" s="372">
        <v>70.36</v>
      </c>
    </row>
    <row r="9" spans="1:5" x14ac:dyDescent="0.2">
      <c r="A9" s="348">
        <v>11270</v>
      </c>
      <c r="B9" s="348" t="s">
        <v>32904</v>
      </c>
      <c r="C9" s="348" t="s">
        <v>27666</v>
      </c>
      <c r="D9" s="348" t="s">
        <v>27668</v>
      </c>
      <c r="E9" s="372">
        <v>2.91</v>
      </c>
    </row>
    <row r="10" spans="1:5" x14ac:dyDescent="0.2">
      <c r="A10" s="348">
        <v>412</v>
      </c>
      <c r="B10" s="348" t="s">
        <v>32905</v>
      </c>
      <c r="C10" s="348" t="s">
        <v>27666</v>
      </c>
      <c r="D10" s="348" t="s">
        <v>27667</v>
      </c>
      <c r="E10" s="372">
        <v>1.18</v>
      </c>
    </row>
    <row r="11" spans="1:5" x14ac:dyDescent="0.2">
      <c r="A11" s="348">
        <v>414</v>
      </c>
      <c r="B11" s="348" t="s">
        <v>32906</v>
      </c>
      <c r="C11" s="348" t="s">
        <v>27666</v>
      </c>
      <c r="D11" s="348" t="s">
        <v>27667</v>
      </c>
      <c r="E11" s="372">
        <v>7.0000000000000007E-2</v>
      </c>
    </row>
    <row r="12" spans="1:5" x14ac:dyDescent="0.2">
      <c r="A12" s="348">
        <v>410</v>
      </c>
      <c r="B12" s="348" t="s">
        <v>32907</v>
      </c>
      <c r="C12" s="348" t="s">
        <v>27666</v>
      </c>
      <c r="D12" s="348" t="s">
        <v>27667</v>
      </c>
      <c r="E12" s="372">
        <v>0.18</v>
      </c>
    </row>
    <row r="13" spans="1:5" x14ac:dyDescent="0.2">
      <c r="A13" s="348">
        <v>411</v>
      </c>
      <c r="B13" s="348" t="s">
        <v>32908</v>
      </c>
      <c r="C13" s="348" t="s">
        <v>27666</v>
      </c>
      <c r="D13" s="348" t="s">
        <v>27669</v>
      </c>
      <c r="E13" s="372">
        <v>0.23</v>
      </c>
    </row>
    <row r="14" spans="1:5" x14ac:dyDescent="0.2">
      <c r="A14" s="348">
        <v>408</v>
      </c>
      <c r="B14" s="348" t="s">
        <v>32909</v>
      </c>
      <c r="C14" s="348" t="s">
        <v>27666</v>
      </c>
      <c r="D14" s="348" t="s">
        <v>27667</v>
      </c>
      <c r="E14" s="372">
        <v>1.1399999999999999</v>
      </c>
    </row>
    <row r="15" spans="1:5" x14ac:dyDescent="0.2">
      <c r="A15" s="348">
        <v>39131</v>
      </c>
      <c r="B15" s="348" t="s">
        <v>32910</v>
      </c>
      <c r="C15" s="348" t="s">
        <v>27666</v>
      </c>
      <c r="D15" s="348" t="s">
        <v>27667</v>
      </c>
      <c r="E15" s="372">
        <v>3.71</v>
      </c>
    </row>
    <row r="16" spans="1:5" x14ac:dyDescent="0.2">
      <c r="A16" s="348">
        <v>394</v>
      </c>
      <c r="B16" s="348" t="s">
        <v>32911</v>
      </c>
      <c r="C16" s="348" t="s">
        <v>27666</v>
      </c>
      <c r="D16" s="348" t="s">
        <v>27667</v>
      </c>
      <c r="E16" s="372">
        <v>3.75</v>
      </c>
    </row>
    <row r="17" spans="1:5" x14ac:dyDescent="0.2">
      <c r="A17" s="348">
        <v>39130</v>
      </c>
      <c r="B17" s="348" t="s">
        <v>32912</v>
      </c>
      <c r="C17" s="348" t="s">
        <v>27666</v>
      </c>
      <c r="D17" s="348" t="s">
        <v>27667</v>
      </c>
      <c r="E17" s="372">
        <v>3.38</v>
      </c>
    </row>
    <row r="18" spans="1:5" x14ac:dyDescent="0.2">
      <c r="A18" s="348">
        <v>395</v>
      </c>
      <c r="B18" s="348" t="s">
        <v>32913</v>
      </c>
      <c r="C18" s="348" t="s">
        <v>27666</v>
      </c>
      <c r="D18" s="348" t="s">
        <v>27667</v>
      </c>
      <c r="E18" s="372">
        <v>3.61</v>
      </c>
    </row>
    <row r="19" spans="1:5" x14ac:dyDescent="0.2">
      <c r="A19" s="348">
        <v>39127</v>
      </c>
      <c r="B19" s="348" t="s">
        <v>32914</v>
      </c>
      <c r="C19" s="348" t="s">
        <v>27666</v>
      </c>
      <c r="D19" s="348" t="s">
        <v>27667</v>
      </c>
      <c r="E19" s="372">
        <v>1.78</v>
      </c>
    </row>
    <row r="20" spans="1:5" x14ac:dyDescent="0.2">
      <c r="A20" s="348">
        <v>392</v>
      </c>
      <c r="B20" s="348" t="s">
        <v>32915</v>
      </c>
      <c r="C20" s="348" t="s">
        <v>27666</v>
      </c>
      <c r="D20" s="348" t="s">
        <v>27667</v>
      </c>
      <c r="E20" s="372">
        <v>1.83</v>
      </c>
    </row>
    <row r="21" spans="1:5" x14ac:dyDescent="0.2">
      <c r="A21" s="348">
        <v>39129</v>
      </c>
      <c r="B21" s="348" t="s">
        <v>32916</v>
      </c>
      <c r="C21" s="348" t="s">
        <v>27666</v>
      </c>
      <c r="D21" s="348" t="s">
        <v>27667</v>
      </c>
      <c r="E21" s="372">
        <v>2.08</v>
      </c>
    </row>
    <row r="22" spans="1:5" x14ac:dyDescent="0.2">
      <c r="A22" s="348">
        <v>393</v>
      </c>
      <c r="B22" s="348" t="s">
        <v>32917</v>
      </c>
      <c r="C22" s="348" t="s">
        <v>27666</v>
      </c>
      <c r="D22" s="348" t="s">
        <v>27669</v>
      </c>
      <c r="E22" s="372">
        <v>2.1800000000000002</v>
      </c>
    </row>
    <row r="23" spans="1:5" x14ac:dyDescent="0.2">
      <c r="A23" s="348">
        <v>39133</v>
      </c>
      <c r="B23" s="348" t="s">
        <v>32918</v>
      </c>
      <c r="C23" s="348" t="s">
        <v>27666</v>
      </c>
      <c r="D23" s="348" t="s">
        <v>27667</v>
      </c>
      <c r="E23" s="372">
        <v>4.87</v>
      </c>
    </row>
    <row r="24" spans="1:5" x14ac:dyDescent="0.2">
      <c r="A24" s="348">
        <v>397</v>
      </c>
      <c r="B24" s="348" t="s">
        <v>32919</v>
      </c>
      <c r="C24" s="348" t="s">
        <v>27666</v>
      </c>
      <c r="D24" s="348" t="s">
        <v>27667</v>
      </c>
      <c r="E24" s="372">
        <v>5.38</v>
      </c>
    </row>
    <row r="25" spans="1:5" x14ac:dyDescent="0.2">
      <c r="A25" s="348">
        <v>39132</v>
      </c>
      <c r="B25" s="348" t="s">
        <v>32920</v>
      </c>
      <c r="C25" s="348" t="s">
        <v>27666</v>
      </c>
      <c r="D25" s="348" t="s">
        <v>27667</v>
      </c>
      <c r="E25" s="372">
        <v>3.89</v>
      </c>
    </row>
    <row r="26" spans="1:5" x14ac:dyDescent="0.2">
      <c r="A26" s="348">
        <v>396</v>
      </c>
      <c r="B26" s="348" t="s">
        <v>32921</v>
      </c>
      <c r="C26" s="348" t="s">
        <v>27666</v>
      </c>
      <c r="D26" s="348" t="s">
        <v>27667</v>
      </c>
      <c r="E26" s="372">
        <v>4.17</v>
      </c>
    </row>
    <row r="27" spans="1:5" x14ac:dyDescent="0.2">
      <c r="A27" s="348">
        <v>39135</v>
      </c>
      <c r="B27" s="348" t="s">
        <v>32922</v>
      </c>
      <c r="C27" s="348" t="s">
        <v>27666</v>
      </c>
      <c r="D27" s="348" t="s">
        <v>27667</v>
      </c>
      <c r="E27" s="372">
        <v>7.79</v>
      </c>
    </row>
    <row r="28" spans="1:5" x14ac:dyDescent="0.2">
      <c r="A28" s="348">
        <v>39128</v>
      </c>
      <c r="B28" s="348" t="s">
        <v>32923</v>
      </c>
      <c r="C28" s="348" t="s">
        <v>27666</v>
      </c>
      <c r="D28" s="348" t="s">
        <v>27667</v>
      </c>
      <c r="E28" s="372">
        <v>1.94</v>
      </c>
    </row>
    <row r="29" spans="1:5" x14ac:dyDescent="0.2">
      <c r="A29" s="348">
        <v>400</v>
      </c>
      <c r="B29" s="348" t="s">
        <v>32924</v>
      </c>
      <c r="C29" s="348" t="s">
        <v>27666</v>
      </c>
      <c r="D29" s="348" t="s">
        <v>27667</v>
      </c>
      <c r="E29" s="372">
        <v>1.9</v>
      </c>
    </row>
    <row r="30" spans="1:5" x14ac:dyDescent="0.2">
      <c r="A30" s="348">
        <v>39125</v>
      </c>
      <c r="B30" s="348" t="s">
        <v>32925</v>
      </c>
      <c r="C30" s="348" t="s">
        <v>27666</v>
      </c>
      <c r="D30" s="348" t="s">
        <v>27667</v>
      </c>
      <c r="E30" s="372">
        <v>1.94</v>
      </c>
    </row>
    <row r="31" spans="1:5" x14ac:dyDescent="0.2">
      <c r="A31" s="348">
        <v>39134</v>
      </c>
      <c r="B31" s="348" t="s">
        <v>32926</v>
      </c>
      <c r="C31" s="348" t="s">
        <v>27666</v>
      </c>
      <c r="D31" s="348" t="s">
        <v>27667</v>
      </c>
      <c r="E31" s="372">
        <v>6.49</v>
      </c>
    </row>
    <row r="32" spans="1:5" x14ac:dyDescent="0.2">
      <c r="A32" s="348">
        <v>398</v>
      </c>
      <c r="B32" s="348" t="s">
        <v>32927</v>
      </c>
      <c r="C32" s="348" t="s">
        <v>27666</v>
      </c>
      <c r="D32" s="348" t="s">
        <v>27667</v>
      </c>
      <c r="E32" s="372">
        <v>5.98</v>
      </c>
    </row>
    <row r="33" spans="1:5" x14ac:dyDescent="0.2">
      <c r="A33" s="348">
        <v>39126</v>
      </c>
      <c r="B33" s="348" t="s">
        <v>32928</v>
      </c>
      <c r="C33" s="348" t="s">
        <v>27666</v>
      </c>
      <c r="D33" s="348" t="s">
        <v>27667</v>
      </c>
      <c r="E33" s="372">
        <v>8.76</v>
      </c>
    </row>
    <row r="34" spans="1:5" x14ac:dyDescent="0.2">
      <c r="A34" s="348">
        <v>399</v>
      </c>
      <c r="B34" s="348" t="s">
        <v>32929</v>
      </c>
      <c r="C34" s="348" t="s">
        <v>27666</v>
      </c>
      <c r="D34" s="348" t="s">
        <v>27667</v>
      </c>
      <c r="E34" s="372">
        <v>7.72</v>
      </c>
    </row>
    <row r="35" spans="1:5" x14ac:dyDescent="0.2">
      <c r="A35" s="348">
        <v>39158</v>
      </c>
      <c r="B35" s="348" t="s">
        <v>32930</v>
      </c>
      <c r="C35" s="348" t="s">
        <v>27666</v>
      </c>
      <c r="D35" s="348" t="s">
        <v>27667</v>
      </c>
      <c r="E35" s="372">
        <v>20.73</v>
      </c>
    </row>
    <row r="36" spans="1:5" x14ac:dyDescent="0.2">
      <c r="A36" s="348">
        <v>39141</v>
      </c>
      <c r="B36" s="348" t="s">
        <v>32931</v>
      </c>
      <c r="C36" s="348" t="s">
        <v>27666</v>
      </c>
      <c r="D36" s="348" t="s">
        <v>27667</v>
      </c>
      <c r="E36" s="372">
        <v>1.5</v>
      </c>
    </row>
    <row r="37" spans="1:5" x14ac:dyDescent="0.2">
      <c r="A37" s="348">
        <v>39140</v>
      </c>
      <c r="B37" s="348" t="s">
        <v>32932</v>
      </c>
      <c r="C37" s="348" t="s">
        <v>27666</v>
      </c>
      <c r="D37" s="348" t="s">
        <v>27667</v>
      </c>
      <c r="E37" s="372">
        <v>1.36</v>
      </c>
    </row>
    <row r="38" spans="1:5" x14ac:dyDescent="0.2">
      <c r="A38" s="348">
        <v>39137</v>
      </c>
      <c r="B38" s="348" t="s">
        <v>32933</v>
      </c>
      <c r="C38" s="348" t="s">
        <v>27666</v>
      </c>
      <c r="D38" s="348" t="s">
        <v>27667</v>
      </c>
      <c r="E38" s="372">
        <v>0.78</v>
      </c>
    </row>
    <row r="39" spans="1:5" x14ac:dyDescent="0.2">
      <c r="A39" s="348">
        <v>39139</v>
      </c>
      <c r="B39" s="348" t="s">
        <v>32934</v>
      </c>
      <c r="C39" s="348" t="s">
        <v>27666</v>
      </c>
      <c r="D39" s="348" t="s">
        <v>27667</v>
      </c>
      <c r="E39" s="372">
        <v>1.1299999999999999</v>
      </c>
    </row>
    <row r="40" spans="1:5" x14ac:dyDescent="0.2">
      <c r="A40" s="348">
        <v>39143</v>
      </c>
      <c r="B40" s="348" t="s">
        <v>32935</v>
      </c>
      <c r="C40" s="348" t="s">
        <v>27666</v>
      </c>
      <c r="D40" s="348" t="s">
        <v>27667</v>
      </c>
      <c r="E40" s="372">
        <v>3.1</v>
      </c>
    </row>
    <row r="41" spans="1:5" x14ac:dyDescent="0.2">
      <c r="A41" s="348">
        <v>39142</v>
      </c>
      <c r="B41" s="348" t="s">
        <v>32936</v>
      </c>
      <c r="C41" s="348" t="s">
        <v>27666</v>
      </c>
      <c r="D41" s="348" t="s">
        <v>27667</v>
      </c>
      <c r="E41" s="372">
        <v>2.2200000000000002</v>
      </c>
    </row>
    <row r="42" spans="1:5" x14ac:dyDescent="0.2">
      <c r="A42" s="348">
        <v>39138</v>
      </c>
      <c r="B42" s="348" t="s">
        <v>32937</v>
      </c>
      <c r="C42" s="348" t="s">
        <v>27666</v>
      </c>
      <c r="D42" s="348" t="s">
        <v>27667</v>
      </c>
      <c r="E42" s="372">
        <v>0.83</v>
      </c>
    </row>
    <row r="43" spans="1:5" x14ac:dyDescent="0.2">
      <c r="A43" s="348">
        <v>39136</v>
      </c>
      <c r="B43" s="348" t="s">
        <v>32938</v>
      </c>
      <c r="C43" s="348" t="s">
        <v>27666</v>
      </c>
      <c r="D43" s="348" t="s">
        <v>27667</v>
      </c>
      <c r="E43" s="372">
        <v>0.55000000000000004</v>
      </c>
    </row>
    <row r="44" spans="1:5" x14ac:dyDescent="0.2">
      <c r="A44" s="348">
        <v>39144</v>
      </c>
      <c r="B44" s="348" t="s">
        <v>32939</v>
      </c>
      <c r="C44" s="348" t="s">
        <v>27666</v>
      </c>
      <c r="D44" s="348" t="s">
        <v>27667</v>
      </c>
      <c r="E44" s="372">
        <v>3.61</v>
      </c>
    </row>
    <row r="45" spans="1:5" x14ac:dyDescent="0.2">
      <c r="A45" s="348">
        <v>39145</v>
      </c>
      <c r="B45" s="348" t="s">
        <v>32940</v>
      </c>
      <c r="C45" s="348" t="s">
        <v>27666</v>
      </c>
      <c r="D45" s="348" t="s">
        <v>27667</v>
      </c>
      <c r="E45" s="372">
        <v>5.96</v>
      </c>
    </row>
    <row r="46" spans="1:5" x14ac:dyDescent="0.2">
      <c r="A46" s="348">
        <v>12615</v>
      </c>
      <c r="B46" s="348" t="s">
        <v>32941</v>
      </c>
      <c r="C46" s="348" t="s">
        <v>27666</v>
      </c>
      <c r="D46" s="348" t="s">
        <v>27667</v>
      </c>
      <c r="E46" s="372">
        <v>18.670000000000002</v>
      </c>
    </row>
    <row r="47" spans="1:5" x14ac:dyDescent="0.2">
      <c r="A47" s="348">
        <v>11927</v>
      </c>
      <c r="B47" s="348" t="s">
        <v>32942</v>
      </c>
      <c r="C47" s="348" t="s">
        <v>27666</v>
      </c>
      <c r="D47" s="348" t="s">
        <v>27668</v>
      </c>
      <c r="E47" s="372">
        <v>8.6999999999999993</v>
      </c>
    </row>
    <row r="48" spans="1:5" x14ac:dyDescent="0.2">
      <c r="A48" s="348">
        <v>11928</v>
      </c>
      <c r="B48" s="348" t="s">
        <v>32943</v>
      </c>
      <c r="C48" s="348" t="s">
        <v>27666</v>
      </c>
      <c r="D48" s="348" t="s">
        <v>27668</v>
      </c>
      <c r="E48" s="372">
        <v>9.9700000000000006</v>
      </c>
    </row>
    <row r="49" spans="1:5" x14ac:dyDescent="0.2">
      <c r="A49" s="348">
        <v>11929</v>
      </c>
      <c r="B49" s="348" t="s">
        <v>32944</v>
      </c>
      <c r="C49" s="348" t="s">
        <v>27666</v>
      </c>
      <c r="D49" s="348" t="s">
        <v>27668</v>
      </c>
      <c r="E49" s="372">
        <v>15.42</v>
      </c>
    </row>
    <row r="50" spans="1:5" x14ac:dyDescent="0.2">
      <c r="A50" s="348">
        <v>36801</v>
      </c>
      <c r="B50" s="348" t="s">
        <v>32945</v>
      </c>
      <c r="C50" s="348" t="s">
        <v>27666</v>
      </c>
      <c r="D50" s="348" t="s">
        <v>27667</v>
      </c>
      <c r="E50" s="372">
        <v>27.31</v>
      </c>
    </row>
    <row r="51" spans="1:5" x14ac:dyDescent="0.2">
      <c r="A51" s="348">
        <v>36246</v>
      </c>
      <c r="B51" s="348" t="s">
        <v>32946</v>
      </c>
      <c r="C51" s="348" t="s">
        <v>27670</v>
      </c>
      <c r="D51" s="348" t="s">
        <v>27667</v>
      </c>
      <c r="E51" s="372">
        <v>3.65</v>
      </c>
    </row>
    <row r="52" spans="1:5" x14ac:dyDescent="0.2">
      <c r="A52" s="348">
        <v>37600</v>
      </c>
      <c r="B52" s="348" t="s">
        <v>32947</v>
      </c>
      <c r="C52" s="348" t="s">
        <v>27666</v>
      </c>
      <c r="D52" s="348" t="s">
        <v>27668</v>
      </c>
      <c r="E52" s="372">
        <v>104.86</v>
      </c>
    </row>
    <row r="53" spans="1:5" x14ac:dyDescent="0.2">
      <c r="A53" s="348">
        <v>37599</v>
      </c>
      <c r="B53" s="348" t="s">
        <v>32948</v>
      </c>
      <c r="C53" s="348" t="s">
        <v>27666</v>
      </c>
      <c r="D53" s="348" t="s">
        <v>27668</v>
      </c>
      <c r="E53" s="372">
        <v>97.6</v>
      </c>
    </row>
    <row r="54" spans="1:5" x14ac:dyDescent="0.2">
      <c r="A54" s="348">
        <v>1</v>
      </c>
      <c r="B54" s="348" t="s">
        <v>32949</v>
      </c>
      <c r="C54" s="348" t="s">
        <v>27671</v>
      </c>
      <c r="D54" s="348" t="s">
        <v>27669</v>
      </c>
      <c r="E54" s="372">
        <v>83.33</v>
      </c>
    </row>
    <row r="55" spans="1:5" x14ac:dyDescent="0.2">
      <c r="A55" s="348">
        <v>3</v>
      </c>
      <c r="B55" s="348" t="s">
        <v>32950</v>
      </c>
      <c r="C55" s="348" t="s">
        <v>27672</v>
      </c>
      <c r="D55" s="348" t="s">
        <v>27667</v>
      </c>
      <c r="E55" s="372">
        <v>15.19</v>
      </c>
    </row>
    <row r="56" spans="1:5" x14ac:dyDescent="0.2">
      <c r="A56" s="348">
        <v>43054</v>
      </c>
      <c r="B56" s="348" t="s">
        <v>32951</v>
      </c>
      <c r="C56" s="348" t="s">
        <v>27671</v>
      </c>
      <c r="D56" s="348" t="s">
        <v>27667</v>
      </c>
      <c r="E56" s="372">
        <v>11.89</v>
      </c>
    </row>
    <row r="57" spans="1:5" x14ac:dyDescent="0.2">
      <c r="A57" s="348">
        <v>42402</v>
      </c>
      <c r="B57" s="348" t="s">
        <v>32952</v>
      </c>
      <c r="C57" s="348" t="s">
        <v>27671</v>
      </c>
      <c r="D57" s="348" t="s">
        <v>27667</v>
      </c>
      <c r="E57" s="372">
        <v>11.37</v>
      </c>
    </row>
    <row r="58" spans="1:5" x14ac:dyDescent="0.2">
      <c r="A58" s="348">
        <v>42403</v>
      </c>
      <c r="B58" s="348" t="s">
        <v>32953</v>
      </c>
      <c r="C58" s="348" t="s">
        <v>27671</v>
      </c>
      <c r="D58" s="348" t="s">
        <v>27667</v>
      </c>
      <c r="E58" s="372">
        <v>14.58</v>
      </c>
    </row>
    <row r="59" spans="1:5" x14ac:dyDescent="0.2">
      <c r="A59" s="348">
        <v>42404</v>
      </c>
      <c r="B59" s="348" t="s">
        <v>32954</v>
      </c>
      <c r="C59" s="348" t="s">
        <v>27671</v>
      </c>
      <c r="D59" s="348" t="s">
        <v>27667</v>
      </c>
      <c r="E59" s="372">
        <v>14.5</v>
      </c>
    </row>
    <row r="60" spans="1:5" x14ac:dyDescent="0.2">
      <c r="A60" s="348">
        <v>42405</v>
      </c>
      <c r="B60" s="348" t="s">
        <v>32955</v>
      </c>
      <c r="C60" s="348" t="s">
        <v>27671</v>
      </c>
      <c r="D60" s="348" t="s">
        <v>27667</v>
      </c>
      <c r="E60" s="372">
        <v>15.45</v>
      </c>
    </row>
    <row r="61" spans="1:5" x14ac:dyDescent="0.2">
      <c r="A61" s="348">
        <v>34341</v>
      </c>
      <c r="B61" s="348" t="s">
        <v>32956</v>
      </c>
      <c r="C61" s="348" t="s">
        <v>27671</v>
      </c>
      <c r="D61" s="348" t="s">
        <v>27667</v>
      </c>
      <c r="E61" s="372">
        <v>13.41</v>
      </c>
    </row>
    <row r="62" spans="1:5" x14ac:dyDescent="0.2">
      <c r="A62" s="348">
        <v>43053</v>
      </c>
      <c r="B62" s="348" t="s">
        <v>32957</v>
      </c>
      <c r="C62" s="348" t="s">
        <v>27671</v>
      </c>
      <c r="D62" s="348" t="s">
        <v>27667</v>
      </c>
      <c r="E62" s="372">
        <v>10.63</v>
      </c>
    </row>
    <row r="63" spans="1:5" x14ac:dyDescent="0.2">
      <c r="A63" s="348">
        <v>43058</v>
      </c>
      <c r="B63" s="348" t="s">
        <v>32958</v>
      </c>
      <c r="C63" s="348" t="s">
        <v>27671</v>
      </c>
      <c r="D63" s="348" t="s">
        <v>27667</v>
      </c>
      <c r="E63" s="372">
        <v>11.02</v>
      </c>
    </row>
    <row r="64" spans="1:5" x14ac:dyDescent="0.2">
      <c r="A64" s="348">
        <v>34</v>
      </c>
      <c r="B64" s="348" t="s">
        <v>32959</v>
      </c>
      <c r="C64" s="348" t="s">
        <v>27671</v>
      </c>
      <c r="D64" s="348" t="s">
        <v>27667</v>
      </c>
      <c r="E64" s="372">
        <v>11.07</v>
      </c>
    </row>
    <row r="65" spans="1:5" x14ac:dyDescent="0.2">
      <c r="A65" s="348">
        <v>43055</v>
      </c>
      <c r="B65" s="348" t="s">
        <v>32960</v>
      </c>
      <c r="C65" s="348" t="s">
        <v>27671</v>
      </c>
      <c r="D65" s="348" t="s">
        <v>27669</v>
      </c>
      <c r="E65" s="372">
        <v>9.59</v>
      </c>
    </row>
    <row r="66" spans="1:5" x14ac:dyDescent="0.2">
      <c r="A66" s="348">
        <v>43056</v>
      </c>
      <c r="B66" s="348" t="s">
        <v>32961</v>
      </c>
      <c r="C66" s="348" t="s">
        <v>27671</v>
      </c>
      <c r="D66" s="348" t="s">
        <v>27667</v>
      </c>
      <c r="E66" s="372">
        <v>11.06</v>
      </c>
    </row>
    <row r="67" spans="1:5" x14ac:dyDescent="0.2">
      <c r="A67" s="348">
        <v>43057</v>
      </c>
      <c r="B67" s="348" t="s">
        <v>32962</v>
      </c>
      <c r="C67" s="348" t="s">
        <v>27671</v>
      </c>
      <c r="D67" s="348" t="s">
        <v>27667</v>
      </c>
      <c r="E67" s="372">
        <v>12.15</v>
      </c>
    </row>
    <row r="68" spans="1:5" x14ac:dyDescent="0.2">
      <c r="A68" s="348">
        <v>34449</v>
      </c>
      <c r="B68" s="348" t="s">
        <v>32963</v>
      </c>
      <c r="C68" s="348" t="s">
        <v>27671</v>
      </c>
      <c r="D68" s="348" t="s">
        <v>27667</v>
      </c>
      <c r="E68" s="372">
        <v>12.99</v>
      </c>
    </row>
    <row r="69" spans="1:5" x14ac:dyDescent="0.2">
      <c r="A69" s="348">
        <v>32</v>
      </c>
      <c r="B69" s="348" t="s">
        <v>32964</v>
      </c>
      <c r="C69" s="348" t="s">
        <v>27671</v>
      </c>
      <c r="D69" s="348" t="s">
        <v>27667</v>
      </c>
      <c r="E69" s="372">
        <v>11.68</v>
      </c>
    </row>
    <row r="70" spans="1:5" x14ac:dyDescent="0.2">
      <c r="A70" s="348">
        <v>33</v>
      </c>
      <c r="B70" s="348" t="s">
        <v>32965</v>
      </c>
      <c r="C70" s="348" t="s">
        <v>27671</v>
      </c>
      <c r="D70" s="348" t="s">
        <v>27667</v>
      </c>
      <c r="E70" s="372">
        <v>11.75</v>
      </c>
    </row>
    <row r="71" spans="1:5" x14ac:dyDescent="0.2">
      <c r="A71" s="348">
        <v>43061</v>
      </c>
      <c r="B71" s="348" t="s">
        <v>32966</v>
      </c>
      <c r="C71" s="348" t="s">
        <v>27671</v>
      </c>
      <c r="D71" s="348" t="s">
        <v>27667</v>
      </c>
      <c r="E71" s="372">
        <v>10.98</v>
      </c>
    </row>
    <row r="72" spans="1:5" x14ac:dyDescent="0.2">
      <c r="A72" s="348">
        <v>43059</v>
      </c>
      <c r="B72" s="348" t="s">
        <v>32967</v>
      </c>
      <c r="C72" s="348" t="s">
        <v>27671</v>
      </c>
      <c r="D72" s="348" t="s">
        <v>27667</v>
      </c>
      <c r="E72" s="372">
        <v>10.48</v>
      </c>
    </row>
    <row r="73" spans="1:5" x14ac:dyDescent="0.2">
      <c r="A73" s="348">
        <v>43062</v>
      </c>
      <c r="B73" s="348" t="s">
        <v>32968</v>
      </c>
      <c r="C73" s="348" t="s">
        <v>27671</v>
      </c>
      <c r="D73" s="348" t="s">
        <v>27667</v>
      </c>
      <c r="E73" s="372">
        <v>11.61</v>
      </c>
    </row>
    <row r="74" spans="1:5" x14ac:dyDescent="0.2">
      <c r="A74" s="348">
        <v>43060</v>
      </c>
      <c r="B74" s="348" t="s">
        <v>32969</v>
      </c>
      <c r="C74" s="348" t="s">
        <v>27671</v>
      </c>
      <c r="D74" s="348" t="s">
        <v>27667</v>
      </c>
      <c r="E74" s="372">
        <v>9.1300000000000008</v>
      </c>
    </row>
    <row r="75" spans="1:5" x14ac:dyDescent="0.2">
      <c r="A75" s="348">
        <v>40410</v>
      </c>
      <c r="B75" s="348" t="s">
        <v>32970</v>
      </c>
      <c r="C75" s="348" t="s">
        <v>27666</v>
      </c>
      <c r="D75" s="348" t="s">
        <v>27668</v>
      </c>
      <c r="E75" s="372">
        <v>23.71</v>
      </c>
    </row>
    <row r="76" spans="1:5" x14ac:dyDescent="0.2">
      <c r="A76" s="348">
        <v>40411</v>
      </c>
      <c r="B76" s="348" t="s">
        <v>32971</v>
      </c>
      <c r="C76" s="348" t="s">
        <v>27666</v>
      </c>
      <c r="D76" s="348" t="s">
        <v>27668</v>
      </c>
      <c r="E76" s="372">
        <v>25.73</v>
      </c>
    </row>
    <row r="77" spans="1:5" x14ac:dyDescent="0.2">
      <c r="A77" s="348">
        <v>40412</v>
      </c>
      <c r="B77" s="348" t="s">
        <v>32972</v>
      </c>
      <c r="C77" s="348" t="s">
        <v>27666</v>
      </c>
      <c r="D77" s="348" t="s">
        <v>27668</v>
      </c>
      <c r="E77" s="372">
        <v>28.88</v>
      </c>
    </row>
    <row r="78" spans="1:5" x14ac:dyDescent="0.2">
      <c r="A78" s="348">
        <v>44254</v>
      </c>
      <c r="B78" s="348" t="s">
        <v>32973</v>
      </c>
      <c r="C78" s="348" t="s">
        <v>27666</v>
      </c>
      <c r="D78" s="348" t="s">
        <v>27667</v>
      </c>
      <c r="E78" s="372">
        <v>30.62</v>
      </c>
    </row>
    <row r="79" spans="1:5" x14ac:dyDescent="0.2">
      <c r="A79" s="348">
        <v>44255</v>
      </c>
      <c r="B79" s="348" t="s">
        <v>32974</v>
      </c>
      <c r="C79" s="348" t="s">
        <v>27666</v>
      </c>
      <c r="D79" s="348" t="s">
        <v>27667</v>
      </c>
      <c r="E79" s="372">
        <v>33.94</v>
      </c>
    </row>
    <row r="80" spans="1:5" x14ac:dyDescent="0.2">
      <c r="A80" s="348">
        <v>44256</v>
      </c>
      <c r="B80" s="348" t="s">
        <v>32975</v>
      </c>
      <c r="C80" s="348" t="s">
        <v>27666</v>
      </c>
      <c r="D80" s="348" t="s">
        <v>27667</v>
      </c>
      <c r="E80" s="372">
        <v>38.33</v>
      </c>
    </row>
    <row r="81" spans="1:5" x14ac:dyDescent="0.2">
      <c r="A81" s="348">
        <v>44257</v>
      </c>
      <c r="B81" s="348" t="s">
        <v>32976</v>
      </c>
      <c r="C81" s="348" t="s">
        <v>27666</v>
      </c>
      <c r="D81" s="348" t="s">
        <v>27667</v>
      </c>
      <c r="E81" s="372">
        <v>60.64</v>
      </c>
    </row>
    <row r="82" spans="1:5" x14ac:dyDescent="0.2">
      <c r="A82" s="348">
        <v>44258</v>
      </c>
      <c r="B82" s="348" t="s">
        <v>32977</v>
      </c>
      <c r="C82" s="348" t="s">
        <v>27666</v>
      </c>
      <c r="D82" s="348" t="s">
        <v>27667</v>
      </c>
      <c r="E82" s="372">
        <v>69.3</v>
      </c>
    </row>
    <row r="83" spans="1:5" x14ac:dyDescent="0.2">
      <c r="A83" s="348">
        <v>44259</v>
      </c>
      <c r="B83" s="348" t="s">
        <v>32978</v>
      </c>
      <c r="C83" s="348" t="s">
        <v>27666</v>
      </c>
      <c r="D83" s="348" t="s">
        <v>27667</v>
      </c>
      <c r="E83" s="372">
        <v>95.13</v>
      </c>
    </row>
    <row r="84" spans="1:5" x14ac:dyDescent="0.2">
      <c r="A84" s="348">
        <v>37997</v>
      </c>
      <c r="B84" s="348" t="s">
        <v>32979</v>
      </c>
      <c r="C84" s="348" t="s">
        <v>27666</v>
      </c>
      <c r="D84" s="348" t="s">
        <v>27667</v>
      </c>
      <c r="E84" s="372">
        <v>18.239999999999998</v>
      </c>
    </row>
    <row r="85" spans="1:5" x14ac:dyDescent="0.2">
      <c r="A85" s="348">
        <v>37998</v>
      </c>
      <c r="B85" s="348" t="s">
        <v>32980</v>
      </c>
      <c r="C85" s="348" t="s">
        <v>27666</v>
      </c>
      <c r="D85" s="348" t="s">
        <v>27667</v>
      </c>
      <c r="E85" s="372">
        <v>24.42</v>
      </c>
    </row>
    <row r="86" spans="1:5" x14ac:dyDescent="0.2">
      <c r="A86" s="348">
        <v>55</v>
      </c>
      <c r="B86" s="348" t="s">
        <v>32981</v>
      </c>
      <c r="C86" s="348" t="s">
        <v>27666</v>
      </c>
      <c r="D86" s="348" t="s">
        <v>27668</v>
      </c>
      <c r="E86" s="372">
        <v>3.87</v>
      </c>
    </row>
    <row r="87" spans="1:5" x14ac:dyDescent="0.2">
      <c r="A87" s="348">
        <v>61</v>
      </c>
      <c r="B87" s="348" t="s">
        <v>32982</v>
      </c>
      <c r="C87" s="348" t="s">
        <v>27666</v>
      </c>
      <c r="D87" s="348" t="s">
        <v>27668</v>
      </c>
      <c r="E87" s="372">
        <v>3.66</v>
      </c>
    </row>
    <row r="88" spans="1:5" x14ac:dyDescent="0.2">
      <c r="A88" s="348">
        <v>62</v>
      </c>
      <c r="B88" s="348" t="s">
        <v>32983</v>
      </c>
      <c r="C88" s="348" t="s">
        <v>27666</v>
      </c>
      <c r="D88" s="348" t="s">
        <v>27668</v>
      </c>
      <c r="E88" s="372">
        <v>7.58</v>
      </c>
    </row>
    <row r="89" spans="1:5" x14ac:dyDescent="0.2">
      <c r="A89" s="348">
        <v>10899</v>
      </c>
      <c r="B89" s="348" t="s">
        <v>32984</v>
      </c>
      <c r="C89" s="348" t="s">
        <v>27666</v>
      </c>
      <c r="D89" s="348" t="s">
        <v>27667</v>
      </c>
      <c r="E89" s="372">
        <v>83.23</v>
      </c>
    </row>
    <row r="90" spans="1:5" x14ac:dyDescent="0.2">
      <c r="A90" s="348">
        <v>10900</v>
      </c>
      <c r="B90" s="348" t="s">
        <v>32985</v>
      </c>
      <c r="C90" s="348" t="s">
        <v>27666</v>
      </c>
      <c r="D90" s="348" t="s">
        <v>27667</v>
      </c>
      <c r="E90" s="372">
        <v>65.14</v>
      </c>
    </row>
    <row r="91" spans="1:5" x14ac:dyDescent="0.2">
      <c r="A91" s="348">
        <v>103</v>
      </c>
      <c r="B91" s="348" t="s">
        <v>32986</v>
      </c>
      <c r="C91" s="348" t="s">
        <v>27666</v>
      </c>
      <c r="D91" s="348" t="s">
        <v>27667</v>
      </c>
      <c r="E91" s="372">
        <v>62.18</v>
      </c>
    </row>
    <row r="92" spans="1:5" x14ac:dyDescent="0.2">
      <c r="A92" s="348">
        <v>107</v>
      </c>
      <c r="B92" s="348" t="s">
        <v>32987</v>
      </c>
      <c r="C92" s="348" t="s">
        <v>27666</v>
      </c>
      <c r="D92" s="348" t="s">
        <v>27667</v>
      </c>
      <c r="E92" s="372">
        <v>1.17</v>
      </c>
    </row>
    <row r="93" spans="1:5" x14ac:dyDescent="0.2">
      <c r="A93" s="348">
        <v>65</v>
      </c>
      <c r="B93" s="348" t="s">
        <v>32988</v>
      </c>
      <c r="C93" s="348" t="s">
        <v>27666</v>
      </c>
      <c r="D93" s="348" t="s">
        <v>27667</v>
      </c>
      <c r="E93" s="372">
        <v>1.28</v>
      </c>
    </row>
    <row r="94" spans="1:5" x14ac:dyDescent="0.2">
      <c r="A94" s="348">
        <v>108</v>
      </c>
      <c r="B94" s="348" t="s">
        <v>32989</v>
      </c>
      <c r="C94" s="348" t="s">
        <v>27666</v>
      </c>
      <c r="D94" s="348" t="s">
        <v>27667</v>
      </c>
      <c r="E94" s="372">
        <v>2.58</v>
      </c>
    </row>
    <row r="95" spans="1:5" x14ac:dyDescent="0.2">
      <c r="A95" s="348">
        <v>110</v>
      </c>
      <c r="B95" s="348" t="s">
        <v>32990</v>
      </c>
      <c r="C95" s="348" t="s">
        <v>27666</v>
      </c>
      <c r="D95" s="348" t="s">
        <v>27667</v>
      </c>
      <c r="E95" s="372">
        <v>8.94</v>
      </c>
    </row>
    <row r="96" spans="1:5" x14ac:dyDescent="0.2">
      <c r="A96" s="348">
        <v>109</v>
      </c>
      <c r="B96" s="348" t="s">
        <v>32991</v>
      </c>
      <c r="C96" s="348" t="s">
        <v>27666</v>
      </c>
      <c r="D96" s="348" t="s">
        <v>27667</v>
      </c>
      <c r="E96" s="372">
        <v>5.33</v>
      </c>
    </row>
    <row r="97" spans="1:5" x14ac:dyDescent="0.2">
      <c r="A97" s="348">
        <v>111</v>
      </c>
      <c r="B97" s="348" t="s">
        <v>32992</v>
      </c>
      <c r="C97" s="348" t="s">
        <v>27666</v>
      </c>
      <c r="D97" s="348" t="s">
        <v>27667</v>
      </c>
      <c r="E97" s="372">
        <v>12.1</v>
      </c>
    </row>
    <row r="98" spans="1:5" x14ac:dyDescent="0.2">
      <c r="A98" s="348">
        <v>112</v>
      </c>
      <c r="B98" s="348" t="s">
        <v>32993</v>
      </c>
      <c r="C98" s="348" t="s">
        <v>27666</v>
      </c>
      <c r="D98" s="348" t="s">
        <v>27667</v>
      </c>
      <c r="E98" s="372">
        <v>6.41</v>
      </c>
    </row>
    <row r="99" spans="1:5" x14ac:dyDescent="0.2">
      <c r="A99" s="348">
        <v>113</v>
      </c>
      <c r="B99" s="348" t="s">
        <v>32994</v>
      </c>
      <c r="C99" s="348" t="s">
        <v>27666</v>
      </c>
      <c r="D99" s="348" t="s">
        <v>27667</v>
      </c>
      <c r="E99" s="372">
        <v>16.059999999999999</v>
      </c>
    </row>
    <row r="100" spans="1:5" x14ac:dyDescent="0.2">
      <c r="A100" s="348">
        <v>104</v>
      </c>
      <c r="B100" s="348" t="s">
        <v>32995</v>
      </c>
      <c r="C100" s="348" t="s">
        <v>27666</v>
      </c>
      <c r="D100" s="348" t="s">
        <v>27667</v>
      </c>
      <c r="E100" s="372">
        <v>27.95</v>
      </c>
    </row>
    <row r="101" spans="1:5" x14ac:dyDescent="0.2">
      <c r="A101" s="348">
        <v>102</v>
      </c>
      <c r="B101" s="348" t="s">
        <v>32996</v>
      </c>
      <c r="C101" s="348" t="s">
        <v>27666</v>
      </c>
      <c r="D101" s="348" t="s">
        <v>27667</v>
      </c>
      <c r="E101" s="372">
        <v>38.53</v>
      </c>
    </row>
    <row r="102" spans="1:5" x14ac:dyDescent="0.2">
      <c r="A102" s="348">
        <v>95</v>
      </c>
      <c r="B102" s="348" t="s">
        <v>32997</v>
      </c>
      <c r="C102" s="348" t="s">
        <v>27666</v>
      </c>
      <c r="D102" s="348" t="s">
        <v>27667</v>
      </c>
      <c r="E102" s="372">
        <v>16.28</v>
      </c>
    </row>
    <row r="103" spans="1:5" x14ac:dyDescent="0.2">
      <c r="A103" s="348">
        <v>96</v>
      </c>
      <c r="B103" s="348" t="s">
        <v>32998</v>
      </c>
      <c r="C103" s="348" t="s">
        <v>27666</v>
      </c>
      <c r="D103" s="348" t="s">
        <v>27667</v>
      </c>
      <c r="E103" s="372">
        <v>17.71</v>
      </c>
    </row>
    <row r="104" spans="1:5" x14ac:dyDescent="0.2">
      <c r="A104" s="348">
        <v>97</v>
      </c>
      <c r="B104" s="348" t="s">
        <v>32999</v>
      </c>
      <c r="C104" s="348" t="s">
        <v>27666</v>
      </c>
      <c r="D104" s="348" t="s">
        <v>27667</v>
      </c>
      <c r="E104" s="372">
        <v>26.65</v>
      </c>
    </row>
    <row r="105" spans="1:5" x14ac:dyDescent="0.2">
      <c r="A105" s="348">
        <v>98</v>
      </c>
      <c r="B105" s="348" t="s">
        <v>33000</v>
      </c>
      <c r="C105" s="348" t="s">
        <v>27666</v>
      </c>
      <c r="D105" s="348" t="s">
        <v>27667</v>
      </c>
      <c r="E105" s="372">
        <v>39.89</v>
      </c>
    </row>
    <row r="106" spans="1:5" x14ac:dyDescent="0.2">
      <c r="A106" s="348">
        <v>99</v>
      </c>
      <c r="B106" s="348" t="s">
        <v>33001</v>
      </c>
      <c r="C106" s="348" t="s">
        <v>27666</v>
      </c>
      <c r="D106" s="348" t="s">
        <v>27667</v>
      </c>
      <c r="E106" s="372">
        <v>37.700000000000003</v>
      </c>
    </row>
    <row r="107" spans="1:5" x14ac:dyDescent="0.2">
      <c r="A107" s="348">
        <v>100</v>
      </c>
      <c r="B107" s="348" t="s">
        <v>33002</v>
      </c>
      <c r="C107" s="348" t="s">
        <v>27666</v>
      </c>
      <c r="D107" s="348" t="s">
        <v>27667</v>
      </c>
      <c r="E107" s="372">
        <v>65.86</v>
      </c>
    </row>
    <row r="108" spans="1:5" x14ac:dyDescent="0.2">
      <c r="A108" s="348">
        <v>75</v>
      </c>
      <c r="B108" s="348" t="s">
        <v>33003</v>
      </c>
      <c r="C108" s="348" t="s">
        <v>27666</v>
      </c>
      <c r="D108" s="348" t="s">
        <v>27667</v>
      </c>
      <c r="E108" s="372">
        <v>383.99</v>
      </c>
    </row>
    <row r="109" spans="1:5" x14ac:dyDescent="0.2">
      <c r="A109" s="348">
        <v>83</v>
      </c>
      <c r="B109" s="348" t="s">
        <v>33004</v>
      </c>
      <c r="C109" s="348" t="s">
        <v>27666</v>
      </c>
      <c r="D109" s="348" t="s">
        <v>27667</v>
      </c>
      <c r="E109" s="372">
        <v>306.99</v>
      </c>
    </row>
    <row r="110" spans="1:5" x14ac:dyDescent="0.2">
      <c r="A110" s="348">
        <v>74</v>
      </c>
      <c r="B110" s="348" t="s">
        <v>33005</v>
      </c>
      <c r="C110" s="348" t="s">
        <v>27666</v>
      </c>
      <c r="D110" s="348" t="s">
        <v>27667</v>
      </c>
      <c r="E110" s="372">
        <v>438.91</v>
      </c>
    </row>
    <row r="111" spans="1:5" x14ac:dyDescent="0.2">
      <c r="A111" s="348">
        <v>106</v>
      </c>
      <c r="B111" s="348" t="s">
        <v>33006</v>
      </c>
      <c r="C111" s="348" t="s">
        <v>27666</v>
      </c>
      <c r="D111" s="348" t="s">
        <v>27667</v>
      </c>
      <c r="E111" s="372">
        <v>555.02</v>
      </c>
    </row>
    <row r="112" spans="1:5" x14ac:dyDescent="0.2">
      <c r="A112" s="348">
        <v>88</v>
      </c>
      <c r="B112" s="348" t="s">
        <v>33007</v>
      </c>
      <c r="C112" s="348" t="s">
        <v>27666</v>
      </c>
      <c r="D112" s="348" t="s">
        <v>27667</v>
      </c>
      <c r="E112" s="372">
        <v>15.6</v>
      </c>
    </row>
    <row r="113" spans="1:5" x14ac:dyDescent="0.2">
      <c r="A113" s="348">
        <v>82</v>
      </c>
      <c r="B113" s="348" t="s">
        <v>33008</v>
      </c>
      <c r="C113" s="348" t="s">
        <v>27666</v>
      </c>
      <c r="D113" s="348" t="s">
        <v>27667</v>
      </c>
      <c r="E113" s="372">
        <v>292.08</v>
      </c>
    </row>
    <row r="114" spans="1:5" x14ac:dyDescent="0.2">
      <c r="A114" s="348">
        <v>105</v>
      </c>
      <c r="B114" s="348" t="s">
        <v>33009</v>
      </c>
      <c r="C114" s="348" t="s">
        <v>27666</v>
      </c>
      <c r="D114" s="348" t="s">
        <v>27667</v>
      </c>
      <c r="E114" s="372">
        <v>413.87</v>
      </c>
    </row>
    <row r="115" spans="1:5" x14ac:dyDescent="0.2">
      <c r="A115" s="348">
        <v>60</v>
      </c>
      <c r="B115" s="348" t="s">
        <v>33010</v>
      </c>
      <c r="C115" s="348" t="s">
        <v>27666</v>
      </c>
      <c r="D115" s="348" t="s">
        <v>27668</v>
      </c>
      <c r="E115" s="372">
        <v>5.0199999999999996</v>
      </c>
    </row>
    <row r="116" spans="1:5" x14ac:dyDescent="0.2">
      <c r="A116" s="348">
        <v>72</v>
      </c>
      <c r="B116" s="348" t="s">
        <v>33011</v>
      </c>
      <c r="C116" s="348" t="s">
        <v>27666</v>
      </c>
      <c r="D116" s="348" t="s">
        <v>27667</v>
      </c>
      <c r="E116" s="372">
        <v>72.3</v>
      </c>
    </row>
    <row r="117" spans="1:5" x14ac:dyDescent="0.2">
      <c r="A117" s="348">
        <v>67</v>
      </c>
      <c r="B117" s="348" t="s">
        <v>33012</v>
      </c>
      <c r="C117" s="348" t="s">
        <v>27666</v>
      </c>
      <c r="D117" s="348" t="s">
        <v>27667</v>
      </c>
      <c r="E117" s="372">
        <v>23.37</v>
      </c>
    </row>
    <row r="118" spans="1:5" x14ac:dyDescent="0.2">
      <c r="A118" s="348">
        <v>71</v>
      </c>
      <c r="B118" s="348" t="s">
        <v>33013</v>
      </c>
      <c r="C118" s="348" t="s">
        <v>27666</v>
      </c>
      <c r="D118" s="348" t="s">
        <v>27667</v>
      </c>
      <c r="E118" s="372">
        <v>44.65</v>
      </c>
    </row>
    <row r="119" spans="1:5" x14ac:dyDescent="0.2">
      <c r="A119" s="348">
        <v>73</v>
      </c>
      <c r="B119" s="348" t="s">
        <v>33014</v>
      </c>
      <c r="C119" s="348" t="s">
        <v>27666</v>
      </c>
      <c r="D119" s="348" t="s">
        <v>27667</v>
      </c>
      <c r="E119" s="372">
        <v>22.37</v>
      </c>
    </row>
    <row r="120" spans="1:5" x14ac:dyDescent="0.2">
      <c r="A120" s="348">
        <v>46</v>
      </c>
      <c r="B120" s="348" t="s">
        <v>33015</v>
      </c>
      <c r="C120" s="348" t="s">
        <v>27666</v>
      </c>
      <c r="D120" s="348" t="s">
        <v>27668</v>
      </c>
      <c r="E120" s="372">
        <v>38.06</v>
      </c>
    </row>
    <row r="121" spans="1:5" x14ac:dyDescent="0.2">
      <c r="A121" s="348">
        <v>47</v>
      </c>
      <c r="B121" s="348" t="s">
        <v>33016</v>
      </c>
      <c r="C121" s="348" t="s">
        <v>27666</v>
      </c>
      <c r="D121" s="348" t="s">
        <v>27668</v>
      </c>
      <c r="E121" s="372">
        <v>65.069999999999993</v>
      </c>
    </row>
    <row r="122" spans="1:5" x14ac:dyDescent="0.2">
      <c r="A122" s="348">
        <v>48</v>
      </c>
      <c r="B122" s="348" t="s">
        <v>33017</v>
      </c>
      <c r="C122" s="348" t="s">
        <v>27666</v>
      </c>
      <c r="D122" s="348" t="s">
        <v>27668</v>
      </c>
      <c r="E122" s="372">
        <v>16.97</v>
      </c>
    </row>
    <row r="123" spans="1:5" x14ac:dyDescent="0.2">
      <c r="A123" s="348">
        <v>52</v>
      </c>
      <c r="B123" s="348" t="s">
        <v>33018</v>
      </c>
      <c r="C123" s="348" t="s">
        <v>27666</v>
      </c>
      <c r="D123" s="348" t="s">
        <v>27668</v>
      </c>
      <c r="E123" s="372">
        <v>12.89</v>
      </c>
    </row>
    <row r="124" spans="1:5" x14ac:dyDescent="0.2">
      <c r="A124" s="348">
        <v>43</v>
      </c>
      <c r="B124" s="348" t="s">
        <v>33019</v>
      </c>
      <c r="C124" s="348" t="s">
        <v>27666</v>
      </c>
      <c r="D124" s="348" t="s">
        <v>27668</v>
      </c>
      <c r="E124" s="372">
        <v>43.52</v>
      </c>
    </row>
    <row r="125" spans="1:5" x14ac:dyDescent="0.2">
      <c r="A125" s="348">
        <v>39719</v>
      </c>
      <c r="B125" s="348" t="s">
        <v>33020</v>
      </c>
      <c r="C125" s="348" t="s">
        <v>27672</v>
      </c>
      <c r="D125" s="348" t="s">
        <v>27667</v>
      </c>
      <c r="E125" s="372">
        <v>175.13</v>
      </c>
    </row>
    <row r="126" spans="1:5" x14ac:dyDescent="0.2">
      <c r="A126" s="348">
        <v>3410</v>
      </c>
      <c r="B126" s="348" t="s">
        <v>33021</v>
      </c>
      <c r="C126" s="348" t="s">
        <v>27671</v>
      </c>
      <c r="D126" s="348" t="s">
        <v>27667</v>
      </c>
      <c r="E126" s="372">
        <v>39.39</v>
      </c>
    </row>
    <row r="127" spans="1:5" x14ac:dyDescent="0.2">
      <c r="A127" s="348">
        <v>4791</v>
      </c>
      <c r="B127" s="348" t="s">
        <v>33022</v>
      </c>
      <c r="C127" s="348" t="s">
        <v>27671</v>
      </c>
      <c r="D127" s="348" t="s">
        <v>27667</v>
      </c>
      <c r="E127" s="372">
        <v>55.1</v>
      </c>
    </row>
    <row r="128" spans="1:5" x14ac:dyDescent="0.2">
      <c r="A128" s="348">
        <v>157</v>
      </c>
      <c r="B128" s="348" t="s">
        <v>33023</v>
      </c>
      <c r="C128" s="348" t="s">
        <v>27671</v>
      </c>
      <c r="D128" s="348" t="s">
        <v>27667</v>
      </c>
      <c r="E128" s="372">
        <v>139.88</v>
      </c>
    </row>
    <row r="129" spans="1:5" x14ac:dyDescent="0.2">
      <c r="A129" s="348">
        <v>156</v>
      </c>
      <c r="B129" s="348" t="s">
        <v>33024</v>
      </c>
      <c r="C129" s="348" t="s">
        <v>27671</v>
      </c>
      <c r="D129" s="348" t="s">
        <v>27667</v>
      </c>
      <c r="E129" s="372">
        <v>49.8</v>
      </c>
    </row>
    <row r="130" spans="1:5" x14ac:dyDescent="0.2">
      <c r="A130" s="348">
        <v>131</v>
      </c>
      <c r="B130" s="348" t="s">
        <v>33025</v>
      </c>
      <c r="C130" s="348" t="s">
        <v>27671</v>
      </c>
      <c r="D130" s="348" t="s">
        <v>27667</v>
      </c>
      <c r="E130" s="372">
        <v>42.59</v>
      </c>
    </row>
    <row r="131" spans="1:5" x14ac:dyDescent="0.2">
      <c r="A131" s="348">
        <v>21114</v>
      </c>
      <c r="B131" s="348" t="s">
        <v>33026</v>
      </c>
      <c r="C131" s="348" t="s">
        <v>27666</v>
      </c>
      <c r="D131" s="348" t="s">
        <v>27667</v>
      </c>
      <c r="E131" s="372">
        <v>34.520000000000003</v>
      </c>
    </row>
    <row r="132" spans="1:5" x14ac:dyDescent="0.2">
      <c r="A132" s="348">
        <v>119</v>
      </c>
      <c r="B132" s="348" t="s">
        <v>33027</v>
      </c>
      <c r="C132" s="348" t="s">
        <v>27666</v>
      </c>
      <c r="D132" s="348" t="s">
        <v>27669</v>
      </c>
      <c r="E132" s="372">
        <v>8.75</v>
      </c>
    </row>
    <row r="133" spans="1:5" x14ac:dyDescent="0.2">
      <c r="A133" s="348">
        <v>122</v>
      </c>
      <c r="B133" s="348" t="s">
        <v>785</v>
      </c>
      <c r="C133" s="348" t="s">
        <v>27666</v>
      </c>
      <c r="D133" s="348" t="s">
        <v>27667</v>
      </c>
      <c r="E133" s="372">
        <v>67.319999999999993</v>
      </c>
    </row>
    <row r="134" spans="1:5" x14ac:dyDescent="0.2">
      <c r="A134" s="348">
        <v>20080</v>
      </c>
      <c r="B134" s="348" t="s">
        <v>33028</v>
      </c>
      <c r="C134" s="348" t="s">
        <v>27666</v>
      </c>
      <c r="D134" s="348" t="s">
        <v>27667</v>
      </c>
      <c r="E134" s="372">
        <v>21.97</v>
      </c>
    </row>
    <row r="135" spans="1:5" x14ac:dyDescent="0.2">
      <c r="A135" s="348">
        <v>124</v>
      </c>
      <c r="B135" s="348" t="s">
        <v>33029</v>
      </c>
      <c r="C135" s="348" t="s">
        <v>27672</v>
      </c>
      <c r="D135" s="348" t="s">
        <v>27667</v>
      </c>
      <c r="E135" s="372">
        <v>16.420000000000002</v>
      </c>
    </row>
    <row r="136" spans="1:5" x14ac:dyDescent="0.2">
      <c r="A136" s="348">
        <v>7334</v>
      </c>
      <c r="B136" s="348" t="s">
        <v>33030</v>
      </c>
      <c r="C136" s="348" t="s">
        <v>27672</v>
      </c>
      <c r="D136" s="348" t="s">
        <v>27667</v>
      </c>
      <c r="E136" s="372">
        <v>13.38</v>
      </c>
    </row>
    <row r="137" spans="1:5" x14ac:dyDescent="0.2">
      <c r="A137" s="348">
        <v>123</v>
      </c>
      <c r="B137" s="348" t="s">
        <v>33031</v>
      </c>
      <c r="C137" s="348" t="s">
        <v>27672</v>
      </c>
      <c r="D137" s="348" t="s">
        <v>27669</v>
      </c>
      <c r="E137" s="372">
        <v>6.72</v>
      </c>
    </row>
    <row r="138" spans="1:5" x14ac:dyDescent="0.2">
      <c r="A138" s="348">
        <v>127</v>
      </c>
      <c r="B138" s="348" t="s">
        <v>33032</v>
      </c>
      <c r="C138" s="348" t="s">
        <v>27672</v>
      </c>
      <c r="D138" s="348" t="s">
        <v>27667</v>
      </c>
      <c r="E138" s="372">
        <v>16.04</v>
      </c>
    </row>
    <row r="139" spans="1:5" x14ac:dyDescent="0.2">
      <c r="A139" s="348">
        <v>41373</v>
      </c>
      <c r="B139" s="348" t="s">
        <v>33033</v>
      </c>
      <c r="C139" s="348" t="s">
        <v>27672</v>
      </c>
      <c r="D139" s="348" t="s">
        <v>27667</v>
      </c>
      <c r="E139" s="372">
        <v>22.35</v>
      </c>
    </row>
    <row r="140" spans="1:5" x14ac:dyDescent="0.2">
      <c r="A140" s="348">
        <v>133</v>
      </c>
      <c r="B140" s="348" t="s">
        <v>33034</v>
      </c>
      <c r="C140" s="348" t="s">
        <v>27672</v>
      </c>
      <c r="D140" s="348" t="s">
        <v>27667</v>
      </c>
      <c r="E140" s="372">
        <v>6.66</v>
      </c>
    </row>
    <row r="141" spans="1:5" x14ac:dyDescent="0.2">
      <c r="A141" s="348">
        <v>43617</v>
      </c>
      <c r="B141" s="348" t="s">
        <v>33035</v>
      </c>
      <c r="C141" s="348" t="s">
        <v>27672</v>
      </c>
      <c r="D141" s="348" t="s">
        <v>27667</v>
      </c>
      <c r="E141" s="372">
        <v>7.44</v>
      </c>
    </row>
    <row r="142" spans="1:5" x14ac:dyDescent="0.2">
      <c r="A142" s="348">
        <v>132</v>
      </c>
      <c r="B142" s="348" t="s">
        <v>33036</v>
      </c>
      <c r="C142" s="348" t="s">
        <v>27672</v>
      </c>
      <c r="D142" s="348" t="s">
        <v>27667</v>
      </c>
      <c r="E142" s="372">
        <v>6.91</v>
      </c>
    </row>
    <row r="143" spans="1:5" x14ac:dyDescent="0.2">
      <c r="A143" s="348">
        <v>43618</v>
      </c>
      <c r="B143" s="348" t="s">
        <v>33037</v>
      </c>
      <c r="C143" s="348" t="s">
        <v>27671</v>
      </c>
      <c r="D143" s="348" t="s">
        <v>27667</v>
      </c>
      <c r="E143" s="372">
        <v>17.39</v>
      </c>
    </row>
    <row r="144" spans="1:5" x14ac:dyDescent="0.2">
      <c r="A144" s="348">
        <v>37476</v>
      </c>
      <c r="B144" s="348" t="s">
        <v>33038</v>
      </c>
      <c r="C144" s="348" t="s">
        <v>27666</v>
      </c>
      <c r="D144" s="348" t="s">
        <v>27667</v>
      </c>
      <c r="E144" s="373">
        <v>3340.87</v>
      </c>
    </row>
    <row r="145" spans="1:5" x14ac:dyDescent="0.2">
      <c r="A145" s="348">
        <v>37478</v>
      </c>
      <c r="B145" s="348" t="s">
        <v>33039</v>
      </c>
      <c r="C145" s="348" t="s">
        <v>27666</v>
      </c>
      <c r="D145" s="348" t="s">
        <v>27667</v>
      </c>
      <c r="E145" s="373">
        <v>4184.53</v>
      </c>
    </row>
    <row r="146" spans="1:5" x14ac:dyDescent="0.2">
      <c r="A146" s="348">
        <v>37477</v>
      </c>
      <c r="B146" s="348" t="s">
        <v>33040</v>
      </c>
      <c r="C146" s="348" t="s">
        <v>27666</v>
      </c>
      <c r="D146" s="348" t="s">
        <v>27667</v>
      </c>
      <c r="E146" s="373">
        <v>5669.36</v>
      </c>
    </row>
    <row r="147" spans="1:5" x14ac:dyDescent="0.2">
      <c r="A147" s="348">
        <v>37479</v>
      </c>
      <c r="B147" s="348" t="s">
        <v>33041</v>
      </c>
      <c r="C147" s="348" t="s">
        <v>27666</v>
      </c>
      <c r="D147" s="348" t="s">
        <v>27667</v>
      </c>
      <c r="E147" s="373">
        <v>6723.93</v>
      </c>
    </row>
    <row r="148" spans="1:5" x14ac:dyDescent="0.2">
      <c r="A148" s="348">
        <v>4319</v>
      </c>
      <c r="B148" s="348" t="s">
        <v>33042</v>
      </c>
      <c r="C148" s="348" t="s">
        <v>27666</v>
      </c>
      <c r="D148" s="348" t="s">
        <v>27667</v>
      </c>
      <c r="E148" s="372">
        <v>2.19</v>
      </c>
    </row>
    <row r="149" spans="1:5" x14ac:dyDescent="0.2">
      <c r="A149" s="348">
        <v>42409</v>
      </c>
      <c r="B149" s="348" t="s">
        <v>33043</v>
      </c>
      <c r="C149" s="348" t="s">
        <v>27671</v>
      </c>
      <c r="D149" s="348" t="s">
        <v>27667</v>
      </c>
      <c r="E149" s="372">
        <v>10.95</v>
      </c>
    </row>
    <row r="150" spans="1:5" x14ac:dyDescent="0.2">
      <c r="A150" s="348">
        <v>40553</v>
      </c>
      <c r="B150" s="348" t="s">
        <v>33044</v>
      </c>
      <c r="C150" s="348" t="s">
        <v>27673</v>
      </c>
      <c r="D150" s="348" t="s">
        <v>27668</v>
      </c>
      <c r="E150" s="372">
        <v>52.5</v>
      </c>
    </row>
    <row r="151" spans="1:5" x14ac:dyDescent="0.2">
      <c r="A151" s="348">
        <v>6114</v>
      </c>
      <c r="B151" s="348" t="s">
        <v>33045</v>
      </c>
      <c r="C151" s="348" t="s">
        <v>27674</v>
      </c>
      <c r="D151" s="348" t="s">
        <v>27667</v>
      </c>
      <c r="E151" s="372">
        <v>12.54</v>
      </c>
    </row>
    <row r="152" spans="1:5" x14ac:dyDescent="0.2">
      <c r="A152" s="348">
        <v>40912</v>
      </c>
      <c r="B152" s="348" t="s">
        <v>33046</v>
      </c>
      <c r="C152" s="348" t="s">
        <v>27675</v>
      </c>
      <c r="D152" s="348" t="s">
        <v>27667</v>
      </c>
      <c r="E152" s="373">
        <v>2204.7600000000002</v>
      </c>
    </row>
    <row r="153" spans="1:5" x14ac:dyDescent="0.2">
      <c r="A153" s="348">
        <v>247</v>
      </c>
      <c r="B153" s="348" t="s">
        <v>33047</v>
      </c>
      <c r="C153" s="348" t="s">
        <v>27674</v>
      </c>
      <c r="D153" s="348" t="s">
        <v>27667</v>
      </c>
      <c r="E153" s="372">
        <v>19.7</v>
      </c>
    </row>
    <row r="154" spans="1:5" x14ac:dyDescent="0.2">
      <c r="A154" s="348">
        <v>40919</v>
      </c>
      <c r="B154" s="348" t="s">
        <v>33048</v>
      </c>
      <c r="C154" s="348" t="s">
        <v>27675</v>
      </c>
      <c r="D154" s="348" t="s">
        <v>27667</v>
      </c>
      <c r="E154" s="373">
        <v>3460.29</v>
      </c>
    </row>
    <row r="155" spans="1:5" x14ac:dyDescent="0.2">
      <c r="A155" s="348">
        <v>40984</v>
      </c>
      <c r="B155" s="348" t="s">
        <v>33049</v>
      </c>
      <c r="C155" s="348" t="s">
        <v>27675</v>
      </c>
      <c r="D155" s="348" t="s">
        <v>27667</v>
      </c>
      <c r="E155" s="373">
        <v>2916.18</v>
      </c>
    </row>
    <row r="156" spans="1:5" x14ac:dyDescent="0.2">
      <c r="A156" s="348">
        <v>44499</v>
      </c>
      <c r="B156" s="348" t="s">
        <v>1094</v>
      </c>
      <c r="C156" s="348" t="s">
        <v>27674</v>
      </c>
      <c r="D156" s="348" t="s">
        <v>27667</v>
      </c>
      <c r="E156" s="372">
        <v>16.61</v>
      </c>
    </row>
    <row r="157" spans="1:5" x14ac:dyDescent="0.2">
      <c r="A157" s="348">
        <v>248</v>
      </c>
      <c r="B157" s="348" t="s">
        <v>33050</v>
      </c>
      <c r="C157" s="348" t="s">
        <v>27674</v>
      </c>
      <c r="D157" s="348" t="s">
        <v>27667</v>
      </c>
      <c r="E157" s="372">
        <v>14.49</v>
      </c>
    </row>
    <row r="158" spans="1:5" x14ac:dyDescent="0.2">
      <c r="A158" s="348">
        <v>41086</v>
      </c>
      <c r="B158" s="348" t="s">
        <v>33051</v>
      </c>
      <c r="C158" s="348" t="s">
        <v>27675</v>
      </c>
      <c r="D158" s="348" t="s">
        <v>27667</v>
      </c>
      <c r="E158" s="373">
        <v>2544.48</v>
      </c>
    </row>
    <row r="159" spans="1:5" x14ac:dyDescent="0.2">
      <c r="A159" s="348">
        <v>34466</v>
      </c>
      <c r="B159" s="348" t="s">
        <v>33052</v>
      </c>
      <c r="C159" s="348" t="s">
        <v>27674</v>
      </c>
      <c r="D159" s="348" t="s">
        <v>27667</v>
      </c>
      <c r="E159" s="372">
        <v>18.809999999999999</v>
      </c>
    </row>
    <row r="160" spans="1:5" x14ac:dyDescent="0.2">
      <c r="A160" s="348">
        <v>41083</v>
      </c>
      <c r="B160" s="348" t="s">
        <v>33053</v>
      </c>
      <c r="C160" s="348" t="s">
        <v>27675</v>
      </c>
      <c r="D160" s="348" t="s">
        <v>27667</v>
      </c>
      <c r="E160" s="373">
        <v>3303.3</v>
      </c>
    </row>
    <row r="161" spans="1:5" x14ac:dyDescent="0.2">
      <c r="A161" s="348">
        <v>252</v>
      </c>
      <c r="B161" s="348" t="s">
        <v>33054</v>
      </c>
      <c r="C161" s="348" t="s">
        <v>27674</v>
      </c>
      <c r="D161" s="348" t="s">
        <v>27667</v>
      </c>
      <c r="E161" s="372">
        <v>16.98</v>
      </c>
    </row>
    <row r="162" spans="1:5" x14ac:dyDescent="0.2">
      <c r="A162" s="348">
        <v>40909</v>
      </c>
      <c r="B162" s="348" t="s">
        <v>33055</v>
      </c>
      <c r="C162" s="348" t="s">
        <v>27675</v>
      </c>
      <c r="D162" s="348" t="s">
        <v>27667</v>
      </c>
      <c r="E162" s="373">
        <v>2982.9</v>
      </c>
    </row>
    <row r="163" spans="1:5" x14ac:dyDescent="0.2">
      <c r="A163" s="348">
        <v>242</v>
      </c>
      <c r="B163" s="348" t="s">
        <v>33056</v>
      </c>
      <c r="C163" s="348" t="s">
        <v>27674</v>
      </c>
      <c r="D163" s="348" t="s">
        <v>27667</v>
      </c>
      <c r="E163" s="372">
        <v>16.28</v>
      </c>
    </row>
    <row r="164" spans="1:5" x14ac:dyDescent="0.2">
      <c r="A164" s="348">
        <v>41085</v>
      </c>
      <c r="B164" s="348" t="s">
        <v>33057</v>
      </c>
      <c r="C164" s="348" t="s">
        <v>27675</v>
      </c>
      <c r="D164" s="348" t="s">
        <v>27667</v>
      </c>
      <c r="E164" s="373">
        <v>2860.16</v>
      </c>
    </row>
    <row r="165" spans="1:5" x14ac:dyDescent="0.2">
      <c r="A165" s="348">
        <v>427</v>
      </c>
      <c r="B165" s="348" t="s">
        <v>33058</v>
      </c>
      <c r="C165" s="348" t="s">
        <v>27666</v>
      </c>
      <c r="D165" s="348" t="s">
        <v>27667</v>
      </c>
      <c r="E165" s="372">
        <v>9.3800000000000008</v>
      </c>
    </row>
    <row r="166" spans="1:5" x14ac:dyDescent="0.2">
      <c r="A166" s="348">
        <v>417</v>
      </c>
      <c r="B166" s="348" t="s">
        <v>33059</v>
      </c>
      <c r="C166" s="348" t="s">
        <v>27666</v>
      </c>
      <c r="D166" s="348" t="s">
        <v>27667</v>
      </c>
      <c r="E166" s="372">
        <v>4.42</v>
      </c>
    </row>
    <row r="167" spans="1:5" x14ac:dyDescent="0.2">
      <c r="A167" s="348">
        <v>11273</v>
      </c>
      <c r="B167" s="348" t="s">
        <v>33060</v>
      </c>
      <c r="C167" s="348" t="s">
        <v>27666</v>
      </c>
      <c r="D167" s="348" t="s">
        <v>27667</v>
      </c>
      <c r="E167" s="372">
        <v>13.73</v>
      </c>
    </row>
    <row r="168" spans="1:5" x14ac:dyDescent="0.2">
      <c r="A168" s="348">
        <v>11272</v>
      </c>
      <c r="B168" s="348" t="s">
        <v>33061</v>
      </c>
      <c r="C168" s="348" t="s">
        <v>27666</v>
      </c>
      <c r="D168" s="348" t="s">
        <v>27667</v>
      </c>
      <c r="E168" s="372">
        <v>8.2799999999999994</v>
      </c>
    </row>
    <row r="169" spans="1:5" x14ac:dyDescent="0.2">
      <c r="A169" s="348">
        <v>11275</v>
      </c>
      <c r="B169" s="348" t="s">
        <v>33062</v>
      </c>
      <c r="C169" s="348" t="s">
        <v>27666</v>
      </c>
      <c r="D169" s="348" t="s">
        <v>27667</v>
      </c>
      <c r="E169" s="372">
        <v>3.32</v>
      </c>
    </row>
    <row r="170" spans="1:5" x14ac:dyDescent="0.2">
      <c r="A170" s="348">
        <v>11274</v>
      </c>
      <c r="B170" s="348" t="s">
        <v>33063</v>
      </c>
      <c r="C170" s="348" t="s">
        <v>27666</v>
      </c>
      <c r="D170" s="348" t="s">
        <v>27667</v>
      </c>
      <c r="E170" s="372">
        <v>2.5299999999999998</v>
      </c>
    </row>
    <row r="171" spans="1:5" x14ac:dyDescent="0.2">
      <c r="A171" s="348">
        <v>38470</v>
      </c>
      <c r="B171" s="348" t="s">
        <v>33064</v>
      </c>
      <c r="C171" s="348" t="s">
        <v>27666</v>
      </c>
      <c r="D171" s="348" t="s">
        <v>27669</v>
      </c>
      <c r="E171" s="372">
        <v>47.45</v>
      </c>
    </row>
    <row r="172" spans="1:5" x14ac:dyDescent="0.2">
      <c r="A172" s="348">
        <v>38547</v>
      </c>
      <c r="B172" s="348" t="s">
        <v>33065</v>
      </c>
      <c r="C172" s="348" t="s">
        <v>27666</v>
      </c>
      <c r="D172" s="348" t="s">
        <v>27667</v>
      </c>
      <c r="E172" s="372">
        <v>129.47999999999999</v>
      </c>
    </row>
    <row r="173" spans="1:5" x14ac:dyDescent="0.2">
      <c r="A173" s="348">
        <v>38469</v>
      </c>
      <c r="B173" s="348" t="s">
        <v>33066</v>
      </c>
      <c r="C173" s="348" t="s">
        <v>27666</v>
      </c>
      <c r="D173" s="348" t="s">
        <v>27667</v>
      </c>
      <c r="E173" s="372">
        <v>139.22999999999999</v>
      </c>
    </row>
    <row r="174" spans="1:5" x14ac:dyDescent="0.2">
      <c r="A174" s="348">
        <v>38467</v>
      </c>
      <c r="B174" s="348" t="s">
        <v>33067</v>
      </c>
      <c r="C174" s="348" t="s">
        <v>27666</v>
      </c>
      <c r="D174" s="348" t="s">
        <v>27667</v>
      </c>
      <c r="E174" s="372">
        <v>78.34</v>
      </c>
    </row>
    <row r="175" spans="1:5" x14ac:dyDescent="0.2">
      <c r="A175" s="348">
        <v>38468</v>
      </c>
      <c r="B175" s="348" t="s">
        <v>33068</v>
      </c>
      <c r="C175" s="348" t="s">
        <v>27666</v>
      </c>
      <c r="D175" s="348" t="s">
        <v>27667</v>
      </c>
      <c r="E175" s="372">
        <v>86.2</v>
      </c>
    </row>
    <row r="176" spans="1:5" x14ac:dyDescent="0.2">
      <c r="A176" s="348">
        <v>38471</v>
      </c>
      <c r="B176" s="348" t="s">
        <v>33069</v>
      </c>
      <c r="C176" s="348" t="s">
        <v>27666</v>
      </c>
      <c r="D176" s="348" t="s">
        <v>27667</v>
      </c>
      <c r="E176" s="372">
        <v>111.95</v>
      </c>
    </row>
    <row r="177" spans="1:5" x14ac:dyDescent="0.2">
      <c r="A177" s="348">
        <v>37370</v>
      </c>
      <c r="B177" s="348" t="s">
        <v>33070</v>
      </c>
      <c r="C177" s="348" t="s">
        <v>27674</v>
      </c>
      <c r="D177" s="348" t="s">
        <v>27669</v>
      </c>
      <c r="E177" s="372">
        <v>3.09</v>
      </c>
    </row>
    <row r="178" spans="1:5" x14ac:dyDescent="0.2">
      <c r="A178" s="348">
        <v>40862</v>
      </c>
      <c r="B178" s="348" t="s">
        <v>33071</v>
      </c>
      <c r="C178" s="348" t="s">
        <v>27675</v>
      </c>
      <c r="D178" s="348" t="s">
        <v>27669</v>
      </c>
      <c r="E178" s="372">
        <v>583.53</v>
      </c>
    </row>
    <row r="179" spans="1:5" x14ac:dyDescent="0.2">
      <c r="A179" s="348">
        <v>10658</v>
      </c>
      <c r="B179" s="348" t="s">
        <v>33072</v>
      </c>
      <c r="C179" s="348" t="s">
        <v>27666</v>
      </c>
      <c r="D179" s="348" t="s">
        <v>27668</v>
      </c>
      <c r="E179" s="373">
        <v>7359</v>
      </c>
    </row>
    <row r="180" spans="1:5" x14ac:dyDescent="0.2">
      <c r="A180" s="348">
        <v>253</v>
      </c>
      <c r="B180" s="348" t="s">
        <v>33073</v>
      </c>
      <c r="C180" s="348" t="s">
        <v>27674</v>
      </c>
      <c r="D180" s="348" t="s">
        <v>27669</v>
      </c>
      <c r="E180" s="372">
        <v>26.73</v>
      </c>
    </row>
    <row r="181" spans="1:5" x14ac:dyDescent="0.2">
      <c r="A181" s="348">
        <v>40809</v>
      </c>
      <c r="B181" s="348" t="s">
        <v>33074</v>
      </c>
      <c r="C181" s="348" t="s">
        <v>27675</v>
      </c>
      <c r="D181" s="348" t="s">
        <v>27667</v>
      </c>
      <c r="E181" s="373">
        <v>4692.79</v>
      </c>
    </row>
    <row r="182" spans="1:5" x14ac:dyDescent="0.2">
      <c r="A182" s="348">
        <v>42428</v>
      </c>
      <c r="B182" s="348" t="s">
        <v>33075</v>
      </c>
      <c r="C182" s="348" t="s">
        <v>27666</v>
      </c>
      <c r="D182" s="348" t="s">
        <v>27668</v>
      </c>
      <c r="E182" s="373">
        <v>2271</v>
      </c>
    </row>
    <row r="183" spans="1:5" x14ac:dyDescent="0.2">
      <c r="A183" s="348">
        <v>301</v>
      </c>
      <c r="B183" s="348" t="s">
        <v>33076</v>
      </c>
      <c r="C183" s="348" t="s">
        <v>27666</v>
      </c>
      <c r="D183" s="348" t="s">
        <v>27669</v>
      </c>
      <c r="E183" s="372">
        <v>3.37</v>
      </c>
    </row>
    <row r="184" spans="1:5" x14ac:dyDescent="0.2">
      <c r="A184" s="348">
        <v>296</v>
      </c>
      <c r="B184" s="348" t="s">
        <v>33077</v>
      </c>
      <c r="C184" s="348" t="s">
        <v>27666</v>
      </c>
      <c r="D184" s="348" t="s">
        <v>27667</v>
      </c>
      <c r="E184" s="372">
        <v>1.9</v>
      </c>
    </row>
    <row r="185" spans="1:5" x14ac:dyDescent="0.2">
      <c r="A185" s="348">
        <v>297</v>
      </c>
      <c r="B185" s="348" t="s">
        <v>33078</v>
      </c>
      <c r="C185" s="348" t="s">
        <v>27666</v>
      </c>
      <c r="D185" s="348" t="s">
        <v>27667</v>
      </c>
      <c r="E185" s="372">
        <v>2.8</v>
      </c>
    </row>
    <row r="186" spans="1:5" x14ac:dyDescent="0.2">
      <c r="A186" s="348">
        <v>299</v>
      </c>
      <c r="B186" s="348" t="s">
        <v>33079</v>
      </c>
      <c r="C186" s="348" t="s">
        <v>27666</v>
      </c>
      <c r="D186" s="348" t="s">
        <v>27667</v>
      </c>
      <c r="E186" s="372">
        <v>3.95</v>
      </c>
    </row>
    <row r="187" spans="1:5" x14ac:dyDescent="0.2">
      <c r="A187" s="348">
        <v>300</v>
      </c>
      <c r="B187" s="348" t="s">
        <v>33080</v>
      </c>
      <c r="C187" s="348" t="s">
        <v>27666</v>
      </c>
      <c r="D187" s="348" t="s">
        <v>27667</v>
      </c>
      <c r="E187" s="372">
        <v>13.68</v>
      </c>
    </row>
    <row r="188" spans="1:5" x14ac:dyDescent="0.2">
      <c r="A188" s="348">
        <v>20085</v>
      </c>
      <c r="B188" s="348" t="s">
        <v>33081</v>
      </c>
      <c r="C188" s="348" t="s">
        <v>27666</v>
      </c>
      <c r="D188" s="348" t="s">
        <v>27667</v>
      </c>
      <c r="E188" s="372">
        <v>2.5</v>
      </c>
    </row>
    <row r="189" spans="1:5" x14ac:dyDescent="0.2">
      <c r="A189" s="348">
        <v>298</v>
      </c>
      <c r="B189" s="348" t="s">
        <v>33082</v>
      </c>
      <c r="C189" s="348" t="s">
        <v>27666</v>
      </c>
      <c r="D189" s="348" t="s">
        <v>27667</v>
      </c>
      <c r="E189" s="372">
        <v>3.04</v>
      </c>
    </row>
    <row r="190" spans="1:5" x14ac:dyDescent="0.2">
      <c r="A190" s="348">
        <v>311</v>
      </c>
      <c r="B190" s="348" t="s">
        <v>33083</v>
      </c>
      <c r="C190" s="348" t="s">
        <v>27666</v>
      </c>
      <c r="D190" s="348" t="s">
        <v>27667</v>
      </c>
      <c r="E190" s="372">
        <v>11.28</v>
      </c>
    </row>
    <row r="191" spans="1:5" x14ac:dyDescent="0.2">
      <c r="A191" s="348">
        <v>318</v>
      </c>
      <c r="B191" s="348" t="s">
        <v>33084</v>
      </c>
      <c r="C191" s="348" t="s">
        <v>27666</v>
      </c>
      <c r="D191" s="348" t="s">
        <v>27667</v>
      </c>
      <c r="E191" s="372">
        <v>22.72</v>
      </c>
    </row>
    <row r="192" spans="1:5" x14ac:dyDescent="0.2">
      <c r="A192" s="348">
        <v>319</v>
      </c>
      <c r="B192" s="348" t="s">
        <v>33085</v>
      </c>
      <c r="C192" s="348" t="s">
        <v>27666</v>
      </c>
      <c r="D192" s="348" t="s">
        <v>27667</v>
      </c>
      <c r="E192" s="372">
        <v>35.619999999999997</v>
      </c>
    </row>
    <row r="193" spans="1:5" x14ac:dyDescent="0.2">
      <c r="A193" s="348">
        <v>303</v>
      </c>
      <c r="B193" s="348" t="s">
        <v>33086</v>
      </c>
      <c r="C193" s="348" t="s">
        <v>27666</v>
      </c>
      <c r="D193" s="348" t="s">
        <v>27667</v>
      </c>
      <c r="E193" s="372">
        <v>3.73</v>
      </c>
    </row>
    <row r="194" spans="1:5" x14ac:dyDescent="0.2">
      <c r="A194" s="348">
        <v>305</v>
      </c>
      <c r="B194" s="348" t="s">
        <v>33087</v>
      </c>
      <c r="C194" s="348" t="s">
        <v>27666</v>
      </c>
      <c r="D194" s="348" t="s">
        <v>27667</v>
      </c>
      <c r="E194" s="372">
        <v>11.74</v>
      </c>
    </row>
    <row r="195" spans="1:5" x14ac:dyDescent="0.2">
      <c r="A195" s="348">
        <v>306</v>
      </c>
      <c r="B195" s="348" t="s">
        <v>33088</v>
      </c>
      <c r="C195" s="348" t="s">
        <v>27666</v>
      </c>
      <c r="D195" s="348" t="s">
        <v>27667</v>
      </c>
      <c r="E195" s="372">
        <v>17.809999999999999</v>
      </c>
    </row>
    <row r="196" spans="1:5" x14ac:dyDescent="0.2">
      <c r="A196" s="348">
        <v>307</v>
      </c>
      <c r="B196" s="348" t="s">
        <v>33089</v>
      </c>
      <c r="C196" s="348" t="s">
        <v>27666</v>
      </c>
      <c r="D196" s="348" t="s">
        <v>27667</v>
      </c>
      <c r="E196" s="372">
        <v>45</v>
      </c>
    </row>
    <row r="197" spans="1:5" x14ac:dyDescent="0.2">
      <c r="A197" s="348">
        <v>309</v>
      </c>
      <c r="B197" s="348" t="s">
        <v>33090</v>
      </c>
      <c r="C197" s="348" t="s">
        <v>27666</v>
      </c>
      <c r="D197" s="348" t="s">
        <v>27667</v>
      </c>
      <c r="E197" s="372">
        <v>73.709999999999994</v>
      </c>
    </row>
    <row r="198" spans="1:5" x14ac:dyDescent="0.2">
      <c r="A198" s="348">
        <v>310</v>
      </c>
      <c r="B198" s="348" t="s">
        <v>33091</v>
      </c>
      <c r="C198" s="348" t="s">
        <v>27666</v>
      </c>
      <c r="D198" s="348" t="s">
        <v>27667</v>
      </c>
      <c r="E198" s="372">
        <v>102.16</v>
      </c>
    </row>
    <row r="199" spans="1:5" x14ac:dyDescent="0.2">
      <c r="A199" s="348">
        <v>328</v>
      </c>
      <c r="B199" s="348" t="s">
        <v>33092</v>
      </c>
      <c r="C199" s="348" t="s">
        <v>27666</v>
      </c>
      <c r="D199" s="348" t="s">
        <v>27667</v>
      </c>
      <c r="E199" s="372">
        <v>8.93</v>
      </c>
    </row>
    <row r="200" spans="1:5" x14ac:dyDescent="0.2">
      <c r="A200" s="348">
        <v>325</v>
      </c>
      <c r="B200" s="348" t="s">
        <v>33093</v>
      </c>
      <c r="C200" s="348" t="s">
        <v>27666</v>
      </c>
      <c r="D200" s="348" t="s">
        <v>27667</v>
      </c>
      <c r="E200" s="372">
        <v>2.63</v>
      </c>
    </row>
    <row r="201" spans="1:5" x14ac:dyDescent="0.2">
      <c r="A201" s="348">
        <v>20326</v>
      </c>
      <c r="B201" s="348" t="s">
        <v>33094</v>
      </c>
      <c r="C201" s="348" t="s">
        <v>27666</v>
      </c>
      <c r="D201" s="348" t="s">
        <v>27667</v>
      </c>
      <c r="E201" s="372">
        <v>4.82</v>
      </c>
    </row>
    <row r="202" spans="1:5" x14ac:dyDescent="0.2">
      <c r="A202" s="348">
        <v>329</v>
      </c>
      <c r="B202" s="348" t="s">
        <v>33095</v>
      </c>
      <c r="C202" s="348" t="s">
        <v>27666</v>
      </c>
      <c r="D202" s="348" t="s">
        <v>27667</v>
      </c>
      <c r="E202" s="372">
        <v>7.47</v>
      </c>
    </row>
    <row r="203" spans="1:5" x14ac:dyDescent="0.2">
      <c r="A203" s="348">
        <v>308</v>
      </c>
      <c r="B203" s="348" t="s">
        <v>33096</v>
      </c>
      <c r="C203" s="348" t="s">
        <v>27666</v>
      </c>
      <c r="D203" s="348" t="s">
        <v>27667</v>
      </c>
      <c r="E203" s="372">
        <v>100.43</v>
      </c>
    </row>
    <row r="204" spans="1:5" x14ac:dyDescent="0.2">
      <c r="A204" s="348">
        <v>39642</v>
      </c>
      <c r="B204" s="348" t="s">
        <v>33097</v>
      </c>
      <c r="C204" s="348" t="s">
        <v>27666</v>
      </c>
      <c r="D204" s="348" t="s">
        <v>27667</v>
      </c>
      <c r="E204" s="372">
        <v>3.31</v>
      </c>
    </row>
    <row r="205" spans="1:5" x14ac:dyDescent="0.2">
      <c r="A205" s="348">
        <v>39641</v>
      </c>
      <c r="B205" s="348" t="s">
        <v>33098</v>
      </c>
      <c r="C205" s="348" t="s">
        <v>27666</v>
      </c>
      <c r="D205" s="348" t="s">
        <v>27667</v>
      </c>
      <c r="E205" s="372">
        <v>2.9</v>
      </c>
    </row>
    <row r="206" spans="1:5" x14ac:dyDescent="0.2">
      <c r="A206" s="348">
        <v>39643</v>
      </c>
      <c r="B206" s="348" t="s">
        <v>33099</v>
      </c>
      <c r="C206" s="348" t="s">
        <v>27666</v>
      </c>
      <c r="D206" s="348" t="s">
        <v>27667</v>
      </c>
      <c r="E206" s="372">
        <v>3.88</v>
      </c>
    </row>
    <row r="207" spans="1:5" x14ac:dyDescent="0.2">
      <c r="A207" s="348">
        <v>39644</v>
      </c>
      <c r="B207" s="348" t="s">
        <v>33100</v>
      </c>
      <c r="C207" s="348" t="s">
        <v>27666</v>
      </c>
      <c r="D207" s="348" t="s">
        <v>27667</v>
      </c>
      <c r="E207" s="372">
        <v>6.02</v>
      </c>
    </row>
    <row r="208" spans="1:5" x14ac:dyDescent="0.2">
      <c r="A208" s="348">
        <v>39645</v>
      </c>
      <c r="B208" s="348" t="s">
        <v>33101</v>
      </c>
      <c r="C208" s="348" t="s">
        <v>27666</v>
      </c>
      <c r="D208" s="348" t="s">
        <v>27667</v>
      </c>
      <c r="E208" s="372">
        <v>6.6</v>
      </c>
    </row>
    <row r="209" spans="1:5" x14ac:dyDescent="0.2">
      <c r="A209" s="348">
        <v>41610</v>
      </c>
      <c r="B209" s="348" t="s">
        <v>33102</v>
      </c>
      <c r="C209" s="348" t="s">
        <v>27666</v>
      </c>
      <c r="D209" s="348" t="s">
        <v>27667</v>
      </c>
      <c r="E209" s="372">
        <v>619.80999999999995</v>
      </c>
    </row>
    <row r="210" spans="1:5" x14ac:dyDescent="0.2">
      <c r="A210" s="348">
        <v>41611</v>
      </c>
      <c r="B210" s="348" t="s">
        <v>33103</v>
      </c>
      <c r="C210" s="348" t="s">
        <v>27666</v>
      </c>
      <c r="D210" s="348" t="s">
        <v>27667</v>
      </c>
      <c r="E210" s="372">
        <v>976.95</v>
      </c>
    </row>
    <row r="211" spans="1:5" x14ac:dyDescent="0.2">
      <c r="A211" s="348">
        <v>41612</v>
      </c>
      <c r="B211" s="348" t="s">
        <v>33104</v>
      </c>
      <c r="C211" s="348" t="s">
        <v>27666</v>
      </c>
      <c r="D211" s="348" t="s">
        <v>27667</v>
      </c>
      <c r="E211" s="373">
        <v>1371.78</v>
      </c>
    </row>
    <row r="212" spans="1:5" x14ac:dyDescent="0.2">
      <c r="A212" s="348">
        <v>41637</v>
      </c>
      <c r="B212" s="348" t="s">
        <v>33105</v>
      </c>
      <c r="C212" s="348" t="s">
        <v>27666</v>
      </c>
      <c r="D212" s="348" t="s">
        <v>27667</v>
      </c>
      <c r="E212" s="372">
        <v>128.22999999999999</v>
      </c>
    </row>
    <row r="213" spans="1:5" x14ac:dyDescent="0.2">
      <c r="A213" s="348">
        <v>41638</v>
      </c>
      <c r="B213" s="348" t="s">
        <v>33106</v>
      </c>
      <c r="C213" s="348" t="s">
        <v>27666</v>
      </c>
      <c r="D213" s="348" t="s">
        <v>27667</v>
      </c>
      <c r="E213" s="372">
        <v>167.04</v>
      </c>
    </row>
    <row r="214" spans="1:5" x14ac:dyDescent="0.2">
      <c r="A214" s="348">
        <v>41639</v>
      </c>
      <c r="B214" s="348" t="s">
        <v>33107</v>
      </c>
      <c r="C214" s="348" t="s">
        <v>27666</v>
      </c>
      <c r="D214" s="348" t="s">
        <v>27667</v>
      </c>
      <c r="E214" s="372">
        <v>404.11</v>
      </c>
    </row>
    <row r="215" spans="1:5" x14ac:dyDescent="0.2">
      <c r="A215" s="348">
        <v>11789</v>
      </c>
      <c r="B215" s="348" t="s">
        <v>33108</v>
      </c>
      <c r="C215" s="348" t="s">
        <v>27666</v>
      </c>
      <c r="D215" s="348" t="s">
        <v>27667</v>
      </c>
      <c r="E215" s="372">
        <v>1.25</v>
      </c>
    </row>
    <row r="216" spans="1:5" x14ac:dyDescent="0.2">
      <c r="A216" s="348">
        <v>20975</v>
      </c>
      <c r="B216" s="348" t="s">
        <v>33109</v>
      </c>
      <c r="C216" s="348" t="s">
        <v>27666</v>
      </c>
      <c r="D216" s="348" t="s">
        <v>27667</v>
      </c>
      <c r="E216" s="372">
        <v>13.05</v>
      </c>
    </row>
    <row r="217" spans="1:5" x14ac:dyDescent="0.2">
      <c r="A217" s="348">
        <v>20976</v>
      </c>
      <c r="B217" s="348" t="s">
        <v>33110</v>
      </c>
      <c r="C217" s="348" t="s">
        <v>27666</v>
      </c>
      <c r="D217" s="348" t="s">
        <v>27667</v>
      </c>
      <c r="E217" s="372">
        <v>19.72</v>
      </c>
    </row>
    <row r="218" spans="1:5" x14ac:dyDescent="0.2">
      <c r="A218" s="348">
        <v>40340</v>
      </c>
      <c r="B218" s="348" t="s">
        <v>33111</v>
      </c>
      <c r="C218" s="348" t="s">
        <v>27666</v>
      </c>
      <c r="D218" s="348" t="s">
        <v>27667</v>
      </c>
      <c r="E218" s="372">
        <v>24.79</v>
      </c>
    </row>
    <row r="219" spans="1:5" x14ac:dyDescent="0.2">
      <c r="A219" s="348">
        <v>40341</v>
      </c>
      <c r="B219" s="348" t="s">
        <v>33112</v>
      </c>
      <c r="C219" s="348" t="s">
        <v>27666</v>
      </c>
      <c r="D219" s="348" t="s">
        <v>27667</v>
      </c>
      <c r="E219" s="372">
        <v>29.58</v>
      </c>
    </row>
    <row r="220" spans="1:5" x14ac:dyDescent="0.2">
      <c r="A220" s="348">
        <v>40342</v>
      </c>
      <c r="B220" s="348" t="s">
        <v>33113</v>
      </c>
      <c r="C220" s="348" t="s">
        <v>27666</v>
      </c>
      <c r="D220" s="348" t="s">
        <v>27667</v>
      </c>
      <c r="E220" s="372">
        <v>35.28</v>
      </c>
    </row>
    <row r="221" spans="1:5" x14ac:dyDescent="0.2">
      <c r="A221" s="348">
        <v>40343</v>
      </c>
      <c r="B221" s="348" t="s">
        <v>33114</v>
      </c>
      <c r="C221" s="348" t="s">
        <v>27666</v>
      </c>
      <c r="D221" s="348" t="s">
        <v>27667</v>
      </c>
      <c r="E221" s="372">
        <v>41.85</v>
      </c>
    </row>
    <row r="222" spans="1:5" x14ac:dyDescent="0.2">
      <c r="A222" s="348">
        <v>40344</v>
      </c>
      <c r="B222" s="348" t="s">
        <v>33115</v>
      </c>
      <c r="C222" s="348" t="s">
        <v>27666</v>
      </c>
      <c r="D222" s="348" t="s">
        <v>27667</v>
      </c>
      <c r="E222" s="372">
        <v>57.05</v>
      </c>
    </row>
    <row r="223" spans="1:5" x14ac:dyDescent="0.2">
      <c r="A223" s="348">
        <v>40345</v>
      </c>
      <c r="B223" s="348" t="s">
        <v>33116</v>
      </c>
      <c r="C223" s="348" t="s">
        <v>27666</v>
      </c>
      <c r="D223" s="348" t="s">
        <v>27667</v>
      </c>
      <c r="E223" s="372">
        <v>70.3</v>
      </c>
    </row>
    <row r="224" spans="1:5" x14ac:dyDescent="0.2">
      <c r="A224" s="348">
        <v>40346</v>
      </c>
      <c r="B224" s="348" t="s">
        <v>33117</v>
      </c>
      <c r="C224" s="348" t="s">
        <v>27666</v>
      </c>
      <c r="D224" s="348" t="s">
        <v>27667</v>
      </c>
      <c r="E224" s="372">
        <v>81.55</v>
      </c>
    </row>
    <row r="225" spans="1:5" x14ac:dyDescent="0.2">
      <c r="A225" s="348">
        <v>40347</v>
      </c>
      <c r="B225" s="348" t="s">
        <v>33118</v>
      </c>
      <c r="C225" s="348" t="s">
        <v>27666</v>
      </c>
      <c r="D225" s="348" t="s">
        <v>27667</v>
      </c>
      <c r="E225" s="372">
        <v>102.46</v>
      </c>
    </row>
    <row r="226" spans="1:5" x14ac:dyDescent="0.2">
      <c r="A226" s="348">
        <v>6138</v>
      </c>
      <c r="B226" s="348" t="s">
        <v>33119</v>
      </c>
      <c r="C226" s="348" t="s">
        <v>27666</v>
      </c>
      <c r="D226" s="348" t="s">
        <v>27667</v>
      </c>
      <c r="E226" s="372">
        <v>11.95</v>
      </c>
    </row>
    <row r="227" spans="1:5" x14ac:dyDescent="0.2">
      <c r="A227" s="348">
        <v>43424</v>
      </c>
      <c r="B227" s="348" t="s">
        <v>33120</v>
      </c>
      <c r="C227" s="348" t="s">
        <v>27666</v>
      </c>
      <c r="D227" s="348" t="s">
        <v>27667</v>
      </c>
      <c r="E227" s="372">
        <v>519.29999999999995</v>
      </c>
    </row>
    <row r="228" spans="1:5" x14ac:dyDescent="0.2">
      <c r="A228" s="348">
        <v>43426</v>
      </c>
      <c r="B228" s="348" t="s">
        <v>33121</v>
      </c>
      <c r="C228" s="348" t="s">
        <v>27666</v>
      </c>
      <c r="D228" s="348" t="s">
        <v>27667</v>
      </c>
      <c r="E228" s="373">
        <v>1791.08</v>
      </c>
    </row>
    <row r="229" spans="1:5" x14ac:dyDescent="0.2">
      <c r="A229" s="348">
        <v>12565</v>
      </c>
      <c r="B229" s="348" t="s">
        <v>33122</v>
      </c>
      <c r="C229" s="348" t="s">
        <v>27666</v>
      </c>
      <c r="D229" s="348" t="s">
        <v>27667</v>
      </c>
      <c r="E229" s="372">
        <v>628.1</v>
      </c>
    </row>
    <row r="230" spans="1:5" x14ac:dyDescent="0.2">
      <c r="A230" s="348">
        <v>12567</v>
      </c>
      <c r="B230" s="348" t="s">
        <v>33123</v>
      </c>
      <c r="C230" s="348" t="s">
        <v>27666</v>
      </c>
      <c r="D230" s="348" t="s">
        <v>27667</v>
      </c>
      <c r="E230" s="372">
        <v>843.65</v>
      </c>
    </row>
    <row r="231" spans="1:5" x14ac:dyDescent="0.2">
      <c r="A231" s="348">
        <v>12568</v>
      </c>
      <c r="B231" s="348" t="s">
        <v>33124</v>
      </c>
      <c r="C231" s="348" t="s">
        <v>27666</v>
      </c>
      <c r="D231" s="348" t="s">
        <v>27667</v>
      </c>
      <c r="E231" s="373">
        <v>1181.1099999999999</v>
      </c>
    </row>
    <row r="232" spans="1:5" x14ac:dyDescent="0.2">
      <c r="A232" s="348">
        <v>43441</v>
      </c>
      <c r="B232" s="348" t="s">
        <v>33125</v>
      </c>
      <c r="C232" s="348" t="s">
        <v>27666</v>
      </c>
      <c r="D232" s="348" t="s">
        <v>27667</v>
      </c>
      <c r="E232" s="372">
        <v>151.85</v>
      </c>
    </row>
    <row r="233" spans="1:5" x14ac:dyDescent="0.2">
      <c r="A233" s="348">
        <v>43423</v>
      </c>
      <c r="B233" s="348" t="s">
        <v>33126</v>
      </c>
      <c r="C233" s="348" t="s">
        <v>27666</v>
      </c>
      <c r="D233" s="348" t="s">
        <v>27667</v>
      </c>
      <c r="E233" s="372">
        <v>70.86</v>
      </c>
    </row>
    <row r="234" spans="1:5" x14ac:dyDescent="0.2">
      <c r="A234" s="348">
        <v>12532</v>
      </c>
      <c r="B234" s="348" t="s">
        <v>33127</v>
      </c>
      <c r="C234" s="348" t="s">
        <v>27666</v>
      </c>
      <c r="D234" s="348" t="s">
        <v>27667</v>
      </c>
      <c r="E234" s="372">
        <v>109.29</v>
      </c>
    </row>
    <row r="235" spans="1:5" x14ac:dyDescent="0.2">
      <c r="A235" s="348">
        <v>43444</v>
      </c>
      <c r="B235" s="348" t="s">
        <v>33128</v>
      </c>
      <c r="C235" s="348" t="s">
        <v>27666</v>
      </c>
      <c r="D235" s="348" t="s">
        <v>27667</v>
      </c>
      <c r="E235" s="372">
        <v>366.99</v>
      </c>
    </row>
    <row r="236" spans="1:5" x14ac:dyDescent="0.2">
      <c r="A236" s="348">
        <v>12551</v>
      </c>
      <c r="B236" s="348" t="s">
        <v>33129</v>
      </c>
      <c r="C236" s="348" t="s">
        <v>27666</v>
      </c>
      <c r="D236" s="348" t="s">
        <v>27667</v>
      </c>
      <c r="E236" s="372">
        <v>261.83</v>
      </c>
    </row>
    <row r="237" spans="1:5" x14ac:dyDescent="0.2">
      <c r="A237" s="348">
        <v>43442</v>
      </c>
      <c r="B237" s="348" t="s">
        <v>33130</v>
      </c>
      <c r="C237" s="348" t="s">
        <v>27666</v>
      </c>
      <c r="D237" s="348" t="s">
        <v>27667</v>
      </c>
      <c r="E237" s="372">
        <v>202.47</v>
      </c>
    </row>
    <row r="238" spans="1:5" x14ac:dyDescent="0.2">
      <c r="A238" s="348">
        <v>43443</v>
      </c>
      <c r="B238" s="348" t="s">
        <v>33131</v>
      </c>
      <c r="C238" s="348" t="s">
        <v>27666</v>
      </c>
      <c r="D238" s="348" t="s">
        <v>27667</v>
      </c>
      <c r="E238" s="372">
        <v>265.75</v>
      </c>
    </row>
    <row r="239" spans="1:5" x14ac:dyDescent="0.2">
      <c r="A239" s="348">
        <v>12544</v>
      </c>
      <c r="B239" s="348" t="s">
        <v>33132</v>
      </c>
      <c r="C239" s="348" t="s">
        <v>27666</v>
      </c>
      <c r="D239" s="348" t="s">
        <v>27667</v>
      </c>
      <c r="E239" s="372">
        <v>143.41999999999999</v>
      </c>
    </row>
    <row r="240" spans="1:5" x14ac:dyDescent="0.2">
      <c r="A240" s="348">
        <v>12547</v>
      </c>
      <c r="B240" s="348" t="s">
        <v>33133</v>
      </c>
      <c r="C240" s="348" t="s">
        <v>27666</v>
      </c>
      <c r="D240" s="348" t="s">
        <v>27667</v>
      </c>
      <c r="E240" s="372">
        <v>192.89</v>
      </c>
    </row>
    <row r="241" spans="1:5" x14ac:dyDescent="0.2">
      <c r="A241" s="348">
        <v>43445</v>
      </c>
      <c r="B241" s="348" t="s">
        <v>33134</v>
      </c>
      <c r="C241" s="348" t="s">
        <v>27666</v>
      </c>
      <c r="D241" s="348" t="s">
        <v>27667</v>
      </c>
      <c r="E241" s="372">
        <v>506.19</v>
      </c>
    </row>
    <row r="242" spans="1:5" x14ac:dyDescent="0.2">
      <c r="A242" s="348">
        <v>12563</v>
      </c>
      <c r="B242" s="348" t="s">
        <v>33135</v>
      </c>
      <c r="C242" s="348" t="s">
        <v>27666</v>
      </c>
      <c r="D242" s="348" t="s">
        <v>27667</v>
      </c>
      <c r="E242" s="372">
        <v>362.16</v>
      </c>
    </row>
    <row r="243" spans="1:5" x14ac:dyDescent="0.2">
      <c r="A243" s="348">
        <v>43425</v>
      </c>
      <c r="B243" s="348" t="s">
        <v>33136</v>
      </c>
      <c r="C243" s="348" t="s">
        <v>27666</v>
      </c>
      <c r="D243" s="348" t="s">
        <v>27667</v>
      </c>
      <c r="E243" s="372">
        <v>227.78</v>
      </c>
    </row>
    <row r="244" spans="1:5" x14ac:dyDescent="0.2">
      <c r="A244" s="348">
        <v>43446</v>
      </c>
      <c r="B244" s="348" t="s">
        <v>33137</v>
      </c>
      <c r="C244" s="348" t="s">
        <v>27666</v>
      </c>
      <c r="D244" s="348" t="s">
        <v>27667</v>
      </c>
      <c r="E244" s="372">
        <v>480.88</v>
      </c>
    </row>
    <row r="245" spans="1:5" x14ac:dyDescent="0.2">
      <c r="A245" s="348">
        <v>43447</v>
      </c>
      <c r="B245" s="348" t="s">
        <v>33138</v>
      </c>
      <c r="C245" s="348" t="s">
        <v>27666</v>
      </c>
      <c r="D245" s="348" t="s">
        <v>27667</v>
      </c>
      <c r="E245" s="372">
        <v>590.54999999999995</v>
      </c>
    </row>
    <row r="246" spans="1:5" x14ac:dyDescent="0.2">
      <c r="A246" s="348">
        <v>43448</v>
      </c>
      <c r="B246" s="348" t="s">
        <v>33139</v>
      </c>
      <c r="C246" s="348" t="s">
        <v>27666</v>
      </c>
      <c r="D246" s="348" t="s">
        <v>27667</v>
      </c>
      <c r="E246" s="372">
        <v>826.78</v>
      </c>
    </row>
    <row r="247" spans="1:5" x14ac:dyDescent="0.2">
      <c r="A247" s="348">
        <v>13761</v>
      </c>
      <c r="B247" s="348" t="s">
        <v>33140</v>
      </c>
      <c r="C247" s="348" t="s">
        <v>27666</v>
      </c>
      <c r="D247" s="348" t="s">
        <v>27668</v>
      </c>
      <c r="E247" s="373">
        <v>2365.56</v>
      </c>
    </row>
    <row r="248" spans="1:5" x14ac:dyDescent="0.2">
      <c r="A248" s="348">
        <v>4814</v>
      </c>
      <c r="B248" s="348" t="s">
        <v>33141</v>
      </c>
      <c r="C248" s="348" t="s">
        <v>27666</v>
      </c>
      <c r="D248" s="348" t="s">
        <v>27667</v>
      </c>
      <c r="E248" s="372">
        <v>80.48</v>
      </c>
    </row>
    <row r="249" spans="1:5" x14ac:dyDescent="0.2">
      <c r="A249" s="348">
        <v>44473</v>
      </c>
      <c r="B249" s="348" t="s">
        <v>33142</v>
      </c>
      <c r="C249" s="348" t="s">
        <v>27666</v>
      </c>
      <c r="D249" s="348" t="s">
        <v>27668</v>
      </c>
      <c r="E249" s="373">
        <v>2643.01</v>
      </c>
    </row>
    <row r="250" spans="1:5" x14ac:dyDescent="0.2">
      <c r="A250" s="348">
        <v>6122</v>
      </c>
      <c r="B250" s="348" t="s">
        <v>33143</v>
      </c>
      <c r="C250" s="348" t="s">
        <v>27674</v>
      </c>
      <c r="D250" s="348" t="s">
        <v>27667</v>
      </c>
      <c r="E250" s="372">
        <v>27.19</v>
      </c>
    </row>
    <row r="251" spans="1:5" x14ac:dyDescent="0.2">
      <c r="A251" s="348">
        <v>40810</v>
      </c>
      <c r="B251" s="348" t="s">
        <v>33144</v>
      </c>
      <c r="C251" s="348" t="s">
        <v>27675</v>
      </c>
      <c r="D251" s="348" t="s">
        <v>27667</v>
      </c>
      <c r="E251" s="373">
        <v>4776.04</v>
      </c>
    </row>
    <row r="252" spans="1:5" x14ac:dyDescent="0.2">
      <c r="A252" s="348">
        <v>21100</v>
      </c>
      <c r="B252" s="348" t="s">
        <v>33145</v>
      </c>
      <c r="C252" s="348" t="s">
        <v>27666</v>
      </c>
      <c r="D252" s="348" t="s">
        <v>27668</v>
      </c>
      <c r="E252" s="373">
        <v>3845.1</v>
      </c>
    </row>
    <row r="253" spans="1:5" x14ac:dyDescent="0.2">
      <c r="A253" s="348">
        <v>11816</v>
      </c>
      <c r="B253" s="348" t="s">
        <v>33146</v>
      </c>
      <c r="C253" s="348" t="s">
        <v>27666</v>
      </c>
      <c r="D253" s="348" t="s">
        <v>27668</v>
      </c>
      <c r="E253" s="373">
        <v>4100</v>
      </c>
    </row>
    <row r="254" spans="1:5" x14ac:dyDescent="0.2">
      <c r="A254" s="348">
        <v>11814</v>
      </c>
      <c r="B254" s="348" t="s">
        <v>33147</v>
      </c>
      <c r="C254" s="348" t="s">
        <v>27666</v>
      </c>
      <c r="D254" s="348" t="s">
        <v>27668</v>
      </c>
      <c r="E254" s="373">
        <v>8924.67</v>
      </c>
    </row>
    <row r="255" spans="1:5" x14ac:dyDescent="0.2">
      <c r="A255" s="348">
        <v>14186</v>
      </c>
      <c r="B255" s="348" t="s">
        <v>33148</v>
      </c>
      <c r="C255" s="348" t="s">
        <v>27666</v>
      </c>
      <c r="D255" s="348" t="s">
        <v>27668</v>
      </c>
      <c r="E255" s="373">
        <v>11206.13</v>
      </c>
    </row>
    <row r="256" spans="1:5" x14ac:dyDescent="0.2">
      <c r="A256" s="348">
        <v>14185</v>
      </c>
      <c r="B256" s="348" t="s">
        <v>33149</v>
      </c>
      <c r="C256" s="348" t="s">
        <v>27666</v>
      </c>
      <c r="D256" s="348" t="s">
        <v>27668</v>
      </c>
      <c r="E256" s="373">
        <v>14516.3</v>
      </c>
    </row>
    <row r="257" spans="1:5" x14ac:dyDescent="0.2">
      <c r="A257" s="348">
        <v>11811</v>
      </c>
      <c r="B257" s="348" t="s">
        <v>33150</v>
      </c>
      <c r="C257" s="348" t="s">
        <v>27666</v>
      </c>
      <c r="D257" s="348" t="s">
        <v>27668</v>
      </c>
      <c r="E257" s="373">
        <v>5550.48</v>
      </c>
    </row>
    <row r="258" spans="1:5" x14ac:dyDescent="0.2">
      <c r="A258" s="348">
        <v>44498</v>
      </c>
      <c r="B258" s="348" t="s">
        <v>33151</v>
      </c>
      <c r="C258" s="348" t="s">
        <v>27666</v>
      </c>
      <c r="D258" s="348" t="s">
        <v>27668</v>
      </c>
      <c r="E258" s="373">
        <v>318204.48</v>
      </c>
    </row>
    <row r="259" spans="1:5" x14ac:dyDescent="0.2">
      <c r="A259" s="348">
        <v>34469</v>
      </c>
      <c r="B259" s="348" t="s">
        <v>33152</v>
      </c>
      <c r="C259" s="348" t="s">
        <v>27666</v>
      </c>
      <c r="D259" s="348" t="s">
        <v>27668</v>
      </c>
      <c r="E259" s="373">
        <v>10372.16</v>
      </c>
    </row>
    <row r="260" spans="1:5" x14ac:dyDescent="0.2">
      <c r="A260" s="348">
        <v>34476</v>
      </c>
      <c r="B260" s="348" t="s">
        <v>33153</v>
      </c>
      <c r="C260" s="348" t="s">
        <v>27666</v>
      </c>
      <c r="D260" s="348" t="s">
        <v>27668</v>
      </c>
      <c r="E260" s="373">
        <v>5409.52</v>
      </c>
    </row>
    <row r="261" spans="1:5" x14ac:dyDescent="0.2">
      <c r="A261" s="348">
        <v>34477</v>
      </c>
      <c r="B261" s="348" t="s">
        <v>33154</v>
      </c>
      <c r="C261" s="348" t="s">
        <v>27666</v>
      </c>
      <c r="D261" s="348" t="s">
        <v>27668</v>
      </c>
      <c r="E261" s="373">
        <v>7179.48</v>
      </c>
    </row>
    <row r="262" spans="1:5" x14ac:dyDescent="0.2">
      <c r="A262" s="348">
        <v>34482</v>
      </c>
      <c r="B262" s="348" t="s">
        <v>33155</v>
      </c>
      <c r="C262" s="348" t="s">
        <v>27666</v>
      </c>
      <c r="D262" s="348" t="s">
        <v>27668</v>
      </c>
      <c r="E262" s="373">
        <v>6705.24</v>
      </c>
    </row>
    <row r="263" spans="1:5" x14ac:dyDescent="0.2">
      <c r="A263" s="348">
        <v>34472</v>
      </c>
      <c r="B263" s="348" t="s">
        <v>33156</v>
      </c>
      <c r="C263" s="348" t="s">
        <v>27666</v>
      </c>
      <c r="D263" s="348" t="s">
        <v>27668</v>
      </c>
      <c r="E263" s="373">
        <v>3191.19</v>
      </c>
    </row>
    <row r="264" spans="1:5" x14ac:dyDescent="0.2">
      <c r="A264" s="348">
        <v>42425</v>
      </c>
      <c r="B264" s="348" t="s">
        <v>33157</v>
      </c>
      <c r="C264" s="348" t="s">
        <v>27666</v>
      </c>
      <c r="D264" s="348" t="s">
        <v>27667</v>
      </c>
      <c r="E264" s="373">
        <v>2185.5300000000002</v>
      </c>
    </row>
    <row r="265" spans="1:5" x14ac:dyDescent="0.2">
      <c r="A265" s="348">
        <v>42422</v>
      </c>
      <c r="B265" s="348" t="s">
        <v>33158</v>
      </c>
      <c r="C265" s="348" t="s">
        <v>27666</v>
      </c>
      <c r="D265" s="348" t="s">
        <v>27669</v>
      </c>
      <c r="E265" s="373">
        <v>3244.5</v>
      </c>
    </row>
    <row r="266" spans="1:5" x14ac:dyDescent="0.2">
      <c r="A266" s="348">
        <v>43184</v>
      </c>
      <c r="B266" s="348" t="s">
        <v>33159</v>
      </c>
      <c r="C266" s="348" t="s">
        <v>27666</v>
      </c>
      <c r="D266" s="348" t="s">
        <v>27667</v>
      </c>
      <c r="E266" s="373">
        <v>4484.21</v>
      </c>
    </row>
    <row r="267" spans="1:5" x14ac:dyDescent="0.2">
      <c r="A267" s="348">
        <v>42424</v>
      </c>
      <c r="B267" s="348" t="s">
        <v>33160</v>
      </c>
      <c r="C267" s="348" t="s">
        <v>27666</v>
      </c>
      <c r="D267" s="348" t="s">
        <v>27667</v>
      </c>
      <c r="E267" s="373">
        <v>1951.87</v>
      </c>
    </row>
    <row r="268" spans="1:5" x14ac:dyDescent="0.2">
      <c r="A268" s="348">
        <v>42421</v>
      </c>
      <c r="B268" s="348" t="s">
        <v>33161</v>
      </c>
      <c r="C268" s="348" t="s">
        <v>27666</v>
      </c>
      <c r="D268" s="348" t="s">
        <v>27667</v>
      </c>
      <c r="E268" s="373">
        <v>17771.59</v>
      </c>
    </row>
    <row r="269" spans="1:5" x14ac:dyDescent="0.2">
      <c r="A269" s="348">
        <v>42416</v>
      </c>
      <c r="B269" s="348" t="s">
        <v>33162</v>
      </c>
      <c r="C269" s="348" t="s">
        <v>27666</v>
      </c>
      <c r="D269" s="348" t="s">
        <v>27667</v>
      </c>
      <c r="E269" s="373">
        <v>8414.2999999999993</v>
      </c>
    </row>
    <row r="270" spans="1:5" x14ac:dyDescent="0.2">
      <c r="A270" s="348">
        <v>42417</v>
      </c>
      <c r="B270" s="348" t="s">
        <v>33163</v>
      </c>
      <c r="C270" s="348" t="s">
        <v>27666</v>
      </c>
      <c r="D270" s="348" t="s">
        <v>27667</v>
      </c>
      <c r="E270" s="373">
        <v>9433.1200000000008</v>
      </c>
    </row>
    <row r="271" spans="1:5" x14ac:dyDescent="0.2">
      <c r="A271" s="348">
        <v>42419</v>
      </c>
      <c r="B271" s="348" t="s">
        <v>33164</v>
      </c>
      <c r="C271" s="348" t="s">
        <v>27666</v>
      </c>
      <c r="D271" s="348" t="s">
        <v>27667</v>
      </c>
      <c r="E271" s="373">
        <v>10657.42</v>
      </c>
    </row>
    <row r="272" spans="1:5" x14ac:dyDescent="0.2">
      <c r="A272" s="348">
        <v>42420</v>
      </c>
      <c r="B272" s="348" t="s">
        <v>33165</v>
      </c>
      <c r="C272" s="348" t="s">
        <v>27666</v>
      </c>
      <c r="D272" s="348" t="s">
        <v>27667</v>
      </c>
      <c r="E272" s="373">
        <v>14647.84</v>
      </c>
    </row>
    <row r="273" spans="1:5" x14ac:dyDescent="0.2">
      <c r="A273" s="348">
        <v>43195</v>
      </c>
      <c r="B273" s="348" t="s">
        <v>33166</v>
      </c>
      <c r="C273" s="348" t="s">
        <v>27666</v>
      </c>
      <c r="D273" s="348" t="s">
        <v>27667</v>
      </c>
      <c r="E273" s="373">
        <v>5157.71</v>
      </c>
    </row>
    <row r="274" spans="1:5" x14ac:dyDescent="0.2">
      <c r="A274" s="348">
        <v>43196</v>
      </c>
      <c r="B274" s="348" t="s">
        <v>33167</v>
      </c>
      <c r="C274" s="348" t="s">
        <v>27666</v>
      </c>
      <c r="D274" s="348" t="s">
        <v>27667</v>
      </c>
      <c r="E274" s="373">
        <v>6392.24</v>
      </c>
    </row>
    <row r="275" spans="1:5" x14ac:dyDescent="0.2">
      <c r="A275" s="348">
        <v>43198</v>
      </c>
      <c r="B275" s="348" t="s">
        <v>33168</v>
      </c>
      <c r="C275" s="348" t="s">
        <v>27666</v>
      </c>
      <c r="D275" s="348" t="s">
        <v>27667</v>
      </c>
      <c r="E275" s="373">
        <v>9498.7199999999993</v>
      </c>
    </row>
    <row r="276" spans="1:5" x14ac:dyDescent="0.2">
      <c r="A276" s="348">
        <v>43199</v>
      </c>
      <c r="B276" s="348" t="s">
        <v>33169</v>
      </c>
      <c r="C276" s="348" t="s">
        <v>27666</v>
      </c>
      <c r="D276" s="348" t="s">
        <v>27667</v>
      </c>
      <c r="E276" s="373">
        <v>9846.7900000000009</v>
      </c>
    </row>
    <row r="277" spans="1:5" x14ac:dyDescent="0.2">
      <c r="A277" s="348">
        <v>43200</v>
      </c>
      <c r="B277" s="348" t="s">
        <v>33170</v>
      </c>
      <c r="C277" s="348" t="s">
        <v>27666</v>
      </c>
      <c r="D277" s="348" t="s">
        <v>27667</v>
      </c>
      <c r="E277" s="373">
        <v>11299.9</v>
      </c>
    </row>
    <row r="278" spans="1:5" x14ac:dyDescent="0.2">
      <c r="A278" s="348">
        <v>39556</v>
      </c>
      <c r="B278" s="348" t="s">
        <v>33171</v>
      </c>
      <c r="C278" s="348" t="s">
        <v>27666</v>
      </c>
      <c r="D278" s="348" t="s">
        <v>27667</v>
      </c>
      <c r="E278" s="373">
        <v>6171.67</v>
      </c>
    </row>
    <row r="279" spans="1:5" x14ac:dyDescent="0.2">
      <c r="A279" s="348">
        <v>39557</v>
      </c>
      <c r="B279" s="348" t="s">
        <v>33172</v>
      </c>
      <c r="C279" s="348" t="s">
        <v>27666</v>
      </c>
      <c r="D279" s="348" t="s">
        <v>27667</v>
      </c>
      <c r="E279" s="373">
        <v>6645.55</v>
      </c>
    </row>
    <row r="280" spans="1:5" x14ac:dyDescent="0.2">
      <c r="A280" s="348">
        <v>39559</v>
      </c>
      <c r="B280" s="348" t="s">
        <v>33173</v>
      </c>
      <c r="C280" s="348" t="s">
        <v>27666</v>
      </c>
      <c r="D280" s="348" t="s">
        <v>27667</v>
      </c>
      <c r="E280" s="373">
        <v>9820.84</v>
      </c>
    </row>
    <row r="281" spans="1:5" x14ac:dyDescent="0.2">
      <c r="A281" s="348">
        <v>39560</v>
      </c>
      <c r="B281" s="348" t="s">
        <v>33174</v>
      </c>
      <c r="C281" s="348" t="s">
        <v>27666</v>
      </c>
      <c r="D281" s="348" t="s">
        <v>27667</v>
      </c>
      <c r="E281" s="373">
        <v>11361.75</v>
      </c>
    </row>
    <row r="282" spans="1:5" x14ac:dyDescent="0.2">
      <c r="A282" s="348">
        <v>39561</v>
      </c>
      <c r="B282" s="348" t="s">
        <v>33175</v>
      </c>
      <c r="C282" s="348" t="s">
        <v>27666</v>
      </c>
      <c r="D282" s="348" t="s">
        <v>27667</v>
      </c>
      <c r="E282" s="373">
        <v>11885.84</v>
      </c>
    </row>
    <row r="283" spans="1:5" x14ac:dyDescent="0.2">
      <c r="A283" s="348">
        <v>43190</v>
      </c>
      <c r="B283" s="348" t="s">
        <v>33176</v>
      </c>
      <c r="C283" s="348" t="s">
        <v>27666</v>
      </c>
      <c r="D283" s="348" t="s">
        <v>27667</v>
      </c>
      <c r="E283" s="373">
        <v>1754.03</v>
      </c>
    </row>
    <row r="284" spans="1:5" x14ac:dyDescent="0.2">
      <c r="A284" s="348">
        <v>39555</v>
      </c>
      <c r="B284" s="348" t="s">
        <v>33177</v>
      </c>
      <c r="C284" s="348" t="s">
        <v>27666</v>
      </c>
      <c r="D284" s="348" t="s">
        <v>27667</v>
      </c>
      <c r="E284" s="373">
        <v>1897.41</v>
      </c>
    </row>
    <row r="285" spans="1:5" x14ac:dyDescent="0.2">
      <c r="A285" s="348">
        <v>43191</v>
      </c>
      <c r="B285" s="348" t="s">
        <v>33178</v>
      </c>
      <c r="C285" s="348" t="s">
        <v>27666</v>
      </c>
      <c r="D285" s="348" t="s">
        <v>27667</v>
      </c>
      <c r="E285" s="373">
        <v>2523.8200000000002</v>
      </c>
    </row>
    <row r="286" spans="1:5" x14ac:dyDescent="0.2">
      <c r="A286" s="348">
        <v>39548</v>
      </c>
      <c r="B286" s="348" t="s">
        <v>33179</v>
      </c>
      <c r="C286" s="348" t="s">
        <v>27666</v>
      </c>
      <c r="D286" s="348" t="s">
        <v>27667</v>
      </c>
      <c r="E286" s="373">
        <v>2814.45</v>
      </c>
    </row>
    <row r="287" spans="1:5" x14ac:dyDescent="0.2">
      <c r="A287" s="348">
        <v>43192</v>
      </c>
      <c r="B287" s="348" t="s">
        <v>33180</v>
      </c>
      <c r="C287" s="348" t="s">
        <v>27666</v>
      </c>
      <c r="D287" s="348" t="s">
        <v>27667</v>
      </c>
      <c r="E287" s="373">
        <v>3305.98</v>
      </c>
    </row>
    <row r="288" spans="1:5" x14ac:dyDescent="0.2">
      <c r="A288" s="348">
        <v>39554</v>
      </c>
      <c r="B288" s="348" t="s">
        <v>33181</v>
      </c>
      <c r="C288" s="348" t="s">
        <v>27666</v>
      </c>
      <c r="D288" s="348" t="s">
        <v>27667</v>
      </c>
      <c r="E288" s="373">
        <v>3721.69</v>
      </c>
    </row>
    <row r="289" spans="1:5" x14ac:dyDescent="0.2">
      <c r="A289" s="348">
        <v>43194</v>
      </c>
      <c r="B289" s="348" t="s">
        <v>33182</v>
      </c>
      <c r="C289" s="348" t="s">
        <v>27666</v>
      </c>
      <c r="D289" s="348" t="s">
        <v>27667</v>
      </c>
      <c r="E289" s="373">
        <v>1502.63</v>
      </c>
    </row>
    <row r="290" spans="1:5" x14ac:dyDescent="0.2">
      <c r="A290" s="348">
        <v>39551</v>
      </c>
      <c r="B290" s="348" t="s">
        <v>33183</v>
      </c>
      <c r="C290" s="348" t="s">
        <v>27666</v>
      </c>
      <c r="D290" s="348" t="s">
        <v>27667</v>
      </c>
      <c r="E290" s="373">
        <v>1654.56</v>
      </c>
    </row>
    <row r="291" spans="1:5" x14ac:dyDescent="0.2">
      <c r="A291" s="348">
        <v>43185</v>
      </c>
      <c r="B291" s="348" t="s">
        <v>33184</v>
      </c>
      <c r="C291" s="348" t="s">
        <v>27666</v>
      </c>
      <c r="D291" s="348" t="s">
        <v>27667</v>
      </c>
      <c r="E291" s="373">
        <v>4701.95</v>
      </c>
    </row>
    <row r="292" spans="1:5" x14ac:dyDescent="0.2">
      <c r="A292" s="348">
        <v>43186</v>
      </c>
      <c r="B292" s="348" t="s">
        <v>33185</v>
      </c>
      <c r="C292" s="348" t="s">
        <v>27666</v>
      </c>
      <c r="D292" s="348" t="s">
        <v>27667</v>
      </c>
      <c r="E292" s="373">
        <v>4959.6099999999997</v>
      </c>
    </row>
    <row r="293" spans="1:5" x14ac:dyDescent="0.2">
      <c r="A293" s="348">
        <v>43187</v>
      </c>
      <c r="B293" s="348" t="s">
        <v>33186</v>
      </c>
      <c r="C293" s="348" t="s">
        <v>27666</v>
      </c>
      <c r="D293" s="348" t="s">
        <v>27667</v>
      </c>
      <c r="E293" s="373">
        <v>6581.45</v>
      </c>
    </row>
    <row r="294" spans="1:5" x14ac:dyDescent="0.2">
      <c r="A294" s="348">
        <v>43188</v>
      </c>
      <c r="B294" s="348" t="s">
        <v>33187</v>
      </c>
      <c r="C294" s="348" t="s">
        <v>27666</v>
      </c>
      <c r="D294" s="348" t="s">
        <v>27667</v>
      </c>
      <c r="E294" s="373">
        <v>7974.3</v>
      </c>
    </row>
    <row r="295" spans="1:5" x14ac:dyDescent="0.2">
      <c r="A295" s="348">
        <v>43189</v>
      </c>
      <c r="B295" s="348" t="s">
        <v>33188</v>
      </c>
      <c r="C295" s="348" t="s">
        <v>27666</v>
      </c>
      <c r="D295" s="348" t="s">
        <v>27667</v>
      </c>
      <c r="E295" s="373">
        <v>8969.76</v>
      </c>
    </row>
    <row r="296" spans="1:5" x14ac:dyDescent="0.2">
      <c r="A296" s="348">
        <v>39580</v>
      </c>
      <c r="B296" s="348" t="s">
        <v>33189</v>
      </c>
      <c r="C296" s="348" t="s">
        <v>27666</v>
      </c>
      <c r="D296" s="348" t="s">
        <v>27667</v>
      </c>
      <c r="E296" s="373">
        <v>70685.39</v>
      </c>
    </row>
    <row r="297" spans="1:5" x14ac:dyDescent="0.2">
      <c r="A297" s="348">
        <v>39577</v>
      </c>
      <c r="B297" s="348" t="s">
        <v>33190</v>
      </c>
      <c r="C297" s="348" t="s">
        <v>27666</v>
      </c>
      <c r="D297" s="348" t="s">
        <v>27667</v>
      </c>
      <c r="E297" s="373">
        <v>22124.37</v>
      </c>
    </row>
    <row r="298" spans="1:5" x14ac:dyDescent="0.2">
      <c r="A298" s="348">
        <v>39578</v>
      </c>
      <c r="B298" s="348" t="s">
        <v>33191</v>
      </c>
      <c r="C298" s="348" t="s">
        <v>27666</v>
      </c>
      <c r="D298" s="348" t="s">
        <v>27667</v>
      </c>
      <c r="E298" s="373">
        <v>28551.94</v>
      </c>
    </row>
    <row r="299" spans="1:5" x14ac:dyDescent="0.2">
      <c r="A299" s="348">
        <v>39579</v>
      </c>
      <c r="B299" s="348" t="s">
        <v>33192</v>
      </c>
      <c r="C299" s="348" t="s">
        <v>27666</v>
      </c>
      <c r="D299" s="348" t="s">
        <v>27667</v>
      </c>
      <c r="E299" s="373">
        <v>41540.839999999997</v>
      </c>
    </row>
    <row r="300" spans="1:5" x14ac:dyDescent="0.2">
      <c r="A300" s="348">
        <v>39826</v>
      </c>
      <c r="B300" s="348" t="s">
        <v>33193</v>
      </c>
      <c r="C300" s="348" t="s">
        <v>27666</v>
      </c>
      <c r="D300" s="348" t="s">
        <v>27667</v>
      </c>
      <c r="E300" s="373">
        <v>5101.97</v>
      </c>
    </row>
    <row r="301" spans="1:5" x14ac:dyDescent="0.2">
      <c r="A301" s="348">
        <v>10700</v>
      </c>
      <c r="B301" s="348" t="s">
        <v>33194</v>
      </c>
      <c r="C301" s="348" t="s">
        <v>27666</v>
      </c>
      <c r="D301" s="348" t="s">
        <v>27668</v>
      </c>
      <c r="E301" s="373">
        <v>25092.38</v>
      </c>
    </row>
    <row r="302" spans="1:5" x14ac:dyDescent="0.2">
      <c r="A302" s="348">
        <v>346</v>
      </c>
      <c r="B302" s="348" t="s">
        <v>33195</v>
      </c>
      <c r="C302" s="348" t="s">
        <v>27671</v>
      </c>
      <c r="D302" s="348" t="s">
        <v>27667</v>
      </c>
      <c r="E302" s="372">
        <v>31.7</v>
      </c>
    </row>
    <row r="303" spans="1:5" x14ac:dyDescent="0.2">
      <c r="A303" s="348">
        <v>3312</v>
      </c>
      <c r="B303" s="348" t="s">
        <v>33196</v>
      </c>
      <c r="C303" s="348" t="s">
        <v>27671</v>
      </c>
      <c r="D303" s="348" t="s">
        <v>27667</v>
      </c>
      <c r="E303" s="372">
        <v>28.07</v>
      </c>
    </row>
    <row r="304" spans="1:5" x14ac:dyDescent="0.2">
      <c r="A304" s="348">
        <v>339</v>
      </c>
      <c r="B304" s="348" t="s">
        <v>33197</v>
      </c>
      <c r="C304" s="348" t="s">
        <v>27670</v>
      </c>
      <c r="D304" s="348" t="s">
        <v>27667</v>
      </c>
      <c r="E304" s="372">
        <v>1.63</v>
      </c>
    </row>
    <row r="305" spans="1:5" x14ac:dyDescent="0.2">
      <c r="A305" s="348">
        <v>340</v>
      </c>
      <c r="B305" s="348" t="s">
        <v>33198</v>
      </c>
      <c r="C305" s="348" t="s">
        <v>27670</v>
      </c>
      <c r="D305" s="348" t="s">
        <v>27667</v>
      </c>
      <c r="E305" s="372">
        <v>1.47</v>
      </c>
    </row>
    <row r="306" spans="1:5" x14ac:dyDescent="0.2">
      <c r="A306" s="348">
        <v>43130</v>
      </c>
      <c r="B306" s="348" t="s">
        <v>568</v>
      </c>
      <c r="C306" s="348" t="s">
        <v>27671</v>
      </c>
      <c r="D306" s="348" t="s">
        <v>27669</v>
      </c>
      <c r="E306" s="372">
        <v>26.76</v>
      </c>
    </row>
    <row r="307" spans="1:5" x14ac:dyDescent="0.2">
      <c r="A307" s="348">
        <v>344</v>
      </c>
      <c r="B307" s="348" t="s">
        <v>33199</v>
      </c>
      <c r="C307" s="348" t="s">
        <v>27671</v>
      </c>
      <c r="D307" s="348" t="s">
        <v>27667</v>
      </c>
      <c r="E307" s="372">
        <v>35.18</v>
      </c>
    </row>
    <row r="308" spans="1:5" x14ac:dyDescent="0.2">
      <c r="A308" s="348">
        <v>345</v>
      </c>
      <c r="B308" s="348" t="s">
        <v>33200</v>
      </c>
      <c r="C308" s="348" t="s">
        <v>27671</v>
      </c>
      <c r="D308" s="348" t="s">
        <v>27667</v>
      </c>
      <c r="E308" s="372">
        <v>38.17</v>
      </c>
    </row>
    <row r="309" spans="1:5" x14ac:dyDescent="0.2">
      <c r="A309" s="348">
        <v>43131</v>
      </c>
      <c r="B309" s="348" t="s">
        <v>33201</v>
      </c>
      <c r="C309" s="348" t="s">
        <v>27671</v>
      </c>
      <c r="D309" s="348" t="s">
        <v>27667</v>
      </c>
      <c r="E309" s="372">
        <v>31.08</v>
      </c>
    </row>
    <row r="310" spans="1:5" x14ac:dyDescent="0.2">
      <c r="A310" s="348">
        <v>3313</v>
      </c>
      <c r="B310" s="348" t="s">
        <v>33202</v>
      </c>
      <c r="C310" s="348" t="s">
        <v>27671</v>
      </c>
      <c r="D310" s="348" t="s">
        <v>27667</v>
      </c>
      <c r="E310" s="372">
        <v>36.130000000000003</v>
      </c>
    </row>
    <row r="311" spans="1:5" x14ac:dyDescent="0.2">
      <c r="A311" s="348">
        <v>43132</v>
      </c>
      <c r="B311" s="348" t="s">
        <v>33203</v>
      </c>
      <c r="C311" s="348" t="s">
        <v>27671</v>
      </c>
      <c r="D311" s="348" t="s">
        <v>27667</v>
      </c>
      <c r="E311" s="372">
        <v>26.76</v>
      </c>
    </row>
    <row r="312" spans="1:5" x14ac:dyDescent="0.2">
      <c r="A312" s="348">
        <v>366</v>
      </c>
      <c r="B312" s="348" t="s">
        <v>33204</v>
      </c>
      <c r="C312" s="348" t="s">
        <v>27673</v>
      </c>
      <c r="D312" s="348" t="s">
        <v>27669</v>
      </c>
      <c r="E312" s="372">
        <v>75.84</v>
      </c>
    </row>
    <row r="313" spans="1:5" x14ac:dyDescent="0.2">
      <c r="A313" s="348">
        <v>367</v>
      </c>
      <c r="B313" s="348" t="s">
        <v>33205</v>
      </c>
      <c r="C313" s="348" t="s">
        <v>27673</v>
      </c>
      <c r="D313" s="348" t="s">
        <v>27667</v>
      </c>
      <c r="E313" s="372">
        <v>76.83</v>
      </c>
    </row>
    <row r="314" spans="1:5" x14ac:dyDescent="0.2">
      <c r="A314" s="348">
        <v>370</v>
      </c>
      <c r="B314" s="348" t="s">
        <v>33206</v>
      </c>
      <c r="C314" s="348" t="s">
        <v>27673</v>
      </c>
      <c r="D314" s="348" t="s">
        <v>27667</v>
      </c>
      <c r="E314" s="372">
        <v>75.84</v>
      </c>
    </row>
    <row r="315" spans="1:5" x14ac:dyDescent="0.2">
      <c r="A315" s="348">
        <v>368</v>
      </c>
      <c r="B315" s="348" t="s">
        <v>33207</v>
      </c>
      <c r="C315" s="348" t="s">
        <v>27673</v>
      </c>
      <c r="D315" s="348" t="s">
        <v>27667</v>
      </c>
      <c r="E315" s="372">
        <v>37.92</v>
      </c>
    </row>
    <row r="316" spans="1:5" x14ac:dyDescent="0.2">
      <c r="A316" s="348">
        <v>11075</v>
      </c>
      <c r="B316" s="348" t="s">
        <v>33208</v>
      </c>
      <c r="C316" s="348" t="s">
        <v>27673</v>
      </c>
      <c r="D316" s="348" t="s">
        <v>27667</v>
      </c>
      <c r="E316" s="372">
        <v>870.4</v>
      </c>
    </row>
    <row r="317" spans="1:5" x14ac:dyDescent="0.2">
      <c r="A317" s="348">
        <v>1381</v>
      </c>
      <c r="B317" s="348" t="s">
        <v>33209</v>
      </c>
      <c r="C317" s="348" t="s">
        <v>27671</v>
      </c>
      <c r="D317" s="348" t="s">
        <v>27669</v>
      </c>
      <c r="E317" s="372">
        <v>0.73</v>
      </c>
    </row>
    <row r="318" spans="1:5" x14ac:dyDescent="0.2">
      <c r="A318" s="348">
        <v>34353</v>
      </c>
      <c r="B318" s="348" t="s">
        <v>33210</v>
      </c>
      <c r="C318" s="348" t="s">
        <v>27671</v>
      </c>
      <c r="D318" s="348" t="s">
        <v>27667</v>
      </c>
      <c r="E318" s="372">
        <v>1.35</v>
      </c>
    </row>
    <row r="319" spans="1:5" x14ac:dyDescent="0.2">
      <c r="A319" s="348">
        <v>37595</v>
      </c>
      <c r="B319" s="348" t="s">
        <v>33211</v>
      </c>
      <c r="C319" s="348" t="s">
        <v>27671</v>
      </c>
      <c r="D319" s="348" t="s">
        <v>27667</v>
      </c>
      <c r="E319" s="372">
        <v>2.2400000000000002</v>
      </c>
    </row>
    <row r="320" spans="1:5" x14ac:dyDescent="0.2">
      <c r="A320" s="348">
        <v>37596</v>
      </c>
      <c r="B320" s="348" t="s">
        <v>33212</v>
      </c>
      <c r="C320" s="348" t="s">
        <v>27671</v>
      </c>
      <c r="D320" s="348" t="s">
        <v>27667</v>
      </c>
      <c r="E320" s="372">
        <v>2.57</v>
      </c>
    </row>
    <row r="321" spans="1:5" x14ac:dyDescent="0.2">
      <c r="A321" s="348">
        <v>371</v>
      </c>
      <c r="B321" s="348" t="s">
        <v>33213</v>
      </c>
      <c r="C321" s="348" t="s">
        <v>27671</v>
      </c>
      <c r="D321" s="348" t="s">
        <v>27667</v>
      </c>
      <c r="E321" s="372">
        <v>0.79</v>
      </c>
    </row>
    <row r="322" spans="1:5" x14ac:dyDescent="0.2">
      <c r="A322" s="348">
        <v>37553</v>
      </c>
      <c r="B322" s="348" t="s">
        <v>33214</v>
      </c>
      <c r="C322" s="348" t="s">
        <v>27671</v>
      </c>
      <c r="D322" s="348" t="s">
        <v>27667</v>
      </c>
      <c r="E322" s="372">
        <v>1.49</v>
      </c>
    </row>
    <row r="323" spans="1:5" x14ac:dyDescent="0.2">
      <c r="A323" s="348">
        <v>37552</v>
      </c>
      <c r="B323" s="348" t="s">
        <v>33215</v>
      </c>
      <c r="C323" s="348" t="s">
        <v>27671</v>
      </c>
      <c r="D323" s="348" t="s">
        <v>27667</v>
      </c>
      <c r="E323" s="372">
        <v>2.39</v>
      </c>
    </row>
    <row r="324" spans="1:5" x14ac:dyDescent="0.2">
      <c r="A324" s="348">
        <v>36880</v>
      </c>
      <c r="B324" s="348" t="s">
        <v>33216</v>
      </c>
      <c r="C324" s="348" t="s">
        <v>27671</v>
      </c>
      <c r="D324" s="348" t="s">
        <v>27667</v>
      </c>
      <c r="E324" s="372">
        <v>2.4300000000000002</v>
      </c>
    </row>
    <row r="325" spans="1:5" x14ac:dyDescent="0.2">
      <c r="A325" s="348">
        <v>34355</v>
      </c>
      <c r="B325" s="348" t="s">
        <v>33217</v>
      </c>
      <c r="C325" s="348" t="s">
        <v>27671</v>
      </c>
      <c r="D325" s="348" t="s">
        <v>27667</v>
      </c>
      <c r="E325" s="372">
        <v>2.09</v>
      </c>
    </row>
    <row r="326" spans="1:5" x14ac:dyDescent="0.2">
      <c r="A326" s="348">
        <v>130</v>
      </c>
      <c r="B326" s="348" t="s">
        <v>33218</v>
      </c>
      <c r="C326" s="348" t="s">
        <v>27671</v>
      </c>
      <c r="D326" s="348" t="s">
        <v>27667</v>
      </c>
      <c r="E326" s="372">
        <v>3.83</v>
      </c>
    </row>
    <row r="327" spans="1:5" x14ac:dyDescent="0.2">
      <c r="A327" s="348">
        <v>135</v>
      </c>
      <c r="B327" s="348" t="s">
        <v>33219</v>
      </c>
      <c r="C327" s="348" t="s">
        <v>27671</v>
      </c>
      <c r="D327" s="348" t="s">
        <v>27667</v>
      </c>
      <c r="E327" s="372">
        <v>3.08</v>
      </c>
    </row>
    <row r="328" spans="1:5" x14ac:dyDescent="0.2">
      <c r="A328" s="348">
        <v>36886</v>
      </c>
      <c r="B328" s="348" t="s">
        <v>33220</v>
      </c>
      <c r="C328" s="348" t="s">
        <v>27671</v>
      </c>
      <c r="D328" s="348" t="s">
        <v>27667</v>
      </c>
      <c r="E328" s="372">
        <v>0.75</v>
      </c>
    </row>
    <row r="329" spans="1:5" x14ac:dyDescent="0.2">
      <c r="A329" s="348">
        <v>38546</v>
      </c>
      <c r="B329" s="348" t="s">
        <v>33221</v>
      </c>
      <c r="C329" s="348" t="s">
        <v>27673</v>
      </c>
      <c r="D329" s="348" t="s">
        <v>27667</v>
      </c>
      <c r="E329" s="372">
        <v>556.48</v>
      </c>
    </row>
    <row r="330" spans="1:5" x14ac:dyDescent="0.2">
      <c r="A330" s="348">
        <v>34549</v>
      </c>
      <c r="B330" s="348" t="s">
        <v>33222</v>
      </c>
      <c r="C330" s="348" t="s">
        <v>27673</v>
      </c>
      <c r="D330" s="348" t="s">
        <v>27668</v>
      </c>
      <c r="E330" s="372">
        <v>730.33</v>
      </c>
    </row>
    <row r="331" spans="1:5" x14ac:dyDescent="0.2">
      <c r="A331" s="348">
        <v>6081</v>
      </c>
      <c r="B331" s="348" t="s">
        <v>33223</v>
      </c>
      <c r="C331" s="348" t="s">
        <v>27673</v>
      </c>
      <c r="D331" s="348" t="s">
        <v>27668</v>
      </c>
      <c r="E331" s="372">
        <v>51.12</v>
      </c>
    </row>
    <row r="332" spans="1:5" x14ac:dyDescent="0.2">
      <c r="A332" s="348">
        <v>6077</v>
      </c>
      <c r="B332" s="348" t="s">
        <v>33224</v>
      </c>
      <c r="C332" s="348" t="s">
        <v>27673</v>
      </c>
      <c r="D332" s="348" t="s">
        <v>27668</v>
      </c>
      <c r="E332" s="372">
        <v>36.51</v>
      </c>
    </row>
    <row r="333" spans="1:5" x14ac:dyDescent="0.2">
      <c r="A333" s="348">
        <v>6079</v>
      </c>
      <c r="B333" s="348" t="s">
        <v>33225</v>
      </c>
      <c r="C333" s="348" t="s">
        <v>27673</v>
      </c>
      <c r="D333" s="348" t="s">
        <v>27668</v>
      </c>
      <c r="E333" s="372">
        <v>36.51</v>
      </c>
    </row>
    <row r="334" spans="1:5" x14ac:dyDescent="0.2">
      <c r="A334" s="348">
        <v>1091</v>
      </c>
      <c r="B334" s="348" t="s">
        <v>33226</v>
      </c>
      <c r="C334" s="348" t="s">
        <v>27666</v>
      </c>
      <c r="D334" s="348" t="s">
        <v>27667</v>
      </c>
      <c r="E334" s="372">
        <v>37.380000000000003</v>
      </c>
    </row>
    <row r="335" spans="1:5" x14ac:dyDescent="0.2">
      <c r="A335" s="348">
        <v>1094</v>
      </c>
      <c r="B335" s="348" t="s">
        <v>33227</v>
      </c>
      <c r="C335" s="348" t="s">
        <v>27666</v>
      </c>
      <c r="D335" s="348" t="s">
        <v>27667</v>
      </c>
      <c r="E335" s="372">
        <v>26.15</v>
      </c>
    </row>
    <row r="336" spans="1:5" x14ac:dyDescent="0.2">
      <c r="A336" s="348">
        <v>1095</v>
      </c>
      <c r="B336" s="348" t="s">
        <v>33228</v>
      </c>
      <c r="C336" s="348" t="s">
        <v>27666</v>
      </c>
      <c r="D336" s="348" t="s">
        <v>27667</v>
      </c>
      <c r="E336" s="372">
        <v>55.57</v>
      </c>
    </row>
    <row r="337" spans="1:5" x14ac:dyDescent="0.2">
      <c r="A337" s="348">
        <v>1092</v>
      </c>
      <c r="B337" s="348" t="s">
        <v>33229</v>
      </c>
      <c r="C337" s="348" t="s">
        <v>27666</v>
      </c>
      <c r="D337" s="348" t="s">
        <v>27669</v>
      </c>
      <c r="E337" s="372">
        <v>43</v>
      </c>
    </row>
    <row r="338" spans="1:5" x14ac:dyDescent="0.2">
      <c r="A338" s="348">
        <v>1093</v>
      </c>
      <c r="B338" s="348" t="s">
        <v>33230</v>
      </c>
      <c r="C338" s="348" t="s">
        <v>27666</v>
      </c>
      <c r="D338" s="348" t="s">
        <v>27667</v>
      </c>
      <c r="E338" s="372">
        <v>100.42</v>
      </c>
    </row>
    <row r="339" spans="1:5" x14ac:dyDescent="0.2">
      <c r="A339" s="348">
        <v>1090</v>
      </c>
      <c r="B339" s="348" t="s">
        <v>33231</v>
      </c>
      <c r="C339" s="348" t="s">
        <v>27666</v>
      </c>
      <c r="D339" s="348" t="s">
        <v>27667</v>
      </c>
      <c r="E339" s="372">
        <v>71.900000000000006</v>
      </c>
    </row>
    <row r="340" spans="1:5" x14ac:dyDescent="0.2">
      <c r="A340" s="348">
        <v>1096</v>
      </c>
      <c r="B340" s="348" t="s">
        <v>33232</v>
      </c>
      <c r="C340" s="348" t="s">
        <v>27666</v>
      </c>
      <c r="D340" s="348" t="s">
        <v>27667</v>
      </c>
      <c r="E340" s="372">
        <v>129.38999999999999</v>
      </c>
    </row>
    <row r="341" spans="1:5" x14ac:dyDescent="0.2">
      <c r="A341" s="348">
        <v>1097</v>
      </c>
      <c r="B341" s="348" t="s">
        <v>33233</v>
      </c>
      <c r="C341" s="348" t="s">
        <v>27666</v>
      </c>
      <c r="D341" s="348" t="s">
        <v>27667</v>
      </c>
      <c r="E341" s="372">
        <v>109.84</v>
      </c>
    </row>
    <row r="342" spans="1:5" x14ac:dyDescent="0.2">
      <c r="A342" s="348">
        <v>378</v>
      </c>
      <c r="B342" s="348" t="s">
        <v>33234</v>
      </c>
      <c r="C342" s="348" t="s">
        <v>27674</v>
      </c>
      <c r="D342" s="348" t="s">
        <v>27667</v>
      </c>
      <c r="E342" s="372">
        <v>20.13</v>
      </c>
    </row>
    <row r="343" spans="1:5" x14ac:dyDescent="0.2">
      <c r="A343" s="348">
        <v>40911</v>
      </c>
      <c r="B343" s="348" t="s">
        <v>33235</v>
      </c>
      <c r="C343" s="348" t="s">
        <v>27675</v>
      </c>
      <c r="D343" s="348" t="s">
        <v>27667</v>
      </c>
      <c r="E343" s="373">
        <v>3534.78</v>
      </c>
    </row>
    <row r="344" spans="1:5" x14ac:dyDescent="0.2">
      <c r="A344" s="348">
        <v>33939</v>
      </c>
      <c r="B344" s="348" t="s">
        <v>33236</v>
      </c>
      <c r="C344" s="348" t="s">
        <v>27674</v>
      </c>
      <c r="D344" s="348" t="s">
        <v>27667</v>
      </c>
      <c r="E344" s="372">
        <v>99.03</v>
      </c>
    </row>
    <row r="345" spans="1:5" x14ac:dyDescent="0.2">
      <c r="A345" s="348">
        <v>40815</v>
      </c>
      <c r="B345" s="348" t="s">
        <v>33237</v>
      </c>
      <c r="C345" s="348" t="s">
        <v>27675</v>
      </c>
      <c r="D345" s="348" t="s">
        <v>27667</v>
      </c>
      <c r="E345" s="373">
        <v>17383.75</v>
      </c>
    </row>
    <row r="346" spans="1:5" x14ac:dyDescent="0.2">
      <c r="A346" s="348">
        <v>34760</v>
      </c>
      <c r="B346" s="348" t="s">
        <v>33238</v>
      </c>
      <c r="C346" s="348" t="s">
        <v>27674</v>
      </c>
      <c r="D346" s="348" t="s">
        <v>27667</v>
      </c>
      <c r="E346" s="372">
        <v>84.84</v>
      </c>
    </row>
    <row r="347" spans="1:5" x14ac:dyDescent="0.2">
      <c r="A347" s="348">
        <v>40935</v>
      </c>
      <c r="B347" s="348" t="s">
        <v>33239</v>
      </c>
      <c r="C347" s="348" t="s">
        <v>27675</v>
      </c>
      <c r="D347" s="348" t="s">
        <v>27667</v>
      </c>
      <c r="E347" s="373">
        <v>14894.3</v>
      </c>
    </row>
    <row r="348" spans="1:5" x14ac:dyDescent="0.2">
      <c r="A348" s="348">
        <v>33952</v>
      </c>
      <c r="B348" s="348" t="s">
        <v>33240</v>
      </c>
      <c r="C348" s="348" t="s">
        <v>27674</v>
      </c>
      <c r="D348" s="348" t="s">
        <v>27667</v>
      </c>
      <c r="E348" s="372">
        <v>112.74</v>
      </c>
    </row>
    <row r="349" spans="1:5" x14ac:dyDescent="0.2">
      <c r="A349" s="348">
        <v>40816</v>
      </c>
      <c r="B349" s="348" t="s">
        <v>33241</v>
      </c>
      <c r="C349" s="348" t="s">
        <v>27675</v>
      </c>
      <c r="D349" s="348" t="s">
        <v>27667</v>
      </c>
      <c r="E349" s="373">
        <v>19791.52</v>
      </c>
    </row>
    <row r="350" spans="1:5" x14ac:dyDescent="0.2">
      <c r="A350" s="348">
        <v>33953</v>
      </c>
      <c r="B350" s="348" t="s">
        <v>33242</v>
      </c>
      <c r="C350" s="348" t="s">
        <v>27674</v>
      </c>
      <c r="D350" s="348" t="s">
        <v>27667</v>
      </c>
      <c r="E350" s="372">
        <v>116.31</v>
      </c>
    </row>
    <row r="351" spans="1:5" x14ac:dyDescent="0.2">
      <c r="A351" s="348">
        <v>40817</v>
      </c>
      <c r="B351" s="348" t="s">
        <v>33243</v>
      </c>
      <c r="C351" s="348" t="s">
        <v>27675</v>
      </c>
      <c r="D351" s="348" t="s">
        <v>27667</v>
      </c>
      <c r="E351" s="373">
        <v>20416.830000000002</v>
      </c>
    </row>
    <row r="352" spans="1:5" x14ac:dyDescent="0.2">
      <c r="A352" s="348">
        <v>13348</v>
      </c>
      <c r="B352" s="348" t="s">
        <v>33244</v>
      </c>
      <c r="C352" s="348" t="s">
        <v>27666</v>
      </c>
      <c r="D352" s="348" t="s">
        <v>27668</v>
      </c>
      <c r="E352" s="372">
        <v>1.79</v>
      </c>
    </row>
    <row r="353" spans="1:5" x14ac:dyDescent="0.2">
      <c r="A353" s="348">
        <v>39211</v>
      </c>
      <c r="B353" s="348" t="s">
        <v>33245</v>
      </c>
      <c r="C353" s="348" t="s">
        <v>27666</v>
      </c>
      <c r="D353" s="348" t="s">
        <v>27667</v>
      </c>
      <c r="E353" s="372">
        <v>1.7</v>
      </c>
    </row>
    <row r="354" spans="1:5" x14ac:dyDescent="0.2">
      <c r="A354" s="348">
        <v>39212</v>
      </c>
      <c r="B354" s="348" t="s">
        <v>33246</v>
      </c>
      <c r="C354" s="348" t="s">
        <v>27666</v>
      </c>
      <c r="D354" s="348" t="s">
        <v>27667</v>
      </c>
      <c r="E354" s="372">
        <v>1.9</v>
      </c>
    </row>
    <row r="355" spans="1:5" x14ac:dyDescent="0.2">
      <c r="A355" s="348">
        <v>39208</v>
      </c>
      <c r="B355" s="348" t="s">
        <v>33247</v>
      </c>
      <c r="C355" s="348" t="s">
        <v>27666</v>
      </c>
      <c r="D355" s="348" t="s">
        <v>27667</v>
      </c>
      <c r="E355" s="372">
        <v>0.52</v>
      </c>
    </row>
    <row r="356" spans="1:5" x14ac:dyDescent="0.2">
      <c r="A356" s="348">
        <v>39210</v>
      </c>
      <c r="B356" s="348" t="s">
        <v>33248</v>
      </c>
      <c r="C356" s="348" t="s">
        <v>27666</v>
      </c>
      <c r="D356" s="348" t="s">
        <v>27667</v>
      </c>
      <c r="E356" s="372">
        <v>0.95</v>
      </c>
    </row>
    <row r="357" spans="1:5" x14ac:dyDescent="0.2">
      <c r="A357" s="348">
        <v>39214</v>
      </c>
      <c r="B357" s="348" t="s">
        <v>33249</v>
      </c>
      <c r="C357" s="348" t="s">
        <v>27666</v>
      </c>
      <c r="D357" s="348" t="s">
        <v>27667</v>
      </c>
      <c r="E357" s="372">
        <v>3.52</v>
      </c>
    </row>
    <row r="358" spans="1:5" x14ac:dyDescent="0.2">
      <c r="A358" s="348">
        <v>39213</v>
      </c>
      <c r="B358" s="348" t="s">
        <v>33250</v>
      </c>
      <c r="C358" s="348" t="s">
        <v>27666</v>
      </c>
      <c r="D358" s="348" t="s">
        <v>27667</v>
      </c>
      <c r="E358" s="372">
        <v>2.48</v>
      </c>
    </row>
    <row r="359" spans="1:5" x14ac:dyDescent="0.2">
      <c r="A359" s="348">
        <v>39209</v>
      </c>
      <c r="B359" s="348" t="s">
        <v>33251</v>
      </c>
      <c r="C359" s="348" t="s">
        <v>27666</v>
      </c>
      <c r="D359" s="348" t="s">
        <v>27667</v>
      </c>
      <c r="E359" s="372">
        <v>0.61</v>
      </c>
    </row>
    <row r="360" spans="1:5" x14ac:dyDescent="0.2">
      <c r="A360" s="348">
        <v>39207</v>
      </c>
      <c r="B360" s="348" t="s">
        <v>33252</v>
      </c>
      <c r="C360" s="348" t="s">
        <v>27666</v>
      </c>
      <c r="D360" s="348" t="s">
        <v>27667</v>
      </c>
      <c r="E360" s="372">
        <v>0.95</v>
      </c>
    </row>
    <row r="361" spans="1:5" x14ac:dyDescent="0.2">
      <c r="A361" s="348">
        <v>39215</v>
      </c>
      <c r="B361" s="348" t="s">
        <v>33253</v>
      </c>
      <c r="C361" s="348" t="s">
        <v>27666</v>
      </c>
      <c r="D361" s="348" t="s">
        <v>27667</v>
      </c>
      <c r="E361" s="372">
        <v>6.41</v>
      </c>
    </row>
    <row r="362" spans="1:5" x14ac:dyDescent="0.2">
      <c r="A362" s="348">
        <v>39216</v>
      </c>
      <c r="B362" s="348" t="s">
        <v>33254</v>
      </c>
      <c r="C362" s="348" t="s">
        <v>27666</v>
      </c>
      <c r="D362" s="348" t="s">
        <v>27667</v>
      </c>
      <c r="E362" s="372">
        <v>8.94</v>
      </c>
    </row>
    <row r="363" spans="1:5" x14ac:dyDescent="0.2">
      <c r="A363" s="348">
        <v>11267</v>
      </c>
      <c r="B363" s="348" t="s">
        <v>33255</v>
      </c>
      <c r="C363" s="348" t="s">
        <v>27666</v>
      </c>
      <c r="D363" s="348" t="s">
        <v>27668</v>
      </c>
      <c r="E363" s="372">
        <v>1.56</v>
      </c>
    </row>
    <row r="364" spans="1:5" x14ac:dyDescent="0.2">
      <c r="A364" s="348">
        <v>379</v>
      </c>
      <c r="B364" s="348" t="s">
        <v>33256</v>
      </c>
      <c r="C364" s="348" t="s">
        <v>27666</v>
      </c>
      <c r="D364" s="348" t="s">
        <v>27668</v>
      </c>
      <c r="E364" s="372">
        <v>1.57</v>
      </c>
    </row>
    <row r="365" spans="1:5" x14ac:dyDescent="0.2">
      <c r="A365" s="348">
        <v>510</v>
      </c>
      <c r="B365" s="348" t="s">
        <v>33257</v>
      </c>
      <c r="C365" s="348" t="s">
        <v>27671</v>
      </c>
      <c r="D365" s="348" t="s">
        <v>27667</v>
      </c>
      <c r="E365" s="372">
        <v>14.09</v>
      </c>
    </row>
    <row r="366" spans="1:5" x14ac:dyDescent="0.2">
      <c r="A366" s="348">
        <v>516</v>
      </c>
      <c r="B366" s="348" t="s">
        <v>33258</v>
      </c>
      <c r="C366" s="348" t="s">
        <v>27671</v>
      </c>
      <c r="D366" s="348" t="s">
        <v>27667</v>
      </c>
      <c r="E366" s="372">
        <v>16.7</v>
      </c>
    </row>
    <row r="367" spans="1:5" x14ac:dyDescent="0.2">
      <c r="A367" s="348">
        <v>509</v>
      </c>
      <c r="B367" s="348" t="s">
        <v>33259</v>
      </c>
      <c r="C367" s="348" t="s">
        <v>27671</v>
      </c>
      <c r="D367" s="348" t="s">
        <v>27667</v>
      </c>
      <c r="E367" s="372">
        <v>18.739999999999998</v>
      </c>
    </row>
    <row r="368" spans="1:5" x14ac:dyDescent="0.2">
      <c r="A368" s="348">
        <v>40331</v>
      </c>
      <c r="B368" s="348" t="s">
        <v>33260</v>
      </c>
      <c r="C368" s="348" t="s">
        <v>27674</v>
      </c>
      <c r="D368" s="348" t="s">
        <v>27667</v>
      </c>
      <c r="E368" s="372">
        <v>24.83</v>
      </c>
    </row>
    <row r="369" spans="1:5" x14ac:dyDescent="0.2">
      <c r="A369" s="348">
        <v>40930</v>
      </c>
      <c r="B369" s="348" t="s">
        <v>33261</v>
      </c>
      <c r="C369" s="348" t="s">
        <v>27675</v>
      </c>
      <c r="D369" s="348" t="s">
        <v>27667</v>
      </c>
      <c r="E369" s="373">
        <v>4360.63</v>
      </c>
    </row>
    <row r="370" spans="1:5" x14ac:dyDescent="0.2">
      <c r="A370" s="348">
        <v>11761</v>
      </c>
      <c r="B370" s="348" t="s">
        <v>33262</v>
      </c>
      <c r="C370" s="348" t="s">
        <v>27666</v>
      </c>
      <c r="D370" s="348" t="s">
        <v>27667</v>
      </c>
      <c r="E370" s="372">
        <v>85.82</v>
      </c>
    </row>
    <row r="371" spans="1:5" x14ac:dyDescent="0.2">
      <c r="A371" s="348">
        <v>377</v>
      </c>
      <c r="B371" s="348" t="s">
        <v>33263</v>
      </c>
      <c r="C371" s="348" t="s">
        <v>27666</v>
      </c>
      <c r="D371" s="348" t="s">
        <v>27669</v>
      </c>
      <c r="E371" s="372">
        <v>40.33</v>
      </c>
    </row>
    <row r="372" spans="1:5" x14ac:dyDescent="0.2">
      <c r="A372" s="348">
        <v>7588</v>
      </c>
      <c r="B372" s="348" t="s">
        <v>33264</v>
      </c>
      <c r="C372" s="348" t="s">
        <v>27666</v>
      </c>
      <c r="D372" s="348" t="s">
        <v>27669</v>
      </c>
      <c r="E372" s="372">
        <v>46</v>
      </c>
    </row>
    <row r="373" spans="1:5" x14ac:dyDescent="0.2">
      <c r="A373" s="348">
        <v>34392</v>
      </c>
      <c r="B373" s="348" t="s">
        <v>33265</v>
      </c>
      <c r="C373" s="348" t="s">
        <v>27674</v>
      </c>
      <c r="D373" s="348" t="s">
        <v>27667</v>
      </c>
      <c r="E373" s="372">
        <v>22.23</v>
      </c>
    </row>
    <row r="374" spans="1:5" x14ac:dyDescent="0.2">
      <c r="A374" s="348">
        <v>40908</v>
      </c>
      <c r="B374" s="348" t="s">
        <v>33266</v>
      </c>
      <c r="C374" s="348" t="s">
        <v>27675</v>
      </c>
      <c r="D374" s="348" t="s">
        <v>27667</v>
      </c>
      <c r="E374" s="373">
        <v>3906.67</v>
      </c>
    </row>
    <row r="375" spans="1:5" x14ac:dyDescent="0.2">
      <c r="A375" s="348">
        <v>34551</v>
      </c>
      <c r="B375" s="348" t="s">
        <v>33267</v>
      </c>
      <c r="C375" s="348" t="s">
        <v>27674</v>
      </c>
      <c r="D375" s="348" t="s">
        <v>27667</v>
      </c>
      <c r="E375" s="372">
        <v>12.54</v>
      </c>
    </row>
    <row r="376" spans="1:5" x14ac:dyDescent="0.2">
      <c r="A376" s="348">
        <v>41078</v>
      </c>
      <c r="B376" s="348" t="s">
        <v>33268</v>
      </c>
      <c r="C376" s="348" t="s">
        <v>27675</v>
      </c>
      <c r="D376" s="348" t="s">
        <v>27667</v>
      </c>
      <c r="E376" s="373">
        <v>2204.7600000000002</v>
      </c>
    </row>
    <row r="377" spans="1:5" x14ac:dyDescent="0.2">
      <c r="A377" s="348">
        <v>246</v>
      </c>
      <c r="B377" s="348" t="s">
        <v>937</v>
      </c>
      <c r="C377" s="348" t="s">
        <v>27674</v>
      </c>
      <c r="D377" s="348" t="s">
        <v>27667</v>
      </c>
      <c r="E377" s="372">
        <v>14.03</v>
      </c>
    </row>
    <row r="378" spans="1:5" x14ac:dyDescent="0.2">
      <c r="A378" s="348">
        <v>40927</v>
      </c>
      <c r="B378" s="348" t="s">
        <v>33269</v>
      </c>
      <c r="C378" s="348" t="s">
        <v>27675</v>
      </c>
      <c r="D378" s="348" t="s">
        <v>27667</v>
      </c>
      <c r="E378" s="373">
        <v>2466.42</v>
      </c>
    </row>
    <row r="379" spans="1:5" x14ac:dyDescent="0.2">
      <c r="A379" s="348">
        <v>2350</v>
      </c>
      <c r="B379" s="348" t="s">
        <v>33270</v>
      </c>
      <c r="C379" s="348" t="s">
        <v>27674</v>
      </c>
      <c r="D379" s="348" t="s">
        <v>27667</v>
      </c>
      <c r="E379" s="372">
        <v>19.53</v>
      </c>
    </row>
    <row r="380" spans="1:5" x14ac:dyDescent="0.2">
      <c r="A380" s="348">
        <v>40812</v>
      </c>
      <c r="B380" s="348" t="s">
        <v>33271</v>
      </c>
      <c r="C380" s="348" t="s">
        <v>27675</v>
      </c>
      <c r="D380" s="348" t="s">
        <v>27667</v>
      </c>
      <c r="E380" s="373">
        <v>3430.68</v>
      </c>
    </row>
    <row r="381" spans="1:5" x14ac:dyDescent="0.2">
      <c r="A381" s="348">
        <v>245</v>
      </c>
      <c r="B381" s="348" t="s">
        <v>33272</v>
      </c>
      <c r="C381" s="348" t="s">
        <v>27674</v>
      </c>
      <c r="D381" s="348" t="s">
        <v>27667</v>
      </c>
      <c r="E381" s="372">
        <v>32.590000000000003</v>
      </c>
    </row>
    <row r="382" spans="1:5" x14ac:dyDescent="0.2">
      <c r="A382" s="348">
        <v>41090</v>
      </c>
      <c r="B382" s="348" t="s">
        <v>33273</v>
      </c>
      <c r="C382" s="348" t="s">
        <v>27675</v>
      </c>
      <c r="D382" s="348" t="s">
        <v>27667</v>
      </c>
      <c r="E382" s="373">
        <v>5721.85</v>
      </c>
    </row>
    <row r="383" spans="1:5" x14ac:dyDescent="0.2">
      <c r="A383" s="348">
        <v>251</v>
      </c>
      <c r="B383" s="348" t="s">
        <v>33274</v>
      </c>
      <c r="C383" s="348" t="s">
        <v>27674</v>
      </c>
      <c r="D383" s="348" t="s">
        <v>27667</v>
      </c>
      <c r="E383" s="372">
        <v>17.04</v>
      </c>
    </row>
    <row r="384" spans="1:5" x14ac:dyDescent="0.2">
      <c r="A384" s="348">
        <v>40975</v>
      </c>
      <c r="B384" s="348" t="s">
        <v>33275</v>
      </c>
      <c r="C384" s="348" t="s">
        <v>27675</v>
      </c>
      <c r="D384" s="348" t="s">
        <v>27667</v>
      </c>
      <c r="E384" s="373">
        <v>2993.27</v>
      </c>
    </row>
    <row r="385" spans="1:5" x14ac:dyDescent="0.2">
      <c r="A385" s="348">
        <v>6127</v>
      </c>
      <c r="B385" s="348" t="s">
        <v>33276</v>
      </c>
      <c r="C385" s="348" t="s">
        <v>27674</v>
      </c>
      <c r="D385" s="348" t="s">
        <v>27667</v>
      </c>
      <c r="E385" s="372">
        <v>12.54</v>
      </c>
    </row>
    <row r="386" spans="1:5" x14ac:dyDescent="0.2">
      <c r="A386" s="348">
        <v>41072</v>
      </c>
      <c r="B386" s="348" t="s">
        <v>33277</v>
      </c>
      <c r="C386" s="348" t="s">
        <v>27675</v>
      </c>
      <c r="D386" s="348" t="s">
        <v>27667</v>
      </c>
      <c r="E386" s="373">
        <v>2204.7600000000002</v>
      </c>
    </row>
    <row r="387" spans="1:5" x14ac:dyDescent="0.2">
      <c r="A387" s="348">
        <v>6121</v>
      </c>
      <c r="B387" s="348" t="s">
        <v>33278</v>
      </c>
      <c r="C387" s="348" t="s">
        <v>27674</v>
      </c>
      <c r="D387" s="348" t="s">
        <v>27667</v>
      </c>
      <c r="E387" s="372">
        <v>14.19</v>
      </c>
    </row>
    <row r="388" spans="1:5" x14ac:dyDescent="0.2">
      <c r="A388" s="348">
        <v>41071</v>
      </c>
      <c r="B388" s="348" t="s">
        <v>33279</v>
      </c>
      <c r="C388" s="348" t="s">
        <v>27675</v>
      </c>
      <c r="D388" s="348" t="s">
        <v>27667</v>
      </c>
      <c r="E388" s="373">
        <v>2490.67</v>
      </c>
    </row>
    <row r="389" spans="1:5" x14ac:dyDescent="0.2">
      <c r="A389" s="348">
        <v>244</v>
      </c>
      <c r="B389" s="348" t="s">
        <v>33280</v>
      </c>
      <c r="C389" s="348" t="s">
        <v>27674</v>
      </c>
      <c r="D389" s="348" t="s">
        <v>27667</v>
      </c>
      <c r="E389" s="372">
        <v>12.93</v>
      </c>
    </row>
    <row r="390" spans="1:5" x14ac:dyDescent="0.2">
      <c r="A390" s="348">
        <v>41093</v>
      </c>
      <c r="B390" s="348" t="s">
        <v>33281</v>
      </c>
      <c r="C390" s="348" t="s">
        <v>27675</v>
      </c>
      <c r="D390" s="348" t="s">
        <v>27667</v>
      </c>
      <c r="E390" s="373">
        <v>2274.1999999999998</v>
      </c>
    </row>
    <row r="391" spans="1:5" x14ac:dyDescent="0.2">
      <c r="A391" s="348">
        <v>532</v>
      </c>
      <c r="B391" s="348" t="s">
        <v>33282</v>
      </c>
      <c r="C391" s="348" t="s">
        <v>27674</v>
      </c>
      <c r="D391" s="348" t="s">
        <v>27667</v>
      </c>
      <c r="E391" s="372">
        <v>40.01</v>
      </c>
    </row>
    <row r="392" spans="1:5" x14ac:dyDescent="0.2">
      <c r="A392" s="348">
        <v>40931</v>
      </c>
      <c r="B392" s="348" t="s">
        <v>33283</v>
      </c>
      <c r="C392" s="348" t="s">
        <v>27675</v>
      </c>
      <c r="D392" s="348" t="s">
        <v>27667</v>
      </c>
      <c r="E392" s="373">
        <v>7027.12</v>
      </c>
    </row>
    <row r="393" spans="1:5" x14ac:dyDescent="0.2">
      <c r="A393" s="348">
        <v>36150</v>
      </c>
      <c r="B393" s="348" t="s">
        <v>33284</v>
      </c>
      <c r="C393" s="348" t="s">
        <v>27666</v>
      </c>
      <c r="D393" s="348" t="s">
        <v>27667</v>
      </c>
      <c r="E393" s="372">
        <v>45.11</v>
      </c>
    </row>
    <row r="394" spans="1:5" x14ac:dyDescent="0.2">
      <c r="A394" s="348">
        <v>4760</v>
      </c>
      <c r="B394" s="348" t="s">
        <v>33285</v>
      </c>
      <c r="C394" s="348" t="s">
        <v>27674</v>
      </c>
      <c r="D394" s="348" t="s">
        <v>27667</v>
      </c>
      <c r="E394" s="372">
        <v>20.13</v>
      </c>
    </row>
    <row r="395" spans="1:5" x14ac:dyDescent="0.2">
      <c r="A395" s="348">
        <v>41069</v>
      </c>
      <c r="B395" s="348" t="s">
        <v>33286</v>
      </c>
      <c r="C395" s="348" t="s">
        <v>27675</v>
      </c>
      <c r="D395" s="348" t="s">
        <v>27667</v>
      </c>
      <c r="E395" s="373">
        <v>3535.3</v>
      </c>
    </row>
    <row r="396" spans="1:5" x14ac:dyDescent="0.2">
      <c r="A396" s="348">
        <v>10422</v>
      </c>
      <c r="B396" s="348" t="s">
        <v>33287</v>
      </c>
      <c r="C396" s="348" t="s">
        <v>27666</v>
      </c>
      <c r="D396" s="348" t="s">
        <v>27667</v>
      </c>
      <c r="E396" s="372">
        <v>378.57</v>
      </c>
    </row>
    <row r="397" spans="1:5" x14ac:dyDescent="0.2">
      <c r="A397" s="348">
        <v>44019</v>
      </c>
      <c r="B397" s="348" t="s">
        <v>33288</v>
      </c>
      <c r="C397" s="348" t="s">
        <v>27666</v>
      </c>
      <c r="D397" s="348" t="s">
        <v>27667</v>
      </c>
      <c r="E397" s="372">
        <v>524.03</v>
      </c>
    </row>
    <row r="398" spans="1:5" x14ac:dyDescent="0.2">
      <c r="A398" s="348">
        <v>36520</v>
      </c>
      <c r="B398" s="348" t="s">
        <v>33289</v>
      </c>
      <c r="C398" s="348" t="s">
        <v>27666</v>
      </c>
      <c r="D398" s="348" t="s">
        <v>27667</v>
      </c>
      <c r="E398" s="372">
        <v>637.16</v>
      </c>
    </row>
    <row r="399" spans="1:5" x14ac:dyDescent="0.2">
      <c r="A399" s="348">
        <v>42319</v>
      </c>
      <c r="B399" s="348" t="s">
        <v>33290</v>
      </c>
      <c r="C399" s="348" t="s">
        <v>27666</v>
      </c>
      <c r="D399" s="348" t="s">
        <v>27667</v>
      </c>
      <c r="E399" s="372">
        <v>570.92999999999995</v>
      </c>
    </row>
    <row r="400" spans="1:5" x14ac:dyDescent="0.2">
      <c r="A400" s="348">
        <v>10420</v>
      </c>
      <c r="B400" s="348" t="s">
        <v>33291</v>
      </c>
      <c r="C400" s="348" t="s">
        <v>27666</v>
      </c>
      <c r="D400" s="348" t="s">
        <v>27669</v>
      </c>
      <c r="E400" s="372">
        <v>202.53</v>
      </c>
    </row>
    <row r="401" spans="1:5" x14ac:dyDescent="0.2">
      <c r="A401" s="348">
        <v>10421</v>
      </c>
      <c r="B401" s="348" t="s">
        <v>33292</v>
      </c>
      <c r="C401" s="348" t="s">
        <v>27666</v>
      </c>
      <c r="D401" s="348" t="s">
        <v>27667</v>
      </c>
      <c r="E401" s="372">
        <v>222.55</v>
      </c>
    </row>
    <row r="402" spans="1:5" x14ac:dyDescent="0.2">
      <c r="A402" s="348">
        <v>11786</v>
      </c>
      <c r="B402" s="348" t="s">
        <v>33293</v>
      </c>
      <c r="C402" s="348" t="s">
        <v>27666</v>
      </c>
      <c r="D402" s="348" t="s">
        <v>27667</v>
      </c>
      <c r="E402" s="372">
        <v>448.75</v>
      </c>
    </row>
    <row r="403" spans="1:5" x14ac:dyDescent="0.2">
      <c r="A403" s="348">
        <v>10</v>
      </c>
      <c r="B403" s="348" t="s">
        <v>33294</v>
      </c>
      <c r="C403" s="348" t="s">
        <v>27666</v>
      </c>
      <c r="D403" s="348" t="s">
        <v>27667</v>
      </c>
      <c r="E403" s="372">
        <v>13.28</v>
      </c>
    </row>
    <row r="404" spans="1:5" x14ac:dyDescent="0.2">
      <c r="A404" s="348">
        <v>4815</v>
      </c>
      <c r="B404" s="348" t="s">
        <v>33295</v>
      </c>
      <c r="C404" s="348" t="s">
        <v>27666</v>
      </c>
      <c r="D404" s="348" t="s">
        <v>27667</v>
      </c>
      <c r="E404" s="372">
        <v>6.37</v>
      </c>
    </row>
    <row r="405" spans="1:5" x14ac:dyDescent="0.2">
      <c r="A405" s="348">
        <v>541</v>
      </c>
      <c r="B405" s="348" t="s">
        <v>33296</v>
      </c>
      <c r="C405" s="348" t="s">
        <v>27666</v>
      </c>
      <c r="D405" s="348" t="s">
        <v>27669</v>
      </c>
      <c r="E405" s="372">
        <v>160</v>
      </c>
    </row>
    <row r="406" spans="1:5" x14ac:dyDescent="0.2">
      <c r="A406" s="348">
        <v>542</v>
      </c>
      <c r="B406" s="348" t="s">
        <v>33297</v>
      </c>
      <c r="C406" s="348" t="s">
        <v>27666</v>
      </c>
      <c r="D406" s="348" t="s">
        <v>27667</v>
      </c>
      <c r="E406" s="372">
        <v>200.56</v>
      </c>
    </row>
    <row r="407" spans="1:5" x14ac:dyDescent="0.2">
      <c r="A407" s="348">
        <v>540</v>
      </c>
      <c r="B407" s="348" t="s">
        <v>33298</v>
      </c>
      <c r="C407" s="348" t="s">
        <v>27666</v>
      </c>
      <c r="D407" s="348" t="s">
        <v>27667</v>
      </c>
      <c r="E407" s="372">
        <v>451.96</v>
      </c>
    </row>
    <row r="408" spans="1:5" x14ac:dyDescent="0.2">
      <c r="A408" s="348">
        <v>38364</v>
      </c>
      <c r="B408" s="348" t="s">
        <v>33299</v>
      </c>
      <c r="C408" s="348" t="s">
        <v>27666</v>
      </c>
      <c r="D408" s="348" t="s">
        <v>27667</v>
      </c>
      <c r="E408" s="372">
        <v>524.1</v>
      </c>
    </row>
    <row r="409" spans="1:5" x14ac:dyDescent="0.2">
      <c r="A409" s="348">
        <v>11692</v>
      </c>
      <c r="B409" s="348" t="s">
        <v>33300</v>
      </c>
      <c r="C409" s="348" t="s">
        <v>27676</v>
      </c>
      <c r="D409" s="348" t="s">
        <v>27667</v>
      </c>
      <c r="E409" s="372">
        <v>238.16</v>
      </c>
    </row>
    <row r="410" spans="1:5" x14ac:dyDescent="0.2">
      <c r="A410" s="348">
        <v>1746</v>
      </c>
      <c r="B410" s="348" t="s">
        <v>33301</v>
      </c>
      <c r="C410" s="348" t="s">
        <v>27666</v>
      </c>
      <c r="D410" s="348" t="s">
        <v>27669</v>
      </c>
      <c r="E410" s="372">
        <v>269.89999999999998</v>
      </c>
    </row>
    <row r="411" spans="1:5" x14ac:dyDescent="0.2">
      <c r="A411" s="348">
        <v>1748</v>
      </c>
      <c r="B411" s="348" t="s">
        <v>33302</v>
      </c>
      <c r="C411" s="348" t="s">
        <v>27666</v>
      </c>
      <c r="D411" s="348" t="s">
        <v>27667</v>
      </c>
      <c r="E411" s="372">
        <v>358.9</v>
      </c>
    </row>
    <row r="412" spans="1:5" x14ac:dyDescent="0.2">
      <c r="A412" s="348">
        <v>1749</v>
      </c>
      <c r="B412" s="348" t="s">
        <v>33303</v>
      </c>
      <c r="C412" s="348" t="s">
        <v>27666</v>
      </c>
      <c r="D412" s="348" t="s">
        <v>27667</v>
      </c>
      <c r="E412" s="372">
        <v>519.98</v>
      </c>
    </row>
    <row r="413" spans="1:5" x14ac:dyDescent="0.2">
      <c r="A413" s="348">
        <v>37412</v>
      </c>
      <c r="B413" s="348" t="s">
        <v>33304</v>
      </c>
      <c r="C413" s="348" t="s">
        <v>27666</v>
      </c>
      <c r="D413" s="348" t="s">
        <v>27667</v>
      </c>
      <c r="E413" s="372">
        <v>263.83</v>
      </c>
    </row>
    <row r="414" spans="1:5" x14ac:dyDescent="0.2">
      <c r="A414" s="348">
        <v>1745</v>
      </c>
      <c r="B414" s="348" t="s">
        <v>33305</v>
      </c>
      <c r="C414" s="348" t="s">
        <v>27666</v>
      </c>
      <c r="D414" s="348" t="s">
        <v>27667</v>
      </c>
      <c r="E414" s="372">
        <v>313.72000000000003</v>
      </c>
    </row>
    <row r="415" spans="1:5" x14ac:dyDescent="0.2">
      <c r="A415" s="348">
        <v>1750</v>
      </c>
      <c r="B415" s="348" t="s">
        <v>33306</v>
      </c>
      <c r="C415" s="348" t="s">
        <v>27666</v>
      </c>
      <c r="D415" s="348" t="s">
        <v>27667</v>
      </c>
      <c r="E415" s="372">
        <v>733.13</v>
      </c>
    </row>
    <row r="416" spans="1:5" x14ac:dyDescent="0.2">
      <c r="A416" s="348">
        <v>11687</v>
      </c>
      <c r="B416" s="348" t="s">
        <v>33307</v>
      </c>
      <c r="C416" s="348" t="s">
        <v>27670</v>
      </c>
      <c r="D416" s="348" t="s">
        <v>27667</v>
      </c>
      <c r="E416" s="373">
        <v>1168.0999999999999</v>
      </c>
    </row>
    <row r="417" spans="1:5" x14ac:dyDescent="0.2">
      <c r="A417" s="348">
        <v>11689</v>
      </c>
      <c r="B417" s="348" t="s">
        <v>33308</v>
      </c>
      <c r="C417" s="348" t="s">
        <v>27670</v>
      </c>
      <c r="D417" s="348" t="s">
        <v>27667</v>
      </c>
      <c r="E417" s="373">
        <v>1463.56</v>
      </c>
    </row>
    <row r="418" spans="1:5" x14ac:dyDescent="0.2">
      <c r="A418" s="348">
        <v>11693</v>
      </c>
      <c r="B418" s="348" t="s">
        <v>33309</v>
      </c>
      <c r="C418" s="348" t="s">
        <v>27676</v>
      </c>
      <c r="D418" s="348" t="s">
        <v>27667</v>
      </c>
      <c r="E418" s="372">
        <v>177.4</v>
      </c>
    </row>
    <row r="419" spans="1:5" x14ac:dyDescent="0.2">
      <c r="A419" s="348">
        <v>36215</v>
      </c>
      <c r="B419" s="348" t="s">
        <v>33310</v>
      </c>
      <c r="C419" s="348" t="s">
        <v>27666</v>
      </c>
      <c r="D419" s="348" t="s">
        <v>27668</v>
      </c>
      <c r="E419" s="372">
        <v>952.7</v>
      </c>
    </row>
    <row r="420" spans="1:5" x14ac:dyDescent="0.2">
      <c r="A420" s="348">
        <v>42439</v>
      </c>
      <c r="B420" s="348" t="s">
        <v>33311</v>
      </c>
      <c r="C420" s="348" t="s">
        <v>27666</v>
      </c>
      <c r="D420" s="348" t="s">
        <v>27668</v>
      </c>
      <c r="E420" s="373">
        <v>1207.8399999999999</v>
      </c>
    </row>
    <row r="421" spans="1:5" x14ac:dyDescent="0.2">
      <c r="A421" s="348">
        <v>38381</v>
      </c>
      <c r="B421" s="348" t="s">
        <v>33312</v>
      </c>
      <c r="C421" s="348" t="s">
        <v>27666</v>
      </c>
      <c r="D421" s="348" t="s">
        <v>27667</v>
      </c>
      <c r="E421" s="372">
        <v>10.81</v>
      </c>
    </row>
    <row r="422" spans="1:5" x14ac:dyDescent="0.2">
      <c r="A422" s="348">
        <v>39621</v>
      </c>
      <c r="B422" s="348" t="s">
        <v>33313</v>
      </c>
      <c r="C422" s="348" t="s">
        <v>27677</v>
      </c>
      <c r="D422" s="348" t="s">
        <v>27667</v>
      </c>
      <c r="E422" s="372">
        <v>973.33</v>
      </c>
    </row>
    <row r="423" spans="1:5" x14ac:dyDescent="0.2">
      <c r="A423" s="348">
        <v>39624</v>
      </c>
      <c r="B423" s="348" t="s">
        <v>33314</v>
      </c>
      <c r="C423" s="348" t="s">
        <v>27677</v>
      </c>
      <c r="D423" s="348" t="s">
        <v>27667</v>
      </c>
      <c r="E423" s="373">
        <v>1073.68</v>
      </c>
    </row>
    <row r="424" spans="1:5" x14ac:dyDescent="0.2">
      <c r="A424" s="348">
        <v>39615</v>
      </c>
      <c r="B424" s="348" t="s">
        <v>33315</v>
      </c>
      <c r="C424" s="348" t="s">
        <v>27666</v>
      </c>
      <c r="D424" s="348" t="s">
        <v>27667</v>
      </c>
      <c r="E424" s="372">
        <v>433.87</v>
      </c>
    </row>
    <row r="425" spans="1:5" x14ac:dyDescent="0.2">
      <c r="A425" s="348">
        <v>39620</v>
      </c>
      <c r="B425" s="348" t="s">
        <v>33316</v>
      </c>
      <c r="C425" s="348" t="s">
        <v>27666</v>
      </c>
      <c r="D425" s="348" t="s">
        <v>27667</v>
      </c>
      <c r="E425" s="372">
        <v>662.63</v>
      </c>
    </row>
    <row r="426" spans="1:5" x14ac:dyDescent="0.2">
      <c r="A426" s="348">
        <v>39623</v>
      </c>
      <c r="B426" s="348" t="s">
        <v>33317</v>
      </c>
      <c r="C426" s="348" t="s">
        <v>27666</v>
      </c>
      <c r="D426" s="348" t="s">
        <v>27667</v>
      </c>
      <c r="E426" s="372">
        <v>709.74</v>
      </c>
    </row>
    <row r="427" spans="1:5" x14ac:dyDescent="0.2">
      <c r="A427" s="348">
        <v>546</v>
      </c>
      <c r="B427" s="348" t="s">
        <v>33318</v>
      </c>
      <c r="C427" s="348" t="s">
        <v>27671</v>
      </c>
      <c r="D427" s="348" t="s">
        <v>27669</v>
      </c>
      <c r="E427" s="372">
        <v>13.63</v>
      </c>
    </row>
    <row r="428" spans="1:5" x14ac:dyDescent="0.2">
      <c r="A428" s="348">
        <v>566</v>
      </c>
      <c r="B428" s="348" t="s">
        <v>33319</v>
      </c>
      <c r="C428" s="348" t="s">
        <v>27670</v>
      </c>
      <c r="D428" s="348" t="s">
        <v>27667</v>
      </c>
      <c r="E428" s="372">
        <v>6.47</v>
      </c>
    </row>
    <row r="429" spans="1:5" x14ac:dyDescent="0.2">
      <c r="A429" s="348">
        <v>565</v>
      </c>
      <c r="B429" s="348" t="s">
        <v>33320</v>
      </c>
      <c r="C429" s="348" t="s">
        <v>27670</v>
      </c>
      <c r="D429" s="348" t="s">
        <v>27667</v>
      </c>
      <c r="E429" s="372">
        <v>23.57</v>
      </c>
    </row>
    <row r="430" spans="1:5" x14ac:dyDescent="0.2">
      <c r="A430" s="348">
        <v>555</v>
      </c>
      <c r="B430" s="348" t="s">
        <v>33321</v>
      </c>
      <c r="C430" s="348" t="s">
        <v>27670</v>
      </c>
      <c r="D430" s="348" t="s">
        <v>27667</v>
      </c>
      <c r="E430" s="372">
        <v>16.71</v>
      </c>
    </row>
    <row r="431" spans="1:5" x14ac:dyDescent="0.2">
      <c r="A431" s="348">
        <v>557</v>
      </c>
      <c r="B431" s="348" t="s">
        <v>33322</v>
      </c>
      <c r="C431" s="348" t="s">
        <v>27670</v>
      </c>
      <c r="D431" s="348" t="s">
        <v>27667</v>
      </c>
      <c r="E431" s="372">
        <v>52.44</v>
      </c>
    </row>
    <row r="432" spans="1:5" x14ac:dyDescent="0.2">
      <c r="A432" s="348">
        <v>552</v>
      </c>
      <c r="B432" s="348" t="s">
        <v>33323</v>
      </c>
      <c r="C432" s="348" t="s">
        <v>27670</v>
      </c>
      <c r="D432" s="348" t="s">
        <v>27667</v>
      </c>
      <c r="E432" s="372">
        <v>26.02</v>
      </c>
    </row>
    <row r="433" spans="1:5" x14ac:dyDescent="0.2">
      <c r="A433" s="348">
        <v>563</v>
      </c>
      <c r="B433" s="348" t="s">
        <v>33324</v>
      </c>
      <c r="C433" s="348" t="s">
        <v>27670</v>
      </c>
      <c r="D433" s="348" t="s">
        <v>27667</v>
      </c>
      <c r="E433" s="372">
        <v>39.1</v>
      </c>
    </row>
    <row r="434" spans="1:5" x14ac:dyDescent="0.2">
      <c r="A434" s="348">
        <v>549</v>
      </c>
      <c r="B434" s="348" t="s">
        <v>33325</v>
      </c>
      <c r="C434" s="348" t="s">
        <v>27670</v>
      </c>
      <c r="D434" s="348" t="s">
        <v>27667</v>
      </c>
      <c r="E434" s="372">
        <v>70.37</v>
      </c>
    </row>
    <row r="435" spans="1:5" x14ac:dyDescent="0.2">
      <c r="A435" s="348">
        <v>551</v>
      </c>
      <c r="B435" s="348" t="s">
        <v>33326</v>
      </c>
      <c r="C435" s="348" t="s">
        <v>27670</v>
      </c>
      <c r="D435" s="348" t="s">
        <v>27667</v>
      </c>
      <c r="E435" s="372">
        <v>139.34</v>
      </c>
    </row>
    <row r="436" spans="1:5" x14ac:dyDescent="0.2">
      <c r="A436" s="348">
        <v>559</v>
      </c>
      <c r="B436" s="348" t="s">
        <v>33327</v>
      </c>
      <c r="C436" s="348" t="s">
        <v>27670</v>
      </c>
      <c r="D436" s="348" t="s">
        <v>27667</v>
      </c>
      <c r="E436" s="372">
        <v>34.83</v>
      </c>
    </row>
    <row r="437" spans="1:5" x14ac:dyDescent="0.2">
      <c r="A437" s="348">
        <v>560</v>
      </c>
      <c r="B437" s="348" t="s">
        <v>33328</v>
      </c>
      <c r="C437" s="348" t="s">
        <v>27670</v>
      </c>
      <c r="D437" s="348" t="s">
        <v>27667</v>
      </c>
      <c r="E437" s="372">
        <v>43.58</v>
      </c>
    </row>
    <row r="438" spans="1:5" x14ac:dyDescent="0.2">
      <c r="A438" s="348">
        <v>547</v>
      </c>
      <c r="B438" s="348" t="s">
        <v>33329</v>
      </c>
      <c r="C438" s="348" t="s">
        <v>27670</v>
      </c>
      <c r="D438" s="348" t="s">
        <v>27667</v>
      </c>
      <c r="E438" s="372">
        <v>52.18</v>
      </c>
    </row>
    <row r="439" spans="1:5" x14ac:dyDescent="0.2">
      <c r="A439" s="348">
        <v>36207</v>
      </c>
      <c r="B439" s="348" t="s">
        <v>33330</v>
      </c>
      <c r="C439" s="348" t="s">
        <v>27666</v>
      </c>
      <c r="D439" s="348" t="s">
        <v>27668</v>
      </c>
      <c r="E439" s="372">
        <v>421.98</v>
      </c>
    </row>
    <row r="440" spans="1:5" x14ac:dyDescent="0.2">
      <c r="A440" s="348">
        <v>36209</v>
      </c>
      <c r="B440" s="348" t="s">
        <v>33331</v>
      </c>
      <c r="C440" s="348" t="s">
        <v>27666</v>
      </c>
      <c r="D440" s="348" t="s">
        <v>27668</v>
      </c>
      <c r="E440" s="372">
        <v>484.29</v>
      </c>
    </row>
    <row r="441" spans="1:5" x14ac:dyDescent="0.2">
      <c r="A441" s="348">
        <v>36210</v>
      </c>
      <c r="B441" s="348" t="s">
        <v>33332</v>
      </c>
      <c r="C441" s="348" t="s">
        <v>27666</v>
      </c>
      <c r="D441" s="348" t="s">
        <v>27668</v>
      </c>
      <c r="E441" s="372">
        <v>523.98</v>
      </c>
    </row>
    <row r="442" spans="1:5" x14ac:dyDescent="0.2">
      <c r="A442" s="348">
        <v>36204</v>
      </c>
      <c r="B442" s="348" t="s">
        <v>33333</v>
      </c>
      <c r="C442" s="348" t="s">
        <v>27666</v>
      </c>
      <c r="D442" s="348" t="s">
        <v>27668</v>
      </c>
      <c r="E442" s="372">
        <v>185.78</v>
      </c>
    </row>
    <row r="443" spans="1:5" x14ac:dyDescent="0.2">
      <c r="A443" s="348">
        <v>36205</v>
      </c>
      <c r="B443" s="348" t="s">
        <v>33334</v>
      </c>
      <c r="C443" s="348" t="s">
        <v>27666</v>
      </c>
      <c r="D443" s="348" t="s">
        <v>27668</v>
      </c>
      <c r="E443" s="372">
        <v>206.33</v>
      </c>
    </row>
    <row r="444" spans="1:5" x14ac:dyDescent="0.2">
      <c r="A444" s="348">
        <v>36081</v>
      </c>
      <c r="B444" s="348" t="s">
        <v>33335</v>
      </c>
      <c r="C444" s="348" t="s">
        <v>27666</v>
      </c>
      <c r="D444" s="348" t="s">
        <v>27668</v>
      </c>
      <c r="E444" s="372">
        <v>220</v>
      </c>
    </row>
    <row r="445" spans="1:5" x14ac:dyDescent="0.2">
      <c r="A445" s="348">
        <v>36206</v>
      </c>
      <c r="B445" s="348" t="s">
        <v>33336</v>
      </c>
      <c r="C445" s="348" t="s">
        <v>27666</v>
      </c>
      <c r="D445" s="348" t="s">
        <v>27668</v>
      </c>
      <c r="E445" s="372">
        <v>230.49</v>
      </c>
    </row>
    <row r="446" spans="1:5" x14ac:dyDescent="0.2">
      <c r="A446" s="348">
        <v>36218</v>
      </c>
      <c r="B446" s="348" t="s">
        <v>33337</v>
      </c>
      <c r="C446" s="348" t="s">
        <v>27666</v>
      </c>
      <c r="D446" s="348" t="s">
        <v>27668</v>
      </c>
      <c r="E446" s="372">
        <v>169.23</v>
      </c>
    </row>
    <row r="447" spans="1:5" x14ac:dyDescent="0.2">
      <c r="A447" s="348">
        <v>36220</v>
      </c>
      <c r="B447" s="348" t="s">
        <v>33338</v>
      </c>
      <c r="C447" s="348" t="s">
        <v>27666</v>
      </c>
      <c r="D447" s="348" t="s">
        <v>27668</v>
      </c>
      <c r="E447" s="372">
        <v>194.05</v>
      </c>
    </row>
    <row r="448" spans="1:5" x14ac:dyDescent="0.2">
      <c r="A448" s="348">
        <v>36080</v>
      </c>
      <c r="B448" s="348" t="s">
        <v>33339</v>
      </c>
      <c r="C448" s="348" t="s">
        <v>27666</v>
      </c>
      <c r="D448" s="348" t="s">
        <v>27668</v>
      </c>
      <c r="E448" s="372">
        <v>209.9</v>
      </c>
    </row>
    <row r="449" spans="1:5" x14ac:dyDescent="0.2">
      <c r="A449" s="348">
        <v>36223</v>
      </c>
      <c r="B449" s="348" t="s">
        <v>33340</v>
      </c>
      <c r="C449" s="348" t="s">
        <v>27666</v>
      </c>
      <c r="D449" s="348" t="s">
        <v>27668</v>
      </c>
      <c r="E449" s="372">
        <v>219.8</v>
      </c>
    </row>
    <row r="450" spans="1:5" x14ac:dyDescent="0.2">
      <c r="A450" s="348">
        <v>38127</v>
      </c>
      <c r="B450" s="348" t="s">
        <v>33341</v>
      </c>
      <c r="C450" s="348" t="s">
        <v>27666</v>
      </c>
      <c r="D450" s="348" t="s">
        <v>27667</v>
      </c>
      <c r="E450" s="372">
        <v>347.77</v>
      </c>
    </row>
    <row r="451" spans="1:5" x14ac:dyDescent="0.2">
      <c r="A451" s="348">
        <v>38060</v>
      </c>
      <c r="B451" s="348" t="s">
        <v>33342</v>
      </c>
      <c r="C451" s="348" t="s">
        <v>27666</v>
      </c>
      <c r="D451" s="348" t="s">
        <v>27667</v>
      </c>
      <c r="E451" s="372">
        <v>42.16</v>
      </c>
    </row>
    <row r="452" spans="1:5" x14ac:dyDescent="0.2">
      <c r="A452" s="348">
        <v>10956</v>
      </c>
      <c r="B452" s="348" t="s">
        <v>33343</v>
      </c>
      <c r="C452" s="348" t="s">
        <v>27666</v>
      </c>
      <c r="D452" s="348" t="s">
        <v>27667</v>
      </c>
      <c r="E452" s="372">
        <v>46.24</v>
      </c>
    </row>
    <row r="453" spans="1:5" x14ac:dyDescent="0.2">
      <c r="A453" s="348">
        <v>39380</v>
      </c>
      <c r="B453" s="348" t="s">
        <v>33344</v>
      </c>
      <c r="C453" s="348" t="s">
        <v>27666</v>
      </c>
      <c r="D453" s="348" t="s">
        <v>27668</v>
      </c>
      <c r="E453" s="372">
        <v>21.36</v>
      </c>
    </row>
    <row r="454" spans="1:5" x14ac:dyDescent="0.2">
      <c r="A454" s="348">
        <v>44172</v>
      </c>
      <c r="B454" s="348" t="s">
        <v>33345</v>
      </c>
      <c r="C454" s="348" t="s">
        <v>27666</v>
      </c>
      <c r="D454" s="348" t="s">
        <v>27667</v>
      </c>
      <c r="E454" s="372">
        <v>9.3699999999999992</v>
      </c>
    </row>
    <row r="455" spans="1:5" x14ac:dyDescent="0.2">
      <c r="A455" s="348">
        <v>37597</v>
      </c>
      <c r="B455" s="348" t="s">
        <v>33346</v>
      </c>
      <c r="C455" s="348" t="s">
        <v>27666</v>
      </c>
      <c r="D455" s="348" t="s">
        <v>27668</v>
      </c>
      <c r="E455" s="373">
        <v>616250</v>
      </c>
    </row>
    <row r="456" spans="1:5" x14ac:dyDescent="0.2">
      <c r="A456" s="348">
        <v>183</v>
      </c>
      <c r="B456" s="348" t="s">
        <v>33347</v>
      </c>
      <c r="C456" s="348" t="s">
        <v>27678</v>
      </c>
      <c r="D456" s="348" t="s">
        <v>27669</v>
      </c>
      <c r="E456" s="372">
        <v>195</v>
      </c>
    </row>
    <row r="457" spans="1:5" x14ac:dyDescent="0.2">
      <c r="A457" s="348">
        <v>184</v>
      </c>
      <c r="B457" s="348" t="s">
        <v>33348</v>
      </c>
      <c r="C457" s="348" t="s">
        <v>27678</v>
      </c>
      <c r="D457" s="348" t="s">
        <v>27667</v>
      </c>
      <c r="E457" s="372">
        <v>120.77</v>
      </c>
    </row>
    <row r="458" spans="1:5" x14ac:dyDescent="0.2">
      <c r="A458" s="348">
        <v>181</v>
      </c>
      <c r="B458" s="348" t="s">
        <v>33349</v>
      </c>
      <c r="C458" s="348" t="s">
        <v>27678</v>
      </c>
      <c r="D458" s="348" t="s">
        <v>27667</v>
      </c>
      <c r="E458" s="372">
        <v>260.41000000000003</v>
      </c>
    </row>
    <row r="459" spans="1:5" x14ac:dyDescent="0.2">
      <c r="A459" s="348">
        <v>20001</v>
      </c>
      <c r="B459" s="348" t="s">
        <v>33350</v>
      </c>
      <c r="C459" s="348" t="s">
        <v>27678</v>
      </c>
      <c r="D459" s="348" t="s">
        <v>27667</v>
      </c>
      <c r="E459" s="372">
        <v>150.96</v>
      </c>
    </row>
    <row r="460" spans="1:5" x14ac:dyDescent="0.2">
      <c r="A460" s="348">
        <v>39837</v>
      </c>
      <c r="B460" s="348" t="s">
        <v>33351</v>
      </c>
      <c r="C460" s="348" t="s">
        <v>27678</v>
      </c>
      <c r="D460" s="348" t="s">
        <v>27668</v>
      </c>
      <c r="E460" s="372">
        <v>389.74</v>
      </c>
    </row>
    <row r="461" spans="1:5" x14ac:dyDescent="0.2">
      <c r="A461" s="348">
        <v>43366</v>
      </c>
      <c r="B461" s="348" t="s">
        <v>33352</v>
      </c>
      <c r="C461" s="348" t="s">
        <v>27671</v>
      </c>
      <c r="D461" s="348" t="s">
        <v>27668</v>
      </c>
      <c r="E461" s="372">
        <v>1.54</v>
      </c>
    </row>
    <row r="462" spans="1:5" x14ac:dyDescent="0.2">
      <c r="A462" s="348">
        <v>10535</v>
      </c>
      <c r="B462" s="348" t="s">
        <v>33353</v>
      </c>
      <c r="C462" s="348" t="s">
        <v>27666</v>
      </c>
      <c r="D462" s="348" t="s">
        <v>27669</v>
      </c>
      <c r="E462" s="373">
        <v>4820</v>
      </c>
    </row>
    <row r="463" spans="1:5" x14ac:dyDescent="0.2">
      <c r="A463" s="348">
        <v>10537</v>
      </c>
      <c r="B463" s="348" t="s">
        <v>33354</v>
      </c>
      <c r="C463" s="348" t="s">
        <v>27666</v>
      </c>
      <c r="D463" s="348" t="s">
        <v>27667</v>
      </c>
      <c r="E463" s="373">
        <v>6573.17</v>
      </c>
    </row>
    <row r="464" spans="1:5" x14ac:dyDescent="0.2">
      <c r="A464" s="348">
        <v>13891</v>
      </c>
      <c r="B464" s="348" t="s">
        <v>33355</v>
      </c>
      <c r="C464" s="348" t="s">
        <v>27666</v>
      </c>
      <c r="D464" s="348" t="s">
        <v>27667</v>
      </c>
      <c r="E464" s="373">
        <v>6029.08</v>
      </c>
    </row>
    <row r="465" spans="1:5" x14ac:dyDescent="0.2">
      <c r="A465" s="348">
        <v>44492</v>
      </c>
      <c r="B465" s="348" t="s">
        <v>33356</v>
      </c>
      <c r="C465" s="348" t="s">
        <v>27666</v>
      </c>
      <c r="D465" s="348" t="s">
        <v>27667</v>
      </c>
      <c r="E465" s="373">
        <v>26224.06</v>
      </c>
    </row>
    <row r="466" spans="1:5" x14ac:dyDescent="0.2">
      <c r="A466" s="348">
        <v>36396</v>
      </c>
      <c r="B466" s="348" t="s">
        <v>33357</v>
      </c>
      <c r="C466" s="348" t="s">
        <v>27666</v>
      </c>
      <c r="D466" s="348" t="s">
        <v>27667</v>
      </c>
      <c r="E466" s="373">
        <v>5514.4</v>
      </c>
    </row>
    <row r="467" spans="1:5" x14ac:dyDescent="0.2">
      <c r="A467" s="348">
        <v>36397</v>
      </c>
      <c r="B467" s="348" t="s">
        <v>33358</v>
      </c>
      <c r="C467" s="348" t="s">
        <v>27666</v>
      </c>
      <c r="D467" s="348" t="s">
        <v>27667</v>
      </c>
      <c r="E467" s="373">
        <v>19606.77</v>
      </c>
    </row>
    <row r="468" spans="1:5" x14ac:dyDescent="0.2">
      <c r="A468" s="348">
        <v>36398</v>
      </c>
      <c r="B468" s="348" t="s">
        <v>33359</v>
      </c>
      <c r="C468" s="348" t="s">
        <v>27666</v>
      </c>
      <c r="D468" s="348" t="s">
        <v>27667</v>
      </c>
      <c r="E468" s="373">
        <v>23830.400000000001</v>
      </c>
    </row>
    <row r="469" spans="1:5" x14ac:dyDescent="0.2">
      <c r="A469" s="348">
        <v>647</v>
      </c>
      <c r="B469" s="348" t="s">
        <v>33360</v>
      </c>
      <c r="C469" s="348" t="s">
        <v>27674</v>
      </c>
      <c r="D469" s="348" t="s">
        <v>27667</v>
      </c>
      <c r="E469" s="372">
        <v>22.6</v>
      </c>
    </row>
    <row r="470" spans="1:5" x14ac:dyDescent="0.2">
      <c r="A470" s="348">
        <v>40920</v>
      </c>
      <c r="B470" s="348" t="s">
        <v>33361</v>
      </c>
      <c r="C470" s="348" t="s">
        <v>27675</v>
      </c>
      <c r="D470" s="348" t="s">
        <v>27667</v>
      </c>
      <c r="E470" s="373">
        <v>3968.85</v>
      </c>
    </row>
    <row r="471" spans="1:5" x14ac:dyDescent="0.2">
      <c r="A471" s="348">
        <v>715</v>
      </c>
      <c r="B471" s="348" t="s">
        <v>33362</v>
      </c>
      <c r="C471" s="348" t="s">
        <v>27666</v>
      </c>
      <c r="D471" s="348" t="s">
        <v>27669</v>
      </c>
      <c r="E471" s="372">
        <v>23.2</v>
      </c>
    </row>
    <row r="472" spans="1:5" x14ac:dyDescent="0.2">
      <c r="A472" s="348">
        <v>716</v>
      </c>
      <c r="B472" s="348" t="s">
        <v>33363</v>
      </c>
      <c r="C472" s="348" t="s">
        <v>27666</v>
      </c>
      <c r="D472" s="348" t="s">
        <v>27667</v>
      </c>
      <c r="E472" s="372">
        <v>26.23</v>
      </c>
    </row>
    <row r="473" spans="1:5" x14ac:dyDescent="0.2">
      <c r="A473" s="348">
        <v>38783</v>
      </c>
      <c r="B473" s="348" t="s">
        <v>33364</v>
      </c>
      <c r="C473" s="348" t="s">
        <v>27666</v>
      </c>
      <c r="D473" s="348" t="s">
        <v>27667</v>
      </c>
      <c r="E473" s="372">
        <v>0.64</v>
      </c>
    </row>
    <row r="474" spans="1:5" x14ac:dyDescent="0.2">
      <c r="A474" s="348">
        <v>37593</v>
      </c>
      <c r="B474" s="348" t="s">
        <v>33365</v>
      </c>
      <c r="C474" s="348" t="s">
        <v>27666</v>
      </c>
      <c r="D474" s="348" t="s">
        <v>27667</v>
      </c>
      <c r="E474" s="372">
        <v>1.57</v>
      </c>
    </row>
    <row r="475" spans="1:5" x14ac:dyDescent="0.2">
      <c r="A475" s="348">
        <v>37594</v>
      </c>
      <c r="B475" s="348" t="s">
        <v>33366</v>
      </c>
      <c r="C475" s="348" t="s">
        <v>27666</v>
      </c>
      <c r="D475" s="348" t="s">
        <v>27667</v>
      </c>
      <c r="E475" s="372">
        <v>1.96</v>
      </c>
    </row>
    <row r="476" spans="1:5" x14ac:dyDescent="0.2">
      <c r="A476" s="348">
        <v>37592</v>
      </c>
      <c r="B476" s="348" t="s">
        <v>33367</v>
      </c>
      <c r="C476" s="348" t="s">
        <v>27666</v>
      </c>
      <c r="D476" s="348" t="s">
        <v>27667</v>
      </c>
      <c r="E476" s="372">
        <v>1.24</v>
      </c>
    </row>
    <row r="477" spans="1:5" x14ac:dyDescent="0.2">
      <c r="A477" s="348">
        <v>7270</v>
      </c>
      <c r="B477" s="348" t="s">
        <v>33368</v>
      </c>
      <c r="C477" s="348" t="s">
        <v>27666</v>
      </c>
      <c r="D477" s="348" t="s">
        <v>27667</v>
      </c>
      <c r="E477" s="372">
        <v>0.55000000000000004</v>
      </c>
    </row>
    <row r="478" spans="1:5" x14ac:dyDescent="0.2">
      <c r="A478" s="348">
        <v>7267</v>
      </c>
      <c r="B478" s="348" t="s">
        <v>33369</v>
      </c>
      <c r="C478" s="348" t="s">
        <v>27666</v>
      </c>
      <c r="D478" s="348" t="s">
        <v>27667</v>
      </c>
      <c r="E478" s="372">
        <v>0.43</v>
      </c>
    </row>
    <row r="479" spans="1:5" x14ac:dyDescent="0.2">
      <c r="A479" s="348">
        <v>7271</v>
      </c>
      <c r="B479" s="348" t="s">
        <v>33370</v>
      </c>
      <c r="C479" s="348" t="s">
        <v>27666</v>
      </c>
      <c r="D479" s="348" t="s">
        <v>27669</v>
      </c>
      <c r="E479" s="372">
        <v>0.48</v>
      </c>
    </row>
    <row r="480" spans="1:5" x14ac:dyDescent="0.2">
      <c r="A480" s="348">
        <v>7268</v>
      </c>
      <c r="B480" s="348" t="s">
        <v>33371</v>
      </c>
      <c r="C480" s="348" t="s">
        <v>27666</v>
      </c>
      <c r="D480" s="348" t="s">
        <v>27667</v>
      </c>
      <c r="E480" s="372">
        <v>0.66</v>
      </c>
    </row>
    <row r="481" spans="1:5" x14ac:dyDescent="0.2">
      <c r="A481" s="348">
        <v>41372</v>
      </c>
      <c r="B481" s="348" t="s">
        <v>33372</v>
      </c>
      <c r="C481" s="348" t="s">
        <v>27676</v>
      </c>
      <c r="D481" s="348" t="s">
        <v>27668</v>
      </c>
      <c r="E481" s="372">
        <v>119.29</v>
      </c>
    </row>
    <row r="482" spans="1:5" x14ac:dyDescent="0.2">
      <c r="A482" s="348">
        <v>41371</v>
      </c>
      <c r="B482" s="348" t="s">
        <v>33373</v>
      </c>
      <c r="C482" s="348" t="s">
        <v>27676</v>
      </c>
      <c r="D482" s="348" t="s">
        <v>27668</v>
      </c>
      <c r="E482" s="372">
        <v>70.510000000000005</v>
      </c>
    </row>
    <row r="483" spans="1:5" x14ac:dyDescent="0.2">
      <c r="A483" s="348">
        <v>34556</v>
      </c>
      <c r="B483" s="348" t="s">
        <v>33374</v>
      </c>
      <c r="C483" s="348" t="s">
        <v>27666</v>
      </c>
      <c r="D483" s="348" t="s">
        <v>27667</v>
      </c>
      <c r="E483" s="372">
        <v>4.32</v>
      </c>
    </row>
    <row r="484" spans="1:5" x14ac:dyDescent="0.2">
      <c r="A484" s="348">
        <v>37873</v>
      </c>
      <c r="B484" s="348" t="s">
        <v>33375</v>
      </c>
      <c r="C484" s="348" t="s">
        <v>27666</v>
      </c>
      <c r="D484" s="348" t="s">
        <v>27667</v>
      </c>
      <c r="E484" s="372">
        <v>4.4000000000000004</v>
      </c>
    </row>
    <row r="485" spans="1:5" x14ac:dyDescent="0.2">
      <c r="A485" s="348">
        <v>34564</v>
      </c>
      <c r="B485" s="348" t="s">
        <v>33376</v>
      </c>
      <c r="C485" s="348" t="s">
        <v>27666</v>
      </c>
      <c r="D485" s="348" t="s">
        <v>27667</v>
      </c>
      <c r="E485" s="372">
        <v>4.6100000000000003</v>
      </c>
    </row>
    <row r="486" spans="1:5" x14ac:dyDescent="0.2">
      <c r="A486" s="348">
        <v>34565</v>
      </c>
      <c r="B486" s="348" t="s">
        <v>33377</v>
      </c>
      <c r="C486" s="348" t="s">
        <v>27666</v>
      </c>
      <c r="D486" s="348" t="s">
        <v>27667</v>
      </c>
      <c r="E486" s="372">
        <v>4.87</v>
      </c>
    </row>
    <row r="487" spans="1:5" x14ac:dyDescent="0.2">
      <c r="A487" s="348">
        <v>38590</v>
      </c>
      <c r="B487" s="348" t="s">
        <v>33378</v>
      </c>
      <c r="C487" s="348" t="s">
        <v>27666</v>
      </c>
      <c r="D487" s="348" t="s">
        <v>27667</v>
      </c>
      <c r="E487" s="372">
        <v>3.6</v>
      </c>
    </row>
    <row r="488" spans="1:5" x14ac:dyDescent="0.2">
      <c r="A488" s="348">
        <v>34566</v>
      </c>
      <c r="B488" s="348" t="s">
        <v>33379</v>
      </c>
      <c r="C488" s="348" t="s">
        <v>27666</v>
      </c>
      <c r="D488" s="348" t="s">
        <v>27667</v>
      </c>
      <c r="E488" s="372">
        <v>3.78</v>
      </c>
    </row>
    <row r="489" spans="1:5" x14ac:dyDescent="0.2">
      <c r="A489" s="348">
        <v>34567</v>
      </c>
      <c r="B489" s="348" t="s">
        <v>33380</v>
      </c>
      <c r="C489" s="348" t="s">
        <v>27666</v>
      </c>
      <c r="D489" s="348" t="s">
        <v>27667</v>
      </c>
      <c r="E489" s="372">
        <v>4.01</v>
      </c>
    </row>
    <row r="490" spans="1:5" x14ac:dyDescent="0.2">
      <c r="A490" s="348">
        <v>38591</v>
      </c>
      <c r="B490" s="348" t="s">
        <v>33381</v>
      </c>
      <c r="C490" s="348" t="s">
        <v>27666</v>
      </c>
      <c r="D490" s="348" t="s">
        <v>27667</v>
      </c>
      <c r="E490" s="372">
        <v>3.64</v>
      </c>
    </row>
    <row r="491" spans="1:5" x14ac:dyDescent="0.2">
      <c r="A491" s="348">
        <v>34568</v>
      </c>
      <c r="B491" s="348" t="s">
        <v>33382</v>
      </c>
      <c r="C491" s="348" t="s">
        <v>27666</v>
      </c>
      <c r="D491" s="348" t="s">
        <v>27667</v>
      </c>
      <c r="E491" s="372">
        <v>4.74</v>
      </c>
    </row>
    <row r="492" spans="1:5" x14ac:dyDescent="0.2">
      <c r="A492" s="348">
        <v>34569</v>
      </c>
      <c r="B492" s="348" t="s">
        <v>33383</v>
      </c>
      <c r="C492" s="348" t="s">
        <v>27666</v>
      </c>
      <c r="D492" s="348" t="s">
        <v>27667</v>
      </c>
      <c r="E492" s="372">
        <v>4.87</v>
      </c>
    </row>
    <row r="493" spans="1:5" x14ac:dyDescent="0.2">
      <c r="A493" s="348">
        <v>34570</v>
      </c>
      <c r="B493" s="348" t="s">
        <v>33384</v>
      </c>
      <c r="C493" s="348" t="s">
        <v>27666</v>
      </c>
      <c r="D493" s="348" t="s">
        <v>27667</v>
      </c>
      <c r="E493" s="372">
        <v>5.29</v>
      </c>
    </row>
    <row r="494" spans="1:5" x14ac:dyDescent="0.2">
      <c r="A494" s="348">
        <v>25070</v>
      </c>
      <c r="B494" s="348" t="s">
        <v>33385</v>
      </c>
      <c r="C494" s="348" t="s">
        <v>27666</v>
      </c>
      <c r="D494" s="348" t="s">
        <v>27667</v>
      </c>
      <c r="E494" s="372">
        <v>3.98</v>
      </c>
    </row>
    <row r="495" spans="1:5" x14ac:dyDescent="0.2">
      <c r="A495" s="348">
        <v>34571</v>
      </c>
      <c r="B495" s="348" t="s">
        <v>33386</v>
      </c>
      <c r="C495" s="348" t="s">
        <v>27666</v>
      </c>
      <c r="D495" s="348" t="s">
        <v>27667</v>
      </c>
      <c r="E495" s="372">
        <v>4.0199999999999996</v>
      </c>
    </row>
    <row r="496" spans="1:5" x14ac:dyDescent="0.2">
      <c r="A496" s="348">
        <v>34573</v>
      </c>
      <c r="B496" s="348" t="s">
        <v>33387</v>
      </c>
      <c r="C496" s="348" t="s">
        <v>27666</v>
      </c>
      <c r="D496" s="348" t="s">
        <v>27667</v>
      </c>
      <c r="E496" s="372">
        <v>4.2300000000000004</v>
      </c>
    </row>
    <row r="497" spans="1:5" x14ac:dyDescent="0.2">
      <c r="A497" s="348">
        <v>37107</v>
      </c>
      <c r="B497" s="348" t="s">
        <v>33388</v>
      </c>
      <c r="C497" s="348" t="s">
        <v>27666</v>
      </c>
      <c r="D497" s="348" t="s">
        <v>27667</v>
      </c>
      <c r="E497" s="372">
        <v>5.58</v>
      </c>
    </row>
    <row r="498" spans="1:5" x14ac:dyDescent="0.2">
      <c r="A498" s="348">
        <v>34576</v>
      </c>
      <c r="B498" s="348" t="s">
        <v>33389</v>
      </c>
      <c r="C498" s="348" t="s">
        <v>27666</v>
      </c>
      <c r="D498" s="348" t="s">
        <v>27667</v>
      </c>
      <c r="E498" s="372">
        <v>6.16</v>
      </c>
    </row>
    <row r="499" spans="1:5" x14ac:dyDescent="0.2">
      <c r="A499" s="348">
        <v>34577</v>
      </c>
      <c r="B499" s="348" t="s">
        <v>33390</v>
      </c>
      <c r="C499" s="348" t="s">
        <v>27666</v>
      </c>
      <c r="D499" s="348" t="s">
        <v>27667</v>
      </c>
      <c r="E499" s="372">
        <v>6.43</v>
      </c>
    </row>
    <row r="500" spans="1:5" x14ac:dyDescent="0.2">
      <c r="A500" s="348">
        <v>34578</v>
      </c>
      <c r="B500" s="348" t="s">
        <v>33391</v>
      </c>
      <c r="C500" s="348" t="s">
        <v>27666</v>
      </c>
      <c r="D500" s="348" t="s">
        <v>27667</v>
      </c>
      <c r="E500" s="372">
        <v>6.97</v>
      </c>
    </row>
    <row r="501" spans="1:5" x14ac:dyDescent="0.2">
      <c r="A501" s="348">
        <v>34579</v>
      </c>
      <c r="B501" s="348" t="s">
        <v>33392</v>
      </c>
      <c r="C501" s="348" t="s">
        <v>27666</v>
      </c>
      <c r="D501" s="348" t="s">
        <v>27667</v>
      </c>
      <c r="E501" s="372">
        <v>7.44</v>
      </c>
    </row>
    <row r="502" spans="1:5" x14ac:dyDescent="0.2">
      <c r="A502" s="348">
        <v>25067</v>
      </c>
      <c r="B502" s="348" t="s">
        <v>33393</v>
      </c>
      <c r="C502" s="348" t="s">
        <v>27666</v>
      </c>
      <c r="D502" s="348" t="s">
        <v>27667</v>
      </c>
      <c r="E502" s="372">
        <v>4.9800000000000004</v>
      </c>
    </row>
    <row r="503" spans="1:5" x14ac:dyDescent="0.2">
      <c r="A503" s="348">
        <v>34580</v>
      </c>
      <c r="B503" s="348" t="s">
        <v>33394</v>
      </c>
      <c r="C503" s="348" t="s">
        <v>27666</v>
      </c>
      <c r="D503" s="348" t="s">
        <v>27667</v>
      </c>
      <c r="E503" s="372">
        <v>5.56</v>
      </c>
    </row>
    <row r="504" spans="1:5" x14ac:dyDescent="0.2">
      <c r="A504" s="348">
        <v>25071</v>
      </c>
      <c r="B504" s="348" t="s">
        <v>33395</v>
      </c>
      <c r="C504" s="348" t="s">
        <v>27666</v>
      </c>
      <c r="D504" s="348" t="s">
        <v>27667</v>
      </c>
      <c r="E504" s="372">
        <v>2.77</v>
      </c>
    </row>
    <row r="505" spans="1:5" x14ac:dyDescent="0.2">
      <c r="A505" s="348">
        <v>44171</v>
      </c>
      <c r="B505" s="348" t="s">
        <v>33396</v>
      </c>
      <c r="C505" s="348" t="s">
        <v>27666</v>
      </c>
      <c r="D505" s="348" t="s">
        <v>27667</v>
      </c>
      <c r="E505" s="372">
        <v>26.73</v>
      </c>
    </row>
    <row r="506" spans="1:5" x14ac:dyDescent="0.2">
      <c r="A506" s="348">
        <v>38395</v>
      </c>
      <c r="B506" s="348" t="s">
        <v>33397</v>
      </c>
      <c r="C506" s="348" t="s">
        <v>27666</v>
      </c>
      <c r="D506" s="348" t="s">
        <v>27667</v>
      </c>
      <c r="E506" s="372">
        <v>9.0299999999999994</v>
      </c>
    </row>
    <row r="507" spans="1:5" x14ac:dyDescent="0.2">
      <c r="A507" s="348">
        <v>34583</v>
      </c>
      <c r="B507" s="348" t="s">
        <v>33398</v>
      </c>
      <c r="C507" s="348" t="s">
        <v>27676</v>
      </c>
      <c r="D507" s="348" t="s">
        <v>27667</v>
      </c>
      <c r="E507" s="372">
        <v>59.38</v>
      </c>
    </row>
    <row r="508" spans="1:5" x14ac:dyDescent="0.2">
      <c r="A508" s="348">
        <v>34584</v>
      </c>
      <c r="B508" s="348" t="s">
        <v>33399</v>
      </c>
      <c r="C508" s="348" t="s">
        <v>27676</v>
      </c>
      <c r="D508" s="348" t="s">
        <v>27667</v>
      </c>
      <c r="E508" s="372">
        <v>43.54</v>
      </c>
    </row>
    <row r="509" spans="1:5" x14ac:dyDescent="0.2">
      <c r="A509" s="348">
        <v>709</v>
      </c>
      <c r="B509" s="348" t="s">
        <v>33400</v>
      </c>
      <c r="C509" s="348" t="s">
        <v>27676</v>
      </c>
      <c r="D509" s="348" t="s">
        <v>27668</v>
      </c>
      <c r="E509" s="372">
        <v>722.22</v>
      </c>
    </row>
    <row r="510" spans="1:5" x14ac:dyDescent="0.2">
      <c r="A510" s="348">
        <v>34599</v>
      </c>
      <c r="B510" s="348" t="s">
        <v>33401</v>
      </c>
      <c r="C510" s="348" t="s">
        <v>27666</v>
      </c>
      <c r="D510" s="348" t="s">
        <v>27667</v>
      </c>
      <c r="E510" s="372">
        <v>2.84</v>
      </c>
    </row>
    <row r="511" spans="1:5" x14ac:dyDescent="0.2">
      <c r="A511" s="348">
        <v>34592</v>
      </c>
      <c r="B511" s="348" t="s">
        <v>33402</v>
      </c>
      <c r="C511" s="348" t="s">
        <v>27666</v>
      </c>
      <c r="D511" s="348" t="s">
        <v>27667</v>
      </c>
      <c r="E511" s="372">
        <v>3.16</v>
      </c>
    </row>
    <row r="512" spans="1:5" x14ac:dyDescent="0.2">
      <c r="A512" s="348">
        <v>37103</v>
      </c>
      <c r="B512" s="348" t="s">
        <v>33403</v>
      </c>
      <c r="C512" s="348" t="s">
        <v>27666</v>
      </c>
      <c r="D512" s="348" t="s">
        <v>27667</v>
      </c>
      <c r="E512" s="372">
        <v>3.62</v>
      </c>
    </row>
    <row r="513" spans="1:5" x14ac:dyDescent="0.2">
      <c r="A513" s="348">
        <v>34555</v>
      </c>
      <c r="B513" s="348" t="s">
        <v>33404</v>
      </c>
      <c r="C513" s="348" t="s">
        <v>27666</v>
      </c>
      <c r="D513" s="348" t="s">
        <v>27667</v>
      </c>
      <c r="E513" s="372">
        <v>4.5999999999999996</v>
      </c>
    </row>
    <row r="514" spans="1:5" x14ac:dyDescent="0.2">
      <c r="A514" s="348">
        <v>674</v>
      </c>
      <c r="B514" s="348" t="s">
        <v>33405</v>
      </c>
      <c r="C514" s="348" t="s">
        <v>27676</v>
      </c>
      <c r="D514" s="348" t="s">
        <v>27668</v>
      </c>
      <c r="E514" s="372">
        <v>85</v>
      </c>
    </row>
    <row r="515" spans="1:5" x14ac:dyDescent="0.2">
      <c r="A515" s="348">
        <v>34600</v>
      </c>
      <c r="B515" s="348" t="s">
        <v>33406</v>
      </c>
      <c r="C515" s="348" t="s">
        <v>27676</v>
      </c>
      <c r="D515" s="348" t="s">
        <v>27668</v>
      </c>
      <c r="E515" s="372">
        <v>124.85</v>
      </c>
    </row>
    <row r="516" spans="1:5" x14ac:dyDescent="0.2">
      <c r="A516" s="348">
        <v>652</v>
      </c>
      <c r="B516" s="348" t="s">
        <v>33407</v>
      </c>
      <c r="C516" s="348" t="s">
        <v>27676</v>
      </c>
      <c r="D516" s="348" t="s">
        <v>27668</v>
      </c>
      <c r="E516" s="372">
        <v>191.25</v>
      </c>
    </row>
    <row r="517" spans="1:5" x14ac:dyDescent="0.2">
      <c r="A517" s="348">
        <v>651</v>
      </c>
      <c r="B517" s="348" t="s">
        <v>33408</v>
      </c>
      <c r="C517" s="348" t="s">
        <v>27666</v>
      </c>
      <c r="D517" s="348" t="s">
        <v>27667</v>
      </c>
      <c r="E517" s="372">
        <v>3.49</v>
      </c>
    </row>
    <row r="518" spans="1:5" x14ac:dyDescent="0.2">
      <c r="A518" s="348">
        <v>654</v>
      </c>
      <c r="B518" s="348" t="s">
        <v>33409</v>
      </c>
      <c r="C518" s="348" t="s">
        <v>27666</v>
      </c>
      <c r="D518" s="348" t="s">
        <v>27667</v>
      </c>
      <c r="E518" s="372">
        <v>4.32</v>
      </c>
    </row>
    <row r="519" spans="1:5" x14ac:dyDescent="0.2">
      <c r="A519" s="348">
        <v>650</v>
      </c>
      <c r="B519" s="348" t="s">
        <v>33410</v>
      </c>
      <c r="C519" s="348" t="s">
        <v>27666</v>
      </c>
      <c r="D519" s="348" t="s">
        <v>27669</v>
      </c>
      <c r="E519" s="372">
        <v>2.79</v>
      </c>
    </row>
    <row r="520" spans="1:5" x14ac:dyDescent="0.2">
      <c r="A520" s="348">
        <v>718</v>
      </c>
      <c r="B520" s="348" t="s">
        <v>33411</v>
      </c>
      <c r="C520" s="348" t="s">
        <v>27666</v>
      </c>
      <c r="D520" s="348" t="s">
        <v>27667</v>
      </c>
      <c r="E520" s="372">
        <v>22.92</v>
      </c>
    </row>
    <row r="521" spans="1:5" x14ac:dyDescent="0.2">
      <c r="A521" s="348">
        <v>11981</v>
      </c>
      <c r="B521" s="348" t="s">
        <v>33412</v>
      </c>
      <c r="C521" s="348" t="s">
        <v>27666</v>
      </c>
      <c r="D521" s="348" t="s">
        <v>27667</v>
      </c>
      <c r="E521" s="372">
        <v>22.27</v>
      </c>
    </row>
    <row r="522" spans="1:5" x14ac:dyDescent="0.2">
      <c r="A522" s="348">
        <v>34586</v>
      </c>
      <c r="B522" s="348" t="s">
        <v>33413</v>
      </c>
      <c r="C522" s="348" t="s">
        <v>27666</v>
      </c>
      <c r="D522" s="348" t="s">
        <v>27667</v>
      </c>
      <c r="E522" s="372">
        <v>1.34</v>
      </c>
    </row>
    <row r="523" spans="1:5" x14ac:dyDescent="0.2">
      <c r="A523" s="348">
        <v>38603</v>
      </c>
      <c r="B523" s="348" t="s">
        <v>33414</v>
      </c>
      <c r="C523" s="348" t="s">
        <v>27666</v>
      </c>
      <c r="D523" s="348" t="s">
        <v>27667</v>
      </c>
      <c r="E523" s="372">
        <v>1.63</v>
      </c>
    </row>
    <row r="524" spans="1:5" x14ac:dyDescent="0.2">
      <c r="A524" s="348">
        <v>34588</v>
      </c>
      <c r="B524" s="348" t="s">
        <v>33415</v>
      </c>
      <c r="C524" s="348" t="s">
        <v>27666</v>
      </c>
      <c r="D524" s="348" t="s">
        <v>27667</v>
      </c>
      <c r="E524" s="372">
        <v>1.76</v>
      </c>
    </row>
    <row r="525" spans="1:5" x14ac:dyDescent="0.2">
      <c r="A525" s="348">
        <v>34590</v>
      </c>
      <c r="B525" s="348" t="s">
        <v>33416</v>
      </c>
      <c r="C525" s="348" t="s">
        <v>27666</v>
      </c>
      <c r="D525" s="348" t="s">
        <v>27667</v>
      </c>
      <c r="E525" s="372">
        <v>1.6</v>
      </c>
    </row>
    <row r="526" spans="1:5" x14ac:dyDescent="0.2">
      <c r="A526" s="348">
        <v>34591</v>
      </c>
      <c r="B526" s="348" t="s">
        <v>33417</v>
      </c>
      <c r="C526" s="348" t="s">
        <v>27666</v>
      </c>
      <c r="D526" s="348" t="s">
        <v>27667</v>
      </c>
      <c r="E526" s="372">
        <v>2.17</v>
      </c>
    </row>
    <row r="527" spans="1:5" x14ac:dyDescent="0.2">
      <c r="A527" s="348">
        <v>40517</v>
      </c>
      <c r="B527" s="348" t="s">
        <v>33418</v>
      </c>
      <c r="C527" s="348" t="s">
        <v>27676</v>
      </c>
      <c r="D527" s="348" t="s">
        <v>27667</v>
      </c>
      <c r="E527" s="372">
        <v>57.74</v>
      </c>
    </row>
    <row r="528" spans="1:5" x14ac:dyDescent="0.2">
      <c r="A528" s="348">
        <v>40515</v>
      </c>
      <c r="B528" s="348" t="s">
        <v>33419</v>
      </c>
      <c r="C528" s="348" t="s">
        <v>27676</v>
      </c>
      <c r="D528" s="348" t="s">
        <v>27667</v>
      </c>
      <c r="E528" s="372">
        <v>129.91999999999999</v>
      </c>
    </row>
    <row r="529" spans="1:5" x14ac:dyDescent="0.2">
      <c r="A529" s="348">
        <v>40529</v>
      </c>
      <c r="B529" s="348" t="s">
        <v>33420</v>
      </c>
      <c r="C529" s="348" t="s">
        <v>27676</v>
      </c>
      <c r="D529" s="348" t="s">
        <v>27667</v>
      </c>
      <c r="E529" s="372">
        <v>83</v>
      </c>
    </row>
    <row r="530" spans="1:5" x14ac:dyDescent="0.2">
      <c r="A530" s="348">
        <v>36170</v>
      </c>
      <c r="B530" s="348" t="s">
        <v>33421</v>
      </c>
      <c r="C530" s="348" t="s">
        <v>27676</v>
      </c>
      <c r="D530" s="348" t="s">
        <v>27669</v>
      </c>
      <c r="E530" s="372">
        <v>68.87</v>
      </c>
    </row>
    <row r="531" spans="1:5" x14ac:dyDescent="0.2">
      <c r="A531" s="348">
        <v>40524</v>
      </c>
      <c r="B531" s="348" t="s">
        <v>33422</v>
      </c>
      <c r="C531" s="348" t="s">
        <v>27676</v>
      </c>
      <c r="D531" s="348" t="s">
        <v>27667</v>
      </c>
      <c r="E531" s="372">
        <v>81.2</v>
      </c>
    </row>
    <row r="532" spans="1:5" x14ac:dyDescent="0.2">
      <c r="A532" s="348">
        <v>36156</v>
      </c>
      <c r="B532" s="348" t="s">
        <v>33423</v>
      </c>
      <c r="C532" s="348" t="s">
        <v>27676</v>
      </c>
      <c r="D532" s="348" t="s">
        <v>27667</v>
      </c>
      <c r="E532" s="372">
        <v>63.15</v>
      </c>
    </row>
    <row r="533" spans="1:5" x14ac:dyDescent="0.2">
      <c r="A533" s="348">
        <v>36155</v>
      </c>
      <c r="B533" s="348" t="s">
        <v>33424</v>
      </c>
      <c r="C533" s="348" t="s">
        <v>27676</v>
      </c>
      <c r="D533" s="348" t="s">
        <v>27667</v>
      </c>
      <c r="E533" s="372">
        <v>54.52</v>
      </c>
    </row>
    <row r="534" spans="1:5" x14ac:dyDescent="0.2">
      <c r="A534" s="348">
        <v>36154</v>
      </c>
      <c r="B534" s="348" t="s">
        <v>33425</v>
      </c>
      <c r="C534" s="348" t="s">
        <v>27676</v>
      </c>
      <c r="D534" s="348" t="s">
        <v>27667</v>
      </c>
      <c r="E534" s="372">
        <v>75.790000000000006</v>
      </c>
    </row>
    <row r="535" spans="1:5" x14ac:dyDescent="0.2">
      <c r="A535" s="348">
        <v>695</v>
      </c>
      <c r="B535" s="348" t="s">
        <v>33426</v>
      </c>
      <c r="C535" s="348" t="s">
        <v>27676</v>
      </c>
      <c r="D535" s="348" t="s">
        <v>27667</v>
      </c>
      <c r="E535" s="372">
        <v>55.66</v>
      </c>
    </row>
    <row r="536" spans="1:5" x14ac:dyDescent="0.2">
      <c r="A536" s="348">
        <v>679</v>
      </c>
      <c r="B536" s="348" t="s">
        <v>33427</v>
      </c>
      <c r="C536" s="348" t="s">
        <v>27676</v>
      </c>
      <c r="D536" s="348" t="s">
        <v>27667</v>
      </c>
      <c r="E536" s="372">
        <v>83</v>
      </c>
    </row>
    <row r="537" spans="1:5" x14ac:dyDescent="0.2">
      <c r="A537" s="348">
        <v>711</v>
      </c>
      <c r="B537" s="348" t="s">
        <v>33428</v>
      </c>
      <c r="C537" s="348" t="s">
        <v>27676</v>
      </c>
      <c r="D537" s="348" t="s">
        <v>27667</v>
      </c>
      <c r="E537" s="372">
        <v>54.91</v>
      </c>
    </row>
    <row r="538" spans="1:5" x14ac:dyDescent="0.2">
      <c r="A538" s="348">
        <v>712</v>
      </c>
      <c r="B538" s="348" t="s">
        <v>33429</v>
      </c>
      <c r="C538" s="348" t="s">
        <v>27676</v>
      </c>
      <c r="D538" s="348" t="s">
        <v>27667</v>
      </c>
      <c r="E538" s="372">
        <v>69.16</v>
      </c>
    </row>
    <row r="539" spans="1:5" x14ac:dyDescent="0.2">
      <c r="A539" s="348">
        <v>12614</v>
      </c>
      <c r="B539" s="348" t="s">
        <v>33430</v>
      </c>
      <c r="C539" s="348" t="s">
        <v>27666</v>
      </c>
      <c r="D539" s="348" t="s">
        <v>27667</v>
      </c>
      <c r="E539" s="372">
        <v>80.48</v>
      </c>
    </row>
    <row r="540" spans="1:5" x14ac:dyDescent="0.2">
      <c r="A540" s="348">
        <v>6140</v>
      </c>
      <c r="B540" s="348" t="s">
        <v>33431</v>
      </c>
      <c r="C540" s="348" t="s">
        <v>27666</v>
      </c>
      <c r="D540" s="348" t="s">
        <v>27667</v>
      </c>
      <c r="E540" s="372">
        <v>4.1500000000000004</v>
      </c>
    </row>
    <row r="541" spans="1:5" x14ac:dyDescent="0.2">
      <c r="A541" s="348">
        <v>38399</v>
      </c>
      <c r="B541" s="348" t="s">
        <v>33432</v>
      </c>
      <c r="C541" s="348" t="s">
        <v>27666</v>
      </c>
      <c r="D541" s="348" t="s">
        <v>27667</v>
      </c>
      <c r="E541" s="372">
        <v>298.27999999999997</v>
      </c>
    </row>
    <row r="542" spans="1:5" x14ac:dyDescent="0.2">
      <c r="A542" s="348">
        <v>735</v>
      </c>
      <c r="B542" s="348" t="s">
        <v>33433</v>
      </c>
      <c r="C542" s="348" t="s">
        <v>27666</v>
      </c>
      <c r="D542" s="348" t="s">
        <v>27667</v>
      </c>
      <c r="E542" s="373">
        <v>2579.94</v>
      </c>
    </row>
    <row r="543" spans="1:5" x14ac:dyDescent="0.2">
      <c r="A543" s="348">
        <v>736</v>
      </c>
      <c r="B543" s="348" t="s">
        <v>33434</v>
      </c>
      <c r="C543" s="348" t="s">
        <v>27666</v>
      </c>
      <c r="D543" s="348" t="s">
        <v>27667</v>
      </c>
      <c r="E543" s="373">
        <v>2169.27</v>
      </c>
    </row>
    <row r="544" spans="1:5" x14ac:dyDescent="0.2">
      <c r="A544" s="348">
        <v>729</v>
      </c>
      <c r="B544" s="348" t="s">
        <v>33435</v>
      </c>
      <c r="C544" s="348" t="s">
        <v>27666</v>
      </c>
      <c r="D544" s="348" t="s">
        <v>27669</v>
      </c>
      <c r="E544" s="372">
        <v>884</v>
      </c>
    </row>
    <row r="545" spans="1:5" x14ac:dyDescent="0.2">
      <c r="A545" s="348">
        <v>39925</v>
      </c>
      <c r="B545" s="348" t="s">
        <v>33436</v>
      </c>
      <c r="C545" s="348" t="s">
        <v>27666</v>
      </c>
      <c r="D545" s="348" t="s">
        <v>27667</v>
      </c>
      <c r="E545" s="373">
        <v>12773.72</v>
      </c>
    </row>
    <row r="546" spans="1:5" x14ac:dyDescent="0.2">
      <c r="A546" s="348">
        <v>731</v>
      </c>
      <c r="B546" s="348" t="s">
        <v>33437</v>
      </c>
      <c r="C546" s="348" t="s">
        <v>27666</v>
      </c>
      <c r="D546" s="348" t="s">
        <v>27667</v>
      </c>
      <c r="E546" s="372">
        <v>860.35</v>
      </c>
    </row>
    <row r="547" spans="1:5" x14ac:dyDescent="0.2">
      <c r="A547" s="348">
        <v>10575</v>
      </c>
      <c r="B547" s="348" t="s">
        <v>33438</v>
      </c>
      <c r="C547" s="348" t="s">
        <v>27666</v>
      </c>
      <c r="D547" s="348" t="s">
        <v>27667</v>
      </c>
      <c r="E547" s="373">
        <v>1342.64</v>
      </c>
    </row>
    <row r="548" spans="1:5" x14ac:dyDescent="0.2">
      <c r="A548" s="348">
        <v>733</v>
      </c>
      <c r="B548" s="348" t="s">
        <v>33439</v>
      </c>
      <c r="C548" s="348" t="s">
        <v>27666</v>
      </c>
      <c r="D548" s="348" t="s">
        <v>27667</v>
      </c>
      <c r="E548" s="373">
        <v>1470.03</v>
      </c>
    </row>
    <row r="549" spans="1:5" x14ac:dyDescent="0.2">
      <c r="A549" s="348">
        <v>732</v>
      </c>
      <c r="B549" s="348" t="s">
        <v>33440</v>
      </c>
      <c r="C549" s="348" t="s">
        <v>27666</v>
      </c>
      <c r="D549" s="348" t="s">
        <v>27667</v>
      </c>
      <c r="E549" s="373">
        <v>1450.26</v>
      </c>
    </row>
    <row r="550" spans="1:5" x14ac:dyDescent="0.2">
      <c r="A550" s="348">
        <v>737</v>
      </c>
      <c r="B550" s="348" t="s">
        <v>33441</v>
      </c>
      <c r="C550" s="348" t="s">
        <v>27666</v>
      </c>
      <c r="D550" s="348" t="s">
        <v>27667</v>
      </c>
      <c r="E550" s="373">
        <v>8132.65</v>
      </c>
    </row>
    <row r="551" spans="1:5" x14ac:dyDescent="0.2">
      <c r="A551" s="348">
        <v>738</v>
      </c>
      <c r="B551" s="348" t="s">
        <v>33442</v>
      </c>
      <c r="C551" s="348" t="s">
        <v>27666</v>
      </c>
      <c r="D551" s="348" t="s">
        <v>27667</v>
      </c>
      <c r="E551" s="373">
        <v>3771.05</v>
      </c>
    </row>
    <row r="552" spans="1:5" x14ac:dyDescent="0.2">
      <c r="A552" s="348">
        <v>740</v>
      </c>
      <c r="B552" s="348" t="s">
        <v>33443</v>
      </c>
      <c r="C552" s="348" t="s">
        <v>27666</v>
      </c>
      <c r="D552" s="348" t="s">
        <v>27667</v>
      </c>
      <c r="E552" s="373">
        <v>7650.69</v>
      </c>
    </row>
    <row r="553" spans="1:5" x14ac:dyDescent="0.2">
      <c r="A553" s="348">
        <v>734</v>
      </c>
      <c r="B553" s="348" t="s">
        <v>33444</v>
      </c>
      <c r="C553" s="348" t="s">
        <v>27666</v>
      </c>
      <c r="D553" s="348" t="s">
        <v>27667</v>
      </c>
      <c r="E553" s="373">
        <v>1554.68</v>
      </c>
    </row>
    <row r="554" spans="1:5" x14ac:dyDescent="0.2">
      <c r="A554" s="348">
        <v>39008</v>
      </c>
      <c r="B554" s="348" t="s">
        <v>33445</v>
      </c>
      <c r="C554" s="348" t="s">
        <v>27666</v>
      </c>
      <c r="D554" s="348" t="s">
        <v>27667</v>
      </c>
      <c r="E554" s="373">
        <v>58757.27</v>
      </c>
    </row>
    <row r="555" spans="1:5" x14ac:dyDescent="0.2">
      <c r="A555" s="348">
        <v>39009</v>
      </c>
      <c r="B555" s="348" t="s">
        <v>33446</v>
      </c>
      <c r="C555" s="348" t="s">
        <v>27666</v>
      </c>
      <c r="D555" s="348" t="s">
        <v>27667</v>
      </c>
      <c r="E555" s="373">
        <v>62951.13</v>
      </c>
    </row>
    <row r="556" spans="1:5" x14ac:dyDescent="0.2">
      <c r="A556" s="348">
        <v>10587</v>
      </c>
      <c r="B556" s="348" t="s">
        <v>33447</v>
      </c>
      <c r="C556" s="348" t="s">
        <v>27666</v>
      </c>
      <c r="D556" s="348" t="s">
        <v>27668</v>
      </c>
      <c r="E556" s="373">
        <v>3335.54</v>
      </c>
    </row>
    <row r="557" spans="1:5" x14ac:dyDescent="0.2">
      <c r="A557" s="348">
        <v>759</v>
      </c>
      <c r="B557" s="348" t="s">
        <v>33448</v>
      </c>
      <c r="C557" s="348" t="s">
        <v>27666</v>
      </c>
      <c r="D557" s="348" t="s">
        <v>27668</v>
      </c>
      <c r="E557" s="373">
        <v>4795.8500000000004</v>
      </c>
    </row>
    <row r="558" spans="1:5" x14ac:dyDescent="0.2">
      <c r="A558" s="348">
        <v>761</v>
      </c>
      <c r="B558" s="348" t="s">
        <v>33449</v>
      </c>
      <c r="C558" s="348" t="s">
        <v>27666</v>
      </c>
      <c r="D558" s="348" t="s">
        <v>27668</v>
      </c>
      <c r="E558" s="373">
        <v>8129.36</v>
      </c>
    </row>
    <row r="559" spans="1:5" x14ac:dyDescent="0.2">
      <c r="A559" s="348">
        <v>750</v>
      </c>
      <c r="B559" s="348" t="s">
        <v>33450</v>
      </c>
      <c r="C559" s="348" t="s">
        <v>27666</v>
      </c>
      <c r="D559" s="348" t="s">
        <v>27668</v>
      </c>
      <c r="E559" s="373">
        <v>7718.18</v>
      </c>
    </row>
    <row r="560" spans="1:5" x14ac:dyDescent="0.2">
      <c r="A560" s="348">
        <v>755</v>
      </c>
      <c r="B560" s="348" t="s">
        <v>33451</v>
      </c>
      <c r="C560" s="348" t="s">
        <v>27666</v>
      </c>
      <c r="D560" s="348" t="s">
        <v>27668</v>
      </c>
      <c r="E560" s="373">
        <v>31671.69</v>
      </c>
    </row>
    <row r="561" spans="1:5" x14ac:dyDescent="0.2">
      <c r="A561" s="348">
        <v>749</v>
      </c>
      <c r="B561" s="348" t="s">
        <v>33452</v>
      </c>
      <c r="C561" s="348" t="s">
        <v>27666</v>
      </c>
      <c r="D561" s="348" t="s">
        <v>27668</v>
      </c>
      <c r="E561" s="373">
        <v>11648.26</v>
      </c>
    </row>
    <row r="562" spans="1:5" x14ac:dyDescent="0.2">
      <c r="A562" s="348">
        <v>756</v>
      </c>
      <c r="B562" s="348" t="s">
        <v>33453</v>
      </c>
      <c r="C562" s="348" t="s">
        <v>27666</v>
      </c>
      <c r="D562" s="348" t="s">
        <v>27668</v>
      </c>
      <c r="E562" s="373">
        <v>34542.22</v>
      </c>
    </row>
    <row r="563" spans="1:5" x14ac:dyDescent="0.2">
      <c r="A563" s="348">
        <v>757</v>
      </c>
      <c r="B563" s="348" t="s">
        <v>33454</v>
      </c>
      <c r="C563" s="348" t="s">
        <v>27666</v>
      </c>
      <c r="D563" s="348" t="s">
        <v>27668</v>
      </c>
      <c r="E563" s="373">
        <v>15684.37</v>
      </c>
    </row>
    <row r="564" spans="1:5" x14ac:dyDescent="0.2">
      <c r="A564" s="348">
        <v>10588</v>
      </c>
      <c r="B564" s="348" t="s">
        <v>33455</v>
      </c>
      <c r="C564" s="348" t="s">
        <v>27666</v>
      </c>
      <c r="D564" s="348" t="s">
        <v>27668</v>
      </c>
      <c r="E564" s="373">
        <v>3462.71</v>
      </c>
    </row>
    <row r="565" spans="1:5" x14ac:dyDescent="0.2">
      <c r="A565" s="348">
        <v>10592</v>
      </c>
      <c r="B565" s="348" t="s">
        <v>33456</v>
      </c>
      <c r="C565" s="348" t="s">
        <v>27666</v>
      </c>
      <c r="D565" s="348" t="s">
        <v>27668</v>
      </c>
      <c r="E565" s="373">
        <v>4182.5</v>
      </c>
    </row>
    <row r="566" spans="1:5" x14ac:dyDescent="0.2">
      <c r="A566" s="348">
        <v>10589</v>
      </c>
      <c r="B566" s="348" t="s">
        <v>33457</v>
      </c>
      <c r="C566" s="348" t="s">
        <v>27666</v>
      </c>
      <c r="D566" s="348" t="s">
        <v>27668</v>
      </c>
      <c r="E566" s="373">
        <v>5618.92</v>
      </c>
    </row>
    <row r="567" spans="1:5" x14ac:dyDescent="0.2">
      <c r="A567" s="348">
        <v>760</v>
      </c>
      <c r="B567" s="348" t="s">
        <v>33458</v>
      </c>
      <c r="C567" s="348" t="s">
        <v>27666</v>
      </c>
      <c r="D567" s="348" t="s">
        <v>27668</v>
      </c>
      <c r="E567" s="373">
        <v>31368.75</v>
      </c>
    </row>
    <row r="568" spans="1:5" x14ac:dyDescent="0.2">
      <c r="A568" s="348">
        <v>751</v>
      </c>
      <c r="B568" s="348" t="s">
        <v>33459</v>
      </c>
      <c r="C568" s="348" t="s">
        <v>27666</v>
      </c>
      <c r="D568" s="348" t="s">
        <v>27668</v>
      </c>
      <c r="E568" s="373">
        <v>4940.57</v>
      </c>
    </row>
    <row r="569" spans="1:5" x14ac:dyDescent="0.2">
      <c r="A569" s="348">
        <v>754</v>
      </c>
      <c r="B569" s="348" t="s">
        <v>33460</v>
      </c>
      <c r="C569" s="348" t="s">
        <v>27666</v>
      </c>
      <c r="D569" s="348" t="s">
        <v>27668</v>
      </c>
      <c r="E569" s="373">
        <v>7842.18</v>
      </c>
    </row>
    <row r="570" spans="1:5" x14ac:dyDescent="0.2">
      <c r="A570" s="348">
        <v>44489</v>
      </c>
      <c r="B570" s="348" t="s">
        <v>33461</v>
      </c>
      <c r="C570" s="348" t="s">
        <v>27666</v>
      </c>
      <c r="D570" s="348" t="s">
        <v>27667</v>
      </c>
      <c r="E570" s="373">
        <v>219762</v>
      </c>
    </row>
    <row r="571" spans="1:5" x14ac:dyDescent="0.2">
      <c r="A571" s="348">
        <v>39917</v>
      </c>
      <c r="B571" s="348" t="s">
        <v>33462</v>
      </c>
      <c r="C571" s="348" t="s">
        <v>27666</v>
      </c>
      <c r="D571" s="348" t="s">
        <v>27667</v>
      </c>
      <c r="E571" s="373">
        <v>90255.41</v>
      </c>
    </row>
    <row r="572" spans="1:5" x14ac:dyDescent="0.2">
      <c r="A572" s="348">
        <v>38167</v>
      </c>
      <c r="B572" s="348" t="s">
        <v>33463</v>
      </c>
      <c r="C572" s="348" t="s">
        <v>27677</v>
      </c>
      <c r="D572" s="348" t="s">
        <v>27667</v>
      </c>
      <c r="E572" s="372">
        <v>26.54</v>
      </c>
    </row>
    <row r="573" spans="1:5" x14ac:dyDescent="0.2">
      <c r="A573" s="348">
        <v>36145</v>
      </c>
      <c r="B573" s="348" t="s">
        <v>33464</v>
      </c>
      <c r="C573" s="348" t="s">
        <v>27677</v>
      </c>
      <c r="D573" s="348" t="s">
        <v>27667</v>
      </c>
      <c r="E573" s="372">
        <v>43.74</v>
      </c>
    </row>
    <row r="574" spans="1:5" x14ac:dyDescent="0.2">
      <c r="A574" s="348">
        <v>12893</v>
      </c>
      <c r="B574" s="348" t="s">
        <v>33465</v>
      </c>
      <c r="C574" s="348" t="s">
        <v>27677</v>
      </c>
      <c r="D574" s="348" t="s">
        <v>27667</v>
      </c>
      <c r="E574" s="372">
        <v>72.91</v>
      </c>
    </row>
    <row r="575" spans="1:5" x14ac:dyDescent="0.2">
      <c r="A575" s="348">
        <v>11685</v>
      </c>
      <c r="B575" s="348" t="s">
        <v>33466</v>
      </c>
      <c r="C575" s="348" t="s">
        <v>27666</v>
      </c>
      <c r="D575" s="348" t="s">
        <v>27667</v>
      </c>
      <c r="E575" s="372">
        <v>28.55</v>
      </c>
    </row>
    <row r="576" spans="1:5" x14ac:dyDescent="0.2">
      <c r="A576" s="348">
        <v>11680</v>
      </c>
      <c r="B576" s="348" t="s">
        <v>33467</v>
      </c>
      <c r="C576" s="348" t="s">
        <v>27666</v>
      </c>
      <c r="D576" s="348" t="s">
        <v>27667</v>
      </c>
      <c r="E576" s="372">
        <v>18.28</v>
      </c>
    </row>
    <row r="577" spans="1:5" x14ac:dyDescent="0.2">
      <c r="A577" s="348">
        <v>11679</v>
      </c>
      <c r="B577" s="348" t="s">
        <v>33468</v>
      </c>
      <c r="C577" s="348" t="s">
        <v>27666</v>
      </c>
      <c r="D577" s="348" t="s">
        <v>27667</v>
      </c>
      <c r="E577" s="372">
        <v>24.79</v>
      </c>
    </row>
    <row r="578" spans="1:5" x14ac:dyDescent="0.2">
      <c r="A578" s="348">
        <v>2512</v>
      </c>
      <c r="B578" s="348" t="s">
        <v>1039</v>
      </c>
      <c r="C578" s="348" t="s">
        <v>27666</v>
      </c>
      <c r="D578" s="348" t="s">
        <v>27668</v>
      </c>
      <c r="E578" s="372">
        <v>41.05</v>
      </c>
    </row>
    <row r="579" spans="1:5" x14ac:dyDescent="0.2">
      <c r="A579" s="348">
        <v>4374</v>
      </c>
      <c r="B579" s="348" t="s">
        <v>33469</v>
      </c>
      <c r="C579" s="348" t="s">
        <v>27666</v>
      </c>
      <c r="D579" s="348" t="s">
        <v>27667</v>
      </c>
      <c r="E579" s="372">
        <v>0.37</v>
      </c>
    </row>
    <row r="580" spans="1:5" x14ac:dyDescent="0.2">
      <c r="A580" s="348">
        <v>7568</v>
      </c>
      <c r="B580" s="348" t="s">
        <v>33470</v>
      </c>
      <c r="C580" s="348" t="s">
        <v>27666</v>
      </c>
      <c r="D580" s="348" t="s">
        <v>27667</v>
      </c>
      <c r="E580" s="372">
        <v>0.61</v>
      </c>
    </row>
    <row r="581" spans="1:5" x14ac:dyDescent="0.2">
      <c r="A581" s="348">
        <v>7584</v>
      </c>
      <c r="B581" s="348" t="s">
        <v>33471</v>
      </c>
      <c r="C581" s="348" t="s">
        <v>27666</v>
      </c>
      <c r="D581" s="348" t="s">
        <v>27667</v>
      </c>
      <c r="E581" s="372">
        <v>0.93</v>
      </c>
    </row>
    <row r="582" spans="1:5" x14ac:dyDescent="0.2">
      <c r="A582" s="348">
        <v>11945</v>
      </c>
      <c r="B582" s="348" t="s">
        <v>33472</v>
      </c>
      <c r="C582" s="348" t="s">
        <v>27666</v>
      </c>
      <c r="D582" s="348" t="s">
        <v>27667</v>
      </c>
      <c r="E582" s="372">
        <v>0.06</v>
      </c>
    </row>
    <row r="583" spans="1:5" x14ac:dyDescent="0.2">
      <c r="A583" s="348">
        <v>11946</v>
      </c>
      <c r="B583" s="348" t="s">
        <v>33473</v>
      </c>
      <c r="C583" s="348" t="s">
        <v>27666</v>
      </c>
      <c r="D583" s="348" t="s">
        <v>27667</v>
      </c>
      <c r="E583" s="372">
        <v>0.06</v>
      </c>
    </row>
    <row r="584" spans="1:5" x14ac:dyDescent="0.2">
      <c r="A584" s="348">
        <v>4375</v>
      </c>
      <c r="B584" s="348" t="s">
        <v>33474</v>
      </c>
      <c r="C584" s="348" t="s">
        <v>27666</v>
      </c>
      <c r="D584" s="348" t="s">
        <v>27669</v>
      </c>
      <c r="E584" s="372">
        <v>0.1</v>
      </c>
    </row>
    <row r="585" spans="1:5" x14ac:dyDescent="0.2">
      <c r="A585" s="348">
        <v>11950</v>
      </c>
      <c r="B585" s="348" t="s">
        <v>33475</v>
      </c>
      <c r="C585" s="348" t="s">
        <v>27666</v>
      </c>
      <c r="D585" s="348" t="s">
        <v>27667</v>
      </c>
      <c r="E585" s="372">
        <v>0.2</v>
      </c>
    </row>
    <row r="586" spans="1:5" x14ac:dyDescent="0.2">
      <c r="A586" s="348">
        <v>4376</v>
      </c>
      <c r="B586" s="348" t="s">
        <v>33476</v>
      </c>
      <c r="C586" s="348" t="s">
        <v>27666</v>
      </c>
      <c r="D586" s="348" t="s">
        <v>27667</v>
      </c>
      <c r="E586" s="372">
        <v>0.19</v>
      </c>
    </row>
    <row r="587" spans="1:5" x14ac:dyDescent="0.2">
      <c r="A587" s="348">
        <v>7583</v>
      </c>
      <c r="B587" s="348" t="s">
        <v>33477</v>
      </c>
      <c r="C587" s="348" t="s">
        <v>27666</v>
      </c>
      <c r="D587" s="348" t="s">
        <v>27667</v>
      </c>
      <c r="E587" s="372">
        <v>0.41</v>
      </c>
    </row>
    <row r="588" spans="1:5" x14ac:dyDescent="0.2">
      <c r="A588" s="348">
        <v>4350</v>
      </c>
      <c r="B588" s="348" t="s">
        <v>33478</v>
      </c>
      <c r="C588" s="348" t="s">
        <v>27666</v>
      </c>
      <c r="D588" s="348" t="s">
        <v>27668</v>
      </c>
      <c r="E588" s="372">
        <v>0.71</v>
      </c>
    </row>
    <row r="589" spans="1:5" x14ac:dyDescent="0.2">
      <c r="A589" s="348">
        <v>44400</v>
      </c>
      <c r="B589" s="348" t="s">
        <v>33479</v>
      </c>
      <c r="C589" s="348" t="s">
        <v>27666</v>
      </c>
      <c r="D589" s="348" t="s">
        <v>27667</v>
      </c>
      <c r="E589" s="372">
        <v>33.81</v>
      </c>
    </row>
    <row r="590" spans="1:5" x14ac:dyDescent="0.2">
      <c r="A590" s="348">
        <v>39886</v>
      </c>
      <c r="B590" s="348" t="s">
        <v>33480</v>
      </c>
      <c r="C590" s="348" t="s">
        <v>27666</v>
      </c>
      <c r="D590" s="348" t="s">
        <v>27668</v>
      </c>
      <c r="E590" s="372">
        <v>5.47</v>
      </c>
    </row>
    <row r="591" spans="1:5" x14ac:dyDescent="0.2">
      <c r="A591" s="348">
        <v>39887</v>
      </c>
      <c r="B591" s="348" t="s">
        <v>33481</v>
      </c>
      <c r="C591" s="348" t="s">
        <v>27666</v>
      </c>
      <c r="D591" s="348" t="s">
        <v>27668</v>
      </c>
      <c r="E591" s="372">
        <v>8.1999999999999993</v>
      </c>
    </row>
    <row r="592" spans="1:5" x14ac:dyDescent="0.2">
      <c r="A592" s="348">
        <v>39888</v>
      </c>
      <c r="B592" s="348" t="s">
        <v>33482</v>
      </c>
      <c r="C592" s="348" t="s">
        <v>27666</v>
      </c>
      <c r="D592" s="348" t="s">
        <v>27668</v>
      </c>
      <c r="E592" s="372">
        <v>18.760000000000002</v>
      </c>
    </row>
    <row r="593" spans="1:5" x14ac:dyDescent="0.2">
      <c r="A593" s="348">
        <v>39890</v>
      </c>
      <c r="B593" s="348" t="s">
        <v>33483</v>
      </c>
      <c r="C593" s="348" t="s">
        <v>27666</v>
      </c>
      <c r="D593" s="348" t="s">
        <v>27668</v>
      </c>
      <c r="E593" s="372">
        <v>32.03</v>
      </c>
    </row>
    <row r="594" spans="1:5" x14ac:dyDescent="0.2">
      <c r="A594" s="348">
        <v>39891</v>
      </c>
      <c r="B594" s="348" t="s">
        <v>33484</v>
      </c>
      <c r="C594" s="348" t="s">
        <v>27666</v>
      </c>
      <c r="D594" s="348" t="s">
        <v>27668</v>
      </c>
      <c r="E594" s="372">
        <v>45.16</v>
      </c>
    </row>
    <row r="595" spans="1:5" x14ac:dyDescent="0.2">
      <c r="A595" s="348">
        <v>39892</v>
      </c>
      <c r="B595" s="348" t="s">
        <v>33485</v>
      </c>
      <c r="C595" s="348" t="s">
        <v>27666</v>
      </c>
      <c r="D595" s="348" t="s">
        <v>27668</v>
      </c>
      <c r="E595" s="372">
        <v>140.76</v>
      </c>
    </row>
    <row r="596" spans="1:5" x14ac:dyDescent="0.2">
      <c r="A596" s="348">
        <v>790</v>
      </c>
      <c r="B596" s="348" t="s">
        <v>33486</v>
      </c>
      <c r="C596" s="348" t="s">
        <v>27666</v>
      </c>
      <c r="D596" s="348" t="s">
        <v>27668</v>
      </c>
      <c r="E596" s="372">
        <v>22.74</v>
      </c>
    </row>
    <row r="597" spans="1:5" x14ac:dyDescent="0.2">
      <c r="A597" s="348">
        <v>766</v>
      </c>
      <c r="B597" s="348" t="s">
        <v>33487</v>
      </c>
      <c r="C597" s="348" t="s">
        <v>27666</v>
      </c>
      <c r="D597" s="348" t="s">
        <v>27668</v>
      </c>
      <c r="E597" s="372">
        <v>22.74</v>
      </c>
    </row>
    <row r="598" spans="1:5" x14ac:dyDescent="0.2">
      <c r="A598" s="348">
        <v>791</v>
      </c>
      <c r="B598" s="348" t="s">
        <v>33488</v>
      </c>
      <c r="C598" s="348" t="s">
        <v>27666</v>
      </c>
      <c r="D598" s="348" t="s">
        <v>27668</v>
      </c>
      <c r="E598" s="372">
        <v>22.74</v>
      </c>
    </row>
    <row r="599" spans="1:5" x14ac:dyDescent="0.2">
      <c r="A599" s="348">
        <v>767</v>
      </c>
      <c r="B599" s="348" t="s">
        <v>33489</v>
      </c>
      <c r="C599" s="348" t="s">
        <v>27666</v>
      </c>
      <c r="D599" s="348" t="s">
        <v>27668</v>
      </c>
      <c r="E599" s="372">
        <v>22.74</v>
      </c>
    </row>
    <row r="600" spans="1:5" x14ac:dyDescent="0.2">
      <c r="A600" s="348">
        <v>768</v>
      </c>
      <c r="B600" s="348" t="s">
        <v>33490</v>
      </c>
      <c r="C600" s="348" t="s">
        <v>27666</v>
      </c>
      <c r="D600" s="348" t="s">
        <v>27668</v>
      </c>
      <c r="E600" s="372">
        <v>17.86</v>
      </c>
    </row>
    <row r="601" spans="1:5" x14ac:dyDescent="0.2">
      <c r="A601" s="348">
        <v>789</v>
      </c>
      <c r="B601" s="348" t="s">
        <v>33491</v>
      </c>
      <c r="C601" s="348" t="s">
        <v>27666</v>
      </c>
      <c r="D601" s="348" t="s">
        <v>27668</v>
      </c>
      <c r="E601" s="372">
        <v>17.47</v>
      </c>
    </row>
    <row r="602" spans="1:5" x14ac:dyDescent="0.2">
      <c r="A602" s="348">
        <v>769</v>
      </c>
      <c r="B602" s="348" t="s">
        <v>33492</v>
      </c>
      <c r="C602" s="348" t="s">
        <v>27666</v>
      </c>
      <c r="D602" s="348" t="s">
        <v>27668</v>
      </c>
      <c r="E602" s="372">
        <v>17.86</v>
      </c>
    </row>
    <row r="603" spans="1:5" x14ac:dyDescent="0.2">
      <c r="A603" s="348">
        <v>770</v>
      </c>
      <c r="B603" s="348" t="s">
        <v>33493</v>
      </c>
      <c r="C603" s="348" t="s">
        <v>27666</v>
      </c>
      <c r="D603" s="348" t="s">
        <v>27668</v>
      </c>
      <c r="E603" s="372">
        <v>6.3</v>
      </c>
    </row>
    <row r="604" spans="1:5" x14ac:dyDescent="0.2">
      <c r="A604" s="348">
        <v>12394</v>
      </c>
      <c r="B604" s="348" t="s">
        <v>33494</v>
      </c>
      <c r="C604" s="348" t="s">
        <v>27666</v>
      </c>
      <c r="D604" s="348" t="s">
        <v>27668</v>
      </c>
      <c r="E604" s="372">
        <v>6.3</v>
      </c>
    </row>
    <row r="605" spans="1:5" x14ac:dyDescent="0.2">
      <c r="A605" s="348">
        <v>764</v>
      </c>
      <c r="B605" s="348" t="s">
        <v>33495</v>
      </c>
      <c r="C605" s="348" t="s">
        <v>27666</v>
      </c>
      <c r="D605" s="348" t="s">
        <v>27668</v>
      </c>
      <c r="E605" s="372">
        <v>10.99</v>
      </c>
    </row>
    <row r="606" spans="1:5" x14ac:dyDescent="0.2">
      <c r="A606" s="348">
        <v>765</v>
      </c>
      <c r="B606" s="348" t="s">
        <v>33496</v>
      </c>
      <c r="C606" s="348" t="s">
        <v>27666</v>
      </c>
      <c r="D606" s="348" t="s">
        <v>27668</v>
      </c>
      <c r="E606" s="372">
        <v>10.99</v>
      </c>
    </row>
    <row r="607" spans="1:5" x14ac:dyDescent="0.2">
      <c r="A607" s="348">
        <v>787</v>
      </c>
      <c r="B607" s="348" t="s">
        <v>33497</v>
      </c>
      <c r="C607" s="348" t="s">
        <v>27666</v>
      </c>
      <c r="D607" s="348" t="s">
        <v>27668</v>
      </c>
      <c r="E607" s="372">
        <v>49.09</v>
      </c>
    </row>
    <row r="608" spans="1:5" x14ac:dyDescent="0.2">
      <c r="A608" s="348">
        <v>774</v>
      </c>
      <c r="B608" s="348" t="s">
        <v>33498</v>
      </c>
      <c r="C608" s="348" t="s">
        <v>27666</v>
      </c>
      <c r="D608" s="348" t="s">
        <v>27668</v>
      </c>
      <c r="E608" s="372">
        <v>49.09</v>
      </c>
    </row>
    <row r="609" spans="1:5" x14ac:dyDescent="0.2">
      <c r="A609" s="348">
        <v>773</v>
      </c>
      <c r="B609" s="348" t="s">
        <v>33499</v>
      </c>
      <c r="C609" s="348" t="s">
        <v>27666</v>
      </c>
      <c r="D609" s="348" t="s">
        <v>27668</v>
      </c>
      <c r="E609" s="372">
        <v>49.09</v>
      </c>
    </row>
    <row r="610" spans="1:5" x14ac:dyDescent="0.2">
      <c r="A610" s="348">
        <v>775</v>
      </c>
      <c r="B610" s="348" t="s">
        <v>33500</v>
      </c>
      <c r="C610" s="348" t="s">
        <v>27666</v>
      </c>
      <c r="D610" s="348" t="s">
        <v>27668</v>
      </c>
      <c r="E610" s="372">
        <v>49.09</v>
      </c>
    </row>
    <row r="611" spans="1:5" x14ac:dyDescent="0.2">
      <c r="A611" s="348">
        <v>788</v>
      </c>
      <c r="B611" s="348" t="s">
        <v>33501</v>
      </c>
      <c r="C611" s="348" t="s">
        <v>27666</v>
      </c>
      <c r="D611" s="348" t="s">
        <v>27668</v>
      </c>
      <c r="E611" s="372">
        <v>30.51</v>
      </c>
    </row>
    <row r="612" spans="1:5" x14ac:dyDescent="0.2">
      <c r="A612" s="348">
        <v>772</v>
      </c>
      <c r="B612" s="348" t="s">
        <v>33502</v>
      </c>
      <c r="C612" s="348" t="s">
        <v>27666</v>
      </c>
      <c r="D612" s="348" t="s">
        <v>27668</v>
      </c>
      <c r="E612" s="372">
        <v>30.51</v>
      </c>
    </row>
    <row r="613" spans="1:5" x14ac:dyDescent="0.2">
      <c r="A613" s="348">
        <v>771</v>
      </c>
      <c r="B613" s="348" t="s">
        <v>33503</v>
      </c>
      <c r="C613" s="348" t="s">
        <v>27666</v>
      </c>
      <c r="D613" s="348" t="s">
        <v>27668</v>
      </c>
      <c r="E613" s="372">
        <v>30.51</v>
      </c>
    </row>
    <row r="614" spans="1:5" x14ac:dyDescent="0.2">
      <c r="A614" s="348">
        <v>779</v>
      </c>
      <c r="B614" s="348" t="s">
        <v>33504</v>
      </c>
      <c r="C614" s="348" t="s">
        <v>27666</v>
      </c>
      <c r="D614" s="348" t="s">
        <v>27668</v>
      </c>
      <c r="E614" s="372">
        <v>7.59</v>
      </c>
    </row>
    <row r="615" spans="1:5" x14ac:dyDescent="0.2">
      <c r="A615" s="348">
        <v>776</v>
      </c>
      <c r="B615" s="348" t="s">
        <v>33505</v>
      </c>
      <c r="C615" s="348" t="s">
        <v>27666</v>
      </c>
      <c r="D615" s="348" t="s">
        <v>27668</v>
      </c>
      <c r="E615" s="372">
        <v>72.37</v>
      </c>
    </row>
    <row r="616" spans="1:5" x14ac:dyDescent="0.2">
      <c r="A616" s="348">
        <v>777</v>
      </c>
      <c r="B616" s="348" t="s">
        <v>33506</v>
      </c>
      <c r="C616" s="348" t="s">
        <v>27666</v>
      </c>
      <c r="D616" s="348" t="s">
        <v>27668</v>
      </c>
      <c r="E616" s="372">
        <v>70.349999999999994</v>
      </c>
    </row>
    <row r="617" spans="1:5" x14ac:dyDescent="0.2">
      <c r="A617" s="348">
        <v>780</v>
      </c>
      <c r="B617" s="348" t="s">
        <v>33507</v>
      </c>
      <c r="C617" s="348" t="s">
        <v>27666</v>
      </c>
      <c r="D617" s="348" t="s">
        <v>27668</v>
      </c>
      <c r="E617" s="372">
        <v>70.7</v>
      </c>
    </row>
    <row r="618" spans="1:5" x14ac:dyDescent="0.2">
      <c r="A618" s="348">
        <v>778</v>
      </c>
      <c r="B618" s="348" t="s">
        <v>33508</v>
      </c>
      <c r="C618" s="348" t="s">
        <v>27666</v>
      </c>
      <c r="D618" s="348" t="s">
        <v>27668</v>
      </c>
      <c r="E618" s="372">
        <v>72.37</v>
      </c>
    </row>
    <row r="619" spans="1:5" x14ac:dyDescent="0.2">
      <c r="A619" s="348">
        <v>781</v>
      </c>
      <c r="B619" s="348" t="s">
        <v>33509</v>
      </c>
      <c r="C619" s="348" t="s">
        <v>27666</v>
      </c>
      <c r="D619" s="348" t="s">
        <v>27668</v>
      </c>
      <c r="E619" s="372">
        <v>133.71</v>
      </c>
    </row>
    <row r="620" spans="1:5" x14ac:dyDescent="0.2">
      <c r="A620" s="348">
        <v>786</v>
      </c>
      <c r="B620" s="348" t="s">
        <v>33510</v>
      </c>
      <c r="C620" s="348" t="s">
        <v>27666</v>
      </c>
      <c r="D620" s="348" t="s">
        <v>27668</v>
      </c>
      <c r="E620" s="372">
        <v>133.71</v>
      </c>
    </row>
    <row r="621" spans="1:5" x14ac:dyDescent="0.2">
      <c r="A621" s="348">
        <v>782</v>
      </c>
      <c r="B621" s="348" t="s">
        <v>33511</v>
      </c>
      <c r="C621" s="348" t="s">
        <v>27666</v>
      </c>
      <c r="D621" s="348" t="s">
        <v>27668</v>
      </c>
      <c r="E621" s="372">
        <v>133.71</v>
      </c>
    </row>
    <row r="622" spans="1:5" x14ac:dyDescent="0.2">
      <c r="A622" s="348">
        <v>783</v>
      </c>
      <c r="B622" s="348" t="s">
        <v>33512</v>
      </c>
      <c r="C622" s="348" t="s">
        <v>27666</v>
      </c>
      <c r="D622" s="348" t="s">
        <v>27668</v>
      </c>
      <c r="E622" s="372">
        <v>365.95</v>
      </c>
    </row>
    <row r="623" spans="1:5" x14ac:dyDescent="0.2">
      <c r="A623" s="348">
        <v>785</v>
      </c>
      <c r="B623" s="348" t="s">
        <v>33513</v>
      </c>
      <c r="C623" s="348" t="s">
        <v>27666</v>
      </c>
      <c r="D623" s="348" t="s">
        <v>27668</v>
      </c>
      <c r="E623" s="372">
        <v>386.66</v>
      </c>
    </row>
    <row r="624" spans="1:5" x14ac:dyDescent="0.2">
      <c r="A624" s="348">
        <v>784</v>
      </c>
      <c r="B624" s="348" t="s">
        <v>33514</v>
      </c>
      <c r="C624" s="348" t="s">
        <v>27666</v>
      </c>
      <c r="D624" s="348" t="s">
        <v>27668</v>
      </c>
      <c r="E624" s="372">
        <v>414.79</v>
      </c>
    </row>
    <row r="625" spans="1:5" x14ac:dyDescent="0.2">
      <c r="A625" s="348">
        <v>828</v>
      </c>
      <c r="B625" s="348" t="s">
        <v>33515</v>
      </c>
      <c r="C625" s="348" t="s">
        <v>27666</v>
      </c>
      <c r="D625" s="348" t="s">
        <v>27667</v>
      </c>
      <c r="E625" s="372">
        <v>0.85</v>
      </c>
    </row>
    <row r="626" spans="1:5" x14ac:dyDescent="0.2">
      <c r="A626" s="348">
        <v>829</v>
      </c>
      <c r="B626" s="348" t="s">
        <v>33516</v>
      </c>
      <c r="C626" s="348" t="s">
        <v>27666</v>
      </c>
      <c r="D626" s="348" t="s">
        <v>27667</v>
      </c>
      <c r="E626" s="372">
        <v>1.37</v>
      </c>
    </row>
    <row r="627" spans="1:5" x14ac:dyDescent="0.2">
      <c r="A627" s="348">
        <v>812</v>
      </c>
      <c r="B627" s="348" t="s">
        <v>33517</v>
      </c>
      <c r="C627" s="348" t="s">
        <v>27666</v>
      </c>
      <c r="D627" s="348" t="s">
        <v>27667</v>
      </c>
      <c r="E627" s="372">
        <v>3.03</v>
      </c>
    </row>
    <row r="628" spans="1:5" x14ac:dyDescent="0.2">
      <c r="A628" s="348">
        <v>819</v>
      </c>
      <c r="B628" s="348" t="s">
        <v>33518</v>
      </c>
      <c r="C628" s="348" t="s">
        <v>27666</v>
      </c>
      <c r="D628" s="348" t="s">
        <v>27667</v>
      </c>
      <c r="E628" s="372">
        <v>5.25</v>
      </c>
    </row>
    <row r="629" spans="1:5" x14ac:dyDescent="0.2">
      <c r="A629" s="348">
        <v>818</v>
      </c>
      <c r="B629" s="348" t="s">
        <v>33519</v>
      </c>
      <c r="C629" s="348" t="s">
        <v>27666</v>
      </c>
      <c r="D629" s="348" t="s">
        <v>27667</v>
      </c>
      <c r="E629" s="372">
        <v>9.8000000000000007</v>
      </c>
    </row>
    <row r="630" spans="1:5" x14ac:dyDescent="0.2">
      <c r="A630" s="348">
        <v>832</v>
      </c>
      <c r="B630" s="348" t="s">
        <v>33520</v>
      </c>
      <c r="C630" s="348" t="s">
        <v>27666</v>
      </c>
      <c r="D630" s="348" t="s">
        <v>27667</v>
      </c>
      <c r="E630" s="372">
        <v>4.05</v>
      </c>
    </row>
    <row r="631" spans="1:5" x14ac:dyDescent="0.2">
      <c r="A631" s="348">
        <v>834</v>
      </c>
      <c r="B631" s="348" t="s">
        <v>33521</v>
      </c>
      <c r="C631" s="348" t="s">
        <v>27666</v>
      </c>
      <c r="D631" s="348" t="s">
        <v>27667</v>
      </c>
      <c r="E631" s="372">
        <v>5.24</v>
      </c>
    </row>
    <row r="632" spans="1:5" x14ac:dyDescent="0.2">
      <c r="A632" s="348">
        <v>813</v>
      </c>
      <c r="B632" s="348" t="s">
        <v>33522</v>
      </c>
      <c r="C632" s="348" t="s">
        <v>27666</v>
      </c>
      <c r="D632" s="348" t="s">
        <v>27667</v>
      </c>
      <c r="E632" s="372">
        <v>6.1</v>
      </c>
    </row>
    <row r="633" spans="1:5" x14ac:dyDescent="0.2">
      <c r="A633" s="348">
        <v>820</v>
      </c>
      <c r="B633" s="348" t="s">
        <v>33523</v>
      </c>
      <c r="C633" s="348" t="s">
        <v>27666</v>
      </c>
      <c r="D633" s="348" t="s">
        <v>27667</v>
      </c>
      <c r="E633" s="372">
        <v>8.2100000000000009</v>
      </c>
    </row>
    <row r="634" spans="1:5" x14ac:dyDescent="0.2">
      <c r="A634" s="348">
        <v>816</v>
      </c>
      <c r="B634" s="348" t="s">
        <v>33524</v>
      </c>
      <c r="C634" s="348" t="s">
        <v>27666</v>
      </c>
      <c r="D634" s="348" t="s">
        <v>27667</v>
      </c>
      <c r="E634" s="372">
        <v>14.63</v>
      </c>
    </row>
    <row r="635" spans="1:5" x14ac:dyDescent="0.2">
      <c r="A635" s="348">
        <v>814</v>
      </c>
      <c r="B635" s="348" t="s">
        <v>33525</v>
      </c>
      <c r="C635" s="348" t="s">
        <v>27666</v>
      </c>
      <c r="D635" s="348" t="s">
        <v>27667</v>
      </c>
      <c r="E635" s="372">
        <v>18.170000000000002</v>
      </c>
    </row>
    <row r="636" spans="1:5" x14ac:dyDescent="0.2">
      <c r="A636" s="348">
        <v>822</v>
      </c>
      <c r="B636" s="348" t="s">
        <v>33526</v>
      </c>
      <c r="C636" s="348" t="s">
        <v>27666</v>
      </c>
      <c r="D636" s="348" t="s">
        <v>27667</v>
      </c>
      <c r="E636" s="372">
        <v>23.72</v>
      </c>
    </row>
    <row r="637" spans="1:5" x14ac:dyDescent="0.2">
      <c r="A637" s="348">
        <v>821</v>
      </c>
      <c r="B637" s="348" t="s">
        <v>33527</v>
      </c>
      <c r="C637" s="348" t="s">
        <v>27666</v>
      </c>
      <c r="D637" s="348" t="s">
        <v>27667</v>
      </c>
      <c r="E637" s="372">
        <v>27.13</v>
      </c>
    </row>
    <row r="638" spans="1:5" x14ac:dyDescent="0.2">
      <c r="A638" s="348">
        <v>20086</v>
      </c>
      <c r="B638" s="348" t="s">
        <v>33528</v>
      </c>
      <c r="C638" s="348" t="s">
        <v>27666</v>
      </c>
      <c r="D638" s="348" t="s">
        <v>27667</v>
      </c>
      <c r="E638" s="372">
        <v>4.5999999999999996</v>
      </c>
    </row>
    <row r="639" spans="1:5" x14ac:dyDescent="0.2">
      <c r="A639" s="348">
        <v>39191</v>
      </c>
      <c r="B639" s="348" t="s">
        <v>33529</v>
      </c>
      <c r="C639" s="348" t="s">
        <v>27666</v>
      </c>
      <c r="D639" s="348" t="s">
        <v>27667</v>
      </c>
      <c r="E639" s="372">
        <v>19.97</v>
      </c>
    </row>
    <row r="640" spans="1:5" x14ac:dyDescent="0.2">
      <c r="A640" s="348">
        <v>39190</v>
      </c>
      <c r="B640" s="348" t="s">
        <v>33530</v>
      </c>
      <c r="C640" s="348" t="s">
        <v>27666</v>
      </c>
      <c r="D640" s="348" t="s">
        <v>27667</v>
      </c>
      <c r="E640" s="372">
        <v>20.86</v>
      </c>
    </row>
    <row r="641" spans="1:5" x14ac:dyDescent="0.2">
      <c r="A641" s="348">
        <v>39189</v>
      </c>
      <c r="B641" s="348" t="s">
        <v>33531</v>
      </c>
      <c r="C641" s="348" t="s">
        <v>27666</v>
      </c>
      <c r="D641" s="348" t="s">
        <v>27667</v>
      </c>
      <c r="E641" s="372">
        <v>22.08</v>
      </c>
    </row>
    <row r="642" spans="1:5" x14ac:dyDescent="0.2">
      <c r="A642" s="348">
        <v>39186</v>
      </c>
      <c r="B642" s="348" t="s">
        <v>33532</v>
      </c>
      <c r="C642" s="348" t="s">
        <v>27666</v>
      </c>
      <c r="D642" s="348" t="s">
        <v>27667</v>
      </c>
      <c r="E642" s="372">
        <v>19.75</v>
      </c>
    </row>
    <row r="643" spans="1:5" x14ac:dyDescent="0.2">
      <c r="A643" s="348">
        <v>39188</v>
      </c>
      <c r="B643" s="348" t="s">
        <v>33533</v>
      </c>
      <c r="C643" s="348" t="s">
        <v>27666</v>
      </c>
      <c r="D643" s="348" t="s">
        <v>27667</v>
      </c>
      <c r="E643" s="372">
        <v>16.25</v>
      </c>
    </row>
    <row r="644" spans="1:5" x14ac:dyDescent="0.2">
      <c r="A644" s="348">
        <v>39187</v>
      </c>
      <c r="B644" s="348" t="s">
        <v>33534</v>
      </c>
      <c r="C644" s="348" t="s">
        <v>27666</v>
      </c>
      <c r="D644" s="348" t="s">
        <v>27667</v>
      </c>
      <c r="E644" s="372">
        <v>17.04</v>
      </c>
    </row>
    <row r="645" spans="1:5" x14ac:dyDescent="0.2">
      <c r="A645" s="348">
        <v>39184</v>
      </c>
      <c r="B645" s="348" t="s">
        <v>33535</v>
      </c>
      <c r="C645" s="348" t="s">
        <v>27666</v>
      </c>
      <c r="D645" s="348" t="s">
        <v>27667</v>
      </c>
      <c r="E645" s="372">
        <v>6.41</v>
      </c>
    </row>
    <row r="646" spans="1:5" x14ac:dyDescent="0.2">
      <c r="A646" s="348">
        <v>39185</v>
      </c>
      <c r="B646" s="348" t="s">
        <v>33536</v>
      </c>
      <c r="C646" s="348" t="s">
        <v>27666</v>
      </c>
      <c r="D646" s="348" t="s">
        <v>27667</v>
      </c>
      <c r="E646" s="372">
        <v>5.84</v>
      </c>
    </row>
    <row r="647" spans="1:5" x14ac:dyDescent="0.2">
      <c r="A647" s="348">
        <v>39198</v>
      </c>
      <c r="B647" s="348" t="s">
        <v>33537</v>
      </c>
      <c r="C647" s="348" t="s">
        <v>27666</v>
      </c>
      <c r="D647" s="348" t="s">
        <v>27667</v>
      </c>
      <c r="E647" s="372">
        <v>65.52</v>
      </c>
    </row>
    <row r="648" spans="1:5" x14ac:dyDescent="0.2">
      <c r="A648" s="348">
        <v>39197</v>
      </c>
      <c r="B648" s="348" t="s">
        <v>33538</v>
      </c>
      <c r="C648" s="348" t="s">
        <v>27666</v>
      </c>
      <c r="D648" s="348" t="s">
        <v>27667</v>
      </c>
      <c r="E648" s="372">
        <v>68.45</v>
      </c>
    </row>
    <row r="649" spans="1:5" x14ac:dyDescent="0.2">
      <c r="A649" s="348">
        <v>39196</v>
      </c>
      <c r="B649" s="348" t="s">
        <v>33539</v>
      </c>
      <c r="C649" s="348" t="s">
        <v>27666</v>
      </c>
      <c r="D649" s="348" t="s">
        <v>27667</v>
      </c>
      <c r="E649" s="372">
        <v>70.59</v>
      </c>
    </row>
    <row r="650" spans="1:5" x14ac:dyDescent="0.2">
      <c r="A650" s="348">
        <v>39199</v>
      </c>
      <c r="B650" s="348" t="s">
        <v>33540</v>
      </c>
      <c r="C650" s="348" t="s">
        <v>27666</v>
      </c>
      <c r="D650" s="348" t="s">
        <v>27667</v>
      </c>
      <c r="E650" s="372">
        <v>63.06</v>
      </c>
    </row>
    <row r="651" spans="1:5" x14ac:dyDescent="0.2">
      <c r="A651" s="348">
        <v>39195</v>
      </c>
      <c r="B651" s="348" t="s">
        <v>33541</v>
      </c>
      <c r="C651" s="348" t="s">
        <v>27666</v>
      </c>
      <c r="D651" s="348" t="s">
        <v>27667</v>
      </c>
      <c r="E651" s="372">
        <v>36.39</v>
      </c>
    </row>
    <row r="652" spans="1:5" x14ac:dyDescent="0.2">
      <c r="A652" s="348">
        <v>39194</v>
      </c>
      <c r="B652" s="348" t="s">
        <v>33542</v>
      </c>
      <c r="C652" s="348" t="s">
        <v>27666</v>
      </c>
      <c r="D652" s="348" t="s">
        <v>27667</v>
      </c>
      <c r="E652" s="372">
        <v>38.950000000000003</v>
      </c>
    </row>
    <row r="653" spans="1:5" x14ac:dyDescent="0.2">
      <c r="A653" s="348">
        <v>39193</v>
      </c>
      <c r="B653" s="348" t="s">
        <v>33543</v>
      </c>
      <c r="C653" s="348" t="s">
        <v>27666</v>
      </c>
      <c r="D653" s="348" t="s">
        <v>27667</v>
      </c>
      <c r="E653" s="372">
        <v>42.69</v>
      </c>
    </row>
    <row r="654" spans="1:5" x14ac:dyDescent="0.2">
      <c r="A654" s="348">
        <v>39192</v>
      </c>
      <c r="B654" s="348" t="s">
        <v>33544</v>
      </c>
      <c r="C654" s="348" t="s">
        <v>27666</v>
      </c>
      <c r="D654" s="348" t="s">
        <v>27667</v>
      </c>
      <c r="E654" s="372">
        <v>44.41</v>
      </c>
    </row>
    <row r="655" spans="1:5" x14ac:dyDescent="0.2">
      <c r="A655" s="348">
        <v>39920</v>
      </c>
      <c r="B655" s="348" t="s">
        <v>33545</v>
      </c>
      <c r="C655" s="348" t="s">
        <v>27666</v>
      </c>
      <c r="D655" s="348" t="s">
        <v>27667</v>
      </c>
      <c r="E655" s="372">
        <v>5.38</v>
      </c>
    </row>
    <row r="656" spans="1:5" x14ac:dyDescent="0.2">
      <c r="A656" s="348">
        <v>39201</v>
      </c>
      <c r="B656" s="348" t="s">
        <v>33546</v>
      </c>
      <c r="C656" s="348" t="s">
        <v>27666</v>
      </c>
      <c r="D656" s="348" t="s">
        <v>27667</v>
      </c>
      <c r="E656" s="372">
        <v>78.34</v>
      </c>
    </row>
    <row r="657" spans="1:5" x14ac:dyDescent="0.2">
      <c r="A657" s="348">
        <v>39200</v>
      </c>
      <c r="B657" s="348" t="s">
        <v>33547</v>
      </c>
      <c r="C657" s="348" t="s">
        <v>27666</v>
      </c>
      <c r="D657" s="348" t="s">
        <v>27667</v>
      </c>
      <c r="E657" s="372">
        <v>78.97</v>
      </c>
    </row>
    <row r="658" spans="1:5" x14ac:dyDescent="0.2">
      <c r="A658" s="348">
        <v>39203</v>
      </c>
      <c r="B658" s="348" t="s">
        <v>33548</v>
      </c>
      <c r="C658" s="348" t="s">
        <v>27666</v>
      </c>
      <c r="D658" s="348" t="s">
        <v>27667</v>
      </c>
      <c r="E658" s="372">
        <v>63.76</v>
      </c>
    </row>
    <row r="659" spans="1:5" x14ac:dyDescent="0.2">
      <c r="A659" s="348">
        <v>39202</v>
      </c>
      <c r="B659" s="348" t="s">
        <v>33549</v>
      </c>
      <c r="C659" s="348" t="s">
        <v>27666</v>
      </c>
      <c r="D659" s="348" t="s">
        <v>27667</v>
      </c>
      <c r="E659" s="372">
        <v>74.900000000000006</v>
      </c>
    </row>
    <row r="660" spans="1:5" x14ac:dyDescent="0.2">
      <c r="A660" s="348">
        <v>39205</v>
      </c>
      <c r="B660" s="348" t="s">
        <v>33550</v>
      </c>
      <c r="C660" s="348" t="s">
        <v>27666</v>
      </c>
      <c r="D660" s="348" t="s">
        <v>27667</v>
      </c>
      <c r="E660" s="372">
        <v>124.97</v>
      </c>
    </row>
    <row r="661" spans="1:5" x14ac:dyDescent="0.2">
      <c r="A661" s="348">
        <v>39204</v>
      </c>
      <c r="B661" s="348" t="s">
        <v>33551</v>
      </c>
      <c r="C661" s="348" t="s">
        <v>27666</v>
      </c>
      <c r="D661" s="348" t="s">
        <v>27667</v>
      </c>
      <c r="E661" s="372">
        <v>127.99</v>
      </c>
    </row>
    <row r="662" spans="1:5" x14ac:dyDescent="0.2">
      <c r="A662" s="348">
        <v>39206</v>
      </c>
      <c r="B662" s="348" t="s">
        <v>33552</v>
      </c>
      <c r="C662" s="348" t="s">
        <v>27666</v>
      </c>
      <c r="D662" s="348" t="s">
        <v>27667</v>
      </c>
      <c r="E662" s="372">
        <v>121.42</v>
      </c>
    </row>
    <row r="663" spans="1:5" x14ac:dyDescent="0.2">
      <c r="A663" s="348">
        <v>798</v>
      </c>
      <c r="B663" s="348" t="s">
        <v>33553</v>
      </c>
      <c r="C663" s="348" t="s">
        <v>27666</v>
      </c>
      <c r="D663" s="348" t="s">
        <v>27667</v>
      </c>
      <c r="E663" s="372">
        <v>1.69</v>
      </c>
    </row>
    <row r="664" spans="1:5" x14ac:dyDescent="0.2">
      <c r="A664" s="348">
        <v>797</v>
      </c>
      <c r="B664" s="348" t="s">
        <v>33554</v>
      </c>
      <c r="C664" s="348" t="s">
        <v>27666</v>
      </c>
      <c r="D664" s="348" t="s">
        <v>27667</v>
      </c>
      <c r="E664" s="372">
        <v>12.28</v>
      </c>
    </row>
    <row r="665" spans="1:5" x14ac:dyDescent="0.2">
      <c r="A665" s="348">
        <v>796</v>
      </c>
      <c r="B665" s="348" t="s">
        <v>33555</v>
      </c>
      <c r="C665" s="348" t="s">
        <v>27666</v>
      </c>
      <c r="D665" s="348" t="s">
        <v>27667</v>
      </c>
      <c r="E665" s="372">
        <v>10.43</v>
      </c>
    </row>
    <row r="666" spans="1:5" x14ac:dyDescent="0.2">
      <c r="A666" s="348">
        <v>799</v>
      </c>
      <c r="B666" s="348" t="s">
        <v>33556</v>
      </c>
      <c r="C666" s="348" t="s">
        <v>27666</v>
      </c>
      <c r="D666" s="348" t="s">
        <v>27667</v>
      </c>
      <c r="E666" s="372">
        <v>5.05</v>
      </c>
    </row>
    <row r="667" spans="1:5" x14ac:dyDescent="0.2">
      <c r="A667" s="348">
        <v>792</v>
      </c>
      <c r="B667" s="348" t="s">
        <v>33557</v>
      </c>
      <c r="C667" s="348" t="s">
        <v>27666</v>
      </c>
      <c r="D667" s="348" t="s">
        <v>27667</v>
      </c>
      <c r="E667" s="372">
        <v>4.8899999999999997</v>
      </c>
    </row>
    <row r="668" spans="1:5" x14ac:dyDescent="0.2">
      <c r="A668" s="348">
        <v>38001</v>
      </c>
      <c r="B668" s="348" t="s">
        <v>33558</v>
      </c>
      <c r="C668" s="348" t="s">
        <v>27666</v>
      </c>
      <c r="D668" s="348" t="s">
        <v>27667</v>
      </c>
      <c r="E668" s="372">
        <v>1.25</v>
      </c>
    </row>
    <row r="669" spans="1:5" x14ac:dyDescent="0.2">
      <c r="A669" s="348">
        <v>38002</v>
      </c>
      <c r="B669" s="348" t="s">
        <v>33559</v>
      </c>
      <c r="C669" s="348" t="s">
        <v>27666</v>
      </c>
      <c r="D669" s="348" t="s">
        <v>27667</v>
      </c>
      <c r="E669" s="372">
        <v>4.3600000000000003</v>
      </c>
    </row>
    <row r="670" spans="1:5" x14ac:dyDescent="0.2">
      <c r="A670" s="348">
        <v>38003</v>
      </c>
      <c r="B670" s="348" t="s">
        <v>33560</v>
      </c>
      <c r="C670" s="348" t="s">
        <v>27666</v>
      </c>
      <c r="D670" s="348" t="s">
        <v>27667</v>
      </c>
      <c r="E670" s="372">
        <v>29.81</v>
      </c>
    </row>
    <row r="671" spans="1:5" x14ac:dyDescent="0.2">
      <c r="A671" s="348">
        <v>38004</v>
      </c>
      <c r="B671" s="348" t="s">
        <v>33561</v>
      </c>
      <c r="C671" s="348" t="s">
        <v>27666</v>
      </c>
      <c r="D671" s="348" t="s">
        <v>27667</v>
      </c>
      <c r="E671" s="372">
        <v>34.29</v>
      </c>
    </row>
    <row r="672" spans="1:5" x14ac:dyDescent="0.2">
      <c r="A672" s="348">
        <v>44263</v>
      </c>
      <c r="B672" s="348" t="s">
        <v>33562</v>
      </c>
      <c r="C672" s="348" t="s">
        <v>27666</v>
      </c>
      <c r="D672" s="348" t="s">
        <v>27667</v>
      </c>
      <c r="E672" s="372">
        <v>61.55</v>
      </c>
    </row>
    <row r="673" spans="1:5" x14ac:dyDescent="0.2">
      <c r="A673" s="348">
        <v>36327</v>
      </c>
      <c r="B673" s="348" t="s">
        <v>33563</v>
      </c>
      <c r="C673" s="348" t="s">
        <v>27666</v>
      </c>
      <c r="D673" s="348" t="s">
        <v>27668</v>
      </c>
      <c r="E673" s="372">
        <v>3.75</v>
      </c>
    </row>
    <row r="674" spans="1:5" x14ac:dyDescent="0.2">
      <c r="A674" s="348">
        <v>38992</v>
      </c>
      <c r="B674" s="348" t="s">
        <v>33564</v>
      </c>
      <c r="C674" s="348" t="s">
        <v>27666</v>
      </c>
      <c r="D674" s="348" t="s">
        <v>27668</v>
      </c>
      <c r="E674" s="372">
        <v>4.5599999999999996</v>
      </c>
    </row>
    <row r="675" spans="1:5" x14ac:dyDescent="0.2">
      <c r="A675" s="348">
        <v>38993</v>
      </c>
      <c r="B675" s="348" t="s">
        <v>33565</v>
      </c>
      <c r="C675" s="348" t="s">
        <v>27666</v>
      </c>
      <c r="D675" s="348" t="s">
        <v>27668</v>
      </c>
      <c r="E675" s="372">
        <v>11.85</v>
      </c>
    </row>
    <row r="676" spans="1:5" x14ac:dyDescent="0.2">
      <c r="A676" s="348">
        <v>44175</v>
      </c>
      <c r="B676" s="348" t="s">
        <v>33566</v>
      </c>
      <c r="C676" s="348" t="s">
        <v>27666</v>
      </c>
      <c r="D676" s="348" t="s">
        <v>27668</v>
      </c>
      <c r="E676" s="372">
        <v>20.68</v>
      </c>
    </row>
    <row r="677" spans="1:5" x14ac:dyDescent="0.2">
      <c r="A677" s="348">
        <v>44177</v>
      </c>
      <c r="B677" s="348" t="s">
        <v>33567</v>
      </c>
      <c r="C677" s="348" t="s">
        <v>27666</v>
      </c>
      <c r="D677" s="348" t="s">
        <v>27668</v>
      </c>
      <c r="E677" s="372">
        <v>15.45</v>
      </c>
    </row>
    <row r="678" spans="1:5" x14ac:dyDescent="0.2">
      <c r="A678" s="348">
        <v>38418</v>
      </c>
      <c r="B678" s="348" t="s">
        <v>33568</v>
      </c>
      <c r="C678" s="348" t="s">
        <v>27666</v>
      </c>
      <c r="D678" s="348" t="s">
        <v>27667</v>
      </c>
      <c r="E678" s="372">
        <v>7.91</v>
      </c>
    </row>
    <row r="679" spans="1:5" x14ac:dyDescent="0.2">
      <c r="A679" s="348">
        <v>39178</v>
      </c>
      <c r="B679" s="348" t="s">
        <v>33569</v>
      </c>
      <c r="C679" s="348" t="s">
        <v>27666</v>
      </c>
      <c r="D679" s="348" t="s">
        <v>27667</v>
      </c>
      <c r="E679" s="372">
        <v>2.16</v>
      </c>
    </row>
    <row r="680" spans="1:5" x14ac:dyDescent="0.2">
      <c r="A680" s="348">
        <v>39177</v>
      </c>
      <c r="B680" s="348" t="s">
        <v>33570</v>
      </c>
      <c r="C680" s="348" t="s">
        <v>27666</v>
      </c>
      <c r="D680" s="348" t="s">
        <v>27667</v>
      </c>
      <c r="E680" s="372">
        <v>1.95</v>
      </c>
    </row>
    <row r="681" spans="1:5" x14ac:dyDescent="0.2">
      <c r="A681" s="348">
        <v>39174</v>
      </c>
      <c r="B681" s="348" t="s">
        <v>33571</v>
      </c>
      <c r="C681" s="348" t="s">
        <v>27666</v>
      </c>
      <c r="D681" s="348" t="s">
        <v>27667</v>
      </c>
      <c r="E681" s="372">
        <v>0.97</v>
      </c>
    </row>
    <row r="682" spans="1:5" x14ac:dyDescent="0.2">
      <c r="A682" s="348">
        <v>39176</v>
      </c>
      <c r="B682" s="348" t="s">
        <v>33572</v>
      </c>
      <c r="C682" s="348" t="s">
        <v>27666</v>
      </c>
      <c r="D682" s="348" t="s">
        <v>27667</v>
      </c>
      <c r="E682" s="372">
        <v>1.28</v>
      </c>
    </row>
    <row r="683" spans="1:5" x14ac:dyDescent="0.2">
      <c r="A683" s="348">
        <v>39180</v>
      </c>
      <c r="B683" s="348" t="s">
        <v>33573</v>
      </c>
      <c r="C683" s="348" t="s">
        <v>27666</v>
      </c>
      <c r="D683" s="348" t="s">
        <v>27667</v>
      </c>
      <c r="E683" s="372">
        <v>5.86</v>
      </c>
    </row>
    <row r="684" spans="1:5" x14ac:dyDescent="0.2">
      <c r="A684" s="348">
        <v>39179</v>
      </c>
      <c r="B684" s="348" t="s">
        <v>33574</v>
      </c>
      <c r="C684" s="348" t="s">
        <v>27666</v>
      </c>
      <c r="D684" s="348" t="s">
        <v>27667</v>
      </c>
      <c r="E684" s="372">
        <v>5.19</v>
      </c>
    </row>
    <row r="685" spans="1:5" x14ac:dyDescent="0.2">
      <c r="A685" s="348">
        <v>39175</v>
      </c>
      <c r="B685" s="348" t="s">
        <v>33575</v>
      </c>
      <c r="C685" s="348" t="s">
        <v>27666</v>
      </c>
      <c r="D685" s="348" t="s">
        <v>27667</v>
      </c>
      <c r="E685" s="372">
        <v>1.19</v>
      </c>
    </row>
    <row r="686" spans="1:5" x14ac:dyDescent="0.2">
      <c r="A686" s="348">
        <v>39217</v>
      </c>
      <c r="B686" s="348" t="s">
        <v>33576</v>
      </c>
      <c r="C686" s="348" t="s">
        <v>27666</v>
      </c>
      <c r="D686" s="348" t="s">
        <v>27667</v>
      </c>
      <c r="E686" s="372">
        <v>0.92</v>
      </c>
    </row>
    <row r="687" spans="1:5" x14ac:dyDescent="0.2">
      <c r="A687" s="348">
        <v>39181</v>
      </c>
      <c r="B687" s="348" t="s">
        <v>33577</v>
      </c>
      <c r="C687" s="348" t="s">
        <v>27666</v>
      </c>
      <c r="D687" s="348" t="s">
        <v>27667</v>
      </c>
      <c r="E687" s="372">
        <v>7.86</v>
      </c>
    </row>
    <row r="688" spans="1:5" x14ac:dyDescent="0.2">
      <c r="A688" s="348">
        <v>39182</v>
      </c>
      <c r="B688" s="348" t="s">
        <v>33578</v>
      </c>
      <c r="C688" s="348" t="s">
        <v>27666</v>
      </c>
      <c r="D688" s="348" t="s">
        <v>27667</v>
      </c>
      <c r="E688" s="372">
        <v>11.06</v>
      </c>
    </row>
    <row r="689" spans="1:5" x14ac:dyDescent="0.2">
      <c r="A689" s="348">
        <v>12616</v>
      </c>
      <c r="B689" s="348" t="s">
        <v>33579</v>
      </c>
      <c r="C689" s="348" t="s">
        <v>27666</v>
      </c>
      <c r="D689" s="348" t="s">
        <v>27667</v>
      </c>
      <c r="E689" s="372">
        <v>24.41</v>
      </c>
    </row>
    <row r="690" spans="1:5" x14ac:dyDescent="0.2">
      <c r="A690" s="348">
        <v>1049</v>
      </c>
      <c r="B690" s="348" t="s">
        <v>33580</v>
      </c>
      <c r="C690" s="348" t="s">
        <v>27666</v>
      </c>
      <c r="D690" s="348" t="s">
        <v>27667</v>
      </c>
      <c r="E690" s="372">
        <v>9.26</v>
      </c>
    </row>
    <row r="691" spans="1:5" x14ac:dyDescent="0.2">
      <c r="A691" s="348">
        <v>1099</v>
      </c>
      <c r="B691" s="348" t="s">
        <v>33581</v>
      </c>
      <c r="C691" s="348" t="s">
        <v>27666</v>
      </c>
      <c r="D691" s="348" t="s">
        <v>27667</v>
      </c>
      <c r="E691" s="372">
        <v>7.08</v>
      </c>
    </row>
    <row r="692" spans="1:5" x14ac:dyDescent="0.2">
      <c r="A692" s="348">
        <v>39678</v>
      </c>
      <c r="B692" s="348" t="s">
        <v>33582</v>
      </c>
      <c r="C692" s="348" t="s">
        <v>27666</v>
      </c>
      <c r="D692" s="348" t="s">
        <v>27667</v>
      </c>
      <c r="E692" s="372">
        <v>2.85</v>
      </c>
    </row>
    <row r="693" spans="1:5" x14ac:dyDescent="0.2">
      <c r="A693" s="348">
        <v>1050</v>
      </c>
      <c r="B693" s="348" t="s">
        <v>33583</v>
      </c>
      <c r="C693" s="348" t="s">
        <v>27666</v>
      </c>
      <c r="D693" s="348" t="s">
        <v>27667</v>
      </c>
      <c r="E693" s="372">
        <v>4.84</v>
      </c>
    </row>
    <row r="694" spans="1:5" x14ac:dyDescent="0.2">
      <c r="A694" s="348">
        <v>1101</v>
      </c>
      <c r="B694" s="348" t="s">
        <v>33584</v>
      </c>
      <c r="C694" s="348" t="s">
        <v>27666</v>
      </c>
      <c r="D694" s="348" t="s">
        <v>27667</v>
      </c>
      <c r="E694" s="372">
        <v>30.54</v>
      </c>
    </row>
    <row r="695" spans="1:5" x14ac:dyDescent="0.2">
      <c r="A695" s="348">
        <v>1100</v>
      </c>
      <c r="B695" s="348" t="s">
        <v>33585</v>
      </c>
      <c r="C695" s="348" t="s">
        <v>27666</v>
      </c>
      <c r="D695" s="348" t="s">
        <v>27667</v>
      </c>
      <c r="E695" s="372">
        <v>15.75</v>
      </c>
    </row>
    <row r="696" spans="1:5" x14ac:dyDescent="0.2">
      <c r="A696" s="348">
        <v>39679</v>
      </c>
      <c r="B696" s="348" t="s">
        <v>33586</v>
      </c>
      <c r="C696" s="348" t="s">
        <v>27666</v>
      </c>
      <c r="D696" s="348" t="s">
        <v>27667</v>
      </c>
      <c r="E696" s="372">
        <v>60.86</v>
      </c>
    </row>
    <row r="697" spans="1:5" x14ac:dyDescent="0.2">
      <c r="A697" s="348">
        <v>1098</v>
      </c>
      <c r="B697" s="348" t="s">
        <v>33587</v>
      </c>
      <c r="C697" s="348" t="s">
        <v>27666</v>
      </c>
      <c r="D697" s="348" t="s">
        <v>27667</v>
      </c>
      <c r="E697" s="372">
        <v>3.78</v>
      </c>
    </row>
    <row r="698" spans="1:5" x14ac:dyDescent="0.2">
      <c r="A698" s="348">
        <v>1102</v>
      </c>
      <c r="B698" s="348" t="s">
        <v>33588</v>
      </c>
      <c r="C698" s="348" t="s">
        <v>27666</v>
      </c>
      <c r="D698" s="348" t="s">
        <v>27667</v>
      </c>
      <c r="E698" s="372">
        <v>45.54</v>
      </c>
    </row>
    <row r="699" spans="1:5" x14ac:dyDescent="0.2">
      <c r="A699" s="348">
        <v>1051</v>
      </c>
      <c r="B699" s="348" t="s">
        <v>33589</v>
      </c>
      <c r="C699" s="348" t="s">
        <v>27666</v>
      </c>
      <c r="D699" s="348" t="s">
        <v>27667</v>
      </c>
      <c r="E699" s="372">
        <v>66.19</v>
      </c>
    </row>
    <row r="700" spans="1:5" x14ac:dyDescent="0.2">
      <c r="A700" s="348">
        <v>37399</v>
      </c>
      <c r="B700" s="348" t="s">
        <v>33590</v>
      </c>
      <c r="C700" s="348" t="s">
        <v>27666</v>
      </c>
      <c r="D700" s="348" t="s">
        <v>27667</v>
      </c>
      <c r="E700" s="372">
        <v>22.04</v>
      </c>
    </row>
    <row r="701" spans="1:5" x14ac:dyDescent="0.2">
      <c r="A701" s="348">
        <v>43834</v>
      </c>
      <c r="B701" s="348" t="s">
        <v>33591</v>
      </c>
      <c r="C701" s="348" t="s">
        <v>27670</v>
      </c>
      <c r="D701" s="348" t="s">
        <v>27667</v>
      </c>
      <c r="E701" s="372">
        <v>16.18</v>
      </c>
    </row>
    <row r="702" spans="1:5" x14ac:dyDescent="0.2">
      <c r="A702" s="348">
        <v>43835</v>
      </c>
      <c r="B702" s="348" t="s">
        <v>33592</v>
      </c>
      <c r="C702" s="348" t="s">
        <v>27670</v>
      </c>
      <c r="D702" s="348" t="s">
        <v>27667</v>
      </c>
      <c r="E702" s="372">
        <v>1.45</v>
      </c>
    </row>
    <row r="703" spans="1:5" x14ac:dyDescent="0.2">
      <c r="A703" s="348">
        <v>43833</v>
      </c>
      <c r="B703" s="348" t="s">
        <v>33593</v>
      </c>
      <c r="C703" s="348" t="s">
        <v>27670</v>
      </c>
      <c r="D703" s="348" t="s">
        <v>27667</v>
      </c>
      <c r="E703" s="372">
        <v>1.5</v>
      </c>
    </row>
    <row r="704" spans="1:5" x14ac:dyDescent="0.2">
      <c r="A704" s="348">
        <v>41955</v>
      </c>
      <c r="B704" s="348" t="s">
        <v>33594</v>
      </c>
      <c r="C704" s="348" t="s">
        <v>27671</v>
      </c>
      <c r="D704" s="348" t="s">
        <v>27667</v>
      </c>
      <c r="E704" s="372">
        <v>89.56</v>
      </c>
    </row>
    <row r="705" spans="1:5" x14ac:dyDescent="0.2">
      <c r="A705" s="348">
        <v>41953</v>
      </c>
      <c r="B705" s="348" t="s">
        <v>33595</v>
      </c>
      <c r="C705" s="348" t="s">
        <v>27671</v>
      </c>
      <c r="D705" s="348" t="s">
        <v>27667</v>
      </c>
      <c r="E705" s="372">
        <v>85.47</v>
      </c>
    </row>
    <row r="706" spans="1:5" x14ac:dyDescent="0.2">
      <c r="A706" s="348">
        <v>41954</v>
      </c>
      <c r="B706" s="348" t="s">
        <v>33596</v>
      </c>
      <c r="C706" s="348" t="s">
        <v>27671</v>
      </c>
      <c r="D706" s="348" t="s">
        <v>27667</v>
      </c>
      <c r="E706" s="372">
        <v>84.66</v>
      </c>
    </row>
    <row r="707" spans="1:5" x14ac:dyDescent="0.2">
      <c r="A707" s="348">
        <v>25004</v>
      </c>
      <c r="B707" s="348" t="s">
        <v>581</v>
      </c>
      <c r="C707" s="348" t="s">
        <v>27671</v>
      </c>
      <c r="D707" s="348" t="s">
        <v>27667</v>
      </c>
      <c r="E707" s="372">
        <v>42.8</v>
      </c>
    </row>
    <row r="708" spans="1:5" x14ac:dyDescent="0.2">
      <c r="A708" s="348">
        <v>25002</v>
      </c>
      <c r="B708" s="348" t="s">
        <v>33597</v>
      </c>
      <c r="C708" s="348" t="s">
        <v>27671</v>
      </c>
      <c r="D708" s="348" t="s">
        <v>27667</v>
      </c>
      <c r="E708" s="372">
        <v>42.8</v>
      </c>
    </row>
    <row r="709" spans="1:5" x14ac:dyDescent="0.2">
      <c r="A709" s="348">
        <v>37409</v>
      </c>
      <c r="B709" s="348" t="s">
        <v>33598</v>
      </c>
      <c r="C709" s="348" t="s">
        <v>27671</v>
      </c>
      <c r="D709" s="348" t="s">
        <v>27667</v>
      </c>
      <c r="E709" s="372">
        <v>42.8</v>
      </c>
    </row>
    <row r="710" spans="1:5" x14ac:dyDescent="0.2">
      <c r="A710" s="348">
        <v>841</v>
      </c>
      <c r="B710" s="348" t="s">
        <v>33599</v>
      </c>
      <c r="C710" s="348" t="s">
        <v>27671</v>
      </c>
      <c r="D710" s="348" t="s">
        <v>27667</v>
      </c>
      <c r="E710" s="372">
        <v>43.33</v>
      </c>
    </row>
    <row r="711" spans="1:5" x14ac:dyDescent="0.2">
      <c r="A711" s="348">
        <v>25005</v>
      </c>
      <c r="B711" s="348" t="s">
        <v>33600</v>
      </c>
      <c r="C711" s="348" t="s">
        <v>27671</v>
      </c>
      <c r="D711" s="348" t="s">
        <v>27667</v>
      </c>
      <c r="E711" s="372">
        <v>46.97</v>
      </c>
    </row>
    <row r="712" spans="1:5" x14ac:dyDescent="0.2">
      <c r="A712" s="348">
        <v>25003</v>
      </c>
      <c r="B712" s="348" t="s">
        <v>33601</v>
      </c>
      <c r="C712" s="348" t="s">
        <v>27671</v>
      </c>
      <c r="D712" s="348" t="s">
        <v>27667</v>
      </c>
      <c r="E712" s="372">
        <v>47.68</v>
      </c>
    </row>
    <row r="713" spans="1:5" x14ac:dyDescent="0.2">
      <c r="A713" s="348">
        <v>37410</v>
      </c>
      <c r="B713" s="348" t="s">
        <v>33602</v>
      </c>
      <c r="C713" s="348" t="s">
        <v>27671</v>
      </c>
      <c r="D713" s="348" t="s">
        <v>27667</v>
      </c>
      <c r="E713" s="372">
        <v>46.97</v>
      </c>
    </row>
    <row r="714" spans="1:5" x14ac:dyDescent="0.2">
      <c r="A714" s="348">
        <v>842</v>
      </c>
      <c r="B714" s="348" t="s">
        <v>33603</v>
      </c>
      <c r="C714" s="348" t="s">
        <v>27671</v>
      </c>
      <c r="D714" s="348" t="s">
        <v>27667</v>
      </c>
      <c r="E714" s="372">
        <v>47.64</v>
      </c>
    </row>
    <row r="715" spans="1:5" x14ac:dyDescent="0.2">
      <c r="A715" s="348">
        <v>44391</v>
      </c>
      <c r="B715" s="348" t="s">
        <v>33604</v>
      </c>
      <c r="C715" s="348" t="s">
        <v>27670</v>
      </c>
      <c r="D715" s="348" t="s">
        <v>27667</v>
      </c>
      <c r="E715" s="372">
        <v>101.51</v>
      </c>
    </row>
    <row r="716" spans="1:5" x14ac:dyDescent="0.2">
      <c r="A716" s="348">
        <v>44388</v>
      </c>
      <c r="B716" s="348" t="s">
        <v>33605</v>
      </c>
      <c r="C716" s="348" t="s">
        <v>27670</v>
      </c>
      <c r="D716" s="348" t="s">
        <v>27667</v>
      </c>
      <c r="E716" s="372">
        <v>2.2000000000000002</v>
      </c>
    </row>
    <row r="717" spans="1:5" x14ac:dyDescent="0.2">
      <c r="A717" s="348">
        <v>44392</v>
      </c>
      <c r="B717" s="348" t="s">
        <v>33606</v>
      </c>
      <c r="C717" s="348" t="s">
        <v>27670</v>
      </c>
      <c r="D717" s="348" t="s">
        <v>27667</v>
      </c>
      <c r="E717" s="372">
        <v>202.11</v>
      </c>
    </row>
    <row r="718" spans="1:5" x14ac:dyDescent="0.2">
      <c r="A718" s="348">
        <v>44390</v>
      </c>
      <c r="B718" s="348" t="s">
        <v>33607</v>
      </c>
      <c r="C718" s="348" t="s">
        <v>27670</v>
      </c>
      <c r="D718" s="348" t="s">
        <v>27667</v>
      </c>
      <c r="E718" s="372">
        <v>42.82</v>
      </c>
    </row>
    <row r="719" spans="1:5" x14ac:dyDescent="0.2">
      <c r="A719" s="348">
        <v>44389</v>
      </c>
      <c r="B719" s="348" t="s">
        <v>33608</v>
      </c>
      <c r="C719" s="348" t="s">
        <v>27670</v>
      </c>
      <c r="D719" s="348" t="s">
        <v>27667</v>
      </c>
      <c r="E719" s="372">
        <v>5.05</v>
      </c>
    </row>
    <row r="720" spans="1:5" x14ac:dyDescent="0.2">
      <c r="A720" s="348">
        <v>862</v>
      </c>
      <c r="B720" s="348" t="s">
        <v>33609</v>
      </c>
      <c r="C720" s="348" t="s">
        <v>27670</v>
      </c>
      <c r="D720" s="348" t="s">
        <v>27667</v>
      </c>
      <c r="E720" s="372">
        <v>9.26</v>
      </c>
    </row>
    <row r="721" spans="1:5" x14ac:dyDescent="0.2">
      <c r="A721" s="348">
        <v>866</v>
      </c>
      <c r="B721" s="348" t="s">
        <v>33610</v>
      </c>
      <c r="C721" s="348" t="s">
        <v>27670</v>
      </c>
      <c r="D721" s="348" t="s">
        <v>27667</v>
      </c>
      <c r="E721" s="372">
        <v>117.69</v>
      </c>
    </row>
    <row r="722" spans="1:5" x14ac:dyDescent="0.2">
      <c r="A722" s="348">
        <v>892</v>
      </c>
      <c r="B722" s="348" t="s">
        <v>33611</v>
      </c>
      <c r="C722" s="348" t="s">
        <v>27670</v>
      </c>
      <c r="D722" s="348" t="s">
        <v>27667</v>
      </c>
      <c r="E722" s="372">
        <v>142.46</v>
      </c>
    </row>
    <row r="723" spans="1:5" x14ac:dyDescent="0.2">
      <c r="A723" s="348">
        <v>857</v>
      </c>
      <c r="B723" s="348" t="s">
        <v>33612</v>
      </c>
      <c r="C723" s="348" t="s">
        <v>27670</v>
      </c>
      <c r="D723" s="348" t="s">
        <v>27667</v>
      </c>
      <c r="E723" s="372">
        <v>15.49</v>
      </c>
    </row>
    <row r="724" spans="1:5" x14ac:dyDescent="0.2">
      <c r="A724" s="348">
        <v>37404</v>
      </c>
      <c r="B724" s="348" t="s">
        <v>33613</v>
      </c>
      <c r="C724" s="348" t="s">
        <v>27670</v>
      </c>
      <c r="D724" s="348" t="s">
        <v>27667</v>
      </c>
      <c r="E724" s="372">
        <v>164.83</v>
      </c>
    </row>
    <row r="725" spans="1:5" x14ac:dyDescent="0.2">
      <c r="A725" s="348">
        <v>868</v>
      </c>
      <c r="B725" s="348" t="s">
        <v>1082</v>
      </c>
      <c r="C725" s="348" t="s">
        <v>27670</v>
      </c>
      <c r="D725" s="348" t="s">
        <v>27667</v>
      </c>
      <c r="E725" s="372">
        <v>22.08</v>
      </c>
    </row>
    <row r="726" spans="1:5" x14ac:dyDescent="0.2">
      <c r="A726" s="348">
        <v>863</v>
      </c>
      <c r="B726" s="348" t="s">
        <v>33614</v>
      </c>
      <c r="C726" s="348" t="s">
        <v>27670</v>
      </c>
      <c r="D726" s="348" t="s">
        <v>27667</v>
      </c>
      <c r="E726" s="372">
        <v>32.520000000000003</v>
      </c>
    </row>
    <row r="727" spans="1:5" x14ac:dyDescent="0.2">
      <c r="A727" s="348">
        <v>867</v>
      </c>
      <c r="B727" s="348" t="s">
        <v>33615</v>
      </c>
      <c r="C727" s="348" t="s">
        <v>27670</v>
      </c>
      <c r="D727" s="348" t="s">
        <v>27667</v>
      </c>
      <c r="E727" s="372">
        <v>46.33</v>
      </c>
    </row>
    <row r="728" spans="1:5" x14ac:dyDescent="0.2">
      <c r="A728" s="348">
        <v>864</v>
      </c>
      <c r="B728" s="348" t="s">
        <v>33616</v>
      </c>
      <c r="C728" s="348" t="s">
        <v>27670</v>
      </c>
      <c r="D728" s="348" t="s">
        <v>27667</v>
      </c>
      <c r="E728" s="372">
        <v>61.19</v>
      </c>
    </row>
    <row r="729" spans="1:5" x14ac:dyDescent="0.2">
      <c r="A729" s="348">
        <v>865</v>
      </c>
      <c r="B729" s="348" t="s">
        <v>33617</v>
      </c>
      <c r="C729" s="348" t="s">
        <v>27670</v>
      </c>
      <c r="D729" s="348" t="s">
        <v>27667</v>
      </c>
      <c r="E729" s="372">
        <v>88.02</v>
      </c>
    </row>
    <row r="730" spans="1:5" x14ac:dyDescent="0.2">
      <c r="A730" s="348">
        <v>993</v>
      </c>
      <c r="B730" s="348" t="s">
        <v>33618</v>
      </c>
      <c r="C730" s="348" t="s">
        <v>27670</v>
      </c>
      <c r="D730" s="348" t="s">
        <v>27667</v>
      </c>
      <c r="E730" s="372">
        <v>1.67</v>
      </c>
    </row>
    <row r="731" spans="1:5" x14ac:dyDescent="0.2">
      <c r="A731" s="348">
        <v>1020</v>
      </c>
      <c r="B731" s="348" t="s">
        <v>33619</v>
      </c>
      <c r="C731" s="348" t="s">
        <v>27670</v>
      </c>
      <c r="D731" s="348" t="s">
        <v>27667</v>
      </c>
      <c r="E731" s="372">
        <v>8.5399999999999991</v>
      </c>
    </row>
    <row r="732" spans="1:5" x14ac:dyDescent="0.2">
      <c r="A732" s="348">
        <v>1017</v>
      </c>
      <c r="B732" s="348" t="s">
        <v>33620</v>
      </c>
      <c r="C732" s="348" t="s">
        <v>27670</v>
      </c>
      <c r="D732" s="348" t="s">
        <v>27667</v>
      </c>
      <c r="E732" s="372">
        <v>104.66</v>
      </c>
    </row>
    <row r="733" spans="1:5" x14ac:dyDescent="0.2">
      <c r="A733" s="348">
        <v>999</v>
      </c>
      <c r="B733" s="348" t="s">
        <v>33621</v>
      </c>
      <c r="C733" s="348" t="s">
        <v>27670</v>
      </c>
      <c r="D733" s="348" t="s">
        <v>27667</v>
      </c>
      <c r="E733" s="372">
        <v>126.79</v>
      </c>
    </row>
    <row r="734" spans="1:5" x14ac:dyDescent="0.2">
      <c r="A734" s="348">
        <v>995</v>
      </c>
      <c r="B734" s="348" t="s">
        <v>33622</v>
      </c>
      <c r="C734" s="348" t="s">
        <v>27670</v>
      </c>
      <c r="D734" s="348" t="s">
        <v>27667</v>
      </c>
      <c r="E734" s="372">
        <v>13.6</v>
      </c>
    </row>
    <row r="735" spans="1:5" x14ac:dyDescent="0.2">
      <c r="A735" s="348">
        <v>1000</v>
      </c>
      <c r="B735" s="348" t="s">
        <v>33623</v>
      </c>
      <c r="C735" s="348" t="s">
        <v>27670</v>
      </c>
      <c r="D735" s="348" t="s">
        <v>27667</v>
      </c>
      <c r="E735" s="372">
        <v>155.74</v>
      </c>
    </row>
    <row r="736" spans="1:5" x14ac:dyDescent="0.2">
      <c r="A736" s="348">
        <v>1022</v>
      </c>
      <c r="B736" s="348" t="s">
        <v>33624</v>
      </c>
      <c r="C736" s="348" t="s">
        <v>27670</v>
      </c>
      <c r="D736" s="348" t="s">
        <v>27667</v>
      </c>
      <c r="E736" s="372">
        <v>2.33</v>
      </c>
    </row>
    <row r="737" spans="1:7" x14ac:dyDescent="0.2">
      <c r="A737" s="348">
        <v>1015</v>
      </c>
      <c r="B737" s="348" t="s">
        <v>33625</v>
      </c>
      <c r="C737" s="348" t="s">
        <v>27670</v>
      </c>
      <c r="D737" s="348" t="s">
        <v>27667</v>
      </c>
      <c r="E737" s="372">
        <v>206.96</v>
      </c>
    </row>
    <row r="738" spans="1:7" x14ac:dyDescent="0.2">
      <c r="A738" s="348">
        <v>996</v>
      </c>
      <c r="B738" s="348" t="s">
        <v>33626</v>
      </c>
      <c r="C738" s="348" t="s">
        <v>27670</v>
      </c>
      <c r="D738" s="348" t="s">
        <v>27667</v>
      </c>
      <c r="E738" s="372">
        <v>21.08</v>
      </c>
    </row>
    <row r="739" spans="1:7" x14ac:dyDescent="0.2">
      <c r="A739" s="348">
        <v>1001</v>
      </c>
      <c r="B739" s="348" t="s">
        <v>33627</v>
      </c>
      <c r="C739" s="348" t="s">
        <v>27670</v>
      </c>
      <c r="D739" s="348" t="s">
        <v>27667</v>
      </c>
      <c r="E739" s="372">
        <v>268.52</v>
      </c>
    </row>
    <row r="740" spans="1:7" x14ac:dyDescent="0.2">
      <c r="A740" s="348">
        <v>1019</v>
      </c>
      <c r="B740" s="348" t="s">
        <v>33628</v>
      </c>
      <c r="C740" s="348" t="s">
        <v>27670</v>
      </c>
      <c r="D740" s="348" t="s">
        <v>27667</v>
      </c>
      <c r="E740" s="372">
        <v>29.8</v>
      </c>
    </row>
    <row r="741" spans="1:7" x14ac:dyDescent="0.2">
      <c r="A741" s="348">
        <v>1021</v>
      </c>
      <c r="B741" s="348" t="s">
        <v>33629</v>
      </c>
      <c r="C741" s="348" t="s">
        <v>27670</v>
      </c>
      <c r="D741" s="348" t="s">
        <v>27667</v>
      </c>
      <c r="E741" s="372">
        <v>3.58</v>
      </c>
    </row>
    <row r="742" spans="1:7" x14ac:dyDescent="0.2">
      <c r="A742" s="348">
        <v>39249</v>
      </c>
      <c r="B742" s="348" t="s">
        <v>33630</v>
      </c>
      <c r="C742" s="348" t="s">
        <v>27670</v>
      </c>
      <c r="D742" s="348" t="s">
        <v>27667</v>
      </c>
      <c r="E742" s="372">
        <v>361.05</v>
      </c>
    </row>
    <row r="743" spans="1:7" x14ac:dyDescent="0.2">
      <c r="A743" s="348">
        <v>1018</v>
      </c>
      <c r="B743" s="348" t="s">
        <v>33631</v>
      </c>
      <c r="C743" s="348" t="s">
        <v>27670</v>
      </c>
      <c r="D743" s="348" t="s">
        <v>27667</v>
      </c>
      <c r="E743" s="372">
        <v>44.06</v>
      </c>
    </row>
    <row r="744" spans="1:7" x14ac:dyDescent="0.2">
      <c r="A744" s="348">
        <v>39250</v>
      </c>
      <c r="B744" s="348" t="s">
        <v>33632</v>
      </c>
      <c r="C744" s="348" t="s">
        <v>27670</v>
      </c>
      <c r="D744" s="348" t="s">
        <v>27667</v>
      </c>
      <c r="E744" s="372">
        <v>431.89</v>
      </c>
    </row>
    <row r="745" spans="1:7" x14ac:dyDescent="0.2">
      <c r="A745" s="348">
        <v>994</v>
      </c>
      <c r="B745" s="348" t="s">
        <v>33633</v>
      </c>
      <c r="C745" s="348" t="s">
        <v>27670</v>
      </c>
      <c r="D745" s="348" t="s">
        <v>27667</v>
      </c>
      <c r="E745" s="372">
        <v>5.21</v>
      </c>
    </row>
    <row r="746" spans="1:7" x14ac:dyDescent="0.2">
      <c r="A746" s="348">
        <v>977</v>
      </c>
      <c r="B746" s="348" t="s">
        <v>33634</v>
      </c>
      <c r="C746" s="348" t="s">
        <v>27670</v>
      </c>
      <c r="D746" s="348" t="s">
        <v>27667</v>
      </c>
      <c r="E746" s="372">
        <v>61.64</v>
      </c>
    </row>
    <row r="747" spans="1:7" x14ac:dyDescent="0.2">
      <c r="A747" s="348">
        <v>998</v>
      </c>
      <c r="B747" s="348" t="s">
        <v>33635</v>
      </c>
      <c r="C747" s="348" t="s">
        <v>27670</v>
      </c>
      <c r="D747" s="348" t="s">
        <v>27667</v>
      </c>
      <c r="E747" s="372">
        <v>80.03</v>
      </c>
    </row>
    <row r="748" spans="1:7" x14ac:dyDescent="0.2">
      <c r="A748" s="348">
        <v>39251</v>
      </c>
      <c r="B748" s="348" t="s">
        <v>33636</v>
      </c>
      <c r="C748" s="348" t="s">
        <v>27670</v>
      </c>
      <c r="D748" s="348" t="s">
        <v>27667</v>
      </c>
      <c r="E748" s="372">
        <v>0.57999999999999996</v>
      </c>
    </row>
    <row r="749" spans="1:7" x14ac:dyDescent="0.2">
      <c r="A749" s="348">
        <v>1011</v>
      </c>
      <c r="B749" s="348" t="s">
        <v>33637</v>
      </c>
      <c r="C749" s="348" t="s">
        <v>27670</v>
      </c>
      <c r="D749" s="348" t="s">
        <v>27667</v>
      </c>
      <c r="E749" s="372">
        <v>0.79</v>
      </c>
    </row>
    <row r="750" spans="1:7" x14ac:dyDescent="0.2">
      <c r="A750" s="348">
        <v>39252</v>
      </c>
      <c r="B750" s="348" t="s">
        <v>33638</v>
      </c>
      <c r="C750" s="348" t="s">
        <v>27670</v>
      </c>
      <c r="D750" s="348" t="s">
        <v>27667</v>
      </c>
      <c r="E750" s="372">
        <v>1.03</v>
      </c>
      <c r="G750" s="95">
        <f>E734*3+E748</f>
        <v>41.38</v>
      </c>
    </row>
    <row r="751" spans="1:7" x14ac:dyDescent="0.2">
      <c r="A751" s="348">
        <v>1013</v>
      </c>
      <c r="B751" s="348" t="s">
        <v>33639</v>
      </c>
      <c r="C751" s="348" t="s">
        <v>27670</v>
      </c>
      <c r="D751" s="348" t="s">
        <v>27667</v>
      </c>
      <c r="E751" s="372">
        <v>1.24</v>
      </c>
    </row>
    <row r="752" spans="1:7" x14ac:dyDescent="0.2">
      <c r="A752" s="348">
        <v>980</v>
      </c>
      <c r="B752" s="348" t="s">
        <v>33640</v>
      </c>
      <c r="C752" s="348" t="s">
        <v>27670</v>
      </c>
      <c r="D752" s="348" t="s">
        <v>27667</v>
      </c>
      <c r="E752" s="372">
        <v>8.9499999999999993</v>
      </c>
    </row>
    <row r="753" spans="1:5" x14ac:dyDescent="0.2">
      <c r="A753" s="348">
        <v>39237</v>
      </c>
      <c r="B753" s="348" t="s">
        <v>33641</v>
      </c>
      <c r="C753" s="348" t="s">
        <v>27670</v>
      </c>
      <c r="D753" s="348" t="s">
        <v>27667</v>
      </c>
      <c r="E753" s="372">
        <v>95.28</v>
      </c>
    </row>
    <row r="754" spans="1:5" x14ac:dyDescent="0.2">
      <c r="A754" s="348">
        <v>39238</v>
      </c>
      <c r="B754" s="348" t="s">
        <v>33642</v>
      </c>
      <c r="C754" s="348" t="s">
        <v>27670</v>
      </c>
      <c r="D754" s="348" t="s">
        <v>27667</v>
      </c>
      <c r="E754" s="372">
        <v>120.16</v>
      </c>
    </row>
    <row r="755" spans="1:5" x14ac:dyDescent="0.2">
      <c r="A755" s="348">
        <v>979</v>
      </c>
      <c r="B755" s="348" t="s">
        <v>33643</v>
      </c>
      <c r="C755" s="348" t="s">
        <v>27670</v>
      </c>
      <c r="D755" s="348" t="s">
        <v>27667</v>
      </c>
      <c r="E755" s="372">
        <v>12.79</v>
      </c>
    </row>
    <row r="756" spans="1:5" x14ac:dyDescent="0.2">
      <c r="A756" s="348">
        <v>39239</v>
      </c>
      <c r="B756" s="348" t="s">
        <v>33644</v>
      </c>
      <c r="C756" s="348" t="s">
        <v>27670</v>
      </c>
      <c r="D756" s="348" t="s">
        <v>27667</v>
      </c>
      <c r="E756" s="372">
        <v>145.16999999999999</v>
      </c>
    </row>
    <row r="757" spans="1:5" x14ac:dyDescent="0.2">
      <c r="A757" s="348">
        <v>1014</v>
      </c>
      <c r="B757" s="348" t="s">
        <v>33645</v>
      </c>
      <c r="C757" s="348" t="s">
        <v>27670</v>
      </c>
      <c r="D757" s="348" t="s">
        <v>27667</v>
      </c>
      <c r="E757" s="372">
        <v>1.96</v>
      </c>
    </row>
    <row r="758" spans="1:5" x14ac:dyDescent="0.2">
      <c r="A758" s="348">
        <v>39240</v>
      </c>
      <c r="B758" s="348" t="s">
        <v>33646</v>
      </c>
      <c r="C758" s="348" t="s">
        <v>27670</v>
      </c>
      <c r="D758" s="348" t="s">
        <v>27667</v>
      </c>
      <c r="E758" s="372">
        <v>190.94</v>
      </c>
    </row>
    <row r="759" spans="1:5" x14ac:dyDescent="0.2">
      <c r="A759" s="348">
        <v>39232</v>
      </c>
      <c r="B759" s="348" t="s">
        <v>33647</v>
      </c>
      <c r="C759" s="348" t="s">
        <v>27670</v>
      </c>
      <c r="D759" s="348" t="s">
        <v>27667</v>
      </c>
      <c r="E759" s="372">
        <v>20.04</v>
      </c>
    </row>
    <row r="760" spans="1:5" x14ac:dyDescent="0.2">
      <c r="A760" s="348">
        <v>39233</v>
      </c>
      <c r="B760" s="348" t="s">
        <v>33648</v>
      </c>
      <c r="C760" s="348" t="s">
        <v>27670</v>
      </c>
      <c r="D760" s="348" t="s">
        <v>27667</v>
      </c>
      <c r="E760" s="372">
        <v>29.21</v>
      </c>
    </row>
    <row r="761" spans="1:5" x14ac:dyDescent="0.2">
      <c r="A761" s="348">
        <v>981</v>
      </c>
      <c r="B761" s="348" t="s">
        <v>33649</v>
      </c>
      <c r="C761" s="348" t="s">
        <v>27670</v>
      </c>
      <c r="D761" s="348" t="s">
        <v>27669</v>
      </c>
      <c r="E761" s="372">
        <v>3.26</v>
      </c>
    </row>
    <row r="762" spans="1:5" x14ac:dyDescent="0.2">
      <c r="A762" s="348">
        <v>39234</v>
      </c>
      <c r="B762" s="348" t="s">
        <v>33650</v>
      </c>
      <c r="C762" s="348" t="s">
        <v>27670</v>
      </c>
      <c r="D762" s="348" t="s">
        <v>27667</v>
      </c>
      <c r="E762" s="372">
        <v>40.65</v>
      </c>
    </row>
    <row r="763" spans="1:5" x14ac:dyDescent="0.2">
      <c r="A763" s="348">
        <v>982</v>
      </c>
      <c r="B763" s="348" t="s">
        <v>33651</v>
      </c>
      <c r="C763" s="348" t="s">
        <v>27670</v>
      </c>
      <c r="D763" s="348" t="s">
        <v>27667</v>
      </c>
      <c r="E763" s="372">
        <v>4.68</v>
      </c>
    </row>
    <row r="764" spans="1:5" x14ac:dyDescent="0.2">
      <c r="A764" s="348">
        <v>39235</v>
      </c>
      <c r="B764" s="348" t="s">
        <v>33652</v>
      </c>
      <c r="C764" s="348" t="s">
        <v>27670</v>
      </c>
      <c r="D764" s="348" t="s">
        <v>27667</v>
      </c>
      <c r="E764" s="372">
        <v>59.96</v>
      </c>
    </row>
    <row r="765" spans="1:5" x14ac:dyDescent="0.2">
      <c r="A765" s="348">
        <v>39236</v>
      </c>
      <c r="B765" s="348" t="s">
        <v>33653</v>
      </c>
      <c r="C765" s="348" t="s">
        <v>27670</v>
      </c>
      <c r="D765" s="348" t="s">
        <v>27667</v>
      </c>
      <c r="E765" s="372">
        <v>79.47</v>
      </c>
    </row>
    <row r="766" spans="1:5" x14ac:dyDescent="0.2">
      <c r="A766" s="348">
        <v>990</v>
      </c>
      <c r="B766" s="348" t="s">
        <v>33654</v>
      </c>
      <c r="C766" s="348" t="s">
        <v>27670</v>
      </c>
      <c r="D766" s="348" t="s">
        <v>27667</v>
      </c>
      <c r="E766" s="372">
        <v>141.01</v>
      </c>
    </row>
    <row r="767" spans="1:5" x14ac:dyDescent="0.2">
      <c r="A767" s="348">
        <v>39241</v>
      </c>
      <c r="B767" s="348" t="s">
        <v>33655</v>
      </c>
      <c r="C767" s="348" t="s">
        <v>27670</v>
      </c>
      <c r="D767" s="348" t="s">
        <v>27667</v>
      </c>
      <c r="E767" s="372">
        <v>13.88</v>
      </c>
    </row>
    <row r="768" spans="1:5" x14ac:dyDescent="0.2">
      <c r="A768" s="348">
        <v>1005</v>
      </c>
      <c r="B768" s="348" t="s">
        <v>33656</v>
      </c>
      <c r="C768" s="348" t="s">
        <v>27670</v>
      </c>
      <c r="D768" s="348" t="s">
        <v>27667</v>
      </c>
      <c r="E768" s="372">
        <v>175.56</v>
      </c>
    </row>
    <row r="769" spans="1:5" x14ac:dyDescent="0.2">
      <c r="A769" s="348">
        <v>991</v>
      </c>
      <c r="B769" s="348" t="s">
        <v>33657</v>
      </c>
      <c r="C769" s="348" t="s">
        <v>27670</v>
      </c>
      <c r="D769" s="348" t="s">
        <v>27667</v>
      </c>
      <c r="E769" s="372">
        <v>229.95</v>
      </c>
    </row>
    <row r="770" spans="1:5" x14ac:dyDescent="0.2">
      <c r="A770" s="348">
        <v>986</v>
      </c>
      <c r="B770" s="348" t="s">
        <v>33658</v>
      </c>
      <c r="C770" s="348" t="s">
        <v>27670</v>
      </c>
      <c r="D770" s="348" t="s">
        <v>27667</v>
      </c>
      <c r="E770" s="372">
        <v>21.93</v>
      </c>
    </row>
    <row r="771" spans="1:5" x14ac:dyDescent="0.2">
      <c r="A771" s="348">
        <v>987</v>
      </c>
      <c r="B771" s="348" t="s">
        <v>33659</v>
      </c>
      <c r="C771" s="348" t="s">
        <v>27670</v>
      </c>
      <c r="D771" s="348" t="s">
        <v>27667</v>
      </c>
      <c r="E771" s="372">
        <v>30.02</v>
      </c>
    </row>
    <row r="772" spans="1:5" x14ac:dyDescent="0.2">
      <c r="A772" s="348">
        <v>1007</v>
      </c>
      <c r="B772" s="348" t="s">
        <v>33660</v>
      </c>
      <c r="C772" s="348" t="s">
        <v>27670</v>
      </c>
      <c r="D772" s="348" t="s">
        <v>27667</v>
      </c>
      <c r="E772" s="372">
        <v>41.56</v>
      </c>
    </row>
    <row r="773" spans="1:5" x14ac:dyDescent="0.2">
      <c r="A773" s="348">
        <v>1008</v>
      </c>
      <c r="B773" s="348" t="s">
        <v>33661</v>
      </c>
      <c r="C773" s="348" t="s">
        <v>27670</v>
      </c>
      <c r="D773" s="348" t="s">
        <v>27667</v>
      </c>
      <c r="E773" s="372">
        <v>5.27</v>
      </c>
    </row>
    <row r="774" spans="1:5" x14ac:dyDescent="0.2">
      <c r="A774" s="348">
        <v>988</v>
      </c>
      <c r="B774" s="348" t="s">
        <v>33662</v>
      </c>
      <c r="C774" s="348" t="s">
        <v>27670</v>
      </c>
      <c r="D774" s="348" t="s">
        <v>27667</v>
      </c>
      <c r="E774" s="372">
        <v>57.3</v>
      </c>
    </row>
    <row r="775" spans="1:5" x14ac:dyDescent="0.2">
      <c r="A775" s="348">
        <v>989</v>
      </c>
      <c r="B775" s="348" t="s">
        <v>33663</v>
      </c>
      <c r="C775" s="348" t="s">
        <v>27670</v>
      </c>
      <c r="D775" s="348" t="s">
        <v>27667</v>
      </c>
      <c r="E775" s="372">
        <v>79.099999999999994</v>
      </c>
    </row>
    <row r="776" spans="1:5" x14ac:dyDescent="0.2">
      <c r="A776" s="348">
        <v>1006</v>
      </c>
      <c r="B776" s="348" t="s">
        <v>33664</v>
      </c>
      <c r="C776" s="348" t="s">
        <v>27670</v>
      </c>
      <c r="D776" s="348" t="s">
        <v>27667</v>
      </c>
      <c r="E776" s="372">
        <v>106.04</v>
      </c>
    </row>
    <row r="777" spans="1:5" x14ac:dyDescent="0.2">
      <c r="A777" s="348">
        <v>43972</v>
      </c>
      <c r="B777" s="348" t="s">
        <v>33665</v>
      </c>
      <c r="C777" s="348" t="s">
        <v>27670</v>
      </c>
      <c r="D777" s="348" t="s">
        <v>27667</v>
      </c>
      <c r="E777" s="372">
        <v>3.09</v>
      </c>
    </row>
    <row r="778" spans="1:5" x14ac:dyDescent="0.2">
      <c r="A778" s="348">
        <v>43971</v>
      </c>
      <c r="B778" s="348" t="s">
        <v>33666</v>
      </c>
      <c r="C778" s="348" t="s">
        <v>27670</v>
      </c>
      <c r="D778" s="348" t="s">
        <v>27669</v>
      </c>
      <c r="E778" s="372">
        <v>2.36</v>
      </c>
    </row>
    <row r="779" spans="1:5" x14ac:dyDescent="0.2">
      <c r="A779" s="348">
        <v>39598</v>
      </c>
      <c r="B779" s="348" t="s">
        <v>33667</v>
      </c>
      <c r="C779" s="348" t="s">
        <v>27670</v>
      </c>
      <c r="D779" s="348" t="s">
        <v>27667</v>
      </c>
      <c r="E779" s="372">
        <v>4.37</v>
      </c>
    </row>
    <row r="780" spans="1:5" x14ac:dyDescent="0.2">
      <c r="A780" s="348">
        <v>43973</v>
      </c>
      <c r="B780" s="348" t="s">
        <v>33668</v>
      </c>
      <c r="C780" s="348" t="s">
        <v>27670</v>
      </c>
      <c r="D780" s="348" t="s">
        <v>27667</v>
      </c>
      <c r="E780" s="372">
        <v>3.23</v>
      </c>
    </row>
    <row r="781" spans="1:5" x14ac:dyDescent="0.2">
      <c r="A781" s="348">
        <v>39599</v>
      </c>
      <c r="B781" s="348" t="s">
        <v>33669</v>
      </c>
      <c r="C781" s="348" t="s">
        <v>27670</v>
      </c>
      <c r="D781" s="348" t="s">
        <v>27667</v>
      </c>
      <c r="E781" s="372">
        <v>6.29</v>
      </c>
    </row>
    <row r="782" spans="1:5" x14ac:dyDescent="0.2">
      <c r="A782" s="348">
        <v>43832</v>
      </c>
      <c r="B782" s="348" t="s">
        <v>33670</v>
      </c>
      <c r="C782" s="348" t="s">
        <v>27670</v>
      </c>
      <c r="D782" s="348" t="s">
        <v>27667</v>
      </c>
      <c r="E782" s="372">
        <v>16.579999999999998</v>
      </c>
    </row>
    <row r="783" spans="1:5" x14ac:dyDescent="0.2">
      <c r="A783" s="348">
        <v>34602</v>
      </c>
      <c r="B783" s="348" t="s">
        <v>33671</v>
      </c>
      <c r="C783" s="348" t="s">
        <v>27670</v>
      </c>
      <c r="D783" s="348" t="s">
        <v>27667</v>
      </c>
      <c r="E783" s="372">
        <v>3.63</v>
      </c>
    </row>
    <row r="784" spans="1:5" x14ac:dyDescent="0.2">
      <c r="A784" s="348">
        <v>34607</v>
      </c>
      <c r="B784" s="348" t="s">
        <v>33672</v>
      </c>
      <c r="C784" s="348" t="s">
        <v>27670</v>
      </c>
      <c r="D784" s="348" t="s">
        <v>27667</v>
      </c>
      <c r="E784" s="372">
        <v>8.89</v>
      </c>
    </row>
    <row r="785" spans="1:5" x14ac:dyDescent="0.2">
      <c r="A785" s="348">
        <v>34609</v>
      </c>
      <c r="B785" s="348" t="s">
        <v>33673</v>
      </c>
      <c r="C785" s="348" t="s">
        <v>27670</v>
      </c>
      <c r="D785" s="348" t="s">
        <v>27667</v>
      </c>
      <c r="E785" s="372">
        <v>12.93</v>
      </c>
    </row>
    <row r="786" spans="1:5" x14ac:dyDescent="0.2">
      <c r="A786" s="348">
        <v>34618</v>
      </c>
      <c r="B786" s="348" t="s">
        <v>33674</v>
      </c>
      <c r="C786" s="348" t="s">
        <v>27670</v>
      </c>
      <c r="D786" s="348" t="s">
        <v>27667</v>
      </c>
      <c r="E786" s="372">
        <v>4.9400000000000004</v>
      </c>
    </row>
    <row r="787" spans="1:5" x14ac:dyDescent="0.2">
      <c r="A787" s="348">
        <v>34621</v>
      </c>
      <c r="B787" s="348" t="s">
        <v>33675</v>
      </c>
      <c r="C787" s="348" t="s">
        <v>27670</v>
      </c>
      <c r="D787" s="348" t="s">
        <v>27667</v>
      </c>
      <c r="E787" s="372">
        <v>12.26</v>
      </c>
    </row>
    <row r="788" spans="1:5" x14ac:dyDescent="0.2">
      <c r="A788" s="348">
        <v>34622</v>
      </c>
      <c r="B788" s="348" t="s">
        <v>33676</v>
      </c>
      <c r="C788" s="348" t="s">
        <v>27670</v>
      </c>
      <c r="D788" s="348" t="s">
        <v>27667</v>
      </c>
      <c r="E788" s="372">
        <v>18.21</v>
      </c>
    </row>
    <row r="789" spans="1:5" x14ac:dyDescent="0.2">
      <c r="A789" s="348">
        <v>34624</v>
      </c>
      <c r="B789" s="348" t="s">
        <v>33677</v>
      </c>
      <c r="C789" s="348" t="s">
        <v>27670</v>
      </c>
      <c r="D789" s="348" t="s">
        <v>27667</v>
      </c>
      <c r="E789" s="372">
        <v>6.6</v>
      </c>
    </row>
    <row r="790" spans="1:5" x14ac:dyDescent="0.2">
      <c r="A790" s="348">
        <v>34627</v>
      </c>
      <c r="B790" s="348" t="s">
        <v>33678</v>
      </c>
      <c r="C790" s="348" t="s">
        <v>27670</v>
      </c>
      <c r="D790" s="348" t="s">
        <v>27667</v>
      </c>
      <c r="E790" s="372">
        <v>15.92</v>
      </c>
    </row>
    <row r="791" spans="1:5" x14ac:dyDescent="0.2">
      <c r="A791" s="348">
        <v>34629</v>
      </c>
      <c r="B791" s="348" t="s">
        <v>33679</v>
      </c>
      <c r="C791" s="348" t="s">
        <v>27670</v>
      </c>
      <c r="D791" s="348" t="s">
        <v>27667</v>
      </c>
      <c r="E791" s="372">
        <v>24.33</v>
      </c>
    </row>
    <row r="792" spans="1:5" x14ac:dyDescent="0.2">
      <c r="A792" s="348">
        <v>39257</v>
      </c>
      <c r="B792" s="348" t="s">
        <v>33680</v>
      </c>
      <c r="C792" s="348" t="s">
        <v>27670</v>
      </c>
      <c r="D792" s="348" t="s">
        <v>27667</v>
      </c>
      <c r="E792" s="372">
        <v>4.95</v>
      </c>
    </row>
    <row r="793" spans="1:5" x14ac:dyDescent="0.2">
      <c r="A793" s="348">
        <v>39261</v>
      </c>
      <c r="B793" s="348" t="s">
        <v>33681</v>
      </c>
      <c r="C793" s="348" t="s">
        <v>27670</v>
      </c>
      <c r="D793" s="348" t="s">
        <v>27667</v>
      </c>
      <c r="E793" s="372">
        <v>28.35</v>
      </c>
    </row>
    <row r="794" spans="1:5" x14ac:dyDescent="0.2">
      <c r="A794" s="348">
        <v>39268</v>
      </c>
      <c r="B794" s="348" t="s">
        <v>33682</v>
      </c>
      <c r="C794" s="348" t="s">
        <v>27670</v>
      </c>
      <c r="D794" s="348" t="s">
        <v>27667</v>
      </c>
      <c r="E794" s="372">
        <v>443.1</v>
      </c>
    </row>
    <row r="795" spans="1:5" x14ac:dyDescent="0.2">
      <c r="A795" s="348">
        <v>39262</v>
      </c>
      <c r="B795" s="348" t="s">
        <v>33683</v>
      </c>
      <c r="C795" s="348" t="s">
        <v>27670</v>
      </c>
      <c r="D795" s="348" t="s">
        <v>27667</v>
      </c>
      <c r="E795" s="372">
        <v>45.14</v>
      </c>
    </row>
    <row r="796" spans="1:5" x14ac:dyDescent="0.2">
      <c r="A796" s="348">
        <v>39258</v>
      </c>
      <c r="B796" s="348" t="s">
        <v>33684</v>
      </c>
      <c r="C796" s="348" t="s">
        <v>27670</v>
      </c>
      <c r="D796" s="348" t="s">
        <v>27667</v>
      </c>
      <c r="E796" s="372">
        <v>7.46</v>
      </c>
    </row>
    <row r="797" spans="1:5" x14ac:dyDescent="0.2">
      <c r="A797" s="348">
        <v>39263</v>
      </c>
      <c r="B797" s="348" t="s">
        <v>33685</v>
      </c>
      <c r="C797" s="348" t="s">
        <v>27670</v>
      </c>
      <c r="D797" s="348" t="s">
        <v>27667</v>
      </c>
      <c r="E797" s="372">
        <v>78.06</v>
      </c>
    </row>
    <row r="798" spans="1:5" x14ac:dyDescent="0.2">
      <c r="A798" s="348">
        <v>39264</v>
      </c>
      <c r="B798" s="348" t="s">
        <v>33686</v>
      </c>
      <c r="C798" s="348" t="s">
        <v>27670</v>
      </c>
      <c r="D798" s="348" t="s">
        <v>27667</v>
      </c>
      <c r="E798" s="372">
        <v>108.13</v>
      </c>
    </row>
    <row r="799" spans="1:5" x14ac:dyDescent="0.2">
      <c r="A799" s="348">
        <v>39259</v>
      </c>
      <c r="B799" s="348" t="s">
        <v>33687</v>
      </c>
      <c r="C799" s="348" t="s">
        <v>27670</v>
      </c>
      <c r="D799" s="348" t="s">
        <v>27667</v>
      </c>
      <c r="E799" s="372">
        <v>11.49</v>
      </c>
    </row>
    <row r="800" spans="1:5" x14ac:dyDescent="0.2">
      <c r="A800" s="348">
        <v>39265</v>
      </c>
      <c r="B800" s="348" t="s">
        <v>33688</v>
      </c>
      <c r="C800" s="348" t="s">
        <v>27670</v>
      </c>
      <c r="D800" s="348" t="s">
        <v>27667</v>
      </c>
      <c r="E800" s="372">
        <v>146.81</v>
      </c>
    </row>
    <row r="801" spans="1:5" x14ac:dyDescent="0.2">
      <c r="A801" s="348">
        <v>39260</v>
      </c>
      <c r="B801" s="348" t="s">
        <v>33689</v>
      </c>
      <c r="C801" s="348" t="s">
        <v>27670</v>
      </c>
      <c r="D801" s="348" t="s">
        <v>27667</v>
      </c>
      <c r="E801" s="372">
        <v>17.59</v>
      </c>
    </row>
    <row r="802" spans="1:5" x14ac:dyDescent="0.2">
      <c r="A802" s="348">
        <v>39266</v>
      </c>
      <c r="B802" s="348" t="s">
        <v>33690</v>
      </c>
      <c r="C802" s="348" t="s">
        <v>27670</v>
      </c>
      <c r="D802" s="348" t="s">
        <v>27667</v>
      </c>
      <c r="E802" s="372">
        <v>221.53</v>
      </c>
    </row>
    <row r="803" spans="1:5" x14ac:dyDescent="0.2">
      <c r="A803" s="348">
        <v>39267</v>
      </c>
      <c r="B803" s="348" t="s">
        <v>33691</v>
      </c>
      <c r="C803" s="348" t="s">
        <v>27670</v>
      </c>
      <c r="D803" s="348" t="s">
        <v>27667</v>
      </c>
      <c r="E803" s="372">
        <v>276.97000000000003</v>
      </c>
    </row>
    <row r="804" spans="1:5" x14ac:dyDescent="0.2">
      <c r="A804" s="348">
        <v>11901</v>
      </c>
      <c r="B804" s="348" t="s">
        <v>33692</v>
      </c>
      <c r="C804" s="348" t="s">
        <v>27670</v>
      </c>
      <c r="D804" s="348" t="s">
        <v>27667</v>
      </c>
      <c r="E804" s="372">
        <v>0.56000000000000005</v>
      </c>
    </row>
    <row r="805" spans="1:5" x14ac:dyDescent="0.2">
      <c r="A805" s="348">
        <v>11902</v>
      </c>
      <c r="B805" s="348" t="s">
        <v>33693</v>
      </c>
      <c r="C805" s="348" t="s">
        <v>27670</v>
      </c>
      <c r="D805" s="348" t="s">
        <v>27667</v>
      </c>
      <c r="E805" s="372">
        <v>1.08</v>
      </c>
    </row>
    <row r="806" spans="1:5" x14ac:dyDescent="0.2">
      <c r="A806" s="348">
        <v>11903</v>
      </c>
      <c r="B806" s="348" t="s">
        <v>33694</v>
      </c>
      <c r="C806" s="348" t="s">
        <v>27670</v>
      </c>
      <c r="D806" s="348" t="s">
        <v>27667</v>
      </c>
      <c r="E806" s="372">
        <v>1.1499999999999999</v>
      </c>
    </row>
    <row r="807" spans="1:5" x14ac:dyDescent="0.2">
      <c r="A807" s="348">
        <v>11904</v>
      </c>
      <c r="B807" s="348" t="s">
        <v>33695</v>
      </c>
      <c r="C807" s="348" t="s">
        <v>27670</v>
      </c>
      <c r="D807" s="348" t="s">
        <v>27667</v>
      </c>
      <c r="E807" s="372">
        <v>1.74</v>
      </c>
    </row>
    <row r="808" spans="1:5" x14ac:dyDescent="0.2">
      <c r="A808" s="348">
        <v>11905</v>
      </c>
      <c r="B808" s="348" t="s">
        <v>33696</v>
      </c>
      <c r="C808" s="348" t="s">
        <v>27670</v>
      </c>
      <c r="D808" s="348" t="s">
        <v>27667</v>
      </c>
      <c r="E808" s="372">
        <v>2.12</v>
      </c>
    </row>
    <row r="809" spans="1:5" x14ac:dyDescent="0.2">
      <c r="A809" s="348">
        <v>11906</v>
      </c>
      <c r="B809" s="348" t="s">
        <v>33697</v>
      </c>
      <c r="C809" s="348" t="s">
        <v>27670</v>
      </c>
      <c r="D809" s="348" t="s">
        <v>27667</v>
      </c>
      <c r="E809" s="372">
        <v>2.7</v>
      </c>
    </row>
    <row r="810" spans="1:5" x14ac:dyDescent="0.2">
      <c r="A810" s="348">
        <v>11919</v>
      </c>
      <c r="B810" s="348" t="s">
        <v>33698</v>
      </c>
      <c r="C810" s="348" t="s">
        <v>27670</v>
      </c>
      <c r="D810" s="348" t="s">
        <v>27667</v>
      </c>
      <c r="E810" s="372">
        <v>4.95</v>
      </c>
    </row>
    <row r="811" spans="1:5" x14ac:dyDescent="0.2">
      <c r="A811" s="348">
        <v>11920</v>
      </c>
      <c r="B811" s="348" t="s">
        <v>33699</v>
      </c>
      <c r="C811" s="348" t="s">
        <v>27670</v>
      </c>
      <c r="D811" s="348" t="s">
        <v>27667</v>
      </c>
      <c r="E811" s="372">
        <v>9.4</v>
      </c>
    </row>
    <row r="812" spans="1:5" x14ac:dyDescent="0.2">
      <c r="A812" s="348">
        <v>11924</v>
      </c>
      <c r="B812" s="348" t="s">
        <v>33700</v>
      </c>
      <c r="C812" s="348" t="s">
        <v>27670</v>
      </c>
      <c r="D812" s="348" t="s">
        <v>27667</v>
      </c>
      <c r="E812" s="372">
        <v>78.95</v>
      </c>
    </row>
    <row r="813" spans="1:5" x14ac:dyDescent="0.2">
      <c r="A813" s="348">
        <v>11921</v>
      </c>
      <c r="B813" s="348" t="s">
        <v>33701</v>
      </c>
      <c r="C813" s="348" t="s">
        <v>27670</v>
      </c>
      <c r="D813" s="348" t="s">
        <v>27667</v>
      </c>
      <c r="E813" s="372">
        <v>13.76</v>
      </c>
    </row>
    <row r="814" spans="1:5" x14ac:dyDescent="0.2">
      <c r="A814" s="348">
        <v>11922</v>
      </c>
      <c r="B814" s="348" t="s">
        <v>33702</v>
      </c>
      <c r="C814" s="348" t="s">
        <v>27670</v>
      </c>
      <c r="D814" s="348" t="s">
        <v>27667</v>
      </c>
      <c r="E814" s="372">
        <v>22.25</v>
      </c>
    </row>
    <row r="815" spans="1:5" x14ac:dyDescent="0.2">
      <c r="A815" s="348">
        <v>11923</v>
      </c>
      <c r="B815" s="348" t="s">
        <v>33703</v>
      </c>
      <c r="C815" s="348" t="s">
        <v>27670</v>
      </c>
      <c r="D815" s="348" t="s">
        <v>27667</v>
      </c>
      <c r="E815" s="372">
        <v>32.57</v>
      </c>
    </row>
    <row r="816" spans="1:5" x14ac:dyDescent="0.2">
      <c r="A816" s="348">
        <v>11916</v>
      </c>
      <c r="B816" s="348" t="s">
        <v>33704</v>
      </c>
      <c r="C816" s="348" t="s">
        <v>27670</v>
      </c>
      <c r="D816" s="348" t="s">
        <v>27667</v>
      </c>
      <c r="E816" s="372">
        <v>6.77</v>
      </c>
    </row>
    <row r="817" spans="1:5" x14ac:dyDescent="0.2">
      <c r="A817" s="348">
        <v>11914</v>
      </c>
      <c r="B817" s="348" t="s">
        <v>33705</v>
      </c>
      <c r="C817" s="348" t="s">
        <v>27670</v>
      </c>
      <c r="D817" s="348" t="s">
        <v>27667</v>
      </c>
      <c r="E817" s="372">
        <v>48.8</v>
      </c>
    </row>
    <row r="818" spans="1:5" x14ac:dyDescent="0.2">
      <c r="A818" s="348">
        <v>11917</v>
      </c>
      <c r="B818" s="348" t="s">
        <v>33706</v>
      </c>
      <c r="C818" s="348" t="s">
        <v>27670</v>
      </c>
      <c r="D818" s="348" t="s">
        <v>27667</v>
      </c>
      <c r="E818" s="372">
        <v>11.93</v>
      </c>
    </row>
    <row r="819" spans="1:5" x14ac:dyDescent="0.2">
      <c r="A819" s="348">
        <v>11918</v>
      </c>
      <c r="B819" s="348" t="s">
        <v>33707</v>
      </c>
      <c r="C819" s="348" t="s">
        <v>27670</v>
      </c>
      <c r="D819" s="348" t="s">
        <v>27667</v>
      </c>
      <c r="E819" s="372">
        <v>14.15</v>
      </c>
    </row>
    <row r="820" spans="1:5" x14ac:dyDescent="0.2">
      <c r="A820" s="348">
        <v>37734</v>
      </c>
      <c r="B820" s="348" t="s">
        <v>33708</v>
      </c>
      <c r="C820" s="348" t="s">
        <v>27666</v>
      </c>
      <c r="D820" s="348" t="s">
        <v>27667</v>
      </c>
      <c r="E820" s="373">
        <v>68643.350000000006</v>
      </c>
    </row>
    <row r="821" spans="1:5" x14ac:dyDescent="0.2">
      <c r="A821" s="348">
        <v>42251</v>
      </c>
      <c r="B821" s="348" t="s">
        <v>33709</v>
      </c>
      <c r="C821" s="348" t="s">
        <v>27666</v>
      </c>
      <c r="D821" s="348" t="s">
        <v>27667</v>
      </c>
      <c r="E821" s="373">
        <v>77948.710000000006</v>
      </c>
    </row>
    <row r="822" spans="1:5" x14ac:dyDescent="0.2">
      <c r="A822" s="348">
        <v>37733</v>
      </c>
      <c r="B822" s="348" t="s">
        <v>33710</v>
      </c>
      <c r="C822" s="348" t="s">
        <v>27666</v>
      </c>
      <c r="D822" s="348" t="s">
        <v>27667</v>
      </c>
      <c r="E822" s="373">
        <v>51468.53</v>
      </c>
    </row>
    <row r="823" spans="1:5" x14ac:dyDescent="0.2">
      <c r="A823" s="348">
        <v>37735</v>
      </c>
      <c r="B823" s="348" t="s">
        <v>33711</v>
      </c>
      <c r="C823" s="348" t="s">
        <v>27666</v>
      </c>
      <c r="D823" s="348" t="s">
        <v>27667</v>
      </c>
      <c r="E823" s="373">
        <v>62019.58</v>
      </c>
    </row>
    <row r="824" spans="1:5" x14ac:dyDescent="0.2">
      <c r="A824" s="348">
        <v>5090</v>
      </c>
      <c r="B824" s="348" t="s">
        <v>33712</v>
      </c>
      <c r="C824" s="348" t="s">
        <v>27666</v>
      </c>
      <c r="D824" s="348" t="s">
        <v>27669</v>
      </c>
      <c r="E824" s="372">
        <v>19.48</v>
      </c>
    </row>
    <row r="825" spans="1:5" x14ac:dyDescent="0.2">
      <c r="A825" s="348">
        <v>5085</v>
      </c>
      <c r="B825" s="348" t="s">
        <v>33713</v>
      </c>
      <c r="C825" s="348" t="s">
        <v>27666</v>
      </c>
      <c r="D825" s="348" t="s">
        <v>27667</v>
      </c>
      <c r="E825" s="372">
        <v>29</v>
      </c>
    </row>
    <row r="826" spans="1:5" x14ac:dyDescent="0.2">
      <c r="A826" s="348">
        <v>43603</v>
      </c>
      <c r="B826" s="348" t="s">
        <v>33714</v>
      </c>
      <c r="C826" s="348" t="s">
        <v>27666</v>
      </c>
      <c r="D826" s="348" t="s">
        <v>27667</v>
      </c>
      <c r="E826" s="372">
        <v>41.43</v>
      </c>
    </row>
    <row r="827" spans="1:5" x14ac:dyDescent="0.2">
      <c r="A827" s="348">
        <v>38374</v>
      </c>
      <c r="B827" s="348" t="s">
        <v>33715</v>
      </c>
      <c r="C827" s="348" t="s">
        <v>27666</v>
      </c>
      <c r="D827" s="348" t="s">
        <v>27667</v>
      </c>
      <c r="E827" s="373">
        <v>1096.6400000000001</v>
      </c>
    </row>
    <row r="828" spans="1:5" x14ac:dyDescent="0.2">
      <c r="A828" s="348">
        <v>20212</v>
      </c>
      <c r="B828" s="348" t="s">
        <v>33716</v>
      </c>
      <c r="C828" s="348" t="s">
        <v>27670</v>
      </c>
      <c r="D828" s="348" t="s">
        <v>27667</v>
      </c>
      <c r="E828" s="372">
        <v>22.64</v>
      </c>
    </row>
    <row r="829" spans="1:5" x14ac:dyDescent="0.2">
      <c r="A829" s="348">
        <v>20209</v>
      </c>
      <c r="B829" s="348" t="s">
        <v>33717</v>
      </c>
      <c r="C829" s="348" t="s">
        <v>27670</v>
      </c>
      <c r="D829" s="348" t="s">
        <v>27667</v>
      </c>
      <c r="E829" s="372">
        <v>27.04</v>
      </c>
    </row>
    <row r="830" spans="1:5" x14ac:dyDescent="0.2">
      <c r="A830" s="348">
        <v>4430</v>
      </c>
      <c r="B830" s="348" t="s">
        <v>33718</v>
      </c>
      <c r="C830" s="348" t="s">
        <v>27670</v>
      </c>
      <c r="D830" s="348" t="s">
        <v>27669</v>
      </c>
      <c r="E830" s="372">
        <v>13.25</v>
      </c>
    </row>
    <row r="831" spans="1:5" x14ac:dyDescent="0.2">
      <c r="A831" s="348">
        <v>4433</v>
      </c>
      <c r="B831" s="348" t="s">
        <v>33719</v>
      </c>
      <c r="C831" s="348" t="s">
        <v>27670</v>
      </c>
      <c r="D831" s="348" t="s">
        <v>27667</v>
      </c>
      <c r="E831" s="372">
        <v>25.91</v>
      </c>
    </row>
    <row r="832" spans="1:5" x14ac:dyDescent="0.2">
      <c r="A832" s="348">
        <v>4400</v>
      </c>
      <c r="B832" s="348" t="s">
        <v>33720</v>
      </c>
      <c r="C832" s="348" t="s">
        <v>27670</v>
      </c>
      <c r="D832" s="348" t="s">
        <v>27667</v>
      </c>
      <c r="E832" s="372">
        <v>21.08</v>
      </c>
    </row>
    <row r="833" spans="1:5" x14ac:dyDescent="0.2">
      <c r="A833" s="348">
        <v>2729</v>
      </c>
      <c r="B833" s="348" t="s">
        <v>33721</v>
      </c>
      <c r="C833" s="348" t="s">
        <v>27666</v>
      </c>
      <c r="D833" s="348" t="s">
        <v>27668</v>
      </c>
      <c r="E833" s="372">
        <v>27.13</v>
      </c>
    </row>
    <row r="834" spans="1:5" x14ac:dyDescent="0.2">
      <c r="A834" s="348">
        <v>4513</v>
      </c>
      <c r="B834" s="348" t="s">
        <v>33722</v>
      </c>
      <c r="C834" s="348" t="s">
        <v>27670</v>
      </c>
      <c r="D834" s="348" t="s">
        <v>27667</v>
      </c>
      <c r="E834" s="372">
        <v>5.51</v>
      </c>
    </row>
    <row r="835" spans="1:5" x14ac:dyDescent="0.2">
      <c r="A835" s="348">
        <v>37106</v>
      </c>
      <c r="B835" s="348" t="s">
        <v>33723</v>
      </c>
      <c r="C835" s="348" t="s">
        <v>27666</v>
      </c>
      <c r="D835" s="348" t="s">
        <v>27667</v>
      </c>
      <c r="E835" s="373">
        <v>5087.6000000000004</v>
      </c>
    </row>
    <row r="836" spans="1:5" x14ac:dyDescent="0.2">
      <c r="A836" s="348">
        <v>11869</v>
      </c>
      <c r="B836" s="348" t="s">
        <v>33724</v>
      </c>
      <c r="C836" s="348" t="s">
        <v>27666</v>
      </c>
      <c r="D836" s="348" t="s">
        <v>27667</v>
      </c>
      <c r="E836" s="373">
        <v>1017.52</v>
      </c>
    </row>
    <row r="837" spans="1:5" x14ac:dyDescent="0.2">
      <c r="A837" s="348">
        <v>43981</v>
      </c>
      <c r="B837" s="348" t="s">
        <v>33725</v>
      </c>
      <c r="C837" s="348" t="s">
        <v>27666</v>
      </c>
      <c r="D837" s="348" t="s">
        <v>27667</v>
      </c>
      <c r="E837" s="373">
        <v>7666.97</v>
      </c>
    </row>
    <row r="838" spans="1:5" x14ac:dyDescent="0.2">
      <c r="A838" s="348">
        <v>37104</v>
      </c>
      <c r="B838" s="348" t="s">
        <v>33726</v>
      </c>
      <c r="C838" s="348" t="s">
        <v>27666</v>
      </c>
      <c r="D838" s="348" t="s">
        <v>27667</v>
      </c>
      <c r="E838" s="373">
        <v>1277.01</v>
      </c>
    </row>
    <row r="839" spans="1:5" x14ac:dyDescent="0.2">
      <c r="A839" s="348">
        <v>43982</v>
      </c>
      <c r="B839" s="348" t="s">
        <v>33727</v>
      </c>
      <c r="C839" s="348" t="s">
        <v>27666</v>
      </c>
      <c r="D839" s="348" t="s">
        <v>27667</v>
      </c>
      <c r="E839" s="373">
        <v>12111.88</v>
      </c>
    </row>
    <row r="840" spans="1:5" x14ac:dyDescent="0.2">
      <c r="A840" s="348">
        <v>43978</v>
      </c>
      <c r="B840" s="348" t="s">
        <v>33728</v>
      </c>
      <c r="C840" s="348" t="s">
        <v>27666</v>
      </c>
      <c r="D840" s="348" t="s">
        <v>27667</v>
      </c>
      <c r="E840" s="373">
        <v>1892.5</v>
      </c>
    </row>
    <row r="841" spans="1:5" x14ac:dyDescent="0.2">
      <c r="A841" s="348">
        <v>11871</v>
      </c>
      <c r="B841" s="348" t="s">
        <v>33729</v>
      </c>
      <c r="C841" s="348" t="s">
        <v>27666</v>
      </c>
      <c r="D841" s="348" t="s">
        <v>27667</v>
      </c>
      <c r="E841" s="372">
        <v>474.32</v>
      </c>
    </row>
    <row r="842" spans="1:5" x14ac:dyDescent="0.2">
      <c r="A842" s="348">
        <v>37105</v>
      </c>
      <c r="B842" s="348" t="s">
        <v>33730</v>
      </c>
      <c r="C842" s="348" t="s">
        <v>27666</v>
      </c>
      <c r="D842" s="348" t="s">
        <v>27667</v>
      </c>
      <c r="E842" s="373">
        <v>2918.45</v>
      </c>
    </row>
    <row r="843" spans="1:5" x14ac:dyDescent="0.2">
      <c r="A843" s="348">
        <v>43980</v>
      </c>
      <c r="B843" s="348" t="s">
        <v>33731</v>
      </c>
      <c r="C843" s="348" t="s">
        <v>27666</v>
      </c>
      <c r="D843" s="348" t="s">
        <v>27667</v>
      </c>
      <c r="E843" s="373">
        <v>3634.62</v>
      </c>
    </row>
    <row r="844" spans="1:5" x14ac:dyDescent="0.2">
      <c r="A844" s="348">
        <v>43979</v>
      </c>
      <c r="B844" s="348" t="s">
        <v>33732</v>
      </c>
      <c r="C844" s="348" t="s">
        <v>27666</v>
      </c>
      <c r="D844" s="348" t="s">
        <v>27667</v>
      </c>
      <c r="E844" s="372">
        <v>682.91</v>
      </c>
    </row>
    <row r="845" spans="1:5" x14ac:dyDescent="0.2">
      <c r="A845" s="348">
        <v>11868</v>
      </c>
      <c r="B845" s="348" t="s">
        <v>33733</v>
      </c>
      <c r="C845" s="348" t="s">
        <v>27666</v>
      </c>
      <c r="D845" s="348" t="s">
        <v>27667</v>
      </c>
      <c r="E845" s="372">
        <v>660.44</v>
      </c>
    </row>
    <row r="846" spans="1:5" x14ac:dyDescent="0.2">
      <c r="A846" s="348">
        <v>34636</v>
      </c>
      <c r="B846" s="348" t="s">
        <v>33734</v>
      </c>
      <c r="C846" s="348" t="s">
        <v>27666</v>
      </c>
      <c r="D846" s="348" t="s">
        <v>27669</v>
      </c>
      <c r="E846" s="372">
        <v>469</v>
      </c>
    </row>
    <row r="847" spans="1:5" x14ac:dyDescent="0.2">
      <c r="A847" s="348">
        <v>34639</v>
      </c>
      <c r="B847" s="348" t="s">
        <v>33735</v>
      </c>
      <c r="C847" s="348" t="s">
        <v>27666</v>
      </c>
      <c r="D847" s="348" t="s">
        <v>27667</v>
      </c>
      <c r="E847" s="373">
        <v>1082.53</v>
      </c>
    </row>
    <row r="848" spans="1:5" x14ac:dyDescent="0.2">
      <c r="A848" s="348">
        <v>34640</v>
      </c>
      <c r="B848" s="348" t="s">
        <v>33736</v>
      </c>
      <c r="C848" s="348" t="s">
        <v>27666</v>
      </c>
      <c r="D848" s="348" t="s">
        <v>27667</v>
      </c>
      <c r="E848" s="373">
        <v>1227.97</v>
      </c>
    </row>
    <row r="849" spans="1:5" x14ac:dyDescent="0.2">
      <c r="A849" s="348">
        <v>43977</v>
      </c>
      <c r="B849" s="348" t="s">
        <v>33737</v>
      </c>
      <c r="C849" s="348" t="s">
        <v>27666</v>
      </c>
      <c r="D849" s="348" t="s">
        <v>27667</v>
      </c>
      <c r="E849" s="373">
        <v>2116.94</v>
      </c>
    </row>
    <row r="850" spans="1:5" x14ac:dyDescent="0.2">
      <c r="A850" s="348">
        <v>34637</v>
      </c>
      <c r="B850" s="348" t="s">
        <v>33738</v>
      </c>
      <c r="C850" s="348" t="s">
        <v>27666</v>
      </c>
      <c r="D850" s="348" t="s">
        <v>27667</v>
      </c>
      <c r="E850" s="372">
        <v>283.62</v>
      </c>
    </row>
    <row r="851" spans="1:5" x14ac:dyDescent="0.2">
      <c r="A851" s="348">
        <v>34638</v>
      </c>
      <c r="B851" s="348" t="s">
        <v>33739</v>
      </c>
      <c r="C851" s="348" t="s">
        <v>27666</v>
      </c>
      <c r="D851" s="348" t="s">
        <v>27667</v>
      </c>
      <c r="E851" s="372">
        <v>438.71</v>
      </c>
    </row>
    <row r="852" spans="1:5" x14ac:dyDescent="0.2">
      <c r="A852" s="348">
        <v>34641</v>
      </c>
      <c r="B852" s="348" t="s">
        <v>33740</v>
      </c>
      <c r="C852" s="348" t="s">
        <v>27666</v>
      </c>
      <c r="D852" s="348" t="s">
        <v>27667</v>
      </c>
      <c r="E852" s="372">
        <v>93.63</v>
      </c>
    </row>
    <row r="853" spans="1:5" x14ac:dyDescent="0.2">
      <c r="A853" s="348">
        <v>43434</v>
      </c>
      <c r="B853" s="348" t="s">
        <v>33741</v>
      </c>
      <c r="C853" s="348" t="s">
        <v>27666</v>
      </c>
      <c r="D853" s="348" t="s">
        <v>27667</v>
      </c>
      <c r="E853" s="372">
        <v>101.23</v>
      </c>
    </row>
    <row r="854" spans="1:5" x14ac:dyDescent="0.2">
      <c r="A854" s="348">
        <v>43435</v>
      </c>
      <c r="B854" s="348" t="s">
        <v>33742</v>
      </c>
      <c r="C854" s="348" t="s">
        <v>27666</v>
      </c>
      <c r="D854" s="348" t="s">
        <v>27667</v>
      </c>
      <c r="E854" s="372">
        <v>185.6</v>
      </c>
    </row>
    <row r="855" spans="1:5" x14ac:dyDescent="0.2">
      <c r="A855" s="348">
        <v>43436</v>
      </c>
      <c r="B855" s="348" t="s">
        <v>33743</v>
      </c>
      <c r="C855" s="348" t="s">
        <v>27666</v>
      </c>
      <c r="D855" s="348" t="s">
        <v>27667</v>
      </c>
      <c r="E855" s="372">
        <v>324.8</v>
      </c>
    </row>
    <row r="856" spans="1:5" x14ac:dyDescent="0.2">
      <c r="A856" s="348">
        <v>43437</v>
      </c>
      <c r="B856" s="348" t="s">
        <v>33744</v>
      </c>
      <c r="C856" s="348" t="s">
        <v>27666</v>
      </c>
      <c r="D856" s="348" t="s">
        <v>27667</v>
      </c>
      <c r="E856" s="372">
        <v>588.87</v>
      </c>
    </row>
    <row r="857" spans="1:5" x14ac:dyDescent="0.2">
      <c r="A857" s="348">
        <v>43438</v>
      </c>
      <c r="B857" s="348" t="s">
        <v>33745</v>
      </c>
      <c r="C857" s="348" t="s">
        <v>27666</v>
      </c>
      <c r="D857" s="348" t="s">
        <v>27667</v>
      </c>
      <c r="E857" s="373">
        <v>1054.56</v>
      </c>
    </row>
    <row r="858" spans="1:5" x14ac:dyDescent="0.2">
      <c r="A858" s="348">
        <v>41627</v>
      </c>
      <c r="B858" s="348" t="s">
        <v>33746</v>
      </c>
      <c r="C858" s="348" t="s">
        <v>27666</v>
      </c>
      <c r="D858" s="348" t="s">
        <v>27667</v>
      </c>
      <c r="E858" s="372">
        <v>156.07</v>
      </c>
    </row>
    <row r="859" spans="1:5" x14ac:dyDescent="0.2">
      <c r="A859" s="348">
        <v>41628</v>
      </c>
      <c r="B859" s="348" t="s">
        <v>33747</v>
      </c>
      <c r="C859" s="348" t="s">
        <v>27666</v>
      </c>
      <c r="D859" s="348" t="s">
        <v>27667</v>
      </c>
      <c r="E859" s="372">
        <v>286.83999999999997</v>
      </c>
    </row>
    <row r="860" spans="1:5" x14ac:dyDescent="0.2">
      <c r="A860" s="348">
        <v>41629</v>
      </c>
      <c r="B860" s="348" t="s">
        <v>33748</v>
      </c>
      <c r="C860" s="348" t="s">
        <v>27666</v>
      </c>
      <c r="D860" s="348" t="s">
        <v>27667</v>
      </c>
      <c r="E860" s="372">
        <v>364.45</v>
      </c>
    </row>
    <row r="861" spans="1:5" x14ac:dyDescent="0.2">
      <c r="A861" s="348">
        <v>43429</v>
      </c>
      <c r="B861" s="348" t="s">
        <v>33749</v>
      </c>
      <c r="C861" s="348" t="s">
        <v>27666</v>
      </c>
      <c r="D861" s="348" t="s">
        <v>27667</v>
      </c>
      <c r="E861" s="372">
        <v>80.75</v>
      </c>
    </row>
    <row r="862" spans="1:5" x14ac:dyDescent="0.2">
      <c r="A862" s="348">
        <v>43430</v>
      </c>
      <c r="B862" s="348" t="s">
        <v>33750</v>
      </c>
      <c r="C862" s="348" t="s">
        <v>27666</v>
      </c>
      <c r="D862" s="348" t="s">
        <v>27667</v>
      </c>
      <c r="E862" s="372">
        <v>134.13999999999999</v>
      </c>
    </row>
    <row r="863" spans="1:5" x14ac:dyDescent="0.2">
      <c r="A863" s="348">
        <v>43431</v>
      </c>
      <c r="B863" s="348" t="s">
        <v>33751</v>
      </c>
      <c r="C863" s="348" t="s">
        <v>27666</v>
      </c>
      <c r="D863" s="348" t="s">
        <v>27667</v>
      </c>
      <c r="E863" s="372">
        <v>259.83999999999997</v>
      </c>
    </row>
    <row r="864" spans="1:5" x14ac:dyDescent="0.2">
      <c r="A864" s="348">
        <v>43432</v>
      </c>
      <c r="B864" s="348" t="s">
        <v>33752</v>
      </c>
      <c r="C864" s="348" t="s">
        <v>27666</v>
      </c>
      <c r="D864" s="348" t="s">
        <v>27667</v>
      </c>
      <c r="E864" s="372">
        <v>539.92999999999995</v>
      </c>
    </row>
    <row r="865" spans="1:5" x14ac:dyDescent="0.2">
      <c r="A865" s="348">
        <v>43433</v>
      </c>
      <c r="B865" s="348" t="s">
        <v>33753</v>
      </c>
      <c r="C865" s="348" t="s">
        <v>27666</v>
      </c>
      <c r="D865" s="348" t="s">
        <v>27667</v>
      </c>
      <c r="E865" s="372">
        <v>851.24</v>
      </c>
    </row>
    <row r="866" spans="1:5" x14ac:dyDescent="0.2">
      <c r="A866" s="348">
        <v>43094</v>
      </c>
      <c r="B866" s="348" t="s">
        <v>33754</v>
      </c>
      <c r="C866" s="348" t="s">
        <v>27666</v>
      </c>
      <c r="D866" s="348" t="s">
        <v>27667</v>
      </c>
      <c r="E866" s="372">
        <v>215.59</v>
      </c>
    </row>
    <row r="867" spans="1:5" x14ac:dyDescent="0.2">
      <c r="A867" s="348">
        <v>43093</v>
      </c>
      <c r="B867" s="348" t="s">
        <v>33755</v>
      </c>
      <c r="C867" s="348" t="s">
        <v>27666</v>
      </c>
      <c r="D867" s="348" t="s">
        <v>27667</v>
      </c>
      <c r="E867" s="372">
        <v>229.11</v>
      </c>
    </row>
    <row r="868" spans="1:5" x14ac:dyDescent="0.2">
      <c r="A868" s="348">
        <v>11694</v>
      </c>
      <c r="B868" s="348" t="s">
        <v>33756</v>
      </c>
      <c r="C868" s="348" t="s">
        <v>27666</v>
      </c>
      <c r="D868" s="348" t="s">
        <v>27667</v>
      </c>
      <c r="E868" s="373">
        <v>1054.6400000000001</v>
      </c>
    </row>
    <row r="869" spans="1:5" x14ac:dyDescent="0.2">
      <c r="A869" s="348">
        <v>1030</v>
      </c>
      <c r="B869" s="348" t="s">
        <v>33757</v>
      </c>
      <c r="C869" s="348" t="s">
        <v>27666</v>
      </c>
      <c r="D869" s="348" t="s">
        <v>27669</v>
      </c>
      <c r="E869" s="372">
        <v>47.71</v>
      </c>
    </row>
    <row r="870" spans="1:5" x14ac:dyDescent="0.2">
      <c r="A870" s="348">
        <v>11881</v>
      </c>
      <c r="B870" s="348" t="s">
        <v>33758</v>
      </c>
      <c r="C870" s="348" t="s">
        <v>27666</v>
      </c>
      <c r="D870" s="348" t="s">
        <v>27667</v>
      </c>
      <c r="E870" s="372">
        <v>143.41999999999999</v>
      </c>
    </row>
    <row r="871" spans="1:5" x14ac:dyDescent="0.2">
      <c r="A871" s="348">
        <v>35277</v>
      </c>
      <c r="B871" s="348" t="s">
        <v>33759</v>
      </c>
      <c r="C871" s="348" t="s">
        <v>27666</v>
      </c>
      <c r="D871" s="348" t="s">
        <v>27667</v>
      </c>
      <c r="E871" s="372">
        <v>392.14</v>
      </c>
    </row>
    <row r="872" spans="1:5" x14ac:dyDescent="0.2">
      <c r="A872" s="348">
        <v>10521</v>
      </c>
      <c r="B872" s="348" t="s">
        <v>33760</v>
      </c>
      <c r="C872" s="348" t="s">
        <v>27666</v>
      </c>
      <c r="D872" s="348" t="s">
        <v>27667</v>
      </c>
      <c r="E872" s="372">
        <v>400.9</v>
      </c>
    </row>
    <row r="873" spans="1:5" x14ac:dyDescent="0.2">
      <c r="A873" s="348">
        <v>10885</v>
      </c>
      <c r="B873" s="348" t="s">
        <v>33761</v>
      </c>
      <c r="C873" s="348" t="s">
        <v>27666</v>
      </c>
      <c r="D873" s="348" t="s">
        <v>27667</v>
      </c>
      <c r="E873" s="372">
        <v>507.1</v>
      </c>
    </row>
    <row r="874" spans="1:5" x14ac:dyDescent="0.2">
      <c r="A874" s="348">
        <v>20962</v>
      </c>
      <c r="B874" s="348" t="s">
        <v>33762</v>
      </c>
      <c r="C874" s="348" t="s">
        <v>27666</v>
      </c>
      <c r="D874" s="348" t="s">
        <v>27669</v>
      </c>
      <c r="E874" s="372">
        <v>420</v>
      </c>
    </row>
    <row r="875" spans="1:5" x14ac:dyDescent="0.2">
      <c r="A875" s="348">
        <v>20963</v>
      </c>
      <c r="B875" s="348" t="s">
        <v>33763</v>
      </c>
      <c r="C875" s="348" t="s">
        <v>27666</v>
      </c>
      <c r="D875" s="348" t="s">
        <v>27667</v>
      </c>
      <c r="E875" s="372">
        <v>513.05999999999995</v>
      </c>
    </row>
    <row r="876" spans="1:5" x14ac:dyDescent="0.2">
      <c r="A876" s="348">
        <v>34643</v>
      </c>
      <c r="B876" s="348" t="s">
        <v>33764</v>
      </c>
      <c r="C876" s="348" t="s">
        <v>27666</v>
      </c>
      <c r="D876" s="348" t="s">
        <v>27667</v>
      </c>
      <c r="E876" s="372">
        <v>45.16</v>
      </c>
    </row>
    <row r="877" spans="1:5" x14ac:dyDescent="0.2">
      <c r="A877" s="348">
        <v>41480</v>
      </c>
      <c r="B877" s="348" t="s">
        <v>33765</v>
      </c>
      <c r="C877" s="348" t="s">
        <v>27666</v>
      </c>
      <c r="D877" s="348" t="s">
        <v>27667</v>
      </c>
      <c r="E877" s="372">
        <v>52.36</v>
      </c>
    </row>
    <row r="878" spans="1:5" x14ac:dyDescent="0.2">
      <c r="A878" s="348">
        <v>41474</v>
      </c>
      <c r="B878" s="348" t="s">
        <v>33766</v>
      </c>
      <c r="C878" s="348" t="s">
        <v>27666</v>
      </c>
      <c r="D878" s="348" t="s">
        <v>27667</v>
      </c>
      <c r="E878" s="372">
        <v>83.65</v>
      </c>
    </row>
    <row r="879" spans="1:5" x14ac:dyDescent="0.2">
      <c r="A879" s="348">
        <v>41475</v>
      </c>
      <c r="B879" s="348" t="s">
        <v>33767</v>
      </c>
      <c r="C879" s="348" t="s">
        <v>27666</v>
      </c>
      <c r="D879" s="348" t="s">
        <v>27667</v>
      </c>
      <c r="E879" s="372">
        <v>71.37</v>
      </c>
    </row>
    <row r="880" spans="1:5" x14ac:dyDescent="0.2">
      <c r="A880" s="348">
        <v>41476</v>
      </c>
      <c r="B880" s="348" t="s">
        <v>33768</v>
      </c>
      <c r="C880" s="348" t="s">
        <v>27666</v>
      </c>
      <c r="D880" s="348" t="s">
        <v>27667</v>
      </c>
      <c r="E880" s="372">
        <v>156.27000000000001</v>
      </c>
    </row>
    <row r="881" spans="1:5" x14ac:dyDescent="0.2">
      <c r="A881" s="348">
        <v>2555</v>
      </c>
      <c r="B881" s="348" t="s">
        <v>33769</v>
      </c>
      <c r="C881" s="348" t="s">
        <v>27666</v>
      </c>
      <c r="D881" s="348" t="s">
        <v>27667</v>
      </c>
      <c r="E881" s="372">
        <v>1.7</v>
      </c>
    </row>
    <row r="882" spans="1:5" x14ac:dyDescent="0.2">
      <c r="A882" s="348">
        <v>2556</v>
      </c>
      <c r="B882" s="348" t="s">
        <v>33770</v>
      </c>
      <c r="C882" s="348" t="s">
        <v>27666</v>
      </c>
      <c r="D882" s="348" t="s">
        <v>27667</v>
      </c>
      <c r="E882" s="372">
        <v>1.76</v>
      </c>
    </row>
    <row r="883" spans="1:5" x14ac:dyDescent="0.2">
      <c r="A883" s="348">
        <v>2557</v>
      </c>
      <c r="B883" s="348" t="s">
        <v>33771</v>
      </c>
      <c r="C883" s="348" t="s">
        <v>27666</v>
      </c>
      <c r="D883" s="348" t="s">
        <v>27667</v>
      </c>
      <c r="E883" s="372">
        <v>3.71</v>
      </c>
    </row>
    <row r="884" spans="1:5" x14ac:dyDescent="0.2">
      <c r="A884" s="348">
        <v>10569</v>
      </c>
      <c r="B884" s="348" t="s">
        <v>33772</v>
      </c>
      <c r="C884" s="348" t="s">
        <v>27666</v>
      </c>
      <c r="D884" s="348" t="s">
        <v>27667</v>
      </c>
      <c r="E884" s="372">
        <v>3.71</v>
      </c>
    </row>
    <row r="885" spans="1:5" x14ac:dyDescent="0.2">
      <c r="A885" s="348">
        <v>39810</v>
      </c>
      <c r="B885" s="348" t="s">
        <v>33773</v>
      </c>
      <c r="C885" s="348" t="s">
        <v>27666</v>
      </c>
      <c r="D885" s="348" t="s">
        <v>27667</v>
      </c>
      <c r="E885" s="372">
        <v>29.09</v>
      </c>
    </row>
    <row r="886" spans="1:5" x14ac:dyDescent="0.2">
      <c r="A886" s="348">
        <v>39811</v>
      </c>
      <c r="B886" s="348" t="s">
        <v>33774</v>
      </c>
      <c r="C886" s="348" t="s">
        <v>27666</v>
      </c>
      <c r="D886" s="348" t="s">
        <v>27667</v>
      </c>
      <c r="E886" s="372">
        <v>35.590000000000003</v>
      </c>
    </row>
    <row r="887" spans="1:5" x14ac:dyDescent="0.2">
      <c r="A887" s="348">
        <v>39812</v>
      </c>
      <c r="B887" s="348" t="s">
        <v>33775</v>
      </c>
      <c r="C887" s="348" t="s">
        <v>27666</v>
      </c>
      <c r="D887" s="348" t="s">
        <v>27667</v>
      </c>
      <c r="E887" s="372">
        <v>58.51</v>
      </c>
    </row>
    <row r="888" spans="1:5" x14ac:dyDescent="0.2">
      <c r="A888" s="348">
        <v>43096</v>
      </c>
      <c r="B888" s="348" t="s">
        <v>33776</v>
      </c>
      <c r="C888" s="348" t="s">
        <v>27666</v>
      </c>
      <c r="D888" s="348" t="s">
        <v>27667</v>
      </c>
      <c r="E888" s="372">
        <v>193.96</v>
      </c>
    </row>
    <row r="889" spans="1:5" x14ac:dyDescent="0.2">
      <c r="A889" s="348">
        <v>43102</v>
      </c>
      <c r="B889" s="348" t="s">
        <v>33777</v>
      </c>
      <c r="C889" s="348" t="s">
        <v>27666</v>
      </c>
      <c r="D889" s="348" t="s">
        <v>27667</v>
      </c>
      <c r="E889" s="372">
        <v>117.94</v>
      </c>
    </row>
    <row r="890" spans="1:5" x14ac:dyDescent="0.2">
      <c r="A890" s="348">
        <v>43103</v>
      </c>
      <c r="B890" s="348" t="s">
        <v>33778</v>
      </c>
      <c r="C890" s="348" t="s">
        <v>27666</v>
      </c>
      <c r="D890" s="348" t="s">
        <v>27667</v>
      </c>
      <c r="E890" s="372">
        <v>173.67</v>
      </c>
    </row>
    <row r="891" spans="1:5" x14ac:dyDescent="0.2">
      <c r="A891" s="348">
        <v>43098</v>
      </c>
      <c r="B891" s="348" t="s">
        <v>33779</v>
      </c>
      <c r="C891" s="348" t="s">
        <v>27666</v>
      </c>
      <c r="D891" s="348" t="s">
        <v>27667</v>
      </c>
      <c r="E891" s="372">
        <v>65.7</v>
      </c>
    </row>
    <row r="892" spans="1:5" x14ac:dyDescent="0.2">
      <c r="A892" s="348">
        <v>43097</v>
      </c>
      <c r="B892" s="348" t="s">
        <v>33780</v>
      </c>
      <c r="C892" s="348" t="s">
        <v>27666</v>
      </c>
      <c r="D892" s="348" t="s">
        <v>27667</v>
      </c>
      <c r="E892" s="372">
        <v>38.92</v>
      </c>
    </row>
    <row r="893" spans="1:5" x14ac:dyDescent="0.2">
      <c r="A893" s="348">
        <v>43104</v>
      </c>
      <c r="B893" s="348" t="s">
        <v>33781</v>
      </c>
      <c r="C893" s="348" t="s">
        <v>27666</v>
      </c>
      <c r="D893" s="348" t="s">
        <v>27667</v>
      </c>
      <c r="E893" s="372">
        <v>460.44</v>
      </c>
    </row>
    <row r="894" spans="1:5" x14ac:dyDescent="0.2">
      <c r="A894" s="348">
        <v>39771</v>
      </c>
      <c r="B894" s="348" t="s">
        <v>33782</v>
      </c>
      <c r="C894" s="348" t="s">
        <v>27666</v>
      </c>
      <c r="D894" s="348" t="s">
        <v>27667</v>
      </c>
      <c r="E894" s="372">
        <v>35.67</v>
      </c>
    </row>
    <row r="895" spans="1:5" x14ac:dyDescent="0.2">
      <c r="A895" s="348">
        <v>39772</v>
      </c>
      <c r="B895" s="348" t="s">
        <v>33783</v>
      </c>
      <c r="C895" s="348" t="s">
        <v>27666</v>
      </c>
      <c r="D895" s="348" t="s">
        <v>27667</v>
      </c>
      <c r="E895" s="372">
        <v>70.11</v>
      </c>
    </row>
    <row r="896" spans="1:5" x14ac:dyDescent="0.2">
      <c r="A896" s="348">
        <v>39773</v>
      </c>
      <c r="B896" s="348" t="s">
        <v>33784</v>
      </c>
      <c r="C896" s="348" t="s">
        <v>27666</v>
      </c>
      <c r="D896" s="348" t="s">
        <v>27667</v>
      </c>
      <c r="E896" s="372">
        <v>112.68</v>
      </c>
    </row>
    <row r="897" spans="1:5" x14ac:dyDescent="0.2">
      <c r="A897" s="348">
        <v>39774</v>
      </c>
      <c r="B897" s="348" t="s">
        <v>33785</v>
      </c>
      <c r="C897" s="348" t="s">
        <v>27666</v>
      </c>
      <c r="D897" s="348" t="s">
        <v>27667</v>
      </c>
      <c r="E897" s="372">
        <v>168.55</v>
      </c>
    </row>
    <row r="898" spans="1:5" x14ac:dyDescent="0.2">
      <c r="A898" s="348">
        <v>39775</v>
      </c>
      <c r="B898" s="348" t="s">
        <v>33786</v>
      </c>
      <c r="C898" s="348" t="s">
        <v>27666</v>
      </c>
      <c r="D898" s="348" t="s">
        <v>27667</v>
      </c>
      <c r="E898" s="372">
        <v>224.95</v>
      </c>
    </row>
    <row r="899" spans="1:5" x14ac:dyDescent="0.2">
      <c r="A899" s="348">
        <v>39776</v>
      </c>
      <c r="B899" s="348" t="s">
        <v>33787</v>
      </c>
      <c r="C899" s="348" t="s">
        <v>27666</v>
      </c>
      <c r="D899" s="348" t="s">
        <v>27667</v>
      </c>
      <c r="E899" s="372">
        <v>271.86</v>
      </c>
    </row>
    <row r="900" spans="1:5" x14ac:dyDescent="0.2">
      <c r="A900" s="348">
        <v>39777</v>
      </c>
      <c r="B900" s="348" t="s">
        <v>33788</v>
      </c>
      <c r="C900" s="348" t="s">
        <v>27666</v>
      </c>
      <c r="D900" s="348" t="s">
        <v>27667</v>
      </c>
      <c r="E900" s="372">
        <v>344.57</v>
      </c>
    </row>
    <row r="901" spans="1:5" x14ac:dyDescent="0.2">
      <c r="A901" s="348">
        <v>20254</v>
      </c>
      <c r="B901" s="348" t="s">
        <v>33789</v>
      </c>
      <c r="C901" s="348" t="s">
        <v>27666</v>
      </c>
      <c r="D901" s="348" t="s">
        <v>27667</v>
      </c>
      <c r="E901" s="372">
        <v>25.01</v>
      </c>
    </row>
    <row r="902" spans="1:5" x14ac:dyDescent="0.2">
      <c r="A902" s="348">
        <v>20253</v>
      </c>
      <c r="B902" s="348" t="s">
        <v>33790</v>
      </c>
      <c r="C902" s="348" t="s">
        <v>27666</v>
      </c>
      <c r="D902" s="348" t="s">
        <v>27667</v>
      </c>
      <c r="E902" s="372">
        <v>82.13</v>
      </c>
    </row>
    <row r="903" spans="1:5" x14ac:dyDescent="0.2">
      <c r="A903" s="348">
        <v>11247</v>
      </c>
      <c r="B903" s="348" t="s">
        <v>33791</v>
      </c>
      <c r="C903" s="348" t="s">
        <v>27666</v>
      </c>
      <c r="D903" s="348" t="s">
        <v>27667</v>
      </c>
      <c r="E903" s="373">
        <v>1579.18</v>
      </c>
    </row>
    <row r="904" spans="1:5" x14ac:dyDescent="0.2">
      <c r="A904" s="348">
        <v>11250</v>
      </c>
      <c r="B904" s="348" t="s">
        <v>33792</v>
      </c>
      <c r="C904" s="348" t="s">
        <v>27666</v>
      </c>
      <c r="D904" s="348" t="s">
        <v>27667</v>
      </c>
      <c r="E904" s="372">
        <v>67.989999999999995</v>
      </c>
    </row>
    <row r="905" spans="1:5" x14ac:dyDescent="0.2">
      <c r="A905" s="348">
        <v>11249</v>
      </c>
      <c r="B905" s="348" t="s">
        <v>33793</v>
      </c>
      <c r="C905" s="348" t="s">
        <v>27666</v>
      </c>
      <c r="D905" s="348" t="s">
        <v>27667</v>
      </c>
      <c r="E905" s="373">
        <v>3084.68</v>
      </c>
    </row>
    <row r="906" spans="1:5" x14ac:dyDescent="0.2">
      <c r="A906" s="348">
        <v>11251</v>
      </c>
      <c r="B906" s="348" t="s">
        <v>33794</v>
      </c>
      <c r="C906" s="348" t="s">
        <v>27666</v>
      </c>
      <c r="D906" s="348" t="s">
        <v>27667</v>
      </c>
      <c r="E906" s="372">
        <v>150.59</v>
      </c>
    </row>
    <row r="907" spans="1:5" x14ac:dyDescent="0.2">
      <c r="A907" s="348">
        <v>11253</v>
      </c>
      <c r="B907" s="348" t="s">
        <v>33795</v>
      </c>
      <c r="C907" s="348" t="s">
        <v>27666</v>
      </c>
      <c r="D907" s="348" t="s">
        <v>27667</v>
      </c>
      <c r="E907" s="372">
        <v>249.54</v>
      </c>
    </row>
    <row r="908" spans="1:5" x14ac:dyDescent="0.2">
      <c r="A908" s="348">
        <v>11255</v>
      </c>
      <c r="B908" s="348" t="s">
        <v>33796</v>
      </c>
      <c r="C908" s="348" t="s">
        <v>27666</v>
      </c>
      <c r="D908" s="348" t="s">
        <v>27667</v>
      </c>
      <c r="E908" s="372">
        <v>373.07</v>
      </c>
    </row>
    <row r="909" spans="1:5" x14ac:dyDescent="0.2">
      <c r="A909" s="348">
        <v>14055</v>
      </c>
      <c r="B909" s="348" t="s">
        <v>33797</v>
      </c>
      <c r="C909" s="348" t="s">
        <v>27666</v>
      </c>
      <c r="D909" s="348" t="s">
        <v>27667</v>
      </c>
      <c r="E909" s="372">
        <v>750.48</v>
      </c>
    </row>
    <row r="910" spans="1:5" x14ac:dyDescent="0.2">
      <c r="A910" s="348">
        <v>11256</v>
      </c>
      <c r="B910" s="348" t="s">
        <v>33798</v>
      </c>
      <c r="C910" s="348" t="s">
        <v>27666</v>
      </c>
      <c r="D910" s="348" t="s">
        <v>27667</v>
      </c>
      <c r="E910" s="372">
        <v>467.3</v>
      </c>
    </row>
    <row r="911" spans="1:5" x14ac:dyDescent="0.2">
      <c r="A911" s="348">
        <v>1872</v>
      </c>
      <c r="B911" s="348" t="s">
        <v>33799</v>
      </c>
      <c r="C911" s="348" t="s">
        <v>27666</v>
      </c>
      <c r="D911" s="348" t="s">
        <v>27667</v>
      </c>
      <c r="E911" s="372">
        <v>2.5299999999999998</v>
      </c>
    </row>
    <row r="912" spans="1:5" x14ac:dyDescent="0.2">
      <c r="A912" s="348">
        <v>1873</v>
      </c>
      <c r="B912" s="348" t="s">
        <v>33800</v>
      </c>
      <c r="C912" s="348" t="s">
        <v>27666</v>
      </c>
      <c r="D912" s="348" t="s">
        <v>27667</v>
      </c>
      <c r="E912" s="372">
        <v>5.04</v>
      </c>
    </row>
    <row r="913" spans="1:5" x14ac:dyDescent="0.2">
      <c r="A913" s="348">
        <v>39693</v>
      </c>
      <c r="B913" s="348" t="s">
        <v>33801</v>
      </c>
      <c r="C913" s="348" t="s">
        <v>27666</v>
      </c>
      <c r="D913" s="348" t="s">
        <v>27667</v>
      </c>
      <c r="E913" s="373">
        <v>2934.9</v>
      </c>
    </row>
    <row r="914" spans="1:5" x14ac:dyDescent="0.2">
      <c r="A914" s="348">
        <v>39692</v>
      </c>
      <c r="B914" s="348" t="s">
        <v>33802</v>
      </c>
      <c r="C914" s="348" t="s">
        <v>27666</v>
      </c>
      <c r="D914" s="348" t="s">
        <v>27667</v>
      </c>
      <c r="E914" s="372">
        <v>939.1</v>
      </c>
    </row>
    <row r="915" spans="1:5" x14ac:dyDescent="0.2">
      <c r="A915" s="348">
        <v>1062</v>
      </c>
      <c r="B915" s="348" t="s">
        <v>33803</v>
      </c>
      <c r="C915" s="348" t="s">
        <v>27666</v>
      </c>
      <c r="D915" s="348" t="s">
        <v>27667</v>
      </c>
      <c r="E915" s="372">
        <v>297.62</v>
      </c>
    </row>
    <row r="916" spans="1:5" x14ac:dyDescent="0.2">
      <c r="A916" s="348">
        <v>39686</v>
      </c>
      <c r="B916" s="348" t="s">
        <v>33804</v>
      </c>
      <c r="C916" s="348" t="s">
        <v>27666</v>
      </c>
      <c r="D916" s="348" t="s">
        <v>27667</v>
      </c>
      <c r="E916" s="372">
        <v>481.9</v>
      </c>
    </row>
    <row r="917" spans="1:5" x14ac:dyDescent="0.2">
      <c r="A917" s="348">
        <v>43095</v>
      </c>
      <c r="B917" s="348" t="s">
        <v>33805</v>
      </c>
      <c r="C917" s="348" t="s">
        <v>27666</v>
      </c>
      <c r="D917" s="348" t="s">
        <v>27667</v>
      </c>
      <c r="E917" s="372">
        <v>127.81</v>
      </c>
    </row>
    <row r="918" spans="1:5" x14ac:dyDescent="0.2">
      <c r="A918" s="348">
        <v>1871</v>
      </c>
      <c r="B918" s="348" t="s">
        <v>33806</v>
      </c>
      <c r="C918" s="348" t="s">
        <v>27666</v>
      </c>
      <c r="D918" s="348" t="s">
        <v>27667</v>
      </c>
      <c r="E918" s="372">
        <v>4.53</v>
      </c>
    </row>
    <row r="919" spans="1:5" x14ac:dyDescent="0.2">
      <c r="A919" s="348">
        <v>12001</v>
      </c>
      <c r="B919" s="348" t="s">
        <v>33807</v>
      </c>
      <c r="C919" s="348" t="s">
        <v>27666</v>
      </c>
      <c r="D919" s="348" t="s">
        <v>27667</v>
      </c>
      <c r="E919" s="372">
        <v>6.55</v>
      </c>
    </row>
    <row r="920" spans="1:5" x14ac:dyDescent="0.2">
      <c r="A920" s="348">
        <v>11882</v>
      </c>
      <c r="B920" s="348" t="s">
        <v>33808</v>
      </c>
      <c r="C920" s="348" t="s">
        <v>27666</v>
      </c>
      <c r="D920" s="348" t="s">
        <v>27667</v>
      </c>
      <c r="E920" s="372">
        <v>102.92</v>
      </c>
    </row>
    <row r="921" spans="1:5" x14ac:dyDescent="0.2">
      <c r="A921" s="348">
        <v>1068</v>
      </c>
      <c r="B921" s="348" t="s">
        <v>33809</v>
      </c>
      <c r="C921" s="348" t="s">
        <v>27666</v>
      </c>
      <c r="D921" s="348" t="s">
        <v>27667</v>
      </c>
      <c r="E921" s="373">
        <v>1963.09</v>
      </c>
    </row>
    <row r="922" spans="1:5" x14ac:dyDescent="0.2">
      <c r="A922" s="348">
        <v>39690</v>
      </c>
      <c r="B922" s="348" t="s">
        <v>33810</v>
      </c>
      <c r="C922" s="348" t="s">
        <v>27666</v>
      </c>
      <c r="D922" s="348" t="s">
        <v>27667</v>
      </c>
      <c r="E922" s="373">
        <v>3293.42</v>
      </c>
    </row>
    <row r="923" spans="1:5" x14ac:dyDescent="0.2">
      <c r="A923" s="348">
        <v>39691</v>
      </c>
      <c r="B923" s="348" t="s">
        <v>33811</v>
      </c>
      <c r="C923" s="348" t="s">
        <v>27666</v>
      </c>
      <c r="D923" s="348" t="s">
        <v>27667</v>
      </c>
      <c r="E923" s="373">
        <v>4142.2</v>
      </c>
    </row>
    <row r="924" spans="1:5" x14ac:dyDescent="0.2">
      <c r="A924" s="348">
        <v>39808</v>
      </c>
      <c r="B924" s="348" t="s">
        <v>33812</v>
      </c>
      <c r="C924" s="348" t="s">
        <v>27666</v>
      </c>
      <c r="D924" s="348" t="s">
        <v>27667</v>
      </c>
      <c r="E924" s="372">
        <v>66.73</v>
      </c>
    </row>
    <row r="925" spans="1:5" x14ac:dyDescent="0.2">
      <c r="A925" s="348">
        <v>39809</v>
      </c>
      <c r="B925" s="348" t="s">
        <v>33813</v>
      </c>
      <c r="C925" s="348" t="s">
        <v>27666</v>
      </c>
      <c r="D925" s="348" t="s">
        <v>27667</v>
      </c>
      <c r="E925" s="372">
        <v>158.27000000000001</v>
      </c>
    </row>
    <row r="926" spans="1:5" x14ac:dyDescent="0.2">
      <c r="A926" s="348">
        <v>43439</v>
      </c>
      <c r="B926" s="348" t="s">
        <v>33814</v>
      </c>
      <c r="C926" s="348" t="s">
        <v>27666</v>
      </c>
      <c r="D926" s="348" t="s">
        <v>27667</v>
      </c>
      <c r="E926" s="372">
        <v>472.44</v>
      </c>
    </row>
    <row r="927" spans="1:5" x14ac:dyDescent="0.2">
      <c r="A927" s="348">
        <v>5103</v>
      </c>
      <c r="B927" s="348" t="s">
        <v>33815</v>
      </c>
      <c r="C927" s="348" t="s">
        <v>27666</v>
      </c>
      <c r="D927" s="348" t="s">
        <v>27667</v>
      </c>
      <c r="E927" s="372">
        <v>24.82</v>
      </c>
    </row>
    <row r="928" spans="1:5" x14ac:dyDescent="0.2">
      <c r="A928" s="348">
        <v>11880</v>
      </c>
      <c r="B928" s="348" t="s">
        <v>33816</v>
      </c>
      <c r="C928" s="348" t="s">
        <v>27666</v>
      </c>
      <c r="D928" s="348" t="s">
        <v>27667</v>
      </c>
      <c r="E928" s="372">
        <v>104.42</v>
      </c>
    </row>
    <row r="929" spans="1:5" x14ac:dyDescent="0.2">
      <c r="A929" s="348">
        <v>11714</v>
      </c>
      <c r="B929" s="348" t="s">
        <v>33817</v>
      </c>
      <c r="C929" s="348" t="s">
        <v>27666</v>
      </c>
      <c r="D929" s="348" t="s">
        <v>27667</v>
      </c>
      <c r="E929" s="372">
        <v>71.13</v>
      </c>
    </row>
    <row r="930" spans="1:5" x14ac:dyDescent="0.2">
      <c r="A930" s="348">
        <v>11712</v>
      </c>
      <c r="B930" s="348" t="s">
        <v>33818</v>
      </c>
      <c r="C930" s="348" t="s">
        <v>27666</v>
      </c>
      <c r="D930" s="348" t="s">
        <v>27669</v>
      </c>
      <c r="E930" s="372">
        <v>46.45</v>
      </c>
    </row>
    <row r="931" spans="1:5" x14ac:dyDescent="0.2">
      <c r="A931" s="348">
        <v>11717</v>
      </c>
      <c r="B931" s="348" t="s">
        <v>33819</v>
      </c>
      <c r="C931" s="348" t="s">
        <v>27666</v>
      </c>
      <c r="D931" s="348" t="s">
        <v>27667</v>
      </c>
      <c r="E931" s="372">
        <v>55.99</v>
      </c>
    </row>
    <row r="932" spans="1:5" x14ac:dyDescent="0.2">
      <c r="A932" s="348">
        <v>1106</v>
      </c>
      <c r="B932" s="348" t="s">
        <v>33820</v>
      </c>
      <c r="C932" s="348" t="s">
        <v>27671</v>
      </c>
      <c r="D932" s="348" t="s">
        <v>27669</v>
      </c>
      <c r="E932" s="372">
        <v>1.0900000000000001</v>
      </c>
    </row>
    <row r="933" spans="1:5" x14ac:dyDescent="0.2">
      <c r="A933" s="348">
        <v>11161</v>
      </c>
      <c r="B933" s="348" t="s">
        <v>33821</v>
      </c>
      <c r="C933" s="348" t="s">
        <v>27671</v>
      </c>
      <c r="D933" s="348" t="s">
        <v>27667</v>
      </c>
      <c r="E933" s="372">
        <v>1.82</v>
      </c>
    </row>
    <row r="934" spans="1:5" x14ac:dyDescent="0.2">
      <c r="A934" s="348">
        <v>1107</v>
      </c>
      <c r="B934" s="348" t="s">
        <v>33822</v>
      </c>
      <c r="C934" s="348" t="s">
        <v>27671</v>
      </c>
      <c r="D934" s="348" t="s">
        <v>27667</v>
      </c>
      <c r="E934" s="372">
        <v>0.92</v>
      </c>
    </row>
    <row r="935" spans="1:5" x14ac:dyDescent="0.2">
      <c r="A935" s="348">
        <v>44479</v>
      </c>
      <c r="B935" s="348" t="s">
        <v>33823</v>
      </c>
      <c r="C935" s="348" t="s">
        <v>27671</v>
      </c>
      <c r="D935" s="348" t="s">
        <v>27667</v>
      </c>
      <c r="E935" s="372">
        <v>0.21</v>
      </c>
    </row>
    <row r="936" spans="1:5" x14ac:dyDescent="0.2">
      <c r="A936" s="348">
        <v>41068</v>
      </c>
      <c r="B936" s="348" t="s">
        <v>33824</v>
      </c>
      <c r="C936" s="348" t="s">
        <v>27675</v>
      </c>
      <c r="D936" s="348" t="s">
        <v>27667</v>
      </c>
      <c r="E936" s="373">
        <v>2999.19</v>
      </c>
    </row>
    <row r="937" spans="1:5" x14ac:dyDescent="0.2">
      <c r="A937" s="348">
        <v>4759</v>
      </c>
      <c r="B937" s="348" t="s">
        <v>33825</v>
      </c>
      <c r="C937" s="348" t="s">
        <v>27674</v>
      </c>
      <c r="D937" s="348" t="s">
        <v>27667</v>
      </c>
      <c r="E937" s="372">
        <v>17.059999999999999</v>
      </c>
    </row>
    <row r="938" spans="1:5" x14ac:dyDescent="0.2">
      <c r="A938" s="348">
        <v>12618</v>
      </c>
      <c r="B938" s="348" t="s">
        <v>33826</v>
      </c>
      <c r="C938" s="348" t="s">
        <v>27666</v>
      </c>
      <c r="D938" s="348" t="s">
        <v>27667</v>
      </c>
      <c r="E938" s="372">
        <v>249.06</v>
      </c>
    </row>
    <row r="939" spans="1:5" x14ac:dyDescent="0.2">
      <c r="A939" s="348">
        <v>1108</v>
      </c>
      <c r="B939" s="348" t="s">
        <v>33827</v>
      </c>
      <c r="C939" s="348" t="s">
        <v>27670</v>
      </c>
      <c r="D939" s="348" t="s">
        <v>27667</v>
      </c>
      <c r="E939" s="372">
        <v>32.01</v>
      </c>
    </row>
    <row r="940" spans="1:5" x14ac:dyDescent="0.2">
      <c r="A940" s="348">
        <v>1117</v>
      </c>
      <c r="B940" s="348" t="s">
        <v>33828</v>
      </c>
      <c r="C940" s="348" t="s">
        <v>27670</v>
      </c>
      <c r="D940" s="348" t="s">
        <v>27667</v>
      </c>
      <c r="E940" s="372">
        <v>32.26</v>
      </c>
    </row>
    <row r="941" spans="1:5" x14ac:dyDescent="0.2">
      <c r="A941" s="348">
        <v>1118</v>
      </c>
      <c r="B941" s="348" t="s">
        <v>33829</v>
      </c>
      <c r="C941" s="348" t="s">
        <v>27670</v>
      </c>
      <c r="D941" s="348" t="s">
        <v>27667</v>
      </c>
      <c r="E941" s="372">
        <v>38.130000000000003</v>
      </c>
    </row>
    <row r="942" spans="1:5" x14ac:dyDescent="0.2">
      <c r="A942" s="348">
        <v>1110</v>
      </c>
      <c r="B942" s="348" t="s">
        <v>33830</v>
      </c>
      <c r="C942" s="348" t="s">
        <v>27670</v>
      </c>
      <c r="D942" s="348" t="s">
        <v>27667</v>
      </c>
      <c r="E942" s="372">
        <v>38.130000000000003</v>
      </c>
    </row>
    <row r="943" spans="1:5" x14ac:dyDescent="0.2">
      <c r="A943" s="348">
        <v>40784</v>
      </c>
      <c r="B943" s="348" t="s">
        <v>33831</v>
      </c>
      <c r="C943" s="348" t="s">
        <v>27670</v>
      </c>
      <c r="D943" s="348" t="s">
        <v>27667</v>
      </c>
      <c r="E943" s="372">
        <v>105.18</v>
      </c>
    </row>
    <row r="944" spans="1:5" x14ac:dyDescent="0.2">
      <c r="A944" s="348">
        <v>40782</v>
      </c>
      <c r="B944" s="348" t="s">
        <v>33832</v>
      </c>
      <c r="C944" s="348" t="s">
        <v>27670</v>
      </c>
      <c r="D944" s="348" t="s">
        <v>27667</v>
      </c>
      <c r="E944" s="372">
        <v>41.27</v>
      </c>
    </row>
    <row r="945" spans="1:5" x14ac:dyDescent="0.2">
      <c r="A945" s="348">
        <v>40783</v>
      </c>
      <c r="B945" s="348" t="s">
        <v>33833</v>
      </c>
      <c r="C945" s="348" t="s">
        <v>27670</v>
      </c>
      <c r="D945" s="348" t="s">
        <v>27667</v>
      </c>
      <c r="E945" s="372">
        <v>53.77</v>
      </c>
    </row>
    <row r="946" spans="1:5" x14ac:dyDescent="0.2">
      <c r="A946" s="348">
        <v>1109</v>
      </c>
      <c r="B946" s="348" t="s">
        <v>33834</v>
      </c>
      <c r="C946" s="348" t="s">
        <v>27670</v>
      </c>
      <c r="D946" s="348" t="s">
        <v>27667</v>
      </c>
      <c r="E946" s="372">
        <v>32.01</v>
      </c>
    </row>
    <row r="947" spans="1:5" x14ac:dyDescent="0.2">
      <c r="A947" s="348">
        <v>1119</v>
      </c>
      <c r="B947" s="348" t="s">
        <v>33835</v>
      </c>
      <c r="C947" s="348" t="s">
        <v>27670</v>
      </c>
      <c r="D947" s="348" t="s">
        <v>27667</v>
      </c>
      <c r="E947" s="372">
        <v>20.63</v>
      </c>
    </row>
    <row r="948" spans="1:5" x14ac:dyDescent="0.2">
      <c r="A948" s="348">
        <v>13115</v>
      </c>
      <c r="B948" s="348" t="s">
        <v>33836</v>
      </c>
      <c r="C948" s="348" t="s">
        <v>27670</v>
      </c>
      <c r="D948" s="348" t="s">
        <v>27667</v>
      </c>
      <c r="E948" s="372">
        <v>29.95</v>
      </c>
    </row>
    <row r="949" spans="1:5" x14ac:dyDescent="0.2">
      <c r="A949" s="348">
        <v>10541</v>
      </c>
      <c r="B949" s="348" t="s">
        <v>33837</v>
      </c>
      <c r="C949" s="348" t="s">
        <v>27670</v>
      </c>
      <c r="D949" s="348" t="s">
        <v>27667</v>
      </c>
      <c r="E949" s="372">
        <v>36.6</v>
      </c>
    </row>
    <row r="950" spans="1:5" x14ac:dyDescent="0.2">
      <c r="A950" s="348">
        <v>10542</v>
      </c>
      <c r="B950" s="348" t="s">
        <v>33838</v>
      </c>
      <c r="C950" s="348" t="s">
        <v>27670</v>
      </c>
      <c r="D950" s="348" t="s">
        <v>27667</v>
      </c>
      <c r="E950" s="372">
        <v>47.86</v>
      </c>
    </row>
    <row r="951" spans="1:5" x14ac:dyDescent="0.2">
      <c r="A951" s="348">
        <v>10543</v>
      </c>
      <c r="B951" s="348" t="s">
        <v>33839</v>
      </c>
      <c r="C951" s="348" t="s">
        <v>27670</v>
      </c>
      <c r="D951" s="348" t="s">
        <v>27667</v>
      </c>
      <c r="E951" s="372">
        <v>77.66</v>
      </c>
    </row>
    <row r="952" spans="1:5" x14ac:dyDescent="0.2">
      <c r="A952" s="348">
        <v>10544</v>
      </c>
      <c r="B952" s="348" t="s">
        <v>33840</v>
      </c>
      <c r="C952" s="348" t="s">
        <v>27670</v>
      </c>
      <c r="D952" s="348" t="s">
        <v>27667</v>
      </c>
      <c r="E952" s="372">
        <v>100.45</v>
      </c>
    </row>
    <row r="953" spans="1:5" x14ac:dyDescent="0.2">
      <c r="A953" s="348">
        <v>10545</v>
      </c>
      <c r="B953" s="348" t="s">
        <v>33841</v>
      </c>
      <c r="C953" s="348" t="s">
        <v>27670</v>
      </c>
      <c r="D953" s="348" t="s">
        <v>27667</v>
      </c>
      <c r="E953" s="372">
        <v>187.72</v>
      </c>
    </row>
    <row r="954" spans="1:5" x14ac:dyDescent="0.2">
      <c r="A954" s="348">
        <v>38365</v>
      </c>
      <c r="B954" s="348" t="s">
        <v>33842</v>
      </c>
      <c r="C954" s="348" t="s">
        <v>27676</v>
      </c>
      <c r="D954" s="348" t="s">
        <v>27667</v>
      </c>
      <c r="E954" s="372">
        <v>2.4700000000000002</v>
      </c>
    </row>
    <row r="955" spans="1:5" x14ac:dyDescent="0.2">
      <c r="A955" s="348">
        <v>44056</v>
      </c>
      <c r="B955" s="348" t="s">
        <v>33843</v>
      </c>
      <c r="C955" s="348" t="s">
        <v>27666</v>
      </c>
      <c r="D955" s="348" t="s">
        <v>27667</v>
      </c>
      <c r="E955" s="373">
        <v>460972.95</v>
      </c>
    </row>
    <row r="956" spans="1:5" x14ac:dyDescent="0.2">
      <c r="A956" s="348">
        <v>44057</v>
      </c>
      <c r="B956" s="348" t="s">
        <v>33844</v>
      </c>
      <c r="C956" s="348" t="s">
        <v>27666</v>
      </c>
      <c r="D956" s="348" t="s">
        <v>27669</v>
      </c>
      <c r="E956" s="373">
        <v>492000</v>
      </c>
    </row>
    <row r="957" spans="1:5" x14ac:dyDescent="0.2">
      <c r="A957" s="348">
        <v>37754</v>
      </c>
      <c r="B957" s="348" t="s">
        <v>33845</v>
      </c>
      <c r="C957" s="348" t="s">
        <v>27666</v>
      </c>
      <c r="D957" s="348" t="s">
        <v>27667</v>
      </c>
      <c r="E957" s="373">
        <v>508665.95</v>
      </c>
    </row>
    <row r="958" spans="1:5" x14ac:dyDescent="0.2">
      <c r="A958" s="348">
        <v>37757</v>
      </c>
      <c r="B958" s="348" t="s">
        <v>33846</v>
      </c>
      <c r="C958" s="348" t="s">
        <v>27666</v>
      </c>
      <c r="D958" s="348" t="s">
        <v>27667</v>
      </c>
      <c r="E958" s="373">
        <v>567351.37</v>
      </c>
    </row>
    <row r="959" spans="1:5" x14ac:dyDescent="0.2">
      <c r="A959" s="348">
        <v>44058</v>
      </c>
      <c r="B959" s="348" t="s">
        <v>33847</v>
      </c>
      <c r="C959" s="348" t="s">
        <v>27666</v>
      </c>
      <c r="D959" s="348" t="s">
        <v>27667</v>
      </c>
      <c r="E959" s="373">
        <v>536324.31999999995</v>
      </c>
    </row>
    <row r="960" spans="1:5" x14ac:dyDescent="0.2">
      <c r="A960" s="348">
        <v>37752</v>
      </c>
      <c r="B960" s="348" t="s">
        <v>33848</v>
      </c>
      <c r="C960" s="348" t="s">
        <v>27666</v>
      </c>
      <c r="D960" s="348" t="s">
        <v>27667</v>
      </c>
      <c r="E960" s="373">
        <v>558486.46</v>
      </c>
    </row>
    <row r="961" spans="1:5" x14ac:dyDescent="0.2">
      <c r="A961" s="348">
        <v>44059</v>
      </c>
      <c r="B961" s="348" t="s">
        <v>33849</v>
      </c>
      <c r="C961" s="348" t="s">
        <v>27666</v>
      </c>
      <c r="D961" s="348" t="s">
        <v>27667</v>
      </c>
      <c r="E961" s="373">
        <v>441470.27</v>
      </c>
    </row>
    <row r="962" spans="1:5" x14ac:dyDescent="0.2">
      <c r="A962" s="348">
        <v>37750</v>
      </c>
      <c r="B962" s="348" t="s">
        <v>33850</v>
      </c>
      <c r="C962" s="348" t="s">
        <v>27666</v>
      </c>
      <c r="D962" s="348" t="s">
        <v>27667</v>
      </c>
      <c r="E962" s="373">
        <v>442356.75</v>
      </c>
    </row>
    <row r="963" spans="1:5" x14ac:dyDescent="0.2">
      <c r="A963" s="348">
        <v>37758</v>
      </c>
      <c r="B963" s="348" t="s">
        <v>33851</v>
      </c>
      <c r="C963" s="348" t="s">
        <v>27666</v>
      </c>
      <c r="D963" s="348" t="s">
        <v>27667</v>
      </c>
      <c r="E963" s="373">
        <v>703870.25</v>
      </c>
    </row>
    <row r="964" spans="1:5" x14ac:dyDescent="0.2">
      <c r="A964" s="348">
        <v>44060</v>
      </c>
      <c r="B964" s="348" t="s">
        <v>33852</v>
      </c>
      <c r="C964" s="348" t="s">
        <v>27666</v>
      </c>
      <c r="D964" s="348" t="s">
        <v>27667</v>
      </c>
      <c r="E964" s="373">
        <v>680821.62</v>
      </c>
    </row>
    <row r="965" spans="1:5" x14ac:dyDescent="0.2">
      <c r="A965" s="348">
        <v>37749</v>
      </c>
      <c r="B965" s="348" t="s">
        <v>33853</v>
      </c>
      <c r="C965" s="348" t="s">
        <v>27666</v>
      </c>
      <c r="D965" s="348" t="s">
        <v>27667</v>
      </c>
      <c r="E965" s="373">
        <v>726918.93</v>
      </c>
    </row>
    <row r="966" spans="1:5" x14ac:dyDescent="0.2">
      <c r="A966" s="348">
        <v>44061</v>
      </c>
      <c r="B966" s="348" t="s">
        <v>33854</v>
      </c>
      <c r="C966" s="348" t="s">
        <v>27666</v>
      </c>
      <c r="D966" s="348" t="s">
        <v>27667</v>
      </c>
      <c r="E966" s="373">
        <v>667524.34</v>
      </c>
    </row>
    <row r="967" spans="1:5" x14ac:dyDescent="0.2">
      <c r="A967" s="348">
        <v>1159</v>
      </c>
      <c r="B967" s="348" t="s">
        <v>33855</v>
      </c>
      <c r="C967" s="348" t="s">
        <v>27666</v>
      </c>
      <c r="D967" s="348" t="s">
        <v>27669</v>
      </c>
      <c r="E967" s="373">
        <v>275703</v>
      </c>
    </row>
    <row r="968" spans="1:5" x14ac:dyDescent="0.2">
      <c r="A968" s="348">
        <v>12114</v>
      </c>
      <c r="B968" s="348" t="s">
        <v>33856</v>
      </c>
      <c r="C968" s="348" t="s">
        <v>27666</v>
      </c>
      <c r="D968" s="348" t="s">
        <v>27667</v>
      </c>
      <c r="E968" s="372">
        <v>156.6</v>
      </c>
    </row>
    <row r="969" spans="1:5" x14ac:dyDescent="0.2">
      <c r="A969" s="348">
        <v>38106</v>
      </c>
      <c r="B969" s="348" t="s">
        <v>33857</v>
      </c>
      <c r="C969" s="348" t="s">
        <v>27666</v>
      </c>
      <c r="D969" s="348" t="s">
        <v>27667</v>
      </c>
      <c r="E969" s="372">
        <v>21.28</v>
      </c>
    </row>
    <row r="970" spans="1:5" x14ac:dyDescent="0.2">
      <c r="A970" s="348">
        <v>38085</v>
      </c>
      <c r="B970" s="348" t="s">
        <v>33858</v>
      </c>
      <c r="C970" s="348" t="s">
        <v>27666</v>
      </c>
      <c r="D970" s="348" t="s">
        <v>27667</v>
      </c>
      <c r="E970" s="372">
        <v>25.14</v>
      </c>
    </row>
    <row r="971" spans="1:5" x14ac:dyDescent="0.2">
      <c r="A971" s="348">
        <v>38599</v>
      </c>
      <c r="B971" s="348" t="s">
        <v>33859</v>
      </c>
      <c r="C971" s="348" t="s">
        <v>27666</v>
      </c>
      <c r="D971" s="348" t="s">
        <v>27667</v>
      </c>
      <c r="E971" s="372">
        <v>5.37</v>
      </c>
    </row>
    <row r="972" spans="1:5" x14ac:dyDescent="0.2">
      <c r="A972" s="348">
        <v>38596</v>
      </c>
      <c r="B972" s="348" t="s">
        <v>33860</v>
      </c>
      <c r="C972" s="348" t="s">
        <v>27666</v>
      </c>
      <c r="D972" s="348" t="s">
        <v>27667</v>
      </c>
      <c r="E972" s="372">
        <v>4.46</v>
      </c>
    </row>
    <row r="973" spans="1:5" x14ac:dyDescent="0.2">
      <c r="A973" s="348">
        <v>38600</v>
      </c>
      <c r="B973" s="348" t="s">
        <v>33861</v>
      </c>
      <c r="C973" s="348" t="s">
        <v>27666</v>
      </c>
      <c r="D973" s="348" t="s">
        <v>27667</v>
      </c>
      <c r="E973" s="372">
        <v>5.69</v>
      </c>
    </row>
    <row r="974" spans="1:5" x14ac:dyDescent="0.2">
      <c r="A974" s="348">
        <v>38597</v>
      </c>
      <c r="B974" s="348" t="s">
        <v>33862</v>
      </c>
      <c r="C974" s="348" t="s">
        <v>27666</v>
      </c>
      <c r="D974" s="348" t="s">
        <v>27667</v>
      </c>
      <c r="E974" s="372">
        <v>4.4800000000000004</v>
      </c>
    </row>
    <row r="975" spans="1:5" x14ac:dyDescent="0.2">
      <c r="A975" s="348">
        <v>659</v>
      </c>
      <c r="B975" s="348" t="s">
        <v>33863</v>
      </c>
      <c r="C975" s="348" t="s">
        <v>27666</v>
      </c>
      <c r="D975" s="348" t="s">
        <v>27667</v>
      </c>
      <c r="E975" s="372">
        <v>2.58</v>
      </c>
    </row>
    <row r="976" spans="1:5" x14ac:dyDescent="0.2">
      <c r="A976" s="348">
        <v>660</v>
      </c>
      <c r="B976" s="348" t="s">
        <v>33864</v>
      </c>
      <c r="C976" s="348" t="s">
        <v>27666</v>
      </c>
      <c r="D976" s="348" t="s">
        <v>27667</v>
      </c>
      <c r="E976" s="372">
        <v>3.09</v>
      </c>
    </row>
    <row r="977" spans="1:5" x14ac:dyDescent="0.2">
      <c r="A977" s="348">
        <v>658</v>
      </c>
      <c r="B977" s="348" t="s">
        <v>33865</v>
      </c>
      <c r="C977" s="348" t="s">
        <v>27666</v>
      </c>
      <c r="D977" s="348" t="s">
        <v>27667</v>
      </c>
      <c r="E977" s="372">
        <v>1.74</v>
      </c>
    </row>
    <row r="978" spans="1:5" x14ac:dyDescent="0.2">
      <c r="A978" s="348">
        <v>38548</v>
      </c>
      <c r="B978" s="348" t="s">
        <v>33866</v>
      </c>
      <c r="C978" s="348" t="s">
        <v>27666</v>
      </c>
      <c r="D978" s="348" t="s">
        <v>27667</v>
      </c>
      <c r="E978" s="372">
        <v>1.17</v>
      </c>
    </row>
    <row r="979" spans="1:5" x14ac:dyDescent="0.2">
      <c r="A979" s="348">
        <v>34649</v>
      </c>
      <c r="B979" s="348" t="s">
        <v>33867</v>
      </c>
      <c r="C979" s="348" t="s">
        <v>27666</v>
      </c>
      <c r="D979" s="348" t="s">
        <v>27667</v>
      </c>
      <c r="E979" s="372">
        <v>1.58</v>
      </c>
    </row>
    <row r="980" spans="1:5" x14ac:dyDescent="0.2">
      <c r="A980" s="348">
        <v>34655</v>
      </c>
      <c r="B980" s="348" t="s">
        <v>33868</v>
      </c>
      <c r="C980" s="348" t="s">
        <v>27666</v>
      </c>
      <c r="D980" s="348" t="s">
        <v>27667</v>
      </c>
      <c r="E980" s="372">
        <v>2.1</v>
      </c>
    </row>
    <row r="981" spans="1:5" x14ac:dyDescent="0.2">
      <c r="A981" s="348">
        <v>40607</v>
      </c>
      <c r="B981" s="348" t="s">
        <v>33869</v>
      </c>
      <c r="C981" s="348" t="s">
        <v>27666</v>
      </c>
      <c r="D981" s="348" t="s">
        <v>27667</v>
      </c>
      <c r="E981" s="372">
        <v>6.53</v>
      </c>
    </row>
    <row r="982" spans="1:5" x14ac:dyDescent="0.2">
      <c r="A982" s="348">
        <v>567</v>
      </c>
      <c r="B982" s="348" t="s">
        <v>33870</v>
      </c>
      <c r="C982" s="348" t="s">
        <v>27670</v>
      </c>
      <c r="D982" s="348" t="s">
        <v>27667</v>
      </c>
      <c r="E982" s="372">
        <v>17.29</v>
      </c>
    </row>
    <row r="983" spans="1:5" x14ac:dyDescent="0.2">
      <c r="A983" s="348">
        <v>574</v>
      </c>
      <c r="B983" s="348" t="s">
        <v>33871</v>
      </c>
      <c r="C983" s="348" t="s">
        <v>27670</v>
      </c>
      <c r="D983" s="348" t="s">
        <v>27667</v>
      </c>
      <c r="E983" s="372">
        <v>45.44</v>
      </c>
    </row>
    <row r="984" spans="1:5" x14ac:dyDescent="0.2">
      <c r="A984" s="348">
        <v>568</v>
      </c>
      <c r="B984" s="348" t="s">
        <v>33872</v>
      </c>
      <c r="C984" s="348" t="s">
        <v>27670</v>
      </c>
      <c r="D984" s="348" t="s">
        <v>27667</v>
      </c>
      <c r="E984" s="372">
        <v>95.75</v>
      </c>
    </row>
    <row r="985" spans="1:5" x14ac:dyDescent="0.2">
      <c r="A985" s="348">
        <v>4777</v>
      </c>
      <c r="B985" s="348" t="s">
        <v>33873</v>
      </c>
      <c r="C985" s="348" t="s">
        <v>27671</v>
      </c>
      <c r="D985" s="348" t="s">
        <v>27668</v>
      </c>
      <c r="E985" s="372">
        <v>8.02</v>
      </c>
    </row>
    <row r="986" spans="1:5" x14ac:dyDescent="0.2">
      <c r="A986" s="348">
        <v>592</v>
      </c>
      <c r="B986" s="348" t="s">
        <v>33874</v>
      </c>
      <c r="C986" s="348" t="s">
        <v>27671</v>
      </c>
      <c r="D986" s="348" t="s">
        <v>27668</v>
      </c>
      <c r="E986" s="372">
        <v>33.4</v>
      </c>
    </row>
    <row r="987" spans="1:5" x14ac:dyDescent="0.2">
      <c r="A987" s="348">
        <v>586</v>
      </c>
      <c r="B987" s="348" t="s">
        <v>33875</v>
      </c>
      <c r="C987" s="348" t="s">
        <v>27670</v>
      </c>
      <c r="D987" s="348" t="s">
        <v>27668</v>
      </c>
      <c r="E987" s="372">
        <v>19.63</v>
      </c>
    </row>
    <row r="988" spans="1:5" x14ac:dyDescent="0.2">
      <c r="A988" s="348">
        <v>588</v>
      </c>
      <c r="B988" s="348" t="s">
        <v>33876</v>
      </c>
      <c r="C988" s="348" t="s">
        <v>27670</v>
      </c>
      <c r="D988" s="348" t="s">
        <v>27668</v>
      </c>
      <c r="E988" s="372">
        <v>31.06</v>
      </c>
    </row>
    <row r="989" spans="1:5" x14ac:dyDescent="0.2">
      <c r="A989" s="348">
        <v>591</v>
      </c>
      <c r="B989" s="348" t="s">
        <v>33877</v>
      </c>
      <c r="C989" s="348" t="s">
        <v>27671</v>
      </c>
      <c r="D989" s="348" t="s">
        <v>27668</v>
      </c>
      <c r="E989" s="372">
        <v>31.17</v>
      </c>
    </row>
    <row r="990" spans="1:5" x14ac:dyDescent="0.2">
      <c r="A990" s="348">
        <v>584</v>
      </c>
      <c r="B990" s="348" t="s">
        <v>33878</v>
      </c>
      <c r="C990" s="348" t="s">
        <v>27670</v>
      </c>
      <c r="D990" s="348" t="s">
        <v>27668</v>
      </c>
      <c r="E990" s="372">
        <v>33.17</v>
      </c>
    </row>
    <row r="991" spans="1:5" x14ac:dyDescent="0.2">
      <c r="A991" s="348">
        <v>589</v>
      </c>
      <c r="B991" s="348" t="s">
        <v>33879</v>
      </c>
      <c r="C991" s="348" t="s">
        <v>27670</v>
      </c>
      <c r="D991" s="348" t="s">
        <v>27668</v>
      </c>
      <c r="E991" s="372">
        <v>52.5</v>
      </c>
    </row>
    <row r="992" spans="1:5" x14ac:dyDescent="0.2">
      <c r="A992" s="348">
        <v>1165</v>
      </c>
      <c r="B992" s="348" t="s">
        <v>33880</v>
      </c>
      <c r="C992" s="348" t="s">
        <v>27666</v>
      </c>
      <c r="D992" s="348" t="s">
        <v>27668</v>
      </c>
      <c r="E992" s="372">
        <v>21.07</v>
      </c>
    </row>
    <row r="993" spans="1:5" x14ac:dyDescent="0.2">
      <c r="A993" s="348">
        <v>1164</v>
      </c>
      <c r="B993" s="348" t="s">
        <v>33881</v>
      </c>
      <c r="C993" s="348" t="s">
        <v>27666</v>
      </c>
      <c r="D993" s="348" t="s">
        <v>27668</v>
      </c>
      <c r="E993" s="372">
        <v>17.07</v>
      </c>
    </row>
    <row r="994" spans="1:5" x14ac:dyDescent="0.2">
      <c r="A994" s="348">
        <v>1162</v>
      </c>
      <c r="B994" s="348" t="s">
        <v>33882</v>
      </c>
      <c r="C994" s="348" t="s">
        <v>27666</v>
      </c>
      <c r="D994" s="348" t="s">
        <v>27668</v>
      </c>
      <c r="E994" s="372">
        <v>5.93</v>
      </c>
    </row>
    <row r="995" spans="1:5" x14ac:dyDescent="0.2">
      <c r="A995" s="348">
        <v>12395</v>
      </c>
      <c r="B995" s="348" t="s">
        <v>33883</v>
      </c>
      <c r="C995" s="348" t="s">
        <v>27666</v>
      </c>
      <c r="D995" s="348" t="s">
        <v>27668</v>
      </c>
      <c r="E995" s="372">
        <v>5.77</v>
      </c>
    </row>
    <row r="996" spans="1:5" x14ac:dyDescent="0.2">
      <c r="A996" s="348">
        <v>1170</v>
      </c>
      <c r="B996" s="348" t="s">
        <v>33884</v>
      </c>
      <c r="C996" s="348" t="s">
        <v>27666</v>
      </c>
      <c r="D996" s="348" t="s">
        <v>27668</v>
      </c>
      <c r="E996" s="372">
        <v>11.18</v>
      </c>
    </row>
    <row r="997" spans="1:5" x14ac:dyDescent="0.2">
      <c r="A997" s="348">
        <v>1169</v>
      </c>
      <c r="B997" s="348" t="s">
        <v>33885</v>
      </c>
      <c r="C997" s="348" t="s">
        <v>27666</v>
      </c>
      <c r="D997" s="348" t="s">
        <v>27668</v>
      </c>
      <c r="E997" s="372">
        <v>54.9</v>
      </c>
    </row>
    <row r="998" spans="1:5" x14ac:dyDescent="0.2">
      <c r="A998" s="348">
        <v>1166</v>
      </c>
      <c r="B998" s="348" t="s">
        <v>33886</v>
      </c>
      <c r="C998" s="348" t="s">
        <v>27666</v>
      </c>
      <c r="D998" s="348" t="s">
        <v>27668</v>
      </c>
      <c r="E998" s="372">
        <v>30.44</v>
      </c>
    </row>
    <row r="999" spans="1:5" x14ac:dyDescent="0.2">
      <c r="A999" s="348">
        <v>1163</v>
      </c>
      <c r="B999" s="348" t="s">
        <v>33887</v>
      </c>
      <c r="C999" s="348" t="s">
        <v>27666</v>
      </c>
      <c r="D999" s="348" t="s">
        <v>27668</v>
      </c>
      <c r="E999" s="372">
        <v>7.67</v>
      </c>
    </row>
    <row r="1000" spans="1:5" x14ac:dyDescent="0.2">
      <c r="A1000" s="348">
        <v>12396</v>
      </c>
      <c r="B1000" s="348" t="s">
        <v>33888</v>
      </c>
      <c r="C1000" s="348" t="s">
        <v>27666</v>
      </c>
      <c r="D1000" s="348" t="s">
        <v>27668</v>
      </c>
      <c r="E1000" s="372">
        <v>5.77</v>
      </c>
    </row>
    <row r="1001" spans="1:5" x14ac:dyDescent="0.2">
      <c r="A1001" s="348">
        <v>1168</v>
      </c>
      <c r="B1001" s="348" t="s">
        <v>33889</v>
      </c>
      <c r="C1001" s="348" t="s">
        <v>27666</v>
      </c>
      <c r="D1001" s="348" t="s">
        <v>27668</v>
      </c>
      <c r="E1001" s="372">
        <v>78.27</v>
      </c>
    </row>
    <row r="1002" spans="1:5" x14ac:dyDescent="0.2">
      <c r="A1002" s="348">
        <v>1167</v>
      </c>
      <c r="B1002" s="348" t="s">
        <v>33890</v>
      </c>
      <c r="C1002" s="348" t="s">
        <v>27666</v>
      </c>
      <c r="D1002" s="348" t="s">
        <v>27668</v>
      </c>
      <c r="E1002" s="372">
        <v>130.91999999999999</v>
      </c>
    </row>
    <row r="1003" spans="1:5" x14ac:dyDescent="0.2">
      <c r="A1003" s="348">
        <v>36331</v>
      </c>
      <c r="B1003" s="348" t="s">
        <v>33891</v>
      </c>
      <c r="C1003" s="348" t="s">
        <v>27666</v>
      </c>
      <c r="D1003" s="348" t="s">
        <v>27668</v>
      </c>
      <c r="E1003" s="372">
        <v>2.21</v>
      </c>
    </row>
    <row r="1004" spans="1:5" x14ac:dyDescent="0.2">
      <c r="A1004" s="348">
        <v>36346</v>
      </c>
      <c r="B1004" s="348" t="s">
        <v>33892</v>
      </c>
      <c r="C1004" s="348" t="s">
        <v>27666</v>
      </c>
      <c r="D1004" s="348" t="s">
        <v>27668</v>
      </c>
      <c r="E1004" s="372">
        <v>3.32</v>
      </c>
    </row>
    <row r="1005" spans="1:5" x14ac:dyDescent="0.2">
      <c r="A1005" s="348">
        <v>1197</v>
      </c>
      <c r="B1005" s="348" t="s">
        <v>33893</v>
      </c>
      <c r="C1005" s="348" t="s">
        <v>27666</v>
      </c>
      <c r="D1005" s="348" t="s">
        <v>27667</v>
      </c>
      <c r="E1005" s="372">
        <v>2.52</v>
      </c>
    </row>
    <row r="1006" spans="1:5" x14ac:dyDescent="0.2">
      <c r="A1006" s="348">
        <v>1202</v>
      </c>
      <c r="B1006" s="348" t="s">
        <v>33894</v>
      </c>
      <c r="C1006" s="348" t="s">
        <v>27666</v>
      </c>
      <c r="D1006" s="348" t="s">
        <v>27667</v>
      </c>
      <c r="E1006" s="372">
        <v>7.15</v>
      </c>
    </row>
    <row r="1007" spans="1:5" x14ac:dyDescent="0.2">
      <c r="A1007" s="348">
        <v>1198</v>
      </c>
      <c r="B1007" s="348" t="s">
        <v>33895</v>
      </c>
      <c r="C1007" s="348" t="s">
        <v>27666</v>
      </c>
      <c r="D1007" s="348" t="s">
        <v>27667</v>
      </c>
      <c r="E1007" s="372">
        <v>3.3</v>
      </c>
    </row>
    <row r="1008" spans="1:5" x14ac:dyDescent="0.2">
      <c r="A1008" s="348">
        <v>20088</v>
      </c>
      <c r="B1008" s="348" t="s">
        <v>33896</v>
      </c>
      <c r="C1008" s="348" t="s">
        <v>27666</v>
      </c>
      <c r="D1008" s="348" t="s">
        <v>27667</v>
      </c>
      <c r="E1008" s="372">
        <v>19.16</v>
      </c>
    </row>
    <row r="1009" spans="1:5" x14ac:dyDescent="0.2">
      <c r="A1009" s="348">
        <v>20089</v>
      </c>
      <c r="B1009" s="348" t="s">
        <v>33897</v>
      </c>
      <c r="C1009" s="348" t="s">
        <v>27666</v>
      </c>
      <c r="D1009" s="348" t="s">
        <v>27667</v>
      </c>
      <c r="E1009" s="372">
        <v>93.94</v>
      </c>
    </row>
    <row r="1010" spans="1:5" x14ac:dyDescent="0.2">
      <c r="A1010" s="348">
        <v>20087</v>
      </c>
      <c r="B1010" s="348" t="s">
        <v>33898</v>
      </c>
      <c r="C1010" s="348" t="s">
        <v>27666</v>
      </c>
      <c r="D1010" s="348" t="s">
        <v>27667</v>
      </c>
      <c r="E1010" s="372">
        <v>15.85</v>
      </c>
    </row>
    <row r="1011" spans="1:5" x14ac:dyDescent="0.2">
      <c r="A1011" s="348">
        <v>1200</v>
      </c>
      <c r="B1011" s="348" t="s">
        <v>945</v>
      </c>
      <c r="C1011" s="348" t="s">
        <v>27666</v>
      </c>
      <c r="D1011" s="348" t="s">
        <v>27667</v>
      </c>
      <c r="E1011" s="372">
        <v>14.4</v>
      </c>
    </row>
    <row r="1012" spans="1:5" x14ac:dyDescent="0.2">
      <c r="A1012" s="348">
        <v>12909</v>
      </c>
      <c r="B1012" s="348" t="s">
        <v>33899</v>
      </c>
      <c r="C1012" s="348" t="s">
        <v>27666</v>
      </c>
      <c r="D1012" s="348" t="s">
        <v>27667</v>
      </c>
      <c r="E1012" s="372">
        <v>6.68</v>
      </c>
    </row>
    <row r="1013" spans="1:5" x14ac:dyDescent="0.2">
      <c r="A1013" s="348">
        <v>12910</v>
      </c>
      <c r="B1013" s="348" t="s">
        <v>33900</v>
      </c>
      <c r="C1013" s="348" t="s">
        <v>27666</v>
      </c>
      <c r="D1013" s="348" t="s">
        <v>27667</v>
      </c>
      <c r="E1013" s="372">
        <v>12</v>
      </c>
    </row>
    <row r="1014" spans="1:5" x14ac:dyDescent="0.2">
      <c r="A1014" s="348">
        <v>1191</v>
      </c>
      <c r="B1014" s="348" t="s">
        <v>33901</v>
      </c>
      <c r="C1014" s="348" t="s">
        <v>27666</v>
      </c>
      <c r="D1014" s="348" t="s">
        <v>27667</v>
      </c>
      <c r="E1014" s="372">
        <v>1.8</v>
      </c>
    </row>
    <row r="1015" spans="1:5" x14ac:dyDescent="0.2">
      <c r="A1015" s="348">
        <v>1185</v>
      </c>
      <c r="B1015" s="348" t="s">
        <v>33902</v>
      </c>
      <c r="C1015" s="348" t="s">
        <v>27666</v>
      </c>
      <c r="D1015" s="348" t="s">
        <v>27667</v>
      </c>
      <c r="E1015" s="372">
        <v>1.8</v>
      </c>
    </row>
    <row r="1016" spans="1:5" x14ac:dyDescent="0.2">
      <c r="A1016" s="348">
        <v>1189</v>
      </c>
      <c r="B1016" s="348" t="s">
        <v>33903</v>
      </c>
      <c r="C1016" s="348" t="s">
        <v>27666</v>
      </c>
      <c r="D1016" s="348" t="s">
        <v>27667</v>
      </c>
      <c r="E1016" s="372">
        <v>2.94</v>
      </c>
    </row>
    <row r="1017" spans="1:5" x14ac:dyDescent="0.2">
      <c r="A1017" s="348">
        <v>1193</v>
      </c>
      <c r="B1017" s="348" t="s">
        <v>33904</v>
      </c>
      <c r="C1017" s="348" t="s">
        <v>27666</v>
      </c>
      <c r="D1017" s="348" t="s">
        <v>27667</v>
      </c>
      <c r="E1017" s="372">
        <v>5.65</v>
      </c>
    </row>
    <row r="1018" spans="1:5" x14ac:dyDescent="0.2">
      <c r="A1018" s="348">
        <v>1194</v>
      </c>
      <c r="B1018" s="348" t="s">
        <v>33905</v>
      </c>
      <c r="C1018" s="348" t="s">
        <v>27666</v>
      </c>
      <c r="D1018" s="348" t="s">
        <v>27667</v>
      </c>
      <c r="E1018" s="372">
        <v>10.199999999999999</v>
      </c>
    </row>
    <row r="1019" spans="1:5" x14ac:dyDescent="0.2">
      <c r="A1019" s="348">
        <v>1195</v>
      </c>
      <c r="B1019" s="348" t="s">
        <v>33906</v>
      </c>
      <c r="C1019" s="348" t="s">
        <v>27666</v>
      </c>
      <c r="D1019" s="348" t="s">
        <v>27667</v>
      </c>
      <c r="E1019" s="372">
        <v>17.170000000000002</v>
      </c>
    </row>
    <row r="1020" spans="1:5" x14ac:dyDescent="0.2">
      <c r="A1020" s="348">
        <v>1204</v>
      </c>
      <c r="B1020" s="348" t="s">
        <v>33907</v>
      </c>
      <c r="C1020" s="348" t="s">
        <v>27666</v>
      </c>
      <c r="D1020" s="348" t="s">
        <v>27667</v>
      </c>
      <c r="E1020" s="372">
        <v>30.03</v>
      </c>
    </row>
    <row r="1021" spans="1:5" x14ac:dyDescent="0.2">
      <c r="A1021" s="348">
        <v>1207</v>
      </c>
      <c r="B1021" s="348" t="s">
        <v>33908</v>
      </c>
      <c r="C1021" s="348" t="s">
        <v>27666</v>
      </c>
      <c r="D1021" s="348" t="s">
        <v>27668</v>
      </c>
      <c r="E1021" s="372">
        <v>26.66</v>
      </c>
    </row>
    <row r="1022" spans="1:5" x14ac:dyDescent="0.2">
      <c r="A1022" s="348">
        <v>1206</v>
      </c>
      <c r="B1022" s="348" t="s">
        <v>33909</v>
      </c>
      <c r="C1022" s="348" t="s">
        <v>27666</v>
      </c>
      <c r="D1022" s="348" t="s">
        <v>27668</v>
      </c>
      <c r="E1022" s="372">
        <v>6.68</v>
      </c>
    </row>
    <row r="1023" spans="1:5" x14ac:dyDescent="0.2">
      <c r="A1023" s="348">
        <v>1183</v>
      </c>
      <c r="B1023" s="348" t="s">
        <v>33910</v>
      </c>
      <c r="C1023" s="348" t="s">
        <v>27666</v>
      </c>
      <c r="D1023" s="348" t="s">
        <v>27668</v>
      </c>
      <c r="E1023" s="372">
        <v>17.41</v>
      </c>
    </row>
    <row r="1024" spans="1:5" x14ac:dyDescent="0.2">
      <c r="A1024" s="348">
        <v>42685</v>
      </c>
      <c r="B1024" s="348" t="s">
        <v>33911</v>
      </c>
      <c r="C1024" s="348" t="s">
        <v>27666</v>
      </c>
      <c r="D1024" s="348" t="s">
        <v>27667</v>
      </c>
      <c r="E1024" s="372">
        <v>97.35</v>
      </c>
    </row>
    <row r="1025" spans="1:5" x14ac:dyDescent="0.2">
      <c r="A1025" s="348">
        <v>42686</v>
      </c>
      <c r="B1025" s="348" t="s">
        <v>33912</v>
      </c>
      <c r="C1025" s="348" t="s">
        <v>27666</v>
      </c>
      <c r="D1025" s="348" t="s">
        <v>27667</v>
      </c>
      <c r="E1025" s="372">
        <v>107.22</v>
      </c>
    </row>
    <row r="1026" spans="1:5" x14ac:dyDescent="0.2">
      <c r="A1026" s="348">
        <v>12894</v>
      </c>
      <c r="B1026" s="348" t="s">
        <v>33913</v>
      </c>
      <c r="C1026" s="348" t="s">
        <v>27666</v>
      </c>
      <c r="D1026" s="348" t="s">
        <v>27667</v>
      </c>
      <c r="E1026" s="372">
        <v>19.739999999999998</v>
      </c>
    </row>
    <row r="1027" spans="1:5" x14ac:dyDescent="0.2">
      <c r="A1027" s="348">
        <v>12895</v>
      </c>
      <c r="B1027" s="348" t="s">
        <v>33914</v>
      </c>
      <c r="C1027" s="348" t="s">
        <v>27666</v>
      </c>
      <c r="D1027" s="348" t="s">
        <v>27669</v>
      </c>
      <c r="E1027" s="372">
        <v>15.19</v>
      </c>
    </row>
    <row r="1028" spans="1:5" x14ac:dyDescent="0.2">
      <c r="A1028" s="348">
        <v>1631</v>
      </c>
      <c r="B1028" s="348" t="s">
        <v>33915</v>
      </c>
      <c r="C1028" s="348" t="s">
        <v>27666</v>
      </c>
      <c r="D1028" s="348" t="s">
        <v>27667</v>
      </c>
      <c r="E1028" s="372">
        <v>135.52000000000001</v>
      </c>
    </row>
    <row r="1029" spans="1:5" x14ac:dyDescent="0.2">
      <c r="A1029" s="348">
        <v>1633</v>
      </c>
      <c r="B1029" s="348" t="s">
        <v>33916</v>
      </c>
      <c r="C1029" s="348" t="s">
        <v>27666</v>
      </c>
      <c r="D1029" s="348" t="s">
        <v>27667</v>
      </c>
      <c r="E1029" s="372">
        <v>230.27</v>
      </c>
    </row>
    <row r="1030" spans="1:5" x14ac:dyDescent="0.2">
      <c r="A1030" s="348">
        <v>10818</v>
      </c>
      <c r="B1030" s="348" t="s">
        <v>33917</v>
      </c>
      <c r="C1030" s="348" t="s">
        <v>27671</v>
      </c>
      <c r="D1030" s="348" t="s">
        <v>27667</v>
      </c>
      <c r="E1030" s="372">
        <v>45.67</v>
      </c>
    </row>
    <row r="1031" spans="1:5" x14ac:dyDescent="0.2">
      <c r="A1031" s="348">
        <v>41410</v>
      </c>
      <c r="B1031" s="348" t="s">
        <v>33918</v>
      </c>
      <c r="C1031" s="348" t="s">
        <v>27666</v>
      </c>
      <c r="D1031" s="348" t="s">
        <v>27667</v>
      </c>
      <c r="E1031" s="372">
        <v>59.59</v>
      </c>
    </row>
    <row r="1032" spans="1:5" x14ac:dyDescent="0.2">
      <c r="A1032" s="348">
        <v>41411</v>
      </c>
      <c r="B1032" s="348" t="s">
        <v>33919</v>
      </c>
      <c r="C1032" s="348" t="s">
        <v>27666</v>
      </c>
      <c r="D1032" s="348" t="s">
        <v>27667</v>
      </c>
      <c r="E1032" s="372">
        <v>54.03</v>
      </c>
    </row>
    <row r="1033" spans="1:5" x14ac:dyDescent="0.2">
      <c r="A1033" s="348">
        <v>41412</v>
      </c>
      <c r="B1033" s="348" t="s">
        <v>33920</v>
      </c>
      <c r="C1033" s="348" t="s">
        <v>27666</v>
      </c>
      <c r="D1033" s="348" t="s">
        <v>27667</v>
      </c>
      <c r="E1033" s="372">
        <v>104.5</v>
      </c>
    </row>
    <row r="1034" spans="1:5" x14ac:dyDescent="0.2">
      <c r="A1034" s="348">
        <v>41413</v>
      </c>
      <c r="B1034" s="348" t="s">
        <v>33921</v>
      </c>
      <c r="C1034" s="348" t="s">
        <v>27666</v>
      </c>
      <c r="D1034" s="348" t="s">
        <v>27667</v>
      </c>
      <c r="E1034" s="372">
        <v>94.03</v>
      </c>
    </row>
    <row r="1035" spans="1:5" x14ac:dyDescent="0.2">
      <c r="A1035" s="348">
        <v>39359</v>
      </c>
      <c r="B1035" s="348" t="s">
        <v>33922</v>
      </c>
      <c r="C1035" s="348" t="s">
        <v>27666</v>
      </c>
      <c r="D1035" s="348" t="s">
        <v>27668</v>
      </c>
      <c r="E1035" s="372">
        <v>33.65</v>
      </c>
    </row>
    <row r="1036" spans="1:5" x14ac:dyDescent="0.2">
      <c r="A1036" s="348">
        <v>39360</v>
      </c>
      <c r="B1036" s="348" t="s">
        <v>33923</v>
      </c>
      <c r="C1036" s="348" t="s">
        <v>27666</v>
      </c>
      <c r="D1036" s="348" t="s">
        <v>27668</v>
      </c>
      <c r="E1036" s="372">
        <v>33.65</v>
      </c>
    </row>
    <row r="1037" spans="1:5" x14ac:dyDescent="0.2">
      <c r="A1037" s="348">
        <v>10710</v>
      </c>
      <c r="B1037" s="348" t="s">
        <v>33924</v>
      </c>
      <c r="C1037" s="348" t="s">
        <v>27676</v>
      </c>
      <c r="D1037" s="348" t="s">
        <v>27668</v>
      </c>
      <c r="E1037" s="372">
        <v>165.02</v>
      </c>
    </row>
    <row r="1038" spans="1:5" x14ac:dyDescent="0.2">
      <c r="A1038" s="348">
        <v>10709</v>
      </c>
      <c r="B1038" s="348" t="s">
        <v>33925</v>
      </c>
      <c r="C1038" s="348" t="s">
        <v>27676</v>
      </c>
      <c r="D1038" s="348" t="s">
        <v>27668</v>
      </c>
      <c r="E1038" s="372">
        <v>202.73</v>
      </c>
    </row>
    <row r="1039" spans="1:5" x14ac:dyDescent="0.2">
      <c r="A1039" s="348">
        <v>39636</v>
      </c>
      <c r="B1039" s="348" t="s">
        <v>33926</v>
      </c>
      <c r="C1039" s="348" t="s">
        <v>27676</v>
      </c>
      <c r="D1039" s="348" t="s">
        <v>27668</v>
      </c>
      <c r="E1039" s="372">
        <v>207.02</v>
      </c>
    </row>
    <row r="1040" spans="1:5" x14ac:dyDescent="0.2">
      <c r="A1040" s="348">
        <v>10708</v>
      </c>
      <c r="B1040" s="348" t="s">
        <v>33927</v>
      </c>
      <c r="C1040" s="348" t="s">
        <v>27676</v>
      </c>
      <c r="D1040" s="348" t="s">
        <v>27668</v>
      </c>
      <c r="E1040" s="372">
        <v>63.88</v>
      </c>
    </row>
    <row r="1041" spans="1:5" x14ac:dyDescent="0.2">
      <c r="A1041" s="348">
        <v>39635</v>
      </c>
      <c r="B1041" s="348" t="s">
        <v>33928</v>
      </c>
      <c r="C1041" s="348" t="s">
        <v>27676</v>
      </c>
      <c r="D1041" s="348" t="s">
        <v>27668</v>
      </c>
      <c r="E1041" s="372">
        <v>108.76</v>
      </c>
    </row>
    <row r="1042" spans="1:5" x14ac:dyDescent="0.2">
      <c r="A1042" s="348">
        <v>6117</v>
      </c>
      <c r="B1042" s="348" t="s">
        <v>33929</v>
      </c>
      <c r="C1042" s="348" t="s">
        <v>27674</v>
      </c>
      <c r="D1042" s="348" t="s">
        <v>27667</v>
      </c>
      <c r="E1042" s="372">
        <v>19.010000000000002</v>
      </c>
    </row>
    <row r="1043" spans="1:5" x14ac:dyDescent="0.2">
      <c r="A1043" s="348">
        <v>40913</v>
      </c>
      <c r="B1043" s="348" t="s">
        <v>33930</v>
      </c>
      <c r="C1043" s="348" t="s">
        <v>27675</v>
      </c>
      <c r="D1043" s="348" t="s">
        <v>27667</v>
      </c>
      <c r="E1043" s="373">
        <v>3338.56</v>
      </c>
    </row>
    <row r="1044" spans="1:5" x14ac:dyDescent="0.2">
      <c r="A1044" s="348">
        <v>1214</v>
      </c>
      <c r="B1044" s="348" t="s">
        <v>33931</v>
      </c>
      <c r="C1044" s="348" t="s">
        <v>27674</v>
      </c>
      <c r="D1044" s="348" t="s">
        <v>27667</v>
      </c>
      <c r="E1044" s="372">
        <v>22.54</v>
      </c>
    </row>
    <row r="1045" spans="1:5" x14ac:dyDescent="0.2">
      <c r="A1045" s="348">
        <v>40915</v>
      </c>
      <c r="B1045" s="348" t="s">
        <v>33932</v>
      </c>
      <c r="C1045" s="348" t="s">
        <v>27675</v>
      </c>
      <c r="D1045" s="348" t="s">
        <v>27667</v>
      </c>
      <c r="E1045" s="373">
        <v>3956.22</v>
      </c>
    </row>
    <row r="1046" spans="1:5" x14ac:dyDescent="0.2">
      <c r="A1046" s="348">
        <v>1213</v>
      </c>
      <c r="B1046" s="348" t="s">
        <v>33933</v>
      </c>
      <c r="C1046" s="348" t="s">
        <v>27674</v>
      </c>
      <c r="D1046" s="348" t="s">
        <v>27669</v>
      </c>
      <c r="E1046" s="372">
        <v>22.54</v>
      </c>
    </row>
    <row r="1047" spans="1:5" x14ac:dyDescent="0.2">
      <c r="A1047" s="348">
        <v>40914</v>
      </c>
      <c r="B1047" s="348" t="s">
        <v>33934</v>
      </c>
      <c r="C1047" s="348" t="s">
        <v>27675</v>
      </c>
      <c r="D1047" s="348" t="s">
        <v>27667</v>
      </c>
      <c r="E1047" s="373">
        <v>3956.22</v>
      </c>
    </row>
    <row r="1048" spans="1:5" x14ac:dyDescent="0.2">
      <c r="A1048" s="348">
        <v>5091</v>
      </c>
      <c r="B1048" s="348" t="s">
        <v>33935</v>
      </c>
      <c r="C1048" s="348" t="s">
        <v>27666</v>
      </c>
      <c r="D1048" s="348" t="s">
        <v>27667</v>
      </c>
      <c r="E1048" s="372">
        <v>19.02</v>
      </c>
    </row>
    <row r="1049" spans="1:5" x14ac:dyDescent="0.2">
      <c r="A1049" s="348">
        <v>14615</v>
      </c>
      <c r="B1049" s="348" t="s">
        <v>33936</v>
      </c>
      <c r="C1049" s="348" t="s">
        <v>27666</v>
      </c>
      <c r="D1049" s="348" t="s">
        <v>27668</v>
      </c>
      <c r="E1049" s="373">
        <v>3879.5</v>
      </c>
    </row>
    <row r="1050" spans="1:5" x14ac:dyDescent="0.2">
      <c r="A1050" s="348">
        <v>2711</v>
      </c>
      <c r="B1050" s="348" t="s">
        <v>33937</v>
      </c>
      <c r="C1050" s="348" t="s">
        <v>27666</v>
      </c>
      <c r="D1050" s="348" t="s">
        <v>27669</v>
      </c>
      <c r="E1050" s="372">
        <v>241.38</v>
      </c>
    </row>
    <row r="1051" spans="1:5" x14ac:dyDescent="0.2">
      <c r="A1051" s="348">
        <v>37727</v>
      </c>
      <c r="B1051" s="348" t="s">
        <v>33938</v>
      </c>
      <c r="C1051" s="348" t="s">
        <v>27666</v>
      </c>
      <c r="D1051" s="348" t="s">
        <v>27669</v>
      </c>
      <c r="E1051" s="373">
        <v>16000</v>
      </c>
    </row>
    <row r="1052" spans="1:5" x14ac:dyDescent="0.2">
      <c r="A1052" s="348">
        <v>37728</v>
      </c>
      <c r="B1052" s="348" t="s">
        <v>33939</v>
      </c>
      <c r="C1052" s="348" t="s">
        <v>27666</v>
      </c>
      <c r="D1052" s="348" t="s">
        <v>27667</v>
      </c>
      <c r="E1052" s="373">
        <v>21706.29</v>
      </c>
    </row>
    <row r="1053" spans="1:5" x14ac:dyDescent="0.2">
      <c r="A1053" s="348">
        <v>37729</v>
      </c>
      <c r="B1053" s="348" t="s">
        <v>33940</v>
      </c>
      <c r="C1053" s="348" t="s">
        <v>27666</v>
      </c>
      <c r="D1053" s="348" t="s">
        <v>27667</v>
      </c>
      <c r="E1053" s="373">
        <v>23496.5</v>
      </c>
    </row>
    <row r="1054" spans="1:5" x14ac:dyDescent="0.2">
      <c r="A1054" s="348">
        <v>37730</v>
      </c>
      <c r="B1054" s="348" t="s">
        <v>33941</v>
      </c>
      <c r="C1054" s="348" t="s">
        <v>27666</v>
      </c>
      <c r="D1054" s="348" t="s">
        <v>27667</v>
      </c>
      <c r="E1054" s="373">
        <v>25286.71</v>
      </c>
    </row>
    <row r="1055" spans="1:5" x14ac:dyDescent="0.2">
      <c r="A1055" s="348">
        <v>37731</v>
      </c>
      <c r="B1055" s="348" t="s">
        <v>33942</v>
      </c>
      <c r="C1055" s="348" t="s">
        <v>27666</v>
      </c>
      <c r="D1055" s="348" t="s">
        <v>27667</v>
      </c>
      <c r="E1055" s="373">
        <v>27076.92</v>
      </c>
    </row>
    <row r="1056" spans="1:5" x14ac:dyDescent="0.2">
      <c r="A1056" s="348">
        <v>37732</v>
      </c>
      <c r="B1056" s="348" t="s">
        <v>33943</v>
      </c>
      <c r="C1056" s="348" t="s">
        <v>27666</v>
      </c>
      <c r="D1056" s="348" t="s">
        <v>27667</v>
      </c>
      <c r="E1056" s="373">
        <v>30881.11</v>
      </c>
    </row>
    <row r="1057" spans="1:5" x14ac:dyDescent="0.2">
      <c r="A1057" s="348">
        <v>42256</v>
      </c>
      <c r="B1057" s="348" t="s">
        <v>33944</v>
      </c>
      <c r="C1057" s="348" t="s">
        <v>27671</v>
      </c>
      <c r="D1057" s="348" t="s">
        <v>27667</v>
      </c>
      <c r="E1057" s="372">
        <v>10.54</v>
      </c>
    </row>
    <row r="1058" spans="1:5" x14ac:dyDescent="0.2">
      <c r="A1058" s="348">
        <v>42250</v>
      </c>
      <c r="B1058" s="348" t="s">
        <v>33945</v>
      </c>
      <c r="C1058" s="348" t="s">
        <v>27679</v>
      </c>
      <c r="D1058" s="348" t="s">
        <v>27667</v>
      </c>
      <c r="E1058" s="373">
        <v>4742.8999999999996</v>
      </c>
    </row>
    <row r="1059" spans="1:5" x14ac:dyDescent="0.2">
      <c r="A1059" s="348">
        <v>4743</v>
      </c>
      <c r="B1059" s="348" t="s">
        <v>33946</v>
      </c>
      <c r="C1059" s="348" t="s">
        <v>27673</v>
      </c>
      <c r="D1059" s="348" t="s">
        <v>27667</v>
      </c>
      <c r="E1059" s="372">
        <v>81.22</v>
      </c>
    </row>
    <row r="1060" spans="1:5" x14ac:dyDescent="0.2">
      <c r="A1060" s="348">
        <v>4744</v>
      </c>
      <c r="B1060" s="348" t="s">
        <v>33947</v>
      </c>
      <c r="C1060" s="348" t="s">
        <v>27673</v>
      </c>
      <c r="D1060" s="348" t="s">
        <v>27667</v>
      </c>
      <c r="E1060" s="372">
        <v>129.96</v>
      </c>
    </row>
    <row r="1061" spans="1:5" x14ac:dyDescent="0.2">
      <c r="A1061" s="348">
        <v>4745</v>
      </c>
      <c r="B1061" s="348" t="s">
        <v>33948</v>
      </c>
      <c r="C1061" s="348" t="s">
        <v>27673</v>
      </c>
      <c r="D1061" s="348" t="s">
        <v>27667</v>
      </c>
      <c r="E1061" s="372">
        <v>155.87</v>
      </c>
    </row>
    <row r="1062" spans="1:5" x14ac:dyDescent="0.2">
      <c r="A1062" s="348">
        <v>36496</v>
      </c>
      <c r="B1062" s="348" t="s">
        <v>33949</v>
      </c>
      <c r="C1062" s="348" t="s">
        <v>27666</v>
      </c>
      <c r="D1062" s="348" t="s">
        <v>27668</v>
      </c>
      <c r="E1062" s="373">
        <v>9849.98</v>
      </c>
    </row>
    <row r="1063" spans="1:5" x14ac:dyDescent="0.2">
      <c r="A1063" s="348">
        <v>10630</v>
      </c>
      <c r="B1063" s="348" t="s">
        <v>33950</v>
      </c>
      <c r="C1063" s="348" t="s">
        <v>27666</v>
      </c>
      <c r="D1063" s="348" t="s">
        <v>27668</v>
      </c>
      <c r="E1063" s="373">
        <v>886420.68</v>
      </c>
    </row>
    <row r="1064" spans="1:5" x14ac:dyDescent="0.2">
      <c r="A1064" s="348">
        <v>37762</v>
      </c>
      <c r="B1064" s="348" t="s">
        <v>33951</v>
      </c>
      <c r="C1064" s="348" t="s">
        <v>27666</v>
      </c>
      <c r="D1064" s="348" t="s">
        <v>27668</v>
      </c>
      <c r="E1064" s="373">
        <v>760229</v>
      </c>
    </row>
    <row r="1065" spans="1:5" x14ac:dyDescent="0.2">
      <c r="A1065" s="348">
        <v>37763</v>
      </c>
      <c r="B1065" s="348" t="s">
        <v>33952</v>
      </c>
      <c r="C1065" s="348" t="s">
        <v>27666</v>
      </c>
      <c r="D1065" s="348" t="s">
        <v>27668</v>
      </c>
      <c r="E1065" s="373">
        <v>769462.43</v>
      </c>
    </row>
    <row r="1066" spans="1:5" x14ac:dyDescent="0.2">
      <c r="A1066" s="348">
        <v>41992</v>
      </c>
      <c r="B1066" s="348" t="s">
        <v>33953</v>
      </c>
      <c r="C1066" s="348" t="s">
        <v>27666</v>
      </c>
      <c r="D1066" s="348" t="s">
        <v>27668</v>
      </c>
      <c r="E1066" s="373">
        <v>874725</v>
      </c>
    </row>
    <row r="1067" spans="1:5" x14ac:dyDescent="0.2">
      <c r="A1067" s="348">
        <v>13215</v>
      </c>
      <c r="B1067" s="348" t="s">
        <v>33954</v>
      </c>
      <c r="C1067" s="348" t="s">
        <v>27666</v>
      </c>
      <c r="D1067" s="348" t="s">
        <v>27668</v>
      </c>
      <c r="E1067" s="373">
        <v>1072630.6499999999</v>
      </c>
    </row>
    <row r="1068" spans="1:5" x14ac:dyDescent="0.2">
      <c r="A1068" s="348">
        <v>4235</v>
      </c>
      <c r="B1068" s="348" t="s">
        <v>33955</v>
      </c>
      <c r="C1068" s="348" t="s">
        <v>27674</v>
      </c>
      <c r="D1068" s="348" t="s">
        <v>27667</v>
      </c>
      <c r="E1068" s="372">
        <v>16</v>
      </c>
    </row>
    <row r="1069" spans="1:5" x14ac:dyDescent="0.2">
      <c r="A1069" s="348">
        <v>40976</v>
      </c>
      <c r="B1069" s="348" t="s">
        <v>33956</v>
      </c>
      <c r="C1069" s="348" t="s">
        <v>27675</v>
      </c>
      <c r="D1069" s="348" t="s">
        <v>27667</v>
      </c>
      <c r="E1069" s="373">
        <v>2813.01</v>
      </c>
    </row>
    <row r="1070" spans="1:5" x14ac:dyDescent="0.2">
      <c r="A1070" s="348">
        <v>43091</v>
      </c>
      <c r="B1070" s="348" t="s">
        <v>33957</v>
      </c>
      <c r="C1070" s="348" t="s">
        <v>27666</v>
      </c>
      <c r="D1070" s="348" t="s">
        <v>27667</v>
      </c>
      <c r="E1070" s="373">
        <v>5338.5</v>
      </c>
    </row>
    <row r="1071" spans="1:5" x14ac:dyDescent="0.2">
      <c r="A1071" s="348">
        <v>43092</v>
      </c>
      <c r="B1071" s="348" t="s">
        <v>33958</v>
      </c>
      <c r="C1071" s="348" t="s">
        <v>27666</v>
      </c>
      <c r="D1071" s="348" t="s">
        <v>27667</v>
      </c>
      <c r="E1071" s="373">
        <v>7118.01</v>
      </c>
    </row>
    <row r="1072" spans="1:5" x14ac:dyDescent="0.2">
      <c r="A1072" s="348">
        <v>43089</v>
      </c>
      <c r="B1072" s="348" t="s">
        <v>33959</v>
      </c>
      <c r="C1072" s="348" t="s">
        <v>27666</v>
      </c>
      <c r="D1072" s="348" t="s">
        <v>27667</v>
      </c>
      <c r="E1072" s="373">
        <v>1240.51</v>
      </c>
    </row>
    <row r="1073" spans="1:5" x14ac:dyDescent="0.2">
      <c r="A1073" s="348">
        <v>43090</v>
      </c>
      <c r="B1073" s="348" t="s">
        <v>33960</v>
      </c>
      <c r="C1073" s="348" t="s">
        <v>27666</v>
      </c>
      <c r="D1073" s="348" t="s">
        <v>27667</v>
      </c>
      <c r="E1073" s="373">
        <v>2737.69</v>
      </c>
    </row>
    <row r="1074" spans="1:5" x14ac:dyDescent="0.2">
      <c r="A1074" s="348">
        <v>41967</v>
      </c>
      <c r="B1074" s="348" t="s">
        <v>33961</v>
      </c>
      <c r="C1074" s="348" t="s">
        <v>27672</v>
      </c>
      <c r="D1074" s="348" t="s">
        <v>27667</v>
      </c>
      <c r="E1074" s="372">
        <v>20.87</v>
      </c>
    </row>
    <row r="1075" spans="1:5" x14ac:dyDescent="0.2">
      <c r="A1075" s="348">
        <v>12760</v>
      </c>
      <c r="B1075" s="348" t="s">
        <v>33962</v>
      </c>
      <c r="C1075" s="348" t="s">
        <v>27676</v>
      </c>
      <c r="D1075" s="348" t="s">
        <v>27667</v>
      </c>
      <c r="E1075" s="373">
        <v>1569.46</v>
      </c>
    </row>
    <row r="1076" spans="1:5" x14ac:dyDescent="0.2">
      <c r="A1076" s="348">
        <v>12759</v>
      </c>
      <c r="B1076" s="348" t="s">
        <v>33963</v>
      </c>
      <c r="C1076" s="348" t="s">
        <v>27676</v>
      </c>
      <c r="D1076" s="348" t="s">
        <v>27667</v>
      </c>
      <c r="E1076" s="373">
        <v>1046.29</v>
      </c>
    </row>
    <row r="1077" spans="1:5" x14ac:dyDescent="0.2">
      <c r="A1077" s="348">
        <v>43105</v>
      </c>
      <c r="B1077" s="348" t="s">
        <v>33964</v>
      </c>
      <c r="C1077" s="348" t="s">
        <v>27671</v>
      </c>
      <c r="D1077" s="348" t="s">
        <v>27667</v>
      </c>
      <c r="E1077" s="372">
        <v>41.63</v>
      </c>
    </row>
    <row r="1078" spans="1:5" x14ac:dyDescent="0.2">
      <c r="A1078" s="348">
        <v>40424</v>
      </c>
      <c r="B1078" s="348" t="s">
        <v>1096</v>
      </c>
      <c r="C1078" s="348" t="s">
        <v>27671</v>
      </c>
      <c r="D1078" s="348" t="s">
        <v>27667</v>
      </c>
      <c r="E1078" s="372">
        <v>10.58</v>
      </c>
    </row>
    <row r="1079" spans="1:5" x14ac:dyDescent="0.2">
      <c r="A1079" s="348">
        <v>1325</v>
      </c>
      <c r="B1079" s="348" t="s">
        <v>33965</v>
      </c>
      <c r="C1079" s="348" t="s">
        <v>27671</v>
      </c>
      <c r="D1079" s="348" t="s">
        <v>27667</v>
      </c>
      <c r="E1079" s="372">
        <v>11.58</v>
      </c>
    </row>
    <row r="1080" spans="1:5" x14ac:dyDescent="0.2">
      <c r="A1080" s="348">
        <v>1327</v>
      </c>
      <c r="B1080" s="348" t="s">
        <v>33966</v>
      </c>
      <c r="C1080" s="348" t="s">
        <v>27671</v>
      </c>
      <c r="D1080" s="348" t="s">
        <v>27667</v>
      </c>
      <c r="E1080" s="372">
        <v>12.34</v>
      </c>
    </row>
    <row r="1081" spans="1:5" x14ac:dyDescent="0.2">
      <c r="A1081" s="348">
        <v>1328</v>
      </c>
      <c r="B1081" s="348" t="s">
        <v>33967</v>
      </c>
      <c r="C1081" s="348" t="s">
        <v>27671</v>
      </c>
      <c r="D1081" s="348" t="s">
        <v>27667</v>
      </c>
      <c r="E1081" s="372">
        <v>11.61</v>
      </c>
    </row>
    <row r="1082" spans="1:5" x14ac:dyDescent="0.2">
      <c r="A1082" s="348">
        <v>1321</v>
      </c>
      <c r="B1082" s="348" t="s">
        <v>33968</v>
      </c>
      <c r="C1082" s="348" t="s">
        <v>27671</v>
      </c>
      <c r="D1082" s="348" t="s">
        <v>27667</v>
      </c>
      <c r="E1082" s="372">
        <v>10.75</v>
      </c>
    </row>
    <row r="1083" spans="1:5" x14ac:dyDescent="0.2">
      <c r="A1083" s="348">
        <v>1318</v>
      </c>
      <c r="B1083" s="348" t="s">
        <v>33969</v>
      </c>
      <c r="C1083" s="348" t="s">
        <v>27671</v>
      </c>
      <c r="D1083" s="348" t="s">
        <v>27667</v>
      </c>
      <c r="E1083" s="372">
        <v>10.76</v>
      </c>
    </row>
    <row r="1084" spans="1:5" x14ac:dyDescent="0.2">
      <c r="A1084" s="348">
        <v>1322</v>
      </c>
      <c r="B1084" s="348" t="s">
        <v>33970</v>
      </c>
      <c r="C1084" s="348" t="s">
        <v>27671</v>
      </c>
      <c r="D1084" s="348" t="s">
        <v>27667</v>
      </c>
      <c r="E1084" s="372">
        <v>11.37</v>
      </c>
    </row>
    <row r="1085" spans="1:5" x14ac:dyDescent="0.2">
      <c r="A1085" s="348">
        <v>1323</v>
      </c>
      <c r="B1085" s="348" t="s">
        <v>33971</v>
      </c>
      <c r="C1085" s="348" t="s">
        <v>27671</v>
      </c>
      <c r="D1085" s="348" t="s">
        <v>27667</v>
      </c>
      <c r="E1085" s="372">
        <v>11.37</v>
      </c>
    </row>
    <row r="1086" spans="1:5" x14ac:dyDescent="0.2">
      <c r="A1086" s="348">
        <v>1319</v>
      </c>
      <c r="B1086" s="348" t="s">
        <v>33972</v>
      </c>
      <c r="C1086" s="348" t="s">
        <v>27671</v>
      </c>
      <c r="D1086" s="348" t="s">
        <v>27667</v>
      </c>
      <c r="E1086" s="372">
        <v>9.58</v>
      </c>
    </row>
    <row r="1087" spans="1:5" x14ac:dyDescent="0.2">
      <c r="A1087" s="348">
        <v>11026</v>
      </c>
      <c r="B1087" s="348" t="s">
        <v>33973</v>
      </c>
      <c r="C1087" s="348" t="s">
        <v>27671</v>
      </c>
      <c r="D1087" s="348" t="s">
        <v>27667</v>
      </c>
      <c r="E1087" s="372">
        <v>13.18</v>
      </c>
    </row>
    <row r="1088" spans="1:5" x14ac:dyDescent="0.2">
      <c r="A1088" s="348">
        <v>11027</v>
      </c>
      <c r="B1088" s="348" t="s">
        <v>33974</v>
      </c>
      <c r="C1088" s="348" t="s">
        <v>27671</v>
      </c>
      <c r="D1088" s="348" t="s">
        <v>27667</v>
      </c>
      <c r="E1088" s="372">
        <v>13.71</v>
      </c>
    </row>
    <row r="1089" spans="1:5" x14ac:dyDescent="0.2">
      <c r="A1089" s="348">
        <v>11046</v>
      </c>
      <c r="B1089" s="348" t="s">
        <v>33975</v>
      </c>
      <c r="C1089" s="348" t="s">
        <v>27671</v>
      </c>
      <c r="D1089" s="348" t="s">
        <v>27667</v>
      </c>
      <c r="E1089" s="372">
        <v>13.14</v>
      </c>
    </row>
    <row r="1090" spans="1:5" x14ac:dyDescent="0.2">
      <c r="A1090" s="348">
        <v>11047</v>
      </c>
      <c r="B1090" s="348" t="s">
        <v>33976</v>
      </c>
      <c r="C1090" s="348" t="s">
        <v>27671</v>
      </c>
      <c r="D1090" s="348" t="s">
        <v>27667</v>
      </c>
      <c r="E1090" s="372">
        <v>14.32</v>
      </c>
    </row>
    <row r="1091" spans="1:5" x14ac:dyDescent="0.2">
      <c r="A1091" s="348">
        <v>43668</v>
      </c>
      <c r="B1091" s="348" t="s">
        <v>33977</v>
      </c>
      <c r="C1091" s="348" t="s">
        <v>27671</v>
      </c>
      <c r="D1091" s="348" t="s">
        <v>27667</v>
      </c>
      <c r="E1091" s="372">
        <v>12.64</v>
      </c>
    </row>
    <row r="1092" spans="1:5" x14ac:dyDescent="0.2">
      <c r="A1092" s="348">
        <v>11049</v>
      </c>
      <c r="B1092" s="348" t="s">
        <v>33978</v>
      </c>
      <c r="C1092" s="348" t="s">
        <v>27671</v>
      </c>
      <c r="D1092" s="348" t="s">
        <v>27669</v>
      </c>
      <c r="E1092" s="372">
        <v>13.69</v>
      </c>
    </row>
    <row r="1093" spans="1:5" x14ac:dyDescent="0.2">
      <c r="A1093" s="348">
        <v>43106</v>
      </c>
      <c r="B1093" s="348" t="s">
        <v>33979</v>
      </c>
      <c r="C1093" s="348" t="s">
        <v>27671</v>
      </c>
      <c r="D1093" s="348" t="s">
        <v>27667</v>
      </c>
      <c r="E1093" s="372">
        <v>13.77</v>
      </c>
    </row>
    <row r="1094" spans="1:5" x14ac:dyDescent="0.2">
      <c r="A1094" s="348">
        <v>11051</v>
      </c>
      <c r="B1094" s="348" t="s">
        <v>33980</v>
      </c>
      <c r="C1094" s="348" t="s">
        <v>27671</v>
      </c>
      <c r="D1094" s="348" t="s">
        <v>27667</v>
      </c>
      <c r="E1094" s="372">
        <v>14.37</v>
      </c>
    </row>
    <row r="1095" spans="1:5" x14ac:dyDescent="0.2">
      <c r="A1095" s="348">
        <v>11061</v>
      </c>
      <c r="B1095" s="348" t="s">
        <v>33981</v>
      </c>
      <c r="C1095" s="348" t="s">
        <v>27671</v>
      </c>
      <c r="D1095" s="348" t="s">
        <v>27667</v>
      </c>
      <c r="E1095" s="372">
        <v>17.239999999999998</v>
      </c>
    </row>
    <row r="1096" spans="1:5" x14ac:dyDescent="0.2">
      <c r="A1096" s="348">
        <v>43667</v>
      </c>
      <c r="B1096" s="348" t="s">
        <v>33982</v>
      </c>
      <c r="C1096" s="348" t="s">
        <v>27671</v>
      </c>
      <c r="D1096" s="348" t="s">
        <v>27667</v>
      </c>
      <c r="E1096" s="372">
        <v>12.53</v>
      </c>
    </row>
    <row r="1097" spans="1:5" x14ac:dyDescent="0.2">
      <c r="A1097" s="348">
        <v>1333</v>
      </c>
      <c r="B1097" s="348" t="s">
        <v>33983</v>
      </c>
      <c r="C1097" s="348" t="s">
        <v>27671</v>
      </c>
      <c r="D1097" s="348" t="s">
        <v>27667</v>
      </c>
      <c r="E1097" s="372">
        <v>10.44</v>
      </c>
    </row>
    <row r="1098" spans="1:5" x14ac:dyDescent="0.2">
      <c r="A1098" s="348">
        <v>1330</v>
      </c>
      <c r="B1098" s="348" t="s">
        <v>33984</v>
      </c>
      <c r="C1098" s="348" t="s">
        <v>27671</v>
      </c>
      <c r="D1098" s="348" t="s">
        <v>27667</v>
      </c>
      <c r="E1098" s="372">
        <v>10.34</v>
      </c>
    </row>
    <row r="1099" spans="1:5" x14ac:dyDescent="0.2">
      <c r="A1099" s="348">
        <v>10957</v>
      </c>
      <c r="B1099" s="348" t="s">
        <v>33985</v>
      </c>
      <c r="C1099" s="348" t="s">
        <v>27671</v>
      </c>
      <c r="D1099" s="348" t="s">
        <v>27667</v>
      </c>
      <c r="E1099" s="372">
        <v>11.92</v>
      </c>
    </row>
    <row r="1100" spans="1:5" x14ac:dyDescent="0.2">
      <c r="A1100" s="348">
        <v>1332</v>
      </c>
      <c r="B1100" s="348" t="s">
        <v>33986</v>
      </c>
      <c r="C1100" s="348" t="s">
        <v>27671</v>
      </c>
      <c r="D1100" s="348" t="s">
        <v>27667</v>
      </c>
      <c r="E1100" s="372">
        <v>10.6</v>
      </c>
    </row>
    <row r="1101" spans="1:5" x14ac:dyDescent="0.2">
      <c r="A1101" s="348">
        <v>1334</v>
      </c>
      <c r="B1101" s="348" t="s">
        <v>33987</v>
      </c>
      <c r="C1101" s="348" t="s">
        <v>27671</v>
      </c>
      <c r="D1101" s="348" t="s">
        <v>27667</v>
      </c>
      <c r="E1101" s="372">
        <v>11.76</v>
      </c>
    </row>
    <row r="1102" spans="1:5" x14ac:dyDescent="0.2">
      <c r="A1102" s="348">
        <v>1335</v>
      </c>
      <c r="B1102" s="348" t="s">
        <v>33988</v>
      </c>
      <c r="C1102" s="348" t="s">
        <v>27671</v>
      </c>
      <c r="D1102" s="348" t="s">
        <v>27667</v>
      </c>
      <c r="E1102" s="372">
        <v>12.15</v>
      </c>
    </row>
    <row r="1103" spans="1:5" x14ac:dyDescent="0.2">
      <c r="A1103" s="348">
        <v>40425</v>
      </c>
      <c r="B1103" s="348" t="s">
        <v>33989</v>
      </c>
      <c r="C1103" s="348" t="s">
        <v>27671</v>
      </c>
      <c r="D1103" s="348" t="s">
        <v>27667</v>
      </c>
      <c r="E1103" s="372">
        <v>10.4</v>
      </c>
    </row>
    <row r="1104" spans="1:5" x14ac:dyDescent="0.2">
      <c r="A1104" s="348">
        <v>1337</v>
      </c>
      <c r="B1104" s="348" t="s">
        <v>33990</v>
      </c>
      <c r="C1104" s="348" t="s">
        <v>27671</v>
      </c>
      <c r="D1104" s="348" t="s">
        <v>27667</v>
      </c>
      <c r="E1104" s="372">
        <v>11.92</v>
      </c>
    </row>
    <row r="1105" spans="1:5" x14ac:dyDescent="0.2">
      <c r="A1105" s="348">
        <v>1338</v>
      </c>
      <c r="B1105" s="348" t="s">
        <v>33991</v>
      </c>
      <c r="C1105" s="348" t="s">
        <v>27676</v>
      </c>
      <c r="D1105" s="348" t="s">
        <v>27669</v>
      </c>
      <c r="E1105" s="372">
        <v>46.02</v>
      </c>
    </row>
    <row r="1106" spans="1:5" x14ac:dyDescent="0.2">
      <c r="A1106" s="348">
        <v>1340</v>
      </c>
      <c r="B1106" s="348" t="s">
        <v>33992</v>
      </c>
      <c r="C1106" s="348" t="s">
        <v>27676</v>
      </c>
      <c r="D1106" s="348" t="s">
        <v>27667</v>
      </c>
      <c r="E1106" s="372">
        <v>53.2</v>
      </c>
    </row>
    <row r="1107" spans="1:5" x14ac:dyDescent="0.2">
      <c r="A1107" s="348">
        <v>1341</v>
      </c>
      <c r="B1107" s="348" t="s">
        <v>33993</v>
      </c>
      <c r="C1107" s="348" t="s">
        <v>27676</v>
      </c>
      <c r="D1107" s="348" t="s">
        <v>27667</v>
      </c>
      <c r="E1107" s="372">
        <v>51.24</v>
      </c>
    </row>
    <row r="1108" spans="1:5" x14ac:dyDescent="0.2">
      <c r="A1108" s="348">
        <v>34659</v>
      </c>
      <c r="B1108" s="348" t="s">
        <v>33994</v>
      </c>
      <c r="C1108" s="348" t="s">
        <v>27676</v>
      </c>
      <c r="D1108" s="348" t="s">
        <v>27667</v>
      </c>
      <c r="E1108" s="372">
        <v>38.31</v>
      </c>
    </row>
    <row r="1109" spans="1:5" x14ac:dyDescent="0.2">
      <c r="A1109" s="348">
        <v>34514</v>
      </c>
      <c r="B1109" s="348" t="s">
        <v>33995</v>
      </c>
      <c r="C1109" s="348" t="s">
        <v>27676</v>
      </c>
      <c r="D1109" s="348" t="s">
        <v>27669</v>
      </c>
      <c r="E1109" s="372">
        <v>42.44</v>
      </c>
    </row>
    <row r="1110" spans="1:5" x14ac:dyDescent="0.2">
      <c r="A1110" s="348">
        <v>34660</v>
      </c>
      <c r="B1110" s="348" t="s">
        <v>33996</v>
      </c>
      <c r="C1110" s="348" t="s">
        <v>27676</v>
      </c>
      <c r="D1110" s="348" t="s">
        <v>27667</v>
      </c>
      <c r="E1110" s="372">
        <v>53.86</v>
      </c>
    </row>
    <row r="1111" spans="1:5" x14ac:dyDescent="0.2">
      <c r="A1111" s="348">
        <v>34661</v>
      </c>
      <c r="B1111" s="348" t="s">
        <v>33997</v>
      </c>
      <c r="C1111" s="348" t="s">
        <v>27676</v>
      </c>
      <c r="D1111" s="348" t="s">
        <v>27667</v>
      </c>
      <c r="E1111" s="372">
        <v>77.36</v>
      </c>
    </row>
    <row r="1112" spans="1:5" x14ac:dyDescent="0.2">
      <c r="A1112" s="348">
        <v>34667</v>
      </c>
      <c r="B1112" s="348" t="s">
        <v>33998</v>
      </c>
      <c r="C1112" s="348" t="s">
        <v>27676</v>
      </c>
      <c r="D1112" s="348" t="s">
        <v>27667</v>
      </c>
      <c r="E1112" s="372">
        <v>28.01</v>
      </c>
    </row>
    <row r="1113" spans="1:5" x14ac:dyDescent="0.2">
      <c r="A1113" s="348">
        <v>34668</v>
      </c>
      <c r="B1113" s="348" t="s">
        <v>33999</v>
      </c>
      <c r="C1113" s="348" t="s">
        <v>27676</v>
      </c>
      <c r="D1113" s="348" t="s">
        <v>27667</v>
      </c>
      <c r="E1113" s="372">
        <v>36.61</v>
      </c>
    </row>
    <row r="1114" spans="1:5" x14ac:dyDescent="0.2">
      <c r="A1114" s="348">
        <v>34741</v>
      </c>
      <c r="B1114" s="348" t="s">
        <v>34000</v>
      </c>
      <c r="C1114" s="348" t="s">
        <v>27676</v>
      </c>
      <c r="D1114" s="348" t="s">
        <v>27667</v>
      </c>
      <c r="E1114" s="372">
        <v>40.28</v>
      </c>
    </row>
    <row r="1115" spans="1:5" x14ac:dyDescent="0.2">
      <c r="A1115" s="348">
        <v>34664</v>
      </c>
      <c r="B1115" s="348" t="s">
        <v>34001</v>
      </c>
      <c r="C1115" s="348" t="s">
        <v>27676</v>
      </c>
      <c r="D1115" s="348" t="s">
        <v>27667</v>
      </c>
      <c r="E1115" s="372">
        <v>43.95</v>
      </c>
    </row>
    <row r="1116" spans="1:5" x14ac:dyDescent="0.2">
      <c r="A1116" s="348">
        <v>34665</v>
      </c>
      <c r="B1116" s="348" t="s">
        <v>34002</v>
      </c>
      <c r="C1116" s="348" t="s">
        <v>27676</v>
      </c>
      <c r="D1116" s="348" t="s">
        <v>27667</v>
      </c>
      <c r="E1116" s="372">
        <v>54.56</v>
      </c>
    </row>
    <row r="1117" spans="1:5" x14ac:dyDescent="0.2">
      <c r="A1117" s="348">
        <v>34666</v>
      </c>
      <c r="B1117" s="348" t="s">
        <v>34003</v>
      </c>
      <c r="C1117" s="348" t="s">
        <v>27676</v>
      </c>
      <c r="D1117" s="348" t="s">
        <v>27667</v>
      </c>
      <c r="E1117" s="372">
        <v>82.42</v>
      </c>
    </row>
    <row r="1118" spans="1:5" x14ac:dyDescent="0.2">
      <c r="A1118" s="348">
        <v>34669</v>
      </c>
      <c r="B1118" s="348" t="s">
        <v>34004</v>
      </c>
      <c r="C1118" s="348" t="s">
        <v>27676</v>
      </c>
      <c r="D1118" s="348" t="s">
        <v>27667</v>
      </c>
      <c r="E1118" s="372">
        <v>30.22</v>
      </c>
    </row>
    <row r="1119" spans="1:5" x14ac:dyDescent="0.2">
      <c r="A1119" s="348">
        <v>34670</v>
      </c>
      <c r="B1119" s="348" t="s">
        <v>34005</v>
      </c>
      <c r="C1119" s="348" t="s">
        <v>27676</v>
      </c>
      <c r="D1119" s="348" t="s">
        <v>27667</v>
      </c>
      <c r="E1119" s="372">
        <v>36.96</v>
      </c>
    </row>
    <row r="1120" spans="1:5" x14ac:dyDescent="0.2">
      <c r="A1120" s="348">
        <v>34671</v>
      </c>
      <c r="B1120" s="348" t="s">
        <v>34006</v>
      </c>
      <c r="C1120" s="348" t="s">
        <v>27676</v>
      </c>
      <c r="D1120" s="348" t="s">
        <v>27667</v>
      </c>
      <c r="E1120" s="372">
        <v>30.85</v>
      </c>
    </row>
    <row r="1121" spans="1:5" x14ac:dyDescent="0.2">
      <c r="A1121" s="348">
        <v>34672</v>
      </c>
      <c r="B1121" s="348" t="s">
        <v>34007</v>
      </c>
      <c r="C1121" s="348" t="s">
        <v>27676</v>
      </c>
      <c r="D1121" s="348" t="s">
        <v>27667</v>
      </c>
      <c r="E1121" s="372">
        <v>32.53</v>
      </c>
    </row>
    <row r="1122" spans="1:5" x14ac:dyDescent="0.2">
      <c r="A1122" s="348">
        <v>34673</v>
      </c>
      <c r="B1122" s="348" t="s">
        <v>34008</v>
      </c>
      <c r="C1122" s="348" t="s">
        <v>27676</v>
      </c>
      <c r="D1122" s="348" t="s">
        <v>27667</v>
      </c>
      <c r="E1122" s="372">
        <v>39.69</v>
      </c>
    </row>
    <row r="1123" spans="1:5" x14ac:dyDescent="0.2">
      <c r="A1123" s="348">
        <v>34674</v>
      </c>
      <c r="B1123" s="348" t="s">
        <v>34009</v>
      </c>
      <c r="C1123" s="348" t="s">
        <v>27676</v>
      </c>
      <c r="D1123" s="348" t="s">
        <v>27667</v>
      </c>
      <c r="E1123" s="372">
        <v>52.77</v>
      </c>
    </row>
    <row r="1124" spans="1:5" x14ac:dyDescent="0.2">
      <c r="A1124" s="348">
        <v>34675</v>
      </c>
      <c r="B1124" s="348" t="s">
        <v>34010</v>
      </c>
      <c r="C1124" s="348" t="s">
        <v>27676</v>
      </c>
      <c r="D1124" s="348" t="s">
        <v>27667</v>
      </c>
      <c r="E1124" s="372">
        <v>64.34</v>
      </c>
    </row>
    <row r="1125" spans="1:5" x14ac:dyDescent="0.2">
      <c r="A1125" s="348">
        <v>34676</v>
      </c>
      <c r="B1125" s="348" t="s">
        <v>34011</v>
      </c>
      <c r="C1125" s="348" t="s">
        <v>27676</v>
      </c>
      <c r="D1125" s="348" t="s">
        <v>27667</v>
      </c>
      <c r="E1125" s="372">
        <v>18.52</v>
      </c>
    </row>
    <row r="1126" spans="1:5" x14ac:dyDescent="0.2">
      <c r="A1126" s="348">
        <v>34677</v>
      </c>
      <c r="B1126" s="348" t="s">
        <v>34012</v>
      </c>
      <c r="C1126" s="348" t="s">
        <v>27676</v>
      </c>
      <c r="D1126" s="348" t="s">
        <v>27667</v>
      </c>
      <c r="E1126" s="372">
        <v>24.9</v>
      </c>
    </row>
    <row r="1127" spans="1:5" x14ac:dyDescent="0.2">
      <c r="A1127" s="348">
        <v>43126</v>
      </c>
      <c r="B1127" s="348" t="s">
        <v>34013</v>
      </c>
      <c r="C1127" s="348" t="s">
        <v>27676</v>
      </c>
      <c r="D1127" s="348" t="s">
        <v>27668</v>
      </c>
      <c r="E1127" s="372">
        <v>109.67</v>
      </c>
    </row>
    <row r="1128" spans="1:5" x14ac:dyDescent="0.2">
      <c r="A1128" s="348">
        <v>43124</v>
      </c>
      <c r="B1128" s="348" t="s">
        <v>34014</v>
      </c>
      <c r="C1128" s="348" t="s">
        <v>27676</v>
      </c>
      <c r="D1128" s="348" t="s">
        <v>27668</v>
      </c>
      <c r="E1128" s="372">
        <v>128.06</v>
      </c>
    </row>
    <row r="1129" spans="1:5" x14ac:dyDescent="0.2">
      <c r="A1129" s="348">
        <v>43125</v>
      </c>
      <c r="B1129" s="348" t="s">
        <v>34015</v>
      </c>
      <c r="C1129" s="348" t="s">
        <v>27676</v>
      </c>
      <c r="D1129" s="348" t="s">
        <v>27668</v>
      </c>
      <c r="E1129" s="372">
        <v>166.08</v>
      </c>
    </row>
    <row r="1130" spans="1:5" x14ac:dyDescent="0.2">
      <c r="A1130" s="348">
        <v>40623</v>
      </c>
      <c r="B1130" s="348" t="s">
        <v>34016</v>
      </c>
      <c r="C1130" s="348" t="s">
        <v>27677</v>
      </c>
      <c r="D1130" s="348" t="s">
        <v>27667</v>
      </c>
      <c r="E1130" s="372">
        <v>116.12</v>
      </c>
    </row>
    <row r="1131" spans="1:5" x14ac:dyDescent="0.2">
      <c r="A1131" s="348">
        <v>43701</v>
      </c>
      <c r="B1131" s="348" t="s">
        <v>34017</v>
      </c>
      <c r="C1131" s="348" t="s">
        <v>27671</v>
      </c>
      <c r="D1131" s="348" t="s">
        <v>27668</v>
      </c>
      <c r="E1131" s="372">
        <v>35</v>
      </c>
    </row>
    <row r="1132" spans="1:5" x14ac:dyDescent="0.2">
      <c r="A1132" s="348">
        <v>1345</v>
      </c>
      <c r="B1132" s="348" t="s">
        <v>34018</v>
      </c>
      <c r="C1132" s="348" t="s">
        <v>27676</v>
      </c>
      <c r="D1132" s="348" t="s">
        <v>27667</v>
      </c>
      <c r="E1132" s="372">
        <v>105.12</v>
      </c>
    </row>
    <row r="1133" spans="1:5" x14ac:dyDescent="0.2">
      <c r="A1133" s="348">
        <v>1346</v>
      </c>
      <c r="B1133" s="348" t="s">
        <v>34019</v>
      </c>
      <c r="C1133" s="348" t="s">
        <v>27676</v>
      </c>
      <c r="D1133" s="348" t="s">
        <v>27667</v>
      </c>
      <c r="E1133" s="372">
        <v>61.15</v>
      </c>
    </row>
    <row r="1134" spans="1:5" x14ac:dyDescent="0.2">
      <c r="A1134" s="348">
        <v>1347</v>
      </c>
      <c r="B1134" s="348" t="s">
        <v>34020</v>
      </c>
      <c r="C1134" s="348" t="s">
        <v>27676</v>
      </c>
      <c r="D1134" s="348" t="s">
        <v>27667</v>
      </c>
      <c r="E1134" s="372">
        <v>75.77</v>
      </c>
    </row>
    <row r="1135" spans="1:5" x14ac:dyDescent="0.2">
      <c r="A1135" s="348">
        <v>43678</v>
      </c>
      <c r="B1135" s="348" t="s">
        <v>34021</v>
      </c>
      <c r="C1135" s="348" t="s">
        <v>27676</v>
      </c>
      <c r="D1135" s="348" t="s">
        <v>27667</v>
      </c>
      <c r="E1135" s="372">
        <v>87.89</v>
      </c>
    </row>
    <row r="1136" spans="1:5" x14ac:dyDescent="0.2">
      <c r="A1136" s="348">
        <v>43680</v>
      </c>
      <c r="B1136" s="348" t="s">
        <v>34022</v>
      </c>
      <c r="C1136" s="348" t="s">
        <v>27676</v>
      </c>
      <c r="D1136" s="348" t="s">
        <v>27667</v>
      </c>
      <c r="E1136" s="372">
        <v>126.61</v>
      </c>
    </row>
    <row r="1137" spans="1:5" x14ac:dyDescent="0.2">
      <c r="A1137" s="348">
        <v>43679</v>
      </c>
      <c r="B1137" s="348" t="s">
        <v>34023</v>
      </c>
      <c r="C1137" s="348" t="s">
        <v>27676</v>
      </c>
      <c r="D1137" s="348" t="s">
        <v>27667</v>
      </c>
      <c r="E1137" s="372">
        <v>44.43</v>
      </c>
    </row>
    <row r="1138" spans="1:5" x14ac:dyDescent="0.2">
      <c r="A1138" s="348">
        <v>1355</v>
      </c>
      <c r="B1138" s="348" t="s">
        <v>34024</v>
      </c>
      <c r="C1138" s="348" t="s">
        <v>27676</v>
      </c>
      <c r="D1138" s="348" t="s">
        <v>27667</v>
      </c>
      <c r="E1138" s="372">
        <v>50.56</v>
      </c>
    </row>
    <row r="1139" spans="1:5" x14ac:dyDescent="0.2">
      <c r="A1139" s="348">
        <v>1358</v>
      </c>
      <c r="B1139" s="348" t="s">
        <v>34025</v>
      </c>
      <c r="C1139" s="348" t="s">
        <v>27676</v>
      </c>
      <c r="D1139" s="348" t="s">
        <v>27667</v>
      </c>
      <c r="E1139" s="372">
        <v>62.07</v>
      </c>
    </row>
    <row r="1140" spans="1:5" x14ac:dyDescent="0.2">
      <c r="A1140" s="348">
        <v>43681</v>
      </c>
      <c r="B1140" s="348" t="s">
        <v>34026</v>
      </c>
      <c r="C1140" s="348" t="s">
        <v>27676</v>
      </c>
      <c r="D1140" s="348" t="s">
        <v>27669</v>
      </c>
      <c r="E1140" s="372">
        <v>39.11</v>
      </c>
    </row>
    <row r="1141" spans="1:5" x14ac:dyDescent="0.2">
      <c r="A1141" s="348">
        <v>43677</v>
      </c>
      <c r="B1141" s="348" t="s">
        <v>34027</v>
      </c>
      <c r="C1141" s="348" t="s">
        <v>27676</v>
      </c>
      <c r="D1141" s="348" t="s">
        <v>27667</v>
      </c>
      <c r="E1141" s="372">
        <v>77.010000000000005</v>
      </c>
    </row>
    <row r="1142" spans="1:5" x14ac:dyDescent="0.2">
      <c r="A1142" s="348">
        <v>43682</v>
      </c>
      <c r="B1142" s="348" t="s">
        <v>34028</v>
      </c>
      <c r="C1142" s="348" t="s">
        <v>27676</v>
      </c>
      <c r="D1142" s="348" t="s">
        <v>27667</v>
      </c>
      <c r="E1142" s="372">
        <v>23.61</v>
      </c>
    </row>
    <row r="1143" spans="1:5" x14ac:dyDescent="0.2">
      <c r="A1143" s="348">
        <v>20971</v>
      </c>
      <c r="B1143" s="348" t="s">
        <v>34029</v>
      </c>
      <c r="C1143" s="348" t="s">
        <v>27666</v>
      </c>
      <c r="D1143" s="348" t="s">
        <v>27667</v>
      </c>
      <c r="E1143" s="372">
        <v>18.09</v>
      </c>
    </row>
    <row r="1144" spans="1:5" x14ac:dyDescent="0.2">
      <c r="A1144" s="348">
        <v>39746</v>
      </c>
      <c r="B1144" s="348" t="s">
        <v>34030</v>
      </c>
      <c r="C1144" s="348" t="s">
        <v>27666</v>
      </c>
      <c r="D1144" s="348" t="s">
        <v>27668</v>
      </c>
      <c r="E1144" s="372">
        <v>91.79</v>
      </c>
    </row>
    <row r="1145" spans="1:5" x14ac:dyDescent="0.2">
      <c r="A1145" s="348">
        <v>13279</v>
      </c>
      <c r="B1145" s="348" t="s">
        <v>34031</v>
      </c>
      <c r="C1145" s="348" t="s">
        <v>27671</v>
      </c>
      <c r="D1145" s="348" t="s">
        <v>27668</v>
      </c>
      <c r="E1145" s="372">
        <v>23.24</v>
      </c>
    </row>
    <row r="1146" spans="1:5" x14ac:dyDescent="0.2">
      <c r="A1146" s="348">
        <v>11977</v>
      </c>
      <c r="B1146" s="348" t="s">
        <v>34032</v>
      </c>
      <c r="C1146" s="348" t="s">
        <v>27666</v>
      </c>
      <c r="D1146" s="348" t="s">
        <v>27668</v>
      </c>
      <c r="E1146" s="372">
        <v>12.04</v>
      </c>
    </row>
    <row r="1147" spans="1:5" x14ac:dyDescent="0.2">
      <c r="A1147" s="348">
        <v>11975</v>
      </c>
      <c r="B1147" s="348" t="s">
        <v>1041</v>
      </c>
      <c r="C1147" s="348" t="s">
        <v>27666</v>
      </c>
      <c r="D1147" s="348" t="s">
        <v>27668</v>
      </c>
      <c r="E1147" s="372">
        <v>26.39</v>
      </c>
    </row>
    <row r="1148" spans="1:5" x14ac:dyDescent="0.2">
      <c r="A1148" s="348">
        <v>11976</v>
      </c>
      <c r="B1148" s="348" t="s">
        <v>34033</v>
      </c>
      <c r="C1148" s="348" t="s">
        <v>27666</v>
      </c>
      <c r="D1148" s="348" t="s">
        <v>27668</v>
      </c>
      <c r="E1148" s="372">
        <v>1.35</v>
      </c>
    </row>
    <row r="1149" spans="1:5" x14ac:dyDescent="0.2">
      <c r="A1149" s="348">
        <v>1368</v>
      </c>
      <c r="B1149" s="348" t="s">
        <v>34034</v>
      </c>
      <c r="C1149" s="348" t="s">
        <v>27666</v>
      </c>
      <c r="D1149" s="348" t="s">
        <v>27669</v>
      </c>
      <c r="E1149" s="372">
        <v>73.55</v>
      </c>
    </row>
    <row r="1150" spans="1:5" x14ac:dyDescent="0.2">
      <c r="A1150" s="348">
        <v>1367</v>
      </c>
      <c r="B1150" s="348" t="s">
        <v>34035</v>
      </c>
      <c r="C1150" s="348" t="s">
        <v>27666</v>
      </c>
      <c r="D1150" s="348" t="s">
        <v>27667</v>
      </c>
      <c r="E1150" s="372">
        <v>237.91</v>
      </c>
    </row>
    <row r="1151" spans="1:5" x14ac:dyDescent="0.2">
      <c r="A1151" s="348">
        <v>1380</v>
      </c>
      <c r="B1151" s="348" t="s">
        <v>34036</v>
      </c>
      <c r="C1151" s="348" t="s">
        <v>27671</v>
      </c>
      <c r="D1151" s="348" t="s">
        <v>27667</v>
      </c>
      <c r="E1151" s="372">
        <v>4.75</v>
      </c>
    </row>
    <row r="1152" spans="1:5" x14ac:dyDescent="0.2">
      <c r="A1152" s="348">
        <v>1375</v>
      </c>
      <c r="B1152" s="348" t="s">
        <v>34037</v>
      </c>
      <c r="C1152" s="348" t="s">
        <v>27671</v>
      </c>
      <c r="D1152" s="348" t="s">
        <v>27667</v>
      </c>
      <c r="E1152" s="372">
        <v>15.83</v>
      </c>
    </row>
    <row r="1153" spans="1:5" x14ac:dyDescent="0.2">
      <c r="A1153" s="348">
        <v>1379</v>
      </c>
      <c r="B1153" s="348" t="s">
        <v>34038</v>
      </c>
      <c r="C1153" s="348" t="s">
        <v>27671</v>
      </c>
      <c r="D1153" s="348" t="s">
        <v>27669</v>
      </c>
      <c r="E1153" s="372">
        <v>0.71</v>
      </c>
    </row>
    <row r="1154" spans="1:5" x14ac:dyDescent="0.2">
      <c r="A1154" s="348">
        <v>13284</v>
      </c>
      <c r="B1154" s="348" t="s">
        <v>34039</v>
      </c>
      <c r="C1154" s="348" t="s">
        <v>27671</v>
      </c>
      <c r="D1154" s="348" t="s">
        <v>27667</v>
      </c>
      <c r="E1154" s="372">
        <v>0.64</v>
      </c>
    </row>
    <row r="1155" spans="1:5" x14ac:dyDescent="0.2">
      <c r="A1155" s="348">
        <v>44528</v>
      </c>
      <c r="B1155" s="348" t="s">
        <v>34040</v>
      </c>
      <c r="C1155" s="348" t="s">
        <v>27671</v>
      </c>
      <c r="D1155" s="348" t="s">
        <v>27667</v>
      </c>
      <c r="E1155" s="372">
        <v>3.78</v>
      </c>
    </row>
    <row r="1156" spans="1:5" x14ac:dyDescent="0.2">
      <c r="A1156" s="348">
        <v>34753</v>
      </c>
      <c r="B1156" s="348" t="s">
        <v>34041</v>
      </c>
      <c r="C1156" s="348" t="s">
        <v>27671</v>
      </c>
      <c r="D1156" s="348" t="s">
        <v>27667</v>
      </c>
      <c r="E1156" s="372">
        <v>0.69</v>
      </c>
    </row>
    <row r="1157" spans="1:5" x14ac:dyDescent="0.2">
      <c r="A1157" s="348">
        <v>420</v>
      </c>
      <c r="B1157" s="348" t="s">
        <v>34042</v>
      </c>
      <c r="C1157" s="348" t="s">
        <v>27666</v>
      </c>
      <c r="D1157" s="348" t="s">
        <v>27667</v>
      </c>
      <c r="E1157" s="372">
        <v>38.99</v>
      </c>
    </row>
    <row r="1158" spans="1:5" x14ac:dyDescent="0.2">
      <c r="A1158" s="348">
        <v>12327</v>
      </c>
      <c r="B1158" s="348" t="s">
        <v>34043</v>
      </c>
      <c r="C1158" s="348" t="s">
        <v>27666</v>
      </c>
      <c r="D1158" s="348" t="s">
        <v>27667</v>
      </c>
      <c r="E1158" s="372">
        <v>46.45</v>
      </c>
    </row>
    <row r="1159" spans="1:5" x14ac:dyDescent="0.2">
      <c r="A1159" s="348">
        <v>36148</v>
      </c>
      <c r="B1159" s="348" t="s">
        <v>34044</v>
      </c>
      <c r="C1159" s="348" t="s">
        <v>27666</v>
      </c>
      <c r="D1159" s="348" t="s">
        <v>27667</v>
      </c>
      <c r="E1159" s="372">
        <v>72.91</v>
      </c>
    </row>
    <row r="1160" spans="1:5" x14ac:dyDescent="0.2">
      <c r="A1160" s="348">
        <v>12329</v>
      </c>
      <c r="B1160" s="348" t="s">
        <v>34045</v>
      </c>
      <c r="C1160" s="348" t="s">
        <v>27671</v>
      </c>
      <c r="D1160" s="348" t="s">
        <v>27667</v>
      </c>
      <c r="E1160" s="372">
        <v>111.99</v>
      </c>
    </row>
    <row r="1161" spans="1:5" x14ac:dyDescent="0.2">
      <c r="A1161" s="348">
        <v>1339</v>
      </c>
      <c r="B1161" s="348" t="s">
        <v>34046</v>
      </c>
      <c r="C1161" s="348" t="s">
        <v>27671</v>
      </c>
      <c r="D1161" s="348" t="s">
        <v>27667</v>
      </c>
      <c r="E1161" s="372">
        <v>46.14</v>
      </c>
    </row>
    <row r="1162" spans="1:5" x14ac:dyDescent="0.2">
      <c r="A1162" s="348">
        <v>44396</v>
      </c>
      <c r="B1162" s="348" t="s">
        <v>34047</v>
      </c>
      <c r="C1162" s="348" t="s">
        <v>27671</v>
      </c>
      <c r="D1162" s="348" t="s">
        <v>27667</v>
      </c>
      <c r="E1162" s="372">
        <v>49.8</v>
      </c>
    </row>
    <row r="1163" spans="1:5" x14ac:dyDescent="0.2">
      <c r="A1163" s="348">
        <v>44327</v>
      </c>
      <c r="B1163" s="348" t="s">
        <v>34048</v>
      </c>
      <c r="C1163" s="348" t="s">
        <v>27672</v>
      </c>
      <c r="D1163" s="348" t="s">
        <v>27667</v>
      </c>
      <c r="E1163" s="372">
        <v>169.38</v>
      </c>
    </row>
    <row r="1164" spans="1:5" x14ac:dyDescent="0.2">
      <c r="A1164" s="348">
        <v>37418</v>
      </c>
      <c r="B1164" s="348" t="s">
        <v>34049</v>
      </c>
      <c r="C1164" s="348" t="s">
        <v>27666</v>
      </c>
      <c r="D1164" s="348" t="s">
        <v>27668</v>
      </c>
      <c r="E1164" s="372">
        <v>15.4</v>
      </c>
    </row>
    <row r="1165" spans="1:5" x14ac:dyDescent="0.2">
      <c r="A1165" s="348">
        <v>37419</v>
      </c>
      <c r="B1165" s="348" t="s">
        <v>34050</v>
      </c>
      <c r="C1165" s="348" t="s">
        <v>27666</v>
      </c>
      <c r="D1165" s="348" t="s">
        <v>27668</v>
      </c>
      <c r="E1165" s="372">
        <v>15.81</v>
      </c>
    </row>
    <row r="1166" spans="1:5" x14ac:dyDescent="0.2">
      <c r="A1166" s="348">
        <v>1427</v>
      </c>
      <c r="B1166" s="348" t="s">
        <v>34051</v>
      </c>
      <c r="C1166" s="348" t="s">
        <v>27666</v>
      </c>
      <c r="D1166" s="348" t="s">
        <v>27668</v>
      </c>
      <c r="E1166" s="372">
        <v>15.68</v>
      </c>
    </row>
    <row r="1167" spans="1:5" x14ac:dyDescent="0.2">
      <c r="A1167" s="348">
        <v>1402</v>
      </c>
      <c r="B1167" s="348" t="s">
        <v>34052</v>
      </c>
      <c r="C1167" s="348" t="s">
        <v>27666</v>
      </c>
      <c r="D1167" s="348" t="s">
        <v>27668</v>
      </c>
      <c r="E1167" s="372">
        <v>5.42</v>
      </c>
    </row>
    <row r="1168" spans="1:5" x14ac:dyDescent="0.2">
      <c r="A1168" s="348">
        <v>1420</v>
      </c>
      <c r="B1168" s="348" t="s">
        <v>34053</v>
      </c>
      <c r="C1168" s="348" t="s">
        <v>27666</v>
      </c>
      <c r="D1168" s="348" t="s">
        <v>27668</v>
      </c>
      <c r="E1168" s="372">
        <v>6.97</v>
      </c>
    </row>
    <row r="1169" spans="1:5" x14ac:dyDescent="0.2">
      <c r="A1169" s="348">
        <v>1419</v>
      </c>
      <c r="B1169" s="348" t="s">
        <v>34054</v>
      </c>
      <c r="C1169" s="348" t="s">
        <v>27666</v>
      </c>
      <c r="D1169" s="348" t="s">
        <v>27668</v>
      </c>
      <c r="E1169" s="372">
        <v>8.42</v>
      </c>
    </row>
    <row r="1170" spans="1:5" x14ac:dyDescent="0.2">
      <c r="A1170" s="348">
        <v>1414</v>
      </c>
      <c r="B1170" s="348" t="s">
        <v>34055</v>
      </c>
      <c r="C1170" s="348" t="s">
        <v>27666</v>
      </c>
      <c r="D1170" s="348" t="s">
        <v>27668</v>
      </c>
      <c r="E1170" s="372">
        <v>8.24</v>
      </c>
    </row>
    <row r="1171" spans="1:5" x14ac:dyDescent="0.2">
      <c r="A1171" s="348">
        <v>1413</v>
      </c>
      <c r="B1171" s="348" t="s">
        <v>34056</v>
      </c>
      <c r="C1171" s="348" t="s">
        <v>27666</v>
      </c>
      <c r="D1171" s="348" t="s">
        <v>27668</v>
      </c>
      <c r="E1171" s="372">
        <v>12.18</v>
      </c>
    </row>
    <row r="1172" spans="1:5" x14ac:dyDescent="0.2">
      <c r="A1172" s="348">
        <v>1412</v>
      </c>
      <c r="B1172" s="348" t="s">
        <v>34057</v>
      </c>
      <c r="C1172" s="348" t="s">
        <v>27666</v>
      </c>
      <c r="D1172" s="348" t="s">
        <v>27668</v>
      </c>
      <c r="E1172" s="372">
        <v>10.32</v>
      </c>
    </row>
    <row r="1173" spans="1:5" x14ac:dyDescent="0.2">
      <c r="A1173" s="348">
        <v>1406</v>
      </c>
      <c r="B1173" s="348" t="s">
        <v>34058</v>
      </c>
      <c r="C1173" s="348" t="s">
        <v>27666</v>
      </c>
      <c r="D1173" s="348" t="s">
        <v>27668</v>
      </c>
      <c r="E1173" s="372">
        <v>12.45</v>
      </c>
    </row>
    <row r="1174" spans="1:5" x14ac:dyDescent="0.2">
      <c r="A1174" s="348">
        <v>11281</v>
      </c>
      <c r="B1174" s="348" t="s">
        <v>34059</v>
      </c>
      <c r="C1174" s="348" t="s">
        <v>27666</v>
      </c>
      <c r="D1174" s="348" t="s">
        <v>27668</v>
      </c>
      <c r="E1174" s="373">
        <v>10469.450000000001</v>
      </c>
    </row>
    <row r="1175" spans="1:5" x14ac:dyDescent="0.2">
      <c r="A1175" s="348">
        <v>1442</v>
      </c>
      <c r="B1175" s="348" t="s">
        <v>34060</v>
      </c>
      <c r="C1175" s="348" t="s">
        <v>27666</v>
      </c>
      <c r="D1175" s="348" t="s">
        <v>27668</v>
      </c>
      <c r="E1175" s="373">
        <v>8789.02</v>
      </c>
    </row>
    <row r="1176" spans="1:5" x14ac:dyDescent="0.2">
      <c r="A1176" s="348">
        <v>13457</v>
      </c>
      <c r="B1176" s="348" t="s">
        <v>34061</v>
      </c>
      <c r="C1176" s="348" t="s">
        <v>27666</v>
      </c>
      <c r="D1176" s="348" t="s">
        <v>27668</v>
      </c>
      <c r="E1176" s="373">
        <v>7586.55</v>
      </c>
    </row>
    <row r="1177" spans="1:5" x14ac:dyDescent="0.2">
      <c r="A1177" s="348">
        <v>40699</v>
      </c>
      <c r="B1177" s="348" t="s">
        <v>34062</v>
      </c>
      <c r="C1177" s="348" t="s">
        <v>27666</v>
      </c>
      <c r="D1177" s="348" t="s">
        <v>27668</v>
      </c>
      <c r="E1177" s="373">
        <v>5864.69</v>
      </c>
    </row>
    <row r="1178" spans="1:5" x14ac:dyDescent="0.2">
      <c r="A1178" s="348">
        <v>40701</v>
      </c>
      <c r="B1178" s="348" t="s">
        <v>34063</v>
      </c>
      <c r="C1178" s="348" t="s">
        <v>27666</v>
      </c>
      <c r="D1178" s="348" t="s">
        <v>27668</v>
      </c>
      <c r="E1178" s="373">
        <v>103695.87</v>
      </c>
    </row>
    <row r="1179" spans="1:5" x14ac:dyDescent="0.2">
      <c r="A1179" s="348">
        <v>40700</v>
      </c>
      <c r="B1179" s="348" t="s">
        <v>34064</v>
      </c>
      <c r="C1179" s="348" t="s">
        <v>27666</v>
      </c>
      <c r="D1179" s="348" t="s">
        <v>27668</v>
      </c>
      <c r="E1179" s="373">
        <v>13652.25</v>
      </c>
    </row>
    <row r="1180" spans="1:5" x14ac:dyDescent="0.2">
      <c r="A1180" s="348">
        <v>13458</v>
      </c>
      <c r="B1180" s="348" t="s">
        <v>34065</v>
      </c>
      <c r="C1180" s="348" t="s">
        <v>27666</v>
      </c>
      <c r="D1180" s="348" t="s">
        <v>27668</v>
      </c>
      <c r="E1180" s="373">
        <v>12973.01</v>
      </c>
    </row>
    <row r="1181" spans="1:5" x14ac:dyDescent="0.2">
      <c r="A1181" s="348">
        <v>11134</v>
      </c>
      <c r="B1181" s="348" t="s">
        <v>34066</v>
      </c>
      <c r="C1181" s="348" t="s">
        <v>27676</v>
      </c>
      <c r="D1181" s="348" t="s">
        <v>27667</v>
      </c>
      <c r="E1181" s="372">
        <v>87.11</v>
      </c>
    </row>
    <row r="1182" spans="1:5" x14ac:dyDescent="0.2">
      <c r="A1182" s="348">
        <v>11135</v>
      </c>
      <c r="B1182" s="348" t="s">
        <v>34067</v>
      </c>
      <c r="C1182" s="348" t="s">
        <v>27676</v>
      </c>
      <c r="D1182" s="348" t="s">
        <v>27667</v>
      </c>
      <c r="E1182" s="372">
        <v>94.05</v>
      </c>
    </row>
    <row r="1183" spans="1:5" x14ac:dyDescent="0.2">
      <c r="A1183" s="348">
        <v>11136</v>
      </c>
      <c r="B1183" s="348" t="s">
        <v>34068</v>
      </c>
      <c r="C1183" s="348" t="s">
        <v>27676</v>
      </c>
      <c r="D1183" s="348" t="s">
        <v>27667</v>
      </c>
      <c r="E1183" s="372">
        <v>107.69</v>
      </c>
    </row>
    <row r="1184" spans="1:5" x14ac:dyDescent="0.2">
      <c r="A1184" s="348">
        <v>34743</v>
      </c>
      <c r="B1184" s="348" t="s">
        <v>34069</v>
      </c>
      <c r="C1184" s="348" t="s">
        <v>27676</v>
      </c>
      <c r="D1184" s="348" t="s">
        <v>27667</v>
      </c>
      <c r="E1184" s="372">
        <v>129.94</v>
      </c>
    </row>
    <row r="1185" spans="1:5" x14ac:dyDescent="0.2">
      <c r="A1185" s="348">
        <v>11137</v>
      </c>
      <c r="B1185" s="348" t="s">
        <v>34070</v>
      </c>
      <c r="C1185" s="348" t="s">
        <v>27676</v>
      </c>
      <c r="D1185" s="348" t="s">
        <v>27667</v>
      </c>
      <c r="E1185" s="372">
        <v>147.58000000000001</v>
      </c>
    </row>
    <row r="1186" spans="1:5" x14ac:dyDescent="0.2">
      <c r="A1186" s="348">
        <v>34745</v>
      </c>
      <c r="B1186" s="348" t="s">
        <v>34071</v>
      </c>
      <c r="C1186" s="348" t="s">
        <v>27676</v>
      </c>
      <c r="D1186" s="348" t="s">
        <v>27667</v>
      </c>
      <c r="E1186" s="372">
        <v>175.5</v>
      </c>
    </row>
    <row r="1187" spans="1:5" x14ac:dyDescent="0.2">
      <c r="A1187" s="348">
        <v>34746</v>
      </c>
      <c r="B1187" s="348" t="s">
        <v>34072</v>
      </c>
      <c r="C1187" s="348" t="s">
        <v>27676</v>
      </c>
      <c r="D1187" s="348" t="s">
        <v>27667</v>
      </c>
      <c r="E1187" s="372">
        <v>47.86</v>
      </c>
    </row>
    <row r="1188" spans="1:5" x14ac:dyDescent="0.2">
      <c r="A1188" s="348">
        <v>1360</v>
      </c>
      <c r="B1188" s="348" t="s">
        <v>34073</v>
      </c>
      <c r="C1188" s="348" t="s">
        <v>27676</v>
      </c>
      <c r="D1188" s="348" t="s">
        <v>27667</v>
      </c>
      <c r="E1188" s="372">
        <v>55.84</v>
      </c>
    </row>
    <row r="1189" spans="1:5" x14ac:dyDescent="0.2">
      <c r="A1189" s="348">
        <v>36524</v>
      </c>
      <c r="B1189" s="348" t="s">
        <v>34074</v>
      </c>
      <c r="C1189" s="348" t="s">
        <v>27666</v>
      </c>
      <c r="D1189" s="348" t="s">
        <v>27668</v>
      </c>
      <c r="E1189" s="373">
        <v>183803.46</v>
      </c>
    </row>
    <row r="1190" spans="1:5" x14ac:dyDescent="0.2">
      <c r="A1190" s="348">
        <v>36526</v>
      </c>
      <c r="B1190" s="348" t="s">
        <v>34075</v>
      </c>
      <c r="C1190" s="348" t="s">
        <v>27666</v>
      </c>
      <c r="D1190" s="348" t="s">
        <v>27668</v>
      </c>
      <c r="E1190" s="373">
        <v>148116.31</v>
      </c>
    </row>
    <row r="1191" spans="1:5" x14ac:dyDescent="0.2">
      <c r="A1191" s="348">
        <v>36523</v>
      </c>
      <c r="B1191" s="348" t="s">
        <v>34076</v>
      </c>
      <c r="C1191" s="348" t="s">
        <v>27666</v>
      </c>
      <c r="D1191" s="348" t="s">
        <v>27668</v>
      </c>
      <c r="E1191" s="373">
        <v>317097.03000000003</v>
      </c>
    </row>
    <row r="1192" spans="1:5" x14ac:dyDescent="0.2">
      <c r="A1192" s="348">
        <v>36527</v>
      </c>
      <c r="B1192" s="348" t="s">
        <v>34077</v>
      </c>
      <c r="C1192" s="348" t="s">
        <v>27666</v>
      </c>
      <c r="D1192" s="348" t="s">
        <v>27668</v>
      </c>
      <c r="E1192" s="373">
        <v>344432.69</v>
      </c>
    </row>
    <row r="1193" spans="1:5" x14ac:dyDescent="0.2">
      <c r="A1193" s="348">
        <v>38642</v>
      </c>
      <c r="B1193" s="348" t="s">
        <v>34078</v>
      </c>
      <c r="C1193" s="348" t="s">
        <v>27666</v>
      </c>
      <c r="D1193" s="348" t="s">
        <v>27668</v>
      </c>
      <c r="E1193" s="373">
        <v>80192.77</v>
      </c>
    </row>
    <row r="1194" spans="1:5" x14ac:dyDescent="0.2">
      <c r="A1194" s="348">
        <v>36522</v>
      </c>
      <c r="B1194" s="348" t="s">
        <v>34079</v>
      </c>
      <c r="C1194" s="348" t="s">
        <v>27666</v>
      </c>
      <c r="D1194" s="348" t="s">
        <v>27668</v>
      </c>
      <c r="E1194" s="373">
        <v>93263.23</v>
      </c>
    </row>
    <row r="1195" spans="1:5" x14ac:dyDescent="0.2">
      <c r="A1195" s="348">
        <v>36525</v>
      </c>
      <c r="B1195" s="348" t="s">
        <v>34080</v>
      </c>
      <c r="C1195" s="348" t="s">
        <v>27666</v>
      </c>
      <c r="D1195" s="348" t="s">
        <v>27668</v>
      </c>
      <c r="E1195" s="373">
        <v>124901.25</v>
      </c>
    </row>
    <row r="1196" spans="1:5" x14ac:dyDescent="0.2">
      <c r="A1196" s="348">
        <v>13803</v>
      </c>
      <c r="B1196" s="348" t="s">
        <v>34081</v>
      </c>
      <c r="C1196" s="348" t="s">
        <v>27666</v>
      </c>
      <c r="D1196" s="348" t="s">
        <v>27668</v>
      </c>
      <c r="E1196" s="373">
        <v>124543.86</v>
      </c>
    </row>
    <row r="1197" spans="1:5" x14ac:dyDescent="0.2">
      <c r="A1197" s="348">
        <v>34348</v>
      </c>
      <c r="B1197" s="348" t="s">
        <v>413</v>
      </c>
      <c r="C1197" s="348" t="s">
        <v>27670</v>
      </c>
      <c r="D1197" s="348" t="s">
        <v>27667</v>
      </c>
      <c r="E1197" s="372">
        <v>28.03</v>
      </c>
    </row>
    <row r="1198" spans="1:5" x14ac:dyDescent="0.2">
      <c r="A1198" s="348">
        <v>34347</v>
      </c>
      <c r="B1198" s="348" t="s">
        <v>34082</v>
      </c>
      <c r="C1198" s="348" t="s">
        <v>27670</v>
      </c>
      <c r="D1198" s="348" t="s">
        <v>27667</v>
      </c>
      <c r="E1198" s="372">
        <v>20.04</v>
      </c>
    </row>
    <row r="1199" spans="1:5" x14ac:dyDescent="0.2">
      <c r="A1199" s="348">
        <v>11146</v>
      </c>
      <c r="B1199" s="348" t="s">
        <v>34083</v>
      </c>
      <c r="C1199" s="348" t="s">
        <v>27673</v>
      </c>
      <c r="D1199" s="348" t="s">
        <v>27667</v>
      </c>
      <c r="E1199" s="372">
        <v>573.88</v>
      </c>
    </row>
    <row r="1200" spans="1:5" x14ac:dyDescent="0.2">
      <c r="A1200" s="348">
        <v>11147</v>
      </c>
      <c r="B1200" s="348" t="s">
        <v>34084</v>
      </c>
      <c r="C1200" s="348" t="s">
        <v>27673</v>
      </c>
      <c r="D1200" s="348" t="s">
        <v>27667</v>
      </c>
      <c r="E1200" s="372">
        <v>596.33000000000004</v>
      </c>
    </row>
    <row r="1201" spans="1:5" x14ac:dyDescent="0.2">
      <c r="A1201" s="348">
        <v>34872</v>
      </c>
      <c r="B1201" s="348" t="s">
        <v>34085</v>
      </c>
      <c r="C1201" s="348" t="s">
        <v>27673</v>
      </c>
      <c r="D1201" s="348" t="s">
        <v>27667</v>
      </c>
      <c r="E1201" s="372">
        <v>603.03</v>
      </c>
    </row>
    <row r="1202" spans="1:5" x14ac:dyDescent="0.2">
      <c r="A1202" s="348">
        <v>34491</v>
      </c>
      <c r="B1202" s="348" t="s">
        <v>34086</v>
      </c>
      <c r="C1202" s="348" t="s">
        <v>27673</v>
      </c>
      <c r="D1202" s="348" t="s">
        <v>27667</v>
      </c>
      <c r="E1202" s="372">
        <v>620.5</v>
      </c>
    </row>
    <row r="1203" spans="1:5" x14ac:dyDescent="0.2">
      <c r="A1203" s="348">
        <v>34770</v>
      </c>
      <c r="B1203" s="348" t="s">
        <v>34087</v>
      </c>
      <c r="C1203" s="348" t="s">
        <v>27679</v>
      </c>
      <c r="D1203" s="348" t="s">
        <v>27667</v>
      </c>
      <c r="E1203" s="372">
        <v>564.01</v>
      </c>
    </row>
    <row r="1204" spans="1:5" x14ac:dyDescent="0.2">
      <c r="A1204" s="348">
        <v>1518</v>
      </c>
      <c r="B1204" s="348" t="s">
        <v>34088</v>
      </c>
      <c r="C1204" s="348" t="s">
        <v>27679</v>
      </c>
      <c r="D1204" s="348" t="s">
        <v>27669</v>
      </c>
      <c r="E1204" s="372">
        <v>575</v>
      </c>
    </row>
    <row r="1205" spans="1:5" x14ac:dyDescent="0.2">
      <c r="A1205" s="348">
        <v>41965</v>
      </c>
      <c r="B1205" s="348" t="s">
        <v>34089</v>
      </c>
      <c r="C1205" s="348" t="s">
        <v>27679</v>
      </c>
      <c r="D1205" s="348" t="s">
        <v>27667</v>
      </c>
      <c r="E1205" s="372">
        <v>504.18</v>
      </c>
    </row>
    <row r="1206" spans="1:5" x14ac:dyDescent="0.2">
      <c r="A1206" s="348">
        <v>1524</v>
      </c>
      <c r="B1206" s="348" t="s">
        <v>34090</v>
      </c>
      <c r="C1206" s="348" t="s">
        <v>27673</v>
      </c>
      <c r="D1206" s="348" t="s">
        <v>27667</v>
      </c>
      <c r="E1206" s="372">
        <v>550.59</v>
      </c>
    </row>
    <row r="1207" spans="1:5" x14ac:dyDescent="0.2">
      <c r="A1207" s="348">
        <v>34492</v>
      </c>
      <c r="B1207" s="348" t="s">
        <v>34091</v>
      </c>
      <c r="C1207" s="348" t="s">
        <v>27673</v>
      </c>
      <c r="D1207" s="348" t="s">
        <v>27669</v>
      </c>
      <c r="E1207" s="372">
        <v>510</v>
      </c>
    </row>
    <row r="1208" spans="1:5" x14ac:dyDescent="0.2">
      <c r="A1208" s="348">
        <v>38404</v>
      </c>
      <c r="B1208" s="348" t="s">
        <v>34092</v>
      </c>
      <c r="C1208" s="348" t="s">
        <v>27673</v>
      </c>
      <c r="D1208" s="348" t="s">
        <v>27667</v>
      </c>
      <c r="E1208" s="372">
        <v>528.26</v>
      </c>
    </row>
    <row r="1209" spans="1:5" x14ac:dyDescent="0.2">
      <c r="A1209" s="348">
        <v>39849</v>
      </c>
      <c r="B1209" s="348" t="s">
        <v>34093</v>
      </c>
      <c r="C1209" s="348" t="s">
        <v>27673</v>
      </c>
      <c r="D1209" s="348" t="s">
        <v>27667</v>
      </c>
      <c r="E1209" s="372">
        <v>605.39</v>
      </c>
    </row>
    <row r="1210" spans="1:5" x14ac:dyDescent="0.2">
      <c r="A1210" s="348">
        <v>38464</v>
      </c>
      <c r="B1210" s="348" t="s">
        <v>34094</v>
      </c>
      <c r="C1210" s="348" t="s">
        <v>27673</v>
      </c>
      <c r="D1210" s="348" t="s">
        <v>27667</v>
      </c>
      <c r="E1210" s="372">
        <v>614.16999999999996</v>
      </c>
    </row>
    <row r="1211" spans="1:5" x14ac:dyDescent="0.2">
      <c r="A1211" s="348">
        <v>1527</v>
      </c>
      <c r="B1211" s="348" t="s">
        <v>34095</v>
      </c>
      <c r="C1211" s="348" t="s">
        <v>27673</v>
      </c>
      <c r="D1211" s="348" t="s">
        <v>27667</v>
      </c>
      <c r="E1211" s="372">
        <v>568.07000000000005</v>
      </c>
    </row>
    <row r="1212" spans="1:5" x14ac:dyDescent="0.2">
      <c r="A1212" s="348">
        <v>34493</v>
      </c>
      <c r="B1212" s="348" t="s">
        <v>34096</v>
      </c>
      <c r="C1212" s="348" t="s">
        <v>27673</v>
      </c>
      <c r="D1212" s="348" t="s">
        <v>27667</v>
      </c>
      <c r="E1212" s="372">
        <v>524.37</v>
      </c>
    </row>
    <row r="1213" spans="1:5" x14ac:dyDescent="0.2">
      <c r="A1213" s="348">
        <v>38405</v>
      </c>
      <c r="B1213" s="348" t="s">
        <v>34097</v>
      </c>
      <c r="C1213" s="348" t="s">
        <v>27673</v>
      </c>
      <c r="D1213" s="348" t="s">
        <v>27667</v>
      </c>
      <c r="E1213" s="372">
        <v>544.54999999999995</v>
      </c>
    </row>
    <row r="1214" spans="1:5" x14ac:dyDescent="0.2">
      <c r="A1214" s="348">
        <v>38408</v>
      </c>
      <c r="B1214" s="348" t="s">
        <v>34098</v>
      </c>
      <c r="C1214" s="348" t="s">
        <v>27673</v>
      </c>
      <c r="D1214" s="348" t="s">
        <v>27667</v>
      </c>
      <c r="E1214" s="372">
        <v>602.76</v>
      </c>
    </row>
    <row r="1215" spans="1:5" x14ac:dyDescent="0.2">
      <c r="A1215" s="348">
        <v>1525</v>
      </c>
      <c r="B1215" s="348" t="s">
        <v>34099</v>
      </c>
      <c r="C1215" s="348" t="s">
        <v>27673</v>
      </c>
      <c r="D1215" s="348" t="s">
        <v>27667</v>
      </c>
      <c r="E1215" s="372">
        <v>585.54999999999995</v>
      </c>
    </row>
    <row r="1216" spans="1:5" x14ac:dyDescent="0.2">
      <c r="A1216" s="348">
        <v>34494</v>
      </c>
      <c r="B1216" s="348" t="s">
        <v>34100</v>
      </c>
      <c r="C1216" s="348" t="s">
        <v>27673</v>
      </c>
      <c r="D1216" s="348" t="s">
        <v>27667</v>
      </c>
      <c r="E1216" s="372">
        <v>541.85</v>
      </c>
    </row>
    <row r="1217" spans="1:5" x14ac:dyDescent="0.2">
      <c r="A1217" s="348">
        <v>38406</v>
      </c>
      <c r="B1217" s="348" t="s">
        <v>34101</v>
      </c>
      <c r="C1217" s="348" t="s">
        <v>27673</v>
      </c>
      <c r="D1217" s="348" t="s">
        <v>27667</v>
      </c>
      <c r="E1217" s="372">
        <v>575.01</v>
      </c>
    </row>
    <row r="1218" spans="1:5" x14ac:dyDescent="0.2">
      <c r="A1218" s="348">
        <v>38409</v>
      </c>
      <c r="B1218" s="348" t="s">
        <v>34102</v>
      </c>
      <c r="C1218" s="348" t="s">
        <v>27673</v>
      </c>
      <c r="D1218" s="348" t="s">
        <v>27667</v>
      </c>
      <c r="E1218" s="372">
        <v>606.87</v>
      </c>
    </row>
    <row r="1219" spans="1:5" x14ac:dyDescent="0.2">
      <c r="A1219" s="348">
        <v>43360</v>
      </c>
      <c r="B1219" s="348" t="s">
        <v>34103</v>
      </c>
      <c r="C1219" s="348" t="s">
        <v>27673</v>
      </c>
      <c r="D1219" s="348" t="s">
        <v>27667</v>
      </c>
      <c r="E1219" s="372">
        <v>632.79</v>
      </c>
    </row>
    <row r="1220" spans="1:5" x14ac:dyDescent="0.2">
      <c r="A1220" s="348">
        <v>11145</v>
      </c>
      <c r="B1220" s="348" t="s">
        <v>34104</v>
      </c>
      <c r="C1220" s="348" t="s">
        <v>27673</v>
      </c>
      <c r="D1220" s="348" t="s">
        <v>27667</v>
      </c>
      <c r="E1220" s="372">
        <v>603.03</v>
      </c>
    </row>
    <row r="1221" spans="1:5" x14ac:dyDescent="0.2">
      <c r="A1221" s="348">
        <v>34495</v>
      </c>
      <c r="B1221" s="348" t="s">
        <v>34105</v>
      </c>
      <c r="C1221" s="348" t="s">
        <v>27673</v>
      </c>
      <c r="D1221" s="348" t="s">
        <v>27667</v>
      </c>
      <c r="E1221" s="372">
        <v>559.33000000000004</v>
      </c>
    </row>
    <row r="1222" spans="1:5" x14ac:dyDescent="0.2">
      <c r="A1222" s="348">
        <v>34479</v>
      </c>
      <c r="B1222" s="348" t="s">
        <v>34106</v>
      </c>
      <c r="C1222" s="348" t="s">
        <v>27673</v>
      </c>
      <c r="D1222" s="348" t="s">
        <v>27667</v>
      </c>
      <c r="E1222" s="372">
        <v>620.5</v>
      </c>
    </row>
    <row r="1223" spans="1:5" x14ac:dyDescent="0.2">
      <c r="A1223" s="348">
        <v>34496</v>
      </c>
      <c r="B1223" s="348" t="s">
        <v>34107</v>
      </c>
      <c r="C1223" s="348" t="s">
        <v>27673</v>
      </c>
      <c r="D1223" s="348" t="s">
        <v>27667</v>
      </c>
      <c r="E1223" s="372">
        <v>583.48</v>
      </c>
    </row>
    <row r="1224" spans="1:5" x14ac:dyDescent="0.2">
      <c r="A1224" s="348">
        <v>34481</v>
      </c>
      <c r="B1224" s="348" t="s">
        <v>34108</v>
      </c>
      <c r="C1224" s="348" t="s">
        <v>27673</v>
      </c>
      <c r="D1224" s="348" t="s">
        <v>27667</v>
      </c>
      <c r="E1224" s="372">
        <v>648.35</v>
      </c>
    </row>
    <row r="1225" spans="1:5" x14ac:dyDescent="0.2">
      <c r="A1225" s="348">
        <v>34483</v>
      </c>
      <c r="B1225" s="348" t="s">
        <v>34109</v>
      </c>
      <c r="C1225" s="348" t="s">
        <v>27673</v>
      </c>
      <c r="D1225" s="348" t="s">
        <v>27667</v>
      </c>
      <c r="E1225" s="372">
        <v>692.72</v>
      </c>
    </row>
    <row r="1226" spans="1:5" x14ac:dyDescent="0.2">
      <c r="A1226" s="348">
        <v>34485</v>
      </c>
      <c r="B1226" s="348" t="s">
        <v>34110</v>
      </c>
      <c r="C1226" s="348" t="s">
        <v>27673</v>
      </c>
      <c r="D1226" s="348" t="s">
        <v>27667</v>
      </c>
      <c r="E1226" s="372">
        <v>740.79</v>
      </c>
    </row>
    <row r="1227" spans="1:5" x14ac:dyDescent="0.2">
      <c r="A1227" s="348">
        <v>14041</v>
      </c>
      <c r="B1227" s="348" t="s">
        <v>34111</v>
      </c>
      <c r="C1227" s="348" t="s">
        <v>27673</v>
      </c>
      <c r="D1227" s="348" t="s">
        <v>27667</v>
      </c>
      <c r="E1227" s="372">
        <v>481.55</v>
      </c>
    </row>
    <row r="1228" spans="1:5" x14ac:dyDescent="0.2">
      <c r="A1228" s="348">
        <v>1523</v>
      </c>
      <c r="B1228" s="348" t="s">
        <v>34112</v>
      </c>
      <c r="C1228" s="348" t="s">
        <v>27673</v>
      </c>
      <c r="D1228" s="348" t="s">
        <v>27667</v>
      </c>
      <c r="E1228" s="372">
        <v>489.41</v>
      </c>
    </row>
    <row r="1229" spans="1:5" x14ac:dyDescent="0.2">
      <c r="A1229" s="348">
        <v>14052</v>
      </c>
      <c r="B1229" s="348" t="s">
        <v>34113</v>
      </c>
      <c r="C1229" s="348" t="s">
        <v>27666</v>
      </c>
      <c r="D1229" s="348" t="s">
        <v>27667</v>
      </c>
      <c r="E1229" s="372">
        <v>12.79</v>
      </c>
    </row>
    <row r="1230" spans="1:5" x14ac:dyDescent="0.2">
      <c r="A1230" s="348">
        <v>14054</v>
      </c>
      <c r="B1230" s="348" t="s">
        <v>34114</v>
      </c>
      <c r="C1230" s="348" t="s">
        <v>27666</v>
      </c>
      <c r="D1230" s="348" t="s">
        <v>27667</v>
      </c>
      <c r="E1230" s="372">
        <v>16.62</v>
      </c>
    </row>
    <row r="1231" spans="1:5" x14ac:dyDescent="0.2">
      <c r="A1231" s="348">
        <v>14053</v>
      </c>
      <c r="B1231" s="348" t="s">
        <v>34115</v>
      </c>
      <c r="C1231" s="348" t="s">
        <v>27666</v>
      </c>
      <c r="D1231" s="348" t="s">
        <v>27667</v>
      </c>
      <c r="E1231" s="372">
        <v>12.98</v>
      </c>
    </row>
    <row r="1232" spans="1:5" x14ac:dyDescent="0.2">
      <c r="A1232" s="348">
        <v>2558</v>
      </c>
      <c r="B1232" s="348" t="s">
        <v>34116</v>
      </c>
      <c r="C1232" s="348" t="s">
        <v>27666</v>
      </c>
      <c r="D1232" s="348" t="s">
        <v>27667</v>
      </c>
      <c r="E1232" s="372">
        <v>9.77</v>
      </c>
    </row>
    <row r="1233" spans="1:5" x14ac:dyDescent="0.2">
      <c r="A1233" s="348">
        <v>2560</v>
      </c>
      <c r="B1233" s="348" t="s">
        <v>34117</v>
      </c>
      <c r="C1233" s="348" t="s">
        <v>27666</v>
      </c>
      <c r="D1233" s="348" t="s">
        <v>27667</v>
      </c>
      <c r="E1233" s="372">
        <v>17.2</v>
      </c>
    </row>
    <row r="1234" spans="1:5" x14ac:dyDescent="0.2">
      <c r="A1234" s="348">
        <v>2559</v>
      </c>
      <c r="B1234" s="348" t="s">
        <v>34118</v>
      </c>
      <c r="C1234" s="348" t="s">
        <v>27666</v>
      </c>
      <c r="D1234" s="348" t="s">
        <v>27669</v>
      </c>
      <c r="E1234" s="372">
        <v>13.76</v>
      </c>
    </row>
    <row r="1235" spans="1:5" x14ac:dyDescent="0.2">
      <c r="A1235" s="348">
        <v>2592</v>
      </c>
      <c r="B1235" s="348" t="s">
        <v>34119</v>
      </c>
      <c r="C1235" s="348" t="s">
        <v>27666</v>
      </c>
      <c r="D1235" s="348" t="s">
        <v>27667</v>
      </c>
      <c r="E1235" s="372">
        <v>228.11</v>
      </c>
    </row>
    <row r="1236" spans="1:5" x14ac:dyDescent="0.2">
      <c r="A1236" s="348">
        <v>2566</v>
      </c>
      <c r="B1236" s="348" t="s">
        <v>34120</v>
      </c>
      <c r="C1236" s="348" t="s">
        <v>27666</v>
      </c>
      <c r="D1236" s="348" t="s">
        <v>27667</v>
      </c>
      <c r="E1236" s="372">
        <v>22.95</v>
      </c>
    </row>
    <row r="1237" spans="1:5" x14ac:dyDescent="0.2">
      <c r="A1237" s="348">
        <v>2589</v>
      </c>
      <c r="B1237" s="348" t="s">
        <v>34121</v>
      </c>
      <c r="C1237" s="348" t="s">
        <v>27666</v>
      </c>
      <c r="D1237" s="348" t="s">
        <v>27667</v>
      </c>
      <c r="E1237" s="372">
        <v>30.51</v>
      </c>
    </row>
    <row r="1238" spans="1:5" x14ac:dyDescent="0.2">
      <c r="A1238" s="348">
        <v>2591</v>
      </c>
      <c r="B1238" s="348" t="s">
        <v>34122</v>
      </c>
      <c r="C1238" s="348" t="s">
        <v>27666</v>
      </c>
      <c r="D1238" s="348" t="s">
        <v>27667</v>
      </c>
      <c r="E1238" s="372">
        <v>11.13</v>
      </c>
    </row>
    <row r="1239" spans="1:5" x14ac:dyDescent="0.2">
      <c r="A1239" s="348">
        <v>2590</v>
      </c>
      <c r="B1239" s="348" t="s">
        <v>34123</v>
      </c>
      <c r="C1239" s="348" t="s">
        <v>27666</v>
      </c>
      <c r="D1239" s="348" t="s">
        <v>27667</v>
      </c>
      <c r="E1239" s="372">
        <v>18.72</v>
      </c>
    </row>
    <row r="1240" spans="1:5" x14ac:dyDescent="0.2">
      <c r="A1240" s="348">
        <v>2567</v>
      </c>
      <c r="B1240" s="348" t="s">
        <v>489</v>
      </c>
      <c r="C1240" s="348" t="s">
        <v>27666</v>
      </c>
      <c r="D1240" s="348" t="s">
        <v>27667</v>
      </c>
      <c r="E1240" s="372">
        <v>44.75</v>
      </c>
    </row>
    <row r="1241" spans="1:5" x14ac:dyDescent="0.2">
      <c r="A1241" s="348">
        <v>2565</v>
      </c>
      <c r="B1241" s="348" t="s">
        <v>34124</v>
      </c>
      <c r="C1241" s="348" t="s">
        <v>27666</v>
      </c>
      <c r="D1241" s="348" t="s">
        <v>27667</v>
      </c>
      <c r="E1241" s="372">
        <v>11.15</v>
      </c>
    </row>
    <row r="1242" spans="1:5" x14ac:dyDescent="0.2">
      <c r="A1242" s="348">
        <v>2568</v>
      </c>
      <c r="B1242" s="348" t="s">
        <v>34125</v>
      </c>
      <c r="C1242" s="348" t="s">
        <v>27666</v>
      </c>
      <c r="D1242" s="348" t="s">
        <v>27667</v>
      </c>
      <c r="E1242" s="372">
        <v>124.28</v>
      </c>
    </row>
    <row r="1243" spans="1:5" x14ac:dyDescent="0.2">
      <c r="A1243" s="348">
        <v>2594</v>
      </c>
      <c r="B1243" s="348" t="s">
        <v>34126</v>
      </c>
      <c r="C1243" s="348" t="s">
        <v>27666</v>
      </c>
      <c r="D1243" s="348" t="s">
        <v>27667</v>
      </c>
      <c r="E1243" s="372">
        <v>207.04</v>
      </c>
    </row>
    <row r="1244" spans="1:5" x14ac:dyDescent="0.2">
      <c r="A1244" s="348">
        <v>2587</v>
      </c>
      <c r="B1244" s="348" t="s">
        <v>34127</v>
      </c>
      <c r="C1244" s="348" t="s">
        <v>27666</v>
      </c>
      <c r="D1244" s="348" t="s">
        <v>27667</v>
      </c>
      <c r="E1244" s="372">
        <v>35.28</v>
      </c>
    </row>
    <row r="1245" spans="1:5" x14ac:dyDescent="0.2">
      <c r="A1245" s="348">
        <v>2588</v>
      </c>
      <c r="B1245" s="348" t="s">
        <v>34128</v>
      </c>
      <c r="C1245" s="348" t="s">
        <v>27666</v>
      </c>
      <c r="D1245" s="348" t="s">
        <v>27667</v>
      </c>
      <c r="E1245" s="372">
        <v>28.03</v>
      </c>
    </row>
    <row r="1246" spans="1:5" x14ac:dyDescent="0.2">
      <c r="A1246" s="348">
        <v>2569</v>
      </c>
      <c r="B1246" s="348" t="s">
        <v>34129</v>
      </c>
      <c r="C1246" s="348" t="s">
        <v>27666</v>
      </c>
      <c r="D1246" s="348" t="s">
        <v>27667</v>
      </c>
      <c r="E1246" s="372">
        <v>10.8</v>
      </c>
    </row>
    <row r="1247" spans="1:5" x14ac:dyDescent="0.2">
      <c r="A1247" s="348">
        <v>2570</v>
      </c>
      <c r="B1247" s="348" t="s">
        <v>34130</v>
      </c>
      <c r="C1247" s="348" t="s">
        <v>27666</v>
      </c>
      <c r="D1247" s="348" t="s">
        <v>27667</v>
      </c>
      <c r="E1247" s="372">
        <v>18.100000000000001</v>
      </c>
    </row>
    <row r="1248" spans="1:5" x14ac:dyDescent="0.2">
      <c r="A1248" s="348">
        <v>2571</v>
      </c>
      <c r="B1248" s="348" t="s">
        <v>34131</v>
      </c>
      <c r="C1248" s="348" t="s">
        <v>27666</v>
      </c>
      <c r="D1248" s="348" t="s">
        <v>27667</v>
      </c>
      <c r="E1248" s="372">
        <v>53.74</v>
      </c>
    </row>
    <row r="1249" spans="1:5" x14ac:dyDescent="0.2">
      <c r="A1249" s="348">
        <v>2593</v>
      </c>
      <c r="B1249" s="348" t="s">
        <v>34132</v>
      </c>
      <c r="C1249" s="348" t="s">
        <v>27666</v>
      </c>
      <c r="D1249" s="348" t="s">
        <v>27667</v>
      </c>
      <c r="E1249" s="372">
        <v>11.51</v>
      </c>
    </row>
    <row r="1250" spans="1:5" x14ac:dyDescent="0.2">
      <c r="A1250" s="348">
        <v>2572</v>
      </c>
      <c r="B1250" s="348" t="s">
        <v>34133</v>
      </c>
      <c r="C1250" s="348" t="s">
        <v>27666</v>
      </c>
      <c r="D1250" s="348" t="s">
        <v>27667</v>
      </c>
      <c r="E1250" s="372">
        <v>158.93</v>
      </c>
    </row>
    <row r="1251" spans="1:5" x14ac:dyDescent="0.2">
      <c r="A1251" s="348">
        <v>2595</v>
      </c>
      <c r="B1251" s="348" t="s">
        <v>34134</v>
      </c>
      <c r="C1251" s="348" t="s">
        <v>27666</v>
      </c>
      <c r="D1251" s="348" t="s">
        <v>27667</v>
      </c>
      <c r="E1251" s="372">
        <v>247.96</v>
      </c>
    </row>
    <row r="1252" spans="1:5" x14ac:dyDescent="0.2">
      <c r="A1252" s="348">
        <v>2576</v>
      </c>
      <c r="B1252" s="348" t="s">
        <v>34135</v>
      </c>
      <c r="C1252" s="348" t="s">
        <v>27666</v>
      </c>
      <c r="D1252" s="348" t="s">
        <v>27667</v>
      </c>
      <c r="E1252" s="372">
        <v>42.27</v>
      </c>
    </row>
    <row r="1253" spans="1:5" x14ac:dyDescent="0.2">
      <c r="A1253" s="348">
        <v>2575</v>
      </c>
      <c r="B1253" s="348" t="s">
        <v>34136</v>
      </c>
      <c r="C1253" s="348" t="s">
        <v>27666</v>
      </c>
      <c r="D1253" s="348" t="s">
        <v>27667</v>
      </c>
      <c r="E1253" s="372">
        <v>31.78</v>
      </c>
    </row>
    <row r="1254" spans="1:5" x14ac:dyDescent="0.2">
      <c r="A1254" s="348">
        <v>2573</v>
      </c>
      <c r="B1254" s="348" t="s">
        <v>34137</v>
      </c>
      <c r="C1254" s="348" t="s">
        <v>27666</v>
      </c>
      <c r="D1254" s="348" t="s">
        <v>27667</v>
      </c>
      <c r="E1254" s="372">
        <v>13.19</v>
      </c>
    </row>
    <row r="1255" spans="1:5" x14ac:dyDescent="0.2">
      <c r="A1255" s="348">
        <v>2586</v>
      </c>
      <c r="B1255" s="348" t="s">
        <v>34138</v>
      </c>
      <c r="C1255" s="348" t="s">
        <v>27666</v>
      </c>
      <c r="D1255" s="348" t="s">
        <v>27667</v>
      </c>
      <c r="E1255" s="372">
        <v>21.39</v>
      </c>
    </row>
    <row r="1256" spans="1:5" x14ac:dyDescent="0.2">
      <c r="A1256" s="348">
        <v>2577</v>
      </c>
      <c r="B1256" s="348" t="s">
        <v>34139</v>
      </c>
      <c r="C1256" s="348" t="s">
        <v>27666</v>
      </c>
      <c r="D1256" s="348" t="s">
        <v>27667</v>
      </c>
      <c r="E1256" s="372">
        <v>57.28</v>
      </c>
    </row>
    <row r="1257" spans="1:5" x14ac:dyDescent="0.2">
      <c r="A1257" s="348">
        <v>2574</v>
      </c>
      <c r="B1257" s="348" t="s">
        <v>34140</v>
      </c>
      <c r="C1257" s="348" t="s">
        <v>27666</v>
      </c>
      <c r="D1257" s="348" t="s">
        <v>27667</v>
      </c>
      <c r="E1257" s="372">
        <v>13.28</v>
      </c>
    </row>
    <row r="1258" spans="1:5" x14ac:dyDescent="0.2">
      <c r="A1258" s="348">
        <v>2578</v>
      </c>
      <c r="B1258" s="348" t="s">
        <v>34141</v>
      </c>
      <c r="C1258" s="348" t="s">
        <v>27666</v>
      </c>
      <c r="D1258" s="348" t="s">
        <v>27667</v>
      </c>
      <c r="E1258" s="372">
        <v>178.83</v>
      </c>
    </row>
    <row r="1259" spans="1:5" x14ac:dyDescent="0.2">
      <c r="A1259" s="348">
        <v>2585</v>
      </c>
      <c r="B1259" s="348" t="s">
        <v>34142</v>
      </c>
      <c r="C1259" s="348" t="s">
        <v>27666</v>
      </c>
      <c r="D1259" s="348" t="s">
        <v>27667</v>
      </c>
      <c r="E1259" s="372">
        <v>245.39</v>
      </c>
    </row>
    <row r="1260" spans="1:5" x14ac:dyDescent="0.2">
      <c r="A1260" s="348">
        <v>12008</v>
      </c>
      <c r="B1260" s="348" t="s">
        <v>34143</v>
      </c>
      <c r="C1260" s="348" t="s">
        <v>27666</v>
      </c>
      <c r="D1260" s="348" t="s">
        <v>27667</v>
      </c>
      <c r="E1260" s="372">
        <v>131.66</v>
      </c>
    </row>
    <row r="1261" spans="1:5" x14ac:dyDescent="0.2">
      <c r="A1261" s="348">
        <v>2582</v>
      </c>
      <c r="B1261" s="348" t="s">
        <v>34144</v>
      </c>
      <c r="C1261" s="348" t="s">
        <v>27666</v>
      </c>
      <c r="D1261" s="348" t="s">
        <v>27667</v>
      </c>
      <c r="E1261" s="372">
        <v>39.21</v>
      </c>
    </row>
    <row r="1262" spans="1:5" x14ac:dyDescent="0.2">
      <c r="A1262" s="348">
        <v>2597</v>
      </c>
      <c r="B1262" s="348" t="s">
        <v>34145</v>
      </c>
      <c r="C1262" s="348" t="s">
        <v>27666</v>
      </c>
      <c r="D1262" s="348" t="s">
        <v>27667</v>
      </c>
      <c r="E1262" s="372">
        <v>33.6</v>
      </c>
    </row>
    <row r="1263" spans="1:5" x14ac:dyDescent="0.2">
      <c r="A1263" s="348">
        <v>2579</v>
      </c>
      <c r="B1263" s="348" t="s">
        <v>34146</v>
      </c>
      <c r="C1263" s="348" t="s">
        <v>27666</v>
      </c>
      <c r="D1263" s="348" t="s">
        <v>27667</v>
      </c>
      <c r="E1263" s="372">
        <v>16</v>
      </c>
    </row>
    <row r="1264" spans="1:5" x14ac:dyDescent="0.2">
      <c r="A1264" s="348">
        <v>2581</v>
      </c>
      <c r="B1264" s="348" t="s">
        <v>34147</v>
      </c>
      <c r="C1264" s="348" t="s">
        <v>27666</v>
      </c>
      <c r="D1264" s="348" t="s">
        <v>27667</v>
      </c>
      <c r="E1264" s="372">
        <v>20.47</v>
      </c>
    </row>
    <row r="1265" spans="1:5" x14ac:dyDescent="0.2">
      <c r="A1265" s="348">
        <v>2596</v>
      </c>
      <c r="B1265" s="348" t="s">
        <v>34148</v>
      </c>
      <c r="C1265" s="348" t="s">
        <v>27666</v>
      </c>
      <c r="D1265" s="348" t="s">
        <v>27667</v>
      </c>
      <c r="E1265" s="372">
        <v>60.54</v>
      </c>
    </row>
    <row r="1266" spans="1:5" x14ac:dyDescent="0.2">
      <c r="A1266" s="348">
        <v>2580</v>
      </c>
      <c r="B1266" s="348" t="s">
        <v>34149</v>
      </c>
      <c r="C1266" s="348" t="s">
        <v>27666</v>
      </c>
      <c r="D1266" s="348" t="s">
        <v>27667</v>
      </c>
      <c r="E1266" s="372">
        <v>17.53</v>
      </c>
    </row>
    <row r="1267" spans="1:5" x14ac:dyDescent="0.2">
      <c r="A1267" s="348">
        <v>2583</v>
      </c>
      <c r="B1267" s="348" t="s">
        <v>34150</v>
      </c>
      <c r="C1267" s="348" t="s">
        <v>27666</v>
      </c>
      <c r="D1267" s="348" t="s">
        <v>27667</v>
      </c>
      <c r="E1267" s="372">
        <v>147.26</v>
      </c>
    </row>
    <row r="1268" spans="1:5" x14ac:dyDescent="0.2">
      <c r="A1268" s="348">
        <v>2584</v>
      </c>
      <c r="B1268" s="348" t="s">
        <v>34151</v>
      </c>
      <c r="C1268" s="348" t="s">
        <v>27666</v>
      </c>
      <c r="D1268" s="348" t="s">
        <v>27667</v>
      </c>
      <c r="E1268" s="372">
        <v>245.14</v>
      </c>
    </row>
    <row r="1269" spans="1:5" x14ac:dyDescent="0.2">
      <c r="A1269" s="348">
        <v>12010</v>
      </c>
      <c r="B1269" s="348" t="s">
        <v>34152</v>
      </c>
      <c r="C1269" s="348" t="s">
        <v>27666</v>
      </c>
      <c r="D1269" s="348" t="s">
        <v>27667</v>
      </c>
      <c r="E1269" s="372">
        <v>10.65</v>
      </c>
    </row>
    <row r="1270" spans="1:5" x14ac:dyDescent="0.2">
      <c r="A1270" s="348">
        <v>39329</v>
      </c>
      <c r="B1270" s="348" t="s">
        <v>34153</v>
      </c>
      <c r="C1270" s="348" t="s">
        <v>27666</v>
      </c>
      <c r="D1270" s="348" t="s">
        <v>27667</v>
      </c>
      <c r="E1270" s="372">
        <v>11.14</v>
      </c>
    </row>
    <row r="1271" spans="1:5" x14ac:dyDescent="0.2">
      <c r="A1271" s="348">
        <v>39330</v>
      </c>
      <c r="B1271" s="348" t="s">
        <v>34154</v>
      </c>
      <c r="C1271" s="348" t="s">
        <v>27666</v>
      </c>
      <c r="D1271" s="348" t="s">
        <v>27667</v>
      </c>
      <c r="E1271" s="372">
        <v>11.72</v>
      </c>
    </row>
    <row r="1272" spans="1:5" x14ac:dyDescent="0.2">
      <c r="A1272" s="348">
        <v>39332</v>
      </c>
      <c r="B1272" s="348" t="s">
        <v>34155</v>
      </c>
      <c r="C1272" s="348" t="s">
        <v>27666</v>
      </c>
      <c r="D1272" s="348" t="s">
        <v>27667</v>
      </c>
      <c r="E1272" s="372">
        <v>13.1</v>
      </c>
    </row>
    <row r="1273" spans="1:5" x14ac:dyDescent="0.2">
      <c r="A1273" s="348">
        <v>39331</v>
      </c>
      <c r="B1273" s="348" t="s">
        <v>34156</v>
      </c>
      <c r="C1273" s="348" t="s">
        <v>27666</v>
      </c>
      <c r="D1273" s="348" t="s">
        <v>27667</v>
      </c>
      <c r="E1273" s="372">
        <v>10.43</v>
      </c>
    </row>
    <row r="1274" spans="1:5" x14ac:dyDescent="0.2">
      <c r="A1274" s="348">
        <v>39333</v>
      </c>
      <c r="B1274" s="348" t="s">
        <v>34157</v>
      </c>
      <c r="C1274" s="348" t="s">
        <v>27666</v>
      </c>
      <c r="D1274" s="348" t="s">
        <v>27667</v>
      </c>
      <c r="E1274" s="372">
        <v>10.17</v>
      </c>
    </row>
    <row r="1275" spans="1:5" x14ac:dyDescent="0.2">
      <c r="A1275" s="348">
        <v>39335</v>
      </c>
      <c r="B1275" s="348" t="s">
        <v>34158</v>
      </c>
      <c r="C1275" s="348" t="s">
        <v>27666</v>
      </c>
      <c r="D1275" s="348" t="s">
        <v>27667</v>
      </c>
      <c r="E1275" s="372">
        <v>11.76</v>
      </c>
    </row>
    <row r="1276" spans="1:5" x14ac:dyDescent="0.2">
      <c r="A1276" s="348">
        <v>39334</v>
      </c>
      <c r="B1276" s="348" t="s">
        <v>34159</v>
      </c>
      <c r="C1276" s="348" t="s">
        <v>27666</v>
      </c>
      <c r="D1276" s="348" t="s">
        <v>27667</v>
      </c>
      <c r="E1276" s="372">
        <v>9.35</v>
      </c>
    </row>
    <row r="1277" spans="1:5" x14ac:dyDescent="0.2">
      <c r="A1277" s="348">
        <v>12016</v>
      </c>
      <c r="B1277" s="348" t="s">
        <v>34160</v>
      </c>
      <c r="C1277" s="348" t="s">
        <v>27666</v>
      </c>
      <c r="D1277" s="348" t="s">
        <v>27667</v>
      </c>
      <c r="E1277" s="372">
        <v>11.74</v>
      </c>
    </row>
    <row r="1278" spans="1:5" x14ac:dyDescent="0.2">
      <c r="A1278" s="348">
        <v>12015</v>
      </c>
      <c r="B1278" s="348" t="s">
        <v>34161</v>
      </c>
      <c r="C1278" s="348" t="s">
        <v>27666</v>
      </c>
      <c r="D1278" s="348" t="s">
        <v>27667</v>
      </c>
      <c r="E1278" s="372">
        <v>13.66</v>
      </c>
    </row>
    <row r="1279" spans="1:5" x14ac:dyDescent="0.2">
      <c r="A1279" s="348">
        <v>12020</v>
      </c>
      <c r="B1279" s="348" t="s">
        <v>34162</v>
      </c>
      <c r="C1279" s="348" t="s">
        <v>27666</v>
      </c>
      <c r="D1279" s="348" t="s">
        <v>27667</v>
      </c>
      <c r="E1279" s="372">
        <v>11.74</v>
      </c>
    </row>
    <row r="1280" spans="1:5" x14ac:dyDescent="0.2">
      <c r="A1280" s="348">
        <v>12019</v>
      </c>
      <c r="B1280" s="348" t="s">
        <v>34163</v>
      </c>
      <c r="C1280" s="348" t="s">
        <v>27666</v>
      </c>
      <c r="D1280" s="348" t="s">
        <v>27667</v>
      </c>
      <c r="E1280" s="372">
        <v>13.66</v>
      </c>
    </row>
    <row r="1281" spans="1:5" x14ac:dyDescent="0.2">
      <c r="A1281" s="348">
        <v>39336</v>
      </c>
      <c r="B1281" s="348" t="s">
        <v>34164</v>
      </c>
      <c r="C1281" s="348" t="s">
        <v>27666</v>
      </c>
      <c r="D1281" s="348" t="s">
        <v>27667</v>
      </c>
      <c r="E1281" s="372">
        <v>11.72</v>
      </c>
    </row>
    <row r="1282" spans="1:5" x14ac:dyDescent="0.2">
      <c r="A1282" s="348">
        <v>39338</v>
      </c>
      <c r="B1282" s="348" t="s">
        <v>34165</v>
      </c>
      <c r="C1282" s="348" t="s">
        <v>27666</v>
      </c>
      <c r="D1282" s="348" t="s">
        <v>27667</v>
      </c>
      <c r="E1282" s="372">
        <v>13.1</v>
      </c>
    </row>
    <row r="1283" spans="1:5" x14ac:dyDescent="0.2">
      <c r="A1283" s="348">
        <v>39337</v>
      </c>
      <c r="B1283" s="348" t="s">
        <v>34166</v>
      </c>
      <c r="C1283" s="348" t="s">
        <v>27666</v>
      </c>
      <c r="D1283" s="348" t="s">
        <v>27667</v>
      </c>
      <c r="E1283" s="372">
        <v>10.43</v>
      </c>
    </row>
    <row r="1284" spans="1:5" x14ac:dyDescent="0.2">
      <c r="A1284" s="348">
        <v>39341</v>
      </c>
      <c r="B1284" s="348" t="s">
        <v>34167</v>
      </c>
      <c r="C1284" s="348" t="s">
        <v>27666</v>
      </c>
      <c r="D1284" s="348" t="s">
        <v>27667</v>
      </c>
      <c r="E1284" s="372">
        <v>17.079999999999998</v>
      </c>
    </row>
    <row r="1285" spans="1:5" x14ac:dyDescent="0.2">
      <c r="A1285" s="348">
        <v>39340</v>
      </c>
      <c r="B1285" s="348" t="s">
        <v>34168</v>
      </c>
      <c r="C1285" s="348" t="s">
        <v>27666</v>
      </c>
      <c r="D1285" s="348" t="s">
        <v>27667</v>
      </c>
      <c r="E1285" s="372">
        <v>12.54</v>
      </c>
    </row>
    <row r="1286" spans="1:5" x14ac:dyDescent="0.2">
      <c r="A1286" s="348">
        <v>12025</v>
      </c>
      <c r="B1286" s="348" t="s">
        <v>34169</v>
      </c>
      <c r="C1286" s="348" t="s">
        <v>27666</v>
      </c>
      <c r="D1286" s="348" t="s">
        <v>27667</v>
      </c>
      <c r="E1286" s="372">
        <v>12.95</v>
      </c>
    </row>
    <row r="1287" spans="1:5" x14ac:dyDescent="0.2">
      <c r="A1287" s="348">
        <v>39342</v>
      </c>
      <c r="B1287" s="348" t="s">
        <v>34170</v>
      </c>
      <c r="C1287" s="348" t="s">
        <v>27666</v>
      </c>
      <c r="D1287" s="348" t="s">
        <v>27667</v>
      </c>
      <c r="E1287" s="372">
        <v>17.079999999999998</v>
      </c>
    </row>
    <row r="1288" spans="1:5" x14ac:dyDescent="0.2">
      <c r="A1288" s="348">
        <v>39343</v>
      </c>
      <c r="B1288" s="348" t="s">
        <v>34171</v>
      </c>
      <c r="C1288" s="348" t="s">
        <v>27666</v>
      </c>
      <c r="D1288" s="348" t="s">
        <v>27667</v>
      </c>
      <c r="E1288" s="372">
        <v>14.42</v>
      </c>
    </row>
    <row r="1289" spans="1:5" x14ac:dyDescent="0.2">
      <c r="A1289" s="348">
        <v>39345</v>
      </c>
      <c r="B1289" s="348" t="s">
        <v>34172</v>
      </c>
      <c r="C1289" s="348" t="s">
        <v>27666</v>
      </c>
      <c r="D1289" s="348" t="s">
        <v>27667</v>
      </c>
      <c r="E1289" s="372">
        <v>19.510000000000002</v>
      </c>
    </row>
    <row r="1290" spans="1:5" x14ac:dyDescent="0.2">
      <c r="A1290" s="348">
        <v>39344</v>
      </c>
      <c r="B1290" s="348" t="s">
        <v>34173</v>
      </c>
      <c r="C1290" s="348" t="s">
        <v>27666</v>
      </c>
      <c r="D1290" s="348" t="s">
        <v>27667</v>
      </c>
      <c r="E1290" s="372">
        <v>13.94</v>
      </c>
    </row>
    <row r="1291" spans="1:5" x14ac:dyDescent="0.2">
      <c r="A1291" s="348">
        <v>12623</v>
      </c>
      <c r="B1291" s="348" t="s">
        <v>34174</v>
      </c>
      <c r="C1291" s="348" t="s">
        <v>27670</v>
      </c>
      <c r="D1291" s="348" t="s">
        <v>27667</v>
      </c>
      <c r="E1291" s="372">
        <v>65.66</v>
      </c>
    </row>
    <row r="1292" spans="1:5" x14ac:dyDescent="0.2">
      <c r="A1292" s="348">
        <v>34498</v>
      </c>
      <c r="B1292" s="348" t="s">
        <v>34175</v>
      </c>
      <c r="C1292" s="348" t="s">
        <v>27666</v>
      </c>
      <c r="D1292" s="348" t="s">
        <v>27667</v>
      </c>
      <c r="E1292" s="372">
        <v>173.18</v>
      </c>
    </row>
    <row r="1293" spans="1:5" x14ac:dyDescent="0.2">
      <c r="A1293" s="348">
        <v>13244</v>
      </c>
      <c r="B1293" s="348" t="s">
        <v>34176</v>
      </c>
      <c r="C1293" s="348" t="s">
        <v>27666</v>
      </c>
      <c r="D1293" s="348" t="s">
        <v>27669</v>
      </c>
      <c r="E1293" s="372">
        <v>72.900000000000006</v>
      </c>
    </row>
    <row r="1294" spans="1:5" x14ac:dyDescent="0.2">
      <c r="A1294" s="348">
        <v>38998</v>
      </c>
      <c r="B1294" s="348" t="s">
        <v>34177</v>
      </c>
      <c r="C1294" s="348" t="s">
        <v>27666</v>
      </c>
      <c r="D1294" s="348" t="s">
        <v>27668</v>
      </c>
      <c r="E1294" s="372">
        <v>9.9700000000000006</v>
      </c>
    </row>
    <row r="1295" spans="1:5" x14ac:dyDescent="0.2">
      <c r="A1295" s="348">
        <v>38999</v>
      </c>
      <c r="B1295" s="348" t="s">
        <v>34178</v>
      </c>
      <c r="C1295" s="348" t="s">
        <v>27666</v>
      </c>
      <c r="D1295" s="348" t="s">
        <v>27668</v>
      </c>
      <c r="E1295" s="372">
        <v>25.2</v>
      </c>
    </row>
    <row r="1296" spans="1:5" x14ac:dyDescent="0.2">
      <c r="A1296" s="348">
        <v>38996</v>
      </c>
      <c r="B1296" s="348" t="s">
        <v>34179</v>
      </c>
      <c r="C1296" s="348" t="s">
        <v>27666</v>
      </c>
      <c r="D1296" s="348" t="s">
        <v>27668</v>
      </c>
      <c r="E1296" s="372">
        <v>17.809999999999999</v>
      </c>
    </row>
    <row r="1297" spans="1:5" x14ac:dyDescent="0.2">
      <c r="A1297" s="348">
        <v>44173</v>
      </c>
      <c r="B1297" s="348" t="s">
        <v>34180</v>
      </c>
      <c r="C1297" s="348" t="s">
        <v>27666</v>
      </c>
      <c r="D1297" s="348" t="s">
        <v>27668</v>
      </c>
      <c r="E1297" s="372">
        <v>17.32</v>
      </c>
    </row>
    <row r="1298" spans="1:5" x14ac:dyDescent="0.2">
      <c r="A1298" s="348">
        <v>44174</v>
      </c>
      <c r="B1298" s="348" t="s">
        <v>34181</v>
      </c>
      <c r="C1298" s="348" t="s">
        <v>27666</v>
      </c>
      <c r="D1298" s="348" t="s">
        <v>27668</v>
      </c>
      <c r="E1298" s="372">
        <v>28.36</v>
      </c>
    </row>
    <row r="1299" spans="1:5" x14ac:dyDescent="0.2">
      <c r="A1299" s="348">
        <v>38997</v>
      </c>
      <c r="B1299" s="348" t="s">
        <v>34182</v>
      </c>
      <c r="C1299" s="348" t="s">
        <v>27666</v>
      </c>
      <c r="D1299" s="348" t="s">
        <v>27668</v>
      </c>
      <c r="E1299" s="372">
        <v>25.48</v>
      </c>
    </row>
    <row r="1300" spans="1:5" x14ac:dyDescent="0.2">
      <c r="A1300" s="348">
        <v>39600</v>
      </c>
      <c r="B1300" s="348" t="s">
        <v>34183</v>
      </c>
      <c r="C1300" s="348" t="s">
        <v>27666</v>
      </c>
      <c r="D1300" s="348" t="s">
        <v>27667</v>
      </c>
      <c r="E1300" s="372">
        <v>12.37</v>
      </c>
    </row>
    <row r="1301" spans="1:5" x14ac:dyDescent="0.2">
      <c r="A1301" s="348">
        <v>39601</v>
      </c>
      <c r="B1301" s="348" t="s">
        <v>34184</v>
      </c>
      <c r="C1301" s="348" t="s">
        <v>27666</v>
      </c>
      <c r="D1301" s="348" t="s">
        <v>27667</v>
      </c>
      <c r="E1301" s="372">
        <v>26.25</v>
      </c>
    </row>
    <row r="1302" spans="1:5" x14ac:dyDescent="0.2">
      <c r="A1302" s="348">
        <v>39862</v>
      </c>
      <c r="B1302" s="348" t="s">
        <v>34185</v>
      </c>
      <c r="C1302" s="348" t="s">
        <v>27666</v>
      </c>
      <c r="D1302" s="348" t="s">
        <v>27668</v>
      </c>
      <c r="E1302" s="372">
        <v>12.78</v>
      </c>
    </row>
    <row r="1303" spans="1:5" x14ac:dyDescent="0.2">
      <c r="A1303" s="348">
        <v>39863</v>
      </c>
      <c r="B1303" s="348" t="s">
        <v>34186</v>
      </c>
      <c r="C1303" s="348" t="s">
        <v>27666</v>
      </c>
      <c r="D1303" s="348" t="s">
        <v>27668</v>
      </c>
      <c r="E1303" s="372">
        <v>12.96</v>
      </c>
    </row>
    <row r="1304" spans="1:5" x14ac:dyDescent="0.2">
      <c r="A1304" s="348">
        <v>39864</v>
      </c>
      <c r="B1304" s="348" t="s">
        <v>34187</v>
      </c>
      <c r="C1304" s="348" t="s">
        <v>27666</v>
      </c>
      <c r="D1304" s="348" t="s">
        <v>27668</v>
      </c>
      <c r="E1304" s="372">
        <v>16.079999999999998</v>
      </c>
    </row>
    <row r="1305" spans="1:5" x14ac:dyDescent="0.2">
      <c r="A1305" s="348">
        <v>39865</v>
      </c>
      <c r="B1305" s="348" t="s">
        <v>34188</v>
      </c>
      <c r="C1305" s="348" t="s">
        <v>27666</v>
      </c>
      <c r="D1305" s="348" t="s">
        <v>27668</v>
      </c>
      <c r="E1305" s="372">
        <v>22.67</v>
      </c>
    </row>
    <row r="1306" spans="1:5" x14ac:dyDescent="0.2">
      <c r="A1306" s="348">
        <v>2517</v>
      </c>
      <c r="B1306" s="348" t="s">
        <v>34189</v>
      </c>
      <c r="C1306" s="348" t="s">
        <v>27666</v>
      </c>
      <c r="D1306" s="348" t="s">
        <v>27667</v>
      </c>
      <c r="E1306" s="372">
        <v>24.42</v>
      </c>
    </row>
    <row r="1307" spans="1:5" x14ac:dyDescent="0.2">
      <c r="A1307" s="348">
        <v>2522</v>
      </c>
      <c r="B1307" s="348" t="s">
        <v>34190</v>
      </c>
      <c r="C1307" s="348" t="s">
        <v>27666</v>
      </c>
      <c r="D1307" s="348" t="s">
        <v>27667</v>
      </c>
      <c r="E1307" s="372">
        <v>15.78</v>
      </c>
    </row>
    <row r="1308" spans="1:5" x14ac:dyDescent="0.2">
      <c r="A1308" s="348">
        <v>2548</v>
      </c>
      <c r="B1308" s="348" t="s">
        <v>34191</v>
      </c>
      <c r="C1308" s="348" t="s">
        <v>27666</v>
      </c>
      <c r="D1308" s="348" t="s">
        <v>27667</v>
      </c>
      <c r="E1308" s="372">
        <v>9.7100000000000009</v>
      </c>
    </row>
    <row r="1309" spans="1:5" x14ac:dyDescent="0.2">
      <c r="A1309" s="348">
        <v>2516</v>
      </c>
      <c r="B1309" s="348" t="s">
        <v>34192</v>
      </c>
      <c r="C1309" s="348" t="s">
        <v>27666</v>
      </c>
      <c r="D1309" s="348" t="s">
        <v>27667</v>
      </c>
      <c r="E1309" s="372">
        <v>12.67</v>
      </c>
    </row>
    <row r="1310" spans="1:5" x14ac:dyDescent="0.2">
      <c r="A1310" s="348">
        <v>2518</v>
      </c>
      <c r="B1310" s="348" t="s">
        <v>34193</v>
      </c>
      <c r="C1310" s="348" t="s">
        <v>27666</v>
      </c>
      <c r="D1310" s="348" t="s">
        <v>27667</v>
      </c>
      <c r="E1310" s="372">
        <v>116.26</v>
      </c>
    </row>
    <row r="1311" spans="1:5" x14ac:dyDescent="0.2">
      <c r="A1311" s="348">
        <v>2521</v>
      </c>
      <c r="B1311" s="348" t="s">
        <v>34194</v>
      </c>
      <c r="C1311" s="348" t="s">
        <v>27666</v>
      </c>
      <c r="D1311" s="348" t="s">
        <v>27667</v>
      </c>
      <c r="E1311" s="372">
        <v>49.49</v>
      </c>
    </row>
    <row r="1312" spans="1:5" x14ac:dyDescent="0.2">
      <c r="A1312" s="348">
        <v>2515</v>
      </c>
      <c r="B1312" s="348" t="s">
        <v>34195</v>
      </c>
      <c r="C1312" s="348" t="s">
        <v>27666</v>
      </c>
      <c r="D1312" s="348" t="s">
        <v>27667</v>
      </c>
      <c r="E1312" s="372">
        <v>10.55</v>
      </c>
    </row>
    <row r="1313" spans="1:5" x14ac:dyDescent="0.2">
      <c r="A1313" s="348">
        <v>2519</v>
      </c>
      <c r="B1313" s="348" t="s">
        <v>34196</v>
      </c>
      <c r="C1313" s="348" t="s">
        <v>27666</v>
      </c>
      <c r="D1313" s="348" t="s">
        <v>27667</v>
      </c>
      <c r="E1313" s="372">
        <v>140.18</v>
      </c>
    </row>
    <row r="1314" spans="1:5" x14ac:dyDescent="0.2">
      <c r="A1314" s="348">
        <v>2520</v>
      </c>
      <c r="B1314" s="348" t="s">
        <v>34197</v>
      </c>
      <c r="C1314" s="348" t="s">
        <v>27666</v>
      </c>
      <c r="D1314" s="348" t="s">
        <v>27667</v>
      </c>
      <c r="E1314" s="372">
        <v>258.01</v>
      </c>
    </row>
    <row r="1315" spans="1:5" x14ac:dyDescent="0.2">
      <c r="A1315" s="348">
        <v>1602</v>
      </c>
      <c r="B1315" s="348" t="s">
        <v>34198</v>
      </c>
      <c r="C1315" s="348" t="s">
        <v>27666</v>
      </c>
      <c r="D1315" s="348" t="s">
        <v>27667</v>
      </c>
      <c r="E1315" s="372">
        <v>50.58</v>
      </c>
    </row>
    <row r="1316" spans="1:5" x14ac:dyDescent="0.2">
      <c r="A1316" s="348">
        <v>1601</v>
      </c>
      <c r="B1316" s="348" t="s">
        <v>34199</v>
      </c>
      <c r="C1316" s="348" t="s">
        <v>27666</v>
      </c>
      <c r="D1316" s="348" t="s">
        <v>27667</v>
      </c>
      <c r="E1316" s="372">
        <v>45.08</v>
      </c>
    </row>
    <row r="1317" spans="1:5" x14ac:dyDescent="0.2">
      <c r="A1317" s="348">
        <v>1598</v>
      </c>
      <c r="B1317" s="348" t="s">
        <v>34200</v>
      </c>
      <c r="C1317" s="348" t="s">
        <v>27666</v>
      </c>
      <c r="D1317" s="348" t="s">
        <v>27667</v>
      </c>
      <c r="E1317" s="372">
        <v>13.34</v>
      </c>
    </row>
    <row r="1318" spans="1:5" x14ac:dyDescent="0.2">
      <c r="A1318" s="348">
        <v>1600</v>
      </c>
      <c r="B1318" s="348" t="s">
        <v>34201</v>
      </c>
      <c r="C1318" s="348" t="s">
        <v>27666</v>
      </c>
      <c r="D1318" s="348" t="s">
        <v>27667</v>
      </c>
      <c r="E1318" s="372">
        <v>19.690000000000001</v>
      </c>
    </row>
    <row r="1319" spans="1:5" x14ac:dyDescent="0.2">
      <c r="A1319" s="348">
        <v>1603</v>
      </c>
      <c r="B1319" s="348" t="s">
        <v>34202</v>
      </c>
      <c r="C1319" s="348" t="s">
        <v>27666</v>
      </c>
      <c r="D1319" s="348" t="s">
        <v>27667</v>
      </c>
      <c r="E1319" s="372">
        <v>76.37</v>
      </c>
    </row>
    <row r="1320" spans="1:5" x14ac:dyDescent="0.2">
      <c r="A1320" s="348">
        <v>1599</v>
      </c>
      <c r="B1320" s="348" t="s">
        <v>34203</v>
      </c>
      <c r="C1320" s="348" t="s">
        <v>27666</v>
      </c>
      <c r="D1320" s="348" t="s">
        <v>27667</v>
      </c>
      <c r="E1320" s="372">
        <v>15.48</v>
      </c>
    </row>
    <row r="1321" spans="1:5" x14ac:dyDescent="0.2">
      <c r="A1321" s="348">
        <v>1597</v>
      </c>
      <c r="B1321" s="348" t="s">
        <v>34204</v>
      </c>
      <c r="C1321" s="348" t="s">
        <v>27666</v>
      </c>
      <c r="D1321" s="348" t="s">
        <v>27667</v>
      </c>
      <c r="E1321" s="372">
        <v>12.54</v>
      </c>
    </row>
    <row r="1322" spans="1:5" x14ac:dyDescent="0.2">
      <c r="A1322" s="348">
        <v>39602</v>
      </c>
      <c r="B1322" s="348" t="s">
        <v>34205</v>
      </c>
      <c r="C1322" s="348" t="s">
        <v>27666</v>
      </c>
      <c r="D1322" s="348" t="s">
        <v>27667</v>
      </c>
      <c r="E1322" s="372">
        <v>1.31</v>
      </c>
    </row>
    <row r="1323" spans="1:5" x14ac:dyDescent="0.2">
      <c r="A1323" s="348">
        <v>39603</v>
      </c>
      <c r="B1323" s="348" t="s">
        <v>34206</v>
      </c>
      <c r="C1323" s="348" t="s">
        <v>27666</v>
      </c>
      <c r="D1323" s="348" t="s">
        <v>27667</v>
      </c>
      <c r="E1323" s="372">
        <v>2.79</v>
      </c>
    </row>
    <row r="1324" spans="1:5" x14ac:dyDescent="0.2">
      <c r="A1324" s="348">
        <v>11821</v>
      </c>
      <c r="B1324" s="348" t="s">
        <v>34207</v>
      </c>
      <c r="C1324" s="348" t="s">
        <v>27666</v>
      </c>
      <c r="D1324" s="348" t="s">
        <v>27667</v>
      </c>
      <c r="E1324" s="372">
        <v>10.3</v>
      </c>
    </row>
    <row r="1325" spans="1:5" x14ac:dyDescent="0.2">
      <c r="A1325" s="348">
        <v>1562</v>
      </c>
      <c r="B1325" s="348" t="s">
        <v>34208</v>
      </c>
      <c r="C1325" s="348" t="s">
        <v>27666</v>
      </c>
      <c r="D1325" s="348" t="s">
        <v>27667</v>
      </c>
      <c r="E1325" s="372">
        <v>16.87</v>
      </c>
    </row>
    <row r="1326" spans="1:5" x14ac:dyDescent="0.2">
      <c r="A1326" s="348">
        <v>1563</v>
      </c>
      <c r="B1326" s="348" t="s">
        <v>34209</v>
      </c>
      <c r="C1326" s="348" t="s">
        <v>27666</v>
      </c>
      <c r="D1326" s="348" t="s">
        <v>27667</v>
      </c>
      <c r="E1326" s="372">
        <v>22.64</v>
      </c>
    </row>
    <row r="1327" spans="1:5" x14ac:dyDescent="0.2">
      <c r="A1327" s="348">
        <v>11856</v>
      </c>
      <c r="B1327" s="348" t="s">
        <v>34210</v>
      </c>
      <c r="C1327" s="348" t="s">
        <v>27666</v>
      </c>
      <c r="D1327" s="348" t="s">
        <v>27669</v>
      </c>
      <c r="E1327" s="372">
        <v>6.75</v>
      </c>
    </row>
    <row r="1328" spans="1:5" x14ac:dyDescent="0.2">
      <c r="A1328" s="348">
        <v>11857</v>
      </c>
      <c r="B1328" s="348" t="s">
        <v>34211</v>
      </c>
      <c r="C1328" s="348" t="s">
        <v>27666</v>
      </c>
      <c r="D1328" s="348" t="s">
        <v>27667</v>
      </c>
      <c r="E1328" s="372">
        <v>35.520000000000003</v>
      </c>
    </row>
    <row r="1329" spans="1:5" x14ac:dyDescent="0.2">
      <c r="A1329" s="348">
        <v>11858</v>
      </c>
      <c r="B1329" s="348" t="s">
        <v>34212</v>
      </c>
      <c r="C1329" s="348" t="s">
        <v>27666</v>
      </c>
      <c r="D1329" s="348" t="s">
        <v>27667</v>
      </c>
      <c r="E1329" s="372">
        <v>44.09</v>
      </c>
    </row>
    <row r="1330" spans="1:5" x14ac:dyDescent="0.2">
      <c r="A1330" s="348">
        <v>1539</v>
      </c>
      <c r="B1330" s="348" t="s">
        <v>34213</v>
      </c>
      <c r="C1330" s="348" t="s">
        <v>27666</v>
      </c>
      <c r="D1330" s="348" t="s">
        <v>27667</v>
      </c>
      <c r="E1330" s="372">
        <v>7.93</v>
      </c>
    </row>
    <row r="1331" spans="1:5" x14ac:dyDescent="0.2">
      <c r="A1331" s="348">
        <v>11859</v>
      </c>
      <c r="B1331" s="348" t="s">
        <v>34214</v>
      </c>
      <c r="C1331" s="348" t="s">
        <v>27666</v>
      </c>
      <c r="D1331" s="348" t="s">
        <v>27667</v>
      </c>
      <c r="E1331" s="372">
        <v>59.98</v>
      </c>
    </row>
    <row r="1332" spans="1:5" x14ac:dyDescent="0.2">
      <c r="A1332" s="348">
        <v>1550</v>
      </c>
      <c r="B1332" s="348" t="s">
        <v>34215</v>
      </c>
      <c r="C1332" s="348" t="s">
        <v>27666</v>
      </c>
      <c r="D1332" s="348" t="s">
        <v>27667</v>
      </c>
      <c r="E1332" s="372">
        <v>8.3699999999999992</v>
      </c>
    </row>
    <row r="1333" spans="1:5" x14ac:dyDescent="0.2">
      <c r="A1333" s="348">
        <v>11854</v>
      </c>
      <c r="B1333" s="348" t="s">
        <v>34216</v>
      </c>
      <c r="C1333" s="348" t="s">
        <v>27666</v>
      </c>
      <c r="D1333" s="348" t="s">
        <v>27667</v>
      </c>
      <c r="E1333" s="372">
        <v>10.45</v>
      </c>
    </row>
    <row r="1334" spans="1:5" x14ac:dyDescent="0.2">
      <c r="A1334" s="348">
        <v>11862</v>
      </c>
      <c r="B1334" s="348" t="s">
        <v>34217</v>
      </c>
      <c r="C1334" s="348" t="s">
        <v>27666</v>
      </c>
      <c r="D1334" s="348" t="s">
        <v>27667</v>
      </c>
      <c r="E1334" s="372">
        <v>14.67</v>
      </c>
    </row>
    <row r="1335" spans="1:5" x14ac:dyDescent="0.2">
      <c r="A1335" s="348">
        <v>11863</v>
      </c>
      <c r="B1335" s="348" t="s">
        <v>34218</v>
      </c>
      <c r="C1335" s="348" t="s">
        <v>27666</v>
      </c>
      <c r="D1335" s="348" t="s">
        <v>27667</v>
      </c>
      <c r="E1335" s="372">
        <v>5.92</v>
      </c>
    </row>
    <row r="1336" spans="1:5" x14ac:dyDescent="0.2">
      <c r="A1336" s="348">
        <v>11855</v>
      </c>
      <c r="B1336" s="348" t="s">
        <v>34219</v>
      </c>
      <c r="C1336" s="348" t="s">
        <v>27666</v>
      </c>
      <c r="D1336" s="348" t="s">
        <v>27667</v>
      </c>
      <c r="E1336" s="372">
        <v>21.89</v>
      </c>
    </row>
    <row r="1337" spans="1:5" x14ac:dyDescent="0.2">
      <c r="A1337" s="348">
        <v>11864</v>
      </c>
      <c r="B1337" s="348" t="s">
        <v>34220</v>
      </c>
      <c r="C1337" s="348" t="s">
        <v>27666</v>
      </c>
      <c r="D1337" s="348" t="s">
        <v>27667</v>
      </c>
      <c r="E1337" s="372">
        <v>33.1</v>
      </c>
    </row>
    <row r="1338" spans="1:5" x14ac:dyDescent="0.2">
      <c r="A1338" s="348">
        <v>2527</v>
      </c>
      <c r="B1338" s="348" t="s">
        <v>34221</v>
      </c>
      <c r="C1338" s="348" t="s">
        <v>27666</v>
      </c>
      <c r="D1338" s="348" t="s">
        <v>27667</v>
      </c>
      <c r="E1338" s="372">
        <v>8.74</v>
      </c>
    </row>
    <row r="1339" spans="1:5" x14ac:dyDescent="0.2">
      <c r="A1339" s="348">
        <v>2526</v>
      </c>
      <c r="B1339" s="348" t="s">
        <v>34222</v>
      </c>
      <c r="C1339" s="348" t="s">
        <v>27666</v>
      </c>
      <c r="D1339" s="348" t="s">
        <v>27667</v>
      </c>
      <c r="E1339" s="372">
        <v>5.6</v>
      </c>
    </row>
    <row r="1340" spans="1:5" x14ac:dyDescent="0.2">
      <c r="A1340" s="348">
        <v>2487</v>
      </c>
      <c r="B1340" s="348" t="s">
        <v>34223</v>
      </c>
      <c r="C1340" s="348" t="s">
        <v>27666</v>
      </c>
      <c r="D1340" s="348" t="s">
        <v>27667</v>
      </c>
      <c r="E1340" s="372">
        <v>1.91</v>
      </c>
    </row>
    <row r="1341" spans="1:5" x14ac:dyDescent="0.2">
      <c r="A1341" s="348">
        <v>2483</v>
      </c>
      <c r="B1341" s="348" t="s">
        <v>34224</v>
      </c>
      <c r="C1341" s="348" t="s">
        <v>27666</v>
      </c>
      <c r="D1341" s="348" t="s">
        <v>27667</v>
      </c>
      <c r="E1341" s="372">
        <v>3.99</v>
      </c>
    </row>
    <row r="1342" spans="1:5" x14ac:dyDescent="0.2">
      <c r="A1342" s="348">
        <v>2528</v>
      </c>
      <c r="B1342" s="348" t="s">
        <v>34225</v>
      </c>
      <c r="C1342" s="348" t="s">
        <v>27666</v>
      </c>
      <c r="D1342" s="348" t="s">
        <v>27667</v>
      </c>
      <c r="E1342" s="372">
        <v>22</v>
      </c>
    </row>
    <row r="1343" spans="1:5" x14ac:dyDescent="0.2">
      <c r="A1343" s="348">
        <v>2489</v>
      </c>
      <c r="B1343" s="348" t="s">
        <v>34226</v>
      </c>
      <c r="C1343" s="348" t="s">
        <v>27666</v>
      </c>
      <c r="D1343" s="348" t="s">
        <v>27667</v>
      </c>
      <c r="E1343" s="372">
        <v>9.69</v>
      </c>
    </row>
    <row r="1344" spans="1:5" x14ac:dyDescent="0.2">
      <c r="A1344" s="348">
        <v>2488</v>
      </c>
      <c r="B1344" s="348" t="s">
        <v>34227</v>
      </c>
      <c r="C1344" s="348" t="s">
        <v>27666</v>
      </c>
      <c r="D1344" s="348" t="s">
        <v>27667</v>
      </c>
      <c r="E1344" s="372">
        <v>2.2400000000000002</v>
      </c>
    </row>
    <row r="1345" spans="1:5" x14ac:dyDescent="0.2">
      <c r="A1345" s="348">
        <v>2484</v>
      </c>
      <c r="B1345" s="348" t="s">
        <v>34228</v>
      </c>
      <c r="C1345" s="348" t="s">
        <v>27666</v>
      </c>
      <c r="D1345" s="348" t="s">
        <v>27667</v>
      </c>
      <c r="E1345" s="372">
        <v>31.95</v>
      </c>
    </row>
    <row r="1346" spans="1:5" x14ac:dyDescent="0.2">
      <c r="A1346" s="348">
        <v>2485</v>
      </c>
      <c r="B1346" s="348" t="s">
        <v>34229</v>
      </c>
      <c r="C1346" s="348" t="s">
        <v>27666</v>
      </c>
      <c r="D1346" s="348" t="s">
        <v>27667</v>
      </c>
      <c r="E1346" s="372">
        <v>50.08</v>
      </c>
    </row>
    <row r="1347" spans="1:5" x14ac:dyDescent="0.2">
      <c r="A1347" s="348">
        <v>39279</v>
      </c>
      <c r="B1347" s="348" t="s">
        <v>34230</v>
      </c>
      <c r="C1347" s="348" t="s">
        <v>27666</v>
      </c>
      <c r="D1347" s="348" t="s">
        <v>27668</v>
      </c>
      <c r="E1347" s="372">
        <v>8.35</v>
      </c>
    </row>
    <row r="1348" spans="1:5" x14ac:dyDescent="0.2">
      <c r="A1348" s="348">
        <v>39280</v>
      </c>
      <c r="B1348" s="348" t="s">
        <v>34231</v>
      </c>
      <c r="C1348" s="348" t="s">
        <v>27666</v>
      </c>
      <c r="D1348" s="348" t="s">
        <v>27668</v>
      </c>
      <c r="E1348" s="372">
        <v>9.36</v>
      </c>
    </row>
    <row r="1349" spans="1:5" x14ac:dyDescent="0.2">
      <c r="A1349" s="348">
        <v>39281</v>
      </c>
      <c r="B1349" s="348" t="s">
        <v>34232</v>
      </c>
      <c r="C1349" s="348" t="s">
        <v>27666</v>
      </c>
      <c r="D1349" s="348" t="s">
        <v>27668</v>
      </c>
      <c r="E1349" s="372">
        <v>12.37</v>
      </c>
    </row>
    <row r="1350" spans="1:5" x14ac:dyDescent="0.2">
      <c r="A1350" s="348">
        <v>39282</v>
      </c>
      <c r="B1350" s="348" t="s">
        <v>34233</v>
      </c>
      <c r="C1350" s="348" t="s">
        <v>27666</v>
      </c>
      <c r="D1350" s="348" t="s">
        <v>27668</v>
      </c>
      <c r="E1350" s="372">
        <v>17.260000000000002</v>
      </c>
    </row>
    <row r="1351" spans="1:5" x14ac:dyDescent="0.2">
      <c r="A1351" s="348">
        <v>38844</v>
      </c>
      <c r="B1351" s="348" t="s">
        <v>34234</v>
      </c>
      <c r="C1351" s="348" t="s">
        <v>27666</v>
      </c>
      <c r="D1351" s="348" t="s">
        <v>27668</v>
      </c>
      <c r="E1351" s="372">
        <v>8.4700000000000006</v>
      </c>
    </row>
    <row r="1352" spans="1:5" x14ac:dyDescent="0.2">
      <c r="A1352" s="348">
        <v>38846</v>
      </c>
      <c r="B1352" s="348" t="s">
        <v>34235</v>
      </c>
      <c r="C1352" s="348" t="s">
        <v>27666</v>
      </c>
      <c r="D1352" s="348" t="s">
        <v>27668</v>
      </c>
      <c r="E1352" s="372">
        <v>8.6199999999999992</v>
      </c>
    </row>
    <row r="1353" spans="1:5" x14ac:dyDescent="0.2">
      <c r="A1353" s="348">
        <v>38847</v>
      </c>
      <c r="B1353" s="348" t="s">
        <v>34236</v>
      </c>
      <c r="C1353" s="348" t="s">
        <v>27666</v>
      </c>
      <c r="D1353" s="348" t="s">
        <v>27668</v>
      </c>
      <c r="E1353" s="372">
        <v>10.09</v>
      </c>
    </row>
    <row r="1354" spans="1:5" x14ac:dyDescent="0.2">
      <c r="A1354" s="348">
        <v>38850</v>
      </c>
      <c r="B1354" s="348" t="s">
        <v>34237</v>
      </c>
      <c r="C1354" s="348" t="s">
        <v>27666</v>
      </c>
      <c r="D1354" s="348" t="s">
        <v>27668</v>
      </c>
      <c r="E1354" s="372">
        <v>18.23</v>
      </c>
    </row>
    <row r="1355" spans="1:5" x14ac:dyDescent="0.2">
      <c r="A1355" s="348">
        <v>38848</v>
      </c>
      <c r="B1355" s="348" t="s">
        <v>34238</v>
      </c>
      <c r="C1355" s="348" t="s">
        <v>27666</v>
      </c>
      <c r="D1355" s="348" t="s">
        <v>27668</v>
      </c>
      <c r="E1355" s="372">
        <v>11.95</v>
      </c>
    </row>
    <row r="1356" spans="1:5" x14ac:dyDescent="0.2">
      <c r="A1356" s="348">
        <v>38851</v>
      </c>
      <c r="B1356" s="348" t="s">
        <v>34239</v>
      </c>
      <c r="C1356" s="348" t="s">
        <v>27666</v>
      </c>
      <c r="D1356" s="348" t="s">
        <v>27668</v>
      </c>
      <c r="E1356" s="372">
        <v>20.61</v>
      </c>
    </row>
    <row r="1357" spans="1:5" x14ac:dyDescent="0.2">
      <c r="A1357" s="348">
        <v>38854</v>
      </c>
      <c r="B1357" s="348" t="s">
        <v>34240</v>
      </c>
      <c r="C1357" s="348" t="s">
        <v>27666</v>
      </c>
      <c r="D1357" s="348" t="s">
        <v>27668</v>
      </c>
      <c r="E1357" s="372">
        <v>8.9499999999999993</v>
      </c>
    </row>
    <row r="1358" spans="1:5" x14ac:dyDescent="0.2">
      <c r="A1358" s="348">
        <v>44247</v>
      </c>
      <c r="B1358" s="348" t="s">
        <v>34241</v>
      </c>
      <c r="C1358" s="348" t="s">
        <v>27666</v>
      </c>
      <c r="D1358" s="348" t="s">
        <v>27667</v>
      </c>
      <c r="E1358" s="373">
        <v>1681.64</v>
      </c>
    </row>
    <row r="1359" spans="1:5" x14ac:dyDescent="0.2">
      <c r="A1359" s="348">
        <v>38005</v>
      </c>
      <c r="B1359" s="348" t="s">
        <v>34242</v>
      </c>
      <c r="C1359" s="348" t="s">
        <v>27666</v>
      </c>
      <c r="D1359" s="348" t="s">
        <v>27667</v>
      </c>
      <c r="E1359" s="372">
        <v>19.989999999999998</v>
      </c>
    </row>
    <row r="1360" spans="1:5" x14ac:dyDescent="0.2">
      <c r="A1360" s="348">
        <v>38006</v>
      </c>
      <c r="B1360" s="348" t="s">
        <v>34243</v>
      </c>
      <c r="C1360" s="348" t="s">
        <v>27666</v>
      </c>
      <c r="D1360" s="348" t="s">
        <v>27667</v>
      </c>
      <c r="E1360" s="372">
        <v>26.57</v>
      </c>
    </row>
    <row r="1361" spans="1:5" x14ac:dyDescent="0.2">
      <c r="A1361" s="348">
        <v>38428</v>
      </c>
      <c r="B1361" s="348" t="s">
        <v>34244</v>
      </c>
      <c r="C1361" s="348" t="s">
        <v>27666</v>
      </c>
      <c r="D1361" s="348" t="s">
        <v>27667</v>
      </c>
      <c r="E1361" s="372">
        <v>23.79</v>
      </c>
    </row>
    <row r="1362" spans="1:5" x14ac:dyDescent="0.2">
      <c r="A1362" s="348">
        <v>38007</v>
      </c>
      <c r="B1362" s="348" t="s">
        <v>34245</v>
      </c>
      <c r="C1362" s="348" t="s">
        <v>27666</v>
      </c>
      <c r="D1362" s="348" t="s">
        <v>27667</v>
      </c>
      <c r="E1362" s="372">
        <v>30.66</v>
      </c>
    </row>
    <row r="1363" spans="1:5" x14ac:dyDescent="0.2">
      <c r="A1363" s="348">
        <v>38008</v>
      </c>
      <c r="B1363" s="348" t="s">
        <v>34246</v>
      </c>
      <c r="C1363" s="348" t="s">
        <v>27666</v>
      </c>
      <c r="D1363" s="348" t="s">
        <v>27667</v>
      </c>
      <c r="E1363" s="372">
        <v>49.05</v>
      </c>
    </row>
    <row r="1364" spans="1:5" x14ac:dyDescent="0.2">
      <c r="A1364" s="348">
        <v>38009</v>
      </c>
      <c r="B1364" s="348" t="s">
        <v>34247</v>
      </c>
      <c r="C1364" s="348" t="s">
        <v>27666</v>
      </c>
      <c r="D1364" s="348" t="s">
        <v>27667</v>
      </c>
      <c r="E1364" s="372">
        <v>60.05</v>
      </c>
    </row>
    <row r="1365" spans="1:5" x14ac:dyDescent="0.2">
      <c r="A1365" s="348">
        <v>44248</v>
      </c>
      <c r="B1365" s="348" t="s">
        <v>34248</v>
      </c>
      <c r="C1365" s="348" t="s">
        <v>27666</v>
      </c>
      <c r="D1365" s="348" t="s">
        <v>27667</v>
      </c>
      <c r="E1365" s="372">
        <v>97.89</v>
      </c>
    </row>
    <row r="1366" spans="1:5" x14ac:dyDescent="0.2">
      <c r="A1366" s="348">
        <v>44249</v>
      </c>
      <c r="B1366" s="348" t="s">
        <v>34249</v>
      </c>
      <c r="C1366" s="348" t="s">
        <v>27666</v>
      </c>
      <c r="D1366" s="348" t="s">
        <v>27667</v>
      </c>
      <c r="E1366" s="372">
        <v>377.67</v>
      </c>
    </row>
    <row r="1367" spans="1:5" x14ac:dyDescent="0.2">
      <c r="A1367" s="348">
        <v>44250</v>
      </c>
      <c r="B1367" s="348" t="s">
        <v>34250</v>
      </c>
      <c r="C1367" s="348" t="s">
        <v>27666</v>
      </c>
      <c r="D1367" s="348" t="s">
        <v>27667</v>
      </c>
      <c r="E1367" s="372">
        <v>548.46</v>
      </c>
    </row>
    <row r="1368" spans="1:5" x14ac:dyDescent="0.2">
      <c r="A1368" s="348">
        <v>3104</v>
      </c>
      <c r="B1368" s="348" t="s">
        <v>34251</v>
      </c>
      <c r="C1368" s="348" t="s">
        <v>27680</v>
      </c>
      <c r="D1368" s="348" t="s">
        <v>27667</v>
      </c>
      <c r="E1368" s="372">
        <v>129.13999999999999</v>
      </c>
    </row>
    <row r="1369" spans="1:5" x14ac:dyDescent="0.2">
      <c r="A1369" s="348">
        <v>1607</v>
      </c>
      <c r="B1369" s="348" t="s">
        <v>34252</v>
      </c>
      <c r="C1369" s="348" t="s">
        <v>27680</v>
      </c>
      <c r="D1369" s="348" t="s">
        <v>27667</v>
      </c>
      <c r="E1369" s="372">
        <v>0.32</v>
      </c>
    </row>
    <row r="1370" spans="1:5" x14ac:dyDescent="0.2">
      <c r="A1370" s="348">
        <v>38169</v>
      </c>
      <c r="B1370" s="348" t="s">
        <v>34253</v>
      </c>
      <c r="C1370" s="348" t="s">
        <v>27680</v>
      </c>
      <c r="D1370" s="348" t="s">
        <v>27667</v>
      </c>
      <c r="E1370" s="372">
        <v>76.989999999999995</v>
      </c>
    </row>
    <row r="1371" spans="1:5" x14ac:dyDescent="0.2">
      <c r="A1371" s="348">
        <v>6142</v>
      </c>
      <c r="B1371" s="348" t="s">
        <v>34254</v>
      </c>
      <c r="C1371" s="348" t="s">
        <v>27666</v>
      </c>
      <c r="D1371" s="348" t="s">
        <v>27667</v>
      </c>
      <c r="E1371" s="372">
        <v>9.02</v>
      </c>
    </row>
    <row r="1372" spans="1:5" x14ac:dyDescent="0.2">
      <c r="A1372" s="348">
        <v>11686</v>
      </c>
      <c r="B1372" s="348" t="s">
        <v>34255</v>
      </c>
      <c r="C1372" s="348" t="s">
        <v>27666</v>
      </c>
      <c r="D1372" s="348" t="s">
        <v>27667</v>
      </c>
      <c r="E1372" s="372">
        <v>12.53</v>
      </c>
    </row>
    <row r="1373" spans="1:5" x14ac:dyDescent="0.2">
      <c r="A1373" s="348">
        <v>37598</v>
      </c>
      <c r="B1373" s="348" t="s">
        <v>34256</v>
      </c>
      <c r="C1373" s="348" t="s">
        <v>27666</v>
      </c>
      <c r="D1373" s="348" t="s">
        <v>27668</v>
      </c>
      <c r="E1373" s="372">
        <v>38.11</v>
      </c>
    </row>
    <row r="1374" spans="1:5" x14ac:dyDescent="0.2">
      <c r="A1374" s="348">
        <v>25398</v>
      </c>
      <c r="B1374" s="348" t="s">
        <v>34257</v>
      </c>
      <c r="C1374" s="348" t="s">
        <v>27666</v>
      </c>
      <c r="D1374" s="348" t="s">
        <v>27668</v>
      </c>
      <c r="E1374" s="373">
        <v>4298.87</v>
      </c>
    </row>
    <row r="1375" spans="1:5" x14ac:dyDescent="0.2">
      <c r="A1375" s="348">
        <v>25399</v>
      </c>
      <c r="B1375" s="348" t="s">
        <v>34258</v>
      </c>
      <c r="C1375" s="348" t="s">
        <v>27666</v>
      </c>
      <c r="D1375" s="348" t="s">
        <v>27668</v>
      </c>
      <c r="E1375" s="373">
        <v>2609.79</v>
      </c>
    </row>
    <row r="1376" spans="1:5" x14ac:dyDescent="0.2">
      <c r="A1376" s="348">
        <v>43440</v>
      </c>
      <c r="B1376" s="348" t="s">
        <v>34259</v>
      </c>
      <c r="C1376" s="348" t="s">
        <v>27666</v>
      </c>
      <c r="D1376" s="348" t="s">
        <v>27667</v>
      </c>
      <c r="E1376" s="372">
        <v>407.48</v>
      </c>
    </row>
    <row r="1377" spans="1:5" x14ac:dyDescent="0.2">
      <c r="A1377" s="348">
        <v>10667</v>
      </c>
      <c r="B1377" s="348" t="s">
        <v>34260</v>
      </c>
      <c r="C1377" s="348" t="s">
        <v>27666</v>
      </c>
      <c r="D1377" s="348" t="s">
        <v>27668</v>
      </c>
      <c r="E1377" s="373">
        <v>22500</v>
      </c>
    </row>
    <row r="1378" spans="1:5" x14ac:dyDescent="0.2">
      <c r="A1378" s="348">
        <v>1613</v>
      </c>
      <c r="B1378" s="348" t="s">
        <v>34261</v>
      </c>
      <c r="C1378" s="348" t="s">
        <v>27666</v>
      </c>
      <c r="D1378" s="348" t="s">
        <v>27667</v>
      </c>
      <c r="E1378" s="373">
        <v>1360.22</v>
      </c>
    </row>
    <row r="1379" spans="1:5" x14ac:dyDescent="0.2">
      <c r="A1379" s="348">
        <v>1626</v>
      </c>
      <c r="B1379" s="348" t="s">
        <v>34262</v>
      </c>
      <c r="C1379" s="348" t="s">
        <v>27666</v>
      </c>
      <c r="D1379" s="348" t="s">
        <v>27667</v>
      </c>
      <c r="E1379" s="373">
        <v>2034.38</v>
      </c>
    </row>
    <row r="1380" spans="1:5" x14ac:dyDescent="0.2">
      <c r="A1380" s="348">
        <v>1625</v>
      </c>
      <c r="B1380" s="348" t="s">
        <v>34263</v>
      </c>
      <c r="C1380" s="348" t="s">
        <v>27666</v>
      </c>
      <c r="D1380" s="348" t="s">
        <v>27667</v>
      </c>
      <c r="E1380" s="372">
        <v>142.09</v>
      </c>
    </row>
    <row r="1381" spans="1:5" x14ac:dyDescent="0.2">
      <c r="A1381" s="348">
        <v>1622</v>
      </c>
      <c r="B1381" s="348" t="s">
        <v>34264</v>
      </c>
      <c r="C1381" s="348" t="s">
        <v>27666</v>
      </c>
      <c r="D1381" s="348" t="s">
        <v>27667</v>
      </c>
      <c r="E1381" s="373">
        <v>4590.76</v>
      </c>
    </row>
    <row r="1382" spans="1:5" x14ac:dyDescent="0.2">
      <c r="A1382" s="348">
        <v>1620</v>
      </c>
      <c r="B1382" s="348" t="s">
        <v>34265</v>
      </c>
      <c r="C1382" s="348" t="s">
        <v>27666</v>
      </c>
      <c r="D1382" s="348" t="s">
        <v>27667</v>
      </c>
      <c r="E1382" s="372">
        <v>299.32</v>
      </c>
    </row>
    <row r="1383" spans="1:5" x14ac:dyDescent="0.2">
      <c r="A1383" s="348">
        <v>1629</v>
      </c>
      <c r="B1383" s="348" t="s">
        <v>34266</v>
      </c>
      <c r="C1383" s="348" t="s">
        <v>27666</v>
      </c>
      <c r="D1383" s="348" t="s">
        <v>27667</v>
      </c>
      <c r="E1383" s="373">
        <v>11172.83</v>
      </c>
    </row>
    <row r="1384" spans="1:5" x14ac:dyDescent="0.2">
      <c r="A1384" s="348">
        <v>1627</v>
      </c>
      <c r="B1384" s="348" t="s">
        <v>34267</v>
      </c>
      <c r="C1384" s="348" t="s">
        <v>27666</v>
      </c>
      <c r="D1384" s="348" t="s">
        <v>27667</v>
      </c>
      <c r="E1384" s="372">
        <v>572.15</v>
      </c>
    </row>
    <row r="1385" spans="1:5" x14ac:dyDescent="0.2">
      <c r="A1385" s="348">
        <v>1623</v>
      </c>
      <c r="B1385" s="348" t="s">
        <v>34268</v>
      </c>
      <c r="C1385" s="348" t="s">
        <v>27666</v>
      </c>
      <c r="D1385" s="348" t="s">
        <v>27667</v>
      </c>
      <c r="E1385" s="372">
        <v>115.88</v>
      </c>
    </row>
    <row r="1386" spans="1:5" x14ac:dyDescent="0.2">
      <c r="A1386" s="348">
        <v>1619</v>
      </c>
      <c r="B1386" s="348" t="s">
        <v>34269</v>
      </c>
      <c r="C1386" s="348" t="s">
        <v>27666</v>
      </c>
      <c r="D1386" s="348" t="s">
        <v>27667</v>
      </c>
      <c r="E1386" s="372">
        <v>159.4</v>
      </c>
    </row>
    <row r="1387" spans="1:5" x14ac:dyDescent="0.2">
      <c r="A1387" s="348">
        <v>1630</v>
      </c>
      <c r="B1387" s="348" t="s">
        <v>34270</v>
      </c>
      <c r="C1387" s="348" t="s">
        <v>27666</v>
      </c>
      <c r="D1387" s="348" t="s">
        <v>27667</v>
      </c>
      <c r="E1387" s="373">
        <v>3509.73</v>
      </c>
    </row>
    <row r="1388" spans="1:5" x14ac:dyDescent="0.2">
      <c r="A1388" s="348">
        <v>1616</v>
      </c>
      <c r="B1388" s="348" t="s">
        <v>34271</v>
      </c>
      <c r="C1388" s="348" t="s">
        <v>27666</v>
      </c>
      <c r="D1388" s="348" t="s">
        <v>27667</v>
      </c>
      <c r="E1388" s="373">
        <v>5398.03</v>
      </c>
    </row>
    <row r="1389" spans="1:5" x14ac:dyDescent="0.2">
      <c r="A1389" s="348">
        <v>1614</v>
      </c>
      <c r="B1389" s="348" t="s">
        <v>34272</v>
      </c>
      <c r="C1389" s="348" t="s">
        <v>27666</v>
      </c>
      <c r="D1389" s="348" t="s">
        <v>27667</v>
      </c>
      <c r="E1389" s="372">
        <v>246.71</v>
      </c>
    </row>
    <row r="1390" spans="1:5" x14ac:dyDescent="0.2">
      <c r="A1390" s="348">
        <v>1617</v>
      </c>
      <c r="B1390" s="348" t="s">
        <v>34273</v>
      </c>
      <c r="C1390" s="348" t="s">
        <v>27666</v>
      </c>
      <c r="D1390" s="348" t="s">
        <v>27667</v>
      </c>
      <c r="E1390" s="373">
        <v>6444.08</v>
      </c>
    </row>
    <row r="1391" spans="1:5" x14ac:dyDescent="0.2">
      <c r="A1391" s="348">
        <v>1621</v>
      </c>
      <c r="B1391" s="348" t="s">
        <v>34274</v>
      </c>
      <c r="C1391" s="348" t="s">
        <v>27666</v>
      </c>
      <c r="D1391" s="348" t="s">
        <v>27667</v>
      </c>
      <c r="E1391" s="372">
        <v>441.23</v>
      </c>
    </row>
    <row r="1392" spans="1:5" x14ac:dyDescent="0.2">
      <c r="A1392" s="348">
        <v>1624</v>
      </c>
      <c r="B1392" s="348" t="s">
        <v>34275</v>
      </c>
      <c r="C1392" s="348" t="s">
        <v>27666</v>
      </c>
      <c r="D1392" s="348" t="s">
        <v>27667</v>
      </c>
      <c r="E1392" s="373">
        <v>15839.87</v>
      </c>
    </row>
    <row r="1393" spans="1:5" x14ac:dyDescent="0.2">
      <c r="A1393" s="348">
        <v>1615</v>
      </c>
      <c r="B1393" s="348" t="s">
        <v>34276</v>
      </c>
      <c r="C1393" s="348" t="s">
        <v>27666</v>
      </c>
      <c r="D1393" s="348" t="s">
        <v>27667</v>
      </c>
      <c r="E1393" s="372">
        <v>828.56</v>
      </c>
    </row>
    <row r="1394" spans="1:5" x14ac:dyDescent="0.2">
      <c r="A1394" s="348">
        <v>1612</v>
      </c>
      <c r="B1394" s="348" t="s">
        <v>34277</v>
      </c>
      <c r="C1394" s="348" t="s">
        <v>27666</v>
      </c>
      <c r="D1394" s="348" t="s">
        <v>27669</v>
      </c>
      <c r="E1394" s="372">
        <v>109.13</v>
      </c>
    </row>
    <row r="1395" spans="1:5" x14ac:dyDescent="0.2">
      <c r="A1395" s="348">
        <v>1618</v>
      </c>
      <c r="B1395" s="348" t="s">
        <v>34278</v>
      </c>
      <c r="C1395" s="348" t="s">
        <v>27666</v>
      </c>
      <c r="D1395" s="348" t="s">
        <v>27667</v>
      </c>
      <c r="E1395" s="373">
        <v>1138.57</v>
      </c>
    </row>
    <row r="1396" spans="1:5" x14ac:dyDescent="0.2">
      <c r="A1396" s="348">
        <v>14211</v>
      </c>
      <c r="B1396" s="348" t="s">
        <v>34279</v>
      </c>
      <c r="C1396" s="348" t="s">
        <v>27666</v>
      </c>
      <c r="D1396" s="348" t="s">
        <v>27668</v>
      </c>
      <c r="E1396" s="372">
        <v>50.29</v>
      </c>
    </row>
    <row r="1397" spans="1:5" x14ac:dyDescent="0.2">
      <c r="A1397" s="348">
        <v>43657</v>
      </c>
      <c r="B1397" s="348" t="s">
        <v>34280</v>
      </c>
      <c r="C1397" s="348" t="s">
        <v>27670</v>
      </c>
      <c r="D1397" s="348" t="s">
        <v>27668</v>
      </c>
      <c r="E1397" s="372">
        <v>7.4</v>
      </c>
    </row>
    <row r="1398" spans="1:5" x14ac:dyDescent="0.2">
      <c r="A1398" s="348">
        <v>34500</v>
      </c>
      <c r="B1398" s="348" t="s">
        <v>34281</v>
      </c>
      <c r="C1398" s="348" t="s">
        <v>27674</v>
      </c>
      <c r="D1398" s="348" t="s">
        <v>27667</v>
      </c>
      <c r="E1398" s="372">
        <v>42.83</v>
      </c>
    </row>
    <row r="1399" spans="1:5" x14ac:dyDescent="0.2">
      <c r="A1399" s="348">
        <v>40934</v>
      </c>
      <c r="B1399" s="348" t="s">
        <v>34282</v>
      </c>
      <c r="C1399" s="348" t="s">
        <v>27675</v>
      </c>
      <c r="D1399" s="348" t="s">
        <v>27667</v>
      </c>
      <c r="E1399" s="373">
        <v>7517.96</v>
      </c>
    </row>
    <row r="1400" spans="1:5" x14ac:dyDescent="0.2">
      <c r="A1400" s="348">
        <v>38200</v>
      </c>
      <c r="B1400" s="348" t="s">
        <v>34283</v>
      </c>
      <c r="C1400" s="348" t="s">
        <v>27681</v>
      </c>
      <c r="D1400" s="348" t="s">
        <v>27667</v>
      </c>
      <c r="E1400" s="372">
        <v>648.35</v>
      </c>
    </row>
    <row r="1401" spans="1:5" x14ac:dyDescent="0.2">
      <c r="A1401" s="348">
        <v>39269</v>
      </c>
      <c r="B1401" s="348" t="s">
        <v>34284</v>
      </c>
      <c r="C1401" s="348" t="s">
        <v>27670</v>
      </c>
      <c r="D1401" s="348" t="s">
        <v>27667</v>
      </c>
      <c r="E1401" s="372">
        <v>1.18</v>
      </c>
    </row>
    <row r="1402" spans="1:5" x14ac:dyDescent="0.2">
      <c r="A1402" s="348">
        <v>11889</v>
      </c>
      <c r="B1402" s="348" t="s">
        <v>34285</v>
      </c>
      <c r="C1402" s="348" t="s">
        <v>27670</v>
      </c>
      <c r="D1402" s="348" t="s">
        <v>27667</v>
      </c>
      <c r="E1402" s="372">
        <v>1.62</v>
      </c>
    </row>
    <row r="1403" spans="1:5" x14ac:dyDescent="0.2">
      <c r="A1403" s="348">
        <v>39270</v>
      </c>
      <c r="B1403" s="348" t="s">
        <v>34286</v>
      </c>
      <c r="C1403" s="348" t="s">
        <v>27670</v>
      </c>
      <c r="D1403" s="348" t="s">
        <v>27667</v>
      </c>
      <c r="E1403" s="372">
        <v>2.1</v>
      </c>
    </row>
    <row r="1404" spans="1:5" x14ac:dyDescent="0.2">
      <c r="A1404" s="348">
        <v>11890</v>
      </c>
      <c r="B1404" s="348" t="s">
        <v>34287</v>
      </c>
      <c r="C1404" s="348" t="s">
        <v>27670</v>
      </c>
      <c r="D1404" s="348" t="s">
        <v>27667</v>
      </c>
      <c r="E1404" s="372">
        <v>2.86</v>
      </c>
    </row>
    <row r="1405" spans="1:5" x14ac:dyDescent="0.2">
      <c r="A1405" s="348">
        <v>11891</v>
      </c>
      <c r="B1405" s="348" t="s">
        <v>34288</v>
      </c>
      <c r="C1405" s="348" t="s">
        <v>27670</v>
      </c>
      <c r="D1405" s="348" t="s">
        <v>27667</v>
      </c>
      <c r="E1405" s="372">
        <v>4.6500000000000004</v>
      </c>
    </row>
    <row r="1406" spans="1:5" x14ac:dyDescent="0.2">
      <c r="A1406" s="348">
        <v>11892</v>
      </c>
      <c r="B1406" s="348" t="s">
        <v>34289</v>
      </c>
      <c r="C1406" s="348" t="s">
        <v>27670</v>
      </c>
      <c r="D1406" s="348" t="s">
        <v>27667</v>
      </c>
      <c r="E1406" s="372">
        <v>7.6</v>
      </c>
    </row>
    <row r="1407" spans="1:5" x14ac:dyDescent="0.2">
      <c r="A1407" s="348">
        <v>37601</v>
      </c>
      <c r="B1407" s="348" t="s">
        <v>34290</v>
      </c>
      <c r="C1407" s="348" t="s">
        <v>27670</v>
      </c>
      <c r="D1407" s="348" t="s">
        <v>27668</v>
      </c>
      <c r="E1407" s="372">
        <v>8.4700000000000006</v>
      </c>
    </row>
    <row r="1408" spans="1:5" x14ac:dyDescent="0.2">
      <c r="A1408" s="348">
        <v>1634</v>
      </c>
      <c r="B1408" s="348" t="s">
        <v>34291</v>
      </c>
      <c r="C1408" s="348" t="s">
        <v>27670</v>
      </c>
      <c r="D1408" s="348" t="s">
        <v>27668</v>
      </c>
      <c r="E1408" s="372">
        <v>8.75</v>
      </c>
    </row>
    <row r="1409" spans="1:5" x14ac:dyDescent="0.2">
      <c r="A1409" s="348">
        <v>5086</v>
      </c>
      <c r="B1409" s="348" t="s">
        <v>34292</v>
      </c>
      <c r="C1409" s="348" t="s">
        <v>27671</v>
      </c>
      <c r="D1409" s="348" t="s">
        <v>27667</v>
      </c>
      <c r="E1409" s="372">
        <v>31.87</v>
      </c>
    </row>
    <row r="1410" spans="1:5" x14ac:dyDescent="0.2">
      <c r="A1410" s="348">
        <v>11280</v>
      </c>
      <c r="B1410" s="348" t="s">
        <v>34293</v>
      </c>
      <c r="C1410" s="348" t="s">
        <v>27666</v>
      </c>
      <c r="D1410" s="348" t="s">
        <v>27668</v>
      </c>
      <c r="E1410" s="373">
        <v>11397.14</v>
      </c>
    </row>
    <row r="1411" spans="1:5" x14ac:dyDescent="0.2">
      <c r="A1411" s="348">
        <v>40519</v>
      </c>
      <c r="B1411" s="348" t="s">
        <v>34294</v>
      </c>
      <c r="C1411" s="348" t="s">
        <v>27666</v>
      </c>
      <c r="D1411" s="348" t="s">
        <v>27668</v>
      </c>
      <c r="E1411" s="373">
        <v>93954.17</v>
      </c>
    </row>
    <row r="1412" spans="1:5" x14ac:dyDescent="0.2">
      <c r="A1412" s="348">
        <v>39869</v>
      </c>
      <c r="B1412" s="348" t="s">
        <v>34295</v>
      </c>
      <c r="C1412" s="348" t="s">
        <v>27666</v>
      </c>
      <c r="D1412" s="348" t="s">
        <v>27668</v>
      </c>
      <c r="E1412" s="372">
        <v>12.69</v>
      </c>
    </row>
    <row r="1413" spans="1:5" x14ac:dyDescent="0.2">
      <c r="A1413" s="348">
        <v>39870</v>
      </c>
      <c r="B1413" s="348" t="s">
        <v>34296</v>
      </c>
      <c r="C1413" s="348" t="s">
        <v>27666</v>
      </c>
      <c r="D1413" s="348" t="s">
        <v>27668</v>
      </c>
      <c r="E1413" s="372">
        <v>19.420000000000002</v>
      </c>
    </row>
    <row r="1414" spans="1:5" x14ac:dyDescent="0.2">
      <c r="A1414" s="348">
        <v>39871</v>
      </c>
      <c r="B1414" s="348" t="s">
        <v>34297</v>
      </c>
      <c r="C1414" s="348" t="s">
        <v>27666</v>
      </c>
      <c r="D1414" s="348" t="s">
        <v>27668</v>
      </c>
      <c r="E1414" s="372">
        <v>21.77</v>
      </c>
    </row>
    <row r="1415" spans="1:5" x14ac:dyDescent="0.2">
      <c r="A1415" s="348">
        <v>12722</v>
      </c>
      <c r="B1415" s="348" t="s">
        <v>34298</v>
      </c>
      <c r="C1415" s="348" t="s">
        <v>27666</v>
      </c>
      <c r="D1415" s="348" t="s">
        <v>27668</v>
      </c>
      <c r="E1415" s="372">
        <v>728.37</v>
      </c>
    </row>
    <row r="1416" spans="1:5" x14ac:dyDescent="0.2">
      <c r="A1416" s="348">
        <v>12714</v>
      </c>
      <c r="B1416" s="348" t="s">
        <v>34299</v>
      </c>
      <c r="C1416" s="348" t="s">
        <v>27666</v>
      </c>
      <c r="D1416" s="348" t="s">
        <v>27668</v>
      </c>
      <c r="E1416" s="372">
        <v>4.75</v>
      </c>
    </row>
    <row r="1417" spans="1:5" x14ac:dyDescent="0.2">
      <c r="A1417" s="348">
        <v>12715</v>
      </c>
      <c r="B1417" s="348" t="s">
        <v>34300</v>
      </c>
      <c r="C1417" s="348" t="s">
        <v>27666</v>
      </c>
      <c r="D1417" s="348" t="s">
        <v>27668</v>
      </c>
      <c r="E1417" s="372">
        <v>10.73</v>
      </c>
    </row>
    <row r="1418" spans="1:5" x14ac:dyDescent="0.2">
      <c r="A1418" s="348">
        <v>12716</v>
      </c>
      <c r="B1418" s="348" t="s">
        <v>34301</v>
      </c>
      <c r="C1418" s="348" t="s">
        <v>27666</v>
      </c>
      <c r="D1418" s="348" t="s">
        <v>27668</v>
      </c>
      <c r="E1418" s="372">
        <v>18.43</v>
      </c>
    </row>
    <row r="1419" spans="1:5" x14ac:dyDescent="0.2">
      <c r="A1419" s="348">
        <v>12717</v>
      </c>
      <c r="B1419" s="348" t="s">
        <v>34302</v>
      </c>
      <c r="C1419" s="348" t="s">
        <v>27666</v>
      </c>
      <c r="D1419" s="348" t="s">
        <v>27668</v>
      </c>
      <c r="E1419" s="372">
        <v>36.229999999999997</v>
      </c>
    </row>
    <row r="1420" spans="1:5" x14ac:dyDescent="0.2">
      <c r="A1420" s="348">
        <v>12718</v>
      </c>
      <c r="B1420" s="348" t="s">
        <v>34303</v>
      </c>
      <c r="C1420" s="348" t="s">
        <v>27666</v>
      </c>
      <c r="D1420" s="348" t="s">
        <v>27668</v>
      </c>
      <c r="E1420" s="372">
        <v>55.61</v>
      </c>
    </row>
    <row r="1421" spans="1:5" x14ac:dyDescent="0.2">
      <c r="A1421" s="348">
        <v>12719</v>
      </c>
      <c r="B1421" s="348" t="s">
        <v>34304</v>
      </c>
      <c r="C1421" s="348" t="s">
        <v>27666</v>
      </c>
      <c r="D1421" s="348" t="s">
        <v>27668</v>
      </c>
      <c r="E1421" s="372">
        <v>88.28</v>
      </c>
    </row>
    <row r="1422" spans="1:5" x14ac:dyDescent="0.2">
      <c r="A1422" s="348">
        <v>12720</v>
      </c>
      <c r="B1422" s="348" t="s">
        <v>34305</v>
      </c>
      <c r="C1422" s="348" t="s">
        <v>27666</v>
      </c>
      <c r="D1422" s="348" t="s">
        <v>27668</v>
      </c>
      <c r="E1422" s="372">
        <v>307.39</v>
      </c>
    </row>
    <row r="1423" spans="1:5" x14ac:dyDescent="0.2">
      <c r="A1423" s="348">
        <v>12721</v>
      </c>
      <c r="B1423" s="348" t="s">
        <v>34306</v>
      </c>
      <c r="C1423" s="348" t="s">
        <v>27666</v>
      </c>
      <c r="D1423" s="348" t="s">
        <v>27668</v>
      </c>
      <c r="E1423" s="372">
        <v>294.77</v>
      </c>
    </row>
    <row r="1424" spans="1:5" x14ac:dyDescent="0.2">
      <c r="A1424" s="348">
        <v>3468</v>
      </c>
      <c r="B1424" s="348" t="s">
        <v>34307</v>
      </c>
      <c r="C1424" s="348" t="s">
        <v>27666</v>
      </c>
      <c r="D1424" s="348" t="s">
        <v>27668</v>
      </c>
      <c r="E1424" s="372">
        <v>46.62</v>
      </c>
    </row>
    <row r="1425" spans="1:5" x14ac:dyDescent="0.2">
      <c r="A1425" s="348">
        <v>3465</v>
      </c>
      <c r="B1425" s="348" t="s">
        <v>34308</v>
      </c>
      <c r="C1425" s="348" t="s">
        <v>27666</v>
      </c>
      <c r="D1425" s="348" t="s">
        <v>27668</v>
      </c>
      <c r="E1425" s="372">
        <v>46.61</v>
      </c>
    </row>
    <row r="1426" spans="1:5" x14ac:dyDescent="0.2">
      <c r="A1426" s="348">
        <v>12403</v>
      </c>
      <c r="B1426" s="348" t="s">
        <v>34309</v>
      </c>
      <c r="C1426" s="348" t="s">
        <v>27666</v>
      </c>
      <c r="D1426" s="348" t="s">
        <v>27668</v>
      </c>
      <c r="E1426" s="372">
        <v>33.22</v>
      </c>
    </row>
    <row r="1427" spans="1:5" x14ac:dyDescent="0.2">
      <c r="A1427" s="348">
        <v>3463</v>
      </c>
      <c r="B1427" s="348" t="s">
        <v>34310</v>
      </c>
      <c r="C1427" s="348" t="s">
        <v>27666</v>
      </c>
      <c r="D1427" s="348" t="s">
        <v>27668</v>
      </c>
      <c r="E1427" s="372">
        <v>19.41</v>
      </c>
    </row>
    <row r="1428" spans="1:5" x14ac:dyDescent="0.2">
      <c r="A1428" s="348">
        <v>3464</v>
      </c>
      <c r="B1428" s="348" t="s">
        <v>34311</v>
      </c>
      <c r="C1428" s="348" t="s">
        <v>27666</v>
      </c>
      <c r="D1428" s="348" t="s">
        <v>27668</v>
      </c>
      <c r="E1428" s="372">
        <v>19.41</v>
      </c>
    </row>
    <row r="1429" spans="1:5" x14ac:dyDescent="0.2">
      <c r="A1429" s="348">
        <v>3466</v>
      </c>
      <c r="B1429" s="348" t="s">
        <v>34312</v>
      </c>
      <c r="C1429" s="348" t="s">
        <v>27666</v>
      </c>
      <c r="D1429" s="348" t="s">
        <v>27668</v>
      </c>
      <c r="E1429" s="372">
        <v>118.37</v>
      </c>
    </row>
    <row r="1430" spans="1:5" x14ac:dyDescent="0.2">
      <c r="A1430" s="348">
        <v>3467</v>
      </c>
      <c r="B1430" s="348" t="s">
        <v>34313</v>
      </c>
      <c r="C1430" s="348" t="s">
        <v>27666</v>
      </c>
      <c r="D1430" s="348" t="s">
        <v>27668</v>
      </c>
      <c r="E1430" s="372">
        <v>66.849999999999994</v>
      </c>
    </row>
    <row r="1431" spans="1:5" x14ac:dyDescent="0.2">
      <c r="A1431" s="348">
        <v>3462</v>
      </c>
      <c r="B1431" s="348" t="s">
        <v>34314</v>
      </c>
      <c r="C1431" s="348" t="s">
        <v>27666</v>
      </c>
      <c r="D1431" s="348" t="s">
        <v>27668</v>
      </c>
      <c r="E1431" s="372">
        <v>12.8</v>
      </c>
    </row>
    <row r="1432" spans="1:5" x14ac:dyDescent="0.2">
      <c r="A1432" s="348">
        <v>3446</v>
      </c>
      <c r="B1432" s="348" t="s">
        <v>34315</v>
      </c>
      <c r="C1432" s="348" t="s">
        <v>27666</v>
      </c>
      <c r="D1432" s="348" t="s">
        <v>27668</v>
      </c>
      <c r="E1432" s="372">
        <v>39.409999999999997</v>
      </c>
    </row>
    <row r="1433" spans="1:5" x14ac:dyDescent="0.2">
      <c r="A1433" s="348">
        <v>3445</v>
      </c>
      <c r="B1433" s="348" t="s">
        <v>34316</v>
      </c>
      <c r="C1433" s="348" t="s">
        <v>27666</v>
      </c>
      <c r="D1433" s="348" t="s">
        <v>27668</v>
      </c>
      <c r="E1433" s="372">
        <v>32.17</v>
      </c>
    </row>
    <row r="1434" spans="1:5" x14ac:dyDescent="0.2">
      <c r="A1434" s="348">
        <v>3441</v>
      </c>
      <c r="B1434" s="348" t="s">
        <v>34317</v>
      </c>
      <c r="C1434" s="348" t="s">
        <v>27666</v>
      </c>
      <c r="D1434" s="348" t="s">
        <v>27668</v>
      </c>
      <c r="E1434" s="372">
        <v>9.08</v>
      </c>
    </row>
    <row r="1435" spans="1:5" x14ac:dyDescent="0.2">
      <c r="A1435" s="348">
        <v>3444</v>
      </c>
      <c r="B1435" s="348" t="s">
        <v>34318</v>
      </c>
      <c r="C1435" s="348" t="s">
        <v>27666</v>
      </c>
      <c r="D1435" s="348" t="s">
        <v>27668</v>
      </c>
      <c r="E1435" s="372">
        <v>19.8</v>
      </c>
    </row>
    <row r="1436" spans="1:5" x14ac:dyDescent="0.2">
      <c r="A1436" s="348">
        <v>12402</v>
      </c>
      <c r="B1436" s="348" t="s">
        <v>34319</v>
      </c>
      <c r="C1436" s="348" t="s">
        <v>27666</v>
      </c>
      <c r="D1436" s="348" t="s">
        <v>27668</v>
      </c>
      <c r="E1436" s="372">
        <v>110.78</v>
      </c>
    </row>
    <row r="1437" spans="1:5" x14ac:dyDescent="0.2">
      <c r="A1437" s="348">
        <v>3447</v>
      </c>
      <c r="B1437" s="348" t="s">
        <v>34320</v>
      </c>
      <c r="C1437" s="348" t="s">
        <v>27666</v>
      </c>
      <c r="D1437" s="348" t="s">
        <v>27668</v>
      </c>
      <c r="E1437" s="372">
        <v>57.32</v>
      </c>
    </row>
    <row r="1438" spans="1:5" x14ac:dyDescent="0.2">
      <c r="A1438" s="348">
        <v>3442</v>
      </c>
      <c r="B1438" s="348" t="s">
        <v>34321</v>
      </c>
      <c r="C1438" s="348" t="s">
        <v>27666</v>
      </c>
      <c r="D1438" s="348" t="s">
        <v>27668</v>
      </c>
      <c r="E1438" s="372">
        <v>13.58</v>
      </c>
    </row>
    <row r="1439" spans="1:5" x14ac:dyDescent="0.2">
      <c r="A1439" s="348">
        <v>3448</v>
      </c>
      <c r="B1439" s="348" t="s">
        <v>34322</v>
      </c>
      <c r="C1439" s="348" t="s">
        <v>27666</v>
      </c>
      <c r="D1439" s="348" t="s">
        <v>27668</v>
      </c>
      <c r="E1439" s="372">
        <v>161.97</v>
      </c>
    </row>
    <row r="1440" spans="1:5" x14ac:dyDescent="0.2">
      <c r="A1440" s="348">
        <v>3449</v>
      </c>
      <c r="B1440" s="348" t="s">
        <v>34323</v>
      </c>
      <c r="C1440" s="348" t="s">
        <v>27666</v>
      </c>
      <c r="D1440" s="348" t="s">
        <v>27668</v>
      </c>
      <c r="E1440" s="372">
        <v>283.8</v>
      </c>
    </row>
    <row r="1441" spans="1:5" x14ac:dyDescent="0.2">
      <c r="A1441" s="348">
        <v>37438</v>
      </c>
      <c r="B1441" s="348" t="s">
        <v>34324</v>
      </c>
      <c r="C1441" s="348" t="s">
        <v>27666</v>
      </c>
      <c r="D1441" s="348" t="s">
        <v>27668</v>
      </c>
      <c r="E1441" s="372">
        <v>226.42</v>
      </c>
    </row>
    <row r="1442" spans="1:5" x14ac:dyDescent="0.2">
      <c r="A1442" s="348">
        <v>37439</v>
      </c>
      <c r="B1442" s="348" t="s">
        <v>34325</v>
      </c>
      <c r="C1442" s="348" t="s">
        <v>27666</v>
      </c>
      <c r="D1442" s="348" t="s">
        <v>27668</v>
      </c>
      <c r="E1442" s="373">
        <v>1480.37</v>
      </c>
    </row>
    <row r="1443" spans="1:5" x14ac:dyDescent="0.2">
      <c r="A1443" s="348">
        <v>37435</v>
      </c>
      <c r="B1443" s="348" t="s">
        <v>34326</v>
      </c>
      <c r="C1443" s="348" t="s">
        <v>27666</v>
      </c>
      <c r="D1443" s="348" t="s">
        <v>27668</v>
      </c>
      <c r="E1443" s="372">
        <v>26.61</v>
      </c>
    </row>
    <row r="1444" spans="1:5" x14ac:dyDescent="0.2">
      <c r="A1444" s="348">
        <v>37436</v>
      </c>
      <c r="B1444" s="348" t="s">
        <v>34327</v>
      </c>
      <c r="C1444" s="348" t="s">
        <v>27666</v>
      </c>
      <c r="D1444" s="348" t="s">
        <v>27668</v>
      </c>
      <c r="E1444" s="372">
        <v>31.4</v>
      </c>
    </row>
    <row r="1445" spans="1:5" x14ac:dyDescent="0.2">
      <c r="A1445" s="348">
        <v>37437</v>
      </c>
      <c r="B1445" s="348" t="s">
        <v>34328</v>
      </c>
      <c r="C1445" s="348" t="s">
        <v>27666</v>
      </c>
      <c r="D1445" s="348" t="s">
        <v>27668</v>
      </c>
      <c r="E1445" s="372">
        <v>45.42</v>
      </c>
    </row>
    <row r="1446" spans="1:5" x14ac:dyDescent="0.2">
      <c r="A1446" s="348">
        <v>3473</v>
      </c>
      <c r="B1446" s="348" t="s">
        <v>34329</v>
      </c>
      <c r="C1446" s="348" t="s">
        <v>27666</v>
      </c>
      <c r="D1446" s="348" t="s">
        <v>27668</v>
      </c>
      <c r="E1446" s="372">
        <v>44.56</v>
      </c>
    </row>
    <row r="1447" spans="1:5" x14ac:dyDescent="0.2">
      <c r="A1447" s="348">
        <v>3474</v>
      </c>
      <c r="B1447" s="348" t="s">
        <v>34330</v>
      </c>
      <c r="C1447" s="348" t="s">
        <v>27666</v>
      </c>
      <c r="D1447" s="348" t="s">
        <v>27668</v>
      </c>
      <c r="E1447" s="372">
        <v>36.729999999999997</v>
      </c>
    </row>
    <row r="1448" spans="1:5" x14ac:dyDescent="0.2">
      <c r="A1448" s="348">
        <v>3450</v>
      </c>
      <c r="B1448" s="348" t="s">
        <v>34331</v>
      </c>
      <c r="C1448" s="348" t="s">
        <v>27666</v>
      </c>
      <c r="D1448" s="348" t="s">
        <v>27668</v>
      </c>
      <c r="E1448" s="372">
        <v>10.65</v>
      </c>
    </row>
    <row r="1449" spans="1:5" x14ac:dyDescent="0.2">
      <c r="A1449" s="348">
        <v>3443</v>
      </c>
      <c r="B1449" s="348" t="s">
        <v>34332</v>
      </c>
      <c r="C1449" s="348" t="s">
        <v>27666</v>
      </c>
      <c r="D1449" s="348" t="s">
        <v>27668</v>
      </c>
      <c r="E1449" s="372">
        <v>22.85</v>
      </c>
    </row>
    <row r="1450" spans="1:5" x14ac:dyDescent="0.2">
      <c r="A1450" s="348">
        <v>3453</v>
      </c>
      <c r="B1450" s="348" t="s">
        <v>34333</v>
      </c>
      <c r="C1450" s="348" t="s">
        <v>27666</v>
      </c>
      <c r="D1450" s="348" t="s">
        <v>27668</v>
      </c>
      <c r="E1450" s="372">
        <v>130.07</v>
      </c>
    </row>
    <row r="1451" spans="1:5" x14ac:dyDescent="0.2">
      <c r="A1451" s="348">
        <v>3452</v>
      </c>
      <c r="B1451" s="348" t="s">
        <v>34334</v>
      </c>
      <c r="C1451" s="348" t="s">
        <v>27666</v>
      </c>
      <c r="D1451" s="348" t="s">
        <v>27668</v>
      </c>
      <c r="E1451" s="372">
        <v>64.2</v>
      </c>
    </row>
    <row r="1452" spans="1:5" x14ac:dyDescent="0.2">
      <c r="A1452" s="348">
        <v>3451</v>
      </c>
      <c r="B1452" s="348" t="s">
        <v>34335</v>
      </c>
      <c r="C1452" s="348" t="s">
        <v>27666</v>
      </c>
      <c r="D1452" s="348" t="s">
        <v>27668</v>
      </c>
      <c r="E1452" s="372">
        <v>12.73</v>
      </c>
    </row>
    <row r="1453" spans="1:5" x14ac:dyDescent="0.2">
      <c r="A1453" s="348">
        <v>3454</v>
      </c>
      <c r="B1453" s="348" t="s">
        <v>34336</v>
      </c>
      <c r="C1453" s="348" t="s">
        <v>27666</v>
      </c>
      <c r="D1453" s="348" t="s">
        <v>27668</v>
      </c>
      <c r="E1453" s="372">
        <v>197.83</v>
      </c>
    </row>
    <row r="1454" spans="1:5" x14ac:dyDescent="0.2">
      <c r="A1454" s="348">
        <v>3458</v>
      </c>
      <c r="B1454" s="348" t="s">
        <v>34337</v>
      </c>
      <c r="C1454" s="348" t="s">
        <v>27666</v>
      </c>
      <c r="D1454" s="348" t="s">
        <v>27668</v>
      </c>
      <c r="E1454" s="372">
        <v>35.72</v>
      </c>
    </row>
    <row r="1455" spans="1:5" x14ac:dyDescent="0.2">
      <c r="A1455" s="348">
        <v>3457</v>
      </c>
      <c r="B1455" s="348" t="s">
        <v>34338</v>
      </c>
      <c r="C1455" s="348" t="s">
        <v>27666</v>
      </c>
      <c r="D1455" s="348" t="s">
        <v>27668</v>
      </c>
      <c r="E1455" s="372">
        <v>26.81</v>
      </c>
    </row>
    <row r="1456" spans="1:5" x14ac:dyDescent="0.2">
      <c r="A1456" s="348">
        <v>3455</v>
      </c>
      <c r="B1456" s="348" t="s">
        <v>34339</v>
      </c>
      <c r="C1456" s="348" t="s">
        <v>27666</v>
      </c>
      <c r="D1456" s="348" t="s">
        <v>27668</v>
      </c>
      <c r="E1456" s="372">
        <v>7.61</v>
      </c>
    </row>
    <row r="1457" spans="1:5" x14ac:dyDescent="0.2">
      <c r="A1457" s="348">
        <v>3472</v>
      </c>
      <c r="B1457" s="348" t="s">
        <v>34340</v>
      </c>
      <c r="C1457" s="348" t="s">
        <v>27666</v>
      </c>
      <c r="D1457" s="348" t="s">
        <v>27668</v>
      </c>
      <c r="E1457" s="372">
        <v>17.11</v>
      </c>
    </row>
    <row r="1458" spans="1:5" x14ac:dyDescent="0.2">
      <c r="A1458" s="348">
        <v>3470</v>
      </c>
      <c r="B1458" s="348" t="s">
        <v>34341</v>
      </c>
      <c r="C1458" s="348" t="s">
        <v>27666</v>
      </c>
      <c r="D1458" s="348" t="s">
        <v>27668</v>
      </c>
      <c r="E1458" s="372">
        <v>99.74</v>
      </c>
    </row>
    <row r="1459" spans="1:5" x14ac:dyDescent="0.2">
      <c r="A1459" s="348">
        <v>3471</v>
      </c>
      <c r="B1459" s="348" t="s">
        <v>34342</v>
      </c>
      <c r="C1459" s="348" t="s">
        <v>27666</v>
      </c>
      <c r="D1459" s="348" t="s">
        <v>27668</v>
      </c>
      <c r="E1459" s="372">
        <v>54.8</v>
      </c>
    </row>
    <row r="1460" spans="1:5" x14ac:dyDescent="0.2">
      <c r="A1460" s="348">
        <v>3456</v>
      </c>
      <c r="B1460" s="348" t="s">
        <v>34343</v>
      </c>
      <c r="C1460" s="348" t="s">
        <v>27666</v>
      </c>
      <c r="D1460" s="348" t="s">
        <v>27668</v>
      </c>
      <c r="E1460" s="372">
        <v>11.39</v>
      </c>
    </row>
    <row r="1461" spans="1:5" x14ac:dyDescent="0.2">
      <c r="A1461" s="348">
        <v>3459</v>
      </c>
      <c r="B1461" s="348" t="s">
        <v>34344</v>
      </c>
      <c r="C1461" s="348" t="s">
        <v>27666</v>
      </c>
      <c r="D1461" s="348" t="s">
        <v>27668</v>
      </c>
      <c r="E1461" s="372">
        <v>140.68</v>
      </c>
    </row>
    <row r="1462" spans="1:5" x14ac:dyDescent="0.2">
      <c r="A1462" s="348">
        <v>3469</v>
      </c>
      <c r="B1462" s="348" t="s">
        <v>34345</v>
      </c>
      <c r="C1462" s="348" t="s">
        <v>27666</v>
      </c>
      <c r="D1462" s="348" t="s">
        <v>27668</v>
      </c>
      <c r="E1462" s="372">
        <v>267.54000000000002</v>
      </c>
    </row>
    <row r="1463" spans="1:5" x14ac:dyDescent="0.2">
      <c r="A1463" s="348">
        <v>3460</v>
      </c>
      <c r="B1463" s="348" t="s">
        <v>34346</v>
      </c>
      <c r="C1463" s="348" t="s">
        <v>27666</v>
      </c>
      <c r="D1463" s="348" t="s">
        <v>27668</v>
      </c>
      <c r="E1463" s="372">
        <v>390.37</v>
      </c>
    </row>
    <row r="1464" spans="1:5" x14ac:dyDescent="0.2">
      <c r="A1464" s="348">
        <v>3461</v>
      </c>
      <c r="B1464" s="348" t="s">
        <v>34347</v>
      </c>
      <c r="C1464" s="348" t="s">
        <v>27666</v>
      </c>
      <c r="D1464" s="348" t="s">
        <v>27668</v>
      </c>
      <c r="E1464" s="372">
        <v>997.77</v>
      </c>
    </row>
    <row r="1465" spans="1:5" x14ac:dyDescent="0.2">
      <c r="A1465" s="348">
        <v>37433</v>
      </c>
      <c r="B1465" s="348" t="s">
        <v>34348</v>
      </c>
      <c r="C1465" s="348" t="s">
        <v>27666</v>
      </c>
      <c r="D1465" s="348" t="s">
        <v>27668</v>
      </c>
      <c r="E1465" s="372">
        <v>226.42</v>
      </c>
    </row>
    <row r="1466" spans="1:5" x14ac:dyDescent="0.2">
      <c r="A1466" s="348">
        <v>37430</v>
      </c>
      <c r="B1466" s="348" t="s">
        <v>34349</v>
      </c>
      <c r="C1466" s="348" t="s">
        <v>27666</v>
      </c>
      <c r="D1466" s="348" t="s">
        <v>27668</v>
      </c>
      <c r="E1466" s="372">
        <v>28.37</v>
      </c>
    </row>
    <row r="1467" spans="1:5" x14ac:dyDescent="0.2">
      <c r="A1467" s="348">
        <v>37434</v>
      </c>
      <c r="B1467" s="348" t="s">
        <v>34350</v>
      </c>
      <c r="C1467" s="348" t="s">
        <v>27666</v>
      </c>
      <c r="D1467" s="348" t="s">
        <v>27668</v>
      </c>
      <c r="E1467" s="373">
        <v>2111.1999999999998</v>
      </c>
    </row>
    <row r="1468" spans="1:5" x14ac:dyDescent="0.2">
      <c r="A1468" s="348">
        <v>37431</v>
      </c>
      <c r="B1468" s="348" t="s">
        <v>34351</v>
      </c>
      <c r="C1468" s="348" t="s">
        <v>27666</v>
      </c>
      <c r="D1468" s="348" t="s">
        <v>27668</v>
      </c>
      <c r="E1468" s="372">
        <v>38.49</v>
      </c>
    </row>
    <row r="1469" spans="1:5" x14ac:dyDescent="0.2">
      <c r="A1469" s="348">
        <v>37432</v>
      </c>
      <c r="B1469" s="348" t="s">
        <v>34352</v>
      </c>
      <c r="C1469" s="348" t="s">
        <v>27666</v>
      </c>
      <c r="D1469" s="348" t="s">
        <v>27668</v>
      </c>
      <c r="E1469" s="372">
        <v>71</v>
      </c>
    </row>
    <row r="1470" spans="1:5" x14ac:dyDescent="0.2">
      <c r="A1470" s="348">
        <v>37413</v>
      </c>
      <c r="B1470" s="348" t="s">
        <v>34353</v>
      </c>
      <c r="C1470" s="348" t="s">
        <v>27666</v>
      </c>
      <c r="D1470" s="348" t="s">
        <v>27668</v>
      </c>
      <c r="E1470" s="372">
        <v>3.53</v>
      </c>
    </row>
    <row r="1471" spans="1:5" x14ac:dyDescent="0.2">
      <c r="A1471" s="348">
        <v>37414</v>
      </c>
      <c r="B1471" s="348" t="s">
        <v>34354</v>
      </c>
      <c r="C1471" s="348" t="s">
        <v>27666</v>
      </c>
      <c r="D1471" s="348" t="s">
        <v>27668</v>
      </c>
      <c r="E1471" s="372">
        <v>4</v>
      </c>
    </row>
    <row r="1472" spans="1:5" x14ac:dyDescent="0.2">
      <c r="A1472" s="348">
        <v>37415</v>
      </c>
      <c r="B1472" s="348" t="s">
        <v>34355</v>
      </c>
      <c r="C1472" s="348" t="s">
        <v>27666</v>
      </c>
      <c r="D1472" s="348" t="s">
        <v>27668</v>
      </c>
      <c r="E1472" s="372">
        <v>7.28</v>
      </c>
    </row>
    <row r="1473" spans="1:5" x14ac:dyDescent="0.2">
      <c r="A1473" s="348">
        <v>37416</v>
      </c>
      <c r="B1473" s="348" t="s">
        <v>34356</v>
      </c>
      <c r="C1473" s="348" t="s">
        <v>27666</v>
      </c>
      <c r="D1473" s="348" t="s">
        <v>27668</v>
      </c>
      <c r="E1473" s="372">
        <v>3.3</v>
      </c>
    </row>
    <row r="1474" spans="1:5" x14ac:dyDescent="0.2">
      <c r="A1474" s="348">
        <v>37417</v>
      </c>
      <c r="B1474" s="348" t="s">
        <v>34357</v>
      </c>
      <c r="C1474" s="348" t="s">
        <v>27666</v>
      </c>
      <c r="D1474" s="348" t="s">
        <v>27668</v>
      </c>
      <c r="E1474" s="372">
        <v>4.74</v>
      </c>
    </row>
    <row r="1475" spans="1:5" x14ac:dyDescent="0.2">
      <c r="A1475" s="348">
        <v>43590</v>
      </c>
      <c r="B1475" s="348" t="s">
        <v>34358</v>
      </c>
      <c r="C1475" s="348" t="s">
        <v>27666</v>
      </c>
      <c r="D1475" s="348" t="s">
        <v>27667</v>
      </c>
      <c r="E1475" s="372">
        <v>148.16999999999999</v>
      </c>
    </row>
    <row r="1476" spans="1:5" x14ac:dyDescent="0.2">
      <c r="A1476" s="348">
        <v>43589</v>
      </c>
      <c r="B1476" s="348" t="s">
        <v>34359</v>
      </c>
      <c r="C1476" s="348" t="s">
        <v>27666</v>
      </c>
      <c r="D1476" s="348" t="s">
        <v>27667</v>
      </c>
      <c r="E1476" s="372">
        <v>26.81</v>
      </c>
    </row>
    <row r="1477" spans="1:5" x14ac:dyDescent="0.2">
      <c r="A1477" s="348">
        <v>34519</v>
      </c>
      <c r="B1477" s="348" t="s">
        <v>34360</v>
      </c>
      <c r="C1477" s="348" t="s">
        <v>27666</v>
      </c>
      <c r="D1477" s="348" t="s">
        <v>27668</v>
      </c>
      <c r="E1477" s="372">
        <v>80.41</v>
      </c>
    </row>
    <row r="1478" spans="1:5" x14ac:dyDescent="0.2">
      <c r="A1478" s="348">
        <v>1649</v>
      </c>
      <c r="B1478" s="348" t="s">
        <v>34361</v>
      </c>
      <c r="C1478" s="348" t="s">
        <v>27666</v>
      </c>
      <c r="D1478" s="348" t="s">
        <v>27668</v>
      </c>
      <c r="E1478" s="372">
        <v>84.23</v>
      </c>
    </row>
    <row r="1479" spans="1:5" x14ac:dyDescent="0.2">
      <c r="A1479" s="348">
        <v>1653</v>
      </c>
      <c r="B1479" s="348" t="s">
        <v>34362</v>
      </c>
      <c r="C1479" s="348" t="s">
        <v>27666</v>
      </c>
      <c r="D1479" s="348" t="s">
        <v>27668</v>
      </c>
      <c r="E1479" s="372">
        <v>65.98</v>
      </c>
    </row>
    <row r="1480" spans="1:5" x14ac:dyDescent="0.2">
      <c r="A1480" s="348">
        <v>1647</v>
      </c>
      <c r="B1480" s="348" t="s">
        <v>34363</v>
      </c>
      <c r="C1480" s="348" t="s">
        <v>27666</v>
      </c>
      <c r="D1480" s="348" t="s">
        <v>27668</v>
      </c>
      <c r="E1480" s="372">
        <v>23.63</v>
      </c>
    </row>
    <row r="1481" spans="1:5" x14ac:dyDescent="0.2">
      <c r="A1481" s="348">
        <v>1648</v>
      </c>
      <c r="B1481" s="348" t="s">
        <v>34364</v>
      </c>
      <c r="C1481" s="348" t="s">
        <v>27666</v>
      </c>
      <c r="D1481" s="348" t="s">
        <v>27668</v>
      </c>
      <c r="E1481" s="372">
        <v>45.37</v>
      </c>
    </row>
    <row r="1482" spans="1:5" x14ac:dyDescent="0.2">
      <c r="A1482" s="348">
        <v>1651</v>
      </c>
      <c r="B1482" s="348" t="s">
        <v>34365</v>
      </c>
      <c r="C1482" s="348" t="s">
        <v>27666</v>
      </c>
      <c r="D1482" s="348" t="s">
        <v>27668</v>
      </c>
      <c r="E1482" s="372">
        <v>210.46</v>
      </c>
    </row>
    <row r="1483" spans="1:5" x14ac:dyDescent="0.2">
      <c r="A1483" s="348">
        <v>1650</v>
      </c>
      <c r="B1483" s="348" t="s">
        <v>34366</v>
      </c>
      <c r="C1483" s="348" t="s">
        <v>27666</v>
      </c>
      <c r="D1483" s="348" t="s">
        <v>27668</v>
      </c>
      <c r="E1483" s="372">
        <v>116.33</v>
      </c>
    </row>
    <row r="1484" spans="1:5" x14ac:dyDescent="0.2">
      <c r="A1484" s="348">
        <v>1654</v>
      </c>
      <c r="B1484" s="348" t="s">
        <v>34367</v>
      </c>
      <c r="C1484" s="348" t="s">
        <v>27666</v>
      </c>
      <c r="D1484" s="348" t="s">
        <v>27668</v>
      </c>
      <c r="E1484" s="372">
        <v>32.43</v>
      </c>
    </row>
    <row r="1485" spans="1:5" x14ac:dyDescent="0.2">
      <c r="A1485" s="348">
        <v>1652</v>
      </c>
      <c r="B1485" s="348" t="s">
        <v>1038</v>
      </c>
      <c r="C1485" s="348" t="s">
        <v>27666</v>
      </c>
      <c r="D1485" s="348" t="s">
        <v>27668</v>
      </c>
      <c r="E1485" s="372">
        <v>302.06</v>
      </c>
    </row>
    <row r="1486" spans="1:5" x14ac:dyDescent="0.2">
      <c r="A1486" s="348">
        <v>10510</v>
      </c>
      <c r="B1486" s="348" t="s">
        <v>34368</v>
      </c>
      <c r="C1486" s="348" t="s">
        <v>27666</v>
      </c>
      <c r="D1486" s="348" t="s">
        <v>27668</v>
      </c>
      <c r="E1486" s="372">
        <v>140.5</v>
      </c>
    </row>
    <row r="1487" spans="1:5" x14ac:dyDescent="0.2">
      <c r="A1487" s="348">
        <v>1747</v>
      </c>
      <c r="B1487" s="348" t="s">
        <v>34369</v>
      </c>
      <c r="C1487" s="348" t="s">
        <v>27666</v>
      </c>
      <c r="D1487" s="348" t="s">
        <v>27667</v>
      </c>
      <c r="E1487" s="372">
        <v>215.29</v>
      </c>
    </row>
    <row r="1488" spans="1:5" x14ac:dyDescent="0.2">
      <c r="A1488" s="348">
        <v>1744</v>
      </c>
      <c r="B1488" s="348" t="s">
        <v>34370</v>
      </c>
      <c r="C1488" s="348" t="s">
        <v>27666</v>
      </c>
      <c r="D1488" s="348" t="s">
        <v>27667</v>
      </c>
      <c r="E1488" s="372">
        <v>149.12</v>
      </c>
    </row>
    <row r="1489" spans="1:5" x14ac:dyDescent="0.2">
      <c r="A1489" s="348">
        <v>1743</v>
      </c>
      <c r="B1489" s="348" t="s">
        <v>34371</v>
      </c>
      <c r="C1489" s="348" t="s">
        <v>27666</v>
      </c>
      <c r="D1489" s="348" t="s">
        <v>27667</v>
      </c>
      <c r="E1489" s="372">
        <v>195.82</v>
      </c>
    </row>
    <row r="1490" spans="1:5" x14ac:dyDescent="0.2">
      <c r="A1490" s="348">
        <v>39640</v>
      </c>
      <c r="B1490" s="348" t="s">
        <v>34372</v>
      </c>
      <c r="C1490" s="348" t="s">
        <v>27666</v>
      </c>
      <c r="D1490" s="348" t="s">
        <v>27667</v>
      </c>
      <c r="E1490" s="372">
        <v>11.53</v>
      </c>
    </row>
    <row r="1491" spans="1:5" x14ac:dyDescent="0.2">
      <c r="A1491" s="348">
        <v>7216</v>
      </c>
      <c r="B1491" s="348" t="s">
        <v>34373</v>
      </c>
      <c r="C1491" s="348" t="s">
        <v>27666</v>
      </c>
      <c r="D1491" s="348" t="s">
        <v>27667</v>
      </c>
      <c r="E1491" s="372">
        <v>61.92</v>
      </c>
    </row>
    <row r="1492" spans="1:5" x14ac:dyDescent="0.2">
      <c r="A1492" s="348">
        <v>20235</v>
      </c>
      <c r="B1492" s="348" t="s">
        <v>34374</v>
      </c>
      <c r="C1492" s="348" t="s">
        <v>27666</v>
      </c>
      <c r="D1492" s="348" t="s">
        <v>27667</v>
      </c>
      <c r="E1492" s="372">
        <v>49.78</v>
      </c>
    </row>
    <row r="1493" spans="1:5" x14ac:dyDescent="0.2">
      <c r="A1493" s="348">
        <v>7181</v>
      </c>
      <c r="B1493" s="348" t="s">
        <v>34375</v>
      </c>
      <c r="C1493" s="348" t="s">
        <v>27666</v>
      </c>
      <c r="D1493" s="348" t="s">
        <v>27667</v>
      </c>
      <c r="E1493" s="372">
        <v>2.2000000000000002</v>
      </c>
    </row>
    <row r="1494" spans="1:5" x14ac:dyDescent="0.2">
      <c r="A1494" s="348">
        <v>40742</v>
      </c>
      <c r="B1494" s="348" t="s">
        <v>34376</v>
      </c>
      <c r="C1494" s="348" t="s">
        <v>27666</v>
      </c>
      <c r="D1494" s="348" t="s">
        <v>27667</v>
      </c>
      <c r="E1494" s="372">
        <v>10.43</v>
      </c>
    </row>
    <row r="1495" spans="1:5" x14ac:dyDescent="0.2">
      <c r="A1495" s="348">
        <v>7214</v>
      </c>
      <c r="B1495" s="348" t="s">
        <v>34377</v>
      </c>
      <c r="C1495" s="348" t="s">
        <v>27666</v>
      </c>
      <c r="D1495" s="348" t="s">
        <v>27667</v>
      </c>
      <c r="E1495" s="372">
        <v>60.47</v>
      </c>
    </row>
    <row r="1496" spans="1:5" x14ac:dyDescent="0.2">
      <c r="A1496" s="348">
        <v>7219</v>
      </c>
      <c r="B1496" s="348" t="s">
        <v>34378</v>
      </c>
      <c r="C1496" s="348" t="s">
        <v>27666</v>
      </c>
      <c r="D1496" s="348" t="s">
        <v>27667</v>
      </c>
      <c r="E1496" s="372">
        <v>53.63</v>
      </c>
    </row>
    <row r="1497" spans="1:5" x14ac:dyDescent="0.2">
      <c r="A1497" s="348">
        <v>37971</v>
      </c>
      <c r="B1497" s="348" t="s">
        <v>34379</v>
      </c>
      <c r="C1497" s="348" t="s">
        <v>27666</v>
      </c>
      <c r="D1497" s="348" t="s">
        <v>27667</v>
      </c>
      <c r="E1497" s="372">
        <v>5.43</v>
      </c>
    </row>
    <row r="1498" spans="1:5" x14ac:dyDescent="0.2">
      <c r="A1498" s="348">
        <v>37972</v>
      </c>
      <c r="B1498" s="348" t="s">
        <v>34380</v>
      </c>
      <c r="C1498" s="348" t="s">
        <v>27666</v>
      </c>
      <c r="D1498" s="348" t="s">
        <v>27667</v>
      </c>
      <c r="E1498" s="372">
        <v>7.71</v>
      </c>
    </row>
    <row r="1499" spans="1:5" x14ac:dyDescent="0.2">
      <c r="A1499" s="348">
        <v>37973</v>
      </c>
      <c r="B1499" s="348" t="s">
        <v>34381</v>
      </c>
      <c r="C1499" s="348" t="s">
        <v>27666</v>
      </c>
      <c r="D1499" s="348" t="s">
        <v>27667</v>
      </c>
      <c r="E1499" s="372">
        <v>14.48</v>
      </c>
    </row>
    <row r="1500" spans="1:5" x14ac:dyDescent="0.2">
      <c r="A1500" s="348">
        <v>1926</v>
      </c>
      <c r="B1500" s="348" t="s">
        <v>34382</v>
      </c>
      <c r="C1500" s="348" t="s">
        <v>27666</v>
      </c>
      <c r="D1500" s="348" t="s">
        <v>27667</v>
      </c>
      <c r="E1500" s="372">
        <v>3.14</v>
      </c>
    </row>
    <row r="1501" spans="1:5" x14ac:dyDescent="0.2">
      <c r="A1501" s="348">
        <v>1927</v>
      </c>
      <c r="B1501" s="348" t="s">
        <v>34383</v>
      </c>
      <c r="C1501" s="348" t="s">
        <v>27666</v>
      </c>
      <c r="D1501" s="348" t="s">
        <v>27667</v>
      </c>
      <c r="E1501" s="372">
        <v>3.53</v>
      </c>
    </row>
    <row r="1502" spans="1:5" x14ac:dyDescent="0.2">
      <c r="A1502" s="348">
        <v>1923</v>
      </c>
      <c r="B1502" s="348" t="s">
        <v>34384</v>
      </c>
      <c r="C1502" s="348" t="s">
        <v>27666</v>
      </c>
      <c r="D1502" s="348" t="s">
        <v>27667</v>
      </c>
      <c r="E1502" s="372">
        <v>6.42</v>
      </c>
    </row>
    <row r="1503" spans="1:5" x14ac:dyDescent="0.2">
      <c r="A1503" s="348">
        <v>1929</v>
      </c>
      <c r="B1503" s="348" t="s">
        <v>34385</v>
      </c>
      <c r="C1503" s="348" t="s">
        <v>27666</v>
      </c>
      <c r="D1503" s="348" t="s">
        <v>27667</v>
      </c>
      <c r="E1503" s="372">
        <v>7.79</v>
      </c>
    </row>
    <row r="1504" spans="1:5" x14ac:dyDescent="0.2">
      <c r="A1504" s="348">
        <v>1930</v>
      </c>
      <c r="B1504" s="348" t="s">
        <v>34386</v>
      </c>
      <c r="C1504" s="348" t="s">
        <v>27666</v>
      </c>
      <c r="D1504" s="348" t="s">
        <v>27667</v>
      </c>
      <c r="E1504" s="372">
        <v>13.33</v>
      </c>
    </row>
    <row r="1505" spans="1:5" x14ac:dyDescent="0.2">
      <c r="A1505" s="348">
        <v>1924</v>
      </c>
      <c r="B1505" s="348" t="s">
        <v>34387</v>
      </c>
      <c r="C1505" s="348" t="s">
        <v>27666</v>
      </c>
      <c r="D1505" s="348" t="s">
        <v>27667</v>
      </c>
      <c r="E1505" s="372">
        <v>21.52</v>
      </c>
    </row>
    <row r="1506" spans="1:5" x14ac:dyDescent="0.2">
      <c r="A1506" s="348">
        <v>1922</v>
      </c>
      <c r="B1506" s="348" t="s">
        <v>34388</v>
      </c>
      <c r="C1506" s="348" t="s">
        <v>27666</v>
      </c>
      <c r="D1506" s="348" t="s">
        <v>27667</v>
      </c>
      <c r="E1506" s="372">
        <v>44.5</v>
      </c>
    </row>
    <row r="1507" spans="1:5" x14ac:dyDescent="0.2">
      <c r="A1507" s="348">
        <v>1953</v>
      </c>
      <c r="B1507" s="348" t="s">
        <v>34389</v>
      </c>
      <c r="C1507" s="348" t="s">
        <v>27666</v>
      </c>
      <c r="D1507" s="348" t="s">
        <v>27667</v>
      </c>
      <c r="E1507" s="372">
        <v>54.32</v>
      </c>
    </row>
    <row r="1508" spans="1:5" x14ac:dyDescent="0.2">
      <c r="A1508" s="348">
        <v>1962</v>
      </c>
      <c r="B1508" s="348" t="s">
        <v>34390</v>
      </c>
      <c r="C1508" s="348" t="s">
        <v>27666</v>
      </c>
      <c r="D1508" s="348" t="s">
        <v>27667</v>
      </c>
      <c r="E1508" s="372">
        <v>263.91000000000003</v>
      </c>
    </row>
    <row r="1509" spans="1:5" x14ac:dyDescent="0.2">
      <c r="A1509" s="348">
        <v>1955</v>
      </c>
      <c r="B1509" s="348" t="s">
        <v>34391</v>
      </c>
      <c r="C1509" s="348" t="s">
        <v>27666</v>
      </c>
      <c r="D1509" s="348" t="s">
        <v>27667</v>
      </c>
      <c r="E1509" s="372">
        <v>3.04</v>
      </c>
    </row>
    <row r="1510" spans="1:5" x14ac:dyDescent="0.2">
      <c r="A1510" s="348">
        <v>1956</v>
      </c>
      <c r="B1510" s="348" t="s">
        <v>34392</v>
      </c>
      <c r="C1510" s="348" t="s">
        <v>27666</v>
      </c>
      <c r="D1510" s="348" t="s">
        <v>27667</v>
      </c>
      <c r="E1510" s="372">
        <v>4.29</v>
      </c>
    </row>
    <row r="1511" spans="1:5" x14ac:dyDescent="0.2">
      <c r="A1511" s="348">
        <v>1957</v>
      </c>
      <c r="B1511" s="348" t="s">
        <v>34393</v>
      </c>
      <c r="C1511" s="348" t="s">
        <v>27666</v>
      </c>
      <c r="D1511" s="348" t="s">
        <v>27667</v>
      </c>
      <c r="E1511" s="372">
        <v>9.2799999999999994</v>
      </c>
    </row>
    <row r="1512" spans="1:5" x14ac:dyDescent="0.2">
      <c r="A1512" s="348">
        <v>1958</v>
      </c>
      <c r="B1512" s="348" t="s">
        <v>34394</v>
      </c>
      <c r="C1512" s="348" t="s">
        <v>27666</v>
      </c>
      <c r="D1512" s="348" t="s">
        <v>27667</v>
      </c>
      <c r="E1512" s="372">
        <v>17.28</v>
      </c>
    </row>
    <row r="1513" spans="1:5" x14ac:dyDescent="0.2">
      <c r="A1513" s="348">
        <v>1959</v>
      </c>
      <c r="B1513" s="348" t="s">
        <v>34395</v>
      </c>
      <c r="C1513" s="348" t="s">
        <v>27666</v>
      </c>
      <c r="D1513" s="348" t="s">
        <v>27667</v>
      </c>
      <c r="E1513" s="372">
        <v>18.75</v>
      </c>
    </row>
    <row r="1514" spans="1:5" x14ac:dyDescent="0.2">
      <c r="A1514" s="348">
        <v>1925</v>
      </c>
      <c r="B1514" s="348" t="s">
        <v>34396</v>
      </c>
      <c r="C1514" s="348" t="s">
        <v>27666</v>
      </c>
      <c r="D1514" s="348" t="s">
        <v>27667</v>
      </c>
      <c r="E1514" s="372">
        <v>49.01</v>
      </c>
    </row>
    <row r="1515" spans="1:5" x14ac:dyDescent="0.2">
      <c r="A1515" s="348">
        <v>1960</v>
      </c>
      <c r="B1515" s="348" t="s">
        <v>34397</v>
      </c>
      <c r="C1515" s="348" t="s">
        <v>27666</v>
      </c>
      <c r="D1515" s="348" t="s">
        <v>27667</v>
      </c>
      <c r="E1515" s="372">
        <v>75.260000000000005</v>
      </c>
    </row>
    <row r="1516" spans="1:5" x14ac:dyDescent="0.2">
      <c r="A1516" s="348">
        <v>1961</v>
      </c>
      <c r="B1516" s="348" t="s">
        <v>34398</v>
      </c>
      <c r="C1516" s="348" t="s">
        <v>27666</v>
      </c>
      <c r="D1516" s="348" t="s">
        <v>27667</v>
      </c>
      <c r="E1516" s="372">
        <v>96.41</v>
      </c>
    </row>
    <row r="1517" spans="1:5" x14ac:dyDescent="0.2">
      <c r="A1517" s="348">
        <v>38423</v>
      </c>
      <c r="B1517" s="348" t="s">
        <v>34399</v>
      </c>
      <c r="C1517" s="348" t="s">
        <v>27666</v>
      </c>
      <c r="D1517" s="348" t="s">
        <v>27667</v>
      </c>
      <c r="E1517" s="372">
        <v>52.9</v>
      </c>
    </row>
    <row r="1518" spans="1:5" x14ac:dyDescent="0.2">
      <c r="A1518" s="348">
        <v>39866</v>
      </c>
      <c r="B1518" s="348" t="s">
        <v>34400</v>
      </c>
      <c r="C1518" s="348" t="s">
        <v>27666</v>
      </c>
      <c r="D1518" s="348" t="s">
        <v>27668</v>
      </c>
      <c r="E1518" s="372">
        <v>16.809999999999999</v>
      </c>
    </row>
    <row r="1519" spans="1:5" x14ac:dyDescent="0.2">
      <c r="A1519" s="348">
        <v>39867</v>
      </c>
      <c r="B1519" s="348" t="s">
        <v>34401</v>
      </c>
      <c r="C1519" s="348" t="s">
        <v>27666</v>
      </c>
      <c r="D1519" s="348" t="s">
        <v>27668</v>
      </c>
      <c r="E1519" s="372">
        <v>37.380000000000003</v>
      </c>
    </row>
    <row r="1520" spans="1:5" x14ac:dyDescent="0.2">
      <c r="A1520" s="348">
        <v>39868</v>
      </c>
      <c r="B1520" s="348" t="s">
        <v>34402</v>
      </c>
      <c r="C1520" s="348" t="s">
        <v>27666</v>
      </c>
      <c r="D1520" s="348" t="s">
        <v>27668</v>
      </c>
      <c r="E1520" s="372">
        <v>67.34</v>
      </c>
    </row>
    <row r="1521" spans="1:5" x14ac:dyDescent="0.2">
      <c r="A1521" s="348">
        <v>37999</v>
      </c>
      <c r="B1521" s="348" t="s">
        <v>34403</v>
      </c>
      <c r="C1521" s="348" t="s">
        <v>27666</v>
      </c>
      <c r="D1521" s="348" t="s">
        <v>27667</v>
      </c>
      <c r="E1521" s="372">
        <v>9.16</v>
      </c>
    </row>
    <row r="1522" spans="1:5" x14ac:dyDescent="0.2">
      <c r="A1522" s="348">
        <v>38000</v>
      </c>
      <c r="B1522" s="348" t="s">
        <v>34404</v>
      </c>
      <c r="C1522" s="348" t="s">
        <v>27666</v>
      </c>
      <c r="D1522" s="348" t="s">
        <v>27667</v>
      </c>
      <c r="E1522" s="372">
        <v>10.69</v>
      </c>
    </row>
    <row r="1523" spans="1:5" x14ac:dyDescent="0.2">
      <c r="A1523" s="348">
        <v>38129</v>
      </c>
      <c r="B1523" s="348" t="s">
        <v>34405</v>
      </c>
      <c r="C1523" s="348" t="s">
        <v>27666</v>
      </c>
      <c r="D1523" s="348" t="s">
        <v>27667</v>
      </c>
      <c r="E1523" s="372">
        <v>7.08</v>
      </c>
    </row>
    <row r="1524" spans="1:5" x14ac:dyDescent="0.2">
      <c r="A1524" s="348">
        <v>38025</v>
      </c>
      <c r="B1524" s="348" t="s">
        <v>34406</v>
      </c>
      <c r="C1524" s="348" t="s">
        <v>27666</v>
      </c>
      <c r="D1524" s="348" t="s">
        <v>27667</v>
      </c>
      <c r="E1524" s="372">
        <v>9.61</v>
      </c>
    </row>
    <row r="1525" spans="1:5" x14ac:dyDescent="0.2">
      <c r="A1525" s="348">
        <v>38026</v>
      </c>
      <c r="B1525" s="348" t="s">
        <v>34407</v>
      </c>
      <c r="C1525" s="348" t="s">
        <v>27666</v>
      </c>
      <c r="D1525" s="348" t="s">
        <v>27667</v>
      </c>
      <c r="E1525" s="372">
        <v>23.72</v>
      </c>
    </row>
    <row r="1526" spans="1:5" x14ac:dyDescent="0.2">
      <c r="A1526" s="348">
        <v>1858</v>
      </c>
      <c r="B1526" s="348" t="s">
        <v>34408</v>
      </c>
      <c r="C1526" s="348" t="s">
        <v>27666</v>
      </c>
      <c r="D1526" s="348" t="s">
        <v>27667</v>
      </c>
      <c r="E1526" s="372">
        <v>81.96</v>
      </c>
    </row>
    <row r="1527" spans="1:5" x14ac:dyDescent="0.2">
      <c r="A1527" s="348">
        <v>1844</v>
      </c>
      <c r="B1527" s="348" t="s">
        <v>34409</v>
      </c>
      <c r="C1527" s="348" t="s">
        <v>27666</v>
      </c>
      <c r="D1527" s="348" t="s">
        <v>27667</v>
      </c>
      <c r="E1527" s="372">
        <v>187.71</v>
      </c>
    </row>
    <row r="1528" spans="1:5" x14ac:dyDescent="0.2">
      <c r="A1528" s="348">
        <v>1863</v>
      </c>
      <c r="B1528" s="348" t="s">
        <v>34410</v>
      </c>
      <c r="C1528" s="348" t="s">
        <v>27666</v>
      </c>
      <c r="D1528" s="348" t="s">
        <v>27667</v>
      </c>
      <c r="E1528" s="372">
        <v>87.22</v>
      </c>
    </row>
    <row r="1529" spans="1:5" x14ac:dyDescent="0.2">
      <c r="A1529" s="348">
        <v>1865</v>
      </c>
      <c r="B1529" s="348" t="s">
        <v>34411</v>
      </c>
      <c r="C1529" s="348" t="s">
        <v>27666</v>
      </c>
      <c r="D1529" s="348" t="s">
        <v>27667</v>
      </c>
      <c r="E1529" s="372">
        <v>227.26</v>
      </c>
    </row>
    <row r="1530" spans="1:5" x14ac:dyDescent="0.2">
      <c r="A1530" s="348">
        <v>36355</v>
      </c>
      <c r="B1530" s="348" t="s">
        <v>34412</v>
      </c>
      <c r="C1530" s="348" t="s">
        <v>27666</v>
      </c>
      <c r="D1530" s="348" t="s">
        <v>27668</v>
      </c>
      <c r="E1530" s="372">
        <v>9.4600000000000009</v>
      </c>
    </row>
    <row r="1531" spans="1:5" x14ac:dyDescent="0.2">
      <c r="A1531" s="348">
        <v>36356</v>
      </c>
      <c r="B1531" s="348" t="s">
        <v>34413</v>
      </c>
      <c r="C1531" s="348" t="s">
        <v>27666</v>
      </c>
      <c r="D1531" s="348" t="s">
        <v>27668</v>
      </c>
      <c r="E1531" s="372">
        <v>15.22</v>
      </c>
    </row>
    <row r="1532" spans="1:5" x14ac:dyDescent="0.2">
      <c r="A1532" s="348">
        <v>1966</v>
      </c>
      <c r="B1532" s="348" t="s">
        <v>34414</v>
      </c>
      <c r="C1532" s="348" t="s">
        <v>27666</v>
      </c>
      <c r="D1532" s="348" t="s">
        <v>27667</v>
      </c>
      <c r="E1532" s="372">
        <v>34.78</v>
      </c>
    </row>
    <row r="1533" spans="1:5" x14ac:dyDescent="0.2">
      <c r="A1533" s="348">
        <v>1933</v>
      </c>
      <c r="B1533" s="348" t="s">
        <v>34415</v>
      </c>
      <c r="C1533" s="348" t="s">
        <v>27666</v>
      </c>
      <c r="D1533" s="348" t="s">
        <v>27667</v>
      </c>
      <c r="E1533" s="372">
        <v>7.5</v>
      </c>
    </row>
    <row r="1534" spans="1:5" x14ac:dyDescent="0.2">
      <c r="A1534" s="348">
        <v>1932</v>
      </c>
      <c r="B1534" s="348" t="s">
        <v>34416</v>
      </c>
      <c r="C1534" s="348" t="s">
        <v>27666</v>
      </c>
      <c r="D1534" s="348" t="s">
        <v>27667</v>
      </c>
      <c r="E1534" s="372">
        <v>17.16</v>
      </c>
    </row>
    <row r="1535" spans="1:5" x14ac:dyDescent="0.2">
      <c r="A1535" s="348">
        <v>1951</v>
      </c>
      <c r="B1535" s="348" t="s">
        <v>34417</v>
      </c>
      <c r="C1535" s="348" t="s">
        <v>27666</v>
      </c>
      <c r="D1535" s="348" t="s">
        <v>27667</v>
      </c>
      <c r="E1535" s="372">
        <v>35.79</v>
      </c>
    </row>
    <row r="1536" spans="1:5" x14ac:dyDescent="0.2">
      <c r="A1536" s="348">
        <v>1970</v>
      </c>
      <c r="B1536" s="348" t="s">
        <v>34418</v>
      </c>
      <c r="C1536" s="348" t="s">
        <v>27666</v>
      </c>
      <c r="D1536" s="348" t="s">
        <v>27667</v>
      </c>
      <c r="E1536" s="372">
        <v>86.94</v>
      </c>
    </row>
    <row r="1537" spans="1:5" x14ac:dyDescent="0.2">
      <c r="A1537" s="348">
        <v>1967</v>
      </c>
      <c r="B1537" s="348" t="s">
        <v>34419</v>
      </c>
      <c r="C1537" s="348" t="s">
        <v>27666</v>
      </c>
      <c r="D1537" s="348" t="s">
        <v>27667</v>
      </c>
      <c r="E1537" s="372">
        <v>10.32</v>
      </c>
    </row>
    <row r="1538" spans="1:5" x14ac:dyDescent="0.2">
      <c r="A1538" s="348">
        <v>1968</v>
      </c>
      <c r="B1538" s="348" t="s">
        <v>34420</v>
      </c>
      <c r="C1538" s="348" t="s">
        <v>27666</v>
      </c>
      <c r="D1538" s="348" t="s">
        <v>27667</v>
      </c>
      <c r="E1538" s="372">
        <v>20.41</v>
      </c>
    </row>
    <row r="1539" spans="1:5" x14ac:dyDescent="0.2">
      <c r="A1539" s="348">
        <v>1969</v>
      </c>
      <c r="B1539" s="348" t="s">
        <v>34421</v>
      </c>
      <c r="C1539" s="348" t="s">
        <v>27666</v>
      </c>
      <c r="D1539" s="348" t="s">
        <v>27667</v>
      </c>
      <c r="E1539" s="372">
        <v>66.430000000000007</v>
      </c>
    </row>
    <row r="1540" spans="1:5" x14ac:dyDescent="0.2">
      <c r="A1540" s="348">
        <v>1827</v>
      </c>
      <c r="B1540" s="348" t="s">
        <v>34422</v>
      </c>
      <c r="C1540" s="348" t="s">
        <v>27666</v>
      </c>
      <c r="D1540" s="348" t="s">
        <v>27668</v>
      </c>
      <c r="E1540" s="372">
        <v>111.25</v>
      </c>
    </row>
    <row r="1541" spans="1:5" x14ac:dyDescent="0.2">
      <c r="A1541" s="348">
        <v>1831</v>
      </c>
      <c r="B1541" s="348" t="s">
        <v>34423</v>
      </c>
      <c r="C1541" s="348" t="s">
        <v>27666</v>
      </c>
      <c r="D1541" s="348" t="s">
        <v>27668</v>
      </c>
      <c r="E1541" s="372">
        <v>24.28</v>
      </c>
    </row>
    <row r="1542" spans="1:5" x14ac:dyDescent="0.2">
      <c r="A1542" s="348">
        <v>1825</v>
      </c>
      <c r="B1542" s="348" t="s">
        <v>34424</v>
      </c>
      <c r="C1542" s="348" t="s">
        <v>27666</v>
      </c>
      <c r="D1542" s="348" t="s">
        <v>27668</v>
      </c>
      <c r="E1542" s="372">
        <v>59.94</v>
      </c>
    </row>
    <row r="1543" spans="1:5" x14ac:dyDescent="0.2">
      <c r="A1543" s="348">
        <v>1828</v>
      </c>
      <c r="B1543" s="348" t="s">
        <v>34425</v>
      </c>
      <c r="C1543" s="348" t="s">
        <v>27666</v>
      </c>
      <c r="D1543" s="348" t="s">
        <v>27668</v>
      </c>
      <c r="E1543" s="372">
        <v>135.76</v>
      </c>
    </row>
    <row r="1544" spans="1:5" x14ac:dyDescent="0.2">
      <c r="A1544" s="348">
        <v>1845</v>
      </c>
      <c r="B1544" s="348" t="s">
        <v>34426</v>
      </c>
      <c r="C1544" s="348" t="s">
        <v>27666</v>
      </c>
      <c r="D1544" s="348" t="s">
        <v>27668</v>
      </c>
      <c r="E1544" s="372">
        <v>30.43</v>
      </c>
    </row>
    <row r="1545" spans="1:5" x14ac:dyDescent="0.2">
      <c r="A1545" s="348">
        <v>1824</v>
      </c>
      <c r="B1545" s="348" t="s">
        <v>34427</v>
      </c>
      <c r="C1545" s="348" t="s">
        <v>27666</v>
      </c>
      <c r="D1545" s="348" t="s">
        <v>27668</v>
      </c>
      <c r="E1545" s="372">
        <v>71.849999999999994</v>
      </c>
    </row>
    <row r="1546" spans="1:5" x14ac:dyDescent="0.2">
      <c r="A1546" s="348">
        <v>1940</v>
      </c>
      <c r="B1546" s="348" t="s">
        <v>34428</v>
      </c>
      <c r="C1546" s="348" t="s">
        <v>27666</v>
      </c>
      <c r="D1546" s="348" t="s">
        <v>27667</v>
      </c>
      <c r="E1546" s="372">
        <v>47.89</v>
      </c>
    </row>
    <row r="1547" spans="1:5" x14ac:dyDescent="0.2">
      <c r="A1547" s="348">
        <v>1937</v>
      </c>
      <c r="B1547" s="348" t="s">
        <v>34429</v>
      </c>
      <c r="C1547" s="348" t="s">
        <v>27666</v>
      </c>
      <c r="D1547" s="348" t="s">
        <v>27667</v>
      </c>
      <c r="E1547" s="372">
        <v>8.08</v>
      </c>
    </row>
    <row r="1548" spans="1:5" x14ac:dyDescent="0.2">
      <c r="A1548" s="348">
        <v>1939</v>
      </c>
      <c r="B1548" s="348" t="s">
        <v>34430</v>
      </c>
      <c r="C1548" s="348" t="s">
        <v>27666</v>
      </c>
      <c r="D1548" s="348" t="s">
        <v>27667</v>
      </c>
      <c r="E1548" s="372">
        <v>13.13</v>
      </c>
    </row>
    <row r="1549" spans="1:5" x14ac:dyDescent="0.2">
      <c r="A1549" s="348">
        <v>1938</v>
      </c>
      <c r="B1549" s="348" t="s">
        <v>34431</v>
      </c>
      <c r="C1549" s="348" t="s">
        <v>27666</v>
      </c>
      <c r="D1549" s="348" t="s">
        <v>27667</v>
      </c>
      <c r="E1549" s="372">
        <v>9.19</v>
      </c>
    </row>
    <row r="1550" spans="1:5" x14ac:dyDescent="0.2">
      <c r="A1550" s="348">
        <v>42693</v>
      </c>
      <c r="B1550" s="348" t="s">
        <v>34432</v>
      </c>
      <c r="C1550" s="348" t="s">
        <v>27666</v>
      </c>
      <c r="D1550" s="348" t="s">
        <v>27667</v>
      </c>
      <c r="E1550" s="372">
        <v>638.4</v>
      </c>
    </row>
    <row r="1551" spans="1:5" x14ac:dyDescent="0.2">
      <c r="A1551" s="348">
        <v>42695</v>
      </c>
      <c r="B1551" s="348" t="s">
        <v>34433</v>
      </c>
      <c r="C1551" s="348" t="s">
        <v>27666</v>
      </c>
      <c r="D1551" s="348" t="s">
        <v>27667</v>
      </c>
      <c r="E1551" s="372">
        <v>446.02</v>
      </c>
    </row>
    <row r="1552" spans="1:5" x14ac:dyDescent="0.2">
      <c r="A1552" s="348">
        <v>42694</v>
      </c>
      <c r="B1552" s="348" t="s">
        <v>34434</v>
      </c>
      <c r="C1552" s="348" t="s">
        <v>27666</v>
      </c>
      <c r="D1552" s="348" t="s">
        <v>27667</v>
      </c>
      <c r="E1552" s="372">
        <v>854.32</v>
      </c>
    </row>
    <row r="1553" spans="1:5" x14ac:dyDescent="0.2">
      <c r="A1553" s="348">
        <v>20097</v>
      </c>
      <c r="B1553" s="348" t="s">
        <v>34435</v>
      </c>
      <c r="C1553" s="348" t="s">
        <v>27666</v>
      </c>
      <c r="D1553" s="348" t="s">
        <v>27667</v>
      </c>
      <c r="E1553" s="372">
        <v>37.04</v>
      </c>
    </row>
    <row r="1554" spans="1:5" x14ac:dyDescent="0.2">
      <c r="A1554" s="348">
        <v>20098</v>
      </c>
      <c r="B1554" s="348" t="s">
        <v>34436</v>
      </c>
      <c r="C1554" s="348" t="s">
        <v>27666</v>
      </c>
      <c r="D1554" s="348" t="s">
        <v>27667</v>
      </c>
      <c r="E1554" s="372">
        <v>151.38999999999999</v>
      </c>
    </row>
    <row r="1555" spans="1:5" x14ac:dyDescent="0.2">
      <c r="A1555" s="348">
        <v>20096</v>
      </c>
      <c r="B1555" s="348" t="s">
        <v>34437</v>
      </c>
      <c r="C1555" s="348" t="s">
        <v>27666</v>
      </c>
      <c r="D1555" s="348" t="s">
        <v>27667</v>
      </c>
      <c r="E1555" s="372">
        <v>38.340000000000003</v>
      </c>
    </row>
    <row r="1556" spans="1:5" x14ac:dyDescent="0.2">
      <c r="A1556" s="348">
        <v>1880</v>
      </c>
      <c r="B1556" s="348" t="s">
        <v>34438</v>
      </c>
      <c r="C1556" s="348" t="s">
        <v>27666</v>
      </c>
      <c r="D1556" s="348" t="s">
        <v>27667</v>
      </c>
      <c r="E1556" s="372">
        <v>3.48</v>
      </c>
    </row>
    <row r="1557" spans="1:5" x14ac:dyDescent="0.2">
      <c r="A1557" s="348">
        <v>39274</v>
      </c>
      <c r="B1557" s="348" t="s">
        <v>34439</v>
      </c>
      <c r="C1557" s="348" t="s">
        <v>27666</v>
      </c>
      <c r="D1557" s="348" t="s">
        <v>27667</v>
      </c>
      <c r="E1557" s="372">
        <v>2.7</v>
      </c>
    </row>
    <row r="1558" spans="1:5" x14ac:dyDescent="0.2">
      <c r="A1558" s="348">
        <v>2628</v>
      </c>
      <c r="B1558" s="348" t="s">
        <v>34440</v>
      </c>
      <c r="C1558" s="348" t="s">
        <v>27666</v>
      </c>
      <c r="D1558" s="348" t="s">
        <v>27667</v>
      </c>
      <c r="E1558" s="372">
        <v>215.39</v>
      </c>
    </row>
    <row r="1559" spans="1:5" x14ac:dyDescent="0.2">
      <c r="A1559" s="348">
        <v>2622</v>
      </c>
      <c r="B1559" s="348" t="s">
        <v>34441</v>
      </c>
      <c r="C1559" s="348" t="s">
        <v>27666</v>
      </c>
      <c r="D1559" s="348" t="s">
        <v>27667</v>
      </c>
      <c r="E1559" s="372">
        <v>5.1100000000000003</v>
      </c>
    </row>
    <row r="1560" spans="1:5" x14ac:dyDescent="0.2">
      <c r="A1560" s="348">
        <v>2623</v>
      </c>
      <c r="B1560" s="348" t="s">
        <v>34442</v>
      </c>
      <c r="C1560" s="348" t="s">
        <v>27666</v>
      </c>
      <c r="D1560" s="348" t="s">
        <v>27667</v>
      </c>
      <c r="E1560" s="372">
        <v>6.15</v>
      </c>
    </row>
    <row r="1561" spans="1:5" x14ac:dyDescent="0.2">
      <c r="A1561" s="348">
        <v>2624</v>
      </c>
      <c r="B1561" s="348" t="s">
        <v>34443</v>
      </c>
      <c r="C1561" s="348" t="s">
        <v>27666</v>
      </c>
      <c r="D1561" s="348" t="s">
        <v>27667</v>
      </c>
      <c r="E1561" s="372">
        <v>9.7899999999999991</v>
      </c>
    </row>
    <row r="1562" spans="1:5" x14ac:dyDescent="0.2">
      <c r="A1562" s="348">
        <v>2625</v>
      </c>
      <c r="B1562" s="348" t="s">
        <v>34444</v>
      </c>
      <c r="C1562" s="348" t="s">
        <v>27666</v>
      </c>
      <c r="D1562" s="348" t="s">
        <v>27667</v>
      </c>
      <c r="E1562" s="372">
        <v>20.67</v>
      </c>
    </row>
    <row r="1563" spans="1:5" x14ac:dyDescent="0.2">
      <c r="A1563" s="348">
        <v>2626</v>
      </c>
      <c r="B1563" s="348" t="s">
        <v>34445</v>
      </c>
      <c r="C1563" s="348" t="s">
        <v>27666</v>
      </c>
      <c r="D1563" s="348" t="s">
        <v>27667</v>
      </c>
      <c r="E1563" s="372">
        <v>30.28</v>
      </c>
    </row>
    <row r="1564" spans="1:5" x14ac:dyDescent="0.2">
      <c r="A1564" s="348">
        <v>2630</v>
      </c>
      <c r="B1564" s="348" t="s">
        <v>34446</v>
      </c>
      <c r="C1564" s="348" t="s">
        <v>27666</v>
      </c>
      <c r="D1564" s="348" t="s">
        <v>27667</v>
      </c>
      <c r="E1564" s="372">
        <v>46.06</v>
      </c>
    </row>
    <row r="1565" spans="1:5" x14ac:dyDescent="0.2">
      <c r="A1565" s="348">
        <v>2627</v>
      </c>
      <c r="B1565" s="348" t="s">
        <v>34447</v>
      </c>
      <c r="C1565" s="348" t="s">
        <v>27666</v>
      </c>
      <c r="D1565" s="348" t="s">
        <v>27667</v>
      </c>
      <c r="E1565" s="372">
        <v>81.13</v>
      </c>
    </row>
    <row r="1566" spans="1:5" x14ac:dyDescent="0.2">
      <c r="A1566" s="348">
        <v>2629</v>
      </c>
      <c r="B1566" s="348" t="s">
        <v>34448</v>
      </c>
      <c r="C1566" s="348" t="s">
        <v>27666</v>
      </c>
      <c r="D1566" s="348" t="s">
        <v>27667</v>
      </c>
      <c r="E1566" s="372">
        <v>109.73</v>
      </c>
    </row>
    <row r="1567" spans="1:5" x14ac:dyDescent="0.2">
      <c r="A1567" s="348">
        <v>12033</v>
      </c>
      <c r="B1567" s="348" t="s">
        <v>34449</v>
      </c>
      <c r="C1567" s="348" t="s">
        <v>27666</v>
      </c>
      <c r="D1567" s="348" t="s">
        <v>27667</v>
      </c>
      <c r="E1567" s="372">
        <v>11.12</v>
      </c>
    </row>
    <row r="1568" spans="1:5" x14ac:dyDescent="0.2">
      <c r="A1568" s="348">
        <v>40408</v>
      </c>
      <c r="B1568" s="348" t="s">
        <v>34450</v>
      </c>
      <c r="C1568" s="348" t="s">
        <v>27666</v>
      </c>
      <c r="D1568" s="348" t="s">
        <v>27667</v>
      </c>
      <c r="E1568" s="372">
        <v>7.31</v>
      </c>
    </row>
    <row r="1569" spans="1:5" x14ac:dyDescent="0.2">
      <c r="A1569" s="348">
        <v>40409</v>
      </c>
      <c r="B1569" s="348" t="s">
        <v>34451</v>
      </c>
      <c r="C1569" s="348" t="s">
        <v>27666</v>
      </c>
      <c r="D1569" s="348" t="s">
        <v>27667</v>
      </c>
      <c r="E1569" s="372">
        <v>2.58</v>
      </c>
    </row>
    <row r="1570" spans="1:5" x14ac:dyDescent="0.2">
      <c r="A1570" s="348">
        <v>39276</v>
      </c>
      <c r="B1570" s="348" t="s">
        <v>34452</v>
      </c>
      <c r="C1570" s="348" t="s">
        <v>27666</v>
      </c>
      <c r="D1570" s="348" t="s">
        <v>27667</v>
      </c>
      <c r="E1570" s="372">
        <v>6.59</v>
      </c>
    </row>
    <row r="1571" spans="1:5" x14ac:dyDescent="0.2">
      <c r="A1571" s="348">
        <v>39277</v>
      </c>
      <c r="B1571" s="348" t="s">
        <v>34453</v>
      </c>
      <c r="C1571" s="348" t="s">
        <v>27666</v>
      </c>
      <c r="D1571" s="348" t="s">
        <v>27667</v>
      </c>
      <c r="E1571" s="372">
        <v>17.78</v>
      </c>
    </row>
    <row r="1572" spans="1:5" x14ac:dyDescent="0.2">
      <c r="A1572" s="348">
        <v>12034</v>
      </c>
      <c r="B1572" s="348" t="s">
        <v>34454</v>
      </c>
      <c r="C1572" s="348" t="s">
        <v>27666</v>
      </c>
      <c r="D1572" s="348" t="s">
        <v>27667</v>
      </c>
      <c r="E1572" s="372">
        <v>5.04</v>
      </c>
    </row>
    <row r="1573" spans="1:5" x14ac:dyDescent="0.2">
      <c r="A1573" s="348">
        <v>39879</v>
      </c>
      <c r="B1573" s="348" t="s">
        <v>34455</v>
      </c>
      <c r="C1573" s="348" t="s">
        <v>27666</v>
      </c>
      <c r="D1573" s="348" t="s">
        <v>27668</v>
      </c>
      <c r="E1573" s="372">
        <v>4.72</v>
      </c>
    </row>
    <row r="1574" spans="1:5" x14ac:dyDescent="0.2">
      <c r="A1574" s="348">
        <v>39880</v>
      </c>
      <c r="B1574" s="348" t="s">
        <v>34456</v>
      </c>
      <c r="C1574" s="348" t="s">
        <v>27666</v>
      </c>
      <c r="D1574" s="348" t="s">
        <v>27668</v>
      </c>
      <c r="E1574" s="372">
        <v>10.46</v>
      </c>
    </row>
    <row r="1575" spans="1:5" x14ac:dyDescent="0.2">
      <c r="A1575" s="348">
        <v>39881</v>
      </c>
      <c r="B1575" s="348" t="s">
        <v>34457</v>
      </c>
      <c r="C1575" s="348" t="s">
        <v>27666</v>
      </c>
      <c r="D1575" s="348" t="s">
        <v>27668</v>
      </c>
      <c r="E1575" s="372">
        <v>16.8</v>
      </c>
    </row>
    <row r="1576" spans="1:5" x14ac:dyDescent="0.2">
      <c r="A1576" s="348">
        <v>39882</v>
      </c>
      <c r="B1576" s="348" t="s">
        <v>34458</v>
      </c>
      <c r="C1576" s="348" t="s">
        <v>27666</v>
      </c>
      <c r="D1576" s="348" t="s">
        <v>27668</v>
      </c>
      <c r="E1576" s="372">
        <v>44.25</v>
      </c>
    </row>
    <row r="1577" spans="1:5" x14ac:dyDescent="0.2">
      <c r="A1577" s="348">
        <v>39883</v>
      </c>
      <c r="B1577" s="348" t="s">
        <v>34459</v>
      </c>
      <c r="C1577" s="348" t="s">
        <v>27666</v>
      </c>
      <c r="D1577" s="348" t="s">
        <v>27668</v>
      </c>
      <c r="E1577" s="372">
        <v>70.66</v>
      </c>
    </row>
    <row r="1578" spans="1:5" x14ac:dyDescent="0.2">
      <c r="A1578" s="348">
        <v>39884</v>
      </c>
      <c r="B1578" s="348" t="s">
        <v>34460</v>
      </c>
      <c r="C1578" s="348" t="s">
        <v>27666</v>
      </c>
      <c r="D1578" s="348" t="s">
        <v>27668</v>
      </c>
      <c r="E1578" s="372">
        <v>104.95</v>
      </c>
    </row>
    <row r="1579" spans="1:5" x14ac:dyDescent="0.2">
      <c r="A1579" s="348">
        <v>39885</v>
      </c>
      <c r="B1579" s="348" t="s">
        <v>34461</v>
      </c>
      <c r="C1579" s="348" t="s">
        <v>27666</v>
      </c>
      <c r="D1579" s="348" t="s">
        <v>27668</v>
      </c>
      <c r="E1579" s="372">
        <v>249.43</v>
      </c>
    </row>
    <row r="1580" spans="1:5" x14ac:dyDescent="0.2">
      <c r="A1580" s="348">
        <v>1777</v>
      </c>
      <c r="B1580" s="348" t="s">
        <v>34462</v>
      </c>
      <c r="C1580" s="348" t="s">
        <v>27666</v>
      </c>
      <c r="D1580" s="348" t="s">
        <v>27668</v>
      </c>
      <c r="E1580" s="372">
        <v>90.82</v>
      </c>
    </row>
    <row r="1581" spans="1:5" x14ac:dyDescent="0.2">
      <c r="A1581" s="348">
        <v>1819</v>
      </c>
      <c r="B1581" s="348" t="s">
        <v>34463</v>
      </c>
      <c r="C1581" s="348" t="s">
        <v>27666</v>
      </c>
      <c r="D1581" s="348" t="s">
        <v>27668</v>
      </c>
      <c r="E1581" s="372">
        <v>66.08</v>
      </c>
    </row>
    <row r="1582" spans="1:5" x14ac:dyDescent="0.2">
      <c r="A1582" s="348">
        <v>1775</v>
      </c>
      <c r="B1582" s="348" t="s">
        <v>34464</v>
      </c>
      <c r="C1582" s="348" t="s">
        <v>27666</v>
      </c>
      <c r="D1582" s="348" t="s">
        <v>27668</v>
      </c>
      <c r="E1582" s="372">
        <v>19.760000000000002</v>
      </c>
    </row>
    <row r="1583" spans="1:5" x14ac:dyDescent="0.2">
      <c r="A1583" s="348">
        <v>1776</v>
      </c>
      <c r="B1583" s="348" t="s">
        <v>34465</v>
      </c>
      <c r="C1583" s="348" t="s">
        <v>27666</v>
      </c>
      <c r="D1583" s="348" t="s">
        <v>27668</v>
      </c>
      <c r="E1583" s="372">
        <v>53.76</v>
      </c>
    </row>
    <row r="1584" spans="1:5" x14ac:dyDescent="0.2">
      <c r="A1584" s="348">
        <v>1778</v>
      </c>
      <c r="B1584" s="348" t="s">
        <v>34466</v>
      </c>
      <c r="C1584" s="348" t="s">
        <v>27666</v>
      </c>
      <c r="D1584" s="348" t="s">
        <v>27668</v>
      </c>
      <c r="E1584" s="372">
        <v>219.84</v>
      </c>
    </row>
    <row r="1585" spans="1:5" x14ac:dyDescent="0.2">
      <c r="A1585" s="348">
        <v>1818</v>
      </c>
      <c r="B1585" s="348" t="s">
        <v>34467</v>
      </c>
      <c r="C1585" s="348" t="s">
        <v>27666</v>
      </c>
      <c r="D1585" s="348" t="s">
        <v>27668</v>
      </c>
      <c r="E1585" s="372">
        <v>145.93</v>
      </c>
    </row>
    <row r="1586" spans="1:5" x14ac:dyDescent="0.2">
      <c r="A1586" s="348">
        <v>1820</v>
      </c>
      <c r="B1586" s="348" t="s">
        <v>34468</v>
      </c>
      <c r="C1586" s="348" t="s">
        <v>27666</v>
      </c>
      <c r="D1586" s="348" t="s">
        <v>27668</v>
      </c>
      <c r="E1586" s="372">
        <v>28.54</v>
      </c>
    </row>
    <row r="1587" spans="1:5" x14ac:dyDescent="0.2">
      <c r="A1587" s="348">
        <v>1779</v>
      </c>
      <c r="B1587" s="348" t="s">
        <v>34469</v>
      </c>
      <c r="C1587" s="348" t="s">
        <v>27666</v>
      </c>
      <c r="D1587" s="348" t="s">
        <v>27668</v>
      </c>
      <c r="E1587" s="372">
        <v>319.72000000000003</v>
      </c>
    </row>
    <row r="1588" spans="1:5" x14ac:dyDescent="0.2">
      <c r="A1588" s="348">
        <v>1780</v>
      </c>
      <c r="B1588" s="348" t="s">
        <v>34470</v>
      </c>
      <c r="C1588" s="348" t="s">
        <v>27666</v>
      </c>
      <c r="D1588" s="348" t="s">
        <v>27668</v>
      </c>
      <c r="E1588" s="372">
        <v>659.11</v>
      </c>
    </row>
    <row r="1589" spans="1:5" x14ac:dyDescent="0.2">
      <c r="A1589" s="348">
        <v>1783</v>
      </c>
      <c r="B1589" s="348" t="s">
        <v>34471</v>
      </c>
      <c r="C1589" s="348" t="s">
        <v>27666</v>
      </c>
      <c r="D1589" s="348" t="s">
        <v>27668</v>
      </c>
      <c r="E1589" s="372">
        <v>69.69</v>
      </c>
    </row>
    <row r="1590" spans="1:5" x14ac:dyDescent="0.2">
      <c r="A1590" s="348">
        <v>1782</v>
      </c>
      <c r="B1590" s="348" t="s">
        <v>34472</v>
      </c>
      <c r="C1590" s="348" t="s">
        <v>27666</v>
      </c>
      <c r="D1590" s="348" t="s">
        <v>27668</v>
      </c>
      <c r="E1590" s="372">
        <v>55.1</v>
      </c>
    </row>
    <row r="1591" spans="1:5" x14ac:dyDescent="0.2">
      <c r="A1591" s="348">
        <v>1817</v>
      </c>
      <c r="B1591" s="348" t="s">
        <v>34473</v>
      </c>
      <c r="C1591" s="348" t="s">
        <v>27666</v>
      </c>
      <c r="D1591" s="348" t="s">
        <v>27668</v>
      </c>
      <c r="E1591" s="372">
        <v>16.420000000000002</v>
      </c>
    </row>
    <row r="1592" spans="1:5" x14ac:dyDescent="0.2">
      <c r="A1592" s="348">
        <v>1781</v>
      </c>
      <c r="B1592" s="348" t="s">
        <v>34474</v>
      </c>
      <c r="C1592" s="348" t="s">
        <v>27666</v>
      </c>
      <c r="D1592" s="348" t="s">
        <v>27668</v>
      </c>
      <c r="E1592" s="372">
        <v>35.9</v>
      </c>
    </row>
    <row r="1593" spans="1:5" x14ac:dyDescent="0.2">
      <c r="A1593" s="348">
        <v>1784</v>
      </c>
      <c r="B1593" s="348" t="s">
        <v>34475</v>
      </c>
      <c r="C1593" s="348" t="s">
        <v>27666</v>
      </c>
      <c r="D1593" s="348" t="s">
        <v>27668</v>
      </c>
      <c r="E1593" s="372">
        <v>196.79</v>
      </c>
    </row>
    <row r="1594" spans="1:5" x14ac:dyDescent="0.2">
      <c r="A1594" s="348">
        <v>1810</v>
      </c>
      <c r="B1594" s="348" t="s">
        <v>34476</v>
      </c>
      <c r="C1594" s="348" t="s">
        <v>27666</v>
      </c>
      <c r="D1594" s="348" t="s">
        <v>27668</v>
      </c>
      <c r="E1594" s="372">
        <v>109.15</v>
      </c>
    </row>
    <row r="1595" spans="1:5" x14ac:dyDescent="0.2">
      <c r="A1595" s="348">
        <v>1811</v>
      </c>
      <c r="B1595" s="348" t="s">
        <v>34477</v>
      </c>
      <c r="C1595" s="348" t="s">
        <v>27666</v>
      </c>
      <c r="D1595" s="348" t="s">
        <v>27668</v>
      </c>
      <c r="E1595" s="372">
        <v>23.61</v>
      </c>
    </row>
    <row r="1596" spans="1:5" x14ac:dyDescent="0.2">
      <c r="A1596" s="348">
        <v>1812</v>
      </c>
      <c r="B1596" s="348" t="s">
        <v>34478</v>
      </c>
      <c r="C1596" s="348" t="s">
        <v>27666</v>
      </c>
      <c r="D1596" s="348" t="s">
        <v>27668</v>
      </c>
      <c r="E1596" s="372">
        <v>275.54000000000002</v>
      </c>
    </row>
    <row r="1597" spans="1:5" x14ac:dyDescent="0.2">
      <c r="A1597" s="348">
        <v>40386</v>
      </c>
      <c r="B1597" s="348" t="s">
        <v>34479</v>
      </c>
      <c r="C1597" s="348" t="s">
        <v>27666</v>
      </c>
      <c r="D1597" s="348" t="s">
        <v>27667</v>
      </c>
      <c r="E1597" s="372">
        <v>113.37</v>
      </c>
    </row>
    <row r="1598" spans="1:5" x14ac:dyDescent="0.2">
      <c r="A1598" s="348">
        <v>40384</v>
      </c>
      <c r="B1598" s="348" t="s">
        <v>34480</v>
      </c>
      <c r="C1598" s="348" t="s">
        <v>27666</v>
      </c>
      <c r="D1598" s="348" t="s">
        <v>27667</v>
      </c>
      <c r="E1598" s="372">
        <v>77.62</v>
      </c>
    </row>
    <row r="1599" spans="1:5" x14ac:dyDescent="0.2">
      <c r="A1599" s="348">
        <v>40379</v>
      </c>
      <c r="B1599" s="348" t="s">
        <v>34481</v>
      </c>
      <c r="C1599" s="348" t="s">
        <v>27666</v>
      </c>
      <c r="D1599" s="348" t="s">
        <v>27667</v>
      </c>
      <c r="E1599" s="372">
        <v>26.83</v>
      </c>
    </row>
    <row r="1600" spans="1:5" x14ac:dyDescent="0.2">
      <c r="A1600" s="348">
        <v>40423</v>
      </c>
      <c r="B1600" s="348" t="s">
        <v>34482</v>
      </c>
      <c r="C1600" s="348" t="s">
        <v>27666</v>
      </c>
      <c r="D1600" s="348" t="s">
        <v>27667</v>
      </c>
      <c r="E1600" s="372">
        <v>50.78</v>
      </c>
    </row>
    <row r="1601" spans="1:5" x14ac:dyDescent="0.2">
      <c r="A1601" s="348">
        <v>40389</v>
      </c>
      <c r="B1601" s="348" t="s">
        <v>34483</v>
      </c>
      <c r="C1601" s="348" t="s">
        <v>27666</v>
      </c>
      <c r="D1601" s="348" t="s">
        <v>27667</v>
      </c>
      <c r="E1601" s="372">
        <v>322.02</v>
      </c>
    </row>
    <row r="1602" spans="1:5" x14ac:dyDescent="0.2">
      <c r="A1602" s="348">
        <v>40388</v>
      </c>
      <c r="B1602" s="348" t="s">
        <v>34484</v>
      </c>
      <c r="C1602" s="348" t="s">
        <v>27666</v>
      </c>
      <c r="D1602" s="348" t="s">
        <v>27667</v>
      </c>
      <c r="E1602" s="372">
        <v>161.18</v>
      </c>
    </row>
    <row r="1603" spans="1:5" x14ac:dyDescent="0.2">
      <c r="A1603" s="348">
        <v>40381</v>
      </c>
      <c r="B1603" s="348" t="s">
        <v>34485</v>
      </c>
      <c r="C1603" s="348" t="s">
        <v>27666</v>
      </c>
      <c r="D1603" s="348" t="s">
        <v>27667</v>
      </c>
      <c r="E1603" s="372">
        <v>35.78</v>
      </c>
    </row>
    <row r="1604" spans="1:5" x14ac:dyDescent="0.2">
      <c r="A1604" s="348">
        <v>40391</v>
      </c>
      <c r="B1604" s="348" t="s">
        <v>34486</v>
      </c>
      <c r="C1604" s="348" t="s">
        <v>27666</v>
      </c>
      <c r="D1604" s="348" t="s">
        <v>27667</v>
      </c>
      <c r="E1604" s="372">
        <v>835.81</v>
      </c>
    </row>
    <row r="1605" spans="1:5" x14ac:dyDescent="0.2">
      <c r="A1605" s="348">
        <v>40414</v>
      </c>
      <c r="B1605" s="348" t="s">
        <v>34487</v>
      </c>
      <c r="C1605" s="348" t="s">
        <v>27666</v>
      </c>
      <c r="D1605" s="348" t="s">
        <v>27668</v>
      </c>
      <c r="E1605" s="372">
        <v>20.76</v>
      </c>
    </row>
    <row r="1606" spans="1:5" x14ac:dyDescent="0.2">
      <c r="A1606" s="348">
        <v>40416</v>
      </c>
      <c r="B1606" s="348" t="s">
        <v>34488</v>
      </c>
      <c r="C1606" s="348" t="s">
        <v>27666</v>
      </c>
      <c r="D1606" s="348" t="s">
        <v>27668</v>
      </c>
      <c r="E1606" s="372">
        <v>28.69</v>
      </c>
    </row>
    <row r="1607" spans="1:5" x14ac:dyDescent="0.2">
      <c r="A1607" s="348">
        <v>40418</v>
      </c>
      <c r="B1607" s="348" t="s">
        <v>34489</v>
      </c>
      <c r="C1607" s="348" t="s">
        <v>27666</v>
      </c>
      <c r="D1607" s="348" t="s">
        <v>27668</v>
      </c>
      <c r="E1607" s="372">
        <v>34.22</v>
      </c>
    </row>
    <row r="1608" spans="1:5" x14ac:dyDescent="0.2">
      <c r="A1608" s="348">
        <v>2609</v>
      </c>
      <c r="B1608" s="348" t="s">
        <v>34490</v>
      </c>
      <c r="C1608" s="348" t="s">
        <v>27666</v>
      </c>
      <c r="D1608" s="348" t="s">
        <v>27667</v>
      </c>
      <c r="E1608" s="372">
        <v>4.8</v>
      </c>
    </row>
    <row r="1609" spans="1:5" x14ac:dyDescent="0.2">
      <c r="A1609" s="348">
        <v>2634</v>
      </c>
      <c r="B1609" s="348" t="s">
        <v>34491</v>
      </c>
      <c r="C1609" s="348" t="s">
        <v>27666</v>
      </c>
      <c r="D1609" s="348" t="s">
        <v>27667</v>
      </c>
      <c r="E1609" s="372">
        <v>6.31</v>
      </c>
    </row>
    <row r="1610" spans="1:5" x14ac:dyDescent="0.2">
      <c r="A1610" s="348">
        <v>2611</v>
      </c>
      <c r="B1610" s="348" t="s">
        <v>34492</v>
      </c>
      <c r="C1610" s="348" t="s">
        <v>27666</v>
      </c>
      <c r="D1610" s="348" t="s">
        <v>27667</v>
      </c>
      <c r="E1610" s="372">
        <v>17.79</v>
      </c>
    </row>
    <row r="1611" spans="1:5" x14ac:dyDescent="0.2">
      <c r="A1611" s="348">
        <v>34359</v>
      </c>
      <c r="B1611" s="348" t="s">
        <v>34493</v>
      </c>
      <c r="C1611" s="348" t="s">
        <v>27666</v>
      </c>
      <c r="D1611" s="348" t="s">
        <v>27668</v>
      </c>
      <c r="E1611" s="372">
        <v>9.9</v>
      </c>
    </row>
    <row r="1612" spans="1:5" x14ac:dyDescent="0.2">
      <c r="A1612" s="348">
        <v>1789</v>
      </c>
      <c r="B1612" s="348" t="s">
        <v>34494</v>
      </c>
      <c r="C1612" s="348" t="s">
        <v>27666</v>
      </c>
      <c r="D1612" s="348" t="s">
        <v>27668</v>
      </c>
      <c r="E1612" s="372">
        <v>87.17</v>
      </c>
    </row>
    <row r="1613" spans="1:5" x14ac:dyDescent="0.2">
      <c r="A1613" s="348">
        <v>1788</v>
      </c>
      <c r="B1613" s="348" t="s">
        <v>34495</v>
      </c>
      <c r="C1613" s="348" t="s">
        <v>27666</v>
      </c>
      <c r="D1613" s="348" t="s">
        <v>27668</v>
      </c>
      <c r="E1613" s="372">
        <v>69.87</v>
      </c>
    </row>
    <row r="1614" spans="1:5" x14ac:dyDescent="0.2">
      <c r="A1614" s="348">
        <v>1786</v>
      </c>
      <c r="B1614" s="348" t="s">
        <v>34496</v>
      </c>
      <c r="C1614" s="348" t="s">
        <v>27666</v>
      </c>
      <c r="D1614" s="348" t="s">
        <v>27668</v>
      </c>
      <c r="E1614" s="372">
        <v>17.350000000000001</v>
      </c>
    </row>
    <row r="1615" spans="1:5" x14ac:dyDescent="0.2">
      <c r="A1615" s="348">
        <v>1787</v>
      </c>
      <c r="B1615" s="348" t="s">
        <v>34497</v>
      </c>
      <c r="C1615" s="348" t="s">
        <v>27666</v>
      </c>
      <c r="D1615" s="348" t="s">
        <v>27668</v>
      </c>
      <c r="E1615" s="372">
        <v>41.54</v>
      </c>
    </row>
    <row r="1616" spans="1:5" x14ac:dyDescent="0.2">
      <c r="A1616" s="348">
        <v>1791</v>
      </c>
      <c r="B1616" s="348" t="s">
        <v>34498</v>
      </c>
      <c r="C1616" s="348" t="s">
        <v>27666</v>
      </c>
      <c r="D1616" s="348" t="s">
        <v>27668</v>
      </c>
      <c r="E1616" s="372">
        <v>251.92</v>
      </c>
    </row>
    <row r="1617" spans="1:5" x14ac:dyDescent="0.2">
      <c r="A1617" s="348">
        <v>1790</v>
      </c>
      <c r="B1617" s="348" t="s">
        <v>34499</v>
      </c>
      <c r="C1617" s="348" t="s">
        <v>27666</v>
      </c>
      <c r="D1617" s="348" t="s">
        <v>27668</v>
      </c>
      <c r="E1617" s="372">
        <v>145.16</v>
      </c>
    </row>
    <row r="1618" spans="1:5" x14ac:dyDescent="0.2">
      <c r="A1618" s="348">
        <v>1813</v>
      </c>
      <c r="B1618" s="348" t="s">
        <v>34500</v>
      </c>
      <c r="C1618" s="348" t="s">
        <v>27666</v>
      </c>
      <c r="D1618" s="348" t="s">
        <v>27668</v>
      </c>
      <c r="E1618" s="372">
        <v>27.53</v>
      </c>
    </row>
    <row r="1619" spans="1:5" x14ac:dyDescent="0.2">
      <c r="A1619" s="348">
        <v>1792</v>
      </c>
      <c r="B1619" s="348" t="s">
        <v>34501</v>
      </c>
      <c r="C1619" s="348" t="s">
        <v>27666</v>
      </c>
      <c r="D1619" s="348" t="s">
        <v>27668</v>
      </c>
      <c r="E1619" s="372">
        <v>340.05</v>
      </c>
    </row>
    <row r="1620" spans="1:5" x14ac:dyDescent="0.2">
      <c r="A1620" s="348">
        <v>1793</v>
      </c>
      <c r="B1620" s="348" t="s">
        <v>34502</v>
      </c>
      <c r="C1620" s="348" t="s">
        <v>27666</v>
      </c>
      <c r="D1620" s="348" t="s">
        <v>27668</v>
      </c>
      <c r="E1620" s="372">
        <v>687.13</v>
      </c>
    </row>
    <row r="1621" spans="1:5" x14ac:dyDescent="0.2">
      <c r="A1621" s="348">
        <v>1809</v>
      </c>
      <c r="B1621" s="348" t="s">
        <v>34503</v>
      </c>
      <c r="C1621" s="348" t="s">
        <v>27666</v>
      </c>
      <c r="D1621" s="348" t="s">
        <v>27668</v>
      </c>
      <c r="E1621" s="372">
        <v>81.72</v>
      </c>
    </row>
    <row r="1622" spans="1:5" x14ac:dyDescent="0.2">
      <c r="A1622" s="348">
        <v>1814</v>
      </c>
      <c r="B1622" s="348" t="s">
        <v>34504</v>
      </c>
      <c r="C1622" s="348" t="s">
        <v>27666</v>
      </c>
      <c r="D1622" s="348" t="s">
        <v>27668</v>
      </c>
      <c r="E1622" s="372">
        <v>67.13</v>
      </c>
    </row>
    <row r="1623" spans="1:5" x14ac:dyDescent="0.2">
      <c r="A1623" s="348">
        <v>1803</v>
      </c>
      <c r="B1623" s="348" t="s">
        <v>34505</v>
      </c>
      <c r="C1623" s="348" t="s">
        <v>27666</v>
      </c>
      <c r="D1623" s="348" t="s">
        <v>27668</v>
      </c>
      <c r="E1623" s="372">
        <v>16.97</v>
      </c>
    </row>
    <row r="1624" spans="1:5" x14ac:dyDescent="0.2">
      <c r="A1624" s="348">
        <v>1805</v>
      </c>
      <c r="B1624" s="348" t="s">
        <v>34506</v>
      </c>
      <c r="C1624" s="348" t="s">
        <v>27666</v>
      </c>
      <c r="D1624" s="348" t="s">
        <v>27668</v>
      </c>
      <c r="E1624" s="372">
        <v>38.96</v>
      </c>
    </row>
    <row r="1625" spans="1:5" x14ac:dyDescent="0.2">
      <c r="A1625" s="348">
        <v>1821</v>
      </c>
      <c r="B1625" s="348" t="s">
        <v>34507</v>
      </c>
      <c r="C1625" s="348" t="s">
        <v>27666</v>
      </c>
      <c r="D1625" s="348" t="s">
        <v>27668</v>
      </c>
      <c r="E1625" s="372">
        <v>230.16</v>
      </c>
    </row>
    <row r="1626" spans="1:5" x14ac:dyDescent="0.2">
      <c r="A1626" s="348">
        <v>1806</v>
      </c>
      <c r="B1626" s="348" t="s">
        <v>34508</v>
      </c>
      <c r="C1626" s="348" t="s">
        <v>27666</v>
      </c>
      <c r="D1626" s="348" t="s">
        <v>27668</v>
      </c>
      <c r="E1626" s="372">
        <v>137</v>
      </c>
    </row>
    <row r="1627" spans="1:5" x14ac:dyDescent="0.2">
      <c r="A1627" s="348">
        <v>1804</v>
      </c>
      <c r="B1627" s="348" t="s">
        <v>34509</v>
      </c>
      <c r="C1627" s="348" t="s">
        <v>27666</v>
      </c>
      <c r="D1627" s="348" t="s">
        <v>27668</v>
      </c>
      <c r="E1627" s="372">
        <v>24.15</v>
      </c>
    </row>
    <row r="1628" spans="1:5" x14ac:dyDescent="0.2">
      <c r="A1628" s="348">
        <v>1807</v>
      </c>
      <c r="B1628" s="348" t="s">
        <v>34510</v>
      </c>
      <c r="C1628" s="348" t="s">
        <v>27666</v>
      </c>
      <c r="D1628" s="348" t="s">
        <v>27668</v>
      </c>
      <c r="E1628" s="372">
        <v>329.17</v>
      </c>
    </row>
    <row r="1629" spans="1:5" x14ac:dyDescent="0.2">
      <c r="A1629" s="348">
        <v>1808</v>
      </c>
      <c r="B1629" s="348" t="s">
        <v>34511</v>
      </c>
      <c r="C1629" s="348" t="s">
        <v>27666</v>
      </c>
      <c r="D1629" s="348" t="s">
        <v>27668</v>
      </c>
      <c r="E1629" s="372">
        <v>659.93</v>
      </c>
    </row>
    <row r="1630" spans="1:5" x14ac:dyDescent="0.2">
      <c r="A1630" s="348">
        <v>1797</v>
      </c>
      <c r="B1630" s="348" t="s">
        <v>34512</v>
      </c>
      <c r="C1630" s="348" t="s">
        <v>27666</v>
      </c>
      <c r="D1630" s="348" t="s">
        <v>27668</v>
      </c>
      <c r="E1630" s="372">
        <v>98.98</v>
      </c>
    </row>
    <row r="1631" spans="1:5" x14ac:dyDescent="0.2">
      <c r="A1631" s="348">
        <v>1796</v>
      </c>
      <c r="B1631" s="348" t="s">
        <v>34513</v>
      </c>
      <c r="C1631" s="348" t="s">
        <v>27666</v>
      </c>
      <c r="D1631" s="348" t="s">
        <v>27668</v>
      </c>
      <c r="E1631" s="372">
        <v>75.92</v>
      </c>
    </row>
    <row r="1632" spans="1:5" x14ac:dyDescent="0.2">
      <c r="A1632" s="348">
        <v>1794</v>
      </c>
      <c r="B1632" s="348" t="s">
        <v>34514</v>
      </c>
      <c r="C1632" s="348" t="s">
        <v>27666</v>
      </c>
      <c r="D1632" s="348" t="s">
        <v>27668</v>
      </c>
      <c r="E1632" s="372">
        <v>18.12</v>
      </c>
    </row>
    <row r="1633" spans="1:5" x14ac:dyDescent="0.2">
      <c r="A1633" s="348">
        <v>1816</v>
      </c>
      <c r="B1633" s="348" t="s">
        <v>34515</v>
      </c>
      <c r="C1633" s="348" t="s">
        <v>27666</v>
      </c>
      <c r="D1633" s="348" t="s">
        <v>27668</v>
      </c>
      <c r="E1633" s="372">
        <v>40.869999999999997</v>
      </c>
    </row>
    <row r="1634" spans="1:5" x14ac:dyDescent="0.2">
      <c r="A1634" s="348">
        <v>1815</v>
      </c>
      <c r="B1634" s="348" t="s">
        <v>34516</v>
      </c>
      <c r="C1634" s="348" t="s">
        <v>27666</v>
      </c>
      <c r="D1634" s="348" t="s">
        <v>27668</v>
      </c>
      <c r="E1634" s="372">
        <v>313.82</v>
      </c>
    </row>
    <row r="1635" spans="1:5" x14ac:dyDescent="0.2">
      <c r="A1635" s="348">
        <v>1798</v>
      </c>
      <c r="B1635" s="348" t="s">
        <v>34517</v>
      </c>
      <c r="C1635" s="348" t="s">
        <v>27666</v>
      </c>
      <c r="D1635" s="348" t="s">
        <v>27668</v>
      </c>
      <c r="E1635" s="372">
        <v>140.41999999999999</v>
      </c>
    </row>
    <row r="1636" spans="1:5" x14ac:dyDescent="0.2">
      <c r="A1636" s="348">
        <v>1795</v>
      </c>
      <c r="B1636" s="348" t="s">
        <v>34518</v>
      </c>
      <c r="C1636" s="348" t="s">
        <v>27666</v>
      </c>
      <c r="D1636" s="348" t="s">
        <v>27668</v>
      </c>
      <c r="E1636" s="372">
        <v>25.11</v>
      </c>
    </row>
    <row r="1637" spans="1:5" x14ac:dyDescent="0.2">
      <c r="A1637" s="348">
        <v>1799</v>
      </c>
      <c r="B1637" s="348" t="s">
        <v>34519</v>
      </c>
      <c r="C1637" s="348" t="s">
        <v>27666</v>
      </c>
      <c r="D1637" s="348" t="s">
        <v>27668</v>
      </c>
      <c r="E1637" s="372">
        <v>408.73</v>
      </c>
    </row>
    <row r="1638" spans="1:5" x14ac:dyDescent="0.2">
      <c r="A1638" s="348">
        <v>1800</v>
      </c>
      <c r="B1638" s="348" t="s">
        <v>34520</v>
      </c>
      <c r="C1638" s="348" t="s">
        <v>27666</v>
      </c>
      <c r="D1638" s="348" t="s">
        <v>27668</v>
      </c>
      <c r="E1638" s="372">
        <v>780.33</v>
      </c>
    </row>
    <row r="1639" spans="1:5" x14ac:dyDescent="0.2">
      <c r="A1639" s="348">
        <v>1802</v>
      </c>
      <c r="B1639" s="348" t="s">
        <v>34521</v>
      </c>
      <c r="C1639" s="348" t="s">
        <v>27666</v>
      </c>
      <c r="D1639" s="348" t="s">
        <v>27668</v>
      </c>
      <c r="E1639" s="373">
        <v>1951.91</v>
      </c>
    </row>
    <row r="1640" spans="1:5" x14ac:dyDescent="0.2">
      <c r="A1640" s="348">
        <v>40385</v>
      </c>
      <c r="B1640" s="348" t="s">
        <v>34522</v>
      </c>
      <c r="C1640" s="348" t="s">
        <v>27666</v>
      </c>
      <c r="D1640" s="348" t="s">
        <v>27667</v>
      </c>
      <c r="E1640" s="372">
        <v>113.37</v>
      </c>
    </row>
    <row r="1641" spans="1:5" x14ac:dyDescent="0.2">
      <c r="A1641" s="348">
        <v>40383</v>
      </c>
      <c r="B1641" s="348" t="s">
        <v>34523</v>
      </c>
      <c r="C1641" s="348" t="s">
        <v>27666</v>
      </c>
      <c r="D1641" s="348" t="s">
        <v>27667</v>
      </c>
      <c r="E1641" s="372">
        <v>77.62</v>
      </c>
    </row>
    <row r="1642" spans="1:5" x14ac:dyDescent="0.2">
      <c r="A1642" s="348">
        <v>40378</v>
      </c>
      <c r="B1642" s="348" t="s">
        <v>34524</v>
      </c>
      <c r="C1642" s="348" t="s">
        <v>27666</v>
      </c>
      <c r="D1642" s="348" t="s">
        <v>27667</v>
      </c>
      <c r="E1642" s="372">
        <v>26.83</v>
      </c>
    </row>
    <row r="1643" spans="1:5" x14ac:dyDescent="0.2">
      <c r="A1643" s="348">
        <v>40382</v>
      </c>
      <c r="B1643" s="348" t="s">
        <v>34525</v>
      </c>
      <c r="C1643" s="348" t="s">
        <v>27666</v>
      </c>
      <c r="D1643" s="348" t="s">
        <v>27667</v>
      </c>
      <c r="E1643" s="372">
        <v>50.78</v>
      </c>
    </row>
    <row r="1644" spans="1:5" x14ac:dyDescent="0.2">
      <c r="A1644" s="348">
        <v>40422</v>
      </c>
      <c r="B1644" s="348" t="s">
        <v>34526</v>
      </c>
      <c r="C1644" s="348" t="s">
        <v>27666</v>
      </c>
      <c r="D1644" s="348" t="s">
        <v>27667</v>
      </c>
      <c r="E1644" s="372">
        <v>345.93</v>
      </c>
    </row>
    <row r="1645" spans="1:5" x14ac:dyDescent="0.2">
      <c r="A1645" s="348">
        <v>40387</v>
      </c>
      <c r="B1645" s="348" t="s">
        <v>34527</v>
      </c>
      <c r="C1645" s="348" t="s">
        <v>27666</v>
      </c>
      <c r="D1645" s="348" t="s">
        <v>27667</v>
      </c>
      <c r="E1645" s="372">
        <v>176.13</v>
      </c>
    </row>
    <row r="1646" spans="1:5" x14ac:dyDescent="0.2">
      <c r="A1646" s="348">
        <v>40380</v>
      </c>
      <c r="B1646" s="348" t="s">
        <v>34528</v>
      </c>
      <c r="C1646" s="348" t="s">
        <v>27666</v>
      </c>
      <c r="D1646" s="348" t="s">
        <v>27667</v>
      </c>
      <c r="E1646" s="372">
        <v>35.78</v>
      </c>
    </row>
    <row r="1647" spans="1:5" x14ac:dyDescent="0.2">
      <c r="A1647" s="348">
        <v>40390</v>
      </c>
      <c r="B1647" s="348" t="s">
        <v>34529</v>
      </c>
      <c r="C1647" s="348" t="s">
        <v>27666</v>
      </c>
      <c r="D1647" s="348" t="s">
        <v>27667</v>
      </c>
      <c r="E1647" s="372">
        <v>728.56</v>
      </c>
    </row>
    <row r="1648" spans="1:5" x14ac:dyDescent="0.2">
      <c r="A1648" s="348">
        <v>40413</v>
      </c>
      <c r="B1648" s="348" t="s">
        <v>34530</v>
      </c>
      <c r="C1648" s="348" t="s">
        <v>27666</v>
      </c>
      <c r="D1648" s="348" t="s">
        <v>27668</v>
      </c>
      <c r="E1648" s="372">
        <v>22.55</v>
      </c>
    </row>
    <row r="1649" spans="1:5" x14ac:dyDescent="0.2">
      <c r="A1649" s="348">
        <v>40415</v>
      </c>
      <c r="B1649" s="348" t="s">
        <v>34531</v>
      </c>
      <c r="C1649" s="348" t="s">
        <v>27666</v>
      </c>
      <c r="D1649" s="348" t="s">
        <v>27668</v>
      </c>
      <c r="E1649" s="372">
        <v>32.130000000000003</v>
      </c>
    </row>
    <row r="1650" spans="1:5" x14ac:dyDescent="0.2">
      <c r="A1650" s="348">
        <v>40417</v>
      </c>
      <c r="B1650" s="348" t="s">
        <v>34532</v>
      </c>
      <c r="C1650" s="348" t="s">
        <v>27666</v>
      </c>
      <c r="D1650" s="348" t="s">
        <v>27668</v>
      </c>
      <c r="E1650" s="372">
        <v>37.9</v>
      </c>
    </row>
    <row r="1651" spans="1:5" x14ac:dyDescent="0.2">
      <c r="A1651" s="348">
        <v>39271</v>
      </c>
      <c r="B1651" s="348" t="s">
        <v>34533</v>
      </c>
      <c r="C1651" s="348" t="s">
        <v>27666</v>
      </c>
      <c r="D1651" s="348" t="s">
        <v>27667</v>
      </c>
      <c r="E1651" s="372">
        <v>2.2400000000000002</v>
      </c>
    </row>
    <row r="1652" spans="1:5" x14ac:dyDescent="0.2">
      <c r="A1652" s="348">
        <v>39273</v>
      </c>
      <c r="B1652" s="348" t="s">
        <v>34534</v>
      </c>
      <c r="C1652" s="348" t="s">
        <v>27666</v>
      </c>
      <c r="D1652" s="348" t="s">
        <v>27667</v>
      </c>
      <c r="E1652" s="372">
        <v>3.8</v>
      </c>
    </row>
    <row r="1653" spans="1:5" x14ac:dyDescent="0.2">
      <c r="A1653" s="348">
        <v>39272</v>
      </c>
      <c r="B1653" s="348" t="s">
        <v>34535</v>
      </c>
      <c r="C1653" s="348" t="s">
        <v>27666</v>
      </c>
      <c r="D1653" s="348" t="s">
        <v>27667</v>
      </c>
      <c r="E1653" s="372">
        <v>2.75</v>
      </c>
    </row>
    <row r="1654" spans="1:5" x14ac:dyDescent="0.2">
      <c r="A1654" s="348">
        <v>1875</v>
      </c>
      <c r="B1654" s="348" t="s">
        <v>34536</v>
      </c>
      <c r="C1654" s="348" t="s">
        <v>27666</v>
      </c>
      <c r="D1654" s="348" t="s">
        <v>27667</v>
      </c>
      <c r="E1654" s="372">
        <v>6.08</v>
      </c>
    </row>
    <row r="1655" spans="1:5" x14ac:dyDescent="0.2">
      <c r="A1655" s="348">
        <v>1874</v>
      </c>
      <c r="B1655" s="348" t="s">
        <v>34537</v>
      </c>
      <c r="C1655" s="348" t="s">
        <v>27666</v>
      </c>
      <c r="D1655" s="348" t="s">
        <v>27667</v>
      </c>
      <c r="E1655" s="372">
        <v>5.0199999999999996</v>
      </c>
    </row>
    <row r="1656" spans="1:5" x14ac:dyDescent="0.2">
      <c r="A1656" s="348">
        <v>1870</v>
      </c>
      <c r="B1656" s="348" t="s">
        <v>34538</v>
      </c>
      <c r="C1656" s="348" t="s">
        <v>27666</v>
      </c>
      <c r="D1656" s="348" t="s">
        <v>27669</v>
      </c>
      <c r="E1656" s="372">
        <v>2.9</v>
      </c>
    </row>
    <row r="1657" spans="1:5" x14ac:dyDescent="0.2">
      <c r="A1657" s="348">
        <v>1884</v>
      </c>
      <c r="B1657" s="348" t="s">
        <v>34539</v>
      </c>
      <c r="C1657" s="348" t="s">
        <v>27666</v>
      </c>
      <c r="D1657" s="348" t="s">
        <v>27667</v>
      </c>
      <c r="E1657" s="372">
        <v>4.45</v>
      </c>
    </row>
    <row r="1658" spans="1:5" x14ac:dyDescent="0.2">
      <c r="A1658" s="348">
        <v>1887</v>
      </c>
      <c r="B1658" s="348" t="s">
        <v>34540</v>
      </c>
      <c r="C1658" s="348" t="s">
        <v>27666</v>
      </c>
      <c r="D1658" s="348" t="s">
        <v>27667</v>
      </c>
      <c r="E1658" s="372">
        <v>25.21</v>
      </c>
    </row>
    <row r="1659" spans="1:5" x14ac:dyDescent="0.2">
      <c r="A1659" s="348">
        <v>1876</v>
      </c>
      <c r="B1659" s="348" t="s">
        <v>34541</v>
      </c>
      <c r="C1659" s="348" t="s">
        <v>27666</v>
      </c>
      <c r="D1659" s="348" t="s">
        <v>27667</v>
      </c>
      <c r="E1659" s="372">
        <v>9.8800000000000008</v>
      </c>
    </row>
    <row r="1660" spans="1:5" x14ac:dyDescent="0.2">
      <c r="A1660" s="348">
        <v>1879</v>
      </c>
      <c r="B1660" s="348" t="s">
        <v>34542</v>
      </c>
      <c r="C1660" s="348" t="s">
        <v>27666</v>
      </c>
      <c r="D1660" s="348" t="s">
        <v>27667</v>
      </c>
      <c r="E1660" s="372">
        <v>2.94</v>
      </c>
    </row>
    <row r="1661" spans="1:5" x14ac:dyDescent="0.2">
      <c r="A1661" s="348">
        <v>1877</v>
      </c>
      <c r="B1661" s="348" t="s">
        <v>34543</v>
      </c>
      <c r="C1661" s="348" t="s">
        <v>27666</v>
      </c>
      <c r="D1661" s="348" t="s">
        <v>27667</v>
      </c>
      <c r="E1661" s="372">
        <v>25.25</v>
      </c>
    </row>
    <row r="1662" spans="1:5" x14ac:dyDescent="0.2">
      <c r="A1662" s="348">
        <v>1878</v>
      </c>
      <c r="B1662" s="348" t="s">
        <v>34544</v>
      </c>
      <c r="C1662" s="348" t="s">
        <v>27666</v>
      </c>
      <c r="D1662" s="348" t="s">
        <v>27667</v>
      </c>
      <c r="E1662" s="372">
        <v>50.72</v>
      </c>
    </row>
    <row r="1663" spans="1:5" x14ac:dyDescent="0.2">
      <c r="A1663" s="348">
        <v>2621</v>
      </c>
      <c r="B1663" s="348" t="s">
        <v>34545</v>
      </c>
      <c r="C1663" s="348" t="s">
        <v>27666</v>
      </c>
      <c r="D1663" s="348" t="s">
        <v>27667</v>
      </c>
      <c r="E1663" s="372">
        <v>152.18</v>
      </c>
    </row>
    <row r="1664" spans="1:5" x14ac:dyDescent="0.2">
      <c r="A1664" s="348">
        <v>2616</v>
      </c>
      <c r="B1664" s="348" t="s">
        <v>34546</v>
      </c>
      <c r="C1664" s="348" t="s">
        <v>27666</v>
      </c>
      <c r="D1664" s="348" t="s">
        <v>27667</v>
      </c>
      <c r="E1664" s="372">
        <v>4.3</v>
      </c>
    </row>
    <row r="1665" spans="1:5" x14ac:dyDescent="0.2">
      <c r="A1665" s="348">
        <v>2633</v>
      </c>
      <c r="B1665" s="348" t="s">
        <v>34547</v>
      </c>
      <c r="C1665" s="348" t="s">
        <v>27666</v>
      </c>
      <c r="D1665" s="348" t="s">
        <v>27667</v>
      </c>
      <c r="E1665" s="372">
        <v>4.87</v>
      </c>
    </row>
    <row r="1666" spans="1:5" x14ac:dyDescent="0.2">
      <c r="A1666" s="348">
        <v>2617</v>
      </c>
      <c r="B1666" s="348" t="s">
        <v>34548</v>
      </c>
      <c r="C1666" s="348" t="s">
        <v>27666</v>
      </c>
      <c r="D1666" s="348" t="s">
        <v>27667</v>
      </c>
      <c r="E1666" s="372">
        <v>6.62</v>
      </c>
    </row>
    <row r="1667" spans="1:5" x14ac:dyDescent="0.2">
      <c r="A1667" s="348">
        <v>2618</v>
      </c>
      <c r="B1667" s="348" t="s">
        <v>34549</v>
      </c>
      <c r="C1667" s="348" t="s">
        <v>27666</v>
      </c>
      <c r="D1667" s="348" t="s">
        <v>27667</v>
      </c>
      <c r="E1667" s="372">
        <v>15.07</v>
      </c>
    </row>
    <row r="1668" spans="1:5" x14ac:dyDescent="0.2">
      <c r="A1668" s="348">
        <v>2632</v>
      </c>
      <c r="B1668" s="348" t="s">
        <v>34550</v>
      </c>
      <c r="C1668" s="348" t="s">
        <v>27666</v>
      </c>
      <c r="D1668" s="348" t="s">
        <v>27667</v>
      </c>
      <c r="E1668" s="372">
        <v>18.38</v>
      </c>
    </row>
    <row r="1669" spans="1:5" x14ac:dyDescent="0.2">
      <c r="A1669" s="348">
        <v>2631</v>
      </c>
      <c r="B1669" s="348" t="s">
        <v>34551</v>
      </c>
      <c r="C1669" s="348" t="s">
        <v>27666</v>
      </c>
      <c r="D1669" s="348" t="s">
        <v>27667</v>
      </c>
      <c r="E1669" s="372">
        <v>26.99</v>
      </c>
    </row>
    <row r="1670" spans="1:5" x14ac:dyDescent="0.2">
      <c r="A1670" s="348">
        <v>2619</v>
      </c>
      <c r="B1670" s="348" t="s">
        <v>34552</v>
      </c>
      <c r="C1670" s="348" t="s">
        <v>27666</v>
      </c>
      <c r="D1670" s="348" t="s">
        <v>27667</v>
      </c>
      <c r="E1670" s="372">
        <v>68.349999999999994</v>
      </c>
    </row>
    <row r="1671" spans="1:5" x14ac:dyDescent="0.2">
      <c r="A1671" s="348">
        <v>2620</v>
      </c>
      <c r="B1671" s="348" t="s">
        <v>34553</v>
      </c>
      <c r="C1671" s="348" t="s">
        <v>27666</v>
      </c>
      <c r="D1671" s="348" t="s">
        <v>27667</v>
      </c>
      <c r="E1671" s="372">
        <v>89.73</v>
      </c>
    </row>
    <row r="1672" spans="1:5" x14ac:dyDescent="0.2">
      <c r="A1672" s="348">
        <v>44472</v>
      </c>
      <c r="B1672" s="348" t="s">
        <v>34554</v>
      </c>
      <c r="C1672" s="348" t="s">
        <v>27666</v>
      </c>
      <c r="D1672" s="348" t="s">
        <v>27668</v>
      </c>
      <c r="E1672" s="372">
        <v>59.75</v>
      </c>
    </row>
    <row r="1673" spans="1:5" x14ac:dyDescent="0.2">
      <c r="A1673" s="348">
        <v>38369</v>
      </c>
      <c r="B1673" s="348" t="s">
        <v>34555</v>
      </c>
      <c r="C1673" s="348" t="s">
        <v>27666</v>
      </c>
      <c r="D1673" s="348" t="s">
        <v>27667</v>
      </c>
      <c r="E1673" s="372">
        <v>24.16</v>
      </c>
    </row>
    <row r="1674" spans="1:5" x14ac:dyDescent="0.2">
      <c r="A1674" s="348">
        <v>38370</v>
      </c>
      <c r="B1674" s="348" t="s">
        <v>34556</v>
      </c>
      <c r="C1674" s="348" t="s">
        <v>27666</v>
      </c>
      <c r="D1674" s="348" t="s">
        <v>27667</v>
      </c>
      <c r="E1674" s="372">
        <v>24.16</v>
      </c>
    </row>
    <row r="1675" spans="1:5" x14ac:dyDescent="0.2">
      <c r="A1675" s="348">
        <v>38372</v>
      </c>
      <c r="B1675" s="348" t="s">
        <v>34557</v>
      </c>
      <c r="C1675" s="348" t="s">
        <v>27666</v>
      </c>
      <c r="D1675" s="348" t="s">
        <v>27667</v>
      </c>
      <c r="E1675" s="372">
        <v>21.9</v>
      </c>
    </row>
    <row r="1676" spans="1:5" x14ac:dyDescent="0.2">
      <c r="A1676" s="348">
        <v>2357</v>
      </c>
      <c r="B1676" s="348" t="s">
        <v>34558</v>
      </c>
      <c r="C1676" s="348" t="s">
        <v>27674</v>
      </c>
      <c r="D1676" s="348" t="s">
        <v>27667</v>
      </c>
      <c r="E1676" s="372">
        <v>10.23</v>
      </c>
    </row>
    <row r="1677" spans="1:5" x14ac:dyDescent="0.2">
      <c r="A1677" s="348">
        <v>40806</v>
      </c>
      <c r="B1677" s="348" t="s">
        <v>34559</v>
      </c>
      <c r="C1677" s="348" t="s">
        <v>27675</v>
      </c>
      <c r="D1677" s="348" t="s">
        <v>27667</v>
      </c>
      <c r="E1677" s="373">
        <v>1798.49</v>
      </c>
    </row>
    <row r="1678" spans="1:5" x14ac:dyDescent="0.2">
      <c r="A1678" s="348">
        <v>2355</v>
      </c>
      <c r="B1678" s="348" t="s">
        <v>34560</v>
      </c>
      <c r="C1678" s="348" t="s">
        <v>27674</v>
      </c>
      <c r="D1678" s="348" t="s">
        <v>27667</v>
      </c>
      <c r="E1678" s="372">
        <v>28.35</v>
      </c>
    </row>
    <row r="1679" spans="1:5" x14ac:dyDescent="0.2">
      <c r="A1679" s="348">
        <v>40805</v>
      </c>
      <c r="B1679" s="348" t="s">
        <v>34561</v>
      </c>
      <c r="C1679" s="348" t="s">
        <v>27675</v>
      </c>
      <c r="D1679" s="348" t="s">
        <v>27667</v>
      </c>
      <c r="E1679" s="373">
        <v>4980.3599999999997</v>
      </c>
    </row>
    <row r="1680" spans="1:5" x14ac:dyDescent="0.2">
      <c r="A1680" s="348">
        <v>2358</v>
      </c>
      <c r="B1680" s="348" t="s">
        <v>34562</v>
      </c>
      <c r="C1680" s="348" t="s">
        <v>27674</v>
      </c>
      <c r="D1680" s="348" t="s">
        <v>27667</v>
      </c>
      <c r="E1680" s="372">
        <v>18.100000000000001</v>
      </c>
    </row>
    <row r="1681" spans="1:5" x14ac:dyDescent="0.2">
      <c r="A1681" s="348">
        <v>40807</v>
      </c>
      <c r="B1681" s="348" t="s">
        <v>34563</v>
      </c>
      <c r="C1681" s="348" t="s">
        <v>27675</v>
      </c>
      <c r="D1681" s="348" t="s">
        <v>27667</v>
      </c>
      <c r="E1681" s="373">
        <v>3179.18</v>
      </c>
    </row>
    <row r="1682" spans="1:5" x14ac:dyDescent="0.2">
      <c r="A1682" s="348">
        <v>2359</v>
      </c>
      <c r="B1682" s="348" t="s">
        <v>34564</v>
      </c>
      <c r="C1682" s="348" t="s">
        <v>27674</v>
      </c>
      <c r="D1682" s="348" t="s">
        <v>27667</v>
      </c>
      <c r="E1682" s="372">
        <v>13.54</v>
      </c>
    </row>
    <row r="1683" spans="1:5" x14ac:dyDescent="0.2">
      <c r="A1683" s="348">
        <v>40808</v>
      </c>
      <c r="B1683" s="348" t="s">
        <v>34565</v>
      </c>
      <c r="C1683" s="348" t="s">
        <v>27675</v>
      </c>
      <c r="D1683" s="348" t="s">
        <v>27667</v>
      </c>
      <c r="E1683" s="373">
        <v>2379.36</v>
      </c>
    </row>
    <row r="1684" spans="1:5" x14ac:dyDescent="0.2">
      <c r="A1684" s="348">
        <v>44330</v>
      </c>
      <c r="B1684" s="348" t="s">
        <v>34566</v>
      </c>
      <c r="C1684" s="348" t="s">
        <v>27672</v>
      </c>
      <c r="D1684" s="348" t="s">
        <v>27667</v>
      </c>
      <c r="E1684" s="372">
        <v>9.44</v>
      </c>
    </row>
    <row r="1685" spans="1:5" x14ac:dyDescent="0.2">
      <c r="A1685" s="348">
        <v>43144</v>
      </c>
      <c r="B1685" s="348" t="s">
        <v>34567</v>
      </c>
      <c r="C1685" s="348" t="s">
        <v>27671</v>
      </c>
      <c r="D1685" s="348" t="s">
        <v>27667</v>
      </c>
      <c r="E1685" s="372">
        <v>35.119999999999997</v>
      </c>
    </row>
    <row r="1686" spans="1:5" x14ac:dyDescent="0.2">
      <c r="A1686" s="348">
        <v>39397</v>
      </c>
      <c r="B1686" s="348" t="s">
        <v>34568</v>
      </c>
      <c r="C1686" s="348" t="s">
        <v>27672</v>
      </c>
      <c r="D1686" s="348" t="s">
        <v>27667</v>
      </c>
      <c r="E1686" s="372">
        <v>16</v>
      </c>
    </row>
    <row r="1687" spans="1:5" x14ac:dyDescent="0.2">
      <c r="A1687" s="348">
        <v>2692</v>
      </c>
      <c r="B1687" s="348" t="s">
        <v>34569</v>
      </c>
      <c r="C1687" s="348" t="s">
        <v>27672</v>
      </c>
      <c r="D1687" s="348" t="s">
        <v>27667</v>
      </c>
      <c r="E1687" s="372">
        <v>6.46</v>
      </c>
    </row>
    <row r="1688" spans="1:5" x14ac:dyDescent="0.2">
      <c r="A1688" s="348">
        <v>44329</v>
      </c>
      <c r="B1688" s="348" t="s">
        <v>34570</v>
      </c>
      <c r="C1688" s="348" t="s">
        <v>27672</v>
      </c>
      <c r="D1688" s="348" t="s">
        <v>27667</v>
      </c>
      <c r="E1688" s="372">
        <v>12.37</v>
      </c>
    </row>
    <row r="1689" spans="1:5" x14ac:dyDescent="0.2">
      <c r="A1689" s="348">
        <v>5318</v>
      </c>
      <c r="B1689" s="348" t="s">
        <v>34571</v>
      </c>
      <c r="C1689" s="348" t="s">
        <v>27672</v>
      </c>
      <c r="D1689" s="348" t="s">
        <v>27669</v>
      </c>
      <c r="E1689" s="372">
        <v>20</v>
      </c>
    </row>
    <row r="1690" spans="1:5" x14ac:dyDescent="0.2">
      <c r="A1690" s="348">
        <v>5330</v>
      </c>
      <c r="B1690" s="348" t="s">
        <v>34572</v>
      </c>
      <c r="C1690" s="348" t="s">
        <v>27672</v>
      </c>
      <c r="D1690" s="348" t="s">
        <v>27667</v>
      </c>
      <c r="E1690" s="372">
        <v>45.59</v>
      </c>
    </row>
    <row r="1691" spans="1:5" x14ac:dyDescent="0.2">
      <c r="A1691" s="348">
        <v>44532</v>
      </c>
      <c r="B1691" s="348" t="s">
        <v>34573</v>
      </c>
      <c r="C1691" s="348" t="s">
        <v>27666</v>
      </c>
      <c r="D1691" s="348" t="s">
        <v>27667</v>
      </c>
      <c r="E1691" s="372">
        <v>20.76</v>
      </c>
    </row>
    <row r="1692" spans="1:5" x14ac:dyDescent="0.2">
      <c r="A1692" s="348">
        <v>44531</v>
      </c>
      <c r="B1692" s="348" t="s">
        <v>34574</v>
      </c>
      <c r="C1692" s="348" t="s">
        <v>27666</v>
      </c>
      <c r="D1692" s="348" t="s">
        <v>27667</v>
      </c>
      <c r="E1692" s="372">
        <v>65.97</v>
      </c>
    </row>
    <row r="1693" spans="1:5" x14ac:dyDescent="0.2">
      <c r="A1693" s="348">
        <v>38140</v>
      </c>
      <c r="B1693" s="348" t="s">
        <v>34575</v>
      </c>
      <c r="C1693" s="348" t="s">
        <v>27666</v>
      </c>
      <c r="D1693" s="348" t="s">
        <v>27669</v>
      </c>
      <c r="E1693" s="372">
        <v>16</v>
      </c>
    </row>
    <row r="1694" spans="1:5" x14ac:dyDescent="0.2">
      <c r="A1694" s="348">
        <v>13887</v>
      </c>
      <c r="B1694" s="348" t="s">
        <v>34576</v>
      </c>
      <c r="C1694" s="348" t="s">
        <v>27666</v>
      </c>
      <c r="D1694" s="348" t="s">
        <v>27667</v>
      </c>
      <c r="E1694" s="372">
        <v>378.81</v>
      </c>
    </row>
    <row r="1695" spans="1:5" x14ac:dyDescent="0.2">
      <c r="A1695" s="348">
        <v>44495</v>
      </c>
      <c r="B1695" s="348" t="s">
        <v>34577</v>
      </c>
      <c r="C1695" s="348" t="s">
        <v>27666</v>
      </c>
      <c r="D1695" s="348" t="s">
        <v>27667</v>
      </c>
      <c r="E1695" s="372">
        <v>16.86</v>
      </c>
    </row>
    <row r="1696" spans="1:5" x14ac:dyDescent="0.2">
      <c r="A1696" s="348">
        <v>44533</v>
      </c>
      <c r="B1696" s="348" t="s">
        <v>34578</v>
      </c>
      <c r="C1696" s="348" t="s">
        <v>27666</v>
      </c>
      <c r="D1696" s="348" t="s">
        <v>27667</v>
      </c>
      <c r="E1696" s="372">
        <v>15.92</v>
      </c>
    </row>
    <row r="1697" spans="1:5" x14ac:dyDescent="0.2">
      <c r="A1697" s="348">
        <v>44534</v>
      </c>
      <c r="B1697" s="348" t="s">
        <v>34579</v>
      </c>
      <c r="C1697" s="348" t="s">
        <v>27666</v>
      </c>
      <c r="D1697" s="348" t="s">
        <v>27667</v>
      </c>
      <c r="E1697" s="372">
        <v>4.1500000000000004</v>
      </c>
    </row>
    <row r="1698" spans="1:5" x14ac:dyDescent="0.2">
      <c r="A1698" s="348">
        <v>34544</v>
      </c>
      <c r="B1698" s="348" t="s">
        <v>34580</v>
      </c>
      <c r="C1698" s="348" t="s">
        <v>27666</v>
      </c>
      <c r="D1698" s="348" t="s">
        <v>27667</v>
      </c>
      <c r="E1698" s="373">
        <v>1341.87</v>
      </c>
    </row>
    <row r="1699" spans="1:5" x14ac:dyDescent="0.2">
      <c r="A1699" s="348">
        <v>34729</v>
      </c>
      <c r="B1699" s="348" t="s">
        <v>34581</v>
      </c>
      <c r="C1699" s="348" t="s">
        <v>27666</v>
      </c>
      <c r="D1699" s="348" t="s">
        <v>27667</v>
      </c>
      <c r="E1699" s="373">
        <v>1055.5899999999999</v>
      </c>
    </row>
    <row r="1700" spans="1:5" x14ac:dyDescent="0.2">
      <c r="A1700" s="348">
        <v>34734</v>
      </c>
      <c r="B1700" s="348" t="s">
        <v>34582</v>
      </c>
      <c r="C1700" s="348" t="s">
        <v>27666</v>
      </c>
      <c r="D1700" s="348" t="s">
        <v>27667</v>
      </c>
      <c r="E1700" s="373">
        <v>1634.39</v>
      </c>
    </row>
    <row r="1701" spans="1:5" x14ac:dyDescent="0.2">
      <c r="A1701" s="348">
        <v>34738</v>
      </c>
      <c r="B1701" s="348" t="s">
        <v>34583</v>
      </c>
      <c r="C1701" s="348" t="s">
        <v>27666</v>
      </c>
      <c r="D1701" s="348" t="s">
        <v>27667</v>
      </c>
      <c r="E1701" s="373">
        <v>3818.44</v>
      </c>
    </row>
    <row r="1702" spans="1:5" x14ac:dyDescent="0.2">
      <c r="A1702" s="348">
        <v>2391</v>
      </c>
      <c r="B1702" s="348" t="s">
        <v>34584</v>
      </c>
      <c r="C1702" s="348" t="s">
        <v>27666</v>
      </c>
      <c r="D1702" s="348" t="s">
        <v>27667</v>
      </c>
      <c r="E1702" s="372">
        <v>310.56</v>
      </c>
    </row>
    <row r="1703" spans="1:5" x14ac:dyDescent="0.2">
      <c r="A1703" s="348">
        <v>2374</v>
      </c>
      <c r="B1703" s="348" t="s">
        <v>34585</v>
      </c>
      <c r="C1703" s="348" t="s">
        <v>27666</v>
      </c>
      <c r="D1703" s="348" t="s">
        <v>27667</v>
      </c>
      <c r="E1703" s="372">
        <v>352.33</v>
      </c>
    </row>
    <row r="1704" spans="1:5" x14ac:dyDescent="0.2">
      <c r="A1704" s="348">
        <v>2377</v>
      </c>
      <c r="B1704" s="348" t="s">
        <v>34586</v>
      </c>
      <c r="C1704" s="348" t="s">
        <v>27666</v>
      </c>
      <c r="D1704" s="348" t="s">
        <v>27667</v>
      </c>
      <c r="E1704" s="372">
        <v>494.45</v>
      </c>
    </row>
    <row r="1705" spans="1:5" x14ac:dyDescent="0.2">
      <c r="A1705" s="348">
        <v>2393</v>
      </c>
      <c r="B1705" s="348" t="s">
        <v>34587</v>
      </c>
      <c r="C1705" s="348" t="s">
        <v>27666</v>
      </c>
      <c r="D1705" s="348" t="s">
        <v>27667</v>
      </c>
      <c r="E1705" s="372">
        <v>828.03</v>
      </c>
    </row>
    <row r="1706" spans="1:5" x14ac:dyDescent="0.2">
      <c r="A1706" s="348">
        <v>34705</v>
      </c>
      <c r="B1706" s="348" t="s">
        <v>34588</v>
      </c>
      <c r="C1706" s="348" t="s">
        <v>27666</v>
      </c>
      <c r="D1706" s="348" t="s">
        <v>27667</v>
      </c>
      <c r="E1706" s="372">
        <v>724.23</v>
      </c>
    </row>
    <row r="1707" spans="1:5" x14ac:dyDescent="0.2">
      <c r="A1707" s="348">
        <v>34707</v>
      </c>
      <c r="B1707" s="348" t="s">
        <v>34589</v>
      </c>
      <c r="C1707" s="348" t="s">
        <v>27666</v>
      </c>
      <c r="D1707" s="348" t="s">
        <v>27667</v>
      </c>
      <c r="E1707" s="373">
        <v>1342.01</v>
      </c>
    </row>
    <row r="1708" spans="1:5" x14ac:dyDescent="0.2">
      <c r="A1708" s="348">
        <v>2378</v>
      </c>
      <c r="B1708" s="348" t="s">
        <v>34590</v>
      </c>
      <c r="C1708" s="348" t="s">
        <v>27666</v>
      </c>
      <c r="D1708" s="348" t="s">
        <v>27667</v>
      </c>
      <c r="E1708" s="373">
        <v>1137.4100000000001</v>
      </c>
    </row>
    <row r="1709" spans="1:5" x14ac:dyDescent="0.2">
      <c r="A1709" s="348">
        <v>2379</v>
      </c>
      <c r="B1709" s="348" t="s">
        <v>34591</v>
      </c>
      <c r="C1709" s="348" t="s">
        <v>27666</v>
      </c>
      <c r="D1709" s="348" t="s">
        <v>27667</v>
      </c>
      <c r="E1709" s="373">
        <v>1137.4100000000001</v>
      </c>
    </row>
    <row r="1710" spans="1:5" x14ac:dyDescent="0.2">
      <c r="A1710" s="348">
        <v>2376</v>
      </c>
      <c r="B1710" s="348" t="s">
        <v>34592</v>
      </c>
      <c r="C1710" s="348" t="s">
        <v>27666</v>
      </c>
      <c r="D1710" s="348" t="s">
        <v>27667</v>
      </c>
      <c r="E1710" s="373">
        <v>1873.3</v>
      </c>
    </row>
    <row r="1711" spans="1:5" x14ac:dyDescent="0.2">
      <c r="A1711" s="348">
        <v>2394</v>
      </c>
      <c r="B1711" s="348" t="s">
        <v>34593</v>
      </c>
      <c r="C1711" s="348" t="s">
        <v>27666</v>
      </c>
      <c r="D1711" s="348" t="s">
        <v>27667</v>
      </c>
      <c r="E1711" s="373">
        <v>4004.78</v>
      </c>
    </row>
    <row r="1712" spans="1:5" x14ac:dyDescent="0.2">
      <c r="A1712" s="348">
        <v>34686</v>
      </c>
      <c r="B1712" s="348" t="s">
        <v>34594</v>
      </c>
      <c r="C1712" s="348" t="s">
        <v>27666</v>
      </c>
      <c r="D1712" s="348" t="s">
        <v>27667</v>
      </c>
      <c r="E1712" s="372">
        <v>12.02</v>
      </c>
    </row>
    <row r="1713" spans="1:5" x14ac:dyDescent="0.2">
      <c r="A1713" s="348">
        <v>34616</v>
      </c>
      <c r="B1713" s="348" t="s">
        <v>34595</v>
      </c>
      <c r="C1713" s="348" t="s">
        <v>27666</v>
      </c>
      <c r="D1713" s="348" t="s">
        <v>27667</v>
      </c>
      <c r="E1713" s="372">
        <v>46.47</v>
      </c>
    </row>
    <row r="1714" spans="1:5" x14ac:dyDescent="0.2">
      <c r="A1714" s="348">
        <v>34623</v>
      </c>
      <c r="B1714" s="348" t="s">
        <v>34596</v>
      </c>
      <c r="C1714" s="348" t="s">
        <v>27666</v>
      </c>
      <c r="D1714" s="348" t="s">
        <v>27667</v>
      </c>
      <c r="E1714" s="372">
        <v>45.76</v>
      </c>
    </row>
    <row r="1715" spans="1:5" x14ac:dyDescent="0.2">
      <c r="A1715" s="348">
        <v>34628</v>
      </c>
      <c r="B1715" s="348" t="s">
        <v>34597</v>
      </c>
      <c r="C1715" s="348" t="s">
        <v>27666</v>
      </c>
      <c r="D1715" s="348" t="s">
        <v>27667</v>
      </c>
      <c r="E1715" s="372">
        <v>65.540000000000006</v>
      </c>
    </row>
    <row r="1716" spans="1:5" x14ac:dyDescent="0.2">
      <c r="A1716" s="348">
        <v>34653</v>
      </c>
      <c r="B1716" s="348" t="s">
        <v>34598</v>
      </c>
      <c r="C1716" s="348" t="s">
        <v>27666</v>
      </c>
      <c r="D1716" s="348" t="s">
        <v>27667</v>
      </c>
      <c r="E1716" s="372">
        <v>8.1</v>
      </c>
    </row>
    <row r="1717" spans="1:5" x14ac:dyDescent="0.2">
      <c r="A1717" s="348">
        <v>34688</v>
      </c>
      <c r="B1717" s="348" t="s">
        <v>34599</v>
      </c>
      <c r="C1717" s="348" t="s">
        <v>27666</v>
      </c>
      <c r="D1717" s="348" t="s">
        <v>27667</v>
      </c>
      <c r="E1717" s="372">
        <v>14.69</v>
      </c>
    </row>
    <row r="1718" spans="1:5" x14ac:dyDescent="0.2">
      <c r="A1718" s="348">
        <v>34709</v>
      </c>
      <c r="B1718" s="348" t="s">
        <v>34600</v>
      </c>
      <c r="C1718" s="348" t="s">
        <v>27666</v>
      </c>
      <c r="D1718" s="348" t="s">
        <v>27667</v>
      </c>
      <c r="E1718" s="372">
        <v>56.93</v>
      </c>
    </row>
    <row r="1719" spans="1:5" x14ac:dyDescent="0.2">
      <c r="A1719" s="348">
        <v>34714</v>
      </c>
      <c r="B1719" s="348" t="s">
        <v>34601</v>
      </c>
      <c r="C1719" s="348" t="s">
        <v>27666</v>
      </c>
      <c r="D1719" s="348" t="s">
        <v>27667</v>
      </c>
      <c r="E1719" s="372">
        <v>68</v>
      </c>
    </row>
    <row r="1720" spans="1:5" x14ac:dyDescent="0.2">
      <c r="A1720" s="348">
        <v>2388</v>
      </c>
      <c r="B1720" s="348" t="s">
        <v>34602</v>
      </c>
      <c r="C1720" s="348" t="s">
        <v>27666</v>
      </c>
      <c r="D1720" s="348" t="s">
        <v>27667</v>
      </c>
      <c r="E1720" s="372">
        <v>56.51</v>
      </c>
    </row>
    <row r="1721" spans="1:5" x14ac:dyDescent="0.2">
      <c r="A1721" s="348">
        <v>34606</v>
      </c>
      <c r="B1721" s="348" t="s">
        <v>34603</v>
      </c>
      <c r="C1721" s="348" t="s">
        <v>27666</v>
      </c>
      <c r="D1721" s="348" t="s">
        <v>27667</v>
      </c>
      <c r="E1721" s="372">
        <v>86.68</v>
      </c>
    </row>
    <row r="1722" spans="1:5" x14ac:dyDescent="0.2">
      <c r="A1722" s="348">
        <v>34689</v>
      </c>
      <c r="B1722" s="348" t="s">
        <v>34604</v>
      </c>
      <c r="C1722" s="348" t="s">
        <v>27666</v>
      </c>
      <c r="D1722" s="348" t="s">
        <v>27667</v>
      </c>
      <c r="E1722" s="372">
        <v>27.59</v>
      </c>
    </row>
    <row r="1723" spans="1:5" x14ac:dyDescent="0.2">
      <c r="A1723" s="348">
        <v>2370</v>
      </c>
      <c r="B1723" s="348" t="s">
        <v>34605</v>
      </c>
      <c r="C1723" s="348" t="s">
        <v>27666</v>
      </c>
      <c r="D1723" s="348" t="s">
        <v>27669</v>
      </c>
      <c r="E1723" s="372">
        <v>10.5</v>
      </c>
    </row>
    <row r="1724" spans="1:5" x14ac:dyDescent="0.2">
      <c r="A1724" s="348">
        <v>2386</v>
      </c>
      <c r="B1724" s="348" t="s">
        <v>34606</v>
      </c>
      <c r="C1724" s="348" t="s">
        <v>27666</v>
      </c>
      <c r="D1724" s="348" t="s">
        <v>27667</v>
      </c>
      <c r="E1724" s="372">
        <v>17.61</v>
      </c>
    </row>
    <row r="1725" spans="1:5" x14ac:dyDescent="0.2">
      <c r="A1725" s="348">
        <v>2392</v>
      </c>
      <c r="B1725" s="348" t="s">
        <v>34607</v>
      </c>
      <c r="C1725" s="348" t="s">
        <v>27666</v>
      </c>
      <c r="D1725" s="348" t="s">
        <v>27667</v>
      </c>
      <c r="E1725" s="372">
        <v>70.48</v>
      </c>
    </row>
    <row r="1726" spans="1:5" x14ac:dyDescent="0.2">
      <c r="A1726" s="348">
        <v>2373</v>
      </c>
      <c r="B1726" s="348" t="s">
        <v>34608</v>
      </c>
      <c r="C1726" s="348" t="s">
        <v>27666</v>
      </c>
      <c r="D1726" s="348" t="s">
        <v>27667</v>
      </c>
      <c r="E1726" s="372">
        <v>99.3</v>
      </c>
    </row>
    <row r="1727" spans="1:5" x14ac:dyDescent="0.2">
      <c r="A1727" s="348">
        <v>39465</v>
      </c>
      <c r="B1727" s="348" t="s">
        <v>34609</v>
      </c>
      <c r="C1727" s="348" t="s">
        <v>27666</v>
      </c>
      <c r="D1727" s="348" t="s">
        <v>27667</v>
      </c>
      <c r="E1727" s="372">
        <v>60.66</v>
      </c>
    </row>
    <row r="1728" spans="1:5" x14ac:dyDescent="0.2">
      <c r="A1728" s="348">
        <v>39466</v>
      </c>
      <c r="B1728" s="348" t="s">
        <v>34610</v>
      </c>
      <c r="C1728" s="348" t="s">
        <v>27666</v>
      </c>
      <c r="D1728" s="348" t="s">
        <v>27667</v>
      </c>
      <c r="E1728" s="372">
        <v>68.25</v>
      </c>
    </row>
    <row r="1729" spans="1:5" x14ac:dyDescent="0.2">
      <c r="A1729" s="348">
        <v>39467</v>
      </c>
      <c r="B1729" s="348" t="s">
        <v>34611</v>
      </c>
      <c r="C1729" s="348" t="s">
        <v>27666</v>
      </c>
      <c r="D1729" s="348" t="s">
        <v>27667</v>
      </c>
      <c r="E1729" s="372">
        <v>87.3</v>
      </c>
    </row>
    <row r="1730" spans="1:5" x14ac:dyDescent="0.2">
      <c r="A1730" s="348">
        <v>39468</v>
      </c>
      <c r="B1730" s="348" t="s">
        <v>34612</v>
      </c>
      <c r="C1730" s="348" t="s">
        <v>27666</v>
      </c>
      <c r="D1730" s="348" t="s">
        <v>27667</v>
      </c>
      <c r="E1730" s="372">
        <v>155.16999999999999</v>
      </c>
    </row>
    <row r="1731" spans="1:5" x14ac:dyDescent="0.2">
      <c r="A1731" s="348">
        <v>39469</v>
      </c>
      <c r="B1731" s="348" t="s">
        <v>34613</v>
      </c>
      <c r="C1731" s="348" t="s">
        <v>27666</v>
      </c>
      <c r="D1731" s="348" t="s">
        <v>27667</v>
      </c>
      <c r="E1731" s="372">
        <v>63.21</v>
      </c>
    </row>
    <row r="1732" spans="1:5" x14ac:dyDescent="0.2">
      <c r="A1732" s="348">
        <v>39470</v>
      </c>
      <c r="B1732" s="348" t="s">
        <v>34614</v>
      </c>
      <c r="C1732" s="348" t="s">
        <v>27666</v>
      </c>
      <c r="D1732" s="348" t="s">
        <v>27667</v>
      </c>
      <c r="E1732" s="372">
        <v>77.66</v>
      </c>
    </row>
    <row r="1733" spans="1:5" x14ac:dyDescent="0.2">
      <c r="A1733" s="348">
        <v>39471</v>
      </c>
      <c r="B1733" s="348" t="s">
        <v>34615</v>
      </c>
      <c r="C1733" s="348" t="s">
        <v>27666</v>
      </c>
      <c r="D1733" s="348" t="s">
        <v>27667</v>
      </c>
      <c r="E1733" s="372">
        <v>93.33</v>
      </c>
    </row>
    <row r="1734" spans="1:5" x14ac:dyDescent="0.2">
      <c r="A1734" s="348">
        <v>39472</v>
      </c>
      <c r="B1734" s="348" t="s">
        <v>34616</v>
      </c>
      <c r="C1734" s="348" t="s">
        <v>27666</v>
      </c>
      <c r="D1734" s="348" t="s">
        <v>27667</v>
      </c>
      <c r="E1734" s="372">
        <v>162.16</v>
      </c>
    </row>
    <row r="1735" spans="1:5" x14ac:dyDescent="0.2">
      <c r="A1735" s="348">
        <v>39473</v>
      </c>
      <c r="B1735" s="348" t="s">
        <v>34617</v>
      </c>
      <c r="C1735" s="348" t="s">
        <v>27666</v>
      </c>
      <c r="D1735" s="348" t="s">
        <v>27667</v>
      </c>
      <c r="E1735" s="372">
        <v>104.76</v>
      </c>
    </row>
    <row r="1736" spans="1:5" x14ac:dyDescent="0.2">
      <c r="A1736" s="348">
        <v>39474</v>
      </c>
      <c r="B1736" s="348" t="s">
        <v>34618</v>
      </c>
      <c r="C1736" s="348" t="s">
        <v>27666</v>
      </c>
      <c r="D1736" s="348" t="s">
        <v>27667</v>
      </c>
      <c r="E1736" s="372">
        <v>111.67</v>
      </c>
    </row>
    <row r="1737" spans="1:5" x14ac:dyDescent="0.2">
      <c r="A1737" s="348">
        <v>39475</v>
      </c>
      <c r="B1737" s="348" t="s">
        <v>34619</v>
      </c>
      <c r="C1737" s="348" t="s">
        <v>27666</v>
      </c>
      <c r="D1737" s="348" t="s">
        <v>27667</v>
      </c>
      <c r="E1737" s="372">
        <v>126.71</v>
      </c>
    </row>
    <row r="1738" spans="1:5" x14ac:dyDescent="0.2">
      <c r="A1738" s="348">
        <v>39476</v>
      </c>
      <c r="B1738" s="348" t="s">
        <v>34620</v>
      </c>
      <c r="C1738" s="348" t="s">
        <v>27666</v>
      </c>
      <c r="D1738" s="348" t="s">
        <v>27667</v>
      </c>
      <c r="E1738" s="372">
        <v>238.52</v>
      </c>
    </row>
    <row r="1739" spans="1:5" x14ac:dyDescent="0.2">
      <c r="A1739" s="348">
        <v>39477</v>
      </c>
      <c r="B1739" s="348" t="s">
        <v>34621</v>
      </c>
      <c r="C1739" s="348" t="s">
        <v>27666</v>
      </c>
      <c r="D1739" s="348" t="s">
        <v>27667</v>
      </c>
      <c r="E1739" s="372">
        <v>116.87</v>
      </c>
    </row>
    <row r="1740" spans="1:5" x14ac:dyDescent="0.2">
      <c r="A1740" s="348">
        <v>39478</v>
      </c>
      <c r="B1740" s="348" t="s">
        <v>34622</v>
      </c>
      <c r="C1740" s="348" t="s">
        <v>27666</v>
      </c>
      <c r="D1740" s="348" t="s">
        <v>27667</v>
      </c>
      <c r="E1740" s="372">
        <v>120.48</v>
      </c>
    </row>
    <row r="1741" spans="1:5" x14ac:dyDescent="0.2">
      <c r="A1741" s="348">
        <v>39479</v>
      </c>
      <c r="B1741" s="348" t="s">
        <v>34623</v>
      </c>
      <c r="C1741" s="348" t="s">
        <v>27666</v>
      </c>
      <c r="D1741" s="348" t="s">
        <v>27667</v>
      </c>
      <c r="E1741" s="372">
        <v>141.96</v>
      </c>
    </row>
    <row r="1742" spans="1:5" x14ac:dyDescent="0.2">
      <c r="A1742" s="348">
        <v>39480</v>
      </c>
      <c r="B1742" s="348" t="s">
        <v>34624</v>
      </c>
      <c r="C1742" s="348" t="s">
        <v>27666</v>
      </c>
      <c r="D1742" s="348" t="s">
        <v>27667</v>
      </c>
      <c r="E1742" s="372">
        <v>292.92</v>
      </c>
    </row>
    <row r="1743" spans="1:5" x14ac:dyDescent="0.2">
      <c r="A1743" s="348">
        <v>39459</v>
      </c>
      <c r="B1743" s="348" t="s">
        <v>34625</v>
      </c>
      <c r="C1743" s="348" t="s">
        <v>27666</v>
      </c>
      <c r="D1743" s="348" t="s">
        <v>27667</v>
      </c>
      <c r="E1743" s="372">
        <v>248.62</v>
      </c>
    </row>
    <row r="1744" spans="1:5" x14ac:dyDescent="0.2">
      <c r="A1744" s="348">
        <v>39445</v>
      </c>
      <c r="B1744" s="348" t="s">
        <v>34626</v>
      </c>
      <c r="C1744" s="348" t="s">
        <v>27666</v>
      </c>
      <c r="D1744" s="348" t="s">
        <v>27667</v>
      </c>
      <c r="E1744" s="372">
        <v>124.83</v>
      </c>
    </row>
    <row r="1745" spans="1:5" x14ac:dyDescent="0.2">
      <c r="A1745" s="348">
        <v>39446</v>
      </c>
      <c r="B1745" s="348" t="s">
        <v>34627</v>
      </c>
      <c r="C1745" s="348" t="s">
        <v>27666</v>
      </c>
      <c r="D1745" s="348" t="s">
        <v>27667</v>
      </c>
      <c r="E1745" s="372">
        <v>127.05</v>
      </c>
    </row>
    <row r="1746" spans="1:5" x14ac:dyDescent="0.2">
      <c r="A1746" s="348">
        <v>39447</v>
      </c>
      <c r="B1746" s="348" t="s">
        <v>34628</v>
      </c>
      <c r="C1746" s="348" t="s">
        <v>27666</v>
      </c>
      <c r="D1746" s="348" t="s">
        <v>27667</v>
      </c>
      <c r="E1746" s="372">
        <v>135.87</v>
      </c>
    </row>
    <row r="1747" spans="1:5" x14ac:dyDescent="0.2">
      <c r="A1747" s="348">
        <v>39448</v>
      </c>
      <c r="B1747" s="348" t="s">
        <v>34629</v>
      </c>
      <c r="C1747" s="348" t="s">
        <v>27666</v>
      </c>
      <c r="D1747" s="348" t="s">
        <v>27667</v>
      </c>
      <c r="E1747" s="372">
        <v>231.68</v>
      </c>
    </row>
    <row r="1748" spans="1:5" x14ac:dyDescent="0.2">
      <c r="A1748" s="348">
        <v>39450</v>
      </c>
      <c r="B1748" s="348" t="s">
        <v>34630</v>
      </c>
      <c r="C1748" s="348" t="s">
        <v>27666</v>
      </c>
      <c r="D1748" s="348" t="s">
        <v>27667</v>
      </c>
      <c r="E1748" s="372">
        <v>141.35</v>
      </c>
    </row>
    <row r="1749" spans="1:5" x14ac:dyDescent="0.2">
      <c r="A1749" s="348">
        <v>39451</v>
      </c>
      <c r="B1749" s="348" t="s">
        <v>34631</v>
      </c>
      <c r="C1749" s="348" t="s">
        <v>27666</v>
      </c>
      <c r="D1749" s="348" t="s">
        <v>27667</v>
      </c>
      <c r="E1749" s="372">
        <v>154.16999999999999</v>
      </c>
    </row>
    <row r="1750" spans="1:5" x14ac:dyDescent="0.2">
      <c r="A1750" s="348">
        <v>39452</v>
      </c>
      <c r="B1750" s="348" t="s">
        <v>34632</v>
      </c>
      <c r="C1750" s="348" t="s">
        <v>27666</v>
      </c>
      <c r="D1750" s="348" t="s">
        <v>27667</v>
      </c>
      <c r="E1750" s="372">
        <v>155.09</v>
      </c>
    </row>
    <row r="1751" spans="1:5" x14ac:dyDescent="0.2">
      <c r="A1751" s="348">
        <v>39523</v>
      </c>
      <c r="B1751" s="348" t="s">
        <v>34633</v>
      </c>
      <c r="C1751" s="348" t="s">
        <v>27666</v>
      </c>
      <c r="D1751" s="348" t="s">
        <v>27667</v>
      </c>
      <c r="E1751" s="372">
        <v>259.54000000000002</v>
      </c>
    </row>
    <row r="1752" spans="1:5" x14ac:dyDescent="0.2">
      <c r="A1752" s="348">
        <v>39449</v>
      </c>
      <c r="B1752" s="348" t="s">
        <v>34634</v>
      </c>
      <c r="C1752" s="348" t="s">
        <v>27666</v>
      </c>
      <c r="D1752" s="348" t="s">
        <v>27667</v>
      </c>
      <c r="E1752" s="372">
        <v>287.43</v>
      </c>
    </row>
    <row r="1753" spans="1:5" x14ac:dyDescent="0.2">
      <c r="A1753" s="348">
        <v>39455</v>
      </c>
      <c r="B1753" s="348" t="s">
        <v>34635</v>
      </c>
      <c r="C1753" s="348" t="s">
        <v>27666</v>
      </c>
      <c r="D1753" s="348" t="s">
        <v>27667</v>
      </c>
      <c r="E1753" s="372">
        <v>142.22</v>
      </c>
    </row>
    <row r="1754" spans="1:5" x14ac:dyDescent="0.2">
      <c r="A1754" s="348">
        <v>39456</v>
      </c>
      <c r="B1754" s="348" t="s">
        <v>34636</v>
      </c>
      <c r="C1754" s="348" t="s">
        <v>27666</v>
      </c>
      <c r="D1754" s="348" t="s">
        <v>27667</v>
      </c>
      <c r="E1754" s="372">
        <v>142.33000000000001</v>
      </c>
    </row>
    <row r="1755" spans="1:5" x14ac:dyDescent="0.2">
      <c r="A1755" s="348">
        <v>39457</v>
      </c>
      <c r="B1755" s="348" t="s">
        <v>34637</v>
      </c>
      <c r="C1755" s="348" t="s">
        <v>27666</v>
      </c>
      <c r="D1755" s="348" t="s">
        <v>27667</v>
      </c>
      <c r="E1755" s="372">
        <v>155.16</v>
      </c>
    </row>
    <row r="1756" spans="1:5" x14ac:dyDescent="0.2">
      <c r="A1756" s="348">
        <v>39458</v>
      </c>
      <c r="B1756" s="348" t="s">
        <v>34638</v>
      </c>
      <c r="C1756" s="348" t="s">
        <v>27666</v>
      </c>
      <c r="D1756" s="348" t="s">
        <v>27667</v>
      </c>
      <c r="E1756" s="372">
        <v>289.54000000000002</v>
      </c>
    </row>
    <row r="1757" spans="1:5" x14ac:dyDescent="0.2">
      <c r="A1757" s="348">
        <v>39464</v>
      </c>
      <c r="B1757" s="348" t="s">
        <v>34639</v>
      </c>
      <c r="C1757" s="348" t="s">
        <v>27666</v>
      </c>
      <c r="D1757" s="348" t="s">
        <v>27667</v>
      </c>
      <c r="E1757" s="372">
        <v>465.61</v>
      </c>
    </row>
    <row r="1758" spans="1:5" x14ac:dyDescent="0.2">
      <c r="A1758" s="348">
        <v>39460</v>
      </c>
      <c r="B1758" s="348" t="s">
        <v>34640</v>
      </c>
      <c r="C1758" s="348" t="s">
        <v>27666</v>
      </c>
      <c r="D1758" s="348" t="s">
        <v>27667</v>
      </c>
      <c r="E1758" s="372">
        <v>176.59</v>
      </c>
    </row>
    <row r="1759" spans="1:5" x14ac:dyDescent="0.2">
      <c r="A1759" s="348">
        <v>39461</v>
      </c>
      <c r="B1759" s="348" t="s">
        <v>34641</v>
      </c>
      <c r="C1759" s="348" t="s">
        <v>27666</v>
      </c>
      <c r="D1759" s="348" t="s">
        <v>27667</v>
      </c>
      <c r="E1759" s="372">
        <v>206.93</v>
      </c>
    </row>
    <row r="1760" spans="1:5" x14ac:dyDescent="0.2">
      <c r="A1760" s="348">
        <v>39462</v>
      </c>
      <c r="B1760" s="348" t="s">
        <v>34642</v>
      </c>
      <c r="C1760" s="348" t="s">
        <v>27666</v>
      </c>
      <c r="D1760" s="348" t="s">
        <v>27667</v>
      </c>
      <c r="E1760" s="372">
        <v>199.42</v>
      </c>
    </row>
    <row r="1761" spans="1:5" x14ac:dyDescent="0.2">
      <c r="A1761" s="348">
        <v>39463</v>
      </c>
      <c r="B1761" s="348" t="s">
        <v>34643</v>
      </c>
      <c r="C1761" s="348" t="s">
        <v>27666</v>
      </c>
      <c r="D1761" s="348" t="s">
        <v>27667</v>
      </c>
      <c r="E1761" s="372">
        <v>462</v>
      </c>
    </row>
    <row r="1762" spans="1:5" x14ac:dyDescent="0.2">
      <c r="A1762" s="348">
        <v>26039</v>
      </c>
      <c r="B1762" s="348" t="s">
        <v>34644</v>
      </c>
      <c r="C1762" s="348" t="s">
        <v>27666</v>
      </c>
      <c r="D1762" s="348" t="s">
        <v>27668</v>
      </c>
      <c r="E1762" s="373">
        <v>391246.87</v>
      </c>
    </row>
    <row r="1763" spans="1:5" x14ac:dyDescent="0.2">
      <c r="A1763" s="348">
        <v>2401</v>
      </c>
      <c r="B1763" s="348" t="s">
        <v>34645</v>
      </c>
      <c r="C1763" s="348" t="s">
        <v>27666</v>
      </c>
      <c r="D1763" s="348" t="s">
        <v>27668</v>
      </c>
      <c r="E1763" s="373">
        <v>89991.11</v>
      </c>
    </row>
    <row r="1764" spans="1:5" x14ac:dyDescent="0.2">
      <c r="A1764" s="348">
        <v>38870</v>
      </c>
      <c r="B1764" s="348" t="s">
        <v>34646</v>
      </c>
      <c r="C1764" s="348" t="s">
        <v>27666</v>
      </c>
      <c r="D1764" s="348" t="s">
        <v>27668</v>
      </c>
      <c r="E1764" s="372">
        <v>29.51</v>
      </c>
    </row>
    <row r="1765" spans="1:5" x14ac:dyDescent="0.2">
      <c r="A1765" s="348">
        <v>38869</v>
      </c>
      <c r="B1765" s="348" t="s">
        <v>34647</v>
      </c>
      <c r="C1765" s="348" t="s">
        <v>27666</v>
      </c>
      <c r="D1765" s="348" t="s">
        <v>27668</v>
      </c>
      <c r="E1765" s="372">
        <v>19.91</v>
      </c>
    </row>
    <row r="1766" spans="1:5" x14ac:dyDescent="0.2">
      <c r="A1766" s="348">
        <v>38872</v>
      </c>
      <c r="B1766" s="348" t="s">
        <v>34648</v>
      </c>
      <c r="C1766" s="348" t="s">
        <v>27666</v>
      </c>
      <c r="D1766" s="348" t="s">
        <v>27668</v>
      </c>
      <c r="E1766" s="372">
        <v>37.590000000000003</v>
      </c>
    </row>
    <row r="1767" spans="1:5" x14ac:dyDescent="0.2">
      <c r="A1767" s="348">
        <v>38871</v>
      </c>
      <c r="B1767" s="348" t="s">
        <v>34649</v>
      </c>
      <c r="C1767" s="348" t="s">
        <v>27666</v>
      </c>
      <c r="D1767" s="348" t="s">
        <v>27668</v>
      </c>
      <c r="E1767" s="372">
        <v>25.99</v>
      </c>
    </row>
    <row r="1768" spans="1:5" x14ac:dyDescent="0.2">
      <c r="A1768" s="348">
        <v>39283</v>
      </c>
      <c r="B1768" s="348" t="s">
        <v>34650</v>
      </c>
      <c r="C1768" s="348" t="s">
        <v>27666</v>
      </c>
      <c r="D1768" s="348" t="s">
        <v>27668</v>
      </c>
      <c r="E1768" s="372">
        <v>121.76</v>
      </c>
    </row>
    <row r="1769" spans="1:5" x14ac:dyDescent="0.2">
      <c r="A1769" s="348">
        <v>39285</v>
      </c>
      <c r="B1769" s="348" t="s">
        <v>34651</v>
      </c>
      <c r="C1769" s="348" t="s">
        <v>27666</v>
      </c>
      <c r="D1769" s="348" t="s">
        <v>27668</v>
      </c>
      <c r="E1769" s="372">
        <v>139.16</v>
      </c>
    </row>
    <row r="1770" spans="1:5" x14ac:dyDescent="0.2">
      <c r="A1770" s="348">
        <v>39286</v>
      </c>
      <c r="B1770" s="348" t="s">
        <v>34652</v>
      </c>
      <c r="C1770" s="348" t="s">
        <v>27666</v>
      </c>
      <c r="D1770" s="348" t="s">
        <v>27668</v>
      </c>
      <c r="E1770" s="372">
        <v>133.37</v>
      </c>
    </row>
    <row r="1771" spans="1:5" x14ac:dyDescent="0.2">
      <c r="A1771" s="348">
        <v>39288</v>
      </c>
      <c r="B1771" s="348" t="s">
        <v>34653</v>
      </c>
      <c r="C1771" s="348" t="s">
        <v>27666</v>
      </c>
      <c r="D1771" s="348" t="s">
        <v>27668</v>
      </c>
      <c r="E1771" s="372">
        <v>162.34</v>
      </c>
    </row>
    <row r="1772" spans="1:5" x14ac:dyDescent="0.2">
      <c r="A1772" s="348">
        <v>44476</v>
      </c>
      <c r="B1772" s="348" t="s">
        <v>34654</v>
      </c>
      <c r="C1772" s="348" t="s">
        <v>27676</v>
      </c>
      <c r="D1772" s="348" t="s">
        <v>27667</v>
      </c>
      <c r="E1772" s="372">
        <v>418.23</v>
      </c>
    </row>
    <row r="1773" spans="1:5" x14ac:dyDescent="0.2">
      <c r="A1773" s="348">
        <v>10629</v>
      </c>
      <c r="B1773" s="348" t="s">
        <v>34655</v>
      </c>
      <c r="C1773" s="348" t="s">
        <v>27676</v>
      </c>
      <c r="D1773" s="348" t="s">
        <v>27667</v>
      </c>
      <c r="E1773" s="372">
        <v>301.81</v>
      </c>
    </row>
    <row r="1774" spans="1:5" x14ac:dyDescent="0.2">
      <c r="A1774" s="348">
        <v>10698</v>
      </c>
      <c r="B1774" s="348" t="s">
        <v>34656</v>
      </c>
      <c r="C1774" s="348" t="s">
        <v>27676</v>
      </c>
      <c r="D1774" s="348" t="s">
        <v>27668</v>
      </c>
      <c r="E1774" s="372">
        <v>207.56</v>
      </c>
    </row>
    <row r="1775" spans="1:5" x14ac:dyDescent="0.2">
      <c r="A1775" s="348">
        <v>40521</v>
      </c>
      <c r="B1775" s="348" t="s">
        <v>34657</v>
      </c>
      <c r="C1775" s="348" t="s">
        <v>27666</v>
      </c>
      <c r="D1775" s="348" t="s">
        <v>27668</v>
      </c>
      <c r="E1775" s="373">
        <v>99576.31</v>
      </c>
    </row>
    <row r="1776" spans="1:5" x14ac:dyDescent="0.2">
      <c r="A1776" s="348">
        <v>2432</v>
      </c>
      <c r="B1776" s="348" t="s">
        <v>34658</v>
      </c>
      <c r="C1776" s="348" t="s">
        <v>27666</v>
      </c>
      <c r="D1776" s="348" t="s">
        <v>27667</v>
      </c>
      <c r="E1776" s="372">
        <v>18.97</v>
      </c>
    </row>
    <row r="1777" spans="1:5" x14ac:dyDescent="0.2">
      <c r="A1777" s="348">
        <v>2433</v>
      </c>
      <c r="B1777" s="348" t="s">
        <v>34659</v>
      </c>
      <c r="C1777" s="348" t="s">
        <v>27666</v>
      </c>
      <c r="D1777" s="348" t="s">
        <v>27667</v>
      </c>
      <c r="E1777" s="372">
        <v>6.42</v>
      </c>
    </row>
    <row r="1778" spans="1:5" x14ac:dyDescent="0.2">
      <c r="A1778" s="348">
        <v>2418</v>
      </c>
      <c r="B1778" s="348" t="s">
        <v>34660</v>
      </c>
      <c r="C1778" s="348" t="s">
        <v>27666</v>
      </c>
      <c r="D1778" s="348" t="s">
        <v>27669</v>
      </c>
      <c r="E1778" s="372">
        <v>8.8000000000000007</v>
      </c>
    </row>
    <row r="1779" spans="1:5" x14ac:dyDescent="0.2">
      <c r="A1779" s="348">
        <v>2420</v>
      </c>
      <c r="B1779" s="348" t="s">
        <v>34661</v>
      </c>
      <c r="C1779" s="348" t="s">
        <v>27666</v>
      </c>
      <c r="D1779" s="348" t="s">
        <v>27667</v>
      </c>
      <c r="E1779" s="372">
        <v>11.03</v>
      </c>
    </row>
    <row r="1780" spans="1:5" x14ac:dyDescent="0.2">
      <c r="A1780" s="348">
        <v>11447</v>
      </c>
      <c r="B1780" s="348" t="s">
        <v>34662</v>
      </c>
      <c r="C1780" s="348" t="s">
        <v>27666</v>
      </c>
      <c r="D1780" s="348" t="s">
        <v>27667</v>
      </c>
      <c r="E1780" s="372">
        <v>21.81</v>
      </c>
    </row>
    <row r="1781" spans="1:5" x14ac:dyDescent="0.2">
      <c r="A1781" s="348">
        <v>11451</v>
      </c>
      <c r="B1781" s="348" t="s">
        <v>34663</v>
      </c>
      <c r="C1781" s="348" t="s">
        <v>27666</v>
      </c>
      <c r="D1781" s="348" t="s">
        <v>27667</v>
      </c>
      <c r="E1781" s="372">
        <v>58.47</v>
      </c>
    </row>
    <row r="1782" spans="1:5" x14ac:dyDescent="0.2">
      <c r="A1782" s="348">
        <v>11116</v>
      </c>
      <c r="B1782" s="348" t="s">
        <v>34664</v>
      </c>
      <c r="C1782" s="348" t="s">
        <v>27666</v>
      </c>
      <c r="D1782" s="348" t="s">
        <v>27668</v>
      </c>
      <c r="E1782" s="372">
        <v>840.53</v>
      </c>
    </row>
    <row r="1783" spans="1:5" x14ac:dyDescent="0.2">
      <c r="A1783" s="348">
        <v>38411</v>
      </c>
      <c r="B1783" s="348" t="s">
        <v>34665</v>
      </c>
      <c r="C1783" s="348" t="s">
        <v>27666</v>
      </c>
      <c r="D1783" s="348" t="s">
        <v>27667</v>
      </c>
      <c r="E1783" s="373">
        <v>1596.91</v>
      </c>
    </row>
    <row r="1784" spans="1:5" x14ac:dyDescent="0.2">
      <c r="A1784" s="348">
        <v>38189</v>
      </c>
      <c r="B1784" s="348" t="s">
        <v>34666</v>
      </c>
      <c r="C1784" s="348" t="s">
        <v>27666</v>
      </c>
      <c r="D1784" s="348" t="s">
        <v>27667</v>
      </c>
      <c r="E1784" s="372">
        <v>135.57</v>
      </c>
    </row>
    <row r="1785" spans="1:5" x14ac:dyDescent="0.2">
      <c r="A1785" s="348">
        <v>38190</v>
      </c>
      <c r="B1785" s="348" t="s">
        <v>34667</v>
      </c>
      <c r="C1785" s="348" t="s">
        <v>27666</v>
      </c>
      <c r="D1785" s="348" t="s">
        <v>27667</v>
      </c>
      <c r="E1785" s="372">
        <v>285.60000000000002</v>
      </c>
    </row>
    <row r="1786" spans="1:5" x14ac:dyDescent="0.2">
      <c r="A1786" s="348">
        <v>7608</v>
      </c>
      <c r="B1786" s="348" t="s">
        <v>34668</v>
      </c>
      <c r="C1786" s="348" t="s">
        <v>27666</v>
      </c>
      <c r="D1786" s="348" t="s">
        <v>27667</v>
      </c>
      <c r="E1786" s="372">
        <v>12.7</v>
      </c>
    </row>
    <row r="1787" spans="1:5" x14ac:dyDescent="0.2">
      <c r="A1787" s="348">
        <v>1370</v>
      </c>
      <c r="B1787" s="348" t="s">
        <v>320</v>
      </c>
      <c r="C1787" s="348" t="s">
        <v>27666</v>
      </c>
      <c r="D1787" s="348" t="s">
        <v>27667</v>
      </c>
      <c r="E1787" s="372">
        <v>100.15</v>
      </c>
    </row>
    <row r="1788" spans="1:5" x14ac:dyDescent="0.2">
      <c r="A1788" s="348">
        <v>36516</v>
      </c>
      <c r="B1788" s="348" t="s">
        <v>34669</v>
      </c>
      <c r="C1788" s="348" t="s">
        <v>27666</v>
      </c>
      <c r="D1788" s="348" t="s">
        <v>27668</v>
      </c>
      <c r="E1788" s="373">
        <v>137999.9</v>
      </c>
    </row>
    <row r="1789" spans="1:5" x14ac:dyDescent="0.2">
      <c r="A1789" s="348">
        <v>34777</v>
      </c>
      <c r="B1789" s="348" t="s">
        <v>34670</v>
      </c>
      <c r="C1789" s="348" t="s">
        <v>27666</v>
      </c>
      <c r="D1789" s="348" t="s">
        <v>27667</v>
      </c>
      <c r="E1789" s="372">
        <v>1.79</v>
      </c>
    </row>
    <row r="1790" spans="1:5" x14ac:dyDescent="0.2">
      <c r="A1790" s="348">
        <v>7272</v>
      </c>
      <c r="B1790" s="348" t="s">
        <v>34671</v>
      </c>
      <c r="C1790" s="348" t="s">
        <v>27666</v>
      </c>
      <c r="D1790" s="348" t="s">
        <v>27667</v>
      </c>
      <c r="E1790" s="372">
        <v>1.51</v>
      </c>
    </row>
    <row r="1791" spans="1:5" x14ac:dyDescent="0.2">
      <c r="A1791" s="348">
        <v>10605</v>
      </c>
      <c r="B1791" s="348" t="s">
        <v>34672</v>
      </c>
      <c r="C1791" s="348" t="s">
        <v>27666</v>
      </c>
      <c r="D1791" s="348" t="s">
        <v>27667</v>
      </c>
      <c r="E1791" s="372">
        <v>4.88</v>
      </c>
    </row>
    <row r="1792" spans="1:5" x14ac:dyDescent="0.2">
      <c r="A1792" s="348">
        <v>10604</v>
      </c>
      <c r="B1792" s="348" t="s">
        <v>34673</v>
      </c>
      <c r="C1792" s="348" t="s">
        <v>27666</v>
      </c>
      <c r="D1792" s="348" t="s">
        <v>27667</v>
      </c>
      <c r="E1792" s="372">
        <v>11.38</v>
      </c>
    </row>
    <row r="1793" spans="1:5" x14ac:dyDescent="0.2">
      <c r="A1793" s="348">
        <v>672</v>
      </c>
      <c r="B1793" s="348" t="s">
        <v>34674</v>
      </c>
      <c r="C1793" s="348" t="s">
        <v>27666</v>
      </c>
      <c r="D1793" s="348" t="s">
        <v>27667</v>
      </c>
      <c r="E1793" s="372">
        <v>15.65</v>
      </c>
    </row>
    <row r="1794" spans="1:5" x14ac:dyDescent="0.2">
      <c r="A1794" s="348">
        <v>668</v>
      </c>
      <c r="B1794" s="348" t="s">
        <v>34675</v>
      </c>
      <c r="C1794" s="348" t="s">
        <v>27666</v>
      </c>
      <c r="D1794" s="348" t="s">
        <v>27667</v>
      </c>
      <c r="E1794" s="372">
        <v>18.899999999999999</v>
      </c>
    </row>
    <row r="1795" spans="1:5" x14ac:dyDescent="0.2">
      <c r="A1795" s="348">
        <v>10578</v>
      </c>
      <c r="B1795" s="348" t="s">
        <v>34676</v>
      </c>
      <c r="C1795" s="348" t="s">
        <v>27666</v>
      </c>
      <c r="D1795" s="348" t="s">
        <v>27667</v>
      </c>
      <c r="E1795" s="372">
        <v>22.01</v>
      </c>
    </row>
    <row r="1796" spans="1:5" x14ac:dyDescent="0.2">
      <c r="A1796" s="348">
        <v>666</v>
      </c>
      <c r="B1796" s="348" t="s">
        <v>34677</v>
      </c>
      <c r="C1796" s="348" t="s">
        <v>27666</v>
      </c>
      <c r="D1796" s="348" t="s">
        <v>27667</v>
      </c>
      <c r="E1796" s="372">
        <v>24.48</v>
      </c>
    </row>
    <row r="1797" spans="1:5" x14ac:dyDescent="0.2">
      <c r="A1797" s="348">
        <v>665</v>
      </c>
      <c r="B1797" s="348" t="s">
        <v>34678</v>
      </c>
      <c r="C1797" s="348" t="s">
        <v>27666</v>
      </c>
      <c r="D1797" s="348" t="s">
        <v>27667</v>
      </c>
      <c r="E1797" s="372">
        <v>32.729999999999997</v>
      </c>
    </row>
    <row r="1798" spans="1:5" x14ac:dyDescent="0.2">
      <c r="A1798" s="348">
        <v>10577</v>
      </c>
      <c r="B1798" s="348" t="s">
        <v>34679</v>
      </c>
      <c r="C1798" s="348" t="s">
        <v>27666</v>
      </c>
      <c r="D1798" s="348" t="s">
        <v>27667</v>
      </c>
      <c r="E1798" s="372">
        <v>29.03</v>
      </c>
    </row>
    <row r="1799" spans="1:5" x14ac:dyDescent="0.2">
      <c r="A1799" s="348">
        <v>10583</v>
      </c>
      <c r="B1799" s="348" t="s">
        <v>34680</v>
      </c>
      <c r="C1799" s="348" t="s">
        <v>27666</v>
      </c>
      <c r="D1799" s="348" t="s">
        <v>27667</v>
      </c>
      <c r="E1799" s="372">
        <v>15.08</v>
      </c>
    </row>
    <row r="1800" spans="1:5" x14ac:dyDescent="0.2">
      <c r="A1800" s="348">
        <v>10579</v>
      </c>
      <c r="B1800" s="348" t="s">
        <v>34681</v>
      </c>
      <c r="C1800" s="348" t="s">
        <v>27666</v>
      </c>
      <c r="D1800" s="348" t="s">
        <v>27667</v>
      </c>
      <c r="E1800" s="372">
        <v>26.29</v>
      </c>
    </row>
    <row r="1801" spans="1:5" x14ac:dyDescent="0.2">
      <c r="A1801" s="348">
        <v>10582</v>
      </c>
      <c r="B1801" s="348" t="s">
        <v>34682</v>
      </c>
      <c r="C1801" s="348" t="s">
        <v>27666</v>
      </c>
      <c r="D1801" s="348" t="s">
        <v>27667</v>
      </c>
      <c r="E1801" s="372">
        <v>13.28</v>
      </c>
    </row>
    <row r="1802" spans="1:5" x14ac:dyDescent="0.2">
      <c r="A1802" s="348">
        <v>2436</v>
      </c>
      <c r="B1802" s="348" t="s">
        <v>34683</v>
      </c>
      <c r="C1802" s="348" t="s">
        <v>27674</v>
      </c>
      <c r="D1802" s="348" t="s">
        <v>27669</v>
      </c>
      <c r="E1802" s="372">
        <v>23.36</v>
      </c>
    </row>
    <row r="1803" spans="1:5" x14ac:dyDescent="0.2">
      <c r="A1803" s="348">
        <v>40918</v>
      </c>
      <c r="B1803" s="348" t="s">
        <v>34684</v>
      </c>
      <c r="C1803" s="348" t="s">
        <v>27675</v>
      </c>
      <c r="D1803" s="348" t="s">
        <v>27667</v>
      </c>
      <c r="E1803" s="373">
        <v>4100.5</v>
      </c>
    </row>
    <row r="1804" spans="1:5" x14ac:dyDescent="0.2">
      <c r="A1804" s="348">
        <v>2439</v>
      </c>
      <c r="B1804" s="348" t="s">
        <v>34685</v>
      </c>
      <c r="C1804" s="348" t="s">
        <v>27674</v>
      </c>
      <c r="D1804" s="348" t="s">
        <v>27667</v>
      </c>
      <c r="E1804" s="372">
        <v>22.67</v>
      </c>
    </row>
    <row r="1805" spans="1:5" x14ac:dyDescent="0.2">
      <c r="A1805" s="348">
        <v>40923</v>
      </c>
      <c r="B1805" s="348" t="s">
        <v>34686</v>
      </c>
      <c r="C1805" s="348" t="s">
        <v>27675</v>
      </c>
      <c r="D1805" s="348" t="s">
        <v>27667</v>
      </c>
      <c r="E1805" s="373">
        <v>3982.33</v>
      </c>
    </row>
    <row r="1806" spans="1:5" x14ac:dyDescent="0.2">
      <c r="A1806" s="348">
        <v>10998</v>
      </c>
      <c r="B1806" s="348" t="s">
        <v>34687</v>
      </c>
      <c r="C1806" s="348" t="s">
        <v>27671</v>
      </c>
      <c r="D1806" s="348" t="s">
        <v>27667</v>
      </c>
      <c r="E1806" s="372">
        <v>33.020000000000003</v>
      </c>
    </row>
    <row r="1807" spans="1:5" x14ac:dyDescent="0.2">
      <c r="A1807" s="348">
        <v>11002</v>
      </c>
      <c r="B1807" s="348" t="s">
        <v>34688</v>
      </c>
      <c r="C1807" s="348" t="s">
        <v>27671</v>
      </c>
      <c r="D1807" s="348" t="s">
        <v>27667</v>
      </c>
      <c r="E1807" s="372">
        <v>30.25</v>
      </c>
    </row>
    <row r="1808" spans="1:5" x14ac:dyDescent="0.2">
      <c r="A1808" s="348">
        <v>10999</v>
      </c>
      <c r="B1808" s="348" t="s">
        <v>34689</v>
      </c>
      <c r="C1808" s="348" t="s">
        <v>27671</v>
      </c>
      <c r="D1808" s="348" t="s">
        <v>27667</v>
      </c>
      <c r="E1808" s="372">
        <v>29.06</v>
      </c>
    </row>
    <row r="1809" spans="1:5" x14ac:dyDescent="0.2">
      <c r="A1809" s="348">
        <v>10997</v>
      </c>
      <c r="B1809" s="348" t="s">
        <v>34690</v>
      </c>
      <c r="C1809" s="348" t="s">
        <v>27671</v>
      </c>
      <c r="D1809" s="348" t="s">
        <v>27669</v>
      </c>
      <c r="E1809" s="372">
        <v>31.5</v>
      </c>
    </row>
    <row r="1810" spans="1:5" x14ac:dyDescent="0.2">
      <c r="A1810" s="348">
        <v>2685</v>
      </c>
      <c r="B1810" s="348" t="s">
        <v>34691</v>
      </c>
      <c r="C1810" s="348" t="s">
        <v>27670</v>
      </c>
      <c r="D1810" s="348" t="s">
        <v>27667</v>
      </c>
      <c r="E1810" s="372">
        <v>6.3</v>
      </c>
    </row>
    <row r="1811" spans="1:5" x14ac:dyDescent="0.2">
      <c r="A1811" s="348">
        <v>2680</v>
      </c>
      <c r="B1811" s="348" t="s">
        <v>34692</v>
      </c>
      <c r="C1811" s="348" t="s">
        <v>27670</v>
      </c>
      <c r="D1811" s="348" t="s">
        <v>27667</v>
      </c>
      <c r="E1811" s="372">
        <v>9.2200000000000006</v>
      </c>
    </row>
    <row r="1812" spans="1:5" x14ac:dyDescent="0.2">
      <c r="A1812" s="348">
        <v>2684</v>
      </c>
      <c r="B1812" s="348" t="s">
        <v>34693</v>
      </c>
      <c r="C1812" s="348" t="s">
        <v>27670</v>
      </c>
      <c r="D1812" s="348" t="s">
        <v>27667</v>
      </c>
      <c r="E1812" s="372">
        <v>8.39</v>
      </c>
    </row>
    <row r="1813" spans="1:5" x14ac:dyDescent="0.2">
      <c r="A1813" s="348">
        <v>2673</v>
      </c>
      <c r="B1813" s="348" t="s">
        <v>34694</v>
      </c>
      <c r="C1813" s="348" t="s">
        <v>27670</v>
      </c>
      <c r="D1813" s="348" t="s">
        <v>27669</v>
      </c>
      <c r="E1813" s="372">
        <v>3.24</v>
      </c>
    </row>
    <row r="1814" spans="1:5" x14ac:dyDescent="0.2">
      <c r="A1814" s="348">
        <v>2681</v>
      </c>
      <c r="B1814" s="348" t="s">
        <v>34695</v>
      </c>
      <c r="C1814" s="348" t="s">
        <v>27670</v>
      </c>
      <c r="D1814" s="348" t="s">
        <v>27667</v>
      </c>
      <c r="E1814" s="372">
        <v>15.07</v>
      </c>
    </row>
    <row r="1815" spans="1:5" x14ac:dyDescent="0.2">
      <c r="A1815" s="348">
        <v>2682</v>
      </c>
      <c r="B1815" s="348" t="s">
        <v>34696</v>
      </c>
      <c r="C1815" s="348" t="s">
        <v>27670</v>
      </c>
      <c r="D1815" s="348" t="s">
        <v>27667</v>
      </c>
      <c r="E1815" s="372">
        <v>21.99</v>
      </c>
    </row>
    <row r="1816" spans="1:5" x14ac:dyDescent="0.2">
      <c r="A1816" s="348">
        <v>2686</v>
      </c>
      <c r="B1816" s="348" t="s">
        <v>34697</v>
      </c>
      <c r="C1816" s="348" t="s">
        <v>27670</v>
      </c>
      <c r="D1816" s="348" t="s">
        <v>27667</v>
      </c>
      <c r="E1816" s="372">
        <v>27.58</v>
      </c>
    </row>
    <row r="1817" spans="1:5" x14ac:dyDescent="0.2">
      <c r="A1817" s="348">
        <v>2674</v>
      </c>
      <c r="B1817" s="348" t="s">
        <v>34698</v>
      </c>
      <c r="C1817" s="348" t="s">
        <v>27670</v>
      </c>
      <c r="D1817" s="348" t="s">
        <v>27667</v>
      </c>
      <c r="E1817" s="372">
        <v>4.03</v>
      </c>
    </row>
    <row r="1818" spans="1:5" x14ac:dyDescent="0.2">
      <c r="A1818" s="348">
        <v>2683</v>
      </c>
      <c r="B1818" s="348" t="s">
        <v>34699</v>
      </c>
      <c r="C1818" s="348" t="s">
        <v>27670</v>
      </c>
      <c r="D1818" s="348" t="s">
        <v>27667</v>
      </c>
      <c r="E1818" s="372">
        <v>43.46</v>
      </c>
    </row>
    <row r="1819" spans="1:5" x14ac:dyDescent="0.2">
      <c r="A1819" s="348">
        <v>2676</v>
      </c>
      <c r="B1819" s="348" t="s">
        <v>34700</v>
      </c>
      <c r="C1819" s="348" t="s">
        <v>27670</v>
      </c>
      <c r="D1819" s="348" t="s">
        <v>27667</v>
      </c>
      <c r="E1819" s="372">
        <v>1.88</v>
      </c>
    </row>
    <row r="1820" spans="1:5" x14ac:dyDescent="0.2">
      <c r="A1820" s="348">
        <v>2678</v>
      </c>
      <c r="B1820" s="348" t="s">
        <v>34701</v>
      </c>
      <c r="C1820" s="348" t="s">
        <v>27670</v>
      </c>
      <c r="D1820" s="348" t="s">
        <v>27667</v>
      </c>
      <c r="E1820" s="372">
        <v>2.36</v>
      </c>
    </row>
    <row r="1821" spans="1:5" x14ac:dyDescent="0.2">
      <c r="A1821" s="348">
        <v>2679</v>
      </c>
      <c r="B1821" s="348" t="s">
        <v>34702</v>
      </c>
      <c r="C1821" s="348" t="s">
        <v>27670</v>
      </c>
      <c r="D1821" s="348" t="s">
        <v>27667</v>
      </c>
      <c r="E1821" s="372">
        <v>3.64</v>
      </c>
    </row>
    <row r="1822" spans="1:5" x14ac:dyDescent="0.2">
      <c r="A1822" s="348">
        <v>12070</v>
      </c>
      <c r="B1822" s="348" t="s">
        <v>34703</v>
      </c>
      <c r="C1822" s="348" t="s">
        <v>27670</v>
      </c>
      <c r="D1822" s="348" t="s">
        <v>27667</v>
      </c>
      <c r="E1822" s="372">
        <v>5.0599999999999996</v>
      </c>
    </row>
    <row r="1823" spans="1:5" x14ac:dyDescent="0.2">
      <c r="A1823" s="348">
        <v>2675</v>
      </c>
      <c r="B1823" s="348" t="s">
        <v>34704</v>
      </c>
      <c r="C1823" s="348" t="s">
        <v>27670</v>
      </c>
      <c r="D1823" s="348" t="s">
        <v>27667</v>
      </c>
      <c r="E1823" s="372">
        <v>6.58</v>
      </c>
    </row>
    <row r="1824" spans="1:5" x14ac:dyDescent="0.2">
      <c r="A1824" s="348">
        <v>12067</v>
      </c>
      <c r="B1824" s="348" t="s">
        <v>34705</v>
      </c>
      <c r="C1824" s="348" t="s">
        <v>27670</v>
      </c>
      <c r="D1824" s="348" t="s">
        <v>27667</v>
      </c>
      <c r="E1824" s="372">
        <v>8.93</v>
      </c>
    </row>
    <row r="1825" spans="1:5" x14ac:dyDescent="0.2">
      <c r="A1825" s="348">
        <v>21136</v>
      </c>
      <c r="B1825" s="348" t="s">
        <v>34706</v>
      </c>
      <c r="C1825" s="348" t="s">
        <v>27670</v>
      </c>
      <c r="D1825" s="348" t="s">
        <v>27667</v>
      </c>
      <c r="E1825" s="372">
        <v>12.88</v>
      </c>
    </row>
    <row r="1826" spans="1:5" x14ac:dyDescent="0.2">
      <c r="A1826" s="348">
        <v>21128</v>
      </c>
      <c r="B1826" s="348" t="s">
        <v>34707</v>
      </c>
      <c r="C1826" s="348" t="s">
        <v>27670</v>
      </c>
      <c r="D1826" s="348" t="s">
        <v>27669</v>
      </c>
      <c r="E1826" s="372">
        <v>9.9700000000000006</v>
      </c>
    </row>
    <row r="1827" spans="1:5" x14ac:dyDescent="0.2">
      <c r="A1827" s="348">
        <v>21130</v>
      </c>
      <c r="B1827" s="348" t="s">
        <v>34708</v>
      </c>
      <c r="C1827" s="348" t="s">
        <v>27670</v>
      </c>
      <c r="D1827" s="348" t="s">
        <v>27667</v>
      </c>
      <c r="E1827" s="372">
        <v>25.18</v>
      </c>
    </row>
    <row r="1828" spans="1:5" x14ac:dyDescent="0.2">
      <c r="A1828" s="348">
        <v>21135</v>
      </c>
      <c r="B1828" s="348" t="s">
        <v>34709</v>
      </c>
      <c r="C1828" s="348" t="s">
        <v>27670</v>
      </c>
      <c r="D1828" s="348" t="s">
        <v>27667</v>
      </c>
      <c r="E1828" s="372">
        <v>24.79</v>
      </c>
    </row>
    <row r="1829" spans="1:5" x14ac:dyDescent="0.2">
      <c r="A1829" s="348">
        <v>40401</v>
      </c>
      <c r="B1829" s="348" t="s">
        <v>34710</v>
      </c>
      <c r="C1829" s="348" t="s">
        <v>27670</v>
      </c>
      <c r="D1829" s="348" t="s">
        <v>27667</v>
      </c>
      <c r="E1829" s="372">
        <v>3.1</v>
      </c>
    </row>
    <row r="1830" spans="1:5" x14ac:dyDescent="0.2">
      <c r="A1830" s="348">
        <v>40402</v>
      </c>
      <c r="B1830" s="348" t="s">
        <v>34711</v>
      </c>
      <c r="C1830" s="348" t="s">
        <v>27670</v>
      </c>
      <c r="D1830" s="348" t="s">
        <v>27667</v>
      </c>
      <c r="E1830" s="372">
        <v>3.98</v>
      </c>
    </row>
    <row r="1831" spans="1:5" x14ac:dyDescent="0.2">
      <c r="A1831" s="348">
        <v>40400</v>
      </c>
      <c r="B1831" s="348" t="s">
        <v>34712</v>
      </c>
      <c r="C1831" s="348" t="s">
        <v>27670</v>
      </c>
      <c r="D1831" s="348" t="s">
        <v>27667</v>
      </c>
      <c r="E1831" s="372">
        <v>2.1</v>
      </c>
    </row>
    <row r="1832" spans="1:5" x14ac:dyDescent="0.2">
      <c r="A1832" s="348">
        <v>2504</v>
      </c>
      <c r="B1832" s="348" t="s">
        <v>34713</v>
      </c>
      <c r="C1832" s="348" t="s">
        <v>27670</v>
      </c>
      <c r="D1832" s="348" t="s">
        <v>27667</v>
      </c>
      <c r="E1832" s="372">
        <v>11.06</v>
      </c>
    </row>
    <row r="1833" spans="1:5" x14ac:dyDescent="0.2">
      <c r="A1833" s="348">
        <v>2501</v>
      </c>
      <c r="B1833" s="348" t="s">
        <v>34714</v>
      </c>
      <c r="C1833" s="348" t="s">
        <v>27670</v>
      </c>
      <c r="D1833" s="348" t="s">
        <v>27667</v>
      </c>
      <c r="E1833" s="372">
        <v>14.51</v>
      </c>
    </row>
    <row r="1834" spans="1:5" x14ac:dyDescent="0.2">
      <c r="A1834" s="348">
        <v>2502</v>
      </c>
      <c r="B1834" s="348" t="s">
        <v>34715</v>
      </c>
      <c r="C1834" s="348" t="s">
        <v>27670</v>
      </c>
      <c r="D1834" s="348" t="s">
        <v>27667</v>
      </c>
      <c r="E1834" s="372">
        <v>21.89</v>
      </c>
    </row>
    <row r="1835" spans="1:5" x14ac:dyDescent="0.2">
      <c r="A1835" s="348">
        <v>2503</v>
      </c>
      <c r="B1835" s="348" t="s">
        <v>34716</v>
      </c>
      <c r="C1835" s="348" t="s">
        <v>27670</v>
      </c>
      <c r="D1835" s="348" t="s">
        <v>27667</v>
      </c>
      <c r="E1835" s="372">
        <v>28.17</v>
      </c>
    </row>
    <row r="1836" spans="1:5" x14ac:dyDescent="0.2">
      <c r="A1836" s="348">
        <v>2500</v>
      </c>
      <c r="B1836" s="348" t="s">
        <v>34717</v>
      </c>
      <c r="C1836" s="348" t="s">
        <v>27670</v>
      </c>
      <c r="D1836" s="348" t="s">
        <v>27667</v>
      </c>
      <c r="E1836" s="372">
        <v>37.520000000000003</v>
      </c>
    </row>
    <row r="1837" spans="1:5" x14ac:dyDescent="0.2">
      <c r="A1837" s="348">
        <v>2505</v>
      </c>
      <c r="B1837" s="348" t="s">
        <v>34718</v>
      </c>
      <c r="C1837" s="348" t="s">
        <v>27670</v>
      </c>
      <c r="D1837" s="348" t="s">
        <v>27667</v>
      </c>
      <c r="E1837" s="372">
        <v>58.48</v>
      </c>
    </row>
    <row r="1838" spans="1:5" x14ac:dyDescent="0.2">
      <c r="A1838" s="348">
        <v>12056</v>
      </c>
      <c r="B1838" s="348" t="s">
        <v>34719</v>
      </c>
      <c r="C1838" s="348" t="s">
        <v>27670</v>
      </c>
      <c r="D1838" s="348" t="s">
        <v>27667</v>
      </c>
      <c r="E1838" s="372">
        <v>23.63</v>
      </c>
    </row>
    <row r="1839" spans="1:5" x14ac:dyDescent="0.2">
      <c r="A1839" s="348">
        <v>12057</v>
      </c>
      <c r="B1839" s="348" t="s">
        <v>34720</v>
      </c>
      <c r="C1839" s="348" t="s">
        <v>27670</v>
      </c>
      <c r="D1839" s="348" t="s">
        <v>27667</v>
      </c>
      <c r="E1839" s="372">
        <v>20.07</v>
      </c>
    </row>
    <row r="1840" spans="1:5" x14ac:dyDescent="0.2">
      <c r="A1840" s="348">
        <v>12059</v>
      </c>
      <c r="B1840" s="348" t="s">
        <v>34721</v>
      </c>
      <c r="C1840" s="348" t="s">
        <v>27670</v>
      </c>
      <c r="D1840" s="348" t="s">
        <v>27667</v>
      </c>
      <c r="E1840" s="372">
        <v>7.04</v>
      </c>
    </row>
    <row r="1841" spans="1:5" x14ac:dyDescent="0.2">
      <c r="A1841" s="348">
        <v>12058</v>
      </c>
      <c r="B1841" s="348" t="s">
        <v>34722</v>
      </c>
      <c r="C1841" s="348" t="s">
        <v>27670</v>
      </c>
      <c r="D1841" s="348" t="s">
        <v>27667</v>
      </c>
      <c r="E1841" s="372">
        <v>12.51</v>
      </c>
    </row>
    <row r="1842" spans="1:5" x14ac:dyDescent="0.2">
      <c r="A1842" s="348">
        <v>12060</v>
      </c>
      <c r="B1842" s="348" t="s">
        <v>34723</v>
      </c>
      <c r="C1842" s="348" t="s">
        <v>27670</v>
      </c>
      <c r="D1842" s="348" t="s">
        <v>27667</v>
      </c>
      <c r="E1842" s="372">
        <v>52.15</v>
      </c>
    </row>
    <row r="1843" spans="1:5" x14ac:dyDescent="0.2">
      <c r="A1843" s="348">
        <v>12061</v>
      </c>
      <c r="B1843" s="348" t="s">
        <v>34724</v>
      </c>
      <c r="C1843" s="348" t="s">
        <v>27670</v>
      </c>
      <c r="D1843" s="348" t="s">
        <v>27667</v>
      </c>
      <c r="E1843" s="372">
        <v>31.84</v>
      </c>
    </row>
    <row r="1844" spans="1:5" x14ac:dyDescent="0.2">
      <c r="A1844" s="348">
        <v>12062</v>
      </c>
      <c r="B1844" s="348" t="s">
        <v>34725</v>
      </c>
      <c r="C1844" s="348" t="s">
        <v>27670</v>
      </c>
      <c r="D1844" s="348" t="s">
        <v>27667</v>
      </c>
      <c r="E1844" s="372">
        <v>58.72</v>
      </c>
    </row>
    <row r="1845" spans="1:5" x14ac:dyDescent="0.2">
      <c r="A1845" s="348">
        <v>21137</v>
      </c>
      <c r="B1845" s="348" t="s">
        <v>34726</v>
      </c>
      <c r="C1845" s="348" t="s">
        <v>27670</v>
      </c>
      <c r="D1845" s="348" t="s">
        <v>27667</v>
      </c>
      <c r="E1845" s="372">
        <v>10.199999999999999</v>
      </c>
    </row>
    <row r="1846" spans="1:5" x14ac:dyDescent="0.2">
      <c r="A1846" s="348">
        <v>2687</v>
      </c>
      <c r="B1846" s="348" t="s">
        <v>34727</v>
      </c>
      <c r="C1846" s="348" t="s">
        <v>27670</v>
      </c>
      <c r="D1846" s="348" t="s">
        <v>27667</v>
      </c>
      <c r="E1846" s="372">
        <v>1.64</v>
      </c>
    </row>
    <row r="1847" spans="1:5" x14ac:dyDescent="0.2">
      <c r="A1847" s="348">
        <v>2689</v>
      </c>
      <c r="B1847" s="348" t="s">
        <v>34728</v>
      </c>
      <c r="C1847" s="348" t="s">
        <v>27670</v>
      </c>
      <c r="D1847" s="348" t="s">
        <v>27667</v>
      </c>
      <c r="E1847" s="372">
        <v>1.96</v>
      </c>
    </row>
    <row r="1848" spans="1:5" x14ac:dyDescent="0.2">
      <c r="A1848" s="348">
        <v>2688</v>
      </c>
      <c r="B1848" s="348" t="s">
        <v>34729</v>
      </c>
      <c r="C1848" s="348" t="s">
        <v>27670</v>
      </c>
      <c r="D1848" s="348" t="s">
        <v>27667</v>
      </c>
      <c r="E1848" s="372">
        <v>2.12</v>
      </c>
    </row>
    <row r="1849" spans="1:5" x14ac:dyDescent="0.2">
      <c r="A1849" s="348">
        <v>2690</v>
      </c>
      <c r="B1849" s="348" t="s">
        <v>34730</v>
      </c>
      <c r="C1849" s="348" t="s">
        <v>27670</v>
      </c>
      <c r="D1849" s="348" t="s">
        <v>27667</v>
      </c>
      <c r="E1849" s="372">
        <v>3.63</v>
      </c>
    </row>
    <row r="1850" spans="1:5" x14ac:dyDescent="0.2">
      <c r="A1850" s="348">
        <v>39243</v>
      </c>
      <c r="B1850" s="348" t="s">
        <v>34731</v>
      </c>
      <c r="C1850" s="348" t="s">
        <v>27670</v>
      </c>
      <c r="D1850" s="348" t="s">
        <v>27667</v>
      </c>
      <c r="E1850" s="372">
        <v>2.39</v>
      </c>
    </row>
    <row r="1851" spans="1:5" x14ac:dyDescent="0.2">
      <c r="A1851" s="348">
        <v>39244</v>
      </c>
      <c r="B1851" s="348" t="s">
        <v>34732</v>
      </c>
      <c r="C1851" s="348" t="s">
        <v>27670</v>
      </c>
      <c r="D1851" s="348" t="s">
        <v>27667</v>
      </c>
      <c r="E1851" s="372">
        <v>3.23</v>
      </c>
    </row>
    <row r="1852" spans="1:5" x14ac:dyDescent="0.2">
      <c r="A1852" s="348">
        <v>39245</v>
      </c>
      <c r="B1852" s="348" t="s">
        <v>34733</v>
      </c>
      <c r="C1852" s="348" t="s">
        <v>27670</v>
      </c>
      <c r="D1852" s="348" t="s">
        <v>27667</v>
      </c>
      <c r="E1852" s="372">
        <v>6.22</v>
      </c>
    </row>
    <row r="1853" spans="1:5" x14ac:dyDescent="0.2">
      <c r="A1853" s="348">
        <v>39254</v>
      </c>
      <c r="B1853" s="348" t="s">
        <v>34734</v>
      </c>
      <c r="C1853" s="348" t="s">
        <v>27670</v>
      </c>
      <c r="D1853" s="348" t="s">
        <v>27667</v>
      </c>
      <c r="E1853" s="372">
        <v>9.3000000000000007</v>
      </c>
    </row>
    <row r="1854" spans="1:5" x14ac:dyDescent="0.2">
      <c r="A1854" s="348">
        <v>39255</v>
      </c>
      <c r="B1854" s="348" t="s">
        <v>34735</v>
      </c>
      <c r="C1854" s="348" t="s">
        <v>27670</v>
      </c>
      <c r="D1854" s="348" t="s">
        <v>27667</v>
      </c>
      <c r="E1854" s="372">
        <v>17.22</v>
      </c>
    </row>
    <row r="1855" spans="1:5" x14ac:dyDescent="0.2">
      <c r="A1855" s="348">
        <v>39253</v>
      </c>
      <c r="B1855" s="348" t="s">
        <v>34736</v>
      </c>
      <c r="C1855" s="348" t="s">
        <v>27670</v>
      </c>
      <c r="D1855" s="348" t="s">
        <v>27667</v>
      </c>
      <c r="E1855" s="372">
        <v>11.86</v>
      </c>
    </row>
    <row r="1856" spans="1:5" x14ac:dyDescent="0.2">
      <c r="A1856" s="348">
        <v>39246</v>
      </c>
      <c r="B1856" s="348" t="s">
        <v>34737</v>
      </c>
      <c r="C1856" s="348" t="s">
        <v>27670</v>
      </c>
      <c r="D1856" s="348" t="s">
        <v>27667</v>
      </c>
      <c r="E1856" s="372">
        <v>5.38</v>
      </c>
    </row>
    <row r="1857" spans="1:5" x14ac:dyDescent="0.2">
      <c r="A1857" s="348">
        <v>39247</v>
      </c>
      <c r="B1857" s="348" t="s">
        <v>34738</v>
      </c>
      <c r="C1857" s="348" t="s">
        <v>27670</v>
      </c>
      <c r="D1857" s="348" t="s">
        <v>27667</v>
      </c>
      <c r="E1857" s="372">
        <v>4.6900000000000004</v>
      </c>
    </row>
    <row r="1858" spans="1:5" x14ac:dyDescent="0.2">
      <c r="A1858" s="348">
        <v>2446</v>
      </c>
      <c r="B1858" s="348" t="s">
        <v>34739</v>
      </c>
      <c r="C1858" s="348" t="s">
        <v>27670</v>
      </c>
      <c r="D1858" s="348" t="s">
        <v>27669</v>
      </c>
      <c r="E1858" s="372">
        <v>7.73</v>
      </c>
    </row>
    <row r="1859" spans="1:5" x14ac:dyDescent="0.2">
      <c r="A1859" s="348">
        <v>2442</v>
      </c>
      <c r="B1859" s="348" t="s">
        <v>34740</v>
      </c>
      <c r="C1859" s="348" t="s">
        <v>27670</v>
      </c>
      <c r="D1859" s="348" t="s">
        <v>27667</v>
      </c>
      <c r="E1859" s="372">
        <v>10.83</v>
      </c>
    </row>
    <row r="1860" spans="1:5" x14ac:dyDescent="0.2">
      <c r="A1860" s="348">
        <v>39248</v>
      </c>
      <c r="B1860" s="348" t="s">
        <v>34741</v>
      </c>
      <c r="C1860" s="348" t="s">
        <v>27670</v>
      </c>
      <c r="D1860" s="348" t="s">
        <v>27667</v>
      </c>
      <c r="E1860" s="372">
        <v>15.09</v>
      </c>
    </row>
    <row r="1861" spans="1:5" x14ac:dyDescent="0.2">
      <c r="A1861" s="348">
        <v>2438</v>
      </c>
      <c r="B1861" s="348" t="s">
        <v>1081</v>
      </c>
      <c r="C1861" s="348" t="s">
        <v>27674</v>
      </c>
      <c r="D1861" s="348" t="s">
        <v>27667</v>
      </c>
      <c r="E1861" s="372">
        <v>26.84</v>
      </c>
    </row>
    <row r="1862" spans="1:5" x14ac:dyDescent="0.2">
      <c r="A1862" s="348">
        <v>40922</v>
      </c>
      <c r="B1862" s="348" t="s">
        <v>34742</v>
      </c>
      <c r="C1862" s="348" t="s">
        <v>27675</v>
      </c>
      <c r="D1862" s="348" t="s">
        <v>27667</v>
      </c>
      <c r="E1862" s="373">
        <v>4715.07</v>
      </c>
    </row>
    <row r="1863" spans="1:5" x14ac:dyDescent="0.2">
      <c r="A1863" s="348">
        <v>36486</v>
      </c>
      <c r="B1863" s="348" t="s">
        <v>34743</v>
      </c>
      <c r="C1863" s="348" t="s">
        <v>27666</v>
      </c>
      <c r="D1863" s="348" t="s">
        <v>27668</v>
      </c>
      <c r="E1863" s="373">
        <v>68306.53</v>
      </c>
    </row>
    <row r="1864" spans="1:5" x14ac:dyDescent="0.2">
      <c r="A1864" s="348">
        <v>37777</v>
      </c>
      <c r="B1864" s="348" t="s">
        <v>34744</v>
      </c>
      <c r="C1864" s="348" t="s">
        <v>27666</v>
      </c>
      <c r="D1864" s="348" t="s">
        <v>27668</v>
      </c>
      <c r="E1864" s="373">
        <v>321585.81</v>
      </c>
    </row>
    <row r="1865" spans="1:5" x14ac:dyDescent="0.2">
      <c r="A1865" s="348">
        <v>12624</v>
      </c>
      <c r="B1865" s="348" t="s">
        <v>34745</v>
      </c>
      <c r="C1865" s="348" t="s">
        <v>27666</v>
      </c>
      <c r="D1865" s="348" t="s">
        <v>27667</v>
      </c>
      <c r="E1865" s="372">
        <v>47.83</v>
      </c>
    </row>
    <row r="1866" spans="1:5" x14ac:dyDescent="0.2">
      <c r="A1866" s="348">
        <v>517</v>
      </c>
      <c r="B1866" s="348" t="s">
        <v>34746</v>
      </c>
      <c r="C1866" s="348" t="s">
        <v>27672</v>
      </c>
      <c r="D1866" s="348" t="s">
        <v>27667</v>
      </c>
      <c r="E1866" s="372">
        <v>9.73</v>
      </c>
    </row>
    <row r="1867" spans="1:5" x14ac:dyDescent="0.2">
      <c r="A1867" s="348">
        <v>37534</v>
      </c>
      <c r="B1867" s="348" t="s">
        <v>34747</v>
      </c>
      <c r="C1867" s="348" t="s">
        <v>27671</v>
      </c>
      <c r="D1867" s="348" t="s">
        <v>27668</v>
      </c>
      <c r="E1867" s="372">
        <v>19.66</v>
      </c>
    </row>
    <row r="1868" spans="1:5" x14ac:dyDescent="0.2">
      <c r="A1868" s="348">
        <v>37535</v>
      </c>
      <c r="B1868" s="348" t="s">
        <v>34748</v>
      </c>
      <c r="C1868" s="348" t="s">
        <v>27671</v>
      </c>
      <c r="D1868" s="348" t="s">
        <v>27668</v>
      </c>
      <c r="E1868" s="372">
        <v>19.66</v>
      </c>
    </row>
    <row r="1869" spans="1:5" x14ac:dyDescent="0.2">
      <c r="A1869" s="348">
        <v>37533</v>
      </c>
      <c r="B1869" s="348" t="s">
        <v>34749</v>
      </c>
      <c r="C1869" s="348" t="s">
        <v>27671</v>
      </c>
      <c r="D1869" s="348" t="s">
        <v>27668</v>
      </c>
      <c r="E1869" s="372">
        <v>19.66</v>
      </c>
    </row>
    <row r="1870" spans="1:5" x14ac:dyDescent="0.2">
      <c r="A1870" s="348">
        <v>37537</v>
      </c>
      <c r="B1870" s="348" t="s">
        <v>34750</v>
      </c>
      <c r="C1870" s="348" t="s">
        <v>27671</v>
      </c>
      <c r="D1870" s="348" t="s">
        <v>27668</v>
      </c>
      <c r="E1870" s="372">
        <v>14.88</v>
      </c>
    </row>
    <row r="1871" spans="1:5" x14ac:dyDescent="0.2">
      <c r="A1871" s="348">
        <v>37536</v>
      </c>
      <c r="B1871" s="348" t="s">
        <v>34751</v>
      </c>
      <c r="C1871" s="348" t="s">
        <v>27671</v>
      </c>
      <c r="D1871" s="348" t="s">
        <v>27668</v>
      </c>
      <c r="E1871" s="372">
        <v>14.88</v>
      </c>
    </row>
    <row r="1872" spans="1:5" x14ac:dyDescent="0.2">
      <c r="A1872" s="348">
        <v>37532</v>
      </c>
      <c r="B1872" s="348" t="s">
        <v>34752</v>
      </c>
      <c r="C1872" s="348" t="s">
        <v>27671</v>
      </c>
      <c r="D1872" s="348" t="s">
        <v>27668</v>
      </c>
      <c r="E1872" s="372">
        <v>14.88</v>
      </c>
    </row>
    <row r="1873" spans="1:5" x14ac:dyDescent="0.2">
      <c r="A1873" s="348">
        <v>2696</v>
      </c>
      <c r="B1873" s="348" t="s">
        <v>34753</v>
      </c>
      <c r="C1873" s="348" t="s">
        <v>27674</v>
      </c>
      <c r="D1873" s="348" t="s">
        <v>27669</v>
      </c>
      <c r="E1873" s="372">
        <v>19.12</v>
      </c>
    </row>
    <row r="1874" spans="1:5" x14ac:dyDescent="0.2">
      <c r="A1874" s="348">
        <v>40928</v>
      </c>
      <c r="B1874" s="348" t="s">
        <v>34754</v>
      </c>
      <c r="C1874" s="348" t="s">
        <v>27675</v>
      </c>
      <c r="D1874" s="348" t="s">
        <v>27667</v>
      </c>
      <c r="E1874" s="373">
        <v>3356.33</v>
      </c>
    </row>
    <row r="1875" spans="1:5" x14ac:dyDescent="0.2">
      <c r="A1875" s="348">
        <v>4083</v>
      </c>
      <c r="B1875" s="348" t="s">
        <v>34755</v>
      </c>
      <c r="C1875" s="348" t="s">
        <v>27674</v>
      </c>
      <c r="D1875" s="348" t="s">
        <v>27669</v>
      </c>
      <c r="E1875" s="372">
        <v>36.1</v>
      </c>
    </row>
    <row r="1876" spans="1:5" x14ac:dyDescent="0.2">
      <c r="A1876" s="348">
        <v>40818</v>
      </c>
      <c r="B1876" s="348" t="s">
        <v>34756</v>
      </c>
      <c r="C1876" s="348" t="s">
        <v>27675</v>
      </c>
      <c r="D1876" s="348" t="s">
        <v>27667</v>
      </c>
      <c r="E1876" s="373">
        <v>6336.79</v>
      </c>
    </row>
    <row r="1877" spans="1:5" x14ac:dyDescent="0.2">
      <c r="A1877" s="348">
        <v>43146</v>
      </c>
      <c r="B1877" s="348" t="s">
        <v>34757</v>
      </c>
      <c r="C1877" s="348" t="s">
        <v>27671</v>
      </c>
      <c r="D1877" s="348" t="s">
        <v>27667</v>
      </c>
      <c r="E1877" s="372">
        <v>8.27</v>
      </c>
    </row>
    <row r="1878" spans="1:5" x14ac:dyDescent="0.2">
      <c r="A1878" s="348">
        <v>2705</v>
      </c>
      <c r="B1878" s="348" t="s">
        <v>34758</v>
      </c>
      <c r="C1878" s="348" t="s">
        <v>27682</v>
      </c>
      <c r="D1878" s="348" t="s">
        <v>27667</v>
      </c>
      <c r="E1878" s="372">
        <v>0.91</v>
      </c>
    </row>
    <row r="1879" spans="1:5" x14ac:dyDescent="0.2">
      <c r="A1879" s="348">
        <v>14250</v>
      </c>
      <c r="B1879" s="348" t="s">
        <v>34759</v>
      </c>
      <c r="C1879" s="348" t="s">
        <v>27682</v>
      </c>
      <c r="D1879" s="348" t="s">
        <v>27669</v>
      </c>
      <c r="E1879" s="372">
        <v>0.93</v>
      </c>
    </row>
    <row r="1880" spans="1:5" x14ac:dyDescent="0.2">
      <c r="A1880" s="348">
        <v>11683</v>
      </c>
      <c r="B1880" s="348" t="s">
        <v>34760</v>
      </c>
      <c r="C1880" s="348" t="s">
        <v>27666</v>
      </c>
      <c r="D1880" s="348" t="s">
        <v>27667</v>
      </c>
      <c r="E1880" s="372">
        <v>40.49</v>
      </c>
    </row>
    <row r="1881" spans="1:5" x14ac:dyDescent="0.2">
      <c r="A1881" s="348">
        <v>11684</v>
      </c>
      <c r="B1881" s="348" t="s">
        <v>34761</v>
      </c>
      <c r="C1881" s="348" t="s">
        <v>27666</v>
      </c>
      <c r="D1881" s="348" t="s">
        <v>27667</v>
      </c>
      <c r="E1881" s="372">
        <v>44.32</v>
      </c>
    </row>
    <row r="1882" spans="1:5" x14ac:dyDescent="0.2">
      <c r="A1882" s="348">
        <v>6141</v>
      </c>
      <c r="B1882" s="348" t="s">
        <v>34762</v>
      </c>
      <c r="C1882" s="348" t="s">
        <v>27666</v>
      </c>
      <c r="D1882" s="348" t="s">
        <v>27667</v>
      </c>
      <c r="E1882" s="372">
        <v>4.84</v>
      </c>
    </row>
    <row r="1883" spans="1:5" x14ac:dyDescent="0.2">
      <c r="A1883" s="348">
        <v>11681</v>
      </c>
      <c r="B1883" s="348" t="s">
        <v>34763</v>
      </c>
      <c r="C1883" s="348" t="s">
        <v>27666</v>
      </c>
      <c r="D1883" s="348" t="s">
        <v>27667</v>
      </c>
      <c r="E1883" s="372">
        <v>6.1</v>
      </c>
    </row>
    <row r="1884" spans="1:5" x14ac:dyDescent="0.2">
      <c r="A1884" s="348">
        <v>2706</v>
      </c>
      <c r="B1884" s="348" t="s">
        <v>34764</v>
      </c>
      <c r="C1884" s="348" t="s">
        <v>27674</v>
      </c>
      <c r="D1884" s="348" t="s">
        <v>27669</v>
      </c>
      <c r="E1884" s="372">
        <v>110.32</v>
      </c>
    </row>
    <row r="1885" spans="1:5" x14ac:dyDescent="0.2">
      <c r="A1885" s="348">
        <v>40811</v>
      </c>
      <c r="B1885" s="348" t="s">
        <v>34765</v>
      </c>
      <c r="C1885" s="348" t="s">
        <v>27675</v>
      </c>
      <c r="D1885" s="348" t="s">
        <v>27667</v>
      </c>
      <c r="E1885" s="373">
        <v>19363.47</v>
      </c>
    </row>
    <row r="1886" spans="1:5" x14ac:dyDescent="0.2">
      <c r="A1886" s="348">
        <v>2707</v>
      </c>
      <c r="B1886" s="348" t="s">
        <v>34766</v>
      </c>
      <c r="C1886" s="348" t="s">
        <v>27674</v>
      </c>
      <c r="D1886" s="348" t="s">
        <v>27667</v>
      </c>
      <c r="E1886" s="372">
        <v>118.52</v>
      </c>
    </row>
    <row r="1887" spans="1:5" x14ac:dyDescent="0.2">
      <c r="A1887" s="348">
        <v>40813</v>
      </c>
      <c r="B1887" s="348" t="s">
        <v>34767</v>
      </c>
      <c r="C1887" s="348" t="s">
        <v>27675</v>
      </c>
      <c r="D1887" s="348" t="s">
        <v>27667</v>
      </c>
      <c r="E1887" s="373">
        <v>20803.25</v>
      </c>
    </row>
    <row r="1888" spans="1:5" x14ac:dyDescent="0.2">
      <c r="A1888" s="348">
        <v>2708</v>
      </c>
      <c r="B1888" s="348" t="s">
        <v>34768</v>
      </c>
      <c r="C1888" s="348" t="s">
        <v>27674</v>
      </c>
      <c r="D1888" s="348" t="s">
        <v>27667</v>
      </c>
      <c r="E1888" s="372">
        <v>138.57</v>
      </c>
    </row>
    <row r="1889" spans="1:5" x14ac:dyDescent="0.2">
      <c r="A1889" s="348">
        <v>40814</v>
      </c>
      <c r="B1889" s="348" t="s">
        <v>34769</v>
      </c>
      <c r="C1889" s="348" t="s">
        <v>27675</v>
      </c>
      <c r="D1889" s="348" t="s">
        <v>27667</v>
      </c>
      <c r="E1889" s="373">
        <v>24324.99</v>
      </c>
    </row>
    <row r="1890" spans="1:5" x14ac:dyDescent="0.2">
      <c r="A1890" s="348">
        <v>34779</v>
      </c>
      <c r="B1890" s="348" t="s">
        <v>34770</v>
      </c>
      <c r="C1890" s="348" t="s">
        <v>27674</v>
      </c>
      <c r="D1890" s="348" t="s">
        <v>27667</v>
      </c>
      <c r="E1890" s="372">
        <v>111.92</v>
      </c>
    </row>
    <row r="1891" spans="1:5" x14ac:dyDescent="0.2">
      <c r="A1891" s="348">
        <v>40936</v>
      </c>
      <c r="B1891" s="348" t="s">
        <v>34771</v>
      </c>
      <c r="C1891" s="348" t="s">
        <v>27675</v>
      </c>
      <c r="D1891" s="348" t="s">
        <v>27667</v>
      </c>
      <c r="E1891" s="373">
        <v>19645.95</v>
      </c>
    </row>
    <row r="1892" spans="1:5" x14ac:dyDescent="0.2">
      <c r="A1892" s="348">
        <v>34780</v>
      </c>
      <c r="B1892" s="348" t="s">
        <v>34772</v>
      </c>
      <c r="C1892" s="348" t="s">
        <v>27674</v>
      </c>
      <c r="D1892" s="348" t="s">
        <v>27667</v>
      </c>
      <c r="E1892" s="372">
        <v>126.26</v>
      </c>
    </row>
    <row r="1893" spans="1:5" x14ac:dyDescent="0.2">
      <c r="A1893" s="348">
        <v>40937</v>
      </c>
      <c r="B1893" s="348" t="s">
        <v>34773</v>
      </c>
      <c r="C1893" s="348" t="s">
        <v>27675</v>
      </c>
      <c r="D1893" s="348" t="s">
        <v>27667</v>
      </c>
      <c r="E1893" s="373">
        <v>22164.51</v>
      </c>
    </row>
    <row r="1894" spans="1:5" x14ac:dyDescent="0.2">
      <c r="A1894" s="348">
        <v>34782</v>
      </c>
      <c r="B1894" s="348" t="s">
        <v>1008</v>
      </c>
      <c r="C1894" s="348" t="s">
        <v>27674</v>
      </c>
      <c r="D1894" s="348" t="s">
        <v>27667</v>
      </c>
      <c r="E1894" s="372">
        <v>173.05</v>
      </c>
    </row>
    <row r="1895" spans="1:5" x14ac:dyDescent="0.2">
      <c r="A1895" s="348">
        <v>40938</v>
      </c>
      <c r="B1895" s="348" t="s">
        <v>34774</v>
      </c>
      <c r="C1895" s="348" t="s">
        <v>27675</v>
      </c>
      <c r="D1895" s="348" t="s">
        <v>27667</v>
      </c>
      <c r="E1895" s="373">
        <v>30374.35</v>
      </c>
    </row>
    <row r="1896" spans="1:5" x14ac:dyDescent="0.2">
      <c r="A1896" s="348">
        <v>34783</v>
      </c>
      <c r="B1896" s="348" t="s">
        <v>998</v>
      </c>
      <c r="C1896" s="348" t="s">
        <v>27674</v>
      </c>
      <c r="D1896" s="348" t="s">
        <v>27667</v>
      </c>
      <c r="E1896" s="372">
        <v>117.24</v>
      </c>
    </row>
    <row r="1897" spans="1:5" x14ac:dyDescent="0.2">
      <c r="A1897" s="348">
        <v>40939</v>
      </c>
      <c r="B1897" s="348" t="s">
        <v>34775</v>
      </c>
      <c r="C1897" s="348" t="s">
        <v>27675</v>
      </c>
      <c r="D1897" s="348" t="s">
        <v>27667</v>
      </c>
      <c r="E1897" s="373">
        <v>20578.45</v>
      </c>
    </row>
    <row r="1898" spans="1:5" x14ac:dyDescent="0.2">
      <c r="A1898" s="348">
        <v>34785</v>
      </c>
      <c r="B1898" s="348" t="s">
        <v>34776</v>
      </c>
      <c r="C1898" s="348" t="s">
        <v>27674</v>
      </c>
      <c r="D1898" s="348" t="s">
        <v>27667</v>
      </c>
      <c r="E1898" s="372">
        <v>113.41</v>
      </c>
    </row>
    <row r="1899" spans="1:5" x14ac:dyDescent="0.2">
      <c r="A1899" s="348">
        <v>40940</v>
      </c>
      <c r="B1899" s="348" t="s">
        <v>34777</v>
      </c>
      <c r="C1899" s="348" t="s">
        <v>27675</v>
      </c>
      <c r="D1899" s="348" t="s">
        <v>27667</v>
      </c>
      <c r="E1899" s="373">
        <v>19910.03</v>
      </c>
    </row>
    <row r="1900" spans="1:5" x14ac:dyDescent="0.2">
      <c r="A1900" s="348">
        <v>38403</v>
      </c>
      <c r="B1900" s="348" t="s">
        <v>34778</v>
      </c>
      <c r="C1900" s="348" t="s">
        <v>27666</v>
      </c>
      <c r="D1900" s="348" t="s">
        <v>27667</v>
      </c>
      <c r="E1900" s="372">
        <v>59.8</v>
      </c>
    </row>
    <row r="1901" spans="1:5" x14ac:dyDescent="0.2">
      <c r="A1901" s="348">
        <v>43482</v>
      </c>
      <c r="B1901" s="348" t="s">
        <v>34779</v>
      </c>
      <c r="C1901" s="348" t="s">
        <v>27674</v>
      </c>
      <c r="D1901" s="348" t="s">
        <v>27669</v>
      </c>
      <c r="E1901" s="372">
        <v>0.75</v>
      </c>
    </row>
    <row r="1902" spans="1:5" x14ac:dyDescent="0.2">
      <c r="A1902" s="348">
        <v>43494</v>
      </c>
      <c r="B1902" s="348" t="s">
        <v>34780</v>
      </c>
      <c r="C1902" s="348" t="s">
        <v>27675</v>
      </c>
      <c r="D1902" s="348" t="s">
        <v>27669</v>
      </c>
      <c r="E1902" s="372">
        <v>140.69</v>
      </c>
    </row>
    <row r="1903" spans="1:5" x14ac:dyDescent="0.2">
      <c r="A1903" s="348">
        <v>43483</v>
      </c>
      <c r="B1903" s="348" t="s">
        <v>34781</v>
      </c>
      <c r="C1903" s="348" t="s">
        <v>27674</v>
      </c>
      <c r="D1903" s="348" t="s">
        <v>27669</v>
      </c>
      <c r="E1903" s="372">
        <v>1.34</v>
      </c>
    </row>
    <row r="1904" spans="1:5" x14ac:dyDescent="0.2">
      <c r="A1904" s="348">
        <v>43495</v>
      </c>
      <c r="B1904" s="348" t="s">
        <v>34782</v>
      </c>
      <c r="C1904" s="348" t="s">
        <v>27675</v>
      </c>
      <c r="D1904" s="348" t="s">
        <v>27669</v>
      </c>
      <c r="E1904" s="372">
        <v>253.46</v>
      </c>
    </row>
    <row r="1905" spans="1:5" x14ac:dyDescent="0.2">
      <c r="A1905" s="348">
        <v>43484</v>
      </c>
      <c r="B1905" s="348" t="s">
        <v>34783</v>
      </c>
      <c r="C1905" s="348" t="s">
        <v>27674</v>
      </c>
      <c r="D1905" s="348" t="s">
        <v>27669</v>
      </c>
      <c r="E1905" s="372">
        <v>1.1399999999999999</v>
      </c>
    </row>
    <row r="1906" spans="1:5" x14ac:dyDescent="0.2">
      <c r="A1906" s="348">
        <v>43496</v>
      </c>
      <c r="B1906" s="348" t="s">
        <v>34784</v>
      </c>
      <c r="C1906" s="348" t="s">
        <v>27675</v>
      </c>
      <c r="D1906" s="348" t="s">
        <v>27669</v>
      </c>
      <c r="E1906" s="372">
        <v>214.4</v>
      </c>
    </row>
    <row r="1907" spans="1:5" x14ac:dyDescent="0.2">
      <c r="A1907" s="348">
        <v>43485</v>
      </c>
      <c r="B1907" s="348" t="s">
        <v>34785</v>
      </c>
      <c r="C1907" s="348" t="s">
        <v>27674</v>
      </c>
      <c r="D1907" s="348" t="s">
        <v>27669</v>
      </c>
      <c r="E1907" s="372">
        <v>1.01</v>
      </c>
    </row>
    <row r="1908" spans="1:5" x14ac:dyDescent="0.2">
      <c r="A1908" s="348">
        <v>43497</v>
      </c>
      <c r="B1908" s="348" t="s">
        <v>34786</v>
      </c>
      <c r="C1908" s="348" t="s">
        <v>27675</v>
      </c>
      <c r="D1908" s="348" t="s">
        <v>27669</v>
      </c>
      <c r="E1908" s="372">
        <v>189.52</v>
      </c>
    </row>
    <row r="1909" spans="1:5" x14ac:dyDescent="0.2">
      <c r="A1909" s="348">
        <v>43487</v>
      </c>
      <c r="B1909" s="348" t="s">
        <v>34787</v>
      </c>
      <c r="C1909" s="348" t="s">
        <v>27674</v>
      </c>
      <c r="D1909" s="348" t="s">
        <v>27669</v>
      </c>
      <c r="E1909" s="372">
        <v>1.17</v>
      </c>
    </row>
    <row r="1910" spans="1:5" x14ac:dyDescent="0.2">
      <c r="A1910" s="348">
        <v>43499</v>
      </c>
      <c r="B1910" s="348" t="s">
        <v>34788</v>
      </c>
      <c r="C1910" s="348" t="s">
        <v>27675</v>
      </c>
      <c r="D1910" s="348" t="s">
        <v>27669</v>
      </c>
      <c r="E1910" s="372">
        <v>221.51</v>
      </c>
    </row>
    <row r="1911" spans="1:5" x14ac:dyDescent="0.2">
      <c r="A1911" s="348">
        <v>43486</v>
      </c>
      <c r="B1911" s="348" t="s">
        <v>34789</v>
      </c>
      <c r="C1911" s="348" t="s">
        <v>27674</v>
      </c>
      <c r="D1911" s="348" t="s">
        <v>27669</v>
      </c>
      <c r="E1911" s="372">
        <v>0.71</v>
      </c>
    </row>
    <row r="1912" spans="1:5" x14ac:dyDescent="0.2">
      <c r="A1912" s="348">
        <v>43498</v>
      </c>
      <c r="B1912" s="348" t="s">
        <v>34790</v>
      </c>
      <c r="C1912" s="348" t="s">
        <v>27675</v>
      </c>
      <c r="D1912" s="348" t="s">
        <v>27669</v>
      </c>
      <c r="E1912" s="372">
        <v>133.44999999999999</v>
      </c>
    </row>
    <row r="1913" spans="1:5" x14ac:dyDescent="0.2">
      <c r="A1913" s="348">
        <v>43488</v>
      </c>
      <c r="B1913" s="348" t="s">
        <v>34791</v>
      </c>
      <c r="C1913" s="348" t="s">
        <v>27674</v>
      </c>
      <c r="D1913" s="348" t="s">
        <v>27669</v>
      </c>
      <c r="E1913" s="372">
        <v>0.82</v>
      </c>
    </row>
    <row r="1914" spans="1:5" x14ac:dyDescent="0.2">
      <c r="A1914" s="348">
        <v>43500</v>
      </c>
      <c r="B1914" s="348" t="s">
        <v>34792</v>
      </c>
      <c r="C1914" s="348" t="s">
        <v>27675</v>
      </c>
      <c r="D1914" s="348" t="s">
        <v>27669</v>
      </c>
      <c r="E1914" s="372">
        <v>154.53</v>
      </c>
    </row>
    <row r="1915" spans="1:5" x14ac:dyDescent="0.2">
      <c r="A1915" s="348">
        <v>43489</v>
      </c>
      <c r="B1915" s="348" t="s">
        <v>34793</v>
      </c>
      <c r="C1915" s="348" t="s">
        <v>27674</v>
      </c>
      <c r="D1915" s="348" t="s">
        <v>27669</v>
      </c>
      <c r="E1915" s="372">
        <v>1.17</v>
      </c>
    </row>
    <row r="1916" spans="1:5" x14ac:dyDescent="0.2">
      <c r="A1916" s="348">
        <v>43501</v>
      </c>
      <c r="B1916" s="348" t="s">
        <v>34794</v>
      </c>
      <c r="C1916" s="348" t="s">
        <v>27675</v>
      </c>
      <c r="D1916" s="348" t="s">
        <v>27669</v>
      </c>
      <c r="E1916" s="372">
        <v>220.75</v>
      </c>
    </row>
    <row r="1917" spans="1:5" x14ac:dyDescent="0.2">
      <c r="A1917" s="348">
        <v>43490</v>
      </c>
      <c r="B1917" s="348" t="s">
        <v>34795</v>
      </c>
      <c r="C1917" s="348" t="s">
        <v>27674</v>
      </c>
      <c r="D1917" s="348" t="s">
        <v>27669</v>
      </c>
      <c r="E1917" s="372">
        <v>1.68</v>
      </c>
    </row>
    <row r="1918" spans="1:5" x14ac:dyDescent="0.2">
      <c r="A1918" s="348">
        <v>43502</v>
      </c>
      <c r="B1918" s="348" t="s">
        <v>34796</v>
      </c>
      <c r="C1918" s="348" t="s">
        <v>27675</v>
      </c>
      <c r="D1918" s="348" t="s">
        <v>27669</v>
      </c>
      <c r="E1918" s="372">
        <v>316.25</v>
      </c>
    </row>
    <row r="1919" spans="1:5" x14ac:dyDescent="0.2">
      <c r="A1919" s="348">
        <v>43491</v>
      </c>
      <c r="B1919" s="348" t="s">
        <v>34797</v>
      </c>
      <c r="C1919" s="348" t="s">
        <v>27674</v>
      </c>
      <c r="D1919" s="348" t="s">
        <v>27669</v>
      </c>
      <c r="E1919" s="372">
        <v>1.25</v>
      </c>
    </row>
    <row r="1920" spans="1:5" x14ac:dyDescent="0.2">
      <c r="A1920" s="348">
        <v>43503</v>
      </c>
      <c r="B1920" s="348" t="s">
        <v>34798</v>
      </c>
      <c r="C1920" s="348" t="s">
        <v>27675</v>
      </c>
      <c r="D1920" s="348" t="s">
        <v>27669</v>
      </c>
      <c r="E1920" s="372">
        <v>235.5</v>
      </c>
    </row>
    <row r="1921" spans="1:5" x14ac:dyDescent="0.2">
      <c r="A1921" s="348">
        <v>43492</v>
      </c>
      <c r="B1921" s="348" t="s">
        <v>34799</v>
      </c>
      <c r="C1921" s="348" t="s">
        <v>27674</v>
      </c>
      <c r="D1921" s="348" t="s">
        <v>27669</v>
      </c>
      <c r="E1921" s="372">
        <v>1.68</v>
      </c>
    </row>
    <row r="1922" spans="1:5" x14ac:dyDescent="0.2">
      <c r="A1922" s="348">
        <v>43504</v>
      </c>
      <c r="B1922" s="348" t="s">
        <v>34800</v>
      </c>
      <c r="C1922" s="348" t="s">
        <v>27675</v>
      </c>
      <c r="D1922" s="348" t="s">
        <v>27669</v>
      </c>
      <c r="E1922" s="372">
        <v>317.67</v>
      </c>
    </row>
    <row r="1923" spans="1:5" x14ac:dyDescent="0.2">
      <c r="A1923" s="348">
        <v>43493</v>
      </c>
      <c r="B1923" s="348" t="s">
        <v>34801</v>
      </c>
      <c r="C1923" s="348" t="s">
        <v>27674</v>
      </c>
      <c r="D1923" s="348" t="s">
        <v>27669</v>
      </c>
      <c r="E1923" s="372">
        <v>0.67</v>
      </c>
    </row>
    <row r="1924" spans="1:5" x14ac:dyDescent="0.2">
      <c r="A1924" s="348">
        <v>43505</v>
      </c>
      <c r="B1924" s="348" t="s">
        <v>34802</v>
      </c>
      <c r="C1924" s="348" t="s">
        <v>27675</v>
      </c>
      <c r="D1924" s="348" t="s">
        <v>27669</v>
      </c>
      <c r="E1924" s="372">
        <v>126.7</v>
      </c>
    </row>
    <row r="1925" spans="1:5" x14ac:dyDescent="0.2">
      <c r="A1925" s="348">
        <v>37774</v>
      </c>
      <c r="B1925" s="348" t="s">
        <v>34803</v>
      </c>
      <c r="C1925" s="348" t="s">
        <v>27666</v>
      </c>
      <c r="D1925" s="348" t="s">
        <v>27668</v>
      </c>
      <c r="E1925" s="373">
        <v>450184.09</v>
      </c>
    </row>
    <row r="1926" spans="1:5" x14ac:dyDescent="0.2">
      <c r="A1926" s="348">
        <v>38629</v>
      </c>
      <c r="B1926" s="348" t="s">
        <v>34804</v>
      </c>
      <c r="C1926" s="348" t="s">
        <v>27666</v>
      </c>
      <c r="D1926" s="348" t="s">
        <v>27667</v>
      </c>
      <c r="E1926" s="373">
        <v>2437500</v>
      </c>
    </row>
    <row r="1927" spans="1:5" x14ac:dyDescent="0.2">
      <c r="A1927" s="348">
        <v>38630</v>
      </c>
      <c r="B1927" s="348" t="s">
        <v>34805</v>
      </c>
      <c r="C1927" s="348" t="s">
        <v>27666</v>
      </c>
      <c r="D1927" s="348" t="s">
        <v>27667</v>
      </c>
      <c r="E1927" s="373">
        <v>1637500</v>
      </c>
    </row>
    <row r="1928" spans="1:5" x14ac:dyDescent="0.2">
      <c r="A1928" s="348">
        <v>38476</v>
      </c>
      <c r="B1928" s="348" t="s">
        <v>34806</v>
      </c>
      <c r="C1928" s="348" t="s">
        <v>27666</v>
      </c>
      <c r="D1928" s="348" t="s">
        <v>27667</v>
      </c>
      <c r="E1928" s="372">
        <v>449.41</v>
      </c>
    </row>
    <row r="1929" spans="1:5" x14ac:dyDescent="0.2">
      <c r="A1929" s="348">
        <v>38477</v>
      </c>
      <c r="B1929" s="348" t="s">
        <v>34807</v>
      </c>
      <c r="C1929" s="348" t="s">
        <v>27666</v>
      </c>
      <c r="D1929" s="348" t="s">
        <v>27667</v>
      </c>
      <c r="E1929" s="373">
        <v>1272.74</v>
      </c>
    </row>
    <row r="1930" spans="1:5" x14ac:dyDescent="0.2">
      <c r="A1930" s="348">
        <v>40635</v>
      </c>
      <c r="B1930" s="348" t="s">
        <v>34808</v>
      </c>
      <c r="C1930" s="348" t="s">
        <v>27666</v>
      </c>
      <c r="D1930" s="348" t="s">
        <v>27667</v>
      </c>
      <c r="E1930" s="373">
        <v>960573.9</v>
      </c>
    </row>
    <row r="1931" spans="1:5" x14ac:dyDescent="0.2">
      <c r="A1931" s="348">
        <v>36483</v>
      </c>
      <c r="B1931" s="348" t="s">
        <v>34809</v>
      </c>
      <c r="C1931" s="348" t="s">
        <v>27666</v>
      </c>
      <c r="D1931" s="348" t="s">
        <v>27667</v>
      </c>
      <c r="E1931" s="373">
        <v>870433.83</v>
      </c>
    </row>
    <row r="1932" spans="1:5" x14ac:dyDescent="0.2">
      <c r="A1932" s="348">
        <v>14525</v>
      </c>
      <c r="B1932" s="348" t="s">
        <v>34810</v>
      </c>
      <c r="C1932" s="348" t="s">
        <v>27666</v>
      </c>
      <c r="D1932" s="348" t="s">
        <v>27667</v>
      </c>
      <c r="E1932" s="373">
        <v>911395.42</v>
      </c>
    </row>
    <row r="1933" spans="1:5" x14ac:dyDescent="0.2">
      <c r="A1933" s="348">
        <v>36482</v>
      </c>
      <c r="B1933" s="348" t="s">
        <v>34811</v>
      </c>
      <c r="C1933" s="348" t="s">
        <v>27666</v>
      </c>
      <c r="D1933" s="348" t="s">
        <v>27667</v>
      </c>
      <c r="E1933" s="373">
        <v>781648.51</v>
      </c>
    </row>
    <row r="1934" spans="1:5" x14ac:dyDescent="0.2">
      <c r="A1934" s="348">
        <v>36408</v>
      </c>
      <c r="B1934" s="348" t="s">
        <v>34812</v>
      </c>
      <c r="C1934" s="348" t="s">
        <v>27666</v>
      </c>
      <c r="D1934" s="348" t="s">
        <v>27667</v>
      </c>
      <c r="E1934" s="373">
        <v>933924.29</v>
      </c>
    </row>
    <row r="1935" spans="1:5" x14ac:dyDescent="0.2">
      <c r="A1935" s="348">
        <v>2723</v>
      </c>
      <c r="B1935" s="348" t="s">
        <v>34813</v>
      </c>
      <c r="C1935" s="348" t="s">
        <v>27666</v>
      </c>
      <c r="D1935" s="348" t="s">
        <v>27667</v>
      </c>
      <c r="E1935" s="373">
        <v>716827.86</v>
      </c>
    </row>
    <row r="1936" spans="1:5" x14ac:dyDescent="0.2">
      <c r="A1936" s="348">
        <v>36481</v>
      </c>
      <c r="B1936" s="348" t="s">
        <v>34814</v>
      </c>
      <c r="C1936" s="348" t="s">
        <v>27666</v>
      </c>
      <c r="D1936" s="348" t="s">
        <v>27667</v>
      </c>
      <c r="E1936" s="373">
        <v>855073.23</v>
      </c>
    </row>
    <row r="1937" spans="1:5" x14ac:dyDescent="0.2">
      <c r="A1937" s="348">
        <v>10685</v>
      </c>
      <c r="B1937" s="348" t="s">
        <v>34815</v>
      </c>
      <c r="C1937" s="348" t="s">
        <v>27666</v>
      </c>
      <c r="D1937" s="348" t="s">
        <v>27669</v>
      </c>
      <c r="E1937" s="373">
        <v>819231.84</v>
      </c>
    </row>
    <row r="1938" spans="1:5" x14ac:dyDescent="0.2">
      <c r="A1938" s="348">
        <v>40636</v>
      </c>
      <c r="B1938" s="348" t="s">
        <v>34816</v>
      </c>
      <c r="C1938" s="348" t="s">
        <v>27666</v>
      </c>
      <c r="D1938" s="348" t="s">
        <v>27667</v>
      </c>
      <c r="E1938" s="373">
        <v>924732.51</v>
      </c>
    </row>
    <row r="1939" spans="1:5" x14ac:dyDescent="0.2">
      <c r="A1939" s="348">
        <v>4111</v>
      </c>
      <c r="B1939" s="348" t="s">
        <v>34817</v>
      </c>
      <c r="C1939" s="348" t="s">
        <v>27666</v>
      </c>
      <c r="D1939" s="348" t="s">
        <v>27667</v>
      </c>
      <c r="E1939" s="372">
        <v>60.28</v>
      </c>
    </row>
    <row r="1940" spans="1:5" x14ac:dyDescent="0.2">
      <c r="A1940" s="348">
        <v>44538</v>
      </c>
      <c r="B1940" s="348" t="s">
        <v>34818</v>
      </c>
      <c r="C1940" s="348" t="s">
        <v>27666</v>
      </c>
      <c r="D1940" s="348" t="s">
        <v>27667</v>
      </c>
      <c r="E1940" s="372">
        <v>38.33</v>
      </c>
    </row>
    <row r="1941" spans="1:5" x14ac:dyDescent="0.2">
      <c r="A1941" s="348">
        <v>12</v>
      </c>
      <c r="B1941" s="348" t="s">
        <v>34819</v>
      </c>
      <c r="C1941" s="348" t="s">
        <v>27666</v>
      </c>
      <c r="D1941" s="348" t="s">
        <v>27669</v>
      </c>
      <c r="E1941" s="372">
        <v>13</v>
      </c>
    </row>
    <row r="1942" spans="1:5" x14ac:dyDescent="0.2">
      <c r="A1942" s="348">
        <v>37554</v>
      </c>
      <c r="B1942" s="348" t="s">
        <v>34820</v>
      </c>
      <c r="C1942" s="348" t="s">
        <v>27666</v>
      </c>
      <c r="D1942" s="348" t="s">
        <v>27667</v>
      </c>
      <c r="E1942" s="372">
        <v>223.13</v>
      </c>
    </row>
    <row r="1943" spans="1:5" x14ac:dyDescent="0.2">
      <c r="A1943" s="348">
        <v>37555</v>
      </c>
      <c r="B1943" s="348" t="s">
        <v>34821</v>
      </c>
      <c r="C1943" s="348" t="s">
        <v>27666</v>
      </c>
      <c r="D1943" s="348" t="s">
        <v>27667</v>
      </c>
      <c r="E1943" s="372">
        <v>271.42</v>
      </c>
    </row>
    <row r="1944" spans="1:5" x14ac:dyDescent="0.2">
      <c r="A1944" s="348">
        <v>10902</v>
      </c>
      <c r="B1944" s="348" t="s">
        <v>34822</v>
      </c>
      <c r="C1944" s="348" t="s">
        <v>27666</v>
      </c>
      <c r="D1944" s="348" t="s">
        <v>27667</v>
      </c>
      <c r="E1944" s="372">
        <v>68.11</v>
      </c>
    </row>
    <row r="1945" spans="1:5" x14ac:dyDescent="0.2">
      <c r="A1945" s="348">
        <v>20965</v>
      </c>
      <c r="B1945" s="348" t="s">
        <v>34823</v>
      </c>
      <c r="C1945" s="348" t="s">
        <v>27666</v>
      </c>
      <c r="D1945" s="348" t="s">
        <v>27667</v>
      </c>
      <c r="E1945" s="372">
        <v>68.739999999999995</v>
      </c>
    </row>
    <row r="1946" spans="1:5" x14ac:dyDescent="0.2">
      <c r="A1946" s="348">
        <v>20966</v>
      </c>
      <c r="B1946" s="348" t="s">
        <v>34824</v>
      </c>
      <c r="C1946" s="348" t="s">
        <v>27666</v>
      </c>
      <c r="D1946" s="348" t="s">
        <v>27667</v>
      </c>
      <c r="E1946" s="372">
        <v>74.010000000000005</v>
      </c>
    </row>
    <row r="1947" spans="1:5" x14ac:dyDescent="0.2">
      <c r="A1947" s="348">
        <v>10903</v>
      </c>
      <c r="B1947" s="348" t="s">
        <v>34825</v>
      </c>
      <c r="C1947" s="348" t="s">
        <v>27666</v>
      </c>
      <c r="D1947" s="348" t="s">
        <v>27667</v>
      </c>
      <c r="E1947" s="372">
        <v>112.19</v>
      </c>
    </row>
    <row r="1948" spans="1:5" x14ac:dyDescent="0.2">
      <c r="A1948" s="348">
        <v>20967</v>
      </c>
      <c r="B1948" s="348" t="s">
        <v>34826</v>
      </c>
      <c r="C1948" s="348" t="s">
        <v>27666</v>
      </c>
      <c r="D1948" s="348" t="s">
        <v>27667</v>
      </c>
      <c r="E1948" s="372">
        <v>112.19</v>
      </c>
    </row>
    <row r="1949" spans="1:5" x14ac:dyDescent="0.2">
      <c r="A1949" s="348">
        <v>20968</v>
      </c>
      <c r="B1949" s="348" t="s">
        <v>34827</v>
      </c>
      <c r="C1949" s="348" t="s">
        <v>27666</v>
      </c>
      <c r="D1949" s="348" t="s">
        <v>27667</v>
      </c>
      <c r="E1949" s="372">
        <v>123.04</v>
      </c>
    </row>
    <row r="1950" spans="1:5" x14ac:dyDescent="0.2">
      <c r="A1950" s="348">
        <v>11359</v>
      </c>
      <c r="B1950" s="348" t="s">
        <v>34828</v>
      </c>
      <c r="C1950" s="348" t="s">
        <v>27666</v>
      </c>
      <c r="D1950" s="348" t="s">
        <v>27668</v>
      </c>
      <c r="E1950" s="372">
        <v>824.95</v>
      </c>
    </row>
    <row r="1951" spans="1:5" x14ac:dyDescent="0.2">
      <c r="A1951" s="348">
        <v>39017</v>
      </c>
      <c r="B1951" s="348" t="s">
        <v>34829</v>
      </c>
      <c r="C1951" s="348" t="s">
        <v>27666</v>
      </c>
      <c r="D1951" s="348" t="s">
        <v>27668</v>
      </c>
      <c r="E1951" s="372">
        <v>0.22</v>
      </c>
    </row>
    <row r="1952" spans="1:5" x14ac:dyDescent="0.2">
      <c r="A1952" s="348">
        <v>39315</v>
      </c>
      <c r="B1952" s="348" t="s">
        <v>34830</v>
      </c>
      <c r="C1952" s="348" t="s">
        <v>27666</v>
      </c>
      <c r="D1952" s="348" t="s">
        <v>27668</v>
      </c>
      <c r="E1952" s="372">
        <v>0.35</v>
      </c>
    </row>
    <row r="1953" spans="1:5" x14ac:dyDescent="0.2">
      <c r="A1953" s="348">
        <v>39016</v>
      </c>
      <c r="B1953" s="348" t="s">
        <v>34831</v>
      </c>
      <c r="C1953" s="348" t="s">
        <v>27666</v>
      </c>
      <c r="D1953" s="348" t="s">
        <v>27668</v>
      </c>
      <c r="E1953" s="372">
        <v>0.36</v>
      </c>
    </row>
    <row r="1954" spans="1:5" x14ac:dyDescent="0.2">
      <c r="A1954" s="348">
        <v>39481</v>
      </c>
      <c r="B1954" s="348" t="s">
        <v>34832</v>
      </c>
      <c r="C1954" s="348" t="s">
        <v>27666</v>
      </c>
      <c r="D1954" s="348" t="s">
        <v>27668</v>
      </c>
      <c r="E1954" s="372">
        <v>1.74</v>
      </c>
    </row>
    <row r="1955" spans="1:5" x14ac:dyDescent="0.2">
      <c r="A1955" s="348">
        <v>39013</v>
      </c>
      <c r="B1955" s="348" t="s">
        <v>34833</v>
      </c>
      <c r="C1955" s="348" t="s">
        <v>27666</v>
      </c>
      <c r="D1955" s="348" t="s">
        <v>27668</v>
      </c>
      <c r="E1955" s="372">
        <v>1.48</v>
      </c>
    </row>
    <row r="1956" spans="1:5" x14ac:dyDescent="0.2">
      <c r="A1956" s="348">
        <v>44919</v>
      </c>
      <c r="B1956" s="348" t="s">
        <v>34834</v>
      </c>
      <c r="C1956" s="348" t="s">
        <v>27666</v>
      </c>
      <c r="D1956" s="348" t="s">
        <v>27668</v>
      </c>
      <c r="E1956" s="372">
        <v>2.77</v>
      </c>
    </row>
    <row r="1957" spans="1:5" x14ac:dyDescent="0.2">
      <c r="A1957" s="348">
        <v>40433</v>
      </c>
      <c r="B1957" s="348" t="s">
        <v>34835</v>
      </c>
      <c r="C1957" s="348" t="s">
        <v>27666</v>
      </c>
      <c r="D1957" s="348" t="s">
        <v>27668</v>
      </c>
      <c r="E1957" s="372">
        <v>1.53</v>
      </c>
    </row>
    <row r="1958" spans="1:5" x14ac:dyDescent="0.2">
      <c r="A1958" s="348">
        <v>20219</v>
      </c>
      <c r="B1958" s="348" t="s">
        <v>34836</v>
      </c>
      <c r="C1958" s="348" t="s">
        <v>27666</v>
      </c>
      <c r="D1958" s="348" t="s">
        <v>27668</v>
      </c>
      <c r="E1958" s="373">
        <v>116000</v>
      </c>
    </row>
    <row r="1959" spans="1:5" x14ac:dyDescent="0.2">
      <c r="A1959" s="348">
        <v>36484</v>
      </c>
      <c r="B1959" s="348" t="s">
        <v>34837</v>
      </c>
      <c r="C1959" s="348" t="s">
        <v>27666</v>
      </c>
      <c r="D1959" s="348" t="s">
        <v>27668</v>
      </c>
      <c r="E1959" s="373">
        <v>246246.87</v>
      </c>
    </row>
    <row r="1960" spans="1:5" x14ac:dyDescent="0.2">
      <c r="A1960" s="348">
        <v>38367</v>
      </c>
      <c r="B1960" s="348" t="s">
        <v>34838</v>
      </c>
      <c r="C1960" s="348" t="s">
        <v>27666</v>
      </c>
      <c r="D1960" s="348" t="s">
        <v>27667</v>
      </c>
      <c r="E1960" s="372">
        <v>24.15</v>
      </c>
    </row>
    <row r="1961" spans="1:5" x14ac:dyDescent="0.2">
      <c r="A1961" s="348">
        <v>38368</v>
      </c>
      <c r="B1961" s="348" t="s">
        <v>34839</v>
      </c>
      <c r="C1961" s="348" t="s">
        <v>27666</v>
      </c>
      <c r="D1961" s="348" t="s">
        <v>27667</v>
      </c>
      <c r="E1961" s="372">
        <v>8.51</v>
      </c>
    </row>
    <row r="1962" spans="1:5" x14ac:dyDescent="0.2">
      <c r="A1962" s="348">
        <v>38091</v>
      </c>
      <c r="B1962" s="348" t="s">
        <v>34840</v>
      </c>
      <c r="C1962" s="348" t="s">
        <v>27666</v>
      </c>
      <c r="D1962" s="348" t="s">
        <v>27667</v>
      </c>
      <c r="E1962" s="372">
        <v>2.8</v>
      </c>
    </row>
    <row r="1963" spans="1:5" x14ac:dyDescent="0.2">
      <c r="A1963" s="348">
        <v>38095</v>
      </c>
      <c r="B1963" s="348" t="s">
        <v>34841</v>
      </c>
      <c r="C1963" s="348" t="s">
        <v>27666</v>
      </c>
      <c r="D1963" s="348" t="s">
        <v>27667</v>
      </c>
      <c r="E1963" s="372">
        <v>5.93</v>
      </c>
    </row>
    <row r="1964" spans="1:5" x14ac:dyDescent="0.2">
      <c r="A1964" s="348">
        <v>38092</v>
      </c>
      <c r="B1964" s="348" t="s">
        <v>34842</v>
      </c>
      <c r="C1964" s="348" t="s">
        <v>27666</v>
      </c>
      <c r="D1964" s="348" t="s">
        <v>27667</v>
      </c>
      <c r="E1964" s="372">
        <v>2.66</v>
      </c>
    </row>
    <row r="1965" spans="1:5" x14ac:dyDescent="0.2">
      <c r="A1965" s="348">
        <v>38093</v>
      </c>
      <c r="B1965" s="348" t="s">
        <v>34843</v>
      </c>
      <c r="C1965" s="348" t="s">
        <v>27666</v>
      </c>
      <c r="D1965" s="348" t="s">
        <v>27667</v>
      </c>
      <c r="E1965" s="372">
        <v>2.75</v>
      </c>
    </row>
    <row r="1966" spans="1:5" x14ac:dyDescent="0.2">
      <c r="A1966" s="348">
        <v>38096</v>
      </c>
      <c r="B1966" s="348" t="s">
        <v>34844</v>
      </c>
      <c r="C1966" s="348" t="s">
        <v>27666</v>
      </c>
      <c r="D1966" s="348" t="s">
        <v>27667</v>
      </c>
      <c r="E1966" s="372">
        <v>6.38</v>
      </c>
    </row>
    <row r="1967" spans="1:5" x14ac:dyDescent="0.2">
      <c r="A1967" s="348">
        <v>38094</v>
      </c>
      <c r="B1967" s="348" t="s">
        <v>34845</v>
      </c>
      <c r="C1967" s="348" t="s">
        <v>27666</v>
      </c>
      <c r="D1967" s="348" t="s">
        <v>27667</v>
      </c>
      <c r="E1967" s="372">
        <v>3.36</v>
      </c>
    </row>
    <row r="1968" spans="1:5" x14ac:dyDescent="0.2">
      <c r="A1968" s="348">
        <v>38097</v>
      </c>
      <c r="B1968" s="348" t="s">
        <v>34846</v>
      </c>
      <c r="C1968" s="348" t="s">
        <v>27666</v>
      </c>
      <c r="D1968" s="348" t="s">
        <v>27667</v>
      </c>
      <c r="E1968" s="372">
        <v>6.83</v>
      </c>
    </row>
    <row r="1969" spans="1:5" x14ac:dyDescent="0.2">
      <c r="A1969" s="348">
        <v>38098</v>
      </c>
      <c r="B1969" s="348" t="s">
        <v>34847</v>
      </c>
      <c r="C1969" s="348" t="s">
        <v>27666</v>
      </c>
      <c r="D1969" s="348" t="s">
        <v>27667</v>
      </c>
      <c r="E1969" s="372">
        <v>6.83</v>
      </c>
    </row>
    <row r="1970" spans="1:5" x14ac:dyDescent="0.2">
      <c r="A1970" s="348">
        <v>11186</v>
      </c>
      <c r="B1970" s="348" t="s">
        <v>34848</v>
      </c>
      <c r="C1970" s="348" t="s">
        <v>27676</v>
      </c>
      <c r="D1970" s="348" t="s">
        <v>27667</v>
      </c>
      <c r="E1970" s="372">
        <v>415.66</v>
      </c>
    </row>
    <row r="1971" spans="1:5" x14ac:dyDescent="0.2">
      <c r="A1971" s="348">
        <v>11558</v>
      </c>
      <c r="B1971" s="348" t="s">
        <v>34849</v>
      </c>
      <c r="C1971" s="348" t="s">
        <v>27677</v>
      </c>
      <c r="D1971" s="348" t="s">
        <v>27667</v>
      </c>
      <c r="E1971" s="372">
        <v>13.96</v>
      </c>
    </row>
    <row r="1972" spans="1:5" x14ac:dyDescent="0.2">
      <c r="A1972" s="348">
        <v>11557</v>
      </c>
      <c r="B1972" s="348" t="s">
        <v>34850</v>
      </c>
      <c r="C1972" s="348" t="s">
        <v>27677</v>
      </c>
      <c r="D1972" s="348" t="s">
        <v>27667</v>
      </c>
      <c r="E1972" s="372">
        <v>35.35</v>
      </c>
    </row>
    <row r="1973" spans="1:5" x14ac:dyDescent="0.2">
      <c r="A1973" s="348">
        <v>2759</v>
      </c>
      <c r="B1973" s="348" t="s">
        <v>34851</v>
      </c>
      <c r="C1973" s="348" t="s">
        <v>27666</v>
      </c>
      <c r="D1973" s="348" t="s">
        <v>27668</v>
      </c>
      <c r="E1973" s="372">
        <v>9.68</v>
      </c>
    </row>
    <row r="1974" spans="1:5" x14ac:dyDescent="0.2">
      <c r="A1974" s="348">
        <v>38124</v>
      </c>
      <c r="B1974" s="348" t="s">
        <v>34852</v>
      </c>
      <c r="C1974" s="348" t="s">
        <v>27666</v>
      </c>
      <c r="D1974" s="348" t="s">
        <v>27669</v>
      </c>
      <c r="E1974" s="372">
        <v>33.65</v>
      </c>
    </row>
    <row r="1975" spans="1:5" x14ac:dyDescent="0.2">
      <c r="A1975" s="348">
        <v>38380</v>
      </c>
      <c r="B1975" s="348" t="s">
        <v>34853</v>
      </c>
      <c r="C1975" s="348" t="s">
        <v>27666</v>
      </c>
      <c r="D1975" s="348" t="s">
        <v>27667</v>
      </c>
      <c r="E1975" s="372">
        <v>38.36</v>
      </c>
    </row>
    <row r="1976" spans="1:5" x14ac:dyDescent="0.2">
      <c r="A1976" s="348">
        <v>42429</v>
      </c>
      <c r="B1976" s="348" t="s">
        <v>34854</v>
      </c>
      <c r="C1976" s="348" t="s">
        <v>27666</v>
      </c>
      <c r="D1976" s="348" t="s">
        <v>27668</v>
      </c>
      <c r="E1976" s="373">
        <v>6025.1</v>
      </c>
    </row>
    <row r="1977" spans="1:5" x14ac:dyDescent="0.2">
      <c r="A1977" s="348">
        <v>39616</v>
      </c>
      <c r="B1977" s="348" t="s">
        <v>34855</v>
      </c>
      <c r="C1977" s="348" t="s">
        <v>27666</v>
      </c>
      <c r="D1977" s="348" t="s">
        <v>27668</v>
      </c>
      <c r="E1977" s="372">
        <v>516.30999999999995</v>
      </c>
    </row>
    <row r="1978" spans="1:5" x14ac:dyDescent="0.2">
      <c r="A1978" s="348">
        <v>39618</v>
      </c>
      <c r="B1978" s="348" t="s">
        <v>34856</v>
      </c>
      <c r="C1978" s="348" t="s">
        <v>27666</v>
      </c>
      <c r="D1978" s="348" t="s">
        <v>27668</v>
      </c>
      <c r="E1978" s="372">
        <v>936.5</v>
      </c>
    </row>
    <row r="1979" spans="1:5" x14ac:dyDescent="0.2">
      <c r="A1979" s="348">
        <v>39619</v>
      </c>
      <c r="B1979" s="348" t="s">
        <v>34857</v>
      </c>
      <c r="C1979" s="348" t="s">
        <v>27666</v>
      </c>
      <c r="D1979" s="348" t="s">
        <v>27668</v>
      </c>
      <c r="E1979" s="373">
        <v>1282.6199999999999</v>
      </c>
    </row>
    <row r="1980" spans="1:5" x14ac:dyDescent="0.2">
      <c r="A1980" s="348">
        <v>39613</v>
      </c>
      <c r="B1980" s="348" t="s">
        <v>34858</v>
      </c>
      <c r="C1980" s="348" t="s">
        <v>27666</v>
      </c>
      <c r="D1980" s="348" t="s">
        <v>27668</v>
      </c>
      <c r="E1980" s="372">
        <v>205.09</v>
      </c>
    </row>
    <row r="1981" spans="1:5" x14ac:dyDescent="0.2">
      <c r="A1981" s="348">
        <v>39614</v>
      </c>
      <c r="B1981" s="348" t="s">
        <v>34859</v>
      </c>
      <c r="C1981" s="348" t="s">
        <v>27666</v>
      </c>
      <c r="D1981" s="348" t="s">
        <v>27668</v>
      </c>
      <c r="E1981" s="372">
        <v>299.20999999999998</v>
      </c>
    </row>
    <row r="1982" spans="1:5" x14ac:dyDescent="0.2">
      <c r="A1982" s="348">
        <v>38538</v>
      </c>
      <c r="B1982" s="348" t="s">
        <v>34860</v>
      </c>
      <c r="C1982" s="348" t="s">
        <v>27670</v>
      </c>
      <c r="D1982" s="348" t="s">
        <v>27668</v>
      </c>
      <c r="E1982" s="372">
        <v>81.8</v>
      </c>
    </row>
    <row r="1983" spans="1:5" x14ac:dyDescent="0.2">
      <c r="A1983" s="348">
        <v>38539</v>
      </c>
      <c r="B1983" s="348" t="s">
        <v>34861</v>
      </c>
      <c r="C1983" s="348" t="s">
        <v>27670</v>
      </c>
      <c r="D1983" s="348" t="s">
        <v>27668</v>
      </c>
      <c r="E1983" s="372">
        <v>111.23</v>
      </c>
    </row>
    <row r="1984" spans="1:5" x14ac:dyDescent="0.2">
      <c r="A1984" s="348">
        <v>38540</v>
      </c>
      <c r="B1984" s="348" t="s">
        <v>34862</v>
      </c>
      <c r="C1984" s="348" t="s">
        <v>27670</v>
      </c>
      <c r="D1984" s="348" t="s">
        <v>27668</v>
      </c>
      <c r="E1984" s="372">
        <v>285.07</v>
      </c>
    </row>
    <row r="1985" spans="1:5" x14ac:dyDescent="0.2">
      <c r="A1985" s="348">
        <v>38384</v>
      </c>
      <c r="B1985" s="348" t="s">
        <v>34863</v>
      </c>
      <c r="C1985" s="348" t="s">
        <v>27666</v>
      </c>
      <c r="D1985" s="348" t="s">
        <v>27667</v>
      </c>
      <c r="E1985" s="372">
        <v>22.07</v>
      </c>
    </row>
    <row r="1986" spans="1:5" x14ac:dyDescent="0.2">
      <c r="A1986" s="348">
        <v>13</v>
      </c>
      <c r="B1986" s="348" t="s">
        <v>34864</v>
      </c>
      <c r="C1986" s="348" t="s">
        <v>27671</v>
      </c>
      <c r="D1986" s="348" t="s">
        <v>27667</v>
      </c>
      <c r="E1986" s="372">
        <v>20.010000000000002</v>
      </c>
    </row>
    <row r="1987" spans="1:5" x14ac:dyDescent="0.2">
      <c r="A1987" s="348">
        <v>2762</v>
      </c>
      <c r="B1987" s="348" t="s">
        <v>34865</v>
      </c>
      <c r="C1987" s="348" t="s">
        <v>27670</v>
      </c>
      <c r="D1987" s="348" t="s">
        <v>27668</v>
      </c>
      <c r="E1987" s="372">
        <v>12.1</v>
      </c>
    </row>
    <row r="1988" spans="1:5" x14ac:dyDescent="0.2">
      <c r="A1988" s="348">
        <v>21142</v>
      </c>
      <c r="B1988" s="348" t="s">
        <v>34866</v>
      </c>
      <c r="C1988" s="348" t="s">
        <v>27666</v>
      </c>
      <c r="D1988" s="348" t="s">
        <v>27667</v>
      </c>
      <c r="E1988" s="372">
        <v>40.299999999999997</v>
      </c>
    </row>
    <row r="1989" spans="1:5" x14ac:dyDescent="0.2">
      <c r="A1989" s="348">
        <v>4223</v>
      </c>
      <c r="B1989" s="348" t="s">
        <v>34867</v>
      </c>
      <c r="C1989" s="348" t="s">
        <v>27672</v>
      </c>
      <c r="D1989" s="348" t="s">
        <v>27669</v>
      </c>
      <c r="E1989" s="372">
        <v>4.25</v>
      </c>
    </row>
    <row r="1990" spans="1:5" x14ac:dyDescent="0.2">
      <c r="A1990" s="348">
        <v>37372</v>
      </c>
      <c r="B1990" s="348" t="s">
        <v>34868</v>
      </c>
      <c r="C1990" s="348" t="s">
        <v>27674</v>
      </c>
      <c r="D1990" s="348" t="s">
        <v>27669</v>
      </c>
      <c r="E1990" s="372">
        <v>1.1399999999999999</v>
      </c>
    </row>
    <row r="1991" spans="1:5" x14ac:dyDescent="0.2">
      <c r="A1991" s="348">
        <v>40863</v>
      </c>
      <c r="B1991" s="348" t="s">
        <v>34869</v>
      </c>
      <c r="C1991" s="348" t="s">
        <v>27675</v>
      </c>
      <c r="D1991" s="348" t="s">
        <v>27669</v>
      </c>
      <c r="E1991" s="372">
        <v>215.56</v>
      </c>
    </row>
    <row r="1992" spans="1:5" x14ac:dyDescent="0.2">
      <c r="A1992" s="348">
        <v>38475</v>
      </c>
      <c r="B1992" s="348" t="s">
        <v>34870</v>
      </c>
      <c r="C1992" s="348" t="s">
        <v>27666</v>
      </c>
      <c r="D1992" s="348" t="s">
        <v>27667</v>
      </c>
      <c r="E1992" s="372">
        <v>35.770000000000003</v>
      </c>
    </row>
    <row r="1993" spans="1:5" x14ac:dyDescent="0.2">
      <c r="A1993" s="348">
        <v>38474</v>
      </c>
      <c r="B1993" s="348" t="s">
        <v>34871</v>
      </c>
      <c r="C1993" s="348" t="s">
        <v>27666</v>
      </c>
      <c r="D1993" s="348" t="s">
        <v>27667</v>
      </c>
      <c r="E1993" s="372">
        <v>44.22</v>
      </c>
    </row>
    <row r="1994" spans="1:5" x14ac:dyDescent="0.2">
      <c r="A1994" s="348">
        <v>10886</v>
      </c>
      <c r="B1994" s="348" t="s">
        <v>34872</v>
      </c>
      <c r="C1994" s="348" t="s">
        <v>27666</v>
      </c>
      <c r="D1994" s="348" t="s">
        <v>27667</v>
      </c>
      <c r="E1994" s="372">
        <v>192.5</v>
      </c>
    </row>
    <row r="1995" spans="1:5" x14ac:dyDescent="0.2">
      <c r="A1995" s="348">
        <v>10888</v>
      </c>
      <c r="B1995" s="348" t="s">
        <v>34873</v>
      </c>
      <c r="C1995" s="348" t="s">
        <v>27666</v>
      </c>
      <c r="D1995" s="348" t="s">
        <v>27667</v>
      </c>
      <c r="E1995" s="372">
        <v>609.23</v>
      </c>
    </row>
    <row r="1996" spans="1:5" x14ac:dyDescent="0.2">
      <c r="A1996" s="348">
        <v>10889</v>
      </c>
      <c r="B1996" s="348" t="s">
        <v>34874</v>
      </c>
      <c r="C1996" s="348" t="s">
        <v>27666</v>
      </c>
      <c r="D1996" s="348" t="s">
        <v>27667</v>
      </c>
      <c r="E1996" s="372">
        <v>660</v>
      </c>
    </row>
    <row r="1997" spans="1:5" x14ac:dyDescent="0.2">
      <c r="A1997" s="348">
        <v>10890</v>
      </c>
      <c r="B1997" s="348" t="s">
        <v>34875</v>
      </c>
      <c r="C1997" s="348" t="s">
        <v>27666</v>
      </c>
      <c r="D1997" s="348" t="s">
        <v>27667</v>
      </c>
      <c r="E1997" s="372">
        <v>304.61</v>
      </c>
    </row>
    <row r="1998" spans="1:5" x14ac:dyDescent="0.2">
      <c r="A1998" s="348">
        <v>10891</v>
      </c>
      <c r="B1998" s="348" t="s">
        <v>34876</v>
      </c>
      <c r="C1998" s="348" t="s">
        <v>27666</v>
      </c>
      <c r="D1998" s="348" t="s">
        <v>27667</v>
      </c>
      <c r="E1998" s="372">
        <v>186.15</v>
      </c>
    </row>
    <row r="1999" spans="1:5" x14ac:dyDescent="0.2">
      <c r="A1999" s="348">
        <v>10892</v>
      </c>
      <c r="B1999" s="348" t="s">
        <v>34877</v>
      </c>
      <c r="C1999" s="348" t="s">
        <v>27666</v>
      </c>
      <c r="D1999" s="348" t="s">
        <v>27669</v>
      </c>
      <c r="E1999" s="372">
        <v>220</v>
      </c>
    </row>
    <row r="2000" spans="1:5" x14ac:dyDescent="0.2">
      <c r="A2000" s="348">
        <v>20977</v>
      </c>
      <c r="B2000" s="348" t="s">
        <v>984</v>
      </c>
      <c r="C2000" s="348" t="s">
        <v>27666</v>
      </c>
      <c r="D2000" s="348" t="s">
        <v>27667</v>
      </c>
      <c r="E2000" s="372">
        <v>262.3</v>
      </c>
    </row>
    <row r="2001" spans="1:5" x14ac:dyDescent="0.2">
      <c r="A2001" s="348">
        <v>3073</v>
      </c>
      <c r="B2001" s="348" t="s">
        <v>34878</v>
      </c>
      <c r="C2001" s="348" t="s">
        <v>27666</v>
      </c>
      <c r="D2001" s="348" t="s">
        <v>27668</v>
      </c>
      <c r="E2001" s="372">
        <v>163.63</v>
      </c>
    </row>
    <row r="2002" spans="1:5" x14ac:dyDescent="0.2">
      <c r="A2002" s="348">
        <v>3074</v>
      </c>
      <c r="B2002" s="348" t="s">
        <v>34879</v>
      </c>
      <c r="C2002" s="348" t="s">
        <v>27666</v>
      </c>
      <c r="D2002" s="348" t="s">
        <v>27668</v>
      </c>
      <c r="E2002" s="372">
        <v>103.3</v>
      </c>
    </row>
    <row r="2003" spans="1:5" x14ac:dyDescent="0.2">
      <c r="A2003" s="348">
        <v>3076</v>
      </c>
      <c r="B2003" s="348" t="s">
        <v>34880</v>
      </c>
      <c r="C2003" s="348" t="s">
        <v>27666</v>
      </c>
      <c r="D2003" s="348" t="s">
        <v>27668</v>
      </c>
      <c r="E2003" s="372">
        <v>134.52000000000001</v>
      </c>
    </row>
    <row r="2004" spans="1:5" x14ac:dyDescent="0.2">
      <c r="A2004" s="348">
        <v>3075</v>
      </c>
      <c r="B2004" s="348" t="s">
        <v>34881</v>
      </c>
      <c r="C2004" s="348" t="s">
        <v>27666</v>
      </c>
      <c r="D2004" s="348" t="s">
        <v>27668</v>
      </c>
      <c r="E2004" s="372">
        <v>85.01</v>
      </c>
    </row>
    <row r="2005" spans="1:5" x14ac:dyDescent="0.2">
      <c r="A2005" s="348">
        <v>10781</v>
      </c>
      <c r="B2005" s="348" t="s">
        <v>34882</v>
      </c>
      <c r="C2005" s="348" t="s">
        <v>27666</v>
      </c>
      <c r="D2005" s="348" t="s">
        <v>27668</v>
      </c>
      <c r="E2005" s="372">
        <v>11.53</v>
      </c>
    </row>
    <row r="2006" spans="1:5" x14ac:dyDescent="0.2">
      <c r="A2006" s="348">
        <v>43612</v>
      </c>
      <c r="B2006" s="348" t="s">
        <v>34883</v>
      </c>
      <c r="C2006" s="348" t="s">
        <v>27680</v>
      </c>
      <c r="D2006" s="348" t="s">
        <v>27667</v>
      </c>
      <c r="E2006" s="372">
        <v>81.569999999999993</v>
      </c>
    </row>
    <row r="2007" spans="1:5" x14ac:dyDescent="0.2">
      <c r="A2007" s="348">
        <v>43613</v>
      </c>
      <c r="B2007" s="348" t="s">
        <v>34884</v>
      </c>
      <c r="C2007" s="348" t="s">
        <v>27680</v>
      </c>
      <c r="D2007" s="348" t="s">
        <v>27667</v>
      </c>
      <c r="E2007" s="372">
        <v>67.53</v>
      </c>
    </row>
    <row r="2008" spans="1:5" x14ac:dyDescent="0.2">
      <c r="A2008" s="348">
        <v>11480</v>
      </c>
      <c r="B2008" s="348" t="s">
        <v>34885</v>
      </c>
      <c r="C2008" s="348" t="s">
        <v>27680</v>
      </c>
      <c r="D2008" s="348" t="s">
        <v>27667</v>
      </c>
      <c r="E2008" s="372">
        <v>103.63</v>
      </c>
    </row>
    <row r="2009" spans="1:5" x14ac:dyDescent="0.2">
      <c r="A2009" s="348">
        <v>11469</v>
      </c>
      <c r="B2009" s="348" t="s">
        <v>34886</v>
      </c>
      <c r="C2009" s="348" t="s">
        <v>27666</v>
      </c>
      <c r="D2009" s="348" t="s">
        <v>27667</v>
      </c>
      <c r="E2009" s="372">
        <v>11.06</v>
      </c>
    </row>
    <row r="2010" spans="1:5" x14ac:dyDescent="0.2">
      <c r="A2010" s="348">
        <v>11468</v>
      </c>
      <c r="B2010" s="348" t="s">
        <v>34887</v>
      </c>
      <c r="C2010" s="348" t="s">
        <v>27666</v>
      </c>
      <c r="D2010" s="348" t="s">
        <v>27667</v>
      </c>
      <c r="E2010" s="372">
        <v>11.07</v>
      </c>
    </row>
    <row r="2011" spans="1:5" x14ac:dyDescent="0.2">
      <c r="A2011" s="348">
        <v>11484</v>
      </c>
      <c r="B2011" s="348" t="s">
        <v>34888</v>
      </c>
      <c r="C2011" s="348" t="s">
        <v>27666</v>
      </c>
      <c r="D2011" s="348" t="s">
        <v>27667</v>
      </c>
      <c r="E2011" s="372">
        <v>48.62</v>
      </c>
    </row>
    <row r="2012" spans="1:5" x14ac:dyDescent="0.2">
      <c r="A2012" s="348">
        <v>38155</v>
      </c>
      <c r="B2012" s="348" t="s">
        <v>34889</v>
      </c>
      <c r="C2012" s="348" t="s">
        <v>27666</v>
      </c>
      <c r="D2012" s="348" t="s">
        <v>27667</v>
      </c>
      <c r="E2012" s="372">
        <v>75.48</v>
      </c>
    </row>
    <row r="2013" spans="1:5" x14ac:dyDescent="0.2">
      <c r="A2013" s="348">
        <v>11467</v>
      </c>
      <c r="B2013" s="348" t="s">
        <v>34890</v>
      </c>
      <c r="C2013" s="348" t="s">
        <v>27666</v>
      </c>
      <c r="D2013" s="348" t="s">
        <v>27667</v>
      </c>
      <c r="E2013" s="372">
        <v>17.25</v>
      </c>
    </row>
    <row r="2014" spans="1:5" x14ac:dyDescent="0.2">
      <c r="A2014" s="348">
        <v>38153</v>
      </c>
      <c r="B2014" s="348" t="s">
        <v>34891</v>
      </c>
      <c r="C2014" s="348" t="s">
        <v>27680</v>
      </c>
      <c r="D2014" s="348" t="s">
        <v>27667</v>
      </c>
      <c r="E2014" s="372">
        <v>44.06</v>
      </c>
    </row>
    <row r="2015" spans="1:5" x14ac:dyDescent="0.2">
      <c r="A2015" s="348">
        <v>43607</v>
      </c>
      <c r="B2015" s="348" t="s">
        <v>34892</v>
      </c>
      <c r="C2015" s="348" t="s">
        <v>27680</v>
      </c>
      <c r="D2015" s="348" t="s">
        <v>27667</v>
      </c>
      <c r="E2015" s="372">
        <v>83.33</v>
      </c>
    </row>
    <row r="2016" spans="1:5" x14ac:dyDescent="0.2">
      <c r="A2016" s="348">
        <v>3080</v>
      </c>
      <c r="B2016" s="348" t="s">
        <v>34893</v>
      </c>
      <c r="C2016" s="348" t="s">
        <v>27680</v>
      </c>
      <c r="D2016" s="348" t="s">
        <v>27669</v>
      </c>
      <c r="E2016" s="372">
        <v>56.03</v>
      </c>
    </row>
    <row r="2017" spans="1:5" x14ac:dyDescent="0.2">
      <c r="A2017" s="348">
        <v>3081</v>
      </c>
      <c r="B2017" s="348" t="s">
        <v>34894</v>
      </c>
      <c r="C2017" s="348" t="s">
        <v>27680</v>
      </c>
      <c r="D2017" s="348" t="s">
        <v>27667</v>
      </c>
      <c r="E2017" s="372">
        <v>110.85</v>
      </c>
    </row>
    <row r="2018" spans="1:5" x14ac:dyDescent="0.2">
      <c r="A2018" s="348">
        <v>3090</v>
      </c>
      <c r="B2018" s="348" t="s">
        <v>34895</v>
      </c>
      <c r="C2018" s="348" t="s">
        <v>27680</v>
      </c>
      <c r="D2018" s="348" t="s">
        <v>27667</v>
      </c>
      <c r="E2018" s="372">
        <v>50.01</v>
      </c>
    </row>
    <row r="2019" spans="1:5" x14ac:dyDescent="0.2">
      <c r="A2019" s="348">
        <v>43611</v>
      </c>
      <c r="B2019" s="348" t="s">
        <v>34896</v>
      </c>
      <c r="C2019" s="348" t="s">
        <v>27680</v>
      </c>
      <c r="D2019" s="348" t="s">
        <v>27667</v>
      </c>
      <c r="E2019" s="372">
        <v>82.98</v>
      </c>
    </row>
    <row r="2020" spans="1:5" x14ac:dyDescent="0.2">
      <c r="A2020" s="348">
        <v>3103</v>
      </c>
      <c r="B2020" s="348" t="s">
        <v>34897</v>
      </c>
      <c r="C2020" s="348" t="s">
        <v>27666</v>
      </c>
      <c r="D2020" s="348" t="s">
        <v>27667</v>
      </c>
      <c r="E2020" s="372">
        <v>41.46</v>
      </c>
    </row>
    <row r="2021" spans="1:5" x14ac:dyDescent="0.2">
      <c r="A2021" s="348">
        <v>3097</v>
      </c>
      <c r="B2021" s="348" t="s">
        <v>34898</v>
      </c>
      <c r="C2021" s="348" t="s">
        <v>27680</v>
      </c>
      <c r="D2021" s="348" t="s">
        <v>27667</v>
      </c>
      <c r="E2021" s="372">
        <v>62.73</v>
      </c>
    </row>
    <row r="2022" spans="1:5" x14ac:dyDescent="0.2">
      <c r="A2022" s="348">
        <v>3099</v>
      </c>
      <c r="B2022" s="348" t="s">
        <v>34899</v>
      </c>
      <c r="C2022" s="348" t="s">
        <v>27680</v>
      </c>
      <c r="D2022" s="348" t="s">
        <v>27667</v>
      </c>
      <c r="E2022" s="372">
        <v>100.45</v>
      </c>
    </row>
    <row r="2023" spans="1:5" x14ac:dyDescent="0.2">
      <c r="A2023" s="348">
        <v>38151</v>
      </c>
      <c r="B2023" s="348" t="s">
        <v>34900</v>
      </c>
      <c r="C2023" s="348" t="s">
        <v>27680</v>
      </c>
      <c r="D2023" s="348" t="s">
        <v>27667</v>
      </c>
      <c r="E2023" s="372">
        <v>72.819999999999993</v>
      </c>
    </row>
    <row r="2024" spans="1:5" x14ac:dyDescent="0.2">
      <c r="A2024" s="348">
        <v>38152</v>
      </c>
      <c r="B2024" s="348" t="s">
        <v>34901</v>
      </c>
      <c r="C2024" s="348" t="s">
        <v>27680</v>
      </c>
      <c r="D2024" s="348" t="s">
        <v>27667</v>
      </c>
      <c r="E2024" s="372">
        <v>117.47</v>
      </c>
    </row>
    <row r="2025" spans="1:5" x14ac:dyDescent="0.2">
      <c r="A2025" s="348">
        <v>43610</v>
      </c>
      <c r="B2025" s="348" t="s">
        <v>34902</v>
      </c>
      <c r="C2025" s="348" t="s">
        <v>27680</v>
      </c>
      <c r="D2025" s="348" t="s">
        <v>27667</v>
      </c>
      <c r="E2025" s="372">
        <v>62.24</v>
      </c>
    </row>
    <row r="2026" spans="1:5" x14ac:dyDescent="0.2">
      <c r="A2026" s="348">
        <v>3093</v>
      </c>
      <c r="B2026" s="348" t="s">
        <v>34903</v>
      </c>
      <c r="C2026" s="348" t="s">
        <v>27680</v>
      </c>
      <c r="D2026" s="348" t="s">
        <v>27667</v>
      </c>
      <c r="E2026" s="372">
        <v>100.45</v>
      </c>
    </row>
    <row r="2027" spans="1:5" x14ac:dyDescent="0.2">
      <c r="A2027" s="348">
        <v>38165</v>
      </c>
      <c r="B2027" s="348" t="s">
        <v>34904</v>
      </c>
      <c r="C2027" s="348" t="s">
        <v>27680</v>
      </c>
      <c r="D2027" s="348" t="s">
        <v>27667</v>
      </c>
      <c r="E2027" s="372">
        <v>67.180000000000007</v>
      </c>
    </row>
    <row r="2028" spans="1:5" x14ac:dyDescent="0.2">
      <c r="A2028" s="348">
        <v>38177</v>
      </c>
      <c r="B2028" s="348" t="s">
        <v>34905</v>
      </c>
      <c r="C2028" s="348" t="s">
        <v>27666</v>
      </c>
      <c r="D2028" s="348" t="s">
        <v>27667</v>
      </c>
      <c r="E2028" s="372">
        <v>19.96</v>
      </c>
    </row>
    <row r="2029" spans="1:5" x14ac:dyDescent="0.2">
      <c r="A2029" s="348">
        <v>11458</v>
      </c>
      <c r="B2029" s="348" t="s">
        <v>34906</v>
      </c>
      <c r="C2029" s="348" t="s">
        <v>27666</v>
      </c>
      <c r="D2029" s="348" t="s">
        <v>27667</v>
      </c>
      <c r="E2029" s="372">
        <v>23.83</v>
      </c>
    </row>
    <row r="2030" spans="1:5" x14ac:dyDescent="0.2">
      <c r="A2030" s="348">
        <v>3108</v>
      </c>
      <c r="B2030" s="348" t="s">
        <v>34907</v>
      </c>
      <c r="C2030" s="348" t="s">
        <v>27666</v>
      </c>
      <c r="D2030" s="348" t="s">
        <v>27667</v>
      </c>
      <c r="E2030" s="372">
        <v>101.31</v>
      </c>
    </row>
    <row r="2031" spans="1:5" x14ac:dyDescent="0.2">
      <c r="A2031" s="348">
        <v>3105</v>
      </c>
      <c r="B2031" s="348" t="s">
        <v>34908</v>
      </c>
      <c r="C2031" s="348" t="s">
        <v>27666</v>
      </c>
      <c r="D2031" s="348" t="s">
        <v>27667</v>
      </c>
      <c r="E2031" s="372">
        <v>132.5</v>
      </c>
    </row>
    <row r="2032" spans="1:5" x14ac:dyDescent="0.2">
      <c r="A2032" s="348">
        <v>38178</v>
      </c>
      <c r="B2032" s="348" t="s">
        <v>34909</v>
      </c>
      <c r="C2032" s="348" t="s">
        <v>27666</v>
      </c>
      <c r="D2032" s="348" t="s">
        <v>27667</v>
      </c>
      <c r="E2032" s="372">
        <v>21.96</v>
      </c>
    </row>
    <row r="2033" spans="1:5" x14ac:dyDescent="0.2">
      <c r="A2033" s="348">
        <v>43575</v>
      </c>
      <c r="B2033" s="348" t="s">
        <v>34910</v>
      </c>
      <c r="C2033" s="348" t="s">
        <v>27666</v>
      </c>
      <c r="D2033" s="348" t="s">
        <v>27667</v>
      </c>
      <c r="E2033" s="372">
        <v>47.59</v>
      </c>
    </row>
    <row r="2034" spans="1:5" x14ac:dyDescent="0.2">
      <c r="A2034" s="348">
        <v>43577</v>
      </c>
      <c r="B2034" s="348" t="s">
        <v>34911</v>
      </c>
      <c r="C2034" s="348" t="s">
        <v>27666</v>
      </c>
      <c r="D2034" s="348" t="s">
        <v>27667</v>
      </c>
      <c r="E2034" s="372">
        <v>82.73</v>
      </c>
    </row>
    <row r="2035" spans="1:5" x14ac:dyDescent="0.2">
      <c r="A2035" s="348">
        <v>43458</v>
      </c>
      <c r="B2035" s="348" t="s">
        <v>34912</v>
      </c>
      <c r="C2035" s="348" t="s">
        <v>27674</v>
      </c>
      <c r="D2035" s="348" t="s">
        <v>27669</v>
      </c>
      <c r="E2035" s="372">
        <v>0.06</v>
      </c>
    </row>
    <row r="2036" spans="1:5" x14ac:dyDescent="0.2">
      <c r="A2036" s="348">
        <v>43470</v>
      </c>
      <c r="B2036" s="348" t="s">
        <v>34913</v>
      </c>
      <c r="C2036" s="348" t="s">
        <v>27675</v>
      </c>
      <c r="D2036" s="348" t="s">
        <v>27669</v>
      </c>
      <c r="E2036" s="372">
        <v>10.6</v>
      </c>
    </row>
    <row r="2037" spans="1:5" x14ac:dyDescent="0.2">
      <c r="A2037" s="348">
        <v>43459</v>
      </c>
      <c r="B2037" s="348" t="s">
        <v>34914</v>
      </c>
      <c r="C2037" s="348" t="s">
        <v>27674</v>
      </c>
      <c r="D2037" s="348" t="s">
        <v>27669</v>
      </c>
      <c r="E2037" s="372">
        <v>0.49</v>
      </c>
    </row>
    <row r="2038" spans="1:5" x14ac:dyDescent="0.2">
      <c r="A2038" s="348">
        <v>43471</v>
      </c>
      <c r="B2038" s="348" t="s">
        <v>34915</v>
      </c>
      <c r="C2038" s="348" t="s">
        <v>27675</v>
      </c>
      <c r="D2038" s="348" t="s">
        <v>27669</v>
      </c>
      <c r="E2038" s="372">
        <v>92.9</v>
      </c>
    </row>
    <row r="2039" spans="1:5" x14ac:dyDescent="0.2">
      <c r="A2039" s="348">
        <v>43460</v>
      </c>
      <c r="B2039" s="348" t="s">
        <v>34916</v>
      </c>
      <c r="C2039" s="348" t="s">
        <v>27674</v>
      </c>
      <c r="D2039" s="348" t="s">
        <v>27669</v>
      </c>
      <c r="E2039" s="372">
        <v>0.86</v>
      </c>
    </row>
    <row r="2040" spans="1:5" x14ac:dyDescent="0.2">
      <c r="A2040" s="348">
        <v>43472</v>
      </c>
      <c r="B2040" s="348" t="s">
        <v>34917</v>
      </c>
      <c r="C2040" s="348" t="s">
        <v>27675</v>
      </c>
      <c r="D2040" s="348" t="s">
        <v>27669</v>
      </c>
      <c r="E2040" s="372">
        <v>161.79</v>
      </c>
    </row>
    <row r="2041" spans="1:5" x14ac:dyDescent="0.2">
      <c r="A2041" s="348">
        <v>43461</v>
      </c>
      <c r="B2041" s="348" t="s">
        <v>34918</v>
      </c>
      <c r="C2041" s="348" t="s">
        <v>27674</v>
      </c>
      <c r="D2041" s="348" t="s">
        <v>27669</v>
      </c>
      <c r="E2041" s="372">
        <v>0.32</v>
      </c>
    </row>
    <row r="2042" spans="1:5" x14ac:dyDescent="0.2">
      <c r="A2042" s="348">
        <v>43473</v>
      </c>
      <c r="B2042" s="348" t="s">
        <v>34919</v>
      </c>
      <c r="C2042" s="348" t="s">
        <v>27675</v>
      </c>
      <c r="D2042" s="348" t="s">
        <v>27669</v>
      </c>
      <c r="E2042" s="372">
        <v>60.76</v>
      </c>
    </row>
    <row r="2043" spans="1:5" x14ac:dyDescent="0.2">
      <c r="A2043" s="348">
        <v>43463</v>
      </c>
      <c r="B2043" s="348" t="s">
        <v>34920</v>
      </c>
      <c r="C2043" s="348" t="s">
        <v>27674</v>
      </c>
      <c r="D2043" s="348" t="s">
        <v>27669</v>
      </c>
      <c r="E2043" s="372">
        <v>0.11</v>
      </c>
    </row>
    <row r="2044" spans="1:5" x14ac:dyDescent="0.2">
      <c r="A2044" s="348">
        <v>43475</v>
      </c>
      <c r="B2044" s="348" t="s">
        <v>34921</v>
      </c>
      <c r="C2044" s="348" t="s">
        <v>27675</v>
      </c>
      <c r="D2044" s="348" t="s">
        <v>27669</v>
      </c>
      <c r="E2044" s="372">
        <v>21.49</v>
      </c>
    </row>
    <row r="2045" spans="1:5" x14ac:dyDescent="0.2">
      <c r="A2045" s="348">
        <v>43462</v>
      </c>
      <c r="B2045" s="348" t="s">
        <v>34922</v>
      </c>
      <c r="C2045" s="348" t="s">
        <v>27674</v>
      </c>
      <c r="D2045" s="348" t="s">
        <v>27669</v>
      </c>
      <c r="E2045" s="372">
        <v>0.01</v>
      </c>
    </row>
    <row r="2046" spans="1:5" x14ac:dyDescent="0.2">
      <c r="A2046" s="348">
        <v>43474</v>
      </c>
      <c r="B2046" s="348" t="s">
        <v>34923</v>
      </c>
      <c r="C2046" s="348" t="s">
        <v>27675</v>
      </c>
      <c r="D2046" s="348" t="s">
        <v>27669</v>
      </c>
      <c r="E2046" s="372">
        <v>2.54</v>
      </c>
    </row>
    <row r="2047" spans="1:5" x14ac:dyDescent="0.2">
      <c r="A2047" s="348">
        <v>43464</v>
      </c>
      <c r="B2047" s="348" t="s">
        <v>34924</v>
      </c>
      <c r="C2047" s="348" t="s">
        <v>27674</v>
      </c>
      <c r="D2047" s="348" t="s">
        <v>27669</v>
      </c>
      <c r="E2047" s="372">
        <v>0.01</v>
      </c>
    </row>
    <row r="2048" spans="1:5" x14ac:dyDescent="0.2">
      <c r="A2048" s="348">
        <v>43476</v>
      </c>
      <c r="B2048" s="348" t="s">
        <v>34925</v>
      </c>
      <c r="C2048" s="348" t="s">
        <v>27675</v>
      </c>
      <c r="D2048" s="348" t="s">
        <v>27669</v>
      </c>
      <c r="E2048" s="372">
        <v>0.01</v>
      </c>
    </row>
    <row r="2049" spans="1:5" x14ac:dyDescent="0.2">
      <c r="A2049" s="348">
        <v>43465</v>
      </c>
      <c r="B2049" s="348" t="s">
        <v>34926</v>
      </c>
      <c r="C2049" s="348" t="s">
        <v>27674</v>
      </c>
      <c r="D2049" s="348" t="s">
        <v>27669</v>
      </c>
      <c r="E2049" s="372">
        <v>0.84</v>
      </c>
    </row>
    <row r="2050" spans="1:5" x14ac:dyDescent="0.2">
      <c r="A2050" s="348">
        <v>43477</v>
      </c>
      <c r="B2050" s="348" t="s">
        <v>34927</v>
      </c>
      <c r="C2050" s="348" t="s">
        <v>27675</v>
      </c>
      <c r="D2050" s="348" t="s">
        <v>27669</v>
      </c>
      <c r="E2050" s="372">
        <v>158.88</v>
      </c>
    </row>
    <row r="2051" spans="1:5" x14ac:dyDescent="0.2">
      <c r="A2051" s="348">
        <v>43466</v>
      </c>
      <c r="B2051" s="348" t="s">
        <v>34928</v>
      </c>
      <c r="C2051" s="348" t="s">
        <v>27674</v>
      </c>
      <c r="D2051" s="348" t="s">
        <v>27669</v>
      </c>
      <c r="E2051" s="372">
        <v>1.68</v>
      </c>
    </row>
    <row r="2052" spans="1:5" x14ac:dyDescent="0.2">
      <c r="A2052" s="348">
        <v>43478</v>
      </c>
      <c r="B2052" s="348" t="s">
        <v>34929</v>
      </c>
      <c r="C2052" s="348" t="s">
        <v>27675</v>
      </c>
      <c r="D2052" s="348" t="s">
        <v>27669</v>
      </c>
      <c r="E2052" s="372">
        <v>315.88</v>
      </c>
    </row>
    <row r="2053" spans="1:5" x14ac:dyDescent="0.2">
      <c r="A2053" s="348">
        <v>43467</v>
      </c>
      <c r="B2053" s="348" t="s">
        <v>34930</v>
      </c>
      <c r="C2053" s="348" t="s">
        <v>27674</v>
      </c>
      <c r="D2053" s="348" t="s">
        <v>27669</v>
      </c>
      <c r="E2053" s="372">
        <v>0.59</v>
      </c>
    </row>
    <row r="2054" spans="1:5" x14ac:dyDescent="0.2">
      <c r="A2054" s="348">
        <v>43479</v>
      </c>
      <c r="B2054" s="348" t="s">
        <v>34931</v>
      </c>
      <c r="C2054" s="348" t="s">
        <v>27675</v>
      </c>
      <c r="D2054" s="348" t="s">
        <v>27669</v>
      </c>
      <c r="E2054" s="372">
        <v>110.64</v>
      </c>
    </row>
    <row r="2055" spans="1:5" x14ac:dyDescent="0.2">
      <c r="A2055" s="348">
        <v>43468</v>
      </c>
      <c r="B2055" s="348" t="s">
        <v>34932</v>
      </c>
      <c r="C2055" s="348" t="s">
        <v>27674</v>
      </c>
      <c r="D2055" s="348" t="s">
        <v>27669</v>
      </c>
      <c r="E2055" s="372">
        <v>1.17</v>
      </c>
    </row>
    <row r="2056" spans="1:5" x14ac:dyDescent="0.2">
      <c r="A2056" s="348">
        <v>43480</v>
      </c>
      <c r="B2056" s="348" t="s">
        <v>34933</v>
      </c>
      <c r="C2056" s="348" t="s">
        <v>27675</v>
      </c>
      <c r="D2056" s="348" t="s">
        <v>27669</v>
      </c>
      <c r="E2056" s="372">
        <v>220.75</v>
      </c>
    </row>
    <row r="2057" spans="1:5" x14ac:dyDescent="0.2">
      <c r="A2057" s="348">
        <v>43469</v>
      </c>
      <c r="B2057" s="348" t="s">
        <v>34934</v>
      </c>
      <c r="C2057" s="348" t="s">
        <v>27674</v>
      </c>
      <c r="D2057" s="348" t="s">
        <v>27669</v>
      </c>
      <c r="E2057" s="372">
        <v>0.08</v>
      </c>
    </row>
    <row r="2058" spans="1:5" x14ac:dyDescent="0.2">
      <c r="A2058" s="348">
        <v>43481</v>
      </c>
      <c r="B2058" s="348" t="s">
        <v>34935</v>
      </c>
      <c r="C2058" s="348" t="s">
        <v>27675</v>
      </c>
      <c r="D2058" s="348" t="s">
        <v>27669</v>
      </c>
      <c r="E2058" s="372">
        <v>15.18</v>
      </c>
    </row>
    <row r="2059" spans="1:5" x14ac:dyDescent="0.2">
      <c r="A2059" s="348">
        <v>3119</v>
      </c>
      <c r="B2059" s="348" t="s">
        <v>34936</v>
      </c>
      <c r="C2059" s="348" t="s">
        <v>27666</v>
      </c>
      <c r="D2059" s="348" t="s">
        <v>27667</v>
      </c>
      <c r="E2059" s="372">
        <v>2.58</v>
      </c>
    </row>
    <row r="2060" spans="1:5" x14ac:dyDescent="0.2">
      <c r="A2060" s="348">
        <v>3122</v>
      </c>
      <c r="B2060" s="348" t="s">
        <v>34937</v>
      </c>
      <c r="C2060" s="348" t="s">
        <v>27666</v>
      </c>
      <c r="D2060" s="348" t="s">
        <v>27667</v>
      </c>
      <c r="E2060" s="372">
        <v>5.25</v>
      </c>
    </row>
    <row r="2061" spans="1:5" x14ac:dyDescent="0.2">
      <c r="A2061" s="348">
        <v>3121</v>
      </c>
      <c r="B2061" s="348" t="s">
        <v>34938</v>
      </c>
      <c r="C2061" s="348" t="s">
        <v>27666</v>
      </c>
      <c r="D2061" s="348" t="s">
        <v>27667</v>
      </c>
      <c r="E2061" s="372">
        <v>5.95</v>
      </c>
    </row>
    <row r="2062" spans="1:5" x14ac:dyDescent="0.2">
      <c r="A2062" s="348">
        <v>3120</v>
      </c>
      <c r="B2062" s="348" t="s">
        <v>34939</v>
      </c>
      <c r="C2062" s="348" t="s">
        <v>27666</v>
      </c>
      <c r="D2062" s="348" t="s">
        <v>27667</v>
      </c>
      <c r="E2062" s="372">
        <v>11.28</v>
      </c>
    </row>
    <row r="2063" spans="1:5" x14ac:dyDescent="0.2">
      <c r="A2063" s="348">
        <v>11455</v>
      </c>
      <c r="B2063" s="348" t="s">
        <v>34940</v>
      </c>
      <c r="C2063" s="348" t="s">
        <v>27666</v>
      </c>
      <c r="D2063" s="348" t="s">
        <v>27667</v>
      </c>
      <c r="E2063" s="372">
        <v>16.309999999999999</v>
      </c>
    </row>
    <row r="2064" spans="1:5" x14ac:dyDescent="0.2">
      <c r="A2064" s="348">
        <v>11456</v>
      </c>
      <c r="B2064" s="348" t="s">
        <v>34941</v>
      </c>
      <c r="C2064" s="348" t="s">
        <v>27666</v>
      </c>
      <c r="D2064" s="348" t="s">
        <v>27667</v>
      </c>
      <c r="E2064" s="372">
        <v>19.5</v>
      </c>
    </row>
    <row r="2065" spans="1:5" x14ac:dyDescent="0.2">
      <c r="A2065" s="348">
        <v>3107</v>
      </c>
      <c r="B2065" s="348" t="s">
        <v>34942</v>
      </c>
      <c r="C2065" s="348" t="s">
        <v>27666</v>
      </c>
      <c r="D2065" s="348" t="s">
        <v>27667</v>
      </c>
      <c r="E2065" s="372">
        <v>8.2200000000000006</v>
      </c>
    </row>
    <row r="2066" spans="1:5" x14ac:dyDescent="0.2">
      <c r="A2066" s="348">
        <v>43583</v>
      </c>
      <c r="B2066" s="348" t="s">
        <v>34943</v>
      </c>
      <c r="C2066" s="348" t="s">
        <v>27666</v>
      </c>
      <c r="D2066" s="348" t="s">
        <v>27667</v>
      </c>
      <c r="E2066" s="372">
        <v>9.2799999999999994</v>
      </c>
    </row>
    <row r="2067" spans="1:5" x14ac:dyDescent="0.2">
      <c r="A2067" s="348">
        <v>43586</v>
      </c>
      <c r="B2067" s="348" t="s">
        <v>34944</v>
      </c>
      <c r="C2067" s="348" t="s">
        <v>27666</v>
      </c>
      <c r="D2067" s="348" t="s">
        <v>27667</v>
      </c>
      <c r="E2067" s="372">
        <v>9.51</v>
      </c>
    </row>
    <row r="2068" spans="1:5" x14ac:dyDescent="0.2">
      <c r="A2068" s="348">
        <v>11461</v>
      </c>
      <c r="B2068" s="348" t="s">
        <v>34945</v>
      </c>
      <c r="C2068" s="348" t="s">
        <v>27666</v>
      </c>
      <c r="D2068" s="348" t="s">
        <v>27667</v>
      </c>
      <c r="E2068" s="372">
        <v>10.36</v>
      </c>
    </row>
    <row r="2069" spans="1:5" x14ac:dyDescent="0.2">
      <c r="A2069" s="348">
        <v>43587</v>
      </c>
      <c r="B2069" s="348" t="s">
        <v>34946</v>
      </c>
      <c r="C2069" s="348" t="s">
        <v>27666</v>
      </c>
      <c r="D2069" s="348" t="s">
        <v>27667</v>
      </c>
      <c r="E2069" s="372">
        <v>11.95</v>
      </c>
    </row>
    <row r="2070" spans="1:5" x14ac:dyDescent="0.2">
      <c r="A2070" s="348">
        <v>3106</v>
      </c>
      <c r="B2070" s="348" t="s">
        <v>34947</v>
      </c>
      <c r="C2070" s="348" t="s">
        <v>27666</v>
      </c>
      <c r="D2070" s="348" t="s">
        <v>27667</v>
      </c>
      <c r="E2070" s="372">
        <v>15.17</v>
      </c>
    </row>
    <row r="2071" spans="1:5" x14ac:dyDescent="0.2">
      <c r="A2071" s="348">
        <v>44539</v>
      </c>
      <c r="B2071" s="348" t="s">
        <v>34948</v>
      </c>
      <c r="C2071" s="348" t="s">
        <v>27671</v>
      </c>
      <c r="D2071" s="348" t="s">
        <v>27667</v>
      </c>
      <c r="E2071" s="372">
        <v>2.2799999999999998</v>
      </c>
    </row>
    <row r="2072" spans="1:5" x14ac:dyDescent="0.2">
      <c r="A2072" s="348">
        <v>3123</v>
      </c>
      <c r="B2072" s="348" t="s">
        <v>34949</v>
      </c>
      <c r="C2072" s="348" t="s">
        <v>27671</v>
      </c>
      <c r="D2072" s="348" t="s">
        <v>27669</v>
      </c>
      <c r="E2072" s="372">
        <v>2.13</v>
      </c>
    </row>
    <row r="2073" spans="1:5" x14ac:dyDescent="0.2">
      <c r="A2073" s="348">
        <v>38125</v>
      </c>
      <c r="B2073" s="348" t="s">
        <v>34950</v>
      </c>
      <c r="C2073" s="348" t="s">
        <v>27671</v>
      </c>
      <c r="D2073" s="348" t="s">
        <v>27667</v>
      </c>
      <c r="E2073" s="372">
        <v>1.4</v>
      </c>
    </row>
    <row r="2074" spans="1:5" x14ac:dyDescent="0.2">
      <c r="A2074" s="348">
        <v>39014</v>
      </c>
      <c r="B2074" s="348" t="s">
        <v>34951</v>
      </c>
      <c r="C2074" s="348" t="s">
        <v>27671</v>
      </c>
      <c r="D2074" s="348" t="s">
        <v>27668</v>
      </c>
      <c r="E2074" s="372">
        <v>10.41</v>
      </c>
    </row>
    <row r="2075" spans="1:5" x14ac:dyDescent="0.2">
      <c r="A2075" s="348">
        <v>39365</v>
      </c>
      <c r="B2075" s="348" t="s">
        <v>34952</v>
      </c>
      <c r="C2075" s="348" t="s">
        <v>27666</v>
      </c>
      <c r="D2075" s="348" t="s">
        <v>27667</v>
      </c>
      <c r="E2075" s="373">
        <v>2011.19</v>
      </c>
    </row>
    <row r="2076" spans="1:5" x14ac:dyDescent="0.2">
      <c r="A2076" s="348">
        <v>39366</v>
      </c>
      <c r="B2076" s="348" t="s">
        <v>34953</v>
      </c>
      <c r="C2076" s="348" t="s">
        <v>27666</v>
      </c>
      <c r="D2076" s="348" t="s">
        <v>27667</v>
      </c>
      <c r="E2076" s="373">
        <v>3051.3</v>
      </c>
    </row>
    <row r="2077" spans="1:5" x14ac:dyDescent="0.2">
      <c r="A2077" s="348">
        <v>39367</v>
      </c>
      <c r="B2077" s="348" t="s">
        <v>34954</v>
      </c>
      <c r="C2077" s="348" t="s">
        <v>27666</v>
      </c>
      <c r="D2077" s="348" t="s">
        <v>27667</v>
      </c>
      <c r="E2077" s="373">
        <v>5228.21</v>
      </c>
    </row>
    <row r="2078" spans="1:5" x14ac:dyDescent="0.2">
      <c r="A2078" s="348">
        <v>37394</v>
      </c>
      <c r="B2078" s="348" t="s">
        <v>34955</v>
      </c>
      <c r="C2078" s="348" t="s">
        <v>27683</v>
      </c>
      <c r="D2078" s="348" t="s">
        <v>27668</v>
      </c>
      <c r="E2078" s="372">
        <v>40.79</v>
      </c>
    </row>
    <row r="2079" spans="1:5" x14ac:dyDescent="0.2">
      <c r="A2079" s="348">
        <v>14146</v>
      </c>
      <c r="B2079" s="348" t="s">
        <v>34956</v>
      </c>
      <c r="C2079" s="348" t="s">
        <v>27683</v>
      </c>
      <c r="D2079" s="348" t="s">
        <v>27668</v>
      </c>
      <c r="E2079" s="372">
        <v>65.599999999999994</v>
      </c>
    </row>
    <row r="2080" spans="1:5" x14ac:dyDescent="0.2">
      <c r="A2080" s="348">
        <v>938</v>
      </c>
      <c r="B2080" s="348" t="s">
        <v>34957</v>
      </c>
      <c r="C2080" s="348" t="s">
        <v>27670</v>
      </c>
      <c r="D2080" s="348" t="s">
        <v>27667</v>
      </c>
      <c r="E2080" s="372">
        <v>1.35</v>
      </c>
    </row>
    <row r="2081" spans="1:5" x14ac:dyDescent="0.2">
      <c r="A2081" s="348">
        <v>937</v>
      </c>
      <c r="B2081" s="348" t="s">
        <v>34958</v>
      </c>
      <c r="C2081" s="348" t="s">
        <v>27670</v>
      </c>
      <c r="D2081" s="348" t="s">
        <v>27667</v>
      </c>
      <c r="E2081" s="372">
        <v>7.91</v>
      </c>
    </row>
    <row r="2082" spans="1:5" x14ac:dyDescent="0.2">
      <c r="A2082" s="348">
        <v>939</v>
      </c>
      <c r="B2082" s="348" t="s">
        <v>34959</v>
      </c>
      <c r="C2082" s="348" t="s">
        <v>27670</v>
      </c>
      <c r="D2082" s="348" t="s">
        <v>27667</v>
      </c>
      <c r="E2082" s="372">
        <v>2.19</v>
      </c>
    </row>
    <row r="2083" spans="1:5" x14ac:dyDescent="0.2">
      <c r="A2083" s="348">
        <v>944</v>
      </c>
      <c r="B2083" s="348" t="s">
        <v>34960</v>
      </c>
      <c r="C2083" s="348" t="s">
        <v>27670</v>
      </c>
      <c r="D2083" s="348" t="s">
        <v>27667</v>
      </c>
      <c r="E2083" s="372">
        <v>3.47</v>
      </c>
    </row>
    <row r="2084" spans="1:5" x14ac:dyDescent="0.2">
      <c r="A2084" s="348">
        <v>940</v>
      </c>
      <c r="B2084" s="348" t="s">
        <v>34961</v>
      </c>
      <c r="C2084" s="348" t="s">
        <v>27670</v>
      </c>
      <c r="D2084" s="348" t="s">
        <v>27667</v>
      </c>
      <c r="E2084" s="372">
        <v>5.01</v>
      </c>
    </row>
    <row r="2085" spans="1:5" x14ac:dyDescent="0.2">
      <c r="A2085" s="348">
        <v>44397</v>
      </c>
      <c r="B2085" s="348" t="s">
        <v>34962</v>
      </c>
      <c r="C2085" s="348" t="s">
        <v>27670</v>
      </c>
      <c r="D2085" s="348" t="s">
        <v>27667</v>
      </c>
      <c r="E2085" s="372">
        <v>4.38</v>
      </c>
    </row>
    <row r="2086" spans="1:5" x14ac:dyDescent="0.2">
      <c r="A2086" s="348">
        <v>406</v>
      </c>
      <c r="B2086" s="348" t="s">
        <v>34963</v>
      </c>
      <c r="C2086" s="348" t="s">
        <v>27666</v>
      </c>
      <c r="D2086" s="348" t="s">
        <v>27667</v>
      </c>
      <c r="E2086" s="372">
        <v>93.03</v>
      </c>
    </row>
    <row r="2087" spans="1:5" x14ac:dyDescent="0.2">
      <c r="A2087" s="348">
        <v>42529</v>
      </c>
      <c r="B2087" s="348" t="s">
        <v>34964</v>
      </c>
      <c r="C2087" s="348" t="s">
        <v>27670</v>
      </c>
      <c r="D2087" s="348" t="s">
        <v>27667</v>
      </c>
      <c r="E2087" s="372">
        <v>1</v>
      </c>
    </row>
    <row r="2088" spans="1:5" x14ac:dyDescent="0.2">
      <c r="A2088" s="348">
        <v>39634</v>
      </c>
      <c r="B2088" s="348" t="s">
        <v>34965</v>
      </c>
      <c r="C2088" s="348" t="s">
        <v>27670</v>
      </c>
      <c r="D2088" s="348" t="s">
        <v>27667</v>
      </c>
      <c r="E2088" s="372">
        <v>5.55</v>
      </c>
    </row>
    <row r="2089" spans="1:5" x14ac:dyDescent="0.2">
      <c r="A2089" s="348">
        <v>39701</v>
      </c>
      <c r="B2089" s="348" t="s">
        <v>34966</v>
      </c>
      <c r="C2089" s="348" t="s">
        <v>27666</v>
      </c>
      <c r="D2089" s="348" t="s">
        <v>27667</v>
      </c>
      <c r="E2089" s="372">
        <v>114.49</v>
      </c>
    </row>
    <row r="2090" spans="1:5" x14ac:dyDescent="0.2">
      <c r="A2090" s="348">
        <v>12815</v>
      </c>
      <c r="B2090" s="348" t="s">
        <v>34967</v>
      </c>
      <c r="C2090" s="348" t="s">
        <v>27666</v>
      </c>
      <c r="D2090" s="348" t="s">
        <v>27667</v>
      </c>
      <c r="E2090" s="372">
        <v>9.7200000000000006</v>
      </c>
    </row>
    <row r="2091" spans="1:5" x14ac:dyDescent="0.2">
      <c r="A2091" s="348">
        <v>39431</v>
      </c>
      <c r="B2091" s="348" t="s">
        <v>34968</v>
      </c>
      <c r="C2091" s="348" t="s">
        <v>27670</v>
      </c>
      <c r="D2091" s="348" t="s">
        <v>27667</v>
      </c>
      <c r="E2091" s="372">
        <v>0.32</v>
      </c>
    </row>
    <row r="2092" spans="1:5" x14ac:dyDescent="0.2">
      <c r="A2092" s="348">
        <v>39432</v>
      </c>
      <c r="B2092" s="348" t="s">
        <v>34969</v>
      </c>
      <c r="C2092" s="348" t="s">
        <v>27670</v>
      </c>
      <c r="D2092" s="348" t="s">
        <v>27667</v>
      </c>
      <c r="E2092" s="372">
        <v>2.88</v>
      </c>
    </row>
    <row r="2093" spans="1:5" x14ac:dyDescent="0.2">
      <c r="A2093" s="348">
        <v>20111</v>
      </c>
      <c r="B2093" s="348" t="s">
        <v>34970</v>
      </c>
      <c r="C2093" s="348" t="s">
        <v>27666</v>
      </c>
      <c r="D2093" s="348" t="s">
        <v>27669</v>
      </c>
      <c r="E2093" s="372">
        <v>11.4</v>
      </c>
    </row>
    <row r="2094" spans="1:5" x14ac:dyDescent="0.2">
      <c r="A2094" s="348">
        <v>21127</v>
      </c>
      <c r="B2094" s="348" t="s">
        <v>1016</v>
      </c>
      <c r="C2094" s="348" t="s">
        <v>27666</v>
      </c>
      <c r="D2094" s="348" t="s">
        <v>27667</v>
      </c>
      <c r="E2094" s="372">
        <v>4.3099999999999996</v>
      </c>
    </row>
    <row r="2095" spans="1:5" x14ac:dyDescent="0.2">
      <c r="A2095" s="348">
        <v>404</v>
      </c>
      <c r="B2095" s="348" t="s">
        <v>34971</v>
      </c>
      <c r="C2095" s="348" t="s">
        <v>27670</v>
      </c>
      <c r="D2095" s="348" t="s">
        <v>27667</v>
      </c>
      <c r="E2095" s="372">
        <v>1.55</v>
      </c>
    </row>
    <row r="2096" spans="1:5" x14ac:dyDescent="0.2">
      <c r="A2096" s="348">
        <v>14151</v>
      </c>
      <c r="B2096" s="348" t="s">
        <v>34972</v>
      </c>
      <c r="C2096" s="348" t="s">
        <v>27666</v>
      </c>
      <c r="D2096" s="348" t="s">
        <v>27668</v>
      </c>
      <c r="E2096" s="372">
        <v>47.15</v>
      </c>
    </row>
    <row r="2097" spans="1:5" x14ac:dyDescent="0.2">
      <c r="A2097" s="348">
        <v>14153</v>
      </c>
      <c r="B2097" s="348" t="s">
        <v>34973</v>
      </c>
      <c r="C2097" s="348" t="s">
        <v>27666</v>
      </c>
      <c r="D2097" s="348" t="s">
        <v>27668</v>
      </c>
      <c r="E2097" s="372">
        <v>53.3</v>
      </c>
    </row>
    <row r="2098" spans="1:5" x14ac:dyDescent="0.2">
      <c r="A2098" s="348">
        <v>14152</v>
      </c>
      <c r="B2098" s="348" t="s">
        <v>34974</v>
      </c>
      <c r="C2098" s="348" t="s">
        <v>27666</v>
      </c>
      <c r="D2098" s="348" t="s">
        <v>27668</v>
      </c>
      <c r="E2098" s="372">
        <v>40.909999999999997</v>
      </c>
    </row>
    <row r="2099" spans="1:5" x14ac:dyDescent="0.2">
      <c r="A2099" s="348">
        <v>14154</v>
      </c>
      <c r="B2099" s="348" t="s">
        <v>34975</v>
      </c>
      <c r="C2099" s="348" t="s">
        <v>27666</v>
      </c>
      <c r="D2099" s="348" t="s">
        <v>27668</v>
      </c>
      <c r="E2099" s="372">
        <v>143.21</v>
      </c>
    </row>
    <row r="2100" spans="1:5" x14ac:dyDescent="0.2">
      <c r="A2100" s="348">
        <v>3146</v>
      </c>
      <c r="B2100" s="348" t="s">
        <v>34976</v>
      </c>
      <c r="C2100" s="348" t="s">
        <v>27666</v>
      </c>
      <c r="D2100" s="348" t="s">
        <v>27669</v>
      </c>
      <c r="E2100" s="372">
        <v>2.85</v>
      </c>
    </row>
    <row r="2101" spans="1:5" x14ac:dyDescent="0.2">
      <c r="A2101" s="348">
        <v>3143</v>
      </c>
      <c r="B2101" s="348" t="s">
        <v>34977</v>
      </c>
      <c r="C2101" s="348" t="s">
        <v>27666</v>
      </c>
      <c r="D2101" s="348" t="s">
        <v>27667</v>
      </c>
      <c r="E2101" s="372">
        <v>6.48</v>
      </c>
    </row>
    <row r="2102" spans="1:5" x14ac:dyDescent="0.2">
      <c r="A2102" s="348">
        <v>3148</v>
      </c>
      <c r="B2102" s="348" t="s">
        <v>34978</v>
      </c>
      <c r="C2102" s="348" t="s">
        <v>27666</v>
      </c>
      <c r="D2102" s="348" t="s">
        <v>27667</v>
      </c>
      <c r="E2102" s="372">
        <v>10.51</v>
      </c>
    </row>
    <row r="2103" spans="1:5" x14ac:dyDescent="0.2">
      <c r="A2103" s="348">
        <v>4310</v>
      </c>
      <c r="B2103" s="348" t="s">
        <v>34979</v>
      </c>
      <c r="C2103" s="348" t="s">
        <v>27666</v>
      </c>
      <c r="D2103" s="348" t="s">
        <v>27667</v>
      </c>
      <c r="E2103" s="372">
        <v>3.85</v>
      </c>
    </row>
    <row r="2104" spans="1:5" x14ac:dyDescent="0.2">
      <c r="A2104" s="348">
        <v>4311</v>
      </c>
      <c r="B2104" s="348" t="s">
        <v>34980</v>
      </c>
      <c r="C2104" s="348" t="s">
        <v>27666</v>
      </c>
      <c r="D2104" s="348" t="s">
        <v>27667</v>
      </c>
      <c r="E2104" s="372">
        <v>2.71</v>
      </c>
    </row>
    <row r="2105" spans="1:5" x14ac:dyDescent="0.2">
      <c r="A2105" s="348">
        <v>4312</v>
      </c>
      <c r="B2105" s="348" t="s">
        <v>34981</v>
      </c>
      <c r="C2105" s="348" t="s">
        <v>27666</v>
      </c>
      <c r="D2105" s="348" t="s">
        <v>27667</v>
      </c>
      <c r="E2105" s="372">
        <v>3.79</v>
      </c>
    </row>
    <row r="2106" spans="1:5" x14ac:dyDescent="0.2">
      <c r="A2106" s="348">
        <v>13261</v>
      </c>
      <c r="B2106" s="348" t="s">
        <v>34982</v>
      </c>
      <c r="C2106" s="348" t="s">
        <v>27666</v>
      </c>
      <c r="D2106" s="348" t="s">
        <v>27667</v>
      </c>
      <c r="E2106" s="372">
        <v>3.08</v>
      </c>
    </row>
    <row r="2107" spans="1:5" x14ac:dyDescent="0.2">
      <c r="A2107" s="348">
        <v>3272</v>
      </c>
      <c r="B2107" s="348" t="s">
        <v>34983</v>
      </c>
      <c r="C2107" s="348" t="s">
        <v>27666</v>
      </c>
      <c r="D2107" s="348" t="s">
        <v>27668</v>
      </c>
      <c r="E2107" s="372">
        <v>58.08</v>
      </c>
    </row>
    <row r="2108" spans="1:5" x14ac:dyDescent="0.2">
      <c r="A2108" s="348">
        <v>3265</v>
      </c>
      <c r="B2108" s="348" t="s">
        <v>34984</v>
      </c>
      <c r="C2108" s="348" t="s">
        <v>27666</v>
      </c>
      <c r="D2108" s="348" t="s">
        <v>27668</v>
      </c>
      <c r="E2108" s="372">
        <v>46.14</v>
      </c>
    </row>
    <row r="2109" spans="1:5" x14ac:dyDescent="0.2">
      <c r="A2109" s="348">
        <v>3262</v>
      </c>
      <c r="B2109" s="348" t="s">
        <v>34985</v>
      </c>
      <c r="C2109" s="348" t="s">
        <v>27666</v>
      </c>
      <c r="D2109" s="348" t="s">
        <v>27668</v>
      </c>
      <c r="E2109" s="372">
        <v>20.2</v>
      </c>
    </row>
    <row r="2110" spans="1:5" x14ac:dyDescent="0.2">
      <c r="A2110" s="348">
        <v>3264</v>
      </c>
      <c r="B2110" s="348" t="s">
        <v>34986</v>
      </c>
      <c r="C2110" s="348" t="s">
        <v>27666</v>
      </c>
      <c r="D2110" s="348" t="s">
        <v>27668</v>
      </c>
      <c r="E2110" s="372">
        <v>33.18</v>
      </c>
    </row>
    <row r="2111" spans="1:5" x14ac:dyDescent="0.2">
      <c r="A2111" s="348">
        <v>3267</v>
      </c>
      <c r="B2111" s="348" t="s">
        <v>34987</v>
      </c>
      <c r="C2111" s="348" t="s">
        <v>27666</v>
      </c>
      <c r="D2111" s="348" t="s">
        <v>27668</v>
      </c>
      <c r="E2111" s="372">
        <v>108.36</v>
      </c>
    </row>
    <row r="2112" spans="1:5" x14ac:dyDescent="0.2">
      <c r="A2112" s="348">
        <v>3266</v>
      </c>
      <c r="B2112" s="348" t="s">
        <v>34988</v>
      </c>
      <c r="C2112" s="348" t="s">
        <v>27666</v>
      </c>
      <c r="D2112" s="348" t="s">
        <v>27668</v>
      </c>
      <c r="E2112" s="372">
        <v>68.94</v>
      </c>
    </row>
    <row r="2113" spans="1:5" x14ac:dyDescent="0.2">
      <c r="A2113" s="348">
        <v>3263</v>
      </c>
      <c r="B2113" s="348" t="s">
        <v>34989</v>
      </c>
      <c r="C2113" s="348" t="s">
        <v>27666</v>
      </c>
      <c r="D2113" s="348" t="s">
        <v>27668</v>
      </c>
      <c r="E2113" s="372">
        <v>27.59</v>
      </c>
    </row>
    <row r="2114" spans="1:5" x14ac:dyDescent="0.2">
      <c r="A2114" s="348">
        <v>3268</v>
      </c>
      <c r="B2114" s="348" t="s">
        <v>34990</v>
      </c>
      <c r="C2114" s="348" t="s">
        <v>27666</v>
      </c>
      <c r="D2114" s="348" t="s">
        <v>27668</v>
      </c>
      <c r="E2114" s="372">
        <v>146.5</v>
      </c>
    </row>
    <row r="2115" spans="1:5" x14ac:dyDescent="0.2">
      <c r="A2115" s="348">
        <v>3271</v>
      </c>
      <c r="B2115" s="348" t="s">
        <v>34991</v>
      </c>
      <c r="C2115" s="348" t="s">
        <v>27666</v>
      </c>
      <c r="D2115" s="348" t="s">
        <v>27668</v>
      </c>
      <c r="E2115" s="372">
        <v>216.59</v>
      </c>
    </row>
    <row r="2116" spans="1:5" x14ac:dyDescent="0.2">
      <c r="A2116" s="348">
        <v>3270</v>
      </c>
      <c r="B2116" s="348" t="s">
        <v>34992</v>
      </c>
      <c r="C2116" s="348" t="s">
        <v>27666</v>
      </c>
      <c r="D2116" s="348" t="s">
        <v>27668</v>
      </c>
      <c r="E2116" s="372">
        <v>363.89</v>
      </c>
    </row>
    <row r="2117" spans="1:5" x14ac:dyDescent="0.2">
      <c r="A2117" s="348">
        <v>3275</v>
      </c>
      <c r="B2117" s="348" t="s">
        <v>34993</v>
      </c>
      <c r="C2117" s="348" t="s">
        <v>27676</v>
      </c>
      <c r="D2117" s="348" t="s">
        <v>27667</v>
      </c>
      <c r="E2117" s="372">
        <v>108.87</v>
      </c>
    </row>
    <row r="2118" spans="1:5" x14ac:dyDescent="0.2">
      <c r="A2118" s="348">
        <v>39512</v>
      </c>
      <c r="B2118" s="348" t="s">
        <v>34994</v>
      </c>
      <c r="C2118" s="348" t="s">
        <v>27676</v>
      </c>
      <c r="D2118" s="348" t="s">
        <v>27668</v>
      </c>
      <c r="E2118" s="372">
        <v>110.92</v>
      </c>
    </row>
    <row r="2119" spans="1:5" x14ac:dyDescent="0.2">
      <c r="A2119" s="348">
        <v>39511</v>
      </c>
      <c r="B2119" s="348" t="s">
        <v>34995</v>
      </c>
      <c r="C2119" s="348" t="s">
        <v>27676</v>
      </c>
      <c r="D2119" s="348" t="s">
        <v>27668</v>
      </c>
      <c r="E2119" s="372">
        <v>120.98</v>
      </c>
    </row>
    <row r="2120" spans="1:5" x14ac:dyDescent="0.2">
      <c r="A2120" s="348">
        <v>39513</v>
      </c>
      <c r="B2120" s="348" t="s">
        <v>34996</v>
      </c>
      <c r="C2120" s="348" t="s">
        <v>27676</v>
      </c>
      <c r="D2120" s="348" t="s">
        <v>27668</v>
      </c>
      <c r="E2120" s="372">
        <v>129.76</v>
      </c>
    </row>
    <row r="2121" spans="1:5" x14ac:dyDescent="0.2">
      <c r="A2121" s="348">
        <v>3286</v>
      </c>
      <c r="B2121" s="348" t="s">
        <v>34997</v>
      </c>
      <c r="C2121" s="348" t="s">
        <v>27676</v>
      </c>
      <c r="D2121" s="348" t="s">
        <v>27668</v>
      </c>
      <c r="E2121" s="372">
        <v>86.02</v>
      </c>
    </row>
    <row r="2122" spans="1:5" x14ac:dyDescent="0.2">
      <c r="A2122" s="348">
        <v>3287</v>
      </c>
      <c r="B2122" s="348" t="s">
        <v>34998</v>
      </c>
      <c r="C2122" s="348" t="s">
        <v>27676</v>
      </c>
      <c r="D2122" s="348" t="s">
        <v>27668</v>
      </c>
      <c r="E2122" s="372">
        <v>130</v>
      </c>
    </row>
    <row r="2123" spans="1:5" x14ac:dyDescent="0.2">
      <c r="A2123" s="348">
        <v>3283</v>
      </c>
      <c r="B2123" s="348" t="s">
        <v>34999</v>
      </c>
      <c r="C2123" s="348" t="s">
        <v>27676</v>
      </c>
      <c r="D2123" s="348" t="s">
        <v>27668</v>
      </c>
      <c r="E2123" s="372">
        <v>27.3</v>
      </c>
    </row>
    <row r="2124" spans="1:5" x14ac:dyDescent="0.2">
      <c r="A2124" s="348">
        <v>11587</v>
      </c>
      <c r="B2124" s="348" t="s">
        <v>35000</v>
      </c>
      <c r="C2124" s="348" t="s">
        <v>27676</v>
      </c>
      <c r="D2124" s="348" t="s">
        <v>27667</v>
      </c>
      <c r="E2124" s="372">
        <v>74.650000000000006</v>
      </c>
    </row>
    <row r="2125" spans="1:5" x14ac:dyDescent="0.2">
      <c r="A2125" s="348">
        <v>36225</v>
      </c>
      <c r="B2125" s="348" t="s">
        <v>35001</v>
      </c>
      <c r="C2125" s="348" t="s">
        <v>27676</v>
      </c>
      <c r="D2125" s="348" t="s">
        <v>27667</v>
      </c>
      <c r="E2125" s="372">
        <v>30.32</v>
      </c>
    </row>
    <row r="2126" spans="1:5" x14ac:dyDescent="0.2">
      <c r="A2126" s="348">
        <v>36230</v>
      </c>
      <c r="B2126" s="348" t="s">
        <v>35002</v>
      </c>
      <c r="C2126" s="348" t="s">
        <v>27676</v>
      </c>
      <c r="D2126" s="348" t="s">
        <v>27669</v>
      </c>
      <c r="E2126" s="372">
        <v>22.28</v>
      </c>
    </row>
    <row r="2127" spans="1:5" x14ac:dyDescent="0.2">
      <c r="A2127" s="348">
        <v>36238</v>
      </c>
      <c r="B2127" s="348" t="s">
        <v>35003</v>
      </c>
      <c r="C2127" s="348" t="s">
        <v>27676</v>
      </c>
      <c r="D2127" s="348" t="s">
        <v>27667</v>
      </c>
      <c r="E2127" s="372">
        <v>21.77</v>
      </c>
    </row>
    <row r="2128" spans="1:5" x14ac:dyDescent="0.2">
      <c r="A2128" s="348">
        <v>39363</v>
      </c>
      <c r="B2128" s="348" t="s">
        <v>35004</v>
      </c>
      <c r="C2128" s="348" t="s">
        <v>27666</v>
      </c>
      <c r="D2128" s="348" t="s">
        <v>27667</v>
      </c>
      <c r="E2128" s="373">
        <v>5928.3</v>
      </c>
    </row>
    <row r="2129" spans="1:5" x14ac:dyDescent="0.2">
      <c r="A2129" s="348">
        <v>39361</v>
      </c>
      <c r="B2129" s="348" t="s">
        <v>35005</v>
      </c>
      <c r="C2129" s="348" t="s">
        <v>27666</v>
      </c>
      <c r="D2129" s="348" t="s">
        <v>27667</v>
      </c>
      <c r="E2129" s="373">
        <v>1811.13</v>
      </c>
    </row>
    <row r="2130" spans="1:5" x14ac:dyDescent="0.2">
      <c r="A2130" s="348">
        <v>39362</v>
      </c>
      <c r="B2130" s="348" t="s">
        <v>35006</v>
      </c>
      <c r="C2130" s="348" t="s">
        <v>27666</v>
      </c>
      <c r="D2130" s="348" t="s">
        <v>27667</v>
      </c>
      <c r="E2130" s="373">
        <v>3199.47</v>
      </c>
    </row>
    <row r="2131" spans="1:5" x14ac:dyDescent="0.2">
      <c r="A2131" s="348">
        <v>39364</v>
      </c>
      <c r="B2131" s="348" t="s">
        <v>35007</v>
      </c>
      <c r="C2131" s="348" t="s">
        <v>27666</v>
      </c>
      <c r="D2131" s="348" t="s">
        <v>27667</v>
      </c>
      <c r="E2131" s="373">
        <v>12504.35</v>
      </c>
    </row>
    <row r="2132" spans="1:5" x14ac:dyDescent="0.2">
      <c r="A2132" s="348">
        <v>14576</v>
      </c>
      <c r="B2132" s="348" t="s">
        <v>35008</v>
      </c>
      <c r="C2132" s="348" t="s">
        <v>27666</v>
      </c>
      <c r="D2132" s="348" t="s">
        <v>27668</v>
      </c>
      <c r="E2132" s="373">
        <v>6540097.5099999998</v>
      </c>
    </row>
    <row r="2133" spans="1:5" x14ac:dyDescent="0.2">
      <c r="A2133" s="348">
        <v>13877</v>
      </c>
      <c r="B2133" s="348" t="s">
        <v>35009</v>
      </c>
      <c r="C2133" s="348" t="s">
        <v>27666</v>
      </c>
      <c r="D2133" s="348" t="s">
        <v>27668</v>
      </c>
      <c r="E2133" s="373">
        <v>2799718.2</v>
      </c>
    </row>
    <row r="2134" spans="1:5" x14ac:dyDescent="0.2">
      <c r="A2134" s="348">
        <v>7307</v>
      </c>
      <c r="B2134" s="348" t="s">
        <v>35010</v>
      </c>
      <c r="C2134" s="348" t="s">
        <v>27672</v>
      </c>
      <c r="D2134" s="348" t="s">
        <v>27667</v>
      </c>
      <c r="E2134" s="372">
        <v>42.69</v>
      </c>
    </row>
    <row r="2135" spans="1:5" x14ac:dyDescent="0.2">
      <c r="A2135" s="348">
        <v>38122</v>
      </c>
      <c r="B2135" s="348" t="s">
        <v>35011</v>
      </c>
      <c r="C2135" s="348" t="s">
        <v>27672</v>
      </c>
      <c r="D2135" s="348" t="s">
        <v>27667</v>
      </c>
      <c r="E2135" s="372">
        <v>22.9</v>
      </c>
    </row>
    <row r="2136" spans="1:5" x14ac:dyDescent="0.2">
      <c r="A2136" s="348">
        <v>43653</v>
      </c>
      <c r="B2136" s="348" t="s">
        <v>35012</v>
      </c>
      <c r="C2136" s="348" t="s">
        <v>27672</v>
      </c>
      <c r="D2136" s="348" t="s">
        <v>27667</v>
      </c>
      <c r="E2136" s="372">
        <v>48.5</v>
      </c>
    </row>
    <row r="2137" spans="1:5" x14ac:dyDescent="0.2">
      <c r="A2137" s="348">
        <v>38633</v>
      </c>
      <c r="B2137" s="348" t="s">
        <v>35013</v>
      </c>
      <c r="C2137" s="348" t="s">
        <v>27666</v>
      </c>
      <c r="D2137" s="348" t="s">
        <v>27667</v>
      </c>
      <c r="E2137" s="372">
        <v>10.55</v>
      </c>
    </row>
    <row r="2138" spans="1:5" x14ac:dyDescent="0.2">
      <c r="A2138" s="348">
        <v>12344</v>
      </c>
      <c r="B2138" s="348" t="s">
        <v>35014</v>
      </c>
      <c r="C2138" s="348" t="s">
        <v>27666</v>
      </c>
      <c r="D2138" s="348" t="s">
        <v>27667</v>
      </c>
      <c r="E2138" s="372">
        <v>3.71</v>
      </c>
    </row>
    <row r="2139" spans="1:5" x14ac:dyDescent="0.2">
      <c r="A2139" s="348">
        <v>12343</v>
      </c>
      <c r="B2139" s="348" t="s">
        <v>35015</v>
      </c>
      <c r="C2139" s="348" t="s">
        <v>27666</v>
      </c>
      <c r="D2139" s="348" t="s">
        <v>27667</v>
      </c>
      <c r="E2139" s="372">
        <v>5.76</v>
      </c>
    </row>
    <row r="2140" spans="1:5" x14ac:dyDescent="0.2">
      <c r="A2140" s="348">
        <v>3295</v>
      </c>
      <c r="B2140" s="348" t="s">
        <v>35016</v>
      </c>
      <c r="C2140" s="348" t="s">
        <v>27666</v>
      </c>
      <c r="D2140" s="348" t="s">
        <v>27667</v>
      </c>
      <c r="E2140" s="372">
        <v>20.12</v>
      </c>
    </row>
    <row r="2141" spans="1:5" x14ac:dyDescent="0.2">
      <c r="A2141" s="348">
        <v>3302</v>
      </c>
      <c r="B2141" s="348" t="s">
        <v>35017</v>
      </c>
      <c r="C2141" s="348" t="s">
        <v>27666</v>
      </c>
      <c r="D2141" s="348" t="s">
        <v>27667</v>
      </c>
      <c r="E2141" s="372">
        <v>21.04</v>
      </c>
    </row>
    <row r="2142" spans="1:5" x14ac:dyDescent="0.2">
      <c r="A2142" s="348">
        <v>3297</v>
      </c>
      <c r="B2142" s="348" t="s">
        <v>35018</v>
      </c>
      <c r="C2142" s="348" t="s">
        <v>27666</v>
      </c>
      <c r="D2142" s="348" t="s">
        <v>27667</v>
      </c>
      <c r="E2142" s="372">
        <v>22.46</v>
      </c>
    </row>
    <row r="2143" spans="1:5" x14ac:dyDescent="0.2">
      <c r="A2143" s="348">
        <v>3294</v>
      </c>
      <c r="B2143" s="348" t="s">
        <v>35019</v>
      </c>
      <c r="C2143" s="348" t="s">
        <v>27666</v>
      </c>
      <c r="D2143" s="348" t="s">
        <v>27667</v>
      </c>
      <c r="E2143" s="372">
        <v>22.8</v>
      </c>
    </row>
    <row r="2144" spans="1:5" x14ac:dyDescent="0.2">
      <c r="A2144" s="348">
        <v>3292</v>
      </c>
      <c r="B2144" s="348" t="s">
        <v>35020</v>
      </c>
      <c r="C2144" s="348" t="s">
        <v>27666</v>
      </c>
      <c r="D2144" s="348" t="s">
        <v>27669</v>
      </c>
      <c r="E2144" s="372">
        <v>21.42</v>
      </c>
    </row>
    <row r="2145" spans="1:5" x14ac:dyDescent="0.2">
      <c r="A2145" s="348">
        <v>3298</v>
      </c>
      <c r="B2145" s="348" t="s">
        <v>35021</v>
      </c>
      <c r="C2145" s="348" t="s">
        <v>27666</v>
      </c>
      <c r="D2145" s="348" t="s">
        <v>27667</v>
      </c>
      <c r="E2145" s="372">
        <v>50.2</v>
      </c>
    </row>
    <row r="2146" spans="1:5" x14ac:dyDescent="0.2">
      <c r="A2146" s="348">
        <v>11596</v>
      </c>
      <c r="B2146" s="348" t="s">
        <v>35022</v>
      </c>
      <c r="C2146" s="348" t="s">
        <v>27666</v>
      </c>
      <c r="D2146" s="348" t="s">
        <v>27667</v>
      </c>
      <c r="E2146" s="372">
        <v>568.11</v>
      </c>
    </row>
    <row r="2147" spans="1:5" x14ac:dyDescent="0.2">
      <c r="A2147" s="348">
        <v>34802</v>
      </c>
      <c r="B2147" s="348" t="s">
        <v>35023</v>
      </c>
      <c r="C2147" s="348" t="s">
        <v>27666</v>
      </c>
      <c r="D2147" s="348" t="s">
        <v>27667</v>
      </c>
      <c r="E2147" s="373">
        <v>1560.23</v>
      </c>
    </row>
    <row r="2148" spans="1:5" x14ac:dyDescent="0.2">
      <c r="A2148" s="348">
        <v>11588</v>
      </c>
      <c r="B2148" s="348" t="s">
        <v>35024</v>
      </c>
      <c r="C2148" s="348" t="s">
        <v>27666</v>
      </c>
      <c r="D2148" s="348" t="s">
        <v>27667</v>
      </c>
      <c r="E2148" s="373">
        <v>1683.23</v>
      </c>
    </row>
    <row r="2149" spans="1:5" x14ac:dyDescent="0.2">
      <c r="A2149" s="348">
        <v>34383</v>
      </c>
      <c r="B2149" s="348" t="s">
        <v>35025</v>
      </c>
      <c r="C2149" s="348" t="s">
        <v>27666</v>
      </c>
      <c r="D2149" s="348" t="s">
        <v>27667</v>
      </c>
      <c r="E2149" s="373">
        <v>1851.67</v>
      </c>
    </row>
    <row r="2150" spans="1:5" x14ac:dyDescent="0.2">
      <c r="A2150" s="348">
        <v>40451</v>
      </c>
      <c r="B2150" s="348" t="s">
        <v>35026</v>
      </c>
      <c r="C2150" s="348" t="s">
        <v>27676</v>
      </c>
      <c r="D2150" s="348" t="s">
        <v>27667</v>
      </c>
      <c r="E2150" s="372">
        <v>149.68</v>
      </c>
    </row>
    <row r="2151" spans="1:5" x14ac:dyDescent="0.2">
      <c r="A2151" s="348">
        <v>40453</v>
      </c>
      <c r="B2151" s="348" t="s">
        <v>35027</v>
      </c>
      <c r="C2151" s="348" t="s">
        <v>27676</v>
      </c>
      <c r="D2151" s="348" t="s">
        <v>27667</v>
      </c>
      <c r="E2151" s="372">
        <v>161.94999999999999</v>
      </c>
    </row>
    <row r="2152" spans="1:5" x14ac:dyDescent="0.2">
      <c r="A2152" s="348">
        <v>40452</v>
      </c>
      <c r="B2152" s="348" t="s">
        <v>35028</v>
      </c>
      <c r="C2152" s="348" t="s">
        <v>27676</v>
      </c>
      <c r="D2152" s="348" t="s">
        <v>27667</v>
      </c>
      <c r="E2152" s="372">
        <v>177.64</v>
      </c>
    </row>
    <row r="2153" spans="1:5" x14ac:dyDescent="0.2">
      <c r="A2153" s="348">
        <v>11594</v>
      </c>
      <c r="B2153" s="348" t="s">
        <v>35029</v>
      </c>
      <c r="C2153" s="348" t="s">
        <v>27666</v>
      </c>
      <c r="D2153" s="348" t="s">
        <v>27667</v>
      </c>
      <c r="E2153" s="372">
        <v>536.49</v>
      </c>
    </row>
    <row r="2154" spans="1:5" x14ac:dyDescent="0.2">
      <c r="A2154" s="348">
        <v>3311</v>
      </c>
      <c r="B2154" s="348" t="s">
        <v>35030</v>
      </c>
      <c r="C2154" s="348" t="s">
        <v>27673</v>
      </c>
      <c r="D2154" s="348" t="s">
        <v>27667</v>
      </c>
      <c r="E2154" s="372">
        <v>536.49</v>
      </c>
    </row>
    <row r="2155" spans="1:5" x14ac:dyDescent="0.2">
      <c r="A2155" s="348">
        <v>11599</v>
      </c>
      <c r="B2155" s="348" t="s">
        <v>35031</v>
      </c>
      <c r="C2155" s="348" t="s">
        <v>27666</v>
      </c>
      <c r="D2155" s="348" t="s">
        <v>27667</v>
      </c>
      <c r="E2155" s="372">
        <v>713.47</v>
      </c>
    </row>
    <row r="2156" spans="1:5" x14ac:dyDescent="0.2">
      <c r="A2156" s="348">
        <v>11593</v>
      </c>
      <c r="B2156" s="348" t="s">
        <v>35032</v>
      </c>
      <c r="C2156" s="348" t="s">
        <v>27666</v>
      </c>
      <c r="D2156" s="348" t="s">
        <v>27667</v>
      </c>
      <c r="E2156" s="373">
        <v>1000.25</v>
      </c>
    </row>
    <row r="2157" spans="1:5" x14ac:dyDescent="0.2">
      <c r="A2157" s="348">
        <v>3314</v>
      </c>
      <c r="B2157" s="348" t="s">
        <v>35033</v>
      </c>
      <c r="C2157" s="348" t="s">
        <v>27673</v>
      </c>
      <c r="D2157" s="348" t="s">
        <v>27667</v>
      </c>
      <c r="E2157" s="372">
        <v>715.38</v>
      </c>
    </row>
    <row r="2158" spans="1:5" x14ac:dyDescent="0.2">
      <c r="A2158" s="348">
        <v>11597</v>
      </c>
      <c r="B2158" s="348" t="s">
        <v>35034</v>
      </c>
      <c r="C2158" s="348" t="s">
        <v>27666</v>
      </c>
      <c r="D2158" s="348" t="s">
        <v>27667</v>
      </c>
      <c r="E2158" s="372">
        <v>831.9</v>
      </c>
    </row>
    <row r="2159" spans="1:5" x14ac:dyDescent="0.2">
      <c r="A2159" s="348">
        <v>3309</v>
      </c>
      <c r="B2159" s="348" t="s">
        <v>35035</v>
      </c>
      <c r="C2159" s="348" t="s">
        <v>27673</v>
      </c>
      <c r="D2159" s="348" t="s">
        <v>27667</v>
      </c>
      <c r="E2159" s="372">
        <v>568.11</v>
      </c>
    </row>
    <row r="2160" spans="1:5" x14ac:dyDescent="0.2">
      <c r="A2160" s="348">
        <v>34612</v>
      </c>
      <c r="B2160" s="348" t="s">
        <v>35036</v>
      </c>
      <c r="C2160" s="348" t="s">
        <v>27666</v>
      </c>
      <c r="D2160" s="348" t="s">
        <v>27667</v>
      </c>
      <c r="E2160" s="373">
        <v>1028.9100000000001</v>
      </c>
    </row>
    <row r="2161" spans="1:5" x14ac:dyDescent="0.2">
      <c r="A2161" s="348">
        <v>34635</v>
      </c>
      <c r="B2161" s="348" t="s">
        <v>35037</v>
      </c>
      <c r="C2161" s="348" t="s">
        <v>27666</v>
      </c>
      <c r="D2161" s="348" t="s">
        <v>27667</v>
      </c>
      <c r="E2161" s="373">
        <v>1323.13</v>
      </c>
    </row>
    <row r="2162" spans="1:5" x14ac:dyDescent="0.2">
      <c r="A2162" s="348">
        <v>34633</v>
      </c>
      <c r="B2162" s="348" t="s">
        <v>35038</v>
      </c>
      <c r="C2162" s="348" t="s">
        <v>27666</v>
      </c>
      <c r="D2162" s="348" t="s">
        <v>27667</v>
      </c>
      <c r="E2162" s="373">
        <v>1458.44</v>
      </c>
    </row>
    <row r="2163" spans="1:5" x14ac:dyDescent="0.2">
      <c r="A2163" s="348">
        <v>40440</v>
      </c>
      <c r="B2163" s="348" t="s">
        <v>35039</v>
      </c>
      <c r="C2163" s="348" t="s">
        <v>27673</v>
      </c>
      <c r="D2163" s="348" t="s">
        <v>27667</v>
      </c>
      <c r="E2163" s="372">
        <v>745.14</v>
      </c>
    </row>
    <row r="2164" spans="1:5" x14ac:dyDescent="0.2">
      <c r="A2164" s="348">
        <v>40441</v>
      </c>
      <c r="B2164" s="348" t="s">
        <v>35040</v>
      </c>
      <c r="C2164" s="348" t="s">
        <v>27673</v>
      </c>
      <c r="D2164" s="348" t="s">
        <v>27667</v>
      </c>
      <c r="E2164" s="372">
        <v>475.73</v>
      </c>
    </row>
    <row r="2165" spans="1:5" x14ac:dyDescent="0.2">
      <c r="A2165" s="348">
        <v>40449</v>
      </c>
      <c r="B2165" s="348" t="s">
        <v>35041</v>
      </c>
      <c r="C2165" s="348" t="s">
        <v>27673</v>
      </c>
      <c r="D2165" s="348" t="s">
        <v>27667</v>
      </c>
      <c r="E2165" s="372">
        <v>399.93</v>
      </c>
    </row>
    <row r="2166" spans="1:5" x14ac:dyDescent="0.2">
      <c r="A2166" s="348">
        <v>34800</v>
      </c>
      <c r="B2166" s="348" t="s">
        <v>35042</v>
      </c>
      <c r="C2166" s="348" t="s">
        <v>27673</v>
      </c>
      <c r="D2166" s="348" t="s">
        <v>27667</v>
      </c>
      <c r="E2166" s="372">
        <v>500.12</v>
      </c>
    </row>
    <row r="2167" spans="1:5" x14ac:dyDescent="0.2">
      <c r="A2167" s="348">
        <v>11592</v>
      </c>
      <c r="B2167" s="348" t="s">
        <v>35043</v>
      </c>
      <c r="C2167" s="348" t="s">
        <v>27666</v>
      </c>
      <c r="D2167" s="348" t="s">
        <v>27667</v>
      </c>
      <c r="E2167" s="372">
        <v>715.38</v>
      </c>
    </row>
    <row r="2168" spans="1:5" x14ac:dyDescent="0.2">
      <c r="A2168" s="348">
        <v>40438</v>
      </c>
      <c r="B2168" s="348" t="s">
        <v>35044</v>
      </c>
      <c r="C2168" s="348" t="s">
        <v>27673</v>
      </c>
      <c r="D2168" s="348" t="s">
        <v>27667</v>
      </c>
      <c r="E2168" s="372">
        <v>333.19</v>
      </c>
    </row>
    <row r="2169" spans="1:5" x14ac:dyDescent="0.2">
      <c r="A2169" s="348">
        <v>40436</v>
      </c>
      <c r="B2169" s="348" t="s">
        <v>35045</v>
      </c>
      <c r="C2169" s="348" t="s">
        <v>27673</v>
      </c>
      <c r="D2169" s="348" t="s">
        <v>27667</v>
      </c>
      <c r="E2169" s="372">
        <v>415.46</v>
      </c>
    </row>
    <row r="2170" spans="1:5" x14ac:dyDescent="0.2">
      <c r="A2170" s="348">
        <v>4315</v>
      </c>
      <c r="B2170" s="348" t="s">
        <v>35046</v>
      </c>
      <c r="C2170" s="348" t="s">
        <v>27666</v>
      </c>
      <c r="D2170" s="348" t="s">
        <v>27667</v>
      </c>
      <c r="E2170" s="372">
        <v>2.79</v>
      </c>
    </row>
    <row r="2171" spans="1:5" x14ac:dyDescent="0.2">
      <c r="A2171" s="348">
        <v>402</v>
      </c>
      <c r="B2171" s="348" t="s">
        <v>35047</v>
      </c>
      <c r="C2171" s="348" t="s">
        <v>27666</v>
      </c>
      <c r="D2171" s="348" t="s">
        <v>27667</v>
      </c>
      <c r="E2171" s="372">
        <v>17.36</v>
      </c>
    </row>
    <row r="2172" spans="1:5" x14ac:dyDescent="0.2">
      <c r="A2172" s="348">
        <v>4226</v>
      </c>
      <c r="B2172" s="348" t="s">
        <v>35048</v>
      </c>
      <c r="C2172" s="348" t="s">
        <v>27671</v>
      </c>
      <c r="D2172" s="348" t="s">
        <v>27669</v>
      </c>
      <c r="E2172" s="372">
        <v>7.21</v>
      </c>
    </row>
    <row r="2173" spans="1:5" x14ac:dyDescent="0.2">
      <c r="A2173" s="348">
        <v>4222</v>
      </c>
      <c r="B2173" s="348" t="s">
        <v>27460</v>
      </c>
      <c r="C2173" s="348" t="s">
        <v>27672</v>
      </c>
      <c r="D2173" s="348" t="s">
        <v>27669</v>
      </c>
      <c r="E2173" s="372">
        <v>5.91</v>
      </c>
    </row>
    <row r="2174" spans="1:5" x14ac:dyDescent="0.2">
      <c r="A2174" s="348">
        <v>34804</v>
      </c>
      <c r="B2174" s="348" t="s">
        <v>35049</v>
      </c>
      <c r="C2174" s="348" t="s">
        <v>27676</v>
      </c>
      <c r="D2174" s="348" t="s">
        <v>27667</v>
      </c>
      <c r="E2174" s="372">
        <v>60.39</v>
      </c>
    </row>
    <row r="2175" spans="1:5" x14ac:dyDescent="0.2">
      <c r="A2175" s="348">
        <v>4013</v>
      </c>
      <c r="B2175" s="348" t="s">
        <v>35050</v>
      </c>
      <c r="C2175" s="348" t="s">
        <v>27676</v>
      </c>
      <c r="D2175" s="348" t="s">
        <v>27667</v>
      </c>
      <c r="E2175" s="372">
        <v>8.07</v>
      </c>
    </row>
    <row r="2176" spans="1:5" x14ac:dyDescent="0.2">
      <c r="A2176" s="348">
        <v>4011</v>
      </c>
      <c r="B2176" s="348" t="s">
        <v>35051</v>
      </c>
      <c r="C2176" s="348" t="s">
        <v>27676</v>
      </c>
      <c r="D2176" s="348" t="s">
        <v>27667</v>
      </c>
      <c r="E2176" s="372">
        <v>9.02</v>
      </c>
    </row>
    <row r="2177" spans="1:5" x14ac:dyDescent="0.2">
      <c r="A2177" s="348">
        <v>4021</v>
      </c>
      <c r="B2177" s="348" t="s">
        <v>35052</v>
      </c>
      <c r="C2177" s="348" t="s">
        <v>27676</v>
      </c>
      <c r="D2177" s="348" t="s">
        <v>27667</v>
      </c>
      <c r="E2177" s="372">
        <v>11.25</v>
      </c>
    </row>
    <row r="2178" spans="1:5" x14ac:dyDescent="0.2">
      <c r="A2178" s="348">
        <v>4019</v>
      </c>
      <c r="B2178" s="348" t="s">
        <v>35053</v>
      </c>
      <c r="C2178" s="348" t="s">
        <v>27676</v>
      </c>
      <c r="D2178" s="348" t="s">
        <v>27667</v>
      </c>
      <c r="E2178" s="372">
        <v>13.5</v>
      </c>
    </row>
    <row r="2179" spans="1:5" x14ac:dyDescent="0.2">
      <c r="A2179" s="348">
        <v>4012</v>
      </c>
      <c r="B2179" s="348" t="s">
        <v>35054</v>
      </c>
      <c r="C2179" s="348" t="s">
        <v>27676</v>
      </c>
      <c r="D2179" s="348" t="s">
        <v>27667</v>
      </c>
      <c r="E2179" s="372">
        <v>18.09</v>
      </c>
    </row>
    <row r="2180" spans="1:5" x14ac:dyDescent="0.2">
      <c r="A2180" s="348">
        <v>4020</v>
      </c>
      <c r="B2180" s="348" t="s">
        <v>35055</v>
      </c>
      <c r="C2180" s="348" t="s">
        <v>27676</v>
      </c>
      <c r="D2180" s="348" t="s">
        <v>27667</v>
      </c>
      <c r="E2180" s="372">
        <v>22.66</v>
      </c>
    </row>
    <row r="2181" spans="1:5" x14ac:dyDescent="0.2">
      <c r="A2181" s="348">
        <v>4018</v>
      </c>
      <c r="B2181" s="348" t="s">
        <v>35056</v>
      </c>
      <c r="C2181" s="348" t="s">
        <v>27676</v>
      </c>
      <c r="D2181" s="348" t="s">
        <v>27667</v>
      </c>
      <c r="E2181" s="372">
        <v>27.14</v>
      </c>
    </row>
    <row r="2182" spans="1:5" x14ac:dyDescent="0.2">
      <c r="A2182" s="348">
        <v>36498</v>
      </c>
      <c r="B2182" s="348" t="s">
        <v>35057</v>
      </c>
      <c r="C2182" s="348" t="s">
        <v>27666</v>
      </c>
      <c r="D2182" s="348" t="s">
        <v>27668</v>
      </c>
      <c r="E2182" s="373">
        <v>7093.57</v>
      </c>
    </row>
    <row r="2183" spans="1:5" x14ac:dyDescent="0.2">
      <c r="A2183" s="348">
        <v>12872</v>
      </c>
      <c r="B2183" s="348" t="s">
        <v>35058</v>
      </c>
      <c r="C2183" s="348" t="s">
        <v>27674</v>
      </c>
      <c r="D2183" s="348" t="s">
        <v>27667</v>
      </c>
      <c r="E2183" s="372">
        <v>14.42</v>
      </c>
    </row>
    <row r="2184" spans="1:5" x14ac:dyDescent="0.2">
      <c r="A2184" s="348">
        <v>41075</v>
      </c>
      <c r="B2184" s="348" t="s">
        <v>35059</v>
      </c>
      <c r="C2184" s="348" t="s">
        <v>27675</v>
      </c>
      <c r="D2184" s="348" t="s">
        <v>27667</v>
      </c>
      <c r="E2184" s="373">
        <v>2533.54</v>
      </c>
    </row>
    <row r="2185" spans="1:5" x14ac:dyDescent="0.2">
      <c r="A2185" s="348">
        <v>44324</v>
      </c>
      <c r="B2185" s="348" t="s">
        <v>35060</v>
      </c>
      <c r="C2185" s="348" t="s">
        <v>27671</v>
      </c>
      <c r="D2185" s="348" t="s">
        <v>27667</v>
      </c>
      <c r="E2185" s="372">
        <v>2.85</v>
      </c>
    </row>
    <row r="2186" spans="1:5" x14ac:dyDescent="0.2">
      <c r="A2186" s="348">
        <v>3315</v>
      </c>
      <c r="B2186" s="348" t="s">
        <v>35061</v>
      </c>
      <c r="C2186" s="348" t="s">
        <v>27671</v>
      </c>
      <c r="D2186" s="348" t="s">
        <v>27667</v>
      </c>
      <c r="E2186" s="372">
        <v>0.82</v>
      </c>
    </row>
    <row r="2187" spans="1:5" x14ac:dyDescent="0.2">
      <c r="A2187" s="348">
        <v>36870</v>
      </c>
      <c r="B2187" s="348" t="s">
        <v>35062</v>
      </c>
      <c r="C2187" s="348" t="s">
        <v>27671</v>
      </c>
      <c r="D2187" s="348" t="s">
        <v>27667</v>
      </c>
      <c r="E2187" s="372">
        <v>0.64</v>
      </c>
    </row>
    <row r="2188" spans="1:5" x14ac:dyDescent="0.2">
      <c r="A2188" s="348">
        <v>5092</v>
      </c>
      <c r="B2188" s="348" t="s">
        <v>35063</v>
      </c>
      <c r="C2188" s="348" t="s">
        <v>27677</v>
      </c>
      <c r="D2188" s="348" t="s">
        <v>27667</v>
      </c>
      <c r="E2188" s="372">
        <v>17.09</v>
      </c>
    </row>
    <row r="2189" spans="1:5" x14ac:dyDescent="0.2">
      <c r="A2189" s="348">
        <v>11462</v>
      </c>
      <c r="B2189" s="348" t="s">
        <v>35064</v>
      </c>
      <c r="C2189" s="348" t="s">
        <v>27677</v>
      </c>
      <c r="D2189" s="348" t="s">
        <v>27667</v>
      </c>
      <c r="E2189" s="372">
        <v>17.48</v>
      </c>
    </row>
    <row r="2190" spans="1:5" x14ac:dyDescent="0.2">
      <c r="A2190" s="348">
        <v>36529</v>
      </c>
      <c r="B2190" s="348" t="s">
        <v>35065</v>
      </c>
      <c r="C2190" s="348" t="s">
        <v>27666</v>
      </c>
      <c r="D2190" s="348" t="s">
        <v>27668</v>
      </c>
      <c r="E2190" s="373">
        <v>69132.649999999994</v>
      </c>
    </row>
    <row r="2191" spans="1:5" x14ac:dyDescent="0.2">
      <c r="A2191" s="348">
        <v>3318</v>
      </c>
      <c r="B2191" s="348" t="s">
        <v>35066</v>
      </c>
      <c r="C2191" s="348" t="s">
        <v>27666</v>
      </c>
      <c r="D2191" s="348" t="s">
        <v>27668</v>
      </c>
      <c r="E2191" s="373">
        <v>54200</v>
      </c>
    </row>
    <row r="2192" spans="1:5" x14ac:dyDescent="0.2">
      <c r="A2192" s="348">
        <v>3324</v>
      </c>
      <c r="B2192" s="348" t="s">
        <v>35067</v>
      </c>
      <c r="C2192" s="348" t="s">
        <v>27676</v>
      </c>
      <c r="D2192" s="348" t="s">
        <v>27667</v>
      </c>
      <c r="E2192" s="372">
        <v>9.92</v>
      </c>
    </row>
    <row r="2193" spans="1:5" x14ac:dyDescent="0.2">
      <c r="A2193" s="348">
        <v>3322</v>
      </c>
      <c r="B2193" s="348" t="s">
        <v>35068</v>
      </c>
      <c r="C2193" s="348" t="s">
        <v>27676</v>
      </c>
      <c r="D2193" s="348" t="s">
        <v>27669</v>
      </c>
      <c r="E2193" s="372">
        <v>13.9</v>
      </c>
    </row>
    <row r="2194" spans="1:5" x14ac:dyDescent="0.2">
      <c r="A2194" s="348">
        <v>5076</v>
      </c>
      <c r="B2194" s="348" t="s">
        <v>35069</v>
      </c>
      <c r="C2194" s="348" t="s">
        <v>27671</v>
      </c>
      <c r="D2194" s="348" t="s">
        <v>27667</v>
      </c>
      <c r="E2194" s="372">
        <v>20.99</v>
      </c>
    </row>
    <row r="2195" spans="1:5" x14ac:dyDescent="0.2">
      <c r="A2195" s="348">
        <v>5077</v>
      </c>
      <c r="B2195" s="348" t="s">
        <v>35070</v>
      </c>
      <c r="C2195" s="348" t="s">
        <v>27671</v>
      </c>
      <c r="D2195" s="348" t="s">
        <v>27667</v>
      </c>
      <c r="E2195" s="372">
        <v>23.2</v>
      </c>
    </row>
    <row r="2196" spans="1:5" x14ac:dyDescent="0.2">
      <c r="A2196" s="348">
        <v>11837</v>
      </c>
      <c r="B2196" s="348" t="s">
        <v>35071</v>
      </c>
      <c r="C2196" s="348" t="s">
        <v>27666</v>
      </c>
      <c r="D2196" s="348" t="s">
        <v>27667</v>
      </c>
      <c r="E2196" s="372">
        <v>68.680000000000007</v>
      </c>
    </row>
    <row r="2197" spans="1:5" x14ac:dyDescent="0.2">
      <c r="A2197" s="348">
        <v>38055</v>
      </c>
      <c r="B2197" s="348" t="s">
        <v>35072</v>
      </c>
      <c r="C2197" s="348" t="s">
        <v>27666</v>
      </c>
      <c r="D2197" s="348" t="s">
        <v>27667</v>
      </c>
      <c r="E2197" s="372">
        <v>6.23</v>
      </c>
    </row>
    <row r="2198" spans="1:5" x14ac:dyDescent="0.2">
      <c r="A2198" s="348">
        <v>415</v>
      </c>
      <c r="B2198" s="348" t="s">
        <v>35073</v>
      </c>
      <c r="C2198" s="348" t="s">
        <v>27666</v>
      </c>
      <c r="D2198" s="348" t="s">
        <v>27667</v>
      </c>
      <c r="E2198" s="372">
        <v>28.16</v>
      </c>
    </row>
    <row r="2199" spans="1:5" x14ac:dyDescent="0.2">
      <c r="A2199" s="348">
        <v>416</v>
      </c>
      <c r="B2199" s="348" t="s">
        <v>35074</v>
      </c>
      <c r="C2199" s="348" t="s">
        <v>27666</v>
      </c>
      <c r="D2199" s="348" t="s">
        <v>27667</v>
      </c>
      <c r="E2199" s="372">
        <v>10.31</v>
      </c>
    </row>
    <row r="2200" spans="1:5" x14ac:dyDescent="0.2">
      <c r="A2200" s="348">
        <v>425</v>
      </c>
      <c r="B2200" s="348" t="s">
        <v>35075</v>
      </c>
      <c r="C2200" s="348" t="s">
        <v>27666</v>
      </c>
      <c r="D2200" s="348" t="s">
        <v>27667</v>
      </c>
      <c r="E2200" s="372">
        <v>6.39</v>
      </c>
    </row>
    <row r="2201" spans="1:5" x14ac:dyDescent="0.2">
      <c r="A2201" s="348">
        <v>426</v>
      </c>
      <c r="B2201" s="348" t="s">
        <v>35076</v>
      </c>
      <c r="C2201" s="348" t="s">
        <v>27666</v>
      </c>
      <c r="D2201" s="348" t="s">
        <v>27667</v>
      </c>
      <c r="E2201" s="372">
        <v>35.19</v>
      </c>
    </row>
    <row r="2202" spans="1:5" x14ac:dyDescent="0.2">
      <c r="A2202" s="348">
        <v>38056</v>
      </c>
      <c r="B2202" s="348" t="s">
        <v>35077</v>
      </c>
      <c r="C2202" s="348" t="s">
        <v>27666</v>
      </c>
      <c r="D2202" s="348" t="s">
        <v>27667</v>
      </c>
      <c r="E2202" s="372">
        <v>34.369999999999997</v>
      </c>
    </row>
    <row r="2203" spans="1:5" x14ac:dyDescent="0.2">
      <c r="A2203" s="348">
        <v>1564</v>
      </c>
      <c r="B2203" s="348" t="s">
        <v>35078</v>
      </c>
      <c r="C2203" s="348" t="s">
        <v>27666</v>
      </c>
      <c r="D2203" s="348" t="s">
        <v>27667</v>
      </c>
      <c r="E2203" s="372">
        <v>13.11</v>
      </c>
    </row>
    <row r="2204" spans="1:5" x14ac:dyDescent="0.2">
      <c r="A2204" s="348">
        <v>11032</v>
      </c>
      <c r="B2204" s="348" t="s">
        <v>35079</v>
      </c>
      <c r="C2204" s="348" t="s">
        <v>27666</v>
      </c>
      <c r="D2204" s="348" t="s">
        <v>27667</v>
      </c>
      <c r="E2204" s="372">
        <v>15.74</v>
      </c>
    </row>
    <row r="2205" spans="1:5" x14ac:dyDescent="0.2">
      <c r="A2205" s="348">
        <v>36786</v>
      </c>
      <c r="B2205" s="348" t="s">
        <v>35080</v>
      </c>
      <c r="C2205" s="348" t="s">
        <v>27684</v>
      </c>
      <c r="D2205" s="348" t="s">
        <v>27668</v>
      </c>
      <c r="E2205" s="372">
        <v>158.34</v>
      </c>
    </row>
    <row r="2206" spans="1:5" x14ac:dyDescent="0.2">
      <c r="A2206" s="348">
        <v>36785</v>
      </c>
      <c r="B2206" s="348" t="s">
        <v>35081</v>
      </c>
      <c r="C2206" s="348" t="s">
        <v>27684</v>
      </c>
      <c r="D2206" s="348" t="s">
        <v>27668</v>
      </c>
      <c r="E2206" s="372">
        <v>137.59</v>
      </c>
    </row>
    <row r="2207" spans="1:5" x14ac:dyDescent="0.2">
      <c r="A2207" s="348">
        <v>36782</v>
      </c>
      <c r="B2207" s="348" t="s">
        <v>35082</v>
      </c>
      <c r="C2207" s="348" t="s">
        <v>27684</v>
      </c>
      <c r="D2207" s="348" t="s">
        <v>27668</v>
      </c>
      <c r="E2207" s="372">
        <v>164.24</v>
      </c>
    </row>
    <row r="2208" spans="1:5" x14ac:dyDescent="0.2">
      <c r="A2208" s="348">
        <v>44481</v>
      </c>
      <c r="B2208" s="348" t="s">
        <v>35083</v>
      </c>
      <c r="C2208" s="348" t="s">
        <v>27684</v>
      </c>
      <c r="D2208" s="348" t="s">
        <v>27668</v>
      </c>
      <c r="E2208" s="372">
        <v>185</v>
      </c>
    </row>
    <row r="2209" spans="1:5" x14ac:dyDescent="0.2">
      <c r="A2209" s="348">
        <v>4824</v>
      </c>
      <c r="B2209" s="348" t="s">
        <v>35084</v>
      </c>
      <c r="C2209" s="348" t="s">
        <v>27671</v>
      </c>
      <c r="D2209" s="348" t="s">
        <v>27667</v>
      </c>
      <c r="E2209" s="372">
        <v>0.28000000000000003</v>
      </c>
    </row>
    <row r="2210" spans="1:5" x14ac:dyDescent="0.2">
      <c r="A2210" s="348">
        <v>11795</v>
      </c>
      <c r="B2210" s="348" t="s">
        <v>35085</v>
      </c>
      <c r="C2210" s="348" t="s">
        <v>27676</v>
      </c>
      <c r="D2210" s="348" t="s">
        <v>27667</v>
      </c>
      <c r="E2210" s="372">
        <v>377.35</v>
      </c>
    </row>
    <row r="2211" spans="1:5" x14ac:dyDescent="0.2">
      <c r="A2211" s="348">
        <v>134</v>
      </c>
      <c r="B2211" s="348" t="s">
        <v>35086</v>
      </c>
      <c r="C2211" s="348" t="s">
        <v>27671</v>
      </c>
      <c r="D2211" s="348" t="s">
        <v>27667</v>
      </c>
      <c r="E2211" s="372">
        <v>1.58</v>
      </c>
    </row>
    <row r="2212" spans="1:5" x14ac:dyDescent="0.2">
      <c r="A2212" s="348">
        <v>4229</v>
      </c>
      <c r="B2212" s="348" t="s">
        <v>35087</v>
      </c>
      <c r="C2212" s="348" t="s">
        <v>27671</v>
      </c>
      <c r="D2212" s="348" t="s">
        <v>27667</v>
      </c>
      <c r="E2212" s="372">
        <v>44.84</v>
      </c>
    </row>
    <row r="2213" spans="1:5" x14ac:dyDescent="0.2">
      <c r="A2213" s="348">
        <v>11731</v>
      </c>
      <c r="B2213" s="348" t="s">
        <v>35088</v>
      </c>
      <c r="C2213" s="348" t="s">
        <v>27666</v>
      </c>
      <c r="D2213" s="348" t="s">
        <v>27667</v>
      </c>
      <c r="E2213" s="372">
        <v>10.61</v>
      </c>
    </row>
    <row r="2214" spans="1:5" x14ac:dyDescent="0.2">
      <c r="A2214" s="348">
        <v>11732</v>
      </c>
      <c r="B2214" s="348" t="s">
        <v>35089</v>
      </c>
      <c r="C2214" s="348" t="s">
        <v>27666</v>
      </c>
      <c r="D2214" s="348" t="s">
        <v>27667</v>
      </c>
      <c r="E2214" s="372">
        <v>27.8</v>
      </c>
    </row>
    <row r="2215" spans="1:5" x14ac:dyDescent="0.2">
      <c r="A2215" s="348">
        <v>11244</v>
      </c>
      <c r="B2215" s="348" t="s">
        <v>35090</v>
      </c>
      <c r="C2215" s="348" t="s">
        <v>27666</v>
      </c>
      <c r="D2215" s="348" t="s">
        <v>27668</v>
      </c>
      <c r="E2215" s="372">
        <v>285</v>
      </c>
    </row>
    <row r="2216" spans="1:5" x14ac:dyDescent="0.2">
      <c r="A2216" s="348">
        <v>11245</v>
      </c>
      <c r="B2216" s="348" t="s">
        <v>35091</v>
      </c>
      <c r="C2216" s="348" t="s">
        <v>27666</v>
      </c>
      <c r="D2216" s="348" t="s">
        <v>27668</v>
      </c>
      <c r="E2216" s="372">
        <v>394.19</v>
      </c>
    </row>
    <row r="2217" spans="1:5" x14ac:dyDescent="0.2">
      <c r="A2217" s="348">
        <v>11235</v>
      </c>
      <c r="B2217" s="348" t="s">
        <v>35092</v>
      </c>
      <c r="C2217" s="348" t="s">
        <v>27666</v>
      </c>
      <c r="D2217" s="348" t="s">
        <v>27668</v>
      </c>
      <c r="E2217" s="372">
        <v>217.48</v>
      </c>
    </row>
    <row r="2218" spans="1:5" x14ac:dyDescent="0.2">
      <c r="A2218" s="348">
        <v>11236</v>
      </c>
      <c r="B2218" s="348" t="s">
        <v>35093</v>
      </c>
      <c r="C2218" s="348" t="s">
        <v>27666</v>
      </c>
      <c r="D2218" s="348" t="s">
        <v>27668</v>
      </c>
      <c r="E2218" s="372">
        <v>276.39</v>
      </c>
    </row>
    <row r="2219" spans="1:5" x14ac:dyDescent="0.2">
      <c r="A2219" s="348">
        <v>36494</v>
      </c>
      <c r="B2219" s="348" t="s">
        <v>35094</v>
      </c>
      <c r="C2219" s="348" t="s">
        <v>27666</v>
      </c>
      <c r="D2219" s="348" t="s">
        <v>27668</v>
      </c>
      <c r="E2219" s="373">
        <v>700825</v>
      </c>
    </row>
    <row r="2220" spans="1:5" x14ac:dyDescent="0.2">
      <c r="A2220" s="348">
        <v>36493</v>
      </c>
      <c r="B2220" s="348" t="s">
        <v>35095</v>
      </c>
      <c r="C2220" s="348" t="s">
        <v>27666</v>
      </c>
      <c r="D2220" s="348" t="s">
        <v>27668</v>
      </c>
      <c r="E2220" s="373">
        <v>794006.25</v>
      </c>
    </row>
    <row r="2221" spans="1:5" x14ac:dyDescent="0.2">
      <c r="A2221" s="348">
        <v>36492</v>
      </c>
      <c r="B2221" s="348" t="s">
        <v>35096</v>
      </c>
      <c r="C2221" s="348" t="s">
        <v>27666</v>
      </c>
      <c r="D2221" s="348" t="s">
        <v>27668</v>
      </c>
      <c r="E2221" s="373">
        <v>1474962.5</v>
      </c>
    </row>
    <row r="2222" spans="1:5" x14ac:dyDescent="0.2">
      <c r="A2222" s="348">
        <v>36499</v>
      </c>
      <c r="B2222" s="348" t="s">
        <v>35097</v>
      </c>
      <c r="C2222" s="348" t="s">
        <v>27666</v>
      </c>
      <c r="D2222" s="348" t="s">
        <v>27668</v>
      </c>
      <c r="E2222" s="373">
        <v>3830.52</v>
      </c>
    </row>
    <row r="2223" spans="1:5" x14ac:dyDescent="0.2">
      <c r="A2223" s="348">
        <v>13533</v>
      </c>
      <c r="B2223" s="348" t="s">
        <v>35098</v>
      </c>
      <c r="C2223" s="348" t="s">
        <v>27666</v>
      </c>
      <c r="D2223" s="348" t="s">
        <v>27668</v>
      </c>
      <c r="E2223" s="373">
        <v>175593.06</v>
      </c>
    </row>
    <row r="2224" spans="1:5" x14ac:dyDescent="0.2">
      <c r="A2224" s="348">
        <v>13333</v>
      </c>
      <c r="B2224" s="348" t="s">
        <v>35099</v>
      </c>
      <c r="C2224" s="348" t="s">
        <v>27666</v>
      </c>
      <c r="D2224" s="348" t="s">
        <v>27668</v>
      </c>
      <c r="E2224" s="373">
        <v>196437.23</v>
      </c>
    </row>
    <row r="2225" spans="1:5" x14ac:dyDescent="0.2">
      <c r="A2225" s="348">
        <v>39585</v>
      </c>
      <c r="B2225" s="348" t="s">
        <v>35100</v>
      </c>
      <c r="C2225" s="348" t="s">
        <v>27666</v>
      </c>
      <c r="D2225" s="348" t="s">
        <v>27668</v>
      </c>
      <c r="E2225" s="373">
        <v>126839.51</v>
      </c>
    </row>
    <row r="2226" spans="1:5" x14ac:dyDescent="0.2">
      <c r="A2226" s="348">
        <v>39586</v>
      </c>
      <c r="B2226" s="348" t="s">
        <v>35101</v>
      </c>
      <c r="C2226" s="348" t="s">
        <v>27666</v>
      </c>
      <c r="D2226" s="348" t="s">
        <v>27668</v>
      </c>
      <c r="E2226" s="373">
        <v>148774.16</v>
      </c>
    </row>
    <row r="2227" spans="1:5" x14ac:dyDescent="0.2">
      <c r="A2227" s="348">
        <v>39587</v>
      </c>
      <c r="B2227" s="348" t="s">
        <v>35102</v>
      </c>
      <c r="C2227" s="348" t="s">
        <v>27666</v>
      </c>
      <c r="D2227" s="348" t="s">
        <v>27668</v>
      </c>
      <c r="E2227" s="373">
        <v>181199.3</v>
      </c>
    </row>
    <row r="2228" spans="1:5" x14ac:dyDescent="0.2">
      <c r="A2228" s="348">
        <v>39588</v>
      </c>
      <c r="B2228" s="348" t="s">
        <v>35103</v>
      </c>
      <c r="C2228" s="348" t="s">
        <v>27666</v>
      </c>
      <c r="D2228" s="348" t="s">
        <v>27668</v>
      </c>
      <c r="E2228" s="373">
        <v>209809.71</v>
      </c>
    </row>
    <row r="2229" spans="1:5" x14ac:dyDescent="0.2">
      <c r="A2229" s="348">
        <v>39584</v>
      </c>
      <c r="B2229" s="348" t="s">
        <v>35104</v>
      </c>
      <c r="C2229" s="348" t="s">
        <v>27666</v>
      </c>
      <c r="D2229" s="348" t="s">
        <v>27668</v>
      </c>
      <c r="E2229" s="373">
        <v>112953.92</v>
      </c>
    </row>
    <row r="2230" spans="1:5" x14ac:dyDescent="0.2">
      <c r="A2230" s="348">
        <v>39590</v>
      </c>
      <c r="B2230" s="348" t="s">
        <v>35105</v>
      </c>
      <c r="C2230" s="348" t="s">
        <v>27666</v>
      </c>
      <c r="D2230" s="348" t="s">
        <v>27668</v>
      </c>
      <c r="E2230" s="373">
        <v>110245.47</v>
      </c>
    </row>
    <row r="2231" spans="1:5" x14ac:dyDescent="0.2">
      <c r="A2231" s="348">
        <v>39592</v>
      </c>
      <c r="B2231" s="348" t="s">
        <v>35106</v>
      </c>
      <c r="C2231" s="348" t="s">
        <v>27666</v>
      </c>
      <c r="D2231" s="348" t="s">
        <v>27668</v>
      </c>
      <c r="E2231" s="373">
        <v>158425.4</v>
      </c>
    </row>
    <row r="2232" spans="1:5" x14ac:dyDescent="0.2">
      <c r="A2232" s="348">
        <v>39593</v>
      </c>
      <c r="B2232" s="348" t="s">
        <v>35107</v>
      </c>
      <c r="C2232" s="348" t="s">
        <v>27666</v>
      </c>
      <c r="D2232" s="348" t="s">
        <v>27668</v>
      </c>
      <c r="E2232" s="373">
        <v>181199.3</v>
      </c>
    </row>
    <row r="2233" spans="1:5" x14ac:dyDescent="0.2">
      <c r="A2233" s="348">
        <v>14254</v>
      </c>
      <c r="B2233" s="348" t="s">
        <v>35108</v>
      </c>
      <c r="C2233" s="348" t="s">
        <v>27666</v>
      </c>
      <c r="D2233" s="348" t="s">
        <v>27668</v>
      </c>
      <c r="E2233" s="373">
        <v>102997.5</v>
      </c>
    </row>
    <row r="2234" spans="1:5" x14ac:dyDescent="0.2">
      <c r="A2234" s="348">
        <v>44494</v>
      </c>
      <c r="B2234" s="348" t="s">
        <v>35109</v>
      </c>
      <c r="C2234" s="348" t="s">
        <v>27666</v>
      </c>
      <c r="D2234" s="348" t="s">
        <v>27668</v>
      </c>
      <c r="E2234" s="373">
        <v>86011.13</v>
      </c>
    </row>
    <row r="2235" spans="1:5" x14ac:dyDescent="0.2">
      <c r="A2235" s="348">
        <v>25019</v>
      </c>
      <c r="B2235" s="348" t="s">
        <v>35110</v>
      </c>
      <c r="C2235" s="348" t="s">
        <v>27666</v>
      </c>
      <c r="D2235" s="348" t="s">
        <v>27668</v>
      </c>
      <c r="E2235" s="373">
        <v>147432.69</v>
      </c>
    </row>
    <row r="2236" spans="1:5" x14ac:dyDescent="0.2">
      <c r="A2236" s="348">
        <v>36501</v>
      </c>
      <c r="B2236" s="348" t="s">
        <v>35111</v>
      </c>
      <c r="C2236" s="348" t="s">
        <v>27666</v>
      </c>
      <c r="D2236" s="348" t="s">
        <v>27668</v>
      </c>
      <c r="E2236" s="373">
        <v>131265.9</v>
      </c>
    </row>
    <row r="2237" spans="1:5" x14ac:dyDescent="0.2">
      <c r="A2237" s="348">
        <v>44493</v>
      </c>
      <c r="B2237" s="348" t="s">
        <v>35112</v>
      </c>
      <c r="C2237" s="348" t="s">
        <v>27666</v>
      </c>
      <c r="D2237" s="348" t="s">
        <v>27668</v>
      </c>
      <c r="E2237" s="373">
        <v>157806.76</v>
      </c>
    </row>
    <row r="2238" spans="1:5" x14ac:dyDescent="0.2">
      <c r="A2238" s="348">
        <v>36500</v>
      </c>
      <c r="B2238" s="348" t="s">
        <v>35113</v>
      </c>
      <c r="C2238" s="348" t="s">
        <v>27666</v>
      </c>
      <c r="D2238" s="348" t="s">
        <v>27668</v>
      </c>
      <c r="E2238" s="373">
        <v>92762.03</v>
      </c>
    </row>
    <row r="2239" spans="1:5" x14ac:dyDescent="0.2">
      <c r="A2239" s="348">
        <v>20017</v>
      </c>
      <c r="B2239" s="348" t="s">
        <v>35114</v>
      </c>
      <c r="C2239" s="348" t="s">
        <v>27670</v>
      </c>
      <c r="D2239" s="348" t="s">
        <v>27667</v>
      </c>
      <c r="E2239" s="372">
        <v>7.09</v>
      </c>
    </row>
    <row r="2240" spans="1:5" x14ac:dyDescent="0.2">
      <c r="A2240" s="348">
        <v>20007</v>
      </c>
      <c r="B2240" s="348" t="s">
        <v>35115</v>
      </c>
      <c r="C2240" s="348" t="s">
        <v>27670</v>
      </c>
      <c r="D2240" s="348" t="s">
        <v>27667</v>
      </c>
      <c r="E2240" s="372">
        <v>4.2300000000000004</v>
      </c>
    </row>
    <row r="2241" spans="1:5" x14ac:dyDescent="0.2">
      <c r="A2241" s="348">
        <v>39831</v>
      </c>
      <c r="B2241" s="348" t="s">
        <v>35116</v>
      </c>
      <c r="C2241" s="348" t="s">
        <v>27678</v>
      </c>
      <c r="D2241" s="348" t="s">
        <v>27668</v>
      </c>
      <c r="E2241" s="372">
        <v>305.02999999999997</v>
      </c>
    </row>
    <row r="2242" spans="1:5" x14ac:dyDescent="0.2">
      <c r="A2242" s="348">
        <v>36888</v>
      </c>
      <c r="B2242" s="348" t="s">
        <v>35117</v>
      </c>
      <c r="C2242" s="348" t="s">
        <v>27670</v>
      </c>
      <c r="D2242" s="348" t="s">
        <v>27668</v>
      </c>
      <c r="E2242" s="372">
        <v>28.22</v>
      </c>
    </row>
    <row r="2243" spans="1:5" x14ac:dyDescent="0.2">
      <c r="A2243" s="348">
        <v>39836</v>
      </c>
      <c r="B2243" s="348" t="s">
        <v>35118</v>
      </c>
      <c r="C2243" s="348" t="s">
        <v>27678</v>
      </c>
      <c r="D2243" s="348" t="s">
        <v>27668</v>
      </c>
      <c r="E2243" s="372">
        <v>268.02999999999997</v>
      </c>
    </row>
    <row r="2244" spans="1:5" x14ac:dyDescent="0.2">
      <c r="A2244" s="348">
        <v>39830</v>
      </c>
      <c r="B2244" s="348" t="s">
        <v>35119</v>
      </c>
      <c r="C2244" s="348" t="s">
        <v>27678</v>
      </c>
      <c r="D2244" s="348" t="s">
        <v>27668</v>
      </c>
      <c r="E2244" s="372">
        <v>305.68</v>
      </c>
    </row>
    <row r="2245" spans="1:5" x14ac:dyDescent="0.2">
      <c r="A2245" s="348">
        <v>40527</v>
      </c>
      <c r="B2245" s="348" t="s">
        <v>35120</v>
      </c>
      <c r="C2245" s="348" t="s">
        <v>27666</v>
      </c>
      <c r="D2245" s="348" t="s">
        <v>27668</v>
      </c>
      <c r="E2245" s="373">
        <v>2532.19</v>
      </c>
    </row>
    <row r="2246" spans="1:5" x14ac:dyDescent="0.2">
      <c r="A2246" s="348">
        <v>36497</v>
      </c>
      <c r="B2246" s="348" t="s">
        <v>35121</v>
      </c>
      <c r="C2246" s="348" t="s">
        <v>27666</v>
      </c>
      <c r="D2246" s="348" t="s">
        <v>27668</v>
      </c>
      <c r="E2246" s="373">
        <v>2890.77</v>
      </c>
    </row>
    <row r="2247" spans="1:5" x14ac:dyDescent="0.2">
      <c r="A2247" s="348">
        <v>36487</v>
      </c>
      <c r="B2247" s="348" t="s">
        <v>35122</v>
      </c>
      <c r="C2247" s="348" t="s">
        <v>27666</v>
      </c>
      <c r="D2247" s="348" t="s">
        <v>27668</v>
      </c>
      <c r="E2247" s="373">
        <v>5033.2700000000004</v>
      </c>
    </row>
    <row r="2248" spans="1:5" x14ac:dyDescent="0.2">
      <c r="A2248" s="348">
        <v>44475</v>
      </c>
      <c r="B2248" s="348" t="s">
        <v>35123</v>
      </c>
      <c r="C2248" s="348" t="s">
        <v>27666</v>
      </c>
      <c r="D2248" s="348" t="s">
        <v>27668</v>
      </c>
      <c r="E2248" s="373">
        <v>1225500.25</v>
      </c>
    </row>
    <row r="2249" spans="1:5" x14ac:dyDescent="0.2">
      <c r="A2249" s="348">
        <v>44474</v>
      </c>
      <c r="B2249" s="348" t="s">
        <v>35124</v>
      </c>
      <c r="C2249" s="348" t="s">
        <v>27666</v>
      </c>
      <c r="D2249" s="348" t="s">
        <v>27668</v>
      </c>
      <c r="E2249" s="373">
        <v>2356731.25</v>
      </c>
    </row>
    <row r="2250" spans="1:5" x14ac:dyDescent="0.2">
      <c r="A2250" s="348">
        <v>44490</v>
      </c>
      <c r="B2250" s="348" t="s">
        <v>35125</v>
      </c>
      <c r="C2250" s="348" t="s">
        <v>27666</v>
      </c>
      <c r="D2250" s="348" t="s">
        <v>27668</v>
      </c>
      <c r="E2250" s="373">
        <v>4006443.12</v>
      </c>
    </row>
    <row r="2251" spans="1:5" x14ac:dyDescent="0.2">
      <c r="A2251" s="348">
        <v>37776</v>
      </c>
      <c r="B2251" s="348" t="s">
        <v>35126</v>
      </c>
      <c r="C2251" s="348" t="s">
        <v>27666</v>
      </c>
      <c r="D2251" s="348" t="s">
        <v>27668</v>
      </c>
      <c r="E2251" s="373">
        <v>245543.75</v>
      </c>
    </row>
    <row r="2252" spans="1:5" x14ac:dyDescent="0.2">
      <c r="A2252" s="348">
        <v>37775</v>
      </c>
      <c r="B2252" s="348" t="s">
        <v>35127</v>
      </c>
      <c r="C2252" s="348" t="s">
        <v>27666</v>
      </c>
      <c r="D2252" s="348" t="s">
        <v>27668</v>
      </c>
      <c r="E2252" s="373">
        <v>386750</v>
      </c>
    </row>
    <row r="2253" spans="1:5" x14ac:dyDescent="0.2">
      <c r="A2253" s="348">
        <v>36491</v>
      </c>
      <c r="B2253" s="348" t="s">
        <v>35128</v>
      </c>
      <c r="C2253" s="348" t="s">
        <v>27666</v>
      </c>
      <c r="D2253" s="348" t="s">
        <v>27668</v>
      </c>
      <c r="E2253" s="373">
        <v>1432250</v>
      </c>
    </row>
    <row r="2254" spans="1:5" x14ac:dyDescent="0.2">
      <c r="A2254" s="348">
        <v>10712</v>
      </c>
      <c r="B2254" s="348" t="s">
        <v>35129</v>
      </c>
      <c r="C2254" s="348" t="s">
        <v>27666</v>
      </c>
      <c r="D2254" s="348" t="s">
        <v>27668</v>
      </c>
      <c r="E2254" s="373">
        <v>96687.5</v>
      </c>
    </row>
    <row r="2255" spans="1:5" x14ac:dyDescent="0.2">
      <c r="A2255" s="348">
        <v>3363</v>
      </c>
      <c r="B2255" s="348" t="s">
        <v>35130</v>
      </c>
      <c r="C2255" s="348" t="s">
        <v>27666</v>
      </c>
      <c r="D2255" s="348" t="s">
        <v>27668</v>
      </c>
      <c r="E2255" s="373">
        <v>136000</v>
      </c>
    </row>
    <row r="2256" spans="1:5" x14ac:dyDescent="0.2">
      <c r="A2256" s="348">
        <v>3365</v>
      </c>
      <c r="B2256" s="348" t="s">
        <v>35131</v>
      </c>
      <c r="C2256" s="348" t="s">
        <v>27666</v>
      </c>
      <c r="D2256" s="348" t="s">
        <v>27668</v>
      </c>
      <c r="E2256" s="373">
        <v>317900</v>
      </c>
    </row>
    <row r="2257" spans="1:5" x14ac:dyDescent="0.2">
      <c r="A2257" s="348">
        <v>7569</v>
      </c>
      <c r="B2257" s="348" t="s">
        <v>35132</v>
      </c>
      <c r="C2257" s="348" t="s">
        <v>27666</v>
      </c>
      <c r="D2257" s="348" t="s">
        <v>27667</v>
      </c>
      <c r="E2257" s="372">
        <v>81.099999999999994</v>
      </c>
    </row>
    <row r="2258" spans="1:5" x14ac:dyDescent="0.2">
      <c r="A2258" s="348">
        <v>34349</v>
      </c>
      <c r="B2258" s="348" t="s">
        <v>35133</v>
      </c>
      <c r="C2258" s="348" t="s">
        <v>27666</v>
      </c>
      <c r="D2258" s="348" t="s">
        <v>27667</v>
      </c>
      <c r="E2258" s="372">
        <v>34.31</v>
      </c>
    </row>
    <row r="2259" spans="1:5" x14ac:dyDescent="0.2">
      <c r="A2259" s="348">
        <v>3378</v>
      </c>
      <c r="B2259" s="348" t="s">
        <v>35134</v>
      </c>
      <c r="C2259" s="348" t="s">
        <v>27666</v>
      </c>
      <c r="D2259" s="348" t="s">
        <v>27667</v>
      </c>
      <c r="E2259" s="372">
        <v>99.68</v>
      </c>
    </row>
    <row r="2260" spans="1:5" x14ac:dyDescent="0.2">
      <c r="A2260" s="348">
        <v>3380</v>
      </c>
      <c r="B2260" s="348" t="s">
        <v>35135</v>
      </c>
      <c r="C2260" s="348" t="s">
        <v>27666</v>
      </c>
      <c r="D2260" s="348" t="s">
        <v>27669</v>
      </c>
      <c r="E2260" s="372">
        <v>69.78</v>
      </c>
    </row>
    <row r="2261" spans="1:5" x14ac:dyDescent="0.2">
      <c r="A2261" s="348">
        <v>3379</v>
      </c>
      <c r="B2261" s="348" t="s">
        <v>35136</v>
      </c>
      <c r="C2261" s="348" t="s">
        <v>27666</v>
      </c>
      <c r="D2261" s="348" t="s">
        <v>27667</v>
      </c>
      <c r="E2261" s="372">
        <v>67.37</v>
      </c>
    </row>
    <row r="2262" spans="1:5" x14ac:dyDescent="0.2">
      <c r="A2262" s="348">
        <v>11991</v>
      </c>
      <c r="B2262" s="348" t="s">
        <v>35137</v>
      </c>
      <c r="C2262" s="348" t="s">
        <v>27666</v>
      </c>
      <c r="D2262" s="348" t="s">
        <v>27667</v>
      </c>
      <c r="E2262" s="372">
        <v>78.22</v>
      </c>
    </row>
    <row r="2263" spans="1:5" x14ac:dyDescent="0.2">
      <c r="A2263" s="348">
        <v>11029</v>
      </c>
      <c r="B2263" s="348" t="s">
        <v>35138</v>
      </c>
      <c r="C2263" s="348" t="s">
        <v>27680</v>
      </c>
      <c r="D2263" s="348" t="s">
        <v>27667</v>
      </c>
      <c r="E2263" s="372">
        <v>2.41</v>
      </c>
    </row>
    <row r="2264" spans="1:5" x14ac:dyDescent="0.2">
      <c r="A2264" s="348">
        <v>4316</v>
      </c>
      <c r="B2264" s="348" t="s">
        <v>35139</v>
      </c>
      <c r="C2264" s="348" t="s">
        <v>27666</v>
      </c>
      <c r="D2264" s="348" t="s">
        <v>27667</v>
      </c>
      <c r="E2264" s="372">
        <v>2.44</v>
      </c>
    </row>
    <row r="2265" spans="1:5" x14ac:dyDescent="0.2">
      <c r="A2265" s="348">
        <v>4313</v>
      </c>
      <c r="B2265" s="348" t="s">
        <v>35140</v>
      </c>
      <c r="C2265" s="348" t="s">
        <v>27680</v>
      </c>
      <c r="D2265" s="348" t="s">
        <v>27667</v>
      </c>
      <c r="E2265" s="372">
        <v>3.5</v>
      </c>
    </row>
    <row r="2266" spans="1:5" x14ac:dyDescent="0.2">
      <c r="A2266" s="348">
        <v>4317</v>
      </c>
      <c r="B2266" s="348" t="s">
        <v>35141</v>
      </c>
      <c r="C2266" s="348" t="s">
        <v>27666</v>
      </c>
      <c r="D2266" s="348" t="s">
        <v>27667</v>
      </c>
      <c r="E2266" s="372">
        <v>3.98</v>
      </c>
    </row>
    <row r="2267" spans="1:5" x14ac:dyDescent="0.2">
      <c r="A2267" s="348">
        <v>4314</v>
      </c>
      <c r="B2267" s="348" t="s">
        <v>35142</v>
      </c>
      <c r="C2267" s="348" t="s">
        <v>27680</v>
      </c>
      <c r="D2267" s="348" t="s">
        <v>27667</v>
      </c>
      <c r="E2267" s="372">
        <v>4.66</v>
      </c>
    </row>
    <row r="2268" spans="1:5" x14ac:dyDescent="0.2">
      <c r="A2268" s="348">
        <v>10921</v>
      </c>
      <c r="B2268" s="348" t="s">
        <v>35143</v>
      </c>
      <c r="C2268" s="348" t="s">
        <v>27666</v>
      </c>
      <c r="D2268" s="348" t="s">
        <v>27668</v>
      </c>
      <c r="E2268" s="373">
        <v>5920</v>
      </c>
    </row>
    <row r="2269" spans="1:5" x14ac:dyDescent="0.2">
      <c r="A2269" s="348">
        <v>10922</v>
      </c>
      <c r="B2269" s="348" t="s">
        <v>35144</v>
      </c>
      <c r="C2269" s="348" t="s">
        <v>27666</v>
      </c>
      <c r="D2269" s="348" t="s">
        <v>27668</v>
      </c>
      <c r="E2269" s="373">
        <v>5362.18</v>
      </c>
    </row>
    <row r="2270" spans="1:5" x14ac:dyDescent="0.2">
      <c r="A2270" s="348">
        <v>10923</v>
      </c>
      <c r="B2270" s="348" t="s">
        <v>35145</v>
      </c>
      <c r="C2270" s="348" t="s">
        <v>27666</v>
      </c>
      <c r="D2270" s="348" t="s">
        <v>27668</v>
      </c>
      <c r="E2270" s="373">
        <v>3169.28</v>
      </c>
    </row>
    <row r="2271" spans="1:5" x14ac:dyDescent="0.2">
      <c r="A2271" s="348">
        <v>10924</v>
      </c>
      <c r="B2271" s="348" t="s">
        <v>35146</v>
      </c>
      <c r="C2271" s="348" t="s">
        <v>27666</v>
      </c>
      <c r="D2271" s="348" t="s">
        <v>27668</v>
      </c>
      <c r="E2271" s="373">
        <v>3337.87</v>
      </c>
    </row>
    <row r="2272" spans="1:5" x14ac:dyDescent="0.2">
      <c r="A2272" s="348">
        <v>37772</v>
      </c>
      <c r="B2272" s="348" t="s">
        <v>35147</v>
      </c>
      <c r="C2272" s="348" t="s">
        <v>27666</v>
      </c>
      <c r="D2272" s="348" t="s">
        <v>27668</v>
      </c>
      <c r="E2272" s="373">
        <v>273236.33</v>
      </c>
    </row>
    <row r="2273" spans="1:5" x14ac:dyDescent="0.2">
      <c r="A2273" s="348">
        <v>37771</v>
      </c>
      <c r="B2273" s="348" t="s">
        <v>35148</v>
      </c>
      <c r="C2273" s="348" t="s">
        <v>27666</v>
      </c>
      <c r="D2273" s="348" t="s">
        <v>27668</v>
      </c>
      <c r="E2273" s="373">
        <v>290679.93</v>
      </c>
    </row>
    <row r="2274" spans="1:5" x14ac:dyDescent="0.2">
      <c r="A2274" s="348">
        <v>12772</v>
      </c>
      <c r="B2274" s="348" t="s">
        <v>35149</v>
      </c>
      <c r="C2274" s="348" t="s">
        <v>27666</v>
      </c>
      <c r="D2274" s="348" t="s">
        <v>27668</v>
      </c>
      <c r="E2274" s="372">
        <v>802.57</v>
      </c>
    </row>
    <row r="2275" spans="1:5" x14ac:dyDescent="0.2">
      <c r="A2275" s="348">
        <v>12770</v>
      </c>
      <c r="B2275" s="348" t="s">
        <v>35150</v>
      </c>
      <c r="C2275" s="348" t="s">
        <v>27666</v>
      </c>
      <c r="D2275" s="348" t="s">
        <v>27668</v>
      </c>
      <c r="E2275" s="372">
        <v>482.9</v>
      </c>
    </row>
    <row r="2276" spans="1:5" x14ac:dyDescent="0.2">
      <c r="A2276" s="348">
        <v>12775</v>
      </c>
      <c r="B2276" s="348" t="s">
        <v>35151</v>
      </c>
      <c r="C2276" s="348" t="s">
        <v>27666</v>
      </c>
      <c r="D2276" s="348" t="s">
        <v>27668</v>
      </c>
      <c r="E2276" s="372">
        <v>353.67</v>
      </c>
    </row>
    <row r="2277" spans="1:5" x14ac:dyDescent="0.2">
      <c r="A2277" s="348">
        <v>12768</v>
      </c>
      <c r="B2277" s="348" t="s">
        <v>35152</v>
      </c>
      <c r="C2277" s="348" t="s">
        <v>27666</v>
      </c>
      <c r="D2277" s="348" t="s">
        <v>27668</v>
      </c>
      <c r="E2277" s="373">
        <v>1129.04</v>
      </c>
    </row>
    <row r="2278" spans="1:5" x14ac:dyDescent="0.2">
      <c r="A2278" s="348">
        <v>12769</v>
      </c>
      <c r="B2278" s="348" t="s">
        <v>35153</v>
      </c>
      <c r="C2278" s="348" t="s">
        <v>27666</v>
      </c>
      <c r="D2278" s="348" t="s">
        <v>27668</v>
      </c>
      <c r="E2278" s="372">
        <v>92.5</v>
      </c>
    </row>
    <row r="2279" spans="1:5" x14ac:dyDescent="0.2">
      <c r="A2279" s="348">
        <v>12773</v>
      </c>
      <c r="B2279" s="348" t="s">
        <v>35154</v>
      </c>
      <c r="C2279" s="348" t="s">
        <v>27666</v>
      </c>
      <c r="D2279" s="348" t="s">
        <v>27668</v>
      </c>
      <c r="E2279" s="372">
        <v>99.3</v>
      </c>
    </row>
    <row r="2280" spans="1:5" x14ac:dyDescent="0.2">
      <c r="A2280" s="348">
        <v>12774</v>
      </c>
      <c r="B2280" s="348" t="s">
        <v>35155</v>
      </c>
      <c r="C2280" s="348" t="s">
        <v>27666</v>
      </c>
      <c r="D2280" s="348" t="s">
        <v>27668</v>
      </c>
      <c r="E2280" s="372">
        <v>122.42</v>
      </c>
    </row>
    <row r="2281" spans="1:5" x14ac:dyDescent="0.2">
      <c r="A2281" s="348">
        <v>12776</v>
      </c>
      <c r="B2281" s="348" t="s">
        <v>35156</v>
      </c>
      <c r="C2281" s="348" t="s">
        <v>27666</v>
      </c>
      <c r="D2281" s="348" t="s">
        <v>27668</v>
      </c>
      <c r="E2281" s="373">
        <v>1822.79</v>
      </c>
    </row>
    <row r="2282" spans="1:5" x14ac:dyDescent="0.2">
      <c r="A2282" s="348">
        <v>12777</v>
      </c>
      <c r="B2282" s="348" t="s">
        <v>35157</v>
      </c>
      <c r="C2282" s="348" t="s">
        <v>27666</v>
      </c>
      <c r="D2282" s="348" t="s">
        <v>27668</v>
      </c>
      <c r="E2282" s="373">
        <v>2380.5100000000002</v>
      </c>
    </row>
    <row r="2283" spans="1:5" x14ac:dyDescent="0.2">
      <c r="A2283" s="348">
        <v>3391</v>
      </c>
      <c r="B2283" s="348" t="s">
        <v>35158</v>
      </c>
      <c r="C2283" s="348" t="s">
        <v>27666</v>
      </c>
      <c r="D2283" s="348" t="s">
        <v>27668</v>
      </c>
      <c r="E2283" s="372">
        <v>53.01</v>
      </c>
    </row>
    <row r="2284" spans="1:5" x14ac:dyDescent="0.2">
      <c r="A2284" s="348">
        <v>3389</v>
      </c>
      <c r="B2284" s="348" t="s">
        <v>35159</v>
      </c>
      <c r="C2284" s="348" t="s">
        <v>27666</v>
      </c>
      <c r="D2284" s="348" t="s">
        <v>27668</v>
      </c>
      <c r="E2284" s="372">
        <v>27.5</v>
      </c>
    </row>
    <row r="2285" spans="1:5" x14ac:dyDescent="0.2">
      <c r="A2285" s="348">
        <v>3390</v>
      </c>
      <c r="B2285" s="348" t="s">
        <v>35160</v>
      </c>
      <c r="C2285" s="348" t="s">
        <v>27666</v>
      </c>
      <c r="D2285" s="348" t="s">
        <v>27668</v>
      </c>
      <c r="E2285" s="372">
        <v>30.95</v>
      </c>
    </row>
    <row r="2286" spans="1:5" x14ac:dyDescent="0.2">
      <c r="A2286" s="348">
        <v>12873</v>
      </c>
      <c r="B2286" s="348" t="s">
        <v>35161</v>
      </c>
      <c r="C2286" s="348" t="s">
        <v>27674</v>
      </c>
      <c r="D2286" s="348" t="s">
        <v>27667</v>
      </c>
      <c r="E2286" s="372">
        <v>18.45</v>
      </c>
    </row>
    <row r="2287" spans="1:5" x14ac:dyDescent="0.2">
      <c r="A2287" s="348">
        <v>41076</v>
      </c>
      <c r="B2287" s="348" t="s">
        <v>35162</v>
      </c>
      <c r="C2287" s="348" t="s">
        <v>27675</v>
      </c>
      <c r="D2287" s="348" t="s">
        <v>27667</v>
      </c>
      <c r="E2287" s="373">
        <v>3241</v>
      </c>
    </row>
    <row r="2288" spans="1:5" x14ac:dyDescent="0.2">
      <c r="A2288" s="348">
        <v>140</v>
      </c>
      <c r="B2288" s="348" t="s">
        <v>35163</v>
      </c>
      <c r="C2288" s="348" t="s">
        <v>27671</v>
      </c>
      <c r="D2288" s="348" t="s">
        <v>27667</v>
      </c>
      <c r="E2288" s="372">
        <v>17.670000000000002</v>
      </c>
    </row>
    <row r="2289" spans="1:5" x14ac:dyDescent="0.2">
      <c r="A2289" s="348">
        <v>151</v>
      </c>
      <c r="B2289" s="348" t="s">
        <v>35164</v>
      </c>
      <c r="C2289" s="348" t="s">
        <v>27672</v>
      </c>
      <c r="D2289" s="348" t="s">
        <v>27667</v>
      </c>
      <c r="E2289" s="372">
        <v>26.07</v>
      </c>
    </row>
    <row r="2290" spans="1:5" x14ac:dyDescent="0.2">
      <c r="A2290" s="348">
        <v>7340</v>
      </c>
      <c r="B2290" s="348" t="s">
        <v>35165</v>
      </c>
      <c r="C2290" s="348" t="s">
        <v>27672</v>
      </c>
      <c r="D2290" s="348" t="s">
        <v>27667</v>
      </c>
      <c r="E2290" s="372">
        <v>24.97</v>
      </c>
    </row>
    <row r="2291" spans="1:5" x14ac:dyDescent="0.2">
      <c r="A2291" s="348">
        <v>2701</v>
      </c>
      <c r="B2291" s="348" t="s">
        <v>35166</v>
      </c>
      <c r="C2291" s="348" t="s">
        <v>27674</v>
      </c>
      <c r="D2291" s="348" t="s">
        <v>27667</v>
      </c>
      <c r="E2291" s="372">
        <v>21.91</v>
      </c>
    </row>
    <row r="2292" spans="1:5" x14ac:dyDescent="0.2">
      <c r="A2292" s="348">
        <v>40929</v>
      </c>
      <c r="B2292" s="348" t="s">
        <v>35167</v>
      </c>
      <c r="C2292" s="348" t="s">
        <v>27675</v>
      </c>
      <c r="D2292" s="348" t="s">
        <v>27667</v>
      </c>
      <c r="E2292" s="373">
        <v>3848.05</v>
      </c>
    </row>
    <row r="2293" spans="1:5" x14ac:dyDescent="0.2">
      <c r="A2293" s="348">
        <v>38114</v>
      </c>
      <c r="B2293" s="348" t="s">
        <v>35168</v>
      </c>
      <c r="C2293" s="348" t="s">
        <v>27666</v>
      </c>
      <c r="D2293" s="348" t="s">
        <v>27667</v>
      </c>
      <c r="E2293" s="372">
        <v>20.58</v>
      </c>
    </row>
    <row r="2294" spans="1:5" x14ac:dyDescent="0.2">
      <c r="A2294" s="348">
        <v>38064</v>
      </c>
      <c r="B2294" s="348" t="s">
        <v>35169</v>
      </c>
      <c r="C2294" s="348" t="s">
        <v>27666</v>
      </c>
      <c r="D2294" s="348" t="s">
        <v>27667</v>
      </c>
      <c r="E2294" s="372">
        <v>23.01</v>
      </c>
    </row>
    <row r="2295" spans="1:5" x14ac:dyDescent="0.2">
      <c r="A2295" s="348">
        <v>38115</v>
      </c>
      <c r="B2295" s="348" t="s">
        <v>35170</v>
      </c>
      <c r="C2295" s="348" t="s">
        <v>27666</v>
      </c>
      <c r="D2295" s="348" t="s">
        <v>27667</v>
      </c>
      <c r="E2295" s="372">
        <v>21.97</v>
      </c>
    </row>
    <row r="2296" spans="1:5" x14ac:dyDescent="0.2">
      <c r="A2296" s="348">
        <v>38065</v>
      </c>
      <c r="B2296" s="348" t="s">
        <v>35171</v>
      </c>
      <c r="C2296" s="348" t="s">
        <v>27666</v>
      </c>
      <c r="D2296" s="348" t="s">
        <v>27667</v>
      </c>
      <c r="E2296" s="372">
        <v>32.64</v>
      </c>
    </row>
    <row r="2297" spans="1:5" x14ac:dyDescent="0.2">
      <c r="A2297" s="348">
        <v>38078</v>
      </c>
      <c r="B2297" s="348" t="s">
        <v>35172</v>
      </c>
      <c r="C2297" s="348" t="s">
        <v>27666</v>
      </c>
      <c r="D2297" s="348" t="s">
        <v>27667</v>
      </c>
      <c r="E2297" s="372">
        <v>19.04</v>
      </c>
    </row>
    <row r="2298" spans="1:5" x14ac:dyDescent="0.2">
      <c r="A2298" s="348">
        <v>38113</v>
      </c>
      <c r="B2298" s="348" t="s">
        <v>35173</v>
      </c>
      <c r="C2298" s="348" t="s">
        <v>27666</v>
      </c>
      <c r="D2298" s="348" t="s">
        <v>27667</v>
      </c>
      <c r="E2298" s="372">
        <v>10.34</v>
      </c>
    </row>
    <row r="2299" spans="1:5" x14ac:dyDescent="0.2">
      <c r="A2299" s="348">
        <v>38063</v>
      </c>
      <c r="B2299" s="348" t="s">
        <v>35174</v>
      </c>
      <c r="C2299" s="348" t="s">
        <v>27666</v>
      </c>
      <c r="D2299" s="348" t="s">
        <v>27667</v>
      </c>
      <c r="E2299" s="372">
        <v>11.1</v>
      </c>
    </row>
    <row r="2300" spans="1:5" x14ac:dyDescent="0.2">
      <c r="A2300" s="348">
        <v>38080</v>
      </c>
      <c r="B2300" s="348" t="s">
        <v>35175</v>
      </c>
      <c r="C2300" s="348" t="s">
        <v>27666</v>
      </c>
      <c r="D2300" s="348" t="s">
        <v>27667</v>
      </c>
      <c r="E2300" s="372">
        <v>33.07</v>
      </c>
    </row>
    <row r="2301" spans="1:5" x14ac:dyDescent="0.2">
      <c r="A2301" s="348">
        <v>38069</v>
      </c>
      <c r="B2301" s="348" t="s">
        <v>35176</v>
      </c>
      <c r="C2301" s="348" t="s">
        <v>27666</v>
      </c>
      <c r="D2301" s="348" t="s">
        <v>27667</v>
      </c>
      <c r="E2301" s="372">
        <v>18.09</v>
      </c>
    </row>
    <row r="2302" spans="1:5" x14ac:dyDescent="0.2">
      <c r="A2302" s="348">
        <v>38077</v>
      </c>
      <c r="B2302" s="348" t="s">
        <v>35177</v>
      </c>
      <c r="C2302" s="348" t="s">
        <v>27666</v>
      </c>
      <c r="D2302" s="348" t="s">
        <v>27667</v>
      </c>
      <c r="E2302" s="372">
        <v>17.670000000000002</v>
      </c>
    </row>
    <row r="2303" spans="1:5" x14ac:dyDescent="0.2">
      <c r="A2303" s="348">
        <v>38073</v>
      </c>
      <c r="B2303" s="348" t="s">
        <v>35178</v>
      </c>
      <c r="C2303" s="348" t="s">
        <v>27666</v>
      </c>
      <c r="D2303" s="348" t="s">
        <v>27667</v>
      </c>
      <c r="E2303" s="372">
        <v>26.93</v>
      </c>
    </row>
    <row r="2304" spans="1:5" x14ac:dyDescent="0.2">
      <c r="A2304" s="348">
        <v>38112</v>
      </c>
      <c r="B2304" s="348" t="s">
        <v>35179</v>
      </c>
      <c r="C2304" s="348" t="s">
        <v>27666</v>
      </c>
      <c r="D2304" s="348" t="s">
        <v>27667</v>
      </c>
      <c r="E2304" s="372">
        <v>7.94</v>
      </c>
    </row>
    <row r="2305" spans="1:5" x14ac:dyDescent="0.2">
      <c r="A2305" s="348">
        <v>38062</v>
      </c>
      <c r="B2305" s="348" t="s">
        <v>35180</v>
      </c>
      <c r="C2305" s="348" t="s">
        <v>27666</v>
      </c>
      <c r="D2305" s="348" t="s">
        <v>27667</v>
      </c>
      <c r="E2305" s="372">
        <v>8.15</v>
      </c>
    </row>
    <row r="2306" spans="1:5" x14ac:dyDescent="0.2">
      <c r="A2306" s="348">
        <v>12128</v>
      </c>
      <c r="B2306" s="348" t="s">
        <v>35181</v>
      </c>
      <c r="C2306" s="348" t="s">
        <v>27666</v>
      </c>
      <c r="D2306" s="348" t="s">
        <v>27667</v>
      </c>
      <c r="E2306" s="372">
        <v>10.9</v>
      </c>
    </row>
    <row r="2307" spans="1:5" x14ac:dyDescent="0.2">
      <c r="A2307" s="348">
        <v>12129</v>
      </c>
      <c r="B2307" s="348" t="s">
        <v>35182</v>
      </c>
      <c r="C2307" s="348" t="s">
        <v>27666</v>
      </c>
      <c r="D2307" s="348" t="s">
        <v>27667</v>
      </c>
      <c r="E2307" s="372">
        <v>14.4</v>
      </c>
    </row>
    <row r="2308" spans="1:5" x14ac:dyDescent="0.2">
      <c r="A2308" s="348">
        <v>38081</v>
      </c>
      <c r="B2308" s="348" t="s">
        <v>35183</v>
      </c>
      <c r="C2308" s="348" t="s">
        <v>27666</v>
      </c>
      <c r="D2308" s="348" t="s">
        <v>27667</v>
      </c>
      <c r="E2308" s="372">
        <v>28.05</v>
      </c>
    </row>
    <row r="2309" spans="1:5" x14ac:dyDescent="0.2">
      <c r="A2309" s="348">
        <v>38070</v>
      </c>
      <c r="B2309" s="348" t="s">
        <v>35184</v>
      </c>
      <c r="C2309" s="348" t="s">
        <v>27666</v>
      </c>
      <c r="D2309" s="348" t="s">
        <v>27667</v>
      </c>
      <c r="E2309" s="372">
        <v>19.329999999999998</v>
      </c>
    </row>
    <row r="2310" spans="1:5" x14ac:dyDescent="0.2">
      <c r="A2310" s="348">
        <v>38074</v>
      </c>
      <c r="B2310" s="348" t="s">
        <v>35185</v>
      </c>
      <c r="C2310" s="348" t="s">
        <v>27666</v>
      </c>
      <c r="D2310" s="348" t="s">
        <v>27667</v>
      </c>
      <c r="E2310" s="372">
        <v>29.39</v>
      </c>
    </row>
    <row r="2311" spans="1:5" x14ac:dyDescent="0.2">
      <c r="A2311" s="348">
        <v>38079</v>
      </c>
      <c r="B2311" s="348" t="s">
        <v>35186</v>
      </c>
      <c r="C2311" s="348" t="s">
        <v>27666</v>
      </c>
      <c r="D2311" s="348" t="s">
        <v>27667</v>
      </c>
      <c r="E2311" s="372">
        <v>25.23</v>
      </c>
    </row>
    <row r="2312" spans="1:5" x14ac:dyDescent="0.2">
      <c r="A2312" s="348">
        <v>38072</v>
      </c>
      <c r="B2312" s="348" t="s">
        <v>35187</v>
      </c>
      <c r="C2312" s="348" t="s">
        <v>27666</v>
      </c>
      <c r="D2312" s="348" t="s">
        <v>27667</v>
      </c>
      <c r="E2312" s="372">
        <v>24.24</v>
      </c>
    </row>
    <row r="2313" spans="1:5" x14ac:dyDescent="0.2">
      <c r="A2313" s="348">
        <v>38068</v>
      </c>
      <c r="B2313" s="348" t="s">
        <v>35188</v>
      </c>
      <c r="C2313" s="348" t="s">
        <v>27666</v>
      </c>
      <c r="D2313" s="348" t="s">
        <v>27667</v>
      </c>
      <c r="E2313" s="372">
        <v>16.73</v>
      </c>
    </row>
    <row r="2314" spans="1:5" x14ac:dyDescent="0.2">
      <c r="A2314" s="348">
        <v>38071</v>
      </c>
      <c r="B2314" s="348" t="s">
        <v>35189</v>
      </c>
      <c r="C2314" s="348" t="s">
        <v>27666</v>
      </c>
      <c r="D2314" s="348" t="s">
        <v>27667</v>
      </c>
      <c r="E2314" s="372">
        <v>20.010000000000002</v>
      </c>
    </row>
    <row r="2315" spans="1:5" x14ac:dyDescent="0.2">
      <c r="A2315" s="348">
        <v>38412</v>
      </c>
      <c r="B2315" s="348" t="s">
        <v>35190</v>
      </c>
      <c r="C2315" s="348" t="s">
        <v>27666</v>
      </c>
      <c r="D2315" s="348" t="s">
        <v>27668</v>
      </c>
      <c r="E2315" s="372">
        <v>900</v>
      </c>
    </row>
    <row r="2316" spans="1:5" x14ac:dyDescent="0.2">
      <c r="A2316" s="348">
        <v>3405</v>
      </c>
      <c r="B2316" s="348" t="s">
        <v>35191</v>
      </c>
      <c r="C2316" s="348" t="s">
        <v>27666</v>
      </c>
      <c r="D2316" s="348" t="s">
        <v>27667</v>
      </c>
      <c r="E2316" s="372">
        <v>124.63</v>
      </c>
    </row>
    <row r="2317" spans="1:5" x14ac:dyDescent="0.2">
      <c r="A2317" s="348">
        <v>3394</v>
      </c>
      <c r="B2317" s="348" t="s">
        <v>35192</v>
      </c>
      <c r="C2317" s="348" t="s">
        <v>27666</v>
      </c>
      <c r="D2317" s="348" t="s">
        <v>27667</v>
      </c>
      <c r="E2317" s="372">
        <v>657.91</v>
      </c>
    </row>
    <row r="2318" spans="1:5" x14ac:dyDescent="0.2">
      <c r="A2318" s="348">
        <v>3393</v>
      </c>
      <c r="B2318" s="348" t="s">
        <v>35193</v>
      </c>
      <c r="C2318" s="348" t="s">
        <v>27666</v>
      </c>
      <c r="D2318" s="348" t="s">
        <v>27667</v>
      </c>
      <c r="E2318" s="373">
        <v>1120.17</v>
      </c>
    </row>
    <row r="2319" spans="1:5" x14ac:dyDescent="0.2">
      <c r="A2319" s="348">
        <v>3406</v>
      </c>
      <c r="B2319" s="348" t="s">
        <v>35194</v>
      </c>
      <c r="C2319" s="348" t="s">
        <v>27666</v>
      </c>
      <c r="D2319" s="348" t="s">
        <v>27669</v>
      </c>
      <c r="E2319" s="372">
        <v>38.15</v>
      </c>
    </row>
    <row r="2320" spans="1:5" x14ac:dyDescent="0.2">
      <c r="A2320" s="348">
        <v>3395</v>
      </c>
      <c r="B2320" s="348" t="s">
        <v>35195</v>
      </c>
      <c r="C2320" s="348" t="s">
        <v>27666</v>
      </c>
      <c r="D2320" s="348" t="s">
        <v>27667</v>
      </c>
      <c r="E2320" s="372">
        <v>160.93</v>
      </c>
    </row>
    <row r="2321" spans="1:5" x14ac:dyDescent="0.2">
      <c r="A2321" s="348">
        <v>3398</v>
      </c>
      <c r="B2321" s="348" t="s">
        <v>35196</v>
      </c>
      <c r="C2321" s="348" t="s">
        <v>27666</v>
      </c>
      <c r="D2321" s="348" t="s">
        <v>27667</v>
      </c>
      <c r="E2321" s="372">
        <v>7.65</v>
      </c>
    </row>
    <row r="2322" spans="1:5" x14ac:dyDescent="0.2">
      <c r="A2322" s="348">
        <v>40662</v>
      </c>
      <c r="B2322" s="348" t="s">
        <v>35197</v>
      </c>
      <c r="C2322" s="348" t="s">
        <v>27666</v>
      </c>
      <c r="D2322" s="348" t="s">
        <v>27668</v>
      </c>
      <c r="E2322" s="372">
        <v>348.79</v>
      </c>
    </row>
    <row r="2323" spans="1:5" x14ac:dyDescent="0.2">
      <c r="A2323" s="348">
        <v>3437</v>
      </c>
      <c r="B2323" s="348" t="s">
        <v>35198</v>
      </c>
      <c r="C2323" s="348" t="s">
        <v>27676</v>
      </c>
      <c r="D2323" s="348" t="s">
        <v>27668</v>
      </c>
      <c r="E2323" s="372">
        <v>968.87</v>
      </c>
    </row>
    <row r="2324" spans="1:5" x14ac:dyDescent="0.2">
      <c r="A2324" s="348">
        <v>11190</v>
      </c>
      <c r="B2324" s="348" t="s">
        <v>35199</v>
      </c>
      <c r="C2324" s="348" t="s">
        <v>27666</v>
      </c>
      <c r="D2324" s="348" t="s">
        <v>27668</v>
      </c>
      <c r="E2324" s="372">
        <v>171.25</v>
      </c>
    </row>
    <row r="2325" spans="1:5" x14ac:dyDescent="0.2">
      <c r="A2325" s="348">
        <v>34377</v>
      </c>
      <c r="B2325" s="348" t="s">
        <v>35200</v>
      </c>
      <c r="C2325" s="348" t="s">
        <v>27666</v>
      </c>
      <c r="D2325" s="348" t="s">
        <v>27668</v>
      </c>
      <c r="E2325" s="372">
        <v>198.73</v>
      </c>
    </row>
    <row r="2326" spans="1:5" x14ac:dyDescent="0.2">
      <c r="A2326" s="348">
        <v>3428</v>
      </c>
      <c r="B2326" s="348" t="s">
        <v>35201</v>
      </c>
      <c r="C2326" s="348" t="s">
        <v>27676</v>
      </c>
      <c r="D2326" s="348" t="s">
        <v>27668</v>
      </c>
      <c r="E2326" s="373">
        <v>1437.16</v>
      </c>
    </row>
    <row r="2327" spans="1:5" x14ac:dyDescent="0.2">
      <c r="A2327" s="348">
        <v>3429</v>
      </c>
      <c r="B2327" s="348" t="s">
        <v>35202</v>
      </c>
      <c r="C2327" s="348" t="s">
        <v>27676</v>
      </c>
      <c r="D2327" s="348" t="s">
        <v>27668</v>
      </c>
      <c r="E2327" s="372">
        <v>821.11</v>
      </c>
    </row>
    <row r="2328" spans="1:5" x14ac:dyDescent="0.2">
      <c r="A2328" s="348">
        <v>11199</v>
      </c>
      <c r="B2328" s="348" t="s">
        <v>35203</v>
      </c>
      <c r="C2328" s="348" t="s">
        <v>27666</v>
      </c>
      <c r="D2328" s="348" t="s">
        <v>27668</v>
      </c>
      <c r="E2328" s="372">
        <v>945.78</v>
      </c>
    </row>
    <row r="2329" spans="1:5" x14ac:dyDescent="0.2">
      <c r="A2329" s="348">
        <v>34369</v>
      </c>
      <c r="B2329" s="348" t="s">
        <v>35204</v>
      </c>
      <c r="C2329" s="348" t="s">
        <v>27666</v>
      </c>
      <c r="D2329" s="348" t="s">
        <v>27668</v>
      </c>
      <c r="E2329" s="372">
        <v>691.21</v>
      </c>
    </row>
    <row r="2330" spans="1:5" x14ac:dyDescent="0.2">
      <c r="A2330" s="348">
        <v>36896</v>
      </c>
      <c r="B2330" s="348" t="s">
        <v>35205</v>
      </c>
      <c r="C2330" s="348" t="s">
        <v>27666</v>
      </c>
      <c r="D2330" s="348" t="s">
        <v>27668</v>
      </c>
      <c r="E2330" s="372">
        <v>384.9</v>
      </c>
    </row>
    <row r="2331" spans="1:5" x14ac:dyDescent="0.2">
      <c r="A2331" s="348">
        <v>34367</v>
      </c>
      <c r="B2331" s="348" t="s">
        <v>35206</v>
      </c>
      <c r="C2331" s="348" t="s">
        <v>27666</v>
      </c>
      <c r="D2331" s="348" t="s">
        <v>27668</v>
      </c>
      <c r="E2331" s="372">
        <v>496.07</v>
      </c>
    </row>
    <row r="2332" spans="1:5" x14ac:dyDescent="0.2">
      <c r="A2332" s="348">
        <v>36897</v>
      </c>
      <c r="B2332" s="348" t="s">
        <v>35207</v>
      </c>
      <c r="C2332" s="348" t="s">
        <v>27666</v>
      </c>
      <c r="D2332" s="348" t="s">
        <v>27668</v>
      </c>
      <c r="E2332" s="372">
        <v>600.63</v>
      </c>
    </row>
    <row r="2333" spans="1:5" x14ac:dyDescent="0.2">
      <c r="A2333" s="348">
        <v>34364</v>
      </c>
      <c r="B2333" s="348" t="s">
        <v>35208</v>
      </c>
      <c r="C2333" s="348" t="s">
        <v>27666</v>
      </c>
      <c r="D2333" s="348" t="s">
        <v>27668</v>
      </c>
      <c r="E2333" s="372">
        <v>652.08000000000004</v>
      </c>
    </row>
    <row r="2334" spans="1:5" x14ac:dyDescent="0.2">
      <c r="A2334" s="348">
        <v>40659</v>
      </c>
      <c r="B2334" s="348" t="s">
        <v>35209</v>
      </c>
      <c r="C2334" s="348" t="s">
        <v>27676</v>
      </c>
      <c r="D2334" s="348" t="s">
        <v>27668</v>
      </c>
      <c r="E2334" s="373">
        <v>1370.82</v>
      </c>
    </row>
    <row r="2335" spans="1:5" x14ac:dyDescent="0.2">
      <c r="A2335" s="348">
        <v>40660</v>
      </c>
      <c r="B2335" s="348" t="s">
        <v>35210</v>
      </c>
      <c r="C2335" s="348" t="s">
        <v>27676</v>
      </c>
      <c r="D2335" s="348" t="s">
        <v>27668</v>
      </c>
      <c r="E2335" s="373">
        <v>1737.35</v>
      </c>
    </row>
    <row r="2336" spans="1:5" x14ac:dyDescent="0.2">
      <c r="A2336" s="348">
        <v>40661</v>
      </c>
      <c r="B2336" s="348" t="s">
        <v>35211</v>
      </c>
      <c r="C2336" s="348" t="s">
        <v>27676</v>
      </c>
      <c r="D2336" s="348" t="s">
        <v>27668</v>
      </c>
      <c r="E2336" s="373">
        <v>1068.17</v>
      </c>
    </row>
    <row r="2337" spans="1:5" x14ac:dyDescent="0.2">
      <c r="A2337" s="348">
        <v>3421</v>
      </c>
      <c r="B2337" s="348" t="s">
        <v>35212</v>
      </c>
      <c r="C2337" s="348" t="s">
        <v>27676</v>
      </c>
      <c r="D2337" s="348" t="s">
        <v>27668</v>
      </c>
      <c r="E2337" s="373">
        <v>1076.3399999999999</v>
      </c>
    </row>
    <row r="2338" spans="1:5" x14ac:dyDescent="0.2">
      <c r="A2338" s="348">
        <v>599</v>
      </c>
      <c r="B2338" s="348" t="s">
        <v>35213</v>
      </c>
      <c r="C2338" s="348" t="s">
        <v>27676</v>
      </c>
      <c r="D2338" s="348" t="s">
        <v>27668</v>
      </c>
      <c r="E2338" s="372">
        <v>701.97</v>
      </c>
    </row>
    <row r="2339" spans="1:5" x14ac:dyDescent="0.2">
      <c r="A2339" s="348">
        <v>44053</v>
      </c>
      <c r="B2339" s="348" t="s">
        <v>35214</v>
      </c>
      <c r="C2339" s="348" t="s">
        <v>27666</v>
      </c>
      <c r="D2339" s="348" t="s">
        <v>27668</v>
      </c>
      <c r="E2339" s="373">
        <v>1558.05</v>
      </c>
    </row>
    <row r="2340" spans="1:5" x14ac:dyDescent="0.2">
      <c r="A2340" s="348">
        <v>3423</v>
      </c>
      <c r="B2340" s="348" t="s">
        <v>35215</v>
      </c>
      <c r="C2340" s="348" t="s">
        <v>27676</v>
      </c>
      <c r="D2340" s="348" t="s">
        <v>27668</v>
      </c>
      <c r="E2340" s="373">
        <v>1517.9</v>
      </c>
    </row>
    <row r="2341" spans="1:5" x14ac:dyDescent="0.2">
      <c r="A2341" s="348">
        <v>34381</v>
      </c>
      <c r="B2341" s="348" t="s">
        <v>35216</v>
      </c>
      <c r="C2341" s="348" t="s">
        <v>27666</v>
      </c>
      <c r="D2341" s="348" t="s">
        <v>27668</v>
      </c>
      <c r="E2341" s="372">
        <v>283.44</v>
      </c>
    </row>
    <row r="2342" spans="1:5" x14ac:dyDescent="0.2">
      <c r="A2342" s="348">
        <v>34797</v>
      </c>
      <c r="B2342" s="348" t="s">
        <v>35217</v>
      </c>
      <c r="C2342" s="348" t="s">
        <v>27666</v>
      </c>
      <c r="D2342" s="348" t="s">
        <v>27668</v>
      </c>
      <c r="E2342" s="372">
        <v>373.01</v>
      </c>
    </row>
    <row r="2343" spans="1:5" x14ac:dyDescent="0.2">
      <c r="A2343" s="348">
        <v>44054</v>
      </c>
      <c r="B2343" s="348" t="s">
        <v>35218</v>
      </c>
      <c r="C2343" s="348" t="s">
        <v>27666</v>
      </c>
      <c r="D2343" s="348" t="s">
        <v>27668</v>
      </c>
      <c r="E2343" s="372">
        <v>558.92999999999995</v>
      </c>
    </row>
    <row r="2344" spans="1:5" x14ac:dyDescent="0.2">
      <c r="A2344" s="348">
        <v>44399</v>
      </c>
      <c r="B2344" s="348" t="s">
        <v>35219</v>
      </c>
      <c r="C2344" s="348" t="s">
        <v>27666</v>
      </c>
      <c r="D2344" s="348" t="s">
        <v>27668</v>
      </c>
      <c r="E2344" s="372">
        <v>763.69</v>
      </c>
    </row>
    <row r="2345" spans="1:5" x14ac:dyDescent="0.2">
      <c r="A2345" s="348">
        <v>44503</v>
      </c>
      <c r="B2345" s="348" t="s">
        <v>35220</v>
      </c>
      <c r="C2345" s="348" t="s">
        <v>27674</v>
      </c>
      <c r="D2345" s="348" t="s">
        <v>27667</v>
      </c>
      <c r="E2345" s="372">
        <v>16.22</v>
      </c>
    </row>
    <row r="2346" spans="1:5" x14ac:dyDescent="0.2">
      <c r="A2346" s="348">
        <v>41077</v>
      </c>
      <c r="B2346" s="348" t="s">
        <v>35221</v>
      </c>
      <c r="C2346" s="348" t="s">
        <v>27675</v>
      </c>
      <c r="D2346" s="348" t="s">
        <v>27667</v>
      </c>
      <c r="E2346" s="373">
        <v>2849.03</v>
      </c>
    </row>
    <row r="2347" spans="1:5" x14ac:dyDescent="0.2">
      <c r="A2347" s="348">
        <v>37963</v>
      </c>
      <c r="B2347" s="348" t="s">
        <v>35222</v>
      </c>
      <c r="C2347" s="348" t="s">
        <v>27666</v>
      </c>
      <c r="D2347" s="348" t="s">
        <v>27667</v>
      </c>
      <c r="E2347" s="372">
        <v>4.74</v>
      </c>
    </row>
    <row r="2348" spans="1:5" x14ac:dyDescent="0.2">
      <c r="A2348" s="348">
        <v>37964</v>
      </c>
      <c r="B2348" s="348" t="s">
        <v>35223</v>
      </c>
      <c r="C2348" s="348" t="s">
        <v>27666</v>
      </c>
      <c r="D2348" s="348" t="s">
        <v>27667</v>
      </c>
      <c r="E2348" s="372">
        <v>6.34</v>
      </c>
    </row>
    <row r="2349" spans="1:5" x14ac:dyDescent="0.2">
      <c r="A2349" s="348">
        <v>37965</v>
      </c>
      <c r="B2349" s="348" t="s">
        <v>35224</v>
      </c>
      <c r="C2349" s="348" t="s">
        <v>27666</v>
      </c>
      <c r="D2349" s="348" t="s">
        <v>27667</v>
      </c>
      <c r="E2349" s="372">
        <v>9.15</v>
      </c>
    </row>
    <row r="2350" spans="1:5" x14ac:dyDescent="0.2">
      <c r="A2350" s="348">
        <v>37966</v>
      </c>
      <c r="B2350" s="348" t="s">
        <v>35225</v>
      </c>
      <c r="C2350" s="348" t="s">
        <v>27666</v>
      </c>
      <c r="D2350" s="348" t="s">
        <v>27667</v>
      </c>
      <c r="E2350" s="372">
        <v>16.07</v>
      </c>
    </row>
    <row r="2351" spans="1:5" x14ac:dyDescent="0.2">
      <c r="A2351" s="348">
        <v>37967</v>
      </c>
      <c r="B2351" s="348" t="s">
        <v>35226</v>
      </c>
      <c r="C2351" s="348" t="s">
        <v>27666</v>
      </c>
      <c r="D2351" s="348" t="s">
        <v>27667</v>
      </c>
      <c r="E2351" s="372">
        <v>27</v>
      </c>
    </row>
    <row r="2352" spans="1:5" x14ac:dyDescent="0.2">
      <c r="A2352" s="348">
        <v>37968</v>
      </c>
      <c r="B2352" s="348" t="s">
        <v>35227</v>
      </c>
      <c r="C2352" s="348" t="s">
        <v>27666</v>
      </c>
      <c r="D2352" s="348" t="s">
        <v>27667</v>
      </c>
      <c r="E2352" s="372">
        <v>57.33</v>
      </c>
    </row>
    <row r="2353" spans="1:5" x14ac:dyDescent="0.2">
      <c r="A2353" s="348">
        <v>37969</v>
      </c>
      <c r="B2353" s="348" t="s">
        <v>35228</v>
      </c>
      <c r="C2353" s="348" t="s">
        <v>27666</v>
      </c>
      <c r="D2353" s="348" t="s">
        <v>27667</v>
      </c>
      <c r="E2353" s="372">
        <v>144.86000000000001</v>
      </c>
    </row>
    <row r="2354" spans="1:5" x14ac:dyDescent="0.2">
      <c r="A2354" s="348">
        <v>37970</v>
      </c>
      <c r="B2354" s="348" t="s">
        <v>35229</v>
      </c>
      <c r="C2354" s="348" t="s">
        <v>27666</v>
      </c>
      <c r="D2354" s="348" t="s">
        <v>27667</v>
      </c>
      <c r="E2354" s="372">
        <v>209.58</v>
      </c>
    </row>
    <row r="2355" spans="1:5" x14ac:dyDescent="0.2">
      <c r="A2355" s="348">
        <v>44251</v>
      </c>
      <c r="B2355" s="348" t="s">
        <v>35230</v>
      </c>
      <c r="C2355" s="348" t="s">
        <v>27666</v>
      </c>
      <c r="D2355" s="348" t="s">
        <v>27667</v>
      </c>
      <c r="E2355" s="372">
        <v>242.08</v>
      </c>
    </row>
    <row r="2356" spans="1:5" x14ac:dyDescent="0.2">
      <c r="A2356" s="348">
        <v>21118</v>
      </c>
      <c r="B2356" s="348" t="s">
        <v>35231</v>
      </c>
      <c r="C2356" s="348" t="s">
        <v>27666</v>
      </c>
      <c r="D2356" s="348" t="s">
        <v>27667</v>
      </c>
      <c r="E2356" s="372">
        <v>3.77</v>
      </c>
    </row>
    <row r="2357" spans="1:5" x14ac:dyDescent="0.2">
      <c r="A2357" s="348">
        <v>37956</v>
      </c>
      <c r="B2357" s="348" t="s">
        <v>35232</v>
      </c>
      <c r="C2357" s="348" t="s">
        <v>27666</v>
      </c>
      <c r="D2357" s="348" t="s">
        <v>27667</v>
      </c>
      <c r="E2357" s="372">
        <v>4.63</v>
      </c>
    </row>
    <row r="2358" spans="1:5" x14ac:dyDescent="0.2">
      <c r="A2358" s="348">
        <v>37957</v>
      </c>
      <c r="B2358" s="348" t="s">
        <v>35233</v>
      </c>
      <c r="C2358" s="348" t="s">
        <v>27666</v>
      </c>
      <c r="D2358" s="348" t="s">
        <v>27667</v>
      </c>
      <c r="E2358" s="372">
        <v>9.86</v>
      </c>
    </row>
    <row r="2359" spans="1:5" x14ac:dyDescent="0.2">
      <c r="A2359" s="348">
        <v>37958</v>
      </c>
      <c r="B2359" s="348" t="s">
        <v>35234</v>
      </c>
      <c r="C2359" s="348" t="s">
        <v>27666</v>
      </c>
      <c r="D2359" s="348" t="s">
        <v>27667</v>
      </c>
      <c r="E2359" s="372">
        <v>17.82</v>
      </c>
    </row>
    <row r="2360" spans="1:5" x14ac:dyDescent="0.2">
      <c r="A2360" s="348">
        <v>37959</v>
      </c>
      <c r="B2360" s="348" t="s">
        <v>35235</v>
      </c>
      <c r="C2360" s="348" t="s">
        <v>27666</v>
      </c>
      <c r="D2360" s="348" t="s">
        <v>27667</v>
      </c>
      <c r="E2360" s="372">
        <v>27.43</v>
      </c>
    </row>
    <row r="2361" spans="1:5" x14ac:dyDescent="0.2">
      <c r="A2361" s="348">
        <v>37960</v>
      </c>
      <c r="B2361" s="348" t="s">
        <v>35236</v>
      </c>
      <c r="C2361" s="348" t="s">
        <v>27666</v>
      </c>
      <c r="D2361" s="348" t="s">
        <v>27667</v>
      </c>
      <c r="E2361" s="372">
        <v>70.09</v>
      </c>
    </row>
    <row r="2362" spans="1:5" x14ac:dyDescent="0.2">
      <c r="A2362" s="348">
        <v>37961</v>
      </c>
      <c r="B2362" s="348" t="s">
        <v>35237</v>
      </c>
      <c r="C2362" s="348" t="s">
        <v>27666</v>
      </c>
      <c r="D2362" s="348" t="s">
        <v>27667</v>
      </c>
      <c r="E2362" s="372">
        <v>150.63999999999999</v>
      </c>
    </row>
    <row r="2363" spans="1:5" x14ac:dyDescent="0.2">
      <c r="A2363" s="348">
        <v>37962</v>
      </c>
      <c r="B2363" s="348" t="s">
        <v>35238</v>
      </c>
      <c r="C2363" s="348" t="s">
        <v>27666</v>
      </c>
      <c r="D2363" s="348" t="s">
        <v>27667</v>
      </c>
      <c r="E2363" s="372">
        <v>173.66</v>
      </c>
    </row>
    <row r="2364" spans="1:5" x14ac:dyDescent="0.2">
      <c r="A2364" s="348">
        <v>3533</v>
      </c>
      <c r="B2364" s="348" t="s">
        <v>35239</v>
      </c>
      <c r="C2364" s="348" t="s">
        <v>27666</v>
      </c>
      <c r="D2364" s="348" t="s">
        <v>27667</v>
      </c>
      <c r="E2364" s="372">
        <v>3.93</v>
      </c>
    </row>
    <row r="2365" spans="1:5" x14ac:dyDescent="0.2">
      <c r="A2365" s="348">
        <v>3538</v>
      </c>
      <c r="B2365" s="348" t="s">
        <v>35240</v>
      </c>
      <c r="C2365" s="348" t="s">
        <v>27666</v>
      </c>
      <c r="D2365" s="348" t="s">
        <v>27667</v>
      </c>
      <c r="E2365" s="372">
        <v>7.44</v>
      </c>
    </row>
    <row r="2366" spans="1:5" x14ac:dyDescent="0.2">
      <c r="A2366" s="348">
        <v>3498</v>
      </c>
      <c r="B2366" s="348" t="s">
        <v>35241</v>
      </c>
      <c r="C2366" s="348" t="s">
        <v>27666</v>
      </c>
      <c r="D2366" s="348" t="s">
        <v>27667</v>
      </c>
      <c r="E2366" s="372">
        <v>7.22</v>
      </c>
    </row>
    <row r="2367" spans="1:5" x14ac:dyDescent="0.2">
      <c r="A2367" s="348">
        <v>3496</v>
      </c>
      <c r="B2367" s="348" t="s">
        <v>35242</v>
      </c>
      <c r="C2367" s="348" t="s">
        <v>27666</v>
      </c>
      <c r="D2367" s="348" t="s">
        <v>27667</v>
      </c>
      <c r="E2367" s="372">
        <v>4.83</v>
      </c>
    </row>
    <row r="2368" spans="1:5" x14ac:dyDescent="0.2">
      <c r="A2368" s="348">
        <v>38429</v>
      </c>
      <c r="B2368" s="348" t="s">
        <v>35243</v>
      </c>
      <c r="C2368" s="348" t="s">
        <v>27666</v>
      </c>
      <c r="D2368" s="348" t="s">
        <v>27667</v>
      </c>
      <c r="E2368" s="372">
        <v>12.83</v>
      </c>
    </row>
    <row r="2369" spans="1:5" x14ac:dyDescent="0.2">
      <c r="A2369" s="348">
        <v>38431</v>
      </c>
      <c r="B2369" s="348" t="s">
        <v>35244</v>
      </c>
      <c r="C2369" s="348" t="s">
        <v>27666</v>
      </c>
      <c r="D2369" s="348" t="s">
        <v>27667</v>
      </c>
      <c r="E2369" s="372">
        <v>16.09</v>
      </c>
    </row>
    <row r="2370" spans="1:5" x14ac:dyDescent="0.2">
      <c r="A2370" s="348">
        <v>38430</v>
      </c>
      <c r="B2370" s="348" t="s">
        <v>35245</v>
      </c>
      <c r="C2370" s="348" t="s">
        <v>27666</v>
      </c>
      <c r="D2370" s="348" t="s">
        <v>27667</v>
      </c>
      <c r="E2370" s="372">
        <v>24.94</v>
      </c>
    </row>
    <row r="2371" spans="1:5" x14ac:dyDescent="0.2">
      <c r="A2371" s="348">
        <v>36348</v>
      </c>
      <c r="B2371" s="348" t="s">
        <v>35246</v>
      </c>
      <c r="C2371" s="348" t="s">
        <v>27666</v>
      </c>
      <c r="D2371" s="348" t="s">
        <v>27668</v>
      </c>
      <c r="E2371" s="372">
        <v>1.96</v>
      </c>
    </row>
    <row r="2372" spans="1:5" x14ac:dyDescent="0.2">
      <c r="A2372" s="348">
        <v>36349</v>
      </c>
      <c r="B2372" s="348" t="s">
        <v>35247</v>
      </c>
      <c r="C2372" s="348" t="s">
        <v>27666</v>
      </c>
      <c r="D2372" s="348" t="s">
        <v>27668</v>
      </c>
      <c r="E2372" s="372">
        <v>2.7</v>
      </c>
    </row>
    <row r="2373" spans="1:5" x14ac:dyDescent="0.2">
      <c r="A2373" s="348">
        <v>38987</v>
      </c>
      <c r="B2373" s="348" t="s">
        <v>35248</v>
      </c>
      <c r="C2373" s="348" t="s">
        <v>27666</v>
      </c>
      <c r="D2373" s="348" t="s">
        <v>27668</v>
      </c>
      <c r="E2373" s="372">
        <v>12.98</v>
      </c>
    </row>
    <row r="2374" spans="1:5" x14ac:dyDescent="0.2">
      <c r="A2374" s="348">
        <v>38988</v>
      </c>
      <c r="B2374" s="348" t="s">
        <v>35249</v>
      </c>
      <c r="C2374" s="348" t="s">
        <v>27666</v>
      </c>
      <c r="D2374" s="348" t="s">
        <v>27668</v>
      </c>
      <c r="E2374" s="372">
        <v>21.15</v>
      </c>
    </row>
    <row r="2375" spans="1:5" x14ac:dyDescent="0.2">
      <c r="A2375" s="348">
        <v>38989</v>
      </c>
      <c r="B2375" s="348" t="s">
        <v>35250</v>
      </c>
      <c r="C2375" s="348" t="s">
        <v>27666</v>
      </c>
      <c r="D2375" s="348" t="s">
        <v>27668</v>
      </c>
      <c r="E2375" s="372">
        <v>35.590000000000003</v>
      </c>
    </row>
    <row r="2376" spans="1:5" x14ac:dyDescent="0.2">
      <c r="A2376" s="348">
        <v>38990</v>
      </c>
      <c r="B2376" s="348" t="s">
        <v>35251</v>
      </c>
      <c r="C2376" s="348" t="s">
        <v>27666</v>
      </c>
      <c r="D2376" s="348" t="s">
        <v>27668</v>
      </c>
      <c r="E2376" s="372">
        <v>71.12</v>
      </c>
    </row>
    <row r="2377" spans="1:5" x14ac:dyDescent="0.2">
      <c r="A2377" s="348">
        <v>38991</v>
      </c>
      <c r="B2377" s="348" t="s">
        <v>35252</v>
      </c>
      <c r="C2377" s="348" t="s">
        <v>27666</v>
      </c>
      <c r="D2377" s="348" t="s">
        <v>27668</v>
      </c>
      <c r="E2377" s="372">
        <v>127.97</v>
      </c>
    </row>
    <row r="2378" spans="1:5" x14ac:dyDescent="0.2">
      <c r="A2378" s="348">
        <v>38433</v>
      </c>
      <c r="B2378" s="348" t="s">
        <v>35253</v>
      </c>
      <c r="C2378" s="348" t="s">
        <v>27666</v>
      </c>
      <c r="D2378" s="348" t="s">
        <v>27668</v>
      </c>
      <c r="E2378" s="372">
        <v>6.61</v>
      </c>
    </row>
    <row r="2379" spans="1:5" x14ac:dyDescent="0.2">
      <c r="A2379" s="348">
        <v>38440</v>
      </c>
      <c r="B2379" s="348" t="s">
        <v>35254</v>
      </c>
      <c r="C2379" s="348" t="s">
        <v>27666</v>
      </c>
      <c r="D2379" s="348" t="s">
        <v>27668</v>
      </c>
      <c r="E2379" s="372">
        <v>278.89999999999998</v>
      </c>
    </row>
    <row r="2380" spans="1:5" x14ac:dyDescent="0.2">
      <c r="A2380" s="348">
        <v>36359</v>
      </c>
      <c r="B2380" s="348" t="s">
        <v>35255</v>
      </c>
      <c r="C2380" s="348" t="s">
        <v>27666</v>
      </c>
      <c r="D2380" s="348" t="s">
        <v>27668</v>
      </c>
      <c r="E2380" s="372">
        <v>1.74</v>
      </c>
    </row>
    <row r="2381" spans="1:5" x14ac:dyDescent="0.2">
      <c r="A2381" s="348">
        <v>36360</v>
      </c>
      <c r="B2381" s="348" t="s">
        <v>35256</v>
      </c>
      <c r="C2381" s="348" t="s">
        <v>27666</v>
      </c>
      <c r="D2381" s="348" t="s">
        <v>27668</v>
      </c>
      <c r="E2381" s="372">
        <v>2.34</v>
      </c>
    </row>
    <row r="2382" spans="1:5" x14ac:dyDescent="0.2">
      <c r="A2382" s="348">
        <v>38434</v>
      </c>
      <c r="B2382" s="348" t="s">
        <v>35257</v>
      </c>
      <c r="C2382" s="348" t="s">
        <v>27666</v>
      </c>
      <c r="D2382" s="348" t="s">
        <v>27668</v>
      </c>
      <c r="E2382" s="372">
        <v>3.56</v>
      </c>
    </row>
    <row r="2383" spans="1:5" x14ac:dyDescent="0.2">
      <c r="A2383" s="348">
        <v>38435</v>
      </c>
      <c r="B2383" s="348" t="s">
        <v>35258</v>
      </c>
      <c r="C2383" s="348" t="s">
        <v>27666</v>
      </c>
      <c r="D2383" s="348" t="s">
        <v>27668</v>
      </c>
      <c r="E2383" s="372">
        <v>8.02</v>
      </c>
    </row>
    <row r="2384" spans="1:5" x14ac:dyDescent="0.2">
      <c r="A2384" s="348">
        <v>38436</v>
      </c>
      <c r="B2384" s="348" t="s">
        <v>35259</v>
      </c>
      <c r="C2384" s="348" t="s">
        <v>27666</v>
      </c>
      <c r="D2384" s="348" t="s">
        <v>27668</v>
      </c>
      <c r="E2384" s="372">
        <v>13.3</v>
      </c>
    </row>
    <row r="2385" spans="1:5" x14ac:dyDescent="0.2">
      <c r="A2385" s="348">
        <v>38437</v>
      </c>
      <c r="B2385" s="348" t="s">
        <v>35260</v>
      </c>
      <c r="C2385" s="348" t="s">
        <v>27666</v>
      </c>
      <c r="D2385" s="348" t="s">
        <v>27668</v>
      </c>
      <c r="E2385" s="372">
        <v>21.57</v>
      </c>
    </row>
    <row r="2386" spans="1:5" x14ac:dyDescent="0.2">
      <c r="A2386" s="348">
        <v>38438</v>
      </c>
      <c r="B2386" s="348" t="s">
        <v>35261</v>
      </c>
      <c r="C2386" s="348" t="s">
        <v>27666</v>
      </c>
      <c r="D2386" s="348" t="s">
        <v>27668</v>
      </c>
      <c r="E2386" s="372">
        <v>62.57</v>
      </c>
    </row>
    <row r="2387" spans="1:5" x14ac:dyDescent="0.2">
      <c r="A2387" s="348">
        <v>38439</v>
      </c>
      <c r="B2387" s="348" t="s">
        <v>35262</v>
      </c>
      <c r="C2387" s="348" t="s">
        <v>27666</v>
      </c>
      <c r="D2387" s="348" t="s">
        <v>27668</v>
      </c>
      <c r="E2387" s="372">
        <v>79.5</v>
      </c>
    </row>
    <row r="2388" spans="1:5" x14ac:dyDescent="0.2">
      <c r="A2388" s="348">
        <v>10836</v>
      </c>
      <c r="B2388" s="348" t="s">
        <v>35263</v>
      </c>
      <c r="C2388" s="348" t="s">
        <v>27666</v>
      </c>
      <c r="D2388" s="348" t="s">
        <v>27667</v>
      </c>
      <c r="E2388" s="372">
        <v>30.29</v>
      </c>
    </row>
    <row r="2389" spans="1:5" x14ac:dyDescent="0.2">
      <c r="A2389" s="348">
        <v>10835</v>
      </c>
      <c r="B2389" s="348" t="s">
        <v>35264</v>
      </c>
      <c r="C2389" s="348" t="s">
        <v>27666</v>
      </c>
      <c r="D2389" s="348" t="s">
        <v>27667</v>
      </c>
      <c r="E2389" s="372">
        <v>8.4600000000000009</v>
      </c>
    </row>
    <row r="2390" spans="1:5" x14ac:dyDescent="0.2">
      <c r="A2390" s="348">
        <v>3475</v>
      </c>
      <c r="B2390" s="348" t="s">
        <v>35265</v>
      </c>
      <c r="C2390" s="348" t="s">
        <v>27666</v>
      </c>
      <c r="D2390" s="348" t="s">
        <v>27667</v>
      </c>
      <c r="E2390" s="372">
        <v>6.89</v>
      </c>
    </row>
    <row r="2391" spans="1:5" x14ac:dyDescent="0.2">
      <c r="A2391" s="348">
        <v>3485</v>
      </c>
      <c r="B2391" s="348" t="s">
        <v>35266</v>
      </c>
      <c r="C2391" s="348" t="s">
        <v>27666</v>
      </c>
      <c r="D2391" s="348" t="s">
        <v>27667</v>
      </c>
      <c r="E2391" s="372">
        <v>19.05</v>
      </c>
    </row>
    <row r="2392" spans="1:5" x14ac:dyDescent="0.2">
      <c r="A2392" s="348">
        <v>3534</v>
      </c>
      <c r="B2392" s="348" t="s">
        <v>35267</v>
      </c>
      <c r="C2392" s="348" t="s">
        <v>27666</v>
      </c>
      <c r="D2392" s="348" t="s">
        <v>27667</v>
      </c>
      <c r="E2392" s="372">
        <v>10.92</v>
      </c>
    </row>
    <row r="2393" spans="1:5" x14ac:dyDescent="0.2">
      <c r="A2393" s="348">
        <v>3543</v>
      </c>
      <c r="B2393" s="348" t="s">
        <v>35268</v>
      </c>
      <c r="C2393" s="348" t="s">
        <v>27666</v>
      </c>
      <c r="D2393" s="348" t="s">
        <v>27667</v>
      </c>
      <c r="E2393" s="372">
        <v>2.54</v>
      </c>
    </row>
    <row r="2394" spans="1:5" x14ac:dyDescent="0.2">
      <c r="A2394" s="348">
        <v>3482</v>
      </c>
      <c r="B2394" s="348" t="s">
        <v>35269</v>
      </c>
      <c r="C2394" s="348" t="s">
        <v>27666</v>
      </c>
      <c r="D2394" s="348" t="s">
        <v>27667</v>
      </c>
      <c r="E2394" s="372">
        <v>7.81</v>
      </c>
    </row>
    <row r="2395" spans="1:5" x14ac:dyDescent="0.2">
      <c r="A2395" s="348">
        <v>3505</v>
      </c>
      <c r="B2395" s="348" t="s">
        <v>35270</v>
      </c>
      <c r="C2395" s="348" t="s">
        <v>27666</v>
      </c>
      <c r="D2395" s="348" t="s">
        <v>27667</v>
      </c>
      <c r="E2395" s="372">
        <v>3.77</v>
      </c>
    </row>
    <row r="2396" spans="1:5" x14ac:dyDescent="0.2">
      <c r="A2396" s="348">
        <v>3521</v>
      </c>
      <c r="B2396" s="348" t="s">
        <v>35271</v>
      </c>
      <c r="C2396" s="348" t="s">
        <v>27666</v>
      </c>
      <c r="D2396" s="348" t="s">
        <v>27667</v>
      </c>
      <c r="E2396" s="372">
        <v>2.84</v>
      </c>
    </row>
    <row r="2397" spans="1:5" x14ac:dyDescent="0.2">
      <c r="A2397" s="348">
        <v>3531</v>
      </c>
      <c r="B2397" s="348" t="s">
        <v>35272</v>
      </c>
      <c r="C2397" s="348" t="s">
        <v>27666</v>
      </c>
      <c r="D2397" s="348" t="s">
        <v>27667</v>
      </c>
      <c r="E2397" s="372">
        <v>5.41</v>
      </c>
    </row>
    <row r="2398" spans="1:5" x14ac:dyDescent="0.2">
      <c r="A2398" s="348">
        <v>3522</v>
      </c>
      <c r="B2398" s="348" t="s">
        <v>35273</v>
      </c>
      <c r="C2398" s="348" t="s">
        <v>27666</v>
      </c>
      <c r="D2398" s="348" t="s">
        <v>27667</v>
      </c>
      <c r="E2398" s="372">
        <v>3.49</v>
      </c>
    </row>
    <row r="2399" spans="1:5" x14ac:dyDescent="0.2">
      <c r="A2399" s="348">
        <v>3527</v>
      </c>
      <c r="B2399" s="348" t="s">
        <v>35274</v>
      </c>
      <c r="C2399" s="348" t="s">
        <v>27666</v>
      </c>
      <c r="D2399" s="348" t="s">
        <v>27667</v>
      </c>
      <c r="E2399" s="372">
        <v>18.36</v>
      </c>
    </row>
    <row r="2400" spans="1:5" x14ac:dyDescent="0.2">
      <c r="A2400" s="348">
        <v>3516</v>
      </c>
      <c r="B2400" s="348" t="s">
        <v>35275</v>
      </c>
      <c r="C2400" s="348" t="s">
        <v>27666</v>
      </c>
      <c r="D2400" s="348" t="s">
        <v>27667</v>
      </c>
      <c r="E2400" s="372">
        <v>3.49</v>
      </c>
    </row>
    <row r="2401" spans="1:5" x14ac:dyDescent="0.2">
      <c r="A2401" s="348">
        <v>3517</v>
      </c>
      <c r="B2401" s="348" t="s">
        <v>35276</v>
      </c>
      <c r="C2401" s="348" t="s">
        <v>27666</v>
      </c>
      <c r="D2401" s="348" t="s">
        <v>27667</v>
      </c>
      <c r="E2401" s="372">
        <v>3.15</v>
      </c>
    </row>
    <row r="2402" spans="1:5" x14ac:dyDescent="0.2">
      <c r="A2402" s="348">
        <v>3515</v>
      </c>
      <c r="B2402" s="348" t="s">
        <v>35277</v>
      </c>
      <c r="C2402" s="348" t="s">
        <v>27666</v>
      </c>
      <c r="D2402" s="348" t="s">
        <v>27667</v>
      </c>
      <c r="E2402" s="372">
        <v>9.36</v>
      </c>
    </row>
    <row r="2403" spans="1:5" x14ac:dyDescent="0.2">
      <c r="A2403" s="348">
        <v>20147</v>
      </c>
      <c r="B2403" s="348" t="s">
        <v>35278</v>
      </c>
      <c r="C2403" s="348" t="s">
        <v>27666</v>
      </c>
      <c r="D2403" s="348" t="s">
        <v>27667</v>
      </c>
      <c r="E2403" s="372">
        <v>7.7</v>
      </c>
    </row>
    <row r="2404" spans="1:5" x14ac:dyDescent="0.2">
      <c r="A2404" s="348">
        <v>3524</v>
      </c>
      <c r="B2404" s="348" t="s">
        <v>35279</v>
      </c>
      <c r="C2404" s="348" t="s">
        <v>27666</v>
      </c>
      <c r="D2404" s="348" t="s">
        <v>27667</v>
      </c>
      <c r="E2404" s="372">
        <v>11.59</v>
      </c>
    </row>
    <row r="2405" spans="1:5" x14ac:dyDescent="0.2">
      <c r="A2405" s="348">
        <v>3532</v>
      </c>
      <c r="B2405" s="348" t="s">
        <v>35280</v>
      </c>
      <c r="C2405" s="348" t="s">
        <v>27666</v>
      </c>
      <c r="D2405" s="348" t="s">
        <v>27667</v>
      </c>
      <c r="E2405" s="372">
        <v>26.78</v>
      </c>
    </row>
    <row r="2406" spans="1:5" x14ac:dyDescent="0.2">
      <c r="A2406" s="348">
        <v>3528</v>
      </c>
      <c r="B2406" s="348" t="s">
        <v>35281</v>
      </c>
      <c r="C2406" s="348" t="s">
        <v>27666</v>
      </c>
      <c r="D2406" s="348" t="s">
        <v>27667</v>
      </c>
      <c r="E2406" s="372">
        <v>13.64</v>
      </c>
    </row>
    <row r="2407" spans="1:5" x14ac:dyDescent="0.2">
      <c r="A2407" s="348">
        <v>37952</v>
      </c>
      <c r="B2407" s="348" t="s">
        <v>35282</v>
      </c>
      <c r="C2407" s="348" t="s">
        <v>27666</v>
      </c>
      <c r="D2407" s="348" t="s">
        <v>27667</v>
      </c>
      <c r="E2407" s="372">
        <v>97.73</v>
      </c>
    </row>
    <row r="2408" spans="1:5" x14ac:dyDescent="0.2">
      <c r="A2408" s="348">
        <v>37951</v>
      </c>
      <c r="B2408" s="348" t="s">
        <v>35283</v>
      </c>
      <c r="C2408" s="348" t="s">
        <v>27666</v>
      </c>
      <c r="D2408" s="348" t="s">
        <v>27667</v>
      </c>
      <c r="E2408" s="372">
        <v>3.68</v>
      </c>
    </row>
    <row r="2409" spans="1:5" x14ac:dyDescent="0.2">
      <c r="A2409" s="348">
        <v>3518</v>
      </c>
      <c r="B2409" s="348" t="s">
        <v>35284</v>
      </c>
      <c r="C2409" s="348" t="s">
        <v>27666</v>
      </c>
      <c r="D2409" s="348" t="s">
        <v>27667</v>
      </c>
      <c r="E2409" s="372">
        <v>5.65</v>
      </c>
    </row>
    <row r="2410" spans="1:5" x14ac:dyDescent="0.2">
      <c r="A2410" s="348">
        <v>3519</v>
      </c>
      <c r="B2410" s="348" t="s">
        <v>35285</v>
      </c>
      <c r="C2410" s="348" t="s">
        <v>27666</v>
      </c>
      <c r="D2410" s="348" t="s">
        <v>27667</v>
      </c>
      <c r="E2410" s="372">
        <v>11.83</v>
      </c>
    </row>
    <row r="2411" spans="1:5" x14ac:dyDescent="0.2">
      <c r="A2411" s="348">
        <v>3520</v>
      </c>
      <c r="B2411" s="348" t="s">
        <v>35286</v>
      </c>
      <c r="C2411" s="348" t="s">
        <v>27666</v>
      </c>
      <c r="D2411" s="348" t="s">
        <v>27667</v>
      </c>
      <c r="E2411" s="372">
        <v>12.39</v>
      </c>
    </row>
    <row r="2412" spans="1:5" x14ac:dyDescent="0.2">
      <c r="A2412" s="348">
        <v>37950</v>
      </c>
      <c r="B2412" s="348" t="s">
        <v>35287</v>
      </c>
      <c r="C2412" s="348" t="s">
        <v>27666</v>
      </c>
      <c r="D2412" s="348" t="s">
        <v>27667</v>
      </c>
      <c r="E2412" s="372">
        <v>89.97</v>
      </c>
    </row>
    <row r="2413" spans="1:5" x14ac:dyDescent="0.2">
      <c r="A2413" s="348">
        <v>37949</v>
      </c>
      <c r="B2413" s="348" t="s">
        <v>35288</v>
      </c>
      <c r="C2413" s="348" t="s">
        <v>27666</v>
      </c>
      <c r="D2413" s="348" t="s">
        <v>27667</v>
      </c>
      <c r="E2413" s="372">
        <v>3.32</v>
      </c>
    </row>
    <row r="2414" spans="1:5" x14ac:dyDescent="0.2">
      <c r="A2414" s="348">
        <v>3526</v>
      </c>
      <c r="B2414" s="348" t="s">
        <v>35289</v>
      </c>
      <c r="C2414" s="348" t="s">
        <v>27666</v>
      </c>
      <c r="D2414" s="348" t="s">
        <v>27667</v>
      </c>
      <c r="E2414" s="372">
        <v>4.57</v>
      </c>
    </row>
    <row r="2415" spans="1:5" x14ac:dyDescent="0.2">
      <c r="A2415" s="348">
        <v>3509</v>
      </c>
      <c r="B2415" s="348" t="s">
        <v>35290</v>
      </c>
      <c r="C2415" s="348" t="s">
        <v>27666</v>
      </c>
      <c r="D2415" s="348" t="s">
        <v>27667</v>
      </c>
      <c r="E2415" s="372">
        <v>10.37</v>
      </c>
    </row>
    <row r="2416" spans="1:5" x14ac:dyDescent="0.2">
      <c r="A2416" s="348">
        <v>3530</v>
      </c>
      <c r="B2416" s="348" t="s">
        <v>35291</v>
      </c>
      <c r="C2416" s="348" t="s">
        <v>27666</v>
      </c>
      <c r="D2416" s="348" t="s">
        <v>27667</v>
      </c>
      <c r="E2416" s="372">
        <v>297.3</v>
      </c>
    </row>
    <row r="2417" spans="1:5" x14ac:dyDescent="0.2">
      <c r="A2417" s="348">
        <v>3542</v>
      </c>
      <c r="B2417" s="348" t="s">
        <v>35292</v>
      </c>
      <c r="C2417" s="348" t="s">
        <v>27666</v>
      </c>
      <c r="D2417" s="348" t="s">
        <v>27667</v>
      </c>
      <c r="E2417" s="372">
        <v>0.85</v>
      </c>
    </row>
    <row r="2418" spans="1:5" x14ac:dyDescent="0.2">
      <c r="A2418" s="348">
        <v>3529</v>
      </c>
      <c r="B2418" s="348" t="s">
        <v>35293</v>
      </c>
      <c r="C2418" s="348" t="s">
        <v>27666</v>
      </c>
      <c r="D2418" s="348" t="s">
        <v>27667</v>
      </c>
      <c r="E2418" s="372">
        <v>1.05</v>
      </c>
    </row>
    <row r="2419" spans="1:5" x14ac:dyDescent="0.2">
      <c r="A2419" s="348">
        <v>3536</v>
      </c>
      <c r="B2419" s="348" t="s">
        <v>35294</v>
      </c>
      <c r="C2419" s="348" t="s">
        <v>27666</v>
      </c>
      <c r="D2419" s="348" t="s">
        <v>27667</v>
      </c>
      <c r="E2419" s="372">
        <v>3.49</v>
      </c>
    </row>
    <row r="2420" spans="1:5" x14ac:dyDescent="0.2">
      <c r="A2420" s="348">
        <v>3535</v>
      </c>
      <c r="B2420" s="348" t="s">
        <v>35295</v>
      </c>
      <c r="C2420" s="348" t="s">
        <v>27666</v>
      </c>
      <c r="D2420" s="348" t="s">
        <v>27667</v>
      </c>
      <c r="E2420" s="372">
        <v>8.49</v>
      </c>
    </row>
    <row r="2421" spans="1:5" x14ac:dyDescent="0.2">
      <c r="A2421" s="348">
        <v>3540</v>
      </c>
      <c r="B2421" s="348" t="s">
        <v>35296</v>
      </c>
      <c r="C2421" s="348" t="s">
        <v>27666</v>
      </c>
      <c r="D2421" s="348" t="s">
        <v>27667</v>
      </c>
      <c r="E2421" s="372">
        <v>7.18</v>
      </c>
    </row>
    <row r="2422" spans="1:5" x14ac:dyDescent="0.2">
      <c r="A2422" s="348">
        <v>3539</v>
      </c>
      <c r="B2422" s="348" t="s">
        <v>35297</v>
      </c>
      <c r="C2422" s="348" t="s">
        <v>27666</v>
      </c>
      <c r="D2422" s="348" t="s">
        <v>27667</v>
      </c>
      <c r="E2422" s="372">
        <v>41.61</v>
      </c>
    </row>
    <row r="2423" spans="1:5" x14ac:dyDescent="0.2">
      <c r="A2423" s="348">
        <v>3513</v>
      </c>
      <c r="B2423" s="348" t="s">
        <v>35298</v>
      </c>
      <c r="C2423" s="348" t="s">
        <v>27666</v>
      </c>
      <c r="D2423" s="348" t="s">
        <v>27667</v>
      </c>
      <c r="E2423" s="372">
        <v>146.72</v>
      </c>
    </row>
    <row r="2424" spans="1:5" x14ac:dyDescent="0.2">
      <c r="A2424" s="348">
        <v>3510</v>
      </c>
      <c r="B2424" s="348" t="s">
        <v>35299</v>
      </c>
      <c r="C2424" s="348" t="s">
        <v>27666</v>
      </c>
      <c r="D2424" s="348" t="s">
        <v>27667</v>
      </c>
      <c r="E2424" s="372">
        <v>18.12</v>
      </c>
    </row>
    <row r="2425" spans="1:5" x14ac:dyDescent="0.2">
      <c r="A2425" s="348">
        <v>38913</v>
      </c>
      <c r="B2425" s="348" t="s">
        <v>35300</v>
      </c>
      <c r="C2425" s="348" t="s">
        <v>27666</v>
      </c>
      <c r="D2425" s="348" t="s">
        <v>27668</v>
      </c>
      <c r="E2425" s="372">
        <v>9.42</v>
      </c>
    </row>
    <row r="2426" spans="1:5" x14ac:dyDescent="0.2">
      <c r="A2426" s="348">
        <v>38914</v>
      </c>
      <c r="B2426" s="348" t="s">
        <v>35301</v>
      </c>
      <c r="C2426" s="348" t="s">
        <v>27666</v>
      </c>
      <c r="D2426" s="348" t="s">
        <v>27668</v>
      </c>
      <c r="E2426" s="372">
        <v>11.57</v>
      </c>
    </row>
    <row r="2427" spans="1:5" x14ac:dyDescent="0.2">
      <c r="A2427" s="348">
        <v>38915</v>
      </c>
      <c r="B2427" s="348" t="s">
        <v>35302</v>
      </c>
      <c r="C2427" s="348" t="s">
        <v>27666</v>
      </c>
      <c r="D2427" s="348" t="s">
        <v>27668</v>
      </c>
      <c r="E2427" s="372">
        <v>22.29</v>
      </c>
    </row>
    <row r="2428" spans="1:5" x14ac:dyDescent="0.2">
      <c r="A2428" s="348">
        <v>38916</v>
      </c>
      <c r="B2428" s="348" t="s">
        <v>35303</v>
      </c>
      <c r="C2428" s="348" t="s">
        <v>27666</v>
      </c>
      <c r="D2428" s="348" t="s">
        <v>27668</v>
      </c>
      <c r="E2428" s="372">
        <v>30.85</v>
      </c>
    </row>
    <row r="2429" spans="1:5" x14ac:dyDescent="0.2">
      <c r="A2429" s="348">
        <v>39300</v>
      </c>
      <c r="B2429" s="348" t="s">
        <v>35304</v>
      </c>
      <c r="C2429" s="348" t="s">
        <v>27666</v>
      </c>
      <c r="D2429" s="348" t="s">
        <v>27668</v>
      </c>
      <c r="E2429" s="372">
        <v>8.41</v>
      </c>
    </row>
    <row r="2430" spans="1:5" x14ac:dyDescent="0.2">
      <c r="A2430" s="348">
        <v>39301</v>
      </c>
      <c r="B2430" s="348" t="s">
        <v>35305</v>
      </c>
      <c r="C2430" s="348" t="s">
        <v>27666</v>
      </c>
      <c r="D2430" s="348" t="s">
        <v>27668</v>
      </c>
      <c r="E2430" s="372">
        <v>11.26</v>
      </c>
    </row>
    <row r="2431" spans="1:5" x14ac:dyDescent="0.2">
      <c r="A2431" s="348">
        <v>39302</v>
      </c>
      <c r="B2431" s="348" t="s">
        <v>35306</v>
      </c>
      <c r="C2431" s="348" t="s">
        <v>27666</v>
      </c>
      <c r="D2431" s="348" t="s">
        <v>27668</v>
      </c>
      <c r="E2431" s="372">
        <v>20.47</v>
      </c>
    </row>
    <row r="2432" spans="1:5" x14ac:dyDescent="0.2">
      <c r="A2432" s="348">
        <v>38923</v>
      </c>
      <c r="B2432" s="348" t="s">
        <v>35307</v>
      </c>
      <c r="C2432" s="348" t="s">
        <v>27666</v>
      </c>
      <c r="D2432" s="348" t="s">
        <v>27668</v>
      </c>
      <c r="E2432" s="372">
        <v>10.08</v>
      </c>
    </row>
    <row r="2433" spans="1:5" x14ac:dyDescent="0.2">
      <c r="A2433" s="348">
        <v>38925</v>
      </c>
      <c r="B2433" s="348" t="s">
        <v>35308</v>
      </c>
      <c r="C2433" s="348" t="s">
        <v>27666</v>
      </c>
      <c r="D2433" s="348" t="s">
        <v>27668</v>
      </c>
      <c r="E2433" s="372">
        <v>11.7</v>
      </c>
    </row>
    <row r="2434" spans="1:5" x14ac:dyDescent="0.2">
      <c r="A2434" s="348">
        <v>38926</v>
      </c>
      <c r="B2434" s="348" t="s">
        <v>35309</v>
      </c>
      <c r="C2434" s="348" t="s">
        <v>27666</v>
      </c>
      <c r="D2434" s="348" t="s">
        <v>27668</v>
      </c>
      <c r="E2434" s="372">
        <v>13.87</v>
      </c>
    </row>
    <row r="2435" spans="1:5" x14ac:dyDescent="0.2">
      <c r="A2435" s="348">
        <v>38927</v>
      </c>
      <c r="B2435" s="348" t="s">
        <v>35310</v>
      </c>
      <c r="C2435" s="348" t="s">
        <v>27666</v>
      </c>
      <c r="D2435" s="348" t="s">
        <v>27668</v>
      </c>
      <c r="E2435" s="372">
        <v>17.52</v>
      </c>
    </row>
    <row r="2436" spans="1:5" x14ac:dyDescent="0.2">
      <c r="A2436" s="348">
        <v>39304</v>
      </c>
      <c r="B2436" s="348" t="s">
        <v>35311</v>
      </c>
      <c r="C2436" s="348" t="s">
        <v>27666</v>
      </c>
      <c r="D2436" s="348" t="s">
        <v>27668</v>
      </c>
      <c r="E2436" s="372">
        <v>9.9499999999999993</v>
      </c>
    </row>
    <row r="2437" spans="1:5" x14ac:dyDescent="0.2">
      <c r="A2437" s="348">
        <v>39305</v>
      </c>
      <c r="B2437" s="348" t="s">
        <v>35312</v>
      </c>
      <c r="C2437" s="348" t="s">
        <v>27666</v>
      </c>
      <c r="D2437" s="348" t="s">
        <v>27668</v>
      </c>
      <c r="E2437" s="372">
        <v>10.91</v>
      </c>
    </row>
    <row r="2438" spans="1:5" x14ac:dyDescent="0.2">
      <c r="A2438" s="348">
        <v>39306</v>
      </c>
      <c r="B2438" s="348" t="s">
        <v>35313</v>
      </c>
      <c r="C2438" s="348" t="s">
        <v>27666</v>
      </c>
      <c r="D2438" s="348" t="s">
        <v>27668</v>
      </c>
      <c r="E2438" s="372">
        <v>14.67</v>
      </c>
    </row>
    <row r="2439" spans="1:5" x14ac:dyDescent="0.2">
      <c r="A2439" s="348">
        <v>38928</v>
      </c>
      <c r="B2439" s="348" t="s">
        <v>35314</v>
      </c>
      <c r="C2439" s="348" t="s">
        <v>27666</v>
      </c>
      <c r="D2439" s="348" t="s">
        <v>27668</v>
      </c>
      <c r="E2439" s="372">
        <v>19.39</v>
      </c>
    </row>
    <row r="2440" spans="1:5" x14ac:dyDescent="0.2">
      <c r="A2440" s="348">
        <v>38941</v>
      </c>
      <c r="B2440" s="348" t="s">
        <v>35315</v>
      </c>
      <c r="C2440" s="348" t="s">
        <v>27666</v>
      </c>
      <c r="D2440" s="348" t="s">
        <v>27668</v>
      </c>
      <c r="E2440" s="372">
        <v>15.2</v>
      </c>
    </row>
    <row r="2441" spans="1:5" x14ac:dyDescent="0.2">
      <c r="A2441" s="348">
        <v>38917</v>
      </c>
      <c r="B2441" s="348" t="s">
        <v>35316</v>
      </c>
      <c r="C2441" s="348" t="s">
        <v>27666</v>
      </c>
      <c r="D2441" s="348" t="s">
        <v>27668</v>
      </c>
      <c r="E2441" s="372">
        <v>10.84</v>
      </c>
    </row>
    <row r="2442" spans="1:5" x14ac:dyDescent="0.2">
      <c r="A2442" s="348">
        <v>38919</v>
      </c>
      <c r="B2442" s="348" t="s">
        <v>35317</v>
      </c>
      <c r="C2442" s="348" t="s">
        <v>27666</v>
      </c>
      <c r="D2442" s="348" t="s">
        <v>27668</v>
      </c>
      <c r="E2442" s="372">
        <v>12.72</v>
      </c>
    </row>
    <row r="2443" spans="1:5" x14ac:dyDescent="0.2">
      <c r="A2443" s="348">
        <v>38922</v>
      </c>
      <c r="B2443" s="348" t="s">
        <v>35318</v>
      </c>
      <c r="C2443" s="348" t="s">
        <v>27666</v>
      </c>
      <c r="D2443" s="348" t="s">
        <v>27668</v>
      </c>
      <c r="E2443" s="372">
        <v>17.07</v>
      </c>
    </row>
    <row r="2444" spans="1:5" x14ac:dyDescent="0.2">
      <c r="A2444" s="348">
        <v>20151</v>
      </c>
      <c r="B2444" s="348" t="s">
        <v>35319</v>
      </c>
      <c r="C2444" s="348" t="s">
        <v>27666</v>
      </c>
      <c r="D2444" s="348" t="s">
        <v>27667</v>
      </c>
      <c r="E2444" s="372">
        <v>30.48</v>
      </c>
    </row>
    <row r="2445" spans="1:5" x14ac:dyDescent="0.2">
      <c r="A2445" s="348">
        <v>20152</v>
      </c>
      <c r="B2445" s="348" t="s">
        <v>35320</v>
      </c>
      <c r="C2445" s="348" t="s">
        <v>27666</v>
      </c>
      <c r="D2445" s="348" t="s">
        <v>27667</v>
      </c>
      <c r="E2445" s="372">
        <v>110.28</v>
      </c>
    </row>
    <row r="2446" spans="1:5" x14ac:dyDescent="0.2">
      <c r="A2446" s="348">
        <v>20148</v>
      </c>
      <c r="B2446" s="348" t="s">
        <v>35321</v>
      </c>
      <c r="C2446" s="348" t="s">
        <v>27666</v>
      </c>
      <c r="D2446" s="348" t="s">
        <v>27667</v>
      </c>
      <c r="E2446" s="372">
        <v>5.99</v>
      </c>
    </row>
    <row r="2447" spans="1:5" x14ac:dyDescent="0.2">
      <c r="A2447" s="348">
        <v>20149</v>
      </c>
      <c r="B2447" s="348" t="s">
        <v>35322</v>
      </c>
      <c r="C2447" s="348" t="s">
        <v>27666</v>
      </c>
      <c r="D2447" s="348" t="s">
        <v>27667</v>
      </c>
      <c r="E2447" s="372">
        <v>10.01</v>
      </c>
    </row>
    <row r="2448" spans="1:5" x14ac:dyDescent="0.2">
      <c r="A2448" s="348">
        <v>20150</v>
      </c>
      <c r="B2448" s="348" t="s">
        <v>35323</v>
      </c>
      <c r="C2448" s="348" t="s">
        <v>27666</v>
      </c>
      <c r="D2448" s="348" t="s">
        <v>27667</v>
      </c>
      <c r="E2448" s="372">
        <v>25.79</v>
      </c>
    </row>
    <row r="2449" spans="1:5" x14ac:dyDescent="0.2">
      <c r="A2449" s="348">
        <v>20157</v>
      </c>
      <c r="B2449" s="348" t="s">
        <v>35324</v>
      </c>
      <c r="C2449" s="348" t="s">
        <v>27666</v>
      </c>
      <c r="D2449" s="348" t="s">
        <v>27667</v>
      </c>
      <c r="E2449" s="372">
        <v>28.95</v>
      </c>
    </row>
    <row r="2450" spans="1:5" x14ac:dyDescent="0.2">
      <c r="A2450" s="348">
        <v>20158</v>
      </c>
      <c r="B2450" s="348" t="s">
        <v>35325</v>
      </c>
      <c r="C2450" s="348" t="s">
        <v>27666</v>
      </c>
      <c r="D2450" s="348" t="s">
        <v>27667</v>
      </c>
      <c r="E2450" s="372">
        <v>114.96</v>
      </c>
    </row>
    <row r="2451" spans="1:5" x14ac:dyDescent="0.2">
      <c r="A2451" s="348">
        <v>20154</v>
      </c>
      <c r="B2451" s="348" t="s">
        <v>35326</v>
      </c>
      <c r="C2451" s="348" t="s">
        <v>27666</v>
      </c>
      <c r="D2451" s="348" t="s">
        <v>27667</v>
      </c>
      <c r="E2451" s="372">
        <v>5.87</v>
      </c>
    </row>
    <row r="2452" spans="1:5" x14ac:dyDescent="0.2">
      <c r="A2452" s="348">
        <v>20155</v>
      </c>
      <c r="B2452" s="348" t="s">
        <v>35327</v>
      </c>
      <c r="C2452" s="348" t="s">
        <v>27666</v>
      </c>
      <c r="D2452" s="348" t="s">
        <v>27667</v>
      </c>
      <c r="E2452" s="372">
        <v>8.93</v>
      </c>
    </row>
    <row r="2453" spans="1:5" x14ac:dyDescent="0.2">
      <c r="A2453" s="348">
        <v>20156</v>
      </c>
      <c r="B2453" s="348" t="s">
        <v>35328</v>
      </c>
      <c r="C2453" s="348" t="s">
        <v>27666</v>
      </c>
      <c r="D2453" s="348" t="s">
        <v>27667</v>
      </c>
      <c r="E2453" s="372">
        <v>25.11</v>
      </c>
    </row>
    <row r="2454" spans="1:5" x14ac:dyDescent="0.2">
      <c r="A2454" s="348">
        <v>3499</v>
      </c>
      <c r="B2454" s="348" t="s">
        <v>35329</v>
      </c>
      <c r="C2454" s="348" t="s">
        <v>27666</v>
      </c>
      <c r="D2454" s="348" t="s">
        <v>27667</v>
      </c>
      <c r="E2454" s="372">
        <v>1.63</v>
      </c>
    </row>
    <row r="2455" spans="1:5" x14ac:dyDescent="0.2">
      <c r="A2455" s="348">
        <v>3500</v>
      </c>
      <c r="B2455" s="348" t="s">
        <v>35330</v>
      </c>
      <c r="C2455" s="348" t="s">
        <v>27666</v>
      </c>
      <c r="D2455" s="348" t="s">
        <v>27667</v>
      </c>
      <c r="E2455" s="372">
        <v>2.16</v>
      </c>
    </row>
    <row r="2456" spans="1:5" x14ac:dyDescent="0.2">
      <c r="A2456" s="348">
        <v>3501</v>
      </c>
      <c r="B2456" s="348" t="s">
        <v>35331</v>
      </c>
      <c r="C2456" s="348" t="s">
        <v>27666</v>
      </c>
      <c r="D2456" s="348" t="s">
        <v>27667</v>
      </c>
      <c r="E2456" s="372">
        <v>5.95</v>
      </c>
    </row>
    <row r="2457" spans="1:5" x14ac:dyDescent="0.2">
      <c r="A2457" s="348">
        <v>3502</v>
      </c>
      <c r="B2457" s="348" t="s">
        <v>35332</v>
      </c>
      <c r="C2457" s="348" t="s">
        <v>27666</v>
      </c>
      <c r="D2457" s="348" t="s">
        <v>27667</v>
      </c>
      <c r="E2457" s="372">
        <v>8.57</v>
      </c>
    </row>
    <row r="2458" spans="1:5" x14ac:dyDescent="0.2">
      <c r="A2458" s="348">
        <v>3503</v>
      </c>
      <c r="B2458" s="348" t="s">
        <v>35333</v>
      </c>
      <c r="C2458" s="348" t="s">
        <v>27666</v>
      </c>
      <c r="D2458" s="348" t="s">
        <v>27667</v>
      </c>
      <c r="E2458" s="372">
        <v>10.76</v>
      </c>
    </row>
    <row r="2459" spans="1:5" x14ac:dyDescent="0.2">
      <c r="A2459" s="348">
        <v>3477</v>
      </c>
      <c r="B2459" s="348" t="s">
        <v>35334</v>
      </c>
      <c r="C2459" s="348" t="s">
        <v>27666</v>
      </c>
      <c r="D2459" s="348" t="s">
        <v>27667</v>
      </c>
      <c r="E2459" s="372">
        <v>39.1</v>
      </c>
    </row>
    <row r="2460" spans="1:5" x14ac:dyDescent="0.2">
      <c r="A2460" s="348">
        <v>3478</v>
      </c>
      <c r="B2460" s="348" t="s">
        <v>35335</v>
      </c>
      <c r="C2460" s="348" t="s">
        <v>27666</v>
      </c>
      <c r="D2460" s="348" t="s">
        <v>27667</v>
      </c>
      <c r="E2460" s="372">
        <v>93.75</v>
      </c>
    </row>
    <row r="2461" spans="1:5" x14ac:dyDescent="0.2">
      <c r="A2461" s="348">
        <v>3525</v>
      </c>
      <c r="B2461" s="348" t="s">
        <v>35336</v>
      </c>
      <c r="C2461" s="348" t="s">
        <v>27666</v>
      </c>
      <c r="D2461" s="348" t="s">
        <v>27667</v>
      </c>
      <c r="E2461" s="372">
        <v>115.7</v>
      </c>
    </row>
    <row r="2462" spans="1:5" x14ac:dyDescent="0.2">
      <c r="A2462" s="348">
        <v>3511</v>
      </c>
      <c r="B2462" s="348" t="s">
        <v>35337</v>
      </c>
      <c r="C2462" s="348" t="s">
        <v>27666</v>
      </c>
      <c r="D2462" s="348" t="s">
        <v>27667</v>
      </c>
      <c r="E2462" s="372">
        <v>122.72</v>
      </c>
    </row>
    <row r="2463" spans="1:5" x14ac:dyDescent="0.2">
      <c r="A2463" s="348">
        <v>12032</v>
      </c>
      <c r="B2463" s="348" t="s">
        <v>35338</v>
      </c>
      <c r="C2463" s="348" t="s">
        <v>27678</v>
      </c>
      <c r="D2463" s="348" t="s">
        <v>27667</v>
      </c>
      <c r="E2463" s="372">
        <v>53.19</v>
      </c>
    </row>
    <row r="2464" spans="1:5" x14ac:dyDescent="0.2">
      <c r="A2464" s="348">
        <v>12030</v>
      </c>
      <c r="B2464" s="348" t="s">
        <v>35339</v>
      </c>
      <c r="C2464" s="348" t="s">
        <v>27678</v>
      </c>
      <c r="D2464" s="348" t="s">
        <v>27667</v>
      </c>
      <c r="E2464" s="372">
        <v>49.98</v>
      </c>
    </row>
    <row r="2465" spans="1:5" x14ac:dyDescent="0.2">
      <c r="A2465" s="348">
        <v>10908</v>
      </c>
      <c r="B2465" s="348" t="s">
        <v>35340</v>
      </c>
      <c r="C2465" s="348" t="s">
        <v>27666</v>
      </c>
      <c r="D2465" s="348" t="s">
        <v>27667</v>
      </c>
      <c r="E2465" s="372">
        <v>28.46</v>
      </c>
    </row>
    <row r="2466" spans="1:5" x14ac:dyDescent="0.2">
      <c r="A2466" s="348">
        <v>10909</v>
      </c>
      <c r="B2466" s="348" t="s">
        <v>35341</v>
      </c>
      <c r="C2466" s="348" t="s">
        <v>27666</v>
      </c>
      <c r="D2466" s="348" t="s">
        <v>27667</v>
      </c>
      <c r="E2466" s="372">
        <v>33.1</v>
      </c>
    </row>
    <row r="2467" spans="1:5" x14ac:dyDescent="0.2">
      <c r="A2467" s="348">
        <v>3669</v>
      </c>
      <c r="B2467" s="348" t="s">
        <v>35342</v>
      </c>
      <c r="C2467" s="348" t="s">
        <v>27666</v>
      </c>
      <c r="D2467" s="348" t="s">
        <v>27667</v>
      </c>
      <c r="E2467" s="372">
        <v>20.34</v>
      </c>
    </row>
    <row r="2468" spans="1:5" x14ac:dyDescent="0.2">
      <c r="A2468" s="348">
        <v>20139</v>
      </c>
      <c r="B2468" s="348" t="s">
        <v>35343</v>
      </c>
      <c r="C2468" s="348" t="s">
        <v>27666</v>
      </c>
      <c r="D2468" s="348" t="s">
        <v>27667</v>
      </c>
      <c r="E2468" s="372">
        <v>174.89</v>
      </c>
    </row>
    <row r="2469" spans="1:5" x14ac:dyDescent="0.2">
      <c r="A2469" s="348">
        <v>3668</v>
      </c>
      <c r="B2469" s="348" t="s">
        <v>35344</v>
      </c>
      <c r="C2469" s="348" t="s">
        <v>27666</v>
      </c>
      <c r="D2469" s="348" t="s">
        <v>27667</v>
      </c>
      <c r="E2469" s="372">
        <v>62.47</v>
      </c>
    </row>
    <row r="2470" spans="1:5" x14ac:dyDescent="0.2">
      <c r="A2470" s="348">
        <v>10911</v>
      </c>
      <c r="B2470" s="348" t="s">
        <v>35345</v>
      </c>
      <c r="C2470" s="348" t="s">
        <v>27666</v>
      </c>
      <c r="D2470" s="348" t="s">
        <v>27667</v>
      </c>
      <c r="E2470" s="372">
        <v>27.39</v>
      </c>
    </row>
    <row r="2471" spans="1:5" x14ac:dyDescent="0.2">
      <c r="A2471" s="348">
        <v>3659</v>
      </c>
      <c r="B2471" s="348" t="s">
        <v>35346</v>
      </c>
      <c r="C2471" s="348" t="s">
        <v>27666</v>
      </c>
      <c r="D2471" s="348" t="s">
        <v>27667</v>
      </c>
      <c r="E2471" s="372">
        <v>27.91</v>
      </c>
    </row>
    <row r="2472" spans="1:5" x14ac:dyDescent="0.2">
      <c r="A2472" s="348">
        <v>3660</v>
      </c>
      <c r="B2472" s="348" t="s">
        <v>35347</v>
      </c>
      <c r="C2472" s="348" t="s">
        <v>27666</v>
      </c>
      <c r="D2472" s="348" t="s">
        <v>27667</v>
      </c>
      <c r="E2472" s="372">
        <v>36.08</v>
      </c>
    </row>
    <row r="2473" spans="1:5" x14ac:dyDescent="0.2">
      <c r="A2473" s="348">
        <v>20144</v>
      </c>
      <c r="B2473" s="348" t="s">
        <v>35348</v>
      </c>
      <c r="C2473" s="348" t="s">
        <v>27666</v>
      </c>
      <c r="D2473" s="348" t="s">
        <v>27667</v>
      </c>
      <c r="E2473" s="372">
        <v>80.81</v>
      </c>
    </row>
    <row r="2474" spans="1:5" x14ac:dyDescent="0.2">
      <c r="A2474" s="348">
        <v>20143</v>
      </c>
      <c r="B2474" s="348" t="s">
        <v>35349</v>
      </c>
      <c r="C2474" s="348" t="s">
        <v>27666</v>
      </c>
      <c r="D2474" s="348" t="s">
        <v>27667</v>
      </c>
      <c r="E2474" s="372">
        <v>103.39</v>
      </c>
    </row>
    <row r="2475" spans="1:5" x14ac:dyDescent="0.2">
      <c r="A2475" s="348">
        <v>20145</v>
      </c>
      <c r="B2475" s="348" t="s">
        <v>35350</v>
      </c>
      <c r="C2475" s="348" t="s">
        <v>27666</v>
      </c>
      <c r="D2475" s="348" t="s">
        <v>27667</v>
      </c>
      <c r="E2475" s="372">
        <v>199.43</v>
      </c>
    </row>
    <row r="2476" spans="1:5" x14ac:dyDescent="0.2">
      <c r="A2476" s="348">
        <v>20146</v>
      </c>
      <c r="B2476" s="348" t="s">
        <v>35351</v>
      </c>
      <c r="C2476" s="348" t="s">
        <v>27666</v>
      </c>
      <c r="D2476" s="348" t="s">
        <v>27667</v>
      </c>
      <c r="E2476" s="372">
        <v>272.61</v>
      </c>
    </row>
    <row r="2477" spans="1:5" x14ac:dyDescent="0.2">
      <c r="A2477" s="348">
        <v>20140</v>
      </c>
      <c r="B2477" s="348" t="s">
        <v>35352</v>
      </c>
      <c r="C2477" s="348" t="s">
        <v>27666</v>
      </c>
      <c r="D2477" s="348" t="s">
        <v>27667</v>
      </c>
      <c r="E2477" s="372">
        <v>12.79</v>
      </c>
    </row>
    <row r="2478" spans="1:5" x14ac:dyDescent="0.2">
      <c r="A2478" s="348">
        <v>20141</v>
      </c>
      <c r="B2478" s="348" t="s">
        <v>35353</v>
      </c>
      <c r="C2478" s="348" t="s">
        <v>27666</v>
      </c>
      <c r="D2478" s="348" t="s">
        <v>27667</v>
      </c>
      <c r="E2478" s="372">
        <v>31.32</v>
      </c>
    </row>
    <row r="2479" spans="1:5" x14ac:dyDescent="0.2">
      <c r="A2479" s="348">
        <v>20142</v>
      </c>
      <c r="B2479" s="348" t="s">
        <v>35354</v>
      </c>
      <c r="C2479" s="348" t="s">
        <v>27666</v>
      </c>
      <c r="D2479" s="348" t="s">
        <v>27667</v>
      </c>
      <c r="E2479" s="372">
        <v>55.1</v>
      </c>
    </row>
    <row r="2480" spans="1:5" x14ac:dyDescent="0.2">
      <c r="A2480" s="348">
        <v>3670</v>
      </c>
      <c r="B2480" s="348" t="s">
        <v>35355</v>
      </c>
      <c r="C2480" s="348" t="s">
        <v>27666</v>
      </c>
      <c r="D2480" s="348" t="s">
        <v>27667</v>
      </c>
      <c r="E2480" s="372">
        <v>35.83</v>
      </c>
    </row>
    <row r="2481" spans="1:5" x14ac:dyDescent="0.2">
      <c r="A2481" s="348">
        <v>3666</v>
      </c>
      <c r="B2481" s="348" t="s">
        <v>35356</v>
      </c>
      <c r="C2481" s="348" t="s">
        <v>27666</v>
      </c>
      <c r="D2481" s="348" t="s">
        <v>27667</v>
      </c>
      <c r="E2481" s="372">
        <v>5.64</v>
      </c>
    </row>
    <row r="2482" spans="1:5" x14ac:dyDescent="0.2">
      <c r="A2482" s="348">
        <v>3662</v>
      </c>
      <c r="B2482" s="348" t="s">
        <v>35357</v>
      </c>
      <c r="C2482" s="348" t="s">
        <v>27666</v>
      </c>
      <c r="D2482" s="348" t="s">
        <v>27667</v>
      </c>
      <c r="E2482" s="372">
        <v>14.71</v>
      </c>
    </row>
    <row r="2483" spans="1:5" x14ac:dyDescent="0.2">
      <c r="A2483" s="348">
        <v>3658</v>
      </c>
      <c r="B2483" s="348" t="s">
        <v>35358</v>
      </c>
      <c r="C2483" s="348" t="s">
        <v>27666</v>
      </c>
      <c r="D2483" s="348" t="s">
        <v>27667</v>
      </c>
      <c r="E2483" s="372">
        <v>27.86</v>
      </c>
    </row>
    <row r="2484" spans="1:5" x14ac:dyDescent="0.2">
      <c r="A2484" s="348">
        <v>14157</v>
      </c>
      <c r="B2484" s="348" t="s">
        <v>35359</v>
      </c>
      <c r="C2484" s="348" t="s">
        <v>27666</v>
      </c>
      <c r="D2484" s="348" t="s">
        <v>27668</v>
      </c>
      <c r="E2484" s="372">
        <v>1.22</v>
      </c>
    </row>
    <row r="2485" spans="1:5" x14ac:dyDescent="0.2">
      <c r="A2485" s="348">
        <v>42696</v>
      </c>
      <c r="B2485" s="348" t="s">
        <v>35360</v>
      </c>
      <c r="C2485" s="348" t="s">
        <v>27666</v>
      </c>
      <c r="D2485" s="348" t="s">
        <v>27667</v>
      </c>
      <c r="E2485" s="372">
        <v>220.91</v>
      </c>
    </row>
    <row r="2486" spans="1:5" x14ac:dyDescent="0.2">
      <c r="A2486" s="348">
        <v>39875</v>
      </c>
      <c r="B2486" s="348" t="s">
        <v>35361</v>
      </c>
      <c r="C2486" s="348" t="s">
        <v>27666</v>
      </c>
      <c r="D2486" s="348" t="s">
        <v>27668</v>
      </c>
      <c r="E2486" s="372">
        <v>597.88</v>
      </c>
    </row>
    <row r="2487" spans="1:5" x14ac:dyDescent="0.2">
      <c r="A2487" s="348">
        <v>39876</v>
      </c>
      <c r="B2487" s="348" t="s">
        <v>35362</v>
      </c>
      <c r="C2487" s="348" t="s">
        <v>27666</v>
      </c>
      <c r="D2487" s="348" t="s">
        <v>27668</v>
      </c>
      <c r="E2487" s="372">
        <v>748.55</v>
      </c>
    </row>
    <row r="2488" spans="1:5" x14ac:dyDescent="0.2">
      <c r="A2488" s="348">
        <v>39877</v>
      </c>
      <c r="B2488" s="348" t="s">
        <v>35363</v>
      </c>
      <c r="C2488" s="348" t="s">
        <v>27666</v>
      </c>
      <c r="D2488" s="348" t="s">
        <v>27668</v>
      </c>
      <c r="E2488" s="373">
        <v>1038.21</v>
      </c>
    </row>
    <row r="2489" spans="1:5" x14ac:dyDescent="0.2">
      <c r="A2489" s="348">
        <v>39878</v>
      </c>
      <c r="B2489" s="348" t="s">
        <v>35364</v>
      </c>
      <c r="C2489" s="348" t="s">
        <v>27666</v>
      </c>
      <c r="D2489" s="348" t="s">
        <v>27668</v>
      </c>
      <c r="E2489" s="373">
        <v>1371.3</v>
      </c>
    </row>
    <row r="2490" spans="1:5" x14ac:dyDescent="0.2">
      <c r="A2490" s="348">
        <v>39872</v>
      </c>
      <c r="B2490" s="348" t="s">
        <v>35365</v>
      </c>
      <c r="C2490" s="348" t="s">
        <v>27666</v>
      </c>
      <c r="D2490" s="348" t="s">
        <v>27668</v>
      </c>
      <c r="E2490" s="372">
        <v>410.01</v>
      </c>
    </row>
    <row r="2491" spans="1:5" x14ac:dyDescent="0.2">
      <c r="A2491" s="348">
        <v>39873</v>
      </c>
      <c r="B2491" s="348" t="s">
        <v>35366</v>
      </c>
      <c r="C2491" s="348" t="s">
        <v>27666</v>
      </c>
      <c r="D2491" s="348" t="s">
        <v>27668</v>
      </c>
      <c r="E2491" s="372">
        <v>475.59</v>
      </c>
    </row>
    <row r="2492" spans="1:5" x14ac:dyDescent="0.2">
      <c r="A2492" s="348">
        <v>39874</v>
      </c>
      <c r="B2492" s="348" t="s">
        <v>35367</v>
      </c>
      <c r="C2492" s="348" t="s">
        <v>27666</v>
      </c>
      <c r="D2492" s="348" t="s">
        <v>27668</v>
      </c>
      <c r="E2492" s="372">
        <v>522.37</v>
      </c>
    </row>
    <row r="2493" spans="1:5" x14ac:dyDescent="0.2">
      <c r="A2493" s="348">
        <v>3674</v>
      </c>
      <c r="B2493" s="348" t="s">
        <v>35368</v>
      </c>
      <c r="C2493" s="348" t="s">
        <v>27670</v>
      </c>
      <c r="D2493" s="348" t="s">
        <v>27668</v>
      </c>
      <c r="E2493" s="372">
        <v>86.56</v>
      </c>
    </row>
    <row r="2494" spans="1:5" x14ac:dyDescent="0.2">
      <c r="A2494" s="348">
        <v>3681</v>
      </c>
      <c r="B2494" s="348" t="s">
        <v>35369</v>
      </c>
      <c r="C2494" s="348" t="s">
        <v>27670</v>
      </c>
      <c r="D2494" s="348" t="s">
        <v>27668</v>
      </c>
      <c r="E2494" s="372">
        <v>128.78</v>
      </c>
    </row>
    <row r="2495" spans="1:5" x14ac:dyDescent="0.2">
      <c r="A2495" s="348">
        <v>3676</v>
      </c>
      <c r="B2495" s="348" t="s">
        <v>35370</v>
      </c>
      <c r="C2495" s="348" t="s">
        <v>27670</v>
      </c>
      <c r="D2495" s="348" t="s">
        <v>27668</v>
      </c>
      <c r="E2495" s="372">
        <v>484.67</v>
      </c>
    </row>
    <row r="2496" spans="1:5" x14ac:dyDescent="0.2">
      <c r="A2496" s="348">
        <v>3679</v>
      </c>
      <c r="B2496" s="348" t="s">
        <v>35371</v>
      </c>
      <c r="C2496" s="348" t="s">
        <v>27670</v>
      </c>
      <c r="D2496" s="348" t="s">
        <v>27668</v>
      </c>
      <c r="E2496" s="372">
        <v>400.97</v>
      </c>
    </row>
    <row r="2497" spans="1:5" x14ac:dyDescent="0.2">
      <c r="A2497" s="348">
        <v>3672</v>
      </c>
      <c r="B2497" s="348" t="s">
        <v>35372</v>
      </c>
      <c r="C2497" s="348" t="s">
        <v>27670</v>
      </c>
      <c r="D2497" s="348" t="s">
        <v>27668</v>
      </c>
      <c r="E2497" s="372">
        <v>1.36</v>
      </c>
    </row>
    <row r="2498" spans="1:5" x14ac:dyDescent="0.2">
      <c r="A2498" s="348">
        <v>3671</v>
      </c>
      <c r="B2498" s="348" t="s">
        <v>35373</v>
      </c>
      <c r="C2498" s="348" t="s">
        <v>27670</v>
      </c>
      <c r="D2498" s="348" t="s">
        <v>27668</v>
      </c>
      <c r="E2498" s="372">
        <v>1.29</v>
      </c>
    </row>
    <row r="2499" spans="1:5" x14ac:dyDescent="0.2">
      <c r="A2499" s="348">
        <v>3673</v>
      </c>
      <c r="B2499" s="348" t="s">
        <v>35374</v>
      </c>
      <c r="C2499" s="348" t="s">
        <v>27670</v>
      </c>
      <c r="D2499" s="348" t="s">
        <v>27668</v>
      </c>
      <c r="E2499" s="372">
        <v>2.02</v>
      </c>
    </row>
    <row r="2500" spans="1:5" x14ac:dyDescent="0.2">
      <c r="A2500" s="348">
        <v>38394</v>
      </c>
      <c r="B2500" s="348" t="s">
        <v>35375</v>
      </c>
      <c r="C2500" s="348" t="s">
        <v>27666</v>
      </c>
      <c r="D2500" s="348" t="s">
        <v>27667</v>
      </c>
      <c r="E2500" s="372">
        <v>348.27</v>
      </c>
    </row>
    <row r="2501" spans="1:5" x14ac:dyDescent="0.2">
      <c r="A2501" s="348">
        <v>3729</v>
      </c>
      <c r="B2501" s="348" t="s">
        <v>35376</v>
      </c>
      <c r="C2501" s="348" t="s">
        <v>27666</v>
      </c>
      <c r="D2501" s="348" t="s">
        <v>27667</v>
      </c>
      <c r="E2501" s="372">
        <v>199.35</v>
      </c>
    </row>
    <row r="2502" spans="1:5" x14ac:dyDescent="0.2">
      <c r="A2502" s="348">
        <v>39357</v>
      </c>
      <c r="B2502" s="348" t="s">
        <v>35377</v>
      </c>
      <c r="C2502" s="348" t="s">
        <v>27666</v>
      </c>
      <c r="D2502" s="348" t="s">
        <v>27668</v>
      </c>
      <c r="E2502" s="372">
        <v>52.21</v>
      </c>
    </row>
    <row r="2503" spans="1:5" x14ac:dyDescent="0.2">
      <c r="A2503" s="348">
        <v>39358</v>
      </c>
      <c r="B2503" s="348" t="s">
        <v>35378</v>
      </c>
      <c r="C2503" s="348" t="s">
        <v>27666</v>
      </c>
      <c r="D2503" s="348" t="s">
        <v>27668</v>
      </c>
      <c r="E2503" s="372">
        <v>52.21</v>
      </c>
    </row>
    <row r="2504" spans="1:5" x14ac:dyDescent="0.2">
      <c r="A2504" s="348">
        <v>39355</v>
      </c>
      <c r="B2504" s="348" t="s">
        <v>35379</v>
      </c>
      <c r="C2504" s="348" t="s">
        <v>27666</v>
      </c>
      <c r="D2504" s="348" t="s">
        <v>27668</v>
      </c>
      <c r="E2504" s="372">
        <v>76.069999999999993</v>
      </c>
    </row>
    <row r="2505" spans="1:5" x14ac:dyDescent="0.2">
      <c r="A2505" s="348">
        <v>39356</v>
      </c>
      <c r="B2505" s="348" t="s">
        <v>35380</v>
      </c>
      <c r="C2505" s="348" t="s">
        <v>27666</v>
      </c>
      <c r="D2505" s="348" t="s">
        <v>27668</v>
      </c>
      <c r="E2505" s="372">
        <v>72.599999999999994</v>
      </c>
    </row>
    <row r="2506" spans="1:5" x14ac:dyDescent="0.2">
      <c r="A2506" s="348">
        <v>39353</v>
      </c>
      <c r="B2506" s="348" t="s">
        <v>35381</v>
      </c>
      <c r="C2506" s="348" t="s">
        <v>27666</v>
      </c>
      <c r="D2506" s="348" t="s">
        <v>27668</v>
      </c>
      <c r="E2506" s="372">
        <v>166.66</v>
      </c>
    </row>
    <row r="2507" spans="1:5" x14ac:dyDescent="0.2">
      <c r="A2507" s="348">
        <v>39354</v>
      </c>
      <c r="B2507" s="348" t="s">
        <v>35382</v>
      </c>
      <c r="C2507" s="348" t="s">
        <v>27666</v>
      </c>
      <c r="D2507" s="348" t="s">
        <v>27668</v>
      </c>
      <c r="E2507" s="372">
        <v>351.63</v>
      </c>
    </row>
    <row r="2508" spans="1:5" x14ac:dyDescent="0.2">
      <c r="A2508" s="348">
        <v>39398</v>
      </c>
      <c r="B2508" s="348" t="s">
        <v>35383</v>
      </c>
      <c r="C2508" s="348" t="s">
        <v>27666</v>
      </c>
      <c r="D2508" s="348" t="s">
        <v>27667</v>
      </c>
      <c r="E2508" s="372">
        <v>85.55</v>
      </c>
    </row>
    <row r="2509" spans="1:5" x14ac:dyDescent="0.2">
      <c r="A2509" s="348">
        <v>13343</v>
      </c>
      <c r="B2509" s="348" t="s">
        <v>35384</v>
      </c>
      <c r="C2509" s="348" t="s">
        <v>27666</v>
      </c>
      <c r="D2509" s="348" t="s">
        <v>27668</v>
      </c>
      <c r="E2509" s="372">
        <v>50.07</v>
      </c>
    </row>
    <row r="2510" spans="1:5" x14ac:dyDescent="0.2">
      <c r="A2510" s="348">
        <v>12118</v>
      </c>
      <c r="B2510" s="348" t="s">
        <v>35385</v>
      </c>
      <c r="C2510" s="348" t="s">
        <v>27666</v>
      </c>
      <c r="D2510" s="348" t="s">
        <v>27667</v>
      </c>
      <c r="E2510" s="372">
        <v>26.14</v>
      </c>
    </row>
    <row r="2511" spans="1:5" x14ac:dyDescent="0.2">
      <c r="A2511" s="348">
        <v>39482</v>
      </c>
      <c r="B2511" s="348" t="s">
        <v>35386</v>
      </c>
      <c r="C2511" s="348" t="s">
        <v>27666</v>
      </c>
      <c r="D2511" s="348" t="s">
        <v>27667</v>
      </c>
      <c r="E2511" s="372">
        <v>557.41999999999996</v>
      </c>
    </row>
    <row r="2512" spans="1:5" x14ac:dyDescent="0.2">
      <c r="A2512" s="348">
        <v>39486</v>
      </c>
      <c r="B2512" s="348" t="s">
        <v>35387</v>
      </c>
      <c r="C2512" s="348" t="s">
        <v>27666</v>
      </c>
      <c r="D2512" s="348" t="s">
        <v>27667</v>
      </c>
      <c r="E2512" s="372">
        <v>454.94</v>
      </c>
    </row>
    <row r="2513" spans="1:5" x14ac:dyDescent="0.2">
      <c r="A2513" s="348">
        <v>39484</v>
      </c>
      <c r="B2513" s="348" t="s">
        <v>35388</v>
      </c>
      <c r="C2513" s="348" t="s">
        <v>27666</v>
      </c>
      <c r="D2513" s="348" t="s">
        <v>27667</v>
      </c>
      <c r="E2513" s="372">
        <v>557.41999999999996</v>
      </c>
    </row>
    <row r="2514" spans="1:5" x14ac:dyDescent="0.2">
      <c r="A2514" s="348">
        <v>39488</v>
      </c>
      <c r="B2514" s="348" t="s">
        <v>35389</v>
      </c>
      <c r="C2514" s="348" t="s">
        <v>27666</v>
      </c>
      <c r="D2514" s="348" t="s">
        <v>27667</v>
      </c>
      <c r="E2514" s="372">
        <v>462.38</v>
      </c>
    </row>
    <row r="2515" spans="1:5" x14ac:dyDescent="0.2">
      <c r="A2515" s="348">
        <v>39485</v>
      </c>
      <c r="B2515" s="348" t="s">
        <v>35390</v>
      </c>
      <c r="C2515" s="348" t="s">
        <v>27666</v>
      </c>
      <c r="D2515" s="348" t="s">
        <v>27667</v>
      </c>
      <c r="E2515" s="372">
        <v>557.41999999999996</v>
      </c>
    </row>
    <row r="2516" spans="1:5" x14ac:dyDescent="0.2">
      <c r="A2516" s="348">
        <v>39489</v>
      </c>
      <c r="B2516" s="348" t="s">
        <v>35391</v>
      </c>
      <c r="C2516" s="348" t="s">
        <v>27666</v>
      </c>
      <c r="D2516" s="348" t="s">
        <v>27667</v>
      </c>
      <c r="E2516" s="372">
        <v>470.22</v>
      </c>
    </row>
    <row r="2517" spans="1:5" x14ac:dyDescent="0.2">
      <c r="A2517" s="348">
        <v>39490</v>
      </c>
      <c r="B2517" s="348" t="s">
        <v>35392</v>
      </c>
      <c r="C2517" s="348" t="s">
        <v>27666</v>
      </c>
      <c r="D2517" s="348" t="s">
        <v>27667</v>
      </c>
      <c r="E2517" s="372">
        <v>700.69</v>
      </c>
    </row>
    <row r="2518" spans="1:5" x14ac:dyDescent="0.2">
      <c r="A2518" s="348">
        <v>39494</v>
      </c>
      <c r="B2518" s="348" t="s">
        <v>35393</v>
      </c>
      <c r="C2518" s="348" t="s">
        <v>27666</v>
      </c>
      <c r="D2518" s="348" t="s">
        <v>27667</v>
      </c>
      <c r="E2518" s="372">
        <v>503.16</v>
      </c>
    </row>
    <row r="2519" spans="1:5" x14ac:dyDescent="0.2">
      <c r="A2519" s="348">
        <v>39495</v>
      </c>
      <c r="B2519" s="348" t="s">
        <v>35394</v>
      </c>
      <c r="C2519" s="348" t="s">
        <v>27666</v>
      </c>
      <c r="D2519" s="348" t="s">
        <v>27667</v>
      </c>
      <c r="E2519" s="372">
        <v>566.99</v>
      </c>
    </row>
    <row r="2520" spans="1:5" x14ac:dyDescent="0.2">
      <c r="A2520" s="348">
        <v>39496</v>
      </c>
      <c r="B2520" s="348" t="s">
        <v>35395</v>
      </c>
      <c r="C2520" s="348" t="s">
        <v>27666</v>
      </c>
      <c r="D2520" s="348" t="s">
        <v>27667</v>
      </c>
      <c r="E2520" s="372">
        <v>623.69000000000005</v>
      </c>
    </row>
    <row r="2521" spans="1:5" x14ac:dyDescent="0.2">
      <c r="A2521" s="348">
        <v>39492</v>
      </c>
      <c r="B2521" s="348" t="s">
        <v>35396</v>
      </c>
      <c r="C2521" s="348" t="s">
        <v>27666</v>
      </c>
      <c r="D2521" s="348" t="s">
        <v>27667</v>
      </c>
      <c r="E2521" s="372">
        <v>722.06</v>
      </c>
    </row>
    <row r="2522" spans="1:5" x14ac:dyDescent="0.2">
      <c r="A2522" s="348">
        <v>39497</v>
      </c>
      <c r="B2522" s="348" t="s">
        <v>35397</v>
      </c>
      <c r="C2522" s="348" t="s">
        <v>27666</v>
      </c>
      <c r="D2522" s="348" t="s">
        <v>27667</v>
      </c>
      <c r="E2522" s="372">
        <v>652.21</v>
      </c>
    </row>
    <row r="2523" spans="1:5" x14ac:dyDescent="0.2">
      <c r="A2523" s="348">
        <v>39493</v>
      </c>
      <c r="B2523" s="348" t="s">
        <v>35398</v>
      </c>
      <c r="C2523" s="348" t="s">
        <v>27666</v>
      </c>
      <c r="D2523" s="348" t="s">
        <v>27667</v>
      </c>
      <c r="E2523" s="372">
        <v>774.48</v>
      </c>
    </row>
    <row r="2524" spans="1:5" x14ac:dyDescent="0.2">
      <c r="A2524" s="348">
        <v>39500</v>
      </c>
      <c r="B2524" s="348" t="s">
        <v>35399</v>
      </c>
      <c r="C2524" s="348" t="s">
        <v>27666</v>
      </c>
      <c r="D2524" s="348" t="s">
        <v>27667</v>
      </c>
      <c r="E2524" s="372">
        <v>845.02</v>
      </c>
    </row>
    <row r="2525" spans="1:5" x14ac:dyDescent="0.2">
      <c r="A2525" s="348">
        <v>39498</v>
      </c>
      <c r="B2525" s="348" t="s">
        <v>35400</v>
      </c>
      <c r="C2525" s="348" t="s">
        <v>27666</v>
      </c>
      <c r="D2525" s="348" t="s">
        <v>27667</v>
      </c>
      <c r="E2525" s="373">
        <v>1042.19</v>
      </c>
    </row>
    <row r="2526" spans="1:5" x14ac:dyDescent="0.2">
      <c r="A2526" s="348">
        <v>43628</v>
      </c>
      <c r="B2526" s="348" t="s">
        <v>35401</v>
      </c>
      <c r="C2526" s="348" t="s">
        <v>27666</v>
      </c>
      <c r="D2526" s="348" t="s">
        <v>27667</v>
      </c>
      <c r="E2526" s="372">
        <v>821.47</v>
      </c>
    </row>
    <row r="2527" spans="1:5" x14ac:dyDescent="0.2">
      <c r="A2527" s="348">
        <v>39501</v>
      </c>
      <c r="B2527" s="348" t="s">
        <v>35402</v>
      </c>
      <c r="C2527" s="348" t="s">
        <v>27666</v>
      </c>
      <c r="D2527" s="348" t="s">
        <v>27667</v>
      </c>
      <c r="E2527" s="372">
        <v>867.91</v>
      </c>
    </row>
    <row r="2528" spans="1:5" x14ac:dyDescent="0.2">
      <c r="A2528" s="348">
        <v>39499</v>
      </c>
      <c r="B2528" s="348" t="s">
        <v>35403</v>
      </c>
      <c r="C2528" s="348" t="s">
        <v>27666</v>
      </c>
      <c r="D2528" s="348" t="s">
        <v>27667</v>
      </c>
      <c r="E2528" s="373">
        <v>1056.99</v>
      </c>
    </row>
    <row r="2529" spans="1:5" x14ac:dyDescent="0.2">
      <c r="A2529" s="348">
        <v>43621</v>
      </c>
      <c r="B2529" s="348" t="s">
        <v>35404</v>
      </c>
      <c r="C2529" s="348" t="s">
        <v>27666</v>
      </c>
      <c r="D2529" s="348" t="s">
        <v>27667</v>
      </c>
      <c r="E2529" s="372">
        <v>872.81</v>
      </c>
    </row>
    <row r="2530" spans="1:5" x14ac:dyDescent="0.2">
      <c r="A2530" s="348">
        <v>3733</v>
      </c>
      <c r="B2530" s="348" t="s">
        <v>35405</v>
      </c>
      <c r="C2530" s="348" t="s">
        <v>27676</v>
      </c>
      <c r="D2530" s="348" t="s">
        <v>27668</v>
      </c>
      <c r="E2530" s="372">
        <v>78.53</v>
      </c>
    </row>
    <row r="2531" spans="1:5" x14ac:dyDescent="0.2">
      <c r="A2531" s="348">
        <v>3731</v>
      </c>
      <c r="B2531" s="348" t="s">
        <v>35406</v>
      </c>
      <c r="C2531" s="348" t="s">
        <v>27676</v>
      </c>
      <c r="D2531" s="348" t="s">
        <v>27668</v>
      </c>
      <c r="E2531" s="372">
        <v>72.900000000000006</v>
      </c>
    </row>
    <row r="2532" spans="1:5" x14ac:dyDescent="0.2">
      <c r="A2532" s="348">
        <v>38137</v>
      </c>
      <c r="B2532" s="348" t="s">
        <v>35407</v>
      </c>
      <c r="C2532" s="348" t="s">
        <v>27676</v>
      </c>
      <c r="D2532" s="348" t="s">
        <v>27668</v>
      </c>
      <c r="E2532" s="372">
        <v>73.33</v>
      </c>
    </row>
    <row r="2533" spans="1:5" x14ac:dyDescent="0.2">
      <c r="A2533" s="348">
        <v>38135</v>
      </c>
      <c r="B2533" s="348" t="s">
        <v>35408</v>
      </c>
      <c r="C2533" s="348" t="s">
        <v>27676</v>
      </c>
      <c r="D2533" s="348" t="s">
        <v>27668</v>
      </c>
      <c r="E2533" s="372">
        <v>92.95</v>
      </c>
    </row>
    <row r="2534" spans="1:5" x14ac:dyDescent="0.2">
      <c r="A2534" s="348">
        <v>38138</v>
      </c>
      <c r="B2534" s="348" t="s">
        <v>35409</v>
      </c>
      <c r="C2534" s="348" t="s">
        <v>27676</v>
      </c>
      <c r="D2534" s="348" t="s">
        <v>27668</v>
      </c>
      <c r="E2534" s="372">
        <v>72.010000000000005</v>
      </c>
    </row>
    <row r="2535" spans="1:5" x14ac:dyDescent="0.2">
      <c r="A2535" s="348">
        <v>3736</v>
      </c>
      <c r="B2535" s="348" t="s">
        <v>35410</v>
      </c>
      <c r="C2535" s="348" t="s">
        <v>27676</v>
      </c>
      <c r="D2535" s="348" t="s">
        <v>27669</v>
      </c>
      <c r="E2535" s="372">
        <v>45</v>
      </c>
    </row>
    <row r="2536" spans="1:5" x14ac:dyDescent="0.2">
      <c r="A2536" s="348">
        <v>3741</v>
      </c>
      <c r="B2536" s="348" t="s">
        <v>35411</v>
      </c>
      <c r="C2536" s="348" t="s">
        <v>27676</v>
      </c>
      <c r="D2536" s="348" t="s">
        <v>27667</v>
      </c>
      <c r="E2536" s="372">
        <v>46.9</v>
      </c>
    </row>
    <row r="2537" spans="1:5" x14ac:dyDescent="0.2">
      <c r="A2537" s="348">
        <v>3745</v>
      </c>
      <c r="B2537" s="348" t="s">
        <v>35412</v>
      </c>
      <c r="C2537" s="348" t="s">
        <v>27676</v>
      </c>
      <c r="D2537" s="348" t="s">
        <v>27667</v>
      </c>
      <c r="E2537" s="372">
        <v>50.58</v>
      </c>
    </row>
    <row r="2538" spans="1:5" x14ac:dyDescent="0.2">
      <c r="A2538" s="348">
        <v>3743</v>
      </c>
      <c r="B2538" s="348" t="s">
        <v>35413</v>
      </c>
      <c r="C2538" s="348" t="s">
        <v>27676</v>
      </c>
      <c r="D2538" s="348" t="s">
        <v>27667</v>
      </c>
      <c r="E2538" s="372">
        <v>46.74</v>
      </c>
    </row>
    <row r="2539" spans="1:5" x14ac:dyDescent="0.2">
      <c r="A2539" s="348">
        <v>3744</v>
      </c>
      <c r="B2539" s="348" t="s">
        <v>35414</v>
      </c>
      <c r="C2539" s="348" t="s">
        <v>27676</v>
      </c>
      <c r="D2539" s="348" t="s">
        <v>27667</v>
      </c>
      <c r="E2539" s="372">
        <v>51.45</v>
      </c>
    </row>
    <row r="2540" spans="1:5" x14ac:dyDescent="0.2">
      <c r="A2540" s="348">
        <v>3739</v>
      </c>
      <c r="B2540" s="348" t="s">
        <v>35415</v>
      </c>
      <c r="C2540" s="348" t="s">
        <v>27676</v>
      </c>
      <c r="D2540" s="348" t="s">
        <v>27667</v>
      </c>
      <c r="E2540" s="372">
        <v>54.06</v>
      </c>
    </row>
    <row r="2541" spans="1:5" x14ac:dyDescent="0.2">
      <c r="A2541" s="348">
        <v>3737</v>
      </c>
      <c r="B2541" s="348" t="s">
        <v>35416</v>
      </c>
      <c r="C2541" s="348" t="s">
        <v>27676</v>
      </c>
      <c r="D2541" s="348" t="s">
        <v>27667</v>
      </c>
      <c r="E2541" s="372">
        <v>56.68</v>
      </c>
    </row>
    <row r="2542" spans="1:5" x14ac:dyDescent="0.2">
      <c r="A2542" s="348">
        <v>3738</v>
      </c>
      <c r="B2542" s="348" t="s">
        <v>35417</v>
      </c>
      <c r="C2542" s="348" t="s">
        <v>27676</v>
      </c>
      <c r="D2542" s="348" t="s">
        <v>27667</v>
      </c>
      <c r="E2542" s="372">
        <v>65.400000000000006</v>
      </c>
    </row>
    <row r="2543" spans="1:5" x14ac:dyDescent="0.2">
      <c r="A2543" s="348">
        <v>3747</v>
      </c>
      <c r="B2543" s="348" t="s">
        <v>35418</v>
      </c>
      <c r="C2543" s="348" t="s">
        <v>27676</v>
      </c>
      <c r="D2543" s="348" t="s">
        <v>27667</v>
      </c>
      <c r="E2543" s="372">
        <v>51.45</v>
      </c>
    </row>
    <row r="2544" spans="1:5" x14ac:dyDescent="0.2">
      <c r="A2544" s="348">
        <v>11649</v>
      </c>
      <c r="B2544" s="348" t="s">
        <v>35419</v>
      </c>
      <c r="C2544" s="348" t="s">
        <v>27666</v>
      </c>
      <c r="D2544" s="348" t="s">
        <v>27667</v>
      </c>
      <c r="E2544" s="372">
        <v>373.25</v>
      </c>
    </row>
    <row r="2545" spans="1:5" x14ac:dyDescent="0.2">
      <c r="A2545" s="348">
        <v>11650</v>
      </c>
      <c r="B2545" s="348" t="s">
        <v>35420</v>
      </c>
      <c r="C2545" s="348" t="s">
        <v>27666</v>
      </c>
      <c r="D2545" s="348" t="s">
        <v>27667</v>
      </c>
      <c r="E2545" s="372">
        <v>636.19000000000005</v>
      </c>
    </row>
    <row r="2546" spans="1:5" x14ac:dyDescent="0.2">
      <c r="A2546" s="348">
        <v>3742</v>
      </c>
      <c r="B2546" s="348" t="s">
        <v>35421</v>
      </c>
      <c r="C2546" s="348" t="s">
        <v>27676</v>
      </c>
      <c r="D2546" s="348" t="s">
        <v>27667</v>
      </c>
      <c r="E2546" s="372">
        <v>67.84</v>
      </c>
    </row>
    <row r="2547" spans="1:5" x14ac:dyDescent="0.2">
      <c r="A2547" s="348">
        <v>3746</v>
      </c>
      <c r="B2547" s="348" t="s">
        <v>35422</v>
      </c>
      <c r="C2547" s="348" t="s">
        <v>27676</v>
      </c>
      <c r="D2547" s="348" t="s">
        <v>27667</v>
      </c>
      <c r="E2547" s="372">
        <v>79.22</v>
      </c>
    </row>
    <row r="2548" spans="1:5" x14ac:dyDescent="0.2">
      <c r="A2548" s="348">
        <v>21106</v>
      </c>
      <c r="B2548" s="348" t="s">
        <v>35423</v>
      </c>
      <c r="C2548" s="348" t="s">
        <v>27671</v>
      </c>
      <c r="D2548" s="348" t="s">
        <v>27668</v>
      </c>
      <c r="E2548" s="372">
        <v>34.590000000000003</v>
      </c>
    </row>
    <row r="2549" spans="1:5" x14ac:dyDescent="0.2">
      <c r="A2549" s="348">
        <v>39377</v>
      </c>
      <c r="B2549" s="348" t="s">
        <v>35424</v>
      </c>
      <c r="C2549" s="348" t="s">
        <v>27666</v>
      </c>
      <c r="D2549" s="348" t="s">
        <v>27668</v>
      </c>
      <c r="E2549" s="372">
        <v>203.22</v>
      </c>
    </row>
    <row r="2550" spans="1:5" x14ac:dyDescent="0.2">
      <c r="A2550" s="348">
        <v>38191</v>
      </c>
      <c r="B2550" s="348" t="s">
        <v>35425</v>
      </c>
      <c r="C2550" s="348" t="s">
        <v>27666</v>
      </c>
      <c r="D2550" s="348" t="s">
        <v>27668</v>
      </c>
      <c r="E2550" s="372">
        <v>15.13</v>
      </c>
    </row>
    <row r="2551" spans="1:5" x14ac:dyDescent="0.2">
      <c r="A2551" s="348">
        <v>39381</v>
      </c>
      <c r="B2551" s="348" t="s">
        <v>35426</v>
      </c>
      <c r="C2551" s="348" t="s">
        <v>27666</v>
      </c>
      <c r="D2551" s="348" t="s">
        <v>27668</v>
      </c>
      <c r="E2551" s="372">
        <v>14.11</v>
      </c>
    </row>
    <row r="2552" spans="1:5" x14ac:dyDescent="0.2">
      <c r="A2552" s="348">
        <v>38780</v>
      </c>
      <c r="B2552" s="348" t="s">
        <v>35427</v>
      </c>
      <c r="C2552" s="348" t="s">
        <v>27666</v>
      </c>
      <c r="D2552" s="348" t="s">
        <v>27668</v>
      </c>
      <c r="E2552" s="372">
        <v>17.260000000000002</v>
      </c>
    </row>
    <row r="2553" spans="1:5" x14ac:dyDescent="0.2">
      <c r="A2553" s="348">
        <v>38781</v>
      </c>
      <c r="B2553" s="348" t="s">
        <v>35428</v>
      </c>
      <c r="C2553" s="348" t="s">
        <v>27666</v>
      </c>
      <c r="D2553" s="348" t="s">
        <v>27668</v>
      </c>
      <c r="E2553" s="372">
        <v>58.29</v>
      </c>
    </row>
    <row r="2554" spans="1:5" x14ac:dyDescent="0.2">
      <c r="A2554" s="348">
        <v>38192</v>
      </c>
      <c r="B2554" s="348" t="s">
        <v>35429</v>
      </c>
      <c r="C2554" s="348" t="s">
        <v>27666</v>
      </c>
      <c r="D2554" s="348" t="s">
        <v>27668</v>
      </c>
      <c r="E2554" s="372">
        <v>105.47</v>
      </c>
    </row>
    <row r="2555" spans="1:5" x14ac:dyDescent="0.2">
      <c r="A2555" s="348">
        <v>3753</v>
      </c>
      <c r="B2555" s="348" t="s">
        <v>35430</v>
      </c>
      <c r="C2555" s="348" t="s">
        <v>27666</v>
      </c>
      <c r="D2555" s="348" t="s">
        <v>27668</v>
      </c>
      <c r="E2555" s="372">
        <v>9.23</v>
      </c>
    </row>
    <row r="2556" spans="1:5" x14ac:dyDescent="0.2">
      <c r="A2556" s="348">
        <v>38782</v>
      </c>
      <c r="B2556" s="348" t="s">
        <v>35431</v>
      </c>
      <c r="C2556" s="348" t="s">
        <v>27666</v>
      </c>
      <c r="D2556" s="348" t="s">
        <v>27668</v>
      </c>
      <c r="E2556" s="372">
        <v>12.02</v>
      </c>
    </row>
    <row r="2557" spans="1:5" x14ac:dyDescent="0.2">
      <c r="A2557" s="348">
        <v>38778</v>
      </c>
      <c r="B2557" s="348" t="s">
        <v>35432</v>
      </c>
      <c r="C2557" s="348" t="s">
        <v>27666</v>
      </c>
      <c r="D2557" s="348" t="s">
        <v>27668</v>
      </c>
      <c r="E2557" s="372">
        <v>9.02</v>
      </c>
    </row>
    <row r="2558" spans="1:5" x14ac:dyDescent="0.2">
      <c r="A2558" s="348">
        <v>38779</v>
      </c>
      <c r="B2558" s="348" t="s">
        <v>35433</v>
      </c>
      <c r="C2558" s="348" t="s">
        <v>27666</v>
      </c>
      <c r="D2558" s="348" t="s">
        <v>27668</v>
      </c>
      <c r="E2558" s="372">
        <v>9.56</v>
      </c>
    </row>
    <row r="2559" spans="1:5" x14ac:dyDescent="0.2">
      <c r="A2559" s="348">
        <v>39388</v>
      </c>
      <c r="B2559" s="348" t="s">
        <v>35434</v>
      </c>
      <c r="C2559" s="348" t="s">
        <v>27666</v>
      </c>
      <c r="D2559" s="348" t="s">
        <v>27667</v>
      </c>
      <c r="E2559" s="372">
        <v>8.9499999999999993</v>
      </c>
    </row>
    <row r="2560" spans="1:5" x14ac:dyDescent="0.2">
      <c r="A2560" s="348">
        <v>39387</v>
      </c>
      <c r="B2560" s="348" t="s">
        <v>35435</v>
      </c>
      <c r="C2560" s="348" t="s">
        <v>27666</v>
      </c>
      <c r="D2560" s="348" t="s">
        <v>27667</v>
      </c>
      <c r="E2560" s="372">
        <v>13.96</v>
      </c>
    </row>
    <row r="2561" spans="1:5" x14ac:dyDescent="0.2">
      <c r="A2561" s="348">
        <v>39386</v>
      </c>
      <c r="B2561" s="348" t="s">
        <v>35436</v>
      </c>
      <c r="C2561" s="348" t="s">
        <v>27666</v>
      </c>
      <c r="D2561" s="348" t="s">
        <v>27667</v>
      </c>
      <c r="E2561" s="372">
        <v>9.73</v>
      </c>
    </row>
    <row r="2562" spans="1:5" x14ac:dyDescent="0.2">
      <c r="A2562" s="348">
        <v>38194</v>
      </c>
      <c r="B2562" s="348" t="s">
        <v>35437</v>
      </c>
      <c r="C2562" s="348" t="s">
        <v>27666</v>
      </c>
      <c r="D2562" s="348" t="s">
        <v>27669</v>
      </c>
      <c r="E2562" s="372">
        <v>7.28</v>
      </c>
    </row>
    <row r="2563" spans="1:5" x14ac:dyDescent="0.2">
      <c r="A2563" s="348">
        <v>38193</v>
      </c>
      <c r="B2563" s="348" t="s">
        <v>35438</v>
      </c>
      <c r="C2563" s="348" t="s">
        <v>27666</v>
      </c>
      <c r="D2563" s="348" t="s">
        <v>27667</v>
      </c>
      <c r="E2563" s="372">
        <v>6.32</v>
      </c>
    </row>
    <row r="2564" spans="1:5" x14ac:dyDescent="0.2">
      <c r="A2564" s="348">
        <v>12216</v>
      </c>
      <c r="B2564" s="348" t="s">
        <v>35439</v>
      </c>
      <c r="C2564" s="348" t="s">
        <v>27666</v>
      </c>
      <c r="D2564" s="348" t="s">
        <v>27668</v>
      </c>
      <c r="E2564" s="372">
        <v>52.74</v>
      </c>
    </row>
    <row r="2565" spans="1:5" x14ac:dyDescent="0.2">
      <c r="A2565" s="348">
        <v>3757</v>
      </c>
      <c r="B2565" s="348" t="s">
        <v>35440</v>
      </c>
      <c r="C2565" s="348" t="s">
        <v>27666</v>
      </c>
      <c r="D2565" s="348" t="s">
        <v>27668</v>
      </c>
      <c r="E2565" s="372">
        <v>60.99</v>
      </c>
    </row>
    <row r="2566" spans="1:5" x14ac:dyDescent="0.2">
      <c r="A2566" s="348">
        <v>3758</v>
      </c>
      <c r="B2566" s="348" t="s">
        <v>35441</v>
      </c>
      <c r="C2566" s="348" t="s">
        <v>27666</v>
      </c>
      <c r="D2566" s="348" t="s">
        <v>27668</v>
      </c>
      <c r="E2566" s="372">
        <v>71.11</v>
      </c>
    </row>
    <row r="2567" spans="1:5" x14ac:dyDescent="0.2">
      <c r="A2567" s="348">
        <v>12214</v>
      </c>
      <c r="B2567" s="348" t="s">
        <v>35442</v>
      </c>
      <c r="C2567" s="348" t="s">
        <v>27666</v>
      </c>
      <c r="D2567" s="348" t="s">
        <v>27668</v>
      </c>
      <c r="E2567" s="372">
        <v>24.35</v>
      </c>
    </row>
    <row r="2568" spans="1:5" x14ac:dyDescent="0.2">
      <c r="A2568" s="348">
        <v>3749</v>
      </c>
      <c r="B2568" s="348" t="s">
        <v>35443</v>
      </c>
      <c r="C2568" s="348" t="s">
        <v>27666</v>
      </c>
      <c r="D2568" s="348" t="s">
        <v>27668</v>
      </c>
      <c r="E2568" s="372">
        <v>43.4</v>
      </c>
    </row>
    <row r="2569" spans="1:5" x14ac:dyDescent="0.2">
      <c r="A2569" s="348">
        <v>3751</v>
      </c>
      <c r="B2569" s="348" t="s">
        <v>35444</v>
      </c>
      <c r="C2569" s="348" t="s">
        <v>27666</v>
      </c>
      <c r="D2569" s="348" t="s">
        <v>27668</v>
      </c>
      <c r="E2569" s="372">
        <v>59.23</v>
      </c>
    </row>
    <row r="2570" spans="1:5" x14ac:dyDescent="0.2">
      <c r="A2570" s="348">
        <v>39376</v>
      </c>
      <c r="B2570" s="348" t="s">
        <v>35445</v>
      </c>
      <c r="C2570" s="348" t="s">
        <v>27666</v>
      </c>
      <c r="D2570" s="348" t="s">
        <v>27668</v>
      </c>
      <c r="E2570" s="372">
        <v>49.93</v>
      </c>
    </row>
    <row r="2571" spans="1:5" x14ac:dyDescent="0.2">
      <c r="A2571" s="348">
        <v>3752</v>
      </c>
      <c r="B2571" s="348" t="s">
        <v>35446</v>
      </c>
      <c r="C2571" s="348" t="s">
        <v>27666</v>
      </c>
      <c r="D2571" s="348" t="s">
        <v>27668</v>
      </c>
      <c r="E2571" s="372">
        <v>97.7</v>
      </c>
    </row>
    <row r="2572" spans="1:5" x14ac:dyDescent="0.2">
      <c r="A2572" s="348">
        <v>746</v>
      </c>
      <c r="B2572" s="348" t="s">
        <v>35447</v>
      </c>
      <c r="C2572" s="348" t="s">
        <v>27666</v>
      </c>
      <c r="D2572" s="348" t="s">
        <v>27669</v>
      </c>
      <c r="E2572" s="373">
        <v>2357.4</v>
      </c>
    </row>
    <row r="2573" spans="1:5" x14ac:dyDescent="0.2">
      <c r="A2573" s="348">
        <v>20269</v>
      </c>
      <c r="B2573" s="348" t="s">
        <v>35448</v>
      </c>
      <c r="C2573" s="348" t="s">
        <v>27666</v>
      </c>
      <c r="D2573" s="348" t="s">
        <v>27667</v>
      </c>
      <c r="E2573" s="372">
        <v>95.28</v>
      </c>
    </row>
    <row r="2574" spans="1:5" x14ac:dyDescent="0.2">
      <c r="A2574" s="348">
        <v>20270</v>
      </c>
      <c r="B2574" s="348" t="s">
        <v>35449</v>
      </c>
      <c r="C2574" s="348" t="s">
        <v>27666</v>
      </c>
      <c r="D2574" s="348" t="s">
        <v>27667</v>
      </c>
      <c r="E2574" s="372">
        <v>105.28</v>
      </c>
    </row>
    <row r="2575" spans="1:5" x14ac:dyDescent="0.2">
      <c r="A2575" s="348">
        <v>11696</v>
      </c>
      <c r="B2575" s="348" t="s">
        <v>35450</v>
      </c>
      <c r="C2575" s="348" t="s">
        <v>27666</v>
      </c>
      <c r="D2575" s="348" t="s">
        <v>27667</v>
      </c>
      <c r="E2575" s="372">
        <v>168.53</v>
      </c>
    </row>
    <row r="2576" spans="1:5" x14ac:dyDescent="0.2">
      <c r="A2576" s="348">
        <v>10427</v>
      </c>
      <c r="B2576" s="348" t="s">
        <v>35451</v>
      </c>
      <c r="C2576" s="348" t="s">
        <v>27666</v>
      </c>
      <c r="D2576" s="348" t="s">
        <v>27667</v>
      </c>
      <c r="E2576" s="372">
        <v>471.63</v>
      </c>
    </row>
    <row r="2577" spans="1:5" x14ac:dyDescent="0.2">
      <c r="A2577" s="348">
        <v>10428</v>
      </c>
      <c r="B2577" s="348" t="s">
        <v>35452</v>
      </c>
      <c r="C2577" s="348" t="s">
        <v>27666</v>
      </c>
      <c r="D2577" s="348" t="s">
        <v>27667</v>
      </c>
      <c r="E2577" s="372">
        <v>485.92</v>
      </c>
    </row>
    <row r="2578" spans="1:5" x14ac:dyDescent="0.2">
      <c r="A2578" s="348">
        <v>36521</v>
      </c>
      <c r="B2578" s="348" t="s">
        <v>35453</v>
      </c>
      <c r="C2578" s="348" t="s">
        <v>27666</v>
      </c>
      <c r="D2578" s="348" t="s">
        <v>27667</v>
      </c>
      <c r="E2578" s="372">
        <v>151.61000000000001</v>
      </c>
    </row>
    <row r="2579" spans="1:5" x14ac:dyDescent="0.2">
      <c r="A2579" s="348">
        <v>36794</v>
      </c>
      <c r="B2579" s="348" t="s">
        <v>35454</v>
      </c>
      <c r="C2579" s="348" t="s">
        <v>27666</v>
      </c>
      <c r="D2579" s="348" t="s">
        <v>27667</v>
      </c>
      <c r="E2579" s="372">
        <v>161.41</v>
      </c>
    </row>
    <row r="2580" spans="1:5" x14ac:dyDescent="0.2">
      <c r="A2580" s="348">
        <v>10426</v>
      </c>
      <c r="B2580" s="348" t="s">
        <v>35455</v>
      </c>
      <c r="C2580" s="348" t="s">
        <v>27666</v>
      </c>
      <c r="D2580" s="348" t="s">
        <v>27667</v>
      </c>
      <c r="E2580" s="372">
        <v>180.74</v>
      </c>
    </row>
    <row r="2581" spans="1:5" x14ac:dyDescent="0.2">
      <c r="A2581" s="348">
        <v>10425</v>
      </c>
      <c r="B2581" s="348" t="s">
        <v>35456</v>
      </c>
      <c r="C2581" s="348" t="s">
        <v>27666</v>
      </c>
      <c r="D2581" s="348" t="s">
        <v>27667</v>
      </c>
      <c r="E2581" s="372">
        <v>91.69</v>
      </c>
    </row>
    <row r="2582" spans="1:5" x14ac:dyDescent="0.2">
      <c r="A2582" s="348">
        <v>10431</v>
      </c>
      <c r="B2582" s="348" t="s">
        <v>35457</v>
      </c>
      <c r="C2582" s="348" t="s">
        <v>27666</v>
      </c>
      <c r="D2582" s="348" t="s">
        <v>27667</v>
      </c>
      <c r="E2582" s="372">
        <v>313.92</v>
      </c>
    </row>
    <row r="2583" spans="1:5" x14ac:dyDescent="0.2">
      <c r="A2583" s="348">
        <v>10429</v>
      </c>
      <c r="B2583" s="348" t="s">
        <v>35458</v>
      </c>
      <c r="C2583" s="348" t="s">
        <v>27666</v>
      </c>
      <c r="D2583" s="348" t="s">
        <v>27667</v>
      </c>
      <c r="E2583" s="372">
        <v>154.86000000000001</v>
      </c>
    </row>
    <row r="2584" spans="1:5" x14ac:dyDescent="0.2">
      <c r="A2584" s="348">
        <v>2354</v>
      </c>
      <c r="B2584" s="348" t="s">
        <v>35459</v>
      </c>
      <c r="C2584" s="348" t="s">
        <v>27674</v>
      </c>
      <c r="D2584" s="348" t="s">
        <v>27667</v>
      </c>
      <c r="E2584" s="372">
        <v>20.68</v>
      </c>
    </row>
    <row r="2585" spans="1:5" x14ac:dyDescent="0.2">
      <c r="A2585" s="348">
        <v>40932</v>
      </c>
      <c r="B2585" s="348" t="s">
        <v>35460</v>
      </c>
      <c r="C2585" s="348" t="s">
        <v>27675</v>
      </c>
      <c r="D2585" s="348" t="s">
        <v>27667</v>
      </c>
      <c r="E2585" s="373">
        <v>3630.65</v>
      </c>
    </row>
    <row r="2586" spans="1:5" x14ac:dyDescent="0.2">
      <c r="A2586" s="348">
        <v>10853</v>
      </c>
      <c r="B2586" s="348" t="s">
        <v>35461</v>
      </c>
      <c r="C2586" s="348" t="s">
        <v>27666</v>
      </c>
      <c r="D2586" s="348" t="s">
        <v>27667</v>
      </c>
      <c r="E2586" s="372">
        <v>109.93</v>
      </c>
    </row>
    <row r="2587" spans="1:5" x14ac:dyDescent="0.2">
      <c r="A2587" s="348">
        <v>5093</v>
      </c>
      <c r="B2587" s="348" t="s">
        <v>35462</v>
      </c>
      <c r="C2587" s="348" t="s">
        <v>27677</v>
      </c>
      <c r="D2587" s="348" t="s">
        <v>27667</v>
      </c>
      <c r="E2587" s="372">
        <v>16.899999999999999</v>
      </c>
    </row>
    <row r="2588" spans="1:5" x14ac:dyDescent="0.2">
      <c r="A2588" s="348">
        <v>44331</v>
      </c>
      <c r="B2588" s="348" t="s">
        <v>35463</v>
      </c>
      <c r="C2588" s="348" t="s">
        <v>27672</v>
      </c>
      <c r="D2588" s="348" t="s">
        <v>27667</v>
      </c>
      <c r="E2588" s="372">
        <v>49.27</v>
      </c>
    </row>
    <row r="2589" spans="1:5" x14ac:dyDescent="0.2">
      <c r="A2589" s="348">
        <v>37768</v>
      </c>
      <c r="B2589" s="348" t="s">
        <v>35464</v>
      </c>
      <c r="C2589" s="348" t="s">
        <v>27666</v>
      </c>
      <c r="D2589" s="348" t="s">
        <v>27668</v>
      </c>
      <c r="E2589" s="373">
        <v>235000</v>
      </c>
    </row>
    <row r="2590" spans="1:5" x14ac:dyDescent="0.2">
      <c r="A2590" s="348">
        <v>37773</v>
      </c>
      <c r="B2590" s="348" t="s">
        <v>35465</v>
      </c>
      <c r="C2590" s="348" t="s">
        <v>27666</v>
      </c>
      <c r="D2590" s="348" t="s">
        <v>27668</v>
      </c>
      <c r="E2590" s="373">
        <v>199554.62</v>
      </c>
    </row>
    <row r="2591" spans="1:5" x14ac:dyDescent="0.2">
      <c r="A2591" s="348">
        <v>37769</v>
      </c>
      <c r="B2591" s="348" t="s">
        <v>35466</v>
      </c>
      <c r="C2591" s="348" t="s">
        <v>27666</v>
      </c>
      <c r="D2591" s="348" t="s">
        <v>27668</v>
      </c>
      <c r="E2591" s="373">
        <v>334079.57</v>
      </c>
    </row>
    <row r="2592" spans="1:5" x14ac:dyDescent="0.2">
      <c r="A2592" s="348">
        <v>37770</v>
      </c>
      <c r="B2592" s="348" t="s">
        <v>35467</v>
      </c>
      <c r="C2592" s="348" t="s">
        <v>27666</v>
      </c>
      <c r="D2592" s="348" t="s">
        <v>27668</v>
      </c>
      <c r="E2592" s="373">
        <v>566986.32999999996</v>
      </c>
    </row>
    <row r="2593" spans="1:5" x14ac:dyDescent="0.2">
      <c r="A2593" s="348">
        <v>38382</v>
      </c>
      <c r="B2593" s="348" t="s">
        <v>35468</v>
      </c>
      <c r="C2593" s="348" t="s">
        <v>27666</v>
      </c>
      <c r="D2593" s="348" t="s">
        <v>27667</v>
      </c>
      <c r="E2593" s="372">
        <v>12.67</v>
      </c>
    </row>
    <row r="2594" spans="1:5" x14ac:dyDescent="0.2">
      <c r="A2594" s="348">
        <v>38383</v>
      </c>
      <c r="B2594" s="348" t="s">
        <v>786</v>
      </c>
      <c r="C2594" s="348" t="s">
        <v>27666</v>
      </c>
      <c r="D2594" s="348" t="s">
        <v>27667</v>
      </c>
      <c r="E2594" s="372">
        <v>2.37</v>
      </c>
    </row>
    <row r="2595" spans="1:5" x14ac:dyDescent="0.2">
      <c r="A2595" s="348">
        <v>3768</v>
      </c>
      <c r="B2595" s="348" t="s">
        <v>35469</v>
      </c>
      <c r="C2595" s="348" t="s">
        <v>27666</v>
      </c>
      <c r="D2595" s="348" t="s">
        <v>27667</v>
      </c>
      <c r="E2595" s="372">
        <v>4.9800000000000004</v>
      </c>
    </row>
    <row r="2596" spans="1:5" x14ac:dyDescent="0.2">
      <c r="A2596" s="348">
        <v>3767</v>
      </c>
      <c r="B2596" s="348" t="s">
        <v>35470</v>
      </c>
      <c r="C2596" s="348" t="s">
        <v>27666</v>
      </c>
      <c r="D2596" s="348" t="s">
        <v>27667</v>
      </c>
      <c r="E2596" s="372">
        <v>1.66</v>
      </c>
    </row>
    <row r="2597" spans="1:5" x14ac:dyDescent="0.2">
      <c r="A2597" s="348">
        <v>13192</v>
      </c>
      <c r="B2597" s="348" t="s">
        <v>35471</v>
      </c>
      <c r="C2597" s="348" t="s">
        <v>27666</v>
      </c>
      <c r="D2597" s="348" t="s">
        <v>27668</v>
      </c>
      <c r="E2597" s="373">
        <v>5142.63</v>
      </c>
    </row>
    <row r="2598" spans="1:5" x14ac:dyDescent="0.2">
      <c r="A2598" s="348">
        <v>38413</v>
      </c>
      <c r="B2598" s="348" t="s">
        <v>35472</v>
      </c>
      <c r="C2598" s="348" t="s">
        <v>27666</v>
      </c>
      <c r="D2598" s="348" t="s">
        <v>27668</v>
      </c>
      <c r="E2598" s="372">
        <v>850.51</v>
      </c>
    </row>
    <row r="2599" spans="1:5" x14ac:dyDescent="0.2">
      <c r="A2599" s="348">
        <v>42440</v>
      </c>
      <c r="B2599" s="348" t="s">
        <v>35473</v>
      </c>
      <c r="C2599" s="348" t="s">
        <v>27666</v>
      </c>
      <c r="D2599" s="348" t="s">
        <v>27668</v>
      </c>
      <c r="E2599" s="373">
        <v>1235.9100000000001</v>
      </c>
    </row>
    <row r="2600" spans="1:5" x14ac:dyDescent="0.2">
      <c r="A2600" s="348">
        <v>20193</v>
      </c>
      <c r="B2600" s="348" t="s">
        <v>35474</v>
      </c>
      <c r="C2600" s="348" t="s">
        <v>27685</v>
      </c>
      <c r="D2600" s="348" t="s">
        <v>27667</v>
      </c>
      <c r="E2600" s="372">
        <v>19.5</v>
      </c>
    </row>
    <row r="2601" spans="1:5" x14ac:dyDescent="0.2">
      <c r="A2601" s="348">
        <v>10527</v>
      </c>
      <c r="B2601" s="348" t="s">
        <v>35475</v>
      </c>
      <c r="C2601" s="348" t="s">
        <v>27686</v>
      </c>
      <c r="D2601" s="348" t="s">
        <v>27669</v>
      </c>
      <c r="E2601" s="372">
        <v>26</v>
      </c>
    </row>
    <row r="2602" spans="1:5" x14ac:dyDescent="0.2">
      <c r="A2602" s="348">
        <v>41805</v>
      </c>
      <c r="B2602" s="348" t="s">
        <v>35476</v>
      </c>
      <c r="C2602" s="348" t="s">
        <v>27675</v>
      </c>
      <c r="D2602" s="348" t="s">
        <v>27667</v>
      </c>
      <c r="E2602" s="372">
        <v>747.5</v>
      </c>
    </row>
    <row r="2603" spans="1:5" x14ac:dyDescent="0.2">
      <c r="A2603" s="348">
        <v>40271</v>
      </c>
      <c r="B2603" s="348" t="s">
        <v>35477</v>
      </c>
      <c r="C2603" s="348" t="s">
        <v>27687</v>
      </c>
      <c r="D2603" s="348" t="s">
        <v>27667</v>
      </c>
      <c r="E2603" s="372">
        <v>19.899999999999999</v>
      </c>
    </row>
    <row r="2604" spans="1:5" x14ac:dyDescent="0.2">
      <c r="A2604" s="348">
        <v>40287</v>
      </c>
      <c r="B2604" s="348" t="s">
        <v>35478</v>
      </c>
      <c r="C2604" s="348" t="s">
        <v>27675</v>
      </c>
      <c r="D2604" s="348" t="s">
        <v>27667</v>
      </c>
      <c r="E2604" s="372">
        <v>7.66</v>
      </c>
    </row>
    <row r="2605" spans="1:5" x14ac:dyDescent="0.2">
      <c r="A2605" s="348">
        <v>4084</v>
      </c>
      <c r="B2605" s="348" t="s">
        <v>35479</v>
      </c>
      <c r="C2605" s="348" t="s">
        <v>27674</v>
      </c>
      <c r="D2605" s="348" t="s">
        <v>27667</v>
      </c>
      <c r="E2605" s="372">
        <v>2.86</v>
      </c>
    </row>
    <row r="2606" spans="1:5" x14ac:dyDescent="0.2">
      <c r="A2606" s="348">
        <v>743</v>
      </c>
      <c r="B2606" s="348" t="s">
        <v>35480</v>
      </c>
      <c r="C2606" s="348" t="s">
        <v>27674</v>
      </c>
      <c r="D2606" s="348" t="s">
        <v>27669</v>
      </c>
      <c r="E2606" s="372">
        <v>2.86</v>
      </c>
    </row>
    <row r="2607" spans="1:5" x14ac:dyDescent="0.2">
      <c r="A2607" s="348">
        <v>40293</v>
      </c>
      <c r="B2607" s="348" t="s">
        <v>35481</v>
      </c>
      <c r="C2607" s="348" t="s">
        <v>27674</v>
      </c>
      <c r="D2607" s="348" t="s">
        <v>27667</v>
      </c>
      <c r="E2607" s="372">
        <v>3.43</v>
      </c>
    </row>
    <row r="2608" spans="1:5" x14ac:dyDescent="0.2">
      <c r="A2608" s="348">
        <v>40294</v>
      </c>
      <c r="B2608" s="348" t="s">
        <v>35482</v>
      </c>
      <c r="C2608" s="348" t="s">
        <v>27674</v>
      </c>
      <c r="D2608" s="348" t="s">
        <v>27667</v>
      </c>
      <c r="E2608" s="372">
        <v>2.86</v>
      </c>
    </row>
    <row r="2609" spans="1:5" x14ac:dyDescent="0.2">
      <c r="A2609" s="348">
        <v>4085</v>
      </c>
      <c r="B2609" s="348" t="s">
        <v>35483</v>
      </c>
      <c r="C2609" s="348" t="s">
        <v>27674</v>
      </c>
      <c r="D2609" s="348" t="s">
        <v>27667</v>
      </c>
      <c r="E2609" s="372">
        <v>4</v>
      </c>
    </row>
    <row r="2610" spans="1:5" x14ac:dyDescent="0.2">
      <c r="A2610" s="348">
        <v>10779</v>
      </c>
      <c r="B2610" s="348" t="s">
        <v>35484</v>
      </c>
      <c r="C2610" s="348" t="s">
        <v>27675</v>
      </c>
      <c r="D2610" s="348" t="s">
        <v>27667</v>
      </c>
      <c r="E2610" s="373">
        <v>1437.5</v>
      </c>
    </row>
    <row r="2611" spans="1:5" x14ac:dyDescent="0.2">
      <c r="A2611" s="348">
        <v>10777</v>
      </c>
      <c r="B2611" s="348" t="s">
        <v>35485</v>
      </c>
      <c r="C2611" s="348" t="s">
        <v>27675</v>
      </c>
      <c r="D2611" s="348" t="s">
        <v>27667</v>
      </c>
      <c r="E2611" s="373">
        <v>1305.72</v>
      </c>
    </row>
    <row r="2612" spans="1:5" x14ac:dyDescent="0.2">
      <c r="A2612" s="348">
        <v>10775</v>
      </c>
      <c r="B2612" s="348" t="s">
        <v>35486</v>
      </c>
      <c r="C2612" s="348" t="s">
        <v>27675</v>
      </c>
      <c r="D2612" s="348" t="s">
        <v>27669</v>
      </c>
      <c r="E2612" s="373">
        <v>1150</v>
      </c>
    </row>
    <row r="2613" spans="1:5" x14ac:dyDescent="0.2">
      <c r="A2613" s="348">
        <v>10776</v>
      </c>
      <c r="B2613" s="348" t="s">
        <v>35487</v>
      </c>
      <c r="C2613" s="348" t="s">
        <v>27675</v>
      </c>
      <c r="D2613" s="348" t="s">
        <v>27667</v>
      </c>
      <c r="E2613" s="372">
        <v>898.43</v>
      </c>
    </row>
    <row r="2614" spans="1:5" x14ac:dyDescent="0.2">
      <c r="A2614" s="348">
        <v>10778</v>
      </c>
      <c r="B2614" s="348" t="s">
        <v>35488</v>
      </c>
      <c r="C2614" s="348" t="s">
        <v>27675</v>
      </c>
      <c r="D2614" s="348" t="s">
        <v>27667</v>
      </c>
      <c r="E2614" s="373">
        <v>1437.5</v>
      </c>
    </row>
    <row r="2615" spans="1:5" x14ac:dyDescent="0.2">
      <c r="A2615" s="348">
        <v>40339</v>
      </c>
      <c r="B2615" s="348" t="s">
        <v>35489</v>
      </c>
      <c r="C2615" s="348" t="s">
        <v>27687</v>
      </c>
      <c r="D2615" s="348" t="s">
        <v>27667</v>
      </c>
      <c r="E2615" s="372">
        <v>6.98</v>
      </c>
    </row>
    <row r="2616" spans="1:5" x14ac:dyDescent="0.2">
      <c r="A2616" s="348">
        <v>10749</v>
      </c>
      <c r="B2616" s="348" t="s">
        <v>35490</v>
      </c>
      <c r="C2616" s="348" t="s">
        <v>27687</v>
      </c>
      <c r="D2616" s="348" t="s">
        <v>27667</v>
      </c>
      <c r="E2616" s="372">
        <v>23.07</v>
      </c>
    </row>
    <row r="2617" spans="1:5" x14ac:dyDescent="0.2">
      <c r="A2617" s="348">
        <v>40290</v>
      </c>
      <c r="B2617" s="348" t="s">
        <v>35491</v>
      </c>
      <c r="C2617" s="348" t="s">
        <v>27687</v>
      </c>
      <c r="D2617" s="348" t="s">
        <v>27667</v>
      </c>
      <c r="E2617" s="372">
        <v>12.48</v>
      </c>
    </row>
    <row r="2618" spans="1:5" x14ac:dyDescent="0.2">
      <c r="A2618" s="348">
        <v>3346</v>
      </c>
      <c r="B2618" s="348" t="s">
        <v>35492</v>
      </c>
      <c r="C2618" s="348" t="s">
        <v>27674</v>
      </c>
      <c r="D2618" s="348" t="s">
        <v>27668</v>
      </c>
      <c r="E2618" s="372">
        <v>20.25</v>
      </c>
    </row>
    <row r="2619" spans="1:5" x14ac:dyDescent="0.2">
      <c r="A2619" s="348">
        <v>3348</v>
      </c>
      <c r="B2619" s="348" t="s">
        <v>35493</v>
      </c>
      <c r="C2619" s="348" t="s">
        <v>27674</v>
      </c>
      <c r="D2619" s="348" t="s">
        <v>27668</v>
      </c>
      <c r="E2619" s="372">
        <v>24.22</v>
      </c>
    </row>
    <row r="2620" spans="1:5" x14ac:dyDescent="0.2">
      <c r="A2620" s="348">
        <v>39833</v>
      </c>
      <c r="B2620" s="348" t="s">
        <v>35494</v>
      </c>
      <c r="C2620" s="348" t="s">
        <v>27674</v>
      </c>
      <c r="D2620" s="348" t="s">
        <v>27668</v>
      </c>
      <c r="E2620" s="372">
        <v>33.18</v>
      </c>
    </row>
    <row r="2621" spans="1:5" x14ac:dyDescent="0.2">
      <c r="A2621" s="348">
        <v>7252</v>
      </c>
      <c r="B2621" s="348" t="s">
        <v>35495</v>
      </c>
      <c r="C2621" s="348" t="s">
        <v>27674</v>
      </c>
      <c r="D2621" s="348" t="s">
        <v>27668</v>
      </c>
      <c r="E2621" s="372">
        <v>2.25</v>
      </c>
    </row>
    <row r="2622" spans="1:5" x14ac:dyDescent="0.2">
      <c r="A2622" s="348">
        <v>7247</v>
      </c>
      <c r="B2622" s="348" t="s">
        <v>35496</v>
      </c>
      <c r="C2622" s="348" t="s">
        <v>27674</v>
      </c>
      <c r="D2622" s="348" t="s">
        <v>27668</v>
      </c>
      <c r="E2622" s="372">
        <v>2.25</v>
      </c>
    </row>
    <row r="2623" spans="1:5" x14ac:dyDescent="0.2">
      <c r="A2623" s="348">
        <v>40291</v>
      </c>
      <c r="B2623" s="348" t="s">
        <v>35497</v>
      </c>
      <c r="C2623" s="348" t="s">
        <v>27687</v>
      </c>
      <c r="D2623" s="348" t="s">
        <v>27667</v>
      </c>
      <c r="E2623" s="372">
        <v>650</v>
      </c>
    </row>
    <row r="2624" spans="1:5" x14ac:dyDescent="0.2">
      <c r="A2624" s="348">
        <v>40275</v>
      </c>
      <c r="B2624" s="348" t="s">
        <v>35498</v>
      </c>
      <c r="C2624" s="348" t="s">
        <v>27687</v>
      </c>
      <c r="D2624" s="348" t="s">
        <v>27667</v>
      </c>
      <c r="E2624" s="372">
        <v>20.8</v>
      </c>
    </row>
    <row r="2625" spans="1:5" x14ac:dyDescent="0.2">
      <c r="A2625" s="348">
        <v>42408</v>
      </c>
      <c r="B2625" s="348" t="s">
        <v>35499</v>
      </c>
      <c r="C2625" s="348" t="s">
        <v>27676</v>
      </c>
      <c r="D2625" s="348" t="s">
        <v>27667</v>
      </c>
      <c r="E2625" s="372">
        <v>1.81</v>
      </c>
    </row>
    <row r="2626" spans="1:5" x14ac:dyDescent="0.2">
      <c r="A2626" s="348">
        <v>3777</v>
      </c>
      <c r="B2626" s="348" t="s">
        <v>967</v>
      </c>
      <c r="C2626" s="348" t="s">
        <v>27676</v>
      </c>
      <c r="D2626" s="348" t="s">
        <v>27669</v>
      </c>
      <c r="E2626" s="372">
        <v>1.31</v>
      </c>
    </row>
    <row r="2627" spans="1:5" x14ac:dyDescent="0.2">
      <c r="A2627" s="348">
        <v>44699</v>
      </c>
      <c r="B2627" s="348" t="s">
        <v>35500</v>
      </c>
      <c r="C2627" s="348" t="s">
        <v>27671</v>
      </c>
      <c r="D2627" s="348" t="s">
        <v>27667</v>
      </c>
      <c r="E2627" s="372">
        <v>48.06</v>
      </c>
    </row>
    <row r="2628" spans="1:5" x14ac:dyDescent="0.2">
      <c r="A2628" s="348">
        <v>3798</v>
      </c>
      <c r="B2628" s="348" t="s">
        <v>35501</v>
      </c>
      <c r="C2628" s="348" t="s">
        <v>27666</v>
      </c>
      <c r="D2628" s="348" t="s">
        <v>27668</v>
      </c>
      <c r="E2628" s="372">
        <v>87.98</v>
      </c>
    </row>
    <row r="2629" spans="1:5" x14ac:dyDescent="0.2">
      <c r="A2629" s="348">
        <v>38769</v>
      </c>
      <c r="B2629" s="348" t="s">
        <v>35502</v>
      </c>
      <c r="C2629" s="348" t="s">
        <v>27666</v>
      </c>
      <c r="D2629" s="348" t="s">
        <v>27668</v>
      </c>
      <c r="E2629" s="372">
        <v>68.709999999999994</v>
      </c>
    </row>
    <row r="2630" spans="1:5" x14ac:dyDescent="0.2">
      <c r="A2630" s="348">
        <v>39510</v>
      </c>
      <c r="B2630" s="348" t="s">
        <v>1047</v>
      </c>
      <c r="C2630" s="348" t="s">
        <v>27666</v>
      </c>
      <c r="D2630" s="348" t="s">
        <v>27668</v>
      </c>
      <c r="E2630" s="372">
        <v>278.08</v>
      </c>
    </row>
    <row r="2631" spans="1:5" x14ac:dyDescent="0.2">
      <c r="A2631" s="348">
        <v>38776</v>
      </c>
      <c r="B2631" s="348" t="s">
        <v>35503</v>
      </c>
      <c r="C2631" s="348" t="s">
        <v>27666</v>
      </c>
      <c r="D2631" s="348" t="s">
        <v>27668</v>
      </c>
      <c r="E2631" s="372">
        <v>295.13</v>
      </c>
    </row>
    <row r="2632" spans="1:5" x14ac:dyDescent="0.2">
      <c r="A2632" s="348">
        <v>38774</v>
      </c>
      <c r="B2632" s="348" t="s">
        <v>35504</v>
      </c>
      <c r="C2632" s="348" t="s">
        <v>27666</v>
      </c>
      <c r="D2632" s="348" t="s">
        <v>27667</v>
      </c>
      <c r="E2632" s="372">
        <v>18.29</v>
      </c>
    </row>
    <row r="2633" spans="1:5" x14ac:dyDescent="0.2">
      <c r="A2633" s="348">
        <v>42247</v>
      </c>
      <c r="B2633" s="348" t="s">
        <v>1040</v>
      </c>
      <c r="C2633" s="348" t="s">
        <v>27666</v>
      </c>
      <c r="D2633" s="348" t="s">
        <v>27667</v>
      </c>
      <c r="E2633" s="372">
        <v>624.25</v>
      </c>
    </row>
    <row r="2634" spans="1:5" x14ac:dyDescent="0.2">
      <c r="A2634" s="348">
        <v>42248</v>
      </c>
      <c r="B2634" s="348" t="s">
        <v>35505</v>
      </c>
      <c r="C2634" s="348" t="s">
        <v>27666</v>
      </c>
      <c r="D2634" s="348" t="s">
        <v>27667</v>
      </c>
      <c r="E2634" s="372">
        <v>725.11</v>
      </c>
    </row>
    <row r="2635" spans="1:5" x14ac:dyDescent="0.2">
      <c r="A2635" s="348">
        <v>42249</v>
      </c>
      <c r="B2635" s="348" t="s">
        <v>35506</v>
      </c>
      <c r="C2635" s="348" t="s">
        <v>27666</v>
      </c>
      <c r="D2635" s="348" t="s">
        <v>27667</v>
      </c>
      <c r="E2635" s="373">
        <v>1201.26</v>
      </c>
    </row>
    <row r="2636" spans="1:5" x14ac:dyDescent="0.2">
      <c r="A2636" s="348">
        <v>42244</v>
      </c>
      <c r="B2636" s="348" t="s">
        <v>1042</v>
      </c>
      <c r="C2636" s="348" t="s">
        <v>27666</v>
      </c>
      <c r="D2636" s="348" t="s">
        <v>27667</v>
      </c>
      <c r="E2636" s="372">
        <v>187.6</v>
      </c>
    </row>
    <row r="2637" spans="1:5" x14ac:dyDescent="0.2">
      <c r="A2637" s="348">
        <v>42245</v>
      </c>
      <c r="B2637" s="348" t="s">
        <v>35507</v>
      </c>
      <c r="C2637" s="348" t="s">
        <v>27666</v>
      </c>
      <c r="D2637" s="348" t="s">
        <v>27667</v>
      </c>
      <c r="E2637" s="372">
        <v>346.18</v>
      </c>
    </row>
    <row r="2638" spans="1:5" x14ac:dyDescent="0.2">
      <c r="A2638" s="348">
        <v>42246</v>
      </c>
      <c r="B2638" s="348" t="s">
        <v>35508</v>
      </c>
      <c r="C2638" s="348" t="s">
        <v>27666</v>
      </c>
      <c r="D2638" s="348" t="s">
        <v>27667</v>
      </c>
      <c r="E2638" s="372">
        <v>383.2</v>
      </c>
    </row>
    <row r="2639" spans="1:5" x14ac:dyDescent="0.2">
      <c r="A2639" s="348">
        <v>42243</v>
      </c>
      <c r="B2639" s="348" t="s">
        <v>35509</v>
      </c>
      <c r="C2639" s="348" t="s">
        <v>27666</v>
      </c>
      <c r="D2639" s="348" t="s">
        <v>27667</v>
      </c>
      <c r="E2639" s="372">
        <v>462.07</v>
      </c>
    </row>
    <row r="2640" spans="1:5" x14ac:dyDescent="0.2">
      <c r="A2640" s="348">
        <v>38889</v>
      </c>
      <c r="B2640" s="348" t="s">
        <v>35510</v>
      </c>
      <c r="C2640" s="348" t="s">
        <v>27666</v>
      </c>
      <c r="D2640" s="348" t="s">
        <v>27668</v>
      </c>
      <c r="E2640" s="372">
        <v>52.66</v>
      </c>
    </row>
    <row r="2641" spans="1:5" x14ac:dyDescent="0.2">
      <c r="A2641" s="348">
        <v>38784</v>
      </c>
      <c r="B2641" s="348" t="s">
        <v>35511</v>
      </c>
      <c r="C2641" s="348" t="s">
        <v>27666</v>
      </c>
      <c r="D2641" s="348" t="s">
        <v>27668</v>
      </c>
      <c r="E2641" s="372">
        <v>70.45</v>
      </c>
    </row>
    <row r="2642" spans="1:5" x14ac:dyDescent="0.2">
      <c r="A2642" s="348">
        <v>3788</v>
      </c>
      <c r="B2642" s="348" t="s">
        <v>35512</v>
      </c>
      <c r="C2642" s="348" t="s">
        <v>27666</v>
      </c>
      <c r="D2642" s="348" t="s">
        <v>27668</v>
      </c>
      <c r="E2642" s="372">
        <v>73.42</v>
      </c>
    </row>
    <row r="2643" spans="1:5" x14ac:dyDescent="0.2">
      <c r="A2643" s="348">
        <v>12230</v>
      </c>
      <c r="B2643" s="348" t="s">
        <v>35513</v>
      </c>
      <c r="C2643" s="348" t="s">
        <v>27666</v>
      </c>
      <c r="D2643" s="348" t="s">
        <v>27668</v>
      </c>
      <c r="E2643" s="372">
        <v>18.88</v>
      </c>
    </row>
    <row r="2644" spans="1:5" x14ac:dyDescent="0.2">
      <c r="A2644" s="348">
        <v>3780</v>
      </c>
      <c r="B2644" s="348" t="s">
        <v>35514</v>
      </c>
      <c r="C2644" s="348" t="s">
        <v>27666</v>
      </c>
      <c r="D2644" s="348" t="s">
        <v>27668</v>
      </c>
      <c r="E2644" s="372">
        <v>108.33</v>
      </c>
    </row>
    <row r="2645" spans="1:5" x14ac:dyDescent="0.2">
      <c r="A2645" s="348">
        <v>12231</v>
      </c>
      <c r="B2645" s="348" t="s">
        <v>35515</v>
      </c>
      <c r="C2645" s="348" t="s">
        <v>27666</v>
      </c>
      <c r="D2645" s="348" t="s">
        <v>27668</v>
      </c>
      <c r="E2645" s="372">
        <v>31.41</v>
      </c>
    </row>
    <row r="2646" spans="1:5" x14ac:dyDescent="0.2">
      <c r="A2646" s="348">
        <v>3811</v>
      </c>
      <c r="B2646" s="348" t="s">
        <v>35516</v>
      </c>
      <c r="C2646" s="348" t="s">
        <v>27666</v>
      </c>
      <c r="D2646" s="348" t="s">
        <v>27668</v>
      </c>
      <c r="E2646" s="372">
        <v>101.75</v>
      </c>
    </row>
    <row r="2647" spans="1:5" x14ac:dyDescent="0.2">
      <c r="A2647" s="348">
        <v>12232</v>
      </c>
      <c r="B2647" s="348" t="s">
        <v>35517</v>
      </c>
      <c r="C2647" s="348" t="s">
        <v>27666</v>
      </c>
      <c r="D2647" s="348" t="s">
        <v>27668</v>
      </c>
      <c r="E2647" s="372">
        <v>32.9</v>
      </c>
    </row>
    <row r="2648" spans="1:5" x14ac:dyDescent="0.2">
      <c r="A2648" s="348">
        <v>3799</v>
      </c>
      <c r="B2648" s="348" t="s">
        <v>35518</v>
      </c>
      <c r="C2648" s="348" t="s">
        <v>27666</v>
      </c>
      <c r="D2648" s="348" t="s">
        <v>27668</v>
      </c>
      <c r="E2648" s="372">
        <v>143.91</v>
      </c>
    </row>
    <row r="2649" spans="1:5" x14ac:dyDescent="0.2">
      <c r="A2649" s="348">
        <v>12239</v>
      </c>
      <c r="B2649" s="348" t="s">
        <v>35519</v>
      </c>
      <c r="C2649" s="348" t="s">
        <v>27666</v>
      </c>
      <c r="D2649" s="348" t="s">
        <v>27668</v>
      </c>
      <c r="E2649" s="372">
        <v>43.08</v>
      </c>
    </row>
    <row r="2650" spans="1:5" x14ac:dyDescent="0.2">
      <c r="A2650" s="348">
        <v>38773</v>
      </c>
      <c r="B2650" s="348" t="s">
        <v>35520</v>
      </c>
      <c r="C2650" s="348" t="s">
        <v>27666</v>
      </c>
      <c r="D2650" s="348" t="s">
        <v>27668</v>
      </c>
      <c r="E2650" s="372">
        <v>6.91</v>
      </c>
    </row>
    <row r="2651" spans="1:5" x14ac:dyDescent="0.2">
      <c r="A2651" s="348">
        <v>12271</v>
      </c>
      <c r="B2651" s="348" t="s">
        <v>35521</v>
      </c>
      <c r="C2651" s="348" t="s">
        <v>27666</v>
      </c>
      <c r="D2651" s="348" t="s">
        <v>27668</v>
      </c>
      <c r="E2651" s="372">
        <v>385.31</v>
      </c>
    </row>
    <row r="2652" spans="1:5" x14ac:dyDescent="0.2">
      <c r="A2652" s="348">
        <v>13382</v>
      </c>
      <c r="B2652" s="348" t="s">
        <v>35522</v>
      </c>
      <c r="C2652" s="348" t="s">
        <v>27666</v>
      </c>
      <c r="D2652" s="348" t="s">
        <v>27668</v>
      </c>
      <c r="E2652" s="372">
        <v>410.58</v>
      </c>
    </row>
    <row r="2653" spans="1:5" x14ac:dyDescent="0.2">
      <c r="A2653" s="348">
        <v>38785</v>
      </c>
      <c r="B2653" s="348" t="s">
        <v>35523</v>
      </c>
      <c r="C2653" s="348" t="s">
        <v>27666</v>
      </c>
      <c r="D2653" s="348" t="s">
        <v>27668</v>
      </c>
      <c r="E2653" s="372">
        <v>182.42</v>
      </c>
    </row>
    <row r="2654" spans="1:5" x14ac:dyDescent="0.2">
      <c r="A2654" s="348">
        <v>38786</v>
      </c>
      <c r="B2654" s="348" t="s">
        <v>35524</v>
      </c>
      <c r="C2654" s="348" t="s">
        <v>27666</v>
      </c>
      <c r="D2654" s="348" t="s">
        <v>27668</v>
      </c>
      <c r="E2654" s="372">
        <v>224.7</v>
      </c>
    </row>
    <row r="2655" spans="1:5" x14ac:dyDescent="0.2">
      <c r="A2655" s="348">
        <v>39385</v>
      </c>
      <c r="B2655" s="348" t="s">
        <v>35525</v>
      </c>
      <c r="C2655" s="348" t="s">
        <v>27666</v>
      </c>
      <c r="D2655" s="348" t="s">
        <v>27667</v>
      </c>
      <c r="E2655" s="372">
        <v>16.72</v>
      </c>
    </row>
    <row r="2656" spans="1:5" x14ac:dyDescent="0.2">
      <c r="A2656" s="348">
        <v>39389</v>
      </c>
      <c r="B2656" s="348" t="s">
        <v>35526</v>
      </c>
      <c r="C2656" s="348" t="s">
        <v>27666</v>
      </c>
      <c r="D2656" s="348" t="s">
        <v>27667</v>
      </c>
      <c r="E2656" s="372">
        <v>18.149999999999999</v>
      </c>
    </row>
    <row r="2657" spans="1:5" x14ac:dyDescent="0.2">
      <c r="A2657" s="348">
        <v>39390</v>
      </c>
      <c r="B2657" s="348" t="s">
        <v>35527</v>
      </c>
      <c r="C2657" s="348" t="s">
        <v>27666</v>
      </c>
      <c r="D2657" s="348" t="s">
        <v>27667</v>
      </c>
      <c r="E2657" s="372">
        <v>38.04</v>
      </c>
    </row>
    <row r="2658" spans="1:5" x14ac:dyDescent="0.2">
      <c r="A2658" s="348">
        <v>39391</v>
      </c>
      <c r="B2658" s="348" t="s">
        <v>35528</v>
      </c>
      <c r="C2658" s="348" t="s">
        <v>27666</v>
      </c>
      <c r="D2658" s="348" t="s">
        <v>27667</v>
      </c>
      <c r="E2658" s="372">
        <v>42.71</v>
      </c>
    </row>
    <row r="2659" spans="1:5" x14ac:dyDescent="0.2">
      <c r="A2659" s="348">
        <v>3803</v>
      </c>
      <c r="B2659" s="348" t="s">
        <v>35529</v>
      </c>
      <c r="C2659" s="348" t="s">
        <v>27666</v>
      </c>
      <c r="D2659" s="348" t="s">
        <v>27668</v>
      </c>
      <c r="E2659" s="372">
        <v>65.150000000000006</v>
      </c>
    </row>
    <row r="2660" spans="1:5" x14ac:dyDescent="0.2">
      <c r="A2660" s="348">
        <v>38770</v>
      </c>
      <c r="B2660" s="348" t="s">
        <v>35530</v>
      </c>
      <c r="C2660" s="348" t="s">
        <v>27666</v>
      </c>
      <c r="D2660" s="348" t="s">
        <v>27668</v>
      </c>
      <c r="E2660" s="372">
        <v>75.44</v>
      </c>
    </row>
    <row r="2661" spans="1:5" x14ac:dyDescent="0.2">
      <c r="A2661" s="348">
        <v>12267</v>
      </c>
      <c r="B2661" s="348" t="s">
        <v>35531</v>
      </c>
      <c r="C2661" s="348" t="s">
        <v>27666</v>
      </c>
      <c r="D2661" s="348" t="s">
        <v>27668</v>
      </c>
      <c r="E2661" s="372">
        <v>221.08</v>
      </c>
    </row>
    <row r="2662" spans="1:5" x14ac:dyDescent="0.2">
      <c r="A2662" s="348">
        <v>43265</v>
      </c>
      <c r="B2662" s="348" t="s">
        <v>35532</v>
      </c>
      <c r="C2662" s="348" t="s">
        <v>27666</v>
      </c>
      <c r="D2662" s="348" t="s">
        <v>27667</v>
      </c>
      <c r="E2662" s="372">
        <v>52.31</v>
      </c>
    </row>
    <row r="2663" spans="1:5" x14ac:dyDescent="0.2">
      <c r="A2663" s="348">
        <v>12266</v>
      </c>
      <c r="B2663" s="348" t="s">
        <v>35533</v>
      </c>
      <c r="C2663" s="348" t="s">
        <v>27666</v>
      </c>
      <c r="D2663" s="348" t="s">
        <v>27668</v>
      </c>
      <c r="E2663" s="372">
        <v>113.15</v>
      </c>
    </row>
    <row r="2664" spans="1:5" x14ac:dyDescent="0.2">
      <c r="A2664" s="348">
        <v>39378</v>
      </c>
      <c r="B2664" s="348" t="s">
        <v>35534</v>
      </c>
      <c r="C2664" s="348" t="s">
        <v>27666</v>
      </c>
      <c r="D2664" s="348" t="s">
        <v>27668</v>
      </c>
      <c r="E2664" s="372">
        <v>80.22</v>
      </c>
    </row>
    <row r="2665" spans="1:5" x14ac:dyDescent="0.2">
      <c r="A2665" s="348">
        <v>43543</v>
      </c>
      <c r="B2665" s="348" t="s">
        <v>35535</v>
      </c>
      <c r="C2665" s="348" t="s">
        <v>27666</v>
      </c>
      <c r="D2665" s="348" t="s">
        <v>27668</v>
      </c>
      <c r="E2665" s="372">
        <v>167.13</v>
      </c>
    </row>
    <row r="2666" spans="1:5" x14ac:dyDescent="0.2">
      <c r="A2666" s="348">
        <v>38775</v>
      </c>
      <c r="B2666" s="348" t="s">
        <v>1046</v>
      </c>
      <c r="C2666" s="348" t="s">
        <v>27666</v>
      </c>
      <c r="D2666" s="348" t="s">
        <v>27668</v>
      </c>
      <c r="E2666" s="372">
        <v>85.05</v>
      </c>
    </row>
    <row r="2667" spans="1:5" x14ac:dyDescent="0.2">
      <c r="A2667" s="348">
        <v>44252</v>
      </c>
      <c r="B2667" s="348" t="s">
        <v>35536</v>
      </c>
      <c r="C2667" s="348" t="s">
        <v>27666</v>
      </c>
      <c r="D2667" s="348" t="s">
        <v>27667</v>
      </c>
      <c r="E2667" s="372">
        <v>198.12</v>
      </c>
    </row>
    <row r="2668" spans="1:5" x14ac:dyDescent="0.2">
      <c r="A2668" s="348">
        <v>21119</v>
      </c>
      <c r="B2668" s="348" t="s">
        <v>35537</v>
      </c>
      <c r="C2668" s="348" t="s">
        <v>27666</v>
      </c>
      <c r="D2668" s="348" t="s">
        <v>27667</v>
      </c>
      <c r="E2668" s="372">
        <v>1.99</v>
      </c>
    </row>
    <row r="2669" spans="1:5" x14ac:dyDescent="0.2">
      <c r="A2669" s="348">
        <v>37974</v>
      </c>
      <c r="B2669" s="348" t="s">
        <v>35538</v>
      </c>
      <c r="C2669" s="348" t="s">
        <v>27666</v>
      </c>
      <c r="D2669" s="348" t="s">
        <v>27667</v>
      </c>
      <c r="E2669" s="372">
        <v>2.57</v>
      </c>
    </row>
    <row r="2670" spans="1:5" x14ac:dyDescent="0.2">
      <c r="A2670" s="348">
        <v>37975</v>
      </c>
      <c r="B2670" s="348" t="s">
        <v>35539</v>
      </c>
      <c r="C2670" s="348" t="s">
        <v>27666</v>
      </c>
      <c r="D2670" s="348" t="s">
        <v>27667</v>
      </c>
      <c r="E2670" s="372">
        <v>5.72</v>
      </c>
    </row>
    <row r="2671" spans="1:5" x14ac:dyDescent="0.2">
      <c r="A2671" s="348">
        <v>37976</v>
      </c>
      <c r="B2671" s="348" t="s">
        <v>35540</v>
      </c>
      <c r="C2671" s="348" t="s">
        <v>27666</v>
      </c>
      <c r="D2671" s="348" t="s">
        <v>27667</v>
      </c>
      <c r="E2671" s="372">
        <v>12.74</v>
      </c>
    </row>
    <row r="2672" spans="1:5" x14ac:dyDescent="0.2">
      <c r="A2672" s="348">
        <v>37977</v>
      </c>
      <c r="B2672" s="348" t="s">
        <v>35541</v>
      </c>
      <c r="C2672" s="348" t="s">
        <v>27666</v>
      </c>
      <c r="D2672" s="348" t="s">
        <v>27667</v>
      </c>
      <c r="E2672" s="372">
        <v>17.63</v>
      </c>
    </row>
    <row r="2673" spans="1:5" x14ac:dyDescent="0.2">
      <c r="A2673" s="348">
        <v>37978</v>
      </c>
      <c r="B2673" s="348" t="s">
        <v>35542</v>
      </c>
      <c r="C2673" s="348" t="s">
        <v>27666</v>
      </c>
      <c r="D2673" s="348" t="s">
        <v>27667</v>
      </c>
      <c r="E2673" s="372">
        <v>34.950000000000003</v>
      </c>
    </row>
    <row r="2674" spans="1:5" x14ac:dyDescent="0.2">
      <c r="A2674" s="348">
        <v>37979</v>
      </c>
      <c r="B2674" s="348" t="s">
        <v>35543</v>
      </c>
      <c r="C2674" s="348" t="s">
        <v>27666</v>
      </c>
      <c r="D2674" s="348" t="s">
        <v>27667</v>
      </c>
      <c r="E2674" s="372">
        <v>148.32</v>
      </c>
    </row>
    <row r="2675" spans="1:5" x14ac:dyDescent="0.2">
      <c r="A2675" s="348">
        <v>37980</v>
      </c>
      <c r="B2675" s="348" t="s">
        <v>35544</v>
      </c>
      <c r="C2675" s="348" t="s">
        <v>27666</v>
      </c>
      <c r="D2675" s="348" t="s">
        <v>27667</v>
      </c>
      <c r="E2675" s="372">
        <v>170.38</v>
      </c>
    </row>
    <row r="2676" spans="1:5" x14ac:dyDescent="0.2">
      <c r="A2676" s="348">
        <v>36147</v>
      </c>
      <c r="B2676" s="348" t="s">
        <v>35545</v>
      </c>
      <c r="C2676" s="348" t="s">
        <v>27677</v>
      </c>
      <c r="D2676" s="348" t="s">
        <v>27667</v>
      </c>
      <c r="E2676" s="372">
        <v>393.06</v>
      </c>
    </row>
    <row r="2677" spans="1:5" x14ac:dyDescent="0.2">
      <c r="A2677" s="348">
        <v>12731</v>
      </c>
      <c r="B2677" s="348" t="s">
        <v>35546</v>
      </c>
      <c r="C2677" s="348" t="s">
        <v>27666</v>
      </c>
      <c r="D2677" s="348" t="s">
        <v>27668</v>
      </c>
      <c r="E2677" s="372">
        <v>341.21</v>
      </c>
    </row>
    <row r="2678" spans="1:5" x14ac:dyDescent="0.2">
      <c r="A2678" s="348">
        <v>12723</v>
      </c>
      <c r="B2678" s="348" t="s">
        <v>35547</v>
      </c>
      <c r="C2678" s="348" t="s">
        <v>27666</v>
      </c>
      <c r="D2678" s="348" t="s">
        <v>27668</v>
      </c>
      <c r="E2678" s="372">
        <v>2.64</v>
      </c>
    </row>
    <row r="2679" spans="1:5" x14ac:dyDescent="0.2">
      <c r="A2679" s="348">
        <v>12724</v>
      </c>
      <c r="B2679" s="348" t="s">
        <v>35548</v>
      </c>
      <c r="C2679" s="348" t="s">
        <v>27666</v>
      </c>
      <c r="D2679" s="348" t="s">
        <v>27668</v>
      </c>
      <c r="E2679" s="372">
        <v>5.08</v>
      </c>
    </row>
    <row r="2680" spans="1:5" x14ac:dyDescent="0.2">
      <c r="A2680" s="348">
        <v>12725</v>
      </c>
      <c r="B2680" s="348" t="s">
        <v>35549</v>
      </c>
      <c r="C2680" s="348" t="s">
        <v>27666</v>
      </c>
      <c r="D2680" s="348" t="s">
        <v>27668</v>
      </c>
      <c r="E2680" s="372">
        <v>10.199999999999999</v>
      </c>
    </row>
    <row r="2681" spans="1:5" x14ac:dyDescent="0.2">
      <c r="A2681" s="348">
        <v>12726</v>
      </c>
      <c r="B2681" s="348" t="s">
        <v>35550</v>
      </c>
      <c r="C2681" s="348" t="s">
        <v>27666</v>
      </c>
      <c r="D2681" s="348" t="s">
        <v>27668</v>
      </c>
      <c r="E2681" s="372">
        <v>22.51</v>
      </c>
    </row>
    <row r="2682" spans="1:5" x14ac:dyDescent="0.2">
      <c r="A2682" s="348">
        <v>12727</v>
      </c>
      <c r="B2682" s="348" t="s">
        <v>35551</v>
      </c>
      <c r="C2682" s="348" t="s">
        <v>27666</v>
      </c>
      <c r="D2682" s="348" t="s">
        <v>27668</v>
      </c>
      <c r="E2682" s="372">
        <v>28.55</v>
      </c>
    </row>
    <row r="2683" spans="1:5" x14ac:dyDescent="0.2">
      <c r="A2683" s="348">
        <v>12728</v>
      </c>
      <c r="B2683" s="348" t="s">
        <v>35552</v>
      </c>
      <c r="C2683" s="348" t="s">
        <v>27666</v>
      </c>
      <c r="D2683" s="348" t="s">
        <v>27668</v>
      </c>
      <c r="E2683" s="372">
        <v>46.63</v>
      </c>
    </row>
    <row r="2684" spans="1:5" x14ac:dyDescent="0.2">
      <c r="A2684" s="348">
        <v>12729</v>
      </c>
      <c r="B2684" s="348" t="s">
        <v>35553</v>
      </c>
      <c r="C2684" s="348" t="s">
        <v>27666</v>
      </c>
      <c r="D2684" s="348" t="s">
        <v>27668</v>
      </c>
      <c r="E2684" s="372">
        <v>152.83000000000001</v>
      </c>
    </row>
    <row r="2685" spans="1:5" x14ac:dyDescent="0.2">
      <c r="A2685" s="348">
        <v>12730</v>
      </c>
      <c r="B2685" s="348" t="s">
        <v>35554</v>
      </c>
      <c r="C2685" s="348" t="s">
        <v>27666</v>
      </c>
      <c r="D2685" s="348" t="s">
        <v>27668</v>
      </c>
      <c r="E2685" s="372">
        <v>233.99</v>
      </c>
    </row>
    <row r="2686" spans="1:5" x14ac:dyDescent="0.2">
      <c r="A2686" s="348">
        <v>3840</v>
      </c>
      <c r="B2686" s="348" t="s">
        <v>35555</v>
      </c>
      <c r="C2686" s="348" t="s">
        <v>27666</v>
      </c>
      <c r="D2686" s="348" t="s">
        <v>27668</v>
      </c>
      <c r="E2686" s="372">
        <v>43.01</v>
      </c>
    </row>
    <row r="2687" spans="1:5" x14ac:dyDescent="0.2">
      <c r="A2687" s="348">
        <v>3838</v>
      </c>
      <c r="B2687" s="348" t="s">
        <v>35556</v>
      </c>
      <c r="C2687" s="348" t="s">
        <v>27666</v>
      </c>
      <c r="D2687" s="348" t="s">
        <v>27668</v>
      </c>
      <c r="E2687" s="372">
        <v>94.93</v>
      </c>
    </row>
    <row r="2688" spans="1:5" x14ac:dyDescent="0.2">
      <c r="A2688" s="348">
        <v>3844</v>
      </c>
      <c r="B2688" s="348" t="s">
        <v>35557</v>
      </c>
      <c r="C2688" s="348" t="s">
        <v>27666</v>
      </c>
      <c r="D2688" s="348" t="s">
        <v>27668</v>
      </c>
      <c r="E2688" s="372">
        <v>169.34</v>
      </c>
    </row>
    <row r="2689" spans="1:5" x14ac:dyDescent="0.2">
      <c r="A2689" s="348">
        <v>3839</v>
      </c>
      <c r="B2689" s="348" t="s">
        <v>35558</v>
      </c>
      <c r="C2689" s="348" t="s">
        <v>27666</v>
      </c>
      <c r="D2689" s="348" t="s">
        <v>27668</v>
      </c>
      <c r="E2689" s="372">
        <v>308.44</v>
      </c>
    </row>
    <row r="2690" spans="1:5" x14ac:dyDescent="0.2">
      <c r="A2690" s="348">
        <v>3843</v>
      </c>
      <c r="B2690" s="348" t="s">
        <v>35559</v>
      </c>
      <c r="C2690" s="348" t="s">
        <v>27666</v>
      </c>
      <c r="D2690" s="348" t="s">
        <v>27668</v>
      </c>
      <c r="E2690" s="372">
        <v>423.34</v>
      </c>
    </row>
    <row r="2691" spans="1:5" x14ac:dyDescent="0.2">
      <c r="A2691" s="348">
        <v>3900</v>
      </c>
      <c r="B2691" s="348" t="s">
        <v>35560</v>
      </c>
      <c r="C2691" s="348" t="s">
        <v>27666</v>
      </c>
      <c r="D2691" s="348" t="s">
        <v>27667</v>
      </c>
      <c r="E2691" s="372">
        <v>67.03</v>
      </c>
    </row>
    <row r="2692" spans="1:5" x14ac:dyDescent="0.2">
      <c r="A2692" s="348">
        <v>3846</v>
      </c>
      <c r="B2692" s="348" t="s">
        <v>35561</v>
      </c>
      <c r="C2692" s="348" t="s">
        <v>27666</v>
      </c>
      <c r="D2692" s="348" t="s">
        <v>27667</v>
      </c>
      <c r="E2692" s="372">
        <v>20.14</v>
      </c>
    </row>
    <row r="2693" spans="1:5" x14ac:dyDescent="0.2">
      <c r="A2693" s="348">
        <v>3886</v>
      </c>
      <c r="B2693" s="348" t="s">
        <v>35562</v>
      </c>
      <c r="C2693" s="348" t="s">
        <v>27666</v>
      </c>
      <c r="D2693" s="348" t="s">
        <v>27667</v>
      </c>
      <c r="E2693" s="372">
        <v>26.74</v>
      </c>
    </row>
    <row r="2694" spans="1:5" x14ac:dyDescent="0.2">
      <c r="A2694" s="348">
        <v>3854</v>
      </c>
      <c r="B2694" s="348" t="s">
        <v>35563</v>
      </c>
      <c r="C2694" s="348" t="s">
        <v>27666</v>
      </c>
      <c r="D2694" s="348" t="s">
        <v>27667</v>
      </c>
      <c r="E2694" s="372">
        <v>15.24</v>
      </c>
    </row>
    <row r="2695" spans="1:5" x14ac:dyDescent="0.2">
      <c r="A2695" s="348">
        <v>3873</v>
      </c>
      <c r="B2695" s="348" t="s">
        <v>35564</v>
      </c>
      <c r="C2695" s="348" t="s">
        <v>27666</v>
      </c>
      <c r="D2695" s="348" t="s">
        <v>27667</v>
      </c>
      <c r="E2695" s="372">
        <v>17.739999999999998</v>
      </c>
    </row>
    <row r="2696" spans="1:5" x14ac:dyDescent="0.2">
      <c r="A2696" s="348">
        <v>38021</v>
      </c>
      <c r="B2696" s="348" t="s">
        <v>35565</v>
      </c>
      <c r="C2696" s="348" t="s">
        <v>27666</v>
      </c>
      <c r="D2696" s="348" t="s">
        <v>27667</v>
      </c>
      <c r="E2696" s="372">
        <v>31.5</v>
      </c>
    </row>
    <row r="2697" spans="1:5" x14ac:dyDescent="0.2">
      <c r="A2697" s="348">
        <v>43838</v>
      </c>
      <c r="B2697" s="348" t="s">
        <v>35566</v>
      </c>
      <c r="C2697" s="348" t="s">
        <v>27666</v>
      </c>
      <c r="D2697" s="348" t="s">
        <v>27667</v>
      </c>
      <c r="E2697" s="372">
        <v>40.71</v>
      </c>
    </row>
    <row r="2698" spans="1:5" x14ac:dyDescent="0.2">
      <c r="A2698" s="348">
        <v>3847</v>
      </c>
      <c r="B2698" s="348" t="s">
        <v>35567</v>
      </c>
      <c r="C2698" s="348" t="s">
        <v>27666</v>
      </c>
      <c r="D2698" s="348" t="s">
        <v>27667</v>
      </c>
      <c r="E2698" s="372">
        <v>41.06</v>
      </c>
    </row>
    <row r="2699" spans="1:5" x14ac:dyDescent="0.2">
      <c r="A2699" s="348">
        <v>38022</v>
      </c>
      <c r="B2699" s="348" t="s">
        <v>35568</v>
      </c>
      <c r="C2699" s="348" t="s">
        <v>27666</v>
      </c>
      <c r="D2699" s="348" t="s">
        <v>27667</v>
      </c>
      <c r="E2699" s="372">
        <v>56.43</v>
      </c>
    </row>
    <row r="2700" spans="1:5" x14ac:dyDescent="0.2">
      <c r="A2700" s="348">
        <v>3830</v>
      </c>
      <c r="B2700" s="348" t="s">
        <v>35569</v>
      </c>
      <c r="C2700" s="348" t="s">
        <v>27666</v>
      </c>
      <c r="D2700" s="348" t="s">
        <v>27667</v>
      </c>
      <c r="E2700" s="372">
        <v>294.85000000000002</v>
      </c>
    </row>
    <row r="2701" spans="1:5" x14ac:dyDescent="0.2">
      <c r="A2701" s="348">
        <v>37981</v>
      </c>
      <c r="B2701" s="348" t="s">
        <v>35570</v>
      </c>
      <c r="C2701" s="348" t="s">
        <v>27666</v>
      </c>
      <c r="D2701" s="348" t="s">
        <v>27667</v>
      </c>
      <c r="E2701" s="372">
        <v>7.42</v>
      </c>
    </row>
    <row r="2702" spans="1:5" x14ac:dyDescent="0.2">
      <c r="A2702" s="348">
        <v>37982</v>
      </c>
      <c r="B2702" s="348" t="s">
        <v>35571</v>
      </c>
      <c r="C2702" s="348" t="s">
        <v>27666</v>
      </c>
      <c r="D2702" s="348" t="s">
        <v>27667</v>
      </c>
      <c r="E2702" s="372">
        <v>10.77</v>
      </c>
    </row>
    <row r="2703" spans="1:5" x14ac:dyDescent="0.2">
      <c r="A2703" s="348">
        <v>37983</v>
      </c>
      <c r="B2703" s="348" t="s">
        <v>35572</v>
      </c>
      <c r="C2703" s="348" t="s">
        <v>27666</v>
      </c>
      <c r="D2703" s="348" t="s">
        <v>27667</v>
      </c>
      <c r="E2703" s="372">
        <v>15.92</v>
      </c>
    </row>
    <row r="2704" spans="1:5" x14ac:dyDescent="0.2">
      <c r="A2704" s="348">
        <v>37984</v>
      </c>
      <c r="B2704" s="348" t="s">
        <v>35573</v>
      </c>
      <c r="C2704" s="348" t="s">
        <v>27666</v>
      </c>
      <c r="D2704" s="348" t="s">
        <v>27667</v>
      </c>
      <c r="E2704" s="372">
        <v>22.36</v>
      </c>
    </row>
    <row r="2705" spans="1:5" x14ac:dyDescent="0.2">
      <c r="A2705" s="348">
        <v>37985</v>
      </c>
      <c r="B2705" s="348" t="s">
        <v>35574</v>
      </c>
      <c r="C2705" s="348" t="s">
        <v>27666</v>
      </c>
      <c r="D2705" s="348" t="s">
        <v>27667</v>
      </c>
      <c r="E2705" s="372">
        <v>31.77</v>
      </c>
    </row>
    <row r="2706" spans="1:5" x14ac:dyDescent="0.2">
      <c r="A2706" s="348">
        <v>3826</v>
      </c>
      <c r="B2706" s="348" t="s">
        <v>35575</v>
      </c>
      <c r="C2706" s="348" t="s">
        <v>27666</v>
      </c>
      <c r="D2706" s="348" t="s">
        <v>27668</v>
      </c>
      <c r="E2706" s="372">
        <v>42.68</v>
      </c>
    </row>
    <row r="2707" spans="1:5" x14ac:dyDescent="0.2">
      <c r="A2707" s="348">
        <v>3825</v>
      </c>
      <c r="B2707" s="348" t="s">
        <v>35576</v>
      </c>
      <c r="C2707" s="348" t="s">
        <v>27666</v>
      </c>
      <c r="D2707" s="348" t="s">
        <v>27668</v>
      </c>
      <c r="E2707" s="372">
        <v>12.27</v>
      </c>
    </row>
    <row r="2708" spans="1:5" x14ac:dyDescent="0.2">
      <c r="A2708" s="348">
        <v>3827</v>
      </c>
      <c r="B2708" s="348" t="s">
        <v>35577</v>
      </c>
      <c r="C2708" s="348" t="s">
        <v>27666</v>
      </c>
      <c r="D2708" s="348" t="s">
        <v>27668</v>
      </c>
      <c r="E2708" s="372">
        <v>26.82</v>
      </c>
    </row>
    <row r="2709" spans="1:5" x14ac:dyDescent="0.2">
      <c r="A2709" s="348">
        <v>20165</v>
      </c>
      <c r="B2709" s="348" t="s">
        <v>35578</v>
      </c>
      <c r="C2709" s="348" t="s">
        <v>27666</v>
      </c>
      <c r="D2709" s="348" t="s">
        <v>27667</v>
      </c>
      <c r="E2709" s="372">
        <v>36.549999999999997</v>
      </c>
    </row>
    <row r="2710" spans="1:5" x14ac:dyDescent="0.2">
      <c r="A2710" s="348">
        <v>20166</v>
      </c>
      <c r="B2710" s="348" t="s">
        <v>35579</v>
      </c>
      <c r="C2710" s="348" t="s">
        <v>27666</v>
      </c>
      <c r="D2710" s="348" t="s">
        <v>27667</v>
      </c>
      <c r="E2710" s="372">
        <v>111.63</v>
      </c>
    </row>
    <row r="2711" spans="1:5" x14ac:dyDescent="0.2">
      <c r="A2711" s="348">
        <v>20164</v>
      </c>
      <c r="B2711" s="348" t="s">
        <v>35580</v>
      </c>
      <c r="C2711" s="348" t="s">
        <v>27666</v>
      </c>
      <c r="D2711" s="348" t="s">
        <v>27667</v>
      </c>
      <c r="E2711" s="372">
        <v>17.559999999999999</v>
      </c>
    </row>
    <row r="2712" spans="1:5" x14ac:dyDescent="0.2">
      <c r="A2712" s="348">
        <v>3893</v>
      </c>
      <c r="B2712" s="348" t="s">
        <v>35581</v>
      </c>
      <c r="C2712" s="348" t="s">
        <v>27666</v>
      </c>
      <c r="D2712" s="348" t="s">
        <v>27667</v>
      </c>
      <c r="E2712" s="372">
        <v>27.52</v>
      </c>
    </row>
    <row r="2713" spans="1:5" x14ac:dyDescent="0.2">
      <c r="A2713" s="348">
        <v>3848</v>
      </c>
      <c r="B2713" s="348" t="s">
        <v>35582</v>
      </c>
      <c r="C2713" s="348" t="s">
        <v>27666</v>
      </c>
      <c r="D2713" s="348" t="s">
        <v>27667</v>
      </c>
      <c r="E2713" s="372">
        <v>16.78</v>
      </c>
    </row>
    <row r="2714" spans="1:5" x14ac:dyDescent="0.2">
      <c r="A2714" s="348">
        <v>3895</v>
      </c>
      <c r="B2714" s="348" t="s">
        <v>35583</v>
      </c>
      <c r="C2714" s="348" t="s">
        <v>27666</v>
      </c>
      <c r="D2714" s="348" t="s">
        <v>27667</v>
      </c>
      <c r="E2714" s="372">
        <v>18.64</v>
      </c>
    </row>
    <row r="2715" spans="1:5" x14ac:dyDescent="0.2">
      <c r="A2715" s="348">
        <v>12404</v>
      </c>
      <c r="B2715" s="348" t="s">
        <v>35584</v>
      </c>
      <c r="C2715" s="348" t="s">
        <v>27666</v>
      </c>
      <c r="D2715" s="348" t="s">
        <v>27668</v>
      </c>
      <c r="E2715" s="372">
        <v>12.23</v>
      </c>
    </row>
    <row r="2716" spans="1:5" x14ac:dyDescent="0.2">
      <c r="A2716" s="348">
        <v>3939</v>
      </c>
      <c r="B2716" s="348" t="s">
        <v>35585</v>
      </c>
      <c r="C2716" s="348" t="s">
        <v>27666</v>
      </c>
      <c r="D2716" s="348" t="s">
        <v>27668</v>
      </c>
      <c r="E2716" s="372">
        <v>25.19</v>
      </c>
    </row>
    <row r="2717" spans="1:5" x14ac:dyDescent="0.2">
      <c r="A2717" s="348">
        <v>3911</v>
      </c>
      <c r="B2717" s="348" t="s">
        <v>35586</v>
      </c>
      <c r="C2717" s="348" t="s">
        <v>27666</v>
      </c>
      <c r="D2717" s="348" t="s">
        <v>27668</v>
      </c>
      <c r="E2717" s="372">
        <v>20.58</v>
      </c>
    </row>
    <row r="2718" spans="1:5" x14ac:dyDescent="0.2">
      <c r="A2718" s="348">
        <v>3908</v>
      </c>
      <c r="B2718" s="348" t="s">
        <v>35587</v>
      </c>
      <c r="C2718" s="348" t="s">
        <v>27666</v>
      </c>
      <c r="D2718" s="348" t="s">
        <v>27668</v>
      </c>
      <c r="E2718" s="372">
        <v>6.65</v>
      </c>
    </row>
    <row r="2719" spans="1:5" x14ac:dyDescent="0.2">
      <c r="A2719" s="348">
        <v>3910</v>
      </c>
      <c r="B2719" s="348" t="s">
        <v>35588</v>
      </c>
      <c r="C2719" s="348" t="s">
        <v>27666</v>
      </c>
      <c r="D2719" s="348" t="s">
        <v>27668</v>
      </c>
      <c r="E2719" s="372">
        <v>14.72</v>
      </c>
    </row>
    <row r="2720" spans="1:5" x14ac:dyDescent="0.2">
      <c r="A2720" s="348">
        <v>3913</v>
      </c>
      <c r="B2720" s="348" t="s">
        <v>35589</v>
      </c>
      <c r="C2720" s="348" t="s">
        <v>27666</v>
      </c>
      <c r="D2720" s="348" t="s">
        <v>27668</v>
      </c>
      <c r="E2720" s="372">
        <v>70.38</v>
      </c>
    </row>
    <row r="2721" spans="1:5" x14ac:dyDescent="0.2">
      <c r="A2721" s="348">
        <v>3912</v>
      </c>
      <c r="B2721" s="348" t="s">
        <v>35590</v>
      </c>
      <c r="C2721" s="348" t="s">
        <v>27666</v>
      </c>
      <c r="D2721" s="348" t="s">
        <v>27668</v>
      </c>
      <c r="E2721" s="372">
        <v>38.58</v>
      </c>
    </row>
    <row r="2722" spans="1:5" x14ac:dyDescent="0.2">
      <c r="A2722" s="348">
        <v>3909</v>
      </c>
      <c r="B2722" s="348" t="s">
        <v>35591</v>
      </c>
      <c r="C2722" s="348" t="s">
        <v>27666</v>
      </c>
      <c r="D2722" s="348" t="s">
        <v>27668</v>
      </c>
      <c r="E2722" s="372">
        <v>9.0500000000000007</v>
      </c>
    </row>
    <row r="2723" spans="1:5" x14ac:dyDescent="0.2">
      <c r="A2723" s="348">
        <v>3914</v>
      </c>
      <c r="B2723" s="348" t="s">
        <v>35592</v>
      </c>
      <c r="C2723" s="348" t="s">
        <v>27666</v>
      </c>
      <c r="D2723" s="348" t="s">
        <v>27668</v>
      </c>
      <c r="E2723" s="372">
        <v>106.17</v>
      </c>
    </row>
    <row r="2724" spans="1:5" x14ac:dyDescent="0.2">
      <c r="A2724" s="348">
        <v>3915</v>
      </c>
      <c r="B2724" s="348" t="s">
        <v>35593</v>
      </c>
      <c r="C2724" s="348" t="s">
        <v>27666</v>
      </c>
      <c r="D2724" s="348" t="s">
        <v>27668</v>
      </c>
      <c r="E2724" s="372">
        <v>167.43</v>
      </c>
    </row>
    <row r="2725" spans="1:5" x14ac:dyDescent="0.2">
      <c r="A2725" s="348">
        <v>3916</v>
      </c>
      <c r="B2725" s="348" t="s">
        <v>35594</v>
      </c>
      <c r="C2725" s="348" t="s">
        <v>27666</v>
      </c>
      <c r="D2725" s="348" t="s">
        <v>27668</v>
      </c>
      <c r="E2725" s="372">
        <v>305.02</v>
      </c>
    </row>
    <row r="2726" spans="1:5" x14ac:dyDescent="0.2">
      <c r="A2726" s="348">
        <v>3917</v>
      </c>
      <c r="B2726" s="348" t="s">
        <v>571</v>
      </c>
      <c r="C2726" s="348" t="s">
        <v>27666</v>
      </c>
      <c r="D2726" s="348" t="s">
        <v>27668</v>
      </c>
      <c r="E2726" s="372">
        <v>503.09</v>
      </c>
    </row>
    <row r="2727" spans="1:5" x14ac:dyDescent="0.2">
      <c r="A2727" s="348">
        <v>1904</v>
      </c>
      <c r="B2727" s="348" t="s">
        <v>35595</v>
      </c>
      <c r="C2727" s="348" t="s">
        <v>27666</v>
      </c>
      <c r="D2727" s="348" t="s">
        <v>27667</v>
      </c>
      <c r="E2727" s="372">
        <v>1</v>
      </c>
    </row>
    <row r="2728" spans="1:5" x14ac:dyDescent="0.2">
      <c r="A2728" s="348">
        <v>1899</v>
      </c>
      <c r="B2728" s="348" t="s">
        <v>35596</v>
      </c>
      <c r="C2728" s="348" t="s">
        <v>27666</v>
      </c>
      <c r="D2728" s="348" t="s">
        <v>27667</v>
      </c>
      <c r="E2728" s="372">
        <v>1.1399999999999999</v>
      </c>
    </row>
    <row r="2729" spans="1:5" x14ac:dyDescent="0.2">
      <c r="A2729" s="348">
        <v>1900</v>
      </c>
      <c r="B2729" s="348" t="s">
        <v>35597</v>
      </c>
      <c r="C2729" s="348" t="s">
        <v>27666</v>
      </c>
      <c r="D2729" s="348" t="s">
        <v>27667</v>
      </c>
      <c r="E2729" s="372">
        <v>1.84</v>
      </c>
    </row>
    <row r="2730" spans="1:5" x14ac:dyDescent="0.2">
      <c r="A2730" s="348">
        <v>12407</v>
      </c>
      <c r="B2730" s="348" t="s">
        <v>35598</v>
      </c>
      <c r="C2730" s="348" t="s">
        <v>27666</v>
      </c>
      <c r="D2730" s="348" t="s">
        <v>27668</v>
      </c>
      <c r="E2730" s="372">
        <v>38.090000000000003</v>
      </c>
    </row>
    <row r="2731" spans="1:5" x14ac:dyDescent="0.2">
      <c r="A2731" s="348">
        <v>12408</v>
      </c>
      <c r="B2731" s="348" t="s">
        <v>35599</v>
      </c>
      <c r="C2731" s="348" t="s">
        <v>27666</v>
      </c>
      <c r="D2731" s="348" t="s">
        <v>27668</v>
      </c>
      <c r="E2731" s="372">
        <v>21.5</v>
      </c>
    </row>
    <row r="2732" spans="1:5" x14ac:dyDescent="0.2">
      <c r="A2732" s="348">
        <v>12409</v>
      </c>
      <c r="B2732" s="348" t="s">
        <v>35600</v>
      </c>
      <c r="C2732" s="348" t="s">
        <v>27666</v>
      </c>
      <c r="D2732" s="348" t="s">
        <v>27668</v>
      </c>
      <c r="E2732" s="372">
        <v>21.5</v>
      </c>
    </row>
    <row r="2733" spans="1:5" x14ac:dyDescent="0.2">
      <c r="A2733" s="348">
        <v>12410</v>
      </c>
      <c r="B2733" s="348" t="s">
        <v>35601</v>
      </c>
      <c r="C2733" s="348" t="s">
        <v>27666</v>
      </c>
      <c r="D2733" s="348" t="s">
        <v>27668</v>
      </c>
      <c r="E2733" s="372">
        <v>14.81</v>
      </c>
    </row>
    <row r="2734" spans="1:5" x14ac:dyDescent="0.2">
      <c r="A2734" s="348">
        <v>3936</v>
      </c>
      <c r="B2734" s="348" t="s">
        <v>35602</v>
      </c>
      <c r="C2734" s="348" t="s">
        <v>27666</v>
      </c>
      <c r="D2734" s="348" t="s">
        <v>27668</v>
      </c>
      <c r="E2734" s="372">
        <v>26.76</v>
      </c>
    </row>
    <row r="2735" spans="1:5" x14ac:dyDescent="0.2">
      <c r="A2735" s="348">
        <v>3922</v>
      </c>
      <c r="B2735" s="348" t="s">
        <v>35603</v>
      </c>
      <c r="C2735" s="348" t="s">
        <v>27666</v>
      </c>
      <c r="D2735" s="348" t="s">
        <v>27668</v>
      </c>
      <c r="E2735" s="372">
        <v>24.61</v>
      </c>
    </row>
    <row r="2736" spans="1:5" x14ac:dyDescent="0.2">
      <c r="A2736" s="348">
        <v>3924</v>
      </c>
      <c r="B2736" s="348" t="s">
        <v>35604</v>
      </c>
      <c r="C2736" s="348" t="s">
        <v>27666</v>
      </c>
      <c r="D2736" s="348" t="s">
        <v>27668</v>
      </c>
      <c r="E2736" s="372">
        <v>26.76</v>
      </c>
    </row>
    <row r="2737" spans="1:5" x14ac:dyDescent="0.2">
      <c r="A2737" s="348">
        <v>3923</v>
      </c>
      <c r="B2737" s="348" t="s">
        <v>35605</v>
      </c>
      <c r="C2737" s="348" t="s">
        <v>27666</v>
      </c>
      <c r="D2737" s="348" t="s">
        <v>27668</v>
      </c>
      <c r="E2737" s="372">
        <v>26.76</v>
      </c>
    </row>
    <row r="2738" spans="1:5" x14ac:dyDescent="0.2">
      <c r="A2738" s="348">
        <v>3937</v>
      </c>
      <c r="B2738" s="348" t="s">
        <v>35606</v>
      </c>
      <c r="C2738" s="348" t="s">
        <v>27666</v>
      </c>
      <c r="D2738" s="348" t="s">
        <v>27668</v>
      </c>
      <c r="E2738" s="372">
        <v>22.07</v>
      </c>
    </row>
    <row r="2739" spans="1:5" x14ac:dyDescent="0.2">
      <c r="A2739" s="348">
        <v>3921</v>
      </c>
      <c r="B2739" s="348" t="s">
        <v>35607</v>
      </c>
      <c r="C2739" s="348" t="s">
        <v>27666</v>
      </c>
      <c r="D2739" s="348" t="s">
        <v>27668</v>
      </c>
      <c r="E2739" s="372">
        <v>22.09</v>
      </c>
    </row>
    <row r="2740" spans="1:5" x14ac:dyDescent="0.2">
      <c r="A2740" s="348">
        <v>3920</v>
      </c>
      <c r="B2740" s="348" t="s">
        <v>35608</v>
      </c>
      <c r="C2740" s="348" t="s">
        <v>27666</v>
      </c>
      <c r="D2740" s="348" t="s">
        <v>27668</v>
      </c>
      <c r="E2740" s="372">
        <v>22.07</v>
      </c>
    </row>
    <row r="2741" spans="1:5" x14ac:dyDescent="0.2">
      <c r="A2741" s="348">
        <v>3938</v>
      </c>
      <c r="B2741" s="348" t="s">
        <v>35609</v>
      </c>
      <c r="C2741" s="348" t="s">
        <v>27666</v>
      </c>
      <c r="D2741" s="348" t="s">
        <v>27668</v>
      </c>
      <c r="E2741" s="372">
        <v>14.55</v>
      </c>
    </row>
    <row r="2742" spans="1:5" x14ac:dyDescent="0.2">
      <c r="A2742" s="348">
        <v>3919</v>
      </c>
      <c r="B2742" s="348" t="s">
        <v>35610</v>
      </c>
      <c r="C2742" s="348" t="s">
        <v>27666</v>
      </c>
      <c r="D2742" s="348" t="s">
        <v>27668</v>
      </c>
      <c r="E2742" s="372">
        <v>14.84</v>
      </c>
    </row>
    <row r="2743" spans="1:5" x14ac:dyDescent="0.2">
      <c r="A2743" s="348">
        <v>3927</v>
      </c>
      <c r="B2743" s="348" t="s">
        <v>35611</v>
      </c>
      <c r="C2743" s="348" t="s">
        <v>27666</v>
      </c>
      <c r="D2743" s="348" t="s">
        <v>27668</v>
      </c>
      <c r="E2743" s="372">
        <v>75.150000000000006</v>
      </c>
    </row>
    <row r="2744" spans="1:5" x14ac:dyDescent="0.2">
      <c r="A2744" s="348">
        <v>3928</v>
      </c>
      <c r="B2744" s="348" t="s">
        <v>35612</v>
      </c>
      <c r="C2744" s="348" t="s">
        <v>27666</v>
      </c>
      <c r="D2744" s="348" t="s">
        <v>27668</v>
      </c>
      <c r="E2744" s="372">
        <v>75.150000000000006</v>
      </c>
    </row>
    <row r="2745" spans="1:5" x14ac:dyDescent="0.2">
      <c r="A2745" s="348">
        <v>3926</v>
      </c>
      <c r="B2745" s="348" t="s">
        <v>35613</v>
      </c>
      <c r="C2745" s="348" t="s">
        <v>27666</v>
      </c>
      <c r="D2745" s="348" t="s">
        <v>27668</v>
      </c>
      <c r="E2745" s="372">
        <v>42.84</v>
      </c>
    </row>
    <row r="2746" spans="1:5" x14ac:dyDescent="0.2">
      <c r="A2746" s="348">
        <v>3935</v>
      </c>
      <c r="B2746" s="348" t="s">
        <v>35614</v>
      </c>
      <c r="C2746" s="348" t="s">
        <v>27666</v>
      </c>
      <c r="D2746" s="348" t="s">
        <v>27668</v>
      </c>
      <c r="E2746" s="372">
        <v>42.84</v>
      </c>
    </row>
    <row r="2747" spans="1:5" x14ac:dyDescent="0.2">
      <c r="A2747" s="348">
        <v>3925</v>
      </c>
      <c r="B2747" s="348" t="s">
        <v>35615</v>
      </c>
      <c r="C2747" s="348" t="s">
        <v>27666</v>
      </c>
      <c r="D2747" s="348" t="s">
        <v>27668</v>
      </c>
      <c r="E2747" s="372">
        <v>42.84</v>
      </c>
    </row>
    <row r="2748" spans="1:5" x14ac:dyDescent="0.2">
      <c r="A2748" s="348">
        <v>12406</v>
      </c>
      <c r="B2748" s="348" t="s">
        <v>35616</v>
      </c>
      <c r="C2748" s="348" t="s">
        <v>27666</v>
      </c>
      <c r="D2748" s="348" t="s">
        <v>27668</v>
      </c>
      <c r="E2748" s="372">
        <v>10.52</v>
      </c>
    </row>
    <row r="2749" spans="1:5" x14ac:dyDescent="0.2">
      <c r="A2749" s="348">
        <v>3929</v>
      </c>
      <c r="B2749" s="348" t="s">
        <v>35617</v>
      </c>
      <c r="C2749" s="348" t="s">
        <v>27666</v>
      </c>
      <c r="D2749" s="348" t="s">
        <v>27668</v>
      </c>
      <c r="E2749" s="372">
        <v>114.49</v>
      </c>
    </row>
    <row r="2750" spans="1:5" x14ac:dyDescent="0.2">
      <c r="A2750" s="348">
        <v>3931</v>
      </c>
      <c r="B2750" s="348" t="s">
        <v>35618</v>
      </c>
      <c r="C2750" s="348" t="s">
        <v>27666</v>
      </c>
      <c r="D2750" s="348" t="s">
        <v>27668</v>
      </c>
      <c r="E2750" s="372">
        <v>114.49</v>
      </c>
    </row>
    <row r="2751" spans="1:5" x14ac:dyDescent="0.2">
      <c r="A2751" s="348">
        <v>3930</v>
      </c>
      <c r="B2751" s="348" t="s">
        <v>35619</v>
      </c>
      <c r="C2751" s="348" t="s">
        <v>27666</v>
      </c>
      <c r="D2751" s="348" t="s">
        <v>27668</v>
      </c>
      <c r="E2751" s="372">
        <v>114.49</v>
      </c>
    </row>
    <row r="2752" spans="1:5" x14ac:dyDescent="0.2">
      <c r="A2752" s="348">
        <v>3932</v>
      </c>
      <c r="B2752" s="348" t="s">
        <v>35620</v>
      </c>
      <c r="C2752" s="348" t="s">
        <v>27666</v>
      </c>
      <c r="D2752" s="348" t="s">
        <v>27668</v>
      </c>
      <c r="E2752" s="372">
        <v>197.7</v>
      </c>
    </row>
    <row r="2753" spans="1:5" x14ac:dyDescent="0.2">
      <c r="A2753" s="348">
        <v>3933</v>
      </c>
      <c r="B2753" s="348" t="s">
        <v>35621</v>
      </c>
      <c r="C2753" s="348" t="s">
        <v>27666</v>
      </c>
      <c r="D2753" s="348" t="s">
        <v>27668</v>
      </c>
      <c r="E2753" s="372">
        <v>197.7</v>
      </c>
    </row>
    <row r="2754" spans="1:5" x14ac:dyDescent="0.2">
      <c r="A2754" s="348">
        <v>3934</v>
      </c>
      <c r="B2754" s="348" t="s">
        <v>35622</v>
      </c>
      <c r="C2754" s="348" t="s">
        <v>27666</v>
      </c>
      <c r="D2754" s="348" t="s">
        <v>27668</v>
      </c>
      <c r="E2754" s="372">
        <v>197.7</v>
      </c>
    </row>
    <row r="2755" spans="1:5" x14ac:dyDescent="0.2">
      <c r="A2755" s="348">
        <v>40355</v>
      </c>
      <c r="B2755" s="348" t="s">
        <v>35623</v>
      </c>
      <c r="C2755" s="348" t="s">
        <v>27666</v>
      </c>
      <c r="D2755" s="348" t="s">
        <v>27667</v>
      </c>
      <c r="E2755" s="372">
        <v>16.07</v>
      </c>
    </row>
    <row r="2756" spans="1:5" x14ac:dyDescent="0.2">
      <c r="A2756" s="348">
        <v>40364</v>
      </c>
      <c r="B2756" s="348" t="s">
        <v>35624</v>
      </c>
      <c r="C2756" s="348" t="s">
        <v>27666</v>
      </c>
      <c r="D2756" s="348" t="s">
        <v>27667</v>
      </c>
      <c r="E2756" s="372">
        <v>75.3</v>
      </c>
    </row>
    <row r="2757" spans="1:5" x14ac:dyDescent="0.2">
      <c r="A2757" s="348">
        <v>40361</v>
      </c>
      <c r="B2757" s="348" t="s">
        <v>35625</v>
      </c>
      <c r="C2757" s="348" t="s">
        <v>27666</v>
      </c>
      <c r="D2757" s="348" t="s">
        <v>27667</v>
      </c>
      <c r="E2757" s="372">
        <v>58.88</v>
      </c>
    </row>
    <row r="2758" spans="1:5" x14ac:dyDescent="0.2">
      <c r="A2758" s="348">
        <v>40358</v>
      </c>
      <c r="B2758" s="348" t="s">
        <v>35626</v>
      </c>
      <c r="C2758" s="348" t="s">
        <v>27666</v>
      </c>
      <c r="D2758" s="348" t="s">
        <v>27667</v>
      </c>
      <c r="E2758" s="372">
        <v>22.44</v>
      </c>
    </row>
    <row r="2759" spans="1:5" x14ac:dyDescent="0.2">
      <c r="A2759" s="348">
        <v>40370</v>
      </c>
      <c r="B2759" s="348" t="s">
        <v>35627</v>
      </c>
      <c r="C2759" s="348" t="s">
        <v>27666</v>
      </c>
      <c r="D2759" s="348" t="s">
        <v>27667</v>
      </c>
      <c r="E2759" s="372">
        <v>238.92</v>
      </c>
    </row>
    <row r="2760" spans="1:5" x14ac:dyDescent="0.2">
      <c r="A2760" s="348">
        <v>40367</v>
      </c>
      <c r="B2760" s="348" t="s">
        <v>35628</v>
      </c>
      <c r="C2760" s="348" t="s">
        <v>27666</v>
      </c>
      <c r="D2760" s="348" t="s">
        <v>27667</v>
      </c>
      <c r="E2760" s="372">
        <v>118.75</v>
      </c>
    </row>
    <row r="2761" spans="1:5" x14ac:dyDescent="0.2">
      <c r="A2761" s="348">
        <v>40373</v>
      </c>
      <c r="B2761" s="348" t="s">
        <v>35629</v>
      </c>
      <c r="C2761" s="348" t="s">
        <v>27666</v>
      </c>
      <c r="D2761" s="348" t="s">
        <v>27667</v>
      </c>
      <c r="E2761" s="372">
        <v>323.08</v>
      </c>
    </row>
    <row r="2762" spans="1:5" x14ac:dyDescent="0.2">
      <c r="A2762" s="348">
        <v>3907</v>
      </c>
      <c r="B2762" s="348" t="s">
        <v>35630</v>
      </c>
      <c r="C2762" s="348" t="s">
        <v>27666</v>
      </c>
      <c r="D2762" s="348" t="s">
        <v>27667</v>
      </c>
      <c r="E2762" s="372">
        <v>7.72</v>
      </c>
    </row>
    <row r="2763" spans="1:5" x14ac:dyDescent="0.2">
      <c r="A2763" s="348">
        <v>3889</v>
      </c>
      <c r="B2763" s="348" t="s">
        <v>35631</v>
      </c>
      <c r="C2763" s="348" t="s">
        <v>27666</v>
      </c>
      <c r="D2763" s="348" t="s">
        <v>27667</v>
      </c>
      <c r="E2763" s="372">
        <v>5.49</v>
      </c>
    </row>
    <row r="2764" spans="1:5" x14ac:dyDescent="0.2">
      <c r="A2764" s="348">
        <v>3868</v>
      </c>
      <c r="B2764" s="348" t="s">
        <v>35632</v>
      </c>
      <c r="C2764" s="348" t="s">
        <v>27666</v>
      </c>
      <c r="D2764" s="348" t="s">
        <v>27667</v>
      </c>
      <c r="E2764" s="372">
        <v>2.02</v>
      </c>
    </row>
    <row r="2765" spans="1:5" x14ac:dyDescent="0.2">
      <c r="A2765" s="348">
        <v>3869</v>
      </c>
      <c r="B2765" s="348" t="s">
        <v>35633</v>
      </c>
      <c r="C2765" s="348" t="s">
        <v>27666</v>
      </c>
      <c r="D2765" s="348" t="s">
        <v>27667</v>
      </c>
      <c r="E2765" s="372">
        <v>4.46</v>
      </c>
    </row>
    <row r="2766" spans="1:5" x14ac:dyDescent="0.2">
      <c r="A2766" s="348">
        <v>3872</v>
      </c>
      <c r="B2766" s="348" t="s">
        <v>35634</v>
      </c>
      <c r="C2766" s="348" t="s">
        <v>27666</v>
      </c>
      <c r="D2766" s="348" t="s">
        <v>27667</v>
      </c>
      <c r="E2766" s="372">
        <v>7.62</v>
      </c>
    </row>
    <row r="2767" spans="1:5" x14ac:dyDescent="0.2">
      <c r="A2767" s="348">
        <v>3850</v>
      </c>
      <c r="B2767" s="348" t="s">
        <v>35635</v>
      </c>
      <c r="C2767" s="348" t="s">
        <v>27666</v>
      </c>
      <c r="D2767" s="348" t="s">
        <v>27667</v>
      </c>
      <c r="E2767" s="372">
        <v>17.579999999999998</v>
      </c>
    </row>
    <row r="2768" spans="1:5" x14ac:dyDescent="0.2">
      <c r="A2768" s="348">
        <v>38023</v>
      </c>
      <c r="B2768" s="348" t="s">
        <v>35636</v>
      </c>
      <c r="C2768" s="348" t="s">
        <v>27666</v>
      </c>
      <c r="D2768" s="348" t="s">
        <v>27667</v>
      </c>
      <c r="E2768" s="372">
        <v>8.94</v>
      </c>
    </row>
    <row r="2769" spans="1:5" x14ac:dyDescent="0.2">
      <c r="A2769" s="348">
        <v>37986</v>
      </c>
      <c r="B2769" s="348" t="s">
        <v>35637</v>
      </c>
      <c r="C2769" s="348" t="s">
        <v>27666</v>
      </c>
      <c r="D2769" s="348" t="s">
        <v>27667</v>
      </c>
      <c r="E2769" s="372">
        <v>2.5299999999999998</v>
      </c>
    </row>
    <row r="2770" spans="1:5" x14ac:dyDescent="0.2">
      <c r="A2770" s="348">
        <v>37987</v>
      </c>
      <c r="B2770" s="348" t="s">
        <v>35638</v>
      </c>
      <c r="C2770" s="348" t="s">
        <v>27666</v>
      </c>
      <c r="D2770" s="348" t="s">
        <v>27667</v>
      </c>
      <c r="E2770" s="372">
        <v>126.39</v>
      </c>
    </row>
    <row r="2771" spans="1:5" x14ac:dyDescent="0.2">
      <c r="A2771" s="348">
        <v>37988</v>
      </c>
      <c r="B2771" s="348" t="s">
        <v>35639</v>
      </c>
      <c r="C2771" s="348" t="s">
        <v>27666</v>
      </c>
      <c r="D2771" s="348" t="s">
        <v>27667</v>
      </c>
      <c r="E2771" s="372">
        <v>200.83</v>
      </c>
    </row>
    <row r="2772" spans="1:5" x14ac:dyDescent="0.2">
      <c r="A2772" s="348">
        <v>21120</v>
      </c>
      <c r="B2772" s="348" t="s">
        <v>35640</v>
      </c>
      <c r="C2772" s="348" t="s">
        <v>27666</v>
      </c>
      <c r="D2772" s="348" t="s">
        <v>27667</v>
      </c>
      <c r="E2772" s="372">
        <v>12.93</v>
      </c>
    </row>
    <row r="2773" spans="1:5" x14ac:dyDescent="0.2">
      <c r="A2773" s="348">
        <v>39318</v>
      </c>
      <c r="B2773" s="348" t="s">
        <v>35641</v>
      </c>
      <c r="C2773" s="348" t="s">
        <v>27666</v>
      </c>
      <c r="D2773" s="348" t="s">
        <v>27667</v>
      </c>
      <c r="E2773" s="372">
        <v>12.02</v>
      </c>
    </row>
    <row r="2774" spans="1:5" x14ac:dyDescent="0.2">
      <c r="A2774" s="348">
        <v>40366</v>
      </c>
      <c r="B2774" s="348" t="s">
        <v>35642</v>
      </c>
      <c r="C2774" s="348" t="s">
        <v>27666</v>
      </c>
      <c r="D2774" s="348" t="s">
        <v>27667</v>
      </c>
      <c r="E2774" s="372">
        <v>58.74</v>
      </c>
    </row>
    <row r="2775" spans="1:5" x14ac:dyDescent="0.2">
      <c r="A2775" s="348">
        <v>40363</v>
      </c>
      <c r="B2775" s="348" t="s">
        <v>35643</v>
      </c>
      <c r="C2775" s="348" t="s">
        <v>27666</v>
      </c>
      <c r="D2775" s="348" t="s">
        <v>27667</v>
      </c>
      <c r="E2775" s="372">
        <v>45.94</v>
      </c>
    </row>
    <row r="2776" spans="1:5" x14ac:dyDescent="0.2">
      <c r="A2776" s="348">
        <v>40354</v>
      </c>
      <c r="B2776" s="348" t="s">
        <v>35644</v>
      </c>
      <c r="C2776" s="348" t="s">
        <v>27666</v>
      </c>
      <c r="D2776" s="348" t="s">
        <v>27669</v>
      </c>
      <c r="E2776" s="372">
        <v>20</v>
      </c>
    </row>
    <row r="2777" spans="1:5" x14ac:dyDescent="0.2">
      <c r="A2777" s="348">
        <v>40360</v>
      </c>
      <c r="B2777" s="348" t="s">
        <v>35645</v>
      </c>
      <c r="C2777" s="348" t="s">
        <v>27666</v>
      </c>
      <c r="D2777" s="348" t="s">
        <v>27667</v>
      </c>
      <c r="E2777" s="372">
        <v>30.12</v>
      </c>
    </row>
    <row r="2778" spans="1:5" x14ac:dyDescent="0.2">
      <c r="A2778" s="348">
        <v>40372</v>
      </c>
      <c r="B2778" s="348" t="s">
        <v>35646</v>
      </c>
      <c r="C2778" s="348" t="s">
        <v>27666</v>
      </c>
      <c r="D2778" s="348" t="s">
        <v>27667</v>
      </c>
      <c r="E2778" s="372">
        <v>185.98</v>
      </c>
    </row>
    <row r="2779" spans="1:5" x14ac:dyDescent="0.2">
      <c r="A2779" s="348">
        <v>40369</v>
      </c>
      <c r="B2779" s="348" t="s">
        <v>35647</v>
      </c>
      <c r="C2779" s="348" t="s">
        <v>27666</v>
      </c>
      <c r="D2779" s="348" t="s">
        <v>27667</v>
      </c>
      <c r="E2779" s="372">
        <v>92.56</v>
      </c>
    </row>
    <row r="2780" spans="1:5" x14ac:dyDescent="0.2">
      <c r="A2780" s="348">
        <v>40357</v>
      </c>
      <c r="B2780" s="348" t="s">
        <v>35648</v>
      </c>
      <c r="C2780" s="348" t="s">
        <v>27666</v>
      </c>
      <c r="D2780" s="348" t="s">
        <v>27667</v>
      </c>
      <c r="E2780" s="372">
        <v>22.44</v>
      </c>
    </row>
    <row r="2781" spans="1:5" x14ac:dyDescent="0.2">
      <c r="A2781" s="348">
        <v>40375</v>
      </c>
      <c r="B2781" s="348" t="s">
        <v>35649</v>
      </c>
      <c r="C2781" s="348" t="s">
        <v>27666</v>
      </c>
      <c r="D2781" s="348" t="s">
        <v>27667</v>
      </c>
      <c r="E2781" s="372">
        <v>251.77</v>
      </c>
    </row>
    <row r="2782" spans="1:5" x14ac:dyDescent="0.2">
      <c r="A2782" s="348">
        <v>1893</v>
      </c>
      <c r="B2782" s="348" t="s">
        <v>35650</v>
      </c>
      <c r="C2782" s="348" t="s">
        <v>27666</v>
      </c>
      <c r="D2782" s="348" t="s">
        <v>27667</v>
      </c>
      <c r="E2782" s="372">
        <v>3.79</v>
      </c>
    </row>
    <row r="2783" spans="1:5" x14ac:dyDescent="0.2">
      <c r="A2783" s="348">
        <v>1902</v>
      </c>
      <c r="B2783" s="348" t="s">
        <v>35651</v>
      </c>
      <c r="C2783" s="348" t="s">
        <v>27666</v>
      </c>
      <c r="D2783" s="348" t="s">
        <v>27667</v>
      </c>
      <c r="E2783" s="372">
        <v>2.76</v>
      </c>
    </row>
    <row r="2784" spans="1:5" x14ac:dyDescent="0.2">
      <c r="A2784" s="348">
        <v>1901</v>
      </c>
      <c r="B2784" s="348" t="s">
        <v>35652</v>
      </c>
      <c r="C2784" s="348" t="s">
        <v>27666</v>
      </c>
      <c r="D2784" s="348" t="s">
        <v>27667</v>
      </c>
      <c r="E2784" s="372">
        <v>0.86</v>
      </c>
    </row>
    <row r="2785" spans="1:5" x14ac:dyDescent="0.2">
      <c r="A2785" s="348">
        <v>1892</v>
      </c>
      <c r="B2785" s="348" t="s">
        <v>35653</v>
      </c>
      <c r="C2785" s="348" t="s">
        <v>27666</v>
      </c>
      <c r="D2785" s="348" t="s">
        <v>27667</v>
      </c>
      <c r="E2785" s="372">
        <v>1.78</v>
      </c>
    </row>
    <row r="2786" spans="1:5" x14ac:dyDescent="0.2">
      <c r="A2786" s="348">
        <v>1907</v>
      </c>
      <c r="B2786" s="348" t="s">
        <v>35654</v>
      </c>
      <c r="C2786" s="348" t="s">
        <v>27666</v>
      </c>
      <c r="D2786" s="348" t="s">
        <v>27667</v>
      </c>
      <c r="E2786" s="372">
        <v>12.22</v>
      </c>
    </row>
    <row r="2787" spans="1:5" x14ac:dyDescent="0.2">
      <c r="A2787" s="348">
        <v>1894</v>
      </c>
      <c r="B2787" s="348" t="s">
        <v>35655</v>
      </c>
      <c r="C2787" s="348" t="s">
        <v>27666</v>
      </c>
      <c r="D2787" s="348" t="s">
        <v>27667</v>
      </c>
      <c r="E2787" s="372">
        <v>5.49</v>
      </c>
    </row>
    <row r="2788" spans="1:5" x14ac:dyDescent="0.2">
      <c r="A2788" s="348">
        <v>1891</v>
      </c>
      <c r="B2788" s="348" t="s">
        <v>35656</v>
      </c>
      <c r="C2788" s="348" t="s">
        <v>27666</v>
      </c>
      <c r="D2788" s="348" t="s">
        <v>27667</v>
      </c>
      <c r="E2788" s="372">
        <v>1.27</v>
      </c>
    </row>
    <row r="2789" spans="1:5" x14ac:dyDescent="0.2">
      <c r="A2789" s="348">
        <v>1896</v>
      </c>
      <c r="B2789" s="348" t="s">
        <v>35657</v>
      </c>
      <c r="C2789" s="348" t="s">
        <v>27666</v>
      </c>
      <c r="D2789" s="348" t="s">
        <v>27667</v>
      </c>
      <c r="E2789" s="372">
        <v>16.399999999999999</v>
      </c>
    </row>
    <row r="2790" spans="1:5" x14ac:dyDescent="0.2">
      <c r="A2790" s="348">
        <v>1895</v>
      </c>
      <c r="B2790" s="348" t="s">
        <v>35658</v>
      </c>
      <c r="C2790" s="348" t="s">
        <v>27666</v>
      </c>
      <c r="D2790" s="348" t="s">
        <v>27667</v>
      </c>
      <c r="E2790" s="372">
        <v>28.83</v>
      </c>
    </row>
    <row r="2791" spans="1:5" x14ac:dyDescent="0.2">
      <c r="A2791" s="348">
        <v>2641</v>
      </c>
      <c r="B2791" s="348" t="s">
        <v>35659</v>
      </c>
      <c r="C2791" s="348" t="s">
        <v>27666</v>
      </c>
      <c r="D2791" s="348" t="s">
        <v>27667</v>
      </c>
      <c r="E2791" s="372">
        <v>26.79</v>
      </c>
    </row>
    <row r="2792" spans="1:5" x14ac:dyDescent="0.2">
      <c r="A2792" s="348">
        <v>2636</v>
      </c>
      <c r="B2792" s="348" t="s">
        <v>35660</v>
      </c>
      <c r="C2792" s="348" t="s">
        <v>27666</v>
      </c>
      <c r="D2792" s="348" t="s">
        <v>27667</v>
      </c>
      <c r="E2792" s="372">
        <v>1.72</v>
      </c>
    </row>
    <row r="2793" spans="1:5" x14ac:dyDescent="0.2">
      <c r="A2793" s="348">
        <v>2637</v>
      </c>
      <c r="B2793" s="348" t="s">
        <v>35661</v>
      </c>
      <c r="C2793" s="348" t="s">
        <v>27666</v>
      </c>
      <c r="D2793" s="348" t="s">
        <v>27667</v>
      </c>
      <c r="E2793" s="372">
        <v>1.83</v>
      </c>
    </row>
    <row r="2794" spans="1:5" x14ac:dyDescent="0.2">
      <c r="A2794" s="348">
        <v>2638</v>
      </c>
      <c r="B2794" s="348" t="s">
        <v>35662</v>
      </c>
      <c r="C2794" s="348" t="s">
        <v>27666</v>
      </c>
      <c r="D2794" s="348" t="s">
        <v>27667</v>
      </c>
      <c r="E2794" s="372">
        <v>2.13</v>
      </c>
    </row>
    <row r="2795" spans="1:5" x14ac:dyDescent="0.2">
      <c r="A2795" s="348">
        <v>2639</v>
      </c>
      <c r="B2795" s="348" t="s">
        <v>35663</v>
      </c>
      <c r="C2795" s="348" t="s">
        <v>27666</v>
      </c>
      <c r="D2795" s="348" t="s">
        <v>27667</v>
      </c>
      <c r="E2795" s="372">
        <v>3.78</v>
      </c>
    </row>
    <row r="2796" spans="1:5" x14ac:dyDescent="0.2">
      <c r="A2796" s="348">
        <v>2644</v>
      </c>
      <c r="B2796" s="348" t="s">
        <v>35664</v>
      </c>
      <c r="C2796" s="348" t="s">
        <v>27666</v>
      </c>
      <c r="D2796" s="348" t="s">
        <v>27667</v>
      </c>
      <c r="E2796" s="372">
        <v>5.48</v>
      </c>
    </row>
    <row r="2797" spans="1:5" x14ac:dyDescent="0.2">
      <c r="A2797" s="348">
        <v>2643</v>
      </c>
      <c r="B2797" s="348" t="s">
        <v>35665</v>
      </c>
      <c r="C2797" s="348" t="s">
        <v>27666</v>
      </c>
      <c r="D2797" s="348" t="s">
        <v>27667</v>
      </c>
      <c r="E2797" s="372">
        <v>7.64</v>
      </c>
    </row>
    <row r="2798" spans="1:5" x14ac:dyDescent="0.2">
      <c r="A2798" s="348">
        <v>2640</v>
      </c>
      <c r="B2798" s="348" t="s">
        <v>35666</v>
      </c>
      <c r="C2798" s="348" t="s">
        <v>27666</v>
      </c>
      <c r="D2798" s="348" t="s">
        <v>27667</v>
      </c>
      <c r="E2798" s="372">
        <v>11.15</v>
      </c>
    </row>
    <row r="2799" spans="1:5" x14ac:dyDescent="0.2">
      <c r="A2799" s="348">
        <v>2642</v>
      </c>
      <c r="B2799" s="348" t="s">
        <v>35667</v>
      </c>
      <c r="C2799" s="348" t="s">
        <v>27666</v>
      </c>
      <c r="D2799" s="348" t="s">
        <v>27667</v>
      </c>
      <c r="E2799" s="372">
        <v>16.98</v>
      </c>
    </row>
    <row r="2800" spans="1:5" x14ac:dyDescent="0.2">
      <c r="A2800" s="348">
        <v>39855</v>
      </c>
      <c r="B2800" s="348" t="s">
        <v>35668</v>
      </c>
      <c r="C2800" s="348" t="s">
        <v>27666</v>
      </c>
      <c r="D2800" s="348" t="s">
        <v>27668</v>
      </c>
      <c r="E2800" s="372">
        <v>2.67</v>
      </c>
    </row>
    <row r="2801" spans="1:5" x14ac:dyDescent="0.2">
      <c r="A2801" s="348">
        <v>39856</v>
      </c>
      <c r="B2801" s="348" t="s">
        <v>35669</v>
      </c>
      <c r="C2801" s="348" t="s">
        <v>27666</v>
      </c>
      <c r="D2801" s="348" t="s">
        <v>27668</v>
      </c>
      <c r="E2801" s="372">
        <v>6.3</v>
      </c>
    </row>
    <row r="2802" spans="1:5" x14ac:dyDescent="0.2">
      <c r="A2802" s="348">
        <v>39857</v>
      </c>
      <c r="B2802" s="348" t="s">
        <v>35670</v>
      </c>
      <c r="C2802" s="348" t="s">
        <v>27666</v>
      </c>
      <c r="D2802" s="348" t="s">
        <v>27668</v>
      </c>
      <c r="E2802" s="372">
        <v>10.199999999999999</v>
      </c>
    </row>
    <row r="2803" spans="1:5" x14ac:dyDescent="0.2">
      <c r="A2803" s="348">
        <v>39858</v>
      </c>
      <c r="B2803" s="348" t="s">
        <v>35671</v>
      </c>
      <c r="C2803" s="348" t="s">
        <v>27666</v>
      </c>
      <c r="D2803" s="348" t="s">
        <v>27668</v>
      </c>
      <c r="E2803" s="372">
        <v>22.63</v>
      </c>
    </row>
    <row r="2804" spans="1:5" x14ac:dyDescent="0.2">
      <c r="A2804" s="348">
        <v>39859</v>
      </c>
      <c r="B2804" s="348" t="s">
        <v>35672</v>
      </c>
      <c r="C2804" s="348" t="s">
        <v>27666</v>
      </c>
      <c r="D2804" s="348" t="s">
        <v>27668</v>
      </c>
      <c r="E2804" s="372">
        <v>34.880000000000003</v>
      </c>
    </row>
    <row r="2805" spans="1:5" x14ac:dyDescent="0.2">
      <c r="A2805" s="348">
        <v>39860</v>
      </c>
      <c r="B2805" s="348" t="s">
        <v>35673</v>
      </c>
      <c r="C2805" s="348" t="s">
        <v>27666</v>
      </c>
      <c r="D2805" s="348" t="s">
        <v>27668</v>
      </c>
      <c r="E2805" s="372">
        <v>53.53</v>
      </c>
    </row>
    <row r="2806" spans="1:5" x14ac:dyDescent="0.2">
      <c r="A2806" s="348">
        <v>39861</v>
      </c>
      <c r="B2806" s="348" t="s">
        <v>35674</v>
      </c>
      <c r="C2806" s="348" t="s">
        <v>27666</v>
      </c>
      <c r="D2806" s="348" t="s">
        <v>27668</v>
      </c>
      <c r="E2806" s="372">
        <v>152.83000000000001</v>
      </c>
    </row>
    <row r="2807" spans="1:5" x14ac:dyDescent="0.2">
      <c r="A2807" s="348">
        <v>3867</v>
      </c>
      <c r="B2807" s="348" t="s">
        <v>35675</v>
      </c>
      <c r="C2807" s="348" t="s">
        <v>27666</v>
      </c>
      <c r="D2807" s="348" t="s">
        <v>27667</v>
      </c>
      <c r="E2807" s="372">
        <v>107.05</v>
      </c>
    </row>
    <row r="2808" spans="1:5" x14ac:dyDescent="0.2">
      <c r="A2808" s="348">
        <v>3861</v>
      </c>
      <c r="B2808" s="348" t="s">
        <v>35676</v>
      </c>
      <c r="C2808" s="348" t="s">
        <v>27666</v>
      </c>
      <c r="D2808" s="348" t="s">
        <v>27667</v>
      </c>
      <c r="E2808" s="372">
        <v>1.1100000000000001</v>
      </c>
    </row>
    <row r="2809" spans="1:5" x14ac:dyDescent="0.2">
      <c r="A2809" s="348">
        <v>3904</v>
      </c>
      <c r="B2809" s="348" t="s">
        <v>35677</v>
      </c>
      <c r="C2809" s="348" t="s">
        <v>27666</v>
      </c>
      <c r="D2809" s="348" t="s">
        <v>27667</v>
      </c>
      <c r="E2809" s="372">
        <v>1.18</v>
      </c>
    </row>
    <row r="2810" spans="1:5" x14ac:dyDescent="0.2">
      <c r="A2810" s="348">
        <v>3903</v>
      </c>
      <c r="B2810" s="348" t="s">
        <v>35678</v>
      </c>
      <c r="C2810" s="348" t="s">
        <v>27666</v>
      </c>
      <c r="D2810" s="348" t="s">
        <v>27667</v>
      </c>
      <c r="E2810" s="372">
        <v>2.87</v>
      </c>
    </row>
    <row r="2811" spans="1:5" x14ac:dyDescent="0.2">
      <c r="A2811" s="348">
        <v>3862</v>
      </c>
      <c r="B2811" s="348" t="s">
        <v>35679</v>
      </c>
      <c r="C2811" s="348" t="s">
        <v>27666</v>
      </c>
      <c r="D2811" s="348" t="s">
        <v>27667</v>
      </c>
      <c r="E2811" s="372">
        <v>6.12</v>
      </c>
    </row>
    <row r="2812" spans="1:5" x14ac:dyDescent="0.2">
      <c r="A2812" s="348">
        <v>3863</v>
      </c>
      <c r="B2812" s="348" t="s">
        <v>35680</v>
      </c>
      <c r="C2812" s="348" t="s">
        <v>27666</v>
      </c>
      <c r="D2812" s="348" t="s">
        <v>27667</v>
      </c>
      <c r="E2812" s="372">
        <v>6.27</v>
      </c>
    </row>
    <row r="2813" spans="1:5" x14ac:dyDescent="0.2">
      <c r="A2813" s="348">
        <v>3864</v>
      </c>
      <c r="B2813" s="348" t="s">
        <v>35681</v>
      </c>
      <c r="C2813" s="348" t="s">
        <v>27666</v>
      </c>
      <c r="D2813" s="348" t="s">
        <v>27667</v>
      </c>
      <c r="E2813" s="372">
        <v>19.2</v>
      </c>
    </row>
    <row r="2814" spans="1:5" x14ac:dyDescent="0.2">
      <c r="A2814" s="348">
        <v>3865</v>
      </c>
      <c r="B2814" s="348" t="s">
        <v>35682</v>
      </c>
      <c r="C2814" s="348" t="s">
        <v>27666</v>
      </c>
      <c r="D2814" s="348" t="s">
        <v>27667</v>
      </c>
      <c r="E2814" s="372">
        <v>28.08</v>
      </c>
    </row>
    <row r="2815" spans="1:5" x14ac:dyDescent="0.2">
      <c r="A2815" s="348">
        <v>3866</v>
      </c>
      <c r="B2815" s="348" t="s">
        <v>35683</v>
      </c>
      <c r="C2815" s="348" t="s">
        <v>27666</v>
      </c>
      <c r="D2815" s="348" t="s">
        <v>27667</v>
      </c>
      <c r="E2815" s="372">
        <v>63.04</v>
      </c>
    </row>
    <row r="2816" spans="1:5" x14ac:dyDescent="0.2">
      <c r="A2816" s="348">
        <v>3878</v>
      </c>
      <c r="B2816" s="348" t="s">
        <v>35684</v>
      </c>
      <c r="C2816" s="348" t="s">
        <v>27666</v>
      </c>
      <c r="D2816" s="348" t="s">
        <v>27667</v>
      </c>
      <c r="E2816" s="372">
        <v>17.190000000000001</v>
      </c>
    </row>
    <row r="2817" spans="1:5" x14ac:dyDescent="0.2">
      <c r="A2817" s="348">
        <v>3883</v>
      </c>
      <c r="B2817" s="348" t="s">
        <v>35685</v>
      </c>
      <c r="C2817" s="348" t="s">
        <v>27666</v>
      </c>
      <c r="D2817" s="348" t="s">
        <v>27667</v>
      </c>
      <c r="E2817" s="372">
        <v>2.2000000000000002</v>
      </c>
    </row>
    <row r="2818" spans="1:5" x14ac:dyDescent="0.2">
      <c r="A2818" s="348">
        <v>3876</v>
      </c>
      <c r="B2818" s="348" t="s">
        <v>35686</v>
      </c>
      <c r="C2818" s="348" t="s">
        <v>27666</v>
      </c>
      <c r="D2818" s="348" t="s">
        <v>27667</v>
      </c>
      <c r="E2818" s="372">
        <v>6.84</v>
      </c>
    </row>
    <row r="2819" spans="1:5" x14ac:dyDescent="0.2">
      <c r="A2819" s="348">
        <v>3884</v>
      </c>
      <c r="B2819" s="348" t="s">
        <v>35687</v>
      </c>
      <c r="C2819" s="348" t="s">
        <v>27666</v>
      </c>
      <c r="D2819" s="348" t="s">
        <v>27667</v>
      </c>
      <c r="E2819" s="372">
        <v>3.48</v>
      </c>
    </row>
    <row r="2820" spans="1:5" x14ac:dyDescent="0.2">
      <c r="A2820" s="348">
        <v>12892</v>
      </c>
      <c r="B2820" s="348" t="s">
        <v>35688</v>
      </c>
      <c r="C2820" s="348" t="s">
        <v>27677</v>
      </c>
      <c r="D2820" s="348" t="s">
        <v>27667</v>
      </c>
      <c r="E2820" s="372">
        <v>13.67</v>
      </c>
    </row>
    <row r="2821" spans="1:5" x14ac:dyDescent="0.2">
      <c r="A2821" s="348">
        <v>38447</v>
      </c>
      <c r="B2821" s="348" t="s">
        <v>35689</v>
      </c>
      <c r="C2821" s="348" t="s">
        <v>27666</v>
      </c>
      <c r="D2821" s="348" t="s">
        <v>27668</v>
      </c>
      <c r="E2821" s="372">
        <v>81.650000000000006</v>
      </c>
    </row>
    <row r="2822" spans="1:5" x14ac:dyDescent="0.2">
      <c r="A2822" s="348">
        <v>36320</v>
      </c>
      <c r="B2822" s="348" t="s">
        <v>35690</v>
      </c>
      <c r="C2822" s="348" t="s">
        <v>27666</v>
      </c>
      <c r="D2822" s="348" t="s">
        <v>27668</v>
      </c>
      <c r="E2822" s="372">
        <v>2.19</v>
      </c>
    </row>
    <row r="2823" spans="1:5" x14ac:dyDescent="0.2">
      <c r="A2823" s="348">
        <v>36324</v>
      </c>
      <c r="B2823" s="348" t="s">
        <v>35691</v>
      </c>
      <c r="C2823" s="348" t="s">
        <v>27666</v>
      </c>
      <c r="D2823" s="348" t="s">
        <v>27668</v>
      </c>
      <c r="E2823" s="372">
        <v>2</v>
      </c>
    </row>
    <row r="2824" spans="1:5" x14ac:dyDescent="0.2">
      <c r="A2824" s="348">
        <v>38441</v>
      </c>
      <c r="B2824" s="348" t="s">
        <v>35692</v>
      </c>
      <c r="C2824" s="348" t="s">
        <v>27666</v>
      </c>
      <c r="D2824" s="348" t="s">
        <v>27668</v>
      </c>
      <c r="E2824" s="372">
        <v>3.59</v>
      </c>
    </row>
    <row r="2825" spans="1:5" x14ac:dyDescent="0.2">
      <c r="A2825" s="348">
        <v>38442</v>
      </c>
      <c r="B2825" s="348" t="s">
        <v>35693</v>
      </c>
      <c r="C2825" s="348" t="s">
        <v>27666</v>
      </c>
      <c r="D2825" s="348" t="s">
        <v>27668</v>
      </c>
      <c r="E2825" s="372">
        <v>10.199999999999999</v>
      </c>
    </row>
    <row r="2826" spans="1:5" x14ac:dyDescent="0.2">
      <c r="A2826" s="348">
        <v>38443</v>
      </c>
      <c r="B2826" s="348" t="s">
        <v>35694</v>
      </c>
      <c r="C2826" s="348" t="s">
        <v>27666</v>
      </c>
      <c r="D2826" s="348" t="s">
        <v>27668</v>
      </c>
      <c r="E2826" s="372">
        <v>12.38</v>
      </c>
    </row>
    <row r="2827" spans="1:5" x14ac:dyDescent="0.2">
      <c r="A2827" s="348">
        <v>38444</v>
      </c>
      <c r="B2827" s="348" t="s">
        <v>35695</v>
      </c>
      <c r="C2827" s="348" t="s">
        <v>27666</v>
      </c>
      <c r="D2827" s="348" t="s">
        <v>27668</v>
      </c>
      <c r="E2827" s="372">
        <v>20.79</v>
      </c>
    </row>
    <row r="2828" spans="1:5" x14ac:dyDescent="0.2">
      <c r="A2828" s="348">
        <v>38445</v>
      </c>
      <c r="B2828" s="348" t="s">
        <v>35696</v>
      </c>
      <c r="C2828" s="348" t="s">
        <v>27666</v>
      </c>
      <c r="D2828" s="348" t="s">
        <v>27668</v>
      </c>
      <c r="E2828" s="372">
        <v>38.54</v>
      </c>
    </row>
    <row r="2829" spans="1:5" x14ac:dyDescent="0.2">
      <c r="A2829" s="348">
        <v>38446</v>
      </c>
      <c r="B2829" s="348" t="s">
        <v>35697</v>
      </c>
      <c r="C2829" s="348" t="s">
        <v>27666</v>
      </c>
      <c r="D2829" s="348" t="s">
        <v>27668</v>
      </c>
      <c r="E2829" s="372">
        <v>63.08</v>
      </c>
    </row>
    <row r="2830" spans="1:5" x14ac:dyDescent="0.2">
      <c r="A2830" s="348">
        <v>3837</v>
      </c>
      <c r="B2830" s="348" t="s">
        <v>35698</v>
      </c>
      <c r="C2830" s="348" t="s">
        <v>27666</v>
      </c>
      <c r="D2830" s="348" t="s">
        <v>27668</v>
      </c>
      <c r="E2830" s="372">
        <v>37.049999999999997</v>
      </c>
    </row>
    <row r="2831" spans="1:5" x14ac:dyDescent="0.2">
      <c r="A2831" s="348">
        <v>3845</v>
      </c>
      <c r="B2831" s="348" t="s">
        <v>35699</v>
      </c>
      <c r="C2831" s="348" t="s">
        <v>27666</v>
      </c>
      <c r="D2831" s="348" t="s">
        <v>27668</v>
      </c>
      <c r="E2831" s="372">
        <v>13.53</v>
      </c>
    </row>
    <row r="2832" spans="1:5" x14ac:dyDescent="0.2">
      <c r="A2832" s="348">
        <v>11045</v>
      </c>
      <c r="B2832" s="348" t="s">
        <v>35700</v>
      </c>
      <c r="C2832" s="348" t="s">
        <v>27666</v>
      </c>
      <c r="D2832" s="348" t="s">
        <v>27668</v>
      </c>
      <c r="E2832" s="372">
        <v>26.11</v>
      </c>
    </row>
    <row r="2833" spans="1:5" x14ac:dyDescent="0.2">
      <c r="A2833" s="348">
        <v>20170</v>
      </c>
      <c r="B2833" s="348" t="s">
        <v>35701</v>
      </c>
      <c r="C2833" s="348" t="s">
        <v>27666</v>
      </c>
      <c r="D2833" s="348" t="s">
        <v>27667</v>
      </c>
      <c r="E2833" s="372">
        <v>20.25</v>
      </c>
    </row>
    <row r="2834" spans="1:5" x14ac:dyDescent="0.2">
      <c r="A2834" s="348">
        <v>20171</v>
      </c>
      <c r="B2834" s="348" t="s">
        <v>35702</v>
      </c>
      <c r="C2834" s="348" t="s">
        <v>27666</v>
      </c>
      <c r="D2834" s="348" t="s">
        <v>27667</v>
      </c>
      <c r="E2834" s="372">
        <v>58.38</v>
      </c>
    </row>
    <row r="2835" spans="1:5" x14ac:dyDescent="0.2">
      <c r="A2835" s="348">
        <v>20167</v>
      </c>
      <c r="B2835" s="348" t="s">
        <v>35703</v>
      </c>
      <c r="C2835" s="348" t="s">
        <v>27666</v>
      </c>
      <c r="D2835" s="348" t="s">
        <v>27667</v>
      </c>
      <c r="E2835" s="372">
        <v>7.34</v>
      </c>
    </row>
    <row r="2836" spans="1:5" x14ac:dyDescent="0.2">
      <c r="A2836" s="348">
        <v>20168</v>
      </c>
      <c r="B2836" s="348" t="s">
        <v>35704</v>
      </c>
      <c r="C2836" s="348" t="s">
        <v>27666</v>
      </c>
      <c r="D2836" s="348" t="s">
        <v>27667</v>
      </c>
      <c r="E2836" s="372">
        <v>15.11</v>
      </c>
    </row>
    <row r="2837" spans="1:5" x14ac:dyDescent="0.2">
      <c r="A2837" s="348">
        <v>20169</v>
      </c>
      <c r="B2837" s="348" t="s">
        <v>35705</v>
      </c>
      <c r="C2837" s="348" t="s">
        <v>27666</v>
      </c>
      <c r="D2837" s="348" t="s">
        <v>27667</v>
      </c>
      <c r="E2837" s="372">
        <v>17.64</v>
      </c>
    </row>
    <row r="2838" spans="1:5" x14ac:dyDescent="0.2">
      <c r="A2838" s="348">
        <v>3899</v>
      </c>
      <c r="B2838" s="348" t="s">
        <v>35706</v>
      </c>
      <c r="C2838" s="348" t="s">
        <v>27666</v>
      </c>
      <c r="D2838" s="348" t="s">
        <v>27667</v>
      </c>
      <c r="E2838" s="372">
        <v>9.7799999999999994</v>
      </c>
    </row>
    <row r="2839" spans="1:5" x14ac:dyDescent="0.2">
      <c r="A2839" s="348">
        <v>38676</v>
      </c>
      <c r="B2839" s="348" t="s">
        <v>35707</v>
      </c>
      <c r="C2839" s="348" t="s">
        <v>27666</v>
      </c>
      <c r="D2839" s="348" t="s">
        <v>27667</v>
      </c>
      <c r="E2839" s="372">
        <v>48.92</v>
      </c>
    </row>
    <row r="2840" spans="1:5" x14ac:dyDescent="0.2">
      <c r="A2840" s="348">
        <v>3897</v>
      </c>
      <c r="B2840" s="348" t="s">
        <v>35708</v>
      </c>
      <c r="C2840" s="348" t="s">
        <v>27666</v>
      </c>
      <c r="D2840" s="348" t="s">
        <v>27667</v>
      </c>
      <c r="E2840" s="372">
        <v>2.39</v>
      </c>
    </row>
    <row r="2841" spans="1:5" x14ac:dyDescent="0.2">
      <c r="A2841" s="348">
        <v>3875</v>
      </c>
      <c r="B2841" s="348" t="s">
        <v>35709</v>
      </c>
      <c r="C2841" s="348" t="s">
        <v>27666</v>
      </c>
      <c r="D2841" s="348" t="s">
        <v>27667</v>
      </c>
      <c r="E2841" s="372">
        <v>4.93</v>
      </c>
    </row>
    <row r="2842" spans="1:5" x14ac:dyDescent="0.2">
      <c r="A2842" s="348">
        <v>3898</v>
      </c>
      <c r="B2842" s="348" t="s">
        <v>35710</v>
      </c>
      <c r="C2842" s="348" t="s">
        <v>27666</v>
      </c>
      <c r="D2842" s="348" t="s">
        <v>27667</v>
      </c>
      <c r="E2842" s="372">
        <v>10.01</v>
      </c>
    </row>
    <row r="2843" spans="1:5" x14ac:dyDescent="0.2">
      <c r="A2843" s="348">
        <v>3855</v>
      </c>
      <c r="B2843" s="348" t="s">
        <v>35711</v>
      </c>
      <c r="C2843" s="348" t="s">
        <v>27666</v>
      </c>
      <c r="D2843" s="348" t="s">
        <v>27667</v>
      </c>
      <c r="E2843" s="372">
        <v>7.42</v>
      </c>
    </row>
    <row r="2844" spans="1:5" x14ac:dyDescent="0.2">
      <c r="A2844" s="348">
        <v>3874</v>
      </c>
      <c r="B2844" s="348" t="s">
        <v>35712</v>
      </c>
      <c r="C2844" s="348" t="s">
        <v>27666</v>
      </c>
      <c r="D2844" s="348" t="s">
        <v>27667</v>
      </c>
      <c r="E2844" s="372">
        <v>8.6</v>
      </c>
    </row>
    <row r="2845" spans="1:5" x14ac:dyDescent="0.2">
      <c r="A2845" s="348">
        <v>3870</v>
      </c>
      <c r="B2845" s="348" t="s">
        <v>936</v>
      </c>
      <c r="C2845" s="348" t="s">
        <v>27666</v>
      </c>
      <c r="D2845" s="348" t="s">
        <v>27667</v>
      </c>
      <c r="E2845" s="372">
        <v>9.44</v>
      </c>
    </row>
    <row r="2846" spans="1:5" x14ac:dyDescent="0.2">
      <c r="A2846" s="348">
        <v>38678</v>
      </c>
      <c r="B2846" s="348" t="s">
        <v>35713</v>
      </c>
      <c r="C2846" s="348" t="s">
        <v>27666</v>
      </c>
      <c r="D2846" s="348" t="s">
        <v>27667</v>
      </c>
      <c r="E2846" s="372">
        <v>24.98</v>
      </c>
    </row>
    <row r="2847" spans="1:5" x14ac:dyDescent="0.2">
      <c r="A2847" s="348">
        <v>3859</v>
      </c>
      <c r="B2847" s="348" t="s">
        <v>35714</v>
      </c>
      <c r="C2847" s="348" t="s">
        <v>27666</v>
      </c>
      <c r="D2847" s="348" t="s">
        <v>27667</v>
      </c>
      <c r="E2847" s="372">
        <v>1.9</v>
      </c>
    </row>
    <row r="2848" spans="1:5" x14ac:dyDescent="0.2">
      <c r="A2848" s="348">
        <v>3856</v>
      </c>
      <c r="B2848" s="348" t="s">
        <v>35715</v>
      </c>
      <c r="C2848" s="348" t="s">
        <v>27666</v>
      </c>
      <c r="D2848" s="348" t="s">
        <v>27667</v>
      </c>
      <c r="E2848" s="372">
        <v>2.64</v>
      </c>
    </row>
    <row r="2849" spans="1:5" x14ac:dyDescent="0.2">
      <c r="A2849" s="348">
        <v>3906</v>
      </c>
      <c r="B2849" s="348" t="s">
        <v>35716</v>
      </c>
      <c r="C2849" s="348" t="s">
        <v>27666</v>
      </c>
      <c r="D2849" s="348" t="s">
        <v>27667</v>
      </c>
      <c r="E2849" s="372">
        <v>2.1800000000000002</v>
      </c>
    </row>
    <row r="2850" spans="1:5" x14ac:dyDescent="0.2">
      <c r="A2850" s="348">
        <v>3860</v>
      </c>
      <c r="B2850" s="348" t="s">
        <v>35717</v>
      </c>
      <c r="C2850" s="348" t="s">
        <v>27666</v>
      </c>
      <c r="D2850" s="348" t="s">
        <v>27667</v>
      </c>
      <c r="E2850" s="372">
        <v>6.48</v>
      </c>
    </row>
    <row r="2851" spans="1:5" x14ac:dyDescent="0.2">
      <c r="A2851" s="348">
        <v>3905</v>
      </c>
      <c r="B2851" s="348" t="s">
        <v>35718</v>
      </c>
      <c r="C2851" s="348" t="s">
        <v>27666</v>
      </c>
      <c r="D2851" s="348" t="s">
        <v>27667</v>
      </c>
      <c r="E2851" s="372">
        <v>14.84</v>
      </c>
    </row>
    <row r="2852" spans="1:5" x14ac:dyDescent="0.2">
      <c r="A2852" s="348">
        <v>3871</v>
      </c>
      <c r="B2852" s="348" t="s">
        <v>35719</v>
      </c>
      <c r="C2852" s="348" t="s">
        <v>27666</v>
      </c>
      <c r="D2852" s="348" t="s">
        <v>27667</v>
      </c>
      <c r="E2852" s="372">
        <v>26.26</v>
      </c>
    </row>
    <row r="2853" spans="1:5" x14ac:dyDescent="0.2">
      <c r="A2853" s="348">
        <v>39292</v>
      </c>
      <c r="B2853" s="348" t="s">
        <v>35720</v>
      </c>
      <c r="C2853" s="348" t="s">
        <v>27666</v>
      </c>
      <c r="D2853" s="348" t="s">
        <v>27668</v>
      </c>
      <c r="E2853" s="372">
        <v>7.58</v>
      </c>
    </row>
    <row r="2854" spans="1:5" x14ac:dyDescent="0.2">
      <c r="A2854" s="348">
        <v>39293</v>
      </c>
      <c r="B2854" s="348" t="s">
        <v>35721</v>
      </c>
      <c r="C2854" s="348" t="s">
        <v>27666</v>
      </c>
      <c r="D2854" s="348" t="s">
        <v>27668</v>
      </c>
      <c r="E2854" s="372">
        <v>11.78</v>
      </c>
    </row>
    <row r="2855" spans="1:5" x14ac:dyDescent="0.2">
      <c r="A2855" s="348">
        <v>39294</v>
      </c>
      <c r="B2855" s="348" t="s">
        <v>35722</v>
      </c>
      <c r="C2855" s="348" t="s">
        <v>27666</v>
      </c>
      <c r="D2855" s="348" t="s">
        <v>27668</v>
      </c>
      <c r="E2855" s="372">
        <v>12.59</v>
      </c>
    </row>
    <row r="2856" spans="1:5" x14ac:dyDescent="0.2">
      <c r="A2856" s="348">
        <v>39295</v>
      </c>
      <c r="B2856" s="348" t="s">
        <v>35723</v>
      </c>
      <c r="C2856" s="348" t="s">
        <v>27666</v>
      </c>
      <c r="D2856" s="348" t="s">
        <v>27668</v>
      </c>
      <c r="E2856" s="372">
        <v>17.32</v>
      </c>
    </row>
    <row r="2857" spans="1:5" x14ac:dyDescent="0.2">
      <c r="A2857" s="348">
        <v>39312</v>
      </c>
      <c r="B2857" s="348" t="s">
        <v>35724</v>
      </c>
      <c r="C2857" s="348" t="s">
        <v>27666</v>
      </c>
      <c r="D2857" s="348" t="s">
        <v>27668</v>
      </c>
      <c r="E2857" s="372">
        <v>11.62</v>
      </c>
    </row>
    <row r="2858" spans="1:5" x14ac:dyDescent="0.2">
      <c r="A2858" s="348">
        <v>39313</v>
      </c>
      <c r="B2858" s="348" t="s">
        <v>35725</v>
      </c>
      <c r="C2858" s="348" t="s">
        <v>27666</v>
      </c>
      <c r="D2858" s="348" t="s">
        <v>27668</v>
      </c>
      <c r="E2858" s="372">
        <v>15.61</v>
      </c>
    </row>
    <row r="2859" spans="1:5" x14ac:dyDescent="0.2">
      <c r="A2859" s="348">
        <v>39314</v>
      </c>
      <c r="B2859" s="348" t="s">
        <v>35726</v>
      </c>
      <c r="C2859" s="348" t="s">
        <v>27666</v>
      </c>
      <c r="D2859" s="348" t="s">
        <v>27668</v>
      </c>
      <c r="E2859" s="372">
        <v>22.97</v>
      </c>
    </row>
    <row r="2860" spans="1:5" x14ac:dyDescent="0.2">
      <c r="A2860" s="348">
        <v>39296</v>
      </c>
      <c r="B2860" s="348" t="s">
        <v>35727</v>
      </c>
      <c r="C2860" s="348" t="s">
        <v>27666</v>
      </c>
      <c r="D2860" s="348" t="s">
        <v>27668</v>
      </c>
      <c r="E2860" s="372">
        <v>6.91</v>
      </c>
    </row>
    <row r="2861" spans="1:5" x14ac:dyDescent="0.2">
      <c r="A2861" s="348">
        <v>39297</v>
      </c>
      <c r="B2861" s="348" t="s">
        <v>35728</v>
      </c>
      <c r="C2861" s="348" t="s">
        <v>27666</v>
      </c>
      <c r="D2861" s="348" t="s">
        <v>27668</v>
      </c>
      <c r="E2861" s="372">
        <v>9.3699999999999992</v>
      </c>
    </row>
    <row r="2862" spans="1:5" x14ac:dyDescent="0.2">
      <c r="A2862" s="348">
        <v>39298</v>
      </c>
      <c r="B2862" s="348" t="s">
        <v>35729</v>
      </c>
      <c r="C2862" s="348" t="s">
        <v>27666</v>
      </c>
      <c r="D2862" s="348" t="s">
        <v>27668</v>
      </c>
      <c r="E2862" s="372">
        <v>17.989999999999998</v>
      </c>
    </row>
    <row r="2863" spans="1:5" x14ac:dyDescent="0.2">
      <c r="A2863" s="348">
        <v>39299</v>
      </c>
      <c r="B2863" s="348" t="s">
        <v>35730</v>
      </c>
      <c r="C2863" s="348" t="s">
        <v>27666</v>
      </c>
      <c r="D2863" s="348" t="s">
        <v>27668</v>
      </c>
      <c r="E2863" s="372">
        <v>21.32</v>
      </c>
    </row>
    <row r="2864" spans="1:5" x14ac:dyDescent="0.2">
      <c r="A2864" s="348">
        <v>39308</v>
      </c>
      <c r="B2864" s="348" t="s">
        <v>35731</v>
      </c>
      <c r="C2864" s="348" t="s">
        <v>27666</v>
      </c>
      <c r="D2864" s="348" t="s">
        <v>27668</v>
      </c>
      <c r="E2864" s="372">
        <v>5.76</v>
      </c>
    </row>
    <row r="2865" spans="1:5" x14ac:dyDescent="0.2">
      <c r="A2865" s="348">
        <v>39309</v>
      </c>
      <c r="B2865" s="348" t="s">
        <v>35732</v>
      </c>
      <c r="C2865" s="348" t="s">
        <v>27666</v>
      </c>
      <c r="D2865" s="348" t="s">
        <v>27668</v>
      </c>
      <c r="E2865" s="372">
        <v>6.57</v>
      </c>
    </row>
    <row r="2866" spans="1:5" x14ac:dyDescent="0.2">
      <c r="A2866" s="348">
        <v>39310</v>
      </c>
      <c r="B2866" s="348" t="s">
        <v>35733</v>
      </c>
      <c r="C2866" s="348" t="s">
        <v>27666</v>
      </c>
      <c r="D2866" s="348" t="s">
        <v>27668</v>
      </c>
      <c r="E2866" s="372">
        <v>12.27</v>
      </c>
    </row>
    <row r="2867" spans="1:5" x14ac:dyDescent="0.2">
      <c r="A2867" s="348">
        <v>39311</v>
      </c>
      <c r="B2867" s="348" t="s">
        <v>35734</v>
      </c>
      <c r="C2867" s="348" t="s">
        <v>27666</v>
      </c>
      <c r="D2867" s="348" t="s">
        <v>27668</v>
      </c>
      <c r="E2867" s="372">
        <v>17.37</v>
      </c>
    </row>
    <row r="2868" spans="1:5" x14ac:dyDescent="0.2">
      <c r="A2868" s="348">
        <v>37429</v>
      </c>
      <c r="B2868" s="348" t="s">
        <v>35735</v>
      </c>
      <c r="C2868" s="348" t="s">
        <v>27666</v>
      </c>
      <c r="D2868" s="348" t="s">
        <v>27668</v>
      </c>
      <c r="E2868" s="373">
        <v>2599.31</v>
      </c>
    </row>
    <row r="2869" spans="1:5" x14ac:dyDescent="0.2">
      <c r="A2869" s="348">
        <v>37426</v>
      </c>
      <c r="B2869" s="348" t="s">
        <v>35736</v>
      </c>
      <c r="C2869" s="348" t="s">
        <v>27666</v>
      </c>
      <c r="D2869" s="348" t="s">
        <v>27668</v>
      </c>
      <c r="E2869" s="372">
        <v>25</v>
      </c>
    </row>
    <row r="2870" spans="1:5" x14ac:dyDescent="0.2">
      <c r="A2870" s="348">
        <v>37427</v>
      </c>
      <c r="B2870" s="348" t="s">
        <v>35737</v>
      </c>
      <c r="C2870" s="348" t="s">
        <v>27666</v>
      </c>
      <c r="D2870" s="348" t="s">
        <v>27668</v>
      </c>
      <c r="E2870" s="372">
        <v>59.64</v>
      </c>
    </row>
    <row r="2871" spans="1:5" x14ac:dyDescent="0.2">
      <c r="A2871" s="348">
        <v>37424</v>
      </c>
      <c r="B2871" s="348" t="s">
        <v>35738</v>
      </c>
      <c r="C2871" s="348" t="s">
        <v>27666</v>
      </c>
      <c r="D2871" s="348" t="s">
        <v>27668</v>
      </c>
      <c r="E2871" s="372">
        <v>11.49</v>
      </c>
    </row>
    <row r="2872" spans="1:5" x14ac:dyDescent="0.2">
      <c r="A2872" s="348">
        <v>37428</v>
      </c>
      <c r="B2872" s="348" t="s">
        <v>35739</v>
      </c>
      <c r="C2872" s="348" t="s">
        <v>27666</v>
      </c>
      <c r="D2872" s="348" t="s">
        <v>27668</v>
      </c>
      <c r="E2872" s="372">
        <v>205.55</v>
      </c>
    </row>
    <row r="2873" spans="1:5" x14ac:dyDescent="0.2">
      <c r="A2873" s="348">
        <v>37425</v>
      </c>
      <c r="B2873" s="348" t="s">
        <v>35740</v>
      </c>
      <c r="C2873" s="348" t="s">
        <v>27666</v>
      </c>
      <c r="D2873" s="348" t="s">
        <v>27668</v>
      </c>
      <c r="E2873" s="372">
        <v>12.38</v>
      </c>
    </row>
    <row r="2874" spans="1:5" x14ac:dyDescent="0.2">
      <c r="A2874" s="348">
        <v>11519</v>
      </c>
      <c r="B2874" s="348" t="s">
        <v>35741</v>
      </c>
      <c r="C2874" s="348" t="s">
        <v>27677</v>
      </c>
      <c r="D2874" s="348" t="s">
        <v>27667</v>
      </c>
      <c r="E2874" s="372">
        <v>41.93</v>
      </c>
    </row>
    <row r="2875" spans="1:5" x14ac:dyDescent="0.2">
      <c r="A2875" s="348">
        <v>11520</v>
      </c>
      <c r="B2875" s="348" t="s">
        <v>35742</v>
      </c>
      <c r="C2875" s="348" t="s">
        <v>27677</v>
      </c>
      <c r="D2875" s="348" t="s">
        <v>27667</v>
      </c>
      <c r="E2875" s="372">
        <v>19.38</v>
      </c>
    </row>
    <row r="2876" spans="1:5" x14ac:dyDescent="0.2">
      <c r="A2876" s="348">
        <v>11518</v>
      </c>
      <c r="B2876" s="348" t="s">
        <v>35743</v>
      </c>
      <c r="C2876" s="348" t="s">
        <v>27677</v>
      </c>
      <c r="D2876" s="348" t="s">
        <v>27667</v>
      </c>
      <c r="E2876" s="372">
        <v>70.489999999999995</v>
      </c>
    </row>
    <row r="2877" spans="1:5" x14ac:dyDescent="0.2">
      <c r="A2877" s="348">
        <v>38473</v>
      </c>
      <c r="B2877" s="348" t="s">
        <v>35744</v>
      </c>
      <c r="C2877" s="348" t="s">
        <v>27666</v>
      </c>
      <c r="D2877" s="348" t="s">
        <v>27667</v>
      </c>
      <c r="E2877" s="372">
        <v>148.85</v>
      </c>
    </row>
    <row r="2878" spans="1:5" x14ac:dyDescent="0.2">
      <c r="A2878" s="348">
        <v>4244</v>
      </c>
      <c r="B2878" s="348" t="s">
        <v>35745</v>
      </c>
      <c r="C2878" s="348" t="s">
        <v>27674</v>
      </c>
      <c r="D2878" s="348" t="s">
        <v>27667</v>
      </c>
      <c r="E2878" s="372">
        <v>21.93</v>
      </c>
    </row>
    <row r="2879" spans="1:5" x14ac:dyDescent="0.2">
      <c r="A2879" s="348">
        <v>40977</v>
      </c>
      <c r="B2879" s="348" t="s">
        <v>35746</v>
      </c>
      <c r="C2879" s="348" t="s">
        <v>27675</v>
      </c>
      <c r="D2879" s="348" t="s">
        <v>27667</v>
      </c>
      <c r="E2879" s="373">
        <v>3852.96</v>
      </c>
    </row>
    <row r="2880" spans="1:5" x14ac:dyDescent="0.2">
      <c r="A2880" s="348">
        <v>4115</v>
      </c>
      <c r="B2880" s="348" t="s">
        <v>35747</v>
      </c>
      <c r="C2880" s="348" t="s">
        <v>27670</v>
      </c>
      <c r="D2880" s="348" t="s">
        <v>27668</v>
      </c>
      <c r="E2880" s="372">
        <v>26.55</v>
      </c>
    </row>
    <row r="2881" spans="1:5" x14ac:dyDescent="0.2">
      <c r="A2881" s="348">
        <v>4119</v>
      </c>
      <c r="B2881" s="348" t="s">
        <v>35748</v>
      </c>
      <c r="C2881" s="348" t="s">
        <v>27670</v>
      </c>
      <c r="D2881" s="348" t="s">
        <v>27668</v>
      </c>
      <c r="E2881" s="372">
        <v>53.62</v>
      </c>
    </row>
    <row r="2882" spans="1:5" x14ac:dyDescent="0.2">
      <c r="A2882" s="348">
        <v>2794</v>
      </c>
      <c r="B2882" s="348" t="s">
        <v>35749</v>
      </c>
      <c r="C2882" s="348" t="s">
        <v>27670</v>
      </c>
      <c r="D2882" s="348" t="s">
        <v>27668</v>
      </c>
      <c r="E2882" s="372">
        <v>142.26</v>
      </c>
    </row>
    <row r="2883" spans="1:5" x14ac:dyDescent="0.2">
      <c r="A2883" s="348">
        <v>2788</v>
      </c>
      <c r="B2883" s="348" t="s">
        <v>35750</v>
      </c>
      <c r="C2883" s="348" t="s">
        <v>27670</v>
      </c>
      <c r="D2883" s="348" t="s">
        <v>27668</v>
      </c>
      <c r="E2883" s="372">
        <v>207.24</v>
      </c>
    </row>
    <row r="2884" spans="1:5" x14ac:dyDescent="0.2">
      <c r="A2884" s="348">
        <v>4006</v>
      </c>
      <c r="B2884" s="348" t="s">
        <v>35751</v>
      </c>
      <c r="C2884" s="348" t="s">
        <v>27673</v>
      </c>
      <c r="D2884" s="348" t="s">
        <v>27667</v>
      </c>
      <c r="E2884" s="373">
        <v>1764.64</v>
      </c>
    </row>
    <row r="2885" spans="1:5" x14ac:dyDescent="0.2">
      <c r="A2885" s="348">
        <v>36151</v>
      </c>
      <c r="B2885" s="348" t="s">
        <v>35752</v>
      </c>
      <c r="C2885" s="348" t="s">
        <v>27666</v>
      </c>
      <c r="D2885" s="348" t="s">
        <v>27667</v>
      </c>
      <c r="E2885" s="372">
        <v>30.38</v>
      </c>
    </row>
    <row r="2886" spans="1:5" x14ac:dyDescent="0.2">
      <c r="A2886" s="348">
        <v>37457</v>
      </c>
      <c r="B2886" s="348" t="s">
        <v>35753</v>
      </c>
      <c r="C2886" s="348" t="s">
        <v>27670</v>
      </c>
      <c r="D2886" s="348" t="s">
        <v>27667</v>
      </c>
      <c r="E2886" s="372">
        <v>4.2</v>
      </c>
    </row>
    <row r="2887" spans="1:5" x14ac:dyDescent="0.2">
      <c r="A2887" s="348">
        <v>37456</v>
      </c>
      <c r="B2887" s="348" t="s">
        <v>35754</v>
      </c>
      <c r="C2887" s="348" t="s">
        <v>27670</v>
      </c>
      <c r="D2887" s="348" t="s">
        <v>27667</v>
      </c>
      <c r="E2887" s="372">
        <v>2.2200000000000002</v>
      </c>
    </row>
    <row r="2888" spans="1:5" x14ac:dyDescent="0.2">
      <c r="A2888" s="348">
        <v>37461</v>
      </c>
      <c r="B2888" s="348" t="s">
        <v>35755</v>
      </c>
      <c r="C2888" s="348" t="s">
        <v>27670</v>
      </c>
      <c r="D2888" s="348" t="s">
        <v>27667</v>
      </c>
      <c r="E2888" s="372">
        <v>15.61</v>
      </c>
    </row>
    <row r="2889" spans="1:5" x14ac:dyDescent="0.2">
      <c r="A2889" s="348">
        <v>37460</v>
      </c>
      <c r="B2889" s="348" t="s">
        <v>35756</v>
      </c>
      <c r="C2889" s="348" t="s">
        <v>27670</v>
      </c>
      <c r="D2889" s="348" t="s">
        <v>27667</v>
      </c>
      <c r="E2889" s="372">
        <v>21.32</v>
      </c>
    </row>
    <row r="2890" spans="1:5" x14ac:dyDescent="0.2">
      <c r="A2890" s="348">
        <v>37458</v>
      </c>
      <c r="B2890" s="348" t="s">
        <v>35757</v>
      </c>
      <c r="C2890" s="348" t="s">
        <v>27670</v>
      </c>
      <c r="D2890" s="348" t="s">
        <v>27669</v>
      </c>
      <c r="E2890" s="372">
        <v>6.25</v>
      </c>
    </row>
    <row r="2891" spans="1:5" x14ac:dyDescent="0.2">
      <c r="A2891" s="348">
        <v>37454</v>
      </c>
      <c r="B2891" s="348" t="s">
        <v>35758</v>
      </c>
      <c r="C2891" s="348" t="s">
        <v>27670</v>
      </c>
      <c r="D2891" s="348" t="s">
        <v>27667</v>
      </c>
      <c r="E2891" s="372">
        <v>1.64</v>
      </c>
    </row>
    <row r="2892" spans="1:5" x14ac:dyDescent="0.2">
      <c r="A2892" s="348">
        <v>37455</v>
      </c>
      <c r="B2892" s="348" t="s">
        <v>35759</v>
      </c>
      <c r="C2892" s="348" t="s">
        <v>27670</v>
      </c>
      <c r="D2892" s="348" t="s">
        <v>27667</v>
      </c>
      <c r="E2892" s="372">
        <v>2.76</v>
      </c>
    </row>
    <row r="2893" spans="1:5" x14ac:dyDescent="0.2">
      <c r="A2893" s="348">
        <v>37459</v>
      </c>
      <c r="B2893" s="348" t="s">
        <v>35760</v>
      </c>
      <c r="C2893" s="348" t="s">
        <v>27670</v>
      </c>
      <c r="D2893" s="348" t="s">
        <v>27667</v>
      </c>
      <c r="E2893" s="372">
        <v>8.77</v>
      </c>
    </row>
    <row r="2894" spans="1:5" x14ac:dyDescent="0.2">
      <c r="A2894" s="348">
        <v>21029</v>
      </c>
      <c r="B2894" s="348" t="s">
        <v>35761</v>
      </c>
      <c r="C2894" s="348" t="s">
        <v>27666</v>
      </c>
      <c r="D2894" s="348" t="s">
        <v>27669</v>
      </c>
      <c r="E2894" s="372">
        <v>410</v>
      </c>
    </row>
    <row r="2895" spans="1:5" x14ac:dyDescent="0.2">
      <c r="A2895" s="348">
        <v>21030</v>
      </c>
      <c r="B2895" s="348" t="s">
        <v>35762</v>
      </c>
      <c r="C2895" s="348" t="s">
        <v>27666</v>
      </c>
      <c r="D2895" s="348" t="s">
        <v>27667</v>
      </c>
      <c r="E2895" s="372">
        <v>505.39</v>
      </c>
    </row>
    <row r="2896" spans="1:5" x14ac:dyDescent="0.2">
      <c r="A2896" s="348">
        <v>21031</v>
      </c>
      <c r="B2896" s="348" t="s">
        <v>35763</v>
      </c>
      <c r="C2896" s="348" t="s">
        <v>27666</v>
      </c>
      <c r="D2896" s="348" t="s">
        <v>27667</v>
      </c>
      <c r="E2896" s="372">
        <v>629.20000000000005</v>
      </c>
    </row>
    <row r="2897" spans="1:5" x14ac:dyDescent="0.2">
      <c r="A2897" s="348">
        <v>21032</v>
      </c>
      <c r="B2897" s="348" t="s">
        <v>35764</v>
      </c>
      <c r="C2897" s="348" t="s">
        <v>27666</v>
      </c>
      <c r="D2897" s="348" t="s">
        <v>27667</v>
      </c>
      <c r="E2897" s="372">
        <v>671.83</v>
      </c>
    </row>
    <row r="2898" spans="1:5" x14ac:dyDescent="0.2">
      <c r="A2898" s="348">
        <v>37527</v>
      </c>
      <c r="B2898" s="348" t="s">
        <v>35765</v>
      </c>
      <c r="C2898" s="348" t="s">
        <v>27666</v>
      </c>
      <c r="D2898" s="348" t="s">
        <v>27667</v>
      </c>
      <c r="E2898" s="372">
        <v>606.88</v>
      </c>
    </row>
    <row r="2899" spans="1:5" x14ac:dyDescent="0.2">
      <c r="A2899" s="348">
        <v>37528</v>
      </c>
      <c r="B2899" s="348" t="s">
        <v>35766</v>
      </c>
      <c r="C2899" s="348" t="s">
        <v>27666</v>
      </c>
      <c r="D2899" s="348" t="s">
        <v>27667</v>
      </c>
      <c r="E2899" s="372">
        <v>723.58</v>
      </c>
    </row>
    <row r="2900" spans="1:5" x14ac:dyDescent="0.2">
      <c r="A2900" s="348">
        <v>37529</v>
      </c>
      <c r="B2900" s="348" t="s">
        <v>35767</v>
      </c>
      <c r="C2900" s="348" t="s">
        <v>27666</v>
      </c>
      <c r="D2900" s="348" t="s">
        <v>27667</v>
      </c>
      <c r="E2900" s="372">
        <v>730.69</v>
      </c>
    </row>
    <row r="2901" spans="1:5" x14ac:dyDescent="0.2">
      <c r="A2901" s="348">
        <v>37530</v>
      </c>
      <c r="B2901" s="348" t="s">
        <v>35768</v>
      </c>
      <c r="C2901" s="348" t="s">
        <v>27666</v>
      </c>
      <c r="D2901" s="348" t="s">
        <v>27667</v>
      </c>
      <c r="E2901" s="372">
        <v>953.96</v>
      </c>
    </row>
    <row r="2902" spans="1:5" x14ac:dyDescent="0.2">
      <c r="A2902" s="348">
        <v>21034</v>
      </c>
      <c r="B2902" s="348" t="s">
        <v>35769</v>
      </c>
      <c r="C2902" s="348" t="s">
        <v>27666</v>
      </c>
      <c r="D2902" s="348" t="s">
        <v>27667</v>
      </c>
      <c r="E2902" s="372">
        <v>813.91</v>
      </c>
    </row>
    <row r="2903" spans="1:5" x14ac:dyDescent="0.2">
      <c r="A2903" s="348">
        <v>37531</v>
      </c>
      <c r="B2903" s="348" t="s">
        <v>35770</v>
      </c>
      <c r="C2903" s="348" t="s">
        <v>27666</v>
      </c>
      <c r="D2903" s="348" t="s">
        <v>27667</v>
      </c>
      <c r="E2903" s="373">
        <v>1025</v>
      </c>
    </row>
    <row r="2904" spans="1:5" x14ac:dyDescent="0.2">
      <c r="A2904" s="348">
        <v>21036</v>
      </c>
      <c r="B2904" s="348" t="s">
        <v>35771</v>
      </c>
      <c r="C2904" s="348" t="s">
        <v>27666</v>
      </c>
      <c r="D2904" s="348" t="s">
        <v>27667</v>
      </c>
      <c r="E2904" s="373">
        <v>1246.23</v>
      </c>
    </row>
    <row r="2905" spans="1:5" x14ac:dyDescent="0.2">
      <c r="A2905" s="348">
        <v>21037</v>
      </c>
      <c r="B2905" s="348" t="s">
        <v>35772</v>
      </c>
      <c r="C2905" s="348" t="s">
        <v>27666</v>
      </c>
      <c r="D2905" s="348" t="s">
        <v>27667</v>
      </c>
      <c r="E2905" s="373">
        <v>1420.79</v>
      </c>
    </row>
    <row r="2906" spans="1:5" x14ac:dyDescent="0.2">
      <c r="A2906" s="348">
        <v>20185</v>
      </c>
      <c r="B2906" s="348" t="s">
        <v>35773</v>
      </c>
      <c r="C2906" s="348" t="s">
        <v>27670</v>
      </c>
      <c r="D2906" s="348" t="s">
        <v>27667</v>
      </c>
      <c r="E2906" s="372">
        <v>25.39</v>
      </c>
    </row>
    <row r="2907" spans="1:5" x14ac:dyDescent="0.2">
      <c r="A2907" s="348">
        <v>20260</v>
      </c>
      <c r="B2907" s="348" t="s">
        <v>35774</v>
      </c>
      <c r="C2907" s="348" t="s">
        <v>27666</v>
      </c>
      <c r="D2907" s="348" t="s">
        <v>27667</v>
      </c>
      <c r="E2907" s="372">
        <v>20.41</v>
      </c>
    </row>
    <row r="2908" spans="1:5" x14ac:dyDescent="0.2">
      <c r="A2908" s="348">
        <v>37523</v>
      </c>
      <c r="B2908" s="348" t="s">
        <v>35775</v>
      </c>
      <c r="C2908" s="348" t="s">
        <v>27666</v>
      </c>
      <c r="D2908" s="348" t="s">
        <v>27668</v>
      </c>
      <c r="E2908" s="373">
        <v>579269.27</v>
      </c>
    </row>
    <row r="2909" spans="1:5" x14ac:dyDescent="0.2">
      <c r="A2909" s="348">
        <v>37515</v>
      </c>
      <c r="B2909" s="348" t="s">
        <v>35776</v>
      </c>
      <c r="C2909" s="348" t="s">
        <v>27666</v>
      </c>
      <c r="D2909" s="348" t="s">
        <v>27668</v>
      </c>
      <c r="E2909" s="373">
        <v>515000</v>
      </c>
    </row>
    <row r="2910" spans="1:5" x14ac:dyDescent="0.2">
      <c r="A2910" s="348">
        <v>12899</v>
      </c>
      <c r="B2910" s="348" t="s">
        <v>35777</v>
      </c>
      <c r="C2910" s="348" t="s">
        <v>27666</v>
      </c>
      <c r="D2910" s="348" t="s">
        <v>27668</v>
      </c>
      <c r="E2910" s="372">
        <v>119.44</v>
      </c>
    </row>
    <row r="2911" spans="1:5" x14ac:dyDescent="0.2">
      <c r="A2911" s="348">
        <v>12898</v>
      </c>
      <c r="B2911" s="348" t="s">
        <v>35778</v>
      </c>
      <c r="C2911" s="348" t="s">
        <v>27666</v>
      </c>
      <c r="D2911" s="348" t="s">
        <v>27668</v>
      </c>
      <c r="E2911" s="372">
        <v>189.46</v>
      </c>
    </row>
    <row r="2912" spans="1:5" x14ac:dyDescent="0.2">
      <c r="A2912" s="348">
        <v>39699</v>
      </c>
      <c r="B2912" s="348" t="s">
        <v>35779</v>
      </c>
      <c r="C2912" s="348" t="s">
        <v>27676</v>
      </c>
      <c r="D2912" s="348" t="s">
        <v>27667</v>
      </c>
      <c r="E2912" s="372">
        <v>17.2</v>
      </c>
    </row>
    <row r="2913" spans="1:5" x14ac:dyDescent="0.2">
      <c r="A2913" s="348">
        <v>42528</v>
      </c>
      <c r="B2913" s="348" t="s">
        <v>35780</v>
      </c>
      <c r="C2913" s="348" t="s">
        <v>27676</v>
      </c>
      <c r="D2913" s="348" t="s">
        <v>27667</v>
      </c>
      <c r="E2913" s="372">
        <v>6.8</v>
      </c>
    </row>
    <row r="2914" spans="1:5" x14ac:dyDescent="0.2">
      <c r="A2914" s="348">
        <v>39696</v>
      </c>
      <c r="B2914" s="348" t="s">
        <v>35781</v>
      </c>
      <c r="C2914" s="348" t="s">
        <v>27676</v>
      </c>
      <c r="D2914" s="348" t="s">
        <v>27669</v>
      </c>
      <c r="E2914" s="372">
        <v>4.78</v>
      </c>
    </row>
    <row r="2915" spans="1:5" x14ac:dyDescent="0.2">
      <c r="A2915" s="348">
        <v>39700</v>
      </c>
      <c r="B2915" s="348" t="s">
        <v>35782</v>
      </c>
      <c r="C2915" s="348" t="s">
        <v>27676</v>
      </c>
      <c r="D2915" s="348" t="s">
        <v>27667</v>
      </c>
      <c r="E2915" s="372">
        <v>31.02</v>
      </c>
    </row>
    <row r="2916" spans="1:5" x14ac:dyDescent="0.2">
      <c r="A2916" s="348">
        <v>11621</v>
      </c>
      <c r="B2916" s="348" t="s">
        <v>35783</v>
      </c>
      <c r="C2916" s="348" t="s">
        <v>27676</v>
      </c>
      <c r="D2916" s="348" t="s">
        <v>27667</v>
      </c>
      <c r="E2916" s="372">
        <v>61.72</v>
      </c>
    </row>
    <row r="2917" spans="1:5" x14ac:dyDescent="0.2">
      <c r="A2917" s="348">
        <v>4014</v>
      </c>
      <c r="B2917" s="348" t="s">
        <v>35784</v>
      </c>
      <c r="C2917" s="348" t="s">
        <v>27676</v>
      </c>
      <c r="D2917" s="348" t="s">
        <v>27667</v>
      </c>
      <c r="E2917" s="372">
        <v>63.86</v>
      </c>
    </row>
    <row r="2918" spans="1:5" x14ac:dyDescent="0.2">
      <c r="A2918" s="348">
        <v>4015</v>
      </c>
      <c r="B2918" s="348" t="s">
        <v>35785</v>
      </c>
      <c r="C2918" s="348" t="s">
        <v>27676</v>
      </c>
      <c r="D2918" s="348" t="s">
        <v>27667</v>
      </c>
      <c r="E2918" s="372">
        <v>78.42</v>
      </c>
    </row>
    <row r="2919" spans="1:5" x14ac:dyDescent="0.2">
      <c r="A2919" s="348">
        <v>4017</v>
      </c>
      <c r="B2919" s="348" t="s">
        <v>35786</v>
      </c>
      <c r="C2919" s="348" t="s">
        <v>27676</v>
      </c>
      <c r="D2919" s="348" t="s">
        <v>27667</v>
      </c>
      <c r="E2919" s="372">
        <v>114.11</v>
      </c>
    </row>
    <row r="2920" spans="1:5" x14ac:dyDescent="0.2">
      <c r="A2920" s="348">
        <v>4016</v>
      </c>
      <c r="B2920" s="348" t="s">
        <v>35787</v>
      </c>
      <c r="C2920" s="348" t="s">
        <v>27676</v>
      </c>
      <c r="D2920" s="348" t="s">
        <v>27669</v>
      </c>
      <c r="E2920" s="372">
        <v>45.07</v>
      </c>
    </row>
    <row r="2921" spans="1:5" x14ac:dyDescent="0.2">
      <c r="A2921" s="348">
        <v>38544</v>
      </c>
      <c r="B2921" s="348" t="s">
        <v>35788</v>
      </c>
      <c r="C2921" s="348" t="s">
        <v>27676</v>
      </c>
      <c r="D2921" s="348" t="s">
        <v>27667</v>
      </c>
      <c r="E2921" s="372">
        <v>11.56</v>
      </c>
    </row>
    <row r="2922" spans="1:5" x14ac:dyDescent="0.2">
      <c r="A2922" s="348">
        <v>38545</v>
      </c>
      <c r="B2922" s="348" t="s">
        <v>35789</v>
      </c>
      <c r="C2922" s="348" t="s">
        <v>27676</v>
      </c>
      <c r="D2922" s="348" t="s">
        <v>27667</v>
      </c>
      <c r="E2922" s="372">
        <v>7.43</v>
      </c>
    </row>
    <row r="2923" spans="1:5" x14ac:dyDescent="0.2">
      <c r="A2923" s="348">
        <v>42527</v>
      </c>
      <c r="B2923" s="348" t="s">
        <v>35790</v>
      </c>
      <c r="C2923" s="348" t="s">
        <v>27676</v>
      </c>
      <c r="D2923" s="348" t="s">
        <v>27667</v>
      </c>
      <c r="E2923" s="372">
        <v>17.96</v>
      </c>
    </row>
    <row r="2924" spans="1:5" x14ac:dyDescent="0.2">
      <c r="A2924" s="348">
        <v>39323</v>
      </c>
      <c r="B2924" s="348" t="s">
        <v>35791</v>
      </c>
      <c r="C2924" s="348" t="s">
        <v>27676</v>
      </c>
      <c r="D2924" s="348" t="s">
        <v>27667</v>
      </c>
      <c r="E2924" s="372">
        <v>28.35</v>
      </c>
    </row>
    <row r="2925" spans="1:5" x14ac:dyDescent="0.2">
      <c r="A2925" s="348">
        <v>626</v>
      </c>
      <c r="B2925" s="348" t="s">
        <v>35792</v>
      </c>
      <c r="C2925" s="348" t="s">
        <v>27671</v>
      </c>
      <c r="D2925" s="348" t="s">
        <v>27669</v>
      </c>
      <c r="E2925" s="372">
        <v>16.52</v>
      </c>
    </row>
    <row r="2926" spans="1:5" x14ac:dyDescent="0.2">
      <c r="A2926" s="348">
        <v>44504</v>
      </c>
      <c r="B2926" s="348" t="s">
        <v>35793</v>
      </c>
      <c r="C2926" s="348" t="s">
        <v>27676</v>
      </c>
      <c r="D2926" s="348" t="s">
        <v>27668</v>
      </c>
      <c r="E2926" s="372">
        <v>13.12</v>
      </c>
    </row>
    <row r="2927" spans="1:5" x14ac:dyDescent="0.2">
      <c r="A2927" s="348">
        <v>44505</v>
      </c>
      <c r="B2927" s="348" t="s">
        <v>35794</v>
      </c>
      <c r="C2927" s="348" t="s">
        <v>27676</v>
      </c>
      <c r="D2927" s="348" t="s">
        <v>27668</v>
      </c>
      <c r="E2927" s="372">
        <v>19.79</v>
      </c>
    </row>
    <row r="2928" spans="1:5" x14ac:dyDescent="0.2">
      <c r="A2928" s="348">
        <v>44506</v>
      </c>
      <c r="B2928" s="348" t="s">
        <v>35795</v>
      </c>
      <c r="C2928" s="348" t="s">
        <v>27676</v>
      </c>
      <c r="D2928" s="348" t="s">
        <v>27668</v>
      </c>
      <c r="E2928" s="372">
        <v>21.01</v>
      </c>
    </row>
    <row r="2929" spans="1:5" x14ac:dyDescent="0.2">
      <c r="A2929" s="348">
        <v>44507</v>
      </c>
      <c r="B2929" s="348" t="s">
        <v>35796</v>
      </c>
      <c r="C2929" s="348" t="s">
        <v>27676</v>
      </c>
      <c r="D2929" s="348" t="s">
        <v>27668</v>
      </c>
      <c r="E2929" s="372">
        <v>26.26</v>
      </c>
    </row>
    <row r="2930" spans="1:5" x14ac:dyDescent="0.2">
      <c r="A2930" s="348">
        <v>44508</v>
      </c>
      <c r="B2930" s="348" t="s">
        <v>35797</v>
      </c>
      <c r="C2930" s="348" t="s">
        <v>27676</v>
      </c>
      <c r="D2930" s="348" t="s">
        <v>27668</v>
      </c>
      <c r="E2930" s="372">
        <v>39.380000000000003</v>
      </c>
    </row>
    <row r="2931" spans="1:5" x14ac:dyDescent="0.2">
      <c r="A2931" s="348">
        <v>44509</v>
      </c>
      <c r="B2931" s="348" t="s">
        <v>35798</v>
      </c>
      <c r="C2931" s="348" t="s">
        <v>27676</v>
      </c>
      <c r="D2931" s="348" t="s">
        <v>27668</v>
      </c>
      <c r="E2931" s="372">
        <v>52.76</v>
      </c>
    </row>
    <row r="2932" spans="1:5" x14ac:dyDescent="0.2">
      <c r="A2932" s="348">
        <v>44510</v>
      </c>
      <c r="B2932" s="348" t="s">
        <v>35799</v>
      </c>
      <c r="C2932" s="348" t="s">
        <v>27676</v>
      </c>
      <c r="D2932" s="348" t="s">
        <v>27668</v>
      </c>
      <c r="E2932" s="372">
        <v>65.510000000000005</v>
      </c>
    </row>
    <row r="2933" spans="1:5" x14ac:dyDescent="0.2">
      <c r="A2933" s="348">
        <v>44512</v>
      </c>
      <c r="B2933" s="348" t="s">
        <v>35800</v>
      </c>
      <c r="C2933" s="348" t="s">
        <v>27676</v>
      </c>
      <c r="D2933" s="348" t="s">
        <v>27668</v>
      </c>
      <c r="E2933" s="372">
        <v>14.62</v>
      </c>
    </row>
    <row r="2934" spans="1:5" x14ac:dyDescent="0.2">
      <c r="A2934" s="348">
        <v>44513</v>
      </c>
      <c r="B2934" s="348" t="s">
        <v>35801</v>
      </c>
      <c r="C2934" s="348" t="s">
        <v>27676</v>
      </c>
      <c r="D2934" s="348" t="s">
        <v>27668</v>
      </c>
      <c r="E2934" s="372">
        <v>20.64</v>
      </c>
    </row>
    <row r="2935" spans="1:5" x14ac:dyDescent="0.2">
      <c r="A2935" s="348">
        <v>44514</v>
      </c>
      <c r="B2935" s="348" t="s">
        <v>35802</v>
      </c>
      <c r="C2935" s="348" t="s">
        <v>27676</v>
      </c>
      <c r="D2935" s="348" t="s">
        <v>27668</v>
      </c>
      <c r="E2935" s="372">
        <v>23.39</v>
      </c>
    </row>
    <row r="2936" spans="1:5" x14ac:dyDescent="0.2">
      <c r="A2936" s="348">
        <v>44515</v>
      </c>
      <c r="B2936" s="348" t="s">
        <v>35803</v>
      </c>
      <c r="C2936" s="348" t="s">
        <v>27676</v>
      </c>
      <c r="D2936" s="348" t="s">
        <v>27668</v>
      </c>
      <c r="E2936" s="372">
        <v>28.73</v>
      </c>
    </row>
    <row r="2937" spans="1:5" x14ac:dyDescent="0.2">
      <c r="A2937" s="348">
        <v>44511</v>
      </c>
      <c r="B2937" s="348" t="s">
        <v>35804</v>
      </c>
      <c r="C2937" s="348" t="s">
        <v>27676</v>
      </c>
      <c r="D2937" s="348" t="s">
        <v>27668</v>
      </c>
      <c r="E2937" s="372">
        <v>42.53</v>
      </c>
    </row>
    <row r="2938" spans="1:5" x14ac:dyDescent="0.2">
      <c r="A2938" s="348">
        <v>44516</v>
      </c>
      <c r="B2938" s="348" t="s">
        <v>35805</v>
      </c>
      <c r="C2938" s="348" t="s">
        <v>27676</v>
      </c>
      <c r="D2938" s="348" t="s">
        <v>27668</v>
      </c>
      <c r="E2938" s="372">
        <v>57.47</v>
      </c>
    </row>
    <row r="2939" spans="1:5" x14ac:dyDescent="0.2">
      <c r="A2939" s="348">
        <v>44517</v>
      </c>
      <c r="B2939" s="348" t="s">
        <v>35806</v>
      </c>
      <c r="C2939" s="348" t="s">
        <v>27676</v>
      </c>
      <c r="D2939" s="348" t="s">
        <v>27668</v>
      </c>
      <c r="E2939" s="372">
        <v>71.69</v>
      </c>
    </row>
    <row r="2940" spans="1:5" x14ac:dyDescent="0.2">
      <c r="A2940" s="348">
        <v>11479</v>
      </c>
      <c r="B2940" s="348" t="s">
        <v>35807</v>
      </c>
      <c r="C2940" s="348" t="s">
        <v>27666</v>
      </c>
      <c r="D2940" s="348" t="s">
        <v>27667</v>
      </c>
      <c r="E2940" s="372">
        <v>29.44</v>
      </c>
    </row>
    <row r="2941" spans="1:5" x14ac:dyDescent="0.2">
      <c r="A2941" s="348">
        <v>11481</v>
      </c>
      <c r="B2941" s="348" t="s">
        <v>35808</v>
      </c>
      <c r="C2941" s="348" t="s">
        <v>27666</v>
      </c>
      <c r="D2941" s="348" t="s">
        <v>27667</v>
      </c>
      <c r="E2941" s="372">
        <v>26.63</v>
      </c>
    </row>
    <row r="2942" spans="1:5" x14ac:dyDescent="0.2">
      <c r="A2942" s="348">
        <v>43609</v>
      </c>
      <c r="B2942" s="348" t="s">
        <v>35809</v>
      </c>
      <c r="C2942" s="348" t="s">
        <v>27666</v>
      </c>
      <c r="D2942" s="348" t="s">
        <v>27667</v>
      </c>
      <c r="E2942" s="372">
        <v>26.63</v>
      </c>
    </row>
    <row r="2943" spans="1:5" x14ac:dyDescent="0.2">
      <c r="A2943" s="348">
        <v>11478</v>
      </c>
      <c r="B2943" s="348" t="s">
        <v>35810</v>
      </c>
      <c r="C2943" s="348" t="s">
        <v>27666</v>
      </c>
      <c r="D2943" s="348" t="s">
        <v>27667</v>
      </c>
      <c r="E2943" s="372">
        <v>50.52</v>
      </c>
    </row>
    <row r="2944" spans="1:5" x14ac:dyDescent="0.2">
      <c r="A2944" s="348">
        <v>43608</v>
      </c>
      <c r="B2944" s="348" t="s">
        <v>35811</v>
      </c>
      <c r="C2944" s="348" t="s">
        <v>27666</v>
      </c>
      <c r="D2944" s="348" t="s">
        <v>27667</v>
      </c>
      <c r="E2944" s="372">
        <v>38.549999999999997</v>
      </c>
    </row>
    <row r="2945" spans="1:5" x14ac:dyDescent="0.2">
      <c r="A2945" s="348">
        <v>11476</v>
      </c>
      <c r="B2945" s="348" t="s">
        <v>35812</v>
      </c>
      <c r="C2945" s="348" t="s">
        <v>27666</v>
      </c>
      <c r="D2945" s="348" t="s">
        <v>27667</v>
      </c>
      <c r="E2945" s="372">
        <v>38.549999999999997</v>
      </c>
    </row>
    <row r="2946" spans="1:5" x14ac:dyDescent="0.2">
      <c r="A2946" s="348">
        <v>40637</v>
      </c>
      <c r="B2946" s="348" t="s">
        <v>35813</v>
      </c>
      <c r="C2946" s="348" t="s">
        <v>27666</v>
      </c>
      <c r="D2946" s="348" t="s">
        <v>27668</v>
      </c>
      <c r="E2946" s="373">
        <v>793072.01</v>
      </c>
    </row>
    <row r="2947" spans="1:5" x14ac:dyDescent="0.2">
      <c r="A2947" s="348">
        <v>13836</v>
      </c>
      <c r="B2947" s="348" t="s">
        <v>35814</v>
      </c>
      <c r="C2947" s="348" t="s">
        <v>27666</v>
      </c>
      <c r="D2947" s="348" t="s">
        <v>27668</v>
      </c>
      <c r="E2947" s="373">
        <v>67315.72</v>
      </c>
    </row>
    <row r="2948" spans="1:5" x14ac:dyDescent="0.2">
      <c r="A2948" s="348">
        <v>14534</v>
      </c>
      <c r="B2948" s="348" t="s">
        <v>35815</v>
      </c>
      <c r="C2948" s="348" t="s">
        <v>27666</v>
      </c>
      <c r="D2948" s="348" t="s">
        <v>27668</v>
      </c>
      <c r="E2948" s="373">
        <v>28180.14</v>
      </c>
    </row>
    <row r="2949" spans="1:5" x14ac:dyDescent="0.2">
      <c r="A2949" s="348">
        <v>14619</v>
      </c>
      <c r="B2949" s="348" t="s">
        <v>35816</v>
      </c>
      <c r="C2949" s="348" t="s">
        <v>27666</v>
      </c>
      <c r="D2949" s="348" t="s">
        <v>27668</v>
      </c>
      <c r="E2949" s="373">
        <v>14536.81</v>
      </c>
    </row>
    <row r="2950" spans="1:5" x14ac:dyDescent="0.2">
      <c r="A2950" s="348">
        <v>14535</v>
      </c>
      <c r="B2950" s="348" t="s">
        <v>35817</v>
      </c>
      <c r="C2950" s="348" t="s">
        <v>27666</v>
      </c>
      <c r="D2950" s="348" t="s">
        <v>27668</v>
      </c>
      <c r="E2950" s="373">
        <v>279690.59000000003</v>
      </c>
    </row>
    <row r="2951" spans="1:5" x14ac:dyDescent="0.2">
      <c r="A2951" s="348">
        <v>39813</v>
      </c>
      <c r="B2951" s="348" t="s">
        <v>35818</v>
      </c>
      <c r="C2951" s="348" t="s">
        <v>27666</v>
      </c>
      <c r="D2951" s="348" t="s">
        <v>27668</v>
      </c>
      <c r="E2951" s="373">
        <v>36836.910000000003</v>
      </c>
    </row>
    <row r="2952" spans="1:5" x14ac:dyDescent="0.2">
      <c r="A2952" s="348">
        <v>40403</v>
      </c>
      <c r="B2952" s="348" t="s">
        <v>35819</v>
      </c>
      <c r="C2952" s="348" t="s">
        <v>27666</v>
      </c>
      <c r="D2952" s="348" t="s">
        <v>27668</v>
      </c>
      <c r="E2952" s="372">
        <v>436.8</v>
      </c>
    </row>
    <row r="2953" spans="1:5" x14ac:dyDescent="0.2">
      <c r="A2953" s="348">
        <v>12868</v>
      </c>
      <c r="B2953" s="348" t="s">
        <v>35820</v>
      </c>
      <c r="C2953" s="348" t="s">
        <v>27674</v>
      </c>
      <c r="D2953" s="348" t="s">
        <v>27667</v>
      </c>
      <c r="E2953" s="372">
        <v>22.02</v>
      </c>
    </row>
    <row r="2954" spans="1:5" x14ac:dyDescent="0.2">
      <c r="A2954" s="348">
        <v>40916</v>
      </c>
      <c r="B2954" s="348" t="s">
        <v>35821</v>
      </c>
      <c r="C2954" s="348" t="s">
        <v>27675</v>
      </c>
      <c r="D2954" s="348" t="s">
        <v>27667</v>
      </c>
      <c r="E2954" s="373">
        <v>3866.7</v>
      </c>
    </row>
    <row r="2955" spans="1:5" x14ac:dyDescent="0.2">
      <c r="A2955" s="348">
        <v>4755</v>
      </c>
      <c r="B2955" s="348" t="s">
        <v>35822</v>
      </c>
      <c r="C2955" s="348" t="s">
        <v>27674</v>
      </c>
      <c r="D2955" s="348" t="s">
        <v>27667</v>
      </c>
      <c r="E2955" s="372">
        <v>20.29</v>
      </c>
    </row>
    <row r="2956" spans="1:5" x14ac:dyDescent="0.2">
      <c r="A2956" s="348">
        <v>41067</v>
      </c>
      <c r="B2956" s="348" t="s">
        <v>35823</v>
      </c>
      <c r="C2956" s="348" t="s">
        <v>27675</v>
      </c>
      <c r="D2956" s="348" t="s">
        <v>27667</v>
      </c>
      <c r="E2956" s="373">
        <v>3561.53</v>
      </c>
    </row>
    <row r="2957" spans="1:5" x14ac:dyDescent="0.2">
      <c r="A2957" s="348">
        <v>38463</v>
      </c>
      <c r="B2957" s="348" t="s">
        <v>35824</v>
      </c>
      <c r="C2957" s="348" t="s">
        <v>27666</v>
      </c>
      <c r="D2957" s="348" t="s">
        <v>27667</v>
      </c>
      <c r="E2957" s="372">
        <v>36.159999999999997</v>
      </c>
    </row>
    <row r="2958" spans="1:5" x14ac:dyDescent="0.2">
      <c r="A2958" s="348">
        <v>40703</v>
      </c>
      <c r="B2958" s="348" t="s">
        <v>35825</v>
      </c>
      <c r="C2958" s="348" t="s">
        <v>27666</v>
      </c>
      <c r="D2958" s="348" t="s">
        <v>27668</v>
      </c>
      <c r="E2958" s="373">
        <v>9336.18</v>
      </c>
    </row>
    <row r="2959" spans="1:5" x14ac:dyDescent="0.2">
      <c r="A2959" s="348">
        <v>14531</v>
      </c>
      <c r="B2959" s="348" t="s">
        <v>35826</v>
      </c>
      <c r="C2959" s="348" t="s">
        <v>27666</v>
      </c>
      <c r="D2959" s="348" t="s">
        <v>27668</v>
      </c>
      <c r="E2959" s="373">
        <v>17406.16</v>
      </c>
    </row>
    <row r="2960" spans="1:5" x14ac:dyDescent="0.2">
      <c r="A2960" s="348">
        <v>36533</v>
      </c>
      <c r="B2960" s="348" t="s">
        <v>35827</v>
      </c>
      <c r="C2960" s="348" t="s">
        <v>27666</v>
      </c>
      <c r="D2960" s="348" t="s">
        <v>27668</v>
      </c>
      <c r="E2960" s="373">
        <v>20030.04</v>
      </c>
    </row>
    <row r="2961" spans="1:5" x14ac:dyDescent="0.2">
      <c r="A2961" s="348">
        <v>11616</v>
      </c>
      <c r="B2961" s="348" t="s">
        <v>35828</v>
      </c>
      <c r="C2961" s="348" t="s">
        <v>27666</v>
      </c>
      <c r="D2961" s="348" t="s">
        <v>27668</v>
      </c>
      <c r="E2961" s="373">
        <v>18918.07</v>
      </c>
    </row>
    <row r="2962" spans="1:5" x14ac:dyDescent="0.2">
      <c r="A2962" s="348">
        <v>41898</v>
      </c>
      <c r="B2962" s="348" t="s">
        <v>35829</v>
      </c>
      <c r="C2962" s="348" t="s">
        <v>27666</v>
      </c>
      <c r="D2962" s="348" t="s">
        <v>27668</v>
      </c>
      <c r="E2962" s="373">
        <v>21285.4</v>
      </c>
    </row>
    <row r="2963" spans="1:5" x14ac:dyDescent="0.2">
      <c r="A2963" s="348">
        <v>13447</v>
      </c>
      <c r="B2963" s="348" t="s">
        <v>35830</v>
      </c>
      <c r="C2963" s="348" t="s">
        <v>27666</v>
      </c>
      <c r="D2963" s="348" t="s">
        <v>27668</v>
      </c>
      <c r="E2963" s="373">
        <v>39166.6</v>
      </c>
    </row>
    <row r="2964" spans="1:5" x14ac:dyDescent="0.2">
      <c r="A2964" s="348">
        <v>14529</v>
      </c>
      <c r="B2964" s="348" t="s">
        <v>35831</v>
      </c>
      <c r="C2964" s="348" t="s">
        <v>27666</v>
      </c>
      <c r="D2964" s="348" t="s">
        <v>27668</v>
      </c>
      <c r="E2964" s="373">
        <v>21904.89</v>
      </c>
    </row>
    <row r="2965" spans="1:5" x14ac:dyDescent="0.2">
      <c r="A2965" s="348">
        <v>10747</v>
      </c>
      <c r="B2965" s="348" t="s">
        <v>35832</v>
      </c>
      <c r="C2965" s="348" t="s">
        <v>27666</v>
      </c>
      <c r="D2965" s="348" t="s">
        <v>27668</v>
      </c>
      <c r="E2965" s="373">
        <v>21492.04</v>
      </c>
    </row>
    <row r="2966" spans="1:5" x14ac:dyDescent="0.2">
      <c r="A2966" s="348">
        <v>36141</v>
      </c>
      <c r="B2966" s="348" t="s">
        <v>35833</v>
      </c>
      <c r="C2966" s="348" t="s">
        <v>27666</v>
      </c>
      <c r="D2966" s="348" t="s">
        <v>27667</v>
      </c>
      <c r="E2966" s="372">
        <v>41.01</v>
      </c>
    </row>
    <row r="2967" spans="1:5" x14ac:dyDescent="0.2">
      <c r="A2967" s="348">
        <v>43651</v>
      </c>
      <c r="B2967" s="348" t="s">
        <v>35834</v>
      </c>
      <c r="C2967" s="348" t="s">
        <v>27671</v>
      </c>
      <c r="D2967" s="348" t="s">
        <v>27667</v>
      </c>
      <c r="E2967" s="372">
        <v>8.8699999999999992</v>
      </c>
    </row>
    <row r="2968" spans="1:5" x14ac:dyDescent="0.2">
      <c r="A2968" s="348">
        <v>43626</v>
      </c>
      <c r="B2968" s="348" t="s">
        <v>35835</v>
      </c>
      <c r="C2968" s="348" t="s">
        <v>27671</v>
      </c>
      <c r="D2968" s="348" t="s">
        <v>27669</v>
      </c>
      <c r="E2968" s="372">
        <v>4.93</v>
      </c>
    </row>
    <row r="2969" spans="1:5" x14ac:dyDescent="0.2">
      <c r="A2969" s="348">
        <v>39434</v>
      </c>
      <c r="B2969" s="348" t="s">
        <v>35836</v>
      </c>
      <c r="C2969" s="348" t="s">
        <v>27671</v>
      </c>
      <c r="D2969" s="348" t="s">
        <v>27667</v>
      </c>
      <c r="E2969" s="372">
        <v>3.6</v>
      </c>
    </row>
    <row r="2970" spans="1:5" x14ac:dyDescent="0.2">
      <c r="A2970" s="348">
        <v>39433</v>
      </c>
      <c r="B2970" s="348" t="s">
        <v>35837</v>
      </c>
      <c r="C2970" s="348" t="s">
        <v>27671</v>
      </c>
      <c r="D2970" s="348" t="s">
        <v>27667</v>
      </c>
      <c r="E2970" s="372">
        <v>2.86</v>
      </c>
    </row>
    <row r="2971" spans="1:5" x14ac:dyDescent="0.2">
      <c r="A2971" s="348">
        <v>4049</v>
      </c>
      <c r="B2971" s="348" t="s">
        <v>35838</v>
      </c>
      <c r="C2971" s="348" t="s">
        <v>27672</v>
      </c>
      <c r="D2971" s="348" t="s">
        <v>27667</v>
      </c>
      <c r="E2971" s="372">
        <v>98.95</v>
      </c>
    </row>
    <row r="2972" spans="1:5" x14ac:dyDescent="0.2">
      <c r="A2972" s="348">
        <v>38120</v>
      </c>
      <c r="B2972" s="348" t="s">
        <v>35839</v>
      </c>
      <c r="C2972" s="348" t="s">
        <v>27671</v>
      </c>
      <c r="D2972" s="348" t="s">
        <v>27667</v>
      </c>
      <c r="E2972" s="372">
        <v>117.56</v>
      </c>
    </row>
    <row r="2973" spans="1:5" x14ac:dyDescent="0.2">
      <c r="A2973" s="348">
        <v>43652</v>
      </c>
      <c r="B2973" s="348" t="s">
        <v>35840</v>
      </c>
      <c r="C2973" s="348" t="s">
        <v>27671</v>
      </c>
      <c r="D2973" s="348" t="s">
        <v>27667</v>
      </c>
      <c r="E2973" s="372">
        <v>19.87</v>
      </c>
    </row>
    <row r="2974" spans="1:5" x14ac:dyDescent="0.2">
      <c r="A2974" s="348">
        <v>10498</v>
      </c>
      <c r="B2974" s="348" t="s">
        <v>25639</v>
      </c>
      <c r="C2974" s="348" t="s">
        <v>27671</v>
      </c>
      <c r="D2974" s="348" t="s">
        <v>27667</v>
      </c>
      <c r="E2974" s="372">
        <v>9.23</v>
      </c>
    </row>
    <row r="2975" spans="1:5" x14ac:dyDescent="0.2">
      <c r="A2975" s="348">
        <v>4823</v>
      </c>
      <c r="B2975" s="348" t="s">
        <v>35841</v>
      </c>
      <c r="C2975" s="348" t="s">
        <v>27671</v>
      </c>
      <c r="D2975" s="348" t="s">
        <v>27667</v>
      </c>
      <c r="E2975" s="372">
        <v>42.97</v>
      </c>
    </row>
    <row r="2976" spans="1:5" x14ac:dyDescent="0.2">
      <c r="A2976" s="348">
        <v>38877</v>
      </c>
      <c r="B2976" s="348" t="s">
        <v>35842</v>
      </c>
      <c r="C2976" s="348" t="s">
        <v>27671</v>
      </c>
      <c r="D2976" s="348" t="s">
        <v>27667</v>
      </c>
      <c r="E2976" s="372">
        <v>7.21</v>
      </c>
    </row>
    <row r="2977" spans="1:5" x14ac:dyDescent="0.2">
      <c r="A2977" s="348">
        <v>34546</v>
      </c>
      <c r="B2977" s="348" t="s">
        <v>35843</v>
      </c>
      <c r="C2977" s="348" t="s">
        <v>27671</v>
      </c>
      <c r="D2977" s="348" t="s">
        <v>27667</v>
      </c>
      <c r="E2977" s="372">
        <v>7.42</v>
      </c>
    </row>
    <row r="2978" spans="1:5" x14ac:dyDescent="0.2">
      <c r="A2978" s="348">
        <v>41387</v>
      </c>
      <c r="B2978" s="348" t="s">
        <v>35844</v>
      </c>
      <c r="C2978" s="348" t="s">
        <v>27670</v>
      </c>
      <c r="D2978" s="348" t="s">
        <v>27667</v>
      </c>
      <c r="E2978" s="372">
        <v>41.53</v>
      </c>
    </row>
    <row r="2979" spans="1:5" x14ac:dyDescent="0.2">
      <c r="A2979" s="348">
        <v>41388</v>
      </c>
      <c r="B2979" s="348" t="s">
        <v>35845</v>
      </c>
      <c r="C2979" s="348" t="s">
        <v>27670</v>
      </c>
      <c r="D2979" s="348" t="s">
        <v>27667</v>
      </c>
      <c r="E2979" s="372">
        <v>49.83</v>
      </c>
    </row>
    <row r="2980" spans="1:5" x14ac:dyDescent="0.2">
      <c r="A2980" s="348">
        <v>41380</v>
      </c>
      <c r="B2980" s="348" t="s">
        <v>35846</v>
      </c>
      <c r="C2980" s="348" t="s">
        <v>27666</v>
      </c>
      <c r="D2980" s="348" t="s">
        <v>27667</v>
      </c>
      <c r="E2980" s="372">
        <v>331.53</v>
      </c>
    </row>
    <row r="2981" spans="1:5" x14ac:dyDescent="0.2">
      <c r="A2981" s="348">
        <v>41381</v>
      </c>
      <c r="B2981" s="348" t="s">
        <v>35847</v>
      </c>
      <c r="C2981" s="348" t="s">
        <v>27666</v>
      </c>
      <c r="D2981" s="348" t="s">
        <v>27667</v>
      </c>
      <c r="E2981" s="372">
        <v>347.32</v>
      </c>
    </row>
    <row r="2982" spans="1:5" x14ac:dyDescent="0.2">
      <c r="A2982" s="348">
        <v>41382</v>
      </c>
      <c r="B2982" s="348" t="s">
        <v>35848</v>
      </c>
      <c r="C2982" s="348" t="s">
        <v>27666</v>
      </c>
      <c r="D2982" s="348" t="s">
        <v>27667</v>
      </c>
      <c r="E2982" s="372">
        <v>336.19</v>
      </c>
    </row>
    <row r="2983" spans="1:5" x14ac:dyDescent="0.2">
      <c r="A2983" s="348">
        <v>41383</v>
      </c>
      <c r="B2983" s="348" t="s">
        <v>35849</v>
      </c>
      <c r="C2983" s="348" t="s">
        <v>27666</v>
      </c>
      <c r="D2983" s="348" t="s">
        <v>27667</v>
      </c>
      <c r="E2983" s="372">
        <v>456.31</v>
      </c>
    </row>
    <row r="2984" spans="1:5" x14ac:dyDescent="0.2">
      <c r="A2984" s="348">
        <v>41385</v>
      </c>
      <c r="B2984" s="348" t="s">
        <v>35850</v>
      </c>
      <c r="C2984" s="348" t="s">
        <v>27666</v>
      </c>
      <c r="D2984" s="348" t="s">
        <v>27667</v>
      </c>
      <c r="E2984" s="372">
        <v>567.82000000000005</v>
      </c>
    </row>
    <row r="2985" spans="1:5" x14ac:dyDescent="0.2">
      <c r="A2985" s="348">
        <v>11079</v>
      </c>
      <c r="B2985" s="348" t="s">
        <v>35851</v>
      </c>
      <c r="C2985" s="348" t="s">
        <v>27673</v>
      </c>
      <c r="D2985" s="348" t="s">
        <v>27667</v>
      </c>
      <c r="E2985" s="373">
        <v>2901.52</v>
      </c>
    </row>
    <row r="2986" spans="1:5" x14ac:dyDescent="0.2">
      <c r="A2986" s="348">
        <v>11082</v>
      </c>
      <c r="B2986" s="348" t="s">
        <v>35852</v>
      </c>
      <c r="C2986" s="348" t="s">
        <v>27673</v>
      </c>
      <c r="D2986" s="348" t="s">
        <v>27667</v>
      </c>
      <c r="E2986" s="373">
        <v>2901.52</v>
      </c>
    </row>
    <row r="2987" spans="1:5" x14ac:dyDescent="0.2">
      <c r="A2987" s="348">
        <v>4058</v>
      </c>
      <c r="B2987" s="348" t="s">
        <v>35853</v>
      </c>
      <c r="C2987" s="348" t="s">
        <v>27674</v>
      </c>
      <c r="D2987" s="348" t="s">
        <v>27667</v>
      </c>
      <c r="E2987" s="372">
        <v>29.8</v>
      </c>
    </row>
    <row r="2988" spans="1:5" x14ac:dyDescent="0.2">
      <c r="A2988" s="348">
        <v>40974</v>
      </c>
      <c r="B2988" s="348" t="s">
        <v>35854</v>
      </c>
      <c r="C2988" s="348" t="s">
        <v>27675</v>
      </c>
      <c r="D2988" s="348" t="s">
        <v>27667</v>
      </c>
      <c r="E2988" s="373">
        <v>5232.28</v>
      </c>
    </row>
    <row r="2989" spans="1:5" x14ac:dyDescent="0.2">
      <c r="A2989" s="348">
        <v>34794</v>
      </c>
      <c r="B2989" s="348" t="s">
        <v>35855</v>
      </c>
      <c r="C2989" s="348" t="s">
        <v>27674</v>
      </c>
      <c r="D2989" s="348" t="s">
        <v>27667</v>
      </c>
      <c r="E2989" s="372">
        <v>19.87</v>
      </c>
    </row>
    <row r="2990" spans="1:5" x14ac:dyDescent="0.2">
      <c r="A2990" s="348">
        <v>40925</v>
      </c>
      <c r="B2990" s="348" t="s">
        <v>35856</v>
      </c>
      <c r="C2990" s="348" t="s">
        <v>27675</v>
      </c>
      <c r="D2990" s="348" t="s">
        <v>27667</v>
      </c>
      <c r="E2990" s="373">
        <v>3489.96</v>
      </c>
    </row>
    <row r="2991" spans="1:5" x14ac:dyDescent="0.2">
      <c r="A2991" s="348">
        <v>13741</v>
      </c>
      <c r="B2991" s="348" t="s">
        <v>35857</v>
      </c>
      <c r="C2991" s="348" t="s">
        <v>27666</v>
      </c>
      <c r="D2991" s="348" t="s">
        <v>27667</v>
      </c>
      <c r="E2991" s="373">
        <v>2451.5700000000002</v>
      </c>
    </row>
    <row r="2992" spans="1:5" x14ac:dyDescent="0.2">
      <c r="A2992" s="348">
        <v>3288</v>
      </c>
      <c r="B2992" s="348" t="s">
        <v>35858</v>
      </c>
      <c r="C2992" s="348" t="s">
        <v>27670</v>
      </c>
      <c r="D2992" s="348" t="s">
        <v>27668</v>
      </c>
      <c r="E2992" s="372">
        <v>6.5</v>
      </c>
    </row>
    <row r="2993" spans="1:5" x14ac:dyDescent="0.2">
      <c r="A2993" s="348">
        <v>13587</v>
      </c>
      <c r="B2993" s="348" t="s">
        <v>35859</v>
      </c>
      <c r="C2993" s="348" t="s">
        <v>27670</v>
      </c>
      <c r="D2993" s="348" t="s">
        <v>27668</v>
      </c>
      <c r="E2993" s="372">
        <v>3.92</v>
      </c>
    </row>
    <row r="2994" spans="1:5" x14ac:dyDescent="0.2">
      <c r="A2994" s="348">
        <v>38598</v>
      </c>
      <c r="B2994" s="348" t="s">
        <v>35860</v>
      </c>
      <c r="C2994" s="348" t="s">
        <v>27666</v>
      </c>
      <c r="D2994" s="348" t="s">
        <v>27667</v>
      </c>
      <c r="E2994" s="372">
        <v>3.16</v>
      </c>
    </row>
    <row r="2995" spans="1:5" x14ac:dyDescent="0.2">
      <c r="A2995" s="348">
        <v>38595</v>
      </c>
      <c r="B2995" s="348" t="s">
        <v>35861</v>
      </c>
      <c r="C2995" s="348" t="s">
        <v>27666</v>
      </c>
      <c r="D2995" s="348" t="s">
        <v>27667</v>
      </c>
      <c r="E2995" s="372">
        <v>2.68</v>
      </c>
    </row>
    <row r="2996" spans="1:5" x14ac:dyDescent="0.2">
      <c r="A2996" s="348">
        <v>38592</v>
      </c>
      <c r="B2996" s="348" t="s">
        <v>35862</v>
      </c>
      <c r="C2996" s="348" t="s">
        <v>27666</v>
      </c>
      <c r="D2996" s="348" t="s">
        <v>27667</v>
      </c>
      <c r="E2996" s="372">
        <v>2.71</v>
      </c>
    </row>
    <row r="2997" spans="1:5" x14ac:dyDescent="0.2">
      <c r="A2997" s="348">
        <v>38588</v>
      </c>
      <c r="B2997" s="348" t="s">
        <v>35863</v>
      </c>
      <c r="C2997" s="348" t="s">
        <v>27666</v>
      </c>
      <c r="D2997" s="348" t="s">
        <v>27667</v>
      </c>
      <c r="E2997" s="372">
        <v>2.17</v>
      </c>
    </row>
    <row r="2998" spans="1:5" x14ac:dyDescent="0.2">
      <c r="A2998" s="348">
        <v>38593</v>
      </c>
      <c r="B2998" s="348" t="s">
        <v>35864</v>
      </c>
      <c r="C2998" s="348" t="s">
        <v>27666</v>
      </c>
      <c r="D2998" s="348" t="s">
        <v>27667</v>
      </c>
      <c r="E2998" s="372">
        <v>2.99</v>
      </c>
    </row>
    <row r="2999" spans="1:5" x14ac:dyDescent="0.2">
      <c r="A2999" s="348">
        <v>38589</v>
      </c>
      <c r="B2999" s="348" t="s">
        <v>35865</v>
      </c>
      <c r="C2999" s="348" t="s">
        <v>27666</v>
      </c>
      <c r="D2999" s="348" t="s">
        <v>27667</v>
      </c>
      <c r="E2999" s="372">
        <v>2.27</v>
      </c>
    </row>
    <row r="3000" spans="1:5" x14ac:dyDescent="0.2">
      <c r="A3000" s="348">
        <v>38594</v>
      </c>
      <c r="B3000" s="348" t="s">
        <v>35866</v>
      </c>
      <c r="C3000" s="348" t="s">
        <v>27666</v>
      </c>
      <c r="D3000" s="348" t="s">
        <v>27667</v>
      </c>
      <c r="E3000" s="372">
        <v>4.72</v>
      </c>
    </row>
    <row r="3001" spans="1:5" x14ac:dyDescent="0.2">
      <c r="A3001" s="348">
        <v>34773</v>
      </c>
      <c r="B3001" s="348" t="s">
        <v>35867</v>
      </c>
      <c r="C3001" s="348" t="s">
        <v>27666</v>
      </c>
      <c r="D3001" s="348" t="s">
        <v>27667</v>
      </c>
      <c r="E3001" s="372">
        <v>2.23</v>
      </c>
    </row>
    <row r="3002" spans="1:5" x14ac:dyDescent="0.2">
      <c r="A3002" s="348">
        <v>34769</v>
      </c>
      <c r="B3002" s="348" t="s">
        <v>35868</v>
      </c>
      <c r="C3002" s="348" t="s">
        <v>27666</v>
      </c>
      <c r="D3002" s="348" t="s">
        <v>27667</v>
      </c>
      <c r="E3002" s="372">
        <v>2.77</v>
      </c>
    </row>
    <row r="3003" spans="1:5" x14ac:dyDescent="0.2">
      <c r="A3003" s="348">
        <v>34763</v>
      </c>
      <c r="B3003" s="348" t="s">
        <v>35869</v>
      </c>
      <c r="C3003" s="348" t="s">
        <v>27666</v>
      </c>
      <c r="D3003" s="348" t="s">
        <v>27667</v>
      </c>
      <c r="E3003" s="372">
        <v>1.7</v>
      </c>
    </row>
    <row r="3004" spans="1:5" x14ac:dyDescent="0.2">
      <c r="A3004" s="348">
        <v>34774</v>
      </c>
      <c r="B3004" s="348" t="s">
        <v>35870</v>
      </c>
      <c r="C3004" s="348" t="s">
        <v>27666</v>
      </c>
      <c r="D3004" s="348" t="s">
        <v>27667</v>
      </c>
      <c r="E3004" s="372">
        <v>2.12</v>
      </c>
    </row>
    <row r="3005" spans="1:5" x14ac:dyDescent="0.2">
      <c r="A3005" s="348">
        <v>34771</v>
      </c>
      <c r="B3005" s="348" t="s">
        <v>35871</v>
      </c>
      <c r="C3005" s="348" t="s">
        <v>27666</v>
      </c>
      <c r="D3005" s="348" t="s">
        <v>27667</v>
      </c>
      <c r="E3005" s="372">
        <v>2.56</v>
      </c>
    </row>
    <row r="3006" spans="1:5" x14ac:dyDescent="0.2">
      <c r="A3006" s="348">
        <v>34764</v>
      </c>
      <c r="B3006" s="348" t="s">
        <v>35872</v>
      </c>
      <c r="C3006" s="348" t="s">
        <v>27666</v>
      </c>
      <c r="D3006" s="348" t="s">
        <v>27667</v>
      </c>
      <c r="E3006" s="372">
        <v>1.67</v>
      </c>
    </row>
    <row r="3007" spans="1:5" x14ac:dyDescent="0.2">
      <c r="A3007" s="348">
        <v>34788</v>
      </c>
      <c r="B3007" s="348" t="s">
        <v>35873</v>
      </c>
      <c r="C3007" s="348" t="s">
        <v>27666</v>
      </c>
      <c r="D3007" s="348" t="s">
        <v>27667</v>
      </c>
      <c r="E3007" s="372">
        <v>0.88</v>
      </c>
    </row>
    <row r="3008" spans="1:5" x14ac:dyDescent="0.2">
      <c r="A3008" s="348">
        <v>34781</v>
      </c>
      <c r="B3008" s="348" t="s">
        <v>35874</v>
      </c>
      <c r="C3008" s="348" t="s">
        <v>27666</v>
      </c>
      <c r="D3008" s="348" t="s">
        <v>27667</v>
      </c>
      <c r="E3008" s="372">
        <v>1</v>
      </c>
    </row>
    <row r="3009" spans="1:5" x14ac:dyDescent="0.2">
      <c r="A3009" s="348">
        <v>41682</v>
      </c>
      <c r="B3009" s="348" t="s">
        <v>35875</v>
      </c>
      <c r="C3009" s="348" t="s">
        <v>27666</v>
      </c>
      <c r="D3009" s="348" t="s">
        <v>27667</v>
      </c>
      <c r="E3009" s="372">
        <v>37.33</v>
      </c>
    </row>
    <row r="3010" spans="1:5" x14ac:dyDescent="0.2">
      <c r="A3010" s="348">
        <v>41683</v>
      </c>
      <c r="B3010" s="348" t="s">
        <v>35876</v>
      </c>
      <c r="C3010" s="348" t="s">
        <v>27666</v>
      </c>
      <c r="D3010" s="348" t="s">
        <v>27667</v>
      </c>
      <c r="E3010" s="372">
        <v>27.46</v>
      </c>
    </row>
    <row r="3011" spans="1:5" x14ac:dyDescent="0.2">
      <c r="A3011" s="348">
        <v>41680</v>
      </c>
      <c r="B3011" s="348" t="s">
        <v>35877</v>
      </c>
      <c r="C3011" s="348" t="s">
        <v>27666</v>
      </c>
      <c r="D3011" s="348" t="s">
        <v>27667</v>
      </c>
      <c r="E3011" s="372">
        <v>14.79</v>
      </c>
    </row>
    <row r="3012" spans="1:5" x14ac:dyDescent="0.2">
      <c r="A3012" s="348">
        <v>41679</v>
      </c>
      <c r="B3012" s="348" t="s">
        <v>35878</v>
      </c>
      <c r="C3012" s="348" t="s">
        <v>27666</v>
      </c>
      <c r="D3012" s="348" t="s">
        <v>27667</v>
      </c>
      <c r="E3012" s="372">
        <v>33.799999999999997</v>
      </c>
    </row>
    <row r="3013" spans="1:5" x14ac:dyDescent="0.2">
      <c r="A3013" s="348">
        <v>41681</v>
      </c>
      <c r="B3013" s="348" t="s">
        <v>35879</v>
      </c>
      <c r="C3013" s="348" t="s">
        <v>27666</v>
      </c>
      <c r="D3013" s="348" t="s">
        <v>27667</v>
      </c>
      <c r="E3013" s="372">
        <v>23.13</v>
      </c>
    </row>
    <row r="3014" spans="1:5" x14ac:dyDescent="0.2">
      <c r="A3014" s="348">
        <v>43386</v>
      </c>
      <c r="B3014" s="348" t="s">
        <v>35880</v>
      </c>
      <c r="C3014" s="348" t="s">
        <v>27666</v>
      </c>
      <c r="D3014" s="348" t="s">
        <v>27667</v>
      </c>
      <c r="E3014" s="372">
        <v>52.82</v>
      </c>
    </row>
    <row r="3015" spans="1:5" x14ac:dyDescent="0.2">
      <c r="A3015" s="348">
        <v>4059</v>
      </c>
      <c r="B3015" s="348" t="s">
        <v>35881</v>
      </c>
      <c r="C3015" s="348" t="s">
        <v>27670</v>
      </c>
      <c r="D3015" s="348" t="s">
        <v>27667</v>
      </c>
      <c r="E3015" s="372">
        <v>37.33</v>
      </c>
    </row>
    <row r="3016" spans="1:5" x14ac:dyDescent="0.2">
      <c r="A3016" s="348">
        <v>4062</v>
      </c>
      <c r="B3016" s="348" t="s">
        <v>35882</v>
      </c>
      <c r="C3016" s="348" t="s">
        <v>27666</v>
      </c>
      <c r="D3016" s="348" t="s">
        <v>27667</v>
      </c>
      <c r="E3016" s="372">
        <v>37.33</v>
      </c>
    </row>
    <row r="3017" spans="1:5" x14ac:dyDescent="0.2">
      <c r="A3017" s="348">
        <v>4061</v>
      </c>
      <c r="B3017" s="348" t="s">
        <v>35883</v>
      </c>
      <c r="C3017" s="348" t="s">
        <v>27666</v>
      </c>
      <c r="D3017" s="348" t="s">
        <v>27667</v>
      </c>
      <c r="E3017" s="372">
        <v>46.48</v>
      </c>
    </row>
    <row r="3018" spans="1:5" x14ac:dyDescent="0.2">
      <c r="A3018" s="348">
        <v>41315</v>
      </c>
      <c r="B3018" s="348" t="s">
        <v>35884</v>
      </c>
      <c r="C3018" s="348" t="s">
        <v>27671</v>
      </c>
      <c r="D3018" s="348" t="s">
        <v>27667</v>
      </c>
      <c r="E3018" s="372">
        <v>82.35</v>
      </c>
    </row>
    <row r="3019" spans="1:5" x14ac:dyDescent="0.2">
      <c r="A3019" s="348">
        <v>43148</v>
      </c>
      <c r="B3019" s="348" t="s">
        <v>35885</v>
      </c>
      <c r="C3019" s="348" t="s">
        <v>27671</v>
      </c>
      <c r="D3019" s="348" t="s">
        <v>27667</v>
      </c>
      <c r="E3019" s="372">
        <v>55.89</v>
      </c>
    </row>
    <row r="3020" spans="1:5" x14ac:dyDescent="0.2">
      <c r="A3020" s="348">
        <v>43147</v>
      </c>
      <c r="B3020" s="348" t="s">
        <v>35886</v>
      </c>
      <c r="C3020" s="348" t="s">
        <v>27671</v>
      </c>
      <c r="D3020" s="348" t="s">
        <v>27667</v>
      </c>
      <c r="E3020" s="372">
        <v>21.65</v>
      </c>
    </row>
    <row r="3021" spans="1:5" x14ac:dyDescent="0.2">
      <c r="A3021" s="348">
        <v>10608</v>
      </c>
      <c r="B3021" s="348" t="s">
        <v>35887</v>
      </c>
      <c r="C3021" s="348" t="s">
        <v>27666</v>
      </c>
      <c r="D3021" s="348" t="s">
        <v>27668</v>
      </c>
      <c r="E3021" s="373">
        <v>9629.7999999999993</v>
      </c>
    </row>
    <row r="3022" spans="1:5" x14ac:dyDescent="0.2">
      <c r="A3022" s="348">
        <v>4069</v>
      </c>
      <c r="B3022" s="348" t="s">
        <v>35888</v>
      </c>
      <c r="C3022" s="348" t="s">
        <v>27674</v>
      </c>
      <c r="D3022" s="348" t="s">
        <v>27667</v>
      </c>
      <c r="E3022" s="372">
        <v>58.88</v>
      </c>
    </row>
    <row r="3023" spans="1:5" x14ac:dyDescent="0.2">
      <c r="A3023" s="348">
        <v>40819</v>
      </c>
      <c r="B3023" s="348" t="s">
        <v>35889</v>
      </c>
      <c r="C3023" s="348" t="s">
        <v>27675</v>
      </c>
      <c r="D3023" s="348" t="s">
        <v>27667</v>
      </c>
      <c r="E3023" s="373">
        <v>10336.83</v>
      </c>
    </row>
    <row r="3024" spans="1:5" x14ac:dyDescent="0.2">
      <c r="A3024" s="348">
        <v>34361</v>
      </c>
      <c r="B3024" s="348" t="s">
        <v>35890</v>
      </c>
      <c r="C3024" s="348" t="s">
        <v>27671</v>
      </c>
      <c r="D3024" s="348" t="s">
        <v>27667</v>
      </c>
      <c r="E3024" s="372">
        <v>15.76</v>
      </c>
    </row>
    <row r="3025" spans="1:5" x14ac:dyDescent="0.2">
      <c r="A3025" s="348">
        <v>36512</v>
      </c>
      <c r="B3025" s="348" t="s">
        <v>35891</v>
      </c>
      <c r="C3025" s="348" t="s">
        <v>27666</v>
      </c>
      <c r="D3025" s="348" t="s">
        <v>27668</v>
      </c>
      <c r="E3025" s="373">
        <v>20394.650000000001</v>
      </c>
    </row>
    <row r="3026" spans="1:5" x14ac:dyDescent="0.2">
      <c r="A3026" s="348">
        <v>44478</v>
      </c>
      <c r="B3026" s="348" t="s">
        <v>35892</v>
      </c>
      <c r="C3026" s="348" t="s">
        <v>27671</v>
      </c>
      <c r="D3026" s="348" t="s">
        <v>27667</v>
      </c>
      <c r="E3026" s="372">
        <v>12.08</v>
      </c>
    </row>
    <row r="3027" spans="1:5" x14ac:dyDescent="0.2">
      <c r="A3027" s="348">
        <v>44477</v>
      </c>
      <c r="B3027" s="348" t="s">
        <v>35893</v>
      </c>
      <c r="C3027" s="348" t="s">
        <v>27671</v>
      </c>
      <c r="D3027" s="348" t="s">
        <v>27667</v>
      </c>
      <c r="E3027" s="372">
        <v>12.08</v>
      </c>
    </row>
    <row r="3028" spans="1:5" x14ac:dyDescent="0.2">
      <c r="A3028" s="348">
        <v>11697</v>
      </c>
      <c r="B3028" s="348" t="s">
        <v>35894</v>
      </c>
      <c r="C3028" s="348" t="s">
        <v>27666</v>
      </c>
      <c r="D3028" s="348" t="s">
        <v>27667</v>
      </c>
      <c r="E3028" s="372">
        <v>752.18</v>
      </c>
    </row>
    <row r="3029" spans="1:5" x14ac:dyDescent="0.2">
      <c r="A3029" s="348">
        <v>11698</v>
      </c>
      <c r="B3029" s="348" t="s">
        <v>35895</v>
      </c>
      <c r="C3029" s="348" t="s">
        <v>27666</v>
      </c>
      <c r="D3029" s="348" t="s">
        <v>27667</v>
      </c>
      <c r="E3029" s="372">
        <v>897.31</v>
      </c>
    </row>
    <row r="3030" spans="1:5" x14ac:dyDescent="0.2">
      <c r="A3030" s="348">
        <v>11699</v>
      </c>
      <c r="B3030" s="348" t="s">
        <v>35896</v>
      </c>
      <c r="C3030" s="348" t="s">
        <v>27666</v>
      </c>
      <c r="D3030" s="348" t="s">
        <v>27667</v>
      </c>
      <c r="E3030" s="372">
        <v>991.74</v>
      </c>
    </row>
    <row r="3031" spans="1:5" x14ac:dyDescent="0.2">
      <c r="A3031" s="348">
        <v>10432</v>
      </c>
      <c r="B3031" s="348" t="s">
        <v>35897</v>
      </c>
      <c r="C3031" s="348" t="s">
        <v>27666</v>
      </c>
      <c r="D3031" s="348" t="s">
        <v>27667</v>
      </c>
      <c r="E3031" s="372">
        <v>352.62</v>
      </c>
    </row>
    <row r="3032" spans="1:5" x14ac:dyDescent="0.2">
      <c r="A3032" s="348">
        <v>44020</v>
      </c>
      <c r="B3032" s="348" t="s">
        <v>35898</v>
      </c>
      <c r="C3032" s="348" t="s">
        <v>27666</v>
      </c>
      <c r="D3032" s="348" t="s">
        <v>27667</v>
      </c>
      <c r="E3032" s="372">
        <v>869.95</v>
      </c>
    </row>
    <row r="3033" spans="1:5" x14ac:dyDescent="0.2">
      <c r="A3033" s="348">
        <v>41420</v>
      </c>
      <c r="B3033" s="348" t="s">
        <v>35899</v>
      </c>
      <c r="C3033" s="348" t="s">
        <v>27666</v>
      </c>
      <c r="D3033" s="348" t="s">
        <v>27667</v>
      </c>
      <c r="E3033" s="372">
        <v>8.4499999999999993</v>
      </c>
    </row>
    <row r="3034" spans="1:5" x14ac:dyDescent="0.2">
      <c r="A3034" s="348">
        <v>41422</v>
      </c>
      <c r="B3034" s="348" t="s">
        <v>35900</v>
      </c>
      <c r="C3034" s="348" t="s">
        <v>27666</v>
      </c>
      <c r="D3034" s="348" t="s">
        <v>27667</v>
      </c>
      <c r="E3034" s="372">
        <v>11.54</v>
      </c>
    </row>
    <row r="3035" spans="1:5" x14ac:dyDescent="0.2">
      <c r="A3035" s="348">
        <v>41425</v>
      </c>
      <c r="B3035" s="348" t="s">
        <v>35901</v>
      </c>
      <c r="C3035" s="348" t="s">
        <v>27666</v>
      </c>
      <c r="D3035" s="348" t="s">
        <v>27667</v>
      </c>
      <c r="E3035" s="372">
        <v>5.9</v>
      </c>
    </row>
    <row r="3036" spans="1:5" x14ac:dyDescent="0.2">
      <c r="A3036" s="348">
        <v>41426</v>
      </c>
      <c r="B3036" s="348" t="s">
        <v>35902</v>
      </c>
      <c r="C3036" s="348" t="s">
        <v>27666</v>
      </c>
      <c r="D3036" s="348" t="s">
        <v>27667</v>
      </c>
      <c r="E3036" s="372">
        <v>10.65</v>
      </c>
    </row>
    <row r="3037" spans="1:5" x14ac:dyDescent="0.2">
      <c r="A3037" s="348">
        <v>41419</v>
      </c>
      <c r="B3037" s="348" t="s">
        <v>35903</v>
      </c>
      <c r="C3037" s="348" t="s">
        <v>27666</v>
      </c>
      <c r="D3037" s="348" t="s">
        <v>27667</v>
      </c>
      <c r="E3037" s="372">
        <v>6.21</v>
      </c>
    </row>
    <row r="3038" spans="1:5" x14ac:dyDescent="0.2">
      <c r="A3038" s="348">
        <v>41421</v>
      </c>
      <c r="B3038" s="348" t="s">
        <v>35904</v>
      </c>
      <c r="C3038" s="348" t="s">
        <v>27666</v>
      </c>
      <c r="D3038" s="348" t="s">
        <v>27667</v>
      </c>
      <c r="E3038" s="372">
        <v>8.43</v>
      </c>
    </row>
    <row r="3039" spans="1:5" x14ac:dyDescent="0.2">
      <c r="A3039" s="348">
        <v>41414</v>
      </c>
      <c r="B3039" s="348" t="s">
        <v>35905</v>
      </c>
      <c r="C3039" s="348" t="s">
        <v>27666</v>
      </c>
      <c r="D3039" s="348" t="s">
        <v>27667</v>
      </c>
      <c r="E3039" s="372">
        <v>19.55</v>
      </c>
    </row>
    <row r="3040" spans="1:5" x14ac:dyDescent="0.2">
      <c r="A3040" s="348">
        <v>41415</v>
      </c>
      <c r="B3040" s="348" t="s">
        <v>35906</v>
      </c>
      <c r="C3040" s="348" t="s">
        <v>27666</v>
      </c>
      <c r="D3040" s="348" t="s">
        <v>27667</v>
      </c>
      <c r="E3040" s="372">
        <v>22.76</v>
      </c>
    </row>
    <row r="3041" spans="1:5" x14ac:dyDescent="0.2">
      <c r="A3041" s="348">
        <v>37514</v>
      </c>
      <c r="B3041" s="348" t="s">
        <v>35907</v>
      </c>
      <c r="C3041" s="348" t="s">
        <v>27666</v>
      </c>
      <c r="D3041" s="348" t="s">
        <v>27668</v>
      </c>
      <c r="E3041" s="373">
        <v>320000</v>
      </c>
    </row>
    <row r="3042" spans="1:5" x14ac:dyDescent="0.2">
      <c r="A3042" s="348">
        <v>37519</v>
      </c>
      <c r="B3042" s="348" t="s">
        <v>35908</v>
      </c>
      <c r="C3042" s="348" t="s">
        <v>27666</v>
      </c>
      <c r="D3042" s="348" t="s">
        <v>27668</v>
      </c>
      <c r="E3042" s="373">
        <v>493853.88</v>
      </c>
    </row>
    <row r="3043" spans="1:5" x14ac:dyDescent="0.2">
      <c r="A3043" s="348">
        <v>37520</v>
      </c>
      <c r="B3043" s="348" t="s">
        <v>35909</v>
      </c>
      <c r="C3043" s="348" t="s">
        <v>27666</v>
      </c>
      <c r="D3043" s="348" t="s">
        <v>27668</v>
      </c>
      <c r="E3043" s="373">
        <v>485757.92</v>
      </c>
    </row>
    <row r="3044" spans="1:5" x14ac:dyDescent="0.2">
      <c r="A3044" s="348">
        <v>37521</v>
      </c>
      <c r="B3044" s="348" t="s">
        <v>35910</v>
      </c>
      <c r="C3044" s="348" t="s">
        <v>27666</v>
      </c>
      <c r="D3044" s="348" t="s">
        <v>27668</v>
      </c>
      <c r="E3044" s="373">
        <v>592624.67000000004</v>
      </c>
    </row>
    <row r="3045" spans="1:5" x14ac:dyDescent="0.2">
      <c r="A3045" s="348">
        <v>37522</v>
      </c>
      <c r="B3045" s="348" t="s">
        <v>35911</v>
      </c>
      <c r="C3045" s="348" t="s">
        <v>27666</v>
      </c>
      <c r="D3045" s="348" t="s">
        <v>27668</v>
      </c>
      <c r="E3045" s="373">
        <v>610454.24</v>
      </c>
    </row>
    <row r="3046" spans="1:5" x14ac:dyDescent="0.2">
      <c r="A3046" s="348">
        <v>21109</v>
      </c>
      <c r="B3046" s="348" t="s">
        <v>35912</v>
      </c>
      <c r="C3046" s="348" t="s">
        <v>27666</v>
      </c>
      <c r="D3046" s="348" t="s">
        <v>27668</v>
      </c>
      <c r="E3046" s="372">
        <v>71.48</v>
      </c>
    </row>
    <row r="3047" spans="1:5" x14ac:dyDescent="0.2">
      <c r="A3047" s="348">
        <v>37546</v>
      </c>
      <c r="B3047" s="348" t="s">
        <v>35913</v>
      </c>
      <c r="C3047" s="348" t="s">
        <v>27666</v>
      </c>
      <c r="D3047" s="348" t="s">
        <v>27667</v>
      </c>
      <c r="E3047" s="373">
        <v>12078.77</v>
      </c>
    </row>
    <row r="3048" spans="1:5" x14ac:dyDescent="0.2">
      <c r="A3048" s="348">
        <v>37544</v>
      </c>
      <c r="B3048" s="348" t="s">
        <v>35914</v>
      </c>
      <c r="C3048" s="348" t="s">
        <v>27666</v>
      </c>
      <c r="D3048" s="348" t="s">
        <v>27667</v>
      </c>
      <c r="E3048" s="373">
        <v>12775.33</v>
      </c>
    </row>
    <row r="3049" spans="1:5" x14ac:dyDescent="0.2">
      <c r="A3049" s="348">
        <v>37545</v>
      </c>
      <c r="B3049" s="348" t="s">
        <v>35915</v>
      </c>
      <c r="C3049" s="348" t="s">
        <v>27666</v>
      </c>
      <c r="D3049" s="348" t="s">
        <v>27667</v>
      </c>
      <c r="E3049" s="373">
        <v>15200.93</v>
      </c>
    </row>
    <row r="3050" spans="1:5" x14ac:dyDescent="0.2">
      <c r="A3050" s="348">
        <v>36793</v>
      </c>
      <c r="B3050" s="348" t="s">
        <v>35916</v>
      </c>
      <c r="C3050" s="348" t="s">
        <v>27666</v>
      </c>
      <c r="D3050" s="348" t="s">
        <v>27667</v>
      </c>
      <c r="E3050" s="372">
        <v>690.28</v>
      </c>
    </row>
    <row r="3051" spans="1:5" x14ac:dyDescent="0.2">
      <c r="A3051" s="348">
        <v>11769</v>
      </c>
      <c r="B3051" s="348" t="s">
        <v>35917</v>
      </c>
      <c r="C3051" s="348" t="s">
        <v>27666</v>
      </c>
      <c r="D3051" s="348" t="s">
        <v>27667</v>
      </c>
      <c r="E3051" s="372">
        <v>305.05</v>
      </c>
    </row>
    <row r="3052" spans="1:5" x14ac:dyDescent="0.2">
      <c r="A3052" s="348">
        <v>11771</v>
      </c>
      <c r="B3052" s="348" t="s">
        <v>35918</v>
      </c>
      <c r="C3052" s="348" t="s">
        <v>27666</v>
      </c>
      <c r="D3052" s="348" t="s">
        <v>27667</v>
      </c>
      <c r="E3052" s="372">
        <v>373.65</v>
      </c>
    </row>
    <row r="3053" spans="1:5" x14ac:dyDescent="0.2">
      <c r="A3053" s="348">
        <v>39919</v>
      </c>
      <c r="B3053" s="348" t="s">
        <v>35919</v>
      </c>
      <c r="C3053" s="348" t="s">
        <v>27666</v>
      </c>
      <c r="D3053" s="348" t="s">
        <v>27667</v>
      </c>
      <c r="E3053" s="373">
        <v>60460.95</v>
      </c>
    </row>
    <row r="3054" spans="1:5" x14ac:dyDescent="0.2">
      <c r="A3054" s="348">
        <v>38385</v>
      </c>
      <c r="B3054" s="348" t="s">
        <v>35920</v>
      </c>
      <c r="C3054" s="348" t="s">
        <v>27666</v>
      </c>
      <c r="D3054" s="348" t="s">
        <v>27667</v>
      </c>
      <c r="E3054" s="372">
        <v>51.94</v>
      </c>
    </row>
    <row r="3055" spans="1:5" x14ac:dyDescent="0.2">
      <c r="A3055" s="348">
        <v>36800</v>
      </c>
      <c r="B3055" s="348" t="s">
        <v>35921</v>
      </c>
      <c r="C3055" s="348" t="s">
        <v>27666</v>
      </c>
      <c r="D3055" s="348" t="s">
        <v>27667</v>
      </c>
      <c r="E3055" s="372">
        <v>183.3</v>
      </c>
    </row>
    <row r="3056" spans="1:5" x14ac:dyDescent="0.2">
      <c r="A3056" s="348">
        <v>37587</v>
      </c>
      <c r="B3056" s="348" t="s">
        <v>35922</v>
      </c>
      <c r="C3056" s="348" t="s">
        <v>27666</v>
      </c>
      <c r="D3056" s="348" t="s">
        <v>27667</v>
      </c>
      <c r="E3056" s="372">
        <v>402.7</v>
      </c>
    </row>
    <row r="3057" spans="1:5" x14ac:dyDescent="0.2">
      <c r="A3057" s="348">
        <v>11561</v>
      </c>
      <c r="B3057" s="348" t="s">
        <v>35923</v>
      </c>
      <c r="C3057" s="348" t="s">
        <v>27666</v>
      </c>
      <c r="D3057" s="348" t="s">
        <v>27667</v>
      </c>
      <c r="E3057" s="372">
        <v>225.57</v>
      </c>
    </row>
    <row r="3058" spans="1:5" x14ac:dyDescent="0.2">
      <c r="A3058" s="348">
        <v>43604</v>
      </c>
      <c r="B3058" s="348" t="s">
        <v>35924</v>
      </c>
      <c r="C3058" s="348" t="s">
        <v>27666</v>
      </c>
      <c r="D3058" s="348" t="s">
        <v>27667</v>
      </c>
      <c r="E3058" s="372">
        <v>120.25</v>
      </c>
    </row>
    <row r="3059" spans="1:5" x14ac:dyDescent="0.2">
      <c r="A3059" s="348">
        <v>11560</v>
      </c>
      <c r="B3059" s="348" t="s">
        <v>35925</v>
      </c>
      <c r="C3059" s="348" t="s">
        <v>27666</v>
      </c>
      <c r="D3059" s="348" t="s">
        <v>27667</v>
      </c>
      <c r="E3059" s="372">
        <v>174.1</v>
      </c>
    </row>
    <row r="3060" spans="1:5" x14ac:dyDescent="0.2">
      <c r="A3060" s="348">
        <v>11499</v>
      </c>
      <c r="B3060" s="348" t="s">
        <v>35926</v>
      </c>
      <c r="C3060" s="348" t="s">
        <v>27666</v>
      </c>
      <c r="D3060" s="348" t="s">
        <v>27667</v>
      </c>
      <c r="E3060" s="372">
        <v>695.95</v>
      </c>
    </row>
    <row r="3061" spans="1:5" x14ac:dyDescent="0.2">
      <c r="A3061" s="348">
        <v>34761</v>
      </c>
      <c r="B3061" s="348" t="s">
        <v>35927</v>
      </c>
      <c r="C3061" s="348" t="s">
        <v>27674</v>
      </c>
      <c r="D3061" s="348" t="s">
        <v>27667</v>
      </c>
      <c r="E3061" s="372">
        <v>22.02</v>
      </c>
    </row>
    <row r="3062" spans="1:5" x14ac:dyDescent="0.2">
      <c r="A3062" s="348">
        <v>40924</v>
      </c>
      <c r="B3062" s="348" t="s">
        <v>35928</v>
      </c>
      <c r="C3062" s="348" t="s">
        <v>27675</v>
      </c>
      <c r="D3062" s="348" t="s">
        <v>27667</v>
      </c>
      <c r="E3062" s="373">
        <v>3867.63</v>
      </c>
    </row>
    <row r="3063" spans="1:5" x14ac:dyDescent="0.2">
      <c r="A3063" s="348">
        <v>40983</v>
      </c>
      <c r="B3063" s="348" t="s">
        <v>35929</v>
      </c>
      <c r="C3063" s="348" t="s">
        <v>27675</v>
      </c>
      <c r="D3063" s="348" t="s">
        <v>27667</v>
      </c>
      <c r="E3063" s="373">
        <v>3975.53</v>
      </c>
    </row>
    <row r="3064" spans="1:5" x14ac:dyDescent="0.2">
      <c r="A3064" s="348">
        <v>44497</v>
      </c>
      <c r="B3064" s="348" t="s">
        <v>1095</v>
      </c>
      <c r="C3064" s="348" t="s">
        <v>27674</v>
      </c>
      <c r="D3064" s="348" t="s">
        <v>27667</v>
      </c>
      <c r="E3064" s="372">
        <v>22.64</v>
      </c>
    </row>
    <row r="3065" spans="1:5" x14ac:dyDescent="0.2">
      <c r="A3065" s="348">
        <v>2437</v>
      </c>
      <c r="B3065" s="348" t="s">
        <v>1009</v>
      </c>
      <c r="C3065" s="348" t="s">
        <v>27674</v>
      </c>
      <c r="D3065" s="348" t="s">
        <v>27667</v>
      </c>
      <c r="E3065" s="372">
        <v>25.02</v>
      </c>
    </row>
    <row r="3066" spans="1:5" x14ac:dyDescent="0.2">
      <c r="A3066" s="348">
        <v>40921</v>
      </c>
      <c r="B3066" s="348" t="s">
        <v>35930</v>
      </c>
      <c r="C3066" s="348" t="s">
        <v>27675</v>
      </c>
      <c r="D3066" s="348" t="s">
        <v>27667</v>
      </c>
      <c r="E3066" s="373">
        <v>4394.1400000000003</v>
      </c>
    </row>
    <row r="3067" spans="1:5" x14ac:dyDescent="0.2">
      <c r="A3067" s="348">
        <v>14252</v>
      </c>
      <c r="B3067" s="348" t="s">
        <v>35931</v>
      </c>
      <c r="C3067" s="348" t="s">
        <v>27666</v>
      </c>
      <c r="D3067" s="348" t="s">
        <v>27667</v>
      </c>
      <c r="E3067" s="373">
        <v>2925.12</v>
      </c>
    </row>
    <row r="3068" spans="1:5" x14ac:dyDescent="0.2">
      <c r="A3068" s="348">
        <v>730</v>
      </c>
      <c r="B3068" s="348" t="s">
        <v>35932</v>
      </c>
      <c r="C3068" s="348" t="s">
        <v>27666</v>
      </c>
      <c r="D3068" s="348" t="s">
        <v>27667</v>
      </c>
      <c r="E3068" s="373">
        <v>7815.36</v>
      </c>
    </row>
    <row r="3069" spans="1:5" x14ac:dyDescent="0.2">
      <c r="A3069" s="348">
        <v>723</v>
      </c>
      <c r="B3069" s="348" t="s">
        <v>35933</v>
      </c>
      <c r="C3069" s="348" t="s">
        <v>27666</v>
      </c>
      <c r="D3069" s="348" t="s">
        <v>27667</v>
      </c>
      <c r="E3069" s="373">
        <v>3884.51</v>
      </c>
    </row>
    <row r="3070" spans="1:5" x14ac:dyDescent="0.2">
      <c r="A3070" s="348">
        <v>36502</v>
      </c>
      <c r="B3070" s="348" t="s">
        <v>35934</v>
      </c>
      <c r="C3070" s="348" t="s">
        <v>27666</v>
      </c>
      <c r="D3070" s="348" t="s">
        <v>27667</v>
      </c>
      <c r="E3070" s="373">
        <v>3650.97</v>
      </c>
    </row>
    <row r="3071" spans="1:5" x14ac:dyDescent="0.2">
      <c r="A3071" s="348">
        <v>36503</v>
      </c>
      <c r="B3071" s="348" t="s">
        <v>35935</v>
      </c>
      <c r="C3071" s="348" t="s">
        <v>27666</v>
      </c>
      <c r="D3071" s="348" t="s">
        <v>27667</v>
      </c>
      <c r="E3071" s="373">
        <v>4502.08</v>
      </c>
    </row>
    <row r="3072" spans="1:5" x14ac:dyDescent="0.2">
      <c r="A3072" s="348">
        <v>4090</v>
      </c>
      <c r="B3072" s="348" t="s">
        <v>35936</v>
      </c>
      <c r="C3072" s="348" t="s">
        <v>27666</v>
      </c>
      <c r="D3072" s="348" t="s">
        <v>27669</v>
      </c>
      <c r="E3072" s="373">
        <v>1185000</v>
      </c>
    </row>
    <row r="3073" spans="1:5" x14ac:dyDescent="0.2">
      <c r="A3073" s="348">
        <v>13227</v>
      </c>
      <c r="B3073" s="348" t="s">
        <v>35937</v>
      </c>
      <c r="C3073" s="348" t="s">
        <v>27666</v>
      </c>
      <c r="D3073" s="348" t="s">
        <v>27667</v>
      </c>
      <c r="E3073" s="373">
        <v>1472510.26</v>
      </c>
    </row>
    <row r="3074" spans="1:5" x14ac:dyDescent="0.2">
      <c r="A3074" s="348">
        <v>10597</v>
      </c>
      <c r="B3074" s="348" t="s">
        <v>35938</v>
      </c>
      <c r="C3074" s="348" t="s">
        <v>27666</v>
      </c>
      <c r="D3074" s="348" t="s">
        <v>27667</v>
      </c>
      <c r="E3074" s="373">
        <v>1550007.01</v>
      </c>
    </row>
    <row r="3075" spans="1:5" x14ac:dyDescent="0.2">
      <c r="A3075" s="348">
        <v>39628</v>
      </c>
      <c r="B3075" s="348" t="s">
        <v>35939</v>
      </c>
      <c r="C3075" s="348" t="s">
        <v>27666</v>
      </c>
      <c r="D3075" s="348" t="s">
        <v>27668</v>
      </c>
      <c r="E3075" s="373">
        <v>4176.5</v>
      </c>
    </row>
    <row r="3076" spans="1:5" x14ac:dyDescent="0.2">
      <c r="A3076" s="348">
        <v>39404</v>
      </c>
      <c r="B3076" s="348" t="s">
        <v>35940</v>
      </c>
      <c r="C3076" s="348" t="s">
        <v>27666</v>
      </c>
      <c r="D3076" s="348" t="s">
        <v>27668</v>
      </c>
      <c r="E3076" s="373">
        <v>2070.9899999999998</v>
      </c>
    </row>
    <row r="3077" spans="1:5" x14ac:dyDescent="0.2">
      <c r="A3077" s="348">
        <v>39402</v>
      </c>
      <c r="B3077" s="348" t="s">
        <v>35941</v>
      </c>
      <c r="C3077" s="348" t="s">
        <v>27666</v>
      </c>
      <c r="D3077" s="348" t="s">
        <v>27668</v>
      </c>
      <c r="E3077" s="373">
        <v>1706.1</v>
      </c>
    </row>
    <row r="3078" spans="1:5" x14ac:dyDescent="0.2">
      <c r="A3078" s="348">
        <v>39403</v>
      </c>
      <c r="B3078" s="348" t="s">
        <v>35942</v>
      </c>
      <c r="C3078" s="348" t="s">
        <v>27666</v>
      </c>
      <c r="D3078" s="348" t="s">
        <v>27668</v>
      </c>
      <c r="E3078" s="373">
        <v>1668.99</v>
      </c>
    </row>
    <row r="3079" spans="1:5" x14ac:dyDescent="0.2">
      <c r="A3079" s="348">
        <v>4093</v>
      </c>
      <c r="B3079" s="348" t="s">
        <v>35943</v>
      </c>
      <c r="C3079" s="348" t="s">
        <v>27674</v>
      </c>
      <c r="D3079" s="348" t="s">
        <v>27669</v>
      </c>
      <c r="E3079" s="372">
        <v>19.98</v>
      </c>
    </row>
    <row r="3080" spans="1:5" x14ac:dyDescent="0.2">
      <c r="A3080" s="348">
        <v>10512</v>
      </c>
      <c r="B3080" s="348" t="s">
        <v>35944</v>
      </c>
      <c r="C3080" s="348" t="s">
        <v>27675</v>
      </c>
      <c r="D3080" s="348" t="s">
        <v>27667</v>
      </c>
      <c r="E3080" s="373">
        <v>3508.2</v>
      </c>
    </row>
    <row r="3081" spans="1:5" x14ac:dyDescent="0.2">
      <c r="A3081" s="348">
        <v>20020</v>
      </c>
      <c r="B3081" s="348" t="s">
        <v>35945</v>
      </c>
      <c r="C3081" s="348" t="s">
        <v>27674</v>
      </c>
      <c r="D3081" s="348" t="s">
        <v>27667</v>
      </c>
      <c r="E3081" s="372">
        <v>20.76</v>
      </c>
    </row>
    <row r="3082" spans="1:5" x14ac:dyDescent="0.2">
      <c r="A3082" s="348">
        <v>41038</v>
      </c>
      <c r="B3082" s="348" t="s">
        <v>35946</v>
      </c>
      <c r="C3082" s="348" t="s">
        <v>27675</v>
      </c>
      <c r="D3082" s="348" t="s">
        <v>27667</v>
      </c>
      <c r="E3082" s="373">
        <v>3645.73</v>
      </c>
    </row>
    <row r="3083" spans="1:5" x14ac:dyDescent="0.2">
      <c r="A3083" s="348">
        <v>4094</v>
      </c>
      <c r="B3083" s="348" t="s">
        <v>35947</v>
      </c>
      <c r="C3083" s="348" t="s">
        <v>27674</v>
      </c>
      <c r="D3083" s="348" t="s">
        <v>27667</v>
      </c>
      <c r="E3083" s="372">
        <v>24.85</v>
      </c>
    </row>
    <row r="3084" spans="1:5" x14ac:dyDescent="0.2">
      <c r="A3084" s="348">
        <v>40988</v>
      </c>
      <c r="B3084" s="348" t="s">
        <v>35948</v>
      </c>
      <c r="C3084" s="348" t="s">
        <v>27675</v>
      </c>
      <c r="D3084" s="348" t="s">
        <v>27667</v>
      </c>
      <c r="E3084" s="373">
        <v>4363.58</v>
      </c>
    </row>
    <row r="3085" spans="1:5" x14ac:dyDescent="0.2">
      <c r="A3085" s="348">
        <v>4095</v>
      </c>
      <c r="B3085" s="348" t="s">
        <v>35949</v>
      </c>
      <c r="C3085" s="348" t="s">
        <v>27674</v>
      </c>
      <c r="D3085" s="348" t="s">
        <v>27667</v>
      </c>
      <c r="E3085" s="372">
        <v>16.63</v>
      </c>
    </row>
    <row r="3086" spans="1:5" x14ac:dyDescent="0.2">
      <c r="A3086" s="348">
        <v>40990</v>
      </c>
      <c r="B3086" s="348" t="s">
        <v>35950</v>
      </c>
      <c r="C3086" s="348" t="s">
        <v>27675</v>
      </c>
      <c r="D3086" s="348" t="s">
        <v>27667</v>
      </c>
      <c r="E3086" s="373">
        <v>2922.24</v>
      </c>
    </row>
    <row r="3087" spans="1:5" x14ac:dyDescent="0.2">
      <c r="A3087" s="348">
        <v>4097</v>
      </c>
      <c r="B3087" s="348" t="s">
        <v>35951</v>
      </c>
      <c r="C3087" s="348" t="s">
        <v>27674</v>
      </c>
      <c r="D3087" s="348" t="s">
        <v>27667</v>
      </c>
      <c r="E3087" s="372">
        <v>18.489999999999998</v>
      </c>
    </row>
    <row r="3088" spans="1:5" x14ac:dyDescent="0.2">
      <c r="A3088" s="348">
        <v>40994</v>
      </c>
      <c r="B3088" s="348" t="s">
        <v>35952</v>
      </c>
      <c r="C3088" s="348" t="s">
        <v>27675</v>
      </c>
      <c r="D3088" s="348" t="s">
        <v>27667</v>
      </c>
      <c r="E3088" s="373">
        <v>3248.64</v>
      </c>
    </row>
    <row r="3089" spans="1:5" x14ac:dyDescent="0.2">
      <c r="A3089" s="348">
        <v>4096</v>
      </c>
      <c r="B3089" s="348" t="s">
        <v>35953</v>
      </c>
      <c r="C3089" s="348" t="s">
        <v>27674</v>
      </c>
      <c r="D3089" s="348" t="s">
        <v>27667</v>
      </c>
      <c r="E3089" s="372">
        <v>21.67</v>
      </c>
    </row>
    <row r="3090" spans="1:5" x14ac:dyDescent="0.2">
      <c r="A3090" s="348">
        <v>40992</v>
      </c>
      <c r="B3090" s="348" t="s">
        <v>35954</v>
      </c>
      <c r="C3090" s="348" t="s">
        <v>27675</v>
      </c>
      <c r="D3090" s="348" t="s">
        <v>27667</v>
      </c>
      <c r="E3090" s="373">
        <v>3804.66</v>
      </c>
    </row>
    <row r="3091" spans="1:5" x14ac:dyDescent="0.2">
      <c r="A3091" s="348">
        <v>4114</v>
      </c>
      <c r="B3091" s="348" t="s">
        <v>35955</v>
      </c>
      <c r="C3091" s="348" t="s">
        <v>27666</v>
      </c>
      <c r="D3091" s="348" t="s">
        <v>27667</v>
      </c>
      <c r="E3091" s="372">
        <v>85.57</v>
      </c>
    </row>
    <row r="3092" spans="1:5" x14ac:dyDescent="0.2">
      <c r="A3092" s="348">
        <v>36797</v>
      </c>
      <c r="B3092" s="348" t="s">
        <v>35956</v>
      </c>
      <c r="C3092" s="348" t="s">
        <v>27666</v>
      </c>
      <c r="D3092" s="348" t="s">
        <v>27667</v>
      </c>
      <c r="E3092" s="372">
        <v>76.19</v>
      </c>
    </row>
    <row r="3093" spans="1:5" x14ac:dyDescent="0.2">
      <c r="A3093" s="348">
        <v>4107</v>
      </c>
      <c r="B3093" s="348" t="s">
        <v>35957</v>
      </c>
      <c r="C3093" s="348" t="s">
        <v>27666</v>
      </c>
      <c r="D3093" s="348" t="s">
        <v>27667</v>
      </c>
      <c r="E3093" s="372">
        <v>71.84</v>
      </c>
    </row>
    <row r="3094" spans="1:5" x14ac:dyDescent="0.2">
      <c r="A3094" s="348">
        <v>4102</v>
      </c>
      <c r="B3094" s="348" t="s">
        <v>35958</v>
      </c>
      <c r="C3094" s="348" t="s">
        <v>27666</v>
      </c>
      <c r="D3094" s="348" t="s">
        <v>27669</v>
      </c>
      <c r="E3094" s="372">
        <v>87.69</v>
      </c>
    </row>
    <row r="3095" spans="1:5" x14ac:dyDescent="0.2">
      <c r="A3095" s="348">
        <v>36799</v>
      </c>
      <c r="B3095" s="348" t="s">
        <v>35959</v>
      </c>
      <c r="C3095" s="348" t="s">
        <v>27666</v>
      </c>
      <c r="D3095" s="348" t="s">
        <v>27667</v>
      </c>
      <c r="E3095" s="372">
        <v>73.95</v>
      </c>
    </row>
    <row r="3096" spans="1:5" x14ac:dyDescent="0.2">
      <c r="A3096" s="348">
        <v>2747</v>
      </c>
      <c r="B3096" s="348" t="s">
        <v>35960</v>
      </c>
      <c r="C3096" s="348" t="s">
        <v>27670</v>
      </c>
      <c r="D3096" s="348" t="s">
        <v>27668</v>
      </c>
      <c r="E3096" s="372">
        <v>30.09</v>
      </c>
    </row>
    <row r="3097" spans="1:5" x14ac:dyDescent="0.2">
      <c r="A3097" s="348">
        <v>21138</v>
      </c>
      <c r="B3097" s="348" t="s">
        <v>35961</v>
      </c>
      <c r="C3097" s="348" t="s">
        <v>27670</v>
      </c>
      <c r="D3097" s="348" t="s">
        <v>27668</v>
      </c>
      <c r="E3097" s="372">
        <v>9.5399999999999991</v>
      </c>
    </row>
    <row r="3098" spans="1:5" x14ac:dyDescent="0.2">
      <c r="A3098" s="348">
        <v>10826</v>
      </c>
      <c r="B3098" s="348" t="s">
        <v>35962</v>
      </c>
      <c r="C3098" s="348" t="s">
        <v>27666</v>
      </c>
      <c r="D3098" s="348" t="s">
        <v>27667</v>
      </c>
      <c r="E3098" s="372">
        <v>71.83</v>
      </c>
    </row>
    <row r="3099" spans="1:5" x14ac:dyDescent="0.2">
      <c r="A3099" s="348">
        <v>365</v>
      </c>
      <c r="B3099" s="348" t="s">
        <v>35963</v>
      </c>
      <c r="C3099" s="348" t="s">
        <v>27666</v>
      </c>
      <c r="D3099" s="348" t="s">
        <v>27667</v>
      </c>
      <c r="E3099" s="372">
        <v>44.54</v>
      </c>
    </row>
    <row r="3100" spans="1:5" x14ac:dyDescent="0.2">
      <c r="A3100" s="348">
        <v>38639</v>
      </c>
      <c r="B3100" s="348" t="s">
        <v>35964</v>
      </c>
      <c r="C3100" s="348" t="s">
        <v>27666</v>
      </c>
      <c r="D3100" s="348" t="s">
        <v>27667</v>
      </c>
      <c r="E3100" s="372">
        <v>172.41</v>
      </c>
    </row>
    <row r="3101" spans="1:5" x14ac:dyDescent="0.2">
      <c r="A3101" s="348">
        <v>38640</v>
      </c>
      <c r="B3101" s="348" t="s">
        <v>35965</v>
      </c>
      <c r="C3101" s="348" t="s">
        <v>27666</v>
      </c>
      <c r="D3101" s="348" t="s">
        <v>27667</v>
      </c>
      <c r="E3101" s="372">
        <v>2.58</v>
      </c>
    </row>
    <row r="3102" spans="1:5" x14ac:dyDescent="0.2">
      <c r="A3102" s="348">
        <v>358</v>
      </c>
      <c r="B3102" s="348" t="s">
        <v>35966</v>
      </c>
      <c r="C3102" s="348" t="s">
        <v>27666</v>
      </c>
      <c r="D3102" s="348" t="s">
        <v>27667</v>
      </c>
      <c r="E3102" s="372">
        <v>53.16</v>
      </c>
    </row>
    <row r="3103" spans="1:5" x14ac:dyDescent="0.2">
      <c r="A3103" s="348">
        <v>359</v>
      </c>
      <c r="B3103" s="348" t="s">
        <v>35967</v>
      </c>
      <c r="C3103" s="348" t="s">
        <v>27666</v>
      </c>
      <c r="D3103" s="348" t="s">
        <v>27667</v>
      </c>
      <c r="E3103" s="372">
        <v>109.19</v>
      </c>
    </row>
    <row r="3104" spans="1:5" x14ac:dyDescent="0.2">
      <c r="A3104" s="348">
        <v>38641</v>
      </c>
      <c r="B3104" s="348" t="s">
        <v>35968</v>
      </c>
      <c r="C3104" s="348" t="s">
        <v>27666</v>
      </c>
      <c r="D3104" s="348" t="s">
        <v>27667</v>
      </c>
      <c r="E3104" s="372">
        <v>107.75</v>
      </c>
    </row>
    <row r="3105" spans="1:5" x14ac:dyDescent="0.2">
      <c r="A3105" s="348">
        <v>360</v>
      </c>
      <c r="B3105" s="348" t="s">
        <v>35969</v>
      </c>
      <c r="C3105" s="348" t="s">
        <v>27666</v>
      </c>
      <c r="D3105" s="348" t="s">
        <v>27669</v>
      </c>
      <c r="E3105" s="372">
        <v>2.5</v>
      </c>
    </row>
    <row r="3106" spans="1:5" x14ac:dyDescent="0.2">
      <c r="A3106" s="348">
        <v>42430</v>
      </c>
      <c r="B3106" s="348" t="s">
        <v>35970</v>
      </c>
      <c r="C3106" s="348" t="s">
        <v>27666</v>
      </c>
      <c r="D3106" s="348" t="s">
        <v>27668</v>
      </c>
      <c r="E3106" s="373">
        <v>6434.22</v>
      </c>
    </row>
    <row r="3107" spans="1:5" x14ac:dyDescent="0.2">
      <c r="A3107" s="348">
        <v>4209</v>
      </c>
      <c r="B3107" s="348" t="s">
        <v>35971</v>
      </c>
      <c r="C3107" s="348" t="s">
        <v>27666</v>
      </c>
      <c r="D3107" s="348" t="s">
        <v>27668</v>
      </c>
      <c r="E3107" s="372">
        <v>24.82</v>
      </c>
    </row>
    <row r="3108" spans="1:5" x14ac:dyDescent="0.2">
      <c r="A3108" s="348">
        <v>4180</v>
      </c>
      <c r="B3108" s="348" t="s">
        <v>35972</v>
      </c>
      <c r="C3108" s="348" t="s">
        <v>27666</v>
      </c>
      <c r="D3108" s="348" t="s">
        <v>27668</v>
      </c>
      <c r="E3108" s="372">
        <v>18.690000000000001</v>
      </c>
    </row>
    <row r="3109" spans="1:5" x14ac:dyDescent="0.2">
      <c r="A3109" s="348">
        <v>4177</v>
      </c>
      <c r="B3109" s="348" t="s">
        <v>35973</v>
      </c>
      <c r="C3109" s="348" t="s">
        <v>27666</v>
      </c>
      <c r="D3109" s="348" t="s">
        <v>27668</v>
      </c>
      <c r="E3109" s="372">
        <v>6.2</v>
      </c>
    </row>
    <row r="3110" spans="1:5" x14ac:dyDescent="0.2">
      <c r="A3110" s="348">
        <v>4179</v>
      </c>
      <c r="B3110" s="348" t="s">
        <v>35974</v>
      </c>
      <c r="C3110" s="348" t="s">
        <v>27666</v>
      </c>
      <c r="D3110" s="348" t="s">
        <v>27668</v>
      </c>
      <c r="E3110" s="372">
        <v>12.69</v>
      </c>
    </row>
    <row r="3111" spans="1:5" x14ac:dyDescent="0.2">
      <c r="A3111" s="348">
        <v>4208</v>
      </c>
      <c r="B3111" s="348" t="s">
        <v>35975</v>
      </c>
      <c r="C3111" s="348" t="s">
        <v>27666</v>
      </c>
      <c r="D3111" s="348" t="s">
        <v>27668</v>
      </c>
      <c r="E3111" s="372">
        <v>59.09</v>
      </c>
    </row>
    <row r="3112" spans="1:5" x14ac:dyDescent="0.2">
      <c r="A3112" s="348">
        <v>4181</v>
      </c>
      <c r="B3112" s="348" t="s">
        <v>35976</v>
      </c>
      <c r="C3112" s="348" t="s">
        <v>27666</v>
      </c>
      <c r="D3112" s="348" t="s">
        <v>27668</v>
      </c>
      <c r="E3112" s="372">
        <v>38.61</v>
      </c>
    </row>
    <row r="3113" spans="1:5" x14ac:dyDescent="0.2">
      <c r="A3113" s="348">
        <v>4178</v>
      </c>
      <c r="B3113" s="348" t="s">
        <v>35977</v>
      </c>
      <c r="C3113" s="348" t="s">
        <v>27666</v>
      </c>
      <c r="D3113" s="348" t="s">
        <v>27668</v>
      </c>
      <c r="E3113" s="372">
        <v>8.6</v>
      </c>
    </row>
    <row r="3114" spans="1:5" x14ac:dyDescent="0.2">
      <c r="A3114" s="348">
        <v>4182</v>
      </c>
      <c r="B3114" s="348" t="s">
        <v>35978</v>
      </c>
      <c r="C3114" s="348" t="s">
        <v>27666</v>
      </c>
      <c r="D3114" s="348" t="s">
        <v>27668</v>
      </c>
      <c r="E3114" s="372">
        <v>96.13</v>
      </c>
    </row>
    <row r="3115" spans="1:5" x14ac:dyDescent="0.2">
      <c r="A3115" s="348">
        <v>4183</v>
      </c>
      <c r="B3115" s="348" t="s">
        <v>35979</v>
      </c>
      <c r="C3115" s="348" t="s">
        <v>27666</v>
      </c>
      <c r="D3115" s="348" t="s">
        <v>27668</v>
      </c>
      <c r="E3115" s="372">
        <v>154.76</v>
      </c>
    </row>
    <row r="3116" spans="1:5" x14ac:dyDescent="0.2">
      <c r="A3116" s="348">
        <v>4184</v>
      </c>
      <c r="B3116" s="348" t="s">
        <v>35980</v>
      </c>
      <c r="C3116" s="348" t="s">
        <v>27666</v>
      </c>
      <c r="D3116" s="348" t="s">
        <v>27668</v>
      </c>
      <c r="E3116" s="372">
        <v>341.62</v>
      </c>
    </row>
    <row r="3117" spans="1:5" x14ac:dyDescent="0.2">
      <c r="A3117" s="348">
        <v>4185</v>
      </c>
      <c r="B3117" s="348" t="s">
        <v>35981</v>
      </c>
      <c r="C3117" s="348" t="s">
        <v>27666</v>
      </c>
      <c r="D3117" s="348" t="s">
        <v>27668</v>
      </c>
      <c r="E3117" s="372">
        <v>567.61</v>
      </c>
    </row>
    <row r="3118" spans="1:5" x14ac:dyDescent="0.2">
      <c r="A3118" s="348">
        <v>4205</v>
      </c>
      <c r="B3118" s="348" t="s">
        <v>35982</v>
      </c>
      <c r="C3118" s="348" t="s">
        <v>27666</v>
      </c>
      <c r="D3118" s="348" t="s">
        <v>27668</v>
      </c>
      <c r="E3118" s="372">
        <v>32.78</v>
      </c>
    </row>
    <row r="3119" spans="1:5" x14ac:dyDescent="0.2">
      <c r="A3119" s="348">
        <v>4192</v>
      </c>
      <c r="B3119" s="348" t="s">
        <v>35983</v>
      </c>
      <c r="C3119" s="348" t="s">
        <v>27666</v>
      </c>
      <c r="D3119" s="348" t="s">
        <v>27668</v>
      </c>
      <c r="E3119" s="372">
        <v>32.78</v>
      </c>
    </row>
    <row r="3120" spans="1:5" x14ac:dyDescent="0.2">
      <c r="A3120" s="348">
        <v>4191</v>
      </c>
      <c r="B3120" s="348" t="s">
        <v>35984</v>
      </c>
      <c r="C3120" s="348" t="s">
        <v>27666</v>
      </c>
      <c r="D3120" s="348" t="s">
        <v>27668</v>
      </c>
      <c r="E3120" s="372">
        <v>32.78</v>
      </c>
    </row>
    <row r="3121" spans="1:5" x14ac:dyDescent="0.2">
      <c r="A3121" s="348">
        <v>4207</v>
      </c>
      <c r="B3121" s="348" t="s">
        <v>35985</v>
      </c>
      <c r="C3121" s="348" t="s">
        <v>27666</v>
      </c>
      <c r="D3121" s="348" t="s">
        <v>27668</v>
      </c>
      <c r="E3121" s="372">
        <v>26.38</v>
      </c>
    </row>
    <row r="3122" spans="1:5" x14ac:dyDescent="0.2">
      <c r="A3122" s="348">
        <v>4206</v>
      </c>
      <c r="B3122" s="348" t="s">
        <v>35986</v>
      </c>
      <c r="C3122" s="348" t="s">
        <v>27666</v>
      </c>
      <c r="D3122" s="348" t="s">
        <v>27668</v>
      </c>
      <c r="E3122" s="372">
        <v>25.61</v>
      </c>
    </row>
    <row r="3123" spans="1:5" x14ac:dyDescent="0.2">
      <c r="A3123" s="348">
        <v>4190</v>
      </c>
      <c r="B3123" s="348" t="s">
        <v>35987</v>
      </c>
      <c r="C3123" s="348" t="s">
        <v>27666</v>
      </c>
      <c r="D3123" s="348" t="s">
        <v>27668</v>
      </c>
      <c r="E3123" s="372">
        <v>25.61</v>
      </c>
    </row>
    <row r="3124" spans="1:5" x14ac:dyDescent="0.2">
      <c r="A3124" s="348">
        <v>4186</v>
      </c>
      <c r="B3124" s="348" t="s">
        <v>35988</v>
      </c>
      <c r="C3124" s="348" t="s">
        <v>27666</v>
      </c>
      <c r="D3124" s="348" t="s">
        <v>27668</v>
      </c>
      <c r="E3124" s="372">
        <v>7.57</v>
      </c>
    </row>
    <row r="3125" spans="1:5" x14ac:dyDescent="0.2">
      <c r="A3125" s="348">
        <v>4188</v>
      </c>
      <c r="B3125" s="348" t="s">
        <v>35989</v>
      </c>
      <c r="C3125" s="348" t="s">
        <v>27666</v>
      </c>
      <c r="D3125" s="348" t="s">
        <v>27668</v>
      </c>
      <c r="E3125" s="372">
        <v>15.46</v>
      </c>
    </row>
    <row r="3126" spans="1:5" x14ac:dyDescent="0.2">
      <c r="A3126" s="348">
        <v>4189</v>
      </c>
      <c r="B3126" s="348" t="s">
        <v>35990</v>
      </c>
      <c r="C3126" s="348" t="s">
        <v>27666</v>
      </c>
      <c r="D3126" s="348" t="s">
        <v>27668</v>
      </c>
      <c r="E3126" s="372">
        <v>15.46</v>
      </c>
    </row>
    <row r="3127" spans="1:5" x14ac:dyDescent="0.2">
      <c r="A3127" s="348">
        <v>4197</v>
      </c>
      <c r="B3127" s="348" t="s">
        <v>35991</v>
      </c>
      <c r="C3127" s="348" t="s">
        <v>27666</v>
      </c>
      <c r="D3127" s="348" t="s">
        <v>27668</v>
      </c>
      <c r="E3127" s="372">
        <v>81.849999999999994</v>
      </c>
    </row>
    <row r="3128" spans="1:5" x14ac:dyDescent="0.2">
      <c r="A3128" s="348">
        <v>4194</v>
      </c>
      <c r="B3128" s="348" t="s">
        <v>35992</v>
      </c>
      <c r="C3128" s="348" t="s">
        <v>27666</v>
      </c>
      <c r="D3128" s="348" t="s">
        <v>27668</v>
      </c>
      <c r="E3128" s="372">
        <v>49.46</v>
      </c>
    </row>
    <row r="3129" spans="1:5" x14ac:dyDescent="0.2">
      <c r="A3129" s="348">
        <v>4193</v>
      </c>
      <c r="B3129" s="348" t="s">
        <v>35993</v>
      </c>
      <c r="C3129" s="348" t="s">
        <v>27666</v>
      </c>
      <c r="D3129" s="348" t="s">
        <v>27668</v>
      </c>
      <c r="E3129" s="372">
        <v>49.46</v>
      </c>
    </row>
    <row r="3130" spans="1:5" x14ac:dyDescent="0.2">
      <c r="A3130" s="348">
        <v>4204</v>
      </c>
      <c r="B3130" s="348" t="s">
        <v>35994</v>
      </c>
      <c r="C3130" s="348" t="s">
        <v>27666</v>
      </c>
      <c r="D3130" s="348" t="s">
        <v>27668</v>
      </c>
      <c r="E3130" s="372">
        <v>49.46</v>
      </c>
    </row>
    <row r="3131" spans="1:5" x14ac:dyDescent="0.2">
      <c r="A3131" s="348">
        <v>4187</v>
      </c>
      <c r="B3131" s="348" t="s">
        <v>35995</v>
      </c>
      <c r="C3131" s="348" t="s">
        <v>27666</v>
      </c>
      <c r="D3131" s="348" t="s">
        <v>27668</v>
      </c>
      <c r="E3131" s="372">
        <v>9.86</v>
      </c>
    </row>
    <row r="3132" spans="1:5" x14ac:dyDescent="0.2">
      <c r="A3132" s="348">
        <v>4202</v>
      </c>
      <c r="B3132" s="348" t="s">
        <v>35996</v>
      </c>
      <c r="C3132" s="348" t="s">
        <v>27666</v>
      </c>
      <c r="D3132" s="348" t="s">
        <v>27668</v>
      </c>
      <c r="E3132" s="372">
        <v>149.47999999999999</v>
      </c>
    </row>
    <row r="3133" spans="1:5" x14ac:dyDescent="0.2">
      <c r="A3133" s="348">
        <v>4203</v>
      </c>
      <c r="B3133" s="348" t="s">
        <v>35997</v>
      </c>
      <c r="C3133" s="348" t="s">
        <v>27666</v>
      </c>
      <c r="D3133" s="348" t="s">
        <v>27668</v>
      </c>
      <c r="E3133" s="372">
        <v>132.02000000000001</v>
      </c>
    </row>
    <row r="3134" spans="1:5" x14ac:dyDescent="0.2">
      <c r="A3134" s="348">
        <v>40368</v>
      </c>
      <c r="B3134" s="348" t="s">
        <v>35998</v>
      </c>
      <c r="C3134" s="348" t="s">
        <v>27666</v>
      </c>
      <c r="D3134" s="348" t="s">
        <v>27667</v>
      </c>
      <c r="E3134" s="372">
        <v>71.959999999999994</v>
      </c>
    </row>
    <row r="3135" spans="1:5" x14ac:dyDescent="0.2">
      <c r="A3135" s="348">
        <v>40365</v>
      </c>
      <c r="B3135" s="348" t="s">
        <v>35999</v>
      </c>
      <c r="C3135" s="348" t="s">
        <v>27666</v>
      </c>
      <c r="D3135" s="348" t="s">
        <v>27667</v>
      </c>
      <c r="E3135" s="372">
        <v>48.54</v>
      </c>
    </row>
    <row r="3136" spans="1:5" x14ac:dyDescent="0.2">
      <c r="A3136" s="348">
        <v>40356</v>
      </c>
      <c r="B3136" s="348" t="s">
        <v>36000</v>
      </c>
      <c r="C3136" s="348" t="s">
        <v>27666</v>
      </c>
      <c r="D3136" s="348" t="s">
        <v>27667</v>
      </c>
      <c r="E3136" s="372">
        <v>16.579999999999998</v>
      </c>
    </row>
    <row r="3137" spans="1:5" x14ac:dyDescent="0.2">
      <c r="A3137" s="348">
        <v>40362</v>
      </c>
      <c r="B3137" s="348" t="s">
        <v>36001</v>
      </c>
      <c r="C3137" s="348" t="s">
        <v>27666</v>
      </c>
      <c r="D3137" s="348" t="s">
        <v>27667</v>
      </c>
      <c r="E3137" s="372">
        <v>32.15</v>
      </c>
    </row>
    <row r="3138" spans="1:5" x14ac:dyDescent="0.2">
      <c r="A3138" s="348">
        <v>40374</v>
      </c>
      <c r="B3138" s="348" t="s">
        <v>36002</v>
      </c>
      <c r="C3138" s="348" t="s">
        <v>27666</v>
      </c>
      <c r="D3138" s="348" t="s">
        <v>27667</v>
      </c>
      <c r="E3138" s="372">
        <v>188.06</v>
      </c>
    </row>
    <row r="3139" spans="1:5" x14ac:dyDescent="0.2">
      <c r="A3139" s="348">
        <v>40371</v>
      </c>
      <c r="B3139" s="348" t="s">
        <v>36003</v>
      </c>
      <c r="C3139" s="348" t="s">
        <v>27666</v>
      </c>
      <c r="D3139" s="348" t="s">
        <v>27667</v>
      </c>
      <c r="E3139" s="372">
        <v>118.38</v>
      </c>
    </row>
    <row r="3140" spans="1:5" x14ac:dyDescent="0.2">
      <c r="A3140" s="348">
        <v>40359</v>
      </c>
      <c r="B3140" s="348" t="s">
        <v>36004</v>
      </c>
      <c r="C3140" s="348" t="s">
        <v>27666</v>
      </c>
      <c r="D3140" s="348" t="s">
        <v>27667</v>
      </c>
      <c r="E3140" s="372">
        <v>21.42</v>
      </c>
    </row>
    <row r="3141" spans="1:5" x14ac:dyDescent="0.2">
      <c r="A3141" s="348">
        <v>7595</v>
      </c>
      <c r="B3141" s="348" t="s">
        <v>36005</v>
      </c>
      <c r="C3141" s="348" t="s">
        <v>27674</v>
      </c>
      <c r="D3141" s="348" t="s">
        <v>27667</v>
      </c>
      <c r="E3141" s="372">
        <v>16.52</v>
      </c>
    </row>
    <row r="3142" spans="1:5" x14ac:dyDescent="0.2">
      <c r="A3142" s="348">
        <v>41094</v>
      </c>
      <c r="B3142" s="348" t="s">
        <v>36006</v>
      </c>
      <c r="C3142" s="348" t="s">
        <v>27675</v>
      </c>
      <c r="D3142" s="348" t="s">
        <v>27667</v>
      </c>
      <c r="E3142" s="373">
        <v>2901.69</v>
      </c>
    </row>
    <row r="3143" spans="1:5" x14ac:dyDescent="0.2">
      <c r="A3143" s="348">
        <v>39609</v>
      </c>
      <c r="B3143" s="348" t="s">
        <v>36007</v>
      </c>
      <c r="C3143" s="348" t="s">
        <v>27666</v>
      </c>
      <c r="D3143" s="348" t="s">
        <v>27668</v>
      </c>
      <c r="E3143" s="373">
        <v>71514.820000000007</v>
      </c>
    </row>
    <row r="3144" spans="1:5" x14ac:dyDescent="0.2">
      <c r="A3144" s="348">
        <v>39610</v>
      </c>
      <c r="B3144" s="348" t="s">
        <v>36008</v>
      </c>
      <c r="C3144" s="348" t="s">
        <v>27666</v>
      </c>
      <c r="D3144" s="348" t="s">
        <v>27668</v>
      </c>
      <c r="E3144" s="373">
        <v>104389.32</v>
      </c>
    </row>
    <row r="3145" spans="1:5" x14ac:dyDescent="0.2">
      <c r="A3145" s="348">
        <v>39611</v>
      </c>
      <c r="B3145" s="348" t="s">
        <v>36009</v>
      </c>
      <c r="C3145" s="348" t="s">
        <v>27666</v>
      </c>
      <c r="D3145" s="348" t="s">
        <v>27668</v>
      </c>
      <c r="E3145" s="373">
        <v>126328.16</v>
      </c>
    </row>
    <row r="3146" spans="1:5" x14ac:dyDescent="0.2">
      <c r="A3146" s="348">
        <v>39612</v>
      </c>
      <c r="B3146" s="348" t="s">
        <v>36010</v>
      </c>
      <c r="C3146" s="348" t="s">
        <v>27666</v>
      </c>
      <c r="D3146" s="348" t="s">
        <v>27668</v>
      </c>
      <c r="E3146" s="373">
        <v>197895.92</v>
      </c>
    </row>
    <row r="3147" spans="1:5" x14ac:dyDescent="0.2">
      <c r="A3147" s="348">
        <v>39608</v>
      </c>
      <c r="B3147" s="348" t="s">
        <v>36011</v>
      </c>
      <c r="C3147" s="348" t="s">
        <v>27666</v>
      </c>
      <c r="D3147" s="348" t="s">
        <v>27668</v>
      </c>
      <c r="E3147" s="373">
        <v>57182.49</v>
      </c>
    </row>
    <row r="3148" spans="1:5" x14ac:dyDescent="0.2">
      <c r="A3148" s="348">
        <v>38175</v>
      </c>
      <c r="B3148" s="348" t="s">
        <v>36012</v>
      </c>
      <c r="C3148" s="348" t="s">
        <v>27666</v>
      </c>
      <c r="D3148" s="348" t="s">
        <v>27667</v>
      </c>
      <c r="E3148" s="372">
        <v>4.5199999999999996</v>
      </c>
    </row>
    <row r="3149" spans="1:5" x14ac:dyDescent="0.2">
      <c r="A3149" s="348">
        <v>38176</v>
      </c>
      <c r="B3149" s="348" t="s">
        <v>36013</v>
      </c>
      <c r="C3149" s="348" t="s">
        <v>27666</v>
      </c>
      <c r="D3149" s="348" t="s">
        <v>27667</v>
      </c>
      <c r="E3149" s="372">
        <v>13.3</v>
      </c>
    </row>
    <row r="3150" spans="1:5" x14ac:dyDescent="0.2">
      <c r="A3150" s="348">
        <v>36152</v>
      </c>
      <c r="B3150" s="348" t="s">
        <v>36014</v>
      </c>
      <c r="C3150" s="348" t="s">
        <v>27666</v>
      </c>
      <c r="D3150" s="348" t="s">
        <v>27667</v>
      </c>
      <c r="E3150" s="372">
        <v>5.92</v>
      </c>
    </row>
    <row r="3151" spans="1:5" x14ac:dyDescent="0.2">
      <c r="A3151" s="348">
        <v>4221</v>
      </c>
      <c r="B3151" s="348" t="s">
        <v>36015</v>
      </c>
      <c r="C3151" s="348" t="s">
        <v>27672</v>
      </c>
      <c r="D3151" s="348" t="s">
        <v>27669</v>
      </c>
      <c r="E3151" s="372">
        <v>6.02</v>
      </c>
    </row>
    <row r="3152" spans="1:5" x14ac:dyDescent="0.2">
      <c r="A3152" s="348">
        <v>4227</v>
      </c>
      <c r="B3152" s="348" t="s">
        <v>36016</v>
      </c>
      <c r="C3152" s="348" t="s">
        <v>27672</v>
      </c>
      <c r="D3152" s="348" t="s">
        <v>27667</v>
      </c>
      <c r="E3152" s="372">
        <v>28.07</v>
      </c>
    </row>
    <row r="3153" spans="1:5" x14ac:dyDescent="0.2">
      <c r="A3153" s="348">
        <v>38170</v>
      </c>
      <c r="B3153" s="348" t="s">
        <v>36017</v>
      </c>
      <c r="C3153" s="348" t="s">
        <v>27666</v>
      </c>
      <c r="D3153" s="348" t="s">
        <v>27667</v>
      </c>
      <c r="E3153" s="372">
        <v>19.77</v>
      </c>
    </row>
    <row r="3154" spans="1:5" x14ac:dyDescent="0.2">
      <c r="A3154" s="348">
        <v>4252</v>
      </c>
      <c r="B3154" s="348" t="s">
        <v>36018</v>
      </c>
      <c r="C3154" s="348" t="s">
        <v>27674</v>
      </c>
      <c r="D3154" s="348" t="s">
        <v>27667</v>
      </c>
      <c r="E3154" s="372">
        <v>26.45</v>
      </c>
    </row>
    <row r="3155" spans="1:5" x14ac:dyDescent="0.2">
      <c r="A3155" s="348">
        <v>40980</v>
      </c>
      <c r="B3155" s="348" t="s">
        <v>36019</v>
      </c>
      <c r="C3155" s="348" t="s">
        <v>27675</v>
      </c>
      <c r="D3155" s="348" t="s">
        <v>27667</v>
      </c>
      <c r="E3155" s="373">
        <v>4646.57</v>
      </c>
    </row>
    <row r="3156" spans="1:5" x14ac:dyDescent="0.2">
      <c r="A3156" s="348">
        <v>4243</v>
      </c>
      <c r="B3156" s="348" t="s">
        <v>36020</v>
      </c>
      <c r="C3156" s="348" t="s">
        <v>27674</v>
      </c>
      <c r="D3156" s="348" t="s">
        <v>27667</v>
      </c>
      <c r="E3156" s="372">
        <v>19.489999999999998</v>
      </c>
    </row>
    <row r="3157" spans="1:5" x14ac:dyDescent="0.2">
      <c r="A3157" s="348">
        <v>41031</v>
      </c>
      <c r="B3157" s="348" t="s">
        <v>36021</v>
      </c>
      <c r="C3157" s="348" t="s">
        <v>27675</v>
      </c>
      <c r="D3157" s="348" t="s">
        <v>27667</v>
      </c>
      <c r="E3157" s="373">
        <v>3424.31</v>
      </c>
    </row>
    <row r="3158" spans="1:5" x14ac:dyDescent="0.2">
      <c r="A3158" s="348">
        <v>37666</v>
      </c>
      <c r="B3158" s="348" t="s">
        <v>36022</v>
      </c>
      <c r="C3158" s="348" t="s">
        <v>27674</v>
      </c>
      <c r="D3158" s="348" t="s">
        <v>27667</v>
      </c>
      <c r="E3158" s="372">
        <v>18.809999999999999</v>
      </c>
    </row>
    <row r="3159" spans="1:5" x14ac:dyDescent="0.2">
      <c r="A3159" s="348">
        <v>40986</v>
      </c>
      <c r="B3159" s="348" t="s">
        <v>36023</v>
      </c>
      <c r="C3159" s="348" t="s">
        <v>27675</v>
      </c>
      <c r="D3159" s="348" t="s">
        <v>27667</v>
      </c>
      <c r="E3159" s="373">
        <v>3304.59</v>
      </c>
    </row>
    <row r="3160" spans="1:5" x14ac:dyDescent="0.2">
      <c r="A3160" s="348">
        <v>4250</v>
      </c>
      <c r="B3160" s="348" t="s">
        <v>36024</v>
      </c>
      <c r="C3160" s="348" t="s">
        <v>27674</v>
      </c>
      <c r="D3160" s="348" t="s">
        <v>27667</v>
      </c>
      <c r="E3160" s="372">
        <v>22.77</v>
      </c>
    </row>
    <row r="3161" spans="1:5" x14ac:dyDescent="0.2">
      <c r="A3161" s="348">
        <v>40978</v>
      </c>
      <c r="B3161" s="348" t="s">
        <v>36025</v>
      </c>
      <c r="C3161" s="348" t="s">
        <v>27675</v>
      </c>
      <c r="D3161" s="348" t="s">
        <v>27667</v>
      </c>
      <c r="E3161" s="373">
        <v>3998.73</v>
      </c>
    </row>
    <row r="3162" spans="1:5" x14ac:dyDescent="0.2">
      <c r="A3162" s="348">
        <v>41043</v>
      </c>
      <c r="B3162" s="348" t="s">
        <v>36026</v>
      </c>
      <c r="C3162" s="348" t="s">
        <v>27675</v>
      </c>
      <c r="D3162" s="348" t="s">
        <v>27667</v>
      </c>
      <c r="E3162" s="373">
        <v>4214.55</v>
      </c>
    </row>
    <row r="3163" spans="1:5" x14ac:dyDescent="0.2">
      <c r="A3163" s="348">
        <v>44501</v>
      </c>
      <c r="B3163" s="348" t="s">
        <v>36027</v>
      </c>
      <c r="C3163" s="348" t="s">
        <v>27674</v>
      </c>
      <c r="D3163" s="348" t="s">
        <v>27667</v>
      </c>
      <c r="E3163" s="372">
        <v>24.01</v>
      </c>
    </row>
    <row r="3164" spans="1:5" x14ac:dyDescent="0.2">
      <c r="A3164" s="348">
        <v>4234</v>
      </c>
      <c r="B3164" s="348" t="s">
        <v>36028</v>
      </c>
      <c r="C3164" s="348" t="s">
        <v>27674</v>
      </c>
      <c r="D3164" s="348" t="s">
        <v>27669</v>
      </c>
      <c r="E3164" s="372">
        <v>26.3</v>
      </c>
    </row>
    <row r="3165" spans="1:5" x14ac:dyDescent="0.2">
      <c r="A3165" s="348">
        <v>40987</v>
      </c>
      <c r="B3165" s="348" t="s">
        <v>36029</v>
      </c>
      <c r="C3165" s="348" t="s">
        <v>27675</v>
      </c>
      <c r="D3165" s="348" t="s">
        <v>27667</v>
      </c>
      <c r="E3165" s="373">
        <v>4616.8599999999997</v>
      </c>
    </row>
    <row r="3166" spans="1:5" x14ac:dyDescent="0.2">
      <c r="A3166" s="348">
        <v>4253</v>
      </c>
      <c r="B3166" s="348" t="s">
        <v>36030</v>
      </c>
      <c r="C3166" s="348" t="s">
        <v>27674</v>
      </c>
      <c r="D3166" s="348" t="s">
        <v>27667</v>
      </c>
      <c r="E3166" s="372">
        <v>20.85</v>
      </c>
    </row>
    <row r="3167" spans="1:5" x14ac:dyDescent="0.2">
      <c r="A3167" s="348">
        <v>40981</v>
      </c>
      <c r="B3167" s="348" t="s">
        <v>36031</v>
      </c>
      <c r="C3167" s="348" t="s">
        <v>27675</v>
      </c>
      <c r="D3167" s="348" t="s">
        <v>27667</v>
      </c>
      <c r="E3167" s="373">
        <v>3661.09</v>
      </c>
    </row>
    <row r="3168" spans="1:5" x14ac:dyDescent="0.2">
      <c r="A3168" s="348">
        <v>4254</v>
      </c>
      <c r="B3168" s="348" t="s">
        <v>36032</v>
      </c>
      <c r="C3168" s="348" t="s">
        <v>27674</v>
      </c>
      <c r="D3168" s="348" t="s">
        <v>27667</v>
      </c>
      <c r="E3168" s="372">
        <v>38.909999999999997</v>
      </c>
    </row>
    <row r="3169" spans="1:5" x14ac:dyDescent="0.2">
      <c r="A3169" s="348">
        <v>41036</v>
      </c>
      <c r="B3169" s="348" t="s">
        <v>36033</v>
      </c>
      <c r="C3169" s="348" t="s">
        <v>27675</v>
      </c>
      <c r="D3169" s="348" t="s">
        <v>27667</v>
      </c>
      <c r="E3169" s="373">
        <v>6831.33</v>
      </c>
    </row>
    <row r="3170" spans="1:5" x14ac:dyDescent="0.2">
      <c r="A3170" s="348">
        <v>4251</v>
      </c>
      <c r="B3170" s="348" t="s">
        <v>36034</v>
      </c>
      <c r="C3170" s="348" t="s">
        <v>27674</v>
      </c>
      <c r="D3170" s="348" t="s">
        <v>27667</v>
      </c>
      <c r="E3170" s="372">
        <v>23.53</v>
      </c>
    </row>
    <row r="3171" spans="1:5" x14ac:dyDescent="0.2">
      <c r="A3171" s="348">
        <v>40979</v>
      </c>
      <c r="B3171" s="348" t="s">
        <v>36035</v>
      </c>
      <c r="C3171" s="348" t="s">
        <v>27675</v>
      </c>
      <c r="D3171" s="348" t="s">
        <v>27667</v>
      </c>
      <c r="E3171" s="373">
        <v>4133.13</v>
      </c>
    </row>
    <row r="3172" spans="1:5" x14ac:dyDescent="0.2">
      <c r="A3172" s="348">
        <v>4230</v>
      </c>
      <c r="B3172" s="348" t="s">
        <v>36036</v>
      </c>
      <c r="C3172" s="348" t="s">
        <v>27674</v>
      </c>
      <c r="D3172" s="348" t="s">
        <v>27667</v>
      </c>
      <c r="E3172" s="372">
        <v>24.87</v>
      </c>
    </row>
    <row r="3173" spans="1:5" x14ac:dyDescent="0.2">
      <c r="A3173" s="348">
        <v>40998</v>
      </c>
      <c r="B3173" s="348" t="s">
        <v>36037</v>
      </c>
      <c r="C3173" s="348" t="s">
        <v>27675</v>
      </c>
      <c r="D3173" s="348" t="s">
        <v>27667</v>
      </c>
      <c r="E3173" s="373">
        <v>4368.12</v>
      </c>
    </row>
    <row r="3174" spans="1:5" x14ac:dyDescent="0.2">
      <c r="A3174" s="348">
        <v>4257</v>
      </c>
      <c r="B3174" s="348" t="s">
        <v>36038</v>
      </c>
      <c r="C3174" s="348" t="s">
        <v>27674</v>
      </c>
      <c r="D3174" s="348" t="s">
        <v>27667</v>
      </c>
      <c r="E3174" s="372">
        <v>12.26</v>
      </c>
    </row>
    <row r="3175" spans="1:5" x14ac:dyDescent="0.2">
      <c r="A3175" s="348">
        <v>40982</v>
      </c>
      <c r="B3175" s="348" t="s">
        <v>36039</v>
      </c>
      <c r="C3175" s="348" t="s">
        <v>27675</v>
      </c>
      <c r="D3175" s="348" t="s">
        <v>27667</v>
      </c>
      <c r="E3175" s="373">
        <v>2155.11</v>
      </c>
    </row>
    <row r="3176" spans="1:5" x14ac:dyDescent="0.2">
      <c r="A3176" s="348">
        <v>4240</v>
      </c>
      <c r="B3176" s="348" t="s">
        <v>36040</v>
      </c>
      <c r="C3176" s="348" t="s">
        <v>27674</v>
      </c>
      <c r="D3176" s="348" t="s">
        <v>27667</v>
      </c>
      <c r="E3176" s="372">
        <v>24.4</v>
      </c>
    </row>
    <row r="3177" spans="1:5" x14ac:dyDescent="0.2">
      <c r="A3177" s="348">
        <v>41026</v>
      </c>
      <c r="B3177" s="348" t="s">
        <v>36041</v>
      </c>
      <c r="C3177" s="348" t="s">
        <v>27675</v>
      </c>
      <c r="D3177" s="348" t="s">
        <v>27667</v>
      </c>
      <c r="E3177" s="373">
        <v>4286.38</v>
      </c>
    </row>
    <row r="3178" spans="1:5" x14ac:dyDescent="0.2">
      <c r="A3178" s="348">
        <v>4239</v>
      </c>
      <c r="B3178" s="348" t="s">
        <v>36042</v>
      </c>
      <c r="C3178" s="348" t="s">
        <v>27674</v>
      </c>
      <c r="D3178" s="348" t="s">
        <v>27667</v>
      </c>
      <c r="E3178" s="372">
        <v>29.96</v>
      </c>
    </row>
    <row r="3179" spans="1:5" x14ac:dyDescent="0.2">
      <c r="A3179" s="348">
        <v>41024</v>
      </c>
      <c r="B3179" s="348" t="s">
        <v>36043</v>
      </c>
      <c r="C3179" s="348" t="s">
        <v>27675</v>
      </c>
      <c r="D3179" s="348" t="s">
        <v>27667</v>
      </c>
      <c r="E3179" s="373">
        <v>5258.61</v>
      </c>
    </row>
    <row r="3180" spans="1:5" x14ac:dyDescent="0.2">
      <c r="A3180" s="348">
        <v>4248</v>
      </c>
      <c r="B3180" s="348" t="s">
        <v>36044</v>
      </c>
      <c r="C3180" s="348" t="s">
        <v>27674</v>
      </c>
      <c r="D3180" s="348" t="s">
        <v>27667</v>
      </c>
      <c r="E3180" s="372">
        <v>23.53</v>
      </c>
    </row>
    <row r="3181" spans="1:5" x14ac:dyDescent="0.2">
      <c r="A3181" s="348">
        <v>41033</v>
      </c>
      <c r="B3181" s="348" t="s">
        <v>36045</v>
      </c>
      <c r="C3181" s="348" t="s">
        <v>27675</v>
      </c>
      <c r="D3181" s="348" t="s">
        <v>27667</v>
      </c>
      <c r="E3181" s="373">
        <v>4134.3900000000003</v>
      </c>
    </row>
    <row r="3182" spans="1:5" x14ac:dyDescent="0.2">
      <c r="A3182" s="348">
        <v>41040</v>
      </c>
      <c r="B3182" s="348" t="s">
        <v>36046</v>
      </c>
      <c r="C3182" s="348" t="s">
        <v>27675</v>
      </c>
      <c r="D3182" s="348" t="s">
        <v>27667</v>
      </c>
      <c r="E3182" s="373">
        <v>4425.2700000000004</v>
      </c>
    </row>
    <row r="3183" spans="1:5" x14ac:dyDescent="0.2">
      <c r="A3183" s="348">
        <v>44500</v>
      </c>
      <c r="B3183" s="348" t="s">
        <v>36047</v>
      </c>
      <c r="C3183" s="348" t="s">
        <v>27674</v>
      </c>
      <c r="D3183" s="348" t="s">
        <v>27667</v>
      </c>
      <c r="E3183" s="372">
        <v>25.2</v>
      </c>
    </row>
    <row r="3184" spans="1:5" x14ac:dyDescent="0.2">
      <c r="A3184" s="348">
        <v>4238</v>
      </c>
      <c r="B3184" s="348" t="s">
        <v>36048</v>
      </c>
      <c r="C3184" s="348" t="s">
        <v>27674</v>
      </c>
      <c r="D3184" s="348" t="s">
        <v>27667</v>
      </c>
      <c r="E3184" s="372">
        <v>18.97</v>
      </c>
    </row>
    <row r="3185" spans="1:5" x14ac:dyDescent="0.2">
      <c r="A3185" s="348">
        <v>41012</v>
      </c>
      <c r="B3185" s="348" t="s">
        <v>36049</v>
      </c>
      <c r="C3185" s="348" t="s">
        <v>27675</v>
      </c>
      <c r="D3185" s="348" t="s">
        <v>27667</v>
      </c>
      <c r="E3185" s="373">
        <v>3332.45</v>
      </c>
    </row>
    <row r="3186" spans="1:5" x14ac:dyDescent="0.2">
      <c r="A3186" s="348">
        <v>4237</v>
      </c>
      <c r="B3186" s="348" t="s">
        <v>36050</v>
      </c>
      <c r="C3186" s="348" t="s">
        <v>27674</v>
      </c>
      <c r="D3186" s="348" t="s">
        <v>27667</v>
      </c>
      <c r="E3186" s="372">
        <v>27.47</v>
      </c>
    </row>
    <row r="3187" spans="1:5" x14ac:dyDescent="0.2">
      <c r="A3187" s="348">
        <v>41002</v>
      </c>
      <c r="B3187" s="348" t="s">
        <v>36051</v>
      </c>
      <c r="C3187" s="348" t="s">
        <v>27675</v>
      </c>
      <c r="D3187" s="348" t="s">
        <v>27667</v>
      </c>
      <c r="E3187" s="373">
        <v>4822.93</v>
      </c>
    </row>
    <row r="3188" spans="1:5" x14ac:dyDescent="0.2">
      <c r="A3188" s="348">
        <v>4233</v>
      </c>
      <c r="B3188" s="348" t="s">
        <v>36052</v>
      </c>
      <c r="C3188" s="348" t="s">
        <v>27674</v>
      </c>
      <c r="D3188" s="348" t="s">
        <v>27667</v>
      </c>
      <c r="E3188" s="372">
        <v>21.63</v>
      </c>
    </row>
    <row r="3189" spans="1:5" x14ac:dyDescent="0.2">
      <c r="A3189" s="348">
        <v>41001</v>
      </c>
      <c r="B3189" s="348" t="s">
        <v>36053</v>
      </c>
      <c r="C3189" s="348" t="s">
        <v>27675</v>
      </c>
      <c r="D3189" s="348" t="s">
        <v>27667</v>
      </c>
      <c r="E3189" s="373">
        <v>3800.28</v>
      </c>
    </row>
    <row r="3190" spans="1:5" x14ac:dyDescent="0.2">
      <c r="A3190" s="348">
        <v>2</v>
      </c>
      <c r="B3190" s="348" t="s">
        <v>36054</v>
      </c>
      <c r="C3190" s="348" t="s">
        <v>27673</v>
      </c>
      <c r="D3190" s="348" t="s">
        <v>27667</v>
      </c>
      <c r="E3190" s="372">
        <v>18.260000000000002</v>
      </c>
    </row>
    <row r="3191" spans="1:5" x14ac:dyDescent="0.2">
      <c r="A3191" s="348">
        <v>36517</v>
      </c>
      <c r="B3191" s="348" t="s">
        <v>36055</v>
      </c>
      <c r="C3191" s="348" t="s">
        <v>27666</v>
      </c>
      <c r="D3191" s="348" t="s">
        <v>27667</v>
      </c>
      <c r="E3191" s="373">
        <v>692640</v>
      </c>
    </row>
    <row r="3192" spans="1:5" x14ac:dyDescent="0.2">
      <c r="A3192" s="348">
        <v>4262</v>
      </c>
      <c r="B3192" s="348" t="s">
        <v>36056</v>
      </c>
      <c r="C3192" s="348" t="s">
        <v>27666</v>
      </c>
      <c r="D3192" s="348" t="s">
        <v>27669</v>
      </c>
      <c r="E3192" s="373">
        <v>780000</v>
      </c>
    </row>
    <row r="3193" spans="1:5" x14ac:dyDescent="0.2">
      <c r="A3193" s="348">
        <v>4263</v>
      </c>
      <c r="B3193" s="348" t="s">
        <v>36057</v>
      </c>
      <c r="C3193" s="348" t="s">
        <v>27666</v>
      </c>
      <c r="D3193" s="348" t="s">
        <v>27667</v>
      </c>
      <c r="E3193" s="373">
        <v>1081599.94</v>
      </c>
    </row>
    <row r="3194" spans="1:5" x14ac:dyDescent="0.2">
      <c r="A3194" s="348">
        <v>36518</v>
      </c>
      <c r="B3194" s="348" t="s">
        <v>36058</v>
      </c>
      <c r="C3194" s="348" t="s">
        <v>27666</v>
      </c>
      <c r="D3194" s="348" t="s">
        <v>27667</v>
      </c>
      <c r="E3194" s="373">
        <v>1231359.94</v>
      </c>
    </row>
    <row r="3195" spans="1:5" x14ac:dyDescent="0.2">
      <c r="A3195" s="348">
        <v>14221</v>
      </c>
      <c r="B3195" s="348" t="s">
        <v>36059</v>
      </c>
      <c r="C3195" s="348" t="s">
        <v>27666</v>
      </c>
      <c r="D3195" s="348" t="s">
        <v>27667</v>
      </c>
      <c r="E3195" s="373">
        <v>718639.97</v>
      </c>
    </row>
    <row r="3196" spans="1:5" x14ac:dyDescent="0.2">
      <c r="A3196" s="348">
        <v>38402</v>
      </c>
      <c r="B3196" s="348" t="s">
        <v>36060</v>
      </c>
      <c r="C3196" s="348" t="s">
        <v>27666</v>
      </c>
      <c r="D3196" s="348" t="s">
        <v>27667</v>
      </c>
      <c r="E3196" s="372">
        <v>12.58</v>
      </c>
    </row>
    <row r="3197" spans="1:5" x14ac:dyDescent="0.2">
      <c r="A3197" s="348">
        <v>3412</v>
      </c>
      <c r="B3197" s="348" t="s">
        <v>36061</v>
      </c>
      <c r="C3197" s="348" t="s">
        <v>27676</v>
      </c>
      <c r="D3197" s="348" t="s">
        <v>27667</v>
      </c>
      <c r="E3197" s="372">
        <v>15.19</v>
      </c>
    </row>
    <row r="3198" spans="1:5" x14ac:dyDescent="0.2">
      <c r="A3198" s="348">
        <v>3413</v>
      </c>
      <c r="B3198" s="348" t="s">
        <v>36062</v>
      </c>
      <c r="C3198" s="348" t="s">
        <v>27676</v>
      </c>
      <c r="D3198" s="348" t="s">
        <v>27667</v>
      </c>
      <c r="E3198" s="372">
        <v>34.200000000000003</v>
      </c>
    </row>
    <row r="3199" spans="1:5" x14ac:dyDescent="0.2">
      <c r="A3199" s="348">
        <v>39744</v>
      </c>
      <c r="B3199" s="348" t="s">
        <v>36063</v>
      </c>
      <c r="C3199" s="348" t="s">
        <v>27676</v>
      </c>
      <c r="D3199" s="348" t="s">
        <v>27667</v>
      </c>
      <c r="E3199" s="372">
        <v>26.55</v>
      </c>
    </row>
    <row r="3200" spans="1:5" x14ac:dyDescent="0.2">
      <c r="A3200" s="348">
        <v>39745</v>
      </c>
      <c r="B3200" s="348" t="s">
        <v>36064</v>
      </c>
      <c r="C3200" s="348" t="s">
        <v>27676</v>
      </c>
      <c r="D3200" s="348" t="s">
        <v>27667</v>
      </c>
      <c r="E3200" s="372">
        <v>56.04</v>
      </c>
    </row>
    <row r="3201" spans="1:5" x14ac:dyDescent="0.2">
      <c r="A3201" s="348">
        <v>39637</v>
      </c>
      <c r="B3201" s="348" t="s">
        <v>36065</v>
      </c>
      <c r="C3201" s="348" t="s">
        <v>27676</v>
      </c>
      <c r="D3201" s="348" t="s">
        <v>27667</v>
      </c>
      <c r="E3201" s="372">
        <v>88.37</v>
      </c>
    </row>
    <row r="3202" spans="1:5" x14ac:dyDescent="0.2">
      <c r="A3202" s="348">
        <v>39638</v>
      </c>
      <c r="B3202" s="348" t="s">
        <v>36066</v>
      </c>
      <c r="C3202" s="348" t="s">
        <v>27676</v>
      </c>
      <c r="D3202" s="348" t="s">
        <v>27667</v>
      </c>
      <c r="E3202" s="372">
        <v>100</v>
      </c>
    </row>
    <row r="3203" spans="1:5" x14ac:dyDescent="0.2">
      <c r="A3203" s="348">
        <v>39639</v>
      </c>
      <c r="B3203" s="348" t="s">
        <v>36067</v>
      </c>
      <c r="C3203" s="348" t="s">
        <v>27676</v>
      </c>
      <c r="D3203" s="348" t="s">
        <v>27667</v>
      </c>
      <c r="E3203" s="372">
        <v>150.88</v>
      </c>
    </row>
    <row r="3204" spans="1:5" x14ac:dyDescent="0.2">
      <c r="A3204" s="348">
        <v>39517</v>
      </c>
      <c r="B3204" s="348" t="s">
        <v>36068</v>
      </c>
      <c r="C3204" s="348" t="s">
        <v>27676</v>
      </c>
      <c r="D3204" s="348" t="s">
        <v>27668</v>
      </c>
      <c r="E3204" s="372">
        <v>241.46</v>
      </c>
    </row>
    <row r="3205" spans="1:5" x14ac:dyDescent="0.2">
      <c r="A3205" s="348">
        <v>39518</v>
      </c>
      <c r="B3205" s="348" t="s">
        <v>36069</v>
      </c>
      <c r="C3205" s="348" t="s">
        <v>27676</v>
      </c>
      <c r="D3205" s="348" t="s">
        <v>27668</v>
      </c>
      <c r="E3205" s="372">
        <v>286.27</v>
      </c>
    </row>
    <row r="3206" spans="1:5" x14ac:dyDescent="0.2">
      <c r="A3206" s="348">
        <v>38366</v>
      </c>
      <c r="B3206" s="348" t="s">
        <v>36070</v>
      </c>
      <c r="C3206" s="348" t="s">
        <v>27676</v>
      </c>
      <c r="D3206" s="348" t="s">
        <v>27667</v>
      </c>
      <c r="E3206" s="372">
        <v>6.55</v>
      </c>
    </row>
    <row r="3207" spans="1:5" x14ac:dyDescent="0.2">
      <c r="A3207" s="348">
        <v>11703</v>
      </c>
      <c r="B3207" s="348" t="s">
        <v>36071</v>
      </c>
      <c r="C3207" s="348" t="s">
        <v>27666</v>
      </c>
      <c r="D3207" s="348" t="s">
        <v>27667</v>
      </c>
      <c r="E3207" s="372">
        <v>33.29</v>
      </c>
    </row>
    <row r="3208" spans="1:5" x14ac:dyDescent="0.2">
      <c r="A3208" s="348">
        <v>37400</v>
      </c>
      <c r="B3208" s="348" t="s">
        <v>36072</v>
      </c>
      <c r="C3208" s="348" t="s">
        <v>27666</v>
      </c>
      <c r="D3208" s="348" t="s">
        <v>27667</v>
      </c>
      <c r="E3208" s="372">
        <v>71.819999999999993</v>
      </c>
    </row>
    <row r="3209" spans="1:5" x14ac:dyDescent="0.2">
      <c r="A3209" s="348">
        <v>25400</v>
      </c>
      <c r="B3209" s="348" t="s">
        <v>36073</v>
      </c>
      <c r="C3209" s="348" t="s">
        <v>27666</v>
      </c>
      <c r="D3209" s="348" t="s">
        <v>27667</v>
      </c>
      <c r="E3209" s="373">
        <v>3819.01</v>
      </c>
    </row>
    <row r="3210" spans="1:5" x14ac:dyDescent="0.2">
      <c r="A3210" s="348">
        <v>4276</v>
      </c>
      <c r="B3210" s="348" t="s">
        <v>36074</v>
      </c>
      <c r="C3210" s="348" t="s">
        <v>27666</v>
      </c>
      <c r="D3210" s="348" t="s">
        <v>27667</v>
      </c>
      <c r="E3210" s="372">
        <v>157.33000000000001</v>
      </c>
    </row>
    <row r="3211" spans="1:5" x14ac:dyDescent="0.2">
      <c r="A3211" s="348">
        <v>4273</v>
      </c>
      <c r="B3211" s="348" t="s">
        <v>36075</v>
      </c>
      <c r="C3211" s="348" t="s">
        <v>27666</v>
      </c>
      <c r="D3211" s="348" t="s">
        <v>27667</v>
      </c>
      <c r="E3211" s="372">
        <v>285.64</v>
      </c>
    </row>
    <row r="3212" spans="1:5" x14ac:dyDescent="0.2">
      <c r="A3212" s="348">
        <v>4274</v>
      </c>
      <c r="B3212" s="348" t="s">
        <v>36076</v>
      </c>
      <c r="C3212" s="348" t="s">
        <v>27666</v>
      </c>
      <c r="D3212" s="348" t="s">
        <v>27669</v>
      </c>
      <c r="E3212" s="372">
        <v>104.5</v>
      </c>
    </row>
    <row r="3213" spans="1:5" x14ac:dyDescent="0.2">
      <c r="A3213" s="348">
        <v>39438</v>
      </c>
      <c r="B3213" s="348" t="s">
        <v>36077</v>
      </c>
      <c r="C3213" s="348" t="s">
        <v>27666</v>
      </c>
      <c r="D3213" s="348" t="s">
        <v>27668</v>
      </c>
      <c r="E3213" s="372">
        <v>0.28999999999999998</v>
      </c>
    </row>
    <row r="3214" spans="1:5" x14ac:dyDescent="0.2">
      <c r="A3214" s="348">
        <v>11963</v>
      </c>
      <c r="B3214" s="348" t="s">
        <v>36078</v>
      </c>
      <c r="C3214" s="348" t="s">
        <v>27666</v>
      </c>
      <c r="D3214" s="348" t="s">
        <v>27668</v>
      </c>
      <c r="E3214" s="372">
        <v>10.62</v>
      </c>
    </row>
    <row r="3215" spans="1:5" x14ac:dyDescent="0.2">
      <c r="A3215" s="348">
        <v>11964</v>
      </c>
      <c r="B3215" s="348" t="s">
        <v>36079</v>
      </c>
      <c r="C3215" s="348" t="s">
        <v>27666</v>
      </c>
      <c r="D3215" s="348" t="s">
        <v>27668</v>
      </c>
      <c r="E3215" s="372">
        <v>2.68</v>
      </c>
    </row>
    <row r="3216" spans="1:5" x14ac:dyDescent="0.2">
      <c r="A3216" s="348">
        <v>4379</v>
      </c>
      <c r="B3216" s="348" t="s">
        <v>36080</v>
      </c>
      <c r="C3216" s="348" t="s">
        <v>27666</v>
      </c>
      <c r="D3216" s="348" t="s">
        <v>27668</v>
      </c>
      <c r="E3216" s="372">
        <v>0.05</v>
      </c>
    </row>
    <row r="3217" spans="1:5" x14ac:dyDescent="0.2">
      <c r="A3217" s="348">
        <v>4377</v>
      </c>
      <c r="B3217" s="348" t="s">
        <v>36081</v>
      </c>
      <c r="C3217" s="348" t="s">
        <v>27666</v>
      </c>
      <c r="D3217" s="348" t="s">
        <v>27668</v>
      </c>
      <c r="E3217" s="372">
        <v>0.21</v>
      </c>
    </row>
    <row r="3218" spans="1:5" x14ac:dyDescent="0.2">
      <c r="A3218" s="348">
        <v>4356</v>
      </c>
      <c r="B3218" s="348" t="s">
        <v>36082</v>
      </c>
      <c r="C3218" s="348" t="s">
        <v>27666</v>
      </c>
      <c r="D3218" s="348" t="s">
        <v>27668</v>
      </c>
      <c r="E3218" s="372">
        <v>0.28999999999999998</v>
      </c>
    </row>
    <row r="3219" spans="1:5" x14ac:dyDescent="0.2">
      <c r="A3219" s="348">
        <v>13246</v>
      </c>
      <c r="B3219" s="348" t="s">
        <v>36083</v>
      </c>
      <c r="C3219" s="348" t="s">
        <v>27666</v>
      </c>
      <c r="D3219" s="348" t="s">
        <v>27668</v>
      </c>
      <c r="E3219" s="372">
        <v>0.5</v>
      </c>
    </row>
    <row r="3220" spans="1:5" x14ac:dyDescent="0.2">
      <c r="A3220" s="348">
        <v>4346</v>
      </c>
      <c r="B3220" s="348" t="s">
        <v>36084</v>
      </c>
      <c r="C3220" s="348" t="s">
        <v>27666</v>
      </c>
      <c r="D3220" s="348" t="s">
        <v>27668</v>
      </c>
      <c r="E3220" s="372">
        <v>11.38</v>
      </c>
    </row>
    <row r="3221" spans="1:5" x14ac:dyDescent="0.2">
      <c r="A3221" s="348">
        <v>11955</v>
      </c>
      <c r="B3221" s="348" t="s">
        <v>36085</v>
      </c>
      <c r="C3221" s="348" t="s">
        <v>27666</v>
      </c>
      <c r="D3221" s="348" t="s">
        <v>27668</v>
      </c>
      <c r="E3221" s="372">
        <v>4.9800000000000004</v>
      </c>
    </row>
    <row r="3222" spans="1:5" x14ac:dyDescent="0.2">
      <c r="A3222" s="348">
        <v>11960</v>
      </c>
      <c r="B3222" s="348" t="s">
        <v>36086</v>
      </c>
      <c r="C3222" s="348" t="s">
        <v>27666</v>
      </c>
      <c r="D3222" s="348" t="s">
        <v>27668</v>
      </c>
      <c r="E3222" s="372">
        <v>0.16</v>
      </c>
    </row>
    <row r="3223" spans="1:5" x14ac:dyDescent="0.2">
      <c r="A3223" s="348">
        <v>4333</v>
      </c>
      <c r="B3223" s="348" t="s">
        <v>36087</v>
      </c>
      <c r="C3223" s="348" t="s">
        <v>27666</v>
      </c>
      <c r="D3223" s="348" t="s">
        <v>27668</v>
      </c>
      <c r="E3223" s="372">
        <v>0.28999999999999998</v>
      </c>
    </row>
    <row r="3224" spans="1:5" x14ac:dyDescent="0.2">
      <c r="A3224" s="348">
        <v>4358</v>
      </c>
      <c r="B3224" s="348" t="s">
        <v>36088</v>
      </c>
      <c r="C3224" s="348" t="s">
        <v>27666</v>
      </c>
      <c r="D3224" s="348" t="s">
        <v>27668</v>
      </c>
      <c r="E3224" s="372">
        <v>2.2799999999999998</v>
      </c>
    </row>
    <row r="3225" spans="1:5" x14ac:dyDescent="0.2">
      <c r="A3225" s="348">
        <v>39435</v>
      </c>
      <c r="B3225" s="348" t="s">
        <v>36089</v>
      </c>
      <c r="C3225" s="348" t="s">
        <v>27666</v>
      </c>
      <c r="D3225" s="348" t="s">
        <v>27668</v>
      </c>
      <c r="E3225" s="372">
        <v>0.11</v>
      </c>
    </row>
    <row r="3226" spans="1:5" x14ac:dyDescent="0.2">
      <c r="A3226" s="348">
        <v>39436</v>
      </c>
      <c r="B3226" s="348" t="s">
        <v>36090</v>
      </c>
      <c r="C3226" s="348" t="s">
        <v>27666</v>
      </c>
      <c r="D3226" s="348" t="s">
        <v>27668</v>
      </c>
      <c r="E3226" s="372">
        <v>0.19</v>
      </c>
    </row>
    <row r="3227" spans="1:5" x14ac:dyDescent="0.2">
      <c r="A3227" s="348">
        <v>39437</v>
      </c>
      <c r="B3227" s="348" t="s">
        <v>36091</v>
      </c>
      <c r="C3227" s="348" t="s">
        <v>27666</v>
      </c>
      <c r="D3227" s="348" t="s">
        <v>27668</v>
      </c>
      <c r="E3227" s="372">
        <v>0.25</v>
      </c>
    </row>
    <row r="3228" spans="1:5" x14ac:dyDescent="0.2">
      <c r="A3228" s="348">
        <v>39439</v>
      </c>
      <c r="B3228" s="348" t="s">
        <v>36092</v>
      </c>
      <c r="C3228" s="348" t="s">
        <v>27666</v>
      </c>
      <c r="D3228" s="348" t="s">
        <v>27668</v>
      </c>
      <c r="E3228" s="372">
        <v>0.17</v>
      </c>
    </row>
    <row r="3229" spans="1:5" x14ac:dyDescent="0.2">
      <c r="A3229" s="348">
        <v>39440</v>
      </c>
      <c r="B3229" s="348" t="s">
        <v>36093</v>
      </c>
      <c r="C3229" s="348" t="s">
        <v>27666</v>
      </c>
      <c r="D3229" s="348" t="s">
        <v>27668</v>
      </c>
      <c r="E3229" s="372">
        <v>0.22</v>
      </c>
    </row>
    <row r="3230" spans="1:5" x14ac:dyDescent="0.2">
      <c r="A3230" s="348">
        <v>39441</v>
      </c>
      <c r="B3230" s="348" t="s">
        <v>36094</v>
      </c>
      <c r="C3230" s="348" t="s">
        <v>27666</v>
      </c>
      <c r="D3230" s="348" t="s">
        <v>27668</v>
      </c>
      <c r="E3230" s="372">
        <v>0.28000000000000003</v>
      </c>
    </row>
    <row r="3231" spans="1:5" x14ac:dyDescent="0.2">
      <c r="A3231" s="348">
        <v>39442</v>
      </c>
      <c r="B3231" s="348" t="s">
        <v>36095</v>
      </c>
      <c r="C3231" s="348" t="s">
        <v>27666</v>
      </c>
      <c r="D3231" s="348" t="s">
        <v>27668</v>
      </c>
      <c r="E3231" s="372">
        <v>0.2</v>
      </c>
    </row>
    <row r="3232" spans="1:5" x14ac:dyDescent="0.2">
      <c r="A3232" s="348">
        <v>39443</v>
      </c>
      <c r="B3232" s="348" t="s">
        <v>36096</v>
      </c>
      <c r="C3232" s="348" t="s">
        <v>27666</v>
      </c>
      <c r="D3232" s="348" t="s">
        <v>27668</v>
      </c>
      <c r="E3232" s="372">
        <v>0.27</v>
      </c>
    </row>
    <row r="3233" spans="1:5" x14ac:dyDescent="0.2">
      <c r="A3233" s="348">
        <v>4329</v>
      </c>
      <c r="B3233" s="348" t="s">
        <v>36097</v>
      </c>
      <c r="C3233" s="348" t="s">
        <v>27666</v>
      </c>
      <c r="D3233" s="348" t="s">
        <v>27668</v>
      </c>
      <c r="E3233" s="372">
        <v>2.4300000000000002</v>
      </c>
    </row>
    <row r="3234" spans="1:5" x14ac:dyDescent="0.2">
      <c r="A3234" s="348">
        <v>4383</v>
      </c>
      <c r="B3234" s="348" t="s">
        <v>36098</v>
      </c>
      <c r="C3234" s="348" t="s">
        <v>27666</v>
      </c>
      <c r="D3234" s="348" t="s">
        <v>27668</v>
      </c>
      <c r="E3234" s="372">
        <v>21.97</v>
      </c>
    </row>
    <row r="3235" spans="1:5" x14ac:dyDescent="0.2">
      <c r="A3235" s="348">
        <v>4344</v>
      </c>
      <c r="B3235" s="348" t="s">
        <v>36099</v>
      </c>
      <c r="C3235" s="348" t="s">
        <v>27666</v>
      </c>
      <c r="D3235" s="348" t="s">
        <v>27668</v>
      </c>
      <c r="E3235" s="372">
        <v>23.03</v>
      </c>
    </row>
    <row r="3236" spans="1:5" x14ac:dyDescent="0.2">
      <c r="A3236" s="348">
        <v>436</v>
      </c>
      <c r="B3236" s="348" t="s">
        <v>36100</v>
      </c>
      <c r="C3236" s="348" t="s">
        <v>27666</v>
      </c>
      <c r="D3236" s="348" t="s">
        <v>27668</v>
      </c>
      <c r="E3236" s="372">
        <v>13.25</v>
      </c>
    </row>
    <row r="3237" spans="1:5" x14ac:dyDescent="0.2">
      <c r="A3237" s="348">
        <v>442</v>
      </c>
      <c r="B3237" s="348" t="s">
        <v>36101</v>
      </c>
      <c r="C3237" s="348" t="s">
        <v>27666</v>
      </c>
      <c r="D3237" s="348" t="s">
        <v>27668</v>
      </c>
      <c r="E3237" s="372">
        <v>7.83</v>
      </c>
    </row>
    <row r="3238" spans="1:5" x14ac:dyDescent="0.2">
      <c r="A3238" s="348">
        <v>11953</v>
      </c>
      <c r="B3238" s="348" t="s">
        <v>36102</v>
      </c>
      <c r="C3238" s="348" t="s">
        <v>27666</v>
      </c>
      <c r="D3238" s="348" t="s">
        <v>27668</v>
      </c>
      <c r="E3238" s="372">
        <v>3.65</v>
      </c>
    </row>
    <row r="3239" spans="1:5" x14ac:dyDescent="0.2">
      <c r="A3239" s="348">
        <v>4335</v>
      </c>
      <c r="B3239" s="348" t="s">
        <v>36103</v>
      </c>
      <c r="C3239" s="348" t="s">
        <v>27666</v>
      </c>
      <c r="D3239" s="348" t="s">
        <v>27668</v>
      </c>
      <c r="E3239" s="372">
        <v>15.46</v>
      </c>
    </row>
    <row r="3240" spans="1:5" x14ac:dyDescent="0.2">
      <c r="A3240" s="348">
        <v>4334</v>
      </c>
      <c r="B3240" s="348" t="s">
        <v>36104</v>
      </c>
      <c r="C3240" s="348" t="s">
        <v>27666</v>
      </c>
      <c r="D3240" s="348" t="s">
        <v>27668</v>
      </c>
      <c r="E3240" s="372">
        <v>21.21</v>
      </c>
    </row>
    <row r="3241" spans="1:5" x14ac:dyDescent="0.2">
      <c r="A3241" s="348">
        <v>4343</v>
      </c>
      <c r="B3241" s="348" t="s">
        <v>36105</v>
      </c>
      <c r="C3241" s="348" t="s">
        <v>27666</v>
      </c>
      <c r="D3241" s="348" t="s">
        <v>27668</v>
      </c>
      <c r="E3241" s="372">
        <v>5.21</v>
      </c>
    </row>
    <row r="3242" spans="1:5" x14ac:dyDescent="0.2">
      <c r="A3242" s="348">
        <v>430</v>
      </c>
      <c r="B3242" s="348" t="s">
        <v>36106</v>
      </c>
      <c r="C3242" s="348" t="s">
        <v>27666</v>
      </c>
      <c r="D3242" s="348" t="s">
        <v>27668</v>
      </c>
      <c r="E3242" s="372">
        <v>11.85</v>
      </c>
    </row>
    <row r="3243" spans="1:5" x14ac:dyDescent="0.2">
      <c r="A3243" s="348">
        <v>441</v>
      </c>
      <c r="B3243" s="348" t="s">
        <v>36107</v>
      </c>
      <c r="C3243" s="348" t="s">
        <v>27666</v>
      </c>
      <c r="D3243" s="348" t="s">
        <v>27668</v>
      </c>
      <c r="E3243" s="372">
        <v>13.05</v>
      </c>
    </row>
    <row r="3244" spans="1:5" x14ac:dyDescent="0.2">
      <c r="A3244" s="348">
        <v>431</v>
      </c>
      <c r="B3244" s="348" t="s">
        <v>36108</v>
      </c>
      <c r="C3244" s="348" t="s">
        <v>27666</v>
      </c>
      <c r="D3244" s="348" t="s">
        <v>27668</v>
      </c>
      <c r="E3244" s="372">
        <v>15.75</v>
      </c>
    </row>
    <row r="3245" spans="1:5" x14ac:dyDescent="0.2">
      <c r="A3245" s="348">
        <v>432</v>
      </c>
      <c r="B3245" s="348" t="s">
        <v>36109</v>
      </c>
      <c r="C3245" s="348" t="s">
        <v>27666</v>
      </c>
      <c r="D3245" s="348" t="s">
        <v>27668</v>
      </c>
      <c r="E3245" s="372">
        <v>17.38</v>
      </c>
    </row>
    <row r="3246" spans="1:5" x14ac:dyDescent="0.2">
      <c r="A3246" s="348">
        <v>429</v>
      </c>
      <c r="B3246" s="348" t="s">
        <v>36110</v>
      </c>
      <c r="C3246" s="348" t="s">
        <v>27666</v>
      </c>
      <c r="D3246" s="348" t="s">
        <v>27668</v>
      </c>
      <c r="E3246" s="372">
        <v>23.43</v>
      </c>
    </row>
    <row r="3247" spans="1:5" x14ac:dyDescent="0.2">
      <c r="A3247" s="348">
        <v>439</v>
      </c>
      <c r="B3247" s="348" t="s">
        <v>36111</v>
      </c>
      <c r="C3247" s="348" t="s">
        <v>27666</v>
      </c>
      <c r="D3247" s="348" t="s">
        <v>27668</v>
      </c>
      <c r="E3247" s="372">
        <v>19.97</v>
      </c>
    </row>
    <row r="3248" spans="1:5" x14ac:dyDescent="0.2">
      <c r="A3248" s="348">
        <v>433</v>
      </c>
      <c r="B3248" s="348" t="s">
        <v>36112</v>
      </c>
      <c r="C3248" s="348" t="s">
        <v>27666</v>
      </c>
      <c r="D3248" s="348" t="s">
        <v>27668</v>
      </c>
      <c r="E3248" s="372">
        <v>23.31</v>
      </c>
    </row>
    <row r="3249" spans="1:5" x14ac:dyDescent="0.2">
      <c r="A3249" s="348">
        <v>437</v>
      </c>
      <c r="B3249" s="348" t="s">
        <v>36113</v>
      </c>
      <c r="C3249" s="348" t="s">
        <v>27666</v>
      </c>
      <c r="D3249" s="348" t="s">
        <v>27668</v>
      </c>
      <c r="E3249" s="372">
        <v>30.97</v>
      </c>
    </row>
    <row r="3250" spans="1:5" x14ac:dyDescent="0.2">
      <c r="A3250" s="348">
        <v>11790</v>
      </c>
      <c r="B3250" s="348" t="s">
        <v>36114</v>
      </c>
      <c r="C3250" s="348" t="s">
        <v>27666</v>
      </c>
      <c r="D3250" s="348" t="s">
        <v>27668</v>
      </c>
      <c r="E3250" s="372">
        <v>35.130000000000003</v>
      </c>
    </row>
    <row r="3251" spans="1:5" x14ac:dyDescent="0.2">
      <c r="A3251" s="348">
        <v>428</v>
      </c>
      <c r="B3251" s="348" t="s">
        <v>36115</v>
      </c>
      <c r="C3251" s="348" t="s">
        <v>27666</v>
      </c>
      <c r="D3251" s="348" t="s">
        <v>27668</v>
      </c>
      <c r="E3251" s="372">
        <v>38.200000000000003</v>
      </c>
    </row>
    <row r="3252" spans="1:5" x14ac:dyDescent="0.2">
      <c r="A3252" s="348">
        <v>4384</v>
      </c>
      <c r="B3252" s="348" t="s">
        <v>36116</v>
      </c>
      <c r="C3252" s="348" t="s">
        <v>27666</v>
      </c>
      <c r="D3252" s="348" t="s">
        <v>27668</v>
      </c>
      <c r="E3252" s="372">
        <v>25.25</v>
      </c>
    </row>
    <row r="3253" spans="1:5" x14ac:dyDescent="0.2">
      <c r="A3253" s="348">
        <v>4351</v>
      </c>
      <c r="B3253" s="348" t="s">
        <v>36117</v>
      </c>
      <c r="C3253" s="348" t="s">
        <v>27666</v>
      </c>
      <c r="D3253" s="348" t="s">
        <v>27668</v>
      </c>
      <c r="E3253" s="372">
        <v>18.72</v>
      </c>
    </row>
    <row r="3254" spans="1:5" x14ac:dyDescent="0.2">
      <c r="A3254" s="348">
        <v>11054</v>
      </c>
      <c r="B3254" s="348" t="s">
        <v>36118</v>
      </c>
      <c r="C3254" s="348" t="s">
        <v>27666</v>
      </c>
      <c r="D3254" s="348" t="s">
        <v>27667</v>
      </c>
      <c r="E3254" s="372">
        <v>0.06</v>
      </c>
    </row>
    <row r="3255" spans="1:5" x14ac:dyDescent="0.2">
      <c r="A3255" s="348">
        <v>11055</v>
      </c>
      <c r="B3255" s="348" t="s">
        <v>36119</v>
      </c>
      <c r="C3255" s="348" t="s">
        <v>27666</v>
      </c>
      <c r="D3255" s="348" t="s">
        <v>27667</v>
      </c>
      <c r="E3255" s="372">
        <v>0.09</v>
      </c>
    </row>
    <row r="3256" spans="1:5" x14ac:dyDescent="0.2">
      <c r="A3256" s="348">
        <v>11056</v>
      </c>
      <c r="B3256" s="348" t="s">
        <v>36120</v>
      </c>
      <c r="C3256" s="348" t="s">
        <v>27666</v>
      </c>
      <c r="D3256" s="348" t="s">
        <v>27667</v>
      </c>
      <c r="E3256" s="372">
        <v>0.1</v>
      </c>
    </row>
    <row r="3257" spans="1:5" x14ac:dyDescent="0.2">
      <c r="A3257" s="348">
        <v>11057</v>
      </c>
      <c r="B3257" s="348" t="s">
        <v>36121</v>
      </c>
      <c r="C3257" s="348" t="s">
        <v>27666</v>
      </c>
      <c r="D3257" s="348" t="s">
        <v>27667</v>
      </c>
      <c r="E3257" s="372">
        <v>0.21</v>
      </c>
    </row>
    <row r="3258" spans="1:5" x14ac:dyDescent="0.2">
      <c r="A3258" s="348">
        <v>11059</v>
      </c>
      <c r="B3258" s="348" t="s">
        <v>36122</v>
      </c>
      <c r="C3258" s="348" t="s">
        <v>27666</v>
      </c>
      <c r="D3258" s="348" t="s">
        <v>27667</v>
      </c>
      <c r="E3258" s="372">
        <v>0.42</v>
      </c>
    </row>
    <row r="3259" spans="1:5" x14ac:dyDescent="0.2">
      <c r="A3259" s="348">
        <v>11058</v>
      </c>
      <c r="B3259" s="348" t="s">
        <v>36123</v>
      </c>
      <c r="C3259" s="348" t="s">
        <v>27666</v>
      </c>
      <c r="D3259" s="348" t="s">
        <v>27667</v>
      </c>
      <c r="E3259" s="372">
        <v>0.54</v>
      </c>
    </row>
    <row r="3260" spans="1:5" x14ac:dyDescent="0.2">
      <c r="A3260" s="348">
        <v>4380</v>
      </c>
      <c r="B3260" s="348" t="s">
        <v>36124</v>
      </c>
      <c r="C3260" s="348" t="s">
        <v>27666</v>
      </c>
      <c r="D3260" s="348" t="s">
        <v>27667</v>
      </c>
      <c r="E3260" s="372">
        <v>1.81</v>
      </c>
    </row>
    <row r="3261" spans="1:5" x14ac:dyDescent="0.2">
      <c r="A3261" s="348">
        <v>4299</v>
      </c>
      <c r="B3261" s="348" t="s">
        <v>36125</v>
      </c>
      <c r="C3261" s="348" t="s">
        <v>27666</v>
      </c>
      <c r="D3261" s="348" t="s">
        <v>27669</v>
      </c>
      <c r="E3261" s="372">
        <v>1.71</v>
      </c>
    </row>
    <row r="3262" spans="1:5" x14ac:dyDescent="0.2">
      <c r="A3262" s="348">
        <v>4304</v>
      </c>
      <c r="B3262" s="348" t="s">
        <v>36126</v>
      </c>
      <c r="C3262" s="348" t="s">
        <v>27666</v>
      </c>
      <c r="D3262" s="348" t="s">
        <v>27667</v>
      </c>
      <c r="E3262" s="372">
        <v>2.33</v>
      </c>
    </row>
    <row r="3263" spans="1:5" x14ac:dyDescent="0.2">
      <c r="A3263" s="348">
        <v>4305</v>
      </c>
      <c r="B3263" s="348" t="s">
        <v>36127</v>
      </c>
      <c r="C3263" s="348" t="s">
        <v>27666</v>
      </c>
      <c r="D3263" s="348" t="s">
        <v>27667</v>
      </c>
      <c r="E3263" s="372">
        <v>2.71</v>
      </c>
    </row>
    <row r="3264" spans="1:5" x14ac:dyDescent="0.2">
      <c r="A3264" s="348">
        <v>4306</v>
      </c>
      <c r="B3264" s="348" t="s">
        <v>36128</v>
      </c>
      <c r="C3264" s="348" t="s">
        <v>27666</v>
      </c>
      <c r="D3264" s="348" t="s">
        <v>27667</v>
      </c>
      <c r="E3264" s="372">
        <v>3.14</v>
      </c>
    </row>
    <row r="3265" spans="1:5" x14ac:dyDescent="0.2">
      <c r="A3265" s="348">
        <v>4308</v>
      </c>
      <c r="B3265" s="348" t="s">
        <v>36129</v>
      </c>
      <c r="C3265" s="348" t="s">
        <v>27666</v>
      </c>
      <c r="D3265" s="348" t="s">
        <v>27667</v>
      </c>
      <c r="E3265" s="372">
        <v>6.51</v>
      </c>
    </row>
    <row r="3266" spans="1:5" x14ac:dyDescent="0.2">
      <c r="A3266" s="348">
        <v>4302</v>
      </c>
      <c r="B3266" s="348" t="s">
        <v>36130</v>
      </c>
      <c r="C3266" s="348" t="s">
        <v>27666</v>
      </c>
      <c r="D3266" s="348" t="s">
        <v>27667</v>
      </c>
      <c r="E3266" s="372">
        <v>4.88</v>
      </c>
    </row>
    <row r="3267" spans="1:5" x14ac:dyDescent="0.2">
      <c r="A3267" s="348">
        <v>4300</v>
      </c>
      <c r="B3267" s="348" t="s">
        <v>36131</v>
      </c>
      <c r="C3267" s="348" t="s">
        <v>27666</v>
      </c>
      <c r="D3267" s="348" t="s">
        <v>27667</v>
      </c>
      <c r="E3267" s="372">
        <v>1.1599999999999999</v>
      </c>
    </row>
    <row r="3268" spans="1:5" x14ac:dyDescent="0.2">
      <c r="A3268" s="348">
        <v>4301</v>
      </c>
      <c r="B3268" s="348" t="s">
        <v>36132</v>
      </c>
      <c r="C3268" s="348" t="s">
        <v>27666</v>
      </c>
      <c r="D3268" s="348" t="s">
        <v>27667</v>
      </c>
      <c r="E3268" s="372">
        <v>1.42</v>
      </c>
    </row>
    <row r="3269" spans="1:5" x14ac:dyDescent="0.2">
      <c r="A3269" s="348">
        <v>4320</v>
      </c>
      <c r="B3269" s="348" t="s">
        <v>36133</v>
      </c>
      <c r="C3269" s="348" t="s">
        <v>27666</v>
      </c>
      <c r="D3269" s="348" t="s">
        <v>27667</v>
      </c>
      <c r="E3269" s="372">
        <v>4.3099999999999996</v>
      </c>
    </row>
    <row r="3270" spans="1:5" x14ac:dyDescent="0.2">
      <c r="A3270" s="348">
        <v>4318</v>
      </c>
      <c r="B3270" s="348" t="s">
        <v>36134</v>
      </c>
      <c r="C3270" s="348" t="s">
        <v>27666</v>
      </c>
      <c r="D3270" s="348" t="s">
        <v>27667</v>
      </c>
      <c r="E3270" s="372">
        <v>2.1</v>
      </c>
    </row>
    <row r="3271" spans="1:5" x14ac:dyDescent="0.2">
      <c r="A3271" s="348">
        <v>40547</v>
      </c>
      <c r="B3271" s="348" t="s">
        <v>36135</v>
      </c>
      <c r="C3271" s="348" t="s">
        <v>27683</v>
      </c>
      <c r="D3271" s="348" t="s">
        <v>27668</v>
      </c>
      <c r="E3271" s="372">
        <v>30.68</v>
      </c>
    </row>
    <row r="3272" spans="1:5" x14ac:dyDescent="0.2">
      <c r="A3272" s="348">
        <v>11962</v>
      </c>
      <c r="B3272" s="348" t="s">
        <v>36136</v>
      </c>
      <c r="C3272" s="348" t="s">
        <v>27666</v>
      </c>
      <c r="D3272" s="348" t="s">
        <v>27668</v>
      </c>
      <c r="E3272" s="372">
        <v>0.25</v>
      </c>
    </row>
    <row r="3273" spans="1:5" x14ac:dyDescent="0.2">
      <c r="A3273" s="348">
        <v>4332</v>
      </c>
      <c r="B3273" s="348" t="s">
        <v>36137</v>
      </c>
      <c r="C3273" s="348" t="s">
        <v>27666</v>
      </c>
      <c r="D3273" s="348" t="s">
        <v>27668</v>
      </c>
      <c r="E3273" s="372">
        <v>1.22</v>
      </c>
    </row>
    <row r="3274" spans="1:5" x14ac:dyDescent="0.2">
      <c r="A3274" s="348">
        <v>4331</v>
      </c>
      <c r="B3274" s="348" t="s">
        <v>36138</v>
      </c>
      <c r="C3274" s="348" t="s">
        <v>27666</v>
      </c>
      <c r="D3274" s="348" t="s">
        <v>27668</v>
      </c>
      <c r="E3274" s="372">
        <v>4.5999999999999996</v>
      </c>
    </row>
    <row r="3275" spans="1:5" x14ac:dyDescent="0.2">
      <c r="A3275" s="348">
        <v>4336</v>
      </c>
      <c r="B3275" s="348" t="s">
        <v>36139</v>
      </c>
      <c r="C3275" s="348" t="s">
        <v>27666</v>
      </c>
      <c r="D3275" s="348" t="s">
        <v>27668</v>
      </c>
      <c r="E3275" s="372">
        <v>5.89</v>
      </c>
    </row>
    <row r="3276" spans="1:5" x14ac:dyDescent="0.2">
      <c r="A3276" s="348">
        <v>13294</v>
      </c>
      <c r="B3276" s="348" t="s">
        <v>36140</v>
      </c>
      <c r="C3276" s="348" t="s">
        <v>27666</v>
      </c>
      <c r="D3276" s="348" t="s">
        <v>27668</v>
      </c>
      <c r="E3276" s="372">
        <v>1.69</v>
      </c>
    </row>
    <row r="3277" spans="1:5" x14ac:dyDescent="0.2">
      <c r="A3277" s="348">
        <v>11948</v>
      </c>
      <c r="B3277" s="348" t="s">
        <v>36141</v>
      </c>
      <c r="C3277" s="348" t="s">
        <v>27666</v>
      </c>
      <c r="D3277" s="348" t="s">
        <v>27668</v>
      </c>
      <c r="E3277" s="372">
        <v>0.76</v>
      </c>
    </row>
    <row r="3278" spans="1:5" x14ac:dyDescent="0.2">
      <c r="A3278" s="348">
        <v>4382</v>
      </c>
      <c r="B3278" s="348" t="s">
        <v>36142</v>
      </c>
      <c r="C3278" s="348" t="s">
        <v>27666</v>
      </c>
      <c r="D3278" s="348" t="s">
        <v>27668</v>
      </c>
      <c r="E3278" s="372">
        <v>1.26</v>
      </c>
    </row>
    <row r="3279" spans="1:5" x14ac:dyDescent="0.2">
      <c r="A3279" s="348">
        <v>4354</v>
      </c>
      <c r="B3279" s="348" t="s">
        <v>36143</v>
      </c>
      <c r="C3279" s="348" t="s">
        <v>27666</v>
      </c>
      <c r="D3279" s="348" t="s">
        <v>27668</v>
      </c>
      <c r="E3279" s="372">
        <v>52.82</v>
      </c>
    </row>
    <row r="3280" spans="1:5" x14ac:dyDescent="0.2">
      <c r="A3280" s="348">
        <v>40839</v>
      </c>
      <c r="B3280" s="348" t="s">
        <v>36144</v>
      </c>
      <c r="C3280" s="348" t="s">
        <v>27683</v>
      </c>
      <c r="D3280" s="348" t="s">
        <v>27668</v>
      </c>
      <c r="E3280" s="372">
        <v>127.11</v>
      </c>
    </row>
    <row r="3281" spans="1:5" x14ac:dyDescent="0.2">
      <c r="A3281" s="348">
        <v>40552</v>
      </c>
      <c r="B3281" s="348" t="s">
        <v>36145</v>
      </c>
      <c r="C3281" s="348" t="s">
        <v>27683</v>
      </c>
      <c r="D3281" s="348" t="s">
        <v>27668</v>
      </c>
      <c r="E3281" s="372">
        <v>52.59</v>
      </c>
    </row>
    <row r="3282" spans="1:5" x14ac:dyDescent="0.2">
      <c r="A3282" s="348">
        <v>40549</v>
      </c>
      <c r="B3282" s="348" t="s">
        <v>36146</v>
      </c>
      <c r="C3282" s="348" t="s">
        <v>27683</v>
      </c>
      <c r="D3282" s="348" t="s">
        <v>27668</v>
      </c>
      <c r="E3282" s="372">
        <v>208.19</v>
      </c>
    </row>
    <row r="3283" spans="1:5" x14ac:dyDescent="0.2">
      <c r="A3283" s="348">
        <v>4385</v>
      </c>
      <c r="B3283" s="348" t="s">
        <v>36147</v>
      </c>
      <c r="C3283" s="348" t="s">
        <v>27688</v>
      </c>
      <c r="D3283" s="348" t="s">
        <v>27667</v>
      </c>
      <c r="E3283" s="373">
        <v>5198.7</v>
      </c>
    </row>
    <row r="3284" spans="1:5" x14ac:dyDescent="0.2">
      <c r="A3284" s="348">
        <v>20078</v>
      </c>
      <c r="B3284" s="348" t="s">
        <v>36148</v>
      </c>
      <c r="C3284" s="348" t="s">
        <v>27666</v>
      </c>
      <c r="D3284" s="348" t="s">
        <v>27667</v>
      </c>
      <c r="E3284" s="372">
        <v>27.78</v>
      </c>
    </row>
    <row r="3285" spans="1:5" x14ac:dyDescent="0.2">
      <c r="A3285" s="348">
        <v>39897</v>
      </c>
      <c r="B3285" s="348" t="s">
        <v>36149</v>
      </c>
      <c r="C3285" s="348" t="s">
        <v>27666</v>
      </c>
      <c r="D3285" s="348" t="s">
        <v>27668</v>
      </c>
      <c r="E3285" s="372">
        <v>49.07</v>
      </c>
    </row>
    <row r="3286" spans="1:5" x14ac:dyDescent="0.2">
      <c r="A3286" s="348">
        <v>118</v>
      </c>
      <c r="B3286" s="348" t="s">
        <v>36150</v>
      </c>
      <c r="C3286" s="348" t="s">
        <v>27666</v>
      </c>
      <c r="D3286" s="348" t="s">
        <v>27667</v>
      </c>
      <c r="E3286" s="372">
        <v>58.74</v>
      </c>
    </row>
    <row r="3287" spans="1:5" x14ac:dyDescent="0.2">
      <c r="A3287" s="348">
        <v>4396</v>
      </c>
      <c r="B3287" s="348" t="s">
        <v>36151</v>
      </c>
      <c r="C3287" s="348" t="s">
        <v>27676</v>
      </c>
      <c r="D3287" s="348" t="s">
        <v>27667</v>
      </c>
      <c r="E3287" s="372">
        <v>229.67</v>
      </c>
    </row>
    <row r="3288" spans="1:5" x14ac:dyDescent="0.2">
      <c r="A3288" s="348">
        <v>36881</v>
      </c>
      <c r="B3288" s="348" t="s">
        <v>36152</v>
      </c>
      <c r="C3288" s="348" t="s">
        <v>27676</v>
      </c>
      <c r="D3288" s="348" t="s">
        <v>27667</v>
      </c>
      <c r="E3288" s="372">
        <v>147.91999999999999</v>
      </c>
    </row>
    <row r="3289" spans="1:5" x14ac:dyDescent="0.2">
      <c r="A3289" s="348">
        <v>4397</v>
      </c>
      <c r="B3289" s="348" t="s">
        <v>36153</v>
      </c>
      <c r="C3289" s="348" t="s">
        <v>27676</v>
      </c>
      <c r="D3289" s="348" t="s">
        <v>27667</v>
      </c>
      <c r="E3289" s="372">
        <v>249.83</v>
      </c>
    </row>
    <row r="3290" spans="1:5" x14ac:dyDescent="0.2">
      <c r="A3290" s="348">
        <v>36882</v>
      </c>
      <c r="B3290" s="348" t="s">
        <v>36154</v>
      </c>
      <c r="C3290" s="348" t="s">
        <v>27676</v>
      </c>
      <c r="D3290" s="348" t="s">
        <v>27667</v>
      </c>
      <c r="E3290" s="372">
        <v>176.87</v>
      </c>
    </row>
    <row r="3291" spans="1:5" x14ac:dyDescent="0.2">
      <c r="A3291" s="348">
        <v>4751</v>
      </c>
      <c r="B3291" s="348" t="s">
        <v>36155</v>
      </c>
      <c r="C3291" s="348" t="s">
        <v>27674</v>
      </c>
      <c r="D3291" s="348" t="s">
        <v>27667</v>
      </c>
      <c r="E3291" s="372">
        <v>20.13</v>
      </c>
    </row>
    <row r="3292" spans="1:5" x14ac:dyDescent="0.2">
      <c r="A3292" s="348">
        <v>41066</v>
      </c>
      <c r="B3292" s="348" t="s">
        <v>36156</v>
      </c>
      <c r="C3292" s="348" t="s">
        <v>27675</v>
      </c>
      <c r="D3292" s="348" t="s">
        <v>27667</v>
      </c>
      <c r="E3292" s="373">
        <v>3535.3</v>
      </c>
    </row>
    <row r="3293" spans="1:5" x14ac:dyDescent="0.2">
      <c r="A3293" s="348">
        <v>39604</v>
      </c>
      <c r="B3293" s="348" t="s">
        <v>36157</v>
      </c>
      <c r="C3293" s="348" t="s">
        <v>27666</v>
      </c>
      <c r="D3293" s="348" t="s">
        <v>27667</v>
      </c>
      <c r="E3293" s="372">
        <v>10.46</v>
      </c>
    </row>
    <row r="3294" spans="1:5" x14ac:dyDescent="0.2">
      <c r="A3294" s="348">
        <v>39605</v>
      </c>
      <c r="B3294" s="348" t="s">
        <v>36158</v>
      </c>
      <c r="C3294" s="348" t="s">
        <v>27666</v>
      </c>
      <c r="D3294" s="348" t="s">
        <v>27667</v>
      </c>
      <c r="E3294" s="372">
        <v>11.36</v>
      </c>
    </row>
    <row r="3295" spans="1:5" x14ac:dyDescent="0.2">
      <c r="A3295" s="348">
        <v>39606</v>
      </c>
      <c r="B3295" s="348" t="s">
        <v>36159</v>
      </c>
      <c r="C3295" s="348" t="s">
        <v>27666</v>
      </c>
      <c r="D3295" s="348" t="s">
        <v>27667</v>
      </c>
      <c r="E3295" s="372">
        <v>19.89</v>
      </c>
    </row>
    <row r="3296" spans="1:5" x14ac:dyDescent="0.2">
      <c r="A3296" s="348">
        <v>39607</v>
      </c>
      <c r="B3296" s="348" t="s">
        <v>36160</v>
      </c>
      <c r="C3296" s="348" t="s">
        <v>27666</v>
      </c>
      <c r="D3296" s="348" t="s">
        <v>27667</v>
      </c>
      <c r="E3296" s="372">
        <v>26.91</v>
      </c>
    </row>
    <row r="3297" spans="1:5" x14ac:dyDescent="0.2">
      <c r="A3297" s="348">
        <v>39594</v>
      </c>
      <c r="B3297" s="348" t="s">
        <v>36161</v>
      </c>
      <c r="C3297" s="348" t="s">
        <v>27666</v>
      </c>
      <c r="D3297" s="348" t="s">
        <v>27669</v>
      </c>
      <c r="E3297" s="372">
        <v>407.96</v>
      </c>
    </row>
    <row r="3298" spans="1:5" x14ac:dyDescent="0.2">
      <c r="A3298" s="348">
        <v>39596</v>
      </c>
      <c r="B3298" s="348" t="s">
        <v>36162</v>
      </c>
      <c r="C3298" s="348" t="s">
        <v>27666</v>
      </c>
      <c r="D3298" s="348" t="s">
        <v>27667</v>
      </c>
      <c r="E3298" s="373">
        <v>1092.55</v>
      </c>
    </row>
    <row r="3299" spans="1:5" x14ac:dyDescent="0.2">
      <c r="A3299" s="348">
        <v>39595</v>
      </c>
      <c r="B3299" s="348" t="s">
        <v>36163</v>
      </c>
      <c r="C3299" s="348" t="s">
        <v>27666</v>
      </c>
      <c r="D3299" s="348" t="s">
        <v>27667</v>
      </c>
      <c r="E3299" s="373">
        <v>2454.81</v>
      </c>
    </row>
    <row r="3300" spans="1:5" x14ac:dyDescent="0.2">
      <c r="A3300" s="348">
        <v>39597</v>
      </c>
      <c r="B3300" s="348" t="s">
        <v>36164</v>
      </c>
      <c r="C3300" s="348" t="s">
        <v>27666</v>
      </c>
      <c r="D3300" s="348" t="s">
        <v>27667</v>
      </c>
      <c r="E3300" s="373">
        <v>3850.7</v>
      </c>
    </row>
    <row r="3301" spans="1:5" x14ac:dyDescent="0.2">
      <c r="A3301" s="348">
        <v>10731</v>
      </c>
      <c r="B3301" s="348" t="s">
        <v>36165</v>
      </c>
      <c r="C3301" s="348" t="s">
        <v>27676</v>
      </c>
      <c r="D3301" s="348" t="s">
        <v>27668</v>
      </c>
      <c r="E3301" s="372">
        <v>32</v>
      </c>
    </row>
    <row r="3302" spans="1:5" x14ac:dyDescent="0.2">
      <c r="A3302" s="348">
        <v>4704</v>
      </c>
      <c r="B3302" s="348" t="s">
        <v>36166</v>
      </c>
      <c r="C3302" s="348" t="s">
        <v>27676</v>
      </c>
      <c r="D3302" s="348" t="s">
        <v>27668</v>
      </c>
      <c r="E3302" s="372">
        <v>28.87</v>
      </c>
    </row>
    <row r="3303" spans="1:5" x14ac:dyDescent="0.2">
      <c r="A3303" s="348">
        <v>10730</v>
      </c>
      <c r="B3303" s="348" t="s">
        <v>36167</v>
      </c>
      <c r="C3303" s="348" t="s">
        <v>27676</v>
      </c>
      <c r="D3303" s="348" t="s">
        <v>27668</v>
      </c>
      <c r="E3303" s="372">
        <v>30.94</v>
      </c>
    </row>
    <row r="3304" spans="1:5" x14ac:dyDescent="0.2">
      <c r="A3304" s="348">
        <v>4729</v>
      </c>
      <c r="B3304" s="348" t="s">
        <v>36168</v>
      </c>
      <c r="C3304" s="348" t="s">
        <v>27673</v>
      </c>
      <c r="D3304" s="348" t="s">
        <v>27667</v>
      </c>
      <c r="E3304" s="372">
        <v>140.36000000000001</v>
      </c>
    </row>
    <row r="3305" spans="1:5" x14ac:dyDescent="0.2">
      <c r="A3305" s="348">
        <v>4720</v>
      </c>
      <c r="B3305" s="348" t="s">
        <v>36169</v>
      </c>
      <c r="C3305" s="348" t="s">
        <v>27673</v>
      </c>
      <c r="D3305" s="348" t="s">
        <v>27667</v>
      </c>
      <c r="E3305" s="372">
        <v>160.83000000000001</v>
      </c>
    </row>
    <row r="3306" spans="1:5" x14ac:dyDescent="0.2">
      <c r="A3306" s="348">
        <v>4721</v>
      </c>
      <c r="B3306" s="348" t="s">
        <v>36170</v>
      </c>
      <c r="C3306" s="348" t="s">
        <v>27673</v>
      </c>
      <c r="D3306" s="348" t="s">
        <v>27667</v>
      </c>
      <c r="E3306" s="372">
        <v>139.30000000000001</v>
      </c>
    </row>
    <row r="3307" spans="1:5" x14ac:dyDescent="0.2">
      <c r="A3307" s="348">
        <v>4718</v>
      </c>
      <c r="B3307" s="348" t="s">
        <v>36171</v>
      </c>
      <c r="C3307" s="348" t="s">
        <v>27673</v>
      </c>
      <c r="D3307" s="348" t="s">
        <v>27669</v>
      </c>
      <c r="E3307" s="372">
        <v>140.04</v>
      </c>
    </row>
    <row r="3308" spans="1:5" x14ac:dyDescent="0.2">
      <c r="A3308" s="348">
        <v>4722</v>
      </c>
      <c r="B3308" s="348" t="s">
        <v>36172</v>
      </c>
      <c r="C3308" s="348" t="s">
        <v>27673</v>
      </c>
      <c r="D3308" s="348" t="s">
        <v>27667</v>
      </c>
      <c r="E3308" s="372">
        <v>131.59</v>
      </c>
    </row>
    <row r="3309" spans="1:5" x14ac:dyDescent="0.2">
      <c r="A3309" s="348">
        <v>4723</v>
      </c>
      <c r="B3309" s="348" t="s">
        <v>36173</v>
      </c>
      <c r="C3309" s="348" t="s">
        <v>27673</v>
      </c>
      <c r="D3309" s="348" t="s">
        <v>27667</v>
      </c>
      <c r="E3309" s="372">
        <v>130.44999999999999</v>
      </c>
    </row>
    <row r="3310" spans="1:5" x14ac:dyDescent="0.2">
      <c r="A3310" s="348">
        <v>4727</v>
      </c>
      <c r="B3310" s="348" t="s">
        <v>36174</v>
      </c>
      <c r="C3310" s="348" t="s">
        <v>27673</v>
      </c>
      <c r="D3310" s="348" t="s">
        <v>27667</v>
      </c>
      <c r="E3310" s="372">
        <v>119.4</v>
      </c>
    </row>
    <row r="3311" spans="1:5" x14ac:dyDescent="0.2">
      <c r="A3311" s="348">
        <v>4748</v>
      </c>
      <c r="B3311" s="348" t="s">
        <v>36175</v>
      </c>
      <c r="C3311" s="348" t="s">
        <v>27673</v>
      </c>
      <c r="D3311" s="348" t="s">
        <v>27667</v>
      </c>
      <c r="E3311" s="372">
        <v>128.66</v>
      </c>
    </row>
    <row r="3312" spans="1:5" x14ac:dyDescent="0.2">
      <c r="A3312" s="348">
        <v>4730</v>
      </c>
      <c r="B3312" s="348" t="s">
        <v>36176</v>
      </c>
      <c r="C3312" s="348" t="s">
        <v>27673</v>
      </c>
      <c r="D3312" s="348" t="s">
        <v>27667</v>
      </c>
      <c r="E3312" s="372">
        <v>130.94</v>
      </c>
    </row>
    <row r="3313" spans="1:5" x14ac:dyDescent="0.2">
      <c r="A3313" s="348">
        <v>13186</v>
      </c>
      <c r="B3313" s="348" t="s">
        <v>36177</v>
      </c>
      <c r="C3313" s="348" t="s">
        <v>27673</v>
      </c>
      <c r="D3313" s="348" t="s">
        <v>27667</v>
      </c>
      <c r="E3313" s="372">
        <v>151.08000000000001</v>
      </c>
    </row>
    <row r="3314" spans="1:5" x14ac:dyDescent="0.2">
      <c r="A3314" s="348">
        <v>10737</v>
      </c>
      <c r="B3314" s="348" t="s">
        <v>36178</v>
      </c>
      <c r="C3314" s="348" t="s">
        <v>27676</v>
      </c>
      <c r="D3314" s="348" t="s">
        <v>27668</v>
      </c>
      <c r="E3314" s="372">
        <v>100.56</v>
      </c>
    </row>
    <row r="3315" spans="1:5" x14ac:dyDescent="0.2">
      <c r="A3315" s="348">
        <v>10734</v>
      </c>
      <c r="B3315" s="348" t="s">
        <v>36179</v>
      </c>
      <c r="C3315" s="348" t="s">
        <v>27676</v>
      </c>
      <c r="D3315" s="348" t="s">
        <v>27668</v>
      </c>
      <c r="E3315" s="372">
        <v>59.82</v>
      </c>
    </row>
    <row r="3316" spans="1:5" x14ac:dyDescent="0.2">
      <c r="A3316" s="348">
        <v>4708</v>
      </c>
      <c r="B3316" s="348" t="s">
        <v>36180</v>
      </c>
      <c r="C3316" s="348" t="s">
        <v>27676</v>
      </c>
      <c r="D3316" s="348" t="s">
        <v>27668</v>
      </c>
      <c r="E3316" s="372">
        <v>116.03</v>
      </c>
    </row>
    <row r="3317" spans="1:5" x14ac:dyDescent="0.2">
      <c r="A3317" s="348">
        <v>4712</v>
      </c>
      <c r="B3317" s="348" t="s">
        <v>36181</v>
      </c>
      <c r="C3317" s="348" t="s">
        <v>27676</v>
      </c>
      <c r="D3317" s="348" t="s">
        <v>27668</v>
      </c>
      <c r="E3317" s="372">
        <v>56.72</v>
      </c>
    </row>
    <row r="3318" spans="1:5" x14ac:dyDescent="0.2">
      <c r="A3318" s="348">
        <v>4710</v>
      </c>
      <c r="B3318" s="348" t="s">
        <v>36182</v>
      </c>
      <c r="C3318" s="348" t="s">
        <v>27676</v>
      </c>
      <c r="D3318" s="348" t="s">
        <v>27668</v>
      </c>
      <c r="E3318" s="372">
        <v>181.91</v>
      </c>
    </row>
    <row r="3319" spans="1:5" x14ac:dyDescent="0.2">
      <c r="A3319" s="348">
        <v>4746</v>
      </c>
      <c r="B3319" s="348" t="s">
        <v>36183</v>
      </c>
      <c r="C3319" s="348" t="s">
        <v>27673</v>
      </c>
      <c r="D3319" s="348" t="s">
        <v>27667</v>
      </c>
      <c r="E3319" s="372">
        <v>97.8</v>
      </c>
    </row>
    <row r="3320" spans="1:5" x14ac:dyDescent="0.2">
      <c r="A3320" s="348">
        <v>4750</v>
      </c>
      <c r="B3320" s="348" t="s">
        <v>36184</v>
      </c>
      <c r="C3320" s="348" t="s">
        <v>27674</v>
      </c>
      <c r="D3320" s="348" t="s">
        <v>27669</v>
      </c>
      <c r="E3320" s="372">
        <v>20.13</v>
      </c>
    </row>
    <row r="3321" spans="1:5" x14ac:dyDescent="0.2">
      <c r="A3321" s="348">
        <v>41065</v>
      </c>
      <c r="B3321" s="348" t="s">
        <v>36185</v>
      </c>
      <c r="C3321" s="348" t="s">
        <v>27675</v>
      </c>
      <c r="D3321" s="348" t="s">
        <v>27667</v>
      </c>
      <c r="E3321" s="373">
        <v>3534.78</v>
      </c>
    </row>
    <row r="3322" spans="1:5" x14ac:dyDescent="0.2">
      <c r="A3322" s="348">
        <v>34747</v>
      </c>
      <c r="B3322" s="348" t="s">
        <v>36186</v>
      </c>
      <c r="C3322" s="348" t="s">
        <v>27670</v>
      </c>
      <c r="D3322" s="348" t="s">
        <v>27667</v>
      </c>
      <c r="E3322" s="372">
        <v>46.76</v>
      </c>
    </row>
    <row r="3323" spans="1:5" x14ac:dyDescent="0.2">
      <c r="A3323" s="348">
        <v>4826</v>
      </c>
      <c r="B3323" s="348" t="s">
        <v>36187</v>
      </c>
      <c r="C3323" s="348" t="s">
        <v>27670</v>
      </c>
      <c r="D3323" s="348" t="s">
        <v>27667</v>
      </c>
      <c r="E3323" s="372">
        <v>50.27</v>
      </c>
    </row>
    <row r="3324" spans="1:5" x14ac:dyDescent="0.2">
      <c r="A3324" s="348">
        <v>41975</v>
      </c>
      <c r="B3324" s="348" t="s">
        <v>36188</v>
      </c>
      <c r="C3324" s="348" t="s">
        <v>27676</v>
      </c>
      <c r="D3324" s="348" t="s">
        <v>27668</v>
      </c>
      <c r="E3324" s="372">
        <v>94.34</v>
      </c>
    </row>
    <row r="3325" spans="1:5" x14ac:dyDescent="0.2">
      <c r="A3325" s="348">
        <v>4825</v>
      </c>
      <c r="B3325" s="348" t="s">
        <v>36189</v>
      </c>
      <c r="C3325" s="348" t="s">
        <v>27670</v>
      </c>
      <c r="D3325" s="348" t="s">
        <v>27667</v>
      </c>
      <c r="E3325" s="372">
        <v>69.59</v>
      </c>
    </row>
    <row r="3326" spans="1:5" x14ac:dyDescent="0.2">
      <c r="A3326" s="348">
        <v>34744</v>
      </c>
      <c r="B3326" s="348" t="s">
        <v>36190</v>
      </c>
      <c r="C3326" s="348" t="s">
        <v>27676</v>
      </c>
      <c r="D3326" s="348" t="s">
        <v>27668</v>
      </c>
      <c r="E3326" s="372">
        <v>23.25</v>
      </c>
    </row>
    <row r="3327" spans="1:5" x14ac:dyDescent="0.2">
      <c r="A3327" s="348">
        <v>39430</v>
      </c>
      <c r="B3327" s="348" t="s">
        <v>36191</v>
      </c>
      <c r="C3327" s="348" t="s">
        <v>27666</v>
      </c>
      <c r="D3327" s="348" t="s">
        <v>27667</v>
      </c>
      <c r="E3327" s="372">
        <v>1.79</v>
      </c>
    </row>
    <row r="3328" spans="1:5" x14ac:dyDescent="0.2">
      <c r="A3328" s="348">
        <v>39573</v>
      </c>
      <c r="B3328" s="348" t="s">
        <v>36192</v>
      </c>
      <c r="C3328" s="348" t="s">
        <v>27666</v>
      </c>
      <c r="D3328" s="348" t="s">
        <v>27667</v>
      </c>
      <c r="E3328" s="372">
        <v>1.76</v>
      </c>
    </row>
    <row r="3329" spans="1:5" x14ac:dyDescent="0.2">
      <c r="A3329" s="348">
        <v>38410</v>
      </c>
      <c r="B3329" s="348" t="s">
        <v>36193</v>
      </c>
      <c r="C3329" s="348" t="s">
        <v>27666</v>
      </c>
      <c r="D3329" s="348" t="s">
        <v>27667</v>
      </c>
      <c r="E3329" s="373">
        <v>14144.07</v>
      </c>
    </row>
    <row r="3330" spans="1:5" x14ac:dyDescent="0.2">
      <c r="A3330" s="348">
        <v>41596</v>
      </c>
      <c r="B3330" s="348" t="s">
        <v>36194</v>
      </c>
      <c r="C3330" s="348" t="s">
        <v>27671</v>
      </c>
      <c r="D3330" s="348" t="s">
        <v>27668</v>
      </c>
      <c r="E3330" s="372">
        <v>10.9</v>
      </c>
    </row>
    <row r="3331" spans="1:5" x14ac:dyDescent="0.2">
      <c r="A3331" s="348">
        <v>41598</v>
      </c>
      <c r="B3331" s="348" t="s">
        <v>36195</v>
      </c>
      <c r="C3331" s="348" t="s">
        <v>27671</v>
      </c>
      <c r="D3331" s="348" t="s">
        <v>27668</v>
      </c>
      <c r="E3331" s="372">
        <v>10.9</v>
      </c>
    </row>
    <row r="3332" spans="1:5" x14ac:dyDescent="0.2">
      <c r="A3332" s="348">
        <v>41594</v>
      </c>
      <c r="B3332" s="348" t="s">
        <v>36196</v>
      </c>
      <c r="C3332" s="348" t="s">
        <v>27671</v>
      </c>
      <c r="D3332" s="348" t="s">
        <v>27668</v>
      </c>
      <c r="E3332" s="372">
        <v>11.08</v>
      </c>
    </row>
    <row r="3333" spans="1:5" x14ac:dyDescent="0.2">
      <c r="A3333" s="348">
        <v>43663</v>
      </c>
      <c r="B3333" s="348" t="s">
        <v>36197</v>
      </c>
      <c r="C3333" s="348" t="s">
        <v>27671</v>
      </c>
      <c r="D3333" s="348" t="s">
        <v>27668</v>
      </c>
      <c r="E3333" s="372">
        <v>9.1199999999999992</v>
      </c>
    </row>
    <row r="3334" spans="1:5" x14ac:dyDescent="0.2">
      <c r="A3334" s="348">
        <v>4766</v>
      </c>
      <c r="B3334" s="348" t="s">
        <v>36198</v>
      </c>
      <c r="C3334" s="348" t="s">
        <v>27671</v>
      </c>
      <c r="D3334" s="348" t="s">
        <v>27668</v>
      </c>
      <c r="E3334" s="372">
        <v>8.59</v>
      </c>
    </row>
    <row r="3335" spans="1:5" x14ac:dyDescent="0.2">
      <c r="A3335" s="348">
        <v>43664</v>
      </c>
      <c r="B3335" s="348" t="s">
        <v>36199</v>
      </c>
      <c r="C3335" s="348" t="s">
        <v>27671</v>
      </c>
      <c r="D3335" s="348" t="s">
        <v>27668</v>
      </c>
      <c r="E3335" s="372">
        <v>9.17</v>
      </c>
    </row>
    <row r="3336" spans="1:5" x14ac:dyDescent="0.2">
      <c r="A3336" s="348">
        <v>43082</v>
      </c>
      <c r="B3336" s="348" t="s">
        <v>36200</v>
      </c>
      <c r="C3336" s="348" t="s">
        <v>27671</v>
      </c>
      <c r="D3336" s="348" t="s">
        <v>27668</v>
      </c>
      <c r="E3336" s="372">
        <v>10</v>
      </c>
    </row>
    <row r="3337" spans="1:5" x14ac:dyDescent="0.2">
      <c r="A3337" s="348">
        <v>43665</v>
      </c>
      <c r="B3337" s="348" t="s">
        <v>36201</v>
      </c>
      <c r="C3337" s="348" t="s">
        <v>27671</v>
      </c>
      <c r="D3337" s="348" t="s">
        <v>27668</v>
      </c>
      <c r="E3337" s="372">
        <v>8.59</v>
      </c>
    </row>
    <row r="3338" spans="1:5" x14ac:dyDescent="0.2">
      <c r="A3338" s="348">
        <v>10966</v>
      </c>
      <c r="B3338" s="348" t="s">
        <v>36202</v>
      </c>
      <c r="C3338" s="348" t="s">
        <v>27671</v>
      </c>
      <c r="D3338" s="348" t="s">
        <v>27668</v>
      </c>
      <c r="E3338" s="372">
        <v>9.1199999999999992</v>
      </c>
    </row>
    <row r="3339" spans="1:5" x14ac:dyDescent="0.2">
      <c r="A3339" s="348">
        <v>43692</v>
      </c>
      <c r="B3339" s="348" t="s">
        <v>36203</v>
      </c>
      <c r="C3339" s="348" t="s">
        <v>27671</v>
      </c>
      <c r="D3339" s="348" t="s">
        <v>27668</v>
      </c>
      <c r="E3339" s="372">
        <v>9.1199999999999992</v>
      </c>
    </row>
    <row r="3340" spans="1:5" x14ac:dyDescent="0.2">
      <c r="A3340" s="348">
        <v>43083</v>
      </c>
      <c r="B3340" s="348" t="s">
        <v>36204</v>
      </c>
      <c r="C3340" s="348" t="s">
        <v>27671</v>
      </c>
      <c r="D3340" s="348" t="s">
        <v>27668</v>
      </c>
      <c r="E3340" s="372">
        <v>8.66</v>
      </c>
    </row>
    <row r="3341" spans="1:5" x14ac:dyDescent="0.2">
      <c r="A3341" s="348">
        <v>40535</v>
      </c>
      <c r="B3341" s="348" t="s">
        <v>36205</v>
      </c>
      <c r="C3341" s="348" t="s">
        <v>27671</v>
      </c>
      <c r="D3341" s="348" t="s">
        <v>27668</v>
      </c>
      <c r="E3341" s="372">
        <v>8.66</v>
      </c>
    </row>
    <row r="3342" spans="1:5" x14ac:dyDescent="0.2">
      <c r="A3342" s="348">
        <v>39427</v>
      </c>
      <c r="B3342" s="348" t="s">
        <v>36206</v>
      </c>
      <c r="C3342" s="348" t="s">
        <v>27670</v>
      </c>
      <c r="D3342" s="348" t="s">
        <v>27667</v>
      </c>
      <c r="E3342" s="372">
        <v>4.75</v>
      </c>
    </row>
    <row r="3343" spans="1:5" x14ac:dyDescent="0.2">
      <c r="A3343" s="348">
        <v>39424</v>
      </c>
      <c r="B3343" s="348" t="s">
        <v>36207</v>
      </c>
      <c r="C3343" s="348" t="s">
        <v>27670</v>
      </c>
      <c r="D3343" s="348" t="s">
        <v>27667</v>
      </c>
      <c r="E3343" s="372">
        <v>2.82</v>
      </c>
    </row>
    <row r="3344" spans="1:5" x14ac:dyDescent="0.2">
      <c r="A3344" s="348">
        <v>39425</v>
      </c>
      <c r="B3344" s="348" t="s">
        <v>36208</v>
      </c>
      <c r="C3344" s="348" t="s">
        <v>27670</v>
      </c>
      <c r="D3344" s="348" t="s">
        <v>27667</v>
      </c>
      <c r="E3344" s="372">
        <v>2.79</v>
      </c>
    </row>
    <row r="3345" spans="1:5" x14ac:dyDescent="0.2">
      <c r="A3345" s="348">
        <v>40664</v>
      </c>
      <c r="B3345" s="348" t="s">
        <v>36209</v>
      </c>
      <c r="C3345" s="348" t="s">
        <v>27671</v>
      </c>
      <c r="D3345" s="348" t="s">
        <v>27668</v>
      </c>
      <c r="E3345" s="372">
        <v>17.77</v>
      </c>
    </row>
    <row r="3346" spans="1:5" x14ac:dyDescent="0.2">
      <c r="A3346" s="348">
        <v>34360</v>
      </c>
      <c r="B3346" s="348" t="s">
        <v>36210</v>
      </c>
      <c r="C3346" s="348" t="s">
        <v>27671</v>
      </c>
      <c r="D3346" s="348" t="s">
        <v>27668</v>
      </c>
      <c r="E3346" s="372">
        <v>38.96</v>
      </c>
    </row>
    <row r="3347" spans="1:5" x14ac:dyDescent="0.2">
      <c r="A3347" s="348">
        <v>20259</v>
      </c>
      <c r="B3347" s="348" t="s">
        <v>36211</v>
      </c>
      <c r="C3347" s="348" t="s">
        <v>27670</v>
      </c>
      <c r="D3347" s="348" t="s">
        <v>27668</v>
      </c>
      <c r="E3347" s="372">
        <v>12.9</v>
      </c>
    </row>
    <row r="3348" spans="1:5" x14ac:dyDescent="0.2">
      <c r="A3348" s="348">
        <v>14077</v>
      </c>
      <c r="B3348" s="348" t="s">
        <v>36212</v>
      </c>
      <c r="C3348" s="348" t="s">
        <v>27670</v>
      </c>
      <c r="D3348" s="348" t="s">
        <v>27668</v>
      </c>
      <c r="E3348" s="372">
        <v>197.44</v>
      </c>
    </row>
    <row r="3349" spans="1:5" x14ac:dyDescent="0.2">
      <c r="A3349" s="348">
        <v>3678</v>
      </c>
      <c r="B3349" s="348" t="s">
        <v>36213</v>
      </c>
      <c r="C3349" s="348" t="s">
        <v>27670</v>
      </c>
      <c r="D3349" s="348" t="s">
        <v>27668</v>
      </c>
      <c r="E3349" s="372">
        <v>89.24</v>
      </c>
    </row>
    <row r="3350" spans="1:5" x14ac:dyDescent="0.2">
      <c r="A3350" s="348">
        <v>585</v>
      </c>
      <c r="B3350" s="348" t="s">
        <v>36214</v>
      </c>
      <c r="C3350" s="348" t="s">
        <v>27671</v>
      </c>
      <c r="D3350" s="348" t="s">
        <v>27668</v>
      </c>
      <c r="E3350" s="372">
        <v>31.17</v>
      </c>
    </row>
    <row r="3351" spans="1:5" x14ac:dyDescent="0.2">
      <c r="A3351" s="348">
        <v>39418</v>
      </c>
      <c r="B3351" s="348" t="s">
        <v>36215</v>
      </c>
      <c r="C3351" s="348" t="s">
        <v>27670</v>
      </c>
      <c r="D3351" s="348" t="s">
        <v>27667</v>
      </c>
      <c r="E3351" s="372">
        <v>5.3</v>
      </c>
    </row>
    <row r="3352" spans="1:5" x14ac:dyDescent="0.2">
      <c r="A3352" s="348">
        <v>39419</v>
      </c>
      <c r="B3352" s="348" t="s">
        <v>36216</v>
      </c>
      <c r="C3352" s="348" t="s">
        <v>27670</v>
      </c>
      <c r="D3352" s="348" t="s">
        <v>27667</v>
      </c>
      <c r="E3352" s="372">
        <v>6.46</v>
      </c>
    </row>
    <row r="3353" spans="1:5" x14ac:dyDescent="0.2">
      <c r="A3353" s="348">
        <v>39420</v>
      </c>
      <c r="B3353" s="348" t="s">
        <v>36217</v>
      </c>
      <c r="C3353" s="348" t="s">
        <v>27670</v>
      </c>
      <c r="D3353" s="348" t="s">
        <v>27667</v>
      </c>
      <c r="E3353" s="372">
        <v>7.13</v>
      </c>
    </row>
    <row r="3354" spans="1:5" x14ac:dyDescent="0.2">
      <c r="A3354" s="348">
        <v>39571</v>
      </c>
      <c r="B3354" s="348" t="s">
        <v>36218</v>
      </c>
      <c r="C3354" s="348" t="s">
        <v>27670</v>
      </c>
      <c r="D3354" s="348" t="s">
        <v>27667</v>
      </c>
      <c r="E3354" s="372">
        <v>4.3099999999999996</v>
      </c>
    </row>
    <row r="3355" spans="1:5" x14ac:dyDescent="0.2">
      <c r="A3355" s="348">
        <v>39421</v>
      </c>
      <c r="B3355" s="348" t="s">
        <v>36219</v>
      </c>
      <c r="C3355" s="348" t="s">
        <v>27670</v>
      </c>
      <c r="D3355" s="348" t="s">
        <v>27667</v>
      </c>
      <c r="E3355" s="372">
        <v>6.28</v>
      </c>
    </row>
    <row r="3356" spans="1:5" x14ac:dyDescent="0.2">
      <c r="A3356" s="348">
        <v>39422</v>
      </c>
      <c r="B3356" s="348" t="s">
        <v>36220</v>
      </c>
      <c r="C3356" s="348" t="s">
        <v>27670</v>
      </c>
      <c r="D3356" s="348" t="s">
        <v>27669</v>
      </c>
      <c r="E3356" s="372">
        <v>7.33</v>
      </c>
    </row>
    <row r="3357" spans="1:5" x14ac:dyDescent="0.2">
      <c r="A3357" s="348">
        <v>39423</v>
      </c>
      <c r="B3357" s="348" t="s">
        <v>36221</v>
      </c>
      <c r="C3357" s="348" t="s">
        <v>27670</v>
      </c>
      <c r="D3357" s="348" t="s">
        <v>27667</v>
      </c>
      <c r="E3357" s="372">
        <v>8.51</v>
      </c>
    </row>
    <row r="3358" spans="1:5" x14ac:dyDescent="0.2">
      <c r="A3358" s="348">
        <v>39426</v>
      </c>
      <c r="B3358" s="348" t="s">
        <v>36222</v>
      </c>
      <c r="C3358" s="348" t="s">
        <v>27670</v>
      </c>
      <c r="D3358" s="348" t="s">
        <v>27667</v>
      </c>
      <c r="E3358" s="372">
        <v>19.13</v>
      </c>
    </row>
    <row r="3359" spans="1:5" x14ac:dyDescent="0.2">
      <c r="A3359" s="348">
        <v>39429</v>
      </c>
      <c r="B3359" s="348" t="s">
        <v>36223</v>
      </c>
      <c r="C3359" s="348" t="s">
        <v>27670</v>
      </c>
      <c r="D3359" s="348" t="s">
        <v>27667</v>
      </c>
      <c r="E3359" s="372">
        <v>6.03</v>
      </c>
    </row>
    <row r="3360" spans="1:5" x14ac:dyDescent="0.2">
      <c r="A3360" s="348">
        <v>39428</v>
      </c>
      <c r="B3360" s="348" t="s">
        <v>36224</v>
      </c>
      <c r="C3360" s="348" t="s">
        <v>27670</v>
      </c>
      <c r="D3360" s="348" t="s">
        <v>27667</v>
      </c>
      <c r="E3360" s="372">
        <v>4.6100000000000003</v>
      </c>
    </row>
    <row r="3361" spans="1:5" x14ac:dyDescent="0.2">
      <c r="A3361" s="348">
        <v>39572</v>
      </c>
      <c r="B3361" s="348" t="s">
        <v>36225</v>
      </c>
      <c r="C3361" s="348" t="s">
        <v>27670</v>
      </c>
      <c r="D3361" s="348" t="s">
        <v>27667</v>
      </c>
      <c r="E3361" s="372">
        <v>3.99</v>
      </c>
    </row>
    <row r="3362" spans="1:5" x14ac:dyDescent="0.2">
      <c r="A3362" s="348">
        <v>39570</v>
      </c>
      <c r="B3362" s="348" t="s">
        <v>36226</v>
      </c>
      <c r="C3362" s="348" t="s">
        <v>27670</v>
      </c>
      <c r="D3362" s="348" t="s">
        <v>27667</v>
      </c>
      <c r="E3362" s="372">
        <v>4.2300000000000004</v>
      </c>
    </row>
    <row r="3363" spans="1:5" x14ac:dyDescent="0.2">
      <c r="A3363" s="348">
        <v>39569</v>
      </c>
      <c r="B3363" s="348" t="s">
        <v>36227</v>
      </c>
      <c r="C3363" s="348" t="s">
        <v>27670</v>
      </c>
      <c r="D3363" s="348" t="s">
        <v>27667</v>
      </c>
      <c r="E3363" s="372">
        <v>4.18</v>
      </c>
    </row>
    <row r="3364" spans="1:5" x14ac:dyDescent="0.2">
      <c r="A3364" s="348">
        <v>11552</v>
      </c>
      <c r="B3364" s="348" t="s">
        <v>36228</v>
      </c>
      <c r="C3364" s="348" t="s">
        <v>27670</v>
      </c>
      <c r="D3364" s="348" t="s">
        <v>27667</v>
      </c>
      <c r="E3364" s="372">
        <v>6.97</v>
      </c>
    </row>
    <row r="3365" spans="1:5" x14ac:dyDescent="0.2">
      <c r="A3365" s="348">
        <v>40598</v>
      </c>
      <c r="B3365" s="348" t="s">
        <v>36229</v>
      </c>
      <c r="C3365" s="348" t="s">
        <v>27671</v>
      </c>
      <c r="D3365" s="348" t="s">
        <v>27668</v>
      </c>
      <c r="E3365" s="372">
        <v>8.4499999999999993</v>
      </c>
    </row>
    <row r="3366" spans="1:5" x14ac:dyDescent="0.2">
      <c r="A3366" s="348">
        <v>39029</v>
      </c>
      <c r="B3366" s="348" t="s">
        <v>36230</v>
      </c>
      <c r="C3366" s="348" t="s">
        <v>27670</v>
      </c>
      <c r="D3366" s="348" t="s">
        <v>27667</v>
      </c>
      <c r="E3366" s="372">
        <v>13.51</v>
      </c>
    </row>
    <row r="3367" spans="1:5" x14ac:dyDescent="0.2">
      <c r="A3367" s="348">
        <v>39028</v>
      </c>
      <c r="B3367" s="348" t="s">
        <v>36231</v>
      </c>
      <c r="C3367" s="348" t="s">
        <v>27670</v>
      </c>
      <c r="D3367" s="348" t="s">
        <v>27667</v>
      </c>
      <c r="E3367" s="372">
        <v>7.86</v>
      </c>
    </row>
    <row r="3368" spans="1:5" x14ac:dyDescent="0.2">
      <c r="A3368" s="348">
        <v>39328</v>
      </c>
      <c r="B3368" s="348" t="s">
        <v>36232</v>
      </c>
      <c r="C3368" s="348" t="s">
        <v>27670</v>
      </c>
      <c r="D3368" s="348" t="s">
        <v>27667</v>
      </c>
      <c r="E3368" s="372">
        <v>4.32</v>
      </c>
    </row>
    <row r="3369" spans="1:5" x14ac:dyDescent="0.2">
      <c r="A3369" s="348">
        <v>38541</v>
      </c>
      <c r="B3369" s="348" t="s">
        <v>36233</v>
      </c>
      <c r="C3369" s="348" t="s">
        <v>27666</v>
      </c>
      <c r="D3369" s="348" t="s">
        <v>27667</v>
      </c>
      <c r="E3369" s="373">
        <v>4020703.6</v>
      </c>
    </row>
    <row r="3370" spans="1:5" x14ac:dyDescent="0.2">
      <c r="A3370" s="348">
        <v>38542</v>
      </c>
      <c r="B3370" s="348" t="s">
        <v>36234</v>
      </c>
      <c r="C3370" s="348" t="s">
        <v>27666</v>
      </c>
      <c r="D3370" s="348" t="s">
        <v>27667</v>
      </c>
      <c r="E3370" s="373">
        <v>6252032.4199999999</v>
      </c>
    </row>
    <row r="3371" spans="1:5" x14ac:dyDescent="0.2">
      <c r="A3371" s="348">
        <v>38543</v>
      </c>
      <c r="B3371" s="348" t="s">
        <v>36235</v>
      </c>
      <c r="C3371" s="348" t="s">
        <v>27666</v>
      </c>
      <c r="D3371" s="348" t="s">
        <v>27667</v>
      </c>
      <c r="E3371" s="373">
        <v>1530670.05</v>
      </c>
    </row>
    <row r="3372" spans="1:5" x14ac:dyDescent="0.2">
      <c r="A3372" s="348">
        <v>40406</v>
      </c>
      <c r="B3372" s="348" t="s">
        <v>36236</v>
      </c>
      <c r="C3372" s="348" t="s">
        <v>27666</v>
      </c>
      <c r="D3372" s="348" t="s">
        <v>27668</v>
      </c>
      <c r="E3372" s="373">
        <v>62872.02</v>
      </c>
    </row>
    <row r="3373" spans="1:5" x14ac:dyDescent="0.2">
      <c r="A3373" s="348">
        <v>40789</v>
      </c>
      <c r="B3373" s="348" t="s">
        <v>36237</v>
      </c>
      <c r="C3373" s="348" t="s">
        <v>27666</v>
      </c>
      <c r="D3373" s="348" t="s">
        <v>27668</v>
      </c>
      <c r="E3373" s="373">
        <v>9060.5</v>
      </c>
    </row>
    <row r="3374" spans="1:5" x14ac:dyDescent="0.2">
      <c r="A3374" s="348">
        <v>40791</v>
      </c>
      <c r="B3374" s="348" t="s">
        <v>36238</v>
      </c>
      <c r="C3374" s="348" t="s">
        <v>27666</v>
      </c>
      <c r="D3374" s="348" t="s">
        <v>27668</v>
      </c>
      <c r="E3374" s="373">
        <v>28363.31</v>
      </c>
    </row>
    <row r="3375" spans="1:5" x14ac:dyDescent="0.2">
      <c r="A3375" s="348">
        <v>11651</v>
      </c>
      <c r="B3375" s="348" t="s">
        <v>36239</v>
      </c>
      <c r="C3375" s="348" t="s">
        <v>27666</v>
      </c>
      <c r="D3375" s="348" t="s">
        <v>27668</v>
      </c>
      <c r="E3375" s="373">
        <v>15512.3</v>
      </c>
    </row>
    <row r="3376" spans="1:5" x14ac:dyDescent="0.2">
      <c r="A3376" s="348">
        <v>40435</v>
      </c>
      <c r="B3376" s="348" t="s">
        <v>36240</v>
      </c>
      <c r="C3376" s="348" t="s">
        <v>27666</v>
      </c>
      <c r="D3376" s="348" t="s">
        <v>27667</v>
      </c>
      <c r="E3376" s="373">
        <v>839712.63</v>
      </c>
    </row>
    <row r="3377" spans="1:5" x14ac:dyDescent="0.2">
      <c r="A3377" s="348">
        <v>39012</v>
      </c>
      <c r="B3377" s="348" t="s">
        <v>36241</v>
      </c>
      <c r="C3377" s="348" t="s">
        <v>27666</v>
      </c>
      <c r="D3377" s="348" t="s">
        <v>27667</v>
      </c>
      <c r="E3377" s="373">
        <v>876124.05</v>
      </c>
    </row>
    <row r="3378" spans="1:5" x14ac:dyDescent="0.2">
      <c r="A3378" s="348">
        <v>13617</v>
      </c>
      <c r="B3378" s="348" t="s">
        <v>36242</v>
      </c>
      <c r="C3378" s="348" t="s">
        <v>27666</v>
      </c>
      <c r="D3378" s="348" t="s">
        <v>27667</v>
      </c>
      <c r="E3378" s="373">
        <v>101021.71</v>
      </c>
    </row>
    <row r="3379" spans="1:5" x14ac:dyDescent="0.2">
      <c r="A3379" s="348">
        <v>35274</v>
      </c>
      <c r="B3379" s="348" t="s">
        <v>36243</v>
      </c>
      <c r="C3379" s="348" t="s">
        <v>27670</v>
      </c>
      <c r="D3379" s="348" t="s">
        <v>27667</v>
      </c>
      <c r="E3379" s="372">
        <v>50.43</v>
      </c>
    </row>
    <row r="3380" spans="1:5" x14ac:dyDescent="0.2">
      <c r="A3380" s="348">
        <v>35275</v>
      </c>
      <c r="B3380" s="348" t="s">
        <v>36244</v>
      </c>
      <c r="C3380" s="348" t="s">
        <v>27670</v>
      </c>
      <c r="D3380" s="348" t="s">
        <v>27667</v>
      </c>
      <c r="E3380" s="372">
        <v>107.04</v>
      </c>
    </row>
    <row r="3381" spans="1:5" x14ac:dyDescent="0.2">
      <c r="A3381" s="348">
        <v>35276</v>
      </c>
      <c r="B3381" s="348" t="s">
        <v>36245</v>
      </c>
      <c r="C3381" s="348" t="s">
        <v>27670</v>
      </c>
      <c r="D3381" s="348" t="s">
        <v>27667</v>
      </c>
      <c r="E3381" s="372">
        <v>186.24</v>
      </c>
    </row>
    <row r="3382" spans="1:5" x14ac:dyDescent="0.2">
      <c r="A3382" s="348">
        <v>38386</v>
      </c>
      <c r="B3382" s="348" t="s">
        <v>36246</v>
      </c>
      <c r="C3382" s="348" t="s">
        <v>27666</v>
      </c>
      <c r="D3382" s="348" t="s">
        <v>27667</v>
      </c>
      <c r="E3382" s="372">
        <v>5.57</v>
      </c>
    </row>
    <row r="3383" spans="1:5" x14ac:dyDescent="0.2">
      <c r="A3383" s="348">
        <v>11091</v>
      </c>
      <c r="B3383" s="348" t="s">
        <v>36247</v>
      </c>
      <c r="C3383" s="348" t="s">
        <v>27666</v>
      </c>
      <c r="D3383" s="348" t="s">
        <v>27667</v>
      </c>
      <c r="E3383" s="372">
        <v>2.08</v>
      </c>
    </row>
    <row r="3384" spans="1:5" x14ac:dyDescent="0.2">
      <c r="A3384" s="348">
        <v>37586</v>
      </c>
      <c r="B3384" s="348" t="s">
        <v>36248</v>
      </c>
      <c r="C3384" s="348" t="s">
        <v>27683</v>
      </c>
      <c r="D3384" s="348" t="s">
        <v>27668</v>
      </c>
      <c r="E3384" s="372">
        <v>45.05</v>
      </c>
    </row>
    <row r="3385" spans="1:5" x14ac:dyDescent="0.2">
      <c r="A3385" s="348">
        <v>37395</v>
      </c>
      <c r="B3385" s="348" t="s">
        <v>36249</v>
      </c>
      <c r="C3385" s="348" t="s">
        <v>27683</v>
      </c>
      <c r="D3385" s="348" t="s">
        <v>27668</v>
      </c>
      <c r="E3385" s="372">
        <v>38.74</v>
      </c>
    </row>
    <row r="3386" spans="1:5" x14ac:dyDescent="0.2">
      <c r="A3386" s="348">
        <v>14147</v>
      </c>
      <c r="B3386" s="348" t="s">
        <v>36250</v>
      </c>
      <c r="C3386" s="348" t="s">
        <v>27683</v>
      </c>
      <c r="D3386" s="348" t="s">
        <v>27668</v>
      </c>
      <c r="E3386" s="372">
        <v>51.39</v>
      </c>
    </row>
    <row r="3387" spans="1:5" x14ac:dyDescent="0.2">
      <c r="A3387" s="348">
        <v>37396</v>
      </c>
      <c r="B3387" s="348" t="s">
        <v>36251</v>
      </c>
      <c r="C3387" s="348" t="s">
        <v>27683</v>
      </c>
      <c r="D3387" s="348" t="s">
        <v>27668</v>
      </c>
      <c r="E3387" s="372">
        <v>31.7</v>
      </c>
    </row>
    <row r="3388" spans="1:5" x14ac:dyDescent="0.2">
      <c r="A3388" s="348">
        <v>37397</v>
      </c>
      <c r="B3388" s="348" t="s">
        <v>36252</v>
      </c>
      <c r="C3388" s="348" t="s">
        <v>27683</v>
      </c>
      <c r="D3388" s="348" t="s">
        <v>27668</v>
      </c>
      <c r="E3388" s="372">
        <v>33.21</v>
      </c>
    </row>
    <row r="3389" spans="1:5" x14ac:dyDescent="0.2">
      <c r="A3389" s="348">
        <v>43606</v>
      </c>
      <c r="B3389" s="348" t="s">
        <v>36253</v>
      </c>
      <c r="C3389" s="348" t="s">
        <v>27666</v>
      </c>
      <c r="D3389" s="348" t="s">
        <v>27667</v>
      </c>
      <c r="E3389" s="372">
        <v>8.36</v>
      </c>
    </row>
    <row r="3390" spans="1:5" x14ac:dyDescent="0.2">
      <c r="A3390" s="348">
        <v>444</v>
      </c>
      <c r="B3390" s="348" t="s">
        <v>36254</v>
      </c>
      <c r="C3390" s="348" t="s">
        <v>27666</v>
      </c>
      <c r="D3390" s="348" t="s">
        <v>27667</v>
      </c>
      <c r="E3390" s="372">
        <v>34.4</v>
      </c>
    </row>
    <row r="3391" spans="1:5" x14ac:dyDescent="0.2">
      <c r="A3391" s="348">
        <v>445</v>
      </c>
      <c r="B3391" s="348" t="s">
        <v>36255</v>
      </c>
      <c r="C3391" s="348" t="s">
        <v>27666</v>
      </c>
      <c r="D3391" s="348" t="s">
        <v>27667</v>
      </c>
      <c r="E3391" s="372">
        <v>47.08</v>
      </c>
    </row>
    <row r="3392" spans="1:5" x14ac:dyDescent="0.2">
      <c r="A3392" s="348">
        <v>4783</v>
      </c>
      <c r="B3392" s="348" t="s">
        <v>36256</v>
      </c>
      <c r="C3392" s="348" t="s">
        <v>27674</v>
      </c>
      <c r="D3392" s="348" t="s">
        <v>27669</v>
      </c>
      <c r="E3392" s="372">
        <v>22.3</v>
      </c>
    </row>
    <row r="3393" spans="1:5" x14ac:dyDescent="0.2">
      <c r="A3393" s="348">
        <v>41079</v>
      </c>
      <c r="B3393" s="348" t="s">
        <v>36257</v>
      </c>
      <c r="C3393" s="348" t="s">
        <v>27675</v>
      </c>
      <c r="D3393" s="348" t="s">
        <v>27667</v>
      </c>
      <c r="E3393" s="373">
        <v>3914.45</v>
      </c>
    </row>
    <row r="3394" spans="1:5" x14ac:dyDescent="0.2">
      <c r="A3394" s="348">
        <v>12874</v>
      </c>
      <c r="B3394" s="348" t="s">
        <v>36258</v>
      </c>
      <c r="C3394" s="348" t="s">
        <v>27674</v>
      </c>
      <c r="D3394" s="348" t="s">
        <v>27667</v>
      </c>
      <c r="E3394" s="372">
        <v>20.55</v>
      </c>
    </row>
    <row r="3395" spans="1:5" x14ac:dyDescent="0.2">
      <c r="A3395" s="348">
        <v>41082</v>
      </c>
      <c r="B3395" s="348" t="s">
        <v>36259</v>
      </c>
      <c r="C3395" s="348" t="s">
        <v>27675</v>
      </c>
      <c r="D3395" s="348" t="s">
        <v>27667</v>
      </c>
      <c r="E3395" s="373">
        <v>3609.92</v>
      </c>
    </row>
    <row r="3396" spans="1:5" x14ac:dyDescent="0.2">
      <c r="A3396" s="348">
        <v>4785</v>
      </c>
      <c r="B3396" s="348" t="s">
        <v>36260</v>
      </c>
      <c r="C3396" s="348" t="s">
        <v>27674</v>
      </c>
      <c r="D3396" s="348" t="s">
        <v>27667</v>
      </c>
      <c r="E3396" s="372">
        <v>22.3</v>
      </c>
    </row>
    <row r="3397" spans="1:5" x14ac:dyDescent="0.2">
      <c r="A3397" s="348">
        <v>41081</v>
      </c>
      <c r="B3397" s="348" t="s">
        <v>36261</v>
      </c>
      <c r="C3397" s="348" t="s">
        <v>27675</v>
      </c>
      <c r="D3397" s="348" t="s">
        <v>27667</v>
      </c>
      <c r="E3397" s="373">
        <v>3914.45</v>
      </c>
    </row>
    <row r="3398" spans="1:5" x14ac:dyDescent="0.2">
      <c r="A3398" s="348">
        <v>4801</v>
      </c>
      <c r="B3398" s="348" t="s">
        <v>36262</v>
      </c>
      <c r="C3398" s="348" t="s">
        <v>27676</v>
      </c>
      <c r="D3398" s="348" t="s">
        <v>27667</v>
      </c>
      <c r="E3398" s="372">
        <v>81.96</v>
      </c>
    </row>
    <row r="3399" spans="1:5" x14ac:dyDescent="0.2">
      <c r="A3399" s="348">
        <v>4794</v>
      </c>
      <c r="B3399" s="348" t="s">
        <v>36263</v>
      </c>
      <c r="C3399" s="348" t="s">
        <v>27676</v>
      </c>
      <c r="D3399" s="348" t="s">
        <v>27667</v>
      </c>
      <c r="E3399" s="372">
        <v>373.29</v>
      </c>
    </row>
    <row r="3400" spans="1:5" x14ac:dyDescent="0.2">
      <c r="A3400" s="348">
        <v>4796</v>
      </c>
      <c r="B3400" s="348" t="s">
        <v>36264</v>
      </c>
      <c r="C3400" s="348" t="s">
        <v>27676</v>
      </c>
      <c r="D3400" s="348" t="s">
        <v>27667</v>
      </c>
      <c r="E3400" s="372">
        <v>226.73</v>
      </c>
    </row>
    <row r="3401" spans="1:5" x14ac:dyDescent="0.2">
      <c r="A3401" s="348">
        <v>4800</v>
      </c>
      <c r="B3401" s="348" t="s">
        <v>36265</v>
      </c>
      <c r="C3401" s="348" t="s">
        <v>27676</v>
      </c>
      <c r="D3401" s="348" t="s">
        <v>27667</v>
      </c>
      <c r="E3401" s="372">
        <v>62.35</v>
      </c>
    </row>
    <row r="3402" spans="1:5" x14ac:dyDescent="0.2">
      <c r="A3402" s="348">
        <v>4795</v>
      </c>
      <c r="B3402" s="348" t="s">
        <v>36266</v>
      </c>
      <c r="C3402" s="348" t="s">
        <v>27676</v>
      </c>
      <c r="D3402" s="348" t="s">
        <v>27667</v>
      </c>
      <c r="E3402" s="372">
        <v>363.38</v>
      </c>
    </row>
    <row r="3403" spans="1:5" x14ac:dyDescent="0.2">
      <c r="A3403" s="348">
        <v>39694</v>
      </c>
      <c r="B3403" s="348" t="s">
        <v>36267</v>
      </c>
      <c r="C3403" s="348" t="s">
        <v>27676</v>
      </c>
      <c r="D3403" s="348" t="s">
        <v>27667</v>
      </c>
      <c r="E3403" s="372">
        <v>349.94</v>
      </c>
    </row>
    <row r="3404" spans="1:5" x14ac:dyDescent="0.2">
      <c r="A3404" s="348">
        <v>1292</v>
      </c>
      <c r="B3404" s="348" t="s">
        <v>36268</v>
      </c>
      <c r="C3404" s="348" t="s">
        <v>27676</v>
      </c>
      <c r="D3404" s="348" t="s">
        <v>27667</v>
      </c>
      <c r="E3404" s="372">
        <v>79.3</v>
      </c>
    </row>
    <row r="3405" spans="1:5" x14ac:dyDescent="0.2">
      <c r="A3405" s="348">
        <v>1287</v>
      </c>
      <c r="B3405" s="348" t="s">
        <v>36269</v>
      </c>
      <c r="C3405" s="348" t="s">
        <v>27676</v>
      </c>
      <c r="D3405" s="348" t="s">
        <v>27669</v>
      </c>
      <c r="E3405" s="372">
        <v>38.9</v>
      </c>
    </row>
    <row r="3406" spans="1:5" x14ac:dyDescent="0.2">
      <c r="A3406" s="348">
        <v>1297</v>
      </c>
      <c r="B3406" s="348" t="s">
        <v>36270</v>
      </c>
      <c r="C3406" s="348" t="s">
        <v>27676</v>
      </c>
      <c r="D3406" s="348" t="s">
        <v>27667</v>
      </c>
      <c r="E3406" s="372">
        <v>32.270000000000003</v>
      </c>
    </row>
    <row r="3407" spans="1:5" x14ac:dyDescent="0.2">
      <c r="A3407" s="348">
        <v>4786</v>
      </c>
      <c r="B3407" s="348" t="s">
        <v>36271</v>
      </c>
      <c r="C3407" s="348" t="s">
        <v>27676</v>
      </c>
      <c r="D3407" s="348" t="s">
        <v>27668</v>
      </c>
      <c r="E3407" s="372">
        <v>108.5</v>
      </c>
    </row>
    <row r="3408" spans="1:5" x14ac:dyDescent="0.2">
      <c r="A3408" s="348">
        <v>10840</v>
      </c>
      <c r="B3408" s="348" t="s">
        <v>36272</v>
      </c>
      <c r="C3408" s="348" t="s">
        <v>27676</v>
      </c>
      <c r="D3408" s="348" t="s">
        <v>27669</v>
      </c>
      <c r="E3408" s="372">
        <v>250</v>
      </c>
    </row>
    <row r="3409" spans="1:5" x14ac:dyDescent="0.2">
      <c r="A3409" s="348">
        <v>10841</v>
      </c>
      <c r="B3409" s="348" t="s">
        <v>36273</v>
      </c>
      <c r="C3409" s="348" t="s">
        <v>27676</v>
      </c>
      <c r="D3409" s="348" t="s">
        <v>27667</v>
      </c>
      <c r="E3409" s="372">
        <v>188.67</v>
      </c>
    </row>
    <row r="3410" spans="1:5" x14ac:dyDescent="0.2">
      <c r="A3410" s="348">
        <v>44540</v>
      </c>
      <c r="B3410" s="348" t="s">
        <v>36274</v>
      </c>
      <c r="C3410" s="348" t="s">
        <v>27676</v>
      </c>
      <c r="D3410" s="348" t="s">
        <v>27667</v>
      </c>
      <c r="E3410" s="372">
        <v>241.09</v>
      </c>
    </row>
    <row r="3411" spans="1:5" x14ac:dyDescent="0.2">
      <c r="A3411" s="348">
        <v>10842</v>
      </c>
      <c r="B3411" s="348" t="s">
        <v>36275</v>
      </c>
      <c r="C3411" s="348" t="s">
        <v>27676</v>
      </c>
      <c r="D3411" s="348" t="s">
        <v>27667</v>
      </c>
      <c r="E3411" s="372">
        <v>272.52999999999997</v>
      </c>
    </row>
    <row r="3412" spans="1:5" x14ac:dyDescent="0.2">
      <c r="A3412" s="348">
        <v>21108</v>
      </c>
      <c r="B3412" s="348" t="s">
        <v>36276</v>
      </c>
      <c r="C3412" s="348" t="s">
        <v>27676</v>
      </c>
      <c r="D3412" s="348" t="s">
        <v>27667</v>
      </c>
      <c r="E3412" s="372">
        <v>105.69</v>
      </c>
    </row>
    <row r="3413" spans="1:5" x14ac:dyDescent="0.2">
      <c r="A3413" s="348">
        <v>38180</v>
      </c>
      <c r="B3413" s="348" t="s">
        <v>36277</v>
      </c>
      <c r="C3413" s="348" t="s">
        <v>27676</v>
      </c>
      <c r="D3413" s="348" t="s">
        <v>27667</v>
      </c>
      <c r="E3413" s="372">
        <v>182.55</v>
      </c>
    </row>
    <row r="3414" spans="1:5" x14ac:dyDescent="0.2">
      <c r="A3414" s="348">
        <v>40648</v>
      </c>
      <c r="B3414" s="348" t="s">
        <v>36278</v>
      </c>
      <c r="C3414" s="348" t="s">
        <v>27676</v>
      </c>
      <c r="D3414" s="348" t="s">
        <v>27668</v>
      </c>
      <c r="E3414" s="372">
        <v>208.32</v>
      </c>
    </row>
    <row r="3415" spans="1:5" x14ac:dyDescent="0.2">
      <c r="A3415" s="348">
        <v>40649</v>
      </c>
      <c r="B3415" s="348" t="s">
        <v>36279</v>
      </c>
      <c r="C3415" s="348" t="s">
        <v>27676</v>
      </c>
      <c r="D3415" s="348" t="s">
        <v>27668</v>
      </c>
      <c r="E3415" s="372">
        <v>121.34</v>
      </c>
    </row>
    <row r="3416" spans="1:5" x14ac:dyDescent="0.2">
      <c r="A3416" s="348">
        <v>40650</v>
      </c>
      <c r="B3416" s="348" t="s">
        <v>36280</v>
      </c>
      <c r="C3416" s="348" t="s">
        <v>27676</v>
      </c>
      <c r="D3416" s="348" t="s">
        <v>27668</v>
      </c>
      <c r="E3416" s="372">
        <v>156.24</v>
      </c>
    </row>
    <row r="3417" spans="1:5" x14ac:dyDescent="0.2">
      <c r="A3417" s="348">
        <v>40651</v>
      </c>
      <c r="B3417" s="348" t="s">
        <v>36281</v>
      </c>
      <c r="C3417" s="348" t="s">
        <v>27676</v>
      </c>
      <c r="D3417" s="348" t="s">
        <v>27668</v>
      </c>
      <c r="E3417" s="372">
        <v>288.17</v>
      </c>
    </row>
    <row r="3418" spans="1:5" x14ac:dyDescent="0.2">
      <c r="A3418" s="348">
        <v>40652</v>
      </c>
      <c r="B3418" s="348" t="s">
        <v>36282</v>
      </c>
      <c r="C3418" s="348" t="s">
        <v>27676</v>
      </c>
      <c r="D3418" s="348" t="s">
        <v>27668</v>
      </c>
      <c r="E3418" s="372">
        <v>154.5</v>
      </c>
    </row>
    <row r="3419" spans="1:5" x14ac:dyDescent="0.2">
      <c r="A3419" s="348">
        <v>40647</v>
      </c>
      <c r="B3419" s="348" t="s">
        <v>36283</v>
      </c>
      <c r="C3419" s="348" t="s">
        <v>27676</v>
      </c>
      <c r="D3419" s="348" t="s">
        <v>27668</v>
      </c>
      <c r="E3419" s="372">
        <v>170.12</v>
      </c>
    </row>
    <row r="3420" spans="1:5" x14ac:dyDescent="0.2">
      <c r="A3420" s="348">
        <v>40653</v>
      </c>
      <c r="B3420" s="348" t="s">
        <v>36284</v>
      </c>
      <c r="C3420" s="348" t="s">
        <v>27676</v>
      </c>
      <c r="D3420" s="348" t="s">
        <v>27668</v>
      </c>
      <c r="E3420" s="372">
        <v>130.19999999999999</v>
      </c>
    </row>
    <row r="3421" spans="1:5" x14ac:dyDescent="0.2">
      <c r="A3421" s="348">
        <v>36178</v>
      </c>
      <c r="B3421" s="348" t="s">
        <v>36285</v>
      </c>
      <c r="C3421" s="348" t="s">
        <v>27666</v>
      </c>
      <c r="D3421" s="348" t="s">
        <v>27667</v>
      </c>
      <c r="E3421" s="372">
        <v>14.43</v>
      </c>
    </row>
    <row r="3422" spans="1:5" x14ac:dyDescent="0.2">
      <c r="A3422" s="348">
        <v>38195</v>
      </c>
      <c r="B3422" s="348" t="s">
        <v>36286</v>
      </c>
      <c r="C3422" s="348" t="s">
        <v>27676</v>
      </c>
      <c r="D3422" s="348" t="s">
        <v>27667</v>
      </c>
      <c r="E3422" s="372">
        <v>124.83</v>
      </c>
    </row>
    <row r="3423" spans="1:5" x14ac:dyDescent="0.2">
      <c r="A3423" s="348">
        <v>38181</v>
      </c>
      <c r="B3423" s="348" t="s">
        <v>36287</v>
      </c>
      <c r="C3423" s="348" t="s">
        <v>27676</v>
      </c>
      <c r="D3423" s="348" t="s">
        <v>27667</v>
      </c>
      <c r="E3423" s="372">
        <v>249.2</v>
      </c>
    </row>
    <row r="3424" spans="1:5" x14ac:dyDescent="0.2">
      <c r="A3424" s="348">
        <v>38182</v>
      </c>
      <c r="B3424" s="348" t="s">
        <v>36288</v>
      </c>
      <c r="C3424" s="348" t="s">
        <v>27676</v>
      </c>
      <c r="D3424" s="348" t="s">
        <v>27667</v>
      </c>
      <c r="E3424" s="372">
        <v>237.38</v>
      </c>
    </row>
    <row r="3425" spans="1:5" x14ac:dyDescent="0.2">
      <c r="A3425" s="348">
        <v>38186</v>
      </c>
      <c r="B3425" s="348" t="s">
        <v>36289</v>
      </c>
      <c r="C3425" s="348" t="s">
        <v>27676</v>
      </c>
      <c r="D3425" s="348" t="s">
        <v>27667</v>
      </c>
      <c r="E3425" s="372">
        <v>617.03</v>
      </c>
    </row>
    <row r="3426" spans="1:5" x14ac:dyDescent="0.2">
      <c r="A3426" s="348">
        <v>38185</v>
      </c>
      <c r="B3426" s="348" t="s">
        <v>36290</v>
      </c>
      <c r="C3426" s="348" t="s">
        <v>27676</v>
      </c>
      <c r="D3426" s="348" t="s">
        <v>27667</v>
      </c>
      <c r="E3426" s="372">
        <v>549.37</v>
      </c>
    </row>
    <row r="3427" spans="1:5" x14ac:dyDescent="0.2">
      <c r="A3427" s="348">
        <v>40654</v>
      </c>
      <c r="B3427" s="348" t="s">
        <v>36291</v>
      </c>
      <c r="C3427" s="348" t="s">
        <v>27676</v>
      </c>
      <c r="D3427" s="348" t="s">
        <v>27668</v>
      </c>
      <c r="E3427" s="372">
        <v>202.24</v>
      </c>
    </row>
    <row r="3428" spans="1:5" x14ac:dyDescent="0.2">
      <c r="A3428" s="348">
        <v>44541</v>
      </c>
      <c r="B3428" s="348" t="s">
        <v>36292</v>
      </c>
      <c r="C3428" s="348" t="s">
        <v>27676</v>
      </c>
      <c r="D3428" s="348" t="s">
        <v>27667</v>
      </c>
      <c r="E3428" s="372">
        <v>199.16</v>
      </c>
    </row>
    <row r="3429" spans="1:5" x14ac:dyDescent="0.2">
      <c r="A3429" s="348">
        <v>4822</v>
      </c>
      <c r="B3429" s="348" t="s">
        <v>36293</v>
      </c>
      <c r="C3429" s="348" t="s">
        <v>27676</v>
      </c>
      <c r="D3429" s="348" t="s">
        <v>27667</v>
      </c>
      <c r="E3429" s="372">
        <v>192.63</v>
      </c>
    </row>
    <row r="3430" spans="1:5" x14ac:dyDescent="0.2">
      <c r="A3430" s="348">
        <v>4818</v>
      </c>
      <c r="B3430" s="348" t="s">
        <v>36294</v>
      </c>
      <c r="C3430" s="348" t="s">
        <v>27676</v>
      </c>
      <c r="D3430" s="348" t="s">
        <v>27669</v>
      </c>
      <c r="E3430" s="372">
        <v>198</v>
      </c>
    </row>
    <row r="3431" spans="1:5" x14ac:dyDescent="0.2">
      <c r="A3431" s="348">
        <v>39567</v>
      </c>
      <c r="B3431" s="348" t="s">
        <v>36295</v>
      </c>
      <c r="C3431" s="348" t="s">
        <v>27676</v>
      </c>
      <c r="D3431" s="348" t="s">
        <v>27667</v>
      </c>
      <c r="E3431" s="372">
        <v>43.58</v>
      </c>
    </row>
    <row r="3432" spans="1:5" x14ac:dyDescent="0.2">
      <c r="A3432" s="348">
        <v>39566</v>
      </c>
      <c r="B3432" s="348" t="s">
        <v>36296</v>
      </c>
      <c r="C3432" s="348" t="s">
        <v>27676</v>
      </c>
      <c r="D3432" s="348" t="s">
        <v>27667</v>
      </c>
      <c r="E3432" s="372">
        <v>46.12</v>
      </c>
    </row>
    <row r="3433" spans="1:5" x14ac:dyDescent="0.2">
      <c r="A3433" s="348">
        <v>39416</v>
      </c>
      <c r="B3433" s="348" t="s">
        <v>36297</v>
      </c>
      <c r="C3433" s="348" t="s">
        <v>27676</v>
      </c>
      <c r="D3433" s="348" t="s">
        <v>27667</v>
      </c>
      <c r="E3433" s="372">
        <v>28.11</v>
      </c>
    </row>
    <row r="3434" spans="1:5" x14ac:dyDescent="0.2">
      <c r="A3434" s="348">
        <v>39417</v>
      </c>
      <c r="B3434" s="348" t="s">
        <v>36298</v>
      </c>
      <c r="C3434" s="348" t="s">
        <v>27676</v>
      </c>
      <c r="D3434" s="348" t="s">
        <v>27667</v>
      </c>
      <c r="E3434" s="372">
        <v>27.42</v>
      </c>
    </row>
    <row r="3435" spans="1:5" x14ac:dyDescent="0.2">
      <c r="A3435" s="348">
        <v>43742</v>
      </c>
      <c r="B3435" s="348" t="s">
        <v>36299</v>
      </c>
      <c r="C3435" s="348" t="s">
        <v>27676</v>
      </c>
      <c r="D3435" s="348" t="s">
        <v>27667</v>
      </c>
      <c r="E3435" s="372">
        <v>29.57</v>
      </c>
    </row>
    <row r="3436" spans="1:5" x14ac:dyDescent="0.2">
      <c r="A3436" s="348">
        <v>39414</v>
      </c>
      <c r="B3436" s="348" t="s">
        <v>36300</v>
      </c>
      <c r="C3436" s="348" t="s">
        <v>27676</v>
      </c>
      <c r="D3436" s="348" t="s">
        <v>27667</v>
      </c>
      <c r="E3436" s="372">
        <v>26.62</v>
      </c>
    </row>
    <row r="3437" spans="1:5" x14ac:dyDescent="0.2">
      <c r="A3437" s="348">
        <v>39415</v>
      </c>
      <c r="B3437" s="348" t="s">
        <v>36301</v>
      </c>
      <c r="C3437" s="348" t="s">
        <v>27676</v>
      </c>
      <c r="D3437" s="348" t="s">
        <v>27667</v>
      </c>
      <c r="E3437" s="372">
        <v>22.95</v>
      </c>
    </row>
    <row r="3438" spans="1:5" x14ac:dyDescent="0.2">
      <c r="A3438" s="348">
        <v>43740</v>
      </c>
      <c r="B3438" s="348" t="s">
        <v>36302</v>
      </c>
      <c r="C3438" s="348" t="s">
        <v>27676</v>
      </c>
      <c r="D3438" s="348" t="s">
        <v>27667</v>
      </c>
      <c r="E3438" s="372">
        <v>28.02</v>
      </c>
    </row>
    <row r="3439" spans="1:5" x14ac:dyDescent="0.2">
      <c r="A3439" s="348">
        <v>39412</v>
      </c>
      <c r="B3439" s="348" t="s">
        <v>36303</v>
      </c>
      <c r="C3439" s="348" t="s">
        <v>27676</v>
      </c>
      <c r="D3439" s="348" t="s">
        <v>27669</v>
      </c>
      <c r="E3439" s="372">
        <v>19.22</v>
      </c>
    </row>
    <row r="3440" spans="1:5" x14ac:dyDescent="0.2">
      <c r="A3440" s="348">
        <v>39413</v>
      </c>
      <c r="B3440" s="348" t="s">
        <v>36304</v>
      </c>
      <c r="C3440" s="348" t="s">
        <v>27676</v>
      </c>
      <c r="D3440" s="348" t="s">
        <v>27667</v>
      </c>
      <c r="E3440" s="372">
        <v>20.78</v>
      </c>
    </row>
    <row r="3441" spans="1:5" x14ac:dyDescent="0.2">
      <c r="A3441" s="348">
        <v>43741</v>
      </c>
      <c r="B3441" s="348" t="s">
        <v>36305</v>
      </c>
      <c r="C3441" s="348" t="s">
        <v>27676</v>
      </c>
      <c r="D3441" s="348" t="s">
        <v>27667</v>
      </c>
      <c r="E3441" s="372">
        <v>22.16</v>
      </c>
    </row>
    <row r="3442" spans="1:5" x14ac:dyDescent="0.2">
      <c r="A3442" s="348">
        <v>11062</v>
      </c>
      <c r="B3442" s="348" t="s">
        <v>36306</v>
      </c>
      <c r="C3442" s="348" t="s">
        <v>27676</v>
      </c>
      <c r="D3442" s="348" t="s">
        <v>27667</v>
      </c>
      <c r="E3442" s="372">
        <v>45.99</v>
      </c>
    </row>
    <row r="3443" spans="1:5" x14ac:dyDescent="0.2">
      <c r="A3443" s="348">
        <v>11063</v>
      </c>
      <c r="B3443" s="348" t="s">
        <v>36307</v>
      </c>
      <c r="C3443" s="348" t="s">
        <v>27676</v>
      </c>
      <c r="D3443" s="348" t="s">
        <v>27667</v>
      </c>
      <c r="E3443" s="372">
        <v>28.15</v>
      </c>
    </row>
    <row r="3444" spans="1:5" x14ac:dyDescent="0.2">
      <c r="A3444" s="348">
        <v>13521</v>
      </c>
      <c r="B3444" s="348" t="s">
        <v>36308</v>
      </c>
      <c r="C3444" s="348" t="s">
        <v>27666</v>
      </c>
      <c r="D3444" s="348" t="s">
        <v>27668</v>
      </c>
      <c r="E3444" s="372">
        <v>82.5</v>
      </c>
    </row>
    <row r="3445" spans="1:5" x14ac:dyDescent="0.2">
      <c r="A3445" s="348">
        <v>10851</v>
      </c>
      <c r="B3445" s="348" t="s">
        <v>36309</v>
      </c>
      <c r="C3445" s="348" t="s">
        <v>27666</v>
      </c>
      <c r="D3445" s="348" t="s">
        <v>27668</v>
      </c>
      <c r="E3445" s="372">
        <v>82.79</v>
      </c>
    </row>
    <row r="3446" spans="1:5" x14ac:dyDescent="0.2">
      <c r="A3446" s="348">
        <v>39515</v>
      </c>
      <c r="B3446" s="348" t="s">
        <v>36310</v>
      </c>
      <c r="C3446" s="348" t="s">
        <v>27666</v>
      </c>
      <c r="D3446" s="348" t="s">
        <v>27668</v>
      </c>
      <c r="E3446" s="372">
        <v>51.38</v>
      </c>
    </row>
    <row r="3447" spans="1:5" x14ac:dyDescent="0.2">
      <c r="A3447" s="348">
        <v>39516</v>
      </c>
      <c r="B3447" s="348" t="s">
        <v>36311</v>
      </c>
      <c r="C3447" s="348" t="s">
        <v>27666</v>
      </c>
      <c r="D3447" s="348" t="s">
        <v>27668</v>
      </c>
      <c r="E3447" s="372">
        <v>43.32</v>
      </c>
    </row>
    <row r="3448" spans="1:5" x14ac:dyDescent="0.2">
      <c r="A3448" s="348">
        <v>39514</v>
      </c>
      <c r="B3448" s="348" t="s">
        <v>36312</v>
      </c>
      <c r="C3448" s="348" t="s">
        <v>27666</v>
      </c>
      <c r="D3448" s="348" t="s">
        <v>27668</v>
      </c>
      <c r="E3448" s="372">
        <v>26.95</v>
      </c>
    </row>
    <row r="3449" spans="1:5" x14ac:dyDescent="0.2">
      <c r="A3449" s="348">
        <v>4812</v>
      </c>
      <c r="B3449" s="348" t="s">
        <v>36313</v>
      </c>
      <c r="C3449" s="348" t="s">
        <v>27676</v>
      </c>
      <c r="D3449" s="348" t="s">
        <v>27667</v>
      </c>
      <c r="E3449" s="372">
        <v>11.53</v>
      </c>
    </row>
    <row r="3450" spans="1:5" x14ac:dyDescent="0.2">
      <c r="A3450" s="348">
        <v>10849</v>
      </c>
      <c r="B3450" s="348" t="s">
        <v>36314</v>
      </c>
      <c r="C3450" s="348" t="s">
        <v>27666</v>
      </c>
      <c r="D3450" s="348" t="s">
        <v>27668</v>
      </c>
      <c r="E3450" s="373">
        <v>1200.01</v>
      </c>
    </row>
    <row r="3451" spans="1:5" x14ac:dyDescent="0.2">
      <c r="A3451" s="348">
        <v>10848</v>
      </c>
      <c r="B3451" s="348" t="s">
        <v>36315</v>
      </c>
      <c r="C3451" s="348" t="s">
        <v>27666</v>
      </c>
      <c r="D3451" s="348" t="s">
        <v>27668</v>
      </c>
      <c r="E3451" s="372">
        <v>753.75</v>
      </c>
    </row>
    <row r="3452" spans="1:5" x14ac:dyDescent="0.2">
      <c r="A3452" s="348">
        <v>4813</v>
      </c>
      <c r="B3452" s="348" t="s">
        <v>36316</v>
      </c>
      <c r="C3452" s="348" t="s">
        <v>27676</v>
      </c>
      <c r="D3452" s="348" t="s">
        <v>27668</v>
      </c>
      <c r="E3452" s="372">
        <v>250</v>
      </c>
    </row>
    <row r="3453" spans="1:5" x14ac:dyDescent="0.2">
      <c r="A3453" s="348">
        <v>37560</v>
      </c>
      <c r="B3453" s="348" t="s">
        <v>36317</v>
      </c>
      <c r="C3453" s="348" t="s">
        <v>27666</v>
      </c>
      <c r="D3453" s="348" t="s">
        <v>27667</v>
      </c>
      <c r="E3453" s="372">
        <v>35.43</v>
      </c>
    </row>
    <row r="3454" spans="1:5" x14ac:dyDescent="0.2">
      <c r="A3454" s="348">
        <v>37557</v>
      </c>
      <c r="B3454" s="348" t="s">
        <v>36318</v>
      </c>
      <c r="C3454" s="348" t="s">
        <v>27666</v>
      </c>
      <c r="D3454" s="348" t="s">
        <v>27667</v>
      </c>
      <c r="E3454" s="372">
        <v>10.76</v>
      </c>
    </row>
    <row r="3455" spans="1:5" x14ac:dyDescent="0.2">
      <c r="A3455" s="348">
        <v>37556</v>
      </c>
      <c r="B3455" s="348" t="s">
        <v>36319</v>
      </c>
      <c r="C3455" s="348" t="s">
        <v>27666</v>
      </c>
      <c r="D3455" s="348" t="s">
        <v>27667</v>
      </c>
      <c r="E3455" s="372">
        <v>20.82</v>
      </c>
    </row>
    <row r="3456" spans="1:5" x14ac:dyDescent="0.2">
      <c r="A3456" s="348">
        <v>37559</v>
      </c>
      <c r="B3456" s="348" t="s">
        <v>36320</v>
      </c>
      <c r="C3456" s="348" t="s">
        <v>27666</v>
      </c>
      <c r="D3456" s="348" t="s">
        <v>27667</v>
      </c>
      <c r="E3456" s="372">
        <v>25.54</v>
      </c>
    </row>
    <row r="3457" spans="1:5" x14ac:dyDescent="0.2">
      <c r="A3457" s="348">
        <v>37539</v>
      </c>
      <c r="B3457" s="348" t="s">
        <v>36321</v>
      </c>
      <c r="C3457" s="348" t="s">
        <v>27666</v>
      </c>
      <c r="D3457" s="348" t="s">
        <v>27669</v>
      </c>
      <c r="E3457" s="372">
        <v>18</v>
      </c>
    </row>
    <row r="3458" spans="1:5" x14ac:dyDescent="0.2">
      <c r="A3458" s="348">
        <v>37558</v>
      </c>
      <c r="B3458" s="348" t="s">
        <v>36322</v>
      </c>
      <c r="C3458" s="348" t="s">
        <v>27666</v>
      </c>
      <c r="D3458" s="348" t="s">
        <v>27667</v>
      </c>
      <c r="E3458" s="372">
        <v>33.56</v>
      </c>
    </row>
    <row r="3459" spans="1:5" x14ac:dyDescent="0.2">
      <c r="A3459" s="348">
        <v>34723</v>
      </c>
      <c r="B3459" s="348" t="s">
        <v>36323</v>
      </c>
      <c r="C3459" s="348" t="s">
        <v>27676</v>
      </c>
      <c r="D3459" s="348" t="s">
        <v>27668</v>
      </c>
      <c r="E3459" s="372">
        <v>577.5</v>
      </c>
    </row>
    <row r="3460" spans="1:5" x14ac:dyDescent="0.2">
      <c r="A3460" s="348">
        <v>34721</v>
      </c>
      <c r="B3460" s="348" t="s">
        <v>36324</v>
      </c>
      <c r="C3460" s="348" t="s">
        <v>27676</v>
      </c>
      <c r="D3460" s="348" t="s">
        <v>27668</v>
      </c>
      <c r="E3460" s="372">
        <v>720</v>
      </c>
    </row>
    <row r="3461" spans="1:5" x14ac:dyDescent="0.2">
      <c r="A3461" s="348">
        <v>4309</v>
      </c>
      <c r="B3461" s="348" t="s">
        <v>36325</v>
      </c>
      <c r="C3461" s="348" t="s">
        <v>27666</v>
      </c>
      <c r="D3461" s="348" t="s">
        <v>27667</v>
      </c>
      <c r="E3461" s="372">
        <v>9.36</v>
      </c>
    </row>
    <row r="3462" spans="1:5" x14ac:dyDescent="0.2">
      <c r="A3462" s="348">
        <v>4307</v>
      </c>
      <c r="B3462" s="348" t="s">
        <v>36326</v>
      </c>
      <c r="C3462" s="348" t="s">
        <v>27666</v>
      </c>
      <c r="D3462" s="348" t="s">
        <v>27667</v>
      </c>
      <c r="E3462" s="372">
        <v>16.010000000000002</v>
      </c>
    </row>
    <row r="3463" spans="1:5" x14ac:dyDescent="0.2">
      <c r="A3463" s="348">
        <v>10850</v>
      </c>
      <c r="B3463" s="348" t="s">
        <v>36327</v>
      </c>
      <c r="C3463" s="348" t="s">
        <v>27666</v>
      </c>
      <c r="D3463" s="348" t="s">
        <v>27668</v>
      </c>
      <c r="E3463" s="372">
        <v>37.5</v>
      </c>
    </row>
    <row r="3464" spans="1:5" x14ac:dyDescent="0.2">
      <c r="A3464" s="348">
        <v>42438</v>
      </c>
      <c r="B3464" s="348" t="s">
        <v>36328</v>
      </c>
      <c r="C3464" s="348" t="s">
        <v>27666</v>
      </c>
      <c r="D3464" s="348" t="s">
        <v>27668</v>
      </c>
      <c r="E3464" s="373">
        <v>2090.75</v>
      </c>
    </row>
    <row r="3465" spans="1:5" x14ac:dyDescent="0.2">
      <c r="A3465" s="348">
        <v>4792</v>
      </c>
      <c r="B3465" s="348" t="s">
        <v>36329</v>
      </c>
      <c r="C3465" s="348" t="s">
        <v>27676</v>
      </c>
      <c r="D3465" s="348" t="s">
        <v>27667</v>
      </c>
      <c r="E3465" s="372">
        <v>175.24</v>
      </c>
    </row>
    <row r="3466" spans="1:5" x14ac:dyDescent="0.2">
      <c r="A3466" s="348">
        <v>4790</v>
      </c>
      <c r="B3466" s="348" t="s">
        <v>36330</v>
      </c>
      <c r="C3466" s="348" t="s">
        <v>27676</v>
      </c>
      <c r="D3466" s="348" t="s">
        <v>27669</v>
      </c>
      <c r="E3466" s="372">
        <v>105.36</v>
      </c>
    </row>
    <row r="3467" spans="1:5" x14ac:dyDescent="0.2">
      <c r="A3467" s="348">
        <v>40671</v>
      </c>
      <c r="B3467" s="348" t="s">
        <v>36331</v>
      </c>
      <c r="C3467" s="348" t="s">
        <v>27676</v>
      </c>
      <c r="D3467" s="348" t="s">
        <v>27667</v>
      </c>
      <c r="E3467" s="372">
        <v>94.73</v>
      </c>
    </row>
    <row r="3468" spans="1:5" x14ac:dyDescent="0.2">
      <c r="A3468" s="348">
        <v>7552</v>
      </c>
      <c r="B3468" s="348" t="s">
        <v>36332</v>
      </c>
      <c r="C3468" s="348" t="s">
        <v>27666</v>
      </c>
      <c r="D3468" s="348" t="s">
        <v>27667</v>
      </c>
      <c r="E3468" s="372">
        <v>24.92</v>
      </c>
    </row>
    <row r="3469" spans="1:5" x14ac:dyDescent="0.2">
      <c r="A3469" s="348">
        <v>4893</v>
      </c>
      <c r="B3469" s="348" t="s">
        <v>36333</v>
      </c>
      <c r="C3469" s="348" t="s">
        <v>27666</v>
      </c>
      <c r="D3469" s="348" t="s">
        <v>27668</v>
      </c>
      <c r="E3469" s="372">
        <v>15.49</v>
      </c>
    </row>
    <row r="3470" spans="1:5" x14ac:dyDescent="0.2">
      <c r="A3470" s="348">
        <v>4894</v>
      </c>
      <c r="B3470" s="348" t="s">
        <v>36334</v>
      </c>
      <c r="C3470" s="348" t="s">
        <v>27666</v>
      </c>
      <c r="D3470" s="348" t="s">
        <v>27668</v>
      </c>
      <c r="E3470" s="372">
        <v>13.28</v>
      </c>
    </row>
    <row r="3471" spans="1:5" x14ac:dyDescent="0.2">
      <c r="A3471" s="348">
        <v>4888</v>
      </c>
      <c r="B3471" s="348" t="s">
        <v>36335</v>
      </c>
      <c r="C3471" s="348" t="s">
        <v>27666</v>
      </c>
      <c r="D3471" s="348" t="s">
        <v>27668</v>
      </c>
      <c r="E3471" s="372">
        <v>4.5199999999999996</v>
      </c>
    </row>
    <row r="3472" spans="1:5" x14ac:dyDescent="0.2">
      <c r="A3472" s="348">
        <v>4890</v>
      </c>
      <c r="B3472" s="348" t="s">
        <v>36336</v>
      </c>
      <c r="C3472" s="348" t="s">
        <v>27666</v>
      </c>
      <c r="D3472" s="348" t="s">
        <v>27668</v>
      </c>
      <c r="E3472" s="372">
        <v>8.5</v>
      </c>
    </row>
    <row r="3473" spans="1:5" x14ac:dyDescent="0.2">
      <c r="A3473" s="348">
        <v>12411</v>
      </c>
      <c r="B3473" s="348" t="s">
        <v>36337</v>
      </c>
      <c r="C3473" s="348" t="s">
        <v>27666</v>
      </c>
      <c r="D3473" s="348" t="s">
        <v>27668</v>
      </c>
      <c r="E3473" s="372">
        <v>45.79</v>
      </c>
    </row>
    <row r="3474" spans="1:5" x14ac:dyDescent="0.2">
      <c r="A3474" s="348">
        <v>4891</v>
      </c>
      <c r="B3474" s="348" t="s">
        <v>36338</v>
      </c>
      <c r="C3474" s="348" t="s">
        <v>27666</v>
      </c>
      <c r="D3474" s="348" t="s">
        <v>27668</v>
      </c>
      <c r="E3474" s="372">
        <v>22.89</v>
      </c>
    </row>
    <row r="3475" spans="1:5" x14ac:dyDescent="0.2">
      <c r="A3475" s="348">
        <v>4889</v>
      </c>
      <c r="B3475" s="348" t="s">
        <v>36339</v>
      </c>
      <c r="C3475" s="348" t="s">
        <v>27666</v>
      </c>
      <c r="D3475" s="348" t="s">
        <v>27668</v>
      </c>
      <c r="E3475" s="372">
        <v>6.12</v>
      </c>
    </row>
    <row r="3476" spans="1:5" x14ac:dyDescent="0.2">
      <c r="A3476" s="348">
        <v>4892</v>
      </c>
      <c r="B3476" s="348" t="s">
        <v>36340</v>
      </c>
      <c r="C3476" s="348" t="s">
        <v>27666</v>
      </c>
      <c r="D3476" s="348" t="s">
        <v>27668</v>
      </c>
      <c r="E3476" s="372">
        <v>64.12</v>
      </c>
    </row>
    <row r="3477" spans="1:5" x14ac:dyDescent="0.2">
      <c r="A3477" s="348">
        <v>12412</v>
      </c>
      <c r="B3477" s="348" t="s">
        <v>36341</v>
      </c>
      <c r="C3477" s="348" t="s">
        <v>27666</v>
      </c>
      <c r="D3477" s="348" t="s">
        <v>27668</v>
      </c>
      <c r="E3477" s="372">
        <v>119.16</v>
      </c>
    </row>
    <row r="3478" spans="1:5" x14ac:dyDescent="0.2">
      <c r="A3478" s="348">
        <v>4907</v>
      </c>
      <c r="B3478" s="348" t="s">
        <v>36342</v>
      </c>
      <c r="C3478" s="348" t="s">
        <v>27666</v>
      </c>
      <c r="D3478" s="348" t="s">
        <v>27667</v>
      </c>
      <c r="E3478" s="372">
        <v>31.78</v>
      </c>
    </row>
    <row r="3479" spans="1:5" x14ac:dyDescent="0.2">
      <c r="A3479" s="348">
        <v>4902</v>
      </c>
      <c r="B3479" s="348" t="s">
        <v>36343</v>
      </c>
      <c r="C3479" s="348" t="s">
        <v>27666</v>
      </c>
      <c r="D3479" s="348" t="s">
        <v>27667</v>
      </c>
      <c r="E3479" s="372">
        <v>82.44</v>
      </c>
    </row>
    <row r="3480" spans="1:5" x14ac:dyDescent="0.2">
      <c r="A3480" s="348">
        <v>11096</v>
      </c>
      <c r="B3480" s="348" t="s">
        <v>36344</v>
      </c>
      <c r="C3480" s="348" t="s">
        <v>27671</v>
      </c>
      <c r="D3480" s="348" t="s">
        <v>27667</v>
      </c>
      <c r="E3480" s="372">
        <v>1.91</v>
      </c>
    </row>
    <row r="3481" spans="1:5" x14ac:dyDescent="0.2">
      <c r="A3481" s="348">
        <v>4741</v>
      </c>
      <c r="B3481" s="348" t="s">
        <v>36345</v>
      </c>
      <c r="C3481" s="348" t="s">
        <v>27673</v>
      </c>
      <c r="D3481" s="348" t="s">
        <v>27667</v>
      </c>
      <c r="E3481" s="372">
        <v>131.59</v>
      </c>
    </row>
    <row r="3482" spans="1:5" x14ac:dyDescent="0.2">
      <c r="A3482" s="348">
        <v>4752</v>
      </c>
      <c r="B3482" s="348" t="s">
        <v>36346</v>
      </c>
      <c r="C3482" s="348" t="s">
        <v>27674</v>
      </c>
      <c r="D3482" s="348" t="s">
        <v>27667</v>
      </c>
      <c r="E3482" s="372">
        <v>19.53</v>
      </c>
    </row>
    <row r="3483" spans="1:5" x14ac:dyDescent="0.2">
      <c r="A3483" s="348">
        <v>41091</v>
      </c>
      <c r="B3483" s="348" t="s">
        <v>36347</v>
      </c>
      <c r="C3483" s="348" t="s">
        <v>27675</v>
      </c>
      <c r="D3483" s="348" t="s">
        <v>27667</v>
      </c>
      <c r="E3483" s="373">
        <v>3431.32</v>
      </c>
    </row>
    <row r="3484" spans="1:5" x14ac:dyDescent="0.2">
      <c r="A3484" s="348">
        <v>13954</v>
      </c>
      <c r="B3484" s="348" t="s">
        <v>36348</v>
      </c>
      <c r="C3484" s="348" t="s">
        <v>27666</v>
      </c>
      <c r="D3484" s="348" t="s">
        <v>27668</v>
      </c>
      <c r="E3484" s="373">
        <v>6768.76</v>
      </c>
    </row>
    <row r="3485" spans="1:5" x14ac:dyDescent="0.2">
      <c r="A3485" s="348">
        <v>3411</v>
      </c>
      <c r="B3485" s="348" t="s">
        <v>36349</v>
      </c>
      <c r="C3485" s="348" t="s">
        <v>27671</v>
      </c>
      <c r="D3485" s="348" t="s">
        <v>27667</v>
      </c>
      <c r="E3485" s="372">
        <v>42.64</v>
      </c>
    </row>
    <row r="3486" spans="1:5" x14ac:dyDescent="0.2">
      <c r="A3486" s="348">
        <v>39995</v>
      </c>
      <c r="B3486" s="348" t="s">
        <v>36350</v>
      </c>
      <c r="C3486" s="348" t="s">
        <v>27673</v>
      </c>
      <c r="D3486" s="348" t="s">
        <v>27667</v>
      </c>
      <c r="E3486" s="372">
        <v>328.05</v>
      </c>
    </row>
    <row r="3487" spans="1:5" x14ac:dyDescent="0.2">
      <c r="A3487" s="348">
        <v>11615</v>
      </c>
      <c r="B3487" s="348" t="s">
        <v>36351</v>
      </c>
      <c r="C3487" s="348" t="s">
        <v>27676</v>
      </c>
      <c r="D3487" s="348" t="s">
        <v>27667</v>
      </c>
      <c r="E3487" s="372">
        <v>2.78</v>
      </c>
    </row>
    <row r="3488" spans="1:5" x14ac:dyDescent="0.2">
      <c r="A3488" s="348">
        <v>3408</v>
      </c>
      <c r="B3488" s="348" t="s">
        <v>36352</v>
      </c>
      <c r="C3488" s="348" t="s">
        <v>27676</v>
      </c>
      <c r="D3488" s="348" t="s">
        <v>27669</v>
      </c>
      <c r="E3488" s="372">
        <v>7.39</v>
      </c>
    </row>
    <row r="3489" spans="1:5" x14ac:dyDescent="0.2">
      <c r="A3489" s="348">
        <v>3409</v>
      </c>
      <c r="B3489" s="348" t="s">
        <v>36353</v>
      </c>
      <c r="C3489" s="348" t="s">
        <v>27676</v>
      </c>
      <c r="D3489" s="348" t="s">
        <v>27667</v>
      </c>
      <c r="E3489" s="372">
        <v>18.47</v>
      </c>
    </row>
    <row r="3490" spans="1:5" x14ac:dyDescent="0.2">
      <c r="A3490" s="348">
        <v>11427</v>
      </c>
      <c r="B3490" s="348" t="s">
        <v>36354</v>
      </c>
      <c r="C3490" s="348" t="s">
        <v>27671</v>
      </c>
      <c r="D3490" s="348" t="s">
        <v>27668</v>
      </c>
      <c r="E3490" s="372">
        <v>99.19</v>
      </c>
    </row>
    <row r="3491" spans="1:5" x14ac:dyDescent="0.2">
      <c r="A3491" s="348">
        <v>4491</v>
      </c>
      <c r="B3491" s="348" t="s">
        <v>36355</v>
      </c>
      <c r="C3491" s="348" t="s">
        <v>27670</v>
      </c>
      <c r="D3491" s="348" t="s">
        <v>27667</v>
      </c>
      <c r="E3491" s="372">
        <v>7.84</v>
      </c>
    </row>
    <row r="3492" spans="1:5" x14ac:dyDescent="0.2">
      <c r="A3492" s="348">
        <v>2745</v>
      </c>
      <c r="B3492" s="348" t="s">
        <v>36356</v>
      </c>
      <c r="C3492" s="348" t="s">
        <v>27670</v>
      </c>
      <c r="D3492" s="348" t="s">
        <v>27668</v>
      </c>
      <c r="E3492" s="372">
        <v>3.51</v>
      </c>
    </row>
    <row r="3493" spans="1:5" x14ac:dyDescent="0.2">
      <c r="A3493" s="348">
        <v>14439</v>
      </c>
      <c r="B3493" s="348" t="s">
        <v>36357</v>
      </c>
      <c r="C3493" s="348" t="s">
        <v>27670</v>
      </c>
      <c r="D3493" s="348" t="s">
        <v>27668</v>
      </c>
      <c r="E3493" s="372">
        <v>4.3499999999999996</v>
      </c>
    </row>
    <row r="3494" spans="1:5" x14ac:dyDescent="0.2">
      <c r="A3494" s="348">
        <v>44496</v>
      </c>
      <c r="B3494" s="348" t="s">
        <v>36358</v>
      </c>
      <c r="C3494" s="348" t="s">
        <v>27666</v>
      </c>
      <c r="D3494" s="348" t="s">
        <v>27667</v>
      </c>
      <c r="E3494" s="372">
        <v>106.46</v>
      </c>
    </row>
    <row r="3495" spans="1:5" x14ac:dyDescent="0.2">
      <c r="A3495" s="348">
        <v>12362</v>
      </c>
      <c r="B3495" s="348" t="s">
        <v>36359</v>
      </c>
      <c r="C3495" s="348" t="s">
        <v>27666</v>
      </c>
      <c r="D3495" s="348" t="s">
        <v>27667</v>
      </c>
      <c r="E3495" s="372">
        <v>18.690000000000001</v>
      </c>
    </row>
    <row r="3496" spans="1:5" x14ac:dyDescent="0.2">
      <c r="A3496" s="348">
        <v>421</v>
      </c>
      <c r="B3496" s="348" t="s">
        <v>36360</v>
      </c>
      <c r="C3496" s="348" t="s">
        <v>27666</v>
      </c>
      <c r="D3496" s="348" t="s">
        <v>27668</v>
      </c>
      <c r="E3496" s="372">
        <v>23.07</v>
      </c>
    </row>
    <row r="3497" spans="1:5" x14ac:dyDescent="0.2">
      <c r="A3497" s="348">
        <v>14148</v>
      </c>
      <c r="B3497" s="348" t="s">
        <v>36361</v>
      </c>
      <c r="C3497" s="348" t="s">
        <v>27666</v>
      </c>
      <c r="D3497" s="348" t="s">
        <v>27668</v>
      </c>
      <c r="E3497" s="372">
        <v>0.87</v>
      </c>
    </row>
    <row r="3498" spans="1:5" x14ac:dyDescent="0.2">
      <c r="A3498" s="348">
        <v>4341</v>
      </c>
      <c r="B3498" s="348" t="s">
        <v>36362</v>
      </c>
      <c r="C3498" s="348" t="s">
        <v>27666</v>
      </c>
      <c r="D3498" s="348" t="s">
        <v>27668</v>
      </c>
      <c r="E3498" s="372">
        <v>1.1399999999999999</v>
      </c>
    </row>
    <row r="3499" spans="1:5" x14ac:dyDescent="0.2">
      <c r="A3499" s="348">
        <v>4337</v>
      </c>
      <c r="B3499" s="348" t="s">
        <v>36363</v>
      </c>
      <c r="C3499" s="348" t="s">
        <v>27666</v>
      </c>
      <c r="D3499" s="348" t="s">
        <v>27668</v>
      </c>
      <c r="E3499" s="372">
        <v>2.87</v>
      </c>
    </row>
    <row r="3500" spans="1:5" x14ac:dyDescent="0.2">
      <c r="A3500" s="348">
        <v>4339</v>
      </c>
      <c r="B3500" s="348" t="s">
        <v>36364</v>
      </c>
      <c r="C3500" s="348" t="s">
        <v>27666</v>
      </c>
      <c r="D3500" s="348" t="s">
        <v>27668</v>
      </c>
      <c r="E3500" s="372">
        <v>0.61</v>
      </c>
    </row>
    <row r="3501" spans="1:5" x14ac:dyDescent="0.2">
      <c r="A3501" s="348">
        <v>39997</v>
      </c>
      <c r="B3501" s="348" t="s">
        <v>36365</v>
      </c>
      <c r="C3501" s="348" t="s">
        <v>27666</v>
      </c>
      <c r="D3501" s="348" t="s">
        <v>27668</v>
      </c>
      <c r="E3501" s="372">
        <v>0.34</v>
      </c>
    </row>
    <row r="3502" spans="1:5" x14ac:dyDescent="0.2">
      <c r="A3502" s="348">
        <v>11971</v>
      </c>
      <c r="B3502" s="348" t="s">
        <v>36366</v>
      </c>
      <c r="C3502" s="348" t="s">
        <v>27666</v>
      </c>
      <c r="D3502" s="348" t="s">
        <v>27668</v>
      </c>
      <c r="E3502" s="372">
        <v>4.75</v>
      </c>
    </row>
    <row r="3503" spans="1:5" x14ac:dyDescent="0.2">
      <c r="A3503" s="348">
        <v>4342</v>
      </c>
      <c r="B3503" s="348" t="s">
        <v>36367</v>
      </c>
      <c r="C3503" s="348" t="s">
        <v>27666</v>
      </c>
      <c r="D3503" s="348" t="s">
        <v>27668</v>
      </c>
      <c r="E3503" s="372">
        <v>0.25</v>
      </c>
    </row>
    <row r="3504" spans="1:5" x14ac:dyDescent="0.2">
      <c r="A3504" s="348">
        <v>4330</v>
      </c>
      <c r="B3504" s="348" t="s">
        <v>36368</v>
      </c>
      <c r="C3504" s="348" t="s">
        <v>27666</v>
      </c>
      <c r="D3504" s="348" t="s">
        <v>27668</v>
      </c>
      <c r="E3504" s="372">
        <v>0.16</v>
      </c>
    </row>
    <row r="3505" spans="1:5" x14ac:dyDescent="0.2">
      <c r="A3505" s="348">
        <v>4340</v>
      </c>
      <c r="B3505" s="348" t="s">
        <v>36369</v>
      </c>
      <c r="C3505" s="348" t="s">
        <v>27666</v>
      </c>
      <c r="D3505" s="348" t="s">
        <v>27668</v>
      </c>
      <c r="E3505" s="372">
        <v>1.33</v>
      </c>
    </row>
    <row r="3506" spans="1:5" x14ac:dyDescent="0.2">
      <c r="A3506" s="348">
        <v>5088</v>
      </c>
      <c r="B3506" s="348" t="s">
        <v>36370</v>
      </c>
      <c r="C3506" s="348" t="s">
        <v>27666</v>
      </c>
      <c r="D3506" s="348" t="s">
        <v>27667</v>
      </c>
      <c r="E3506" s="372">
        <v>6.52</v>
      </c>
    </row>
    <row r="3507" spans="1:5" x14ac:dyDescent="0.2">
      <c r="A3507" s="348">
        <v>11154</v>
      </c>
      <c r="B3507" s="348" t="s">
        <v>36371</v>
      </c>
      <c r="C3507" s="348" t="s">
        <v>27666</v>
      </c>
      <c r="D3507" s="348" t="s">
        <v>27668</v>
      </c>
      <c r="E3507" s="373">
        <v>1509.43</v>
      </c>
    </row>
    <row r="3508" spans="1:5" x14ac:dyDescent="0.2">
      <c r="A3508" s="348">
        <v>4989</v>
      </c>
      <c r="B3508" s="348" t="s">
        <v>36372</v>
      </c>
      <c r="C3508" s="348" t="s">
        <v>27666</v>
      </c>
      <c r="D3508" s="348" t="s">
        <v>27667</v>
      </c>
      <c r="E3508" s="372">
        <v>294.60000000000002</v>
      </c>
    </row>
    <row r="3509" spans="1:5" x14ac:dyDescent="0.2">
      <c r="A3509" s="348">
        <v>4982</v>
      </c>
      <c r="B3509" s="348" t="s">
        <v>36373</v>
      </c>
      <c r="C3509" s="348" t="s">
        <v>27666</v>
      </c>
      <c r="D3509" s="348" t="s">
        <v>27667</v>
      </c>
      <c r="E3509" s="372">
        <v>276.32</v>
      </c>
    </row>
    <row r="3510" spans="1:5" x14ac:dyDescent="0.2">
      <c r="A3510" s="348">
        <v>4962</v>
      </c>
      <c r="B3510" s="348" t="s">
        <v>36374</v>
      </c>
      <c r="C3510" s="348" t="s">
        <v>27666</v>
      </c>
      <c r="D3510" s="348" t="s">
        <v>27667</v>
      </c>
      <c r="E3510" s="372">
        <v>217.91</v>
      </c>
    </row>
    <row r="3511" spans="1:5" x14ac:dyDescent="0.2">
      <c r="A3511" s="348">
        <v>4981</v>
      </c>
      <c r="B3511" s="348" t="s">
        <v>36375</v>
      </c>
      <c r="C3511" s="348" t="s">
        <v>27666</v>
      </c>
      <c r="D3511" s="348" t="s">
        <v>27669</v>
      </c>
      <c r="E3511" s="372">
        <v>194</v>
      </c>
    </row>
    <row r="3512" spans="1:5" x14ac:dyDescent="0.2">
      <c r="A3512" s="348">
        <v>4964</v>
      </c>
      <c r="B3512" s="348" t="s">
        <v>36376</v>
      </c>
      <c r="C3512" s="348" t="s">
        <v>27666</v>
      </c>
      <c r="D3512" s="348" t="s">
        <v>27667</v>
      </c>
      <c r="E3512" s="372">
        <v>246.11</v>
      </c>
    </row>
    <row r="3513" spans="1:5" x14ac:dyDescent="0.2">
      <c r="A3513" s="348">
        <v>4992</v>
      </c>
      <c r="B3513" s="348" t="s">
        <v>36377</v>
      </c>
      <c r="C3513" s="348" t="s">
        <v>27666</v>
      </c>
      <c r="D3513" s="348" t="s">
        <v>27667</v>
      </c>
      <c r="E3513" s="372">
        <v>240.41</v>
      </c>
    </row>
    <row r="3514" spans="1:5" x14ac:dyDescent="0.2">
      <c r="A3514" s="348">
        <v>4987</v>
      </c>
      <c r="B3514" s="348" t="s">
        <v>36378</v>
      </c>
      <c r="C3514" s="348" t="s">
        <v>27666</v>
      </c>
      <c r="D3514" s="348" t="s">
        <v>27667</v>
      </c>
      <c r="E3514" s="372">
        <v>275.04000000000002</v>
      </c>
    </row>
    <row r="3515" spans="1:5" x14ac:dyDescent="0.2">
      <c r="A3515" s="348">
        <v>4930</v>
      </c>
      <c r="B3515" s="348" t="s">
        <v>36379</v>
      </c>
      <c r="C3515" s="348" t="s">
        <v>27676</v>
      </c>
      <c r="D3515" s="348" t="s">
        <v>27668</v>
      </c>
      <c r="E3515" s="372">
        <v>639.34</v>
      </c>
    </row>
    <row r="3516" spans="1:5" x14ac:dyDescent="0.2">
      <c r="A3516" s="348">
        <v>39021</v>
      </c>
      <c r="B3516" s="348" t="s">
        <v>36380</v>
      </c>
      <c r="C3516" s="348" t="s">
        <v>27666</v>
      </c>
      <c r="D3516" s="348" t="s">
        <v>27668</v>
      </c>
      <c r="E3516" s="372">
        <v>679.78</v>
      </c>
    </row>
    <row r="3517" spans="1:5" x14ac:dyDescent="0.2">
      <c r="A3517" s="348">
        <v>39022</v>
      </c>
      <c r="B3517" s="348" t="s">
        <v>36381</v>
      </c>
      <c r="C3517" s="348" t="s">
        <v>27666</v>
      </c>
      <c r="D3517" s="348" t="s">
        <v>27668</v>
      </c>
      <c r="E3517" s="372">
        <v>608.9</v>
      </c>
    </row>
    <row r="3518" spans="1:5" x14ac:dyDescent="0.2">
      <c r="A3518" s="348">
        <v>39024</v>
      </c>
      <c r="B3518" s="348" t="s">
        <v>36382</v>
      </c>
      <c r="C3518" s="348" t="s">
        <v>27666</v>
      </c>
      <c r="D3518" s="348" t="s">
        <v>27668</v>
      </c>
      <c r="E3518" s="372">
        <v>765.78</v>
      </c>
    </row>
    <row r="3519" spans="1:5" x14ac:dyDescent="0.2">
      <c r="A3519" s="348">
        <v>4914</v>
      </c>
      <c r="B3519" s="348" t="s">
        <v>36383</v>
      </c>
      <c r="C3519" s="348" t="s">
        <v>27676</v>
      </c>
      <c r="D3519" s="348" t="s">
        <v>27668</v>
      </c>
      <c r="E3519" s="372">
        <v>620.91</v>
      </c>
    </row>
    <row r="3520" spans="1:5" x14ac:dyDescent="0.2">
      <c r="A3520" s="348">
        <v>4917</v>
      </c>
      <c r="B3520" s="348" t="s">
        <v>36384</v>
      </c>
      <c r="C3520" s="348" t="s">
        <v>27676</v>
      </c>
      <c r="D3520" s="348" t="s">
        <v>27668</v>
      </c>
      <c r="E3520" s="372">
        <v>428.81</v>
      </c>
    </row>
    <row r="3521" spans="1:5" x14ac:dyDescent="0.2">
      <c r="A3521" s="348">
        <v>39025</v>
      </c>
      <c r="B3521" s="348" t="s">
        <v>36385</v>
      </c>
      <c r="C3521" s="348" t="s">
        <v>27666</v>
      </c>
      <c r="D3521" s="348" t="s">
        <v>27668</v>
      </c>
      <c r="E3521" s="372">
        <v>785.23</v>
      </c>
    </row>
    <row r="3522" spans="1:5" x14ac:dyDescent="0.2">
      <c r="A3522" s="348">
        <v>4922</v>
      </c>
      <c r="B3522" s="348" t="s">
        <v>36386</v>
      </c>
      <c r="C3522" s="348" t="s">
        <v>27676</v>
      </c>
      <c r="D3522" s="348" t="s">
        <v>27668</v>
      </c>
      <c r="E3522" s="372">
        <v>397.76</v>
      </c>
    </row>
    <row r="3523" spans="1:5" x14ac:dyDescent="0.2">
      <c r="A3523" s="348">
        <v>4911</v>
      </c>
      <c r="B3523" s="348" t="s">
        <v>36387</v>
      </c>
      <c r="C3523" s="348" t="s">
        <v>27676</v>
      </c>
      <c r="D3523" s="348" t="s">
        <v>27667</v>
      </c>
      <c r="E3523" s="372">
        <v>383.32</v>
      </c>
    </row>
    <row r="3524" spans="1:5" x14ac:dyDescent="0.2">
      <c r="A3524" s="348">
        <v>37518</v>
      </c>
      <c r="B3524" s="348" t="s">
        <v>36388</v>
      </c>
      <c r="C3524" s="348" t="s">
        <v>27676</v>
      </c>
      <c r="D3524" s="348" t="s">
        <v>27667</v>
      </c>
      <c r="E3524" s="372">
        <v>622.89</v>
      </c>
    </row>
    <row r="3525" spans="1:5" x14ac:dyDescent="0.2">
      <c r="A3525" s="348">
        <v>4910</v>
      </c>
      <c r="B3525" s="348" t="s">
        <v>36389</v>
      </c>
      <c r="C3525" s="348" t="s">
        <v>27676</v>
      </c>
      <c r="D3525" s="348" t="s">
        <v>27667</v>
      </c>
      <c r="E3525" s="372">
        <v>525.1</v>
      </c>
    </row>
    <row r="3526" spans="1:5" x14ac:dyDescent="0.2">
      <c r="A3526" s="348">
        <v>4943</v>
      </c>
      <c r="B3526" s="348" t="s">
        <v>36390</v>
      </c>
      <c r="C3526" s="348" t="s">
        <v>27676</v>
      </c>
      <c r="D3526" s="348" t="s">
        <v>27667</v>
      </c>
      <c r="E3526" s="372">
        <v>782.28</v>
      </c>
    </row>
    <row r="3527" spans="1:5" x14ac:dyDescent="0.2">
      <c r="A3527" s="348">
        <v>5002</v>
      </c>
      <c r="B3527" s="348" t="s">
        <v>36391</v>
      </c>
      <c r="C3527" s="348" t="s">
        <v>27676</v>
      </c>
      <c r="D3527" s="348" t="s">
        <v>27668</v>
      </c>
      <c r="E3527" s="372">
        <v>477.42</v>
      </c>
    </row>
    <row r="3528" spans="1:5" x14ac:dyDescent="0.2">
      <c r="A3528" s="348">
        <v>4977</v>
      </c>
      <c r="B3528" s="348" t="s">
        <v>36392</v>
      </c>
      <c r="C3528" s="348" t="s">
        <v>27676</v>
      </c>
      <c r="D3528" s="348" t="s">
        <v>27668</v>
      </c>
      <c r="E3528" s="372">
        <v>322.27999999999997</v>
      </c>
    </row>
    <row r="3529" spans="1:5" x14ac:dyDescent="0.2">
      <c r="A3529" s="348">
        <v>5028</v>
      </c>
      <c r="B3529" s="348" t="s">
        <v>36393</v>
      </c>
      <c r="C3529" s="348" t="s">
        <v>27676</v>
      </c>
      <c r="D3529" s="348" t="s">
        <v>27668</v>
      </c>
      <c r="E3529" s="372">
        <v>788.56</v>
      </c>
    </row>
    <row r="3530" spans="1:5" x14ac:dyDescent="0.2">
      <c r="A3530" s="348">
        <v>4998</v>
      </c>
      <c r="B3530" s="348" t="s">
        <v>36394</v>
      </c>
      <c r="C3530" s="348" t="s">
        <v>27676</v>
      </c>
      <c r="D3530" s="348" t="s">
        <v>27668</v>
      </c>
      <c r="E3530" s="372">
        <v>654.91999999999996</v>
      </c>
    </row>
    <row r="3531" spans="1:5" x14ac:dyDescent="0.2">
      <c r="A3531" s="348">
        <v>4969</v>
      </c>
      <c r="B3531" s="348" t="s">
        <v>36395</v>
      </c>
      <c r="C3531" s="348" t="s">
        <v>27676</v>
      </c>
      <c r="D3531" s="348" t="s">
        <v>27668</v>
      </c>
      <c r="E3531" s="372">
        <v>455.8</v>
      </c>
    </row>
    <row r="3532" spans="1:5" x14ac:dyDescent="0.2">
      <c r="A3532" s="348">
        <v>11364</v>
      </c>
      <c r="B3532" s="348" t="s">
        <v>36396</v>
      </c>
      <c r="C3532" s="348" t="s">
        <v>27666</v>
      </c>
      <c r="D3532" s="348" t="s">
        <v>27667</v>
      </c>
      <c r="E3532" s="372">
        <v>166.66</v>
      </c>
    </row>
    <row r="3533" spans="1:5" x14ac:dyDescent="0.2">
      <c r="A3533" s="348">
        <v>11365</v>
      </c>
      <c r="B3533" s="348" t="s">
        <v>36397</v>
      </c>
      <c r="C3533" s="348" t="s">
        <v>27666</v>
      </c>
      <c r="D3533" s="348" t="s">
        <v>27667</v>
      </c>
      <c r="E3533" s="372">
        <v>172.95</v>
      </c>
    </row>
    <row r="3534" spans="1:5" x14ac:dyDescent="0.2">
      <c r="A3534" s="348">
        <v>11366</v>
      </c>
      <c r="B3534" s="348" t="s">
        <v>36398</v>
      </c>
      <c r="C3534" s="348" t="s">
        <v>27666</v>
      </c>
      <c r="D3534" s="348" t="s">
        <v>27667</v>
      </c>
      <c r="E3534" s="372">
        <v>183.85</v>
      </c>
    </row>
    <row r="3535" spans="1:5" x14ac:dyDescent="0.2">
      <c r="A3535" s="348">
        <v>43777</v>
      </c>
      <c r="B3535" s="348" t="s">
        <v>36399</v>
      </c>
      <c r="C3535" s="348" t="s">
        <v>27666</v>
      </c>
      <c r="D3535" s="348" t="s">
        <v>27667</v>
      </c>
      <c r="E3535" s="372">
        <v>215.96</v>
      </c>
    </row>
    <row r="3536" spans="1:5" x14ac:dyDescent="0.2">
      <c r="A3536" s="348">
        <v>20322</v>
      </c>
      <c r="B3536" s="348" t="s">
        <v>36400</v>
      </c>
      <c r="C3536" s="348" t="s">
        <v>27666</v>
      </c>
      <c r="D3536" s="348" t="s">
        <v>27667</v>
      </c>
      <c r="E3536" s="372">
        <v>200.47</v>
      </c>
    </row>
    <row r="3537" spans="1:5" x14ac:dyDescent="0.2">
      <c r="A3537" s="348">
        <v>10553</v>
      </c>
      <c r="B3537" s="348" t="s">
        <v>36401</v>
      </c>
      <c r="C3537" s="348" t="s">
        <v>27666</v>
      </c>
      <c r="D3537" s="348" t="s">
        <v>27667</v>
      </c>
      <c r="E3537" s="372">
        <v>182.03</v>
      </c>
    </row>
    <row r="3538" spans="1:5" x14ac:dyDescent="0.2">
      <c r="A3538" s="348">
        <v>5020</v>
      </c>
      <c r="B3538" s="348" t="s">
        <v>36402</v>
      </c>
      <c r="C3538" s="348" t="s">
        <v>27666</v>
      </c>
      <c r="D3538" s="348" t="s">
        <v>27667</v>
      </c>
      <c r="E3538" s="372">
        <v>191.92</v>
      </c>
    </row>
    <row r="3539" spans="1:5" x14ac:dyDescent="0.2">
      <c r="A3539" s="348">
        <v>10554</v>
      </c>
      <c r="B3539" s="348" t="s">
        <v>36403</v>
      </c>
      <c r="C3539" s="348" t="s">
        <v>27666</v>
      </c>
      <c r="D3539" s="348" t="s">
        <v>27667</v>
      </c>
      <c r="E3539" s="372">
        <v>183.65</v>
      </c>
    </row>
    <row r="3540" spans="1:5" x14ac:dyDescent="0.2">
      <c r="A3540" s="348">
        <v>10555</v>
      </c>
      <c r="B3540" s="348" t="s">
        <v>36404</v>
      </c>
      <c r="C3540" s="348" t="s">
        <v>27666</v>
      </c>
      <c r="D3540" s="348" t="s">
        <v>27667</v>
      </c>
      <c r="E3540" s="372">
        <v>200.27</v>
      </c>
    </row>
    <row r="3541" spans="1:5" x14ac:dyDescent="0.2">
      <c r="A3541" s="348">
        <v>10556</v>
      </c>
      <c r="B3541" s="348" t="s">
        <v>36405</v>
      </c>
      <c r="C3541" s="348" t="s">
        <v>27666</v>
      </c>
      <c r="D3541" s="348" t="s">
        <v>27667</v>
      </c>
      <c r="E3541" s="372">
        <v>266.27999999999997</v>
      </c>
    </row>
    <row r="3542" spans="1:5" x14ac:dyDescent="0.2">
      <c r="A3542" s="348">
        <v>39502</v>
      </c>
      <c r="B3542" s="348" t="s">
        <v>36406</v>
      </c>
      <c r="C3542" s="348" t="s">
        <v>27666</v>
      </c>
      <c r="D3542" s="348" t="s">
        <v>27667</v>
      </c>
      <c r="E3542" s="372">
        <v>373.92</v>
      </c>
    </row>
    <row r="3543" spans="1:5" x14ac:dyDescent="0.2">
      <c r="A3543" s="348">
        <v>39504</v>
      </c>
      <c r="B3543" s="348" t="s">
        <v>36407</v>
      </c>
      <c r="C3543" s="348" t="s">
        <v>27666</v>
      </c>
      <c r="D3543" s="348" t="s">
        <v>27667</v>
      </c>
      <c r="E3543" s="372">
        <v>413.49</v>
      </c>
    </row>
    <row r="3544" spans="1:5" x14ac:dyDescent="0.2">
      <c r="A3544" s="348">
        <v>39503</v>
      </c>
      <c r="B3544" s="348" t="s">
        <v>36408</v>
      </c>
      <c r="C3544" s="348" t="s">
        <v>27666</v>
      </c>
      <c r="D3544" s="348" t="s">
        <v>27667</v>
      </c>
      <c r="E3544" s="372">
        <v>435.18</v>
      </c>
    </row>
    <row r="3545" spans="1:5" x14ac:dyDescent="0.2">
      <c r="A3545" s="348">
        <v>39505</v>
      </c>
      <c r="B3545" s="348" t="s">
        <v>36409</v>
      </c>
      <c r="C3545" s="348" t="s">
        <v>27666</v>
      </c>
      <c r="D3545" s="348" t="s">
        <v>27667</v>
      </c>
      <c r="E3545" s="372">
        <v>468.97</v>
      </c>
    </row>
    <row r="3546" spans="1:5" x14ac:dyDescent="0.2">
      <c r="A3546" s="348">
        <v>44471</v>
      </c>
      <c r="B3546" s="348" t="s">
        <v>36410</v>
      </c>
      <c r="C3546" s="348" t="s">
        <v>27666</v>
      </c>
      <c r="D3546" s="348" t="s">
        <v>27668</v>
      </c>
      <c r="E3546" s="372">
        <v>562.62</v>
      </c>
    </row>
    <row r="3547" spans="1:5" x14ac:dyDescent="0.2">
      <c r="A3547" s="348">
        <v>4944</v>
      </c>
      <c r="B3547" s="348" t="s">
        <v>36411</v>
      </c>
      <c r="C3547" s="348" t="s">
        <v>27676</v>
      </c>
      <c r="D3547" s="348" t="s">
        <v>27667</v>
      </c>
      <c r="E3547" s="373">
        <v>1169.51</v>
      </c>
    </row>
    <row r="3548" spans="1:5" x14ac:dyDescent="0.2">
      <c r="A3548" s="348">
        <v>21102</v>
      </c>
      <c r="B3548" s="348" t="s">
        <v>36412</v>
      </c>
      <c r="C3548" s="348" t="s">
        <v>27666</v>
      </c>
      <c r="D3548" s="348" t="s">
        <v>27667</v>
      </c>
      <c r="E3548" s="372">
        <v>39.6</v>
      </c>
    </row>
    <row r="3549" spans="1:5" x14ac:dyDescent="0.2">
      <c r="A3549" s="348">
        <v>21101</v>
      </c>
      <c r="B3549" s="348" t="s">
        <v>36413</v>
      </c>
      <c r="C3549" s="348" t="s">
        <v>27666</v>
      </c>
      <c r="D3549" s="348" t="s">
        <v>27667</v>
      </c>
      <c r="E3549" s="372">
        <v>25.43</v>
      </c>
    </row>
    <row r="3550" spans="1:5" x14ac:dyDescent="0.2">
      <c r="A3550" s="348">
        <v>34713</v>
      </c>
      <c r="B3550" s="348" t="s">
        <v>36414</v>
      </c>
      <c r="C3550" s="348" t="s">
        <v>27676</v>
      </c>
      <c r="D3550" s="348" t="s">
        <v>27667</v>
      </c>
      <c r="E3550" s="372">
        <v>381.09</v>
      </c>
    </row>
    <row r="3551" spans="1:5" x14ac:dyDescent="0.2">
      <c r="A3551" s="348">
        <v>37563</v>
      </c>
      <c r="B3551" s="348" t="s">
        <v>36415</v>
      </c>
      <c r="C3551" s="348" t="s">
        <v>27676</v>
      </c>
      <c r="D3551" s="348" t="s">
        <v>27668</v>
      </c>
      <c r="E3551" s="372">
        <v>703.51</v>
      </c>
    </row>
    <row r="3552" spans="1:5" x14ac:dyDescent="0.2">
      <c r="A3552" s="348">
        <v>4948</v>
      </c>
      <c r="B3552" s="348" t="s">
        <v>36416</v>
      </c>
      <c r="C3552" s="348" t="s">
        <v>27676</v>
      </c>
      <c r="D3552" s="348" t="s">
        <v>27668</v>
      </c>
      <c r="E3552" s="372">
        <v>612.07000000000005</v>
      </c>
    </row>
    <row r="3553" spans="1:5" x14ac:dyDescent="0.2">
      <c r="A3553" s="348">
        <v>37561</v>
      </c>
      <c r="B3553" s="348" t="s">
        <v>36417</v>
      </c>
      <c r="C3553" s="348" t="s">
        <v>27676</v>
      </c>
      <c r="D3553" s="348" t="s">
        <v>27668</v>
      </c>
      <c r="E3553" s="372">
        <v>570.84</v>
      </c>
    </row>
    <row r="3554" spans="1:5" x14ac:dyDescent="0.2">
      <c r="A3554" s="348">
        <v>37562</v>
      </c>
      <c r="B3554" s="348" t="s">
        <v>36418</v>
      </c>
      <c r="C3554" s="348" t="s">
        <v>27676</v>
      </c>
      <c r="D3554" s="348" t="s">
        <v>27668</v>
      </c>
      <c r="E3554" s="372">
        <v>748.43</v>
      </c>
    </row>
    <row r="3555" spans="1:5" x14ac:dyDescent="0.2">
      <c r="A3555" s="348">
        <v>14164</v>
      </c>
      <c r="B3555" s="348" t="s">
        <v>36419</v>
      </c>
      <c r="C3555" s="348" t="s">
        <v>27666</v>
      </c>
      <c r="D3555" s="348" t="s">
        <v>27668</v>
      </c>
      <c r="E3555" s="373">
        <v>1940.44</v>
      </c>
    </row>
    <row r="3556" spans="1:5" x14ac:dyDescent="0.2">
      <c r="A3556" s="348">
        <v>14163</v>
      </c>
      <c r="B3556" s="348" t="s">
        <v>36420</v>
      </c>
      <c r="C3556" s="348" t="s">
        <v>27666</v>
      </c>
      <c r="D3556" s="348" t="s">
        <v>27668</v>
      </c>
      <c r="E3556" s="373">
        <v>2205.44</v>
      </c>
    </row>
    <row r="3557" spans="1:5" x14ac:dyDescent="0.2">
      <c r="A3557" s="348">
        <v>5051</v>
      </c>
      <c r="B3557" s="348" t="s">
        <v>36421</v>
      </c>
      <c r="C3557" s="348" t="s">
        <v>27666</v>
      </c>
      <c r="D3557" s="348" t="s">
        <v>27668</v>
      </c>
      <c r="E3557" s="373">
        <v>1875.69</v>
      </c>
    </row>
    <row r="3558" spans="1:5" x14ac:dyDescent="0.2">
      <c r="A3558" s="348">
        <v>14162</v>
      </c>
      <c r="B3558" s="348" t="s">
        <v>36422</v>
      </c>
      <c r="C3558" s="348" t="s">
        <v>27666</v>
      </c>
      <c r="D3558" s="348" t="s">
        <v>27668</v>
      </c>
      <c r="E3558" s="373">
        <v>1872.97</v>
      </c>
    </row>
    <row r="3559" spans="1:5" x14ac:dyDescent="0.2">
      <c r="A3559" s="348">
        <v>5052</v>
      </c>
      <c r="B3559" s="348" t="s">
        <v>36423</v>
      </c>
      <c r="C3559" s="348" t="s">
        <v>27666</v>
      </c>
      <c r="D3559" s="348" t="s">
        <v>27668</v>
      </c>
      <c r="E3559" s="373">
        <v>1397.5</v>
      </c>
    </row>
    <row r="3560" spans="1:5" x14ac:dyDescent="0.2">
      <c r="A3560" s="348">
        <v>14166</v>
      </c>
      <c r="B3560" s="348" t="s">
        <v>1035</v>
      </c>
      <c r="C3560" s="348" t="s">
        <v>27666</v>
      </c>
      <c r="D3560" s="348" t="s">
        <v>27668</v>
      </c>
      <c r="E3560" s="373">
        <v>1415.24</v>
      </c>
    </row>
    <row r="3561" spans="1:5" x14ac:dyDescent="0.2">
      <c r="A3561" s="348">
        <v>14165</v>
      </c>
      <c r="B3561" s="348" t="s">
        <v>36424</v>
      </c>
      <c r="C3561" s="348" t="s">
        <v>27666</v>
      </c>
      <c r="D3561" s="348" t="s">
        <v>27668</v>
      </c>
      <c r="E3561" s="373">
        <v>1960.62</v>
      </c>
    </row>
    <row r="3562" spans="1:5" x14ac:dyDescent="0.2">
      <c r="A3562" s="348">
        <v>5050</v>
      </c>
      <c r="B3562" s="348" t="s">
        <v>36425</v>
      </c>
      <c r="C3562" s="348" t="s">
        <v>27666</v>
      </c>
      <c r="D3562" s="348" t="s">
        <v>27668</v>
      </c>
      <c r="E3562" s="372">
        <v>482.55</v>
      </c>
    </row>
    <row r="3563" spans="1:5" x14ac:dyDescent="0.2">
      <c r="A3563" s="348">
        <v>12366</v>
      </c>
      <c r="B3563" s="348" t="s">
        <v>36426</v>
      </c>
      <c r="C3563" s="348" t="s">
        <v>27666</v>
      </c>
      <c r="D3563" s="348" t="s">
        <v>27668</v>
      </c>
      <c r="E3563" s="373">
        <v>1026.1400000000001</v>
      </c>
    </row>
    <row r="3564" spans="1:5" x14ac:dyDescent="0.2">
      <c r="A3564" s="348">
        <v>5045</v>
      </c>
      <c r="B3564" s="348" t="s">
        <v>36427</v>
      </c>
      <c r="C3564" s="348" t="s">
        <v>27666</v>
      </c>
      <c r="D3564" s="348" t="s">
        <v>27668</v>
      </c>
      <c r="E3564" s="373">
        <v>1417.55</v>
      </c>
    </row>
    <row r="3565" spans="1:5" x14ac:dyDescent="0.2">
      <c r="A3565" s="348">
        <v>5035</v>
      </c>
      <c r="B3565" s="348" t="s">
        <v>36428</v>
      </c>
      <c r="C3565" s="348" t="s">
        <v>27666</v>
      </c>
      <c r="D3565" s="348" t="s">
        <v>27668</v>
      </c>
      <c r="E3565" s="373">
        <v>1629.84</v>
      </c>
    </row>
    <row r="3566" spans="1:5" x14ac:dyDescent="0.2">
      <c r="A3566" s="348">
        <v>41180</v>
      </c>
      <c r="B3566" s="348" t="s">
        <v>36429</v>
      </c>
      <c r="C3566" s="348" t="s">
        <v>27666</v>
      </c>
      <c r="D3566" s="348" t="s">
        <v>27668</v>
      </c>
      <c r="E3566" s="373">
        <v>3663.87</v>
      </c>
    </row>
    <row r="3567" spans="1:5" x14ac:dyDescent="0.2">
      <c r="A3567" s="348">
        <v>41181</v>
      </c>
      <c r="B3567" s="348" t="s">
        <v>36430</v>
      </c>
      <c r="C3567" s="348" t="s">
        <v>27666</v>
      </c>
      <c r="D3567" s="348" t="s">
        <v>27668</v>
      </c>
      <c r="E3567" s="373">
        <v>4850.8500000000004</v>
      </c>
    </row>
    <row r="3568" spans="1:5" x14ac:dyDescent="0.2">
      <c r="A3568" s="348">
        <v>41182</v>
      </c>
      <c r="B3568" s="348" t="s">
        <v>36431</v>
      </c>
      <c r="C3568" s="348" t="s">
        <v>27666</v>
      </c>
      <c r="D3568" s="348" t="s">
        <v>27668</v>
      </c>
      <c r="E3568" s="373">
        <v>6958.94</v>
      </c>
    </row>
    <row r="3569" spans="1:5" x14ac:dyDescent="0.2">
      <c r="A3569" s="348">
        <v>41183</v>
      </c>
      <c r="B3569" s="348" t="s">
        <v>36432</v>
      </c>
      <c r="C3569" s="348" t="s">
        <v>27666</v>
      </c>
      <c r="D3569" s="348" t="s">
        <v>27668</v>
      </c>
      <c r="E3569" s="373">
        <v>8688.3799999999992</v>
      </c>
    </row>
    <row r="3570" spans="1:5" x14ac:dyDescent="0.2">
      <c r="A3570" s="348">
        <v>41184</v>
      </c>
      <c r="B3570" s="348" t="s">
        <v>36433</v>
      </c>
      <c r="C3570" s="348" t="s">
        <v>27666</v>
      </c>
      <c r="D3570" s="348" t="s">
        <v>27668</v>
      </c>
      <c r="E3570" s="373">
        <v>13228.59</v>
      </c>
    </row>
    <row r="3571" spans="1:5" x14ac:dyDescent="0.2">
      <c r="A3571" s="348">
        <v>41185</v>
      </c>
      <c r="B3571" s="348" t="s">
        <v>36434</v>
      </c>
      <c r="C3571" s="348" t="s">
        <v>27666</v>
      </c>
      <c r="D3571" s="348" t="s">
        <v>27668</v>
      </c>
      <c r="E3571" s="373">
        <v>4905.76</v>
      </c>
    </row>
    <row r="3572" spans="1:5" x14ac:dyDescent="0.2">
      <c r="A3572" s="348">
        <v>41186</v>
      </c>
      <c r="B3572" s="348" t="s">
        <v>36435</v>
      </c>
      <c r="C3572" s="348" t="s">
        <v>27666</v>
      </c>
      <c r="D3572" s="348" t="s">
        <v>27668</v>
      </c>
      <c r="E3572" s="373">
        <v>6874.85</v>
      </c>
    </row>
    <row r="3573" spans="1:5" x14ac:dyDescent="0.2">
      <c r="A3573" s="348">
        <v>41187</v>
      </c>
      <c r="B3573" s="348" t="s">
        <v>36436</v>
      </c>
      <c r="C3573" s="348" t="s">
        <v>27666</v>
      </c>
      <c r="D3573" s="348" t="s">
        <v>27668</v>
      </c>
      <c r="E3573" s="373">
        <v>9219.74</v>
      </c>
    </row>
    <row r="3574" spans="1:5" x14ac:dyDescent="0.2">
      <c r="A3574" s="348">
        <v>41188</v>
      </c>
      <c r="B3574" s="348" t="s">
        <v>36437</v>
      </c>
      <c r="C3574" s="348" t="s">
        <v>27666</v>
      </c>
      <c r="D3574" s="348" t="s">
        <v>27668</v>
      </c>
      <c r="E3574" s="373">
        <v>11790</v>
      </c>
    </row>
    <row r="3575" spans="1:5" x14ac:dyDescent="0.2">
      <c r="A3575" s="348">
        <v>5036</v>
      </c>
      <c r="B3575" s="348" t="s">
        <v>36438</v>
      </c>
      <c r="C3575" s="348" t="s">
        <v>27666</v>
      </c>
      <c r="D3575" s="348" t="s">
        <v>27668</v>
      </c>
      <c r="E3575" s="373">
        <v>2500.48</v>
      </c>
    </row>
    <row r="3576" spans="1:5" x14ac:dyDescent="0.2">
      <c r="A3576" s="348">
        <v>41189</v>
      </c>
      <c r="B3576" s="348" t="s">
        <v>36439</v>
      </c>
      <c r="C3576" s="348" t="s">
        <v>27666</v>
      </c>
      <c r="D3576" s="348" t="s">
        <v>27668</v>
      </c>
      <c r="E3576" s="373">
        <v>15157.28</v>
      </c>
    </row>
    <row r="3577" spans="1:5" x14ac:dyDescent="0.2">
      <c r="A3577" s="348">
        <v>41190</v>
      </c>
      <c r="B3577" s="348" t="s">
        <v>36440</v>
      </c>
      <c r="C3577" s="348" t="s">
        <v>27666</v>
      </c>
      <c r="D3577" s="348" t="s">
        <v>27668</v>
      </c>
      <c r="E3577" s="373">
        <v>5271.17</v>
      </c>
    </row>
    <row r="3578" spans="1:5" x14ac:dyDescent="0.2">
      <c r="A3578" s="348">
        <v>41191</v>
      </c>
      <c r="B3578" s="348" t="s">
        <v>36441</v>
      </c>
      <c r="C3578" s="348" t="s">
        <v>27666</v>
      </c>
      <c r="D3578" s="348" t="s">
        <v>27668</v>
      </c>
      <c r="E3578" s="373">
        <v>8083.14</v>
      </c>
    </row>
    <row r="3579" spans="1:5" x14ac:dyDescent="0.2">
      <c r="A3579" s="348">
        <v>41192</v>
      </c>
      <c r="B3579" s="348" t="s">
        <v>36442</v>
      </c>
      <c r="C3579" s="348" t="s">
        <v>27666</v>
      </c>
      <c r="D3579" s="348" t="s">
        <v>27668</v>
      </c>
      <c r="E3579" s="373">
        <v>8426.61</v>
      </c>
    </row>
    <row r="3580" spans="1:5" x14ac:dyDescent="0.2">
      <c r="A3580" s="348">
        <v>41193</v>
      </c>
      <c r="B3580" s="348" t="s">
        <v>36443</v>
      </c>
      <c r="C3580" s="348" t="s">
        <v>27666</v>
      </c>
      <c r="D3580" s="348" t="s">
        <v>27668</v>
      </c>
      <c r="E3580" s="373">
        <v>13768.81</v>
      </c>
    </row>
    <row r="3581" spans="1:5" x14ac:dyDescent="0.2">
      <c r="A3581" s="348">
        <v>41194</v>
      </c>
      <c r="B3581" s="348" t="s">
        <v>36444</v>
      </c>
      <c r="C3581" s="348" t="s">
        <v>27666</v>
      </c>
      <c r="D3581" s="348" t="s">
        <v>27668</v>
      </c>
      <c r="E3581" s="373">
        <v>16429.310000000001</v>
      </c>
    </row>
    <row r="3582" spans="1:5" x14ac:dyDescent="0.2">
      <c r="A3582" s="348">
        <v>5044</v>
      </c>
      <c r="B3582" s="348" t="s">
        <v>36445</v>
      </c>
      <c r="C3582" s="348" t="s">
        <v>27666</v>
      </c>
      <c r="D3582" s="348" t="s">
        <v>27668</v>
      </c>
      <c r="E3582" s="372">
        <v>884.06</v>
      </c>
    </row>
    <row r="3583" spans="1:5" x14ac:dyDescent="0.2">
      <c r="A3583" s="348">
        <v>5059</v>
      </c>
      <c r="B3583" s="348" t="s">
        <v>36446</v>
      </c>
      <c r="C3583" s="348" t="s">
        <v>27666</v>
      </c>
      <c r="D3583" s="348" t="s">
        <v>27668</v>
      </c>
      <c r="E3583" s="373">
        <v>1057.23</v>
      </c>
    </row>
    <row r="3584" spans="1:5" x14ac:dyDescent="0.2">
      <c r="A3584" s="348">
        <v>41201</v>
      </c>
      <c r="B3584" s="348" t="s">
        <v>36447</v>
      </c>
      <c r="C3584" s="348" t="s">
        <v>27666</v>
      </c>
      <c r="D3584" s="348" t="s">
        <v>27668</v>
      </c>
      <c r="E3584" s="373">
        <v>2145.56</v>
      </c>
    </row>
    <row r="3585" spans="1:5" x14ac:dyDescent="0.2">
      <c r="A3585" s="348">
        <v>41199</v>
      </c>
      <c r="B3585" s="348" t="s">
        <v>36448</v>
      </c>
      <c r="C3585" s="348" t="s">
        <v>27666</v>
      </c>
      <c r="D3585" s="348" t="s">
        <v>27668</v>
      </c>
      <c r="E3585" s="372">
        <v>689.45</v>
      </c>
    </row>
    <row r="3586" spans="1:5" x14ac:dyDescent="0.2">
      <c r="A3586" s="348">
        <v>5057</v>
      </c>
      <c r="B3586" s="348" t="s">
        <v>36449</v>
      </c>
      <c r="C3586" s="348" t="s">
        <v>27666</v>
      </c>
      <c r="D3586" s="348" t="s">
        <v>27668</v>
      </c>
      <c r="E3586" s="372">
        <v>933.39</v>
      </c>
    </row>
    <row r="3587" spans="1:5" x14ac:dyDescent="0.2">
      <c r="A3587" s="348">
        <v>41200</v>
      </c>
      <c r="B3587" s="348" t="s">
        <v>36450</v>
      </c>
      <c r="C3587" s="348" t="s">
        <v>27666</v>
      </c>
      <c r="D3587" s="348" t="s">
        <v>27668</v>
      </c>
      <c r="E3587" s="373">
        <v>1341.91</v>
      </c>
    </row>
    <row r="3588" spans="1:5" x14ac:dyDescent="0.2">
      <c r="A3588" s="348">
        <v>41205</v>
      </c>
      <c r="B3588" s="348" t="s">
        <v>36451</v>
      </c>
      <c r="C3588" s="348" t="s">
        <v>27666</v>
      </c>
      <c r="D3588" s="348" t="s">
        <v>27668</v>
      </c>
      <c r="E3588" s="373">
        <v>2486.54</v>
      </c>
    </row>
    <row r="3589" spans="1:5" x14ac:dyDescent="0.2">
      <c r="A3589" s="348">
        <v>41202</v>
      </c>
      <c r="B3589" s="348" t="s">
        <v>36452</v>
      </c>
      <c r="C3589" s="348" t="s">
        <v>27666</v>
      </c>
      <c r="D3589" s="348" t="s">
        <v>27668</v>
      </c>
      <c r="E3589" s="372">
        <v>725.59</v>
      </c>
    </row>
    <row r="3590" spans="1:5" x14ac:dyDescent="0.2">
      <c r="A3590" s="348">
        <v>41206</v>
      </c>
      <c r="B3590" s="348" t="s">
        <v>36453</v>
      </c>
      <c r="C3590" s="348" t="s">
        <v>27666</v>
      </c>
      <c r="D3590" s="348" t="s">
        <v>27668</v>
      </c>
      <c r="E3590" s="373">
        <v>3278.39</v>
      </c>
    </row>
    <row r="3591" spans="1:5" x14ac:dyDescent="0.2">
      <c r="A3591" s="348">
        <v>12372</v>
      </c>
      <c r="B3591" s="348" t="s">
        <v>36454</v>
      </c>
      <c r="C3591" s="348" t="s">
        <v>27666</v>
      </c>
      <c r="D3591" s="348" t="s">
        <v>27668</v>
      </c>
      <c r="E3591" s="372">
        <v>761.87</v>
      </c>
    </row>
    <row r="3592" spans="1:5" x14ac:dyDescent="0.2">
      <c r="A3592" s="348">
        <v>41207</v>
      </c>
      <c r="B3592" s="348" t="s">
        <v>36455</v>
      </c>
      <c r="C3592" s="348" t="s">
        <v>27666</v>
      </c>
      <c r="D3592" s="348" t="s">
        <v>27668</v>
      </c>
      <c r="E3592" s="373">
        <v>4413.37</v>
      </c>
    </row>
    <row r="3593" spans="1:5" x14ac:dyDescent="0.2">
      <c r="A3593" s="348">
        <v>41203</v>
      </c>
      <c r="B3593" s="348" t="s">
        <v>36456</v>
      </c>
      <c r="C3593" s="348" t="s">
        <v>27666</v>
      </c>
      <c r="D3593" s="348" t="s">
        <v>27668</v>
      </c>
      <c r="E3593" s="373">
        <v>1162.31</v>
      </c>
    </row>
    <row r="3594" spans="1:5" x14ac:dyDescent="0.2">
      <c r="A3594" s="348">
        <v>41204</v>
      </c>
      <c r="B3594" s="348" t="s">
        <v>36457</v>
      </c>
      <c r="C3594" s="348" t="s">
        <v>27666</v>
      </c>
      <c r="D3594" s="348" t="s">
        <v>27668</v>
      </c>
      <c r="E3594" s="373">
        <v>1643.22</v>
      </c>
    </row>
    <row r="3595" spans="1:5" x14ac:dyDescent="0.2">
      <c r="A3595" s="348">
        <v>41210</v>
      </c>
      <c r="B3595" s="348" t="s">
        <v>36458</v>
      </c>
      <c r="C3595" s="348" t="s">
        <v>27666</v>
      </c>
      <c r="D3595" s="348" t="s">
        <v>27668</v>
      </c>
      <c r="E3595" s="373">
        <v>2744.95</v>
      </c>
    </row>
    <row r="3596" spans="1:5" x14ac:dyDescent="0.2">
      <c r="A3596" s="348">
        <v>41208</v>
      </c>
      <c r="B3596" s="348" t="s">
        <v>36459</v>
      </c>
      <c r="C3596" s="348" t="s">
        <v>27666</v>
      </c>
      <c r="D3596" s="348" t="s">
        <v>27668</v>
      </c>
      <c r="E3596" s="372">
        <v>960.89</v>
      </c>
    </row>
    <row r="3597" spans="1:5" x14ac:dyDescent="0.2">
      <c r="A3597" s="348">
        <v>41211</v>
      </c>
      <c r="B3597" s="348" t="s">
        <v>36460</v>
      </c>
      <c r="C3597" s="348" t="s">
        <v>27666</v>
      </c>
      <c r="D3597" s="348" t="s">
        <v>27668</v>
      </c>
      <c r="E3597" s="373">
        <v>3867.6</v>
      </c>
    </row>
    <row r="3598" spans="1:5" x14ac:dyDescent="0.2">
      <c r="A3598" s="348">
        <v>13339</v>
      </c>
      <c r="B3598" s="348" t="s">
        <v>36461</v>
      </c>
      <c r="C3598" s="348" t="s">
        <v>27666</v>
      </c>
      <c r="D3598" s="348" t="s">
        <v>27668</v>
      </c>
      <c r="E3598" s="373">
        <v>1302.24</v>
      </c>
    </row>
    <row r="3599" spans="1:5" x14ac:dyDescent="0.2">
      <c r="A3599" s="348">
        <v>41213</v>
      </c>
      <c r="B3599" s="348" t="s">
        <v>36462</v>
      </c>
      <c r="C3599" s="348" t="s">
        <v>27666</v>
      </c>
      <c r="D3599" s="348" t="s">
        <v>27668</v>
      </c>
      <c r="E3599" s="373">
        <v>8016.58</v>
      </c>
    </row>
    <row r="3600" spans="1:5" x14ac:dyDescent="0.2">
      <c r="A3600" s="348">
        <v>41209</v>
      </c>
      <c r="B3600" s="348" t="s">
        <v>36463</v>
      </c>
      <c r="C3600" s="348" t="s">
        <v>27666</v>
      </c>
      <c r="D3600" s="348" t="s">
        <v>27668</v>
      </c>
      <c r="E3600" s="373">
        <v>1791.72</v>
      </c>
    </row>
    <row r="3601" spans="1:5" x14ac:dyDescent="0.2">
      <c r="A3601" s="348">
        <v>41216</v>
      </c>
      <c r="B3601" s="348" t="s">
        <v>36464</v>
      </c>
      <c r="C3601" s="348" t="s">
        <v>27666</v>
      </c>
      <c r="D3601" s="348" t="s">
        <v>27668</v>
      </c>
      <c r="E3601" s="373">
        <v>3356.13</v>
      </c>
    </row>
    <row r="3602" spans="1:5" x14ac:dyDescent="0.2">
      <c r="A3602" s="348">
        <v>41217</v>
      </c>
      <c r="B3602" s="348" t="s">
        <v>36465</v>
      </c>
      <c r="C3602" s="348" t="s">
        <v>27666</v>
      </c>
      <c r="D3602" s="348" t="s">
        <v>27668</v>
      </c>
      <c r="E3602" s="373">
        <v>5381.07</v>
      </c>
    </row>
    <row r="3603" spans="1:5" x14ac:dyDescent="0.2">
      <c r="A3603" s="348">
        <v>41218</v>
      </c>
      <c r="B3603" s="348" t="s">
        <v>36466</v>
      </c>
      <c r="C3603" s="348" t="s">
        <v>27666</v>
      </c>
      <c r="D3603" s="348" t="s">
        <v>27668</v>
      </c>
      <c r="E3603" s="373">
        <v>7216.18</v>
      </c>
    </row>
    <row r="3604" spans="1:5" x14ac:dyDescent="0.2">
      <c r="A3604" s="348">
        <v>41214</v>
      </c>
      <c r="B3604" s="348" t="s">
        <v>36467</v>
      </c>
      <c r="C3604" s="348" t="s">
        <v>27666</v>
      </c>
      <c r="D3604" s="348" t="s">
        <v>27668</v>
      </c>
      <c r="E3604" s="373">
        <v>1521.52</v>
      </c>
    </row>
    <row r="3605" spans="1:5" x14ac:dyDescent="0.2">
      <c r="A3605" s="348">
        <v>41215</v>
      </c>
      <c r="B3605" s="348" t="s">
        <v>36468</v>
      </c>
      <c r="C3605" s="348" t="s">
        <v>27666</v>
      </c>
      <c r="D3605" s="348" t="s">
        <v>27668</v>
      </c>
      <c r="E3605" s="373">
        <v>2290.85</v>
      </c>
    </row>
    <row r="3606" spans="1:5" x14ac:dyDescent="0.2">
      <c r="A3606" s="348">
        <v>41221</v>
      </c>
      <c r="B3606" s="348" t="s">
        <v>36469</v>
      </c>
      <c r="C3606" s="348" t="s">
        <v>27666</v>
      </c>
      <c r="D3606" s="348" t="s">
        <v>27668</v>
      </c>
      <c r="E3606" s="373">
        <v>6633.2</v>
      </c>
    </row>
    <row r="3607" spans="1:5" x14ac:dyDescent="0.2">
      <c r="A3607" s="348">
        <v>41222</v>
      </c>
      <c r="B3607" s="348" t="s">
        <v>36470</v>
      </c>
      <c r="C3607" s="348" t="s">
        <v>27666</v>
      </c>
      <c r="D3607" s="348" t="s">
        <v>27668</v>
      </c>
      <c r="E3607" s="373">
        <v>9492.19</v>
      </c>
    </row>
    <row r="3608" spans="1:5" x14ac:dyDescent="0.2">
      <c r="A3608" s="348">
        <v>41195</v>
      </c>
      <c r="B3608" s="348" t="s">
        <v>36471</v>
      </c>
      <c r="C3608" s="348" t="s">
        <v>27666</v>
      </c>
      <c r="D3608" s="348" t="s">
        <v>27668</v>
      </c>
      <c r="E3608" s="372">
        <v>487.87</v>
      </c>
    </row>
    <row r="3609" spans="1:5" x14ac:dyDescent="0.2">
      <c r="A3609" s="348">
        <v>41198</v>
      </c>
      <c r="B3609" s="348" t="s">
        <v>36472</v>
      </c>
      <c r="C3609" s="348" t="s">
        <v>27666</v>
      </c>
      <c r="D3609" s="348" t="s">
        <v>27668</v>
      </c>
      <c r="E3609" s="373">
        <v>1906.48</v>
      </c>
    </row>
    <row r="3610" spans="1:5" x14ac:dyDescent="0.2">
      <c r="A3610" s="348">
        <v>41196</v>
      </c>
      <c r="B3610" s="348" t="s">
        <v>36473</v>
      </c>
      <c r="C3610" s="348" t="s">
        <v>27666</v>
      </c>
      <c r="D3610" s="348" t="s">
        <v>27668</v>
      </c>
      <c r="E3610" s="372">
        <v>604.74</v>
      </c>
    </row>
    <row r="3611" spans="1:5" x14ac:dyDescent="0.2">
      <c r="A3611" s="348">
        <v>5033</v>
      </c>
      <c r="B3611" s="348" t="s">
        <v>36474</v>
      </c>
      <c r="C3611" s="348" t="s">
        <v>27666</v>
      </c>
      <c r="D3611" s="348" t="s">
        <v>27668</v>
      </c>
      <c r="E3611" s="372">
        <v>794</v>
      </c>
    </row>
    <row r="3612" spans="1:5" x14ac:dyDescent="0.2">
      <c r="A3612" s="348">
        <v>41197</v>
      </c>
      <c r="B3612" s="348" t="s">
        <v>36475</v>
      </c>
      <c r="C3612" s="348" t="s">
        <v>27666</v>
      </c>
      <c r="D3612" s="348" t="s">
        <v>27668</v>
      </c>
      <c r="E3612" s="373">
        <v>1179.3800000000001</v>
      </c>
    </row>
    <row r="3613" spans="1:5" x14ac:dyDescent="0.2">
      <c r="A3613" s="348">
        <v>12388</v>
      </c>
      <c r="B3613" s="348" t="s">
        <v>1043</v>
      </c>
      <c r="C3613" s="348" t="s">
        <v>27666</v>
      </c>
      <c r="D3613" s="348" t="s">
        <v>27668</v>
      </c>
      <c r="E3613" s="372">
        <v>285.63</v>
      </c>
    </row>
    <row r="3614" spans="1:5" x14ac:dyDescent="0.2">
      <c r="A3614" s="348">
        <v>2731</v>
      </c>
      <c r="B3614" s="348" t="s">
        <v>36476</v>
      </c>
      <c r="C3614" s="348" t="s">
        <v>27670</v>
      </c>
      <c r="D3614" s="348" t="s">
        <v>27668</v>
      </c>
      <c r="E3614" s="372">
        <v>100.25</v>
      </c>
    </row>
    <row r="3615" spans="1:5" x14ac:dyDescent="0.2">
      <c r="A3615" s="348">
        <v>41457</v>
      </c>
      <c r="B3615" s="348" t="s">
        <v>36477</v>
      </c>
      <c r="C3615" s="348" t="s">
        <v>27666</v>
      </c>
      <c r="D3615" s="348" t="s">
        <v>27667</v>
      </c>
      <c r="E3615" s="373">
        <v>1232.17</v>
      </c>
    </row>
    <row r="3616" spans="1:5" x14ac:dyDescent="0.2">
      <c r="A3616" s="348">
        <v>41458</v>
      </c>
      <c r="B3616" s="348" t="s">
        <v>36478</v>
      </c>
      <c r="C3616" s="348" t="s">
        <v>27666</v>
      </c>
      <c r="D3616" s="348" t="s">
        <v>27667</v>
      </c>
      <c r="E3616" s="373">
        <v>1720.17</v>
      </c>
    </row>
    <row r="3617" spans="1:5" x14ac:dyDescent="0.2">
      <c r="A3617" s="348">
        <v>41459</v>
      </c>
      <c r="B3617" s="348" t="s">
        <v>36479</v>
      </c>
      <c r="C3617" s="348" t="s">
        <v>27666</v>
      </c>
      <c r="D3617" s="348" t="s">
        <v>27667</v>
      </c>
      <c r="E3617" s="373">
        <v>2399.5100000000002</v>
      </c>
    </row>
    <row r="3618" spans="1:5" x14ac:dyDescent="0.2">
      <c r="A3618" s="348">
        <v>41461</v>
      </c>
      <c r="B3618" s="348" t="s">
        <v>36480</v>
      </c>
      <c r="C3618" s="348" t="s">
        <v>27666</v>
      </c>
      <c r="D3618" s="348" t="s">
        <v>27667</v>
      </c>
      <c r="E3618" s="373">
        <v>3271.6</v>
      </c>
    </row>
    <row r="3619" spans="1:5" x14ac:dyDescent="0.2">
      <c r="A3619" s="348">
        <v>44537</v>
      </c>
      <c r="B3619" s="348" t="s">
        <v>36481</v>
      </c>
      <c r="C3619" s="348" t="s">
        <v>27679</v>
      </c>
      <c r="D3619" s="348" t="s">
        <v>27667</v>
      </c>
      <c r="E3619" s="372">
        <v>327.27</v>
      </c>
    </row>
    <row r="3620" spans="1:5" x14ac:dyDescent="0.2">
      <c r="A3620" s="348">
        <v>11844</v>
      </c>
      <c r="B3620" s="348" t="s">
        <v>36482</v>
      </c>
      <c r="C3620" s="348" t="s">
        <v>27670</v>
      </c>
      <c r="D3620" s="348" t="s">
        <v>27667</v>
      </c>
      <c r="E3620" s="372">
        <v>52.81</v>
      </c>
    </row>
    <row r="3621" spans="1:5" x14ac:dyDescent="0.2">
      <c r="A3621" s="348">
        <v>4465</v>
      </c>
      <c r="B3621" s="348" t="s">
        <v>36483</v>
      </c>
      <c r="C3621" s="348" t="s">
        <v>27670</v>
      </c>
      <c r="D3621" s="348" t="s">
        <v>27667</v>
      </c>
      <c r="E3621" s="372">
        <v>43.88</v>
      </c>
    </row>
    <row r="3622" spans="1:5" x14ac:dyDescent="0.2">
      <c r="A3622" s="348">
        <v>35273</v>
      </c>
      <c r="B3622" s="348" t="s">
        <v>36484</v>
      </c>
      <c r="C3622" s="348" t="s">
        <v>27670</v>
      </c>
      <c r="D3622" s="348" t="s">
        <v>27667</v>
      </c>
      <c r="E3622" s="372">
        <v>52.63</v>
      </c>
    </row>
    <row r="3623" spans="1:5" x14ac:dyDescent="0.2">
      <c r="A3623" s="348">
        <v>4470</v>
      </c>
      <c r="B3623" s="348" t="s">
        <v>36485</v>
      </c>
      <c r="C3623" s="348" t="s">
        <v>27670</v>
      </c>
      <c r="D3623" s="348" t="s">
        <v>27667</v>
      </c>
      <c r="E3623" s="372">
        <v>121.46</v>
      </c>
    </row>
    <row r="3624" spans="1:5" x14ac:dyDescent="0.2">
      <c r="A3624" s="348">
        <v>20204</v>
      </c>
      <c r="B3624" s="348" t="s">
        <v>36486</v>
      </c>
      <c r="C3624" s="348" t="s">
        <v>27670</v>
      </c>
      <c r="D3624" s="348" t="s">
        <v>27667</v>
      </c>
      <c r="E3624" s="372">
        <v>80.97</v>
      </c>
    </row>
    <row r="3625" spans="1:5" x14ac:dyDescent="0.2">
      <c r="A3625" s="348">
        <v>20208</v>
      </c>
      <c r="B3625" s="348" t="s">
        <v>36487</v>
      </c>
      <c r="C3625" s="348" t="s">
        <v>27670</v>
      </c>
      <c r="D3625" s="348" t="s">
        <v>27667</v>
      </c>
      <c r="E3625" s="372">
        <v>109.32</v>
      </c>
    </row>
    <row r="3626" spans="1:5" x14ac:dyDescent="0.2">
      <c r="A3626" s="348">
        <v>4437</v>
      </c>
      <c r="B3626" s="348" t="s">
        <v>36488</v>
      </c>
      <c r="C3626" s="348" t="s">
        <v>27670</v>
      </c>
      <c r="D3626" s="348" t="s">
        <v>27667</v>
      </c>
      <c r="E3626" s="372">
        <v>91.1</v>
      </c>
    </row>
    <row r="3627" spans="1:5" x14ac:dyDescent="0.2">
      <c r="A3627" s="348">
        <v>14580</v>
      </c>
      <c r="B3627" s="348" t="s">
        <v>36489</v>
      </c>
      <c r="C3627" s="348" t="s">
        <v>27670</v>
      </c>
      <c r="D3627" s="348" t="s">
        <v>27667</v>
      </c>
      <c r="E3627" s="372">
        <v>91.1</v>
      </c>
    </row>
    <row r="3628" spans="1:5" x14ac:dyDescent="0.2">
      <c r="A3628" s="348">
        <v>40304</v>
      </c>
      <c r="B3628" s="348" t="s">
        <v>36490</v>
      </c>
      <c r="C3628" s="348" t="s">
        <v>27671</v>
      </c>
      <c r="D3628" s="348" t="s">
        <v>27667</v>
      </c>
      <c r="E3628" s="372">
        <v>25.65</v>
      </c>
    </row>
    <row r="3629" spans="1:5" x14ac:dyDescent="0.2">
      <c r="A3629" s="348">
        <v>5065</v>
      </c>
      <c r="B3629" s="348" t="s">
        <v>36491</v>
      </c>
      <c r="C3629" s="348" t="s">
        <v>27671</v>
      </c>
      <c r="D3629" s="348" t="s">
        <v>27667</v>
      </c>
      <c r="E3629" s="372">
        <v>39.53</v>
      </c>
    </row>
    <row r="3630" spans="1:5" x14ac:dyDescent="0.2">
      <c r="A3630" s="348">
        <v>5072</v>
      </c>
      <c r="B3630" s="348" t="s">
        <v>36492</v>
      </c>
      <c r="C3630" s="348" t="s">
        <v>27671</v>
      </c>
      <c r="D3630" s="348" t="s">
        <v>27667</v>
      </c>
      <c r="E3630" s="372">
        <v>36.57</v>
      </c>
    </row>
    <row r="3631" spans="1:5" x14ac:dyDescent="0.2">
      <c r="A3631" s="348">
        <v>5066</v>
      </c>
      <c r="B3631" s="348" t="s">
        <v>36493</v>
      </c>
      <c r="C3631" s="348" t="s">
        <v>27671</v>
      </c>
      <c r="D3631" s="348" t="s">
        <v>27667</v>
      </c>
      <c r="E3631" s="372">
        <v>27.38</v>
      </c>
    </row>
    <row r="3632" spans="1:5" x14ac:dyDescent="0.2">
      <c r="A3632" s="348">
        <v>5063</v>
      </c>
      <c r="B3632" s="348" t="s">
        <v>36494</v>
      </c>
      <c r="C3632" s="348" t="s">
        <v>27671</v>
      </c>
      <c r="D3632" s="348" t="s">
        <v>27667</v>
      </c>
      <c r="E3632" s="372">
        <v>24.8</v>
      </c>
    </row>
    <row r="3633" spans="1:5" x14ac:dyDescent="0.2">
      <c r="A3633" s="348">
        <v>20247</v>
      </c>
      <c r="B3633" s="348" t="s">
        <v>36495</v>
      </c>
      <c r="C3633" s="348" t="s">
        <v>27671</v>
      </c>
      <c r="D3633" s="348" t="s">
        <v>27667</v>
      </c>
      <c r="E3633" s="372">
        <v>23.01</v>
      </c>
    </row>
    <row r="3634" spans="1:5" x14ac:dyDescent="0.2">
      <c r="A3634" s="348">
        <v>5074</v>
      </c>
      <c r="B3634" s="348" t="s">
        <v>36496</v>
      </c>
      <c r="C3634" s="348" t="s">
        <v>27671</v>
      </c>
      <c r="D3634" s="348" t="s">
        <v>27667</v>
      </c>
      <c r="E3634" s="372">
        <v>23.28</v>
      </c>
    </row>
    <row r="3635" spans="1:5" x14ac:dyDescent="0.2">
      <c r="A3635" s="348">
        <v>5067</v>
      </c>
      <c r="B3635" s="348" t="s">
        <v>36497</v>
      </c>
      <c r="C3635" s="348" t="s">
        <v>27671</v>
      </c>
      <c r="D3635" s="348" t="s">
        <v>27667</v>
      </c>
      <c r="E3635" s="372">
        <v>22.15</v>
      </c>
    </row>
    <row r="3636" spans="1:5" x14ac:dyDescent="0.2">
      <c r="A3636" s="348">
        <v>5078</v>
      </c>
      <c r="B3636" s="348" t="s">
        <v>36498</v>
      </c>
      <c r="C3636" s="348" t="s">
        <v>27671</v>
      </c>
      <c r="D3636" s="348" t="s">
        <v>27667</v>
      </c>
      <c r="E3636" s="372">
        <v>21.9</v>
      </c>
    </row>
    <row r="3637" spans="1:5" x14ac:dyDescent="0.2">
      <c r="A3637" s="348">
        <v>5068</v>
      </c>
      <c r="B3637" s="348" t="s">
        <v>36499</v>
      </c>
      <c r="C3637" s="348" t="s">
        <v>27671</v>
      </c>
      <c r="D3637" s="348" t="s">
        <v>27667</v>
      </c>
      <c r="E3637" s="372">
        <v>20.78</v>
      </c>
    </row>
    <row r="3638" spans="1:5" x14ac:dyDescent="0.2">
      <c r="A3638" s="348">
        <v>5073</v>
      </c>
      <c r="B3638" s="348" t="s">
        <v>36500</v>
      </c>
      <c r="C3638" s="348" t="s">
        <v>27671</v>
      </c>
      <c r="D3638" s="348" t="s">
        <v>27667</v>
      </c>
      <c r="E3638" s="372">
        <v>21.18</v>
      </c>
    </row>
    <row r="3639" spans="1:5" x14ac:dyDescent="0.2">
      <c r="A3639" s="348">
        <v>5069</v>
      </c>
      <c r="B3639" s="348" t="s">
        <v>36501</v>
      </c>
      <c r="C3639" s="348" t="s">
        <v>27671</v>
      </c>
      <c r="D3639" s="348" t="s">
        <v>27667</v>
      </c>
      <c r="E3639" s="372">
        <v>21.18</v>
      </c>
    </row>
    <row r="3640" spans="1:5" x14ac:dyDescent="0.2">
      <c r="A3640" s="348">
        <v>5070</v>
      </c>
      <c r="B3640" s="348" t="s">
        <v>36502</v>
      </c>
      <c r="C3640" s="348" t="s">
        <v>27671</v>
      </c>
      <c r="D3640" s="348" t="s">
        <v>27667</v>
      </c>
      <c r="E3640" s="372">
        <v>21.41</v>
      </c>
    </row>
    <row r="3641" spans="1:5" x14ac:dyDescent="0.2">
      <c r="A3641" s="348">
        <v>5071</v>
      </c>
      <c r="B3641" s="348" t="s">
        <v>36503</v>
      </c>
      <c r="C3641" s="348" t="s">
        <v>27671</v>
      </c>
      <c r="D3641" s="348" t="s">
        <v>27667</v>
      </c>
      <c r="E3641" s="372">
        <v>20.78</v>
      </c>
    </row>
    <row r="3642" spans="1:5" x14ac:dyDescent="0.2">
      <c r="A3642" s="348">
        <v>5061</v>
      </c>
      <c r="B3642" s="348" t="s">
        <v>36504</v>
      </c>
      <c r="C3642" s="348" t="s">
        <v>27671</v>
      </c>
      <c r="D3642" s="348" t="s">
        <v>27669</v>
      </c>
      <c r="E3642" s="372">
        <v>20.43</v>
      </c>
    </row>
    <row r="3643" spans="1:5" x14ac:dyDescent="0.2">
      <c r="A3643" s="348">
        <v>5075</v>
      </c>
      <c r="B3643" s="348" t="s">
        <v>36505</v>
      </c>
      <c r="C3643" s="348" t="s">
        <v>27671</v>
      </c>
      <c r="D3643" s="348" t="s">
        <v>27667</v>
      </c>
      <c r="E3643" s="372">
        <v>20.78</v>
      </c>
    </row>
    <row r="3644" spans="1:5" x14ac:dyDescent="0.2">
      <c r="A3644" s="348">
        <v>39027</v>
      </c>
      <c r="B3644" s="348" t="s">
        <v>36506</v>
      </c>
      <c r="C3644" s="348" t="s">
        <v>27671</v>
      </c>
      <c r="D3644" s="348" t="s">
        <v>27667</v>
      </c>
      <c r="E3644" s="372">
        <v>20.76</v>
      </c>
    </row>
    <row r="3645" spans="1:5" x14ac:dyDescent="0.2">
      <c r="A3645" s="348">
        <v>5062</v>
      </c>
      <c r="B3645" s="348" t="s">
        <v>36507</v>
      </c>
      <c r="C3645" s="348" t="s">
        <v>27671</v>
      </c>
      <c r="D3645" s="348" t="s">
        <v>27667</v>
      </c>
      <c r="E3645" s="372">
        <v>21.06</v>
      </c>
    </row>
    <row r="3646" spans="1:5" x14ac:dyDescent="0.2">
      <c r="A3646" s="348">
        <v>40568</v>
      </c>
      <c r="B3646" s="348" t="s">
        <v>36508</v>
      </c>
      <c r="C3646" s="348" t="s">
        <v>27671</v>
      </c>
      <c r="D3646" s="348" t="s">
        <v>27667</v>
      </c>
      <c r="E3646" s="372">
        <v>20.94</v>
      </c>
    </row>
    <row r="3647" spans="1:5" x14ac:dyDescent="0.2">
      <c r="A3647" s="348">
        <v>39026</v>
      </c>
      <c r="B3647" s="348" t="s">
        <v>36509</v>
      </c>
      <c r="C3647" s="348" t="s">
        <v>27671</v>
      </c>
      <c r="D3647" s="348" t="s">
        <v>27667</v>
      </c>
      <c r="E3647" s="372">
        <v>23.37</v>
      </c>
    </row>
    <row r="3648" spans="1:5" x14ac:dyDescent="0.2">
      <c r="A3648" s="348">
        <v>42431</v>
      </c>
      <c r="B3648" s="348" t="s">
        <v>36510</v>
      </c>
      <c r="C3648" s="348" t="s">
        <v>27666</v>
      </c>
      <c r="D3648" s="348" t="s">
        <v>27668</v>
      </c>
      <c r="E3648" s="373">
        <v>3957.85</v>
      </c>
    </row>
    <row r="3649" spans="1:5" x14ac:dyDescent="0.2">
      <c r="A3649" s="348">
        <v>44074</v>
      </c>
      <c r="B3649" s="348" t="s">
        <v>36511</v>
      </c>
      <c r="C3649" s="348" t="s">
        <v>27672</v>
      </c>
      <c r="D3649" s="348" t="s">
        <v>27667</v>
      </c>
      <c r="E3649" s="372">
        <v>522.75</v>
      </c>
    </row>
    <row r="3650" spans="1:5" x14ac:dyDescent="0.2">
      <c r="A3650" s="348">
        <v>44072</v>
      </c>
      <c r="B3650" s="348" t="s">
        <v>36512</v>
      </c>
      <c r="C3650" s="348" t="s">
        <v>27672</v>
      </c>
      <c r="D3650" s="348" t="s">
        <v>27667</v>
      </c>
      <c r="E3650" s="372">
        <v>122.95</v>
      </c>
    </row>
    <row r="3651" spans="1:5" x14ac:dyDescent="0.2">
      <c r="A3651" s="348">
        <v>511</v>
      </c>
      <c r="B3651" s="348" t="s">
        <v>36513</v>
      </c>
      <c r="C3651" s="348" t="s">
        <v>27672</v>
      </c>
      <c r="D3651" s="348" t="s">
        <v>27669</v>
      </c>
      <c r="E3651" s="372">
        <v>20.63</v>
      </c>
    </row>
    <row r="3652" spans="1:5" x14ac:dyDescent="0.2">
      <c r="A3652" s="348">
        <v>37540</v>
      </c>
      <c r="B3652" s="348" t="s">
        <v>36514</v>
      </c>
      <c r="C3652" s="348" t="s">
        <v>27666</v>
      </c>
      <c r="D3652" s="348" t="s">
        <v>27667</v>
      </c>
      <c r="E3652" s="373">
        <v>78591.73</v>
      </c>
    </row>
    <row r="3653" spans="1:5" x14ac:dyDescent="0.2">
      <c r="A3653" s="348">
        <v>37548</v>
      </c>
      <c r="B3653" s="348" t="s">
        <v>36515</v>
      </c>
      <c r="C3653" s="348" t="s">
        <v>27666</v>
      </c>
      <c r="D3653" s="348" t="s">
        <v>27667</v>
      </c>
      <c r="E3653" s="373">
        <v>104172.95</v>
      </c>
    </row>
    <row r="3654" spans="1:5" x14ac:dyDescent="0.2">
      <c r="A3654" s="348">
        <v>39828</v>
      </c>
      <c r="B3654" s="348" t="s">
        <v>36516</v>
      </c>
      <c r="C3654" s="348" t="s">
        <v>27666</v>
      </c>
      <c r="D3654" s="348" t="s">
        <v>27667</v>
      </c>
      <c r="E3654" s="372">
        <v>624.92999999999995</v>
      </c>
    </row>
    <row r="3655" spans="1:5" x14ac:dyDescent="0.2">
      <c r="A3655" s="348">
        <v>12273</v>
      </c>
      <c r="B3655" s="348" t="s">
        <v>36517</v>
      </c>
      <c r="C3655" s="348" t="s">
        <v>27666</v>
      </c>
      <c r="D3655" s="348" t="s">
        <v>27668</v>
      </c>
      <c r="E3655" s="372">
        <v>113.69</v>
      </c>
    </row>
    <row r="3656" spans="1:5" x14ac:dyDescent="0.2">
      <c r="A3656" s="348">
        <v>38392</v>
      </c>
      <c r="B3656" s="348" t="s">
        <v>36518</v>
      </c>
      <c r="C3656" s="348" t="s">
        <v>27666</v>
      </c>
      <c r="D3656" s="348" t="s">
        <v>27667</v>
      </c>
      <c r="E3656" s="372">
        <v>61.48</v>
      </c>
    </row>
    <row r="3657" spans="1:5" x14ac:dyDescent="0.2">
      <c r="A3657" s="348">
        <v>11735</v>
      </c>
      <c r="B3657" s="348" t="s">
        <v>36519</v>
      </c>
      <c r="C3657" s="348" t="s">
        <v>27666</v>
      </c>
      <c r="D3657" s="348" t="s">
        <v>27667</v>
      </c>
      <c r="E3657" s="372">
        <v>9.77</v>
      </c>
    </row>
    <row r="3658" spans="1:5" x14ac:dyDescent="0.2">
      <c r="A3658" s="348">
        <v>11737</v>
      </c>
      <c r="B3658" s="348" t="s">
        <v>36520</v>
      </c>
      <c r="C3658" s="348" t="s">
        <v>27666</v>
      </c>
      <c r="D3658" s="348" t="s">
        <v>27667</v>
      </c>
      <c r="E3658" s="372">
        <v>13.85</v>
      </c>
    </row>
    <row r="3659" spans="1:5" x14ac:dyDescent="0.2">
      <c r="A3659" s="348">
        <v>11738</v>
      </c>
      <c r="B3659" s="348" t="s">
        <v>36521</v>
      </c>
      <c r="C3659" s="348" t="s">
        <v>27666</v>
      </c>
      <c r="D3659" s="348" t="s">
        <v>27667</v>
      </c>
      <c r="E3659" s="372">
        <v>17.46</v>
      </c>
    </row>
    <row r="3660" spans="1:5" x14ac:dyDescent="0.2">
      <c r="A3660" s="348">
        <v>36143</v>
      </c>
      <c r="B3660" s="348" t="s">
        <v>36522</v>
      </c>
      <c r="C3660" s="348" t="s">
        <v>27666</v>
      </c>
      <c r="D3660" s="348" t="s">
        <v>27667</v>
      </c>
      <c r="E3660" s="372">
        <v>31.13</v>
      </c>
    </row>
    <row r="3661" spans="1:5" x14ac:dyDescent="0.2">
      <c r="A3661" s="348">
        <v>36142</v>
      </c>
      <c r="B3661" s="348" t="s">
        <v>36523</v>
      </c>
      <c r="C3661" s="348" t="s">
        <v>27666</v>
      </c>
      <c r="D3661" s="348" t="s">
        <v>27667</v>
      </c>
      <c r="E3661" s="372">
        <v>2.27</v>
      </c>
    </row>
    <row r="3662" spans="1:5" x14ac:dyDescent="0.2">
      <c r="A3662" s="348">
        <v>36146</v>
      </c>
      <c r="B3662" s="348" t="s">
        <v>36524</v>
      </c>
      <c r="C3662" s="348" t="s">
        <v>27666</v>
      </c>
      <c r="D3662" s="348" t="s">
        <v>27667</v>
      </c>
      <c r="E3662" s="372">
        <v>258.23</v>
      </c>
    </row>
    <row r="3663" spans="1:5" x14ac:dyDescent="0.2">
      <c r="A3663" s="348">
        <v>39015</v>
      </c>
      <c r="B3663" s="348" t="s">
        <v>36525</v>
      </c>
      <c r="C3663" s="348" t="s">
        <v>27666</v>
      </c>
      <c r="D3663" s="348" t="s">
        <v>27668</v>
      </c>
      <c r="E3663" s="372">
        <v>0.97</v>
      </c>
    </row>
    <row r="3664" spans="1:5" x14ac:dyDescent="0.2">
      <c r="A3664" s="348">
        <v>38377</v>
      </c>
      <c r="B3664" s="348" t="s">
        <v>36526</v>
      </c>
      <c r="C3664" s="348" t="s">
        <v>27666</v>
      </c>
      <c r="D3664" s="348" t="s">
        <v>27667</v>
      </c>
      <c r="E3664" s="372">
        <v>48.52</v>
      </c>
    </row>
    <row r="3665" spans="1:5" x14ac:dyDescent="0.2">
      <c r="A3665" s="348">
        <v>38376</v>
      </c>
      <c r="B3665" s="348" t="s">
        <v>36527</v>
      </c>
      <c r="C3665" s="348" t="s">
        <v>27666</v>
      </c>
      <c r="D3665" s="348" t="s">
        <v>27667</v>
      </c>
      <c r="E3665" s="372">
        <v>55.33</v>
      </c>
    </row>
    <row r="3666" spans="1:5" x14ac:dyDescent="0.2">
      <c r="A3666" s="348">
        <v>38116</v>
      </c>
      <c r="B3666" s="348" t="s">
        <v>36528</v>
      </c>
      <c r="C3666" s="348" t="s">
        <v>27666</v>
      </c>
      <c r="D3666" s="348" t="s">
        <v>27667</v>
      </c>
      <c r="E3666" s="372">
        <v>6.65</v>
      </c>
    </row>
    <row r="3667" spans="1:5" x14ac:dyDescent="0.2">
      <c r="A3667" s="348">
        <v>38066</v>
      </c>
      <c r="B3667" s="348" t="s">
        <v>36529</v>
      </c>
      <c r="C3667" s="348" t="s">
        <v>27666</v>
      </c>
      <c r="D3667" s="348" t="s">
        <v>27667</v>
      </c>
      <c r="E3667" s="372">
        <v>10.98</v>
      </c>
    </row>
    <row r="3668" spans="1:5" x14ac:dyDescent="0.2">
      <c r="A3668" s="348">
        <v>38117</v>
      </c>
      <c r="B3668" s="348" t="s">
        <v>36530</v>
      </c>
      <c r="C3668" s="348" t="s">
        <v>27666</v>
      </c>
      <c r="D3668" s="348" t="s">
        <v>27667</v>
      </c>
      <c r="E3668" s="372">
        <v>11.33</v>
      </c>
    </row>
    <row r="3669" spans="1:5" x14ac:dyDescent="0.2">
      <c r="A3669" s="348">
        <v>38067</v>
      </c>
      <c r="B3669" s="348" t="s">
        <v>36531</v>
      </c>
      <c r="C3669" s="348" t="s">
        <v>27666</v>
      </c>
      <c r="D3669" s="348" t="s">
        <v>27667</v>
      </c>
      <c r="E3669" s="372">
        <v>15.46</v>
      </c>
    </row>
    <row r="3670" spans="1:5" x14ac:dyDescent="0.2">
      <c r="A3670" s="348">
        <v>11522</v>
      </c>
      <c r="B3670" s="348" t="s">
        <v>36532</v>
      </c>
      <c r="C3670" s="348" t="s">
        <v>27666</v>
      </c>
      <c r="D3670" s="348" t="s">
        <v>27667</v>
      </c>
      <c r="E3670" s="372">
        <v>12.64</v>
      </c>
    </row>
    <row r="3671" spans="1:5" x14ac:dyDescent="0.2">
      <c r="A3671" s="348">
        <v>43600</v>
      </c>
      <c r="B3671" s="348" t="s">
        <v>36533</v>
      </c>
      <c r="C3671" s="348" t="s">
        <v>27666</v>
      </c>
      <c r="D3671" s="348" t="s">
        <v>27667</v>
      </c>
      <c r="E3671" s="372">
        <v>50.66</v>
      </c>
    </row>
    <row r="3672" spans="1:5" x14ac:dyDescent="0.2">
      <c r="A3672" s="348">
        <v>5080</v>
      </c>
      <c r="B3672" s="348" t="s">
        <v>36534</v>
      </c>
      <c r="C3672" s="348" t="s">
        <v>27666</v>
      </c>
      <c r="D3672" s="348" t="s">
        <v>27667</v>
      </c>
      <c r="E3672" s="372">
        <v>19.760000000000002</v>
      </c>
    </row>
    <row r="3673" spans="1:5" x14ac:dyDescent="0.2">
      <c r="A3673" s="348">
        <v>38168</v>
      </c>
      <c r="B3673" s="348" t="s">
        <v>36535</v>
      </c>
      <c r="C3673" s="348" t="s">
        <v>27666</v>
      </c>
      <c r="D3673" s="348" t="s">
        <v>27667</v>
      </c>
      <c r="E3673" s="372">
        <v>137.94</v>
      </c>
    </row>
    <row r="3674" spans="1:5" x14ac:dyDescent="0.2">
      <c r="A3674" s="348">
        <v>43601</v>
      </c>
      <c r="B3674" s="348" t="s">
        <v>36536</v>
      </c>
      <c r="C3674" s="348" t="s">
        <v>27666</v>
      </c>
      <c r="D3674" s="348" t="s">
        <v>27667</v>
      </c>
      <c r="E3674" s="372">
        <v>68.97</v>
      </c>
    </row>
    <row r="3675" spans="1:5" x14ac:dyDescent="0.2">
      <c r="A3675" s="348">
        <v>13393</v>
      </c>
      <c r="B3675" s="348" t="s">
        <v>36537</v>
      </c>
      <c r="C3675" s="348" t="s">
        <v>27666</v>
      </c>
      <c r="D3675" s="348" t="s">
        <v>27667</v>
      </c>
      <c r="E3675" s="372">
        <v>397.73</v>
      </c>
    </row>
    <row r="3676" spans="1:5" x14ac:dyDescent="0.2">
      <c r="A3676" s="348">
        <v>13395</v>
      </c>
      <c r="B3676" s="348" t="s">
        <v>36538</v>
      </c>
      <c r="C3676" s="348" t="s">
        <v>27666</v>
      </c>
      <c r="D3676" s="348" t="s">
        <v>27667</v>
      </c>
      <c r="E3676" s="372">
        <v>557.37</v>
      </c>
    </row>
    <row r="3677" spans="1:5" x14ac:dyDescent="0.2">
      <c r="A3677" s="348">
        <v>12039</v>
      </c>
      <c r="B3677" s="348" t="s">
        <v>36539</v>
      </c>
      <c r="C3677" s="348" t="s">
        <v>27666</v>
      </c>
      <c r="D3677" s="348" t="s">
        <v>27667</v>
      </c>
      <c r="E3677" s="372">
        <v>585.74</v>
      </c>
    </row>
    <row r="3678" spans="1:5" x14ac:dyDescent="0.2">
      <c r="A3678" s="348">
        <v>13396</v>
      </c>
      <c r="B3678" s="348" t="s">
        <v>36540</v>
      </c>
      <c r="C3678" s="348" t="s">
        <v>27666</v>
      </c>
      <c r="D3678" s="348" t="s">
        <v>27667</v>
      </c>
      <c r="E3678" s="372">
        <v>822.64</v>
      </c>
    </row>
    <row r="3679" spans="1:5" x14ac:dyDescent="0.2">
      <c r="A3679" s="348">
        <v>12041</v>
      </c>
      <c r="B3679" s="348" t="s">
        <v>36541</v>
      </c>
      <c r="C3679" s="348" t="s">
        <v>27666</v>
      </c>
      <c r="D3679" s="348" t="s">
        <v>27667</v>
      </c>
      <c r="E3679" s="372">
        <v>671.73</v>
      </c>
    </row>
    <row r="3680" spans="1:5" x14ac:dyDescent="0.2">
      <c r="A3680" s="348">
        <v>12043</v>
      </c>
      <c r="B3680" s="348" t="s">
        <v>36542</v>
      </c>
      <c r="C3680" s="348" t="s">
        <v>27666</v>
      </c>
      <c r="D3680" s="348" t="s">
        <v>27667</v>
      </c>
      <c r="E3680" s="373">
        <v>1418.26</v>
      </c>
    </row>
    <row r="3681" spans="1:5" x14ac:dyDescent="0.2">
      <c r="A3681" s="348">
        <v>39762</v>
      </c>
      <c r="B3681" s="348" t="s">
        <v>36543</v>
      </c>
      <c r="C3681" s="348" t="s">
        <v>27666</v>
      </c>
      <c r="D3681" s="348" t="s">
        <v>27667</v>
      </c>
      <c r="E3681" s="372">
        <v>675.13</v>
      </c>
    </row>
    <row r="3682" spans="1:5" x14ac:dyDescent="0.2">
      <c r="A3682" s="348">
        <v>12042</v>
      </c>
      <c r="B3682" s="348" t="s">
        <v>36544</v>
      </c>
      <c r="C3682" s="348" t="s">
        <v>27666</v>
      </c>
      <c r="D3682" s="348" t="s">
        <v>27667</v>
      </c>
      <c r="E3682" s="372">
        <v>985.67</v>
      </c>
    </row>
    <row r="3683" spans="1:5" x14ac:dyDescent="0.2">
      <c r="A3683" s="348">
        <v>39763</v>
      </c>
      <c r="B3683" s="348" t="s">
        <v>36545</v>
      </c>
      <c r="C3683" s="348" t="s">
        <v>27666</v>
      </c>
      <c r="D3683" s="348" t="s">
        <v>27667</v>
      </c>
      <c r="E3683" s="373">
        <v>1153.5899999999999</v>
      </c>
    </row>
    <row r="3684" spans="1:5" x14ac:dyDescent="0.2">
      <c r="A3684" s="348">
        <v>39760</v>
      </c>
      <c r="B3684" s="348" t="s">
        <v>36546</v>
      </c>
      <c r="C3684" s="348" t="s">
        <v>27666</v>
      </c>
      <c r="D3684" s="348" t="s">
        <v>27667</v>
      </c>
      <c r="E3684" s="373">
        <v>1149.8</v>
      </c>
    </row>
    <row r="3685" spans="1:5" x14ac:dyDescent="0.2">
      <c r="A3685" s="348">
        <v>39756</v>
      </c>
      <c r="B3685" s="348" t="s">
        <v>36547</v>
      </c>
      <c r="C3685" s="348" t="s">
        <v>27666</v>
      </c>
      <c r="D3685" s="348" t="s">
        <v>27667</v>
      </c>
      <c r="E3685" s="372">
        <v>412.85</v>
      </c>
    </row>
    <row r="3686" spans="1:5" x14ac:dyDescent="0.2">
      <c r="A3686" s="348">
        <v>12038</v>
      </c>
      <c r="B3686" s="348" t="s">
        <v>36548</v>
      </c>
      <c r="C3686" s="348" t="s">
        <v>27666</v>
      </c>
      <c r="D3686" s="348" t="s">
        <v>27667</v>
      </c>
      <c r="E3686" s="372">
        <v>515.86</v>
      </c>
    </row>
    <row r="3687" spans="1:5" x14ac:dyDescent="0.2">
      <c r="A3687" s="348">
        <v>39757</v>
      </c>
      <c r="B3687" s="348" t="s">
        <v>36549</v>
      </c>
      <c r="C3687" s="348" t="s">
        <v>27666</v>
      </c>
      <c r="D3687" s="348" t="s">
        <v>27667</v>
      </c>
      <c r="E3687" s="372">
        <v>477.01</v>
      </c>
    </row>
    <row r="3688" spans="1:5" x14ac:dyDescent="0.2">
      <c r="A3688" s="348">
        <v>39758</v>
      </c>
      <c r="B3688" s="348" t="s">
        <v>36550</v>
      </c>
      <c r="C3688" s="348" t="s">
        <v>27666</v>
      </c>
      <c r="D3688" s="348" t="s">
        <v>27667</v>
      </c>
      <c r="E3688" s="372">
        <v>695.18</v>
      </c>
    </row>
    <row r="3689" spans="1:5" x14ac:dyDescent="0.2">
      <c r="A3689" s="348">
        <v>39759</v>
      </c>
      <c r="B3689" s="348" t="s">
        <v>36551</v>
      </c>
      <c r="C3689" s="348" t="s">
        <v>27666</v>
      </c>
      <c r="D3689" s="348" t="s">
        <v>27667</v>
      </c>
      <c r="E3689" s="372">
        <v>858.55</v>
      </c>
    </row>
    <row r="3690" spans="1:5" x14ac:dyDescent="0.2">
      <c r="A3690" s="348">
        <v>39761</v>
      </c>
      <c r="B3690" s="348" t="s">
        <v>36552</v>
      </c>
      <c r="C3690" s="348" t="s">
        <v>27666</v>
      </c>
      <c r="D3690" s="348" t="s">
        <v>27667</v>
      </c>
      <c r="E3690" s="373">
        <v>1032.01</v>
      </c>
    </row>
    <row r="3691" spans="1:5" x14ac:dyDescent="0.2">
      <c r="A3691" s="348">
        <v>39805</v>
      </c>
      <c r="B3691" s="348" t="s">
        <v>36553</v>
      </c>
      <c r="C3691" s="348" t="s">
        <v>27666</v>
      </c>
      <c r="D3691" s="348" t="s">
        <v>27667</v>
      </c>
      <c r="E3691" s="372">
        <v>121.45</v>
      </c>
    </row>
    <row r="3692" spans="1:5" x14ac:dyDescent="0.2">
      <c r="A3692" s="348">
        <v>39806</v>
      </c>
      <c r="B3692" s="348" t="s">
        <v>36554</v>
      </c>
      <c r="C3692" s="348" t="s">
        <v>27666</v>
      </c>
      <c r="D3692" s="348" t="s">
        <v>27667</v>
      </c>
      <c r="E3692" s="372">
        <v>225.01</v>
      </c>
    </row>
    <row r="3693" spans="1:5" x14ac:dyDescent="0.2">
      <c r="A3693" s="348">
        <v>39807</v>
      </c>
      <c r="B3693" s="348" t="s">
        <v>36555</v>
      </c>
      <c r="C3693" s="348" t="s">
        <v>27666</v>
      </c>
      <c r="D3693" s="348" t="s">
        <v>27667</v>
      </c>
      <c r="E3693" s="372">
        <v>487.65</v>
      </c>
    </row>
    <row r="3694" spans="1:5" x14ac:dyDescent="0.2">
      <c r="A3694" s="348">
        <v>43100</v>
      </c>
      <c r="B3694" s="348" t="s">
        <v>36556</v>
      </c>
      <c r="C3694" s="348" t="s">
        <v>27666</v>
      </c>
      <c r="D3694" s="348" t="s">
        <v>27667</v>
      </c>
      <c r="E3694" s="372">
        <v>381.24</v>
      </c>
    </row>
    <row r="3695" spans="1:5" x14ac:dyDescent="0.2">
      <c r="A3695" s="348">
        <v>39804</v>
      </c>
      <c r="B3695" s="348" t="s">
        <v>550</v>
      </c>
      <c r="C3695" s="348" t="s">
        <v>27666</v>
      </c>
      <c r="D3695" s="348" t="s">
        <v>27667</v>
      </c>
      <c r="E3695" s="372">
        <v>71.31</v>
      </c>
    </row>
    <row r="3696" spans="1:5" x14ac:dyDescent="0.2">
      <c r="A3696" s="348">
        <v>39796</v>
      </c>
      <c r="B3696" s="348" t="s">
        <v>36557</v>
      </c>
      <c r="C3696" s="348" t="s">
        <v>27666</v>
      </c>
      <c r="D3696" s="348" t="s">
        <v>27667</v>
      </c>
      <c r="E3696" s="372">
        <v>73.86</v>
      </c>
    </row>
    <row r="3697" spans="1:5" x14ac:dyDescent="0.2">
      <c r="A3697" s="348">
        <v>39797</v>
      </c>
      <c r="B3697" s="348" t="s">
        <v>36558</v>
      </c>
      <c r="C3697" s="348" t="s">
        <v>27666</v>
      </c>
      <c r="D3697" s="348" t="s">
        <v>27669</v>
      </c>
      <c r="E3697" s="372">
        <v>115.95</v>
      </c>
    </row>
    <row r="3698" spans="1:5" x14ac:dyDescent="0.2">
      <c r="A3698" s="348">
        <v>39798</v>
      </c>
      <c r="B3698" s="348" t="s">
        <v>36559</v>
      </c>
      <c r="C3698" s="348" t="s">
        <v>27666</v>
      </c>
      <c r="D3698" s="348" t="s">
        <v>27667</v>
      </c>
      <c r="E3698" s="372">
        <v>198.89</v>
      </c>
    </row>
    <row r="3699" spans="1:5" x14ac:dyDescent="0.2">
      <c r="A3699" s="348">
        <v>39794</v>
      </c>
      <c r="B3699" s="348" t="s">
        <v>36560</v>
      </c>
      <c r="C3699" s="348" t="s">
        <v>27666</v>
      </c>
      <c r="D3699" s="348" t="s">
        <v>27667</v>
      </c>
      <c r="E3699" s="372">
        <v>31.35</v>
      </c>
    </row>
    <row r="3700" spans="1:5" x14ac:dyDescent="0.2">
      <c r="A3700" s="348">
        <v>39795</v>
      </c>
      <c r="B3700" s="348" t="s">
        <v>36561</v>
      </c>
      <c r="C3700" s="348" t="s">
        <v>27666</v>
      </c>
      <c r="D3700" s="348" t="s">
        <v>27667</v>
      </c>
      <c r="E3700" s="372">
        <v>49.53</v>
      </c>
    </row>
    <row r="3701" spans="1:5" x14ac:dyDescent="0.2">
      <c r="A3701" s="348">
        <v>39799</v>
      </c>
      <c r="B3701" s="348" t="s">
        <v>36562</v>
      </c>
      <c r="C3701" s="348" t="s">
        <v>27666</v>
      </c>
      <c r="D3701" s="348" t="s">
        <v>27667</v>
      </c>
      <c r="E3701" s="372">
        <v>36.54</v>
      </c>
    </row>
    <row r="3702" spans="1:5" x14ac:dyDescent="0.2">
      <c r="A3702" s="348">
        <v>39801</v>
      </c>
      <c r="B3702" s="348" t="s">
        <v>36563</v>
      </c>
      <c r="C3702" s="348" t="s">
        <v>27666</v>
      </c>
      <c r="D3702" s="348" t="s">
        <v>27667</v>
      </c>
      <c r="E3702" s="372">
        <v>104.59</v>
      </c>
    </row>
    <row r="3703" spans="1:5" x14ac:dyDescent="0.2">
      <c r="A3703" s="348">
        <v>39802</v>
      </c>
      <c r="B3703" s="348" t="s">
        <v>36564</v>
      </c>
      <c r="C3703" s="348" t="s">
        <v>27666</v>
      </c>
      <c r="D3703" s="348" t="s">
        <v>27667</v>
      </c>
      <c r="E3703" s="372">
        <v>153.31</v>
      </c>
    </row>
    <row r="3704" spans="1:5" x14ac:dyDescent="0.2">
      <c r="A3704" s="348">
        <v>39803</v>
      </c>
      <c r="B3704" s="348" t="s">
        <v>36565</v>
      </c>
      <c r="C3704" s="348" t="s">
        <v>27666</v>
      </c>
      <c r="D3704" s="348" t="s">
        <v>27667</v>
      </c>
      <c r="E3704" s="372">
        <v>213.88</v>
      </c>
    </row>
    <row r="3705" spans="1:5" x14ac:dyDescent="0.2">
      <c r="A3705" s="348">
        <v>39800</v>
      </c>
      <c r="B3705" s="348" t="s">
        <v>36566</v>
      </c>
      <c r="C3705" s="348" t="s">
        <v>27666</v>
      </c>
      <c r="D3705" s="348" t="s">
        <v>27667</v>
      </c>
      <c r="E3705" s="372">
        <v>62.25</v>
      </c>
    </row>
    <row r="3706" spans="1:5" x14ac:dyDescent="0.2">
      <c r="A3706" s="348">
        <v>43837</v>
      </c>
      <c r="B3706" s="348" t="s">
        <v>36567</v>
      </c>
      <c r="C3706" s="348" t="s">
        <v>27666</v>
      </c>
      <c r="D3706" s="348" t="s">
        <v>27667</v>
      </c>
      <c r="E3706" s="373">
        <v>1631.54</v>
      </c>
    </row>
    <row r="3707" spans="1:5" x14ac:dyDescent="0.2">
      <c r="A3707" s="348">
        <v>43836</v>
      </c>
      <c r="B3707" s="348" t="s">
        <v>36568</v>
      </c>
      <c r="C3707" s="348" t="s">
        <v>27666</v>
      </c>
      <c r="D3707" s="348" t="s">
        <v>27667</v>
      </c>
      <c r="E3707" s="373">
        <v>3319.91</v>
      </c>
    </row>
    <row r="3708" spans="1:5" x14ac:dyDescent="0.2">
      <c r="A3708" s="348">
        <v>21059</v>
      </c>
      <c r="B3708" s="348" t="s">
        <v>36569</v>
      </c>
      <c r="C3708" s="348" t="s">
        <v>27666</v>
      </c>
      <c r="D3708" s="348" t="s">
        <v>27668</v>
      </c>
      <c r="E3708" s="372">
        <v>62.52</v>
      </c>
    </row>
    <row r="3709" spans="1:5" x14ac:dyDescent="0.2">
      <c r="A3709" s="348">
        <v>11234</v>
      </c>
      <c r="B3709" s="348" t="s">
        <v>36570</v>
      </c>
      <c r="C3709" s="348" t="s">
        <v>27666</v>
      </c>
      <c r="D3709" s="348" t="s">
        <v>27668</v>
      </c>
      <c r="E3709" s="372">
        <v>94.24</v>
      </c>
    </row>
    <row r="3710" spans="1:5" x14ac:dyDescent="0.2">
      <c r="A3710" s="348">
        <v>21060</v>
      </c>
      <c r="B3710" s="348" t="s">
        <v>36571</v>
      </c>
      <c r="C3710" s="348" t="s">
        <v>27666</v>
      </c>
      <c r="D3710" s="348" t="s">
        <v>27668</v>
      </c>
      <c r="E3710" s="372">
        <v>115.99</v>
      </c>
    </row>
    <row r="3711" spans="1:5" x14ac:dyDescent="0.2">
      <c r="A3711" s="348">
        <v>21061</v>
      </c>
      <c r="B3711" s="348" t="s">
        <v>36572</v>
      </c>
      <c r="C3711" s="348" t="s">
        <v>27666</v>
      </c>
      <c r="D3711" s="348" t="s">
        <v>27668</v>
      </c>
      <c r="E3711" s="372">
        <v>144.99</v>
      </c>
    </row>
    <row r="3712" spans="1:5" x14ac:dyDescent="0.2">
      <c r="A3712" s="348">
        <v>21062</v>
      </c>
      <c r="B3712" s="348" t="s">
        <v>36573</v>
      </c>
      <c r="C3712" s="348" t="s">
        <v>27666</v>
      </c>
      <c r="D3712" s="348" t="s">
        <v>27668</v>
      </c>
      <c r="E3712" s="372">
        <v>228.36</v>
      </c>
    </row>
    <row r="3713" spans="1:5" x14ac:dyDescent="0.2">
      <c r="A3713" s="348">
        <v>11708</v>
      </c>
      <c r="B3713" s="348" t="s">
        <v>36574</v>
      </c>
      <c r="C3713" s="348" t="s">
        <v>27666</v>
      </c>
      <c r="D3713" s="348" t="s">
        <v>27668</v>
      </c>
      <c r="E3713" s="372">
        <v>24.92</v>
      </c>
    </row>
    <row r="3714" spans="1:5" x14ac:dyDescent="0.2">
      <c r="A3714" s="348">
        <v>11709</v>
      </c>
      <c r="B3714" s="348" t="s">
        <v>36575</v>
      </c>
      <c r="C3714" s="348" t="s">
        <v>27666</v>
      </c>
      <c r="D3714" s="348" t="s">
        <v>27668</v>
      </c>
      <c r="E3714" s="372">
        <v>58.54</v>
      </c>
    </row>
    <row r="3715" spans="1:5" x14ac:dyDescent="0.2">
      <c r="A3715" s="348">
        <v>11710</v>
      </c>
      <c r="B3715" s="348" t="s">
        <v>36576</v>
      </c>
      <c r="C3715" s="348" t="s">
        <v>27666</v>
      </c>
      <c r="D3715" s="348" t="s">
        <v>27668</v>
      </c>
      <c r="E3715" s="372">
        <v>134.57</v>
      </c>
    </row>
    <row r="3716" spans="1:5" x14ac:dyDescent="0.2">
      <c r="A3716" s="348">
        <v>11707</v>
      </c>
      <c r="B3716" s="348" t="s">
        <v>36577</v>
      </c>
      <c r="C3716" s="348" t="s">
        <v>27666</v>
      </c>
      <c r="D3716" s="348" t="s">
        <v>27668</v>
      </c>
      <c r="E3716" s="372">
        <v>18.66</v>
      </c>
    </row>
    <row r="3717" spans="1:5" x14ac:dyDescent="0.2">
      <c r="A3717" s="348">
        <v>5102</v>
      </c>
      <c r="B3717" s="348" t="s">
        <v>36578</v>
      </c>
      <c r="C3717" s="348" t="s">
        <v>27666</v>
      </c>
      <c r="D3717" s="348" t="s">
        <v>27667</v>
      </c>
      <c r="E3717" s="372">
        <v>13.72</v>
      </c>
    </row>
    <row r="3718" spans="1:5" x14ac:dyDescent="0.2">
      <c r="A3718" s="348">
        <v>11739</v>
      </c>
      <c r="B3718" s="348" t="s">
        <v>36579</v>
      </c>
      <c r="C3718" s="348" t="s">
        <v>27666</v>
      </c>
      <c r="D3718" s="348" t="s">
        <v>27667</v>
      </c>
      <c r="E3718" s="372">
        <v>9.7799999999999994</v>
      </c>
    </row>
    <row r="3719" spans="1:5" x14ac:dyDescent="0.2">
      <c r="A3719" s="348">
        <v>11711</v>
      </c>
      <c r="B3719" s="348" t="s">
        <v>36580</v>
      </c>
      <c r="C3719" s="348" t="s">
        <v>27666</v>
      </c>
      <c r="D3719" s="348" t="s">
        <v>27667</v>
      </c>
      <c r="E3719" s="372">
        <v>11.43</v>
      </c>
    </row>
    <row r="3720" spans="1:5" x14ac:dyDescent="0.2">
      <c r="A3720" s="348">
        <v>11741</v>
      </c>
      <c r="B3720" s="348" t="s">
        <v>36581</v>
      </c>
      <c r="C3720" s="348" t="s">
        <v>27666</v>
      </c>
      <c r="D3720" s="348" t="s">
        <v>27667</v>
      </c>
      <c r="E3720" s="372">
        <v>12.45</v>
      </c>
    </row>
    <row r="3721" spans="1:5" x14ac:dyDescent="0.2">
      <c r="A3721" s="348">
        <v>11745</v>
      </c>
      <c r="B3721" s="348" t="s">
        <v>36582</v>
      </c>
      <c r="C3721" s="348" t="s">
        <v>27666</v>
      </c>
      <c r="D3721" s="348" t="s">
        <v>27667</v>
      </c>
      <c r="E3721" s="372">
        <v>16.41</v>
      </c>
    </row>
    <row r="3722" spans="1:5" x14ac:dyDescent="0.2">
      <c r="A3722" s="348">
        <v>11743</v>
      </c>
      <c r="B3722" s="348" t="s">
        <v>36583</v>
      </c>
      <c r="C3722" s="348" t="s">
        <v>27666</v>
      </c>
      <c r="D3722" s="348" t="s">
        <v>27667</v>
      </c>
      <c r="E3722" s="372">
        <v>10.45</v>
      </c>
    </row>
    <row r="3723" spans="1:5" x14ac:dyDescent="0.2">
      <c r="A3723" s="348">
        <v>40985</v>
      </c>
      <c r="B3723" s="348" t="s">
        <v>36584</v>
      </c>
      <c r="C3723" s="348" t="s">
        <v>27675</v>
      </c>
      <c r="D3723" s="348" t="s">
        <v>27667</v>
      </c>
      <c r="E3723" s="373">
        <v>2993.27</v>
      </c>
    </row>
    <row r="3724" spans="1:5" x14ac:dyDescent="0.2">
      <c r="A3724" s="348">
        <v>44502</v>
      </c>
      <c r="B3724" s="348" t="s">
        <v>36585</v>
      </c>
      <c r="C3724" s="348" t="s">
        <v>27674</v>
      </c>
      <c r="D3724" s="348" t="s">
        <v>27667</v>
      </c>
      <c r="E3724" s="372">
        <v>17.04</v>
      </c>
    </row>
    <row r="3725" spans="1:5" x14ac:dyDescent="0.2">
      <c r="A3725" s="348">
        <v>1088</v>
      </c>
      <c r="B3725" s="348" t="s">
        <v>36586</v>
      </c>
      <c r="C3725" s="348" t="s">
        <v>27666</v>
      </c>
      <c r="D3725" s="348" t="s">
        <v>27668</v>
      </c>
      <c r="E3725" s="372">
        <v>30.21</v>
      </c>
    </row>
    <row r="3726" spans="1:5" x14ac:dyDescent="0.2">
      <c r="A3726" s="348">
        <v>1087</v>
      </c>
      <c r="B3726" s="348" t="s">
        <v>36587</v>
      </c>
      <c r="C3726" s="348" t="s">
        <v>27666</v>
      </c>
      <c r="D3726" s="348" t="s">
        <v>27668</v>
      </c>
      <c r="E3726" s="372">
        <v>37.729999999999997</v>
      </c>
    </row>
    <row r="3727" spans="1:5" x14ac:dyDescent="0.2">
      <c r="A3727" s="348">
        <v>38777</v>
      </c>
      <c r="B3727" s="348" t="s">
        <v>36588</v>
      </c>
      <c r="C3727" s="348" t="s">
        <v>27666</v>
      </c>
      <c r="D3727" s="348" t="s">
        <v>27668</v>
      </c>
      <c r="E3727" s="372">
        <v>75.150000000000006</v>
      </c>
    </row>
    <row r="3728" spans="1:5" x14ac:dyDescent="0.2">
      <c r="A3728" s="348">
        <v>1086</v>
      </c>
      <c r="B3728" s="348" t="s">
        <v>36589</v>
      </c>
      <c r="C3728" s="348" t="s">
        <v>27666</v>
      </c>
      <c r="D3728" s="348" t="s">
        <v>27668</v>
      </c>
      <c r="E3728" s="372">
        <v>39.659999999999997</v>
      </c>
    </row>
    <row r="3729" spans="1:5" x14ac:dyDescent="0.2">
      <c r="A3729" s="348">
        <v>1079</v>
      </c>
      <c r="B3729" s="348" t="s">
        <v>36590</v>
      </c>
      <c r="C3729" s="348" t="s">
        <v>27666</v>
      </c>
      <c r="D3729" s="348" t="s">
        <v>27668</v>
      </c>
      <c r="E3729" s="372">
        <v>40.99</v>
      </c>
    </row>
    <row r="3730" spans="1:5" x14ac:dyDescent="0.2">
      <c r="A3730" s="348">
        <v>39374</v>
      </c>
      <c r="B3730" s="348" t="s">
        <v>36591</v>
      </c>
      <c r="C3730" s="348" t="s">
        <v>27666</v>
      </c>
      <c r="D3730" s="348" t="s">
        <v>27669</v>
      </c>
      <c r="E3730" s="372">
        <v>153.25</v>
      </c>
    </row>
    <row r="3731" spans="1:5" x14ac:dyDescent="0.2">
      <c r="A3731" s="348">
        <v>1082</v>
      </c>
      <c r="B3731" s="348" t="s">
        <v>36592</v>
      </c>
      <c r="C3731" s="348" t="s">
        <v>27666</v>
      </c>
      <c r="D3731" s="348" t="s">
        <v>27668</v>
      </c>
      <c r="E3731" s="372">
        <v>257.70999999999998</v>
      </c>
    </row>
    <row r="3732" spans="1:5" x14ac:dyDescent="0.2">
      <c r="A3732" s="348">
        <v>12316</v>
      </c>
      <c r="B3732" s="348" t="s">
        <v>36593</v>
      </c>
      <c r="C3732" s="348" t="s">
        <v>27666</v>
      </c>
      <c r="D3732" s="348" t="s">
        <v>27668</v>
      </c>
      <c r="E3732" s="372">
        <v>118.12</v>
      </c>
    </row>
    <row r="3733" spans="1:5" x14ac:dyDescent="0.2">
      <c r="A3733" s="348">
        <v>12317</v>
      </c>
      <c r="B3733" s="348" t="s">
        <v>36594</v>
      </c>
      <c r="C3733" s="348" t="s">
        <v>27666</v>
      </c>
      <c r="D3733" s="348" t="s">
        <v>27668</v>
      </c>
      <c r="E3733" s="372">
        <v>140.86000000000001</v>
      </c>
    </row>
    <row r="3734" spans="1:5" x14ac:dyDescent="0.2">
      <c r="A3734" s="348">
        <v>12318</v>
      </c>
      <c r="B3734" s="348" t="s">
        <v>36595</v>
      </c>
      <c r="C3734" s="348" t="s">
        <v>27666</v>
      </c>
      <c r="D3734" s="348" t="s">
        <v>27668</v>
      </c>
      <c r="E3734" s="372">
        <v>162.27000000000001</v>
      </c>
    </row>
    <row r="3735" spans="1:5" x14ac:dyDescent="0.2">
      <c r="A3735" s="348">
        <v>5104</v>
      </c>
      <c r="B3735" s="348" t="s">
        <v>36596</v>
      </c>
      <c r="C3735" s="348" t="s">
        <v>27671</v>
      </c>
      <c r="D3735" s="348" t="s">
        <v>27668</v>
      </c>
      <c r="E3735" s="372">
        <v>63.52</v>
      </c>
    </row>
    <row r="3736" spans="1:5" x14ac:dyDescent="0.2">
      <c r="A3736" s="348">
        <v>44530</v>
      </c>
      <c r="B3736" s="348" t="s">
        <v>36597</v>
      </c>
      <c r="C3736" s="348" t="s">
        <v>27666</v>
      </c>
      <c r="D3736" s="348" t="s">
        <v>27667</v>
      </c>
      <c r="E3736" s="372">
        <v>37.81</v>
      </c>
    </row>
    <row r="3737" spans="1:5" x14ac:dyDescent="0.2">
      <c r="A3737" s="348">
        <v>2710</v>
      </c>
      <c r="B3737" s="348" t="s">
        <v>36598</v>
      </c>
      <c r="C3737" s="348" t="s">
        <v>27666</v>
      </c>
      <c r="D3737" s="348" t="s">
        <v>27667</v>
      </c>
      <c r="E3737" s="372">
        <v>30.2</v>
      </c>
    </row>
    <row r="3738" spans="1:5" x14ac:dyDescent="0.2">
      <c r="A3738" s="348">
        <v>14575</v>
      </c>
      <c r="B3738" s="348" t="s">
        <v>36599</v>
      </c>
      <c r="C3738" s="348" t="s">
        <v>27666</v>
      </c>
      <c r="D3738" s="348" t="s">
        <v>27668</v>
      </c>
      <c r="E3738" s="373">
        <v>5682927.1100000003</v>
      </c>
    </row>
    <row r="3739" spans="1:5" x14ac:dyDescent="0.2">
      <c r="A3739" s="348">
        <v>20043</v>
      </c>
      <c r="B3739" s="348" t="s">
        <v>36600</v>
      </c>
      <c r="C3739" s="348" t="s">
        <v>27666</v>
      </c>
      <c r="D3739" s="348" t="s">
        <v>27667</v>
      </c>
      <c r="E3739" s="372">
        <v>13.39</v>
      </c>
    </row>
    <row r="3740" spans="1:5" x14ac:dyDescent="0.2">
      <c r="A3740" s="348">
        <v>20044</v>
      </c>
      <c r="B3740" s="348" t="s">
        <v>36601</v>
      </c>
      <c r="C3740" s="348" t="s">
        <v>27666</v>
      </c>
      <c r="D3740" s="348" t="s">
        <v>27667</v>
      </c>
      <c r="E3740" s="372">
        <v>15.52</v>
      </c>
    </row>
    <row r="3741" spans="1:5" x14ac:dyDescent="0.2">
      <c r="A3741" s="348">
        <v>20042</v>
      </c>
      <c r="B3741" s="348" t="s">
        <v>36602</v>
      </c>
      <c r="C3741" s="348" t="s">
        <v>27666</v>
      </c>
      <c r="D3741" s="348" t="s">
        <v>27667</v>
      </c>
      <c r="E3741" s="372">
        <v>11.61</v>
      </c>
    </row>
    <row r="3742" spans="1:5" x14ac:dyDescent="0.2">
      <c r="A3742" s="348">
        <v>20046</v>
      </c>
      <c r="B3742" s="348" t="s">
        <v>36603</v>
      </c>
      <c r="C3742" s="348" t="s">
        <v>27666</v>
      </c>
      <c r="D3742" s="348" t="s">
        <v>27667</v>
      </c>
      <c r="E3742" s="372">
        <v>27.48</v>
      </c>
    </row>
    <row r="3743" spans="1:5" x14ac:dyDescent="0.2">
      <c r="A3743" s="348">
        <v>20047</v>
      </c>
      <c r="B3743" s="348" t="s">
        <v>36604</v>
      </c>
      <c r="C3743" s="348" t="s">
        <v>27666</v>
      </c>
      <c r="D3743" s="348" t="s">
        <v>27667</v>
      </c>
      <c r="E3743" s="372">
        <v>82.41</v>
      </c>
    </row>
    <row r="3744" spans="1:5" x14ac:dyDescent="0.2">
      <c r="A3744" s="348">
        <v>20045</v>
      </c>
      <c r="B3744" s="348" t="s">
        <v>36605</v>
      </c>
      <c r="C3744" s="348" t="s">
        <v>27666</v>
      </c>
      <c r="D3744" s="348" t="s">
        <v>27667</v>
      </c>
      <c r="E3744" s="372">
        <v>13.9</v>
      </c>
    </row>
    <row r="3745" spans="1:5" x14ac:dyDescent="0.2">
      <c r="A3745" s="348">
        <v>20972</v>
      </c>
      <c r="B3745" s="348" t="s">
        <v>36606</v>
      </c>
      <c r="C3745" s="348" t="s">
        <v>27666</v>
      </c>
      <c r="D3745" s="348" t="s">
        <v>27667</v>
      </c>
      <c r="E3745" s="372">
        <v>135.71</v>
      </c>
    </row>
    <row r="3746" spans="1:5" x14ac:dyDescent="0.2">
      <c r="A3746" s="348">
        <v>11321</v>
      </c>
      <c r="B3746" s="348" t="s">
        <v>36607</v>
      </c>
      <c r="C3746" s="348" t="s">
        <v>27666</v>
      </c>
      <c r="D3746" s="348" t="s">
        <v>27668</v>
      </c>
      <c r="E3746" s="372">
        <v>24.08</v>
      </c>
    </row>
    <row r="3747" spans="1:5" x14ac:dyDescent="0.2">
      <c r="A3747" s="348">
        <v>11323</v>
      </c>
      <c r="B3747" s="348" t="s">
        <v>36608</v>
      </c>
      <c r="C3747" s="348" t="s">
        <v>27666</v>
      </c>
      <c r="D3747" s="348" t="s">
        <v>27668</v>
      </c>
      <c r="E3747" s="372">
        <v>27.69</v>
      </c>
    </row>
    <row r="3748" spans="1:5" x14ac:dyDescent="0.2">
      <c r="A3748" s="348">
        <v>20327</v>
      </c>
      <c r="B3748" s="348" t="s">
        <v>36609</v>
      </c>
      <c r="C3748" s="348" t="s">
        <v>27666</v>
      </c>
      <c r="D3748" s="348" t="s">
        <v>27668</v>
      </c>
      <c r="E3748" s="372">
        <v>15.72</v>
      </c>
    </row>
    <row r="3749" spans="1:5" x14ac:dyDescent="0.2">
      <c r="A3749" s="348">
        <v>13390</v>
      </c>
      <c r="B3749" s="348" t="s">
        <v>36610</v>
      </c>
      <c r="C3749" s="348" t="s">
        <v>27666</v>
      </c>
      <c r="D3749" s="348" t="s">
        <v>27668</v>
      </c>
      <c r="E3749" s="372">
        <v>149.07</v>
      </c>
    </row>
    <row r="3750" spans="1:5" x14ac:dyDescent="0.2">
      <c r="A3750" s="348">
        <v>6034</v>
      </c>
      <c r="B3750" s="348" t="s">
        <v>36611</v>
      </c>
      <c r="C3750" s="348" t="s">
        <v>27666</v>
      </c>
      <c r="D3750" s="348" t="s">
        <v>27667</v>
      </c>
      <c r="E3750" s="372">
        <v>17.809999999999999</v>
      </c>
    </row>
    <row r="3751" spans="1:5" x14ac:dyDescent="0.2">
      <c r="A3751" s="348">
        <v>6036</v>
      </c>
      <c r="B3751" s="348" t="s">
        <v>36612</v>
      </c>
      <c r="C3751" s="348" t="s">
        <v>27666</v>
      </c>
      <c r="D3751" s="348" t="s">
        <v>27667</v>
      </c>
      <c r="E3751" s="372">
        <v>24.25</v>
      </c>
    </row>
    <row r="3752" spans="1:5" x14ac:dyDescent="0.2">
      <c r="A3752" s="348">
        <v>6031</v>
      </c>
      <c r="B3752" s="348" t="s">
        <v>36613</v>
      </c>
      <c r="C3752" s="348" t="s">
        <v>27666</v>
      </c>
      <c r="D3752" s="348" t="s">
        <v>27669</v>
      </c>
      <c r="E3752" s="372">
        <v>28.5</v>
      </c>
    </row>
    <row r="3753" spans="1:5" x14ac:dyDescent="0.2">
      <c r="A3753" s="348">
        <v>6029</v>
      </c>
      <c r="B3753" s="348" t="s">
        <v>36614</v>
      </c>
      <c r="C3753" s="348" t="s">
        <v>27666</v>
      </c>
      <c r="D3753" s="348" t="s">
        <v>27667</v>
      </c>
      <c r="E3753" s="372">
        <v>28.8</v>
      </c>
    </row>
    <row r="3754" spans="1:5" x14ac:dyDescent="0.2">
      <c r="A3754" s="348">
        <v>6033</v>
      </c>
      <c r="B3754" s="348" t="s">
        <v>36615</v>
      </c>
      <c r="C3754" s="348" t="s">
        <v>27666</v>
      </c>
      <c r="D3754" s="348" t="s">
        <v>27667</v>
      </c>
      <c r="E3754" s="372">
        <v>37.96</v>
      </c>
    </row>
    <row r="3755" spans="1:5" x14ac:dyDescent="0.2">
      <c r="A3755" s="348">
        <v>11672</v>
      </c>
      <c r="B3755" s="348" t="s">
        <v>36616</v>
      </c>
      <c r="C3755" s="348" t="s">
        <v>27666</v>
      </c>
      <c r="D3755" s="348" t="s">
        <v>27667</v>
      </c>
      <c r="E3755" s="372">
        <v>82.58</v>
      </c>
    </row>
    <row r="3756" spans="1:5" x14ac:dyDescent="0.2">
      <c r="A3756" s="348">
        <v>11669</v>
      </c>
      <c r="B3756" s="348" t="s">
        <v>36617</v>
      </c>
      <c r="C3756" s="348" t="s">
        <v>27666</v>
      </c>
      <c r="D3756" s="348" t="s">
        <v>27667</v>
      </c>
      <c r="E3756" s="372">
        <v>78.64</v>
      </c>
    </row>
    <row r="3757" spans="1:5" x14ac:dyDescent="0.2">
      <c r="A3757" s="348">
        <v>11670</v>
      </c>
      <c r="B3757" s="348" t="s">
        <v>36618</v>
      </c>
      <c r="C3757" s="348" t="s">
        <v>27666</v>
      </c>
      <c r="D3757" s="348" t="s">
        <v>27667</v>
      </c>
      <c r="E3757" s="372">
        <v>30.12</v>
      </c>
    </row>
    <row r="3758" spans="1:5" x14ac:dyDescent="0.2">
      <c r="A3758" s="348">
        <v>20055</v>
      </c>
      <c r="B3758" s="348" t="s">
        <v>36619</v>
      </c>
      <c r="C3758" s="348" t="s">
        <v>27666</v>
      </c>
      <c r="D3758" s="348" t="s">
        <v>27667</v>
      </c>
      <c r="E3758" s="372">
        <v>58.9</v>
      </c>
    </row>
    <row r="3759" spans="1:5" x14ac:dyDescent="0.2">
      <c r="A3759" s="348">
        <v>11671</v>
      </c>
      <c r="B3759" s="348" t="s">
        <v>36620</v>
      </c>
      <c r="C3759" s="348" t="s">
        <v>27666</v>
      </c>
      <c r="D3759" s="348" t="s">
        <v>27667</v>
      </c>
      <c r="E3759" s="372">
        <v>126.38</v>
      </c>
    </row>
    <row r="3760" spans="1:5" x14ac:dyDescent="0.2">
      <c r="A3760" s="348">
        <v>6032</v>
      </c>
      <c r="B3760" s="348" t="s">
        <v>36621</v>
      </c>
      <c r="C3760" s="348" t="s">
        <v>27666</v>
      </c>
      <c r="D3760" s="348" t="s">
        <v>27667</v>
      </c>
      <c r="E3760" s="372">
        <v>36.1</v>
      </c>
    </row>
    <row r="3761" spans="1:5" x14ac:dyDescent="0.2">
      <c r="A3761" s="348">
        <v>11673</v>
      </c>
      <c r="B3761" s="348" t="s">
        <v>36622</v>
      </c>
      <c r="C3761" s="348" t="s">
        <v>27666</v>
      </c>
      <c r="D3761" s="348" t="s">
        <v>27667</v>
      </c>
      <c r="E3761" s="372">
        <v>28.43</v>
      </c>
    </row>
    <row r="3762" spans="1:5" x14ac:dyDescent="0.2">
      <c r="A3762" s="348">
        <v>11674</v>
      </c>
      <c r="B3762" s="348" t="s">
        <v>36623</v>
      </c>
      <c r="C3762" s="348" t="s">
        <v>27666</v>
      </c>
      <c r="D3762" s="348" t="s">
        <v>27667</v>
      </c>
      <c r="E3762" s="372">
        <v>36.6</v>
      </c>
    </row>
    <row r="3763" spans="1:5" x14ac:dyDescent="0.2">
      <c r="A3763" s="348">
        <v>11675</v>
      </c>
      <c r="B3763" s="348" t="s">
        <v>36624</v>
      </c>
      <c r="C3763" s="348" t="s">
        <v>27666</v>
      </c>
      <c r="D3763" s="348" t="s">
        <v>27667</v>
      </c>
      <c r="E3763" s="372">
        <v>58.11</v>
      </c>
    </row>
    <row r="3764" spans="1:5" x14ac:dyDescent="0.2">
      <c r="A3764" s="348">
        <v>11676</v>
      </c>
      <c r="B3764" s="348" t="s">
        <v>36625</v>
      </c>
      <c r="C3764" s="348" t="s">
        <v>27666</v>
      </c>
      <c r="D3764" s="348" t="s">
        <v>27667</v>
      </c>
      <c r="E3764" s="372">
        <v>77.73</v>
      </c>
    </row>
    <row r="3765" spans="1:5" x14ac:dyDescent="0.2">
      <c r="A3765" s="348">
        <v>11677</v>
      </c>
      <c r="B3765" s="348" t="s">
        <v>36626</v>
      </c>
      <c r="C3765" s="348" t="s">
        <v>27666</v>
      </c>
      <c r="D3765" s="348" t="s">
        <v>27667</v>
      </c>
      <c r="E3765" s="372">
        <v>80.27</v>
      </c>
    </row>
    <row r="3766" spans="1:5" x14ac:dyDescent="0.2">
      <c r="A3766" s="348">
        <v>11678</v>
      </c>
      <c r="B3766" s="348" t="s">
        <v>36627</v>
      </c>
      <c r="C3766" s="348" t="s">
        <v>27666</v>
      </c>
      <c r="D3766" s="348" t="s">
        <v>27667</v>
      </c>
      <c r="E3766" s="372">
        <v>147.01</v>
      </c>
    </row>
    <row r="3767" spans="1:5" x14ac:dyDescent="0.2">
      <c r="A3767" s="348">
        <v>6038</v>
      </c>
      <c r="B3767" s="348" t="s">
        <v>36628</v>
      </c>
      <c r="C3767" s="348" t="s">
        <v>27666</v>
      </c>
      <c r="D3767" s="348" t="s">
        <v>27667</v>
      </c>
      <c r="E3767" s="372">
        <v>9.33</v>
      </c>
    </row>
    <row r="3768" spans="1:5" x14ac:dyDescent="0.2">
      <c r="A3768" s="348">
        <v>11718</v>
      </c>
      <c r="B3768" s="348" t="s">
        <v>36629</v>
      </c>
      <c r="C3768" s="348" t="s">
        <v>27666</v>
      </c>
      <c r="D3768" s="348" t="s">
        <v>27667</v>
      </c>
      <c r="E3768" s="372">
        <v>26.59</v>
      </c>
    </row>
    <row r="3769" spans="1:5" x14ac:dyDescent="0.2">
      <c r="A3769" s="348">
        <v>6037</v>
      </c>
      <c r="B3769" s="348" t="s">
        <v>36630</v>
      </c>
      <c r="C3769" s="348" t="s">
        <v>27666</v>
      </c>
      <c r="D3769" s="348" t="s">
        <v>27667</v>
      </c>
      <c r="E3769" s="372">
        <v>19.399999999999999</v>
      </c>
    </row>
    <row r="3770" spans="1:5" x14ac:dyDescent="0.2">
      <c r="A3770" s="348">
        <v>11719</v>
      </c>
      <c r="B3770" s="348" t="s">
        <v>36631</v>
      </c>
      <c r="C3770" s="348" t="s">
        <v>27666</v>
      </c>
      <c r="D3770" s="348" t="s">
        <v>27667</v>
      </c>
      <c r="E3770" s="372">
        <v>21.57</v>
      </c>
    </row>
    <row r="3771" spans="1:5" x14ac:dyDescent="0.2">
      <c r="A3771" s="348">
        <v>6019</v>
      </c>
      <c r="B3771" s="348" t="s">
        <v>36632</v>
      </c>
      <c r="C3771" s="348" t="s">
        <v>27666</v>
      </c>
      <c r="D3771" s="348" t="s">
        <v>27667</v>
      </c>
      <c r="E3771" s="372">
        <v>62.36</v>
      </c>
    </row>
    <row r="3772" spans="1:5" x14ac:dyDescent="0.2">
      <c r="A3772" s="348">
        <v>6010</v>
      </c>
      <c r="B3772" s="348" t="s">
        <v>36633</v>
      </c>
      <c r="C3772" s="348" t="s">
        <v>27666</v>
      </c>
      <c r="D3772" s="348" t="s">
        <v>27667</v>
      </c>
      <c r="E3772" s="372">
        <v>107.31</v>
      </c>
    </row>
    <row r="3773" spans="1:5" x14ac:dyDescent="0.2">
      <c r="A3773" s="348">
        <v>6017</v>
      </c>
      <c r="B3773" s="348" t="s">
        <v>36634</v>
      </c>
      <c r="C3773" s="348" t="s">
        <v>27666</v>
      </c>
      <c r="D3773" s="348" t="s">
        <v>27667</v>
      </c>
      <c r="E3773" s="372">
        <v>84.99</v>
      </c>
    </row>
    <row r="3774" spans="1:5" x14ac:dyDescent="0.2">
      <c r="A3774" s="348">
        <v>6020</v>
      </c>
      <c r="B3774" s="348" t="s">
        <v>36635</v>
      </c>
      <c r="C3774" s="348" t="s">
        <v>27666</v>
      </c>
      <c r="D3774" s="348" t="s">
        <v>27667</v>
      </c>
      <c r="E3774" s="372">
        <v>37.46</v>
      </c>
    </row>
    <row r="3775" spans="1:5" x14ac:dyDescent="0.2">
      <c r="A3775" s="348">
        <v>6028</v>
      </c>
      <c r="B3775" s="348" t="s">
        <v>36636</v>
      </c>
      <c r="C3775" s="348" t="s">
        <v>27666</v>
      </c>
      <c r="D3775" s="348" t="s">
        <v>27667</v>
      </c>
      <c r="E3775" s="372">
        <v>149.46</v>
      </c>
    </row>
    <row r="3776" spans="1:5" x14ac:dyDescent="0.2">
      <c r="A3776" s="348">
        <v>6011</v>
      </c>
      <c r="B3776" s="348" t="s">
        <v>36637</v>
      </c>
      <c r="C3776" s="348" t="s">
        <v>27666</v>
      </c>
      <c r="D3776" s="348" t="s">
        <v>27667</v>
      </c>
      <c r="E3776" s="372">
        <v>309.98</v>
      </c>
    </row>
    <row r="3777" spans="1:5" x14ac:dyDescent="0.2">
      <c r="A3777" s="348">
        <v>6012</v>
      </c>
      <c r="B3777" s="348" t="s">
        <v>36638</v>
      </c>
      <c r="C3777" s="348" t="s">
        <v>27666</v>
      </c>
      <c r="D3777" s="348" t="s">
        <v>27667</v>
      </c>
      <c r="E3777" s="372">
        <v>375.28</v>
      </c>
    </row>
    <row r="3778" spans="1:5" x14ac:dyDescent="0.2">
      <c r="A3778" s="348">
        <v>6016</v>
      </c>
      <c r="B3778" s="348" t="s">
        <v>36639</v>
      </c>
      <c r="C3778" s="348" t="s">
        <v>27666</v>
      </c>
      <c r="D3778" s="348" t="s">
        <v>27667</v>
      </c>
      <c r="E3778" s="372">
        <v>39.51</v>
      </c>
    </row>
    <row r="3779" spans="1:5" x14ac:dyDescent="0.2">
      <c r="A3779" s="348">
        <v>6027</v>
      </c>
      <c r="B3779" s="348" t="s">
        <v>36640</v>
      </c>
      <c r="C3779" s="348" t="s">
        <v>27666</v>
      </c>
      <c r="D3779" s="348" t="s">
        <v>27667</v>
      </c>
      <c r="E3779" s="372">
        <v>781.95</v>
      </c>
    </row>
    <row r="3780" spans="1:5" x14ac:dyDescent="0.2">
      <c r="A3780" s="348">
        <v>6013</v>
      </c>
      <c r="B3780" s="348" t="s">
        <v>36641</v>
      </c>
      <c r="C3780" s="348" t="s">
        <v>27666</v>
      </c>
      <c r="D3780" s="348" t="s">
        <v>27667</v>
      </c>
      <c r="E3780" s="372">
        <v>117.99</v>
      </c>
    </row>
    <row r="3781" spans="1:5" x14ac:dyDescent="0.2">
      <c r="A3781" s="348">
        <v>6015</v>
      </c>
      <c r="B3781" s="348" t="s">
        <v>36642</v>
      </c>
      <c r="C3781" s="348" t="s">
        <v>27666</v>
      </c>
      <c r="D3781" s="348" t="s">
        <v>27667</v>
      </c>
      <c r="E3781" s="372">
        <v>171.59</v>
      </c>
    </row>
    <row r="3782" spans="1:5" x14ac:dyDescent="0.2">
      <c r="A3782" s="348">
        <v>6014</v>
      </c>
      <c r="B3782" s="348" t="s">
        <v>36643</v>
      </c>
      <c r="C3782" s="348" t="s">
        <v>27666</v>
      </c>
      <c r="D3782" s="348" t="s">
        <v>27667</v>
      </c>
      <c r="E3782" s="372">
        <v>164.05</v>
      </c>
    </row>
    <row r="3783" spans="1:5" x14ac:dyDescent="0.2">
      <c r="A3783" s="348">
        <v>6006</v>
      </c>
      <c r="B3783" s="348" t="s">
        <v>36644</v>
      </c>
      <c r="C3783" s="348" t="s">
        <v>27666</v>
      </c>
      <c r="D3783" s="348" t="s">
        <v>27667</v>
      </c>
      <c r="E3783" s="372">
        <v>85.44</v>
      </c>
    </row>
    <row r="3784" spans="1:5" x14ac:dyDescent="0.2">
      <c r="A3784" s="348">
        <v>6005</v>
      </c>
      <c r="B3784" s="348" t="s">
        <v>36645</v>
      </c>
      <c r="C3784" s="348" t="s">
        <v>27666</v>
      </c>
      <c r="D3784" s="348" t="s">
        <v>27669</v>
      </c>
      <c r="E3784" s="372">
        <v>96.39</v>
      </c>
    </row>
    <row r="3785" spans="1:5" x14ac:dyDescent="0.2">
      <c r="A3785" s="348">
        <v>11756</v>
      </c>
      <c r="B3785" s="348" t="s">
        <v>36646</v>
      </c>
      <c r="C3785" s="348" t="s">
        <v>27666</v>
      </c>
      <c r="D3785" s="348" t="s">
        <v>27667</v>
      </c>
      <c r="E3785" s="372">
        <v>46.03</v>
      </c>
    </row>
    <row r="3786" spans="1:5" x14ac:dyDescent="0.2">
      <c r="A3786" s="348">
        <v>10904</v>
      </c>
      <c r="B3786" s="348" t="s">
        <v>36647</v>
      </c>
      <c r="C3786" s="348" t="s">
        <v>27666</v>
      </c>
      <c r="D3786" s="348" t="s">
        <v>27669</v>
      </c>
      <c r="E3786" s="372">
        <v>190</v>
      </c>
    </row>
    <row r="3787" spans="1:5" x14ac:dyDescent="0.2">
      <c r="A3787" s="348">
        <v>11752</v>
      </c>
      <c r="B3787" s="348" t="s">
        <v>36648</v>
      </c>
      <c r="C3787" s="348" t="s">
        <v>27666</v>
      </c>
      <c r="D3787" s="348" t="s">
        <v>27667</v>
      </c>
      <c r="E3787" s="372">
        <v>26.54</v>
      </c>
    </row>
    <row r="3788" spans="1:5" x14ac:dyDescent="0.2">
      <c r="A3788" s="348">
        <v>11753</v>
      </c>
      <c r="B3788" s="348" t="s">
        <v>36649</v>
      </c>
      <c r="C3788" s="348" t="s">
        <v>27666</v>
      </c>
      <c r="D3788" s="348" t="s">
        <v>27667</v>
      </c>
      <c r="E3788" s="372">
        <v>31.69</v>
      </c>
    </row>
    <row r="3789" spans="1:5" x14ac:dyDescent="0.2">
      <c r="A3789" s="348">
        <v>6021</v>
      </c>
      <c r="B3789" s="348" t="s">
        <v>36650</v>
      </c>
      <c r="C3789" s="348" t="s">
        <v>27666</v>
      </c>
      <c r="D3789" s="348" t="s">
        <v>27667</v>
      </c>
      <c r="E3789" s="372">
        <v>87.95</v>
      </c>
    </row>
    <row r="3790" spans="1:5" x14ac:dyDescent="0.2">
      <c r="A3790" s="348">
        <v>6024</v>
      </c>
      <c r="B3790" s="348" t="s">
        <v>36651</v>
      </c>
      <c r="C3790" s="348" t="s">
        <v>27666</v>
      </c>
      <c r="D3790" s="348" t="s">
        <v>27667</v>
      </c>
      <c r="E3790" s="372">
        <v>90.91</v>
      </c>
    </row>
    <row r="3791" spans="1:5" x14ac:dyDescent="0.2">
      <c r="A3791" s="348">
        <v>38379</v>
      </c>
      <c r="B3791" s="348" t="s">
        <v>36652</v>
      </c>
      <c r="C3791" s="348" t="s">
        <v>27670</v>
      </c>
      <c r="D3791" s="348" t="s">
        <v>27667</v>
      </c>
      <c r="E3791" s="372">
        <v>64.92</v>
      </c>
    </row>
    <row r="3792" spans="1:5" x14ac:dyDescent="0.2">
      <c r="A3792" s="348">
        <v>13897</v>
      </c>
      <c r="B3792" s="348" t="s">
        <v>36653</v>
      </c>
      <c r="C3792" s="348" t="s">
        <v>27666</v>
      </c>
      <c r="D3792" s="348" t="s">
        <v>27668</v>
      </c>
      <c r="E3792" s="373">
        <v>6173.11</v>
      </c>
    </row>
    <row r="3793" spans="1:5" x14ac:dyDescent="0.2">
      <c r="A3793" s="348">
        <v>10640</v>
      </c>
      <c r="B3793" s="348" t="s">
        <v>36654</v>
      </c>
      <c r="C3793" s="348" t="s">
        <v>27666</v>
      </c>
      <c r="D3793" s="348" t="s">
        <v>27668</v>
      </c>
      <c r="E3793" s="373">
        <v>13369.66</v>
      </c>
    </row>
    <row r="3794" spans="1:5" x14ac:dyDescent="0.2">
      <c r="A3794" s="348">
        <v>34357</v>
      </c>
      <c r="B3794" s="348" t="s">
        <v>36655</v>
      </c>
      <c r="C3794" s="348" t="s">
        <v>27671</v>
      </c>
      <c r="D3794" s="348" t="s">
        <v>27667</v>
      </c>
      <c r="E3794" s="372">
        <v>4.28</v>
      </c>
    </row>
    <row r="3795" spans="1:5" x14ac:dyDescent="0.2">
      <c r="A3795" s="348">
        <v>37329</v>
      </c>
      <c r="B3795" s="348" t="s">
        <v>36656</v>
      </c>
      <c r="C3795" s="348" t="s">
        <v>27671</v>
      </c>
      <c r="D3795" s="348" t="s">
        <v>27667</v>
      </c>
      <c r="E3795" s="372">
        <v>90.28</v>
      </c>
    </row>
    <row r="3796" spans="1:5" x14ac:dyDescent="0.2">
      <c r="A3796" s="348">
        <v>2510</v>
      </c>
      <c r="B3796" s="348" t="s">
        <v>1037</v>
      </c>
      <c r="C3796" s="348" t="s">
        <v>27666</v>
      </c>
      <c r="D3796" s="348" t="s">
        <v>27668</v>
      </c>
      <c r="E3796" s="372">
        <v>37.33</v>
      </c>
    </row>
    <row r="3797" spans="1:5" x14ac:dyDescent="0.2">
      <c r="A3797" s="348">
        <v>12359</v>
      </c>
      <c r="B3797" s="348" t="s">
        <v>36657</v>
      </c>
      <c r="C3797" s="348" t="s">
        <v>27666</v>
      </c>
      <c r="D3797" s="348" t="s">
        <v>27667</v>
      </c>
      <c r="E3797" s="372">
        <v>117.96</v>
      </c>
    </row>
    <row r="3798" spans="1:5" x14ac:dyDescent="0.2">
      <c r="A3798" s="348">
        <v>7353</v>
      </c>
      <c r="B3798" s="348" t="s">
        <v>36658</v>
      </c>
      <c r="C3798" s="348" t="s">
        <v>27672</v>
      </c>
      <c r="D3798" s="348" t="s">
        <v>27667</v>
      </c>
      <c r="E3798" s="372">
        <v>33.51</v>
      </c>
    </row>
    <row r="3799" spans="1:5" x14ac:dyDescent="0.2">
      <c r="A3799" s="348">
        <v>36144</v>
      </c>
      <c r="B3799" s="348" t="s">
        <v>36659</v>
      </c>
      <c r="C3799" s="348" t="s">
        <v>27666</v>
      </c>
      <c r="D3799" s="348" t="s">
        <v>27667</v>
      </c>
      <c r="E3799" s="372">
        <v>1.7</v>
      </c>
    </row>
    <row r="3800" spans="1:5" x14ac:dyDescent="0.2">
      <c r="A3800" s="348">
        <v>10518</v>
      </c>
      <c r="B3800" s="348" t="s">
        <v>36660</v>
      </c>
      <c r="C3800" s="348" t="s">
        <v>27666</v>
      </c>
      <c r="D3800" s="348" t="s">
        <v>27668</v>
      </c>
      <c r="E3800" s="372">
        <v>116.96</v>
      </c>
    </row>
    <row r="3801" spans="1:5" x14ac:dyDescent="0.2">
      <c r="A3801" s="348">
        <v>36530</v>
      </c>
      <c r="B3801" s="348" t="s">
        <v>36661</v>
      </c>
      <c r="C3801" s="348" t="s">
        <v>27666</v>
      </c>
      <c r="D3801" s="348" t="s">
        <v>27667</v>
      </c>
      <c r="E3801" s="373">
        <v>437465.84</v>
      </c>
    </row>
    <row r="3802" spans="1:5" x14ac:dyDescent="0.2">
      <c r="A3802" s="348">
        <v>6046</v>
      </c>
      <c r="B3802" s="348" t="s">
        <v>36662</v>
      </c>
      <c r="C3802" s="348" t="s">
        <v>27666</v>
      </c>
      <c r="D3802" s="348" t="s">
        <v>27669</v>
      </c>
      <c r="E3802" s="373">
        <v>474500</v>
      </c>
    </row>
    <row r="3803" spans="1:5" x14ac:dyDescent="0.2">
      <c r="A3803" s="348">
        <v>36531</v>
      </c>
      <c r="B3803" s="348" t="s">
        <v>36663</v>
      </c>
      <c r="C3803" s="348" t="s">
        <v>27666</v>
      </c>
      <c r="D3803" s="348" t="s">
        <v>27667</v>
      </c>
      <c r="E3803" s="373">
        <v>491859.72</v>
      </c>
    </row>
    <row r="3804" spans="1:5" x14ac:dyDescent="0.2">
      <c r="A3804" s="348">
        <v>34684</v>
      </c>
      <c r="B3804" s="348" t="s">
        <v>36664</v>
      </c>
      <c r="C3804" s="348" t="s">
        <v>27676</v>
      </c>
      <c r="D3804" s="348" t="s">
        <v>27668</v>
      </c>
      <c r="E3804" s="372">
        <v>256.62</v>
      </c>
    </row>
    <row r="3805" spans="1:5" x14ac:dyDescent="0.2">
      <c r="A3805" s="348">
        <v>34683</v>
      </c>
      <c r="B3805" s="348" t="s">
        <v>36665</v>
      </c>
      <c r="C3805" s="348" t="s">
        <v>27676</v>
      </c>
      <c r="D3805" s="348" t="s">
        <v>27668</v>
      </c>
      <c r="E3805" s="372">
        <v>160.38999999999999</v>
      </c>
    </row>
    <row r="3806" spans="1:5" x14ac:dyDescent="0.2">
      <c r="A3806" s="348">
        <v>533</v>
      </c>
      <c r="B3806" s="348" t="s">
        <v>36666</v>
      </c>
      <c r="C3806" s="348" t="s">
        <v>27676</v>
      </c>
      <c r="D3806" s="348" t="s">
        <v>27667</v>
      </c>
      <c r="E3806" s="372">
        <v>27.39</v>
      </c>
    </row>
    <row r="3807" spans="1:5" x14ac:dyDescent="0.2">
      <c r="A3807" s="348">
        <v>10515</v>
      </c>
      <c r="B3807" s="348" t="s">
        <v>36667</v>
      </c>
      <c r="C3807" s="348" t="s">
        <v>27676</v>
      </c>
      <c r="D3807" s="348" t="s">
        <v>27667</v>
      </c>
      <c r="E3807" s="372">
        <v>51.67</v>
      </c>
    </row>
    <row r="3808" spans="1:5" x14ac:dyDescent="0.2">
      <c r="A3808" s="348">
        <v>536</v>
      </c>
      <c r="B3808" s="348" t="s">
        <v>36668</v>
      </c>
      <c r="C3808" s="348" t="s">
        <v>27676</v>
      </c>
      <c r="D3808" s="348" t="s">
        <v>27669</v>
      </c>
      <c r="E3808" s="372">
        <v>37.380000000000003</v>
      </c>
    </row>
    <row r="3809" spans="1:5" x14ac:dyDescent="0.2">
      <c r="A3809" s="348">
        <v>153</v>
      </c>
      <c r="B3809" s="348" t="s">
        <v>36669</v>
      </c>
      <c r="C3809" s="348" t="s">
        <v>27672</v>
      </c>
      <c r="D3809" s="348" t="s">
        <v>27667</v>
      </c>
      <c r="E3809" s="372">
        <v>90.64</v>
      </c>
    </row>
    <row r="3810" spans="1:5" x14ac:dyDescent="0.2">
      <c r="A3810" s="348">
        <v>34682</v>
      </c>
      <c r="B3810" s="348" t="s">
        <v>36670</v>
      </c>
      <c r="C3810" s="348" t="s">
        <v>27676</v>
      </c>
      <c r="D3810" s="348" t="s">
        <v>27668</v>
      </c>
      <c r="E3810" s="372">
        <v>122.65</v>
      </c>
    </row>
    <row r="3811" spans="1:5" x14ac:dyDescent="0.2">
      <c r="A3811" s="348">
        <v>20205</v>
      </c>
      <c r="B3811" s="348" t="s">
        <v>36671</v>
      </c>
      <c r="C3811" s="348" t="s">
        <v>27670</v>
      </c>
      <c r="D3811" s="348" t="s">
        <v>27667</v>
      </c>
      <c r="E3811" s="372">
        <v>3.37</v>
      </c>
    </row>
    <row r="3812" spans="1:5" x14ac:dyDescent="0.2">
      <c r="A3812" s="348">
        <v>4412</v>
      </c>
      <c r="B3812" s="348" t="s">
        <v>36672</v>
      </c>
      <c r="C3812" s="348" t="s">
        <v>27670</v>
      </c>
      <c r="D3812" s="348" t="s">
        <v>27667</v>
      </c>
      <c r="E3812" s="372">
        <v>2.02</v>
      </c>
    </row>
    <row r="3813" spans="1:5" x14ac:dyDescent="0.2">
      <c r="A3813" s="348">
        <v>4408</v>
      </c>
      <c r="B3813" s="348" t="s">
        <v>36673</v>
      </c>
      <c r="C3813" s="348" t="s">
        <v>27670</v>
      </c>
      <c r="D3813" s="348" t="s">
        <v>27667</v>
      </c>
      <c r="E3813" s="372">
        <v>2.52</v>
      </c>
    </row>
    <row r="3814" spans="1:5" x14ac:dyDescent="0.2">
      <c r="A3814" s="348">
        <v>36250</v>
      </c>
      <c r="B3814" s="348" t="s">
        <v>36674</v>
      </c>
      <c r="C3814" s="348" t="s">
        <v>27670</v>
      </c>
      <c r="D3814" s="348" t="s">
        <v>27667</v>
      </c>
      <c r="E3814" s="372">
        <v>4.1399999999999997</v>
      </c>
    </row>
    <row r="3815" spans="1:5" x14ac:dyDescent="0.2">
      <c r="A3815" s="348">
        <v>10857</v>
      </c>
      <c r="B3815" s="348" t="s">
        <v>36675</v>
      </c>
      <c r="C3815" s="348" t="s">
        <v>27670</v>
      </c>
      <c r="D3815" s="348" t="s">
        <v>27668</v>
      </c>
      <c r="E3815" s="372">
        <v>12.46</v>
      </c>
    </row>
    <row r="3816" spans="1:5" x14ac:dyDescent="0.2">
      <c r="A3816" s="348">
        <v>4803</v>
      </c>
      <c r="B3816" s="348" t="s">
        <v>36676</v>
      </c>
      <c r="C3816" s="348" t="s">
        <v>27670</v>
      </c>
      <c r="D3816" s="348" t="s">
        <v>27667</v>
      </c>
      <c r="E3816" s="372">
        <v>33.32</v>
      </c>
    </row>
    <row r="3817" spans="1:5" x14ac:dyDescent="0.2">
      <c r="A3817" s="348">
        <v>6186</v>
      </c>
      <c r="B3817" s="348" t="s">
        <v>36677</v>
      </c>
      <c r="C3817" s="348" t="s">
        <v>27670</v>
      </c>
      <c r="D3817" s="348" t="s">
        <v>27667</v>
      </c>
      <c r="E3817" s="372">
        <v>15</v>
      </c>
    </row>
    <row r="3818" spans="1:5" x14ac:dyDescent="0.2">
      <c r="A3818" s="348">
        <v>4829</v>
      </c>
      <c r="B3818" s="348" t="s">
        <v>36678</v>
      </c>
      <c r="C3818" s="348" t="s">
        <v>27670</v>
      </c>
      <c r="D3818" s="348" t="s">
        <v>27667</v>
      </c>
      <c r="E3818" s="372">
        <v>23.57</v>
      </c>
    </row>
    <row r="3819" spans="1:5" x14ac:dyDescent="0.2">
      <c r="A3819" s="348">
        <v>39829</v>
      </c>
      <c r="B3819" s="348" t="s">
        <v>36679</v>
      </c>
      <c r="C3819" s="348" t="s">
        <v>27670</v>
      </c>
      <c r="D3819" s="348" t="s">
        <v>27668</v>
      </c>
      <c r="E3819" s="372">
        <v>37.5</v>
      </c>
    </row>
    <row r="3820" spans="1:5" x14ac:dyDescent="0.2">
      <c r="A3820" s="348">
        <v>20231</v>
      </c>
      <c r="B3820" s="348" t="s">
        <v>36680</v>
      </c>
      <c r="C3820" s="348" t="s">
        <v>27670</v>
      </c>
      <c r="D3820" s="348" t="s">
        <v>27667</v>
      </c>
      <c r="E3820" s="372">
        <v>37.21</v>
      </c>
    </row>
    <row r="3821" spans="1:5" x14ac:dyDescent="0.2">
      <c r="A3821" s="348">
        <v>4804</v>
      </c>
      <c r="B3821" s="348" t="s">
        <v>36681</v>
      </c>
      <c r="C3821" s="348" t="s">
        <v>27670</v>
      </c>
      <c r="D3821" s="348" t="s">
        <v>27667</v>
      </c>
      <c r="E3821" s="372">
        <v>25.58</v>
      </c>
    </row>
    <row r="3822" spans="1:5" x14ac:dyDescent="0.2">
      <c r="A3822" s="348">
        <v>34680</v>
      </c>
      <c r="B3822" s="348" t="s">
        <v>36682</v>
      </c>
      <c r="C3822" s="348" t="s">
        <v>27670</v>
      </c>
      <c r="D3822" s="348" t="s">
        <v>27668</v>
      </c>
      <c r="E3822" s="372">
        <v>37.729999999999997</v>
      </c>
    </row>
    <row r="3823" spans="1:5" x14ac:dyDescent="0.2">
      <c r="A3823" s="348">
        <v>11573</v>
      </c>
      <c r="B3823" s="348" t="s">
        <v>36683</v>
      </c>
      <c r="C3823" s="348" t="s">
        <v>27666</v>
      </c>
      <c r="D3823" s="348" t="s">
        <v>27667</v>
      </c>
      <c r="E3823" s="372">
        <v>5.66</v>
      </c>
    </row>
    <row r="3824" spans="1:5" x14ac:dyDescent="0.2">
      <c r="A3824" s="348">
        <v>38401</v>
      </c>
      <c r="B3824" s="348" t="s">
        <v>36684</v>
      </c>
      <c r="C3824" s="348" t="s">
        <v>27666</v>
      </c>
      <c r="D3824" s="348" t="s">
        <v>27667</v>
      </c>
      <c r="E3824" s="372">
        <v>14.98</v>
      </c>
    </row>
    <row r="3825" spans="1:5" x14ac:dyDescent="0.2">
      <c r="A3825" s="348">
        <v>11575</v>
      </c>
      <c r="B3825" s="348" t="s">
        <v>36685</v>
      </c>
      <c r="C3825" s="348" t="s">
        <v>27666</v>
      </c>
      <c r="D3825" s="348" t="s">
        <v>27667</v>
      </c>
      <c r="E3825" s="372">
        <v>54.56</v>
      </c>
    </row>
    <row r="3826" spans="1:5" x14ac:dyDescent="0.2">
      <c r="A3826" s="348">
        <v>38179</v>
      </c>
      <c r="B3826" s="348" t="s">
        <v>36686</v>
      </c>
      <c r="C3826" s="348" t="s">
        <v>27666</v>
      </c>
      <c r="D3826" s="348" t="s">
        <v>27667</v>
      </c>
      <c r="E3826" s="372">
        <v>45.11</v>
      </c>
    </row>
    <row r="3827" spans="1:5" x14ac:dyDescent="0.2">
      <c r="A3827" s="348">
        <v>20256</v>
      </c>
      <c r="B3827" s="348" t="s">
        <v>36687</v>
      </c>
      <c r="C3827" s="348" t="s">
        <v>27666</v>
      </c>
      <c r="D3827" s="348" t="s">
        <v>27667</v>
      </c>
      <c r="E3827" s="372">
        <v>0.36</v>
      </c>
    </row>
    <row r="3828" spans="1:5" x14ac:dyDescent="0.2">
      <c r="A3828" s="348">
        <v>14511</v>
      </c>
      <c r="B3828" s="348" t="s">
        <v>36688</v>
      </c>
      <c r="C3828" s="348" t="s">
        <v>27666</v>
      </c>
      <c r="D3828" s="348" t="s">
        <v>27668</v>
      </c>
      <c r="E3828" s="373">
        <v>979036.57</v>
      </c>
    </row>
    <row r="3829" spans="1:5" x14ac:dyDescent="0.2">
      <c r="A3829" s="348">
        <v>10642</v>
      </c>
      <c r="B3829" s="348" t="s">
        <v>36689</v>
      </c>
      <c r="C3829" s="348" t="s">
        <v>27666</v>
      </c>
      <c r="D3829" s="348" t="s">
        <v>27668</v>
      </c>
      <c r="E3829" s="373">
        <v>922300</v>
      </c>
    </row>
    <row r="3830" spans="1:5" x14ac:dyDescent="0.2">
      <c r="A3830" s="348">
        <v>14489</v>
      </c>
      <c r="B3830" s="348" t="s">
        <v>36690</v>
      </c>
      <c r="C3830" s="348" t="s">
        <v>27666</v>
      </c>
      <c r="D3830" s="348" t="s">
        <v>27668</v>
      </c>
      <c r="E3830" s="373">
        <v>818062.94</v>
      </c>
    </row>
    <row r="3831" spans="1:5" x14ac:dyDescent="0.2">
      <c r="A3831" s="348">
        <v>14513</v>
      </c>
      <c r="B3831" s="348" t="s">
        <v>36691</v>
      </c>
      <c r="C3831" s="348" t="s">
        <v>27666</v>
      </c>
      <c r="D3831" s="348" t="s">
        <v>27668</v>
      </c>
      <c r="E3831" s="373">
        <v>613566.62</v>
      </c>
    </row>
    <row r="3832" spans="1:5" x14ac:dyDescent="0.2">
      <c r="A3832" s="348">
        <v>13600</v>
      </c>
      <c r="B3832" s="348" t="s">
        <v>36692</v>
      </c>
      <c r="C3832" s="348" t="s">
        <v>27666</v>
      </c>
      <c r="D3832" s="348" t="s">
        <v>27668</v>
      </c>
      <c r="E3832" s="373">
        <v>791673.72</v>
      </c>
    </row>
    <row r="3833" spans="1:5" x14ac:dyDescent="0.2">
      <c r="A3833" s="348">
        <v>10646</v>
      </c>
      <c r="B3833" s="348" t="s">
        <v>36693</v>
      </c>
      <c r="C3833" s="348" t="s">
        <v>27666</v>
      </c>
      <c r="D3833" s="348" t="s">
        <v>27668</v>
      </c>
      <c r="E3833" s="373">
        <v>590140.01</v>
      </c>
    </row>
    <row r="3834" spans="1:5" x14ac:dyDescent="0.2">
      <c r="A3834" s="348">
        <v>6070</v>
      </c>
      <c r="B3834" s="348" t="s">
        <v>36694</v>
      </c>
      <c r="C3834" s="348" t="s">
        <v>27666</v>
      </c>
      <c r="D3834" s="348" t="s">
        <v>27668</v>
      </c>
      <c r="E3834" s="373">
        <v>806353.7</v>
      </c>
    </row>
    <row r="3835" spans="1:5" x14ac:dyDescent="0.2">
      <c r="A3835" s="348">
        <v>6069</v>
      </c>
      <c r="B3835" s="348" t="s">
        <v>36695</v>
      </c>
      <c r="C3835" s="348" t="s">
        <v>27666</v>
      </c>
      <c r="D3835" s="348" t="s">
        <v>27668</v>
      </c>
      <c r="E3835" s="373">
        <v>178135.69</v>
      </c>
    </row>
    <row r="3836" spans="1:5" x14ac:dyDescent="0.2">
      <c r="A3836" s="348">
        <v>14626</v>
      </c>
      <c r="B3836" s="348" t="s">
        <v>36696</v>
      </c>
      <c r="C3836" s="348" t="s">
        <v>27666</v>
      </c>
      <c r="D3836" s="348" t="s">
        <v>27668</v>
      </c>
      <c r="E3836" s="373">
        <v>882772.89</v>
      </c>
    </row>
    <row r="3837" spans="1:5" x14ac:dyDescent="0.2">
      <c r="A3837" s="348">
        <v>6067</v>
      </c>
      <c r="B3837" s="348" t="s">
        <v>36697</v>
      </c>
      <c r="C3837" s="348" t="s">
        <v>27666</v>
      </c>
      <c r="D3837" s="348" t="s">
        <v>27668</v>
      </c>
      <c r="E3837" s="373">
        <v>724664.29</v>
      </c>
    </row>
    <row r="3838" spans="1:5" x14ac:dyDescent="0.2">
      <c r="A3838" s="348">
        <v>38393</v>
      </c>
      <c r="B3838" s="348" t="s">
        <v>36698</v>
      </c>
      <c r="C3838" s="348" t="s">
        <v>27666</v>
      </c>
      <c r="D3838" s="348" t="s">
        <v>27669</v>
      </c>
      <c r="E3838" s="372">
        <v>17.22</v>
      </c>
    </row>
    <row r="3839" spans="1:5" x14ac:dyDescent="0.2">
      <c r="A3839" s="348">
        <v>38390</v>
      </c>
      <c r="B3839" s="348" t="s">
        <v>36699</v>
      </c>
      <c r="C3839" s="348" t="s">
        <v>27666</v>
      </c>
      <c r="D3839" s="348" t="s">
        <v>27667</v>
      </c>
      <c r="E3839" s="372">
        <v>38.19</v>
      </c>
    </row>
    <row r="3840" spans="1:5" x14ac:dyDescent="0.2">
      <c r="A3840" s="348">
        <v>36532</v>
      </c>
      <c r="B3840" s="348" t="s">
        <v>36700</v>
      </c>
      <c r="C3840" s="348" t="s">
        <v>27666</v>
      </c>
      <c r="D3840" s="348" t="s">
        <v>27668</v>
      </c>
      <c r="E3840" s="373">
        <v>24258.799999999999</v>
      </c>
    </row>
    <row r="3841" spans="1:5" x14ac:dyDescent="0.2">
      <c r="A3841" s="348">
        <v>11578</v>
      </c>
      <c r="B3841" s="348" t="s">
        <v>36701</v>
      </c>
      <c r="C3841" s="348" t="s">
        <v>27666</v>
      </c>
      <c r="D3841" s="348" t="s">
        <v>27667</v>
      </c>
      <c r="E3841" s="372">
        <v>11.78</v>
      </c>
    </row>
    <row r="3842" spans="1:5" x14ac:dyDescent="0.2">
      <c r="A3842" s="348">
        <v>11577</v>
      </c>
      <c r="B3842" s="348" t="s">
        <v>36702</v>
      </c>
      <c r="C3842" s="348" t="s">
        <v>27666</v>
      </c>
      <c r="D3842" s="348" t="s">
        <v>27667</v>
      </c>
      <c r="E3842" s="372">
        <v>11.24</v>
      </c>
    </row>
    <row r="3843" spans="1:5" x14ac:dyDescent="0.2">
      <c r="A3843" s="348">
        <v>42432</v>
      </c>
      <c r="B3843" s="348" t="s">
        <v>36703</v>
      </c>
      <c r="C3843" s="348" t="s">
        <v>27666</v>
      </c>
      <c r="D3843" s="348" t="s">
        <v>27668</v>
      </c>
      <c r="E3843" s="373">
        <v>2424.64</v>
      </c>
    </row>
    <row r="3844" spans="1:5" x14ac:dyDescent="0.2">
      <c r="A3844" s="348">
        <v>42437</v>
      </c>
      <c r="B3844" s="348" t="s">
        <v>36704</v>
      </c>
      <c r="C3844" s="348" t="s">
        <v>27666</v>
      </c>
      <c r="D3844" s="348" t="s">
        <v>27668</v>
      </c>
      <c r="E3844" s="373">
        <v>1843.37</v>
      </c>
    </row>
    <row r="3845" spans="1:5" x14ac:dyDescent="0.2">
      <c r="A3845" s="348">
        <v>1116</v>
      </c>
      <c r="B3845" s="348" t="s">
        <v>36705</v>
      </c>
      <c r="C3845" s="348" t="s">
        <v>27670</v>
      </c>
      <c r="D3845" s="348" t="s">
        <v>27667</v>
      </c>
      <c r="E3845" s="372">
        <v>22.85</v>
      </c>
    </row>
    <row r="3846" spans="1:5" x14ac:dyDescent="0.2">
      <c r="A3846" s="348">
        <v>1115</v>
      </c>
      <c r="B3846" s="348" t="s">
        <v>36706</v>
      </c>
      <c r="C3846" s="348" t="s">
        <v>27670</v>
      </c>
      <c r="D3846" s="348" t="s">
        <v>27667</v>
      </c>
      <c r="E3846" s="372">
        <v>27.38</v>
      </c>
    </row>
    <row r="3847" spans="1:5" x14ac:dyDescent="0.2">
      <c r="A3847" s="348">
        <v>1113</v>
      </c>
      <c r="B3847" s="348" t="s">
        <v>36707</v>
      </c>
      <c r="C3847" s="348" t="s">
        <v>27670</v>
      </c>
      <c r="D3847" s="348" t="s">
        <v>27667</v>
      </c>
      <c r="E3847" s="372">
        <v>32.01</v>
      </c>
    </row>
    <row r="3848" spans="1:5" x14ac:dyDescent="0.2">
      <c r="A3848" s="348">
        <v>1114</v>
      </c>
      <c r="B3848" s="348" t="s">
        <v>36708</v>
      </c>
      <c r="C3848" s="348" t="s">
        <v>27670</v>
      </c>
      <c r="D3848" s="348" t="s">
        <v>27667</v>
      </c>
      <c r="E3848" s="372">
        <v>38.130000000000003</v>
      </c>
    </row>
    <row r="3849" spans="1:5" x14ac:dyDescent="0.2">
      <c r="A3849" s="348">
        <v>40873</v>
      </c>
      <c r="B3849" s="348" t="s">
        <v>36709</v>
      </c>
      <c r="C3849" s="348" t="s">
        <v>27670</v>
      </c>
      <c r="D3849" s="348" t="s">
        <v>27667</v>
      </c>
      <c r="E3849" s="372">
        <v>29.84</v>
      </c>
    </row>
    <row r="3850" spans="1:5" x14ac:dyDescent="0.2">
      <c r="A3850" s="348">
        <v>20214</v>
      </c>
      <c r="B3850" s="348" t="s">
        <v>36710</v>
      </c>
      <c r="C3850" s="348" t="s">
        <v>27666</v>
      </c>
      <c r="D3850" s="348" t="s">
        <v>27667</v>
      </c>
      <c r="E3850" s="372">
        <v>51.59</v>
      </c>
    </row>
    <row r="3851" spans="1:5" x14ac:dyDescent="0.2">
      <c r="A3851" s="348">
        <v>7237</v>
      </c>
      <c r="B3851" s="348" t="s">
        <v>36711</v>
      </c>
      <c r="C3851" s="348" t="s">
        <v>27666</v>
      </c>
      <c r="D3851" s="348" t="s">
        <v>27667</v>
      </c>
      <c r="E3851" s="372">
        <v>50.5</v>
      </c>
    </row>
    <row r="3852" spans="1:5" x14ac:dyDescent="0.2">
      <c r="A3852" s="348">
        <v>11757</v>
      </c>
      <c r="B3852" s="348" t="s">
        <v>36712</v>
      </c>
      <c r="C3852" s="348" t="s">
        <v>27666</v>
      </c>
      <c r="D3852" s="348" t="s">
        <v>27669</v>
      </c>
      <c r="E3852" s="372">
        <v>32.450000000000003</v>
      </c>
    </row>
    <row r="3853" spans="1:5" x14ac:dyDescent="0.2">
      <c r="A3853" s="348">
        <v>11758</v>
      </c>
      <c r="B3853" s="348" t="s">
        <v>36713</v>
      </c>
      <c r="C3853" s="348" t="s">
        <v>27666</v>
      </c>
      <c r="D3853" s="348" t="s">
        <v>27669</v>
      </c>
      <c r="E3853" s="372">
        <v>68.989999999999995</v>
      </c>
    </row>
    <row r="3854" spans="1:5" x14ac:dyDescent="0.2">
      <c r="A3854" s="348">
        <v>37526</v>
      </c>
      <c r="B3854" s="348" t="s">
        <v>36714</v>
      </c>
      <c r="C3854" s="348" t="s">
        <v>27666</v>
      </c>
      <c r="D3854" s="348" t="s">
        <v>27668</v>
      </c>
      <c r="E3854" s="372">
        <v>5.85</v>
      </c>
    </row>
    <row r="3855" spans="1:5" x14ac:dyDescent="0.2">
      <c r="A3855" s="348">
        <v>6076</v>
      </c>
      <c r="B3855" s="348" t="s">
        <v>36715</v>
      </c>
      <c r="C3855" s="348" t="s">
        <v>27673</v>
      </c>
      <c r="D3855" s="348" t="s">
        <v>27668</v>
      </c>
      <c r="E3855" s="372">
        <v>65</v>
      </c>
    </row>
    <row r="3856" spans="1:5" x14ac:dyDescent="0.2">
      <c r="A3856" s="348">
        <v>13109</v>
      </c>
      <c r="B3856" s="348" t="s">
        <v>36716</v>
      </c>
      <c r="C3856" s="348" t="s">
        <v>27666</v>
      </c>
      <c r="D3856" s="348" t="s">
        <v>27668</v>
      </c>
      <c r="E3856" s="372">
        <v>270.93</v>
      </c>
    </row>
    <row r="3857" spans="1:5" x14ac:dyDescent="0.2">
      <c r="A3857" s="348">
        <v>13110</v>
      </c>
      <c r="B3857" s="348" t="s">
        <v>36717</v>
      </c>
      <c r="C3857" s="348" t="s">
        <v>27666</v>
      </c>
      <c r="D3857" s="348" t="s">
        <v>27668</v>
      </c>
      <c r="E3857" s="372">
        <v>356.56</v>
      </c>
    </row>
    <row r="3858" spans="1:5" x14ac:dyDescent="0.2">
      <c r="A3858" s="348">
        <v>7581</v>
      </c>
      <c r="B3858" s="348" t="s">
        <v>36718</v>
      </c>
      <c r="C3858" s="348" t="s">
        <v>27666</v>
      </c>
      <c r="D3858" s="348" t="s">
        <v>27667</v>
      </c>
      <c r="E3858" s="372">
        <v>4.93</v>
      </c>
    </row>
    <row r="3859" spans="1:5" x14ac:dyDescent="0.2">
      <c r="A3859" s="348">
        <v>4509</v>
      </c>
      <c r="B3859" s="348" t="s">
        <v>36719</v>
      </c>
      <c r="C3859" s="348" t="s">
        <v>27670</v>
      </c>
      <c r="D3859" s="348" t="s">
        <v>27667</v>
      </c>
      <c r="E3859" s="372">
        <v>3.98</v>
      </c>
    </row>
    <row r="3860" spans="1:5" x14ac:dyDescent="0.2">
      <c r="A3860" s="348">
        <v>4512</v>
      </c>
      <c r="B3860" s="348" t="s">
        <v>36720</v>
      </c>
      <c r="C3860" s="348" t="s">
        <v>27670</v>
      </c>
      <c r="D3860" s="348" t="s">
        <v>27667</v>
      </c>
      <c r="E3860" s="372">
        <v>1.9</v>
      </c>
    </row>
    <row r="3861" spans="1:5" x14ac:dyDescent="0.2">
      <c r="A3861" s="348">
        <v>4517</v>
      </c>
      <c r="B3861" s="348" t="s">
        <v>968</v>
      </c>
      <c r="C3861" s="348" t="s">
        <v>27670</v>
      </c>
      <c r="D3861" s="348" t="s">
        <v>27667</v>
      </c>
      <c r="E3861" s="372">
        <v>2.74</v>
      </c>
    </row>
    <row r="3862" spans="1:5" x14ac:dyDescent="0.2">
      <c r="A3862" s="348">
        <v>20206</v>
      </c>
      <c r="B3862" s="348" t="s">
        <v>36721</v>
      </c>
      <c r="C3862" s="348" t="s">
        <v>27670</v>
      </c>
      <c r="D3862" s="348" t="s">
        <v>27667</v>
      </c>
      <c r="E3862" s="372">
        <v>9.11</v>
      </c>
    </row>
    <row r="3863" spans="1:5" x14ac:dyDescent="0.2">
      <c r="A3863" s="348">
        <v>4460</v>
      </c>
      <c r="B3863" s="348" t="s">
        <v>36722</v>
      </c>
      <c r="C3863" s="348" t="s">
        <v>27670</v>
      </c>
      <c r="D3863" s="348" t="s">
        <v>27667</v>
      </c>
      <c r="E3863" s="372">
        <v>9.35</v>
      </c>
    </row>
    <row r="3864" spans="1:5" x14ac:dyDescent="0.2">
      <c r="A3864" s="348">
        <v>4415</v>
      </c>
      <c r="B3864" s="348" t="s">
        <v>36723</v>
      </c>
      <c r="C3864" s="348" t="s">
        <v>27670</v>
      </c>
      <c r="D3864" s="348" t="s">
        <v>27667</v>
      </c>
      <c r="E3864" s="372">
        <v>5.01</v>
      </c>
    </row>
    <row r="3865" spans="1:5" x14ac:dyDescent="0.2">
      <c r="A3865" s="348">
        <v>4417</v>
      </c>
      <c r="B3865" s="348" t="s">
        <v>36724</v>
      </c>
      <c r="C3865" s="348" t="s">
        <v>27670</v>
      </c>
      <c r="D3865" s="348" t="s">
        <v>27667</v>
      </c>
      <c r="E3865" s="372">
        <v>7.21</v>
      </c>
    </row>
    <row r="3866" spans="1:5" x14ac:dyDescent="0.2">
      <c r="A3866" s="348">
        <v>37373</v>
      </c>
      <c r="B3866" s="348" t="s">
        <v>36725</v>
      </c>
      <c r="C3866" s="348" t="s">
        <v>27674</v>
      </c>
      <c r="D3866" s="348" t="s">
        <v>27669</v>
      </c>
      <c r="E3866" s="372">
        <v>7.0000000000000007E-2</v>
      </c>
    </row>
    <row r="3867" spans="1:5" x14ac:dyDescent="0.2">
      <c r="A3867" s="348">
        <v>40864</v>
      </c>
      <c r="B3867" s="348" t="s">
        <v>36726</v>
      </c>
      <c r="C3867" s="348" t="s">
        <v>27675</v>
      </c>
      <c r="D3867" s="348" t="s">
        <v>27669</v>
      </c>
      <c r="E3867" s="372">
        <v>12.89</v>
      </c>
    </row>
    <row r="3868" spans="1:5" x14ac:dyDescent="0.2">
      <c r="A3868" s="348">
        <v>4734</v>
      </c>
      <c r="B3868" s="348" t="s">
        <v>36727</v>
      </c>
      <c r="C3868" s="348" t="s">
        <v>27673</v>
      </c>
      <c r="D3868" s="348" t="s">
        <v>27667</v>
      </c>
      <c r="E3868" s="372">
        <v>457.94</v>
      </c>
    </row>
    <row r="3869" spans="1:5" x14ac:dyDescent="0.2">
      <c r="A3869" s="348">
        <v>6085</v>
      </c>
      <c r="B3869" s="348" t="s">
        <v>36728</v>
      </c>
      <c r="C3869" s="348" t="s">
        <v>27672</v>
      </c>
      <c r="D3869" s="348" t="s">
        <v>27669</v>
      </c>
      <c r="E3869" s="372">
        <v>12.79</v>
      </c>
    </row>
    <row r="3870" spans="1:5" x14ac:dyDescent="0.2">
      <c r="A3870" s="348">
        <v>38396</v>
      </c>
      <c r="B3870" s="348" t="s">
        <v>36729</v>
      </c>
      <c r="C3870" s="348" t="s">
        <v>27666</v>
      </c>
      <c r="D3870" s="348" t="s">
        <v>27667</v>
      </c>
      <c r="E3870" s="372">
        <v>610.54999999999995</v>
      </c>
    </row>
    <row r="3871" spans="1:5" x14ac:dyDescent="0.2">
      <c r="A3871" s="348">
        <v>11622</v>
      </c>
      <c r="B3871" s="348" t="s">
        <v>36730</v>
      </c>
      <c r="C3871" s="348" t="s">
        <v>27671</v>
      </c>
      <c r="D3871" s="348" t="s">
        <v>27667</v>
      </c>
      <c r="E3871" s="372">
        <v>68.3</v>
      </c>
    </row>
    <row r="3872" spans="1:5" x14ac:dyDescent="0.2">
      <c r="A3872" s="348">
        <v>43143</v>
      </c>
      <c r="B3872" s="348" t="s">
        <v>36731</v>
      </c>
      <c r="C3872" s="348" t="s">
        <v>27672</v>
      </c>
      <c r="D3872" s="348" t="s">
        <v>27667</v>
      </c>
      <c r="E3872" s="372">
        <v>25.79</v>
      </c>
    </row>
    <row r="3873" spans="1:5" x14ac:dyDescent="0.2">
      <c r="A3873" s="348">
        <v>7317</v>
      </c>
      <c r="B3873" s="348" t="s">
        <v>36732</v>
      </c>
      <c r="C3873" s="348" t="s">
        <v>27671</v>
      </c>
      <c r="D3873" s="348" t="s">
        <v>27667</v>
      </c>
      <c r="E3873" s="372">
        <v>34.82</v>
      </c>
    </row>
    <row r="3874" spans="1:5" x14ac:dyDescent="0.2">
      <c r="A3874" s="348">
        <v>142</v>
      </c>
      <c r="B3874" s="348" t="s">
        <v>36733</v>
      </c>
      <c r="C3874" s="348" t="s">
        <v>27689</v>
      </c>
      <c r="D3874" s="348" t="s">
        <v>27667</v>
      </c>
      <c r="E3874" s="372">
        <v>32.229999999999997</v>
      </c>
    </row>
    <row r="3875" spans="1:5" x14ac:dyDescent="0.2">
      <c r="A3875" s="348">
        <v>43142</v>
      </c>
      <c r="B3875" s="348" t="s">
        <v>36734</v>
      </c>
      <c r="C3875" s="348" t="s">
        <v>27672</v>
      </c>
      <c r="D3875" s="348" t="s">
        <v>27667</v>
      </c>
      <c r="E3875" s="372">
        <v>146.38999999999999</v>
      </c>
    </row>
    <row r="3876" spans="1:5" x14ac:dyDescent="0.2">
      <c r="A3876" s="348">
        <v>38123</v>
      </c>
      <c r="B3876" s="348" t="s">
        <v>36735</v>
      </c>
      <c r="C3876" s="348" t="s">
        <v>27671</v>
      </c>
      <c r="D3876" s="348" t="s">
        <v>27667</v>
      </c>
      <c r="E3876" s="372">
        <v>80.86</v>
      </c>
    </row>
    <row r="3877" spans="1:5" x14ac:dyDescent="0.2">
      <c r="A3877" s="348">
        <v>42699</v>
      </c>
      <c r="B3877" s="348" t="s">
        <v>36736</v>
      </c>
      <c r="C3877" s="348" t="s">
        <v>27666</v>
      </c>
      <c r="D3877" s="348" t="s">
        <v>27667</v>
      </c>
      <c r="E3877" s="372">
        <v>48.15</v>
      </c>
    </row>
    <row r="3878" spans="1:5" x14ac:dyDescent="0.2">
      <c r="A3878" s="348">
        <v>37743</v>
      </c>
      <c r="B3878" s="348" t="s">
        <v>36737</v>
      </c>
      <c r="C3878" s="348" t="s">
        <v>27666</v>
      </c>
      <c r="D3878" s="348" t="s">
        <v>27667</v>
      </c>
      <c r="E3878" s="373">
        <v>199832.16</v>
      </c>
    </row>
    <row r="3879" spans="1:5" x14ac:dyDescent="0.2">
      <c r="A3879" s="348">
        <v>37744</v>
      </c>
      <c r="B3879" s="348" t="s">
        <v>36738</v>
      </c>
      <c r="C3879" s="348" t="s">
        <v>27666</v>
      </c>
      <c r="D3879" s="348" t="s">
        <v>27667</v>
      </c>
      <c r="E3879" s="373">
        <v>234965.03</v>
      </c>
    </row>
    <row r="3880" spans="1:5" x14ac:dyDescent="0.2">
      <c r="A3880" s="348">
        <v>37741</v>
      </c>
      <c r="B3880" s="348" t="s">
        <v>36739</v>
      </c>
      <c r="C3880" s="348" t="s">
        <v>27666</v>
      </c>
      <c r="D3880" s="348" t="s">
        <v>27667</v>
      </c>
      <c r="E3880" s="373">
        <v>181706.29</v>
      </c>
    </row>
    <row r="3881" spans="1:5" x14ac:dyDescent="0.2">
      <c r="A3881" s="348">
        <v>39396</v>
      </c>
      <c r="B3881" s="348" t="s">
        <v>36740</v>
      </c>
      <c r="C3881" s="348" t="s">
        <v>27666</v>
      </c>
      <c r="D3881" s="348" t="s">
        <v>27668</v>
      </c>
      <c r="E3881" s="372">
        <v>73.11</v>
      </c>
    </row>
    <row r="3882" spans="1:5" x14ac:dyDescent="0.2">
      <c r="A3882" s="348">
        <v>39392</v>
      </c>
      <c r="B3882" s="348" t="s">
        <v>36741</v>
      </c>
      <c r="C3882" s="348" t="s">
        <v>27666</v>
      </c>
      <c r="D3882" s="348" t="s">
        <v>27668</v>
      </c>
      <c r="E3882" s="372">
        <v>82.47</v>
      </c>
    </row>
    <row r="3883" spans="1:5" x14ac:dyDescent="0.2">
      <c r="A3883" s="348">
        <v>39393</v>
      </c>
      <c r="B3883" s="348" t="s">
        <v>36742</v>
      </c>
      <c r="C3883" s="348" t="s">
        <v>27666</v>
      </c>
      <c r="D3883" s="348" t="s">
        <v>27668</v>
      </c>
      <c r="E3883" s="372">
        <v>51</v>
      </c>
    </row>
    <row r="3884" spans="1:5" x14ac:dyDescent="0.2">
      <c r="A3884" s="348">
        <v>39394</v>
      </c>
      <c r="B3884" s="348" t="s">
        <v>36743</v>
      </c>
      <c r="C3884" s="348" t="s">
        <v>27666</v>
      </c>
      <c r="D3884" s="348" t="s">
        <v>27668</v>
      </c>
      <c r="E3884" s="372">
        <v>57.4</v>
      </c>
    </row>
    <row r="3885" spans="1:5" x14ac:dyDescent="0.2">
      <c r="A3885" s="348">
        <v>39395</v>
      </c>
      <c r="B3885" s="348" t="s">
        <v>36744</v>
      </c>
      <c r="C3885" s="348" t="s">
        <v>27666</v>
      </c>
      <c r="D3885" s="348" t="s">
        <v>27668</v>
      </c>
      <c r="E3885" s="372">
        <v>53.38</v>
      </c>
    </row>
    <row r="3886" spans="1:5" x14ac:dyDescent="0.2">
      <c r="A3886" s="348">
        <v>14618</v>
      </c>
      <c r="B3886" s="348" t="s">
        <v>36745</v>
      </c>
      <c r="C3886" s="348" t="s">
        <v>27666</v>
      </c>
      <c r="D3886" s="348" t="s">
        <v>27668</v>
      </c>
      <c r="E3886" s="373">
        <v>1241.32</v>
      </c>
    </row>
    <row r="3887" spans="1:5" x14ac:dyDescent="0.2">
      <c r="A3887" s="348">
        <v>40269</v>
      </c>
      <c r="B3887" s="348" t="s">
        <v>36746</v>
      </c>
      <c r="C3887" s="348" t="s">
        <v>27666</v>
      </c>
      <c r="D3887" s="348" t="s">
        <v>27668</v>
      </c>
      <c r="E3887" s="373">
        <v>5001.2</v>
      </c>
    </row>
    <row r="3888" spans="1:5" x14ac:dyDescent="0.2">
      <c r="A3888" s="348">
        <v>6110</v>
      </c>
      <c r="B3888" s="348" t="s">
        <v>36747</v>
      </c>
      <c r="C3888" s="348" t="s">
        <v>27674</v>
      </c>
      <c r="D3888" s="348" t="s">
        <v>27667</v>
      </c>
      <c r="E3888" s="372">
        <v>23.7</v>
      </c>
    </row>
    <row r="3889" spans="1:5" x14ac:dyDescent="0.2">
      <c r="A3889" s="348">
        <v>40910</v>
      </c>
      <c r="B3889" s="348" t="s">
        <v>36748</v>
      </c>
      <c r="C3889" s="348" t="s">
        <v>27675</v>
      </c>
      <c r="D3889" s="348" t="s">
        <v>27667</v>
      </c>
      <c r="E3889" s="373">
        <v>4162.75</v>
      </c>
    </row>
    <row r="3890" spans="1:5" x14ac:dyDescent="0.2">
      <c r="A3890" s="348">
        <v>6111</v>
      </c>
      <c r="B3890" s="348" t="s">
        <v>36749</v>
      </c>
      <c r="C3890" s="348" t="s">
        <v>27674</v>
      </c>
      <c r="D3890" s="348" t="s">
        <v>27669</v>
      </c>
      <c r="E3890" s="372">
        <v>14.19</v>
      </c>
    </row>
    <row r="3891" spans="1:5" x14ac:dyDescent="0.2">
      <c r="A3891" s="348">
        <v>41084</v>
      </c>
      <c r="B3891" s="348" t="s">
        <v>36750</v>
      </c>
      <c r="C3891" s="348" t="s">
        <v>27675</v>
      </c>
      <c r="D3891" s="348" t="s">
        <v>27667</v>
      </c>
      <c r="E3891" s="373">
        <v>2490.67</v>
      </c>
    </row>
    <row r="3892" spans="1:5" x14ac:dyDescent="0.2">
      <c r="A3892" s="348">
        <v>44535</v>
      </c>
      <c r="B3892" s="348" t="s">
        <v>36751</v>
      </c>
      <c r="C3892" s="348" t="s">
        <v>27673</v>
      </c>
      <c r="D3892" s="348" t="s">
        <v>27667</v>
      </c>
      <c r="E3892" s="372">
        <v>52.43</v>
      </c>
    </row>
    <row r="3893" spans="1:5" x14ac:dyDescent="0.2">
      <c r="A3893" s="348">
        <v>44945</v>
      </c>
      <c r="B3893" s="348" t="s">
        <v>36752</v>
      </c>
      <c r="C3893" s="348" t="s">
        <v>27666</v>
      </c>
      <c r="D3893" s="348" t="s">
        <v>27669</v>
      </c>
      <c r="E3893" s="372">
        <v>8</v>
      </c>
    </row>
    <row r="3894" spans="1:5" x14ac:dyDescent="0.2">
      <c r="A3894" s="348">
        <v>38637</v>
      </c>
      <c r="B3894" s="348" t="s">
        <v>36753</v>
      </c>
      <c r="C3894" s="348" t="s">
        <v>27666</v>
      </c>
      <c r="D3894" s="348" t="s">
        <v>27667</v>
      </c>
      <c r="E3894" s="372">
        <v>221.9</v>
      </c>
    </row>
    <row r="3895" spans="1:5" x14ac:dyDescent="0.2">
      <c r="A3895" s="348">
        <v>6150</v>
      </c>
      <c r="B3895" s="348" t="s">
        <v>36754</v>
      </c>
      <c r="C3895" s="348" t="s">
        <v>27666</v>
      </c>
      <c r="D3895" s="348" t="s">
        <v>27667</v>
      </c>
      <c r="E3895" s="372">
        <v>224.61</v>
      </c>
    </row>
    <row r="3896" spans="1:5" x14ac:dyDescent="0.2">
      <c r="A3896" s="348">
        <v>6136</v>
      </c>
      <c r="B3896" s="348" t="s">
        <v>36755</v>
      </c>
      <c r="C3896" s="348" t="s">
        <v>27666</v>
      </c>
      <c r="D3896" s="348" t="s">
        <v>27669</v>
      </c>
      <c r="E3896" s="372">
        <v>176.56</v>
      </c>
    </row>
    <row r="3897" spans="1:5" x14ac:dyDescent="0.2">
      <c r="A3897" s="348">
        <v>38638</v>
      </c>
      <c r="B3897" s="348" t="s">
        <v>36756</v>
      </c>
      <c r="C3897" s="348" t="s">
        <v>27666</v>
      </c>
      <c r="D3897" s="348" t="s">
        <v>27667</v>
      </c>
      <c r="E3897" s="372">
        <v>186.99</v>
      </c>
    </row>
    <row r="3898" spans="1:5" x14ac:dyDescent="0.2">
      <c r="A3898" s="348">
        <v>20262</v>
      </c>
      <c r="B3898" s="348" t="s">
        <v>36757</v>
      </c>
      <c r="C3898" s="348" t="s">
        <v>27666</v>
      </c>
      <c r="D3898" s="348" t="s">
        <v>27667</v>
      </c>
      <c r="E3898" s="372">
        <v>14.65</v>
      </c>
    </row>
    <row r="3899" spans="1:5" x14ac:dyDescent="0.2">
      <c r="A3899" s="348">
        <v>6145</v>
      </c>
      <c r="B3899" s="348" t="s">
        <v>36758</v>
      </c>
      <c r="C3899" s="348" t="s">
        <v>27666</v>
      </c>
      <c r="D3899" s="348" t="s">
        <v>27667</v>
      </c>
      <c r="E3899" s="372">
        <v>16.18</v>
      </c>
    </row>
    <row r="3900" spans="1:5" x14ac:dyDescent="0.2">
      <c r="A3900" s="348">
        <v>6149</v>
      </c>
      <c r="B3900" s="348" t="s">
        <v>36759</v>
      </c>
      <c r="C3900" s="348" t="s">
        <v>27666</v>
      </c>
      <c r="D3900" s="348" t="s">
        <v>27667</v>
      </c>
      <c r="E3900" s="372">
        <v>10.7</v>
      </c>
    </row>
    <row r="3901" spans="1:5" x14ac:dyDescent="0.2">
      <c r="A3901" s="348">
        <v>6146</v>
      </c>
      <c r="B3901" s="348" t="s">
        <v>36760</v>
      </c>
      <c r="C3901" s="348" t="s">
        <v>27666</v>
      </c>
      <c r="D3901" s="348" t="s">
        <v>27667</v>
      </c>
      <c r="E3901" s="372">
        <v>15.38</v>
      </c>
    </row>
    <row r="3902" spans="1:5" x14ac:dyDescent="0.2">
      <c r="A3902" s="348">
        <v>44536</v>
      </c>
      <c r="B3902" s="348" t="s">
        <v>36761</v>
      </c>
      <c r="C3902" s="348" t="s">
        <v>27671</v>
      </c>
      <c r="D3902" s="348" t="s">
        <v>27667</v>
      </c>
      <c r="E3902" s="372">
        <v>2.71</v>
      </c>
    </row>
    <row r="3903" spans="1:5" x14ac:dyDescent="0.2">
      <c r="A3903" s="348">
        <v>39961</v>
      </c>
      <c r="B3903" s="348" t="s">
        <v>36762</v>
      </c>
      <c r="C3903" s="348" t="s">
        <v>27666</v>
      </c>
      <c r="D3903" s="348" t="s">
        <v>27667</v>
      </c>
      <c r="E3903" s="372">
        <v>21.29</v>
      </c>
    </row>
    <row r="3904" spans="1:5" x14ac:dyDescent="0.2">
      <c r="A3904" s="348">
        <v>42433</v>
      </c>
      <c r="B3904" s="348" t="s">
        <v>36763</v>
      </c>
      <c r="C3904" s="348" t="s">
        <v>27666</v>
      </c>
      <c r="D3904" s="348" t="s">
        <v>27668</v>
      </c>
      <c r="E3904" s="373">
        <v>4789.18</v>
      </c>
    </row>
    <row r="3905" spans="1:5" x14ac:dyDescent="0.2">
      <c r="A3905" s="348">
        <v>42434</v>
      </c>
      <c r="B3905" s="348" t="s">
        <v>36764</v>
      </c>
      <c r="C3905" s="348" t="s">
        <v>27666</v>
      </c>
      <c r="D3905" s="348" t="s">
        <v>27668</v>
      </c>
      <c r="E3905" s="373">
        <v>5175.3999999999996</v>
      </c>
    </row>
    <row r="3906" spans="1:5" x14ac:dyDescent="0.2">
      <c r="A3906" s="348">
        <v>42435</v>
      </c>
      <c r="B3906" s="348" t="s">
        <v>36765</v>
      </c>
      <c r="C3906" s="348" t="s">
        <v>27666</v>
      </c>
      <c r="D3906" s="348" t="s">
        <v>27668</v>
      </c>
      <c r="E3906" s="373">
        <v>2580.7800000000002</v>
      </c>
    </row>
    <row r="3907" spans="1:5" x14ac:dyDescent="0.2">
      <c r="A3907" s="348">
        <v>38061</v>
      </c>
      <c r="B3907" s="348" t="s">
        <v>36766</v>
      </c>
      <c r="C3907" s="348" t="s">
        <v>27666</v>
      </c>
      <c r="D3907" s="348" t="s">
        <v>27667</v>
      </c>
      <c r="E3907" s="372">
        <v>37.26</v>
      </c>
    </row>
    <row r="3908" spans="1:5" x14ac:dyDescent="0.2">
      <c r="A3908" s="348">
        <v>20250</v>
      </c>
      <c r="B3908" s="348" t="s">
        <v>36767</v>
      </c>
      <c r="C3908" s="348" t="s">
        <v>27671</v>
      </c>
      <c r="D3908" s="348" t="s">
        <v>27668</v>
      </c>
      <c r="E3908" s="372">
        <v>26.37</v>
      </c>
    </row>
    <row r="3909" spans="1:5" x14ac:dyDescent="0.2">
      <c r="A3909" s="348">
        <v>13388</v>
      </c>
      <c r="B3909" s="348" t="s">
        <v>36768</v>
      </c>
      <c r="C3909" s="348" t="s">
        <v>27671</v>
      </c>
      <c r="D3909" s="348" t="s">
        <v>27667</v>
      </c>
      <c r="E3909" s="372">
        <v>153.29</v>
      </c>
    </row>
    <row r="3910" spans="1:5" x14ac:dyDescent="0.2">
      <c r="A3910" s="348">
        <v>39914</v>
      </c>
      <c r="B3910" s="348" t="s">
        <v>36769</v>
      </c>
      <c r="C3910" s="348" t="s">
        <v>27671</v>
      </c>
      <c r="D3910" s="348" t="s">
        <v>27668</v>
      </c>
      <c r="E3910" s="372">
        <v>231.97</v>
      </c>
    </row>
    <row r="3911" spans="1:5" x14ac:dyDescent="0.2">
      <c r="A3911" s="348">
        <v>12732</v>
      </c>
      <c r="B3911" s="348" t="s">
        <v>36770</v>
      </c>
      <c r="C3911" s="348" t="s">
        <v>27666</v>
      </c>
      <c r="D3911" s="348" t="s">
        <v>27668</v>
      </c>
      <c r="E3911" s="372">
        <v>267.66000000000003</v>
      </c>
    </row>
    <row r="3912" spans="1:5" x14ac:dyDescent="0.2">
      <c r="A3912" s="348">
        <v>6160</v>
      </c>
      <c r="B3912" s="348" t="s">
        <v>823</v>
      </c>
      <c r="C3912" s="348" t="s">
        <v>27674</v>
      </c>
      <c r="D3912" s="348" t="s">
        <v>27669</v>
      </c>
      <c r="E3912" s="372">
        <v>22.51</v>
      </c>
    </row>
    <row r="3913" spans="1:5" x14ac:dyDescent="0.2">
      <c r="A3913" s="348">
        <v>41087</v>
      </c>
      <c r="B3913" s="348" t="s">
        <v>36771</v>
      </c>
      <c r="C3913" s="348" t="s">
        <v>27675</v>
      </c>
      <c r="D3913" s="348" t="s">
        <v>27667</v>
      </c>
      <c r="E3913" s="373">
        <v>3952.42</v>
      </c>
    </row>
    <row r="3914" spans="1:5" x14ac:dyDescent="0.2">
      <c r="A3914" s="348">
        <v>6166</v>
      </c>
      <c r="B3914" s="348" t="s">
        <v>36772</v>
      </c>
      <c r="C3914" s="348" t="s">
        <v>27674</v>
      </c>
      <c r="D3914" s="348" t="s">
        <v>27667</v>
      </c>
      <c r="E3914" s="372">
        <v>26.45</v>
      </c>
    </row>
    <row r="3915" spans="1:5" x14ac:dyDescent="0.2">
      <c r="A3915" s="348">
        <v>41088</v>
      </c>
      <c r="B3915" s="348" t="s">
        <v>36773</v>
      </c>
      <c r="C3915" s="348" t="s">
        <v>27675</v>
      </c>
      <c r="D3915" s="348" t="s">
        <v>27667</v>
      </c>
      <c r="E3915" s="373">
        <v>4644.59</v>
      </c>
    </row>
    <row r="3916" spans="1:5" x14ac:dyDescent="0.2">
      <c r="A3916" s="348">
        <v>20232</v>
      </c>
      <c r="B3916" s="348" t="s">
        <v>36774</v>
      </c>
      <c r="C3916" s="348" t="s">
        <v>27670</v>
      </c>
      <c r="D3916" s="348" t="s">
        <v>27667</v>
      </c>
      <c r="E3916" s="372">
        <v>52.67</v>
      </c>
    </row>
    <row r="3917" spans="1:5" x14ac:dyDescent="0.2">
      <c r="A3917" s="348">
        <v>10856</v>
      </c>
      <c r="B3917" s="348" t="s">
        <v>36775</v>
      </c>
      <c r="C3917" s="348" t="s">
        <v>27670</v>
      </c>
      <c r="D3917" s="348" t="s">
        <v>27668</v>
      </c>
      <c r="E3917" s="372">
        <v>103.78</v>
      </c>
    </row>
    <row r="3918" spans="1:5" x14ac:dyDescent="0.2">
      <c r="A3918" s="348">
        <v>4828</v>
      </c>
      <c r="B3918" s="348" t="s">
        <v>36776</v>
      </c>
      <c r="C3918" s="348" t="s">
        <v>27670</v>
      </c>
      <c r="D3918" s="348" t="s">
        <v>27667</v>
      </c>
      <c r="E3918" s="372">
        <v>35.18</v>
      </c>
    </row>
    <row r="3919" spans="1:5" x14ac:dyDescent="0.2">
      <c r="A3919" s="348">
        <v>20249</v>
      </c>
      <c r="B3919" s="348" t="s">
        <v>36777</v>
      </c>
      <c r="C3919" s="348" t="s">
        <v>27670</v>
      </c>
      <c r="D3919" s="348" t="s">
        <v>27667</v>
      </c>
      <c r="E3919" s="372">
        <v>19.260000000000002</v>
      </c>
    </row>
    <row r="3920" spans="1:5" x14ac:dyDescent="0.2">
      <c r="A3920" s="348">
        <v>11609</v>
      </c>
      <c r="B3920" s="348" t="s">
        <v>36778</v>
      </c>
      <c r="C3920" s="348" t="s">
        <v>27672</v>
      </c>
      <c r="D3920" s="348" t="s">
        <v>27667</v>
      </c>
      <c r="E3920" s="372">
        <v>11.35</v>
      </c>
    </row>
    <row r="3921" spans="1:5" x14ac:dyDescent="0.2">
      <c r="A3921" s="348">
        <v>20083</v>
      </c>
      <c r="B3921" s="348" t="s">
        <v>787</v>
      </c>
      <c r="C3921" s="348" t="s">
        <v>27666</v>
      </c>
      <c r="D3921" s="348" t="s">
        <v>27667</v>
      </c>
      <c r="E3921" s="372">
        <v>76.27</v>
      </c>
    </row>
    <row r="3922" spans="1:5" x14ac:dyDescent="0.2">
      <c r="A3922" s="348">
        <v>10691</v>
      </c>
      <c r="B3922" s="348" t="s">
        <v>36779</v>
      </c>
      <c r="C3922" s="348" t="s">
        <v>27672</v>
      </c>
      <c r="D3922" s="348" t="s">
        <v>27667</v>
      </c>
      <c r="E3922" s="372">
        <v>61.64</v>
      </c>
    </row>
    <row r="3923" spans="1:5" x14ac:dyDescent="0.2">
      <c r="A3923" s="348">
        <v>12295</v>
      </c>
      <c r="B3923" s="348" t="s">
        <v>36780</v>
      </c>
      <c r="C3923" s="348" t="s">
        <v>27666</v>
      </c>
      <c r="D3923" s="348" t="s">
        <v>27667</v>
      </c>
      <c r="E3923" s="372">
        <v>3.07</v>
      </c>
    </row>
    <row r="3924" spans="1:5" x14ac:dyDescent="0.2">
      <c r="A3924" s="348">
        <v>12296</v>
      </c>
      <c r="B3924" s="348" t="s">
        <v>36781</v>
      </c>
      <c r="C3924" s="348" t="s">
        <v>27666</v>
      </c>
      <c r="D3924" s="348" t="s">
        <v>27667</v>
      </c>
      <c r="E3924" s="372">
        <v>3.97</v>
      </c>
    </row>
    <row r="3925" spans="1:5" x14ac:dyDescent="0.2">
      <c r="A3925" s="348">
        <v>12294</v>
      </c>
      <c r="B3925" s="348" t="s">
        <v>36782</v>
      </c>
      <c r="C3925" s="348" t="s">
        <v>27666</v>
      </c>
      <c r="D3925" s="348" t="s">
        <v>27667</v>
      </c>
      <c r="E3925" s="372">
        <v>9.5399999999999991</v>
      </c>
    </row>
    <row r="3926" spans="1:5" x14ac:dyDescent="0.2">
      <c r="A3926" s="348">
        <v>14543</v>
      </c>
      <c r="B3926" s="348" t="s">
        <v>36783</v>
      </c>
      <c r="C3926" s="348" t="s">
        <v>27666</v>
      </c>
      <c r="D3926" s="348" t="s">
        <v>27667</v>
      </c>
      <c r="E3926" s="372">
        <v>6.81</v>
      </c>
    </row>
    <row r="3927" spans="1:5" x14ac:dyDescent="0.2">
      <c r="A3927" s="348">
        <v>13329</v>
      </c>
      <c r="B3927" s="348" t="s">
        <v>36784</v>
      </c>
      <c r="C3927" s="348" t="s">
        <v>27666</v>
      </c>
      <c r="D3927" s="348" t="s">
        <v>27669</v>
      </c>
      <c r="E3927" s="372">
        <v>4</v>
      </c>
    </row>
    <row r="3928" spans="1:5" x14ac:dyDescent="0.2">
      <c r="A3928" s="348">
        <v>21047</v>
      </c>
      <c r="B3928" s="348" t="s">
        <v>36785</v>
      </c>
      <c r="C3928" s="348" t="s">
        <v>27666</v>
      </c>
      <c r="D3928" s="348" t="s">
        <v>27667</v>
      </c>
      <c r="E3928" s="372">
        <v>60.26</v>
      </c>
    </row>
    <row r="3929" spans="1:5" x14ac:dyDescent="0.2">
      <c r="A3929" s="348">
        <v>21042</v>
      </c>
      <c r="B3929" s="348" t="s">
        <v>36786</v>
      </c>
      <c r="C3929" s="348" t="s">
        <v>27666</v>
      </c>
      <c r="D3929" s="348" t="s">
        <v>27667</v>
      </c>
      <c r="E3929" s="372">
        <v>46.45</v>
      </c>
    </row>
    <row r="3930" spans="1:5" x14ac:dyDescent="0.2">
      <c r="A3930" s="348">
        <v>21043</v>
      </c>
      <c r="B3930" s="348" t="s">
        <v>36787</v>
      </c>
      <c r="C3930" s="348" t="s">
        <v>27666</v>
      </c>
      <c r="D3930" s="348" t="s">
        <v>27667</v>
      </c>
      <c r="E3930" s="372">
        <v>58.67</v>
      </c>
    </row>
    <row r="3931" spans="1:5" x14ac:dyDescent="0.2">
      <c r="A3931" s="348">
        <v>21044</v>
      </c>
      <c r="B3931" s="348" t="s">
        <v>36788</v>
      </c>
      <c r="C3931" s="348" t="s">
        <v>27666</v>
      </c>
      <c r="D3931" s="348" t="s">
        <v>27667</v>
      </c>
      <c r="E3931" s="372">
        <v>40.880000000000003</v>
      </c>
    </row>
    <row r="3932" spans="1:5" x14ac:dyDescent="0.2">
      <c r="A3932" s="348">
        <v>21045</v>
      </c>
      <c r="B3932" s="348" t="s">
        <v>36789</v>
      </c>
      <c r="C3932" s="348" t="s">
        <v>27666</v>
      </c>
      <c r="D3932" s="348" t="s">
        <v>27667</v>
      </c>
      <c r="E3932" s="372">
        <v>55.99</v>
      </c>
    </row>
    <row r="3933" spans="1:5" x14ac:dyDescent="0.2">
      <c r="A3933" s="348">
        <v>21041</v>
      </c>
      <c r="B3933" s="348" t="s">
        <v>36790</v>
      </c>
      <c r="C3933" s="348" t="s">
        <v>27666</v>
      </c>
      <c r="D3933" s="348" t="s">
        <v>27667</v>
      </c>
      <c r="E3933" s="372">
        <v>48.28</v>
      </c>
    </row>
    <row r="3934" spans="1:5" x14ac:dyDescent="0.2">
      <c r="A3934" s="348">
        <v>21040</v>
      </c>
      <c r="B3934" s="348" t="s">
        <v>36791</v>
      </c>
      <c r="C3934" s="348" t="s">
        <v>27666</v>
      </c>
      <c r="D3934" s="348" t="s">
        <v>27669</v>
      </c>
      <c r="E3934" s="372">
        <v>40</v>
      </c>
    </row>
    <row r="3935" spans="1:5" x14ac:dyDescent="0.2">
      <c r="A3935" s="348">
        <v>14149</v>
      </c>
      <c r="B3935" s="348" t="s">
        <v>36792</v>
      </c>
      <c r="C3935" s="348" t="s">
        <v>27683</v>
      </c>
      <c r="D3935" s="348" t="s">
        <v>27668</v>
      </c>
      <c r="E3935" s="372">
        <v>182.88</v>
      </c>
    </row>
    <row r="3936" spans="1:5" x14ac:dyDescent="0.2">
      <c r="A3936" s="348">
        <v>38099</v>
      </c>
      <c r="B3936" s="348" t="s">
        <v>36793</v>
      </c>
      <c r="C3936" s="348" t="s">
        <v>27666</v>
      </c>
      <c r="D3936" s="348" t="s">
        <v>27667</v>
      </c>
      <c r="E3936" s="372">
        <v>1.74</v>
      </c>
    </row>
    <row r="3937" spans="1:5" x14ac:dyDescent="0.2">
      <c r="A3937" s="348">
        <v>38100</v>
      </c>
      <c r="B3937" s="348" t="s">
        <v>36794</v>
      </c>
      <c r="C3937" s="348" t="s">
        <v>27666</v>
      </c>
      <c r="D3937" s="348" t="s">
        <v>27667</v>
      </c>
      <c r="E3937" s="372">
        <v>2.86</v>
      </c>
    </row>
    <row r="3938" spans="1:5" x14ac:dyDescent="0.2">
      <c r="A3938" s="348">
        <v>7576</v>
      </c>
      <c r="B3938" s="348" t="s">
        <v>36795</v>
      </c>
      <c r="C3938" s="348" t="s">
        <v>27666</v>
      </c>
      <c r="D3938" s="348" t="s">
        <v>27667</v>
      </c>
      <c r="E3938" s="372">
        <v>202.53</v>
      </c>
    </row>
    <row r="3939" spans="1:5" x14ac:dyDescent="0.2">
      <c r="A3939" s="348">
        <v>3384</v>
      </c>
      <c r="B3939" s="348" t="s">
        <v>36796</v>
      </c>
      <c r="C3939" s="348" t="s">
        <v>27666</v>
      </c>
      <c r="D3939" s="348" t="s">
        <v>27667</v>
      </c>
      <c r="E3939" s="372">
        <v>7.99</v>
      </c>
    </row>
    <row r="3940" spans="1:5" x14ac:dyDescent="0.2">
      <c r="A3940" s="348">
        <v>7572</v>
      </c>
      <c r="B3940" s="348" t="s">
        <v>36797</v>
      </c>
      <c r="C3940" s="348" t="s">
        <v>27666</v>
      </c>
      <c r="D3940" s="348" t="s">
        <v>27667</v>
      </c>
      <c r="E3940" s="372">
        <v>6.09</v>
      </c>
    </row>
    <row r="3941" spans="1:5" x14ac:dyDescent="0.2">
      <c r="A3941" s="348">
        <v>3396</v>
      </c>
      <c r="B3941" s="348" t="s">
        <v>36798</v>
      </c>
      <c r="C3941" s="348" t="s">
        <v>27666</v>
      </c>
      <c r="D3941" s="348" t="s">
        <v>27667</v>
      </c>
      <c r="E3941" s="372">
        <v>4.12</v>
      </c>
    </row>
    <row r="3942" spans="1:5" x14ac:dyDescent="0.2">
      <c r="A3942" s="348">
        <v>37590</v>
      </c>
      <c r="B3942" s="348" t="s">
        <v>36799</v>
      </c>
      <c r="C3942" s="348" t="s">
        <v>27666</v>
      </c>
      <c r="D3942" s="348" t="s">
        <v>27668</v>
      </c>
      <c r="E3942" s="372">
        <v>16.86</v>
      </c>
    </row>
    <row r="3943" spans="1:5" x14ac:dyDescent="0.2">
      <c r="A3943" s="348">
        <v>37591</v>
      </c>
      <c r="B3943" s="348" t="s">
        <v>36800</v>
      </c>
      <c r="C3943" s="348" t="s">
        <v>27666</v>
      </c>
      <c r="D3943" s="348" t="s">
        <v>27668</v>
      </c>
      <c r="E3943" s="372">
        <v>20.27</v>
      </c>
    </row>
    <row r="3944" spans="1:5" x14ac:dyDescent="0.2">
      <c r="A3944" s="348">
        <v>12626</v>
      </c>
      <c r="B3944" s="348" t="s">
        <v>36801</v>
      </c>
      <c r="C3944" s="348" t="s">
        <v>27666</v>
      </c>
      <c r="D3944" s="348" t="s">
        <v>27667</v>
      </c>
      <c r="E3944" s="372">
        <v>60.92</v>
      </c>
    </row>
    <row r="3945" spans="1:5" x14ac:dyDescent="0.2">
      <c r="A3945" s="348">
        <v>11033</v>
      </c>
      <c r="B3945" s="348" t="s">
        <v>36802</v>
      </c>
      <c r="C3945" s="348" t="s">
        <v>27666</v>
      </c>
      <c r="D3945" s="348" t="s">
        <v>27667</v>
      </c>
      <c r="E3945" s="372">
        <v>8.9499999999999993</v>
      </c>
    </row>
    <row r="3946" spans="1:5" x14ac:dyDescent="0.2">
      <c r="A3946" s="348">
        <v>390</v>
      </c>
      <c r="B3946" s="348" t="s">
        <v>36803</v>
      </c>
      <c r="C3946" s="348" t="s">
        <v>27666</v>
      </c>
      <c r="D3946" s="348" t="s">
        <v>27667</v>
      </c>
      <c r="E3946" s="372">
        <v>7.45</v>
      </c>
    </row>
    <row r="3947" spans="1:5" x14ac:dyDescent="0.2">
      <c r="A3947" s="348">
        <v>42436</v>
      </c>
      <c r="B3947" s="348" t="s">
        <v>36804</v>
      </c>
      <c r="C3947" s="348" t="s">
        <v>27666</v>
      </c>
      <c r="D3947" s="348" t="s">
        <v>27668</v>
      </c>
      <c r="E3947" s="373">
        <v>2701.34</v>
      </c>
    </row>
    <row r="3948" spans="1:5" x14ac:dyDescent="0.2">
      <c r="A3948" s="348">
        <v>6194</v>
      </c>
      <c r="B3948" s="348" t="s">
        <v>36805</v>
      </c>
      <c r="C3948" s="348" t="s">
        <v>27670</v>
      </c>
      <c r="D3948" s="348" t="s">
        <v>27667</v>
      </c>
      <c r="E3948" s="372">
        <v>5.59</v>
      </c>
    </row>
    <row r="3949" spans="1:5" x14ac:dyDescent="0.2">
      <c r="A3949" s="348">
        <v>10567</v>
      </c>
      <c r="B3949" s="348" t="s">
        <v>36806</v>
      </c>
      <c r="C3949" s="348" t="s">
        <v>27670</v>
      </c>
      <c r="D3949" s="348" t="s">
        <v>27667</v>
      </c>
      <c r="E3949" s="372">
        <v>8.86</v>
      </c>
    </row>
    <row r="3950" spans="1:5" x14ac:dyDescent="0.2">
      <c r="A3950" s="348">
        <v>6212</v>
      </c>
      <c r="B3950" s="348" t="s">
        <v>36807</v>
      </c>
      <c r="C3950" s="348" t="s">
        <v>27670</v>
      </c>
      <c r="D3950" s="348" t="s">
        <v>27669</v>
      </c>
      <c r="E3950" s="372">
        <v>13</v>
      </c>
    </row>
    <row r="3951" spans="1:5" x14ac:dyDescent="0.2">
      <c r="A3951" s="348">
        <v>3993</v>
      </c>
      <c r="B3951" s="348" t="s">
        <v>36808</v>
      </c>
      <c r="C3951" s="348" t="s">
        <v>27676</v>
      </c>
      <c r="D3951" s="348" t="s">
        <v>27667</v>
      </c>
      <c r="E3951" s="372">
        <v>121.02</v>
      </c>
    </row>
    <row r="3952" spans="1:5" x14ac:dyDescent="0.2">
      <c r="A3952" s="348">
        <v>3990</v>
      </c>
      <c r="B3952" s="348" t="s">
        <v>36809</v>
      </c>
      <c r="C3952" s="348" t="s">
        <v>27670</v>
      </c>
      <c r="D3952" s="348" t="s">
        <v>27667</v>
      </c>
      <c r="E3952" s="372">
        <v>22.77</v>
      </c>
    </row>
    <row r="3953" spans="1:5" x14ac:dyDescent="0.2">
      <c r="A3953" s="348">
        <v>3992</v>
      </c>
      <c r="B3953" s="348" t="s">
        <v>36810</v>
      </c>
      <c r="C3953" s="348" t="s">
        <v>27670</v>
      </c>
      <c r="D3953" s="348" t="s">
        <v>27667</v>
      </c>
      <c r="E3953" s="372">
        <v>30.74</v>
      </c>
    </row>
    <row r="3954" spans="1:5" x14ac:dyDescent="0.2">
      <c r="A3954" s="348">
        <v>6178</v>
      </c>
      <c r="B3954" s="348" t="s">
        <v>36811</v>
      </c>
      <c r="C3954" s="348" t="s">
        <v>27676</v>
      </c>
      <c r="D3954" s="348" t="s">
        <v>27667</v>
      </c>
      <c r="E3954" s="372">
        <v>250.17</v>
      </c>
    </row>
    <row r="3955" spans="1:5" x14ac:dyDescent="0.2">
      <c r="A3955" s="348">
        <v>6180</v>
      </c>
      <c r="B3955" s="348" t="s">
        <v>36812</v>
      </c>
      <c r="C3955" s="348" t="s">
        <v>27676</v>
      </c>
      <c r="D3955" s="348" t="s">
        <v>27669</v>
      </c>
      <c r="E3955" s="372">
        <v>270</v>
      </c>
    </row>
    <row r="3956" spans="1:5" x14ac:dyDescent="0.2">
      <c r="A3956" s="348">
        <v>6182</v>
      </c>
      <c r="B3956" s="348" t="s">
        <v>36813</v>
      </c>
      <c r="C3956" s="348" t="s">
        <v>27676</v>
      </c>
      <c r="D3956" s="348" t="s">
        <v>27667</v>
      </c>
      <c r="E3956" s="372">
        <v>335.13</v>
      </c>
    </row>
    <row r="3957" spans="1:5" x14ac:dyDescent="0.2">
      <c r="A3957" s="348">
        <v>43614</v>
      </c>
      <c r="B3957" s="348" t="s">
        <v>36814</v>
      </c>
      <c r="C3957" s="348" t="s">
        <v>27670</v>
      </c>
      <c r="D3957" s="348" t="s">
        <v>27667</v>
      </c>
      <c r="E3957" s="372">
        <v>15.38</v>
      </c>
    </row>
    <row r="3958" spans="1:5" x14ac:dyDescent="0.2">
      <c r="A3958" s="348">
        <v>6193</v>
      </c>
      <c r="B3958" s="348" t="s">
        <v>36815</v>
      </c>
      <c r="C3958" s="348" t="s">
        <v>27670</v>
      </c>
      <c r="D3958" s="348" t="s">
        <v>27667</v>
      </c>
      <c r="E3958" s="372">
        <v>18.72</v>
      </c>
    </row>
    <row r="3959" spans="1:5" x14ac:dyDescent="0.2">
      <c r="A3959" s="348">
        <v>6189</v>
      </c>
      <c r="B3959" s="348" t="s">
        <v>36816</v>
      </c>
      <c r="C3959" s="348" t="s">
        <v>27670</v>
      </c>
      <c r="D3959" s="348" t="s">
        <v>27667</v>
      </c>
      <c r="E3959" s="372">
        <v>27.33</v>
      </c>
    </row>
    <row r="3960" spans="1:5" x14ac:dyDescent="0.2">
      <c r="A3960" s="348">
        <v>6214</v>
      </c>
      <c r="B3960" s="348" t="s">
        <v>36817</v>
      </c>
      <c r="C3960" s="348" t="s">
        <v>27676</v>
      </c>
      <c r="D3960" s="348" t="s">
        <v>27667</v>
      </c>
      <c r="E3960" s="372">
        <v>156.71</v>
      </c>
    </row>
    <row r="3961" spans="1:5" x14ac:dyDescent="0.2">
      <c r="A3961" s="348">
        <v>36153</v>
      </c>
      <c r="B3961" s="348" t="s">
        <v>36818</v>
      </c>
      <c r="C3961" s="348" t="s">
        <v>27666</v>
      </c>
      <c r="D3961" s="348" t="s">
        <v>27667</v>
      </c>
      <c r="E3961" s="372">
        <v>203.16</v>
      </c>
    </row>
    <row r="3962" spans="1:5" x14ac:dyDescent="0.2">
      <c r="A3962" s="348">
        <v>10740</v>
      </c>
      <c r="B3962" s="348" t="s">
        <v>36819</v>
      </c>
      <c r="C3962" s="348" t="s">
        <v>27666</v>
      </c>
      <c r="D3962" s="348" t="s">
        <v>27668</v>
      </c>
      <c r="E3962" s="373">
        <v>11222.98</v>
      </c>
    </row>
    <row r="3963" spans="1:5" x14ac:dyDescent="0.2">
      <c r="A3963" s="348">
        <v>13914</v>
      </c>
      <c r="B3963" s="348" t="s">
        <v>36820</v>
      </c>
      <c r="C3963" s="348" t="s">
        <v>27666</v>
      </c>
      <c r="D3963" s="348" t="s">
        <v>27668</v>
      </c>
      <c r="E3963" s="372">
        <v>812.02</v>
      </c>
    </row>
    <row r="3964" spans="1:5" x14ac:dyDescent="0.2">
      <c r="A3964" s="348">
        <v>10742</v>
      </c>
      <c r="B3964" s="348" t="s">
        <v>36821</v>
      </c>
      <c r="C3964" s="348" t="s">
        <v>27666</v>
      </c>
      <c r="D3964" s="348" t="s">
        <v>27668</v>
      </c>
      <c r="E3964" s="373">
        <v>1184.3499999999999</v>
      </c>
    </row>
    <row r="3965" spans="1:5" x14ac:dyDescent="0.2">
      <c r="A3965" s="348">
        <v>38465</v>
      </c>
      <c r="B3965" s="348" t="s">
        <v>36822</v>
      </c>
      <c r="C3965" s="348" t="s">
        <v>27666</v>
      </c>
      <c r="D3965" s="348" t="s">
        <v>27667</v>
      </c>
      <c r="E3965" s="372">
        <v>36.869999999999997</v>
      </c>
    </row>
    <row r="3966" spans="1:5" x14ac:dyDescent="0.2">
      <c r="A3966" s="348">
        <v>7543</v>
      </c>
      <c r="B3966" s="348" t="s">
        <v>36823</v>
      </c>
      <c r="C3966" s="348" t="s">
        <v>27666</v>
      </c>
      <c r="D3966" s="348" t="s">
        <v>27667</v>
      </c>
      <c r="E3966" s="372">
        <v>5.71</v>
      </c>
    </row>
    <row r="3967" spans="1:5" x14ac:dyDescent="0.2">
      <c r="A3967" s="348">
        <v>43427</v>
      </c>
      <c r="B3967" s="348" t="s">
        <v>36824</v>
      </c>
      <c r="C3967" s="348" t="s">
        <v>27666</v>
      </c>
      <c r="D3967" s="348" t="s">
        <v>27667</v>
      </c>
      <c r="E3967" s="373">
        <v>1627.41</v>
      </c>
    </row>
    <row r="3968" spans="1:5" x14ac:dyDescent="0.2">
      <c r="A3968" s="348">
        <v>41613</v>
      </c>
      <c r="B3968" s="348" t="s">
        <v>36825</v>
      </c>
      <c r="C3968" s="348" t="s">
        <v>27666</v>
      </c>
      <c r="D3968" s="348" t="s">
        <v>27667</v>
      </c>
      <c r="E3968" s="372">
        <v>104.61</v>
      </c>
    </row>
    <row r="3969" spans="1:5" x14ac:dyDescent="0.2">
      <c r="A3969" s="348">
        <v>41614</v>
      </c>
      <c r="B3969" s="348" t="s">
        <v>36826</v>
      </c>
      <c r="C3969" s="348" t="s">
        <v>27666</v>
      </c>
      <c r="D3969" s="348" t="s">
        <v>27667</v>
      </c>
      <c r="E3969" s="372">
        <v>133.29</v>
      </c>
    </row>
    <row r="3970" spans="1:5" x14ac:dyDescent="0.2">
      <c r="A3970" s="348">
        <v>41615</v>
      </c>
      <c r="B3970" s="348" t="s">
        <v>36827</v>
      </c>
      <c r="C3970" s="348" t="s">
        <v>27666</v>
      </c>
      <c r="D3970" s="348" t="s">
        <v>27667</v>
      </c>
      <c r="E3970" s="372">
        <v>206.02</v>
      </c>
    </row>
    <row r="3971" spans="1:5" x14ac:dyDescent="0.2">
      <c r="A3971" s="348">
        <v>41616</v>
      </c>
      <c r="B3971" s="348" t="s">
        <v>36828</v>
      </c>
      <c r="C3971" s="348" t="s">
        <v>27666</v>
      </c>
      <c r="D3971" s="348" t="s">
        <v>27667</v>
      </c>
      <c r="E3971" s="372">
        <v>307.82</v>
      </c>
    </row>
    <row r="3972" spans="1:5" x14ac:dyDescent="0.2">
      <c r="A3972" s="348">
        <v>41617</v>
      </c>
      <c r="B3972" s="348" t="s">
        <v>36829</v>
      </c>
      <c r="C3972" s="348" t="s">
        <v>27666</v>
      </c>
      <c r="D3972" s="348" t="s">
        <v>27667</v>
      </c>
      <c r="E3972" s="372">
        <v>612.07000000000005</v>
      </c>
    </row>
    <row r="3973" spans="1:5" x14ac:dyDescent="0.2">
      <c r="A3973" s="348">
        <v>41618</v>
      </c>
      <c r="B3973" s="348" t="s">
        <v>36830</v>
      </c>
      <c r="C3973" s="348" t="s">
        <v>27666</v>
      </c>
      <c r="D3973" s="348" t="s">
        <v>27667</v>
      </c>
      <c r="E3973" s="373">
        <v>1126.78</v>
      </c>
    </row>
    <row r="3974" spans="1:5" x14ac:dyDescent="0.2">
      <c r="A3974" s="348">
        <v>43428</v>
      </c>
      <c r="B3974" s="348" t="s">
        <v>36831</v>
      </c>
      <c r="C3974" s="348" t="s">
        <v>27666</v>
      </c>
      <c r="D3974" s="348" t="s">
        <v>27667</v>
      </c>
      <c r="E3974" s="373">
        <v>1979.21</v>
      </c>
    </row>
    <row r="3975" spans="1:5" x14ac:dyDescent="0.2">
      <c r="A3975" s="348">
        <v>41619</v>
      </c>
      <c r="B3975" s="348" t="s">
        <v>36832</v>
      </c>
      <c r="C3975" s="348" t="s">
        <v>27666</v>
      </c>
      <c r="D3975" s="348" t="s">
        <v>27667</v>
      </c>
      <c r="E3975" s="372">
        <v>128.22999999999999</v>
      </c>
    </row>
    <row r="3976" spans="1:5" x14ac:dyDescent="0.2">
      <c r="A3976" s="348">
        <v>41620</v>
      </c>
      <c r="B3976" s="348" t="s">
        <v>36833</v>
      </c>
      <c r="C3976" s="348" t="s">
        <v>27666</v>
      </c>
      <c r="D3976" s="348" t="s">
        <v>27667</v>
      </c>
      <c r="E3976" s="372">
        <v>161.97999999999999</v>
      </c>
    </row>
    <row r="3977" spans="1:5" x14ac:dyDescent="0.2">
      <c r="A3977" s="348">
        <v>41622</v>
      </c>
      <c r="B3977" s="348" t="s">
        <v>36834</v>
      </c>
      <c r="C3977" s="348" t="s">
        <v>27666</v>
      </c>
      <c r="D3977" s="348" t="s">
        <v>27667</v>
      </c>
      <c r="E3977" s="372">
        <v>280.93</v>
      </c>
    </row>
    <row r="3978" spans="1:5" x14ac:dyDescent="0.2">
      <c r="A3978" s="348">
        <v>41623</v>
      </c>
      <c r="B3978" s="348" t="s">
        <v>36835</v>
      </c>
      <c r="C3978" s="348" t="s">
        <v>27666</v>
      </c>
      <c r="D3978" s="348" t="s">
        <v>27667</v>
      </c>
      <c r="E3978" s="372">
        <v>431.95</v>
      </c>
    </row>
    <row r="3979" spans="1:5" x14ac:dyDescent="0.2">
      <c r="A3979" s="348">
        <v>41624</v>
      </c>
      <c r="B3979" s="348" t="s">
        <v>36836</v>
      </c>
      <c r="C3979" s="348" t="s">
        <v>27666</v>
      </c>
      <c r="D3979" s="348" t="s">
        <v>27667</v>
      </c>
      <c r="E3979" s="372">
        <v>809.9</v>
      </c>
    </row>
    <row r="3980" spans="1:5" x14ac:dyDescent="0.2">
      <c r="A3980" s="348">
        <v>41625</v>
      </c>
      <c r="B3980" s="348" t="s">
        <v>36837</v>
      </c>
      <c r="C3980" s="348" t="s">
        <v>27666</v>
      </c>
      <c r="D3980" s="348" t="s">
        <v>27667</v>
      </c>
      <c r="E3980" s="373">
        <v>1246.07</v>
      </c>
    </row>
    <row r="3981" spans="1:5" x14ac:dyDescent="0.2">
      <c r="A3981" s="348">
        <v>39352</v>
      </c>
      <c r="B3981" s="348" t="s">
        <v>36838</v>
      </c>
      <c r="C3981" s="348" t="s">
        <v>27666</v>
      </c>
      <c r="D3981" s="348" t="s">
        <v>27667</v>
      </c>
      <c r="E3981" s="372">
        <v>3.53</v>
      </c>
    </row>
    <row r="3982" spans="1:5" x14ac:dyDescent="0.2">
      <c r="A3982" s="348">
        <v>39346</v>
      </c>
      <c r="B3982" s="348" t="s">
        <v>36839</v>
      </c>
      <c r="C3982" s="348" t="s">
        <v>27666</v>
      </c>
      <c r="D3982" s="348" t="s">
        <v>27667</v>
      </c>
      <c r="E3982" s="372">
        <v>3.53</v>
      </c>
    </row>
    <row r="3983" spans="1:5" x14ac:dyDescent="0.2">
      <c r="A3983" s="348">
        <v>39350</v>
      </c>
      <c r="B3983" s="348" t="s">
        <v>36840</v>
      </c>
      <c r="C3983" s="348" t="s">
        <v>27666</v>
      </c>
      <c r="D3983" s="348" t="s">
        <v>27667</v>
      </c>
      <c r="E3983" s="372">
        <v>3.79</v>
      </c>
    </row>
    <row r="3984" spans="1:5" x14ac:dyDescent="0.2">
      <c r="A3984" s="348">
        <v>39351</v>
      </c>
      <c r="B3984" s="348" t="s">
        <v>36841</v>
      </c>
      <c r="C3984" s="348" t="s">
        <v>27666</v>
      </c>
      <c r="D3984" s="348" t="s">
        <v>27667</v>
      </c>
      <c r="E3984" s="372">
        <v>4.3899999999999997</v>
      </c>
    </row>
    <row r="3985" spans="1:5" x14ac:dyDescent="0.2">
      <c r="A3985" s="348">
        <v>38837</v>
      </c>
      <c r="B3985" s="348" t="s">
        <v>36842</v>
      </c>
      <c r="C3985" s="348" t="s">
        <v>27666</v>
      </c>
      <c r="D3985" s="348" t="s">
        <v>27668</v>
      </c>
      <c r="E3985" s="372">
        <v>7.53</v>
      </c>
    </row>
    <row r="3986" spans="1:5" x14ac:dyDescent="0.2">
      <c r="A3986" s="348">
        <v>38836</v>
      </c>
      <c r="B3986" s="348" t="s">
        <v>36843</v>
      </c>
      <c r="C3986" s="348" t="s">
        <v>27666</v>
      </c>
      <c r="D3986" s="348" t="s">
        <v>27668</v>
      </c>
      <c r="E3986" s="372">
        <v>5.26</v>
      </c>
    </row>
    <row r="3987" spans="1:5" x14ac:dyDescent="0.2">
      <c r="A3987" s="348">
        <v>2666</v>
      </c>
      <c r="B3987" s="348" t="s">
        <v>36844</v>
      </c>
      <c r="C3987" s="348" t="s">
        <v>27666</v>
      </c>
      <c r="D3987" s="348" t="s">
        <v>27667</v>
      </c>
      <c r="E3987" s="372">
        <v>7.8</v>
      </c>
    </row>
    <row r="3988" spans="1:5" x14ac:dyDescent="0.2">
      <c r="A3988" s="348">
        <v>2668</v>
      </c>
      <c r="B3988" s="348" t="s">
        <v>36845</v>
      </c>
      <c r="C3988" s="348" t="s">
        <v>27666</v>
      </c>
      <c r="D3988" s="348" t="s">
        <v>27667</v>
      </c>
      <c r="E3988" s="372">
        <v>8.91</v>
      </c>
    </row>
    <row r="3989" spans="1:5" x14ac:dyDescent="0.2">
      <c r="A3989" s="348">
        <v>2664</v>
      </c>
      <c r="B3989" s="348" t="s">
        <v>36846</v>
      </c>
      <c r="C3989" s="348" t="s">
        <v>27666</v>
      </c>
      <c r="D3989" s="348" t="s">
        <v>27667</v>
      </c>
      <c r="E3989" s="372">
        <v>13.14</v>
      </c>
    </row>
    <row r="3990" spans="1:5" x14ac:dyDescent="0.2">
      <c r="A3990" s="348">
        <v>2662</v>
      </c>
      <c r="B3990" s="348" t="s">
        <v>36847</v>
      </c>
      <c r="C3990" s="348" t="s">
        <v>27666</v>
      </c>
      <c r="D3990" s="348" t="s">
        <v>27667</v>
      </c>
      <c r="E3990" s="372">
        <v>16.12</v>
      </c>
    </row>
    <row r="3991" spans="1:5" x14ac:dyDescent="0.2">
      <c r="A3991" s="348">
        <v>20964</v>
      </c>
      <c r="B3991" s="348" t="s">
        <v>36848</v>
      </c>
      <c r="C3991" s="348" t="s">
        <v>27666</v>
      </c>
      <c r="D3991" s="348" t="s">
        <v>27667</v>
      </c>
      <c r="E3991" s="372">
        <v>74.19</v>
      </c>
    </row>
    <row r="3992" spans="1:5" x14ac:dyDescent="0.2">
      <c r="A3992" s="348">
        <v>10905</v>
      </c>
      <c r="B3992" s="348" t="s">
        <v>36849</v>
      </c>
      <c r="C3992" s="348" t="s">
        <v>27666</v>
      </c>
      <c r="D3992" s="348" t="s">
        <v>27667</v>
      </c>
      <c r="E3992" s="372">
        <v>99.52</v>
      </c>
    </row>
    <row r="3993" spans="1:5" x14ac:dyDescent="0.2">
      <c r="A3993" s="348">
        <v>11289</v>
      </c>
      <c r="B3993" s="348" t="s">
        <v>36850</v>
      </c>
      <c r="C3993" s="348" t="s">
        <v>27666</v>
      </c>
      <c r="D3993" s="348" t="s">
        <v>27668</v>
      </c>
      <c r="E3993" s="372">
        <v>101.49</v>
      </c>
    </row>
    <row r="3994" spans="1:5" x14ac:dyDescent="0.2">
      <c r="A3994" s="348">
        <v>11241</v>
      </c>
      <c r="B3994" s="348" t="s">
        <v>36851</v>
      </c>
      <c r="C3994" s="348" t="s">
        <v>27666</v>
      </c>
      <c r="D3994" s="348" t="s">
        <v>27668</v>
      </c>
      <c r="E3994" s="372">
        <v>253.73</v>
      </c>
    </row>
    <row r="3995" spans="1:5" x14ac:dyDescent="0.2">
      <c r="A3995" s="348">
        <v>11301</v>
      </c>
      <c r="B3995" s="348" t="s">
        <v>36852</v>
      </c>
      <c r="C3995" s="348" t="s">
        <v>27666</v>
      </c>
      <c r="D3995" s="348" t="s">
        <v>27668</v>
      </c>
      <c r="E3995" s="372">
        <v>643.4</v>
      </c>
    </row>
    <row r="3996" spans="1:5" x14ac:dyDescent="0.2">
      <c r="A3996" s="348">
        <v>21090</v>
      </c>
      <c r="B3996" s="348" t="s">
        <v>36853</v>
      </c>
      <c r="C3996" s="348" t="s">
        <v>27666</v>
      </c>
      <c r="D3996" s="348" t="s">
        <v>27668</v>
      </c>
      <c r="E3996" s="372">
        <v>788.39</v>
      </c>
    </row>
    <row r="3997" spans="1:5" x14ac:dyDescent="0.2">
      <c r="A3997" s="348">
        <v>11315</v>
      </c>
      <c r="B3997" s="348" t="s">
        <v>36854</v>
      </c>
      <c r="C3997" s="348" t="s">
        <v>27666</v>
      </c>
      <c r="D3997" s="348" t="s">
        <v>27668</v>
      </c>
      <c r="E3997" s="372">
        <v>154.05000000000001</v>
      </c>
    </row>
    <row r="3998" spans="1:5" x14ac:dyDescent="0.2">
      <c r="A3998" s="348">
        <v>21071</v>
      </c>
      <c r="B3998" s="348" t="s">
        <v>36855</v>
      </c>
      <c r="C3998" s="348" t="s">
        <v>27666</v>
      </c>
      <c r="D3998" s="348" t="s">
        <v>27668</v>
      </c>
      <c r="E3998" s="372">
        <v>235.61</v>
      </c>
    </row>
    <row r="3999" spans="1:5" x14ac:dyDescent="0.2">
      <c r="A3999" s="348">
        <v>14112</v>
      </c>
      <c r="B3999" s="348" t="s">
        <v>36856</v>
      </c>
      <c r="C3999" s="348" t="s">
        <v>27666</v>
      </c>
      <c r="D3999" s="348" t="s">
        <v>27668</v>
      </c>
      <c r="E3999" s="372">
        <v>328.95</v>
      </c>
    </row>
    <row r="4000" spans="1:5" x14ac:dyDescent="0.2">
      <c r="A4000" s="348">
        <v>11316</v>
      </c>
      <c r="B4000" s="348" t="s">
        <v>36857</v>
      </c>
      <c r="C4000" s="348" t="s">
        <v>27666</v>
      </c>
      <c r="D4000" s="348" t="s">
        <v>27668</v>
      </c>
      <c r="E4000" s="372">
        <v>507.47</v>
      </c>
    </row>
    <row r="4001" spans="1:5" x14ac:dyDescent="0.2">
      <c r="A4001" s="348">
        <v>6243</v>
      </c>
      <c r="B4001" s="348" t="s">
        <v>36858</v>
      </c>
      <c r="C4001" s="348" t="s">
        <v>27666</v>
      </c>
      <c r="D4001" s="348" t="s">
        <v>27668</v>
      </c>
      <c r="E4001" s="372">
        <v>584.5</v>
      </c>
    </row>
    <row r="4002" spans="1:5" x14ac:dyDescent="0.2">
      <c r="A4002" s="348">
        <v>6240</v>
      </c>
      <c r="B4002" s="348" t="s">
        <v>36859</v>
      </c>
      <c r="C4002" s="348" t="s">
        <v>27666</v>
      </c>
      <c r="D4002" s="348" t="s">
        <v>27668</v>
      </c>
      <c r="E4002" s="372">
        <v>773.89</v>
      </c>
    </row>
    <row r="4003" spans="1:5" x14ac:dyDescent="0.2">
      <c r="A4003" s="348">
        <v>11296</v>
      </c>
      <c r="B4003" s="348" t="s">
        <v>36860</v>
      </c>
      <c r="C4003" s="348" t="s">
        <v>27666</v>
      </c>
      <c r="D4003" s="348" t="s">
        <v>27668</v>
      </c>
      <c r="E4003" s="373">
        <v>2465.77</v>
      </c>
    </row>
    <row r="4004" spans="1:5" x14ac:dyDescent="0.2">
      <c r="A4004" s="348">
        <v>11299</v>
      </c>
      <c r="B4004" s="348" t="s">
        <v>36861</v>
      </c>
      <c r="C4004" s="348" t="s">
        <v>27666</v>
      </c>
      <c r="D4004" s="348" t="s">
        <v>27668</v>
      </c>
      <c r="E4004" s="372">
        <v>834.61</v>
      </c>
    </row>
    <row r="4005" spans="1:5" x14ac:dyDescent="0.2">
      <c r="A4005" s="348">
        <v>11688</v>
      </c>
      <c r="B4005" s="348" t="s">
        <v>36862</v>
      </c>
      <c r="C4005" s="348" t="s">
        <v>27666</v>
      </c>
      <c r="D4005" s="348" t="s">
        <v>27667</v>
      </c>
      <c r="E4005" s="372">
        <v>538.55999999999995</v>
      </c>
    </row>
    <row r="4006" spans="1:5" x14ac:dyDescent="0.2">
      <c r="A4006" s="348">
        <v>37736</v>
      </c>
      <c r="B4006" s="348" t="s">
        <v>36863</v>
      </c>
      <c r="C4006" s="348" t="s">
        <v>27666</v>
      </c>
      <c r="D4006" s="348" t="s">
        <v>27668</v>
      </c>
      <c r="E4006" s="373">
        <v>83450</v>
      </c>
    </row>
    <row r="4007" spans="1:5" x14ac:dyDescent="0.2">
      <c r="A4007" s="348">
        <v>37739</v>
      </c>
      <c r="B4007" s="348" t="s">
        <v>36864</v>
      </c>
      <c r="C4007" s="348" t="s">
        <v>27666</v>
      </c>
      <c r="D4007" s="348" t="s">
        <v>27668</v>
      </c>
      <c r="E4007" s="373">
        <v>102707.68</v>
      </c>
    </row>
    <row r="4008" spans="1:5" x14ac:dyDescent="0.2">
      <c r="A4008" s="348">
        <v>37740</v>
      </c>
      <c r="B4008" s="348" t="s">
        <v>36865</v>
      </c>
      <c r="C4008" s="348" t="s">
        <v>27666</v>
      </c>
      <c r="D4008" s="348" t="s">
        <v>27668</v>
      </c>
      <c r="E4008" s="373">
        <v>58610.36</v>
      </c>
    </row>
    <row r="4009" spans="1:5" x14ac:dyDescent="0.2">
      <c r="A4009" s="348">
        <v>37738</v>
      </c>
      <c r="B4009" s="348" t="s">
        <v>36866</v>
      </c>
      <c r="C4009" s="348" t="s">
        <v>27666</v>
      </c>
      <c r="D4009" s="348" t="s">
        <v>27668</v>
      </c>
      <c r="E4009" s="373">
        <v>69634.7</v>
      </c>
    </row>
    <row r="4010" spans="1:5" x14ac:dyDescent="0.2">
      <c r="A4010" s="348">
        <v>37737</v>
      </c>
      <c r="B4010" s="348" t="s">
        <v>36867</v>
      </c>
      <c r="C4010" s="348" t="s">
        <v>27666</v>
      </c>
      <c r="D4010" s="348" t="s">
        <v>27668</v>
      </c>
      <c r="E4010" s="373">
        <v>55400.75</v>
      </c>
    </row>
    <row r="4011" spans="1:5" x14ac:dyDescent="0.2">
      <c r="A4011" s="348">
        <v>25014</v>
      </c>
      <c r="B4011" s="348" t="s">
        <v>36868</v>
      </c>
      <c r="C4011" s="348" t="s">
        <v>27666</v>
      </c>
      <c r="D4011" s="348" t="s">
        <v>27668</v>
      </c>
      <c r="E4011" s="373">
        <v>116034.57</v>
      </c>
    </row>
    <row r="4012" spans="1:5" x14ac:dyDescent="0.2">
      <c r="A4012" s="348">
        <v>25013</v>
      </c>
      <c r="B4012" s="348" t="s">
        <v>36869</v>
      </c>
      <c r="C4012" s="348" t="s">
        <v>27666</v>
      </c>
      <c r="D4012" s="348" t="s">
        <v>27668</v>
      </c>
      <c r="E4012" s="373">
        <v>121616.51</v>
      </c>
    </row>
    <row r="4013" spans="1:5" x14ac:dyDescent="0.2">
      <c r="A4013" s="348">
        <v>14405</v>
      </c>
      <c r="B4013" s="348" t="s">
        <v>36870</v>
      </c>
      <c r="C4013" s="348" t="s">
        <v>27666</v>
      </c>
      <c r="D4013" s="348" t="s">
        <v>27668</v>
      </c>
      <c r="E4013" s="373">
        <v>142758.1</v>
      </c>
    </row>
    <row r="4014" spans="1:5" x14ac:dyDescent="0.2">
      <c r="A4014" s="348">
        <v>20271</v>
      </c>
      <c r="B4014" s="348" t="s">
        <v>36871</v>
      </c>
      <c r="C4014" s="348" t="s">
        <v>27666</v>
      </c>
      <c r="D4014" s="348" t="s">
        <v>27667</v>
      </c>
      <c r="E4014" s="372">
        <v>528.32000000000005</v>
      </c>
    </row>
    <row r="4015" spans="1:5" x14ac:dyDescent="0.2">
      <c r="A4015" s="348">
        <v>10423</v>
      </c>
      <c r="B4015" s="348" t="s">
        <v>36872</v>
      </c>
      <c r="C4015" s="348" t="s">
        <v>27666</v>
      </c>
      <c r="D4015" s="348" t="s">
        <v>27667</v>
      </c>
      <c r="E4015" s="372">
        <v>387.91</v>
      </c>
    </row>
    <row r="4016" spans="1:5" x14ac:dyDescent="0.2">
      <c r="A4016" s="348">
        <v>36790</v>
      </c>
      <c r="B4016" s="348" t="s">
        <v>36873</v>
      </c>
      <c r="C4016" s="348" t="s">
        <v>27666</v>
      </c>
      <c r="D4016" s="348" t="s">
        <v>27667</v>
      </c>
      <c r="E4016" s="372">
        <v>240.9</v>
      </c>
    </row>
    <row r="4017" spans="1:5" x14ac:dyDescent="0.2">
      <c r="A4017" s="348">
        <v>37589</v>
      </c>
      <c r="B4017" s="348" t="s">
        <v>36874</v>
      </c>
      <c r="C4017" s="348" t="s">
        <v>27666</v>
      </c>
      <c r="D4017" s="348" t="s">
        <v>27667</v>
      </c>
      <c r="E4017" s="372">
        <v>295.16000000000003</v>
      </c>
    </row>
    <row r="4018" spans="1:5" x14ac:dyDescent="0.2">
      <c r="A4018" s="348">
        <v>11690</v>
      </c>
      <c r="B4018" s="348" t="s">
        <v>36875</v>
      </c>
      <c r="C4018" s="348" t="s">
        <v>27666</v>
      </c>
      <c r="D4018" s="348" t="s">
        <v>27667</v>
      </c>
      <c r="E4018" s="372">
        <v>156.80000000000001</v>
      </c>
    </row>
    <row r="4019" spans="1:5" x14ac:dyDescent="0.2">
      <c r="A4019" s="348">
        <v>20234</v>
      </c>
      <c r="B4019" s="348" t="s">
        <v>36876</v>
      </c>
      <c r="C4019" s="348" t="s">
        <v>27666</v>
      </c>
      <c r="D4019" s="348" t="s">
        <v>27667</v>
      </c>
      <c r="E4019" s="372">
        <v>198.43</v>
      </c>
    </row>
    <row r="4020" spans="1:5" x14ac:dyDescent="0.2">
      <c r="A4020" s="348">
        <v>4763</v>
      </c>
      <c r="B4020" s="348" t="s">
        <v>36877</v>
      </c>
      <c r="C4020" s="348" t="s">
        <v>27674</v>
      </c>
      <c r="D4020" s="348" t="s">
        <v>27667</v>
      </c>
      <c r="E4020" s="372">
        <v>22.54</v>
      </c>
    </row>
    <row r="4021" spans="1:5" x14ac:dyDescent="0.2">
      <c r="A4021" s="348">
        <v>41070</v>
      </c>
      <c r="B4021" s="348" t="s">
        <v>36878</v>
      </c>
      <c r="C4021" s="348" t="s">
        <v>27675</v>
      </c>
      <c r="D4021" s="348" t="s">
        <v>27667</v>
      </c>
      <c r="E4021" s="373">
        <v>3956.22</v>
      </c>
    </row>
    <row r="4022" spans="1:5" x14ac:dyDescent="0.2">
      <c r="A4022" s="348">
        <v>44480</v>
      </c>
      <c r="B4022" s="348" t="s">
        <v>36879</v>
      </c>
      <c r="C4022" s="348" t="s">
        <v>27673</v>
      </c>
      <c r="D4022" s="348" t="s">
        <v>27667</v>
      </c>
      <c r="E4022" s="372">
        <v>17.59</v>
      </c>
    </row>
    <row r="4023" spans="1:5" x14ac:dyDescent="0.2">
      <c r="A4023" s="348">
        <v>11457</v>
      </c>
      <c r="B4023" s="348" t="s">
        <v>36880</v>
      </c>
      <c r="C4023" s="348" t="s">
        <v>27666</v>
      </c>
      <c r="D4023" s="348" t="s">
        <v>27667</v>
      </c>
      <c r="E4023" s="372">
        <v>44.6</v>
      </c>
    </row>
    <row r="4024" spans="1:5" x14ac:dyDescent="0.2">
      <c r="A4024" s="348">
        <v>44073</v>
      </c>
      <c r="B4024" s="348" t="s">
        <v>36881</v>
      </c>
      <c r="C4024" s="348" t="s">
        <v>27670</v>
      </c>
      <c r="D4024" s="348" t="s">
        <v>27667</v>
      </c>
      <c r="E4024" s="372">
        <v>0.7</v>
      </c>
    </row>
    <row r="4025" spans="1:5" x14ac:dyDescent="0.2">
      <c r="A4025" s="348">
        <v>44253</v>
      </c>
      <c r="B4025" s="348" t="s">
        <v>36882</v>
      </c>
      <c r="C4025" s="348" t="s">
        <v>27666</v>
      </c>
      <c r="D4025" s="348" t="s">
        <v>27667</v>
      </c>
      <c r="E4025" s="372">
        <v>292.67</v>
      </c>
    </row>
    <row r="4026" spans="1:5" x14ac:dyDescent="0.2">
      <c r="A4026" s="348">
        <v>21121</v>
      </c>
      <c r="B4026" s="348" t="s">
        <v>36883</v>
      </c>
      <c r="C4026" s="348" t="s">
        <v>27666</v>
      </c>
      <c r="D4026" s="348" t="s">
        <v>27667</v>
      </c>
      <c r="E4026" s="372">
        <v>4.1900000000000004</v>
      </c>
    </row>
    <row r="4027" spans="1:5" x14ac:dyDescent="0.2">
      <c r="A4027" s="348">
        <v>38010</v>
      </c>
      <c r="B4027" s="348" t="s">
        <v>36884</v>
      </c>
      <c r="C4027" s="348" t="s">
        <v>27666</v>
      </c>
      <c r="D4027" s="348" t="s">
        <v>27667</v>
      </c>
      <c r="E4027" s="372">
        <v>5.23</v>
      </c>
    </row>
    <row r="4028" spans="1:5" x14ac:dyDescent="0.2">
      <c r="A4028" s="348">
        <v>38011</v>
      </c>
      <c r="B4028" s="348" t="s">
        <v>36885</v>
      </c>
      <c r="C4028" s="348" t="s">
        <v>27666</v>
      </c>
      <c r="D4028" s="348" t="s">
        <v>27667</v>
      </c>
      <c r="E4028" s="372">
        <v>10.48</v>
      </c>
    </row>
    <row r="4029" spans="1:5" x14ac:dyDescent="0.2">
      <c r="A4029" s="348">
        <v>38012</v>
      </c>
      <c r="B4029" s="348" t="s">
        <v>36886</v>
      </c>
      <c r="C4029" s="348" t="s">
        <v>27666</v>
      </c>
      <c r="D4029" s="348" t="s">
        <v>27667</v>
      </c>
      <c r="E4029" s="372">
        <v>39.950000000000003</v>
      </c>
    </row>
    <row r="4030" spans="1:5" x14ac:dyDescent="0.2">
      <c r="A4030" s="348">
        <v>38013</v>
      </c>
      <c r="B4030" s="348" t="s">
        <v>36887</v>
      </c>
      <c r="C4030" s="348" t="s">
        <v>27666</v>
      </c>
      <c r="D4030" s="348" t="s">
        <v>27667</v>
      </c>
      <c r="E4030" s="372">
        <v>51.32</v>
      </c>
    </row>
    <row r="4031" spans="1:5" x14ac:dyDescent="0.2">
      <c r="A4031" s="348">
        <v>38014</v>
      </c>
      <c r="B4031" s="348" t="s">
        <v>36888</v>
      </c>
      <c r="C4031" s="348" t="s">
        <v>27666</v>
      </c>
      <c r="D4031" s="348" t="s">
        <v>27667</v>
      </c>
      <c r="E4031" s="372">
        <v>85.71</v>
      </c>
    </row>
    <row r="4032" spans="1:5" x14ac:dyDescent="0.2">
      <c r="A4032" s="348">
        <v>38015</v>
      </c>
      <c r="B4032" s="348" t="s">
        <v>36889</v>
      </c>
      <c r="C4032" s="348" t="s">
        <v>27666</v>
      </c>
      <c r="D4032" s="348" t="s">
        <v>27667</v>
      </c>
      <c r="E4032" s="372">
        <v>201.5</v>
      </c>
    </row>
    <row r="4033" spans="1:5" x14ac:dyDescent="0.2">
      <c r="A4033" s="348">
        <v>38016</v>
      </c>
      <c r="B4033" s="348" t="s">
        <v>36890</v>
      </c>
      <c r="C4033" s="348" t="s">
        <v>27666</v>
      </c>
      <c r="D4033" s="348" t="s">
        <v>27667</v>
      </c>
      <c r="E4033" s="372">
        <v>234.32</v>
      </c>
    </row>
    <row r="4034" spans="1:5" x14ac:dyDescent="0.2">
      <c r="A4034" s="348">
        <v>12741</v>
      </c>
      <c r="B4034" s="348" t="s">
        <v>36891</v>
      </c>
      <c r="C4034" s="348" t="s">
        <v>27666</v>
      </c>
      <c r="D4034" s="348" t="s">
        <v>27668</v>
      </c>
      <c r="E4034" s="373">
        <v>1285.23</v>
      </c>
    </row>
    <row r="4035" spans="1:5" x14ac:dyDescent="0.2">
      <c r="A4035" s="348">
        <v>12733</v>
      </c>
      <c r="B4035" s="348" t="s">
        <v>36892</v>
      </c>
      <c r="C4035" s="348" t="s">
        <v>27666</v>
      </c>
      <c r="D4035" s="348" t="s">
        <v>27668</v>
      </c>
      <c r="E4035" s="372">
        <v>6.46</v>
      </c>
    </row>
    <row r="4036" spans="1:5" x14ac:dyDescent="0.2">
      <c r="A4036" s="348">
        <v>12734</v>
      </c>
      <c r="B4036" s="348" t="s">
        <v>36893</v>
      </c>
      <c r="C4036" s="348" t="s">
        <v>27666</v>
      </c>
      <c r="D4036" s="348" t="s">
        <v>27668</v>
      </c>
      <c r="E4036" s="372">
        <v>13.78</v>
      </c>
    </row>
    <row r="4037" spans="1:5" x14ac:dyDescent="0.2">
      <c r="A4037" s="348">
        <v>12735</v>
      </c>
      <c r="B4037" s="348" t="s">
        <v>36894</v>
      </c>
      <c r="C4037" s="348" t="s">
        <v>27666</v>
      </c>
      <c r="D4037" s="348" t="s">
        <v>27668</v>
      </c>
      <c r="E4037" s="372">
        <v>22.67</v>
      </c>
    </row>
    <row r="4038" spans="1:5" x14ac:dyDescent="0.2">
      <c r="A4038" s="348">
        <v>12736</v>
      </c>
      <c r="B4038" s="348" t="s">
        <v>36895</v>
      </c>
      <c r="C4038" s="348" t="s">
        <v>27666</v>
      </c>
      <c r="D4038" s="348" t="s">
        <v>27668</v>
      </c>
      <c r="E4038" s="372">
        <v>51.83</v>
      </c>
    </row>
    <row r="4039" spans="1:5" x14ac:dyDescent="0.2">
      <c r="A4039" s="348">
        <v>12737</v>
      </c>
      <c r="B4039" s="348" t="s">
        <v>36896</v>
      </c>
      <c r="C4039" s="348" t="s">
        <v>27666</v>
      </c>
      <c r="D4039" s="348" t="s">
        <v>27668</v>
      </c>
      <c r="E4039" s="372">
        <v>66.78</v>
      </c>
    </row>
    <row r="4040" spans="1:5" x14ac:dyDescent="0.2">
      <c r="A4040" s="348">
        <v>12738</v>
      </c>
      <c r="B4040" s="348" t="s">
        <v>36897</v>
      </c>
      <c r="C4040" s="348" t="s">
        <v>27666</v>
      </c>
      <c r="D4040" s="348" t="s">
        <v>27668</v>
      </c>
      <c r="E4040" s="372">
        <v>131.97999999999999</v>
      </c>
    </row>
    <row r="4041" spans="1:5" x14ac:dyDescent="0.2">
      <c r="A4041" s="348">
        <v>12739</v>
      </c>
      <c r="B4041" s="348" t="s">
        <v>36898</v>
      </c>
      <c r="C4041" s="348" t="s">
        <v>27666</v>
      </c>
      <c r="D4041" s="348" t="s">
        <v>27668</v>
      </c>
      <c r="E4041" s="372">
        <v>375.71</v>
      </c>
    </row>
    <row r="4042" spans="1:5" x14ac:dyDescent="0.2">
      <c r="A4042" s="348">
        <v>12740</v>
      </c>
      <c r="B4042" s="348" t="s">
        <v>36899</v>
      </c>
      <c r="C4042" s="348" t="s">
        <v>27666</v>
      </c>
      <c r="D4042" s="348" t="s">
        <v>27668</v>
      </c>
      <c r="E4042" s="372">
        <v>587.82000000000005</v>
      </c>
    </row>
    <row r="4043" spans="1:5" x14ac:dyDescent="0.2">
      <c r="A4043" s="348">
        <v>6297</v>
      </c>
      <c r="B4043" s="348" t="s">
        <v>36900</v>
      </c>
      <c r="C4043" s="348" t="s">
        <v>27666</v>
      </c>
      <c r="D4043" s="348" t="s">
        <v>27668</v>
      </c>
      <c r="E4043" s="372">
        <v>46</v>
      </c>
    </row>
    <row r="4044" spans="1:5" x14ac:dyDescent="0.2">
      <c r="A4044" s="348">
        <v>6296</v>
      </c>
      <c r="B4044" s="348" t="s">
        <v>36901</v>
      </c>
      <c r="C4044" s="348" t="s">
        <v>27666</v>
      </c>
      <c r="D4044" s="348" t="s">
        <v>27668</v>
      </c>
      <c r="E4044" s="372">
        <v>36.31</v>
      </c>
    </row>
    <row r="4045" spans="1:5" x14ac:dyDescent="0.2">
      <c r="A4045" s="348">
        <v>6294</v>
      </c>
      <c r="B4045" s="348" t="s">
        <v>36902</v>
      </c>
      <c r="C4045" s="348" t="s">
        <v>27666</v>
      </c>
      <c r="D4045" s="348" t="s">
        <v>27668</v>
      </c>
      <c r="E4045" s="372">
        <v>10.35</v>
      </c>
    </row>
    <row r="4046" spans="1:5" x14ac:dyDescent="0.2">
      <c r="A4046" s="348">
        <v>6323</v>
      </c>
      <c r="B4046" s="348" t="s">
        <v>36903</v>
      </c>
      <c r="C4046" s="348" t="s">
        <v>27666</v>
      </c>
      <c r="D4046" s="348" t="s">
        <v>27668</v>
      </c>
      <c r="E4046" s="372">
        <v>23.72</v>
      </c>
    </row>
    <row r="4047" spans="1:5" x14ac:dyDescent="0.2">
      <c r="A4047" s="348">
        <v>6299</v>
      </c>
      <c r="B4047" s="348" t="s">
        <v>36904</v>
      </c>
      <c r="C4047" s="348" t="s">
        <v>27666</v>
      </c>
      <c r="D4047" s="348" t="s">
        <v>27668</v>
      </c>
      <c r="E4047" s="372">
        <v>138.35</v>
      </c>
    </row>
    <row r="4048" spans="1:5" x14ac:dyDescent="0.2">
      <c r="A4048" s="348">
        <v>6298</v>
      </c>
      <c r="B4048" s="348" t="s">
        <v>36905</v>
      </c>
      <c r="C4048" s="348" t="s">
        <v>27666</v>
      </c>
      <c r="D4048" s="348" t="s">
        <v>27668</v>
      </c>
      <c r="E4048" s="372">
        <v>72.86</v>
      </c>
    </row>
    <row r="4049" spans="1:5" x14ac:dyDescent="0.2">
      <c r="A4049" s="348">
        <v>6295</v>
      </c>
      <c r="B4049" s="348" t="s">
        <v>36906</v>
      </c>
      <c r="C4049" s="348" t="s">
        <v>27666</v>
      </c>
      <c r="D4049" s="348" t="s">
        <v>27668</v>
      </c>
      <c r="E4049" s="372">
        <v>14.74</v>
      </c>
    </row>
    <row r="4050" spans="1:5" x14ac:dyDescent="0.2">
      <c r="A4050" s="348">
        <v>6322</v>
      </c>
      <c r="B4050" s="348" t="s">
        <v>36907</v>
      </c>
      <c r="C4050" s="348" t="s">
        <v>27666</v>
      </c>
      <c r="D4050" s="348" t="s">
        <v>27668</v>
      </c>
      <c r="E4050" s="372">
        <v>185.3</v>
      </c>
    </row>
    <row r="4051" spans="1:5" x14ac:dyDescent="0.2">
      <c r="A4051" s="348">
        <v>6300</v>
      </c>
      <c r="B4051" s="348" t="s">
        <v>36908</v>
      </c>
      <c r="C4051" s="348" t="s">
        <v>27666</v>
      </c>
      <c r="D4051" s="348" t="s">
        <v>27668</v>
      </c>
      <c r="E4051" s="372">
        <v>341.63</v>
      </c>
    </row>
    <row r="4052" spans="1:5" x14ac:dyDescent="0.2">
      <c r="A4052" s="348">
        <v>6321</v>
      </c>
      <c r="B4052" s="348" t="s">
        <v>36909</v>
      </c>
      <c r="C4052" s="348" t="s">
        <v>27666</v>
      </c>
      <c r="D4052" s="348" t="s">
        <v>27668</v>
      </c>
      <c r="E4052" s="372">
        <v>488</v>
      </c>
    </row>
    <row r="4053" spans="1:5" x14ac:dyDescent="0.2">
      <c r="A4053" s="348">
        <v>6301</v>
      </c>
      <c r="B4053" s="348" t="s">
        <v>36910</v>
      </c>
      <c r="C4053" s="348" t="s">
        <v>27666</v>
      </c>
      <c r="D4053" s="348" t="s">
        <v>27668</v>
      </c>
      <c r="E4053" s="373">
        <v>1143.82</v>
      </c>
    </row>
    <row r="4054" spans="1:5" x14ac:dyDescent="0.2">
      <c r="A4054" s="348">
        <v>7105</v>
      </c>
      <c r="B4054" s="348" t="s">
        <v>36911</v>
      </c>
      <c r="C4054" s="348" t="s">
        <v>27666</v>
      </c>
      <c r="D4054" s="348" t="s">
        <v>27667</v>
      </c>
      <c r="E4054" s="372">
        <v>61.21</v>
      </c>
    </row>
    <row r="4055" spans="1:5" x14ac:dyDescent="0.2">
      <c r="A4055" s="348">
        <v>20183</v>
      </c>
      <c r="B4055" s="348" t="s">
        <v>36912</v>
      </c>
      <c r="C4055" s="348" t="s">
        <v>27666</v>
      </c>
      <c r="D4055" s="348" t="s">
        <v>27667</v>
      </c>
      <c r="E4055" s="372">
        <v>75.42</v>
      </c>
    </row>
    <row r="4056" spans="1:5" x14ac:dyDescent="0.2">
      <c r="A4056" s="348">
        <v>38448</v>
      </c>
      <c r="B4056" s="348" t="s">
        <v>36913</v>
      </c>
      <c r="C4056" s="348" t="s">
        <v>27666</v>
      </c>
      <c r="D4056" s="348" t="s">
        <v>27667</v>
      </c>
      <c r="E4056" s="372">
        <v>342.22</v>
      </c>
    </row>
    <row r="4057" spans="1:5" x14ac:dyDescent="0.2">
      <c r="A4057" s="348">
        <v>20182</v>
      </c>
      <c r="B4057" s="348" t="s">
        <v>36914</v>
      </c>
      <c r="C4057" s="348" t="s">
        <v>27666</v>
      </c>
      <c r="D4057" s="348" t="s">
        <v>27667</v>
      </c>
      <c r="E4057" s="372">
        <v>43.85</v>
      </c>
    </row>
    <row r="4058" spans="1:5" x14ac:dyDescent="0.2">
      <c r="A4058" s="348">
        <v>7119</v>
      </c>
      <c r="B4058" s="348" t="s">
        <v>36915</v>
      </c>
      <c r="C4058" s="348" t="s">
        <v>27666</v>
      </c>
      <c r="D4058" s="348" t="s">
        <v>27667</v>
      </c>
      <c r="E4058" s="372">
        <v>16.21</v>
      </c>
    </row>
    <row r="4059" spans="1:5" x14ac:dyDescent="0.2">
      <c r="A4059" s="348">
        <v>7126</v>
      </c>
      <c r="B4059" s="348" t="s">
        <v>36916</v>
      </c>
      <c r="C4059" s="348" t="s">
        <v>27666</v>
      </c>
      <c r="D4059" s="348" t="s">
        <v>27667</v>
      </c>
      <c r="E4059" s="372">
        <v>33.08</v>
      </c>
    </row>
    <row r="4060" spans="1:5" x14ac:dyDescent="0.2">
      <c r="A4060" s="348">
        <v>7120</v>
      </c>
      <c r="B4060" s="348" t="s">
        <v>36917</v>
      </c>
      <c r="C4060" s="348" t="s">
        <v>27666</v>
      </c>
      <c r="D4060" s="348" t="s">
        <v>27667</v>
      </c>
      <c r="E4060" s="372">
        <v>12.44</v>
      </c>
    </row>
    <row r="4061" spans="1:5" x14ac:dyDescent="0.2">
      <c r="A4061" s="348">
        <v>6319</v>
      </c>
      <c r="B4061" s="348" t="s">
        <v>36918</v>
      </c>
      <c r="C4061" s="348" t="s">
        <v>27666</v>
      </c>
      <c r="D4061" s="348" t="s">
        <v>27668</v>
      </c>
      <c r="E4061" s="372">
        <v>54.04</v>
      </c>
    </row>
    <row r="4062" spans="1:5" x14ac:dyDescent="0.2">
      <c r="A4062" s="348">
        <v>6304</v>
      </c>
      <c r="B4062" s="348" t="s">
        <v>36919</v>
      </c>
      <c r="C4062" s="348" t="s">
        <v>27666</v>
      </c>
      <c r="D4062" s="348" t="s">
        <v>27668</v>
      </c>
      <c r="E4062" s="372">
        <v>54.04</v>
      </c>
    </row>
    <row r="4063" spans="1:5" x14ac:dyDescent="0.2">
      <c r="A4063" s="348">
        <v>21116</v>
      </c>
      <c r="B4063" s="348" t="s">
        <v>36920</v>
      </c>
      <c r="C4063" s="348" t="s">
        <v>27666</v>
      </c>
      <c r="D4063" s="348" t="s">
        <v>27668</v>
      </c>
      <c r="E4063" s="372">
        <v>40.92</v>
      </c>
    </row>
    <row r="4064" spans="1:5" x14ac:dyDescent="0.2">
      <c r="A4064" s="348">
        <v>6320</v>
      </c>
      <c r="B4064" s="348" t="s">
        <v>36921</v>
      </c>
      <c r="C4064" s="348" t="s">
        <v>27666</v>
      </c>
      <c r="D4064" s="348" t="s">
        <v>27668</v>
      </c>
      <c r="E4064" s="372">
        <v>27.83</v>
      </c>
    </row>
    <row r="4065" spans="1:5" x14ac:dyDescent="0.2">
      <c r="A4065" s="348">
        <v>6303</v>
      </c>
      <c r="B4065" s="348" t="s">
        <v>36922</v>
      </c>
      <c r="C4065" s="348" t="s">
        <v>27666</v>
      </c>
      <c r="D4065" s="348" t="s">
        <v>27668</v>
      </c>
      <c r="E4065" s="372">
        <v>27.83</v>
      </c>
    </row>
    <row r="4066" spans="1:5" x14ac:dyDescent="0.2">
      <c r="A4066" s="348">
        <v>6308</v>
      </c>
      <c r="B4066" s="348" t="s">
        <v>36923</v>
      </c>
      <c r="C4066" s="348" t="s">
        <v>27666</v>
      </c>
      <c r="D4066" s="348" t="s">
        <v>27668</v>
      </c>
      <c r="E4066" s="372">
        <v>149.54</v>
      </c>
    </row>
    <row r="4067" spans="1:5" x14ac:dyDescent="0.2">
      <c r="A4067" s="348">
        <v>6317</v>
      </c>
      <c r="B4067" s="348" t="s">
        <v>36924</v>
      </c>
      <c r="C4067" s="348" t="s">
        <v>27666</v>
      </c>
      <c r="D4067" s="348" t="s">
        <v>27668</v>
      </c>
      <c r="E4067" s="372">
        <v>149.54</v>
      </c>
    </row>
    <row r="4068" spans="1:5" x14ac:dyDescent="0.2">
      <c r="A4068" s="348">
        <v>6307</v>
      </c>
      <c r="B4068" s="348" t="s">
        <v>36925</v>
      </c>
      <c r="C4068" s="348" t="s">
        <v>27666</v>
      </c>
      <c r="D4068" s="348" t="s">
        <v>27668</v>
      </c>
      <c r="E4068" s="372">
        <v>149.54</v>
      </c>
    </row>
    <row r="4069" spans="1:5" x14ac:dyDescent="0.2">
      <c r="A4069" s="348">
        <v>6309</v>
      </c>
      <c r="B4069" s="348" t="s">
        <v>36926</v>
      </c>
      <c r="C4069" s="348" t="s">
        <v>27666</v>
      </c>
      <c r="D4069" s="348" t="s">
        <v>27668</v>
      </c>
      <c r="E4069" s="372">
        <v>153.88</v>
      </c>
    </row>
    <row r="4070" spans="1:5" x14ac:dyDescent="0.2">
      <c r="A4070" s="348">
        <v>6318</v>
      </c>
      <c r="B4070" s="348" t="s">
        <v>36927</v>
      </c>
      <c r="C4070" s="348" t="s">
        <v>27666</v>
      </c>
      <c r="D4070" s="348" t="s">
        <v>27668</v>
      </c>
      <c r="E4070" s="372">
        <v>80.66</v>
      </c>
    </row>
    <row r="4071" spans="1:5" x14ac:dyDescent="0.2">
      <c r="A4071" s="348">
        <v>6306</v>
      </c>
      <c r="B4071" s="348" t="s">
        <v>36928</v>
      </c>
      <c r="C4071" s="348" t="s">
        <v>27666</v>
      </c>
      <c r="D4071" s="348" t="s">
        <v>27668</v>
      </c>
      <c r="E4071" s="372">
        <v>80.66</v>
      </c>
    </row>
    <row r="4072" spans="1:5" x14ac:dyDescent="0.2">
      <c r="A4072" s="348">
        <v>6305</v>
      </c>
      <c r="B4072" s="348" t="s">
        <v>36929</v>
      </c>
      <c r="C4072" s="348" t="s">
        <v>27666</v>
      </c>
      <c r="D4072" s="348" t="s">
        <v>27668</v>
      </c>
      <c r="E4072" s="372">
        <v>80.66</v>
      </c>
    </row>
    <row r="4073" spans="1:5" x14ac:dyDescent="0.2">
      <c r="A4073" s="348">
        <v>6302</v>
      </c>
      <c r="B4073" s="348" t="s">
        <v>36930</v>
      </c>
      <c r="C4073" s="348" t="s">
        <v>27666</v>
      </c>
      <c r="D4073" s="348" t="s">
        <v>27668</v>
      </c>
      <c r="E4073" s="372">
        <v>17.11</v>
      </c>
    </row>
    <row r="4074" spans="1:5" x14ac:dyDescent="0.2">
      <c r="A4074" s="348">
        <v>6312</v>
      </c>
      <c r="B4074" s="348" t="s">
        <v>36931</v>
      </c>
      <c r="C4074" s="348" t="s">
        <v>27666</v>
      </c>
      <c r="D4074" s="348" t="s">
        <v>27668</v>
      </c>
      <c r="E4074" s="372">
        <v>215.1</v>
      </c>
    </row>
    <row r="4075" spans="1:5" x14ac:dyDescent="0.2">
      <c r="A4075" s="348">
        <v>6311</v>
      </c>
      <c r="B4075" s="348" t="s">
        <v>36932</v>
      </c>
      <c r="C4075" s="348" t="s">
        <v>27666</v>
      </c>
      <c r="D4075" s="348" t="s">
        <v>27668</v>
      </c>
      <c r="E4075" s="372">
        <v>215.1</v>
      </c>
    </row>
    <row r="4076" spans="1:5" x14ac:dyDescent="0.2">
      <c r="A4076" s="348">
        <v>6310</v>
      </c>
      <c r="B4076" s="348" t="s">
        <v>36933</v>
      </c>
      <c r="C4076" s="348" t="s">
        <v>27666</v>
      </c>
      <c r="D4076" s="348" t="s">
        <v>27668</v>
      </c>
      <c r="E4076" s="372">
        <v>215.1</v>
      </c>
    </row>
    <row r="4077" spans="1:5" x14ac:dyDescent="0.2">
      <c r="A4077" s="348">
        <v>6314</v>
      </c>
      <c r="B4077" s="348" t="s">
        <v>36934</v>
      </c>
      <c r="C4077" s="348" t="s">
        <v>27666</v>
      </c>
      <c r="D4077" s="348" t="s">
        <v>27668</v>
      </c>
      <c r="E4077" s="372">
        <v>215.1</v>
      </c>
    </row>
    <row r="4078" spans="1:5" x14ac:dyDescent="0.2">
      <c r="A4078" s="348">
        <v>6313</v>
      </c>
      <c r="B4078" s="348" t="s">
        <v>36935</v>
      </c>
      <c r="C4078" s="348" t="s">
        <v>27666</v>
      </c>
      <c r="D4078" s="348" t="s">
        <v>27668</v>
      </c>
      <c r="E4078" s="372">
        <v>215.1</v>
      </c>
    </row>
    <row r="4079" spans="1:5" x14ac:dyDescent="0.2">
      <c r="A4079" s="348">
        <v>6315</v>
      </c>
      <c r="B4079" s="348" t="s">
        <v>36936</v>
      </c>
      <c r="C4079" s="348" t="s">
        <v>27666</v>
      </c>
      <c r="D4079" s="348" t="s">
        <v>27668</v>
      </c>
      <c r="E4079" s="372">
        <v>407.27</v>
      </c>
    </row>
    <row r="4080" spans="1:5" x14ac:dyDescent="0.2">
      <c r="A4080" s="348">
        <v>6316</v>
      </c>
      <c r="B4080" s="348" t="s">
        <v>36937</v>
      </c>
      <c r="C4080" s="348" t="s">
        <v>27666</v>
      </c>
      <c r="D4080" s="348" t="s">
        <v>27668</v>
      </c>
      <c r="E4080" s="372">
        <v>407.27</v>
      </c>
    </row>
    <row r="4081" spans="1:5" x14ac:dyDescent="0.2">
      <c r="A4081" s="348">
        <v>39324</v>
      </c>
      <c r="B4081" s="348" t="s">
        <v>36938</v>
      </c>
      <c r="C4081" s="348" t="s">
        <v>27666</v>
      </c>
      <c r="D4081" s="348" t="s">
        <v>27667</v>
      </c>
      <c r="E4081" s="372">
        <v>5.46</v>
      </c>
    </row>
    <row r="4082" spans="1:5" x14ac:dyDescent="0.2">
      <c r="A4082" s="348">
        <v>39325</v>
      </c>
      <c r="B4082" s="348" t="s">
        <v>36939</v>
      </c>
      <c r="C4082" s="348" t="s">
        <v>27666</v>
      </c>
      <c r="D4082" s="348" t="s">
        <v>27667</v>
      </c>
      <c r="E4082" s="372">
        <v>8.23</v>
      </c>
    </row>
    <row r="4083" spans="1:5" x14ac:dyDescent="0.2">
      <c r="A4083" s="348">
        <v>39326</v>
      </c>
      <c r="B4083" s="348" t="s">
        <v>36940</v>
      </c>
      <c r="C4083" s="348" t="s">
        <v>27666</v>
      </c>
      <c r="D4083" s="348" t="s">
        <v>27667</v>
      </c>
      <c r="E4083" s="372">
        <v>29.54</v>
      </c>
    </row>
    <row r="4084" spans="1:5" x14ac:dyDescent="0.2">
      <c r="A4084" s="348">
        <v>39327</v>
      </c>
      <c r="B4084" s="348" t="s">
        <v>36941</v>
      </c>
      <c r="C4084" s="348" t="s">
        <v>27666</v>
      </c>
      <c r="D4084" s="348" t="s">
        <v>27667</v>
      </c>
      <c r="E4084" s="372">
        <v>44.57</v>
      </c>
    </row>
    <row r="4085" spans="1:5" x14ac:dyDescent="0.2">
      <c r="A4085" s="348">
        <v>11378</v>
      </c>
      <c r="B4085" s="348" t="s">
        <v>36942</v>
      </c>
      <c r="C4085" s="348" t="s">
        <v>27666</v>
      </c>
      <c r="D4085" s="348" t="s">
        <v>27668</v>
      </c>
      <c r="E4085" s="372">
        <v>75.33</v>
      </c>
    </row>
    <row r="4086" spans="1:5" x14ac:dyDescent="0.2">
      <c r="A4086" s="348">
        <v>11379</v>
      </c>
      <c r="B4086" s="348" t="s">
        <v>36943</v>
      </c>
      <c r="C4086" s="348" t="s">
        <v>27666</v>
      </c>
      <c r="D4086" s="348" t="s">
        <v>27668</v>
      </c>
      <c r="E4086" s="372">
        <v>63.65</v>
      </c>
    </row>
    <row r="4087" spans="1:5" x14ac:dyDescent="0.2">
      <c r="A4087" s="348">
        <v>11493</v>
      </c>
      <c r="B4087" s="348" t="s">
        <v>36944</v>
      </c>
      <c r="C4087" s="348" t="s">
        <v>27666</v>
      </c>
      <c r="D4087" s="348" t="s">
        <v>27668</v>
      </c>
      <c r="E4087" s="372">
        <v>36.71</v>
      </c>
    </row>
    <row r="4088" spans="1:5" x14ac:dyDescent="0.2">
      <c r="A4088" s="348">
        <v>7106</v>
      </c>
      <c r="B4088" s="348" t="s">
        <v>36945</v>
      </c>
      <c r="C4088" s="348" t="s">
        <v>27666</v>
      </c>
      <c r="D4088" s="348" t="s">
        <v>27667</v>
      </c>
      <c r="E4088" s="372">
        <v>204.68</v>
      </c>
    </row>
    <row r="4089" spans="1:5" x14ac:dyDescent="0.2">
      <c r="A4089" s="348">
        <v>7104</v>
      </c>
      <c r="B4089" s="348" t="s">
        <v>36946</v>
      </c>
      <c r="C4089" s="348" t="s">
        <v>27666</v>
      </c>
      <c r="D4089" s="348" t="s">
        <v>27667</v>
      </c>
      <c r="E4089" s="372">
        <v>5.52</v>
      </c>
    </row>
    <row r="4090" spans="1:5" x14ac:dyDescent="0.2">
      <c r="A4090" s="348">
        <v>7136</v>
      </c>
      <c r="B4090" s="348" t="s">
        <v>36947</v>
      </c>
      <c r="C4090" s="348" t="s">
        <v>27666</v>
      </c>
      <c r="D4090" s="348" t="s">
        <v>27667</v>
      </c>
      <c r="E4090" s="372">
        <v>9.61</v>
      </c>
    </row>
    <row r="4091" spans="1:5" x14ac:dyDescent="0.2">
      <c r="A4091" s="348">
        <v>7128</v>
      </c>
      <c r="B4091" s="348" t="s">
        <v>36948</v>
      </c>
      <c r="C4091" s="348" t="s">
        <v>27666</v>
      </c>
      <c r="D4091" s="348" t="s">
        <v>27667</v>
      </c>
      <c r="E4091" s="372">
        <v>12.47</v>
      </c>
    </row>
    <row r="4092" spans="1:5" x14ac:dyDescent="0.2">
      <c r="A4092" s="348">
        <v>7108</v>
      </c>
      <c r="B4092" s="348" t="s">
        <v>36949</v>
      </c>
      <c r="C4092" s="348" t="s">
        <v>27666</v>
      </c>
      <c r="D4092" s="348" t="s">
        <v>27667</v>
      </c>
      <c r="E4092" s="372">
        <v>12.44</v>
      </c>
    </row>
    <row r="4093" spans="1:5" x14ac:dyDescent="0.2">
      <c r="A4093" s="348">
        <v>7129</v>
      </c>
      <c r="B4093" s="348" t="s">
        <v>36950</v>
      </c>
      <c r="C4093" s="348" t="s">
        <v>27666</v>
      </c>
      <c r="D4093" s="348" t="s">
        <v>27667</v>
      </c>
      <c r="E4093" s="372">
        <v>14.63</v>
      </c>
    </row>
    <row r="4094" spans="1:5" x14ac:dyDescent="0.2">
      <c r="A4094" s="348">
        <v>7130</v>
      </c>
      <c r="B4094" s="348" t="s">
        <v>36951</v>
      </c>
      <c r="C4094" s="348" t="s">
        <v>27666</v>
      </c>
      <c r="D4094" s="348" t="s">
        <v>27667</v>
      </c>
      <c r="E4094" s="372">
        <v>21.26</v>
      </c>
    </row>
    <row r="4095" spans="1:5" x14ac:dyDescent="0.2">
      <c r="A4095" s="348">
        <v>7131</v>
      </c>
      <c r="B4095" s="348" t="s">
        <v>36952</v>
      </c>
      <c r="C4095" s="348" t="s">
        <v>27666</v>
      </c>
      <c r="D4095" s="348" t="s">
        <v>27667</v>
      </c>
      <c r="E4095" s="372">
        <v>26</v>
      </c>
    </row>
    <row r="4096" spans="1:5" x14ac:dyDescent="0.2">
      <c r="A4096" s="348">
        <v>7132</v>
      </c>
      <c r="B4096" s="348" t="s">
        <v>36953</v>
      </c>
      <c r="C4096" s="348" t="s">
        <v>27666</v>
      </c>
      <c r="D4096" s="348" t="s">
        <v>27667</v>
      </c>
      <c r="E4096" s="372">
        <v>61.23</v>
      </c>
    </row>
    <row r="4097" spans="1:5" x14ac:dyDescent="0.2">
      <c r="A4097" s="348">
        <v>7133</v>
      </c>
      <c r="B4097" s="348" t="s">
        <v>36954</v>
      </c>
      <c r="C4097" s="348" t="s">
        <v>27666</v>
      </c>
      <c r="D4097" s="348" t="s">
        <v>27667</v>
      </c>
      <c r="E4097" s="372">
        <v>141.47999999999999</v>
      </c>
    </row>
    <row r="4098" spans="1:5" x14ac:dyDescent="0.2">
      <c r="A4098" s="348">
        <v>37420</v>
      </c>
      <c r="B4098" s="348" t="s">
        <v>36955</v>
      </c>
      <c r="C4098" s="348" t="s">
        <v>27666</v>
      </c>
      <c r="D4098" s="348" t="s">
        <v>27668</v>
      </c>
      <c r="E4098" s="372">
        <v>37.159999999999997</v>
      </c>
    </row>
    <row r="4099" spans="1:5" x14ac:dyDescent="0.2">
      <c r="A4099" s="348">
        <v>37421</v>
      </c>
      <c r="B4099" s="348" t="s">
        <v>36956</v>
      </c>
      <c r="C4099" s="348" t="s">
        <v>27666</v>
      </c>
      <c r="D4099" s="348" t="s">
        <v>27668</v>
      </c>
      <c r="E4099" s="372">
        <v>50.79</v>
      </c>
    </row>
    <row r="4100" spans="1:5" x14ac:dyDescent="0.2">
      <c r="A4100" s="348">
        <v>37422</v>
      </c>
      <c r="B4100" s="348" t="s">
        <v>36957</v>
      </c>
      <c r="C4100" s="348" t="s">
        <v>27666</v>
      </c>
      <c r="D4100" s="348" t="s">
        <v>27668</v>
      </c>
      <c r="E4100" s="372">
        <v>47.54</v>
      </c>
    </row>
    <row r="4101" spans="1:5" x14ac:dyDescent="0.2">
      <c r="A4101" s="348">
        <v>37443</v>
      </c>
      <c r="B4101" s="348" t="s">
        <v>36958</v>
      </c>
      <c r="C4101" s="348" t="s">
        <v>27666</v>
      </c>
      <c r="D4101" s="348" t="s">
        <v>27668</v>
      </c>
      <c r="E4101" s="372">
        <v>186.62</v>
      </c>
    </row>
    <row r="4102" spans="1:5" x14ac:dyDescent="0.2">
      <c r="A4102" s="348">
        <v>37444</v>
      </c>
      <c r="B4102" s="348" t="s">
        <v>36959</v>
      </c>
      <c r="C4102" s="348" t="s">
        <v>27666</v>
      </c>
      <c r="D4102" s="348" t="s">
        <v>27668</v>
      </c>
      <c r="E4102" s="372">
        <v>189.79</v>
      </c>
    </row>
    <row r="4103" spans="1:5" x14ac:dyDescent="0.2">
      <c r="A4103" s="348">
        <v>37445</v>
      </c>
      <c r="B4103" s="348" t="s">
        <v>36960</v>
      </c>
      <c r="C4103" s="348" t="s">
        <v>27666</v>
      </c>
      <c r="D4103" s="348" t="s">
        <v>27668</v>
      </c>
      <c r="E4103" s="372">
        <v>287.67</v>
      </c>
    </row>
    <row r="4104" spans="1:5" x14ac:dyDescent="0.2">
      <c r="A4104" s="348">
        <v>37446</v>
      </c>
      <c r="B4104" s="348" t="s">
        <v>36961</v>
      </c>
      <c r="C4104" s="348" t="s">
        <v>27666</v>
      </c>
      <c r="D4104" s="348" t="s">
        <v>27668</v>
      </c>
      <c r="E4104" s="372">
        <v>313.60000000000002</v>
      </c>
    </row>
    <row r="4105" spans="1:5" x14ac:dyDescent="0.2">
      <c r="A4105" s="348">
        <v>37447</v>
      </c>
      <c r="B4105" s="348" t="s">
        <v>36962</v>
      </c>
      <c r="C4105" s="348" t="s">
        <v>27666</v>
      </c>
      <c r="D4105" s="348" t="s">
        <v>27668</v>
      </c>
      <c r="E4105" s="372">
        <v>318.51</v>
      </c>
    </row>
    <row r="4106" spans="1:5" x14ac:dyDescent="0.2">
      <c r="A4106" s="348">
        <v>37448</v>
      </c>
      <c r="B4106" s="348" t="s">
        <v>36963</v>
      </c>
      <c r="C4106" s="348" t="s">
        <v>27666</v>
      </c>
      <c r="D4106" s="348" t="s">
        <v>27668</v>
      </c>
      <c r="E4106" s="372">
        <v>436.89</v>
      </c>
    </row>
    <row r="4107" spans="1:5" x14ac:dyDescent="0.2">
      <c r="A4107" s="348">
        <v>37440</v>
      </c>
      <c r="B4107" s="348" t="s">
        <v>36964</v>
      </c>
      <c r="C4107" s="348" t="s">
        <v>27666</v>
      </c>
      <c r="D4107" s="348" t="s">
        <v>27668</v>
      </c>
      <c r="E4107" s="372">
        <v>148.13</v>
      </c>
    </row>
    <row r="4108" spans="1:5" x14ac:dyDescent="0.2">
      <c r="A4108" s="348">
        <v>37441</v>
      </c>
      <c r="B4108" s="348" t="s">
        <v>36965</v>
      </c>
      <c r="C4108" s="348" t="s">
        <v>27666</v>
      </c>
      <c r="D4108" s="348" t="s">
        <v>27668</v>
      </c>
      <c r="E4108" s="372">
        <v>148.13</v>
      </c>
    </row>
    <row r="4109" spans="1:5" x14ac:dyDescent="0.2">
      <c r="A4109" s="348">
        <v>37442</v>
      </c>
      <c r="B4109" s="348" t="s">
        <v>36966</v>
      </c>
      <c r="C4109" s="348" t="s">
        <v>27666</v>
      </c>
      <c r="D4109" s="348" t="s">
        <v>27668</v>
      </c>
      <c r="E4109" s="372">
        <v>178.41</v>
      </c>
    </row>
    <row r="4110" spans="1:5" x14ac:dyDescent="0.2">
      <c r="A4110" s="348">
        <v>38017</v>
      </c>
      <c r="B4110" s="348" t="s">
        <v>36967</v>
      </c>
      <c r="C4110" s="348" t="s">
        <v>27666</v>
      </c>
      <c r="D4110" s="348" t="s">
        <v>27667</v>
      </c>
      <c r="E4110" s="372">
        <v>11.17</v>
      </c>
    </row>
    <row r="4111" spans="1:5" x14ac:dyDescent="0.2">
      <c r="A4111" s="348">
        <v>38018</v>
      </c>
      <c r="B4111" s="348" t="s">
        <v>36968</v>
      </c>
      <c r="C4111" s="348" t="s">
        <v>27666</v>
      </c>
      <c r="D4111" s="348" t="s">
        <v>27667</v>
      </c>
      <c r="E4111" s="372">
        <v>12.56</v>
      </c>
    </row>
    <row r="4112" spans="1:5" x14ac:dyDescent="0.2">
      <c r="A4112" s="348">
        <v>39895</v>
      </c>
      <c r="B4112" s="348" t="s">
        <v>36969</v>
      </c>
      <c r="C4112" s="348" t="s">
        <v>27666</v>
      </c>
      <c r="D4112" s="348" t="s">
        <v>27668</v>
      </c>
      <c r="E4112" s="372">
        <v>46.69</v>
      </c>
    </row>
    <row r="4113" spans="1:5" x14ac:dyDescent="0.2">
      <c r="A4113" s="348">
        <v>39896</v>
      </c>
      <c r="B4113" s="348" t="s">
        <v>36970</v>
      </c>
      <c r="C4113" s="348" t="s">
        <v>27666</v>
      </c>
      <c r="D4113" s="348" t="s">
        <v>27668</v>
      </c>
      <c r="E4113" s="372">
        <v>68.430000000000007</v>
      </c>
    </row>
    <row r="4114" spans="1:5" x14ac:dyDescent="0.2">
      <c r="A4114" s="348">
        <v>38873</v>
      </c>
      <c r="B4114" s="348" t="s">
        <v>36971</v>
      </c>
      <c r="C4114" s="348" t="s">
        <v>27666</v>
      </c>
      <c r="D4114" s="348" t="s">
        <v>27668</v>
      </c>
      <c r="E4114" s="372">
        <v>14.35</v>
      </c>
    </row>
    <row r="4115" spans="1:5" x14ac:dyDescent="0.2">
      <c r="A4115" s="348">
        <v>38874</v>
      </c>
      <c r="B4115" s="348" t="s">
        <v>36972</v>
      </c>
      <c r="C4115" s="348" t="s">
        <v>27666</v>
      </c>
      <c r="D4115" s="348" t="s">
        <v>27668</v>
      </c>
      <c r="E4115" s="372">
        <v>18.170000000000002</v>
      </c>
    </row>
    <row r="4116" spans="1:5" x14ac:dyDescent="0.2">
      <c r="A4116" s="348">
        <v>38875</v>
      </c>
      <c r="B4116" s="348" t="s">
        <v>36973</v>
      </c>
      <c r="C4116" s="348" t="s">
        <v>27666</v>
      </c>
      <c r="D4116" s="348" t="s">
        <v>27668</v>
      </c>
      <c r="E4116" s="372">
        <v>28.8</v>
      </c>
    </row>
    <row r="4117" spans="1:5" x14ac:dyDescent="0.2">
      <c r="A4117" s="348">
        <v>38876</v>
      </c>
      <c r="B4117" s="348" t="s">
        <v>36974</v>
      </c>
      <c r="C4117" s="348" t="s">
        <v>27666</v>
      </c>
      <c r="D4117" s="348" t="s">
        <v>27668</v>
      </c>
      <c r="E4117" s="372">
        <v>38.700000000000003</v>
      </c>
    </row>
    <row r="4118" spans="1:5" x14ac:dyDescent="0.2">
      <c r="A4118" s="348">
        <v>39000</v>
      </c>
      <c r="B4118" s="348" t="s">
        <v>36975</v>
      </c>
      <c r="C4118" s="348" t="s">
        <v>27666</v>
      </c>
      <c r="D4118" s="348" t="s">
        <v>27668</v>
      </c>
      <c r="E4118" s="372">
        <v>29.79</v>
      </c>
    </row>
    <row r="4119" spans="1:5" x14ac:dyDescent="0.2">
      <c r="A4119" s="348">
        <v>38674</v>
      </c>
      <c r="B4119" s="348" t="s">
        <v>36976</v>
      </c>
      <c r="C4119" s="348" t="s">
        <v>27666</v>
      </c>
      <c r="D4119" s="348" t="s">
        <v>27667</v>
      </c>
      <c r="E4119" s="372">
        <v>37.590000000000003</v>
      </c>
    </row>
    <row r="4120" spans="1:5" x14ac:dyDescent="0.2">
      <c r="A4120" s="348">
        <v>38019</v>
      </c>
      <c r="B4120" s="348" t="s">
        <v>36977</v>
      </c>
      <c r="C4120" s="348" t="s">
        <v>27666</v>
      </c>
      <c r="D4120" s="348" t="s">
        <v>27667</v>
      </c>
      <c r="E4120" s="372">
        <v>7.95</v>
      </c>
    </row>
    <row r="4121" spans="1:5" x14ac:dyDescent="0.2">
      <c r="A4121" s="348">
        <v>38020</v>
      </c>
      <c r="B4121" s="348" t="s">
        <v>36978</v>
      </c>
      <c r="C4121" s="348" t="s">
        <v>27666</v>
      </c>
      <c r="D4121" s="348" t="s">
        <v>27667</v>
      </c>
      <c r="E4121" s="372">
        <v>9.7899999999999991</v>
      </c>
    </row>
    <row r="4122" spans="1:5" x14ac:dyDescent="0.2">
      <c r="A4122" s="348">
        <v>38454</v>
      </c>
      <c r="B4122" s="348" t="s">
        <v>36979</v>
      </c>
      <c r="C4122" s="348" t="s">
        <v>27666</v>
      </c>
      <c r="D4122" s="348" t="s">
        <v>27668</v>
      </c>
      <c r="E4122" s="372">
        <v>11.17</v>
      </c>
    </row>
    <row r="4123" spans="1:5" x14ac:dyDescent="0.2">
      <c r="A4123" s="348">
        <v>38455</v>
      </c>
      <c r="B4123" s="348" t="s">
        <v>36980</v>
      </c>
      <c r="C4123" s="348" t="s">
        <v>27666</v>
      </c>
      <c r="D4123" s="348" t="s">
        <v>27668</v>
      </c>
      <c r="E4123" s="372">
        <v>14.95</v>
      </c>
    </row>
    <row r="4124" spans="1:5" x14ac:dyDescent="0.2">
      <c r="A4124" s="348">
        <v>38462</v>
      </c>
      <c r="B4124" s="348" t="s">
        <v>36981</v>
      </c>
      <c r="C4124" s="348" t="s">
        <v>27666</v>
      </c>
      <c r="D4124" s="348" t="s">
        <v>27668</v>
      </c>
      <c r="E4124" s="372">
        <v>241.08</v>
      </c>
    </row>
    <row r="4125" spans="1:5" x14ac:dyDescent="0.2">
      <c r="A4125" s="348">
        <v>36362</v>
      </c>
      <c r="B4125" s="348" t="s">
        <v>36982</v>
      </c>
      <c r="C4125" s="348" t="s">
        <v>27666</v>
      </c>
      <c r="D4125" s="348" t="s">
        <v>27668</v>
      </c>
      <c r="E4125" s="372">
        <v>3.33</v>
      </c>
    </row>
    <row r="4126" spans="1:5" x14ac:dyDescent="0.2">
      <c r="A4126" s="348">
        <v>36298</v>
      </c>
      <c r="B4126" s="348" t="s">
        <v>36983</v>
      </c>
      <c r="C4126" s="348" t="s">
        <v>27666</v>
      </c>
      <c r="D4126" s="348" t="s">
        <v>27668</v>
      </c>
      <c r="E4126" s="372">
        <v>2.86</v>
      </c>
    </row>
    <row r="4127" spans="1:5" x14ac:dyDescent="0.2">
      <c r="A4127" s="348">
        <v>38456</v>
      </c>
      <c r="B4127" s="348" t="s">
        <v>36984</v>
      </c>
      <c r="C4127" s="348" t="s">
        <v>27666</v>
      </c>
      <c r="D4127" s="348" t="s">
        <v>27668</v>
      </c>
      <c r="E4127" s="372">
        <v>7.13</v>
      </c>
    </row>
    <row r="4128" spans="1:5" x14ac:dyDescent="0.2">
      <c r="A4128" s="348">
        <v>38457</v>
      </c>
      <c r="B4128" s="348" t="s">
        <v>36985</v>
      </c>
      <c r="C4128" s="348" t="s">
        <v>27666</v>
      </c>
      <c r="D4128" s="348" t="s">
        <v>27668</v>
      </c>
      <c r="E4128" s="372">
        <v>12.99</v>
      </c>
    </row>
    <row r="4129" spans="1:5" x14ac:dyDescent="0.2">
      <c r="A4129" s="348">
        <v>38458</v>
      </c>
      <c r="B4129" s="348" t="s">
        <v>36986</v>
      </c>
      <c r="C4129" s="348" t="s">
        <v>27666</v>
      </c>
      <c r="D4129" s="348" t="s">
        <v>27668</v>
      </c>
      <c r="E4129" s="372">
        <v>25.02</v>
      </c>
    </row>
    <row r="4130" spans="1:5" x14ac:dyDescent="0.2">
      <c r="A4130" s="348">
        <v>38459</v>
      </c>
      <c r="B4130" s="348" t="s">
        <v>36987</v>
      </c>
      <c r="C4130" s="348" t="s">
        <v>27666</v>
      </c>
      <c r="D4130" s="348" t="s">
        <v>27668</v>
      </c>
      <c r="E4130" s="372">
        <v>39.340000000000003</v>
      </c>
    </row>
    <row r="4131" spans="1:5" x14ac:dyDescent="0.2">
      <c r="A4131" s="348">
        <v>38460</v>
      </c>
      <c r="B4131" s="348" t="s">
        <v>36988</v>
      </c>
      <c r="C4131" s="348" t="s">
        <v>27666</v>
      </c>
      <c r="D4131" s="348" t="s">
        <v>27668</v>
      </c>
      <c r="E4131" s="372">
        <v>84.39</v>
      </c>
    </row>
    <row r="4132" spans="1:5" x14ac:dyDescent="0.2">
      <c r="A4132" s="348">
        <v>38461</v>
      </c>
      <c r="B4132" s="348" t="s">
        <v>36989</v>
      </c>
      <c r="C4132" s="348" t="s">
        <v>27666</v>
      </c>
      <c r="D4132" s="348" t="s">
        <v>27668</v>
      </c>
      <c r="E4132" s="372">
        <v>113.25</v>
      </c>
    </row>
    <row r="4133" spans="1:5" x14ac:dyDescent="0.2">
      <c r="A4133" s="348">
        <v>7094</v>
      </c>
      <c r="B4133" s="348" t="s">
        <v>36990</v>
      </c>
      <c r="C4133" s="348" t="s">
        <v>27666</v>
      </c>
      <c r="D4133" s="348" t="s">
        <v>27667</v>
      </c>
      <c r="E4133" s="372">
        <v>18.010000000000002</v>
      </c>
    </row>
    <row r="4134" spans="1:5" x14ac:dyDescent="0.2">
      <c r="A4134" s="348">
        <v>7116</v>
      </c>
      <c r="B4134" s="348" t="s">
        <v>36991</v>
      </c>
      <c r="C4134" s="348" t="s">
        <v>27666</v>
      </c>
      <c r="D4134" s="348" t="s">
        <v>27667</v>
      </c>
      <c r="E4134" s="372">
        <v>5.49</v>
      </c>
    </row>
    <row r="4135" spans="1:5" x14ac:dyDescent="0.2">
      <c r="A4135" s="348">
        <v>7118</v>
      </c>
      <c r="B4135" s="348" t="s">
        <v>36992</v>
      </c>
      <c r="C4135" s="348" t="s">
        <v>27666</v>
      </c>
      <c r="D4135" s="348" t="s">
        <v>27667</v>
      </c>
      <c r="E4135" s="372">
        <v>37.04</v>
      </c>
    </row>
    <row r="4136" spans="1:5" x14ac:dyDescent="0.2">
      <c r="A4136" s="348">
        <v>7098</v>
      </c>
      <c r="B4136" s="348" t="s">
        <v>36993</v>
      </c>
      <c r="C4136" s="348" t="s">
        <v>27666</v>
      </c>
      <c r="D4136" s="348" t="s">
        <v>27667</v>
      </c>
      <c r="E4136" s="372">
        <v>5.51</v>
      </c>
    </row>
    <row r="4137" spans="1:5" x14ac:dyDescent="0.2">
      <c r="A4137" s="348">
        <v>7110</v>
      </c>
      <c r="B4137" s="348" t="s">
        <v>36994</v>
      </c>
      <c r="C4137" s="348" t="s">
        <v>27666</v>
      </c>
      <c r="D4137" s="348" t="s">
        <v>27667</v>
      </c>
      <c r="E4137" s="372">
        <v>70.42</v>
      </c>
    </row>
    <row r="4138" spans="1:5" x14ac:dyDescent="0.2">
      <c r="A4138" s="348">
        <v>7123</v>
      </c>
      <c r="B4138" s="348" t="s">
        <v>36995</v>
      </c>
      <c r="C4138" s="348" t="s">
        <v>27666</v>
      </c>
      <c r="D4138" s="348" t="s">
        <v>27667</v>
      </c>
      <c r="E4138" s="372">
        <v>6.66</v>
      </c>
    </row>
    <row r="4139" spans="1:5" x14ac:dyDescent="0.2">
      <c r="A4139" s="348">
        <v>7121</v>
      </c>
      <c r="B4139" s="348" t="s">
        <v>36996</v>
      </c>
      <c r="C4139" s="348" t="s">
        <v>27666</v>
      </c>
      <c r="D4139" s="348" t="s">
        <v>27667</v>
      </c>
      <c r="E4139" s="372">
        <v>13.17</v>
      </c>
    </row>
    <row r="4140" spans="1:5" x14ac:dyDescent="0.2">
      <c r="A4140" s="348">
        <v>7137</v>
      </c>
      <c r="B4140" s="348" t="s">
        <v>36997</v>
      </c>
      <c r="C4140" s="348" t="s">
        <v>27666</v>
      </c>
      <c r="D4140" s="348" t="s">
        <v>27667</v>
      </c>
      <c r="E4140" s="372">
        <v>14.38</v>
      </c>
    </row>
    <row r="4141" spans="1:5" x14ac:dyDescent="0.2">
      <c r="A4141" s="348">
        <v>7122</v>
      </c>
      <c r="B4141" s="348" t="s">
        <v>36998</v>
      </c>
      <c r="C4141" s="348" t="s">
        <v>27666</v>
      </c>
      <c r="D4141" s="348" t="s">
        <v>27667</v>
      </c>
      <c r="E4141" s="372">
        <v>15.83</v>
      </c>
    </row>
    <row r="4142" spans="1:5" x14ac:dyDescent="0.2">
      <c r="A4142" s="348">
        <v>7114</v>
      </c>
      <c r="B4142" s="348" t="s">
        <v>36999</v>
      </c>
      <c r="C4142" s="348" t="s">
        <v>27666</v>
      </c>
      <c r="D4142" s="348" t="s">
        <v>27667</v>
      </c>
      <c r="E4142" s="372">
        <v>18.420000000000002</v>
      </c>
    </row>
    <row r="4143" spans="1:5" x14ac:dyDescent="0.2">
      <c r="A4143" s="348">
        <v>7109</v>
      </c>
      <c r="B4143" s="348" t="s">
        <v>37000</v>
      </c>
      <c r="C4143" s="348" t="s">
        <v>27666</v>
      </c>
      <c r="D4143" s="348" t="s">
        <v>27667</v>
      </c>
      <c r="E4143" s="372">
        <v>3.65</v>
      </c>
    </row>
    <row r="4144" spans="1:5" x14ac:dyDescent="0.2">
      <c r="A4144" s="348">
        <v>7135</v>
      </c>
      <c r="B4144" s="348" t="s">
        <v>37001</v>
      </c>
      <c r="C4144" s="348" t="s">
        <v>27666</v>
      </c>
      <c r="D4144" s="348" t="s">
        <v>27667</v>
      </c>
      <c r="E4144" s="372">
        <v>7.48</v>
      </c>
    </row>
    <row r="4145" spans="1:5" x14ac:dyDescent="0.2">
      <c r="A4145" s="348">
        <v>37947</v>
      </c>
      <c r="B4145" s="348" t="s">
        <v>37002</v>
      </c>
      <c r="C4145" s="348" t="s">
        <v>27666</v>
      </c>
      <c r="D4145" s="348" t="s">
        <v>27667</v>
      </c>
      <c r="E4145" s="372">
        <v>6.08</v>
      </c>
    </row>
    <row r="4146" spans="1:5" x14ac:dyDescent="0.2">
      <c r="A4146" s="348">
        <v>7103</v>
      </c>
      <c r="B4146" s="348" t="s">
        <v>37003</v>
      </c>
      <c r="C4146" s="348" t="s">
        <v>27666</v>
      </c>
      <c r="D4146" s="348" t="s">
        <v>27667</v>
      </c>
      <c r="E4146" s="372">
        <v>19.8</v>
      </c>
    </row>
    <row r="4147" spans="1:5" x14ac:dyDescent="0.2">
      <c r="A4147" s="348">
        <v>40419</v>
      </c>
      <c r="B4147" s="348" t="s">
        <v>37004</v>
      </c>
      <c r="C4147" s="348" t="s">
        <v>27666</v>
      </c>
      <c r="D4147" s="348" t="s">
        <v>27668</v>
      </c>
      <c r="E4147" s="372">
        <v>36.93</v>
      </c>
    </row>
    <row r="4148" spans="1:5" x14ac:dyDescent="0.2">
      <c r="A4148" s="348">
        <v>40420</v>
      </c>
      <c r="B4148" s="348" t="s">
        <v>37005</v>
      </c>
      <c r="C4148" s="348" t="s">
        <v>27666</v>
      </c>
      <c r="D4148" s="348" t="s">
        <v>27668</v>
      </c>
      <c r="E4148" s="372">
        <v>53.88</v>
      </c>
    </row>
    <row r="4149" spans="1:5" x14ac:dyDescent="0.2">
      <c r="A4149" s="348">
        <v>40421</v>
      </c>
      <c r="B4149" s="348" t="s">
        <v>37006</v>
      </c>
      <c r="C4149" s="348" t="s">
        <v>27666</v>
      </c>
      <c r="D4149" s="348" t="s">
        <v>27668</v>
      </c>
      <c r="E4149" s="372">
        <v>57.36</v>
      </c>
    </row>
    <row r="4150" spans="1:5" x14ac:dyDescent="0.2">
      <c r="A4150" s="348">
        <v>38905</v>
      </c>
      <c r="B4150" s="348" t="s">
        <v>37007</v>
      </c>
      <c r="C4150" s="348" t="s">
        <v>27666</v>
      </c>
      <c r="D4150" s="348" t="s">
        <v>27668</v>
      </c>
      <c r="E4150" s="372">
        <v>18.57</v>
      </c>
    </row>
    <row r="4151" spans="1:5" x14ac:dyDescent="0.2">
      <c r="A4151" s="348">
        <v>38907</v>
      </c>
      <c r="B4151" s="348" t="s">
        <v>37008</v>
      </c>
      <c r="C4151" s="348" t="s">
        <v>27666</v>
      </c>
      <c r="D4151" s="348" t="s">
        <v>27668</v>
      </c>
      <c r="E4151" s="372">
        <v>17.899999999999999</v>
      </c>
    </row>
    <row r="4152" spans="1:5" x14ac:dyDescent="0.2">
      <c r="A4152" s="348">
        <v>38910</v>
      </c>
      <c r="B4152" s="348" t="s">
        <v>37009</v>
      </c>
      <c r="C4152" s="348" t="s">
        <v>27666</v>
      </c>
      <c r="D4152" s="348" t="s">
        <v>27668</v>
      </c>
      <c r="E4152" s="372">
        <v>20.94</v>
      </c>
    </row>
    <row r="4153" spans="1:5" x14ac:dyDescent="0.2">
      <c r="A4153" s="348">
        <v>11655</v>
      </c>
      <c r="B4153" s="348" t="s">
        <v>37010</v>
      </c>
      <c r="C4153" s="348" t="s">
        <v>27666</v>
      </c>
      <c r="D4153" s="348" t="s">
        <v>27667</v>
      </c>
      <c r="E4153" s="372">
        <v>25.37</v>
      </c>
    </row>
    <row r="4154" spans="1:5" x14ac:dyDescent="0.2">
      <c r="A4154" s="348">
        <v>11656</v>
      </c>
      <c r="B4154" s="348" t="s">
        <v>37011</v>
      </c>
      <c r="C4154" s="348" t="s">
        <v>27666</v>
      </c>
      <c r="D4154" s="348" t="s">
        <v>27667</v>
      </c>
      <c r="E4154" s="372">
        <v>29.13</v>
      </c>
    </row>
    <row r="4155" spans="1:5" x14ac:dyDescent="0.2">
      <c r="A4155" s="348">
        <v>7091</v>
      </c>
      <c r="B4155" s="348" t="s">
        <v>37012</v>
      </c>
      <c r="C4155" s="348" t="s">
        <v>27666</v>
      </c>
      <c r="D4155" s="348" t="s">
        <v>27667</v>
      </c>
      <c r="E4155" s="372">
        <v>23.86</v>
      </c>
    </row>
    <row r="4156" spans="1:5" x14ac:dyDescent="0.2">
      <c r="A4156" s="348">
        <v>37948</v>
      </c>
      <c r="B4156" s="348" t="s">
        <v>37013</v>
      </c>
      <c r="C4156" s="348" t="s">
        <v>27666</v>
      </c>
      <c r="D4156" s="348" t="s">
        <v>27667</v>
      </c>
      <c r="E4156" s="372">
        <v>5.53</v>
      </c>
    </row>
    <row r="4157" spans="1:5" x14ac:dyDescent="0.2">
      <c r="A4157" s="348">
        <v>7097</v>
      </c>
      <c r="B4157" s="348" t="s">
        <v>37014</v>
      </c>
      <c r="C4157" s="348" t="s">
        <v>27666</v>
      </c>
      <c r="D4157" s="348" t="s">
        <v>27667</v>
      </c>
      <c r="E4157" s="372">
        <v>11.21</v>
      </c>
    </row>
    <row r="4158" spans="1:5" x14ac:dyDescent="0.2">
      <c r="A4158" s="348">
        <v>11658</v>
      </c>
      <c r="B4158" s="348" t="s">
        <v>37015</v>
      </c>
      <c r="C4158" s="348" t="s">
        <v>27666</v>
      </c>
      <c r="D4158" s="348" t="s">
        <v>27667</v>
      </c>
      <c r="E4158" s="372">
        <v>24.77</v>
      </c>
    </row>
    <row r="4159" spans="1:5" x14ac:dyDescent="0.2">
      <c r="A4159" s="348">
        <v>7146</v>
      </c>
      <c r="B4159" s="348" t="s">
        <v>37016</v>
      </c>
      <c r="C4159" s="348" t="s">
        <v>27666</v>
      </c>
      <c r="D4159" s="348" t="s">
        <v>27667</v>
      </c>
      <c r="E4159" s="372">
        <v>241.03</v>
      </c>
    </row>
    <row r="4160" spans="1:5" x14ac:dyDescent="0.2">
      <c r="A4160" s="348">
        <v>7138</v>
      </c>
      <c r="B4160" s="348" t="s">
        <v>37017</v>
      </c>
      <c r="C4160" s="348" t="s">
        <v>27666</v>
      </c>
      <c r="D4160" s="348" t="s">
        <v>27667</v>
      </c>
      <c r="E4160" s="372">
        <v>1.53</v>
      </c>
    </row>
    <row r="4161" spans="1:5" x14ac:dyDescent="0.2">
      <c r="A4161" s="348">
        <v>7139</v>
      </c>
      <c r="B4161" s="348" t="s">
        <v>37018</v>
      </c>
      <c r="C4161" s="348" t="s">
        <v>27666</v>
      </c>
      <c r="D4161" s="348" t="s">
        <v>27667</v>
      </c>
      <c r="E4161" s="372">
        <v>1.73</v>
      </c>
    </row>
    <row r="4162" spans="1:5" x14ac:dyDescent="0.2">
      <c r="A4162" s="348">
        <v>7140</v>
      </c>
      <c r="B4162" s="348" t="s">
        <v>37019</v>
      </c>
      <c r="C4162" s="348" t="s">
        <v>27666</v>
      </c>
      <c r="D4162" s="348" t="s">
        <v>27667</v>
      </c>
      <c r="E4162" s="372">
        <v>5.42</v>
      </c>
    </row>
    <row r="4163" spans="1:5" x14ac:dyDescent="0.2">
      <c r="A4163" s="348">
        <v>7141</v>
      </c>
      <c r="B4163" s="348" t="s">
        <v>37020</v>
      </c>
      <c r="C4163" s="348" t="s">
        <v>27666</v>
      </c>
      <c r="D4163" s="348" t="s">
        <v>27667</v>
      </c>
      <c r="E4163" s="372">
        <v>13.26</v>
      </c>
    </row>
    <row r="4164" spans="1:5" x14ac:dyDescent="0.2">
      <c r="A4164" s="348">
        <v>7143</v>
      </c>
      <c r="B4164" s="348" t="s">
        <v>37021</v>
      </c>
      <c r="C4164" s="348" t="s">
        <v>27666</v>
      </c>
      <c r="D4164" s="348" t="s">
        <v>27667</v>
      </c>
      <c r="E4164" s="372">
        <v>44.5</v>
      </c>
    </row>
    <row r="4165" spans="1:5" x14ac:dyDescent="0.2">
      <c r="A4165" s="348">
        <v>7144</v>
      </c>
      <c r="B4165" s="348" t="s">
        <v>37022</v>
      </c>
      <c r="C4165" s="348" t="s">
        <v>27666</v>
      </c>
      <c r="D4165" s="348" t="s">
        <v>27667</v>
      </c>
      <c r="E4165" s="372">
        <v>82.55</v>
      </c>
    </row>
    <row r="4166" spans="1:5" x14ac:dyDescent="0.2">
      <c r="A4166" s="348">
        <v>7145</v>
      </c>
      <c r="B4166" s="348" t="s">
        <v>37023</v>
      </c>
      <c r="C4166" s="348" t="s">
        <v>27666</v>
      </c>
      <c r="D4166" s="348" t="s">
        <v>27667</v>
      </c>
      <c r="E4166" s="372">
        <v>112.25</v>
      </c>
    </row>
    <row r="4167" spans="1:5" x14ac:dyDescent="0.2">
      <c r="A4167" s="348">
        <v>7142</v>
      </c>
      <c r="B4167" s="348" t="s">
        <v>37024</v>
      </c>
      <c r="C4167" s="348" t="s">
        <v>27666</v>
      </c>
      <c r="D4167" s="348" t="s">
        <v>27667</v>
      </c>
      <c r="E4167" s="372">
        <v>13.86</v>
      </c>
    </row>
    <row r="4168" spans="1:5" x14ac:dyDescent="0.2">
      <c r="A4168" s="348">
        <v>3593</v>
      </c>
      <c r="B4168" s="348" t="s">
        <v>37025</v>
      </c>
      <c r="C4168" s="348" t="s">
        <v>27666</v>
      </c>
      <c r="D4168" s="348" t="s">
        <v>27668</v>
      </c>
      <c r="E4168" s="372">
        <v>99.84</v>
      </c>
    </row>
    <row r="4169" spans="1:5" x14ac:dyDescent="0.2">
      <c r="A4169" s="348">
        <v>3588</v>
      </c>
      <c r="B4169" s="348" t="s">
        <v>37026</v>
      </c>
      <c r="C4169" s="348" t="s">
        <v>27666</v>
      </c>
      <c r="D4169" s="348" t="s">
        <v>27668</v>
      </c>
      <c r="E4169" s="372">
        <v>76.95</v>
      </c>
    </row>
    <row r="4170" spans="1:5" x14ac:dyDescent="0.2">
      <c r="A4170" s="348">
        <v>3585</v>
      </c>
      <c r="B4170" s="348" t="s">
        <v>37027</v>
      </c>
      <c r="C4170" s="348" t="s">
        <v>27666</v>
      </c>
      <c r="D4170" s="348" t="s">
        <v>27668</v>
      </c>
      <c r="E4170" s="372">
        <v>23.77</v>
      </c>
    </row>
    <row r="4171" spans="1:5" x14ac:dyDescent="0.2">
      <c r="A4171" s="348">
        <v>3587</v>
      </c>
      <c r="B4171" s="348" t="s">
        <v>37028</v>
      </c>
      <c r="C4171" s="348" t="s">
        <v>27666</v>
      </c>
      <c r="D4171" s="348" t="s">
        <v>27668</v>
      </c>
      <c r="E4171" s="372">
        <v>47.75</v>
      </c>
    </row>
    <row r="4172" spans="1:5" x14ac:dyDescent="0.2">
      <c r="A4172" s="348">
        <v>3590</v>
      </c>
      <c r="B4172" s="348" t="s">
        <v>37029</v>
      </c>
      <c r="C4172" s="348" t="s">
        <v>27666</v>
      </c>
      <c r="D4172" s="348" t="s">
        <v>27668</v>
      </c>
      <c r="E4172" s="372">
        <v>283.45999999999998</v>
      </c>
    </row>
    <row r="4173" spans="1:5" x14ac:dyDescent="0.2">
      <c r="A4173" s="348">
        <v>3589</v>
      </c>
      <c r="B4173" s="348" t="s">
        <v>37030</v>
      </c>
      <c r="C4173" s="348" t="s">
        <v>27666</v>
      </c>
      <c r="D4173" s="348" t="s">
        <v>27668</v>
      </c>
      <c r="E4173" s="372">
        <v>152.15</v>
      </c>
    </row>
    <row r="4174" spans="1:5" x14ac:dyDescent="0.2">
      <c r="A4174" s="348">
        <v>3586</v>
      </c>
      <c r="B4174" s="348" t="s">
        <v>37031</v>
      </c>
      <c r="C4174" s="348" t="s">
        <v>27666</v>
      </c>
      <c r="D4174" s="348" t="s">
        <v>27668</v>
      </c>
      <c r="E4174" s="372">
        <v>31.13</v>
      </c>
    </row>
    <row r="4175" spans="1:5" x14ac:dyDescent="0.2">
      <c r="A4175" s="348">
        <v>3592</v>
      </c>
      <c r="B4175" s="348" t="s">
        <v>37032</v>
      </c>
      <c r="C4175" s="348" t="s">
        <v>27666</v>
      </c>
      <c r="D4175" s="348" t="s">
        <v>27668</v>
      </c>
      <c r="E4175" s="372">
        <v>448.07</v>
      </c>
    </row>
    <row r="4176" spans="1:5" x14ac:dyDescent="0.2">
      <c r="A4176" s="348">
        <v>3591</v>
      </c>
      <c r="B4176" s="348" t="s">
        <v>37033</v>
      </c>
      <c r="C4176" s="348" t="s">
        <v>27666</v>
      </c>
      <c r="D4176" s="348" t="s">
        <v>27668</v>
      </c>
      <c r="E4176" s="372">
        <v>718.28</v>
      </c>
    </row>
    <row r="4177" spans="1:5" x14ac:dyDescent="0.2">
      <c r="A4177" s="348">
        <v>40396</v>
      </c>
      <c r="B4177" s="348" t="s">
        <v>37034</v>
      </c>
      <c r="C4177" s="348" t="s">
        <v>27666</v>
      </c>
      <c r="D4177" s="348" t="s">
        <v>27667</v>
      </c>
      <c r="E4177" s="372">
        <v>167.13</v>
      </c>
    </row>
    <row r="4178" spans="1:5" x14ac:dyDescent="0.2">
      <c r="A4178" s="348">
        <v>40395</v>
      </c>
      <c r="B4178" s="348" t="s">
        <v>37035</v>
      </c>
      <c r="C4178" s="348" t="s">
        <v>27666</v>
      </c>
      <c r="D4178" s="348" t="s">
        <v>27667</v>
      </c>
      <c r="E4178" s="372">
        <v>128.26</v>
      </c>
    </row>
    <row r="4179" spans="1:5" x14ac:dyDescent="0.2">
      <c r="A4179" s="348">
        <v>40392</v>
      </c>
      <c r="B4179" s="348" t="s">
        <v>37036</v>
      </c>
      <c r="C4179" s="348" t="s">
        <v>27666</v>
      </c>
      <c r="D4179" s="348" t="s">
        <v>27667</v>
      </c>
      <c r="E4179" s="372">
        <v>41.27</v>
      </c>
    </row>
    <row r="4180" spans="1:5" x14ac:dyDescent="0.2">
      <c r="A4180" s="348">
        <v>40394</v>
      </c>
      <c r="B4180" s="348" t="s">
        <v>37037</v>
      </c>
      <c r="C4180" s="348" t="s">
        <v>27666</v>
      </c>
      <c r="D4180" s="348" t="s">
        <v>27667</v>
      </c>
      <c r="E4180" s="372">
        <v>83.51</v>
      </c>
    </row>
    <row r="4181" spans="1:5" x14ac:dyDescent="0.2">
      <c r="A4181" s="348">
        <v>40398</v>
      </c>
      <c r="B4181" s="348" t="s">
        <v>37038</v>
      </c>
      <c r="C4181" s="348" t="s">
        <v>27666</v>
      </c>
      <c r="D4181" s="348" t="s">
        <v>27667</v>
      </c>
      <c r="E4181" s="372">
        <v>536.19000000000005</v>
      </c>
    </row>
    <row r="4182" spans="1:5" x14ac:dyDescent="0.2">
      <c r="A4182" s="348">
        <v>40397</v>
      </c>
      <c r="B4182" s="348" t="s">
        <v>37039</v>
      </c>
      <c r="C4182" s="348" t="s">
        <v>27666</v>
      </c>
      <c r="D4182" s="348" t="s">
        <v>27667</v>
      </c>
      <c r="E4182" s="372">
        <v>274.58999999999997</v>
      </c>
    </row>
    <row r="4183" spans="1:5" x14ac:dyDescent="0.2">
      <c r="A4183" s="348">
        <v>40393</v>
      </c>
      <c r="B4183" s="348" t="s">
        <v>37040</v>
      </c>
      <c r="C4183" s="348" t="s">
        <v>27666</v>
      </c>
      <c r="D4183" s="348" t="s">
        <v>27667</v>
      </c>
      <c r="E4183" s="372">
        <v>53.16</v>
      </c>
    </row>
    <row r="4184" spans="1:5" x14ac:dyDescent="0.2">
      <c r="A4184" s="348">
        <v>40399</v>
      </c>
      <c r="B4184" s="348" t="s">
        <v>37041</v>
      </c>
      <c r="C4184" s="348" t="s">
        <v>27666</v>
      </c>
      <c r="D4184" s="348" t="s">
        <v>27667</v>
      </c>
      <c r="E4184" s="372">
        <v>877.19</v>
      </c>
    </row>
    <row r="4185" spans="1:5" x14ac:dyDescent="0.2">
      <c r="A4185" s="348">
        <v>39322</v>
      </c>
      <c r="B4185" s="348" t="s">
        <v>37042</v>
      </c>
      <c r="C4185" s="348" t="s">
        <v>27666</v>
      </c>
      <c r="D4185" s="348" t="s">
        <v>27668</v>
      </c>
      <c r="E4185" s="372">
        <v>8.83</v>
      </c>
    </row>
    <row r="4186" spans="1:5" x14ac:dyDescent="0.2">
      <c r="A4186" s="348">
        <v>39289</v>
      </c>
      <c r="B4186" s="348" t="s">
        <v>37043</v>
      </c>
      <c r="C4186" s="348" t="s">
        <v>27666</v>
      </c>
      <c r="D4186" s="348" t="s">
        <v>27668</v>
      </c>
      <c r="E4186" s="372">
        <v>16.46</v>
      </c>
    </row>
    <row r="4187" spans="1:5" x14ac:dyDescent="0.2">
      <c r="A4187" s="348">
        <v>39290</v>
      </c>
      <c r="B4187" s="348" t="s">
        <v>37044</v>
      </c>
      <c r="C4187" s="348" t="s">
        <v>27666</v>
      </c>
      <c r="D4187" s="348" t="s">
        <v>27668</v>
      </c>
      <c r="E4187" s="372">
        <v>27.8</v>
      </c>
    </row>
    <row r="4188" spans="1:5" x14ac:dyDescent="0.2">
      <c r="A4188" s="348">
        <v>39291</v>
      </c>
      <c r="B4188" s="348" t="s">
        <v>37045</v>
      </c>
      <c r="C4188" s="348" t="s">
        <v>27666</v>
      </c>
      <c r="D4188" s="348" t="s">
        <v>27668</v>
      </c>
      <c r="E4188" s="372">
        <v>30.74</v>
      </c>
    </row>
    <row r="4189" spans="1:5" x14ac:dyDescent="0.2">
      <c r="A4189" s="348">
        <v>41892</v>
      </c>
      <c r="B4189" s="348" t="s">
        <v>37046</v>
      </c>
      <c r="C4189" s="348" t="s">
        <v>27666</v>
      </c>
      <c r="D4189" s="348" t="s">
        <v>27668</v>
      </c>
      <c r="E4189" s="372">
        <v>94.79</v>
      </c>
    </row>
    <row r="4190" spans="1:5" x14ac:dyDescent="0.2">
      <c r="A4190" s="348">
        <v>7048</v>
      </c>
      <c r="B4190" s="348" t="s">
        <v>37047</v>
      </c>
      <c r="C4190" s="348" t="s">
        <v>27666</v>
      </c>
      <c r="D4190" s="348" t="s">
        <v>27668</v>
      </c>
      <c r="E4190" s="372">
        <v>20.46</v>
      </c>
    </row>
    <row r="4191" spans="1:5" x14ac:dyDescent="0.2">
      <c r="A4191" s="348">
        <v>7088</v>
      </c>
      <c r="B4191" s="348" t="s">
        <v>37048</v>
      </c>
      <c r="C4191" s="348" t="s">
        <v>27666</v>
      </c>
      <c r="D4191" s="348" t="s">
        <v>27668</v>
      </c>
      <c r="E4191" s="372">
        <v>44.74</v>
      </c>
    </row>
    <row r="4192" spans="1:5" x14ac:dyDescent="0.2">
      <c r="A4192" s="348">
        <v>20179</v>
      </c>
      <c r="B4192" s="348" t="s">
        <v>37049</v>
      </c>
      <c r="C4192" s="348" t="s">
        <v>27666</v>
      </c>
      <c r="D4192" s="348" t="s">
        <v>27667</v>
      </c>
      <c r="E4192" s="372">
        <v>65.290000000000006</v>
      </c>
    </row>
    <row r="4193" spans="1:5" x14ac:dyDescent="0.2">
      <c r="A4193" s="348">
        <v>20178</v>
      </c>
      <c r="B4193" s="348" t="s">
        <v>37050</v>
      </c>
      <c r="C4193" s="348" t="s">
        <v>27666</v>
      </c>
      <c r="D4193" s="348" t="s">
        <v>27667</v>
      </c>
      <c r="E4193" s="372">
        <v>78.260000000000005</v>
      </c>
    </row>
    <row r="4194" spans="1:5" x14ac:dyDescent="0.2">
      <c r="A4194" s="348">
        <v>20180</v>
      </c>
      <c r="B4194" s="348" t="s">
        <v>37051</v>
      </c>
      <c r="C4194" s="348" t="s">
        <v>27666</v>
      </c>
      <c r="D4194" s="348" t="s">
        <v>27667</v>
      </c>
      <c r="E4194" s="372">
        <v>129.16</v>
      </c>
    </row>
    <row r="4195" spans="1:5" x14ac:dyDescent="0.2">
      <c r="A4195" s="348">
        <v>20181</v>
      </c>
      <c r="B4195" s="348" t="s">
        <v>37052</v>
      </c>
      <c r="C4195" s="348" t="s">
        <v>27666</v>
      </c>
      <c r="D4195" s="348" t="s">
        <v>27667</v>
      </c>
      <c r="E4195" s="372">
        <v>172.94</v>
      </c>
    </row>
    <row r="4196" spans="1:5" x14ac:dyDescent="0.2">
      <c r="A4196" s="348">
        <v>20177</v>
      </c>
      <c r="B4196" s="348" t="s">
        <v>37053</v>
      </c>
      <c r="C4196" s="348" t="s">
        <v>27666</v>
      </c>
      <c r="D4196" s="348" t="s">
        <v>27667</v>
      </c>
      <c r="E4196" s="372">
        <v>42.78</v>
      </c>
    </row>
    <row r="4197" spans="1:5" x14ac:dyDescent="0.2">
      <c r="A4197" s="348">
        <v>7070</v>
      </c>
      <c r="B4197" s="348" t="s">
        <v>37054</v>
      </c>
      <c r="C4197" s="348" t="s">
        <v>27666</v>
      </c>
      <c r="D4197" s="348" t="s">
        <v>27667</v>
      </c>
      <c r="E4197" s="372">
        <v>306.95999999999998</v>
      </c>
    </row>
    <row r="4198" spans="1:5" x14ac:dyDescent="0.2">
      <c r="A4198" s="348">
        <v>40945</v>
      </c>
      <c r="B4198" s="348" t="s">
        <v>37055</v>
      </c>
      <c r="C4198" s="348" t="s">
        <v>27674</v>
      </c>
      <c r="D4198" s="348" t="s">
        <v>27667</v>
      </c>
      <c r="E4198" s="372">
        <v>22.73</v>
      </c>
    </row>
    <row r="4199" spans="1:5" x14ac:dyDescent="0.2">
      <c r="A4199" s="348">
        <v>40946</v>
      </c>
      <c r="B4199" s="348" t="s">
        <v>37056</v>
      </c>
      <c r="C4199" s="348" t="s">
        <v>27675</v>
      </c>
      <c r="D4199" s="348" t="s">
        <v>27667</v>
      </c>
      <c r="E4199" s="373">
        <v>3992.89</v>
      </c>
    </row>
    <row r="4200" spans="1:5" x14ac:dyDescent="0.2">
      <c r="A4200" s="348">
        <v>7153</v>
      </c>
      <c r="B4200" s="348" t="s">
        <v>37057</v>
      </c>
      <c r="C4200" s="348" t="s">
        <v>27674</v>
      </c>
      <c r="D4200" s="348" t="s">
        <v>27667</v>
      </c>
      <c r="E4200" s="372">
        <v>54.79</v>
      </c>
    </row>
    <row r="4201" spans="1:5" x14ac:dyDescent="0.2">
      <c r="A4201" s="348">
        <v>41089</v>
      </c>
      <c r="B4201" s="348" t="s">
        <v>37058</v>
      </c>
      <c r="C4201" s="348" t="s">
        <v>27675</v>
      </c>
      <c r="D4201" s="348" t="s">
        <v>27667</v>
      </c>
      <c r="E4201" s="373">
        <v>9618.76</v>
      </c>
    </row>
    <row r="4202" spans="1:5" x14ac:dyDescent="0.2">
      <c r="A4202" s="348">
        <v>40943</v>
      </c>
      <c r="B4202" s="348" t="s">
        <v>37059</v>
      </c>
      <c r="C4202" s="348" t="s">
        <v>27674</v>
      </c>
      <c r="D4202" s="348" t="s">
        <v>27667</v>
      </c>
      <c r="E4202" s="372">
        <v>38.89</v>
      </c>
    </row>
    <row r="4203" spans="1:5" x14ac:dyDescent="0.2">
      <c r="A4203" s="348">
        <v>40944</v>
      </c>
      <c r="B4203" s="348" t="s">
        <v>37060</v>
      </c>
      <c r="C4203" s="348" t="s">
        <v>27675</v>
      </c>
      <c r="D4203" s="348" t="s">
        <v>27667</v>
      </c>
      <c r="E4203" s="373">
        <v>6828.74</v>
      </c>
    </row>
    <row r="4204" spans="1:5" x14ac:dyDescent="0.2">
      <c r="A4204" s="348">
        <v>6175</v>
      </c>
      <c r="B4204" s="348" t="s">
        <v>37061</v>
      </c>
      <c r="C4204" s="348" t="s">
        <v>27674</v>
      </c>
      <c r="D4204" s="348" t="s">
        <v>27667</v>
      </c>
      <c r="E4204" s="372">
        <v>28.61</v>
      </c>
    </row>
    <row r="4205" spans="1:5" x14ac:dyDescent="0.2">
      <c r="A4205" s="348">
        <v>41092</v>
      </c>
      <c r="B4205" s="348" t="s">
        <v>37062</v>
      </c>
      <c r="C4205" s="348" t="s">
        <v>27675</v>
      </c>
      <c r="D4205" s="348" t="s">
        <v>27667</v>
      </c>
      <c r="E4205" s="373">
        <v>5024.5200000000004</v>
      </c>
    </row>
    <row r="4206" spans="1:5" x14ac:dyDescent="0.2">
      <c r="A4206" s="348">
        <v>37712</v>
      </c>
      <c r="B4206" s="348" t="s">
        <v>37063</v>
      </c>
      <c r="C4206" s="348" t="s">
        <v>27676</v>
      </c>
      <c r="D4206" s="348" t="s">
        <v>27667</v>
      </c>
      <c r="E4206" s="372">
        <v>81.75</v>
      </c>
    </row>
    <row r="4207" spans="1:5" x14ac:dyDescent="0.2">
      <c r="A4207" s="348">
        <v>34547</v>
      </c>
      <c r="B4207" s="348" t="s">
        <v>37064</v>
      </c>
      <c r="C4207" s="348" t="s">
        <v>27670</v>
      </c>
      <c r="D4207" s="348" t="s">
        <v>27667</v>
      </c>
      <c r="E4207" s="372">
        <v>4.63</v>
      </c>
    </row>
    <row r="4208" spans="1:5" x14ac:dyDescent="0.2">
      <c r="A4208" s="348">
        <v>34548</v>
      </c>
      <c r="B4208" s="348" t="s">
        <v>37065</v>
      </c>
      <c r="C4208" s="348" t="s">
        <v>27670</v>
      </c>
      <c r="D4208" s="348" t="s">
        <v>27667</v>
      </c>
      <c r="E4208" s="372">
        <v>7.6</v>
      </c>
    </row>
    <row r="4209" spans="1:5" x14ac:dyDescent="0.2">
      <c r="A4209" s="348">
        <v>34558</v>
      </c>
      <c r="B4209" s="348" t="s">
        <v>37066</v>
      </c>
      <c r="C4209" s="348" t="s">
        <v>27670</v>
      </c>
      <c r="D4209" s="348" t="s">
        <v>27667</v>
      </c>
      <c r="E4209" s="372">
        <v>3.77</v>
      </c>
    </row>
    <row r="4210" spans="1:5" x14ac:dyDescent="0.2">
      <c r="A4210" s="348">
        <v>34550</v>
      </c>
      <c r="B4210" s="348" t="s">
        <v>37067</v>
      </c>
      <c r="C4210" s="348" t="s">
        <v>27670</v>
      </c>
      <c r="D4210" s="348" t="s">
        <v>27667</v>
      </c>
      <c r="E4210" s="372">
        <v>2</v>
      </c>
    </row>
    <row r="4211" spans="1:5" x14ac:dyDescent="0.2">
      <c r="A4211" s="348">
        <v>34557</v>
      </c>
      <c r="B4211" s="348" t="s">
        <v>37068</v>
      </c>
      <c r="C4211" s="348" t="s">
        <v>27670</v>
      </c>
      <c r="D4211" s="348" t="s">
        <v>27667</v>
      </c>
      <c r="E4211" s="372">
        <v>2.93</v>
      </c>
    </row>
    <row r="4212" spans="1:5" x14ac:dyDescent="0.2">
      <c r="A4212" s="348">
        <v>37411</v>
      </c>
      <c r="B4212" s="348" t="s">
        <v>37069</v>
      </c>
      <c r="C4212" s="348" t="s">
        <v>27676</v>
      </c>
      <c r="D4212" s="348" t="s">
        <v>27667</v>
      </c>
      <c r="E4212" s="372">
        <v>21.45</v>
      </c>
    </row>
    <row r="4213" spans="1:5" x14ac:dyDescent="0.2">
      <c r="A4213" s="348">
        <v>39508</v>
      </c>
      <c r="B4213" s="348" t="s">
        <v>37070</v>
      </c>
      <c r="C4213" s="348" t="s">
        <v>27676</v>
      </c>
      <c r="D4213" s="348" t="s">
        <v>27667</v>
      </c>
      <c r="E4213" s="372">
        <v>12.05</v>
      </c>
    </row>
    <row r="4214" spans="1:5" x14ac:dyDescent="0.2">
      <c r="A4214" s="348">
        <v>39507</v>
      </c>
      <c r="B4214" s="348" t="s">
        <v>37071</v>
      </c>
      <c r="C4214" s="348" t="s">
        <v>27676</v>
      </c>
      <c r="D4214" s="348" t="s">
        <v>27667</v>
      </c>
      <c r="E4214" s="372">
        <v>17.98</v>
      </c>
    </row>
    <row r="4215" spans="1:5" x14ac:dyDescent="0.2">
      <c r="A4215" s="348">
        <v>7155</v>
      </c>
      <c r="B4215" s="348" t="s">
        <v>37072</v>
      </c>
      <c r="C4215" s="348" t="s">
        <v>27676</v>
      </c>
      <c r="D4215" s="348" t="s">
        <v>27667</v>
      </c>
      <c r="E4215" s="372">
        <v>23.08</v>
      </c>
    </row>
    <row r="4216" spans="1:5" x14ac:dyDescent="0.2">
      <c r="A4216" s="348">
        <v>42406</v>
      </c>
      <c r="B4216" s="348" t="s">
        <v>37073</v>
      </c>
      <c r="C4216" s="348" t="s">
        <v>27676</v>
      </c>
      <c r="D4216" s="348" t="s">
        <v>27667</v>
      </c>
      <c r="E4216" s="372">
        <v>26.46</v>
      </c>
    </row>
    <row r="4217" spans="1:5" x14ac:dyDescent="0.2">
      <c r="A4217" s="348">
        <v>7156</v>
      </c>
      <c r="B4217" s="348" t="s">
        <v>970</v>
      </c>
      <c r="C4217" s="348" t="s">
        <v>27676</v>
      </c>
      <c r="D4217" s="348" t="s">
        <v>27669</v>
      </c>
      <c r="E4217" s="372">
        <v>33.11</v>
      </c>
    </row>
    <row r="4218" spans="1:5" x14ac:dyDescent="0.2">
      <c r="A4218" s="348">
        <v>43127</v>
      </c>
      <c r="B4218" s="348" t="s">
        <v>37074</v>
      </c>
      <c r="C4218" s="348" t="s">
        <v>27676</v>
      </c>
      <c r="D4218" s="348" t="s">
        <v>27667</v>
      </c>
      <c r="E4218" s="372">
        <v>47.38</v>
      </c>
    </row>
    <row r="4219" spans="1:5" x14ac:dyDescent="0.2">
      <c r="A4219" s="348">
        <v>10917</v>
      </c>
      <c r="B4219" s="348" t="s">
        <v>37075</v>
      </c>
      <c r="C4219" s="348" t="s">
        <v>27676</v>
      </c>
      <c r="D4219" s="348" t="s">
        <v>27667</v>
      </c>
      <c r="E4219" s="372">
        <v>10</v>
      </c>
    </row>
    <row r="4220" spans="1:5" x14ac:dyDescent="0.2">
      <c r="A4220" s="348">
        <v>21141</v>
      </c>
      <c r="B4220" s="348" t="s">
        <v>37076</v>
      </c>
      <c r="C4220" s="348" t="s">
        <v>27676</v>
      </c>
      <c r="D4220" s="348" t="s">
        <v>27667</v>
      </c>
      <c r="E4220" s="372">
        <v>15.48</v>
      </c>
    </row>
    <row r="4221" spans="1:5" x14ac:dyDescent="0.2">
      <c r="A4221" s="348">
        <v>39509</v>
      </c>
      <c r="B4221" s="348" t="s">
        <v>37077</v>
      </c>
      <c r="C4221" s="348" t="s">
        <v>27676</v>
      </c>
      <c r="D4221" s="348" t="s">
        <v>27667</v>
      </c>
      <c r="E4221" s="372">
        <v>14.89</v>
      </c>
    </row>
    <row r="4222" spans="1:5" x14ac:dyDescent="0.2">
      <c r="A4222" s="348">
        <v>44529</v>
      </c>
      <c r="B4222" s="348" t="s">
        <v>37078</v>
      </c>
      <c r="C4222" s="348" t="s">
        <v>27676</v>
      </c>
      <c r="D4222" s="348" t="s">
        <v>27668</v>
      </c>
      <c r="E4222" s="372">
        <v>23.68</v>
      </c>
    </row>
    <row r="4223" spans="1:5" x14ac:dyDescent="0.2">
      <c r="A4223" s="348">
        <v>7167</v>
      </c>
      <c r="B4223" s="348" t="s">
        <v>37079</v>
      </c>
      <c r="C4223" s="348" t="s">
        <v>27676</v>
      </c>
      <c r="D4223" s="348" t="s">
        <v>27668</v>
      </c>
      <c r="E4223" s="372">
        <v>28.61</v>
      </c>
    </row>
    <row r="4224" spans="1:5" x14ac:dyDescent="0.2">
      <c r="A4224" s="348">
        <v>10928</v>
      </c>
      <c r="B4224" s="348" t="s">
        <v>37080</v>
      </c>
      <c r="C4224" s="348" t="s">
        <v>27676</v>
      </c>
      <c r="D4224" s="348" t="s">
        <v>27668</v>
      </c>
      <c r="E4224" s="372">
        <v>16.440000000000001</v>
      </c>
    </row>
    <row r="4225" spans="1:5" x14ac:dyDescent="0.2">
      <c r="A4225" s="348">
        <v>10933</v>
      </c>
      <c r="B4225" s="348" t="s">
        <v>37081</v>
      </c>
      <c r="C4225" s="348" t="s">
        <v>27676</v>
      </c>
      <c r="D4225" s="348" t="s">
        <v>27668</v>
      </c>
      <c r="E4225" s="372">
        <v>24.79</v>
      </c>
    </row>
    <row r="4226" spans="1:5" x14ac:dyDescent="0.2">
      <c r="A4226" s="348">
        <v>7158</v>
      </c>
      <c r="B4226" s="348" t="s">
        <v>37082</v>
      </c>
      <c r="C4226" s="348" t="s">
        <v>27676</v>
      </c>
      <c r="D4226" s="348" t="s">
        <v>27668</v>
      </c>
      <c r="E4226" s="372">
        <v>42.05</v>
      </c>
    </row>
    <row r="4227" spans="1:5" x14ac:dyDescent="0.2">
      <c r="A4227" s="348">
        <v>10927</v>
      </c>
      <c r="B4227" s="348" t="s">
        <v>37083</v>
      </c>
      <c r="C4227" s="348" t="s">
        <v>27676</v>
      </c>
      <c r="D4227" s="348" t="s">
        <v>27668</v>
      </c>
      <c r="E4227" s="372">
        <v>26.89</v>
      </c>
    </row>
    <row r="4228" spans="1:5" x14ac:dyDescent="0.2">
      <c r="A4228" s="348">
        <v>7162</v>
      </c>
      <c r="B4228" s="348" t="s">
        <v>37084</v>
      </c>
      <c r="C4228" s="348" t="s">
        <v>27676</v>
      </c>
      <c r="D4228" s="348" t="s">
        <v>27668</v>
      </c>
      <c r="E4228" s="372">
        <v>65.8</v>
      </c>
    </row>
    <row r="4229" spans="1:5" x14ac:dyDescent="0.2">
      <c r="A4229" s="348">
        <v>10932</v>
      </c>
      <c r="B4229" s="348" t="s">
        <v>37085</v>
      </c>
      <c r="C4229" s="348" t="s">
        <v>27676</v>
      </c>
      <c r="D4229" s="348" t="s">
        <v>27668</v>
      </c>
      <c r="E4229" s="372">
        <v>114.45</v>
      </c>
    </row>
    <row r="4230" spans="1:5" x14ac:dyDescent="0.2">
      <c r="A4230" s="348">
        <v>10937</v>
      </c>
      <c r="B4230" s="348" t="s">
        <v>37086</v>
      </c>
      <c r="C4230" s="348" t="s">
        <v>27676</v>
      </c>
      <c r="D4230" s="348" t="s">
        <v>27668</v>
      </c>
      <c r="E4230" s="372">
        <v>29.42</v>
      </c>
    </row>
    <row r="4231" spans="1:5" x14ac:dyDescent="0.2">
      <c r="A4231" s="348">
        <v>10935</v>
      </c>
      <c r="B4231" s="348" t="s">
        <v>37087</v>
      </c>
      <c r="C4231" s="348" t="s">
        <v>27676</v>
      </c>
      <c r="D4231" s="348" t="s">
        <v>27668</v>
      </c>
      <c r="E4231" s="372">
        <v>51.02</v>
      </c>
    </row>
    <row r="4232" spans="1:5" x14ac:dyDescent="0.2">
      <c r="A4232" s="348">
        <v>10931</v>
      </c>
      <c r="B4232" s="348" t="s">
        <v>37088</v>
      </c>
      <c r="C4232" s="348" t="s">
        <v>27676</v>
      </c>
      <c r="D4232" s="348" t="s">
        <v>27668</v>
      </c>
      <c r="E4232" s="372">
        <v>14.35</v>
      </c>
    </row>
    <row r="4233" spans="1:5" x14ac:dyDescent="0.2">
      <c r="A4233" s="348">
        <v>7164</v>
      </c>
      <c r="B4233" s="348" t="s">
        <v>37089</v>
      </c>
      <c r="C4233" s="348" t="s">
        <v>27676</v>
      </c>
      <c r="D4233" s="348" t="s">
        <v>27668</v>
      </c>
      <c r="E4233" s="372">
        <v>47.49</v>
      </c>
    </row>
    <row r="4234" spans="1:5" x14ac:dyDescent="0.2">
      <c r="A4234" s="348">
        <v>36887</v>
      </c>
      <c r="B4234" s="348" t="s">
        <v>37090</v>
      </c>
      <c r="C4234" s="348" t="s">
        <v>27676</v>
      </c>
      <c r="D4234" s="348" t="s">
        <v>27667</v>
      </c>
      <c r="E4234" s="372">
        <v>10.91</v>
      </c>
    </row>
    <row r="4235" spans="1:5" x14ac:dyDescent="0.2">
      <c r="A4235" s="348">
        <v>34630</v>
      </c>
      <c r="B4235" s="348" t="s">
        <v>37091</v>
      </c>
      <c r="C4235" s="348" t="s">
        <v>27666</v>
      </c>
      <c r="D4235" s="348" t="s">
        <v>27667</v>
      </c>
      <c r="E4235" s="373">
        <v>1328.58</v>
      </c>
    </row>
    <row r="4236" spans="1:5" x14ac:dyDescent="0.2">
      <c r="A4236" s="348">
        <v>7161</v>
      </c>
      <c r="B4236" s="348" t="s">
        <v>37092</v>
      </c>
      <c r="C4236" s="348" t="s">
        <v>27676</v>
      </c>
      <c r="D4236" s="348" t="s">
        <v>27668</v>
      </c>
      <c r="E4236" s="372">
        <v>5.91</v>
      </c>
    </row>
    <row r="4237" spans="1:5" x14ac:dyDescent="0.2">
      <c r="A4237" s="348">
        <v>7170</v>
      </c>
      <c r="B4237" s="348" t="s">
        <v>37093</v>
      </c>
      <c r="C4237" s="348" t="s">
        <v>27676</v>
      </c>
      <c r="D4237" s="348" t="s">
        <v>27667</v>
      </c>
      <c r="E4237" s="372">
        <v>2.64</v>
      </c>
    </row>
    <row r="4238" spans="1:5" x14ac:dyDescent="0.2">
      <c r="A4238" s="348">
        <v>37524</v>
      </c>
      <c r="B4238" s="348" t="s">
        <v>37094</v>
      </c>
      <c r="C4238" s="348" t="s">
        <v>27670</v>
      </c>
      <c r="D4238" s="348" t="s">
        <v>27669</v>
      </c>
      <c r="E4238" s="372">
        <v>2.41</v>
      </c>
    </row>
    <row r="4239" spans="1:5" x14ac:dyDescent="0.2">
      <c r="A4239" s="348">
        <v>37525</v>
      </c>
      <c r="B4239" s="348" t="s">
        <v>37095</v>
      </c>
      <c r="C4239" s="348" t="s">
        <v>27670</v>
      </c>
      <c r="D4239" s="348" t="s">
        <v>27667</v>
      </c>
      <c r="E4239" s="372">
        <v>3.29</v>
      </c>
    </row>
    <row r="4240" spans="1:5" x14ac:dyDescent="0.2">
      <c r="A4240" s="348">
        <v>36789</v>
      </c>
      <c r="B4240" s="348" t="s">
        <v>37096</v>
      </c>
      <c r="C4240" s="348" t="s">
        <v>27666</v>
      </c>
      <c r="D4240" s="348" t="s">
        <v>27667</v>
      </c>
      <c r="E4240" s="372">
        <v>1.31</v>
      </c>
    </row>
    <row r="4241" spans="1:5" x14ac:dyDescent="0.2">
      <c r="A4241" s="348">
        <v>7173</v>
      </c>
      <c r="B4241" s="348" t="s">
        <v>37097</v>
      </c>
      <c r="C4241" s="348" t="s">
        <v>27688</v>
      </c>
      <c r="D4241" s="348" t="s">
        <v>27669</v>
      </c>
      <c r="E4241" s="372">
        <v>850</v>
      </c>
    </row>
    <row r="4242" spans="1:5" x14ac:dyDescent="0.2">
      <c r="A4242" s="348">
        <v>7175</v>
      </c>
      <c r="B4242" s="348" t="s">
        <v>37098</v>
      </c>
      <c r="C4242" s="348" t="s">
        <v>27666</v>
      </c>
      <c r="D4242" s="348" t="s">
        <v>27667</v>
      </c>
      <c r="E4242" s="372">
        <v>0.96</v>
      </c>
    </row>
    <row r="4243" spans="1:5" x14ac:dyDescent="0.2">
      <c r="A4243" s="348">
        <v>40741</v>
      </c>
      <c r="B4243" s="348" t="s">
        <v>37099</v>
      </c>
      <c r="C4243" s="348" t="s">
        <v>27666</v>
      </c>
      <c r="D4243" s="348" t="s">
        <v>27667</v>
      </c>
      <c r="E4243" s="372">
        <v>2.89</v>
      </c>
    </row>
    <row r="4244" spans="1:5" x14ac:dyDescent="0.2">
      <c r="A4244" s="348">
        <v>7184</v>
      </c>
      <c r="B4244" s="348" t="s">
        <v>37100</v>
      </c>
      <c r="C4244" s="348" t="s">
        <v>27676</v>
      </c>
      <c r="D4244" s="348" t="s">
        <v>27668</v>
      </c>
      <c r="E4244" s="372">
        <v>52.69</v>
      </c>
    </row>
    <row r="4245" spans="1:5" x14ac:dyDescent="0.2">
      <c r="A4245" s="348">
        <v>34458</v>
      </c>
      <c r="B4245" s="348" t="s">
        <v>37101</v>
      </c>
      <c r="C4245" s="348" t="s">
        <v>27666</v>
      </c>
      <c r="D4245" s="348" t="s">
        <v>27667</v>
      </c>
      <c r="E4245" s="372">
        <v>140.9</v>
      </c>
    </row>
    <row r="4246" spans="1:5" x14ac:dyDescent="0.2">
      <c r="A4246" s="348">
        <v>34464</v>
      </c>
      <c r="B4246" s="348" t="s">
        <v>37102</v>
      </c>
      <c r="C4246" s="348" t="s">
        <v>27666</v>
      </c>
      <c r="D4246" s="348" t="s">
        <v>27667</v>
      </c>
      <c r="E4246" s="372">
        <v>209.73</v>
      </c>
    </row>
    <row r="4247" spans="1:5" x14ac:dyDescent="0.2">
      <c r="A4247" s="348">
        <v>34468</v>
      </c>
      <c r="B4247" s="348" t="s">
        <v>37103</v>
      </c>
      <c r="C4247" s="348" t="s">
        <v>27666</v>
      </c>
      <c r="D4247" s="348" t="s">
        <v>27667</v>
      </c>
      <c r="E4247" s="372">
        <v>264.42</v>
      </c>
    </row>
    <row r="4248" spans="1:5" x14ac:dyDescent="0.2">
      <c r="A4248" s="348">
        <v>34473</v>
      </c>
      <c r="B4248" s="348" t="s">
        <v>37104</v>
      </c>
      <c r="C4248" s="348" t="s">
        <v>27666</v>
      </c>
      <c r="D4248" s="348" t="s">
        <v>27667</v>
      </c>
      <c r="E4248" s="372">
        <v>160.4</v>
      </c>
    </row>
    <row r="4249" spans="1:5" x14ac:dyDescent="0.2">
      <c r="A4249" s="348">
        <v>34480</v>
      </c>
      <c r="B4249" s="348" t="s">
        <v>37105</v>
      </c>
      <c r="C4249" s="348" t="s">
        <v>27666</v>
      </c>
      <c r="D4249" s="348" t="s">
        <v>27667</v>
      </c>
      <c r="E4249" s="372">
        <v>296.43</v>
      </c>
    </row>
    <row r="4250" spans="1:5" x14ac:dyDescent="0.2">
      <c r="A4250" s="348">
        <v>34486</v>
      </c>
      <c r="B4250" s="348" t="s">
        <v>37106</v>
      </c>
      <c r="C4250" s="348" t="s">
        <v>27666</v>
      </c>
      <c r="D4250" s="348" t="s">
        <v>27667</v>
      </c>
      <c r="E4250" s="372">
        <v>350.96</v>
      </c>
    </row>
    <row r="4251" spans="1:5" x14ac:dyDescent="0.2">
      <c r="A4251" s="348">
        <v>7190</v>
      </c>
      <c r="B4251" s="348" t="s">
        <v>37107</v>
      </c>
      <c r="C4251" s="348" t="s">
        <v>27666</v>
      </c>
      <c r="D4251" s="348" t="s">
        <v>27667</v>
      </c>
      <c r="E4251" s="372">
        <v>11.72</v>
      </c>
    </row>
    <row r="4252" spans="1:5" x14ac:dyDescent="0.2">
      <c r="A4252" s="348">
        <v>34417</v>
      </c>
      <c r="B4252" s="348" t="s">
        <v>37108</v>
      </c>
      <c r="C4252" s="348" t="s">
        <v>27666</v>
      </c>
      <c r="D4252" s="348" t="s">
        <v>27667</v>
      </c>
      <c r="E4252" s="372">
        <v>18.75</v>
      </c>
    </row>
    <row r="4253" spans="1:5" x14ac:dyDescent="0.2">
      <c r="A4253" s="348">
        <v>7213</v>
      </c>
      <c r="B4253" s="348" t="s">
        <v>37109</v>
      </c>
      <c r="C4253" s="348" t="s">
        <v>27676</v>
      </c>
      <c r="D4253" s="348" t="s">
        <v>27667</v>
      </c>
      <c r="E4253" s="372">
        <v>17.190000000000001</v>
      </c>
    </row>
    <row r="4254" spans="1:5" x14ac:dyDescent="0.2">
      <c r="A4254" s="348">
        <v>7195</v>
      </c>
      <c r="B4254" s="348" t="s">
        <v>37110</v>
      </c>
      <c r="C4254" s="348" t="s">
        <v>27666</v>
      </c>
      <c r="D4254" s="348" t="s">
        <v>27667</v>
      </c>
      <c r="E4254" s="372">
        <v>50.49</v>
      </c>
    </row>
    <row r="4255" spans="1:5" x14ac:dyDescent="0.2">
      <c r="A4255" s="348">
        <v>7186</v>
      </c>
      <c r="B4255" s="348" t="s">
        <v>37111</v>
      </c>
      <c r="C4255" s="348" t="s">
        <v>27666</v>
      </c>
      <c r="D4255" s="348" t="s">
        <v>27669</v>
      </c>
      <c r="E4255" s="372">
        <v>55</v>
      </c>
    </row>
    <row r="4256" spans="1:5" x14ac:dyDescent="0.2">
      <c r="A4256" s="348">
        <v>7194</v>
      </c>
      <c r="B4256" s="348" t="s">
        <v>37112</v>
      </c>
      <c r="C4256" s="348" t="s">
        <v>27676</v>
      </c>
      <c r="D4256" s="348" t="s">
        <v>27667</v>
      </c>
      <c r="E4256" s="372">
        <v>25.36</v>
      </c>
    </row>
    <row r="4257" spans="1:5" x14ac:dyDescent="0.2">
      <c r="A4257" s="348">
        <v>7197</v>
      </c>
      <c r="B4257" s="348" t="s">
        <v>37113</v>
      </c>
      <c r="C4257" s="348" t="s">
        <v>27666</v>
      </c>
      <c r="D4257" s="348" t="s">
        <v>27667</v>
      </c>
      <c r="E4257" s="372">
        <v>107.03</v>
      </c>
    </row>
    <row r="4258" spans="1:5" x14ac:dyDescent="0.2">
      <c r="A4258" s="348">
        <v>7192</v>
      </c>
      <c r="B4258" s="348" t="s">
        <v>37114</v>
      </c>
      <c r="C4258" s="348" t="s">
        <v>27666</v>
      </c>
      <c r="D4258" s="348" t="s">
        <v>27667</v>
      </c>
      <c r="E4258" s="372">
        <v>95.89</v>
      </c>
    </row>
    <row r="4259" spans="1:5" x14ac:dyDescent="0.2">
      <c r="A4259" s="348">
        <v>7193</v>
      </c>
      <c r="B4259" s="348" t="s">
        <v>37115</v>
      </c>
      <c r="C4259" s="348" t="s">
        <v>27666</v>
      </c>
      <c r="D4259" s="348" t="s">
        <v>27667</v>
      </c>
      <c r="E4259" s="372">
        <v>107.96</v>
      </c>
    </row>
    <row r="4260" spans="1:5" x14ac:dyDescent="0.2">
      <c r="A4260" s="348">
        <v>7189</v>
      </c>
      <c r="B4260" s="348" t="s">
        <v>37116</v>
      </c>
      <c r="C4260" s="348" t="s">
        <v>27666</v>
      </c>
      <c r="D4260" s="348" t="s">
        <v>27667</v>
      </c>
      <c r="E4260" s="372">
        <v>125.46</v>
      </c>
    </row>
    <row r="4261" spans="1:5" x14ac:dyDescent="0.2">
      <c r="A4261" s="348">
        <v>34402</v>
      </c>
      <c r="B4261" s="348" t="s">
        <v>37117</v>
      </c>
      <c r="C4261" s="348" t="s">
        <v>27666</v>
      </c>
      <c r="D4261" s="348" t="s">
        <v>27667</v>
      </c>
      <c r="E4261" s="372">
        <v>177.12</v>
      </c>
    </row>
    <row r="4262" spans="1:5" x14ac:dyDescent="0.2">
      <c r="A4262" s="348">
        <v>7245</v>
      </c>
      <c r="B4262" s="348" t="s">
        <v>37118</v>
      </c>
      <c r="C4262" s="348" t="s">
        <v>27666</v>
      </c>
      <c r="D4262" s="348" t="s">
        <v>27667</v>
      </c>
      <c r="E4262" s="372">
        <v>42.49</v>
      </c>
    </row>
    <row r="4263" spans="1:5" x14ac:dyDescent="0.2">
      <c r="A4263" s="348">
        <v>34425</v>
      </c>
      <c r="B4263" s="348" t="s">
        <v>37119</v>
      </c>
      <c r="C4263" s="348" t="s">
        <v>27666</v>
      </c>
      <c r="D4263" s="348" t="s">
        <v>27667</v>
      </c>
      <c r="E4263" s="372">
        <v>113.78</v>
      </c>
    </row>
    <row r="4264" spans="1:5" x14ac:dyDescent="0.2">
      <c r="A4264" s="348">
        <v>7223</v>
      </c>
      <c r="B4264" s="348" t="s">
        <v>37120</v>
      </c>
      <c r="C4264" s="348" t="s">
        <v>27666</v>
      </c>
      <c r="D4264" s="348" t="s">
        <v>27667</v>
      </c>
      <c r="E4264" s="372">
        <v>126.8</v>
      </c>
    </row>
    <row r="4265" spans="1:5" x14ac:dyDescent="0.2">
      <c r="A4265" s="348">
        <v>7234</v>
      </c>
      <c r="B4265" s="348" t="s">
        <v>37121</v>
      </c>
      <c r="C4265" s="348" t="s">
        <v>27666</v>
      </c>
      <c r="D4265" s="348" t="s">
        <v>27667</v>
      </c>
      <c r="E4265" s="372">
        <v>191.34</v>
      </c>
    </row>
    <row r="4266" spans="1:5" x14ac:dyDescent="0.2">
      <c r="A4266" s="348">
        <v>7224</v>
      </c>
      <c r="B4266" s="348" t="s">
        <v>37122</v>
      </c>
      <c r="C4266" s="348" t="s">
        <v>27666</v>
      </c>
      <c r="D4266" s="348" t="s">
        <v>27667</v>
      </c>
      <c r="E4266" s="372">
        <v>233.1</v>
      </c>
    </row>
    <row r="4267" spans="1:5" x14ac:dyDescent="0.2">
      <c r="A4267" s="348">
        <v>7225</v>
      </c>
      <c r="B4267" s="348" t="s">
        <v>37123</v>
      </c>
      <c r="C4267" s="348" t="s">
        <v>27666</v>
      </c>
      <c r="D4267" s="348" t="s">
        <v>27667</v>
      </c>
      <c r="E4267" s="372">
        <v>249.94</v>
      </c>
    </row>
    <row r="4268" spans="1:5" x14ac:dyDescent="0.2">
      <c r="A4268" s="348">
        <v>7226</v>
      </c>
      <c r="B4268" s="348" t="s">
        <v>37124</v>
      </c>
      <c r="C4268" s="348" t="s">
        <v>27666</v>
      </c>
      <c r="D4268" s="348" t="s">
        <v>27667</v>
      </c>
      <c r="E4268" s="372">
        <v>266.72000000000003</v>
      </c>
    </row>
    <row r="4269" spans="1:5" x14ac:dyDescent="0.2">
      <c r="A4269" s="348">
        <v>7227</v>
      </c>
      <c r="B4269" s="348" t="s">
        <v>37125</v>
      </c>
      <c r="C4269" s="348" t="s">
        <v>27666</v>
      </c>
      <c r="D4269" s="348" t="s">
        <v>27667</v>
      </c>
      <c r="E4269" s="372">
        <v>303.60000000000002</v>
      </c>
    </row>
    <row r="4270" spans="1:5" x14ac:dyDescent="0.2">
      <c r="A4270" s="348">
        <v>7212</v>
      </c>
      <c r="B4270" s="348" t="s">
        <v>37126</v>
      </c>
      <c r="C4270" s="348" t="s">
        <v>27666</v>
      </c>
      <c r="D4270" s="348" t="s">
        <v>27667</v>
      </c>
      <c r="E4270" s="372">
        <v>333.59</v>
      </c>
    </row>
    <row r="4271" spans="1:5" x14ac:dyDescent="0.2">
      <c r="A4271" s="348">
        <v>7229</v>
      </c>
      <c r="B4271" s="348" t="s">
        <v>37127</v>
      </c>
      <c r="C4271" s="348" t="s">
        <v>27666</v>
      </c>
      <c r="D4271" s="348" t="s">
        <v>27667</v>
      </c>
      <c r="E4271" s="372">
        <v>211.45</v>
      </c>
    </row>
    <row r="4272" spans="1:5" x14ac:dyDescent="0.2">
      <c r="A4272" s="348">
        <v>7230</v>
      </c>
      <c r="B4272" s="348" t="s">
        <v>37128</v>
      </c>
      <c r="C4272" s="348" t="s">
        <v>27666</v>
      </c>
      <c r="D4272" s="348" t="s">
        <v>27667</v>
      </c>
      <c r="E4272" s="372">
        <v>352.02</v>
      </c>
    </row>
    <row r="4273" spans="1:5" x14ac:dyDescent="0.2">
      <c r="A4273" s="348">
        <v>7231</v>
      </c>
      <c r="B4273" s="348" t="s">
        <v>37129</v>
      </c>
      <c r="C4273" s="348" t="s">
        <v>27666</v>
      </c>
      <c r="D4273" s="348" t="s">
        <v>27667</v>
      </c>
      <c r="E4273" s="372">
        <v>499.37</v>
      </c>
    </row>
    <row r="4274" spans="1:5" x14ac:dyDescent="0.2">
      <c r="A4274" s="348">
        <v>7220</v>
      </c>
      <c r="B4274" s="348" t="s">
        <v>37130</v>
      </c>
      <c r="C4274" s="348" t="s">
        <v>27666</v>
      </c>
      <c r="D4274" s="348" t="s">
        <v>27667</v>
      </c>
      <c r="E4274" s="372">
        <v>616.41999999999996</v>
      </c>
    </row>
    <row r="4275" spans="1:5" x14ac:dyDescent="0.2">
      <c r="A4275" s="348">
        <v>34447</v>
      </c>
      <c r="B4275" s="348" t="s">
        <v>37131</v>
      </c>
      <c r="C4275" s="348" t="s">
        <v>27666</v>
      </c>
      <c r="D4275" s="348" t="s">
        <v>27667</v>
      </c>
      <c r="E4275" s="372">
        <v>689.25</v>
      </c>
    </row>
    <row r="4276" spans="1:5" x14ac:dyDescent="0.2">
      <c r="A4276" s="348">
        <v>7233</v>
      </c>
      <c r="B4276" s="348" t="s">
        <v>37132</v>
      </c>
      <c r="C4276" s="348" t="s">
        <v>27666</v>
      </c>
      <c r="D4276" s="348" t="s">
        <v>27667</v>
      </c>
      <c r="E4276" s="372">
        <v>790.68</v>
      </c>
    </row>
    <row r="4277" spans="1:5" x14ac:dyDescent="0.2">
      <c r="A4277" s="348">
        <v>40740</v>
      </c>
      <c r="B4277" s="348" t="s">
        <v>37133</v>
      </c>
      <c r="C4277" s="348" t="s">
        <v>27676</v>
      </c>
      <c r="D4277" s="348" t="s">
        <v>27668</v>
      </c>
      <c r="E4277" s="372">
        <v>173.51</v>
      </c>
    </row>
    <row r="4278" spans="1:5" x14ac:dyDescent="0.2">
      <c r="A4278" s="348">
        <v>25007</v>
      </c>
      <c r="B4278" s="348" t="s">
        <v>37134</v>
      </c>
      <c r="C4278" s="348" t="s">
        <v>27676</v>
      </c>
      <c r="D4278" s="348" t="s">
        <v>27668</v>
      </c>
      <c r="E4278" s="372">
        <v>49.65</v>
      </c>
    </row>
    <row r="4279" spans="1:5" x14ac:dyDescent="0.2">
      <c r="A4279" s="348">
        <v>43071</v>
      </c>
      <c r="B4279" s="348" t="s">
        <v>37135</v>
      </c>
      <c r="C4279" s="348" t="s">
        <v>27676</v>
      </c>
      <c r="D4279" s="348" t="s">
        <v>27668</v>
      </c>
      <c r="E4279" s="372">
        <v>195.37</v>
      </c>
    </row>
    <row r="4280" spans="1:5" x14ac:dyDescent="0.2">
      <c r="A4280" s="348">
        <v>39520</v>
      </c>
      <c r="B4280" s="348" t="s">
        <v>37136</v>
      </c>
      <c r="C4280" s="348" t="s">
        <v>27676</v>
      </c>
      <c r="D4280" s="348" t="s">
        <v>27668</v>
      </c>
      <c r="E4280" s="372">
        <v>159.38999999999999</v>
      </c>
    </row>
    <row r="4281" spans="1:5" x14ac:dyDescent="0.2">
      <c r="A4281" s="348">
        <v>39521</v>
      </c>
      <c r="B4281" s="348" t="s">
        <v>37137</v>
      </c>
      <c r="C4281" s="348" t="s">
        <v>27676</v>
      </c>
      <c r="D4281" s="348" t="s">
        <v>27668</v>
      </c>
      <c r="E4281" s="372">
        <v>164.6</v>
      </c>
    </row>
    <row r="4282" spans="1:5" x14ac:dyDescent="0.2">
      <c r="A4282" s="348">
        <v>39522</v>
      </c>
      <c r="B4282" s="348" t="s">
        <v>37138</v>
      </c>
      <c r="C4282" s="348" t="s">
        <v>27676</v>
      </c>
      <c r="D4282" s="348" t="s">
        <v>27668</v>
      </c>
      <c r="E4282" s="372">
        <v>169.97</v>
      </c>
    </row>
    <row r="4283" spans="1:5" x14ac:dyDescent="0.2">
      <c r="A4283" s="348">
        <v>7243</v>
      </c>
      <c r="B4283" s="348" t="s">
        <v>37139</v>
      </c>
      <c r="C4283" s="348" t="s">
        <v>27676</v>
      </c>
      <c r="D4283" s="348" t="s">
        <v>27668</v>
      </c>
      <c r="E4283" s="372">
        <v>51.88</v>
      </c>
    </row>
    <row r="4284" spans="1:5" x14ac:dyDescent="0.2">
      <c r="A4284" s="348">
        <v>11067</v>
      </c>
      <c r="B4284" s="348" t="s">
        <v>37140</v>
      </c>
      <c r="C4284" s="348" t="s">
        <v>27666</v>
      </c>
      <c r="D4284" s="348" t="s">
        <v>27668</v>
      </c>
      <c r="E4284" s="372">
        <v>352.37</v>
      </c>
    </row>
    <row r="4285" spans="1:5" x14ac:dyDescent="0.2">
      <c r="A4285" s="348">
        <v>11068</v>
      </c>
      <c r="B4285" s="348" t="s">
        <v>37141</v>
      </c>
      <c r="C4285" s="348" t="s">
        <v>27666</v>
      </c>
      <c r="D4285" s="348" t="s">
        <v>27668</v>
      </c>
      <c r="E4285" s="372">
        <v>445.16</v>
      </c>
    </row>
    <row r="4286" spans="1:5" x14ac:dyDescent="0.2">
      <c r="A4286" s="348">
        <v>7246</v>
      </c>
      <c r="B4286" s="348" t="s">
        <v>37142</v>
      </c>
      <c r="C4286" s="348" t="s">
        <v>27666</v>
      </c>
      <c r="D4286" s="348" t="s">
        <v>27667</v>
      </c>
      <c r="E4286" s="372">
        <v>46.93</v>
      </c>
    </row>
    <row r="4287" spans="1:5" x14ac:dyDescent="0.2">
      <c r="A4287" s="348">
        <v>41097</v>
      </c>
      <c r="B4287" s="348" t="s">
        <v>37143</v>
      </c>
      <c r="C4287" s="348" t="s">
        <v>27675</v>
      </c>
      <c r="D4287" s="348" t="s">
        <v>27667</v>
      </c>
      <c r="E4287" s="373">
        <v>3909.19</v>
      </c>
    </row>
    <row r="4288" spans="1:5" x14ac:dyDescent="0.2">
      <c r="A4288" s="348">
        <v>12869</v>
      </c>
      <c r="B4288" s="348" t="s">
        <v>37144</v>
      </c>
      <c r="C4288" s="348" t="s">
        <v>27674</v>
      </c>
      <c r="D4288" s="348" t="s">
        <v>27667</v>
      </c>
      <c r="E4288" s="372">
        <v>22.25</v>
      </c>
    </row>
    <row r="4289" spans="1:5" x14ac:dyDescent="0.2">
      <c r="A4289" s="348">
        <v>1574</v>
      </c>
      <c r="B4289" s="348" t="s">
        <v>511</v>
      </c>
      <c r="C4289" s="348" t="s">
        <v>27666</v>
      </c>
      <c r="D4289" s="348" t="s">
        <v>27667</v>
      </c>
      <c r="E4289" s="372">
        <v>1.72</v>
      </c>
    </row>
    <row r="4290" spans="1:5" x14ac:dyDescent="0.2">
      <c r="A4290" s="348">
        <v>1581</v>
      </c>
      <c r="B4290" s="348" t="s">
        <v>37145</v>
      </c>
      <c r="C4290" s="348" t="s">
        <v>27666</v>
      </c>
      <c r="D4290" s="348" t="s">
        <v>27667</v>
      </c>
      <c r="E4290" s="372">
        <v>11.95</v>
      </c>
    </row>
    <row r="4291" spans="1:5" x14ac:dyDescent="0.2">
      <c r="A4291" s="348">
        <v>1575</v>
      </c>
      <c r="B4291" s="348" t="s">
        <v>507</v>
      </c>
      <c r="C4291" s="348" t="s">
        <v>27666</v>
      </c>
      <c r="D4291" s="348" t="s">
        <v>27667</v>
      </c>
      <c r="E4291" s="372">
        <v>2.04</v>
      </c>
    </row>
    <row r="4292" spans="1:5" x14ac:dyDescent="0.2">
      <c r="A4292" s="348">
        <v>1570</v>
      </c>
      <c r="B4292" s="348" t="s">
        <v>37146</v>
      </c>
      <c r="C4292" s="348" t="s">
        <v>27666</v>
      </c>
      <c r="D4292" s="348" t="s">
        <v>27667</v>
      </c>
      <c r="E4292" s="372">
        <v>1.03</v>
      </c>
    </row>
    <row r="4293" spans="1:5" x14ac:dyDescent="0.2">
      <c r="A4293" s="348">
        <v>1576</v>
      </c>
      <c r="B4293" s="348" t="s">
        <v>37147</v>
      </c>
      <c r="C4293" s="348" t="s">
        <v>27666</v>
      </c>
      <c r="D4293" s="348" t="s">
        <v>27667</v>
      </c>
      <c r="E4293" s="372">
        <v>2.83</v>
      </c>
    </row>
    <row r="4294" spans="1:5" x14ac:dyDescent="0.2">
      <c r="A4294" s="348">
        <v>1577</v>
      </c>
      <c r="B4294" s="348" t="s">
        <v>37148</v>
      </c>
      <c r="C4294" s="348" t="s">
        <v>27666</v>
      </c>
      <c r="D4294" s="348" t="s">
        <v>27667</v>
      </c>
      <c r="E4294" s="372">
        <v>3.19</v>
      </c>
    </row>
    <row r="4295" spans="1:5" x14ac:dyDescent="0.2">
      <c r="A4295" s="348">
        <v>1571</v>
      </c>
      <c r="B4295" s="348" t="s">
        <v>37149</v>
      </c>
      <c r="C4295" s="348" t="s">
        <v>27666</v>
      </c>
      <c r="D4295" s="348" t="s">
        <v>27667</v>
      </c>
      <c r="E4295" s="372">
        <v>1.33</v>
      </c>
    </row>
    <row r="4296" spans="1:5" x14ac:dyDescent="0.2">
      <c r="A4296" s="348">
        <v>1578</v>
      </c>
      <c r="B4296" s="348" t="s">
        <v>37150</v>
      </c>
      <c r="C4296" s="348" t="s">
        <v>27666</v>
      </c>
      <c r="D4296" s="348" t="s">
        <v>27667</v>
      </c>
      <c r="E4296" s="372">
        <v>5.53</v>
      </c>
    </row>
    <row r="4297" spans="1:5" x14ac:dyDescent="0.2">
      <c r="A4297" s="348">
        <v>1573</v>
      </c>
      <c r="B4297" s="348" t="s">
        <v>512</v>
      </c>
      <c r="C4297" s="348" t="s">
        <v>27666</v>
      </c>
      <c r="D4297" s="348" t="s">
        <v>27667</v>
      </c>
      <c r="E4297" s="372">
        <v>1.59</v>
      </c>
    </row>
    <row r="4298" spans="1:5" x14ac:dyDescent="0.2">
      <c r="A4298" s="348">
        <v>1579</v>
      </c>
      <c r="B4298" s="348" t="s">
        <v>37151</v>
      </c>
      <c r="C4298" s="348" t="s">
        <v>27666</v>
      </c>
      <c r="D4298" s="348" t="s">
        <v>27667</v>
      </c>
      <c r="E4298" s="372">
        <v>6.9</v>
      </c>
    </row>
    <row r="4299" spans="1:5" x14ac:dyDescent="0.2">
      <c r="A4299" s="348">
        <v>1580</v>
      </c>
      <c r="B4299" s="348" t="s">
        <v>37152</v>
      </c>
      <c r="C4299" s="348" t="s">
        <v>27666</v>
      </c>
      <c r="D4299" s="348" t="s">
        <v>27667</v>
      </c>
      <c r="E4299" s="372">
        <v>8.5</v>
      </c>
    </row>
    <row r="4300" spans="1:5" x14ac:dyDescent="0.2">
      <c r="A4300" s="348">
        <v>39321</v>
      </c>
      <c r="B4300" s="348" t="s">
        <v>37153</v>
      </c>
      <c r="C4300" s="348" t="s">
        <v>27666</v>
      </c>
      <c r="D4300" s="348" t="s">
        <v>27667</v>
      </c>
      <c r="E4300" s="372">
        <v>32.71</v>
      </c>
    </row>
    <row r="4301" spans="1:5" x14ac:dyDescent="0.2">
      <c r="A4301" s="348">
        <v>39319</v>
      </c>
      <c r="B4301" s="348" t="s">
        <v>37154</v>
      </c>
      <c r="C4301" s="348" t="s">
        <v>27666</v>
      </c>
      <c r="D4301" s="348" t="s">
        <v>27667</v>
      </c>
      <c r="E4301" s="372">
        <v>13.61</v>
      </c>
    </row>
    <row r="4302" spans="1:5" x14ac:dyDescent="0.2">
      <c r="A4302" s="348">
        <v>39320</v>
      </c>
      <c r="B4302" s="348" t="s">
        <v>37155</v>
      </c>
      <c r="C4302" s="348" t="s">
        <v>27666</v>
      </c>
      <c r="D4302" s="348" t="s">
        <v>27667</v>
      </c>
      <c r="E4302" s="372">
        <v>26.17</v>
      </c>
    </row>
    <row r="4303" spans="1:5" x14ac:dyDescent="0.2">
      <c r="A4303" s="348">
        <v>1591</v>
      </c>
      <c r="B4303" s="348" t="s">
        <v>37156</v>
      </c>
      <c r="C4303" s="348" t="s">
        <v>27666</v>
      </c>
      <c r="D4303" s="348" t="s">
        <v>27667</v>
      </c>
      <c r="E4303" s="372">
        <v>26.35</v>
      </c>
    </row>
    <row r="4304" spans="1:5" x14ac:dyDescent="0.2">
      <c r="A4304" s="348">
        <v>1547</v>
      </c>
      <c r="B4304" s="348" t="s">
        <v>509</v>
      </c>
      <c r="C4304" s="348" t="s">
        <v>27666</v>
      </c>
      <c r="D4304" s="348" t="s">
        <v>27667</v>
      </c>
      <c r="E4304" s="372">
        <v>138.09</v>
      </c>
    </row>
    <row r="4305" spans="1:5" x14ac:dyDescent="0.2">
      <c r="A4305" s="348">
        <v>38196</v>
      </c>
      <c r="B4305" s="348" t="s">
        <v>37157</v>
      </c>
      <c r="C4305" s="348" t="s">
        <v>27666</v>
      </c>
      <c r="D4305" s="348" t="s">
        <v>27667</v>
      </c>
      <c r="E4305" s="372">
        <v>26.89</v>
      </c>
    </row>
    <row r="4306" spans="1:5" x14ac:dyDescent="0.2">
      <c r="A4306" s="348">
        <v>1543</v>
      </c>
      <c r="B4306" s="348" t="s">
        <v>37158</v>
      </c>
      <c r="C4306" s="348" t="s">
        <v>27666</v>
      </c>
      <c r="D4306" s="348" t="s">
        <v>27667</v>
      </c>
      <c r="E4306" s="372">
        <v>28.58</v>
      </c>
    </row>
    <row r="4307" spans="1:5" x14ac:dyDescent="0.2">
      <c r="A4307" s="348">
        <v>1585</v>
      </c>
      <c r="B4307" s="348" t="s">
        <v>37159</v>
      </c>
      <c r="C4307" s="348" t="s">
        <v>27666</v>
      </c>
      <c r="D4307" s="348" t="s">
        <v>27667</v>
      </c>
      <c r="E4307" s="372">
        <v>5.53</v>
      </c>
    </row>
    <row r="4308" spans="1:5" x14ac:dyDescent="0.2">
      <c r="A4308" s="348">
        <v>1593</v>
      </c>
      <c r="B4308" s="348" t="s">
        <v>37160</v>
      </c>
      <c r="C4308" s="348" t="s">
        <v>27666</v>
      </c>
      <c r="D4308" s="348" t="s">
        <v>27667</v>
      </c>
      <c r="E4308" s="372">
        <v>29.39</v>
      </c>
    </row>
    <row r="4309" spans="1:5" x14ac:dyDescent="0.2">
      <c r="A4309" s="348">
        <v>11838</v>
      </c>
      <c r="B4309" s="348" t="s">
        <v>510</v>
      </c>
      <c r="C4309" s="348" t="s">
        <v>27666</v>
      </c>
      <c r="D4309" s="348" t="s">
        <v>27667</v>
      </c>
      <c r="E4309" s="372">
        <v>38.78</v>
      </c>
    </row>
    <row r="4310" spans="1:5" x14ac:dyDescent="0.2">
      <c r="A4310" s="348">
        <v>1594</v>
      </c>
      <c r="B4310" s="348" t="s">
        <v>37161</v>
      </c>
      <c r="C4310" s="348" t="s">
        <v>27666</v>
      </c>
      <c r="D4310" s="348" t="s">
        <v>27667</v>
      </c>
      <c r="E4310" s="372">
        <v>39.21</v>
      </c>
    </row>
    <row r="4311" spans="1:5" x14ac:dyDescent="0.2">
      <c r="A4311" s="348">
        <v>1586</v>
      </c>
      <c r="B4311" s="348" t="s">
        <v>37162</v>
      </c>
      <c r="C4311" s="348" t="s">
        <v>27666</v>
      </c>
      <c r="D4311" s="348" t="s">
        <v>27667</v>
      </c>
      <c r="E4311" s="372">
        <v>7</v>
      </c>
    </row>
    <row r="4312" spans="1:5" x14ac:dyDescent="0.2">
      <c r="A4312" s="348">
        <v>11839</v>
      </c>
      <c r="B4312" s="348" t="s">
        <v>37163</v>
      </c>
      <c r="C4312" s="348" t="s">
        <v>27666</v>
      </c>
      <c r="D4312" s="348" t="s">
        <v>27667</v>
      </c>
      <c r="E4312" s="372">
        <v>56.43</v>
      </c>
    </row>
    <row r="4313" spans="1:5" x14ac:dyDescent="0.2">
      <c r="A4313" s="348">
        <v>1587</v>
      </c>
      <c r="B4313" s="348" t="s">
        <v>37164</v>
      </c>
      <c r="C4313" s="348" t="s">
        <v>27666</v>
      </c>
      <c r="D4313" s="348" t="s">
        <v>27667</v>
      </c>
      <c r="E4313" s="372">
        <v>7.13</v>
      </c>
    </row>
    <row r="4314" spans="1:5" x14ac:dyDescent="0.2">
      <c r="A4314" s="348">
        <v>1545</v>
      </c>
      <c r="B4314" s="348" t="s">
        <v>37165</v>
      </c>
      <c r="C4314" s="348" t="s">
        <v>27666</v>
      </c>
      <c r="D4314" s="348" t="s">
        <v>27667</v>
      </c>
      <c r="E4314" s="372">
        <v>67.709999999999994</v>
      </c>
    </row>
    <row r="4315" spans="1:5" x14ac:dyDescent="0.2">
      <c r="A4315" s="348">
        <v>1588</v>
      </c>
      <c r="B4315" s="348" t="s">
        <v>37166</v>
      </c>
      <c r="C4315" s="348" t="s">
        <v>27666</v>
      </c>
      <c r="D4315" s="348" t="s">
        <v>27667</v>
      </c>
      <c r="E4315" s="372">
        <v>9.7899999999999991</v>
      </c>
    </row>
    <row r="4316" spans="1:5" x14ac:dyDescent="0.2">
      <c r="A4316" s="348">
        <v>1535</v>
      </c>
      <c r="B4316" s="348" t="s">
        <v>37167</v>
      </c>
      <c r="C4316" s="348" t="s">
        <v>27666</v>
      </c>
      <c r="D4316" s="348" t="s">
        <v>27667</v>
      </c>
      <c r="E4316" s="372">
        <v>5.64</v>
      </c>
    </row>
    <row r="4317" spans="1:5" x14ac:dyDescent="0.2">
      <c r="A4317" s="348">
        <v>1589</v>
      </c>
      <c r="B4317" s="348" t="s">
        <v>37168</v>
      </c>
      <c r="C4317" s="348" t="s">
        <v>27666</v>
      </c>
      <c r="D4317" s="348" t="s">
        <v>27667</v>
      </c>
      <c r="E4317" s="372">
        <v>10.09</v>
      </c>
    </row>
    <row r="4318" spans="1:5" x14ac:dyDescent="0.2">
      <c r="A4318" s="348">
        <v>1546</v>
      </c>
      <c r="B4318" s="348" t="s">
        <v>508</v>
      </c>
      <c r="C4318" s="348" t="s">
        <v>27666</v>
      </c>
      <c r="D4318" s="348" t="s">
        <v>27667</v>
      </c>
      <c r="E4318" s="372">
        <v>114.27</v>
      </c>
    </row>
    <row r="4319" spans="1:5" x14ac:dyDescent="0.2">
      <c r="A4319" s="348">
        <v>1590</v>
      </c>
      <c r="B4319" s="348" t="s">
        <v>37169</v>
      </c>
      <c r="C4319" s="348" t="s">
        <v>27666</v>
      </c>
      <c r="D4319" s="348" t="s">
        <v>27667</v>
      </c>
      <c r="E4319" s="372">
        <v>17.77</v>
      </c>
    </row>
    <row r="4320" spans="1:5" x14ac:dyDescent="0.2">
      <c r="A4320" s="348">
        <v>1542</v>
      </c>
      <c r="B4320" s="348" t="s">
        <v>37170</v>
      </c>
      <c r="C4320" s="348" t="s">
        <v>27666</v>
      </c>
      <c r="D4320" s="348" t="s">
        <v>27667</v>
      </c>
      <c r="E4320" s="372">
        <v>23.54</v>
      </c>
    </row>
    <row r="4321" spans="1:5" x14ac:dyDescent="0.2">
      <c r="A4321" s="348">
        <v>38415</v>
      </c>
      <c r="B4321" s="348" t="s">
        <v>37171</v>
      </c>
      <c r="C4321" s="348" t="s">
        <v>27666</v>
      </c>
      <c r="D4321" s="348" t="s">
        <v>27668</v>
      </c>
      <c r="E4321" s="372">
        <v>920.49</v>
      </c>
    </row>
    <row r="4322" spans="1:5" x14ac:dyDescent="0.2">
      <c r="A4322" s="348">
        <v>38414</v>
      </c>
      <c r="B4322" s="348" t="s">
        <v>37172</v>
      </c>
      <c r="C4322" s="348" t="s">
        <v>27666</v>
      </c>
      <c r="D4322" s="348" t="s">
        <v>27668</v>
      </c>
      <c r="E4322" s="373">
        <v>1291.92</v>
      </c>
    </row>
    <row r="4323" spans="1:5" x14ac:dyDescent="0.2">
      <c r="A4323" s="348">
        <v>38128</v>
      </c>
      <c r="B4323" s="348" t="s">
        <v>37173</v>
      </c>
      <c r="C4323" s="348" t="s">
        <v>27671</v>
      </c>
      <c r="D4323" s="348" t="s">
        <v>27669</v>
      </c>
      <c r="E4323" s="372">
        <v>0.82</v>
      </c>
    </row>
    <row r="4324" spans="1:5" x14ac:dyDescent="0.2">
      <c r="A4324" s="348">
        <v>7253</v>
      </c>
      <c r="B4324" s="348" t="s">
        <v>37174</v>
      </c>
      <c r="C4324" s="348" t="s">
        <v>27673</v>
      </c>
      <c r="D4324" s="348" t="s">
        <v>27667</v>
      </c>
      <c r="E4324" s="372">
        <v>175.71</v>
      </c>
    </row>
    <row r="4325" spans="1:5" x14ac:dyDescent="0.2">
      <c r="A4325" s="348">
        <v>4806</v>
      </c>
      <c r="B4325" s="348" t="s">
        <v>37175</v>
      </c>
      <c r="C4325" s="348" t="s">
        <v>27670</v>
      </c>
      <c r="D4325" s="348" t="s">
        <v>27667</v>
      </c>
      <c r="E4325" s="372">
        <v>19.350000000000001</v>
      </c>
    </row>
    <row r="4326" spans="1:5" x14ac:dyDescent="0.2">
      <c r="A4326" s="348">
        <v>34401</v>
      </c>
      <c r="B4326" s="348" t="s">
        <v>37176</v>
      </c>
      <c r="C4326" s="348" t="s">
        <v>27666</v>
      </c>
      <c r="D4326" s="348" t="s">
        <v>27667</v>
      </c>
      <c r="E4326" s="372">
        <v>1.1399999999999999</v>
      </c>
    </row>
    <row r="4327" spans="1:5" x14ac:dyDescent="0.2">
      <c r="A4327" s="348">
        <v>7260</v>
      </c>
      <c r="B4327" s="348" t="s">
        <v>37177</v>
      </c>
      <c r="C4327" s="348" t="s">
        <v>27666</v>
      </c>
      <c r="D4327" s="348" t="s">
        <v>27667</v>
      </c>
      <c r="E4327" s="372">
        <v>1.01</v>
      </c>
    </row>
    <row r="4328" spans="1:5" x14ac:dyDescent="0.2">
      <c r="A4328" s="348">
        <v>7256</v>
      </c>
      <c r="B4328" s="348" t="s">
        <v>37178</v>
      </c>
      <c r="C4328" s="348" t="s">
        <v>27666</v>
      </c>
      <c r="D4328" s="348" t="s">
        <v>27667</v>
      </c>
      <c r="E4328" s="372">
        <v>1</v>
      </c>
    </row>
    <row r="4329" spans="1:5" x14ac:dyDescent="0.2">
      <c r="A4329" s="348">
        <v>7258</v>
      </c>
      <c r="B4329" s="348" t="s">
        <v>37179</v>
      </c>
      <c r="C4329" s="348" t="s">
        <v>27666</v>
      </c>
      <c r="D4329" s="348" t="s">
        <v>27667</v>
      </c>
      <c r="E4329" s="372">
        <v>0.41</v>
      </c>
    </row>
    <row r="4330" spans="1:5" x14ac:dyDescent="0.2">
      <c r="A4330" s="348">
        <v>34400</v>
      </c>
      <c r="B4330" s="348" t="s">
        <v>37180</v>
      </c>
      <c r="C4330" s="348" t="s">
        <v>27666</v>
      </c>
      <c r="D4330" s="348" t="s">
        <v>27667</v>
      </c>
      <c r="E4330" s="372">
        <v>1.76</v>
      </c>
    </row>
    <row r="4331" spans="1:5" x14ac:dyDescent="0.2">
      <c r="A4331" s="348">
        <v>10617</v>
      </c>
      <c r="B4331" s="348" t="s">
        <v>37181</v>
      </c>
      <c r="C4331" s="348" t="s">
        <v>27666</v>
      </c>
      <c r="D4331" s="348" t="s">
        <v>27667</v>
      </c>
      <c r="E4331" s="372">
        <v>3.37</v>
      </c>
    </row>
    <row r="4332" spans="1:5" x14ac:dyDescent="0.2">
      <c r="A4332" s="348">
        <v>44261</v>
      </c>
      <c r="B4332" s="348" t="s">
        <v>37182</v>
      </c>
      <c r="C4332" s="348" t="s">
        <v>27666</v>
      </c>
      <c r="D4332" s="348" t="s">
        <v>27667</v>
      </c>
      <c r="E4332" s="372">
        <v>217.33</v>
      </c>
    </row>
    <row r="4333" spans="1:5" x14ac:dyDescent="0.2">
      <c r="A4333" s="348">
        <v>7274</v>
      </c>
      <c r="B4333" s="348" t="s">
        <v>37183</v>
      </c>
      <c r="C4333" s="348" t="s">
        <v>27666</v>
      </c>
      <c r="D4333" s="348" t="s">
        <v>27667</v>
      </c>
      <c r="E4333" s="372">
        <v>105.22</v>
      </c>
    </row>
    <row r="4334" spans="1:5" x14ac:dyDescent="0.2">
      <c r="A4334" s="348">
        <v>44326</v>
      </c>
      <c r="B4334" s="348" t="s">
        <v>37184</v>
      </c>
      <c r="C4334" s="348" t="s">
        <v>27666</v>
      </c>
      <c r="D4334" s="348" t="s">
        <v>27667</v>
      </c>
      <c r="E4334" s="373">
        <v>2272.44</v>
      </c>
    </row>
    <row r="4335" spans="1:5" x14ac:dyDescent="0.2">
      <c r="A4335" s="348">
        <v>154</v>
      </c>
      <c r="B4335" s="348" t="s">
        <v>37185</v>
      </c>
      <c r="C4335" s="348" t="s">
        <v>27672</v>
      </c>
      <c r="D4335" s="348" t="s">
        <v>27667</v>
      </c>
      <c r="E4335" s="372">
        <v>68.13</v>
      </c>
    </row>
    <row r="4336" spans="1:5" x14ac:dyDescent="0.2">
      <c r="A4336" s="348">
        <v>38121</v>
      </c>
      <c r="B4336" s="348" t="s">
        <v>37186</v>
      </c>
      <c r="C4336" s="348" t="s">
        <v>27672</v>
      </c>
      <c r="D4336" s="348" t="s">
        <v>27667</v>
      </c>
      <c r="E4336" s="372">
        <v>23.61</v>
      </c>
    </row>
    <row r="4337" spans="1:5" x14ac:dyDescent="0.2">
      <c r="A4337" s="348">
        <v>43776</v>
      </c>
      <c r="B4337" s="348" t="s">
        <v>37187</v>
      </c>
      <c r="C4337" s="348" t="s">
        <v>27672</v>
      </c>
      <c r="D4337" s="348" t="s">
        <v>27667</v>
      </c>
      <c r="E4337" s="372">
        <v>27.55</v>
      </c>
    </row>
    <row r="4338" spans="1:5" x14ac:dyDescent="0.2">
      <c r="A4338" s="348">
        <v>7343</v>
      </c>
      <c r="B4338" s="348" t="s">
        <v>37188</v>
      </c>
      <c r="C4338" s="348" t="s">
        <v>27672</v>
      </c>
      <c r="D4338" s="348" t="s">
        <v>27667</v>
      </c>
      <c r="E4338" s="372">
        <v>20.89</v>
      </c>
    </row>
    <row r="4339" spans="1:5" x14ac:dyDescent="0.2">
      <c r="A4339" s="348">
        <v>7348</v>
      </c>
      <c r="B4339" s="348" t="s">
        <v>37189</v>
      </c>
      <c r="C4339" s="348" t="s">
        <v>27672</v>
      </c>
      <c r="D4339" s="348" t="s">
        <v>27667</v>
      </c>
      <c r="E4339" s="372">
        <v>20.28</v>
      </c>
    </row>
    <row r="4340" spans="1:5" x14ac:dyDescent="0.2">
      <c r="A4340" s="348">
        <v>7313</v>
      </c>
      <c r="B4340" s="348" t="s">
        <v>37190</v>
      </c>
      <c r="C4340" s="348" t="s">
        <v>27672</v>
      </c>
      <c r="D4340" s="348" t="s">
        <v>27667</v>
      </c>
      <c r="E4340" s="372">
        <v>18.38</v>
      </c>
    </row>
    <row r="4341" spans="1:5" x14ac:dyDescent="0.2">
      <c r="A4341" s="348">
        <v>7319</v>
      </c>
      <c r="B4341" s="348" t="s">
        <v>37191</v>
      </c>
      <c r="C4341" s="348" t="s">
        <v>27672</v>
      </c>
      <c r="D4341" s="348" t="s">
        <v>27667</v>
      </c>
      <c r="E4341" s="372">
        <v>10.52</v>
      </c>
    </row>
    <row r="4342" spans="1:5" x14ac:dyDescent="0.2">
      <c r="A4342" s="348">
        <v>7314</v>
      </c>
      <c r="B4342" s="348" t="s">
        <v>37192</v>
      </c>
      <c r="C4342" s="348" t="s">
        <v>27672</v>
      </c>
      <c r="D4342" s="348" t="s">
        <v>27667</v>
      </c>
      <c r="E4342" s="372">
        <v>93.52</v>
      </c>
    </row>
    <row r="4343" spans="1:5" x14ac:dyDescent="0.2">
      <c r="A4343" s="348">
        <v>7304</v>
      </c>
      <c r="B4343" s="348" t="s">
        <v>37193</v>
      </c>
      <c r="C4343" s="348" t="s">
        <v>27672</v>
      </c>
      <c r="D4343" s="348" t="s">
        <v>27667</v>
      </c>
      <c r="E4343" s="372">
        <v>81.66</v>
      </c>
    </row>
    <row r="4344" spans="1:5" x14ac:dyDescent="0.2">
      <c r="A4344" s="348">
        <v>43649</v>
      </c>
      <c r="B4344" s="348" t="s">
        <v>37194</v>
      </c>
      <c r="C4344" s="348" t="s">
        <v>27672</v>
      </c>
      <c r="D4344" s="348" t="s">
        <v>27667</v>
      </c>
      <c r="E4344" s="372">
        <v>42.23</v>
      </c>
    </row>
    <row r="4345" spans="1:5" x14ac:dyDescent="0.2">
      <c r="A4345" s="348">
        <v>43650</v>
      </c>
      <c r="B4345" s="348" t="s">
        <v>37195</v>
      </c>
      <c r="C4345" s="348" t="s">
        <v>27672</v>
      </c>
      <c r="D4345" s="348" t="s">
        <v>27667</v>
      </c>
      <c r="E4345" s="372">
        <v>39.909999999999997</v>
      </c>
    </row>
    <row r="4346" spans="1:5" x14ac:dyDescent="0.2">
      <c r="A4346" s="348">
        <v>7311</v>
      </c>
      <c r="B4346" s="348" t="s">
        <v>37196</v>
      </c>
      <c r="C4346" s="348" t="s">
        <v>27672</v>
      </c>
      <c r="D4346" s="348" t="s">
        <v>27667</v>
      </c>
      <c r="E4346" s="372">
        <v>40.880000000000003</v>
      </c>
    </row>
    <row r="4347" spans="1:5" x14ac:dyDescent="0.2">
      <c r="A4347" s="348">
        <v>7292</v>
      </c>
      <c r="B4347" s="348" t="s">
        <v>37197</v>
      </c>
      <c r="C4347" s="348" t="s">
        <v>27672</v>
      </c>
      <c r="D4347" s="348" t="s">
        <v>27669</v>
      </c>
      <c r="E4347" s="372">
        <v>39.58</v>
      </c>
    </row>
    <row r="4348" spans="1:5" x14ac:dyDescent="0.2">
      <c r="A4348" s="348">
        <v>7293</v>
      </c>
      <c r="B4348" s="348" t="s">
        <v>37198</v>
      </c>
      <c r="C4348" s="348" t="s">
        <v>27672</v>
      </c>
      <c r="D4348" s="348" t="s">
        <v>27667</v>
      </c>
      <c r="E4348" s="372">
        <v>43.79</v>
      </c>
    </row>
    <row r="4349" spans="1:5" x14ac:dyDescent="0.2">
      <c r="A4349" s="348">
        <v>7306</v>
      </c>
      <c r="B4349" s="348" t="s">
        <v>37199</v>
      </c>
      <c r="C4349" s="348" t="s">
        <v>27672</v>
      </c>
      <c r="D4349" s="348" t="s">
        <v>27667</v>
      </c>
      <c r="E4349" s="372">
        <v>48.32</v>
      </c>
    </row>
    <row r="4350" spans="1:5" x14ac:dyDescent="0.2">
      <c r="A4350" s="348">
        <v>7288</v>
      </c>
      <c r="B4350" s="348" t="s">
        <v>37200</v>
      </c>
      <c r="C4350" s="348" t="s">
        <v>27672</v>
      </c>
      <c r="D4350" s="348" t="s">
        <v>27667</v>
      </c>
      <c r="E4350" s="372">
        <v>40.119999999999997</v>
      </c>
    </row>
    <row r="4351" spans="1:5" x14ac:dyDescent="0.2">
      <c r="A4351" s="348">
        <v>43625</v>
      </c>
      <c r="B4351" s="348" t="s">
        <v>37201</v>
      </c>
      <c r="C4351" s="348" t="s">
        <v>27672</v>
      </c>
      <c r="D4351" s="348" t="s">
        <v>27667</v>
      </c>
      <c r="E4351" s="372">
        <v>32.4</v>
      </c>
    </row>
    <row r="4352" spans="1:5" x14ac:dyDescent="0.2">
      <c r="A4352" s="348">
        <v>43647</v>
      </c>
      <c r="B4352" s="348" t="s">
        <v>37202</v>
      </c>
      <c r="C4352" s="348" t="s">
        <v>27672</v>
      </c>
      <c r="D4352" s="348" t="s">
        <v>27667</v>
      </c>
      <c r="E4352" s="372">
        <v>29.43</v>
      </c>
    </row>
    <row r="4353" spans="1:5" x14ac:dyDescent="0.2">
      <c r="A4353" s="348">
        <v>43648</v>
      </c>
      <c r="B4353" s="348" t="s">
        <v>37203</v>
      </c>
      <c r="C4353" s="348" t="s">
        <v>27672</v>
      </c>
      <c r="D4353" s="348" t="s">
        <v>27667</v>
      </c>
      <c r="E4353" s="372">
        <v>28.4</v>
      </c>
    </row>
    <row r="4354" spans="1:5" x14ac:dyDescent="0.2">
      <c r="A4354" s="348">
        <v>35693</v>
      </c>
      <c r="B4354" s="348" t="s">
        <v>37204</v>
      </c>
      <c r="C4354" s="348" t="s">
        <v>27672</v>
      </c>
      <c r="D4354" s="348" t="s">
        <v>27667</v>
      </c>
      <c r="E4354" s="372">
        <v>12.61</v>
      </c>
    </row>
    <row r="4355" spans="1:5" x14ac:dyDescent="0.2">
      <c r="A4355" s="348">
        <v>7356</v>
      </c>
      <c r="B4355" s="348" t="s">
        <v>37205</v>
      </c>
      <c r="C4355" s="348" t="s">
        <v>27672</v>
      </c>
      <c r="D4355" s="348" t="s">
        <v>27669</v>
      </c>
      <c r="E4355" s="372">
        <v>30.24</v>
      </c>
    </row>
    <row r="4356" spans="1:5" x14ac:dyDescent="0.2">
      <c r="A4356" s="348">
        <v>35692</v>
      </c>
      <c r="B4356" s="348" t="s">
        <v>37206</v>
      </c>
      <c r="C4356" s="348" t="s">
        <v>27672</v>
      </c>
      <c r="D4356" s="348" t="s">
        <v>27667</v>
      </c>
      <c r="E4356" s="372">
        <v>19.79</v>
      </c>
    </row>
    <row r="4357" spans="1:5" x14ac:dyDescent="0.2">
      <c r="A4357" s="348">
        <v>43624</v>
      </c>
      <c r="B4357" s="348" t="s">
        <v>37207</v>
      </c>
      <c r="C4357" s="348" t="s">
        <v>27672</v>
      </c>
      <c r="D4357" s="348" t="s">
        <v>27667</v>
      </c>
      <c r="E4357" s="372">
        <v>36.86</v>
      </c>
    </row>
    <row r="4358" spans="1:5" x14ac:dyDescent="0.2">
      <c r="A4358" s="348">
        <v>7342</v>
      </c>
      <c r="B4358" s="348" t="s">
        <v>37208</v>
      </c>
      <c r="C4358" s="348" t="s">
        <v>27671</v>
      </c>
      <c r="D4358" s="348" t="s">
        <v>27667</v>
      </c>
      <c r="E4358" s="372">
        <v>2.0099999999999998</v>
      </c>
    </row>
    <row r="4359" spans="1:5" x14ac:dyDescent="0.2">
      <c r="A4359" s="348">
        <v>7350</v>
      </c>
      <c r="B4359" s="348" t="s">
        <v>37209</v>
      </c>
      <c r="C4359" s="348" t="s">
        <v>27672</v>
      </c>
      <c r="D4359" s="348" t="s">
        <v>27667</v>
      </c>
      <c r="E4359" s="372">
        <v>43.65</v>
      </c>
    </row>
    <row r="4360" spans="1:5" x14ac:dyDescent="0.2">
      <c r="A4360" s="348">
        <v>39574</v>
      </c>
      <c r="B4360" s="348" t="s">
        <v>37210</v>
      </c>
      <c r="C4360" s="348" t="s">
        <v>27666</v>
      </c>
      <c r="D4360" s="348" t="s">
        <v>27667</v>
      </c>
      <c r="E4360" s="372">
        <v>4.0199999999999996</v>
      </c>
    </row>
    <row r="4361" spans="1:5" x14ac:dyDescent="0.2">
      <c r="A4361" s="348">
        <v>11060</v>
      </c>
      <c r="B4361" s="348" t="s">
        <v>37211</v>
      </c>
      <c r="C4361" s="348" t="s">
        <v>27666</v>
      </c>
      <c r="D4361" s="348" t="s">
        <v>27667</v>
      </c>
      <c r="E4361" s="372">
        <v>53.06</v>
      </c>
    </row>
    <row r="4362" spans="1:5" x14ac:dyDescent="0.2">
      <c r="A4362" s="348">
        <v>37401</v>
      </c>
      <c r="B4362" s="348" t="s">
        <v>37212</v>
      </c>
      <c r="C4362" s="348" t="s">
        <v>27666</v>
      </c>
      <c r="D4362" s="348" t="s">
        <v>27667</v>
      </c>
      <c r="E4362" s="372">
        <v>71.819999999999993</v>
      </c>
    </row>
    <row r="4363" spans="1:5" x14ac:dyDescent="0.2">
      <c r="A4363" s="348">
        <v>7525</v>
      </c>
      <c r="B4363" s="348" t="s">
        <v>37213</v>
      </c>
      <c r="C4363" s="348" t="s">
        <v>27666</v>
      </c>
      <c r="D4363" s="348" t="s">
        <v>27667</v>
      </c>
      <c r="E4363" s="372">
        <v>52.29</v>
      </c>
    </row>
    <row r="4364" spans="1:5" x14ac:dyDescent="0.2">
      <c r="A4364" s="348">
        <v>7524</v>
      </c>
      <c r="B4364" s="348" t="s">
        <v>37214</v>
      </c>
      <c r="C4364" s="348" t="s">
        <v>27666</v>
      </c>
      <c r="D4364" s="348" t="s">
        <v>27667</v>
      </c>
      <c r="E4364" s="372">
        <v>49.27</v>
      </c>
    </row>
    <row r="4365" spans="1:5" x14ac:dyDescent="0.2">
      <c r="A4365" s="348">
        <v>38105</v>
      </c>
      <c r="B4365" s="348" t="s">
        <v>37215</v>
      </c>
      <c r="C4365" s="348" t="s">
        <v>27666</v>
      </c>
      <c r="D4365" s="348" t="s">
        <v>27667</v>
      </c>
      <c r="E4365" s="372">
        <v>12.66</v>
      </c>
    </row>
    <row r="4366" spans="1:5" x14ac:dyDescent="0.2">
      <c r="A4366" s="348">
        <v>38084</v>
      </c>
      <c r="B4366" s="348" t="s">
        <v>37216</v>
      </c>
      <c r="C4366" s="348" t="s">
        <v>27666</v>
      </c>
      <c r="D4366" s="348" t="s">
        <v>27667</v>
      </c>
      <c r="E4366" s="372">
        <v>17.98</v>
      </c>
    </row>
    <row r="4367" spans="1:5" x14ac:dyDescent="0.2">
      <c r="A4367" s="348">
        <v>38103</v>
      </c>
      <c r="B4367" s="348" t="s">
        <v>37217</v>
      </c>
      <c r="C4367" s="348" t="s">
        <v>27666</v>
      </c>
      <c r="D4367" s="348" t="s">
        <v>27667</v>
      </c>
      <c r="E4367" s="372">
        <v>19</v>
      </c>
    </row>
    <row r="4368" spans="1:5" x14ac:dyDescent="0.2">
      <c r="A4368" s="348">
        <v>38082</v>
      </c>
      <c r="B4368" s="348" t="s">
        <v>37218</v>
      </c>
      <c r="C4368" s="348" t="s">
        <v>27666</v>
      </c>
      <c r="D4368" s="348" t="s">
        <v>27667</v>
      </c>
      <c r="E4368" s="372">
        <v>23.41</v>
      </c>
    </row>
    <row r="4369" spans="1:5" x14ac:dyDescent="0.2">
      <c r="A4369" s="348">
        <v>38104</v>
      </c>
      <c r="B4369" s="348" t="s">
        <v>37219</v>
      </c>
      <c r="C4369" s="348" t="s">
        <v>27666</v>
      </c>
      <c r="D4369" s="348" t="s">
        <v>27667</v>
      </c>
      <c r="E4369" s="372">
        <v>37.21</v>
      </c>
    </row>
    <row r="4370" spans="1:5" x14ac:dyDescent="0.2">
      <c r="A4370" s="348">
        <v>38083</v>
      </c>
      <c r="B4370" s="348" t="s">
        <v>37220</v>
      </c>
      <c r="C4370" s="348" t="s">
        <v>27666</v>
      </c>
      <c r="D4370" s="348" t="s">
        <v>27667</v>
      </c>
      <c r="E4370" s="372">
        <v>41.31</v>
      </c>
    </row>
    <row r="4371" spans="1:5" x14ac:dyDescent="0.2">
      <c r="A4371" s="348">
        <v>38101</v>
      </c>
      <c r="B4371" s="348" t="s">
        <v>37221</v>
      </c>
      <c r="C4371" s="348" t="s">
        <v>27666</v>
      </c>
      <c r="D4371" s="348" t="s">
        <v>27667</v>
      </c>
      <c r="E4371" s="372">
        <v>9.0399999999999991</v>
      </c>
    </row>
    <row r="4372" spans="1:5" x14ac:dyDescent="0.2">
      <c r="A4372" s="348">
        <v>7528</v>
      </c>
      <c r="B4372" s="348" t="s">
        <v>37222</v>
      </c>
      <c r="C4372" s="348" t="s">
        <v>27666</v>
      </c>
      <c r="D4372" s="348" t="s">
        <v>27669</v>
      </c>
      <c r="E4372" s="372">
        <v>10.62</v>
      </c>
    </row>
    <row r="4373" spans="1:5" x14ac:dyDescent="0.2">
      <c r="A4373" s="348">
        <v>12147</v>
      </c>
      <c r="B4373" s="348" t="s">
        <v>37223</v>
      </c>
      <c r="C4373" s="348" t="s">
        <v>27666</v>
      </c>
      <c r="D4373" s="348" t="s">
        <v>27667</v>
      </c>
      <c r="E4373" s="372">
        <v>16.190000000000001</v>
      </c>
    </row>
    <row r="4374" spans="1:5" x14ac:dyDescent="0.2">
      <c r="A4374" s="348">
        <v>38075</v>
      </c>
      <c r="B4374" s="348" t="s">
        <v>37224</v>
      </c>
      <c r="C4374" s="348" t="s">
        <v>27666</v>
      </c>
      <c r="D4374" s="348" t="s">
        <v>27667</v>
      </c>
      <c r="E4374" s="372">
        <v>18.39</v>
      </c>
    </row>
    <row r="4375" spans="1:5" x14ac:dyDescent="0.2">
      <c r="A4375" s="348">
        <v>38102</v>
      </c>
      <c r="B4375" s="348" t="s">
        <v>37225</v>
      </c>
      <c r="C4375" s="348" t="s">
        <v>27666</v>
      </c>
      <c r="D4375" s="348" t="s">
        <v>27667</v>
      </c>
      <c r="E4375" s="372">
        <v>11.56</v>
      </c>
    </row>
    <row r="4376" spans="1:5" x14ac:dyDescent="0.2">
      <c r="A4376" s="348">
        <v>38076</v>
      </c>
      <c r="B4376" s="348" t="s">
        <v>37226</v>
      </c>
      <c r="C4376" s="348" t="s">
        <v>27666</v>
      </c>
      <c r="D4376" s="348" t="s">
        <v>27667</v>
      </c>
      <c r="E4376" s="372">
        <v>20.62</v>
      </c>
    </row>
    <row r="4377" spans="1:5" x14ac:dyDescent="0.2">
      <c r="A4377" s="348">
        <v>7592</v>
      </c>
      <c r="B4377" s="348" t="s">
        <v>37227</v>
      </c>
      <c r="C4377" s="348" t="s">
        <v>27674</v>
      </c>
      <c r="D4377" s="348" t="s">
        <v>27669</v>
      </c>
      <c r="E4377" s="372">
        <v>28.79</v>
      </c>
    </row>
    <row r="4378" spans="1:5" x14ac:dyDescent="0.2">
      <c r="A4378" s="348">
        <v>40820</v>
      </c>
      <c r="B4378" s="348" t="s">
        <v>37228</v>
      </c>
      <c r="C4378" s="348" t="s">
        <v>27675</v>
      </c>
      <c r="D4378" s="348" t="s">
        <v>27667</v>
      </c>
      <c r="E4378" s="373">
        <v>5053.4799999999996</v>
      </c>
    </row>
    <row r="4379" spans="1:5" x14ac:dyDescent="0.2">
      <c r="A4379" s="348">
        <v>11826</v>
      </c>
      <c r="B4379" s="348" t="s">
        <v>37229</v>
      </c>
      <c r="C4379" s="348" t="s">
        <v>27666</v>
      </c>
      <c r="D4379" s="348" t="s">
        <v>27667</v>
      </c>
      <c r="E4379" s="372">
        <v>58.22</v>
      </c>
    </row>
    <row r="4380" spans="1:5" x14ac:dyDescent="0.2">
      <c r="A4380" s="348">
        <v>7606</v>
      </c>
      <c r="B4380" s="348" t="s">
        <v>37230</v>
      </c>
      <c r="C4380" s="348" t="s">
        <v>27666</v>
      </c>
      <c r="D4380" s="348" t="s">
        <v>27667</v>
      </c>
      <c r="E4380" s="372">
        <v>70.02</v>
      </c>
    </row>
    <row r="4381" spans="1:5" x14ac:dyDescent="0.2">
      <c r="A4381" s="348">
        <v>11763</v>
      </c>
      <c r="B4381" s="348" t="s">
        <v>37231</v>
      </c>
      <c r="C4381" s="348" t="s">
        <v>27666</v>
      </c>
      <c r="D4381" s="348" t="s">
        <v>27667</v>
      </c>
      <c r="E4381" s="372">
        <v>152.9</v>
      </c>
    </row>
    <row r="4382" spans="1:5" x14ac:dyDescent="0.2">
      <c r="A4382" s="348">
        <v>11764</v>
      </c>
      <c r="B4382" s="348" t="s">
        <v>37232</v>
      </c>
      <c r="C4382" s="348" t="s">
        <v>27666</v>
      </c>
      <c r="D4382" s="348" t="s">
        <v>27667</v>
      </c>
      <c r="E4382" s="372">
        <v>125.45</v>
      </c>
    </row>
    <row r="4383" spans="1:5" x14ac:dyDescent="0.2">
      <c r="A4383" s="348">
        <v>11829</v>
      </c>
      <c r="B4383" s="348" t="s">
        <v>37233</v>
      </c>
      <c r="C4383" s="348" t="s">
        <v>27666</v>
      </c>
      <c r="D4383" s="348" t="s">
        <v>27667</v>
      </c>
      <c r="E4383" s="372">
        <v>30.32</v>
      </c>
    </row>
    <row r="4384" spans="1:5" x14ac:dyDescent="0.2">
      <c r="A4384" s="348">
        <v>11830</v>
      </c>
      <c r="B4384" s="348" t="s">
        <v>37234</v>
      </c>
      <c r="C4384" s="348" t="s">
        <v>27666</v>
      </c>
      <c r="D4384" s="348" t="s">
        <v>27667</v>
      </c>
      <c r="E4384" s="372">
        <v>32.74</v>
      </c>
    </row>
    <row r="4385" spans="1:5" x14ac:dyDescent="0.2">
      <c r="A4385" s="348">
        <v>11825</v>
      </c>
      <c r="B4385" s="348" t="s">
        <v>37235</v>
      </c>
      <c r="C4385" s="348" t="s">
        <v>27666</v>
      </c>
      <c r="D4385" s="348" t="s">
        <v>27667</v>
      </c>
      <c r="E4385" s="372">
        <v>73.66</v>
      </c>
    </row>
    <row r="4386" spans="1:5" x14ac:dyDescent="0.2">
      <c r="A4386" s="348">
        <v>11767</v>
      </c>
      <c r="B4386" s="348" t="s">
        <v>37236</v>
      </c>
      <c r="C4386" s="348" t="s">
        <v>27666</v>
      </c>
      <c r="D4386" s="348" t="s">
        <v>27667</v>
      </c>
      <c r="E4386" s="372">
        <v>196.18</v>
      </c>
    </row>
    <row r="4387" spans="1:5" x14ac:dyDescent="0.2">
      <c r="A4387" s="348">
        <v>11766</v>
      </c>
      <c r="B4387" s="348" t="s">
        <v>37237</v>
      </c>
      <c r="C4387" s="348" t="s">
        <v>27666</v>
      </c>
      <c r="D4387" s="348" t="s">
        <v>27667</v>
      </c>
      <c r="E4387" s="372">
        <v>45.73</v>
      </c>
    </row>
    <row r="4388" spans="1:5" x14ac:dyDescent="0.2">
      <c r="A4388" s="348">
        <v>11765</v>
      </c>
      <c r="B4388" s="348" t="s">
        <v>37238</v>
      </c>
      <c r="C4388" s="348" t="s">
        <v>27666</v>
      </c>
      <c r="D4388" s="348" t="s">
        <v>27667</v>
      </c>
      <c r="E4388" s="372">
        <v>83.6</v>
      </c>
    </row>
    <row r="4389" spans="1:5" x14ac:dyDescent="0.2">
      <c r="A4389" s="348">
        <v>11824</v>
      </c>
      <c r="B4389" s="348" t="s">
        <v>37239</v>
      </c>
      <c r="C4389" s="348" t="s">
        <v>27666</v>
      </c>
      <c r="D4389" s="348" t="s">
        <v>27667</v>
      </c>
      <c r="E4389" s="372">
        <v>53.79</v>
      </c>
    </row>
    <row r="4390" spans="1:5" x14ac:dyDescent="0.2">
      <c r="A4390" s="348">
        <v>44045</v>
      </c>
      <c r="B4390" s="348" t="s">
        <v>37240</v>
      </c>
      <c r="C4390" s="348" t="s">
        <v>27666</v>
      </c>
      <c r="D4390" s="348" t="s">
        <v>27667</v>
      </c>
      <c r="E4390" s="372">
        <v>257.47000000000003</v>
      </c>
    </row>
    <row r="4391" spans="1:5" x14ac:dyDescent="0.2">
      <c r="A4391" s="348">
        <v>39702</v>
      </c>
      <c r="B4391" s="348" t="s">
        <v>37241</v>
      </c>
      <c r="C4391" s="348" t="s">
        <v>27666</v>
      </c>
      <c r="D4391" s="348" t="s">
        <v>27667</v>
      </c>
      <c r="E4391" s="373">
        <v>1709.98</v>
      </c>
    </row>
    <row r="4392" spans="1:5" x14ac:dyDescent="0.2">
      <c r="A4392" s="348">
        <v>13415</v>
      </c>
      <c r="B4392" s="348" t="s">
        <v>37242</v>
      </c>
      <c r="C4392" s="348" t="s">
        <v>27666</v>
      </c>
      <c r="D4392" s="348" t="s">
        <v>27669</v>
      </c>
      <c r="E4392" s="372">
        <v>56.14</v>
      </c>
    </row>
    <row r="4393" spans="1:5" x14ac:dyDescent="0.2">
      <c r="A4393" s="348">
        <v>7602</v>
      </c>
      <c r="B4393" s="348" t="s">
        <v>37243</v>
      </c>
      <c r="C4393" s="348" t="s">
        <v>27666</v>
      </c>
      <c r="D4393" s="348" t="s">
        <v>27667</v>
      </c>
      <c r="E4393" s="372">
        <v>35.82</v>
      </c>
    </row>
    <row r="4394" spans="1:5" x14ac:dyDescent="0.2">
      <c r="A4394" s="348">
        <v>7603</v>
      </c>
      <c r="B4394" s="348" t="s">
        <v>37244</v>
      </c>
      <c r="C4394" s="348" t="s">
        <v>27666</v>
      </c>
      <c r="D4394" s="348" t="s">
        <v>27667</v>
      </c>
      <c r="E4394" s="372">
        <v>30.39</v>
      </c>
    </row>
    <row r="4395" spans="1:5" x14ac:dyDescent="0.2">
      <c r="A4395" s="348">
        <v>11777</v>
      </c>
      <c r="B4395" s="348" t="s">
        <v>37245</v>
      </c>
      <c r="C4395" s="348" t="s">
        <v>27666</v>
      </c>
      <c r="D4395" s="348" t="s">
        <v>27667</v>
      </c>
      <c r="E4395" s="372">
        <v>159.47999999999999</v>
      </c>
    </row>
    <row r="4396" spans="1:5" x14ac:dyDescent="0.2">
      <c r="A4396" s="348">
        <v>13417</v>
      </c>
      <c r="B4396" s="348" t="s">
        <v>37246</v>
      </c>
      <c r="C4396" s="348" t="s">
        <v>27666</v>
      </c>
      <c r="D4396" s="348" t="s">
        <v>27667</v>
      </c>
      <c r="E4396" s="372">
        <v>73.11</v>
      </c>
    </row>
    <row r="4397" spans="1:5" x14ac:dyDescent="0.2">
      <c r="A4397" s="348">
        <v>36791</v>
      </c>
      <c r="B4397" s="348" t="s">
        <v>37247</v>
      </c>
      <c r="C4397" s="348" t="s">
        <v>27666</v>
      </c>
      <c r="D4397" s="348" t="s">
        <v>27667</v>
      </c>
      <c r="E4397" s="372">
        <v>109.74</v>
      </c>
    </row>
    <row r="4398" spans="1:5" x14ac:dyDescent="0.2">
      <c r="A4398" s="348">
        <v>36795</v>
      </c>
      <c r="B4398" s="348" t="s">
        <v>37248</v>
      </c>
      <c r="C4398" s="348" t="s">
        <v>27666</v>
      </c>
      <c r="D4398" s="348" t="s">
        <v>27667</v>
      </c>
      <c r="E4398" s="373">
        <v>1387.49</v>
      </c>
    </row>
    <row r="4399" spans="1:5" x14ac:dyDescent="0.2">
      <c r="A4399" s="348">
        <v>36796</v>
      </c>
      <c r="B4399" s="348" t="s">
        <v>37249</v>
      </c>
      <c r="C4399" s="348" t="s">
        <v>27666</v>
      </c>
      <c r="D4399" s="348" t="s">
        <v>27667</v>
      </c>
      <c r="E4399" s="372">
        <v>115.3</v>
      </c>
    </row>
    <row r="4400" spans="1:5" x14ac:dyDescent="0.2">
      <c r="A4400" s="348">
        <v>36792</v>
      </c>
      <c r="B4400" s="348" t="s">
        <v>37250</v>
      </c>
      <c r="C4400" s="348" t="s">
        <v>27666</v>
      </c>
      <c r="D4400" s="348" t="s">
        <v>27667</v>
      </c>
      <c r="E4400" s="372">
        <v>146.05000000000001</v>
      </c>
    </row>
    <row r="4401" spans="1:5" x14ac:dyDescent="0.2">
      <c r="A4401" s="348">
        <v>11773</v>
      </c>
      <c r="B4401" s="348" t="s">
        <v>37251</v>
      </c>
      <c r="C4401" s="348" t="s">
        <v>27666</v>
      </c>
      <c r="D4401" s="348" t="s">
        <v>27667</v>
      </c>
      <c r="E4401" s="372">
        <v>97.22</v>
      </c>
    </row>
    <row r="4402" spans="1:5" x14ac:dyDescent="0.2">
      <c r="A4402" s="348">
        <v>11762</v>
      </c>
      <c r="B4402" s="348" t="s">
        <v>37252</v>
      </c>
      <c r="C4402" s="348" t="s">
        <v>27666</v>
      </c>
      <c r="D4402" s="348" t="s">
        <v>27667</v>
      </c>
      <c r="E4402" s="372">
        <v>46.11</v>
      </c>
    </row>
    <row r="4403" spans="1:5" x14ac:dyDescent="0.2">
      <c r="A4403" s="348">
        <v>7604</v>
      </c>
      <c r="B4403" s="348" t="s">
        <v>37253</v>
      </c>
      <c r="C4403" s="348" t="s">
        <v>27666</v>
      </c>
      <c r="D4403" s="348" t="s">
        <v>27667</v>
      </c>
      <c r="E4403" s="372">
        <v>39.049999999999997</v>
      </c>
    </row>
    <row r="4404" spans="1:5" x14ac:dyDescent="0.2">
      <c r="A4404" s="348">
        <v>13984</v>
      </c>
      <c r="B4404" s="348" t="s">
        <v>37254</v>
      </c>
      <c r="C4404" s="348" t="s">
        <v>27666</v>
      </c>
      <c r="D4404" s="348" t="s">
        <v>27667</v>
      </c>
      <c r="E4404" s="372">
        <v>56.75</v>
      </c>
    </row>
    <row r="4405" spans="1:5" x14ac:dyDescent="0.2">
      <c r="A4405" s="348">
        <v>11772</v>
      </c>
      <c r="B4405" s="348" t="s">
        <v>37255</v>
      </c>
      <c r="C4405" s="348" t="s">
        <v>27666</v>
      </c>
      <c r="D4405" s="348" t="s">
        <v>27667</v>
      </c>
      <c r="E4405" s="372">
        <v>97.53</v>
      </c>
    </row>
    <row r="4406" spans="1:5" x14ac:dyDescent="0.2">
      <c r="A4406" s="348">
        <v>13983</v>
      </c>
      <c r="B4406" s="348" t="s">
        <v>37256</v>
      </c>
      <c r="C4406" s="348" t="s">
        <v>27666</v>
      </c>
      <c r="D4406" s="348" t="s">
        <v>27667</v>
      </c>
      <c r="E4406" s="372">
        <v>73.86</v>
      </c>
    </row>
    <row r="4407" spans="1:5" x14ac:dyDescent="0.2">
      <c r="A4407" s="348">
        <v>13416</v>
      </c>
      <c r="B4407" s="348" t="s">
        <v>37257</v>
      </c>
      <c r="C4407" s="348" t="s">
        <v>27666</v>
      </c>
      <c r="D4407" s="348" t="s">
        <v>27667</v>
      </c>
      <c r="E4407" s="372">
        <v>65.599999999999994</v>
      </c>
    </row>
    <row r="4408" spans="1:5" x14ac:dyDescent="0.2">
      <c r="A4408" s="348">
        <v>40329</v>
      </c>
      <c r="B4408" s="348" t="s">
        <v>37258</v>
      </c>
      <c r="C4408" s="348" t="s">
        <v>27666</v>
      </c>
      <c r="D4408" s="348" t="s">
        <v>27669</v>
      </c>
      <c r="E4408" s="372">
        <v>19</v>
      </c>
    </row>
    <row r="4409" spans="1:5" x14ac:dyDescent="0.2">
      <c r="A4409" s="348">
        <v>11823</v>
      </c>
      <c r="B4409" s="348" t="s">
        <v>37259</v>
      </c>
      <c r="C4409" s="348" t="s">
        <v>27666</v>
      </c>
      <c r="D4409" s="348" t="s">
        <v>27667</v>
      </c>
      <c r="E4409" s="372">
        <v>8</v>
      </c>
    </row>
    <row r="4410" spans="1:5" x14ac:dyDescent="0.2">
      <c r="A4410" s="348">
        <v>11822</v>
      </c>
      <c r="B4410" s="348" t="s">
        <v>37260</v>
      </c>
      <c r="C4410" s="348" t="s">
        <v>27666</v>
      </c>
      <c r="D4410" s="348" t="s">
        <v>27667</v>
      </c>
      <c r="E4410" s="372">
        <v>25.43</v>
      </c>
    </row>
    <row r="4411" spans="1:5" x14ac:dyDescent="0.2">
      <c r="A4411" s="348">
        <v>11831</v>
      </c>
      <c r="B4411" s="348" t="s">
        <v>37261</v>
      </c>
      <c r="C4411" s="348" t="s">
        <v>27666</v>
      </c>
      <c r="D4411" s="348" t="s">
        <v>27667</v>
      </c>
      <c r="E4411" s="372">
        <v>15.3</v>
      </c>
    </row>
    <row r="4412" spans="1:5" x14ac:dyDescent="0.2">
      <c r="A4412" s="348">
        <v>7613</v>
      </c>
      <c r="B4412" s="348" t="s">
        <v>37262</v>
      </c>
      <c r="C4412" s="348" t="s">
        <v>27666</v>
      </c>
      <c r="D4412" s="348" t="s">
        <v>27668</v>
      </c>
      <c r="E4412" s="373">
        <v>119503.15</v>
      </c>
    </row>
    <row r="4413" spans="1:5" x14ac:dyDescent="0.2">
      <c r="A4413" s="348">
        <v>7619</v>
      </c>
      <c r="B4413" s="348" t="s">
        <v>37263</v>
      </c>
      <c r="C4413" s="348" t="s">
        <v>27666</v>
      </c>
      <c r="D4413" s="348" t="s">
        <v>27668</v>
      </c>
      <c r="E4413" s="373">
        <v>18472.63</v>
      </c>
    </row>
    <row r="4414" spans="1:5" x14ac:dyDescent="0.2">
      <c r="A4414" s="348">
        <v>12076</v>
      </c>
      <c r="B4414" s="348" t="s">
        <v>37264</v>
      </c>
      <c r="C4414" s="348" t="s">
        <v>27666</v>
      </c>
      <c r="D4414" s="348" t="s">
        <v>27668</v>
      </c>
      <c r="E4414" s="373">
        <v>8473.68</v>
      </c>
    </row>
    <row r="4415" spans="1:5" x14ac:dyDescent="0.2">
      <c r="A4415" s="348">
        <v>7614</v>
      </c>
      <c r="B4415" s="348" t="s">
        <v>37265</v>
      </c>
      <c r="C4415" s="348" t="s">
        <v>27666</v>
      </c>
      <c r="D4415" s="348" t="s">
        <v>27668</v>
      </c>
      <c r="E4415" s="373">
        <v>23298.39</v>
      </c>
    </row>
    <row r="4416" spans="1:5" x14ac:dyDescent="0.2">
      <c r="A4416" s="348">
        <v>7618</v>
      </c>
      <c r="B4416" s="348" t="s">
        <v>37266</v>
      </c>
      <c r="C4416" s="348" t="s">
        <v>27666</v>
      </c>
      <c r="D4416" s="348" t="s">
        <v>27668</v>
      </c>
      <c r="E4416" s="373">
        <v>151107.57</v>
      </c>
    </row>
    <row r="4417" spans="1:5" x14ac:dyDescent="0.2">
      <c r="A4417" s="348">
        <v>7620</v>
      </c>
      <c r="B4417" s="348" t="s">
        <v>37267</v>
      </c>
      <c r="C4417" s="348" t="s">
        <v>27666</v>
      </c>
      <c r="D4417" s="348" t="s">
        <v>27668</v>
      </c>
      <c r="E4417" s="373">
        <v>32684.21</v>
      </c>
    </row>
    <row r="4418" spans="1:5" x14ac:dyDescent="0.2">
      <c r="A4418" s="348">
        <v>7610</v>
      </c>
      <c r="B4418" s="348" t="s">
        <v>37268</v>
      </c>
      <c r="C4418" s="348" t="s">
        <v>27666</v>
      </c>
      <c r="D4418" s="348" t="s">
        <v>27668</v>
      </c>
      <c r="E4418" s="373">
        <v>10349.99</v>
      </c>
    </row>
    <row r="4419" spans="1:5" x14ac:dyDescent="0.2">
      <c r="A4419" s="348">
        <v>7615</v>
      </c>
      <c r="B4419" s="348" t="s">
        <v>37269</v>
      </c>
      <c r="C4419" s="348" t="s">
        <v>27666</v>
      </c>
      <c r="D4419" s="348" t="s">
        <v>27668</v>
      </c>
      <c r="E4419" s="373">
        <v>38131.57</v>
      </c>
    </row>
    <row r="4420" spans="1:5" x14ac:dyDescent="0.2">
      <c r="A4420" s="348">
        <v>7617</v>
      </c>
      <c r="B4420" s="348" t="s">
        <v>37270</v>
      </c>
      <c r="C4420" s="348" t="s">
        <v>27666</v>
      </c>
      <c r="D4420" s="348" t="s">
        <v>27668</v>
      </c>
      <c r="E4420" s="373">
        <v>11560.52</v>
      </c>
    </row>
    <row r="4421" spans="1:5" x14ac:dyDescent="0.2">
      <c r="A4421" s="348">
        <v>7616</v>
      </c>
      <c r="B4421" s="348" t="s">
        <v>37271</v>
      </c>
      <c r="C4421" s="348" t="s">
        <v>27666</v>
      </c>
      <c r="D4421" s="348" t="s">
        <v>27668</v>
      </c>
      <c r="E4421" s="373">
        <v>62224.68</v>
      </c>
    </row>
    <row r="4422" spans="1:5" x14ac:dyDescent="0.2">
      <c r="A4422" s="348">
        <v>7611</v>
      </c>
      <c r="B4422" s="348" t="s">
        <v>37272</v>
      </c>
      <c r="C4422" s="348" t="s">
        <v>27666</v>
      </c>
      <c r="D4422" s="348" t="s">
        <v>27668</v>
      </c>
      <c r="E4422" s="373">
        <v>14950</v>
      </c>
    </row>
    <row r="4423" spans="1:5" x14ac:dyDescent="0.2">
      <c r="A4423" s="348">
        <v>7612</v>
      </c>
      <c r="B4423" s="348" t="s">
        <v>37273</v>
      </c>
      <c r="C4423" s="348" t="s">
        <v>27666</v>
      </c>
      <c r="D4423" s="348" t="s">
        <v>27668</v>
      </c>
      <c r="E4423" s="373">
        <v>85351.78</v>
      </c>
    </row>
    <row r="4424" spans="1:5" x14ac:dyDescent="0.2">
      <c r="A4424" s="348">
        <v>37371</v>
      </c>
      <c r="B4424" s="348" t="s">
        <v>37274</v>
      </c>
      <c r="C4424" s="348" t="s">
        <v>27674</v>
      </c>
      <c r="D4424" s="348" t="s">
        <v>27669</v>
      </c>
      <c r="E4424" s="372">
        <v>0.64</v>
      </c>
    </row>
    <row r="4425" spans="1:5" x14ac:dyDescent="0.2">
      <c r="A4425" s="348">
        <v>40861</v>
      </c>
      <c r="B4425" s="348" t="s">
        <v>37275</v>
      </c>
      <c r="C4425" s="348" t="s">
        <v>27675</v>
      </c>
      <c r="D4425" s="348" t="s">
        <v>27669</v>
      </c>
      <c r="E4425" s="372">
        <v>119.88</v>
      </c>
    </row>
    <row r="4426" spans="1:5" x14ac:dyDescent="0.2">
      <c r="A4426" s="348">
        <v>36510</v>
      </c>
      <c r="B4426" s="348" t="s">
        <v>37276</v>
      </c>
      <c r="C4426" s="348" t="s">
        <v>27666</v>
      </c>
      <c r="D4426" s="348" t="s">
        <v>27668</v>
      </c>
      <c r="E4426" s="373">
        <v>985932.68</v>
      </c>
    </row>
    <row r="4427" spans="1:5" x14ac:dyDescent="0.2">
      <c r="A4427" s="348">
        <v>25020</v>
      </c>
      <c r="B4427" s="348" t="s">
        <v>37277</v>
      </c>
      <c r="C4427" s="348" t="s">
        <v>27666</v>
      </c>
      <c r="D4427" s="348" t="s">
        <v>27668</v>
      </c>
      <c r="E4427" s="373">
        <v>4061695.76</v>
      </c>
    </row>
    <row r="4428" spans="1:5" x14ac:dyDescent="0.2">
      <c r="A4428" s="348">
        <v>7622</v>
      </c>
      <c r="B4428" s="348" t="s">
        <v>37278</v>
      </c>
      <c r="C4428" s="348" t="s">
        <v>27666</v>
      </c>
      <c r="D4428" s="348" t="s">
        <v>27668</v>
      </c>
      <c r="E4428" s="373">
        <v>956498.8</v>
      </c>
    </row>
    <row r="4429" spans="1:5" x14ac:dyDescent="0.2">
      <c r="A4429" s="348">
        <v>7624</v>
      </c>
      <c r="B4429" s="348" t="s">
        <v>37279</v>
      </c>
      <c r="C4429" s="348" t="s">
        <v>27666</v>
      </c>
      <c r="D4429" s="348" t="s">
        <v>27668</v>
      </c>
      <c r="E4429" s="373">
        <v>1240000</v>
      </c>
    </row>
    <row r="4430" spans="1:5" x14ac:dyDescent="0.2">
      <c r="A4430" s="348">
        <v>7625</v>
      </c>
      <c r="B4430" s="348" t="s">
        <v>37280</v>
      </c>
      <c r="C4430" s="348" t="s">
        <v>27666</v>
      </c>
      <c r="D4430" s="348" t="s">
        <v>27668</v>
      </c>
      <c r="E4430" s="373">
        <v>1232415.78</v>
      </c>
    </row>
    <row r="4431" spans="1:5" x14ac:dyDescent="0.2">
      <c r="A4431" s="348">
        <v>7623</v>
      </c>
      <c r="B4431" s="348" t="s">
        <v>37281</v>
      </c>
      <c r="C4431" s="348" t="s">
        <v>27666</v>
      </c>
      <c r="D4431" s="348" t="s">
        <v>27668</v>
      </c>
      <c r="E4431" s="373">
        <v>4061695.76</v>
      </c>
    </row>
    <row r="4432" spans="1:5" x14ac:dyDescent="0.2">
      <c r="A4432" s="348">
        <v>36508</v>
      </c>
      <c r="B4432" s="348" t="s">
        <v>37282</v>
      </c>
      <c r="C4432" s="348" t="s">
        <v>27666</v>
      </c>
      <c r="D4432" s="348" t="s">
        <v>27668</v>
      </c>
      <c r="E4432" s="373">
        <v>1826705.75</v>
      </c>
    </row>
    <row r="4433" spans="1:5" x14ac:dyDescent="0.2">
      <c r="A4433" s="348">
        <v>36509</v>
      </c>
      <c r="B4433" s="348" t="s">
        <v>37283</v>
      </c>
      <c r="C4433" s="348" t="s">
        <v>27666</v>
      </c>
      <c r="D4433" s="348" t="s">
        <v>27668</v>
      </c>
      <c r="E4433" s="373">
        <v>1001100.85</v>
      </c>
    </row>
    <row r="4434" spans="1:5" x14ac:dyDescent="0.2">
      <c r="A4434" s="348">
        <v>13238</v>
      </c>
      <c r="B4434" s="348" t="s">
        <v>37284</v>
      </c>
      <c r="C4434" s="348" t="s">
        <v>27666</v>
      </c>
      <c r="D4434" s="348" t="s">
        <v>27668</v>
      </c>
      <c r="E4434" s="373">
        <v>307752.03000000003</v>
      </c>
    </row>
    <row r="4435" spans="1:5" x14ac:dyDescent="0.2">
      <c r="A4435" s="348">
        <v>36511</v>
      </c>
      <c r="B4435" s="348" t="s">
        <v>37285</v>
      </c>
      <c r="C4435" s="348" t="s">
        <v>27666</v>
      </c>
      <c r="D4435" s="348" t="s">
        <v>27668</v>
      </c>
      <c r="E4435" s="373">
        <v>356601.56</v>
      </c>
    </row>
    <row r="4436" spans="1:5" x14ac:dyDescent="0.2">
      <c r="A4436" s="348">
        <v>36515</v>
      </c>
      <c r="B4436" s="348" t="s">
        <v>37286</v>
      </c>
      <c r="C4436" s="348" t="s">
        <v>27666</v>
      </c>
      <c r="D4436" s="348" t="s">
        <v>27668</v>
      </c>
      <c r="E4436" s="373">
        <v>105026.47</v>
      </c>
    </row>
    <row r="4437" spans="1:5" x14ac:dyDescent="0.2">
      <c r="A4437" s="348">
        <v>10598</v>
      </c>
      <c r="B4437" s="348" t="s">
        <v>37287</v>
      </c>
      <c r="C4437" s="348" t="s">
        <v>27666</v>
      </c>
      <c r="D4437" s="348" t="s">
        <v>27668</v>
      </c>
      <c r="E4437" s="373">
        <v>170316.31</v>
      </c>
    </row>
    <row r="4438" spans="1:5" x14ac:dyDescent="0.2">
      <c r="A4438" s="348">
        <v>7640</v>
      </c>
      <c r="B4438" s="348" t="s">
        <v>37288</v>
      </c>
      <c r="C4438" s="348" t="s">
        <v>27666</v>
      </c>
      <c r="D4438" s="348" t="s">
        <v>27668</v>
      </c>
      <c r="E4438" s="373">
        <v>261345</v>
      </c>
    </row>
    <row r="4439" spans="1:5" x14ac:dyDescent="0.2">
      <c r="A4439" s="348">
        <v>36513</v>
      </c>
      <c r="B4439" s="348" t="s">
        <v>37289</v>
      </c>
      <c r="C4439" s="348" t="s">
        <v>27666</v>
      </c>
      <c r="D4439" s="348" t="s">
        <v>27668</v>
      </c>
      <c r="E4439" s="373">
        <v>251758.26</v>
      </c>
    </row>
    <row r="4440" spans="1:5" x14ac:dyDescent="0.2">
      <c r="A4440" s="348">
        <v>36514</v>
      </c>
      <c r="B4440" s="348" t="s">
        <v>37290</v>
      </c>
      <c r="C4440" s="348" t="s">
        <v>27666</v>
      </c>
      <c r="D4440" s="348" t="s">
        <v>27668</v>
      </c>
      <c r="E4440" s="373">
        <v>280884.78999999998</v>
      </c>
    </row>
    <row r="4441" spans="1:5" x14ac:dyDescent="0.2">
      <c r="A4441" s="348">
        <v>11572</v>
      </c>
      <c r="B4441" s="348" t="s">
        <v>37291</v>
      </c>
      <c r="C4441" s="348" t="s">
        <v>27666</v>
      </c>
      <c r="D4441" s="348" t="s">
        <v>27667</v>
      </c>
      <c r="E4441" s="372">
        <v>30.32</v>
      </c>
    </row>
    <row r="4442" spans="1:5" x14ac:dyDescent="0.2">
      <c r="A4442" s="348">
        <v>36149</v>
      </c>
      <c r="B4442" s="348" t="s">
        <v>37292</v>
      </c>
      <c r="C4442" s="348" t="s">
        <v>27666</v>
      </c>
      <c r="D4442" s="348" t="s">
        <v>27667</v>
      </c>
      <c r="E4442" s="372">
        <v>178.48</v>
      </c>
    </row>
    <row r="4443" spans="1:5" x14ac:dyDescent="0.2">
      <c r="A4443" s="348">
        <v>42407</v>
      </c>
      <c r="B4443" s="348" t="s">
        <v>37293</v>
      </c>
      <c r="C4443" s="348" t="s">
        <v>27670</v>
      </c>
      <c r="D4443" s="348" t="s">
        <v>27667</v>
      </c>
      <c r="E4443" s="372">
        <v>7.55</v>
      </c>
    </row>
    <row r="4444" spans="1:5" x14ac:dyDescent="0.2">
      <c r="A4444" s="348">
        <v>11581</v>
      </c>
      <c r="B4444" s="348" t="s">
        <v>37294</v>
      </c>
      <c r="C4444" s="348" t="s">
        <v>27670</v>
      </c>
      <c r="D4444" s="348" t="s">
        <v>27667</v>
      </c>
      <c r="E4444" s="372">
        <v>20.010000000000002</v>
      </c>
    </row>
    <row r="4445" spans="1:5" x14ac:dyDescent="0.2">
      <c r="A4445" s="348">
        <v>43605</v>
      </c>
      <c r="B4445" s="348" t="s">
        <v>37295</v>
      </c>
      <c r="C4445" s="348" t="s">
        <v>27670</v>
      </c>
      <c r="D4445" s="348" t="s">
        <v>27667</v>
      </c>
      <c r="E4445" s="372">
        <v>40.94</v>
      </c>
    </row>
    <row r="4446" spans="1:5" x14ac:dyDescent="0.2">
      <c r="A4446" s="348">
        <v>11580</v>
      </c>
      <c r="B4446" s="348" t="s">
        <v>37296</v>
      </c>
      <c r="C4446" s="348" t="s">
        <v>27670</v>
      </c>
      <c r="D4446" s="348" t="s">
        <v>27667</v>
      </c>
      <c r="E4446" s="372">
        <v>8.0299999999999994</v>
      </c>
    </row>
    <row r="4447" spans="1:5" x14ac:dyDescent="0.2">
      <c r="A4447" s="348">
        <v>10743</v>
      </c>
      <c r="B4447" s="348" t="s">
        <v>37297</v>
      </c>
      <c r="C4447" s="348" t="s">
        <v>27666</v>
      </c>
      <c r="D4447" s="348" t="s">
        <v>27668</v>
      </c>
      <c r="E4447" s="372">
        <v>655.66</v>
      </c>
    </row>
    <row r="4448" spans="1:5" x14ac:dyDescent="0.2">
      <c r="A4448" s="348">
        <v>39848</v>
      </c>
      <c r="B4448" s="348" t="s">
        <v>37298</v>
      </c>
      <c r="C4448" s="348" t="s">
        <v>27670</v>
      </c>
      <c r="D4448" s="348" t="s">
        <v>27668</v>
      </c>
      <c r="E4448" s="372">
        <v>1.77</v>
      </c>
    </row>
    <row r="4449" spans="1:5" x14ac:dyDescent="0.2">
      <c r="A4449" s="348">
        <v>20999</v>
      </c>
      <c r="B4449" s="348" t="s">
        <v>37299</v>
      </c>
      <c r="C4449" s="348" t="s">
        <v>27670</v>
      </c>
      <c r="D4449" s="348" t="s">
        <v>27668</v>
      </c>
      <c r="E4449" s="372">
        <v>12.99</v>
      </c>
    </row>
    <row r="4450" spans="1:5" x14ac:dyDescent="0.2">
      <c r="A4450" s="348">
        <v>21001</v>
      </c>
      <c r="B4450" s="348" t="s">
        <v>37300</v>
      </c>
      <c r="C4450" s="348" t="s">
        <v>27670</v>
      </c>
      <c r="D4450" s="348" t="s">
        <v>27668</v>
      </c>
      <c r="E4450" s="372">
        <v>24.25</v>
      </c>
    </row>
    <row r="4451" spans="1:5" x14ac:dyDescent="0.2">
      <c r="A4451" s="348">
        <v>21003</v>
      </c>
      <c r="B4451" s="348" t="s">
        <v>37301</v>
      </c>
      <c r="C4451" s="348" t="s">
        <v>27670</v>
      </c>
      <c r="D4451" s="348" t="s">
        <v>27668</v>
      </c>
      <c r="E4451" s="372">
        <v>39.85</v>
      </c>
    </row>
    <row r="4452" spans="1:5" x14ac:dyDescent="0.2">
      <c r="A4452" s="348">
        <v>21006</v>
      </c>
      <c r="B4452" s="348" t="s">
        <v>37302</v>
      </c>
      <c r="C4452" s="348" t="s">
        <v>27670</v>
      </c>
      <c r="D4452" s="348" t="s">
        <v>27668</v>
      </c>
      <c r="E4452" s="372">
        <v>84.57</v>
      </c>
    </row>
    <row r="4453" spans="1:5" x14ac:dyDescent="0.2">
      <c r="A4453" s="348">
        <v>21019</v>
      </c>
      <c r="B4453" s="348" t="s">
        <v>37303</v>
      </c>
      <c r="C4453" s="348" t="s">
        <v>27670</v>
      </c>
      <c r="D4453" s="348" t="s">
        <v>27668</v>
      </c>
      <c r="E4453" s="372">
        <v>29.4</v>
      </c>
    </row>
    <row r="4454" spans="1:5" x14ac:dyDescent="0.2">
      <c r="A4454" s="348">
        <v>21021</v>
      </c>
      <c r="B4454" s="348" t="s">
        <v>37304</v>
      </c>
      <c r="C4454" s="348" t="s">
        <v>27670</v>
      </c>
      <c r="D4454" s="348" t="s">
        <v>27668</v>
      </c>
      <c r="E4454" s="372">
        <v>46.47</v>
      </c>
    </row>
    <row r="4455" spans="1:5" x14ac:dyDescent="0.2">
      <c r="A4455" s="348">
        <v>21024</v>
      </c>
      <c r="B4455" s="348" t="s">
        <v>37305</v>
      </c>
      <c r="C4455" s="348" t="s">
        <v>27670</v>
      </c>
      <c r="D4455" s="348" t="s">
        <v>27668</v>
      </c>
      <c r="E4455" s="372">
        <v>99.57</v>
      </c>
    </row>
    <row r="4456" spans="1:5" x14ac:dyDescent="0.2">
      <c r="A4456" s="348">
        <v>40624</v>
      </c>
      <c r="B4456" s="348" t="s">
        <v>37306</v>
      </c>
      <c r="C4456" s="348" t="s">
        <v>27670</v>
      </c>
      <c r="D4456" s="348" t="s">
        <v>27668</v>
      </c>
      <c r="E4456" s="372">
        <v>97.26</v>
      </c>
    </row>
    <row r="4457" spans="1:5" x14ac:dyDescent="0.2">
      <c r="A4457" s="348">
        <v>42575</v>
      </c>
      <c r="B4457" s="348" t="s">
        <v>37307</v>
      </c>
      <c r="C4457" s="348" t="s">
        <v>27670</v>
      </c>
      <c r="D4457" s="348" t="s">
        <v>27668</v>
      </c>
      <c r="E4457" s="372">
        <v>89.25</v>
      </c>
    </row>
    <row r="4458" spans="1:5" x14ac:dyDescent="0.2">
      <c r="A4458" s="348">
        <v>13127</v>
      </c>
      <c r="B4458" s="348" t="s">
        <v>37308</v>
      </c>
      <c r="C4458" s="348" t="s">
        <v>27670</v>
      </c>
      <c r="D4458" s="348" t="s">
        <v>27668</v>
      </c>
      <c r="E4458" s="372">
        <v>43.38</v>
      </c>
    </row>
    <row r="4459" spans="1:5" x14ac:dyDescent="0.2">
      <c r="A4459" s="348">
        <v>13137</v>
      </c>
      <c r="B4459" s="348" t="s">
        <v>37309</v>
      </c>
      <c r="C4459" s="348" t="s">
        <v>27670</v>
      </c>
      <c r="D4459" s="348" t="s">
        <v>27668</v>
      </c>
      <c r="E4459" s="372">
        <v>57.57</v>
      </c>
    </row>
    <row r="4460" spans="1:5" x14ac:dyDescent="0.2">
      <c r="A4460" s="348">
        <v>42574</v>
      </c>
      <c r="B4460" s="348" t="s">
        <v>37310</v>
      </c>
      <c r="C4460" s="348" t="s">
        <v>27670</v>
      </c>
      <c r="D4460" s="348" t="s">
        <v>27668</v>
      </c>
      <c r="E4460" s="372">
        <v>66.599999999999994</v>
      </c>
    </row>
    <row r="4461" spans="1:5" x14ac:dyDescent="0.2">
      <c r="A4461" s="348">
        <v>20989</v>
      </c>
      <c r="B4461" s="348" t="s">
        <v>37311</v>
      </c>
      <c r="C4461" s="348" t="s">
        <v>27670</v>
      </c>
      <c r="D4461" s="348" t="s">
        <v>27668</v>
      </c>
      <c r="E4461" s="373">
        <v>2062.4</v>
      </c>
    </row>
    <row r="4462" spans="1:5" x14ac:dyDescent="0.2">
      <c r="A4462" s="348">
        <v>21147</v>
      </c>
      <c r="B4462" s="348" t="s">
        <v>37312</v>
      </c>
      <c r="C4462" s="348" t="s">
        <v>27670</v>
      </c>
      <c r="D4462" s="348" t="s">
        <v>27668</v>
      </c>
      <c r="E4462" s="372">
        <v>193.37</v>
      </c>
    </row>
    <row r="4463" spans="1:5" x14ac:dyDescent="0.2">
      <c r="A4463" s="348">
        <v>21148</v>
      </c>
      <c r="B4463" s="348" t="s">
        <v>37313</v>
      </c>
      <c r="C4463" s="348" t="s">
        <v>27670</v>
      </c>
      <c r="D4463" s="348" t="s">
        <v>27668</v>
      </c>
      <c r="E4463" s="372">
        <v>119.35</v>
      </c>
    </row>
    <row r="4464" spans="1:5" x14ac:dyDescent="0.2">
      <c r="A4464" s="348">
        <v>20984</v>
      </c>
      <c r="B4464" s="348" t="s">
        <v>37314</v>
      </c>
      <c r="C4464" s="348" t="s">
        <v>27670</v>
      </c>
      <c r="D4464" s="348" t="s">
        <v>27668</v>
      </c>
      <c r="E4464" s="373">
        <v>3957.34</v>
      </c>
    </row>
    <row r="4465" spans="1:5" x14ac:dyDescent="0.2">
      <c r="A4465" s="348">
        <v>13042</v>
      </c>
      <c r="B4465" s="348" t="s">
        <v>37315</v>
      </c>
      <c r="C4465" s="348" t="s">
        <v>27670</v>
      </c>
      <c r="D4465" s="348" t="s">
        <v>27668</v>
      </c>
      <c r="E4465" s="373">
        <v>2192.9499999999998</v>
      </c>
    </row>
    <row r="4466" spans="1:5" x14ac:dyDescent="0.2">
      <c r="A4466" s="348">
        <v>21150</v>
      </c>
      <c r="B4466" s="348" t="s">
        <v>37316</v>
      </c>
      <c r="C4466" s="348" t="s">
        <v>27670</v>
      </c>
      <c r="D4466" s="348" t="s">
        <v>27668</v>
      </c>
      <c r="E4466" s="372">
        <v>59.18</v>
      </c>
    </row>
    <row r="4467" spans="1:5" x14ac:dyDescent="0.2">
      <c r="A4467" s="348">
        <v>13141</v>
      </c>
      <c r="B4467" s="348" t="s">
        <v>37317</v>
      </c>
      <c r="C4467" s="348" t="s">
        <v>27670</v>
      </c>
      <c r="D4467" s="348" t="s">
        <v>27668</v>
      </c>
      <c r="E4467" s="372">
        <v>74.56</v>
      </c>
    </row>
    <row r="4468" spans="1:5" x14ac:dyDescent="0.2">
      <c r="A4468" s="348">
        <v>42576</v>
      </c>
      <c r="B4468" s="348" t="s">
        <v>37318</v>
      </c>
      <c r="C4468" s="348" t="s">
        <v>27670</v>
      </c>
      <c r="D4468" s="348" t="s">
        <v>27668</v>
      </c>
      <c r="E4468" s="372">
        <v>243.45</v>
      </c>
    </row>
    <row r="4469" spans="1:5" x14ac:dyDescent="0.2">
      <c r="A4469" s="348">
        <v>21151</v>
      </c>
      <c r="B4469" s="348" t="s">
        <v>37319</v>
      </c>
      <c r="C4469" s="348" t="s">
        <v>27670</v>
      </c>
      <c r="D4469" s="348" t="s">
        <v>27668</v>
      </c>
      <c r="E4469" s="372">
        <v>354.23</v>
      </c>
    </row>
    <row r="4470" spans="1:5" x14ac:dyDescent="0.2">
      <c r="A4470" s="348">
        <v>13142</v>
      </c>
      <c r="B4470" s="348" t="s">
        <v>37320</v>
      </c>
      <c r="C4470" s="348" t="s">
        <v>27670</v>
      </c>
      <c r="D4470" s="348" t="s">
        <v>27668</v>
      </c>
      <c r="E4470" s="372">
        <v>506.4</v>
      </c>
    </row>
    <row r="4471" spans="1:5" x14ac:dyDescent="0.2">
      <c r="A4471" s="348">
        <v>42577</v>
      </c>
      <c r="B4471" s="348" t="s">
        <v>37321</v>
      </c>
      <c r="C4471" s="348" t="s">
        <v>27670</v>
      </c>
      <c r="D4471" s="348" t="s">
        <v>27668</v>
      </c>
      <c r="E4471" s="372">
        <v>555.66</v>
      </c>
    </row>
    <row r="4472" spans="1:5" x14ac:dyDescent="0.2">
      <c r="A4472" s="348">
        <v>20994</v>
      </c>
      <c r="B4472" s="348" t="s">
        <v>37322</v>
      </c>
      <c r="C4472" s="348" t="s">
        <v>27670</v>
      </c>
      <c r="D4472" s="348" t="s">
        <v>27668</v>
      </c>
      <c r="E4472" s="372">
        <v>954.78</v>
      </c>
    </row>
    <row r="4473" spans="1:5" x14ac:dyDescent="0.2">
      <c r="A4473" s="348">
        <v>7672</v>
      </c>
      <c r="B4473" s="348" t="s">
        <v>37323</v>
      </c>
      <c r="C4473" s="348" t="s">
        <v>27670</v>
      </c>
      <c r="D4473" s="348" t="s">
        <v>27668</v>
      </c>
      <c r="E4473" s="372">
        <v>625.49</v>
      </c>
    </row>
    <row r="4474" spans="1:5" x14ac:dyDescent="0.2">
      <c r="A4474" s="348">
        <v>20995</v>
      </c>
      <c r="B4474" s="348" t="s">
        <v>37324</v>
      </c>
      <c r="C4474" s="348" t="s">
        <v>27670</v>
      </c>
      <c r="D4474" s="348" t="s">
        <v>27668</v>
      </c>
      <c r="E4474" s="373">
        <v>1254.76</v>
      </c>
    </row>
    <row r="4475" spans="1:5" x14ac:dyDescent="0.2">
      <c r="A4475" s="348">
        <v>7690</v>
      </c>
      <c r="B4475" s="348" t="s">
        <v>37325</v>
      </c>
      <c r="C4475" s="348" t="s">
        <v>27670</v>
      </c>
      <c r="D4475" s="348" t="s">
        <v>27668</v>
      </c>
      <c r="E4475" s="372">
        <v>725.71</v>
      </c>
    </row>
    <row r="4476" spans="1:5" x14ac:dyDescent="0.2">
      <c r="A4476" s="348">
        <v>20980</v>
      </c>
      <c r="B4476" s="348" t="s">
        <v>37326</v>
      </c>
      <c r="C4476" s="348" t="s">
        <v>27670</v>
      </c>
      <c r="D4476" s="348" t="s">
        <v>27668</v>
      </c>
      <c r="E4476" s="372">
        <v>791.69</v>
      </c>
    </row>
    <row r="4477" spans="1:5" x14ac:dyDescent="0.2">
      <c r="A4477" s="348">
        <v>7661</v>
      </c>
      <c r="B4477" s="348" t="s">
        <v>37327</v>
      </c>
      <c r="C4477" s="348" t="s">
        <v>27670</v>
      </c>
      <c r="D4477" s="348" t="s">
        <v>27668</v>
      </c>
      <c r="E4477" s="372">
        <v>941.78</v>
      </c>
    </row>
    <row r="4478" spans="1:5" x14ac:dyDescent="0.2">
      <c r="A4478" s="348">
        <v>21016</v>
      </c>
      <c r="B4478" s="348" t="s">
        <v>37328</v>
      </c>
      <c r="C4478" s="348" t="s">
        <v>27670</v>
      </c>
      <c r="D4478" s="348" t="s">
        <v>27667</v>
      </c>
      <c r="E4478" s="372">
        <v>269.36</v>
      </c>
    </row>
    <row r="4479" spans="1:5" x14ac:dyDescent="0.2">
      <c r="A4479" s="348">
        <v>21008</v>
      </c>
      <c r="B4479" s="348" t="s">
        <v>37329</v>
      </c>
      <c r="C4479" s="348" t="s">
        <v>27670</v>
      </c>
      <c r="D4479" s="348" t="s">
        <v>27667</v>
      </c>
      <c r="E4479" s="372">
        <v>31.47</v>
      </c>
    </row>
    <row r="4480" spans="1:5" x14ac:dyDescent="0.2">
      <c r="A4480" s="348">
        <v>21009</v>
      </c>
      <c r="B4480" s="348" t="s">
        <v>37330</v>
      </c>
      <c r="C4480" s="348" t="s">
        <v>27670</v>
      </c>
      <c r="D4480" s="348" t="s">
        <v>27667</v>
      </c>
      <c r="E4480" s="372">
        <v>40.97</v>
      </c>
    </row>
    <row r="4481" spans="1:5" x14ac:dyDescent="0.2">
      <c r="A4481" s="348">
        <v>21010</v>
      </c>
      <c r="B4481" s="348" t="s">
        <v>37331</v>
      </c>
      <c r="C4481" s="348" t="s">
        <v>27670</v>
      </c>
      <c r="D4481" s="348" t="s">
        <v>27669</v>
      </c>
      <c r="E4481" s="372">
        <v>55.01</v>
      </c>
    </row>
    <row r="4482" spans="1:5" x14ac:dyDescent="0.2">
      <c r="A4482" s="348">
        <v>21011</v>
      </c>
      <c r="B4482" s="348" t="s">
        <v>37332</v>
      </c>
      <c r="C4482" s="348" t="s">
        <v>27670</v>
      </c>
      <c r="D4482" s="348" t="s">
        <v>27667</v>
      </c>
      <c r="E4482" s="372">
        <v>80.180000000000007</v>
      </c>
    </row>
    <row r="4483" spans="1:5" x14ac:dyDescent="0.2">
      <c r="A4483" s="348">
        <v>21012</v>
      </c>
      <c r="B4483" s="348" t="s">
        <v>37333</v>
      </c>
      <c r="C4483" s="348" t="s">
        <v>27670</v>
      </c>
      <c r="D4483" s="348" t="s">
        <v>27667</v>
      </c>
      <c r="E4483" s="372">
        <v>88.6</v>
      </c>
    </row>
    <row r="4484" spans="1:5" x14ac:dyDescent="0.2">
      <c r="A4484" s="348">
        <v>21013</v>
      </c>
      <c r="B4484" s="348" t="s">
        <v>37334</v>
      </c>
      <c r="C4484" s="348" t="s">
        <v>27670</v>
      </c>
      <c r="D4484" s="348" t="s">
        <v>27667</v>
      </c>
      <c r="E4484" s="372">
        <v>115.62</v>
      </c>
    </row>
    <row r="4485" spans="1:5" x14ac:dyDescent="0.2">
      <c r="A4485" s="348">
        <v>21014</v>
      </c>
      <c r="B4485" s="348" t="s">
        <v>37335</v>
      </c>
      <c r="C4485" s="348" t="s">
        <v>27670</v>
      </c>
      <c r="D4485" s="348" t="s">
        <v>27667</v>
      </c>
      <c r="E4485" s="372">
        <v>161.78</v>
      </c>
    </row>
    <row r="4486" spans="1:5" x14ac:dyDescent="0.2">
      <c r="A4486" s="348">
        <v>21015</v>
      </c>
      <c r="B4486" s="348" t="s">
        <v>37336</v>
      </c>
      <c r="C4486" s="348" t="s">
        <v>27670</v>
      </c>
      <c r="D4486" s="348" t="s">
        <v>27667</v>
      </c>
      <c r="E4486" s="372">
        <v>185.86</v>
      </c>
    </row>
    <row r="4487" spans="1:5" x14ac:dyDescent="0.2">
      <c r="A4487" s="348">
        <v>7697</v>
      </c>
      <c r="B4487" s="348" t="s">
        <v>893</v>
      </c>
      <c r="C4487" s="348" t="s">
        <v>27670</v>
      </c>
      <c r="D4487" s="348" t="s">
        <v>27667</v>
      </c>
      <c r="E4487" s="372">
        <v>88.69</v>
      </c>
    </row>
    <row r="4488" spans="1:5" x14ac:dyDescent="0.2">
      <c r="A4488" s="348">
        <v>7698</v>
      </c>
      <c r="B4488" s="348" t="s">
        <v>37337</v>
      </c>
      <c r="C4488" s="348" t="s">
        <v>27670</v>
      </c>
      <c r="D4488" s="348" t="s">
        <v>27667</v>
      </c>
      <c r="E4488" s="372">
        <v>76.34</v>
      </c>
    </row>
    <row r="4489" spans="1:5" x14ac:dyDescent="0.2">
      <c r="A4489" s="348">
        <v>7691</v>
      </c>
      <c r="B4489" s="348" t="s">
        <v>37338</v>
      </c>
      <c r="C4489" s="348" t="s">
        <v>27670</v>
      </c>
      <c r="D4489" s="348" t="s">
        <v>27667</v>
      </c>
      <c r="E4489" s="372">
        <v>32.26</v>
      </c>
    </row>
    <row r="4490" spans="1:5" x14ac:dyDescent="0.2">
      <c r="A4490" s="348">
        <v>40626</v>
      </c>
      <c r="B4490" s="348" t="s">
        <v>37339</v>
      </c>
      <c r="C4490" s="348" t="s">
        <v>27670</v>
      </c>
      <c r="D4490" s="348" t="s">
        <v>27667</v>
      </c>
      <c r="E4490" s="372">
        <v>60.54</v>
      </c>
    </row>
    <row r="4491" spans="1:5" x14ac:dyDescent="0.2">
      <c r="A4491" s="348">
        <v>7701</v>
      </c>
      <c r="B4491" s="348" t="s">
        <v>37340</v>
      </c>
      <c r="C4491" s="348" t="s">
        <v>27670</v>
      </c>
      <c r="D4491" s="348" t="s">
        <v>27667</v>
      </c>
      <c r="E4491" s="372">
        <v>158.71</v>
      </c>
    </row>
    <row r="4492" spans="1:5" x14ac:dyDescent="0.2">
      <c r="A4492" s="348">
        <v>7696</v>
      </c>
      <c r="B4492" s="348" t="s">
        <v>37341</v>
      </c>
      <c r="C4492" s="348" t="s">
        <v>27670</v>
      </c>
      <c r="D4492" s="348" t="s">
        <v>27667</v>
      </c>
      <c r="E4492" s="372">
        <v>127.89</v>
      </c>
    </row>
    <row r="4493" spans="1:5" x14ac:dyDescent="0.2">
      <c r="A4493" s="348">
        <v>7700</v>
      </c>
      <c r="B4493" s="348" t="s">
        <v>37342</v>
      </c>
      <c r="C4493" s="348" t="s">
        <v>27670</v>
      </c>
      <c r="D4493" s="348" t="s">
        <v>27667</v>
      </c>
      <c r="E4493" s="372">
        <v>40.799999999999997</v>
      </c>
    </row>
    <row r="4494" spans="1:5" x14ac:dyDescent="0.2">
      <c r="A4494" s="348">
        <v>7694</v>
      </c>
      <c r="B4494" s="348" t="s">
        <v>37343</v>
      </c>
      <c r="C4494" s="348" t="s">
        <v>27670</v>
      </c>
      <c r="D4494" s="348" t="s">
        <v>27667</v>
      </c>
      <c r="E4494" s="372">
        <v>213.58</v>
      </c>
    </row>
    <row r="4495" spans="1:5" x14ac:dyDescent="0.2">
      <c r="A4495" s="348">
        <v>7693</v>
      </c>
      <c r="B4495" s="348" t="s">
        <v>37344</v>
      </c>
      <c r="C4495" s="348" t="s">
        <v>27670</v>
      </c>
      <c r="D4495" s="348" t="s">
        <v>27667</v>
      </c>
      <c r="E4495" s="372">
        <v>294.14</v>
      </c>
    </row>
    <row r="4496" spans="1:5" x14ac:dyDescent="0.2">
      <c r="A4496" s="348">
        <v>7692</v>
      </c>
      <c r="B4496" s="348" t="s">
        <v>37345</v>
      </c>
      <c r="C4496" s="348" t="s">
        <v>27670</v>
      </c>
      <c r="D4496" s="348" t="s">
        <v>27667</v>
      </c>
      <c r="E4496" s="372">
        <v>440.38</v>
      </c>
    </row>
    <row r="4497" spans="1:5" x14ac:dyDescent="0.2">
      <c r="A4497" s="348">
        <v>7695</v>
      </c>
      <c r="B4497" s="348" t="s">
        <v>37346</v>
      </c>
      <c r="C4497" s="348" t="s">
        <v>27670</v>
      </c>
      <c r="D4497" s="348" t="s">
        <v>27667</v>
      </c>
      <c r="E4497" s="372">
        <v>477.61</v>
      </c>
    </row>
    <row r="4498" spans="1:5" x14ac:dyDescent="0.2">
      <c r="A4498" s="348">
        <v>13356</v>
      </c>
      <c r="B4498" s="348" t="s">
        <v>37347</v>
      </c>
      <c r="C4498" s="348" t="s">
        <v>27670</v>
      </c>
      <c r="D4498" s="348" t="s">
        <v>27667</v>
      </c>
      <c r="E4498" s="372">
        <v>34.630000000000003</v>
      </c>
    </row>
    <row r="4499" spans="1:5" x14ac:dyDescent="0.2">
      <c r="A4499" s="348">
        <v>36365</v>
      </c>
      <c r="B4499" s="348" t="s">
        <v>37348</v>
      </c>
      <c r="C4499" s="348" t="s">
        <v>27670</v>
      </c>
      <c r="D4499" s="348" t="s">
        <v>27667</v>
      </c>
      <c r="E4499" s="372">
        <v>59.87</v>
      </c>
    </row>
    <row r="4500" spans="1:5" x14ac:dyDescent="0.2">
      <c r="A4500" s="348">
        <v>41930</v>
      </c>
      <c r="B4500" s="348" t="s">
        <v>37349</v>
      </c>
      <c r="C4500" s="348" t="s">
        <v>27670</v>
      </c>
      <c r="D4500" s="348" t="s">
        <v>27667</v>
      </c>
      <c r="E4500" s="372">
        <v>199.41</v>
      </c>
    </row>
    <row r="4501" spans="1:5" x14ac:dyDescent="0.2">
      <c r="A4501" s="348">
        <v>41931</v>
      </c>
      <c r="B4501" s="348" t="s">
        <v>37350</v>
      </c>
      <c r="C4501" s="348" t="s">
        <v>27670</v>
      </c>
      <c r="D4501" s="348" t="s">
        <v>27667</v>
      </c>
      <c r="E4501" s="372">
        <v>312.32</v>
      </c>
    </row>
    <row r="4502" spans="1:5" x14ac:dyDescent="0.2">
      <c r="A4502" s="348">
        <v>41932</v>
      </c>
      <c r="B4502" s="348" t="s">
        <v>37351</v>
      </c>
      <c r="C4502" s="348" t="s">
        <v>27670</v>
      </c>
      <c r="D4502" s="348" t="s">
        <v>27667</v>
      </c>
      <c r="E4502" s="372">
        <v>480.72</v>
      </c>
    </row>
    <row r="4503" spans="1:5" x14ac:dyDescent="0.2">
      <c r="A4503" s="348">
        <v>41933</v>
      </c>
      <c r="B4503" s="348" t="s">
        <v>37352</v>
      </c>
      <c r="C4503" s="348" t="s">
        <v>27670</v>
      </c>
      <c r="D4503" s="348" t="s">
        <v>27667</v>
      </c>
      <c r="E4503" s="372">
        <v>679.36</v>
      </c>
    </row>
    <row r="4504" spans="1:5" x14ac:dyDescent="0.2">
      <c r="A4504" s="348">
        <v>41934</v>
      </c>
      <c r="B4504" s="348" t="s">
        <v>37353</v>
      </c>
      <c r="C4504" s="348" t="s">
        <v>27670</v>
      </c>
      <c r="D4504" s="348" t="s">
        <v>27667</v>
      </c>
      <c r="E4504" s="372">
        <v>791.2</v>
      </c>
    </row>
    <row r="4505" spans="1:5" x14ac:dyDescent="0.2">
      <c r="A4505" s="348">
        <v>41936</v>
      </c>
      <c r="B4505" s="348" t="s">
        <v>37354</v>
      </c>
      <c r="C4505" s="348" t="s">
        <v>27670</v>
      </c>
      <c r="D4505" s="348" t="s">
        <v>27667</v>
      </c>
      <c r="E4505" s="372">
        <v>117.42</v>
      </c>
    </row>
    <row r="4506" spans="1:5" x14ac:dyDescent="0.2">
      <c r="A4506" s="348">
        <v>44812</v>
      </c>
      <c r="B4506" s="348" t="s">
        <v>37355</v>
      </c>
      <c r="C4506" s="348" t="s">
        <v>27670</v>
      </c>
      <c r="D4506" s="348" t="s">
        <v>27667</v>
      </c>
      <c r="E4506" s="372">
        <v>538.96</v>
      </c>
    </row>
    <row r="4507" spans="1:5" x14ac:dyDescent="0.2">
      <c r="A4507" s="348">
        <v>41785</v>
      </c>
      <c r="B4507" s="348" t="s">
        <v>37356</v>
      </c>
      <c r="C4507" s="348" t="s">
        <v>27670</v>
      </c>
      <c r="D4507" s="348" t="s">
        <v>27667</v>
      </c>
      <c r="E4507" s="373">
        <v>1997.34</v>
      </c>
    </row>
    <row r="4508" spans="1:5" x14ac:dyDescent="0.2">
      <c r="A4508" s="348">
        <v>41781</v>
      </c>
      <c r="B4508" s="348" t="s">
        <v>37357</v>
      </c>
      <c r="C4508" s="348" t="s">
        <v>27670</v>
      </c>
      <c r="D4508" s="348" t="s">
        <v>27667</v>
      </c>
      <c r="E4508" s="372">
        <v>360.65</v>
      </c>
    </row>
    <row r="4509" spans="1:5" x14ac:dyDescent="0.2">
      <c r="A4509" s="348">
        <v>41783</v>
      </c>
      <c r="B4509" s="348" t="s">
        <v>37358</v>
      </c>
      <c r="C4509" s="348" t="s">
        <v>27670</v>
      </c>
      <c r="D4509" s="348" t="s">
        <v>27667</v>
      </c>
      <c r="E4509" s="373">
        <v>1296.57</v>
      </c>
    </row>
    <row r="4510" spans="1:5" x14ac:dyDescent="0.2">
      <c r="A4510" s="348">
        <v>41786</v>
      </c>
      <c r="B4510" s="348" t="s">
        <v>37359</v>
      </c>
      <c r="C4510" s="348" t="s">
        <v>27670</v>
      </c>
      <c r="D4510" s="348" t="s">
        <v>27667</v>
      </c>
      <c r="E4510" s="373">
        <v>2760.45</v>
      </c>
    </row>
    <row r="4511" spans="1:5" x14ac:dyDescent="0.2">
      <c r="A4511" s="348">
        <v>41779</v>
      </c>
      <c r="B4511" s="348" t="s">
        <v>37360</v>
      </c>
      <c r="C4511" s="348" t="s">
        <v>27670</v>
      </c>
      <c r="D4511" s="348" t="s">
        <v>27667</v>
      </c>
      <c r="E4511" s="372">
        <v>142.04</v>
      </c>
    </row>
    <row r="4512" spans="1:5" x14ac:dyDescent="0.2">
      <c r="A4512" s="348">
        <v>41780</v>
      </c>
      <c r="B4512" s="348" t="s">
        <v>37361</v>
      </c>
      <c r="C4512" s="348" t="s">
        <v>27670</v>
      </c>
      <c r="D4512" s="348" t="s">
        <v>27667</v>
      </c>
      <c r="E4512" s="372">
        <v>222.53</v>
      </c>
    </row>
    <row r="4513" spans="1:5" x14ac:dyDescent="0.2">
      <c r="A4513" s="348">
        <v>41782</v>
      </c>
      <c r="B4513" s="348" t="s">
        <v>37362</v>
      </c>
      <c r="C4513" s="348" t="s">
        <v>27670</v>
      </c>
      <c r="D4513" s="348" t="s">
        <v>27667</v>
      </c>
      <c r="E4513" s="372">
        <v>797.14</v>
      </c>
    </row>
    <row r="4514" spans="1:5" x14ac:dyDescent="0.2">
      <c r="A4514" s="348">
        <v>38130</v>
      </c>
      <c r="B4514" s="348" t="s">
        <v>37363</v>
      </c>
      <c r="C4514" s="348" t="s">
        <v>27670</v>
      </c>
      <c r="D4514" s="348" t="s">
        <v>27667</v>
      </c>
      <c r="E4514" s="372">
        <v>45.53</v>
      </c>
    </row>
    <row r="4515" spans="1:5" x14ac:dyDescent="0.2">
      <c r="A4515" s="348">
        <v>44260</v>
      </c>
      <c r="B4515" s="348" t="s">
        <v>37364</v>
      </c>
      <c r="C4515" s="348" t="s">
        <v>27670</v>
      </c>
      <c r="D4515" s="348" t="s">
        <v>27667</v>
      </c>
      <c r="E4515" s="372">
        <v>430.91</v>
      </c>
    </row>
    <row r="4516" spans="1:5" x14ac:dyDescent="0.2">
      <c r="A4516" s="348">
        <v>21123</v>
      </c>
      <c r="B4516" s="348" t="s">
        <v>37365</v>
      </c>
      <c r="C4516" s="348" t="s">
        <v>27670</v>
      </c>
      <c r="D4516" s="348" t="s">
        <v>27669</v>
      </c>
      <c r="E4516" s="372">
        <v>12.67</v>
      </c>
    </row>
    <row r="4517" spans="1:5" x14ac:dyDescent="0.2">
      <c r="A4517" s="348">
        <v>21124</v>
      </c>
      <c r="B4517" s="348" t="s">
        <v>37366</v>
      </c>
      <c r="C4517" s="348" t="s">
        <v>27670</v>
      </c>
      <c r="D4517" s="348" t="s">
        <v>27667</v>
      </c>
      <c r="E4517" s="372">
        <v>20.239999999999998</v>
      </c>
    </row>
    <row r="4518" spans="1:5" x14ac:dyDescent="0.2">
      <c r="A4518" s="348">
        <v>21125</v>
      </c>
      <c r="B4518" s="348" t="s">
        <v>37367</v>
      </c>
      <c r="C4518" s="348" t="s">
        <v>27670</v>
      </c>
      <c r="D4518" s="348" t="s">
        <v>27667</v>
      </c>
      <c r="E4518" s="372">
        <v>34.86</v>
      </c>
    </row>
    <row r="4519" spans="1:5" x14ac:dyDescent="0.2">
      <c r="A4519" s="348">
        <v>38028</v>
      </c>
      <c r="B4519" s="348" t="s">
        <v>37368</v>
      </c>
      <c r="C4519" s="348" t="s">
        <v>27670</v>
      </c>
      <c r="D4519" s="348" t="s">
        <v>27667</v>
      </c>
      <c r="E4519" s="372">
        <v>60.95</v>
      </c>
    </row>
    <row r="4520" spans="1:5" x14ac:dyDescent="0.2">
      <c r="A4520" s="348">
        <v>38029</v>
      </c>
      <c r="B4520" s="348" t="s">
        <v>37369</v>
      </c>
      <c r="C4520" s="348" t="s">
        <v>27670</v>
      </c>
      <c r="D4520" s="348" t="s">
        <v>27667</v>
      </c>
      <c r="E4520" s="372">
        <v>89.21</v>
      </c>
    </row>
    <row r="4521" spans="1:5" x14ac:dyDescent="0.2">
      <c r="A4521" s="348">
        <v>38030</v>
      </c>
      <c r="B4521" s="348" t="s">
        <v>37370</v>
      </c>
      <c r="C4521" s="348" t="s">
        <v>27670</v>
      </c>
      <c r="D4521" s="348" t="s">
        <v>27667</v>
      </c>
      <c r="E4521" s="372">
        <v>144.25</v>
      </c>
    </row>
    <row r="4522" spans="1:5" x14ac:dyDescent="0.2">
      <c r="A4522" s="348">
        <v>38031</v>
      </c>
      <c r="B4522" s="348" t="s">
        <v>37371</v>
      </c>
      <c r="C4522" s="348" t="s">
        <v>27670</v>
      </c>
      <c r="D4522" s="348" t="s">
        <v>27667</v>
      </c>
      <c r="E4522" s="372">
        <v>226.42</v>
      </c>
    </row>
    <row r="4523" spans="1:5" x14ac:dyDescent="0.2">
      <c r="A4523" s="348">
        <v>39735</v>
      </c>
      <c r="B4523" s="348" t="s">
        <v>37372</v>
      </c>
      <c r="C4523" s="348" t="s">
        <v>27670</v>
      </c>
      <c r="D4523" s="348" t="s">
        <v>27667</v>
      </c>
      <c r="E4523" s="372">
        <v>51.75</v>
      </c>
    </row>
    <row r="4524" spans="1:5" x14ac:dyDescent="0.2">
      <c r="A4524" s="348">
        <v>39734</v>
      </c>
      <c r="B4524" s="348" t="s">
        <v>37373</v>
      </c>
      <c r="C4524" s="348" t="s">
        <v>27670</v>
      </c>
      <c r="D4524" s="348" t="s">
        <v>27667</v>
      </c>
      <c r="E4524" s="372">
        <v>61.38</v>
      </c>
    </row>
    <row r="4525" spans="1:5" x14ac:dyDescent="0.2">
      <c r="A4525" s="348">
        <v>39736</v>
      </c>
      <c r="B4525" s="348" t="s">
        <v>37374</v>
      </c>
      <c r="C4525" s="348" t="s">
        <v>27670</v>
      </c>
      <c r="D4525" s="348" t="s">
        <v>27667</v>
      </c>
      <c r="E4525" s="372">
        <v>70.05</v>
      </c>
    </row>
    <row r="4526" spans="1:5" x14ac:dyDescent="0.2">
      <c r="A4526" s="348">
        <v>39737</v>
      </c>
      <c r="B4526" s="348" t="s">
        <v>37375</v>
      </c>
      <c r="C4526" s="348" t="s">
        <v>27670</v>
      </c>
      <c r="D4526" s="348" t="s">
        <v>27667</v>
      </c>
      <c r="E4526" s="372">
        <v>9.42</v>
      </c>
    </row>
    <row r="4527" spans="1:5" x14ac:dyDescent="0.2">
      <c r="A4527" s="348">
        <v>39738</v>
      </c>
      <c r="B4527" s="348" t="s">
        <v>37376</v>
      </c>
      <c r="C4527" s="348" t="s">
        <v>27670</v>
      </c>
      <c r="D4527" s="348" t="s">
        <v>27667</v>
      </c>
      <c r="E4527" s="372">
        <v>3.4</v>
      </c>
    </row>
    <row r="4528" spans="1:5" x14ac:dyDescent="0.2">
      <c r="A4528" s="348">
        <v>39739</v>
      </c>
      <c r="B4528" s="348" t="s">
        <v>37377</v>
      </c>
      <c r="C4528" s="348" t="s">
        <v>27670</v>
      </c>
      <c r="D4528" s="348" t="s">
        <v>27667</v>
      </c>
      <c r="E4528" s="372">
        <v>48.44</v>
      </c>
    </row>
    <row r="4529" spans="1:5" x14ac:dyDescent="0.2">
      <c r="A4529" s="348">
        <v>39733</v>
      </c>
      <c r="B4529" s="348" t="s">
        <v>37378</v>
      </c>
      <c r="C4529" s="348" t="s">
        <v>27670</v>
      </c>
      <c r="D4529" s="348" t="s">
        <v>27667</v>
      </c>
      <c r="E4529" s="372">
        <v>83.83</v>
      </c>
    </row>
    <row r="4530" spans="1:5" x14ac:dyDescent="0.2">
      <c r="A4530" s="348">
        <v>39854</v>
      </c>
      <c r="B4530" s="348" t="s">
        <v>37379</v>
      </c>
      <c r="C4530" s="348" t="s">
        <v>27670</v>
      </c>
      <c r="D4530" s="348" t="s">
        <v>27667</v>
      </c>
      <c r="E4530" s="372">
        <v>85.02</v>
      </c>
    </row>
    <row r="4531" spans="1:5" x14ac:dyDescent="0.2">
      <c r="A4531" s="348">
        <v>39740</v>
      </c>
      <c r="B4531" s="348" t="s">
        <v>37380</v>
      </c>
      <c r="C4531" s="348" t="s">
        <v>27670</v>
      </c>
      <c r="D4531" s="348" t="s">
        <v>27667</v>
      </c>
      <c r="E4531" s="372">
        <v>46.52</v>
      </c>
    </row>
    <row r="4532" spans="1:5" x14ac:dyDescent="0.2">
      <c r="A4532" s="348">
        <v>39741</v>
      </c>
      <c r="B4532" s="348" t="s">
        <v>37381</v>
      </c>
      <c r="C4532" s="348" t="s">
        <v>27670</v>
      </c>
      <c r="D4532" s="348" t="s">
        <v>27667</v>
      </c>
      <c r="E4532" s="372">
        <v>8.57</v>
      </c>
    </row>
    <row r="4533" spans="1:5" x14ac:dyDescent="0.2">
      <c r="A4533" s="348">
        <v>39853</v>
      </c>
      <c r="B4533" s="348" t="s">
        <v>37382</v>
      </c>
      <c r="C4533" s="348" t="s">
        <v>27670</v>
      </c>
      <c r="D4533" s="348" t="s">
        <v>27667</v>
      </c>
      <c r="E4533" s="372">
        <v>11.26</v>
      </c>
    </row>
    <row r="4534" spans="1:5" x14ac:dyDescent="0.2">
      <c r="A4534" s="348">
        <v>39742</v>
      </c>
      <c r="B4534" s="348" t="s">
        <v>37383</v>
      </c>
      <c r="C4534" s="348" t="s">
        <v>27670</v>
      </c>
      <c r="D4534" s="348" t="s">
        <v>27667</v>
      </c>
      <c r="E4534" s="372">
        <v>37.39</v>
      </c>
    </row>
    <row r="4535" spans="1:5" x14ac:dyDescent="0.2">
      <c r="A4535" s="348">
        <v>39749</v>
      </c>
      <c r="B4535" s="348" t="s">
        <v>37384</v>
      </c>
      <c r="C4535" s="348" t="s">
        <v>27670</v>
      </c>
      <c r="D4535" s="348" t="s">
        <v>27668</v>
      </c>
      <c r="E4535" s="372">
        <v>90.22</v>
      </c>
    </row>
    <row r="4536" spans="1:5" x14ac:dyDescent="0.2">
      <c r="A4536" s="348">
        <v>39751</v>
      </c>
      <c r="B4536" s="348" t="s">
        <v>37385</v>
      </c>
      <c r="C4536" s="348" t="s">
        <v>27670</v>
      </c>
      <c r="D4536" s="348" t="s">
        <v>27668</v>
      </c>
      <c r="E4536" s="372">
        <v>163.94</v>
      </c>
    </row>
    <row r="4537" spans="1:5" x14ac:dyDescent="0.2">
      <c r="A4537" s="348">
        <v>39750</v>
      </c>
      <c r="B4537" s="348" t="s">
        <v>37386</v>
      </c>
      <c r="C4537" s="348" t="s">
        <v>27670</v>
      </c>
      <c r="D4537" s="348" t="s">
        <v>27668</v>
      </c>
      <c r="E4537" s="372">
        <v>136.26</v>
      </c>
    </row>
    <row r="4538" spans="1:5" x14ac:dyDescent="0.2">
      <c r="A4538" s="348">
        <v>39747</v>
      </c>
      <c r="B4538" s="348" t="s">
        <v>37387</v>
      </c>
      <c r="C4538" s="348" t="s">
        <v>27670</v>
      </c>
      <c r="D4538" s="348" t="s">
        <v>27668</v>
      </c>
      <c r="E4538" s="372">
        <v>43.83</v>
      </c>
    </row>
    <row r="4539" spans="1:5" x14ac:dyDescent="0.2">
      <c r="A4539" s="348">
        <v>39753</v>
      </c>
      <c r="B4539" s="348" t="s">
        <v>37388</v>
      </c>
      <c r="C4539" s="348" t="s">
        <v>27670</v>
      </c>
      <c r="D4539" s="348" t="s">
        <v>27668</v>
      </c>
      <c r="E4539" s="372">
        <v>301.77999999999997</v>
      </c>
    </row>
    <row r="4540" spans="1:5" x14ac:dyDescent="0.2">
      <c r="A4540" s="348">
        <v>39754</v>
      </c>
      <c r="B4540" s="348" t="s">
        <v>37389</v>
      </c>
      <c r="C4540" s="348" t="s">
        <v>27670</v>
      </c>
      <c r="D4540" s="348" t="s">
        <v>27668</v>
      </c>
      <c r="E4540" s="372">
        <v>444.6</v>
      </c>
    </row>
    <row r="4541" spans="1:5" x14ac:dyDescent="0.2">
      <c r="A4541" s="348">
        <v>39748</v>
      </c>
      <c r="B4541" s="348" t="s">
        <v>37390</v>
      </c>
      <c r="C4541" s="348" t="s">
        <v>27670</v>
      </c>
      <c r="D4541" s="348" t="s">
        <v>27668</v>
      </c>
      <c r="E4541" s="372">
        <v>70.92</v>
      </c>
    </row>
    <row r="4542" spans="1:5" x14ac:dyDescent="0.2">
      <c r="A4542" s="348">
        <v>39755</v>
      </c>
      <c r="B4542" s="348" t="s">
        <v>37391</v>
      </c>
      <c r="C4542" s="348" t="s">
        <v>27670</v>
      </c>
      <c r="D4542" s="348" t="s">
        <v>27668</v>
      </c>
      <c r="E4542" s="372">
        <v>674.12</v>
      </c>
    </row>
    <row r="4543" spans="1:5" x14ac:dyDescent="0.2">
      <c r="A4543" s="348">
        <v>12742</v>
      </c>
      <c r="B4543" s="348" t="s">
        <v>37392</v>
      </c>
      <c r="C4543" s="348" t="s">
        <v>27670</v>
      </c>
      <c r="D4543" s="348" t="s">
        <v>27668</v>
      </c>
      <c r="E4543" s="372">
        <v>533.78</v>
      </c>
    </row>
    <row r="4544" spans="1:5" x14ac:dyDescent="0.2">
      <c r="A4544" s="348">
        <v>12713</v>
      </c>
      <c r="B4544" s="348" t="s">
        <v>37393</v>
      </c>
      <c r="C4544" s="348" t="s">
        <v>27670</v>
      </c>
      <c r="D4544" s="348" t="s">
        <v>27668</v>
      </c>
      <c r="E4544" s="372">
        <v>28.31</v>
      </c>
    </row>
    <row r="4545" spans="1:5" x14ac:dyDescent="0.2">
      <c r="A4545" s="348">
        <v>12743</v>
      </c>
      <c r="B4545" s="348" t="s">
        <v>37394</v>
      </c>
      <c r="C4545" s="348" t="s">
        <v>27670</v>
      </c>
      <c r="D4545" s="348" t="s">
        <v>27668</v>
      </c>
      <c r="E4545" s="372">
        <v>48.7</v>
      </c>
    </row>
    <row r="4546" spans="1:5" x14ac:dyDescent="0.2">
      <c r="A4546" s="348">
        <v>12744</v>
      </c>
      <c r="B4546" s="348" t="s">
        <v>37395</v>
      </c>
      <c r="C4546" s="348" t="s">
        <v>27670</v>
      </c>
      <c r="D4546" s="348" t="s">
        <v>27668</v>
      </c>
      <c r="E4546" s="372">
        <v>61.8</v>
      </c>
    </row>
    <row r="4547" spans="1:5" x14ac:dyDescent="0.2">
      <c r="A4547" s="348">
        <v>12745</v>
      </c>
      <c r="B4547" s="348" t="s">
        <v>37396</v>
      </c>
      <c r="C4547" s="348" t="s">
        <v>27670</v>
      </c>
      <c r="D4547" s="348" t="s">
        <v>27668</v>
      </c>
      <c r="E4547" s="372">
        <v>89.75</v>
      </c>
    </row>
    <row r="4548" spans="1:5" x14ac:dyDescent="0.2">
      <c r="A4548" s="348">
        <v>12746</v>
      </c>
      <c r="B4548" s="348" t="s">
        <v>37397</v>
      </c>
      <c r="C4548" s="348" t="s">
        <v>27670</v>
      </c>
      <c r="D4548" s="348" t="s">
        <v>27668</v>
      </c>
      <c r="E4548" s="372">
        <v>121.2</v>
      </c>
    </row>
    <row r="4549" spans="1:5" x14ac:dyDescent="0.2">
      <c r="A4549" s="348">
        <v>12747</v>
      </c>
      <c r="B4549" s="348" t="s">
        <v>37398</v>
      </c>
      <c r="C4549" s="348" t="s">
        <v>27670</v>
      </c>
      <c r="D4549" s="348" t="s">
        <v>27668</v>
      </c>
      <c r="E4549" s="372">
        <v>175.77</v>
      </c>
    </row>
    <row r="4550" spans="1:5" x14ac:dyDescent="0.2">
      <c r="A4550" s="348">
        <v>12748</v>
      </c>
      <c r="B4550" s="348" t="s">
        <v>37399</v>
      </c>
      <c r="C4550" s="348" t="s">
        <v>27670</v>
      </c>
      <c r="D4550" s="348" t="s">
        <v>27668</v>
      </c>
      <c r="E4550" s="372">
        <v>247.63</v>
      </c>
    </row>
    <row r="4551" spans="1:5" x14ac:dyDescent="0.2">
      <c r="A4551" s="348">
        <v>12749</v>
      </c>
      <c r="B4551" s="348" t="s">
        <v>37400</v>
      </c>
      <c r="C4551" s="348" t="s">
        <v>27670</v>
      </c>
      <c r="D4551" s="348" t="s">
        <v>27668</v>
      </c>
      <c r="E4551" s="372">
        <v>362</v>
      </c>
    </row>
    <row r="4552" spans="1:5" x14ac:dyDescent="0.2">
      <c r="A4552" s="348">
        <v>39726</v>
      </c>
      <c r="B4552" s="348" t="s">
        <v>37401</v>
      </c>
      <c r="C4552" s="348" t="s">
        <v>27670</v>
      </c>
      <c r="D4552" s="348" t="s">
        <v>27668</v>
      </c>
      <c r="E4552" s="372">
        <v>118.9</v>
      </c>
    </row>
    <row r="4553" spans="1:5" x14ac:dyDescent="0.2">
      <c r="A4553" s="348">
        <v>39728</v>
      </c>
      <c r="B4553" s="348" t="s">
        <v>37402</v>
      </c>
      <c r="C4553" s="348" t="s">
        <v>27670</v>
      </c>
      <c r="D4553" s="348" t="s">
        <v>27668</v>
      </c>
      <c r="E4553" s="372">
        <v>208.97</v>
      </c>
    </row>
    <row r="4554" spans="1:5" x14ac:dyDescent="0.2">
      <c r="A4554" s="348">
        <v>39727</v>
      </c>
      <c r="B4554" s="348" t="s">
        <v>37403</v>
      </c>
      <c r="C4554" s="348" t="s">
        <v>27670</v>
      </c>
      <c r="D4554" s="348" t="s">
        <v>27668</v>
      </c>
      <c r="E4554" s="372">
        <v>171.97</v>
      </c>
    </row>
    <row r="4555" spans="1:5" x14ac:dyDescent="0.2">
      <c r="A4555" s="348">
        <v>39724</v>
      </c>
      <c r="B4555" s="348" t="s">
        <v>37404</v>
      </c>
      <c r="C4555" s="348" t="s">
        <v>27670</v>
      </c>
      <c r="D4555" s="348" t="s">
        <v>27668</v>
      </c>
      <c r="E4555" s="372">
        <v>52.65</v>
      </c>
    </row>
    <row r="4556" spans="1:5" x14ac:dyDescent="0.2">
      <c r="A4556" s="348">
        <v>39729</v>
      </c>
      <c r="B4556" s="348" t="s">
        <v>37405</v>
      </c>
      <c r="C4556" s="348" t="s">
        <v>27670</v>
      </c>
      <c r="D4556" s="348" t="s">
        <v>27668</v>
      </c>
      <c r="E4556" s="372">
        <v>289.39</v>
      </c>
    </row>
    <row r="4557" spans="1:5" x14ac:dyDescent="0.2">
      <c r="A4557" s="348">
        <v>39730</v>
      </c>
      <c r="B4557" s="348" t="s">
        <v>37406</v>
      </c>
      <c r="C4557" s="348" t="s">
        <v>27670</v>
      </c>
      <c r="D4557" s="348" t="s">
        <v>27668</v>
      </c>
      <c r="E4557" s="372">
        <v>375.47</v>
      </c>
    </row>
    <row r="4558" spans="1:5" x14ac:dyDescent="0.2">
      <c r="A4558" s="348">
        <v>39731</v>
      </c>
      <c r="B4558" s="348" t="s">
        <v>37407</v>
      </c>
      <c r="C4558" s="348" t="s">
        <v>27670</v>
      </c>
      <c r="D4558" s="348" t="s">
        <v>27668</v>
      </c>
      <c r="E4558" s="372">
        <v>556.09</v>
      </c>
    </row>
    <row r="4559" spans="1:5" x14ac:dyDescent="0.2">
      <c r="A4559" s="348">
        <v>39725</v>
      </c>
      <c r="B4559" s="348" t="s">
        <v>37408</v>
      </c>
      <c r="C4559" s="348" t="s">
        <v>27670</v>
      </c>
      <c r="D4559" s="348" t="s">
        <v>27668</v>
      </c>
      <c r="E4559" s="372">
        <v>85.82</v>
      </c>
    </row>
    <row r="4560" spans="1:5" x14ac:dyDescent="0.2">
      <c r="A4560" s="348">
        <v>39732</v>
      </c>
      <c r="B4560" s="348" t="s">
        <v>37409</v>
      </c>
      <c r="C4560" s="348" t="s">
        <v>27670</v>
      </c>
      <c r="D4560" s="348" t="s">
        <v>27668</v>
      </c>
      <c r="E4560" s="372">
        <v>818.54</v>
      </c>
    </row>
    <row r="4561" spans="1:5" x14ac:dyDescent="0.2">
      <c r="A4561" s="348">
        <v>39660</v>
      </c>
      <c r="B4561" s="348" t="s">
        <v>37410</v>
      </c>
      <c r="C4561" s="348" t="s">
        <v>27670</v>
      </c>
      <c r="D4561" s="348" t="s">
        <v>27668</v>
      </c>
      <c r="E4561" s="372">
        <v>37.299999999999997</v>
      </c>
    </row>
    <row r="4562" spans="1:5" x14ac:dyDescent="0.2">
      <c r="A4562" s="348">
        <v>39662</v>
      </c>
      <c r="B4562" s="348" t="s">
        <v>37411</v>
      </c>
      <c r="C4562" s="348" t="s">
        <v>27670</v>
      </c>
      <c r="D4562" s="348" t="s">
        <v>27668</v>
      </c>
      <c r="E4562" s="372">
        <v>17.88</v>
      </c>
    </row>
    <row r="4563" spans="1:5" x14ac:dyDescent="0.2">
      <c r="A4563" s="348">
        <v>39661</v>
      </c>
      <c r="B4563" s="348" t="s">
        <v>37412</v>
      </c>
      <c r="C4563" s="348" t="s">
        <v>27670</v>
      </c>
      <c r="D4563" s="348" t="s">
        <v>27668</v>
      </c>
      <c r="E4563" s="372">
        <v>12.19</v>
      </c>
    </row>
    <row r="4564" spans="1:5" x14ac:dyDescent="0.2">
      <c r="A4564" s="348">
        <v>39666</v>
      </c>
      <c r="B4564" s="348" t="s">
        <v>37413</v>
      </c>
      <c r="C4564" s="348" t="s">
        <v>27670</v>
      </c>
      <c r="D4564" s="348" t="s">
        <v>27668</v>
      </c>
      <c r="E4564" s="372">
        <v>56.11</v>
      </c>
    </row>
    <row r="4565" spans="1:5" x14ac:dyDescent="0.2">
      <c r="A4565" s="348">
        <v>39664</v>
      </c>
      <c r="B4565" s="348" t="s">
        <v>37414</v>
      </c>
      <c r="C4565" s="348" t="s">
        <v>27670</v>
      </c>
      <c r="D4565" s="348" t="s">
        <v>27668</v>
      </c>
      <c r="E4565" s="372">
        <v>27.5</v>
      </c>
    </row>
    <row r="4566" spans="1:5" x14ac:dyDescent="0.2">
      <c r="A4566" s="348">
        <v>39663</v>
      </c>
      <c r="B4566" s="348" t="s">
        <v>37415</v>
      </c>
      <c r="C4566" s="348" t="s">
        <v>27670</v>
      </c>
      <c r="D4566" s="348" t="s">
        <v>27668</v>
      </c>
      <c r="E4566" s="372">
        <v>21.98</v>
      </c>
    </row>
    <row r="4567" spans="1:5" x14ac:dyDescent="0.2">
      <c r="A4567" s="348">
        <v>39665</v>
      </c>
      <c r="B4567" s="348" t="s">
        <v>37416</v>
      </c>
      <c r="C4567" s="348" t="s">
        <v>27670</v>
      </c>
      <c r="D4567" s="348" t="s">
        <v>27668</v>
      </c>
      <c r="E4567" s="372">
        <v>46.39</v>
      </c>
    </row>
    <row r="4568" spans="1:5" x14ac:dyDescent="0.2">
      <c r="A4568" s="348">
        <v>39752</v>
      </c>
      <c r="B4568" s="348" t="s">
        <v>37417</v>
      </c>
      <c r="C4568" s="348" t="s">
        <v>27670</v>
      </c>
      <c r="D4568" s="348" t="s">
        <v>27668</v>
      </c>
      <c r="E4568" s="372">
        <v>233.27</v>
      </c>
    </row>
    <row r="4569" spans="1:5" x14ac:dyDescent="0.2">
      <c r="A4569" s="348">
        <v>7725</v>
      </c>
      <c r="B4569" s="348" t="s">
        <v>37418</v>
      </c>
      <c r="C4569" s="348" t="s">
        <v>27670</v>
      </c>
      <c r="D4569" s="348" t="s">
        <v>27669</v>
      </c>
      <c r="E4569" s="372">
        <v>200.79</v>
      </c>
    </row>
    <row r="4570" spans="1:5" x14ac:dyDescent="0.2">
      <c r="A4570" s="348">
        <v>7753</v>
      </c>
      <c r="B4570" s="348" t="s">
        <v>37419</v>
      </c>
      <c r="C4570" s="348" t="s">
        <v>27670</v>
      </c>
      <c r="D4570" s="348" t="s">
        <v>27667</v>
      </c>
      <c r="E4570" s="372">
        <v>391.45</v>
      </c>
    </row>
    <row r="4571" spans="1:5" x14ac:dyDescent="0.2">
      <c r="A4571" s="348">
        <v>13256</v>
      </c>
      <c r="B4571" s="348" t="s">
        <v>37420</v>
      </c>
      <c r="C4571" s="348" t="s">
        <v>27670</v>
      </c>
      <c r="D4571" s="348" t="s">
        <v>27667</v>
      </c>
      <c r="E4571" s="372">
        <v>548.37</v>
      </c>
    </row>
    <row r="4572" spans="1:5" x14ac:dyDescent="0.2">
      <c r="A4572" s="348">
        <v>7757</v>
      </c>
      <c r="B4572" s="348" t="s">
        <v>37421</v>
      </c>
      <c r="C4572" s="348" t="s">
        <v>27670</v>
      </c>
      <c r="D4572" s="348" t="s">
        <v>27667</v>
      </c>
      <c r="E4572" s="372">
        <v>584.65</v>
      </c>
    </row>
    <row r="4573" spans="1:5" x14ac:dyDescent="0.2">
      <c r="A4573" s="348">
        <v>7758</v>
      </c>
      <c r="B4573" s="348" t="s">
        <v>37422</v>
      </c>
      <c r="C4573" s="348" t="s">
        <v>27670</v>
      </c>
      <c r="D4573" s="348" t="s">
        <v>27667</v>
      </c>
      <c r="E4573" s="372">
        <v>847.03</v>
      </c>
    </row>
    <row r="4574" spans="1:5" x14ac:dyDescent="0.2">
      <c r="A4574" s="348">
        <v>7759</v>
      </c>
      <c r="B4574" s="348" t="s">
        <v>37423</v>
      </c>
      <c r="C4574" s="348" t="s">
        <v>27670</v>
      </c>
      <c r="D4574" s="348" t="s">
        <v>27667</v>
      </c>
      <c r="E4574" s="373">
        <v>2347.11</v>
      </c>
    </row>
    <row r="4575" spans="1:5" x14ac:dyDescent="0.2">
      <c r="A4575" s="348">
        <v>40334</v>
      </c>
      <c r="B4575" s="348" t="s">
        <v>37424</v>
      </c>
      <c r="C4575" s="348" t="s">
        <v>27670</v>
      </c>
      <c r="D4575" s="348" t="s">
        <v>27667</v>
      </c>
      <c r="E4575" s="372">
        <v>91.95</v>
      </c>
    </row>
    <row r="4576" spans="1:5" x14ac:dyDescent="0.2">
      <c r="A4576" s="348">
        <v>7745</v>
      </c>
      <c r="B4576" s="348" t="s">
        <v>37425</v>
      </c>
      <c r="C4576" s="348" t="s">
        <v>27670</v>
      </c>
      <c r="D4576" s="348" t="s">
        <v>27667</v>
      </c>
      <c r="E4576" s="372">
        <v>103.76</v>
      </c>
    </row>
    <row r="4577" spans="1:5" x14ac:dyDescent="0.2">
      <c r="A4577" s="348">
        <v>7714</v>
      </c>
      <c r="B4577" s="348" t="s">
        <v>37426</v>
      </c>
      <c r="C4577" s="348" t="s">
        <v>27670</v>
      </c>
      <c r="D4577" s="348" t="s">
        <v>27667</v>
      </c>
      <c r="E4577" s="372">
        <v>124.01</v>
      </c>
    </row>
    <row r="4578" spans="1:5" x14ac:dyDescent="0.2">
      <c r="A4578" s="348">
        <v>7742</v>
      </c>
      <c r="B4578" s="348" t="s">
        <v>37427</v>
      </c>
      <c r="C4578" s="348" t="s">
        <v>27670</v>
      </c>
      <c r="D4578" s="348" t="s">
        <v>27667</v>
      </c>
      <c r="E4578" s="372">
        <v>273.68</v>
      </c>
    </row>
    <row r="4579" spans="1:5" x14ac:dyDescent="0.2">
      <c r="A4579" s="348">
        <v>7750</v>
      </c>
      <c r="B4579" s="348" t="s">
        <v>37428</v>
      </c>
      <c r="C4579" s="348" t="s">
        <v>27670</v>
      </c>
      <c r="D4579" s="348" t="s">
        <v>27667</v>
      </c>
      <c r="E4579" s="372">
        <v>334.08</v>
      </c>
    </row>
    <row r="4580" spans="1:5" x14ac:dyDescent="0.2">
      <c r="A4580" s="348">
        <v>7756</v>
      </c>
      <c r="B4580" s="348" t="s">
        <v>37429</v>
      </c>
      <c r="C4580" s="348" t="s">
        <v>27670</v>
      </c>
      <c r="D4580" s="348" t="s">
        <v>27667</v>
      </c>
      <c r="E4580" s="372">
        <v>383.86</v>
      </c>
    </row>
    <row r="4581" spans="1:5" x14ac:dyDescent="0.2">
      <c r="A4581" s="348">
        <v>7765</v>
      </c>
      <c r="B4581" s="348" t="s">
        <v>37430</v>
      </c>
      <c r="C4581" s="348" t="s">
        <v>27670</v>
      </c>
      <c r="D4581" s="348" t="s">
        <v>27667</v>
      </c>
      <c r="E4581" s="372">
        <v>430.26</v>
      </c>
    </row>
    <row r="4582" spans="1:5" x14ac:dyDescent="0.2">
      <c r="A4582" s="348">
        <v>12569</v>
      </c>
      <c r="B4582" s="348" t="s">
        <v>37431</v>
      </c>
      <c r="C4582" s="348" t="s">
        <v>27670</v>
      </c>
      <c r="D4582" s="348" t="s">
        <v>27667</v>
      </c>
      <c r="E4582" s="372">
        <v>593.92999999999995</v>
      </c>
    </row>
    <row r="4583" spans="1:5" x14ac:dyDescent="0.2">
      <c r="A4583" s="348">
        <v>7766</v>
      </c>
      <c r="B4583" s="348" t="s">
        <v>37432</v>
      </c>
      <c r="C4583" s="348" t="s">
        <v>27670</v>
      </c>
      <c r="D4583" s="348" t="s">
        <v>27667</v>
      </c>
      <c r="E4583" s="372">
        <v>631.04999999999995</v>
      </c>
    </row>
    <row r="4584" spans="1:5" x14ac:dyDescent="0.2">
      <c r="A4584" s="348">
        <v>7767</v>
      </c>
      <c r="B4584" s="348" t="s">
        <v>37433</v>
      </c>
      <c r="C4584" s="348" t="s">
        <v>27670</v>
      </c>
      <c r="D4584" s="348" t="s">
        <v>27667</v>
      </c>
      <c r="E4584" s="372">
        <v>906.08</v>
      </c>
    </row>
    <row r="4585" spans="1:5" x14ac:dyDescent="0.2">
      <c r="A4585" s="348">
        <v>7727</v>
      </c>
      <c r="B4585" s="348" t="s">
        <v>37434</v>
      </c>
      <c r="C4585" s="348" t="s">
        <v>27670</v>
      </c>
      <c r="D4585" s="348" t="s">
        <v>27667</v>
      </c>
      <c r="E4585" s="373">
        <v>2632.2</v>
      </c>
    </row>
    <row r="4586" spans="1:5" x14ac:dyDescent="0.2">
      <c r="A4586" s="348">
        <v>7760</v>
      </c>
      <c r="B4586" s="348" t="s">
        <v>37435</v>
      </c>
      <c r="C4586" s="348" t="s">
        <v>27670</v>
      </c>
      <c r="D4586" s="348" t="s">
        <v>27667</v>
      </c>
      <c r="E4586" s="372">
        <v>104.61</v>
      </c>
    </row>
    <row r="4587" spans="1:5" x14ac:dyDescent="0.2">
      <c r="A4587" s="348">
        <v>7761</v>
      </c>
      <c r="B4587" s="348" t="s">
        <v>37436</v>
      </c>
      <c r="C4587" s="348" t="s">
        <v>27670</v>
      </c>
      <c r="D4587" s="348" t="s">
        <v>27667</v>
      </c>
      <c r="E4587" s="372">
        <v>109.67</v>
      </c>
    </row>
    <row r="4588" spans="1:5" x14ac:dyDescent="0.2">
      <c r="A4588" s="348">
        <v>7752</v>
      </c>
      <c r="B4588" s="348" t="s">
        <v>37437</v>
      </c>
      <c r="C4588" s="348" t="s">
        <v>27670</v>
      </c>
      <c r="D4588" s="348" t="s">
        <v>27667</v>
      </c>
      <c r="E4588" s="372">
        <v>133.29</v>
      </c>
    </row>
    <row r="4589" spans="1:5" x14ac:dyDescent="0.2">
      <c r="A4589" s="348">
        <v>7762</v>
      </c>
      <c r="B4589" s="348" t="s">
        <v>37438</v>
      </c>
      <c r="C4589" s="348" t="s">
        <v>27670</v>
      </c>
      <c r="D4589" s="348" t="s">
        <v>27667</v>
      </c>
      <c r="E4589" s="372">
        <v>174.21</v>
      </c>
    </row>
    <row r="4590" spans="1:5" x14ac:dyDescent="0.2">
      <c r="A4590" s="348">
        <v>7722</v>
      </c>
      <c r="B4590" s="348" t="s">
        <v>37439</v>
      </c>
      <c r="C4590" s="348" t="s">
        <v>27670</v>
      </c>
      <c r="D4590" s="348" t="s">
        <v>27667</v>
      </c>
      <c r="E4590" s="372">
        <v>266.58999999999997</v>
      </c>
    </row>
    <row r="4591" spans="1:5" x14ac:dyDescent="0.2">
      <c r="A4591" s="348">
        <v>7763</v>
      </c>
      <c r="B4591" s="348" t="s">
        <v>37440</v>
      </c>
      <c r="C4591" s="348" t="s">
        <v>27670</v>
      </c>
      <c r="D4591" s="348" t="s">
        <v>27667</v>
      </c>
      <c r="E4591" s="372">
        <v>324.8</v>
      </c>
    </row>
    <row r="4592" spans="1:5" x14ac:dyDescent="0.2">
      <c r="A4592" s="348">
        <v>7764</v>
      </c>
      <c r="B4592" s="348" t="s">
        <v>37441</v>
      </c>
      <c r="C4592" s="348" t="s">
        <v>27670</v>
      </c>
      <c r="D4592" s="348" t="s">
        <v>27667</v>
      </c>
      <c r="E4592" s="372">
        <v>388.08</v>
      </c>
    </row>
    <row r="4593" spans="1:5" x14ac:dyDescent="0.2">
      <c r="A4593" s="348">
        <v>12572</v>
      </c>
      <c r="B4593" s="348" t="s">
        <v>37442</v>
      </c>
      <c r="C4593" s="348" t="s">
        <v>27670</v>
      </c>
      <c r="D4593" s="348" t="s">
        <v>27667</v>
      </c>
      <c r="E4593" s="372">
        <v>548.37</v>
      </c>
    </row>
    <row r="4594" spans="1:5" x14ac:dyDescent="0.2">
      <c r="A4594" s="348">
        <v>12573</v>
      </c>
      <c r="B4594" s="348" t="s">
        <v>37443</v>
      </c>
      <c r="C4594" s="348" t="s">
        <v>27670</v>
      </c>
      <c r="D4594" s="348" t="s">
        <v>27667</v>
      </c>
      <c r="E4594" s="372">
        <v>721.32</v>
      </c>
    </row>
    <row r="4595" spans="1:5" x14ac:dyDescent="0.2">
      <c r="A4595" s="348">
        <v>12574</v>
      </c>
      <c r="B4595" s="348" t="s">
        <v>37444</v>
      </c>
      <c r="C4595" s="348" t="s">
        <v>27670</v>
      </c>
      <c r="D4595" s="348" t="s">
        <v>27667</v>
      </c>
      <c r="E4595" s="372">
        <v>872.17</v>
      </c>
    </row>
    <row r="4596" spans="1:5" x14ac:dyDescent="0.2">
      <c r="A4596" s="348">
        <v>12575</v>
      </c>
      <c r="B4596" s="348" t="s">
        <v>37445</v>
      </c>
      <c r="C4596" s="348" t="s">
        <v>27670</v>
      </c>
      <c r="D4596" s="348" t="s">
        <v>27667</v>
      </c>
      <c r="E4596" s="373">
        <v>1324.53</v>
      </c>
    </row>
    <row r="4597" spans="1:5" x14ac:dyDescent="0.2">
      <c r="A4597" s="348">
        <v>12576</v>
      </c>
      <c r="B4597" s="348" t="s">
        <v>37446</v>
      </c>
      <c r="C4597" s="348" t="s">
        <v>27670</v>
      </c>
      <c r="D4597" s="348" t="s">
        <v>27667</v>
      </c>
      <c r="E4597" s="372">
        <v>160.29</v>
      </c>
    </row>
    <row r="4598" spans="1:5" x14ac:dyDescent="0.2">
      <c r="A4598" s="348">
        <v>12577</v>
      </c>
      <c r="B4598" s="348" t="s">
        <v>37447</v>
      </c>
      <c r="C4598" s="348" t="s">
        <v>27670</v>
      </c>
      <c r="D4598" s="348" t="s">
        <v>27667</v>
      </c>
      <c r="E4598" s="372">
        <v>215.97</v>
      </c>
    </row>
    <row r="4599" spans="1:5" x14ac:dyDescent="0.2">
      <c r="A4599" s="348">
        <v>12578</v>
      </c>
      <c r="B4599" s="348" t="s">
        <v>37448</v>
      </c>
      <c r="C4599" s="348" t="s">
        <v>27670</v>
      </c>
      <c r="D4599" s="348" t="s">
        <v>27667</v>
      </c>
      <c r="E4599" s="372">
        <v>261.52999999999997</v>
      </c>
    </row>
    <row r="4600" spans="1:5" x14ac:dyDescent="0.2">
      <c r="A4600" s="348">
        <v>12579</v>
      </c>
      <c r="B4600" s="348" t="s">
        <v>37449</v>
      </c>
      <c r="C4600" s="348" t="s">
        <v>27670</v>
      </c>
      <c r="D4600" s="348" t="s">
        <v>27667</v>
      </c>
      <c r="E4600" s="372">
        <v>450.51</v>
      </c>
    </row>
    <row r="4601" spans="1:5" x14ac:dyDescent="0.2">
      <c r="A4601" s="348">
        <v>12580</v>
      </c>
      <c r="B4601" s="348" t="s">
        <v>37450</v>
      </c>
      <c r="C4601" s="348" t="s">
        <v>27670</v>
      </c>
      <c r="D4601" s="348" t="s">
        <v>27667</v>
      </c>
      <c r="E4601" s="372">
        <v>469.4</v>
      </c>
    </row>
    <row r="4602" spans="1:5" x14ac:dyDescent="0.2">
      <c r="A4602" s="348">
        <v>12581</v>
      </c>
      <c r="B4602" s="348" t="s">
        <v>37451</v>
      </c>
      <c r="C4602" s="348" t="s">
        <v>27670</v>
      </c>
      <c r="D4602" s="348" t="s">
        <v>27667</v>
      </c>
      <c r="E4602" s="372">
        <v>502.81</v>
      </c>
    </row>
    <row r="4603" spans="1:5" x14ac:dyDescent="0.2">
      <c r="A4603" s="348">
        <v>7720</v>
      </c>
      <c r="B4603" s="348" t="s">
        <v>37452</v>
      </c>
      <c r="C4603" s="348" t="s">
        <v>27670</v>
      </c>
      <c r="D4603" s="348" t="s">
        <v>27667</v>
      </c>
      <c r="E4603" s="372">
        <v>786.28</v>
      </c>
    </row>
    <row r="4604" spans="1:5" x14ac:dyDescent="0.2">
      <c r="A4604" s="348">
        <v>40335</v>
      </c>
      <c r="B4604" s="348" t="s">
        <v>37453</v>
      </c>
      <c r="C4604" s="348" t="s">
        <v>27670</v>
      </c>
      <c r="D4604" s="348" t="s">
        <v>27667</v>
      </c>
      <c r="E4604" s="372">
        <v>164.51</v>
      </c>
    </row>
    <row r="4605" spans="1:5" x14ac:dyDescent="0.2">
      <c r="A4605" s="348">
        <v>7740</v>
      </c>
      <c r="B4605" s="348" t="s">
        <v>37454</v>
      </c>
      <c r="C4605" s="348" t="s">
        <v>27670</v>
      </c>
      <c r="D4605" s="348" t="s">
        <v>27667</v>
      </c>
      <c r="E4605" s="372">
        <v>168.73</v>
      </c>
    </row>
    <row r="4606" spans="1:5" x14ac:dyDescent="0.2">
      <c r="A4606" s="348">
        <v>7741</v>
      </c>
      <c r="B4606" s="348" t="s">
        <v>37455</v>
      </c>
      <c r="C4606" s="348" t="s">
        <v>27670</v>
      </c>
      <c r="D4606" s="348" t="s">
        <v>27667</v>
      </c>
      <c r="E4606" s="372">
        <v>312.14999999999998</v>
      </c>
    </row>
    <row r="4607" spans="1:5" x14ac:dyDescent="0.2">
      <c r="A4607" s="348">
        <v>7774</v>
      </c>
      <c r="B4607" s="348" t="s">
        <v>37456</v>
      </c>
      <c r="C4607" s="348" t="s">
        <v>27670</v>
      </c>
      <c r="D4607" s="348" t="s">
        <v>27667</v>
      </c>
      <c r="E4607" s="372">
        <v>383.01</v>
      </c>
    </row>
    <row r="4608" spans="1:5" x14ac:dyDescent="0.2">
      <c r="A4608" s="348">
        <v>7744</v>
      </c>
      <c r="B4608" s="348" t="s">
        <v>37457</v>
      </c>
      <c r="C4608" s="348" t="s">
        <v>27670</v>
      </c>
      <c r="D4608" s="348" t="s">
        <v>27667</v>
      </c>
      <c r="E4608" s="372">
        <v>500.28</v>
      </c>
    </row>
    <row r="4609" spans="1:5" x14ac:dyDescent="0.2">
      <c r="A4609" s="348">
        <v>7773</v>
      </c>
      <c r="B4609" s="348" t="s">
        <v>37458</v>
      </c>
      <c r="C4609" s="348" t="s">
        <v>27670</v>
      </c>
      <c r="D4609" s="348" t="s">
        <v>27667</v>
      </c>
      <c r="E4609" s="372">
        <v>511.33</v>
      </c>
    </row>
    <row r="4610" spans="1:5" x14ac:dyDescent="0.2">
      <c r="A4610" s="348">
        <v>7754</v>
      </c>
      <c r="B4610" s="348" t="s">
        <v>37459</v>
      </c>
      <c r="C4610" s="348" t="s">
        <v>27670</v>
      </c>
      <c r="D4610" s="348" t="s">
        <v>27667</v>
      </c>
      <c r="E4610" s="372">
        <v>775.31</v>
      </c>
    </row>
    <row r="4611" spans="1:5" x14ac:dyDescent="0.2">
      <c r="A4611" s="348">
        <v>7735</v>
      </c>
      <c r="B4611" s="348" t="s">
        <v>37460</v>
      </c>
      <c r="C4611" s="348" t="s">
        <v>27670</v>
      </c>
      <c r="D4611" s="348" t="s">
        <v>27667</v>
      </c>
      <c r="E4611" s="373">
        <v>1003.95</v>
      </c>
    </row>
    <row r="4612" spans="1:5" x14ac:dyDescent="0.2">
      <c r="A4612" s="348">
        <v>7755</v>
      </c>
      <c r="B4612" s="348" t="s">
        <v>37461</v>
      </c>
      <c r="C4612" s="348" t="s">
        <v>27670</v>
      </c>
      <c r="D4612" s="348" t="s">
        <v>27667</v>
      </c>
      <c r="E4612" s="372">
        <v>199.1</v>
      </c>
    </row>
    <row r="4613" spans="1:5" x14ac:dyDescent="0.2">
      <c r="A4613" s="348">
        <v>7776</v>
      </c>
      <c r="B4613" s="348" t="s">
        <v>37462</v>
      </c>
      <c r="C4613" s="348" t="s">
        <v>27670</v>
      </c>
      <c r="D4613" s="348" t="s">
        <v>27667</v>
      </c>
      <c r="E4613" s="372">
        <v>415.07</v>
      </c>
    </row>
    <row r="4614" spans="1:5" x14ac:dyDescent="0.2">
      <c r="A4614" s="348">
        <v>7743</v>
      </c>
      <c r="B4614" s="348" t="s">
        <v>37463</v>
      </c>
      <c r="C4614" s="348" t="s">
        <v>27670</v>
      </c>
      <c r="D4614" s="348" t="s">
        <v>27667</v>
      </c>
      <c r="E4614" s="372">
        <v>439.54</v>
      </c>
    </row>
    <row r="4615" spans="1:5" x14ac:dyDescent="0.2">
      <c r="A4615" s="348">
        <v>7733</v>
      </c>
      <c r="B4615" s="348" t="s">
        <v>37464</v>
      </c>
      <c r="C4615" s="348" t="s">
        <v>27670</v>
      </c>
      <c r="D4615" s="348" t="s">
        <v>27667</v>
      </c>
      <c r="E4615" s="372">
        <v>573.67999999999995</v>
      </c>
    </row>
    <row r="4616" spans="1:5" x14ac:dyDescent="0.2">
      <c r="A4616" s="348">
        <v>7775</v>
      </c>
      <c r="B4616" s="348" t="s">
        <v>37465</v>
      </c>
      <c r="C4616" s="348" t="s">
        <v>27670</v>
      </c>
      <c r="D4616" s="348" t="s">
        <v>27667</v>
      </c>
      <c r="E4616" s="372">
        <v>628.52</v>
      </c>
    </row>
    <row r="4617" spans="1:5" x14ac:dyDescent="0.2">
      <c r="A4617" s="348">
        <v>7734</v>
      </c>
      <c r="B4617" s="348" t="s">
        <v>37466</v>
      </c>
      <c r="C4617" s="348" t="s">
        <v>27670</v>
      </c>
      <c r="D4617" s="348" t="s">
        <v>27667</v>
      </c>
      <c r="E4617" s="372">
        <v>890.05</v>
      </c>
    </row>
    <row r="4618" spans="1:5" x14ac:dyDescent="0.2">
      <c r="A4618" s="348">
        <v>37449</v>
      </c>
      <c r="B4618" s="348" t="s">
        <v>37467</v>
      </c>
      <c r="C4618" s="348" t="s">
        <v>27670</v>
      </c>
      <c r="D4618" s="348" t="s">
        <v>27667</v>
      </c>
      <c r="E4618" s="372">
        <v>43.93</v>
      </c>
    </row>
    <row r="4619" spans="1:5" x14ac:dyDescent="0.2">
      <c r="A4619" s="348">
        <v>37450</v>
      </c>
      <c r="B4619" s="348" t="s">
        <v>37468</v>
      </c>
      <c r="C4619" s="348" t="s">
        <v>27670</v>
      </c>
      <c r="D4619" s="348" t="s">
        <v>27667</v>
      </c>
      <c r="E4619" s="372">
        <v>61.5</v>
      </c>
    </row>
    <row r="4620" spans="1:5" x14ac:dyDescent="0.2">
      <c r="A4620" s="348">
        <v>37451</v>
      </c>
      <c r="B4620" s="348" t="s">
        <v>37469</v>
      </c>
      <c r="C4620" s="348" t="s">
        <v>27670</v>
      </c>
      <c r="D4620" s="348" t="s">
        <v>27667</v>
      </c>
      <c r="E4620" s="372">
        <v>85.87</v>
      </c>
    </row>
    <row r="4621" spans="1:5" x14ac:dyDescent="0.2">
      <c r="A4621" s="348">
        <v>37452</v>
      </c>
      <c r="B4621" s="348" t="s">
        <v>37470</v>
      </c>
      <c r="C4621" s="348" t="s">
        <v>27670</v>
      </c>
      <c r="D4621" s="348" t="s">
        <v>27667</v>
      </c>
      <c r="E4621" s="372">
        <v>124.81</v>
      </c>
    </row>
    <row r="4622" spans="1:5" x14ac:dyDescent="0.2">
      <c r="A4622" s="348">
        <v>37453</v>
      </c>
      <c r="B4622" s="348" t="s">
        <v>37471</v>
      </c>
      <c r="C4622" s="348" t="s">
        <v>27670</v>
      </c>
      <c r="D4622" s="348" t="s">
        <v>27667</v>
      </c>
      <c r="E4622" s="372">
        <v>143.72999999999999</v>
      </c>
    </row>
    <row r="4623" spans="1:5" x14ac:dyDescent="0.2">
      <c r="A4623" s="348">
        <v>7778</v>
      </c>
      <c r="B4623" s="348" t="s">
        <v>37472</v>
      </c>
      <c r="C4623" s="348" t="s">
        <v>27670</v>
      </c>
      <c r="D4623" s="348" t="s">
        <v>27667</v>
      </c>
      <c r="E4623" s="372">
        <v>53.91</v>
      </c>
    </row>
    <row r="4624" spans="1:5" x14ac:dyDescent="0.2">
      <c r="A4624" s="348">
        <v>7796</v>
      </c>
      <c r="B4624" s="348" t="s">
        <v>37473</v>
      </c>
      <c r="C4624" s="348" t="s">
        <v>27670</v>
      </c>
      <c r="D4624" s="348" t="s">
        <v>27669</v>
      </c>
      <c r="E4624" s="372">
        <v>73.89</v>
      </c>
    </row>
    <row r="4625" spans="1:5" x14ac:dyDescent="0.2">
      <c r="A4625" s="348">
        <v>7781</v>
      </c>
      <c r="B4625" s="348" t="s">
        <v>37474</v>
      </c>
      <c r="C4625" s="348" t="s">
        <v>27670</v>
      </c>
      <c r="D4625" s="348" t="s">
        <v>27667</v>
      </c>
      <c r="E4625" s="372">
        <v>87.32</v>
      </c>
    </row>
    <row r="4626" spans="1:5" x14ac:dyDescent="0.2">
      <c r="A4626" s="348">
        <v>7795</v>
      </c>
      <c r="B4626" s="348" t="s">
        <v>37475</v>
      </c>
      <c r="C4626" s="348" t="s">
        <v>27670</v>
      </c>
      <c r="D4626" s="348" t="s">
        <v>27667</v>
      </c>
      <c r="E4626" s="372">
        <v>129.94999999999999</v>
      </c>
    </row>
    <row r="4627" spans="1:5" x14ac:dyDescent="0.2">
      <c r="A4627" s="348">
        <v>7791</v>
      </c>
      <c r="B4627" s="348" t="s">
        <v>37476</v>
      </c>
      <c r="C4627" s="348" t="s">
        <v>27670</v>
      </c>
      <c r="D4627" s="348" t="s">
        <v>27667</v>
      </c>
      <c r="E4627" s="372">
        <v>155.56</v>
      </c>
    </row>
    <row r="4628" spans="1:5" x14ac:dyDescent="0.2">
      <c r="A4628" s="348">
        <v>7783</v>
      </c>
      <c r="B4628" s="348" t="s">
        <v>37477</v>
      </c>
      <c r="C4628" s="348" t="s">
        <v>27670</v>
      </c>
      <c r="D4628" s="348" t="s">
        <v>27667</v>
      </c>
      <c r="E4628" s="372">
        <v>55.12</v>
      </c>
    </row>
    <row r="4629" spans="1:5" x14ac:dyDescent="0.2">
      <c r="A4629" s="348">
        <v>7790</v>
      </c>
      <c r="B4629" s="348" t="s">
        <v>37478</v>
      </c>
      <c r="C4629" s="348" t="s">
        <v>27670</v>
      </c>
      <c r="D4629" s="348" t="s">
        <v>27667</v>
      </c>
      <c r="E4629" s="372">
        <v>86.87</v>
      </c>
    </row>
    <row r="4630" spans="1:5" x14ac:dyDescent="0.2">
      <c r="A4630" s="348">
        <v>7785</v>
      </c>
      <c r="B4630" s="348" t="s">
        <v>37479</v>
      </c>
      <c r="C4630" s="348" t="s">
        <v>27670</v>
      </c>
      <c r="D4630" s="348" t="s">
        <v>27667</v>
      </c>
      <c r="E4630" s="372">
        <v>95.85</v>
      </c>
    </row>
    <row r="4631" spans="1:5" x14ac:dyDescent="0.2">
      <c r="A4631" s="348">
        <v>7792</v>
      </c>
      <c r="B4631" s="348" t="s">
        <v>37480</v>
      </c>
      <c r="C4631" s="348" t="s">
        <v>27670</v>
      </c>
      <c r="D4631" s="348" t="s">
        <v>27667</v>
      </c>
      <c r="E4631" s="372">
        <v>135.94</v>
      </c>
    </row>
    <row r="4632" spans="1:5" x14ac:dyDescent="0.2">
      <c r="A4632" s="348">
        <v>7793</v>
      </c>
      <c r="B4632" s="348" t="s">
        <v>37481</v>
      </c>
      <c r="C4632" s="348" t="s">
        <v>27670</v>
      </c>
      <c r="D4632" s="348" t="s">
        <v>27667</v>
      </c>
      <c r="E4632" s="372">
        <v>160.56</v>
      </c>
    </row>
    <row r="4633" spans="1:5" x14ac:dyDescent="0.2">
      <c r="A4633" s="348">
        <v>13159</v>
      </c>
      <c r="B4633" s="348" t="s">
        <v>37482</v>
      </c>
      <c r="C4633" s="348" t="s">
        <v>27670</v>
      </c>
      <c r="D4633" s="348" t="s">
        <v>27667</v>
      </c>
      <c r="E4633" s="372">
        <v>139.79</v>
      </c>
    </row>
    <row r="4634" spans="1:5" x14ac:dyDescent="0.2">
      <c r="A4634" s="348">
        <v>13168</v>
      </c>
      <c r="B4634" s="348" t="s">
        <v>37483</v>
      </c>
      <c r="C4634" s="348" t="s">
        <v>27670</v>
      </c>
      <c r="D4634" s="348" t="s">
        <v>27667</v>
      </c>
      <c r="E4634" s="372">
        <v>169.74</v>
      </c>
    </row>
    <row r="4635" spans="1:5" x14ac:dyDescent="0.2">
      <c r="A4635" s="348">
        <v>13173</v>
      </c>
      <c r="B4635" s="348" t="s">
        <v>37484</v>
      </c>
      <c r="C4635" s="348" t="s">
        <v>27670</v>
      </c>
      <c r="D4635" s="348" t="s">
        <v>27667</v>
      </c>
      <c r="E4635" s="372">
        <v>229.65</v>
      </c>
    </row>
    <row r="4636" spans="1:5" x14ac:dyDescent="0.2">
      <c r="A4636" s="348">
        <v>12583</v>
      </c>
      <c r="B4636" s="348" t="s">
        <v>37485</v>
      </c>
      <c r="C4636" s="348" t="s">
        <v>27670</v>
      </c>
      <c r="D4636" s="348" t="s">
        <v>27667</v>
      </c>
      <c r="E4636" s="372">
        <v>45.93</v>
      </c>
    </row>
    <row r="4637" spans="1:5" x14ac:dyDescent="0.2">
      <c r="A4637" s="348">
        <v>12584</v>
      </c>
      <c r="B4637" s="348" t="s">
        <v>37486</v>
      </c>
      <c r="C4637" s="348" t="s">
        <v>27670</v>
      </c>
      <c r="D4637" s="348" t="s">
        <v>27667</v>
      </c>
      <c r="E4637" s="372">
        <v>59.91</v>
      </c>
    </row>
    <row r="4638" spans="1:5" x14ac:dyDescent="0.2">
      <c r="A4638" s="348">
        <v>12613</v>
      </c>
      <c r="B4638" s="348" t="s">
        <v>37487</v>
      </c>
      <c r="C4638" s="348" t="s">
        <v>27666</v>
      </c>
      <c r="D4638" s="348" t="s">
        <v>27667</v>
      </c>
      <c r="E4638" s="372">
        <v>20.87</v>
      </c>
    </row>
    <row r="4639" spans="1:5" x14ac:dyDescent="0.2">
      <c r="A4639" s="348">
        <v>1031</v>
      </c>
      <c r="B4639" s="348" t="s">
        <v>37488</v>
      </c>
      <c r="C4639" s="348" t="s">
        <v>27666</v>
      </c>
      <c r="D4639" s="348" t="s">
        <v>27667</v>
      </c>
      <c r="E4639" s="372">
        <v>14.46</v>
      </c>
    </row>
    <row r="4640" spans="1:5" x14ac:dyDescent="0.2">
      <c r="A4640" s="348">
        <v>39707</v>
      </c>
      <c r="B4640" s="348" t="s">
        <v>37489</v>
      </c>
      <c r="C4640" s="348" t="s">
        <v>27670</v>
      </c>
      <c r="D4640" s="348" t="s">
        <v>27667</v>
      </c>
      <c r="E4640" s="372">
        <v>4.13</v>
      </c>
    </row>
    <row r="4641" spans="1:5" x14ac:dyDescent="0.2">
      <c r="A4641" s="348">
        <v>39708</v>
      </c>
      <c r="B4641" s="348" t="s">
        <v>37490</v>
      </c>
      <c r="C4641" s="348" t="s">
        <v>27670</v>
      </c>
      <c r="D4641" s="348" t="s">
        <v>27667</v>
      </c>
      <c r="E4641" s="372">
        <v>4.01</v>
      </c>
    </row>
    <row r="4642" spans="1:5" x14ac:dyDescent="0.2">
      <c r="A4642" s="348">
        <v>39710</v>
      </c>
      <c r="B4642" s="348" t="s">
        <v>37491</v>
      </c>
      <c r="C4642" s="348" t="s">
        <v>27670</v>
      </c>
      <c r="D4642" s="348" t="s">
        <v>27667</v>
      </c>
      <c r="E4642" s="372">
        <v>2.82</v>
      </c>
    </row>
    <row r="4643" spans="1:5" x14ac:dyDescent="0.2">
      <c r="A4643" s="348">
        <v>39709</v>
      </c>
      <c r="B4643" s="348" t="s">
        <v>37492</v>
      </c>
      <c r="C4643" s="348" t="s">
        <v>27670</v>
      </c>
      <c r="D4643" s="348" t="s">
        <v>27667</v>
      </c>
      <c r="E4643" s="372">
        <v>3.91</v>
      </c>
    </row>
    <row r="4644" spans="1:5" x14ac:dyDescent="0.2">
      <c r="A4644" s="348">
        <v>39711</v>
      </c>
      <c r="B4644" s="348" t="s">
        <v>37493</v>
      </c>
      <c r="C4644" s="348" t="s">
        <v>27670</v>
      </c>
      <c r="D4644" s="348" t="s">
        <v>27667</v>
      </c>
      <c r="E4644" s="372">
        <v>4.3899999999999997</v>
      </c>
    </row>
    <row r="4645" spans="1:5" x14ac:dyDescent="0.2">
      <c r="A4645" s="348">
        <v>39712</v>
      </c>
      <c r="B4645" s="348" t="s">
        <v>37494</v>
      </c>
      <c r="C4645" s="348" t="s">
        <v>27670</v>
      </c>
      <c r="D4645" s="348" t="s">
        <v>27669</v>
      </c>
      <c r="E4645" s="372">
        <v>1.54</v>
      </c>
    </row>
    <row r="4646" spans="1:5" x14ac:dyDescent="0.2">
      <c r="A4646" s="348">
        <v>39713</v>
      </c>
      <c r="B4646" s="348" t="s">
        <v>37495</v>
      </c>
      <c r="C4646" s="348" t="s">
        <v>27670</v>
      </c>
      <c r="D4646" s="348" t="s">
        <v>27667</v>
      </c>
      <c r="E4646" s="372">
        <v>1.21</v>
      </c>
    </row>
    <row r="4647" spans="1:5" x14ac:dyDescent="0.2">
      <c r="A4647" s="348">
        <v>39714</v>
      </c>
      <c r="B4647" s="348" t="s">
        <v>37496</v>
      </c>
      <c r="C4647" s="348" t="s">
        <v>27670</v>
      </c>
      <c r="D4647" s="348" t="s">
        <v>27667</v>
      </c>
      <c r="E4647" s="372">
        <v>2.79</v>
      </c>
    </row>
    <row r="4648" spans="1:5" x14ac:dyDescent="0.2">
      <c r="A4648" s="348">
        <v>39715</v>
      </c>
      <c r="B4648" s="348" t="s">
        <v>37497</v>
      </c>
      <c r="C4648" s="348" t="s">
        <v>27670</v>
      </c>
      <c r="D4648" s="348" t="s">
        <v>27667</v>
      </c>
      <c r="E4648" s="372">
        <v>1.98</v>
      </c>
    </row>
    <row r="4649" spans="1:5" x14ac:dyDescent="0.2">
      <c r="A4649" s="348">
        <v>39716</v>
      </c>
      <c r="B4649" s="348" t="s">
        <v>37498</v>
      </c>
      <c r="C4649" s="348" t="s">
        <v>27670</v>
      </c>
      <c r="D4649" s="348" t="s">
        <v>27667</v>
      </c>
      <c r="E4649" s="372">
        <v>1.5</v>
      </c>
    </row>
    <row r="4650" spans="1:5" x14ac:dyDescent="0.2">
      <c r="A4650" s="348">
        <v>39718</v>
      </c>
      <c r="B4650" s="348" t="s">
        <v>37499</v>
      </c>
      <c r="C4650" s="348" t="s">
        <v>27670</v>
      </c>
      <c r="D4650" s="348" t="s">
        <v>27667</v>
      </c>
      <c r="E4650" s="372">
        <v>2.56</v>
      </c>
    </row>
    <row r="4651" spans="1:5" x14ac:dyDescent="0.2">
      <c r="A4651" s="348">
        <v>9813</v>
      </c>
      <c r="B4651" s="348" t="s">
        <v>37500</v>
      </c>
      <c r="C4651" s="348" t="s">
        <v>27670</v>
      </c>
      <c r="D4651" s="348" t="s">
        <v>27668</v>
      </c>
      <c r="E4651" s="372">
        <v>5.07</v>
      </c>
    </row>
    <row r="4652" spans="1:5" x14ac:dyDescent="0.2">
      <c r="A4652" s="348">
        <v>9815</v>
      </c>
      <c r="B4652" s="348" t="s">
        <v>37501</v>
      </c>
      <c r="C4652" s="348" t="s">
        <v>27670</v>
      </c>
      <c r="D4652" s="348" t="s">
        <v>27668</v>
      </c>
      <c r="E4652" s="372">
        <v>10.01</v>
      </c>
    </row>
    <row r="4653" spans="1:5" x14ac:dyDescent="0.2">
      <c r="A4653" s="348">
        <v>44543</v>
      </c>
      <c r="B4653" s="348" t="s">
        <v>37502</v>
      </c>
      <c r="C4653" s="348" t="s">
        <v>27670</v>
      </c>
      <c r="D4653" s="348" t="s">
        <v>27668</v>
      </c>
      <c r="E4653" s="373">
        <v>4982.12</v>
      </c>
    </row>
    <row r="4654" spans="1:5" x14ac:dyDescent="0.2">
      <c r="A4654" s="348">
        <v>44526</v>
      </c>
      <c r="B4654" s="348" t="s">
        <v>37503</v>
      </c>
      <c r="C4654" s="348" t="s">
        <v>27670</v>
      </c>
      <c r="D4654" s="348" t="s">
        <v>27668</v>
      </c>
      <c r="E4654" s="372">
        <v>122.1</v>
      </c>
    </row>
    <row r="4655" spans="1:5" x14ac:dyDescent="0.2">
      <c r="A4655" s="348">
        <v>44518</v>
      </c>
      <c r="B4655" s="348" t="s">
        <v>37504</v>
      </c>
      <c r="C4655" s="348" t="s">
        <v>27670</v>
      </c>
      <c r="D4655" s="348" t="s">
        <v>27668</v>
      </c>
      <c r="E4655" s="373">
        <v>7475.92</v>
      </c>
    </row>
    <row r="4656" spans="1:5" x14ac:dyDescent="0.2">
      <c r="A4656" s="348">
        <v>44544</v>
      </c>
      <c r="B4656" s="348" t="s">
        <v>37505</v>
      </c>
      <c r="C4656" s="348" t="s">
        <v>27670</v>
      </c>
      <c r="D4656" s="348" t="s">
        <v>27668</v>
      </c>
      <c r="E4656" s="373">
        <v>9809.73</v>
      </c>
    </row>
    <row r="4657" spans="1:5" x14ac:dyDescent="0.2">
      <c r="A4657" s="348">
        <v>44545</v>
      </c>
      <c r="B4657" s="348" t="s">
        <v>37506</v>
      </c>
      <c r="C4657" s="348" t="s">
        <v>27670</v>
      </c>
      <c r="D4657" s="348" t="s">
        <v>27668</v>
      </c>
      <c r="E4657" s="372">
        <v>262.10000000000002</v>
      </c>
    </row>
    <row r="4658" spans="1:5" x14ac:dyDescent="0.2">
      <c r="A4658" s="348">
        <v>44546</v>
      </c>
      <c r="B4658" s="348" t="s">
        <v>37507</v>
      </c>
      <c r="C4658" s="348" t="s">
        <v>27670</v>
      </c>
      <c r="D4658" s="348" t="s">
        <v>27668</v>
      </c>
      <c r="E4658" s="373">
        <v>12702.31</v>
      </c>
    </row>
    <row r="4659" spans="1:5" x14ac:dyDescent="0.2">
      <c r="A4659" s="348">
        <v>44525</v>
      </c>
      <c r="B4659" s="348" t="s">
        <v>37508</v>
      </c>
      <c r="C4659" s="348" t="s">
        <v>27670</v>
      </c>
      <c r="D4659" s="348" t="s">
        <v>27668</v>
      </c>
      <c r="E4659" s="373">
        <v>4518.75</v>
      </c>
    </row>
    <row r="4660" spans="1:5" x14ac:dyDescent="0.2">
      <c r="A4660" s="348">
        <v>44547</v>
      </c>
      <c r="B4660" s="348" t="s">
        <v>37509</v>
      </c>
      <c r="C4660" s="348" t="s">
        <v>27670</v>
      </c>
      <c r="D4660" s="348" t="s">
        <v>27668</v>
      </c>
      <c r="E4660" s="372">
        <v>408.58</v>
      </c>
    </row>
    <row r="4661" spans="1:5" x14ac:dyDescent="0.2">
      <c r="A4661" s="348">
        <v>44519</v>
      </c>
      <c r="B4661" s="348" t="s">
        <v>37510</v>
      </c>
      <c r="C4661" s="348" t="s">
        <v>27670</v>
      </c>
      <c r="D4661" s="348" t="s">
        <v>27668</v>
      </c>
      <c r="E4661" s="373">
        <v>1001.13</v>
      </c>
    </row>
    <row r="4662" spans="1:5" x14ac:dyDescent="0.2">
      <c r="A4662" s="348">
        <v>44520</v>
      </c>
      <c r="B4662" s="348" t="s">
        <v>37511</v>
      </c>
      <c r="C4662" s="348" t="s">
        <v>27670</v>
      </c>
      <c r="D4662" s="348" t="s">
        <v>27668</v>
      </c>
      <c r="E4662" s="373">
        <v>1612.45</v>
      </c>
    </row>
    <row r="4663" spans="1:5" x14ac:dyDescent="0.2">
      <c r="A4663" s="348">
        <v>44521</v>
      </c>
      <c r="B4663" s="348" t="s">
        <v>37512</v>
      </c>
      <c r="C4663" s="348" t="s">
        <v>27670</v>
      </c>
      <c r="D4663" s="348" t="s">
        <v>27668</v>
      </c>
      <c r="E4663" s="372">
        <v>26.01</v>
      </c>
    </row>
    <row r="4664" spans="1:5" x14ac:dyDescent="0.2">
      <c r="A4664" s="348">
        <v>44522</v>
      </c>
      <c r="B4664" s="348" t="s">
        <v>37513</v>
      </c>
      <c r="C4664" s="348" t="s">
        <v>27670</v>
      </c>
      <c r="D4664" s="348" t="s">
        <v>27668</v>
      </c>
      <c r="E4664" s="373">
        <v>2830.87</v>
      </c>
    </row>
    <row r="4665" spans="1:5" x14ac:dyDescent="0.2">
      <c r="A4665" s="348">
        <v>44523</v>
      </c>
      <c r="B4665" s="348" t="s">
        <v>37514</v>
      </c>
      <c r="C4665" s="348" t="s">
        <v>27670</v>
      </c>
      <c r="D4665" s="348" t="s">
        <v>27668</v>
      </c>
      <c r="E4665" s="373">
        <v>4210.3100000000004</v>
      </c>
    </row>
    <row r="4666" spans="1:5" x14ac:dyDescent="0.2">
      <c r="A4666" s="348">
        <v>44527</v>
      </c>
      <c r="B4666" s="348" t="s">
        <v>37515</v>
      </c>
      <c r="C4666" s="348" t="s">
        <v>27670</v>
      </c>
      <c r="D4666" s="348" t="s">
        <v>27668</v>
      </c>
      <c r="E4666" s="373">
        <v>2111.36</v>
      </c>
    </row>
    <row r="4667" spans="1:5" x14ac:dyDescent="0.2">
      <c r="A4667" s="348">
        <v>44524</v>
      </c>
      <c r="B4667" s="348" t="s">
        <v>37516</v>
      </c>
      <c r="C4667" s="348" t="s">
        <v>27670</v>
      </c>
      <c r="D4667" s="348" t="s">
        <v>27668</v>
      </c>
      <c r="E4667" s="372">
        <v>58.17</v>
      </c>
    </row>
    <row r="4668" spans="1:5" x14ac:dyDescent="0.2">
      <c r="A4668" s="348">
        <v>44542</v>
      </c>
      <c r="B4668" s="348" t="s">
        <v>37517</v>
      </c>
      <c r="C4668" s="348" t="s">
        <v>27670</v>
      </c>
      <c r="D4668" s="348" t="s">
        <v>27668</v>
      </c>
      <c r="E4668" s="373">
        <v>2754.62</v>
      </c>
    </row>
    <row r="4669" spans="1:5" x14ac:dyDescent="0.2">
      <c r="A4669" s="348">
        <v>9877</v>
      </c>
      <c r="B4669" s="348" t="s">
        <v>37518</v>
      </c>
      <c r="C4669" s="348" t="s">
        <v>27670</v>
      </c>
      <c r="D4669" s="348" t="s">
        <v>27667</v>
      </c>
      <c r="E4669" s="372">
        <v>184.46</v>
      </c>
    </row>
    <row r="4670" spans="1:5" x14ac:dyDescent="0.2">
      <c r="A4670" s="348">
        <v>9878</v>
      </c>
      <c r="B4670" s="348" t="s">
        <v>37519</v>
      </c>
      <c r="C4670" s="348" t="s">
        <v>27670</v>
      </c>
      <c r="D4670" s="348" t="s">
        <v>27667</v>
      </c>
      <c r="E4670" s="372">
        <v>227.08</v>
      </c>
    </row>
    <row r="4671" spans="1:5" x14ac:dyDescent="0.2">
      <c r="A4671" s="348">
        <v>41986</v>
      </c>
      <c r="B4671" s="348" t="s">
        <v>37520</v>
      </c>
      <c r="C4671" s="348" t="s">
        <v>27670</v>
      </c>
      <c r="D4671" s="348" t="s">
        <v>27668</v>
      </c>
      <c r="E4671" s="373">
        <v>3732.64</v>
      </c>
    </row>
    <row r="4672" spans="1:5" x14ac:dyDescent="0.2">
      <c r="A4672" s="348">
        <v>43422</v>
      </c>
      <c r="B4672" s="348" t="s">
        <v>37521</v>
      </c>
      <c r="C4672" s="348" t="s">
        <v>27670</v>
      </c>
      <c r="D4672" s="348" t="s">
        <v>27668</v>
      </c>
      <c r="E4672" s="373">
        <v>4577.71</v>
      </c>
    </row>
    <row r="4673" spans="1:5" x14ac:dyDescent="0.2">
      <c r="A4673" s="348">
        <v>41987</v>
      </c>
      <c r="B4673" s="348" t="s">
        <v>37522</v>
      </c>
      <c r="C4673" s="348" t="s">
        <v>27670</v>
      </c>
      <c r="D4673" s="348" t="s">
        <v>27668</v>
      </c>
      <c r="E4673" s="373">
        <v>5305.95</v>
      </c>
    </row>
    <row r="4674" spans="1:5" x14ac:dyDescent="0.2">
      <c r="A4674" s="348">
        <v>41988</v>
      </c>
      <c r="B4674" s="348" t="s">
        <v>37523</v>
      </c>
      <c r="C4674" s="348" t="s">
        <v>27670</v>
      </c>
      <c r="D4674" s="348" t="s">
        <v>27668</v>
      </c>
      <c r="E4674" s="373">
        <v>7008.4</v>
      </c>
    </row>
    <row r="4675" spans="1:5" x14ac:dyDescent="0.2">
      <c r="A4675" s="348">
        <v>41697</v>
      </c>
      <c r="B4675" s="348" t="s">
        <v>37524</v>
      </c>
      <c r="C4675" s="348" t="s">
        <v>27670</v>
      </c>
      <c r="D4675" s="348" t="s">
        <v>27668</v>
      </c>
      <c r="E4675" s="373">
        <v>1242.22</v>
      </c>
    </row>
    <row r="4676" spans="1:5" x14ac:dyDescent="0.2">
      <c r="A4676" s="348">
        <v>41985</v>
      </c>
      <c r="B4676" s="348" t="s">
        <v>37525</v>
      </c>
      <c r="C4676" s="348" t="s">
        <v>27670</v>
      </c>
      <c r="D4676" s="348" t="s">
        <v>27668</v>
      </c>
      <c r="E4676" s="373">
        <v>1730.08</v>
      </c>
    </row>
    <row r="4677" spans="1:5" x14ac:dyDescent="0.2">
      <c r="A4677" s="348">
        <v>41699</v>
      </c>
      <c r="B4677" s="348" t="s">
        <v>37526</v>
      </c>
      <c r="C4677" s="348" t="s">
        <v>27670</v>
      </c>
      <c r="D4677" s="348" t="s">
        <v>27668</v>
      </c>
      <c r="E4677" s="373">
        <v>2463.54</v>
      </c>
    </row>
    <row r="4678" spans="1:5" x14ac:dyDescent="0.2">
      <c r="A4678" s="348">
        <v>38053</v>
      </c>
      <c r="B4678" s="348" t="s">
        <v>37527</v>
      </c>
      <c r="C4678" s="348" t="s">
        <v>27670</v>
      </c>
      <c r="D4678" s="348" t="s">
        <v>27668</v>
      </c>
      <c r="E4678" s="372">
        <v>21.79</v>
      </c>
    </row>
    <row r="4679" spans="1:5" x14ac:dyDescent="0.2">
      <c r="A4679" s="348">
        <v>38054</v>
      </c>
      <c r="B4679" s="348" t="s">
        <v>37528</v>
      </c>
      <c r="C4679" s="348" t="s">
        <v>27670</v>
      </c>
      <c r="D4679" s="348" t="s">
        <v>27668</v>
      </c>
      <c r="E4679" s="372">
        <v>37.450000000000003</v>
      </c>
    </row>
    <row r="4680" spans="1:5" x14ac:dyDescent="0.2">
      <c r="A4680" s="348">
        <v>38052</v>
      </c>
      <c r="B4680" s="348" t="s">
        <v>37529</v>
      </c>
      <c r="C4680" s="348" t="s">
        <v>27670</v>
      </c>
      <c r="D4680" s="348" t="s">
        <v>27668</v>
      </c>
      <c r="E4680" s="372">
        <v>10.55</v>
      </c>
    </row>
    <row r="4681" spans="1:5" x14ac:dyDescent="0.2">
      <c r="A4681" s="348">
        <v>38051</v>
      </c>
      <c r="B4681" s="348" t="s">
        <v>37530</v>
      </c>
      <c r="C4681" s="348" t="s">
        <v>27670</v>
      </c>
      <c r="D4681" s="348" t="s">
        <v>27668</v>
      </c>
      <c r="E4681" s="372">
        <v>6.58</v>
      </c>
    </row>
    <row r="4682" spans="1:5" x14ac:dyDescent="0.2">
      <c r="A4682" s="348">
        <v>38787</v>
      </c>
      <c r="B4682" s="348" t="s">
        <v>37531</v>
      </c>
      <c r="C4682" s="348" t="s">
        <v>27670</v>
      </c>
      <c r="D4682" s="348" t="s">
        <v>27668</v>
      </c>
      <c r="E4682" s="372">
        <v>5.0199999999999996</v>
      </c>
    </row>
    <row r="4683" spans="1:5" x14ac:dyDescent="0.2">
      <c r="A4683" s="348">
        <v>38825</v>
      </c>
      <c r="B4683" s="348" t="s">
        <v>37532</v>
      </c>
      <c r="C4683" s="348" t="s">
        <v>27670</v>
      </c>
      <c r="D4683" s="348" t="s">
        <v>27668</v>
      </c>
      <c r="E4683" s="372">
        <v>6.49</v>
      </c>
    </row>
    <row r="4684" spans="1:5" x14ac:dyDescent="0.2">
      <c r="A4684" s="348">
        <v>38826</v>
      </c>
      <c r="B4684" s="348" t="s">
        <v>37533</v>
      </c>
      <c r="C4684" s="348" t="s">
        <v>27670</v>
      </c>
      <c r="D4684" s="348" t="s">
        <v>27668</v>
      </c>
      <c r="E4684" s="372">
        <v>9.23</v>
      </c>
    </row>
    <row r="4685" spans="1:5" x14ac:dyDescent="0.2">
      <c r="A4685" s="348">
        <v>38827</v>
      </c>
      <c r="B4685" s="348" t="s">
        <v>37534</v>
      </c>
      <c r="C4685" s="348" t="s">
        <v>27670</v>
      </c>
      <c r="D4685" s="348" t="s">
        <v>27668</v>
      </c>
      <c r="E4685" s="372">
        <v>15.09</v>
      </c>
    </row>
    <row r="4686" spans="1:5" x14ac:dyDescent="0.2">
      <c r="A4686" s="348">
        <v>38830</v>
      </c>
      <c r="B4686" s="348" t="s">
        <v>37535</v>
      </c>
      <c r="C4686" s="348" t="s">
        <v>27670</v>
      </c>
      <c r="D4686" s="348" t="s">
        <v>27668</v>
      </c>
      <c r="E4686" s="372">
        <v>21.93</v>
      </c>
    </row>
    <row r="4687" spans="1:5" x14ac:dyDescent="0.2">
      <c r="A4687" s="348">
        <v>38828</v>
      </c>
      <c r="B4687" s="348" t="s">
        <v>37536</v>
      </c>
      <c r="C4687" s="348" t="s">
        <v>27670</v>
      </c>
      <c r="D4687" s="348" t="s">
        <v>27668</v>
      </c>
      <c r="E4687" s="372">
        <v>9.67</v>
      </c>
    </row>
    <row r="4688" spans="1:5" x14ac:dyDescent="0.2">
      <c r="A4688" s="348">
        <v>38829</v>
      </c>
      <c r="B4688" s="348" t="s">
        <v>37537</v>
      </c>
      <c r="C4688" s="348" t="s">
        <v>27670</v>
      </c>
      <c r="D4688" s="348" t="s">
        <v>27668</v>
      </c>
      <c r="E4688" s="372">
        <v>15.83</v>
      </c>
    </row>
    <row r="4689" spans="1:5" x14ac:dyDescent="0.2">
      <c r="A4689" s="348">
        <v>38831</v>
      </c>
      <c r="B4689" s="348" t="s">
        <v>37538</v>
      </c>
      <c r="C4689" s="348" t="s">
        <v>27670</v>
      </c>
      <c r="D4689" s="348" t="s">
        <v>27668</v>
      </c>
      <c r="E4689" s="372">
        <v>30.58</v>
      </c>
    </row>
    <row r="4690" spans="1:5" x14ac:dyDescent="0.2">
      <c r="A4690" s="348">
        <v>36274</v>
      </c>
      <c r="B4690" s="348" t="s">
        <v>37539</v>
      </c>
      <c r="C4690" s="348" t="s">
        <v>27670</v>
      </c>
      <c r="D4690" s="348" t="s">
        <v>27668</v>
      </c>
      <c r="E4690" s="372">
        <v>8.94</v>
      </c>
    </row>
    <row r="4691" spans="1:5" x14ac:dyDescent="0.2">
      <c r="A4691" s="348">
        <v>36278</v>
      </c>
      <c r="B4691" s="348" t="s">
        <v>37540</v>
      </c>
      <c r="C4691" s="348" t="s">
        <v>27670</v>
      </c>
      <c r="D4691" s="348" t="s">
        <v>27668</v>
      </c>
      <c r="E4691" s="372">
        <v>12.12</v>
      </c>
    </row>
    <row r="4692" spans="1:5" x14ac:dyDescent="0.2">
      <c r="A4692" s="348">
        <v>38977</v>
      </c>
      <c r="B4692" s="348" t="s">
        <v>37541</v>
      </c>
      <c r="C4692" s="348" t="s">
        <v>27670</v>
      </c>
      <c r="D4692" s="348" t="s">
        <v>27668</v>
      </c>
      <c r="E4692" s="372">
        <v>118.6</v>
      </c>
    </row>
    <row r="4693" spans="1:5" x14ac:dyDescent="0.2">
      <c r="A4693" s="348">
        <v>38971</v>
      </c>
      <c r="B4693" s="348" t="s">
        <v>37542</v>
      </c>
      <c r="C4693" s="348" t="s">
        <v>27670</v>
      </c>
      <c r="D4693" s="348" t="s">
        <v>27668</v>
      </c>
      <c r="E4693" s="372">
        <v>9.9499999999999993</v>
      </c>
    </row>
    <row r="4694" spans="1:5" x14ac:dyDescent="0.2">
      <c r="A4694" s="348">
        <v>38972</v>
      </c>
      <c r="B4694" s="348" t="s">
        <v>37543</v>
      </c>
      <c r="C4694" s="348" t="s">
        <v>27670</v>
      </c>
      <c r="D4694" s="348" t="s">
        <v>27668</v>
      </c>
      <c r="E4694" s="372">
        <v>13.42</v>
      </c>
    </row>
    <row r="4695" spans="1:5" x14ac:dyDescent="0.2">
      <c r="A4695" s="348">
        <v>38973</v>
      </c>
      <c r="B4695" s="348" t="s">
        <v>37544</v>
      </c>
      <c r="C4695" s="348" t="s">
        <v>27670</v>
      </c>
      <c r="D4695" s="348" t="s">
        <v>27668</v>
      </c>
      <c r="E4695" s="372">
        <v>22.17</v>
      </c>
    </row>
    <row r="4696" spans="1:5" x14ac:dyDescent="0.2">
      <c r="A4696" s="348">
        <v>38974</v>
      </c>
      <c r="B4696" s="348" t="s">
        <v>37545</v>
      </c>
      <c r="C4696" s="348" t="s">
        <v>27670</v>
      </c>
      <c r="D4696" s="348" t="s">
        <v>27668</v>
      </c>
      <c r="E4696" s="372">
        <v>36.01</v>
      </c>
    </row>
    <row r="4697" spans="1:5" x14ac:dyDescent="0.2">
      <c r="A4697" s="348">
        <v>38975</v>
      </c>
      <c r="B4697" s="348" t="s">
        <v>37546</v>
      </c>
      <c r="C4697" s="348" t="s">
        <v>27670</v>
      </c>
      <c r="D4697" s="348" t="s">
        <v>27668</v>
      </c>
      <c r="E4697" s="372">
        <v>46.17</v>
      </c>
    </row>
    <row r="4698" spans="1:5" x14ac:dyDescent="0.2">
      <c r="A4698" s="348">
        <v>38976</v>
      </c>
      <c r="B4698" s="348" t="s">
        <v>37547</v>
      </c>
      <c r="C4698" s="348" t="s">
        <v>27670</v>
      </c>
      <c r="D4698" s="348" t="s">
        <v>27668</v>
      </c>
      <c r="E4698" s="372">
        <v>79.38</v>
      </c>
    </row>
    <row r="4699" spans="1:5" x14ac:dyDescent="0.2">
      <c r="A4699" s="348">
        <v>44176</v>
      </c>
      <c r="B4699" s="348" t="s">
        <v>37548</v>
      </c>
      <c r="C4699" s="348" t="s">
        <v>27670</v>
      </c>
      <c r="D4699" s="348" t="s">
        <v>27668</v>
      </c>
      <c r="E4699" s="372">
        <v>18.239999999999998</v>
      </c>
    </row>
    <row r="4700" spans="1:5" x14ac:dyDescent="0.2">
      <c r="A4700" s="348">
        <v>38986</v>
      </c>
      <c r="B4700" s="348" t="s">
        <v>37549</v>
      </c>
      <c r="C4700" s="348" t="s">
        <v>27670</v>
      </c>
      <c r="D4700" s="348" t="s">
        <v>27668</v>
      </c>
      <c r="E4700" s="372">
        <v>239.62</v>
      </c>
    </row>
    <row r="4701" spans="1:5" x14ac:dyDescent="0.2">
      <c r="A4701" s="348">
        <v>38978</v>
      </c>
      <c r="B4701" s="348" t="s">
        <v>37550</v>
      </c>
      <c r="C4701" s="348" t="s">
        <v>27670</v>
      </c>
      <c r="D4701" s="348" t="s">
        <v>27668</v>
      </c>
      <c r="E4701" s="372">
        <v>9.83</v>
      </c>
    </row>
    <row r="4702" spans="1:5" x14ac:dyDescent="0.2">
      <c r="A4702" s="348">
        <v>38979</v>
      </c>
      <c r="B4702" s="348" t="s">
        <v>37551</v>
      </c>
      <c r="C4702" s="348" t="s">
        <v>27670</v>
      </c>
      <c r="D4702" s="348" t="s">
        <v>27668</v>
      </c>
      <c r="E4702" s="372">
        <v>13.59</v>
      </c>
    </row>
    <row r="4703" spans="1:5" x14ac:dyDescent="0.2">
      <c r="A4703" s="348">
        <v>38980</v>
      </c>
      <c r="B4703" s="348" t="s">
        <v>37552</v>
      </c>
      <c r="C4703" s="348" t="s">
        <v>27670</v>
      </c>
      <c r="D4703" s="348" t="s">
        <v>27668</v>
      </c>
      <c r="E4703" s="372">
        <v>18.190000000000001</v>
      </c>
    </row>
    <row r="4704" spans="1:5" x14ac:dyDescent="0.2">
      <c r="A4704" s="348">
        <v>38981</v>
      </c>
      <c r="B4704" s="348" t="s">
        <v>37553</v>
      </c>
      <c r="C4704" s="348" t="s">
        <v>27670</v>
      </c>
      <c r="D4704" s="348" t="s">
        <v>27668</v>
      </c>
      <c r="E4704" s="372">
        <v>26.24</v>
      </c>
    </row>
    <row r="4705" spans="1:5" x14ac:dyDescent="0.2">
      <c r="A4705" s="348">
        <v>38982</v>
      </c>
      <c r="B4705" s="348" t="s">
        <v>37554</v>
      </c>
      <c r="C4705" s="348" t="s">
        <v>27670</v>
      </c>
      <c r="D4705" s="348" t="s">
        <v>27668</v>
      </c>
      <c r="E4705" s="372">
        <v>41.46</v>
      </c>
    </row>
    <row r="4706" spans="1:5" x14ac:dyDescent="0.2">
      <c r="A4706" s="348">
        <v>38983</v>
      </c>
      <c r="B4706" s="348" t="s">
        <v>37555</v>
      </c>
      <c r="C4706" s="348" t="s">
        <v>27670</v>
      </c>
      <c r="D4706" s="348" t="s">
        <v>27668</v>
      </c>
      <c r="E4706" s="372">
        <v>72.959999999999994</v>
      </c>
    </row>
    <row r="4707" spans="1:5" x14ac:dyDescent="0.2">
      <c r="A4707" s="348">
        <v>38984</v>
      </c>
      <c r="B4707" s="348" t="s">
        <v>37556</v>
      </c>
      <c r="C4707" s="348" t="s">
        <v>27670</v>
      </c>
      <c r="D4707" s="348" t="s">
        <v>27668</v>
      </c>
      <c r="E4707" s="372">
        <v>100.3</v>
      </c>
    </row>
    <row r="4708" spans="1:5" x14ac:dyDescent="0.2">
      <c r="A4708" s="348">
        <v>38985</v>
      </c>
      <c r="B4708" s="348" t="s">
        <v>37557</v>
      </c>
      <c r="C4708" s="348" t="s">
        <v>27670</v>
      </c>
      <c r="D4708" s="348" t="s">
        <v>27668</v>
      </c>
      <c r="E4708" s="372">
        <v>172.44</v>
      </c>
    </row>
    <row r="4709" spans="1:5" x14ac:dyDescent="0.2">
      <c r="A4709" s="348">
        <v>9836</v>
      </c>
      <c r="B4709" s="348" t="s">
        <v>37558</v>
      </c>
      <c r="C4709" s="348" t="s">
        <v>27670</v>
      </c>
      <c r="D4709" s="348" t="s">
        <v>27669</v>
      </c>
      <c r="E4709" s="372">
        <v>22.23</v>
      </c>
    </row>
    <row r="4710" spans="1:5" x14ac:dyDescent="0.2">
      <c r="A4710" s="348">
        <v>20065</v>
      </c>
      <c r="B4710" s="348" t="s">
        <v>37559</v>
      </c>
      <c r="C4710" s="348" t="s">
        <v>27670</v>
      </c>
      <c r="D4710" s="348" t="s">
        <v>27667</v>
      </c>
      <c r="E4710" s="372">
        <v>58.11</v>
      </c>
    </row>
    <row r="4711" spans="1:5" x14ac:dyDescent="0.2">
      <c r="A4711" s="348">
        <v>9835</v>
      </c>
      <c r="B4711" s="348" t="s">
        <v>37560</v>
      </c>
      <c r="C4711" s="348" t="s">
        <v>27670</v>
      </c>
      <c r="D4711" s="348" t="s">
        <v>27667</v>
      </c>
      <c r="E4711" s="372">
        <v>9.7100000000000009</v>
      </c>
    </row>
    <row r="4712" spans="1:5" x14ac:dyDescent="0.2">
      <c r="A4712" s="348">
        <v>38032</v>
      </c>
      <c r="B4712" s="348" t="s">
        <v>37561</v>
      </c>
      <c r="C4712" s="348" t="s">
        <v>27670</v>
      </c>
      <c r="D4712" s="348" t="s">
        <v>27667</v>
      </c>
      <c r="E4712" s="372">
        <v>87.84</v>
      </c>
    </row>
    <row r="4713" spans="1:5" x14ac:dyDescent="0.2">
      <c r="A4713" s="348">
        <v>38033</v>
      </c>
      <c r="B4713" s="348" t="s">
        <v>37562</v>
      </c>
      <c r="C4713" s="348" t="s">
        <v>27670</v>
      </c>
      <c r="D4713" s="348" t="s">
        <v>27667</v>
      </c>
      <c r="E4713" s="372">
        <v>149.32</v>
      </c>
    </row>
    <row r="4714" spans="1:5" x14ac:dyDescent="0.2">
      <c r="A4714" s="348">
        <v>38034</v>
      </c>
      <c r="B4714" s="348" t="s">
        <v>37563</v>
      </c>
      <c r="C4714" s="348" t="s">
        <v>27670</v>
      </c>
      <c r="D4714" s="348" t="s">
        <v>27667</v>
      </c>
      <c r="E4714" s="372">
        <v>233.9</v>
      </c>
    </row>
    <row r="4715" spans="1:5" x14ac:dyDescent="0.2">
      <c r="A4715" s="348">
        <v>38035</v>
      </c>
      <c r="B4715" s="348" t="s">
        <v>37564</v>
      </c>
      <c r="C4715" s="348" t="s">
        <v>27670</v>
      </c>
      <c r="D4715" s="348" t="s">
        <v>27667</v>
      </c>
      <c r="E4715" s="372">
        <v>344.1</v>
      </c>
    </row>
    <row r="4716" spans="1:5" x14ac:dyDescent="0.2">
      <c r="A4716" s="348">
        <v>38036</v>
      </c>
      <c r="B4716" s="348" t="s">
        <v>37565</v>
      </c>
      <c r="C4716" s="348" t="s">
        <v>27670</v>
      </c>
      <c r="D4716" s="348" t="s">
        <v>27667</v>
      </c>
      <c r="E4716" s="372">
        <v>463.55</v>
      </c>
    </row>
    <row r="4717" spans="1:5" x14ac:dyDescent="0.2">
      <c r="A4717" s="348">
        <v>38037</v>
      </c>
      <c r="B4717" s="348" t="s">
        <v>37566</v>
      </c>
      <c r="C4717" s="348" t="s">
        <v>27670</v>
      </c>
      <c r="D4717" s="348" t="s">
        <v>27667</v>
      </c>
      <c r="E4717" s="372">
        <v>612.29</v>
      </c>
    </row>
    <row r="4718" spans="1:5" x14ac:dyDescent="0.2">
      <c r="A4718" s="348">
        <v>9850</v>
      </c>
      <c r="B4718" s="348" t="s">
        <v>37567</v>
      </c>
      <c r="C4718" s="348" t="s">
        <v>27670</v>
      </c>
      <c r="D4718" s="348" t="s">
        <v>27668</v>
      </c>
      <c r="E4718" s="372">
        <v>147.75</v>
      </c>
    </row>
    <row r="4719" spans="1:5" x14ac:dyDescent="0.2">
      <c r="A4719" s="348">
        <v>9853</v>
      </c>
      <c r="B4719" s="348" t="s">
        <v>37568</v>
      </c>
      <c r="C4719" s="348" t="s">
        <v>27670</v>
      </c>
      <c r="D4719" s="348" t="s">
        <v>27668</v>
      </c>
      <c r="E4719" s="372">
        <v>262.74</v>
      </c>
    </row>
    <row r="4720" spans="1:5" x14ac:dyDescent="0.2">
      <c r="A4720" s="348">
        <v>9854</v>
      </c>
      <c r="B4720" s="348" t="s">
        <v>37569</v>
      </c>
      <c r="C4720" s="348" t="s">
        <v>27670</v>
      </c>
      <c r="D4720" s="348" t="s">
        <v>27668</v>
      </c>
      <c r="E4720" s="372">
        <v>115.12</v>
      </c>
    </row>
    <row r="4721" spans="1:5" x14ac:dyDescent="0.2">
      <c r="A4721" s="348">
        <v>9851</v>
      </c>
      <c r="B4721" s="348" t="s">
        <v>37570</v>
      </c>
      <c r="C4721" s="348" t="s">
        <v>27670</v>
      </c>
      <c r="D4721" s="348" t="s">
        <v>27668</v>
      </c>
      <c r="E4721" s="372">
        <v>199.62</v>
      </c>
    </row>
    <row r="4722" spans="1:5" x14ac:dyDescent="0.2">
      <c r="A4722" s="348">
        <v>9825</v>
      </c>
      <c r="B4722" s="348" t="s">
        <v>37571</v>
      </c>
      <c r="C4722" s="348" t="s">
        <v>27670</v>
      </c>
      <c r="D4722" s="348" t="s">
        <v>27668</v>
      </c>
      <c r="E4722" s="372">
        <v>38.409999999999997</v>
      </c>
    </row>
    <row r="4723" spans="1:5" x14ac:dyDescent="0.2">
      <c r="A4723" s="348">
        <v>9828</v>
      </c>
      <c r="B4723" s="348" t="s">
        <v>37572</v>
      </c>
      <c r="C4723" s="348" t="s">
        <v>27670</v>
      </c>
      <c r="D4723" s="348" t="s">
        <v>27668</v>
      </c>
      <c r="E4723" s="372">
        <v>103.38</v>
      </c>
    </row>
    <row r="4724" spans="1:5" x14ac:dyDescent="0.2">
      <c r="A4724" s="348">
        <v>9829</v>
      </c>
      <c r="B4724" s="348" t="s">
        <v>37573</v>
      </c>
      <c r="C4724" s="348" t="s">
        <v>27670</v>
      </c>
      <c r="D4724" s="348" t="s">
        <v>27668</v>
      </c>
      <c r="E4724" s="372">
        <v>175.2</v>
      </c>
    </row>
    <row r="4725" spans="1:5" x14ac:dyDescent="0.2">
      <c r="A4725" s="348">
        <v>9826</v>
      </c>
      <c r="B4725" s="348" t="s">
        <v>37574</v>
      </c>
      <c r="C4725" s="348" t="s">
        <v>27670</v>
      </c>
      <c r="D4725" s="348" t="s">
        <v>27668</v>
      </c>
      <c r="E4725" s="372">
        <v>266.72000000000003</v>
      </c>
    </row>
    <row r="4726" spans="1:5" x14ac:dyDescent="0.2">
      <c r="A4726" s="348">
        <v>9827</v>
      </c>
      <c r="B4726" s="348" t="s">
        <v>37575</v>
      </c>
      <c r="C4726" s="348" t="s">
        <v>27670</v>
      </c>
      <c r="D4726" s="348" t="s">
        <v>27668</v>
      </c>
      <c r="E4726" s="372">
        <v>378.75</v>
      </c>
    </row>
    <row r="4727" spans="1:5" x14ac:dyDescent="0.2">
      <c r="A4727" s="348">
        <v>36374</v>
      </c>
      <c r="B4727" s="348" t="s">
        <v>37576</v>
      </c>
      <c r="C4727" s="348" t="s">
        <v>27670</v>
      </c>
      <c r="D4727" s="348" t="s">
        <v>27668</v>
      </c>
      <c r="E4727" s="372">
        <v>46.04</v>
      </c>
    </row>
    <row r="4728" spans="1:5" x14ac:dyDescent="0.2">
      <c r="A4728" s="348">
        <v>36084</v>
      </c>
      <c r="B4728" s="348" t="s">
        <v>37577</v>
      </c>
      <c r="C4728" s="348" t="s">
        <v>27670</v>
      </c>
      <c r="D4728" s="348" t="s">
        <v>27668</v>
      </c>
      <c r="E4728" s="372">
        <v>13.64</v>
      </c>
    </row>
    <row r="4729" spans="1:5" x14ac:dyDescent="0.2">
      <c r="A4729" s="348">
        <v>36373</v>
      </c>
      <c r="B4729" s="348" t="s">
        <v>37578</v>
      </c>
      <c r="C4729" s="348" t="s">
        <v>27670</v>
      </c>
      <c r="D4729" s="348" t="s">
        <v>27668</v>
      </c>
      <c r="E4729" s="372">
        <v>28.32</v>
      </c>
    </row>
    <row r="4730" spans="1:5" x14ac:dyDescent="0.2">
      <c r="A4730" s="348">
        <v>36377</v>
      </c>
      <c r="B4730" s="348" t="s">
        <v>37579</v>
      </c>
      <c r="C4730" s="348" t="s">
        <v>27670</v>
      </c>
      <c r="D4730" s="348" t="s">
        <v>27668</v>
      </c>
      <c r="E4730" s="372">
        <v>55.23</v>
      </c>
    </row>
    <row r="4731" spans="1:5" x14ac:dyDescent="0.2">
      <c r="A4731" s="348">
        <v>36375</v>
      </c>
      <c r="B4731" s="348" t="s">
        <v>37580</v>
      </c>
      <c r="C4731" s="348" t="s">
        <v>27670</v>
      </c>
      <c r="D4731" s="348" t="s">
        <v>27668</v>
      </c>
      <c r="E4731" s="372">
        <v>16.829999999999998</v>
      </c>
    </row>
    <row r="4732" spans="1:5" x14ac:dyDescent="0.2">
      <c r="A4732" s="348">
        <v>36376</v>
      </c>
      <c r="B4732" s="348" t="s">
        <v>37581</v>
      </c>
      <c r="C4732" s="348" t="s">
        <v>27670</v>
      </c>
      <c r="D4732" s="348" t="s">
        <v>27668</v>
      </c>
      <c r="E4732" s="372">
        <v>33.049999999999997</v>
      </c>
    </row>
    <row r="4733" spans="1:5" x14ac:dyDescent="0.2">
      <c r="A4733" s="348">
        <v>36380</v>
      </c>
      <c r="B4733" s="348" t="s">
        <v>37582</v>
      </c>
      <c r="C4733" s="348" t="s">
        <v>27670</v>
      </c>
      <c r="D4733" s="348" t="s">
        <v>27668</v>
      </c>
      <c r="E4733" s="372">
        <v>69.06</v>
      </c>
    </row>
    <row r="4734" spans="1:5" x14ac:dyDescent="0.2">
      <c r="A4734" s="348">
        <v>36378</v>
      </c>
      <c r="B4734" s="348" t="s">
        <v>37583</v>
      </c>
      <c r="C4734" s="348" t="s">
        <v>27670</v>
      </c>
      <c r="D4734" s="348" t="s">
        <v>27668</v>
      </c>
      <c r="E4734" s="372">
        <v>20.69</v>
      </c>
    </row>
    <row r="4735" spans="1:5" x14ac:dyDescent="0.2">
      <c r="A4735" s="348">
        <v>36379</v>
      </c>
      <c r="B4735" s="348" t="s">
        <v>37584</v>
      </c>
      <c r="C4735" s="348" t="s">
        <v>27670</v>
      </c>
      <c r="D4735" s="348" t="s">
        <v>27668</v>
      </c>
      <c r="E4735" s="372">
        <v>41.71</v>
      </c>
    </row>
    <row r="4736" spans="1:5" x14ac:dyDescent="0.2">
      <c r="A4736" s="348">
        <v>9859</v>
      </c>
      <c r="B4736" s="348" t="s">
        <v>37585</v>
      </c>
      <c r="C4736" s="348" t="s">
        <v>27670</v>
      </c>
      <c r="D4736" s="348" t="s">
        <v>27667</v>
      </c>
      <c r="E4736" s="372">
        <v>14.61</v>
      </c>
    </row>
    <row r="4737" spans="1:5" x14ac:dyDescent="0.2">
      <c r="A4737" s="348">
        <v>9838</v>
      </c>
      <c r="B4737" s="348" t="s">
        <v>37586</v>
      </c>
      <c r="C4737" s="348" t="s">
        <v>27670</v>
      </c>
      <c r="D4737" s="348" t="s">
        <v>27667</v>
      </c>
      <c r="E4737" s="372">
        <v>16.04</v>
      </c>
    </row>
    <row r="4738" spans="1:5" x14ac:dyDescent="0.2">
      <c r="A4738" s="348">
        <v>9837</v>
      </c>
      <c r="B4738" s="348" t="s">
        <v>37587</v>
      </c>
      <c r="C4738" s="348" t="s">
        <v>27670</v>
      </c>
      <c r="D4738" s="348" t="s">
        <v>27667</v>
      </c>
      <c r="E4738" s="372">
        <v>21.05</v>
      </c>
    </row>
    <row r="4739" spans="1:5" x14ac:dyDescent="0.2">
      <c r="A4739" s="348">
        <v>44315</v>
      </c>
      <c r="B4739" s="348" t="s">
        <v>37588</v>
      </c>
      <c r="C4739" s="348" t="s">
        <v>27670</v>
      </c>
      <c r="D4739" s="348" t="s">
        <v>27667</v>
      </c>
      <c r="E4739" s="372">
        <v>87.03</v>
      </c>
    </row>
    <row r="4740" spans="1:5" x14ac:dyDescent="0.2">
      <c r="A4740" s="348">
        <v>9863</v>
      </c>
      <c r="B4740" s="348" t="s">
        <v>37589</v>
      </c>
      <c r="C4740" s="348" t="s">
        <v>27670</v>
      </c>
      <c r="D4740" s="348" t="s">
        <v>27667</v>
      </c>
      <c r="E4740" s="372">
        <v>88.31</v>
      </c>
    </row>
    <row r="4741" spans="1:5" x14ac:dyDescent="0.2">
      <c r="A4741" s="348">
        <v>9860</v>
      </c>
      <c r="B4741" s="348" t="s">
        <v>37590</v>
      </c>
      <c r="C4741" s="348" t="s">
        <v>27670</v>
      </c>
      <c r="D4741" s="348" t="s">
        <v>27667</v>
      </c>
      <c r="E4741" s="372">
        <v>64.459999999999994</v>
      </c>
    </row>
    <row r="4742" spans="1:5" x14ac:dyDescent="0.2">
      <c r="A4742" s="348">
        <v>9862</v>
      </c>
      <c r="B4742" s="348" t="s">
        <v>37591</v>
      </c>
      <c r="C4742" s="348" t="s">
        <v>27670</v>
      </c>
      <c r="D4742" s="348" t="s">
        <v>27667</v>
      </c>
      <c r="E4742" s="372">
        <v>45.05</v>
      </c>
    </row>
    <row r="4743" spans="1:5" x14ac:dyDescent="0.2">
      <c r="A4743" s="348">
        <v>9861</v>
      </c>
      <c r="B4743" s="348" t="s">
        <v>37592</v>
      </c>
      <c r="C4743" s="348" t="s">
        <v>27670</v>
      </c>
      <c r="D4743" s="348" t="s">
        <v>27667</v>
      </c>
      <c r="E4743" s="372">
        <v>35.380000000000003</v>
      </c>
    </row>
    <row r="4744" spans="1:5" x14ac:dyDescent="0.2">
      <c r="A4744" s="348">
        <v>9856</v>
      </c>
      <c r="B4744" s="348" t="s">
        <v>37593</v>
      </c>
      <c r="C4744" s="348" t="s">
        <v>27670</v>
      </c>
      <c r="D4744" s="348" t="s">
        <v>27667</v>
      </c>
      <c r="E4744" s="372">
        <v>11.41</v>
      </c>
    </row>
    <row r="4745" spans="1:5" x14ac:dyDescent="0.2">
      <c r="A4745" s="348">
        <v>9866</v>
      </c>
      <c r="B4745" s="348" t="s">
        <v>37594</v>
      </c>
      <c r="C4745" s="348" t="s">
        <v>27670</v>
      </c>
      <c r="D4745" s="348" t="s">
        <v>27667</v>
      </c>
      <c r="E4745" s="372">
        <v>30.53</v>
      </c>
    </row>
    <row r="4746" spans="1:5" x14ac:dyDescent="0.2">
      <c r="A4746" s="348">
        <v>9841</v>
      </c>
      <c r="B4746" s="348" t="s">
        <v>37595</v>
      </c>
      <c r="C4746" s="348" t="s">
        <v>27670</v>
      </c>
      <c r="D4746" s="348" t="s">
        <v>27667</v>
      </c>
      <c r="E4746" s="372">
        <v>41.86</v>
      </c>
    </row>
    <row r="4747" spans="1:5" x14ac:dyDescent="0.2">
      <c r="A4747" s="348">
        <v>9840</v>
      </c>
      <c r="B4747" s="348" t="s">
        <v>37596</v>
      </c>
      <c r="C4747" s="348" t="s">
        <v>27670</v>
      </c>
      <c r="D4747" s="348" t="s">
        <v>27667</v>
      </c>
      <c r="E4747" s="372">
        <v>88.43</v>
      </c>
    </row>
    <row r="4748" spans="1:5" x14ac:dyDescent="0.2">
      <c r="A4748" s="348">
        <v>20067</v>
      </c>
      <c r="B4748" s="348" t="s">
        <v>37597</v>
      </c>
      <c r="C4748" s="348" t="s">
        <v>27670</v>
      </c>
      <c r="D4748" s="348" t="s">
        <v>27667</v>
      </c>
      <c r="E4748" s="372">
        <v>13.58</v>
      </c>
    </row>
    <row r="4749" spans="1:5" x14ac:dyDescent="0.2">
      <c r="A4749" s="348">
        <v>20068</v>
      </c>
      <c r="B4749" s="348" t="s">
        <v>37598</v>
      </c>
      <c r="C4749" s="348" t="s">
        <v>27670</v>
      </c>
      <c r="D4749" s="348" t="s">
        <v>27667</v>
      </c>
      <c r="E4749" s="372">
        <v>19.12</v>
      </c>
    </row>
    <row r="4750" spans="1:5" x14ac:dyDescent="0.2">
      <c r="A4750" s="348">
        <v>9839</v>
      </c>
      <c r="B4750" s="348" t="s">
        <v>37599</v>
      </c>
      <c r="C4750" s="348" t="s">
        <v>27670</v>
      </c>
      <c r="D4750" s="348" t="s">
        <v>27667</v>
      </c>
      <c r="E4750" s="372">
        <v>34.68</v>
      </c>
    </row>
    <row r="4751" spans="1:5" x14ac:dyDescent="0.2">
      <c r="A4751" s="348">
        <v>9870</v>
      </c>
      <c r="B4751" s="348" t="s">
        <v>37600</v>
      </c>
      <c r="C4751" s="348" t="s">
        <v>27670</v>
      </c>
      <c r="D4751" s="348" t="s">
        <v>27667</v>
      </c>
      <c r="E4751" s="372">
        <v>131.69999999999999</v>
      </c>
    </row>
    <row r="4752" spans="1:5" x14ac:dyDescent="0.2">
      <c r="A4752" s="348">
        <v>9867</v>
      </c>
      <c r="B4752" s="348" t="s">
        <v>37601</v>
      </c>
      <c r="C4752" s="348" t="s">
        <v>27670</v>
      </c>
      <c r="D4752" s="348" t="s">
        <v>27667</v>
      </c>
      <c r="E4752" s="372">
        <v>5.29</v>
      </c>
    </row>
    <row r="4753" spans="1:5" x14ac:dyDescent="0.2">
      <c r="A4753" s="348">
        <v>9868</v>
      </c>
      <c r="B4753" s="348" t="s">
        <v>37602</v>
      </c>
      <c r="C4753" s="348" t="s">
        <v>27670</v>
      </c>
      <c r="D4753" s="348" t="s">
        <v>27669</v>
      </c>
      <c r="E4753" s="372">
        <v>5.97</v>
      </c>
    </row>
    <row r="4754" spans="1:5" x14ac:dyDescent="0.2">
      <c r="A4754" s="348">
        <v>9869</v>
      </c>
      <c r="B4754" s="348" t="s">
        <v>37603</v>
      </c>
      <c r="C4754" s="348" t="s">
        <v>27670</v>
      </c>
      <c r="D4754" s="348" t="s">
        <v>27667</v>
      </c>
      <c r="E4754" s="372">
        <v>12.88</v>
      </c>
    </row>
    <row r="4755" spans="1:5" x14ac:dyDescent="0.2">
      <c r="A4755" s="348">
        <v>9874</v>
      </c>
      <c r="B4755" s="348" t="s">
        <v>37604</v>
      </c>
      <c r="C4755" s="348" t="s">
        <v>27670</v>
      </c>
      <c r="D4755" s="348" t="s">
        <v>27667</v>
      </c>
      <c r="E4755" s="372">
        <v>20.23</v>
      </c>
    </row>
    <row r="4756" spans="1:5" x14ac:dyDescent="0.2">
      <c r="A4756" s="348">
        <v>9875</v>
      </c>
      <c r="B4756" s="348" t="s">
        <v>37605</v>
      </c>
      <c r="C4756" s="348" t="s">
        <v>27670</v>
      </c>
      <c r="D4756" s="348" t="s">
        <v>27667</v>
      </c>
      <c r="E4756" s="372">
        <v>22.19</v>
      </c>
    </row>
    <row r="4757" spans="1:5" x14ac:dyDescent="0.2">
      <c r="A4757" s="348">
        <v>9873</v>
      </c>
      <c r="B4757" s="348" t="s">
        <v>37606</v>
      </c>
      <c r="C4757" s="348" t="s">
        <v>27670</v>
      </c>
      <c r="D4757" s="348" t="s">
        <v>27667</v>
      </c>
      <c r="E4757" s="372">
        <v>36.51</v>
      </c>
    </row>
    <row r="4758" spans="1:5" x14ac:dyDescent="0.2">
      <c r="A4758" s="348">
        <v>9871</v>
      </c>
      <c r="B4758" s="348" t="s">
        <v>37607</v>
      </c>
      <c r="C4758" s="348" t="s">
        <v>27670</v>
      </c>
      <c r="D4758" s="348" t="s">
        <v>27667</v>
      </c>
      <c r="E4758" s="372">
        <v>60.5</v>
      </c>
    </row>
    <row r="4759" spans="1:5" x14ac:dyDescent="0.2">
      <c r="A4759" s="348">
        <v>9872</v>
      </c>
      <c r="B4759" s="348" t="s">
        <v>37608</v>
      </c>
      <c r="C4759" s="348" t="s">
        <v>27670</v>
      </c>
      <c r="D4759" s="348" t="s">
        <v>27667</v>
      </c>
      <c r="E4759" s="372">
        <v>84.16</v>
      </c>
    </row>
    <row r="4760" spans="1:5" x14ac:dyDescent="0.2">
      <c r="A4760" s="348">
        <v>7667</v>
      </c>
      <c r="B4760" s="348" t="s">
        <v>37609</v>
      </c>
      <c r="C4760" s="348" t="s">
        <v>27670</v>
      </c>
      <c r="D4760" s="348" t="s">
        <v>27668</v>
      </c>
      <c r="E4760" s="373">
        <v>3522.9</v>
      </c>
    </row>
    <row r="4761" spans="1:5" x14ac:dyDescent="0.2">
      <c r="A4761" s="348">
        <v>7660</v>
      </c>
      <c r="B4761" s="348" t="s">
        <v>37610</v>
      </c>
      <c r="C4761" s="348" t="s">
        <v>27670</v>
      </c>
      <c r="D4761" s="348" t="s">
        <v>27668</v>
      </c>
      <c r="E4761" s="373">
        <v>4490.8599999999997</v>
      </c>
    </row>
    <row r="4762" spans="1:5" x14ac:dyDescent="0.2">
      <c r="A4762" s="348">
        <v>7676</v>
      </c>
      <c r="B4762" s="348" t="s">
        <v>37611</v>
      </c>
      <c r="C4762" s="348" t="s">
        <v>27670</v>
      </c>
      <c r="D4762" s="348" t="s">
        <v>27668</v>
      </c>
      <c r="E4762" s="373">
        <v>4542.18</v>
      </c>
    </row>
    <row r="4763" spans="1:5" x14ac:dyDescent="0.2">
      <c r="A4763" s="348">
        <v>12426</v>
      </c>
      <c r="B4763" s="348" t="s">
        <v>37612</v>
      </c>
      <c r="C4763" s="348" t="s">
        <v>27666</v>
      </c>
      <c r="D4763" s="348" t="s">
        <v>27668</v>
      </c>
      <c r="E4763" s="372">
        <v>49.88</v>
      </c>
    </row>
    <row r="4764" spans="1:5" x14ac:dyDescent="0.2">
      <c r="A4764" s="348">
        <v>12425</v>
      </c>
      <c r="B4764" s="348" t="s">
        <v>37613</v>
      </c>
      <c r="C4764" s="348" t="s">
        <v>27666</v>
      </c>
      <c r="D4764" s="348" t="s">
        <v>27668</v>
      </c>
      <c r="E4764" s="372">
        <v>68.53</v>
      </c>
    </row>
    <row r="4765" spans="1:5" x14ac:dyDescent="0.2">
      <c r="A4765" s="348">
        <v>12427</v>
      </c>
      <c r="B4765" s="348" t="s">
        <v>37614</v>
      </c>
      <c r="C4765" s="348" t="s">
        <v>27666</v>
      </c>
      <c r="D4765" s="348" t="s">
        <v>27668</v>
      </c>
      <c r="E4765" s="372">
        <v>284.45</v>
      </c>
    </row>
    <row r="4766" spans="1:5" x14ac:dyDescent="0.2">
      <c r="A4766" s="348">
        <v>12428</v>
      </c>
      <c r="B4766" s="348" t="s">
        <v>37615</v>
      </c>
      <c r="C4766" s="348" t="s">
        <v>27666</v>
      </c>
      <c r="D4766" s="348" t="s">
        <v>27668</v>
      </c>
      <c r="E4766" s="372">
        <v>182.58</v>
      </c>
    </row>
    <row r="4767" spans="1:5" x14ac:dyDescent="0.2">
      <c r="A4767" s="348">
        <v>12430</v>
      </c>
      <c r="B4767" s="348" t="s">
        <v>37616</v>
      </c>
      <c r="C4767" s="348" t="s">
        <v>27666</v>
      </c>
      <c r="D4767" s="348" t="s">
        <v>27668</v>
      </c>
      <c r="E4767" s="372">
        <v>61.15</v>
      </c>
    </row>
    <row r="4768" spans="1:5" x14ac:dyDescent="0.2">
      <c r="A4768" s="348">
        <v>12429</v>
      </c>
      <c r="B4768" s="348" t="s">
        <v>37617</v>
      </c>
      <c r="C4768" s="348" t="s">
        <v>27666</v>
      </c>
      <c r="D4768" s="348" t="s">
        <v>27668</v>
      </c>
      <c r="E4768" s="372">
        <v>459.97</v>
      </c>
    </row>
    <row r="4769" spans="1:5" x14ac:dyDescent="0.2">
      <c r="A4769" s="348">
        <v>12431</v>
      </c>
      <c r="B4769" s="348" t="s">
        <v>37618</v>
      </c>
      <c r="C4769" s="348" t="s">
        <v>27666</v>
      </c>
      <c r="D4769" s="348" t="s">
        <v>27668</v>
      </c>
      <c r="E4769" s="372">
        <v>782.78</v>
      </c>
    </row>
    <row r="4770" spans="1:5" x14ac:dyDescent="0.2">
      <c r="A4770" s="348">
        <v>12432</v>
      </c>
      <c r="B4770" s="348" t="s">
        <v>37619</v>
      </c>
      <c r="C4770" s="348" t="s">
        <v>27666</v>
      </c>
      <c r="D4770" s="348" t="s">
        <v>27668</v>
      </c>
      <c r="E4770" s="372">
        <v>160.99</v>
      </c>
    </row>
    <row r="4771" spans="1:5" x14ac:dyDescent="0.2">
      <c r="A4771" s="348">
        <v>12434</v>
      </c>
      <c r="B4771" s="348" t="s">
        <v>37620</v>
      </c>
      <c r="C4771" s="348" t="s">
        <v>27666</v>
      </c>
      <c r="D4771" s="348" t="s">
        <v>27668</v>
      </c>
      <c r="E4771" s="372">
        <v>52.46</v>
      </c>
    </row>
    <row r="4772" spans="1:5" x14ac:dyDescent="0.2">
      <c r="A4772" s="348">
        <v>12433</v>
      </c>
      <c r="B4772" s="348" t="s">
        <v>37621</v>
      </c>
      <c r="C4772" s="348" t="s">
        <v>27666</v>
      </c>
      <c r="D4772" s="348" t="s">
        <v>27668</v>
      </c>
      <c r="E4772" s="372">
        <v>102.49</v>
      </c>
    </row>
    <row r="4773" spans="1:5" x14ac:dyDescent="0.2">
      <c r="A4773" s="348">
        <v>12435</v>
      </c>
      <c r="B4773" s="348" t="s">
        <v>37622</v>
      </c>
      <c r="C4773" s="348" t="s">
        <v>27666</v>
      </c>
      <c r="D4773" s="348" t="s">
        <v>27668</v>
      </c>
      <c r="E4773" s="372">
        <v>317.18</v>
      </c>
    </row>
    <row r="4774" spans="1:5" x14ac:dyDescent="0.2">
      <c r="A4774" s="348">
        <v>12437</v>
      </c>
      <c r="B4774" s="348" t="s">
        <v>37623</v>
      </c>
      <c r="C4774" s="348" t="s">
        <v>27666</v>
      </c>
      <c r="D4774" s="348" t="s">
        <v>27668</v>
      </c>
      <c r="E4774" s="372">
        <v>256.16000000000003</v>
      </c>
    </row>
    <row r="4775" spans="1:5" x14ac:dyDescent="0.2">
      <c r="A4775" s="348">
        <v>12439</v>
      </c>
      <c r="B4775" s="348" t="s">
        <v>37624</v>
      </c>
      <c r="C4775" s="348" t="s">
        <v>27666</v>
      </c>
      <c r="D4775" s="348" t="s">
        <v>27668</v>
      </c>
      <c r="E4775" s="372">
        <v>82.22</v>
      </c>
    </row>
    <row r="4776" spans="1:5" x14ac:dyDescent="0.2">
      <c r="A4776" s="348">
        <v>12438</v>
      </c>
      <c r="B4776" s="348" t="s">
        <v>37625</v>
      </c>
      <c r="C4776" s="348" t="s">
        <v>27666</v>
      </c>
      <c r="D4776" s="348" t="s">
        <v>27668</v>
      </c>
      <c r="E4776" s="372">
        <v>463.58</v>
      </c>
    </row>
    <row r="4777" spans="1:5" x14ac:dyDescent="0.2">
      <c r="A4777" s="348">
        <v>12436</v>
      </c>
      <c r="B4777" s="348" t="s">
        <v>37626</v>
      </c>
      <c r="C4777" s="348" t="s">
        <v>27666</v>
      </c>
      <c r="D4777" s="348" t="s">
        <v>27668</v>
      </c>
      <c r="E4777" s="372">
        <v>585.6</v>
      </c>
    </row>
    <row r="4778" spans="1:5" x14ac:dyDescent="0.2">
      <c r="A4778" s="348">
        <v>36357</v>
      </c>
      <c r="B4778" s="348" t="s">
        <v>37627</v>
      </c>
      <c r="C4778" s="348" t="s">
        <v>27666</v>
      </c>
      <c r="D4778" s="348" t="s">
        <v>27668</v>
      </c>
      <c r="E4778" s="372">
        <v>132.33000000000001</v>
      </c>
    </row>
    <row r="4779" spans="1:5" x14ac:dyDescent="0.2">
      <c r="A4779" s="348">
        <v>12424</v>
      </c>
      <c r="B4779" s="348" t="s">
        <v>37628</v>
      </c>
      <c r="C4779" s="348" t="s">
        <v>27666</v>
      </c>
      <c r="D4779" s="348" t="s">
        <v>27668</v>
      </c>
      <c r="E4779" s="372">
        <v>105.52</v>
      </c>
    </row>
    <row r="4780" spans="1:5" x14ac:dyDescent="0.2">
      <c r="A4780" s="348">
        <v>12440</v>
      </c>
      <c r="B4780" s="348" t="s">
        <v>37629</v>
      </c>
      <c r="C4780" s="348" t="s">
        <v>27666</v>
      </c>
      <c r="D4780" s="348" t="s">
        <v>27668</v>
      </c>
      <c r="E4780" s="372">
        <v>101.99</v>
      </c>
    </row>
    <row r="4781" spans="1:5" x14ac:dyDescent="0.2">
      <c r="A4781" s="348">
        <v>9884</v>
      </c>
      <c r="B4781" s="348" t="s">
        <v>37630</v>
      </c>
      <c r="C4781" s="348" t="s">
        <v>27666</v>
      </c>
      <c r="D4781" s="348" t="s">
        <v>27668</v>
      </c>
      <c r="E4781" s="372">
        <v>76.08</v>
      </c>
    </row>
    <row r="4782" spans="1:5" x14ac:dyDescent="0.2">
      <c r="A4782" s="348">
        <v>9888</v>
      </c>
      <c r="B4782" s="348" t="s">
        <v>37631</v>
      </c>
      <c r="C4782" s="348" t="s">
        <v>27666</v>
      </c>
      <c r="D4782" s="348" t="s">
        <v>27668</v>
      </c>
      <c r="E4782" s="372">
        <v>61.12</v>
      </c>
    </row>
    <row r="4783" spans="1:5" x14ac:dyDescent="0.2">
      <c r="A4783" s="348">
        <v>9883</v>
      </c>
      <c r="B4783" s="348" t="s">
        <v>37632</v>
      </c>
      <c r="C4783" s="348" t="s">
        <v>27666</v>
      </c>
      <c r="D4783" s="348" t="s">
        <v>27668</v>
      </c>
      <c r="E4783" s="372">
        <v>26.67</v>
      </c>
    </row>
    <row r="4784" spans="1:5" x14ac:dyDescent="0.2">
      <c r="A4784" s="348">
        <v>9886</v>
      </c>
      <c r="B4784" s="348" t="s">
        <v>37633</v>
      </c>
      <c r="C4784" s="348" t="s">
        <v>27666</v>
      </c>
      <c r="D4784" s="348" t="s">
        <v>27668</v>
      </c>
      <c r="E4784" s="372">
        <v>36.53</v>
      </c>
    </row>
    <row r="4785" spans="1:5" x14ac:dyDescent="0.2">
      <c r="A4785" s="348">
        <v>9889</v>
      </c>
      <c r="B4785" s="348" t="s">
        <v>37634</v>
      </c>
      <c r="C4785" s="348" t="s">
        <v>27666</v>
      </c>
      <c r="D4785" s="348" t="s">
        <v>27668</v>
      </c>
      <c r="E4785" s="372">
        <v>185.09</v>
      </c>
    </row>
    <row r="4786" spans="1:5" x14ac:dyDescent="0.2">
      <c r="A4786" s="348">
        <v>9887</v>
      </c>
      <c r="B4786" s="348" t="s">
        <v>37635</v>
      </c>
      <c r="C4786" s="348" t="s">
        <v>27666</v>
      </c>
      <c r="D4786" s="348" t="s">
        <v>27668</v>
      </c>
      <c r="E4786" s="372">
        <v>111.87</v>
      </c>
    </row>
    <row r="4787" spans="1:5" x14ac:dyDescent="0.2">
      <c r="A4787" s="348">
        <v>9885</v>
      </c>
      <c r="B4787" s="348" t="s">
        <v>37636</v>
      </c>
      <c r="C4787" s="348" t="s">
        <v>27666</v>
      </c>
      <c r="D4787" s="348" t="s">
        <v>27668</v>
      </c>
      <c r="E4787" s="372">
        <v>35.32</v>
      </c>
    </row>
    <row r="4788" spans="1:5" x14ac:dyDescent="0.2">
      <c r="A4788" s="348">
        <v>9890</v>
      </c>
      <c r="B4788" s="348" t="s">
        <v>37637</v>
      </c>
      <c r="C4788" s="348" t="s">
        <v>27666</v>
      </c>
      <c r="D4788" s="348" t="s">
        <v>27668</v>
      </c>
      <c r="E4788" s="372">
        <v>286.75</v>
      </c>
    </row>
    <row r="4789" spans="1:5" x14ac:dyDescent="0.2">
      <c r="A4789" s="348">
        <v>9891</v>
      </c>
      <c r="B4789" s="348" t="s">
        <v>37638</v>
      </c>
      <c r="C4789" s="348" t="s">
        <v>27666</v>
      </c>
      <c r="D4789" s="348" t="s">
        <v>27668</v>
      </c>
      <c r="E4789" s="372">
        <v>402.55</v>
      </c>
    </row>
    <row r="4790" spans="1:5" x14ac:dyDescent="0.2">
      <c r="A4790" s="348">
        <v>36313</v>
      </c>
      <c r="B4790" s="348" t="s">
        <v>37639</v>
      </c>
      <c r="C4790" s="348" t="s">
        <v>27666</v>
      </c>
      <c r="D4790" s="348" t="s">
        <v>27668</v>
      </c>
      <c r="E4790" s="372">
        <v>13.85</v>
      </c>
    </row>
    <row r="4791" spans="1:5" x14ac:dyDescent="0.2">
      <c r="A4791" s="348">
        <v>36316</v>
      </c>
      <c r="B4791" s="348" t="s">
        <v>37640</v>
      </c>
      <c r="C4791" s="348" t="s">
        <v>27666</v>
      </c>
      <c r="D4791" s="348" t="s">
        <v>27668</v>
      </c>
      <c r="E4791" s="372">
        <v>21.57</v>
      </c>
    </row>
    <row r="4792" spans="1:5" x14ac:dyDescent="0.2">
      <c r="A4792" s="348">
        <v>64</v>
      </c>
      <c r="B4792" s="348" t="s">
        <v>37641</v>
      </c>
      <c r="C4792" s="348" t="s">
        <v>27666</v>
      </c>
      <c r="D4792" s="348" t="s">
        <v>27668</v>
      </c>
      <c r="E4792" s="372">
        <v>4.42</v>
      </c>
    </row>
    <row r="4793" spans="1:5" x14ac:dyDescent="0.2">
      <c r="A4793" s="348">
        <v>37423</v>
      </c>
      <c r="B4793" s="348" t="s">
        <v>37642</v>
      </c>
      <c r="C4793" s="348" t="s">
        <v>27666</v>
      </c>
      <c r="D4793" s="348" t="s">
        <v>27668</v>
      </c>
      <c r="E4793" s="372">
        <v>10.91</v>
      </c>
    </row>
    <row r="4794" spans="1:5" x14ac:dyDescent="0.2">
      <c r="A4794" s="348">
        <v>9892</v>
      </c>
      <c r="B4794" s="348" t="s">
        <v>37643</v>
      </c>
      <c r="C4794" s="348" t="s">
        <v>27666</v>
      </c>
      <c r="D4794" s="348" t="s">
        <v>27667</v>
      </c>
      <c r="E4794" s="372">
        <v>9.69</v>
      </c>
    </row>
    <row r="4795" spans="1:5" x14ac:dyDescent="0.2">
      <c r="A4795" s="348">
        <v>9901</v>
      </c>
      <c r="B4795" s="348" t="s">
        <v>37644</v>
      </c>
      <c r="C4795" s="348" t="s">
        <v>27666</v>
      </c>
      <c r="D4795" s="348" t="s">
        <v>27667</v>
      </c>
      <c r="E4795" s="372">
        <v>46.88</v>
      </c>
    </row>
    <row r="4796" spans="1:5" x14ac:dyDescent="0.2">
      <c r="A4796" s="348">
        <v>9900</v>
      </c>
      <c r="B4796" s="348" t="s">
        <v>37645</v>
      </c>
      <c r="C4796" s="348" t="s">
        <v>27666</v>
      </c>
      <c r="D4796" s="348" t="s">
        <v>27667</v>
      </c>
      <c r="E4796" s="372">
        <v>27.16</v>
      </c>
    </row>
    <row r="4797" spans="1:5" x14ac:dyDescent="0.2">
      <c r="A4797" s="348">
        <v>9899</v>
      </c>
      <c r="B4797" s="348" t="s">
        <v>37646</v>
      </c>
      <c r="C4797" s="348" t="s">
        <v>27666</v>
      </c>
      <c r="D4797" s="348" t="s">
        <v>27667</v>
      </c>
      <c r="E4797" s="372">
        <v>12.18</v>
      </c>
    </row>
    <row r="4798" spans="1:5" x14ac:dyDescent="0.2">
      <c r="A4798" s="348">
        <v>9908</v>
      </c>
      <c r="B4798" s="348" t="s">
        <v>37647</v>
      </c>
      <c r="C4798" s="348" t="s">
        <v>27666</v>
      </c>
      <c r="D4798" s="348" t="s">
        <v>27667</v>
      </c>
      <c r="E4798" s="372">
        <v>547.54</v>
      </c>
    </row>
    <row r="4799" spans="1:5" x14ac:dyDescent="0.2">
      <c r="A4799" s="348">
        <v>9905</v>
      </c>
      <c r="B4799" s="348" t="s">
        <v>37648</v>
      </c>
      <c r="C4799" s="348" t="s">
        <v>27666</v>
      </c>
      <c r="D4799" s="348" t="s">
        <v>27667</v>
      </c>
      <c r="E4799" s="372">
        <v>9.5299999999999994</v>
      </c>
    </row>
    <row r="4800" spans="1:5" x14ac:dyDescent="0.2">
      <c r="A4800" s="348">
        <v>9906</v>
      </c>
      <c r="B4800" s="348" t="s">
        <v>37649</v>
      </c>
      <c r="C4800" s="348" t="s">
        <v>27666</v>
      </c>
      <c r="D4800" s="348" t="s">
        <v>27667</v>
      </c>
      <c r="E4800" s="372">
        <v>11.49</v>
      </c>
    </row>
    <row r="4801" spans="1:5" x14ac:dyDescent="0.2">
      <c r="A4801" s="348">
        <v>9895</v>
      </c>
      <c r="B4801" s="348" t="s">
        <v>37650</v>
      </c>
      <c r="C4801" s="348" t="s">
        <v>27666</v>
      </c>
      <c r="D4801" s="348" t="s">
        <v>27667</v>
      </c>
      <c r="E4801" s="372">
        <v>19.34</v>
      </c>
    </row>
    <row r="4802" spans="1:5" x14ac:dyDescent="0.2">
      <c r="A4802" s="348">
        <v>9894</v>
      </c>
      <c r="B4802" s="348" t="s">
        <v>37651</v>
      </c>
      <c r="C4802" s="348" t="s">
        <v>27666</v>
      </c>
      <c r="D4802" s="348" t="s">
        <v>27667</v>
      </c>
      <c r="E4802" s="372">
        <v>37.200000000000003</v>
      </c>
    </row>
    <row r="4803" spans="1:5" x14ac:dyDescent="0.2">
      <c r="A4803" s="348">
        <v>9897</v>
      </c>
      <c r="B4803" s="348" t="s">
        <v>37652</v>
      </c>
      <c r="C4803" s="348" t="s">
        <v>27666</v>
      </c>
      <c r="D4803" s="348" t="s">
        <v>27667</v>
      </c>
      <c r="E4803" s="372">
        <v>39.72</v>
      </c>
    </row>
    <row r="4804" spans="1:5" x14ac:dyDescent="0.2">
      <c r="A4804" s="348">
        <v>9910</v>
      </c>
      <c r="B4804" s="348" t="s">
        <v>37653</v>
      </c>
      <c r="C4804" s="348" t="s">
        <v>27666</v>
      </c>
      <c r="D4804" s="348" t="s">
        <v>27667</v>
      </c>
      <c r="E4804" s="372">
        <v>103.35</v>
      </c>
    </row>
    <row r="4805" spans="1:5" x14ac:dyDescent="0.2">
      <c r="A4805" s="348">
        <v>9909</v>
      </c>
      <c r="B4805" s="348" t="s">
        <v>37654</v>
      </c>
      <c r="C4805" s="348" t="s">
        <v>27666</v>
      </c>
      <c r="D4805" s="348" t="s">
        <v>27667</v>
      </c>
      <c r="E4805" s="372">
        <v>210.49</v>
      </c>
    </row>
    <row r="4806" spans="1:5" x14ac:dyDescent="0.2">
      <c r="A4806" s="348">
        <v>9907</v>
      </c>
      <c r="B4806" s="348" t="s">
        <v>37655</v>
      </c>
      <c r="C4806" s="348" t="s">
        <v>27666</v>
      </c>
      <c r="D4806" s="348" t="s">
        <v>27667</v>
      </c>
      <c r="E4806" s="372">
        <v>248.52</v>
      </c>
    </row>
    <row r="4807" spans="1:5" x14ac:dyDescent="0.2">
      <c r="A4807" s="348">
        <v>20973</v>
      </c>
      <c r="B4807" s="348" t="s">
        <v>37656</v>
      </c>
      <c r="C4807" s="348" t="s">
        <v>27666</v>
      </c>
      <c r="D4807" s="348" t="s">
        <v>27667</v>
      </c>
      <c r="E4807" s="372">
        <v>116.36</v>
      </c>
    </row>
    <row r="4808" spans="1:5" x14ac:dyDescent="0.2">
      <c r="A4808" s="348">
        <v>20974</v>
      </c>
      <c r="B4808" s="348" t="s">
        <v>37657</v>
      </c>
      <c r="C4808" s="348" t="s">
        <v>27666</v>
      </c>
      <c r="D4808" s="348" t="s">
        <v>27667</v>
      </c>
      <c r="E4808" s="372">
        <v>166.47</v>
      </c>
    </row>
    <row r="4809" spans="1:5" x14ac:dyDescent="0.2">
      <c r="A4809" s="348">
        <v>37989</v>
      </c>
      <c r="B4809" s="348" t="s">
        <v>37658</v>
      </c>
      <c r="C4809" s="348" t="s">
        <v>27666</v>
      </c>
      <c r="D4809" s="348" t="s">
        <v>27667</v>
      </c>
      <c r="E4809" s="372">
        <v>15.87</v>
      </c>
    </row>
    <row r="4810" spans="1:5" x14ac:dyDescent="0.2">
      <c r="A4810" s="348">
        <v>37990</v>
      </c>
      <c r="B4810" s="348" t="s">
        <v>37659</v>
      </c>
      <c r="C4810" s="348" t="s">
        <v>27666</v>
      </c>
      <c r="D4810" s="348" t="s">
        <v>27667</v>
      </c>
      <c r="E4810" s="372">
        <v>17.5</v>
      </c>
    </row>
    <row r="4811" spans="1:5" x14ac:dyDescent="0.2">
      <c r="A4811" s="348">
        <v>37991</v>
      </c>
      <c r="B4811" s="348" t="s">
        <v>37660</v>
      </c>
      <c r="C4811" s="348" t="s">
        <v>27666</v>
      </c>
      <c r="D4811" s="348" t="s">
        <v>27667</v>
      </c>
      <c r="E4811" s="372">
        <v>23.29</v>
      </c>
    </row>
    <row r="4812" spans="1:5" x14ac:dyDescent="0.2">
      <c r="A4812" s="348">
        <v>37992</v>
      </c>
      <c r="B4812" s="348" t="s">
        <v>37661</v>
      </c>
      <c r="C4812" s="348" t="s">
        <v>27666</v>
      </c>
      <c r="D4812" s="348" t="s">
        <v>27667</v>
      </c>
      <c r="E4812" s="372">
        <v>36.14</v>
      </c>
    </row>
    <row r="4813" spans="1:5" x14ac:dyDescent="0.2">
      <c r="A4813" s="348">
        <v>37993</v>
      </c>
      <c r="B4813" s="348" t="s">
        <v>37662</v>
      </c>
      <c r="C4813" s="348" t="s">
        <v>27666</v>
      </c>
      <c r="D4813" s="348" t="s">
        <v>27667</v>
      </c>
      <c r="E4813" s="372">
        <v>54.84</v>
      </c>
    </row>
    <row r="4814" spans="1:5" x14ac:dyDescent="0.2">
      <c r="A4814" s="348">
        <v>37994</v>
      </c>
      <c r="B4814" s="348" t="s">
        <v>37663</v>
      </c>
      <c r="C4814" s="348" t="s">
        <v>27666</v>
      </c>
      <c r="D4814" s="348" t="s">
        <v>27667</v>
      </c>
      <c r="E4814" s="372">
        <v>130.59</v>
      </c>
    </row>
    <row r="4815" spans="1:5" x14ac:dyDescent="0.2">
      <c r="A4815" s="348">
        <v>37995</v>
      </c>
      <c r="B4815" s="348" t="s">
        <v>37664</v>
      </c>
      <c r="C4815" s="348" t="s">
        <v>27666</v>
      </c>
      <c r="D4815" s="348" t="s">
        <v>27667</v>
      </c>
      <c r="E4815" s="372">
        <v>170.22</v>
      </c>
    </row>
    <row r="4816" spans="1:5" x14ac:dyDescent="0.2">
      <c r="A4816" s="348">
        <v>37996</v>
      </c>
      <c r="B4816" s="348" t="s">
        <v>37665</v>
      </c>
      <c r="C4816" s="348" t="s">
        <v>27666</v>
      </c>
      <c r="D4816" s="348" t="s">
        <v>27667</v>
      </c>
      <c r="E4816" s="372">
        <v>259.19</v>
      </c>
    </row>
    <row r="4817" spans="1:5" x14ac:dyDescent="0.2">
      <c r="A4817" s="348">
        <v>13883</v>
      </c>
      <c r="B4817" s="348" t="s">
        <v>37666</v>
      </c>
      <c r="C4817" s="348" t="s">
        <v>27666</v>
      </c>
      <c r="D4817" s="348" t="s">
        <v>27668</v>
      </c>
      <c r="E4817" s="373">
        <v>116611.15</v>
      </c>
    </row>
    <row r="4818" spans="1:5" x14ac:dyDescent="0.2">
      <c r="A4818" s="348">
        <v>38604</v>
      </c>
      <c r="B4818" s="348" t="s">
        <v>37667</v>
      </c>
      <c r="C4818" s="348" t="s">
        <v>27666</v>
      </c>
      <c r="D4818" s="348" t="s">
        <v>27668</v>
      </c>
      <c r="E4818" s="373">
        <v>145237.64000000001</v>
      </c>
    </row>
    <row r="4819" spans="1:5" x14ac:dyDescent="0.2">
      <c r="A4819" s="348">
        <v>10601</v>
      </c>
      <c r="B4819" s="348" t="s">
        <v>37668</v>
      </c>
      <c r="C4819" s="348" t="s">
        <v>27666</v>
      </c>
      <c r="D4819" s="348" t="s">
        <v>27668</v>
      </c>
      <c r="E4819" s="373">
        <v>2825161.76</v>
      </c>
    </row>
    <row r="4820" spans="1:5" x14ac:dyDescent="0.2">
      <c r="A4820" s="348">
        <v>44469</v>
      </c>
      <c r="B4820" s="348" t="s">
        <v>37669</v>
      </c>
      <c r="C4820" s="348" t="s">
        <v>27666</v>
      </c>
      <c r="D4820" s="348" t="s">
        <v>27668</v>
      </c>
      <c r="E4820" s="373">
        <v>7438551.21</v>
      </c>
    </row>
    <row r="4821" spans="1:5" x14ac:dyDescent="0.2">
      <c r="A4821" s="348">
        <v>13894</v>
      </c>
      <c r="B4821" s="348" t="s">
        <v>37670</v>
      </c>
      <c r="C4821" s="348" t="s">
        <v>27666</v>
      </c>
      <c r="D4821" s="348" t="s">
        <v>27668</v>
      </c>
      <c r="E4821" s="373">
        <v>399604.75</v>
      </c>
    </row>
    <row r="4822" spans="1:5" x14ac:dyDescent="0.2">
      <c r="A4822" s="348">
        <v>13895</v>
      </c>
      <c r="B4822" s="348" t="s">
        <v>37671</v>
      </c>
      <c r="C4822" s="348" t="s">
        <v>27666</v>
      </c>
      <c r="D4822" s="348" t="s">
        <v>27668</v>
      </c>
      <c r="E4822" s="373">
        <v>537335.18000000005</v>
      </c>
    </row>
    <row r="4823" spans="1:5" x14ac:dyDescent="0.2">
      <c r="A4823" s="348">
        <v>13892</v>
      </c>
      <c r="B4823" s="348" t="s">
        <v>37672</v>
      </c>
      <c r="C4823" s="348" t="s">
        <v>27666</v>
      </c>
      <c r="D4823" s="348" t="s">
        <v>27668</v>
      </c>
      <c r="E4823" s="373">
        <v>658491.12</v>
      </c>
    </row>
    <row r="4824" spans="1:5" x14ac:dyDescent="0.2">
      <c r="A4824" s="348">
        <v>9914</v>
      </c>
      <c r="B4824" s="348" t="s">
        <v>37673</v>
      </c>
      <c r="C4824" s="348" t="s">
        <v>27666</v>
      </c>
      <c r="D4824" s="348" t="s">
        <v>27668</v>
      </c>
      <c r="E4824" s="373">
        <v>712400</v>
      </c>
    </row>
    <row r="4825" spans="1:5" x14ac:dyDescent="0.2">
      <c r="A4825" s="348">
        <v>36485</v>
      </c>
      <c r="B4825" s="348" t="s">
        <v>37674</v>
      </c>
      <c r="C4825" s="348" t="s">
        <v>27666</v>
      </c>
      <c r="D4825" s="348" t="s">
        <v>27668</v>
      </c>
      <c r="E4825" s="373">
        <v>665336.65</v>
      </c>
    </row>
    <row r="4826" spans="1:5" x14ac:dyDescent="0.2">
      <c r="A4826" s="348">
        <v>9912</v>
      </c>
      <c r="B4826" s="348" t="s">
        <v>37675</v>
      </c>
      <c r="C4826" s="348" t="s">
        <v>27666</v>
      </c>
      <c r="D4826" s="348" t="s">
        <v>27668</v>
      </c>
      <c r="E4826" s="373">
        <v>2300000</v>
      </c>
    </row>
    <row r="4827" spans="1:5" x14ac:dyDescent="0.2">
      <c r="A4827" s="348">
        <v>9921</v>
      </c>
      <c r="B4827" s="348" t="s">
        <v>37676</v>
      </c>
      <c r="C4827" s="348" t="s">
        <v>27666</v>
      </c>
      <c r="D4827" s="348" t="s">
        <v>27668</v>
      </c>
      <c r="E4827" s="373">
        <v>1186448.79</v>
      </c>
    </row>
    <row r="4828" spans="1:5" x14ac:dyDescent="0.2">
      <c r="A4828" s="348">
        <v>21112</v>
      </c>
      <c r="B4828" s="348" t="s">
        <v>37677</v>
      </c>
      <c r="C4828" s="348" t="s">
        <v>27666</v>
      </c>
      <c r="D4828" s="348" t="s">
        <v>27667</v>
      </c>
      <c r="E4828" s="372">
        <v>231.88</v>
      </c>
    </row>
    <row r="4829" spans="1:5" x14ac:dyDescent="0.2">
      <c r="A4829" s="348">
        <v>10228</v>
      </c>
      <c r="B4829" s="348" t="s">
        <v>37678</v>
      </c>
      <c r="C4829" s="348" t="s">
        <v>27666</v>
      </c>
      <c r="D4829" s="348" t="s">
        <v>27669</v>
      </c>
      <c r="E4829" s="372">
        <v>269.38</v>
      </c>
    </row>
    <row r="4830" spans="1:5" x14ac:dyDescent="0.2">
      <c r="A4830" s="348">
        <v>11781</v>
      </c>
      <c r="B4830" s="348" t="s">
        <v>37679</v>
      </c>
      <c r="C4830" s="348" t="s">
        <v>27666</v>
      </c>
      <c r="D4830" s="348" t="s">
        <v>27667</v>
      </c>
      <c r="E4830" s="372">
        <v>218.23</v>
      </c>
    </row>
    <row r="4831" spans="1:5" x14ac:dyDescent="0.2">
      <c r="A4831" s="348">
        <v>37588</v>
      </c>
      <c r="B4831" s="348" t="s">
        <v>37680</v>
      </c>
      <c r="C4831" s="348" t="s">
        <v>27666</v>
      </c>
      <c r="D4831" s="348" t="s">
        <v>27667</v>
      </c>
      <c r="E4831" s="372">
        <v>55.54</v>
      </c>
    </row>
    <row r="4832" spans="1:5" x14ac:dyDescent="0.2">
      <c r="A4832" s="348">
        <v>11746</v>
      </c>
      <c r="B4832" s="348" t="s">
        <v>37681</v>
      </c>
      <c r="C4832" s="348" t="s">
        <v>27666</v>
      </c>
      <c r="D4832" s="348" t="s">
        <v>27667</v>
      </c>
      <c r="E4832" s="372">
        <v>87.5</v>
      </c>
    </row>
    <row r="4833" spans="1:5" x14ac:dyDescent="0.2">
      <c r="A4833" s="348">
        <v>11751</v>
      </c>
      <c r="B4833" s="348" t="s">
        <v>37682</v>
      </c>
      <c r="C4833" s="348" t="s">
        <v>27666</v>
      </c>
      <c r="D4833" s="348" t="s">
        <v>27667</v>
      </c>
      <c r="E4833" s="372">
        <v>157.15</v>
      </c>
    </row>
    <row r="4834" spans="1:5" x14ac:dyDescent="0.2">
      <c r="A4834" s="348">
        <v>11750</v>
      </c>
      <c r="B4834" s="348" t="s">
        <v>37683</v>
      </c>
      <c r="C4834" s="348" t="s">
        <v>27666</v>
      </c>
      <c r="D4834" s="348" t="s">
        <v>27667</v>
      </c>
      <c r="E4834" s="372">
        <v>130.41</v>
      </c>
    </row>
    <row r="4835" spans="1:5" x14ac:dyDescent="0.2">
      <c r="A4835" s="348">
        <v>11748</v>
      </c>
      <c r="B4835" s="348" t="s">
        <v>37684</v>
      </c>
      <c r="C4835" s="348" t="s">
        <v>27666</v>
      </c>
      <c r="D4835" s="348" t="s">
        <v>27667</v>
      </c>
      <c r="E4835" s="372">
        <v>56.15</v>
      </c>
    </row>
    <row r="4836" spans="1:5" x14ac:dyDescent="0.2">
      <c r="A4836" s="348">
        <v>11747</v>
      </c>
      <c r="B4836" s="348" t="s">
        <v>37685</v>
      </c>
      <c r="C4836" s="348" t="s">
        <v>27666</v>
      </c>
      <c r="D4836" s="348" t="s">
        <v>27667</v>
      </c>
      <c r="E4836" s="372">
        <v>242.33</v>
      </c>
    </row>
    <row r="4837" spans="1:5" x14ac:dyDescent="0.2">
      <c r="A4837" s="348">
        <v>11749</v>
      </c>
      <c r="B4837" s="348" t="s">
        <v>37686</v>
      </c>
      <c r="C4837" s="348" t="s">
        <v>27666</v>
      </c>
      <c r="D4837" s="348" t="s">
        <v>27667</v>
      </c>
      <c r="E4837" s="372">
        <v>64.81</v>
      </c>
    </row>
    <row r="4838" spans="1:5" x14ac:dyDescent="0.2">
      <c r="A4838" s="348">
        <v>10236</v>
      </c>
      <c r="B4838" s="348" t="s">
        <v>37687</v>
      </c>
      <c r="C4838" s="348" t="s">
        <v>27666</v>
      </c>
      <c r="D4838" s="348" t="s">
        <v>27667</v>
      </c>
      <c r="E4838" s="372">
        <v>103.96</v>
      </c>
    </row>
    <row r="4839" spans="1:5" x14ac:dyDescent="0.2">
      <c r="A4839" s="348">
        <v>10233</v>
      </c>
      <c r="B4839" s="348" t="s">
        <v>37688</v>
      </c>
      <c r="C4839" s="348" t="s">
        <v>27666</v>
      </c>
      <c r="D4839" s="348" t="s">
        <v>27667</v>
      </c>
      <c r="E4839" s="372">
        <v>97.42</v>
      </c>
    </row>
    <row r="4840" spans="1:5" x14ac:dyDescent="0.2">
      <c r="A4840" s="348">
        <v>10234</v>
      </c>
      <c r="B4840" s="348" t="s">
        <v>37689</v>
      </c>
      <c r="C4840" s="348" t="s">
        <v>27666</v>
      </c>
      <c r="D4840" s="348" t="s">
        <v>27667</v>
      </c>
      <c r="E4840" s="372">
        <v>61.37</v>
      </c>
    </row>
    <row r="4841" spans="1:5" x14ac:dyDescent="0.2">
      <c r="A4841" s="348">
        <v>10231</v>
      </c>
      <c r="B4841" s="348" t="s">
        <v>37690</v>
      </c>
      <c r="C4841" s="348" t="s">
        <v>27666</v>
      </c>
      <c r="D4841" s="348" t="s">
        <v>27667</v>
      </c>
      <c r="E4841" s="372">
        <v>281.42</v>
      </c>
    </row>
    <row r="4842" spans="1:5" x14ac:dyDescent="0.2">
      <c r="A4842" s="348">
        <v>10232</v>
      </c>
      <c r="B4842" s="348" t="s">
        <v>37691</v>
      </c>
      <c r="C4842" s="348" t="s">
        <v>27666</v>
      </c>
      <c r="D4842" s="348" t="s">
        <v>27667</v>
      </c>
      <c r="E4842" s="372">
        <v>157.47</v>
      </c>
    </row>
    <row r="4843" spans="1:5" x14ac:dyDescent="0.2">
      <c r="A4843" s="348">
        <v>10229</v>
      </c>
      <c r="B4843" s="348" t="s">
        <v>37692</v>
      </c>
      <c r="C4843" s="348" t="s">
        <v>27666</v>
      </c>
      <c r="D4843" s="348" t="s">
        <v>27669</v>
      </c>
      <c r="E4843" s="372">
        <v>55.5</v>
      </c>
    </row>
    <row r="4844" spans="1:5" x14ac:dyDescent="0.2">
      <c r="A4844" s="348">
        <v>10235</v>
      </c>
      <c r="B4844" s="348" t="s">
        <v>37693</v>
      </c>
      <c r="C4844" s="348" t="s">
        <v>27666</v>
      </c>
      <c r="D4844" s="348" t="s">
        <v>27667</v>
      </c>
      <c r="E4844" s="372">
        <v>385.79</v>
      </c>
    </row>
    <row r="4845" spans="1:5" x14ac:dyDescent="0.2">
      <c r="A4845" s="348">
        <v>10230</v>
      </c>
      <c r="B4845" s="348" t="s">
        <v>37694</v>
      </c>
      <c r="C4845" s="348" t="s">
        <v>27666</v>
      </c>
      <c r="D4845" s="348" t="s">
        <v>27667</v>
      </c>
      <c r="E4845" s="372">
        <v>678.95</v>
      </c>
    </row>
    <row r="4846" spans="1:5" x14ac:dyDescent="0.2">
      <c r="A4846" s="348">
        <v>10409</v>
      </c>
      <c r="B4846" s="348" t="s">
        <v>37695</v>
      </c>
      <c r="C4846" s="348" t="s">
        <v>27666</v>
      </c>
      <c r="D4846" s="348" t="s">
        <v>27667</v>
      </c>
      <c r="E4846" s="372">
        <v>201.71</v>
      </c>
    </row>
    <row r="4847" spans="1:5" x14ac:dyDescent="0.2">
      <c r="A4847" s="348">
        <v>10411</v>
      </c>
      <c r="B4847" s="348" t="s">
        <v>37696</v>
      </c>
      <c r="C4847" s="348" t="s">
        <v>27666</v>
      </c>
      <c r="D4847" s="348" t="s">
        <v>27667</v>
      </c>
      <c r="E4847" s="372">
        <v>180.49</v>
      </c>
    </row>
    <row r="4848" spans="1:5" x14ac:dyDescent="0.2">
      <c r="A4848" s="348">
        <v>10404</v>
      </c>
      <c r="B4848" s="348" t="s">
        <v>37697</v>
      </c>
      <c r="C4848" s="348" t="s">
        <v>27666</v>
      </c>
      <c r="D4848" s="348" t="s">
        <v>27667</v>
      </c>
      <c r="E4848" s="372">
        <v>73.2</v>
      </c>
    </row>
    <row r="4849" spans="1:5" x14ac:dyDescent="0.2">
      <c r="A4849" s="348">
        <v>10410</v>
      </c>
      <c r="B4849" s="348" t="s">
        <v>37698</v>
      </c>
      <c r="C4849" s="348" t="s">
        <v>27666</v>
      </c>
      <c r="D4849" s="348" t="s">
        <v>27667</v>
      </c>
      <c r="E4849" s="372">
        <v>120.56</v>
      </c>
    </row>
    <row r="4850" spans="1:5" x14ac:dyDescent="0.2">
      <c r="A4850" s="348">
        <v>10405</v>
      </c>
      <c r="B4850" s="348" t="s">
        <v>37699</v>
      </c>
      <c r="C4850" s="348" t="s">
        <v>27666</v>
      </c>
      <c r="D4850" s="348" t="s">
        <v>27667</v>
      </c>
      <c r="E4850" s="372">
        <v>404.12</v>
      </c>
    </row>
    <row r="4851" spans="1:5" x14ac:dyDescent="0.2">
      <c r="A4851" s="348">
        <v>10408</v>
      </c>
      <c r="B4851" s="348" t="s">
        <v>37700</v>
      </c>
      <c r="C4851" s="348" t="s">
        <v>27666</v>
      </c>
      <c r="D4851" s="348" t="s">
        <v>27667</v>
      </c>
      <c r="E4851" s="372">
        <v>282.60000000000002</v>
      </c>
    </row>
    <row r="4852" spans="1:5" x14ac:dyDescent="0.2">
      <c r="A4852" s="348">
        <v>10412</v>
      </c>
      <c r="B4852" s="348" t="s">
        <v>37701</v>
      </c>
      <c r="C4852" s="348" t="s">
        <v>27666</v>
      </c>
      <c r="D4852" s="348" t="s">
        <v>27667</v>
      </c>
      <c r="E4852" s="372">
        <v>88.71</v>
      </c>
    </row>
    <row r="4853" spans="1:5" x14ac:dyDescent="0.2">
      <c r="A4853" s="348">
        <v>10406</v>
      </c>
      <c r="B4853" s="348" t="s">
        <v>37702</v>
      </c>
      <c r="C4853" s="348" t="s">
        <v>27666</v>
      </c>
      <c r="D4853" s="348" t="s">
        <v>27667</v>
      </c>
      <c r="E4853" s="372">
        <v>558.17999999999995</v>
      </c>
    </row>
    <row r="4854" spans="1:5" x14ac:dyDescent="0.2">
      <c r="A4854" s="348">
        <v>10407</v>
      </c>
      <c r="B4854" s="348" t="s">
        <v>37703</v>
      </c>
      <c r="C4854" s="348" t="s">
        <v>27666</v>
      </c>
      <c r="D4854" s="348" t="s">
        <v>27667</v>
      </c>
      <c r="E4854" s="372">
        <v>865.74</v>
      </c>
    </row>
    <row r="4855" spans="1:5" x14ac:dyDescent="0.2">
      <c r="A4855" s="348">
        <v>10416</v>
      </c>
      <c r="B4855" s="348" t="s">
        <v>37704</v>
      </c>
      <c r="C4855" s="348" t="s">
        <v>27666</v>
      </c>
      <c r="D4855" s="348" t="s">
        <v>27667</v>
      </c>
      <c r="E4855" s="372">
        <v>107.38</v>
      </c>
    </row>
    <row r="4856" spans="1:5" x14ac:dyDescent="0.2">
      <c r="A4856" s="348">
        <v>10419</v>
      </c>
      <c r="B4856" s="348" t="s">
        <v>37705</v>
      </c>
      <c r="C4856" s="348" t="s">
        <v>27666</v>
      </c>
      <c r="D4856" s="348" t="s">
        <v>27667</v>
      </c>
      <c r="E4856" s="372">
        <v>93.21</v>
      </c>
    </row>
    <row r="4857" spans="1:5" x14ac:dyDescent="0.2">
      <c r="A4857" s="348">
        <v>21092</v>
      </c>
      <c r="B4857" s="348" t="s">
        <v>37706</v>
      </c>
      <c r="C4857" s="348" t="s">
        <v>27666</v>
      </c>
      <c r="D4857" s="348" t="s">
        <v>27667</v>
      </c>
      <c r="E4857" s="372">
        <v>53.29</v>
      </c>
    </row>
    <row r="4858" spans="1:5" x14ac:dyDescent="0.2">
      <c r="A4858" s="348">
        <v>10418</v>
      </c>
      <c r="B4858" s="348" t="s">
        <v>37707</v>
      </c>
      <c r="C4858" s="348" t="s">
        <v>27666</v>
      </c>
      <c r="D4858" s="348" t="s">
        <v>27667</v>
      </c>
      <c r="E4858" s="372">
        <v>62.13</v>
      </c>
    </row>
    <row r="4859" spans="1:5" x14ac:dyDescent="0.2">
      <c r="A4859" s="348">
        <v>12657</v>
      </c>
      <c r="B4859" s="348" t="s">
        <v>37708</v>
      </c>
      <c r="C4859" s="348" t="s">
        <v>27666</v>
      </c>
      <c r="D4859" s="348" t="s">
        <v>27667</v>
      </c>
      <c r="E4859" s="372">
        <v>250.72</v>
      </c>
    </row>
    <row r="4860" spans="1:5" x14ac:dyDescent="0.2">
      <c r="A4860" s="348">
        <v>10417</v>
      </c>
      <c r="B4860" s="348" t="s">
        <v>37709</v>
      </c>
      <c r="C4860" s="348" t="s">
        <v>27666</v>
      </c>
      <c r="D4860" s="348" t="s">
        <v>27667</v>
      </c>
      <c r="E4860" s="372">
        <v>156.46</v>
      </c>
    </row>
    <row r="4861" spans="1:5" x14ac:dyDescent="0.2">
      <c r="A4861" s="348">
        <v>10413</v>
      </c>
      <c r="B4861" s="348" t="s">
        <v>37710</v>
      </c>
      <c r="C4861" s="348" t="s">
        <v>27666</v>
      </c>
      <c r="D4861" s="348" t="s">
        <v>27667</v>
      </c>
      <c r="E4861" s="372">
        <v>56.86</v>
      </c>
    </row>
    <row r="4862" spans="1:5" x14ac:dyDescent="0.2">
      <c r="A4862" s="348">
        <v>10414</v>
      </c>
      <c r="B4862" s="348" t="s">
        <v>37711</v>
      </c>
      <c r="C4862" s="348" t="s">
        <v>27666</v>
      </c>
      <c r="D4862" s="348" t="s">
        <v>27667</v>
      </c>
      <c r="E4862" s="372">
        <v>342.38</v>
      </c>
    </row>
    <row r="4863" spans="1:5" x14ac:dyDescent="0.2">
      <c r="A4863" s="348">
        <v>10415</v>
      </c>
      <c r="B4863" s="348" t="s">
        <v>37712</v>
      </c>
      <c r="C4863" s="348" t="s">
        <v>27666</v>
      </c>
      <c r="D4863" s="348" t="s">
        <v>27667</v>
      </c>
      <c r="E4863" s="372">
        <v>594.21</v>
      </c>
    </row>
    <row r="4864" spans="1:5" x14ac:dyDescent="0.2">
      <c r="A4864" s="348">
        <v>38643</v>
      </c>
      <c r="B4864" s="348" t="s">
        <v>37713</v>
      </c>
      <c r="C4864" s="348" t="s">
        <v>27666</v>
      </c>
      <c r="D4864" s="348" t="s">
        <v>27667</v>
      </c>
      <c r="E4864" s="372">
        <v>44.14</v>
      </c>
    </row>
    <row r="4865" spans="1:5" x14ac:dyDescent="0.2">
      <c r="A4865" s="348">
        <v>6157</v>
      </c>
      <c r="B4865" s="348" t="s">
        <v>37714</v>
      </c>
      <c r="C4865" s="348" t="s">
        <v>27666</v>
      </c>
      <c r="D4865" s="348" t="s">
        <v>27667</v>
      </c>
      <c r="E4865" s="372">
        <v>60.3</v>
      </c>
    </row>
    <row r="4866" spans="1:5" x14ac:dyDescent="0.2">
      <c r="A4866" s="348">
        <v>6158</v>
      </c>
      <c r="B4866" s="348" t="s">
        <v>37715</v>
      </c>
      <c r="C4866" s="348" t="s">
        <v>27666</v>
      </c>
      <c r="D4866" s="348" t="s">
        <v>27667</v>
      </c>
      <c r="E4866" s="372">
        <v>6.83</v>
      </c>
    </row>
    <row r="4867" spans="1:5" x14ac:dyDescent="0.2">
      <c r="A4867" s="348">
        <v>6153</v>
      </c>
      <c r="B4867" s="348" t="s">
        <v>37716</v>
      </c>
      <c r="C4867" s="348" t="s">
        <v>27666</v>
      </c>
      <c r="D4867" s="348" t="s">
        <v>27667</v>
      </c>
      <c r="E4867" s="372">
        <v>4.7</v>
      </c>
    </row>
    <row r="4868" spans="1:5" x14ac:dyDescent="0.2">
      <c r="A4868" s="348">
        <v>6156</v>
      </c>
      <c r="B4868" s="348" t="s">
        <v>37717</v>
      </c>
      <c r="C4868" s="348" t="s">
        <v>27666</v>
      </c>
      <c r="D4868" s="348" t="s">
        <v>27667</v>
      </c>
      <c r="E4868" s="372">
        <v>5.86</v>
      </c>
    </row>
    <row r="4869" spans="1:5" x14ac:dyDescent="0.2">
      <c r="A4869" s="348">
        <v>6154</v>
      </c>
      <c r="B4869" s="348" t="s">
        <v>37718</v>
      </c>
      <c r="C4869" s="348" t="s">
        <v>27666</v>
      </c>
      <c r="D4869" s="348" t="s">
        <v>27667</v>
      </c>
      <c r="E4869" s="372">
        <v>8.36</v>
      </c>
    </row>
    <row r="4870" spans="1:5" x14ac:dyDescent="0.2">
      <c r="A4870" s="348">
        <v>6155</v>
      </c>
      <c r="B4870" s="348" t="s">
        <v>37719</v>
      </c>
      <c r="C4870" s="348" t="s">
        <v>27666</v>
      </c>
      <c r="D4870" s="348" t="s">
        <v>27667</v>
      </c>
      <c r="E4870" s="372">
        <v>19.239999999999998</v>
      </c>
    </row>
    <row r="4871" spans="1:5" x14ac:dyDescent="0.2">
      <c r="A4871" s="348">
        <v>43595</v>
      </c>
      <c r="B4871" s="348" t="s">
        <v>37720</v>
      </c>
      <c r="C4871" s="348" t="s">
        <v>27666</v>
      </c>
      <c r="D4871" s="348" t="s">
        <v>27667</v>
      </c>
      <c r="E4871" s="372">
        <v>18.13</v>
      </c>
    </row>
    <row r="4872" spans="1:5" x14ac:dyDescent="0.2">
      <c r="A4872" s="348">
        <v>43596</v>
      </c>
      <c r="B4872" s="348" t="s">
        <v>37721</v>
      </c>
      <c r="C4872" s="348" t="s">
        <v>27666</v>
      </c>
      <c r="D4872" s="348" t="s">
        <v>27667</v>
      </c>
      <c r="E4872" s="372">
        <v>20.95</v>
      </c>
    </row>
    <row r="4873" spans="1:5" x14ac:dyDescent="0.2">
      <c r="A4873" s="348">
        <v>38108</v>
      </c>
      <c r="B4873" s="348" t="s">
        <v>37722</v>
      </c>
      <c r="C4873" s="348" t="s">
        <v>27666</v>
      </c>
      <c r="D4873" s="348" t="s">
        <v>27667</v>
      </c>
      <c r="E4873" s="372">
        <v>55.31</v>
      </c>
    </row>
    <row r="4874" spans="1:5" x14ac:dyDescent="0.2">
      <c r="A4874" s="348">
        <v>38087</v>
      </c>
      <c r="B4874" s="348" t="s">
        <v>37723</v>
      </c>
      <c r="C4874" s="348" t="s">
        <v>27666</v>
      </c>
      <c r="D4874" s="348" t="s">
        <v>27667</v>
      </c>
      <c r="E4874" s="372">
        <v>71.14</v>
      </c>
    </row>
    <row r="4875" spans="1:5" x14ac:dyDescent="0.2">
      <c r="A4875" s="348">
        <v>38109</v>
      </c>
      <c r="B4875" s="348" t="s">
        <v>37724</v>
      </c>
      <c r="C4875" s="348" t="s">
        <v>27666</v>
      </c>
      <c r="D4875" s="348" t="s">
        <v>27667</v>
      </c>
      <c r="E4875" s="372">
        <v>88.39</v>
      </c>
    </row>
    <row r="4876" spans="1:5" x14ac:dyDescent="0.2">
      <c r="A4876" s="348">
        <v>38088</v>
      </c>
      <c r="B4876" s="348" t="s">
        <v>37725</v>
      </c>
      <c r="C4876" s="348" t="s">
        <v>27666</v>
      </c>
      <c r="D4876" s="348" t="s">
        <v>27667</v>
      </c>
      <c r="E4876" s="372">
        <v>92.95</v>
      </c>
    </row>
    <row r="4877" spans="1:5" x14ac:dyDescent="0.2">
      <c r="A4877" s="348">
        <v>38110</v>
      </c>
      <c r="B4877" s="348" t="s">
        <v>37726</v>
      </c>
      <c r="C4877" s="348" t="s">
        <v>27666</v>
      </c>
      <c r="D4877" s="348" t="s">
        <v>27667</v>
      </c>
      <c r="E4877" s="372">
        <v>34</v>
      </c>
    </row>
    <row r="4878" spans="1:5" x14ac:dyDescent="0.2">
      <c r="A4878" s="348">
        <v>38089</v>
      </c>
      <c r="B4878" s="348" t="s">
        <v>37727</v>
      </c>
      <c r="C4878" s="348" t="s">
        <v>27666</v>
      </c>
      <c r="D4878" s="348" t="s">
        <v>27667</v>
      </c>
      <c r="E4878" s="372">
        <v>59.25</v>
      </c>
    </row>
    <row r="4879" spans="1:5" x14ac:dyDescent="0.2">
      <c r="A4879" s="348">
        <v>38111</v>
      </c>
      <c r="B4879" s="348" t="s">
        <v>37728</v>
      </c>
      <c r="C4879" s="348" t="s">
        <v>27666</v>
      </c>
      <c r="D4879" s="348" t="s">
        <v>27667</v>
      </c>
      <c r="E4879" s="372">
        <v>38.020000000000003</v>
      </c>
    </row>
    <row r="4880" spans="1:5" x14ac:dyDescent="0.2">
      <c r="A4880" s="348">
        <v>38090</v>
      </c>
      <c r="B4880" s="348" t="s">
        <v>37729</v>
      </c>
      <c r="C4880" s="348" t="s">
        <v>27666</v>
      </c>
      <c r="D4880" s="348" t="s">
        <v>27667</v>
      </c>
      <c r="E4880" s="372">
        <v>61.24</v>
      </c>
    </row>
    <row r="4881" spans="1:5" x14ac:dyDescent="0.2">
      <c r="A4881" s="348">
        <v>13726</v>
      </c>
      <c r="B4881" s="348" t="s">
        <v>37730</v>
      </c>
      <c r="C4881" s="348" t="s">
        <v>27666</v>
      </c>
      <c r="D4881" s="348" t="s">
        <v>27668</v>
      </c>
      <c r="E4881" s="373">
        <v>73280.61</v>
      </c>
    </row>
    <row r="4882" spans="1:5" x14ac:dyDescent="0.2">
      <c r="A4882" s="348">
        <v>38400</v>
      </c>
      <c r="B4882" s="348" t="s">
        <v>37731</v>
      </c>
      <c r="C4882" s="348" t="s">
        <v>27666</v>
      </c>
      <c r="D4882" s="348" t="s">
        <v>27667</v>
      </c>
      <c r="E4882" s="372">
        <v>20.96</v>
      </c>
    </row>
    <row r="4883" spans="1:5" x14ac:dyDescent="0.2">
      <c r="A4883" s="348">
        <v>12627</v>
      </c>
      <c r="B4883" s="348" t="s">
        <v>37732</v>
      </c>
      <c r="C4883" s="348" t="s">
        <v>27666</v>
      </c>
      <c r="D4883" s="348" t="s">
        <v>27667</v>
      </c>
      <c r="E4883" s="372">
        <v>1.91</v>
      </c>
    </row>
    <row r="4884" spans="1:5" x14ac:dyDescent="0.2">
      <c r="A4884" s="348">
        <v>39996</v>
      </c>
      <c r="B4884" s="348" t="s">
        <v>37733</v>
      </c>
      <c r="C4884" s="348" t="s">
        <v>27670</v>
      </c>
      <c r="D4884" s="348" t="s">
        <v>27667</v>
      </c>
      <c r="E4884" s="372">
        <v>3.02</v>
      </c>
    </row>
    <row r="4885" spans="1:5" x14ac:dyDescent="0.2">
      <c r="A4885" s="348">
        <v>10478</v>
      </c>
      <c r="B4885" s="348" t="s">
        <v>37734</v>
      </c>
      <c r="C4885" s="348" t="s">
        <v>27672</v>
      </c>
      <c r="D4885" s="348" t="s">
        <v>27669</v>
      </c>
      <c r="E4885" s="372">
        <v>38.49</v>
      </c>
    </row>
    <row r="4886" spans="1:5" x14ac:dyDescent="0.2">
      <c r="A4886" s="348">
        <v>10481</v>
      </c>
      <c r="B4886" s="348" t="s">
        <v>37735</v>
      </c>
      <c r="C4886" s="348" t="s">
        <v>27672</v>
      </c>
      <c r="D4886" s="348" t="s">
        <v>27667</v>
      </c>
      <c r="E4886" s="372">
        <v>34.229999999999997</v>
      </c>
    </row>
    <row r="4887" spans="1:5" x14ac:dyDescent="0.2">
      <c r="A4887" s="348">
        <v>10475</v>
      </c>
      <c r="B4887" s="348" t="s">
        <v>37736</v>
      </c>
      <c r="C4887" s="348" t="s">
        <v>27672</v>
      </c>
      <c r="D4887" s="348" t="s">
        <v>27667</v>
      </c>
      <c r="E4887" s="372">
        <v>33.119999999999997</v>
      </c>
    </row>
    <row r="4888" spans="1:5" x14ac:dyDescent="0.2">
      <c r="A4888" s="348">
        <v>4030</v>
      </c>
      <c r="B4888" s="348" t="s">
        <v>37737</v>
      </c>
      <c r="C4888" s="348" t="s">
        <v>27676</v>
      </c>
      <c r="D4888" s="348" t="s">
        <v>27667</v>
      </c>
      <c r="E4888" s="372">
        <v>8.3699999999999992</v>
      </c>
    </row>
    <row r="4889" spans="1:5" x14ac:dyDescent="0.2">
      <c r="A4889" s="348">
        <v>4031</v>
      </c>
      <c r="B4889" s="348" t="s">
        <v>37738</v>
      </c>
      <c r="C4889" s="348" t="s">
        <v>27676</v>
      </c>
      <c r="D4889" s="348" t="s">
        <v>27667</v>
      </c>
      <c r="E4889" s="372">
        <v>39.340000000000003</v>
      </c>
    </row>
    <row r="4890" spans="1:5" x14ac:dyDescent="0.2">
      <c r="A4890" s="348">
        <v>39399</v>
      </c>
      <c r="B4890" s="348" t="s">
        <v>37739</v>
      </c>
      <c r="C4890" s="348" t="s">
        <v>27666</v>
      </c>
      <c r="D4890" s="348" t="s">
        <v>27668</v>
      </c>
      <c r="E4890" s="373">
        <v>1360.93</v>
      </c>
    </row>
    <row r="4891" spans="1:5" x14ac:dyDescent="0.2">
      <c r="A4891" s="348">
        <v>39400</v>
      </c>
      <c r="B4891" s="348" t="s">
        <v>37740</v>
      </c>
      <c r="C4891" s="348" t="s">
        <v>27666</v>
      </c>
      <c r="D4891" s="348" t="s">
        <v>27668</v>
      </c>
      <c r="E4891" s="373">
        <v>1479.28</v>
      </c>
    </row>
    <row r="4892" spans="1:5" x14ac:dyDescent="0.2">
      <c r="A4892" s="348">
        <v>39401</v>
      </c>
      <c r="B4892" s="348" t="s">
        <v>37741</v>
      </c>
      <c r="C4892" s="348" t="s">
        <v>27666</v>
      </c>
      <c r="D4892" s="348" t="s">
        <v>27668</v>
      </c>
      <c r="E4892" s="373">
        <v>1659.39</v>
      </c>
    </row>
    <row r="4893" spans="1:5" x14ac:dyDescent="0.2">
      <c r="A4893" s="348">
        <v>11652</v>
      </c>
      <c r="B4893" s="348" t="s">
        <v>37742</v>
      </c>
      <c r="C4893" s="348" t="s">
        <v>27666</v>
      </c>
      <c r="D4893" s="348" t="s">
        <v>27668</v>
      </c>
      <c r="E4893" s="373">
        <v>3570</v>
      </c>
    </row>
    <row r="4894" spans="1:5" x14ac:dyDescent="0.2">
      <c r="A4894" s="348">
        <v>13896</v>
      </c>
      <c r="B4894" s="348" t="s">
        <v>37743</v>
      </c>
      <c r="C4894" s="348" t="s">
        <v>27666</v>
      </c>
      <c r="D4894" s="348" t="s">
        <v>27668</v>
      </c>
      <c r="E4894" s="373">
        <v>3202.6</v>
      </c>
    </row>
    <row r="4895" spans="1:5" x14ac:dyDescent="0.2">
      <c r="A4895" s="348">
        <v>13475</v>
      </c>
      <c r="B4895" s="348" t="s">
        <v>37744</v>
      </c>
      <c r="C4895" s="348" t="s">
        <v>27666</v>
      </c>
      <c r="D4895" s="348" t="s">
        <v>27668</v>
      </c>
      <c r="E4895" s="373">
        <v>3901.15</v>
      </c>
    </row>
    <row r="4896" spans="1:5" x14ac:dyDescent="0.2">
      <c r="A4896" s="348">
        <v>44491</v>
      </c>
      <c r="B4896" s="348" t="s">
        <v>37745</v>
      </c>
      <c r="C4896" s="348" t="s">
        <v>27666</v>
      </c>
      <c r="D4896" s="348" t="s">
        <v>27668</v>
      </c>
      <c r="E4896" s="373">
        <v>4561370.04</v>
      </c>
    </row>
    <row r="4897" spans="1:5" x14ac:dyDescent="0.2">
      <c r="A4897" s="348">
        <v>44470</v>
      </c>
      <c r="B4897" s="348" t="s">
        <v>37746</v>
      </c>
      <c r="C4897" s="348" t="s">
        <v>27666</v>
      </c>
      <c r="D4897" s="348" t="s">
        <v>27668</v>
      </c>
      <c r="E4897" s="373">
        <v>1920283.84</v>
      </c>
    </row>
    <row r="4898" spans="1:5" x14ac:dyDescent="0.2">
      <c r="A4898" s="348">
        <v>13476</v>
      </c>
      <c r="B4898" s="348" t="s">
        <v>37747</v>
      </c>
      <c r="C4898" s="348" t="s">
        <v>27666</v>
      </c>
      <c r="D4898" s="348" t="s">
        <v>27668</v>
      </c>
      <c r="E4898" s="373">
        <v>1934199.08</v>
      </c>
    </row>
    <row r="4899" spans="1:5" x14ac:dyDescent="0.2">
      <c r="A4899" s="348">
        <v>10488</v>
      </c>
      <c r="B4899" s="348" t="s">
        <v>37748</v>
      </c>
      <c r="C4899" s="348" t="s">
        <v>27666</v>
      </c>
      <c r="D4899" s="348" t="s">
        <v>27668</v>
      </c>
      <c r="E4899" s="373">
        <v>2343303</v>
      </c>
    </row>
    <row r="4900" spans="1:5" x14ac:dyDescent="0.2">
      <c r="A4900" s="348">
        <v>13606</v>
      </c>
      <c r="B4900" s="348" t="s">
        <v>37749</v>
      </c>
      <c r="C4900" s="348" t="s">
        <v>27666</v>
      </c>
      <c r="D4900" s="348" t="s">
        <v>27668</v>
      </c>
      <c r="E4900" s="373">
        <v>2076132.94</v>
      </c>
    </row>
    <row r="4901" spans="1:5" x14ac:dyDescent="0.2">
      <c r="A4901" s="348">
        <v>10489</v>
      </c>
      <c r="B4901" s="348" t="s">
        <v>37750</v>
      </c>
      <c r="C4901" s="348" t="s">
        <v>27674</v>
      </c>
      <c r="D4901" s="348" t="s">
        <v>27667</v>
      </c>
      <c r="E4901" s="372">
        <v>16.72</v>
      </c>
    </row>
    <row r="4902" spans="1:5" x14ac:dyDescent="0.2">
      <c r="A4902" s="348">
        <v>41073</v>
      </c>
      <c r="B4902" s="348" t="s">
        <v>37751</v>
      </c>
      <c r="C4902" s="348" t="s">
        <v>27675</v>
      </c>
      <c r="D4902" s="348" t="s">
        <v>27667</v>
      </c>
      <c r="E4902" s="373">
        <v>2937</v>
      </c>
    </row>
    <row r="4903" spans="1:5" x14ac:dyDescent="0.2">
      <c r="A4903" s="348">
        <v>34391</v>
      </c>
      <c r="B4903" s="348" t="s">
        <v>37752</v>
      </c>
      <c r="C4903" s="348" t="s">
        <v>27676</v>
      </c>
      <c r="D4903" s="348" t="s">
        <v>27667</v>
      </c>
      <c r="E4903" s="372">
        <v>694.18</v>
      </c>
    </row>
    <row r="4904" spans="1:5" x14ac:dyDescent="0.2">
      <c r="A4904" s="348">
        <v>10496</v>
      </c>
      <c r="B4904" s="348" t="s">
        <v>37753</v>
      </c>
      <c r="C4904" s="348" t="s">
        <v>27676</v>
      </c>
      <c r="D4904" s="348" t="s">
        <v>27667</v>
      </c>
      <c r="E4904" s="372">
        <v>604.16</v>
      </c>
    </row>
    <row r="4905" spans="1:5" x14ac:dyDescent="0.2">
      <c r="A4905" s="348">
        <v>10497</v>
      </c>
      <c r="B4905" s="348" t="s">
        <v>37754</v>
      </c>
      <c r="C4905" s="348" t="s">
        <v>27676</v>
      </c>
      <c r="D4905" s="348" t="s">
        <v>27667</v>
      </c>
      <c r="E4905" s="373">
        <v>1570.83</v>
      </c>
    </row>
    <row r="4906" spans="1:5" x14ac:dyDescent="0.2">
      <c r="A4906" s="348">
        <v>10504</v>
      </c>
      <c r="B4906" s="348" t="s">
        <v>37755</v>
      </c>
      <c r="C4906" s="348" t="s">
        <v>27676</v>
      </c>
      <c r="D4906" s="348" t="s">
        <v>27667</v>
      </c>
      <c r="E4906" s="373">
        <v>1836.66</v>
      </c>
    </row>
    <row r="4907" spans="1:5" x14ac:dyDescent="0.2">
      <c r="A4907" s="348">
        <v>34390</v>
      </c>
      <c r="B4907" s="348" t="s">
        <v>37756</v>
      </c>
      <c r="C4907" s="348" t="s">
        <v>27676</v>
      </c>
      <c r="D4907" s="348" t="s">
        <v>27667</v>
      </c>
      <c r="E4907" s="372">
        <v>541.33000000000004</v>
      </c>
    </row>
    <row r="4908" spans="1:5" x14ac:dyDescent="0.2">
      <c r="A4908" s="348">
        <v>34389</v>
      </c>
      <c r="B4908" s="348" t="s">
        <v>37757</v>
      </c>
      <c r="C4908" s="348" t="s">
        <v>27676</v>
      </c>
      <c r="D4908" s="348" t="s">
        <v>27667</v>
      </c>
      <c r="E4908" s="372">
        <v>169.16</v>
      </c>
    </row>
    <row r="4909" spans="1:5" x14ac:dyDescent="0.2">
      <c r="A4909" s="348">
        <v>34388</v>
      </c>
      <c r="B4909" s="348" t="s">
        <v>37758</v>
      </c>
      <c r="C4909" s="348" t="s">
        <v>27676</v>
      </c>
      <c r="D4909" s="348" t="s">
        <v>27667</v>
      </c>
      <c r="E4909" s="372">
        <v>240.43</v>
      </c>
    </row>
    <row r="4910" spans="1:5" x14ac:dyDescent="0.2">
      <c r="A4910" s="348">
        <v>34387</v>
      </c>
      <c r="B4910" s="348" t="s">
        <v>37759</v>
      </c>
      <c r="C4910" s="348" t="s">
        <v>27676</v>
      </c>
      <c r="D4910" s="348" t="s">
        <v>27667</v>
      </c>
      <c r="E4910" s="372">
        <v>390.29</v>
      </c>
    </row>
    <row r="4911" spans="1:5" x14ac:dyDescent="0.2">
      <c r="A4911" s="348">
        <v>11188</v>
      </c>
      <c r="B4911" s="348" t="s">
        <v>37760</v>
      </c>
      <c r="C4911" s="348" t="s">
        <v>27676</v>
      </c>
      <c r="D4911" s="348" t="s">
        <v>27667</v>
      </c>
      <c r="E4911" s="372">
        <v>193.33</v>
      </c>
    </row>
    <row r="4912" spans="1:5" x14ac:dyDescent="0.2">
      <c r="A4912" s="348">
        <v>11189</v>
      </c>
      <c r="B4912" s="348" t="s">
        <v>37761</v>
      </c>
      <c r="C4912" s="348" t="s">
        <v>27676</v>
      </c>
      <c r="D4912" s="348" t="s">
        <v>27667</v>
      </c>
      <c r="E4912" s="372">
        <v>290</v>
      </c>
    </row>
    <row r="4913" spans="1:5" x14ac:dyDescent="0.2">
      <c r="A4913" s="348">
        <v>21107</v>
      </c>
      <c r="B4913" s="348" t="s">
        <v>37762</v>
      </c>
      <c r="C4913" s="348" t="s">
        <v>27676</v>
      </c>
      <c r="D4913" s="348" t="s">
        <v>27667</v>
      </c>
      <c r="E4913" s="372">
        <v>208.7</v>
      </c>
    </row>
    <row r="4914" spans="1:5" x14ac:dyDescent="0.2">
      <c r="A4914" s="348">
        <v>34386</v>
      </c>
      <c r="B4914" s="348" t="s">
        <v>37763</v>
      </c>
      <c r="C4914" s="348" t="s">
        <v>27676</v>
      </c>
      <c r="D4914" s="348" t="s">
        <v>27667</v>
      </c>
      <c r="E4914" s="372">
        <v>362.5</v>
      </c>
    </row>
    <row r="4915" spans="1:5" x14ac:dyDescent="0.2">
      <c r="A4915" s="348">
        <v>10490</v>
      </c>
      <c r="B4915" s="348" t="s">
        <v>37764</v>
      </c>
      <c r="C4915" s="348" t="s">
        <v>27676</v>
      </c>
      <c r="D4915" s="348" t="s">
        <v>27667</v>
      </c>
      <c r="E4915" s="372">
        <v>126.87</v>
      </c>
    </row>
    <row r="4916" spans="1:5" x14ac:dyDescent="0.2">
      <c r="A4916" s="348">
        <v>10492</v>
      </c>
      <c r="B4916" s="348" t="s">
        <v>37765</v>
      </c>
      <c r="C4916" s="348" t="s">
        <v>27676</v>
      </c>
      <c r="D4916" s="348" t="s">
        <v>27669</v>
      </c>
      <c r="E4916" s="372">
        <v>145</v>
      </c>
    </row>
    <row r="4917" spans="1:5" x14ac:dyDescent="0.2">
      <c r="A4917" s="348">
        <v>10493</v>
      </c>
      <c r="B4917" s="348" t="s">
        <v>37766</v>
      </c>
      <c r="C4917" s="348" t="s">
        <v>27676</v>
      </c>
      <c r="D4917" s="348" t="s">
        <v>27667</v>
      </c>
      <c r="E4917" s="372">
        <v>169.16</v>
      </c>
    </row>
    <row r="4918" spans="1:5" x14ac:dyDescent="0.2">
      <c r="A4918" s="348">
        <v>10491</v>
      </c>
      <c r="B4918" s="348" t="s">
        <v>37767</v>
      </c>
      <c r="C4918" s="348" t="s">
        <v>27676</v>
      </c>
      <c r="D4918" s="348" t="s">
        <v>27667</v>
      </c>
      <c r="E4918" s="372">
        <v>205.41</v>
      </c>
    </row>
    <row r="4919" spans="1:5" x14ac:dyDescent="0.2">
      <c r="A4919" s="348">
        <v>34385</v>
      </c>
      <c r="B4919" s="348" t="s">
        <v>37768</v>
      </c>
      <c r="C4919" s="348" t="s">
        <v>27676</v>
      </c>
      <c r="D4919" s="348" t="s">
        <v>27667</v>
      </c>
      <c r="E4919" s="372">
        <v>299.66000000000003</v>
      </c>
    </row>
    <row r="4920" spans="1:5" x14ac:dyDescent="0.2">
      <c r="A4920" s="348">
        <v>10499</v>
      </c>
      <c r="B4920" s="348" t="s">
        <v>37769</v>
      </c>
      <c r="C4920" s="348" t="s">
        <v>27676</v>
      </c>
      <c r="D4920" s="348" t="s">
        <v>27667</v>
      </c>
      <c r="E4920" s="372">
        <v>120.83</v>
      </c>
    </row>
    <row r="4921" spans="1:5" x14ac:dyDescent="0.2">
      <c r="A4921" s="348">
        <v>34384</v>
      </c>
      <c r="B4921" s="348" t="s">
        <v>37770</v>
      </c>
      <c r="C4921" s="348" t="s">
        <v>27676</v>
      </c>
      <c r="D4921" s="348" t="s">
        <v>27667</v>
      </c>
      <c r="E4921" s="372">
        <v>362.5</v>
      </c>
    </row>
    <row r="4922" spans="1:5" x14ac:dyDescent="0.2">
      <c r="A4922" s="348">
        <v>11185</v>
      </c>
      <c r="B4922" s="348" t="s">
        <v>37771</v>
      </c>
      <c r="C4922" s="348" t="s">
        <v>27676</v>
      </c>
      <c r="D4922" s="348" t="s">
        <v>27667</v>
      </c>
      <c r="E4922" s="372">
        <v>374.58</v>
      </c>
    </row>
    <row r="4923" spans="1:5" x14ac:dyDescent="0.2">
      <c r="A4923" s="348">
        <v>10507</v>
      </c>
      <c r="B4923" s="348" t="s">
        <v>37772</v>
      </c>
      <c r="C4923" s="348" t="s">
        <v>27676</v>
      </c>
      <c r="D4923" s="348" t="s">
        <v>27667</v>
      </c>
      <c r="E4923" s="372">
        <v>371.67</v>
      </c>
    </row>
    <row r="4924" spans="1:5" x14ac:dyDescent="0.2">
      <c r="A4924" s="348">
        <v>10505</v>
      </c>
      <c r="B4924" s="348" t="s">
        <v>37773</v>
      </c>
      <c r="C4924" s="348" t="s">
        <v>27676</v>
      </c>
      <c r="D4924" s="348" t="s">
        <v>27667</v>
      </c>
      <c r="E4924" s="372">
        <v>219.31</v>
      </c>
    </row>
    <row r="4925" spans="1:5" x14ac:dyDescent="0.2">
      <c r="A4925" s="348">
        <v>10506</v>
      </c>
      <c r="B4925" s="348" t="s">
        <v>37774</v>
      </c>
      <c r="C4925" s="348" t="s">
        <v>27676</v>
      </c>
      <c r="D4925" s="348" t="s">
        <v>27667</v>
      </c>
      <c r="E4925" s="372">
        <v>286.29000000000002</v>
      </c>
    </row>
    <row r="4926" spans="1:5" x14ac:dyDescent="0.2">
      <c r="A4926" s="348">
        <v>5031</v>
      </c>
      <c r="B4926" s="348" t="s">
        <v>37775</v>
      </c>
      <c r="C4926" s="348" t="s">
        <v>27676</v>
      </c>
      <c r="D4926" s="348" t="s">
        <v>27669</v>
      </c>
      <c r="E4926" s="372">
        <v>402</v>
      </c>
    </row>
    <row r="4927" spans="1:5" x14ac:dyDescent="0.2">
      <c r="A4927" s="348">
        <v>10502</v>
      </c>
      <c r="B4927" s="348" t="s">
        <v>37776</v>
      </c>
      <c r="C4927" s="348" t="s">
        <v>27676</v>
      </c>
      <c r="D4927" s="348" t="s">
        <v>27667</v>
      </c>
      <c r="E4927" s="372">
        <v>468.42</v>
      </c>
    </row>
    <row r="4928" spans="1:5" x14ac:dyDescent="0.2">
      <c r="A4928" s="348">
        <v>10501</v>
      </c>
      <c r="B4928" s="348" t="s">
        <v>37777</v>
      </c>
      <c r="C4928" s="348" t="s">
        <v>27676</v>
      </c>
      <c r="D4928" s="348" t="s">
        <v>27667</v>
      </c>
      <c r="E4928" s="372">
        <v>264.64</v>
      </c>
    </row>
    <row r="4929" spans="1:5" x14ac:dyDescent="0.2">
      <c r="A4929" s="348">
        <v>10503</v>
      </c>
      <c r="B4929" s="348" t="s">
        <v>37778</v>
      </c>
      <c r="C4929" s="348" t="s">
        <v>27676</v>
      </c>
      <c r="D4929" s="348" t="s">
        <v>27667</v>
      </c>
      <c r="E4929" s="372">
        <v>357.53</v>
      </c>
    </row>
    <row r="4930" spans="1:5" x14ac:dyDescent="0.2">
      <c r="A4930" s="348">
        <v>4500</v>
      </c>
      <c r="B4930" s="348" t="s">
        <v>37779</v>
      </c>
      <c r="C4930" s="348" t="s">
        <v>27670</v>
      </c>
      <c r="D4930" s="348" t="s">
        <v>27667</v>
      </c>
      <c r="E4930" s="372">
        <v>15.11</v>
      </c>
    </row>
    <row r="4931" spans="1:5" x14ac:dyDescent="0.2">
      <c r="A4931" s="348">
        <v>4448</v>
      </c>
      <c r="B4931" s="348" t="s">
        <v>37780</v>
      </c>
      <c r="C4931" s="348" t="s">
        <v>27670</v>
      </c>
      <c r="D4931" s="348" t="s">
        <v>27667</v>
      </c>
      <c r="E4931" s="372">
        <v>20.76</v>
      </c>
    </row>
    <row r="4932" spans="1:5" x14ac:dyDescent="0.2">
      <c r="A4932" s="348">
        <v>20213</v>
      </c>
      <c r="B4932" s="348" t="s">
        <v>37781</v>
      </c>
      <c r="C4932" s="348" t="s">
        <v>27670</v>
      </c>
      <c r="D4932" s="348" t="s">
        <v>27667</v>
      </c>
      <c r="E4932" s="372">
        <v>25.6</v>
      </c>
    </row>
    <row r="4933" spans="1:5" x14ac:dyDescent="0.2">
      <c r="A4933" s="348">
        <v>20211</v>
      </c>
      <c r="B4933" s="348" t="s">
        <v>37782</v>
      </c>
      <c r="C4933" s="348" t="s">
        <v>27670</v>
      </c>
      <c r="D4933" s="348" t="s">
        <v>27667</v>
      </c>
      <c r="E4933" s="372">
        <v>33.9</v>
      </c>
    </row>
    <row r="4934" spans="1:5" x14ac:dyDescent="0.2">
      <c r="A4934" s="348">
        <v>40270</v>
      </c>
      <c r="B4934" s="348" t="s">
        <v>37783</v>
      </c>
      <c r="C4934" s="348" t="s">
        <v>27670</v>
      </c>
      <c r="D4934" s="348" t="s">
        <v>27668</v>
      </c>
      <c r="E4934" s="372">
        <v>126.05</v>
      </c>
    </row>
    <row r="4935" spans="1:5" x14ac:dyDescent="0.2">
      <c r="A4935" s="348">
        <v>4425</v>
      </c>
      <c r="B4935" s="348" t="s">
        <v>37784</v>
      </c>
      <c r="C4935" s="348" t="s">
        <v>27670</v>
      </c>
      <c r="D4935" s="348" t="s">
        <v>27667</v>
      </c>
      <c r="E4935" s="372">
        <v>28.02</v>
      </c>
    </row>
    <row r="4936" spans="1:5" x14ac:dyDescent="0.2">
      <c r="A4936" s="348">
        <v>4472</v>
      </c>
      <c r="B4936" s="348" t="s">
        <v>37785</v>
      </c>
      <c r="C4936" s="348" t="s">
        <v>27670</v>
      </c>
      <c r="D4936" s="348" t="s">
        <v>27667</v>
      </c>
      <c r="E4936" s="372">
        <v>35.01</v>
      </c>
    </row>
    <row r="4937" spans="1:5" x14ac:dyDescent="0.2">
      <c r="A4937" s="348">
        <v>35272</v>
      </c>
      <c r="B4937" s="348" t="s">
        <v>37786</v>
      </c>
      <c r="C4937" s="348" t="s">
        <v>27670</v>
      </c>
      <c r="D4937" s="348" t="s">
        <v>27667</v>
      </c>
      <c r="E4937" s="372">
        <v>50.61</v>
      </c>
    </row>
    <row r="4938" spans="1:5" x14ac:dyDescent="0.2">
      <c r="A4938" s="348">
        <v>4481</v>
      </c>
      <c r="B4938" s="348" t="s">
        <v>37787</v>
      </c>
      <c r="C4938" s="348" t="s">
        <v>27670</v>
      </c>
      <c r="D4938" s="348" t="s">
        <v>27667</v>
      </c>
      <c r="E4938" s="372">
        <v>54.17</v>
      </c>
    </row>
    <row r="4939" spans="1:5" x14ac:dyDescent="0.2">
      <c r="A4939" s="348">
        <v>34345</v>
      </c>
      <c r="B4939" s="348" t="s">
        <v>37788</v>
      </c>
      <c r="C4939" s="348" t="s">
        <v>27674</v>
      </c>
      <c r="D4939" s="348" t="s">
        <v>27667</v>
      </c>
      <c r="E4939" s="372">
        <v>14.19</v>
      </c>
    </row>
    <row r="4940" spans="1:5" x14ac:dyDescent="0.2">
      <c r="A4940" s="348">
        <v>41096</v>
      </c>
      <c r="B4940" s="348" t="s">
        <v>37789</v>
      </c>
      <c r="C4940" s="348" t="s">
        <v>27675</v>
      </c>
      <c r="D4940" s="348" t="s">
        <v>27667</v>
      </c>
      <c r="E4940" s="373">
        <v>2490.67</v>
      </c>
    </row>
    <row r="4941" spans="1:5" x14ac:dyDescent="0.2">
      <c r="A4941" s="348">
        <v>41776</v>
      </c>
      <c r="B4941" s="348" t="s">
        <v>37790</v>
      </c>
      <c r="C4941" s="348" t="s">
        <v>27674</v>
      </c>
      <c r="D4941" s="348" t="s">
        <v>27667</v>
      </c>
      <c r="E4941" s="372">
        <v>19.440000000000001</v>
      </c>
    </row>
    <row r="4942" spans="1:5" x14ac:dyDescent="0.2">
      <c r="A4942" s="348" t="s">
        <v>24</v>
      </c>
      <c r="B4942" s="348"/>
      <c r="C4942" s="348"/>
      <c r="D4942" s="348"/>
      <c r="E4942" s="348"/>
    </row>
    <row r="4943" spans="1:5" x14ac:dyDescent="0.2">
      <c r="A4943" s="348" t="s">
        <v>37791</v>
      </c>
      <c r="B4943" s="348"/>
      <c r="C4943" s="348"/>
      <c r="D4943" s="348"/>
      <c r="E4943" s="348"/>
    </row>
    <row r="4944" spans="1:5" x14ac:dyDescent="0.2">
      <c r="E4944" s="126"/>
    </row>
    <row r="4945" spans="5:5" x14ac:dyDescent="0.2">
      <c r="E4945" s="126"/>
    </row>
    <row r="4946" spans="5:5" x14ac:dyDescent="0.2">
      <c r="E4946" s="126"/>
    </row>
    <row r="4947" spans="5:5" x14ac:dyDescent="0.2">
      <c r="E4947" s="126"/>
    </row>
    <row r="4948" spans="5:5" x14ac:dyDescent="0.2">
      <c r="E4948" s="126"/>
    </row>
    <row r="4949" spans="5:5" x14ac:dyDescent="0.2">
      <c r="E4949" s="126"/>
    </row>
  </sheetData>
  <pageMargins left="0.78740157499999996" right="0.78740157499999996" top="0.984251969" bottom="0.984251969" header="0.5" footer="0.5"/>
  <pageSetup orientation="portrait" horizontalDpi="300" verticalDpi="30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9C917-5C4E-4CFA-85E4-C3B69000BCF4}">
  <dimension ref="A1:E6373"/>
  <sheetViews>
    <sheetView showGridLines="0" topLeftCell="A1439" zoomScale="145" zoomScaleNormal="145" workbookViewId="0">
      <selection activeCell="G1458" sqref="G1458"/>
    </sheetView>
  </sheetViews>
  <sheetFormatPr defaultRowHeight="15" x14ac:dyDescent="0.25"/>
  <cols>
    <col min="1" max="1" width="9.140625" style="101"/>
    <col min="2" max="2" width="9.42578125" style="97" customWidth="1"/>
    <col min="3" max="3" width="76.5703125" style="97" customWidth="1"/>
    <col min="4" max="4" width="9.42578125" style="97" customWidth="1"/>
    <col min="5" max="5" width="10.5703125" style="97" customWidth="1"/>
    <col min="6" max="16384" width="9.140625" style="97"/>
  </cols>
  <sheetData>
    <row r="1" spans="1:5" x14ac:dyDescent="0.25">
      <c r="A1" s="102"/>
      <c r="B1" s="353" t="s">
        <v>12316</v>
      </c>
      <c r="C1" s="733" t="s">
        <v>12317</v>
      </c>
      <c r="D1" s="733"/>
      <c r="E1" s="353" t="s">
        <v>12318</v>
      </c>
    </row>
    <row r="2" spans="1:5" ht="12" customHeight="1" x14ac:dyDescent="0.25">
      <c r="A2" s="102"/>
      <c r="B2" s="352"/>
      <c r="C2" s="354" t="s">
        <v>37792</v>
      </c>
      <c r="D2" s="352"/>
      <c r="E2" s="352"/>
    </row>
    <row r="3" spans="1:5" ht="33.75" customHeight="1" x14ac:dyDescent="0.25">
      <c r="A3" s="102"/>
      <c r="B3" s="355" t="s">
        <v>12319</v>
      </c>
      <c r="C3" s="355" t="s">
        <v>12320</v>
      </c>
      <c r="D3" s="355" t="s">
        <v>12321</v>
      </c>
      <c r="E3" s="356" t="s">
        <v>12322</v>
      </c>
    </row>
    <row r="4" spans="1:5" ht="9" customHeight="1" x14ac:dyDescent="0.25">
      <c r="A4" s="102">
        <f t="shared" ref="A4:A64" si="0">VALUE(B4)</f>
        <v>307731</v>
      </c>
      <c r="B4" s="357" t="s">
        <v>12323</v>
      </c>
      <c r="C4" s="358" t="s">
        <v>12324</v>
      </c>
      <c r="D4" s="357" t="s">
        <v>12325</v>
      </c>
      <c r="E4" s="359">
        <v>114.77</v>
      </c>
    </row>
    <row r="5" spans="1:5" ht="9" customHeight="1" x14ac:dyDescent="0.25">
      <c r="A5" s="102">
        <f t="shared" si="0"/>
        <v>307732</v>
      </c>
      <c r="B5" s="357" t="s">
        <v>12326</v>
      </c>
      <c r="C5" s="358" t="s">
        <v>12327</v>
      </c>
      <c r="D5" s="357" t="s">
        <v>12325</v>
      </c>
      <c r="E5" s="359">
        <v>91.27</v>
      </c>
    </row>
    <row r="6" spans="1:5" ht="9" customHeight="1" x14ac:dyDescent="0.25">
      <c r="A6" s="102">
        <f t="shared" si="0"/>
        <v>308308</v>
      </c>
      <c r="B6" s="357" t="s">
        <v>12328</v>
      </c>
      <c r="C6" s="358" t="s">
        <v>12329</v>
      </c>
      <c r="D6" s="357" t="s">
        <v>315</v>
      </c>
      <c r="E6" s="359">
        <v>14210.78</v>
      </c>
    </row>
    <row r="7" spans="1:5" ht="9" customHeight="1" x14ac:dyDescent="0.25">
      <c r="A7" s="102">
        <f t="shared" si="0"/>
        <v>308313</v>
      </c>
      <c r="B7" s="357" t="s">
        <v>12330</v>
      </c>
      <c r="C7" s="358" t="s">
        <v>12331</v>
      </c>
      <c r="D7" s="357" t="s">
        <v>315</v>
      </c>
      <c r="E7" s="359">
        <v>93074.96</v>
      </c>
    </row>
    <row r="8" spans="1:5" ht="9" customHeight="1" x14ac:dyDescent="0.25">
      <c r="A8" s="102">
        <f t="shared" si="0"/>
        <v>308309</v>
      </c>
      <c r="B8" s="357" t="s">
        <v>12332</v>
      </c>
      <c r="C8" s="358" t="s">
        <v>12333</v>
      </c>
      <c r="D8" s="357" t="s">
        <v>315</v>
      </c>
      <c r="E8" s="359">
        <v>23210.2</v>
      </c>
    </row>
    <row r="9" spans="1:5" ht="9" customHeight="1" x14ac:dyDescent="0.25">
      <c r="A9" s="102">
        <f t="shared" si="0"/>
        <v>308310</v>
      </c>
      <c r="B9" s="357" t="s">
        <v>12334</v>
      </c>
      <c r="C9" s="358" t="s">
        <v>12335</v>
      </c>
      <c r="D9" s="357" t="s">
        <v>315</v>
      </c>
      <c r="E9" s="359">
        <v>37383.26</v>
      </c>
    </row>
    <row r="10" spans="1:5" ht="9" customHeight="1" x14ac:dyDescent="0.25">
      <c r="A10" s="102">
        <f t="shared" si="0"/>
        <v>308311</v>
      </c>
      <c r="B10" s="357" t="s">
        <v>12336</v>
      </c>
      <c r="C10" s="358" t="s">
        <v>12337</v>
      </c>
      <c r="D10" s="357" t="s">
        <v>315</v>
      </c>
      <c r="E10" s="359">
        <v>50166.1</v>
      </c>
    </row>
    <row r="11" spans="1:5" ht="9" customHeight="1" x14ac:dyDescent="0.25">
      <c r="A11" s="102">
        <f t="shared" si="0"/>
        <v>308312</v>
      </c>
      <c r="B11" s="357" t="s">
        <v>12338</v>
      </c>
      <c r="C11" s="358" t="s">
        <v>12339</v>
      </c>
      <c r="D11" s="357" t="s">
        <v>315</v>
      </c>
      <c r="E11" s="359">
        <v>68813.119999999995</v>
      </c>
    </row>
    <row r="12" spans="1:5" ht="9" customHeight="1" x14ac:dyDescent="0.25">
      <c r="A12" s="102">
        <f t="shared" si="0"/>
        <v>308307</v>
      </c>
      <c r="B12" s="357" t="s">
        <v>12340</v>
      </c>
      <c r="C12" s="358" t="s">
        <v>12341</v>
      </c>
      <c r="D12" s="357" t="s">
        <v>315</v>
      </c>
      <c r="E12" s="359">
        <v>10140.799999999999</v>
      </c>
    </row>
    <row r="13" spans="1:5" ht="9" customHeight="1" x14ac:dyDescent="0.25">
      <c r="A13" s="102">
        <f t="shared" si="0"/>
        <v>308322</v>
      </c>
      <c r="B13" s="357" t="s">
        <v>12342</v>
      </c>
      <c r="C13" s="358" t="s">
        <v>12343</v>
      </c>
      <c r="D13" s="357" t="s">
        <v>315</v>
      </c>
      <c r="E13" s="359">
        <v>9141.82</v>
      </c>
    </row>
    <row r="14" spans="1:5" ht="9" customHeight="1" x14ac:dyDescent="0.25">
      <c r="A14" s="102">
        <f t="shared" si="0"/>
        <v>308327</v>
      </c>
      <c r="B14" s="357" t="s">
        <v>12344</v>
      </c>
      <c r="C14" s="358" t="s">
        <v>12345</v>
      </c>
      <c r="D14" s="357" t="s">
        <v>315</v>
      </c>
      <c r="E14" s="359">
        <v>59485.79</v>
      </c>
    </row>
    <row r="15" spans="1:5" ht="9" customHeight="1" x14ac:dyDescent="0.25">
      <c r="A15" s="102">
        <f t="shared" si="0"/>
        <v>308323</v>
      </c>
      <c r="B15" s="357" t="s">
        <v>12346</v>
      </c>
      <c r="C15" s="358" t="s">
        <v>12347</v>
      </c>
      <c r="D15" s="357" t="s">
        <v>315</v>
      </c>
      <c r="E15" s="359">
        <v>12705.65</v>
      </c>
    </row>
    <row r="16" spans="1:5" ht="9" customHeight="1" x14ac:dyDescent="0.25">
      <c r="A16" s="102">
        <f t="shared" si="0"/>
        <v>308324</v>
      </c>
      <c r="B16" s="357" t="s">
        <v>12348</v>
      </c>
      <c r="C16" s="358" t="s">
        <v>12349</v>
      </c>
      <c r="D16" s="357" t="s">
        <v>315</v>
      </c>
      <c r="E16" s="359">
        <v>21169.68</v>
      </c>
    </row>
    <row r="17" spans="1:5" ht="9" customHeight="1" x14ac:dyDescent="0.25">
      <c r="A17" s="102">
        <f t="shared" si="0"/>
        <v>308325</v>
      </c>
      <c r="B17" s="357" t="s">
        <v>12350</v>
      </c>
      <c r="C17" s="358" t="s">
        <v>12351</v>
      </c>
      <c r="D17" s="357" t="s">
        <v>315</v>
      </c>
      <c r="E17" s="359">
        <v>30398.2</v>
      </c>
    </row>
    <row r="18" spans="1:5" ht="9" customHeight="1" x14ac:dyDescent="0.25">
      <c r="A18" s="102">
        <f t="shared" si="0"/>
        <v>308326</v>
      </c>
      <c r="B18" s="357" t="s">
        <v>12352</v>
      </c>
      <c r="C18" s="358" t="s">
        <v>12353</v>
      </c>
      <c r="D18" s="357" t="s">
        <v>315</v>
      </c>
      <c r="E18" s="359">
        <v>42991.88</v>
      </c>
    </row>
    <row r="19" spans="1:5" ht="9" customHeight="1" x14ac:dyDescent="0.25">
      <c r="A19" s="102">
        <f t="shared" si="0"/>
        <v>308321</v>
      </c>
      <c r="B19" s="357" t="s">
        <v>12354</v>
      </c>
      <c r="C19" s="358" t="s">
        <v>12355</v>
      </c>
      <c r="D19" s="357" t="s">
        <v>315</v>
      </c>
      <c r="E19" s="359">
        <v>5281.33</v>
      </c>
    </row>
    <row r="20" spans="1:5" ht="9" customHeight="1" x14ac:dyDescent="0.25">
      <c r="A20" s="102">
        <f t="shared" si="0"/>
        <v>308315</v>
      </c>
      <c r="B20" s="357" t="s">
        <v>12356</v>
      </c>
      <c r="C20" s="358" t="s">
        <v>12357</v>
      </c>
      <c r="D20" s="357" t="s">
        <v>315</v>
      </c>
      <c r="E20" s="359">
        <v>10815.66</v>
      </c>
    </row>
    <row r="21" spans="1:5" ht="9" customHeight="1" x14ac:dyDescent="0.25">
      <c r="A21" s="102">
        <f t="shared" si="0"/>
        <v>308320</v>
      </c>
      <c r="B21" s="357" t="s">
        <v>12358</v>
      </c>
      <c r="C21" s="358" t="s">
        <v>12359</v>
      </c>
      <c r="D21" s="357" t="s">
        <v>315</v>
      </c>
      <c r="E21" s="359">
        <v>63244.37</v>
      </c>
    </row>
    <row r="22" spans="1:5" ht="9" customHeight="1" x14ac:dyDescent="0.25">
      <c r="A22" s="102">
        <f t="shared" si="0"/>
        <v>308316</v>
      </c>
      <c r="B22" s="357" t="s">
        <v>12360</v>
      </c>
      <c r="C22" s="358" t="s">
        <v>12361</v>
      </c>
      <c r="D22" s="357" t="s">
        <v>315</v>
      </c>
      <c r="E22" s="359">
        <v>14823.43</v>
      </c>
    </row>
    <row r="23" spans="1:5" ht="9" customHeight="1" x14ac:dyDescent="0.25">
      <c r="A23" s="102">
        <f t="shared" si="0"/>
        <v>308317</v>
      </c>
      <c r="B23" s="357" t="s">
        <v>12362</v>
      </c>
      <c r="C23" s="358" t="s">
        <v>12363</v>
      </c>
      <c r="D23" s="357" t="s">
        <v>315</v>
      </c>
      <c r="E23" s="359">
        <v>26526.31</v>
      </c>
    </row>
    <row r="24" spans="1:5" ht="9" customHeight="1" x14ac:dyDescent="0.25">
      <c r="A24" s="102">
        <f t="shared" si="0"/>
        <v>308318</v>
      </c>
      <c r="B24" s="357" t="s">
        <v>12364</v>
      </c>
      <c r="C24" s="358" t="s">
        <v>12365</v>
      </c>
      <c r="D24" s="357" t="s">
        <v>315</v>
      </c>
      <c r="E24" s="359">
        <v>34472.25</v>
      </c>
    </row>
    <row r="25" spans="1:5" ht="9" customHeight="1" x14ac:dyDescent="0.25">
      <c r="A25" s="102">
        <f t="shared" si="0"/>
        <v>308319</v>
      </c>
      <c r="B25" s="357" t="s">
        <v>12366</v>
      </c>
      <c r="C25" s="358" t="s">
        <v>12367</v>
      </c>
      <c r="D25" s="357" t="s">
        <v>315</v>
      </c>
      <c r="E25" s="359">
        <v>47833.54</v>
      </c>
    </row>
    <row r="26" spans="1:5" ht="9" customHeight="1" x14ac:dyDescent="0.25">
      <c r="A26" s="102">
        <f t="shared" si="0"/>
        <v>308314</v>
      </c>
      <c r="B26" s="357" t="s">
        <v>12368</v>
      </c>
      <c r="C26" s="358" t="s">
        <v>12369</v>
      </c>
      <c r="D26" s="357" t="s">
        <v>315</v>
      </c>
      <c r="E26" s="359">
        <v>6687.31</v>
      </c>
    </row>
    <row r="27" spans="1:5" ht="9" customHeight="1" x14ac:dyDescent="0.25">
      <c r="A27" s="102">
        <f t="shared" si="0"/>
        <v>308250</v>
      </c>
      <c r="B27" s="357" t="s">
        <v>12370</v>
      </c>
      <c r="C27" s="358" t="s">
        <v>12371</v>
      </c>
      <c r="D27" s="357" t="s">
        <v>315</v>
      </c>
      <c r="E27" s="359">
        <v>5773.44</v>
      </c>
    </row>
    <row r="28" spans="1:5" ht="9" customHeight="1" x14ac:dyDescent="0.25">
      <c r="A28" s="102">
        <f t="shared" si="0"/>
        <v>308251</v>
      </c>
      <c r="B28" s="357" t="s">
        <v>12372</v>
      </c>
      <c r="C28" s="358" t="s">
        <v>12373</v>
      </c>
      <c r="D28" s="357" t="s">
        <v>315</v>
      </c>
      <c r="E28" s="359">
        <v>8593.52</v>
      </c>
    </row>
    <row r="29" spans="1:5" ht="9" customHeight="1" x14ac:dyDescent="0.25">
      <c r="A29" s="102">
        <f t="shared" si="0"/>
        <v>308268</v>
      </c>
      <c r="B29" s="357" t="s">
        <v>12374</v>
      </c>
      <c r="C29" s="358" t="s">
        <v>12375</v>
      </c>
      <c r="D29" s="357" t="s">
        <v>315</v>
      </c>
      <c r="E29" s="359">
        <v>128709.68</v>
      </c>
    </row>
    <row r="30" spans="1:5" ht="9" customHeight="1" x14ac:dyDescent="0.25">
      <c r="A30" s="102">
        <f t="shared" si="0"/>
        <v>308252</v>
      </c>
      <c r="B30" s="357" t="s">
        <v>12376</v>
      </c>
      <c r="C30" s="358" t="s">
        <v>12377</v>
      </c>
      <c r="D30" s="357" t="s">
        <v>315</v>
      </c>
      <c r="E30" s="359">
        <v>10869.24</v>
      </c>
    </row>
    <row r="31" spans="1:5" ht="9" customHeight="1" x14ac:dyDescent="0.25">
      <c r="A31" s="102">
        <f t="shared" si="0"/>
        <v>308253</v>
      </c>
      <c r="B31" s="357" t="s">
        <v>12378</v>
      </c>
      <c r="C31" s="358" t="s">
        <v>12379</v>
      </c>
      <c r="D31" s="357" t="s">
        <v>315</v>
      </c>
      <c r="E31" s="359">
        <v>13703.86</v>
      </c>
    </row>
    <row r="32" spans="1:5" ht="9" customHeight="1" x14ac:dyDescent="0.25">
      <c r="A32" s="102">
        <f t="shared" si="0"/>
        <v>308254</v>
      </c>
      <c r="B32" s="357" t="s">
        <v>12380</v>
      </c>
      <c r="C32" s="358" t="s">
        <v>12381</v>
      </c>
      <c r="D32" s="357" t="s">
        <v>315</v>
      </c>
      <c r="E32" s="359">
        <v>15736.59</v>
      </c>
    </row>
    <row r="33" spans="1:5" ht="9" customHeight="1" x14ac:dyDescent="0.25">
      <c r="A33" s="102">
        <f t="shared" si="0"/>
        <v>308255</v>
      </c>
      <c r="B33" s="357" t="s">
        <v>12382</v>
      </c>
      <c r="C33" s="358" t="s">
        <v>12383</v>
      </c>
      <c r="D33" s="357" t="s">
        <v>315</v>
      </c>
      <c r="E33" s="359">
        <v>19009.79</v>
      </c>
    </row>
    <row r="34" spans="1:5" ht="9" customHeight="1" x14ac:dyDescent="0.25">
      <c r="A34" s="102">
        <f t="shared" si="0"/>
        <v>308256</v>
      </c>
      <c r="B34" s="357" t="s">
        <v>12384</v>
      </c>
      <c r="C34" s="358" t="s">
        <v>12385</v>
      </c>
      <c r="D34" s="357" t="s">
        <v>315</v>
      </c>
      <c r="E34" s="359">
        <v>22407.7</v>
      </c>
    </row>
    <row r="35" spans="1:5" ht="9" customHeight="1" x14ac:dyDescent="0.25">
      <c r="A35" s="102">
        <f t="shared" si="0"/>
        <v>308257</v>
      </c>
      <c r="B35" s="357" t="s">
        <v>12386</v>
      </c>
      <c r="C35" s="358" t="s">
        <v>12387</v>
      </c>
      <c r="D35" s="357" t="s">
        <v>315</v>
      </c>
      <c r="E35" s="359">
        <v>56936.58</v>
      </c>
    </row>
    <row r="36" spans="1:5" ht="9" customHeight="1" x14ac:dyDescent="0.25">
      <c r="A36" s="102">
        <f t="shared" si="0"/>
        <v>308258</v>
      </c>
      <c r="B36" s="357" t="s">
        <v>12388</v>
      </c>
      <c r="C36" s="358" t="s">
        <v>12389</v>
      </c>
      <c r="D36" s="357" t="s">
        <v>315</v>
      </c>
      <c r="E36" s="359">
        <v>63303.98</v>
      </c>
    </row>
    <row r="37" spans="1:5" ht="9" customHeight="1" x14ac:dyDescent="0.25">
      <c r="A37" s="102">
        <f t="shared" si="0"/>
        <v>308259</v>
      </c>
      <c r="B37" s="357" t="s">
        <v>12390</v>
      </c>
      <c r="C37" s="358" t="s">
        <v>12391</v>
      </c>
      <c r="D37" s="357" t="s">
        <v>315</v>
      </c>
      <c r="E37" s="359">
        <v>68661.81</v>
      </c>
    </row>
    <row r="38" spans="1:5" ht="9" customHeight="1" x14ac:dyDescent="0.25">
      <c r="A38" s="102">
        <f t="shared" si="0"/>
        <v>308260</v>
      </c>
      <c r="B38" s="357" t="s">
        <v>12392</v>
      </c>
      <c r="C38" s="358" t="s">
        <v>12393</v>
      </c>
      <c r="D38" s="357" t="s">
        <v>315</v>
      </c>
      <c r="E38" s="359">
        <v>74068.83</v>
      </c>
    </row>
    <row r="39" spans="1:5" ht="9" customHeight="1" x14ac:dyDescent="0.25">
      <c r="A39" s="102">
        <f t="shared" si="0"/>
        <v>308261</v>
      </c>
      <c r="B39" s="357" t="s">
        <v>12394</v>
      </c>
      <c r="C39" s="358" t="s">
        <v>12395</v>
      </c>
      <c r="D39" s="357" t="s">
        <v>315</v>
      </c>
      <c r="E39" s="359">
        <v>84176.76</v>
      </c>
    </row>
    <row r="40" spans="1:5" ht="9" customHeight="1" x14ac:dyDescent="0.25">
      <c r="A40" s="102">
        <f t="shared" si="0"/>
        <v>308262</v>
      </c>
      <c r="B40" s="357" t="s">
        <v>12396</v>
      </c>
      <c r="C40" s="358" t="s">
        <v>12397</v>
      </c>
      <c r="D40" s="357" t="s">
        <v>315</v>
      </c>
      <c r="E40" s="359">
        <v>86857.86</v>
      </c>
    </row>
    <row r="41" spans="1:5" ht="9" customHeight="1" x14ac:dyDescent="0.25">
      <c r="A41" s="102">
        <f t="shared" si="0"/>
        <v>308263</v>
      </c>
      <c r="B41" s="357" t="s">
        <v>12398</v>
      </c>
      <c r="C41" s="358" t="s">
        <v>12399</v>
      </c>
      <c r="D41" s="357" t="s">
        <v>315</v>
      </c>
      <c r="E41" s="359">
        <v>97046.31</v>
      </c>
    </row>
    <row r="42" spans="1:5" ht="9" customHeight="1" x14ac:dyDescent="0.25">
      <c r="A42" s="102">
        <f t="shared" si="0"/>
        <v>308264</v>
      </c>
      <c r="B42" s="357" t="s">
        <v>12400</v>
      </c>
      <c r="C42" s="358" t="s">
        <v>12401</v>
      </c>
      <c r="D42" s="357" t="s">
        <v>315</v>
      </c>
      <c r="E42" s="359">
        <v>103747.11</v>
      </c>
    </row>
    <row r="43" spans="1:5" ht="9" customHeight="1" x14ac:dyDescent="0.25">
      <c r="A43" s="102">
        <f t="shared" si="0"/>
        <v>308265</v>
      </c>
      <c r="B43" s="357" t="s">
        <v>12402</v>
      </c>
      <c r="C43" s="358" t="s">
        <v>12403</v>
      </c>
      <c r="D43" s="357" t="s">
        <v>315</v>
      </c>
      <c r="E43" s="359">
        <v>106260.47</v>
      </c>
    </row>
    <row r="44" spans="1:5" ht="9" customHeight="1" x14ac:dyDescent="0.25">
      <c r="A44" s="102">
        <f t="shared" si="0"/>
        <v>308266</v>
      </c>
      <c r="B44" s="357" t="s">
        <v>12404</v>
      </c>
      <c r="C44" s="358" t="s">
        <v>12405</v>
      </c>
      <c r="D44" s="357" t="s">
        <v>315</v>
      </c>
      <c r="E44" s="359">
        <v>114831.62</v>
      </c>
    </row>
    <row r="45" spans="1:5" ht="9" customHeight="1" x14ac:dyDescent="0.25">
      <c r="A45" s="102">
        <f t="shared" si="0"/>
        <v>308267</v>
      </c>
      <c r="B45" s="357" t="s">
        <v>12406</v>
      </c>
      <c r="C45" s="358" t="s">
        <v>12407</v>
      </c>
      <c r="D45" s="357" t="s">
        <v>315</v>
      </c>
      <c r="E45" s="359">
        <v>121086.41</v>
      </c>
    </row>
    <row r="46" spans="1:5" ht="9" customHeight="1" x14ac:dyDescent="0.25">
      <c r="A46" s="102">
        <f t="shared" si="0"/>
        <v>308288</v>
      </c>
      <c r="B46" s="357" t="s">
        <v>12408</v>
      </c>
      <c r="C46" s="358" t="s">
        <v>12409</v>
      </c>
      <c r="D46" s="357" t="s">
        <v>315</v>
      </c>
      <c r="E46" s="359">
        <v>12913.83</v>
      </c>
    </row>
    <row r="47" spans="1:5" ht="9" customHeight="1" x14ac:dyDescent="0.25">
      <c r="A47" s="102">
        <f t="shared" si="0"/>
        <v>308289</v>
      </c>
      <c r="B47" s="357" t="s">
        <v>12410</v>
      </c>
      <c r="C47" s="358" t="s">
        <v>12411</v>
      </c>
      <c r="D47" s="357" t="s">
        <v>315</v>
      </c>
      <c r="E47" s="359">
        <v>18272.41</v>
      </c>
    </row>
    <row r="48" spans="1:5" ht="9" customHeight="1" x14ac:dyDescent="0.25">
      <c r="A48" s="102">
        <f t="shared" si="0"/>
        <v>308306</v>
      </c>
      <c r="B48" s="357" t="s">
        <v>12412</v>
      </c>
      <c r="C48" s="358" t="s">
        <v>12413</v>
      </c>
      <c r="D48" s="357" t="s">
        <v>315</v>
      </c>
      <c r="E48" s="359">
        <v>121429.58</v>
      </c>
    </row>
    <row r="49" spans="1:5" ht="9" customHeight="1" x14ac:dyDescent="0.25">
      <c r="A49" s="102">
        <f t="shared" si="0"/>
        <v>308290</v>
      </c>
      <c r="B49" s="357" t="s">
        <v>12414</v>
      </c>
      <c r="C49" s="358" t="s">
        <v>12415</v>
      </c>
      <c r="D49" s="357" t="s">
        <v>315</v>
      </c>
      <c r="E49" s="359">
        <v>24312.09</v>
      </c>
    </row>
    <row r="50" spans="1:5" ht="9" customHeight="1" x14ac:dyDescent="0.25">
      <c r="A50" s="102">
        <f t="shared" si="0"/>
        <v>308291</v>
      </c>
      <c r="B50" s="357" t="s">
        <v>12416</v>
      </c>
      <c r="C50" s="358" t="s">
        <v>12417</v>
      </c>
      <c r="D50" s="357" t="s">
        <v>315</v>
      </c>
      <c r="E50" s="359">
        <v>28968.04</v>
      </c>
    </row>
    <row r="51" spans="1:5" ht="9" customHeight="1" x14ac:dyDescent="0.25">
      <c r="A51" s="102">
        <f t="shared" si="0"/>
        <v>308292</v>
      </c>
      <c r="B51" s="357" t="s">
        <v>12418</v>
      </c>
      <c r="C51" s="358" t="s">
        <v>12419</v>
      </c>
      <c r="D51" s="357" t="s">
        <v>315</v>
      </c>
      <c r="E51" s="359">
        <v>33938.550000000003</v>
      </c>
    </row>
    <row r="52" spans="1:5" ht="9" customHeight="1" x14ac:dyDescent="0.25">
      <c r="A52" s="102">
        <f t="shared" si="0"/>
        <v>308293</v>
      </c>
      <c r="B52" s="357" t="s">
        <v>12420</v>
      </c>
      <c r="C52" s="358" t="s">
        <v>12421</v>
      </c>
      <c r="D52" s="357" t="s">
        <v>315</v>
      </c>
      <c r="E52" s="359">
        <v>38571.589999999997</v>
      </c>
    </row>
    <row r="53" spans="1:5" ht="9" customHeight="1" x14ac:dyDescent="0.25">
      <c r="A53" s="102">
        <f t="shared" si="0"/>
        <v>308294</v>
      </c>
      <c r="B53" s="357" t="s">
        <v>12422</v>
      </c>
      <c r="C53" s="358" t="s">
        <v>12423</v>
      </c>
      <c r="D53" s="357" t="s">
        <v>315</v>
      </c>
      <c r="E53" s="359">
        <v>44005.32</v>
      </c>
    </row>
    <row r="54" spans="1:5" ht="9" customHeight="1" x14ac:dyDescent="0.25">
      <c r="A54" s="102">
        <f t="shared" si="0"/>
        <v>308295</v>
      </c>
      <c r="B54" s="357" t="s">
        <v>12424</v>
      </c>
      <c r="C54" s="358" t="s">
        <v>12425</v>
      </c>
      <c r="D54" s="357" t="s">
        <v>315</v>
      </c>
      <c r="E54" s="359">
        <v>50993.22</v>
      </c>
    </row>
    <row r="55" spans="1:5" ht="9" customHeight="1" x14ac:dyDescent="0.25">
      <c r="A55" s="102">
        <f t="shared" si="0"/>
        <v>308296</v>
      </c>
      <c r="B55" s="357" t="s">
        <v>12426</v>
      </c>
      <c r="C55" s="358" t="s">
        <v>12427</v>
      </c>
      <c r="D55" s="357" t="s">
        <v>315</v>
      </c>
      <c r="E55" s="359">
        <v>56766.13</v>
      </c>
    </row>
    <row r="56" spans="1:5" ht="9" customHeight="1" x14ac:dyDescent="0.25">
      <c r="A56" s="102">
        <f t="shared" si="0"/>
        <v>308297</v>
      </c>
      <c r="B56" s="357" t="s">
        <v>12428</v>
      </c>
      <c r="C56" s="358" t="s">
        <v>12429</v>
      </c>
      <c r="D56" s="357" t="s">
        <v>315</v>
      </c>
      <c r="E56" s="359">
        <v>61479.59</v>
      </c>
    </row>
    <row r="57" spans="1:5" ht="9" customHeight="1" x14ac:dyDescent="0.25">
      <c r="A57" s="102">
        <f t="shared" si="0"/>
        <v>308298</v>
      </c>
      <c r="B57" s="357" t="s">
        <v>12430</v>
      </c>
      <c r="C57" s="358" t="s">
        <v>12431</v>
      </c>
      <c r="D57" s="357" t="s">
        <v>315</v>
      </c>
      <c r="E57" s="359">
        <v>70146.44</v>
      </c>
    </row>
    <row r="58" spans="1:5" ht="9" customHeight="1" x14ac:dyDescent="0.25">
      <c r="A58" s="102">
        <f t="shared" si="0"/>
        <v>308299</v>
      </c>
      <c r="B58" s="357" t="s">
        <v>12432</v>
      </c>
      <c r="C58" s="358" t="s">
        <v>12433</v>
      </c>
      <c r="D58" s="357" t="s">
        <v>315</v>
      </c>
      <c r="E58" s="359">
        <v>75809.929999999993</v>
      </c>
    </row>
    <row r="59" spans="1:5" ht="9" customHeight="1" x14ac:dyDescent="0.25">
      <c r="A59" s="102">
        <f t="shared" si="0"/>
        <v>308300</v>
      </c>
      <c r="B59" s="357" t="s">
        <v>12434</v>
      </c>
      <c r="C59" s="358" t="s">
        <v>12435</v>
      </c>
      <c r="D59" s="357" t="s">
        <v>315</v>
      </c>
      <c r="E59" s="359">
        <v>81635.16</v>
      </c>
    </row>
    <row r="60" spans="1:5" ht="9" customHeight="1" x14ac:dyDescent="0.25">
      <c r="A60" s="102">
        <f t="shared" si="0"/>
        <v>308301</v>
      </c>
      <c r="B60" s="357" t="s">
        <v>12436</v>
      </c>
      <c r="C60" s="358" t="s">
        <v>12437</v>
      </c>
      <c r="D60" s="357" t="s">
        <v>315</v>
      </c>
      <c r="E60" s="359">
        <v>88101.32</v>
      </c>
    </row>
    <row r="61" spans="1:5" ht="9" customHeight="1" x14ac:dyDescent="0.25">
      <c r="A61" s="102">
        <f t="shared" si="0"/>
        <v>308302</v>
      </c>
      <c r="B61" s="357" t="s">
        <v>12438</v>
      </c>
      <c r="C61" s="358" t="s">
        <v>12439</v>
      </c>
      <c r="D61" s="357" t="s">
        <v>315</v>
      </c>
      <c r="E61" s="359">
        <v>93871</v>
      </c>
    </row>
    <row r="62" spans="1:5" ht="9" customHeight="1" x14ac:dyDescent="0.25">
      <c r="A62" s="102">
        <f t="shared" si="0"/>
        <v>308303</v>
      </c>
      <c r="B62" s="357" t="s">
        <v>12440</v>
      </c>
      <c r="C62" s="358" t="s">
        <v>12441</v>
      </c>
      <c r="D62" s="357" t="s">
        <v>315</v>
      </c>
      <c r="E62" s="359">
        <v>103286.96</v>
      </c>
    </row>
    <row r="63" spans="1:5" ht="9" customHeight="1" x14ac:dyDescent="0.25">
      <c r="A63" s="102">
        <f t="shared" si="0"/>
        <v>308304</v>
      </c>
      <c r="B63" s="357" t="s">
        <v>12442</v>
      </c>
      <c r="C63" s="358" t="s">
        <v>12443</v>
      </c>
      <c r="D63" s="357" t="s">
        <v>315</v>
      </c>
      <c r="E63" s="359">
        <v>108841.76</v>
      </c>
    </row>
    <row r="64" spans="1:5" ht="9" customHeight="1" x14ac:dyDescent="0.25">
      <c r="A64" s="102">
        <f t="shared" si="0"/>
        <v>308305</v>
      </c>
      <c r="B64" s="357" t="s">
        <v>12444</v>
      </c>
      <c r="C64" s="358" t="s">
        <v>12445</v>
      </c>
      <c r="D64" s="357" t="s">
        <v>315</v>
      </c>
      <c r="E64" s="359">
        <v>115627.63</v>
      </c>
    </row>
    <row r="65" spans="1:5" ht="9" customHeight="1" x14ac:dyDescent="0.25">
      <c r="A65" s="102">
        <f t="shared" ref="A65:A128" si="1">VALUE(B65)</f>
        <v>308269</v>
      </c>
      <c r="B65" s="357" t="s">
        <v>12446</v>
      </c>
      <c r="C65" s="358" t="s">
        <v>12447</v>
      </c>
      <c r="D65" s="357" t="s">
        <v>315</v>
      </c>
      <c r="E65" s="359">
        <v>10027.48</v>
      </c>
    </row>
    <row r="66" spans="1:5" ht="9" customHeight="1" x14ac:dyDescent="0.25">
      <c r="A66" s="102">
        <f t="shared" si="1"/>
        <v>308270</v>
      </c>
      <c r="B66" s="357" t="s">
        <v>12448</v>
      </c>
      <c r="C66" s="358" t="s">
        <v>12449</v>
      </c>
      <c r="D66" s="357" t="s">
        <v>315</v>
      </c>
      <c r="E66" s="359">
        <v>14717.63</v>
      </c>
    </row>
    <row r="67" spans="1:5" ht="9" customHeight="1" x14ac:dyDescent="0.25">
      <c r="A67" s="102">
        <f t="shared" si="1"/>
        <v>308287</v>
      </c>
      <c r="B67" s="357" t="s">
        <v>12450</v>
      </c>
      <c r="C67" s="358" t="s">
        <v>12451</v>
      </c>
      <c r="D67" s="357" t="s">
        <v>315</v>
      </c>
      <c r="E67" s="359">
        <v>135206.22</v>
      </c>
    </row>
    <row r="68" spans="1:5" ht="9" customHeight="1" x14ac:dyDescent="0.25">
      <c r="A68" s="102">
        <f t="shared" si="1"/>
        <v>308271</v>
      </c>
      <c r="B68" s="357" t="s">
        <v>12452</v>
      </c>
      <c r="C68" s="358" t="s">
        <v>12453</v>
      </c>
      <c r="D68" s="357" t="s">
        <v>315</v>
      </c>
      <c r="E68" s="359">
        <v>17951.400000000001</v>
      </c>
    </row>
    <row r="69" spans="1:5" ht="9" customHeight="1" x14ac:dyDescent="0.25">
      <c r="A69" s="102">
        <f t="shared" si="1"/>
        <v>308272</v>
      </c>
      <c r="B69" s="357" t="s">
        <v>12454</v>
      </c>
      <c r="C69" s="358" t="s">
        <v>12455</v>
      </c>
      <c r="D69" s="357" t="s">
        <v>315</v>
      </c>
      <c r="E69" s="359">
        <v>21157.39</v>
      </c>
    </row>
    <row r="70" spans="1:5" ht="9" customHeight="1" x14ac:dyDescent="0.25">
      <c r="A70" s="102">
        <f t="shared" si="1"/>
        <v>308273</v>
      </c>
      <c r="B70" s="357" t="s">
        <v>12456</v>
      </c>
      <c r="C70" s="358" t="s">
        <v>12457</v>
      </c>
      <c r="D70" s="357" t="s">
        <v>315</v>
      </c>
      <c r="E70" s="359">
        <v>25980.73</v>
      </c>
    </row>
    <row r="71" spans="1:5" ht="9" customHeight="1" x14ac:dyDescent="0.25">
      <c r="A71" s="102">
        <f t="shared" si="1"/>
        <v>308274</v>
      </c>
      <c r="B71" s="357" t="s">
        <v>12458</v>
      </c>
      <c r="C71" s="358" t="s">
        <v>12459</v>
      </c>
      <c r="D71" s="357" t="s">
        <v>315</v>
      </c>
      <c r="E71" s="359">
        <v>29889.919999999998</v>
      </c>
    </row>
    <row r="72" spans="1:5" ht="9" customHeight="1" x14ac:dyDescent="0.25">
      <c r="A72" s="102">
        <f t="shared" si="1"/>
        <v>308275</v>
      </c>
      <c r="B72" s="357" t="s">
        <v>12460</v>
      </c>
      <c r="C72" s="358" t="s">
        <v>12461</v>
      </c>
      <c r="D72" s="357" t="s">
        <v>315</v>
      </c>
      <c r="E72" s="359">
        <v>38958.14</v>
      </c>
    </row>
    <row r="73" spans="1:5" ht="9" customHeight="1" x14ac:dyDescent="0.25">
      <c r="A73" s="102">
        <f t="shared" si="1"/>
        <v>308276</v>
      </c>
      <c r="B73" s="357" t="s">
        <v>12462</v>
      </c>
      <c r="C73" s="358" t="s">
        <v>12463</v>
      </c>
      <c r="D73" s="357" t="s">
        <v>315</v>
      </c>
      <c r="E73" s="359">
        <v>59680.92</v>
      </c>
    </row>
    <row r="74" spans="1:5" ht="9" customHeight="1" x14ac:dyDescent="0.25">
      <c r="A74" s="102">
        <f t="shared" si="1"/>
        <v>308277</v>
      </c>
      <c r="B74" s="357" t="s">
        <v>12464</v>
      </c>
      <c r="C74" s="358" t="s">
        <v>12465</v>
      </c>
      <c r="D74" s="357" t="s">
        <v>315</v>
      </c>
      <c r="E74" s="359">
        <v>66094.320000000007</v>
      </c>
    </row>
    <row r="75" spans="1:5" ht="9" customHeight="1" x14ac:dyDescent="0.25">
      <c r="A75" s="102">
        <f t="shared" si="1"/>
        <v>308278</v>
      </c>
      <c r="B75" s="357" t="s">
        <v>12466</v>
      </c>
      <c r="C75" s="358" t="s">
        <v>12467</v>
      </c>
      <c r="D75" s="357" t="s">
        <v>315</v>
      </c>
      <c r="E75" s="359">
        <v>71823.240000000005</v>
      </c>
    </row>
    <row r="76" spans="1:5" ht="9" customHeight="1" x14ac:dyDescent="0.25">
      <c r="A76" s="102">
        <f t="shared" si="1"/>
        <v>308279</v>
      </c>
      <c r="B76" s="357" t="s">
        <v>12468</v>
      </c>
      <c r="C76" s="358" t="s">
        <v>12469</v>
      </c>
      <c r="D76" s="357" t="s">
        <v>315</v>
      </c>
      <c r="E76" s="359">
        <v>75529.179999999993</v>
      </c>
    </row>
    <row r="77" spans="1:5" ht="9" customHeight="1" x14ac:dyDescent="0.25">
      <c r="A77" s="102">
        <f t="shared" si="1"/>
        <v>308280</v>
      </c>
      <c r="B77" s="357" t="s">
        <v>12470</v>
      </c>
      <c r="C77" s="358" t="s">
        <v>12471</v>
      </c>
      <c r="D77" s="357" t="s">
        <v>315</v>
      </c>
      <c r="E77" s="359">
        <v>86299.36</v>
      </c>
    </row>
    <row r="78" spans="1:5" ht="9" customHeight="1" x14ac:dyDescent="0.25">
      <c r="A78" s="102">
        <f t="shared" si="1"/>
        <v>308281</v>
      </c>
      <c r="B78" s="357" t="s">
        <v>12472</v>
      </c>
      <c r="C78" s="358" t="s">
        <v>12473</v>
      </c>
      <c r="D78" s="357" t="s">
        <v>315</v>
      </c>
      <c r="E78" s="359">
        <v>92690.78</v>
      </c>
    </row>
    <row r="79" spans="1:5" ht="9" customHeight="1" x14ac:dyDescent="0.25">
      <c r="A79" s="102">
        <f t="shared" si="1"/>
        <v>308282</v>
      </c>
      <c r="B79" s="357" t="s">
        <v>12474</v>
      </c>
      <c r="C79" s="358" t="s">
        <v>12475</v>
      </c>
      <c r="D79" s="357" t="s">
        <v>315</v>
      </c>
      <c r="E79" s="359">
        <v>99685.95</v>
      </c>
    </row>
    <row r="80" spans="1:5" ht="9" customHeight="1" x14ac:dyDescent="0.25">
      <c r="A80" s="102">
        <f t="shared" si="1"/>
        <v>308283</v>
      </c>
      <c r="B80" s="357" t="s">
        <v>12476</v>
      </c>
      <c r="C80" s="358" t="s">
        <v>12477</v>
      </c>
      <c r="D80" s="357" t="s">
        <v>315</v>
      </c>
      <c r="E80" s="359">
        <v>105884.92</v>
      </c>
    </row>
    <row r="81" spans="1:5" ht="9" customHeight="1" x14ac:dyDescent="0.25">
      <c r="A81" s="102">
        <f t="shared" si="1"/>
        <v>308284</v>
      </c>
      <c r="B81" s="357" t="s">
        <v>12478</v>
      </c>
      <c r="C81" s="358" t="s">
        <v>12479</v>
      </c>
      <c r="D81" s="357" t="s">
        <v>315</v>
      </c>
      <c r="E81" s="359">
        <v>114533.86</v>
      </c>
    </row>
    <row r="82" spans="1:5" ht="9" customHeight="1" x14ac:dyDescent="0.25">
      <c r="A82" s="102">
        <f t="shared" si="1"/>
        <v>308285</v>
      </c>
      <c r="B82" s="357" t="s">
        <v>12480</v>
      </c>
      <c r="C82" s="358" t="s">
        <v>12481</v>
      </c>
      <c r="D82" s="357" t="s">
        <v>315</v>
      </c>
      <c r="E82" s="359">
        <v>121606.66</v>
      </c>
    </row>
    <row r="83" spans="1:5" ht="9" customHeight="1" x14ac:dyDescent="0.25">
      <c r="A83" s="102">
        <f t="shared" si="1"/>
        <v>308286</v>
      </c>
      <c r="B83" s="357" t="s">
        <v>12482</v>
      </c>
      <c r="C83" s="358" t="s">
        <v>12483</v>
      </c>
      <c r="D83" s="357" t="s">
        <v>315</v>
      </c>
      <c r="E83" s="359">
        <v>128723.12</v>
      </c>
    </row>
    <row r="84" spans="1:5" ht="9" customHeight="1" x14ac:dyDescent="0.25">
      <c r="A84" s="102">
        <f t="shared" si="1"/>
        <v>307733</v>
      </c>
      <c r="B84" s="357" t="s">
        <v>12484</v>
      </c>
      <c r="C84" s="358" t="s">
        <v>12485</v>
      </c>
      <c r="D84" s="357" t="s">
        <v>138</v>
      </c>
      <c r="E84" s="359">
        <v>433.12</v>
      </c>
    </row>
    <row r="85" spans="1:5" ht="9" customHeight="1" x14ac:dyDescent="0.25">
      <c r="A85" s="102">
        <f t="shared" si="1"/>
        <v>307734</v>
      </c>
      <c r="B85" s="357" t="s">
        <v>12486</v>
      </c>
      <c r="C85" s="358" t="s">
        <v>12487</v>
      </c>
      <c r="D85" s="357" t="s">
        <v>138</v>
      </c>
      <c r="E85" s="359">
        <v>559.91999999999996</v>
      </c>
    </row>
    <row r="86" spans="1:5" ht="9" customHeight="1" x14ac:dyDescent="0.25">
      <c r="A86" s="102">
        <f t="shared" si="1"/>
        <v>307735</v>
      </c>
      <c r="B86" s="357" t="s">
        <v>12488</v>
      </c>
      <c r="C86" s="358" t="s">
        <v>12489</v>
      </c>
      <c r="D86" s="357" t="s">
        <v>138</v>
      </c>
      <c r="E86" s="359">
        <v>966.55</v>
      </c>
    </row>
    <row r="87" spans="1:5" ht="9" customHeight="1" x14ac:dyDescent="0.25">
      <c r="A87" s="102">
        <f t="shared" si="1"/>
        <v>307736</v>
      </c>
      <c r="B87" s="357" t="s">
        <v>12490</v>
      </c>
      <c r="C87" s="358" t="s">
        <v>12491</v>
      </c>
      <c r="D87" s="357" t="s">
        <v>138</v>
      </c>
      <c r="E87" s="359">
        <v>1288.9100000000001</v>
      </c>
    </row>
    <row r="88" spans="1:5" ht="9" customHeight="1" x14ac:dyDescent="0.25">
      <c r="A88" s="102">
        <f t="shared" si="1"/>
        <v>307737</v>
      </c>
      <c r="B88" s="357" t="s">
        <v>12492</v>
      </c>
      <c r="C88" s="358" t="s">
        <v>12493</v>
      </c>
      <c r="D88" s="357" t="s">
        <v>138</v>
      </c>
      <c r="E88" s="359">
        <v>1571.7</v>
      </c>
    </row>
    <row r="89" spans="1:5" ht="9" customHeight="1" x14ac:dyDescent="0.25">
      <c r="A89" s="102">
        <f t="shared" si="1"/>
        <v>307730</v>
      </c>
      <c r="B89" s="357" t="s">
        <v>12494</v>
      </c>
      <c r="C89" s="358" t="s">
        <v>12495</v>
      </c>
      <c r="D89" s="357" t="s">
        <v>138</v>
      </c>
      <c r="E89" s="359">
        <v>0</v>
      </c>
    </row>
    <row r="90" spans="1:5" ht="9" customHeight="1" x14ac:dyDescent="0.25">
      <c r="A90" s="102">
        <f t="shared" si="1"/>
        <v>307084</v>
      </c>
      <c r="B90" s="357" t="s">
        <v>12496</v>
      </c>
      <c r="C90" s="358" t="s">
        <v>12497</v>
      </c>
      <c r="D90" s="357" t="s">
        <v>138</v>
      </c>
      <c r="E90" s="359">
        <v>30.33</v>
      </c>
    </row>
    <row r="91" spans="1:5" ht="9" customHeight="1" x14ac:dyDescent="0.25">
      <c r="A91" s="102">
        <f t="shared" si="1"/>
        <v>407818</v>
      </c>
      <c r="B91" s="357" t="s">
        <v>12498</v>
      </c>
      <c r="C91" s="358" t="s">
        <v>12499</v>
      </c>
      <c r="D91" s="357" t="s">
        <v>203</v>
      </c>
      <c r="E91" s="359">
        <v>12.72</v>
      </c>
    </row>
    <row r="92" spans="1:5" ht="9" customHeight="1" x14ac:dyDescent="0.25">
      <c r="A92" s="102">
        <f t="shared" si="1"/>
        <v>407819</v>
      </c>
      <c r="B92" s="357" t="s">
        <v>205</v>
      </c>
      <c r="C92" s="358" t="s">
        <v>206</v>
      </c>
      <c r="D92" s="357" t="s">
        <v>203</v>
      </c>
      <c r="E92" s="359">
        <v>12.6</v>
      </c>
    </row>
    <row r="93" spans="1:5" ht="9" customHeight="1" x14ac:dyDescent="0.25">
      <c r="A93" s="102">
        <f t="shared" si="1"/>
        <v>407820</v>
      </c>
      <c r="B93" s="357" t="s">
        <v>201</v>
      </c>
      <c r="C93" s="358" t="s">
        <v>202</v>
      </c>
      <c r="D93" s="357" t="s">
        <v>203</v>
      </c>
      <c r="E93" s="359">
        <v>13.23</v>
      </c>
    </row>
    <row r="94" spans="1:5" ht="9" customHeight="1" x14ac:dyDescent="0.25">
      <c r="A94" s="102">
        <f t="shared" si="1"/>
        <v>407740</v>
      </c>
      <c r="B94" s="357" t="s">
        <v>12500</v>
      </c>
      <c r="C94" s="358" t="s">
        <v>12501</v>
      </c>
      <c r="D94" s="357" t="s">
        <v>203</v>
      </c>
      <c r="E94" s="359">
        <v>15.67</v>
      </c>
    </row>
    <row r="95" spans="1:5" ht="9" customHeight="1" x14ac:dyDescent="0.25">
      <c r="A95" s="102">
        <f t="shared" si="1"/>
        <v>408037</v>
      </c>
      <c r="B95" s="357" t="s">
        <v>12502</v>
      </c>
      <c r="C95" s="358" t="s">
        <v>12503</v>
      </c>
      <c r="D95" s="357" t="s">
        <v>315</v>
      </c>
      <c r="E95" s="359">
        <v>23.3</v>
      </c>
    </row>
    <row r="96" spans="1:5" ht="9" customHeight="1" x14ac:dyDescent="0.25">
      <c r="A96" s="102">
        <f t="shared" si="1"/>
        <v>408038</v>
      </c>
      <c r="B96" s="357" t="s">
        <v>12504</v>
      </c>
      <c r="C96" s="358" t="s">
        <v>12505</v>
      </c>
      <c r="D96" s="357" t="s">
        <v>315</v>
      </c>
      <c r="E96" s="359">
        <v>33.950000000000003</v>
      </c>
    </row>
    <row r="97" spans="1:5" ht="9" customHeight="1" x14ac:dyDescent="0.25">
      <c r="A97" s="102">
        <f t="shared" si="1"/>
        <v>408039</v>
      </c>
      <c r="B97" s="357" t="s">
        <v>12506</v>
      </c>
      <c r="C97" s="358" t="s">
        <v>12507</v>
      </c>
      <c r="D97" s="357" t="s">
        <v>315</v>
      </c>
      <c r="E97" s="359">
        <v>44.87</v>
      </c>
    </row>
    <row r="98" spans="1:5" ht="9" customHeight="1" x14ac:dyDescent="0.25">
      <c r="A98" s="102">
        <f t="shared" si="1"/>
        <v>408041</v>
      </c>
      <c r="B98" s="357" t="s">
        <v>12508</v>
      </c>
      <c r="C98" s="358" t="s">
        <v>12509</v>
      </c>
      <c r="D98" s="357" t="s">
        <v>315</v>
      </c>
      <c r="E98" s="359">
        <v>63.03</v>
      </c>
    </row>
    <row r="99" spans="1:5" ht="9" customHeight="1" x14ac:dyDescent="0.25">
      <c r="A99" s="102">
        <f t="shared" si="1"/>
        <v>408042</v>
      </c>
      <c r="B99" s="357" t="s">
        <v>12510</v>
      </c>
      <c r="C99" s="358" t="s">
        <v>12511</v>
      </c>
      <c r="D99" s="357" t="s">
        <v>315</v>
      </c>
      <c r="E99" s="359">
        <v>94.76</v>
      </c>
    </row>
    <row r="100" spans="1:5" ht="9" customHeight="1" x14ac:dyDescent="0.25">
      <c r="A100" s="102">
        <f t="shared" si="1"/>
        <v>408031</v>
      </c>
      <c r="B100" s="357" t="s">
        <v>12512</v>
      </c>
      <c r="C100" s="358" t="s">
        <v>12513</v>
      </c>
      <c r="D100" s="357" t="s">
        <v>315</v>
      </c>
      <c r="E100" s="359">
        <v>22.1</v>
      </c>
    </row>
    <row r="101" spans="1:5" ht="9" customHeight="1" x14ac:dyDescent="0.25">
      <c r="A101" s="102">
        <f t="shared" si="1"/>
        <v>408032</v>
      </c>
      <c r="B101" s="357" t="s">
        <v>12514</v>
      </c>
      <c r="C101" s="358" t="s">
        <v>12515</v>
      </c>
      <c r="D101" s="357" t="s">
        <v>315</v>
      </c>
      <c r="E101" s="359">
        <v>30.09</v>
      </c>
    </row>
    <row r="102" spans="1:5" ht="9" customHeight="1" x14ac:dyDescent="0.25">
      <c r="A102" s="102">
        <f t="shared" si="1"/>
        <v>408033</v>
      </c>
      <c r="B102" s="357" t="s">
        <v>12516</v>
      </c>
      <c r="C102" s="358" t="s">
        <v>12517</v>
      </c>
      <c r="D102" s="357" t="s">
        <v>315</v>
      </c>
      <c r="E102" s="359">
        <v>42.4</v>
      </c>
    </row>
    <row r="103" spans="1:5" ht="9" customHeight="1" x14ac:dyDescent="0.25">
      <c r="A103" s="102">
        <f t="shared" si="1"/>
        <v>408035</v>
      </c>
      <c r="B103" s="357" t="s">
        <v>12518</v>
      </c>
      <c r="C103" s="358" t="s">
        <v>12519</v>
      </c>
      <c r="D103" s="357" t="s">
        <v>315</v>
      </c>
      <c r="E103" s="359">
        <v>78.06</v>
      </c>
    </row>
    <row r="104" spans="1:5" ht="9" customHeight="1" x14ac:dyDescent="0.25">
      <c r="A104" s="102">
        <f t="shared" si="1"/>
        <v>408036</v>
      </c>
      <c r="B104" s="357" t="s">
        <v>12520</v>
      </c>
      <c r="C104" s="358" t="s">
        <v>12521</v>
      </c>
      <c r="D104" s="357" t="s">
        <v>315</v>
      </c>
      <c r="E104" s="359">
        <v>151.47999999999999</v>
      </c>
    </row>
    <row r="105" spans="1:5" ht="9" customHeight="1" x14ac:dyDescent="0.25">
      <c r="A105" s="102">
        <f>VALUE(B105)</f>
        <v>408067</v>
      </c>
      <c r="B105" s="357">
        <v>408067</v>
      </c>
      <c r="C105" s="358" t="s">
        <v>12522</v>
      </c>
      <c r="D105" s="357" t="s">
        <v>203</v>
      </c>
      <c r="E105" s="359">
        <v>12.99</v>
      </c>
    </row>
    <row r="106" spans="1:5" ht="9" customHeight="1" x14ac:dyDescent="0.25">
      <c r="A106" s="102">
        <f t="shared" si="1"/>
        <v>407743</v>
      </c>
      <c r="B106" s="357" t="s">
        <v>12523</v>
      </c>
      <c r="C106" s="358" t="s">
        <v>12524</v>
      </c>
      <c r="D106" s="357" t="s">
        <v>203</v>
      </c>
      <c r="E106" s="359">
        <v>13.84</v>
      </c>
    </row>
    <row r="107" spans="1:5" ht="18" customHeight="1" x14ac:dyDescent="0.25">
      <c r="A107" s="102">
        <f t="shared" si="1"/>
        <v>607137</v>
      </c>
      <c r="B107" s="357" t="s">
        <v>12525</v>
      </c>
      <c r="C107" s="358" t="s">
        <v>12526</v>
      </c>
      <c r="D107" s="357" t="s">
        <v>138</v>
      </c>
      <c r="E107" s="359">
        <v>60088.33</v>
      </c>
    </row>
    <row r="108" spans="1:5" ht="18" customHeight="1" x14ac:dyDescent="0.25">
      <c r="A108" s="102">
        <f t="shared" si="1"/>
        <v>606785</v>
      </c>
      <c r="B108" s="357" t="s">
        <v>12527</v>
      </c>
      <c r="C108" s="358" t="s">
        <v>12528</v>
      </c>
      <c r="D108" s="357" t="s">
        <v>138</v>
      </c>
      <c r="E108" s="359">
        <v>59411.45</v>
      </c>
    </row>
    <row r="109" spans="1:5" ht="18" customHeight="1" x14ac:dyDescent="0.25">
      <c r="A109" s="102">
        <f t="shared" si="1"/>
        <v>607139</v>
      </c>
      <c r="B109" s="357" t="s">
        <v>12529</v>
      </c>
      <c r="C109" s="358" t="s">
        <v>12530</v>
      </c>
      <c r="D109" s="357" t="s">
        <v>138</v>
      </c>
      <c r="E109" s="359">
        <v>60890.37</v>
      </c>
    </row>
    <row r="110" spans="1:5" ht="18" customHeight="1" x14ac:dyDescent="0.25">
      <c r="A110" s="102">
        <f t="shared" si="1"/>
        <v>606787</v>
      </c>
      <c r="B110" s="357" t="s">
        <v>12531</v>
      </c>
      <c r="C110" s="358" t="s">
        <v>12532</v>
      </c>
      <c r="D110" s="357" t="s">
        <v>138</v>
      </c>
      <c r="E110" s="359">
        <v>59879.86</v>
      </c>
    </row>
    <row r="111" spans="1:5" ht="18" customHeight="1" x14ac:dyDescent="0.25">
      <c r="A111" s="102">
        <f t="shared" si="1"/>
        <v>607140</v>
      </c>
      <c r="B111" s="357" t="s">
        <v>12533</v>
      </c>
      <c r="C111" s="358" t="s">
        <v>12534</v>
      </c>
      <c r="D111" s="357" t="s">
        <v>138</v>
      </c>
      <c r="E111" s="359">
        <v>55616.84</v>
      </c>
    </row>
    <row r="112" spans="1:5" ht="18" customHeight="1" x14ac:dyDescent="0.25">
      <c r="A112" s="102">
        <f t="shared" si="1"/>
        <v>606788</v>
      </c>
      <c r="B112" s="357" t="s">
        <v>12535</v>
      </c>
      <c r="C112" s="358" t="s">
        <v>12536</v>
      </c>
      <c r="D112" s="357" t="s">
        <v>138</v>
      </c>
      <c r="E112" s="359">
        <v>55339.33</v>
      </c>
    </row>
    <row r="113" spans="1:5" ht="18" customHeight="1" x14ac:dyDescent="0.25">
      <c r="A113" s="102">
        <f t="shared" si="1"/>
        <v>607141</v>
      </c>
      <c r="B113" s="357" t="s">
        <v>12537</v>
      </c>
      <c r="C113" s="358" t="s">
        <v>12538</v>
      </c>
      <c r="D113" s="357" t="s">
        <v>138</v>
      </c>
      <c r="E113" s="359">
        <v>61978.1</v>
      </c>
    </row>
    <row r="114" spans="1:5" ht="18" customHeight="1" x14ac:dyDescent="0.25">
      <c r="A114" s="102">
        <f t="shared" si="1"/>
        <v>606789</v>
      </c>
      <c r="B114" s="357" t="s">
        <v>12539</v>
      </c>
      <c r="C114" s="358" t="s">
        <v>12540</v>
      </c>
      <c r="D114" s="357" t="s">
        <v>138</v>
      </c>
      <c r="E114" s="359">
        <v>61274.64</v>
      </c>
    </row>
    <row r="115" spans="1:5" ht="18" customHeight="1" x14ac:dyDescent="0.25">
      <c r="A115" s="102">
        <f t="shared" si="1"/>
        <v>607144</v>
      </c>
      <c r="B115" s="357" t="s">
        <v>12541</v>
      </c>
      <c r="C115" s="358" t="s">
        <v>12542</v>
      </c>
      <c r="D115" s="357" t="s">
        <v>138</v>
      </c>
      <c r="E115" s="359">
        <v>72610.8</v>
      </c>
    </row>
    <row r="116" spans="1:5" ht="18" customHeight="1" x14ac:dyDescent="0.25">
      <c r="A116" s="102">
        <f t="shared" si="1"/>
        <v>606792</v>
      </c>
      <c r="B116" s="357" t="s">
        <v>12543</v>
      </c>
      <c r="C116" s="358" t="s">
        <v>12544</v>
      </c>
      <c r="D116" s="357" t="s">
        <v>138</v>
      </c>
      <c r="E116" s="359">
        <v>71968.27</v>
      </c>
    </row>
    <row r="117" spans="1:5" ht="18" customHeight="1" x14ac:dyDescent="0.25">
      <c r="A117" s="102">
        <f t="shared" si="1"/>
        <v>607142</v>
      </c>
      <c r="B117" s="357" t="s">
        <v>12545</v>
      </c>
      <c r="C117" s="358" t="s">
        <v>12546</v>
      </c>
      <c r="D117" s="357" t="s">
        <v>138</v>
      </c>
      <c r="E117" s="359">
        <v>65004.97</v>
      </c>
    </row>
    <row r="118" spans="1:5" ht="18" customHeight="1" x14ac:dyDescent="0.25">
      <c r="A118" s="102">
        <f t="shared" si="1"/>
        <v>606790</v>
      </c>
      <c r="B118" s="357" t="s">
        <v>12547</v>
      </c>
      <c r="C118" s="358" t="s">
        <v>12548</v>
      </c>
      <c r="D118" s="357" t="s">
        <v>138</v>
      </c>
      <c r="E118" s="359">
        <v>64248.33</v>
      </c>
    </row>
    <row r="119" spans="1:5" ht="18" customHeight="1" x14ac:dyDescent="0.25">
      <c r="A119" s="102">
        <f t="shared" si="1"/>
        <v>607145</v>
      </c>
      <c r="B119" s="357" t="s">
        <v>12549</v>
      </c>
      <c r="C119" s="358" t="s">
        <v>12550</v>
      </c>
      <c r="D119" s="357" t="s">
        <v>138</v>
      </c>
      <c r="E119" s="359">
        <v>80182.86</v>
      </c>
    </row>
    <row r="120" spans="1:5" ht="18" customHeight="1" x14ac:dyDescent="0.25">
      <c r="A120" s="102">
        <f t="shared" si="1"/>
        <v>606793</v>
      </c>
      <c r="B120" s="357" t="s">
        <v>12551</v>
      </c>
      <c r="C120" s="358" t="s">
        <v>12552</v>
      </c>
      <c r="D120" s="357" t="s">
        <v>138</v>
      </c>
      <c r="E120" s="359">
        <v>79464.240000000005</v>
      </c>
    </row>
    <row r="121" spans="1:5" ht="18" customHeight="1" x14ac:dyDescent="0.25">
      <c r="A121" s="102">
        <f t="shared" si="1"/>
        <v>607146</v>
      </c>
      <c r="B121" s="357" t="s">
        <v>12553</v>
      </c>
      <c r="C121" s="358" t="s">
        <v>12554</v>
      </c>
      <c r="D121" s="357" t="s">
        <v>138</v>
      </c>
      <c r="E121" s="359">
        <v>83622.36</v>
      </c>
    </row>
    <row r="122" spans="1:5" ht="18" customHeight="1" x14ac:dyDescent="0.25">
      <c r="A122" s="102">
        <f t="shared" si="1"/>
        <v>606794</v>
      </c>
      <c r="B122" s="357" t="s">
        <v>12555</v>
      </c>
      <c r="C122" s="358" t="s">
        <v>12556</v>
      </c>
      <c r="D122" s="357" t="s">
        <v>138</v>
      </c>
      <c r="E122" s="359">
        <v>82842.399999999994</v>
      </c>
    </row>
    <row r="123" spans="1:5" ht="18" customHeight="1" x14ac:dyDescent="0.25">
      <c r="A123" s="102">
        <f t="shared" si="1"/>
        <v>607143</v>
      </c>
      <c r="B123" s="357" t="s">
        <v>12557</v>
      </c>
      <c r="C123" s="358" t="s">
        <v>12558</v>
      </c>
      <c r="D123" s="357" t="s">
        <v>138</v>
      </c>
      <c r="E123" s="359">
        <v>70220.289999999994</v>
      </c>
    </row>
    <row r="124" spans="1:5" ht="18" customHeight="1" x14ac:dyDescent="0.25">
      <c r="A124" s="102">
        <f t="shared" si="1"/>
        <v>606791</v>
      </c>
      <c r="B124" s="357" t="s">
        <v>12559</v>
      </c>
      <c r="C124" s="358" t="s">
        <v>12560</v>
      </c>
      <c r="D124" s="357" t="s">
        <v>138</v>
      </c>
      <c r="E124" s="359">
        <v>69349.179999999993</v>
      </c>
    </row>
    <row r="125" spans="1:5" ht="18" customHeight="1" x14ac:dyDescent="0.25">
      <c r="A125" s="102">
        <f t="shared" si="1"/>
        <v>607147</v>
      </c>
      <c r="B125" s="357" t="s">
        <v>12561</v>
      </c>
      <c r="C125" s="358" t="s">
        <v>12562</v>
      </c>
      <c r="D125" s="357" t="s">
        <v>138</v>
      </c>
      <c r="E125" s="359">
        <v>90204.87</v>
      </c>
    </row>
    <row r="126" spans="1:5" ht="18" customHeight="1" x14ac:dyDescent="0.25">
      <c r="A126" s="102">
        <f t="shared" si="1"/>
        <v>606795</v>
      </c>
      <c r="B126" s="357" t="s">
        <v>12563</v>
      </c>
      <c r="C126" s="358" t="s">
        <v>12564</v>
      </c>
      <c r="D126" s="357" t="s">
        <v>138</v>
      </c>
      <c r="E126" s="359">
        <v>89306.13</v>
      </c>
    </row>
    <row r="127" spans="1:5" ht="18" customHeight="1" x14ac:dyDescent="0.25">
      <c r="A127" s="102">
        <f t="shared" si="1"/>
        <v>607112</v>
      </c>
      <c r="B127" s="357" t="s">
        <v>12565</v>
      </c>
      <c r="C127" s="358" t="s">
        <v>12566</v>
      </c>
      <c r="D127" s="357" t="s">
        <v>138</v>
      </c>
      <c r="E127" s="359">
        <v>29905.759999999998</v>
      </c>
    </row>
    <row r="128" spans="1:5" ht="18" customHeight="1" x14ac:dyDescent="0.25">
      <c r="A128" s="102">
        <f t="shared" si="1"/>
        <v>606760</v>
      </c>
      <c r="B128" s="357" t="s">
        <v>12567</v>
      </c>
      <c r="C128" s="358" t="s">
        <v>12568</v>
      </c>
      <c r="D128" s="357" t="s">
        <v>138</v>
      </c>
      <c r="E128" s="359">
        <v>29670.17</v>
      </c>
    </row>
    <row r="129" spans="1:5" ht="18" customHeight="1" x14ac:dyDescent="0.25">
      <c r="A129" s="102">
        <f t="shared" ref="A129:A192" si="2">VALUE(B129)</f>
        <v>607113</v>
      </c>
      <c r="B129" s="357" t="s">
        <v>12569</v>
      </c>
      <c r="C129" s="358" t="s">
        <v>12570</v>
      </c>
      <c r="D129" s="357" t="s">
        <v>138</v>
      </c>
      <c r="E129" s="359">
        <v>34723.81</v>
      </c>
    </row>
    <row r="130" spans="1:5" ht="18" customHeight="1" x14ac:dyDescent="0.25">
      <c r="A130" s="102">
        <f t="shared" si="2"/>
        <v>606761</v>
      </c>
      <c r="B130" s="357" t="s">
        <v>12571</v>
      </c>
      <c r="C130" s="358" t="s">
        <v>12572</v>
      </c>
      <c r="D130" s="357" t="s">
        <v>138</v>
      </c>
      <c r="E130" s="359">
        <v>34453</v>
      </c>
    </row>
    <row r="131" spans="1:5" ht="18" customHeight="1" x14ac:dyDescent="0.25">
      <c r="A131" s="102">
        <f t="shared" si="2"/>
        <v>606762</v>
      </c>
      <c r="B131" s="357" t="s">
        <v>12573</v>
      </c>
      <c r="C131" s="358" t="s">
        <v>12574</v>
      </c>
      <c r="D131" s="357" t="s">
        <v>138</v>
      </c>
      <c r="E131" s="359">
        <v>34388.97</v>
      </c>
    </row>
    <row r="132" spans="1:5" ht="18" customHeight="1" x14ac:dyDescent="0.25">
      <c r="A132" s="102">
        <f t="shared" si="2"/>
        <v>607114</v>
      </c>
      <c r="B132" s="357" t="s">
        <v>12575</v>
      </c>
      <c r="C132" s="358" t="s">
        <v>12576</v>
      </c>
      <c r="D132" s="357" t="s">
        <v>138</v>
      </c>
      <c r="E132" s="359">
        <v>34664.89</v>
      </c>
    </row>
    <row r="133" spans="1:5" ht="18" customHeight="1" x14ac:dyDescent="0.25">
      <c r="A133" s="102">
        <f t="shared" si="2"/>
        <v>607116</v>
      </c>
      <c r="B133" s="357" t="s">
        <v>12577</v>
      </c>
      <c r="C133" s="358" t="s">
        <v>12578</v>
      </c>
      <c r="D133" s="357" t="s">
        <v>138</v>
      </c>
      <c r="E133" s="359">
        <v>36166.03</v>
      </c>
    </row>
    <row r="134" spans="1:5" ht="18" customHeight="1" x14ac:dyDescent="0.25">
      <c r="A134" s="102">
        <f t="shared" si="2"/>
        <v>606764</v>
      </c>
      <c r="B134" s="357" t="s">
        <v>12579</v>
      </c>
      <c r="C134" s="358" t="s">
        <v>12580</v>
      </c>
      <c r="D134" s="357" t="s">
        <v>138</v>
      </c>
      <c r="E134" s="359">
        <v>35878.480000000003</v>
      </c>
    </row>
    <row r="135" spans="1:5" ht="18" customHeight="1" x14ac:dyDescent="0.25">
      <c r="A135" s="102">
        <f t="shared" si="2"/>
        <v>607115</v>
      </c>
      <c r="B135" s="357" t="s">
        <v>12581</v>
      </c>
      <c r="C135" s="358" t="s">
        <v>12582</v>
      </c>
      <c r="D135" s="357" t="s">
        <v>138</v>
      </c>
      <c r="E135" s="359">
        <v>41066.199999999997</v>
      </c>
    </row>
    <row r="136" spans="1:5" ht="18" customHeight="1" x14ac:dyDescent="0.25">
      <c r="A136" s="102">
        <f t="shared" si="2"/>
        <v>606763</v>
      </c>
      <c r="B136" s="357" t="s">
        <v>12583</v>
      </c>
      <c r="C136" s="358" t="s">
        <v>12584</v>
      </c>
      <c r="D136" s="357" t="s">
        <v>138</v>
      </c>
      <c r="E136" s="359">
        <v>40720.26</v>
      </c>
    </row>
    <row r="137" spans="1:5" ht="18" customHeight="1" x14ac:dyDescent="0.25">
      <c r="A137" s="102">
        <f t="shared" si="2"/>
        <v>607117</v>
      </c>
      <c r="B137" s="357" t="s">
        <v>12585</v>
      </c>
      <c r="C137" s="358" t="s">
        <v>12586</v>
      </c>
      <c r="D137" s="357" t="s">
        <v>138</v>
      </c>
      <c r="E137" s="359">
        <v>41056.800000000003</v>
      </c>
    </row>
    <row r="138" spans="1:5" ht="18" customHeight="1" x14ac:dyDescent="0.25">
      <c r="A138" s="102">
        <f t="shared" si="2"/>
        <v>606765</v>
      </c>
      <c r="B138" s="357" t="s">
        <v>12587</v>
      </c>
      <c r="C138" s="358" t="s">
        <v>12588</v>
      </c>
      <c r="D138" s="357" t="s">
        <v>138</v>
      </c>
      <c r="E138" s="359">
        <v>40720.370000000003</v>
      </c>
    </row>
    <row r="139" spans="1:5" ht="18" customHeight="1" x14ac:dyDescent="0.25">
      <c r="A139" s="102">
        <f t="shared" si="2"/>
        <v>607118</v>
      </c>
      <c r="B139" s="357" t="s">
        <v>12589</v>
      </c>
      <c r="C139" s="358" t="s">
        <v>12590</v>
      </c>
      <c r="D139" s="357" t="s">
        <v>138</v>
      </c>
      <c r="E139" s="359">
        <v>36801.89</v>
      </c>
    </row>
    <row r="140" spans="1:5" ht="18" customHeight="1" x14ac:dyDescent="0.25">
      <c r="A140" s="102">
        <f t="shared" si="2"/>
        <v>606766</v>
      </c>
      <c r="B140" s="357" t="s">
        <v>12591</v>
      </c>
      <c r="C140" s="358" t="s">
        <v>12592</v>
      </c>
      <c r="D140" s="357" t="s">
        <v>138</v>
      </c>
      <c r="E140" s="359">
        <v>36505.050000000003</v>
      </c>
    </row>
    <row r="141" spans="1:5" ht="18" customHeight="1" x14ac:dyDescent="0.25">
      <c r="A141" s="102">
        <f t="shared" si="2"/>
        <v>607120</v>
      </c>
      <c r="B141" s="357" t="s">
        <v>12593</v>
      </c>
      <c r="C141" s="358" t="s">
        <v>12594</v>
      </c>
      <c r="D141" s="357" t="s">
        <v>138</v>
      </c>
      <c r="E141" s="359">
        <v>37475.96</v>
      </c>
    </row>
    <row r="142" spans="1:5" ht="18" customHeight="1" x14ac:dyDescent="0.25">
      <c r="A142" s="102">
        <f t="shared" si="2"/>
        <v>606768</v>
      </c>
      <c r="B142" s="357" t="s">
        <v>12595</v>
      </c>
      <c r="C142" s="358" t="s">
        <v>12596</v>
      </c>
      <c r="D142" s="357" t="s">
        <v>138</v>
      </c>
      <c r="E142" s="359">
        <v>37163.360000000001</v>
      </c>
    </row>
    <row r="143" spans="1:5" ht="18" customHeight="1" x14ac:dyDescent="0.25">
      <c r="A143" s="102">
        <f t="shared" si="2"/>
        <v>607119</v>
      </c>
      <c r="B143" s="357" t="s">
        <v>12597</v>
      </c>
      <c r="C143" s="358" t="s">
        <v>12598</v>
      </c>
      <c r="D143" s="357" t="s">
        <v>138</v>
      </c>
      <c r="E143" s="359">
        <v>43069.1</v>
      </c>
    </row>
    <row r="144" spans="1:5" ht="18" customHeight="1" x14ac:dyDescent="0.25">
      <c r="A144" s="102">
        <f t="shared" si="2"/>
        <v>606767</v>
      </c>
      <c r="B144" s="357" t="s">
        <v>12599</v>
      </c>
      <c r="C144" s="358" t="s">
        <v>12600</v>
      </c>
      <c r="D144" s="357" t="s">
        <v>138</v>
      </c>
      <c r="E144" s="359">
        <v>42687.88</v>
      </c>
    </row>
    <row r="145" spans="1:5" ht="18" customHeight="1" x14ac:dyDescent="0.25">
      <c r="A145" s="102">
        <f t="shared" si="2"/>
        <v>607121</v>
      </c>
      <c r="B145" s="357" t="s">
        <v>12601</v>
      </c>
      <c r="C145" s="358" t="s">
        <v>12602</v>
      </c>
      <c r="D145" s="357" t="s">
        <v>138</v>
      </c>
      <c r="E145" s="359">
        <v>40576.879999999997</v>
      </c>
    </row>
    <row r="146" spans="1:5" ht="18" customHeight="1" x14ac:dyDescent="0.25">
      <c r="A146" s="102">
        <f t="shared" si="2"/>
        <v>606769</v>
      </c>
      <c r="B146" s="357" t="s">
        <v>12603</v>
      </c>
      <c r="C146" s="358" t="s">
        <v>12604</v>
      </c>
      <c r="D146" s="357" t="s">
        <v>138</v>
      </c>
      <c r="E146" s="359">
        <v>40220.480000000003</v>
      </c>
    </row>
    <row r="147" spans="1:5" ht="18" customHeight="1" x14ac:dyDescent="0.25">
      <c r="A147" s="102">
        <f t="shared" si="2"/>
        <v>607123</v>
      </c>
      <c r="B147" s="357" t="s">
        <v>12605</v>
      </c>
      <c r="C147" s="358" t="s">
        <v>12606</v>
      </c>
      <c r="D147" s="357" t="s">
        <v>138</v>
      </c>
      <c r="E147" s="359">
        <v>40036.82</v>
      </c>
    </row>
    <row r="148" spans="1:5" ht="18" customHeight="1" x14ac:dyDescent="0.25">
      <c r="A148" s="102">
        <f t="shared" si="2"/>
        <v>606771</v>
      </c>
      <c r="B148" s="357" t="s">
        <v>12607</v>
      </c>
      <c r="C148" s="358" t="s">
        <v>12608</v>
      </c>
      <c r="D148" s="357" t="s">
        <v>138</v>
      </c>
      <c r="E148" s="359">
        <v>39681.760000000002</v>
      </c>
    </row>
    <row r="149" spans="1:5" ht="18" customHeight="1" x14ac:dyDescent="0.25">
      <c r="A149" s="102">
        <f t="shared" si="2"/>
        <v>607122</v>
      </c>
      <c r="B149" s="357" t="s">
        <v>12609</v>
      </c>
      <c r="C149" s="358" t="s">
        <v>12610</v>
      </c>
      <c r="D149" s="357" t="s">
        <v>138</v>
      </c>
      <c r="E149" s="359">
        <v>44408.99</v>
      </c>
    </row>
    <row r="150" spans="1:5" ht="18" customHeight="1" x14ac:dyDescent="0.25">
      <c r="A150" s="102">
        <f t="shared" si="2"/>
        <v>606770</v>
      </c>
      <c r="B150" s="357" t="s">
        <v>12611</v>
      </c>
      <c r="C150" s="358" t="s">
        <v>12612</v>
      </c>
      <c r="D150" s="357" t="s">
        <v>138</v>
      </c>
      <c r="E150" s="359">
        <v>43999.5</v>
      </c>
    </row>
    <row r="151" spans="1:5" ht="18" customHeight="1" x14ac:dyDescent="0.25">
      <c r="A151" s="102">
        <f t="shared" si="2"/>
        <v>607125</v>
      </c>
      <c r="B151" s="357" t="s">
        <v>12613</v>
      </c>
      <c r="C151" s="358" t="s">
        <v>12614</v>
      </c>
      <c r="D151" s="357" t="s">
        <v>138</v>
      </c>
      <c r="E151" s="359">
        <v>41390.29</v>
      </c>
    </row>
    <row r="152" spans="1:5" ht="18" customHeight="1" x14ac:dyDescent="0.25">
      <c r="A152" s="102">
        <f t="shared" si="2"/>
        <v>606773</v>
      </c>
      <c r="B152" s="357" t="s">
        <v>12615</v>
      </c>
      <c r="C152" s="358" t="s">
        <v>12616</v>
      </c>
      <c r="D152" s="357" t="s">
        <v>138</v>
      </c>
      <c r="E152" s="359">
        <v>41016.71</v>
      </c>
    </row>
    <row r="153" spans="1:5" ht="18" customHeight="1" x14ac:dyDescent="0.25">
      <c r="A153" s="102">
        <f t="shared" si="2"/>
        <v>607124</v>
      </c>
      <c r="B153" s="357" t="s">
        <v>12617</v>
      </c>
      <c r="C153" s="358" t="s">
        <v>12618</v>
      </c>
      <c r="D153" s="357" t="s">
        <v>138</v>
      </c>
      <c r="E153" s="359">
        <v>45074.02</v>
      </c>
    </row>
    <row r="154" spans="1:5" ht="18" customHeight="1" x14ac:dyDescent="0.25">
      <c r="A154" s="102">
        <f t="shared" si="2"/>
        <v>606772</v>
      </c>
      <c r="B154" s="357" t="s">
        <v>12619</v>
      </c>
      <c r="C154" s="358" t="s">
        <v>12620</v>
      </c>
      <c r="D154" s="357" t="s">
        <v>138</v>
      </c>
      <c r="E154" s="359">
        <v>44651.42</v>
      </c>
    </row>
    <row r="155" spans="1:5" ht="18" customHeight="1" x14ac:dyDescent="0.25">
      <c r="A155" s="102">
        <f t="shared" si="2"/>
        <v>607126</v>
      </c>
      <c r="B155" s="357" t="s">
        <v>12621</v>
      </c>
      <c r="C155" s="358" t="s">
        <v>12622</v>
      </c>
      <c r="D155" s="357" t="s">
        <v>138</v>
      </c>
      <c r="E155" s="359">
        <v>46326.25</v>
      </c>
    </row>
    <row r="156" spans="1:5" ht="18" customHeight="1" x14ac:dyDescent="0.25">
      <c r="A156" s="102">
        <f t="shared" si="2"/>
        <v>606774</v>
      </c>
      <c r="B156" s="357" t="s">
        <v>12623</v>
      </c>
      <c r="C156" s="358" t="s">
        <v>12624</v>
      </c>
      <c r="D156" s="357" t="s">
        <v>138</v>
      </c>
      <c r="E156" s="359">
        <v>45883.3</v>
      </c>
    </row>
    <row r="157" spans="1:5" ht="18" customHeight="1" x14ac:dyDescent="0.25">
      <c r="A157" s="102">
        <f t="shared" si="2"/>
        <v>607127</v>
      </c>
      <c r="B157" s="357" t="s">
        <v>12625</v>
      </c>
      <c r="C157" s="358" t="s">
        <v>12626</v>
      </c>
      <c r="D157" s="357" t="s">
        <v>138</v>
      </c>
      <c r="E157" s="359">
        <v>42666.69</v>
      </c>
    </row>
    <row r="158" spans="1:5" ht="18" customHeight="1" x14ac:dyDescent="0.25">
      <c r="A158" s="102">
        <f t="shared" si="2"/>
        <v>606775</v>
      </c>
      <c r="B158" s="357" t="s">
        <v>12627</v>
      </c>
      <c r="C158" s="358" t="s">
        <v>12628</v>
      </c>
      <c r="D158" s="357" t="s">
        <v>138</v>
      </c>
      <c r="E158" s="359">
        <v>42270.66</v>
      </c>
    </row>
    <row r="159" spans="1:5" ht="18" customHeight="1" x14ac:dyDescent="0.25">
      <c r="A159" s="102">
        <f t="shared" si="2"/>
        <v>607129</v>
      </c>
      <c r="B159" s="357" t="s">
        <v>12629</v>
      </c>
      <c r="C159" s="358" t="s">
        <v>12630</v>
      </c>
      <c r="D159" s="357" t="s">
        <v>138</v>
      </c>
      <c r="E159" s="359">
        <v>44650.43</v>
      </c>
    </row>
    <row r="160" spans="1:5" ht="18" customHeight="1" x14ac:dyDescent="0.25">
      <c r="A160" s="102">
        <f t="shared" si="2"/>
        <v>606777</v>
      </c>
      <c r="B160" s="357" t="s">
        <v>12631</v>
      </c>
      <c r="C160" s="358" t="s">
        <v>12632</v>
      </c>
      <c r="D160" s="357" t="s">
        <v>138</v>
      </c>
      <c r="E160" s="359">
        <v>44216.7</v>
      </c>
    </row>
    <row r="161" spans="1:5" ht="18" customHeight="1" x14ac:dyDescent="0.25">
      <c r="A161" s="102">
        <f t="shared" si="2"/>
        <v>607128</v>
      </c>
      <c r="B161" s="357" t="s">
        <v>12633</v>
      </c>
      <c r="C161" s="358" t="s">
        <v>12634</v>
      </c>
      <c r="D161" s="357" t="s">
        <v>138</v>
      </c>
      <c r="E161" s="359">
        <v>49096.87</v>
      </c>
    </row>
    <row r="162" spans="1:5" ht="18" customHeight="1" x14ac:dyDescent="0.25">
      <c r="A162" s="102">
        <f t="shared" si="2"/>
        <v>606776</v>
      </c>
      <c r="B162" s="357" t="s">
        <v>12635</v>
      </c>
      <c r="C162" s="358" t="s">
        <v>12636</v>
      </c>
      <c r="D162" s="357" t="s">
        <v>138</v>
      </c>
      <c r="E162" s="359">
        <v>48590.1</v>
      </c>
    </row>
    <row r="163" spans="1:5" ht="18" customHeight="1" x14ac:dyDescent="0.25">
      <c r="A163" s="102">
        <f t="shared" si="2"/>
        <v>607130</v>
      </c>
      <c r="B163" s="357" t="s">
        <v>12637</v>
      </c>
      <c r="C163" s="358" t="s">
        <v>12638</v>
      </c>
      <c r="D163" s="357" t="s">
        <v>138</v>
      </c>
      <c r="E163" s="359">
        <v>52324.2</v>
      </c>
    </row>
    <row r="164" spans="1:5" ht="18" customHeight="1" x14ac:dyDescent="0.25">
      <c r="A164" s="102">
        <f t="shared" si="2"/>
        <v>606778</v>
      </c>
      <c r="B164" s="357" t="s">
        <v>12639</v>
      </c>
      <c r="C164" s="358" t="s">
        <v>12640</v>
      </c>
      <c r="D164" s="357" t="s">
        <v>138</v>
      </c>
      <c r="E164" s="359">
        <v>51767.17</v>
      </c>
    </row>
    <row r="165" spans="1:5" ht="18" customHeight="1" x14ac:dyDescent="0.25">
      <c r="A165" s="102">
        <f t="shared" si="2"/>
        <v>607131</v>
      </c>
      <c r="B165" s="357" t="s">
        <v>12641</v>
      </c>
      <c r="C165" s="358" t="s">
        <v>12642</v>
      </c>
      <c r="D165" s="357" t="s">
        <v>138</v>
      </c>
      <c r="E165" s="359">
        <v>49109.33</v>
      </c>
    </row>
    <row r="166" spans="1:5" ht="18" customHeight="1" x14ac:dyDescent="0.25">
      <c r="A166" s="102">
        <f t="shared" si="2"/>
        <v>606779</v>
      </c>
      <c r="B166" s="357" t="s">
        <v>12643</v>
      </c>
      <c r="C166" s="358" t="s">
        <v>12644</v>
      </c>
      <c r="D166" s="357" t="s">
        <v>138</v>
      </c>
      <c r="E166" s="359">
        <v>48616.54</v>
      </c>
    </row>
    <row r="167" spans="1:5" ht="18" customHeight="1" x14ac:dyDescent="0.25">
      <c r="A167" s="102">
        <f t="shared" si="2"/>
        <v>607133</v>
      </c>
      <c r="B167" s="357" t="s">
        <v>12645</v>
      </c>
      <c r="C167" s="358" t="s">
        <v>12646</v>
      </c>
      <c r="D167" s="357" t="s">
        <v>138</v>
      </c>
      <c r="E167" s="359">
        <v>49855.3</v>
      </c>
    </row>
    <row r="168" spans="1:5" ht="18" customHeight="1" x14ac:dyDescent="0.25">
      <c r="A168" s="102">
        <f t="shared" si="2"/>
        <v>606781</v>
      </c>
      <c r="B168" s="357" t="s">
        <v>12647</v>
      </c>
      <c r="C168" s="358" t="s">
        <v>12648</v>
      </c>
      <c r="D168" s="357" t="s">
        <v>138</v>
      </c>
      <c r="E168" s="359">
        <v>49347.69</v>
      </c>
    </row>
    <row r="169" spans="1:5" ht="18" customHeight="1" x14ac:dyDescent="0.25">
      <c r="A169" s="102">
        <f t="shared" si="2"/>
        <v>607132</v>
      </c>
      <c r="B169" s="357" t="s">
        <v>12649</v>
      </c>
      <c r="C169" s="358" t="s">
        <v>12650</v>
      </c>
      <c r="D169" s="357" t="s">
        <v>138</v>
      </c>
      <c r="E169" s="359">
        <v>54352.53</v>
      </c>
    </row>
    <row r="170" spans="1:5" ht="18" customHeight="1" x14ac:dyDescent="0.25">
      <c r="A170" s="102">
        <f t="shared" si="2"/>
        <v>606780</v>
      </c>
      <c r="B170" s="357" t="s">
        <v>12651</v>
      </c>
      <c r="C170" s="358" t="s">
        <v>12652</v>
      </c>
      <c r="D170" s="357" t="s">
        <v>138</v>
      </c>
      <c r="E170" s="359">
        <v>53756.46</v>
      </c>
    </row>
    <row r="171" spans="1:5" ht="18" customHeight="1" x14ac:dyDescent="0.25">
      <c r="A171" s="102">
        <f t="shared" si="2"/>
        <v>607134</v>
      </c>
      <c r="B171" s="357" t="s">
        <v>12653</v>
      </c>
      <c r="C171" s="358" t="s">
        <v>12654</v>
      </c>
      <c r="D171" s="357" t="s">
        <v>138</v>
      </c>
      <c r="E171" s="359">
        <v>53814.61</v>
      </c>
    </row>
    <row r="172" spans="1:5" ht="18" customHeight="1" x14ac:dyDescent="0.25">
      <c r="A172" s="102">
        <f t="shared" si="2"/>
        <v>606782</v>
      </c>
      <c r="B172" s="357" t="s">
        <v>12655</v>
      </c>
      <c r="C172" s="358" t="s">
        <v>12656</v>
      </c>
      <c r="D172" s="357" t="s">
        <v>138</v>
      </c>
      <c r="E172" s="359">
        <v>53232.160000000003</v>
      </c>
    </row>
    <row r="173" spans="1:5" ht="18" customHeight="1" x14ac:dyDescent="0.25">
      <c r="A173" s="102">
        <f t="shared" si="2"/>
        <v>607136</v>
      </c>
      <c r="B173" s="357" t="s">
        <v>12657</v>
      </c>
      <c r="C173" s="358" t="s">
        <v>12658</v>
      </c>
      <c r="D173" s="357" t="s">
        <v>138</v>
      </c>
      <c r="E173" s="359">
        <v>53100.45</v>
      </c>
    </row>
    <row r="174" spans="1:5" ht="18" customHeight="1" x14ac:dyDescent="0.25">
      <c r="A174" s="102">
        <f t="shared" si="2"/>
        <v>606784</v>
      </c>
      <c r="B174" s="357" t="s">
        <v>12659</v>
      </c>
      <c r="C174" s="358" t="s">
        <v>12660</v>
      </c>
      <c r="D174" s="357" t="s">
        <v>138</v>
      </c>
      <c r="E174" s="359">
        <v>52536.61</v>
      </c>
    </row>
    <row r="175" spans="1:5" ht="18" customHeight="1" x14ac:dyDescent="0.25">
      <c r="A175" s="102">
        <f t="shared" si="2"/>
        <v>607135</v>
      </c>
      <c r="B175" s="357" t="s">
        <v>12661</v>
      </c>
      <c r="C175" s="358" t="s">
        <v>12662</v>
      </c>
      <c r="D175" s="357" t="s">
        <v>138</v>
      </c>
      <c r="E175" s="359">
        <v>59226.31</v>
      </c>
    </row>
    <row r="176" spans="1:5" ht="18" customHeight="1" x14ac:dyDescent="0.25">
      <c r="A176" s="102">
        <f t="shared" si="2"/>
        <v>606783</v>
      </c>
      <c r="B176" s="357" t="s">
        <v>12663</v>
      </c>
      <c r="C176" s="358" t="s">
        <v>12664</v>
      </c>
      <c r="D176" s="357" t="s">
        <v>138</v>
      </c>
      <c r="E176" s="359">
        <v>58572.67</v>
      </c>
    </row>
    <row r="177" spans="1:5" ht="18" customHeight="1" x14ac:dyDescent="0.25">
      <c r="A177" s="102">
        <f t="shared" si="2"/>
        <v>607138</v>
      </c>
      <c r="B177" s="357" t="s">
        <v>12665</v>
      </c>
      <c r="C177" s="358" t="s">
        <v>12666</v>
      </c>
      <c r="D177" s="357" t="s">
        <v>138</v>
      </c>
      <c r="E177" s="359">
        <v>54006.52</v>
      </c>
    </row>
    <row r="178" spans="1:5" ht="18" customHeight="1" x14ac:dyDescent="0.25">
      <c r="A178" s="102">
        <f t="shared" si="2"/>
        <v>606786</v>
      </c>
      <c r="B178" s="357" t="s">
        <v>12667</v>
      </c>
      <c r="C178" s="358" t="s">
        <v>12668</v>
      </c>
      <c r="D178" s="357" t="s">
        <v>138</v>
      </c>
      <c r="E178" s="359">
        <v>53405.87</v>
      </c>
    </row>
    <row r="179" spans="1:5" ht="18" customHeight="1" x14ac:dyDescent="0.25">
      <c r="A179" s="102">
        <f t="shared" si="2"/>
        <v>606842</v>
      </c>
      <c r="B179" s="357" t="s">
        <v>12669</v>
      </c>
      <c r="C179" s="358" t="s">
        <v>12670</v>
      </c>
      <c r="D179" s="357" t="s">
        <v>138</v>
      </c>
      <c r="E179" s="359">
        <v>67145.48</v>
      </c>
    </row>
    <row r="180" spans="1:5" ht="18" customHeight="1" x14ac:dyDescent="0.25">
      <c r="A180" s="102">
        <f t="shared" si="2"/>
        <v>606832</v>
      </c>
      <c r="B180" s="357" t="s">
        <v>12671</v>
      </c>
      <c r="C180" s="358" t="s">
        <v>12672</v>
      </c>
      <c r="D180" s="357" t="s">
        <v>138</v>
      </c>
      <c r="E180" s="359">
        <v>66849.440000000002</v>
      </c>
    </row>
    <row r="181" spans="1:5" ht="18" customHeight="1" x14ac:dyDescent="0.25">
      <c r="A181" s="102">
        <f t="shared" si="2"/>
        <v>606843</v>
      </c>
      <c r="B181" s="357" t="s">
        <v>12673</v>
      </c>
      <c r="C181" s="358" t="s">
        <v>12674</v>
      </c>
      <c r="D181" s="357" t="s">
        <v>138</v>
      </c>
      <c r="E181" s="359">
        <v>69771.350000000006</v>
      </c>
    </row>
    <row r="182" spans="1:5" ht="18" customHeight="1" x14ac:dyDescent="0.25">
      <c r="A182" s="102">
        <f t="shared" si="2"/>
        <v>606833</v>
      </c>
      <c r="B182" s="357" t="s">
        <v>12675</v>
      </c>
      <c r="C182" s="358" t="s">
        <v>12676</v>
      </c>
      <c r="D182" s="357" t="s">
        <v>138</v>
      </c>
      <c r="E182" s="359">
        <v>69458.559999999998</v>
      </c>
    </row>
    <row r="183" spans="1:5" ht="18" customHeight="1" x14ac:dyDescent="0.25">
      <c r="A183" s="102">
        <f t="shared" si="2"/>
        <v>606845</v>
      </c>
      <c r="B183" s="357" t="s">
        <v>12677</v>
      </c>
      <c r="C183" s="358" t="s">
        <v>12678</v>
      </c>
      <c r="D183" s="357" t="s">
        <v>138</v>
      </c>
      <c r="E183" s="359">
        <v>72343.289999999994</v>
      </c>
    </row>
    <row r="184" spans="1:5" ht="18" customHeight="1" x14ac:dyDescent="0.25">
      <c r="A184" s="102">
        <f t="shared" si="2"/>
        <v>606835</v>
      </c>
      <c r="B184" s="357" t="s">
        <v>12679</v>
      </c>
      <c r="C184" s="358" t="s">
        <v>12680</v>
      </c>
      <c r="D184" s="357" t="s">
        <v>138</v>
      </c>
      <c r="E184" s="359">
        <v>72033</v>
      </c>
    </row>
    <row r="185" spans="1:5" ht="18" customHeight="1" x14ac:dyDescent="0.25">
      <c r="A185" s="102">
        <f t="shared" si="2"/>
        <v>606844</v>
      </c>
      <c r="B185" s="357" t="s">
        <v>12681</v>
      </c>
      <c r="C185" s="358" t="s">
        <v>12682</v>
      </c>
      <c r="D185" s="357" t="s">
        <v>138</v>
      </c>
      <c r="E185" s="359">
        <v>72107.990000000005</v>
      </c>
    </row>
    <row r="186" spans="1:5" ht="18" customHeight="1" x14ac:dyDescent="0.25">
      <c r="A186" s="102">
        <f t="shared" si="2"/>
        <v>606834</v>
      </c>
      <c r="B186" s="357" t="s">
        <v>12683</v>
      </c>
      <c r="C186" s="358" t="s">
        <v>12684</v>
      </c>
      <c r="D186" s="357" t="s">
        <v>138</v>
      </c>
      <c r="E186" s="359">
        <v>71788.259999999995</v>
      </c>
    </row>
    <row r="187" spans="1:5" ht="18" customHeight="1" x14ac:dyDescent="0.25">
      <c r="A187" s="102">
        <f t="shared" si="2"/>
        <v>606847</v>
      </c>
      <c r="B187" s="357" t="s">
        <v>12685</v>
      </c>
      <c r="C187" s="358" t="s">
        <v>12686</v>
      </c>
      <c r="D187" s="357" t="s">
        <v>138</v>
      </c>
      <c r="E187" s="359">
        <v>75658.11</v>
      </c>
    </row>
    <row r="188" spans="1:5" ht="18" customHeight="1" x14ac:dyDescent="0.25">
      <c r="A188" s="102">
        <f t="shared" si="2"/>
        <v>606837</v>
      </c>
      <c r="B188" s="357" t="s">
        <v>12687</v>
      </c>
      <c r="C188" s="358" t="s">
        <v>12688</v>
      </c>
      <c r="D188" s="357" t="s">
        <v>138</v>
      </c>
      <c r="E188" s="359">
        <v>75306.080000000002</v>
      </c>
    </row>
    <row r="189" spans="1:5" ht="18" customHeight="1" x14ac:dyDescent="0.25">
      <c r="A189" s="102">
        <f t="shared" si="2"/>
        <v>606846</v>
      </c>
      <c r="B189" s="357" t="s">
        <v>12689</v>
      </c>
      <c r="C189" s="358" t="s">
        <v>12690</v>
      </c>
      <c r="D189" s="357" t="s">
        <v>138</v>
      </c>
      <c r="E189" s="359">
        <v>76531.649999999994</v>
      </c>
    </row>
    <row r="190" spans="1:5" ht="18" customHeight="1" x14ac:dyDescent="0.25">
      <c r="A190" s="102">
        <f t="shared" si="2"/>
        <v>606836</v>
      </c>
      <c r="B190" s="357" t="s">
        <v>12691</v>
      </c>
      <c r="C190" s="358" t="s">
        <v>12692</v>
      </c>
      <c r="D190" s="357" t="s">
        <v>138</v>
      </c>
      <c r="E190" s="359">
        <v>76176.39</v>
      </c>
    </row>
    <row r="191" spans="1:5" ht="18" customHeight="1" x14ac:dyDescent="0.25">
      <c r="A191" s="102">
        <f t="shared" si="2"/>
        <v>606848</v>
      </c>
      <c r="B191" s="357" t="s">
        <v>12693</v>
      </c>
      <c r="C191" s="358" t="s">
        <v>12694</v>
      </c>
      <c r="D191" s="357" t="s">
        <v>138</v>
      </c>
      <c r="E191" s="359">
        <v>76562.289999999994</v>
      </c>
    </row>
    <row r="192" spans="1:5" ht="18" customHeight="1" x14ac:dyDescent="0.25">
      <c r="A192" s="102">
        <f t="shared" si="2"/>
        <v>606838</v>
      </c>
      <c r="B192" s="357" t="s">
        <v>12695</v>
      </c>
      <c r="C192" s="358" t="s">
        <v>12696</v>
      </c>
      <c r="D192" s="357" t="s">
        <v>138</v>
      </c>
      <c r="E192" s="359">
        <v>76191.8</v>
      </c>
    </row>
    <row r="193" spans="1:5" ht="18" customHeight="1" x14ac:dyDescent="0.25">
      <c r="A193" s="102">
        <f t="shared" ref="A193:A256" si="3">VALUE(B193)</f>
        <v>606849</v>
      </c>
      <c r="B193" s="357" t="s">
        <v>12697</v>
      </c>
      <c r="C193" s="358" t="s">
        <v>12698</v>
      </c>
      <c r="D193" s="357" t="s">
        <v>138</v>
      </c>
      <c r="E193" s="359">
        <v>82523.8</v>
      </c>
    </row>
    <row r="194" spans="1:5" ht="18" customHeight="1" x14ac:dyDescent="0.25">
      <c r="A194" s="102">
        <f t="shared" si="3"/>
        <v>606839</v>
      </c>
      <c r="B194" s="357" t="s">
        <v>12699</v>
      </c>
      <c r="C194" s="358" t="s">
        <v>12700</v>
      </c>
      <c r="D194" s="357" t="s">
        <v>138</v>
      </c>
      <c r="E194" s="359">
        <v>82164.429999999993</v>
      </c>
    </row>
    <row r="195" spans="1:5" ht="18" customHeight="1" x14ac:dyDescent="0.25">
      <c r="A195" s="102">
        <f t="shared" si="3"/>
        <v>606850</v>
      </c>
      <c r="B195" s="357" t="s">
        <v>12701</v>
      </c>
      <c r="C195" s="358" t="s">
        <v>12702</v>
      </c>
      <c r="D195" s="357" t="s">
        <v>138</v>
      </c>
      <c r="E195" s="359">
        <v>83248.88</v>
      </c>
    </row>
    <row r="196" spans="1:5" ht="18" customHeight="1" x14ac:dyDescent="0.25">
      <c r="A196" s="102">
        <f t="shared" si="3"/>
        <v>606840</v>
      </c>
      <c r="B196" s="357" t="s">
        <v>12703</v>
      </c>
      <c r="C196" s="358" t="s">
        <v>12704</v>
      </c>
      <c r="D196" s="357" t="s">
        <v>138</v>
      </c>
      <c r="E196" s="359">
        <v>82853.3</v>
      </c>
    </row>
    <row r="197" spans="1:5" ht="18" customHeight="1" x14ac:dyDescent="0.25">
      <c r="A197" s="102">
        <f t="shared" si="3"/>
        <v>606851</v>
      </c>
      <c r="B197" s="357" t="s">
        <v>12705</v>
      </c>
      <c r="C197" s="358" t="s">
        <v>12706</v>
      </c>
      <c r="D197" s="357" t="s">
        <v>138</v>
      </c>
      <c r="E197" s="359">
        <v>84033.17</v>
      </c>
    </row>
    <row r="198" spans="1:5" ht="18" customHeight="1" x14ac:dyDescent="0.25">
      <c r="A198" s="102">
        <f t="shared" si="3"/>
        <v>606841</v>
      </c>
      <c r="B198" s="357" t="s">
        <v>12707</v>
      </c>
      <c r="C198" s="358" t="s">
        <v>12708</v>
      </c>
      <c r="D198" s="357" t="s">
        <v>138</v>
      </c>
      <c r="E198" s="359">
        <v>83656.759999999995</v>
      </c>
    </row>
    <row r="199" spans="1:5" ht="9" customHeight="1" x14ac:dyDescent="0.25">
      <c r="A199" s="102">
        <f t="shared" si="3"/>
        <v>605604</v>
      </c>
      <c r="B199" s="357" t="s">
        <v>12709</v>
      </c>
      <c r="C199" s="358" t="s">
        <v>12710</v>
      </c>
      <c r="D199" s="357" t="s">
        <v>188</v>
      </c>
      <c r="E199" s="359">
        <v>278.39</v>
      </c>
    </row>
    <row r="200" spans="1:5" ht="9" customHeight="1" x14ac:dyDescent="0.25">
      <c r="A200" s="102">
        <f t="shared" si="3"/>
        <v>605695</v>
      </c>
      <c r="B200" s="357" t="s">
        <v>12711</v>
      </c>
      <c r="C200" s="358" t="s">
        <v>12712</v>
      </c>
      <c r="D200" s="357" t="s">
        <v>138</v>
      </c>
      <c r="E200" s="359">
        <v>1596.84</v>
      </c>
    </row>
    <row r="201" spans="1:5" ht="9" customHeight="1" x14ac:dyDescent="0.25">
      <c r="A201" s="102">
        <f t="shared" si="3"/>
        <v>605607</v>
      </c>
      <c r="B201" s="357" t="s">
        <v>12713</v>
      </c>
      <c r="C201" s="358" t="s">
        <v>12714</v>
      </c>
      <c r="D201" s="357" t="s">
        <v>138</v>
      </c>
      <c r="E201" s="359">
        <v>1574</v>
      </c>
    </row>
    <row r="202" spans="1:5" ht="9" customHeight="1" x14ac:dyDescent="0.25">
      <c r="A202" s="102">
        <f t="shared" si="3"/>
        <v>605696</v>
      </c>
      <c r="B202" s="357" t="s">
        <v>12715</v>
      </c>
      <c r="C202" s="358" t="s">
        <v>12716</v>
      </c>
      <c r="D202" s="357" t="s">
        <v>138</v>
      </c>
      <c r="E202" s="359">
        <v>1838.51</v>
      </c>
    </row>
    <row r="203" spans="1:5" ht="9" customHeight="1" x14ac:dyDescent="0.25">
      <c r="A203" s="102">
        <f t="shared" si="3"/>
        <v>605608</v>
      </c>
      <c r="B203" s="357" t="s">
        <v>12717</v>
      </c>
      <c r="C203" s="358" t="s">
        <v>12718</v>
      </c>
      <c r="D203" s="357" t="s">
        <v>138</v>
      </c>
      <c r="E203" s="359">
        <v>1814.24</v>
      </c>
    </row>
    <row r="204" spans="1:5" ht="9" customHeight="1" x14ac:dyDescent="0.25">
      <c r="A204" s="102">
        <f t="shared" si="3"/>
        <v>605697</v>
      </c>
      <c r="B204" s="357" t="s">
        <v>12719</v>
      </c>
      <c r="C204" s="358" t="s">
        <v>12720</v>
      </c>
      <c r="D204" s="357" t="s">
        <v>138</v>
      </c>
      <c r="E204" s="359">
        <v>2080.1999999999998</v>
      </c>
    </row>
    <row r="205" spans="1:5" ht="9" customHeight="1" x14ac:dyDescent="0.25">
      <c r="A205" s="102">
        <f t="shared" si="3"/>
        <v>605609</v>
      </c>
      <c r="B205" s="357" t="s">
        <v>12721</v>
      </c>
      <c r="C205" s="358" t="s">
        <v>12722</v>
      </c>
      <c r="D205" s="357" t="s">
        <v>138</v>
      </c>
      <c r="E205" s="359">
        <v>2054.5</v>
      </c>
    </row>
    <row r="206" spans="1:5" ht="9" customHeight="1" x14ac:dyDescent="0.25">
      <c r="A206" s="102">
        <f t="shared" si="3"/>
        <v>605698</v>
      </c>
      <c r="B206" s="357" t="s">
        <v>12723</v>
      </c>
      <c r="C206" s="358" t="s">
        <v>12724</v>
      </c>
      <c r="D206" s="357" t="s">
        <v>138</v>
      </c>
      <c r="E206" s="359">
        <v>2274.71</v>
      </c>
    </row>
    <row r="207" spans="1:5" ht="9" customHeight="1" x14ac:dyDescent="0.25">
      <c r="A207" s="102">
        <f t="shared" si="3"/>
        <v>605610</v>
      </c>
      <c r="B207" s="357" t="s">
        <v>12725</v>
      </c>
      <c r="C207" s="358" t="s">
        <v>12726</v>
      </c>
      <c r="D207" s="357" t="s">
        <v>138</v>
      </c>
      <c r="E207" s="359">
        <v>2247.58</v>
      </c>
    </row>
    <row r="208" spans="1:5" ht="9" customHeight="1" x14ac:dyDescent="0.25">
      <c r="A208" s="102">
        <f t="shared" si="3"/>
        <v>605699</v>
      </c>
      <c r="B208" s="357" t="s">
        <v>12727</v>
      </c>
      <c r="C208" s="358" t="s">
        <v>12728</v>
      </c>
      <c r="D208" s="357" t="s">
        <v>138</v>
      </c>
      <c r="E208" s="359">
        <v>2516.34</v>
      </c>
    </row>
    <row r="209" spans="1:5" ht="9" customHeight="1" x14ac:dyDescent="0.25">
      <c r="A209" s="102">
        <f t="shared" si="3"/>
        <v>605611</v>
      </c>
      <c r="B209" s="357" t="s">
        <v>12729</v>
      </c>
      <c r="C209" s="358" t="s">
        <v>12730</v>
      </c>
      <c r="D209" s="357" t="s">
        <v>138</v>
      </c>
      <c r="E209" s="359">
        <v>2487.7800000000002</v>
      </c>
    </row>
    <row r="210" spans="1:5" ht="9" customHeight="1" x14ac:dyDescent="0.25">
      <c r="A210" s="102">
        <f t="shared" si="3"/>
        <v>605700</v>
      </c>
      <c r="B210" s="357" t="s">
        <v>12731</v>
      </c>
      <c r="C210" s="358" t="s">
        <v>12732</v>
      </c>
      <c r="D210" s="357" t="s">
        <v>138</v>
      </c>
      <c r="E210" s="359">
        <v>2852.5</v>
      </c>
    </row>
    <row r="211" spans="1:5" ht="9" customHeight="1" x14ac:dyDescent="0.25">
      <c r="A211" s="102">
        <f t="shared" si="3"/>
        <v>605612</v>
      </c>
      <c r="B211" s="357" t="s">
        <v>12733</v>
      </c>
      <c r="C211" s="358" t="s">
        <v>12734</v>
      </c>
      <c r="D211" s="357" t="s">
        <v>138</v>
      </c>
      <c r="E211" s="359">
        <v>2822.51</v>
      </c>
    </row>
    <row r="212" spans="1:5" ht="9" customHeight="1" x14ac:dyDescent="0.25">
      <c r="A212" s="102">
        <f t="shared" si="3"/>
        <v>605701</v>
      </c>
      <c r="B212" s="357" t="s">
        <v>12735</v>
      </c>
      <c r="C212" s="358" t="s">
        <v>12736</v>
      </c>
      <c r="D212" s="357" t="s">
        <v>138</v>
      </c>
      <c r="E212" s="359">
        <v>3046.97</v>
      </c>
    </row>
    <row r="213" spans="1:5" ht="9" customHeight="1" x14ac:dyDescent="0.25">
      <c r="A213" s="102">
        <f t="shared" si="3"/>
        <v>605613</v>
      </c>
      <c r="B213" s="357" t="s">
        <v>12737</v>
      </c>
      <c r="C213" s="358" t="s">
        <v>12738</v>
      </c>
      <c r="D213" s="357" t="s">
        <v>138</v>
      </c>
      <c r="E213" s="359">
        <v>3015.55</v>
      </c>
    </row>
    <row r="214" spans="1:5" ht="9" customHeight="1" x14ac:dyDescent="0.25">
      <c r="A214" s="102">
        <f t="shared" si="3"/>
        <v>605702</v>
      </c>
      <c r="B214" s="357" t="s">
        <v>12739</v>
      </c>
      <c r="C214" s="358" t="s">
        <v>12740</v>
      </c>
      <c r="D214" s="357" t="s">
        <v>138</v>
      </c>
      <c r="E214" s="359">
        <v>3324.52</v>
      </c>
    </row>
    <row r="215" spans="1:5" ht="9" customHeight="1" x14ac:dyDescent="0.25">
      <c r="A215" s="102">
        <f t="shared" si="3"/>
        <v>605614</v>
      </c>
      <c r="B215" s="357" t="s">
        <v>12741</v>
      </c>
      <c r="C215" s="358" t="s">
        <v>12742</v>
      </c>
      <c r="D215" s="357" t="s">
        <v>138</v>
      </c>
      <c r="E215" s="359">
        <v>3275.25</v>
      </c>
    </row>
    <row r="216" spans="1:5" ht="9" customHeight="1" x14ac:dyDescent="0.25">
      <c r="A216" s="102">
        <f t="shared" si="3"/>
        <v>605703</v>
      </c>
      <c r="B216" s="357" t="s">
        <v>12743</v>
      </c>
      <c r="C216" s="358" t="s">
        <v>12744</v>
      </c>
      <c r="D216" s="357" t="s">
        <v>138</v>
      </c>
      <c r="E216" s="359">
        <v>3523.23</v>
      </c>
    </row>
    <row r="217" spans="1:5" ht="9" customHeight="1" x14ac:dyDescent="0.25">
      <c r="A217" s="102">
        <f t="shared" si="3"/>
        <v>605615</v>
      </c>
      <c r="B217" s="357" t="s">
        <v>12745</v>
      </c>
      <c r="C217" s="358" t="s">
        <v>12746</v>
      </c>
      <c r="D217" s="357" t="s">
        <v>138</v>
      </c>
      <c r="E217" s="359">
        <v>3471.82</v>
      </c>
    </row>
    <row r="218" spans="1:5" ht="9" customHeight="1" x14ac:dyDescent="0.25">
      <c r="A218" s="102">
        <f t="shared" si="3"/>
        <v>605704</v>
      </c>
      <c r="B218" s="357" t="s">
        <v>12747</v>
      </c>
      <c r="C218" s="358" t="s">
        <v>12748</v>
      </c>
      <c r="D218" s="357" t="s">
        <v>138</v>
      </c>
      <c r="E218" s="359">
        <v>3769.84</v>
      </c>
    </row>
    <row r="219" spans="1:5" ht="9" customHeight="1" x14ac:dyDescent="0.25">
      <c r="A219" s="102">
        <f t="shared" si="3"/>
        <v>605616</v>
      </c>
      <c r="B219" s="357" t="s">
        <v>12749</v>
      </c>
      <c r="C219" s="358" t="s">
        <v>12750</v>
      </c>
      <c r="D219" s="357" t="s">
        <v>138</v>
      </c>
      <c r="E219" s="359">
        <v>3716.29</v>
      </c>
    </row>
    <row r="220" spans="1:5" ht="9" customHeight="1" x14ac:dyDescent="0.25">
      <c r="A220" s="102">
        <f t="shared" si="3"/>
        <v>605705</v>
      </c>
      <c r="B220" s="357" t="s">
        <v>12751</v>
      </c>
      <c r="C220" s="358" t="s">
        <v>12752</v>
      </c>
      <c r="D220" s="357" t="s">
        <v>138</v>
      </c>
      <c r="E220" s="359">
        <v>4020.3</v>
      </c>
    </row>
    <row r="221" spans="1:5" ht="9" customHeight="1" x14ac:dyDescent="0.25">
      <c r="A221" s="102">
        <f t="shared" si="3"/>
        <v>605617</v>
      </c>
      <c r="B221" s="357" t="s">
        <v>12753</v>
      </c>
      <c r="C221" s="358" t="s">
        <v>12754</v>
      </c>
      <c r="D221" s="357" t="s">
        <v>138</v>
      </c>
      <c r="E221" s="359">
        <v>3964.61</v>
      </c>
    </row>
    <row r="222" spans="1:5" ht="9" customHeight="1" x14ac:dyDescent="0.25">
      <c r="A222" s="102">
        <f t="shared" si="3"/>
        <v>605706</v>
      </c>
      <c r="B222" s="357" t="s">
        <v>12755</v>
      </c>
      <c r="C222" s="358" t="s">
        <v>12756</v>
      </c>
      <c r="D222" s="357" t="s">
        <v>138</v>
      </c>
      <c r="E222" s="359">
        <v>4224.97</v>
      </c>
    </row>
    <row r="223" spans="1:5" ht="9" customHeight="1" x14ac:dyDescent="0.25">
      <c r="A223" s="102">
        <f t="shared" si="3"/>
        <v>605618</v>
      </c>
      <c r="B223" s="357" t="s">
        <v>12757</v>
      </c>
      <c r="C223" s="358" t="s">
        <v>12758</v>
      </c>
      <c r="D223" s="357" t="s">
        <v>138</v>
      </c>
      <c r="E223" s="359">
        <v>4167.13</v>
      </c>
    </row>
    <row r="224" spans="1:5" ht="9" customHeight="1" x14ac:dyDescent="0.25">
      <c r="A224" s="102">
        <f t="shared" si="3"/>
        <v>605707</v>
      </c>
      <c r="B224" s="357" t="s">
        <v>12759</v>
      </c>
      <c r="C224" s="358" t="s">
        <v>12760</v>
      </c>
      <c r="D224" s="357" t="s">
        <v>138</v>
      </c>
      <c r="E224" s="359">
        <v>4677.8599999999997</v>
      </c>
    </row>
    <row r="225" spans="1:5" ht="9" customHeight="1" x14ac:dyDescent="0.25">
      <c r="A225" s="102">
        <f t="shared" si="3"/>
        <v>605619</v>
      </c>
      <c r="B225" s="357" t="s">
        <v>12761</v>
      </c>
      <c r="C225" s="358" t="s">
        <v>12762</v>
      </c>
      <c r="D225" s="357" t="s">
        <v>138</v>
      </c>
      <c r="E225" s="359">
        <v>4617.88</v>
      </c>
    </row>
    <row r="226" spans="1:5" ht="9" customHeight="1" x14ac:dyDescent="0.25">
      <c r="A226" s="102">
        <f t="shared" si="3"/>
        <v>605708</v>
      </c>
      <c r="B226" s="357" t="s">
        <v>12763</v>
      </c>
      <c r="C226" s="358" t="s">
        <v>12764</v>
      </c>
      <c r="D226" s="357" t="s">
        <v>138</v>
      </c>
      <c r="E226" s="359">
        <v>5484.44</v>
      </c>
    </row>
    <row r="227" spans="1:5" ht="9" customHeight="1" x14ac:dyDescent="0.25">
      <c r="A227" s="102">
        <f t="shared" si="3"/>
        <v>605620</v>
      </c>
      <c r="B227" s="357" t="s">
        <v>12765</v>
      </c>
      <c r="C227" s="358" t="s">
        <v>12766</v>
      </c>
      <c r="D227" s="357" t="s">
        <v>138</v>
      </c>
      <c r="E227" s="359">
        <v>5422.32</v>
      </c>
    </row>
    <row r="228" spans="1:5" ht="9" customHeight="1" x14ac:dyDescent="0.25">
      <c r="A228" s="102">
        <f t="shared" si="3"/>
        <v>605709</v>
      </c>
      <c r="B228" s="357" t="s">
        <v>12767</v>
      </c>
      <c r="C228" s="358" t="s">
        <v>12768</v>
      </c>
      <c r="D228" s="357" t="s">
        <v>138</v>
      </c>
      <c r="E228" s="359">
        <v>5746.57</v>
      </c>
    </row>
    <row r="229" spans="1:5" ht="9" customHeight="1" x14ac:dyDescent="0.25">
      <c r="A229" s="102">
        <f t="shared" si="3"/>
        <v>605621</v>
      </c>
      <c r="B229" s="357" t="s">
        <v>12769</v>
      </c>
      <c r="C229" s="358" t="s">
        <v>12770</v>
      </c>
      <c r="D229" s="357" t="s">
        <v>138</v>
      </c>
      <c r="E229" s="359">
        <v>5682.31</v>
      </c>
    </row>
    <row r="230" spans="1:5" ht="9" customHeight="1" x14ac:dyDescent="0.25">
      <c r="A230" s="102">
        <f t="shared" si="3"/>
        <v>605710</v>
      </c>
      <c r="B230" s="357" t="s">
        <v>12771</v>
      </c>
      <c r="C230" s="358" t="s">
        <v>12772</v>
      </c>
      <c r="D230" s="357" t="s">
        <v>138</v>
      </c>
      <c r="E230" s="359">
        <v>6171.26</v>
      </c>
    </row>
    <row r="231" spans="1:5" ht="9" customHeight="1" x14ac:dyDescent="0.25">
      <c r="A231" s="102">
        <f t="shared" si="3"/>
        <v>605622</v>
      </c>
      <c r="B231" s="357" t="s">
        <v>12773</v>
      </c>
      <c r="C231" s="358" t="s">
        <v>12774</v>
      </c>
      <c r="D231" s="357" t="s">
        <v>138</v>
      </c>
      <c r="E231" s="359">
        <v>6104.85</v>
      </c>
    </row>
    <row r="232" spans="1:5" ht="9" customHeight="1" x14ac:dyDescent="0.25">
      <c r="A232" s="102">
        <f t="shared" si="3"/>
        <v>605711</v>
      </c>
      <c r="B232" s="357" t="s">
        <v>12775</v>
      </c>
      <c r="C232" s="358" t="s">
        <v>12776</v>
      </c>
      <c r="D232" s="357" t="s">
        <v>138</v>
      </c>
      <c r="E232" s="359">
        <v>6377.22</v>
      </c>
    </row>
    <row r="233" spans="1:5" ht="9" customHeight="1" x14ac:dyDescent="0.25">
      <c r="A233" s="102">
        <f t="shared" si="3"/>
        <v>605623</v>
      </c>
      <c r="B233" s="357" t="s">
        <v>12777</v>
      </c>
      <c r="C233" s="358" t="s">
        <v>12778</v>
      </c>
      <c r="D233" s="357" t="s">
        <v>138</v>
      </c>
      <c r="E233" s="359">
        <v>6308.68</v>
      </c>
    </row>
    <row r="234" spans="1:5" ht="9" customHeight="1" x14ac:dyDescent="0.25">
      <c r="A234" s="102">
        <f t="shared" si="3"/>
        <v>605712</v>
      </c>
      <c r="B234" s="357" t="s">
        <v>12779</v>
      </c>
      <c r="C234" s="358" t="s">
        <v>12780</v>
      </c>
      <c r="D234" s="357" t="s">
        <v>138</v>
      </c>
      <c r="E234" s="359">
        <v>6712.05</v>
      </c>
    </row>
    <row r="235" spans="1:5" ht="9" customHeight="1" x14ac:dyDescent="0.25">
      <c r="A235" s="102">
        <f t="shared" si="3"/>
        <v>605624</v>
      </c>
      <c r="B235" s="357" t="s">
        <v>12781</v>
      </c>
      <c r="C235" s="358" t="s">
        <v>12782</v>
      </c>
      <c r="D235" s="357" t="s">
        <v>138</v>
      </c>
      <c r="E235" s="359">
        <v>6641.36</v>
      </c>
    </row>
    <row r="236" spans="1:5" ht="9" customHeight="1" x14ac:dyDescent="0.25">
      <c r="A236" s="102">
        <f t="shared" si="3"/>
        <v>605713</v>
      </c>
      <c r="B236" s="357" t="s">
        <v>12783</v>
      </c>
      <c r="C236" s="358" t="s">
        <v>12784</v>
      </c>
      <c r="D236" s="357" t="s">
        <v>138</v>
      </c>
      <c r="E236" s="359">
        <v>9005.5</v>
      </c>
    </row>
    <row r="237" spans="1:5" ht="9" customHeight="1" x14ac:dyDescent="0.25">
      <c r="A237" s="102">
        <f t="shared" si="3"/>
        <v>605625</v>
      </c>
      <c r="B237" s="357" t="s">
        <v>12785</v>
      </c>
      <c r="C237" s="358" t="s">
        <v>12786</v>
      </c>
      <c r="D237" s="357" t="s">
        <v>138</v>
      </c>
      <c r="E237" s="359">
        <v>8932.67</v>
      </c>
    </row>
    <row r="238" spans="1:5" ht="9" customHeight="1" x14ac:dyDescent="0.25">
      <c r="A238" s="102">
        <f t="shared" si="3"/>
        <v>605714</v>
      </c>
      <c r="B238" s="357" t="s">
        <v>12787</v>
      </c>
      <c r="C238" s="358" t="s">
        <v>12788</v>
      </c>
      <c r="D238" s="357" t="s">
        <v>138</v>
      </c>
      <c r="E238" s="359">
        <v>11339.77</v>
      </c>
    </row>
    <row r="239" spans="1:5" ht="9" customHeight="1" x14ac:dyDescent="0.25">
      <c r="A239" s="102">
        <f t="shared" si="3"/>
        <v>605626</v>
      </c>
      <c r="B239" s="357" t="s">
        <v>12789</v>
      </c>
      <c r="C239" s="358" t="s">
        <v>12790</v>
      </c>
      <c r="D239" s="357" t="s">
        <v>138</v>
      </c>
      <c r="E239" s="359">
        <v>11264.8</v>
      </c>
    </row>
    <row r="240" spans="1:5" ht="9" customHeight="1" x14ac:dyDescent="0.25">
      <c r="A240" s="102">
        <f t="shared" si="3"/>
        <v>605715</v>
      </c>
      <c r="B240" s="357" t="s">
        <v>12791</v>
      </c>
      <c r="C240" s="358" t="s">
        <v>12792</v>
      </c>
      <c r="D240" s="357" t="s">
        <v>138</v>
      </c>
      <c r="E240" s="359">
        <v>12105.28</v>
      </c>
    </row>
    <row r="241" spans="1:5" ht="9" customHeight="1" x14ac:dyDescent="0.25">
      <c r="A241" s="102">
        <f t="shared" si="3"/>
        <v>605627</v>
      </c>
      <c r="B241" s="357" t="s">
        <v>12793</v>
      </c>
      <c r="C241" s="358" t="s">
        <v>12794</v>
      </c>
      <c r="D241" s="357" t="s">
        <v>138</v>
      </c>
      <c r="E241" s="359">
        <v>12028.17</v>
      </c>
    </row>
    <row r="242" spans="1:5" ht="9" customHeight="1" x14ac:dyDescent="0.25">
      <c r="A242" s="102">
        <f t="shared" si="3"/>
        <v>605716</v>
      </c>
      <c r="B242" s="357" t="s">
        <v>12795</v>
      </c>
      <c r="C242" s="358" t="s">
        <v>12796</v>
      </c>
      <c r="D242" s="357" t="s">
        <v>138</v>
      </c>
      <c r="E242" s="359">
        <v>12549.87</v>
      </c>
    </row>
    <row r="243" spans="1:5" ht="9" customHeight="1" x14ac:dyDescent="0.25">
      <c r="A243" s="102">
        <f t="shared" si="3"/>
        <v>605628</v>
      </c>
      <c r="B243" s="357" t="s">
        <v>12797</v>
      </c>
      <c r="C243" s="358" t="s">
        <v>12798</v>
      </c>
      <c r="D243" s="357" t="s">
        <v>138</v>
      </c>
      <c r="E243" s="359">
        <v>12470.62</v>
      </c>
    </row>
    <row r="244" spans="1:5" ht="9" customHeight="1" x14ac:dyDescent="0.25">
      <c r="A244" s="102">
        <f t="shared" si="3"/>
        <v>605717</v>
      </c>
      <c r="B244" s="357" t="s">
        <v>12799</v>
      </c>
      <c r="C244" s="358" t="s">
        <v>12800</v>
      </c>
      <c r="D244" s="357" t="s">
        <v>138</v>
      </c>
      <c r="E244" s="359">
        <v>13366.5</v>
      </c>
    </row>
    <row r="245" spans="1:5" ht="9" customHeight="1" x14ac:dyDescent="0.25">
      <c r="A245" s="102">
        <f t="shared" si="3"/>
        <v>605629</v>
      </c>
      <c r="B245" s="357" t="s">
        <v>12801</v>
      </c>
      <c r="C245" s="358" t="s">
        <v>12802</v>
      </c>
      <c r="D245" s="357" t="s">
        <v>138</v>
      </c>
      <c r="E245" s="359">
        <v>13285.11</v>
      </c>
    </row>
    <row r="246" spans="1:5" ht="9" customHeight="1" x14ac:dyDescent="0.25">
      <c r="A246" s="102">
        <f t="shared" si="3"/>
        <v>605651</v>
      </c>
      <c r="B246" s="357" t="s">
        <v>12803</v>
      </c>
      <c r="C246" s="358" t="s">
        <v>12804</v>
      </c>
      <c r="D246" s="357" t="s">
        <v>138</v>
      </c>
      <c r="E246" s="359">
        <v>1507.73</v>
      </c>
    </row>
    <row r="247" spans="1:5" ht="9" customHeight="1" x14ac:dyDescent="0.25">
      <c r="A247" s="102">
        <f t="shared" si="3"/>
        <v>605460</v>
      </c>
      <c r="B247" s="357" t="s">
        <v>12805</v>
      </c>
      <c r="C247" s="358" t="s">
        <v>12806</v>
      </c>
      <c r="D247" s="357" t="s">
        <v>138</v>
      </c>
      <c r="E247" s="359">
        <v>1484.88</v>
      </c>
    </row>
    <row r="248" spans="1:5" ht="9" customHeight="1" x14ac:dyDescent="0.25">
      <c r="A248" s="102">
        <f t="shared" si="3"/>
        <v>605652</v>
      </c>
      <c r="B248" s="357" t="s">
        <v>12807</v>
      </c>
      <c r="C248" s="358" t="s">
        <v>12808</v>
      </c>
      <c r="D248" s="357" t="s">
        <v>138</v>
      </c>
      <c r="E248" s="359">
        <v>1735.47</v>
      </c>
    </row>
    <row r="249" spans="1:5" ht="9" customHeight="1" x14ac:dyDescent="0.25">
      <c r="A249" s="102">
        <f t="shared" si="3"/>
        <v>605461</v>
      </c>
      <c r="B249" s="357" t="s">
        <v>12809</v>
      </c>
      <c r="C249" s="358" t="s">
        <v>12810</v>
      </c>
      <c r="D249" s="357" t="s">
        <v>138</v>
      </c>
      <c r="E249" s="359">
        <v>1711.2</v>
      </c>
    </row>
    <row r="250" spans="1:5" ht="9" customHeight="1" x14ac:dyDescent="0.25">
      <c r="A250" s="102">
        <f t="shared" si="3"/>
        <v>605653</v>
      </c>
      <c r="B250" s="357" t="s">
        <v>12811</v>
      </c>
      <c r="C250" s="358" t="s">
        <v>12812</v>
      </c>
      <c r="D250" s="357" t="s">
        <v>138</v>
      </c>
      <c r="E250" s="359">
        <v>1963.24</v>
      </c>
    </row>
    <row r="251" spans="1:5" ht="9" customHeight="1" x14ac:dyDescent="0.25">
      <c r="A251" s="102">
        <f t="shared" si="3"/>
        <v>605462</v>
      </c>
      <c r="B251" s="357" t="s">
        <v>12813</v>
      </c>
      <c r="C251" s="358" t="s">
        <v>12814</v>
      </c>
      <c r="D251" s="357" t="s">
        <v>138</v>
      </c>
      <c r="E251" s="359">
        <v>1937.54</v>
      </c>
    </row>
    <row r="252" spans="1:5" ht="9" customHeight="1" x14ac:dyDescent="0.25">
      <c r="A252" s="102">
        <f t="shared" si="3"/>
        <v>605654</v>
      </c>
      <c r="B252" s="357" t="s">
        <v>12815</v>
      </c>
      <c r="C252" s="358" t="s">
        <v>12816</v>
      </c>
      <c r="D252" s="357" t="s">
        <v>138</v>
      </c>
      <c r="E252" s="359">
        <v>2146.62</v>
      </c>
    </row>
    <row r="253" spans="1:5" ht="9" customHeight="1" x14ac:dyDescent="0.25">
      <c r="A253" s="102">
        <f t="shared" si="3"/>
        <v>605463</v>
      </c>
      <c r="B253" s="357" t="s">
        <v>12817</v>
      </c>
      <c r="C253" s="358" t="s">
        <v>12818</v>
      </c>
      <c r="D253" s="357" t="s">
        <v>138</v>
      </c>
      <c r="E253" s="359">
        <v>2119.4899999999998</v>
      </c>
    </row>
    <row r="254" spans="1:5" ht="9" customHeight="1" x14ac:dyDescent="0.25">
      <c r="A254" s="102">
        <f t="shared" si="3"/>
        <v>605655</v>
      </c>
      <c r="B254" s="357" t="s">
        <v>12819</v>
      </c>
      <c r="C254" s="358" t="s">
        <v>12820</v>
      </c>
      <c r="D254" s="357" t="s">
        <v>138</v>
      </c>
      <c r="E254" s="359">
        <v>2374.3200000000002</v>
      </c>
    </row>
    <row r="255" spans="1:5" ht="9" customHeight="1" x14ac:dyDescent="0.25">
      <c r="A255" s="102">
        <f t="shared" si="3"/>
        <v>605464</v>
      </c>
      <c r="B255" s="357" t="s">
        <v>12821</v>
      </c>
      <c r="C255" s="358" t="s">
        <v>12822</v>
      </c>
      <c r="D255" s="357" t="s">
        <v>138</v>
      </c>
      <c r="E255" s="359">
        <v>2345.7600000000002</v>
      </c>
    </row>
    <row r="256" spans="1:5" ht="9" customHeight="1" x14ac:dyDescent="0.25">
      <c r="A256" s="102">
        <f t="shared" si="3"/>
        <v>605656</v>
      </c>
      <c r="B256" s="357" t="s">
        <v>12823</v>
      </c>
      <c r="C256" s="358" t="s">
        <v>12824</v>
      </c>
      <c r="D256" s="357" t="s">
        <v>138</v>
      </c>
      <c r="E256" s="359">
        <v>2690.98</v>
      </c>
    </row>
    <row r="257" spans="1:5" ht="9" customHeight="1" x14ac:dyDescent="0.25">
      <c r="A257" s="102">
        <f t="shared" ref="A257:A320" si="4">VALUE(B257)</f>
        <v>605465</v>
      </c>
      <c r="B257" s="357" t="s">
        <v>12825</v>
      </c>
      <c r="C257" s="358" t="s">
        <v>12826</v>
      </c>
      <c r="D257" s="357" t="s">
        <v>138</v>
      </c>
      <c r="E257" s="359">
        <v>2660.99</v>
      </c>
    </row>
    <row r="258" spans="1:5" ht="9" customHeight="1" x14ac:dyDescent="0.25">
      <c r="A258" s="102">
        <f t="shared" si="4"/>
        <v>605657</v>
      </c>
      <c r="B258" s="357" t="s">
        <v>12827</v>
      </c>
      <c r="C258" s="358" t="s">
        <v>12828</v>
      </c>
      <c r="D258" s="357" t="s">
        <v>138</v>
      </c>
      <c r="E258" s="359">
        <v>2874.31</v>
      </c>
    </row>
    <row r="259" spans="1:5" ht="9" customHeight="1" x14ac:dyDescent="0.25">
      <c r="A259" s="102">
        <f t="shared" si="4"/>
        <v>605466</v>
      </c>
      <c r="B259" s="357" t="s">
        <v>12829</v>
      </c>
      <c r="C259" s="358" t="s">
        <v>12830</v>
      </c>
      <c r="D259" s="357" t="s">
        <v>138</v>
      </c>
      <c r="E259" s="359">
        <v>2842.89</v>
      </c>
    </row>
    <row r="260" spans="1:5" ht="9" customHeight="1" x14ac:dyDescent="0.25">
      <c r="A260" s="102">
        <f t="shared" si="4"/>
        <v>605658</v>
      </c>
      <c r="B260" s="357" t="s">
        <v>12831</v>
      </c>
      <c r="C260" s="358" t="s">
        <v>12832</v>
      </c>
      <c r="D260" s="357" t="s">
        <v>138</v>
      </c>
      <c r="E260" s="359">
        <v>3137.94</v>
      </c>
    </row>
    <row r="261" spans="1:5" ht="9" customHeight="1" x14ac:dyDescent="0.25">
      <c r="A261" s="102">
        <f t="shared" si="4"/>
        <v>605467</v>
      </c>
      <c r="B261" s="357" t="s">
        <v>12833</v>
      </c>
      <c r="C261" s="358" t="s">
        <v>12834</v>
      </c>
      <c r="D261" s="357" t="s">
        <v>138</v>
      </c>
      <c r="E261" s="359">
        <v>3088.67</v>
      </c>
    </row>
    <row r="262" spans="1:5" ht="9" customHeight="1" x14ac:dyDescent="0.25">
      <c r="A262" s="102">
        <f t="shared" si="4"/>
        <v>605659</v>
      </c>
      <c r="B262" s="357" t="s">
        <v>12835</v>
      </c>
      <c r="C262" s="358" t="s">
        <v>12836</v>
      </c>
      <c r="D262" s="357" t="s">
        <v>138</v>
      </c>
      <c r="E262" s="359">
        <v>3325.51</v>
      </c>
    </row>
    <row r="263" spans="1:5" ht="9" customHeight="1" x14ac:dyDescent="0.25">
      <c r="A263" s="102">
        <f t="shared" si="4"/>
        <v>605468</v>
      </c>
      <c r="B263" s="357" t="s">
        <v>12837</v>
      </c>
      <c r="C263" s="358" t="s">
        <v>12838</v>
      </c>
      <c r="D263" s="357" t="s">
        <v>138</v>
      </c>
      <c r="E263" s="359">
        <v>3274.1</v>
      </c>
    </row>
    <row r="264" spans="1:5" ht="9" customHeight="1" x14ac:dyDescent="0.25">
      <c r="A264" s="102">
        <f t="shared" si="4"/>
        <v>605660</v>
      </c>
      <c r="B264" s="357" t="s">
        <v>12839</v>
      </c>
      <c r="C264" s="358" t="s">
        <v>12840</v>
      </c>
      <c r="D264" s="357" t="s">
        <v>138</v>
      </c>
      <c r="E264" s="359">
        <v>3558.2</v>
      </c>
    </row>
    <row r="265" spans="1:5" ht="9" customHeight="1" x14ac:dyDescent="0.25">
      <c r="A265" s="102">
        <f t="shared" si="4"/>
        <v>605469</v>
      </c>
      <c r="B265" s="357" t="s">
        <v>12841</v>
      </c>
      <c r="C265" s="358" t="s">
        <v>12842</v>
      </c>
      <c r="D265" s="357" t="s">
        <v>138</v>
      </c>
      <c r="E265" s="359">
        <v>3504.65</v>
      </c>
    </row>
    <row r="266" spans="1:5" ht="9" customHeight="1" x14ac:dyDescent="0.25">
      <c r="A266" s="102">
        <f t="shared" si="4"/>
        <v>605661</v>
      </c>
      <c r="B266" s="357" t="s">
        <v>12843</v>
      </c>
      <c r="C266" s="358" t="s">
        <v>12844</v>
      </c>
      <c r="D266" s="357" t="s">
        <v>138</v>
      </c>
      <c r="E266" s="359">
        <v>3794.73</v>
      </c>
    </row>
    <row r="267" spans="1:5" ht="9" customHeight="1" x14ac:dyDescent="0.25">
      <c r="A267" s="102">
        <f t="shared" si="4"/>
        <v>605470</v>
      </c>
      <c r="B267" s="357" t="s">
        <v>12845</v>
      </c>
      <c r="C267" s="358" t="s">
        <v>12846</v>
      </c>
      <c r="D267" s="357" t="s">
        <v>138</v>
      </c>
      <c r="E267" s="359">
        <v>3739.04</v>
      </c>
    </row>
    <row r="268" spans="1:5" ht="9" customHeight="1" x14ac:dyDescent="0.25">
      <c r="A268" s="102">
        <f t="shared" si="4"/>
        <v>605662</v>
      </c>
      <c r="B268" s="357" t="s">
        <v>12847</v>
      </c>
      <c r="C268" s="358" t="s">
        <v>12848</v>
      </c>
      <c r="D268" s="357" t="s">
        <v>138</v>
      </c>
      <c r="E268" s="359">
        <v>3988.26</v>
      </c>
    </row>
    <row r="269" spans="1:5" ht="9" customHeight="1" x14ac:dyDescent="0.25">
      <c r="A269" s="102">
        <f t="shared" si="4"/>
        <v>605471</v>
      </c>
      <c r="B269" s="357" t="s">
        <v>12849</v>
      </c>
      <c r="C269" s="358" t="s">
        <v>12850</v>
      </c>
      <c r="D269" s="357" t="s">
        <v>138</v>
      </c>
      <c r="E269" s="359">
        <v>3930.42</v>
      </c>
    </row>
    <row r="270" spans="1:5" ht="9" customHeight="1" x14ac:dyDescent="0.25">
      <c r="A270" s="102">
        <f t="shared" si="4"/>
        <v>605663</v>
      </c>
      <c r="B270" s="357" t="s">
        <v>12851</v>
      </c>
      <c r="C270" s="358" t="s">
        <v>12852</v>
      </c>
      <c r="D270" s="357" t="s">
        <v>138</v>
      </c>
      <c r="E270" s="359">
        <v>4427.21</v>
      </c>
    </row>
    <row r="271" spans="1:5" ht="9" customHeight="1" x14ac:dyDescent="0.25">
      <c r="A271" s="102">
        <f t="shared" si="4"/>
        <v>605472</v>
      </c>
      <c r="B271" s="357" t="s">
        <v>12853</v>
      </c>
      <c r="C271" s="358" t="s">
        <v>12854</v>
      </c>
      <c r="D271" s="357" t="s">
        <v>138</v>
      </c>
      <c r="E271" s="359">
        <v>4367.24</v>
      </c>
    </row>
    <row r="272" spans="1:5" ht="9" customHeight="1" x14ac:dyDescent="0.25">
      <c r="A272" s="102">
        <f t="shared" si="4"/>
        <v>605664</v>
      </c>
      <c r="B272" s="357" t="s">
        <v>12855</v>
      </c>
      <c r="C272" s="358" t="s">
        <v>12856</v>
      </c>
      <c r="D272" s="357" t="s">
        <v>138</v>
      </c>
      <c r="E272" s="359">
        <v>5184.07</v>
      </c>
    </row>
    <row r="273" spans="1:5" ht="9" customHeight="1" x14ac:dyDescent="0.25">
      <c r="A273" s="102">
        <f t="shared" si="4"/>
        <v>605473</v>
      </c>
      <c r="B273" s="357" t="s">
        <v>12857</v>
      </c>
      <c r="C273" s="358" t="s">
        <v>12858</v>
      </c>
      <c r="D273" s="357" t="s">
        <v>138</v>
      </c>
      <c r="E273" s="359">
        <v>5121.96</v>
      </c>
    </row>
    <row r="274" spans="1:5" ht="9" customHeight="1" x14ac:dyDescent="0.25">
      <c r="A274" s="102">
        <f t="shared" si="4"/>
        <v>605665</v>
      </c>
      <c r="B274" s="357" t="s">
        <v>12859</v>
      </c>
      <c r="C274" s="358" t="s">
        <v>12860</v>
      </c>
      <c r="D274" s="357" t="s">
        <v>138</v>
      </c>
      <c r="E274" s="359">
        <v>5429.98</v>
      </c>
    </row>
    <row r="275" spans="1:5" ht="9" customHeight="1" x14ac:dyDescent="0.25">
      <c r="A275" s="102">
        <f t="shared" si="4"/>
        <v>605474</v>
      </c>
      <c r="B275" s="357" t="s">
        <v>12861</v>
      </c>
      <c r="C275" s="358" t="s">
        <v>12862</v>
      </c>
      <c r="D275" s="357" t="s">
        <v>138</v>
      </c>
      <c r="E275" s="359">
        <v>5365.72</v>
      </c>
    </row>
    <row r="276" spans="1:5" ht="9" customHeight="1" x14ac:dyDescent="0.25">
      <c r="A276" s="102">
        <f t="shared" si="4"/>
        <v>605666</v>
      </c>
      <c r="B276" s="357" t="s">
        <v>12863</v>
      </c>
      <c r="C276" s="358" t="s">
        <v>12864</v>
      </c>
      <c r="D276" s="357" t="s">
        <v>138</v>
      </c>
      <c r="E276" s="359">
        <v>5833.02</v>
      </c>
    </row>
    <row r="277" spans="1:5" ht="9" customHeight="1" x14ac:dyDescent="0.25">
      <c r="A277" s="102">
        <f t="shared" si="4"/>
        <v>605475</v>
      </c>
      <c r="B277" s="357" t="s">
        <v>12865</v>
      </c>
      <c r="C277" s="358" t="s">
        <v>12866</v>
      </c>
      <c r="D277" s="357" t="s">
        <v>138</v>
      </c>
      <c r="E277" s="359">
        <v>5766.61</v>
      </c>
    </row>
    <row r="278" spans="1:5" ht="9" customHeight="1" x14ac:dyDescent="0.25">
      <c r="A278" s="102">
        <f t="shared" si="4"/>
        <v>605667</v>
      </c>
      <c r="B278" s="357" t="s">
        <v>12867</v>
      </c>
      <c r="C278" s="358" t="s">
        <v>12868</v>
      </c>
      <c r="D278" s="357" t="s">
        <v>138</v>
      </c>
      <c r="E278" s="359">
        <v>6030.85</v>
      </c>
    </row>
    <row r="279" spans="1:5" ht="9" customHeight="1" x14ac:dyDescent="0.25">
      <c r="A279" s="102">
        <f t="shared" si="4"/>
        <v>605476</v>
      </c>
      <c r="B279" s="357" t="s">
        <v>12869</v>
      </c>
      <c r="C279" s="358" t="s">
        <v>12870</v>
      </c>
      <c r="D279" s="357" t="s">
        <v>138</v>
      </c>
      <c r="E279" s="359">
        <v>5962.31</v>
      </c>
    </row>
    <row r="280" spans="1:5" ht="9" customHeight="1" x14ac:dyDescent="0.25">
      <c r="A280" s="102">
        <f t="shared" si="4"/>
        <v>605668</v>
      </c>
      <c r="B280" s="357" t="s">
        <v>12871</v>
      </c>
      <c r="C280" s="358" t="s">
        <v>12872</v>
      </c>
      <c r="D280" s="357" t="s">
        <v>138</v>
      </c>
      <c r="E280" s="359">
        <v>6352.16</v>
      </c>
    </row>
    <row r="281" spans="1:5" ht="9" customHeight="1" x14ac:dyDescent="0.25">
      <c r="A281" s="102">
        <f t="shared" si="4"/>
        <v>605477</v>
      </c>
      <c r="B281" s="357" t="s">
        <v>12873</v>
      </c>
      <c r="C281" s="358" t="s">
        <v>12874</v>
      </c>
      <c r="D281" s="357" t="s">
        <v>138</v>
      </c>
      <c r="E281" s="359">
        <v>6281.48</v>
      </c>
    </row>
    <row r="282" spans="1:5" ht="9" customHeight="1" x14ac:dyDescent="0.25">
      <c r="A282" s="102">
        <f t="shared" si="4"/>
        <v>605669</v>
      </c>
      <c r="B282" s="357" t="s">
        <v>12875</v>
      </c>
      <c r="C282" s="358" t="s">
        <v>12876</v>
      </c>
      <c r="D282" s="357" t="s">
        <v>138</v>
      </c>
      <c r="E282" s="359">
        <v>8337.8700000000008</v>
      </c>
    </row>
    <row r="283" spans="1:5" ht="9" customHeight="1" x14ac:dyDescent="0.25">
      <c r="A283" s="102">
        <f t="shared" si="4"/>
        <v>605478</v>
      </c>
      <c r="B283" s="357" t="s">
        <v>12877</v>
      </c>
      <c r="C283" s="358" t="s">
        <v>12878</v>
      </c>
      <c r="D283" s="357" t="s">
        <v>138</v>
      </c>
      <c r="E283" s="359">
        <v>8265.0400000000009</v>
      </c>
    </row>
    <row r="284" spans="1:5" ht="9" customHeight="1" x14ac:dyDescent="0.25">
      <c r="A284" s="102">
        <f t="shared" si="4"/>
        <v>605670</v>
      </c>
      <c r="B284" s="357" t="s">
        <v>12879</v>
      </c>
      <c r="C284" s="358" t="s">
        <v>12880</v>
      </c>
      <c r="D284" s="357" t="s">
        <v>138</v>
      </c>
      <c r="E284" s="359">
        <v>10498.44</v>
      </c>
    </row>
    <row r="285" spans="1:5" ht="9" customHeight="1" x14ac:dyDescent="0.25">
      <c r="A285" s="102">
        <f t="shared" si="4"/>
        <v>605479</v>
      </c>
      <c r="B285" s="357" t="s">
        <v>12881</v>
      </c>
      <c r="C285" s="358" t="s">
        <v>12882</v>
      </c>
      <c r="D285" s="357" t="s">
        <v>138</v>
      </c>
      <c r="E285" s="359">
        <v>10423.469999999999</v>
      </c>
    </row>
    <row r="286" spans="1:5" ht="9" customHeight="1" x14ac:dyDescent="0.25">
      <c r="A286" s="102">
        <f t="shared" si="4"/>
        <v>605671</v>
      </c>
      <c r="B286" s="357" t="s">
        <v>12883</v>
      </c>
      <c r="C286" s="358" t="s">
        <v>12884</v>
      </c>
      <c r="D286" s="357" t="s">
        <v>138</v>
      </c>
      <c r="E286" s="359">
        <v>11216.07</v>
      </c>
    </row>
    <row r="287" spans="1:5" ht="9" customHeight="1" x14ac:dyDescent="0.25">
      <c r="A287" s="102">
        <f t="shared" si="4"/>
        <v>605480</v>
      </c>
      <c r="B287" s="357" t="s">
        <v>12885</v>
      </c>
      <c r="C287" s="358" t="s">
        <v>12886</v>
      </c>
      <c r="D287" s="357" t="s">
        <v>138</v>
      </c>
      <c r="E287" s="359">
        <v>11138.95</v>
      </c>
    </row>
    <row r="288" spans="1:5" ht="9" customHeight="1" x14ac:dyDescent="0.25">
      <c r="A288" s="102">
        <f t="shared" si="4"/>
        <v>605672</v>
      </c>
      <c r="B288" s="357" t="s">
        <v>12887</v>
      </c>
      <c r="C288" s="358" t="s">
        <v>12888</v>
      </c>
      <c r="D288" s="357" t="s">
        <v>138</v>
      </c>
      <c r="E288" s="359">
        <v>11643.55</v>
      </c>
    </row>
    <row r="289" spans="1:5" ht="9" customHeight="1" x14ac:dyDescent="0.25">
      <c r="A289" s="102">
        <f t="shared" si="4"/>
        <v>605481</v>
      </c>
      <c r="B289" s="357" t="s">
        <v>12889</v>
      </c>
      <c r="C289" s="358" t="s">
        <v>12890</v>
      </c>
      <c r="D289" s="357" t="s">
        <v>138</v>
      </c>
      <c r="E289" s="359">
        <v>11564.29</v>
      </c>
    </row>
    <row r="290" spans="1:5" ht="9" customHeight="1" x14ac:dyDescent="0.25">
      <c r="A290" s="102">
        <f t="shared" si="4"/>
        <v>605673</v>
      </c>
      <c r="B290" s="357" t="s">
        <v>12891</v>
      </c>
      <c r="C290" s="358" t="s">
        <v>12892</v>
      </c>
      <c r="D290" s="357" t="s">
        <v>138</v>
      </c>
      <c r="E290" s="359">
        <v>12415.73</v>
      </c>
    </row>
    <row r="291" spans="1:5" ht="9" customHeight="1" x14ac:dyDescent="0.25">
      <c r="A291" s="102">
        <f t="shared" si="4"/>
        <v>605482</v>
      </c>
      <c r="B291" s="357" t="s">
        <v>12893</v>
      </c>
      <c r="C291" s="358" t="s">
        <v>12894</v>
      </c>
      <c r="D291" s="357" t="s">
        <v>138</v>
      </c>
      <c r="E291" s="359">
        <v>12334.34</v>
      </c>
    </row>
    <row r="292" spans="1:5" ht="9" customHeight="1" x14ac:dyDescent="0.25">
      <c r="A292" s="102">
        <f t="shared" si="4"/>
        <v>605718</v>
      </c>
      <c r="B292" s="357" t="s">
        <v>12895</v>
      </c>
      <c r="C292" s="358" t="s">
        <v>12896</v>
      </c>
      <c r="D292" s="357" t="s">
        <v>138</v>
      </c>
      <c r="E292" s="359">
        <v>7515.16</v>
      </c>
    </row>
    <row r="293" spans="1:5" ht="9" customHeight="1" x14ac:dyDescent="0.25">
      <c r="A293" s="102">
        <f t="shared" si="4"/>
        <v>605630</v>
      </c>
      <c r="B293" s="357" t="s">
        <v>12897</v>
      </c>
      <c r="C293" s="358" t="s">
        <v>12898</v>
      </c>
      <c r="D293" s="357" t="s">
        <v>138</v>
      </c>
      <c r="E293" s="359">
        <v>7461.61</v>
      </c>
    </row>
    <row r="294" spans="1:5" ht="9" customHeight="1" x14ac:dyDescent="0.25">
      <c r="A294" s="102">
        <f t="shared" si="4"/>
        <v>605719</v>
      </c>
      <c r="B294" s="357" t="s">
        <v>12899</v>
      </c>
      <c r="C294" s="358" t="s">
        <v>12900</v>
      </c>
      <c r="D294" s="357" t="s">
        <v>138</v>
      </c>
      <c r="E294" s="359">
        <v>9298.1299999999992</v>
      </c>
    </row>
    <row r="295" spans="1:5" ht="9" customHeight="1" x14ac:dyDescent="0.25">
      <c r="A295" s="102">
        <f t="shared" si="4"/>
        <v>605631</v>
      </c>
      <c r="B295" s="357" t="s">
        <v>12901</v>
      </c>
      <c r="C295" s="358" t="s">
        <v>12902</v>
      </c>
      <c r="D295" s="357" t="s">
        <v>138</v>
      </c>
      <c r="E295" s="359">
        <v>9238.15</v>
      </c>
    </row>
    <row r="296" spans="1:5" ht="9" customHeight="1" x14ac:dyDescent="0.25">
      <c r="A296" s="102">
        <f t="shared" si="4"/>
        <v>605720</v>
      </c>
      <c r="B296" s="357" t="s">
        <v>12903</v>
      </c>
      <c r="C296" s="358" t="s">
        <v>12904</v>
      </c>
      <c r="D296" s="357" t="s">
        <v>138</v>
      </c>
      <c r="E296" s="359">
        <v>9594.75</v>
      </c>
    </row>
    <row r="297" spans="1:5" ht="9" customHeight="1" x14ac:dyDescent="0.25">
      <c r="A297" s="102">
        <f t="shared" si="4"/>
        <v>605632</v>
      </c>
      <c r="B297" s="357" t="s">
        <v>12905</v>
      </c>
      <c r="C297" s="358" t="s">
        <v>12906</v>
      </c>
      <c r="D297" s="357" t="s">
        <v>138</v>
      </c>
      <c r="E297" s="359">
        <v>9532.6299999999992</v>
      </c>
    </row>
    <row r="298" spans="1:5" ht="9" customHeight="1" x14ac:dyDescent="0.25">
      <c r="A298" s="102">
        <f t="shared" si="4"/>
        <v>605721</v>
      </c>
      <c r="B298" s="357" t="s">
        <v>12907</v>
      </c>
      <c r="C298" s="358" t="s">
        <v>12908</v>
      </c>
      <c r="D298" s="357" t="s">
        <v>138</v>
      </c>
      <c r="E298" s="359">
        <v>10872.56</v>
      </c>
    </row>
    <row r="299" spans="1:5" ht="9" customHeight="1" x14ac:dyDescent="0.25">
      <c r="A299" s="102">
        <f t="shared" si="4"/>
        <v>605633</v>
      </c>
      <c r="B299" s="357" t="s">
        <v>12909</v>
      </c>
      <c r="C299" s="358" t="s">
        <v>12910</v>
      </c>
      <c r="D299" s="357" t="s">
        <v>138</v>
      </c>
      <c r="E299" s="359">
        <v>10805.09</v>
      </c>
    </row>
    <row r="300" spans="1:5" ht="9" customHeight="1" x14ac:dyDescent="0.25">
      <c r="A300" s="102">
        <f t="shared" si="4"/>
        <v>605722</v>
      </c>
      <c r="B300" s="357" t="s">
        <v>12911</v>
      </c>
      <c r="C300" s="358" t="s">
        <v>12912</v>
      </c>
      <c r="D300" s="357" t="s">
        <v>138</v>
      </c>
      <c r="E300" s="359">
        <v>11517.95</v>
      </c>
    </row>
    <row r="301" spans="1:5" ht="9" customHeight="1" x14ac:dyDescent="0.25">
      <c r="A301" s="102">
        <f t="shared" si="4"/>
        <v>605634</v>
      </c>
      <c r="B301" s="357" t="s">
        <v>12913</v>
      </c>
      <c r="C301" s="358" t="s">
        <v>12914</v>
      </c>
      <c r="D301" s="357" t="s">
        <v>138</v>
      </c>
      <c r="E301" s="359">
        <v>11447.26</v>
      </c>
    </row>
    <row r="302" spans="1:5" ht="9" customHeight="1" x14ac:dyDescent="0.25">
      <c r="A302" s="102">
        <f t="shared" si="4"/>
        <v>605723</v>
      </c>
      <c r="B302" s="357" t="s">
        <v>12915</v>
      </c>
      <c r="C302" s="358" t="s">
        <v>12916</v>
      </c>
      <c r="D302" s="357" t="s">
        <v>138</v>
      </c>
      <c r="E302" s="359">
        <v>13477.1</v>
      </c>
    </row>
    <row r="303" spans="1:5" ht="9" customHeight="1" x14ac:dyDescent="0.25">
      <c r="A303" s="102">
        <f t="shared" si="4"/>
        <v>605635</v>
      </c>
      <c r="B303" s="357" t="s">
        <v>12917</v>
      </c>
      <c r="C303" s="358" t="s">
        <v>12918</v>
      </c>
      <c r="D303" s="357" t="s">
        <v>138</v>
      </c>
      <c r="E303" s="359">
        <v>13398.92</v>
      </c>
    </row>
    <row r="304" spans="1:5" ht="9" customHeight="1" x14ac:dyDescent="0.25">
      <c r="A304" s="102">
        <f t="shared" si="4"/>
        <v>605724</v>
      </c>
      <c r="B304" s="357" t="s">
        <v>12919</v>
      </c>
      <c r="C304" s="358" t="s">
        <v>12920</v>
      </c>
      <c r="D304" s="357" t="s">
        <v>138</v>
      </c>
      <c r="E304" s="359">
        <v>15388.22</v>
      </c>
    </row>
    <row r="305" spans="1:5" ht="9" customHeight="1" x14ac:dyDescent="0.25">
      <c r="A305" s="102">
        <f t="shared" si="4"/>
        <v>605636</v>
      </c>
      <c r="B305" s="357" t="s">
        <v>12921</v>
      </c>
      <c r="C305" s="358" t="s">
        <v>12922</v>
      </c>
      <c r="D305" s="357" t="s">
        <v>138</v>
      </c>
      <c r="E305" s="359">
        <v>15280.05</v>
      </c>
    </row>
    <row r="306" spans="1:5" ht="9" customHeight="1" x14ac:dyDescent="0.25">
      <c r="A306" s="102">
        <f t="shared" si="4"/>
        <v>605725</v>
      </c>
      <c r="B306" s="357" t="s">
        <v>12923</v>
      </c>
      <c r="C306" s="358" t="s">
        <v>12924</v>
      </c>
      <c r="D306" s="357" t="s">
        <v>138</v>
      </c>
      <c r="E306" s="359">
        <v>16336.4</v>
      </c>
    </row>
    <row r="307" spans="1:5" ht="9" customHeight="1" x14ac:dyDescent="0.25">
      <c r="A307" s="102">
        <f t="shared" si="4"/>
        <v>605637</v>
      </c>
      <c r="B307" s="357" t="s">
        <v>12925</v>
      </c>
      <c r="C307" s="358" t="s">
        <v>12926</v>
      </c>
      <c r="D307" s="357" t="s">
        <v>138</v>
      </c>
      <c r="E307" s="359">
        <v>16225.02</v>
      </c>
    </row>
    <row r="308" spans="1:5" ht="9" customHeight="1" x14ac:dyDescent="0.25">
      <c r="A308" s="102">
        <f t="shared" si="4"/>
        <v>605726</v>
      </c>
      <c r="B308" s="357" t="s">
        <v>12927</v>
      </c>
      <c r="C308" s="358" t="s">
        <v>12928</v>
      </c>
      <c r="D308" s="357" t="s">
        <v>138</v>
      </c>
      <c r="E308" s="359">
        <v>17290.810000000001</v>
      </c>
    </row>
    <row r="309" spans="1:5" ht="9" customHeight="1" x14ac:dyDescent="0.25">
      <c r="A309" s="102">
        <f t="shared" si="4"/>
        <v>605638</v>
      </c>
      <c r="B309" s="357" t="s">
        <v>12929</v>
      </c>
      <c r="C309" s="358" t="s">
        <v>12930</v>
      </c>
      <c r="D309" s="357" t="s">
        <v>138</v>
      </c>
      <c r="E309" s="359">
        <v>17175.14</v>
      </c>
    </row>
    <row r="310" spans="1:5" ht="9" customHeight="1" x14ac:dyDescent="0.25">
      <c r="A310" s="102">
        <f t="shared" si="4"/>
        <v>605727</v>
      </c>
      <c r="B310" s="357" t="s">
        <v>12931</v>
      </c>
      <c r="C310" s="358" t="s">
        <v>12932</v>
      </c>
      <c r="D310" s="357" t="s">
        <v>138</v>
      </c>
      <c r="E310" s="359">
        <v>18532.93</v>
      </c>
    </row>
    <row r="311" spans="1:5" ht="9" customHeight="1" x14ac:dyDescent="0.25">
      <c r="A311" s="102">
        <f t="shared" si="4"/>
        <v>605639</v>
      </c>
      <c r="B311" s="357" t="s">
        <v>12933</v>
      </c>
      <c r="C311" s="358" t="s">
        <v>12934</v>
      </c>
      <c r="D311" s="357" t="s">
        <v>138</v>
      </c>
      <c r="E311" s="359">
        <v>18411.900000000001</v>
      </c>
    </row>
    <row r="312" spans="1:5" ht="9" customHeight="1" x14ac:dyDescent="0.25">
      <c r="A312" s="102">
        <f t="shared" si="4"/>
        <v>605728</v>
      </c>
      <c r="B312" s="357" t="s">
        <v>12935</v>
      </c>
      <c r="C312" s="358" t="s">
        <v>12936</v>
      </c>
      <c r="D312" s="357" t="s">
        <v>138</v>
      </c>
      <c r="E312" s="359">
        <v>19224.84</v>
      </c>
    </row>
    <row r="313" spans="1:5" ht="9" customHeight="1" x14ac:dyDescent="0.25">
      <c r="A313" s="102">
        <f t="shared" si="4"/>
        <v>605640</v>
      </c>
      <c r="B313" s="357" t="s">
        <v>12937</v>
      </c>
      <c r="C313" s="358" t="s">
        <v>12938</v>
      </c>
      <c r="D313" s="357" t="s">
        <v>138</v>
      </c>
      <c r="E313" s="359">
        <v>19100.599999999999</v>
      </c>
    </row>
    <row r="314" spans="1:5" ht="9" customHeight="1" x14ac:dyDescent="0.25">
      <c r="A314" s="102">
        <f t="shared" si="4"/>
        <v>605729</v>
      </c>
      <c r="B314" s="357" t="s">
        <v>12939</v>
      </c>
      <c r="C314" s="358" t="s">
        <v>12940</v>
      </c>
      <c r="D314" s="357" t="s">
        <v>138</v>
      </c>
      <c r="E314" s="359">
        <v>21117.9</v>
      </c>
    </row>
    <row r="315" spans="1:5" ht="9" customHeight="1" x14ac:dyDescent="0.25">
      <c r="A315" s="102">
        <f t="shared" si="4"/>
        <v>605641</v>
      </c>
      <c r="B315" s="357" t="s">
        <v>12941</v>
      </c>
      <c r="C315" s="358" t="s">
        <v>12942</v>
      </c>
      <c r="D315" s="357" t="s">
        <v>138</v>
      </c>
      <c r="E315" s="359">
        <v>20985.1</v>
      </c>
    </row>
    <row r="316" spans="1:5" ht="9" customHeight="1" x14ac:dyDescent="0.25">
      <c r="A316" s="102">
        <f t="shared" si="4"/>
        <v>605730</v>
      </c>
      <c r="B316" s="357" t="s">
        <v>12943</v>
      </c>
      <c r="C316" s="358" t="s">
        <v>12944</v>
      </c>
      <c r="D316" s="357" t="s">
        <v>138</v>
      </c>
      <c r="E316" s="359">
        <v>23066.1</v>
      </c>
    </row>
    <row r="317" spans="1:5" ht="9" customHeight="1" x14ac:dyDescent="0.25">
      <c r="A317" s="102">
        <f t="shared" si="4"/>
        <v>605642</v>
      </c>
      <c r="B317" s="357" t="s">
        <v>12945</v>
      </c>
      <c r="C317" s="358" t="s">
        <v>12946</v>
      </c>
      <c r="D317" s="357" t="s">
        <v>138</v>
      </c>
      <c r="E317" s="359">
        <v>22924.720000000001</v>
      </c>
    </row>
    <row r="318" spans="1:5" ht="9" customHeight="1" x14ac:dyDescent="0.25">
      <c r="A318" s="102">
        <f t="shared" si="4"/>
        <v>605731</v>
      </c>
      <c r="B318" s="357" t="s">
        <v>12947</v>
      </c>
      <c r="C318" s="358" t="s">
        <v>12948</v>
      </c>
      <c r="D318" s="357" t="s">
        <v>138</v>
      </c>
      <c r="E318" s="359">
        <v>29237.26</v>
      </c>
    </row>
    <row r="319" spans="1:5" ht="9" customHeight="1" x14ac:dyDescent="0.25">
      <c r="A319" s="102">
        <f t="shared" si="4"/>
        <v>605643</v>
      </c>
      <c r="B319" s="357" t="s">
        <v>12949</v>
      </c>
      <c r="C319" s="358" t="s">
        <v>12950</v>
      </c>
      <c r="D319" s="357" t="s">
        <v>138</v>
      </c>
      <c r="E319" s="359">
        <v>29091.61</v>
      </c>
    </row>
    <row r="320" spans="1:5" ht="9" customHeight="1" x14ac:dyDescent="0.25">
      <c r="A320" s="102">
        <f t="shared" si="4"/>
        <v>605732</v>
      </c>
      <c r="B320" s="357" t="s">
        <v>12951</v>
      </c>
      <c r="C320" s="358" t="s">
        <v>12952</v>
      </c>
      <c r="D320" s="357" t="s">
        <v>138</v>
      </c>
      <c r="E320" s="359">
        <v>30226.76</v>
      </c>
    </row>
    <row r="321" spans="1:5" ht="9" customHeight="1" x14ac:dyDescent="0.25">
      <c r="A321" s="102">
        <f t="shared" ref="A321:A384" si="5">VALUE(B321)</f>
        <v>605644</v>
      </c>
      <c r="B321" s="357" t="s">
        <v>12953</v>
      </c>
      <c r="C321" s="358" t="s">
        <v>12954</v>
      </c>
      <c r="D321" s="357" t="s">
        <v>138</v>
      </c>
      <c r="E321" s="359">
        <v>30051.83</v>
      </c>
    </row>
    <row r="322" spans="1:5" ht="9" customHeight="1" x14ac:dyDescent="0.25">
      <c r="A322" s="102">
        <f t="shared" si="5"/>
        <v>605733</v>
      </c>
      <c r="B322" s="357" t="s">
        <v>12955</v>
      </c>
      <c r="C322" s="358" t="s">
        <v>12956</v>
      </c>
      <c r="D322" s="357" t="s">
        <v>138</v>
      </c>
      <c r="E322" s="359">
        <v>36816.050000000003</v>
      </c>
    </row>
    <row r="323" spans="1:5" ht="9" customHeight="1" x14ac:dyDescent="0.25">
      <c r="A323" s="102">
        <f t="shared" si="5"/>
        <v>605645</v>
      </c>
      <c r="B323" s="357" t="s">
        <v>12957</v>
      </c>
      <c r="C323" s="358" t="s">
        <v>12958</v>
      </c>
      <c r="D323" s="357" t="s">
        <v>138</v>
      </c>
      <c r="E323" s="359">
        <v>36632.379999999997</v>
      </c>
    </row>
    <row r="324" spans="1:5" ht="9" customHeight="1" x14ac:dyDescent="0.25">
      <c r="A324" s="102">
        <f t="shared" si="5"/>
        <v>605734</v>
      </c>
      <c r="B324" s="357" t="s">
        <v>12959</v>
      </c>
      <c r="C324" s="358" t="s">
        <v>12960</v>
      </c>
      <c r="D324" s="357" t="s">
        <v>138</v>
      </c>
      <c r="E324" s="359">
        <v>39550.79</v>
      </c>
    </row>
    <row r="325" spans="1:5" ht="9" customHeight="1" x14ac:dyDescent="0.25">
      <c r="A325" s="102">
        <f t="shared" si="5"/>
        <v>605646</v>
      </c>
      <c r="B325" s="357" t="s">
        <v>12961</v>
      </c>
      <c r="C325" s="358" t="s">
        <v>12962</v>
      </c>
      <c r="D325" s="357" t="s">
        <v>138</v>
      </c>
      <c r="E325" s="359">
        <v>39358.370000000003</v>
      </c>
    </row>
    <row r="326" spans="1:5" ht="9" customHeight="1" x14ac:dyDescent="0.25">
      <c r="A326" s="102">
        <f t="shared" si="5"/>
        <v>605735</v>
      </c>
      <c r="B326" s="357" t="s">
        <v>12963</v>
      </c>
      <c r="C326" s="358" t="s">
        <v>12964</v>
      </c>
      <c r="D326" s="357" t="s">
        <v>138</v>
      </c>
      <c r="E326" s="359">
        <v>48764.83</v>
      </c>
    </row>
    <row r="327" spans="1:5" ht="9" customHeight="1" x14ac:dyDescent="0.25">
      <c r="A327" s="102">
        <f t="shared" si="5"/>
        <v>605647</v>
      </c>
      <c r="B327" s="357" t="s">
        <v>12965</v>
      </c>
      <c r="C327" s="358" t="s">
        <v>12966</v>
      </c>
      <c r="D327" s="357" t="s">
        <v>138</v>
      </c>
      <c r="E327" s="359">
        <v>48562.41</v>
      </c>
    </row>
    <row r="328" spans="1:5" ht="9" customHeight="1" x14ac:dyDescent="0.25">
      <c r="A328" s="102">
        <f t="shared" si="5"/>
        <v>605736</v>
      </c>
      <c r="B328" s="357" t="s">
        <v>12967</v>
      </c>
      <c r="C328" s="358" t="s">
        <v>12968</v>
      </c>
      <c r="D328" s="357" t="s">
        <v>138</v>
      </c>
      <c r="E328" s="359">
        <v>62234.82</v>
      </c>
    </row>
    <row r="329" spans="1:5" ht="9" customHeight="1" x14ac:dyDescent="0.25">
      <c r="A329" s="102">
        <f t="shared" si="5"/>
        <v>605648</v>
      </c>
      <c r="B329" s="357" t="s">
        <v>12969</v>
      </c>
      <c r="C329" s="358" t="s">
        <v>12970</v>
      </c>
      <c r="D329" s="357" t="s">
        <v>138</v>
      </c>
      <c r="E329" s="359">
        <v>62022.41</v>
      </c>
    </row>
    <row r="330" spans="1:5" ht="9" customHeight="1" x14ac:dyDescent="0.25">
      <c r="A330" s="102">
        <f t="shared" si="5"/>
        <v>605737</v>
      </c>
      <c r="B330" s="357" t="s">
        <v>12971</v>
      </c>
      <c r="C330" s="358" t="s">
        <v>12972</v>
      </c>
      <c r="D330" s="357" t="s">
        <v>138</v>
      </c>
      <c r="E330" s="359">
        <v>66163.649999999994</v>
      </c>
    </row>
    <row r="331" spans="1:5" ht="9" customHeight="1" x14ac:dyDescent="0.25">
      <c r="A331" s="102">
        <f t="shared" si="5"/>
        <v>605649</v>
      </c>
      <c r="B331" s="357" t="s">
        <v>12973</v>
      </c>
      <c r="C331" s="358" t="s">
        <v>12974</v>
      </c>
      <c r="D331" s="357" t="s">
        <v>138</v>
      </c>
      <c r="E331" s="359">
        <v>65942.490000000005</v>
      </c>
    </row>
    <row r="332" spans="1:5" ht="9" customHeight="1" x14ac:dyDescent="0.25">
      <c r="A332" s="102">
        <f t="shared" si="5"/>
        <v>605738</v>
      </c>
      <c r="B332" s="357" t="s">
        <v>12975</v>
      </c>
      <c r="C332" s="358" t="s">
        <v>12976</v>
      </c>
      <c r="D332" s="357" t="s">
        <v>138</v>
      </c>
      <c r="E332" s="359">
        <v>70155.520000000004</v>
      </c>
    </row>
    <row r="333" spans="1:5" ht="9" customHeight="1" x14ac:dyDescent="0.25">
      <c r="A333" s="102">
        <f t="shared" si="5"/>
        <v>605650</v>
      </c>
      <c r="B333" s="357" t="s">
        <v>12977</v>
      </c>
      <c r="C333" s="358" t="s">
        <v>12978</v>
      </c>
      <c r="D333" s="357" t="s">
        <v>138</v>
      </c>
      <c r="E333" s="359">
        <v>69924.37</v>
      </c>
    </row>
    <row r="334" spans="1:5" ht="9" customHeight="1" x14ac:dyDescent="0.25">
      <c r="A334" s="102">
        <f t="shared" si="5"/>
        <v>605674</v>
      </c>
      <c r="B334" s="357" t="s">
        <v>12979</v>
      </c>
      <c r="C334" s="358" t="s">
        <v>12980</v>
      </c>
      <c r="D334" s="357" t="s">
        <v>138</v>
      </c>
      <c r="E334" s="359">
        <v>7260.42</v>
      </c>
    </row>
    <row r="335" spans="1:5" ht="9" customHeight="1" x14ac:dyDescent="0.25">
      <c r="A335" s="102">
        <f t="shared" si="5"/>
        <v>605483</v>
      </c>
      <c r="B335" s="357" t="s">
        <v>12981</v>
      </c>
      <c r="C335" s="358" t="s">
        <v>12982</v>
      </c>
      <c r="D335" s="357" t="s">
        <v>138</v>
      </c>
      <c r="E335" s="359">
        <v>7206.87</v>
      </c>
    </row>
    <row r="336" spans="1:5" ht="9" customHeight="1" x14ac:dyDescent="0.25">
      <c r="A336" s="102">
        <f t="shared" si="5"/>
        <v>605675</v>
      </c>
      <c r="B336" s="357" t="s">
        <v>12983</v>
      </c>
      <c r="C336" s="358" t="s">
        <v>12984</v>
      </c>
      <c r="D336" s="357" t="s">
        <v>138</v>
      </c>
      <c r="E336" s="359">
        <v>8990.11</v>
      </c>
    </row>
    <row r="337" spans="1:5" ht="9" customHeight="1" x14ac:dyDescent="0.25">
      <c r="A337" s="102">
        <f t="shared" si="5"/>
        <v>605484</v>
      </c>
      <c r="B337" s="357" t="s">
        <v>12985</v>
      </c>
      <c r="C337" s="358" t="s">
        <v>12986</v>
      </c>
      <c r="D337" s="357" t="s">
        <v>138</v>
      </c>
      <c r="E337" s="359">
        <v>8930.1299999999992</v>
      </c>
    </row>
    <row r="338" spans="1:5" ht="9" customHeight="1" x14ac:dyDescent="0.25">
      <c r="A338" s="102">
        <f t="shared" si="5"/>
        <v>605676</v>
      </c>
      <c r="B338" s="357" t="s">
        <v>12987</v>
      </c>
      <c r="C338" s="358" t="s">
        <v>12988</v>
      </c>
      <c r="D338" s="357" t="s">
        <v>138</v>
      </c>
      <c r="E338" s="359">
        <v>9276.74</v>
      </c>
    </row>
    <row r="339" spans="1:5" ht="9" customHeight="1" x14ac:dyDescent="0.25">
      <c r="A339" s="102">
        <f t="shared" si="5"/>
        <v>605485</v>
      </c>
      <c r="B339" s="357" t="s">
        <v>12989</v>
      </c>
      <c r="C339" s="358" t="s">
        <v>12990</v>
      </c>
      <c r="D339" s="357" t="s">
        <v>138</v>
      </c>
      <c r="E339" s="359">
        <v>9214.6200000000008</v>
      </c>
    </row>
    <row r="340" spans="1:5" ht="9" customHeight="1" x14ac:dyDescent="0.25">
      <c r="A340" s="102">
        <f t="shared" si="5"/>
        <v>605677</v>
      </c>
      <c r="B340" s="357" t="s">
        <v>12991</v>
      </c>
      <c r="C340" s="358" t="s">
        <v>12992</v>
      </c>
      <c r="D340" s="357" t="s">
        <v>138</v>
      </c>
      <c r="E340" s="359">
        <v>10511.26</v>
      </c>
    </row>
    <row r="341" spans="1:5" ht="9" customHeight="1" x14ac:dyDescent="0.25">
      <c r="A341" s="102">
        <f t="shared" si="5"/>
        <v>605486</v>
      </c>
      <c r="B341" s="357" t="s">
        <v>12993</v>
      </c>
      <c r="C341" s="358" t="s">
        <v>12994</v>
      </c>
      <c r="D341" s="357" t="s">
        <v>138</v>
      </c>
      <c r="E341" s="359">
        <v>10443.790000000001</v>
      </c>
    </row>
    <row r="342" spans="1:5" ht="9" customHeight="1" x14ac:dyDescent="0.25">
      <c r="A342" s="102">
        <f t="shared" si="5"/>
        <v>605678</v>
      </c>
      <c r="B342" s="357" t="s">
        <v>12995</v>
      </c>
      <c r="C342" s="358" t="s">
        <v>12996</v>
      </c>
      <c r="D342" s="357" t="s">
        <v>138</v>
      </c>
      <c r="E342" s="359">
        <v>11136.66</v>
      </c>
    </row>
    <row r="343" spans="1:5" ht="9" customHeight="1" x14ac:dyDescent="0.25">
      <c r="A343" s="102">
        <f t="shared" si="5"/>
        <v>605487</v>
      </c>
      <c r="B343" s="357" t="s">
        <v>12997</v>
      </c>
      <c r="C343" s="358" t="s">
        <v>12998</v>
      </c>
      <c r="D343" s="357" t="s">
        <v>138</v>
      </c>
      <c r="E343" s="359">
        <v>11065.97</v>
      </c>
    </row>
    <row r="344" spans="1:5" ht="9" customHeight="1" x14ac:dyDescent="0.25">
      <c r="A344" s="102">
        <f t="shared" si="5"/>
        <v>605679</v>
      </c>
      <c r="B344" s="357" t="s">
        <v>12999</v>
      </c>
      <c r="C344" s="358" t="s">
        <v>13000</v>
      </c>
      <c r="D344" s="357" t="s">
        <v>138</v>
      </c>
      <c r="E344" s="359">
        <v>13030.89</v>
      </c>
    </row>
    <row r="345" spans="1:5" ht="9" customHeight="1" x14ac:dyDescent="0.25">
      <c r="A345" s="102">
        <f t="shared" si="5"/>
        <v>605488</v>
      </c>
      <c r="B345" s="357" t="s">
        <v>13001</v>
      </c>
      <c r="C345" s="358" t="s">
        <v>13002</v>
      </c>
      <c r="D345" s="357" t="s">
        <v>138</v>
      </c>
      <c r="E345" s="359">
        <v>12952.7</v>
      </c>
    </row>
    <row r="346" spans="1:5" ht="9" customHeight="1" x14ac:dyDescent="0.25">
      <c r="A346" s="102">
        <f t="shared" si="5"/>
        <v>605680</v>
      </c>
      <c r="B346" s="357" t="s">
        <v>13003</v>
      </c>
      <c r="C346" s="358" t="s">
        <v>13004</v>
      </c>
      <c r="D346" s="357" t="s">
        <v>138</v>
      </c>
      <c r="E346" s="359">
        <v>14878.74</v>
      </c>
    </row>
    <row r="347" spans="1:5" ht="9" customHeight="1" x14ac:dyDescent="0.25">
      <c r="A347" s="102">
        <f t="shared" si="5"/>
        <v>605489</v>
      </c>
      <c r="B347" s="357" t="s">
        <v>13005</v>
      </c>
      <c r="C347" s="358" t="s">
        <v>13006</v>
      </c>
      <c r="D347" s="357" t="s">
        <v>138</v>
      </c>
      <c r="E347" s="359">
        <v>14770.57</v>
      </c>
    </row>
    <row r="348" spans="1:5" ht="9" customHeight="1" x14ac:dyDescent="0.25">
      <c r="A348" s="102">
        <f t="shared" si="5"/>
        <v>605681</v>
      </c>
      <c r="B348" s="357" t="s">
        <v>13007</v>
      </c>
      <c r="C348" s="358" t="s">
        <v>13008</v>
      </c>
      <c r="D348" s="357" t="s">
        <v>138</v>
      </c>
      <c r="E348" s="359">
        <v>15795.28</v>
      </c>
    </row>
    <row r="349" spans="1:5" ht="9" customHeight="1" x14ac:dyDescent="0.25">
      <c r="A349" s="102">
        <f t="shared" si="5"/>
        <v>605490</v>
      </c>
      <c r="B349" s="357" t="s">
        <v>13009</v>
      </c>
      <c r="C349" s="358" t="s">
        <v>13010</v>
      </c>
      <c r="D349" s="357" t="s">
        <v>138</v>
      </c>
      <c r="E349" s="359">
        <v>15683.9</v>
      </c>
    </row>
    <row r="350" spans="1:5" ht="9" customHeight="1" x14ac:dyDescent="0.25">
      <c r="A350" s="102">
        <f t="shared" si="5"/>
        <v>605682</v>
      </c>
      <c r="B350" s="357" t="s">
        <v>13011</v>
      </c>
      <c r="C350" s="358" t="s">
        <v>13012</v>
      </c>
      <c r="D350" s="357" t="s">
        <v>138</v>
      </c>
      <c r="E350" s="359">
        <v>16718.05</v>
      </c>
    </row>
    <row r="351" spans="1:5" ht="9" customHeight="1" x14ac:dyDescent="0.25">
      <c r="A351" s="102">
        <f t="shared" si="5"/>
        <v>605491</v>
      </c>
      <c r="B351" s="357" t="s">
        <v>13013</v>
      </c>
      <c r="C351" s="358" t="s">
        <v>13014</v>
      </c>
      <c r="D351" s="357" t="s">
        <v>138</v>
      </c>
      <c r="E351" s="359">
        <v>16602.39</v>
      </c>
    </row>
    <row r="352" spans="1:5" ht="9" customHeight="1" x14ac:dyDescent="0.25">
      <c r="A352" s="102">
        <f t="shared" si="5"/>
        <v>605683</v>
      </c>
      <c r="B352" s="357" t="s">
        <v>13015</v>
      </c>
      <c r="C352" s="358" t="s">
        <v>13016</v>
      </c>
      <c r="D352" s="357" t="s">
        <v>138</v>
      </c>
      <c r="E352" s="359">
        <v>17918.55</v>
      </c>
    </row>
    <row r="353" spans="1:5" ht="9" customHeight="1" x14ac:dyDescent="0.25">
      <c r="A353" s="102">
        <f t="shared" si="5"/>
        <v>605492</v>
      </c>
      <c r="B353" s="357" t="s">
        <v>13017</v>
      </c>
      <c r="C353" s="358" t="s">
        <v>13018</v>
      </c>
      <c r="D353" s="357" t="s">
        <v>138</v>
      </c>
      <c r="E353" s="359">
        <v>17797.53</v>
      </c>
    </row>
    <row r="354" spans="1:5" ht="9" customHeight="1" x14ac:dyDescent="0.25">
      <c r="A354" s="102">
        <f t="shared" si="5"/>
        <v>605684</v>
      </c>
      <c r="B354" s="357" t="s">
        <v>13019</v>
      </c>
      <c r="C354" s="358" t="s">
        <v>13020</v>
      </c>
      <c r="D354" s="357" t="s">
        <v>138</v>
      </c>
      <c r="E354" s="359">
        <v>18588.810000000001</v>
      </c>
    </row>
    <row r="355" spans="1:5" ht="9" customHeight="1" x14ac:dyDescent="0.25">
      <c r="A355" s="102">
        <f t="shared" si="5"/>
        <v>605493</v>
      </c>
      <c r="B355" s="357" t="s">
        <v>13021</v>
      </c>
      <c r="C355" s="358" t="s">
        <v>13022</v>
      </c>
      <c r="D355" s="357" t="s">
        <v>138</v>
      </c>
      <c r="E355" s="359">
        <v>18464.57</v>
      </c>
    </row>
    <row r="356" spans="1:5" ht="9" customHeight="1" x14ac:dyDescent="0.25">
      <c r="A356" s="102">
        <f t="shared" si="5"/>
        <v>605685</v>
      </c>
      <c r="B356" s="357" t="s">
        <v>13023</v>
      </c>
      <c r="C356" s="358" t="s">
        <v>13024</v>
      </c>
      <c r="D356" s="357" t="s">
        <v>138</v>
      </c>
      <c r="E356" s="359">
        <v>20416.95</v>
      </c>
    </row>
    <row r="357" spans="1:5" ht="9" customHeight="1" x14ac:dyDescent="0.25">
      <c r="A357" s="102">
        <f t="shared" si="5"/>
        <v>605494</v>
      </c>
      <c r="B357" s="357" t="s">
        <v>13025</v>
      </c>
      <c r="C357" s="358" t="s">
        <v>13026</v>
      </c>
      <c r="D357" s="357" t="s">
        <v>138</v>
      </c>
      <c r="E357" s="359">
        <v>20284.14</v>
      </c>
    </row>
    <row r="358" spans="1:5" ht="9" customHeight="1" x14ac:dyDescent="0.25">
      <c r="A358" s="102">
        <f t="shared" si="5"/>
        <v>605686</v>
      </c>
      <c r="B358" s="357" t="s">
        <v>13027</v>
      </c>
      <c r="C358" s="358" t="s">
        <v>13028</v>
      </c>
      <c r="D358" s="357" t="s">
        <v>138</v>
      </c>
      <c r="E358" s="359">
        <v>22301.87</v>
      </c>
    </row>
    <row r="359" spans="1:5" ht="9" customHeight="1" x14ac:dyDescent="0.25">
      <c r="A359" s="102">
        <f t="shared" si="5"/>
        <v>605495</v>
      </c>
      <c r="B359" s="357" t="s">
        <v>13029</v>
      </c>
      <c r="C359" s="358" t="s">
        <v>13030</v>
      </c>
      <c r="D359" s="357" t="s">
        <v>138</v>
      </c>
      <c r="E359" s="359">
        <v>22160.5</v>
      </c>
    </row>
    <row r="360" spans="1:5" ht="9" customHeight="1" x14ac:dyDescent="0.25">
      <c r="A360" s="102">
        <f t="shared" si="5"/>
        <v>605687</v>
      </c>
      <c r="B360" s="357" t="s">
        <v>13031</v>
      </c>
      <c r="C360" s="358" t="s">
        <v>13032</v>
      </c>
      <c r="D360" s="357" t="s">
        <v>138</v>
      </c>
      <c r="E360" s="359">
        <v>25461.08</v>
      </c>
    </row>
    <row r="361" spans="1:5" ht="9" customHeight="1" x14ac:dyDescent="0.25">
      <c r="A361" s="102">
        <f t="shared" si="5"/>
        <v>605496</v>
      </c>
      <c r="B361" s="357" t="s">
        <v>13033</v>
      </c>
      <c r="C361" s="358" t="s">
        <v>13034</v>
      </c>
      <c r="D361" s="357" t="s">
        <v>138</v>
      </c>
      <c r="E361" s="359">
        <v>25315.42</v>
      </c>
    </row>
    <row r="362" spans="1:5" ht="9" customHeight="1" x14ac:dyDescent="0.25">
      <c r="A362" s="102">
        <f t="shared" si="5"/>
        <v>605688</v>
      </c>
      <c r="B362" s="357" t="s">
        <v>13035</v>
      </c>
      <c r="C362" s="358" t="s">
        <v>13036</v>
      </c>
      <c r="D362" s="357" t="s">
        <v>138</v>
      </c>
      <c r="E362" s="359">
        <v>26343.94</v>
      </c>
    </row>
    <row r="363" spans="1:5" ht="9" customHeight="1" x14ac:dyDescent="0.25">
      <c r="A363" s="102">
        <f t="shared" si="5"/>
        <v>605497</v>
      </c>
      <c r="B363" s="357" t="s">
        <v>13037</v>
      </c>
      <c r="C363" s="358" t="s">
        <v>13038</v>
      </c>
      <c r="D363" s="357" t="s">
        <v>138</v>
      </c>
      <c r="E363" s="359">
        <v>26169.01</v>
      </c>
    </row>
    <row r="364" spans="1:5" ht="9" customHeight="1" x14ac:dyDescent="0.25">
      <c r="A364" s="102">
        <f t="shared" si="5"/>
        <v>605689</v>
      </c>
      <c r="B364" s="357" t="s">
        <v>13039</v>
      </c>
      <c r="C364" s="358" t="s">
        <v>13040</v>
      </c>
      <c r="D364" s="357" t="s">
        <v>138</v>
      </c>
      <c r="E364" s="359">
        <v>33050.69</v>
      </c>
    </row>
    <row r="365" spans="1:5" ht="9" customHeight="1" x14ac:dyDescent="0.25">
      <c r="A365" s="102">
        <f t="shared" si="5"/>
        <v>605498</v>
      </c>
      <c r="B365" s="357" t="s">
        <v>13041</v>
      </c>
      <c r="C365" s="358" t="s">
        <v>13042</v>
      </c>
      <c r="D365" s="357" t="s">
        <v>138</v>
      </c>
      <c r="E365" s="359">
        <v>32867.01</v>
      </c>
    </row>
    <row r="366" spans="1:5" ht="9" customHeight="1" x14ac:dyDescent="0.25">
      <c r="A366" s="102">
        <f t="shared" si="5"/>
        <v>605690</v>
      </c>
      <c r="B366" s="357" t="s">
        <v>13043</v>
      </c>
      <c r="C366" s="358" t="s">
        <v>13044</v>
      </c>
      <c r="D366" s="357" t="s">
        <v>138</v>
      </c>
      <c r="E366" s="359">
        <v>35516.129999999997</v>
      </c>
    </row>
    <row r="367" spans="1:5" ht="9" customHeight="1" x14ac:dyDescent="0.25">
      <c r="A367" s="102">
        <f t="shared" si="5"/>
        <v>605499</v>
      </c>
      <c r="B367" s="357" t="s">
        <v>13045</v>
      </c>
      <c r="C367" s="358" t="s">
        <v>13046</v>
      </c>
      <c r="D367" s="357" t="s">
        <v>138</v>
      </c>
      <c r="E367" s="359">
        <v>35323.71</v>
      </c>
    </row>
    <row r="368" spans="1:5" ht="9" customHeight="1" x14ac:dyDescent="0.25">
      <c r="A368" s="102">
        <f t="shared" si="5"/>
        <v>605691</v>
      </c>
      <c r="B368" s="357" t="s">
        <v>13047</v>
      </c>
      <c r="C368" s="358" t="s">
        <v>13048</v>
      </c>
      <c r="D368" s="357" t="s">
        <v>138</v>
      </c>
      <c r="E368" s="359">
        <v>43630.23</v>
      </c>
    </row>
    <row r="369" spans="1:5" ht="9" customHeight="1" x14ac:dyDescent="0.25">
      <c r="A369" s="102">
        <f t="shared" si="5"/>
        <v>605500</v>
      </c>
      <c r="B369" s="357" t="s">
        <v>13049</v>
      </c>
      <c r="C369" s="358" t="s">
        <v>13050</v>
      </c>
      <c r="D369" s="357" t="s">
        <v>138</v>
      </c>
      <c r="E369" s="359">
        <v>43427.81</v>
      </c>
    </row>
    <row r="370" spans="1:5" ht="9" customHeight="1" x14ac:dyDescent="0.25">
      <c r="A370" s="102">
        <f t="shared" si="5"/>
        <v>605692</v>
      </c>
      <c r="B370" s="357" t="s">
        <v>13051</v>
      </c>
      <c r="C370" s="358" t="s">
        <v>13052</v>
      </c>
      <c r="D370" s="357" t="s">
        <v>138</v>
      </c>
      <c r="E370" s="359">
        <v>52160.34</v>
      </c>
    </row>
    <row r="371" spans="1:5" ht="9" customHeight="1" x14ac:dyDescent="0.25">
      <c r="A371" s="102">
        <f t="shared" si="5"/>
        <v>605501</v>
      </c>
      <c r="B371" s="357" t="s">
        <v>13053</v>
      </c>
      <c r="C371" s="358" t="s">
        <v>13054</v>
      </c>
      <c r="D371" s="357" t="s">
        <v>138</v>
      </c>
      <c r="E371" s="359">
        <v>51947.93</v>
      </c>
    </row>
    <row r="372" spans="1:5" ht="9" customHeight="1" x14ac:dyDescent="0.25">
      <c r="A372" s="102">
        <f t="shared" si="5"/>
        <v>605693</v>
      </c>
      <c r="B372" s="357" t="s">
        <v>13055</v>
      </c>
      <c r="C372" s="358" t="s">
        <v>13056</v>
      </c>
      <c r="D372" s="357" t="s">
        <v>138</v>
      </c>
      <c r="E372" s="359">
        <v>55498.879999999997</v>
      </c>
    </row>
    <row r="373" spans="1:5" ht="9" customHeight="1" x14ac:dyDescent="0.25">
      <c r="A373" s="102">
        <f t="shared" si="5"/>
        <v>605502</v>
      </c>
      <c r="B373" s="357" t="s">
        <v>13057</v>
      </c>
      <c r="C373" s="358" t="s">
        <v>13058</v>
      </c>
      <c r="D373" s="357" t="s">
        <v>138</v>
      </c>
      <c r="E373" s="359">
        <v>55277.72</v>
      </c>
    </row>
    <row r="374" spans="1:5" ht="9" customHeight="1" x14ac:dyDescent="0.25">
      <c r="A374" s="102">
        <f t="shared" si="5"/>
        <v>605694</v>
      </c>
      <c r="B374" s="357" t="s">
        <v>13059</v>
      </c>
      <c r="C374" s="358" t="s">
        <v>13060</v>
      </c>
      <c r="D374" s="357" t="s">
        <v>138</v>
      </c>
      <c r="E374" s="359">
        <v>58900.49</v>
      </c>
    </row>
    <row r="375" spans="1:5" ht="9" customHeight="1" x14ac:dyDescent="0.25">
      <c r="A375" s="102">
        <f t="shared" si="5"/>
        <v>605503</v>
      </c>
      <c r="B375" s="357" t="s">
        <v>13061</v>
      </c>
      <c r="C375" s="358" t="s">
        <v>13062</v>
      </c>
      <c r="D375" s="357" t="s">
        <v>138</v>
      </c>
      <c r="E375" s="359">
        <v>58669.33</v>
      </c>
    </row>
    <row r="376" spans="1:5" ht="18" customHeight="1" x14ac:dyDescent="0.25">
      <c r="A376" s="102">
        <f t="shared" si="5"/>
        <v>606433</v>
      </c>
      <c r="B376" s="357" t="s">
        <v>13063</v>
      </c>
      <c r="C376" s="358" t="s">
        <v>13064</v>
      </c>
      <c r="D376" s="357" t="s">
        <v>138</v>
      </c>
      <c r="E376" s="359">
        <v>8748.94</v>
      </c>
    </row>
    <row r="377" spans="1:5" ht="18" customHeight="1" x14ac:dyDescent="0.25">
      <c r="A377" s="102">
        <f t="shared" si="5"/>
        <v>606343</v>
      </c>
      <c r="B377" s="357" t="s">
        <v>13065</v>
      </c>
      <c r="C377" s="358" t="s">
        <v>13066</v>
      </c>
      <c r="D377" s="357" t="s">
        <v>138</v>
      </c>
      <c r="E377" s="359">
        <v>8685.75</v>
      </c>
    </row>
    <row r="378" spans="1:5" ht="18" customHeight="1" x14ac:dyDescent="0.25">
      <c r="A378" s="102">
        <f t="shared" si="5"/>
        <v>606434</v>
      </c>
      <c r="B378" s="357" t="s">
        <v>13067</v>
      </c>
      <c r="C378" s="358" t="s">
        <v>13068</v>
      </c>
      <c r="D378" s="357" t="s">
        <v>138</v>
      </c>
      <c r="E378" s="359">
        <v>9674.2999999999993</v>
      </c>
    </row>
    <row r="379" spans="1:5" ht="18" customHeight="1" x14ac:dyDescent="0.25">
      <c r="A379" s="102">
        <f t="shared" si="5"/>
        <v>606344</v>
      </c>
      <c r="B379" s="357" t="s">
        <v>13069</v>
      </c>
      <c r="C379" s="358" t="s">
        <v>13070</v>
      </c>
      <c r="D379" s="357" t="s">
        <v>138</v>
      </c>
      <c r="E379" s="359">
        <v>9606.83</v>
      </c>
    </row>
    <row r="380" spans="1:5" ht="18" customHeight="1" x14ac:dyDescent="0.25">
      <c r="A380" s="102">
        <f t="shared" si="5"/>
        <v>606435</v>
      </c>
      <c r="B380" s="357" t="s">
        <v>13071</v>
      </c>
      <c r="C380" s="358" t="s">
        <v>13072</v>
      </c>
      <c r="D380" s="357" t="s">
        <v>138</v>
      </c>
      <c r="E380" s="359">
        <v>10562.15</v>
      </c>
    </row>
    <row r="381" spans="1:5" ht="18" customHeight="1" x14ac:dyDescent="0.25">
      <c r="A381" s="102">
        <f t="shared" si="5"/>
        <v>606345</v>
      </c>
      <c r="B381" s="357" t="s">
        <v>13073</v>
      </c>
      <c r="C381" s="358" t="s">
        <v>13074</v>
      </c>
      <c r="D381" s="357" t="s">
        <v>138</v>
      </c>
      <c r="E381" s="359">
        <v>10491.46</v>
      </c>
    </row>
    <row r="382" spans="1:5" ht="18" customHeight="1" x14ac:dyDescent="0.25">
      <c r="A382" s="102">
        <f t="shared" si="5"/>
        <v>606436</v>
      </c>
      <c r="B382" s="357" t="s">
        <v>13075</v>
      </c>
      <c r="C382" s="358" t="s">
        <v>13076</v>
      </c>
      <c r="D382" s="357" t="s">
        <v>138</v>
      </c>
      <c r="E382" s="359">
        <v>11228.91</v>
      </c>
    </row>
    <row r="383" spans="1:5" ht="18" customHeight="1" x14ac:dyDescent="0.25">
      <c r="A383" s="102">
        <f t="shared" si="5"/>
        <v>606346</v>
      </c>
      <c r="B383" s="357" t="s">
        <v>13077</v>
      </c>
      <c r="C383" s="358" t="s">
        <v>13078</v>
      </c>
      <c r="D383" s="357" t="s">
        <v>138</v>
      </c>
      <c r="E383" s="359">
        <v>11152.87</v>
      </c>
    </row>
    <row r="384" spans="1:5" ht="18" customHeight="1" x14ac:dyDescent="0.25">
      <c r="A384" s="102">
        <f t="shared" si="5"/>
        <v>606437</v>
      </c>
      <c r="B384" s="357" t="s">
        <v>13079</v>
      </c>
      <c r="C384" s="358" t="s">
        <v>13080</v>
      </c>
      <c r="D384" s="357" t="s">
        <v>138</v>
      </c>
      <c r="E384" s="359">
        <v>12154.03</v>
      </c>
    </row>
    <row r="385" spans="1:5" ht="18" customHeight="1" x14ac:dyDescent="0.25">
      <c r="A385" s="102">
        <f t="shared" ref="A385:A448" si="6">VALUE(B385)</f>
        <v>606347</v>
      </c>
      <c r="B385" s="357" t="s">
        <v>13081</v>
      </c>
      <c r="C385" s="358" t="s">
        <v>13082</v>
      </c>
      <c r="D385" s="357" t="s">
        <v>138</v>
      </c>
      <c r="E385" s="359">
        <v>12074.77</v>
      </c>
    </row>
    <row r="386" spans="1:5" ht="18" customHeight="1" x14ac:dyDescent="0.25">
      <c r="A386" s="102">
        <f t="shared" si="6"/>
        <v>606438</v>
      </c>
      <c r="B386" s="357" t="s">
        <v>13083</v>
      </c>
      <c r="C386" s="358" t="s">
        <v>13084</v>
      </c>
      <c r="D386" s="357" t="s">
        <v>138</v>
      </c>
      <c r="E386" s="359">
        <v>12478.64</v>
      </c>
    </row>
    <row r="387" spans="1:5" ht="18" customHeight="1" x14ac:dyDescent="0.25">
      <c r="A387" s="102">
        <f t="shared" si="6"/>
        <v>606348</v>
      </c>
      <c r="B387" s="357" t="s">
        <v>13085</v>
      </c>
      <c r="C387" s="358" t="s">
        <v>13086</v>
      </c>
      <c r="D387" s="357" t="s">
        <v>138</v>
      </c>
      <c r="E387" s="359">
        <v>12398.32</v>
      </c>
    </row>
    <row r="388" spans="1:5" ht="18" customHeight="1" x14ac:dyDescent="0.25">
      <c r="A388" s="102">
        <f t="shared" si="6"/>
        <v>606439</v>
      </c>
      <c r="B388" s="357" t="s">
        <v>13087</v>
      </c>
      <c r="C388" s="358" t="s">
        <v>13088</v>
      </c>
      <c r="D388" s="357" t="s">
        <v>138</v>
      </c>
      <c r="E388" s="359">
        <v>13151.49</v>
      </c>
    </row>
    <row r="389" spans="1:5" ht="18" customHeight="1" x14ac:dyDescent="0.25">
      <c r="A389" s="102">
        <f t="shared" si="6"/>
        <v>606349</v>
      </c>
      <c r="B389" s="357" t="s">
        <v>13089</v>
      </c>
      <c r="C389" s="358" t="s">
        <v>13090</v>
      </c>
      <c r="D389" s="357" t="s">
        <v>138</v>
      </c>
      <c r="E389" s="359">
        <v>13044.39</v>
      </c>
    </row>
    <row r="390" spans="1:5" ht="18" customHeight="1" x14ac:dyDescent="0.25">
      <c r="A390" s="102">
        <f t="shared" si="6"/>
        <v>606440</v>
      </c>
      <c r="B390" s="357" t="s">
        <v>13091</v>
      </c>
      <c r="C390" s="358" t="s">
        <v>13092</v>
      </c>
      <c r="D390" s="357" t="s">
        <v>138</v>
      </c>
      <c r="E390" s="359">
        <v>13754.43</v>
      </c>
    </row>
    <row r="391" spans="1:5" ht="18" customHeight="1" x14ac:dyDescent="0.25">
      <c r="A391" s="102">
        <f t="shared" si="6"/>
        <v>606350</v>
      </c>
      <c r="B391" s="357" t="s">
        <v>13093</v>
      </c>
      <c r="C391" s="358" t="s">
        <v>13094</v>
      </c>
      <c r="D391" s="357" t="s">
        <v>138</v>
      </c>
      <c r="E391" s="359">
        <v>13643.05</v>
      </c>
    </row>
    <row r="392" spans="1:5" ht="18" customHeight="1" x14ac:dyDescent="0.25">
      <c r="A392" s="102">
        <f t="shared" si="6"/>
        <v>606441</v>
      </c>
      <c r="B392" s="357" t="s">
        <v>13095</v>
      </c>
      <c r="C392" s="358" t="s">
        <v>13096</v>
      </c>
      <c r="D392" s="357" t="s">
        <v>138</v>
      </c>
      <c r="E392" s="359">
        <v>14409.24</v>
      </c>
    </row>
    <row r="393" spans="1:5" ht="18" customHeight="1" x14ac:dyDescent="0.25">
      <c r="A393" s="102">
        <f t="shared" si="6"/>
        <v>606351</v>
      </c>
      <c r="B393" s="357" t="s">
        <v>13097</v>
      </c>
      <c r="C393" s="358" t="s">
        <v>13098</v>
      </c>
      <c r="D393" s="357" t="s">
        <v>138</v>
      </c>
      <c r="E393" s="359">
        <v>14294.65</v>
      </c>
    </row>
    <row r="394" spans="1:5" ht="18" customHeight="1" x14ac:dyDescent="0.25">
      <c r="A394" s="102">
        <f t="shared" si="6"/>
        <v>606442</v>
      </c>
      <c r="B394" s="357" t="s">
        <v>13099</v>
      </c>
      <c r="C394" s="358" t="s">
        <v>13100</v>
      </c>
      <c r="D394" s="357" t="s">
        <v>138</v>
      </c>
      <c r="E394" s="359">
        <v>15038.15</v>
      </c>
    </row>
    <row r="395" spans="1:5" ht="18" customHeight="1" x14ac:dyDescent="0.25">
      <c r="A395" s="102">
        <f t="shared" si="6"/>
        <v>606352</v>
      </c>
      <c r="B395" s="357" t="s">
        <v>13101</v>
      </c>
      <c r="C395" s="358" t="s">
        <v>13102</v>
      </c>
      <c r="D395" s="357" t="s">
        <v>138</v>
      </c>
      <c r="E395" s="359">
        <v>14919.26</v>
      </c>
    </row>
    <row r="396" spans="1:5" ht="18" customHeight="1" x14ac:dyDescent="0.25">
      <c r="A396" s="102">
        <f t="shared" si="6"/>
        <v>606443</v>
      </c>
      <c r="B396" s="357" t="s">
        <v>13103</v>
      </c>
      <c r="C396" s="358" t="s">
        <v>13104</v>
      </c>
      <c r="D396" s="357" t="s">
        <v>138</v>
      </c>
      <c r="E396" s="359">
        <v>15946.73</v>
      </c>
    </row>
    <row r="397" spans="1:5" ht="18" customHeight="1" x14ac:dyDescent="0.25">
      <c r="A397" s="102">
        <f t="shared" si="6"/>
        <v>606353</v>
      </c>
      <c r="B397" s="357" t="s">
        <v>13105</v>
      </c>
      <c r="C397" s="358" t="s">
        <v>13106</v>
      </c>
      <c r="D397" s="357" t="s">
        <v>138</v>
      </c>
      <c r="E397" s="359">
        <v>15824.63</v>
      </c>
    </row>
    <row r="398" spans="1:5" ht="18" customHeight="1" x14ac:dyDescent="0.25">
      <c r="A398" s="102">
        <f t="shared" si="6"/>
        <v>606444</v>
      </c>
      <c r="B398" s="357" t="s">
        <v>13107</v>
      </c>
      <c r="C398" s="358" t="s">
        <v>13108</v>
      </c>
      <c r="D398" s="357" t="s">
        <v>138</v>
      </c>
      <c r="E398" s="359">
        <v>16638.080000000002</v>
      </c>
    </row>
    <row r="399" spans="1:5" ht="18" customHeight="1" x14ac:dyDescent="0.25">
      <c r="A399" s="102">
        <f t="shared" si="6"/>
        <v>606354</v>
      </c>
      <c r="B399" s="357" t="s">
        <v>13109</v>
      </c>
      <c r="C399" s="358" t="s">
        <v>13110</v>
      </c>
      <c r="D399" s="357" t="s">
        <v>138</v>
      </c>
      <c r="E399" s="359">
        <v>16511.7</v>
      </c>
    </row>
    <row r="400" spans="1:5" ht="18" customHeight="1" x14ac:dyDescent="0.25">
      <c r="A400" s="102">
        <f t="shared" si="6"/>
        <v>606445</v>
      </c>
      <c r="B400" s="357" t="s">
        <v>13111</v>
      </c>
      <c r="C400" s="358" t="s">
        <v>13112</v>
      </c>
      <c r="D400" s="357" t="s">
        <v>138</v>
      </c>
      <c r="E400" s="359">
        <v>17287.62</v>
      </c>
    </row>
    <row r="401" spans="1:5" ht="18" customHeight="1" x14ac:dyDescent="0.25">
      <c r="A401" s="102">
        <f t="shared" si="6"/>
        <v>606355</v>
      </c>
      <c r="B401" s="357" t="s">
        <v>13113</v>
      </c>
      <c r="C401" s="358" t="s">
        <v>13114</v>
      </c>
      <c r="D401" s="357" t="s">
        <v>138</v>
      </c>
      <c r="E401" s="359">
        <v>17159.099999999999</v>
      </c>
    </row>
    <row r="402" spans="1:5" ht="18" customHeight="1" x14ac:dyDescent="0.25">
      <c r="A402" s="102">
        <f t="shared" si="6"/>
        <v>606446</v>
      </c>
      <c r="B402" s="357" t="s">
        <v>13115</v>
      </c>
      <c r="C402" s="358" t="s">
        <v>13116</v>
      </c>
      <c r="D402" s="357" t="s">
        <v>138</v>
      </c>
      <c r="E402" s="359">
        <v>17918.87</v>
      </c>
    </row>
    <row r="403" spans="1:5" ht="18" customHeight="1" x14ac:dyDescent="0.25">
      <c r="A403" s="102">
        <f t="shared" si="6"/>
        <v>606356</v>
      </c>
      <c r="B403" s="357" t="s">
        <v>13117</v>
      </c>
      <c r="C403" s="358" t="s">
        <v>13118</v>
      </c>
      <c r="D403" s="357" t="s">
        <v>138</v>
      </c>
      <c r="E403" s="359">
        <v>17787.14</v>
      </c>
    </row>
    <row r="404" spans="1:5" ht="18" customHeight="1" x14ac:dyDescent="0.25">
      <c r="A404" s="102">
        <f t="shared" si="6"/>
        <v>606447</v>
      </c>
      <c r="B404" s="357" t="s">
        <v>13119</v>
      </c>
      <c r="C404" s="358" t="s">
        <v>13120</v>
      </c>
      <c r="D404" s="357" t="s">
        <v>138</v>
      </c>
      <c r="E404" s="359">
        <v>18609.16</v>
      </c>
    </row>
    <row r="405" spans="1:5" ht="18" customHeight="1" x14ac:dyDescent="0.25">
      <c r="A405" s="102">
        <f t="shared" si="6"/>
        <v>606357</v>
      </c>
      <c r="B405" s="357" t="s">
        <v>13121</v>
      </c>
      <c r="C405" s="358" t="s">
        <v>13122</v>
      </c>
      <c r="D405" s="357" t="s">
        <v>138</v>
      </c>
      <c r="E405" s="359">
        <v>18449.23</v>
      </c>
    </row>
    <row r="406" spans="1:5" ht="18" customHeight="1" x14ac:dyDescent="0.25">
      <c r="A406" s="102">
        <f t="shared" si="6"/>
        <v>606448</v>
      </c>
      <c r="B406" s="357" t="s">
        <v>13123</v>
      </c>
      <c r="C406" s="358" t="s">
        <v>13124</v>
      </c>
      <c r="D406" s="357" t="s">
        <v>138</v>
      </c>
      <c r="E406" s="359">
        <v>19579.2</v>
      </c>
    </row>
    <row r="407" spans="1:5" ht="18" customHeight="1" x14ac:dyDescent="0.25">
      <c r="A407" s="102">
        <f t="shared" si="6"/>
        <v>606358</v>
      </c>
      <c r="B407" s="357" t="s">
        <v>13125</v>
      </c>
      <c r="C407" s="358" t="s">
        <v>13126</v>
      </c>
      <c r="D407" s="357" t="s">
        <v>138</v>
      </c>
      <c r="E407" s="359">
        <v>19414.27</v>
      </c>
    </row>
    <row r="408" spans="1:5" ht="18" customHeight="1" x14ac:dyDescent="0.25">
      <c r="A408" s="102">
        <f t="shared" si="6"/>
        <v>606449</v>
      </c>
      <c r="B408" s="357" t="s">
        <v>13127</v>
      </c>
      <c r="C408" s="358" t="s">
        <v>13128</v>
      </c>
      <c r="D408" s="357" t="s">
        <v>138</v>
      </c>
      <c r="E408" s="359">
        <v>24140.19</v>
      </c>
    </row>
    <row r="409" spans="1:5" ht="18" customHeight="1" x14ac:dyDescent="0.25">
      <c r="A409" s="102">
        <f t="shared" si="6"/>
        <v>606359</v>
      </c>
      <c r="B409" s="357" t="s">
        <v>13129</v>
      </c>
      <c r="C409" s="358" t="s">
        <v>13130</v>
      </c>
      <c r="D409" s="357" t="s">
        <v>138</v>
      </c>
      <c r="E409" s="359">
        <v>23970.25</v>
      </c>
    </row>
    <row r="410" spans="1:5" ht="18" customHeight="1" x14ac:dyDescent="0.25">
      <c r="A410" s="102">
        <f t="shared" si="6"/>
        <v>606450</v>
      </c>
      <c r="B410" s="357" t="s">
        <v>13131</v>
      </c>
      <c r="C410" s="358" t="s">
        <v>13132</v>
      </c>
      <c r="D410" s="357" t="s">
        <v>138</v>
      </c>
      <c r="E410" s="359">
        <v>25100.5</v>
      </c>
    </row>
    <row r="411" spans="1:5" ht="18" customHeight="1" x14ac:dyDescent="0.25">
      <c r="A411" s="102">
        <f t="shared" si="6"/>
        <v>606360</v>
      </c>
      <c r="B411" s="357" t="s">
        <v>13133</v>
      </c>
      <c r="C411" s="358" t="s">
        <v>13134</v>
      </c>
      <c r="D411" s="357" t="s">
        <v>138</v>
      </c>
      <c r="E411" s="359">
        <v>24924.32</v>
      </c>
    </row>
    <row r="412" spans="1:5" ht="18" customHeight="1" x14ac:dyDescent="0.25">
      <c r="A412" s="102">
        <f t="shared" si="6"/>
        <v>606451</v>
      </c>
      <c r="B412" s="357" t="s">
        <v>13135</v>
      </c>
      <c r="C412" s="358" t="s">
        <v>13136</v>
      </c>
      <c r="D412" s="357" t="s">
        <v>138</v>
      </c>
      <c r="E412" s="359">
        <v>25907.17</v>
      </c>
    </row>
    <row r="413" spans="1:5" ht="18" customHeight="1" x14ac:dyDescent="0.25">
      <c r="A413" s="102">
        <f t="shared" si="6"/>
        <v>606361</v>
      </c>
      <c r="B413" s="357" t="s">
        <v>13137</v>
      </c>
      <c r="C413" s="358" t="s">
        <v>13138</v>
      </c>
      <c r="D413" s="357" t="s">
        <v>138</v>
      </c>
      <c r="E413" s="359">
        <v>25725.99</v>
      </c>
    </row>
    <row r="414" spans="1:5" ht="18" customHeight="1" x14ac:dyDescent="0.25">
      <c r="A414" s="102">
        <f t="shared" si="6"/>
        <v>606452</v>
      </c>
      <c r="B414" s="357" t="s">
        <v>13139</v>
      </c>
      <c r="C414" s="358" t="s">
        <v>13140</v>
      </c>
      <c r="D414" s="357" t="s">
        <v>138</v>
      </c>
      <c r="E414" s="359">
        <v>29521.8</v>
      </c>
    </row>
    <row r="415" spans="1:5" ht="18" customHeight="1" x14ac:dyDescent="0.25">
      <c r="A415" s="102">
        <f t="shared" si="6"/>
        <v>606362</v>
      </c>
      <c r="B415" s="357" t="s">
        <v>13141</v>
      </c>
      <c r="C415" s="358" t="s">
        <v>13142</v>
      </c>
      <c r="D415" s="357" t="s">
        <v>138</v>
      </c>
      <c r="E415" s="359">
        <v>29335.63</v>
      </c>
    </row>
    <row r="416" spans="1:5" ht="18" customHeight="1" x14ac:dyDescent="0.25">
      <c r="A416" s="102">
        <f t="shared" si="6"/>
        <v>606453</v>
      </c>
      <c r="B416" s="357" t="s">
        <v>13143</v>
      </c>
      <c r="C416" s="358" t="s">
        <v>13144</v>
      </c>
      <c r="D416" s="357" t="s">
        <v>138</v>
      </c>
      <c r="E416" s="359">
        <v>29978.07</v>
      </c>
    </row>
    <row r="417" spans="1:5" ht="18" customHeight="1" x14ac:dyDescent="0.25">
      <c r="A417" s="102">
        <f t="shared" si="6"/>
        <v>606363</v>
      </c>
      <c r="B417" s="357" t="s">
        <v>13145</v>
      </c>
      <c r="C417" s="358" t="s">
        <v>13146</v>
      </c>
      <c r="D417" s="357" t="s">
        <v>138</v>
      </c>
      <c r="E417" s="359">
        <v>29788.15</v>
      </c>
    </row>
    <row r="418" spans="1:5" ht="18" customHeight="1" x14ac:dyDescent="0.25">
      <c r="A418" s="102">
        <f t="shared" si="6"/>
        <v>606454</v>
      </c>
      <c r="B418" s="357" t="s">
        <v>13147</v>
      </c>
      <c r="C418" s="358" t="s">
        <v>13148</v>
      </c>
      <c r="D418" s="357" t="s">
        <v>138</v>
      </c>
      <c r="E418" s="359">
        <v>35791.279999999999</v>
      </c>
    </row>
    <row r="419" spans="1:5" ht="18" customHeight="1" x14ac:dyDescent="0.25">
      <c r="A419" s="102">
        <f t="shared" si="6"/>
        <v>606364</v>
      </c>
      <c r="B419" s="357" t="s">
        <v>13149</v>
      </c>
      <c r="C419" s="358" t="s">
        <v>13150</v>
      </c>
      <c r="D419" s="357" t="s">
        <v>138</v>
      </c>
      <c r="E419" s="359">
        <v>35596.35</v>
      </c>
    </row>
    <row r="420" spans="1:5" ht="18" customHeight="1" x14ac:dyDescent="0.25">
      <c r="A420" s="102">
        <f t="shared" si="6"/>
        <v>606455</v>
      </c>
      <c r="B420" s="357" t="s">
        <v>13151</v>
      </c>
      <c r="C420" s="358" t="s">
        <v>13152</v>
      </c>
      <c r="D420" s="357" t="s">
        <v>138</v>
      </c>
      <c r="E420" s="359">
        <v>36366.14</v>
      </c>
    </row>
    <row r="421" spans="1:5" ht="18" customHeight="1" x14ac:dyDescent="0.25">
      <c r="A421" s="102">
        <f t="shared" si="6"/>
        <v>606365</v>
      </c>
      <c r="B421" s="357" t="s">
        <v>13153</v>
      </c>
      <c r="C421" s="358" t="s">
        <v>13154</v>
      </c>
      <c r="D421" s="357" t="s">
        <v>138</v>
      </c>
      <c r="E421" s="359">
        <v>36168.720000000001</v>
      </c>
    </row>
    <row r="422" spans="1:5" ht="18" customHeight="1" x14ac:dyDescent="0.25">
      <c r="A422" s="102">
        <f t="shared" si="6"/>
        <v>606456</v>
      </c>
      <c r="B422" s="357" t="s">
        <v>13155</v>
      </c>
      <c r="C422" s="358" t="s">
        <v>13156</v>
      </c>
      <c r="D422" s="357" t="s">
        <v>138</v>
      </c>
      <c r="E422" s="359">
        <v>37760.86</v>
      </c>
    </row>
    <row r="423" spans="1:5" ht="18" customHeight="1" x14ac:dyDescent="0.25">
      <c r="A423" s="102">
        <f t="shared" si="6"/>
        <v>606366</v>
      </c>
      <c r="B423" s="357" t="s">
        <v>13157</v>
      </c>
      <c r="C423" s="358" t="s">
        <v>13158</v>
      </c>
      <c r="D423" s="357" t="s">
        <v>138</v>
      </c>
      <c r="E423" s="359">
        <v>37558.44</v>
      </c>
    </row>
    <row r="424" spans="1:5" ht="18" customHeight="1" x14ac:dyDescent="0.25">
      <c r="A424" s="102">
        <f t="shared" si="6"/>
        <v>606457</v>
      </c>
      <c r="B424" s="357" t="s">
        <v>13159</v>
      </c>
      <c r="C424" s="358" t="s">
        <v>13160</v>
      </c>
      <c r="D424" s="357" t="s">
        <v>138</v>
      </c>
      <c r="E424" s="359">
        <v>38367.629999999997</v>
      </c>
    </row>
    <row r="425" spans="1:5" ht="18" customHeight="1" x14ac:dyDescent="0.25">
      <c r="A425" s="102">
        <f t="shared" si="6"/>
        <v>606367</v>
      </c>
      <c r="B425" s="357" t="s">
        <v>13161</v>
      </c>
      <c r="C425" s="358" t="s">
        <v>13162</v>
      </c>
      <c r="D425" s="357" t="s">
        <v>138</v>
      </c>
      <c r="E425" s="359">
        <v>38161.46</v>
      </c>
    </row>
    <row r="426" spans="1:5" ht="18" customHeight="1" x14ac:dyDescent="0.25">
      <c r="A426" s="102">
        <f t="shared" si="6"/>
        <v>606458</v>
      </c>
      <c r="B426" s="357" t="s">
        <v>13163</v>
      </c>
      <c r="C426" s="358" t="s">
        <v>13164</v>
      </c>
      <c r="D426" s="357" t="s">
        <v>138</v>
      </c>
      <c r="E426" s="359">
        <v>52156.98</v>
      </c>
    </row>
    <row r="427" spans="1:5" ht="18" customHeight="1" x14ac:dyDescent="0.25">
      <c r="A427" s="102">
        <f t="shared" si="6"/>
        <v>606368</v>
      </c>
      <c r="B427" s="357" t="s">
        <v>13165</v>
      </c>
      <c r="C427" s="358" t="s">
        <v>13166</v>
      </c>
      <c r="D427" s="357" t="s">
        <v>138</v>
      </c>
      <c r="E427" s="359">
        <v>51947.06</v>
      </c>
    </row>
    <row r="428" spans="1:5" ht="18" customHeight="1" x14ac:dyDescent="0.25">
      <c r="A428" s="102">
        <f t="shared" si="6"/>
        <v>606459</v>
      </c>
      <c r="B428" s="357" t="s">
        <v>13167</v>
      </c>
      <c r="C428" s="358" t="s">
        <v>13168</v>
      </c>
      <c r="D428" s="357" t="s">
        <v>138</v>
      </c>
      <c r="E428" s="359">
        <v>54278.25</v>
      </c>
    </row>
    <row r="429" spans="1:5" ht="18" customHeight="1" x14ac:dyDescent="0.25">
      <c r="A429" s="102">
        <f t="shared" si="6"/>
        <v>606369</v>
      </c>
      <c r="B429" s="357" t="s">
        <v>13169</v>
      </c>
      <c r="C429" s="358" t="s">
        <v>13170</v>
      </c>
      <c r="D429" s="357" t="s">
        <v>138</v>
      </c>
      <c r="E429" s="359">
        <v>54063.34</v>
      </c>
    </row>
    <row r="430" spans="1:5" ht="18" customHeight="1" x14ac:dyDescent="0.25">
      <c r="A430" s="102">
        <f t="shared" si="6"/>
        <v>606479</v>
      </c>
      <c r="B430" s="357" t="s">
        <v>13171</v>
      </c>
      <c r="C430" s="358" t="s">
        <v>13172</v>
      </c>
      <c r="D430" s="357" t="s">
        <v>138</v>
      </c>
      <c r="E430" s="359">
        <v>12269.42</v>
      </c>
    </row>
    <row r="431" spans="1:5" ht="18" customHeight="1" x14ac:dyDescent="0.25">
      <c r="A431" s="102">
        <f t="shared" si="6"/>
        <v>606460</v>
      </c>
      <c r="B431" s="357" t="s">
        <v>13173</v>
      </c>
      <c r="C431" s="358" t="s">
        <v>13174</v>
      </c>
      <c r="D431" s="357" t="s">
        <v>138</v>
      </c>
      <c r="E431" s="359">
        <v>12189.45</v>
      </c>
    </row>
    <row r="432" spans="1:5" ht="18" customHeight="1" x14ac:dyDescent="0.25">
      <c r="A432" s="102">
        <f t="shared" si="6"/>
        <v>606480</v>
      </c>
      <c r="B432" s="357" t="s">
        <v>13175</v>
      </c>
      <c r="C432" s="358" t="s">
        <v>13176</v>
      </c>
      <c r="D432" s="357" t="s">
        <v>138</v>
      </c>
      <c r="E432" s="359">
        <v>15993.35</v>
      </c>
    </row>
    <row r="433" spans="1:5" ht="18" customHeight="1" x14ac:dyDescent="0.25">
      <c r="A433" s="102">
        <f t="shared" si="6"/>
        <v>606461</v>
      </c>
      <c r="B433" s="357" t="s">
        <v>13177</v>
      </c>
      <c r="C433" s="358" t="s">
        <v>13178</v>
      </c>
      <c r="D433" s="357" t="s">
        <v>138</v>
      </c>
      <c r="E433" s="359">
        <v>15895.89</v>
      </c>
    </row>
    <row r="434" spans="1:5" ht="18" customHeight="1" x14ac:dyDescent="0.25">
      <c r="A434" s="102">
        <f t="shared" si="6"/>
        <v>606481</v>
      </c>
      <c r="B434" s="357" t="s">
        <v>13179</v>
      </c>
      <c r="C434" s="358" t="s">
        <v>13180</v>
      </c>
      <c r="D434" s="357" t="s">
        <v>138</v>
      </c>
      <c r="E434" s="359">
        <v>18606.669999999998</v>
      </c>
    </row>
    <row r="435" spans="1:5" ht="18" customHeight="1" x14ac:dyDescent="0.25">
      <c r="A435" s="102">
        <f t="shared" si="6"/>
        <v>606462</v>
      </c>
      <c r="B435" s="357" t="s">
        <v>13181</v>
      </c>
      <c r="C435" s="358" t="s">
        <v>13182</v>
      </c>
      <c r="D435" s="357" t="s">
        <v>138</v>
      </c>
      <c r="E435" s="359">
        <v>18464.22</v>
      </c>
    </row>
    <row r="436" spans="1:5" ht="18" customHeight="1" x14ac:dyDescent="0.25">
      <c r="A436" s="102">
        <f t="shared" si="6"/>
        <v>606482</v>
      </c>
      <c r="B436" s="357" t="s">
        <v>13183</v>
      </c>
      <c r="C436" s="358" t="s">
        <v>13184</v>
      </c>
      <c r="D436" s="357" t="s">
        <v>138</v>
      </c>
      <c r="E436" s="359">
        <v>19575.21</v>
      </c>
    </row>
    <row r="437" spans="1:5" ht="18" customHeight="1" x14ac:dyDescent="0.25">
      <c r="A437" s="102">
        <f t="shared" si="6"/>
        <v>606463</v>
      </c>
      <c r="B437" s="357" t="s">
        <v>13185</v>
      </c>
      <c r="C437" s="358" t="s">
        <v>13186</v>
      </c>
      <c r="D437" s="357" t="s">
        <v>138</v>
      </c>
      <c r="E437" s="359">
        <v>19427.77</v>
      </c>
    </row>
    <row r="438" spans="1:5" ht="18" customHeight="1" x14ac:dyDescent="0.25">
      <c r="A438" s="102">
        <f t="shared" si="6"/>
        <v>606483</v>
      </c>
      <c r="B438" s="357" t="s">
        <v>13187</v>
      </c>
      <c r="C438" s="358" t="s">
        <v>13188</v>
      </c>
      <c r="D438" s="357" t="s">
        <v>138</v>
      </c>
      <c r="E438" s="359">
        <v>20068.52</v>
      </c>
    </row>
    <row r="439" spans="1:5" ht="18" customHeight="1" x14ac:dyDescent="0.25">
      <c r="A439" s="102">
        <f t="shared" si="6"/>
        <v>606464</v>
      </c>
      <c r="B439" s="357" t="s">
        <v>13189</v>
      </c>
      <c r="C439" s="358" t="s">
        <v>13190</v>
      </c>
      <c r="D439" s="357" t="s">
        <v>138</v>
      </c>
      <c r="E439" s="359">
        <v>19918.580000000002</v>
      </c>
    </row>
    <row r="440" spans="1:5" ht="18" customHeight="1" x14ac:dyDescent="0.25">
      <c r="A440" s="102">
        <f t="shared" si="6"/>
        <v>606484</v>
      </c>
      <c r="B440" s="357" t="s">
        <v>13191</v>
      </c>
      <c r="C440" s="358" t="s">
        <v>13192</v>
      </c>
      <c r="D440" s="357" t="s">
        <v>138</v>
      </c>
      <c r="E440" s="359">
        <v>20758.419999999998</v>
      </c>
    </row>
    <row r="441" spans="1:5" ht="18" customHeight="1" x14ac:dyDescent="0.25">
      <c r="A441" s="102">
        <f t="shared" si="6"/>
        <v>606465</v>
      </c>
      <c r="B441" s="357" t="s">
        <v>13193</v>
      </c>
      <c r="C441" s="358" t="s">
        <v>13194</v>
      </c>
      <c r="D441" s="357" t="s">
        <v>138</v>
      </c>
      <c r="E441" s="359">
        <v>20603.48</v>
      </c>
    </row>
    <row r="442" spans="1:5" ht="18" customHeight="1" x14ac:dyDescent="0.25">
      <c r="A442" s="102">
        <f t="shared" si="6"/>
        <v>606485</v>
      </c>
      <c r="B442" s="357" t="s">
        <v>13195</v>
      </c>
      <c r="C442" s="358" t="s">
        <v>13196</v>
      </c>
      <c r="D442" s="357" t="s">
        <v>138</v>
      </c>
      <c r="E442" s="359">
        <v>21422.37</v>
      </c>
    </row>
    <row r="443" spans="1:5" ht="18" customHeight="1" x14ac:dyDescent="0.25">
      <c r="A443" s="102">
        <f t="shared" si="6"/>
        <v>606466</v>
      </c>
      <c r="B443" s="357" t="s">
        <v>13197</v>
      </c>
      <c r="C443" s="358" t="s">
        <v>13198</v>
      </c>
      <c r="D443" s="357" t="s">
        <v>138</v>
      </c>
      <c r="E443" s="359">
        <v>21266.18</v>
      </c>
    </row>
    <row r="444" spans="1:5" ht="18" customHeight="1" x14ac:dyDescent="0.25">
      <c r="A444" s="102">
        <f t="shared" si="6"/>
        <v>606486</v>
      </c>
      <c r="B444" s="357" t="s">
        <v>13199</v>
      </c>
      <c r="C444" s="358" t="s">
        <v>13200</v>
      </c>
      <c r="D444" s="357" t="s">
        <v>138</v>
      </c>
      <c r="E444" s="359">
        <v>22359.69</v>
      </c>
    </row>
    <row r="445" spans="1:5" ht="18" customHeight="1" x14ac:dyDescent="0.25">
      <c r="A445" s="102">
        <f t="shared" si="6"/>
        <v>606467</v>
      </c>
      <c r="B445" s="357" t="s">
        <v>13201</v>
      </c>
      <c r="C445" s="358" t="s">
        <v>13202</v>
      </c>
      <c r="D445" s="357" t="s">
        <v>138</v>
      </c>
      <c r="E445" s="359">
        <v>22199.75</v>
      </c>
    </row>
    <row r="446" spans="1:5" ht="18" customHeight="1" x14ac:dyDescent="0.25">
      <c r="A446" s="102">
        <f t="shared" si="6"/>
        <v>606487</v>
      </c>
      <c r="B446" s="357" t="s">
        <v>13203</v>
      </c>
      <c r="C446" s="358" t="s">
        <v>13204</v>
      </c>
      <c r="D446" s="357" t="s">
        <v>138</v>
      </c>
      <c r="E446" s="359">
        <v>23010.81</v>
      </c>
    </row>
    <row r="447" spans="1:5" ht="18" customHeight="1" x14ac:dyDescent="0.25">
      <c r="A447" s="102">
        <f t="shared" si="6"/>
        <v>606468</v>
      </c>
      <c r="B447" s="357" t="s">
        <v>13205</v>
      </c>
      <c r="C447" s="358" t="s">
        <v>13206</v>
      </c>
      <c r="D447" s="357" t="s">
        <v>138</v>
      </c>
      <c r="E447" s="359">
        <v>22848.38</v>
      </c>
    </row>
    <row r="448" spans="1:5" ht="18" customHeight="1" x14ac:dyDescent="0.25">
      <c r="A448" s="102">
        <f t="shared" si="6"/>
        <v>606488</v>
      </c>
      <c r="B448" s="357" t="s">
        <v>13207</v>
      </c>
      <c r="C448" s="358" t="s">
        <v>13208</v>
      </c>
      <c r="D448" s="357" t="s">
        <v>138</v>
      </c>
      <c r="E448" s="359">
        <v>28433.39</v>
      </c>
    </row>
    <row r="449" spans="1:5" ht="18" customHeight="1" x14ac:dyDescent="0.25">
      <c r="A449" s="102">
        <f t="shared" ref="A449:A512" si="7">VALUE(B449)</f>
        <v>606469</v>
      </c>
      <c r="B449" s="357" t="s">
        <v>13209</v>
      </c>
      <c r="C449" s="358" t="s">
        <v>13210</v>
      </c>
      <c r="D449" s="357" t="s">
        <v>138</v>
      </c>
      <c r="E449" s="359">
        <v>28265.96</v>
      </c>
    </row>
    <row r="450" spans="1:5" ht="18" customHeight="1" x14ac:dyDescent="0.25">
      <c r="A450" s="102">
        <f t="shared" si="7"/>
        <v>606489</v>
      </c>
      <c r="B450" s="357" t="s">
        <v>13211</v>
      </c>
      <c r="C450" s="358" t="s">
        <v>13212</v>
      </c>
      <c r="D450" s="357" t="s">
        <v>138</v>
      </c>
      <c r="E450" s="359">
        <v>29998.1</v>
      </c>
    </row>
    <row r="451" spans="1:5" ht="18" customHeight="1" x14ac:dyDescent="0.25">
      <c r="A451" s="102">
        <f t="shared" si="7"/>
        <v>606470</v>
      </c>
      <c r="B451" s="357" t="s">
        <v>13213</v>
      </c>
      <c r="C451" s="358" t="s">
        <v>13214</v>
      </c>
      <c r="D451" s="357" t="s">
        <v>138</v>
      </c>
      <c r="E451" s="359">
        <v>29828.17</v>
      </c>
    </row>
    <row r="452" spans="1:5" ht="18" customHeight="1" x14ac:dyDescent="0.25">
      <c r="A452" s="102">
        <f t="shared" si="7"/>
        <v>606490</v>
      </c>
      <c r="B452" s="357" t="s">
        <v>13215</v>
      </c>
      <c r="C452" s="358" t="s">
        <v>13216</v>
      </c>
      <c r="D452" s="357" t="s">
        <v>138</v>
      </c>
      <c r="E452" s="359">
        <v>30875.85</v>
      </c>
    </row>
    <row r="453" spans="1:5" ht="18" customHeight="1" x14ac:dyDescent="0.25">
      <c r="A453" s="102">
        <f t="shared" si="7"/>
        <v>606471</v>
      </c>
      <c r="B453" s="357" t="s">
        <v>13217</v>
      </c>
      <c r="C453" s="358" t="s">
        <v>13218</v>
      </c>
      <c r="D453" s="357" t="s">
        <v>138</v>
      </c>
      <c r="E453" s="359">
        <v>30700.92</v>
      </c>
    </row>
    <row r="454" spans="1:5" ht="18" customHeight="1" x14ac:dyDescent="0.25">
      <c r="A454" s="102">
        <f t="shared" si="7"/>
        <v>606491</v>
      </c>
      <c r="B454" s="357" t="s">
        <v>13219</v>
      </c>
      <c r="C454" s="358" t="s">
        <v>13220</v>
      </c>
      <c r="D454" s="357" t="s">
        <v>138</v>
      </c>
      <c r="E454" s="359">
        <v>31736.86</v>
      </c>
    </row>
    <row r="455" spans="1:5" ht="18" customHeight="1" x14ac:dyDescent="0.25">
      <c r="A455" s="102">
        <f t="shared" si="7"/>
        <v>606472</v>
      </c>
      <c r="B455" s="357" t="s">
        <v>13221</v>
      </c>
      <c r="C455" s="358" t="s">
        <v>13222</v>
      </c>
      <c r="D455" s="357" t="s">
        <v>138</v>
      </c>
      <c r="E455" s="359">
        <v>31558.18</v>
      </c>
    </row>
    <row r="456" spans="1:5" ht="18" customHeight="1" x14ac:dyDescent="0.25">
      <c r="A456" s="102">
        <f t="shared" si="7"/>
        <v>606492</v>
      </c>
      <c r="B456" s="357" t="s">
        <v>13223</v>
      </c>
      <c r="C456" s="358" t="s">
        <v>13224</v>
      </c>
      <c r="D456" s="357" t="s">
        <v>138</v>
      </c>
      <c r="E456" s="359">
        <v>32388.13</v>
      </c>
    </row>
    <row r="457" spans="1:5" ht="18" customHeight="1" x14ac:dyDescent="0.25">
      <c r="A457" s="102">
        <f t="shared" si="7"/>
        <v>606473</v>
      </c>
      <c r="B457" s="357" t="s">
        <v>13225</v>
      </c>
      <c r="C457" s="358" t="s">
        <v>13226</v>
      </c>
      <c r="D457" s="357" t="s">
        <v>138</v>
      </c>
      <c r="E457" s="359">
        <v>32206.95</v>
      </c>
    </row>
    <row r="458" spans="1:5" ht="18" customHeight="1" x14ac:dyDescent="0.25">
      <c r="A458" s="102">
        <f t="shared" si="7"/>
        <v>606493</v>
      </c>
      <c r="B458" s="357" t="s">
        <v>13227</v>
      </c>
      <c r="C458" s="358" t="s">
        <v>13228</v>
      </c>
      <c r="D458" s="357" t="s">
        <v>138</v>
      </c>
      <c r="E458" s="359">
        <v>34131.699999999997</v>
      </c>
    </row>
    <row r="459" spans="1:5" ht="18" customHeight="1" x14ac:dyDescent="0.25">
      <c r="A459" s="102">
        <f t="shared" si="7"/>
        <v>606474</v>
      </c>
      <c r="B459" s="357" t="s">
        <v>13229</v>
      </c>
      <c r="C459" s="358" t="s">
        <v>13230</v>
      </c>
      <c r="D459" s="357" t="s">
        <v>138</v>
      </c>
      <c r="E459" s="359">
        <v>33949.269999999997</v>
      </c>
    </row>
    <row r="460" spans="1:5" ht="18" customHeight="1" x14ac:dyDescent="0.25">
      <c r="A460" s="102">
        <f t="shared" si="7"/>
        <v>606494</v>
      </c>
      <c r="B460" s="357" t="s">
        <v>13231</v>
      </c>
      <c r="C460" s="358" t="s">
        <v>13232</v>
      </c>
      <c r="D460" s="357" t="s">
        <v>138</v>
      </c>
      <c r="E460" s="359">
        <v>39424.86</v>
      </c>
    </row>
    <row r="461" spans="1:5" ht="18" customHeight="1" x14ac:dyDescent="0.25">
      <c r="A461" s="102">
        <f t="shared" si="7"/>
        <v>606475</v>
      </c>
      <c r="B461" s="357" t="s">
        <v>13233</v>
      </c>
      <c r="C461" s="358" t="s">
        <v>13234</v>
      </c>
      <c r="D461" s="357" t="s">
        <v>138</v>
      </c>
      <c r="E461" s="359">
        <v>39233.69</v>
      </c>
    </row>
    <row r="462" spans="1:5" ht="18" customHeight="1" x14ac:dyDescent="0.25">
      <c r="A462" s="102">
        <f t="shared" si="7"/>
        <v>606495</v>
      </c>
      <c r="B462" s="357" t="s">
        <v>13235</v>
      </c>
      <c r="C462" s="358" t="s">
        <v>13236</v>
      </c>
      <c r="D462" s="357" t="s">
        <v>138</v>
      </c>
      <c r="E462" s="359">
        <v>46421.73</v>
      </c>
    </row>
    <row r="463" spans="1:5" ht="18" customHeight="1" x14ac:dyDescent="0.25">
      <c r="A463" s="102">
        <f t="shared" si="7"/>
        <v>606476</v>
      </c>
      <c r="B463" s="357" t="s">
        <v>13237</v>
      </c>
      <c r="C463" s="358" t="s">
        <v>13238</v>
      </c>
      <c r="D463" s="357" t="s">
        <v>138</v>
      </c>
      <c r="E463" s="359">
        <v>46225.56</v>
      </c>
    </row>
    <row r="464" spans="1:5" ht="18" customHeight="1" x14ac:dyDescent="0.25">
      <c r="A464" s="102">
        <f t="shared" si="7"/>
        <v>606496</v>
      </c>
      <c r="B464" s="357" t="s">
        <v>13239</v>
      </c>
      <c r="C464" s="358" t="s">
        <v>13240</v>
      </c>
      <c r="D464" s="357" t="s">
        <v>138</v>
      </c>
      <c r="E464" s="359">
        <v>47524.83</v>
      </c>
    </row>
    <row r="465" spans="1:5" ht="18" customHeight="1" x14ac:dyDescent="0.25">
      <c r="A465" s="102">
        <f t="shared" si="7"/>
        <v>606477</v>
      </c>
      <c r="B465" s="357" t="s">
        <v>13241</v>
      </c>
      <c r="C465" s="358" t="s">
        <v>13242</v>
      </c>
      <c r="D465" s="357" t="s">
        <v>138</v>
      </c>
      <c r="E465" s="359">
        <v>47324.91</v>
      </c>
    </row>
    <row r="466" spans="1:5" ht="18" customHeight="1" x14ac:dyDescent="0.25">
      <c r="A466" s="102">
        <f t="shared" si="7"/>
        <v>606497</v>
      </c>
      <c r="B466" s="357" t="s">
        <v>13243</v>
      </c>
      <c r="C466" s="358" t="s">
        <v>13244</v>
      </c>
      <c r="D466" s="357" t="s">
        <v>138</v>
      </c>
      <c r="E466" s="359">
        <v>49499.57</v>
      </c>
    </row>
    <row r="467" spans="1:5" ht="18" customHeight="1" x14ac:dyDescent="0.25">
      <c r="A467" s="102">
        <f t="shared" si="7"/>
        <v>606478</v>
      </c>
      <c r="B467" s="357" t="s">
        <v>13245</v>
      </c>
      <c r="C467" s="358" t="s">
        <v>13246</v>
      </c>
      <c r="D467" s="357" t="s">
        <v>138</v>
      </c>
      <c r="E467" s="359">
        <v>49293.4</v>
      </c>
    </row>
    <row r="468" spans="1:5" ht="18" customHeight="1" x14ac:dyDescent="0.25">
      <c r="A468" s="102">
        <f t="shared" si="7"/>
        <v>605835</v>
      </c>
      <c r="B468" s="357" t="s">
        <v>13247</v>
      </c>
      <c r="C468" s="358" t="s">
        <v>13248</v>
      </c>
      <c r="D468" s="357" t="s">
        <v>138</v>
      </c>
      <c r="E468" s="359">
        <v>7069.41</v>
      </c>
    </row>
    <row r="469" spans="1:5" ht="18" customHeight="1" x14ac:dyDescent="0.25">
      <c r="A469" s="102">
        <f t="shared" si="7"/>
        <v>605571</v>
      </c>
      <c r="B469" s="357" t="s">
        <v>13249</v>
      </c>
      <c r="C469" s="358" t="s">
        <v>13250</v>
      </c>
      <c r="D469" s="357" t="s">
        <v>138</v>
      </c>
      <c r="E469" s="359">
        <v>6259.27</v>
      </c>
    </row>
    <row r="470" spans="1:5" ht="18" customHeight="1" x14ac:dyDescent="0.25">
      <c r="A470" s="102">
        <f t="shared" si="7"/>
        <v>605850</v>
      </c>
      <c r="B470" s="357" t="s">
        <v>13251</v>
      </c>
      <c r="C470" s="358" t="s">
        <v>13252</v>
      </c>
      <c r="D470" s="357" t="s">
        <v>138</v>
      </c>
      <c r="E470" s="359">
        <v>7515.32</v>
      </c>
    </row>
    <row r="471" spans="1:5" ht="18" customHeight="1" x14ac:dyDescent="0.25">
      <c r="A471" s="102">
        <f t="shared" si="7"/>
        <v>605582</v>
      </c>
      <c r="B471" s="357" t="s">
        <v>13253</v>
      </c>
      <c r="C471" s="358" t="s">
        <v>13254</v>
      </c>
      <c r="D471" s="357" t="s">
        <v>138</v>
      </c>
      <c r="E471" s="359">
        <v>6705.18</v>
      </c>
    </row>
    <row r="472" spans="1:5" ht="18" customHeight="1" x14ac:dyDescent="0.25">
      <c r="A472" s="102">
        <f t="shared" si="7"/>
        <v>605889</v>
      </c>
      <c r="B472" s="357" t="s">
        <v>13255</v>
      </c>
      <c r="C472" s="358" t="s">
        <v>13256</v>
      </c>
      <c r="D472" s="357" t="s">
        <v>138</v>
      </c>
      <c r="E472" s="359">
        <v>8279.8799999999992</v>
      </c>
    </row>
    <row r="473" spans="1:5" ht="18" customHeight="1" x14ac:dyDescent="0.25">
      <c r="A473" s="102">
        <f t="shared" si="7"/>
        <v>605593</v>
      </c>
      <c r="B473" s="357" t="s">
        <v>13257</v>
      </c>
      <c r="C473" s="358" t="s">
        <v>13258</v>
      </c>
      <c r="D473" s="357" t="s">
        <v>138</v>
      </c>
      <c r="E473" s="359">
        <v>7469.74</v>
      </c>
    </row>
    <row r="474" spans="1:5" ht="18" customHeight="1" x14ac:dyDescent="0.25">
      <c r="A474" s="102">
        <f t="shared" si="7"/>
        <v>605739</v>
      </c>
      <c r="B474" s="357" t="s">
        <v>13259</v>
      </c>
      <c r="C474" s="358" t="s">
        <v>13260</v>
      </c>
      <c r="D474" s="357" t="s">
        <v>138</v>
      </c>
      <c r="E474" s="359">
        <v>6816.08</v>
      </c>
    </row>
    <row r="475" spans="1:5" ht="18" customHeight="1" x14ac:dyDescent="0.25">
      <c r="A475" s="102">
        <f t="shared" si="7"/>
        <v>605504</v>
      </c>
      <c r="B475" s="357" t="s">
        <v>13261</v>
      </c>
      <c r="C475" s="358" t="s">
        <v>13262</v>
      </c>
      <c r="D475" s="357" t="s">
        <v>138</v>
      </c>
      <c r="E475" s="359">
        <v>5956.71</v>
      </c>
    </row>
    <row r="476" spans="1:5" ht="18" customHeight="1" x14ac:dyDescent="0.25">
      <c r="A476" s="102">
        <f t="shared" si="7"/>
        <v>605781</v>
      </c>
      <c r="B476" s="357" t="s">
        <v>13263</v>
      </c>
      <c r="C476" s="358" t="s">
        <v>13264</v>
      </c>
      <c r="D476" s="357" t="s">
        <v>138</v>
      </c>
      <c r="E476" s="359">
        <v>7262</v>
      </c>
    </row>
    <row r="477" spans="1:5" ht="18" customHeight="1" x14ac:dyDescent="0.25">
      <c r="A477" s="102">
        <f t="shared" si="7"/>
        <v>605524</v>
      </c>
      <c r="B477" s="357" t="s">
        <v>13265</v>
      </c>
      <c r="C477" s="358" t="s">
        <v>13266</v>
      </c>
      <c r="D477" s="357" t="s">
        <v>138</v>
      </c>
      <c r="E477" s="359">
        <v>6402.62</v>
      </c>
    </row>
    <row r="478" spans="1:5" ht="18" customHeight="1" x14ac:dyDescent="0.25">
      <c r="A478" s="102">
        <f t="shared" si="7"/>
        <v>605815</v>
      </c>
      <c r="B478" s="357" t="s">
        <v>13267</v>
      </c>
      <c r="C478" s="358" t="s">
        <v>13268</v>
      </c>
      <c r="D478" s="357" t="s">
        <v>138</v>
      </c>
      <c r="E478" s="359">
        <v>8026.55</v>
      </c>
    </row>
    <row r="479" spans="1:5" ht="18" customHeight="1" x14ac:dyDescent="0.25">
      <c r="A479" s="102">
        <f t="shared" si="7"/>
        <v>605544</v>
      </c>
      <c r="B479" s="357" t="s">
        <v>13269</v>
      </c>
      <c r="C479" s="358" t="s">
        <v>13270</v>
      </c>
      <c r="D479" s="357" t="s">
        <v>138</v>
      </c>
      <c r="E479" s="359">
        <v>7167.18</v>
      </c>
    </row>
    <row r="480" spans="1:5" ht="18" customHeight="1" x14ac:dyDescent="0.25">
      <c r="A480" s="102">
        <f t="shared" si="7"/>
        <v>605836</v>
      </c>
      <c r="B480" s="357" t="s">
        <v>13271</v>
      </c>
      <c r="C480" s="358" t="s">
        <v>13272</v>
      </c>
      <c r="D480" s="357" t="s">
        <v>138</v>
      </c>
      <c r="E480" s="359">
        <v>8001.3</v>
      </c>
    </row>
    <row r="481" spans="1:5" ht="18" customHeight="1" x14ac:dyDescent="0.25">
      <c r="A481" s="102">
        <f t="shared" si="7"/>
        <v>605572</v>
      </c>
      <c r="B481" s="357" t="s">
        <v>13273</v>
      </c>
      <c r="C481" s="358" t="s">
        <v>13274</v>
      </c>
      <c r="D481" s="357" t="s">
        <v>138</v>
      </c>
      <c r="E481" s="359">
        <v>7125.8</v>
      </c>
    </row>
    <row r="482" spans="1:5" ht="18" customHeight="1" x14ac:dyDescent="0.25">
      <c r="A482" s="102">
        <f t="shared" si="7"/>
        <v>605851</v>
      </c>
      <c r="B482" s="357" t="s">
        <v>13275</v>
      </c>
      <c r="C482" s="358" t="s">
        <v>13276</v>
      </c>
      <c r="D482" s="357" t="s">
        <v>138</v>
      </c>
      <c r="E482" s="359">
        <v>8583.7199999999993</v>
      </c>
    </row>
    <row r="483" spans="1:5" ht="18" customHeight="1" x14ac:dyDescent="0.25">
      <c r="A483" s="102">
        <f t="shared" si="7"/>
        <v>605583</v>
      </c>
      <c r="B483" s="357" t="s">
        <v>13277</v>
      </c>
      <c r="C483" s="358" t="s">
        <v>13278</v>
      </c>
      <c r="D483" s="357" t="s">
        <v>138</v>
      </c>
      <c r="E483" s="359">
        <v>7708.21</v>
      </c>
    </row>
    <row r="484" spans="1:5" ht="18" customHeight="1" x14ac:dyDescent="0.25">
      <c r="A484" s="102">
        <f t="shared" si="7"/>
        <v>605890</v>
      </c>
      <c r="B484" s="357" t="s">
        <v>13279</v>
      </c>
      <c r="C484" s="358" t="s">
        <v>13280</v>
      </c>
      <c r="D484" s="357" t="s">
        <v>138</v>
      </c>
      <c r="E484" s="359">
        <v>9582.32</v>
      </c>
    </row>
    <row r="485" spans="1:5" ht="18" customHeight="1" x14ac:dyDescent="0.25">
      <c r="A485" s="102">
        <f t="shared" si="7"/>
        <v>605594</v>
      </c>
      <c r="B485" s="357" t="s">
        <v>13281</v>
      </c>
      <c r="C485" s="358" t="s">
        <v>13282</v>
      </c>
      <c r="D485" s="357" t="s">
        <v>138</v>
      </c>
      <c r="E485" s="359">
        <v>8706.82</v>
      </c>
    </row>
    <row r="486" spans="1:5" ht="18" customHeight="1" x14ac:dyDescent="0.25">
      <c r="A486" s="102">
        <f t="shared" si="7"/>
        <v>605740</v>
      </c>
      <c r="B486" s="357" t="s">
        <v>13283</v>
      </c>
      <c r="C486" s="358" t="s">
        <v>13284</v>
      </c>
      <c r="D486" s="357" t="s">
        <v>138</v>
      </c>
      <c r="E486" s="359">
        <v>7715.78</v>
      </c>
    </row>
    <row r="487" spans="1:5" ht="18" customHeight="1" x14ac:dyDescent="0.25">
      <c r="A487" s="102">
        <f t="shared" si="7"/>
        <v>605505</v>
      </c>
      <c r="B487" s="357" t="s">
        <v>13285</v>
      </c>
      <c r="C487" s="358" t="s">
        <v>13286</v>
      </c>
      <c r="D487" s="357" t="s">
        <v>138</v>
      </c>
      <c r="E487" s="359">
        <v>6782.27</v>
      </c>
    </row>
    <row r="488" spans="1:5" ht="18" customHeight="1" x14ac:dyDescent="0.25">
      <c r="A488" s="102">
        <f t="shared" si="7"/>
        <v>605782</v>
      </c>
      <c r="B488" s="357" t="s">
        <v>13287</v>
      </c>
      <c r="C488" s="358" t="s">
        <v>13288</v>
      </c>
      <c r="D488" s="357" t="s">
        <v>138</v>
      </c>
      <c r="E488" s="359">
        <v>8298.19</v>
      </c>
    </row>
    <row r="489" spans="1:5" ht="18" customHeight="1" x14ac:dyDescent="0.25">
      <c r="A489" s="102">
        <f t="shared" si="7"/>
        <v>605525</v>
      </c>
      <c r="B489" s="357" t="s">
        <v>13289</v>
      </c>
      <c r="C489" s="358" t="s">
        <v>13290</v>
      </c>
      <c r="D489" s="357" t="s">
        <v>138</v>
      </c>
      <c r="E489" s="359">
        <v>7364.69</v>
      </c>
    </row>
    <row r="490" spans="1:5" ht="18" customHeight="1" x14ac:dyDescent="0.25">
      <c r="A490" s="102">
        <f t="shared" si="7"/>
        <v>605816</v>
      </c>
      <c r="B490" s="357" t="s">
        <v>13291</v>
      </c>
      <c r="C490" s="358" t="s">
        <v>13292</v>
      </c>
      <c r="D490" s="357" t="s">
        <v>138</v>
      </c>
      <c r="E490" s="359">
        <v>9296.7999999999993</v>
      </c>
    </row>
    <row r="491" spans="1:5" ht="18" customHeight="1" x14ac:dyDescent="0.25">
      <c r="A491" s="102">
        <f t="shared" si="7"/>
        <v>605545</v>
      </c>
      <c r="B491" s="357" t="s">
        <v>13293</v>
      </c>
      <c r="C491" s="358" t="s">
        <v>13294</v>
      </c>
      <c r="D491" s="357" t="s">
        <v>138</v>
      </c>
      <c r="E491" s="359">
        <v>8363.2900000000009</v>
      </c>
    </row>
    <row r="492" spans="1:5" ht="18" customHeight="1" x14ac:dyDescent="0.25">
      <c r="A492" s="102">
        <f t="shared" si="7"/>
        <v>605837</v>
      </c>
      <c r="B492" s="357" t="s">
        <v>13295</v>
      </c>
      <c r="C492" s="358" t="s">
        <v>13296</v>
      </c>
      <c r="D492" s="357" t="s">
        <v>138</v>
      </c>
      <c r="E492" s="359">
        <v>9523.4500000000007</v>
      </c>
    </row>
    <row r="493" spans="1:5" ht="18" customHeight="1" x14ac:dyDescent="0.25">
      <c r="A493" s="102">
        <f t="shared" si="7"/>
        <v>605573</v>
      </c>
      <c r="B493" s="357" t="s">
        <v>13297</v>
      </c>
      <c r="C493" s="358" t="s">
        <v>13298</v>
      </c>
      <c r="D493" s="357" t="s">
        <v>138</v>
      </c>
      <c r="E493" s="359">
        <v>8596.17</v>
      </c>
    </row>
    <row r="494" spans="1:5" ht="18" customHeight="1" x14ac:dyDescent="0.25">
      <c r="A494" s="102">
        <f t="shared" si="7"/>
        <v>605852</v>
      </c>
      <c r="B494" s="357" t="s">
        <v>13299</v>
      </c>
      <c r="C494" s="358" t="s">
        <v>13300</v>
      </c>
      <c r="D494" s="357" t="s">
        <v>138</v>
      </c>
      <c r="E494" s="359">
        <v>10260.57</v>
      </c>
    </row>
    <row r="495" spans="1:5" ht="18" customHeight="1" x14ac:dyDescent="0.25">
      <c r="A495" s="102">
        <f t="shared" si="7"/>
        <v>605584</v>
      </c>
      <c r="B495" s="357" t="s">
        <v>13301</v>
      </c>
      <c r="C495" s="358" t="s">
        <v>13302</v>
      </c>
      <c r="D495" s="357" t="s">
        <v>138</v>
      </c>
      <c r="E495" s="359">
        <v>9333.2999999999993</v>
      </c>
    </row>
    <row r="496" spans="1:5" ht="18" customHeight="1" x14ac:dyDescent="0.25">
      <c r="A496" s="102">
        <f t="shared" si="7"/>
        <v>605891</v>
      </c>
      <c r="B496" s="357" t="s">
        <v>13303</v>
      </c>
      <c r="C496" s="358" t="s">
        <v>13304</v>
      </c>
      <c r="D496" s="357" t="s">
        <v>138</v>
      </c>
      <c r="E496" s="359">
        <v>11524.43</v>
      </c>
    </row>
    <row r="497" spans="1:5" ht="18" customHeight="1" x14ac:dyDescent="0.25">
      <c r="A497" s="102">
        <f t="shared" si="7"/>
        <v>605595</v>
      </c>
      <c r="B497" s="357" t="s">
        <v>13305</v>
      </c>
      <c r="C497" s="358" t="s">
        <v>13306</v>
      </c>
      <c r="D497" s="357" t="s">
        <v>138</v>
      </c>
      <c r="E497" s="359">
        <v>10597.16</v>
      </c>
    </row>
    <row r="498" spans="1:5" ht="18" customHeight="1" x14ac:dyDescent="0.25">
      <c r="A498" s="102">
        <f t="shared" si="7"/>
        <v>605741</v>
      </c>
      <c r="B498" s="357" t="s">
        <v>13307</v>
      </c>
      <c r="C498" s="358" t="s">
        <v>13308</v>
      </c>
      <c r="D498" s="357" t="s">
        <v>138</v>
      </c>
      <c r="E498" s="359">
        <v>9190.7000000000007</v>
      </c>
    </row>
    <row r="499" spans="1:5" ht="18" customHeight="1" x14ac:dyDescent="0.25">
      <c r="A499" s="102">
        <f t="shared" si="7"/>
        <v>605506</v>
      </c>
      <c r="B499" s="357" t="s">
        <v>13309</v>
      </c>
      <c r="C499" s="358" t="s">
        <v>13310</v>
      </c>
      <c r="D499" s="357" t="s">
        <v>138</v>
      </c>
      <c r="E499" s="359">
        <v>8189.6</v>
      </c>
    </row>
    <row r="500" spans="1:5" ht="18" customHeight="1" x14ac:dyDescent="0.25">
      <c r="A500" s="102">
        <f t="shared" si="7"/>
        <v>605783</v>
      </c>
      <c r="B500" s="357" t="s">
        <v>13311</v>
      </c>
      <c r="C500" s="358" t="s">
        <v>13312</v>
      </c>
      <c r="D500" s="357" t="s">
        <v>138</v>
      </c>
      <c r="E500" s="359">
        <v>9927.82</v>
      </c>
    </row>
    <row r="501" spans="1:5" ht="18" customHeight="1" x14ac:dyDescent="0.25">
      <c r="A501" s="102">
        <f t="shared" si="7"/>
        <v>605526</v>
      </c>
      <c r="B501" s="357" t="s">
        <v>13313</v>
      </c>
      <c r="C501" s="358" t="s">
        <v>13314</v>
      </c>
      <c r="D501" s="357" t="s">
        <v>138</v>
      </c>
      <c r="E501" s="359">
        <v>8926.7199999999993</v>
      </c>
    </row>
    <row r="502" spans="1:5" ht="18" customHeight="1" x14ac:dyDescent="0.25">
      <c r="A502" s="102">
        <f t="shared" si="7"/>
        <v>605817</v>
      </c>
      <c r="B502" s="357" t="s">
        <v>13315</v>
      </c>
      <c r="C502" s="358" t="s">
        <v>13316</v>
      </c>
      <c r="D502" s="357" t="s">
        <v>138</v>
      </c>
      <c r="E502" s="359">
        <v>11191.68</v>
      </c>
    </row>
    <row r="503" spans="1:5" ht="18" customHeight="1" x14ac:dyDescent="0.25">
      <c r="A503" s="102">
        <f t="shared" si="7"/>
        <v>605546</v>
      </c>
      <c r="B503" s="357" t="s">
        <v>13317</v>
      </c>
      <c r="C503" s="358" t="s">
        <v>13318</v>
      </c>
      <c r="D503" s="357" t="s">
        <v>138</v>
      </c>
      <c r="E503" s="359">
        <v>10190.58</v>
      </c>
    </row>
    <row r="504" spans="1:5" ht="18" customHeight="1" x14ac:dyDescent="0.25">
      <c r="A504" s="102">
        <f t="shared" si="7"/>
        <v>605838</v>
      </c>
      <c r="B504" s="357" t="s">
        <v>13319</v>
      </c>
      <c r="C504" s="358" t="s">
        <v>13320</v>
      </c>
      <c r="D504" s="357" t="s">
        <v>138</v>
      </c>
      <c r="E504" s="359">
        <v>10832.74</v>
      </c>
    </row>
    <row r="505" spans="1:5" ht="18" customHeight="1" x14ac:dyDescent="0.25">
      <c r="A505" s="102">
        <f t="shared" si="7"/>
        <v>605574</v>
      </c>
      <c r="B505" s="357" t="s">
        <v>13321</v>
      </c>
      <c r="C505" s="358" t="s">
        <v>13322</v>
      </c>
      <c r="D505" s="357" t="s">
        <v>138</v>
      </c>
      <c r="E505" s="359">
        <v>9763.14</v>
      </c>
    </row>
    <row r="506" spans="1:5" ht="18" customHeight="1" x14ac:dyDescent="0.25">
      <c r="A506" s="102">
        <f t="shared" si="7"/>
        <v>605853</v>
      </c>
      <c r="B506" s="357" t="s">
        <v>13323</v>
      </c>
      <c r="C506" s="358" t="s">
        <v>13324</v>
      </c>
      <c r="D506" s="357" t="s">
        <v>138</v>
      </c>
      <c r="E506" s="359">
        <v>11742.77</v>
      </c>
    </row>
    <row r="507" spans="1:5" ht="18" customHeight="1" x14ac:dyDescent="0.25">
      <c r="A507" s="102">
        <f t="shared" si="7"/>
        <v>605585</v>
      </c>
      <c r="B507" s="357" t="s">
        <v>13325</v>
      </c>
      <c r="C507" s="358" t="s">
        <v>13326</v>
      </c>
      <c r="D507" s="357" t="s">
        <v>138</v>
      </c>
      <c r="E507" s="359">
        <v>10673.17</v>
      </c>
    </row>
    <row r="508" spans="1:5" ht="18" customHeight="1" x14ac:dyDescent="0.25">
      <c r="A508" s="102">
        <f t="shared" si="7"/>
        <v>605892</v>
      </c>
      <c r="B508" s="357" t="s">
        <v>13327</v>
      </c>
      <c r="C508" s="358" t="s">
        <v>13328</v>
      </c>
      <c r="D508" s="357" t="s">
        <v>138</v>
      </c>
      <c r="E508" s="359">
        <v>13303.09</v>
      </c>
    </row>
    <row r="509" spans="1:5" ht="18" customHeight="1" x14ac:dyDescent="0.25">
      <c r="A509" s="102">
        <f t="shared" si="7"/>
        <v>605596</v>
      </c>
      <c r="B509" s="357" t="s">
        <v>13329</v>
      </c>
      <c r="C509" s="358" t="s">
        <v>13330</v>
      </c>
      <c r="D509" s="357" t="s">
        <v>138</v>
      </c>
      <c r="E509" s="359">
        <v>12233.49</v>
      </c>
    </row>
    <row r="510" spans="1:5" ht="18" customHeight="1" x14ac:dyDescent="0.25">
      <c r="A510" s="102">
        <f t="shared" si="7"/>
        <v>605742</v>
      </c>
      <c r="B510" s="357" t="s">
        <v>13331</v>
      </c>
      <c r="C510" s="358" t="s">
        <v>13332</v>
      </c>
      <c r="D510" s="357" t="s">
        <v>138</v>
      </c>
      <c r="E510" s="359">
        <v>10452.75</v>
      </c>
    </row>
    <row r="511" spans="1:5" ht="18" customHeight="1" x14ac:dyDescent="0.25">
      <c r="A511" s="102">
        <f t="shared" si="7"/>
        <v>605507</v>
      </c>
      <c r="B511" s="357" t="s">
        <v>13333</v>
      </c>
      <c r="C511" s="358" t="s">
        <v>13334</v>
      </c>
      <c r="D511" s="357" t="s">
        <v>138</v>
      </c>
      <c r="E511" s="359">
        <v>9299.84</v>
      </c>
    </row>
    <row r="512" spans="1:5" ht="18" customHeight="1" x14ac:dyDescent="0.25">
      <c r="A512" s="102">
        <f t="shared" si="7"/>
        <v>605784</v>
      </c>
      <c r="B512" s="357" t="s">
        <v>13335</v>
      </c>
      <c r="C512" s="358" t="s">
        <v>13336</v>
      </c>
      <c r="D512" s="357" t="s">
        <v>138</v>
      </c>
      <c r="E512" s="359">
        <v>11362.78</v>
      </c>
    </row>
    <row r="513" spans="1:5" ht="18" customHeight="1" x14ac:dyDescent="0.25">
      <c r="A513" s="102">
        <f t="shared" ref="A513:A576" si="8">VALUE(B513)</f>
        <v>605527</v>
      </c>
      <c r="B513" s="357" t="s">
        <v>13337</v>
      </c>
      <c r="C513" s="358" t="s">
        <v>13338</v>
      </c>
      <c r="D513" s="357" t="s">
        <v>138</v>
      </c>
      <c r="E513" s="359">
        <v>10209.870000000001</v>
      </c>
    </row>
    <row r="514" spans="1:5" ht="18" customHeight="1" x14ac:dyDescent="0.25">
      <c r="A514" s="102">
        <f t="shared" si="8"/>
        <v>605818</v>
      </c>
      <c r="B514" s="357" t="s">
        <v>13339</v>
      </c>
      <c r="C514" s="358" t="s">
        <v>13340</v>
      </c>
      <c r="D514" s="357" t="s">
        <v>138</v>
      </c>
      <c r="E514" s="359">
        <v>12923.1</v>
      </c>
    </row>
    <row r="515" spans="1:5" ht="18" customHeight="1" x14ac:dyDescent="0.25">
      <c r="A515" s="102">
        <f t="shared" si="8"/>
        <v>605547</v>
      </c>
      <c r="B515" s="357" t="s">
        <v>13341</v>
      </c>
      <c r="C515" s="358" t="s">
        <v>13342</v>
      </c>
      <c r="D515" s="357" t="s">
        <v>138</v>
      </c>
      <c r="E515" s="359">
        <v>11770.19</v>
      </c>
    </row>
    <row r="516" spans="1:5" ht="18" customHeight="1" x14ac:dyDescent="0.25">
      <c r="A516" s="102">
        <f t="shared" si="8"/>
        <v>605839</v>
      </c>
      <c r="B516" s="357" t="s">
        <v>13343</v>
      </c>
      <c r="C516" s="358" t="s">
        <v>13344</v>
      </c>
      <c r="D516" s="357" t="s">
        <v>138</v>
      </c>
      <c r="E516" s="359">
        <v>12188.63</v>
      </c>
    </row>
    <row r="517" spans="1:5" ht="18" customHeight="1" x14ac:dyDescent="0.25">
      <c r="A517" s="102">
        <f t="shared" si="8"/>
        <v>605575</v>
      </c>
      <c r="B517" s="357" t="s">
        <v>13345</v>
      </c>
      <c r="C517" s="358" t="s">
        <v>13346</v>
      </c>
      <c r="D517" s="357" t="s">
        <v>138</v>
      </c>
      <c r="E517" s="359">
        <v>11012.65</v>
      </c>
    </row>
    <row r="518" spans="1:5" ht="18" customHeight="1" x14ac:dyDescent="0.25">
      <c r="A518" s="102">
        <f t="shared" si="8"/>
        <v>605854</v>
      </c>
      <c r="B518" s="357" t="s">
        <v>13347</v>
      </c>
      <c r="C518" s="358" t="s">
        <v>13348</v>
      </c>
      <c r="D518" s="357" t="s">
        <v>138</v>
      </c>
      <c r="E518" s="359">
        <v>13289.77</v>
      </c>
    </row>
    <row r="519" spans="1:5" ht="18" customHeight="1" x14ac:dyDescent="0.25">
      <c r="A519" s="102">
        <f t="shared" si="8"/>
        <v>605586</v>
      </c>
      <c r="B519" s="357" t="s">
        <v>13349</v>
      </c>
      <c r="C519" s="358" t="s">
        <v>13350</v>
      </c>
      <c r="D519" s="357" t="s">
        <v>138</v>
      </c>
      <c r="E519" s="359">
        <v>12113.78</v>
      </c>
    </row>
    <row r="520" spans="1:5" ht="18" customHeight="1" x14ac:dyDescent="0.25">
      <c r="A520" s="102">
        <f t="shared" si="8"/>
        <v>605893</v>
      </c>
      <c r="B520" s="357" t="s">
        <v>13351</v>
      </c>
      <c r="C520" s="358" t="s">
        <v>13352</v>
      </c>
      <c r="D520" s="357" t="s">
        <v>138</v>
      </c>
      <c r="E520" s="359">
        <v>15177.76</v>
      </c>
    </row>
    <row r="521" spans="1:5" ht="18" customHeight="1" x14ac:dyDescent="0.25">
      <c r="A521" s="102">
        <f t="shared" si="8"/>
        <v>605597</v>
      </c>
      <c r="B521" s="357" t="s">
        <v>13353</v>
      </c>
      <c r="C521" s="358" t="s">
        <v>13354</v>
      </c>
      <c r="D521" s="357" t="s">
        <v>138</v>
      </c>
      <c r="E521" s="359">
        <v>14001.77</v>
      </c>
    </row>
    <row r="522" spans="1:5" ht="18" customHeight="1" x14ac:dyDescent="0.25">
      <c r="A522" s="102">
        <f t="shared" si="8"/>
        <v>605743</v>
      </c>
      <c r="B522" s="357" t="s">
        <v>13355</v>
      </c>
      <c r="C522" s="358" t="s">
        <v>13356</v>
      </c>
      <c r="D522" s="357" t="s">
        <v>138</v>
      </c>
      <c r="E522" s="359">
        <v>11770.01</v>
      </c>
    </row>
    <row r="523" spans="1:5" ht="18" customHeight="1" x14ac:dyDescent="0.25">
      <c r="A523" s="102">
        <f t="shared" si="8"/>
        <v>605508</v>
      </c>
      <c r="B523" s="357" t="s">
        <v>13357</v>
      </c>
      <c r="C523" s="358" t="s">
        <v>13358</v>
      </c>
      <c r="D523" s="357" t="s">
        <v>138</v>
      </c>
      <c r="E523" s="359">
        <v>10502.08</v>
      </c>
    </row>
    <row r="524" spans="1:5" ht="18" customHeight="1" x14ac:dyDescent="0.25">
      <c r="A524" s="102">
        <f t="shared" si="8"/>
        <v>605785</v>
      </c>
      <c r="B524" s="357" t="s">
        <v>13359</v>
      </c>
      <c r="C524" s="358" t="s">
        <v>13360</v>
      </c>
      <c r="D524" s="357" t="s">
        <v>138</v>
      </c>
      <c r="E524" s="359">
        <v>12871.14</v>
      </c>
    </row>
    <row r="525" spans="1:5" ht="18" customHeight="1" x14ac:dyDescent="0.25">
      <c r="A525" s="102">
        <f t="shared" si="8"/>
        <v>605528</v>
      </c>
      <c r="B525" s="357" t="s">
        <v>13361</v>
      </c>
      <c r="C525" s="358" t="s">
        <v>13362</v>
      </c>
      <c r="D525" s="357" t="s">
        <v>138</v>
      </c>
      <c r="E525" s="359">
        <v>11603.22</v>
      </c>
    </row>
    <row r="526" spans="1:5" ht="18" customHeight="1" x14ac:dyDescent="0.25">
      <c r="A526" s="102">
        <f t="shared" si="8"/>
        <v>605819</v>
      </c>
      <c r="B526" s="357" t="s">
        <v>13363</v>
      </c>
      <c r="C526" s="358" t="s">
        <v>13364</v>
      </c>
      <c r="D526" s="357" t="s">
        <v>138</v>
      </c>
      <c r="E526" s="359">
        <v>14759.14</v>
      </c>
    </row>
    <row r="527" spans="1:5" ht="18" customHeight="1" x14ac:dyDescent="0.25">
      <c r="A527" s="102">
        <f t="shared" si="8"/>
        <v>605548</v>
      </c>
      <c r="B527" s="357" t="s">
        <v>13365</v>
      </c>
      <c r="C527" s="358" t="s">
        <v>13366</v>
      </c>
      <c r="D527" s="357" t="s">
        <v>138</v>
      </c>
      <c r="E527" s="359">
        <v>13491.21</v>
      </c>
    </row>
    <row r="528" spans="1:5" ht="18" customHeight="1" x14ac:dyDescent="0.25">
      <c r="A528" s="102">
        <f t="shared" si="8"/>
        <v>605840</v>
      </c>
      <c r="B528" s="357" t="s">
        <v>13367</v>
      </c>
      <c r="C528" s="358" t="s">
        <v>13368</v>
      </c>
      <c r="D528" s="357" t="s">
        <v>138</v>
      </c>
      <c r="E528" s="359">
        <v>15811.8</v>
      </c>
    </row>
    <row r="529" spans="1:5" ht="18" customHeight="1" x14ac:dyDescent="0.25">
      <c r="A529" s="102">
        <f t="shared" si="8"/>
        <v>605576</v>
      </c>
      <c r="B529" s="357" t="s">
        <v>13369</v>
      </c>
      <c r="C529" s="358" t="s">
        <v>13370</v>
      </c>
      <c r="D529" s="357" t="s">
        <v>138</v>
      </c>
      <c r="E529" s="359">
        <v>12425.94</v>
      </c>
    </row>
    <row r="530" spans="1:5" ht="18" customHeight="1" x14ac:dyDescent="0.25">
      <c r="A530" s="102">
        <f t="shared" si="8"/>
        <v>605855</v>
      </c>
      <c r="B530" s="357" t="s">
        <v>13371</v>
      </c>
      <c r="C530" s="358" t="s">
        <v>13372</v>
      </c>
      <c r="D530" s="357" t="s">
        <v>138</v>
      </c>
      <c r="E530" s="359">
        <v>17122.240000000002</v>
      </c>
    </row>
    <row r="531" spans="1:5" ht="18" customHeight="1" x14ac:dyDescent="0.25">
      <c r="A531" s="102">
        <f t="shared" si="8"/>
        <v>605587</v>
      </c>
      <c r="B531" s="357" t="s">
        <v>13373</v>
      </c>
      <c r="C531" s="358" t="s">
        <v>13374</v>
      </c>
      <c r="D531" s="357" t="s">
        <v>138</v>
      </c>
      <c r="E531" s="359">
        <v>13736.38</v>
      </c>
    </row>
    <row r="532" spans="1:5" ht="18" customHeight="1" x14ac:dyDescent="0.25">
      <c r="A532" s="102">
        <f t="shared" si="8"/>
        <v>605898</v>
      </c>
      <c r="B532" s="357" t="s">
        <v>13375</v>
      </c>
      <c r="C532" s="358" t="s">
        <v>13376</v>
      </c>
      <c r="D532" s="357" t="s">
        <v>138</v>
      </c>
      <c r="E532" s="359">
        <v>19369.099999999999</v>
      </c>
    </row>
    <row r="533" spans="1:5" ht="18" customHeight="1" x14ac:dyDescent="0.25">
      <c r="A533" s="102">
        <f t="shared" si="8"/>
        <v>605598</v>
      </c>
      <c r="B533" s="357" t="s">
        <v>13377</v>
      </c>
      <c r="C533" s="358" t="s">
        <v>13378</v>
      </c>
      <c r="D533" s="357" t="s">
        <v>138</v>
      </c>
      <c r="E533" s="359">
        <v>15983.24</v>
      </c>
    </row>
    <row r="534" spans="1:5" ht="18" customHeight="1" x14ac:dyDescent="0.25">
      <c r="A534" s="102">
        <f t="shared" si="8"/>
        <v>605744</v>
      </c>
      <c r="B534" s="357" t="s">
        <v>13379</v>
      </c>
      <c r="C534" s="358" t="s">
        <v>13380</v>
      </c>
      <c r="D534" s="357" t="s">
        <v>138</v>
      </c>
      <c r="E534" s="359">
        <v>14929.67</v>
      </c>
    </row>
    <row r="535" spans="1:5" ht="18" customHeight="1" x14ac:dyDescent="0.25">
      <c r="A535" s="102">
        <f t="shared" si="8"/>
        <v>605509</v>
      </c>
      <c r="B535" s="357" t="s">
        <v>13381</v>
      </c>
      <c r="C535" s="358" t="s">
        <v>13382</v>
      </c>
      <c r="D535" s="357" t="s">
        <v>138</v>
      </c>
      <c r="E535" s="359">
        <v>11861.78</v>
      </c>
    </row>
    <row r="536" spans="1:5" ht="18" customHeight="1" x14ac:dyDescent="0.25">
      <c r="A536" s="102">
        <f t="shared" si="8"/>
        <v>605787</v>
      </c>
      <c r="B536" s="357" t="s">
        <v>13383</v>
      </c>
      <c r="C536" s="358" t="s">
        <v>13384</v>
      </c>
      <c r="D536" s="357" t="s">
        <v>138</v>
      </c>
      <c r="E536" s="359">
        <v>16240.11</v>
      </c>
    </row>
    <row r="537" spans="1:5" ht="18" customHeight="1" x14ac:dyDescent="0.25">
      <c r="A537" s="102">
        <f t="shared" si="8"/>
        <v>605529</v>
      </c>
      <c r="B537" s="357" t="s">
        <v>13385</v>
      </c>
      <c r="C537" s="358" t="s">
        <v>13386</v>
      </c>
      <c r="D537" s="357" t="s">
        <v>138</v>
      </c>
      <c r="E537" s="359">
        <v>13172.22</v>
      </c>
    </row>
    <row r="538" spans="1:5" ht="18" customHeight="1" x14ac:dyDescent="0.25">
      <c r="A538" s="102">
        <f t="shared" si="8"/>
        <v>605820</v>
      </c>
      <c r="B538" s="357" t="s">
        <v>13387</v>
      </c>
      <c r="C538" s="358" t="s">
        <v>13388</v>
      </c>
      <c r="D538" s="357" t="s">
        <v>138</v>
      </c>
      <c r="E538" s="359">
        <v>18486.97</v>
      </c>
    </row>
    <row r="539" spans="1:5" ht="18" customHeight="1" x14ac:dyDescent="0.25">
      <c r="A539" s="102">
        <f t="shared" si="8"/>
        <v>605549</v>
      </c>
      <c r="B539" s="357" t="s">
        <v>13389</v>
      </c>
      <c r="C539" s="358" t="s">
        <v>13390</v>
      </c>
      <c r="D539" s="357" t="s">
        <v>138</v>
      </c>
      <c r="E539" s="359">
        <v>15419.08</v>
      </c>
    </row>
    <row r="540" spans="1:5" ht="18" customHeight="1" x14ac:dyDescent="0.25">
      <c r="A540" s="102">
        <f t="shared" si="8"/>
        <v>605841</v>
      </c>
      <c r="B540" s="357" t="s">
        <v>13391</v>
      </c>
      <c r="C540" s="358" t="s">
        <v>13392</v>
      </c>
      <c r="D540" s="357" t="s">
        <v>138</v>
      </c>
      <c r="E540" s="359">
        <v>17296.03</v>
      </c>
    </row>
    <row r="541" spans="1:5" ht="18" customHeight="1" x14ac:dyDescent="0.25">
      <c r="A541" s="102">
        <f t="shared" si="8"/>
        <v>605577</v>
      </c>
      <c r="B541" s="357" t="s">
        <v>13393</v>
      </c>
      <c r="C541" s="358" t="s">
        <v>13394</v>
      </c>
      <c r="D541" s="357" t="s">
        <v>138</v>
      </c>
      <c r="E541" s="359">
        <v>13595.72</v>
      </c>
    </row>
    <row r="542" spans="1:5" ht="18" customHeight="1" x14ac:dyDescent="0.25">
      <c r="A542" s="102">
        <f t="shared" si="8"/>
        <v>605856</v>
      </c>
      <c r="B542" s="357" t="s">
        <v>13395</v>
      </c>
      <c r="C542" s="358" t="s">
        <v>13396</v>
      </c>
      <c r="D542" s="357" t="s">
        <v>138</v>
      </c>
      <c r="E542" s="359">
        <v>18833.97</v>
      </c>
    </row>
    <row r="543" spans="1:5" ht="18" customHeight="1" x14ac:dyDescent="0.25">
      <c r="A543" s="102">
        <f t="shared" si="8"/>
        <v>605588</v>
      </c>
      <c r="B543" s="357" t="s">
        <v>13397</v>
      </c>
      <c r="C543" s="358" t="s">
        <v>13398</v>
      </c>
      <c r="D543" s="357" t="s">
        <v>138</v>
      </c>
      <c r="E543" s="359">
        <v>15133.66</v>
      </c>
    </row>
    <row r="544" spans="1:5" ht="18" customHeight="1" x14ac:dyDescent="0.25">
      <c r="A544" s="102">
        <f t="shared" si="8"/>
        <v>605899</v>
      </c>
      <c r="B544" s="357" t="s">
        <v>13399</v>
      </c>
      <c r="C544" s="358" t="s">
        <v>13400</v>
      </c>
      <c r="D544" s="357" t="s">
        <v>138</v>
      </c>
      <c r="E544" s="359">
        <v>21470.91</v>
      </c>
    </row>
    <row r="545" spans="1:5" ht="18" customHeight="1" x14ac:dyDescent="0.25">
      <c r="A545" s="102">
        <f t="shared" si="8"/>
        <v>605599</v>
      </c>
      <c r="B545" s="357" t="s">
        <v>13401</v>
      </c>
      <c r="C545" s="358" t="s">
        <v>13402</v>
      </c>
      <c r="D545" s="357" t="s">
        <v>138</v>
      </c>
      <c r="E545" s="359">
        <v>17770.61</v>
      </c>
    </row>
    <row r="546" spans="1:5" ht="18" customHeight="1" x14ac:dyDescent="0.25">
      <c r="A546" s="102">
        <f t="shared" si="8"/>
        <v>605745</v>
      </c>
      <c r="B546" s="357" t="s">
        <v>13403</v>
      </c>
      <c r="C546" s="358" t="s">
        <v>13404</v>
      </c>
      <c r="D546" s="357" t="s">
        <v>138</v>
      </c>
      <c r="E546" s="359">
        <v>16341.21</v>
      </c>
    </row>
    <row r="547" spans="1:5" ht="18" customHeight="1" x14ac:dyDescent="0.25">
      <c r="A547" s="102">
        <f t="shared" si="8"/>
        <v>605510</v>
      </c>
      <c r="B547" s="357" t="s">
        <v>13405</v>
      </c>
      <c r="C547" s="358" t="s">
        <v>13406</v>
      </c>
      <c r="D547" s="357" t="s">
        <v>138</v>
      </c>
      <c r="E547" s="359">
        <v>12987.45</v>
      </c>
    </row>
    <row r="548" spans="1:5" ht="18" customHeight="1" x14ac:dyDescent="0.25">
      <c r="A548" s="102">
        <f t="shared" si="8"/>
        <v>605788</v>
      </c>
      <c r="B548" s="357" t="s">
        <v>13407</v>
      </c>
      <c r="C548" s="358" t="s">
        <v>13408</v>
      </c>
      <c r="D548" s="357" t="s">
        <v>138</v>
      </c>
      <c r="E548" s="359">
        <v>17879.150000000001</v>
      </c>
    </row>
    <row r="549" spans="1:5" ht="18" customHeight="1" x14ac:dyDescent="0.25">
      <c r="A549" s="102">
        <f t="shared" si="8"/>
        <v>605530</v>
      </c>
      <c r="B549" s="357" t="s">
        <v>13409</v>
      </c>
      <c r="C549" s="358" t="s">
        <v>13410</v>
      </c>
      <c r="D549" s="357" t="s">
        <v>138</v>
      </c>
      <c r="E549" s="359">
        <v>14525.39</v>
      </c>
    </row>
    <row r="550" spans="1:5" ht="18" customHeight="1" x14ac:dyDescent="0.25">
      <c r="A550" s="102">
        <f t="shared" si="8"/>
        <v>605821</v>
      </c>
      <c r="B550" s="357" t="s">
        <v>13411</v>
      </c>
      <c r="C550" s="358" t="s">
        <v>13412</v>
      </c>
      <c r="D550" s="357" t="s">
        <v>138</v>
      </c>
      <c r="E550" s="359">
        <v>20516.099999999999</v>
      </c>
    </row>
    <row r="551" spans="1:5" ht="18" customHeight="1" x14ac:dyDescent="0.25">
      <c r="A551" s="102">
        <f t="shared" si="8"/>
        <v>605550</v>
      </c>
      <c r="B551" s="357" t="s">
        <v>13413</v>
      </c>
      <c r="C551" s="358" t="s">
        <v>13414</v>
      </c>
      <c r="D551" s="357" t="s">
        <v>138</v>
      </c>
      <c r="E551" s="359">
        <v>17162.34</v>
      </c>
    </row>
    <row r="552" spans="1:5" ht="18" customHeight="1" x14ac:dyDescent="0.25">
      <c r="A552" s="102">
        <f t="shared" si="8"/>
        <v>605842</v>
      </c>
      <c r="B552" s="357" t="s">
        <v>13415</v>
      </c>
      <c r="C552" s="358" t="s">
        <v>13416</v>
      </c>
      <c r="D552" s="357" t="s">
        <v>138</v>
      </c>
      <c r="E552" s="359">
        <v>19093.93</v>
      </c>
    </row>
    <row r="553" spans="1:5" ht="18" customHeight="1" x14ac:dyDescent="0.25">
      <c r="A553" s="102">
        <f t="shared" si="8"/>
        <v>605578</v>
      </c>
      <c r="B553" s="357" t="s">
        <v>13417</v>
      </c>
      <c r="C553" s="358" t="s">
        <v>13418</v>
      </c>
      <c r="D553" s="357" t="s">
        <v>138</v>
      </c>
      <c r="E553" s="359">
        <v>15043.39</v>
      </c>
    </row>
    <row r="554" spans="1:5" ht="18" customHeight="1" x14ac:dyDescent="0.25">
      <c r="A554" s="102">
        <f t="shared" si="8"/>
        <v>605857</v>
      </c>
      <c r="B554" s="357" t="s">
        <v>13419</v>
      </c>
      <c r="C554" s="358" t="s">
        <v>13420</v>
      </c>
      <c r="D554" s="357" t="s">
        <v>138</v>
      </c>
      <c r="E554" s="359">
        <v>20877.580000000002</v>
      </c>
    </row>
    <row r="555" spans="1:5" ht="18" customHeight="1" x14ac:dyDescent="0.25">
      <c r="A555" s="102">
        <f t="shared" si="8"/>
        <v>605589</v>
      </c>
      <c r="B555" s="357" t="s">
        <v>13421</v>
      </c>
      <c r="C555" s="358" t="s">
        <v>13422</v>
      </c>
      <c r="D555" s="357" t="s">
        <v>138</v>
      </c>
      <c r="E555" s="359">
        <v>16827.04</v>
      </c>
    </row>
    <row r="556" spans="1:5" ht="18" customHeight="1" x14ac:dyDescent="0.25">
      <c r="A556" s="102">
        <f t="shared" si="8"/>
        <v>605900</v>
      </c>
      <c r="B556" s="357" t="s">
        <v>13423</v>
      </c>
      <c r="C556" s="358" t="s">
        <v>13424</v>
      </c>
      <c r="D556" s="357" t="s">
        <v>138</v>
      </c>
      <c r="E556" s="359">
        <v>23935.81</v>
      </c>
    </row>
    <row r="557" spans="1:5" ht="18" customHeight="1" x14ac:dyDescent="0.25">
      <c r="A557" s="102">
        <f t="shared" si="8"/>
        <v>605600</v>
      </c>
      <c r="B557" s="357" t="s">
        <v>13425</v>
      </c>
      <c r="C557" s="358" t="s">
        <v>13426</v>
      </c>
      <c r="D557" s="357" t="s">
        <v>138</v>
      </c>
      <c r="E557" s="359">
        <v>19885.27</v>
      </c>
    </row>
    <row r="558" spans="1:5" ht="18" customHeight="1" x14ac:dyDescent="0.25">
      <c r="A558" s="102">
        <f t="shared" si="8"/>
        <v>605746</v>
      </c>
      <c r="B558" s="357" t="s">
        <v>13427</v>
      </c>
      <c r="C558" s="358" t="s">
        <v>13428</v>
      </c>
      <c r="D558" s="357" t="s">
        <v>138</v>
      </c>
      <c r="E558" s="359">
        <v>18053.22</v>
      </c>
    </row>
    <row r="559" spans="1:5" ht="18" customHeight="1" x14ac:dyDescent="0.25">
      <c r="A559" s="102">
        <f t="shared" si="8"/>
        <v>605511</v>
      </c>
      <c r="B559" s="357" t="s">
        <v>13429</v>
      </c>
      <c r="C559" s="358" t="s">
        <v>13430</v>
      </c>
      <c r="D559" s="357" t="s">
        <v>138</v>
      </c>
      <c r="E559" s="359">
        <v>14381.54</v>
      </c>
    </row>
    <row r="560" spans="1:5" ht="18" customHeight="1" x14ac:dyDescent="0.25">
      <c r="A560" s="102">
        <f t="shared" si="8"/>
        <v>605789</v>
      </c>
      <c r="B560" s="357" t="s">
        <v>13431</v>
      </c>
      <c r="C560" s="358" t="s">
        <v>13432</v>
      </c>
      <c r="D560" s="357" t="s">
        <v>138</v>
      </c>
      <c r="E560" s="359">
        <v>19836.87</v>
      </c>
    </row>
    <row r="561" spans="1:5" ht="18" customHeight="1" x14ac:dyDescent="0.25">
      <c r="A561" s="102">
        <f t="shared" si="8"/>
        <v>605531</v>
      </c>
      <c r="B561" s="357" t="s">
        <v>13433</v>
      </c>
      <c r="C561" s="358" t="s">
        <v>13434</v>
      </c>
      <c r="D561" s="357" t="s">
        <v>138</v>
      </c>
      <c r="E561" s="359">
        <v>16165.19</v>
      </c>
    </row>
    <row r="562" spans="1:5" ht="18" customHeight="1" x14ac:dyDescent="0.25">
      <c r="A562" s="102">
        <f t="shared" si="8"/>
        <v>605822</v>
      </c>
      <c r="B562" s="357" t="s">
        <v>13435</v>
      </c>
      <c r="C562" s="358" t="s">
        <v>13436</v>
      </c>
      <c r="D562" s="357" t="s">
        <v>138</v>
      </c>
      <c r="E562" s="359">
        <v>22895.1</v>
      </c>
    </row>
    <row r="563" spans="1:5" ht="18" customHeight="1" x14ac:dyDescent="0.25">
      <c r="A563" s="102">
        <f t="shared" si="8"/>
        <v>605551</v>
      </c>
      <c r="B563" s="357" t="s">
        <v>13437</v>
      </c>
      <c r="C563" s="358" t="s">
        <v>13438</v>
      </c>
      <c r="D563" s="357" t="s">
        <v>138</v>
      </c>
      <c r="E563" s="359">
        <v>19223.419999999998</v>
      </c>
    </row>
    <row r="564" spans="1:5" ht="18" customHeight="1" x14ac:dyDescent="0.25">
      <c r="A564" s="102">
        <f t="shared" si="8"/>
        <v>605843</v>
      </c>
      <c r="B564" s="357" t="s">
        <v>13439</v>
      </c>
      <c r="C564" s="358" t="s">
        <v>13440</v>
      </c>
      <c r="D564" s="357" t="s">
        <v>138</v>
      </c>
      <c r="E564" s="359">
        <v>20538.14</v>
      </c>
    </row>
    <row r="565" spans="1:5" ht="18" customHeight="1" x14ac:dyDescent="0.25">
      <c r="A565" s="102">
        <f t="shared" si="8"/>
        <v>605579</v>
      </c>
      <c r="B565" s="357" t="s">
        <v>13441</v>
      </c>
      <c r="C565" s="358" t="s">
        <v>13442</v>
      </c>
      <c r="D565" s="357" t="s">
        <v>138</v>
      </c>
      <c r="E565" s="359">
        <v>16220.38</v>
      </c>
    </row>
    <row r="566" spans="1:5" ht="18" customHeight="1" x14ac:dyDescent="0.25">
      <c r="A566" s="102">
        <f t="shared" si="8"/>
        <v>605858</v>
      </c>
      <c r="B566" s="357" t="s">
        <v>13443</v>
      </c>
      <c r="C566" s="358" t="s">
        <v>13444</v>
      </c>
      <c r="D566" s="357" t="s">
        <v>138</v>
      </c>
      <c r="E566" s="359">
        <v>22585.7</v>
      </c>
    </row>
    <row r="567" spans="1:5" ht="18" customHeight="1" x14ac:dyDescent="0.25">
      <c r="A567" s="102">
        <f t="shared" si="8"/>
        <v>605590</v>
      </c>
      <c r="B567" s="357" t="s">
        <v>13445</v>
      </c>
      <c r="C567" s="358" t="s">
        <v>13446</v>
      </c>
      <c r="D567" s="357" t="s">
        <v>138</v>
      </c>
      <c r="E567" s="359">
        <v>18267.939999999999</v>
      </c>
    </row>
    <row r="568" spans="1:5" ht="18" customHeight="1" x14ac:dyDescent="0.25">
      <c r="A568" s="102">
        <f t="shared" si="8"/>
        <v>605901</v>
      </c>
      <c r="B568" s="357" t="s">
        <v>13447</v>
      </c>
      <c r="C568" s="358" t="s">
        <v>13448</v>
      </c>
      <c r="D568" s="357" t="s">
        <v>138</v>
      </c>
      <c r="E568" s="359">
        <v>26096.42</v>
      </c>
    </row>
    <row r="569" spans="1:5" ht="18" customHeight="1" x14ac:dyDescent="0.25">
      <c r="A569" s="102">
        <f t="shared" si="8"/>
        <v>605601</v>
      </c>
      <c r="B569" s="357" t="s">
        <v>13449</v>
      </c>
      <c r="C569" s="358" t="s">
        <v>13450</v>
      </c>
      <c r="D569" s="357" t="s">
        <v>138</v>
      </c>
      <c r="E569" s="359">
        <v>21778.66</v>
      </c>
    </row>
    <row r="570" spans="1:5" ht="18" customHeight="1" x14ac:dyDescent="0.25">
      <c r="A570" s="102">
        <f t="shared" si="8"/>
        <v>605747</v>
      </c>
      <c r="B570" s="357" t="s">
        <v>13451</v>
      </c>
      <c r="C570" s="358" t="s">
        <v>13452</v>
      </c>
      <c r="D570" s="357" t="s">
        <v>138</v>
      </c>
      <c r="E570" s="359">
        <v>19424.740000000002</v>
      </c>
    </row>
    <row r="571" spans="1:5" ht="18" customHeight="1" x14ac:dyDescent="0.25">
      <c r="A571" s="102">
        <f t="shared" si="8"/>
        <v>605512</v>
      </c>
      <c r="B571" s="357" t="s">
        <v>13453</v>
      </c>
      <c r="C571" s="358" t="s">
        <v>13454</v>
      </c>
      <c r="D571" s="357" t="s">
        <v>138</v>
      </c>
      <c r="E571" s="359">
        <v>15511.25</v>
      </c>
    </row>
    <row r="572" spans="1:5" ht="18" customHeight="1" x14ac:dyDescent="0.25">
      <c r="A572" s="102">
        <f t="shared" si="8"/>
        <v>605790</v>
      </c>
      <c r="B572" s="357" t="s">
        <v>13455</v>
      </c>
      <c r="C572" s="358" t="s">
        <v>13456</v>
      </c>
      <c r="D572" s="357" t="s">
        <v>138</v>
      </c>
      <c r="E572" s="359">
        <v>21472.3</v>
      </c>
    </row>
    <row r="573" spans="1:5" ht="18" customHeight="1" x14ac:dyDescent="0.25">
      <c r="A573" s="102">
        <f t="shared" si="8"/>
        <v>605532</v>
      </c>
      <c r="B573" s="357" t="s">
        <v>13457</v>
      </c>
      <c r="C573" s="358" t="s">
        <v>13458</v>
      </c>
      <c r="D573" s="357" t="s">
        <v>138</v>
      </c>
      <c r="E573" s="359">
        <v>17558.8</v>
      </c>
    </row>
    <row r="574" spans="1:5" ht="18" customHeight="1" x14ac:dyDescent="0.25">
      <c r="A574" s="102">
        <f t="shared" si="8"/>
        <v>605823</v>
      </c>
      <c r="B574" s="357" t="s">
        <v>13459</v>
      </c>
      <c r="C574" s="358" t="s">
        <v>13460</v>
      </c>
      <c r="D574" s="357" t="s">
        <v>138</v>
      </c>
      <c r="E574" s="359">
        <v>24983.02</v>
      </c>
    </row>
    <row r="575" spans="1:5" ht="18" customHeight="1" x14ac:dyDescent="0.25">
      <c r="A575" s="102">
        <f t="shared" si="8"/>
        <v>605552</v>
      </c>
      <c r="B575" s="357" t="s">
        <v>13461</v>
      </c>
      <c r="C575" s="358" t="s">
        <v>13462</v>
      </c>
      <c r="D575" s="357" t="s">
        <v>138</v>
      </c>
      <c r="E575" s="359">
        <v>21069.53</v>
      </c>
    </row>
    <row r="576" spans="1:5" ht="18" customHeight="1" x14ac:dyDescent="0.25">
      <c r="A576" s="102">
        <f t="shared" si="8"/>
        <v>605844</v>
      </c>
      <c r="B576" s="357" t="s">
        <v>13463</v>
      </c>
      <c r="C576" s="358" t="s">
        <v>13464</v>
      </c>
      <c r="D576" s="357" t="s">
        <v>138</v>
      </c>
      <c r="E576" s="359">
        <v>22398.63</v>
      </c>
    </row>
    <row r="577" spans="1:5" ht="18" customHeight="1" x14ac:dyDescent="0.25">
      <c r="A577" s="102">
        <f t="shared" ref="A577:A640" si="9">VALUE(B577)</f>
        <v>605580</v>
      </c>
      <c r="B577" s="357" t="s">
        <v>13465</v>
      </c>
      <c r="C577" s="358" t="s">
        <v>13466</v>
      </c>
      <c r="D577" s="357" t="s">
        <v>138</v>
      </c>
      <c r="E577" s="359">
        <v>17778.02</v>
      </c>
    </row>
    <row r="578" spans="1:5" ht="18" customHeight="1" x14ac:dyDescent="0.25">
      <c r="A578" s="102">
        <f t="shared" si="9"/>
        <v>605887</v>
      </c>
      <c r="B578" s="357" t="s">
        <v>13467</v>
      </c>
      <c r="C578" s="358" t="s">
        <v>13468</v>
      </c>
      <c r="D578" s="357" t="s">
        <v>138</v>
      </c>
      <c r="E578" s="359">
        <v>24728.29</v>
      </c>
    </row>
    <row r="579" spans="1:5" ht="18" customHeight="1" x14ac:dyDescent="0.25">
      <c r="A579" s="102">
        <f t="shared" si="9"/>
        <v>605591</v>
      </c>
      <c r="B579" s="357" t="s">
        <v>13469</v>
      </c>
      <c r="C579" s="358" t="s">
        <v>13470</v>
      </c>
      <c r="D579" s="357" t="s">
        <v>138</v>
      </c>
      <c r="E579" s="359">
        <v>20107.68</v>
      </c>
    </row>
    <row r="580" spans="1:5" ht="18" customHeight="1" x14ac:dyDescent="0.25">
      <c r="A580" s="102">
        <f t="shared" si="9"/>
        <v>605902</v>
      </c>
      <c r="B580" s="357" t="s">
        <v>13471</v>
      </c>
      <c r="C580" s="358" t="s">
        <v>13472</v>
      </c>
      <c r="D580" s="357" t="s">
        <v>138</v>
      </c>
      <c r="E580" s="359">
        <v>28722.720000000001</v>
      </c>
    </row>
    <row r="581" spans="1:5" ht="18" customHeight="1" x14ac:dyDescent="0.25">
      <c r="A581" s="102">
        <f t="shared" si="9"/>
        <v>605602</v>
      </c>
      <c r="B581" s="357" t="s">
        <v>13473</v>
      </c>
      <c r="C581" s="358" t="s">
        <v>13474</v>
      </c>
      <c r="D581" s="357" t="s">
        <v>138</v>
      </c>
      <c r="E581" s="359">
        <v>24102.11</v>
      </c>
    </row>
    <row r="582" spans="1:5" ht="18" customHeight="1" x14ac:dyDescent="0.25">
      <c r="A582" s="102">
        <f t="shared" si="9"/>
        <v>605748</v>
      </c>
      <c r="B582" s="357" t="s">
        <v>13475</v>
      </c>
      <c r="C582" s="358" t="s">
        <v>13476</v>
      </c>
      <c r="D582" s="357" t="s">
        <v>138</v>
      </c>
      <c r="E582" s="359">
        <v>21199.33</v>
      </c>
    </row>
    <row r="583" spans="1:5" ht="18" customHeight="1" x14ac:dyDescent="0.25">
      <c r="A583" s="102">
        <f t="shared" si="9"/>
        <v>605513</v>
      </c>
      <c r="B583" s="357" t="s">
        <v>13477</v>
      </c>
      <c r="C583" s="358" t="s">
        <v>13478</v>
      </c>
      <c r="D583" s="357" t="s">
        <v>138</v>
      </c>
      <c r="E583" s="359">
        <v>17012.16</v>
      </c>
    </row>
    <row r="584" spans="1:5" ht="18" customHeight="1" x14ac:dyDescent="0.25">
      <c r="A584" s="102">
        <f t="shared" si="9"/>
        <v>605804</v>
      </c>
      <c r="B584" s="357" t="s">
        <v>13479</v>
      </c>
      <c r="C584" s="358" t="s">
        <v>13480</v>
      </c>
      <c r="D584" s="357" t="s">
        <v>138</v>
      </c>
      <c r="E584" s="359">
        <v>23529</v>
      </c>
    </row>
    <row r="585" spans="1:5" ht="18" customHeight="1" x14ac:dyDescent="0.25">
      <c r="A585" s="102">
        <f t="shared" si="9"/>
        <v>605533</v>
      </c>
      <c r="B585" s="357" t="s">
        <v>13481</v>
      </c>
      <c r="C585" s="358" t="s">
        <v>13482</v>
      </c>
      <c r="D585" s="357" t="s">
        <v>138</v>
      </c>
      <c r="E585" s="359">
        <v>19341.82</v>
      </c>
    </row>
    <row r="586" spans="1:5" ht="18" customHeight="1" x14ac:dyDescent="0.25">
      <c r="A586" s="102">
        <f t="shared" si="9"/>
        <v>605824</v>
      </c>
      <c r="B586" s="357" t="s">
        <v>13483</v>
      </c>
      <c r="C586" s="358" t="s">
        <v>13484</v>
      </c>
      <c r="D586" s="357" t="s">
        <v>138</v>
      </c>
      <c r="E586" s="359">
        <v>27523.42</v>
      </c>
    </row>
    <row r="587" spans="1:5" ht="18" customHeight="1" x14ac:dyDescent="0.25">
      <c r="A587" s="102">
        <f t="shared" si="9"/>
        <v>605553</v>
      </c>
      <c r="B587" s="357" t="s">
        <v>13485</v>
      </c>
      <c r="C587" s="358" t="s">
        <v>13486</v>
      </c>
      <c r="D587" s="357" t="s">
        <v>138</v>
      </c>
      <c r="E587" s="359">
        <v>23336.25</v>
      </c>
    </row>
    <row r="588" spans="1:5" ht="18" customHeight="1" x14ac:dyDescent="0.25">
      <c r="A588" s="102">
        <f t="shared" si="9"/>
        <v>605845</v>
      </c>
      <c r="B588" s="357" t="s">
        <v>13487</v>
      </c>
      <c r="C588" s="358" t="s">
        <v>13488</v>
      </c>
      <c r="D588" s="357" t="s">
        <v>138</v>
      </c>
      <c r="E588" s="359">
        <v>24283.09</v>
      </c>
    </row>
    <row r="589" spans="1:5" ht="18" customHeight="1" x14ac:dyDescent="0.25">
      <c r="A589" s="102">
        <f t="shared" si="9"/>
        <v>605581</v>
      </c>
      <c r="B589" s="357" t="s">
        <v>13489</v>
      </c>
      <c r="C589" s="358" t="s">
        <v>13490</v>
      </c>
      <c r="D589" s="357" t="s">
        <v>138</v>
      </c>
      <c r="E589" s="359">
        <v>21288.3</v>
      </c>
    </row>
    <row r="590" spans="1:5" ht="18" customHeight="1" x14ac:dyDescent="0.25">
      <c r="A590" s="102">
        <f t="shared" si="9"/>
        <v>605888</v>
      </c>
      <c r="B590" s="357" t="s">
        <v>13491</v>
      </c>
      <c r="C590" s="358" t="s">
        <v>13492</v>
      </c>
      <c r="D590" s="357" t="s">
        <v>138</v>
      </c>
      <c r="E590" s="359">
        <v>26913.07</v>
      </c>
    </row>
    <row r="591" spans="1:5" ht="18" customHeight="1" x14ac:dyDescent="0.25">
      <c r="A591" s="102">
        <f t="shared" si="9"/>
        <v>605592</v>
      </c>
      <c r="B591" s="357" t="s">
        <v>13493</v>
      </c>
      <c r="C591" s="358" t="s">
        <v>13494</v>
      </c>
      <c r="D591" s="357" t="s">
        <v>138</v>
      </c>
      <c r="E591" s="359">
        <v>23918.28</v>
      </c>
    </row>
    <row r="592" spans="1:5" ht="18" customHeight="1" x14ac:dyDescent="0.25">
      <c r="A592" s="102">
        <f t="shared" si="9"/>
        <v>605903</v>
      </c>
      <c r="B592" s="357" t="s">
        <v>13495</v>
      </c>
      <c r="C592" s="358" t="s">
        <v>13496</v>
      </c>
      <c r="D592" s="357" t="s">
        <v>138</v>
      </c>
      <c r="E592" s="359">
        <v>31422.400000000001</v>
      </c>
    </row>
    <row r="593" spans="1:5" ht="18" customHeight="1" x14ac:dyDescent="0.25">
      <c r="A593" s="102">
        <f t="shared" si="9"/>
        <v>605603</v>
      </c>
      <c r="B593" s="357" t="s">
        <v>13497</v>
      </c>
      <c r="C593" s="358" t="s">
        <v>13498</v>
      </c>
      <c r="D593" s="357" t="s">
        <v>138</v>
      </c>
      <c r="E593" s="359">
        <v>28427.599999999999</v>
      </c>
    </row>
    <row r="594" spans="1:5" ht="18" customHeight="1" x14ac:dyDescent="0.25">
      <c r="A594" s="102">
        <f t="shared" si="9"/>
        <v>605771</v>
      </c>
      <c r="B594" s="357" t="s">
        <v>13499</v>
      </c>
      <c r="C594" s="358" t="s">
        <v>13500</v>
      </c>
      <c r="D594" s="357" t="s">
        <v>138</v>
      </c>
      <c r="E594" s="359">
        <v>23011.11</v>
      </c>
    </row>
    <row r="595" spans="1:5" ht="18" customHeight="1" x14ac:dyDescent="0.25">
      <c r="A595" s="102">
        <f t="shared" si="9"/>
        <v>605514</v>
      </c>
      <c r="B595" s="357" t="s">
        <v>13501</v>
      </c>
      <c r="C595" s="358" t="s">
        <v>13502</v>
      </c>
      <c r="D595" s="357" t="s">
        <v>138</v>
      </c>
      <c r="E595" s="359">
        <v>20620.650000000001</v>
      </c>
    </row>
    <row r="596" spans="1:5" ht="18" customHeight="1" x14ac:dyDescent="0.25">
      <c r="A596" s="102">
        <f t="shared" si="9"/>
        <v>605805</v>
      </c>
      <c r="B596" s="357" t="s">
        <v>13503</v>
      </c>
      <c r="C596" s="358" t="s">
        <v>13504</v>
      </c>
      <c r="D596" s="357" t="s">
        <v>138</v>
      </c>
      <c r="E596" s="359">
        <v>25641.08</v>
      </c>
    </row>
    <row r="597" spans="1:5" ht="18" customHeight="1" x14ac:dyDescent="0.25">
      <c r="A597" s="102">
        <f t="shared" si="9"/>
        <v>605534</v>
      </c>
      <c r="B597" s="357" t="s">
        <v>13505</v>
      </c>
      <c r="C597" s="358" t="s">
        <v>13506</v>
      </c>
      <c r="D597" s="357" t="s">
        <v>138</v>
      </c>
      <c r="E597" s="359">
        <v>23250.62</v>
      </c>
    </row>
    <row r="598" spans="1:5" ht="18" customHeight="1" x14ac:dyDescent="0.25">
      <c r="A598" s="102">
        <f t="shared" si="9"/>
        <v>605825</v>
      </c>
      <c r="B598" s="357" t="s">
        <v>13507</v>
      </c>
      <c r="C598" s="358" t="s">
        <v>13508</v>
      </c>
      <c r="D598" s="357" t="s">
        <v>138</v>
      </c>
      <c r="E598" s="359">
        <v>30150.41</v>
      </c>
    </row>
    <row r="599" spans="1:5" ht="18" customHeight="1" x14ac:dyDescent="0.25">
      <c r="A599" s="102">
        <f t="shared" si="9"/>
        <v>605554</v>
      </c>
      <c r="B599" s="357" t="s">
        <v>13509</v>
      </c>
      <c r="C599" s="358" t="s">
        <v>13510</v>
      </c>
      <c r="D599" s="357" t="s">
        <v>138</v>
      </c>
      <c r="E599" s="359">
        <v>27759.95</v>
      </c>
    </row>
    <row r="600" spans="1:5" ht="18" customHeight="1" x14ac:dyDescent="0.25">
      <c r="A600" s="102">
        <f t="shared" si="9"/>
        <v>605772</v>
      </c>
      <c r="B600" s="357" t="s">
        <v>13511</v>
      </c>
      <c r="C600" s="358" t="s">
        <v>13512</v>
      </c>
      <c r="D600" s="357" t="s">
        <v>138</v>
      </c>
      <c r="E600" s="359">
        <v>26897.41</v>
      </c>
    </row>
    <row r="601" spans="1:5" ht="18" customHeight="1" x14ac:dyDescent="0.25">
      <c r="A601" s="102">
        <f t="shared" si="9"/>
        <v>605515</v>
      </c>
      <c r="B601" s="357" t="s">
        <v>13513</v>
      </c>
      <c r="C601" s="358" t="s">
        <v>13514</v>
      </c>
      <c r="D601" s="357" t="s">
        <v>138</v>
      </c>
      <c r="E601" s="359">
        <v>22417.34</v>
      </c>
    </row>
    <row r="602" spans="1:5" ht="18" customHeight="1" x14ac:dyDescent="0.25">
      <c r="A602" s="102">
        <f t="shared" si="9"/>
        <v>605806</v>
      </c>
      <c r="B602" s="357" t="s">
        <v>13515</v>
      </c>
      <c r="C602" s="358" t="s">
        <v>13516</v>
      </c>
      <c r="D602" s="357" t="s">
        <v>138</v>
      </c>
      <c r="E602" s="359">
        <v>29845.89</v>
      </c>
    </row>
    <row r="603" spans="1:5" ht="18" customHeight="1" x14ac:dyDescent="0.25">
      <c r="A603" s="102">
        <f t="shared" si="9"/>
        <v>605535</v>
      </c>
      <c r="B603" s="357" t="s">
        <v>13517</v>
      </c>
      <c r="C603" s="358" t="s">
        <v>13518</v>
      </c>
      <c r="D603" s="357" t="s">
        <v>138</v>
      </c>
      <c r="E603" s="359">
        <v>25365.82</v>
      </c>
    </row>
    <row r="604" spans="1:5" ht="18" customHeight="1" x14ac:dyDescent="0.25">
      <c r="A604" s="102">
        <f t="shared" si="9"/>
        <v>605826</v>
      </c>
      <c r="B604" s="357" t="s">
        <v>13519</v>
      </c>
      <c r="C604" s="358" t="s">
        <v>13520</v>
      </c>
      <c r="D604" s="357" t="s">
        <v>138</v>
      </c>
      <c r="E604" s="359">
        <v>34901.33</v>
      </c>
    </row>
    <row r="605" spans="1:5" ht="18" customHeight="1" x14ac:dyDescent="0.25">
      <c r="A605" s="102">
        <f t="shared" si="9"/>
        <v>605555</v>
      </c>
      <c r="B605" s="357" t="s">
        <v>13521</v>
      </c>
      <c r="C605" s="358" t="s">
        <v>13522</v>
      </c>
      <c r="D605" s="357" t="s">
        <v>138</v>
      </c>
      <c r="E605" s="359">
        <v>30421.26</v>
      </c>
    </row>
    <row r="606" spans="1:5" ht="18" customHeight="1" x14ac:dyDescent="0.25">
      <c r="A606" s="102">
        <f t="shared" si="9"/>
        <v>605773</v>
      </c>
      <c r="B606" s="357" t="s">
        <v>13523</v>
      </c>
      <c r="C606" s="358" t="s">
        <v>13524</v>
      </c>
      <c r="D606" s="357" t="s">
        <v>138</v>
      </c>
      <c r="E606" s="359">
        <v>28537.01</v>
      </c>
    </row>
    <row r="607" spans="1:5" ht="18" customHeight="1" x14ac:dyDescent="0.25">
      <c r="A607" s="102">
        <f t="shared" si="9"/>
        <v>605516</v>
      </c>
      <c r="B607" s="357" t="s">
        <v>13525</v>
      </c>
      <c r="C607" s="358" t="s">
        <v>13526</v>
      </c>
      <c r="D607" s="357" t="s">
        <v>138</v>
      </c>
      <c r="E607" s="359">
        <v>23758.83</v>
      </c>
    </row>
    <row r="608" spans="1:5" ht="18" customHeight="1" x14ac:dyDescent="0.25">
      <c r="A608" s="102">
        <f t="shared" si="9"/>
        <v>605807</v>
      </c>
      <c r="B608" s="357" t="s">
        <v>13527</v>
      </c>
      <c r="C608" s="358" t="s">
        <v>13528</v>
      </c>
      <c r="D608" s="357" t="s">
        <v>138</v>
      </c>
      <c r="E608" s="359">
        <v>31822.2</v>
      </c>
    </row>
    <row r="609" spans="1:5" ht="18" customHeight="1" x14ac:dyDescent="0.25">
      <c r="A609" s="102">
        <f t="shared" si="9"/>
        <v>605536</v>
      </c>
      <c r="B609" s="357" t="s">
        <v>13529</v>
      </c>
      <c r="C609" s="358" t="s">
        <v>13530</v>
      </c>
      <c r="D609" s="357" t="s">
        <v>138</v>
      </c>
      <c r="E609" s="359">
        <v>27044.03</v>
      </c>
    </row>
    <row r="610" spans="1:5" ht="18" customHeight="1" x14ac:dyDescent="0.25">
      <c r="A610" s="102">
        <f t="shared" si="9"/>
        <v>605827</v>
      </c>
      <c r="B610" s="357" t="s">
        <v>13531</v>
      </c>
      <c r="C610" s="358" t="s">
        <v>13532</v>
      </c>
      <c r="D610" s="357" t="s">
        <v>138</v>
      </c>
      <c r="E610" s="359">
        <v>37454.959999999999</v>
      </c>
    </row>
    <row r="611" spans="1:5" ht="18" customHeight="1" x14ac:dyDescent="0.25">
      <c r="A611" s="102">
        <f t="shared" si="9"/>
        <v>605556</v>
      </c>
      <c r="B611" s="357" t="s">
        <v>13533</v>
      </c>
      <c r="C611" s="358" t="s">
        <v>13534</v>
      </c>
      <c r="D611" s="357" t="s">
        <v>138</v>
      </c>
      <c r="E611" s="359">
        <v>32676.79</v>
      </c>
    </row>
    <row r="612" spans="1:5" ht="18" customHeight="1" x14ac:dyDescent="0.25">
      <c r="A612" s="102">
        <f t="shared" si="9"/>
        <v>605774</v>
      </c>
      <c r="B612" s="357" t="s">
        <v>13535</v>
      </c>
      <c r="C612" s="358" t="s">
        <v>13536</v>
      </c>
      <c r="D612" s="357" t="s">
        <v>138</v>
      </c>
      <c r="E612" s="359">
        <v>30682.21</v>
      </c>
    </row>
    <row r="613" spans="1:5" ht="18" customHeight="1" x14ac:dyDescent="0.25">
      <c r="A613" s="102">
        <f t="shared" si="9"/>
        <v>605517</v>
      </c>
      <c r="B613" s="357" t="s">
        <v>13537</v>
      </c>
      <c r="C613" s="358" t="s">
        <v>13538</v>
      </c>
      <c r="D613" s="357" t="s">
        <v>138</v>
      </c>
      <c r="E613" s="359">
        <v>25537.1</v>
      </c>
    </row>
    <row r="614" spans="1:5" ht="18" customHeight="1" x14ac:dyDescent="0.25">
      <c r="A614" s="102">
        <f t="shared" si="9"/>
        <v>605808</v>
      </c>
      <c r="B614" s="357" t="s">
        <v>13539</v>
      </c>
      <c r="C614" s="358" t="s">
        <v>13540</v>
      </c>
      <c r="D614" s="357" t="s">
        <v>138</v>
      </c>
      <c r="E614" s="359">
        <v>34322.31</v>
      </c>
    </row>
    <row r="615" spans="1:5" ht="18" customHeight="1" x14ac:dyDescent="0.25">
      <c r="A615" s="102">
        <f t="shared" si="9"/>
        <v>605537</v>
      </c>
      <c r="B615" s="357" t="s">
        <v>13541</v>
      </c>
      <c r="C615" s="358" t="s">
        <v>13542</v>
      </c>
      <c r="D615" s="357" t="s">
        <v>138</v>
      </c>
      <c r="E615" s="359">
        <v>29177.200000000001</v>
      </c>
    </row>
    <row r="616" spans="1:5" ht="18" customHeight="1" x14ac:dyDescent="0.25">
      <c r="A616" s="102">
        <f t="shared" si="9"/>
        <v>605828</v>
      </c>
      <c r="B616" s="357" t="s">
        <v>13543</v>
      </c>
      <c r="C616" s="358" t="s">
        <v>13544</v>
      </c>
      <c r="D616" s="357" t="s">
        <v>138</v>
      </c>
      <c r="E616" s="359">
        <v>40563.599999999999</v>
      </c>
    </row>
    <row r="617" spans="1:5" ht="18" customHeight="1" x14ac:dyDescent="0.25">
      <c r="A617" s="102">
        <f t="shared" si="9"/>
        <v>605557</v>
      </c>
      <c r="B617" s="357" t="s">
        <v>13545</v>
      </c>
      <c r="C617" s="358" t="s">
        <v>13546</v>
      </c>
      <c r="D617" s="357" t="s">
        <v>138</v>
      </c>
      <c r="E617" s="359">
        <v>35418.49</v>
      </c>
    </row>
    <row r="618" spans="1:5" ht="18" customHeight="1" x14ac:dyDescent="0.25">
      <c r="A618" s="102">
        <f t="shared" si="9"/>
        <v>605775</v>
      </c>
      <c r="B618" s="357" t="s">
        <v>13547</v>
      </c>
      <c r="C618" s="358" t="s">
        <v>13548</v>
      </c>
      <c r="D618" s="357" t="s">
        <v>138</v>
      </c>
      <c r="E618" s="359">
        <v>32287.55</v>
      </c>
    </row>
    <row r="619" spans="1:5" ht="18" customHeight="1" x14ac:dyDescent="0.25">
      <c r="A619" s="102">
        <f t="shared" si="9"/>
        <v>605518</v>
      </c>
      <c r="B619" s="357" t="s">
        <v>13549</v>
      </c>
      <c r="C619" s="358" t="s">
        <v>13550</v>
      </c>
      <c r="D619" s="357" t="s">
        <v>138</v>
      </c>
      <c r="E619" s="359">
        <v>26935.759999999998</v>
      </c>
    </row>
    <row r="620" spans="1:5" ht="18" customHeight="1" x14ac:dyDescent="0.25">
      <c r="A620" s="102">
        <f t="shared" si="9"/>
        <v>605809</v>
      </c>
      <c r="B620" s="357" t="s">
        <v>13551</v>
      </c>
      <c r="C620" s="358" t="s">
        <v>13552</v>
      </c>
      <c r="D620" s="357" t="s">
        <v>138</v>
      </c>
      <c r="E620" s="359">
        <v>36300.769999999997</v>
      </c>
    </row>
    <row r="621" spans="1:5" ht="18" customHeight="1" x14ac:dyDescent="0.25">
      <c r="A621" s="102">
        <f t="shared" si="9"/>
        <v>605538</v>
      </c>
      <c r="B621" s="357" t="s">
        <v>13553</v>
      </c>
      <c r="C621" s="358" t="s">
        <v>13554</v>
      </c>
      <c r="D621" s="357" t="s">
        <v>138</v>
      </c>
      <c r="E621" s="359">
        <v>30948.97</v>
      </c>
    </row>
    <row r="622" spans="1:5" ht="18" customHeight="1" x14ac:dyDescent="0.25">
      <c r="A622" s="102">
        <f t="shared" si="9"/>
        <v>605829</v>
      </c>
      <c r="B622" s="357" t="s">
        <v>13555</v>
      </c>
      <c r="C622" s="358" t="s">
        <v>13556</v>
      </c>
      <c r="D622" s="357" t="s">
        <v>138</v>
      </c>
      <c r="E622" s="359">
        <v>43181.78</v>
      </c>
    </row>
    <row r="623" spans="1:5" ht="18" customHeight="1" x14ac:dyDescent="0.25">
      <c r="A623" s="102">
        <f t="shared" si="9"/>
        <v>605558</v>
      </c>
      <c r="B623" s="357" t="s">
        <v>13557</v>
      </c>
      <c r="C623" s="358" t="s">
        <v>13558</v>
      </c>
      <c r="D623" s="357" t="s">
        <v>138</v>
      </c>
      <c r="E623" s="359">
        <v>37829.99</v>
      </c>
    </row>
    <row r="624" spans="1:5" ht="18" customHeight="1" x14ac:dyDescent="0.25">
      <c r="A624" s="102">
        <f t="shared" si="9"/>
        <v>605776</v>
      </c>
      <c r="B624" s="357" t="s">
        <v>13559</v>
      </c>
      <c r="C624" s="358" t="s">
        <v>13560</v>
      </c>
      <c r="D624" s="357" t="s">
        <v>138</v>
      </c>
      <c r="E624" s="359">
        <v>34409.040000000001</v>
      </c>
    </row>
    <row r="625" spans="1:5" ht="18" customHeight="1" x14ac:dyDescent="0.25">
      <c r="A625" s="102">
        <f t="shared" si="9"/>
        <v>605519</v>
      </c>
      <c r="B625" s="357" t="s">
        <v>13561</v>
      </c>
      <c r="C625" s="358" t="s">
        <v>13562</v>
      </c>
      <c r="D625" s="357" t="s">
        <v>138</v>
      </c>
      <c r="E625" s="359">
        <v>32016.37</v>
      </c>
    </row>
    <row r="626" spans="1:5" ht="18" customHeight="1" x14ac:dyDescent="0.25">
      <c r="A626" s="102">
        <f t="shared" si="9"/>
        <v>605810</v>
      </c>
      <c r="B626" s="357" t="s">
        <v>13563</v>
      </c>
      <c r="C626" s="358" t="s">
        <v>13564</v>
      </c>
      <c r="D626" s="357" t="s">
        <v>138</v>
      </c>
      <c r="E626" s="359">
        <v>38813.56</v>
      </c>
    </row>
    <row r="627" spans="1:5" ht="18" customHeight="1" x14ac:dyDescent="0.25">
      <c r="A627" s="102">
        <f t="shared" si="9"/>
        <v>605539</v>
      </c>
      <c r="B627" s="357" t="s">
        <v>13565</v>
      </c>
      <c r="C627" s="358" t="s">
        <v>13566</v>
      </c>
      <c r="D627" s="357" t="s">
        <v>138</v>
      </c>
      <c r="E627" s="359">
        <v>36420.9</v>
      </c>
    </row>
    <row r="628" spans="1:5" ht="18" customHeight="1" x14ac:dyDescent="0.25">
      <c r="A628" s="102">
        <f t="shared" si="9"/>
        <v>605830</v>
      </c>
      <c r="B628" s="357" t="s">
        <v>13567</v>
      </c>
      <c r="C628" s="358" t="s">
        <v>13568</v>
      </c>
      <c r="D628" s="357" t="s">
        <v>138</v>
      </c>
      <c r="E628" s="359">
        <v>46365.52</v>
      </c>
    </row>
    <row r="629" spans="1:5" ht="18" customHeight="1" x14ac:dyDescent="0.25">
      <c r="A629" s="102">
        <f t="shared" si="9"/>
        <v>605559</v>
      </c>
      <c r="B629" s="357" t="s">
        <v>13569</v>
      </c>
      <c r="C629" s="358" t="s">
        <v>13570</v>
      </c>
      <c r="D629" s="357" t="s">
        <v>138</v>
      </c>
      <c r="E629" s="359">
        <v>43972.85</v>
      </c>
    </row>
    <row r="630" spans="1:5" ht="18" customHeight="1" x14ac:dyDescent="0.25">
      <c r="A630" s="102">
        <f t="shared" si="9"/>
        <v>605777</v>
      </c>
      <c r="B630" s="357" t="s">
        <v>13571</v>
      </c>
      <c r="C630" s="358" t="s">
        <v>13572</v>
      </c>
      <c r="D630" s="357" t="s">
        <v>138</v>
      </c>
      <c r="E630" s="359">
        <v>37051.019999999997</v>
      </c>
    </row>
    <row r="631" spans="1:5" ht="18" customHeight="1" x14ac:dyDescent="0.25">
      <c r="A631" s="102">
        <f t="shared" si="9"/>
        <v>605520</v>
      </c>
      <c r="B631" s="357" t="s">
        <v>13573</v>
      </c>
      <c r="C631" s="358" t="s">
        <v>13574</v>
      </c>
      <c r="D631" s="357" t="s">
        <v>138</v>
      </c>
      <c r="E631" s="359">
        <v>34151.39</v>
      </c>
    </row>
    <row r="632" spans="1:5" ht="18" customHeight="1" x14ac:dyDescent="0.25">
      <c r="A632" s="102">
        <f t="shared" si="9"/>
        <v>605811</v>
      </c>
      <c r="B632" s="357" t="s">
        <v>13575</v>
      </c>
      <c r="C632" s="358" t="s">
        <v>13576</v>
      </c>
      <c r="D632" s="357" t="s">
        <v>138</v>
      </c>
      <c r="E632" s="359">
        <v>41865.06</v>
      </c>
    </row>
    <row r="633" spans="1:5" ht="18" customHeight="1" x14ac:dyDescent="0.25">
      <c r="A633" s="102">
        <f t="shared" si="9"/>
        <v>605540</v>
      </c>
      <c r="B633" s="357" t="s">
        <v>13577</v>
      </c>
      <c r="C633" s="358" t="s">
        <v>13578</v>
      </c>
      <c r="D633" s="357" t="s">
        <v>138</v>
      </c>
      <c r="E633" s="359">
        <v>38965.43</v>
      </c>
    </row>
    <row r="634" spans="1:5" ht="18" customHeight="1" x14ac:dyDescent="0.25">
      <c r="A634" s="102">
        <f t="shared" si="9"/>
        <v>605831</v>
      </c>
      <c r="B634" s="357" t="s">
        <v>13579</v>
      </c>
      <c r="C634" s="358" t="s">
        <v>13580</v>
      </c>
      <c r="D634" s="357" t="s">
        <v>138</v>
      </c>
      <c r="E634" s="359">
        <v>50119.16</v>
      </c>
    </row>
    <row r="635" spans="1:5" ht="18" customHeight="1" x14ac:dyDescent="0.25">
      <c r="A635" s="102">
        <f t="shared" si="9"/>
        <v>605560</v>
      </c>
      <c r="B635" s="357" t="s">
        <v>13581</v>
      </c>
      <c r="C635" s="358" t="s">
        <v>13582</v>
      </c>
      <c r="D635" s="357" t="s">
        <v>138</v>
      </c>
      <c r="E635" s="359">
        <v>47219.53</v>
      </c>
    </row>
    <row r="636" spans="1:5" ht="18" customHeight="1" x14ac:dyDescent="0.25">
      <c r="A636" s="102">
        <f t="shared" si="9"/>
        <v>605778</v>
      </c>
      <c r="B636" s="357" t="s">
        <v>13583</v>
      </c>
      <c r="C636" s="358" t="s">
        <v>13584</v>
      </c>
      <c r="D636" s="357" t="s">
        <v>138</v>
      </c>
      <c r="E636" s="359">
        <v>38899.57</v>
      </c>
    </row>
    <row r="637" spans="1:5" ht="18" customHeight="1" x14ac:dyDescent="0.25">
      <c r="A637" s="102">
        <f t="shared" si="9"/>
        <v>605521</v>
      </c>
      <c r="B637" s="357" t="s">
        <v>13585</v>
      </c>
      <c r="C637" s="358" t="s">
        <v>13586</v>
      </c>
      <c r="D637" s="357" t="s">
        <v>138</v>
      </c>
      <c r="E637" s="359">
        <v>36296.519999999997</v>
      </c>
    </row>
    <row r="638" spans="1:5" ht="18" customHeight="1" x14ac:dyDescent="0.25">
      <c r="A638" s="102">
        <f t="shared" si="9"/>
        <v>605812</v>
      </c>
      <c r="B638" s="357" t="s">
        <v>13587</v>
      </c>
      <c r="C638" s="358" t="s">
        <v>13588</v>
      </c>
      <c r="D638" s="357" t="s">
        <v>138</v>
      </c>
      <c r="E638" s="359">
        <v>44141.32</v>
      </c>
    </row>
    <row r="639" spans="1:5" ht="18" customHeight="1" x14ac:dyDescent="0.25">
      <c r="A639" s="102">
        <f t="shared" si="9"/>
        <v>605541</v>
      </c>
      <c r="B639" s="357" t="s">
        <v>13589</v>
      </c>
      <c r="C639" s="358" t="s">
        <v>13590</v>
      </c>
      <c r="D639" s="357" t="s">
        <v>138</v>
      </c>
      <c r="E639" s="359">
        <v>41538.269999999997</v>
      </c>
    </row>
    <row r="640" spans="1:5" ht="18" customHeight="1" x14ac:dyDescent="0.25">
      <c r="A640" s="102">
        <f t="shared" si="9"/>
        <v>605832</v>
      </c>
      <c r="B640" s="357" t="s">
        <v>13591</v>
      </c>
      <c r="C640" s="358" t="s">
        <v>13592</v>
      </c>
      <c r="D640" s="357" t="s">
        <v>138</v>
      </c>
      <c r="E640" s="359">
        <v>53128.77</v>
      </c>
    </row>
    <row r="641" spans="1:5" ht="18" customHeight="1" x14ac:dyDescent="0.25">
      <c r="A641" s="102">
        <f t="shared" ref="A641:A704" si="10">VALUE(B641)</f>
        <v>605561</v>
      </c>
      <c r="B641" s="357" t="s">
        <v>13593</v>
      </c>
      <c r="C641" s="358" t="s">
        <v>13594</v>
      </c>
      <c r="D641" s="357" t="s">
        <v>138</v>
      </c>
      <c r="E641" s="359">
        <v>50525.72</v>
      </c>
    </row>
    <row r="642" spans="1:5" ht="18" customHeight="1" x14ac:dyDescent="0.25">
      <c r="A642" s="102">
        <f t="shared" si="10"/>
        <v>605779</v>
      </c>
      <c r="B642" s="357" t="s">
        <v>13595</v>
      </c>
      <c r="C642" s="358" t="s">
        <v>13596</v>
      </c>
      <c r="D642" s="357" t="s">
        <v>138</v>
      </c>
      <c r="E642" s="359">
        <v>44590</v>
      </c>
    </row>
    <row r="643" spans="1:5" ht="18" customHeight="1" x14ac:dyDescent="0.25">
      <c r="A643" s="102">
        <f t="shared" si="10"/>
        <v>605522</v>
      </c>
      <c r="B643" s="357" t="s">
        <v>13597</v>
      </c>
      <c r="C643" s="358" t="s">
        <v>13598</v>
      </c>
      <c r="D643" s="357" t="s">
        <v>138</v>
      </c>
      <c r="E643" s="359">
        <v>40736.26</v>
      </c>
    </row>
    <row r="644" spans="1:5" ht="18" customHeight="1" x14ac:dyDescent="0.25">
      <c r="A644" s="102">
        <f t="shared" si="10"/>
        <v>605813</v>
      </c>
      <c r="B644" s="357" t="s">
        <v>13599</v>
      </c>
      <c r="C644" s="358" t="s">
        <v>13600</v>
      </c>
      <c r="D644" s="357" t="s">
        <v>138</v>
      </c>
      <c r="E644" s="359">
        <v>50277.66</v>
      </c>
    </row>
    <row r="645" spans="1:5" ht="18" customHeight="1" x14ac:dyDescent="0.25">
      <c r="A645" s="102">
        <f t="shared" si="10"/>
        <v>605542</v>
      </c>
      <c r="B645" s="357" t="s">
        <v>13601</v>
      </c>
      <c r="C645" s="358" t="s">
        <v>13602</v>
      </c>
      <c r="D645" s="357" t="s">
        <v>138</v>
      </c>
      <c r="E645" s="359">
        <v>46423.93</v>
      </c>
    </row>
    <row r="646" spans="1:5" ht="18" customHeight="1" x14ac:dyDescent="0.25">
      <c r="A646" s="102">
        <f t="shared" si="10"/>
        <v>605833</v>
      </c>
      <c r="B646" s="357" t="s">
        <v>13603</v>
      </c>
      <c r="C646" s="358" t="s">
        <v>13604</v>
      </c>
      <c r="D646" s="357" t="s">
        <v>138</v>
      </c>
      <c r="E646" s="359">
        <v>60029.67</v>
      </c>
    </row>
    <row r="647" spans="1:5" ht="18" customHeight="1" x14ac:dyDescent="0.25">
      <c r="A647" s="102">
        <f t="shared" si="10"/>
        <v>605562</v>
      </c>
      <c r="B647" s="357" t="s">
        <v>13605</v>
      </c>
      <c r="C647" s="358" t="s">
        <v>13606</v>
      </c>
      <c r="D647" s="357" t="s">
        <v>138</v>
      </c>
      <c r="E647" s="359">
        <v>56175.93</v>
      </c>
    </row>
    <row r="648" spans="1:5" ht="18" customHeight="1" x14ac:dyDescent="0.25">
      <c r="A648" s="102">
        <f t="shared" si="10"/>
        <v>605780</v>
      </c>
      <c r="B648" s="357" t="s">
        <v>13607</v>
      </c>
      <c r="C648" s="358" t="s">
        <v>13608</v>
      </c>
      <c r="D648" s="357" t="s">
        <v>138</v>
      </c>
      <c r="E648" s="359">
        <v>47655.41</v>
      </c>
    </row>
    <row r="649" spans="1:5" ht="18" customHeight="1" x14ac:dyDescent="0.25">
      <c r="A649" s="102">
        <f t="shared" si="10"/>
        <v>605523</v>
      </c>
      <c r="B649" s="357" t="s">
        <v>13609</v>
      </c>
      <c r="C649" s="358" t="s">
        <v>13610</v>
      </c>
      <c r="D649" s="357" t="s">
        <v>138</v>
      </c>
      <c r="E649" s="359">
        <v>43109.29</v>
      </c>
    </row>
    <row r="650" spans="1:5" ht="18" customHeight="1" x14ac:dyDescent="0.25">
      <c r="A650" s="102">
        <f t="shared" si="10"/>
        <v>605814</v>
      </c>
      <c r="B650" s="357" t="s">
        <v>13611</v>
      </c>
      <c r="C650" s="358" t="s">
        <v>13612</v>
      </c>
      <c r="D650" s="357" t="s">
        <v>138</v>
      </c>
      <c r="E650" s="359">
        <v>53807.19</v>
      </c>
    </row>
    <row r="651" spans="1:5" ht="18" customHeight="1" x14ac:dyDescent="0.25">
      <c r="A651" s="102">
        <f t="shared" si="10"/>
        <v>605543</v>
      </c>
      <c r="B651" s="357" t="s">
        <v>13613</v>
      </c>
      <c r="C651" s="358" t="s">
        <v>13614</v>
      </c>
      <c r="D651" s="357" t="s">
        <v>138</v>
      </c>
      <c r="E651" s="359">
        <v>49261.07</v>
      </c>
    </row>
    <row r="652" spans="1:5" ht="18" customHeight="1" x14ac:dyDescent="0.25">
      <c r="A652" s="102">
        <f t="shared" si="10"/>
        <v>605834</v>
      </c>
      <c r="B652" s="357" t="s">
        <v>13615</v>
      </c>
      <c r="C652" s="358" t="s">
        <v>13616</v>
      </c>
      <c r="D652" s="357" t="s">
        <v>138</v>
      </c>
      <c r="E652" s="359">
        <v>64354.96</v>
      </c>
    </row>
    <row r="653" spans="1:5" ht="18" customHeight="1" x14ac:dyDescent="0.25">
      <c r="A653" s="102">
        <f t="shared" si="10"/>
        <v>605563</v>
      </c>
      <c r="B653" s="357" t="s">
        <v>13617</v>
      </c>
      <c r="C653" s="358" t="s">
        <v>13618</v>
      </c>
      <c r="D653" s="357" t="s">
        <v>138</v>
      </c>
      <c r="E653" s="359">
        <v>59808.84</v>
      </c>
    </row>
    <row r="654" spans="1:5" ht="9" customHeight="1" x14ac:dyDescent="0.25">
      <c r="A654" s="102">
        <f t="shared" si="10"/>
        <v>605606</v>
      </c>
      <c r="B654" s="357" t="s">
        <v>13619</v>
      </c>
      <c r="C654" s="358" t="s">
        <v>13620</v>
      </c>
      <c r="D654" s="357" t="s">
        <v>188</v>
      </c>
      <c r="E654" s="359">
        <v>14.05</v>
      </c>
    </row>
    <row r="655" spans="1:5" ht="9" customHeight="1" x14ac:dyDescent="0.25">
      <c r="A655" s="102">
        <f t="shared" si="10"/>
        <v>705314</v>
      </c>
      <c r="B655" s="357" t="s">
        <v>13621</v>
      </c>
      <c r="C655" s="358" t="s">
        <v>13622</v>
      </c>
      <c r="D655" s="357" t="s">
        <v>315</v>
      </c>
      <c r="E655" s="359">
        <v>13185.39</v>
      </c>
    </row>
    <row r="656" spans="1:5" ht="9" customHeight="1" x14ac:dyDescent="0.25">
      <c r="A656" s="102">
        <f t="shared" si="10"/>
        <v>705312</v>
      </c>
      <c r="B656" s="357" t="s">
        <v>13623</v>
      </c>
      <c r="C656" s="358" t="s">
        <v>13624</v>
      </c>
      <c r="D656" s="357" t="s">
        <v>315</v>
      </c>
      <c r="E656" s="359">
        <v>11963.48</v>
      </c>
    </row>
    <row r="657" spans="1:5" ht="9" customHeight="1" x14ac:dyDescent="0.25">
      <c r="A657" s="102">
        <f t="shared" si="10"/>
        <v>705316</v>
      </c>
      <c r="B657" s="357" t="s">
        <v>13625</v>
      </c>
      <c r="C657" s="358" t="s">
        <v>13626</v>
      </c>
      <c r="D657" s="357" t="s">
        <v>315</v>
      </c>
      <c r="E657" s="359">
        <v>14467.18</v>
      </c>
    </row>
    <row r="658" spans="1:5" ht="9" customHeight="1" x14ac:dyDescent="0.25">
      <c r="A658" s="102">
        <f t="shared" si="10"/>
        <v>705315</v>
      </c>
      <c r="B658" s="357" t="s">
        <v>13627</v>
      </c>
      <c r="C658" s="358" t="s">
        <v>13628</v>
      </c>
      <c r="D658" s="357" t="s">
        <v>315</v>
      </c>
      <c r="E658" s="359">
        <v>13148.72</v>
      </c>
    </row>
    <row r="659" spans="1:5" ht="9" customHeight="1" x14ac:dyDescent="0.25">
      <c r="A659" s="102">
        <f t="shared" si="10"/>
        <v>705318</v>
      </c>
      <c r="B659" s="357" t="s">
        <v>13629</v>
      </c>
      <c r="C659" s="358" t="s">
        <v>13630</v>
      </c>
      <c r="D659" s="357" t="s">
        <v>315</v>
      </c>
      <c r="E659" s="359">
        <v>15417.07</v>
      </c>
    </row>
    <row r="660" spans="1:5" ht="9" customHeight="1" x14ac:dyDescent="0.25">
      <c r="A660" s="102">
        <f t="shared" si="10"/>
        <v>705317</v>
      </c>
      <c r="B660" s="357" t="s">
        <v>13631</v>
      </c>
      <c r="C660" s="358" t="s">
        <v>13632</v>
      </c>
      <c r="D660" s="357" t="s">
        <v>315</v>
      </c>
      <c r="E660" s="359">
        <v>13931.25</v>
      </c>
    </row>
    <row r="661" spans="1:5" ht="9" customHeight="1" x14ac:dyDescent="0.25">
      <c r="A661" s="102">
        <f t="shared" si="10"/>
        <v>705320</v>
      </c>
      <c r="B661" s="357" t="s">
        <v>13633</v>
      </c>
      <c r="C661" s="358" t="s">
        <v>13634</v>
      </c>
      <c r="D661" s="357" t="s">
        <v>315</v>
      </c>
      <c r="E661" s="359">
        <v>19363.54</v>
      </c>
    </row>
    <row r="662" spans="1:5" ht="9" customHeight="1" x14ac:dyDescent="0.25">
      <c r="A662" s="102">
        <f t="shared" si="10"/>
        <v>705319</v>
      </c>
      <c r="B662" s="357" t="s">
        <v>13635</v>
      </c>
      <c r="C662" s="358" t="s">
        <v>13636</v>
      </c>
      <c r="D662" s="357" t="s">
        <v>315</v>
      </c>
      <c r="E662" s="359">
        <v>17544.97</v>
      </c>
    </row>
    <row r="663" spans="1:5" ht="9" customHeight="1" x14ac:dyDescent="0.25">
      <c r="A663" s="102">
        <f t="shared" si="10"/>
        <v>705322</v>
      </c>
      <c r="B663" s="357" t="s">
        <v>13637</v>
      </c>
      <c r="C663" s="358" t="s">
        <v>13638</v>
      </c>
      <c r="D663" s="357" t="s">
        <v>315</v>
      </c>
      <c r="E663" s="359">
        <v>20453.11</v>
      </c>
    </row>
    <row r="664" spans="1:5" ht="9" customHeight="1" x14ac:dyDescent="0.25">
      <c r="A664" s="102">
        <f t="shared" si="10"/>
        <v>705321</v>
      </c>
      <c r="B664" s="357" t="s">
        <v>13639</v>
      </c>
      <c r="C664" s="358" t="s">
        <v>13640</v>
      </c>
      <c r="D664" s="357" t="s">
        <v>315</v>
      </c>
      <c r="E664" s="359">
        <v>18398.87</v>
      </c>
    </row>
    <row r="665" spans="1:5" ht="9" customHeight="1" x14ac:dyDescent="0.25">
      <c r="A665" s="102">
        <f t="shared" si="10"/>
        <v>705324</v>
      </c>
      <c r="B665" s="357" t="s">
        <v>13641</v>
      </c>
      <c r="C665" s="358" t="s">
        <v>13642</v>
      </c>
      <c r="D665" s="357" t="s">
        <v>315</v>
      </c>
      <c r="E665" s="359">
        <v>22458.06</v>
      </c>
    </row>
    <row r="666" spans="1:5" ht="9" customHeight="1" x14ac:dyDescent="0.25">
      <c r="A666" s="102">
        <f t="shared" si="10"/>
        <v>705323</v>
      </c>
      <c r="B666" s="357" t="s">
        <v>13643</v>
      </c>
      <c r="C666" s="358" t="s">
        <v>13644</v>
      </c>
      <c r="D666" s="357" t="s">
        <v>315</v>
      </c>
      <c r="E666" s="359">
        <v>20257.45</v>
      </c>
    </row>
    <row r="667" spans="1:5" ht="9" customHeight="1" x14ac:dyDescent="0.25">
      <c r="A667" s="102">
        <f t="shared" si="10"/>
        <v>705326</v>
      </c>
      <c r="B667" s="357" t="s">
        <v>13645</v>
      </c>
      <c r="C667" s="358" t="s">
        <v>13646</v>
      </c>
      <c r="D667" s="357" t="s">
        <v>315</v>
      </c>
      <c r="E667" s="359">
        <v>24101.42</v>
      </c>
    </row>
    <row r="668" spans="1:5" ht="9" customHeight="1" x14ac:dyDescent="0.25">
      <c r="A668" s="102">
        <f t="shared" si="10"/>
        <v>705325</v>
      </c>
      <c r="B668" s="357" t="s">
        <v>13647</v>
      </c>
      <c r="C668" s="358" t="s">
        <v>13648</v>
      </c>
      <c r="D668" s="357" t="s">
        <v>315</v>
      </c>
      <c r="E668" s="359">
        <v>21692.19</v>
      </c>
    </row>
    <row r="669" spans="1:5" ht="9" customHeight="1" x14ac:dyDescent="0.25">
      <c r="A669" s="102">
        <f t="shared" si="10"/>
        <v>705328</v>
      </c>
      <c r="B669" s="357" t="s">
        <v>13649</v>
      </c>
      <c r="C669" s="358" t="s">
        <v>13650</v>
      </c>
      <c r="D669" s="357" t="s">
        <v>315</v>
      </c>
      <c r="E669" s="359">
        <v>30637.89</v>
      </c>
    </row>
    <row r="670" spans="1:5" ht="9" customHeight="1" x14ac:dyDescent="0.25">
      <c r="A670" s="102">
        <f t="shared" si="10"/>
        <v>705327</v>
      </c>
      <c r="B670" s="357" t="s">
        <v>13651</v>
      </c>
      <c r="C670" s="358" t="s">
        <v>13652</v>
      </c>
      <c r="D670" s="357" t="s">
        <v>315</v>
      </c>
      <c r="E670" s="359">
        <v>27648.97</v>
      </c>
    </row>
    <row r="671" spans="1:5" ht="9" customHeight="1" x14ac:dyDescent="0.25">
      <c r="A671" s="102">
        <f t="shared" si="10"/>
        <v>705330</v>
      </c>
      <c r="B671" s="357" t="s">
        <v>13653</v>
      </c>
      <c r="C671" s="358" t="s">
        <v>13654</v>
      </c>
      <c r="D671" s="357" t="s">
        <v>315</v>
      </c>
      <c r="E671" s="359">
        <v>28622.97</v>
      </c>
    </row>
    <row r="672" spans="1:5" ht="9" customHeight="1" x14ac:dyDescent="0.25">
      <c r="A672" s="102">
        <f t="shared" si="10"/>
        <v>705329</v>
      </c>
      <c r="B672" s="357" t="s">
        <v>13655</v>
      </c>
      <c r="C672" s="358" t="s">
        <v>13656</v>
      </c>
      <c r="D672" s="357" t="s">
        <v>315</v>
      </c>
      <c r="E672" s="359">
        <v>25634.720000000001</v>
      </c>
    </row>
    <row r="673" spans="1:5" ht="9" customHeight="1" x14ac:dyDescent="0.25">
      <c r="A673" s="102">
        <f t="shared" si="10"/>
        <v>705332</v>
      </c>
      <c r="B673" s="357" t="s">
        <v>13657</v>
      </c>
      <c r="C673" s="358" t="s">
        <v>13658</v>
      </c>
      <c r="D673" s="357" t="s">
        <v>315</v>
      </c>
      <c r="E673" s="359">
        <v>30983.84</v>
      </c>
    </row>
    <row r="674" spans="1:5" ht="9" customHeight="1" x14ac:dyDescent="0.25">
      <c r="A674" s="102">
        <f t="shared" si="10"/>
        <v>705331</v>
      </c>
      <c r="B674" s="357" t="s">
        <v>13659</v>
      </c>
      <c r="C674" s="358" t="s">
        <v>13660</v>
      </c>
      <c r="D674" s="357" t="s">
        <v>315</v>
      </c>
      <c r="E674" s="359">
        <v>27935.15</v>
      </c>
    </row>
    <row r="675" spans="1:5" ht="9" customHeight="1" x14ac:dyDescent="0.25">
      <c r="A675" s="102">
        <f t="shared" si="10"/>
        <v>705334</v>
      </c>
      <c r="B675" s="357" t="s">
        <v>13661</v>
      </c>
      <c r="C675" s="358" t="s">
        <v>13662</v>
      </c>
      <c r="D675" s="357" t="s">
        <v>315</v>
      </c>
      <c r="E675" s="359">
        <v>33031.360000000001</v>
      </c>
    </row>
    <row r="676" spans="1:5" ht="9" customHeight="1" x14ac:dyDescent="0.25">
      <c r="A676" s="102">
        <f t="shared" si="10"/>
        <v>705333</v>
      </c>
      <c r="B676" s="357" t="s">
        <v>13663</v>
      </c>
      <c r="C676" s="358" t="s">
        <v>13664</v>
      </c>
      <c r="D676" s="357" t="s">
        <v>315</v>
      </c>
      <c r="E676" s="359">
        <v>30010.65</v>
      </c>
    </row>
    <row r="677" spans="1:5" ht="9" customHeight="1" x14ac:dyDescent="0.25">
      <c r="A677" s="102">
        <f t="shared" si="10"/>
        <v>705336</v>
      </c>
      <c r="B677" s="357" t="s">
        <v>13665</v>
      </c>
      <c r="C677" s="358" t="s">
        <v>13666</v>
      </c>
      <c r="D677" s="357" t="s">
        <v>315</v>
      </c>
      <c r="E677" s="359">
        <v>44438.49</v>
      </c>
    </row>
    <row r="678" spans="1:5" ht="9" customHeight="1" x14ac:dyDescent="0.25">
      <c r="A678" s="102">
        <f t="shared" si="10"/>
        <v>705335</v>
      </c>
      <c r="B678" s="357" t="s">
        <v>13667</v>
      </c>
      <c r="C678" s="358" t="s">
        <v>13668</v>
      </c>
      <c r="D678" s="357" t="s">
        <v>315</v>
      </c>
      <c r="E678" s="359">
        <v>40228.129999999997</v>
      </c>
    </row>
    <row r="679" spans="1:5" ht="9" customHeight="1" x14ac:dyDescent="0.25">
      <c r="A679" s="102">
        <f t="shared" si="10"/>
        <v>705338</v>
      </c>
      <c r="B679" s="357" t="s">
        <v>13669</v>
      </c>
      <c r="C679" s="358" t="s">
        <v>13670</v>
      </c>
      <c r="D679" s="357" t="s">
        <v>315</v>
      </c>
      <c r="E679" s="359">
        <v>41457.29</v>
      </c>
    </row>
    <row r="680" spans="1:5" ht="9" customHeight="1" x14ac:dyDescent="0.25">
      <c r="A680" s="102">
        <f t="shared" si="10"/>
        <v>705337</v>
      </c>
      <c r="B680" s="357" t="s">
        <v>13671</v>
      </c>
      <c r="C680" s="358" t="s">
        <v>13672</v>
      </c>
      <c r="D680" s="357" t="s">
        <v>315</v>
      </c>
      <c r="E680" s="359">
        <v>37104.379999999997</v>
      </c>
    </row>
    <row r="681" spans="1:5" ht="9" customHeight="1" x14ac:dyDescent="0.25">
      <c r="A681" s="102">
        <f t="shared" si="10"/>
        <v>705340</v>
      </c>
      <c r="B681" s="357" t="s">
        <v>13673</v>
      </c>
      <c r="C681" s="358" t="s">
        <v>13674</v>
      </c>
      <c r="D681" s="357" t="s">
        <v>315</v>
      </c>
      <c r="E681" s="359">
        <v>44738.49</v>
      </c>
    </row>
    <row r="682" spans="1:5" ht="9" customHeight="1" x14ac:dyDescent="0.25">
      <c r="A682" s="102">
        <f t="shared" si="10"/>
        <v>705339</v>
      </c>
      <c r="B682" s="357" t="s">
        <v>13675</v>
      </c>
      <c r="C682" s="358" t="s">
        <v>13676</v>
      </c>
      <c r="D682" s="357" t="s">
        <v>315</v>
      </c>
      <c r="E682" s="359">
        <v>40338.18</v>
      </c>
    </row>
    <row r="683" spans="1:5" ht="9" customHeight="1" x14ac:dyDescent="0.25">
      <c r="A683" s="102">
        <f t="shared" si="10"/>
        <v>705342</v>
      </c>
      <c r="B683" s="357" t="s">
        <v>13677</v>
      </c>
      <c r="C683" s="358" t="s">
        <v>13678</v>
      </c>
      <c r="D683" s="357" t="s">
        <v>315</v>
      </c>
      <c r="E683" s="359">
        <v>50806.18</v>
      </c>
    </row>
    <row r="684" spans="1:5" ht="9" customHeight="1" x14ac:dyDescent="0.25">
      <c r="A684" s="102">
        <f t="shared" si="10"/>
        <v>705341</v>
      </c>
      <c r="B684" s="357" t="s">
        <v>13679</v>
      </c>
      <c r="C684" s="358" t="s">
        <v>13680</v>
      </c>
      <c r="D684" s="357" t="s">
        <v>315</v>
      </c>
      <c r="E684" s="359">
        <v>45912.34</v>
      </c>
    </row>
    <row r="685" spans="1:5" ht="9" customHeight="1" x14ac:dyDescent="0.25">
      <c r="A685" s="102">
        <f t="shared" si="10"/>
        <v>705344</v>
      </c>
      <c r="B685" s="357" t="s">
        <v>13681</v>
      </c>
      <c r="C685" s="358" t="s">
        <v>13682</v>
      </c>
      <c r="D685" s="357" t="s">
        <v>315</v>
      </c>
      <c r="E685" s="359">
        <v>64458.5</v>
      </c>
    </row>
    <row r="686" spans="1:5" ht="9" customHeight="1" x14ac:dyDescent="0.25">
      <c r="A686" s="102">
        <f t="shared" si="10"/>
        <v>705343</v>
      </c>
      <c r="B686" s="357" t="s">
        <v>13683</v>
      </c>
      <c r="C686" s="358" t="s">
        <v>13684</v>
      </c>
      <c r="D686" s="357" t="s">
        <v>315</v>
      </c>
      <c r="E686" s="359">
        <v>58462.82</v>
      </c>
    </row>
    <row r="687" spans="1:5" ht="9" customHeight="1" x14ac:dyDescent="0.25">
      <c r="A687" s="102">
        <f t="shared" si="10"/>
        <v>705225</v>
      </c>
      <c r="B687" s="357" t="s">
        <v>13685</v>
      </c>
      <c r="C687" s="358" t="s">
        <v>13686</v>
      </c>
      <c r="D687" s="357" t="s">
        <v>315</v>
      </c>
      <c r="E687" s="359">
        <v>11262.07</v>
      </c>
    </row>
    <row r="688" spans="1:5" ht="9" customHeight="1" x14ac:dyDescent="0.25">
      <c r="A688" s="102">
        <f t="shared" si="10"/>
        <v>705224</v>
      </c>
      <c r="B688" s="357" t="s">
        <v>13687</v>
      </c>
      <c r="C688" s="358" t="s">
        <v>13688</v>
      </c>
      <c r="D688" s="357" t="s">
        <v>315</v>
      </c>
      <c r="E688" s="359">
        <v>10136.98</v>
      </c>
    </row>
    <row r="689" spans="1:5" ht="9" customHeight="1" x14ac:dyDescent="0.25">
      <c r="A689" s="102">
        <f t="shared" si="10"/>
        <v>705227</v>
      </c>
      <c r="B689" s="357" t="s">
        <v>13689</v>
      </c>
      <c r="C689" s="358" t="s">
        <v>13690</v>
      </c>
      <c r="D689" s="357" t="s">
        <v>315</v>
      </c>
      <c r="E689" s="359">
        <v>11666.46</v>
      </c>
    </row>
    <row r="690" spans="1:5" ht="9" customHeight="1" x14ac:dyDescent="0.25">
      <c r="A690" s="102">
        <f t="shared" si="10"/>
        <v>705226</v>
      </c>
      <c r="B690" s="357" t="s">
        <v>13691</v>
      </c>
      <c r="C690" s="358" t="s">
        <v>13692</v>
      </c>
      <c r="D690" s="357" t="s">
        <v>315</v>
      </c>
      <c r="E690" s="359">
        <v>10635.63</v>
      </c>
    </row>
    <row r="691" spans="1:5" ht="9" customHeight="1" x14ac:dyDescent="0.25">
      <c r="A691" s="102">
        <f t="shared" si="10"/>
        <v>705229</v>
      </c>
      <c r="B691" s="357" t="s">
        <v>13693</v>
      </c>
      <c r="C691" s="358" t="s">
        <v>13694</v>
      </c>
      <c r="D691" s="357" t="s">
        <v>315</v>
      </c>
      <c r="E691" s="359">
        <v>12561.74</v>
      </c>
    </row>
    <row r="692" spans="1:5" ht="9" customHeight="1" x14ac:dyDescent="0.25">
      <c r="A692" s="102">
        <f t="shared" si="10"/>
        <v>705228</v>
      </c>
      <c r="B692" s="357" t="s">
        <v>13695</v>
      </c>
      <c r="C692" s="358" t="s">
        <v>13696</v>
      </c>
      <c r="D692" s="357" t="s">
        <v>315</v>
      </c>
      <c r="E692" s="359">
        <v>11372.08</v>
      </c>
    </row>
    <row r="693" spans="1:5" ht="9" customHeight="1" x14ac:dyDescent="0.25">
      <c r="A693" s="102">
        <f t="shared" si="10"/>
        <v>705231</v>
      </c>
      <c r="B693" s="357" t="s">
        <v>13697</v>
      </c>
      <c r="C693" s="358" t="s">
        <v>13698</v>
      </c>
      <c r="D693" s="357" t="s">
        <v>315</v>
      </c>
      <c r="E693" s="359">
        <v>15676.84</v>
      </c>
    </row>
    <row r="694" spans="1:5" ht="9" customHeight="1" x14ac:dyDescent="0.25">
      <c r="A694" s="102">
        <f t="shared" si="10"/>
        <v>705230</v>
      </c>
      <c r="B694" s="357" t="s">
        <v>13699</v>
      </c>
      <c r="C694" s="358" t="s">
        <v>13700</v>
      </c>
      <c r="D694" s="357" t="s">
        <v>315</v>
      </c>
      <c r="E694" s="359">
        <v>14283.52</v>
      </c>
    </row>
    <row r="695" spans="1:5" ht="9" customHeight="1" x14ac:dyDescent="0.25">
      <c r="A695" s="102">
        <f t="shared" si="10"/>
        <v>705233</v>
      </c>
      <c r="B695" s="357" t="s">
        <v>13701</v>
      </c>
      <c r="C695" s="358" t="s">
        <v>13702</v>
      </c>
      <c r="D695" s="357" t="s">
        <v>315</v>
      </c>
      <c r="E695" s="359">
        <v>17591.900000000001</v>
      </c>
    </row>
    <row r="696" spans="1:5" ht="9" customHeight="1" x14ac:dyDescent="0.25">
      <c r="A696" s="102">
        <f t="shared" si="10"/>
        <v>705232</v>
      </c>
      <c r="B696" s="357" t="s">
        <v>13703</v>
      </c>
      <c r="C696" s="358" t="s">
        <v>13704</v>
      </c>
      <c r="D696" s="357" t="s">
        <v>315</v>
      </c>
      <c r="E696" s="359">
        <v>15802.29</v>
      </c>
    </row>
    <row r="697" spans="1:5" ht="9" customHeight="1" x14ac:dyDescent="0.25">
      <c r="A697" s="102">
        <f t="shared" si="10"/>
        <v>705235</v>
      </c>
      <c r="B697" s="357" t="s">
        <v>13705</v>
      </c>
      <c r="C697" s="358" t="s">
        <v>13706</v>
      </c>
      <c r="D697" s="357" t="s">
        <v>315</v>
      </c>
      <c r="E697" s="359">
        <v>18107.080000000002</v>
      </c>
    </row>
    <row r="698" spans="1:5" ht="9" customHeight="1" x14ac:dyDescent="0.25">
      <c r="A698" s="102">
        <f t="shared" si="10"/>
        <v>705234</v>
      </c>
      <c r="B698" s="357" t="s">
        <v>13707</v>
      </c>
      <c r="C698" s="358" t="s">
        <v>13708</v>
      </c>
      <c r="D698" s="357" t="s">
        <v>315</v>
      </c>
      <c r="E698" s="359">
        <v>16438.02</v>
      </c>
    </row>
    <row r="699" spans="1:5" ht="9" customHeight="1" x14ac:dyDescent="0.25">
      <c r="A699" s="102">
        <f t="shared" si="10"/>
        <v>705237</v>
      </c>
      <c r="B699" s="357" t="s">
        <v>13709</v>
      </c>
      <c r="C699" s="358" t="s">
        <v>13710</v>
      </c>
      <c r="D699" s="357" t="s">
        <v>315</v>
      </c>
      <c r="E699" s="359">
        <v>19581.080000000002</v>
      </c>
    </row>
    <row r="700" spans="1:5" ht="9" customHeight="1" x14ac:dyDescent="0.25">
      <c r="A700" s="102">
        <f t="shared" si="10"/>
        <v>705236</v>
      </c>
      <c r="B700" s="357" t="s">
        <v>13711</v>
      </c>
      <c r="C700" s="358" t="s">
        <v>13712</v>
      </c>
      <c r="D700" s="357" t="s">
        <v>315</v>
      </c>
      <c r="E700" s="359">
        <v>17708.07</v>
      </c>
    </row>
    <row r="701" spans="1:5" ht="9" customHeight="1" x14ac:dyDescent="0.25">
      <c r="A701" s="102">
        <f t="shared" si="10"/>
        <v>705239</v>
      </c>
      <c r="B701" s="357" t="s">
        <v>13713</v>
      </c>
      <c r="C701" s="358" t="s">
        <v>13714</v>
      </c>
      <c r="D701" s="357" t="s">
        <v>315</v>
      </c>
      <c r="E701" s="359">
        <v>25040.92</v>
      </c>
    </row>
    <row r="702" spans="1:5" ht="9" customHeight="1" x14ac:dyDescent="0.25">
      <c r="A702" s="102">
        <f t="shared" si="10"/>
        <v>705238</v>
      </c>
      <c r="B702" s="357" t="s">
        <v>13715</v>
      </c>
      <c r="C702" s="358" t="s">
        <v>13716</v>
      </c>
      <c r="D702" s="357" t="s">
        <v>315</v>
      </c>
      <c r="E702" s="359">
        <v>22699.1</v>
      </c>
    </row>
    <row r="703" spans="1:5" ht="9" customHeight="1" x14ac:dyDescent="0.25">
      <c r="A703" s="102">
        <f t="shared" si="10"/>
        <v>705241</v>
      </c>
      <c r="B703" s="357" t="s">
        <v>13717</v>
      </c>
      <c r="C703" s="358" t="s">
        <v>13718</v>
      </c>
      <c r="D703" s="357" t="s">
        <v>315</v>
      </c>
      <c r="E703" s="359">
        <v>23801.13</v>
      </c>
    </row>
    <row r="704" spans="1:5" ht="9" customHeight="1" x14ac:dyDescent="0.25">
      <c r="A704" s="102">
        <f t="shared" si="10"/>
        <v>705240</v>
      </c>
      <c r="B704" s="357" t="s">
        <v>13719</v>
      </c>
      <c r="C704" s="358" t="s">
        <v>13720</v>
      </c>
      <c r="D704" s="357" t="s">
        <v>315</v>
      </c>
      <c r="E704" s="359">
        <v>21341.33</v>
      </c>
    </row>
    <row r="705" spans="1:5" ht="9" customHeight="1" x14ac:dyDescent="0.25">
      <c r="A705" s="102">
        <f t="shared" ref="A705:A768" si="11">VALUE(B705)</f>
        <v>705243</v>
      </c>
      <c r="B705" s="357" t="s">
        <v>13721</v>
      </c>
      <c r="C705" s="358" t="s">
        <v>13722</v>
      </c>
      <c r="D705" s="357" t="s">
        <v>315</v>
      </c>
      <c r="E705" s="359">
        <v>25266.33</v>
      </c>
    </row>
    <row r="706" spans="1:5" ht="9" customHeight="1" x14ac:dyDescent="0.25">
      <c r="A706" s="102">
        <f t="shared" si="11"/>
        <v>705242</v>
      </c>
      <c r="B706" s="357" t="s">
        <v>13723</v>
      </c>
      <c r="C706" s="358" t="s">
        <v>13724</v>
      </c>
      <c r="D706" s="357" t="s">
        <v>315</v>
      </c>
      <c r="E706" s="359">
        <v>22803.11</v>
      </c>
    </row>
    <row r="707" spans="1:5" ht="9" customHeight="1" x14ac:dyDescent="0.25">
      <c r="A707" s="102">
        <f t="shared" si="11"/>
        <v>705245</v>
      </c>
      <c r="B707" s="357" t="s">
        <v>13725</v>
      </c>
      <c r="C707" s="358" t="s">
        <v>13726</v>
      </c>
      <c r="D707" s="357" t="s">
        <v>315</v>
      </c>
      <c r="E707" s="359">
        <v>28032.42</v>
      </c>
    </row>
    <row r="708" spans="1:5" ht="9" customHeight="1" x14ac:dyDescent="0.25">
      <c r="A708" s="102">
        <f t="shared" si="11"/>
        <v>705244</v>
      </c>
      <c r="B708" s="357" t="s">
        <v>13727</v>
      </c>
      <c r="C708" s="358" t="s">
        <v>13728</v>
      </c>
      <c r="D708" s="357" t="s">
        <v>315</v>
      </c>
      <c r="E708" s="359">
        <v>25403.82</v>
      </c>
    </row>
    <row r="709" spans="1:5" ht="9" customHeight="1" x14ac:dyDescent="0.25">
      <c r="A709" s="102">
        <f t="shared" si="11"/>
        <v>705247</v>
      </c>
      <c r="B709" s="357" t="s">
        <v>13729</v>
      </c>
      <c r="C709" s="358" t="s">
        <v>13730</v>
      </c>
      <c r="D709" s="357" t="s">
        <v>315</v>
      </c>
      <c r="E709" s="359">
        <v>35572.44</v>
      </c>
    </row>
    <row r="710" spans="1:5" ht="9" customHeight="1" x14ac:dyDescent="0.25">
      <c r="A710" s="102">
        <f t="shared" si="11"/>
        <v>705246</v>
      </c>
      <c r="B710" s="357" t="s">
        <v>13731</v>
      </c>
      <c r="C710" s="358" t="s">
        <v>13732</v>
      </c>
      <c r="D710" s="357" t="s">
        <v>315</v>
      </c>
      <c r="E710" s="359">
        <v>32351.37</v>
      </c>
    </row>
    <row r="711" spans="1:5" ht="9" customHeight="1" x14ac:dyDescent="0.25">
      <c r="A711" s="102">
        <f t="shared" si="11"/>
        <v>705249</v>
      </c>
      <c r="B711" s="357" t="s">
        <v>13733</v>
      </c>
      <c r="C711" s="358" t="s">
        <v>13734</v>
      </c>
      <c r="D711" s="357" t="s">
        <v>315</v>
      </c>
      <c r="E711" s="359">
        <v>33873.57</v>
      </c>
    </row>
    <row r="712" spans="1:5" ht="9" customHeight="1" x14ac:dyDescent="0.25">
      <c r="A712" s="102">
        <f t="shared" si="11"/>
        <v>705248</v>
      </c>
      <c r="B712" s="357" t="s">
        <v>13735</v>
      </c>
      <c r="C712" s="358" t="s">
        <v>13736</v>
      </c>
      <c r="D712" s="357" t="s">
        <v>315</v>
      </c>
      <c r="E712" s="359">
        <v>30308.15</v>
      </c>
    </row>
    <row r="713" spans="1:5" ht="9" customHeight="1" x14ac:dyDescent="0.25">
      <c r="A713" s="102">
        <f t="shared" si="11"/>
        <v>705251</v>
      </c>
      <c r="B713" s="357" t="s">
        <v>13737</v>
      </c>
      <c r="C713" s="358" t="s">
        <v>13738</v>
      </c>
      <c r="D713" s="357" t="s">
        <v>315</v>
      </c>
      <c r="E713" s="359">
        <v>35907.980000000003</v>
      </c>
    </row>
    <row r="714" spans="1:5" ht="9" customHeight="1" x14ac:dyDescent="0.25">
      <c r="A714" s="102">
        <f t="shared" si="11"/>
        <v>705250</v>
      </c>
      <c r="B714" s="357" t="s">
        <v>13739</v>
      </c>
      <c r="C714" s="358" t="s">
        <v>13740</v>
      </c>
      <c r="D714" s="357" t="s">
        <v>315</v>
      </c>
      <c r="E714" s="359">
        <v>32335.63</v>
      </c>
    </row>
    <row r="715" spans="1:5" ht="9" customHeight="1" x14ac:dyDescent="0.25">
      <c r="A715" s="102">
        <f t="shared" si="11"/>
        <v>705253</v>
      </c>
      <c r="B715" s="357" t="s">
        <v>13741</v>
      </c>
      <c r="C715" s="358" t="s">
        <v>13742</v>
      </c>
      <c r="D715" s="357" t="s">
        <v>315</v>
      </c>
      <c r="E715" s="359">
        <v>39279.81</v>
      </c>
    </row>
    <row r="716" spans="1:5" ht="9" customHeight="1" x14ac:dyDescent="0.25">
      <c r="A716" s="102">
        <f t="shared" si="11"/>
        <v>705252</v>
      </c>
      <c r="B716" s="357" t="s">
        <v>13743</v>
      </c>
      <c r="C716" s="358" t="s">
        <v>13744</v>
      </c>
      <c r="D716" s="357" t="s">
        <v>315</v>
      </c>
      <c r="E716" s="359">
        <v>35394.019999999997</v>
      </c>
    </row>
    <row r="717" spans="1:5" ht="9" customHeight="1" x14ac:dyDescent="0.25">
      <c r="A717" s="102">
        <f t="shared" si="11"/>
        <v>705255</v>
      </c>
      <c r="B717" s="357" t="s">
        <v>13745</v>
      </c>
      <c r="C717" s="358" t="s">
        <v>13746</v>
      </c>
      <c r="D717" s="357" t="s">
        <v>315</v>
      </c>
      <c r="E717" s="359">
        <v>49772.480000000003</v>
      </c>
    </row>
    <row r="718" spans="1:5" ht="9" customHeight="1" x14ac:dyDescent="0.25">
      <c r="A718" s="102">
        <f t="shared" si="11"/>
        <v>705254</v>
      </c>
      <c r="B718" s="357" t="s">
        <v>13747</v>
      </c>
      <c r="C718" s="358" t="s">
        <v>13748</v>
      </c>
      <c r="D718" s="357" t="s">
        <v>315</v>
      </c>
      <c r="E718" s="359">
        <v>45072.39</v>
      </c>
    </row>
    <row r="719" spans="1:5" ht="9" customHeight="1" x14ac:dyDescent="0.25">
      <c r="A719" s="102">
        <f t="shared" si="11"/>
        <v>705403</v>
      </c>
      <c r="B719" s="357" t="s">
        <v>13749</v>
      </c>
      <c r="C719" s="358" t="s">
        <v>13750</v>
      </c>
      <c r="D719" s="357" t="s">
        <v>315</v>
      </c>
      <c r="E719" s="359">
        <v>16514.96</v>
      </c>
    </row>
    <row r="720" spans="1:5" ht="9" customHeight="1" x14ac:dyDescent="0.25">
      <c r="A720" s="102">
        <f t="shared" si="11"/>
        <v>705402</v>
      </c>
      <c r="B720" s="357" t="s">
        <v>13751</v>
      </c>
      <c r="C720" s="358" t="s">
        <v>13752</v>
      </c>
      <c r="D720" s="357" t="s">
        <v>315</v>
      </c>
      <c r="E720" s="359">
        <v>14878.2</v>
      </c>
    </row>
    <row r="721" spans="1:5" ht="9" customHeight="1" x14ac:dyDescent="0.25">
      <c r="A721" s="102">
        <f t="shared" si="11"/>
        <v>705405</v>
      </c>
      <c r="B721" s="357" t="s">
        <v>13753</v>
      </c>
      <c r="C721" s="358" t="s">
        <v>13754</v>
      </c>
      <c r="D721" s="357" t="s">
        <v>315</v>
      </c>
      <c r="E721" s="359">
        <v>17873.32</v>
      </c>
    </row>
    <row r="722" spans="1:5" ht="9" customHeight="1" x14ac:dyDescent="0.25">
      <c r="A722" s="102">
        <f t="shared" si="11"/>
        <v>705404</v>
      </c>
      <c r="B722" s="357" t="s">
        <v>13755</v>
      </c>
      <c r="C722" s="358" t="s">
        <v>13756</v>
      </c>
      <c r="D722" s="357" t="s">
        <v>315</v>
      </c>
      <c r="E722" s="359">
        <v>16215.83</v>
      </c>
    </row>
    <row r="723" spans="1:5" ht="9" customHeight="1" x14ac:dyDescent="0.25">
      <c r="A723" s="102">
        <f t="shared" si="11"/>
        <v>705407</v>
      </c>
      <c r="B723" s="357" t="s">
        <v>13757</v>
      </c>
      <c r="C723" s="358" t="s">
        <v>13758</v>
      </c>
      <c r="D723" s="357" t="s">
        <v>315</v>
      </c>
      <c r="E723" s="359">
        <v>18683.490000000002</v>
      </c>
    </row>
    <row r="724" spans="1:5" ht="9" customHeight="1" x14ac:dyDescent="0.25">
      <c r="A724" s="102">
        <f t="shared" si="11"/>
        <v>705406</v>
      </c>
      <c r="B724" s="357" t="s">
        <v>13759</v>
      </c>
      <c r="C724" s="358" t="s">
        <v>13760</v>
      </c>
      <c r="D724" s="357" t="s">
        <v>315</v>
      </c>
      <c r="E724" s="359">
        <v>16837.38</v>
      </c>
    </row>
    <row r="725" spans="1:5" ht="9" customHeight="1" x14ac:dyDescent="0.25">
      <c r="A725" s="102">
        <f t="shared" si="11"/>
        <v>705409</v>
      </c>
      <c r="B725" s="357" t="s">
        <v>13761</v>
      </c>
      <c r="C725" s="358" t="s">
        <v>13762</v>
      </c>
      <c r="D725" s="357" t="s">
        <v>315</v>
      </c>
      <c r="E725" s="359">
        <v>23559.35</v>
      </c>
    </row>
    <row r="726" spans="1:5" ht="9" customHeight="1" x14ac:dyDescent="0.25">
      <c r="A726" s="102">
        <f t="shared" si="11"/>
        <v>705408</v>
      </c>
      <c r="B726" s="357" t="s">
        <v>13763</v>
      </c>
      <c r="C726" s="358" t="s">
        <v>13764</v>
      </c>
      <c r="D726" s="357" t="s">
        <v>315</v>
      </c>
      <c r="E726" s="359">
        <v>21285.1</v>
      </c>
    </row>
    <row r="727" spans="1:5" ht="9" customHeight="1" x14ac:dyDescent="0.25">
      <c r="A727" s="102">
        <f t="shared" si="11"/>
        <v>705411</v>
      </c>
      <c r="B727" s="357" t="s">
        <v>13765</v>
      </c>
      <c r="C727" s="358" t="s">
        <v>13766</v>
      </c>
      <c r="D727" s="357" t="s">
        <v>315</v>
      </c>
      <c r="E727" s="359">
        <v>25102.84</v>
      </c>
    </row>
    <row r="728" spans="1:5" ht="9" customHeight="1" x14ac:dyDescent="0.25">
      <c r="A728" s="102">
        <f t="shared" si="11"/>
        <v>705410</v>
      </c>
      <c r="B728" s="357" t="s">
        <v>13767</v>
      </c>
      <c r="C728" s="358" t="s">
        <v>13768</v>
      </c>
      <c r="D728" s="357" t="s">
        <v>315</v>
      </c>
      <c r="E728" s="359">
        <v>22463.67</v>
      </c>
    </row>
    <row r="729" spans="1:5" ht="9" customHeight="1" x14ac:dyDescent="0.25">
      <c r="A729" s="102">
        <f t="shared" si="11"/>
        <v>705413</v>
      </c>
      <c r="B729" s="357" t="s">
        <v>13769</v>
      </c>
      <c r="C729" s="358" t="s">
        <v>13770</v>
      </c>
      <c r="D729" s="357" t="s">
        <v>315</v>
      </c>
      <c r="E729" s="359">
        <v>27029.88</v>
      </c>
    </row>
    <row r="730" spans="1:5" ht="9" customHeight="1" x14ac:dyDescent="0.25">
      <c r="A730" s="102">
        <f t="shared" si="11"/>
        <v>705412</v>
      </c>
      <c r="B730" s="357" t="s">
        <v>13771</v>
      </c>
      <c r="C730" s="358" t="s">
        <v>13772</v>
      </c>
      <c r="D730" s="357" t="s">
        <v>315</v>
      </c>
      <c r="E730" s="359">
        <v>24384.93</v>
      </c>
    </row>
    <row r="731" spans="1:5" ht="9" customHeight="1" x14ac:dyDescent="0.25">
      <c r="A731" s="102">
        <f t="shared" si="11"/>
        <v>705415</v>
      </c>
      <c r="B731" s="357" t="s">
        <v>13773</v>
      </c>
      <c r="C731" s="358" t="s">
        <v>13774</v>
      </c>
      <c r="D731" s="357" t="s">
        <v>315</v>
      </c>
      <c r="E731" s="359">
        <v>29754.78</v>
      </c>
    </row>
    <row r="732" spans="1:5" ht="9" customHeight="1" x14ac:dyDescent="0.25">
      <c r="A732" s="102">
        <f t="shared" si="11"/>
        <v>705414</v>
      </c>
      <c r="B732" s="357" t="s">
        <v>13775</v>
      </c>
      <c r="C732" s="358" t="s">
        <v>13776</v>
      </c>
      <c r="D732" s="357" t="s">
        <v>315</v>
      </c>
      <c r="E732" s="359">
        <v>26774.73</v>
      </c>
    </row>
    <row r="733" spans="1:5" ht="9" customHeight="1" x14ac:dyDescent="0.25">
      <c r="A733" s="102">
        <f t="shared" si="11"/>
        <v>705417</v>
      </c>
      <c r="B733" s="357" t="s">
        <v>13777</v>
      </c>
      <c r="C733" s="358" t="s">
        <v>13778</v>
      </c>
      <c r="D733" s="357" t="s">
        <v>315</v>
      </c>
      <c r="E733" s="359">
        <v>37738.480000000003</v>
      </c>
    </row>
    <row r="734" spans="1:5" ht="9" customHeight="1" x14ac:dyDescent="0.25">
      <c r="A734" s="102">
        <f t="shared" si="11"/>
        <v>705416</v>
      </c>
      <c r="B734" s="357" t="s">
        <v>13779</v>
      </c>
      <c r="C734" s="358" t="s">
        <v>13780</v>
      </c>
      <c r="D734" s="357" t="s">
        <v>315</v>
      </c>
      <c r="E734" s="359">
        <v>34070.019999999997</v>
      </c>
    </row>
    <row r="735" spans="1:5" ht="9" customHeight="1" x14ac:dyDescent="0.25">
      <c r="A735" s="102">
        <f t="shared" si="11"/>
        <v>705419</v>
      </c>
      <c r="B735" s="357" t="s">
        <v>13781</v>
      </c>
      <c r="C735" s="358" t="s">
        <v>13782</v>
      </c>
      <c r="D735" s="357" t="s">
        <v>315</v>
      </c>
      <c r="E735" s="359">
        <v>35614.21</v>
      </c>
    </row>
    <row r="736" spans="1:5" ht="9" customHeight="1" x14ac:dyDescent="0.25">
      <c r="A736" s="102">
        <f t="shared" si="11"/>
        <v>705418</v>
      </c>
      <c r="B736" s="357" t="s">
        <v>13783</v>
      </c>
      <c r="C736" s="358" t="s">
        <v>13784</v>
      </c>
      <c r="D736" s="357" t="s">
        <v>315</v>
      </c>
      <c r="E736" s="359">
        <v>31924.15</v>
      </c>
    </row>
    <row r="737" spans="1:5" ht="9" customHeight="1" x14ac:dyDescent="0.25">
      <c r="A737" s="102">
        <f t="shared" si="11"/>
        <v>705421</v>
      </c>
      <c r="B737" s="357" t="s">
        <v>13785</v>
      </c>
      <c r="C737" s="358" t="s">
        <v>13786</v>
      </c>
      <c r="D737" s="357" t="s">
        <v>315</v>
      </c>
      <c r="E737" s="359">
        <v>38351.160000000003</v>
      </c>
    </row>
    <row r="738" spans="1:5" ht="9" customHeight="1" x14ac:dyDescent="0.25">
      <c r="A738" s="102">
        <f t="shared" si="11"/>
        <v>705420</v>
      </c>
      <c r="B738" s="357" t="s">
        <v>13787</v>
      </c>
      <c r="C738" s="358" t="s">
        <v>13788</v>
      </c>
      <c r="D738" s="357" t="s">
        <v>315</v>
      </c>
      <c r="E738" s="359">
        <v>34639.85</v>
      </c>
    </row>
    <row r="739" spans="1:5" ht="9" customHeight="1" x14ac:dyDescent="0.25">
      <c r="A739" s="102">
        <f t="shared" si="11"/>
        <v>705423</v>
      </c>
      <c r="B739" s="357" t="s">
        <v>13789</v>
      </c>
      <c r="C739" s="358" t="s">
        <v>13790</v>
      </c>
      <c r="D739" s="357" t="s">
        <v>315</v>
      </c>
      <c r="E739" s="359">
        <v>43681.02</v>
      </c>
    </row>
    <row r="740" spans="1:5" ht="9" customHeight="1" x14ac:dyDescent="0.25">
      <c r="A740" s="102">
        <f t="shared" si="11"/>
        <v>705422</v>
      </c>
      <c r="B740" s="357" t="s">
        <v>13791</v>
      </c>
      <c r="C740" s="358" t="s">
        <v>13792</v>
      </c>
      <c r="D740" s="357" t="s">
        <v>315</v>
      </c>
      <c r="E740" s="359">
        <v>39528.589999999997</v>
      </c>
    </row>
    <row r="741" spans="1:5" ht="9" customHeight="1" x14ac:dyDescent="0.25">
      <c r="A741" s="102">
        <f t="shared" si="11"/>
        <v>705425</v>
      </c>
      <c r="B741" s="357" t="s">
        <v>13793</v>
      </c>
      <c r="C741" s="358" t="s">
        <v>13794</v>
      </c>
      <c r="D741" s="357" t="s">
        <v>315</v>
      </c>
      <c r="E741" s="359">
        <v>55367.37</v>
      </c>
    </row>
    <row r="742" spans="1:5" ht="9" customHeight="1" x14ac:dyDescent="0.25">
      <c r="A742" s="102">
        <f t="shared" si="11"/>
        <v>705424</v>
      </c>
      <c r="B742" s="357" t="s">
        <v>13795</v>
      </c>
      <c r="C742" s="358" t="s">
        <v>13796</v>
      </c>
      <c r="D742" s="357" t="s">
        <v>315</v>
      </c>
      <c r="E742" s="359">
        <v>50271.64</v>
      </c>
    </row>
    <row r="743" spans="1:5" ht="9" customHeight="1" x14ac:dyDescent="0.25">
      <c r="A743" s="102">
        <f t="shared" si="11"/>
        <v>705427</v>
      </c>
      <c r="B743" s="357" t="s">
        <v>13797</v>
      </c>
      <c r="C743" s="358" t="s">
        <v>13798</v>
      </c>
      <c r="D743" s="357" t="s">
        <v>315</v>
      </c>
      <c r="E743" s="359">
        <v>50405.22</v>
      </c>
    </row>
    <row r="744" spans="1:5" ht="9" customHeight="1" x14ac:dyDescent="0.25">
      <c r="A744" s="102">
        <f t="shared" si="11"/>
        <v>705426</v>
      </c>
      <c r="B744" s="357" t="s">
        <v>13799</v>
      </c>
      <c r="C744" s="358" t="s">
        <v>13800</v>
      </c>
      <c r="D744" s="357" t="s">
        <v>315</v>
      </c>
      <c r="E744" s="359">
        <v>45069.37</v>
      </c>
    </row>
    <row r="745" spans="1:5" ht="9" customHeight="1" x14ac:dyDescent="0.25">
      <c r="A745" s="102">
        <f t="shared" si="11"/>
        <v>705429</v>
      </c>
      <c r="B745" s="357" t="s">
        <v>13801</v>
      </c>
      <c r="C745" s="358" t="s">
        <v>13802</v>
      </c>
      <c r="D745" s="357" t="s">
        <v>315</v>
      </c>
      <c r="E745" s="359">
        <v>52167.199999999997</v>
      </c>
    </row>
    <row r="746" spans="1:5" ht="9" customHeight="1" x14ac:dyDescent="0.25">
      <c r="A746" s="102">
        <f t="shared" si="11"/>
        <v>705428</v>
      </c>
      <c r="B746" s="357" t="s">
        <v>13803</v>
      </c>
      <c r="C746" s="358" t="s">
        <v>13804</v>
      </c>
      <c r="D746" s="357" t="s">
        <v>315</v>
      </c>
      <c r="E746" s="359">
        <v>46912.2</v>
      </c>
    </row>
    <row r="747" spans="1:5" ht="9" customHeight="1" x14ac:dyDescent="0.25">
      <c r="A747" s="102">
        <f t="shared" si="11"/>
        <v>705431</v>
      </c>
      <c r="B747" s="357" t="s">
        <v>13805</v>
      </c>
      <c r="C747" s="358" t="s">
        <v>13806</v>
      </c>
      <c r="D747" s="357" t="s">
        <v>315</v>
      </c>
      <c r="E747" s="359">
        <v>62948.3</v>
      </c>
    </row>
    <row r="748" spans="1:5" ht="9" customHeight="1" x14ac:dyDescent="0.25">
      <c r="A748" s="102">
        <f t="shared" si="11"/>
        <v>705430</v>
      </c>
      <c r="B748" s="357" t="s">
        <v>13807</v>
      </c>
      <c r="C748" s="358" t="s">
        <v>13808</v>
      </c>
      <c r="D748" s="357" t="s">
        <v>315</v>
      </c>
      <c r="E748" s="359">
        <v>57083.839999999997</v>
      </c>
    </row>
    <row r="749" spans="1:5" ht="9" customHeight="1" x14ac:dyDescent="0.25">
      <c r="A749" s="102">
        <f t="shared" si="11"/>
        <v>705433</v>
      </c>
      <c r="B749" s="357" t="s">
        <v>13809</v>
      </c>
      <c r="C749" s="358" t="s">
        <v>13810</v>
      </c>
      <c r="D749" s="357" t="s">
        <v>315</v>
      </c>
      <c r="E749" s="359">
        <v>79893.58</v>
      </c>
    </row>
    <row r="750" spans="1:5" ht="9" customHeight="1" x14ac:dyDescent="0.25">
      <c r="A750" s="102">
        <f t="shared" si="11"/>
        <v>705432</v>
      </c>
      <c r="B750" s="357" t="s">
        <v>13811</v>
      </c>
      <c r="C750" s="358" t="s">
        <v>13812</v>
      </c>
      <c r="D750" s="357" t="s">
        <v>315</v>
      </c>
      <c r="E750" s="359">
        <v>72629.929999999993</v>
      </c>
    </row>
    <row r="751" spans="1:5" ht="9" customHeight="1" x14ac:dyDescent="0.25">
      <c r="A751" s="102">
        <f t="shared" si="11"/>
        <v>705257</v>
      </c>
      <c r="B751" s="357" t="s">
        <v>13813</v>
      </c>
      <c r="C751" s="358" t="s">
        <v>13814</v>
      </c>
      <c r="D751" s="357" t="s">
        <v>138</v>
      </c>
      <c r="E751" s="359">
        <v>3914.54</v>
      </c>
    </row>
    <row r="752" spans="1:5" ht="9" customHeight="1" x14ac:dyDescent="0.25">
      <c r="A752" s="102">
        <f t="shared" si="11"/>
        <v>705256</v>
      </c>
      <c r="B752" s="357" t="s">
        <v>13815</v>
      </c>
      <c r="C752" s="358" t="s">
        <v>13816</v>
      </c>
      <c r="D752" s="357" t="s">
        <v>138</v>
      </c>
      <c r="E752" s="359">
        <v>3581.38</v>
      </c>
    </row>
    <row r="753" spans="1:5" ht="9" customHeight="1" x14ac:dyDescent="0.25">
      <c r="A753" s="102">
        <f t="shared" si="11"/>
        <v>705259</v>
      </c>
      <c r="B753" s="357" t="s">
        <v>13817</v>
      </c>
      <c r="C753" s="358" t="s">
        <v>13818</v>
      </c>
      <c r="D753" s="357" t="s">
        <v>138</v>
      </c>
      <c r="E753" s="359">
        <v>3395.48</v>
      </c>
    </row>
    <row r="754" spans="1:5" ht="9" customHeight="1" x14ac:dyDescent="0.25">
      <c r="A754" s="102">
        <f t="shared" si="11"/>
        <v>705258</v>
      </c>
      <c r="B754" s="357" t="s">
        <v>13819</v>
      </c>
      <c r="C754" s="358" t="s">
        <v>13820</v>
      </c>
      <c r="D754" s="357" t="s">
        <v>138</v>
      </c>
      <c r="E754" s="359">
        <v>3062.32</v>
      </c>
    </row>
    <row r="755" spans="1:5" ht="9" customHeight="1" x14ac:dyDescent="0.25">
      <c r="A755" s="102">
        <f t="shared" si="11"/>
        <v>705267</v>
      </c>
      <c r="B755" s="357" t="s">
        <v>13821</v>
      </c>
      <c r="C755" s="358" t="s">
        <v>13822</v>
      </c>
      <c r="D755" s="357" t="s">
        <v>138</v>
      </c>
      <c r="E755" s="359">
        <v>4932.05</v>
      </c>
    </row>
    <row r="756" spans="1:5" ht="9" customHeight="1" x14ac:dyDescent="0.25">
      <c r="A756" s="102">
        <f t="shared" si="11"/>
        <v>705266</v>
      </c>
      <c r="B756" s="357" t="s">
        <v>13823</v>
      </c>
      <c r="C756" s="358" t="s">
        <v>13824</v>
      </c>
      <c r="D756" s="357" t="s">
        <v>138</v>
      </c>
      <c r="E756" s="359">
        <v>4492.26</v>
      </c>
    </row>
    <row r="757" spans="1:5" ht="9" customHeight="1" x14ac:dyDescent="0.25">
      <c r="A757" s="102">
        <f t="shared" si="11"/>
        <v>705269</v>
      </c>
      <c r="B757" s="357" t="s">
        <v>13825</v>
      </c>
      <c r="C757" s="358" t="s">
        <v>13826</v>
      </c>
      <c r="D757" s="357" t="s">
        <v>138</v>
      </c>
      <c r="E757" s="359">
        <v>5185.74</v>
      </c>
    </row>
    <row r="758" spans="1:5" ht="9" customHeight="1" x14ac:dyDescent="0.25">
      <c r="A758" s="102">
        <f t="shared" si="11"/>
        <v>705268</v>
      </c>
      <c r="B758" s="357" t="s">
        <v>13827</v>
      </c>
      <c r="C758" s="358" t="s">
        <v>13828</v>
      </c>
      <c r="D758" s="357" t="s">
        <v>138</v>
      </c>
      <c r="E758" s="359">
        <v>4745.95</v>
      </c>
    </row>
    <row r="759" spans="1:5" ht="9" customHeight="1" x14ac:dyDescent="0.25">
      <c r="A759" s="102">
        <f t="shared" si="11"/>
        <v>705261</v>
      </c>
      <c r="B759" s="357" t="s">
        <v>13829</v>
      </c>
      <c r="C759" s="358" t="s">
        <v>13830</v>
      </c>
      <c r="D759" s="357" t="s">
        <v>138</v>
      </c>
      <c r="E759" s="359">
        <v>3636.87</v>
      </c>
    </row>
    <row r="760" spans="1:5" ht="9" customHeight="1" x14ac:dyDescent="0.25">
      <c r="A760" s="102">
        <f t="shared" si="11"/>
        <v>705260</v>
      </c>
      <c r="B760" s="357" t="s">
        <v>13831</v>
      </c>
      <c r="C760" s="358" t="s">
        <v>13832</v>
      </c>
      <c r="D760" s="357" t="s">
        <v>138</v>
      </c>
      <c r="E760" s="359">
        <v>3303.71</v>
      </c>
    </row>
    <row r="761" spans="1:5" ht="9" customHeight="1" x14ac:dyDescent="0.25">
      <c r="A761" s="102">
        <f t="shared" si="11"/>
        <v>705263</v>
      </c>
      <c r="B761" s="357" t="s">
        <v>13833</v>
      </c>
      <c r="C761" s="358" t="s">
        <v>13834</v>
      </c>
      <c r="D761" s="357" t="s">
        <v>138</v>
      </c>
      <c r="E761" s="359">
        <v>4113.97</v>
      </c>
    </row>
    <row r="762" spans="1:5" ht="9" customHeight="1" x14ac:dyDescent="0.25">
      <c r="A762" s="102">
        <f t="shared" si="11"/>
        <v>705262</v>
      </c>
      <c r="B762" s="357" t="s">
        <v>13835</v>
      </c>
      <c r="C762" s="358" t="s">
        <v>13836</v>
      </c>
      <c r="D762" s="357" t="s">
        <v>138</v>
      </c>
      <c r="E762" s="359">
        <v>3780.81</v>
      </c>
    </row>
    <row r="763" spans="1:5" ht="9" customHeight="1" x14ac:dyDescent="0.25">
      <c r="A763" s="102">
        <f t="shared" si="11"/>
        <v>705265</v>
      </c>
      <c r="B763" s="357" t="s">
        <v>13837</v>
      </c>
      <c r="C763" s="358" t="s">
        <v>13838</v>
      </c>
      <c r="D763" s="357" t="s">
        <v>138</v>
      </c>
      <c r="E763" s="359">
        <v>4524.04</v>
      </c>
    </row>
    <row r="764" spans="1:5" ht="9" customHeight="1" x14ac:dyDescent="0.25">
      <c r="A764" s="102">
        <f t="shared" si="11"/>
        <v>705264</v>
      </c>
      <c r="B764" s="357" t="s">
        <v>13839</v>
      </c>
      <c r="C764" s="358" t="s">
        <v>13840</v>
      </c>
      <c r="D764" s="357" t="s">
        <v>138</v>
      </c>
      <c r="E764" s="359">
        <v>4190.88</v>
      </c>
    </row>
    <row r="765" spans="1:5" ht="9" customHeight="1" x14ac:dyDescent="0.25">
      <c r="A765" s="102">
        <f t="shared" si="11"/>
        <v>705271</v>
      </c>
      <c r="B765" s="357" t="s">
        <v>13841</v>
      </c>
      <c r="C765" s="358" t="s">
        <v>13842</v>
      </c>
      <c r="D765" s="357" t="s">
        <v>138</v>
      </c>
      <c r="E765" s="359">
        <v>5626.18</v>
      </c>
    </row>
    <row r="766" spans="1:5" ht="9" customHeight="1" x14ac:dyDescent="0.25">
      <c r="A766" s="102">
        <f t="shared" si="11"/>
        <v>705270</v>
      </c>
      <c r="B766" s="357" t="s">
        <v>13843</v>
      </c>
      <c r="C766" s="358" t="s">
        <v>13844</v>
      </c>
      <c r="D766" s="357" t="s">
        <v>138</v>
      </c>
      <c r="E766" s="359">
        <v>5195.28</v>
      </c>
    </row>
    <row r="767" spans="1:5" ht="9" customHeight="1" x14ac:dyDescent="0.25">
      <c r="A767" s="102">
        <f t="shared" si="11"/>
        <v>705273</v>
      </c>
      <c r="B767" s="357" t="s">
        <v>13845</v>
      </c>
      <c r="C767" s="358" t="s">
        <v>13846</v>
      </c>
      <c r="D767" s="357" t="s">
        <v>138</v>
      </c>
      <c r="E767" s="359">
        <v>4990.75</v>
      </c>
    </row>
    <row r="768" spans="1:5" ht="9" customHeight="1" x14ac:dyDescent="0.25">
      <c r="A768" s="102">
        <f t="shared" si="11"/>
        <v>705272</v>
      </c>
      <c r="B768" s="357" t="s">
        <v>13847</v>
      </c>
      <c r="C768" s="358" t="s">
        <v>13848</v>
      </c>
      <c r="D768" s="357" t="s">
        <v>138</v>
      </c>
      <c r="E768" s="359">
        <v>4559.8500000000004</v>
      </c>
    </row>
    <row r="769" spans="1:5" ht="9" customHeight="1" x14ac:dyDescent="0.25">
      <c r="A769" s="102">
        <f t="shared" ref="A769:A832" si="12">VALUE(B769)</f>
        <v>705281</v>
      </c>
      <c r="B769" s="357" t="s">
        <v>13849</v>
      </c>
      <c r="C769" s="358" t="s">
        <v>13850</v>
      </c>
      <c r="D769" s="357" t="s">
        <v>138</v>
      </c>
      <c r="E769" s="359">
        <v>7745.04</v>
      </c>
    </row>
    <row r="770" spans="1:5" ht="9" customHeight="1" x14ac:dyDescent="0.25">
      <c r="A770" s="102">
        <f t="shared" si="12"/>
        <v>705280</v>
      </c>
      <c r="B770" s="357" t="s">
        <v>13851</v>
      </c>
      <c r="C770" s="358" t="s">
        <v>13852</v>
      </c>
      <c r="D770" s="357" t="s">
        <v>138</v>
      </c>
      <c r="E770" s="359">
        <v>7053.37</v>
      </c>
    </row>
    <row r="771" spans="1:5" ht="9" customHeight="1" x14ac:dyDescent="0.25">
      <c r="A771" s="102">
        <f t="shared" si="12"/>
        <v>705283</v>
      </c>
      <c r="B771" s="357" t="s">
        <v>13853</v>
      </c>
      <c r="C771" s="358" t="s">
        <v>13854</v>
      </c>
      <c r="D771" s="357" t="s">
        <v>138</v>
      </c>
      <c r="E771" s="359">
        <v>7943.87</v>
      </c>
    </row>
    <row r="772" spans="1:5" ht="9" customHeight="1" x14ac:dyDescent="0.25">
      <c r="A772" s="102">
        <f t="shared" si="12"/>
        <v>705282</v>
      </c>
      <c r="B772" s="357" t="s">
        <v>13855</v>
      </c>
      <c r="C772" s="358" t="s">
        <v>13856</v>
      </c>
      <c r="D772" s="357" t="s">
        <v>138</v>
      </c>
      <c r="E772" s="359">
        <v>7252.2</v>
      </c>
    </row>
    <row r="773" spans="1:5" ht="9" customHeight="1" x14ac:dyDescent="0.25">
      <c r="A773" s="102">
        <f t="shared" si="12"/>
        <v>705275</v>
      </c>
      <c r="B773" s="357" t="s">
        <v>13857</v>
      </c>
      <c r="C773" s="358" t="s">
        <v>13858</v>
      </c>
      <c r="D773" s="357" t="s">
        <v>138</v>
      </c>
      <c r="E773" s="359">
        <v>5615.53</v>
      </c>
    </row>
    <row r="774" spans="1:5" ht="9" customHeight="1" x14ac:dyDescent="0.25">
      <c r="A774" s="102">
        <f t="shared" si="12"/>
        <v>705274</v>
      </c>
      <c r="B774" s="357" t="s">
        <v>13859</v>
      </c>
      <c r="C774" s="358" t="s">
        <v>13860</v>
      </c>
      <c r="D774" s="357" t="s">
        <v>138</v>
      </c>
      <c r="E774" s="359">
        <v>5184.63</v>
      </c>
    </row>
    <row r="775" spans="1:5" ht="9" customHeight="1" x14ac:dyDescent="0.25">
      <c r="A775" s="102">
        <f t="shared" si="12"/>
        <v>705277</v>
      </c>
      <c r="B775" s="357" t="s">
        <v>13861</v>
      </c>
      <c r="C775" s="358" t="s">
        <v>13862</v>
      </c>
      <c r="D775" s="357" t="s">
        <v>138</v>
      </c>
      <c r="E775" s="359">
        <v>6316.74</v>
      </c>
    </row>
    <row r="776" spans="1:5" ht="9" customHeight="1" x14ac:dyDescent="0.25">
      <c r="A776" s="102">
        <f t="shared" si="12"/>
        <v>705276</v>
      </c>
      <c r="B776" s="357" t="s">
        <v>13863</v>
      </c>
      <c r="C776" s="358" t="s">
        <v>13864</v>
      </c>
      <c r="D776" s="357" t="s">
        <v>138</v>
      </c>
      <c r="E776" s="359">
        <v>5754.71</v>
      </c>
    </row>
    <row r="777" spans="1:5" ht="9" customHeight="1" x14ac:dyDescent="0.25">
      <c r="A777" s="102">
        <f t="shared" si="12"/>
        <v>705279</v>
      </c>
      <c r="B777" s="357" t="s">
        <v>13865</v>
      </c>
      <c r="C777" s="358" t="s">
        <v>13866</v>
      </c>
      <c r="D777" s="357" t="s">
        <v>138</v>
      </c>
      <c r="E777" s="359">
        <v>7191.39</v>
      </c>
    </row>
    <row r="778" spans="1:5" ht="9" customHeight="1" x14ac:dyDescent="0.25">
      <c r="A778" s="102">
        <f t="shared" si="12"/>
        <v>705278</v>
      </c>
      <c r="B778" s="357" t="s">
        <v>13867</v>
      </c>
      <c r="C778" s="358" t="s">
        <v>13868</v>
      </c>
      <c r="D778" s="357" t="s">
        <v>138</v>
      </c>
      <c r="E778" s="359">
        <v>6629.35</v>
      </c>
    </row>
    <row r="779" spans="1:5" ht="9" customHeight="1" x14ac:dyDescent="0.25">
      <c r="A779" s="102">
        <f t="shared" si="12"/>
        <v>705285</v>
      </c>
      <c r="B779" s="357" t="s">
        <v>13869</v>
      </c>
      <c r="C779" s="358" t="s">
        <v>13870</v>
      </c>
      <c r="D779" s="357" t="s">
        <v>138</v>
      </c>
      <c r="E779" s="359">
        <v>7234.75</v>
      </c>
    </row>
    <row r="780" spans="1:5" ht="9" customHeight="1" x14ac:dyDescent="0.25">
      <c r="A780" s="102">
        <f t="shared" si="12"/>
        <v>705284</v>
      </c>
      <c r="B780" s="357" t="s">
        <v>13871</v>
      </c>
      <c r="C780" s="358" t="s">
        <v>13872</v>
      </c>
      <c r="D780" s="357" t="s">
        <v>138</v>
      </c>
      <c r="E780" s="359">
        <v>6693.14</v>
      </c>
    </row>
    <row r="781" spans="1:5" ht="9" customHeight="1" x14ac:dyDescent="0.25">
      <c r="A781" s="102">
        <f t="shared" si="12"/>
        <v>705287</v>
      </c>
      <c r="B781" s="357" t="s">
        <v>13873</v>
      </c>
      <c r="C781" s="358" t="s">
        <v>13874</v>
      </c>
      <c r="D781" s="357" t="s">
        <v>138</v>
      </c>
      <c r="E781" s="359">
        <v>6606.56</v>
      </c>
    </row>
    <row r="782" spans="1:5" ht="9" customHeight="1" x14ac:dyDescent="0.25">
      <c r="A782" s="102">
        <f t="shared" si="12"/>
        <v>705286</v>
      </c>
      <c r="B782" s="357" t="s">
        <v>13875</v>
      </c>
      <c r="C782" s="358" t="s">
        <v>13876</v>
      </c>
      <c r="D782" s="357" t="s">
        <v>138</v>
      </c>
      <c r="E782" s="359">
        <v>6064.95</v>
      </c>
    </row>
    <row r="783" spans="1:5" ht="9" customHeight="1" x14ac:dyDescent="0.25">
      <c r="A783" s="102">
        <f t="shared" si="12"/>
        <v>705295</v>
      </c>
      <c r="B783" s="357" t="s">
        <v>13877</v>
      </c>
      <c r="C783" s="358" t="s">
        <v>13878</v>
      </c>
      <c r="D783" s="357" t="s">
        <v>138</v>
      </c>
      <c r="E783" s="359">
        <v>10152.41</v>
      </c>
    </row>
    <row r="784" spans="1:5" ht="9" customHeight="1" x14ac:dyDescent="0.25">
      <c r="A784" s="102">
        <f t="shared" si="12"/>
        <v>705294</v>
      </c>
      <c r="B784" s="357" t="s">
        <v>13879</v>
      </c>
      <c r="C784" s="358" t="s">
        <v>13880</v>
      </c>
      <c r="D784" s="357" t="s">
        <v>138</v>
      </c>
      <c r="E784" s="359">
        <v>9319.75</v>
      </c>
    </row>
    <row r="785" spans="1:5" ht="9" customHeight="1" x14ac:dyDescent="0.25">
      <c r="A785" s="102">
        <f t="shared" si="12"/>
        <v>705297</v>
      </c>
      <c r="B785" s="357" t="s">
        <v>13881</v>
      </c>
      <c r="C785" s="358" t="s">
        <v>13882</v>
      </c>
      <c r="D785" s="357" t="s">
        <v>138</v>
      </c>
      <c r="E785" s="359">
        <v>10975.16</v>
      </c>
    </row>
    <row r="786" spans="1:5" ht="9" customHeight="1" x14ac:dyDescent="0.25">
      <c r="A786" s="102">
        <f t="shared" si="12"/>
        <v>705296</v>
      </c>
      <c r="B786" s="357" t="s">
        <v>13883</v>
      </c>
      <c r="C786" s="358" t="s">
        <v>13884</v>
      </c>
      <c r="D786" s="357" t="s">
        <v>138</v>
      </c>
      <c r="E786" s="359">
        <v>10142.51</v>
      </c>
    </row>
    <row r="787" spans="1:5" ht="9" customHeight="1" x14ac:dyDescent="0.25">
      <c r="A787" s="102">
        <f t="shared" si="12"/>
        <v>705289</v>
      </c>
      <c r="B787" s="357" t="s">
        <v>13885</v>
      </c>
      <c r="C787" s="358" t="s">
        <v>13886</v>
      </c>
      <c r="D787" s="357" t="s">
        <v>138</v>
      </c>
      <c r="E787" s="359">
        <v>7463.64</v>
      </c>
    </row>
    <row r="788" spans="1:5" ht="9" customHeight="1" x14ac:dyDescent="0.25">
      <c r="A788" s="102">
        <f t="shared" si="12"/>
        <v>705288</v>
      </c>
      <c r="B788" s="357" t="s">
        <v>13887</v>
      </c>
      <c r="C788" s="358" t="s">
        <v>13888</v>
      </c>
      <c r="D788" s="357" t="s">
        <v>138</v>
      </c>
      <c r="E788" s="359">
        <v>6779.36</v>
      </c>
    </row>
    <row r="789" spans="1:5" ht="9" customHeight="1" x14ac:dyDescent="0.25">
      <c r="A789" s="102">
        <f t="shared" si="12"/>
        <v>705291</v>
      </c>
      <c r="B789" s="357" t="s">
        <v>13889</v>
      </c>
      <c r="C789" s="358" t="s">
        <v>13890</v>
      </c>
      <c r="D789" s="357" t="s">
        <v>138</v>
      </c>
      <c r="E789" s="359">
        <v>8516.4500000000007</v>
      </c>
    </row>
    <row r="790" spans="1:5" ht="9" customHeight="1" x14ac:dyDescent="0.25">
      <c r="A790" s="102">
        <f t="shared" si="12"/>
        <v>705290</v>
      </c>
      <c r="B790" s="357" t="s">
        <v>13891</v>
      </c>
      <c r="C790" s="358" t="s">
        <v>13892</v>
      </c>
      <c r="D790" s="357" t="s">
        <v>138</v>
      </c>
      <c r="E790" s="359">
        <v>7832.17</v>
      </c>
    </row>
    <row r="791" spans="1:5" ht="9" customHeight="1" x14ac:dyDescent="0.25">
      <c r="A791" s="102">
        <f t="shared" si="12"/>
        <v>705293</v>
      </c>
      <c r="B791" s="357" t="s">
        <v>13893</v>
      </c>
      <c r="C791" s="358" t="s">
        <v>13894</v>
      </c>
      <c r="D791" s="357" t="s">
        <v>138</v>
      </c>
      <c r="E791" s="359">
        <v>9184.83</v>
      </c>
    </row>
    <row r="792" spans="1:5" ht="9" customHeight="1" x14ac:dyDescent="0.25">
      <c r="A792" s="102">
        <f t="shared" si="12"/>
        <v>705292</v>
      </c>
      <c r="B792" s="357" t="s">
        <v>13895</v>
      </c>
      <c r="C792" s="358" t="s">
        <v>13896</v>
      </c>
      <c r="D792" s="357" t="s">
        <v>138</v>
      </c>
      <c r="E792" s="359">
        <v>8352.17</v>
      </c>
    </row>
    <row r="793" spans="1:5" ht="9" customHeight="1" x14ac:dyDescent="0.25">
      <c r="A793" s="102">
        <f t="shared" si="12"/>
        <v>705299</v>
      </c>
      <c r="B793" s="357" t="s">
        <v>13897</v>
      </c>
      <c r="C793" s="358" t="s">
        <v>13898</v>
      </c>
      <c r="D793" s="357" t="s">
        <v>138</v>
      </c>
      <c r="E793" s="359">
        <v>9288.34</v>
      </c>
    </row>
    <row r="794" spans="1:5" ht="9" customHeight="1" x14ac:dyDescent="0.25">
      <c r="A794" s="102">
        <f t="shared" si="12"/>
        <v>705298</v>
      </c>
      <c r="B794" s="357" t="s">
        <v>13899</v>
      </c>
      <c r="C794" s="358" t="s">
        <v>13900</v>
      </c>
      <c r="D794" s="357" t="s">
        <v>138</v>
      </c>
      <c r="E794" s="359">
        <v>8481.81</v>
      </c>
    </row>
    <row r="795" spans="1:5" ht="9" customHeight="1" x14ac:dyDescent="0.25">
      <c r="A795" s="102">
        <f t="shared" si="12"/>
        <v>705301</v>
      </c>
      <c r="B795" s="357" t="s">
        <v>13901</v>
      </c>
      <c r="C795" s="358" t="s">
        <v>13902</v>
      </c>
      <c r="D795" s="357" t="s">
        <v>138</v>
      </c>
      <c r="E795" s="359">
        <v>8689.91</v>
      </c>
    </row>
    <row r="796" spans="1:5" ht="9" customHeight="1" x14ac:dyDescent="0.25">
      <c r="A796" s="102">
        <f t="shared" si="12"/>
        <v>705300</v>
      </c>
      <c r="B796" s="357" t="s">
        <v>13903</v>
      </c>
      <c r="C796" s="358" t="s">
        <v>13904</v>
      </c>
      <c r="D796" s="357" t="s">
        <v>138</v>
      </c>
      <c r="E796" s="359">
        <v>7883.39</v>
      </c>
    </row>
    <row r="797" spans="1:5" ht="9" customHeight="1" x14ac:dyDescent="0.25">
      <c r="A797" s="102">
        <f t="shared" si="12"/>
        <v>705309</v>
      </c>
      <c r="B797" s="357" t="s">
        <v>13905</v>
      </c>
      <c r="C797" s="358" t="s">
        <v>13906</v>
      </c>
      <c r="D797" s="357" t="s">
        <v>138</v>
      </c>
      <c r="E797" s="359">
        <v>14093.08</v>
      </c>
    </row>
    <row r="798" spans="1:5" ht="9" customHeight="1" x14ac:dyDescent="0.25">
      <c r="A798" s="102">
        <f t="shared" si="12"/>
        <v>705308</v>
      </c>
      <c r="B798" s="357" t="s">
        <v>13907</v>
      </c>
      <c r="C798" s="358" t="s">
        <v>13908</v>
      </c>
      <c r="D798" s="357" t="s">
        <v>138</v>
      </c>
      <c r="E798" s="359">
        <v>12890.28</v>
      </c>
    </row>
    <row r="799" spans="1:5" ht="9" customHeight="1" x14ac:dyDescent="0.25">
      <c r="A799" s="102">
        <f t="shared" si="12"/>
        <v>705311</v>
      </c>
      <c r="B799" s="357" t="s">
        <v>13909</v>
      </c>
      <c r="C799" s="358" t="s">
        <v>13910</v>
      </c>
      <c r="D799" s="357" t="s">
        <v>138</v>
      </c>
      <c r="E799" s="359">
        <v>13999.06</v>
      </c>
    </row>
    <row r="800" spans="1:5" ht="9" customHeight="1" x14ac:dyDescent="0.25">
      <c r="A800" s="102">
        <f t="shared" si="12"/>
        <v>705310</v>
      </c>
      <c r="B800" s="357" t="s">
        <v>13911</v>
      </c>
      <c r="C800" s="358" t="s">
        <v>13912</v>
      </c>
      <c r="D800" s="357" t="s">
        <v>138</v>
      </c>
      <c r="E800" s="359">
        <v>12796.26</v>
      </c>
    </row>
    <row r="801" spans="1:5" ht="9" customHeight="1" x14ac:dyDescent="0.25">
      <c r="A801" s="102">
        <f t="shared" si="12"/>
        <v>705303</v>
      </c>
      <c r="B801" s="357" t="s">
        <v>13913</v>
      </c>
      <c r="C801" s="358" t="s">
        <v>13914</v>
      </c>
      <c r="D801" s="357" t="s">
        <v>138</v>
      </c>
      <c r="E801" s="359">
        <v>9345.25</v>
      </c>
    </row>
    <row r="802" spans="1:5" ht="9" customHeight="1" x14ac:dyDescent="0.25">
      <c r="A802" s="102">
        <f t="shared" si="12"/>
        <v>705302</v>
      </c>
      <c r="B802" s="357" t="s">
        <v>13915</v>
      </c>
      <c r="C802" s="358" t="s">
        <v>13916</v>
      </c>
      <c r="D802" s="357" t="s">
        <v>138</v>
      </c>
      <c r="E802" s="359">
        <v>8364.4</v>
      </c>
    </row>
    <row r="803" spans="1:5" ht="9" customHeight="1" x14ac:dyDescent="0.25">
      <c r="A803" s="102">
        <f t="shared" si="12"/>
        <v>705305</v>
      </c>
      <c r="B803" s="357" t="s">
        <v>13917</v>
      </c>
      <c r="C803" s="358" t="s">
        <v>13918</v>
      </c>
      <c r="D803" s="357" t="s">
        <v>138</v>
      </c>
      <c r="E803" s="359">
        <v>11420.43</v>
      </c>
    </row>
    <row r="804" spans="1:5" ht="9" customHeight="1" x14ac:dyDescent="0.25">
      <c r="A804" s="102">
        <f t="shared" si="12"/>
        <v>705304</v>
      </c>
      <c r="B804" s="357" t="s">
        <v>13919</v>
      </c>
      <c r="C804" s="358" t="s">
        <v>13920</v>
      </c>
      <c r="D804" s="357" t="s">
        <v>138</v>
      </c>
      <c r="E804" s="359">
        <v>10439.58</v>
      </c>
    </row>
    <row r="805" spans="1:5" ht="9" customHeight="1" x14ac:dyDescent="0.25">
      <c r="A805" s="102">
        <f t="shared" si="12"/>
        <v>705307</v>
      </c>
      <c r="B805" s="357" t="s">
        <v>13921</v>
      </c>
      <c r="C805" s="358" t="s">
        <v>13922</v>
      </c>
      <c r="D805" s="357" t="s">
        <v>138</v>
      </c>
      <c r="E805" s="359">
        <v>12598.29</v>
      </c>
    </row>
    <row r="806" spans="1:5" ht="9" customHeight="1" x14ac:dyDescent="0.25">
      <c r="A806" s="102">
        <f t="shared" si="12"/>
        <v>705306</v>
      </c>
      <c r="B806" s="357" t="s">
        <v>13923</v>
      </c>
      <c r="C806" s="358" t="s">
        <v>13924</v>
      </c>
      <c r="D806" s="357" t="s">
        <v>138</v>
      </c>
      <c r="E806" s="359">
        <v>11395.49</v>
      </c>
    </row>
    <row r="807" spans="1:5" ht="9" customHeight="1" x14ac:dyDescent="0.25">
      <c r="A807" s="102">
        <f t="shared" si="12"/>
        <v>705169</v>
      </c>
      <c r="B807" s="357" t="s">
        <v>13925</v>
      </c>
      <c r="C807" s="358" t="s">
        <v>13926</v>
      </c>
      <c r="D807" s="357" t="s">
        <v>138</v>
      </c>
      <c r="E807" s="359">
        <v>2347.0100000000002</v>
      </c>
    </row>
    <row r="808" spans="1:5" ht="9" customHeight="1" x14ac:dyDescent="0.25">
      <c r="A808" s="102">
        <f t="shared" si="12"/>
        <v>705168</v>
      </c>
      <c r="B808" s="357" t="s">
        <v>13927</v>
      </c>
      <c r="C808" s="358" t="s">
        <v>13928</v>
      </c>
      <c r="D808" s="357" t="s">
        <v>138</v>
      </c>
      <c r="E808" s="359">
        <v>2160.33</v>
      </c>
    </row>
    <row r="809" spans="1:5" ht="9" customHeight="1" x14ac:dyDescent="0.25">
      <c r="A809" s="102">
        <f t="shared" si="12"/>
        <v>705171</v>
      </c>
      <c r="B809" s="357" t="s">
        <v>13929</v>
      </c>
      <c r="C809" s="358" t="s">
        <v>13930</v>
      </c>
      <c r="D809" s="357" t="s">
        <v>138</v>
      </c>
      <c r="E809" s="359">
        <v>2071.21</v>
      </c>
    </row>
    <row r="810" spans="1:5" ht="9" customHeight="1" x14ac:dyDescent="0.25">
      <c r="A810" s="102">
        <f t="shared" si="12"/>
        <v>705170</v>
      </c>
      <c r="B810" s="357" t="s">
        <v>13931</v>
      </c>
      <c r="C810" s="358" t="s">
        <v>13932</v>
      </c>
      <c r="D810" s="357" t="s">
        <v>138</v>
      </c>
      <c r="E810" s="359">
        <v>1884.53</v>
      </c>
    </row>
    <row r="811" spans="1:5" ht="9" customHeight="1" x14ac:dyDescent="0.25">
      <c r="A811" s="102">
        <f t="shared" si="12"/>
        <v>705179</v>
      </c>
      <c r="B811" s="357" t="s">
        <v>13933</v>
      </c>
      <c r="C811" s="358" t="s">
        <v>13934</v>
      </c>
      <c r="D811" s="357" t="s">
        <v>138</v>
      </c>
      <c r="E811" s="359">
        <v>2957.4</v>
      </c>
    </row>
    <row r="812" spans="1:5" ht="9" customHeight="1" x14ac:dyDescent="0.25">
      <c r="A812" s="102">
        <f t="shared" si="12"/>
        <v>705178</v>
      </c>
      <c r="B812" s="357" t="s">
        <v>13935</v>
      </c>
      <c r="C812" s="358" t="s">
        <v>13936</v>
      </c>
      <c r="D812" s="357" t="s">
        <v>138</v>
      </c>
      <c r="E812" s="359">
        <v>2711.67</v>
      </c>
    </row>
    <row r="813" spans="1:5" ht="9" customHeight="1" x14ac:dyDescent="0.25">
      <c r="A813" s="102">
        <f t="shared" si="12"/>
        <v>705181</v>
      </c>
      <c r="B813" s="357" t="s">
        <v>13937</v>
      </c>
      <c r="C813" s="358" t="s">
        <v>13938</v>
      </c>
      <c r="D813" s="357" t="s">
        <v>138</v>
      </c>
      <c r="E813" s="359">
        <v>3092.77</v>
      </c>
    </row>
    <row r="814" spans="1:5" ht="9" customHeight="1" x14ac:dyDescent="0.25">
      <c r="A814" s="102">
        <f t="shared" si="12"/>
        <v>705180</v>
      </c>
      <c r="B814" s="357" t="s">
        <v>13939</v>
      </c>
      <c r="C814" s="358" t="s">
        <v>13940</v>
      </c>
      <c r="D814" s="357" t="s">
        <v>138</v>
      </c>
      <c r="E814" s="359">
        <v>2847.04</v>
      </c>
    </row>
    <row r="815" spans="1:5" ht="9" customHeight="1" x14ac:dyDescent="0.25">
      <c r="A815" s="102">
        <f t="shared" si="12"/>
        <v>705173</v>
      </c>
      <c r="B815" s="357" t="s">
        <v>13941</v>
      </c>
      <c r="C815" s="358" t="s">
        <v>13942</v>
      </c>
      <c r="D815" s="357" t="s">
        <v>138</v>
      </c>
      <c r="E815" s="359">
        <v>2263.56</v>
      </c>
    </row>
    <row r="816" spans="1:5" ht="9" customHeight="1" x14ac:dyDescent="0.25">
      <c r="A816" s="102">
        <f t="shared" si="12"/>
        <v>705172</v>
      </c>
      <c r="B816" s="357" t="s">
        <v>13943</v>
      </c>
      <c r="C816" s="358" t="s">
        <v>13944</v>
      </c>
      <c r="D816" s="357" t="s">
        <v>138</v>
      </c>
      <c r="E816" s="359">
        <v>2076.88</v>
      </c>
    </row>
    <row r="817" spans="1:5" ht="9" customHeight="1" x14ac:dyDescent="0.25">
      <c r="A817" s="102">
        <f t="shared" si="12"/>
        <v>705175</v>
      </c>
      <c r="B817" s="357" t="s">
        <v>13945</v>
      </c>
      <c r="C817" s="358" t="s">
        <v>13946</v>
      </c>
      <c r="D817" s="357" t="s">
        <v>138</v>
      </c>
      <c r="E817" s="359">
        <v>2528.5300000000002</v>
      </c>
    </row>
    <row r="818" spans="1:5" ht="9" customHeight="1" x14ac:dyDescent="0.25">
      <c r="A818" s="102">
        <f t="shared" si="12"/>
        <v>705174</v>
      </c>
      <c r="B818" s="357" t="s">
        <v>13947</v>
      </c>
      <c r="C818" s="358" t="s">
        <v>13948</v>
      </c>
      <c r="D818" s="357" t="s">
        <v>138</v>
      </c>
      <c r="E818" s="359">
        <v>2341.85</v>
      </c>
    </row>
    <row r="819" spans="1:5" ht="9" customHeight="1" x14ac:dyDescent="0.25">
      <c r="A819" s="102">
        <f t="shared" si="12"/>
        <v>705177</v>
      </c>
      <c r="B819" s="357" t="s">
        <v>13949</v>
      </c>
      <c r="C819" s="358" t="s">
        <v>13950</v>
      </c>
      <c r="D819" s="357" t="s">
        <v>138</v>
      </c>
      <c r="E819" s="359">
        <v>2845.16</v>
      </c>
    </row>
    <row r="820" spans="1:5" ht="9" customHeight="1" x14ac:dyDescent="0.25">
      <c r="A820" s="102">
        <f t="shared" si="12"/>
        <v>705176</v>
      </c>
      <c r="B820" s="357" t="s">
        <v>13951</v>
      </c>
      <c r="C820" s="358" t="s">
        <v>13952</v>
      </c>
      <c r="D820" s="357" t="s">
        <v>138</v>
      </c>
      <c r="E820" s="359">
        <v>2599.4299999999998</v>
      </c>
    </row>
    <row r="821" spans="1:5" ht="9" customHeight="1" x14ac:dyDescent="0.25">
      <c r="A821" s="102">
        <f t="shared" si="12"/>
        <v>705183</v>
      </c>
      <c r="B821" s="357" t="s">
        <v>13953</v>
      </c>
      <c r="C821" s="358" t="s">
        <v>13954</v>
      </c>
      <c r="D821" s="357" t="s">
        <v>138</v>
      </c>
      <c r="E821" s="359">
        <v>3279.4</v>
      </c>
    </row>
    <row r="822" spans="1:5" ht="9" customHeight="1" x14ac:dyDescent="0.25">
      <c r="A822" s="102">
        <f t="shared" si="12"/>
        <v>705182</v>
      </c>
      <c r="B822" s="357" t="s">
        <v>13955</v>
      </c>
      <c r="C822" s="358" t="s">
        <v>13956</v>
      </c>
      <c r="D822" s="357" t="s">
        <v>138</v>
      </c>
      <c r="E822" s="359">
        <v>3039.55</v>
      </c>
    </row>
    <row r="823" spans="1:5" ht="9" customHeight="1" x14ac:dyDescent="0.25">
      <c r="A823" s="102">
        <f t="shared" si="12"/>
        <v>705185</v>
      </c>
      <c r="B823" s="357" t="s">
        <v>13957</v>
      </c>
      <c r="C823" s="358" t="s">
        <v>13958</v>
      </c>
      <c r="D823" s="357" t="s">
        <v>138</v>
      </c>
      <c r="E823" s="359">
        <v>2959.73</v>
      </c>
    </row>
    <row r="824" spans="1:5" ht="9" customHeight="1" x14ac:dyDescent="0.25">
      <c r="A824" s="102">
        <f t="shared" si="12"/>
        <v>705184</v>
      </c>
      <c r="B824" s="357" t="s">
        <v>13959</v>
      </c>
      <c r="C824" s="358" t="s">
        <v>13960</v>
      </c>
      <c r="D824" s="357" t="s">
        <v>138</v>
      </c>
      <c r="E824" s="359">
        <v>2719.88</v>
      </c>
    </row>
    <row r="825" spans="1:5" ht="9" customHeight="1" x14ac:dyDescent="0.25">
      <c r="A825" s="102">
        <f t="shared" si="12"/>
        <v>705193</v>
      </c>
      <c r="B825" s="357" t="s">
        <v>13961</v>
      </c>
      <c r="C825" s="358" t="s">
        <v>13962</v>
      </c>
      <c r="D825" s="357" t="s">
        <v>138</v>
      </c>
      <c r="E825" s="359">
        <v>4508.72</v>
      </c>
    </row>
    <row r="826" spans="1:5" ht="9" customHeight="1" x14ac:dyDescent="0.25">
      <c r="A826" s="102">
        <f t="shared" si="12"/>
        <v>705192</v>
      </c>
      <c r="B826" s="357" t="s">
        <v>13963</v>
      </c>
      <c r="C826" s="358" t="s">
        <v>13964</v>
      </c>
      <c r="D826" s="357" t="s">
        <v>138</v>
      </c>
      <c r="E826" s="359">
        <v>4123.37</v>
      </c>
    </row>
    <row r="827" spans="1:5" ht="9" customHeight="1" x14ac:dyDescent="0.25">
      <c r="A827" s="102">
        <f t="shared" si="12"/>
        <v>705195</v>
      </c>
      <c r="B827" s="357" t="s">
        <v>13965</v>
      </c>
      <c r="C827" s="358" t="s">
        <v>13966</v>
      </c>
      <c r="D827" s="357" t="s">
        <v>138</v>
      </c>
      <c r="E827" s="359">
        <v>4833.22</v>
      </c>
    </row>
    <row r="828" spans="1:5" ht="9" customHeight="1" x14ac:dyDescent="0.25">
      <c r="A828" s="102">
        <f t="shared" si="12"/>
        <v>705194</v>
      </c>
      <c r="B828" s="357" t="s">
        <v>13967</v>
      </c>
      <c r="C828" s="358" t="s">
        <v>13968</v>
      </c>
      <c r="D828" s="357" t="s">
        <v>138</v>
      </c>
      <c r="E828" s="359">
        <v>4447.87</v>
      </c>
    </row>
    <row r="829" spans="1:5" ht="9" customHeight="1" x14ac:dyDescent="0.25">
      <c r="A829" s="102">
        <f t="shared" si="12"/>
        <v>705187</v>
      </c>
      <c r="B829" s="357" t="s">
        <v>13969</v>
      </c>
      <c r="C829" s="358" t="s">
        <v>13970</v>
      </c>
      <c r="D829" s="357" t="s">
        <v>138</v>
      </c>
      <c r="E829" s="359">
        <v>3359.05</v>
      </c>
    </row>
    <row r="830" spans="1:5" ht="9" customHeight="1" x14ac:dyDescent="0.25">
      <c r="A830" s="102">
        <f t="shared" si="12"/>
        <v>705186</v>
      </c>
      <c r="B830" s="357" t="s">
        <v>13971</v>
      </c>
      <c r="C830" s="358" t="s">
        <v>13972</v>
      </c>
      <c r="D830" s="357" t="s">
        <v>138</v>
      </c>
      <c r="E830" s="359">
        <v>3045.73</v>
      </c>
    </row>
    <row r="831" spans="1:5" ht="9" customHeight="1" x14ac:dyDescent="0.25">
      <c r="A831" s="102">
        <f t="shared" si="12"/>
        <v>705189</v>
      </c>
      <c r="B831" s="357" t="s">
        <v>13973</v>
      </c>
      <c r="C831" s="358" t="s">
        <v>13974</v>
      </c>
      <c r="D831" s="357" t="s">
        <v>138</v>
      </c>
      <c r="E831" s="359">
        <v>3780.66</v>
      </c>
    </row>
    <row r="832" spans="1:5" ht="9" customHeight="1" x14ac:dyDescent="0.25">
      <c r="A832" s="102">
        <f t="shared" si="12"/>
        <v>705188</v>
      </c>
      <c r="B832" s="357" t="s">
        <v>13975</v>
      </c>
      <c r="C832" s="358" t="s">
        <v>13976</v>
      </c>
      <c r="D832" s="357" t="s">
        <v>138</v>
      </c>
      <c r="E832" s="359">
        <v>3467.34</v>
      </c>
    </row>
    <row r="833" spans="1:5" ht="9" customHeight="1" x14ac:dyDescent="0.25">
      <c r="A833" s="102">
        <f t="shared" ref="A833:A896" si="13">VALUE(B833)</f>
        <v>705191</v>
      </c>
      <c r="B833" s="357" t="s">
        <v>13977</v>
      </c>
      <c r="C833" s="358" t="s">
        <v>13978</v>
      </c>
      <c r="D833" s="357" t="s">
        <v>138</v>
      </c>
      <c r="E833" s="359">
        <v>4140.83</v>
      </c>
    </row>
    <row r="834" spans="1:5" ht="9" customHeight="1" x14ac:dyDescent="0.25">
      <c r="A834" s="102">
        <f t="shared" si="13"/>
        <v>705190</v>
      </c>
      <c r="B834" s="357" t="s">
        <v>13979</v>
      </c>
      <c r="C834" s="358" t="s">
        <v>13980</v>
      </c>
      <c r="D834" s="357" t="s">
        <v>138</v>
      </c>
      <c r="E834" s="359">
        <v>3755.48</v>
      </c>
    </row>
    <row r="835" spans="1:5" ht="9" customHeight="1" x14ac:dyDescent="0.25">
      <c r="A835" s="102">
        <f t="shared" si="13"/>
        <v>705197</v>
      </c>
      <c r="B835" s="357" t="s">
        <v>13981</v>
      </c>
      <c r="C835" s="358" t="s">
        <v>13982</v>
      </c>
      <c r="D835" s="357" t="s">
        <v>138</v>
      </c>
      <c r="E835" s="359">
        <v>4467.72</v>
      </c>
    </row>
    <row r="836" spans="1:5" ht="9" customHeight="1" x14ac:dyDescent="0.25">
      <c r="A836" s="102">
        <f t="shared" si="13"/>
        <v>705196</v>
      </c>
      <c r="B836" s="357" t="s">
        <v>13983</v>
      </c>
      <c r="C836" s="358" t="s">
        <v>13984</v>
      </c>
      <c r="D836" s="357" t="s">
        <v>138</v>
      </c>
      <c r="E836" s="359">
        <v>4085.32</v>
      </c>
    </row>
    <row r="837" spans="1:5" ht="9" customHeight="1" x14ac:dyDescent="0.25">
      <c r="A837" s="102">
        <f t="shared" si="13"/>
        <v>705199</v>
      </c>
      <c r="B837" s="357" t="s">
        <v>13985</v>
      </c>
      <c r="C837" s="358" t="s">
        <v>13986</v>
      </c>
      <c r="D837" s="357" t="s">
        <v>138</v>
      </c>
      <c r="E837" s="359">
        <v>4225.8900000000003</v>
      </c>
    </row>
    <row r="838" spans="1:5" ht="9" customHeight="1" x14ac:dyDescent="0.25">
      <c r="A838" s="102">
        <f t="shared" si="13"/>
        <v>705198</v>
      </c>
      <c r="B838" s="357" t="s">
        <v>13987</v>
      </c>
      <c r="C838" s="358" t="s">
        <v>13988</v>
      </c>
      <c r="D838" s="357" t="s">
        <v>138</v>
      </c>
      <c r="E838" s="359">
        <v>3843.49</v>
      </c>
    </row>
    <row r="839" spans="1:5" ht="9" customHeight="1" x14ac:dyDescent="0.25">
      <c r="A839" s="102">
        <f t="shared" si="13"/>
        <v>705207</v>
      </c>
      <c r="B839" s="357" t="s">
        <v>13989</v>
      </c>
      <c r="C839" s="358" t="s">
        <v>13990</v>
      </c>
      <c r="D839" s="357" t="s">
        <v>138</v>
      </c>
      <c r="E839" s="359">
        <v>6379.16</v>
      </c>
    </row>
    <row r="840" spans="1:5" ht="9" customHeight="1" x14ac:dyDescent="0.25">
      <c r="A840" s="102">
        <f t="shared" si="13"/>
        <v>705206</v>
      </c>
      <c r="B840" s="357" t="s">
        <v>13991</v>
      </c>
      <c r="C840" s="358" t="s">
        <v>13992</v>
      </c>
      <c r="D840" s="357" t="s">
        <v>138</v>
      </c>
      <c r="E840" s="359">
        <v>5810.9</v>
      </c>
    </row>
    <row r="841" spans="1:5" ht="9" customHeight="1" x14ac:dyDescent="0.25">
      <c r="A841" s="102">
        <f t="shared" si="13"/>
        <v>705209</v>
      </c>
      <c r="B841" s="357" t="s">
        <v>13993</v>
      </c>
      <c r="C841" s="358" t="s">
        <v>13994</v>
      </c>
      <c r="D841" s="357" t="s">
        <v>138</v>
      </c>
      <c r="E841" s="359">
        <v>7241.06</v>
      </c>
    </row>
    <row r="842" spans="1:5" ht="9" customHeight="1" x14ac:dyDescent="0.25">
      <c r="A842" s="102">
        <f t="shared" si="13"/>
        <v>705208</v>
      </c>
      <c r="B842" s="357" t="s">
        <v>13995</v>
      </c>
      <c r="C842" s="358" t="s">
        <v>13996</v>
      </c>
      <c r="D842" s="357" t="s">
        <v>138</v>
      </c>
      <c r="E842" s="359">
        <v>6579.15</v>
      </c>
    </row>
    <row r="843" spans="1:5" ht="9" customHeight="1" x14ac:dyDescent="0.25">
      <c r="A843" s="102">
        <f t="shared" si="13"/>
        <v>705201</v>
      </c>
      <c r="B843" s="357" t="s">
        <v>13997</v>
      </c>
      <c r="C843" s="358" t="s">
        <v>13998</v>
      </c>
      <c r="D843" s="357" t="s">
        <v>138</v>
      </c>
      <c r="E843" s="359">
        <v>4861.49</v>
      </c>
    </row>
    <row r="844" spans="1:5" ht="9" customHeight="1" x14ac:dyDescent="0.25">
      <c r="A844" s="102">
        <f t="shared" si="13"/>
        <v>705200</v>
      </c>
      <c r="B844" s="357" t="s">
        <v>13999</v>
      </c>
      <c r="C844" s="358" t="s">
        <v>14000</v>
      </c>
      <c r="D844" s="357" t="s">
        <v>138</v>
      </c>
      <c r="E844" s="359">
        <v>4479.1000000000004</v>
      </c>
    </row>
    <row r="845" spans="1:5" ht="9" customHeight="1" x14ac:dyDescent="0.25">
      <c r="A845" s="102">
        <f t="shared" si="13"/>
        <v>705203</v>
      </c>
      <c r="B845" s="357" t="s">
        <v>14001</v>
      </c>
      <c r="C845" s="358" t="s">
        <v>14002</v>
      </c>
      <c r="D845" s="357" t="s">
        <v>138</v>
      </c>
      <c r="E845" s="359">
        <v>5341.11</v>
      </c>
    </row>
    <row r="846" spans="1:5" ht="9" customHeight="1" x14ac:dyDescent="0.25">
      <c r="A846" s="102">
        <f t="shared" si="13"/>
        <v>705202</v>
      </c>
      <c r="B846" s="357" t="s">
        <v>14003</v>
      </c>
      <c r="C846" s="358" t="s">
        <v>14004</v>
      </c>
      <c r="D846" s="357" t="s">
        <v>138</v>
      </c>
      <c r="E846" s="359">
        <v>4872.2700000000004</v>
      </c>
    </row>
    <row r="847" spans="1:5" ht="9" customHeight="1" x14ac:dyDescent="0.25">
      <c r="A847" s="102">
        <f t="shared" si="13"/>
        <v>705205</v>
      </c>
      <c r="B847" s="357" t="s">
        <v>14005</v>
      </c>
      <c r="C847" s="358" t="s">
        <v>14006</v>
      </c>
      <c r="D847" s="357" t="s">
        <v>138</v>
      </c>
      <c r="E847" s="359">
        <v>5850.51</v>
      </c>
    </row>
    <row r="848" spans="1:5" ht="9" customHeight="1" x14ac:dyDescent="0.25">
      <c r="A848" s="102">
        <f t="shared" si="13"/>
        <v>705204</v>
      </c>
      <c r="B848" s="357" t="s">
        <v>14007</v>
      </c>
      <c r="C848" s="358" t="s">
        <v>14008</v>
      </c>
      <c r="D848" s="357" t="s">
        <v>138</v>
      </c>
      <c r="E848" s="359">
        <v>5381.67</v>
      </c>
    </row>
    <row r="849" spans="1:5" ht="9" customHeight="1" x14ac:dyDescent="0.25">
      <c r="A849" s="102">
        <f t="shared" si="13"/>
        <v>705211</v>
      </c>
      <c r="B849" s="357" t="s">
        <v>14009</v>
      </c>
      <c r="C849" s="358" t="s">
        <v>14010</v>
      </c>
      <c r="D849" s="357" t="s">
        <v>138</v>
      </c>
      <c r="E849" s="359">
        <v>5697.88</v>
      </c>
    </row>
    <row r="850" spans="1:5" ht="9" customHeight="1" x14ac:dyDescent="0.25">
      <c r="A850" s="102">
        <f t="shared" si="13"/>
        <v>705210</v>
      </c>
      <c r="B850" s="357" t="s">
        <v>14011</v>
      </c>
      <c r="C850" s="358" t="s">
        <v>14012</v>
      </c>
      <c r="D850" s="357" t="s">
        <v>138</v>
      </c>
      <c r="E850" s="359">
        <v>5147.04</v>
      </c>
    </row>
    <row r="851" spans="1:5" ht="9" customHeight="1" x14ac:dyDescent="0.25">
      <c r="A851" s="102">
        <f t="shared" si="13"/>
        <v>705213</v>
      </c>
      <c r="B851" s="357" t="s">
        <v>14013</v>
      </c>
      <c r="C851" s="358" t="s">
        <v>14014</v>
      </c>
      <c r="D851" s="357" t="s">
        <v>138</v>
      </c>
      <c r="E851" s="359">
        <v>5625.13</v>
      </c>
    </row>
    <row r="852" spans="1:5" ht="9" customHeight="1" x14ac:dyDescent="0.25">
      <c r="A852" s="102">
        <f t="shared" si="13"/>
        <v>705212</v>
      </c>
      <c r="B852" s="357" t="s">
        <v>14015</v>
      </c>
      <c r="C852" s="358" t="s">
        <v>14016</v>
      </c>
      <c r="D852" s="357" t="s">
        <v>138</v>
      </c>
      <c r="E852" s="359">
        <v>5074.29</v>
      </c>
    </row>
    <row r="853" spans="1:5" ht="9" customHeight="1" x14ac:dyDescent="0.25">
      <c r="A853" s="102">
        <f t="shared" si="13"/>
        <v>705221</v>
      </c>
      <c r="B853" s="357" t="s">
        <v>14017</v>
      </c>
      <c r="C853" s="358" t="s">
        <v>14018</v>
      </c>
      <c r="D853" s="357" t="s">
        <v>138</v>
      </c>
      <c r="E853" s="359">
        <v>8779.84</v>
      </c>
    </row>
    <row r="854" spans="1:5" ht="9" customHeight="1" x14ac:dyDescent="0.25">
      <c r="A854" s="102">
        <f t="shared" si="13"/>
        <v>705220</v>
      </c>
      <c r="B854" s="357" t="s">
        <v>14019</v>
      </c>
      <c r="C854" s="358" t="s">
        <v>14020</v>
      </c>
      <c r="D854" s="357" t="s">
        <v>138</v>
      </c>
      <c r="E854" s="359">
        <v>8007.1</v>
      </c>
    </row>
    <row r="855" spans="1:5" ht="9" customHeight="1" x14ac:dyDescent="0.25">
      <c r="A855" s="102">
        <f t="shared" si="13"/>
        <v>705223</v>
      </c>
      <c r="B855" s="357" t="s">
        <v>14021</v>
      </c>
      <c r="C855" s="358" t="s">
        <v>14022</v>
      </c>
      <c r="D855" s="357" t="s">
        <v>138</v>
      </c>
      <c r="E855" s="359">
        <v>9481.7099999999991</v>
      </c>
    </row>
    <row r="856" spans="1:5" ht="9" customHeight="1" x14ac:dyDescent="0.25">
      <c r="A856" s="102">
        <f t="shared" si="13"/>
        <v>705222</v>
      </c>
      <c r="B856" s="357" t="s">
        <v>14023</v>
      </c>
      <c r="C856" s="358" t="s">
        <v>14024</v>
      </c>
      <c r="D856" s="357" t="s">
        <v>138</v>
      </c>
      <c r="E856" s="359">
        <v>8592.25</v>
      </c>
    </row>
    <row r="857" spans="1:5" ht="9" customHeight="1" x14ac:dyDescent="0.25">
      <c r="A857" s="102">
        <f t="shared" si="13"/>
        <v>705215</v>
      </c>
      <c r="B857" s="357" t="s">
        <v>14025</v>
      </c>
      <c r="C857" s="358" t="s">
        <v>14026</v>
      </c>
      <c r="D857" s="357" t="s">
        <v>138</v>
      </c>
      <c r="E857" s="359">
        <v>6670.14</v>
      </c>
    </row>
    <row r="858" spans="1:5" ht="9" customHeight="1" x14ac:dyDescent="0.25">
      <c r="A858" s="102">
        <f t="shared" si="13"/>
        <v>705214</v>
      </c>
      <c r="B858" s="357" t="s">
        <v>14027</v>
      </c>
      <c r="C858" s="358" t="s">
        <v>14028</v>
      </c>
      <c r="D858" s="357" t="s">
        <v>138</v>
      </c>
      <c r="E858" s="359">
        <v>6004.02</v>
      </c>
    </row>
    <row r="859" spans="1:5" ht="9" customHeight="1" x14ac:dyDescent="0.25">
      <c r="A859" s="102">
        <f t="shared" si="13"/>
        <v>705217</v>
      </c>
      <c r="B859" s="357" t="s">
        <v>14029</v>
      </c>
      <c r="C859" s="358" t="s">
        <v>14030</v>
      </c>
      <c r="D859" s="357" t="s">
        <v>138</v>
      </c>
      <c r="E859" s="359">
        <v>7422.18</v>
      </c>
    </row>
    <row r="860" spans="1:5" ht="9" customHeight="1" x14ac:dyDescent="0.25">
      <c r="A860" s="102">
        <f t="shared" si="13"/>
        <v>705216</v>
      </c>
      <c r="B860" s="357" t="s">
        <v>14031</v>
      </c>
      <c r="C860" s="358" t="s">
        <v>14032</v>
      </c>
      <c r="D860" s="357" t="s">
        <v>138</v>
      </c>
      <c r="E860" s="359">
        <v>6756.06</v>
      </c>
    </row>
    <row r="861" spans="1:5" ht="9" customHeight="1" x14ac:dyDescent="0.25">
      <c r="A861" s="102">
        <f t="shared" si="13"/>
        <v>705219</v>
      </c>
      <c r="B861" s="357" t="s">
        <v>14033</v>
      </c>
      <c r="C861" s="358" t="s">
        <v>14034</v>
      </c>
      <c r="D861" s="357" t="s">
        <v>138</v>
      </c>
      <c r="E861" s="359">
        <v>8081.04</v>
      </c>
    </row>
    <row r="862" spans="1:5" ht="9" customHeight="1" x14ac:dyDescent="0.25">
      <c r="A862" s="102">
        <f t="shared" si="13"/>
        <v>705218</v>
      </c>
      <c r="B862" s="357" t="s">
        <v>14035</v>
      </c>
      <c r="C862" s="358" t="s">
        <v>14036</v>
      </c>
      <c r="D862" s="357" t="s">
        <v>138</v>
      </c>
      <c r="E862" s="359">
        <v>7308.3</v>
      </c>
    </row>
    <row r="863" spans="1:5" ht="9" customHeight="1" x14ac:dyDescent="0.25">
      <c r="A863" s="102">
        <f t="shared" si="13"/>
        <v>705346</v>
      </c>
      <c r="B863" s="357" t="s">
        <v>14037</v>
      </c>
      <c r="C863" s="358" t="s">
        <v>14038</v>
      </c>
      <c r="D863" s="357" t="s">
        <v>138</v>
      </c>
      <c r="E863" s="359">
        <v>5379.41</v>
      </c>
    </row>
    <row r="864" spans="1:5" ht="9" customHeight="1" x14ac:dyDescent="0.25">
      <c r="A864" s="102">
        <f t="shared" si="13"/>
        <v>705345</v>
      </c>
      <c r="B864" s="357" t="s">
        <v>14039</v>
      </c>
      <c r="C864" s="358" t="s">
        <v>14040</v>
      </c>
      <c r="D864" s="357" t="s">
        <v>138</v>
      </c>
      <c r="E864" s="359">
        <v>4899.67</v>
      </c>
    </row>
    <row r="865" spans="1:5" ht="9" customHeight="1" x14ac:dyDescent="0.25">
      <c r="A865" s="102">
        <f t="shared" si="13"/>
        <v>705348</v>
      </c>
      <c r="B865" s="357" t="s">
        <v>14041</v>
      </c>
      <c r="C865" s="358" t="s">
        <v>14042</v>
      </c>
      <c r="D865" s="357" t="s">
        <v>138</v>
      </c>
      <c r="E865" s="359">
        <v>4820.3599999999997</v>
      </c>
    </row>
    <row r="866" spans="1:5" ht="9" customHeight="1" x14ac:dyDescent="0.25">
      <c r="A866" s="102">
        <f t="shared" si="13"/>
        <v>705347</v>
      </c>
      <c r="B866" s="357" t="s">
        <v>14043</v>
      </c>
      <c r="C866" s="358" t="s">
        <v>14044</v>
      </c>
      <c r="D866" s="357" t="s">
        <v>138</v>
      </c>
      <c r="E866" s="359">
        <v>4340.62</v>
      </c>
    </row>
    <row r="867" spans="1:5" ht="9" customHeight="1" x14ac:dyDescent="0.25">
      <c r="A867" s="102">
        <f t="shared" si="13"/>
        <v>705356</v>
      </c>
      <c r="B867" s="357" t="s">
        <v>14045</v>
      </c>
      <c r="C867" s="358" t="s">
        <v>14046</v>
      </c>
      <c r="D867" s="357" t="s">
        <v>138</v>
      </c>
      <c r="E867" s="359">
        <v>7186.38</v>
      </c>
    </row>
    <row r="868" spans="1:5" ht="9" customHeight="1" x14ac:dyDescent="0.25">
      <c r="A868" s="102">
        <f t="shared" si="13"/>
        <v>705355</v>
      </c>
      <c r="B868" s="357" t="s">
        <v>14047</v>
      </c>
      <c r="C868" s="358" t="s">
        <v>14048</v>
      </c>
      <c r="D868" s="357" t="s">
        <v>138</v>
      </c>
      <c r="E868" s="359">
        <v>6549.61</v>
      </c>
    </row>
    <row r="869" spans="1:5" ht="9" customHeight="1" x14ac:dyDescent="0.25">
      <c r="A869" s="102">
        <f t="shared" si="13"/>
        <v>705358</v>
      </c>
      <c r="B869" s="357" t="s">
        <v>14049</v>
      </c>
      <c r="C869" s="358" t="s">
        <v>14050</v>
      </c>
      <c r="D869" s="357" t="s">
        <v>138</v>
      </c>
      <c r="E869" s="359">
        <v>7299.71</v>
      </c>
    </row>
    <row r="870" spans="1:5" ht="9" customHeight="1" x14ac:dyDescent="0.25">
      <c r="A870" s="102">
        <f t="shared" si="13"/>
        <v>705357</v>
      </c>
      <c r="B870" s="357" t="s">
        <v>14051</v>
      </c>
      <c r="C870" s="358" t="s">
        <v>14052</v>
      </c>
      <c r="D870" s="357" t="s">
        <v>138</v>
      </c>
      <c r="E870" s="359">
        <v>6662.94</v>
      </c>
    </row>
    <row r="871" spans="1:5" ht="9" customHeight="1" x14ac:dyDescent="0.25">
      <c r="A871" s="102">
        <f t="shared" si="13"/>
        <v>705350</v>
      </c>
      <c r="B871" s="357" t="s">
        <v>14053</v>
      </c>
      <c r="C871" s="358" t="s">
        <v>14054</v>
      </c>
      <c r="D871" s="357" t="s">
        <v>138</v>
      </c>
      <c r="E871" s="359">
        <v>5277.28</v>
      </c>
    </row>
    <row r="872" spans="1:5" ht="9" customHeight="1" x14ac:dyDescent="0.25">
      <c r="A872" s="102">
        <f t="shared" si="13"/>
        <v>705349</v>
      </c>
      <c r="B872" s="357" t="s">
        <v>14055</v>
      </c>
      <c r="C872" s="358" t="s">
        <v>14056</v>
      </c>
      <c r="D872" s="357" t="s">
        <v>138</v>
      </c>
      <c r="E872" s="359">
        <v>4797.54</v>
      </c>
    </row>
    <row r="873" spans="1:5" ht="9" customHeight="1" x14ac:dyDescent="0.25">
      <c r="A873" s="102">
        <f t="shared" si="13"/>
        <v>705352</v>
      </c>
      <c r="B873" s="357" t="s">
        <v>14057</v>
      </c>
      <c r="C873" s="358" t="s">
        <v>14058</v>
      </c>
      <c r="D873" s="357" t="s">
        <v>138</v>
      </c>
      <c r="E873" s="359">
        <v>5667.54</v>
      </c>
    </row>
    <row r="874" spans="1:5" ht="9" customHeight="1" x14ac:dyDescent="0.25">
      <c r="A874" s="102">
        <f t="shared" si="13"/>
        <v>705351</v>
      </c>
      <c r="B874" s="357" t="s">
        <v>14059</v>
      </c>
      <c r="C874" s="358" t="s">
        <v>14060</v>
      </c>
      <c r="D874" s="357" t="s">
        <v>138</v>
      </c>
      <c r="E874" s="359">
        <v>5187.8</v>
      </c>
    </row>
    <row r="875" spans="1:5" ht="9" customHeight="1" x14ac:dyDescent="0.25">
      <c r="A875" s="102">
        <f t="shared" si="13"/>
        <v>705354</v>
      </c>
      <c r="B875" s="357" t="s">
        <v>14061</v>
      </c>
      <c r="C875" s="358" t="s">
        <v>14062</v>
      </c>
      <c r="D875" s="357" t="s">
        <v>138</v>
      </c>
      <c r="E875" s="359">
        <v>6257.47</v>
      </c>
    </row>
    <row r="876" spans="1:5" ht="9" customHeight="1" x14ac:dyDescent="0.25">
      <c r="A876" s="102">
        <f t="shared" si="13"/>
        <v>705353</v>
      </c>
      <c r="B876" s="357" t="s">
        <v>14063</v>
      </c>
      <c r="C876" s="358" t="s">
        <v>14064</v>
      </c>
      <c r="D876" s="357" t="s">
        <v>138</v>
      </c>
      <c r="E876" s="359">
        <v>5777.73</v>
      </c>
    </row>
    <row r="877" spans="1:5" ht="9" customHeight="1" x14ac:dyDescent="0.25">
      <c r="A877" s="102">
        <f t="shared" si="13"/>
        <v>705360</v>
      </c>
      <c r="B877" s="357" t="s">
        <v>14065</v>
      </c>
      <c r="C877" s="358" t="s">
        <v>14066</v>
      </c>
      <c r="D877" s="357" t="s">
        <v>138</v>
      </c>
      <c r="E877" s="359">
        <v>7738.7</v>
      </c>
    </row>
    <row r="878" spans="1:5" ht="9" customHeight="1" x14ac:dyDescent="0.25">
      <c r="A878" s="102">
        <f t="shared" si="13"/>
        <v>705359</v>
      </c>
      <c r="B878" s="357" t="s">
        <v>14067</v>
      </c>
      <c r="C878" s="358" t="s">
        <v>14068</v>
      </c>
      <c r="D878" s="357" t="s">
        <v>138</v>
      </c>
      <c r="E878" s="359">
        <v>7119.59</v>
      </c>
    </row>
    <row r="879" spans="1:5" ht="9" customHeight="1" x14ac:dyDescent="0.25">
      <c r="A879" s="102">
        <f t="shared" si="13"/>
        <v>705362</v>
      </c>
      <c r="B879" s="357" t="s">
        <v>14069</v>
      </c>
      <c r="C879" s="358" t="s">
        <v>14070</v>
      </c>
      <c r="D879" s="357" t="s">
        <v>138</v>
      </c>
      <c r="E879" s="359">
        <v>7017.3</v>
      </c>
    </row>
    <row r="880" spans="1:5" ht="9" customHeight="1" x14ac:dyDescent="0.25">
      <c r="A880" s="102">
        <f t="shared" si="13"/>
        <v>705361</v>
      </c>
      <c r="B880" s="357" t="s">
        <v>14071</v>
      </c>
      <c r="C880" s="358" t="s">
        <v>14072</v>
      </c>
      <c r="D880" s="357" t="s">
        <v>138</v>
      </c>
      <c r="E880" s="359">
        <v>6398.19</v>
      </c>
    </row>
    <row r="881" spans="1:5" ht="9" customHeight="1" x14ac:dyDescent="0.25">
      <c r="A881" s="102">
        <f t="shared" si="13"/>
        <v>705370</v>
      </c>
      <c r="B881" s="357" t="s">
        <v>14073</v>
      </c>
      <c r="C881" s="358" t="s">
        <v>14074</v>
      </c>
      <c r="D881" s="357" t="s">
        <v>138</v>
      </c>
      <c r="E881" s="359">
        <v>10538.1</v>
      </c>
    </row>
    <row r="882" spans="1:5" ht="9" customHeight="1" x14ac:dyDescent="0.25">
      <c r="A882" s="102">
        <f t="shared" si="13"/>
        <v>705369</v>
      </c>
      <c r="B882" s="357" t="s">
        <v>14075</v>
      </c>
      <c r="C882" s="358" t="s">
        <v>14076</v>
      </c>
      <c r="D882" s="357" t="s">
        <v>138</v>
      </c>
      <c r="E882" s="359">
        <v>9553.0300000000007</v>
      </c>
    </row>
    <row r="883" spans="1:5" ht="9" customHeight="1" x14ac:dyDescent="0.25">
      <c r="A883" s="102">
        <f t="shared" si="13"/>
        <v>705372</v>
      </c>
      <c r="B883" s="357" t="s">
        <v>14077</v>
      </c>
      <c r="C883" s="358" t="s">
        <v>14078</v>
      </c>
      <c r="D883" s="357" t="s">
        <v>138</v>
      </c>
      <c r="E883" s="359">
        <v>11244.55</v>
      </c>
    </row>
    <row r="884" spans="1:5" ht="9" customHeight="1" x14ac:dyDescent="0.25">
      <c r="A884" s="102">
        <f t="shared" si="13"/>
        <v>705371</v>
      </c>
      <c r="B884" s="357" t="s">
        <v>14079</v>
      </c>
      <c r="C884" s="358" t="s">
        <v>14080</v>
      </c>
      <c r="D884" s="357" t="s">
        <v>138</v>
      </c>
      <c r="E884" s="359">
        <v>10259.469999999999</v>
      </c>
    </row>
    <row r="885" spans="1:5" ht="9" customHeight="1" x14ac:dyDescent="0.25">
      <c r="A885" s="102">
        <f t="shared" si="13"/>
        <v>705364</v>
      </c>
      <c r="B885" s="357" t="s">
        <v>14081</v>
      </c>
      <c r="C885" s="358" t="s">
        <v>14082</v>
      </c>
      <c r="D885" s="357" t="s">
        <v>138</v>
      </c>
      <c r="E885" s="359">
        <v>7982.21</v>
      </c>
    </row>
    <row r="886" spans="1:5" ht="9" customHeight="1" x14ac:dyDescent="0.25">
      <c r="A886" s="102">
        <f t="shared" si="13"/>
        <v>705363</v>
      </c>
      <c r="B886" s="357" t="s">
        <v>14083</v>
      </c>
      <c r="C886" s="358" t="s">
        <v>14084</v>
      </c>
      <c r="D886" s="357" t="s">
        <v>138</v>
      </c>
      <c r="E886" s="359">
        <v>7363.09</v>
      </c>
    </row>
    <row r="887" spans="1:5" ht="9" customHeight="1" x14ac:dyDescent="0.25">
      <c r="A887" s="102">
        <f t="shared" si="13"/>
        <v>705366</v>
      </c>
      <c r="B887" s="357" t="s">
        <v>14085</v>
      </c>
      <c r="C887" s="358" t="s">
        <v>14086</v>
      </c>
      <c r="D887" s="357" t="s">
        <v>138</v>
      </c>
      <c r="E887" s="359">
        <v>8712.3700000000008</v>
      </c>
    </row>
    <row r="888" spans="1:5" ht="9" customHeight="1" x14ac:dyDescent="0.25">
      <c r="A888" s="102">
        <f t="shared" si="13"/>
        <v>705365</v>
      </c>
      <c r="B888" s="357" t="s">
        <v>14087</v>
      </c>
      <c r="C888" s="358" t="s">
        <v>14088</v>
      </c>
      <c r="D888" s="357" t="s">
        <v>138</v>
      </c>
      <c r="E888" s="359">
        <v>7900.19</v>
      </c>
    </row>
    <row r="889" spans="1:5" ht="9" customHeight="1" x14ac:dyDescent="0.25">
      <c r="A889" s="102">
        <f t="shared" si="13"/>
        <v>705368</v>
      </c>
      <c r="B889" s="357" t="s">
        <v>14089</v>
      </c>
      <c r="C889" s="358" t="s">
        <v>14090</v>
      </c>
      <c r="D889" s="357" t="s">
        <v>138</v>
      </c>
      <c r="E889" s="359">
        <v>9803.7099999999991</v>
      </c>
    </row>
    <row r="890" spans="1:5" ht="9" customHeight="1" x14ac:dyDescent="0.25">
      <c r="A890" s="102">
        <f t="shared" si="13"/>
        <v>705367</v>
      </c>
      <c r="B890" s="357" t="s">
        <v>14091</v>
      </c>
      <c r="C890" s="358" t="s">
        <v>14092</v>
      </c>
      <c r="D890" s="357" t="s">
        <v>138</v>
      </c>
      <c r="E890" s="359">
        <v>8991.52</v>
      </c>
    </row>
    <row r="891" spans="1:5" ht="9" customHeight="1" x14ac:dyDescent="0.25">
      <c r="A891" s="102">
        <f t="shared" si="13"/>
        <v>705374</v>
      </c>
      <c r="B891" s="357" t="s">
        <v>14093</v>
      </c>
      <c r="C891" s="358" t="s">
        <v>14094</v>
      </c>
      <c r="D891" s="357" t="s">
        <v>138</v>
      </c>
      <c r="E891" s="359">
        <v>10224.86</v>
      </c>
    </row>
    <row r="892" spans="1:5" ht="9" customHeight="1" x14ac:dyDescent="0.25">
      <c r="A892" s="102">
        <f t="shared" si="13"/>
        <v>705373</v>
      </c>
      <c r="B892" s="357" t="s">
        <v>14095</v>
      </c>
      <c r="C892" s="358" t="s">
        <v>14096</v>
      </c>
      <c r="D892" s="357" t="s">
        <v>138</v>
      </c>
      <c r="E892" s="359">
        <v>9438.93</v>
      </c>
    </row>
    <row r="893" spans="1:5" ht="9" customHeight="1" x14ac:dyDescent="0.25">
      <c r="A893" s="102">
        <f t="shared" si="13"/>
        <v>705376</v>
      </c>
      <c r="B893" s="357" t="s">
        <v>14097</v>
      </c>
      <c r="C893" s="358" t="s">
        <v>14098</v>
      </c>
      <c r="D893" s="357" t="s">
        <v>138</v>
      </c>
      <c r="E893" s="359">
        <v>9129.1200000000008</v>
      </c>
    </row>
    <row r="894" spans="1:5" ht="9" customHeight="1" x14ac:dyDescent="0.25">
      <c r="A894" s="102">
        <f t="shared" si="13"/>
        <v>705375</v>
      </c>
      <c r="B894" s="357" t="s">
        <v>14099</v>
      </c>
      <c r="C894" s="358" t="s">
        <v>14100</v>
      </c>
      <c r="D894" s="357" t="s">
        <v>138</v>
      </c>
      <c r="E894" s="359">
        <v>8343.19</v>
      </c>
    </row>
    <row r="895" spans="1:5" ht="9" customHeight="1" x14ac:dyDescent="0.25">
      <c r="A895" s="102">
        <f t="shared" si="13"/>
        <v>705384</v>
      </c>
      <c r="B895" s="357" t="s">
        <v>14101</v>
      </c>
      <c r="C895" s="358" t="s">
        <v>14102</v>
      </c>
      <c r="D895" s="357" t="s">
        <v>138</v>
      </c>
      <c r="E895" s="359">
        <v>13962.95</v>
      </c>
    </row>
    <row r="896" spans="1:5" ht="9" customHeight="1" x14ac:dyDescent="0.25">
      <c r="A896" s="102">
        <f t="shared" si="13"/>
        <v>705383</v>
      </c>
      <c r="B896" s="357" t="s">
        <v>14103</v>
      </c>
      <c r="C896" s="358" t="s">
        <v>14104</v>
      </c>
      <c r="D896" s="357" t="s">
        <v>138</v>
      </c>
      <c r="E896" s="359">
        <v>12764.93</v>
      </c>
    </row>
    <row r="897" spans="1:5" ht="9" customHeight="1" x14ac:dyDescent="0.25">
      <c r="A897" s="102">
        <f t="shared" ref="A897:A960" si="14">VALUE(B897)</f>
        <v>705386</v>
      </c>
      <c r="B897" s="357" t="s">
        <v>14105</v>
      </c>
      <c r="C897" s="358" t="s">
        <v>14106</v>
      </c>
      <c r="D897" s="357" t="s">
        <v>138</v>
      </c>
      <c r="E897" s="359">
        <v>15084.6</v>
      </c>
    </row>
    <row r="898" spans="1:5" ht="9" customHeight="1" x14ac:dyDescent="0.25">
      <c r="A898" s="102">
        <f t="shared" si="14"/>
        <v>705385</v>
      </c>
      <c r="B898" s="357" t="s">
        <v>14107</v>
      </c>
      <c r="C898" s="358" t="s">
        <v>14108</v>
      </c>
      <c r="D898" s="357" t="s">
        <v>138</v>
      </c>
      <c r="E898" s="359">
        <v>13886.58</v>
      </c>
    </row>
    <row r="899" spans="1:5" ht="9" customHeight="1" x14ac:dyDescent="0.25">
      <c r="A899" s="102">
        <f t="shared" si="14"/>
        <v>705378</v>
      </c>
      <c r="B899" s="357" t="s">
        <v>14109</v>
      </c>
      <c r="C899" s="358" t="s">
        <v>14110</v>
      </c>
      <c r="D899" s="357" t="s">
        <v>138</v>
      </c>
      <c r="E899" s="359">
        <v>10383.08</v>
      </c>
    </row>
    <row r="900" spans="1:5" ht="9" customHeight="1" x14ac:dyDescent="0.25">
      <c r="A900" s="102">
        <f t="shared" si="14"/>
        <v>705377</v>
      </c>
      <c r="B900" s="357" t="s">
        <v>14111</v>
      </c>
      <c r="C900" s="358" t="s">
        <v>14112</v>
      </c>
      <c r="D900" s="357" t="s">
        <v>138</v>
      </c>
      <c r="E900" s="359">
        <v>9393.98</v>
      </c>
    </row>
    <row r="901" spans="1:5" ht="9" customHeight="1" x14ac:dyDescent="0.25">
      <c r="A901" s="102">
        <f t="shared" si="14"/>
        <v>705380</v>
      </c>
      <c r="B901" s="357" t="s">
        <v>14113</v>
      </c>
      <c r="C901" s="358" t="s">
        <v>14114</v>
      </c>
      <c r="D901" s="357" t="s">
        <v>138</v>
      </c>
      <c r="E901" s="359">
        <v>11829.9</v>
      </c>
    </row>
    <row r="902" spans="1:5" ht="9" customHeight="1" x14ac:dyDescent="0.25">
      <c r="A902" s="102">
        <f t="shared" si="14"/>
        <v>705379</v>
      </c>
      <c r="B902" s="357" t="s">
        <v>14115</v>
      </c>
      <c r="C902" s="358" t="s">
        <v>14116</v>
      </c>
      <c r="D902" s="357" t="s">
        <v>138</v>
      </c>
      <c r="E902" s="359">
        <v>10840.8</v>
      </c>
    </row>
    <row r="903" spans="1:5" ht="9" customHeight="1" x14ac:dyDescent="0.25">
      <c r="A903" s="102">
        <f t="shared" si="14"/>
        <v>705382</v>
      </c>
      <c r="B903" s="357" t="s">
        <v>14117</v>
      </c>
      <c r="C903" s="358" t="s">
        <v>14118</v>
      </c>
      <c r="D903" s="357" t="s">
        <v>138</v>
      </c>
      <c r="E903" s="359">
        <v>13031.36</v>
      </c>
    </row>
    <row r="904" spans="1:5" ht="9" customHeight="1" x14ac:dyDescent="0.25">
      <c r="A904" s="102">
        <f t="shared" si="14"/>
        <v>705381</v>
      </c>
      <c r="B904" s="357" t="s">
        <v>14119</v>
      </c>
      <c r="C904" s="358" t="s">
        <v>14120</v>
      </c>
      <c r="D904" s="357" t="s">
        <v>138</v>
      </c>
      <c r="E904" s="359">
        <v>11833.34</v>
      </c>
    </row>
    <row r="905" spans="1:5" ht="9" customHeight="1" x14ac:dyDescent="0.25">
      <c r="A905" s="102">
        <f t="shared" si="14"/>
        <v>705388</v>
      </c>
      <c r="B905" s="357" t="s">
        <v>14121</v>
      </c>
      <c r="C905" s="358" t="s">
        <v>14122</v>
      </c>
      <c r="D905" s="357" t="s">
        <v>138</v>
      </c>
      <c r="E905" s="359">
        <v>12812.36</v>
      </c>
    </row>
    <row r="906" spans="1:5" ht="9" customHeight="1" x14ac:dyDescent="0.25">
      <c r="A906" s="102">
        <f t="shared" si="14"/>
        <v>705387</v>
      </c>
      <c r="B906" s="357" t="s">
        <v>14123</v>
      </c>
      <c r="C906" s="358" t="s">
        <v>14124</v>
      </c>
      <c r="D906" s="357" t="s">
        <v>138</v>
      </c>
      <c r="E906" s="359">
        <v>11647.85</v>
      </c>
    </row>
    <row r="907" spans="1:5" ht="9" customHeight="1" x14ac:dyDescent="0.25">
      <c r="A907" s="102">
        <f t="shared" si="14"/>
        <v>705390</v>
      </c>
      <c r="B907" s="357" t="s">
        <v>14127</v>
      </c>
      <c r="C907" s="358" t="s">
        <v>37793</v>
      </c>
      <c r="D907" s="357" t="s">
        <v>138</v>
      </c>
      <c r="E907" s="359">
        <v>12037.2</v>
      </c>
    </row>
    <row r="908" spans="1:5" ht="9" customHeight="1" x14ac:dyDescent="0.25">
      <c r="A908" s="102">
        <f t="shared" si="14"/>
        <v>705389</v>
      </c>
      <c r="B908" s="357" t="s">
        <v>14125</v>
      </c>
      <c r="C908" s="358" t="s">
        <v>14126</v>
      </c>
      <c r="D908" s="357" t="s">
        <v>138</v>
      </c>
      <c r="E908" s="359">
        <v>10872.69</v>
      </c>
    </row>
    <row r="909" spans="1:5" ht="9" customHeight="1" x14ac:dyDescent="0.25">
      <c r="A909" s="102">
        <f t="shared" si="14"/>
        <v>705399</v>
      </c>
      <c r="B909" s="357" t="s">
        <v>14128</v>
      </c>
      <c r="C909" s="358" t="s">
        <v>14129</v>
      </c>
      <c r="D909" s="357" t="s">
        <v>138</v>
      </c>
      <c r="E909" s="359">
        <v>18714.080000000002</v>
      </c>
    </row>
    <row r="910" spans="1:5" ht="9" customHeight="1" x14ac:dyDescent="0.25">
      <c r="A910" s="102">
        <f t="shared" si="14"/>
        <v>705398</v>
      </c>
      <c r="B910" s="357" t="s">
        <v>14130</v>
      </c>
      <c r="C910" s="358" t="s">
        <v>14131</v>
      </c>
      <c r="D910" s="357" t="s">
        <v>138</v>
      </c>
      <c r="E910" s="359">
        <v>16973.14</v>
      </c>
    </row>
    <row r="911" spans="1:5" ht="9" customHeight="1" x14ac:dyDescent="0.25">
      <c r="A911" s="102">
        <f t="shared" si="14"/>
        <v>705401</v>
      </c>
      <c r="B911" s="357" t="s">
        <v>14132</v>
      </c>
      <c r="C911" s="358" t="s">
        <v>14133</v>
      </c>
      <c r="D911" s="357" t="s">
        <v>138</v>
      </c>
      <c r="E911" s="359">
        <v>20233.11</v>
      </c>
    </row>
    <row r="912" spans="1:5" ht="9" customHeight="1" x14ac:dyDescent="0.25">
      <c r="A912" s="102">
        <f t="shared" si="14"/>
        <v>705400</v>
      </c>
      <c r="B912" s="357" t="s">
        <v>14134</v>
      </c>
      <c r="C912" s="358" t="s">
        <v>14135</v>
      </c>
      <c r="D912" s="357" t="s">
        <v>138</v>
      </c>
      <c r="E912" s="359">
        <v>18492.169999999998</v>
      </c>
    </row>
    <row r="913" spans="1:5" ht="9" customHeight="1" x14ac:dyDescent="0.25">
      <c r="A913" s="102">
        <f t="shared" si="14"/>
        <v>705392</v>
      </c>
      <c r="B913" s="357" t="s">
        <v>14136</v>
      </c>
      <c r="C913" s="358" t="s">
        <v>14137</v>
      </c>
      <c r="D913" s="357" t="s">
        <v>138</v>
      </c>
      <c r="E913" s="359">
        <v>13748.87</v>
      </c>
    </row>
    <row r="914" spans="1:5" ht="9" customHeight="1" x14ac:dyDescent="0.25">
      <c r="A914" s="102">
        <f t="shared" si="14"/>
        <v>705391</v>
      </c>
      <c r="B914" s="357" t="s">
        <v>14138</v>
      </c>
      <c r="C914" s="358" t="s">
        <v>14139</v>
      </c>
      <c r="D914" s="357" t="s">
        <v>138</v>
      </c>
      <c r="E914" s="359">
        <v>12339.39</v>
      </c>
    </row>
    <row r="915" spans="1:5" ht="9" customHeight="1" x14ac:dyDescent="0.25">
      <c r="A915" s="102">
        <f t="shared" si="14"/>
        <v>705395</v>
      </c>
      <c r="B915" s="357" t="s">
        <v>14140</v>
      </c>
      <c r="C915" s="358" t="s">
        <v>14141</v>
      </c>
      <c r="D915" s="357" t="s">
        <v>138</v>
      </c>
      <c r="E915" s="359">
        <v>15764.01</v>
      </c>
    </row>
    <row r="916" spans="1:5" ht="9" customHeight="1" x14ac:dyDescent="0.25">
      <c r="A916" s="102">
        <f t="shared" si="14"/>
        <v>705394</v>
      </c>
      <c r="B916" s="357" t="s">
        <v>14142</v>
      </c>
      <c r="C916" s="358" t="s">
        <v>14143</v>
      </c>
      <c r="D916" s="357" t="s">
        <v>138</v>
      </c>
      <c r="E916" s="359">
        <v>14354.53</v>
      </c>
    </row>
    <row r="917" spans="1:5" ht="9" customHeight="1" x14ac:dyDescent="0.25">
      <c r="A917" s="102">
        <f t="shared" si="14"/>
        <v>705397</v>
      </c>
      <c r="B917" s="357" t="s">
        <v>14144</v>
      </c>
      <c r="C917" s="358" t="s">
        <v>14145</v>
      </c>
      <c r="D917" s="357" t="s">
        <v>138</v>
      </c>
      <c r="E917" s="359">
        <v>17263.900000000001</v>
      </c>
    </row>
    <row r="918" spans="1:5" ht="9" customHeight="1" x14ac:dyDescent="0.25">
      <c r="A918" s="102">
        <f t="shared" si="14"/>
        <v>705396</v>
      </c>
      <c r="B918" s="357" t="s">
        <v>14146</v>
      </c>
      <c r="C918" s="358" t="s">
        <v>14147</v>
      </c>
      <c r="D918" s="357" t="s">
        <v>138</v>
      </c>
      <c r="E918" s="359">
        <v>15522.96</v>
      </c>
    </row>
    <row r="919" spans="1:5" ht="9" customHeight="1" x14ac:dyDescent="0.25">
      <c r="A919" s="102">
        <f t="shared" si="14"/>
        <v>804213</v>
      </c>
      <c r="B919" s="357" t="s">
        <v>14148</v>
      </c>
      <c r="C919" s="358" t="s">
        <v>14149</v>
      </c>
      <c r="D919" s="357" t="s">
        <v>315</v>
      </c>
      <c r="E919" s="359">
        <v>1450.75</v>
      </c>
    </row>
    <row r="920" spans="1:5" ht="9" customHeight="1" x14ac:dyDescent="0.25">
      <c r="A920" s="102">
        <f t="shared" si="14"/>
        <v>804212</v>
      </c>
      <c r="B920" s="357" t="s">
        <v>14150</v>
      </c>
      <c r="C920" s="358" t="s">
        <v>14151</v>
      </c>
      <c r="D920" s="357" t="s">
        <v>315</v>
      </c>
      <c r="E920" s="359">
        <v>1168.6300000000001</v>
      </c>
    </row>
    <row r="921" spans="1:5" ht="9" customHeight="1" x14ac:dyDescent="0.25">
      <c r="A921" s="102">
        <f t="shared" si="14"/>
        <v>804217</v>
      </c>
      <c r="B921" s="357" t="s">
        <v>14152</v>
      </c>
      <c r="C921" s="358" t="s">
        <v>14153</v>
      </c>
      <c r="D921" s="357" t="s">
        <v>315</v>
      </c>
      <c r="E921" s="359">
        <v>1458.94</v>
      </c>
    </row>
    <row r="922" spans="1:5" ht="9" customHeight="1" x14ac:dyDescent="0.25">
      <c r="A922" s="102">
        <f t="shared" si="14"/>
        <v>804216</v>
      </c>
      <c r="B922" s="357" t="s">
        <v>14154</v>
      </c>
      <c r="C922" s="358" t="s">
        <v>14155</v>
      </c>
      <c r="D922" s="357" t="s">
        <v>315</v>
      </c>
      <c r="E922" s="359">
        <v>1176.24</v>
      </c>
    </row>
    <row r="923" spans="1:5" ht="9" customHeight="1" x14ac:dyDescent="0.25">
      <c r="A923" s="102">
        <f t="shared" si="14"/>
        <v>804219</v>
      </c>
      <c r="B923" s="357" t="s">
        <v>14156</v>
      </c>
      <c r="C923" s="358" t="s">
        <v>14157</v>
      </c>
      <c r="D923" s="357" t="s">
        <v>315</v>
      </c>
      <c r="E923" s="359">
        <v>1469.28</v>
      </c>
    </row>
    <row r="924" spans="1:5" ht="9" customHeight="1" x14ac:dyDescent="0.25">
      <c r="A924" s="102">
        <f t="shared" si="14"/>
        <v>804218</v>
      </c>
      <c r="B924" s="357" t="s">
        <v>14158</v>
      </c>
      <c r="C924" s="358" t="s">
        <v>14159</v>
      </c>
      <c r="D924" s="357" t="s">
        <v>315</v>
      </c>
      <c r="E924" s="359">
        <v>1186</v>
      </c>
    </row>
    <row r="925" spans="1:5" ht="9" customHeight="1" x14ac:dyDescent="0.25">
      <c r="A925" s="102">
        <f t="shared" si="14"/>
        <v>804221</v>
      </c>
      <c r="B925" s="357" t="s">
        <v>14160</v>
      </c>
      <c r="C925" s="358" t="s">
        <v>14161</v>
      </c>
      <c r="D925" s="357" t="s">
        <v>315</v>
      </c>
      <c r="E925" s="359">
        <v>1485.93</v>
      </c>
    </row>
    <row r="926" spans="1:5" ht="9" customHeight="1" x14ac:dyDescent="0.25">
      <c r="A926" s="102">
        <f t="shared" si="14"/>
        <v>804220</v>
      </c>
      <c r="B926" s="357" t="s">
        <v>14162</v>
      </c>
      <c r="C926" s="358" t="s">
        <v>14163</v>
      </c>
      <c r="D926" s="357" t="s">
        <v>315</v>
      </c>
      <c r="E926" s="359">
        <v>1201.6500000000001</v>
      </c>
    </row>
    <row r="927" spans="1:5" ht="9" customHeight="1" x14ac:dyDescent="0.25">
      <c r="A927" s="102">
        <f t="shared" si="14"/>
        <v>804223</v>
      </c>
      <c r="B927" s="357" t="s">
        <v>14164</v>
      </c>
      <c r="C927" s="358" t="s">
        <v>14165</v>
      </c>
      <c r="D927" s="357" t="s">
        <v>315</v>
      </c>
      <c r="E927" s="359">
        <v>1507.76</v>
      </c>
    </row>
    <row r="928" spans="1:5" ht="9" customHeight="1" x14ac:dyDescent="0.25">
      <c r="A928" s="102">
        <f t="shared" si="14"/>
        <v>804222</v>
      </c>
      <c r="B928" s="357" t="s">
        <v>14166</v>
      </c>
      <c r="C928" s="358" t="s">
        <v>14167</v>
      </c>
      <c r="D928" s="357" t="s">
        <v>315</v>
      </c>
      <c r="E928" s="359">
        <v>1222.18</v>
      </c>
    </row>
    <row r="929" spans="1:5" ht="9" customHeight="1" x14ac:dyDescent="0.25">
      <c r="A929" s="102">
        <f t="shared" si="14"/>
        <v>804225</v>
      </c>
      <c r="B929" s="357" t="s">
        <v>14168</v>
      </c>
      <c r="C929" s="358" t="s">
        <v>14169</v>
      </c>
      <c r="D929" s="357" t="s">
        <v>315</v>
      </c>
      <c r="E929" s="359">
        <v>1536.46</v>
      </c>
    </row>
    <row r="930" spans="1:5" ht="9" customHeight="1" x14ac:dyDescent="0.25">
      <c r="A930" s="102">
        <f t="shared" si="14"/>
        <v>804224</v>
      </c>
      <c r="B930" s="357" t="s">
        <v>14170</v>
      </c>
      <c r="C930" s="358" t="s">
        <v>14171</v>
      </c>
      <c r="D930" s="357" t="s">
        <v>315</v>
      </c>
      <c r="E930" s="359">
        <v>1249.44</v>
      </c>
    </row>
    <row r="931" spans="1:5" ht="9" customHeight="1" x14ac:dyDescent="0.25">
      <c r="A931" s="102">
        <f t="shared" si="14"/>
        <v>804227</v>
      </c>
      <c r="B931" s="357" t="s">
        <v>14172</v>
      </c>
      <c r="C931" s="358" t="s">
        <v>14173</v>
      </c>
      <c r="D931" s="357" t="s">
        <v>315</v>
      </c>
      <c r="E931" s="359">
        <v>1575.33</v>
      </c>
    </row>
    <row r="932" spans="1:5" ht="9" customHeight="1" x14ac:dyDescent="0.25">
      <c r="A932" s="102">
        <f t="shared" si="14"/>
        <v>804226</v>
      </c>
      <c r="B932" s="357" t="s">
        <v>14174</v>
      </c>
      <c r="C932" s="358" t="s">
        <v>14175</v>
      </c>
      <c r="D932" s="357" t="s">
        <v>315</v>
      </c>
      <c r="E932" s="359">
        <v>1286.58</v>
      </c>
    </row>
    <row r="933" spans="1:5" ht="9" customHeight="1" x14ac:dyDescent="0.25">
      <c r="A933" s="102">
        <f t="shared" si="14"/>
        <v>804229</v>
      </c>
      <c r="B933" s="357" t="s">
        <v>14176</v>
      </c>
      <c r="C933" s="358" t="s">
        <v>14177</v>
      </c>
      <c r="D933" s="357" t="s">
        <v>315</v>
      </c>
      <c r="E933" s="359">
        <v>1626.08</v>
      </c>
    </row>
    <row r="934" spans="1:5" ht="9" customHeight="1" x14ac:dyDescent="0.25">
      <c r="A934" s="102">
        <f t="shared" si="14"/>
        <v>804228</v>
      </c>
      <c r="B934" s="357" t="s">
        <v>14178</v>
      </c>
      <c r="C934" s="358" t="s">
        <v>14179</v>
      </c>
      <c r="D934" s="357" t="s">
        <v>315</v>
      </c>
      <c r="E934" s="359">
        <v>1335.45</v>
      </c>
    </row>
    <row r="935" spans="1:5" ht="9" customHeight="1" x14ac:dyDescent="0.25">
      <c r="A935" s="102">
        <f t="shared" si="14"/>
        <v>804231</v>
      </c>
      <c r="B935" s="357" t="s">
        <v>14180</v>
      </c>
      <c r="C935" s="358" t="s">
        <v>14181</v>
      </c>
      <c r="D935" s="357" t="s">
        <v>315</v>
      </c>
      <c r="E935" s="359">
        <v>1695.57</v>
      </c>
    </row>
    <row r="936" spans="1:5" ht="9" customHeight="1" x14ac:dyDescent="0.25">
      <c r="A936" s="102">
        <f t="shared" si="14"/>
        <v>804230</v>
      </c>
      <c r="B936" s="357" t="s">
        <v>14182</v>
      </c>
      <c r="C936" s="358" t="s">
        <v>14183</v>
      </c>
      <c r="D936" s="357" t="s">
        <v>315</v>
      </c>
      <c r="E936" s="359">
        <v>1402.79</v>
      </c>
    </row>
    <row r="937" spans="1:5" ht="9" customHeight="1" x14ac:dyDescent="0.25">
      <c r="A937" s="102">
        <f t="shared" si="14"/>
        <v>804215</v>
      </c>
      <c r="B937" s="357" t="s">
        <v>14184</v>
      </c>
      <c r="C937" s="358" t="s">
        <v>14185</v>
      </c>
      <c r="D937" s="357" t="s">
        <v>315</v>
      </c>
      <c r="E937" s="359">
        <v>1452.62</v>
      </c>
    </row>
    <row r="938" spans="1:5" ht="9" customHeight="1" x14ac:dyDescent="0.25">
      <c r="A938" s="102">
        <f t="shared" si="14"/>
        <v>804214</v>
      </c>
      <c r="B938" s="357" t="s">
        <v>14186</v>
      </c>
      <c r="C938" s="358" t="s">
        <v>14187</v>
      </c>
      <c r="D938" s="357" t="s">
        <v>315</v>
      </c>
      <c r="E938" s="359">
        <v>1170.3499999999999</v>
      </c>
    </row>
    <row r="939" spans="1:5" ht="9" customHeight="1" x14ac:dyDescent="0.25">
      <c r="A939" s="102">
        <f t="shared" si="14"/>
        <v>804417</v>
      </c>
      <c r="B939" s="357" t="s">
        <v>14188</v>
      </c>
      <c r="C939" s="358" t="s">
        <v>14189</v>
      </c>
      <c r="D939" s="357" t="s">
        <v>315</v>
      </c>
      <c r="E939" s="359">
        <v>3753.33</v>
      </c>
    </row>
    <row r="940" spans="1:5" ht="9" customHeight="1" x14ac:dyDescent="0.25">
      <c r="A940" s="102">
        <f t="shared" si="14"/>
        <v>804233</v>
      </c>
      <c r="B940" s="357" t="s">
        <v>14190</v>
      </c>
      <c r="C940" s="358" t="s">
        <v>14191</v>
      </c>
      <c r="D940" s="357" t="s">
        <v>315</v>
      </c>
      <c r="E940" s="359">
        <v>2158.96</v>
      </c>
    </row>
    <row r="941" spans="1:5" ht="9" customHeight="1" x14ac:dyDescent="0.25">
      <c r="A941" s="102">
        <f t="shared" si="14"/>
        <v>804416</v>
      </c>
      <c r="B941" s="357" t="s">
        <v>14192</v>
      </c>
      <c r="C941" s="358" t="s">
        <v>14193</v>
      </c>
      <c r="D941" s="357" t="s">
        <v>315</v>
      </c>
      <c r="E941" s="359">
        <v>3017.25</v>
      </c>
    </row>
    <row r="942" spans="1:5" ht="9" customHeight="1" x14ac:dyDescent="0.25">
      <c r="A942" s="102">
        <f t="shared" si="14"/>
        <v>804232</v>
      </c>
      <c r="B942" s="357" t="s">
        <v>14194</v>
      </c>
      <c r="C942" s="358" t="s">
        <v>14195</v>
      </c>
      <c r="D942" s="357" t="s">
        <v>315</v>
      </c>
      <c r="E942" s="359">
        <v>1721.15</v>
      </c>
    </row>
    <row r="943" spans="1:5" ht="9" customHeight="1" x14ac:dyDescent="0.25">
      <c r="A943" s="102">
        <f t="shared" si="14"/>
        <v>804237</v>
      </c>
      <c r="B943" s="357" t="s">
        <v>14196</v>
      </c>
      <c r="C943" s="358" t="s">
        <v>14197</v>
      </c>
      <c r="D943" s="357" t="s">
        <v>315</v>
      </c>
      <c r="E943" s="359">
        <v>2171.33</v>
      </c>
    </row>
    <row r="944" spans="1:5" ht="9" customHeight="1" x14ac:dyDescent="0.25">
      <c r="A944" s="102">
        <f t="shared" si="14"/>
        <v>804236</v>
      </c>
      <c r="B944" s="357" t="s">
        <v>14198</v>
      </c>
      <c r="C944" s="358" t="s">
        <v>14199</v>
      </c>
      <c r="D944" s="357" t="s">
        <v>315</v>
      </c>
      <c r="E944" s="359">
        <v>1732.51</v>
      </c>
    </row>
    <row r="945" spans="1:5" ht="9" customHeight="1" x14ac:dyDescent="0.25">
      <c r="A945" s="102">
        <f t="shared" si="14"/>
        <v>804419</v>
      </c>
      <c r="B945" s="357" t="s">
        <v>14200</v>
      </c>
      <c r="C945" s="358" t="s">
        <v>14201</v>
      </c>
      <c r="D945" s="357" t="s">
        <v>315</v>
      </c>
      <c r="E945" s="359">
        <v>3926.45</v>
      </c>
    </row>
    <row r="946" spans="1:5" ht="9" customHeight="1" x14ac:dyDescent="0.25">
      <c r="A946" s="102">
        <f t="shared" si="14"/>
        <v>804239</v>
      </c>
      <c r="B946" s="357" t="s">
        <v>14202</v>
      </c>
      <c r="C946" s="358" t="s">
        <v>14203</v>
      </c>
      <c r="D946" s="357" t="s">
        <v>315</v>
      </c>
      <c r="E946" s="359">
        <v>2187.44</v>
      </c>
    </row>
    <row r="947" spans="1:5" ht="9" customHeight="1" x14ac:dyDescent="0.25">
      <c r="A947" s="102">
        <f t="shared" si="14"/>
        <v>804418</v>
      </c>
      <c r="B947" s="357" t="s">
        <v>14204</v>
      </c>
      <c r="C947" s="358" t="s">
        <v>14205</v>
      </c>
      <c r="D947" s="357" t="s">
        <v>315</v>
      </c>
      <c r="E947" s="359">
        <v>3155.19</v>
      </c>
    </row>
    <row r="948" spans="1:5" ht="9" customHeight="1" x14ac:dyDescent="0.25">
      <c r="A948" s="102">
        <f t="shared" si="14"/>
        <v>804238</v>
      </c>
      <c r="B948" s="357" t="s">
        <v>14206</v>
      </c>
      <c r="C948" s="358" t="s">
        <v>14207</v>
      </c>
      <c r="D948" s="357" t="s">
        <v>315</v>
      </c>
      <c r="E948" s="359">
        <v>1747.32</v>
      </c>
    </row>
    <row r="949" spans="1:5" ht="9" customHeight="1" x14ac:dyDescent="0.25">
      <c r="A949" s="102">
        <f t="shared" si="14"/>
        <v>804241</v>
      </c>
      <c r="B949" s="357" t="s">
        <v>14208</v>
      </c>
      <c r="C949" s="358" t="s">
        <v>14209</v>
      </c>
      <c r="D949" s="357" t="s">
        <v>315</v>
      </c>
      <c r="E949" s="359">
        <v>2210.59</v>
      </c>
    </row>
    <row r="950" spans="1:5" ht="9" customHeight="1" x14ac:dyDescent="0.25">
      <c r="A950" s="102">
        <f t="shared" si="14"/>
        <v>804240</v>
      </c>
      <c r="B950" s="357" t="s">
        <v>14210</v>
      </c>
      <c r="C950" s="358" t="s">
        <v>14211</v>
      </c>
      <c r="D950" s="357" t="s">
        <v>315</v>
      </c>
      <c r="E950" s="359">
        <v>1768.74</v>
      </c>
    </row>
    <row r="951" spans="1:5" ht="9" customHeight="1" x14ac:dyDescent="0.25">
      <c r="A951" s="102">
        <f t="shared" si="14"/>
        <v>804243</v>
      </c>
      <c r="B951" s="357" t="s">
        <v>14212</v>
      </c>
      <c r="C951" s="358" t="s">
        <v>14213</v>
      </c>
      <c r="D951" s="357" t="s">
        <v>315</v>
      </c>
      <c r="E951" s="359">
        <v>2242.1999999999998</v>
      </c>
    </row>
    <row r="952" spans="1:5" ht="9" customHeight="1" x14ac:dyDescent="0.25">
      <c r="A952" s="102">
        <f t="shared" si="14"/>
        <v>804242</v>
      </c>
      <c r="B952" s="357" t="s">
        <v>14214</v>
      </c>
      <c r="C952" s="358" t="s">
        <v>14215</v>
      </c>
      <c r="D952" s="357" t="s">
        <v>315</v>
      </c>
      <c r="E952" s="359">
        <v>1798.19</v>
      </c>
    </row>
    <row r="953" spans="1:5" ht="9" customHeight="1" x14ac:dyDescent="0.25">
      <c r="A953" s="102">
        <f t="shared" si="14"/>
        <v>804421</v>
      </c>
      <c r="B953" s="357" t="s">
        <v>14216</v>
      </c>
      <c r="C953" s="358" t="s">
        <v>14217</v>
      </c>
      <c r="D953" s="357" t="s">
        <v>315</v>
      </c>
      <c r="E953" s="359">
        <v>4381.84</v>
      </c>
    </row>
    <row r="954" spans="1:5" ht="9" customHeight="1" x14ac:dyDescent="0.25">
      <c r="A954" s="102">
        <f t="shared" si="14"/>
        <v>804245</v>
      </c>
      <c r="B954" s="357" t="s">
        <v>14218</v>
      </c>
      <c r="C954" s="358" t="s">
        <v>14219</v>
      </c>
      <c r="D954" s="357" t="s">
        <v>315</v>
      </c>
      <c r="E954" s="359">
        <v>2284.87</v>
      </c>
    </row>
    <row r="955" spans="1:5" ht="9" customHeight="1" x14ac:dyDescent="0.25">
      <c r="A955" s="102">
        <f t="shared" si="14"/>
        <v>804420</v>
      </c>
      <c r="B955" s="357" t="s">
        <v>14220</v>
      </c>
      <c r="C955" s="358" t="s">
        <v>14221</v>
      </c>
      <c r="D955" s="357" t="s">
        <v>315</v>
      </c>
      <c r="E955" s="359">
        <v>3518.76</v>
      </c>
    </row>
    <row r="956" spans="1:5" ht="9" customHeight="1" x14ac:dyDescent="0.25">
      <c r="A956" s="102">
        <f t="shared" si="14"/>
        <v>804244</v>
      </c>
      <c r="B956" s="357" t="s">
        <v>14222</v>
      </c>
      <c r="C956" s="358" t="s">
        <v>14223</v>
      </c>
      <c r="D956" s="357" t="s">
        <v>315</v>
      </c>
      <c r="E956" s="359">
        <v>1838.12</v>
      </c>
    </row>
    <row r="957" spans="1:5" ht="9" customHeight="1" x14ac:dyDescent="0.25">
      <c r="A957" s="102">
        <f t="shared" si="14"/>
        <v>804247</v>
      </c>
      <c r="B957" s="357" t="s">
        <v>14224</v>
      </c>
      <c r="C957" s="358" t="s">
        <v>14225</v>
      </c>
      <c r="D957" s="357" t="s">
        <v>315</v>
      </c>
      <c r="E957" s="359">
        <v>2340.5700000000002</v>
      </c>
    </row>
    <row r="958" spans="1:5" ht="9" customHeight="1" x14ac:dyDescent="0.25">
      <c r="A958" s="102">
        <f t="shared" si="14"/>
        <v>804246</v>
      </c>
      <c r="B958" s="357" t="s">
        <v>14226</v>
      </c>
      <c r="C958" s="358" t="s">
        <v>14227</v>
      </c>
      <c r="D958" s="357" t="s">
        <v>315</v>
      </c>
      <c r="E958" s="359">
        <v>1890.79</v>
      </c>
    </row>
    <row r="959" spans="1:5" ht="9" customHeight="1" x14ac:dyDescent="0.25">
      <c r="A959" s="102">
        <f t="shared" si="14"/>
        <v>804249</v>
      </c>
      <c r="B959" s="357" t="s">
        <v>14228</v>
      </c>
      <c r="C959" s="358" t="s">
        <v>14229</v>
      </c>
      <c r="D959" s="357" t="s">
        <v>315</v>
      </c>
      <c r="E959" s="359">
        <v>2415.1799999999998</v>
      </c>
    </row>
    <row r="960" spans="1:5" ht="9" customHeight="1" x14ac:dyDescent="0.25">
      <c r="A960" s="102">
        <f t="shared" si="14"/>
        <v>804248</v>
      </c>
      <c r="B960" s="357" t="s">
        <v>14230</v>
      </c>
      <c r="C960" s="358" t="s">
        <v>14231</v>
      </c>
      <c r="D960" s="357" t="s">
        <v>315</v>
      </c>
      <c r="E960" s="359">
        <v>1961.79</v>
      </c>
    </row>
    <row r="961" spans="1:5" ht="9" customHeight="1" x14ac:dyDescent="0.25">
      <c r="A961" s="102">
        <f t="shared" ref="A961:A1024" si="15">VALUE(B961)</f>
        <v>804423</v>
      </c>
      <c r="B961" s="357" t="s">
        <v>14232</v>
      </c>
      <c r="C961" s="358" t="s">
        <v>14233</v>
      </c>
      <c r="D961" s="357" t="s">
        <v>315</v>
      </c>
      <c r="E961" s="359">
        <v>5426.76</v>
      </c>
    </row>
    <row r="962" spans="1:5" ht="9" customHeight="1" x14ac:dyDescent="0.25">
      <c r="A962" s="102">
        <f t="shared" si="15"/>
        <v>804251</v>
      </c>
      <c r="B962" s="357" t="s">
        <v>14234</v>
      </c>
      <c r="C962" s="358" t="s">
        <v>14235</v>
      </c>
      <c r="D962" s="357" t="s">
        <v>315</v>
      </c>
      <c r="E962" s="359">
        <v>2514.52</v>
      </c>
    </row>
    <row r="963" spans="1:5" ht="9" customHeight="1" x14ac:dyDescent="0.25">
      <c r="A963" s="102">
        <f t="shared" si="15"/>
        <v>804422</v>
      </c>
      <c r="B963" s="357" t="s">
        <v>14236</v>
      </c>
      <c r="C963" s="358" t="s">
        <v>14237</v>
      </c>
      <c r="D963" s="357" t="s">
        <v>315</v>
      </c>
      <c r="E963" s="359">
        <v>4349.8900000000003</v>
      </c>
    </row>
    <row r="964" spans="1:5" ht="9" customHeight="1" x14ac:dyDescent="0.25">
      <c r="A964" s="102">
        <f t="shared" si="15"/>
        <v>804250</v>
      </c>
      <c r="B964" s="357" t="s">
        <v>14238</v>
      </c>
      <c r="C964" s="358" t="s">
        <v>14239</v>
      </c>
      <c r="D964" s="357" t="s">
        <v>315</v>
      </c>
      <c r="E964" s="359">
        <v>2057.39</v>
      </c>
    </row>
    <row r="965" spans="1:5" ht="9" customHeight="1" x14ac:dyDescent="0.25">
      <c r="A965" s="102">
        <f t="shared" si="15"/>
        <v>804235</v>
      </c>
      <c r="B965" s="357" t="s">
        <v>14240</v>
      </c>
      <c r="C965" s="358" t="s">
        <v>14241</v>
      </c>
      <c r="D965" s="357" t="s">
        <v>315</v>
      </c>
      <c r="E965" s="359">
        <v>2161.98</v>
      </c>
    </row>
    <row r="966" spans="1:5" ht="9" customHeight="1" x14ac:dyDescent="0.25">
      <c r="A966" s="102">
        <f t="shared" si="15"/>
        <v>804234</v>
      </c>
      <c r="B966" s="357" t="s">
        <v>14242</v>
      </c>
      <c r="C966" s="358" t="s">
        <v>14243</v>
      </c>
      <c r="D966" s="357" t="s">
        <v>315</v>
      </c>
      <c r="E966" s="359">
        <v>1723.88</v>
      </c>
    </row>
    <row r="967" spans="1:5" ht="9" customHeight="1" x14ac:dyDescent="0.25">
      <c r="A967" s="102">
        <f t="shared" si="15"/>
        <v>804425</v>
      </c>
      <c r="B967" s="357" t="s">
        <v>14244</v>
      </c>
      <c r="C967" s="358" t="s">
        <v>14245</v>
      </c>
      <c r="D967" s="357" t="s">
        <v>315</v>
      </c>
      <c r="E967" s="359">
        <v>5454.61</v>
      </c>
    </row>
    <row r="968" spans="1:5" ht="9" customHeight="1" x14ac:dyDescent="0.25">
      <c r="A968" s="102">
        <f t="shared" si="15"/>
        <v>804253</v>
      </c>
      <c r="B968" s="357" t="s">
        <v>14246</v>
      </c>
      <c r="C968" s="358" t="s">
        <v>14247</v>
      </c>
      <c r="D968" s="357" t="s">
        <v>315</v>
      </c>
      <c r="E968" s="359">
        <v>3005.94</v>
      </c>
    </row>
    <row r="969" spans="1:5" ht="9" customHeight="1" x14ac:dyDescent="0.25">
      <c r="A969" s="102">
        <f t="shared" si="15"/>
        <v>804424</v>
      </c>
      <c r="B969" s="357" t="s">
        <v>14248</v>
      </c>
      <c r="C969" s="358" t="s">
        <v>14249</v>
      </c>
      <c r="D969" s="357" t="s">
        <v>315</v>
      </c>
      <c r="E969" s="359">
        <v>4317.33</v>
      </c>
    </row>
    <row r="970" spans="1:5" ht="9" customHeight="1" x14ac:dyDescent="0.25">
      <c r="A970" s="102">
        <f t="shared" si="15"/>
        <v>804252</v>
      </c>
      <c r="B970" s="357" t="s">
        <v>14250</v>
      </c>
      <c r="C970" s="358" t="s">
        <v>14251</v>
      </c>
      <c r="D970" s="357" t="s">
        <v>315</v>
      </c>
      <c r="E970" s="359">
        <v>2370.48</v>
      </c>
    </row>
    <row r="971" spans="1:5" ht="9" customHeight="1" x14ac:dyDescent="0.25">
      <c r="A971" s="102">
        <f t="shared" si="15"/>
        <v>804257</v>
      </c>
      <c r="B971" s="357" t="s">
        <v>14252</v>
      </c>
      <c r="C971" s="358" t="s">
        <v>14253</v>
      </c>
      <c r="D971" s="357" t="s">
        <v>315</v>
      </c>
      <c r="E971" s="359">
        <v>3024.25</v>
      </c>
    </row>
    <row r="972" spans="1:5" ht="9" customHeight="1" x14ac:dyDescent="0.25">
      <c r="A972" s="102">
        <f t="shared" si="15"/>
        <v>804256</v>
      </c>
      <c r="B972" s="357" t="s">
        <v>14254</v>
      </c>
      <c r="C972" s="358" t="s">
        <v>14255</v>
      </c>
      <c r="D972" s="357" t="s">
        <v>315</v>
      </c>
      <c r="E972" s="359">
        <v>2386.7800000000002</v>
      </c>
    </row>
    <row r="973" spans="1:5" ht="9" customHeight="1" x14ac:dyDescent="0.25">
      <c r="A973" s="102">
        <f t="shared" si="15"/>
        <v>804427</v>
      </c>
      <c r="B973" s="357" t="s">
        <v>14256</v>
      </c>
      <c r="C973" s="358" t="s">
        <v>14257</v>
      </c>
      <c r="D973" s="357" t="s">
        <v>315</v>
      </c>
      <c r="E973" s="359">
        <v>5719.24</v>
      </c>
    </row>
    <row r="974" spans="1:5" ht="9" customHeight="1" x14ac:dyDescent="0.25">
      <c r="A974" s="102">
        <f t="shared" si="15"/>
        <v>804259</v>
      </c>
      <c r="B974" s="357" t="s">
        <v>14258</v>
      </c>
      <c r="C974" s="358" t="s">
        <v>14259</v>
      </c>
      <c r="D974" s="357" t="s">
        <v>315</v>
      </c>
      <c r="E974" s="359">
        <v>3047.45</v>
      </c>
    </row>
    <row r="975" spans="1:5" ht="9" customHeight="1" x14ac:dyDescent="0.25">
      <c r="A975" s="102">
        <f t="shared" si="15"/>
        <v>804426</v>
      </c>
      <c r="B975" s="357" t="s">
        <v>14260</v>
      </c>
      <c r="C975" s="358" t="s">
        <v>14261</v>
      </c>
      <c r="D975" s="357" t="s">
        <v>315</v>
      </c>
      <c r="E975" s="359">
        <v>4524.3</v>
      </c>
    </row>
    <row r="976" spans="1:5" ht="9" customHeight="1" x14ac:dyDescent="0.25">
      <c r="A976" s="102">
        <f t="shared" si="15"/>
        <v>804258</v>
      </c>
      <c r="B976" s="357" t="s">
        <v>14262</v>
      </c>
      <c r="C976" s="358" t="s">
        <v>14263</v>
      </c>
      <c r="D976" s="357" t="s">
        <v>315</v>
      </c>
      <c r="E976" s="359">
        <v>2407.5300000000002</v>
      </c>
    </row>
    <row r="977" spans="1:5" ht="9" customHeight="1" x14ac:dyDescent="0.25">
      <c r="A977" s="102">
        <f t="shared" si="15"/>
        <v>804261</v>
      </c>
      <c r="B977" s="357" t="s">
        <v>14264</v>
      </c>
      <c r="C977" s="358" t="s">
        <v>14265</v>
      </c>
      <c r="D977" s="357" t="s">
        <v>315</v>
      </c>
      <c r="E977" s="359">
        <v>3081.6</v>
      </c>
    </row>
    <row r="978" spans="1:5" ht="9" customHeight="1" x14ac:dyDescent="0.25">
      <c r="A978" s="102">
        <f t="shared" si="15"/>
        <v>804260</v>
      </c>
      <c r="B978" s="357" t="s">
        <v>14266</v>
      </c>
      <c r="C978" s="358" t="s">
        <v>14267</v>
      </c>
      <c r="D978" s="357" t="s">
        <v>315</v>
      </c>
      <c r="E978" s="359">
        <v>2438.21</v>
      </c>
    </row>
    <row r="979" spans="1:5" ht="9" customHeight="1" x14ac:dyDescent="0.25">
      <c r="A979" s="102">
        <f t="shared" si="15"/>
        <v>804263</v>
      </c>
      <c r="B979" s="357" t="s">
        <v>14268</v>
      </c>
      <c r="C979" s="358" t="s">
        <v>14269</v>
      </c>
      <c r="D979" s="357" t="s">
        <v>315</v>
      </c>
      <c r="E979" s="359">
        <v>3128.12</v>
      </c>
    </row>
    <row r="980" spans="1:5" ht="9" customHeight="1" x14ac:dyDescent="0.25">
      <c r="A980" s="102">
        <f t="shared" si="15"/>
        <v>804262</v>
      </c>
      <c r="B980" s="357" t="s">
        <v>14270</v>
      </c>
      <c r="C980" s="358" t="s">
        <v>14271</v>
      </c>
      <c r="D980" s="357" t="s">
        <v>315</v>
      </c>
      <c r="E980" s="359">
        <v>2480.2600000000002</v>
      </c>
    </row>
    <row r="981" spans="1:5" ht="9" customHeight="1" x14ac:dyDescent="0.25">
      <c r="A981" s="102">
        <f t="shared" si="15"/>
        <v>804429</v>
      </c>
      <c r="B981" s="357" t="s">
        <v>14272</v>
      </c>
      <c r="C981" s="358" t="s">
        <v>14273</v>
      </c>
      <c r="D981" s="357" t="s">
        <v>315</v>
      </c>
      <c r="E981" s="359">
        <v>6384.78</v>
      </c>
    </row>
    <row r="982" spans="1:5" ht="9" customHeight="1" x14ac:dyDescent="0.25">
      <c r="A982" s="102">
        <f t="shared" si="15"/>
        <v>804265</v>
      </c>
      <c r="B982" s="357" t="s">
        <v>14274</v>
      </c>
      <c r="C982" s="358" t="s">
        <v>14275</v>
      </c>
      <c r="D982" s="357" t="s">
        <v>315</v>
      </c>
      <c r="E982" s="359">
        <v>3190.14</v>
      </c>
    </row>
    <row r="983" spans="1:5" ht="9" customHeight="1" x14ac:dyDescent="0.25">
      <c r="A983" s="102">
        <f t="shared" si="15"/>
        <v>804428</v>
      </c>
      <c r="B983" s="357" t="s">
        <v>14276</v>
      </c>
      <c r="C983" s="358" t="s">
        <v>14277</v>
      </c>
      <c r="D983" s="357" t="s">
        <v>315</v>
      </c>
      <c r="E983" s="359">
        <v>5046.25</v>
      </c>
    </row>
    <row r="984" spans="1:5" ht="9" customHeight="1" x14ac:dyDescent="0.25">
      <c r="A984" s="102">
        <f t="shared" si="15"/>
        <v>804264</v>
      </c>
      <c r="B984" s="357" t="s">
        <v>14278</v>
      </c>
      <c r="C984" s="358" t="s">
        <v>14279</v>
      </c>
      <c r="D984" s="357" t="s">
        <v>315</v>
      </c>
      <c r="E984" s="359">
        <v>2536.9499999999998</v>
      </c>
    </row>
    <row r="985" spans="1:5" ht="9" customHeight="1" x14ac:dyDescent="0.25">
      <c r="A985" s="102">
        <f t="shared" si="15"/>
        <v>804267</v>
      </c>
      <c r="B985" s="357" t="s">
        <v>14280</v>
      </c>
      <c r="C985" s="358" t="s">
        <v>14281</v>
      </c>
      <c r="D985" s="357" t="s">
        <v>315</v>
      </c>
      <c r="E985" s="359">
        <v>3269.37</v>
      </c>
    </row>
    <row r="986" spans="1:5" ht="9" customHeight="1" x14ac:dyDescent="0.25">
      <c r="A986" s="102">
        <f t="shared" si="15"/>
        <v>804266</v>
      </c>
      <c r="B986" s="357" t="s">
        <v>14282</v>
      </c>
      <c r="C986" s="358" t="s">
        <v>14283</v>
      </c>
      <c r="D986" s="357" t="s">
        <v>315</v>
      </c>
      <c r="E986" s="359">
        <v>2610.13</v>
      </c>
    </row>
    <row r="987" spans="1:5" ht="9" customHeight="1" x14ac:dyDescent="0.25">
      <c r="A987" s="102">
        <f t="shared" si="15"/>
        <v>804269</v>
      </c>
      <c r="B987" s="357" t="s">
        <v>14284</v>
      </c>
      <c r="C987" s="358" t="s">
        <v>14285</v>
      </c>
      <c r="D987" s="357" t="s">
        <v>315</v>
      </c>
      <c r="E987" s="359">
        <v>3374.55</v>
      </c>
    </row>
    <row r="988" spans="1:5" ht="9" customHeight="1" x14ac:dyDescent="0.25">
      <c r="A988" s="102">
        <f t="shared" si="15"/>
        <v>804268</v>
      </c>
      <c r="B988" s="357" t="s">
        <v>14286</v>
      </c>
      <c r="C988" s="358" t="s">
        <v>14287</v>
      </c>
      <c r="D988" s="357" t="s">
        <v>315</v>
      </c>
      <c r="E988" s="359">
        <v>2708.24</v>
      </c>
    </row>
    <row r="989" spans="1:5" ht="9" customHeight="1" x14ac:dyDescent="0.25">
      <c r="A989" s="102">
        <f t="shared" si="15"/>
        <v>804431</v>
      </c>
      <c r="B989" s="357" t="s">
        <v>14288</v>
      </c>
      <c r="C989" s="358" t="s">
        <v>14289</v>
      </c>
      <c r="D989" s="357" t="s">
        <v>315</v>
      </c>
      <c r="E989" s="359">
        <v>7919.66</v>
      </c>
    </row>
    <row r="990" spans="1:5" ht="9" customHeight="1" x14ac:dyDescent="0.25">
      <c r="A990" s="102">
        <f t="shared" si="15"/>
        <v>804271</v>
      </c>
      <c r="B990" s="357" t="s">
        <v>14290</v>
      </c>
      <c r="C990" s="358" t="s">
        <v>14291</v>
      </c>
      <c r="D990" s="357" t="s">
        <v>315</v>
      </c>
      <c r="E990" s="359">
        <v>3514.81</v>
      </c>
    </row>
    <row r="991" spans="1:5" ht="9" customHeight="1" x14ac:dyDescent="0.25">
      <c r="A991" s="102">
        <f t="shared" si="15"/>
        <v>804430</v>
      </c>
      <c r="B991" s="357" t="s">
        <v>14292</v>
      </c>
      <c r="C991" s="358" t="s">
        <v>14293</v>
      </c>
      <c r="D991" s="357" t="s">
        <v>315</v>
      </c>
      <c r="E991" s="359">
        <v>6246.39</v>
      </c>
    </row>
    <row r="992" spans="1:5" ht="9" customHeight="1" x14ac:dyDescent="0.25">
      <c r="A992" s="102">
        <f t="shared" si="15"/>
        <v>804270</v>
      </c>
      <c r="B992" s="357" t="s">
        <v>14294</v>
      </c>
      <c r="C992" s="358" t="s">
        <v>14295</v>
      </c>
      <c r="D992" s="357" t="s">
        <v>315</v>
      </c>
      <c r="E992" s="359">
        <v>2840.71</v>
      </c>
    </row>
    <row r="993" spans="1:5" ht="9" customHeight="1" x14ac:dyDescent="0.25">
      <c r="A993" s="102">
        <f t="shared" si="15"/>
        <v>804255</v>
      </c>
      <c r="B993" s="357" t="s">
        <v>14296</v>
      </c>
      <c r="C993" s="358" t="s">
        <v>14297</v>
      </c>
      <c r="D993" s="357" t="s">
        <v>315</v>
      </c>
      <c r="E993" s="359">
        <v>3010.56</v>
      </c>
    </row>
    <row r="994" spans="1:5" ht="9" customHeight="1" x14ac:dyDescent="0.25">
      <c r="A994" s="102">
        <f t="shared" si="15"/>
        <v>804254</v>
      </c>
      <c r="B994" s="357" t="s">
        <v>14298</v>
      </c>
      <c r="C994" s="358" t="s">
        <v>14299</v>
      </c>
      <c r="D994" s="357" t="s">
        <v>315</v>
      </c>
      <c r="E994" s="359">
        <v>2374.5300000000002</v>
      </c>
    </row>
    <row r="995" spans="1:5" ht="9" customHeight="1" x14ac:dyDescent="0.25">
      <c r="A995" s="102">
        <f t="shared" si="15"/>
        <v>804433</v>
      </c>
      <c r="B995" s="357" t="s">
        <v>14300</v>
      </c>
      <c r="C995" s="358" t="s">
        <v>14301</v>
      </c>
      <c r="D995" s="357" t="s">
        <v>315</v>
      </c>
      <c r="E995" s="359">
        <v>9672.77</v>
      </c>
    </row>
    <row r="996" spans="1:5" ht="9" customHeight="1" x14ac:dyDescent="0.25">
      <c r="A996" s="102">
        <f t="shared" si="15"/>
        <v>804273</v>
      </c>
      <c r="B996" s="357" t="s">
        <v>14302</v>
      </c>
      <c r="C996" s="358" t="s">
        <v>14303</v>
      </c>
      <c r="D996" s="357" t="s">
        <v>315</v>
      </c>
      <c r="E996" s="359">
        <v>5167.68</v>
      </c>
    </row>
    <row r="997" spans="1:5" ht="9" customHeight="1" x14ac:dyDescent="0.25">
      <c r="A997" s="102">
        <f t="shared" si="15"/>
        <v>804432</v>
      </c>
      <c r="B997" s="357" t="s">
        <v>14304</v>
      </c>
      <c r="C997" s="358" t="s">
        <v>14305</v>
      </c>
      <c r="D997" s="357" t="s">
        <v>315</v>
      </c>
      <c r="E997" s="359">
        <v>7490.47</v>
      </c>
    </row>
    <row r="998" spans="1:5" ht="9" customHeight="1" x14ac:dyDescent="0.25">
      <c r="A998" s="102">
        <f t="shared" si="15"/>
        <v>804272</v>
      </c>
      <c r="B998" s="357" t="s">
        <v>14306</v>
      </c>
      <c r="C998" s="358" t="s">
        <v>14307</v>
      </c>
      <c r="D998" s="357" t="s">
        <v>315</v>
      </c>
      <c r="E998" s="359">
        <v>4030.98</v>
      </c>
    </row>
    <row r="999" spans="1:5" ht="9" customHeight="1" x14ac:dyDescent="0.25">
      <c r="A999" s="102">
        <f t="shared" si="15"/>
        <v>804277</v>
      </c>
      <c r="B999" s="357" t="s">
        <v>14308</v>
      </c>
      <c r="C999" s="358" t="s">
        <v>14309</v>
      </c>
      <c r="D999" s="357" t="s">
        <v>315</v>
      </c>
      <c r="E999" s="359">
        <v>5195.3999999999996</v>
      </c>
    </row>
    <row r="1000" spans="1:5" ht="9" customHeight="1" x14ac:dyDescent="0.25">
      <c r="A1000" s="102">
        <f t="shared" si="15"/>
        <v>804276</v>
      </c>
      <c r="B1000" s="357" t="s">
        <v>14310</v>
      </c>
      <c r="C1000" s="358" t="s">
        <v>14311</v>
      </c>
      <c r="D1000" s="357" t="s">
        <v>315</v>
      </c>
      <c r="E1000" s="359">
        <v>4055.24</v>
      </c>
    </row>
    <row r="1001" spans="1:5" ht="9" customHeight="1" x14ac:dyDescent="0.25">
      <c r="A1001" s="102">
        <f t="shared" si="15"/>
        <v>804435</v>
      </c>
      <c r="B1001" s="357" t="s">
        <v>14312</v>
      </c>
      <c r="C1001" s="358" t="s">
        <v>14313</v>
      </c>
      <c r="D1001" s="357" t="s">
        <v>315</v>
      </c>
      <c r="E1001" s="359">
        <v>10152.709999999999</v>
      </c>
    </row>
    <row r="1002" spans="1:5" ht="9" customHeight="1" x14ac:dyDescent="0.25">
      <c r="A1002" s="102">
        <f t="shared" si="15"/>
        <v>804279</v>
      </c>
      <c r="B1002" s="357" t="s">
        <v>14314</v>
      </c>
      <c r="C1002" s="358" t="s">
        <v>14315</v>
      </c>
      <c r="D1002" s="357" t="s">
        <v>315</v>
      </c>
      <c r="E1002" s="359">
        <v>5230.04</v>
      </c>
    </row>
    <row r="1003" spans="1:5" ht="9" customHeight="1" x14ac:dyDescent="0.25">
      <c r="A1003" s="102">
        <f t="shared" si="15"/>
        <v>804434</v>
      </c>
      <c r="B1003" s="357" t="s">
        <v>14316</v>
      </c>
      <c r="C1003" s="358" t="s">
        <v>14317</v>
      </c>
      <c r="D1003" s="357" t="s">
        <v>315</v>
      </c>
      <c r="E1003" s="359">
        <v>7858.84</v>
      </c>
    </row>
    <row r="1004" spans="1:5" ht="9" customHeight="1" x14ac:dyDescent="0.25">
      <c r="A1004" s="102">
        <f t="shared" si="15"/>
        <v>804278</v>
      </c>
      <c r="B1004" s="357" t="s">
        <v>14318</v>
      </c>
      <c r="C1004" s="358" t="s">
        <v>14319</v>
      </c>
      <c r="D1004" s="357" t="s">
        <v>315</v>
      </c>
      <c r="E1004" s="359">
        <v>4085.55</v>
      </c>
    </row>
    <row r="1005" spans="1:5" ht="9" customHeight="1" x14ac:dyDescent="0.25">
      <c r="A1005" s="102">
        <f t="shared" si="15"/>
        <v>804281</v>
      </c>
      <c r="B1005" s="357" t="s">
        <v>14320</v>
      </c>
      <c r="C1005" s="358" t="s">
        <v>14321</v>
      </c>
      <c r="D1005" s="357" t="s">
        <v>315</v>
      </c>
      <c r="E1005" s="359">
        <v>5280.96</v>
      </c>
    </row>
    <row r="1006" spans="1:5" ht="9" customHeight="1" x14ac:dyDescent="0.25">
      <c r="A1006" s="102">
        <f t="shared" si="15"/>
        <v>804280</v>
      </c>
      <c r="B1006" s="357" t="s">
        <v>14322</v>
      </c>
      <c r="C1006" s="358" t="s">
        <v>14323</v>
      </c>
      <c r="D1006" s="357" t="s">
        <v>315</v>
      </c>
      <c r="E1006" s="359">
        <v>4130.5600000000004</v>
      </c>
    </row>
    <row r="1007" spans="1:5" ht="9" customHeight="1" x14ac:dyDescent="0.25">
      <c r="A1007" s="102">
        <f t="shared" si="15"/>
        <v>804283</v>
      </c>
      <c r="B1007" s="357" t="s">
        <v>14324</v>
      </c>
      <c r="C1007" s="358" t="s">
        <v>14325</v>
      </c>
      <c r="D1007" s="357" t="s">
        <v>315</v>
      </c>
      <c r="E1007" s="359">
        <v>5350.29</v>
      </c>
    </row>
    <row r="1008" spans="1:5" ht="9" customHeight="1" x14ac:dyDescent="0.25">
      <c r="A1008" s="102">
        <f t="shared" si="15"/>
        <v>804282</v>
      </c>
      <c r="B1008" s="357" t="s">
        <v>14326</v>
      </c>
      <c r="C1008" s="358" t="s">
        <v>14327</v>
      </c>
      <c r="D1008" s="357" t="s">
        <v>315</v>
      </c>
      <c r="E1008" s="359">
        <v>4192.3999999999996</v>
      </c>
    </row>
    <row r="1009" spans="1:5" ht="9" customHeight="1" x14ac:dyDescent="0.25">
      <c r="A1009" s="102">
        <f t="shared" si="15"/>
        <v>804437</v>
      </c>
      <c r="B1009" s="357" t="s">
        <v>14328</v>
      </c>
      <c r="C1009" s="358" t="s">
        <v>14329</v>
      </c>
      <c r="D1009" s="357" t="s">
        <v>315</v>
      </c>
      <c r="E1009" s="359">
        <v>11372.12</v>
      </c>
    </row>
    <row r="1010" spans="1:5" ht="9" customHeight="1" x14ac:dyDescent="0.25">
      <c r="A1010" s="102">
        <f t="shared" si="15"/>
        <v>804285</v>
      </c>
      <c r="B1010" s="357" t="s">
        <v>14330</v>
      </c>
      <c r="C1010" s="358" t="s">
        <v>14331</v>
      </c>
      <c r="D1010" s="357" t="s">
        <v>315</v>
      </c>
      <c r="E1010" s="359">
        <v>5441.35</v>
      </c>
    </row>
    <row r="1011" spans="1:5" ht="9" customHeight="1" x14ac:dyDescent="0.25">
      <c r="A1011" s="102">
        <f t="shared" si="15"/>
        <v>804436</v>
      </c>
      <c r="B1011" s="357" t="s">
        <v>14332</v>
      </c>
      <c r="C1011" s="358" t="s">
        <v>14333</v>
      </c>
      <c r="D1011" s="357" t="s">
        <v>315</v>
      </c>
      <c r="E1011" s="359">
        <v>8795.11</v>
      </c>
    </row>
    <row r="1012" spans="1:5" ht="9" customHeight="1" x14ac:dyDescent="0.25">
      <c r="A1012" s="102">
        <f t="shared" si="15"/>
        <v>804284</v>
      </c>
      <c r="B1012" s="357" t="s">
        <v>14334</v>
      </c>
      <c r="C1012" s="358" t="s">
        <v>14335</v>
      </c>
      <c r="D1012" s="357" t="s">
        <v>315</v>
      </c>
      <c r="E1012" s="359">
        <v>4274.2299999999996</v>
      </c>
    </row>
    <row r="1013" spans="1:5" ht="9" customHeight="1" x14ac:dyDescent="0.25">
      <c r="A1013" s="102">
        <f t="shared" si="15"/>
        <v>804287</v>
      </c>
      <c r="B1013" s="357" t="s">
        <v>14336</v>
      </c>
      <c r="C1013" s="358" t="s">
        <v>14337</v>
      </c>
      <c r="D1013" s="357" t="s">
        <v>315</v>
      </c>
      <c r="E1013" s="359">
        <v>5559.23</v>
      </c>
    </row>
    <row r="1014" spans="1:5" ht="9" customHeight="1" x14ac:dyDescent="0.25">
      <c r="A1014" s="102">
        <f t="shared" si="15"/>
        <v>804286</v>
      </c>
      <c r="B1014" s="357" t="s">
        <v>14338</v>
      </c>
      <c r="C1014" s="358" t="s">
        <v>14339</v>
      </c>
      <c r="D1014" s="357" t="s">
        <v>315</v>
      </c>
      <c r="E1014" s="359">
        <v>4381.59</v>
      </c>
    </row>
    <row r="1015" spans="1:5" ht="9" customHeight="1" x14ac:dyDescent="0.25">
      <c r="A1015" s="102">
        <f t="shared" si="15"/>
        <v>804289</v>
      </c>
      <c r="B1015" s="357" t="s">
        <v>14340</v>
      </c>
      <c r="C1015" s="358" t="s">
        <v>14341</v>
      </c>
      <c r="D1015" s="357" t="s">
        <v>315</v>
      </c>
      <c r="E1015" s="359">
        <v>5713.41</v>
      </c>
    </row>
    <row r="1016" spans="1:5" ht="9" customHeight="1" x14ac:dyDescent="0.25">
      <c r="A1016" s="102">
        <f t="shared" si="15"/>
        <v>804288</v>
      </c>
      <c r="B1016" s="357" t="s">
        <v>14342</v>
      </c>
      <c r="C1016" s="358" t="s">
        <v>14343</v>
      </c>
      <c r="D1016" s="357" t="s">
        <v>315</v>
      </c>
      <c r="E1016" s="359">
        <v>4523.6499999999996</v>
      </c>
    </row>
    <row r="1017" spans="1:5" ht="9" customHeight="1" x14ac:dyDescent="0.25">
      <c r="A1017" s="102">
        <f t="shared" si="15"/>
        <v>804439</v>
      </c>
      <c r="B1017" s="357" t="s">
        <v>14344</v>
      </c>
      <c r="C1017" s="358" t="s">
        <v>14345</v>
      </c>
      <c r="D1017" s="357" t="s">
        <v>315</v>
      </c>
      <c r="E1017" s="359">
        <v>14167.19</v>
      </c>
    </row>
    <row r="1018" spans="1:5" ht="9" customHeight="1" x14ac:dyDescent="0.25">
      <c r="A1018" s="102">
        <f t="shared" si="15"/>
        <v>804291</v>
      </c>
      <c r="B1018" s="357" t="s">
        <v>14346</v>
      </c>
      <c r="C1018" s="358" t="s">
        <v>14347</v>
      </c>
      <c r="D1018" s="357" t="s">
        <v>315</v>
      </c>
      <c r="E1018" s="359">
        <v>5916.84</v>
      </c>
    </row>
    <row r="1019" spans="1:5" ht="9" customHeight="1" x14ac:dyDescent="0.25">
      <c r="A1019" s="102">
        <f t="shared" si="15"/>
        <v>804438</v>
      </c>
      <c r="B1019" s="357" t="s">
        <v>14348</v>
      </c>
      <c r="C1019" s="358" t="s">
        <v>14349</v>
      </c>
      <c r="D1019" s="357" t="s">
        <v>315</v>
      </c>
      <c r="E1019" s="359">
        <v>10934.84</v>
      </c>
    </row>
    <row r="1020" spans="1:5" ht="9" customHeight="1" x14ac:dyDescent="0.25">
      <c r="A1020" s="102">
        <f t="shared" si="15"/>
        <v>804290</v>
      </c>
      <c r="B1020" s="357" t="s">
        <v>14350</v>
      </c>
      <c r="C1020" s="358" t="s">
        <v>14351</v>
      </c>
      <c r="D1020" s="357" t="s">
        <v>315</v>
      </c>
      <c r="E1020" s="359">
        <v>4713.82</v>
      </c>
    </row>
    <row r="1021" spans="1:5" ht="9" customHeight="1" x14ac:dyDescent="0.25">
      <c r="A1021" s="102">
        <f t="shared" si="15"/>
        <v>804275</v>
      </c>
      <c r="B1021" s="357" t="s">
        <v>14352</v>
      </c>
      <c r="C1021" s="358" t="s">
        <v>14353</v>
      </c>
      <c r="D1021" s="357" t="s">
        <v>315</v>
      </c>
      <c r="E1021" s="359">
        <v>5174.6099999999997</v>
      </c>
    </row>
    <row r="1022" spans="1:5" ht="9" customHeight="1" x14ac:dyDescent="0.25">
      <c r="A1022" s="102">
        <f t="shared" si="15"/>
        <v>804274</v>
      </c>
      <c r="B1022" s="357" t="s">
        <v>14354</v>
      </c>
      <c r="C1022" s="358" t="s">
        <v>14355</v>
      </c>
      <c r="D1022" s="357" t="s">
        <v>315</v>
      </c>
      <c r="E1022" s="359">
        <v>4037.05</v>
      </c>
    </row>
    <row r="1023" spans="1:5" ht="9" customHeight="1" x14ac:dyDescent="0.25">
      <c r="A1023" s="102">
        <f t="shared" si="15"/>
        <v>804061</v>
      </c>
      <c r="B1023" s="357" t="s">
        <v>14356</v>
      </c>
      <c r="C1023" s="358" t="s">
        <v>14357</v>
      </c>
      <c r="D1023" s="357" t="s">
        <v>315</v>
      </c>
      <c r="E1023" s="359">
        <v>349.79</v>
      </c>
    </row>
    <row r="1024" spans="1:5" ht="9" customHeight="1" x14ac:dyDescent="0.25">
      <c r="A1024" s="102">
        <f t="shared" si="15"/>
        <v>804060</v>
      </c>
      <c r="B1024" s="357" t="s">
        <v>14358</v>
      </c>
      <c r="C1024" s="358" t="s">
        <v>14359</v>
      </c>
      <c r="D1024" s="357" t="s">
        <v>315</v>
      </c>
      <c r="E1024" s="359">
        <v>288.82</v>
      </c>
    </row>
    <row r="1025" spans="1:5" ht="9" customHeight="1" x14ac:dyDescent="0.25">
      <c r="A1025" s="102">
        <f t="shared" ref="A1025:A1088" si="16">VALUE(B1025)</f>
        <v>804065</v>
      </c>
      <c r="B1025" s="357" t="s">
        <v>14360</v>
      </c>
      <c r="C1025" s="358" t="s">
        <v>14361</v>
      </c>
      <c r="D1025" s="357" t="s">
        <v>315</v>
      </c>
      <c r="E1025" s="359">
        <v>351.22</v>
      </c>
    </row>
    <row r="1026" spans="1:5" ht="9" customHeight="1" x14ac:dyDescent="0.25">
      <c r="A1026" s="102">
        <f t="shared" si="16"/>
        <v>804064</v>
      </c>
      <c r="B1026" s="357" t="s">
        <v>14362</v>
      </c>
      <c r="C1026" s="358" t="s">
        <v>14363</v>
      </c>
      <c r="D1026" s="357" t="s">
        <v>315</v>
      </c>
      <c r="E1026" s="359">
        <v>290.24</v>
      </c>
    </row>
    <row r="1027" spans="1:5" ht="9" customHeight="1" x14ac:dyDescent="0.25">
      <c r="A1027" s="102">
        <f t="shared" si="16"/>
        <v>804067</v>
      </c>
      <c r="B1027" s="357" t="s">
        <v>14364</v>
      </c>
      <c r="C1027" s="358" t="s">
        <v>14365</v>
      </c>
      <c r="D1027" s="357" t="s">
        <v>315</v>
      </c>
      <c r="E1027" s="359">
        <v>352.65</v>
      </c>
    </row>
    <row r="1028" spans="1:5" ht="9" customHeight="1" x14ac:dyDescent="0.25">
      <c r="A1028" s="102">
        <f t="shared" si="16"/>
        <v>804066</v>
      </c>
      <c r="B1028" s="357" t="s">
        <v>14366</v>
      </c>
      <c r="C1028" s="358" t="s">
        <v>14367</v>
      </c>
      <c r="D1028" s="357" t="s">
        <v>315</v>
      </c>
      <c r="E1028" s="359">
        <v>291.67</v>
      </c>
    </row>
    <row r="1029" spans="1:5" ht="9" customHeight="1" x14ac:dyDescent="0.25">
      <c r="A1029" s="102">
        <f t="shared" si="16"/>
        <v>804069</v>
      </c>
      <c r="B1029" s="357" t="s">
        <v>14368</v>
      </c>
      <c r="C1029" s="358" t="s">
        <v>14369</v>
      </c>
      <c r="D1029" s="357" t="s">
        <v>315</v>
      </c>
      <c r="E1029" s="359">
        <v>355.24</v>
      </c>
    </row>
    <row r="1030" spans="1:5" ht="9" customHeight="1" x14ac:dyDescent="0.25">
      <c r="A1030" s="102">
        <f t="shared" si="16"/>
        <v>804068</v>
      </c>
      <c r="B1030" s="357" t="s">
        <v>14370</v>
      </c>
      <c r="C1030" s="358" t="s">
        <v>14371</v>
      </c>
      <c r="D1030" s="357" t="s">
        <v>315</v>
      </c>
      <c r="E1030" s="359">
        <v>294.11</v>
      </c>
    </row>
    <row r="1031" spans="1:5" ht="9" customHeight="1" x14ac:dyDescent="0.25">
      <c r="A1031" s="102">
        <f t="shared" si="16"/>
        <v>804071</v>
      </c>
      <c r="B1031" s="357" t="s">
        <v>14372</v>
      </c>
      <c r="C1031" s="358" t="s">
        <v>14373</v>
      </c>
      <c r="D1031" s="357" t="s">
        <v>315</v>
      </c>
      <c r="E1031" s="359">
        <v>358.81</v>
      </c>
    </row>
    <row r="1032" spans="1:5" ht="9" customHeight="1" x14ac:dyDescent="0.25">
      <c r="A1032" s="102">
        <f t="shared" si="16"/>
        <v>804070</v>
      </c>
      <c r="B1032" s="357" t="s">
        <v>14374</v>
      </c>
      <c r="C1032" s="358" t="s">
        <v>14375</v>
      </c>
      <c r="D1032" s="357" t="s">
        <v>315</v>
      </c>
      <c r="E1032" s="359">
        <v>297.69</v>
      </c>
    </row>
    <row r="1033" spans="1:5" ht="9" customHeight="1" x14ac:dyDescent="0.25">
      <c r="A1033" s="102">
        <f t="shared" si="16"/>
        <v>804073</v>
      </c>
      <c r="B1033" s="357" t="s">
        <v>14376</v>
      </c>
      <c r="C1033" s="358" t="s">
        <v>14377</v>
      </c>
      <c r="D1033" s="357" t="s">
        <v>315</v>
      </c>
      <c r="E1033" s="359">
        <v>363.54</v>
      </c>
    </row>
    <row r="1034" spans="1:5" ht="9" customHeight="1" x14ac:dyDescent="0.25">
      <c r="A1034" s="102">
        <f t="shared" si="16"/>
        <v>804072</v>
      </c>
      <c r="B1034" s="357" t="s">
        <v>14378</v>
      </c>
      <c r="C1034" s="358" t="s">
        <v>14379</v>
      </c>
      <c r="D1034" s="357" t="s">
        <v>315</v>
      </c>
      <c r="E1034" s="359">
        <v>302.27</v>
      </c>
    </row>
    <row r="1035" spans="1:5" ht="9" customHeight="1" x14ac:dyDescent="0.25">
      <c r="A1035" s="102">
        <f t="shared" si="16"/>
        <v>804075</v>
      </c>
      <c r="B1035" s="357" t="s">
        <v>14380</v>
      </c>
      <c r="C1035" s="358" t="s">
        <v>14381</v>
      </c>
      <c r="D1035" s="357" t="s">
        <v>315</v>
      </c>
      <c r="E1035" s="359">
        <v>369.97</v>
      </c>
    </row>
    <row r="1036" spans="1:5" ht="9" customHeight="1" x14ac:dyDescent="0.25">
      <c r="A1036" s="102">
        <f t="shared" si="16"/>
        <v>804074</v>
      </c>
      <c r="B1036" s="357" t="s">
        <v>14382</v>
      </c>
      <c r="C1036" s="358" t="s">
        <v>14383</v>
      </c>
      <c r="D1036" s="357" t="s">
        <v>315</v>
      </c>
      <c r="E1036" s="359">
        <v>308.7</v>
      </c>
    </row>
    <row r="1037" spans="1:5" ht="9" customHeight="1" x14ac:dyDescent="0.25">
      <c r="A1037" s="102">
        <f t="shared" si="16"/>
        <v>804077</v>
      </c>
      <c r="B1037" s="357" t="s">
        <v>14384</v>
      </c>
      <c r="C1037" s="358" t="s">
        <v>14385</v>
      </c>
      <c r="D1037" s="357" t="s">
        <v>315</v>
      </c>
      <c r="E1037" s="359">
        <v>378.27</v>
      </c>
    </row>
    <row r="1038" spans="1:5" ht="9" customHeight="1" x14ac:dyDescent="0.25">
      <c r="A1038" s="102">
        <f t="shared" si="16"/>
        <v>804076</v>
      </c>
      <c r="B1038" s="357" t="s">
        <v>14386</v>
      </c>
      <c r="C1038" s="358" t="s">
        <v>14387</v>
      </c>
      <c r="D1038" s="357" t="s">
        <v>315</v>
      </c>
      <c r="E1038" s="359">
        <v>316.86</v>
      </c>
    </row>
    <row r="1039" spans="1:5" ht="9" customHeight="1" x14ac:dyDescent="0.25">
      <c r="A1039" s="102">
        <f t="shared" si="16"/>
        <v>804079</v>
      </c>
      <c r="B1039" s="357" t="s">
        <v>14388</v>
      </c>
      <c r="C1039" s="358" t="s">
        <v>14389</v>
      </c>
      <c r="D1039" s="357" t="s">
        <v>315</v>
      </c>
      <c r="E1039" s="359">
        <v>390.86</v>
      </c>
    </row>
    <row r="1040" spans="1:5" ht="9" customHeight="1" x14ac:dyDescent="0.25">
      <c r="A1040" s="102">
        <f t="shared" si="16"/>
        <v>804078</v>
      </c>
      <c r="B1040" s="357" t="s">
        <v>14390</v>
      </c>
      <c r="C1040" s="358" t="s">
        <v>14391</v>
      </c>
      <c r="D1040" s="357" t="s">
        <v>315</v>
      </c>
      <c r="E1040" s="359">
        <v>329.31</v>
      </c>
    </row>
    <row r="1041" spans="1:5" ht="9" customHeight="1" x14ac:dyDescent="0.25">
      <c r="A1041" s="102">
        <f t="shared" si="16"/>
        <v>804063</v>
      </c>
      <c r="B1041" s="357" t="s">
        <v>14392</v>
      </c>
      <c r="C1041" s="358" t="s">
        <v>14393</v>
      </c>
      <c r="D1041" s="357" t="s">
        <v>315</v>
      </c>
      <c r="E1041" s="359">
        <v>350.51</v>
      </c>
    </row>
    <row r="1042" spans="1:5" ht="9" customHeight="1" x14ac:dyDescent="0.25">
      <c r="A1042" s="102">
        <f t="shared" si="16"/>
        <v>804062</v>
      </c>
      <c r="B1042" s="357" t="s">
        <v>14394</v>
      </c>
      <c r="C1042" s="358" t="s">
        <v>14395</v>
      </c>
      <c r="D1042" s="357" t="s">
        <v>315</v>
      </c>
      <c r="E1042" s="359">
        <v>289.52999999999997</v>
      </c>
    </row>
    <row r="1043" spans="1:5" ht="9" customHeight="1" x14ac:dyDescent="0.25">
      <c r="A1043" s="102">
        <f t="shared" si="16"/>
        <v>804377</v>
      </c>
      <c r="B1043" s="357" t="s">
        <v>14396</v>
      </c>
      <c r="C1043" s="358" t="s">
        <v>14397</v>
      </c>
      <c r="D1043" s="357" t="s">
        <v>315</v>
      </c>
      <c r="E1043" s="359">
        <v>1039.79</v>
      </c>
    </row>
    <row r="1044" spans="1:5" ht="9" customHeight="1" x14ac:dyDescent="0.25">
      <c r="A1044" s="102">
        <f t="shared" si="16"/>
        <v>804081</v>
      </c>
      <c r="B1044" s="357" t="s">
        <v>14398</v>
      </c>
      <c r="C1044" s="358" t="s">
        <v>14399</v>
      </c>
      <c r="D1044" s="357" t="s">
        <v>315</v>
      </c>
      <c r="E1044" s="359">
        <v>708.13</v>
      </c>
    </row>
    <row r="1045" spans="1:5" ht="9" customHeight="1" x14ac:dyDescent="0.25">
      <c r="A1045" s="102">
        <f t="shared" si="16"/>
        <v>804376</v>
      </c>
      <c r="B1045" s="357" t="s">
        <v>14400</v>
      </c>
      <c r="C1045" s="358" t="s">
        <v>14401</v>
      </c>
      <c r="D1045" s="357" t="s">
        <v>315</v>
      </c>
      <c r="E1045" s="359">
        <v>873.58</v>
      </c>
    </row>
    <row r="1046" spans="1:5" ht="9" customHeight="1" x14ac:dyDescent="0.25">
      <c r="A1046" s="102">
        <f t="shared" si="16"/>
        <v>804080</v>
      </c>
      <c r="B1046" s="357" t="s">
        <v>14402</v>
      </c>
      <c r="C1046" s="358" t="s">
        <v>14403</v>
      </c>
      <c r="D1046" s="357" t="s">
        <v>315</v>
      </c>
      <c r="E1046" s="359">
        <v>573.77</v>
      </c>
    </row>
    <row r="1047" spans="1:5" ht="9" customHeight="1" x14ac:dyDescent="0.25">
      <c r="A1047" s="102">
        <f t="shared" si="16"/>
        <v>804085</v>
      </c>
      <c r="B1047" s="357" t="s">
        <v>14404</v>
      </c>
      <c r="C1047" s="358" t="s">
        <v>14405</v>
      </c>
      <c r="D1047" s="357" t="s">
        <v>315</v>
      </c>
      <c r="E1047" s="359">
        <v>710.71</v>
      </c>
    </row>
    <row r="1048" spans="1:5" ht="9" customHeight="1" x14ac:dyDescent="0.25">
      <c r="A1048" s="102">
        <f t="shared" si="16"/>
        <v>804084</v>
      </c>
      <c r="B1048" s="357" t="s">
        <v>14406</v>
      </c>
      <c r="C1048" s="358" t="s">
        <v>14407</v>
      </c>
      <c r="D1048" s="357" t="s">
        <v>315</v>
      </c>
      <c r="E1048" s="359">
        <v>576.21</v>
      </c>
    </row>
    <row r="1049" spans="1:5" ht="9" customHeight="1" x14ac:dyDescent="0.25">
      <c r="A1049" s="102">
        <f t="shared" si="16"/>
        <v>804379</v>
      </c>
      <c r="B1049" s="357" t="s">
        <v>14408</v>
      </c>
      <c r="C1049" s="358" t="s">
        <v>14409</v>
      </c>
      <c r="D1049" s="357" t="s">
        <v>315</v>
      </c>
      <c r="E1049" s="359">
        <v>880.43</v>
      </c>
    </row>
    <row r="1050" spans="1:5" ht="9" customHeight="1" x14ac:dyDescent="0.25">
      <c r="A1050" s="102">
        <f t="shared" si="16"/>
        <v>804087</v>
      </c>
      <c r="B1050" s="357" t="s">
        <v>14410</v>
      </c>
      <c r="C1050" s="358" t="s">
        <v>14411</v>
      </c>
      <c r="D1050" s="357" t="s">
        <v>315</v>
      </c>
      <c r="E1050" s="359">
        <v>713.57</v>
      </c>
    </row>
    <row r="1051" spans="1:5" ht="9" customHeight="1" x14ac:dyDescent="0.25">
      <c r="A1051" s="102">
        <f t="shared" si="16"/>
        <v>804378</v>
      </c>
      <c r="B1051" s="357" t="s">
        <v>14412</v>
      </c>
      <c r="C1051" s="358" t="s">
        <v>14413</v>
      </c>
      <c r="D1051" s="357" t="s">
        <v>315</v>
      </c>
      <c r="E1051" s="359">
        <v>704.84</v>
      </c>
    </row>
    <row r="1052" spans="1:5" ht="9" customHeight="1" x14ac:dyDescent="0.25">
      <c r="A1052" s="102">
        <f t="shared" si="16"/>
        <v>804086</v>
      </c>
      <c r="B1052" s="357" t="s">
        <v>14414</v>
      </c>
      <c r="C1052" s="358" t="s">
        <v>14415</v>
      </c>
      <c r="D1052" s="357" t="s">
        <v>315</v>
      </c>
      <c r="E1052" s="359">
        <v>579.07000000000005</v>
      </c>
    </row>
    <row r="1053" spans="1:5" ht="9" customHeight="1" x14ac:dyDescent="0.25">
      <c r="A1053" s="102">
        <f t="shared" si="16"/>
        <v>804089</v>
      </c>
      <c r="B1053" s="357" t="s">
        <v>14416</v>
      </c>
      <c r="C1053" s="358" t="s">
        <v>14417</v>
      </c>
      <c r="D1053" s="357" t="s">
        <v>315</v>
      </c>
      <c r="E1053" s="359">
        <v>718.3</v>
      </c>
    </row>
    <row r="1054" spans="1:5" ht="9" customHeight="1" x14ac:dyDescent="0.25">
      <c r="A1054" s="102">
        <f t="shared" si="16"/>
        <v>804088</v>
      </c>
      <c r="B1054" s="357" t="s">
        <v>14418</v>
      </c>
      <c r="C1054" s="358" t="s">
        <v>14419</v>
      </c>
      <c r="D1054" s="357" t="s">
        <v>315</v>
      </c>
      <c r="E1054" s="359">
        <v>583.65</v>
      </c>
    </row>
    <row r="1055" spans="1:5" ht="9" customHeight="1" x14ac:dyDescent="0.25">
      <c r="A1055" s="102">
        <f t="shared" si="16"/>
        <v>804091</v>
      </c>
      <c r="B1055" s="357" t="s">
        <v>14420</v>
      </c>
      <c r="C1055" s="358" t="s">
        <v>14421</v>
      </c>
      <c r="D1055" s="357" t="s">
        <v>315</v>
      </c>
      <c r="E1055" s="359">
        <v>724.46</v>
      </c>
    </row>
    <row r="1056" spans="1:5" ht="9" customHeight="1" x14ac:dyDescent="0.25">
      <c r="A1056" s="102">
        <f t="shared" si="16"/>
        <v>804090</v>
      </c>
      <c r="B1056" s="357" t="s">
        <v>14422</v>
      </c>
      <c r="C1056" s="358" t="s">
        <v>14423</v>
      </c>
      <c r="D1056" s="357" t="s">
        <v>315</v>
      </c>
      <c r="E1056" s="359">
        <v>589.66999999999996</v>
      </c>
    </row>
    <row r="1057" spans="1:5" ht="9" customHeight="1" x14ac:dyDescent="0.25">
      <c r="A1057" s="102">
        <f t="shared" si="16"/>
        <v>804381</v>
      </c>
      <c r="B1057" s="357" t="s">
        <v>14424</v>
      </c>
      <c r="C1057" s="358" t="s">
        <v>14425</v>
      </c>
      <c r="D1057" s="357" t="s">
        <v>315</v>
      </c>
      <c r="E1057" s="359">
        <v>1229.73</v>
      </c>
    </row>
    <row r="1058" spans="1:5" ht="9" customHeight="1" x14ac:dyDescent="0.25">
      <c r="A1058" s="102">
        <f t="shared" si="16"/>
        <v>804093</v>
      </c>
      <c r="B1058" s="357" t="s">
        <v>14426</v>
      </c>
      <c r="C1058" s="358" t="s">
        <v>14427</v>
      </c>
      <c r="D1058" s="357" t="s">
        <v>315</v>
      </c>
      <c r="E1058" s="359">
        <v>733.2</v>
      </c>
    </row>
    <row r="1059" spans="1:5" ht="9" customHeight="1" x14ac:dyDescent="0.25">
      <c r="A1059" s="102">
        <f t="shared" si="16"/>
        <v>804380</v>
      </c>
      <c r="B1059" s="357" t="s">
        <v>14428</v>
      </c>
      <c r="C1059" s="358" t="s">
        <v>14429</v>
      </c>
      <c r="D1059" s="357" t="s">
        <v>315</v>
      </c>
      <c r="E1059" s="359">
        <v>1030.79</v>
      </c>
    </row>
    <row r="1060" spans="1:5" ht="9" customHeight="1" x14ac:dyDescent="0.25">
      <c r="A1060" s="102">
        <f t="shared" si="16"/>
        <v>804092</v>
      </c>
      <c r="B1060" s="357" t="s">
        <v>14430</v>
      </c>
      <c r="C1060" s="358" t="s">
        <v>14431</v>
      </c>
      <c r="D1060" s="357" t="s">
        <v>315</v>
      </c>
      <c r="E1060" s="359">
        <v>598.12</v>
      </c>
    </row>
    <row r="1061" spans="1:5" ht="9" customHeight="1" x14ac:dyDescent="0.25">
      <c r="A1061" s="102">
        <f t="shared" si="16"/>
        <v>804095</v>
      </c>
      <c r="B1061" s="357" t="s">
        <v>14432</v>
      </c>
      <c r="C1061" s="358" t="s">
        <v>14433</v>
      </c>
      <c r="D1061" s="357" t="s">
        <v>315</v>
      </c>
      <c r="E1061" s="359">
        <v>745.07</v>
      </c>
    </row>
    <row r="1062" spans="1:5" ht="9" customHeight="1" x14ac:dyDescent="0.25">
      <c r="A1062" s="102">
        <f t="shared" si="16"/>
        <v>804094</v>
      </c>
      <c r="B1062" s="357" t="s">
        <v>14434</v>
      </c>
      <c r="C1062" s="358" t="s">
        <v>14435</v>
      </c>
      <c r="D1062" s="357" t="s">
        <v>315</v>
      </c>
      <c r="E1062" s="359">
        <v>609.85</v>
      </c>
    </row>
    <row r="1063" spans="1:5" ht="9" customHeight="1" x14ac:dyDescent="0.25">
      <c r="A1063" s="102">
        <f t="shared" si="16"/>
        <v>804097</v>
      </c>
      <c r="B1063" s="357" t="s">
        <v>14436</v>
      </c>
      <c r="C1063" s="358" t="s">
        <v>14437</v>
      </c>
      <c r="D1063" s="357" t="s">
        <v>315</v>
      </c>
      <c r="E1063" s="359">
        <v>760.25</v>
      </c>
    </row>
    <row r="1064" spans="1:5" ht="9" customHeight="1" x14ac:dyDescent="0.25">
      <c r="A1064" s="102">
        <f t="shared" si="16"/>
        <v>804096</v>
      </c>
      <c r="B1064" s="357" t="s">
        <v>14438</v>
      </c>
      <c r="C1064" s="358" t="s">
        <v>14439</v>
      </c>
      <c r="D1064" s="357" t="s">
        <v>315</v>
      </c>
      <c r="E1064" s="359">
        <v>624.74</v>
      </c>
    </row>
    <row r="1065" spans="1:5" ht="9" customHeight="1" x14ac:dyDescent="0.25">
      <c r="A1065" s="102">
        <f t="shared" si="16"/>
        <v>804383</v>
      </c>
      <c r="B1065" s="357" t="s">
        <v>14440</v>
      </c>
      <c r="C1065" s="358" t="s">
        <v>14441</v>
      </c>
      <c r="D1065" s="357" t="s">
        <v>315</v>
      </c>
      <c r="E1065" s="359">
        <v>1521.01</v>
      </c>
    </row>
    <row r="1066" spans="1:5" ht="9" customHeight="1" x14ac:dyDescent="0.25">
      <c r="A1066" s="102">
        <f t="shared" si="16"/>
        <v>804099</v>
      </c>
      <c r="B1066" s="357" t="s">
        <v>14442</v>
      </c>
      <c r="C1066" s="358" t="s">
        <v>14443</v>
      </c>
      <c r="D1066" s="357" t="s">
        <v>315</v>
      </c>
      <c r="E1066" s="359">
        <v>781.85</v>
      </c>
    </row>
    <row r="1067" spans="1:5" ht="9" customHeight="1" x14ac:dyDescent="0.25">
      <c r="A1067" s="102">
        <f t="shared" si="16"/>
        <v>804382</v>
      </c>
      <c r="B1067" s="357" t="s">
        <v>14444</v>
      </c>
      <c r="C1067" s="358" t="s">
        <v>14445</v>
      </c>
      <c r="D1067" s="357" t="s">
        <v>315</v>
      </c>
      <c r="E1067" s="359">
        <v>1272.77</v>
      </c>
    </row>
    <row r="1068" spans="1:5" ht="9" customHeight="1" x14ac:dyDescent="0.25">
      <c r="A1068" s="102">
        <f t="shared" si="16"/>
        <v>804098</v>
      </c>
      <c r="B1068" s="357" t="s">
        <v>14446</v>
      </c>
      <c r="C1068" s="358" t="s">
        <v>14447</v>
      </c>
      <c r="D1068" s="357" t="s">
        <v>315</v>
      </c>
      <c r="E1068" s="359">
        <v>646.05999999999995</v>
      </c>
    </row>
    <row r="1069" spans="1:5" ht="9" customHeight="1" x14ac:dyDescent="0.25">
      <c r="A1069" s="102">
        <f t="shared" si="16"/>
        <v>804083</v>
      </c>
      <c r="B1069" s="357" t="s">
        <v>14448</v>
      </c>
      <c r="C1069" s="358" t="s">
        <v>14449</v>
      </c>
      <c r="D1069" s="357" t="s">
        <v>315</v>
      </c>
      <c r="E1069" s="359">
        <v>708.84</v>
      </c>
    </row>
    <row r="1070" spans="1:5" ht="9" customHeight="1" x14ac:dyDescent="0.25">
      <c r="A1070" s="102">
        <f t="shared" si="16"/>
        <v>804082</v>
      </c>
      <c r="B1070" s="357" t="s">
        <v>14450</v>
      </c>
      <c r="C1070" s="358" t="s">
        <v>14451</v>
      </c>
      <c r="D1070" s="357" t="s">
        <v>315</v>
      </c>
      <c r="E1070" s="359">
        <v>574.49</v>
      </c>
    </row>
    <row r="1071" spans="1:5" ht="9" customHeight="1" x14ac:dyDescent="0.25">
      <c r="A1071" s="102">
        <f t="shared" si="16"/>
        <v>804385</v>
      </c>
      <c r="B1071" s="357" t="s">
        <v>14452</v>
      </c>
      <c r="C1071" s="358" t="s">
        <v>14453</v>
      </c>
      <c r="D1071" s="357" t="s">
        <v>315</v>
      </c>
      <c r="E1071" s="359">
        <v>1739.96</v>
      </c>
    </row>
    <row r="1072" spans="1:5" ht="9" customHeight="1" x14ac:dyDescent="0.25">
      <c r="A1072" s="102">
        <f t="shared" si="16"/>
        <v>804101</v>
      </c>
      <c r="B1072" s="357" t="s">
        <v>14454</v>
      </c>
      <c r="C1072" s="358" t="s">
        <v>14455</v>
      </c>
      <c r="D1072" s="357" t="s">
        <v>315</v>
      </c>
      <c r="E1072" s="359">
        <v>1200.53</v>
      </c>
    </row>
    <row r="1073" spans="1:5" ht="9" customHeight="1" x14ac:dyDescent="0.25">
      <c r="A1073" s="102">
        <f t="shared" si="16"/>
        <v>804384</v>
      </c>
      <c r="B1073" s="357" t="s">
        <v>14456</v>
      </c>
      <c r="C1073" s="358" t="s">
        <v>14457</v>
      </c>
      <c r="D1073" s="357" t="s">
        <v>315</v>
      </c>
      <c r="E1073" s="359">
        <v>1431.46</v>
      </c>
    </row>
    <row r="1074" spans="1:5" ht="9" customHeight="1" x14ac:dyDescent="0.25">
      <c r="A1074" s="102">
        <f t="shared" si="16"/>
        <v>804100</v>
      </c>
      <c r="B1074" s="357" t="s">
        <v>14458</v>
      </c>
      <c r="C1074" s="358" t="s">
        <v>14459</v>
      </c>
      <c r="D1074" s="357" t="s">
        <v>315</v>
      </c>
      <c r="E1074" s="359">
        <v>967.14</v>
      </c>
    </row>
    <row r="1075" spans="1:5" ht="9" customHeight="1" x14ac:dyDescent="0.25">
      <c r="A1075" s="102">
        <f t="shared" si="16"/>
        <v>804105</v>
      </c>
      <c r="B1075" s="357" t="s">
        <v>14460</v>
      </c>
      <c r="C1075" s="358" t="s">
        <v>14461</v>
      </c>
      <c r="D1075" s="357" t="s">
        <v>315</v>
      </c>
      <c r="E1075" s="359">
        <v>1204.55</v>
      </c>
    </row>
    <row r="1076" spans="1:5" ht="9" customHeight="1" x14ac:dyDescent="0.25">
      <c r="A1076" s="102">
        <f t="shared" si="16"/>
        <v>804104</v>
      </c>
      <c r="B1076" s="357" t="s">
        <v>14462</v>
      </c>
      <c r="C1076" s="358" t="s">
        <v>14463</v>
      </c>
      <c r="D1076" s="357" t="s">
        <v>315</v>
      </c>
      <c r="E1076" s="359">
        <v>971.01</v>
      </c>
    </row>
    <row r="1077" spans="1:5" ht="9" customHeight="1" x14ac:dyDescent="0.25">
      <c r="A1077" s="102">
        <f t="shared" si="16"/>
        <v>804387</v>
      </c>
      <c r="B1077" s="357" t="s">
        <v>14464</v>
      </c>
      <c r="C1077" s="358" t="s">
        <v>14465</v>
      </c>
      <c r="D1077" s="357" t="s">
        <v>315</v>
      </c>
      <c r="E1077" s="359">
        <v>1833.67</v>
      </c>
    </row>
    <row r="1078" spans="1:5" ht="9" customHeight="1" x14ac:dyDescent="0.25">
      <c r="A1078" s="102">
        <f t="shared" si="16"/>
        <v>804107</v>
      </c>
      <c r="B1078" s="357" t="s">
        <v>14466</v>
      </c>
      <c r="C1078" s="358" t="s">
        <v>14467</v>
      </c>
      <c r="D1078" s="357" t="s">
        <v>315</v>
      </c>
      <c r="E1078" s="359">
        <v>1209.99</v>
      </c>
    </row>
    <row r="1079" spans="1:5" ht="9" customHeight="1" x14ac:dyDescent="0.25">
      <c r="A1079" s="102">
        <f t="shared" si="16"/>
        <v>804386</v>
      </c>
      <c r="B1079" s="357" t="s">
        <v>14468</v>
      </c>
      <c r="C1079" s="358" t="s">
        <v>14469</v>
      </c>
      <c r="D1079" s="357" t="s">
        <v>315</v>
      </c>
      <c r="E1079" s="359">
        <v>1507.58</v>
      </c>
    </row>
    <row r="1080" spans="1:5" ht="9" customHeight="1" x14ac:dyDescent="0.25">
      <c r="A1080" s="102">
        <f t="shared" si="16"/>
        <v>804106</v>
      </c>
      <c r="B1080" s="357" t="s">
        <v>14470</v>
      </c>
      <c r="C1080" s="358" t="s">
        <v>14471</v>
      </c>
      <c r="D1080" s="357" t="s">
        <v>315</v>
      </c>
      <c r="E1080" s="359">
        <v>976.31</v>
      </c>
    </row>
    <row r="1081" spans="1:5" ht="9" customHeight="1" x14ac:dyDescent="0.25">
      <c r="A1081" s="102">
        <f t="shared" si="16"/>
        <v>804109</v>
      </c>
      <c r="B1081" s="357" t="s">
        <v>14472</v>
      </c>
      <c r="C1081" s="358" t="s">
        <v>14473</v>
      </c>
      <c r="D1081" s="357" t="s">
        <v>315</v>
      </c>
      <c r="E1081" s="359">
        <v>1218.29</v>
      </c>
    </row>
    <row r="1082" spans="1:5" ht="9" customHeight="1" x14ac:dyDescent="0.25">
      <c r="A1082" s="102">
        <f t="shared" si="16"/>
        <v>804108</v>
      </c>
      <c r="B1082" s="357" t="s">
        <v>14474</v>
      </c>
      <c r="C1082" s="358" t="s">
        <v>14475</v>
      </c>
      <c r="D1082" s="357" t="s">
        <v>315</v>
      </c>
      <c r="E1082" s="359">
        <v>984.46</v>
      </c>
    </row>
    <row r="1083" spans="1:5" ht="9" customHeight="1" x14ac:dyDescent="0.25">
      <c r="A1083" s="102">
        <f t="shared" si="16"/>
        <v>804111</v>
      </c>
      <c r="B1083" s="357" t="s">
        <v>14476</v>
      </c>
      <c r="C1083" s="358" t="s">
        <v>14477</v>
      </c>
      <c r="D1083" s="357" t="s">
        <v>315</v>
      </c>
      <c r="E1083" s="359">
        <v>1229.18</v>
      </c>
    </row>
    <row r="1084" spans="1:5" ht="9" customHeight="1" x14ac:dyDescent="0.25">
      <c r="A1084" s="102">
        <f t="shared" si="16"/>
        <v>804110</v>
      </c>
      <c r="B1084" s="357" t="s">
        <v>14478</v>
      </c>
      <c r="C1084" s="358" t="s">
        <v>14479</v>
      </c>
      <c r="D1084" s="357" t="s">
        <v>315</v>
      </c>
      <c r="E1084" s="359">
        <v>995.06</v>
      </c>
    </row>
    <row r="1085" spans="1:5" ht="9" customHeight="1" x14ac:dyDescent="0.25">
      <c r="A1085" s="102">
        <f t="shared" si="16"/>
        <v>804389</v>
      </c>
      <c r="B1085" s="357" t="s">
        <v>14480</v>
      </c>
      <c r="C1085" s="358" t="s">
        <v>14481</v>
      </c>
      <c r="D1085" s="357" t="s">
        <v>315</v>
      </c>
      <c r="E1085" s="359">
        <v>2048.46</v>
      </c>
    </row>
    <row r="1086" spans="1:5" ht="9" customHeight="1" x14ac:dyDescent="0.25">
      <c r="A1086" s="102">
        <f t="shared" si="16"/>
        <v>804113</v>
      </c>
      <c r="B1086" s="357" t="s">
        <v>14482</v>
      </c>
      <c r="C1086" s="358" t="s">
        <v>14483</v>
      </c>
      <c r="D1086" s="357" t="s">
        <v>315</v>
      </c>
      <c r="E1086" s="359">
        <v>1244.08</v>
      </c>
    </row>
    <row r="1087" spans="1:5" ht="9" customHeight="1" x14ac:dyDescent="0.25">
      <c r="A1087" s="102">
        <f t="shared" si="16"/>
        <v>804388</v>
      </c>
      <c r="B1087" s="357" t="s">
        <v>14484</v>
      </c>
      <c r="C1087" s="358" t="s">
        <v>14485</v>
      </c>
      <c r="D1087" s="357" t="s">
        <v>315</v>
      </c>
      <c r="E1087" s="359">
        <v>1682.44</v>
      </c>
    </row>
    <row r="1088" spans="1:5" ht="9" customHeight="1" x14ac:dyDescent="0.25">
      <c r="A1088" s="102">
        <f t="shared" si="16"/>
        <v>804112</v>
      </c>
      <c r="B1088" s="357" t="s">
        <v>14486</v>
      </c>
      <c r="C1088" s="358" t="s">
        <v>14487</v>
      </c>
      <c r="D1088" s="357" t="s">
        <v>315</v>
      </c>
      <c r="E1088" s="359">
        <v>1009.53</v>
      </c>
    </row>
    <row r="1089" spans="1:5" ht="9" customHeight="1" x14ac:dyDescent="0.25">
      <c r="A1089" s="102">
        <f t="shared" ref="A1089:A1152" si="17">VALUE(B1089)</f>
        <v>804115</v>
      </c>
      <c r="B1089" s="357" t="s">
        <v>14488</v>
      </c>
      <c r="C1089" s="358" t="s">
        <v>14489</v>
      </c>
      <c r="D1089" s="357" t="s">
        <v>315</v>
      </c>
      <c r="E1089" s="359">
        <v>1264.69</v>
      </c>
    </row>
    <row r="1090" spans="1:5" ht="9" customHeight="1" x14ac:dyDescent="0.25">
      <c r="A1090" s="102">
        <f t="shared" si="17"/>
        <v>804114</v>
      </c>
      <c r="B1090" s="357" t="s">
        <v>14490</v>
      </c>
      <c r="C1090" s="358" t="s">
        <v>14491</v>
      </c>
      <c r="D1090" s="357" t="s">
        <v>315</v>
      </c>
      <c r="E1090" s="359">
        <v>1029.71</v>
      </c>
    </row>
    <row r="1091" spans="1:5" ht="9" customHeight="1" x14ac:dyDescent="0.25">
      <c r="A1091" s="102">
        <f t="shared" si="17"/>
        <v>804117</v>
      </c>
      <c r="B1091" s="357" t="s">
        <v>14492</v>
      </c>
      <c r="C1091" s="358" t="s">
        <v>14493</v>
      </c>
      <c r="D1091" s="357" t="s">
        <v>315</v>
      </c>
      <c r="E1091" s="359">
        <v>1291.74</v>
      </c>
    </row>
    <row r="1092" spans="1:5" ht="9" customHeight="1" x14ac:dyDescent="0.25">
      <c r="A1092" s="102">
        <f t="shared" si="17"/>
        <v>804116</v>
      </c>
      <c r="B1092" s="357" t="s">
        <v>14494</v>
      </c>
      <c r="C1092" s="358" t="s">
        <v>14495</v>
      </c>
      <c r="D1092" s="357" t="s">
        <v>315</v>
      </c>
      <c r="E1092" s="359">
        <v>1056.33</v>
      </c>
    </row>
    <row r="1093" spans="1:5" ht="9" customHeight="1" x14ac:dyDescent="0.25">
      <c r="A1093" s="102">
        <f t="shared" si="17"/>
        <v>804391</v>
      </c>
      <c r="B1093" s="357" t="s">
        <v>14496</v>
      </c>
      <c r="C1093" s="358" t="s">
        <v>14497</v>
      </c>
      <c r="D1093" s="357" t="s">
        <v>315</v>
      </c>
      <c r="E1093" s="359">
        <v>2544.16</v>
      </c>
    </row>
    <row r="1094" spans="1:5" ht="9" customHeight="1" x14ac:dyDescent="0.25">
      <c r="A1094" s="102">
        <f t="shared" si="17"/>
        <v>804119</v>
      </c>
      <c r="B1094" s="357" t="s">
        <v>14498</v>
      </c>
      <c r="C1094" s="358" t="s">
        <v>14499</v>
      </c>
      <c r="D1094" s="357" t="s">
        <v>315</v>
      </c>
      <c r="E1094" s="359">
        <v>1328.8</v>
      </c>
    </row>
    <row r="1095" spans="1:5" ht="9" customHeight="1" x14ac:dyDescent="0.25">
      <c r="A1095" s="102">
        <f t="shared" si="17"/>
        <v>804390</v>
      </c>
      <c r="B1095" s="357" t="s">
        <v>14500</v>
      </c>
      <c r="C1095" s="358" t="s">
        <v>14501</v>
      </c>
      <c r="D1095" s="357" t="s">
        <v>315</v>
      </c>
      <c r="E1095" s="359">
        <v>2084.58</v>
      </c>
    </row>
    <row r="1096" spans="1:5" ht="9" customHeight="1" x14ac:dyDescent="0.25">
      <c r="A1096" s="102">
        <f t="shared" si="17"/>
        <v>804118</v>
      </c>
      <c r="B1096" s="357" t="s">
        <v>14502</v>
      </c>
      <c r="C1096" s="358" t="s">
        <v>14503</v>
      </c>
      <c r="D1096" s="357" t="s">
        <v>315</v>
      </c>
      <c r="E1096" s="359">
        <v>1092.95</v>
      </c>
    </row>
    <row r="1097" spans="1:5" ht="9" customHeight="1" x14ac:dyDescent="0.25">
      <c r="A1097" s="102">
        <f t="shared" si="17"/>
        <v>804103</v>
      </c>
      <c r="B1097" s="357" t="s">
        <v>14504</v>
      </c>
      <c r="C1097" s="358" t="s">
        <v>14505</v>
      </c>
      <c r="D1097" s="357" t="s">
        <v>315</v>
      </c>
      <c r="E1097" s="359">
        <v>1201.96</v>
      </c>
    </row>
    <row r="1098" spans="1:5" ht="9" customHeight="1" x14ac:dyDescent="0.25">
      <c r="A1098" s="102">
        <f t="shared" si="17"/>
        <v>804102</v>
      </c>
      <c r="B1098" s="357" t="s">
        <v>14506</v>
      </c>
      <c r="C1098" s="358" t="s">
        <v>14507</v>
      </c>
      <c r="D1098" s="357" t="s">
        <v>315</v>
      </c>
      <c r="E1098" s="359">
        <v>968.57</v>
      </c>
    </row>
    <row r="1099" spans="1:5" ht="9" customHeight="1" x14ac:dyDescent="0.25">
      <c r="A1099" s="102">
        <f t="shared" si="17"/>
        <v>804393</v>
      </c>
      <c r="B1099" s="357" t="s">
        <v>14508</v>
      </c>
      <c r="C1099" s="358" t="s">
        <v>14509</v>
      </c>
      <c r="D1099" s="357" t="s">
        <v>315</v>
      </c>
      <c r="E1099" s="359">
        <v>2690.2</v>
      </c>
    </row>
    <row r="1100" spans="1:5" ht="9" customHeight="1" x14ac:dyDescent="0.25">
      <c r="A1100" s="102">
        <f t="shared" si="17"/>
        <v>804121</v>
      </c>
      <c r="B1100" s="357" t="s">
        <v>14510</v>
      </c>
      <c r="C1100" s="358" t="s">
        <v>14511</v>
      </c>
      <c r="D1100" s="357" t="s">
        <v>315</v>
      </c>
      <c r="E1100" s="359">
        <v>1798.04</v>
      </c>
    </row>
    <row r="1101" spans="1:5" ht="9" customHeight="1" x14ac:dyDescent="0.25">
      <c r="A1101" s="102">
        <f t="shared" si="17"/>
        <v>804392</v>
      </c>
      <c r="B1101" s="357" t="s">
        <v>14512</v>
      </c>
      <c r="C1101" s="358" t="s">
        <v>14513</v>
      </c>
      <c r="D1101" s="357" t="s">
        <v>315</v>
      </c>
      <c r="E1101" s="359">
        <v>2175.98</v>
      </c>
    </row>
    <row r="1102" spans="1:5" ht="9" customHeight="1" x14ac:dyDescent="0.25">
      <c r="A1102" s="102">
        <f t="shared" si="17"/>
        <v>804120</v>
      </c>
      <c r="B1102" s="357" t="s">
        <v>14514</v>
      </c>
      <c r="C1102" s="358" t="s">
        <v>14515</v>
      </c>
      <c r="D1102" s="357" t="s">
        <v>315</v>
      </c>
      <c r="E1102" s="359">
        <v>1435.62</v>
      </c>
    </row>
    <row r="1103" spans="1:5" ht="9" customHeight="1" x14ac:dyDescent="0.25">
      <c r="A1103" s="102">
        <f t="shared" si="17"/>
        <v>804125</v>
      </c>
      <c r="B1103" s="357" t="s">
        <v>14516</v>
      </c>
      <c r="C1103" s="358" t="s">
        <v>14517</v>
      </c>
      <c r="D1103" s="357" t="s">
        <v>315</v>
      </c>
      <c r="E1103" s="359">
        <v>1803.48</v>
      </c>
    </row>
    <row r="1104" spans="1:5" ht="9" customHeight="1" x14ac:dyDescent="0.25">
      <c r="A1104" s="102">
        <f t="shared" si="17"/>
        <v>804124</v>
      </c>
      <c r="B1104" s="357" t="s">
        <v>14518</v>
      </c>
      <c r="C1104" s="358" t="s">
        <v>14519</v>
      </c>
      <c r="D1104" s="357" t="s">
        <v>315</v>
      </c>
      <c r="E1104" s="359">
        <v>1440.92</v>
      </c>
    </row>
    <row r="1105" spans="1:5" ht="9" customHeight="1" x14ac:dyDescent="0.25">
      <c r="A1105" s="102">
        <f t="shared" si="17"/>
        <v>804395</v>
      </c>
      <c r="B1105" s="357" t="s">
        <v>14520</v>
      </c>
      <c r="C1105" s="358" t="s">
        <v>14521</v>
      </c>
      <c r="D1105" s="357" t="s">
        <v>315</v>
      </c>
      <c r="E1105" s="359">
        <v>2825.98</v>
      </c>
    </row>
    <row r="1106" spans="1:5" ht="9" customHeight="1" x14ac:dyDescent="0.25">
      <c r="A1106" s="102">
        <f t="shared" si="17"/>
        <v>804127</v>
      </c>
      <c r="B1106" s="357" t="s">
        <v>14522</v>
      </c>
      <c r="C1106" s="358" t="s">
        <v>14523</v>
      </c>
      <c r="D1106" s="357" t="s">
        <v>315</v>
      </c>
      <c r="E1106" s="359">
        <v>1811.51</v>
      </c>
    </row>
    <row r="1107" spans="1:5" ht="9" customHeight="1" x14ac:dyDescent="0.25">
      <c r="A1107" s="102">
        <f t="shared" si="17"/>
        <v>804394</v>
      </c>
      <c r="B1107" s="357" t="s">
        <v>14524</v>
      </c>
      <c r="C1107" s="358" t="s">
        <v>14525</v>
      </c>
      <c r="D1107" s="357" t="s">
        <v>315</v>
      </c>
      <c r="E1107" s="359">
        <v>2284.37</v>
      </c>
    </row>
    <row r="1108" spans="1:5" ht="9" customHeight="1" x14ac:dyDescent="0.25">
      <c r="A1108" s="102">
        <f t="shared" si="17"/>
        <v>804126</v>
      </c>
      <c r="B1108" s="357" t="s">
        <v>14526</v>
      </c>
      <c r="C1108" s="358" t="s">
        <v>14527</v>
      </c>
      <c r="D1108" s="357" t="s">
        <v>315</v>
      </c>
      <c r="E1108" s="359">
        <v>1448.66</v>
      </c>
    </row>
    <row r="1109" spans="1:5" ht="9" customHeight="1" x14ac:dyDescent="0.25">
      <c r="A1109" s="102">
        <f t="shared" si="17"/>
        <v>804129</v>
      </c>
      <c r="B1109" s="357" t="s">
        <v>14528</v>
      </c>
      <c r="C1109" s="358" t="s">
        <v>14529</v>
      </c>
      <c r="D1109" s="357" t="s">
        <v>315</v>
      </c>
      <c r="E1109" s="359">
        <v>1822.84</v>
      </c>
    </row>
    <row r="1110" spans="1:5" ht="9" customHeight="1" x14ac:dyDescent="0.25">
      <c r="A1110" s="102">
        <f t="shared" si="17"/>
        <v>804128</v>
      </c>
      <c r="B1110" s="357" t="s">
        <v>14530</v>
      </c>
      <c r="C1110" s="358" t="s">
        <v>14531</v>
      </c>
      <c r="D1110" s="357" t="s">
        <v>315</v>
      </c>
      <c r="E1110" s="359">
        <v>1459.55</v>
      </c>
    </row>
    <row r="1111" spans="1:5" ht="9" customHeight="1" x14ac:dyDescent="0.25">
      <c r="A1111" s="102">
        <f t="shared" si="17"/>
        <v>804131</v>
      </c>
      <c r="B1111" s="357" t="s">
        <v>14532</v>
      </c>
      <c r="C1111" s="358" t="s">
        <v>14533</v>
      </c>
      <c r="D1111" s="357" t="s">
        <v>315</v>
      </c>
      <c r="E1111" s="359">
        <v>1838.45</v>
      </c>
    </row>
    <row r="1112" spans="1:5" ht="9" customHeight="1" x14ac:dyDescent="0.25">
      <c r="A1112" s="102">
        <f t="shared" si="17"/>
        <v>804130</v>
      </c>
      <c r="B1112" s="357" t="s">
        <v>14534</v>
      </c>
      <c r="C1112" s="358" t="s">
        <v>14535</v>
      </c>
      <c r="D1112" s="357" t="s">
        <v>315</v>
      </c>
      <c r="E1112" s="359">
        <v>1474.73</v>
      </c>
    </row>
    <row r="1113" spans="1:5" ht="9" customHeight="1" x14ac:dyDescent="0.25">
      <c r="A1113" s="102">
        <f t="shared" si="17"/>
        <v>804397</v>
      </c>
      <c r="B1113" s="357" t="s">
        <v>14536</v>
      </c>
      <c r="C1113" s="358" t="s">
        <v>14537</v>
      </c>
      <c r="D1113" s="357" t="s">
        <v>315</v>
      </c>
      <c r="E1113" s="359">
        <v>3150.32</v>
      </c>
    </row>
    <row r="1114" spans="1:5" ht="9" customHeight="1" x14ac:dyDescent="0.25">
      <c r="A1114" s="102">
        <f t="shared" si="17"/>
        <v>804133</v>
      </c>
      <c r="B1114" s="357" t="s">
        <v>14538</v>
      </c>
      <c r="C1114" s="358" t="s">
        <v>14539</v>
      </c>
      <c r="D1114" s="357" t="s">
        <v>315</v>
      </c>
      <c r="E1114" s="359">
        <v>1860.22</v>
      </c>
    </row>
    <row r="1115" spans="1:5" ht="9" customHeight="1" x14ac:dyDescent="0.25">
      <c r="A1115" s="102">
        <f t="shared" si="17"/>
        <v>804396</v>
      </c>
      <c r="B1115" s="357" t="s">
        <v>14540</v>
      </c>
      <c r="C1115" s="358" t="s">
        <v>14541</v>
      </c>
      <c r="D1115" s="357" t="s">
        <v>315</v>
      </c>
      <c r="E1115" s="359">
        <v>2544.13</v>
      </c>
    </row>
    <row r="1116" spans="1:5" ht="9" customHeight="1" x14ac:dyDescent="0.25">
      <c r="A1116" s="102">
        <f t="shared" si="17"/>
        <v>804132</v>
      </c>
      <c r="B1116" s="357" t="s">
        <v>14542</v>
      </c>
      <c r="C1116" s="358" t="s">
        <v>14543</v>
      </c>
      <c r="D1116" s="357" t="s">
        <v>315</v>
      </c>
      <c r="E1116" s="359">
        <v>1495.93</v>
      </c>
    </row>
    <row r="1117" spans="1:5" ht="9" customHeight="1" x14ac:dyDescent="0.25">
      <c r="A1117" s="102">
        <f t="shared" si="17"/>
        <v>804135</v>
      </c>
      <c r="B1117" s="357" t="s">
        <v>14544</v>
      </c>
      <c r="C1117" s="358" t="s">
        <v>14545</v>
      </c>
      <c r="D1117" s="357" t="s">
        <v>315</v>
      </c>
      <c r="E1117" s="359">
        <v>1888.43</v>
      </c>
    </row>
    <row r="1118" spans="1:5" ht="9" customHeight="1" x14ac:dyDescent="0.25">
      <c r="A1118" s="102">
        <f t="shared" si="17"/>
        <v>804134</v>
      </c>
      <c r="B1118" s="357" t="s">
        <v>14546</v>
      </c>
      <c r="C1118" s="358" t="s">
        <v>14547</v>
      </c>
      <c r="D1118" s="357" t="s">
        <v>315</v>
      </c>
      <c r="E1118" s="359">
        <v>1523.56</v>
      </c>
    </row>
    <row r="1119" spans="1:5" ht="9" customHeight="1" x14ac:dyDescent="0.25">
      <c r="A1119" s="102">
        <f t="shared" si="17"/>
        <v>804137</v>
      </c>
      <c r="B1119" s="357" t="s">
        <v>14548</v>
      </c>
      <c r="C1119" s="358" t="s">
        <v>14549</v>
      </c>
      <c r="D1119" s="357" t="s">
        <v>315</v>
      </c>
      <c r="E1119" s="359">
        <v>1856.32</v>
      </c>
    </row>
    <row r="1120" spans="1:5" ht="9" customHeight="1" x14ac:dyDescent="0.25">
      <c r="A1120" s="102">
        <f t="shared" si="17"/>
        <v>804136</v>
      </c>
      <c r="B1120" s="357" t="s">
        <v>14550</v>
      </c>
      <c r="C1120" s="358" t="s">
        <v>14551</v>
      </c>
      <c r="D1120" s="357" t="s">
        <v>315</v>
      </c>
      <c r="E1120" s="359">
        <v>1490.73</v>
      </c>
    </row>
    <row r="1121" spans="1:5" ht="9" customHeight="1" x14ac:dyDescent="0.25">
      <c r="A1121" s="102">
        <f t="shared" si="17"/>
        <v>804399</v>
      </c>
      <c r="B1121" s="357" t="s">
        <v>14552</v>
      </c>
      <c r="C1121" s="358" t="s">
        <v>14553</v>
      </c>
      <c r="D1121" s="357" t="s">
        <v>315</v>
      </c>
      <c r="E1121" s="359">
        <v>3922.81</v>
      </c>
    </row>
    <row r="1122" spans="1:5" ht="9" customHeight="1" x14ac:dyDescent="0.25">
      <c r="A1122" s="102">
        <f t="shared" si="17"/>
        <v>804139</v>
      </c>
      <c r="B1122" s="357" t="s">
        <v>14554</v>
      </c>
      <c r="C1122" s="358" t="s">
        <v>14555</v>
      </c>
      <c r="D1122" s="357" t="s">
        <v>315</v>
      </c>
      <c r="E1122" s="359">
        <v>1981.17</v>
      </c>
    </row>
    <row r="1123" spans="1:5" ht="9" customHeight="1" x14ac:dyDescent="0.25">
      <c r="A1123" s="102">
        <f t="shared" si="17"/>
        <v>804398</v>
      </c>
      <c r="B1123" s="357" t="s">
        <v>14556</v>
      </c>
      <c r="C1123" s="358" t="s">
        <v>14557</v>
      </c>
      <c r="D1123" s="357" t="s">
        <v>315</v>
      </c>
      <c r="E1123" s="359">
        <v>3159.77</v>
      </c>
    </row>
    <row r="1124" spans="1:5" ht="9" customHeight="1" x14ac:dyDescent="0.25">
      <c r="A1124" s="102">
        <f t="shared" si="17"/>
        <v>804138</v>
      </c>
      <c r="B1124" s="357" t="s">
        <v>14558</v>
      </c>
      <c r="C1124" s="358" t="s">
        <v>14559</v>
      </c>
      <c r="D1124" s="357" t="s">
        <v>315</v>
      </c>
      <c r="E1124" s="359">
        <v>1614.72</v>
      </c>
    </row>
    <row r="1125" spans="1:5" ht="9" customHeight="1" x14ac:dyDescent="0.25">
      <c r="A1125" s="102">
        <f t="shared" si="17"/>
        <v>804123</v>
      </c>
      <c r="B1125" s="357" t="s">
        <v>14560</v>
      </c>
      <c r="C1125" s="358" t="s">
        <v>14561</v>
      </c>
      <c r="D1125" s="357" t="s">
        <v>315</v>
      </c>
      <c r="E1125" s="359">
        <v>1798.75</v>
      </c>
    </row>
    <row r="1126" spans="1:5" ht="9" customHeight="1" x14ac:dyDescent="0.25">
      <c r="A1126" s="102">
        <f t="shared" si="17"/>
        <v>804122</v>
      </c>
      <c r="B1126" s="357" t="s">
        <v>14562</v>
      </c>
      <c r="C1126" s="358" t="s">
        <v>14563</v>
      </c>
      <c r="D1126" s="357" t="s">
        <v>315</v>
      </c>
      <c r="E1126" s="359">
        <v>1436.34</v>
      </c>
    </row>
    <row r="1127" spans="1:5" ht="9" customHeight="1" x14ac:dyDescent="0.25">
      <c r="A1127" s="102">
        <f t="shared" si="17"/>
        <v>804401</v>
      </c>
      <c r="B1127" s="357" t="s">
        <v>14564</v>
      </c>
      <c r="C1127" s="358" t="s">
        <v>14565</v>
      </c>
      <c r="D1127" s="357" t="s">
        <v>315</v>
      </c>
      <c r="E1127" s="359">
        <v>3898.61</v>
      </c>
    </row>
    <row r="1128" spans="1:5" ht="9" customHeight="1" x14ac:dyDescent="0.25">
      <c r="A1128" s="102">
        <f t="shared" si="17"/>
        <v>804141</v>
      </c>
      <c r="B1128" s="357" t="s">
        <v>14566</v>
      </c>
      <c r="C1128" s="358" t="s">
        <v>14567</v>
      </c>
      <c r="D1128" s="357" t="s">
        <v>315</v>
      </c>
      <c r="E1128" s="359">
        <v>2502.0300000000002</v>
      </c>
    </row>
    <row r="1129" spans="1:5" ht="9" customHeight="1" x14ac:dyDescent="0.25">
      <c r="A1129" s="102">
        <f t="shared" si="17"/>
        <v>804400</v>
      </c>
      <c r="B1129" s="357" t="s">
        <v>14568</v>
      </c>
      <c r="C1129" s="358" t="s">
        <v>14569</v>
      </c>
      <c r="D1129" s="357" t="s">
        <v>315</v>
      </c>
      <c r="E1129" s="359">
        <v>3104.86</v>
      </c>
    </row>
    <row r="1130" spans="1:5" ht="9" customHeight="1" x14ac:dyDescent="0.25">
      <c r="A1130" s="102">
        <f t="shared" si="17"/>
        <v>804140</v>
      </c>
      <c r="B1130" s="357" t="s">
        <v>14570</v>
      </c>
      <c r="C1130" s="358" t="s">
        <v>14571</v>
      </c>
      <c r="D1130" s="357" t="s">
        <v>315</v>
      </c>
      <c r="E1130" s="359">
        <v>1977.58</v>
      </c>
    </row>
    <row r="1131" spans="1:5" ht="9" customHeight="1" x14ac:dyDescent="0.25">
      <c r="A1131" s="102">
        <f t="shared" si="17"/>
        <v>804145</v>
      </c>
      <c r="B1131" s="357" t="s">
        <v>14572</v>
      </c>
      <c r="C1131" s="358" t="s">
        <v>14573</v>
      </c>
      <c r="D1131" s="357" t="s">
        <v>315</v>
      </c>
      <c r="E1131" s="359">
        <v>2510.94</v>
      </c>
    </row>
    <row r="1132" spans="1:5" ht="9" customHeight="1" x14ac:dyDescent="0.25">
      <c r="A1132" s="102">
        <f t="shared" si="17"/>
        <v>804144</v>
      </c>
      <c r="B1132" s="357" t="s">
        <v>14574</v>
      </c>
      <c r="C1132" s="358" t="s">
        <v>14575</v>
      </c>
      <c r="D1132" s="357" t="s">
        <v>315</v>
      </c>
      <c r="E1132" s="359">
        <v>1985.91</v>
      </c>
    </row>
    <row r="1133" spans="1:5" ht="9" customHeight="1" x14ac:dyDescent="0.25">
      <c r="A1133" s="102">
        <f t="shared" si="17"/>
        <v>804403</v>
      </c>
      <c r="B1133" s="357" t="s">
        <v>14576</v>
      </c>
      <c r="C1133" s="358" t="s">
        <v>14577</v>
      </c>
      <c r="D1133" s="357" t="s">
        <v>315</v>
      </c>
      <c r="E1133" s="359">
        <v>4106.37</v>
      </c>
    </row>
    <row r="1134" spans="1:5" ht="9" customHeight="1" x14ac:dyDescent="0.25">
      <c r="A1134" s="102">
        <f t="shared" si="17"/>
        <v>804147</v>
      </c>
      <c r="B1134" s="357" t="s">
        <v>14578</v>
      </c>
      <c r="C1134" s="358" t="s">
        <v>14579</v>
      </c>
      <c r="D1134" s="357" t="s">
        <v>315</v>
      </c>
      <c r="E1134" s="359">
        <v>2521.9899999999998</v>
      </c>
    </row>
    <row r="1135" spans="1:5" ht="9" customHeight="1" x14ac:dyDescent="0.25">
      <c r="A1135" s="102">
        <f t="shared" si="17"/>
        <v>804402</v>
      </c>
      <c r="B1135" s="357" t="s">
        <v>14580</v>
      </c>
      <c r="C1135" s="358" t="s">
        <v>14581</v>
      </c>
      <c r="D1135" s="357" t="s">
        <v>315</v>
      </c>
      <c r="E1135" s="359">
        <v>3267.51</v>
      </c>
    </row>
    <row r="1136" spans="1:5" ht="9" customHeight="1" x14ac:dyDescent="0.25">
      <c r="A1136" s="102">
        <f t="shared" si="17"/>
        <v>804146</v>
      </c>
      <c r="B1136" s="357" t="s">
        <v>14582</v>
      </c>
      <c r="C1136" s="358" t="s">
        <v>14583</v>
      </c>
      <c r="D1136" s="357" t="s">
        <v>315</v>
      </c>
      <c r="E1136" s="359">
        <v>1996.38</v>
      </c>
    </row>
    <row r="1137" spans="1:5" ht="9" customHeight="1" x14ac:dyDescent="0.25">
      <c r="A1137" s="102">
        <f t="shared" si="17"/>
        <v>804149</v>
      </c>
      <c r="B1137" s="357" t="s">
        <v>14584</v>
      </c>
      <c r="C1137" s="358" t="s">
        <v>14585</v>
      </c>
      <c r="D1137" s="357" t="s">
        <v>315</v>
      </c>
      <c r="E1137" s="359">
        <v>2538.65</v>
      </c>
    </row>
    <row r="1138" spans="1:5" ht="9" customHeight="1" x14ac:dyDescent="0.25">
      <c r="A1138" s="102">
        <f t="shared" si="17"/>
        <v>804148</v>
      </c>
      <c r="B1138" s="357" t="s">
        <v>14586</v>
      </c>
      <c r="C1138" s="358" t="s">
        <v>14587</v>
      </c>
      <c r="D1138" s="357" t="s">
        <v>315</v>
      </c>
      <c r="E1138" s="359">
        <v>2012.03</v>
      </c>
    </row>
    <row r="1139" spans="1:5" ht="9" customHeight="1" x14ac:dyDescent="0.25">
      <c r="A1139" s="102">
        <f t="shared" si="17"/>
        <v>804151</v>
      </c>
      <c r="B1139" s="357" t="s">
        <v>14588</v>
      </c>
      <c r="C1139" s="358" t="s">
        <v>14589</v>
      </c>
      <c r="D1139" s="357" t="s">
        <v>315</v>
      </c>
      <c r="E1139" s="359">
        <v>2561.46</v>
      </c>
    </row>
    <row r="1140" spans="1:5" ht="9" customHeight="1" x14ac:dyDescent="0.25">
      <c r="A1140" s="102">
        <f t="shared" si="17"/>
        <v>804150</v>
      </c>
      <c r="B1140" s="357" t="s">
        <v>14590</v>
      </c>
      <c r="C1140" s="358" t="s">
        <v>14591</v>
      </c>
      <c r="D1140" s="357" t="s">
        <v>315</v>
      </c>
      <c r="E1140" s="359">
        <v>2033.69</v>
      </c>
    </row>
    <row r="1141" spans="1:5" ht="9" customHeight="1" x14ac:dyDescent="0.25">
      <c r="A1141" s="102">
        <f t="shared" si="17"/>
        <v>804405</v>
      </c>
      <c r="B1141" s="357" t="s">
        <v>14592</v>
      </c>
      <c r="C1141" s="358" t="s">
        <v>14593</v>
      </c>
      <c r="D1141" s="357" t="s">
        <v>315</v>
      </c>
      <c r="E1141" s="359">
        <v>4591.25</v>
      </c>
    </row>
    <row r="1142" spans="1:5" ht="9" customHeight="1" x14ac:dyDescent="0.25">
      <c r="A1142" s="102">
        <f t="shared" si="17"/>
        <v>804153</v>
      </c>
      <c r="B1142" s="357" t="s">
        <v>14594</v>
      </c>
      <c r="C1142" s="358" t="s">
        <v>14595</v>
      </c>
      <c r="D1142" s="357" t="s">
        <v>315</v>
      </c>
      <c r="E1142" s="359">
        <v>2592.31</v>
      </c>
    </row>
    <row r="1143" spans="1:5" ht="9" customHeight="1" x14ac:dyDescent="0.25">
      <c r="A1143" s="102">
        <f t="shared" si="17"/>
        <v>804404</v>
      </c>
      <c r="B1143" s="357" t="s">
        <v>14596</v>
      </c>
      <c r="C1143" s="358" t="s">
        <v>14597</v>
      </c>
      <c r="D1143" s="357" t="s">
        <v>315</v>
      </c>
      <c r="E1143" s="359">
        <v>3649.02</v>
      </c>
    </row>
    <row r="1144" spans="1:5" ht="9" customHeight="1" x14ac:dyDescent="0.25">
      <c r="A1144" s="102">
        <f t="shared" si="17"/>
        <v>804152</v>
      </c>
      <c r="B1144" s="357" t="s">
        <v>14598</v>
      </c>
      <c r="C1144" s="358" t="s">
        <v>14599</v>
      </c>
      <c r="D1144" s="357" t="s">
        <v>315</v>
      </c>
      <c r="E1144" s="359">
        <v>2063.1</v>
      </c>
    </row>
    <row r="1145" spans="1:5" ht="9" customHeight="1" x14ac:dyDescent="0.25">
      <c r="A1145" s="102">
        <f t="shared" si="17"/>
        <v>804155</v>
      </c>
      <c r="B1145" s="357" t="s">
        <v>14600</v>
      </c>
      <c r="C1145" s="358" t="s">
        <v>14601</v>
      </c>
      <c r="D1145" s="357" t="s">
        <v>315</v>
      </c>
      <c r="E1145" s="359">
        <v>2632.17</v>
      </c>
    </row>
    <row r="1146" spans="1:5" ht="9" customHeight="1" x14ac:dyDescent="0.25">
      <c r="A1146" s="102">
        <f t="shared" si="17"/>
        <v>804154</v>
      </c>
      <c r="B1146" s="357" t="s">
        <v>14602</v>
      </c>
      <c r="C1146" s="358" t="s">
        <v>14603</v>
      </c>
      <c r="D1146" s="357" t="s">
        <v>315</v>
      </c>
      <c r="E1146" s="359">
        <v>2101.37</v>
      </c>
    </row>
    <row r="1147" spans="1:5" ht="9" customHeight="1" x14ac:dyDescent="0.25">
      <c r="A1147" s="102">
        <f t="shared" si="17"/>
        <v>804157</v>
      </c>
      <c r="B1147" s="357" t="s">
        <v>14604</v>
      </c>
      <c r="C1147" s="358" t="s">
        <v>14605</v>
      </c>
      <c r="D1147" s="357" t="s">
        <v>315</v>
      </c>
      <c r="E1147" s="359">
        <v>2687.2</v>
      </c>
    </row>
    <row r="1148" spans="1:5" ht="9" customHeight="1" x14ac:dyDescent="0.25">
      <c r="A1148" s="102">
        <f t="shared" si="17"/>
        <v>804156</v>
      </c>
      <c r="B1148" s="357" t="s">
        <v>14606</v>
      </c>
      <c r="C1148" s="358" t="s">
        <v>14607</v>
      </c>
      <c r="D1148" s="357" t="s">
        <v>315</v>
      </c>
      <c r="E1148" s="359">
        <v>2154.5300000000002</v>
      </c>
    </row>
    <row r="1149" spans="1:5" ht="9" customHeight="1" x14ac:dyDescent="0.25">
      <c r="A1149" s="102">
        <f t="shared" si="17"/>
        <v>804407</v>
      </c>
      <c r="B1149" s="357" t="s">
        <v>14608</v>
      </c>
      <c r="C1149" s="358" t="s">
        <v>14609</v>
      </c>
      <c r="D1149" s="357" t="s">
        <v>315</v>
      </c>
      <c r="E1149" s="359">
        <v>5724.01</v>
      </c>
    </row>
    <row r="1150" spans="1:5" ht="9" customHeight="1" x14ac:dyDescent="0.25">
      <c r="A1150" s="102">
        <f t="shared" si="17"/>
        <v>804159</v>
      </c>
      <c r="B1150" s="357" t="s">
        <v>14610</v>
      </c>
      <c r="C1150" s="358" t="s">
        <v>14611</v>
      </c>
      <c r="D1150" s="357" t="s">
        <v>315</v>
      </c>
      <c r="E1150" s="359">
        <v>2760.55</v>
      </c>
    </row>
    <row r="1151" spans="1:5" ht="9" customHeight="1" x14ac:dyDescent="0.25">
      <c r="A1151" s="102">
        <f t="shared" si="17"/>
        <v>804406</v>
      </c>
      <c r="B1151" s="357" t="s">
        <v>14612</v>
      </c>
      <c r="C1151" s="358" t="s">
        <v>14613</v>
      </c>
      <c r="D1151" s="357" t="s">
        <v>315</v>
      </c>
      <c r="E1151" s="359">
        <v>4535.7</v>
      </c>
    </row>
    <row r="1152" spans="1:5" ht="9" customHeight="1" x14ac:dyDescent="0.25">
      <c r="A1152" s="102">
        <f t="shared" si="17"/>
        <v>804158</v>
      </c>
      <c r="B1152" s="357" t="s">
        <v>14614</v>
      </c>
      <c r="C1152" s="358" t="s">
        <v>14615</v>
      </c>
      <c r="D1152" s="357" t="s">
        <v>315</v>
      </c>
      <c r="E1152" s="359">
        <v>2225.86</v>
      </c>
    </row>
    <row r="1153" spans="1:5" ht="9" customHeight="1" x14ac:dyDescent="0.25">
      <c r="A1153" s="102">
        <f t="shared" ref="A1153:A1216" si="18">VALUE(B1153)</f>
        <v>804143</v>
      </c>
      <c r="B1153" s="357" t="s">
        <v>14616</v>
      </c>
      <c r="C1153" s="358" t="s">
        <v>14617</v>
      </c>
      <c r="D1153" s="357" t="s">
        <v>315</v>
      </c>
      <c r="E1153" s="359">
        <v>2504.61</v>
      </c>
    </row>
    <row r="1154" spans="1:5" ht="9" customHeight="1" x14ac:dyDescent="0.25">
      <c r="A1154" s="102">
        <f t="shared" si="18"/>
        <v>804142</v>
      </c>
      <c r="B1154" s="357" t="s">
        <v>14618</v>
      </c>
      <c r="C1154" s="358" t="s">
        <v>14619</v>
      </c>
      <c r="D1154" s="357" t="s">
        <v>315</v>
      </c>
      <c r="E1154" s="359">
        <v>1980.02</v>
      </c>
    </row>
    <row r="1155" spans="1:5" ht="9" customHeight="1" x14ac:dyDescent="0.25">
      <c r="A1155" s="102">
        <f t="shared" si="18"/>
        <v>804409</v>
      </c>
      <c r="B1155" s="357" t="s">
        <v>14620</v>
      </c>
      <c r="C1155" s="358" t="s">
        <v>14621</v>
      </c>
      <c r="D1155" s="357" t="s">
        <v>315</v>
      </c>
      <c r="E1155" s="359">
        <v>7082.25</v>
      </c>
    </row>
    <row r="1156" spans="1:5" ht="9" customHeight="1" x14ac:dyDescent="0.25">
      <c r="A1156" s="102">
        <f t="shared" si="18"/>
        <v>804161</v>
      </c>
      <c r="B1156" s="357" t="s">
        <v>14622</v>
      </c>
      <c r="C1156" s="358" t="s">
        <v>14623</v>
      </c>
      <c r="D1156" s="357" t="s">
        <v>315</v>
      </c>
      <c r="E1156" s="359">
        <v>4311.68</v>
      </c>
    </row>
    <row r="1157" spans="1:5" ht="9" customHeight="1" x14ac:dyDescent="0.25">
      <c r="A1157" s="102">
        <f t="shared" si="18"/>
        <v>804408</v>
      </c>
      <c r="B1157" s="357" t="s">
        <v>14624</v>
      </c>
      <c r="C1157" s="358" t="s">
        <v>14625</v>
      </c>
      <c r="D1157" s="357" t="s">
        <v>315</v>
      </c>
      <c r="E1157" s="359">
        <v>5523.88</v>
      </c>
    </row>
    <row r="1158" spans="1:5" ht="9" customHeight="1" x14ac:dyDescent="0.25">
      <c r="A1158" s="102">
        <f t="shared" si="18"/>
        <v>804160</v>
      </c>
      <c r="B1158" s="357" t="s">
        <v>14626</v>
      </c>
      <c r="C1158" s="358" t="s">
        <v>14627</v>
      </c>
      <c r="D1158" s="357" t="s">
        <v>315</v>
      </c>
      <c r="E1158" s="359">
        <v>3376.52</v>
      </c>
    </row>
    <row r="1159" spans="1:5" ht="9" customHeight="1" x14ac:dyDescent="0.25">
      <c r="A1159" s="102">
        <f t="shared" si="18"/>
        <v>804165</v>
      </c>
      <c r="B1159" s="357" t="s">
        <v>14628</v>
      </c>
      <c r="C1159" s="358" t="s">
        <v>14629</v>
      </c>
      <c r="D1159" s="357" t="s">
        <v>315</v>
      </c>
      <c r="E1159" s="359">
        <v>4323.8900000000003</v>
      </c>
    </row>
    <row r="1160" spans="1:5" ht="9" customHeight="1" x14ac:dyDescent="0.25">
      <c r="A1160" s="102">
        <f t="shared" si="18"/>
        <v>804164</v>
      </c>
      <c r="B1160" s="357" t="s">
        <v>14630</v>
      </c>
      <c r="C1160" s="358" t="s">
        <v>14631</v>
      </c>
      <c r="D1160" s="357" t="s">
        <v>315</v>
      </c>
      <c r="E1160" s="359">
        <v>3388</v>
      </c>
    </row>
    <row r="1161" spans="1:5" ht="9" customHeight="1" x14ac:dyDescent="0.25">
      <c r="A1161" s="102">
        <f t="shared" si="18"/>
        <v>804411</v>
      </c>
      <c r="B1161" s="357" t="s">
        <v>14632</v>
      </c>
      <c r="C1161" s="358" t="s">
        <v>14633</v>
      </c>
      <c r="D1161" s="357" t="s">
        <v>315</v>
      </c>
      <c r="E1161" s="359">
        <v>7470.57</v>
      </c>
    </row>
    <row r="1162" spans="1:5" ht="9" customHeight="1" x14ac:dyDescent="0.25">
      <c r="A1162" s="102">
        <f t="shared" si="18"/>
        <v>804167</v>
      </c>
      <c r="B1162" s="357" t="s">
        <v>14634</v>
      </c>
      <c r="C1162" s="358" t="s">
        <v>14635</v>
      </c>
      <c r="D1162" s="357" t="s">
        <v>315</v>
      </c>
      <c r="E1162" s="359">
        <v>4339.83</v>
      </c>
    </row>
    <row r="1163" spans="1:5" ht="9" customHeight="1" x14ac:dyDescent="0.25">
      <c r="A1163" s="102">
        <f t="shared" si="18"/>
        <v>804410</v>
      </c>
      <c r="B1163" s="357" t="s">
        <v>14636</v>
      </c>
      <c r="C1163" s="358" t="s">
        <v>14637</v>
      </c>
      <c r="D1163" s="357" t="s">
        <v>315</v>
      </c>
      <c r="E1163" s="359">
        <v>5822.68</v>
      </c>
    </row>
    <row r="1164" spans="1:5" ht="9" customHeight="1" x14ac:dyDescent="0.25">
      <c r="A1164" s="102">
        <f t="shared" si="18"/>
        <v>804166</v>
      </c>
      <c r="B1164" s="357" t="s">
        <v>14638</v>
      </c>
      <c r="C1164" s="358" t="s">
        <v>14639</v>
      </c>
      <c r="D1164" s="357" t="s">
        <v>315</v>
      </c>
      <c r="E1164" s="359">
        <v>3402.94</v>
      </c>
    </row>
    <row r="1165" spans="1:5" ht="9" customHeight="1" x14ac:dyDescent="0.25">
      <c r="A1165" s="102">
        <f t="shared" si="18"/>
        <v>804169</v>
      </c>
      <c r="B1165" s="357" t="s">
        <v>14640</v>
      </c>
      <c r="C1165" s="358" t="s">
        <v>14641</v>
      </c>
      <c r="D1165" s="357" t="s">
        <v>315</v>
      </c>
      <c r="E1165" s="359">
        <v>4363.09</v>
      </c>
    </row>
    <row r="1166" spans="1:5" ht="9" customHeight="1" x14ac:dyDescent="0.25">
      <c r="A1166" s="102">
        <f t="shared" si="18"/>
        <v>804168</v>
      </c>
      <c r="B1166" s="357" t="s">
        <v>14642</v>
      </c>
      <c r="C1166" s="358" t="s">
        <v>14643</v>
      </c>
      <c r="D1166" s="357" t="s">
        <v>315</v>
      </c>
      <c r="E1166" s="359">
        <v>3424.9</v>
      </c>
    </row>
    <row r="1167" spans="1:5" ht="9" customHeight="1" x14ac:dyDescent="0.25">
      <c r="A1167" s="102">
        <f t="shared" si="18"/>
        <v>804171</v>
      </c>
      <c r="B1167" s="357" t="s">
        <v>14644</v>
      </c>
      <c r="C1167" s="358" t="s">
        <v>14645</v>
      </c>
      <c r="D1167" s="357" t="s">
        <v>315</v>
      </c>
      <c r="E1167" s="359">
        <v>4394.8100000000004</v>
      </c>
    </row>
    <row r="1168" spans="1:5" ht="9" customHeight="1" x14ac:dyDescent="0.25">
      <c r="A1168" s="102">
        <f t="shared" si="18"/>
        <v>804170</v>
      </c>
      <c r="B1168" s="357" t="s">
        <v>14646</v>
      </c>
      <c r="C1168" s="358" t="s">
        <v>14647</v>
      </c>
      <c r="D1168" s="357" t="s">
        <v>315</v>
      </c>
      <c r="E1168" s="359">
        <v>3454.89</v>
      </c>
    </row>
    <row r="1169" spans="1:5" ht="9" customHeight="1" x14ac:dyDescent="0.25">
      <c r="A1169" s="102">
        <f t="shared" si="18"/>
        <v>804413</v>
      </c>
      <c r="B1169" s="357" t="s">
        <v>14648</v>
      </c>
      <c r="C1169" s="358" t="s">
        <v>14649</v>
      </c>
      <c r="D1169" s="357" t="s">
        <v>315</v>
      </c>
      <c r="E1169" s="359">
        <v>8374.4599999999991</v>
      </c>
    </row>
    <row r="1170" spans="1:5" ht="9" customHeight="1" x14ac:dyDescent="0.25">
      <c r="A1170" s="102">
        <f t="shared" si="18"/>
        <v>804173</v>
      </c>
      <c r="B1170" s="357" t="s">
        <v>14650</v>
      </c>
      <c r="C1170" s="358" t="s">
        <v>14651</v>
      </c>
      <c r="D1170" s="357" t="s">
        <v>315</v>
      </c>
      <c r="E1170" s="359">
        <v>4437.42</v>
      </c>
    </row>
    <row r="1171" spans="1:5" ht="9" customHeight="1" x14ac:dyDescent="0.25">
      <c r="A1171" s="102">
        <f t="shared" si="18"/>
        <v>804412</v>
      </c>
      <c r="B1171" s="357" t="s">
        <v>14652</v>
      </c>
      <c r="C1171" s="358" t="s">
        <v>14653</v>
      </c>
      <c r="D1171" s="357" t="s">
        <v>315</v>
      </c>
      <c r="E1171" s="359">
        <v>6519.41</v>
      </c>
    </row>
    <row r="1172" spans="1:5" ht="9" customHeight="1" x14ac:dyDescent="0.25">
      <c r="A1172" s="102">
        <f t="shared" si="18"/>
        <v>804172</v>
      </c>
      <c r="B1172" s="357" t="s">
        <v>14654</v>
      </c>
      <c r="C1172" s="358" t="s">
        <v>14655</v>
      </c>
      <c r="D1172" s="357" t="s">
        <v>315</v>
      </c>
      <c r="E1172" s="359">
        <v>3495.48</v>
      </c>
    </row>
    <row r="1173" spans="1:5" ht="9" customHeight="1" x14ac:dyDescent="0.25">
      <c r="A1173" s="102">
        <f t="shared" si="18"/>
        <v>804175</v>
      </c>
      <c r="B1173" s="357" t="s">
        <v>14656</v>
      </c>
      <c r="C1173" s="358" t="s">
        <v>14657</v>
      </c>
      <c r="D1173" s="357" t="s">
        <v>315</v>
      </c>
      <c r="E1173" s="359">
        <v>4494.49</v>
      </c>
    </row>
    <row r="1174" spans="1:5" ht="9" customHeight="1" x14ac:dyDescent="0.25">
      <c r="A1174" s="102">
        <f t="shared" si="18"/>
        <v>804174</v>
      </c>
      <c r="B1174" s="357" t="s">
        <v>14658</v>
      </c>
      <c r="C1174" s="358" t="s">
        <v>14659</v>
      </c>
      <c r="D1174" s="357" t="s">
        <v>315</v>
      </c>
      <c r="E1174" s="359">
        <v>3550.25</v>
      </c>
    </row>
    <row r="1175" spans="1:5" ht="9" customHeight="1" x14ac:dyDescent="0.25">
      <c r="A1175" s="102">
        <f t="shared" si="18"/>
        <v>804177</v>
      </c>
      <c r="B1175" s="357" t="s">
        <v>14660</v>
      </c>
      <c r="C1175" s="358" t="s">
        <v>14661</v>
      </c>
      <c r="D1175" s="357" t="s">
        <v>315</v>
      </c>
      <c r="E1175" s="359">
        <v>4570.75</v>
      </c>
    </row>
    <row r="1176" spans="1:5" ht="9" customHeight="1" x14ac:dyDescent="0.25">
      <c r="A1176" s="102">
        <f t="shared" si="18"/>
        <v>804176</v>
      </c>
      <c r="B1176" s="357" t="s">
        <v>14662</v>
      </c>
      <c r="C1176" s="358" t="s">
        <v>14663</v>
      </c>
      <c r="D1176" s="357" t="s">
        <v>315</v>
      </c>
      <c r="E1176" s="359">
        <v>3623.76</v>
      </c>
    </row>
    <row r="1177" spans="1:5" ht="9" customHeight="1" x14ac:dyDescent="0.25">
      <c r="A1177" s="102">
        <f t="shared" si="18"/>
        <v>804415</v>
      </c>
      <c r="B1177" s="357" t="s">
        <v>14664</v>
      </c>
      <c r="C1177" s="358" t="s">
        <v>14665</v>
      </c>
      <c r="D1177" s="357" t="s">
        <v>315</v>
      </c>
      <c r="E1177" s="359">
        <v>10504.15</v>
      </c>
    </row>
    <row r="1178" spans="1:5" ht="9" customHeight="1" x14ac:dyDescent="0.25">
      <c r="A1178" s="102">
        <f t="shared" si="18"/>
        <v>804179</v>
      </c>
      <c r="B1178" s="357" t="s">
        <v>14666</v>
      </c>
      <c r="C1178" s="358" t="s">
        <v>14667</v>
      </c>
      <c r="D1178" s="357" t="s">
        <v>315</v>
      </c>
      <c r="E1178" s="359">
        <v>4675.05</v>
      </c>
    </row>
    <row r="1179" spans="1:5" ht="9" customHeight="1" x14ac:dyDescent="0.25">
      <c r="A1179" s="102">
        <f t="shared" si="18"/>
        <v>804414</v>
      </c>
      <c r="B1179" s="357" t="s">
        <v>14668</v>
      </c>
      <c r="C1179" s="358" t="s">
        <v>14669</v>
      </c>
      <c r="D1179" s="357" t="s">
        <v>315</v>
      </c>
      <c r="E1179" s="359">
        <v>8153.91</v>
      </c>
    </row>
    <row r="1180" spans="1:5" ht="9" customHeight="1" x14ac:dyDescent="0.25">
      <c r="A1180" s="102">
        <f t="shared" si="18"/>
        <v>804178</v>
      </c>
      <c r="B1180" s="357" t="s">
        <v>14670</v>
      </c>
      <c r="C1180" s="358" t="s">
        <v>14671</v>
      </c>
      <c r="D1180" s="357" t="s">
        <v>315</v>
      </c>
      <c r="E1180" s="359">
        <v>3725.03</v>
      </c>
    </row>
    <row r="1181" spans="1:5" ht="9" customHeight="1" x14ac:dyDescent="0.25">
      <c r="A1181" s="102">
        <f t="shared" si="18"/>
        <v>804163</v>
      </c>
      <c r="B1181" s="357" t="s">
        <v>14672</v>
      </c>
      <c r="C1181" s="358" t="s">
        <v>14673</v>
      </c>
      <c r="D1181" s="357" t="s">
        <v>315</v>
      </c>
      <c r="E1181" s="359">
        <v>4314.9799999999996</v>
      </c>
    </row>
    <row r="1182" spans="1:5" ht="9" customHeight="1" x14ac:dyDescent="0.25">
      <c r="A1182" s="102">
        <f t="shared" si="18"/>
        <v>804162</v>
      </c>
      <c r="B1182" s="357" t="s">
        <v>14674</v>
      </c>
      <c r="C1182" s="358" t="s">
        <v>14675</v>
      </c>
      <c r="D1182" s="357" t="s">
        <v>315</v>
      </c>
      <c r="E1182" s="359">
        <v>3379.67</v>
      </c>
    </row>
    <row r="1183" spans="1:5" ht="9" customHeight="1" x14ac:dyDescent="0.25">
      <c r="A1183" s="102">
        <f t="shared" si="18"/>
        <v>804441</v>
      </c>
      <c r="B1183" s="357" t="s">
        <v>14676</v>
      </c>
      <c r="C1183" s="358" t="s">
        <v>14677</v>
      </c>
      <c r="D1183" s="357" t="s">
        <v>315</v>
      </c>
      <c r="E1183" s="359">
        <v>4816.46</v>
      </c>
    </row>
    <row r="1184" spans="1:5" ht="9" customHeight="1" x14ac:dyDescent="0.25">
      <c r="A1184" s="102">
        <f t="shared" si="18"/>
        <v>804317</v>
      </c>
      <c r="B1184" s="357" t="s">
        <v>14678</v>
      </c>
      <c r="C1184" s="358" t="s">
        <v>14679</v>
      </c>
      <c r="D1184" s="357" t="s">
        <v>315</v>
      </c>
      <c r="E1184" s="359">
        <v>2630.33</v>
      </c>
    </row>
    <row r="1185" spans="1:5" ht="9" customHeight="1" x14ac:dyDescent="0.25">
      <c r="A1185" s="102">
        <f t="shared" si="18"/>
        <v>804440</v>
      </c>
      <c r="B1185" s="357" t="s">
        <v>14680</v>
      </c>
      <c r="C1185" s="358" t="s">
        <v>14681</v>
      </c>
      <c r="D1185" s="357" t="s">
        <v>315</v>
      </c>
      <c r="E1185" s="359">
        <v>3858.52</v>
      </c>
    </row>
    <row r="1186" spans="1:5" ht="9" customHeight="1" x14ac:dyDescent="0.25">
      <c r="A1186" s="102">
        <f t="shared" si="18"/>
        <v>804316</v>
      </c>
      <c r="B1186" s="357" t="s">
        <v>14682</v>
      </c>
      <c r="C1186" s="358" t="s">
        <v>14683</v>
      </c>
      <c r="D1186" s="357" t="s">
        <v>315</v>
      </c>
      <c r="E1186" s="359">
        <v>2080.9299999999998</v>
      </c>
    </row>
    <row r="1187" spans="1:5" ht="9" customHeight="1" x14ac:dyDescent="0.25">
      <c r="A1187" s="102">
        <f t="shared" si="18"/>
        <v>804321</v>
      </c>
      <c r="B1187" s="357" t="s">
        <v>14684</v>
      </c>
      <c r="C1187" s="358" t="s">
        <v>14685</v>
      </c>
      <c r="D1187" s="357" t="s">
        <v>315</v>
      </c>
      <c r="E1187" s="359">
        <v>2648.47</v>
      </c>
    </row>
    <row r="1188" spans="1:5" ht="9" customHeight="1" x14ac:dyDescent="0.25">
      <c r="A1188" s="102">
        <f t="shared" si="18"/>
        <v>804320</v>
      </c>
      <c r="B1188" s="357" t="s">
        <v>14686</v>
      </c>
      <c r="C1188" s="358" t="s">
        <v>14687</v>
      </c>
      <c r="D1188" s="357" t="s">
        <v>315</v>
      </c>
      <c r="E1188" s="359">
        <v>2097.35</v>
      </c>
    </row>
    <row r="1189" spans="1:5" ht="9" customHeight="1" x14ac:dyDescent="0.25">
      <c r="A1189" s="102">
        <f t="shared" si="18"/>
        <v>804443</v>
      </c>
      <c r="B1189" s="357" t="s">
        <v>14688</v>
      </c>
      <c r="C1189" s="358" t="s">
        <v>14689</v>
      </c>
      <c r="D1189" s="357" t="s">
        <v>315</v>
      </c>
      <c r="E1189" s="359">
        <v>5026.4799999999996</v>
      </c>
    </row>
    <row r="1190" spans="1:5" ht="9" customHeight="1" x14ac:dyDescent="0.25">
      <c r="A1190" s="102">
        <f t="shared" si="18"/>
        <v>804323</v>
      </c>
      <c r="B1190" s="357" t="s">
        <v>14690</v>
      </c>
      <c r="C1190" s="358" t="s">
        <v>14691</v>
      </c>
      <c r="D1190" s="357" t="s">
        <v>315</v>
      </c>
      <c r="E1190" s="359">
        <v>2672.66</v>
      </c>
    </row>
    <row r="1191" spans="1:5" ht="9" customHeight="1" x14ac:dyDescent="0.25">
      <c r="A1191" s="102">
        <f t="shared" si="18"/>
        <v>804442</v>
      </c>
      <c r="B1191" s="357" t="s">
        <v>14692</v>
      </c>
      <c r="C1191" s="358" t="s">
        <v>14693</v>
      </c>
      <c r="D1191" s="357" t="s">
        <v>315</v>
      </c>
      <c r="E1191" s="359">
        <v>4025.72</v>
      </c>
    </row>
    <row r="1192" spans="1:5" ht="9" customHeight="1" x14ac:dyDescent="0.25">
      <c r="A1192" s="102">
        <f t="shared" si="18"/>
        <v>804322</v>
      </c>
      <c r="B1192" s="357" t="s">
        <v>14694</v>
      </c>
      <c r="C1192" s="358" t="s">
        <v>14695</v>
      </c>
      <c r="D1192" s="357" t="s">
        <v>315</v>
      </c>
      <c r="E1192" s="359">
        <v>2119.23</v>
      </c>
    </row>
    <row r="1193" spans="1:5" ht="9" customHeight="1" x14ac:dyDescent="0.25">
      <c r="A1193" s="102">
        <f t="shared" si="18"/>
        <v>804325</v>
      </c>
      <c r="B1193" s="357" t="s">
        <v>14696</v>
      </c>
      <c r="C1193" s="358" t="s">
        <v>14697</v>
      </c>
      <c r="D1193" s="357" t="s">
        <v>315</v>
      </c>
      <c r="E1193" s="359">
        <v>2707.63</v>
      </c>
    </row>
    <row r="1194" spans="1:5" ht="9" customHeight="1" x14ac:dyDescent="0.25">
      <c r="A1194" s="102">
        <f t="shared" si="18"/>
        <v>804324</v>
      </c>
      <c r="B1194" s="357" t="s">
        <v>14698</v>
      </c>
      <c r="C1194" s="358" t="s">
        <v>14699</v>
      </c>
      <c r="D1194" s="357" t="s">
        <v>315</v>
      </c>
      <c r="E1194" s="359">
        <v>2151.1799999999998</v>
      </c>
    </row>
    <row r="1195" spans="1:5" ht="9" customHeight="1" x14ac:dyDescent="0.25">
      <c r="A1195" s="102">
        <f t="shared" si="18"/>
        <v>804327</v>
      </c>
      <c r="B1195" s="357" t="s">
        <v>14700</v>
      </c>
      <c r="C1195" s="358" t="s">
        <v>14701</v>
      </c>
      <c r="D1195" s="357" t="s">
        <v>315</v>
      </c>
      <c r="E1195" s="359">
        <v>2755.69</v>
      </c>
    </row>
    <row r="1196" spans="1:5" ht="9" customHeight="1" x14ac:dyDescent="0.25">
      <c r="A1196" s="102">
        <f t="shared" si="18"/>
        <v>804326</v>
      </c>
      <c r="B1196" s="357" t="s">
        <v>14702</v>
      </c>
      <c r="C1196" s="358" t="s">
        <v>14703</v>
      </c>
      <c r="D1196" s="357" t="s">
        <v>315</v>
      </c>
      <c r="E1196" s="359">
        <v>2195.1999999999998</v>
      </c>
    </row>
    <row r="1197" spans="1:5" ht="9" customHeight="1" x14ac:dyDescent="0.25">
      <c r="A1197" s="102">
        <f t="shared" si="18"/>
        <v>804445</v>
      </c>
      <c r="B1197" s="357" t="s">
        <v>14704</v>
      </c>
      <c r="C1197" s="358" t="s">
        <v>14705</v>
      </c>
      <c r="D1197" s="357" t="s">
        <v>315</v>
      </c>
      <c r="E1197" s="359">
        <v>5609.89</v>
      </c>
    </row>
    <row r="1198" spans="1:5" ht="9" customHeight="1" x14ac:dyDescent="0.25">
      <c r="A1198" s="102">
        <f t="shared" si="18"/>
        <v>804329</v>
      </c>
      <c r="B1198" s="357" t="s">
        <v>14706</v>
      </c>
      <c r="C1198" s="358" t="s">
        <v>14707</v>
      </c>
      <c r="D1198" s="357" t="s">
        <v>315</v>
      </c>
      <c r="E1198" s="359">
        <v>2819.52</v>
      </c>
    </row>
    <row r="1199" spans="1:5" ht="9" customHeight="1" x14ac:dyDescent="0.25">
      <c r="A1199" s="102">
        <f t="shared" si="18"/>
        <v>804444</v>
      </c>
      <c r="B1199" s="357" t="s">
        <v>14708</v>
      </c>
      <c r="C1199" s="358" t="s">
        <v>14709</v>
      </c>
      <c r="D1199" s="357" t="s">
        <v>315</v>
      </c>
      <c r="E1199" s="359">
        <v>4490.3500000000004</v>
      </c>
    </row>
    <row r="1200" spans="1:5" ht="9" customHeight="1" x14ac:dyDescent="0.25">
      <c r="A1200" s="102">
        <f t="shared" si="18"/>
        <v>804328</v>
      </c>
      <c r="B1200" s="357" t="s">
        <v>14710</v>
      </c>
      <c r="C1200" s="358" t="s">
        <v>14711</v>
      </c>
      <c r="D1200" s="357" t="s">
        <v>315</v>
      </c>
      <c r="E1200" s="359">
        <v>2254.27</v>
      </c>
    </row>
    <row r="1201" spans="1:5" ht="9" customHeight="1" x14ac:dyDescent="0.25">
      <c r="A1201" s="102">
        <f t="shared" si="18"/>
        <v>804331</v>
      </c>
      <c r="B1201" s="357" t="s">
        <v>14712</v>
      </c>
      <c r="C1201" s="358" t="s">
        <v>14713</v>
      </c>
      <c r="D1201" s="357" t="s">
        <v>315</v>
      </c>
      <c r="E1201" s="359">
        <v>2902</v>
      </c>
    </row>
    <row r="1202" spans="1:5" ht="9" customHeight="1" x14ac:dyDescent="0.25">
      <c r="A1202" s="102">
        <f t="shared" si="18"/>
        <v>804330</v>
      </c>
      <c r="B1202" s="357" t="s">
        <v>14714</v>
      </c>
      <c r="C1202" s="358" t="s">
        <v>14715</v>
      </c>
      <c r="D1202" s="357" t="s">
        <v>315</v>
      </c>
      <c r="E1202" s="359">
        <v>2331.27</v>
      </c>
    </row>
    <row r="1203" spans="1:5" ht="9" customHeight="1" x14ac:dyDescent="0.25">
      <c r="A1203" s="102">
        <f t="shared" si="18"/>
        <v>804333</v>
      </c>
      <c r="B1203" s="357" t="s">
        <v>14716</v>
      </c>
      <c r="C1203" s="358" t="s">
        <v>14717</v>
      </c>
      <c r="D1203" s="357" t="s">
        <v>315</v>
      </c>
      <c r="E1203" s="359">
        <v>3012.13</v>
      </c>
    </row>
    <row r="1204" spans="1:5" ht="9" customHeight="1" x14ac:dyDescent="0.25">
      <c r="A1204" s="102">
        <f t="shared" si="18"/>
        <v>804332</v>
      </c>
      <c r="B1204" s="357" t="s">
        <v>14718</v>
      </c>
      <c r="C1204" s="358" t="s">
        <v>14719</v>
      </c>
      <c r="D1204" s="357" t="s">
        <v>315</v>
      </c>
      <c r="E1204" s="359">
        <v>2435.0500000000002</v>
      </c>
    </row>
    <row r="1205" spans="1:5" ht="9" customHeight="1" x14ac:dyDescent="0.25">
      <c r="A1205" s="102">
        <f t="shared" si="18"/>
        <v>804447</v>
      </c>
      <c r="B1205" s="357" t="s">
        <v>14720</v>
      </c>
      <c r="C1205" s="358" t="s">
        <v>14721</v>
      </c>
      <c r="D1205" s="357" t="s">
        <v>315</v>
      </c>
      <c r="E1205" s="359">
        <v>6941.22</v>
      </c>
    </row>
    <row r="1206" spans="1:5" ht="9" customHeight="1" x14ac:dyDescent="0.25">
      <c r="A1206" s="102">
        <f t="shared" si="18"/>
        <v>804335</v>
      </c>
      <c r="B1206" s="357" t="s">
        <v>14722</v>
      </c>
      <c r="C1206" s="358" t="s">
        <v>14723</v>
      </c>
      <c r="D1206" s="357" t="s">
        <v>315</v>
      </c>
      <c r="E1206" s="359">
        <v>3157.6</v>
      </c>
    </row>
    <row r="1207" spans="1:5" ht="9" customHeight="1" x14ac:dyDescent="0.25">
      <c r="A1207" s="102">
        <f t="shared" si="18"/>
        <v>804446</v>
      </c>
      <c r="B1207" s="357" t="s">
        <v>14724</v>
      </c>
      <c r="C1207" s="358" t="s">
        <v>14725</v>
      </c>
      <c r="D1207" s="357" t="s">
        <v>315</v>
      </c>
      <c r="E1207" s="359">
        <v>5549.64</v>
      </c>
    </row>
    <row r="1208" spans="1:5" ht="9" customHeight="1" x14ac:dyDescent="0.25">
      <c r="A1208" s="102">
        <f t="shared" si="18"/>
        <v>804334</v>
      </c>
      <c r="B1208" s="357" t="s">
        <v>14726</v>
      </c>
      <c r="C1208" s="358" t="s">
        <v>14727</v>
      </c>
      <c r="D1208" s="357" t="s">
        <v>315</v>
      </c>
      <c r="E1208" s="359">
        <v>2573.61</v>
      </c>
    </row>
    <row r="1209" spans="1:5" ht="9" customHeight="1" x14ac:dyDescent="0.25">
      <c r="A1209" s="102">
        <f t="shared" si="18"/>
        <v>804319</v>
      </c>
      <c r="B1209" s="357" t="s">
        <v>14728</v>
      </c>
      <c r="C1209" s="358" t="s">
        <v>14729</v>
      </c>
      <c r="D1209" s="357" t="s">
        <v>315</v>
      </c>
      <c r="E1209" s="359">
        <v>2634.5</v>
      </c>
    </row>
    <row r="1210" spans="1:5" ht="9" customHeight="1" x14ac:dyDescent="0.25">
      <c r="A1210" s="102">
        <f t="shared" si="18"/>
        <v>804318</v>
      </c>
      <c r="B1210" s="357" t="s">
        <v>14730</v>
      </c>
      <c r="C1210" s="358" t="s">
        <v>14731</v>
      </c>
      <c r="D1210" s="357" t="s">
        <v>315</v>
      </c>
      <c r="E1210" s="359">
        <v>2084.6799999999998</v>
      </c>
    </row>
    <row r="1211" spans="1:5" ht="9" customHeight="1" x14ac:dyDescent="0.25">
      <c r="A1211" s="102">
        <f t="shared" si="18"/>
        <v>804449</v>
      </c>
      <c r="B1211" s="357" t="s">
        <v>14732</v>
      </c>
      <c r="C1211" s="358" t="s">
        <v>14733</v>
      </c>
      <c r="D1211" s="357" t="s">
        <v>315</v>
      </c>
      <c r="E1211" s="359">
        <v>7009.9</v>
      </c>
    </row>
    <row r="1212" spans="1:5" ht="9" customHeight="1" x14ac:dyDescent="0.25">
      <c r="A1212" s="102">
        <f t="shared" si="18"/>
        <v>804337</v>
      </c>
      <c r="B1212" s="357" t="s">
        <v>14734</v>
      </c>
      <c r="C1212" s="358" t="s">
        <v>14735</v>
      </c>
      <c r="D1212" s="357" t="s">
        <v>315</v>
      </c>
      <c r="E1212" s="359">
        <v>3609.48</v>
      </c>
    </row>
    <row r="1213" spans="1:5" ht="9" customHeight="1" x14ac:dyDescent="0.25">
      <c r="A1213" s="102">
        <f t="shared" si="18"/>
        <v>804448</v>
      </c>
      <c r="B1213" s="357" t="s">
        <v>14736</v>
      </c>
      <c r="C1213" s="358" t="s">
        <v>14737</v>
      </c>
      <c r="D1213" s="357" t="s">
        <v>315</v>
      </c>
      <c r="E1213" s="359">
        <v>5529.09</v>
      </c>
    </row>
    <row r="1214" spans="1:5" ht="9" customHeight="1" x14ac:dyDescent="0.25">
      <c r="A1214" s="102">
        <f t="shared" si="18"/>
        <v>804336</v>
      </c>
      <c r="B1214" s="357" t="s">
        <v>14738</v>
      </c>
      <c r="C1214" s="358" t="s">
        <v>14739</v>
      </c>
      <c r="D1214" s="357" t="s">
        <v>315</v>
      </c>
      <c r="E1214" s="359">
        <v>2817.03</v>
      </c>
    </row>
    <row r="1215" spans="1:5" ht="9" customHeight="1" x14ac:dyDescent="0.25">
      <c r="A1215" s="102">
        <f t="shared" si="18"/>
        <v>804341</v>
      </c>
      <c r="B1215" s="357" t="s">
        <v>14740</v>
      </c>
      <c r="C1215" s="358" t="s">
        <v>14741</v>
      </c>
      <c r="D1215" s="357" t="s">
        <v>315</v>
      </c>
      <c r="E1215" s="359">
        <v>3637.19</v>
      </c>
    </row>
    <row r="1216" spans="1:5" ht="9" customHeight="1" x14ac:dyDescent="0.25">
      <c r="A1216" s="102">
        <f t="shared" si="18"/>
        <v>804340</v>
      </c>
      <c r="B1216" s="357" t="s">
        <v>14742</v>
      </c>
      <c r="C1216" s="358" t="s">
        <v>14743</v>
      </c>
      <c r="D1216" s="357" t="s">
        <v>315</v>
      </c>
      <c r="E1216" s="359">
        <v>2841.29</v>
      </c>
    </row>
    <row r="1217" spans="1:5" ht="9" customHeight="1" x14ac:dyDescent="0.25">
      <c r="A1217" s="102">
        <f t="shared" ref="A1217:A1280" si="19">VALUE(B1217)</f>
        <v>804451</v>
      </c>
      <c r="B1217" s="357" t="s">
        <v>14744</v>
      </c>
      <c r="C1217" s="358" t="s">
        <v>14745</v>
      </c>
      <c r="D1217" s="357" t="s">
        <v>315</v>
      </c>
      <c r="E1217" s="359">
        <v>7332.11</v>
      </c>
    </row>
    <row r="1218" spans="1:5" ht="9" customHeight="1" x14ac:dyDescent="0.25">
      <c r="A1218" s="102">
        <f t="shared" si="19"/>
        <v>804343</v>
      </c>
      <c r="B1218" s="357" t="s">
        <v>14746</v>
      </c>
      <c r="C1218" s="358" t="s">
        <v>14747</v>
      </c>
      <c r="D1218" s="357" t="s">
        <v>315</v>
      </c>
      <c r="E1218" s="359">
        <v>3672.55</v>
      </c>
    </row>
    <row r="1219" spans="1:5" ht="9" customHeight="1" x14ac:dyDescent="0.25">
      <c r="A1219" s="102">
        <f t="shared" si="19"/>
        <v>804450</v>
      </c>
      <c r="B1219" s="357" t="s">
        <v>14748</v>
      </c>
      <c r="C1219" s="358" t="s">
        <v>14749</v>
      </c>
      <c r="D1219" s="357" t="s">
        <v>315</v>
      </c>
      <c r="E1219" s="359">
        <v>5781.09</v>
      </c>
    </row>
    <row r="1220" spans="1:5" ht="9" customHeight="1" x14ac:dyDescent="0.25">
      <c r="A1220" s="102">
        <f t="shared" si="19"/>
        <v>804342</v>
      </c>
      <c r="B1220" s="357" t="s">
        <v>14750</v>
      </c>
      <c r="C1220" s="358" t="s">
        <v>14751</v>
      </c>
      <c r="D1220" s="357" t="s">
        <v>315</v>
      </c>
      <c r="E1220" s="359">
        <v>2872.32</v>
      </c>
    </row>
    <row r="1221" spans="1:5" ht="9" customHeight="1" x14ac:dyDescent="0.25">
      <c r="A1221" s="102">
        <f t="shared" si="19"/>
        <v>804345</v>
      </c>
      <c r="B1221" s="357" t="s">
        <v>14752</v>
      </c>
      <c r="C1221" s="358" t="s">
        <v>14753</v>
      </c>
      <c r="D1221" s="357" t="s">
        <v>315</v>
      </c>
      <c r="E1221" s="359">
        <v>3724.18</v>
      </c>
    </row>
    <row r="1222" spans="1:5" ht="9" customHeight="1" x14ac:dyDescent="0.25">
      <c r="A1222" s="102">
        <f t="shared" si="19"/>
        <v>804344</v>
      </c>
      <c r="B1222" s="357" t="s">
        <v>14754</v>
      </c>
      <c r="C1222" s="358" t="s">
        <v>14755</v>
      </c>
      <c r="D1222" s="357" t="s">
        <v>315</v>
      </c>
      <c r="E1222" s="359">
        <v>2918.04</v>
      </c>
    </row>
    <row r="1223" spans="1:5" ht="9" customHeight="1" x14ac:dyDescent="0.25">
      <c r="A1223" s="102">
        <f t="shared" si="19"/>
        <v>804347</v>
      </c>
      <c r="B1223" s="357" t="s">
        <v>14756</v>
      </c>
      <c r="C1223" s="358" t="s">
        <v>14757</v>
      </c>
      <c r="D1223" s="357" t="s">
        <v>315</v>
      </c>
      <c r="E1223" s="359">
        <v>3794.67</v>
      </c>
    </row>
    <row r="1224" spans="1:5" ht="9" customHeight="1" x14ac:dyDescent="0.25">
      <c r="A1224" s="102">
        <f t="shared" si="19"/>
        <v>804346</v>
      </c>
      <c r="B1224" s="357" t="s">
        <v>14758</v>
      </c>
      <c r="C1224" s="358" t="s">
        <v>14759</v>
      </c>
      <c r="D1224" s="357" t="s">
        <v>315</v>
      </c>
      <c r="E1224" s="359">
        <v>2980.89</v>
      </c>
    </row>
    <row r="1225" spans="1:5" ht="9" customHeight="1" x14ac:dyDescent="0.25">
      <c r="A1225" s="102">
        <f t="shared" si="19"/>
        <v>804453</v>
      </c>
      <c r="B1225" s="357" t="s">
        <v>14760</v>
      </c>
      <c r="C1225" s="358" t="s">
        <v>14761</v>
      </c>
      <c r="D1225" s="357" t="s">
        <v>315</v>
      </c>
      <c r="E1225" s="359">
        <v>8175.5</v>
      </c>
    </row>
    <row r="1226" spans="1:5" ht="9" customHeight="1" x14ac:dyDescent="0.25">
      <c r="A1226" s="102">
        <f t="shared" si="19"/>
        <v>804349</v>
      </c>
      <c r="B1226" s="357" t="s">
        <v>14762</v>
      </c>
      <c r="C1226" s="358" t="s">
        <v>14763</v>
      </c>
      <c r="D1226" s="357" t="s">
        <v>315</v>
      </c>
      <c r="E1226" s="359">
        <v>3887.16</v>
      </c>
    </row>
    <row r="1227" spans="1:5" ht="9" customHeight="1" x14ac:dyDescent="0.25">
      <c r="A1227" s="102">
        <f t="shared" si="19"/>
        <v>804452</v>
      </c>
      <c r="B1227" s="357" t="s">
        <v>14764</v>
      </c>
      <c r="C1227" s="358" t="s">
        <v>14765</v>
      </c>
      <c r="D1227" s="357" t="s">
        <v>315</v>
      </c>
      <c r="E1227" s="359">
        <v>6439.96</v>
      </c>
    </row>
    <row r="1228" spans="1:5" ht="9" customHeight="1" x14ac:dyDescent="0.25">
      <c r="A1228" s="102">
        <f t="shared" si="19"/>
        <v>804348</v>
      </c>
      <c r="B1228" s="357" t="s">
        <v>14766</v>
      </c>
      <c r="C1228" s="358" t="s">
        <v>14767</v>
      </c>
      <c r="D1228" s="357" t="s">
        <v>315</v>
      </c>
      <c r="E1228" s="359">
        <v>3064.15</v>
      </c>
    </row>
    <row r="1229" spans="1:5" ht="9" customHeight="1" x14ac:dyDescent="0.25">
      <c r="A1229" s="102">
        <f t="shared" si="19"/>
        <v>804351</v>
      </c>
      <c r="B1229" s="357" t="s">
        <v>14768</v>
      </c>
      <c r="C1229" s="358" t="s">
        <v>14769</v>
      </c>
      <c r="D1229" s="357" t="s">
        <v>315</v>
      </c>
      <c r="E1229" s="359">
        <v>4006.2</v>
      </c>
    </row>
    <row r="1230" spans="1:5" ht="9" customHeight="1" x14ac:dyDescent="0.25">
      <c r="A1230" s="102">
        <f t="shared" si="19"/>
        <v>804350</v>
      </c>
      <c r="B1230" s="357" t="s">
        <v>14770</v>
      </c>
      <c r="C1230" s="358" t="s">
        <v>14771</v>
      </c>
      <c r="D1230" s="357" t="s">
        <v>315</v>
      </c>
      <c r="E1230" s="359">
        <v>3172.52</v>
      </c>
    </row>
    <row r="1231" spans="1:5" ht="9" customHeight="1" x14ac:dyDescent="0.25">
      <c r="A1231" s="102">
        <f t="shared" si="19"/>
        <v>804353</v>
      </c>
      <c r="B1231" s="357" t="s">
        <v>14772</v>
      </c>
      <c r="C1231" s="358" t="s">
        <v>14773</v>
      </c>
      <c r="D1231" s="357" t="s">
        <v>315</v>
      </c>
      <c r="E1231" s="359">
        <v>4162.51</v>
      </c>
    </row>
    <row r="1232" spans="1:5" ht="9" customHeight="1" x14ac:dyDescent="0.25">
      <c r="A1232" s="102">
        <f t="shared" si="19"/>
        <v>804352</v>
      </c>
      <c r="B1232" s="357" t="s">
        <v>14774</v>
      </c>
      <c r="C1232" s="358" t="s">
        <v>14775</v>
      </c>
      <c r="D1232" s="357" t="s">
        <v>315</v>
      </c>
      <c r="E1232" s="359">
        <v>3316.73</v>
      </c>
    </row>
    <row r="1233" spans="1:5" ht="9" customHeight="1" x14ac:dyDescent="0.25">
      <c r="A1233" s="102">
        <f t="shared" si="19"/>
        <v>804455</v>
      </c>
      <c r="B1233" s="357" t="s">
        <v>14776</v>
      </c>
      <c r="C1233" s="358" t="s">
        <v>14777</v>
      </c>
      <c r="D1233" s="357" t="s">
        <v>315</v>
      </c>
      <c r="E1233" s="359">
        <v>10122.719999999999</v>
      </c>
    </row>
    <row r="1234" spans="1:5" ht="9" customHeight="1" x14ac:dyDescent="0.25">
      <c r="A1234" s="102">
        <f t="shared" si="19"/>
        <v>804355</v>
      </c>
      <c r="B1234" s="357" t="s">
        <v>14778</v>
      </c>
      <c r="C1234" s="358" t="s">
        <v>14779</v>
      </c>
      <c r="D1234" s="357" t="s">
        <v>315</v>
      </c>
      <c r="E1234" s="359">
        <v>4368.26</v>
      </c>
    </row>
    <row r="1235" spans="1:5" ht="9" customHeight="1" x14ac:dyDescent="0.25">
      <c r="A1235" s="102">
        <f t="shared" si="19"/>
        <v>804454</v>
      </c>
      <c r="B1235" s="357" t="s">
        <v>14780</v>
      </c>
      <c r="C1235" s="358" t="s">
        <v>14781</v>
      </c>
      <c r="D1235" s="357" t="s">
        <v>315</v>
      </c>
      <c r="E1235" s="359">
        <v>7962.77</v>
      </c>
    </row>
    <row r="1236" spans="1:5" ht="9" customHeight="1" x14ac:dyDescent="0.25">
      <c r="A1236" s="102">
        <f t="shared" si="19"/>
        <v>804354</v>
      </c>
      <c r="B1236" s="357" t="s">
        <v>14782</v>
      </c>
      <c r="C1236" s="358" t="s">
        <v>14783</v>
      </c>
      <c r="D1236" s="357" t="s">
        <v>315</v>
      </c>
      <c r="E1236" s="359">
        <v>3508.92</v>
      </c>
    </row>
    <row r="1237" spans="1:5" ht="9" customHeight="1" x14ac:dyDescent="0.25">
      <c r="A1237" s="102">
        <f t="shared" si="19"/>
        <v>804339</v>
      </c>
      <c r="B1237" s="357" t="s">
        <v>14784</v>
      </c>
      <c r="C1237" s="358" t="s">
        <v>14785</v>
      </c>
      <c r="D1237" s="357" t="s">
        <v>315</v>
      </c>
      <c r="E1237" s="359">
        <v>3616.41</v>
      </c>
    </row>
    <row r="1238" spans="1:5" ht="9" customHeight="1" x14ac:dyDescent="0.25">
      <c r="A1238" s="102">
        <f t="shared" si="19"/>
        <v>804338</v>
      </c>
      <c r="B1238" s="357" t="s">
        <v>14786</v>
      </c>
      <c r="C1238" s="358" t="s">
        <v>14787</v>
      </c>
      <c r="D1238" s="357" t="s">
        <v>315</v>
      </c>
      <c r="E1238" s="359">
        <v>2823.1</v>
      </c>
    </row>
    <row r="1239" spans="1:5" ht="9" customHeight="1" x14ac:dyDescent="0.25">
      <c r="A1239" s="102">
        <f t="shared" si="19"/>
        <v>804457</v>
      </c>
      <c r="B1239" s="357" t="s">
        <v>14788</v>
      </c>
      <c r="C1239" s="358" t="s">
        <v>14789</v>
      </c>
      <c r="D1239" s="357" t="s">
        <v>315</v>
      </c>
      <c r="E1239" s="359">
        <v>12308.87</v>
      </c>
    </row>
    <row r="1240" spans="1:5" ht="9" customHeight="1" x14ac:dyDescent="0.25">
      <c r="A1240" s="102">
        <f t="shared" si="19"/>
        <v>804357</v>
      </c>
      <c r="B1240" s="357" t="s">
        <v>14790</v>
      </c>
      <c r="C1240" s="358" t="s">
        <v>14791</v>
      </c>
      <c r="D1240" s="357" t="s">
        <v>315</v>
      </c>
      <c r="E1240" s="359">
        <v>6100.91</v>
      </c>
    </row>
    <row r="1241" spans="1:5" ht="9" customHeight="1" x14ac:dyDescent="0.25">
      <c r="A1241" s="102">
        <f t="shared" si="19"/>
        <v>804456</v>
      </c>
      <c r="B1241" s="357" t="s">
        <v>14792</v>
      </c>
      <c r="C1241" s="358" t="s">
        <v>14793</v>
      </c>
      <c r="D1241" s="357" t="s">
        <v>315</v>
      </c>
      <c r="E1241" s="359">
        <v>9495.4500000000007</v>
      </c>
    </row>
    <row r="1242" spans="1:5" ht="9" customHeight="1" x14ac:dyDescent="0.25">
      <c r="A1242" s="102">
        <f t="shared" si="19"/>
        <v>804356</v>
      </c>
      <c r="B1242" s="357" t="s">
        <v>14794</v>
      </c>
      <c r="C1242" s="358" t="s">
        <v>14795</v>
      </c>
      <c r="D1242" s="357" t="s">
        <v>315</v>
      </c>
      <c r="E1242" s="359">
        <v>4697.8</v>
      </c>
    </row>
    <row r="1243" spans="1:5" ht="9" customHeight="1" x14ac:dyDescent="0.25">
      <c r="A1243" s="102">
        <f t="shared" si="19"/>
        <v>804361</v>
      </c>
      <c r="B1243" s="357" t="s">
        <v>14796</v>
      </c>
      <c r="C1243" s="358" t="s">
        <v>14797</v>
      </c>
      <c r="D1243" s="357" t="s">
        <v>315</v>
      </c>
      <c r="E1243" s="359">
        <v>6143.69</v>
      </c>
    </row>
    <row r="1244" spans="1:5" ht="9" customHeight="1" x14ac:dyDescent="0.25">
      <c r="A1244" s="102">
        <f t="shared" si="19"/>
        <v>804360</v>
      </c>
      <c r="B1244" s="357" t="s">
        <v>14798</v>
      </c>
      <c r="C1244" s="358" t="s">
        <v>14799</v>
      </c>
      <c r="D1244" s="357" t="s">
        <v>315</v>
      </c>
      <c r="E1244" s="359">
        <v>4734.53</v>
      </c>
    </row>
    <row r="1245" spans="1:5" ht="9" customHeight="1" x14ac:dyDescent="0.25">
      <c r="A1245" s="102">
        <f t="shared" si="19"/>
        <v>804459</v>
      </c>
      <c r="B1245" s="357" t="s">
        <v>14800</v>
      </c>
      <c r="C1245" s="358" t="s">
        <v>14801</v>
      </c>
      <c r="D1245" s="357" t="s">
        <v>315</v>
      </c>
      <c r="E1245" s="359">
        <v>12882.47</v>
      </c>
    </row>
    <row r="1246" spans="1:5" ht="9" customHeight="1" x14ac:dyDescent="0.25">
      <c r="A1246" s="102">
        <f t="shared" si="19"/>
        <v>804363</v>
      </c>
      <c r="B1246" s="357" t="s">
        <v>14802</v>
      </c>
      <c r="C1246" s="358" t="s">
        <v>14803</v>
      </c>
      <c r="D1246" s="357" t="s">
        <v>315</v>
      </c>
      <c r="E1246" s="359">
        <v>6198.46</v>
      </c>
    </row>
    <row r="1247" spans="1:5" ht="9" customHeight="1" x14ac:dyDescent="0.25">
      <c r="A1247" s="102">
        <f t="shared" si="19"/>
        <v>804458</v>
      </c>
      <c r="B1247" s="357" t="s">
        <v>14804</v>
      </c>
      <c r="C1247" s="358" t="s">
        <v>14805</v>
      </c>
      <c r="D1247" s="357" t="s">
        <v>315</v>
      </c>
      <c r="E1247" s="359">
        <v>9934.98</v>
      </c>
    </row>
    <row r="1248" spans="1:5" ht="9" customHeight="1" x14ac:dyDescent="0.25">
      <c r="A1248" s="102">
        <f t="shared" si="19"/>
        <v>804362</v>
      </c>
      <c r="B1248" s="357" t="s">
        <v>14806</v>
      </c>
      <c r="C1248" s="358" t="s">
        <v>14807</v>
      </c>
      <c r="D1248" s="357" t="s">
        <v>315</v>
      </c>
      <c r="E1248" s="359">
        <v>4781.66</v>
      </c>
    </row>
    <row r="1249" spans="1:5" ht="9" customHeight="1" x14ac:dyDescent="0.25">
      <c r="A1249" s="102">
        <f t="shared" si="19"/>
        <v>804365</v>
      </c>
      <c r="B1249" s="357" t="s">
        <v>14808</v>
      </c>
      <c r="C1249" s="358" t="s">
        <v>14809</v>
      </c>
      <c r="D1249" s="357" t="s">
        <v>315</v>
      </c>
      <c r="E1249" s="359">
        <v>6277.48</v>
      </c>
    </row>
    <row r="1250" spans="1:5" ht="9" customHeight="1" x14ac:dyDescent="0.25">
      <c r="A1250" s="102">
        <f t="shared" si="19"/>
        <v>804364</v>
      </c>
      <c r="B1250" s="357" t="s">
        <v>14810</v>
      </c>
      <c r="C1250" s="358" t="s">
        <v>14811</v>
      </c>
      <c r="D1250" s="357" t="s">
        <v>315</v>
      </c>
      <c r="E1250" s="359">
        <v>4850</v>
      </c>
    </row>
    <row r="1251" spans="1:5" ht="9" customHeight="1" x14ac:dyDescent="0.25">
      <c r="A1251" s="102">
        <f t="shared" si="19"/>
        <v>804367</v>
      </c>
      <c r="B1251" s="357" t="s">
        <v>14812</v>
      </c>
      <c r="C1251" s="358" t="s">
        <v>14813</v>
      </c>
      <c r="D1251" s="357" t="s">
        <v>315</v>
      </c>
      <c r="E1251" s="359">
        <v>6384.59</v>
      </c>
    </row>
    <row r="1252" spans="1:5" ht="9" customHeight="1" x14ac:dyDescent="0.25">
      <c r="A1252" s="102">
        <f t="shared" si="19"/>
        <v>804366</v>
      </c>
      <c r="B1252" s="357" t="s">
        <v>14814</v>
      </c>
      <c r="C1252" s="358" t="s">
        <v>14815</v>
      </c>
      <c r="D1252" s="357" t="s">
        <v>315</v>
      </c>
      <c r="E1252" s="359">
        <v>4943.57</v>
      </c>
    </row>
    <row r="1253" spans="1:5" ht="9" customHeight="1" x14ac:dyDescent="0.25">
      <c r="A1253" s="102">
        <f t="shared" si="19"/>
        <v>804461</v>
      </c>
      <c r="B1253" s="357" t="s">
        <v>14816</v>
      </c>
      <c r="C1253" s="358" t="s">
        <v>14817</v>
      </c>
      <c r="D1253" s="357" t="s">
        <v>315</v>
      </c>
      <c r="E1253" s="359">
        <v>14405.56</v>
      </c>
    </row>
    <row r="1254" spans="1:5" ht="9" customHeight="1" x14ac:dyDescent="0.25">
      <c r="A1254" s="102">
        <f t="shared" si="19"/>
        <v>804369</v>
      </c>
      <c r="B1254" s="357" t="s">
        <v>14818</v>
      </c>
      <c r="C1254" s="358" t="s">
        <v>14819</v>
      </c>
      <c r="D1254" s="357" t="s">
        <v>315</v>
      </c>
      <c r="E1254" s="359">
        <v>6524.09</v>
      </c>
    </row>
    <row r="1255" spans="1:5" ht="9" customHeight="1" x14ac:dyDescent="0.25">
      <c r="A1255" s="102">
        <f t="shared" si="19"/>
        <v>804460</v>
      </c>
      <c r="B1255" s="357" t="s">
        <v>14820</v>
      </c>
      <c r="C1255" s="358" t="s">
        <v>14821</v>
      </c>
      <c r="D1255" s="357" t="s">
        <v>315</v>
      </c>
      <c r="E1255" s="359">
        <v>11102.14</v>
      </c>
    </row>
    <row r="1256" spans="1:5" ht="9" customHeight="1" x14ac:dyDescent="0.25">
      <c r="A1256" s="102">
        <f t="shared" si="19"/>
        <v>804371</v>
      </c>
      <c r="B1256" s="357" t="s">
        <v>14822</v>
      </c>
      <c r="C1256" s="358" t="s">
        <v>14823</v>
      </c>
      <c r="D1256" s="357" t="s">
        <v>315</v>
      </c>
      <c r="E1256" s="359">
        <v>6703.67</v>
      </c>
    </row>
    <row r="1257" spans="1:5" ht="9" customHeight="1" x14ac:dyDescent="0.25">
      <c r="A1257" s="102">
        <f t="shared" si="19"/>
        <v>804370</v>
      </c>
      <c r="B1257" s="357" t="s">
        <v>14824</v>
      </c>
      <c r="C1257" s="358" t="s">
        <v>14825</v>
      </c>
      <c r="D1257" s="357" t="s">
        <v>315</v>
      </c>
      <c r="E1257" s="359">
        <v>5227.1899999999996</v>
      </c>
    </row>
    <row r="1258" spans="1:5" ht="9" customHeight="1" x14ac:dyDescent="0.25">
      <c r="A1258" s="102">
        <f t="shared" si="19"/>
        <v>804373</v>
      </c>
      <c r="B1258" s="357" t="s">
        <v>14826</v>
      </c>
      <c r="C1258" s="358" t="s">
        <v>14827</v>
      </c>
      <c r="D1258" s="357" t="s">
        <v>315</v>
      </c>
      <c r="E1258" s="359">
        <v>6935.05</v>
      </c>
    </row>
    <row r="1259" spans="1:5" ht="9" customHeight="1" x14ac:dyDescent="0.25">
      <c r="A1259" s="102">
        <f t="shared" si="19"/>
        <v>804372</v>
      </c>
      <c r="B1259" s="357" t="s">
        <v>14828</v>
      </c>
      <c r="C1259" s="358" t="s">
        <v>14829</v>
      </c>
      <c r="D1259" s="357" t="s">
        <v>315</v>
      </c>
      <c r="E1259" s="359">
        <v>5437.08</v>
      </c>
    </row>
    <row r="1260" spans="1:5" ht="9" customHeight="1" x14ac:dyDescent="0.25">
      <c r="A1260" s="102">
        <f t="shared" si="19"/>
        <v>804463</v>
      </c>
      <c r="B1260" s="357" t="s">
        <v>14830</v>
      </c>
      <c r="C1260" s="358" t="s">
        <v>14831</v>
      </c>
      <c r="D1260" s="357" t="s">
        <v>315</v>
      </c>
      <c r="E1260" s="359">
        <v>17896.12</v>
      </c>
    </row>
    <row r="1261" spans="1:5" ht="9" customHeight="1" x14ac:dyDescent="0.25">
      <c r="A1261" s="102">
        <f t="shared" si="19"/>
        <v>804375</v>
      </c>
      <c r="B1261" s="357" t="s">
        <v>14832</v>
      </c>
      <c r="C1261" s="358" t="s">
        <v>14833</v>
      </c>
      <c r="D1261" s="357" t="s">
        <v>315</v>
      </c>
      <c r="E1261" s="359">
        <v>7238.94</v>
      </c>
    </row>
    <row r="1262" spans="1:5" ht="9" customHeight="1" x14ac:dyDescent="0.25">
      <c r="A1262" s="102">
        <f t="shared" si="19"/>
        <v>804462</v>
      </c>
      <c r="B1262" s="357" t="s">
        <v>14834</v>
      </c>
      <c r="C1262" s="358" t="s">
        <v>14835</v>
      </c>
      <c r="D1262" s="357" t="s">
        <v>315</v>
      </c>
      <c r="E1262" s="359">
        <v>13770.83</v>
      </c>
    </row>
    <row r="1263" spans="1:5" ht="9" customHeight="1" x14ac:dyDescent="0.25">
      <c r="A1263" s="102">
        <f t="shared" si="19"/>
        <v>804374</v>
      </c>
      <c r="B1263" s="357" t="s">
        <v>14836</v>
      </c>
      <c r="C1263" s="358" t="s">
        <v>14837</v>
      </c>
      <c r="D1263" s="357" t="s">
        <v>315</v>
      </c>
      <c r="E1263" s="359">
        <v>5717.04</v>
      </c>
    </row>
    <row r="1264" spans="1:5" ht="9" customHeight="1" x14ac:dyDescent="0.25">
      <c r="A1264" s="102">
        <f t="shared" si="19"/>
        <v>804359</v>
      </c>
      <c r="B1264" s="357" t="s">
        <v>14838</v>
      </c>
      <c r="C1264" s="358" t="s">
        <v>14839</v>
      </c>
      <c r="D1264" s="357" t="s">
        <v>315</v>
      </c>
      <c r="E1264" s="359">
        <v>6111.74</v>
      </c>
    </row>
    <row r="1265" spans="1:5" ht="9" customHeight="1" x14ac:dyDescent="0.25">
      <c r="A1265" s="102">
        <f t="shared" si="19"/>
        <v>804358</v>
      </c>
      <c r="B1265" s="357" t="s">
        <v>14840</v>
      </c>
      <c r="C1265" s="358" t="s">
        <v>14841</v>
      </c>
      <c r="D1265" s="357" t="s">
        <v>315</v>
      </c>
      <c r="E1265" s="359">
        <v>4707.1899999999996</v>
      </c>
    </row>
    <row r="1266" spans="1:5" ht="9" customHeight="1" x14ac:dyDescent="0.25">
      <c r="A1266" s="102">
        <f t="shared" si="19"/>
        <v>804368</v>
      </c>
      <c r="B1266" s="357" t="s">
        <v>14842</v>
      </c>
      <c r="C1266" s="358" t="s">
        <v>14843</v>
      </c>
      <c r="D1266" s="357" t="s">
        <v>315</v>
      </c>
      <c r="E1266" s="359">
        <v>5066.63</v>
      </c>
    </row>
    <row r="1267" spans="1:5" ht="9" customHeight="1" x14ac:dyDescent="0.25">
      <c r="A1267" s="102">
        <f t="shared" si="19"/>
        <v>804465</v>
      </c>
      <c r="B1267" s="357" t="s">
        <v>14844</v>
      </c>
      <c r="C1267" s="358" t="s">
        <v>14845</v>
      </c>
      <c r="D1267" s="357" t="s">
        <v>138</v>
      </c>
      <c r="E1267" s="359">
        <v>124.44</v>
      </c>
    </row>
    <row r="1268" spans="1:5" ht="9" customHeight="1" x14ac:dyDescent="0.25">
      <c r="A1268" s="102">
        <f t="shared" si="19"/>
        <v>804464</v>
      </c>
      <c r="B1268" s="357" t="s">
        <v>14846</v>
      </c>
      <c r="C1268" s="358" t="s">
        <v>14847</v>
      </c>
      <c r="D1268" s="357" t="s">
        <v>138</v>
      </c>
      <c r="E1268" s="359">
        <v>104.99</v>
      </c>
    </row>
    <row r="1269" spans="1:5" ht="9" customHeight="1" x14ac:dyDescent="0.25">
      <c r="A1269" s="102">
        <f t="shared" si="19"/>
        <v>804475</v>
      </c>
      <c r="B1269" s="357" t="s">
        <v>14848</v>
      </c>
      <c r="C1269" s="358" t="s">
        <v>14849</v>
      </c>
      <c r="D1269" s="357" t="s">
        <v>138</v>
      </c>
      <c r="E1269" s="359">
        <v>137.62</v>
      </c>
    </row>
    <row r="1270" spans="1:5" ht="9" customHeight="1" x14ac:dyDescent="0.25">
      <c r="A1270" s="102">
        <f t="shared" si="19"/>
        <v>804474</v>
      </c>
      <c r="B1270" s="357" t="s">
        <v>14850</v>
      </c>
      <c r="C1270" s="358" t="s">
        <v>14851</v>
      </c>
      <c r="D1270" s="357" t="s">
        <v>138</v>
      </c>
      <c r="E1270" s="359">
        <v>118.18</v>
      </c>
    </row>
    <row r="1271" spans="1:5" ht="9" customHeight="1" x14ac:dyDescent="0.25">
      <c r="A1271" s="102">
        <f t="shared" si="19"/>
        <v>804485</v>
      </c>
      <c r="B1271" s="357" t="s">
        <v>14852</v>
      </c>
      <c r="C1271" s="358" t="s">
        <v>14853</v>
      </c>
      <c r="D1271" s="357" t="s">
        <v>138</v>
      </c>
      <c r="E1271" s="359">
        <v>203.48</v>
      </c>
    </row>
    <row r="1272" spans="1:5" ht="9" customHeight="1" x14ac:dyDescent="0.25">
      <c r="A1272" s="102">
        <f t="shared" si="19"/>
        <v>804484</v>
      </c>
      <c r="B1272" s="357" t="s">
        <v>14854</v>
      </c>
      <c r="C1272" s="358" t="s">
        <v>14855</v>
      </c>
      <c r="D1272" s="357" t="s">
        <v>138</v>
      </c>
      <c r="E1272" s="359">
        <v>184.14</v>
      </c>
    </row>
    <row r="1273" spans="1:5" ht="9" customHeight="1" x14ac:dyDescent="0.25">
      <c r="A1273" s="102">
        <f t="shared" si="19"/>
        <v>804495</v>
      </c>
      <c r="B1273" s="357" t="s">
        <v>14856</v>
      </c>
      <c r="C1273" s="358" t="s">
        <v>14857</v>
      </c>
      <c r="D1273" s="357" t="s">
        <v>138</v>
      </c>
      <c r="E1273" s="359">
        <v>254.12</v>
      </c>
    </row>
    <row r="1274" spans="1:5" ht="9" customHeight="1" x14ac:dyDescent="0.25">
      <c r="A1274" s="102">
        <f t="shared" si="19"/>
        <v>804494</v>
      </c>
      <c r="B1274" s="357" t="s">
        <v>14858</v>
      </c>
      <c r="C1274" s="358" t="s">
        <v>14859</v>
      </c>
      <c r="D1274" s="357" t="s">
        <v>138</v>
      </c>
      <c r="E1274" s="359">
        <v>231.19</v>
      </c>
    </row>
    <row r="1275" spans="1:5" ht="9" customHeight="1" x14ac:dyDescent="0.25">
      <c r="A1275" s="102">
        <f t="shared" si="19"/>
        <v>804467</v>
      </c>
      <c r="B1275" s="357" t="s">
        <v>14860</v>
      </c>
      <c r="C1275" s="358" t="s">
        <v>14861</v>
      </c>
      <c r="D1275" s="357" t="s">
        <v>138</v>
      </c>
      <c r="E1275" s="359">
        <v>188.8</v>
      </c>
    </row>
    <row r="1276" spans="1:5" ht="9" customHeight="1" x14ac:dyDescent="0.25">
      <c r="A1276" s="102">
        <f t="shared" si="19"/>
        <v>804466</v>
      </c>
      <c r="B1276" s="357" t="s">
        <v>14862</v>
      </c>
      <c r="C1276" s="358" t="s">
        <v>14863</v>
      </c>
      <c r="D1276" s="357" t="s">
        <v>138</v>
      </c>
      <c r="E1276" s="359">
        <v>157.82</v>
      </c>
    </row>
    <row r="1277" spans="1:5" ht="9" customHeight="1" x14ac:dyDescent="0.25">
      <c r="A1277" s="102">
        <f t="shared" si="19"/>
        <v>804477</v>
      </c>
      <c r="B1277" s="357" t="s">
        <v>14864</v>
      </c>
      <c r="C1277" s="358" t="s">
        <v>14865</v>
      </c>
      <c r="D1277" s="357" t="s">
        <v>138</v>
      </c>
      <c r="E1277" s="359">
        <v>241.49</v>
      </c>
    </row>
    <row r="1278" spans="1:5" ht="9" customHeight="1" x14ac:dyDescent="0.25">
      <c r="A1278" s="102">
        <f t="shared" si="19"/>
        <v>804476</v>
      </c>
      <c r="B1278" s="357" t="s">
        <v>14866</v>
      </c>
      <c r="C1278" s="358" t="s">
        <v>14867</v>
      </c>
      <c r="D1278" s="357" t="s">
        <v>138</v>
      </c>
      <c r="E1278" s="359">
        <v>210.59</v>
      </c>
    </row>
    <row r="1279" spans="1:5" ht="9" customHeight="1" x14ac:dyDescent="0.25">
      <c r="A1279" s="102">
        <f t="shared" si="19"/>
        <v>804487</v>
      </c>
      <c r="B1279" s="357" t="s">
        <v>14868</v>
      </c>
      <c r="C1279" s="358" t="s">
        <v>14869</v>
      </c>
      <c r="D1279" s="357" t="s">
        <v>138</v>
      </c>
      <c r="E1279" s="359">
        <v>345.35</v>
      </c>
    </row>
    <row r="1280" spans="1:5" ht="9" customHeight="1" x14ac:dyDescent="0.25">
      <c r="A1280" s="102">
        <f t="shared" si="19"/>
        <v>804486</v>
      </c>
      <c r="B1280" s="357" t="s">
        <v>14870</v>
      </c>
      <c r="C1280" s="358" t="s">
        <v>14871</v>
      </c>
      <c r="D1280" s="357" t="s">
        <v>138</v>
      </c>
      <c r="E1280" s="359">
        <v>310.77</v>
      </c>
    </row>
    <row r="1281" spans="1:5" ht="9" customHeight="1" x14ac:dyDescent="0.25">
      <c r="A1281" s="102">
        <f t="shared" ref="A1281:A1344" si="20">VALUE(B1281)</f>
        <v>804497</v>
      </c>
      <c r="B1281" s="357" t="s">
        <v>14872</v>
      </c>
      <c r="C1281" s="358" t="s">
        <v>14873</v>
      </c>
      <c r="D1281" s="357" t="s">
        <v>138</v>
      </c>
      <c r="E1281" s="359">
        <v>407.29</v>
      </c>
    </row>
    <row r="1282" spans="1:5" ht="9" customHeight="1" x14ac:dyDescent="0.25">
      <c r="A1282" s="102">
        <f t="shared" si="20"/>
        <v>804496</v>
      </c>
      <c r="B1282" s="357" t="s">
        <v>14874</v>
      </c>
      <c r="C1282" s="358" t="s">
        <v>14875</v>
      </c>
      <c r="D1282" s="357" t="s">
        <v>138</v>
      </c>
      <c r="E1282" s="359">
        <v>365.42</v>
      </c>
    </row>
    <row r="1283" spans="1:5" ht="9" customHeight="1" x14ac:dyDescent="0.25">
      <c r="A1283" s="102">
        <f t="shared" si="20"/>
        <v>804469</v>
      </c>
      <c r="B1283" s="357" t="s">
        <v>14876</v>
      </c>
      <c r="C1283" s="358" t="s">
        <v>14877</v>
      </c>
      <c r="D1283" s="357" t="s">
        <v>138</v>
      </c>
      <c r="E1283" s="359">
        <v>333.79</v>
      </c>
    </row>
    <row r="1284" spans="1:5" ht="9" customHeight="1" x14ac:dyDescent="0.25">
      <c r="A1284" s="102">
        <f t="shared" si="20"/>
        <v>804468</v>
      </c>
      <c r="B1284" s="357" t="s">
        <v>14878</v>
      </c>
      <c r="C1284" s="358" t="s">
        <v>14879</v>
      </c>
      <c r="D1284" s="357" t="s">
        <v>138</v>
      </c>
      <c r="E1284" s="359">
        <v>291.32</v>
      </c>
    </row>
    <row r="1285" spans="1:5" ht="9" customHeight="1" x14ac:dyDescent="0.25">
      <c r="A1285" s="102">
        <f t="shared" si="20"/>
        <v>804479</v>
      </c>
      <c r="B1285" s="357" t="s">
        <v>14880</v>
      </c>
      <c r="C1285" s="358" t="s">
        <v>14881</v>
      </c>
      <c r="D1285" s="357" t="s">
        <v>138</v>
      </c>
      <c r="E1285" s="359">
        <v>386.49</v>
      </c>
    </row>
    <row r="1286" spans="1:5" ht="9" customHeight="1" x14ac:dyDescent="0.25">
      <c r="A1286" s="102">
        <f t="shared" si="20"/>
        <v>804478</v>
      </c>
      <c r="B1286" s="357" t="s">
        <v>14882</v>
      </c>
      <c r="C1286" s="358" t="s">
        <v>14883</v>
      </c>
      <c r="D1286" s="357" t="s">
        <v>138</v>
      </c>
      <c r="E1286" s="359">
        <v>344.09</v>
      </c>
    </row>
    <row r="1287" spans="1:5" ht="9" customHeight="1" x14ac:dyDescent="0.25">
      <c r="A1287" s="102">
        <f t="shared" si="20"/>
        <v>804489</v>
      </c>
      <c r="B1287" s="357" t="s">
        <v>14884</v>
      </c>
      <c r="C1287" s="358" t="s">
        <v>14885</v>
      </c>
      <c r="D1287" s="357" t="s">
        <v>138</v>
      </c>
      <c r="E1287" s="359">
        <v>488.39</v>
      </c>
    </row>
    <row r="1288" spans="1:5" ht="9" customHeight="1" x14ac:dyDescent="0.25">
      <c r="A1288" s="102">
        <f t="shared" si="20"/>
        <v>804488</v>
      </c>
      <c r="B1288" s="357" t="s">
        <v>14886</v>
      </c>
      <c r="C1288" s="358" t="s">
        <v>14887</v>
      </c>
      <c r="D1288" s="357" t="s">
        <v>138</v>
      </c>
      <c r="E1288" s="359">
        <v>434.28</v>
      </c>
    </row>
    <row r="1289" spans="1:5" ht="9" customHeight="1" x14ac:dyDescent="0.25">
      <c r="A1289" s="102">
        <f t="shared" si="20"/>
        <v>804499</v>
      </c>
      <c r="B1289" s="357" t="s">
        <v>14888</v>
      </c>
      <c r="C1289" s="358" t="s">
        <v>14889</v>
      </c>
      <c r="D1289" s="357" t="s">
        <v>138</v>
      </c>
      <c r="E1289" s="359">
        <v>621.70000000000005</v>
      </c>
    </row>
    <row r="1290" spans="1:5" ht="9" customHeight="1" x14ac:dyDescent="0.25">
      <c r="A1290" s="102">
        <f t="shared" si="20"/>
        <v>804498</v>
      </c>
      <c r="B1290" s="357" t="s">
        <v>14890</v>
      </c>
      <c r="C1290" s="358" t="s">
        <v>14891</v>
      </c>
      <c r="D1290" s="357" t="s">
        <v>138</v>
      </c>
      <c r="E1290" s="359">
        <v>558.6</v>
      </c>
    </row>
    <row r="1291" spans="1:5" ht="9" customHeight="1" x14ac:dyDescent="0.25">
      <c r="A1291" s="102">
        <f t="shared" si="20"/>
        <v>804471</v>
      </c>
      <c r="B1291" s="357" t="s">
        <v>14892</v>
      </c>
      <c r="C1291" s="358" t="s">
        <v>14893</v>
      </c>
      <c r="D1291" s="357" t="s">
        <v>138</v>
      </c>
      <c r="E1291" s="359">
        <v>452.17</v>
      </c>
    </row>
    <row r="1292" spans="1:5" ht="9" customHeight="1" x14ac:dyDescent="0.25">
      <c r="A1292" s="102">
        <f t="shared" si="20"/>
        <v>804470</v>
      </c>
      <c r="B1292" s="357" t="s">
        <v>14894</v>
      </c>
      <c r="C1292" s="358" t="s">
        <v>14895</v>
      </c>
      <c r="D1292" s="357" t="s">
        <v>138</v>
      </c>
      <c r="E1292" s="359">
        <v>390.33</v>
      </c>
    </row>
    <row r="1293" spans="1:5" ht="9" customHeight="1" x14ac:dyDescent="0.25">
      <c r="A1293" s="102">
        <f t="shared" si="20"/>
        <v>804481</v>
      </c>
      <c r="B1293" s="357" t="s">
        <v>14896</v>
      </c>
      <c r="C1293" s="358" t="s">
        <v>14897</v>
      </c>
      <c r="D1293" s="357" t="s">
        <v>138</v>
      </c>
      <c r="E1293" s="359">
        <v>570.73</v>
      </c>
    </row>
    <row r="1294" spans="1:5" ht="9" customHeight="1" x14ac:dyDescent="0.25">
      <c r="A1294" s="102">
        <f t="shared" si="20"/>
        <v>804480</v>
      </c>
      <c r="B1294" s="357" t="s">
        <v>14898</v>
      </c>
      <c r="C1294" s="358" t="s">
        <v>14899</v>
      </c>
      <c r="D1294" s="357" t="s">
        <v>138</v>
      </c>
      <c r="E1294" s="359">
        <v>509.06</v>
      </c>
    </row>
    <row r="1295" spans="1:5" ht="9" customHeight="1" x14ac:dyDescent="0.25">
      <c r="A1295" s="102">
        <f t="shared" si="20"/>
        <v>804491</v>
      </c>
      <c r="B1295" s="357" t="s">
        <v>14900</v>
      </c>
      <c r="C1295" s="358" t="s">
        <v>14901</v>
      </c>
      <c r="D1295" s="357" t="s">
        <v>138</v>
      </c>
      <c r="E1295" s="359">
        <v>752.99</v>
      </c>
    </row>
    <row r="1296" spans="1:5" ht="9" customHeight="1" x14ac:dyDescent="0.25">
      <c r="A1296" s="102">
        <f t="shared" si="20"/>
        <v>804490</v>
      </c>
      <c r="B1296" s="357" t="s">
        <v>14902</v>
      </c>
      <c r="C1296" s="358" t="s">
        <v>14903</v>
      </c>
      <c r="D1296" s="357" t="s">
        <v>138</v>
      </c>
      <c r="E1296" s="359">
        <v>670.62</v>
      </c>
    </row>
    <row r="1297" spans="1:5" ht="9" customHeight="1" x14ac:dyDescent="0.25">
      <c r="A1297" s="102">
        <f t="shared" si="20"/>
        <v>804501</v>
      </c>
      <c r="B1297" s="357" t="s">
        <v>14904</v>
      </c>
      <c r="C1297" s="358" t="s">
        <v>14905</v>
      </c>
      <c r="D1297" s="357" t="s">
        <v>138</v>
      </c>
      <c r="E1297" s="359">
        <v>905.66</v>
      </c>
    </row>
    <row r="1298" spans="1:5" ht="9" customHeight="1" x14ac:dyDescent="0.25">
      <c r="A1298" s="102">
        <f t="shared" si="20"/>
        <v>804500</v>
      </c>
      <c r="B1298" s="357" t="s">
        <v>14906</v>
      </c>
      <c r="C1298" s="358" t="s">
        <v>14907</v>
      </c>
      <c r="D1298" s="357" t="s">
        <v>138</v>
      </c>
      <c r="E1298" s="359">
        <v>812.28</v>
      </c>
    </row>
    <row r="1299" spans="1:5" ht="9" customHeight="1" x14ac:dyDescent="0.25">
      <c r="A1299" s="102">
        <f t="shared" si="20"/>
        <v>804473</v>
      </c>
      <c r="B1299" s="357" t="s">
        <v>14908</v>
      </c>
      <c r="C1299" s="358" t="s">
        <v>14909</v>
      </c>
      <c r="D1299" s="357" t="s">
        <v>138</v>
      </c>
      <c r="E1299" s="359">
        <v>729.81</v>
      </c>
    </row>
    <row r="1300" spans="1:5" ht="9" customHeight="1" x14ac:dyDescent="0.25">
      <c r="A1300" s="102">
        <f t="shared" si="20"/>
        <v>804472</v>
      </c>
      <c r="B1300" s="357" t="s">
        <v>14910</v>
      </c>
      <c r="C1300" s="358" t="s">
        <v>14911</v>
      </c>
      <c r="D1300" s="357" t="s">
        <v>138</v>
      </c>
      <c r="E1300" s="359">
        <v>633.22</v>
      </c>
    </row>
    <row r="1301" spans="1:5" ht="9" customHeight="1" x14ac:dyDescent="0.25">
      <c r="A1301" s="102">
        <f t="shared" si="20"/>
        <v>804483</v>
      </c>
      <c r="B1301" s="357" t="s">
        <v>14912</v>
      </c>
      <c r="C1301" s="358" t="s">
        <v>14913</v>
      </c>
      <c r="D1301" s="357" t="s">
        <v>138</v>
      </c>
      <c r="E1301" s="359">
        <v>914.24</v>
      </c>
    </row>
    <row r="1302" spans="1:5" ht="9" customHeight="1" x14ac:dyDescent="0.25">
      <c r="A1302" s="102">
        <f t="shared" si="20"/>
        <v>804482</v>
      </c>
      <c r="B1302" s="357" t="s">
        <v>14914</v>
      </c>
      <c r="C1302" s="358" t="s">
        <v>14915</v>
      </c>
      <c r="D1302" s="357" t="s">
        <v>138</v>
      </c>
      <c r="E1302" s="359">
        <v>817.91</v>
      </c>
    </row>
    <row r="1303" spans="1:5" ht="9" customHeight="1" x14ac:dyDescent="0.25">
      <c r="A1303" s="102">
        <f t="shared" si="20"/>
        <v>804493</v>
      </c>
      <c r="B1303" s="357" t="s">
        <v>14916</v>
      </c>
      <c r="C1303" s="358" t="s">
        <v>14917</v>
      </c>
      <c r="D1303" s="357" t="s">
        <v>138</v>
      </c>
      <c r="E1303" s="359">
        <v>1207.8599999999999</v>
      </c>
    </row>
    <row r="1304" spans="1:5" ht="9" customHeight="1" x14ac:dyDescent="0.25">
      <c r="A1304" s="102">
        <f t="shared" si="20"/>
        <v>804492</v>
      </c>
      <c r="B1304" s="357" t="s">
        <v>14918</v>
      </c>
      <c r="C1304" s="358" t="s">
        <v>14919</v>
      </c>
      <c r="D1304" s="357" t="s">
        <v>138</v>
      </c>
      <c r="E1304" s="359">
        <v>1080.3499999999999</v>
      </c>
    </row>
    <row r="1305" spans="1:5" ht="9" customHeight="1" x14ac:dyDescent="0.25">
      <c r="A1305" s="102">
        <f t="shared" si="20"/>
        <v>804503</v>
      </c>
      <c r="B1305" s="357" t="s">
        <v>14920</v>
      </c>
      <c r="C1305" s="358" t="s">
        <v>14921</v>
      </c>
      <c r="D1305" s="357" t="s">
        <v>138</v>
      </c>
      <c r="E1305" s="359">
        <v>1445.88</v>
      </c>
    </row>
    <row r="1306" spans="1:5" ht="9" customHeight="1" x14ac:dyDescent="0.25">
      <c r="A1306" s="102">
        <f t="shared" si="20"/>
        <v>804502</v>
      </c>
      <c r="B1306" s="357" t="s">
        <v>14922</v>
      </c>
      <c r="C1306" s="358" t="s">
        <v>14923</v>
      </c>
      <c r="D1306" s="357" t="s">
        <v>138</v>
      </c>
      <c r="E1306" s="359">
        <v>1314.07</v>
      </c>
    </row>
    <row r="1307" spans="1:5" ht="9" customHeight="1" x14ac:dyDescent="0.25">
      <c r="A1307" s="102">
        <f t="shared" si="20"/>
        <v>804180</v>
      </c>
      <c r="B1307" s="357" t="s">
        <v>14924</v>
      </c>
      <c r="C1307" s="358" t="s">
        <v>14925</v>
      </c>
      <c r="D1307" s="357" t="s">
        <v>138</v>
      </c>
      <c r="E1307" s="359">
        <v>913.99</v>
      </c>
    </row>
    <row r="1308" spans="1:5" ht="9" customHeight="1" x14ac:dyDescent="0.25">
      <c r="A1308" s="102">
        <f t="shared" si="20"/>
        <v>804181</v>
      </c>
      <c r="B1308" s="357" t="s">
        <v>14926</v>
      </c>
      <c r="C1308" s="358" t="s">
        <v>14927</v>
      </c>
      <c r="D1308" s="357" t="s">
        <v>138</v>
      </c>
      <c r="E1308" s="359">
        <v>1001.14</v>
      </c>
    </row>
    <row r="1309" spans="1:5" ht="9" customHeight="1" x14ac:dyDescent="0.25">
      <c r="A1309" s="102">
        <f t="shared" si="20"/>
        <v>804182</v>
      </c>
      <c r="B1309" s="357" t="s">
        <v>14928</v>
      </c>
      <c r="C1309" s="358" t="s">
        <v>14929</v>
      </c>
      <c r="D1309" s="357" t="s">
        <v>138</v>
      </c>
      <c r="E1309" s="359">
        <v>999.97</v>
      </c>
    </row>
    <row r="1310" spans="1:5" ht="9" customHeight="1" x14ac:dyDescent="0.25">
      <c r="A1310" s="102">
        <f t="shared" si="20"/>
        <v>804183</v>
      </c>
      <c r="B1310" s="357" t="s">
        <v>14930</v>
      </c>
      <c r="C1310" s="358" t="s">
        <v>14931</v>
      </c>
      <c r="D1310" s="357" t="s">
        <v>138</v>
      </c>
      <c r="E1310" s="359">
        <v>1087.1199999999999</v>
      </c>
    </row>
    <row r="1311" spans="1:5" ht="9" customHeight="1" x14ac:dyDescent="0.25">
      <c r="A1311" s="102">
        <f t="shared" si="20"/>
        <v>804184</v>
      </c>
      <c r="B1311" s="357" t="s">
        <v>14932</v>
      </c>
      <c r="C1311" s="358" t="s">
        <v>14933</v>
      </c>
      <c r="D1311" s="357" t="s">
        <v>138</v>
      </c>
      <c r="E1311" s="359">
        <v>1498.56</v>
      </c>
    </row>
    <row r="1312" spans="1:5" ht="9" customHeight="1" x14ac:dyDescent="0.25">
      <c r="A1312" s="102">
        <f t="shared" si="20"/>
        <v>804185</v>
      </c>
      <c r="B1312" s="357" t="s">
        <v>14934</v>
      </c>
      <c r="C1312" s="358" t="s">
        <v>14935</v>
      </c>
      <c r="D1312" s="357" t="s">
        <v>138</v>
      </c>
      <c r="E1312" s="359">
        <v>1585.71</v>
      </c>
    </row>
    <row r="1313" spans="1:5" ht="9" customHeight="1" x14ac:dyDescent="0.25">
      <c r="A1313" s="102">
        <f t="shared" si="20"/>
        <v>804186</v>
      </c>
      <c r="B1313" s="357" t="s">
        <v>14936</v>
      </c>
      <c r="C1313" s="358" t="s">
        <v>14937</v>
      </c>
      <c r="D1313" s="357" t="s">
        <v>138</v>
      </c>
      <c r="E1313" s="359">
        <v>1707.03</v>
      </c>
    </row>
    <row r="1314" spans="1:5" ht="9" customHeight="1" x14ac:dyDescent="0.25">
      <c r="A1314" s="102">
        <f t="shared" si="20"/>
        <v>804187</v>
      </c>
      <c r="B1314" s="357" t="s">
        <v>14938</v>
      </c>
      <c r="C1314" s="358" t="s">
        <v>14939</v>
      </c>
      <c r="D1314" s="357" t="s">
        <v>138</v>
      </c>
      <c r="E1314" s="359">
        <v>1794.18</v>
      </c>
    </row>
    <row r="1315" spans="1:5" ht="9" customHeight="1" x14ac:dyDescent="0.25">
      <c r="A1315" s="102">
        <f t="shared" si="20"/>
        <v>804188</v>
      </c>
      <c r="B1315" s="357" t="s">
        <v>14940</v>
      </c>
      <c r="C1315" s="358" t="s">
        <v>14941</v>
      </c>
      <c r="D1315" s="357" t="s">
        <v>138</v>
      </c>
      <c r="E1315" s="359">
        <v>1326.72</v>
      </c>
    </row>
    <row r="1316" spans="1:5" ht="9" customHeight="1" x14ac:dyDescent="0.25">
      <c r="A1316" s="102">
        <f t="shared" si="20"/>
        <v>804189</v>
      </c>
      <c r="B1316" s="357" t="s">
        <v>14942</v>
      </c>
      <c r="C1316" s="358" t="s">
        <v>14943</v>
      </c>
      <c r="D1316" s="357" t="s">
        <v>138</v>
      </c>
      <c r="E1316" s="359">
        <v>1443.3</v>
      </c>
    </row>
    <row r="1317" spans="1:5" ht="9" customHeight="1" x14ac:dyDescent="0.25">
      <c r="A1317" s="102">
        <f t="shared" si="20"/>
        <v>804190</v>
      </c>
      <c r="B1317" s="357" t="s">
        <v>14944</v>
      </c>
      <c r="C1317" s="358" t="s">
        <v>14945</v>
      </c>
      <c r="D1317" s="357" t="s">
        <v>138</v>
      </c>
      <c r="E1317" s="359">
        <v>1402.61</v>
      </c>
    </row>
    <row r="1318" spans="1:5" ht="9" customHeight="1" x14ac:dyDescent="0.25">
      <c r="A1318" s="102">
        <f t="shared" si="20"/>
        <v>804191</v>
      </c>
      <c r="B1318" s="357" t="s">
        <v>14946</v>
      </c>
      <c r="C1318" s="358" t="s">
        <v>14947</v>
      </c>
      <c r="D1318" s="357" t="s">
        <v>138</v>
      </c>
      <c r="E1318" s="359">
        <v>1519.19</v>
      </c>
    </row>
    <row r="1319" spans="1:5" ht="9" customHeight="1" x14ac:dyDescent="0.25">
      <c r="A1319" s="102">
        <f t="shared" si="20"/>
        <v>804192</v>
      </c>
      <c r="B1319" s="357" t="s">
        <v>14948</v>
      </c>
      <c r="C1319" s="358" t="s">
        <v>14949</v>
      </c>
      <c r="D1319" s="357" t="s">
        <v>138</v>
      </c>
      <c r="E1319" s="359">
        <v>1935.06</v>
      </c>
    </row>
    <row r="1320" spans="1:5" ht="9" customHeight="1" x14ac:dyDescent="0.25">
      <c r="A1320" s="102">
        <f t="shared" si="20"/>
        <v>804193</v>
      </c>
      <c r="B1320" s="357" t="s">
        <v>14950</v>
      </c>
      <c r="C1320" s="358" t="s">
        <v>14951</v>
      </c>
      <c r="D1320" s="357" t="s">
        <v>138</v>
      </c>
      <c r="E1320" s="359">
        <v>2051.63</v>
      </c>
    </row>
    <row r="1321" spans="1:5" ht="9" customHeight="1" x14ac:dyDescent="0.25">
      <c r="A1321" s="102">
        <f t="shared" si="20"/>
        <v>804194</v>
      </c>
      <c r="B1321" s="357" t="s">
        <v>14952</v>
      </c>
      <c r="C1321" s="358" t="s">
        <v>14953</v>
      </c>
      <c r="D1321" s="357" t="s">
        <v>138</v>
      </c>
      <c r="E1321" s="359">
        <v>2216.3000000000002</v>
      </c>
    </row>
    <row r="1322" spans="1:5" ht="9" customHeight="1" x14ac:dyDescent="0.25">
      <c r="A1322" s="102">
        <f t="shared" si="20"/>
        <v>804195</v>
      </c>
      <c r="B1322" s="357" t="s">
        <v>14954</v>
      </c>
      <c r="C1322" s="358" t="s">
        <v>14955</v>
      </c>
      <c r="D1322" s="357" t="s">
        <v>138</v>
      </c>
      <c r="E1322" s="359">
        <v>2332.88</v>
      </c>
    </row>
    <row r="1323" spans="1:5" ht="9" customHeight="1" x14ac:dyDescent="0.25">
      <c r="A1323" s="102">
        <f t="shared" si="20"/>
        <v>804196</v>
      </c>
      <c r="B1323" s="357" t="s">
        <v>14956</v>
      </c>
      <c r="C1323" s="358" t="s">
        <v>14957</v>
      </c>
      <c r="D1323" s="357" t="s">
        <v>138</v>
      </c>
      <c r="E1323" s="359">
        <v>2080.5</v>
      </c>
    </row>
    <row r="1324" spans="1:5" ht="9" customHeight="1" x14ac:dyDescent="0.25">
      <c r="A1324" s="102">
        <f t="shared" si="20"/>
        <v>804197</v>
      </c>
      <c r="B1324" s="357" t="s">
        <v>14958</v>
      </c>
      <c r="C1324" s="358" t="s">
        <v>14959</v>
      </c>
      <c r="D1324" s="357" t="s">
        <v>138</v>
      </c>
      <c r="E1324" s="359">
        <v>2229.2399999999998</v>
      </c>
    </row>
    <row r="1325" spans="1:5" ht="9" customHeight="1" x14ac:dyDescent="0.25">
      <c r="A1325" s="102">
        <f t="shared" si="20"/>
        <v>804198</v>
      </c>
      <c r="B1325" s="357" t="s">
        <v>14960</v>
      </c>
      <c r="C1325" s="358" t="s">
        <v>14961</v>
      </c>
      <c r="D1325" s="357" t="s">
        <v>138</v>
      </c>
      <c r="E1325" s="359">
        <v>2295.3200000000002</v>
      </c>
    </row>
    <row r="1326" spans="1:5" ht="9" customHeight="1" x14ac:dyDescent="0.25">
      <c r="A1326" s="102">
        <f t="shared" si="20"/>
        <v>804199</v>
      </c>
      <c r="B1326" s="357" t="s">
        <v>14962</v>
      </c>
      <c r="C1326" s="358" t="s">
        <v>14963</v>
      </c>
      <c r="D1326" s="357" t="s">
        <v>138</v>
      </c>
      <c r="E1326" s="359">
        <v>2444.0700000000002</v>
      </c>
    </row>
    <row r="1327" spans="1:5" ht="9" customHeight="1" x14ac:dyDescent="0.25">
      <c r="A1327" s="102">
        <f t="shared" si="20"/>
        <v>804200</v>
      </c>
      <c r="B1327" s="357" t="s">
        <v>14964</v>
      </c>
      <c r="C1327" s="358" t="s">
        <v>14965</v>
      </c>
      <c r="D1327" s="357" t="s">
        <v>138</v>
      </c>
      <c r="E1327" s="359">
        <v>2862.21</v>
      </c>
    </row>
    <row r="1328" spans="1:5" ht="9" customHeight="1" x14ac:dyDescent="0.25">
      <c r="A1328" s="102">
        <f t="shared" si="20"/>
        <v>804201</v>
      </c>
      <c r="B1328" s="357" t="s">
        <v>14966</v>
      </c>
      <c r="C1328" s="358" t="s">
        <v>14967</v>
      </c>
      <c r="D1328" s="357" t="s">
        <v>138</v>
      </c>
      <c r="E1328" s="359">
        <v>3010.96</v>
      </c>
    </row>
    <row r="1329" spans="1:5" ht="9" customHeight="1" x14ac:dyDescent="0.25">
      <c r="A1329" s="102">
        <f t="shared" si="20"/>
        <v>804202</v>
      </c>
      <c r="B1329" s="357" t="s">
        <v>14968</v>
      </c>
      <c r="C1329" s="358" t="s">
        <v>14969</v>
      </c>
      <c r="D1329" s="357" t="s">
        <v>138</v>
      </c>
      <c r="E1329" s="359">
        <v>3281.58</v>
      </c>
    </row>
    <row r="1330" spans="1:5" ht="9" customHeight="1" x14ac:dyDescent="0.25">
      <c r="A1330" s="102">
        <f t="shared" si="20"/>
        <v>804203</v>
      </c>
      <c r="B1330" s="357" t="s">
        <v>14970</v>
      </c>
      <c r="C1330" s="358" t="s">
        <v>14971</v>
      </c>
      <c r="D1330" s="357" t="s">
        <v>138</v>
      </c>
      <c r="E1330" s="359">
        <v>3430.33</v>
      </c>
    </row>
    <row r="1331" spans="1:5" ht="9" customHeight="1" x14ac:dyDescent="0.25">
      <c r="A1331" s="102">
        <f t="shared" si="20"/>
        <v>804204</v>
      </c>
      <c r="B1331" s="357" t="s">
        <v>14972</v>
      </c>
      <c r="C1331" s="358" t="s">
        <v>14973</v>
      </c>
      <c r="D1331" s="357" t="s">
        <v>138</v>
      </c>
      <c r="E1331" s="359">
        <v>2991.92</v>
      </c>
    </row>
    <row r="1332" spans="1:5" ht="9" customHeight="1" x14ac:dyDescent="0.25">
      <c r="A1332" s="102">
        <f t="shared" si="20"/>
        <v>804205</v>
      </c>
      <c r="B1332" s="357" t="s">
        <v>14974</v>
      </c>
      <c r="C1332" s="358" t="s">
        <v>14975</v>
      </c>
      <c r="D1332" s="357" t="s">
        <v>138</v>
      </c>
      <c r="E1332" s="359">
        <v>3184.23</v>
      </c>
    </row>
    <row r="1333" spans="1:5" ht="9" customHeight="1" x14ac:dyDescent="0.25">
      <c r="A1333" s="102">
        <f t="shared" si="20"/>
        <v>804206</v>
      </c>
      <c r="B1333" s="357" t="s">
        <v>14976</v>
      </c>
      <c r="C1333" s="358" t="s">
        <v>14977</v>
      </c>
      <c r="D1333" s="357" t="s">
        <v>138</v>
      </c>
      <c r="E1333" s="359">
        <v>3200.85</v>
      </c>
    </row>
    <row r="1334" spans="1:5" ht="9" customHeight="1" x14ac:dyDescent="0.25">
      <c r="A1334" s="102">
        <f t="shared" si="20"/>
        <v>804207</v>
      </c>
      <c r="B1334" s="357" t="s">
        <v>14978</v>
      </c>
      <c r="C1334" s="358" t="s">
        <v>14979</v>
      </c>
      <c r="D1334" s="357" t="s">
        <v>138</v>
      </c>
      <c r="E1334" s="359">
        <v>3393.16</v>
      </c>
    </row>
    <row r="1335" spans="1:5" ht="9" customHeight="1" x14ac:dyDescent="0.25">
      <c r="A1335" s="102">
        <f t="shared" si="20"/>
        <v>804208</v>
      </c>
      <c r="B1335" s="357" t="s">
        <v>14980</v>
      </c>
      <c r="C1335" s="358" t="s">
        <v>14981</v>
      </c>
      <c r="D1335" s="357" t="s">
        <v>138</v>
      </c>
      <c r="E1335" s="359">
        <v>3719.66</v>
      </c>
    </row>
    <row r="1336" spans="1:5" ht="9" customHeight="1" x14ac:dyDescent="0.25">
      <c r="A1336" s="102">
        <f t="shared" si="20"/>
        <v>804209</v>
      </c>
      <c r="B1336" s="357" t="s">
        <v>14982</v>
      </c>
      <c r="C1336" s="358" t="s">
        <v>14983</v>
      </c>
      <c r="D1336" s="357" t="s">
        <v>138</v>
      </c>
      <c r="E1336" s="359">
        <v>3911.97</v>
      </c>
    </row>
    <row r="1337" spans="1:5" ht="9" customHeight="1" x14ac:dyDescent="0.25">
      <c r="A1337" s="102">
        <f t="shared" si="20"/>
        <v>804210</v>
      </c>
      <c r="B1337" s="357" t="s">
        <v>14984</v>
      </c>
      <c r="C1337" s="358" t="s">
        <v>14985</v>
      </c>
      <c r="D1337" s="357" t="s">
        <v>138</v>
      </c>
      <c r="E1337" s="359">
        <v>4669.74</v>
      </c>
    </row>
    <row r="1338" spans="1:5" ht="9" customHeight="1" x14ac:dyDescent="0.25">
      <c r="A1338" s="102">
        <f t="shared" si="20"/>
        <v>804211</v>
      </c>
      <c r="B1338" s="357" t="s">
        <v>14986</v>
      </c>
      <c r="C1338" s="358" t="s">
        <v>14987</v>
      </c>
      <c r="D1338" s="357" t="s">
        <v>138</v>
      </c>
      <c r="E1338" s="359">
        <v>4862.05</v>
      </c>
    </row>
    <row r="1339" spans="1:5" ht="9" customHeight="1" x14ac:dyDescent="0.25">
      <c r="A1339" s="102">
        <f t="shared" si="20"/>
        <v>804012</v>
      </c>
      <c r="B1339" s="357" t="s">
        <v>14988</v>
      </c>
      <c r="C1339" s="358" t="s">
        <v>14989</v>
      </c>
      <c r="D1339" s="357" t="s">
        <v>138</v>
      </c>
      <c r="E1339" s="359">
        <v>223.8</v>
      </c>
    </row>
    <row r="1340" spans="1:5" ht="9" customHeight="1" x14ac:dyDescent="0.25">
      <c r="A1340" s="102">
        <f t="shared" si="20"/>
        <v>804013</v>
      </c>
      <c r="B1340" s="357" t="s">
        <v>14990</v>
      </c>
      <c r="C1340" s="358" t="s">
        <v>14991</v>
      </c>
      <c r="D1340" s="357" t="s">
        <v>138</v>
      </c>
      <c r="E1340" s="359">
        <v>244.99</v>
      </c>
    </row>
    <row r="1341" spans="1:5" ht="9" customHeight="1" x14ac:dyDescent="0.25">
      <c r="A1341" s="102">
        <f t="shared" si="20"/>
        <v>804014</v>
      </c>
      <c r="B1341" s="357" t="s">
        <v>14992</v>
      </c>
      <c r="C1341" s="358" t="s">
        <v>14993</v>
      </c>
      <c r="D1341" s="357" t="s">
        <v>138</v>
      </c>
      <c r="E1341" s="359">
        <v>224.65</v>
      </c>
    </row>
    <row r="1342" spans="1:5" ht="9" customHeight="1" x14ac:dyDescent="0.25">
      <c r="A1342" s="102">
        <f t="shared" si="20"/>
        <v>804015</v>
      </c>
      <c r="B1342" s="357" t="s">
        <v>14994</v>
      </c>
      <c r="C1342" s="358" t="s">
        <v>14995</v>
      </c>
      <c r="D1342" s="357" t="s">
        <v>138</v>
      </c>
      <c r="E1342" s="359">
        <v>245.84</v>
      </c>
    </row>
    <row r="1343" spans="1:5" ht="9" customHeight="1" x14ac:dyDescent="0.25">
      <c r="A1343" s="102">
        <f t="shared" si="20"/>
        <v>804016</v>
      </c>
      <c r="B1343" s="357" t="s">
        <v>14996</v>
      </c>
      <c r="C1343" s="358" t="s">
        <v>14997</v>
      </c>
      <c r="D1343" s="357" t="s">
        <v>138</v>
      </c>
      <c r="E1343" s="359">
        <v>228.36</v>
      </c>
    </row>
    <row r="1344" spans="1:5" ht="9" customHeight="1" x14ac:dyDescent="0.25">
      <c r="A1344" s="102">
        <f t="shared" si="20"/>
        <v>804017</v>
      </c>
      <c r="B1344" s="357" t="s">
        <v>14998</v>
      </c>
      <c r="C1344" s="358" t="s">
        <v>14999</v>
      </c>
      <c r="D1344" s="357" t="s">
        <v>138</v>
      </c>
      <c r="E1344" s="359">
        <v>249.55</v>
      </c>
    </row>
    <row r="1345" spans="1:5" ht="9" customHeight="1" x14ac:dyDescent="0.25">
      <c r="A1345" s="102">
        <f t="shared" ref="A1345:A1408" si="21">VALUE(B1345)</f>
        <v>804018</v>
      </c>
      <c r="B1345" s="357" t="s">
        <v>15000</v>
      </c>
      <c r="C1345" s="358" t="s">
        <v>15001</v>
      </c>
      <c r="D1345" s="357" t="s">
        <v>138</v>
      </c>
      <c r="E1345" s="359">
        <v>272.68</v>
      </c>
    </row>
    <row r="1346" spans="1:5" ht="9" customHeight="1" x14ac:dyDescent="0.25">
      <c r="A1346" s="102">
        <f t="shared" si="21"/>
        <v>804019</v>
      </c>
      <c r="B1346" s="357" t="s">
        <v>15002</v>
      </c>
      <c r="C1346" s="358" t="s">
        <v>15003</v>
      </c>
      <c r="D1346" s="357" t="s">
        <v>138</v>
      </c>
      <c r="E1346" s="359">
        <v>293.87</v>
      </c>
    </row>
    <row r="1347" spans="1:5" ht="9" customHeight="1" x14ac:dyDescent="0.25">
      <c r="A1347" s="102">
        <f t="shared" si="21"/>
        <v>804020</v>
      </c>
      <c r="B1347" s="357" t="s">
        <v>15004</v>
      </c>
      <c r="C1347" s="358" t="s">
        <v>15005</v>
      </c>
      <c r="D1347" s="357" t="s">
        <v>138</v>
      </c>
      <c r="E1347" s="359">
        <v>351.08</v>
      </c>
    </row>
    <row r="1348" spans="1:5" ht="9" customHeight="1" x14ac:dyDescent="0.25">
      <c r="A1348" s="102">
        <f t="shared" si="21"/>
        <v>804021</v>
      </c>
      <c r="B1348" s="357" t="s">
        <v>15006</v>
      </c>
      <c r="C1348" s="358" t="s">
        <v>15007</v>
      </c>
      <c r="D1348" s="357" t="s">
        <v>138</v>
      </c>
      <c r="E1348" s="359">
        <v>382.96</v>
      </c>
    </row>
    <row r="1349" spans="1:5" ht="9" customHeight="1" x14ac:dyDescent="0.25">
      <c r="A1349" s="102">
        <f t="shared" si="21"/>
        <v>804022</v>
      </c>
      <c r="B1349" s="357" t="s">
        <v>15008</v>
      </c>
      <c r="C1349" s="358" t="s">
        <v>15009</v>
      </c>
      <c r="D1349" s="357" t="s">
        <v>138</v>
      </c>
      <c r="E1349" s="359">
        <v>356.87</v>
      </c>
    </row>
    <row r="1350" spans="1:5" ht="9" customHeight="1" x14ac:dyDescent="0.25">
      <c r="A1350" s="102">
        <f t="shared" si="21"/>
        <v>804023</v>
      </c>
      <c r="B1350" s="357" t="s">
        <v>15010</v>
      </c>
      <c r="C1350" s="358" t="s">
        <v>15011</v>
      </c>
      <c r="D1350" s="357" t="s">
        <v>138</v>
      </c>
      <c r="E1350" s="359">
        <v>388.75</v>
      </c>
    </row>
    <row r="1351" spans="1:5" ht="9" customHeight="1" x14ac:dyDescent="0.25">
      <c r="A1351" s="102">
        <f t="shared" si="21"/>
        <v>804024</v>
      </c>
      <c r="B1351" s="357" t="s">
        <v>15012</v>
      </c>
      <c r="C1351" s="358" t="s">
        <v>15013</v>
      </c>
      <c r="D1351" s="357" t="s">
        <v>138</v>
      </c>
      <c r="E1351" s="359">
        <v>378.45</v>
      </c>
    </row>
    <row r="1352" spans="1:5" ht="9" customHeight="1" x14ac:dyDescent="0.25">
      <c r="A1352" s="102">
        <f t="shared" si="21"/>
        <v>804025</v>
      </c>
      <c r="B1352" s="357" t="s">
        <v>15014</v>
      </c>
      <c r="C1352" s="358" t="s">
        <v>15015</v>
      </c>
      <c r="D1352" s="357" t="s">
        <v>138</v>
      </c>
      <c r="E1352" s="359">
        <v>410.33</v>
      </c>
    </row>
    <row r="1353" spans="1:5" ht="9" customHeight="1" x14ac:dyDescent="0.25">
      <c r="A1353" s="102">
        <f t="shared" si="21"/>
        <v>804026</v>
      </c>
      <c r="B1353" s="357" t="s">
        <v>15016</v>
      </c>
      <c r="C1353" s="358" t="s">
        <v>15017</v>
      </c>
      <c r="D1353" s="357" t="s">
        <v>138</v>
      </c>
      <c r="E1353" s="359">
        <v>460.26</v>
      </c>
    </row>
    <row r="1354" spans="1:5" ht="9" customHeight="1" x14ac:dyDescent="0.25">
      <c r="A1354" s="102">
        <f t="shared" si="21"/>
        <v>804027</v>
      </c>
      <c r="B1354" s="357" t="s">
        <v>15018</v>
      </c>
      <c r="C1354" s="358" t="s">
        <v>15019</v>
      </c>
      <c r="D1354" s="357" t="s">
        <v>138</v>
      </c>
      <c r="E1354" s="359">
        <v>492.14</v>
      </c>
    </row>
    <row r="1355" spans="1:5" ht="9" customHeight="1" x14ac:dyDescent="0.25">
      <c r="A1355" s="102">
        <f t="shared" si="21"/>
        <v>804028</v>
      </c>
      <c r="B1355" s="357" t="s">
        <v>15020</v>
      </c>
      <c r="C1355" s="358" t="s">
        <v>15021</v>
      </c>
      <c r="D1355" s="357" t="s">
        <v>138</v>
      </c>
      <c r="E1355" s="359">
        <v>482.01</v>
      </c>
    </row>
    <row r="1356" spans="1:5" ht="9" customHeight="1" x14ac:dyDescent="0.25">
      <c r="A1356" s="102">
        <f t="shared" si="21"/>
        <v>804029</v>
      </c>
      <c r="B1356" s="357" t="s">
        <v>15022</v>
      </c>
      <c r="C1356" s="358" t="s">
        <v>15023</v>
      </c>
      <c r="D1356" s="357" t="s">
        <v>138</v>
      </c>
      <c r="E1356" s="359">
        <v>525.58000000000004</v>
      </c>
    </row>
    <row r="1357" spans="1:5" ht="9" customHeight="1" x14ac:dyDescent="0.25">
      <c r="A1357" s="102">
        <f t="shared" si="21"/>
        <v>804030</v>
      </c>
      <c r="B1357" s="357" t="s">
        <v>15024</v>
      </c>
      <c r="C1357" s="358" t="s">
        <v>15025</v>
      </c>
      <c r="D1357" s="357" t="s">
        <v>138</v>
      </c>
      <c r="E1357" s="359">
        <v>525</v>
      </c>
    </row>
    <row r="1358" spans="1:5" ht="9" customHeight="1" x14ac:dyDescent="0.25">
      <c r="A1358" s="102">
        <f t="shared" si="21"/>
        <v>804031</v>
      </c>
      <c r="B1358" s="357" t="s">
        <v>15026</v>
      </c>
      <c r="C1358" s="358" t="s">
        <v>15027</v>
      </c>
      <c r="D1358" s="357" t="s">
        <v>138</v>
      </c>
      <c r="E1358" s="359">
        <v>568.57000000000005</v>
      </c>
    </row>
    <row r="1359" spans="1:5" ht="9" customHeight="1" x14ac:dyDescent="0.25">
      <c r="A1359" s="102">
        <f t="shared" si="21"/>
        <v>804032</v>
      </c>
      <c r="B1359" s="357" t="s">
        <v>15028</v>
      </c>
      <c r="C1359" s="358" t="s">
        <v>15029</v>
      </c>
      <c r="D1359" s="357" t="s">
        <v>138</v>
      </c>
      <c r="E1359" s="359">
        <v>774.29</v>
      </c>
    </row>
    <row r="1360" spans="1:5" ht="9" customHeight="1" x14ac:dyDescent="0.25">
      <c r="A1360" s="102">
        <f t="shared" si="21"/>
        <v>804033</v>
      </c>
      <c r="B1360" s="357" t="s">
        <v>15030</v>
      </c>
      <c r="C1360" s="358" t="s">
        <v>15031</v>
      </c>
      <c r="D1360" s="357" t="s">
        <v>138</v>
      </c>
      <c r="E1360" s="359">
        <v>817.87</v>
      </c>
    </row>
    <row r="1361" spans="1:5" ht="9" customHeight="1" x14ac:dyDescent="0.25">
      <c r="A1361" s="102">
        <f t="shared" si="21"/>
        <v>804034</v>
      </c>
      <c r="B1361" s="357" t="s">
        <v>15032</v>
      </c>
      <c r="C1361" s="358" t="s">
        <v>15033</v>
      </c>
      <c r="D1361" s="357" t="s">
        <v>138</v>
      </c>
      <c r="E1361" s="359">
        <v>878.53</v>
      </c>
    </row>
    <row r="1362" spans="1:5" ht="9" customHeight="1" x14ac:dyDescent="0.25">
      <c r="A1362" s="102">
        <f t="shared" si="21"/>
        <v>804035</v>
      </c>
      <c r="B1362" s="357" t="s">
        <v>15034</v>
      </c>
      <c r="C1362" s="358" t="s">
        <v>15035</v>
      </c>
      <c r="D1362" s="357" t="s">
        <v>138</v>
      </c>
      <c r="E1362" s="359">
        <v>922.1</v>
      </c>
    </row>
    <row r="1363" spans="1:5" ht="9" customHeight="1" x14ac:dyDescent="0.25">
      <c r="A1363" s="102">
        <f t="shared" si="21"/>
        <v>804036</v>
      </c>
      <c r="B1363" s="357" t="s">
        <v>15036</v>
      </c>
      <c r="C1363" s="358" t="s">
        <v>15037</v>
      </c>
      <c r="D1363" s="357" t="s">
        <v>138</v>
      </c>
      <c r="E1363" s="359">
        <v>689.56</v>
      </c>
    </row>
    <row r="1364" spans="1:5" ht="9" customHeight="1" x14ac:dyDescent="0.25">
      <c r="A1364" s="102">
        <f t="shared" si="21"/>
        <v>804037</v>
      </c>
      <c r="B1364" s="357" t="s">
        <v>15038</v>
      </c>
      <c r="C1364" s="358" t="s">
        <v>15039</v>
      </c>
      <c r="D1364" s="357" t="s">
        <v>138</v>
      </c>
      <c r="E1364" s="359">
        <v>746.46</v>
      </c>
    </row>
    <row r="1365" spans="1:5" ht="9" customHeight="1" x14ac:dyDescent="0.25">
      <c r="A1365" s="102">
        <f t="shared" si="21"/>
        <v>804038</v>
      </c>
      <c r="B1365" s="357" t="s">
        <v>15040</v>
      </c>
      <c r="C1365" s="358" t="s">
        <v>15041</v>
      </c>
      <c r="D1365" s="357" t="s">
        <v>138</v>
      </c>
      <c r="E1365" s="359">
        <v>727.5</v>
      </c>
    </row>
    <row r="1366" spans="1:5" ht="9" customHeight="1" x14ac:dyDescent="0.25">
      <c r="A1366" s="102">
        <f t="shared" si="21"/>
        <v>804039</v>
      </c>
      <c r="B1366" s="357" t="s">
        <v>15042</v>
      </c>
      <c r="C1366" s="358" t="s">
        <v>15043</v>
      </c>
      <c r="D1366" s="357" t="s">
        <v>138</v>
      </c>
      <c r="E1366" s="359">
        <v>784.41</v>
      </c>
    </row>
    <row r="1367" spans="1:5" ht="9" customHeight="1" x14ac:dyDescent="0.25">
      <c r="A1367" s="102">
        <f t="shared" si="21"/>
        <v>804040</v>
      </c>
      <c r="B1367" s="357" t="s">
        <v>15044</v>
      </c>
      <c r="C1367" s="358" t="s">
        <v>15045</v>
      </c>
      <c r="D1367" s="357" t="s">
        <v>138</v>
      </c>
      <c r="E1367" s="359">
        <v>993.73</v>
      </c>
    </row>
    <row r="1368" spans="1:5" ht="9" customHeight="1" x14ac:dyDescent="0.25">
      <c r="A1368" s="102">
        <f t="shared" si="21"/>
        <v>804041</v>
      </c>
      <c r="B1368" s="357" t="s">
        <v>15046</v>
      </c>
      <c r="C1368" s="358" t="s">
        <v>15047</v>
      </c>
      <c r="D1368" s="357" t="s">
        <v>138</v>
      </c>
      <c r="E1368" s="359">
        <v>1050.6300000000001</v>
      </c>
    </row>
    <row r="1369" spans="1:5" ht="9" customHeight="1" x14ac:dyDescent="0.25">
      <c r="A1369" s="102">
        <f t="shared" si="21"/>
        <v>804042</v>
      </c>
      <c r="B1369" s="357" t="s">
        <v>15048</v>
      </c>
      <c r="C1369" s="358" t="s">
        <v>15049</v>
      </c>
      <c r="D1369" s="357" t="s">
        <v>138</v>
      </c>
      <c r="E1369" s="359">
        <v>1134.3499999999999</v>
      </c>
    </row>
    <row r="1370" spans="1:5" ht="9" customHeight="1" x14ac:dyDescent="0.25">
      <c r="A1370" s="102">
        <f t="shared" si="21"/>
        <v>804043</v>
      </c>
      <c r="B1370" s="357" t="s">
        <v>15050</v>
      </c>
      <c r="C1370" s="358" t="s">
        <v>15051</v>
      </c>
      <c r="D1370" s="357" t="s">
        <v>138</v>
      </c>
      <c r="E1370" s="359">
        <v>1191.25</v>
      </c>
    </row>
    <row r="1371" spans="1:5" ht="9" customHeight="1" x14ac:dyDescent="0.25">
      <c r="A1371" s="102">
        <f t="shared" si="21"/>
        <v>804044</v>
      </c>
      <c r="B1371" s="357" t="s">
        <v>15052</v>
      </c>
      <c r="C1371" s="358" t="s">
        <v>15053</v>
      </c>
      <c r="D1371" s="357" t="s">
        <v>138</v>
      </c>
      <c r="E1371" s="359">
        <v>1066.9100000000001</v>
      </c>
    </row>
    <row r="1372" spans="1:5" ht="9" customHeight="1" x14ac:dyDescent="0.25">
      <c r="A1372" s="102">
        <f t="shared" si="21"/>
        <v>804045</v>
      </c>
      <c r="B1372" s="357" t="s">
        <v>15054</v>
      </c>
      <c r="C1372" s="358" t="s">
        <v>15055</v>
      </c>
      <c r="D1372" s="357" t="s">
        <v>138</v>
      </c>
      <c r="E1372" s="359">
        <v>1138.0999999999999</v>
      </c>
    </row>
    <row r="1373" spans="1:5" ht="9" customHeight="1" x14ac:dyDescent="0.25">
      <c r="A1373" s="102">
        <f t="shared" si="21"/>
        <v>804046</v>
      </c>
      <c r="B1373" s="357" t="s">
        <v>15056</v>
      </c>
      <c r="C1373" s="358" t="s">
        <v>15057</v>
      </c>
      <c r="D1373" s="357" t="s">
        <v>138</v>
      </c>
      <c r="E1373" s="359">
        <v>1174.32</v>
      </c>
    </row>
    <row r="1374" spans="1:5" ht="9" customHeight="1" x14ac:dyDescent="0.25">
      <c r="A1374" s="102">
        <f t="shared" si="21"/>
        <v>804047</v>
      </c>
      <c r="B1374" s="357" t="s">
        <v>15058</v>
      </c>
      <c r="C1374" s="358" t="s">
        <v>15059</v>
      </c>
      <c r="D1374" s="357" t="s">
        <v>138</v>
      </c>
      <c r="E1374" s="359">
        <v>1245.51</v>
      </c>
    </row>
    <row r="1375" spans="1:5" ht="9" customHeight="1" x14ac:dyDescent="0.25">
      <c r="A1375" s="102">
        <f t="shared" si="21"/>
        <v>804048</v>
      </c>
      <c r="B1375" s="357" t="s">
        <v>15060</v>
      </c>
      <c r="C1375" s="358" t="s">
        <v>15061</v>
      </c>
      <c r="D1375" s="357" t="s">
        <v>138</v>
      </c>
      <c r="E1375" s="359">
        <v>1457.76</v>
      </c>
    </row>
    <row r="1376" spans="1:5" ht="9" customHeight="1" x14ac:dyDescent="0.25">
      <c r="A1376" s="102">
        <f t="shared" si="21"/>
        <v>804049</v>
      </c>
      <c r="B1376" s="357" t="s">
        <v>15062</v>
      </c>
      <c r="C1376" s="358" t="s">
        <v>15063</v>
      </c>
      <c r="D1376" s="357" t="s">
        <v>138</v>
      </c>
      <c r="E1376" s="359">
        <v>1528.95</v>
      </c>
    </row>
    <row r="1377" spans="1:5" ht="9" customHeight="1" x14ac:dyDescent="0.25">
      <c r="A1377" s="102">
        <f t="shared" si="21"/>
        <v>804050</v>
      </c>
      <c r="B1377" s="357" t="s">
        <v>15064</v>
      </c>
      <c r="C1377" s="358" t="s">
        <v>15065</v>
      </c>
      <c r="D1377" s="357" t="s">
        <v>138</v>
      </c>
      <c r="E1377" s="359">
        <v>1667.45</v>
      </c>
    </row>
    <row r="1378" spans="1:5" ht="9" customHeight="1" x14ac:dyDescent="0.25">
      <c r="A1378" s="102">
        <f t="shared" si="21"/>
        <v>804051</v>
      </c>
      <c r="B1378" s="357" t="s">
        <v>15066</v>
      </c>
      <c r="C1378" s="358" t="s">
        <v>15067</v>
      </c>
      <c r="D1378" s="357" t="s">
        <v>138</v>
      </c>
      <c r="E1378" s="359">
        <v>1738.64</v>
      </c>
    </row>
    <row r="1379" spans="1:5" ht="9" customHeight="1" x14ac:dyDescent="0.25">
      <c r="A1379" s="102">
        <f t="shared" si="21"/>
        <v>804052</v>
      </c>
      <c r="B1379" s="357" t="s">
        <v>15068</v>
      </c>
      <c r="C1379" s="358" t="s">
        <v>15069</v>
      </c>
      <c r="D1379" s="357" t="s">
        <v>138</v>
      </c>
      <c r="E1379" s="359">
        <v>1525.71</v>
      </c>
    </row>
    <row r="1380" spans="1:5" ht="9" customHeight="1" x14ac:dyDescent="0.25">
      <c r="A1380" s="102">
        <f t="shared" si="21"/>
        <v>804053</v>
      </c>
      <c r="B1380" s="357" t="s">
        <v>15070</v>
      </c>
      <c r="C1380" s="358" t="s">
        <v>15071</v>
      </c>
      <c r="D1380" s="357" t="s">
        <v>138</v>
      </c>
      <c r="E1380" s="359">
        <v>1618.41</v>
      </c>
    </row>
    <row r="1381" spans="1:5" ht="9" customHeight="1" x14ac:dyDescent="0.25">
      <c r="A1381" s="102">
        <f t="shared" si="21"/>
        <v>804054</v>
      </c>
      <c r="B1381" s="357" t="s">
        <v>15072</v>
      </c>
      <c r="C1381" s="358" t="s">
        <v>15073</v>
      </c>
      <c r="D1381" s="357" t="s">
        <v>138</v>
      </c>
      <c r="E1381" s="359">
        <v>1630.18</v>
      </c>
    </row>
    <row r="1382" spans="1:5" ht="9" customHeight="1" x14ac:dyDescent="0.25">
      <c r="A1382" s="102">
        <f t="shared" si="21"/>
        <v>804055</v>
      </c>
      <c r="B1382" s="357" t="s">
        <v>15074</v>
      </c>
      <c r="C1382" s="358" t="s">
        <v>15075</v>
      </c>
      <c r="D1382" s="357" t="s">
        <v>138</v>
      </c>
      <c r="E1382" s="359">
        <v>1722.87</v>
      </c>
    </row>
    <row r="1383" spans="1:5" ht="9" customHeight="1" x14ac:dyDescent="0.25">
      <c r="A1383" s="102">
        <f t="shared" si="21"/>
        <v>804056</v>
      </c>
      <c r="B1383" s="357" t="s">
        <v>15076</v>
      </c>
      <c r="C1383" s="358" t="s">
        <v>15077</v>
      </c>
      <c r="D1383" s="357" t="s">
        <v>138</v>
      </c>
      <c r="E1383" s="359">
        <v>1889.58</v>
      </c>
    </row>
    <row r="1384" spans="1:5" ht="9" customHeight="1" x14ac:dyDescent="0.25">
      <c r="A1384" s="102">
        <f t="shared" si="21"/>
        <v>804057</v>
      </c>
      <c r="B1384" s="357" t="s">
        <v>15078</v>
      </c>
      <c r="C1384" s="358" t="s">
        <v>15079</v>
      </c>
      <c r="D1384" s="357" t="s">
        <v>138</v>
      </c>
      <c r="E1384" s="359">
        <v>1982.27</v>
      </c>
    </row>
    <row r="1385" spans="1:5" ht="9" customHeight="1" x14ac:dyDescent="0.25">
      <c r="A1385" s="102">
        <f t="shared" si="21"/>
        <v>804058</v>
      </c>
      <c r="B1385" s="357" t="s">
        <v>15080</v>
      </c>
      <c r="C1385" s="358" t="s">
        <v>15081</v>
      </c>
      <c r="D1385" s="357" t="s">
        <v>138</v>
      </c>
      <c r="E1385" s="359">
        <v>2364.62</v>
      </c>
    </row>
    <row r="1386" spans="1:5" ht="9" customHeight="1" x14ac:dyDescent="0.25">
      <c r="A1386" s="102">
        <f t="shared" si="21"/>
        <v>804059</v>
      </c>
      <c r="B1386" s="357" t="s">
        <v>15082</v>
      </c>
      <c r="C1386" s="358" t="s">
        <v>15083</v>
      </c>
      <c r="D1386" s="357" t="s">
        <v>138</v>
      </c>
      <c r="E1386" s="359">
        <v>2457.3200000000002</v>
      </c>
    </row>
    <row r="1387" spans="1:5" ht="9" customHeight="1" x14ac:dyDescent="0.25">
      <c r="A1387" s="102">
        <f t="shared" si="21"/>
        <v>804292</v>
      </c>
      <c r="B1387" s="357" t="s">
        <v>15084</v>
      </c>
      <c r="C1387" s="358" t="s">
        <v>15085</v>
      </c>
      <c r="D1387" s="357" t="s">
        <v>138</v>
      </c>
      <c r="E1387" s="359">
        <v>1963.89</v>
      </c>
    </row>
    <row r="1388" spans="1:5" ht="9" customHeight="1" x14ac:dyDescent="0.25">
      <c r="A1388" s="102">
        <f t="shared" si="21"/>
        <v>804293</v>
      </c>
      <c r="B1388" s="357" t="s">
        <v>15086</v>
      </c>
      <c r="C1388" s="358" t="s">
        <v>15087</v>
      </c>
      <c r="D1388" s="357" t="s">
        <v>138</v>
      </c>
      <c r="E1388" s="359">
        <v>2140.14</v>
      </c>
    </row>
    <row r="1389" spans="1:5" ht="9" customHeight="1" x14ac:dyDescent="0.25">
      <c r="A1389" s="102">
        <f t="shared" si="21"/>
        <v>804294</v>
      </c>
      <c r="B1389" s="357" t="s">
        <v>15088</v>
      </c>
      <c r="C1389" s="358" t="s">
        <v>15089</v>
      </c>
      <c r="D1389" s="357" t="s">
        <v>138</v>
      </c>
      <c r="E1389" s="359">
        <v>2077.73</v>
      </c>
    </row>
    <row r="1390" spans="1:5" ht="9" customHeight="1" x14ac:dyDescent="0.25">
      <c r="A1390" s="102">
        <f t="shared" si="21"/>
        <v>804295</v>
      </c>
      <c r="B1390" s="357" t="s">
        <v>15090</v>
      </c>
      <c r="C1390" s="358" t="s">
        <v>15091</v>
      </c>
      <c r="D1390" s="357" t="s">
        <v>138</v>
      </c>
      <c r="E1390" s="359">
        <v>2253.9699999999998</v>
      </c>
    </row>
    <row r="1391" spans="1:5" ht="9" customHeight="1" x14ac:dyDescent="0.25">
      <c r="A1391" s="102">
        <f t="shared" si="21"/>
        <v>804296</v>
      </c>
      <c r="B1391" s="357" t="s">
        <v>15092</v>
      </c>
      <c r="C1391" s="358" t="s">
        <v>15093</v>
      </c>
      <c r="D1391" s="357" t="s">
        <v>138</v>
      </c>
      <c r="E1391" s="359">
        <v>2876.4</v>
      </c>
    </row>
    <row r="1392" spans="1:5" ht="9" customHeight="1" x14ac:dyDescent="0.25">
      <c r="A1392" s="102">
        <f t="shared" si="21"/>
        <v>804297</v>
      </c>
      <c r="B1392" s="357" t="s">
        <v>15094</v>
      </c>
      <c r="C1392" s="358" t="s">
        <v>15095</v>
      </c>
      <c r="D1392" s="357" t="s">
        <v>138</v>
      </c>
      <c r="E1392" s="359">
        <v>3052.64</v>
      </c>
    </row>
    <row r="1393" spans="1:5" ht="9" customHeight="1" x14ac:dyDescent="0.25">
      <c r="A1393" s="102">
        <f t="shared" si="21"/>
        <v>804298</v>
      </c>
      <c r="B1393" s="357" t="s">
        <v>15096</v>
      </c>
      <c r="C1393" s="358" t="s">
        <v>15097</v>
      </c>
      <c r="D1393" s="357" t="s">
        <v>138</v>
      </c>
      <c r="E1393" s="359">
        <v>3298.26</v>
      </c>
    </row>
    <row r="1394" spans="1:5" ht="9" customHeight="1" x14ac:dyDescent="0.25">
      <c r="A1394" s="102">
        <f t="shared" si="21"/>
        <v>804299</v>
      </c>
      <c r="B1394" s="357" t="s">
        <v>15098</v>
      </c>
      <c r="C1394" s="358" t="s">
        <v>15099</v>
      </c>
      <c r="D1394" s="357" t="s">
        <v>138</v>
      </c>
      <c r="E1394" s="359">
        <v>3474.51</v>
      </c>
    </row>
    <row r="1395" spans="1:5" ht="9" customHeight="1" x14ac:dyDescent="0.25">
      <c r="A1395" s="102">
        <f t="shared" si="21"/>
        <v>804300</v>
      </c>
      <c r="B1395" s="357" t="s">
        <v>15100</v>
      </c>
      <c r="C1395" s="358" t="s">
        <v>15101</v>
      </c>
      <c r="D1395" s="357" t="s">
        <v>138</v>
      </c>
      <c r="E1395" s="359">
        <v>3093.85</v>
      </c>
    </row>
    <row r="1396" spans="1:5" ht="9" customHeight="1" x14ac:dyDescent="0.25">
      <c r="A1396" s="102">
        <f t="shared" si="21"/>
        <v>804301</v>
      </c>
      <c r="B1396" s="357" t="s">
        <v>15102</v>
      </c>
      <c r="C1396" s="358" t="s">
        <v>15103</v>
      </c>
      <c r="D1396" s="357" t="s">
        <v>138</v>
      </c>
      <c r="E1396" s="359">
        <v>3320.02</v>
      </c>
    </row>
    <row r="1397" spans="1:5" ht="9" customHeight="1" x14ac:dyDescent="0.25">
      <c r="A1397" s="102">
        <f t="shared" si="21"/>
        <v>804302</v>
      </c>
      <c r="B1397" s="357" t="s">
        <v>15104</v>
      </c>
      <c r="C1397" s="358" t="s">
        <v>15105</v>
      </c>
      <c r="D1397" s="357" t="s">
        <v>138</v>
      </c>
      <c r="E1397" s="359">
        <v>3416.09</v>
      </c>
    </row>
    <row r="1398" spans="1:5" ht="9" customHeight="1" x14ac:dyDescent="0.25">
      <c r="A1398" s="102">
        <f t="shared" si="21"/>
        <v>804303</v>
      </c>
      <c r="B1398" s="357" t="s">
        <v>15106</v>
      </c>
      <c r="C1398" s="358" t="s">
        <v>15107</v>
      </c>
      <c r="D1398" s="357" t="s">
        <v>138</v>
      </c>
      <c r="E1398" s="359">
        <v>3642.25</v>
      </c>
    </row>
    <row r="1399" spans="1:5" ht="9" customHeight="1" x14ac:dyDescent="0.25">
      <c r="A1399" s="102">
        <f t="shared" si="21"/>
        <v>804304</v>
      </c>
      <c r="B1399" s="357" t="s">
        <v>15108</v>
      </c>
      <c r="C1399" s="358" t="s">
        <v>15109</v>
      </c>
      <c r="D1399" s="357" t="s">
        <v>138</v>
      </c>
      <c r="E1399" s="359">
        <v>4266.42</v>
      </c>
    </row>
    <row r="1400" spans="1:5" ht="9" customHeight="1" x14ac:dyDescent="0.25">
      <c r="A1400" s="102">
        <f t="shared" si="21"/>
        <v>804305</v>
      </c>
      <c r="B1400" s="357" t="s">
        <v>15110</v>
      </c>
      <c r="C1400" s="358" t="s">
        <v>15111</v>
      </c>
      <c r="D1400" s="357" t="s">
        <v>138</v>
      </c>
      <c r="E1400" s="359">
        <v>4492.59</v>
      </c>
    </row>
    <row r="1401" spans="1:5" ht="9" customHeight="1" x14ac:dyDescent="0.25">
      <c r="A1401" s="102">
        <f t="shared" si="21"/>
        <v>804306</v>
      </c>
      <c r="B1401" s="357" t="s">
        <v>15112</v>
      </c>
      <c r="C1401" s="358" t="s">
        <v>15113</v>
      </c>
      <c r="D1401" s="357" t="s">
        <v>138</v>
      </c>
      <c r="E1401" s="359">
        <v>4895.4799999999996</v>
      </c>
    </row>
    <row r="1402" spans="1:5" ht="9" customHeight="1" x14ac:dyDescent="0.25">
      <c r="A1402" s="102">
        <f t="shared" si="21"/>
        <v>804307</v>
      </c>
      <c r="B1402" s="357" t="s">
        <v>15114</v>
      </c>
      <c r="C1402" s="358" t="s">
        <v>15115</v>
      </c>
      <c r="D1402" s="357" t="s">
        <v>138</v>
      </c>
      <c r="E1402" s="359">
        <v>5121.6400000000003</v>
      </c>
    </row>
    <row r="1403" spans="1:5" ht="9" customHeight="1" x14ac:dyDescent="0.25">
      <c r="A1403" s="102">
        <f t="shared" si="21"/>
        <v>804308</v>
      </c>
      <c r="B1403" s="357" t="s">
        <v>15116</v>
      </c>
      <c r="C1403" s="358" t="s">
        <v>15117</v>
      </c>
      <c r="D1403" s="357" t="s">
        <v>138</v>
      </c>
      <c r="E1403" s="359">
        <v>4458.37</v>
      </c>
    </row>
    <row r="1404" spans="1:5" ht="9" customHeight="1" x14ac:dyDescent="0.25">
      <c r="A1404" s="102">
        <f t="shared" si="21"/>
        <v>804309</v>
      </c>
      <c r="B1404" s="357" t="s">
        <v>15118</v>
      </c>
      <c r="C1404" s="358" t="s">
        <v>15119</v>
      </c>
      <c r="D1404" s="357" t="s">
        <v>138</v>
      </c>
      <c r="E1404" s="359">
        <v>4750.4399999999996</v>
      </c>
    </row>
    <row r="1405" spans="1:5" ht="9" customHeight="1" x14ac:dyDescent="0.25">
      <c r="A1405" s="102">
        <f t="shared" si="21"/>
        <v>804310</v>
      </c>
      <c r="B1405" s="357" t="s">
        <v>15120</v>
      </c>
      <c r="C1405" s="358" t="s">
        <v>15121</v>
      </c>
      <c r="D1405" s="357" t="s">
        <v>138</v>
      </c>
      <c r="E1405" s="359">
        <v>4771.76</v>
      </c>
    </row>
    <row r="1406" spans="1:5" ht="9" customHeight="1" x14ac:dyDescent="0.25">
      <c r="A1406" s="102">
        <f t="shared" si="21"/>
        <v>804311</v>
      </c>
      <c r="B1406" s="357" t="s">
        <v>15122</v>
      </c>
      <c r="C1406" s="358" t="s">
        <v>15123</v>
      </c>
      <c r="D1406" s="357" t="s">
        <v>138</v>
      </c>
      <c r="E1406" s="359">
        <v>5063.82</v>
      </c>
    </row>
    <row r="1407" spans="1:5" ht="9" customHeight="1" x14ac:dyDescent="0.25">
      <c r="A1407" s="102">
        <f t="shared" si="21"/>
        <v>804312</v>
      </c>
      <c r="B1407" s="357" t="s">
        <v>15124</v>
      </c>
      <c r="C1407" s="358" t="s">
        <v>15125</v>
      </c>
      <c r="D1407" s="357" t="s">
        <v>138</v>
      </c>
      <c r="E1407" s="359">
        <v>5549.97</v>
      </c>
    </row>
    <row r="1408" spans="1:5" ht="9" customHeight="1" x14ac:dyDescent="0.25">
      <c r="A1408" s="102">
        <f t="shared" si="21"/>
        <v>804313</v>
      </c>
      <c r="B1408" s="357" t="s">
        <v>15126</v>
      </c>
      <c r="C1408" s="358" t="s">
        <v>15127</v>
      </c>
      <c r="D1408" s="357" t="s">
        <v>138</v>
      </c>
      <c r="E1408" s="359">
        <v>5842.04</v>
      </c>
    </row>
    <row r="1409" spans="1:5" ht="9" customHeight="1" x14ac:dyDescent="0.25">
      <c r="A1409" s="102">
        <f t="shared" ref="A1409:A1472" si="22">VALUE(B1409)</f>
        <v>804314</v>
      </c>
      <c r="B1409" s="357" t="s">
        <v>15128</v>
      </c>
      <c r="C1409" s="358" t="s">
        <v>15129</v>
      </c>
      <c r="D1409" s="357" t="s">
        <v>138</v>
      </c>
      <c r="E1409" s="359">
        <v>6975.1</v>
      </c>
    </row>
    <row r="1410" spans="1:5" ht="9" customHeight="1" x14ac:dyDescent="0.25">
      <c r="A1410" s="102">
        <f t="shared" si="22"/>
        <v>804315</v>
      </c>
      <c r="B1410" s="357" t="s">
        <v>15130</v>
      </c>
      <c r="C1410" s="358" t="s">
        <v>15131</v>
      </c>
      <c r="D1410" s="357" t="s">
        <v>138</v>
      </c>
      <c r="E1410" s="359">
        <v>7267.17</v>
      </c>
    </row>
    <row r="1411" spans="1:5" ht="9" customHeight="1" x14ac:dyDescent="0.25">
      <c r="A1411" s="102">
        <f t="shared" si="22"/>
        <v>805446</v>
      </c>
      <c r="B1411" s="357" t="s">
        <v>15132</v>
      </c>
      <c r="C1411" s="358" t="s">
        <v>15133</v>
      </c>
      <c r="D1411" s="357" t="s">
        <v>315</v>
      </c>
      <c r="E1411" s="359">
        <v>38.72</v>
      </c>
    </row>
    <row r="1412" spans="1:5" ht="9" customHeight="1" x14ac:dyDescent="0.25">
      <c r="A1412" s="102">
        <f t="shared" si="22"/>
        <v>805447</v>
      </c>
      <c r="B1412" s="357" t="s">
        <v>15134</v>
      </c>
      <c r="C1412" s="358" t="s">
        <v>15135</v>
      </c>
      <c r="D1412" s="357" t="s">
        <v>315</v>
      </c>
      <c r="E1412" s="359">
        <v>52.02</v>
      </c>
    </row>
    <row r="1413" spans="1:5" ht="9" customHeight="1" x14ac:dyDescent="0.25">
      <c r="A1413" s="102">
        <f t="shared" si="22"/>
        <v>805448</v>
      </c>
      <c r="B1413" s="357" t="s">
        <v>15136</v>
      </c>
      <c r="C1413" s="358" t="s">
        <v>15137</v>
      </c>
      <c r="D1413" s="357" t="s">
        <v>315</v>
      </c>
      <c r="E1413" s="359">
        <v>46.42</v>
      </c>
    </row>
    <row r="1414" spans="1:5" ht="9" customHeight="1" x14ac:dyDescent="0.25">
      <c r="A1414" s="102">
        <f t="shared" si="22"/>
        <v>805449</v>
      </c>
      <c r="B1414" s="357" t="s">
        <v>15138</v>
      </c>
      <c r="C1414" s="358" t="s">
        <v>15139</v>
      </c>
      <c r="D1414" s="357" t="s">
        <v>315</v>
      </c>
      <c r="E1414" s="359">
        <v>62.35</v>
      </c>
    </row>
    <row r="1415" spans="1:5" ht="9" customHeight="1" x14ac:dyDescent="0.25">
      <c r="A1415" s="102">
        <f t="shared" si="22"/>
        <v>805450</v>
      </c>
      <c r="B1415" s="357" t="s">
        <v>15140</v>
      </c>
      <c r="C1415" s="358" t="s">
        <v>15141</v>
      </c>
      <c r="D1415" s="357" t="s">
        <v>315</v>
      </c>
      <c r="E1415" s="359">
        <v>53.87</v>
      </c>
    </row>
    <row r="1416" spans="1:5" ht="9" customHeight="1" x14ac:dyDescent="0.25">
      <c r="A1416" s="102">
        <f t="shared" si="22"/>
        <v>805451</v>
      </c>
      <c r="B1416" s="357" t="s">
        <v>15142</v>
      </c>
      <c r="C1416" s="358" t="s">
        <v>15143</v>
      </c>
      <c r="D1416" s="357" t="s">
        <v>315</v>
      </c>
      <c r="E1416" s="359">
        <v>72.3</v>
      </c>
    </row>
    <row r="1417" spans="1:5" ht="9" customHeight="1" x14ac:dyDescent="0.25">
      <c r="A1417" s="102">
        <f t="shared" si="22"/>
        <v>805452</v>
      </c>
      <c r="B1417" s="357" t="s">
        <v>15144</v>
      </c>
      <c r="C1417" s="358" t="s">
        <v>15145</v>
      </c>
      <c r="D1417" s="357" t="s">
        <v>315</v>
      </c>
      <c r="E1417" s="359">
        <v>63.01</v>
      </c>
    </row>
    <row r="1418" spans="1:5" ht="9" customHeight="1" x14ac:dyDescent="0.25">
      <c r="A1418" s="102">
        <f t="shared" si="22"/>
        <v>805453</v>
      </c>
      <c r="B1418" s="357" t="s">
        <v>15146</v>
      </c>
      <c r="C1418" s="358" t="s">
        <v>15147</v>
      </c>
      <c r="D1418" s="357" t="s">
        <v>315</v>
      </c>
      <c r="E1418" s="359">
        <v>84.9</v>
      </c>
    </row>
    <row r="1419" spans="1:5" ht="9" customHeight="1" x14ac:dyDescent="0.25">
      <c r="A1419" s="102">
        <f t="shared" si="22"/>
        <v>805434</v>
      </c>
      <c r="B1419" s="357" t="s">
        <v>15148</v>
      </c>
      <c r="C1419" s="358" t="s">
        <v>15149</v>
      </c>
      <c r="D1419" s="357" t="s">
        <v>315</v>
      </c>
      <c r="E1419" s="359">
        <v>13.24</v>
      </c>
    </row>
    <row r="1420" spans="1:5" ht="9" customHeight="1" x14ac:dyDescent="0.25">
      <c r="A1420" s="102">
        <f t="shared" si="22"/>
        <v>805435</v>
      </c>
      <c r="B1420" s="357" t="s">
        <v>15150</v>
      </c>
      <c r="C1420" s="358" t="s">
        <v>15151</v>
      </c>
      <c r="D1420" s="357" t="s">
        <v>315</v>
      </c>
      <c r="E1420" s="359">
        <v>17.260000000000002</v>
      </c>
    </row>
    <row r="1421" spans="1:5" ht="9" customHeight="1" x14ac:dyDescent="0.25">
      <c r="A1421" s="102">
        <f t="shared" si="22"/>
        <v>805436</v>
      </c>
      <c r="B1421" s="357" t="s">
        <v>15152</v>
      </c>
      <c r="C1421" s="358" t="s">
        <v>15153</v>
      </c>
      <c r="D1421" s="357" t="s">
        <v>315</v>
      </c>
      <c r="E1421" s="359">
        <v>15.39</v>
      </c>
    </row>
    <row r="1422" spans="1:5" ht="9" customHeight="1" x14ac:dyDescent="0.25">
      <c r="A1422" s="102">
        <f t="shared" si="22"/>
        <v>805437</v>
      </c>
      <c r="B1422" s="357" t="s">
        <v>15154</v>
      </c>
      <c r="C1422" s="358" t="s">
        <v>15155</v>
      </c>
      <c r="D1422" s="357" t="s">
        <v>315</v>
      </c>
      <c r="E1422" s="359">
        <v>20.66</v>
      </c>
    </row>
    <row r="1423" spans="1:5" ht="9" customHeight="1" x14ac:dyDescent="0.25">
      <c r="A1423" s="102">
        <f t="shared" si="22"/>
        <v>805438</v>
      </c>
      <c r="B1423" s="357" t="s">
        <v>15156</v>
      </c>
      <c r="C1423" s="358" t="s">
        <v>15157</v>
      </c>
      <c r="D1423" s="357" t="s">
        <v>315</v>
      </c>
      <c r="E1423" s="359">
        <v>20.94</v>
      </c>
    </row>
    <row r="1424" spans="1:5" ht="9" customHeight="1" x14ac:dyDescent="0.25">
      <c r="A1424" s="102">
        <f t="shared" si="22"/>
        <v>805439</v>
      </c>
      <c r="B1424" s="357" t="s">
        <v>15158</v>
      </c>
      <c r="C1424" s="358" t="s">
        <v>15159</v>
      </c>
      <c r="D1424" s="357" t="s">
        <v>315</v>
      </c>
      <c r="E1424" s="359">
        <v>27.59</v>
      </c>
    </row>
    <row r="1425" spans="1:5" ht="9" customHeight="1" x14ac:dyDescent="0.25">
      <c r="A1425" s="102">
        <f t="shared" si="22"/>
        <v>805440</v>
      </c>
      <c r="B1425" s="357" t="s">
        <v>15160</v>
      </c>
      <c r="C1425" s="358" t="s">
        <v>15161</v>
      </c>
      <c r="D1425" s="357" t="s">
        <v>315</v>
      </c>
      <c r="E1425" s="359">
        <v>23.33</v>
      </c>
    </row>
    <row r="1426" spans="1:5" ht="9" customHeight="1" x14ac:dyDescent="0.25">
      <c r="A1426" s="102">
        <f t="shared" si="22"/>
        <v>805441</v>
      </c>
      <c r="B1426" s="357" t="s">
        <v>15162</v>
      </c>
      <c r="C1426" s="358" t="s">
        <v>15163</v>
      </c>
      <c r="D1426" s="357" t="s">
        <v>315</v>
      </c>
      <c r="E1426" s="359">
        <v>31.36</v>
      </c>
    </row>
    <row r="1427" spans="1:5" ht="9" customHeight="1" x14ac:dyDescent="0.25">
      <c r="A1427" s="102">
        <f t="shared" si="22"/>
        <v>805442</v>
      </c>
      <c r="B1427" s="357" t="s">
        <v>15164</v>
      </c>
      <c r="C1427" s="358" t="s">
        <v>15165</v>
      </c>
      <c r="D1427" s="357" t="s">
        <v>315</v>
      </c>
      <c r="E1427" s="359">
        <v>28.39</v>
      </c>
    </row>
    <row r="1428" spans="1:5" ht="9" customHeight="1" x14ac:dyDescent="0.25">
      <c r="A1428" s="102">
        <f t="shared" si="22"/>
        <v>805443</v>
      </c>
      <c r="B1428" s="357" t="s">
        <v>15166</v>
      </c>
      <c r="C1428" s="358" t="s">
        <v>15167</v>
      </c>
      <c r="D1428" s="357" t="s">
        <v>315</v>
      </c>
      <c r="E1428" s="359">
        <v>37.54</v>
      </c>
    </row>
    <row r="1429" spans="1:5" ht="9" customHeight="1" x14ac:dyDescent="0.25">
      <c r="A1429" s="102">
        <f t="shared" si="22"/>
        <v>805444</v>
      </c>
      <c r="B1429" s="357" t="s">
        <v>15168</v>
      </c>
      <c r="C1429" s="358" t="s">
        <v>15169</v>
      </c>
      <c r="D1429" s="357" t="s">
        <v>315</v>
      </c>
      <c r="E1429" s="359">
        <v>31.5</v>
      </c>
    </row>
    <row r="1430" spans="1:5" ht="9" customHeight="1" x14ac:dyDescent="0.25">
      <c r="A1430" s="102">
        <f t="shared" si="22"/>
        <v>805445</v>
      </c>
      <c r="B1430" s="357" t="s">
        <v>15170</v>
      </c>
      <c r="C1430" s="358" t="s">
        <v>15171</v>
      </c>
      <c r="D1430" s="357" t="s">
        <v>315</v>
      </c>
      <c r="E1430" s="359">
        <v>42.45</v>
      </c>
    </row>
    <row r="1431" spans="1:5" ht="9" customHeight="1" x14ac:dyDescent="0.25">
      <c r="A1431" s="102">
        <f t="shared" si="22"/>
        <v>805454</v>
      </c>
      <c r="B1431" s="357" t="s">
        <v>15172</v>
      </c>
      <c r="C1431" s="358" t="s">
        <v>15173</v>
      </c>
      <c r="D1431" s="357" t="s">
        <v>315</v>
      </c>
      <c r="E1431" s="359">
        <v>69.75</v>
      </c>
    </row>
    <row r="1432" spans="1:5" ht="9" customHeight="1" x14ac:dyDescent="0.25">
      <c r="A1432" s="102">
        <f t="shared" si="22"/>
        <v>805455</v>
      </c>
      <c r="B1432" s="357" t="s">
        <v>15174</v>
      </c>
      <c r="C1432" s="358" t="s">
        <v>15175</v>
      </c>
      <c r="D1432" s="357" t="s">
        <v>315</v>
      </c>
      <c r="E1432" s="359">
        <v>93.72</v>
      </c>
    </row>
    <row r="1433" spans="1:5" ht="9" customHeight="1" x14ac:dyDescent="0.25">
      <c r="A1433" s="102">
        <f t="shared" si="22"/>
        <v>805456</v>
      </c>
      <c r="B1433" s="357" t="s">
        <v>15176</v>
      </c>
      <c r="C1433" s="358" t="s">
        <v>15177</v>
      </c>
      <c r="D1433" s="357" t="s">
        <v>315</v>
      </c>
      <c r="E1433" s="359">
        <v>79.12</v>
      </c>
    </row>
    <row r="1434" spans="1:5" ht="9" customHeight="1" x14ac:dyDescent="0.25">
      <c r="A1434" s="102">
        <f t="shared" si="22"/>
        <v>805457</v>
      </c>
      <c r="B1434" s="357" t="s">
        <v>15178</v>
      </c>
      <c r="C1434" s="358" t="s">
        <v>15179</v>
      </c>
      <c r="D1434" s="357" t="s">
        <v>315</v>
      </c>
      <c r="E1434" s="359">
        <v>106.69</v>
      </c>
    </row>
    <row r="1435" spans="1:5" ht="9" customHeight="1" x14ac:dyDescent="0.25">
      <c r="A1435" s="102">
        <f t="shared" si="22"/>
        <v>805458</v>
      </c>
      <c r="B1435" s="357" t="s">
        <v>15180</v>
      </c>
      <c r="C1435" s="358" t="s">
        <v>15181</v>
      </c>
      <c r="D1435" s="357" t="s">
        <v>315</v>
      </c>
      <c r="E1435" s="359">
        <v>94.75</v>
      </c>
    </row>
    <row r="1436" spans="1:5" ht="9" customHeight="1" x14ac:dyDescent="0.25">
      <c r="A1436" s="102">
        <f t="shared" si="22"/>
        <v>805459</v>
      </c>
      <c r="B1436" s="357" t="s">
        <v>15182</v>
      </c>
      <c r="C1436" s="358" t="s">
        <v>15183</v>
      </c>
      <c r="D1436" s="357" t="s">
        <v>315</v>
      </c>
      <c r="E1436" s="359">
        <v>127.73</v>
      </c>
    </row>
    <row r="1437" spans="1:5" ht="9" customHeight="1" x14ac:dyDescent="0.25">
      <c r="A1437" s="102">
        <f t="shared" si="22"/>
        <v>909620</v>
      </c>
      <c r="B1437" s="357" t="s">
        <v>15184</v>
      </c>
      <c r="C1437" s="358" t="s">
        <v>15185</v>
      </c>
      <c r="D1437" s="357" t="s">
        <v>959</v>
      </c>
      <c r="E1437" s="359">
        <v>113.29</v>
      </c>
    </row>
    <row r="1438" spans="1:5" ht="9" customHeight="1" x14ac:dyDescent="0.25">
      <c r="A1438" s="102">
        <f t="shared" si="22"/>
        <v>909621</v>
      </c>
      <c r="B1438" s="357" t="s">
        <v>15186</v>
      </c>
      <c r="C1438" s="358" t="s">
        <v>15187</v>
      </c>
      <c r="D1438" s="357" t="s">
        <v>959</v>
      </c>
      <c r="E1438" s="359">
        <v>111.46</v>
      </c>
    </row>
    <row r="1439" spans="1:5" ht="9" customHeight="1" x14ac:dyDescent="0.25">
      <c r="A1439" s="102">
        <f t="shared" si="22"/>
        <v>903802</v>
      </c>
      <c r="B1439" s="357" t="s">
        <v>15190</v>
      </c>
      <c r="C1439" s="358" t="s">
        <v>37794</v>
      </c>
      <c r="D1439" s="357" t="s">
        <v>315</v>
      </c>
      <c r="E1439" s="359">
        <v>14288.32</v>
      </c>
    </row>
    <row r="1440" spans="1:5" ht="9" customHeight="1" x14ac:dyDescent="0.25">
      <c r="A1440" s="102">
        <f t="shared" si="22"/>
        <v>919113</v>
      </c>
      <c r="B1440" s="357" t="s">
        <v>15191</v>
      </c>
      <c r="C1440" s="358" t="s">
        <v>15192</v>
      </c>
      <c r="D1440" s="357" t="s">
        <v>138</v>
      </c>
      <c r="E1440" s="359">
        <v>52.22</v>
      </c>
    </row>
    <row r="1441" spans="1:5" ht="9" customHeight="1" x14ac:dyDescent="0.25">
      <c r="A1441" s="102">
        <f t="shared" si="22"/>
        <v>903788</v>
      </c>
      <c r="B1441" s="357" t="s">
        <v>15193</v>
      </c>
      <c r="C1441" s="358" t="s">
        <v>37795</v>
      </c>
      <c r="D1441" s="357" t="s">
        <v>959</v>
      </c>
      <c r="E1441" s="359">
        <v>4.04</v>
      </c>
    </row>
    <row r="1442" spans="1:5" ht="9" customHeight="1" x14ac:dyDescent="0.25">
      <c r="A1442" s="102">
        <f t="shared" si="22"/>
        <v>919247</v>
      </c>
      <c r="B1442" s="357" t="s">
        <v>15194</v>
      </c>
      <c r="C1442" s="358" t="s">
        <v>15195</v>
      </c>
      <c r="D1442" s="357" t="s">
        <v>959</v>
      </c>
      <c r="E1442" s="359">
        <v>41.58</v>
      </c>
    </row>
    <row r="1443" spans="1:5" ht="9" customHeight="1" x14ac:dyDescent="0.25">
      <c r="A1443" s="102">
        <f t="shared" si="22"/>
        <v>919016</v>
      </c>
      <c r="B1443" s="357" t="s">
        <v>15196</v>
      </c>
      <c r="C1443" s="358" t="s">
        <v>37796</v>
      </c>
      <c r="D1443" s="357" t="s">
        <v>315</v>
      </c>
      <c r="E1443" s="359">
        <v>7545.5</v>
      </c>
    </row>
    <row r="1444" spans="1:5" ht="9" customHeight="1" x14ac:dyDescent="0.25">
      <c r="A1444" s="102">
        <f t="shared" si="22"/>
        <v>919079</v>
      </c>
      <c r="B1444" s="357" t="s">
        <v>15197</v>
      </c>
      <c r="C1444" s="358" t="s">
        <v>15198</v>
      </c>
      <c r="D1444" s="357" t="s">
        <v>959</v>
      </c>
      <c r="E1444" s="359">
        <v>108.85</v>
      </c>
    </row>
    <row r="1445" spans="1:5" ht="9" customHeight="1" x14ac:dyDescent="0.25">
      <c r="A1445" s="102">
        <f t="shared" si="22"/>
        <v>903789</v>
      </c>
      <c r="B1445" s="357" t="s">
        <v>15215</v>
      </c>
      <c r="C1445" s="358" t="s">
        <v>37797</v>
      </c>
      <c r="D1445" s="357" t="s">
        <v>959</v>
      </c>
      <c r="E1445" s="359">
        <v>30.36</v>
      </c>
    </row>
    <row r="1446" spans="1:5" ht="9" customHeight="1" x14ac:dyDescent="0.25">
      <c r="A1446" s="102">
        <f t="shared" si="22"/>
        <v>919250</v>
      </c>
      <c r="B1446" s="357" t="s">
        <v>445</v>
      </c>
      <c r="C1446" s="358" t="s">
        <v>446</v>
      </c>
      <c r="D1446" s="357" t="s">
        <v>315</v>
      </c>
      <c r="E1446" s="359">
        <v>538.66999999999996</v>
      </c>
    </row>
    <row r="1447" spans="1:5" ht="9" customHeight="1" x14ac:dyDescent="0.25">
      <c r="A1447" s="102">
        <f t="shared" si="22"/>
        <v>903807</v>
      </c>
      <c r="B1447" s="357" t="s">
        <v>15199</v>
      </c>
      <c r="C1447" s="358" t="s">
        <v>15200</v>
      </c>
      <c r="D1447" s="357" t="s">
        <v>315</v>
      </c>
      <c r="E1447" s="359">
        <v>100216.57</v>
      </c>
    </row>
    <row r="1448" spans="1:5" ht="9" customHeight="1" x14ac:dyDescent="0.25">
      <c r="A1448" s="102">
        <f t="shared" si="22"/>
        <v>903806</v>
      </c>
      <c r="B1448" s="357" t="s">
        <v>15201</v>
      </c>
      <c r="C1448" s="358" t="s">
        <v>15202</v>
      </c>
      <c r="D1448" s="357" t="s">
        <v>315</v>
      </c>
      <c r="E1448" s="359">
        <v>168379.13</v>
      </c>
    </row>
    <row r="1449" spans="1:5" ht="9" customHeight="1" x14ac:dyDescent="0.25">
      <c r="A1449" s="102">
        <f t="shared" si="22"/>
        <v>903804</v>
      </c>
      <c r="B1449" s="357" t="s">
        <v>15203</v>
      </c>
      <c r="C1449" s="358" t="s">
        <v>15204</v>
      </c>
      <c r="D1449" s="357" t="s">
        <v>315</v>
      </c>
      <c r="E1449" s="359">
        <v>61441.53</v>
      </c>
    </row>
    <row r="1450" spans="1:5" ht="9" customHeight="1" x14ac:dyDescent="0.25">
      <c r="A1450" s="102">
        <f t="shared" si="22"/>
        <v>903805</v>
      </c>
      <c r="B1450" s="357" t="s">
        <v>15205</v>
      </c>
      <c r="C1450" s="358" t="s">
        <v>15206</v>
      </c>
      <c r="D1450" s="357" t="s">
        <v>315</v>
      </c>
      <c r="E1450" s="359">
        <v>72196.240000000005</v>
      </c>
    </row>
    <row r="1451" spans="1:5" ht="9" customHeight="1" x14ac:dyDescent="0.25">
      <c r="A1451" s="102">
        <f t="shared" si="22"/>
        <v>903810</v>
      </c>
      <c r="B1451" s="357" t="s">
        <v>15207</v>
      </c>
      <c r="C1451" s="358" t="s">
        <v>15208</v>
      </c>
      <c r="D1451" s="357" t="s">
        <v>315</v>
      </c>
      <c r="E1451" s="359">
        <v>179668.59</v>
      </c>
    </row>
    <row r="1452" spans="1:5" ht="9" customHeight="1" x14ac:dyDescent="0.25">
      <c r="A1452" s="102">
        <f t="shared" si="22"/>
        <v>903809</v>
      </c>
      <c r="B1452" s="357" t="s">
        <v>15209</v>
      </c>
      <c r="C1452" s="358" t="s">
        <v>15210</v>
      </c>
      <c r="D1452" s="357" t="s">
        <v>315</v>
      </c>
      <c r="E1452" s="359">
        <v>115853.23</v>
      </c>
    </row>
    <row r="1453" spans="1:5" ht="9" customHeight="1" x14ac:dyDescent="0.25">
      <c r="A1453" s="102">
        <f t="shared" si="22"/>
        <v>903808</v>
      </c>
      <c r="B1453" s="357" t="s">
        <v>15211</v>
      </c>
      <c r="C1453" s="358" t="s">
        <v>15212</v>
      </c>
      <c r="D1453" s="357" t="s">
        <v>315</v>
      </c>
      <c r="E1453" s="359">
        <v>103407.58</v>
      </c>
    </row>
    <row r="1454" spans="1:5" ht="9" customHeight="1" x14ac:dyDescent="0.25">
      <c r="A1454" s="102">
        <f t="shared" si="22"/>
        <v>903845</v>
      </c>
      <c r="B1454" s="357" t="s">
        <v>15213</v>
      </c>
      <c r="C1454" s="358" t="s">
        <v>15214</v>
      </c>
      <c r="D1454" s="357" t="s">
        <v>188</v>
      </c>
      <c r="E1454" s="359">
        <v>131.65</v>
      </c>
    </row>
    <row r="1455" spans="1:5" ht="9" customHeight="1" x14ac:dyDescent="0.25">
      <c r="A1455" s="102">
        <f t="shared" si="22"/>
        <v>919009</v>
      </c>
      <c r="B1455" s="357" t="s">
        <v>15216</v>
      </c>
      <c r="C1455" s="358" t="s">
        <v>15217</v>
      </c>
      <c r="D1455" s="357" t="s">
        <v>315</v>
      </c>
      <c r="E1455" s="359">
        <v>62412.94</v>
      </c>
    </row>
    <row r="1456" spans="1:5" ht="9" customHeight="1" x14ac:dyDescent="0.25">
      <c r="A1456" s="102">
        <f t="shared" si="22"/>
        <v>919007</v>
      </c>
      <c r="B1456" s="357" t="s">
        <v>15218</v>
      </c>
      <c r="C1456" s="358" t="s">
        <v>15219</v>
      </c>
      <c r="D1456" s="357" t="s">
        <v>315</v>
      </c>
      <c r="E1456" s="359">
        <v>114810.32</v>
      </c>
    </row>
    <row r="1457" spans="1:5" ht="18" customHeight="1" x14ac:dyDescent="0.25">
      <c r="A1457" s="102">
        <f t="shared" si="22"/>
        <v>919011</v>
      </c>
      <c r="B1457" s="357" t="s">
        <v>15220</v>
      </c>
      <c r="C1457" s="358" t="s">
        <v>15221</v>
      </c>
      <c r="D1457" s="357" t="s">
        <v>315</v>
      </c>
      <c r="E1457" s="359">
        <v>32312.25</v>
      </c>
    </row>
    <row r="1458" spans="1:5" ht="18" customHeight="1" x14ac:dyDescent="0.25">
      <c r="A1458" s="102">
        <f t="shared" si="22"/>
        <v>919246</v>
      </c>
      <c r="B1458" s="357" t="s">
        <v>15222</v>
      </c>
      <c r="C1458" s="358" t="s">
        <v>15223</v>
      </c>
      <c r="D1458" s="357" t="s">
        <v>315</v>
      </c>
      <c r="E1458" s="359">
        <v>44704.7</v>
      </c>
    </row>
    <row r="1459" spans="1:5" ht="18" customHeight="1" x14ac:dyDescent="0.25">
      <c r="A1459" s="102">
        <f t="shared" si="22"/>
        <v>919013</v>
      </c>
      <c r="B1459" s="357" t="s">
        <v>15224</v>
      </c>
      <c r="C1459" s="358" t="s">
        <v>15225</v>
      </c>
      <c r="D1459" s="357" t="s">
        <v>315</v>
      </c>
      <c r="E1459" s="359">
        <v>125481.11</v>
      </c>
    </row>
    <row r="1460" spans="1:5" ht="18" customHeight="1" x14ac:dyDescent="0.25">
      <c r="A1460" s="102">
        <f t="shared" si="22"/>
        <v>919008</v>
      </c>
      <c r="B1460" s="357" t="s">
        <v>15226</v>
      </c>
      <c r="C1460" s="358" t="s">
        <v>15227</v>
      </c>
      <c r="D1460" s="357" t="s">
        <v>315</v>
      </c>
      <c r="E1460" s="359">
        <v>90036.25</v>
      </c>
    </row>
    <row r="1461" spans="1:5" ht="18" customHeight="1" x14ac:dyDescent="0.25">
      <c r="A1461" s="102">
        <f t="shared" si="22"/>
        <v>919012</v>
      </c>
      <c r="B1461" s="357" t="s">
        <v>15228</v>
      </c>
      <c r="C1461" s="358" t="s">
        <v>15229</v>
      </c>
      <c r="D1461" s="357" t="s">
        <v>315</v>
      </c>
      <c r="E1461" s="359">
        <v>57763.76</v>
      </c>
    </row>
    <row r="1462" spans="1:5" ht="18" customHeight="1" x14ac:dyDescent="0.25">
      <c r="A1462" s="102">
        <f t="shared" si="22"/>
        <v>903848</v>
      </c>
      <c r="B1462" s="357" t="s">
        <v>419</v>
      </c>
      <c r="C1462" s="358" t="s">
        <v>420</v>
      </c>
      <c r="D1462" s="357" t="s">
        <v>138</v>
      </c>
      <c r="E1462" s="359">
        <v>155.81</v>
      </c>
    </row>
    <row r="1463" spans="1:5" ht="18" customHeight="1" x14ac:dyDescent="0.25">
      <c r="A1463" s="102">
        <f t="shared" si="22"/>
        <v>919002</v>
      </c>
      <c r="B1463" s="357" t="s">
        <v>15230</v>
      </c>
      <c r="C1463" s="358" t="s">
        <v>15231</v>
      </c>
      <c r="D1463" s="357" t="s">
        <v>315</v>
      </c>
      <c r="E1463" s="359">
        <v>33591.14</v>
      </c>
    </row>
    <row r="1464" spans="1:5" ht="9" customHeight="1" x14ac:dyDescent="0.25">
      <c r="A1464" s="102">
        <f t="shared" si="22"/>
        <v>919210</v>
      </c>
      <c r="B1464" s="357" t="s">
        <v>15232</v>
      </c>
      <c r="C1464" s="358" t="s">
        <v>15233</v>
      </c>
      <c r="D1464" s="357" t="s">
        <v>315</v>
      </c>
      <c r="E1464" s="359">
        <v>19385.8</v>
      </c>
    </row>
    <row r="1465" spans="1:5" ht="9" customHeight="1" x14ac:dyDescent="0.25">
      <c r="A1465" s="102">
        <f t="shared" si="22"/>
        <v>909612</v>
      </c>
      <c r="B1465" s="357" t="s">
        <v>15234</v>
      </c>
      <c r="C1465" s="358" t="s">
        <v>15235</v>
      </c>
      <c r="D1465" s="357" t="s">
        <v>315</v>
      </c>
      <c r="E1465" s="359">
        <v>12599.89</v>
      </c>
    </row>
    <row r="1466" spans="1:5" ht="9" customHeight="1" x14ac:dyDescent="0.25">
      <c r="A1466" s="102">
        <f t="shared" si="22"/>
        <v>909613</v>
      </c>
      <c r="B1466" s="357" t="s">
        <v>15236</v>
      </c>
      <c r="C1466" s="358" t="s">
        <v>15237</v>
      </c>
      <c r="D1466" s="357" t="s">
        <v>315</v>
      </c>
      <c r="E1466" s="359">
        <v>20724.89</v>
      </c>
    </row>
    <row r="1467" spans="1:5" ht="9" customHeight="1" x14ac:dyDescent="0.25">
      <c r="A1467" s="102">
        <f t="shared" si="22"/>
        <v>909614</v>
      </c>
      <c r="B1467" s="357" t="s">
        <v>15238</v>
      </c>
      <c r="C1467" s="358" t="s">
        <v>15239</v>
      </c>
      <c r="D1467" s="357" t="s">
        <v>315</v>
      </c>
      <c r="E1467" s="359">
        <v>45292.31</v>
      </c>
    </row>
    <row r="1468" spans="1:5" ht="9" customHeight="1" x14ac:dyDescent="0.25">
      <c r="A1468" s="102">
        <f t="shared" si="22"/>
        <v>909616</v>
      </c>
      <c r="B1468" s="357" t="s">
        <v>15240</v>
      </c>
      <c r="C1468" s="358" t="s">
        <v>15241</v>
      </c>
      <c r="D1468" s="357" t="s">
        <v>315</v>
      </c>
      <c r="E1468" s="359">
        <v>36164.39</v>
      </c>
    </row>
    <row r="1469" spans="1:5" ht="9" customHeight="1" x14ac:dyDescent="0.25">
      <c r="A1469" s="102">
        <f t="shared" si="22"/>
        <v>909617</v>
      </c>
      <c r="B1469" s="357" t="s">
        <v>15242</v>
      </c>
      <c r="C1469" s="358" t="s">
        <v>15243</v>
      </c>
      <c r="D1469" s="357" t="s">
        <v>315</v>
      </c>
      <c r="E1469" s="359">
        <v>21356.69</v>
      </c>
    </row>
    <row r="1470" spans="1:5" ht="9" customHeight="1" x14ac:dyDescent="0.25">
      <c r="A1470" s="102">
        <f t="shared" si="22"/>
        <v>909615</v>
      </c>
      <c r="B1470" s="357" t="s">
        <v>15244</v>
      </c>
      <c r="C1470" s="358" t="s">
        <v>15245</v>
      </c>
      <c r="D1470" s="357" t="s">
        <v>315</v>
      </c>
      <c r="E1470" s="359">
        <v>16372.74</v>
      </c>
    </row>
    <row r="1471" spans="1:5" ht="9" customHeight="1" x14ac:dyDescent="0.25">
      <c r="A1471" s="102">
        <f t="shared" si="22"/>
        <v>903860</v>
      </c>
      <c r="B1471" s="357" t="s">
        <v>15188</v>
      </c>
      <c r="C1471" s="358" t="s">
        <v>37798</v>
      </c>
      <c r="D1471" s="357" t="s">
        <v>959</v>
      </c>
      <c r="E1471" s="359">
        <v>3.06</v>
      </c>
    </row>
    <row r="1472" spans="1:5" ht="9" customHeight="1" x14ac:dyDescent="0.25">
      <c r="A1472" s="102">
        <f t="shared" si="22"/>
        <v>919101</v>
      </c>
      <c r="B1472" s="357" t="s">
        <v>15246</v>
      </c>
      <c r="C1472" s="358" t="s">
        <v>15247</v>
      </c>
      <c r="D1472" s="357" t="s">
        <v>315</v>
      </c>
      <c r="E1472" s="359">
        <v>1801.14</v>
      </c>
    </row>
    <row r="1473" spans="1:5" ht="9" customHeight="1" x14ac:dyDescent="0.25">
      <c r="A1473" s="102">
        <f t="shared" ref="A1473:A1536" si="23">VALUE(B1473)</f>
        <v>903818</v>
      </c>
      <c r="B1473" s="357" t="s">
        <v>15189</v>
      </c>
      <c r="C1473" s="358" t="s">
        <v>37799</v>
      </c>
      <c r="D1473" s="357" t="s">
        <v>959</v>
      </c>
      <c r="E1473" s="359">
        <v>15.73</v>
      </c>
    </row>
    <row r="1474" spans="1:5" ht="9" customHeight="1" x14ac:dyDescent="0.25">
      <c r="A1474" s="102">
        <f t="shared" si="23"/>
        <v>1100657</v>
      </c>
      <c r="B1474" s="357" t="s">
        <v>15248</v>
      </c>
      <c r="C1474" s="358" t="s">
        <v>15249</v>
      </c>
      <c r="D1474" s="357" t="s">
        <v>188</v>
      </c>
      <c r="E1474" s="359">
        <v>3.09</v>
      </c>
    </row>
    <row r="1475" spans="1:5" ht="9" customHeight="1" x14ac:dyDescent="0.25">
      <c r="A1475" s="102">
        <f t="shared" si="23"/>
        <v>1108055</v>
      </c>
      <c r="B1475" s="357" t="s">
        <v>15250</v>
      </c>
      <c r="C1475" s="358" t="s">
        <v>15251</v>
      </c>
      <c r="D1475" s="357" t="s">
        <v>188</v>
      </c>
      <c r="E1475" s="359">
        <v>2774.06</v>
      </c>
    </row>
    <row r="1476" spans="1:5" ht="9" customHeight="1" x14ac:dyDescent="0.25">
      <c r="A1476" s="102">
        <f t="shared" si="23"/>
        <v>1109665</v>
      </c>
      <c r="B1476" s="357" t="s">
        <v>15252</v>
      </c>
      <c r="C1476" s="358" t="s">
        <v>15253</v>
      </c>
      <c r="D1476" s="357" t="s">
        <v>188</v>
      </c>
      <c r="E1476" s="359">
        <v>734.21</v>
      </c>
    </row>
    <row r="1477" spans="1:5" ht="9" customHeight="1" x14ac:dyDescent="0.25">
      <c r="A1477" s="102">
        <f t="shared" si="23"/>
        <v>1109664</v>
      </c>
      <c r="B1477" s="357" t="s">
        <v>15254</v>
      </c>
      <c r="C1477" s="358" t="s">
        <v>15255</v>
      </c>
      <c r="D1477" s="357" t="s">
        <v>188</v>
      </c>
      <c r="E1477" s="359">
        <v>662.58</v>
      </c>
    </row>
    <row r="1478" spans="1:5" ht="9" customHeight="1" x14ac:dyDescent="0.25">
      <c r="A1478" s="102">
        <f t="shared" si="23"/>
        <v>1109667</v>
      </c>
      <c r="B1478" s="357" t="s">
        <v>15256</v>
      </c>
      <c r="C1478" s="358" t="s">
        <v>15257</v>
      </c>
      <c r="D1478" s="357" t="s">
        <v>188</v>
      </c>
      <c r="E1478" s="359">
        <v>579.01</v>
      </c>
    </row>
    <row r="1479" spans="1:5" ht="9" customHeight="1" x14ac:dyDescent="0.25">
      <c r="A1479" s="102">
        <f t="shared" si="23"/>
        <v>1109666</v>
      </c>
      <c r="B1479" s="357" t="s">
        <v>15258</v>
      </c>
      <c r="C1479" s="358" t="s">
        <v>15259</v>
      </c>
      <c r="D1479" s="357" t="s">
        <v>188</v>
      </c>
      <c r="E1479" s="359">
        <v>454.86</v>
      </c>
    </row>
    <row r="1480" spans="1:5" ht="9" customHeight="1" x14ac:dyDescent="0.25">
      <c r="A1480" s="102">
        <f t="shared" si="23"/>
        <v>1109669</v>
      </c>
      <c r="B1480" s="357" t="s">
        <v>15260</v>
      </c>
      <c r="C1480" s="358" t="s">
        <v>15261</v>
      </c>
      <c r="D1480" s="357" t="s">
        <v>188</v>
      </c>
      <c r="E1480" s="359">
        <v>502.23</v>
      </c>
    </row>
    <row r="1481" spans="1:5" ht="9" customHeight="1" x14ac:dyDescent="0.25">
      <c r="A1481" s="102">
        <f t="shared" si="23"/>
        <v>1109668</v>
      </c>
      <c r="B1481" s="357" t="s">
        <v>15262</v>
      </c>
      <c r="C1481" s="358" t="s">
        <v>15263</v>
      </c>
      <c r="D1481" s="357" t="s">
        <v>188</v>
      </c>
      <c r="E1481" s="359">
        <v>353.3</v>
      </c>
    </row>
    <row r="1482" spans="1:5" ht="9" customHeight="1" x14ac:dyDescent="0.25">
      <c r="A1482" s="102">
        <f t="shared" si="23"/>
        <v>1108060</v>
      </c>
      <c r="B1482" s="357" t="s">
        <v>15264</v>
      </c>
      <c r="C1482" s="358" t="s">
        <v>15265</v>
      </c>
      <c r="D1482" s="357" t="s">
        <v>188</v>
      </c>
      <c r="E1482" s="359">
        <v>592.98</v>
      </c>
    </row>
    <row r="1483" spans="1:5" ht="9" customHeight="1" x14ac:dyDescent="0.25">
      <c r="A1483" s="102">
        <f t="shared" si="23"/>
        <v>1109626</v>
      </c>
      <c r="B1483" s="357" t="s">
        <v>15266</v>
      </c>
      <c r="C1483" s="358" t="s">
        <v>15267</v>
      </c>
      <c r="D1483" s="357" t="s">
        <v>188</v>
      </c>
      <c r="E1483" s="359">
        <v>435.03</v>
      </c>
    </row>
    <row r="1484" spans="1:5" ht="9" customHeight="1" x14ac:dyDescent="0.25">
      <c r="A1484" s="102">
        <f t="shared" si="23"/>
        <v>1109671</v>
      </c>
      <c r="B1484" s="357" t="s">
        <v>15268</v>
      </c>
      <c r="C1484" s="358" t="s">
        <v>15269</v>
      </c>
      <c r="D1484" s="357" t="s">
        <v>188</v>
      </c>
      <c r="E1484" s="359">
        <v>464.42</v>
      </c>
    </row>
    <row r="1485" spans="1:5" ht="9" customHeight="1" x14ac:dyDescent="0.25">
      <c r="A1485" s="102">
        <f t="shared" si="23"/>
        <v>1109670</v>
      </c>
      <c r="B1485" s="357" t="s">
        <v>15270</v>
      </c>
      <c r="C1485" s="358" t="s">
        <v>15271</v>
      </c>
      <c r="D1485" s="357" t="s">
        <v>188</v>
      </c>
      <c r="E1485" s="359">
        <v>301.07</v>
      </c>
    </row>
    <row r="1486" spans="1:5" ht="9" customHeight="1" x14ac:dyDescent="0.25">
      <c r="A1486" s="102">
        <f t="shared" si="23"/>
        <v>1109672</v>
      </c>
      <c r="B1486" s="357" t="s">
        <v>15272</v>
      </c>
      <c r="C1486" s="358" t="s">
        <v>15273</v>
      </c>
      <c r="D1486" s="357" t="s">
        <v>188</v>
      </c>
      <c r="E1486" s="359">
        <v>390.33</v>
      </c>
    </row>
    <row r="1487" spans="1:5" ht="9" customHeight="1" x14ac:dyDescent="0.25">
      <c r="A1487" s="102">
        <f t="shared" si="23"/>
        <v>1109624</v>
      </c>
      <c r="B1487" s="357" t="s">
        <v>15274</v>
      </c>
      <c r="C1487" s="358" t="s">
        <v>15275</v>
      </c>
      <c r="D1487" s="357" t="s">
        <v>188</v>
      </c>
      <c r="E1487" s="359">
        <v>202.11</v>
      </c>
    </row>
    <row r="1488" spans="1:5" ht="9" customHeight="1" x14ac:dyDescent="0.25">
      <c r="A1488" s="102">
        <f t="shared" si="23"/>
        <v>1109622</v>
      </c>
      <c r="B1488" s="357" t="s">
        <v>15276</v>
      </c>
      <c r="C1488" s="358" t="s">
        <v>15277</v>
      </c>
      <c r="D1488" s="357" t="s">
        <v>188</v>
      </c>
      <c r="E1488" s="359">
        <v>453.26</v>
      </c>
    </row>
    <row r="1489" spans="1:5" ht="9" customHeight="1" x14ac:dyDescent="0.25">
      <c r="A1489" s="102">
        <f t="shared" si="23"/>
        <v>1109623</v>
      </c>
      <c r="B1489" s="357" t="s">
        <v>15278</v>
      </c>
      <c r="C1489" s="358" t="s">
        <v>15279</v>
      </c>
      <c r="D1489" s="357" t="s">
        <v>188</v>
      </c>
      <c r="E1489" s="359">
        <v>331.57</v>
      </c>
    </row>
    <row r="1490" spans="1:5" ht="9" customHeight="1" x14ac:dyDescent="0.25">
      <c r="A1490" s="102">
        <f t="shared" si="23"/>
        <v>1109697</v>
      </c>
      <c r="B1490" s="357" t="s">
        <v>15280</v>
      </c>
      <c r="C1490" s="358" t="s">
        <v>15281</v>
      </c>
      <c r="D1490" s="357" t="s">
        <v>188</v>
      </c>
      <c r="E1490" s="359">
        <v>356.66</v>
      </c>
    </row>
    <row r="1491" spans="1:5" ht="9" customHeight="1" x14ac:dyDescent="0.25">
      <c r="A1491" s="102">
        <f t="shared" si="23"/>
        <v>1109698</v>
      </c>
      <c r="B1491" s="357" t="s">
        <v>15282</v>
      </c>
      <c r="C1491" s="358" t="s">
        <v>15283</v>
      </c>
      <c r="D1491" s="357" t="s">
        <v>188</v>
      </c>
      <c r="E1491" s="359">
        <v>202.54</v>
      </c>
    </row>
    <row r="1492" spans="1:5" ht="9" customHeight="1" x14ac:dyDescent="0.25">
      <c r="A1492" s="102">
        <f t="shared" si="23"/>
        <v>1109679</v>
      </c>
      <c r="B1492" s="357" t="s">
        <v>15284</v>
      </c>
      <c r="C1492" s="358" t="s">
        <v>15285</v>
      </c>
      <c r="D1492" s="357" t="s">
        <v>188</v>
      </c>
      <c r="E1492" s="359">
        <v>402.03</v>
      </c>
    </row>
    <row r="1493" spans="1:5" ht="9" customHeight="1" x14ac:dyDescent="0.25">
      <c r="A1493" s="102">
        <f t="shared" si="23"/>
        <v>1109625</v>
      </c>
      <c r="B1493" s="357" t="s">
        <v>15286</v>
      </c>
      <c r="C1493" s="358" t="s">
        <v>15287</v>
      </c>
      <c r="D1493" s="357" t="s">
        <v>188</v>
      </c>
      <c r="E1493" s="359">
        <v>262.23</v>
      </c>
    </row>
    <row r="1494" spans="1:5" ht="9" customHeight="1" x14ac:dyDescent="0.25">
      <c r="A1494" s="102">
        <f t="shared" si="23"/>
        <v>1109678</v>
      </c>
      <c r="B1494" s="357" t="s">
        <v>15288</v>
      </c>
      <c r="C1494" s="358" t="s">
        <v>15289</v>
      </c>
      <c r="D1494" s="357" t="s">
        <v>188</v>
      </c>
      <c r="E1494" s="359">
        <v>374.5</v>
      </c>
    </row>
    <row r="1495" spans="1:5" ht="9" customHeight="1" x14ac:dyDescent="0.25">
      <c r="A1495" s="102">
        <f t="shared" si="23"/>
        <v>1109694</v>
      </c>
      <c r="B1495" s="357" t="s">
        <v>15290</v>
      </c>
      <c r="C1495" s="358" t="s">
        <v>15291</v>
      </c>
      <c r="D1495" s="357" t="s">
        <v>188</v>
      </c>
      <c r="E1495" s="359">
        <v>224.62</v>
      </c>
    </row>
    <row r="1496" spans="1:5" ht="9" customHeight="1" x14ac:dyDescent="0.25">
      <c r="A1496" s="102">
        <f t="shared" si="23"/>
        <v>1109673</v>
      </c>
      <c r="B1496" s="357" t="s">
        <v>15292</v>
      </c>
      <c r="C1496" s="358" t="s">
        <v>15293</v>
      </c>
      <c r="D1496" s="357" t="s">
        <v>188</v>
      </c>
      <c r="E1496" s="359">
        <v>434.88</v>
      </c>
    </row>
    <row r="1497" spans="1:5" ht="9" customHeight="1" x14ac:dyDescent="0.25">
      <c r="A1497" s="102">
        <f t="shared" si="23"/>
        <v>1109690</v>
      </c>
      <c r="B1497" s="357" t="s">
        <v>15294</v>
      </c>
      <c r="C1497" s="358" t="s">
        <v>15295</v>
      </c>
      <c r="D1497" s="357" t="s">
        <v>188</v>
      </c>
      <c r="E1497" s="359">
        <v>304.35000000000002</v>
      </c>
    </row>
    <row r="1498" spans="1:5" ht="9" customHeight="1" x14ac:dyDescent="0.25">
      <c r="A1498" s="102">
        <f t="shared" si="23"/>
        <v>1109674</v>
      </c>
      <c r="B1498" s="357" t="s">
        <v>15296</v>
      </c>
      <c r="C1498" s="358" t="s">
        <v>15297</v>
      </c>
      <c r="D1498" s="357" t="s">
        <v>188</v>
      </c>
      <c r="E1498" s="359">
        <v>414.56</v>
      </c>
    </row>
    <row r="1499" spans="1:5" ht="9" customHeight="1" x14ac:dyDescent="0.25">
      <c r="A1499" s="102">
        <f t="shared" si="23"/>
        <v>1109691</v>
      </c>
      <c r="B1499" s="357" t="s">
        <v>15298</v>
      </c>
      <c r="C1499" s="358" t="s">
        <v>15299</v>
      </c>
      <c r="D1499" s="357" t="s">
        <v>188</v>
      </c>
      <c r="E1499" s="359">
        <v>277.51</v>
      </c>
    </row>
    <row r="1500" spans="1:5" ht="9" customHeight="1" x14ac:dyDescent="0.25">
      <c r="A1500" s="102">
        <f t="shared" si="23"/>
        <v>1109675</v>
      </c>
      <c r="B1500" s="357" t="s">
        <v>15300</v>
      </c>
      <c r="C1500" s="358" t="s">
        <v>15301</v>
      </c>
      <c r="D1500" s="357" t="s">
        <v>188</v>
      </c>
      <c r="E1500" s="359">
        <v>398.35</v>
      </c>
    </row>
    <row r="1501" spans="1:5" ht="9" customHeight="1" x14ac:dyDescent="0.25">
      <c r="A1501" s="102">
        <f t="shared" si="23"/>
        <v>1109692</v>
      </c>
      <c r="B1501" s="357" t="s">
        <v>15302</v>
      </c>
      <c r="C1501" s="358" t="s">
        <v>15303</v>
      </c>
      <c r="D1501" s="357" t="s">
        <v>188</v>
      </c>
      <c r="E1501" s="359">
        <v>256.13</v>
      </c>
    </row>
    <row r="1502" spans="1:5" ht="9" customHeight="1" x14ac:dyDescent="0.25">
      <c r="A1502" s="102">
        <f t="shared" si="23"/>
        <v>1109676</v>
      </c>
      <c r="B1502" s="357" t="s">
        <v>15304</v>
      </c>
      <c r="C1502" s="358" t="s">
        <v>15305</v>
      </c>
      <c r="D1502" s="357" t="s">
        <v>188</v>
      </c>
      <c r="E1502" s="359">
        <v>385.24</v>
      </c>
    </row>
    <row r="1503" spans="1:5" ht="9" customHeight="1" x14ac:dyDescent="0.25">
      <c r="A1503" s="102">
        <f t="shared" si="23"/>
        <v>1109693</v>
      </c>
      <c r="B1503" s="357" t="s">
        <v>15306</v>
      </c>
      <c r="C1503" s="358" t="s">
        <v>15307</v>
      </c>
      <c r="D1503" s="357" t="s">
        <v>188</v>
      </c>
      <c r="E1503" s="359">
        <v>238.83</v>
      </c>
    </row>
    <row r="1504" spans="1:5" ht="9" customHeight="1" x14ac:dyDescent="0.25">
      <c r="A1504" s="102">
        <f t="shared" si="23"/>
        <v>1109680</v>
      </c>
      <c r="B1504" s="357" t="s">
        <v>15308</v>
      </c>
      <c r="C1504" s="358" t="s">
        <v>15309</v>
      </c>
      <c r="D1504" s="357" t="s">
        <v>188</v>
      </c>
      <c r="E1504" s="359">
        <v>3185.8</v>
      </c>
    </row>
    <row r="1505" spans="1:5" ht="18" customHeight="1" x14ac:dyDescent="0.25">
      <c r="A1505" s="102">
        <f t="shared" si="23"/>
        <v>1107748</v>
      </c>
      <c r="B1505" s="357" t="s">
        <v>15310</v>
      </c>
      <c r="C1505" s="358" t="s">
        <v>15311</v>
      </c>
      <c r="D1505" s="357" t="s">
        <v>188</v>
      </c>
      <c r="E1505" s="359">
        <v>11135.32</v>
      </c>
    </row>
    <row r="1506" spans="1:5" ht="9" customHeight="1" x14ac:dyDescent="0.25">
      <c r="A1506" s="102">
        <f t="shared" si="23"/>
        <v>1110000</v>
      </c>
      <c r="B1506" s="357" t="s">
        <v>15312</v>
      </c>
      <c r="C1506" s="358" t="s">
        <v>15313</v>
      </c>
      <c r="D1506" s="357" t="s">
        <v>188</v>
      </c>
      <c r="E1506" s="359">
        <v>0</v>
      </c>
    </row>
    <row r="1507" spans="1:5" ht="18" customHeight="1" x14ac:dyDescent="0.25">
      <c r="A1507" s="102">
        <f t="shared" si="23"/>
        <v>1106059</v>
      </c>
      <c r="B1507" s="357" t="s">
        <v>15314</v>
      </c>
      <c r="C1507" s="358" t="s">
        <v>15315</v>
      </c>
      <c r="D1507" s="357" t="s">
        <v>188</v>
      </c>
      <c r="E1507" s="359">
        <v>565.39</v>
      </c>
    </row>
    <row r="1508" spans="1:5" ht="18" customHeight="1" x14ac:dyDescent="0.25">
      <c r="A1508" s="102">
        <f t="shared" si="23"/>
        <v>1106060</v>
      </c>
      <c r="B1508" s="357" t="s">
        <v>15316</v>
      </c>
      <c r="C1508" s="358" t="s">
        <v>15317</v>
      </c>
      <c r="D1508" s="357" t="s">
        <v>188</v>
      </c>
      <c r="E1508" s="359">
        <v>414.25</v>
      </c>
    </row>
    <row r="1509" spans="1:5" ht="18" customHeight="1" x14ac:dyDescent="0.25">
      <c r="A1509" s="102">
        <f t="shared" si="23"/>
        <v>1100658</v>
      </c>
      <c r="B1509" s="357" t="s">
        <v>15318</v>
      </c>
      <c r="C1509" s="358" t="s">
        <v>15319</v>
      </c>
      <c r="D1509" s="357" t="s">
        <v>188</v>
      </c>
      <c r="E1509" s="359">
        <v>491.51</v>
      </c>
    </row>
    <row r="1510" spans="1:5" ht="18" customHeight="1" x14ac:dyDescent="0.25">
      <c r="A1510" s="102">
        <f t="shared" si="23"/>
        <v>1106159</v>
      </c>
      <c r="B1510" s="357" t="s">
        <v>15320</v>
      </c>
      <c r="C1510" s="358" t="s">
        <v>15321</v>
      </c>
      <c r="D1510" s="357" t="s">
        <v>188</v>
      </c>
      <c r="E1510" s="359">
        <v>520.66</v>
      </c>
    </row>
    <row r="1511" spans="1:5" ht="18" customHeight="1" x14ac:dyDescent="0.25">
      <c r="A1511" s="102">
        <f t="shared" si="23"/>
        <v>1107902</v>
      </c>
      <c r="B1511" s="357" t="s">
        <v>15322</v>
      </c>
      <c r="C1511" s="358" t="s">
        <v>15323</v>
      </c>
      <c r="D1511" s="357" t="s">
        <v>188</v>
      </c>
      <c r="E1511" s="359">
        <v>553.19000000000005</v>
      </c>
    </row>
    <row r="1512" spans="1:5" ht="18" customHeight="1" x14ac:dyDescent="0.25">
      <c r="A1512" s="102">
        <f t="shared" si="23"/>
        <v>1107906</v>
      </c>
      <c r="B1512" s="357" t="s">
        <v>15324</v>
      </c>
      <c r="C1512" s="358" t="s">
        <v>15325</v>
      </c>
      <c r="D1512" s="357" t="s">
        <v>188</v>
      </c>
      <c r="E1512" s="359">
        <v>589.55999999999995</v>
      </c>
    </row>
    <row r="1513" spans="1:5" ht="18" customHeight="1" x14ac:dyDescent="0.25">
      <c r="A1513" s="102">
        <f t="shared" si="23"/>
        <v>1107910</v>
      </c>
      <c r="B1513" s="357" t="s">
        <v>15326</v>
      </c>
      <c r="C1513" s="358" t="s">
        <v>15327</v>
      </c>
      <c r="D1513" s="357" t="s">
        <v>188</v>
      </c>
      <c r="E1513" s="359">
        <v>630.20000000000005</v>
      </c>
    </row>
    <row r="1514" spans="1:5" ht="18" customHeight="1" x14ac:dyDescent="0.25">
      <c r="A1514" s="102">
        <f t="shared" si="23"/>
        <v>1107911</v>
      </c>
      <c r="B1514" s="357" t="s">
        <v>15328</v>
      </c>
      <c r="C1514" s="358" t="s">
        <v>15329</v>
      </c>
      <c r="D1514" s="357" t="s">
        <v>188</v>
      </c>
      <c r="E1514" s="359">
        <v>675.62</v>
      </c>
    </row>
    <row r="1515" spans="1:5" ht="18" customHeight="1" x14ac:dyDescent="0.25">
      <c r="A1515" s="102">
        <f t="shared" si="23"/>
        <v>1107912</v>
      </c>
      <c r="B1515" s="357" t="s">
        <v>15330</v>
      </c>
      <c r="C1515" s="358" t="s">
        <v>15331</v>
      </c>
      <c r="D1515" s="357" t="s">
        <v>188</v>
      </c>
      <c r="E1515" s="359">
        <v>740.91</v>
      </c>
    </row>
    <row r="1516" spans="1:5" ht="18" customHeight="1" x14ac:dyDescent="0.25">
      <c r="A1516" s="102">
        <f t="shared" si="23"/>
        <v>1106164</v>
      </c>
      <c r="B1516" s="357" t="s">
        <v>15332</v>
      </c>
      <c r="C1516" s="358" t="s">
        <v>15333</v>
      </c>
      <c r="D1516" s="357" t="s">
        <v>188</v>
      </c>
      <c r="E1516" s="359">
        <v>239.28</v>
      </c>
    </row>
    <row r="1517" spans="1:5" ht="9" customHeight="1" x14ac:dyDescent="0.25">
      <c r="A1517" s="102">
        <f t="shared" si="23"/>
        <v>1106165</v>
      </c>
      <c r="B1517" s="357" t="s">
        <v>15334</v>
      </c>
      <c r="C1517" s="358" t="s">
        <v>15335</v>
      </c>
      <c r="D1517" s="357" t="s">
        <v>188</v>
      </c>
      <c r="E1517" s="359">
        <v>377.84</v>
      </c>
    </row>
    <row r="1518" spans="1:5" ht="9" customHeight="1" x14ac:dyDescent="0.25">
      <c r="A1518" s="102">
        <f t="shared" si="23"/>
        <v>1106156</v>
      </c>
      <c r="B1518" s="357" t="s">
        <v>15336</v>
      </c>
      <c r="C1518" s="358" t="s">
        <v>15337</v>
      </c>
      <c r="D1518" s="357" t="s">
        <v>188</v>
      </c>
      <c r="E1518" s="359">
        <v>534.12</v>
      </c>
    </row>
    <row r="1519" spans="1:5" ht="9" customHeight="1" x14ac:dyDescent="0.25">
      <c r="A1519" s="102">
        <f t="shared" si="23"/>
        <v>1107932</v>
      </c>
      <c r="B1519" s="357" t="s">
        <v>15338</v>
      </c>
      <c r="C1519" s="358" t="s">
        <v>15339</v>
      </c>
      <c r="D1519" s="357" t="s">
        <v>188</v>
      </c>
      <c r="E1519" s="359">
        <v>568.71</v>
      </c>
    </row>
    <row r="1520" spans="1:5" ht="9" customHeight="1" x14ac:dyDescent="0.25">
      <c r="A1520" s="102">
        <f t="shared" si="23"/>
        <v>1108111</v>
      </c>
      <c r="B1520" s="357" t="s">
        <v>15340</v>
      </c>
      <c r="C1520" s="358" t="s">
        <v>15341</v>
      </c>
      <c r="D1520" s="357" t="s">
        <v>188</v>
      </c>
      <c r="E1520" s="359">
        <v>435.09</v>
      </c>
    </row>
    <row r="1521" spans="1:5" ht="9" customHeight="1" x14ac:dyDescent="0.25">
      <c r="A1521" s="102">
        <f t="shared" si="23"/>
        <v>1108112</v>
      </c>
      <c r="B1521" s="357" t="s">
        <v>15342</v>
      </c>
      <c r="C1521" s="358" t="s">
        <v>15343</v>
      </c>
      <c r="D1521" s="357" t="s">
        <v>188</v>
      </c>
      <c r="E1521" s="359">
        <v>445.32</v>
      </c>
    </row>
    <row r="1522" spans="1:5" ht="9" customHeight="1" x14ac:dyDescent="0.25">
      <c r="A1522" s="102">
        <f t="shared" si="23"/>
        <v>1108113</v>
      </c>
      <c r="B1522" s="357" t="s">
        <v>15344</v>
      </c>
      <c r="C1522" s="358" t="s">
        <v>15345</v>
      </c>
      <c r="D1522" s="357" t="s">
        <v>188</v>
      </c>
      <c r="E1522" s="359">
        <v>469.47</v>
      </c>
    </row>
    <row r="1523" spans="1:5" ht="9" customHeight="1" x14ac:dyDescent="0.25">
      <c r="A1523" s="102">
        <f t="shared" si="23"/>
        <v>1108114</v>
      </c>
      <c r="B1523" s="357" t="s">
        <v>15346</v>
      </c>
      <c r="C1523" s="358" t="s">
        <v>15347</v>
      </c>
      <c r="D1523" s="357" t="s">
        <v>188</v>
      </c>
      <c r="E1523" s="359">
        <v>496.42</v>
      </c>
    </row>
    <row r="1524" spans="1:5" ht="9" customHeight="1" x14ac:dyDescent="0.25">
      <c r="A1524" s="102">
        <f t="shared" si="23"/>
        <v>1108061</v>
      </c>
      <c r="B1524" s="357" t="s">
        <v>15348</v>
      </c>
      <c r="C1524" s="358" t="s">
        <v>15349</v>
      </c>
      <c r="D1524" s="357" t="s">
        <v>188</v>
      </c>
      <c r="E1524" s="359">
        <v>852.59</v>
      </c>
    </row>
    <row r="1525" spans="1:5" ht="9" customHeight="1" x14ac:dyDescent="0.25">
      <c r="A1525" s="102">
        <f t="shared" si="23"/>
        <v>1108064</v>
      </c>
      <c r="B1525" s="357" t="s">
        <v>15350</v>
      </c>
      <c r="C1525" s="358" t="s">
        <v>15351</v>
      </c>
      <c r="D1525" s="357" t="s">
        <v>188</v>
      </c>
      <c r="E1525" s="359">
        <v>919.69</v>
      </c>
    </row>
    <row r="1526" spans="1:5" ht="9" customHeight="1" x14ac:dyDescent="0.25">
      <c r="A1526" s="102">
        <f t="shared" si="23"/>
        <v>1107888</v>
      </c>
      <c r="B1526" s="357" t="s">
        <v>15352</v>
      </c>
      <c r="C1526" s="358" t="s">
        <v>15353</v>
      </c>
      <c r="D1526" s="357" t="s">
        <v>188</v>
      </c>
      <c r="E1526" s="359">
        <v>423.35</v>
      </c>
    </row>
    <row r="1527" spans="1:5" ht="9" customHeight="1" x14ac:dyDescent="0.25">
      <c r="A1527" s="102">
        <f t="shared" si="23"/>
        <v>1107889</v>
      </c>
      <c r="B1527" s="357" t="s">
        <v>15354</v>
      </c>
      <c r="C1527" s="358" t="s">
        <v>15355</v>
      </c>
      <c r="D1527" s="357" t="s">
        <v>188</v>
      </c>
      <c r="E1527" s="359">
        <v>276.7</v>
      </c>
    </row>
    <row r="1528" spans="1:5" ht="9" customHeight="1" x14ac:dyDescent="0.25">
      <c r="A1528" s="102">
        <f t="shared" si="23"/>
        <v>1107892</v>
      </c>
      <c r="B1528" s="357" t="s">
        <v>960</v>
      </c>
      <c r="C1528" s="358" t="s">
        <v>961</v>
      </c>
      <c r="D1528" s="357" t="s">
        <v>188</v>
      </c>
      <c r="E1528" s="359">
        <v>440.02</v>
      </c>
    </row>
    <row r="1529" spans="1:5" ht="9" customHeight="1" x14ac:dyDescent="0.25">
      <c r="A1529" s="102">
        <f t="shared" si="23"/>
        <v>1107891</v>
      </c>
      <c r="B1529" s="357" t="s">
        <v>15356</v>
      </c>
      <c r="C1529" s="358" t="s">
        <v>15357</v>
      </c>
      <c r="D1529" s="357" t="s">
        <v>188</v>
      </c>
      <c r="E1529" s="359">
        <v>295.86</v>
      </c>
    </row>
    <row r="1530" spans="1:5" ht="9" customHeight="1" x14ac:dyDescent="0.25">
      <c r="A1530" s="102">
        <f t="shared" si="23"/>
        <v>1107928</v>
      </c>
      <c r="B1530" s="357" t="s">
        <v>15358</v>
      </c>
      <c r="C1530" s="358" t="s">
        <v>15359</v>
      </c>
      <c r="D1530" s="357" t="s">
        <v>188</v>
      </c>
      <c r="E1530" s="359">
        <v>383.81</v>
      </c>
    </row>
    <row r="1531" spans="1:5" ht="9" customHeight="1" x14ac:dyDescent="0.25">
      <c r="A1531" s="102">
        <f t="shared" si="23"/>
        <v>1107929</v>
      </c>
      <c r="B1531" s="357" t="s">
        <v>15360</v>
      </c>
      <c r="C1531" s="358" t="s">
        <v>15361</v>
      </c>
      <c r="D1531" s="357" t="s">
        <v>188</v>
      </c>
      <c r="E1531" s="359">
        <v>239.02</v>
      </c>
    </row>
    <row r="1532" spans="1:5" ht="9" customHeight="1" x14ac:dyDescent="0.25">
      <c r="A1532" s="102">
        <f t="shared" si="23"/>
        <v>1106109</v>
      </c>
      <c r="B1532" s="357" t="s">
        <v>15362</v>
      </c>
      <c r="C1532" s="358" t="s">
        <v>15363</v>
      </c>
      <c r="D1532" s="357" t="s">
        <v>188</v>
      </c>
      <c r="E1532" s="359">
        <v>351.77</v>
      </c>
    </row>
    <row r="1533" spans="1:5" ht="9" customHeight="1" x14ac:dyDescent="0.25">
      <c r="A1533" s="102">
        <f t="shared" si="23"/>
        <v>1106117</v>
      </c>
      <c r="B1533" s="357" t="s">
        <v>15364</v>
      </c>
      <c r="C1533" s="358" t="s">
        <v>15365</v>
      </c>
      <c r="D1533" s="357" t="s">
        <v>188</v>
      </c>
      <c r="E1533" s="359">
        <v>206.99</v>
      </c>
    </row>
    <row r="1534" spans="1:5" ht="9" customHeight="1" x14ac:dyDescent="0.25">
      <c r="A1534" s="102">
        <f t="shared" si="23"/>
        <v>1107896</v>
      </c>
      <c r="B1534" s="357" t="s">
        <v>15366</v>
      </c>
      <c r="C1534" s="358" t="s">
        <v>15367</v>
      </c>
      <c r="D1534" s="357" t="s">
        <v>188</v>
      </c>
      <c r="E1534" s="359">
        <v>458.71</v>
      </c>
    </row>
    <row r="1535" spans="1:5" ht="9" customHeight="1" x14ac:dyDescent="0.25">
      <c r="A1535" s="102">
        <f t="shared" si="23"/>
        <v>1107895</v>
      </c>
      <c r="B1535" s="357" t="s">
        <v>1029</v>
      </c>
      <c r="C1535" s="358" t="s">
        <v>1030</v>
      </c>
      <c r="D1535" s="357" t="s">
        <v>188</v>
      </c>
      <c r="E1535" s="359">
        <v>317.33999999999997</v>
      </c>
    </row>
    <row r="1536" spans="1:5" ht="9" customHeight="1" x14ac:dyDescent="0.25">
      <c r="A1536" s="102">
        <f t="shared" si="23"/>
        <v>1119528</v>
      </c>
      <c r="B1536" s="357" t="s">
        <v>15368</v>
      </c>
      <c r="C1536" s="358" t="s">
        <v>15369</v>
      </c>
      <c r="D1536" s="357" t="s">
        <v>188</v>
      </c>
      <c r="E1536" s="359">
        <v>396.27</v>
      </c>
    </row>
    <row r="1537" spans="1:5" ht="9" customHeight="1" x14ac:dyDescent="0.25">
      <c r="A1537" s="102">
        <f t="shared" ref="A1537:A1600" si="24">VALUE(B1537)</f>
        <v>1106135</v>
      </c>
      <c r="B1537" s="357" t="s">
        <v>15370</v>
      </c>
      <c r="C1537" s="358" t="s">
        <v>15371</v>
      </c>
      <c r="D1537" s="357" t="s">
        <v>188</v>
      </c>
      <c r="E1537" s="359">
        <v>253.4</v>
      </c>
    </row>
    <row r="1538" spans="1:5" ht="9" customHeight="1" x14ac:dyDescent="0.25">
      <c r="A1538" s="102">
        <f t="shared" si="24"/>
        <v>1106136</v>
      </c>
      <c r="B1538" s="357" t="s">
        <v>15372</v>
      </c>
      <c r="C1538" s="358" t="s">
        <v>15373</v>
      </c>
      <c r="D1538" s="357" t="s">
        <v>188</v>
      </c>
      <c r="E1538" s="359">
        <v>361.88</v>
      </c>
    </row>
    <row r="1539" spans="1:5" ht="9" customHeight="1" x14ac:dyDescent="0.25">
      <c r="A1539" s="102">
        <f t="shared" si="24"/>
        <v>1106137</v>
      </c>
      <c r="B1539" s="357" t="s">
        <v>15374</v>
      </c>
      <c r="C1539" s="358" t="s">
        <v>15375</v>
      </c>
      <c r="D1539" s="357" t="s">
        <v>188</v>
      </c>
      <c r="E1539" s="359">
        <v>219.01</v>
      </c>
    </row>
    <row r="1540" spans="1:5" ht="9" customHeight="1" x14ac:dyDescent="0.25">
      <c r="A1540" s="102">
        <f t="shared" si="24"/>
        <v>1116127</v>
      </c>
      <c r="B1540" s="357" t="s">
        <v>15376</v>
      </c>
      <c r="C1540" s="358" t="s">
        <v>15377</v>
      </c>
      <c r="D1540" s="357" t="s">
        <v>188</v>
      </c>
      <c r="E1540" s="359">
        <v>474.03</v>
      </c>
    </row>
    <row r="1541" spans="1:5" ht="18" customHeight="1" x14ac:dyDescent="0.25">
      <c r="A1541" s="102">
        <f t="shared" si="24"/>
        <v>1116126</v>
      </c>
      <c r="B1541" s="357" t="s">
        <v>15378</v>
      </c>
      <c r="C1541" s="358" t="s">
        <v>15379</v>
      </c>
      <c r="D1541" s="357" t="s">
        <v>188</v>
      </c>
      <c r="E1541" s="359">
        <v>340.59</v>
      </c>
    </row>
    <row r="1542" spans="1:5" ht="9" customHeight="1" x14ac:dyDescent="0.25">
      <c r="A1542" s="102">
        <f t="shared" si="24"/>
        <v>1107900</v>
      </c>
      <c r="B1542" s="357" t="s">
        <v>15380</v>
      </c>
      <c r="C1542" s="358" t="s">
        <v>15381</v>
      </c>
      <c r="D1542" s="357" t="s">
        <v>188</v>
      </c>
      <c r="E1542" s="359">
        <v>479.53</v>
      </c>
    </row>
    <row r="1543" spans="1:5" ht="9" customHeight="1" x14ac:dyDescent="0.25">
      <c r="A1543" s="102">
        <f t="shared" si="24"/>
        <v>1107899</v>
      </c>
      <c r="B1543" s="357" t="s">
        <v>15382</v>
      </c>
      <c r="C1543" s="358" t="s">
        <v>15383</v>
      </c>
      <c r="D1543" s="357" t="s">
        <v>188</v>
      </c>
      <c r="E1543" s="359">
        <v>341.27</v>
      </c>
    </row>
    <row r="1544" spans="1:5" ht="9" customHeight="1" x14ac:dyDescent="0.25">
      <c r="A1544" s="102">
        <f t="shared" si="24"/>
        <v>1107890</v>
      </c>
      <c r="B1544" s="357" t="s">
        <v>15384</v>
      </c>
      <c r="C1544" s="358" t="s">
        <v>15385</v>
      </c>
      <c r="D1544" s="357" t="s">
        <v>188</v>
      </c>
      <c r="E1544" s="359">
        <v>412.53</v>
      </c>
    </row>
    <row r="1545" spans="1:5" ht="9" customHeight="1" x14ac:dyDescent="0.25">
      <c r="A1545" s="102">
        <f t="shared" si="24"/>
        <v>1106138</v>
      </c>
      <c r="B1545" s="357" t="s">
        <v>15386</v>
      </c>
      <c r="C1545" s="358" t="s">
        <v>15387</v>
      </c>
      <c r="D1545" s="357" t="s">
        <v>188</v>
      </c>
      <c r="E1545" s="359">
        <v>272.17</v>
      </c>
    </row>
    <row r="1546" spans="1:5" ht="9" customHeight="1" x14ac:dyDescent="0.25">
      <c r="A1546" s="102">
        <f t="shared" si="24"/>
        <v>1106139</v>
      </c>
      <c r="B1546" s="357" t="s">
        <v>15388</v>
      </c>
      <c r="C1546" s="358" t="s">
        <v>15389</v>
      </c>
      <c r="D1546" s="357" t="s">
        <v>188</v>
      </c>
      <c r="E1546" s="359">
        <v>375.12</v>
      </c>
    </row>
    <row r="1547" spans="1:5" ht="9" customHeight="1" x14ac:dyDescent="0.25">
      <c r="A1547" s="102">
        <f t="shared" si="24"/>
        <v>1106140</v>
      </c>
      <c r="B1547" s="357" t="s">
        <v>15390</v>
      </c>
      <c r="C1547" s="358" t="s">
        <v>15391</v>
      </c>
      <c r="D1547" s="357" t="s">
        <v>188</v>
      </c>
      <c r="E1547" s="359">
        <v>234.77</v>
      </c>
    </row>
    <row r="1548" spans="1:5" ht="9" customHeight="1" x14ac:dyDescent="0.25">
      <c r="A1548" s="102">
        <f t="shared" si="24"/>
        <v>1107904</v>
      </c>
      <c r="B1548" s="357" t="s">
        <v>15392</v>
      </c>
      <c r="C1548" s="358" t="s">
        <v>15393</v>
      </c>
      <c r="D1548" s="357" t="s">
        <v>188</v>
      </c>
      <c r="E1548" s="359">
        <v>502.85</v>
      </c>
    </row>
    <row r="1549" spans="1:5" ht="9" customHeight="1" x14ac:dyDescent="0.25">
      <c r="A1549" s="102">
        <f t="shared" si="24"/>
        <v>1107903</v>
      </c>
      <c r="B1549" s="357" t="s">
        <v>15394</v>
      </c>
      <c r="C1549" s="358" t="s">
        <v>15395</v>
      </c>
      <c r="D1549" s="357" t="s">
        <v>188</v>
      </c>
      <c r="E1549" s="359">
        <v>368.05</v>
      </c>
    </row>
    <row r="1550" spans="1:5" ht="9" customHeight="1" x14ac:dyDescent="0.25">
      <c r="A1550" s="102">
        <f t="shared" si="24"/>
        <v>1107908</v>
      </c>
      <c r="B1550" s="357" t="s">
        <v>15396</v>
      </c>
      <c r="C1550" s="358" t="s">
        <v>15397</v>
      </c>
      <c r="D1550" s="357" t="s">
        <v>188</v>
      </c>
      <c r="E1550" s="359">
        <v>528.82000000000005</v>
      </c>
    </row>
    <row r="1551" spans="1:5" ht="9" customHeight="1" x14ac:dyDescent="0.25">
      <c r="A1551" s="102">
        <f t="shared" si="24"/>
        <v>1107907</v>
      </c>
      <c r="B1551" s="357" t="s">
        <v>15398</v>
      </c>
      <c r="C1551" s="358" t="s">
        <v>15399</v>
      </c>
      <c r="D1551" s="357" t="s">
        <v>188</v>
      </c>
      <c r="E1551" s="359">
        <v>397.9</v>
      </c>
    </row>
    <row r="1552" spans="1:5" ht="9" customHeight="1" x14ac:dyDescent="0.25">
      <c r="A1552" s="102">
        <f t="shared" si="24"/>
        <v>1107871</v>
      </c>
      <c r="B1552" s="357" t="s">
        <v>15400</v>
      </c>
      <c r="C1552" s="358" t="s">
        <v>15401</v>
      </c>
      <c r="D1552" s="357" t="s">
        <v>188</v>
      </c>
      <c r="E1552" s="359">
        <v>442.52</v>
      </c>
    </row>
    <row r="1553" spans="1:5" ht="9" customHeight="1" x14ac:dyDescent="0.25">
      <c r="A1553" s="102">
        <f t="shared" si="24"/>
        <v>1107870</v>
      </c>
      <c r="B1553" s="357" t="s">
        <v>15402</v>
      </c>
      <c r="C1553" s="358" t="s">
        <v>15403</v>
      </c>
      <c r="D1553" s="357" t="s">
        <v>188</v>
      </c>
      <c r="E1553" s="359">
        <v>305.05</v>
      </c>
    </row>
    <row r="1554" spans="1:5" ht="9" customHeight="1" x14ac:dyDescent="0.25">
      <c r="A1554" s="102">
        <f t="shared" si="24"/>
        <v>1106057</v>
      </c>
      <c r="B1554" s="357" t="s">
        <v>962</v>
      </c>
      <c r="C1554" s="358" t="s">
        <v>963</v>
      </c>
      <c r="D1554" s="357" t="s">
        <v>188</v>
      </c>
      <c r="E1554" s="359">
        <v>427.27</v>
      </c>
    </row>
    <row r="1555" spans="1:5" ht="9" customHeight="1" x14ac:dyDescent="0.25">
      <c r="A1555" s="102">
        <f t="shared" si="24"/>
        <v>1106058</v>
      </c>
      <c r="B1555" s="357" t="s">
        <v>15404</v>
      </c>
      <c r="C1555" s="358" t="s">
        <v>15405</v>
      </c>
      <c r="D1555" s="357" t="s">
        <v>188</v>
      </c>
      <c r="E1555" s="359">
        <v>288.39</v>
      </c>
    </row>
    <row r="1556" spans="1:5" ht="9" customHeight="1" x14ac:dyDescent="0.25">
      <c r="A1556" s="102">
        <f t="shared" si="24"/>
        <v>1106380</v>
      </c>
      <c r="B1556" s="357" t="s">
        <v>15406</v>
      </c>
      <c r="C1556" s="358" t="s">
        <v>15407</v>
      </c>
      <c r="D1556" s="357" t="s">
        <v>188</v>
      </c>
      <c r="E1556" s="359">
        <v>418.73</v>
      </c>
    </row>
    <row r="1557" spans="1:5" ht="9" customHeight="1" x14ac:dyDescent="0.25">
      <c r="A1557" s="102">
        <f t="shared" si="24"/>
        <v>1106378</v>
      </c>
      <c r="B1557" s="357" t="s">
        <v>15408</v>
      </c>
      <c r="C1557" s="358" t="s">
        <v>15409</v>
      </c>
      <c r="D1557" s="357" t="s">
        <v>188</v>
      </c>
      <c r="E1557" s="359">
        <v>283.56</v>
      </c>
    </row>
    <row r="1558" spans="1:5" ht="9" customHeight="1" x14ac:dyDescent="0.25">
      <c r="A1558" s="102">
        <f t="shared" si="24"/>
        <v>1116263</v>
      </c>
      <c r="B1558" s="357" t="s">
        <v>15410</v>
      </c>
      <c r="C1558" s="358" t="s">
        <v>15411</v>
      </c>
      <c r="D1558" s="357" t="s">
        <v>188</v>
      </c>
      <c r="E1558" s="359">
        <v>379.37</v>
      </c>
    </row>
    <row r="1559" spans="1:5" ht="9" customHeight="1" x14ac:dyDescent="0.25">
      <c r="A1559" s="102">
        <f t="shared" si="24"/>
        <v>1116267</v>
      </c>
      <c r="B1559" s="357" t="s">
        <v>15412</v>
      </c>
      <c r="C1559" s="358" t="s">
        <v>15413</v>
      </c>
      <c r="D1559" s="357" t="s">
        <v>188</v>
      </c>
      <c r="E1559" s="359">
        <v>244.19</v>
      </c>
    </row>
    <row r="1560" spans="1:5" ht="9" customHeight="1" x14ac:dyDescent="0.25">
      <c r="A1560" s="102">
        <f t="shared" si="24"/>
        <v>1106280</v>
      </c>
      <c r="B1560" s="357" t="s">
        <v>15414</v>
      </c>
      <c r="C1560" s="358" t="s">
        <v>15415</v>
      </c>
      <c r="D1560" s="357" t="s">
        <v>188</v>
      </c>
      <c r="E1560" s="359">
        <v>437.89</v>
      </c>
    </row>
    <row r="1561" spans="1:5" ht="9" customHeight="1" x14ac:dyDescent="0.25">
      <c r="A1561" s="102">
        <f t="shared" si="24"/>
        <v>1106289</v>
      </c>
      <c r="B1561" s="357" t="s">
        <v>15416</v>
      </c>
      <c r="C1561" s="358" t="s">
        <v>15417</v>
      </c>
      <c r="D1561" s="357" t="s">
        <v>188</v>
      </c>
      <c r="E1561" s="359">
        <v>305.64</v>
      </c>
    </row>
    <row r="1562" spans="1:5" ht="9" customHeight="1" x14ac:dyDescent="0.25">
      <c r="A1562" s="102">
        <f t="shared" si="24"/>
        <v>1116264</v>
      </c>
      <c r="B1562" s="357" t="s">
        <v>15418</v>
      </c>
      <c r="C1562" s="358" t="s">
        <v>15419</v>
      </c>
      <c r="D1562" s="357" t="s">
        <v>188</v>
      </c>
      <c r="E1562" s="359">
        <v>395.02</v>
      </c>
    </row>
    <row r="1563" spans="1:5" ht="9" customHeight="1" x14ac:dyDescent="0.25">
      <c r="A1563" s="102">
        <f t="shared" si="24"/>
        <v>1116268</v>
      </c>
      <c r="B1563" s="357" t="s">
        <v>15420</v>
      </c>
      <c r="C1563" s="358" t="s">
        <v>15421</v>
      </c>
      <c r="D1563" s="357" t="s">
        <v>188</v>
      </c>
      <c r="E1563" s="359">
        <v>262.76</v>
      </c>
    </row>
    <row r="1564" spans="1:5" ht="9" customHeight="1" x14ac:dyDescent="0.25">
      <c r="A1564" s="102">
        <f t="shared" si="24"/>
        <v>1106281</v>
      </c>
      <c r="B1564" s="357" t="s">
        <v>15422</v>
      </c>
      <c r="C1564" s="358" t="s">
        <v>15423</v>
      </c>
      <c r="D1564" s="357" t="s">
        <v>188</v>
      </c>
      <c r="E1564" s="359">
        <v>462.58</v>
      </c>
    </row>
    <row r="1565" spans="1:5" ht="9" customHeight="1" x14ac:dyDescent="0.25">
      <c r="A1565" s="102">
        <f t="shared" si="24"/>
        <v>1106382</v>
      </c>
      <c r="B1565" s="357" t="s">
        <v>15424</v>
      </c>
      <c r="C1565" s="358" t="s">
        <v>15425</v>
      </c>
      <c r="D1565" s="357" t="s">
        <v>188</v>
      </c>
      <c r="E1565" s="359">
        <v>334.08</v>
      </c>
    </row>
    <row r="1566" spans="1:5" ht="9" customHeight="1" x14ac:dyDescent="0.25">
      <c r="A1566" s="102">
        <f t="shared" si="24"/>
        <v>1116265</v>
      </c>
      <c r="B1566" s="357" t="s">
        <v>15426</v>
      </c>
      <c r="C1566" s="358" t="s">
        <v>15427</v>
      </c>
      <c r="D1566" s="357" t="s">
        <v>188</v>
      </c>
      <c r="E1566" s="359">
        <v>415.11</v>
      </c>
    </row>
    <row r="1567" spans="1:5" ht="9" customHeight="1" x14ac:dyDescent="0.25">
      <c r="A1567" s="102">
        <f t="shared" si="24"/>
        <v>1116269</v>
      </c>
      <c r="B1567" s="357" t="s">
        <v>15428</v>
      </c>
      <c r="C1567" s="358" t="s">
        <v>15429</v>
      </c>
      <c r="D1567" s="357" t="s">
        <v>188</v>
      </c>
      <c r="E1567" s="359">
        <v>286.61</v>
      </c>
    </row>
    <row r="1568" spans="1:5" ht="9" customHeight="1" x14ac:dyDescent="0.25">
      <c r="A1568" s="102">
        <f t="shared" si="24"/>
        <v>1106282</v>
      </c>
      <c r="B1568" s="357" t="s">
        <v>186</v>
      </c>
      <c r="C1568" s="358" t="s">
        <v>15430</v>
      </c>
      <c r="D1568" s="357" t="s">
        <v>188</v>
      </c>
      <c r="E1568" s="359">
        <v>490.13</v>
      </c>
    </row>
    <row r="1569" spans="1:5" ht="9" customHeight="1" x14ac:dyDescent="0.25">
      <c r="A1569" s="102">
        <f t="shared" si="24"/>
        <v>1106384</v>
      </c>
      <c r="B1569" s="357" t="s">
        <v>15431</v>
      </c>
      <c r="C1569" s="358" t="s">
        <v>15432</v>
      </c>
      <c r="D1569" s="357" t="s">
        <v>188</v>
      </c>
      <c r="E1569" s="359">
        <v>365.83</v>
      </c>
    </row>
    <row r="1570" spans="1:5" ht="9" customHeight="1" x14ac:dyDescent="0.25">
      <c r="A1570" s="102">
        <f t="shared" si="24"/>
        <v>1116266</v>
      </c>
      <c r="B1570" s="357" t="s">
        <v>15433</v>
      </c>
      <c r="C1570" s="358" t="s">
        <v>15434</v>
      </c>
      <c r="D1570" s="357" t="s">
        <v>188</v>
      </c>
      <c r="E1570" s="359">
        <v>437.57</v>
      </c>
    </row>
    <row r="1571" spans="1:5" ht="9" customHeight="1" x14ac:dyDescent="0.25">
      <c r="A1571" s="102">
        <f t="shared" si="24"/>
        <v>1116270</v>
      </c>
      <c r="B1571" s="357" t="s">
        <v>15435</v>
      </c>
      <c r="C1571" s="358" t="s">
        <v>15436</v>
      </c>
      <c r="D1571" s="357" t="s">
        <v>188</v>
      </c>
      <c r="E1571" s="359">
        <v>313.27</v>
      </c>
    </row>
    <row r="1572" spans="1:5" ht="18" customHeight="1" x14ac:dyDescent="0.25">
      <c r="A1572" s="102">
        <f t="shared" si="24"/>
        <v>1107868</v>
      </c>
      <c r="B1572" s="357" t="s">
        <v>15437</v>
      </c>
      <c r="C1572" s="358" t="s">
        <v>15438</v>
      </c>
      <c r="D1572" s="357" t="s">
        <v>188</v>
      </c>
      <c r="E1572" s="359">
        <v>342.44</v>
      </c>
    </row>
    <row r="1573" spans="1:5" ht="18" customHeight="1" x14ac:dyDescent="0.25">
      <c r="A1573" s="102">
        <f t="shared" si="24"/>
        <v>1107869</v>
      </c>
      <c r="B1573" s="357" t="s">
        <v>15439</v>
      </c>
      <c r="C1573" s="358" t="s">
        <v>15440</v>
      </c>
      <c r="D1573" s="357" t="s">
        <v>188</v>
      </c>
      <c r="E1573" s="359">
        <v>191.28</v>
      </c>
    </row>
    <row r="1574" spans="1:5" ht="9" customHeight="1" x14ac:dyDescent="0.25">
      <c r="A1574" s="102">
        <f t="shared" si="24"/>
        <v>1103853</v>
      </c>
      <c r="B1574" s="357" t="s">
        <v>15441</v>
      </c>
      <c r="C1574" s="358" t="s">
        <v>15442</v>
      </c>
      <c r="D1574" s="357" t="s">
        <v>188</v>
      </c>
      <c r="E1574" s="359">
        <v>419.86</v>
      </c>
    </row>
    <row r="1575" spans="1:5" ht="18" customHeight="1" x14ac:dyDescent="0.25">
      <c r="A1575" s="102">
        <f t="shared" si="24"/>
        <v>1103852</v>
      </c>
      <c r="B1575" s="357" t="s">
        <v>15443</v>
      </c>
      <c r="C1575" s="358" t="s">
        <v>15444</v>
      </c>
      <c r="D1575" s="357" t="s">
        <v>188</v>
      </c>
      <c r="E1575" s="359">
        <v>327.47000000000003</v>
      </c>
    </row>
    <row r="1576" spans="1:5" ht="9" customHeight="1" x14ac:dyDescent="0.25">
      <c r="A1576" s="102">
        <f t="shared" si="24"/>
        <v>1106284</v>
      </c>
      <c r="B1576" s="357" t="s">
        <v>15445</v>
      </c>
      <c r="C1576" s="358" t="s">
        <v>15446</v>
      </c>
      <c r="D1576" s="357" t="s">
        <v>188</v>
      </c>
      <c r="E1576" s="359">
        <v>431.4</v>
      </c>
    </row>
    <row r="1577" spans="1:5" ht="9" customHeight="1" x14ac:dyDescent="0.25">
      <c r="A1577" s="102">
        <f t="shared" si="24"/>
        <v>1108116</v>
      </c>
      <c r="B1577" s="357" t="s">
        <v>15447</v>
      </c>
      <c r="C1577" s="358" t="s">
        <v>15448</v>
      </c>
      <c r="D1577" s="357" t="s">
        <v>188</v>
      </c>
      <c r="E1577" s="359">
        <v>437.41</v>
      </c>
    </row>
    <row r="1578" spans="1:5" ht="9" customHeight="1" x14ac:dyDescent="0.25">
      <c r="A1578" s="102">
        <f t="shared" si="24"/>
        <v>1108118</v>
      </c>
      <c r="B1578" s="357" t="s">
        <v>15449</v>
      </c>
      <c r="C1578" s="358" t="s">
        <v>15450</v>
      </c>
      <c r="D1578" s="357" t="s">
        <v>188</v>
      </c>
      <c r="E1578" s="359">
        <v>462.36</v>
      </c>
    </row>
    <row r="1579" spans="1:5" ht="9" customHeight="1" x14ac:dyDescent="0.25">
      <c r="A1579" s="102">
        <f t="shared" si="24"/>
        <v>1106158</v>
      </c>
      <c r="B1579" s="357" t="s">
        <v>15451</v>
      </c>
      <c r="C1579" s="358" t="s">
        <v>15452</v>
      </c>
      <c r="D1579" s="357" t="s">
        <v>188</v>
      </c>
      <c r="E1579" s="359">
        <v>489.54</v>
      </c>
    </row>
    <row r="1580" spans="1:5" ht="9" customHeight="1" x14ac:dyDescent="0.25">
      <c r="A1580" s="102">
        <f t="shared" si="24"/>
        <v>1108120</v>
      </c>
      <c r="B1580" s="357" t="s">
        <v>15453</v>
      </c>
      <c r="C1580" s="358" t="s">
        <v>15454</v>
      </c>
      <c r="D1580" s="357" t="s">
        <v>188</v>
      </c>
      <c r="E1580" s="359">
        <v>519.91999999999996</v>
      </c>
    </row>
    <row r="1581" spans="1:5" ht="9" customHeight="1" x14ac:dyDescent="0.25">
      <c r="A1581" s="102">
        <f t="shared" si="24"/>
        <v>1106050</v>
      </c>
      <c r="B1581" s="357" t="s">
        <v>15455</v>
      </c>
      <c r="C1581" s="358" t="s">
        <v>15456</v>
      </c>
      <c r="D1581" s="357" t="s">
        <v>188</v>
      </c>
      <c r="E1581" s="359">
        <v>44.98</v>
      </c>
    </row>
    <row r="1582" spans="1:5" ht="9" customHeight="1" x14ac:dyDescent="0.25">
      <c r="A1582" s="102">
        <f t="shared" si="24"/>
        <v>1106051</v>
      </c>
      <c r="B1582" s="357" t="s">
        <v>15457</v>
      </c>
      <c r="C1582" s="358" t="s">
        <v>15458</v>
      </c>
      <c r="D1582" s="357" t="s">
        <v>188</v>
      </c>
      <c r="E1582" s="359">
        <v>37.549999999999997</v>
      </c>
    </row>
    <row r="1583" spans="1:5" ht="9" customHeight="1" x14ac:dyDescent="0.25">
      <c r="A1583" s="102">
        <f t="shared" si="24"/>
        <v>1106061</v>
      </c>
      <c r="B1583" s="357" t="s">
        <v>15459</v>
      </c>
      <c r="C1583" s="358" t="s">
        <v>15460</v>
      </c>
      <c r="D1583" s="357" t="s">
        <v>188</v>
      </c>
      <c r="E1583" s="359">
        <v>51.83</v>
      </c>
    </row>
    <row r="1584" spans="1:5" ht="9" customHeight="1" x14ac:dyDescent="0.25">
      <c r="A1584" s="102">
        <f t="shared" si="24"/>
        <v>1106087</v>
      </c>
      <c r="B1584" s="357" t="s">
        <v>15461</v>
      </c>
      <c r="C1584" s="358" t="s">
        <v>15462</v>
      </c>
      <c r="D1584" s="357" t="s">
        <v>188</v>
      </c>
      <c r="E1584" s="359">
        <v>44.61</v>
      </c>
    </row>
    <row r="1585" spans="1:5" ht="18" customHeight="1" x14ac:dyDescent="0.25">
      <c r="A1585" s="102">
        <f t="shared" si="24"/>
        <v>1107860</v>
      </c>
      <c r="B1585" s="357" t="s">
        <v>15463</v>
      </c>
      <c r="C1585" s="358" t="s">
        <v>15464</v>
      </c>
      <c r="D1585" s="357" t="s">
        <v>188</v>
      </c>
      <c r="E1585" s="359">
        <v>53.79</v>
      </c>
    </row>
    <row r="1586" spans="1:5" ht="9" customHeight="1" x14ac:dyDescent="0.25">
      <c r="A1586" s="102">
        <f t="shared" si="24"/>
        <v>1106088</v>
      </c>
      <c r="B1586" s="357" t="s">
        <v>15465</v>
      </c>
      <c r="C1586" s="358" t="s">
        <v>15466</v>
      </c>
      <c r="D1586" s="357" t="s">
        <v>188</v>
      </c>
      <c r="E1586" s="359">
        <v>55.24</v>
      </c>
    </row>
    <row r="1587" spans="1:5" ht="9" customHeight="1" x14ac:dyDescent="0.25">
      <c r="A1587" s="102">
        <f t="shared" si="24"/>
        <v>1106128</v>
      </c>
      <c r="B1587" s="357" t="s">
        <v>15467</v>
      </c>
      <c r="C1587" s="358" t="s">
        <v>15468</v>
      </c>
      <c r="D1587" s="357" t="s">
        <v>188</v>
      </c>
      <c r="E1587" s="359">
        <v>45.45</v>
      </c>
    </row>
    <row r="1588" spans="1:5" ht="9" customHeight="1" x14ac:dyDescent="0.25">
      <c r="A1588" s="102">
        <f t="shared" si="24"/>
        <v>1108056</v>
      </c>
      <c r="B1588" s="357" t="s">
        <v>15469</v>
      </c>
      <c r="C1588" s="358" t="s">
        <v>15470</v>
      </c>
      <c r="D1588" s="357" t="s">
        <v>188</v>
      </c>
      <c r="E1588" s="359">
        <v>2416.9499999999998</v>
      </c>
    </row>
    <row r="1589" spans="1:5" ht="9" customHeight="1" x14ac:dyDescent="0.25">
      <c r="A1589" s="102">
        <f t="shared" si="24"/>
        <v>1108059</v>
      </c>
      <c r="B1589" s="357" t="s">
        <v>15471</v>
      </c>
      <c r="C1589" s="358" t="s">
        <v>15472</v>
      </c>
      <c r="D1589" s="357" t="s">
        <v>188</v>
      </c>
      <c r="E1589" s="359">
        <v>2887.3</v>
      </c>
    </row>
    <row r="1590" spans="1:5" ht="9" customHeight="1" x14ac:dyDescent="0.25">
      <c r="A1590" s="102">
        <f t="shared" si="24"/>
        <v>1207700</v>
      </c>
      <c r="B1590" s="357" t="s">
        <v>15473</v>
      </c>
      <c r="C1590" s="358" t="s">
        <v>15474</v>
      </c>
      <c r="D1590" s="357" t="s">
        <v>188</v>
      </c>
      <c r="E1590" s="359">
        <v>566.65</v>
      </c>
    </row>
    <row r="1591" spans="1:5" ht="9" customHeight="1" x14ac:dyDescent="0.25">
      <c r="A1591" s="102">
        <f t="shared" si="24"/>
        <v>1207701</v>
      </c>
      <c r="B1591" s="357" t="s">
        <v>15475</v>
      </c>
      <c r="C1591" s="358" t="s">
        <v>15476</v>
      </c>
      <c r="D1591" s="357" t="s">
        <v>188</v>
      </c>
      <c r="E1591" s="359">
        <v>600.15</v>
      </c>
    </row>
    <row r="1592" spans="1:5" ht="9" customHeight="1" x14ac:dyDescent="0.25">
      <c r="A1592" s="102">
        <f t="shared" si="24"/>
        <v>1207702</v>
      </c>
      <c r="B1592" s="357" t="s">
        <v>15477</v>
      </c>
      <c r="C1592" s="358" t="s">
        <v>15478</v>
      </c>
      <c r="D1592" s="357" t="s">
        <v>188</v>
      </c>
      <c r="E1592" s="359">
        <v>637.64</v>
      </c>
    </row>
    <row r="1593" spans="1:5" ht="9" customHeight="1" x14ac:dyDescent="0.25">
      <c r="A1593" s="102">
        <f t="shared" si="24"/>
        <v>1207708</v>
      </c>
      <c r="B1593" s="357" t="s">
        <v>15479</v>
      </c>
      <c r="C1593" s="358" t="s">
        <v>15480</v>
      </c>
      <c r="D1593" s="357" t="s">
        <v>188</v>
      </c>
      <c r="E1593" s="359">
        <v>582.21</v>
      </c>
    </row>
    <row r="1594" spans="1:5" ht="9" customHeight="1" x14ac:dyDescent="0.25">
      <c r="A1594" s="102">
        <f t="shared" si="24"/>
        <v>1207703</v>
      </c>
      <c r="B1594" s="357" t="s">
        <v>15481</v>
      </c>
      <c r="C1594" s="358" t="s">
        <v>15482</v>
      </c>
      <c r="D1594" s="357" t="s">
        <v>188</v>
      </c>
      <c r="E1594" s="359">
        <v>726.43</v>
      </c>
    </row>
    <row r="1595" spans="1:5" ht="9" customHeight="1" x14ac:dyDescent="0.25">
      <c r="A1595" s="102">
        <f t="shared" si="24"/>
        <v>1207709</v>
      </c>
      <c r="B1595" s="357" t="s">
        <v>15483</v>
      </c>
      <c r="C1595" s="358" t="s">
        <v>15484</v>
      </c>
      <c r="D1595" s="357" t="s">
        <v>188</v>
      </c>
      <c r="E1595" s="359">
        <v>663.68</v>
      </c>
    </row>
    <row r="1596" spans="1:5" ht="9" customHeight="1" x14ac:dyDescent="0.25">
      <c r="A1596" s="102">
        <f t="shared" si="24"/>
        <v>1207710</v>
      </c>
      <c r="B1596" s="357" t="s">
        <v>15485</v>
      </c>
      <c r="C1596" s="358" t="s">
        <v>15486</v>
      </c>
      <c r="D1596" s="357" t="s">
        <v>188</v>
      </c>
      <c r="E1596" s="359">
        <v>861.56</v>
      </c>
    </row>
    <row r="1597" spans="1:5" ht="9" customHeight="1" x14ac:dyDescent="0.25">
      <c r="A1597" s="102">
        <f t="shared" si="24"/>
        <v>1207711</v>
      </c>
      <c r="B1597" s="357" t="s">
        <v>15487</v>
      </c>
      <c r="C1597" s="358" t="s">
        <v>15488</v>
      </c>
      <c r="D1597" s="357" t="s">
        <v>188</v>
      </c>
      <c r="E1597" s="359">
        <v>1074.03</v>
      </c>
    </row>
    <row r="1598" spans="1:5" ht="9" customHeight="1" x14ac:dyDescent="0.25">
      <c r="A1598" s="102">
        <f t="shared" si="24"/>
        <v>1207713</v>
      </c>
      <c r="B1598" s="357" t="s">
        <v>15489</v>
      </c>
      <c r="C1598" s="358" t="s">
        <v>15490</v>
      </c>
      <c r="D1598" s="357" t="s">
        <v>188</v>
      </c>
      <c r="E1598" s="359">
        <v>1623.5</v>
      </c>
    </row>
    <row r="1599" spans="1:5" ht="9" customHeight="1" x14ac:dyDescent="0.25">
      <c r="A1599" s="102">
        <f t="shared" si="24"/>
        <v>1207714</v>
      </c>
      <c r="B1599" s="357" t="s">
        <v>15491</v>
      </c>
      <c r="C1599" s="358" t="s">
        <v>15492</v>
      </c>
      <c r="D1599" s="357" t="s">
        <v>188</v>
      </c>
      <c r="E1599" s="359">
        <v>900.97</v>
      </c>
    </row>
    <row r="1600" spans="1:5" ht="9" customHeight="1" x14ac:dyDescent="0.25">
      <c r="A1600" s="102">
        <f t="shared" si="24"/>
        <v>1207715</v>
      </c>
      <c r="B1600" s="357" t="s">
        <v>15493</v>
      </c>
      <c r="C1600" s="358" t="s">
        <v>15494</v>
      </c>
      <c r="D1600" s="357" t="s">
        <v>188</v>
      </c>
      <c r="E1600" s="359">
        <v>1121.8900000000001</v>
      </c>
    </row>
    <row r="1601" spans="1:5" ht="9" customHeight="1" x14ac:dyDescent="0.25">
      <c r="A1601" s="102">
        <f t="shared" ref="A1601:A1664" si="25">VALUE(B1601)</f>
        <v>1207717</v>
      </c>
      <c r="B1601" s="357" t="s">
        <v>15495</v>
      </c>
      <c r="C1601" s="358" t="s">
        <v>15496</v>
      </c>
      <c r="D1601" s="357" t="s">
        <v>188</v>
      </c>
      <c r="E1601" s="359">
        <v>1690.5</v>
      </c>
    </row>
    <row r="1602" spans="1:5" ht="9" customHeight="1" x14ac:dyDescent="0.25">
      <c r="A1602" s="102">
        <f t="shared" si="25"/>
        <v>1207718</v>
      </c>
      <c r="B1602" s="357" t="s">
        <v>15497</v>
      </c>
      <c r="C1602" s="358" t="s">
        <v>15498</v>
      </c>
      <c r="D1602" s="357" t="s">
        <v>188</v>
      </c>
      <c r="E1602" s="359">
        <v>945.08</v>
      </c>
    </row>
    <row r="1603" spans="1:5" ht="9" customHeight="1" x14ac:dyDescent="0.25">
      <c r="A1603" s="102">
        <f t="shared" si="25"/>
        <v>1207719</v>
      </c>
      <c r="B1603" s="357" t="s">
        <v>15499</v>
      </c>
      <c r="C1603" s="358" t="s">
        <v>15500</v>
      </c>
      <c r="D1603" s="357" t="s">
        <v>188</v>
      </c>
      <c r="E1603" s="359">
        <v>1175.45</v>
      </c>
    </row>
    <row r="1604" spans="1:5" ht="9" customHeight="1" x14ac:dyDescent="0.25">
      <c r="A1604" s="102">
        <f t="shared" si="25"/>
        <v>1207721</v>
      </c>
      <c r="B1604" s="357" t="s">
        <v>15501</v>
      </c>
      <c r="C1604" s="358" t="s">
        <v>15502</v>
      </c>
      <c r="D1604" s="357" t="s">
        <v>188</v>
      </c>
      <c r="E1604" s="359">
        <v>1765.48</v>
      </c>
    </row>
    <row r="1605" spans="1:5" ht="9" customHeight="1" x14ac:dyDescent="0.25">
      <c r="A1605" s="102">
        <f t="shared" si="25"/>
        <v>1207722</v>
      </c>
      <c r="B1605" s="357" t="s">
        <v>15503</v>
      </c>
      <c r="C1605" s="358" t="s">
        <v>15504</v>
      </c>
      <c r="D1605" s="357" t="s">
        <v>188</v>
      </c>
      <c r="E1605" s="359">
        <v>1049.54</v>
      </c>
    </row>
    <row r="1606" spans="1:5" ht="9" customHeight="1" x14ac:dyDescent="0.25">
      <c r="A1606" s="102">
        <f t="shared" si="25"/>
        <v>1207723</v>
      </c>
      <c r="B1606" s="357" t="s">
        <v>15505</v>
      </c>
      <c r="C1606" s="358" t="s">
        <v>15506</v>
      </c>
      <c r="D1606" s="357" t="s">
        <v>188</v>
      </c>
      <c r="E1606" s="359">
        <v>1302.29</v>
      </c>
    </row>
    <row r="1607" spans="1:5" ht="9" customHeight="1" x14ac:dyDescent="0.25">
      <c r="A1607" s="102">
        <f t="shared" si="25"/>
        <v>1207725</v>
      </c>
      <c r="B1607" s="357" t="s">
        <v>15507</v>
      </c>
      <c r="C1607" s="358" t="s">
        <v>15508</v>
      </c>
      <c r="D1607" s="357" t="s">
        <v>188</v>
      </c>
      <c r="E1607" s="359">
        <v>1943.06</v>
      </c>
    </row>
    <row r="1608" spans="1:5" ht="9" customHeight="1" x14ac:dyDescent="0.25">
      <c r="A1608" s="102">
        <f t="shared" si="25"/>
        <v>1207728</v>
      </c>
      <c r="B1608" s="357" t="s">
        <v>15509</v>
      </c>
      <c r="C1608" s="358" t="s">
        <v>15510</v>
      </c>
      <c r="D1608" s="357" t="s">
        <v>188</v>
      </c>
      <c r="E1608" s="359">
        <v>875.82</v>
      </c>
    </row>
    <row r="1609" spans="1:5" ht="9" customHeight="1" x14ac:dyDescent="0.25">
      <c r="A1609" s="102">
        <f t="shared" si="25"/>
        <v>1207727</v>
      </c>
      <c r="B1609" s="357" t="s">
        <v>15511</v>
      </c>
      <c r="C1609" s="358" t="s">
        <v>15512</v>
      </c>
      <c r="D1609" s="357" t="s">
        <v>188</v>
      </c>
      <c r="E1609" s="359">
        <v>853.45</v>
      </c>
    </row>
    <row r="1610" spans="1:5" ht="9" customHeight="1" x14ac:dyDescent="0.25">
      <c r="A1610" s="102">
        <f t="shared" si="25"/>
        <v>1207726</v>
      </c>
      <c r="B1610" s="357" t="s">
        <v>15513</v>
      </c>
      <c r="C1610" s="358" t="s">
        <v>15514</v>
      </c>
      <c r="D1610" s="357" t="s">
        <v>188</v>
      </c>
      <c r="E1610" s="359">
        <v>835.57</v>
      </c>
    </row>
    <row r="1611" spans="1:5" ht="9" customHeight="1" x14ac:dyDescent="0.25">
      <c r="A1611" s="102">
        <f t="shared" si="25"/>
        <v>1208329</v>
      </c>
      <c r="B1611" s="357" t="s">
        <v>15515</v>
      </c>
      <c r="C1611" s="358" t="s">
        <v>15516</v>
      </c>
      <c r="D1611" s="357" t="s">
        <v>188</v>
      </c>
      <c r="E1611" s="359">
        <v>814.98</v>
      </c>
    </row>
    <row r="1612" spans="1:5" ht="9" customHeight="1" x14ac:dyDescent="0.25">
      <c r="A1612" s="102">
        <f t="shared" si="25"/>
        <v>1207685</v>
      </c>
      <c r="B1612" s="357" t="s">
        <v>15517</v>
      </c>
      <c r="C1612" s="358" t="s">
        <v>15518</v>
      </c>
      <c r="D1612" s="357" t="s">
        <v>188</v>
      </c>
      <c r="E1612" s="359">
        <v>923.27</v>
      </c>
    </row>
    <row r="1613" spans="1:5" ht="9" customHeight="1" x14ac:dyDescent="0.25">
      <c r="A1613" s="102">
        <f t="shared" si="25"/>
        <v>1207684</v>
      </c>
      <c r="B1613" s="357" t="s">
        <v>15519</v>
      </c>
      <c r="C1613" s="358" t="s">
        <v>15520</v>
      </c>
      <c r="D1613" s="357" t="s">
        <v>188</v>
      </c>
      <c r="E1613" s="359">
        <v>893.72</v>
      </c>
    </row>
    <row r="1614" spans="1:5" ht="9" customHeight="1" x14ac:dyDescent="0.25">
      <c r="A1614" s="102">
        <f t="shared" si="25"/>
        <v>1207683</v>
      </c>
      <c r="B1614" s="357" t="s">
        <v>15521</v>
      </c>
      <c r="C1614" s="358" t="s">
        <v>15522</v>
      </c>
      <c r="D1614" s="357" t="s">
        <v>188</v>
      </c>
      <c r="E1614" s="359">
        <v>871.2</v>
      </c>
    </row>
    <row r="1615" spans="1:5" ht="9" customHeight="1" x14ac:dyDescent="0.25">
      <c r="A1615" s="102">
        <f t="shared" si="25"/>
        <v>1208337</v>
      </c>
      <c r="B1615" s="357" t="s">
        <v>15523</v>
      </c>
      <c r="C1615" s="358" t="s">
        <v>15524</v>
      </c>
      <c r="D1615" s="357" t="s">
        <v>188</v>
      </c>
      <c r="E1615" s="359">
        <v>847.27</v>
      </c>
    </row>
    <row r="1616" spans="1:5" ht="9" customHeight="1" x14ac:dyDescent="0.25">
      <c r="A1616" s="102">
        <f t="shared" si="25"/>
        <v>1207691</v>
      </c>
      <c r="B1616" s="357" t="s">
        <v>15525</v>
      </c>
      <c r="C1616" s="358" t="s">
        <v>15526</v>
      </c>
      <c r="D1616" s="357" t="s">
        <v>188</v>
      </c>
      <c r="E1616" s="359">
        <v>980.85</v>
      </c>
    </row>
    <row r="1617" spans="1:5" ht="9" customHeight="1" x14ac:dyDescent="0.25">
      <c r="A1617" s="102">
        <f t="shared" si="25"/>
        <v>1207690</v>
      </c>
      <c r="B1617" s="357" t="s">
        <v>15527</v>
      </c>
      <c r="C1617" s="358" t="s">
        <v>15528</v>
      </c>
      <c r="D1617" s="357" t="s">
        <v>188</v>
      </c>
      <c r="E1617" s="359">
        <v>940.63</v>
      </c>
    </row>
    <row r="1618" spans="1:5" ht="9" customHeight="1" x14ac:dyDescent="0.25">
      <c r="A1618" s="102">
        <f t="shared" si="25"/>
        <v>1207689</v>
      </c>
      <c r="B1618" s="357" t="s">
        <v>15529</v>
      </c>
      <c r="C1618" s="358" t="s">
        <v>15530</v>
      </c>
      <c r="D1618" s="357" t="s">
        <v>188</v>
      </c>
      <c r="E1618" s="359">
        <v>906.8</v>
      </c>
    </row>
    <row r="1619" spans="1:5" ht="9" customHeight="1" x14ac:dyDescent="0.25">
      <c r="A1619" s="102">
        <f t="shared" si="25"/>
        <v>1208345</v>
      </c>
      <c r="B1619" s="357" t="s">
        <v>15531</v>
      </c>
      <c r="C1619" s="358" t="s">
        <v>15532</v>
      </c>
      <c r="D1619" s="357" t="s">
        <v>188</v>
      </c>
      <c r="E1619" s="359">
        <v>878.92</v>
      </c>
    </row>
    <row r="1620" spans="1:5" ht="9" customHeight="1" x14ac:dyDescent="0.25">
      <c r="A1620" s="102">
        <f t="shared" si="25"/>
        <v>1207697</v>
      </c>
      <c r="B1620" s="357" t="s">
        <v>15533</v>
      </c>
      <c r="C1620" s="358" t="s">
        <v>15534</v>
      </c>
      <c r="D1620" s="357" t="s">
        <v>188</v>
      </c>
      <c r="E1620" s="359">
        <v>1054.01</v>
      </c>
    </row>
    <row r="1621" spans="1:5" ht="9" customHeight="1" x14ac:dyDescent="0.25">
      <c r="A1621" s="102">
        <f t="shared" si="25"/>
        <v>1207696</v>
      </c>
      <c r="B1621" s="357" t="s">
        <v>15535</v>
      </c>
      <c r="C1621" s="358" t="s">
        <v>15536</v>
      </c>
      <c r="D1621" s="357" t="s">
        <v>188</v>
      </c>
      <c r="E1621" s="359">
        <v>996.52</v>
      </c>
    </row>
    <row r="1622" spans="1:5" ht="9" customHeight="1" x14ac:dyDescent="0.25">
      <c r="A1622" s="102">
        <f t="shared" si="25"/>
        <v>1207695</v>
      </c>
      <c r="B1622" s="357" t="s">
        <v>15537</v>
      </c>
      <c r="C1622" s="358" t="s">
        <v>15538</v>
      </c>
      <c r="D1622" s="357" t="s">
        <v>188</v>
      </c>
      <c r="E1622" s="359">
        <v>957.41</v>
      </c>
    </row>
    <row r="1623" spans="1:5" ht="9" customHeight="1" x14ac:dyDescent="0.25">
      <c r="A1623" s="102">
        <f t="shared" si="25"/>
        <v>1208353</v>
      </c>
      <c r="B1623" s="357" t="s">
        <v>15539</v>
      </c>
      <c r="C1623" s="358" t="s">
        <v>15540</v>
      </c>
      <c r="D1623" s="357" t="s">
        <v>188</v>
      </c>
      <c r="E1623" s="359">
        <v>918.09</v>
      </c>
    </row>
    <row r="1624" spans="1:5" ht="9" customHeight="1" x14ac:dyDescent="0.25">
      <c r="A1624" s="102">
        <f t="shared" si="25"/>
        <v>1207663</v>
      </c>
      <c r="B1624" s="357" t="s">
        <v>15541</v>
      </c>
      <c r="C1624" s="358" t="s">
        <v>15542</v>
      </c>
      <c r="D1624" s="357" t="s">
        <v>188</v>
      </c>
      <c r="E1624" s="359">
        <v>1135.8399999999999</v>
      </c>
    </row>
    <row r="1625" spans="1:5" ht="9" customHeight="1" x14ac:dyDescent="0.25">
      <c r="A1625" s="102">
        <f t="shared" si="25"/>
        <v>1207662</v>
      </c>
      <c r="B1625" s="357" t="s">
        <v>15543</v>
      </c>
      <c r="C1625" s="358" t="s">
        <v>15544</v>
      </c>
      <c r="D1625" s="357" t="s">
        <v>188</v>
      </c>
      <c r="E1625" s="359">
        <v>1108.6099999999999</v>
      </c>
    </row>
    <row r="1626" spans="1:5" ht="9" customHeight="1" x14ac:dyDescent="0.25">
      <c r="A1626" s="102">
        <f t="shared" si="25"/>
        <v>1207661</v>
      </c>
      <c r="B1626" s="357" t="s">
        <v>15545</v>
      </c>
      <c r="C1626" s="358" t="s">
        <v>15546</v>
      </c>
      <c r="D1626" s="357" t="s">
        <v>188</v>
      </c>
      <c r="E1626" s="359">
        <v>1086.83</v>
      </c>
    </row>
    <row r="1627" spans="1:5" ht="9" customHeight="1" x14ac:dyDescent="0.25">
      <c r="A1627" s="102">
        <f t="shared" si="25"/>
        <v>1208361</v>
      </c>
      <c r="B1627" s="357" t="s">
        <v>15547</v>
      </c>
      <c r="C1627" s="358" t="s">
        <v>15548</v>
      </c>
      <c r="D1627" s="357" t="s">
        <v>188</v>
      </c>
      <c r="E1627" s="359">
        <v>1054.1600000000001</v>
      </c>
    </row>
    <row r="1628" spans="1:5" ht="9" customHeight="1" x14ac:dyDescent="0.25">
      <c r="A1628" s="102">
        <f t="shared" si="25"/>
        <v>1207669</v>
      </c>
      <c r="B1628" s="357" t="s">
        <v>15549</v>
      </c>
      <c r="C1628" s="358" t="s">
        <v>15550</v>
      </c>
      <c r="D1628" s="357" t="s">
        <v>188</v>
      </c>
      <c r="E1628" s="359">
        <v>1259.51</v>
      </c>
    </row>
    <row r="1629" spans="1:5" ht="9" customHeight="1" x14ac:dyDescent="0.25">
      <c r="A1629" s="102">
        <f t="shared" si="25"/>
        <v>1207668</v>
      </c>
      <c r="B1629" s="357" t="s">
        <v>15551</v>
      </c>
      <c r="C1629" s="358" t="s">
        <v>15552</v>
      </c>
      <c r="D1629" s="357" t="s">
        <v>188</v>
      </c>
      <c r="E1629" s="359">
        <v>1225.71</v>
      </c>
    </row>
    <row r="1630" spans="1:5" ht="9" customHeight="1" x14ac:dyDescent="0.25">
      <c r="A1630" s="102">
        <f t="shared" si="25"/>
        <v>1207667</v>
      </c>
      <c r="B1630" s="357" t="s">
        <v>15553</v>
      </c>
      <c r="C1630" s="358" t="s">
        <v>15554</v>
      </c>
      <c r="D1630" s="357" t="s">
        <v>188</v>
      </c>
      <c r="E1630" s="359">
        <v>1175.01</v>
      </c>
    </row>
    <row r="1631" spans="1:5" ht="9" customHeight="1" x14ac:dyDescent="0.25">
      <c r="A1631" s="102">
        <f t="shared" si="25"/>
        <v>1208369</v>
      </c>
      <c r="B1631" s="357" t="s">
        <v>15555</v>
      </c>
      <c r="C1631" s="358" t="s">
        <v>15556</v>
      </c>
      <c r="D1631" s="357" t="s">
        <v>188</v>
      </c>
      <c r="E1631" s="359">
        <v>1124.31</v>
      </c>
    </row>
    <row r="1632" spans="1:5" ht="9" customHeight="1" x14ac:dyDescent="0.25">
      <c r="A1632" s="102">
        <f t="shared" si="25"/>
        <v>1207682</v>
      </c>
      <c r="B1632" s="357" t="s">
        <v>15557</v>
      </c>
      <c r="C1632" s="358" t="s">
        <v>15558</v>
      </c>
      <c r="D1632" s="357" t="s">
        <v>188</v>
      </c>
      <c r="E1632" s="359">
        <v>971.67</v>
      </c>
    </row>
    <row r="1633" spans="1:5" ht="9" customHeight="1" x14ac:dyDescent="0.25">
      <c r="A1633" s="102">
        <f t="shared" si="25"/>
        <v>1207681</v>
      </c>
      <c r="B1633" s="357" t="s">
        <v>15559</v>
      </c>
      <c r="C1633" s="358" t="s">
        <v>15560</v>
      </c>
      <c r="D1633" s="357" t="s">
        <v>188</v>
      </c>
      <c r="E1633" s="359">
        <v>949.3</v>
      </c>
    </row>
    <row r="1634" spans="1:5" ht="9" customHeight="1" x14ac:dyDescent="0.25">
      <c r="A1634" s="102">
        <f t="shared" si="25"/>
        <v>1207729</v>
      </c>
      <c r="B1634" s="357" t="s">
        <v>15561</v>
      </c>
      <c r="C1634" s="358" t="s">
        <v>15562</v>
      </c>
      <c r="D1634" s="357" t="s">
        <v>188</v>
      </c>
      <c r="E1634" s="359">
        <v>931.42</v>
      </c>
    </row>
    <row r="1635" spans="1:5" ht="9" customHeight="1" x14ac:dyDescent="0.25">
      <c r="A1635" s="102">
        <f t="shared" si="25"/>
        <v>1208333</v>
      </c>
      <c r="B1635" s="357" t="s">
        <v>15563</v>
      </c>
      <c r="C1635" s="358" t="s">
        <v>15564</v>
      </c>
      <c r="D1635" s="357" t="s">
        <v>188</v>
      </c>
      <c r="E1635" s="359">
        <v>910.82</v>
      </c>
    </row>
    <row r="1636" spans="1:5" ht="9" customHeight="1" x14ac:dyDescent="0.25">
      <c r="A1636" s="102">
        <f t="shared" si="25"/>
        <v>1207688</v>
      </c>
      <c r="B1636" s="357" t="s">
        <v>15565</v>
      </c>
      <c r="C1636" s="358" t="s">
        <v>15566</v>
      </c>
      <c r="D1636" s="357" t="s">
        <v>188</v>
      </c>
      <c r="E1636" s="359">
        <v>1022.02</v>
      </c>
    </row>
    <row r="1637" spans="1:5" ht="9" customHeight="1" x14ac:dyDescent="0.25">
      <c r="A1637" s="102">
        <f t="shared" si="25"/>
        <v>1207687</v>
      </c>
      <c r="B1637" s="357" t="s">
        <v>15567</v>
      </c>
      <c r="C1637" s="358" t="s">
        <v>15568</v>
      </c>
      <c r="D1637" s="357" t="s">
        <v>188</v>
      </c>
      <c r="E1637" s="359">
        <v>992.47</v>
      </c>
    </row>
    <row r="1638" spans="1:5" ht="9" customHeight="1" x14ac:dyDescent="0.25">
      <c r="A1638" s="102">
        <f t="shared" si="25"/>
        <v>1207686</v>
      </c>
      <c r="B1638" s="357" t="s">
        <v>15569</v>
      </c>
      <c r="C1638" s="358" t="s">
        <v>15570</v>
      </c>
      <c r="D1638" s="357" t="s">
        <v>188</v>
      </c>
      <c r="E1638" s="359">
        <v>969.96</v>
      </c>
    </row>
    <row r="1639" spans="1:5" ht="9" customHeight="1" x14ac:dyDescent="0.25">
      <c r="A1639" s="102">
        <f t="shared" si="25"/>
        <v>1208341</v>
      </c>
      <c r="B1639" s="357" t="s">
        <v>15571</v>
      </c>
      <c r="C1639" s="358" t="s">
        <v>15572</v>
      </c>
      <c r="D1639" s="357" t="s">
        <v>188</v>
      </c>
      <c r="E1639" s="359">
        <v>946.02</v>
      </c>
    </row>
    <row r="1640" spans="1:5" ht="9" customHeight="1" x14ac:dyDescent="0.25">
      <c r="A1640" s="102">
        <f t="shared" si="25"/>
        <v>1207694</v>
      </c>
      <c r="B1640" s="357" t="s">
        <v>15573</v>
      </c>
      <c r="C1640" s="358" t="s">
        <v>15574</v>
      </c>
      <c r="D1640" s="357" t="s">
        <v>188</v>
      </c>
      <c r="E1640" s="359">
        <v>1082.69</v>
      </c>
    </row>
    <row r="1641" spans="1:5" ht="9" customHeight="1" x14ac:dyDescent="0.25">
      <c r="A1641" s="102">
        <f t="shared" si="25"/>
        <v>1207693</v>
      </c>
      <c r="B1641" s="357" t="s">
        <v>15575</v>
      </c>
      <c r="C1641" s="358" t="s">
        <v>15576</v>
      </c>
      <c r="D1641" s="357" t="s">
        <v>188</v>
      </c>
      <c r="E1641" s="359">
        <v>1042.46</v>
      </c>
    </row>
    <row r="1642" spans="1:5" ht="9" customHeight="1" x14ac:dyDescent="0.25">
      <c r="A1642" s="102">
        <f t="shared" si="25"/>
        <v>1207692</v>
      </c>
      <c r="B1642" s="357" t="s">
        <v>15577</v>
      </c>
      <c r="C1642" s="358" t="s">
        <v>15578</v>
      </c>
      <c r="D1642" s="357" t="s">
        <v>188</v>
      </c>
      <c r="E1642" s="359">
        <v>1008.64</v>
      </c>
    </row>
    <row r="1643" spans="1:5" ht="9" customHeight="1" x14ac:dyDescent="0.25">
      <c r="A1643" s="102">
        <f t="shared" si="25"/>
        <v>1208349</v>
      </c>
      <c r="B1643" s="357" t="s">
        <v>15579</v>
      </c>
      <c r="C1643" s="358" t="s">
        <v>15580</v>
      </c>
      <c r="D1643" s="357" t="s">
        <v>188</v>
      </c>
      <c r="E1643" s="359">
        <v>980.76</v>
      </c>
    </row>
    <row r="1644" spans="1:5" ht="9" customHeight="1" x14ac:dyDescent="0.25">
      <c r="A1644" s="102">
        <f t="shared" si="25"/>
        <v>1207660</v>
      </c>
      <c r="B1644" s="357" t="s">
        <v>15581</v>
      </c>
      <c r="C1644" s="358" t="s">
        <v>15582</v>
      </c>
      <c r="D1644" s="357" t="s">
        <v>188</v>
      </c>
      <c r="E1644" s="359">
        <v>1159.1400000000001</v>
      </c>
    </row>
    <row r="1645" spans="1:5" ht="9" customHeight="1" x14ac:dyDescent="0.25">
      <c r="A1645" s="102">
        <f t="shared" si="25"/>
        <v>1207699</v>
      </c>
      <c r="B1645" s="357" t="s">
        <v>15583</v>
      </c>
      <c r="C1645" s="358" t="s">
        <v>15584</v>
      </c>
      <c r="D1645" s="357" t="s">
        <v>188</v>
      </c>
      <c r="E1645" s="359">
        <v>1101.6400000000001</v>
      </c>
    </row>
    <row r="1646" spans="1:5" ht="9" customHeight="1" x14ac:dyDescent="0.25">
      <c r="A1646" s="102">
        <f t="shared" si="25"/>
        <v>1207698</v>
      </c>
      <c r="B1646" s="357" t="s">
        <v>15585</v>
      </c>
      <c r="C1646" s="358" t="s">
        <v>15586</v>
      </c>
      <c r="D1646" s="357" t="s">
        <v>188</v>
      </c>
      <c r="E1646" s="359">
        <v>1062.53</v>
      </c>
    </row>
    <row r="1647" spans="1:5" ht="9" customHeight="1" x14ac:dyDescent="0.25">
      <c r="A1647" s="102">
        <f t="shared" si="25"/>
        <v>1208357</v>
      </c>
      <c r="B1647" s="357" t="s">
        <v>15587</v>
      </c>
      <c r="C1647" s="358" t="s">
        <v>15588</v>
      </c>
      <c r="D1647" s="357" t="s">
        <v>188</v>
      </c>
      <c r="E1647" s="359">
        <v>1023.21</v>
      </c>
    </row>
    <row r="1648" spans="1:5" ht="9" customHeight="1" x14ac:dyDescent="0.25">
      <c r="A1648" s="102">
        <f t="shared" si="25"/>
        <v>1207666</v>
      </c>
      <c r="B1648" s="357" t="s">
        <v>15589</v>
      </c>
      <c r="C1648" s="358" t="s">
        <v>15590</v>
      </c>
      <c r="D1648" s="357" t="s">
        <v>188</v>
      </c>
      <c r="E1648" s="359">
        <v>1244.47</v>
      </c>
    </row>
    <row r="1649" spans="1:5" ht="9" customHeight="1" x14ac:dyDescent="0.25">
      <c r="A1649" s="102">
        <f t="shared" si="25"/>
        <v>1207665</v>
      </c>
      <c r="B1649" s="357" t="s">
        <v>15591</v>
      </c>
      <c r="C1649" s="358" t="s">
        <v>15592</v>
      </c>
      <c r="D1649" s="357" t="s">
        <v>188</v>
      </c>
      <c r="E1649" s="359">
        <v>1217.24</v>
      </c>
    </row>
    <row r="1650" spans="1:5" ht="9" customHeight="1" x14ac:dyDescent="0.25">
      <c r="A1650" s="102">
        <f t="shared" si="25"/>
        <v>1207664</v>
      </c>
      <c r="B1650" s="357" t="s">
        <v>15593</v>
      </c>
      <c r="C1650" s="358" t="s">
        <v>15594</v>
      </c>
      <c r="D1650" s="357" t="s">
        <v>188</v>
      </c>
      <c r="E1650" s="359">
        <v>1195.46</v>
      </c>
    </row>
    <row r="1651" spans="1:5" ht="9" customHeight="1" x14ac:dyDescent="0.25">
      <c r="A1651" s="102">
        <f t="shared" si="25"/>
        <v>1208365</v>
      </c>
      <c r="B1651" s="357" t="s">
        <v>15595</v>
      </c>
      <c r="C1651" s="358" t="s">
        <v>15596</v>
      </c>
      <c r="D1651" s="357" t="s">
        <v>188</v>
      </c>
      <c r="E1651" s="359">
        <v>1162.78</v>
      </c>
    </row>
    <row r="1652" spans="1:5" ht="9" customHeight="1" x14ac:dyDescent="0.25">
      <c r="A1652" s="102">
        <f t="shared" si="25"/>
        <v>1207672</v>
      </c>
      <c r="B1652" s="357" t="s">
        <v>15597</v>
      </c>
      <c r="C1652" s="358" t="s">
        <v>15598</v>
      </c>
      <c r="D1652" s="357" t="s">
        <v>188</v>
      </c>
      <c r="E1652" s="359">
        <v>1371.89</v>
      </c>
    </row>
    <row r="1653" spans="1:5" ht="9" customHeight="1" x14ac:dyDescent="0.25">
      <c r="A1653" s="102">
        <f t="shared" si="25"/>
        <v>1207671</v>
      </c>
      <c r="B1653" s="357" t="s">
        <v>15599</v>
      </c>
      <c r="C1653" s="358" t="s">
        <v>15600</v>
      </c>
      <c r="D1653" s="357" t="s">
        <v>188</v>
      </c>
      <c r="E1653" s="359">
        <v>1338.08</v>
      </c>
    </row>
    <row r="1654" spans="1:5" ht="9" customHeight="1" x14ac:dyDescent="0.25">
      <c r="A1654" s="102">
        <f t="shared" si="25"/>
        <v>1207670</v>
      </c>
      <c r="B1654" s="357" t="s">
        <v>15601</v>
      </c>
      <c r="C1654" s="358" t="s">
        <v>15602</v>
      </c>
      <c r="D1654" s="357" t="s">
        <v>188</v>
      </c>
      <c r="E1654" s="359">
        <v>1287.3800000000001</v>
      </c>
    </row>
    <row r="1655" spans="1:5" ht="9" customHeight="1" x14ac:dyDescent="0.25">
      <c r="A1655" s="102">
        <f t="shared" si="25"/>
        <v>1208373</v>
      </c>
      <c r="B1655" s="357" t="s">
        <v>15603</v>
      </c>
      <c r="C1655" s="358" t="s">
        <v>15604</v>
      </c>
      <c r="D1655" s="357" t="s">
        <v>188</v>
      </c>
      <c r="E1655" s="359">
        <v>1236.68</v>
      </c>
    </row>
    <row r="1656" spans="1:5" ht="9" customHeight="1" x14ac:dyDescent="0.25">
      <c r="A1656" s="102">
        <f t="shared" si="25"/>
        <v>1400976</v>
      </c>
      <c r="B1656" s="357" t="s">
        <v>15605</v>
      </c>
      <c r="C1656" s="358" t="s">
        <v>15606</v>
      </c>
      <c r="D1656" s="357" t="s">
        <v>138</v>
      </c>
      <c r="E1656" s="359">
        <v>4.47</v>
      </c>
    </row>
    <row r="1657" spans="1:5" ht="9" customHeight="1" x14ac:dyDescent="0.25">
      <c r="A1657" s="102">
        <f t="shared" si="25"/>
        <v>1400970</v>
      </c>
      <c r="B1657" s="357" t="s">
        <v>15607</v>
      </c>
      <c r="C1657" s="358" t="s">
        <v>15608</v>
      </c>
      <c r="D1657" s="357" t="s">
        <v>138</v>
      </c>
      <c r="E1657" s="359">
        <v>2.23</v>
      </c>
    </row>
    <row r="1658" spans="1:5" ht="9" customHeight="1" x14ac:dyDescent="0.25">
      <c r="A1658" s="102">
        <f t="shared" si="25"/>
        <v>1400971</v>
      </c>
      <c r="B1658" s="357" t="s">
        <v>15609</v>
      </c>
      <c r="C1658" s="358" t="s">
        <v>15610</v>
      </c>
      <c r="D1658" s="357" t="s">
        <v>138</v>
      </c>
      <c r="E1658" s="359">
        <v>9.73</v>
      </c>
    </row>
    <row r="1659" spans="1:5" ht="9" customHeight="1" x14ac:dyDescent="0.25">
      <c r="A1659" s="102">
        <f t="shared" si="25"/>
        <v>1400972</v>
      </c>
      <c r="B1659" s="357" t="s">
        <v>15611</v>
      </c>
      <c r="C1659" s="358" t="s">
        <v>15612</v>
      </c>
      <c r="D1659" s="357" t="s">
        <v>138</v>
      </c>
      <c r="E1659" s="359">
        <v>2.1800000000000002</v>
      </c>
    </row>
    <row r="1660" spans="1:5" ht="9" customHeight="1" x14ac:dyDescent="0.25">
      <c r="A1660" s="102">
        <f t="shared" si="25"/>
        <v>1416201</v>
      </c>
      <c r="B1660" s="357" t="s">
        <v>15613</v>
      </c>
      <c r="C1660" s="358" t="s">
        <v>15614</v>
      </c>
      <c r="D1660" s="357" t="s">
        <v>15615</v>
      </c>
      <c r="E1660" s="359">
        <v>0.18</v>
      </c>
    </row>
    <row r="1661" spans="1:5" ht="9" customHeight="1" x14ac:dyDescent="0.25">
      <c r="A1661" s="102">
        <f t="shared" si="25"/>
        <v>1400969</v>
      </c>
      <c r="B1661" s="357" t="s">
        <v>15616</v>
      </c>
      <c r="C1661" s="358" t="s">
        <v>15617</v>
      </c>
      <c r="D1661" s="357" t="s">
        <v>315</v>
      </c>
      <c r="E1661" s="359">
        <v>0.15</v>
      </c>
    </row>
    <row r="1662" spans="1:5" ht="9" customHeight="1" x14ac:dyDescent="0.25">
      <c r="A1662" s="102">
        <f t="shared" si="25"/>
        <v>1400975</v>
      </c>
      <c r="B1662" s="357" t="s">
        <v>15618</v>
      </c>
      <c r="C1662" s="358" t="s">
        <v>15619</v>
      </c>
      <c r="D1662" s="357" t="s">
        <v>138</v>
      </c>
      <c r="E1662" s="359">
        <v>3.95</v>
      </c>
    </row>
    <row r="1663" spans="1:5" ht="9" customHeight="1" x14ac:dyDescent="0.25">
      <c r="A1663" s="102">
        <f t="shared" si="25"/>
        <v>1416141</v>
      </c>
      <c r="B1663" s="357" t="s">
        <v>15620</v>
      </c>
      <c r="C1663" s="358" t="s">
        <v>15621</v>
      </c>
      <c r="D1663" s="357" t="s">
        <v>138</v>
      </c>
      <c r="E1663" s="359">
        <v>3.01</v>
      </c>
    </row>
    <row r="1664" spans="1:5" ht="9" customHeight="1" x14ac:dyDescent="0.25">
      <c r="A1664" s="102">
        <f t="shared" si="25"/>
        <v>1416142</v>
      </c>
      <c r="B1664" s="357" t="s">
        <v>15622</v>
      </c>
      <c r="C1664" s="358" t="s">
        <v>15623</v>
      </c>
      <c r="D1664" s="357" t="s">
        <v>138</v>
      </c>
      <c r="E1664" s="359">
        <v>4.57</v>
      </c>
    </row>
    <row r="1665" spans="1:5" ht="9" customHeight="1" x14ac:dyDescent="0.25">
      <c r="A1665" s="102">
        <f t="shared" ref="A1665:A1728" si="26">VALUE(B1665)</f>
        <v>1400973</v>
      </c>
      <c r="B1665" s="357" t="s">
        <v>15624</v>
      </c>
      <c r="C1665" s="358" t="s">
        <v>15625</v>
      </c>
      <c r="D1665" s="357" t="s">
        <v>138</v>
      </c>
      <c r="E1665" s="359">
        <v>1.37</v>
      </c>
    </row>
    <row r="1666" spans="1:5" ht="9" customHeight="1" x14ac:dyDescent="0.25">
      <c r="A1666" s="102">
        <f t="shared" si="26"/>
        <v>1400974</v>
      </c>
      <c r="B1666" s="357" t="s">
        <v>15626</v>
      </c>
      <c r="C1666" s="358" t="s">
        <v>15627</v>
      </c>
      <c r="D1666" s="357" t="s">
        <v>138</v>
      </c>
      <c r="E1666" s="359">
        <v>1.58</v>
      </c>
    </row>
    <row r="1667" spans="1:5" ht="9" customHeight="1" x14ac:dyDescent="0.25">
      <c r="A1667" s="102">
        <f t="shared" si="26"/>
        <v>1416139</v>
      </c>
      <c r="B1667" s="357" t="s">
        <v>15628</v>
      </c>
      <c r="C1667" s="358" t="s">
        <v>15629</v>
      </c>
      <c r="D1667" s="357" t="s">
        <v>138</v>
      </c>
      <c r="E1667" s="359">
        <v>1.74</v>
      </c>
    </row>
    <row r="1668" spans="1:5" ht="9" customHeight="1" x14ac:dyDescent="0.25">
      <c r="A1668" s="102">
        <f t="shared" si="26"/>
        <v>1416202</v>
      </c>
      <c r="B1668" s="357" t="s">
        <v>15630</v>
      </c>
      <c r="C1668" s="358" t="s">
        <v>15631</v>
      </c>
      <c r="D1668" s="357" t="s">
        <v>138</v>
      </c>
      <c r="E1668" s="359">
        <v>1.99</v>
      </c>
    </row>
    <row r="1669" spans="1:5" ht="9" customHeight="1" x14ac:dyDescent="0.25">
      <c r="A1669" s="102">
        <f t="shared" si="26"/>
        <v>1416140</v>
      </c>
      <c r="B1669" s="357" t="s">
        <v>15632</v>
      </c>
      <c r="C1669" s="358" t="s">
        <v>15633</v>
      </c>
      <c r="D1669" s="357" t="s">
        <v>138</v>
      </c>
      <c r="E1669" s="359">
        <v>2.27</v>
      </c>
    </row>
    <row r="1670" spans="1:5" ht="9" customHeight="1" x14ac:dyDescent="0.25">
      <c r="A1670" s="102">
        <f t="shared" si="26"/>
        <v>1419543</v>
      </c>
      <c r="B1670" s="357" t="s">
        <v>15634</v>
      </c>
      <c r="C1670" s="358" t="s">
        <v>15635</v>
      </c>
      <c r="D1670" s="357" t="s">
        <v>315</v>
      </c>
      <c r="E1670" s="359">
        <v>0.19</v>
      </c>
    </row>
    <row r="1671" spans="1:5" ht="9" customHeight="1" x14ac:dyDescent="0.25">
      <c r="A1671" s="102">
        <f t="shared" si="26"/>
        <v>1408173</v>
      </c>
      <c r="B1671" s="357" t="s">
        <v>15636</v>
      </c>
      <c r="C1671" s="358" t="s">
        <v>15637</v>
      </c>
      <c r="D1671" s="357" t="s">
        <v>15615</v>
      </c>
      <c r="E1671" s="359">
        <v>0.05</v>
      </c>
    </row>
    <row r="1672" spans="1:5" ht="9" customHeight="1" x14ac:dyDescent="0.25">
      <c r="A1672" s="102">
        <f t="shared" si="26"/>
        <v>1407063</v>
      </c>
      <c r="B1672" s="357" t="s">
        <v>15638</v>
      </c>
      <c r="C1672" s="358" t="s">
        <v>15639</v>
      </c>
      <c r="D1672" s="357" t="s">
        <v>315</v>
      </c>
      <c r="E1672" s="359">
        <v>7.42</v>
      </c>
    </row>
    <row r="1673" spans="1:5" ht="9" customHeight="1" x14ac:dyDescent="0.25">
      <c r="A1673" s="102">
        <f t="shared" si="26"/>
        <v>1407064</v>
      </c>
      <c r="B1673" s="357" t="s">
        <v>15640</v>
      </c>
      <c r="C1673" s="358" t="s">
        <v>15641</v>
      </c>
      <c r="D1673" s="357" t="s">
        <v>315</v>
      </c>
      <c r="E1673" s="359">
        <v>7.65</v>
      </c>
    </row>
    <row r="1674" spans="1:5" ht="9" customHeight="1" x14ac:dyDescent="0.25">
      <c r="A1674" s="102">
        <f t="shared" si="26"/>
        <v>1407065</v>
      </c>
      <c r="B1674" s="357" t="s">
        <v>15642</v>
      </c>
      <c r="C1674" s="358" t="s">
        <v>15643</v>
      </c>
      <c r="D1674" s="357" t="s">
        <v>315</v>
      </c>
      <c r="E1674" s="359">
        <v>7.82</v>
      </c>
    </row>
    <row r="1675" spans="1:5" ht="9" customHeight="1" x14ac:dyDescent="0.25">
      <c r="A1675" s="102">
        <f t="shared" si="26"/>
        <v>1407066</v>
      </c>
      <c r="B1675" s="357" t="s">
        <v>15644</v>
      </c>
      <c r="C1675" s="358" t="s">
        <v>15645</v>
      </c>
      <c r="D1675" s="357" t="s">
        <v>315</v>
      </c>
      <c r="E1675" s="359">
        <v>7.7</v>
      </c>
    </row>
    <row r="1676" spans="1:5" ht="9" customHeight="1" x14ac:dyDescent="0.25">
      <c r="A1676" s="102">
        <f t="shared" si="26"/>
        <v>1400977</v>
      </c>
      <c r="B1676" s="357" t="s">
        <v>15646</v>
      </c>
      <c r="C1676" s="358" t="s">
        <v>15647</v>
      </c>
      <c r="D1676" s="357" t="s">
        <v>138</v>
      </c>
      <c r="E1676" s="359">
        <v>3.27</v>
      </c>
    </row>
    <row r="1677" spans="1:5" ht="9" customHeight="1" x14ac:dyDescent="0.25">
      <c r="A1677" s="102">
        <f t="shared" si="26"/>
        <v>1407067</v>
      </c>
      <c r="B1677" s="357" t="s">
        <v>15648</v>
      </c>
      <c r="C1677" s="358" t="s">
        <v>15649</v>
      </c>
      <c r="D1677" s="357" t="s">
        <v>315</v>
      </c>
      <c r="E1677" s="359">
        <v>2.35</v>
      </c>
    </row>
    <row r="1678" spans="1:5" ht="9" customHeight="1" x14ac:dyDescent="0.25">
      <c r="A1678" s="102">
        <f t="shared" si="26"/>
        <v>1407068</v>
      </c>
      <c r="B1678" s="357" t="s">
        <v>15650</v>
      </c>
      <c r="C1678" s="358" t="s">
        <v>15651</v>
      </c>
      <c r="D1678" s="357" t="s">
        <v>315</v>
      </c>
      <c r="E1678" s="359">
        <v>2.64</v>
      </c>
    </row>
    <row r="1679" spans="1:5" ht="9" customHeight="1" x14ac:dyDescent="0.25">
      <c r="A1679" s="102">
        <f t="shared" si="26"/>
        <v>1407069</v>
      </c>
      <c r="B1679" s="357" t="s">
        <v>15652</v>
      </c>
      <c r="C1679" s="358" t="s">
        <v>15653</v>
      </c>
      <c r="D1679" s="357" t="s">
        <v>315</v>
      </c>
      <c r="E1679" s="359">
        <v>2.86</v>
      </c>
    </row>
    <row r="1680" spans="1:5" ht="9" customHeight="1" x14ac:dyDescent="0.25">
      <c r="A1680" s="102">
        <f t="shared" si="26"/>
        <v>1407070</v>
      </c>
      <c r="B1680" s="357" t="s">
        <v>15654</v>
      </c>
      <c r="C1680" s="358" t="s">
        <v>15655</v>
      </c>
      <c r="D1680" s="357" t="s">
        <v>315</v>
      </c>
      <c r="E1680" s="359">
        <v>2.73</v>
      </c>
    </row>
    <row r="1681" spans="1:5" ht="9" customHeight="1" x14ac:dyDescent="0.25">
      <c r="A1681" s="102">
        <f t="shared" si="26"/>
        <v>1416257</v>
      </c>
      <c r="B1681" s="357" t="s">
        <v>15656</v>
      </c>
      <c r="C1681" s="358" t="s">
        <v>15657</v>
      </c>
      <c r="D1681" s="357" t="s">
        <v>138</v>
      </c>
      <c r="E1681" s="359">
        <v>209.1</v>
      </c>
    </row>
    <row r="1682" spans="1:5" ht="9" customHeight="1" x14ac:dyDescent="0.25">
      <c r="A1682" s="102">
        <f t="shared" si="26"/>
        <v>1416253</v>
      </c>
      <c r="B1682" s="357" t="s">
        <v>15658</v>
      </c>
      <c r="C1682" s="358" t="s">
        <v>15659</v>
      </c>
      <c r="D1682" s="357" t="s">
        <v>138</v>
      </c>
      <c r="E1682" s="359">
        <v>460.28</v>
      </c>
    </row>
    <row r="1683" spans="1:5" ht="9" customHeight="1" x14ac:dyDescent="0.25">
      <c r="A1683" s="102">
        <f t="shared" si="26"/>
        <v>1416254</v>
      </c>
      <c r="B1683" s="357" t="s">
        <v>15660</v>
      </c>
      <c r="C1683" s="358" t="s">
        <v>15661</v>
      </c>
      <c r="D1683" s="357" t="s">
        <v>138</v>
      </c>
      <c r="E1683" s="359">
        <v>42.71</v>
      </c>
    </row>
    <row r="1684" spans="1:5" ht="9" customHeight="1" x14ac:dyDescent="0.25">
      <c r="A1684" s="102">
        <f t="shared" si="26"/>
        <v>1416255</v>
      </c>
      <c r="B1684" s="357" t="s">
        <v>15662</v>
      </c>
      <c r="C1684" s="358" t="s">
        <v>15663</v>
      </c>
      <c r="D1684" s="357" t="s">
        <v>138</v>
      </c>
      <c r="E1684" s="359">
        <v>73.180000000000007</v>
      </c>
    </row>
    <row r="1685" spans="1:5" ht="9" customHeight="1" x14ac:dyDescent="0.25">
      <c r="A1685" s="102">
        <f t="shared" si="26"/>
        <v>1416256</v>
      </c>
      <c r="B1685" s="357" t="s">
        <v>15664</v>
      </c>
      <c r="C1685" s="358" t="s">
        <v>15665</v>
      </c>
      <c r="D1685" s="357" t="s">
        <v>138</v>
      </c>
      <c r="E1685" s="359">
        <v>110.83</v>
      </c>
    </row>
    <row r="1686" spans="1:5" ht="9" customHeight="1" x14ac:dyDescent="0.25">
      <c r="A1686" s="102">
        <f t="shared" si="26"/>
        <v>1408028</v>
      </c>
      <c r="B1686" s="357" t="s">
        <v>15666</v>
      </c>
      <c r="C1686" s="358" t="s">
        <v>15667</v>
      </c>
      <c r="D1686" s="357" t="s">
        <v>203</v>
      </c>
      <c r="E1686" s="359">
        <v>211.41</v>
      </c>
    </row>
    <row r="1687" spans="1:5" ht="9" customHeight="1" x14ac:dyDescent="0.25">
      <c r="A1687" s="102">
        <f t="shared" si="26"/>
        <v>1408027</v>
      </c>
      <c r="B1687" s="357" t="s">
        <v>15668</v>
      </c>
      <c r="C1687" s="358" t="s">
        <v>15669</v>
      </c>
      <c r="D1687" s="357" t="s">
        <v>203</v>
      </c>
      <c r="E1687" s="359">
        <v>119.56</v>
      </c>
    </row>
    <row r="1688" spans="1:5" ht="9" customHeight="1" x14ac:dyDescent="0.25">
      <c r="A1688" s="102">
        <f t="shared" si="26"/>
        <v>1400978</v>
      </c>
      <c r="B1688" s="357" t="s">
        <v>15670</v>
      </c>
      <c r="C1688" s="358" t="s">
        <v>15671</v>
      </c>
      <c r="D1688" s="357" t="s">
        <v>203</v>
      </c>
      <c r="E1688" s="359">
        <v>197.27</v>
      </c>
    </row>
    <row r="1689" spans="1:5" ht="9" customHeight="1" x14ac:dyDescent="0.25">
      <c r="A1689" s="102">
        <f t="shared" si="26"/>
        <v>1513941</v>
      </c>
      <c r="B1689" s="357" t="s">
        <v>15672</v>
      </c>
      <c r="C1689" s="358" t="s">
        <v>15673</v>
      </c>
      <c r="D1689" s="357" t="s">
        <v>188</v>
      </c>
      <c r="E1689" s="359">
        <v>506.45</v>
      </c>
    </row>
    <row r="1690" spans="1:5" ht="9" customHeight="1" x14ac:dyDescent="0.25">
      <c r="A1690" s="102">
        <f t="shared" si="26"/>
        <v>1513940</v>
      </c>
      <c r="B1690" s="357" t="s">
        <v>15674</v>
      </c>
      <c r="C1690" s="358" t="s">
        <v>15675</v>
      </c>
      <c r="D1690" s="357" t="s">
        <v>188</v>
      </c>
      <c r="E1690" s="359">
        <v>339.15</v>
      </c>
    </row>
    <row r="1691" spans="1:5" ht="9" customHeight="1" x14ac:dyDescent="0.25">
      <c r="A1691" s="102">
        <f t="shared" si="26"/>
        <v>1505879</v>
      </c>
      <c r="B1691" s="357" t="s">
        <v>15676</v>
      </c>
      <c r="C1691" s="358" t="s">
        <v>15677</v>
      </c>
      <c r="D1691" s="357" t="s">
        <v>188</v>
      </c>
      <c r="E1691" s="359">
        <v>248.01</v>
      </c>
    </row>
    <row r="1692" spans="1:5" ht="9" customHeight="1" x14ac:dyDescent="0.25">
      <c r="A1692" s="102">
        <f t="shared" si="26"/>
        <v>1505878</v>
      </c>
      <c r="B1692" s="357" t="s">
        <v>15678</v>
      </c>
      <c r="C1692" s="358" t="s">
        <v>15679</v>
      </c>
      <c r="D1692" s="357" t="s">
        <v>188</v>
      </c>
      <c r="E1692" s="359">
        <v>162.12</v>
      </c>
    </row>
    <row r="1693" spans="1:5" ht="9" customHeight="1" x14ac:dyDescent="0.25">
      <c r="A1693" s="102">
        <f t="shared" si="26"/>
        <v>1505877</v>
      </c>
      <c r="B1693" s="357" t="s">
        <v>466</v>
      </c>
      <c r="C1693" s="358" t="s">
        <v>15680</v>
      </c>
      <c r="D1693" s="357" t="s">
        <v>188</v>
      </c>
      <c r="E1693" s="359">
        <v>154.65</v>
      </c>
    </row>
    <row r="1694" spans="1:5" ht="9" customHeight="1" x14ac:dyDescent="0.25">
      <c r="A1694" s="102">
        <f t="shared" si="26"/>
        <v>1505860</v>
      </c>
      <c r="B1694" s="357" t="s">
        <v>15681</v>
      </c>
      <c r="C1694" s="358" t="s">
        <v>15682</v>
      </c>
      <c r="D1694" s="357" t="s">
        <v>188</v>
      </c>
      <c r="E1694" s="359">
        <v>159.56</v>
      </c>
    </row>
    <row r="1695" spans="1:5" ht="9" customHeight="1" x14ac:dyDescent="0.25">
      <c r="A1695" s="102">
        <f t="shared" si="26"/>
        <v>1505859</v>
      </c>
      <c r="B1695" s="357" t="s">
        <v>15683</v>
      </c>
      <c r="C1695" s="358" t="s">
        <v>15684</v>
      </c>
      <c r="D1695" s="357" t="s">
        <v>188</v>
      </c>
      <c r="E1695" s="359">
        <v>87.98</v>
      </c>
    </row>
    <row r="1696" spans="1:5" ht="9" customHeight="1" x14ac:dyDescent="0.25">
      <c r="A1696" s="102">
        <f t="shared" si="26"/>
        <v>1516204</v>
      </c>
      <c r="B1696" s="357" t="s">
        <v>15685</v>
      </c>
      <c r="C1696" s="358" t="s">
        <v>15686</v>
      </c>
      <c r="D1696" s="357" t="s">
        <v>315</v>
      </c>
      <c r="E1696" s="359">
        <v>5.65</v>
      </c>
    </row>
    <row r="1697" spans="1:5" ht="9" customHeight="1" x14ac:dyDescent="0.25">
      <c r="A1697" s="102">
        <f t="shared" si="26"/>
        <v>1516312</v>
      </c>
      <c r="B1697" s="357" t="s">
        <v>15687</v>
      </c>
      <c r="C1697" s="358" t="s">
        <v>15688</v>
      </c>
      <c r="D1697" s="357" t="s">
        <v>959</v>
      </c>
      <c r="E1697" s="359">
        <v>40.94</v>
      </c>
    </row>
    <row r="1698" spans="1:5" ht="9" customHeight="1" x14ac:dyDescent="0.25">
      <c r="A1698" s="102">
        <f t="shared" si="26"/>
        <v>1516304</v>
      </c>
      <c r="B1698" s="357" t="s">
        <v>15689</v>
      </c>
      <c r="C1698" s="358" t="s">
        <v>15690</v>
      </c>
      <c r="D1698" s="357" t="s">
        <v>959</v>
      </c>
      <c r="E1698" s="359">
        <v>52.62</v>
      </c>
    </row>
    <row r="1699" spans="1:5" ht="9" customHeight="1" x14ac:dyDescent="0.25">
      <c r="A1699" s="102">
        <f t="shared" si="26"/>
        <v>1516308</v>
      </c>
      <c r="B1699" s="357" t="s">
        <v>15691</v>
      </c>
      <c r="C1699" s="358" t="s">
        <v>15692</v>
      </c>
      <c r="D1699" s="357" t="s">
        <v>959</v>
      </c>
      <c r="E1699" s="359">
        <v>43.06</v>
      </c>
    </row>
    <row r="1700" spans="1:5" ht="9" customHeight="1" x14ac:dyDescent="0.25">
      <c r="A1700" s="102">
        <f t="shared" si="26"/>
        <v>1516313</v>
      </c>
      <c r="B1700" s="357" t="s">
        <v>15693</v>
      </c>
      <c r="C1700" s="358" t="s">
        <v>15694</v>
      </c>
      <c r="D1700" s="357" t="s">
        <v>959</v>
      </c>
      <c r="E1700" s="359">
        <v>48.78</v>
      </c>
    </row>
    <row r="1701" spans="1:5" ht="9" customHeight="1" x14ac:dyDescent="0.25">
      <c r="A1701" s="102">
        <f t="shared" si="26"/>
        <v>1516305</v>
      </c>
      <c r="B1701" s="357" t="s">
        <v>15695</v>
      </c>
      <c r="C1701" s="358" t="s">
        <v>15696</v>
      </c>
      <c r="D1701" s="357" t="s">
        <v>959</v>
      </c>
      <c r="E1701" s="359">
        <v>63.28</v>
      </c>
    </row>
    <row r="1702" spans="1:5" ht="9" customHeight="1" x14ac:dyDescent="0.25">
      <c r="A1702" s="102">
        <f t="shared" si="26"/>
        <v>1516309</v>
      </c>
      <c r="B1702" s="357" t="s">
        <v>15697</v>
      </c>
      <c r="C1702" s="358" t="s">
        <v>15698</v>
      </c>
      <c r="D1702" s="357" t="s">
        <v>959</v>
      </c>
      <c r="E1702" s="359">
        <v>51.86</v>
      </c>
    </row>
    <row r="1703" spans="1:5" ht="9" customHeight="1" x14ac:dyDescent="0.25">
      <c r="A1703" s="102">
        <f t="shared" si="26"/>
        <v>1516314</v>
      </c>
      <c r="B1703" s="357" t="s">
        <v>15699</v>
      </c>
      <c r="C1703" s="358" t="s">
        <v>15700</v>
      </c>
      <c r="D1703" s="357" t="s">
        <v>959</v>
      </c>
      <c r="E1703" s="359">
        <v>57.18</v>
      </c>
    </row>
    <row r="1704" spans="1:5" ht="9" customHeight="1" x14ac:dyDescent="0.25">
      <c r="A1704" s="102">
        <f t="shared" si="26"/>
        <v>1516306</v>
      </c>
      <c r="B1704" s="357" t="s">
        <v>15701</v>
      </c>
      <c r="C1704" s="358" t="s">
        <v>15702</v>
      </c>
      <c r="D1704" s="357" t="s">
        <v>959</v>
      </c>
      <c r="E1704" s="359">
        <v>74.33</v>
      </c>
    </row>
    <row r="1705" spans="1:5" ht="9" customHeight="1" x14ac:dyDescent="0.25">
      <c r="A1705" s="102">
        <f t="shared" si="26"/>
        <v>1516310</v>
      </c>
      <c r="B1705" s="357" t="s">
        <v>15703</v>
      </c>
      <c r="C1705" s="358" t="s">
        <v>15704</v>
      </c>
      <c r="D1705" s="357" t="s">
        <v>959</v>
      </c>
      <c r="E1705" s="359">
        <v>60.61</v>
      </c>
    </row>
    <row r="1706" spans="1:5" ht="9" customHeight="1" x14ac:dyDescent="0.25">
      <c r="A1706" s="102">
        <f t="shared" si="26"/>
        <v>1516311</v>
      </c>
      <c r="B1706" s="357" t="s">
        <v>15705</v>
      </c>
      <c r="C1706" s="358" t="s">
        <v>15706</v>
      </c>
      <c r="D1706" s="357" t="s">
        <v>959</v>
      </c>
      <c r="E1706" s="359">
        <v>31.44</v>
      </c>
    </row>
    <row r="1707" spans="1:5" ht="9" customHeight="1" x14ac:dyDescent="0.25">
      <c r="A1707" s="102">
        <f t="shared" si="26"/>
        <v>1516303</v>
      </c>
      <c r="B1707" s="357" t="s">
        <v>15707</v>
      </c>
      <c r="C1707" s="358" t="s">
        <v>15708</v>
      </c>
      <c r="D1707" s="357" t="s">
        <v>959</v>
      </c>
      <c r="E1707" s="359">
        <v>42.04</v>
      </c>
    </row>
    <row r="1708" spans="1:5" ht="9" customHeight="1" x14ac:dyDescent="0.25">
      <c r="A1708" s="102">
        <f t="shared" si="26"/>
        <v>1516307</v>
      </c>
      <c r="B1708" s="357" t="s">
        <v>15709</v>
      </c>
      <c r="C1708" s="358" t="s">
        <v>15710</v>
      </c>
      <c r="D1708" s="357" t="s">
        <v>959</v>
      </c>
      <c r="E1708" s="359">
        <v>34.86</v>
      </c>
    </row>
    <row r="1709" spans="1:5" ht="9" customHeight="1" x14ac:dyDescent="0.25">
      <c r="A1709" s="102">
        <f t="shared" si="26"/>
        <v>1516298</v>
      </c>
      <c r="B1709" s="357" t="s">
        <v>15711</v>
      </c>
      <c r="C1709" s="358" t="s">
        <v>15712</v>
      </c>
      <c r="D1709" s="357" t="s">
        <v>959</v>
      </c>
      <c r="E1709" s="359">
        <v>28.68</v>
      </c>
    </row>
    <row r="1710" spans="1:5" ht="9" customHeight="1" x14ac:dyDescent="0.25">
      <c r="A1710" s="102">
        <f t="shared" si="26"/>
        <v>1516299</v>
      </c>
      <c r="B1710" s="357" t="s">
        <v>15713</v>
      </c>
      <c r="C1710" s="358" t="s">
        <v>15714</v>
      </c>
      <c r="D1710" s="357" t="s">
        <v>959</v>
      </c>
      <c r="E1710" s="359">
        <v>30.78</v>
      </c>
    </row>
    <row r="1711" spans="1:5" ht="9" customHeight="1" x14ac:dyDescent="0.25">
      <c r="A1711" s="102">
        <f t="shared" si="26"/>
        <v>1516300</v>
      </c>
      <c r="B1711" s="357" t="s">
        <v>15715</v>
      </c>
      <c r="C1711" s="358" t="s">
        <v>15716</v>
      </c>
      <c r="D1711" s="357" t="s">
        <v>959</v>
      </c>
      <c r="E1711" s="359">
        <v>40.770000000000003</v>
      </c>
    </row>
    <row r="1712" spans="1:5" ht="9" customHeight="1" x14ac:dyDescent="0.25">
      <c r="A1712" s="102">
        <f t="shared" si="26"/>
        <v>1516301</v>
      </c>
      <c r="B1712" s="357" t="s">
        <v>15717</v>
      </c>
      <c r="C1712" s="358" t="s">
        <v>15718</v>
      </c>
      <c r="D1712" s="357" t="s">
        <v>959</v>
      </c>
      <c r="E1712" s="359">
        <v>60.83</v>
      </c>
    </row>
    <row r="1713" spans="1:5" ht="9" customHeight="1" x14ac:dyDescent="0.25">
      <c r="A1713" s="102">
        <f t="shared" si="26"/>
        <v>1516302</v>
      </c>
      <c r="B1713" s="357" t="s">
        <v>15719</v>
      </c>
      <c r="C1713" s="358" t="s">
        <v>15720</v>
      </c>
      <c r="D1713" s="357" t="s">
        <v>959</v>
      </c>
      <c r="E1713" s="359">
        <v>80.760000000000005</v>
      </c>
    </row>
    <row r="1714" spans="1:5" ht="9" customHeight="1" x14ac:dyDescent="0.25">
      <c r="A1714" s="102">
        <f t="shared" si="26"/>
        <v>1516296</v>
      </c>
      <c r="B1714" s="357" t="s">
        <v>15721</v>
      </c>
      <c r="C1714" s="358" t="s">
        <v>15722</v>
      </c>
      <c r="D1714" s="357" t="s">
        <v>959</v>
      </c>
      <c r="E1714" s="359">
        <v>21.26</v>
      </c>
    </row>
    <row r="1715" spans="1:5" ht="9" customHeight="1" x14ac:dyDescent="0.25">
      <c r="A1715" s="102">
        <f t="shared" si="26"/>
        <v>1516297</v>
      </c>
      <c r="B1715" s="357" t="s">
        <v>15723</v>
      </c>
      <c r="C1715" s="358" t="s">
        <v>15724</v>
      </c>
      <c r="D1715" s="357" t="s">
        <v>959</v>
      </c>
      <c r="E1715" s="359">
        <v>27.69</v>
      </c>
    </row>
    <row r="1716" spans="1:5" ht="18" customHeight="1" x14ac:dyDescent="0.25">
      <c r="A1716" s="102">
        <f t="shared" si="26"/>
        <v>1505847</v>
      </c>
      <c r="B1716" s="357" t="s">
        <v>15727</v>
      </c>
      <c r="C1716" s="358" t="s">
        <v>15728</v>
      </c>
      <c r="D1716" s="357" t="s">
        <v>959</v>
      </c>
      <c r="E1716" s="359">
        <v>167.58</v>
      </c>
    </row>
    <row r="1717" spans="1:5" ht="18" customHeight="1" x14ac:dyDescent="0.25">
      <c r="A1717" s="102">
        <f t="shared" si="26"/>
        <v>1505848</v>
      </c>
      <c r="B1717" s="357" t="s">
        <v>15729</v>
      </c>
      <c r="C1717" s="358" t="s">
        <v>15730</v>
      </c>
      <c r="D1717" s="357" t="s">
        <v>959</v>
      </c>
      <c r="E1717" s="359">
        <v>163.34</v>
      </c>
    </row>
    <row r="1718" spans="1:5" ht="18" customHeight="1" x14ac:dyDescent="0.25">
      <c r="A1718" s="102">
        <f t="shared" si="26"/>
        <v>1505849</v>
      </c>
      <c r="B1718" s="357" t="s">
        <v>15731</v>
      </c>
      <c r="C1718" s="358" t="s">
        <v>15732</v>
      </c>
      <c r="D1718" s="357" t="s">
        <v>959</v>
      </c>
      <c r="E1718" s="359">
        <v>160.99</v>
      </c>
    </row>
    <row r="1719" spans="1:5" ht="18" customHeight="1" x14ac:dyDescent="0.25">
      <c r="A1719" s="102">
        <f t="shared" si="26"/>
        <v>1505930</v>
      </c>
      <c r="B1719" s="357" t="s">
        <v>15733</v>
      </c>
      <c r="C1719" s="358" t="s">
        <v>15734</v>
      </c>
      <c r="D1719" s="357" t="s">
        <v>959</v>
      </c>
      <c r="E1719" s="359">
        <v>189.84</v>
      </c>
    </row>
    <row r="1720" spans="1:5" ht="18" customHeight="1" x14ac:dyDescent="0.25">
      <c r="A1720" s="102">
        <f t="shared" si="26"/>
        <v>1506055</v>
      </c>
      <c r="B1720" s="357" t="s">
        <v>15735</v>
      </c>
      <c r="C1720" s="358" t="s">
        <v>15736</v>
      </c>
      <c r="D1720" s="357" t="s">
        <v>188</v>
      </c>
      <c r="E1720" s="359">
        <v>399.5</v>
      </c>
    </row>
    <row r="1721" spans="1:5" ht="18" customHeight="1" x14ac:dyDescent="0.25">
      <c r="A1721" s="102">
        <f t="shared" si="26"/>
        <v>1506056</v>
      </c>
      <c r="B1721" s="357" t="s">
        <v>15737</v>
      </c>
      <c r="C1721" s="358" t="s">
        <v>15738</v>
      </c>
      <c r="D1721" s="357" t="s">
        <v>188</v>
      </c>
      <c r="E1721" s="359">
        <v>266.61</v>
      </c>
    </row>
    <row r="1722" spans="1:5" ht="9" customHeight="1" x14ac:dyDescent="0.25">
      <c r="A1722" s="102">
        <f t="shared" si="26"/>
        <v>1516318</v>
      </c>
      <c r="B1722" s="357" t="s">
        <v>15725</v>
      </c>
      <c r="C1722" s="358" t="s">
        <v>37800</v>
      </c>
      <c r="D1722" s="357" t="s">
        <v>959</v>
      </c>
      <c r="E1722" s="359">
        <v>575.99</v>
      </c>
    </row>
    <row r="1723" spans="1:5" ht="9" customHeight="1" x14ac:dyDescent="0.25">
      <c r="A1723" s="102">
        <f t="shared" si="26"/>
        <v>1516317</v>
      </c>
      <c r="B1723" s="357" t="s">
        <v>15726</v>
      </c>
      <c r="C1723" s="358" t="s">
        <v>37801</v>
      </c>
      <c r="D1723" s="357" t="s">
        <v>959</v>
      </c>
      <c r="E1723" s="359">
        <v>594.48</v>
      </c>
    </row>
    <row r="1724" spans="1:5" ht="9" customHeight="1" x14ac:dyDescent="0.25">
      <c r="A1724" s="102">
        <f t="shared" si="26"/>
        <v>1600965</v>
      </c>
      <c r="B1724" s="357" t="s">
        <v>15739</v>
      </c>
      <c r="C1724" s="358" t="s">
        <v>15740</v>
      </c>
      <c r="D1724" s="357" t="s">
        <v>188</v>
      </c>
      <c r="E1724" s="359">
        <v>94.64</v>
      </c>
    </row>
    <row r="1725" spans="1:5" ht="9" customHeight="1" x14ac:dyDescent="0.25">
      <c r="A1725" s="102">
        <f t="shared" si="26"/>
        <v>1600408</v>
      </c>
      <c r="B1725" s="357" t="s">
        <v>15741</v>
      </c>
      <c r="C1725" s="358" t="s">
        <v>15742</v>
      </c>
      <c r="D1725" s="357" t="s">
        <v>959</v>
      </c>
      <c r="E1725" s="359">
        <v>16.940000000000001</v>
      </c>
    </row>
    <row r="1726" spans="1:5" ht="9" customHeight="1" x14ac:dyDescent="0.25">
      <c r="A1726" s="102">
        <f t="shared" si="26"/>
        <v>1600990</v>
      </c>
      <c r="B1726" s="357" t="s">
        <v>15744</v>
      </c>
      <c r="C1726" s="358" t="s">
        <v>15745</v>
      </c>
      <c r="D1726" s="357" t="s">
        <v>188</v>
      </c>
      <c r="E1726" s="359">
        <v>725.17</v>
      </c>
    </row>
    <row r="1727" spans="1:5" ht="9" customHeight="1" x14ac:dyDescent="0.25">
      <c r="A1727" s="102">
        <f t="shared" si="26"/>
        <v>1600989</v>
      </c>
      <c r="B1727" s="357" t="s">
        <v>15747</v>
      </c>
      <c r="C1727" s="358" t="s">
        <v>15748</v>
      </c>
      <c r="D1727" s="357" t="s">
        <v>188</v>
      </c>
      <c r="E1727" s="359">
        <v>387.1</v>
      </c>
    </row>
    <row r="1728" spans="1:5" ht="9" customHeight="1" x14ac:dyDescent="0.25">
      <c r="A1728" s="102">
        <f t="shared" si="26"/>
        <v>1600438</v>
      </c>
      <c r="B1728" s="357" t="s">
        <v>15743</v>
      </c>
      <c r="C1728" s="358" t="s">
        <v>37802</v>
      </c>
      <c r="D1728" s="357" t="s">
        <v>188</v>
      </c>
      <c r="E1728" s="359">
        <v>540.47</v>
      </c>
    </row>
    <row r="1729" spans="1:5" ht="9" customHeight="1" x14ac:dyDescent="0.25">
      <c r="A1729" s="102">
        <f t="shared" ref="A1729:A1792" si="27">VALUE(B1729)</f>
        <v>1600436</v>
      </c>
      <c r="B1729" s="357" t="s">
        <v>15746</v>
      </c>
      <c r="C1729" s="358" t="s">
        <v>37803</v>
      </c>
      <c r="D1729" s="357" t="s">
        <v>188</v>
      </c>
      <c r="E1729" s="359">
        <v>370.55</v>
      </c>
    </row>
    <row r="1730" spans="1:5" ht="9" customHeight="1" x14ac:dyDescent="0.25">
      <c r="A1730" s="102">
        <f t="shared" si="27"/>
        <v>1600895</v>
      </c>
      <c r="B1730" s="357" t="s">
        <v>15749</v>
      </c>
      <c r="C1730" s="358" t="s">
        <v>15750</v>
      </c>
      <c r="D1730" s="357" t="s">
        <v>959</v>
      </c>
      <c r="E1730" s="359">
        <v>13.05</v>
      </c>
    </row>
    <row r="1731" spans="1:5" ht="9" customHeight="1" x14ac:dyDescent="0.25">
      <c r="A1731" s="102">
        <f t="shared" si="27"/>
        <v>1600897</v>
      </c>
      <c r="B1731" s="357" t="s">
        <v>15751</v>
      </c>
      <c r="C1731" s="358" t="s">
        <v>15752</v>
      </c>
      <c r="D1731" s="357" t="s">
        <v>959</v>
      </c>
      <c r="E1731" s="359">
        <v>3.5</v>
      </c>
    </row>
    <row r="1732" spans="1:5" ht="9" customHeight="1" x14ac:dyDescent="0.25">
      <c r="A1732" s="102">
        <f t="shared" si="27"/>
        <v>1619004</v>
      </c>
      <c r="B1732" s="357" t="s">
        <v>15753</v>
      </c>
      <c r="C1732" s="358" t="s">
        <v>37804</v>
      </c>
      <c r="D1732" s="357" t="s">
        <v>188</v>
      </c>
      <c r="E1732" s="359">
        <v>7.06</v>
      </c>
    </row>
    <row r="1733" spans="1:5" ht="9" customHeight="1" x14ac:dyDescent="0.25">
      <c r="A1733" s="102">
        <f t="shared" si="27"/>
        <v>1600896</v>
      </c>
      <c r="B1733" s="357" t="s">
        <v>15755</v>
      </c>
      <c r="C1733" s="358" t="s">
        <v>37805</v>
      </c>
      <c r="D1733" s="357" t="s">
        <v>959</v>
      </c>
      <c r="E1733" s="359">
        <v>16.059999999999999</v>
      </c>
    </row>
    <row r="1734" spans="1:5" ht="9" customHeight="1" x14ac:dyDescent="0.25">
      <c r="A1734" s="102">
        <f t="shared" si="27"/>
        <v>1619003</v>
      </c>
      <c r="B1734" s="357" t="s">
        <v>15754</v>
      </c>
      <c r="C1734" s="358" t="s">
        <v>37806</v>
      </c>
      <c r="D1734" s="357" t="s">
        <v>188</v>
      </c>
      <c r="E1734" s="359">
        <v>75.62</v>
      </c>
    </row>
    <row r="1735" spans="1:5" ht="9" customHeight="1" x14ac:dyDescent="0.25">
      <c r="A1735" s="102">
        <f t="shared" si="27"/>
        <v>1600414</v>
      </c>
      <c r="B1735" s="357" t="s">
        <v>15756</v>
      </c>
      <c r="C1735" s="358" t="s">
        <v>15757</v>
      </c>
      <c r="D1735" s="357" t="s">
        <v>959</v>
      </c>
      <c r="E1735" s="359">
        <v>1.05</v>
      </c>
    </row>
    <row r="1736" spans="1:5" ht="9" customHeight="1" x14ac:dyDescent="0.25">
      <c r="A1736" s="102">
        <f t="shared" si="27"/>
        <v>1608148</v>
      </c>
      <c r="B1736" s="357" t="s">
        <v>15758</v>
      </c>
      <c r="C1736" s="358" t="s">
        <v>15759</v>
      </c>
      <c r="D1736" s="357" t="s">
        <v>138</v>
      </c>
      <c r="E1736" s="359">
        <v>447.57</v>
      </c>
    </row>
    <row r="1737" spans="1:5" ht="9" customHeight="1" x14ac:dyDescent="0.25">
      <c r="A1737" s="102">
        <f t="shared" si="27"/>
        <v>1608021</v>
      </c>
      <c r="B1737" s="357" t="s">
        <v>15760</v>
      </c>
      <c r="C1737" s="358" t="s">
        <v>15761</v>
      </c>
      <c r="D1737" s="357" t="s">
        <v>138</v>
      </c>
      <c r="E1737" s="359">
        <v>115.65</v>
      </c>
    </row>
    <row r="1738" spans="1:5" ht="9" customHeight="1" x14ac:dyDescent="0.25">
      <c r="A1738" s="102">
        <f t="shared" si="27"/>
        <v>1608024</v>
      </c>
      <c r="B1738" s="357" t="s">
        <v>15762</v>
      </c>
      <c r="C1738" s="358" t="s">
        <v>15763</v>
      </c>
      <c r="D1738" s="357" t="s">
        <v>138</v>
      </c>
      <c r="E1738" s="359">
        <v>119.53</v>
      </c>
    </row>
    <row r="1739" spans="1:5" ht="9" customHeight="1" x14ac:dyDescent="0.25">
      <c r="A1739" s="102">
        <f t="shared" si="27"/>
        <v>1608026</v>
      </c>
      <c r="B1739" s="357" t="s">
        <v>15764</v>
      </c>
      <c r="C1739" s="358" t="s">
        <v>15765</v>
      </c>
      <c r="D1739" s="357" t="s">
        <v>138</v>
      </c>
      <c r="E1739" s="359">
        <v>147.82</v>
      </c>
    </row>
    <row r="1740" spans="1:5" ht="9" customHeight="1" x14ac:dyDescent="0.25">
      <c r="A1740" s="102">
        <f t="shared" si="27"/>
        <v>1608142</v>
      </c>
      <c r="B1740" s="357" t="s">
        <v>15766</v>
      </c>
      <c r="C1740" s="358" t="s">
        <v>15767</v>
      </c>
      <c r="D1740" s="357" t="s">
        <v>138</v>
      </c>
      <c r="E1740" s="359">
        <v>177.3</v>
      </c>
    </row>
    <row r="1741" spans="1:5" ht="9" customHeight="1" x14ac:dyDescent="0.25">
      <c r="A1741" s="102">
        <f t="shared" si="27"/>
        <v>1608143</v>
      </c>
      <c r="B1741" s="357" t="s">
        <v>15768</v>
      </c>
      <c r="C1741" s="358" t="s">
        <v>15769</v>
      </c>
      <c r="D1741" s="357" t="s">
        <v>138</v>
      </c>
      <c r="E1741" s="359">
        <v>180.71</v>
      </c>
    </row>
    <row r="1742" spans="1:5" ht="9" customHeight="1" x14ac:dyDescent="0.25">
      <c r="A1742" s="102">
        <f t="shared" si="27"/>
        <v>1608144</v>
      </c>
      <c r="B1742" s="357" t="s">
        <v>15770</v>
      </c>
      <c r="C1742" s="358" t="s">
        <v>15771</v>
      </c>
      <c r="D1742" s="357" t="s">
        <v>138</v>
      </c>
      <c r="E1742" s="359">
        <v>195.2</v>
      </c>
    </row>
    <row r="1743" spans="1:5" ht="9" customHeight="1" x14ac:dyDescent="0.25">
      <c r="A1743" s="102">
        <f t="shared" si="27"/>
        <v>1608145</v>
      </c>
      <c r="B1743" s="357" t="s">
        <v>15772</v>
      </c>
      <c r="C1743" s="358" t="s">
        <v>15773</v>
      </c>
      <c r="D1743" s="357" t="s">
        <v>138</v>
      </c>
      <c r="E1743" s="359">
        <v>202.77</v>
      </c>
    </row>
    <row r="1744" spans="1:5" ht="9" customHeight="1" x14ac:dyDescent="0.25">
      <c r="A1744" s="102">
        <f t="shared" si="27"/>
        <v>1608146</v>
      </c>
      <c r="B1744" s="357" t="s">
        <v>15774</v>
      </c>
      <c r="C1744" s="358" t="s">
        <v>15775</v>
      </c>
      <c r="D1744" s="357" t="s">
        <v>138</v>
      </c>
      <c r="E1744" s="359">
        <v>218.42</v>
      </c>
    </row>
    <row r="1745" spans="1:5" ht="9" customHeight="1" x14ac:dyDescent="0.25">
      <c r="A1745" s="102">
        <f t="shared" si="27"/>
        <v>1608147</v>
      </c>
      <c r="B1745" s="357" t="s">
        <v>15776</v>
      </c>
      <c r="C1745" s="358" t="s">
        <v>15777</v>
      </c>
      <c r="D1745" s="357" t="s">
        <v>138</v>
      </c>
      <c r="E1745" s="359">
        <v>326.69</v>
      </c>
    </row>
    <row r="1746" spans="1:5" ht="9" customHeight="1" x14ac:dyDescent="0.25">
      <c r="A1746" s="102">
        <f t="shared" si="27"/>
        <v>1608019</v>
      </c>
      <c r="B1746" s="357" t="s">
        <v>15778</v>
      </c>
      <c r="C1746" s="358" t="s">
        <v>15779</v>
      </c>
      <c r="D1746" s="357" t="s">
        <v>138</v>
      </c>
      <c r="E1746" s="359">
        <v>17.7</v>
      </c>
    </row>
    <row r="1747" spans="1:5" ht="9" customHeight="1" x14ac:dyDescent="0.25">
      <c r="A1747" s="102">
        <f t="shared" si="27"/>
        <v>1608020</v>
      </c>
      <c r="B1747" s="357" t="s">
        <v>15780</v>
      </c>
      <c r="C1747" s="358" t="s">
        <v>15781</v>
      </c>
      <c r="D1747" s="357" t="s">
        <v>138</v>
      </c>
      <c r="E1747" s="359">
        <v>27.8</v>
      </c>
    </row>
    <row r="1748" spans="1:5" ht="9" customHeight="1" x14ac:dyDescent="0.25">
      <c r="A1748" s="102">
        <f t="shared" si="27"/>
        <v>1608025</v>
      </c>
      <c r="B1748" s="357" t="s">
        <v>15782</v>
      </c>
      <c r="C1748" s="358" t="s">
        <v>15783</v>
      </c>
      <c r="D1748" s="357" t="s">
        <v>138</v>
      </c>
      <c r="E1748" s="359">
        <v>33.78</v>
      </c>
    </row>
    <row r="1749" spans="1:5" ht="9" customHeight="1" x14ac:dyDescent="0.25">
      <c r="A1749" s="102">
        <f t="shared" si="27"/>
        <v>1600966</v>
      </c>
      <c r="B1749" s="357" t="s">
        <v>15786</v>
      </c>
      <c r="C1749" s="358" t="s">
        <v>15787</v>
      </c>
      <c r="D1749" s="357" t="s">
        <v>138</v>
      </c>
      <c r="E1749" s="359">
        <v>0.69</v>
      </c>
    </row>
    <row r="1750" spans="1:5" ht="9" customHeight="1" x14ac:dyDescent="0.25">
      <c r="A1750" s="102">
        <f t="shared" si="27"/>
        <v>1600898</v>
      </c>
      <c r="B1750" s="357" t="s">
        <v>15788</v>
      </c>
      <c r="C1750" s="358" t="s">
        <v>15789</v>
      </c>
      <c r="D1750" s="357" t="s">
        <v>959</v>
      </c>
      <c r="E1750" s="359">
        <v>12.02</v>
      </c>
    </row>
    <row r="1751" spans="1:5" ht="9" customHeight="1" x14ac:dyDescent="0.25">
      <c r="A1751" s="102">
        <f t="shared" si="27"/>
        <v>1600441</v>
      </c>
      <c r="B1751" s="357" t="s">
        <v>15790</v>
      </c>
      <c r="C1751" s="358" t="s">
        <v>15791</v>
      </c>
      <c r="D1751" s="357" t="s">
        <v>959</v>
      </c>
      <c r="E1751" s="359">
        <v>3.69</v>
      </c>
    </row>
    <row r="1752" spans="1:5" ht="9" customHeight="1" x14ac:dyDescent="0.25">
      <c r="A1752" s="102">
        <f t="shared" si="27"/>
        <v>1600404</v>
      </c>
      <c r="B1752" s="357" t="s">
        <v>15792</v>
      </c>
      <c r="C1752" s="358" t="s">
        <v>15793</v>
      </c>
      <c r="D1752" s="357" t="s">
        <v>138</v>
      </c>
      <c r="E1752" s="359">
        <v>9.75</v>
      </c>
    </row>
    <row r="1753" spans="1:5" ht="9" customHeight="1" x14ac:dyDescent="0.25">
      <c r="A1753" s="102">
        <f t="shared" si="27"/>
        <v>1600405</v>
      </c>
      <c r="B1753" s="357" t="s">
        <v>15794</v>
      </c>
      <c r="C1753" s="358" t="s">
        <v>15795</v>
      </c>
      <c r="D1753" s="357" t="s">
        <v>138</v>
      </c>
      <c r="E1753" s="359">
        <v>10.77</v>
      </c>
    </row>
    <row r="1754" spans="1:5" ht="9" customHeight="1" x14ac:dyDescent="0.25">
      <c r="A1754" s="102">
        <f t="shared" si="27"/>
        <v>1716605</v>
      </c>
      <c r="B1754" s="357" t="s">
        <v>15796</v>
      </c>
      <c r="C1754" s="358" t="s">
        <v>15797</v>
      </c>
      <c r="D1754" s="357" t="s">
        <v>188</v>
      </c>
      <c r="E1754" s="359">
        <v>107.73</v>
      </c>
    </row>
    <row r="1755" spans="1:5" ht="9" customHeight="1" x14ac:dyDescent="0.25">
      <c r="A1755" s="102">
        <f t="shared" si="27"/>
        <v>1716610</v>
      </c>
      <c r="B1755" s="357" t="s">
        <v>15798</v>
      </c>
      <c r="C1755" s="358" t="s">
        <v>15799</v>
      </c>
      <c r="D1755" s="357" t="s">
        <v>188</v>
      </c>
      <c r="E1755" s="359">
        <v>111.83</v>
      </c>
    </row>
    <row r="1756" spans="1:5" ht="9" customHeight="1" x14ac:dyDescent="0.25">
      <c r="A1756" s="102">
        <f t="shared" si="27"/>
        <v>1716611</v>
      </c>
      <c r="B1756" s="357" t="s">
        <v>15800</v>
      </c>
      <c r="C1756" s="358" t="s">
        <v>15801</v>
      </c>
      <c r="D1756" s="357" t="s">
        <v>188</v>
      </c>
      <c r="E1756" s="359">
        <v>112.34</v>
      </c>
    </row>
    <row r="1757" spans="1:5" ht="9" customHeight="1" x14ac:dyDescent="0.25">
      <c r="A1757" s="102">
        <f t="shared" si="27"/>
        <v>1716612</v>
      </c>
      <c r="B1757" s="357" t="s">
        <v>15802</v>
      </c>
      <c r="C1757" s="358" t="s">
        <v>15803</v>
      </c>
      <c r="D1757" s="357" t="s">
        <v>188</v>
      </c>
      <c r="E1757" s="359">
        <v>112.85</v>
      </c>
    </row>
    <row r="1758" spans="1:5" ht="9" customHeight="1" x14ac:dyDescent="0.25">
      <c r="A1758" s="102">
        <f t="shared" si="27"/>
        <v>1716613</v>
      </c>
      <c r="B1758" s="357" t="s">
        <v>15804</v>
      </c>
      <c r="C1758" s="358" t="s">
        <v>15805</v>
      </c>
      <c r="D1758" s="357" t="s">
        <v>188</v>
      </c>
      <c r="E1758" s="359">
        <v>113.37</v>
      </c>
    </row>
    <row r="1759" spans="1:5" ht="9" customHeight="1" x14ac:dyDescent="0.25">
      <c r="A1759" s="102">
        <f t="shared" si="27"/>
        <v>1716614</v>
      </c>
      <c r="B1759" s="357" t="s">
        <v>15806</v>
      </c>
      <c r="C1759" s="358" t="s">
        <v>15807</v>
      </c>
      <c r="D1759" s="357" t="s">
        <v>188</v>
      </c>
      <c r="E1759" s="359">
        <v>114.39</v>
      </c>
    </row>
    <row r="1760" spans="1:5" ht="18" customHeight="1" x14ac:dyDescent="0.25">
      <c r="A1760" s="102">
        <f t="shared" si="27"/>
        <v>1716615</v>
      </c>
      <c r="B1760" s="357" t="s">
        <v>15808</v>
      </c>
      <c r="C1760" s="358" t="s">
        <v>15809</v>
      </c>
      <c r="D1760" s="357" t="s">
        <v>188</v>
      </c>
      <c r="E1760" s="359">
        <v>115.42</v>
      </c>
    </row>
    <row r="1761" spans="1:5" ht="18" customHeight="1" x14ac:dyDescent="0.25">
      <c r="A1761" s="102">
        <f t="shared" si="27"/>
        <v>1716616</v>
      </c>
      <c r="B1761" s="357" t="s">
        <v>15810</v>
      </c>
      <c r="C1761" s="358" t="s">
        <v>15811</v>
      </c>
      <c r="D1761" s="357" t="s">
        <v>188</v>
      </c>
      <c r="E1761" s="359">
        <v>116.95</v>
      </c>
    </row>
    <row r="1762" spans="1:5" ht="18" customHeight="1" x14ac:dyDescent="0.25">
      <c r="A1762" s="102">
        <f t="shared" si="27"/>
        <v>1716606</v>
      </c>
      <c r="B1762" s="357" t="s">
        <v>15812</v>
      </c>
      <c r="C1762" s="358" t="s">
        <v>15813</v>
      </c>
      <c r="D1762" s="357" t="s">
        <v>188</v>
      </c>
      <c r="E1762" s="359">
        <v>109.27</v>
      </c>
    </row>
    <row r="1763" spans="1:5" ht="18" customHeight="1" x14ac:dyDescent="0.25">
      <c r="A1763" s="102">
        <f t="shared" si="27"/>
        <v>1716617</v>
      </c>
      <c r="B1763" s="357" t="s">
        <v>15814</v>
      </c>
      <c r="C1763" s="358" t="s">
        <v>15815</v>
      </c>
      <c r="D1763" s="357" t="s">
        <v>188</v>
      </c>
      <c r="E1763" s="359">
        <v>117.98</v>
      </c>
    </row>
    <row r="1764" spans="1:5" ht="18" customHeight="1" x14ac:dyDescent="0.25">
      <c r="A1764" s="102">
        <f t="shared" si="27"/>
        <v>1716607</v>
      </c>
      <c r="B1764" s="357" t="s">
        <v>15816</v>
      </c>
      <c r="C1764" s="358" t="s">
        <v>15817</v>
      </c>
      <c r="D1764" s="357" t="s">
        <v>188</v>
      </c>
      <c r="E1764" s="359">
        <v>109.78</v>
      </c>
    </row>
    <row r="1765" spans="1:5" ht="18" customHeight="1" x14ac:dyDescent="0.25">
      <c r="A1765" s="102">
        <f t="shared" si="27"/>
        <v>1716608</v>
      </c>
      <c r="B1765" s="357" t="s">
        <v>15818</v>
      </c>
      <c r="C1765" s="358" t="s">
        <v>15819</v>
      </c>
      <c r="D1765" s="357" t="s">
        <v>188</v>
      </c>
      <c r="E1765" s="359">
        <v>110.8</v>
      </c>
    </row>
    <row r="1766" spans="1:5" ht="18" customHeight="1" x14ac:dyDescent="0.25">
      <c r="A1766" s="102">
        <f t="shared" si="27"/>
        <v>1716609</v>
      </c>
      <c r="B1766" s="357" t="s">
        <v>15820</v>
      </c>
      <c r="C1766" s="358" t="s">
        <v>15821</v>
      </c>
      <c r="D1766" s="357" t="s">
        <v>188</v>
      </c>
      <c r="E1766" s="359">
        <v>111.32</v>
      </c>
    </row>
    <row r="1767" spans="1:5" ht="18" customHeight="1" x14ac:dyDescent="0.25">
      <c r="A1767" s="102">
        <f t="shared" si="27"/>
        <v>1716604</v>
      </c>
      <c r="B1767" s="357" t="s">
        <v>15822</v>
      </c>
      <c r="C1767" s="358" t="s">
        <v>15823</v>
      </c>
      <c r="D1767" s="357" t="s">
        <v>188</v>
      </c>
      <c r="E1767" s="359">
        <v>61.55</v>
      </c>
    </row>
    <row r="1768" spans="1:5" ht="18" customHeight="1" x14ac:dyDescent="0.25">
      <c r="A1768" s="102">
        <f t="shared" si="27"/>
        <v>1716623</v>
      </c>
      <c r="B1768" s="357" t="s">
        <v>15824</v>
      </c>
      <c r="C1768" s="358" t="s">
        <v>15825</v>
      </c>
      <c r="D1768" s="357" t="s">
        <v>188</v>
      </c>
      <c r="E1768" s="359">
        <v>60.38</v>
      </c>
    </row>
    <row r="1769" spans="1:5" ht="18" customHeight="1" x14ac:dyDescent="0.25">
      <c r="A1769" s="102">
        <f t="shared" si="27"/>
        <v>1716624</v>
      </c>
      <c r="B1769" s="357" t="s">
        <v>15826</v>
      </c>
      <c r="C1769" s="358" t="s">
        <v>15827</v>
      </c>
      <c r="D1769" s="357" t="s">
        <v>188</v>
      </c>
      <c r="E1769" s="359">
        <v>106.57</v>
      </c>
    </row>
    <row r="1770" spans="1:5" ht="18" customHeight="1" x14ac:dyDescent="0.25">
      <c r="A1770" s="102">
        <f t="shared" si="27"/>
        <v>1716629</v>
      </c>
      <c r="B1770" s="357" t="s">
        <v>15828</v>
      </c>
      <c r="C1770" s="358" t="s">
        <v>15829</v>
      </c>
      <c r="D1770" s="357" t="s">
        <v>188</v>
      </c>
      <c r="E1770" s="359">
        <v>110.67</v>
      </c>
    </row>
    <row r="1771" spans="1:5" ht="18" customHeight="1" x14ac:dyDescent="0.25">
      <c r="A1771" s="102">
        <f t="shared" si="27"/>
        <v>1716630</v>
      </c>
      <c r="B1771" s="357" t="s">
        <v>15830</v>
      </c>
      <c r="C1771" s="358" t="s">
        <v>15831</v>
      </c>
      <c r="D1771" s="357" t="s">
        <v>188</v>
      </c>
      <c r="E1771" s="359">
        <v>111.18</v>
      </c>
    </row>
    <row r="1772" spans="1:5" ht="18" customHeight="1" x14ac:dyDescent="0.25">
      <c r="A1772" s="102">
        <f t="shared" si="27"/>
        <v>1716631</v>
      </c>
      <c r="B1772" s="357" t="s">
        <v>15832</v>
      </c>
      <c r="C1772" s="358" t="s">
        <v>15833</v>
      </c>
      <c r="D1772" s="357" t="s">
        <v>188</v>
      </c>
      <c r="E1772" s="359">
        <v>111.69</v>
      </c>
    </row>
    <row r="1773" spans="1:5" ht="18" customHeight="1" x14ac:dyDescent="0.25">
      <c r="A1773" s="102">
        <f t="shared" si="27"/>
        <v>1716632</v>
      </c>
      <c r="B1773" s="357" t="s">
        <v>15834</v>
      </c>
      <c r="C1773" s="358" t="s">
        <v>15835</v>
      </c>
      <c r="D1773" s="357" t="s">
        <v>188</v>
      </c>
      <c r="E1773" s="359">
        <v>112.2</v>
      </c>
    </row>
    <row r="1774" spans="1:5" ht="9" customHeight="1" x14ac:dyDescent="0.25">
      <c r="A1774" s="102">
        <f t="shared" si="27"/>
        <v>1716633</v>
      </c>
      <c r="B1774" s="357" t="s">
        <v>15836</v>
      </c>
      <c r="C1774" s="358" t="s">
        <v>15837</v>
      </c>
      <c r="D1774" s="357" t="s">
        <v>188</v>
      </c>
      <c r="E1774" s="359">
        <v>113.23</v>
      </c>
    </row>
    <row r="1775" spans="1:5" ht="18" customHeight="1" x14ac:dyDescent="0.25">
      <c r="A1775" s="102">
        <f t="shared" si="27"/>
        <v>1716634</v>
      </c>
      <c r="B1775" s="357" t="s">
        <v>15838</v>
      </c>
      <c r="C1775" s="358" t="s">
        <v>15839</v>
      </c>
      <c r="D1775" s="357" t="s">
        <v>188</v>
      </c>
      <c r="E1775" s="359">
        <v>114.25</v>
      </c>
    </row>
    <row r="1776" spans="1:5" ht="18" customHeight="1" x14ac:dyDescent="0.25">
      <c r="A1776" s="102">
        <f t="shared" si="27"/>
        <v>1716635</v>
      </c>
      <c r="B1776" s="357" t="s">
        <v>15840</v>
      </c>
      <c r="C1776" s="358" t="s">
        <v>15841</v>
      </c>
      <c r="D1776" s="357" t="s">
        <v>188</v>
      </c>
      <c r="E1776" s="359">
        <v>115.79</v>
      </c>
    </row>
    <row r="1777" spans="1:5" ht="18" customHeight="1" x14ac:dyDescent="0.25">
      <c r="A1777" s="102">
        <f t="shared" si="27"/>
        <v>1716625</v>
      </c>
      <c r="B1777" s="357" t="s">
        <v>15842</v>
      </c>
      <c r="C1777" s="358" t="s">
        <v>15843</v>
      </c>
      <c r="D1777" s="357" t="s">
        <v>188</v>
      </c>
      <c r="E1777" s="359">
        <v>108.1</v>
      </c>
    </row>
    <row r="1778" spans="1:5" ht="18" customHeight="1" x14ac:dyDescent="0.25">
      <c r="A1778" s="102">
        <f t="shared" si="27"/>
        <v>1716636</v>
      </c>
      <c r="B1778" s="357" t="s">
        <v>15844</v>
      </c>
      <c r="C1778" s="358" t="s">
        <v>15845</v>
      </c>
      <c r="D1778" s="357" t="s">
        <v>188</v>
      </c>
      <c r="E1778" s="359">
        <v>116.82</v>
      </c>
    </row>
    <row r="1779" spans="1:5" ht="18" customHeight="1" x14ac:dyDescent="0.25">
      <c r="A1779" s="102">
        <f t="shared" si="27"/>
        <v>1716626</v>
      </c>
      <c r="B1779" s="357" t="s">
        <v>15846</v>
      </c>
      <c r="C1779" s="358" t="s">
        <v>15847</v>
      </c>
      <c r="D1779" s="357" t="s">
        <v>188</v>
      </c>
      <c r="E1779" s="359">
        <v>108.62</v>
      </c>
    </row>
    <row r="1780" spans="1:5" ht="18" customHeight="1" x14ac:dyDescent="0.25">
      <c r="A1780" s="102">
        <f t="shared" si="27"/>
        <v>1716627</v>
      </c>
      <c r="B1780" s="357" t="s">
        <v>15848</v>
      </c>
      <c r="C1780" s="358" t="s">
        <v>15849</v>
      </c>
      <c r="D1780" s="357" t="s">
        <v>188</v>
      </c>
      <c r="E1780" s="359">
        <v>109.64</v>
      </c>
    </row>
    <row r="1781" spans="1:5" ht="18" customHeight="1" x14ac:dyDescent="0.25">
      <c r="A1781" s="102">
        <f t="shared" si="27"/>
        <v>1716628</v>
      </c>
      <c r="B1781" s="357" t="s">
        <v>15850</v>
      </c>
      <c r="C1781" s="358" t="s">
        <v>15851</v>
      </c>
      <c r="D1781" s="357" t="s">
        <v>188</v>
      </c>
      <c r="E1781" s="359">
        <v>110.15</v>
      </c>
    </row>
    <row r="1782" spans="1:5" ht="18" customHeight="1" x14ac:dyDescent="0.25">
      <c r="A1782" s="102">
        <f t="shared" si="27"/>
        <v>1716640</v>
      </c>
      <c r="B1782" s="357" t="s">
        <v>15852</v>
      </c>
      <c r="C1782" s="358" t="s">
        <v>15853</v>
      </c>
      <c r="D1782" s="357" t="s">
        <v>188</v>
      </c>
      <c r="E1782" s="359">
        <v>30.6</v>
      </c>
    </row>
    <row r="1783" spans="1:5" ht="18" customHeight="1" x14ac:dyDescent="0.25">
      <c r="A1783" s="102">
        <f t="shared" si="27"/>
        <v>1716641</v>
      </c>
      <c r="B1783" s="357" t="s">
        <v>15854</v>
      </c>
      <c r="C1783" s="358" t="s">
        <v>15855</v>
      </c>
      <c r="D1783" s="357" t="s">
        <v>188</v>
      </c>
      <c r="E1783" s="359">
        <v>39.479999999999997</v>
      </c>
    </row>
    <row r="1784" spans="1:5" ht="18" customHeight="1" x14ac:dyDescent="0.25">
      <c r="A1784" s="102">
        <f t="shared" si="27"/>
        <v>1716646</v>
      </c>
      <c r="B1784" s="357" t="s">
        <v>15856</v>
      </c>
      <c r="C1784" s="358" t="s">
        <v>15857</v>
      </c>
      <c r="D1784" s="357" t="s">
        <v>188</v>
      </c>
      <c r="E1784" s="359">
        <v>40.03</v>
      </c>
    </row>
    <row r="1785" spans="1:5" ht="18" customHeight="1" x14ac:dyDescent="0.25">
      <c r="A1785" s="102">
        <f t="shared" si="27"/>
        <v>1716647</v>
      </c>
      <c r="B1785" s="357" t="s">
        <v>15858</v>
      </c>
      <c r="C1785" s="358" t="s">
        <v>15859</v>
      </c>
      <c r="D1785" s="357" t="s">
        <v>188</v>
      </c>
      <c r="E1785" s="359">
        <v>40.090000000000003</v>
      </c>
    </row>
    <row r="1786" spans="1:5" ht="18" customHeight="1" x14ac:dyDescent="0.25">
      <c r="A1786" s="102">
        <f t="shared" si="27"/>
        <v>1716648</v>
      </c>
      <c r="B1786" s="357" t="s">
        <v>15860</v>
      </c>
      <c r="C1786" s="358" t="s">
        <v>15861</v>
      </c>
      <c r="D1786" s="357" t="s">
        <v>188</v>
      </c>
      <c r="E1786" s="359">
        <v>40.200000000000003</v>
      </c>
    </row>
    <row r="1787" spans="1:5" ht="18" customHeight="1" x14ac:dyDescent="0.25">
      <c r="A1787" s="102">
        <f t="shared" si="27"/>
        <v>1716649</v>
      </c>
      <c r="B1787" s="357" t="s">
        <v>15862</v>
      </c>
      <c r="C1787" s="358" t="s">
        <v>15863</v>
      </c>
      <c r="D1787" s="357" t="s">
        <v>188</v>
      </c>
      <c r="E1787" s="359">
        <v>40.26</v>
      </c>
    </row>
    <row r="1788" spans="1:5" ht="9" customHeight="1" x14ac:dyDescent="0.25">
      <c r="A1788" s="102">
        <f t="shared" si="27"/>
        <v>1716650</v>
      </c>
      <c r="B1788" s="357" t="s">
        <v>15864</v>
      </c>
      <c r="C1788" s="358" t="s">
        <v>15865</v>
      </c>
      <c r="D1788" s="357" t="s">
        <v>188</v>
      </c>
      <c r="E1788" s="359">
        <v>40.369999999999997</v>
      </c>
    </row>
    <row r="1789" spans="1:5" ht="18" customHeight="1" x14ac:dyDescent="0.25">
      <c r="A1789" s="102">
        <f t="shared" si="27"/>
        <v>1716651</v>
      </c>
      <c r="B1789" s="357" t="s">
        <v>15866</v>
      </c>
      <c r="C1789" s="358" t="s">
        <v>15867</v>
      </c>
      <c r="D1789" s="357" t="s">
        <v>188</v>
      </c>
      <c r="E1789" s="359">
        <v>40.479999999999997</v>
      </c>
    </row>
    <row r="1790" spans="1:5" ht="18" customHeight="1" x14ac:dyDescent="0.25">
      <c r="A1790" s="102">
        <f t="shared" si="27"/>
        <v>1716652</v>
      </c>
      <c r="B1790" s="357" t="s">
        <v>15868</v>
      </c>
      <c r="C1790" s="358" t="s">
        <v>15869</v>
      </c>
      <c r="D1790" s="357" t="s">
        <v>188</v>
      </c>
      <c r="E1790" s="359">
        <v>40.71</v>
      </c>
    </row>
    <row r="1791" spans="1:5" ht="18" customHeight="1" x14ac:dyDescent="0.25">
      <c r="A1791" s="102">
        <f t="shared" si="27"/>
        <v>1716642</v>
      </c>
      <c r="B1791" s="357" t="s">
        <v>15870</v>
      </c>
      <c r="C1791" s="358" t="s">
        <v>15871</v>
      </c>
      <c r="D1791" s="357" t="s">
        <v>188</v>
      </c>
      <c r="E1791" s="359">
        <v>39.64</v>
      </c>
    </row>
    <row r="1792" spans="1:5" ht="18" customHeight="1" x14ac:dyDescent="0.25">
      <c r="A1792" s="102">
        <f t="shared" si="27"/>
        <v>1716653</v>
      </c>
      <c r="B1792" s="357" t="s">
        <v>15872</v>
      </c>
      <c r="C1792" s="358" t="s">
        <v>15873</v>
      </c>
      <c r="D1792" s="357" t="s">
        <v>188</v>
      </c>
      <c r="E1792" s="359">
        <v>40.869999999999997</v>
      </c>
    </row>
    <row r="1793" spans="1:5" ht="18" customHeight="1" x14ac:dyDescent="0.25">
      <c r="A1793" s="102">
        <f t="shared" ref="A1793:A1856" si="28">VALUE(B1793)</f>
        <v>1716643</v>
      </c>
      <c r="B1793" s="357" t="s">
        <v>15874</v>
      </c>
      <c r="C1793" s="358" t="s">
        <v>15875</v>
      </c>
      <c r="D1793" s="357" t="s">
        <v>188</v>
      </c>
      <c r="E1793" s="359">
        <v>39.76</v>
      </c>
    </row>
    <row r="1794" spans="1:5" ht="18" customHeight="1" x14ac:dyDescent="0.25">
      <c r="A1794" s="102">
        <f t="shared" si="28"/>
        <v>1716644</v>
      </c>
      <c r="B1794" s="357" t="s">
        <v>15876</v>
      </c>
      <c r="C1794" s="358" t="s">
        <v>15877</v>
      </c>
      <c r="D1794" s="357" t="s">
        <v>188</v>
      </c>
      <c r="E1794" s="359">
        <v>39.869999999999997</v>
      </c>
    </row>
    <row r="1795" spans="1:5" ht="18" customHeight="1" x14ac:dyDescent="0.25">
      <c r="A1795" s="102">
        <f t="shared" si="28"/>
        <v>1716645</v>
      </c>
      <c r="B1795" s="357" t="s">
        <v>15878</v>
      </c>
      <c r="C1795" s="358" t="s">
        <v>15879</v>
      </c>
      <c r="D1795" s="357" t="s">
        <v>188</v>
      </c>
      <c r="E1795" s="359">
        <v>39.92</v>
      </c>
    </row>
    <row r="1796" spans="1:5" ht="18" customHeight="1" x14ac:dyDescent="0.25">
      <c r="A1796" s="102">
        <f t="shared" si="28"/>
        <v>1716622</v>
      </c>
      <c r="B1796" s="357" t="s">
        <v>15880</v>
      </c>
      <c r="C1796" s="358" t="s">
        <v>15881</v>
      </c>
      <c r="D1796" s="357" t="s">
        <v>188</v>
      </c>
      <c r="E1796" s="359">
        <v>82.03</v>
      </c>
    </row>
    <row r="1797" spans="1:5" ht="18" customHeight="1" x14ac:dyDescent="0.25">
      <c r="A1797" s="102">
        <f t="shared" si="28"/>
        <v>1716603</v>
      </c>
      <c r="B1797" s="357" t="s">
        <v>15882</v>
      </c>
      <c r="C1797" s="358" t="s">
        <v>15883</v>
      </c>
      <c r="D1797" s="357" t="s">
        <v>188</v>
      </c>
      <c r="E1797" s="359">
        <v>82.03</v>
      </c>
    </row>
    <row r="1798" spans="1:5" ht="18" customHeight="1" x14ac:dyDescent="0.25">
      <c r="A1798" s="102">
        <f t="shared" si="28"/>
        <v>1716620</v>
      </c>
      <c r="B1798" s="357" t="s">
        <v>15884</v>
      </c>
      <c r="C1798" s="358" t="s">
        <v>15885</v>
      </c>
      <c r="D1798" s="357" t="s">
        <v>188</v>
      </c>
      <c r="E1798" s="359">
        <v>113.31</v>
      </c>
    </row>
    <row r="1799" spans="1:5" ht="18" customHeight="1" x14ac:dyDescent="0.25">
      <c r="A1799" s="102">
        <f t="shared" si="28"/>
        <v>1716621</v>
      </c>
      <c r="B1799" s="357" t="s">
        <v>15886</v>
      </c>
      <c r="C1799" s="358" t="s">
        <v>15887</v>
      </c>
      <c r="D1799" s="357" t="s">
        <v>188</v>
      </c>
      <c r="E1799" s="359">
        <v>88.85</v>
      </c>
    </row>
    <row r="1800" spans="1:5" ht="18" customHeight="1" x14ac:dyDescent="0.25">
      <c r="A1800" s="102">
        <f t="shared" si="28"/>
        <v>1716619</v>
      </c>
      <c r="B1800" s="357" t="s">
        <v>15888</v>
      </c>
      <c r="C1800" s="358" t="s">
        <v>15889</v>
      </c>
      <c r="D1800" s="357" t="s">
        <v>188</v>
      </c>
      <c r="E1800" s="359">
        <v>186.74</v>
      </c>
    </row>
    <row r="1801" spans="1:5" ht="18" customHeight="1" x14ac:dyDescent="0.25">
      <c r="A1801" s="102">
        <f t="shared" si="28"/>
        <v>1716601</v>
      </c>
      <c r="B1801" s="357" t="s">
        <v>15890</v>
      </c>
      <c r="C1801" s="358" t="s">
        <v>15891</v>
      </c>
      <c r="D1801" s="357" t="s">
        <v>188</v>
      </c>
      <c r="E1801" s="359">
        <v>114.87</v>
      </c>
    </row>
    <row r="1802" spans="1:5" ht="18" customHeight="1" x14ac:dyDescent="0.25">
      <c r="A1802" s="102">
        <f t="shared" si="28"/>
        <v>1716602</v>
      </c>
      <c r="B1802" s="357" t="s">
        <v>15892</v>
      </c>
      <c r="C1802" s="358" t="s">
        <v>15893</v>
      </c>
      <c r="D1802" s="357" t="s">
        <v>188</v>
      </c>
      <c r="E1802" s="359">
        <v>89.89</v>
      </c>
    </row>
    <row r="1803" spans="1:5" ht="18" customHeight="1" x14ac:dyDescent="0.25">
      <c r="A1803" s="102">
        <f t="shared" si="28"/>
        <v>1716600</v>
      </c>
      <c r="B1803" s="357" t="s">
        <v>15894</v>
      </c>
      <c r="C1803" s="358" t="s">
        <v>15895</v>
      </c>
      <c r="D1803" s="357" t="s">
        <v>188</v>
      </c>
      <c r="E1803" s="359">
        <v>189.86</v>
      </c>
    </row>
    <row r="1804" spans="1:5" ht="18" customHeight="1" x14ac:dyDescent="0.25">
      <c r="A1804" s="102">
        <f t="shared" si="28"/>
        <v>1716655</v>
      </c>
      <c r="B1804" s="357" t="s">
        <v>15896</v>
      </c>
      <c r="C1804" s="358" t="s">
        <v>15897</v>
      </c>
      <c r="D1804" s="357" t="s">
        <v>188</v>
      </c>
      <c r="E1804" s="359">
        <v>66.84</v>
      </c>
    </row>
    <row r="1805" spans="1:5" ht="18" customHeight="1" x14ac:dyDescent="0.25">
      <c r="A1805" s="102">
        <f t="shared" si="28"/>
        <v>1716639</v>
      </c>
      <c r="B1805" s="357" t="s">
        <v>15898</v>
      </c>
      <c r="C1805" s="358" t="s">
        <v>15899</v>
      </c>
      <c r="D1805" s="357" t="s">
        <v>188</v>
      </c>
      <c r="E1805" s="359">
        <v>46.85</v>
      </c>
    </row>
    <row r="1806" spans="1:5" ht="18" customHeight="1" x14ac:dyDescent="0.25">
      <c r="A1806" s="102">
        <f t="shared" si="28"/>
        <v>1801636</v>
      </c>
      <c r="B1806" s="357" t="s">
        <v>15900</v>
      </c>
      <c r="C1806" s="358" t="s">
        <v>15901</v>
      </c>
      <c r="D1806" s="357" t="s">
        <v>15902</v>
      </c>
      <c r="E1806" s="359">
        <v>17.73</v>
      </c>
    </row>
    <row r="1807" spans="1:5" ht="18" customHeight="1" x14ac:dyDescent="0.25">
      <c r="A1807" s="102">
        <f t="shared" si="28"/>
        <v>1801637</v>
      </c>
      <c r="B1807" s="357" t="s">
        <v>15903</v>
      </c>
      <c r="C1807" s="358" t="s">
        <v>15904</v>
      </c>
      <c r="D1807" s="357" t="s">
        <v>15902</v>
      </c>
      <c r="E1807" s="359">
        <v>23.64</v>
      </c>
    </row>
    <row r="1808" spans="1:5" ht="18" customHeight="1" x14ac:dyDescent="0.25">
      <c r="A1808" s="102">
        <f t="shared" si="28"/>
        <v>1817720</v>
      </c>
      <c r="B1808" s="357" t="s">
        <v>15905</v>
      </c>
      <c r="C1808" s="358" t="s">
        <v>15906</v>
      </c>
      <c r="D1808" s="357" t="s">
        <v>15902</v>
      </c>
      <c r="E1808" s="359">
        <v>89.52</v>
      </c>
    </row>
    <row r="1809" spans="1:5" ht="18" customHeight="1" x14ac:dyDescent="0.25">
      <c r="A1809" s="102">
        <f t="shared" si="28"/>
        <v>1817723</v>
      </c>
      <c r="B1809" s="357" t="s">
        <v>15907</v>
      </c>
      <c r="C1809" s="358" t="s">
        <v>15908</v>
      </c>
      <c r="D1809" s="357" t="s">
        <v>15902</v>
      </c>
      <c r="E1809" s="359">
        <v>42.69</v>
      </c>
    </row>
    <row r="1810" spans="1:5" ht="18" customHeight="1" x14ac:dyDescent="0.25">
      <c r="A1810" s="102">
        <f t="shared" si="28"/>
        <v>1817721</v>
      </c>
      <c r="B1810" s="357" t="s">
        <v>15909</v>
      </c>
      <c r="C1810" s="358" t="s">
        <v>15910</v>
      </c>
      <c r="D1810" s="357" t="s">
        <v>15902</v>
      </c>
      <c r="E1810" s="359">
        <v>128.06</v>
      </c>
    </row>
    <row r="1811" spans="1:5" ht="18" customHeight="1" x14ac:dyDescent="0.25">
      <c r="A1811" s="102">
        <f t="shared" si="28"/>
        <v>1817722</v>
      </c>
      <c r="B1811" s="357" t="s">
        <v>15911</v>
      </c>
      <c r="C1811" s="358" t="s">
        <v>15912</v>
      </c>
      <c r="D1811" s="357" t="s">
        <v>15902</v>
      </c>
      <c r="E1811" s="359">
        <v>64.03</v>
      </c>
    </row>
    <row r="1812" spans="1:5" ht="9" customHeight="1" x14ac:dyDescent="0.25">
      <c r="A1812" s="102">
        <f t="shared" si="28"/>
        <v>1917483</v>
      </c>
      <c r="B1812" s="357" t="s">
        <v>15913</v>
      </c>
      <c r="C1812" s="358" t="s">
        <v>15914</v>
      </c>
      <c r="D1812" s="357" t="s">
        <v>188</v>
      </c>
      <c r="E1812" s="359">
        <v>4.38</v>
      </c>
    </row>
    <row r="1813" spans="1:5" ht="9" customHeight="1" x14ac:dyDescent="0.25">
      <c r="A1813" s="102">
        <f t="shared" si="28"/>
        <v>1917484</v>
      </c>
      <c r="B1813" s="357" t="s">
        <v>15915</v>
      </c>
      <c r="C1813" s="358" t="s">
        <v>15916</v>
      </c>
      <c r="D1813" s="357" t="s">
        <v>188</v>
      </c>
      <c r="E1813" s="359">
        <v>4.5599999999999996</v>
      </c>
    </row>
    <row r="1814" spans="1:5" ht="9" customHeight="1" x14ac:dyDescent="0.25">
      <c r="A1814" s="102">
        <f t="shared" si="28"/>
        <v>1917485</v>
      </c>
      <c r="B1814" s="357" t="s">
        <v>15917</v>
      </c>
      <c r="C1814" s="358" t="s">
        <v>15918</v>
      </c>
      <c r="D1814" s="357" t="s">
        <v>188</v>
      </c>
      <c r="E1814" s="359">
        <v>5.07</v>
      </c>
    </row>
    <row r="1815" spans="1:5" ht="9" customHeight="1" x14ac:dyDescent="0.25">
      <c r="A1815" s="102">
        <f t="shared" si="28"/>
        <v>1917486</v>
      </c>
      <c r="B1815" s="357" t="s">
        <v>15919</v>
      </c>
      <c r="C1815" s="358" t="s">
        <v>15920</v>
      </c>
      <c r="D1815" s="357" t="s">
        <v>188</v>
      </c>
      <c r="E1815" s="359">
        <v>5.29</v>
      </c>
    </row>
    <row r="1816" spans="1:5" ht="9" customHeight="1" x14ac:dyDescent="0.25">
      <c r="A1816" s="102">
        <f t="shared" si="28"/>
        <v>1917487</v>
      </c>
      <c r="B1816" s="357" t="s">
        <v>15921</v>
      </c>
      <c r="C1816" s="358" t="s">
        <v>15922</v>
      </c>
      <c r="D1816" s="357" t="s">
        <v>188</v>
      </c>
      <c r="E1816" s="359">
        <v>5.58</v>
      </c>
    </row>
    <row r="1817" spans="1:5" ht="9" customHeight="1" x14ac:dyDescent="0.25">
      <c r="A1817" s="102">
        <f t="shared" si="28"/>
        <v>1917528</v>
      </c>
      <c r="B1817" s="357" t="s">
        <v>15923</v>
      </c>
      <c r="C1817" s="358" t="s">
        <v>15924</v>
      </c>
      <c r="D1817" s="357" t="s">
        <v>188</v>
      </c>
      <c r="E1817" s="359">
        <v>29.23</v>
      </c>
    </row>
    <row r="1818" spans="1:5" ht="18" customHeight="1" x14ac:dyDescent="0.25">
      <c r="A1818" s="102">
        <f t="shared" si="28"/>
        <v>1917529</v>
      </c>
      <c r="B1818" s="357" t="s">
        <v>15925</v>
      </c>
      <c r="C1818" s="358" t="s">
        <v>15926</v>
      </c>
      <c r="D1818" s="357" t="s">
        <v>188</v>
      </c>
      <c r="E1818" s="359">
        <v>30.19</v>
      </c>
    </row>
    <row r="1819" spans="1:5" ht="18" customHeight="1" x14ac:dyDescent="0.25">
      <c r="A1819" s="102">
        <f t="shared" si="28"/>
        <v>1917530</v>
      </c>
      <c r="B1819" s="357" t="s">
        <v>15927</v>
      </c>
      <c r="C1819" s="358" t="s">
        <v>15928</v>
      </c>
      <c r="D1819" s="357" t="s">
        <v>188</v>
      </c>
      <c r="E1819" s="359">
        <v>31.75</v>
      </c>
    </row>
    <row r="1820" spans="1:5" ht="18" customHeight="1" x14ac:dyDescent="0.25">
      <c r="A1820" s="102">
        <f t="shared" si="28"/>
        <v>1917531</v>
      </c>
      <c r="B1820" s="357" t="s">
        <v>15929</v>
      </c>
      <c r="C1820" s="358" t="s">
        <v>15930</v>
      </c>
      <c r="D1820" s="357" t="s">
        <v>188</v>
      </c>
      <c r="E1820" s="359">
        <v>33.380000000000003</v>
      </c>
    </row>
    <row r="1821" spans="1:5" ht="18" customHeight="1" x14ac:dyDescent="0.25">
      <c r="A1821" s="102">
        <f t="shared" si="28"/>
        <v>1917532</v>
      </c>
      <c r="B1821" s="357" t="s">
        <v>15931</v>
      </c>
      <c r="C1821" s="358" t="s">
        <v>15932</v>
      </c>
      <c r="D1821" s="357" t="s">
        <v>188</v>
      </c>
      <c r="E1821" s="359">
        <v>35.22</v>
      </c>
    </row>
    <row r="1822" spans="1:5" ht="18" customHeight="1" x14ac:dyDescent="0.25">
      <c r="A1822" s="102">
        <f t="shared" si="28"/>
        <v>1917533</v>
      </c>
      <c r="B1822" s="357" t="s">
        <v>15933</v>
      </c>
      <c r="C1822" s="358" t="s">
        <v>15934</v>
      </c>
      <c r="D1822" s="357" t="s">
        <v>188</v>
      </c>
      <c r="E1822" s="359">
        <v>36.21</v>
      </c>
    </row>
    <row r="1823" spans="1:5" ht="18" customHeight="1" x14ac:dyDescent="0.25">
      <c r="A1823" s="102">
        <f t="shared" si="28"/>
        <v>1917534</v>
      </c>
      <c r="B1823" s="357" t="s">
        <v>15935</v>
      </c>
      <c r="C1823" s="358" t="s">
        <v>15936</v>
      </c>
      <c r="D1823" s="357" t="s">
        <v>188</v>
      </c>
      <c r="E1823" s="359">
        <v>37.24</v>
      </c>
    </row>
    <row r="1824" spans="1:5" ht="18" customHeight="1" x14ac:dyDescent="0.25">
      <c r="A1824" s="102">
        <f t="shared" si="28"/>
        <v>1917535</v>
      </c>
      <c r="B1824" s="357" t="s">
        <v>15937</v>
      </c>
      <c r="C1824" s="358" t="s">
        <v>15938</v>
      </c>
      <c r="D1824" s="357" t="s">
        <v>188</v>
      </c>
      <c r="E1824" s="359">
        <v>38.630000000000003</v>
      </c>
    </row>
    <row r="1825" spans="1:5" ht="18" customHeight="1" x14ac:dyDescent="0.25">
      <c r="A1825" s="102">
        <f t="shared" si="28"/>
        <v>1917536</v>
      </c>
      <c r="B1825" s="357" t="s">
        <v>15939</v>
      </c>
      <c r="C1825" s="358" t="s">
        <v>15940</v>
      </c>
      <c r="D1825" s="357" t="s">
        <v>188</v>
      </c>
      <c r="E1825" s="359">
        <v>39.799999999999997</v>
      </c>
    </row>
    <row r="1826" spans="1:5" ht="18" customHeight="1" x14ac:dyDescent="0.25">
      <c r="A1826" s="102">
        <f t="shared" si="28"/>
        <v>1917537</v>
      </c>
      <c r="B1826" s="357" t="s">
        <v>15941</v>
      </c>
      <c r="C1826" s="358" t="s">
        <v>15942</v>
      </c>
      <c r="D1826" s="357" t="s">
        <v>188</v>
      </c>
      <c r="E1826" s="359">
        <v>41.01</v>
      </c>
    </row>
    <row r="1827" spans="1:5" ht="18" customHeight="1" x14ac:dyDescent="0.25">
      <c r="A1827" s="102">
        <f t="shared" si="28"/>
        <v>1917488</v>
      </c>
      <c r="B1827" s="357" t="s">
        <v>15943</v>
      </c>
      <c r="C1827" s="358" t="s">
        <v>15944</v>
      </c>
      <c r="D1827" s="357" t="s">
        <v>188</v>
      </c>
      <c r="E1827" s="359">
        <v>5.8</v>
      </c>
    </row>
    <row r="1828" spans="1:5" ht="18" customHeight="1" x14ac:dyDescent="0.25">
      <c r="A1828" s="102">
        <f t="shared" si="28"/>
        <v>1917489</v>
      </c>
      <c r="B1828" s="357" t="s">
        <v>15945</v>
      </c>
      <c r="C1828" s="358" t="s">
        <v>15946</v>
      </c>
      <c r="D1828" s="357" t="s">
        <v>188</v>
      </c>
      <c r="E1828" s="359">
        <v>6.08</v>
      </c>
    </row>
    <row r="1829" spans="1:5" ht="18" customHeight="1" x14ac:dyDescent="0.25">
      <c r="A1829" s="102">
        <f t="shared" si="28"/>
        <v>1917490</v>
      </c>
      <c r="B1829" s="357" t="s">
        <v>15947</v>
      </c>
      <c r="C1829" s="358" t="s">
        <v>15948</v>
      </c>
      <c r="D1829" s="357" t="s">
        <v>188</v>
      </c>
      <c r="E1829" s="359">
        <v>6.54</v>
      </c>
    </row>
    <row r="1830" spans="1:5" ht="18" customHeight="1" x14ac:dyDescent="0.25">
      <c r="A1830" s="102">
        <f t="shared" si="28"/>
        <v>1917491</v>
      </c>
      <c r="B1830" s="357" t="s">
        <v>15949</v>
      </c>
      <c r="C1830" s="358" t="s">
        <v>15950</v>
      </c>
      <c r="D1830" s="357" t="s">
        <v>188</v>
      </c>
      <c r="E1830" s="359">
        <v>6.85</v>
      </c>
    </row>
    <row r="1831" spans="1:5" ht="18" customHeight="1" x14ac:dyDescent="0.25">
      <c r="A1831" s="102">
        <f t="shared" si="28"/>
        <v>1917492</v>
      </c>
      <c r="B1831" s="357" t="s">
        <v>15951</v>
      </c>
      <c r="C1831" s="358" t="s">
        <v>15952</v>
      </c>
      <c r="D1831" s="357" t="s">
        <v>188</v>
      </c>
      <c r="E1831" s="359">
        <v>7.09</v>
      </c>
    </row>
    <row r="1832" spans="1:5" ht="18" customHeight="1" x14ac:dyDescent="0.25">
      <c r="A1832" s="102">
        <f t="shared" si="28"/>
        <v>1917493</v>
      </c>
      <c r="B1832" s="357" t="s">
        <v>15953</v>
      </c>
      <c r="C1832" s="358" t="s">
        <v>15954</v>
      </c>
      <c r="D1832" s="357" t="s">
        <v>188</v>
      </c>
      <c r="E1832" s="359">
        <v>7.41</v>
      </c>
    </row>
    <row r="1833" spans="1:5" ht="18" customHeight="1" x14ac:dyDescent="0.25">
      <c r="A1833" s="102">
        <f t="shared" si="28"/>
        <v>1917494</v>
      </c>
      <c r="B1833" s="357" t="s">
        <v>15955</v>
      </c>
      <c r="C1833" s="358" t="s">
        <v>15956</v>
      </c>
      <c r="D1833" s="357" t="s">
        <v>188</v>
      </c>
      <c r="E1833" s="359">
        <v>7.74</v>
      </c>
    </row>
    <row r="1834" spans="1:5" ht="18" customHeight="1" x14ac:dyDescent="0.25">
      <c r="A1834" s="102">
        <f t="shared" si="28"/>
        <v>1917495</v>
      </c>
      <c r="B1834" s="357" t="s">
        <v>15957</v>
      </c>
      <c r="C1834" s="358" t="s">
        <v>15958</v>
      </c>
      <c r="D1834" s="357" t="s">
        <v>188</v>
      </c>
      <c r="E1834" s="359">
        <v>8.25</v>
      </c>
    </row>
    <row r="1835" spans="1:5" ht="18" customHeight="1" x14ac:dyDescent="0.25">
      <c r="A1835" s="102">
        <f t="shared" si="28"/>
        <v>1917496</v>
      </c>
      <c r="B1835" s="357" t="s">
        <v>15959</v>
      </c>
      <c r="C1835" s="358" t="s">
        <v>15960</v>
      </c>
      <c r="D1835" s="357" t="s">
        <v>188</v>
      </c>
      <c r="E1835" s="359">
        <v>8.56</v>
      </c>
    </row>
    <row r="1836" spans="1:5" ht="18" customHeight="1" x14ac:dyDescent="0.25">
      <c r="A1836" s="102">
        <f t="shared" si="28"/>
        <v>1917497</v>
      </c>
      <c r="B1836" s="357" t="s">
        <v>15961</v>
      </c>
      <c r="C1836" s="358" t="s">
        <v>15962</v>
      </c>
      <c r="D1836" s="357" t="s">
        <v>188</v>
      </c>
      <c r="E1836" s="359">
        <v>8.8800000000000008</v>
      </c>
    </row>
    <row r="1837" spans="1:5" ht="18" customHeight="1" x14ac:dyDescent="0.25">
      <c r="A1837" s="102">
        <f t="shared" si="28"/>
        <v>1917498</v>
      </c>
      <c r="B1837" s="357" t="s">
        <v>15963</v>
      </c>
      <c r="C1837" s="358" t="s">
        <v>15964</v>
      </c>
      <c r="D1837" s="357" t="s">
        <v>188</v>
      </c>
      <c r="E1837" s="359">
        <v>9.1999999999999993</v>
      </c>
    </row>
    <row r="1838" spans="1:5" ht="18" customHeight="1" x14ac:dyDescent="0.25">
      <c r="A1838" s="102">
        <f t="shared" si="28"/>
        <v>1917499</v>
      </c>
      <c r="B1838" s="357" t="s">
        <v>15965</v>
      </c>
      <c r="C1838" s="358" t="s">
        <v>15966</v>
      </c>
      <c r="D1838" s="357" t="s">
        <v>188</v>
      </c>
      <c r="E1838" s="359">
        <v>9.4600000000000009</v>
      </c>
    </row>
    <row r="1839" spans="1:5" ht="18" customHeight="1" x14ac:dyDescent="0.25">
      <c r="A1839" s="102">
        <f t="shared" si="28"/>
        <v>1917500</v>
      </c>
      <c r="B1839" s="357" t="s">
        <v>15967</v>
      </c>
      <c r="C1839" s="358" t="s">
        <v>15968</v>
      </c>
      <c r="D1839" s="357" t="s">
        <v>188</v>
      </c>
      <c r="E1839" s="359">
        <v>10.039999999999999</v>
      </c>
    </row>
    <row r="1840" spans="1:5" ht="18" customHeight="1" x14ac:dyDescent="0.25">
      <c r="A1840" s="102">
        <f t="shared" si="28"/>
        <v>1917501</v>
      </c>
      <c r="B1840" s="357" t="s">
        <v>15969</v>
      </c>
      <c r="C1840" s="358" t="s">
        <v>15970</v>
      </c>
      <c r="D1840" s="357" t="s">
        <v>188</v>
      </c>
      <c r="E1840" s="359">
        <v>10.37</v>
      </c>
    </row>
    <row r="1841" spans="1:5" ht="18" customHeight="1" x14ac:dyDescent="0.25">
      <c r="A1841" s="102">
        <f t="shared" si="28"/>
        <v>1917502</v>
      </c>
      <c r="B1841" s="357" t="s">
        <v>15971</v>
      </c>
      <c r="C1841" s="358" t="s">
        <v>15972</v>
      </c>
      <c r="D1841" s="357" t="s">
        <v>188</v>
      </c>
      <c r="E1841" s="359">
        <v>10.69</v>
      </c>
    </row>
    <row r="1842" spans="1:5" ht="18" customHeight="1" x14ac:dyDescent="0.25">
      <c r="A1842" s="102">
        <f t="shared" si="28"/>
        <v>1917503</v>
      </c>
      <c r="B1842" s="357" t="s">
        <v>15973</v>
      </c>
      <c r="C1842" s="358" t="s">
        <v>15974</v>
      </c>
      <c r="D1842" s="357" t="s">
        <v>188</v>
      </c>
      <c r="E1842" s="359">
        <v>11.03</v>
      </c>
    </row>
    <row r="1843" spans="1:5" ht="18" customHeight="1" x14ac:dyDescent="0.25">
      <c r="A1843" s="102">
        <f t="shared" si="28"/>
        <v>1917504</v>
      </c>
      <c r="B1843" s="357" t="s">
        <v>15975</v>
      </c>
      <c r="C1843" s="358" t="s">
        <v>15976</v>
      </c>
      <c r="D1843" s="357" t="s">
        <v>188</v>
      </c>
      <c r="E1843" s="359">
        <v>11.37</v>
      </c>
    </row>
    <row r="1844" spans="1:5" ht="18" customHeight="1" x14ac:dyDescent="0.25">
      <c r="A1844" s="102">
        <f t="shared" si="28"/>
        <v>1917505</v>
      </c>
      <c r="B1844" s="357" t="s">
        <v>15977</v>
      </c>
      <c r="C1844" s="358" t="s">
        <v>15978</v>
      </c>
      <c r="D1844" s="357" t="s">
        <v>188</v>
      </c>
      <c r="E1844" s="359">
        <v>11.97</v>
      </c>
    </row>
    <row r="1845" spans="1:5" ht="18" customHeight="1" x14ac:dyDescent="0.25">
      <c r="A1845" s="102">
        <f t="shared" si="28"/>
        <v>1917506</v>
      </c>
      <c r="B1845" s="357" t="s">
        <v>15979</v>
      </c>
      <c r="C1845" s="358" t="s">
        <v>15980</v>
      </c>
      <c r="D1845" s="357" t="s">
        <v>188</v>
      </c>
      <c r="E1845" s="359">
        <v>12.31</v>
      </c>
    </row>
    <row r="1846" spans="1:5" ht="18" customHeight="1" x14ac:dyDescent="0.25">
      <c r="A1846" s="102">
        <f t="shared" si="28"/>
        <v>1917507</v>
      </c>
      <c r="B1846" s="357" t="s">
        <v>15981</v>
      </c>
      <c r="C1846" s="358" t="s">
        <v>15982</v>
      </c>
      <c r="D1846" s="357" t="s">
        <v>188</v>
      </c>
      <c r="E1846" s="359">
        <v>12.66</v>
      </c>
    </row>
    <row r="1847" spans="1:5" ht="18" customHeight="1" x14ac:dyDescent="0.25">
      <c r="A1847" s="102">
        <f t="shared" si="28"/>
        <v>1917480</v>
      </c>
      <c r="B1847" s="357" t="s">
        <v>15983</v>
      </c>
      <c r="C1847" s="358" t="s">
        <v>15984</v>
      </c>
      <c r="D1847" s="357" t="s">
        <v>188</v>
      </c>
      <c r="E1847" s="359">
        <v>3.78</v>
      </c>
    </row>
    <row r="1848" spans="1:5" ht="18" customHeight="1" x14ac:dyDescent="0.25">
      <c r="A1848" s="102">
        <f t="shared" si="28"/>
        <v>1917508</v>
      </c>
      <c r="B1848" s="357" t="s">
        <v>15985</v>
      </c>
      <c r="C1848" s="358" t="s">
        <v>15986</v>
      </c>
      <c r="D1848" s="357" t="s">
        <v>188</v>
      </c>
      <c r="E1848" s="359">
        <v>13.01</v>
      </c>
    </row>
    <row r="1849" spans="1:5" ht="18" customHeight="1" x14ac:dyDescent="0.25">
      <c r="A1849" s="102">
        <f t="shared" si="28"/>
        <v>1917509</v>
      </c>
      <c r="B1849" s="357" t="s">
        <v>15987</v>
      </c>
      <c r="C1849" s="358" t="s">
        <v>15988</v>
      </c>
      <c r="D1849" s="357" t="s">
        <v>188</v>
      </c>
      <c r="E1849" s="359">
        <v>13.45</v>
      </c>
    </row>
    <row r="1850" spans="1:5" ht="18" customHeight="1" x14ac:dyDescent="0.25">
      <c r="A1850" s="102">
        <f t="shared" si="28"/>
        <v>1917510</v>
      </c>
      <c r="B1850" s="357" t="s">
        <v>15989</v>
      </c>
      <c r="C1850" s="358" t="s">
        <v>15990</v>
      </c>
      <c r="D1850" s="357" t="s">
        <v>188</v>
      </c>
      <c r="E1850" s="359">
        <v>14.08</v>
      </c>
    </row>
    <row r="1851" spans="1:5" ht="18" customHeight="1" x14ac:dyDescent="0.25">
      <c r="A1851" s="102">
        <f t="shared" si="28"/>
        <v>1917511</v>
      </c>
      <c r="B1851" s="357" t="s">
        <v>15991</v>
      </c>
      <c r="C1851" s="358" t="s">
        <v>15992</v>
      </c>
      <c r="D1851" s="357" t="s">
        <v>188</v>
      </c>
      <c r="E1851" s="359">
        <v>14.46</v>
      </c>
    </row>
    <row r="1852" spans="1:5" ht="18" customHeight="1" x14ac:dyDescent="0.25">
      <c r="A1852" s="102">
        <f t="shared" si="28"/>
        <v>1917512</v>
      </c>
      <c r="B1852" s="357" t="s">
        <v>15993</v>
      </c>
      <c r="C1852" s="358" t="s">
        <v>15994</v>
      </c>
      <c r="D1852" s="357" t="s">
        <v>188</v>
      </c>
      <c r="E1852" s="359">
        <v>14.93</v>
      </c>
    </row>
    <row r="1853" spans="1:5" ht="18" customHeight="1" x14ac:dyDescent="0.25">
      <c r="A1853" s="102">
        <f t="shared" si="28"/>
        <v>1917513</v>
      </c>
      <c r="B1853" s="357" t="s">
        <v>15995</v>
      </c>
      <c r="C1853" s="358" t="s">
        <v>15996</v>
      </c>
      <c r="D1853" s="357" t="s">
        <v>188</v>
      </c>
      <c r="E1853" s="359">
        <v>15.36</v>
      </c>
    </row>
    <row r="1854" spans="1:5" ht="18" customHeight="1" x14ac:dyDescent="0.25">
      <c r="A1854" s="102">
        <f t="shared" si="28"/>
        <v>1917514</v>
      </c>
      <c r="B1854" s="357" t="s">
        <v>15997</v>
      </c>
      <c r="C1854" s="358" t="s">
        <v>15998</v>
      </c>
      <c r="D1854" s="357" t="s">
        <v>188</v>
      </c>
      <c r="E1854" s="359">
        <v>15.87</v>
      </c>
    </row>
    <row r="1855" spans="1:5" ht="18" customHeight="1" x14ac:dyDescent="0.25">
      <c r="A1855" s="102">
        <f t="shared" si="28"/>
        <v>1917515</v>
      </c>
      <c r="B1855" s="357" t="s">
        <v>15999</v>
      </c>
      <c r="C1855" s="358" t="s">
        <v>16000</v>
      </c>
      <c r="D1855" s="357" t="s">
        <v>188</v>
      </c>
      <c r="E1855" s="359">
        <v>16.66</v>
      </c>
    </row>
    <row r="1856" spans="1:5" ht="18" customHeight="1" x14ac:dyDescent="0.25">
      <c r="A1856" s="102">
        <f t="shared" si="28"/>
        <v>1917516</v>
      </c>
      <c r="B1856" s="357" t="s">
        <v>16001</v>
      </c>
      <c r="C1856" s="358" t="s">
        <v>16002</v>
      </c>
      <c r="D1856" s="357" t="s">
        <v>188</v>
      </c>
      <c r="E1856" s="359">
        <v>17.21</v>
      </c>
    </row>
    <row r="1857" spans="1:5" ht="18" customHeight="1" x14ac:dyDescent="0.25">
      <c r="A1857" s="102">
        <f t="shared" ref="A1857:A1920" si="29">VALUE(B1857)</f>
        <v>1917517</v>
      </c>
      <c r="B1857" s="357" t="s">
        <v>16003</v>
      </c>
      <c r="C1857" s="358" t="s">
        <v>16004</v>
      </c>
      <c r="D1857" s="357" t="s">
        <v>188</v>
      </c>
      <c r="E1857" s="359">
        <v>17.97</v>
      </c>
    </row>
    <row r="1858" spans="1:5" ht="18" customHeight="1" x14ac:dyDescent="0.25">
      <c r="A1858" s="102">
        <f t="shared" si="29"/>
        <v>1917481</v>
      </c>
      <c r="B1858" s="357" t="s">
        <v>16005</v>
      </c>
      <c r="C1858" s="358" t="s">
        <v>16006</v>
      </c>
      <c r="D1858" s="357" t="s">
        <v>188</v>
      </c>
      <c r="E1858" s="359">
        <v>3.95</v>
      </c>
    </row>
    <row r="1859" spans="1:5" ht="18" customHeight="1" x14ac:dyDescent="0.25">
      <c r="A1859" s="102">
        <f t="shared" si="29"/>
        <v>1917518</v>
      </c>
      <c r="B1859" s="357" t="s">
        <v>16007</v>
      </c>
      <c r="C1859" s="358" t="s">
        <v>16008</v>
      </c>
      <c r="D1859" s="357" t="s">
        <v>188</v>
      </c>
      <c r="E1859" s="359">
        <v>18.7</v>
      </c>
    </row>
    <row r="1860" spans="1:5" ht="18" customHeight="1" x14ac:dyDescent="0.25">
      <c r="A1860" s="102">
        <f t="shared" si="29"/>
        <v>1917519</v>
      </c>
      <c r="B1860" s="357" t="s">
        <v>16009</v>
      </c>
      <c r="C1860" s="358" t="s">
        <v>16010</v>
      </c>
      <c r="D1860" s="357" t="s">
        <v>188</v>
      </c>
      <c r="E1860" s="359">
        <v>19.63</v>
      </c>
    </row>
    <row r="1861" spans="1:5" ht="18" customHeight="1" x14ac:dyDescent="0.25">
      <c r="A1861" s="102">
        <f t="shared" si="29"/>
        <v>1917520</v>
      </c>
      <c r="B1861" s="357" t="s">
        <v>16011</v>
      </c>
      <c r="C1861" s="358" t="s">
        <v>16012</v>
      </c>
      <c r="D1861" s="357" t="s">
        <v>188</v>
      </c>
      <c r="E1861" s="359">
        <v>20.71</v>
      </c>
    </row>
    <row r="1862" spans="1:5" ht="18" customHeight="1" x14ac:dyDescent="0.25">
      <c r="A1862" s="102">
        <f t="shared" si="29"/>
        <v>1917521</v>
      </c>
      <c r="B1862" s="357" t="s">
        <v>16013</v>
      </c>
      <c r="C1862" s="358" t="s">
        <v>16014</v>
      </c>
      <c r="D1862" s="357" t="s">
        <v>188</v>
      </c>
      <c r="E1862" s="359">
        <v>21.59</v>
      </c>
    </row>
    <row r="1863" spans="1:5" ht="18" customHeight="1" x14ac:dyDescent="0.25">
      <c r="A1863" s="102">
        <f t="shared" si="29"/>
        <v>1917522</v>
      </c>
      <c r="B1863" s="357" t="s">
        <v>16015</v>
      </c>
      <c r="C1863" s="358" t="s">
        <v>16016</v>
      </c>
      <c r="D1863" s="357" t="s">
        <v>188</v>
      </c>
      <c r="E1863" s="359">
        <v>22.57</v>
      </c>
    </row>
    <row r="1864" spans="1:5" ht="18" customHeight="1" x14ac:dyDescent="0.25">
      <c r="A1864" s="102">
        <f t="shared" si="29"/>
        <v>1917523</v>
      </c>
      <c r="B1864" s="357" t="s">
        <v>16017</v>
      </c>
      <c r="C1864" s="358" t="s">
        <v>16018</v>
      </c>
      <c r="D1864" s="357" t="s">
        <v>188</v>
      </c>
      <c r="E1864" s="359">
        <v>23.57</v>
      </c>
    </row>
    <row r="1865" spans="1:5" ht="18" customHeight="1" x14ac:dyDescent="0.25">
      <c r="A1865" s="102">
        <f t="shared" si="29"/>
        <v>1917524</v>
      </c>
      <c r="B1865" s="357" t="s">
        <v>16019</v>
      </c>
      <c r="C1865" s="358" t="s">
        <v>16020</v>
      </c>
      <c r="D1865" s="357" t="s">
        <v>188</v>
      </c>
      <c r="E1865" s="359">
        <v>24.63</v>
      </c>
    </row>
    <row r="1866" spans="1:5" ht="18" customHeight="1" x14ac:dyDescent="0.25">
      <c r="A1866" s="102">
        <f t="shared" si="29"/>
        <v>1917525</v>
      </c>
      <c r="B1866" s="357" t="s">
        <v>16021</v>
      </c>
      <c r="C1866" s="358" t="s">
        <v>16022</v>
      </c>
      <c r="D1866" s="357" t="s">
        <v>188</v>
      </c>
      <c r="E1866" s="359">
        <v>25.95</v>
      </c>
    </row>
    <row r="1867" spans="1:5" ht="18" customHeight="1" x14ac:dyDescent="0.25">
      <c r="A1867" s="102">
        <f t="shared" si="29"/>
        <v>1917526</v>
      </c>
      <c r="B1867" s="357" t="s">
        <v>16023</v>
      </c>
      <c r="C1867" s="358" t="s">
        <v>16024</v>
      </c>
      <c r="D1867" s="357" t="s">
        <v>188</v>
      </c>
      <c r="E1867" s="359">
        <v>26.94</v>
      </c>
    </row>
    <row r="1868" spans="1:5" ht="18" customHeight="1" x14ac:dyDescent="0.25">
      <c r="A1868" s="102">
        <f t="shared" si="29"/>
        <v>1917527</v>
      </c>
      <c r="B1868" s="357" t="s">
        <v>16025</v>
      </c>
      <c r="C1868" s="358" t="s">
        <v>16026</v>
      </c>
      <c r="D1868" s="357" t="s">
        <v>188</v>
      </c>
      <c r="E1868" s="359">
        <v>27.92</v>
      </c>
    </row>
    <row r="1869" spans="1:5" ht="18" customHeight="1" x14ac:dyDescent="0.25">
      <c r="A1869" s="102">
        <f t="shared" si="29"/>
        <v>1917482</v>
      </c>
      <c r="B1869" s="357" t="s">
        <v>16027</v>
      </c>
      <c r="C1869" s="358" t="s">
        <v>16028</v>
      </c>
      <c r="D1869" s="357" t="s">
        <v>188</v>
      </c>
      <c r="E1869" s="359">
        <v>4.13</v>
      </c>
    </row>
    <row r="1870" spans="1:5" ht="18" customHeight="1" x14ac:dyDescent="0.25">
      <c r="A1870" s="102">
        <f t="shared" si="29"/>
        <v>1917737</v>
      </c>
      <c r="B1870" s="357" t="s">
        <v>16029</v>
      </c>
      <c r="C1870" s="358" t="s">
        <v>16030</v>
      </c>
      <c r="D1870" s="357" t="s">
        <v>188</v>
      </c>
      <c r="E1870" s="359">
        <v>3.75</v>
      </c>
    </row>
    <row r="1871" spans="1:5" ht="18" customHeight="1" x14ac:dyDescent="0.25">
      <c r="A1871" s="102">
        <f t="shared" si="29"/>
        <v>1917220</v>
      </c>
      <c r="B1871" s="357" t="s">
        <v>16031</v>
      </c>
      <c r="C1871" s="358" t="s">
        <v>16032</v>
      </c>
      <c r="D1871" s="357" t="s">
        <v>188</v>
      </c>
      <c r="E1871" s="359">
        <v>6.31</v>
      </c>
    </row>
    <row r="1872" spans="1:5" ht="18" customHeight="1" x14ac:dyDescent="0.25">
      <c r="A1872" s="102">
        <f t="shared" si="29"/>
        <v>1917221</v>
      </c>
      <c r="B1872" s="357" t="s">
        <v>16033</v>
      </c>
      <c r="C1872" s="358" t="s">
        <v>16034</v>
      </c>
      <c r="D1872" s="357" t="s">
        <v>188</v>
      </c>
      <c r="E1872" s="359">
        <v>6.76</v>
      </c>
    </row>
    <row r="1873" spans="1:5" ht="18" customHeight="1" x14ac:dyDescent="0.25">
      <c r="A1873" s="102">
        <f t="shared" si="29"/>
        <v>1917222</v>
      </c>
      <c r="B1873" s="357" t="s">
        <v>16035</v>
      </c>
      <c r="C1873" s="358" t="s">
        <v>16036</v>
      </c>
      <c r="D1873" s="357" t="s">
        <v>188</v>
      </c>
      <c r="E1873" s="359">
        <v>7.32</v>
      </c>
    </row>
    <row r="1874" spans="1:5" ht="18" customHeight="1" x14ac:dyDescent="0.25">
      <c r="A1874" s="102">
        <f t="shared" si="29"/>
        <v>1917223</v>
      </c>
      <c r="B1874" s="357" t="s">
        <v>16037</v>
      </c>
      <c r="C1874" s="358" t="s">
        <v>16038</v>
      </c>
      <c r="D1874" s="357" t="s">
        <v>188</v>
      </c>
      <c r="E1874" s="359">
        <v>7.67</v>
      </c>
    </row>
    <row r="1875" spans="1:5" ht="18" customHeight="1" x14ac:dyDescent="0.25">
      <c r="A1875" s="102">
        <f t="shared" si="29"/>
        <v>1917224</v>
      </c>
      <c r="B1875" s="357" t="s">
        <v>16039</v>
      </c>
      <c r="C1875" s="358" t="s">
        <v>16040</v>
      </c>
      <c r="D1875" s="357" t="s">
        <v>188</v>
      </c>
      <c r="E1875" s="359">
        <v>8.0299999999999994</v>
      </c>
    </row>
    <row r="1876" spans="1:5" ht="18" customHeight="1" x14ac:dyDescent="0.25">
      <c r="A1876" s="102">
        <f t="shared" si="29"/>
        <v>1917225</v>
      </c>
      <c r="B1876" s="357" t="s">
        <v>16041</v>
      </c>
      <c r="C1876" s="358" t="s">
        <v>16042</v>
      </c>
      <c r="D1876" s="357" t="s">
        <v>188</v>
      </c>
      <c r="E1876" s="359">
        <v>8.4600000000000009</v>
      </c>
    </row>
    <row r="1877" spans="1:5" ht="18" customHeight="1" x14ac:dyDescent="0.25">
      <c r="A1877" s="102">
        <f t="shared" si="29"/>
        <v>1917226</v>
      </c>
      <c r="B1877" s="357" t="s">
        <v>16043</v>
      </c>
      <c r="C1877" s="358" t="s">
        <v>16044</v>
      </c>
      <c r="D1877" s="357" t="s">
        <v>188</v>
      </c>
      <c r="E1877" s="359">
        <v>8.86</v>
      </c>
    </row>
    <row r="1878" spans="1:5" ht="18" customHeight="1" x14ac:dyDescent="0.25">
      <c r="A1878" s="102">
        <f t="shared" si="29"/>
        <v>1917227</v>
      </c>
      <c r="B1878" s="357" t="s">
        <v>16045</v>
      </c>
      <c r="C1878" s="358" t="s">
        <v>16046</v>
      </c>
      <c r="D1878" s="357" t="s">
        <v>188</v>
      </c>
      <c r="E1878" s="359">
        <v>9.4499999999999993</v>
      </c>
    </row>
    <row r="1879" spans="1:5" ht="18" customHeight="1" x14ac:dyDescent="0.25">
      <c r="A1879" s="102">
        <f t="shared" si="29"/>
        <v>1917228</v>
      </c>
      <c r="B1879" s="357" t="s">
        <v>16047</v>
      </c>
      <c r="C1879" s="358" t="s">
        <v>16048</v>
      </c>
      <c r="D1879" s="357" t="s">
        <v>188</v>
      </c>
      <c r="E1879" s="359">
        <v>9.94</v>
      </c>
    </row>
    <row r="1880" spans="1:5" ht="18" customHeight="1" x14ac:dyDescent="0.25">
      <c r="A1880" s="102">
        <f t="shared" si="29"/>
        <v>1917229</v>
      </c>
      <c r="B1880" s="357" t="s">
        <v>16049</v>
      </c>
      <c r="C1880" s="358" t="s">
        <v>16050</v>
      </c>
      <c r="D1880" s="357" t="s">
        <v>188</v>
      </c>
      <c r="E1880" s="359">
        <v>10.35</v>
      </c>
    </row>
    <row r="1881" spans="1:5" ht="18" customHeight="1" x14ac:dyDescent="0.25">
      <c r="A1881" s="102">
        <f t="shared" si="29"/>
        <v>1917230</v>
      </c>
      <c r="B1881" s="357" t="s">
        <v>16051</v>
      </c>
      <c r="C1881" s="358" t="s">
        <v>16052</v>
      </c>
      <c r="D1881" s="357" t="s">
        <v>188</v>
      </c>
      <c r="E1881" s="359">
        <v>10.83</v>
      </c>
    </row>
    <row r="1882" spans="1:5" ht="18" customHeight="1" x14ac:dyDescent="0.25">
      <c r="A1882" s="102">
        <f t="shared" si="29"/>
        <v>1917231</v>
      </c>
      <c r="B1882" s="357" t="s">
        <v>16053</v>
      </c>
      <c r="C1882" s="358" t="s">
        <v>16054</v>
      </c>
      <c r="D1882" s="357" t="s">
        <v>188</v>
      </c>
      <c r="E1882" s="359">
        <v>11.33</v>
      </c>
    </row>
    <row r="1883" spans="1:5" ht="18" customHeight="1" x14ac:dyDescent="0.25">
      <c r="A1883" s="102">
        <f t="shared" si="29"/>
        <v>1917232</v>
      </c>
      <c r="B1883" s="357" t="s">
        <v>16055</v>
      </c>
      <c r="C1883" s="358" t="s">
        <v>16056</v>
      </c>
      <c r="D1883" s="357" t="s">
        <v>188</v>
      </c>
      <c r="E1883" s="359">
        <v>12.01</v>
      </c>
    </row>
    <row r="1884" spans="1:5" ht="18" customHeight="1" x14ac:dyDescent="0.25">
      <c r="A1884" s="102">
        <f t="shared" si="29"/>
        <v>1917233</v>
      </c>
      <c r="B1884" s="357" t="s">
        <v>16057</v>
      </c>
      <c r="C1884" s="358" t="s">
        <v>16058</v>
      </c>
      <c r="D1884" s="357" t="s">
        <v>188</v>
      </c>
      <c r="E1884" s="359">
        <v>12.53</v>
      </c>
    </row>
    <row r="1885" spans="1:5" ht="18" customHeight="1" x14ac:dyDescent="0.25">
      <c r="A1885" s="102">
        <f t="shared" si="29"/>
        <v>1917234</v>
      </c>
      <c r="B1885" s="357" t="s">
        <v>16059</v>
      </c>
      <c r="C1885" s="358" t="s">
        <v>16060</v>
      </c>
      <c r="D1885" s="357" t="s">
        <v>188</v>
      </c>
      <c r="E1885" s="359">
        <v>13.15</v>
      </c>
    </row>
    <row r="1886" spans="1:5" ht="18" customHeight="1" x14ac:dyDescent="0.25">
      <c r="A1886" s="102">
        <f t="shared" si="29"/>
        <v>1917217</v>
      </c>
      <c r="B1886" s="357" t="s">
        <v>16061</v>
      </c>
      <c r="C1886" s="358" t="s">
        <v>16062</v>
      </c>
      <c r="D1886" s="357" t="s">
        <v>188</v>
      </c>
      <c r="E1886" s="359">
        <v>5.14</v>
      </c>
    </row>
    <row r="1887" spans="1:5" ht="18" customHeight="1" x14ac:dyDescent="0.25">
      <c r="A1887" s="102">
        <f t="shared" si="29"/>
        <v>1917218</v>
      </c>
      <c r="B1887" s="357" t="s">
        <v>16063</v>
      </c>
      <c r="C1887" s="358" t="s">
        <v>16064</v>
      </c>
      <c r="D1887" s="357" t="s">
        <v>188</v>
      </c>
      <c r="E1887" s="359">
        <v>5.36</v>
      </c>
    </row>
    <row r="1888" spans="1:5" ht="18" customHeight="1" x14ac:dyDescent="0.25">
      <c r="A1888" s="102">
        <f t="shared" si="29"/>
        <v>1917219</v>
      </c>
      <c r="B1888" s="357" t="s">
        <v>16065</v>
      </c>
      <c r="C1888" s="358" t="s">
        <v>16066</v>
      </c>
      <c r="D1888" s="357" t="s">
        <v>188</v>
      </c>
      <c r="E1888" s="359">
        <v>5.79</v>
      </c>
    </row>
    <row r="1889" spans="1:5" ht="18" customHeight="1" x14ac:dyDescent="0.25">
      <c r="A1889" s="102">
        <f t="shared" si="29"/>
        <v>1917724</v>
      </c>
      <c r="B1889" s="357" t="s">
        <v>16067</v>
      </c>
      <c r="C1889" s="358" t="s">
        <v>16068</v>
      </c>
      <c r="D1889" s="357" t="s">
        <v>188</v>
      </c>
      <c r="E1889" s="359">
        <v>5.0199999999999996</v>
      </c>
    </row>
    <row r="1890" spans="1:5" ht="18" customHeight="1" x14ac:dyDescent="0.25">
      <c r="A1890" s="102">
        <f t="shared" si="29"/>
        <v>1917274</v>
      </c>
      <c r="B1890" s="357" t="s">
        <v>16069</v>
      </c>
      <c r="C1890" s="358" t="s">
        <v>16070</v>
      </c>
      <c r="D1890" s="357" t="s">
        <v>188</v>
      </c>
      <c r="E1890" s="359">
        <v>4.66</v>
      </c>
    </row>
    <row r="1891" spans="1:5" ht="18" customHeight="1" x14ac:dyDescent="0.25">
      <c r="A1891" s="102">
        <f t="shared" si="29"/>
        <v>1917275</v>
      </c>
      <c r="B1891" s="357" t="s">
        <v>16071</v>
      </c>
      <c r="C1891" s="358" t="s">
        <v>16072</v>
      </c>
      <c r="D1891" s="357" t="s">
        <v>188</v>
      </c>
      <c r="E1891" s="359">
        <v>4.97</v>
      </c>
    </row>
    <row r="1892" spans="1:5" ht="18" customHeight="1" x14ac:dyDescent="0.25">
      <c r="A1892" s="102">
        <f t="shared" si="29"/>
        <v>1917276</v>
      </c>
      <c r="B1892" s="357" t="s">
        <v>16073</v>
      </c>
      <c r="C1892" s="358" t="s">
        <v>16074</v>
      </c>
      <c r="D1892" s="357" t="s">
        <v>188</v>
      </c>
      <c r="E1892" s="359">
        <v>5.47</v>
      </c>
    </row>
    <row r="1893" spans="1:5" ht="18" customHeight="1" x14ac:dyDescent="0.25">
      <c r="A1893" s="102">
        <f t="shared" si="29"/>
        <v>1917277</v>
      </c>
      <c r="B1893" s="357" t="s">
        <v>16075</v>
      </c>
      <c r="C1893" s="358" t="s">
        <v>16076</v>
      </c>
      <c r="D1893" s="357" t="s">
        <v>188</v>
      </c>
      <c r="E1893" s="359">
        <v>5.87</v>
      </c>
    </row>
    <row r="1894" spans="1:5" ht="18" customHeight="1" x14ac:dyDescent="0.25">
      <c r="A1894" s="102">
        <f t="shared" si="29"/>
        <v>1917278</v>
      </c>
      <c r="B1894" s="357" t="s">
        <v>16077</v>
      </c>
      <c r="C1894" s="358" t="s">
        <v>16078</v>
      </c>
      <c r="D1894" s="357" t="s">
        <v>188</v>
      </c>
      <c r="E1894" s="359">
        <v>6.07</v>
      </c>
    </row>
    <row r="1895" spans="1:5" ht="18" customHeight="1" x14ac:dyDescent="0.25">
      <c r="A1895" s="102">
        <f t="shared" si="29"/>
        <v>1917279</v>
      </c>
      <c r="B1895" s="357" t="s">
        <v>16079</v>
      </c>
      <c r="C1895" s="358" t="s">
        <v>16080</v>
      </c>
      <c r="D1895" s="357" t="s">
        <v>188</v>
      </c>
      <c r="E1895" s="359">
        <v>6.47</v>
      </c>
    </row>
    <row r="1896" spans="1:5" ht="18" customHeight="1" x14ac:dyDescent="0.25">
      <c r="A1896" s="102">
        <f t="shared" si="29"/>
        <v>1917280</v>
      </c>
      <c r="B1896" s="357" t="s">
        <v>16081</v>
      </c>
      <c r="C1896" s="358" t="s">
        <v>16082</v>
      </c>
      <c r="D1896" s="357" t="s">
        <v>188</v>
      </c>
      <c r="E1896" s="359">
        <v>6.85</v>
      </c>
    </row>
    <row r="1897" spans="1:5" ht="18" customHeight="1" x14ac:dyDescent="0.25">
      <c r="A1897" s="102">
        <f t="shared" si="29"/>
        <v>1917281</v>
      </c>
      <c r="B1897" s="357" t="s">
        <v>16083</v>
      </c>
      <c r="C1897" s="358" t="s">
        <v>16084</v>
      </c>
      <c r="D1897" s="357" t="s">
        <v>188</v>
      </c>
      <c r="E1897" s="359">
        <v>7.38</v>
      </c>
    </row>
    <row r="1898" spans="1:5" ht="18" customHeight="1" x14ac:dyDescent="0.25">
      <c r="A1898" s="102">
        <f t="shared" si="29"/>
        <v>1917282</v>
      </c>
      <c r="B1898" s="357" t="s">
        <v>16085</v>
      </c>
      <c r="C1898" s="358" t="s">
        <v>16086</v>
      </c>
      <c r="D1898" s="357" t="s">
        <v>188</v>
      </c>
      <c r="E1898" s="359">
        <v>7.75</v>
      </c>
    </row>
    <row r="1899" spans="1:5" ht="18" customHeight="1" x14ac:dyDescent="0.25">
      <c r="A1899" s="102">
        <f t="shared" si="29"/>
        <v>1917283</v>
      </c>
      <c r="B1899" s="357" t="s">
        <v>16087</v>
      </c>
      <c r="C1899" s="358" t="s">
        <v>16088</v>
      </c>
      <c r="D1899" s="357" t="s">
        <v>188</v>
      </c>
      <c r="E1899" s="359">
        <v>8.14</v>
      </c>
    </row>
    <row r="1900" spans="1:5" ht="18" customHeight="1" x14ac:dyDescent="0.25">
      <c r="A1900" s="102">
        <f t="shared" si="29"/>
        <v>1917284</v>
      </c>
      <c r="B1900" s="357" t="s">
        <v>16089</v>
      </c>
      <c r="C1900" s="358" t="s">
        <v>16090</v>
      </c>
      <c r="D1900" s="357" t="s">
        <v>188</v>
      </c>
      <c r="E1900" s="359">
        <v>8.49</v>
      </c>
    </row>
    <row r="1901" spans="1:5" ht="18" customHeight="1" x14ac:dyDescent="0.25">
      <c r="A1901" s="102">
        <f t="shared" si="29"/>
        <v>1917285</v>
      </c>
      <c r="B1901" s="357" t="s">
        <v>16091</v>
      </c>
      <c r="C1901" s="358" t="s">
        <v>16092</v>
      </c>
      <c r="D1901" s="357" t="s">
        <v>188</v>
      </c>
      <c r="E1901" s="359">
        <v>8.89</v>
      </c>
    </row>
    <row r="1902" spans="1:5" ht="18" customHeight="1" x14ac:dyDescent="0.25">
      <c r="A1902" s="102">
        <f t="shared" si="29"/>
        <v>1917286</v>
      </c>
      <c r="B1902" s="357" t="s">
        <v>16093</v>
      </c>
      <c r="C1902" s="358" t="s">
        <v>16094</v>
      </c>
      <c r="D1902" s="357" t="s">
        <v>188</v>
      </c>
      <c r="E1902" s="359">
        <v>9.5500000000000007</v>
      </c>
    </row>
    <row r="1903" spans="1:5" ht="18" customHeight="1" x14ac:dyDescent="0.25">
      <c r="A1903" s="102">
        <f t="shared" si="29"/>
        <v>1917287</v>
      </c>
      <c r="B1903" s="357" t="s">
        <v>16095</v>
      </c>
      <c r="C1903" s="358" t="s">
        <v>16096</v>
      </c>
      <c r="D1903" s="357" t="s">
        <v>188</v>
      </c>
      <c r="E1903" s="359">
        <v>9.98</v>
      </c>
    </row>
    <row r="1904" spans="1:5" ht="18" customHeight="1" x14ac:dyDescent="0.25">
      <c r="A1904" s="102">
        <f t="shared" si="29"/>
        <v>1917288</v>
      </c>
      <c r="B1904" s="357" t="s">
        <v>16097</v>
      </c>
      <c r="C1904" s="358" t="s">
        <v>16098</v>
      </c>
      <c r="D1904" s="357" t="s">
        <v>188</v>
      </c>
      <c r="E1904" s="359">
        <v>10.43</v>
      </c>
    </row>
    <row r="1905" spans="1:5" ht="18" customHeight="1" x14ac:dyDescent="0.25">
      <c r="A1905" s="102">
        <f t="shared" si="29"/>
        <v>1917289</v>
      </c>
      <c r="B1905" s="357" t="s">
        <v>16099</v>
      </c>
      <c r="C1905" s="358" t="s">
        <v>16100</v>
      </c>
      <c r="D1905" s="357" t="s">
        <v>188</v>
      </c>
      <c r="E1905" s="359">
        <v>10.93</v>
      </c>
    </row>
    <row r="1906" spans="1:5" ht="18" customHeight="1" x14ac:dyDescent="0.25">
      <c r="A1906" s="102">
        <f t="shared" si="29"/>
        <v>1917290</v>
      </c>
      <c r="B1906" s="357" t="s">
        <v>16101</v>
      </c>
      <c r="C1906" s="358" t="s">
        <v>16102</v>
      </c>
      <c r="D1906" s="357" t="s">
        <v>188</v>
      </c>
      <c r="E1906" s="359">
        <v>11.45</v>
      </c>
    </row>
    <row r="1907" spans="1:5" ht="18" customHeight="1" x14ac:dyDescent="0.25">
      <c r="A1907" s="102">
        <f t="shared" si="29"/>
        <v>1917291</v>
      </c>
      <c r="B1907" s="357" t="s">
        <v>16103</v>
      </c>
      <c r="C1907" s="358" t="s">
        <v>16104</v>
      </c>
      <c r="D1907" s="357" t="s">
        <v>188</v>
      </c>
      <c r="E1907" s="359">
        <v>12.19</v>
      </c>
    </row>
    <row r="1908" spans="1:5" ht="18" customHeight="1" x14ac:dyDescent="0.25">
      <c r="A1908" s="102">
        <f t="shared" si="29"/>
        <v>1917292</v>
      </c>
      <c r="B1908" s="357" t="s">
        <v>16105</v>
      </c>
      <c r="C1908" s="358" t="s">
        <v>16106</v>
      </c>
      <c r="D1908" s="357" t="s">
        <v>188</v>
      </c>
      <c r="E1908" s="359">
        <v>12.76</v>
      </c>
    </row>
    <row r="1909" spans="1:5" ht="18" customHeight="1" x14ac:dyDescent="0.25">
      <c r="A1909" s="102">
        <f t="shared" si="29"/>
        <v>1917293</v>
      </c>
      <c r="B1909" s="357" t="s">
        <v>16107</v>
      </c>
      <c r="C1909" s="358" t="s">
        <v>16108</v>
      </c>
      <c r="D1909" s="357" t="s">
        <v>188</v>
      </c>
      <c r="E1909" s="359">
        <v>13.35</v>
      </c>
    </row>
    <row r="1910" spans="1:5" ht="18" customHeight="1" x14ac:dyDescent="0.25">
      <c r="A1910" s="102">
        <f t="shared" si="29"/>
        <v>1917294</v>
      </c>
      <c r="B1910" s="357" t="s">
        <v>16109</v>
      </c>
      <c r="C1910" s="358" t="s">
        <v>16110</v>
      </c>
      <c r="D1910" s="357" t="s">
        <v>188</v>
      </c>
      <c r="E1910" s="359">
        <v>14.14</v>
      </c>
    </row>
    <row r="1911" spans="1:5" ht="18" customHeight="1" x14ac:dyDescent="0.25">
      <c r="A1911" s="102">
        <f t="shared" si="29"/>
        <v>1917295</v>
      </c>
      <c r="B1911" s="357" t="s">
        <v>16111</v>
      </c>
      <c r="C1911" s="358" t="s">
        <v>16112</v>
      </c>
      <c r="D1911" s="357" t="s">
        <v>188</v>
      </c>
      <c r="E1911" s="359">
        <v>14.91</v>
      </c>
    </row>
    <row r="1912" spans="1:5" ht="18" customHeight="1" x14ac:dyDescent="0.25">
      <c r="A1912" s="102">
        <f t="shared" si="29"/>
        <v>1917296</v>
      </c>
      <c r="B1912" s="357" t="s">
        <v>16113</v>
      </c>
      <c r="C1912" s="358" t="s">
        <v>16114</v>
      </c>
      <c r="D1912" s="357" t="s">
        <v>188</v>
      </c>
      <c r="E1912" s="359">
        <v>15.99</v>
      </c>
    </row>
    <row r="1913" spans="1:5" ht="18" customHeight="1" x14ac:dyDescent="0.25">
      <c r="A1913" s="102">
        <f t="shared" si="29"/>
        <v>1917297</v>
      </c>
      <c r="B1913" s="357" t="s">
        <v>16115</v>
      </c>
      <c r="C1913" s="358" t="s">
        <v>16116</v>
      </c>
      <c r="D1913" s="357" t="s">
        <v>188</v>
      </c>
      <c r="E1913" s="359">
        <v>16.989999999999998</v>
      </c>
    </row>
    <row r="1914" spans="1:5" ht="18" customHeight="1" x14ac:dyDescent="0.25">
      <c r="A1914" s="102">
        <f t="shared" si="29"/>
        <v>1917298</v>
      </c>
      <c r="B1914" s="357" t="s">
        <v>16117</v>
      </c>
      <c r="C1914" s="358" t="s">
        <v>16118</v>
      </c>
      <c r="D1914" s="357" t="s">
        <v>188</v>
      </c>
      <c r="E1914" s="359">
        <v>18.079999999999998</v>
      </c>
    </row>
    <row r="1915" spans="1:5" ht="18" customHeight="1" x14ac:dyDescent="0.25">
      <c r="A1915" s="102">
        <f t="shared" si="29"/>
        <v>1917271</v>
      </c>
      <c r="B1915" s="357" t="s">
        <v>16119</v>
      </c>
      <c r="C1915" s="358" t="s">
        <v>16120</v>
      </c>
      <c r="D1915" s="357" t="s">
        <v>188</v>
      </c>
      <c r="E1915" s="359">
        <v>3.89</v>
      </c>
    </row>
    <row r="1916" spans="1:5" ht="18" customHeight="1" x14ac:dyDescent="0.25">
      <c r="A1916" s="102">
        <f t="shared" si="29"/>
        <v>1917299</v>
      </c>
      <c r="B1916" s="357" t="s">
        <v>16121</v>
      </c>
      <c r="C1916" s="358" t="s">
        <v>16122</v>
      </c>
      <c r="D1916" s="357" t="s">
        <v>188</v>
      </c>
      <c r="E1916" s="359">
        <v>19.37</v>
      </c>
    </row>
    <row r="1917" spans="1:5" ht="18" customHeight="1" x14ac:dyDescent="0.25">
      <c r="A1917" s="102">
        <f t="shared" si="29"/>
        <v>1917300</v>
      </c>
      <c r="B1917" s="357" t="s">
        <v>16123</v>
      </c>
      <c r="C1917" s="358" t="s">
        <v>16124</v>
      </c>
      <c r="D1917" s="357" t="s">
        <v>188</v>
      </c>
      <c r="E1917" s="359">
        <v>20.78</v>
      </c>
    </row>
    <row r="1918" spans="1:5" ht="18" customHeight="1" x14ac:dyDescent="0.25">
      <c r="A1918" s="102">
        <f t="shared" si="29"/>
        <v>1917301</v>
      </c>
      <c r="B1918" s="357" t="s">
        <v>16125</v>
      </c>
      <c r="C1918" s="358" t="s">
        <v>16126</v>
      </c>
      <c r="D1918" s="357" t="s">
        <v>188</v>
      </c>
      <c r="E1918" s="359">
        <v>22.64</v>
      </c>
    </row>
    <row r="1919" spans="1:5" ht="18" customHeight="1" x14ac:dyDescent="0.25">
      <c r="A1919" s="102">
        <f t="shared" si="29"/>
        <v>1917302</v>
      </c>
      <c r="B1919" s="357" t="s">
        <v>16127</v>
      </c>
      <c r="C1919" s="358" t="s">
        <v>16128</v>
      </c>
      <c r="D1919" s="357" t="s">
        <v>188</v>
      </c>
      <c r="E1919" s="359">
        <v>24.42</v>
      </c>
    </row>
    <row r="1920" spans="1:5" ht="18" customHeight="1" x14ac:dyDescent="0.25">
      <c r="A1920" s="102">
        <f t="shared" si="29"/>
        <v>1917303</v>
      </c>
      <c r="B1920" s="357" t="s">
        <v>16129</v>
      </c>
      <c r="C1920" s="358" t="s">
        <v>16130</v>
      </c>
      <c r="D1920" s="357" t="s">
        <v>188</v>
      </c>
      <c r="E1920" s="359">
        <v>26.09</v>
      </c>
    </row>
    <row r="1921" spans="1:5" ht="18" customHeight="1" x14ac:dyDescent="0.25">
      <c r="A1921" s="102">
        <f t="shared" ref="A1921:A1984" si="30">VALUE(B1921)</f>
        <v>1917304</v>
      </c>
      <c r="B1921" s="357" t="s">
        <v>16131</v>
      </c>
      <c r="C1921" s="358" t="s">
        <v>16132</v>
      </c>
      <c r="D1921" s="357" t="s">
        <v>188</v>
      </c>
      <c r="E1921" s="359">
        <v>27.73</v>
      </c>
    </row>
    <row r="1922" spans="1:5" ht="18" customHeight="1" x14ac:dyDescent="0.25">
      <c r="A1922" s="102">
        <f t="shared" si="30"/>
        <v>1917305</v>
      </c>
      <c r="B1922" s="357" t="s">
        <v>16133</v>
      </c>
      <c r="C1922" s="358" t="s">
        <v>16134</v>
      </c>
      <c r="D1922" s="357" t="s">
        <v>188</v>
      </c>
      <c r="E1922" s="359">
        <v>29.56</v>
      </c>
    </row>
    <row r="1923" spans="1:5" ht="18" customHeight="1" x14ac:dyDescent="0.25">
      <c r="A1923" s="102">
        <f t="shared" si="30"/>
        <v>1917306</v>
      </c>
      <c r="B1923" s="357" t="s">
        <v>16135</v>
      </c>
      <c r="C1923" s="358" t="s">
        <v>16136</v>
      </c>
      <c r="D1923" s="357" t="s">
        <v>188</v>
      </c>
      <c r="E1923" s="359">
        <v>31.78</v>
      </c>
    </row>
    <row r="1924" spans="1:5" ht="18" customHeight="1" x14ac:dyDescent="0.25">
      <c r="A1924" s="102">
        <f t="shared" si="30"/>
        <v>1917307</v>
      </c>
      <c r="B1924" s="357" t="s">
        <v>16137</v>
      </c>
      <c r="C1924" s="358" t="s">
        <v>16138</v>
      </c>
      <c r="D1924" s="357" t="s">
        <v>188</v>
      </c>
      <c r="E1924" s="359">
        <v>33.450000000000003</v>
      </c>
    </row>
    <row r="1925" spans="1:5" ht="18" customHeight="1" x14ac:dyDescent="0.25">
      <c r="A1925" s="102">
        <f t="shared" si="30"/>
        <v>1917272</v>
      </c>
      <c r="B1925" s="357" t="s">
        <v>16139</v>
      </c>
      <c r="C1925" s="358" t="s">
        <v>16140</v>
      </c>
      <c r="D1925" s="357" t="s">
        <v>188</v>
      </c>
      <c r="E1925" s="359">
        <v>4.0999999999999996</v>
      </c>
    </row>
    <row r="1926" spans="1:5" ht="18" customHeight="1" x14ac:dyDescent="0.25">
      <c r="A1926" s="102">
        <f t="shared" si="30"/>
        <v>1917273</v>
      </c>
      <c r="B1926" s="357" t="s">
        <v>16141</v>
      </c>
      <c r="C1926" s="358" t="s">
        <v>16142</v>
      </c>
      <c r="D1926" s="357" t="s">
        <v>188</v>
      </c>
      <c r="E1926" s="359">
        <v>4.33</v>
      </c>
    </row>
    <row r="1927" spans="1:5" ht="18" customHeight="1" x14ac:dyDescent="0.25">
      <c r="A1927" s="102">
        <f t="shared" si="30"/>
        <v>1917729</v>
      </c>
      <c r="B1927" s="357" t="s">
        <v>16143</v>
      </c>
      <c r="C1927" s="358" t="s">
        <v>16144</v>
      </c>
      <c r="D1927" s="357" t="s">
        <v>188</v>
      </c>
      <c r="E1927" s="359">
        <v>3.84</v>
      </c>
    </row>
    <row r="1928" spans="1:5" ht="18" customHeight="1" x14ac:dyDescent="0.25">
      <c r="A1928" s="102">
        <f t="shared" si="30"/>
        <v>1917367</v>
      </c>
      <c r="B1928" s="357" t="s">
        <v>16145</v>
      </c>
      <c r="C1928" s="358" t="s">
        <v>16146</v>
      </c>
      <c r="D1928" s="357" t="s">
        <v>188</v>
      </c>
      <c r="E1928" s="359">
        <v>4.4000000000000004</v>
      </c>
    </row>
    <row r="1929" spans="1:5" ht="18" customHeight="1" x14ac:dyDescent="0.25">
      <c r="A1929" s="102">
        <f t="shared" si="30"/>
        <v>1917368</v>
      </c>
      <c r="B1929" s="357" t="s">
        <v>16147</v>
      </c>
      <c r="C1929" s="358" t="s">
        <v>16148</v>
      </c>
      <c r="D1929" s="357" t="s">
        <v>188</v>
      </c>
      <c r="E1929" s="359">
        <v>4.71</v>
      </c>
    </row>
    <row r="1930" spans="1:5" ht="18" customHeight="1" x14ac:dyDescent="0.25">
      <c r="A1930" s="102">
        <f t="shared" si="30"/>
        <v>1917369</v>
      </c>
      <c r="B1930" s="357" t="s">
        <v>16149</v>
      </c>
      <c r="C1930" s="358" t="s">
        <v>16150</v>
      </c>
      <c r="D1930" s="357" t="s">
        <v>188</v>
      </c>
      <c r="E1930" s="359">
        <v>5.19</v>
      </c>
    </row>
    <row r="1931" spans="1:5" ht="18" customHeight="1" x14ac:dyDescent="0.25">
      <c r="A1931" s="102">
        <f t="shared" si="30"/>
        <v>1917370</v>
      </c>
      <c r="B1931" s="357" t="s">
        <v>16151</v>
      </c>
      <c r="C1931" s="358" t="s">
        <v>16152</v>
      </c>
      <c r="D1931" s="357" t="s">
        <v>188</v>
      </c>
      <c r="E1931" s="359">
        <v>5.47</v>
      </c>
    </row>
    <row r="1932" spans="1:5" ht="18" customHeight="1" x14ac:dyDescent="0.25">
      <c r="A1932" s="102">
        <f t="shared" si="30"/>
        <v>1917371</v>
      </c>
      <c r="B1932" s="357" t="s">
        <v>16153</v>
      </c>
      <c r="C1932" s="358" t="s">
        <v>16154</v>
      </c>
      <c r="D1932" s="357" t="s">
        <v>188</v>
      </c>
      <c r="E1932" s="359">
        <v>5.75</v>
      </c>
    </row>
    <row r="1933" spans="1:5" ht="18" customHeight="1" x14ac:dyDescent="0.25">
      <c r="A1933" s="102">
        <f t="shared" si="30"/>
        <v>1917372</v>
      </c>
      <c r="B1933" s="357" t="s">
        <v>16155</v>
      </c>
      <c r="C1933" s="358" t="s">
        <v>16156</v>
      </c>
      <c r="D1933" s="357" t="s">
        <v>188</v>
      </c>
      <c r="E1933" s="359">
        <v>6.02</v>
      </c>
    </row>
    <row r="1934" spans="1:5" ht="18" customHeight="1" x14ac:dyDescent="0.25">
      <c r="A1934" s="102">
        <f t="shared" si="30"/>
        <v>1917373</v>
      </c>
      <c r="B1934" s="357" t="s">
        <v>16157</v>
      </c>
      <c r="C1934" s="358" t="s">
        <v>16158</v>
      </c>
      <c r="D1934" s="357" t="s">
        <v>188</v>
      </c>
      <c r="E1934" s="359">
        <v>6.24</v>
      </c>
    </row>
    <row r="1935" spans="1:5" ht="18" customHeight="1" x14ac:dyDescent="0.25">
      <c r="A1935" s="102">
        <f t="shared" si="30"/>
        <v>1917374</v>
      </c>
      <c r="B1935" s="357" t="s">
        <v>16159</v>
      </c>
      <c r="C1935" s="358" t="s">
        <v>16160</v>
      </c>
      <c r="D1935" s="357" t="s">
        <v>188</v>
      </c>
      <c r="E1935" s="359">
        <v>6.78</v>
      </c>
    </row>
    <row r="1936" spans="1:5" ht="18" customHeight="1" x14ac:dyDescent="0.25">
      <c r="A1936" s="102">
        <f t="shared" si="30"/>
        <v>1917375</v>
      </c>
      <c r="B1936" s="357" t="s">
        <v>16161</v>
      </c>
      <c r="C1936" s="358" t="s">
        <v>16162</v>
      </c>
      <c r="D1936" s="357" t="s">
        <v>188</v>
      </c>
      <c r="E1936" s="359">
        <v>7.03</v>
      </c>
    </row>
    <row r="1937" spans="1:5" ht="18" customHeight="1" x14ac:dyDescent="0.25">
      <c r="A1937" s="102">
        <f t="shared" si="30"/>
        <v>1917376</v>
      </c>
      <c r="B1937" s="357" t="s">
        <v>16163</v>
      </c>
      <c r="C1937" s="358" t="s">
        <v>16164</v>
      </c>
      <c r="D1937" s="357" t="s">
        <v>188</v>
      </c>
      <c r="E1937" s="359">
        <v>7.29</v>
      </c>
    </row>
    <row r="1938" spans="1:5" ht="18" customHeight="1" x14ac:dyDescent="0.25">
      <c r="A1938" s="102">
        <f t="shared" si="30"/>
        <v>1917377</v>
      </c>
      <c r="B1938" s="357" t="s">
        <v>16165</v>
      </c>
      <c r="C1938" s="358" t="s">
        <v>16166</v>
      </c>
      <c r="D1938" s="357" t="s">
        <v>188</v>
      </c>
      <c r="E1938" s="359">
        <v>7.56</v>
      </c>
    </row>
    <row r="1939" spans="1:5" ht="18" customHeight="1" x14ac:dyDescent="0.25">
      <c r="A1939" s="102">
        <f t="shared" si="30"/>
        <v>1917378</v>
      </c>
      <c r="B1939" s="357" t="s">
        <v>16167</v>
      </c>
      <c r="C1939" s="358" t="s">
        <v>16168</v>
      </c>
      <c r="D1939" s="357" t="s">
        <v>188</v>
      </c>
      <c r="E1939" s="359">
        <v>7.83</v>
      </c>
    </row>
    <row r="1940" spans="1:5" ht="18" customHeight="1" x14ac:dyDescent="0.25">
      <c r="A1940" s="102">
        <f t="shared" si="30"/>
        <v>1917379</v>
      </c>
      <c r="B1940" s="357" t="s">
        <v>16169</v>
      </c>
      <c r="C1940" s="358" t="s">
        <v>16170</v>
      </c>
      <c r="D1940" s="357" t="s">
        <v>188</v>
      </c>
      <c r="E1940" s="359">
        <v>8.3800000000000008</v>
      </c>
    </row>
    <row r="1941" spans="1:5" ht="18" customHeight="1" x14ac:dyDescent="0.25">
      <c r="A1941" s="102">
        <f t="shared" si="30"/>
        <v>1917380</v>
      </c>
      <c r="B1941" s="357" t="s">
        <v>16171</v>
      </c>
      <c r="C1941" s="358" t="s">
        <v>16172</v>
      </c>
      <c r="D1941" s="357" t="s">
        <v>188</v>
      </c>
      <c r="E1941" s="359">
        <v>8.6999999999999993</v>
      </c>
    </row>
    <row r="1942" spans="1:5" ht="18" customHeight="1" x14ac:dyDescent="0.25">
      <c r="A1942" s="102">
        <f t="shared" si="30"/>
        <v>1917381</v>
      </c>
      <c r="B1942" s="357" t="s">
        <v>16173</v>
      </c>
      <c r="C1942" s="358" t="s">
        <v>16174</v>
      </c>
      <c r="D1942" s="357" t="s">
        <v>188</v>
      </c>
      <c r="E1942" s="359">
        <v>9.0299999999999994</v>
      </c>
    </row>
    <row r="1943" spans="1:5" ht="18" customHeight="1" x14ac:dyDescent="0.25">
      <c r="A1943" s="102">
        <f t="shared" si="30"/>
        <v>1917382</v>
      </c>
      <c r="B1943" s="357" t="s">
        <v>16175</v>
      </c>
      <c r="C1943" s="358" t="s">
        <v>16176</v>
      </c>
      <c r="D1943" s="357" t="s">
        <v>188</v>
      </c>
      <c r="E1943" s="359">
        <v>9.44</v>
      </c>
    </row>
    <row r="1944" spans="1:5" ht="18" customHeight="1" x14ac:dyDescent="0.25">
      <c r="A1944" s="102">
        <f t="shared" si="30"/>
        <v>1917383</v>
      </c>
      <c r="B1944" s="357" t="s">
        <v>16177</v>
      </c>
      <c r="C1944" s="358" t="s">
        <v>16178</v>
      </c>
      <c r="D1944" s="357" t="s">
        <v>188</v>
      </c>
      <c r="E1944" s="359">
        <v>9.7899999999999991</v>
      </c>
    </row>
    <row r="1945" spans="1:5" ht="18" customHeight="1" x14ac:dyDescent="0.25">
      <c r="A1945" s="102">
        <f t="shared" si="30"/>
        <v>1917384</v>
      </c>
      <c r="B1945" s="357" t="s">
        <v>16179</v>
      </c>
      <c r="C1945" s="358" t="s">
        <v>16180</v>
      </c>
      <c r="D1945" s="357" t="s">
        <v>188</v>
      </c>
      <c r="E1945" s="359">
        <v>10.4</v>
      </c>
    </row>
    <row r="1946" spans="1:5" ht="18" customHeight="1" x14ac:dyDescent="0.25">
      <c r="A1946" s="102">
        <f t="shared" si="30"/>
        <v>1917385</v>
      </c>
      <c r="B1946" s="357" t="s">
        <v>16181</v>
      </c>
      <c r="C1946" s="358" t="s">
        <v>16182</v>
      </c>
      <c r="D1946" s="357" t="s">
        <v>188</v>
      </c>
      <c r="E1946" s="359">
        <v>10.85</v>
      </c>
    </row>
    <row r="1947" spans="1:5" ht="18" customHeight="1" x14ac:dyDescent="0.25">
      <c r="A1947" s="102">
        <f t="shared" si="30"/>
        <v>1917386</v>
      </c>
      <c r="B1947" s="357" t="s">
        <v>16183</v>
      </c>
      <c r="C1947" s="358" t="s">
        <v>16184</v>
      </c>
      <c r="D1947" s="357" t="s">
        <v>188</v>
      </c>
      <c r="E1947" s="359">
        <v>11.32</v>
      </c>
    </row>
    <row r="1948" spans="1:5" ht="18" customHeight="1" x14ac:dyDescent="0.25">
      <c r="A1948" s="102">
        <f t="shared" si="30"/>
        <v>1917387</v>
      </c>
      <c r="B1948" s="357" t="s">
        <v>16185</v>
      </c>
      <c r="C1948" s="358" t="s">
        <v>16186</v>
      </c>
      <c r="D1948" s="357" t="s">
        <v>188</v>
      </c>
      <c r="E1948" s="359">
        <v>11.8</v>
      </c>
    </row>
    <row r="1949" spans="1:5" ht="18" customHeight="1" x14ac:dyDescent="0.25">
      <c r="A1949" s="102">
        <f t="shared" si="30"/>
        <v>1917388</v>
      </c>
      <c r="B1949" s="357" t="s">
        <v>16187</v>
      </c>
      <c r="C1949" s="358" t="s">
        <v>16188</v>
      </c>
      <c r="D1949" s="357" t="s">
        <v>188</v>
      </c>
      <c r="E1949" s="359">
        <v>12.3</v>
      </c>
    </row>
    <row r="1950" spans="1:5" ht="18" customHeight="1" x14ac:dyDescent="0.25">
      <c r="A1950" s="102">
        <f t="shared" si="30"/>
        <v>1917389</v>
      </c>
      <c r="B1950" s="357" t="s">
        <v>16189</v>
      </c>
      <c r="C1950" s="358" t="s">
        <v>16190</v>
      </c>
      <c r="D1950" s="357" t="s">
        <v>188</v>
      </c>
      <c r="E1950" s="359">
        <v>13.08</v>
      </c>
    </row>
    <row r="1951" spans="1:5" ht="18" customHeight="1" x14ac:dyDescent="0.25">
      <c r="A1951" s="102">
        <f t="shared" si="30"/>
        <v>1917390</v>
      </c>
      <c r="B1951" s="357" t="s">
        <v>16191</v>
      </c>
      <c r="C1951" s="358" t="s">
        <v>16192</v>
      </c>
      <c r="D1951" s="357" t="s">
        <v>188</v>
      </c>
      <c r="E1951" s="359">
        <v>13.77</v>
      </c>
    </row>
    <row r="1952" spans="1:5" ht="18" customHeight="1" x14ac:dyDescent="0.25">
      <c r="A1952" s="102">
        <f t="shared" si="30"/>
        <v>1917391</v>
      </c>
      <c r="B1952" s="357" t="s">
        <v>16193</v>
      </c>
      <c r="C1952" s="358" t="s">
        <v>16194</v>
      </c>
      <c r="D1952" s="357" t="s">
        <v>188</v>
      </c>
      <c r="E1952" s="359">
        <v>14.5</v>
      </c>
    </row>
    <row r="1953" spans="1:5" ht="18" customHeight="1" x14ac:dyDescent="0.25">
      <c r="A1953" s="102">
        <f t="shared" si="30"/>
        <v>1917364</v>
      </c>
      <c r="B1953" s="357" t="s">
        <v>16195</v>
      </c>
      <c r="C1953" s="358" t="s">
        <v>16196</v>
      </c>
      <c r="D1953" s="357" t="s">
        <v>188</v>
      </c>
      <c r="E1953" s="359">
        <v>3.49</v>
      </c>
    </row>
    <row r="1954" spans="1:5" ht="18" customHeight="1" x14ac:dyDescent="0.25">
      <c r="A1954" s="102">
        <f t="shared" si="30"/>
        <v>1917392</v>
      </c>
      <c r="B1954" s="357" t="s">
        <v>16197</v>
      </c>
      <c r="C1954" s="358" t="s">
        <v>16198</v>
      </c>
      <c r="D1954" s="357" t="s">
        <v>188</v>
      </c>
      <c r="E1954" s="359">
        <v>15.41</v>
      </c>
    </row>
    <row r="1955" spans="1:5" ht="18" customHeight="1" x14ac:dyDescent="0.25">
      <c r="A1955" s="102">
        <f t="shared" si="30"/>
        <v>1917393</v>
      </c>
      <c r="B1955" s="357" t="s">
        <v>16199</v>
      </c>
      <c r="C1955" s="358" t="s">
        <v>16200</v>
      </c>
      <c r="D1955" s="357" t="s">
        <v>188</v>
      </c>
      <c r="E1955" s="359">
        <v>16.38</v>
      </c>
    </row>
    <row r="1956" spans="1:5" ht="18" customHeight="1" x14ac:dyDescent="0.25">
      <c r="A1956" s="102">
        <f t="shared" si="30"/>
        <v>1917394</v>
      </c>
      <c r="B1956" s="357" t="s">
        <v>16201</v>
      </c>
      <c r="C1956" s="358" t="s">
        <v>16202</v>
      </c>
      <c r="D1956" s="357" t="s">
        <v>188</v>
      </c>
      <c r="E1956" s="359">
        <v>17.75</v>
      </c>
    </row>
    <row r="1957" spans="1:5" ht="18" customHeight="1" x14ac:dyDescent="0.25">
      <c r="A1957" s="102">
        <f t="shared" si="30"/>
        <v>1917395</v>
      </c>
      <c r="B1957" s="357" t="s">
        <v>16203</v>
      </c>
      <c r="C1957" s="358" t="s">
        <v>16204</v>
      </c>
      <c r="D1957" s="357" t="s">
        <v>188</v>
      </c>
      <c r="E1957" s="359">
        <v>18.7</v>
      </c>
    </row>
    <row r="1958" spans="1:5" ht="18" customHeight="1" x14ac:dyDescent="0.25">
      <c r="A1958" s="102">
        <f t="shared" si="30"/>
        <v>1917396</v>
      </c>
      <c r="B1958" s="357" t="s">
        <v>16205</v>
      </c>
      <c r="C1958" s="358" t="s">
        <v>16206</v>
      </c>
      <c r="D1958" s="357" t="s">
        <v>188</v>
      </c>
      <c r="E1958" s="359">
        <v>19.79</v>
      </c>
    </row>
    <row r="1959" spans="1:5" ht="18" customHeight="1" x14ac:dyDescent="0.25">
      <c r="A1959" s="102">
        <f t="shared" si="30"/>
        <v>1917397</v>
      </c>
      <c r="B1959" s="357" t="s">
        <v>16207</v>
      </c>
      <c r="C1959" s="358" t="s">
        <v>16208</v>
      </c>
      <c r="D1959" s="357" t="s">
        <v>188</v>
      </c>
      <c r="E1959" s="359">
        <v>21.05</v>
      </c>
    </row>
    <row r="1960" spans="1:5" ht="18" customHeight="1" x14ac:dyDescent="0.25">
      <c r="A1960" s="102">
        <f t="shared" si="30"/>
        <v>1917398</v>
      </c>
      <c r="B1960" s="357" t="s">
        <v>16209</v>
      </c>
      <c r="C1960" s="358" t="s">
        <v>16210</v>
      </c>
      <c r="D1960" s="357" t="s">
        <v>188</v>
      </c>
      <c r="E1960" s="359">
        <v>22.15</v>
      </c>
    </row>
    <row r="1961" spans="1:5" ht="18" customHeight="1" x14ac:dyDescent="0.25">
      <c r="A1961" s="102">
        <f t="shared" si="30"/>
        <v>1917399</v>
      </c>
      <c r="B1961" s="357" t="s">
        <v>16211</v>
      </c>
      <c r="C1961" s="358" t="s">
        <v>16212</v>
      </c>
      <c r="D1961" s="357" t="s">
        <v>188</v>
      </c>
      <c r="E1961" s="359">
        <v>23.72</v>
      </c>
    </row>
    <row r="1962" spans="1:5" ht="18" customHeight="1" x14ac:dyDescent="0.25">
      <c r="A1962" s="102">
        <f t="shared" si="30"/>
        <v>1917400</v>
      </c>
      <c r="B1962" s="357" t="s">
        <v>16213</v>
      </c>
      <c r="C1962" s="358" t="s">
        <v>16214</v>
      </c>
      <c r="D1962" s="357" t="s">
        <v>188</v>
      </c>
      <c r="E1962" s="359">
        <v>25.14</v>
      </c>
    </row>
    <row r="1963" spans="1:5" ht="18" customHeight="1" x14ac:dyDescent="0.25">
      <c r="A1963" s="102">
        <f t="shared" si="30"/>
        <v>1917401</v>
      </c>
      <c r="B1963" s="357" t="s">
        <v>16215</v>
      </c>
      <c r="C1963" s="358" t="s">
        <v>16216</v>
      </c>
      <c r="D1963" s="357" t="s">
        <v>188</v>
      </c>
      <c r="E1963" s="359">
        <v>26.43</v>
      </c>
    </row>
    <row r="1964" spans="1:5" ht="18" customHeight="1" x14ac:dyDescent="0.25">
      <c r="A1964" s="102">
        <f t="shared" si="30"/>
        <v>1917365</v>
      </c>
      <c r="B1964" s="357" t="s">
        <v>16217</v>
      </c>
      <c r="C1964" s="358" t="s">
        <v>16218</v>
      </c>
      <c r="D1964" s="357" t="s">
        <v>188</v>
      </c>
      <c r="E1964" s="359">
        <v>3.84</v>
      </c>
    </row>
    <row r="1965" spans="1:5" ht="18" customHeight="1" x14ac:dyDescent="0.25">
      <c r="A1965" s="102">
        <f t="shared" si="30"/>
        <v>1917402</v>
      </c>
      <c r="B1965" s="357" t="s">
        <v>16219</v>
      </c>
      <c r="C1965" s="358" t="s">
        <v>16220</v>
      </c>
      <c r="D1965" s="357" t="s">
        <v>188</v>
      </c>
      <c r="E1965" s="359">
        <v>27.94</v>
      </c>
    </row>
    <row r="1966" spans="1:5" ht="18" customHeight="1" x14ac:dyDescent="0.25">
      <c r="A1966" s="102">
        <f t="shared" si="30"/>
        <v>1917403</v>
      </c>
      <c r="B1966" s="357" t="s">
        <v>16221</v>
      </c>
      <c r="C1966" s="358" t="s">
        <v>16222</v>
      </c>
      <c r="D1966" s="357" t="s">
        <v>188</v>
      </c>
      <c r="E1966" s="359">
        <v>29.64</v>
      </c>
    </row>
    <row r="1967" spans="1:5" ht="18" customHeight="1" x14ac:dyDescent="0.25">
      <c r="A1967" s="102">
        <f t="shared" si="30"/>
        <v>1917404</v>
      </c>
      <c r="B1967" s="357" t="s">
        <v>16223</v>
      </c>
      <c r="C1967" s="358" t="s">
        <v>16224</v>
      </c>
      <c r="D1967" s="357" t="s">
        <v>188</v>
      </c>
      <c r="E1967" s="359">
        <v>31.39</v>
      </c>
    </row>
    <row r="1968" spans="1:5" ht="18" customHeight="1" x14ac:dyDescent="0.25">
      <c r="A1968" s="102">
        <f t="shared" si="30"/>
        <v>1917405</v>
      </c>
      <c r="B1968" s="357" t="s">
        <v>16225</v>
      </c>
      <c r="C1968" s="358" t="s">
        <v>16226</v>
      </c>
      <c r="D1968" s="357" t="s">
        <v>188</v>
      </c>
      <c r="E1968" s="359">
        <v>33.06</v>
      </c>
    </row>
    <row r="1969" spans="1:5" ht="18" customHeight="1" x14ac:dyDescent="0.25">
      <c r="A1969" s="102">
        <f t="shared" si="30"/>
        <v>1917406</v>
      </c>
      <c r="B1969" s="357" t="s">
        <v>16227</v>
      </c>
      <c r="C1969" s="358" t="s">
        <v>16228</v>
      </c>
      <c r="D1969" s="357" t="s">
        <v>188</v>
      </c>
      <c r="E1969" s="359">
        <v>34.9</v>
      </c>
    </row>
    <row r="1970" spans="1:5" ht="18" customHeight="1" x14ac:dyDescent="0.25">
      <c r="A1970" s="102">
        <f t="shared" si="30"/>
        <v>1917407</v>
      </c>
      <c r="B1970" s="357" t="s">
        <v>16229</v>
      </c>
      <c r="C1970" s="358" t="s">
        <v>16230</v>
      </c>
      <c r="D1970" s="357" t="s">
        <v>188</v>
      </c>
      <c r="E1970" s="359">
        <v>37.020000000000003</v>
      </c>
    </row>
    <row r="1971" spans="1:5" ht="18" customHeight="1" x14ac:dyDescent="0.25">
      <c r="A1971" s="102">
        <f t="shared" si="30"/>
        <v>1917408</v>
      </c>
      <c r="B1971" s="357" t="s">
        <v>16231</v>
      </c>
      <c r="C1971" s="358" t="s">
        <v>16232</v>
      </c>
      <c r="D1971" s="357" t="s">
        <v>188</v>
      </c>
      <c r="E1971" s="359">
        <v>39.369999999999997</v>
      </c>
    </row>
    <row r="1972" spans="1:5" ht="18" customHeight="1" x14ac:dyDescent="0.25">
      <c r="A1972" s="102">
        <f t="shared" si="30"/>
        <v>1917409</v>
      </c>
      <c r="B1972" s="357" t="s">
        <v>16233</v>
      </c>
      <c r="C1972" s="358" t="s">
        <v>16234</v>
      </c>
      <c r="D1972" s="357" t="s">
        <v>188</v>
      </c>
      <c r="E1972" s="359">
        <v>41.26</v>
      </c>
    </row>
    <row r="1973" spans="1:5" ht="18" customHeight="1" x14ac:dyDescent="0.25">
      <c r="A1973" s="102">
        <f t="shared" si="30"/>
        <v>1917410</v>
      </c>
      <c r="B1973" s="357" t="s">
        <v>16235</v>
      </c>
      <c r="C1973" s="358" t="s">
        <v>16236</v>
      </c>
      <c r="D1973" s="357" t="s">
        <v>188</v>
      </c>
      <c r="E1973" s="359">
        <v>42.98</v>
      </c>
    </row>
    <row r="1974" spans="1:5" ht="18" customHeight="1" x14ac:dyDescent="0.25">
      <c r="A1974" s="102">
        <f t="shared" si="30"/>
        <v>1917411</v>
      </c>
      <c r="B1974" s="357" t="s">
        <v>16237</v>
      </c>
      <c r="C1974" s="358" t="s">
        <v>16238</v>
      </c>
      <c r="D1974" s="357" t="s">
        <v>188</v>
      </c>
      <c r="E1974" s="359">
        <v>44.91</v>
      </c>
    </row>
    <row r="1975" spans="1:5" ht="18" customHeight="1" x14ac:dyDescent="0.25">
      <c r="A1975" s="102">
        <f t="shared" si="30"/>
        <v>1917366</v>
      </c>
      <c r="B1975" s="357" t="s">
        <v>16239</v>
      </c>
      <c r="C1975" s="358" t="s">
        <v>16240</v>
      </c>
      <c r="D1975" s="357" t="s">
        <v>188</v>
      </c>
      <c r="E1975" s="359">
        <v>4.09</v>
      </c>
    </row>
    <row r="1976" spans="1:5" ht="18" customHeight="1" x14ac:dyDescent="0.25">
      <c r="A1976" s="102">
        <f t="shared" si="30"/>
        <v>1917732</v>
      </c>
      <c r="B1976" s="357" t="s">
        <v>16241</v>
      </c>
      <c r="C1976" s="358" t="s">
        <v>16242</v>
      </c>
      <c r="D1976" s="357" t="s">
        <v>188</v>
      </c>
      <c r="E1976" s="359">
        <v>3.27</v>
      </c>
    </row>
    <row r="1977" spans="1:5" ht="18" customHeight="1" x14ac:dyDescent="0.25">
      <c r="A1977" s="102">
        <f t="shared" si="30"/>
        <v>1917043</v>
      </c>
      <c r="B1977" s="357" t="s">
        <v>16243</v>
      </c>
      <c r="C1977" s="358" t="s">
        <v>16244</v>
      </c>
      <c r="D1977" s="357" t="s">
        <v>188</v>
      </c>
      <c r="E1977" s="359">
        <v>12.24</v>
      </c>
    </row>
    <row r="1978" spans="1:5" ht="18" customHeight="1" x14ac:dyDescent="0.25">
      <c r="A1978" s="102">
        <f t="shared" si="30"/>
        <v>1917044</v>
      </c>
      <c r="B1978" s="357" t="s">
        <v>16245</v>
      </c>
      <c r="C1978" s="358" t="s">
        <v>16246</v>
      </c>
      <c r="D1978" s="357" t="s">
        <v>188</v>
      </c>
      <c r="E1978" s="359">
        <v>12.45</v>
      </c>
    </row>
    <row r="1979" spans="1:5" ht="18" customHeight="1" x14ac:dyDescent="0.25">
      <c r="A1979" s="102">
        <f t="shared" si="30"/>
        <v>1917045</v>
      </c>
      <c r="B1979" s="357" t="s">
        <v>16247</v>
      </c>
      <c r="C1979" s="358" t="s">
        <v>16248</v>
      </c>
      <c r="D1979" s="357" t="s">
        <v>188</v>
      </c>
      <c r="E1979" s="359">
        <v>12.67</v>
      </c>
    </row>
    <row r="1980" spans="1:5" ht="18" customHeight="1" x14ac:dyDescent="0.25">
      <c r="A1980" s="102">
        <f t="shared" si="30"/>
        <v>1917046</v>
      </c>
      <c r="B1980" s="357" t="s">
        <v>16249</v>
      </c>
      <c r="C1980" s="358" t="s">
        <v>16250</v>
      </c>
      <c r="D1980" s="357" t="s">
        <v>188</v>
      </c>
      <c r="E1980" s="359">
        <v>12.9</v>
      </c>
    </row>
    <row r="1981" spans="1:5" ht="18" customHeight="1" x14ac:dyDescent="0.25">
      <c r="A1981" s="102">
        <f t="shared" si="30"/>
        <v>1917047</v>
      </c>
      <c r="B1981" s="357" t="s">
        <v>16251</v>
      </c>
      <c r="C1981" s="358" t="s">
        <v>16252</v>
      </c>
      <c r="D1981" s="357" t="s">
        <v>188</v>
      </c>
      <c r="E1981" s="359">
        <v>13.14</v>
      </c>
    </row>
    <row r="1982" spans="1:5" ht="18" customHeight="1" x14ac:dyDescent="0.25">
      <c r="A1982" s="102">
        <f t="shared" si="30"/>
        <v>1917048</v>
      </c>
      <c r="B1982" s="357" t="s">
        <v>16253</v>
      </c>
      <c r="C1982" s="358" t="s">
        <v>16254</v>
      </c>
      <c r="D1982" s="357" t="s">
        <v>188</v>
      </c>
      <c r="E1982" s="359">
        <v>13.27</v>
      </c>
    </row>
    <row r="1983" spans="1:5" ht="9" customHeight="1" x14ac:dyDescent="0.25">
      <c r="A1983" s="102">
        <f t="shared" si="30"/>
        <v>1901518</v>
      </c>
      <c r="B1983" s="357" t="s">
        <v>16255</v>
      </c>
      <c r="C1983" s="358" t="s">
        <v>16256</v>
      </c>
      <c r="D1983" s="357" t="s">
        <v>188</v>
      </c>
      <c r="E1983" s="359">
        <v>8.26</v>
      </c>
    </row>
    <row r="1984" spans="1:5" ht="9" customHeight="1" x14ac:dyDescent="0.25">
      <c r="A1984" s="102">
        <f t="shared" si="30"/>
        <v>1901519</v>
      </c>
      <c r="B1984" s="357" t="s">
        <v>16257</v>
      </c>
      <c r="C1984" s="358" t="s">
        <v>16258</v>
      </c>
      <c r="D1984" s="357" t="s">
        <v>188</v>
      </c>
      <c r="E1984" s="359">
        <v>8.32</v>
      </c>
    </row>
    <row r="1985" spans="1:5" ht="9" customHeight="1" x14ac:dyDescent="0.25">
      <c r="A1985" s="102">
        <f t="shared" ref="A1985:A2048" si="31">VALUE(B1985)</f>
        <v>1901520</v>
      </c>
      <c r="B1985" s="357" t="s">
        <v>16259</v>
      </c>
      <c r="C1985" s="358" t="s">
        <v>16260</v>
      </c>
      <c r="D1985" s="357" t="s">
        <v>188</v>
      </c>
      <c r="E1985" s="359">
        <v>8.3800000000000008</v>
      </c>
    </row>
    <row r="1986" spans="1:5" ht="9" customHeight="1" x14ac:dyDescent="0.25">
      <c r="A1986" s="102">
        <f t="shared" si="31"/>
        <v>1901521</v>
      </c>
      <c r="B1986" s="357" t="s">
        <v>16261</v>
      </c>
      <c r="C1986" s="358" t="s">
        <v>16262</v>
      </c>
      <c r="D1986" s="357" t="s">
        <v>188</v>
      </c>
      <c r="E1986" s="359">
        <v>8.4499999999999993</v>
      </c>
    </row>
    <row r="1987" spans="1:5" ht="9" customHeight="1" x14ac:dyDescent="0.25">
      <c r="A1987" s="102">
        <f t="shared" si="31"/>
        <v>1901522</v>
      </c>
      <c r="B1987" s="357" t="s">
        <v>16263</v>
      </c>
      <c r="C1987" s="358" t="s">
        <v>16264</v>
      </c>
      <c r="D1987" s="357" t="s">
        <v>188</v>
      </c>
      <c r="E1987" s="359">
        <v>8.52</v>
      </c>
    </row>
    <row r="1988" spans="1:5" ht="9" customHeight="1" x14ac:dyDescent="0.25">
      <c r="A1988" s="102">
        <f t="shared" si="31"/>
        <v>1901517</v>
      </c>
      <c r="B1988" s="357" t="s">
        <v>16265</v>
      </c>
      <c r="C1988" s="358" t="s">
        <v>16266</v>
      </c>
      <c r="D1988" s="357" t="s">
        <v>188</v>
      </c>
      <c r="E1988" s="359">
        <v>8.56</v>
      </c>
    </row>
    <row r="1989" spans="1:5" ht="9" customHeight="1" x14ac:dyDescent="0.25">
      <c r="A1989" s="102">
        <f t="shared" si="31"/>
        <v>1901523</v>
      </c>
      <c r="B1989" s="357" t="s">
        <v>16267</v>
      </c>
      <c r="C1989" s="358" t="s">
        <v>16268</v>
      </c>
      <c r="D1989" s="357" t="s">
        <v>188</v>
      </c>
      <c r="E1989" s="359">
        <v>10.97</v>
      </c>
    </row>
    <row r="1990" spans="1:5" ht="9" customHeight="1" x14ac:dyDescent="0.25">
      <c r="A1990" s="102">
        <f t="shared" si="31"/>
        <v>1901524</v>
      </c>
      <c r="B1990" s="357" t="s">
        <v>16269</v>
      </c>
      <c r="C1990" s="358" t="s">
        <v>16270</v>
      </c>
      <c r="D1990" s="357" t="s">
        <v>188</v>
      </c>
      <c r="E1990" s="359">
        <v>11.03</v>
      </c>
    </row>
    <row r="1991" spans="1:5" ht="9" customHeight="1" x14ac:dyDescent="0.25">
      <c r="A1991" s="102">
        <f t="shared" si="31"/>
        <v>1901525</v>
      </c>
      <c r="B1991" s="357" t="s">
        <v>16271</v>
      </c>
      <c r="C1991" s="358" t="s">
        <v>16272</v>
      </c>
      <c r="D1991" s="357" t="s">
        <v>188</v>
      </c>
      <c r="E1991" s="359">
        <v>11.09</v>
      </c>
    </row>
    <row r="1992" spans="1:5" ht="9" customHeight="1" x14ac:dyDescent="0.25">
      <c r="A1992" s="102">
        <f t="shared" si="31"/>
        <v>1901526</v>
      </c>
      <c r="B1992" s="357" t="s">
        <v>16273</v>
      </c>
      <c r="C1992" s="358" t="s">
        <v>16274</v>
      </c>
      <c r="D1992" s="357" t="s">
        <v>188</v>
      </c>
      <c r="E1992" s="359">
        <v>11.16</v>
      </c>
    </row>
    <row r="1993" spans="1:5" ht="9" customHeight="1" x14ac:dyDescent="0.25">
      <c r="A1993" s="102">
        <f t="shared" si="31"/>
        <v>1901527</v>
      </c>
      <c r="B1993" s="357" t="s">
        <v>16275</v>
      </c>
      <c r="C1993" s="358" t="s">
        <v>16276</v>
      </c>
      <c r="D1993" s="357" t="s">
        <v>188</v>
      </c>
      <c r="E1993" s="359">
        <v>11.23</v>
      </c>
    </row>
    <row r="1994" spans="1:5" ht="9" customHeight="1" x14ac:dyDescent="0.25">
      <c r="A1994" s="102">
        <f t="shared" si="31"/>
        <v>1901528</v>
      </c>
      <c r="B1994" s="357" t="s">
        <v>16277</v>
      </c>
      <c r="C1994" s="358" t="s">
        <v>16278</v>
      </c>
      <c r="D1994" s="357" t="s">
        <v>188</v>
      </c>
      <c r="E1994" s="359">
        <v>11.26</v>
      </c>
    </row>
    <row r="1995" spans="1:5" ht="9" customHeight="1" x14ac:dyDescent="0.25">
      <c r="A1995" s="102">
        <f t="shared" si="31"/>
        <v>1917079</v>
      </c>
      <c r="B1995" s="357" t="s">
        <v>16279</v>
      </c>
      <c r="C1995" s="358" t="s">
        <v>16280</v>
      </c>
      <c r="D1995" s="357" t="s">
        <v>188</v>
      </c>
      <c r="E1995" s="359">
        <v>8.64</v>
      </c>
    </row>
    <row r="1996" spans="1:5" ht="9" customHeight="1" x14ac:dyDescent="0.25">
      <c r="A1996" s="102">
        <f t="shared" si="31"/>
        <v>1917080</v>
      </c>
      <c r="B1996" s="357" t="s">
        <v>16281</v>
      </c>
      <c r="C1996" s="358" t="s">
        <v>16282</v>
      </c>
      <c r="D1996" s="357" t="s">
        <v>188</v>
      </c>
      <c r="E1996" s="359">
        <v>8.77</v>
      </c>
    </row>
    <row r="1997" spans="1:5" ht="9" customHeight="1" x14ac:dyDescent="0.25">
      <c r="A1997" s="102">
        <f t="shared" si="31"/>
        <v>1917081</v>
      </c>
      <c r="B1997" s="357" t="s">
        <v>16283</v>
      </c>
      <c r="C1997" s="358" t="s">
        <v>16284</v>
      </c>
      <c r="D1997" s="357" t="s">
        <v>188</v>
      </c>
      <c r="E1997" s="359">
        <v>8.91</v>
      </c>
    </row>
    <row r="1998" spans="1:5" ht="9" customHeight="1" x14ac:dyDescent="0.25">
      <c r="A1998" s="102">
        <f t="shared" si="31"/>
        <v>1917082</v>
      </c>
      <c r="B1998" s="357" t="s">
        <v>16285</v>
      </c>
      <c r="C1998" s="358" t="s">
        <v>16286</v>
      </c>
      <c r="D1998" s="357" t="s">
        <v>188</v>
      </c>
      <c r="E1998" s="359">
        <v>9.0500000000000007</v>
      </c>
    </row>
    <row r="1999" spans="1:5" ht="9" customHeight="1" x14ac:dyDescent="0.25">
      <c r="A1999" s="102">
        <f t="shared" si="31"/>
        <v>1917083</v>
      </c>
      <c r="B1999" s="357" t="s">
        <v>16287</v>
      </c>
      <c r="C1999" s="358" t="s">
        <v>16288</v>
      </c>
      <c r="D1999" s="357" t="s">
        <v>188</v>
      </c>
      <c r="E1999" s="359">
        <v>9.1999999999999993</v>
      </c>
    </row>
    <row r="2000" spans="1:5" ht="9" customHeight="1" x14ac:dyDescent="0.25">
      <c r="A2000" s="102">
        <f t="shared" si="31"/>
        <v>1917084</v>
      </c>
      <c r="B2000" s="357" t="s">
        <v>16289</v>
      </c>
      <c r="C2000" s="358" t="s">
        <v>16290</v>
      </c>
      <c r="D2000" s="357" t="s">
        <v>188</v>
      </c>
      <c r="E2000" s="359">
        <v>9.2799999999999994</v>
      </c>
    </row>
    <row r="2001" spans="1:5" ht="9" customHeight="1" x14ac:dyDescent="0.25">
      <c r="A2001" s="102">
        <f t="shared" si="31"/>
        <v>1901529</v>
      </c>
      <c r="B2001" s="357" t="s">
        <v>16291</v>
      </c>
      <c r="C2001" s="358" t="s">
        <v>16292</v>
      </c>
      <c r="D2001" s="357" t="s">
        <v>188</v>
      </c>
      <c r="E2001" s="359">
        <v>13.75</v>
      </c>
    </row>
    <row r="2002" spans="1:5" ht="9" customHeight="1" x14ac:dyDescent="0.25">
      <c r="A2002" s="102">
        <f t="shared" si="31"/>
        <v>1901530</v>
      </c>
      <c r="B2002" s="357" t="s">
        <v>16293</v>
      </c>
      <c r="C2002" s="358" t="s">
        <v>16294</v>
      </c>
      <c r="D2002" s="357" t="s">
        <v>188</v>
      </c>
      <c r="E2002" s="359">
        <v>13.81</v>
      </c>
    </row>
    <row r="2003" spans="1:5" ht="9" customHeight="1" x14ac:dyDescent="0.25">
      <c r="A2003" s="102">
        <f t="shared" si="31"/>
        <v>1901531</v>
      </c>
      <c r="B2003" s="357" t="s">
        <v>16295</v>
      </c>
      <c r="C2003" s="358" t="s">
        <v>16296</v>
      </c>
      <c r="D2003" s="357" t="s">
        <v>188</v>
      </c>
      <c r="E2003" s="359">
        <v>13.87</v>
      </c>
    </row>
    <row r="2004" spans="1:5" ht="9" customHeight="1" x14ac:dyDescent="0.25">
      <c r="A2004" s="102">
        <f t="shared" si="31"/>
        <v>1901532</v>
      </c>
      <c r="B2004" s="357" t="s">
        <v>16297</v>
      </c>
      <c r="C2004" s="358" t="s">
        <v>16298</v>
      </c>
      <c r="D2004" s="357" t="s">
        <v>188</v>
      </c>
      <c r="E2004" s="359">
        <v>13.93</v>
      </c>
    </row>
    <row r="2005" spans="1:5" ht="9" customHeight="1" x14ac:dyDescent="0.25">
      <c r="A2005" s="102">
        <f t="shared" si="31"/>
        <v>1901533</v>
      </c>
      <c r="B2005" s="357" t="s">
        <v>16299</v>
      </c>
      <c r="C2005" s="358" t="s">
        <v>16300</v>
      </c>
      <c r="D2005" s="357" t="s">
        <v>188</v>
      </c>
      <c r="E2005" s="359">
        <v>14</v>
      </c>
    </row>
    <row r="2006" spans="1:5" ht="9" customHeight="1" x14ac:dyDescent="0.25">
      <c r="A2006" s="102">
        <f t="shared" si="31"/>
        <v>1901534</v>
      </c>
      <c r="B2006" s="357" t="s">
        <v>16301</v>
      </c>
      <c r="C2006" s="358" t="s">
        <v>16302</v>
      </c>
      <c r="D2006" s="357" t="s">
        <v>188</v>
      </c>
      <c r="E2006" s="359">
        <v>14.03</v>
      </c>
    </row>
    <row r="2007" spans="1:5" ht="9" customHeight="1" x14ac:dyDescent="0.25">
      <c r="A2007" s="102">
        <f t="shared" si="31"/>
        <v>1917115</v>
      </c>
      <c r="B2007" s="357" t="s">
        <v>16303</v>
      </c>
      <c r="C2007" s="358" t="s">
        <v>16304</v>
      </c>
      <c r="D2007" s="357" t="s">
        <v>188</v>
      </c>
      <c r="E2007" s="359">
        <v>8.2899999999999991</v>
      </c>
    </row>
    <row r="2008" spans="1:5" ht="9" customHeight="1" x14ac:dyDescent="0.25">
      <c r="A2008" s="102">
        <f t="shared" si="31"/>
        <v>1917116</v>
      </c>
      <c r="B2008" s="357" t="s">
        <v>16305</v>
      </c>
      <c r="C2008" s="358" t="s">
        <v>16306</v>
      </c>
      <c r="D2008" s="357" t="s">
        <v>188</v>
      </c>
      <c r="E2008" s="359">
        <v>8.4</v>
      </c>
    </row>
    <row r="2009" spans="1:5" ht="9" customHeight="1" x14ac:dyDescent="0.25">
      <c r="A2009" s="102">
        <f t="shared" si="31"/>
        <v>1917117</v>
      </c>
      <c r="B2009" s="357" t="s">
        <v>16307</v>
      </c>
      <c r="C2009" s="358" t="s">
        <v>16308</v>
      </c>
      <c r="D2009" s="357" t="s">
        <v>188</v>
      </c>
      <c r="E2009" s="359">
        <v>8.51</v>
      </c>
    </row>
    <row r="2010" spans="1:5" ht="9" customHeight="1" x14ac:dyDescent="0.25">
      <c r="A2010" s="102">
        <f t="shared" si="31"/>
        <v>1917118</v>
      </c>
      <c r="B2010" s="357" t="s">
        <v>16309</v>
      </c>
      <c r="C2010" s="358" t="s">
        <v>16310</v>
      </c>
      <c r="D2010" s="357" t="s">
        <v>188</v>
      </c>
      <c r="E2010" s="359">
        <v>8.6300000000000008</v>
      </c>
    </row>
    <row r="2011" spans="1:5" ht="9" customHeight="1" x14ac:dyDescent="0.25">
      <c r="A2011" s="102">
        <f t="shared" si="31"/>
        <v>1917119</v>
      </c>
      <c r="B2011" s="357" t="s">
        <v>16311</v>
      </c>
      <c r="C2011" s="358" t="s">
        <v>16312</v>
      </c>
      <c r="D2011" s="357" t="s">
        <v>188</v>
      </c>
      <c r="E2011" s="359">
        <v>8.75</v>
      </c>
    </row>
    <row r="2012" spans="1:5" ht="9" customHeight="1" x14ac:dyDescent="0.25">
      <c r="A2012" s="102">
        <f t="shared" si="31"/>
        <v>1917120</v>
      </c>
      <c r="B2012" s="357" t="s">
        <v>16313</v>
      </c>
      <c r="C2012" s="358" t="s">
        <v>16314</v>
      </c>
      <c r="D2012" s="357" t="s">
        <v>188</v>
      </c>
      <c r="E2012" s="359">
        <v>8.82</v>
      </c>
    </row>
    <row r="2013" spans="1:5" ht="9" customHeight="1" x14ac:dyDescent="0.25">
      <c r="A2013" s="102">
        <f t="shared" si="31"/>
        <v>1917151</v>
      </c>
      <c r="B2013" s="357" t="s">
        <v>16315</v>
      </c>
      <c r="C2013" s="358" t="s">
        <v>16316</v>
      </c>
      <c r="D2013" s="357" t="s">
        <v>188</v>
      </c>
      <c r="E2013" s="359">
        <v>7.9</v>
      </c>
    </row>
    <row r="2014" spans="1:5" ht="9" customHeight="1" x14ac:dyDescent="0.25">
      <c r="A2014" s="102">
        <f t="shared" si="31"/>
        <v>1917152</v>
      </c>
      <c r="B2014" s="357" t="s">
        <v>16317</v>
      </c>
      <c r="C2014" s="358" t="s">
        <v>16318</v>
      </c>
      <c r="D2014" s="357" t="s">
        <v>188</v>
      </c>
      <c r="E2014" s="359">
        <v>8</v>
      </c>
    </row>
    <row r="2015" spans="1:5" ht="9" customHeight="1" x14ac:dyDescent="0.25">
      <c r="A2015" s="102">
        <f t="shared" si="31"/>
        <v>1917153</v>
      </c>
      <c r="B2015" s="357" t="s">
        <v>16319</v>
      </c>
      <c r="C2015" s="358" t="s">
        <v>16320</v>
      </c>
      <c r="D2015" s="357" t="s">
        <v>188</v>
      </c>
      <c r="E2015" s="359">
        <v>8.1</v>
      </c>
    </row>
    <row r="2016" spans="1:5" ht="9" customHeight="1" x14ac:dyDescent="0.25">
      <c r="A2016" s="102">
        <f t="shared" si="31"/>
        <v>1917154</v>
      </c>
      <c r="B2016" s="357" t="s">
        <v>16321</v>
      </c>
      <c r="C2016" s="358" t="s">
        <v>16322</v>
      </c>
      <c r="D2016" s="357" t="s">
        <v>188</v>
      </c>
      <c r="E2016" s="359">
        <v>8.1999999999999993</v>
      </c>
    </row>
    <row r="2017" spans="1:5" ht="9" customHeight="1" x14ac:dyDescent="0.25">
      <c r="A2017" s="102">
        <f t="shared" si="31"/>
        <v>1917155</v>
      </c>
      <c r="B2017" s="357" t="s">
        <v>16323</v>
      </c>
      <c r="C2017" s="358" t="s">
        <v>16324</v>
      </c>
      <c r="D2017" s="357" t="s">
        <v>188</v>
      </c>
      <c r="E2017" s="359">
        <v>8.31</v>
      </c>
    </row>
    <row r="2018" spans="1:5" ht="9" customHeight="1" x14ac:dyDescent="0.25">
      <c r="A2018" s="102">
        <f t="shared" si="31"/>
        <v>1917156</v>
      </c>
      <c r="B2018" s="357" t="s">
        <v>16325</v>
      </c>
      <c r="C2018" s="358" t="s">
        <v>16326</v>
      </c>
      <c r="D2018" s="357" t="s">
        <v>188</v>
      </c>
      <c r="E2018" s="359">
        <v>8.3699999999999992</v>
      </c>
    </row>
    <row r="2019" spans="1:5" ht="9" customHeight="1" x14ac:dyDescent="0.25">
      <c r="A2019" s="102">
        <f t="shared" si="31"/>
        <v>1917187</v>
      </c>
      <c r="B2019" s="357" t="s">
        <v>16327</v>
      </c>
      <c r="C2019" s="358" t="s">
        <v>16328</v>
      </c>
      <c r="D2019" s="357" t="s">
        <v>188</v>
      </c>
      <c r="E2019" s="359">
        <v>8.8000000000000007</v>
      </c>
    </row>
    <row r="2020" spans="1:5" ht="9" customHeight="1" x14ac:dyDescent="0.25">
      <c r="A2020" s="102">
        <f t="shared" si="31"/>
        <v>1917188</v>
      </c>
      <c r="B2020" s="357" t="s">
        <v>16329</v>
      </c>
      <c r="C2020" s="358" t="s">
        <v>16330</v>
      </c>
      <c r="D2020" s="357" t="s">
        <v>188</v>
      </c>
      <c r="E2020" s="359">
        <v>8.8800000000000008</v>
      </c>
    </row>
    <row r="2021" spans="1:5" ht="9" customHeight="1" x14ac:dyDescent="0.25">
      <c r="A2021" s="102">
        <f t="shared" si="31"/>
        <v>1917189</v>
      </c>
      <c r="B2021" s="357" t="s">
        <v>16331</v>
      </c>
      <c r="C2021" s="358" t="s">
        <v>16332</v>
      </c>
      <c r="D2021" s="357" t="s">
        <v>188</v>
      </c>
      <c r="E2021" s="359">
        <v>8.9700000000000006</v>
      </c>
    </row>
    <row r="2022" spans="1:5" ht="9" customHeight="1" x14ac:dyDescent="0.25">
      <c r="A2022" s="102">
        <f t="shared" si="31"/>
        <v>1917190</v>
      </c>
      <c r="B2022" s="357" t="s">
        <v>16333</v>
      </c>
      <c r="C2022" s="358" t="s">
        <v>16334</v>
      </c>
      <c r="D2022" s="357" t="s">
        <v>188</v>
      </c>
      <c r="E2022" s="359">
        <v>9.06</v>
      </c>
    </row>
    <row r="2023" spans="1:5" ht="9" customHeight="1" x14ac:dyDescent="0.25">
      <c r="A2023" s="102">
        <f t="shared" si="31"/>
        <v>1917191</v>
      </c>
      <c r="B2023" s="357" t="s">
        <v>16335</v>
      </c>
      <c r="C2023" s="358" t="s">
        <v>16336</v>
      </c>
      <c r="D2023" s="357" t="s">
        <v>188</v>
      </c>
      <c r="E2023" s="359">
        <v>9.16</v>
      </c>
    </row>
    <row r="2024" spans="1:5" ht="9" customHeight="1" x14ac:dyDescent="0.25">
      <c r="A2024" s="102">
        <f t="shared" si="31"/>
        <v>1917192</v>
      </c>
      <c r="B2024" s="357" t="s">
        <v>16337</v>
      </c>
      <c r="C2024" s="358" t="s">
        <v>16338</v>
      </c>
      <c r="D2024" s="357" t="s">
        <v>188</v>
      </c>
      <c r="E2024" s="359">
        <v>9.2100000000000009</v>
      </c>
    </row>
    <row r="2025" spans="1:5" ht="9" customHeight="1" x14ac:dyDescent="0.25">
      <c r="A2025" s="102">
        <f t="shared" si="31"/>
        <v>1917007</v>
      </c>
      <c r="B2025" s="357" t="s">
        <v>16339</v>
      </c>
      <c r="C2025" s="358" t="s">
        <v>16340</v>
      </c>
      <c r="D2025" s="357" t="s">
        <v>188</v>
      </c>
      <c r="E2025" s="359">
        <v>16.64</v>
      </c>
    </row>
    <row r="2026" spans="1:5" ht="9" customHeight="1" x14ac:dyDescent="0.25">
      <c r="A2026" s="102">
        <f t="shared" si="31"/>
        <v>1917008</v>
      </c>
      <c r="B2026" s="357" t="s">
        <v>16341</v>
      </c>
      <c r="C2026" s="358" t="s">
        <v>16342</v>
      </c>
      <c r="D2026" s="357" t="s">
        <v>188</v>
      </c>
      <c r="E2026" s="359">
        <v>16.940000000000001</v>
      </c>
    </row>
    <row r="2027" spans="1:5" ht="9" customHeight="1" x14ac:dyDescent="0.25">
      <c r="A2027" s="102">
        <f t="shared" si="31"/>
        <v>1917009</v>
      </c>
      <c r="B2027" s="357" t="s">
        <v>16343</v>
      </c>
      <c r="C2027" s="358" t="s">
        <v>16344</v>
      </c>
      <c r="D2027" s="357" t="s">
        <v>188</v>
      </c>
      <c r="E2027" s="359">
        <v>17.25</v>
      </c>
    </row>
    <row r="2028" spans="1:5" ht="9" customHeight="1" x14ac:dyDescent="0.25">
      <c r="A2028" s="102">
        <f t="shared" si="31"/>
        <v>1917010</v>
      </c>
      <c r="B2028" s="357" t="s">
        <v>16345</v>
      </c>
      <c r="C2028" s="358" t="s">
        <v>16346</v>
      </c>
      <c r="D2028" s="357" t="s">
        <v>188</v>
      </c>
      <c r="E2028" s="359">
        <v>17.579999999999998</v>
      </c>
    </row>
    <row r="2029" spans="1:5" ht="9" customHeight="1" x14ac:dyDescent="0.25">
      <c r="A2029" s="102">
        <f t="shared" si="31"/>
        <v>1917011</v>
      </c>
      <c r="B2029" s="357" t="s">
        <v>16347</v>
      </c>
      <c r="C2029" s="358" t="s">
        <v>16348</v>
      </c>
      <c r="D2029" s="357" t="s">
        <v>188</v>
      </c>
      <c r="E2029" s="359">
        <v>17.93</v>
      </c>
    </row>
    <row r="2030" spans="1:5" ht="9" customHeight="1" x14ac:dyDescent="0.25">
      <c r="A2030" s="102">
        <f t="shared" si="31"/>
        <v>1917012</v>
      </c>
      <c r="B2030" s="357" t="s">
        <v>16349</v>
      </c>
      <c r="C2030" s="358" t="s">
        <v>16350</v>
      </c>
      <c r="D2030" s="357" t="s">
        <v>188</v>
      </c>
      <c r="E2030" s="359">
        <v>18.11</v>
      </c>
    </row>
    <row r="2031" spans="1:5" ht="9" customHeight="1" x14ac:dyDescent="0.25">
      <c r="A2031" s="102">
        <f t="shared" si="31"/>
        <v>1917578</v>
      </c>
      <c r="B2031" s="357" t="s">
        <v>16351</v>
      </c>
      <c r="C2031" s="358" t="s">
        <v>16352</v>
      </c>
      <c r="D2031" s="357" t="s">
        <v>188</v>
      </c>
      <c r="E2031" s="359">
        <v>6.24</v>
      </c>
    </row>
    <row r="2032" spans="1:5" ht="9" customHeight="1" x14ac:dyDescent="0.25">
      <c r="A2032" s="102">
        <f t="shared" si="31"/>
        <v>1917579</v>
      </c>
      <c r="B2032" s="357" t="s">
        <v>16353</v>
      </c>
      <c r="C2032" s="358" t="s">
        <v>16354</v>
      </c>
      <c r="D2032" s="357" t="s">
        <v>188</v>
      </c>
      <c r="E2032" s="359">
        <v>6.7</v>
      </c>
    </row>
    <row r="2033" spans="1:5" ht="9" customHeight="1" x14ac:dyDescent="0.25">
      <c r="A2033" s="102">
        <f t="shared" si="31"/>
        <v>1917580</v>
      </c>
      <c r="B2033" s="357" t="s">
        <v>16355</v>
      </c>
      <c r="C2033" s="358" t="s">
        <v>16356</v>
      </c>
      <c r="D2033" s="357" t="s">
        <v>188</v>
      </c>
      <c r="E2033" s="359">
        <v>7.08</v>
      </c>
    </row>
    <row r="2034" spans="1:5" ht="9" customHeight="1" x14ac:dyDescent="0.25">
      <c r="A2034" s="102">
        <f t="shared" si="31"/>
        <v>1917581</v>
      </c>
      <c r="B2034" s="357" t="s">
        <v>16357</v>
      </c>
      <c r="C2034" s="358" t="s">
        <v>16358</v>
      </c>
      <c r="D2034" s="357" t="s">
        <v>188</v>
      </c>
      <c r="E2034" s="359">
        <v>7.53</v>
      </c>
    </row>
    <row r="2035" spans="1:5" ht="9" customHeight="1" x14ac:dyDescent="0.25">
      <c r="A2035" s="102">
        <f t="shared" si="31"/>
        <v>1917582</v>
      </c>
      <c r="B2035" s="357" t="s">
        <v>16359</v>
      </c>
      <c r="C2035" s="358" t="s">
        <v>16360</v>
      </c>
      <c r="D2035" s="357" t="s">
        <v>188</v>
      </c>
      <c r="E2035" s="359">
        <v>8.16</v>
      </c>
    </row>
    <row r="2036" spans="1:5" ht="9" customHeight="1" x14ac:dyDescent="0.25">
      <c r="A2036" s="102">
        <f t="shared" si="31"/>
        <v>1917583</v>
      </c>
      <c r="B2036" s="357" t="s">
        <v>16361</v>
      </c>
      <c r="C2036" s="358" t="s">
        <v>16362</v>
      </c>
      <c r="D2036" s="357" t="s">
        <v>188</v>
      </c>
      <c r="E2036" s="359">
        <v>8.65</v>
      </c>
    </row>
    <row r="2037" spans="1:5" ht="18" customHeight="1" x14ac:dyDescent="0.25">
      <c r="A2037" s="102">
        <f t="shared" si="31"/>
        <v>1917584</v>
      </c>
      <c r="B2037" s="357" t="s">
        <v>16363</v>
      </c>
      <c r="C2037" s="358" t="s">
        <v>16364</v>
      </c>
      <c r="D2037" s="357" t="s">
        <v>188</v>
      </c>
      <c r="E2037" s="359">
        <v>9.08</v>
      </c>
    </row>
    <row r="2038" spans="1:5" ht="18" customHeight="1" x14ac:dyDescent="0.25">
      <c r="A2038" s="102">
        <f t="shared" si="31"/>
        <v>1917585</v>
      </c>
      <c r="B2038" s="357" t="s">
        <v>16365</v>
      </c>
      <c r="C2038" s="358" t="s">
        <v>16366</v>
      </c>
      <c r="D2038" s="357" t="s">
        <v>188</v>
      </c>
      <c r="E2038" s="359">
        <v>9.7100000000000009</v>
      </c>
    </row>
    <row r="2039" spans="1:5" ht="18" customHeight="1" x14ac:dyDescent="0.25">
      <c r="A2039" s="102">
        <f t="shared" si="31"/>
        <v>1917586</v>
      </c>
      <c r="B2039" s="357" t="s">
        <v>16367</v>
      </c>
      <c r="C2039" s="358" t="s">
        <v>16368</v>
      </c>
      <c r="D2039" s="357" t="s">
        <v>188</v>
      </c>
      <c r="E2039" s="359">
        <v>10.62</v>
      </c>
    </row>
    <row r="2040" spans="1:5" ht="18" customHeight="1" x14ac:dyDescent="0.25">
      <c r="A2040" s="102">
        <f t="shared" si="31"/>
        <v>1917587</v>
      </c>
      <c r="B2040" s="357" t="s">
        <v>16369</v>
      </c>
      <c r="C2040" s="358" t="s">
        <v>16370</v>
      </c>
      <c r="D2040" s="357" t="s">
        <v>188</v>
      </c>
      <c r="E2040" s="359">
        <v>11.32</v>
      </c>
    </row>
    <row r="2041" spans="1:5" ht="18" customHeight="1" x14ac:dyDescent="0.25">
      <c r="A2041" s="102">
        <f t="shared" si="31"/>
        <v>1917588</v>
      </c>
      <c r="B2041" s="357" t="s">
        <v>16371</v>
      </c>
      <c r="C2041" s="358" t="s">
        <v>16372</v>
      </c>
      <c r="D2041" s="357" t="s">
        <v>188</v>
      </c>
      <c r="E2041" s="359">
        <v>12.09</v>
      </c>
    </row>
    <row r="2042" spans="1:5" ht="18" customHeight="1" x14ac:dyDescent="0.25">
      <c r="A2042" s="102">
        <f t="shared" si="31"/>
        <v>1917589</v>
      </c>
      <c r="B2042" s="357" t="s">
        <v>16373</v>
      </c>
      <c r="C2042" s="358" t="s">
        <v>16374</v>
      </c>
      <c r="D2042" s="357" t="s">
        <v>188</v>
      </c>
      <c r="E2042" s="359">
        <v>13.6</v>
      </c>
    </row>
    <row r="2043" spans="1:5" ht="18" customHeight="1" x14ac:dyDescent="0.25">
      <c r="A2043" s="102">
        <f t="shared" si="31"/>
        <v>1917590</v>
      </c>
      <c r="B2043" s="357" t="s">
        <v>16375</v>
      </c>
      <c r="C2043" s="358" t="s">
        <v>16376</v>
      </c>
      <c r="D2043" s="357" t="s">
        <v>188</v>
      </c>
      <c r="E2043" s="359">
        <v>15.71</v>
      </c>
    </row>
    <row r="2044" spans="1:5" ht="18" customHeight="1" x14ac:dyDescent="0.25">
      <c r="A2044" s="102">
        <f t="shared" si="31"/>
        <v>1917591</v>
      </c>
      <c r="B2044" s="357" t="s">
        <v>16377</v>
      </c>
      <c r="C2044" s="358" t="s">
        <v>16378</v>
      </c>
      <c r="D2044" s="357" t="s">
        <v>188</v>
      </c>
      <c r="E2044" s="359">
        <v>17.579999999999998</v>
      </c>
    </row>
    <row r="2045" spans="1:5" ht="18" customHeight="1" x14ac:dyDescent="0.25">
      <c r="A2045" s="102">
        <f t="shared" si="31"/>
        <v>1917592</v>
      </c>
      <c r="B2045" s="357" t="s">
        <v>16379</v>
      </c>
      <c r="C2045" s="358" t="s">
        <v>16380</v>
      </c>
      <c r="D2045" s="357" t="s">
        <v>188</v>
      </c>
      <c r="E2045" s="359">
        <v>19.96</v>
      </c>
    </row>
    <row r="2046" spans="1:5" ht="18" customHeight="1" x14ac:dyDescent="0.25">
      <c r="A2046" s="102">
        <f t="shared" si="31"/>
        <v>1917593</v>
      </c>
      <c r="B2046" s="357" t="s">
        <v>16381</v>
      </c>
      <c r="C2046" s="358" t="s">
        <v>16382</v>
      </c>
      <c r="D2046" s="357" t="s">
        <v>188</v>
      </c>
      <c r="E2046" s="359">
        <v>22.43</v>
      </c>
    </row>
    <row r="2047" spans="1:5" ht="18" customHeight="1" x14ac:dyDescent="0.25">
      <c r="A2047" s="102">
        <f t="shared" si="31"/>
        <v>1917594</v>
      </c>
      <c r="B2047" s="357" t="s">
        <v>16383</v>
      </c>
      <c r="C2047" s="358" t="s">
        <v>16384</v>
      </c>
      <c r="D2047" s="357" t="s">
        <v>188</v>
      </c>
      <c r="E2047" s="359">
        <v>25.43</v>
      </c>
    </row>
    <row r="2048" spans="1:5" ht="18" customHeight="1" x14ac:dyDescent="0.25">
      <c r="A2048" s="102">
        <f t="shared" si="31"/>
        <v>1917595</v>
      </c>
      <c r="B2048" s="357" t="s">
        <v>16385</v>
      </c>
      <c r="C2048" s="358" t="s">
        <v>16386</v>
      </c>
      <c r="D2048" s="357" t="s">
        <v>188</v>
      </c>
      <c r="E2048" s="359">
        <v>28.63</v>
      </c>
    </row>
    <row r="2049" spans="1:5" ht="18" customHeight="1" x14ac:dyDescent="0.25">
      <c r="A2049" s="102">
        <f t="shared" ref="A2049:A2112" si="32">VALUE(B2049)</f>
        <v>1917596</v>
      </c>
      <c r="B2049" s="357" t="s">
        <v>16387</v>
      </c>
      <c r="C2049" s="358" t="s">
        <v>16388</v>
      </c>
      <c r="D2049" s="357" t="s">
        <v>188</v>
      </c>
      <c r="E2049" s="359">
        <v>31.55</v>
      </c>
    </row>
    <row r="2050" spans="1:5" ht="18" customHeight="1" x14ac:dyDescent="0.25">
      <c r="A2050" s="102">
        <f t="shared" si="32"/>
        <v>1917597</v>
      </c>
      <c r="B2050" s="357" t="s">
        <v>16389</v>
      </c>
      <c r="C2050" s="358" t="s">
        <v>16390</v>
      </c>
      <c r="D2050" s="357" t="s">
        <v>188</v>
      </c>
      <c r="E2050" s="359">
        <v>35.57</v>
      </c>
    </row>
    <row r="2051" spans="1:5" ht="18" customHeight="1" x14ac:dyDescent="0.25">
      <c r="A2051" s="102">
        <f t="shared" si="32"/>
        <v>1917598</v>
      </c>
      <c r="B2051" s="357" t="s">
        <v>16391</v>
      </c>
      <c r="C2051" s="358" t="s">
        <v>16392</v>
      </c>
      <c r="D2051" s="357" t="s">
        <v>188</v>
      </c>
      <c r="E2051" s="359">
        <v>39.270000000000003</v>
      </c>
    </row>
    <row r="2052" spans="1:5" ht="18" customHeight="1" x14ac:dyDescent="0.25">
      <c r="A2052" s="102">
        <f t="shared" si="32"/>
        <v>1917599</v>
      </c>
      <c r="B2052" s="357" t="s">
        <v>16393</v>
      </c>
      <c r="C2052" s="358" t="s">
        <v>16394</v>
      </c>
      <c r="D2052" s="357" t="s">
        <v>188</v>
      </c>
      <c r="E2052" s="359">
        <v>43.49</v>
      </c>
    </row>
    <row r="2053" spans="1:5" ht="18" customHeight="1" x14ac:dyDescent="0.25">
      <c r="A2053" s="102">
        <f t="shared" si="32"/>
        <v>1917600</v>
      </c>
      <c r="B2053" s="357" t="s">
        <v>16395</v>
      </c>
      <c r="C2053" s="358" t="s">
        <v>16396</v>
      </c>
      <c r="D2053" s="357" t="s">
        <v>188</v>
      </c>
      <c r="E2053" s="359">
        <v>48.9</v>
      </c>
    </row>
    <row r="2054" spans="1:5" ht="18" customHeight="1" x14ac:dyDescent="0.25">
      <c r="A2054" s="102">
        <f t="shared" si="32"/>
        <v>1917601</v>
      </c>
      <c r="B2054" s="357" t="s">
        <v>16397</v>
      </c>
      <c r="C2054" s="358" t="s">
        <v>16398</v>
      </c>
      <c r="D2054" s="357" t="s">
        <v>188</v>
      </c>
      <c r="E2054" s="359">
        <v>51.38</v>
      </c>
    </row>
    <row r="2055" spans="1:5" ht="18" customHeight="1" x14ac:dyDescent="0.25">
      <c r="A2055" s="102">
        <f t="shared" si="32"/>
        <v>1917575</v>
      </c>
      <c r="B2055" s="357" t="s">
        <v>16399</v>
      </c>
      <c r="C2055" s="358" t="s">
        <v>16400</v>
      </c>
      <c r="D2055" s="357" t="s">
        <v>188</v>
      </c>
      <c r="E2055" s="359">
        <v>4.78</v>
      </c>
    </row>
    <row r="2056" spans="1:5" ht="18" customHeight="1" x14ac:dyDescent="0.25">
      <c r="A2056" s="102">
        <f t="shared" si="32"/>
        <v>1917576</v>
      </c>
      <c r="B2056" s="357" t="s">
        <v>16401</v>
      </c>
      <c r="C2056" s="358" t="s">
        <v>16402</v>
      </c>
      <c r="D2056" s="357" t="s">
        <v>188</v>
      </c>
      <c r="E2056" s="359">
        <v>5.15</v>
      </c>
    </row>
    <row r="2057" spans="1:5" ht="18" customHeight="1" x14ac:dyDescent="0.25">
      <c r="A2057" s="102">
        <f t="shared" si="32"/>
        <v>1917577</v>
      </c>
      <c r="B2057" s="357" t="s">
        <v>16403</v>
      </c>
      <c r="C2057" s="358" t="s">
        <v>16404</v>
      </c>
      <c r="D2057" s="357" t="s">
        <v>188</v>
      </c>
      <c r="E2057" s="359">
        <v>5.6</v>
      </c>
    </row>
    <row r="2058" spans="1:5" ht="18" customHeight="1" x14ac:dyDescent="0.25">
      <c r="A2058" s="102">
        <f t="shared" si="32"/>
        <v>1917739</v>
      </c>
      <c r="B2058" s="357" t="s">
        <v>16405</v>
      </c>
      <c r="C2058" s="358" t="s">
        <v>16406</v>
      </c>
      <c r="D2058" s="357" t="s">
        <v>188</v>
      </c>
      <c r="E2058" s="359">
        <v>4.71</v>
      </c>
    </row>
    <row r="2059" spans="1:5" ht="18" customHeight="1" x14ac:dyDescent="0.25">
      <c r="A2059" s="102">
        <f t="shared" si="32"/>
        <v>1917253</v>
      </c>
      <c r="B2059" s="357" t="s">
        <v>16407</v>
      </c>
      <c r="C2059" s="358" t="s">
        <v>16408</v>
      </c>
      <c r="D2059" s="357" t="s">
        <v>188</v>
      </c>
      <c r="E2059" s="359">
        <v>7.56</v>
      </c>
    </row>
    <row r="2060" spans="1:5" ht="18" customHeight="1" x14ac:dyDescent="0.25">
      <c r="A2060" s="102">
        <f t="shared" si="32"/>
        <v>1917254</v>
      </c>
      <c r="B2060" s="357" t="s">
        <v>16409</v>
      </c>
      <c r="C2060" s="358" t="s">
        <v>16410</v>
      </c>
      <c r="D2060" s="357" t="s">
        <v>188</v>
      </c>
      <c r="E2060" s="359">
        <v>8.11</v>
      </c>
    </row>
    <row r="2061" spans="1:5" ht="18" customHeight="1" x14ac:dyDescent="0.25">
      <c r="A2061" s="102">
        <f t="shared" si="32"/>
        <v>1917255</v>
      </c>
      <c r="B2061" s="357" t="s">
        <v>16411</v>
      </c>
      <c r="C2061" s="358" t="s">
        <v>16412</v>
      </c>
      <c r="D2061" s="357" t="s">
        <v>188</v>
      </c>
      <c r="E2061" s="359">
        <v>8.8000000000000007</v>
      </c>
    </row>
    <row r="2062" spans="1:5" ht="18" customHeight="1" x14ac:dyDescent="0.25">
      <c r="A2062" s="102">
        <f t="shared" si="32"/>
        <v>1917256</v>
      </c>
      <c r="B2062" s="357" t="s">
        <v>16413</v>
      </c>
      <c r="C2062" s="358" t="s">
        <v>16414</v>
      </c>
      <c r="D2062" s="357" t="s">
        <v>188</v>
      </c>
      <c r="E2062" s="359">
        <v>9.52</v>
      </c>
    </row>
    <row r="2063" spans="1:5" ht="18" customHeight="1" x14ac:dyDescent="0.25">
      <c r="A2063" s="102">
        <f t="shared" si="32"/>
        <v>1917257</v>
      </c>
      <c r="B2063" s="357" t="s">
        <v>16415</v>
      </c>
      <c r="C2063" s="358" t="s">
        <v>16416</v>
      </c>
      <c r="D2063" s="357" t="s">
        <v>188</v>
      </c>
      <c r="E2063" s="359">
        <v>10.52</v>
      </c>
    </row>
    <row r="2064" spans="1:5" ht="18" customHeight="1" x14ac:dyDescent="0.25">
      <c r="A2064" s="102">
        <f t="shared" si="32"/>
        <v>1917258</v>
      </c>
      <c r="B2064" s="357" t="s">
        <v>16417</v>
      </c>
      <c r="C2064" s="358" t="s">
        <v>16418</v>
      </c>
      <c r="D2064" s="357" t="s">
        <v>188</v>
      </c>
      <c r="E2064" s="359">
        <v>11.53</v>
      </c>
    </row>
    <row r="2065" spans="1:5" ht="18" customHeight="1" x14ac:dyDescent="0.25">
      <c r="A2065" s="102">
        <f t="shared" si="32"/>
        <v>1917259</v>
      </c>
      <c r="B2065" s="357" t="s">
        <v>16419</v>
      </c>
      <c r="C2065" s="358" t="s">
        <v>16420</v>
      </c>
      <c r="D2065" s="357" t="s">
        <v>188</v>
      </c>
      <c r="E2065" s="359">
        <v>14.37</v>
      </c>
    </row>
    <row r="2066" spans="1:5" ht="18" customHeight="1" x14ac:dyDescent="0.25">
      <c r="A2066" s="102">
        <f t="shared" si="32"/>
        <v>1917250</v>
      </c>
      <c r="B2066" s="357" t="s">
        <v>16421</v>
      </c>
      <c r="C2066" s="358" t="s">
        <v>16422</v>
      </c>
      <c r="D2066" s="357" t="s">
        <v>188</v>
      </c>
      <c r="E2066" s="359">
        <v>5.64</v>
      </c>
    </row>
    <row r="2067" spans="1:5" ht="18" customHeight="1" x14ac:dyDescent="0.25">
      <c r="A2067" s="102">
        <f t="shared" si="32"/>
        <v>1917251</v>
      </c>
      <c r="B2067" s="357" t="s">
        <v>16423</v>
      </c>
      <c r="C2067" s="358" t="s">
        <v>16424</v>
      </c>
      <c r="D2067" s="357" t="s">
        <v>188</v>
      </c>
      <c r="E2067" s="359">
        <v>5.98</v>
      </c>
    </row>
    <row r="2068" spans="1:5" ht="18" customHeight="1" x14ac:dyDescent="0.25">
      <c r="A2068" s="102">
        <f t="shared" si="32"/>
        <v>1917252</v>
      </c>
      <c r="B2068" s="357" t="s">
        <v>16425</v>
      </c>
      <c r="C2068" s="358" t="s">
        <v>16426</v>
      </c>
      <c r="D2068" s="357" t="s">
        <v>188</v>
      </c>
      <c r="E2068" s="359">
        <v>6.7</v>
      </c>
    </row>
    <row r="2069" spans="1:5" ht="18" customHeight="1" x14ac:dyDescent="0.25">
      <c r="A2069" s="102">
        <f t="shared" si="32"/>
        <v>1917726</v>
      </c>
      <c r="B2069" s="357" t="s">
        <v>16427</v>
      </c>
      <c r="C2069" s="358" t="s">
        <v>16428</v>
      </c>
      <c r="D2069" s="357" t="s">
        <v>188</v>
      </c>
      <c r="E2069" s="359">
        <v>5.51</v>
      </c>
    </row>
    <row r="2070" spans="1:5" ht="18" customHeight="1" x14ac:dyDescent="0.25">
      <c r="A2070" s="102">
        <f t="shared" si="32"/>
        <v>1917335</v>
      </c>
      <c r="B2070" s="357" t="s">
        <v>16429</v>
      </c>
      <c r="C2070" s="358" t="s">
        <v>16430</v>
      </c>
      <c r="D2070" s="357" t="s">
        <v>188</v>
      </c>
      <c r="E2070" s="359">
        <v>5.58</v>
      </c>
    </row>
    <row r="2071" spans="1:5" ht="18" customHeight="1" x14ac:dyDescent="0.25">
      <c r="A2071" s="102">
        <f t="shared" si="32"/>
        <v>1917336</v>
      </c>
      <c r="B2071" s="357" t="s">
        <v>16431</v>
      </c>
      <c r="C2071" s="358" t="s">
        <v>16432</v>
      </c>
      <c r="D2071" s="357" t="s">
        <v>188</v>
      </c>
      <c r="E2071" s="359">
        <v>6.35</v>
      </c>
    </row>
    <row r="2072" spans="1:5" ht="18" customHeight="1" x14ac:dyDescent="0.25">
      <c r="A2072" s="102">
        <f t="shared" si="32"/>
        <v>1917337</v>
      </c>
      <c r="B2072" s="357" t="s">
        <v>16433</v>
      </c>
      <c r="C2072" s="358" t="s">
        <v>16434</v>
      </c>
      <c r="D2072" s="357" t="s">
        <v>188</v>
      </c>
      <c r="E2072" s="359">
        <v>6.93</v>
      </c>
    </row>
    <row r="2073" spans="1:5" ht="18" customHeight="1" x14ac:dyDescent="0.25">
      <c r="A2073" s="102">
        <f t="shared" si="32"/>
        <v>1917338</v>
      </c>
      <c r="B2073" s="357" t="s">
        <v>16435</v>
      </c>
      <c r="C2073" s="358" t="s">
        <v>16436</v>
      </c>
      <c r="D2073" s="357" t="s">
        <v>188</v>
      </c>
      <c r="E2073" s="359">
        <v>7.67</v>
      </c>
    </row>
    <row r="2074" spans="1:5" ht="18" customHeight="1" x14ac:dyDescent="0.25">
      <c r="A2074" s="102">
        <f t="shared" si="32"/>
        <v>1917339</v>
      </c>
      <c r="B2074" s="357" t="s">
        <v>16437</v>
      </c>
      <c r="C2074" s="358" t="s">
        <v>16438</v>
      </c>
      <c r="D2074" s="357" t="s">
        <v>188</v>
      </c>
      <c r="E2074" s="359">
        <v>8.58</v>
      </c>
    </row>
    <row r="2075" spans="1:5" ht="18" customHeight="1" x14ac:dyDescent="0.25">
      <c r="A2075" s="102">
        <f t="shared" si="32"/>
        <v>1917340</v>
      </c>
      <c r="B2075" s="357" t="s">
        <v>16439</v>
      </c>
      <c r="C2075" s="358" t="s">
        <v>16440</v>
      </c>
      <c r="D2075" s="357" t="s">
        <v>188</v>
      </c>
      <c r="E2075" s="359">
        <v>9.98</v>
      </c>
    </row>
    <row r="2076" spans="1:5" ht="18" customHeight="1" x14ac:dyDescent="0.25">
      <c r="A2076" s="102">
        <f t="shared" si="32"/>
        <v>1917341</v>
      </c>
      <c r="B2076" s="357" t="s">
        <v>16441</v>
      </c>
      <c r="C2076" s="358" t="s">
        <v>16442</v>
      </c>
      <c r="D2076" s="357" t="s">
        <v>188</v>
      </c>
      <c r="E2076" s="359">
        <v>12.67</v>
      </c>
    </row>
    <row r="2077" spans="1:5" ht="18" customHeight="1" x14ac:dyDescent="0.25">
      <c r="A2077" s="102">
        <f t="shared" si="32"/>
        <v>1917342</v>
      </c>
      <c r="B2077" s="357" t="s">
        <v>16443</v>
      </c>
      <c r="C2077" s="358" t="s">
        <v>16444</v>
      </c>
      <c r="D2077" s="357" t="s">
        <v>188</v>
      </c>
      <c r="E2077" s="359">
        <v>15.73</v>
      </c>
    </row>
    <row r="2078" spans="1:5" ht="18" customHeight="1" x14ac:dyDescent="0.25">
      <c r="A2078" s="102">
        <f t="shared" si="32"/>
        <v>1917343</v>
      </c>
      <c r="B2078" s="357" t="s">
        <v>16445</v>
      </c>
      <c r="C2078" s="358" t="s">
        <v>16446</v>
      </c>
      <c r="D2078" s="357" t="s">
        <v>188</v>
      </c>
      <c r="E2078" s="359">
        <v>19.64</v>
      </c>
    </row>
    <row r="2079" spans="1:5" ht="18" customHeight="1" x14ac:dyDescent="0.25">
      <c r="A2079" s="102">
        <f t="shared" si="32"/>
        <v>1917344</v>
      </c>
      <c r="B2079" s="357" t="s">
        <v>16447</v>
      </c>
      <c r="C2079" s="358" t="s">
        <v>16448</v>
      </c>
      <c r="D2079" s="357" t="s">
        <v>188</v>
      </c>
      <c r="E2079" s="359">
        <v>23.77</v>
      </c>
    </row>
    <row r="2080" spans="1:5" ht="18" customHeight="1" x14ac:dyDescent="0.25">
      <c r="A2080" s="102">
        <f t="shared" si="32"/>
        <v>1917345</v>
      </c>
      <c r="B2080" s="357" t="s">
        <v>16449</v>
      </c>
      <c r="C2080" s="358" t="s">
        <v>16450</v>
      </c>
      <c r="D2080" s="357" t="s">
        <v>188</v>
      </c>
      <c r="E2080" s="359">
        <v>29.56</v>
      </c>
    </row>
    <row r="2081" spans="1:5" ht="18" customHeight="1" x14ac:dyDescent="0.25">
      <c r="A2081" s="102">
        <f t="shared" si="32"/>
        <v>1917346</v>
      </c>
      <c r="B2081" s="357" t="s">
        <v>16451</v>
      </c>
      <c r="C2081" s="358" t="s">
        <v>16452</v>
      </c>
      <c r="D2081" s="357" t="s">
        <v>188</v>
      </c>
      <c r="E2081" s="359">
        <v>35.28</v>
      </c>
    </row>
    <row r="2082" spans="1:5" ht="18" customHeight="1" x14ac:dyDescent="0.25">
      <c r="A2082" s="102">
        <f t="shared" si="32"/>
        <v>1917347</v>
      </c>
      <c r="B2082" s="357" t="s">
        <v>16453</v>
      </c>
      <c r="C2082" s="358" t="s">
        <v>16454</v>
      </c>
      <c r="D2082" s="357" t="s">
        <v>188</v>
      </c>
      <c r="E2082" s="359">
        <v>45.75</v>
      </c>
    </row>
    <row r="2083" spans="1:5" ht="18" customHeight="1" x14ac:dyDescent="0.25">
      <c r="A2083" s="102">
        <f t="shared" si="32"/>
        <v>1917332</v>
      </c>
      <c r="B2083" s="357" t="s">
        <v>16455</v>
      </c>
      <c r="C2083" s="358" t="s">
        <v>16456</v>
      </c>
      <c r="D2083" s="357" t="s">
        <v>188</v>
      </c>
      <c r="E2083" s="359">
        <v>4.5199999999999996</v>
      </c>
    </row>
    <row r="2084" spans="1:5" ht="18" customHeight="1" x14ac:dyDescent="0.25">
      <c r="A2084" s="102">
        <f t="shared" si="32"/>
        <v>1917333</v>
      </c>
      <c r="B2084" s="357" t="s">
        <v>16457</v>
      </c>
      <c r="C2084" s="358" t="s">
        <v>16458</v>
      </c>
      <c r="D2084" s="357" t="s">
        <v>188</v>
      </c>
      <c r="E2084" s="359">
        <v>4.83</v>
      </c>
    </row>
    <row r="2085" spans="1:5" ht="18" customHeight="1" x14ac:dyDescent="0.25">
      <c r="A2085" s="102">
        <f t="shared" si="32"/>
        <v>1917334</v>
      </c>
      <c r="B2085" s="357" t="s">
        <v>16459</v>
      </c>
      <c r="C2085" s="358" t="s">
        <v>16460</v>
      </c>
      <c r="D2085" s="357" t="s">
        <v>188</v>
      </c>
      <c r="E2085" s="359">
        <v>5.15</v>
      </c>
    </row>
    <row r="2086" spans="1:5" ht="18" customHeight="1" x14ac:dyDescent="0.25">
      <c r="A2086" s="102">
        <f t="shared" si="32"/>
        <v>1917331</v>
      </c>
      <c r="B2086" s="357" t="s">
        <v>16461</v>
      </c>
      <c r="C2086" s="358" t="s">
        <v>16462</v>
      </c>
      <c r="D2086" s="357" t="s">
        <v>188</v>
      </c>
      <c r="E2086" s="359">
        <v>4.0999999999999996</v>
      </c>
    </row>
    <row r="2087" spans="1:5" ht="18" customHeight="1" x14ac:dyDescent="0.25">
      <c r="A2087" s="102">
        <f t="shared" si="32"/>
        <v>1917443</v>
      </c>
      <c r="B2087" s="357" t="s">
        <v>16463</v>
      </c>
      <c r="C2087" s="358" t="s">
        <v>16464</v>
      </c>
      <c r="D2087" s="357" t="s">
        <v>188</v>
      </c>
      <c r="E2087" s="359">
        <v>6.23</v>
      </c>
    </row>
    <row r="2088" spans="1:5" ht="18" customHeight="1" x14ac:dyDescent="0.25">
      <c r="A2088" s="102">
        <f t="shared" si="32"/>
        <v>1917444</v>
      </c>
      <c r="B2088" s="357" t="s">
        <v>16465</v>
      </c>
      <c r="C2088" s="358" t="s">
        <v>16466</v>
      </c>
      <c r="D2088" s="357" t="s">
        <v>188</v>
      </c>
      <c r="E2088" s="359">
        <v>6.74</v>
      </c>
    </row>
    <row r="2089" spans="1:5" ht="18" customHeight="1" x14ac:dyDescent="0.25">
      <c r="A2089" s="102">
        <f t="shared" si="32"/>
        <v>1917445</v>
      </c>
      <c r="B2089" s="357" t="s">
        <v>16467</v>
      </c>
      <c r="C2089" s="358" t="s">
        <v>16468</v>
      </c>
      <c r="D2089" s="357" t="s">
        <v>188</v>
      </c>
      <c r="E2089" s="359">
        <v>7.32</v>
      </c>
    </row>
    <row r="2090" spans="1:5" ht="18" customHeight="1" x14ac:dyDescent="0.25">
      <c r="A2090" s="102">
        <f t="shared" si="32"/>
        <v>1917446</v>
      </c>
      <c r="B2090" s="357" t="s">
        <v>16469</v>
      </c>
      <c r="C2090" s="358" t="s">
        <v>16470</v>
      </c>
      <c r="D2090" s="357" t="s">
        <v>188</v>
      </c>
      <c r="E2090" s="359">
        <v>7.9</v>
      </c>
    </row>
    <row r="2091" spans="1:5" ht="18" customHeight="1" x14ac:dyDescent="0.25">
      <c r="A2091" s="102">
        <f t="shared" si="32"/>
        <v>1917447</v>
      </c>
      <c r="B2091" s="357" t="s">
        <v>16471</v>
      </c>
      <c r="C2091" s="358" t="s">
        <v>16472</v>
      </c>
      <c r="D2091" s="357" t="s">
        <v>188</v>
      </c>
      <c r="E2091" s="359">
        <v>8.8000000000000007</v>
      </c>
    </row>
    <row r="2092" spans="1:5" ht="18" customHeight="1" x14ac:dyDescent="0.25">
      <c r="A2092" s="102">
        <f t="shared" si="32"/>
        <v>1917448</v>
      </c>
      <c r="B2092" s="357" t="s">
        <v>16473</v>
      </c>
      <c r="C2092" s="358" t="s">
        <v>16474</v>
      </c>
      <c r="D2092" s="357" t="s">
        <v>188</v>
      </c>
      <c r="E2092" s="359">
        <v>9.5500000000000007</v>
      </c>
    </row>
    <row r="2093" spans="1:5" ht="18" customHeight="1" x14ac:dyDescent="0.25">
      <c r="A2093" s="102">
        <f t="shared" si="32"/>
        <v>1917449</v>
      </c>
      <c r="B2093" s="357" t="s">
        <v>16475</v>
      </c>
      <c r="C2093" s="358" t="s">
        <v>16476</v>
      </c>
      <c r="D2093" s="357" t="s">
        <v>188</v>
      </c>
      <c r="E2093" s="359">
        <v>10.52</v>
      </c>
    </row>
    <row r="2094" spans="1:5" ht="18" customHeight="1" x14ac:dyDescent="0.25">
      <c r="A2094" s="102">
        <f t="shared" si="32"/>
        <v>1917450</v>
      </c>
      <c r="B2094" s="357" t="s">
        <v>16477</v>
      </c>
      <c r="C2094" s="358" t="s">
        <v>16478</v>
      </c>
      <c r="D2094" s="357" t="s">
        <v>188</v>
      </c>
      <c r="E2094" s="359">
        <v>11.69</v>
      </c>
    </row>
    <row r="2095" spans="1:5" ht="18" customHeight="1" x14ac:dyDescent="0.25">
      <c r="A2095" s="102">
        <f t="shared" si="32"/>
        <v>1917451</v>
      </c>
      <c r="B2095" s="357" t="s">
        <v>16479</v>
      </c>
      <c r="C2095" s="358" t="s">
        <v>16480</v>
      </c>
      <c r="D2095" s="357" t="s">
        <v>188</v>
      </c>
      <c r="E2095" s="359">
        <v>14.26</v>
      </c>
    </row>
    <row r="2096" spans="1:5" ht="18" customHeight="1" x14ac:dyDescent="0.25">
      <c r="A2096" s="102">
        <f t="shared" si="32"/>
        <v>1917452</v>
      </c>
      <c r="B2096" s="357" t="s">
        <v>16481</v>
      </c>
      <c r="C2096" s="358" t="s">
        <v>16482</v>
      </c>
      <c r="D2096" s="357" t="s">
        <v>188</v>
      </c>
      <c r="E2096" s="359">
        <v>16.760000000000002</v>
      </c>
    </row>
    <row r="2097" spans="1:5" ht="18" customHeight="1" x14ac:dyDescent="0.25">
      <c r="A2097" s="102">
        <f t="shared" si="32"/>
        <v>1917453</v>
      </c>
      <c r="B2097" s="357" t="s">
        <v>16483</v>
      </c>
      <c r="C2097" s="358" t="s">
        <v>16484</v>
      </c>
      <c r="D2097" s="357" t="s">
        <v>188</v>
      </c>
      <c r="E2097" s="359">
        <v>19.77</v>
      </c>
    </row>
    <row r="2098" spans="1:5" ht="18" customHeight="1" x14ac:dyDescent="0.25">
      <c r="A2098" s="102">
        <f t="shared" si="32"/>
        <v>1917454</v>
      </c>
      <c r="B2098" s="357" t="s">
        <v>16485</v>
      </c>
      <c r="C2098" s="358" t="s">
        <v>16486</v>
      </c>
      <c r="D2098" s="357" t="s">
        <v>188</v>
      </c>
      <c r="E2098" s="359">
        <v>23.07</v>
      </c>
    </row>
    <row r="2099" spans="1:5" ht="18" customHeight="1" x14ac:dyDescent="0.25">
      <c r="A2099" s="102">
        <f t="shared" si="32"/>
        <v>1917455</v>
      </c>
      <c r="B2099" s="357" t="s">
        <v>16487</v>
      </c>
      <c r="C2099" s="358" t="s">
        <v>16488</v>
      </c>
      <c r="D2099" s="357" t="s">
        <v>188</v>
      </c>
      <c r="E2099" s="359">
        <v>27.33</v>
      </c>
    </row>
    <row r="2100" spans="1:5" ht="18" customHeight="1" x14ac:dyDescent="0.25">
      <c r="A2100" s="102">
        <f t="shared" si="32"/>
        <v>1917456</v>
      </c>
      <c r="B2100" s="357" t="s">
        <v>16489</v>
      </c>
      <c r="C2100" s="358" t="s">
        <v>16490</v>
      </c>
      <c r="D2100" s="357" t="s">
        <v>188</v>
      </c>
      <c r="E2100" s="359">
        <v>31.9</v>
      </c>
    </row>
    <row r="2101" spans="1:5" ht="18" customHeight="1" x14ac:dyDescent="0.25">
      <c r="A2101" s="102">
        <f t="shared" si="32"/>
        <v>1917457</v>
      </c>
      <c r="B2101" s="357" t="s">
        <v>16491</v>
      </c>
      <c r="C2101" s="358" t="s">
        <v>16492</v>
      </c>
      <c r="D2101" s="357" t="s">
        <v>188</v>
      </c>
      <c r="E2101" s="359">
        <v>36</v>
      </c>
    </row>
    <row r="2102" spans="1:5" ht="18" customHeight="1" x14ac:dyDescent="0.25">
      <c r="A2102" s="102">
        <f t="shared" si="32"/>
        <v>1917458</v>
      </c>
      <c r="B2102" s="357" t="s">
        <v>16493</v>
      </c>
      <c r="C2102" s="358" t="s">
        <v>16494</v>
      </c>
      <c r="D2102" s="357" t="s">
        <v>188</v>
      </c>
      <c r="E2102" s="359">
        <v>41.44</v>
      </c>
    </row>
    <row r="2103" spans="1:5" ht="18" customHeight="1" x14ac:dyDescent="0.25">
      <c r="A2103" s="102">
        <f t="shared" si="32"/>
        <v>1917459</v>
      </c>
      <c r="B2103" s="357" t="s">
        <v>16495</v>
      </c>
      <c r="C2103" s="358" t="s">
        <v>16496</v>
      </c>
      <c r="D2103" s="357" t="s">
        <v>188</v>
      </c>
      <c r="E2103" s="359">
        <v>43.68</v>
      </c>
    </row>
    <row r="2104" spans="1:5" ht="18" customHeight="1" x14ac:dyDescent="0.25">
      <c r="A2104" s="102">
        <f t="shared" si="32"/>
        <v>1917440</v>
      </c>
      <c r="B2104" s="357" t="s">
        <v>16497</v>
      </c>
      <c r="C2104" s="358" t="s">
        <v>16498</v>
      </c>
      <c r="D2104" s="357" t="s">
        <v>188</v>
      </c>
      <c r="E2104" s="359">
        <v>4.29</v>
      </c>
    </row>
    <row r="2105" spans="1:5" ht="18" customHeight="1" x14ac:dyDescent="0.25">
      <c r="A2105" s="102">
        <f t="shared" si="32"/>
        <v>1917441</v>
      </c>
      <c r="B2105" s="357" t="s">
        <v>16499</v>
      </c>
      <c r="C2105" s="358" t="s">
        <v>16500</v>
      </c>
      <c r="D2105" s="357" t="s">
        <v>188</v>
      </c>
      <c r="E2105" s="359">
        <v>4.87</v>
      </c>
    </row>
    <row r="2106" spans="1:5" ht="18" customHeight="1" x14ac:dyDescent="0.25">
      <c r="A2106" s="102">
        <f t="shared" si="32"/>
        <v>1917442</v>
      </c>
      <c r="B2106" s="357" t="s">
        <v>16501</v>
      </c>
      <c r="C2106" s="358" t="s">
        <v>16502</v>
      </c>
      <c r="D2106" s="357" t="s">
        <v>188</v>
      </c>
      <c r="E2106" s="359">
        <v>5.43</v>
      </c>
    </row>
    <row r="2107" spans="1:5" ht="18" customHeight="1" x14ac:dyDescent="0.25">
      <c r="A2107" s="102">
        <f t="shared" si="32"/>
        <v>1917734</v>
      </c>
      <c r="B2107" s="357" t="s">
        <v>16503</v>
      </c>
      <c r="C2107" s="358" t="s">
        <v>16504</v>
      </c>
      <c r="D2107" s="357" t="s">
        <v>188</v>
      </c>
      <c r="E2107" s="359">
        <v>3.99</v>
      </c>
    </row>
    <row r="2108" spans="1:5" ht="18" customHeight="1" x14ac:dyDescent="0.25">
      <c r="A2108" s="102">
        <f t="shared" si="32"/>
        <v>1917055</v>
      </c>
      <c r="B2108" s="357" t="s">
        <v>16505</v>
      </c>
      <c r="C2108" s="358" t="s">
        <v>16506</v>
      </c>
      <c r="D2108" s="357" t="s">
        <v>188</v>
      </c>
      <c r="E2108" s="359">
        <v>11.15</v>
      </c>
    </row>
    <row r="2109" spans="1:5" ht="18" customHeight="1" x14ac:dyDescent="0.25">
      <c r="A2109" s="102">
        <f t="shared" si="32"/>
        <v>1917056</v>
      </c>
      <c r="B2109" s="357" t="s">
        <v>16507</v>
      </c>
      <c r="C2109" s="358" t="s">
        <v>16508</v>
      </c>
      <c r="D2109" s="357" t="s">
        <v>188</v>
      </c>
      <c r="E2109" s="359">
        <v>11.36</v>
      </c>
    </row>
    <row r="2110" spans="1:5" ht="18" customHeight="1" x14ac:dyDescent="0.25">
      <c r="A2110" s="102">
        <f t="shared" si="32"/>
        <v>1917057</v>
      </c>
      <c r="B2110" s="357" t="s">
        <v>16509</v>
      </c>
      <c r="C2110" s="358" t="s">
        <v>16510</v>
      </c>
      <c r="D2110" s="357" t="s">
        <v>188</v>
      </c>
      <c r="E2110" s="359">
        <v>11.57</v>
      </c>
    </row>
    <row r="2111" spans="1:5" ht="18" customHeight="1" x14ac:dyDescent="0.25">
      <c r="A2111" s="102">
        <f t="shared" si="32"/>
        <v>1917058</v>
      </c>
      <c r="B2111" s="357" t="s">
        <v>16511</v>
      </c>
      <c r="C2111" s="358" t="s">
        <v>16512</v>
      </c>
      <c r="D2111" s="357" t="s">
        <v>188</v>
      </c>
      <c r="E2111" s="359">
        <v>11.79</v>
      </c>
    </row>
    <row r="2112" spans="1:5" ht="18" customHeight="1" x14ac:dyDescent="0.25">
      <c r="A2112" s="102">
        <f t="shared" si="32"/>
        <v>1917059</v>
      </c>
      <c r="B2112" s="357" t="s">
        <v>16513</v>
      </c>
      <c r="C2112" s="358" t="s">
        <v>16514</v>
      </c>
      <c r="D2112" s="357" t="s">
        <v>188</v>
      </c>
      <c r="E2112" s="359">
        <v>12.03</v>
      </c>
    </row>
    <row r="2113" spans="1:5" ht="18" customHeight="1" x14ac:dyDescent="0.25">
      <c r="A2113" s="102">
        <f t="shared" ref="A2113:A2176" si="33">VALUE(B2113)</f>
        <v>1917060</v>
      </c>
      <c r="B2113" s="357" t="s">
        <v>16515</v>
      </c>
      <c r="C2113" s="358" t="s">
        <v>16516</v>
      </c>
      <c r="D2113" s="357" t="s">
        <v>188</v>
      </c>
      <c r="E2113" s="359">
        <v>12.15</v>
      </c>
    </row>
    <row r="2114" spans="1:5" ht="9" customHeight="1" x14ac:dyDescent="0.25">
      <c r="A2114" s="102">
        <f t="shared" si="33"/>
        <v>1901536</v>
      </c>
      <c r="B2114" s="357" t="s">
        <v>16517</v>
      </c>
      <c r="C2114" s="358" t="s">
        <v>16518</v>
      </c>
      <c r="D2114" s="357" t="s">
        <v>188</v>
      </c>
      <c r="E2114" s="359">
        <v>7.42</v>
      </c>
    </row>
    <row r="2115" spans="1:5" ht="9" customHeight="1" x14ac:dyDescent="0.25">
      <c r="A2115" s="102">
        <f t="shared" si="33"/>
        <v>1901537</v>
      </c>
      <c r="B2115" s="357" t="s">
        <v>16519</v>
      </c>
      <c r="C2115" s="358" t="s">
        <v>16520</v>
      </c>
      <c r="D2115" s="357" t="s">
        <v>188</v>
      </c>
      <c r="E2115" s="359">
        <v>7.48</v>
      </c>
    </row>
    <row r="2116" spans="1:5" ht="9" customHeight="1" x14ac:dyDescent="0.25">
      <c r="A2116" s="102">
        <f t="shared" si="33"/>
        <v>1901538</v>
      </c>
      <c r="B2116" s="357" t="s">
        <v>16521</v>
      </c>
      <c r="C2116" s="358" t="s">
        <v>16522</v>
      </c>
      <c r="D2116" s="357" t="s">
        <v>188</v>
      </c>
      <c r="E2116" s="359">
        <v>7.54</v>
      </c>
    </row>
    <row r="2117" spans="1:5" ht="9" customHeight="1" x14ac:dyDescent="0.25">
      <c r="A2117" s="102">
        <f t="shared" si="33"/>
        <v>1901539</v>
      </c>
      <c r="B2117" s="357" t="s">
        <v>16523</v>
      </c>
      <c r="C2117" s="358" t="s">
        <v>16524</v>
      </c>
      <c r="D2117" s="357" t="s">
        <v>188</v>
      </c>
      <c r="E2117" s="359">
        <v>7.61</v>
      </c>
    </row>
    <row r="2118" spans="1:5" ht="9" customHeight="1" x14ac:dyDescent="0.25">
      <c r="A2118" s="102">
        <f t="shared" si="33"/>
        <v>1901540</v>
      </c>
      <c r="B2118" s="357" t="s">
        <v>16525</v>
      </c>
      <c r="C2118" s="358" t="s">
        <v>16526</v>
      </c>
      <c r="D2118" s="357" t="s">
        <v>188</v>
      </c>
      <c r="E2118" s="359">
        <v>7.68</v>
      </c>
    </row>
    <row r="2119" spans="1:5" ht="9" customHeight="1" x14ac:dyDescent="0.25">
      <c r="A2119" s="102">
        <f t="shared" si="33"/>
        <v>1901535</v>
      </c>
      <c r="B2119" s="357" t="s">
        <v>16527</v>
      </c>
      <c r="C2119" s="358" t="s">
        <v>16528</v>
      </c>
      <c r="D2119" s="357" t="s">
        <v>188</v>
      </c>
      <c r="E2119" s="359">
        <v>7.72</v>
      </c>
    </row>
    <row r="2120" spans="1:5" ht="9" customHeight="1" x14ac:dyDescent="0.25">
      <c r="A2120" s="102">
        <f t="shared" si="33"/>
        <v>1901542</v>
      </c>
      <c r="B2120" s="357" t="s">
        <v>16529</v>
      </c>
      <c r="C2120" s="358" t="s">
        <v>16530</v>
      </c>
      <c r="D2120" s="357" t="s">
        <v>188</v>
      </c>
      <c r="E2120" s="359">
        <v>9.8000000000000007</v>
      </c>
    </row>
    <row r="2121" spans="1:5" ht="9" customHeight="1" x14ac:dyDescent="0.25">
      <c r="A2121" s="102">
        <f t="shared" si="33"/>
        <v>1901543</v>
      </c>
      <c r="B2121" s="357" t="s">
        <v>16531</v>
      </c>
      <c r="C2121" s="358" t="s">
        <v>16532</v>
      </c>
      <c r="D2121" s="357" t="s">
        <v>188</v>
      </c>
      <c r="E2121" s="359">
        <v>9.86</v>
      </c>
    </row>
    <row r="2122" spans="1:5" ht="9" customHeight="1" x14ac:dyDescent="0.25">
      <c r="A2122" s="102">
        <f t="shared" si="33"/>
        <v>1901544</v>
      </c>
      <c r="B2122" s="357" t="s">
        <v>16533</v>
      </c>
      <c r="C2122" s="358" t="s">
        <v>16534</v>
      </c>
      <c r="D2122" s="357" t="s">
        <v>188</v>
      </c>
      <c r="E2122" s="359">
        <v>9.92</v>
      </c>
    </row>
    <row r="2123" spans="1:5" ht="9" customHeight="1" x14ac:dyDescent="0.25">
      <c r="A2123" s="102">
        <f t="shared" si="33"/>
        <v>1901545</v>
      </c>
      <c r="B2123" s="357" t="s">
        <v>16535</v>
      </c>
      <c r="C2123" s="358" t="s">
        <v>16536</v>
      </c>
      <c r="D2123" s="357" t="s">
        <v>188</v>
      </c>
      <c r="E2123" s="359">
        <v>9.98</v>
      </c>
    </row>
    <row r="2124" spans="1:5" ht="9" customHeight="1" x14ac:dyDescent="0.25">
      <c r="A2124" s="102">
        <f t="shared" si="33"/>
        <v>1901546</v>
      </c>
      <c r="B2124" s="357" t="s">
        <v>16537</v>
      </c>
      <c r="C2124" s="358" t="s">
        <v>16538</v>
      </c>
      <c r="D2124" s="357" t="s">
        <v>188</v>
      </c>
      <c r="E2124" s="359">
        <v>10.050000000000001</v>
      </c>
    </row>
    <row r="2125" spans="1:5" ht="9" customHeight="1" x14ac:dyDescent="0.25">
      <c r="A2125" s="102">
        <f t="shared" si="33"/>
        <v>1901541</v>
      </c>
      <c r="B2125" s="357" t="s">
        <v>16539</v>
      </c>
      <c r="C2125" s="358" t="s">
        <v>16540</v>
      </c>
      <c r="D2125" s="357" t="s">
        <v>188</v>
      </c>
      <c r="E2125" s="359">
        <v>10.08</v>
      </c>
    </row>
    <row r="2126" spans="1:5" ht="9" customHeight="1" x14ac:dyDescent="0.25">
      <c r="A2126" s="102">
        <f t="shared" si="33"/>
        <v>1917091</v>
      </c>
      <c r="B2126" s="357" t="s">
        <v>16541</v>
      </c>
      <c r="C2126" s="358" t="s">
        <v>16542</v>
      </c>
      <c r="D2126" s="357" t="s">
        <v>188</v>
      </c>
      <c r="E2126" s="359">
        <v>7.86</v>
      </c>
    </row>
    <row r="2127" spans="1:5" ht="9" customHeight="1" x14ac:dyDescent="0.25">
      <c r="A2127" s="102">
        <f t="shared" si="33"/>
        <v>1917092</v>
      </c>
      <c r="B2127" s="357" t="s">
        <v>16543</v>
      </c>
      <c r="C2127" s="358" t="s">
        <v>16544</v>
      </c>
      <c r="D2127" s="357" t="s">
        <v>188</v>
      </c>
      <c r="E2127" s="359">
        <v>7.99</v>
      </c>
    </row>
    <row r="2128" spans="1:5" ht="9" customHeight="1" x14ac:dyDescent="0.25">
      <c r="A2128" s="102">
        <f t="shared" si="33"/>
        <v>1917093</v>
      </c>
      <c r="B2128" s="357" t="s">
        <v>16545</v>
      </c>
      <c r="C2128" s="358" t="s">
        <v>16546</v>
      </c>
      <c r="D2128" s="357" t="s">
        <v>188</v>
      </c>
      <c r="E2128" s="359">
        <v>8.1199999999999992</v>
      </c>
    </row>
    <row r="2129" spans="1:5" ht="9" customHeight="1" x14ac:dyDescent="0.25">
      <c r="A2129" s="102">
        <f t="shared" si="33"/>
        <v>1917094</v>
      </c>
      <c r="B2129" s="357" t="s">
        <v>16547</v>
      </c>
      <c r="C2129" s="358" t="s">
        <v>16548</v>
      </c>
      <c r="D2129" s="357" t="s">
        <v>188</v>
      </c>
      <c r="E2129" s="359">
        <v>8.26</v>
      </c>
    </row>
    <row r="2130" spans="1:5" ht="9" customHeight="1" x14ac:dyDescent="0.25">
      <c r="A2130" s="102">
        <f t="shared" si="33"/>
        <v>1917095</v>
      </c>
      <c r="B2130" s="357" t="s">
        <v>16549</v>
      </c>
      <c r="C2130" s="358" t="s">
        <v>16550</v>
      </c>
      <c r="D2130" s="357" t="s">
        <v>188</v>
      </c>
      <c r="E2130" s="359">
        <v>8.41</v>
      </c>
    </row>
    <row r="2131" spans="1:5" ht="9" customHeight="1" x14ac:dyDescent="0.25">
      <c r="A2131" s="102">
        <f t="shared" si="33"/>
        <v>1917096</v>
      </c>
      <c r="B2131" s="357" t="s">
        <v>16551</v>
      </c>
      <c r="C2131" s="358" t="s">
        <v>16552</v>
      </c>
      <c r="D2131" s="357" t="s">
        <v>188</v>
      </c>
      <c r="E2131" s="359">
        <v>8.49</v>
      </c>
    </row>
    <row r="2132" spans="1:5" ht="9" customHeight="1" x14ac:dyDescent="0.25">
      <c r="A2132" s="102">
        <f t="shared" si="33"/>
        <v>1901548</v>
      </c>
      <c r="B2132" s="357" t="s">
        <v>16553</v>
      </c>
      <c r="C2132" s="358" t="s">
        <v>16554</v>
      </c>
      <c r="D2132" s="357" t="s">
        <v>188</v>
      </c>
      <c r="E2132" s="359">
        <v>12.24</v>
      </c>
    </row>
    <row r="2133" spans="1:5" ht="9" customHeight="1" x14ac:dyDescent="0.25">
      <c r="A2133" s="102">
        <f t="shared" si="33"/>
        <v>1901549</v>
      </c>
      <c r="B2133" s="357" t="s">
        <v>16555</v>
      </c>
      <c r="C2133" s="358" t="s">
        <v>16556</v>
      </c>
      <c r="D2133" s="357" t="s">
        <v>188</v>
      </c>
      <c r="E2133" s="359">
        <v>12.3</v>
      </c>
    </row>
    <row r="2134" spans="1:5" ht="9" customHeight="1" x14ac:dyDescent="0.25">
      <c r="A2134" s="102">
        <f t="shared" si="33"/>
        <v>1901550</v>
      </c>
      <c r="B2134" s="357" t="s">
        <v>16557</v>
      </c>
      <c r="C2134" s="358" t="s">
        <v>16558</v>
      </c>
      <c r="D2134" s="357" t="s">
        <v>188</v>
      </c>
      <c r="E2134" s="359">
        <v>12.36</v>
      </c>
    </row>
    <row r="2135" spans="1:5" ht="9" customHeight="1" x14ac:dyDescent="0.25">
      <c r="A2135" s="102">
        <f t="shared" si="33"/>
        <v>1901551</v>
      </c>
      <c r="B2135" s="357" t="s">
        <v>16559</v>
      </c>
      <c r="C2135" s="358" t="s">
        <v>16560</v>
      </c>
      <c r="D2135" s="357" t="s">
        <v>188</v>
      </c>
      <c r="E2135" s="359">
        <v>12.42</v>
      </c>
    </row>
    <row r="2136" spans="1:5" ht="9" customHeight="1" x14ac:dyDescent="0.25">
      <c r="A2136" s="102">
        <f t="shared" si="33"/>
        <v>1901552</v>
      </c>
      <c r="B2136" s="357" t="s">
        <v>16561</v>
      </c>
      <c r="C2136" s="358" t="s">
        <v>16562</v>
      </c>
      <c r="D2136" s="357" t="s">
        <v>188</v>
      </c>
      <c r="E2136" s="359">
        <v>12.48</v>
      </c>
    </row>
    <row r="2137" spans="1:5" ht="9" customHeight="1" x14ac:dyDescent="0.25">
      <c r="A2137" s="102">
        <f t="shared" si="33"/>
        <v>1901547</v>
      </c>
      <c r="B2137" s="357" t="s">
        <v>16563</v>
      </c>
      <c r="C2137" s="358" t="s">
        <v>16564</v>
      </c>
      <c r="D2137" s="357" t="s">
        <v>188</v>
      </c>
      <c r="E2137" s="359">
        <v>12.52</v>
      </c>
    </row>
    <row r="2138" spans="1:5" ht="9" customHeight="1" x14ac:dyDescent="0.25">
      <c r="A2138" s="102">
        <f t="shared" si="33"/>
        <v>1917127</v>
      </c>
      <c r="B2138" s="357" t="s">
        <v>16565</v>
      </c>
      <c r="C2138" s="358" t="s">
        <v>16566</v>
      </c>
      <c r="D2138" s="357" t="s">
        <v>188</v>
      </c>
      <c r="E2138" s="359">
        <v>7.52</v>
      </c>
    </row>
    <row r="2139" spans="1:5" ht="9" customHeight="1" x14ac:dyDescent="0.25">
      <c r="A2139" s="102">
        <f t="shared" si="33"/>
        <v>1917128</v>
      </c>
      <c r="B2139" s="357" t="s">
        <v>16567</v>
      </c>
      <c r="C2139" s="358" t="s">
        <v>16568</v>
      </c>
      <c r="D2139" s="357" t="s">
        <v>188</v>
      </c>
      <c r="E2139" s="359">
        <v>7.62</v>
      </c>
    </row>
    <row r="2140" spans="1:5" ht="9" customHeight="1" x14ac:dyDescent="0.25">
      <c r="A2140" s="102">
        <f t="shared" si="33"/>
        <v>1917129</v>
      </c>
      <c r="B2140" s="357" t="s">
        <v>16569</v>
      </c>
      <c r="C2140" s="358" t="s">
        <v>16570</v>
      </c>
      <c r="D2140" s="357" t="s">
        <v>188</v>
      </c>
      <c r="E2140" s="359">
        <v>7.73</v>
      </c>
    </row>
    <row r="2141" spans="1:5" ht="9" customHeight="1" x14ac:dyDescent="0.25">
      <c r="A2141" s="102">
        <f t="shared" si="33"/>
        <v>1917130</v>
      </c>
      <c r="B2141" s="357" t="s">
        <v>16571</v>
      </c>
      <c r="C2141" s="358" t="s">
        <v>16572</v>
      </c>
      <c r="D2141" s="357" t="s">
        <v>188</v>
      </c>
      <c r="E2141" s="359">
        <v>7.84</v>
      </c>
    </row>
    <row r="2142" spans="1:5" ht="9" customHeight="1" x14ac:dyDescent="0.25">
      <c r="A2142" s="102">
        <f t="shared" si="33"/>
        <v>1917131</v>
      </c>
      <c r="B2142" s="357" t="s">
        <v>16573</v>
      </c>
      <c r="C2142" s="358" t="s">
        <v>16574</v>
      </c>
      <c r="D2142" s="357" t="s">
        <v>188</v>
      </c>
      <c r="E2142" s="359">
        <v>7.96</v>
      </c>
    </row>
    <row r="2143" spans="1:5" ht="9" customHeight="1" x14ac:dyDescent="0.25">
      <c r="A2143" s="102">
        <f t="shared" si="33"/>
        <v>1917132</v>
      </c>
      <c r="B2143" s="357" t="s">
        <v>16575</v>
      </c>
      <c r="C2143" s="358" t="s">
        <v>16576</v>
      </c>
      <c r="D2143" s="357" t="s">
        <v>188</v>
      </c>
      <c r="E2143" s="359">
        <v>8.0299999999999994</v>
      </c>
    </row>
    <row r="2144" spans="1:5" ht="9" customHeight="1" x14ac:dyDescent="0.25">
      <c r="A2144" s="102">
        <f t="shared" si="33"/>
        <v>1917163</v>
      </c>
      <c r="B2144" s="357" t="s">
        <v>16577</v>
      </c>
      <c r="C2144" s="358" t="s">
        <v>16578</v>
      </c>
      <c r="D2144" s="357" t="s">
        <v>188</v>
      </c>
      <c r="E2144" s="359">
        <v>7.15</v>
      </c>
    </row>
    <row r="2145" spans="1:5" ht="9" customHeight="1" x14ac:dyDescent="0.25">
      <c r="A2145" s="102">
        <f t="shared" si="33"/>
        <v>1917164</v>
      </c>
      <c r="B2145" s="357" t="s">
        <v>16579</v>
      </c>
      <c r="C2145" s="358" t="s">
        <v>16580</v>
      </c>
      <c r="D2145" s="357" t="s">
        <v>188</v>
      </c>
      <c r="E2145" s="359">
        <v>7.25</v>
      </c>
    </row>
    <row r="2146" spans="1:5" ht="9" customHeight="1" x14ac:dyDescent="0.25">
      <c r="A2146" s="102">
        <f t="shared" si="33"/>
        <v>1917165</v>
      </c>
      <c r="B2146" s="357" t="s">
        <v>16581</v>
      </c>
      <c r="C2146" s="358" t="s">
        <v>16582</v>
      </c>
      <c r="D2146" s="357" t="s">
        <v>188</v>
      </c>
      <c r="E2146" s="359">
        <v>7.34</v>
      </c>
    </row>
    <row r="2147" spans="1:5" ht="9" customHeight="1" x14ac:dyDescent="0.25">
      <c r="A2147" s="102">
        <f t="shared" si="33"/>
        <v>1917166</v>
      </c>
      <c r="B2147" s="357" t="s">
        <v>16583</v>
      </c>
      <c r="C2147" s="358" t="s">
        <v>16584</v>
      </c>
      <c r="D2147" s="357" t="s">
        <v>188</v>
      </c>
      <c r="E2147" s="359">
        <v>7.44</v>
      </c>
    </row>
    <row r="2148" spans="1:5" ht="9" customHeight="1" x14ac:dyDescent="0.25">
      <c r="A2148" s="102">
        <f t="shared" si="33"/>
        <v>1917167</v>
      </c>
      <c r="B2148" s="357" t="s">
        <v>16585</v>
      </c>
      <c r="C2148" s="358" t="s">
        <v>16586</v>
      </c>
      <c r="D2148" s="357" t="s">
        <v>188</v>
      </c>
      <c r="E2148" s="359">
        <v>7.55</v>
      </c>
    </row>
    <row r="2149" spans="1:5" ht="9" customHeight="1" x14ac:dyDescent="0.25">
      <c r="A2149" s="102">
        <f t="shared" si="33"/>
        <v>1917168</v>
      </c>
      <c r="B2149" s="357" t="s">
        <v>16587</v>
      </c>
      <c r="C2149" s="358" t="s">
        <v>16588</v>
      </c>
      <c r="D2149" s="357" t="s">
        <v>188</v>
      </c>
      <c r="E2149" s="359">
        <v>7.61</v>
      </c>
    </row>
    <row r="2150" spans="1:5" ht="9" customHeight="1" x14ac:dyDescent="0.25">
      <c r="A2150" s="102">
        <f t="shared" si="33"/>
        <v>1917199</v>
      </c>
      <c r="B2150" s="357" t="s">
        <v>16589</v>
      </c>
      <c r="C2150" s="358" t="s">
        <v>16590</v>
      </c>
      <c r="D2150" s="357" t="s">
        <v>188</v>
      </c>
      <c r="E2150" s="359">
        <v>7.93</v>
      </c>
    </row>
    <row r="2151" spans="1:5" ht="9" customHeight="1" x14ac:dyDescent="0.25">
      <c r="A2151" s="102">
        <f t="shared" si="33"/>
        <v>1917200</v>
      </c>
      <c r="B2151" s="357" t="s">
        <v>16591</v>
      </c>
      <c r="C2151" s="358" t="s">
        <v>16592</v>
      </c>
      <c r="D2151" s="357" t="s">
        <v>188</v>
      </c>
      <c r="E2151" s="359">
        <v>8.01</v>
      </c>
    </row>
    <row r="2152" spans="1:5" ht="9" customHeight="1" x14ac:dyDescent="0.25">
      <c r="A2152" s="102">
        <f t="shared" si="33"/>
        <v>1917201</v>
      </c>
      <c r="B2152" s="357" t="s">
        <v>16593</v>
      </c>
      <c r="C2152" s="358" t="s">
        <v>16594</v>
      </c>
      <c r="D2152" s="357" t="s">
        <v>188</v>
      </c>
      <c r="E2152" s="359">
        <v>8.09</v>
      </c>
    </row>
    <row r="2153" spans="1:5" ht="9" customHeight="1" x14ac:dyDescent="0.25">
      <c r="A2153" s="102">
        <f t="shared" si="33"/>
        <v>1917202</v>
      </c>
      <c r="B2153" s="357" t="s">
        <v>16595</v>
      </c>
      <c r="C2153" s="358" t="s">
        <v>16596</v>
      </c>
      <c r="D2153" s="357" t="s">
        <v>188</v>
      </c>
      <c r="E2153" s="359">
        <v>8.18</v>
      </c>
    </row>
    <row r="2154" spans="1:5" ht="9" customHeight="1" x14ac:dyDescent="0.25">
      <c r="A2154" s="102">
        <f t="shared" si="33"/>
        <v>1917203</v>
      </c>
      <c r="B2154" s="357" t="s">
        <v>16597</v>
      </c>
      <c r="C2154" s="358" t="s">
        <v>16598</v>
      </c>
      <c r="D2154" s="357" t="s">
        <v>188</v>
      </c>
      <c r="E2154" s="359">
        <v>8.2799999999999994</v>
      </c>
    </row>
    <row r="2155" spans="1:5" ht="9" customHeight="1" x14ac:dyDescent="0.25">
      <c r="A2155" s="102">
        <f t="shared" si="33"/>
        <v>1917204</v>
      </c>
      <c r="B2155" s="357" t="s">
        <v>16599</v>
      </c>
      <c r="C2155" s="358" t="s">
        <v>16600</v>
      </c>
      <c r="D2155" s="357" t="s">
        <v>188</v>
      </c>
      <c r="E2155" s="359">
        <v>8.33</v>
      </c>
    </row>
    <row r="2156" spans="1:5" ht="9" customHeight="1" x14ac:dyDescent="0.25">
      <c r="A2156" s="102">
        <f t="shared" si="33"/>
        <v>1917019</v>
      </c>
      <c r="B2156" s="357" t="s">
        <v>16601</v>
      </c>
      <c r="C2156" s="358" t="s">
        <v>16602</v>
      </c>
      <c r="D2156" s="357" t="s">
        <v>188</v>
      </c>
      <c r="E2156" s="359">
        <v>15.13</v>
      </c>
    </row>
    <row r="2157" spans="1:5" ht="9" customHeight="1" x14ac:dyDescent="0.25">
      <c r="A2157" s="102">
        <f t="shared" si="33"/>
        <v>1917020</v>
      </c>
      <c r="B2157" s="357" t="s">
        <v>16603</v>
      </c>
      <c r="C2157" s="358" t="s">
        <v>16604</v>
      </c>
      <c r="D2157" s="357" t="s">
        <v>188</v>
      </c>
      <c r="E2157" s="359">
        <v>15.43</v>
      </c>
    </row>
    <row r="2158" spans="1:5" ht="9" customHeight="1" x14ac:dyDescent="0.25">
      <c r="A2158" s="102">
        <f t="shared" si="33"/>
        <v>1917021</v>
      </c>
      <c r="B2158" s="357" t="s">
        <v>16605</v>
      </c>
      <c r="C2158" s="358" t="s">
        <v>16606</v>
      </c>
      <c r="D2158" s="357" t="s">
        <v>188</v>
      </c>
      <c r="E2158" s="359">
        <v>15.73</v>
      </c>
    </row>
    <row r="2159" spans="1:5" ht="9" customHeight="1" x14ac:dyDescent="0.25">
      <c r="A2159" s="102">
        <f t="shared" si="33"/>
        <v>1917022</v>
      </c>
      <c r="B2159" s="357" t="s">
        <v>16607</v>
      </c>
      <c r="C2159" s="358" t="s">
        <v>16608</v>
      </c>
      <c r="D2159" s="357" t="s">
        <v>188</v>
      </c>
      <c r="E2159" s="359">
        <v>16.05</v>
      </c>
    </row>
    <row r="2160" spans="1:5" ht="9" customHeight="1" x14ac:dyDescent="0.25">
      <c r="A2160" s="102">
        <f t="shared" si="33"/>
        <v>1917023</v>
      </c>
      <c r="B2160" s="357" t="s">
        <v>16609</v>
      </c>
      <c r="C2160" s="358" t="s">
        <v>16610</v>
      </c>
      <c r="D2160" s="357" t="s">
        <v>188</v>
      </c>
      <c r="E2160" s="359">
        <v>16.39</v>
      </c>
    </row>
    <row r="2161" spans="1:5" ht="9" customHeight="1" x14ac:dyDescent="0.25">
      <c r="A2161" s="102">
        <f t="shared" si="33"/>
        <v>1917024</v>
      </c>
      <c r="B2161" s="357" t="s">
        <v>16611</v>
      </c>
      <c r="C2161" s="358" t="s">
        <v>16612</v>
      </c>
      <c r="D2161" s="357" t="s">
        <v>188</v>
      </c>
      <c r="E2161" s="359">
        <v>16.57</v>
      </c>
    </row>
    <row r="2162" spans="1:5" ht="9" customHeight="1" x14ac:dyDescent="0.25">
      <c r="A2162" s="102">
        <f t="shared" si="33"/>
        <v>1917541</v>
      </c>
      <c r="B2162" s="357" t="s">
        <v>16613</v>
      </c>
      <c r="C2162" s="358" t="s">
        <v>16614</v>
      </c>
      <c r="D2162" s="357" t="s">
        <v>188</v>
      </c>
      <c r="E2162" s="359">
        <v>5.29</v>
      </c>
    </row>
    <row r="2163" spans="1:5" ht="9" customHeight="1" x14ac:dyDescent="0.25">
      <c r="A2163" s="102">
        <f t="shared" si="33"/>
        <v>1917542</v>
      </c>
      <c r="B2163" s="357" t="s">
        <v>16615</v>
      </c>
      <c r="C2163" s="358" t="s">
        <v>16616</v>
      </c>
      <c r="D2163" s="357" t="s">
        <v>188</v>
      </c>
      <c r="E2163" s="359">
        <v>5.92</v>
      </c>
    </row>
    <row r="2164" spans="1:5" ht="9" customHeight="1" x14ac:dyDescent="0.25">
      <c r="A2164" s="102">
        <f t="shared" si="33"/>
        <v>1917543</v>
      </c>
      <c r="B2164" s="357" t="s">
        <v>16617</v>
      </c>
      <c r="C2164" s="358" t="s">
        <v>16618</v>
      </c>
      <c r="D2164" s="357" t="s">
        <v>188</v>
      </c>
      <c r="E2164" s="359">
        <v>6.23</v>
      </c>
    </row>
    <row r="2165" spans="1:5" ht="9" customHeight="1" x14ac:dyDescent="0.25">
      <c r="A2165" s="102">
        <f t="shared" si="33"/>
        <v>1917544</v>
      </c>
      <c r="B2165" s="357" t="s">
        <v>16619</v>
      </c>
      <c r="C2165" s="358" t="s">
        <v>16620</v>
      </c>
      <c r="D2165" s="357" t="s">
        <v>188</v>
      </c>
      <c r="E2165" s="359">
        <v>6.55</v>
      </c>
    </row>
    <row r="2166" spans="1:5" ht="9" customHeight="1" x14ac:dyDescent="0.25">
      <c r="A2166" s="102">
        <f t="shared" si="33"/>
        <v>1917545</v>
      </c>
      <c r="B2166" s="357" t="s">
        <v>16621</v>
      </c>
      <c r="C2166" s="358" t="s">
        <v>16622</v>
      </c>
      <c r="D2166" s="357" t="s">
        <v>188</v>
      </c>
      <c r="E2166" s="359">
        <v>6.95</v>
      </c>
    </row>
    <row r="2167" spans="1:5" ht="9" customHeight="1" x14ac:dyDescent="0.25">
      <c r="A2167" s="102">
        <f t="shared" si="33"/>
        <v>1917546</v>
      </c>
      <c r="B2167" s="357" t="s">
        <v>16623</v>
      </c>
      <c r="C2167" s="358" t="s">
        <v>16624</v>
      </c>
      <c r="D2167" s="357" t="s">
        <v>188</v>
      </c>
      <c r="E2167" s="359">
        <v>7.29</v>
      </c>
    </row>
    <row r="2168" spans="1:5" ht="18" customHeight="1" x14ac:dyDescent="0.25">
      <c r="A2168" s="102">
        <f t="shared" si="33"/>
        <v>1917547</v>
      </c>
      <c r="B2168" s="357" t="s">
        <v>16625</v>
      </c>
      <c r="C2168" s="358" t="s">
        <v>16626</v>
      </c>
      <c r="D2168" s="357" t="s">
        <v>188</v>
      </c>
      <c r="E2168" s="359">
        <v>7.95</v>
      </c>
    </row>
    <row r="2169" spans="1:5" ht="18" customHeight="1" x14ac:dyDescent="0.25">
      <c r="A2169" s="102">
        <f t="shared" si="33"/>
        <v>1917548</v>
      </c>
      <c r="B2169" s="357" t="s">
        <v>16627</v>
      </c>
      <c r="C2169" s="358" t="s">
        <v>16628</v>
      </c>
      <c r="D2169" s="357" t="s">
        <v>188</v>
      </c>
      <c r="E2169" s="359">
        <v>8.3800000000000008</v>
      </c>
    </row>
    <row r="2170" spans="1:5" ht="18" customHeight="1" x14ac:dyDescent="0.25">
      <c r="A2170" s="102">
        <f t="shared" si="33"/>
        <v>1917549</v>
      </c>
      <c r="B2170" s="357" t="s">
        <v>16629</v>
      </c>
      <c r="C2170" s="358" t="s">
        <v>16630</v>
      </c>
      <c r="D2170" s="357" t="s">
        <v>188</v>
      </c>
      <c r="E2170" s="359">
        <v>8.81</v>
      </c>
    </row>
    <row r="2171" spans="1:5" ht="18" customHeight="1" x14ac:dyDescent="0.25">
      <c r="A2171" s="102">
        <f t="shared" si="33"/>
        <v>1917550</v>
      </c>
      <c r="B2171" s="357" t="s">
        <v>16631</v>
      </c>
      <c r="C2171" s="358" t="s">
        <v>16632</v>
      </c>
      <c r="D2171" s="357" t="s">
        <v>188</v>
      </c>
      <c r="E2171" s="359">
        <v>9.2799999999999994</v>
      </c>
    </row>
    <row r="2172" spans="1:5" ht="18" customHeight="1" x14ac:dyDescent="0.25">
      <c r="A2172" s="102">
        <f t="shared" si="33"/>
        <v>1917551</v>
      </c>
      <c r="B2172" s="357" t="s">
        <v>16633</v>
      </c>
      <c r="C2172" s="358" t="s">
        <v>16634</v>
      </c>
      <c r="D2172" s="357" t="s">
        <v>188</v>
      </c>
      <c r="E2172" s="359">
        <v>10.02</v>
      </c>
    </row>
    <row r="2173" spans="1:5" ht="18" customHeight="1" x14ac:dyDescent="0.25">
      <c r="A2173" s="102">
        <f t="shared" si="33"/>
        <v>1917552</v>
      </c>
      <c r="B2173" s="357" t="s">
        <v>16635</v>
      </c>
      <c r="C2173" s="358" t="s">
        <v>16636</v>
      </c>
      <c r="D2173" s="357" t="s">
        <v>188</v>
      </c>
      <c r="E2173" s="359">
        <v>10.53</v>
      </c>
    </row>
    <row r="2174" spans="1:5" ht="18" customHeight="1" x14ac:dyDescent="0.25">
      <c r="A2174" s="102">
        <f t="shared" si="33"/>
        <v>1917553</v>
      </c>
      <c r="B2174" s="357" t="s">
        <v>16637</v>
      </c>
      <c r="C2174" s="358" t="s">
        <v>16638</v>
      </c>
      <c r="D2174" s="357" t="s">
        <v>188</v>
      </c>
      <c r="E2174" s="359">
        <v>10.38</v>
      </c>
    </row>
    <row r="2175" spans="1:5" ht="18" customHeight="1" x14ac:dyDescent="0.25">
      <c r="A2175" s="102">
        <f t="shared" si="33"/>
        <v>1917554</v>
      </c>
      <c r="B2175" s="357" t="s">
        <v>16639</v>
      </c>
      <c r="C2175" s="358" t="s">
        <v>16640</v>
      </c>
      <c r="D2175" s="357" t="s">
        <v>188</v>
      </c>
      <c r="E2175" s="359">
        <v>11.49</v>
      </c>
    </row>
    <row r="2176" spans="1:5" ht="18" customHeight="1" x14ac:dyDescent="0.25">
      <c r="A2176" s="102">
        <f t="shared" si="33"/>
        <v>1917555</v>
      </c>
      <c r="B2176" s="357" t="s">
        <v>16641</v>
      </c>
      <c r="C2176" s="358" t="s">
        <v>16642</v>
      </c>
      <c r="D2176" s="357" t="s">
        <v>188</v>
      </c>
      <c r="E2176" s="359">
        <v>12.03</v>
      </c>
    </row>
    <row r="2177" spans="1:5" ht="18" customHeight="1" x14ac:dyDescent="0.25">
      <c r="A2177" s="102">
        <f t="shared" ref="A2177:A2240" si="34">VALUE(B2177)</f>
        <v>1917556</v>
      </c>
      <c r="B2177" s="357" t="s">
        <v>16643</v>
      </c>
      <c r="C2177" s="358" t="s">
        <v>16644</v>
      </c>
      <c r="D2177" s="357" t="s">
        <v>188</v>
      </c>
      <c r="E2177" s="359">
        <v>12.92</v>
      </c>
    </row>
    <row r="2178" spans="1:5" ht="18" customHeight="1" x14ac:dyDescent="0.25">
      <c r="A2178" s="102">
        <f t="shared" si="34"/>
        <v>1917557</v>
      </c>
      <c r="B2178" s="357" t="s">
        <v>16645</v>
      </c>
      <c r="C2178" s="358" t="s">
        <v>16646</v>
      </c>
      <c r="D2178" s="357" t="s">
        <v>188</v>
      </c>
      <c r="E2178" s="359">
        <v>13.5</v>
      </c>
    </row>
    <row r="2179" spans="1:5" ht="18" customHeight="1" x14ac:dyDescent="0.25">
      <c r="A2179" s="102">
        <f t="shared" si="34"/>
        <v>1917558</v>
      </c>
      <c r="B2179" s="357" t="s">
        <v>16647</v>
      </c>
      <c r="C2179" s="358" t="s">
        <v>16648</v>
      </c>
      <c r="D2179" s="357" t="s">
        <v>188</v>
      </c>
      <c r="E2179" s="359">
        <v>14.36</v>
      </c>
    </row>
    <row r="2180" spans="1:5" ht="18" customHeight="1" x14ac:dyDescent="0.25">
      <c r="A2180" s="102">
        <f t="shared" si="34"/>
        <v>1917559</v>
      </c>
      <c r="B2180" s="357" t="s">
        <v>16649</v>
      </c>
      <c r="C2180" s="358" t="s">
        <v>16650</v>
      </c>
      <c r="D2180" s="357" t="s">
        <v>188</v>
      </c>
      <c r="E2180" s="359">
        <v>15.76</v>
      </c>
    </row>
    <row r="2181" spans="1:5" ht="18" customHeight="1" x14ac:dyDescent="0.25">
      <c r="A2181" s="102">
        <f t="shared" si="34"/>
        <v>1917560</v>
      </c>
      <c r="B2181" s="357" t="s">
        <v>16651</v>
      </c>
      <c r="C2181" s="358" t="s">
        <v>16652</v>
      </c>
      <c r="D2181" s="357" t="s">
        <v>188</v>
      </c>
      <c r="E2181" s="359">
        <v>17.53</v>
      </c>
    </row>
    <row r="2182" spans="1:5" ht="18" customHeight="1" x14ac:dyDescent="0.25">
      <c r="A2182" s="102">
        <f t="shared" si="34"/>
        <v>1917561</v>
      </c>
      <c r="B2182" s="357" t="s">
        <v>16653</v>
      </c>
      <c r="C2182" s="358" t="s">
        <v>16654</v>
      </c>
      <c r="D2182" s="357" t="s">
        <v>188</v>
      </c>
      <c r="E2182" s="359">
        <v>19.27</v>
      </c>
    </row>
    <row r="2183" spans="1:5" ht="18" customHeight="1" x14ac:dyDescent="0.25">
      <c r="A2183" s="102">
        <f t="shared" si="34"/>
        <v>1917562</v>
      </c>
      <c r="B2183" s="357" t="s">
        <v>16655</v>
      </c>
      <c r="C2183" s="358" t="s">
        <v>16656</v>
      </c>
      <c r="D2183" s="357" t="s">
        <v>188</v>
      </c>
      <c r="E2183" s="359">
        <v>21.26</v>
      </c>
    </row>
    <row r="2184" spans="1:5" ht="18" customHeight="1" x14ac:dyDescent="0.25">
      <c r="A2184" s="102">
        <f t="shared" si="34"/>
        <v>1917563</v>
      </c>
      <c r="B2184" s="357" t="s">
        <v>16657</v>
      </c>
      <c r="C2184" s="358" t="s">
        <v>16658</v>
      </c>
      <c r="D2184" s="357" t="s">
        <v>188</v>
      </c>
      <c r="E2184" s="359">
        <v>23.09</v>
      </c>
    </row>
    <row r="2185" spans="1:5" ht="18" customHeight="1" x14ac:dyDescent="0.25">
      <c r="A2185" s="102">
        <f t="shared" si="34"/>
        <v>1917564</v>
      </c>
      <c r="B2185" s="357" t="s">
        <v>16659</v>
      </c>
      <c r="C2185" s="358" t="s">
        <v>16660</v>
      </c>
      <c r="D2185" s="357" t="s">
        <v>188</v>
      </c>
      <c r="E2185" s="359">
        <v>25.06</v>
      </c>
    </row>
    <row r="2186" spans="1:5" ht="18" customHeight="1" x14ac:dyDescent="0.25">
      <c r="A2186" s="102">
        <f t="shared" si="34"/>
        <v>1917565</v>
      </c>
      <c r="B2186" s="357" t="s">
        <v>16661</v>
      </c>
      <c r="C2186" s="358" t="s">
        <v>16662</v>
      </c>
      <c r="D2186" s="357" t="s">
        <v>188</v>
      </c>
      <c r="E2186" s="359">
        <v>27.69</v>
      </c>
    </row>
    <row r="2187" spans="1:5" ht="18" customHeight="1" x14ac:dyDescent="0.25">
      <c r="A2187" s="102">
        <f t="shared" si="34"/>
        <v>1917538</v>
      </c>
      <c r="B2187" s="357" t="s">
        <v>16663</v>
      </c>
      <c r="C2187" s="358" t="s">
        <v>16664</v>
      </c>
      <c r="D2187" s="357" t="s">
        <v>188</v>
      </c>
      <c r="E2187" s="359">
        <v>4.33</v>
      </c>
    </row>
    <row r="2188" spans="1:5" ht="18" customHeight="1" x14ac:dyDescent="0.25">
      <c r="A2188" s="102">
        <f t="shared" si="34"/>
        <v>1917566</v>
      </c>
      <c r="B2188" s="357" t="s">
        <v>16665</v>
      </c>
      <c r="C2188" s="358" t="s">
        <v>16666</v>
      </c>
      <c r="D2188" s="357" t="s">
        <v>188</v>
      </c>
      <c r="E2188" s="359">
        <v>30.34</v>
      </c>
    </row>
    <row r="2189" spans="1:5" ht="18" customHeight="1" x14ac:dyDescent="0.25">
      <c r="A2189" s="102">
        <f t="shared" si="34"/>
        <v>1917567</v>
      </c>
      <c r="B2189" s="357" t="s">
        <v>16667</v>
      </c>
      <c r="C2189" s="358" t="s">
        <v>16668</v>
      </c>
      <c r="D2189" s="357" t="s">
        <v>188</v>
      </c>
      <c r="E2189" s="359">
        <v>33.130000000000003</v>
      </c>
    </row>
    <row r="2190" spans="1:5" ht="18" customHeight="1" x14ac:dyDescent="0.25">
      <c r="A2190" s="102">
        <f t="shared" si="34"/>
        <v>1917568</v>
      </c>
      <c r="B2190" s="357" t="s">
        <v>16669</v>
      </c>
      <c r="C2190" s="358" t="s">
        <v>16670</v>
      </c>
      <c r="D2190" s="357" t="s">
        <v>188</v>
      </c>
      <c r="E2190" s="359">
        <v>35.83</v>
      </c>
    </row>
    <row r="2191" spans="1:5" ht="18" customHeight="1" x14ac:dyDescent="0.25">
      <c r="A2191" s="102">
        <f t="shared" si="34"/>
        <v>1917569</v>
      </c>
      <c r="B2191" s="357" t="s">
        <v>16671</v>
      </c>
      <c r="C2191" s="358" t="s">
        <v>16672</v>
      </c>
      <c r="D2191" s="357" t="s">
        <v>188</v>
      </c>
      <c r="E2191" s="359">
        <v>39.159999999999997</v>
      </c>
    </row>
    <row r="2192" spans="1:5" ht="18" customHeight="1" x14ac:dyDescent="0.25">
      <c r="A2192" s="102">
        <f t="shared" si="34"/>
        <v>1917570</v>
      </c>
      <c r="B2192" s="357" t="s">
        <v>16673</v>
      </c>
      <c r="C2192" s="358" t="s">
        <v>16674</v>
      </c>
      <c r="D2192" s="357" t="s">
        <v>188</v>
      </c>
      <c r="E2192" s="359">
        <v>42.22</v>
      </c>
    </row>
    <row r="2193" spans="1:5" ht="18" customHeight="1" x14ac:dyDescent="0.25">
      <c r="A2193" s="102">
        <f t="shared" si="34"/>
        <v>1917571</v>
      </c>
      <c r="B2193" s="357" t="s">
        <v>16675</v>
      </c>
      <c r="C2193" s="358" t="s">
        <v>16676</v>
      </c>
      <c r="D2193" s="357" t="s">
        <v>188</v>
      </c>
      <c r="E2193" s="359">
        <v>45.85</v>
      </c>
    </row>
    <row r="2194" spans="1:5" ht="18" customHeight="1" x14ac:dyDescent="0.25">
      <c r="A2194" s="102">
        <f t="shared" si="34"/>
        <v>1917572</v>
      </c>
      <c r="B2194" s="357" t="s">
        <v>16677</v>
      </c>
      <c r="C2194" s="358" t="s">
        <v>16678</v>
      </c>
      <c r="D2194" s="357" t="s">
        <v>188</v>
      </c>
      <c r="E2194" s="359">
        <v>49.89</v>
      </c>
    </row>
    <row r="2195" spans="1:5" ht="18" customHeight="1" x14ac:dyDescent="0.25">
      <c r="A2195" s="102">
        <f t="shared" si="34"/>
        <v>1917573</v>
      </c>
      <c r="B2195" s="357" t="s">
        <v>16679</v>
      </c>
      <c r="C2195" s="358" t="s">
        <v>16680</v>
      </c>
      <c r="D2195" s="357" t="s">
        <v>188</v>
      </c>
      <c r="E2195" s="359">
        <v>54.29</v>
      </c>
    </row>
    <row r="2196" spans="1:5" ht="18" customHeight="1" x14ac:dyDescent="0.25">
      <c r="A2196" s="102">
        <f t="shared" si="34"/>
        <v>1917574</v>
      </c>
      <c r="B2196" s="357" t="s">
        <v>16681</v>
      </c>
      <c r="C2196" s="358" t="s">
        <v>16682</v>
      </c>
      <c r="D2196" s="357" t="s">
        <v>188</v>
      </c>
      <c r="E2196" s="359">
        <v>58.33</v>
      </c>
    </row>
    <row r="2197" spans="1:5" ht="18" customHeight="1" x14ac:dyDescent="0.25">
      <c r="A2197" s="102">
        <f t="shared" si="34"/>
        <v>1917539</v>
      </c>
      <c r="B2197" s="357" t="s">
        <v>16683</v>
      </c>
      <c r="C2197" s="358" t="s">
        <v>16684</v>
      </c>
      <c r="D2197" s="357" t="s">
        <v>188</v>
      </c>
      <c r="E2197" s="359">
        <v>4.62</v>
      </c>
    </row>
    <row r="2198" spans="1:5" ht="18" customHeight="1" x14ac:dyDescent="0.25">
      <c r="A2198" s="102">
        <f t="shared" si="34"/>
        <v>1917540</v>
      </c>
      <c r="B2198" s="357" t="s">
        <v>16685</v>
      </c>
      <c r="C2198" s="358" t="s">
        <v>16686</v>
      </c>
      <c r="D2198" s="357" t="s">
        <v>188</v>
      </c>
      <c r="E2198" s="359">
        <v>4.99</v>
      </c>
    </row>
    <row r="2199" spans="1:5" ht="18" customHeight="1" x14ac:dyDescent="0.25">
      <c r="A2199" s="102">
        <f t="shared" si="34"/>
        <v>1917738</v>
      </c>
      <c r="B2199" s="357" t="s">
        <v>16687</v>
      </c>
      <c r="C2199" s="358" t="s">
        <v>16688</v>
      </c>
      <c r="D2199" s="357" t="s">
        <v>188</v>
      </c>
      <c r="E2199" s="359">
        <v>4.26</v>
      </c>
    </row>
    <row r="2200" spans="1:5" ht="18" customHeight="1" x14ac:dyDescent="0.25">
      <c r="A2200" s="102">
        <f t="shared" si="34"/>
        <v>1917238</v>
      </c>
      <c r="B2200" s="357" t="s">
        <v>16689</v>
      </c>
      <c r="C2200" s="358" t="s">
        <v>16690</v>
      </c>
      <c r="D2200" s="357" t="s">
        <v>188</v>
      </c>
      <c r="E2200" s="359">
        <v>6.72</v>
      </c>
    </row>
    <row r="2201" spans="1:5" ht="18" customHeight="1" x14ac:dyDescent="0.25">
      <c r="A2201" s="102">
        <f t="shared" si="34"/>
        <v>1917239</v>
      </c>
      <c r="B2201" s="357" t="s">
        <v>16691</v>
      </c>
      <c r="C2201" s="358" t="s">
        <v>16692</v>
      </c>
      <c r="D2201" s="357" t="s">
        <v>188</v>
      </c>
      <c r="E2201" s="359">
        <v>7.38</v>
      </c>
    </row>
    <row r="2202" spans="1:5" ht="18" customHeight="1" x14ac:dyDescent="0.25">
      <c r="A2202" s="102">
        <f t="shared" si="34"/>
        <v>1917240</v>
      </c>
      <c r="B2202" s="357" t="s">
        <v>16693</v>
      </c>
      <c r="C2202" s="358" t="s">
        <v>16694</v>
      </c>
      <c r="D2202" s="357" t="s">
        <v>188</v>
      </c>
      <c r="E2202" s="359">
        <v>7.9</v>
      </c>
    </row>
    <row r="2203" spans="1:5" ht="18" customHeight="1" x14ac:dyDescent="0.25">
      <c r="A2203" s="102">
        <f t="shared" si="34"/>
        <v>1917241</v>
      </c>
      <c r="B2203" s="357" t="s">
        <v>16695</v>
      </c>
      <c r="C2203" s="358" t="s">
        <v>16696</v>
      </c>
      <c r="D2203" s="357" t="s">
        <v>188</v>
      </c>
      <c r="E2203" s="359">
        <v>8.3699999999999992</v>
      </c>
    </row>
    <row r="2204" spans="1:5" ht="18" customHeight="1" x14ac:dyDescent="0.25">
      <c r="A2204" s="102">
        <f t="shared" si="34"/>
        <v>1917242</v>
      </c>
      <c r="B2204" s="357" t="s">
        <v>16697</v>
      </c>
      <c r="C2204" s="358" t="s">
        <v>16698</v>
      </c>
      <c r="D2204" s="357" t="s">
        <v>188</v>
      </c>
      <c r="E2204" s="359">
        <v>8.83</v>
      </c>
    </row>
    <row r="2205" spans="1:5" ht="18" customHeight="1" x14ac:dyDescent="0.25">
      <c r="A2205" s="102">
        <f t="shared" si="34"/>
        <v>1917243</v>
      </c>
      <c r="B2205" s="357" t="s">
        <v>16699</v>
      </c>
      <c r="C2205" s="358" t="s">
        <v>16700</v>
      </c>
      <c r="D2205" s="357" t="s">
        <v>188</v>
      </c>
      <c r="E2205" s="359">
        <v>9.27</v>
      </c>
    </row>
    <row r="2206" spans="1:5" ht="18" customHeight="1" x14ac:dyDescent="0.25">
      <c r="A2206" s="102">
        <f t="shared" si="34"/>
        <v>1917244</v>
      </c>
      <c r="B2206" s="357" t="s">
        <v>16701</v>
      </c>
      <c r="C2206" s="358" t="s">
        <v>16702</v>
      </c>
      <c r="D2206" s="357" t="s">
        <v>188</v>
      </c>
      <c r="E2206" s="359">
        <v>9.9</v>
      </c>
    </row>
    <row r="2207" spans="1:5" ht="18" customHeight="1" x14ac:dyDescent="0.25">
      <c r="A2207" s="102">
        <f t="shared" si="34"/>
        <v>1917245</v>
      </c>
      <c r="B2207" s="357" t="s">
        <v>16703</v>
      </c>
      <c r="C2207" s="358" t="s">
        <v>16704</v>
      </c>
      <c r="D2207" s="357" t="s">
        <v>188</v>
      </c>
      <c r="E2207" s="359">
        <v>10.43</v>
      </c>
    </row>
    <row r="2208" spans="1:5" ht="18" customHeight="1" x14ac:dyDescent="0.25">
      <c r="A2208" s="102">
        <f t="shared" si="34"/>
        <v>1917246</v>
      </c>
      <c r="B2208" s="357" t="s">
        <v>16705</v>
      </c>
      <c r="C2208" s="358" t="s">
        <v>16706</v>
      </c>
      <c r="D2208" s="357" t="s">
        <v>188</v>
      </c>
      <c r="E2208" s="359">
        <v>10.99</v>
      </c>
    </row>
    <row r="2209" spans="1:5" ht="18" customHeight="1" x14ac:dyDescent="0.25">
      <c r="A2209" s="102">
        <f t="shared" si="34"/>
        <v>1917247</v>
      </c>
      <c r="B2209" s="357" t="s">
        <v>16707</v>
      </c>
      <c r="C2209" s="358" t="s">
        <v>16708</v>
      </c>
      <c r="D2209" s="357" t="s">
        <v>188</v>
      </c>
      <c r="E2209" s="359">
        <v>11.92</v>
      </c>
    </row>
    <row r="2210" spans="1:5" ht="18" customHeight="1" x14ac:dyDescent="0.25">
      <c r="A2210" s="102">
        <f t="shared" si="34"/>
        <v>1917248</v>
      </c>
      <c r="B2210" s="357" t="s">
        <v>16709</v>
      </c>
      <c r="C2210" s="358" t="s">
        <v>16710</v>
      </c>
      <c r="D2210" s="357" t="s">
        <v>188</v>
      </c>
      <c r="E2210" s="359">
        <v>13.65</v>
      </c>
    </row>
    <row r="2211" spans="1:5" ht="18" customHeight="1" x14ac:dyDescent="0.25">
      <c r="A2211" s="102">
        <f t="shared" si="34"/>
        <v>1917249</v>
      </c>
      <c r="B2211" s="357" t="s">
        <v>16711</v>
      </c>
      <c r="C2211" s="358" t="s">
        <v>16712</v>
      </c>
      <c r="D2211" s="357" t="s">
        <v>188</v>
      </c>
      <c r="E2211" s="359">
        <v>16.37</v>
      </c>
    </row>
    <row r="2212" spans="1:5" ht="18" customHeight="1" x14ac:dyDescent="0.25">
      <c r="A2212" s="102">
        <f t="shared" si="34"/>
        <v>1917235</v>
      </c>
      <c r="B2212" s="357" t="s">
        <v>16713</v>
      </c>
      <c r="C2212" s="358" t="s">
        <v>16714</v>
      </c>
      <c r="D2212" s="357" t="s">
        <v>188</v>
      </c>
      <c r="E2212" s="359">
        <v>5.32</v>
      </c>
    </row>
    <row r="2213" spans="1:5" ht="18" customHeight="1" x14ac:dyDescent="0.25">
      <c r="A2213" s="102">
        <f t="shared" si="34"/>
        <v>1917236</v>
      </c>
      <c r="B2213" s="357" t="s">
        <v>16715</v>
      </c>
      <c r="C2213" s="358" t="s">
        <v>16716</v>
      </c>
      <c r="D2213" s="357" t="s">
        <v>188</v>
      </c>
      <c r="E2213" s="359">
        <v>5.69</v>
      </c>
    </row>
    <row r="2214" spans="1:5" ht="18" customHeight="1" x14ac:dyDescent="0.25">
      <c r="A2214" s="102">
        <f t="shared" si="34"/>
        <v>1917237</v>
      </c>
      <c r="B2214" s="357" t="s">
        <v>16717</v>
      </c>
      <c r="C2214" s="358" t="s">
        <v>16718</v>
      </c>
      <c r="D2214" s="357" t="s">
        <v>188</v>
      </c>
      <c r="E2214" s="359">
        <v>6.15</v>
      </c>
    </row>
    <row r="2215" spans="1:5" ht="18" customHeight="1" x14ac:dyDescent="0.25">
      <c r="A2215" s="102">
        <f t="shared" si="34"/>
        <v>1917725</v>
      </c>
      <c r="B2215" s="357" t="s">
        <v>16719</v>
      </c>
      <c r="C2215" s="358" t="s">
        <v>16720</v>
      </c>
      <c r="D2215" s="357" t="s">
        <v>188</v>
      </c>
      <c r="E2215" s="359">
        <v>5.18</v>
      </c>
    </row>
    <row r="2216" spans="1:5" ht="18" customHeight="1" x14ac:dyDescent="0.25">
      <c r="A2216" s="102">
        <f t="shared" si="34"/>
        <v>1917311</v>
      </c>
      <c r="B2216" s="357" t="s">
        <v>16721</v>
      </c>
      <c r="C2216" s="358" t="s">
        <v>16722</v>
      </c>
      <c r="D2216" s="357" t="s">
        <v>188</v>
      </c>
      <c r="E2216" s="359">
        <v>5.31</v>
      </c>
    </row>
    <row r="2217" spans="1:5" ht="18" customHeight="1" x14ac:dyDescent="0.25">
      <c r="A2217" s="102">
        <f t="shared" si="34"/>
        <v>1917312</v>
      </c>
      <c r="B2217" s="357" t="s">
        <v>16723</v>
      </c>
      <c r="C2217" s="358" t="s">
        <v>16724</v>
      </c>
      <c r="D2217" s="357" t="s">
        <v>188</v>
      </c>
      <c r="E2217" s="359">
        <v>6</v>
      </c>
    </row>
    <row r="2218" spans="1:5" ht="18" customHeight="1" x14ac:dyDescent="0.25">
      <c r="A2218" s="102">
        <f t="shared" si="34"/>
        <v>1917313</v>
      </c>
      <c r="B2218" s="357" t="s">
        <v>16725</v>
      </c>
      <c r="C2218" s="358" t="s">
        <v>16726</v>
      </c>
      <c r="D2218" s="357" t="s">
        <v>188</v>
      </c>
      <c r="E2218" s="359">
        <v>6.46</v>
      </c>
    </row>
    <row r="2219" spans="1:5" ht="18" customHeight="1" x14ac:dyDescent="0.25">
      <c r="A2219" s="102">
        <f t="shared" si="34"/>
        <v>1917314</v>
      </c>
      <c r="B2219" s="357" t="s">
        <v>16727</v>
      </c>
      <c r="C2219" s="358" t="s">
        <v>16728</v>
      </c>
      <c r="D2219" s="357" t="s">
        <v>188</v>
      </c>
      <c r="E2219" s="359">
        <v>6.9</v>
      </c>
    </row>
    <row r="2220" spans="1:5" ht="18" customHeight="1" x14ac:dyDescent="0.25">
      <c r="A2220" s="102">
        <f t="shared" si="34"/>
        <v>1917315</v>
      </c>
      <c r="B2220" s="357" t="s">
        <v>16729</v>
      </c>
      <c r="C2220" s="358" t="s">
        <v>16730</v>
      </c>
      <c r="D2220" s="357" t="s">
        <v>188</v>
      </c>
      <c r="E2220" s="359">
        <v>7.42</v>
      </c>
    </row>
    <row r="2221" spans="1:5" ht="18" customHeight="1" x14ac:dyDescent="0.25">
      <c r="A2221" s="102">
        <f t="shared" si="34"/>
        <v>1917316</v>
      </c>
      <c r="B2221" s="357" t="s">
        <v>16731</v>
      </c>
      <c r="C2221" s="358" t="s">
        <v>16732</v>
      </c>
      <c r="D2221" s="357" t="s">
        <v>188</v>
      </c>
      <c r="E2221" s="359">
        <v>7.94</v>
      </c>
    </row>
    <row r="2222" spans="1:5" ht="18" customHeight="1" x14ac:dyDescent="0.25">
      <c r="A2222" s="102">
        <f t="shared" si="34"/>
        <v>1917317</v>
      </c>
      <c r="B2222" s="357" t="s">
        <v>16733</v>
      </c>
      <c r="C2222" s="358" t="s">
        <v>16734</v>
      </c>
      <c r="D2222" s="357" t="s">
        <v>188</v>
      </c>
      <c r="E2222" s="359">
        <v>8.74</v>
      </c>
    </row>
    <row r="2223" spans="1:5" ht="18" customHeight="1" x14ac:dyDescent="0.25">
      <c r="A2223" s="102">
        <f t="shared" si="34"/>
        <v>1917318</v>
      </c>
      <c r="B2223" s="357" t="s">
        <v>16735</v>
      </c>
      <c r="C2223" s="358" t="s">
        <v>16736</v>
      </c>
      <c r="D2223" s="357" t="s">
        <v>188</v>
      </c>
      <c r="E2223" s="359">
        <v>9.4600000000000009</v>
      </c>
    </row>
    <row r="2224" spans="1:5" ht="18" customHeight="1" x14ac:dyDescent="0.25">
      <c r="A2224" s="102">
        <f t="shared" si="34"/>
        <v>1917319</v>
      </c>
      <c r="B2224" s="357" t="s">
        <v>16737</v>
      </c>
      <c r="C2224" s="358" t="s">
        <v>16738</v>
      </c>
      <c r="D2224" s="357" t="s">
        <v>188</v>
      </c>
      <c r="E2224" s="359">
        <v>10.119999999999999</v>
      </c>
    </row>
    <row r="2225" spans="1:5" ht="18" customHeight="1" x14ac:dyDescent="0.25">
      <c r="A2225" s="102">
        <f t="shared" si="34"/>
        <v>1917320</v>
      </c>
      <c r="B2225" s="357" t="s">
        <v>16739</v>
      </c>
      <c r="C2225" s="358" t="s">
        <v>16740</v>
      </c>
      <c r="D2225" s="357" t="s">
        <v>188</v>
      </c>
      <c r="E2225" s="359">
        <v>10.85</v>
      </c>
    </row>
    <row r="2226" spans="1:5" ht="18" customHeight="1" x14ac:dyDescent="0.25">
      <c r="A2226" s="102">
        <f t="shared" si="34"/>
        <v>1917321</v>
      </c>
      <c r="B2226" s="357" t="s">
        <v>16741</v>
      </c>
      <c r="C2226" s="358" t="s">
        <v>16742</v>
      </c>
      <c r="D2226" s="357" t="s">
        <v>188</v>
      </c>
      <c r="E2226" s="359">
        <v>13.24</v>
      </c>
    </row>
    <row r="2227" spans="1:5" ht="18" customHeight="1" x14ac:dyDescent="0.25">
      <c r="A2227" s="102">
        <f t="shared" si="34"/>
        <v>1917322</v>
      </c>
      <c r="B2227" s="357" t="s">
        <v>16743</v>
      </c>
      <c r="C2227" s="358" t="s">
        <v>16744</v>
      </c>
      <c r="D2227" s="357" t="s">
        <v>188</v>
      </c>
      <c r="E2227" s="359">
        <v>15.32</v>
      </c>
    </row>
    <row r="2228" spans="1:5" ht="18" customHeight="1" x14ac:dyDescent="0.25">
      <c r="A2228" s="102">
        <f t="shared" si="34"/>
        <v>1917323</v>
      </c>
      <c r="B2228" s="357" t="s">
        <v>16745</v>
      </c>
      <c r="C2228" s="358" t="s">
        <v>16746</v>
      </c>
      <c r="D2228" s="357" t="s">
        <v>188</v>
      </c>
      <c r="E2228" s="359">
        <v>17.989999999999998</v>
      </c>
    </row>
    <row r="2229" spans="1:5" ht="18" customHeight="1" x14ac:dyDescent="0.25">
      <c r="A2229" s="102">
        <f t="shared" si="34"/>
        <v>1917324</v>
      </c>
      <c r="B2229" s="357" t="s">
        <v>16747</v>
      </c>
      <c r="C2229" s="358" t="s">
        <v>16748</v>
      </c>
      <c r="D2229" s="357" t="s">
        <v>188</v>
      </c>
      <c r="E2229" s="359">
        <v>20.81</v>
      </c>
    </row>
    <row r="2230" spans="1:5" ht="18" customHeight="1" x14ac:dyDescent="0.25">
      <c r="A2230" s="102">
        <f t="shared" si="34"/>
        <v>1917325</v>
      </c>
      <c r="B2230" s="357" t="s">
        <v>16749</v>
      </c>
      <c r="C2230" s="358" t="s">
        <v>16750</v>
      </c>
      <c r="D2230" s="357" t="s">
        <v>188</v>
      </c>
      <c r="E2230" s="359">
        <v>24.14</v>
      </c>
    </row>
    <row r="2231" spans="1:5" ht="18" customHeight="1" x14ac:dyDescent="0.25">
      <c r="A2231" s="102">
        <f t="shared" si="34"/>
        <v>1917326</v>
      </c>
      <c r="B2231" s="357" t="s">
        <v>16751</v>
      </c>
      <c r="C2231" s="358" t="s">
        <v>16752</v>
      </c>
      <c r="D2231" s="357" t="s">
        <v>188</v>
      </c>
      <c r="E2231" s="359">
        <v>28.66</v>
      </c>
    </row>
    <row r="2232" spans="1:5" ht="18" customHeight="1" x14ac:dyDescent="0.25">
      <c r="A2232" s="102">
        <f t="shared" si="34"/>
        <v>1917327</v>
      </c>
      <c r="B2232" s="357" t="s">
        <v>16753</v>
      </c>
      <c r="C2232" s="358" t="s">
        <v>16754</v>
      </c>
      <c r="D2232" s="357" t="s">
        <v>188</v>
      </c>
      <c r="E2232" s="359">
        <v>33.25</v>
      </c>
    </row>
    <row r="2233" spans="1:5" ht="18" customHeight="1" x14ac:dyDescent="0.25">
      <c r="A2233" s="102">
        <f t="shared" si="34"/>
        <v>1917328</v>
      </c>
      <c r="B2233" s="357" t="s">
        <v>16755</v>
      </c>
      <c r="C2233" s="358" t="s">
        <v>16756</v>
      </c>
      <c r="D2233" s="357" t="s">
        <v>188</v>
      </c>
      <c r="E2233" s="359">
        <v>38.53</v>
      </c>
    </row>
    <row r="2234" spans="1:5" ht="18" customHeight="1" x14ac:dyDescent="0.25">
      <c r="A2234" s="102">
        <f t="shared" si="34"/>
        <v>1917329</v>
      </c>
      <c r="B2234" s="357" t="s">
        <v>16757</v>
      </c>
      <c r="C2234" s="358" t="s">
        <v>16758</v>
      </c>
      <c r="D2234" s="357" t="s">
        <v>188</v>
      </c>
      <c r="E2234" s="359">
        <v>42.16</v>
      </c>
    </row>
    <row r="2235" spans="1:5" ht="18" customHeight="1" x14ac:dyDescent="0.25">
      <c r="A2235" s="102">
        <f t="shared" si="34"/>
        <v>1917330</v>
      </c>
      <c r="B2235" s="357" t="s">
        <v>16759</v>
      </c>
      <c r="C2235" s="358" t="s">
        <v>16760</v>
      </c>
      <c r="D2235" s="357" t="s">
        <v>188</v>
      </c>
      <c r="E2235" s="359">
        <v>46.64</v>
      </c>
    </row>
    <row r="2236" spans="1:5" ht="18" customHeight="1" x14ac:dyDescent="0.25">
      <c r="A2236" s="102">
        <f t="shared" si="34"/>
        <v>1917308</v>
      </c>
      <c r="B2236" s="357" t="s">
        <v>16761</v>
      </c>
      <c r="C2236" s="358" t="s">
        <v>16762</v>
      </c>
      <c r="D2236" s="357" t="s">
        <v>188</v>
      </c>
      <c r="E2236" s="359">
        <v>4.3099999999999996</v>
      </c>
    </row>
    <row r="2237" spans="1:5" ht="18" customHeight="1" x14ac:dyDescent="0.25">
      <c r="A2237" s="102">
        <f t="shared" si="34"/>
        <v>1917309</v>
      </c>
      <c r="B2237" s="357" t="s">
        <v>16763</v>
      </c>
      <c r="C2237" s="358" t="s">
        <v>16764</v>
      </c>
      <c r="D2237" s="357" t="s">
        <v>188</v>
      </c>
      <c r="E2237" s="359">
        <v>4.5999999999999996</v>
      </c>
    </row>
    <row r="2238" spans="1:5" ht="18" customHeight="1" x14ac:dyDescent="0.25">
      <c r="A2238" s="102">
        <f t="shared" si="34"/>
        <v>1917310</v>
      </c>
      <c r="B2238" s="357" t="s">
        <v>16765</v>
      </c>
      <c r="C2238" s="358" t="s">
        <v>16766</v>
      </c>
      <c r="D2238" s="357" t="s">
        <v>188</v>
      </c>
      <c r="E2238" s="359">
        <v>4.9000000000000004</v>
      </c>
    </row>
    <row r="2239" spans="1:5" ht="18" customHeight="1" x14ac:dyDescent="0.25">
      <c r="A2239" s="102">
        <f t="shared" si="34"/>
        <v>1917730</v>
      </c>
      <c r="B2239" s="357" t="s">
        <v>16767</v>
      </c>
      <c r="C2239" s="358" t="s">
        <v>16768</v>
      </c>
      <c r="D2239" s="357" t="s">
        <v>188</v>
      </c>
      <c r="E2239" s="359">
        <v>4.25</v>
      </c>
    </row>
    <row r="2240" spans="1:5" ht="18" customHeight="1" x14ac:dyDescent="0.25">
      <c r="A2240" s="102">
        <f t="shared" si="34"/>
        <v>1917415</v>
      </c>
      <c r="B2240" s="357" t="s">
        <v>16769</v>
      </c>
      <c r="C2240" s="358" t="s">
        <v>16770</v>
      </c>
      <c r="D2240" s="357" t="s">
        <v>188</v>
      </c>
      <c r="E2240" s="359">
        <v>5.28</v>
      </c>
    </row>
    <row r="2241" spans="1:5" ht="18" customHeight="1" x14ac:dyDescent="0.25">
      <c r="A2241" s="102">
        <f t="shared" ref="A2241:A2304" si="35">VALUE(B2241)</f>
        <v>1917416</v>
      </c>
      <c r="B2241" s="357" t="s">
        <v>16771</v>
      </c>
      <c r="C2241" s="358" t="s">
        <v>16772</v>
      </c>
      <c r="D2241" s="357" t="s">
        <v>188</v>
      </c>
      <c r="E2241" s="359">
        <v>5.95</v>
      </c>
    </row>
    <row r="2242" spans="1:5" ht="18" customHeight="1" x14ac:dyDescent="0.25">
      <c r="A2242" s="102">
        <f t="shared" si="35"/>
        <v>1917417</v>
      </c>
      <c r="B2242" s="357" t="s">
        <v>16773</v>
      </c>
      <c r="C2242" s="358" t="s">
        <v>16774</v>
      </c>
      <c r="D2242" s="357" t="s">
        <v>188</v>
      </c>
      <c r="E2242" s="359">
        <v>6.38</v>
      </c>
    </row>
    <row r="2243" spans="1:5" ht="18" customHeight="1" x14ac:dyDescent="0.25">
      <c r="A2243" s="102">
        <f t="shared" si="35"/>
        <v>1917418</v>
      </c>
      <c r="B2243" s="357" t="s">
        <v>16775</v>
      </c>
      <c r="C2243" s="358" t="s">
        <v>16776</v>
      </c>
      <c r="D2243" s="357" t="s">
        <v>188</v>
      </c>
      <c r="E2243" s="359">
        <v>6.8</v>
      </c>
    </row>
    <row r="2244" spans="1:5" ht="18" customHeight="1" x14ac:dyDescent="0.25">
      <c r="A2244" s="102">
        <f t="shared" si="35"/>
        <v>1917419</v>
      </c>
      <c r="B2244" s="357" t="s">
        <v>16777</v>
      </c>
      <c r="C2244" s="358" t="s">
        <v>16778</v>
      </c>
      <c r="D2244" s="357" t="s">
        <v>188</v>
      </c>
      <c r="E2244" s="359">
        <v>7.16</v>
      </c>
    </row>
    <row r="2245" spans="1:5" ht="18" customHeight="1" x14ac:dyDescent="0.25">
      <c r="A2245" s="102">
        <f t="shared" si="35"/>
        <v>1917420</v>
      </c>
      <c r="B2245" s="357" t="s">
        <v>16779</v>
      </c>
      <c r="C2245" s="358" t="s">
        <v>16780</v>
      </c>
      <c r="D2245" s="357" t="s">
        <v>188</v>
      </c>
      <c r="E2245" s="359">
        <v>7.59</v>
      </c>
    </row>
    <row r="2246" spans="1:5" ht="18" customHeight="1" x14ac:dyDescent="0.25">
      <c r="A2246" s="102">
        <f t="shared" si="35"/>
        <v>1917421</v>
      </c>
      <c r="B2246" s="357" t="s">
        <v>16781</v>
      </c>
      <c r="C2246" s="358" t="s">
        <v>16782</v>
      </c>
      <c r="D2246" s="357" t="s">
        <v>188</v>
      </c>
      <c r="E2246" s="359">
        <v>8.2899999999999991</v>
      </c>
    </row>
    <row r="2247" spans="1:5" ht="18" customHeight="1" x14ac:dyDescent="0.25">
      <c r="A2247" s="102">
        <f t="shared" si="35"/>
        <v>1917422</v>
      </c>
      <c r="B2247" s="357" t="s">
        <v>16783</v>
      </c>
      <c r="C2247" s="358" t="s">
        <v>16784</v>
      </c>
      <c r="D2247" s="357" t="s">
        <v>188</v>
      </c>
      <c r="E2247" s="359">
        <v>8.6999999999999993</v>
      </c>
    </row>
    <row r="2248" spans="1:5" ht="18" customHeight="1" x14ac:dyDescent="0.25">
      <c r="A2248" s="102">
        <f t="shared" si="35"/>
        <v>1917423</v>
      </c>
      <c r="B2248" s="357" t="s">
        <v>16785</v>
      </c>
      <c r="C2248" s="358" t="s">
        <v>16786</v>
      </c>
      <c r="D2248" s="357" t="s">
        <v>188</v>
      </c>
      <c r="E2248" s="359">
        <v>9.1300000000000008</v>
      </c>
    </row>
    <row r="2249" spans="1:5" ht="18" customHeight="1" x14ac:dyDescent="0.25">
      <c r="A2249" s="102">
        <f t="shared" si="35"/>
        <v>1917424</v>
      </c>
      <c r="B2249" s="357" t="s">
        <v>16787</v>
      </c>
      <c r="C2249" s="358" t="s">
        <v>16788</v>
      </c>
      <c r="D2249" s="357" t="s">
        <v>188</v>
      </c>
      <c r="E2249" s="359">
        <v>9.56</v>
      </c>
    </row>
    <row r="2250" spans="1:5" ht="18" customHeight="1" x14ac:dyDescent="0.25">
      <c r="A2250" s="102">
        <f t="shared" si="35"/>
        <v>1917425</v>
      </c>
      <c r="B2250" s="357" t="s">
        <v>16789</v>
      </c>
      <c r="C2250" s="358" t="s">
        <v>16790</v>
      </c>
      <c r="D2250" s="357" t="s">
        <v>188</v>
      </c>
      <c r="E2250" s="359">
        <v>10.41</v>
      </c>
    </row>
    <row r="2251" spans="1:5" ht="18" customHeight="1" x14ac:dyDescent="0.25">
      <c r="A2251" s="102">
        <f t="shared" si="35"/>
        <v>1917426</v>
      </c>
      <c r="B2251" s="357" t="s">
        <v>16791</v>
      </c>
      <c r="C2251" s="358" t="s">
        <v>16792</v>
      </c>
      <c r="D2251" s="357" t="s">
        <v>188</v>
      </c>
      <c r="E2251" s="359">
        <v>11.29</v>
      </c>
    </row>
    <row r="2252" spans="1:5" ht="18" customHeight="1" x14ac:dyDescent="0.25">
      <c r="A2252" s="102">
        <f t="shared" si="35"/>
        <v>1917427</v>
      </c>
      <c r="B2252" s="357" t="s">
        <v>16793</v>
      </c>
      <c r="C2252" s="358" t="s">
        <v>16794</v>
      </c>
      <c r="D2252" s="357" t="s">
        <v>188</v>
      </c>
      <c r="E2252" s="359">
        <v>12.85</v>
      </c>
    </row>
    <row r="2253" spans="1:5" ht="18" customHeight="1" x14ac:dyDescent="0.25">
      <c r="A2253" s="102">
        <f t="shared" si="35"/>
        <v>1917428</v>
      </c>
      <c r="B2253" s="357" t="s">
        <v>16795</v>
      </c>
      <c r="C2253" s="358" t="s">
        <v>16796</v>
      </c>
      <c r="D2253" s="357" t="s">
        <v>188</v>
      </c>
      <c r="E2253" s="359">
        <v>14.67</v>
      </c>
    </row>
    <row r="2254" spans="1:5" ht="18" customHeight="1" x14ac:dyDescent="0.25">
      <c r="A2254" s="102">
        <f t="shared" si="35"/>
        <v>1917429</v>
      </c>
      <c r="B2254" s="357" t="s">
        <v>16797</v>
      </c>
      <c r="C2254" s="358" t="s">
        <v>16798</v>
      </c>
      <c r="D2254" s="357" t="s">
        <v>188</v>
      </c>
      <c r="E2254" s="359">
        <v>16.579999999999998</v>
      </c>
    </row>
    <row r="2255" spans="1:5" ht="18" customHeight="1" x14ac:dyDescent="0.25">
      <c r="A2255" s="102">
        <f t="shared" si="35"/>
        <v>1917430</v>
      </c>
      <c r="B2255" s="357" t="s">
        <v>16799</v>
      </c>
      <c r="C2255" s="358" t="s">
        <v>16800</v>
      </c>
      <c r="D2255" s="357" t="s">
        <v>188</v>
      </c>
      <c r="E2255" s="359">
        <v>19.14</v>
      </c>
    </row>
    <row r="2256" spans="1:5" ht="18" customHeight="1" x14ac:dyDescent="0.25">
      <c r="A2256" s="102">
        <f t="shared" si="35"/>
        <v>1917431</v>
      </c>
      <c r="B2256" s="357" t="s">
        <v>16801</v>
      </c>
      <c r="C2256" s="358" t="s">
        <v>16802</v>
      </c>
      <c r="D2256" s="357" t="s">
        <v>188</v>
      </c>
      <c r="E2256" s="359">
        <v>21.38</v>
      </c>
    </row>
    <row r="2257" spans="1:5" ht="18" customHeight="1" x14ac:dyDescent="0.25">
      <c r="A2257" s="102">
        <f t="shared" si="35"/>
        <v>1917432</v>
      </c>
      <c r="B2257" s="357" t="s">
        <v>16803</v>
      </c>
      <c r="C2257" s="358" t="s">
        <v>16804</v>
      </c>
      <c r="D2257" s="357" t="s">
        <v>188</v>
      </c>
      <c r="E2257" s="359">
        <v>24.26</v>
      </c>
    </row>
    <row r="2258" spans="1:5" ht="18" customHeight="1" x14ac:dyDescent="0.25">
      <c r="A2258" s="102">
        <f t="shared" si="35"/>
        <v>1917433</v>
      </c>
      <c r="B2258" s="357" t="s">
        <v>16805</v>
      </c>
      <c r="C2258" s="358" t="s">
        <v>16806</v>
      </c>
      <c r="D2258" s="357" t="s">
        <v>188</v>
      </c>
      <c r="E2258" s="359">
        <v>27.24</v>
      </c>
    </row>
    <row r="2259" spans="1:5" ht="18" customHeight="1" x14ac:dyDescent="0.25">
      <c r="A2259" s="102">
        <f t="shared" si="35"/>
        <v>1917434</v>
      </c>
      <c r="B2259" s="357" t="s">
        <v>16807</v>
      </c>
      <c r="C2259" s="358" t="s">
        <v>16808</v>
      </c>
      <c r="D2259" s="357" t="s">
        <v>188</v>
      </c>
      <c r="E2259" s="359">
        <v>30.78</v>
      </c>
    </row>
    <row r="2260" spans="1:5" ht="18" customHeight="1" x14ac:dyDescent="0.25">
      <c r="A2260" s="102">
        <f t="shared" si="35"/>
        <v>1917435</v>
      </c>
      <c r="B2260" s="357" t="s">
        <v>16809</v>
      </c>
      <c r="C2260" s="358" t="s">
        <v>16810</v>
      </c>
      <c r="D2260" s="357" t="s">
        <v>188</v>
      </c>
      <c r="E2260" s="359">
        <v>35</v>
      </c>
    </row>
    <row r="2261" spans="1:5" ht="18" customHeight="1" x14ac:dyDescent="0.25">
      <c r="A2261" s="102">
        <f t="shared" si="35"/>
        <v>1917436</v>
      </c>
      <c r="B2261" s="357" t="s">
        <v>16811</v>
      </c>
      <c r="C2261" s="358" t="s">
        <v>16812</v>
      </c>
      <c r="D2261" s="357" t="s">
        <v>188</v>
      </c>
      <c r="E2261" s="359">
        <v>38.82</v>
      </c>
    </row>
    <row r="2262" spans="1:5" ht="18" customHeight="1" x14ac:dyDescent="0.25">
      <c r="A2262" s="102">
        <f t="shared" si="35"/>
        <v>1917437</v>
      </c>
      <c r="B2262" s="357" t="s">
        <v>16813</v>
      </c>
      <c r="C2262" s="358" t="s">
        <v>16814</v>
      </c>
      <c r="D2262" s="357" t="s">
        <v>188</v>
      </c>
      <c r="E2262" s="359">
        <v>43.72</v>
      </c>
    </row>
    <row r="2263" spans="1:5" ht="18" customHeight="1" x14ac:dyDescent="0.25">
      <c r="A2263" s="102">
        <f t="shared" si="35"/>
        <v>1917438</v>
      </c>
      <c r="B2263" s="357" t="s">
        <v>16815</v>
      </c>
      <c r="C2263" s="358" t="s">
        <v>16816</v>
      </c>
      <c r="D2263" s="357" t="s">
        <v>188</v>
      </c>
      <c r="E2263" s="359">
        <v>47.15</v>
      </c>
    </row>
    <row r="2264" spans="1:5" ht="18" customHeight="1" x14ac:dyDescent="0.25">
      <c r="A2264" s="102">
        <f t="shared" si="35"/>
        <v>1917439</v>
      </c>
      <c r="B2264" s="357" t="s">
        <v>16817</v>
      </c>
      <c r="C2264" s="358" t="s">
        <v>16818</v>
      </c>
      <c r="D2264" s="357" t="s">
        <v>188</v>
      </c>
      <c r="E2264" s="359">
        <v>50.22</v>
      </c>
    </row>
    <row r="2265" spans="1:5" ht="18" customHeight="1" x14ac:dyDescent="0.25">
      <c r="A2265" s="102">
        <f t="shared" si="35"/>
        <v>1917412</v>
      </c>
      <c r="B2265" s="357" t="s">
        <v>16819</v>
      </c>
      <c r="C2265" s="358" t="s">
        <v>16820</v>
      </c>
      <c r="D2265" s="357" t="s">
        <v>188</v>
      </c>
      <c r="E2265" s="359">
        <v>3.95</v>
      </c>
    </row>
    <row r="2266" spans="1:5" ht="18" customHeight="1" x14ac:dyDescent="0.25">
      <c r="A2266" s="102">
        <f t="shared" si="35"/>
        <v>1917413</v>
      </c>
      <c r="B2266" s="357" t="s">
        <v>16821</v>
      </c>
      <c r="C2266" s="358" t="s">
        <v>16822</v>
      </c>
      <c r="D2266" s="357" t="s">
        <v>188</v>
      </c>
      <c r="E2266" s="359">
        <v>4.43</v>
      </c>
    </row>
    <row r="2267" spans="1:5" ht="18" customHeight="1" x14ac:dyDescent="0.25">
      <c r="A2267" s="102">
        <f t="shared" si="35"/>
        <v>1917414</v>
      </c>
      <c r="B2267" s="357" t="s">
        <v>16823</v>
      </c>
      <c r="C2267" s="358" t="s">
        <v>16824</v>
      </c>
      <c r="D2267" s="357" t="s">
        <v>188</v>
      </c>
      <c r="E2267" s="359">
        <v>4.91</v>
      </c>
    </row>
    <row r="2268" spans="1:5" ht="18" customHeight="1" x14ac:dyDescent="0.25">
      <c r="A2268" s="102">
        <f t="shared" si="35"/>
        <v>1917733</v>
      </c>
      <c r="B2268" s="357" t="s">
        <v>16825</v>
      </c>
      <c r="C2268" s="358" t="s">
        <v>16826</v>
      </c>
      <c r="D2268" s="357" t="s">
        <v>188</v>
      </c>
      <c r="E2268" s="359">
        <v>3.69</v>
      </c>
    </row>
    <row r="2269" spans="1:5" ht="18" customHeight="1" x14ac:dyDescent="0.25">
      <c r="A2269" s="102">
        <f t="shared" si="35"/>
        <v>1917049</v>
      </c>
      <c r="B2269" s="357" t="s">
        <v>16827</v>
      </c>
      <c r="C2269" s="358" t="s">
        <v>16828</v>
      </c>
      <c r="D2269" s="357" t="s">
        <v>188</v>
      </c>
      <c r="E2269" s="359">
        <v>11.52</v>
      </c>
    </row>
    <row r="2270" spans="1:5" ht="18" customHeight="1" x14ac:dyDescent="0.25">
      <c r="A2270" s="102">
        <f t="shared" si="35"/>
        <v>1917050</v>
      </c>
      <c r="B2270" s="357" t="s">
        <v>16829</v>
      </c>
      <c r="C2270" s="358" t="s">
        <v>16830</v>
      </c>
      <c r="D2270" s="357" t="s">
        <v>188</v>
      </c>
      <c r="E2270" s="359">
        <v>11.73</v>
      </c>
    </row>
    <row r="2271" spans="1:5" ht="18" customHeight="1" x14ac:dyDescent="0.25">
      <c r="A2271" s="102">
        <f t="shared" si="35"/>
        <v>1917051</v>
      </c>
      <c r="B2271" s="357" t="s">
        <v>16831</v>
      </c>
      <c r="C2271" s="358" t="s">
        <v>16832</v>
      </c>
      <c r="D2271" s="357" t="s">
        <v>188</v>
      </c>
      <c r="E2271" s="359">
        <v>11.95</v>
      </c>
    </row>
    <row r="2272" spans="1:5" ht="18" customHeight="1" x14ac:dyDescent="0.25">
      <c r="A2272" s="102">
        <f t="shared" si="35"/>
        <v>1917052</v>
      </c>
      <c r="B2272" s="357" t="s">
        <v>16833</v>
      </c>
      <c r="C2272" s="358" t="s">
        <v>16834</v>
      </c>
      <c r="D2272" s="357" t="s">
        <v>188</v>
      </c>
      <c r="E2272" s="359">
        <v>12.17</v>
      </c>
    </row>
    <row r="2273" spans="1:5" ht="18" customHeight="1" x14ac:dyDescent="0.25">
      <c r="A2273" s="102">
        <f t="shared" si="35"/>
        <v>1917053</v>
      </c>
      <c r="B2273" s="357" t="s">
        <v>16835</v>
      </c>
      <c r="C2273" s="358" t="s">
        <v>16836</v>
      </c>
      <c r="D2273" s="357" t="s">
        <v>188</v>
      </c>
      <c r="E2273" s="359">
        <v>12.41</v>
      </c>
    </row>
    <row r="2274" spans="1:5" ht="18" customHeight="1" x14ac:dyDescent="0.25">
      <c r="A2274" s="102">
        <f t="shared" si="35"/>
        <v>1917054</v>
      </c>
      <c r="B2274" s="357" t="s">
        <v>16837</v>
      </c>
      <c r="C2274" s="358" t="s">
        <v>16838</v>
      </c>
      <c r="D2274" s="357" t="s">
        <v>188</v>
      </c>
      <c r="E2274" s="359">
        <v>12.54</v>
      </c>
    </row>
    <row r="2275" spans="1:5" ht="9" customHeight="1" x14ac:dyDescent="0.25">
      <c r="A2275" s="102">
        <f t="shared" si="35"/>
        <v>1901553</v>
      </c>
      <c r="B2275" s="357" t="s">
        <v>16839</v>
      </c>
      <c r="C2275" s="358" t="s">
        <v>16840</v>
      </c>
      <c r="D2275" s="357" t="s">
        <v>188</v>
      </c>
      <c r="E2275" s="359">
        <v>7.7</v>
      </c>
    </row>
    <row r="2276" spans="1:5" ht="9" customHeight="1" x14ac:dyDescent="0.25">
      <c r="A2276" s="102">
        <f t="shared" si="35"/>
        <v>1901554</v>
      </c>
      <c r="B2276" s="357" t="s">
        <v>16841</v>
      </c>
      <c r="C2276" s="358" t="s">
        <v>16842</v>
      </c>
      <c r="D2276" s="357" t="s">
        <v>188</v>
      </c>
      <c r="E2276" s="359">
        <v>7.76</v>
      </c>
    </row>
    <row r="2277" spans="1:5" ht="9" customHeight="1" x14ac:dyDescent="0.25">
      <c r="A2277" s="102">
        <f t="shared" si="35"/>
        <v>1901555</v>
      </c>
      <c r="B2277" s="357" t="s">
        <v>16843</v>
      </c>
      <c r="C2277" s="358" t="s">
        <v>16844</v>
      </c>
      <c r="D2277" s="357" t="s">
        <v>188</v>
      </c>
      <c r="E2277" s="359">
        <v>7.83</v>
      </c>
    </row>
    <row r="2278" spans="1:5" ht="9" customHeight="1" x14ac:dyDescent="0.25">
      <c r="A2278" s="102">
        <f t="shared" si="35"/>
        <v>1901556</v>
      </c>
      <c r="B2278" s="357" t="s">
        <v>16845</v>
      </c>
      <c r="C2278" s="358" t="s">
        <v>16846</v>
      </c>
      <c r="D2278" s="357" t="s">
        <v>188</v>
      </c>
      <c r="E2278" s="359">
        <v>7.89</v>
      </c>
    </row>
    <row r="2279" spans="1:5" ht="9" customHeight="1" x14ac:dyDescent="0.25">
      <c r="A2279" s="102">
        <f t="shared" si="35"/>
        <v>1901557</v>
      </c>
      <c r="B2279" s="357" t="s">
        <v>16847</v>
      </c>
      <c r="C2279" s="358" t="s">
        <v>16848</v>
      </c>
      <c r="D2279" s="357" t="s">
        <v>188</v>
      </c>
      <c r="E2279" s="359">
        <v>7.96</v>
      </c>
    </row>
    <row r="2280" spans="1:5" ht="9" customHeight="1" x14ac:dyDescent="0.25">
      <c r="A2280" s="102">
        <f t="shared" si="35"/>
        <v>1901558</v>
      </c>
      <c r="B2280" s="357" t="s">
        <v>16849</v>
      </c>
      <c r="C2280" s="358" t="s">
        <v>16850</v>
      </c>
      <c r="D2280" s="357" t="s">
        <v>188</v>
      </c>
      <c r="E2280" s="359">
        <v>8</v>
      </c>
    </row>
    <row r="2281" spans="1:5" ht="9" customHeight="1" x14ac:dyDescent="0.25">
      <c r="A2281" s="102">
        <f t="shared" si="35"/>
        <v>1901560</v>
      </c>
      <c r="B2281" s="357" t="s">
        <v>16851</v>
      </c>
      <c r="C2281" s="358" t="s">
        <v>16852</v>
      </c>
      <c r="D2281" s="357" t="s">
        <v>188</v>
      </c>
      <c r="E2281" s="359">
        <v>10.199999999999999</v>
      </c>
    </row>
    <row r="2282" spans="1:5" ht="9" customHeight="1" x14ac:dyDescent="0.25">
      <c r="A2282" s="102">
        <f t="shared" si="35"/>
        <v>1901561</v>
      </c>
      <c r="B2282" s="357" t="s">
        <v>16853</v>
      </c>
      <c r="C2282" s="358" t="s">
        <v>16854</v>
      </c>
      <c r="D2282" s="357" t="s">
        <v>188</v>
      </c>
      <c r="E2282" s="359">
        <v>10.25</v>
      </c>
    </row>
    <row r="2283" spans="1:5" ht="9" customHeight="1" x14ac:dyDescent="0.25">
      <c r="A2283" s="102">
        <f t="shared" si="35"/>
        <v>1901562</v>
      </c>
      <c r="B2283" s="357" t="s">
        <v>16855</v>
      </c>
      <c r="C2283" s="358" t="s">
        <v>16856</v>
      </c>
      <c r="D2283" s="357" t="s">
        <v>188</v>
      </c>
      <c r="E2283" s="359">
        <v>10.31</v>
      </c>
    </row>
    <row r="2284" spans="1:5" ht="9" customHeight="1" x14ac:dyDescent="0.25">
      <c r="A2284" s="102">
        <f t="shared" si="35"/>
        <v>1901563</v>
      </c>
      <c r="B2284" s="357" t="s">
        <v>16857</v>
      </c>
      <c r="C2284" s="358" t="s">
        <v>16858</v>
      </c>
      <c r="D2284" s="357" t="s">
        <v>188</v>
      </c>
      <c r="E2284" s="359">
        <v>10.38</v>
      </c>
    </row>
    <row r="2285" spans="1:5" ht="9" customHeight="1" x14ac:dyDescent="0.25">
      <c r="A2285" s="102">
        <f t="shared" si="35"/>
        <v>1901564</v>
      </c>
      <c r="B2285" s="357" t="s">
        <v>16859</v>
      </c>
      <c r="C2285" s="358" t="s">
        <v>16860</v>
      </c>
      <c r="D2285" s="357" t="s">
        <v>188</v>
      </c>
      <c r="E2285" s="359">
        <v>10.44</v>
      </c>
    </row>
    <row r="2286" spans="1:5" ht="9" customHeight="1" x14ac:dyDescent="0.25">
      <c r="A2286" s="102">
        <f t="shared" si="35"/>
        <v>1901559</v>
      </c>
      <c r="B2286" s="357" t="s">
        <v>16861</v>
      </c>
      <c r="C2286" s="358" t="s">
        <v>16862</v>
      </c>
      <c r="D2286" s="357" t="s">
        <v>188</v>
      </c>
      <c r="E2286" s="359">
        <v>10.48</v>
      </c>
    </row>
    <row r="2287" spans="1:5" ht="9" customHeight="1" x14ac:dyDescent="0.25">
      <c r="A2287" s="102">
        <f t="shared" si="35"/>
        <v>1917085</v>
      </c>
      <c r="B2287" s="357" t="s">
        <v>16863</v>
      </c>
      <c r="C2287" s="358" t="s">
        <v>16864</v>
      </c>
      <c r="D2287" s="357" t="s">
        <v>188</v>
      </c>
      <c r="E2287" s="359">
        <v>8.1300000000000008</v>
      </c>
    </row>
    <row r="2288" spans="1:5" ht="9" customHeight="1" x14ac:dyDescent="0.25">
      <c r="A2288" s="102">
        <f t="shared" si="35"/>
        <v>1917086</v>
      </c>
      <c r="B2288" s="357" t="s">
        <v>16865</v>
      </c>
      <c r="C2288" s="358" t="s">
        <v>16866</v>
      </c>
      <c r="D2288" s="357" t="s">
        <v>188</v>
      </c>
      <c r="E2288" s="359">
        <v>8.26</v>
      </c>
    </row>
    <row r="2289" spans="1:5" ht="9" customHeight="1" x14ac:dyDescent="0.25">
      <c r="A2289" s="102">
        <f t="shared" si="35"/>
        <v>1917087</v>
      </c>
      <c r="B2289" s="357" t="s">
        <v>16867</v>
      </c>
      <c r="C2289" s="358" t="s">
        <v>16868</v>
      </c>
      <c r="D2289" s="357" t="s">
        <v>188</v>
      </c>
      <c r="E2289" s="359">
        <v>8.39</v>
      </c>
    </row>
    <row r="2290" spans="1:5" ht="9" customHeight="1" x14ac:dyDescent="0.25">
      <c r="A2290" s="102">
        <f t="shared" si="35"/>
        <v>1917088</v>
      </c>
      <c r="B2290" s="357" t="s">
        <v>16869</v>
      </c>
      <c r="C2290" s="358" t="s">
        <v>16870</v>
      </c>
      <c r="D2290" s="357" t="s">
        <v>188</v>
      </c>
      <c r="E2290" s="359">
        <v>8.5299999999999994</v>
      </c>
    </row>
    <row r="2291" spans="1:5" ht="9" customHeight="1" x14ac:dyDescent="0.25">
      <c r="A2291" s="102">
        <f t="shared" si="35"/>
        <v>1917089</v>
      </c>
      <c r="B2291" s="357" t="s">
        <v>16871</v>
      </c>
      <c r="C2291" s="358" t="s">
        <v>16872</v>
      </c>
      <c r="D2291" s="357" t="s">
        <v>188</v>
      </c>
      <c r="E2291" s="359">
        <v>8.68</v>
      </c>
    </row>
    <row r="2292" spans="1:5" ht="9" customHeight="1" x14ac:dyDescent="0.25">
      <c r="A2292" s="102">
        <f t="shared" si="35"/>
        <v>1917090</v>
      </c>
      <c r="B2292" s="357" t="s">
        <v>16873</v>
      </c>
      <c r="C2292" s="358" t="s">
        <v>16874</v>
      </c>
      <c r="D2292" s="357" t="s">
        <v>188</v>
      </c>
      <c r="E2292" s="359">
        <v>8.76</v>
      </c>
    </row>
    <row r="2293" spans="1:5" ht="9" customHeight="1" x14ac:dyDescent="0.25">
      <c r="A2293" s="102">
        <f t="shared" si="35"/>
        <v>1901566</v>
      </c>
      <c r="B2293" s="357" t="s">
        <v>16875</v>
      </c>
      <c r="C2293" s="358" t="s">
        <v>16876</v>
      </c>
      <c r="D2293" s="357" t="s">
        <v>188</v>
      </c>
      <c r="E2293" s="359">
        <v>12.75</v>
      </c>
    </row>
    <row r="2294" spans="1:5" ht="9" customHeight="1" x14ac:dyDescent="0.25">
      <c r="A2294" s="102">
        <f t="shared" si="35"/>
        <v>1901567</v>
      </c>
      <c r="B2294" s="357" t="s">
        <v>16877</v>
      </c>
      <c r="C2294" s="358" t="s">
        <v>16878</v>
      </c>
      <c r="D2294" s="357" t="s">
        <v>188</v>
      </c>
      <c r="E2294" s="359">
        <v>12.81</v>
      </c>
    </row>
    <row r="2295" spans="1:5" ht="9" customHeight="1" x14ac:dyDescent="0.25">
      <c r="A2295" s="102">
        <f t="shared" si="35"/>
        <v>1901568</v>
      </c>
      <c r="B2295" s="357" t="s">
        <v>16879</v>
      </c>
      <c r="C2295" s="358" t="s">
        <v>16880</v>
      </c>
      <c r="D2295" s="357" t="s">
        <v>188</v>
      </c>
      <c r="E2295" s="359">
        <v>12.86</v>
      </c>
    </row>
    <row r="2296" spans="1:5" ht="9" customHeight="1" x14ac:dyDescent="0.25">
      <c r="A2296" s="102">
        <f t="shared" si="35"/>
        <v>1901569</v>
      </c>
      <c r="B2296" s="357" t="s">
        <v>16881</v>
      </c>
      <c r="C2296" s="358" t="s">
        <v>16882</v>
      </c>
      <c r="D2296" s="357" t="s">
        <v>188</v>
      </c>
      <c r="E2296" s="359">
        <v>12.93</v>
      </c>
    </row>
    <row r="2297" spans="1:5" ht="9" customHeight="1" x14ac:dyDescent="0.25">
      <c r="A2297" s="102">
        <f t="shared" si="35"/>
        <v>1901570</v>
      </c>
      <c r="B2297" s="357" t="s">
        <v>16883</v>
      </c>
      <c r="C2297" s="358" t="s">
        <v>16884</v>
      </c>
      <c r="D2297" s="357" t="s">
        <v>188</v>
      </c>
      <c r="E2297" s="359">
        <v>12.99</v>
      </c>
    </row>
    <row r="2298" spans="1:5" ht="9" customHeight="1" x14ac:dyDescent="0.25">
      <c r="A2298" s="102">
        <f t="shared" si="35"/>
        <v>1901565</v>
      </c>
      <c r="B2298" s="357" t="s">
        <v>16885</v>
      </c>
      <c r="C2298" s="358" t="s">
        <v>16886</v>
      </c>
      <c r="D2298" s="357" t="s">
        <v>188</v>
      </c>
      <c r="E2298" s="359">
        <v>13.03</v>
      </c>
    </row>
    <row r="2299" spans="1:5" ht="9" customHeight="1" x14ac:dyDescent="0.25">
      <c r="A2299" s="102">
        <f t="shared" si="35"/>
        <v>1917121</v>
      </c>
      <c r="B2299" s="357" t="s">
        <v>16887</v>
      </c>
      <c r="C2299" s="358" t="s">
        <v>16888</v>
      </c>
      <c r="D2299" s="357" t="s">
        <v>188</v>
      </c>
      <c r="E2299" s="359">
        <v>7.78</v>
      </c>
    </row>
    <row r="2300" spans="1:5" ht="9" customHeight="1" x14ac:dyDescent="0.25">
      <c r="A2300" s="102">
        <f t="shared" si="35"/>
        <v>1917122</v>
      </c>
      <c r="B2300" s="357" t="s">
        <v>16889</v>
      </c>
      <c r="C2300" s="358" t="s">
        <v>16890</v>
      </c>
      <c r="D2300" s="357" t="s">
        <v>188</v>
      </c>
      <c r="E2300" s="359">
        <v>7.89</v>
      </c>
    </row>
    <row r="2301" spans="1:5" ht="9" customHeight="1" x14ac:dyDescent="0.25">
      <c r="A2301" s="102">
        <f t="shared" si="35"/>
        <v>1917123</v>
      </c>
      <c r="B2301" s="357" t="s">
        <v>16891</v>
      </c>
      <c r="C2301" s="358" t="s">
        <v>16892</v>
      </c>
      <c r="D2301" s="357" t="s">
        <v>188</v>
      </c>
      <c r="E2301" s="359">
        <v>8</v>
      </c>
    </row>
    <row r="2302" spans="1:5" ht="9" customHeight="1" x14ac:dyDescent="0.25">
      <c r="A2302" s="102">
        <f t="shared" si="35"/>
        <v>1917124</v>
      </c>
      <c r="B2302" s="357" t="s">
        <v>16893</v>
      </c>
      <c r="C2302" s="358" t="s">
        <v>16894</v>
      </c>
      <c r="D2302" s="357" t="s">
        <v>188</v>
      </c>
      <c r="E2302" s="359">
        <v>8.11</v>
      </c>
    </row>
    <row r="2303" spans="1:5" ht="9" customHeight="1" x14ac:dyDescent="0.25">
      <c r="A2303" s="102">
        <f t="shared" si="35"/>
        <v>1917125</v>
      </c>
      <c r="B2303" s="357" t="s">
        <v>16895</v>
      </c>
      <c r="C2303" s="358" t="s">
        <v>16896</v>
      </c>
      <c r="D2303" s="357" t="s">
        <v>188</v>
      </c>
      <c r="E2303" s="359">
        <v>8.23</v>
      </c>
    </row>
    <row r="2304" spans="1:5" ht="9" customHeight="1" x14ac:dyDescent="0.25">
      <c r="A2304" s="102">
        <f t="shared" si="35"/>
        <v>1917126</v>
      </c>
      <c r="B2304" s="357" t="s">
        <v>16897</v>
      </c>
      <c r="C2304" s="358" t="s">
        <v>16898</v>
      </c>
      <c r="D2304" s="357" t="s">
        <v>188</v>
      </c>
      <c r="E2304" s="359">
        <v>8.3000000000000007</v>
      </c>
    </row>
    <row r="2305" spans="1:5" ht="9" customHeight="1" x14ac:dyDescent="0.25">
      <c r="A2305" s="102">
        <f t="shared" ref="A2305:A2368" si="36">VALUE(B2305)</f>
        <v>1917157</v>
      </c>
      <c r="B2305" s="357" t="s">
        <v>16899</v>
      </c>
      <c r="C2305" s="358" t="s">
        <v>16900</v>
      </c>
      <c r="D2305" s="357" t="s">
        <v>188</v>
      </c>
      <c r="E2305" s="359">
        <v>7.41</v>
      </c>
    </row>
    <row r="2306" spans="1:5" ht="9" customHeight="1" x14ac:dyDescent="0.25">
      <c r="A2306" s="102">
        <f t="shared" si="36"/>
        <v>1917158</v>
      </c>
      <c r="B2306" s="357" t="s">
        <v>16901</v>
      </c>
      <c r="C2306" s="358" t="s">
        <v>16902</v>
      </c>
      <c r="D2306" s="357" t="s">
        <v>188</v>
      </c>
      <c r="E2306" s="359">
        <v>7.5</v>
      </c>
    </row>
    <row r="2307" spans="1:5" ht="9" customHeight="1" x14ac:dyDescent="0.25">
      <c r="A2307" s="102">
        <f t="shared" si="36"/>
        <v>1917159</v>
      </c>
      <c r="B2307" s="357" t="s">
        <v>16903</v>
      </c>
      <c r="C2307" s="358" t="s">
        <v>16904</v>
      </c>
      <c r="D2307" s="357" t="s">
        <v>188</v>
      </c>
      <c r="E2307" s="359">
        <v>7.6</v>
      </c>
    </row>
    <row r="2308" spans="1:5" ht="9" customHeight="1" x14ac:dyDescent="0.25">
      <c r="A2308" s="102">
        <f t="shared" si="36"/>
        <v>1917160</v>
      </c>
      <c r="B2308" s="357" t="s">
        <v>16905</v>
      </c>
      <c r="C2308" s="358" t="s">
        <v>16906</v>
      </c>
      <c r="D2308" s="357" t="s">
        <v>188</v>
      </c>
      <c r="E2308" s="359">
        <v>7.7</v>
      </c>
    </row>
    <row r="2309" spans="1:5" ht="9" customHeight="1" x14ac:dyDescent="0.25">
      <c r="A2309" s="102">
        <f t="shared" si="36"/>
        <v>1917161</v>
      </c>
      <c r="B2309" s="357" t="s">
        <v>16907</v>
      </c>
      <c r="C2309" s="358" t="s">
        <v>16908</v>
      </c>
      <c r="D2309" s="357" t="s">
        <v>188</v>
      </c>
      <c r="E2309" s="359">
        <v>7.81</v>
      </c>
    </row>
    <row r="2310" spans="1:5" ht="9" customHeight="1" x14ac:dyDescent="0.25">
      <c r="A2310" s="102">
        <f t="shared" si="36"/>
        <v>1917162</v>
      </c>
      <c r="B2310" s="357" t="s">
        <v>16909</v>
      </c>
      <c r="C2310" s="358" t="s">
        <v>16910</v>
      </c>
      <c r="D2310" s="357" t="s">
        <v>188</v>
      </c>
      <c r="E2310" s="359">
        <v>7.86</v>
      </c>
    </row>
    <row r="2311" spans="1:5" ht="9" customHeight="1" x14ac:dyDescent="0.25">
      <c r="A2311" s="102">
        <f t="shared" si="36"/>
        <v>1917193</v>
      </c>
      <c r="B2311" s="357" t="s">
        <v>16911</v>
      </c>
      <c r="C2311" s="358" t="s">
        <v>16912</v>
      </c>
      <c r="D2311" s="357" t="s">
        <v>188</v>
      </c>
      <c r="E2311" s="359">
        <v>8.2200000000000006</v>
      </c>
    </row>
    <row r="2312" spans="1:5" ht="9" customHeight="1" x14ac:dyDescent="0.25">
      <c r="A2312" s="102">
        <f t="shared" si="36"/>
        <v>1917194</v>
      </c>
      <c r="B2312" s="357" t="s">
        <v>16913</v>
      </c>
      <c r="C2312" s="358" t="s">
        <v>16914</v>
      </c>
      <c r="D2312" s="357" t="s">
        <v>188</v>
      </c>
      <c r="E2312" s="359">
        <v>8.31</v>
      </c>
    </row>
    <row r="2313" spans="1:5" ht="9" customHeight="1" x14ac:dyDescent="0.25">
      <c r="A2313" s="102">
        <f t="shared" si="36"/>
        <v>1917195</v>
      </c>
      <c r="B2313" s="357" t="s">
        <v>16915</v>
      </c>
      <c r="C2313" s="358" t="s">
        <v>16916</v>
      </c>
      <c r="D2313" s="357" t="s">
        <v>188</v>
      </c>
      <c r="E2313" s="359">
        <v>8.39</v>
      </c>
    </row>
    <row r="2314" spans="1:5" ht="9" customHeight="1" x14ac:dyDescent="0.25">
      <c r="A2314" s="102">
        <f t="shared" si="36"/>
        <v>1917196</v>
      </c>
      <c r="B2314" s="357" t="s">
        <v>16917</v>
      </c>
      <c r="C2314" s="358" t="s">
        <v>16918</v>
      </c>
      <c r="D2314" s="357" t="s">
        <v>188</v>
      </c>
      <c r="E2314" s="359">
        <v>8.48</v>
      </c>
    </row>
    <row r="2315" spans="1:5" ht="9" customHeight="1" x14ac:dyDescent="0.25">
      <c r="A2315" s="102">
        <f t="shared" si="36"/>
        <v>1917197</v>
      </c>
      <c r="B2315" s="357" t="s">
        <v>16919</v>
      </c>
      <c r="C2315" s="358" t="s">
        <v>16920</v>
      </c>
      <c r="D2315" s="357" t="s">
        <v>188</v>
      </c>
      <c r="E2315" s="359">
        <v>8.58</v>
      </c>
    </row>
    <row r="2316" spans="1:5" ht="9" customHeight="1" x14ac:dyDescent="0.25">
      <c r="A2316" s="102">
        <f t="shared" si="36"/>
        <v>1917198</v>
      </c>
      <c r="B2316" s="357" t="s">
        <v>16921</v>
      </c>
      <c r="C2316" s="358" t="s">
        <v>16922</v>
      </c>
      <c r="D2316" s="357" t="s">
        <v>188</v>
      </c>
      <c r="E2316" s="359">
        <v>8.6300000000000008</v>
      </c>
    </row>
    <row r="2317" spans="1:5" ht="9" customHeight="1" x14ac:dyDescent="0.25">
      <c r="A2317" s="102">
        <f t="shared" si="36"/>
        <v>1917013</v>
      </c>
      <c r="B2317" s="357" t="s">
        <v>16923</v>
      </c>
      <c r="C2317" s="358" t="s">
        <v>16924</v>
      </c>
      <c r="D2317" s="357" t="s">
        <v>188</v>
      </c>
      <c r="E2317" s="359">
        <v>15.64</v>
      </c>
    </row>
    <row r="2318" spans="1:5" ht="9" customHeight="1" x14ac:dyDescent="0.25">
      <c r="A2318" s="102">
        <f t="shared" si="36"/>
        <v>1917014</v>
      </c>
      <c r="B2318" s="357" t="s">
        <v>16925</v>
      </c>
      <c r="C2318" s="358" t="s">
        <v>16926</v>
      </c>
      <c r="D2318" s="357" t="s">
        <v>188</v>
      </c>
      <c r="E2318" s="359">
        <v>15.95</v>
      </c>
    </row>
    <row r="2319" spans="1:5" ht="9" customHeight="1" x14ac:dyDescent="0.25">
      <c r="A2319" s="102">
        <f t="shared" si="36"/>
        <v>1917015</v>
      </c>
      <c r="B2319" s="357" t="s">
        <v>16927</v>
      </c>
      <c r="C2319" s="358" t="s">
        <v>16928</v>
      </c>
      <c r="D2319" s="357" t="s">
        <v>188</v>
      </c>
      <c r="E2319" s="359">
        <v>16.25</v>
      </c>
    </row>
    <row r="2320" spans="1:5" ht="9" customHeight="1" x14ac:dyDescent="0.25">
      <c r="A2320" s="102">
        <f t="shared" si="36"/>
        <v>1917016</v>
      </c>
      <c r="B2320" s="357" t="s">
        <v>16929</v>
      </c>
      <c r="C2320" s="358" t="s">
        <v>16930</v>
      </c>
      <c r="D2320" s="357" t="s">
        <v>188</v>
      </c>
      <c r="E2320" s="359">
        <v>16.57</v>
      </c>
    </row>
    <row r="2321" spans="1:5" ht="9" customHeight="1" x14ac:dyDescent="0.25">
      <c r="A2321" s="102">
        <f t="shared" si="36"/>
        <v>1917017</v>
      </c>
      <c r="B2321" s="357" t="s">
        <v>16931</v>
      </c>
      <c r="C2321" s="358" t="s">
        <v>16932</v>
      </c>
      <c r="D2321" s="357" t="s">
        <v>188</v>
      </c>
      <c r="E2321" s="359">
        <v>16.920000000000002</v>
      </c>
    </row>
    <row r="2322" spans="1:5" ht="9" customHeight="1" x14ac:dyDescent="0.25">
      <c r="A2322" s="102">
        <f t="shared" si="36"/>
        <v>1917018</v>
      </c>
      <c r="B2322" s="357" t="s">
        <v>16933</v>
      </c>
      <c r="C2322" s="358" t="s">
        <v>16934</v>
      </c>
      <c r="D2322" s="357" t="s">
        <v>188</v>
      </c>
      <c r="E2322" s="359">
        <v>17.100000000000001</v>
      </c>
    </row>
    <row r="2323" spans="1:5" ht="9" customHeight="1" x14ac:dyDescent="0.25">
      <c r="A2323" s="102">
        <f t="shared" si="36"/>
        <v>1917623</v>
      </c>
      <c r="B2323" s="357" t="s">
        <v>16935</v>
      </c>
      <c r="C2323" s="358" t="s">
        <v>16936</v>
      </c>
      <c r="D2323" s="357" t="s">
        <v>188</v>
      </c>
      <c r="E2323" s="359">
        <v>18.12</v>
      </c>
    </row>
    <row r="2324" spans="1:5" ht="9" customHeight="1" x14ac:dyDescent="0.25">
      <c r="A2324" s="102">
        <f t="shared" si="36"/>
        <v>1917624</v>
      </c>
      <c r="B2324" s="357" t="s">
        <v>16937</v>
      </c>
      <c r="C2324" s="358" t="s">
        <v>16938</v>
      </c>
      <c r="D2324" s="357" t="s">
        <v>188</v>
      </c>
      <c r="E2324" s="359">
        <v>22.81</v>
      </c>
    </row>
    <row r="2325" spans="1:5" ht="9" customHeight="1" x14ac:dyDescent="0.25">
      <c r="A2325" s="102">
        <f t="shared" si="36"/>
        <v>1917625</v>
      </c>
      <c r="B2325" s="357" t="s">
        <v>16939</v>
      </c>
      <c r="C2325" s="358" t="s">
        <v>16940</v>
      </c>
      <c r="D2325" s="357" t="s">
        <v>188</v>
      </c>
      <c r="E2325" s="359">
        <v>28.56</v>
      </c>
    </row>
    <row r="2326" spans="1:5" ht="9" customHeight="1" x14ac:dyDescent="0.25">
      <c r="A2326" s="102">
        <f t="shared" si="36"/>
        <v>1917626</v>
      </c>
      <c r="B2326" s="357" t="s">
        <v>16941</v>
      </c>
      <c r="C2326" s="358" t="s">
        <v>16942</v>
      </c>
      <c r="D2326" s="357" t="s">
        <v>188</v>
      </c>
      <c r="E2326" s="359">
        <v>34.89</v>
      </c>
    </row>
    <row r="2327" spans="1:5" ht="9" customHeight="1" x14ac:dyDescent="0.25">
      <c r="A2327" s="102">
        <f t="shared" si="36"/>
        <v>1917627</v>
      </c>
      <c r="B2327" s="357" t="s">
        <v>16943</v>
      </c>
      <c r="C2327" s="358" t="s">
        <v>16944</v>
      </c>
      <c r="D2327" s="357" t="s">
        <v>188</v>
      </c>
      <c r="E2327" s="359">
        <v>41.91</v>
      </c>
    </row>
    <row r="2328" spans="1:5" ht="9" customHeight="1" x14ac:dyDescent="0.25">
      <c r="A2328" s="102">
        <f t="shared" si="36"/>
        <v>1917628</v>
      </c>
      <c r="B2328" s="357" t="s">
        <v>16945</v>
      </c>
      <c r="C2328" s="358" t="s">
        <v>16946</v>
      </c>
      <c r="D2328" s="357" t="s">
        <v>188</v>
      </c>
      <c r="E2328" s="359">
        <v>49</v>
      </c>
    </row>
    <row r="2329" spans="1:5" ht="18" customHeight="1" x14ac:dyDescent="0.25">
      <c r="A2329" s="102">
        <f t="shared" si="36"/>
        <v>1917620</v>
      </c>
      <c r="B2329" s="357" t="s">
        <v>16947</v>
      </c>
      <c r="C2329" s="358" t="s">
        <v>16948</v>
      </c>
      <c r="D2329" s="357" t="s">
        <v>188</v>
      </c>
      <c r="E2329" s="359">
        <v>8.5</v>
      </c>
    </row>
    <row r="2330" spans="1:5" ht="18" customHeight="1" x14ac:dyDescent="0.25">
      <c r="A2330" s="102">
        <f t="shared" si="36"/>
        <v>1917621</v>
      </c>
      <c r="B2330" s="357" t="s">
        <v>16949</v>
      </c>
      <c r="C2330" s="358" t="s">
        <v>16950</v>
      </c>
      <c r="D2330" s="357" t="s">
        <v>188</v>
      </c>
      <c r="E2330" s="359">
        <v>9.93</v>
      </c>
    </row>
    <row r="2331" spans="1:5" ht="18" customHeight="1" x14ac:dyDescent="0.25">
      <c r="A2331" s="102">
        <f t="shared" si="36"/>
        <v>1917622</v>
      </c>
      <c r="B2331" s="357" t="s">
        <v>16951</v>
      </c>
      <c r="C2331" s="358" t="s">
        <v>16952</v>
      </c>
      <c r="D2331" s="357" t="s">
        <v>188</v>
      </c>
      <c r="E2331" s="359">
        <v>12.39</v>
      </c>
    </row>
    <row r="2332" spans="1:5" ht="18" customHeight="1" x14ac:dyDescent="0.25">
      <c r="A2332" s="102">
        <f t="shared" si="36"/>
        <v>1917741</v>
      </c>
      <c r="B2332" s="357" t="s">
        <v>16953</v>
      </c>
      <c r="C2332" s="358" t="s">
        <v>16954</v>
      </c>
      <c r="D2332" s="357" t="s">
        <v>188</v>
      </c>
      <c r="E2332" s="359">
        <v>7.88</v>
      </c>
    </row>
    <row r="2333" spans="1:5" ht="18" customHeight="1" x14ac:dyDescent="0.25">
      <c r="A2333" s="102">
        <f t="shared" si="36"/>
        <v>1917269</v>
      </c>
      <c r="B2333" s="357" t="s">
        <v>16955</v>
      </c>
      <c r="C2333" s="358" t="s">
        <v>16956</v>
      </c>
      <c r="D2333" s="357" t="s">
        <v>188</v>
      </c>
      <c r="E2333" s="359">
        <v>22.02</v>
      </c>
    </row>
    <row r="2334" spans="1:5" ht="18" customHeight="1" x14ac:dyDescent="0.25">
      <c r="A2334" s="102">
        <f t="shared" si="36"/>
        <v>1917270</v>
      </c>
      <c r="B2334" s="357" t="s">
        <v>16957</v>
      </c>
      <c r="C2334" s="358" t="s">
        <v>16958</v>
      </c>
      <c r="D2334" s="357" t="s">
        <v>188</v>
      </c>
      <c r="E2334" s="359">
        <v>29.69</v>
      </c>
    </row>
    <row r="2335" spans="1:5" ht="18" customHeight="1" x14ac:dyDescent="0.25">
      <c r="A2335" s="102">
        <f t="shared" si="36"/>
        <v>1917266</v>
      </c>
      <c r="B2335" s="357" t="s">
        <v>16959</v>
      </c>
      <c r="C2335" s="358" t="s">
        <v>16960</v>
      </c>
      <c r="D2335" s="357" t="s">
        <v>188</v>
      </c>
      <c r="E2335" s="359">
        <v>7.21</v>
      </c>
    </row>
    <row r="2336" spans="1:5" ht="18" customHeight="1" x14ac:dyDescent="0.25">
      <c r="A2336" s="102">
        <f t="shared" si="36"/>
        <v>1917267</v>
      </c>
      <c r="B2336" s="357" t="s">
        <v>16961</v>
      </c>
      <c r="C2336" s="358" t="s">
        <v>16962</v>
      </c>
      <c r="D2336" s="357" t="s">
        <v>188</v>
      </c>
      <c r="E2336" s="359">
        <v>10.47</v>
      </c>
    </row>
    <row r="2337" spans="1:5" ht="18" customHeight="1" x14ac:dyDescent="0.25">
      <c r="A2337" s="102">
        <f t="shared" si="36"/>
        <v>1917268</v>
      </c>
      <c r="B2337" s="357" t="s">
        <v>16963</v>
      </c>
      <c r="C2337" s="358" t="s">
        <v>16964</v>
      </c>
      <c r="D2337" s="357" t="s">
        <v>188</v>
      </c>
      <c r="E2337" s="359">
        <v>15.97</v>
      </c>
    </row>
    <row r="2338" spans="1:5" ht="18" customHeight="1" x14ac:dyDescent="0.25">
      <c r="A2338" s="102">
        <f t="shared" si="36"/>
        <v>1917728</v>
      </c>
      <c r="B2338" s="357" t="s">
        <v>16965</v>
      </c>
      <c r="C2338" s="358" t="s">
        <v>16966</v>
      </c>
      <c r="D2338" s="357" t="s">
        <v>188</v>
      </c>
      <c r="E2338" s="359">
        <v>6.66</v>
      </c>
    </row>
    <row r="2339" spans="1:5" ht="18" customHeight="1" x14ac:dyDescent="0.25">
      <c r="A2339" s="102">
        <f t="shared" si="36"/>
        <v>1917358</v>
      </c>
      <c r="B2339" s="357" t="s">
        <v>16967</v>
      </c>
      <c r="C2339" s="358" t="s">
        <v>16968</v>
      </c>
      <c r="D2339" s="357" t="s">
        <v>188</v>
      </c>
      <c r="E2339" s="359">
        <v>6.74</v>
      </c>
    </row>
    <row r="2340" spans="1:5" ht="18" customHeight="1" x14ac:dyDescent="0.25">
      <c r="A2340" s="102">
        <f t="shared" si="36"/>
        <v>1917362</v>
      </c>
      <c r="B2340" s="357" t="s">
        <v>16969</v>
      </c>
      <c r="C2340" s="358" t="s">
        <v>16970</v>
      </c>
      <c r="D2340" s="357" t="s">
        <v>188</v>
      </c>
      <c r="E2340" s="359">
        <v>32.35</v>
      </c>
    </row>
    <row r="2341" spans="1:5" ht="18" customHeight="1" x14ac:dyDescent="0.25">
      <c r="A2341" s="102">
        <f t="shared" si="36"/>
        <v>1917363</v>
      </c>
      <c r="B2341" s="357" t="s">
        <v>16971</v>
      </c>
      <c r="C2341" s="358" t="s">
        <v>16972</v>
      </c>
      <c r="D2341" s="357" t="s">
        <v>188</v>
      </c>
      <c r="E2341" s="359">
        <v>39.450000000000003</v>
      </c>
    </row>
    <row r="2342" spans="1:5" ht="18" customHeight="1" x14ac:dyDescent="0.25">
      <c r="A2342" s="102">
        <f t="shared" si="36"/>
        <v>1917359</v>
      </c>
      <c r="B2342" s="357" t="s">
        <v>16973</v>
      </c>
      <c r="C2342" s="358" t="s">
        <v>16974</v>
      </c>
      <c r="D2342" s="357" t="s">
        <v>188</v>
      </c>
      <c r="E2342" s="359">
        <v>9.51</v>
      </c>
    </row>
    <row r="2343" spans="1:5" ht="18" customHeight="1" x14ac:dyDescent="0.25">
      <c r="A2343" s="102">
        <f t="shared" si="36"/>
        <v>1917360</v>
      </c>
      <c r="B2343" s="357" t="s">
        <v>16975</v>
      </c>
      <c r="C2343" s="358" t="s">
        <v>16976</v>
      </c>
      <c r="D2343" s="357" t="s">
        <v>188</v>
      </c>
      <c r="E2343" s="359">
        <v>15.53</v>
      </c>
    </row>
    <row r="2344" spans="1:5" ht="18" customHeight="1" x14ac:dyDescent="0.25">
      <c r="A2344" s="102">
        <f t="shared" si="36"/>
        <v>1917361</v>
      </c>
      <c r="B2344" s="357" t="s">
        <v>16977</v>
      </c>
      <c r="C2344" s="358" t="s">
        <v>16978</v>
      </c>
      <c r="D2344" s="357" t="s">
        <v>188</v>
      </c>
      <c r="E2344" s="359">
        <v>23.21</v>
      </c>
    </row>
    <row r="2345" spans="1:5" ht="9" customHeight="1" x14ac:dyDescent="0.25">
      <c r="A2345" s="102">
        <f t="shared" si="36"/>
        <v>1917476</v>
      </c>
      <c r="B2345" s="357" t="s">
        <v>16979</v>
      </c>
      <c r="C2345" s="358" t="s">
        <v>16980</v>
      </c>
      <c r="D2345" s="357" t="s">
        <v>188</v>
      </c>
      <c r="E2345" s="359">
        <v>24.1</v>
      </c>
    </row>
    <row r="2346" spans="1:5" ht="18" customHeight="1" x14ac:dyDescent="0.25">
      <c r="A2346" s="102">
        <f t="shared" si="36"/>
        <v>1917477</v>
      </c>
      <c r="B2346" s="357" t="s">
        <v>16981</v>
      </c>
      <c r="C2346" s="358" t="s">
        <v>16982</v>
      </c>
      <c r="D2346" s="357" t="s">
        <v>188</v>
      </c>
      <c r="E2346" s="359">
        <v>31.01</v>
      </c>
    </row>
    <row r="2347" spans="1:5" ht="18" customHeight="1" x14ac:dyDescent="0.25">
      <c r="A2347" s="102">
        <f t="shared" si="36"/>
        <v>1917478</v>
      </c>
      <c r="B2347" s="357" t="s">
        <v>16983</v>
      </c>
      <c r="C2347" s="358" t="s">
        <v>16984</v>
      </c>
      <c r="D2347" s="357" t="s">
        <v>188</v>
      </c>
      <c r="E2347" s="359">
        <v>39.82</v>
      </c>
    </row>
    <row r="2348" spans="1:5" ht="18" customHeight="1" x14ac:dyDescent="0.25">
      <c r="A2348" s="102">
        <f t="shared" si="36"/>
        <v>1917479</v>
      </c>
      <c r="B2348" s="357" t="s">
        <v>16985</v>
      </c>
      <c r="C2348" s="358" t="s">
        <v>16986</v>
      </c>
      <c r="D2348" s="357" t="s">
        <v>188</v>
      </c>
      <c r="E2348" s="359">
        <v>43.35</v>
      </c>
    </row>
    <row r="2349" spans="1:5" ht="18" customHeight="1" x14ac:dyDescent="0.25">
      <c r="A2349" s="102">
        <f t="shared" si="36"/>
        <v>1917473</v>
      </c>
      <c r="B2349" s="357" t="s">
        <v>16987</v>
      </c>
      <c r="C2349" s="358" t="s">
        <v>16988</v>
      </c>
      <c r="D2349" s="357" t="s">
        <v>188</v>
      </c>
      <c r="E2349" s="359">
        <v>11.03</v>
      </c>
    </row>
    <row r="2350" spans="1:5" ht="18" customHeight="1" x14ac:dyDescent="0.25">
      <c r="A2350" s="102">
        <f t="shared" si="36"/>
        <v>1917474</v>
      </c>
      <c r="B2350" s="357" t="s">
        <v>16989</v>
      </c>
      <c r="C2350" s="358" t="s">
        <v>16990</v>
      </c>
      <c r="D2350" s="357" t="s">
        <v>188</v>
      </c>
      <c r="E2350" s="359">
        <v>14.19</v>
      </c>
    </row>
    <row r="2351" spans="1:5" ht="18" customHeight="1" x14ac:dyDescent="0.25">
      <c r="A2351" s="102">
        <f t="shared" si="36"/>
        <v>1917475</v>
      </c>
      <c r="B2351" s="357" t="s">
        <v>16991</v>
      </c>
      <c r="C2351" s="358" t="s">
        <v>16992</v>
      </c>
      <c r="D2351" s="357" t="s">
        <v>188</v>
      </c>
      <c r="E2351" s="359">
        <v>18.2</v>
      </c>
    </row>
    <row r="2352" spans="1:5" ht="18" customHeight="1" x14ac:dyDescent="0.25">
      <c r="A2352" s="102">
        <f t="shared" si="36"/>
        <v>1917736</v>
      </c>
      <c r="B2352" s="357" t="s">
        <v>16993</v>
      </c>
      <c r="C2352" s="358" t="s">
        <v>16994</v>
      </c>
      <c r="D2352" s="357" t="s">
        <v>188</v>
      </c>
      <c r="E2352" s="359">
        <v>8.01</v>
      </c>
    </row>
    <row r="2353" spans="1:5" ht="18" customHeight="1" x14ac:dyDescent="0.25">
      <c r="A2353" s="102">
        <f t="shared" si="36"/>
        <v>1917067</v>
      </c>
      <c r="B2353" s="357" t="s">
        <v>16995</v>
      </c>
      <c r="C2353" s="358" t="s">
        <v>16996</v>
      </c>
      <c r="D2353" s="357" t="s">
        <v>188</v>
      </c>
      <c r="E2353" s="359">
        <v>10.76</v>
      </c>
    </row>
    <row r="2354" spans="1:5" ht="18" customHeight="1" x14ac:dyDescent="0.25">
      <c r="A2354" s="102">
        <f t="shared" si="36"/>
        <v>1917068</v>
      </c>
      <c r="B2354" s="357" t="s">
        <v>16997</v>
      </c>
      <c r="C2354" s="358" t="s">
        <v>16998</v>
      </c>
      <c r="D2354" s="357" t="s">
        <v>188</v>
      </c>
      <c r="E2354" s="359">
        <v>10.98</v>
      </c>
    </row>
    <row r="2355" spans="1:5" ht="18" customHeight="1" x14ac:dyDescent="0.25">
      <c r="A2355" s="102">
        <f t="shared" si="36"/>
        <v>1917069</v>
      </c>
      <c r="B2355" s="357" t="s">
        <v>16999</v>
      </c>
      <c r="C2355" s="358" t="s">
        <v>17000</v>
      </c>
      <c r="D2355" s="357" t="s">
        <v>188</v>
      </c>
      <c r="E2355" s="359">
        <v>11.2</v>
      </c>
    </row>
    <row r="2356" spans="1:5" ht="18" customHeight="1" x14ac:dyDescent="0.25">
      <c r="A2356" s="102">
        <f t="shared" si="36"/>
        <v>1917070</v>
      </c>
      <c r="B2356" s="357" t="s">
        <v>17001</v>
      </c>
      <c r="C2356" s="358" t="s">
        <v>17002</v>
      </c>
      <c r="D2356" s="357" t="s">
        <v>188</v>
      </c>
      <c r="E2356" s="359">
        <v>11.43</v>
      </c>
    </row>
    <row r="2357" spans="1:5" ht="18" customHeight="1" x14ac:dyDescent="0.25">
      <c r="A2357" s="102">
        <f t="shared" si="36"/>
        <v>1917071</v>
      </c>
      <c r="B2357" s="357" t="s">
        <v>17003</v>
      </c>
      <c r="C2357" s="358" t="s">
        <v>17004</v>
      </c>
      <c r="D2357" s="357" t="s">
        <v>188</v>
      </c>
      <c r="E2357" s="359">
        <v>11.67</v>
      </c>
    </row>
    <row r="2358" spans="1:5" ht="18" customHeight="1" x14ac:dyDescent="0.25">
      <c r="A2358" s="102">
        <f t="shared" si="36"/>
        <v>1917072</v>
      </c>
      <c r="B2358" s="357" t="s">
        <v>17005</v>
      </c>
      <c r="C2358" s="358" t="s">
        <v>17006</v>
      </c>
      <c r="D2358" s="357" t="s">
        <v>188</v>
      </c>
      <c r="E2358" s="359">
        <v>11.8</v>
      </c>
    </row>
    <row r="2359" spans="1:5" ht="9" customHeight="1" x14ac:dyDescent="0.25">
      <c r="A2359" s="102">
        <f t="shared" si="36"/>
        <v>1901572</v>
      </c>
      <c r="B2359" s="357" t="s">
        <v>17007</v>
      </c>
      <c r="C2359" s="358" t="s">
        <v>17008</v>
      </c>
      <c r="D2359" s="357" t="s">
        <v>188</v>
      </c>
      <c r="E2359" s="359">
        <v>7.05</v>
      </c>
    </row>
    <row r="2360" spans="1:5" ht="9" customHeight="1" x14ac:dyDescent="0.25">
      <c r="A2360" s="102">
        <f t="shared" si="36"/>
        <v>1901573</v>
      </c>
      <c r="B2360" s="357" t="s">
        <v>17009</v>
      </c>
      <c r="C2360" s="358" t="s">
        <v>17010</v>
      </c>
      <c r="D2360" s="357" t="s">
        <v>188</v>
      </c>
      <c r="E2360" s="359">
        <v>7.11</v>
      </c>
    </row>
    <row r="2361" spans="1:5" ht="9" customHeight="1" x14ac:dyDescent="0.25">
      <c r="A2361" s="102">
        <f t="shared" si="36"/>
        <v>1901574</v>
      </c>
      <c r="B2361" s="357" t="s">
        <v>17011</v>
      </c>
      <c r="C2361" s="358" t="s">
        <v>17012</v>
      </c>
      <c r="D2361" s="357" t="s">
        <v>188</v>
      </c>
      <c r="E2361" s="359">
        <v>7.18</v>
      </c>
    </row>
    <row r="2362" spans="1:5" ht="9" customHeight="1" x14ac:dyDescent="0.25">
      <c r="A2362" s="102">
        <f t="shared" si="36"/>
        <v>1901575</v>
      </c>
      <c r="B2362" s="357" t="s">
        <v>17013</v>
      </c>
      <c r="C2362" s="358" t="s">
        <v>17014</v>
      </c>
      <c r="D2362" s="357" t="s">
        <v>188</v>
      </c>
      <c r="E2362" s="359">
        <v>7.24</v>
      </c>
    </row>
    <row r="2363" spans="1:5" ht="9" customHeight="1" x14ac:dyDescent="0.25">
      <c r="A2363" s="102">
        <f t="shared" si="36"/>
        <v>1901576</v>
      </c>
      <c r="B2363" s="357" t="s">
        <v>17015</v>
      </c>
      <c r="C2363" s="358" t="s">
        <v>17016</v>
      </c>
      <c r="D2363" s="357" t="s">
        <v>188</v>
      </c>
      <c r="E2363" s="359">
        <v>7.32</v>
      </c>
    </row>
    <row r="2364" spans="1:5" ht="9" customHeight="1" x14ac:dyDescent="0.25">
      <c r="A2364" s="102">
        <f t="shared" si="36"/>
        <v>1901571</v>
      </c>
      <c r="B2364" s="357" t="s">
        <v>17017</v>
      </c>
      <c r="C2364" s="358" t="s">
        <v>17018</v>
      </c>
      <c r="D2364" s="357" t="s">
        <v>188</v>
      </c>
      <c r="E2364" s="359">
        <v>7.36</v>
      </c>
    </row>
    <row r="2365" spans="1:5" ht="9" customHeight="1" x14ac:dyDescent="0.25">
      <c r="A2365" s="102">
        <f t="shared" si="36"/>
        <v>1901578</v>
      </c>
      <c r="B2365" s="357" t="s">
        <v>17019</v>
      </c>
      <c r="C2365" s="358" t="s">
        <v>17020</v>
      </c>
      <c r="D2365" s="357" t="s">
        <v>188</v>
      </c>
      <c r="E2365" s="359">
        <v>9.25</v>
      </c>
    </row>
    <row r="2366" spans="1:5" ht="9" customHeight="1" x14ac:dyDescent="0.25">
      <c r="A2366" s="102">
        <f t="shared" si="36"/>
        <v>1901579</v>
      </c>
      <c r="B2366" s="357" t="s">
        <v>17021</v>
      </c>
      <c r="C2366" s="358" t="s">
        <v>17022</v>
      </c>
      <c r="D2366" s="357" t="s">
        <v>188</v>
      </c>
      <c r="E2366" s="359">
        <v>9.31</v>
      </c>
    </row>
    <row r="2367" spans="1:5" ht="9" customHeight="1" x14ac:dyDescent="0.25">
      <c r="A2367" s="102">
        <f t="shared" si="36"/>
        <v>1901580</v>
      </c>
      <c r="B2367" s="357" t="s">
        <v>17023</v>
      </c>
      <c r="C2367" s="358" t="s">
        <v>17024</v>
      </c>
      <c r="D2367" s="357" t="s">
        <v>188</v>
      </c>
      <c r="E2367" s="359">
        <v>9.3699999999999992</v>
      </c>
    </row>
    <row r="2368" spans="1:5" ht="9" customHeight="1" x14ac:dyDescent="0.25">
      <c r="A2368" s="102">
        <f t="shared" si="36"/>
        <v>1901581</v>
      </c>
      <c r="B2368" s="357" t="s">
        <v>17025</v>
      </c>
      <c r="C2368" s="358" t="s">
        <v>17026</v>
      </c>
      <c r="D2368" s="357" t="s">
        <v>188</v>
      </c>
      <c r="E2368" s="359">
        <v>9.43</v>
      </c>
    </row>
    <row r="2369" spans="1:5" ht="9" customHeight="1" x14ac:dyDescent="0.25">
      <c r="A2369" s="102">
        <f t="shared" ref="A2369:A2432" si="37">VALUE(B2369)</f>
        <v>1901582</v>
      </c>
      <c r="B2369" s="357" t="s">
        <v>17027</v>
      </c>
      <c r="C2369" s="358" t="s">
        <v>17028</v>
      </c>
      <c r="D2369" s="357" t="s">
        <v>188</v>
      </c>
      <c r="E2369" s="359">
        <v>9.5</v>
      </c>
    </row>
    <row r="2370" spans="1:5" ht="9" customHeight="1" x14ac:dyDescent="0.25">
      <c r="A2370" s="102">
        <f t="shared" si="37"/>
        <v>1901577</v>
      </c>
      <c r="B2370" s="357" t="s">
        <v>17029</v>
      </c>
      <c r="C2370" s="358" t="s">
        <v>17030</v>
      </c>
      <c r="D2370" s="357" t="s">
        <v>188</v>
      </c>
      <c r="E2370" s="359">
        <v>9.5399999999999991</v>
      </c>
    </row>
    <row r="2371" spans="1:5" ht="9" customHeight="1" x14ac:dyDescent="0.25">
      <c r="A2371" s="102">
        <f t="shared" si="37"/>
        <v>1917103</v>
      </c>
      <c r="B2371" s="357" t="s">
        <v>17031</v>
      </c>
      <c r="C2371" s="358" t="s">
        <v>17032</v>
      </c>
      <c r="D2371" s="357" t="s">
        <v>188</v>
      </c>
      <c r="E2371" s="359">
        <v>7.57</v>
      </c>
    </row>
    <row r="2372" spans="1:5" ht="9" customHeight="1" x14ac:dyDescent="0.25">
      <c r="A2372" s="102">
        <f t="shared" si="37"/>
        <v>1917104</v>
      </c>
      <c r="B2372" s="357" t="s">
        <v>17033</v>
      </c>
      <c r="C2372" s="358" t="s">
        <v>17034</v>
      </c>
      <c r="D2372" s="357" t="s">
        <v>188</v>
      </c>
      <c r="E2372" s="359">
        <v>7.71</v>
      </c>
    </row>
    <row r="2373" spans="1:5" ht="9" customHeight="1" x14ac:dyDescent="0.25">
      <c r="A2373" s="102">
        <f t="shared" si="37"/>
        <v>1917105</v>
      </c>
      <c r="B2373" s="357" t="s">
        <v>17035</v>
      </c>
      <c r="C2373" s="358" t="s">
        <v>17036</v>
      </c>
      <c r="D2373" s="357" t="s">
        <v>188</v>
      </c>
      <c r="E2373" s="359">
        <v>7.85</v>
      </c>
    </row>
    <row r="2374" spans="1:5" ht="9" customHeight="1" x14ac:dyDescent="0.25">
      <c r="A2374" s="102">
        <f t="shared" si="37"/>
        <v>1917106</v>
      </c>
      <c r="B2374" s="357" t="s">
        <v>17037</v>
      </c>
      <c r="C2374" s="358" t="s">
        <v>17038</v>
      </c>
      <c r="D2374" s="357" t="s">
        <v>188</v>
      </c>
      <c r="E2374" s="359">
        <v>7.99</v>
      </c>
    </row>
    <row r="2375" spans="1:5" ht="9" customHeight="1" x14ac:dyDescent="0.25">
      <c r="A2375" s="102">
        <f t="shared" si="37"/>
        <v>1917107</v>
      </c>
      <c r="B2375" s="357" t="s">
        <v>17039</v>
      </c>
      <c r="C2375" s="358" t="s">
        <v>17040</v>
      </c>
      <c r="D2375" s="357" t="s">
        <v>188</v>
      </c>
      <c r="E2375" s="359">
        <v>8.14</v>
      </c>
    </row>
    <row r="2376" spans="1:5" ht="9" customHeight="1" x14ac:dyDescent="0.25">
      <c r="A2376" s="102">
        <f t="shared" si="37"/>
        <v>1917108</v>
      </c>
      <c r="B2376" s="357" t="s">
        <v>17041</v>
      </c>
      <c r="C2376" s="358" t="s">
        <v>17042</v>
      </c>
      <c r="D2376" s="357" t="s">
        <v>188</v>
      </c>
      <c r="E2376" s="359">
        <v>8.2200000000000006</v>
      </c>
    </row>
    <row r="2377" spans="1:5" ht="9" customHeight="1" x14ac:dyDescent="0.25">
      <c r="A2377" s="102">
        <f t="shared" si="37"/>
        <v>1901583</v>
      </c>
      <c r="B2377" s="357" t="s">
        <v>17043</v>
      </c>
      <c r="C2377" s="358" t="s">
        <v>17044</v>
      </c>
      <c r="D2377" s="357" t="s">
        <v>188</v>
      </c>
      <c r="E2377" s="359">
        <v>11.51</v>
      </c>
    </row>
    <row r="2378" spans="1:5" ht="9" customHeight="1" x14ac:dyDescent="0.25">
      <c r="A2378" s="102">
        <f t="shared" si="37"/>
        <v>1901584</v>
      </c>
      <c r="B2378" s="357" t="s">
        <v>17045</v>
      </c>
      <c r="C2378" s="358" t="s">
        <v>17046</v>
      </c>
      <c r="D2378" s="357" t="s">
        <v>188</v>
      </c>
      <c r="E2378" s="359">
        <v>11.57</v>
      </c>
    </row>
    <row r="2379" spans="1:5" ht="9" customHeight="1" x14ac:dyDescent="0.25">
      <c r="A2379" s="102">
        <f t="shared" si="37"/>
        <v>1901585</v>
      </c>
      <c r="B2379" s="357" t="s">
        <v>17047</v>
      </c>
      <c r="C2379" s="358" t="s">
        <v>17048</v>
      </c>
      <c r="D2379" s="357" t="s">
        <v>188</v>
      </c>
      <c r="E2379" s="359">
        <v>11.63</v>
      </c>
    </row>
    <row r="2380" spans="1:5" ht="9" customHeight="1" x14ac:dyDescent="0.25">
      <c r="A2380" s="102">
        <f t="shared" si="37"/>
        <v>1901586</v>
      </c>
      <c r="B2380" s="357" t="s">
        <v>17049</v>
      </c>
      <c r="C2380" s="358" t="s">
        <v>17050</v>
      </c>
      <c r="D2380" s="357" t="s">
        <v>188</v>
      </c>
      <c r="E2380" s="359">
        <v>11.69</v>
      </c>
    </row>
    <row r="2381" spans="1:5" ht="9" customHeight="1" x14ac:dyDescent="0.25">
      <c r="A2381" s="102">
        <f t="shared" si="37"/>
        <v>1901587</v>
      </c>
      <c r="B2381" s="357" t="s">
        <v>17051</v>
      </c>
      <c r="C2381" s="358" t="s">
        <v>17052</v>
      </c>
      <c r="D2381" s="357" t="s">
        <v>188</v>
      </c>
      <c r="E2381" s="359">
        <v>11.76</v>
      </c>
    </row>
    <row r="2382" spans="1:5" ht="9" customHeight="1" x14ac:dyDescent="0.25">
      <c r="A2382" s="102">
        <f t="shared" si="37"/>
        <v>1901588</v>
      </c>
      <c r="B2382" s="357" t="s">
        <v>17053</v>
      </c>
      <c r="C2382" s="358" t="s">
        <v>17054</v>
      </c>
      <c r="D2382" s="357" t="s">
        <v>188</v>
      </c>
      <c r="E2382" s="359">
        <v>11.79</v>
      </c>
    </row>
    <row r="2383" spans="1:5" ht="9" customHeight="1" x14ac:dyDescent="0.25">
      <c r="A2383" s="102">
        <f t="shared" si="37"/>
        <v>1917139</v>
      </c>
      <c r="B2383" s="357" t="s">
        <v>17055</v>
      </c>
      <c r="C2383" s="358" t="s">
        <v>17056</v>
      </c>
      <c r="D2383" s="357" t="s">
        <v>188</v>
      </c>
      <c r="E2383" s="359">
        <v>7.22</v>
      </c>
    </row>
    <row r="2384" spans="1:5" ht="9" customHeight="1" x14ac:dyDescent="0.25">
      <c r="A2384" s="102">
        <f t="shared" si="37"/>
        <v>1917140</v>
      </c>
      <c r="B2384" s="357" t="s">
        <v>17057</v>
      </c>
      <c r="C2384" s="358" t="s">
        <v>17058</v>
      </c>
      <c r="D2384" s="357" t="s">
        <v>188</v>
      </c>
      <c r="E2384" s="359">
        <v>7.32</v>
      </c>
    </row>
    <row r="2385" spans="1:5" ht="9" customHeight="1" x14ac:dyDescent="0.25">
      <c r="A2385" s="102">
        <f t="shared" si="37"/>
        <v>1917141</v>
      </c>
      <c r="B2385" s="357" t="s">
        <v>17059</v>
      </c>
      <c r="C2385" s="358" t="s">
        <v>17060</v>
      </c>
      <c r="D2385" s="357" t="s">
        <v>188</v>
      </c>
      <c r="E2385" s="359">
        <v>7.44</v>
      </c>
    </row>
    <row r="2386" spans="1:5" ht="9" customHeight="1" x14ac:dyDescent="0.25">
      <c r="A2386" s="102">
        <f t="shared" si="37"/>
        <v>1917142</v>
      </c>
      <c r="B2386" s="357" t="s">
        <v>17061</v>
      </c>
      <c r="C2386" s="358" t="s">
        <v>17062</v>
      </c>
      <c r="D2386" s="357" t="s">
        <v>188</v>
      </c>
      <c r="E2386" s="359">
        <v>7.55</v>
      </c>
    </row>
    <row r="2387" spans="1:5" ht="9" customHeight="1" x14ac:dyDescent="0.25">
      <c r="A2387" s="102">
        <f t="shared" si="37"/>
        <v>1917143</v>
      </c>
      <c r="B2387" s="357" t="s">
        <v>17063</v>
      </c>
      <c r="C2387" s="358" t="s">
        <v>17064</v>
      </c>
      <c r="D2387" s="357" t="s">
        <v>188</v>
      </c>
      <c r="E2387" s="359">
        <v>7.68</v>
      </c>
    </row>
    <row r="2388" spans="1:5" ht="9" customHeight="1" x14ac:dyDescent="0.25">
      <c r="A2388" s="102">
        <f t="shared" si="37"/>
        <v>1917144</v>
      </c>
      <c r="B2388" s="357" t="s">
        <v>17065</v>
      </c>
      <c r="C2388" s="358" t="s">
        <v>17066</v>
      </c>
      <c r="D2388" s="357" t="s">
        <v>188</v>
      </c>
      <c r="E2388" s="359">
        <v>7.74</v>
      </c>
    </row>
    <row r="2389" spans="1:5" ht="9" customHeight="1" x14ac:dyDescent="0.25">
      <c r="A2389" s="102">
        <f t="shared" si="37"/>
        <v>1917175</v>
      </c>
      <c r="B2389" s="357" t="s">
        <v>17067</v>
      </c>
      <c r="C2389" s="358" t="s">
        <v>17068</v>
      </c>
      <c r="D2389" s="357" t="s">
        <v>188</v>
      </c>
      <c r="E2389" s="359">
        <v>6.86</v>
      </c>
    </row>
    <row r="2390" spans="1:5" ht="9" customHeight="1" x14ac:dyDescent="0.25">
      <c r="A2390" s="102">
        <f t="shared" si="37"/>
        <v>1917176</v>
      </c>
      <c r="B2390" s="357" t="s">
        <v>17069</v>
      </c>
      <c r="C2390" s="358" t="s">
        <v>17070</v>
      </c>
      <c r="D2390" s="357" t="s">
        <v>188</v>
      </c>
      <c r="E2390" s="359">
        <v>6.95</v>
      </c>
    </row>
    <row r="2391" spans="1:5" ht="9" customHeight="1" x14ac:dyDescent="0.25">
      <c r="A2391" s="102">
        <f t="shared" si="37"/>
        <v>1917177</v>
      </c>
      <c r="B2391" s="357" t="s">
        <v>17071</v>
      </c>
      <c r="C2391" s="358" t="s">
        <v>17072</v>
      </c>
      <c r="D2391" s="357" t="s">
        <v>188</v>
      </c>
      <c r="E2391" s="359">
        <v>7.05</v>
      </c>
    </row>
    <row r="2392" spans="1:5" ht="9" customHeight="1" x14ac:dyDescent="0.25">
      <c r="A2392" s="102">
        <f t="shared" si="37"/>
        <v>1917178</v>
      </c>
      <c r="B2392" s="357" t="s">
        <v>17073</v>
      </c>
      <c r="C2392" s="358" t="s">
        <v>17074</v>
      </c>
      <c r="D2392" s="357" t="s">
        <v>188</v>
      </c>
      <c r="E2392" s="359">
        <v>7.15</v>
      </c>
    </row>
    <row r="2393" spans="1:5" ht="9" customHeight="1" x14ac:dyDescent="0.25">
      <c r="A2393" s="102">
        <f t="shared" si="37"/>
        <v>1917179</v>
      </c>
      <c r="B2393" s="357" t="s">
        <v>17075</v>
      </c>
      <c r="C2393" s="358" t="s">
        <v>17076</v>
      </c>
      <c r="D2393" s="357" t="s">
        <v>188</v>
      </c>
      <c r="E2393" s="359">
        <v>7.26</v>
      </c>
    </row>
    <row r="2394" spans="1:5" ht="9" customHeight="1" x14ac:dyDescent="0.25">
      <c r="A2394" s="102">
        <f t="shared" si="37"/>
        <v>1917180</v>
      </c>
      <c r="B2394" s="357" t="s">
        <v>17077</v>
      </c>
      <c r="C2394" s="358" t="s">
        <v>17078</v>
      </c>
      <c r="D2394" s="357" t="s">
        <v>188</v>
      </c>
      <c r="E2394" s="359">
        <v>7.32</v>
      </c>
    </row>
    <row r="2395" spans="1:5" ht="9" customHeight="1" x14ac:dyDescent="0.25">
      <c r="A2395" s="102">
        <f t="shared" si="37"/>
        <v>1917211</v>
      </c>
      <c r="B2395" s="357" t="s">
        <v>17079</v>
      </c>
      <c r="C2395" s="358" t="s">
        <v>17080</v>
      </c>
      <c r="D2395" s="357" t="s">
        <v>188</v>
      </c>
      <c r="E2395" s="359">
        <v>7.56</v>
      </c>
    </row>
    <row r="2396" spans="1:5" ht="9" customHeight="1" x14ac:dyDescent="0.25">
      <c r="A2396" s="102">
        <f t="shared" si="37"/>
        <v>1917212</v>
      </c>
      <c r="B2396" s="357" t="s">
        <v>17081</v>
      </c>
      <c r="C2396" s="358" t="s">
        <v>17082</v>
      </c>
      <c r="D2396" s="357" t="s">
        <v>188</v>
      </c>
      <c r="E2396" s="359">
        <v>7.64</v>
      </c>
    </row>
    <row r="2397" spans="1:5" ht="9" customHeight="1" x14ac:dyDescent="0.25">
      <c r="A2397" s="102">
        <f t="shared" si="37"/>
        <v>1917213</v>
      </c>
      <c r="B2397" s="357" t="s">
        <v>17083</v>
      </c>
      <c r="C2397" s="358" t="s">
        <v>17084</v>
      </c>
      <c r="D2397" s="357" t="s">
        <v>188</v>
      </c>
      <c r="E2397" s="359">
        <v>7.73</v>
      </c>
    </row>
    <row r="2398" spans="1:5" ht="9" customHeight="1" x14ac:dyDescent="0.25">
      <c r="A2398" s="102">
        <f t="shared" si="37"/>
        <v>1917214</v>
      </c>
      <c r="B2398" s="357" t="s">
        <v>17085</v>
      </c>
      <c r="C2398" s="358" t="s">
        <v>17086</v>
      </c>
      <c r="D2398" s="357" t="s">
        <v>188</v>
      </c>
      <c r="E2398" s="359">
        <v>7.82</v>
      </c>
    </row>
    <row r="2399" spans="1:5" ht="9" customHeight="1" x14ac:dyDescent="0.25">
      <c r="A2399" s="102">
        <f t="shared" si="37"/>
        <v>1917215</v>
      </c>
      <c r="B2399" s="357" t="s">
        <v>17087</v>
      </c>
      <c r="C2399" s="358" t="s">
        <v>17088</v>
      </c>
      <c r="D2399" s="357" t="s">
        <v>188</v>
      </c>
      <c r="E2399" s="359">
        <v>7.92</v>
      </c>
    </row>
    <row r="2400" spans="1:5" ht="9" customHeight="1" x14ac:dyDescent="0.25">
      <c r="A2400" s="102">
        <f t="shared" si="37"/>
        <v>1917216</v>
      </c>
      <c r="B2400" s="357" t="s">
        <v>17089</v>
      </c>
      <c r="C2400" s="358" t="s">
        <v>17090</v>
      </c>
      <c r="D2400" s="357" t="s">
        <v>188</v>
      </c>
      <c r="E2400" s="359">
        <v>7.97</v>
      </c>
    </row>
    <row r="2401" spans="1:5" ht="9" customHeight="1" x14ac:dyDescent="0.25">
      <c r="A2401" s="102">
        <f t="shared" si="37"/>
        <v>1917031</v>
      </c>
      <c r="B2401" s="357" t="s">
        <v>17091</v>
      </c>
      <c r="C2401" s="358" t="s">
        <v>17092</v>
      </c>
      <c r="D2401" s="357" t="s">
        <v>188</v>
      </c>
      <c r="E2401" s="359">
        <v>14.57</v>
      </c>
    </row>
    <row r="2402" spans="1:5" ht="9" customHeight="1" x14ac:dyDescent="0.25">
      <c r="A2402" s="102">
        <f t="shared" si="37"/>
        <v>1917032</v>
      </c>
      <c r="B2402" s="357" t="s">
        <v>17093</v>
      </c>
      <c r="C2402" s="358" t="s">
        <v>17094</v>
      </c>
      <c r="D2402" s="357" t="s">
        <v>188</v>
      </c>
      <c r="E2402" s="359">
        <v>14.88</v>
      </c>
    </row>
    <row r="2403" spans="1:5" ht="9" customHeight="1" x14ac:dyDescent="0.25">
      <c r="A2403" s="102">
        <f t="shared" si="37"/>
        <v>1917033</v>
      </c>
      <c r="B2403" s="357" t="s">
        <v>17095</v>
      </c>
      <c r="C2403" s="358" t="s">
        <v>17096</v>
      </c>
      <c r="D2403" s="357" t="s">
        <v>188</v>
      </c>
      <c r="E2403" s="359">
        <v>15.19</v>
      </c>
    </row>
    <row r="2404" spans="1:5" ht="9" customHeight="1" x14ac:dyDescent="0.25">
      <c r="A2404" s="102">
        <f t="shared" si="37"/>
        <v>1917034</v>
      </c>
      <c r="B2404" s="357" t="s">
        <v>17097</v>
      </c>
      <c r="C2404" s="358" t="s">
        <v>17098</v>
      </c>
      <c r="D2404" s="357" t="s">
        <v>188</v>
      </c>
      <c r="E2404" s="359">
        <v>15.52</v>
      </c>
    </row>
    <row r="2405" spans="1:5" ht="9" customHeight="1" x14ac:dyDescent="0.25">
      <c r="A2405" s="102">
        <f t="shared" si="37"/>
        <v>1917035</v>
      </c>
      <c r="B2405" s="357" t="s">
        <v>17099</v>
      </c>
      <c r="C2405" s="358" t="s">
        <v>17100</v>
      </c>
      <c r="D2405" s="357" t="s">
        <v>188</v>
      </c>
      <c r="E2405" s="359">
        <v>15.87</v>
      </c>
    </row>
    <row r="2406" spans="1:5" ht="9" customHeight="1" x14ac:dyDescent="0.25">
      <c r="A2406" s="102">
        <f t="shared" si="37"/>
        <v>1917036</v>
      </c>
      <c r="B2406" s="357" t="s">
        <v>17101</v>
      </c>
      <c r="C2406" s="358" t="s">
        <v>17102</v>
      </c>
      <c r="D2406" s="357" t="s">
        <v>188</v>
      </c>
      <c r="E2406" s="359">
        <v>16.059999999999999</v>
      </c>
    </row>
    <row r="2407" spans="1:5" ht="9" customHeight="1" x14ac:dyDescent="0.25">
      <c r="A2407" s="102">
        <f t="shared" si="37"/>
        <v>1917605</v>
      </c>
      <c r="B2407" s="357" t="s">
        <v>17103</v>
      </c>
      <c r="C2407" s="358" t="s">
        <v>17104</v>
      </c>
      <c r="D2407" s="357" t="s">
        <v>188</v>
      </c>
      <c r="E2407" s="359">
        <v>8.07</v>
      </c>
    </row>
    <row r="2408" spans="1:5" ht="9" customHeight="1" x14ac:dyDescent="0.25">
      <c r="A2408" s="102">
        <f t="shared" si="37"/>
        <v>1917606</v>
      </c>
      <c r="B2408" s="357" t="s">
        <v>17105</v>
      </c>
      <c r="C2408" s="358" t="s">
        <v>17106</v>
      </c>
      <c r="D2408" s="357" t="s">
        <v>188</v>
      </c>
      <c r="E2408" s="359">
        <v>8.73</v>
      </c>
    </row>
    <row r="2409" spans="1:5" ht="9" customHeight="1" x14ac:dyDescent="0.25">
      <c r="A2409" s="102">
        <f t="shared" si="37"/>
        <v>1917607</v>
      </c>
      <c r="B2409" s="357" t="s">
        <v>17107</v>
      </c>
      <c r="C2409" s="358" t="s">
        <v>17108</v>
      </c>
      <c r="D2409" s="357" t="s">
        <v>188</v>
      </c>
      <c r="E2409" s="359">
        <v>9.3800000000000008</v>
      </c>
    </row>
    <row r="2410" spans="1:5" ht="9" customHeight="1" x14ac:dyDescent="0.25">
      <c r="A2410" s="102">
        <f t="shared" si="37"/>
        <v>1917608</v>
      </c>
      <c r="B2410" s="357" t="s">
        <v>17109</v>
      </c>
      <c r="C2410" s="358" t="s">
        <v>17110</v>
      </c>
      <c r="D2410" s="357" t="s">
        <v>188</v>
      </c>
      <c r="E2410" s="359">
        <v>10.46</v>
      </c>
    </row>
    <row r="2411" spans="1:5" ht="9" customHeight="1" x14ac:dyDescent="0.25">
      <c r="A2411" s="102">
        <f t="shared" si="37"/>
        <v>1917609</v>
      </c>
      <c r="B2411" s="357" t="s">
        <v>17111</v>
      </c>
      <c r="C2411" s="358" t="s">
        <v>17112</v>
      </c>
      <c r="D2411" s="357" t="s">
        <v>188</v>
      </c>
      <c r="E2411" s="359">
        <v>11.92</v>
      </c>
    </row>
    <row r="2412" spans="1:5" ht="9" customHeight="1" x14ac:dyDescent="0.25">
      <c r="A2412" s="102">
        <f t="shared" si="37"/>
        <v>1917610</v>
      </c>
      <c r="B2412" s="357" t="s">
        <v>17113</v>
      </c>
      <c r="C2412" s="358" t="s">
        <v>17114</v>
      </c>
      <c r="D2412" s="357" t="s">
        <v>188</v>
      </c>
      <c r="E2412" s="359">
        <v>14.09</v>
      </c>
    </row>
    <row r="2413" spans="1:5" ht="18" customHeight="1" x14ac:dyDescent="0.25">
      <c r="A2413" s="102">
        <f t="shared" si="37"/>
        <v>1917611</v>
      </c>
      <c r="B2413" s="357" t="s">
        <v>17115</v>
      </c>
      <c r="C2413" s="358" t="s">
        <v>17116</v>
      </c>
      <c r="D2413" s="357" t="s">
        <v>188</v>
      </c>
      <c r="E2413" s="359">
        <v>16.53</v>
      </c>
    </row>
    <row r="2414" spans="1:5" ht="18" customHeight="1" x14ac:dyDescent="0.25">
      <c r="A2414" s="102">
        <f t="shared" si="37"/>
        <v>1917612</v>
      </c>
      <c r="B2414" s="357" t="s">
        <v>17117</v>
      </c>
      <c r="C2414" s="358" t="s">
        <v>17118</v>
      </c>
      <c r="D2414" s="357" t="s">
        <v>188</v>
      </c>
      <c r="E2414" s="359">
        <v>19.39</v>
      </c>
    </row>
    <row r="2415" spans="1:5" ht="18" customHeight="1" x14ac:dyDescent="0.25">
      <c r="A2415" s="102">
        <f t="shared" si="37"/>
        <v>1917613</v>
      </c>
      <c r="B2415" s="357" t="s">
        <v>17119</v>
      </c>
      <c r="C2415" s="358" t="s">
        <v>17120</v>
      </c>
      <c r="D2415" s="357" t="s">
        <v>188</v>
      </c>
      <c r="E2415" s="359">
        <v>22.57</v>
      </c>
    </row>
    <row r="2416" spans="1:5" ht="18" customHeight="1" x14ac:dyDescent="0.25">
      <c r="A2416" s="102">
        <f t="shared" si="37"/>
        <v>1917614</v>
      </c>
      <c r="B2416" s="357" t="s">
        <v>17121</v>
      </c>
      <c r="C2416" s="358" t="s">
        <v>17122</v>
      </c>
      <c r="D2416" s="357" t="s">
        <v>188</v>
      </c>
      <c r="E2416" s="359">
        <v>26.06</v>
      </c>
    </row>
    <row r="2417" spans="1:5" ht="18" customHeight="1" x14ac:dyDescent="0.25">
      <c r="A2417" s="102">
        <f t="shared" si="37"/>
        <v>1917615</v>
      </c>
      <c r="B2417" s="357" t="s">
        <v>17123</v>
      </c>
      <c r="C2417" s="358" t="s">
        <v>17124</v>
      </c>
      <c r="D2417" s="357" t="s">
        <v>188</v>
      </c>
      <c r="E2417" s="359">
        <v>30.01</v>
      </c>
    </row>
    <row r="2418" spans="1:5" ht="18" customHeight="1" x14ac:dyDescent="0.25">
      <c r="A2418" s="102">
        <f t="shared" si="37"/>
        <v>1917616</v>
      </c>
      <c r="B2418" s="357" t="s">
        <v>17125</v>
      </c>
      <c r="C2418" s="358" t="s">
        <v>17126</v>
      </c>
      <c r="D2418" s="357" t="s">
        <v>188</v>
      </c>
      <c r="E2418" s="359">
        <v>34.75</v>
      </c>
    </row>
    <row r="2419" spans="1:5" ht="18" customHeight="1" x14ac:dyDescent="0.25">
      <c r="A2419" s="102">
        <f t="shared" si="37"/>
        <v>1917617</v>
      </c>
      <c r="B2419" s="357" t="s">
        <v>17127</v>
      </c>
      <c r="C2419" s="358" t="s">
        <v>17128</v>
      </c>
      <c r="D2419" s="357" t="s">
        <v>188</v>
      </c>
      <c r="E2419" s="359">
        <v>38.950000000000003</v>
      </c>
    </row>
    <row r="2420" spans="1:5" ht="18" customHeight="1" x14ac:dyDescent="0.25">
      <c r="A2420" s="102">
        <f t="shared" si="37"/>
        <v>1917618</v>
      </c>
      <c r="B2420" s="357" t="s">
        <v>17129</v>
      </c>
      <c r="C2420" s="358" t="s">
        <v>17130</v>
      </c>
      <c r="D2420" s="357" t="s">
        <v>188</v>
      </c>
      <c r="E2420" s="359">
        <v>44.39</v>
      </c>
    </row>
    <row r="2421" spans="1:5" ht="18" customHeight="1" x14ac:dyDescent="0.25">
      <c r="A2421" s="102">
        <f t="shared" si="37"/>
        <v>1917619</v>
      </c>
      <c r="B2421" s="357" t="s">
        <v>17131</v>
      </c>
      <c r="C2421" s="358" t="s">
        <v>17132</v>
      </c>
      <c r="D2421" s="357" t="s">
        <v>188</v>
      </c>
      <c r="E2421" s="359">
        <v>48.14</v>
      </c>
    </row>
    <row r="2422" spans="1:5" ht="18" customHeight="1" x14ac:dyDescent="0.25">
      <c r="A2422" s="102">
        <f t="shared" si="37"/>
        <v>1917602</v>
      </c>
      <c r="B2422" s="357" t="s">
        <v>17133</v>
      </c>
      <c r="C2422" s="358" t="s">
        <v>17134</v>
      </c>
      <c r="D2422" s="357" t="s">
        <v>188</v>
      </c>
      <c r="E2422" s="359">
        <v>5.86</v>
      </c>
    </row>
    <row r="2423" spans="1:5" ht="18" customHeight="1" x14ac:dyDescent="0.25">
      <c r="A2423" s="102">
        <f t="shared" si="37"/>
        <v>1917603</v>
      </c>
      <c r="B2423" s="357" t="s">
        <v>17135</v>
      </c>
      <c r="C2423" s="358" t="s">
        <v>17136</v>
      </c>
      <c r="D2423" s="357" t="s">
        <v>188</v>
      </c>
      <c r="E2423" s="359">
        <v>6.55</v>
      </c>
    </row>
    <row r="2424" spans="1:5" ht="18" customHeight="1" x14ac:dyDescent="0.25">
      <c r="A2424" s="102">
        <f t="shared" si="37"/>
        <v>1917604</v>
      </c>
      <c r="B2424" s="357" t="s">
        <v>17137</v>
      </c>
      <c r="C2424" s="358" t="s">
        <v>17138</v>
      </c>
      <c r="D2424" s="357" t="s">
        <v>188</v>
      </c>
      <c r="E2424" s="359">
        <v>7.15</v>
      </c>
    </row>
    <row r="2425" spans="1:5" ht="18" customHeight="1" x14ac:dyDescent="0.25">
      <c r="A2425" s="102">
        <f t="shared" si="37"/>
        <v>1917740</v>
      </c>
      <c r="B2425" s="357" t="s">
        <v>17139</v>
      </c>
      <c r="C2425" s="358" t="s">
        <v>17140</v>
      </c>
      <c r="D2425" s="357" t="s">
        <v>188</v>
      </c>
      <c r="E2425" s="359">
        <v>5.64</v>
      </c>
    </row>
    <row r="2426" spans="1:5" ht="18" customHeight="1" x14ac:dyDescent="0.25">
      <c r="A2426" s="102">
        <f t="shared" si="37"/>
        <v>1917263</v>
      </c>
      <c r="B2426" s="357" t="s">
        <v>17141</v>
      </c>
      <c r="C2426" s="358" t="s">
        <v>17142</v>
      </c>
      <c r="D2426" s="357" t="s">
        <v>188</v>
      </c>
      <c r="E2426" s="359">
        <v>10.19</v>
      </c>
    </row>
    <row r="2427" spans="1:5" ht="18" customHeight="1" x14ac:dyDescent="0.25">
      <c r="A2427" s="102">
        <f t="shared" si="37"/>
        <v>1917264</v>
      </c>
      <c r="B2427" s="357" t="s">
        <v>17143</v>
      </c>
      <c r="C2427" s="358" t="s">
        <v>17144</v>
      </c>
      <c r="D2427" s="357" t="s">
        <v>188</v>
      </c>
      <c r="E2427" s="359">
        <v>12.64</v>
      </c>
    </row>
    <row r="2428" spans="1:5" ht="18" customHeight="1" x14ac:dyDescent="0.25">
      <c r="A2428" s="102">
        <f t="shared" si="37"/>
        <v>1917265</v>
      </c>
      <c r="B2428" s="357" t="s">
        <v>17145</v>
      </c>
      <c r="C2428" s="358" t="s">
        <v>17146</v>
      </c>
      <c r="D2428" s="357" t="s">
        <v>188</v>
      </c>
      <c r="E2428" s="359">
        <v>16.38</v>
      </c>
    </row>
    <row r="2429" spans="1:5" ht="18" customHeight="1" x14ac:dyDescent="0.25">
      <c r="A2429" s="102">
        <f t="shared" si="37"/>
        <v>1917260</v>
      </c>
      <c r="B2429" s="357" t="s">
        <v>17147</v>
      </c>
      <c r="C2429" s="358" t="s">
        <v>17148</v>
      </c>
      <c r="D2429" s="357" t="s">
        <v>188</v>
      </c>
      <c r="E2429" s="359">
        <v>6.18</v>
      </c>
    </row>
    <row r="2430" spans="1:5" ht="18" customHeight="1" x14ac:dyDescent="0.25">
      <c r="A2430" s="102">
        <f t="shared" si="37"/>
        <v>1917261</v>
      </c>
      <c r="B2430" s="357" t="s">
        <v>17149</v>
      </c>
      <c r="C2430" s="358" t="s">
        <v>17150</v>
      </c>
      <c r="D2430" s="357" t="s">
        <v>188</v>
      </c>
      <c r="E2430" s="359">
        <v>6.88</v>
      </c>
    </row>
    <row r="2431" spans="1:5" ht="18" customHeight="1" x14ac:dyDescent="0.25">
      <c r="A2431" s="102">
        <f t="shared" si="37"/>
        <v>1917262</v>
      </c>
      <c r="B2431" s="357" t="s">
        <v>17151</v>
      </c>
      <c r="C2431" s="358" t="s">
        <v>17152</v>
      </c>
      <c r="D2431" s="357" t="s">
        <v>188</v>
      </c>
      <c r="E2431" s="359">
        <v>8.15</v>
      </c>
    </row>
    <row r="2432" spans="1:5" ht="18" customHeight="1" x14ac:dyDescent="0.25">
      <c r="A2432" s="102">
        <f t="shared" si="37"/>
        <v>1917727</v>
      </c>
      <c r="B2432" s="357" t="s">
        <v>17153</v>
      </c>
      <c r="C2432" s="358" t="s">
        <v>17154</v>
      </c>
      <c r="D2432" s="357" t="s">
        <v>188</v>
      </c>
      <c r="E2432" s="359">
        <v>5.97</v>
      </c>
    </row>
    <row r="2433" spans="1:5" ht="18" customHeight="1" x14ac:dyDescent="0.25">
      <c r="A2433" s="102">
        <f t="shared" ref="A2433:A2496" si="38">VALUE(B2433)</f>
        <v>1917351</v>
      </c>
      <c r="B2433" s="357" t="s">
        <v>17155</v>
      </c>
      <c r="C2433" s="358" t="s">
        <v>17156</v>
      </c>
      <c r="D2433" s="357" t="s">
        <v>188</v>
      </c>
      <c r="E2433" s="359">
        <v>8.93</v>
      </c>
    </row>
    <row r="2434" spans="1:5" ht="18" customHeight="1" x14ac:dyDescent="0.25">
      <c r="A2434" s="102">
        <f t="shared" si="38"/>
        <v>1917352</v>
      </c>
      <c r="B2434" s="357" t="s">
        <v>17157</v>
      </c>
      <c r="C2434" s="358" t="s">
        <v>17158</v>
      </c>
      <c r="D2434" s="357" t="s">
        <v>188</v>
      </c>
      <c r="E2434" s="359">
        <v>11.79</v>
      </c>
    </row>
    <row r="2435" spans="1:5" ht="18" customHeight="1" x14ac:dyDescent="0.25">
      <c r="A2435" s="102">
        <f t="shared" si="38"/>
        <v>1917353</v>
      </c>
      <c r="B2435" s="357" t="s">
        <v>17159</v>
      </c>
      <c r="C2435" s="358" t="s">
        <v>17160</v>
      </c>
      <c r="D2435" s="357" t="s">
        <v>188</v>
      </c>
      <c r="E2435" s="359">
        <v>15.14</v>
      </c>
    </row>
    <row r="2436" spans="1:5" ht="18" customHeight="1" x14ac:dyDescent="0.25">
      <c r="A2436" s="102">
        <f t="shared" si="38"/>
        <v>1917354</v>
      </c>
      <c r="B2436" s="357" t="s">
        <v>17161</v>
      </c>
      <c r="C2436" s="358" t="s">
        <v>17162</v>
      </c>
      <c r="D2436" s="357" t="s">
        <v>188</v>
      </c>
      <c r="E2436" s="359">
        <v>19.649999999999999</v>
      </c>
    </row>
    <row r="2437" spans="1:5" ht="18" customHeight="1" x14ac:dyDescent="0.25">
      <c r="A2437" s="102">
        <f t="shared" si="38"/>
        <v>1917355</v>
      </c>
      <c r="B2437" s="357" t="s">
        <v>17163</v>
      </c>
      <c r="C2437" s="358" t="s">
        <v>17164</v>
      </c>
      <c r="D2437" s="357" t="s">
        <v>188</v>
      </c>
      <c r="E2437" s="359">
        <v>25.32</v>
      </c>
    </row>
    <row r="2438" spans="1:5" ht="18" customHeight="1" x14ac:dyDescent="0.25">
      <c r="A2438" s="102">
        <f t="shared" si="38"/>
        <v>1917356</v>
      </c>
      <c r="B2438" s="357" t="s">
        <v>17165</v>
      </c>
      <c r="C2438" s="358" t="s">
        <v>17166</v>
      </c>
      <c r="D2438" s="357" t="s">
        <v>188</v>
      </c>
      <c r="E2438" s="359">
        <v>31.04</v>
      </c>
    </row>
    <row r="2439" spans="1:5" ht="18" customHeight="1" x14ac:dyDescent="0.25">
      <c r="A2439" s="102">
        <f t="shared" si="38"/>
        <v>1917357</v>
      </c>
      <c r="B2439" s="357" t="s">
        <v>17167</v>
      </c>
      <c r="C2439" s="358" t="s">
        <v>17168</v>
      </c>
      <c r="D2439" s="357" t="s">
        <v>188</v>
      </c>
      <c r="E2439" s="359">
        <v>35.49</v>
      </c>
    </row>
    <row r="2440" spans="1:5" ht="18" customHeight="1" x14ac:dyDescent="0.25">
      <c r="A2440" s="102">
        <f t="shared" si="38"/>
        <v>1917348</v>
      </c>
      <c r="B2440" s="357" t="s">
        <v>17169</v>
      </c>
      <c r="C2440" s="358" t="s">
        <v>17170</v>
      </c>
      <c r="D2440" s="357" t="s">
        <v>188</v>
      </c>
      <c r="E2440" s="359">
        <v>5.38</v>
      </c>
    </row>
    <row r="2441" spans="1:5" ht="18" customHeight="1" x14ac:dyDescent="0.25">
      <c r="A2441" s="102">
        <f t="shared" si="38"/>
        <v>1917349</v>
      </c>
      <c r="B2441" s="357" t="s">
        <v>17171</v>
      </c>
      <c r="C2441" s="358" t="s">
        <v>17172</v>
      </c>
      <c r="D2441" s="357" t="s">
        <v>188</v>
      </c>
      <c r="E2441" s="359">
        <v>5.85</v>
      </c>
    </row>
    <row r="2442" spans="1:5" ht="18" customHeight="1" x14ac:dyDescent="0.25">
      <c r="A2442" s="102">
        <f t="shared" si="38"/>
        <v>1917350</v>
      </c>
      <c r="B2442" s="357" t="s">
        <v>17173</v>
      </c>
      <c r="C2442" s="358" t="s">
        <v>17174</v>
      </c>
      <c r="D2442" s="357" t="s">
        <v>188</v>
      </c>
      <c r="E2442" s="359">
        <v>6.67</v>
      </c>
    </row>
    <row r="2443" spans="1:5" ht="18" customHeight="1" x14ac:dyDescent="0.25">
      <c r="A2443" s="102">
        <f t="shared" si="38"/>
        <v>1917731</v>
      </c>
      <c r="B2443" s="357" t="s">
        <v>17175</v>
      </c>
      <c r="C2443" s="358" t="s">
        <v>17176</v>
      </c>
      <c r="D2443" s="357" t="s">
        <v>188</v>
      </c>
      <c r="E2443" s="359">
        <v>5.27</v>
      </c>
    </row>
    <row r="2444" spans="1:5" ht="18" customHeight="1" x14ac:dyDescent="0.25">
      <c r="A2444" s="102">
        <f t="shared" si="38"/>
        <v>1917463</v>
      </c>
      <c r="B2444" s="357" t="s">
        <v>17177</v>
      </c>
      <c r="C2444" s="358" t="s">
        <v>17178</v>
      </c>
      <c r="D2444" s="357" t="s">
        <v>188</v>
      </c>
      <c r="E2444" s="359">
        <v>9.11</v>
      </c>
    </row>
    <row r="2445" spans="1:5" ht="18" customHeight="1" x14ac:dyDescent="0.25">
      <c r="A2445" s="102">
        <f t="shared" si="38"/>
        <v>1917464</v>
      </c>
      <c r="B2445" s="357" t="s">
        <v>17179</v>
      </c>
      <c r="C2445" s="358" t="s">
        <v>17180</v>
      </c>
      <c r="D2445" s="357" t="s">
        <v>188</v>
      </c>
      <c r="E2445" s="359">
        <v>10.54</v>
      </c>
    </row>
    <row r="2446" spans="1:5" ht="18" customHeight="1" x14ac:dyDescent="0.25">
      <c r="A2446" s="102">
        <f t="shared" si="38"/>
        <v>1917465</v>
      </c>
      <c r="B2446" s="357" t="s">
        <v>17181</v>
      </c>
      <c r="C2446" s="358" t="s">
        <v>17182</v>
      </c>
      <c r="D2446" s="357" t="s">
        <v>188</v>
      </c>
      <c r="E2446" s="359">
        <v>12.15</v>
      </c>
    </row>
    <row r="2447" spans="1:5" ht="18" customHeight="1" x14ac:dyDescent="0.25">
      <c r="A2447" s="102">
        <f t="shared" si="38"/>
        <v>1917466</v>
      </c>
      <c r="B2447" s="357" t="s">
        <v>17183</v>
      </c>
      <c r="C2447" s="358" t="s">
        <v>17184</v>
      </c>
      <c r="D2447" s="357" t="s">
        <v>188</v>
      </c>
      <c r="E2447" s="359">
        <v>14.46</v>
      </c>
    </row>
    <row r="2448" spans="1:5" ht="18" customHeight="1" x14ac:dyDescent="0.25">
      <c r="A2448" s="102">
        <f t="shared" si="38"/>
        <v>1917467</v>
      </c>
      <c r="B2448" s="357" t="s">
        <v>17185</v>
      </c>
      <c r="C2448" s="358" t="s">
        <v>17186</v>
      </c>
      <c r="D2448" s="357" t="s">
        <v>188</v>
      </c>
      <c r="E2448" s="359">
        <v>17.87</v>
      </c>
    </row>
    <row r="2449" spans="1:5" ht="18" customHeight="1" x14ac:dyDescent="0.25">
      <c r="A2449" s="102">
        <f t="shared" si="38"/>
        <v>1917468</v>
      </c>
      <c r="B2449" s="357" t="s">
        <v>17187</v>
      </c>
      <c r="C2449" s="358" t="s">
        <v>17188</v>
      </c>
      <c r="D2449" s="357" t="s">
        <v>188</v>
      </c>
      <c r="E2449" s="359">
        <v>21.76</v>
      </c>
    </row>
    <row r="2450" spans="1:5" ht="18" customHeight="1" x14ac:dyDescent="0.25">
      <c r="A2450" s="102">
        <f t="shared" si="38"/>
        <v>1917469</v>
      </c>
      <c r="B2450" s="357" t="s">
        <v>17189</v>
      </c>
      <c r="C2450" s="358" t="s">
        <v>17190</v>
      </c>
      <c r="D2450" s="357" t="s">
        <v>188</v>
      </c>
      <c r="E2450" s="359">
        <v>26.06</v>
      </c>
    </row>
    <row r="2451" spans="1:5" ht="18" customHeight="1" x14ac:dyDescent="0.25">
      <c r="A2451" s="102">
        <f t="shared" si="38"/>
        <v>1917470</v>
      </c>
      <c r="B2451" s="357" t="s">
        <v>17191</v>
      </c>
      <c r="C2451" s="358" t="s">
        <v>17192</v>
      </c>
      <c r="D2451" s="357" t="s">
        <v>188</v>
      </c>
      <c r="E2451" s="359">
        <v>31.07</v>
      </c>
    </row>
    <row r="2452" spans="1:5" ht="18" customHeight="1" x14ac:dyDescent="0.25">
      <c r="A2452" s="102">
        <f t="shared" si="38"/>
        <v>1917471</v>
      </c>
      <c r="B2452" s="357" t="s">
        <v>17193</v>
      </c>
      <c r="C2452" s="358" t="s">
        <v>17194</v>
      </c>
      <c r="D2452" s="357" t="s">
        <v>188</v>
      </c>
      <c r="E2452" s="359">
        <v>37</v>
      </c>
    </row>
    <row r="2453" spans="1:5" ht="18" customHeight="1" x14ac:dyDescent="0.25">
      <c r="A2453" s="102">
        <f t="shared" si="38"/>
        <v>1917472</v>
      </c>
      <c r="B2453" s="357" t="s">
        <v>17195</v>
      </c>
      <c r="C2453" s="358" t="s">
        <v>17196</v>
      </c>
      <c r="D2453" s="357" t="s">
        <v>188</v>
      </c>
      <c r="E2453" s="359">
        <v>39.619999999999997</v>
      </c>
    </row>
    <row r="2454" spans="1:5" ht="18" customHeight="1" x14ac:dyDescent="0.25">
      <c r="A2454" s="102">
        <f t="shared" si="38"/>
        <v>1917460</v>
      </c>
      <c r="B2454" s="357" t="s">
        <v>17197</v>
      </c>
      <c r="C2454" s="358" t="s">
        <v>17198</v>
      </c>
      <c r="D2454" s="357" t="s">
        <v>188</v>
      </c>
      <c r="E2454" s="359">
        <v>5.26</v>
      </c>
    </row>
    <row r="2455" spans="1:5" ht="18" customHeight="1" x14ac:dyDescent="0.25">
      <c r="A2455" s="102">
        <f t="shared" si="38"/>
        <v>1917461</v>
      </c>
      <c r="B2455" s="357" t="s">
        <v>17199</v>
      </c>
      <c r="C2455" s="358" t="s">
        <v>17200</v>
      </c>
      <c r="D2455" s="357" t="s">
        <v>188</v>
      </c>
      <c r="E2455" s="359">
        <v>6.25</v>
      </c>
    </row>
    <row r="2456" spans="1:5" ht="18" customHeight="1" x14ac:dyDescent="0.25">
      <c r="A2456" s="102">
        <f t="shared" si="38"/>
        <v>1917462</v>
      </c>
      <c r="B2456" s="357" t="s">
        <v>17201</v>
      </c>
      <c r="C2456" s="358" t="s">
        <v>17202</v>
      </c>
      <c r="D2456" s="357" t="s">
        <v>188</v>
      </c>
      <c r="E2456" s="359">
        <v>7.44</v>
      </c>
    </row>
    <row r="2457" spans="1:5" ht="18" customHeight="1" x14ac:dyDescent="0.25">
      <c r="A2457" s="102">
        <f t="shared" si="38"/>
        <v>1917735</v>
      </c>
      <c r="B2457" s="357" t="s">
        <v>17203</v>
      </c>
      <c r="C2457" s="358" t="s">
        <v>17204</v>
      </c>
      <c r="D2457" s="357" t="s">
        <v>188</v>
      </c>
      <c r="E2457" s="359">
        <v>4.7</v>
      </c>
    </row>
    <row r="2458" spans="1:5" ht="18" customHeight="1" x14ac:dyDescent="0.25">
      <c r="A2458" s="102">
        <f t="shared" si="38"/>
        <v>1917061</v>
      </c>
      <c r="B2458" s="357" t="s">
        <v>17205</v>
      </c>
      <c r="C2458" s="358" t="s">
        <v>17206</v>
      </c>
      <c r="D2458" s="357" t="s">
        <v>188</v>
      </c>
      <c r="E2458" s="359">
        <v>10.88</v>
      </c>
    </row>
    <row r="2459" spans="1:5" ht="18" customHeight="1" x14ac:dyDescent="0.25">
      <c r="A2459" s="102">
        <f t="shared" si="38"/>
        <v>1917062</v>
      </c>
      <c r="B2459" s="357" t="s">
        <v>17207</v>
      </c>
      <c r="C2459" s="358" t="s">
        <v>17208</v>
      </c>
      <c r="D2459" s="357" t="s">
        <v>188</v>
      </c>
      <c r="E2459" s="359">
        <v>11.09</v>
      </c>
    </row>
    <row r="2460" spans="1:5" ht="18" customHeight="1" x14ac:dyDescent="0.25">
      <c r="A2460" s="102">
        <f t="shared" si="38"/>
        <v>1917063</v>
      </c>
      <c r="B2460" s="357" t="s">
        <v>17209</v>
      </c>
      <c r="C2460" s="358" t="s">
        <v>17210</v>
      </c>
      <c r="D2460" s="357" t="s">
        <v>188</v>
      </c>
      <c r="E2460" s="359">
        <v>11.31</v>
      </c>
    </row>
    <row r="2461" spans="1:5" ht="18" customHeight="1" x14ac:dyDescent="0.25">
      <c r="A2461" s="102">
        <f t="shared" si="38"/>
        <v>1917064</v>
      </c>
      <c r="B2461" s="357" t="s">
        <v>17211</v>
      </c>
      <c r="C2461" s="358" t="s">
        <v>17212</v>
      </c>
      <c r="D2461" s="357" t="s">
        <v>188</v>
      </c>
      <c r="E2461" s="359">
        <v>11.54</v>
      </c>
    </row>
    <row r="2462" spans="1:5" ht="18" customHeight="1" x14ac:dyDescent="0.25">
      <c r="A2462" s="102">
        <f t="shared" si="38"/>
        <v>1917065</v>
      </c>
      <c r="B2462" s="357" t="s">
        <v>17213</v>
      </c>
      <c r="C2462" s="358" t="s">
        <v>17214</v>
      </c>
      <c r="D2462" s="357" t="s">
        <v>188</v>
      </c>
      <c r="E2462" s="359">
        <v>11.78</v>
      </c>
    </row>
    <row r="2463" spans="1:5" ht="18" customHeight="1" x14ac:dyDescent="0.25">
      <c r="A2463" s="102">
        <f t="shared" si="38"/>
        <v>1917066</v>
      </c>
      <c r="B2463" s="357" t="s">
        <v>17215</v>
      </c>
      <c r="C2463" s="358" t="s">
        <v>17216</v>
      </c>
      <c r="D2463" s="357" t="s">
        <v>188</v>
      </c>
      <c r="E2463" s="359">
        <v>11.9</v>
      </c>
    </row>
    <row r="2464" spans="1:5" ht="9" customHeight="1" x14ac:dyDescent="0.25">
      <c r="A2464" s="102">
        <f t="shared" si="38"/>
        <v>1901590</v>
      </c>
      <c r="B2464" s="357" t="s">
        <v>17217</v>
      </c>
      <c r="C2464" s="358" t="s">
        <v>17218</v>
      </c>
      <c r="D2464" s="357" t="s">
        <v>188</v>
      </c>
      <c r="E2464" s="359">
        <v>7.18</v>
      </c>
    </row>
    <row r="2465" spans="1:5" ht="9" customHeight="1" x14ac:dyDescent="0.25">
      <c r="A2465" s="102">
        <f t="shared" si="38"/>
        <v>1901591</v>
      </c>
      <c r="B2465" s="357" t="s">
        <v>17219</v>
      </c>
      <c r="C2465" s="358" t="s">
        <v>17220</v>
      </c>
      <c r="D2465" s="357" t="s">
        <v>188</v>
      </c>
      <c r="E2465" s="359">
        <v>7.24</v>
      </c>
    </row>
    <row r="2466" spans="1:5" ht="9" customHeight="1" x14ac:dyDescent="0.25">
      <c r="A2466" s="102">
        <f t="shared" si="38"/>
        <v>1901592</v>
      </c>
      <c r="B2466" s="357" t="s">
        <v>17221</v>
      </c>
      <c r="C2466" s="358" t="s">
        <v>17222</v>
      </c>
      <c r="D2466" s="357" t="s">
        <v>188</v>
      </c>
      <c r="E2466" s="359">
        <v>7.3</v>
      </c>
    </row>
    <row r="2467" spans="1:5" ht="9" customHeight="1" x14ac:dyDescent="0.25">
      <c r="A2467" s="102">
        <f t="shared" si="38"/>
        <v>1901593</v>
      </c>
      <c r="B2467" s="357" t="s">
        <v>17223</v>
      </c>
      <c r="C2467" s="358" t="s">
        <v>17224</v>
      </c>
      <c r="D2467" s="357" t="s">
        <v>188</v>
      </c>
      <c r="E2467" s="359">
        <v>7.37</v>
      </c>
    </row>
    <row r="2468" spans="1:5" ht="9" customHeight="1" x14ac:dyDescent="0.25">
      <c r="A2468" s="102">
        <f t="shared" si="38"/>
        <v>1901594</v>
      </c>
      <c r="B2468" s="357" t="s">
        <v>17225</v>
      </c>
      <c r="C2468" s="358" t="s">
        <v>17226</v>
      </c>
      <c r="D2468" s="357" t="s">
        <v>188</v>
      </c>
      <c r="E2468" s="359">
        <v>7.44</v>
      </c>
    </row>
    <row r="2469" spans="1:5" ht="9" customHeight="1" x14ac:dyDescent="0.25">
      <c r="A2469" s="102">
        <f t="shared" si="38"/>
        <v>1901589</v>
      </c>
      <c r="B2469" s="357" t="s">
        <v>17227</v>
      </c>
      <c r="C2469" s="358" t="s">
        <v>17228</v>
      </c>
      <c r="D2469" s="357" t="s">
        <v>188</v>
      </c>
      <c r="E2469" s="359">
        <v>7.48</v>
      </c>
    </row>
    <row r="2470" spans="1:5" ht="9" customHeight="1" x14ac:dyDescent="0.25">
      <c r="A2470" s="102">
        <f t="shared" si="38"/>
        <v>1901596</v>
      </c>
      <c r="B2470" s="357" t="s">
        <v>17229</v>
      </c>
      <c r="C2470" s="358" t="s">
        <v>17230</v>
      </c>
      <c r="D2470" s="357" t="s">
        <v>188</v>
      </c>
      <c r="E2470" s="359">
        <v>9.4499999999999993</v>
      </c>
    </row>
    <row r="2471" spans="1:5" ht="9" customHeight="1" x14ac:dyDescent="0.25">
      <c r="A2471" s="102">
        <f t="shared" si="38"/>
        <v>1901597</v>
      </c>
      <c r="B2471" s="357" t="s">
        <v>17231</v>
      </c>
      <c r="C2471" s="358" t="s">
        <v>17232</v>
      </c>
      <c r="D2471" s="357" t="s">
        <v>188</v>
      </c>
      <c r="E2471" s="359">
        <v>9.51</v>
      </c>
    </row>
    <row r="2472" spans="1:5" ht="9" customHeight="1" x14ac:dyDescent="0.25">
      <c r="A2472" s="102">
        <f t="shared" si="38"/>
        <v>1901598</v>
      </c>
      <c r="B2472" s="357" t="s">
        <v>17233</v>
      </c>
      <c r="C2472" s="358" t="s">
        <v>17234</v>
      </c>
      <c r="D2472" s="357" t="s">
        <v>188</v>
      </c>
      <c r="E2472" s="359">
        <v>9.57</v>
      </c>
    </row>
    <row r="2473" spans="1:5" ht="9" customHeight="1" x14ac:dyDescent="0.25">
      <c r="A2473" s="102">
        <f t="shared" si="38"/>
        <v>1901599</v>
      </c>
      <c r="B2473" s="357" t="s">
        <v>17235</v>
      </c>
      <c r="C2473" s="358" t="s">
        <v>17236</v>
      </c>
      <c r="D2473" s="357" t="s">
        <v>188</v>
      </c>
      <c r="E2473" s="359">
        <v>9.6300000000000008</v>
      </c>
    </row>
    <row r="2474" spans="1:5" ht="9" customHeight="1" x14ac:dyDescent="0.25">
      <c r="A2474" s="102">
        <f t="shared" si="38"/>
        <v>1901600</v>
      </c>
      <c r="B2474" s="357" t="s">
        <v>17237</v>
      </c>
      <c r="C2474" s="358" t="s">
        <v>17238</v>
      </c>
      <c r="D2474" s="357" t="s">
        <v>188</v>
      </c>
      <c r="E2474" s="359">
        <v>9.6999999999999993</v>
      </c>
    </row>
    <row r="2475" spans="1:5" ht="9" customHeight="1" x14ac:dyDescent="0.25">
      <c r="A2475" s="102">
        <f t="shared" si="38"/>
        <v>1901595</v>
      </c>
      <c r="B2475" s="357" t="s">
        <v>17239</v>
      </c>
      <c r="C2475" s="358" t="s">
        <v>17240</v>
      </c>
      <c r="D2475" s="357" t="s">
        <v>188</v>
      </c>
      <c r="E2475" s="359">
        <v>9.73</v>
      </c>
    </row>
    <row r="2476" spans="1:5" ht="9" customHeight="1" x14ac:dyDescent="0.25">
      <c r="A2476" s="102">
        <f t="shared" si="38"/>
        <v>1917097</v>
      </c>
      <c r="B2476" s="357" t="s">
        <v>17241</v>
      </c>
      <c r="C2476" s="358" t="s">
        <v>17242</v>
      </c>
      <c r="D2476" s="357" t="s">
        <v>188</v>
      </c>
      <c r="E2476" s="359">
        <v>7.67</v>
      </c>
    </row>
    <row r="2477" spans="1:5" ht="9" customHeight="1" x14ac:dyDescent="0.25">
      <c r="A2477" s="102">
        <f t="shared" si="38"/>
        <v>1917098</v>
      </c>
      <c r="B2477" s="357" t="s">
        <v>17243</v>
      </c>
      <c r="C2477" s="358" t="s">
        <v>17244</v>
      </c>
      <c r="D2477" s="357" t="s">
        <v>188</v>
      </c>
      <c r="E2477" s="359">
        <v>7.8</v>
      </c>
    </row>
    <row r="2478" spans="1:5" ht="9" customHeight="1" x14ac:dyDescent="0.25">
      <c r="A2478" s="102">
        <f t="shared" si="38"/>
        <v>1917099</v>
      </c>
      <c r="B2478" s="357" t="s">
        <v>17245</v>
      </c>
      <c r="C2478" s="358" t="s">
        <v>17246</v>
      </c>
      <c r="D2478" s="357" t="s">
        <v>188</v>
      </c>
      <c r="E2478" s="359">
        <v>7.93</v>
      </c>
    </row>
    <row r="2479" spans="1:5" ht="9" customHeight="1" x14ac:dyDescent="0.25">
      <c r="A2479" s="102">
        <f t="shared" si="38"/>
        <v>1917100</v>
      </c>
      <c r="B2479" s="357" t="s">
        <v>17247</v>
      </c>
      <c r="C2479" s="358" t="s">
        <v>17248</v>
      </c>
      <c r="D2479" s="357" t="s">
        <v>188</v>
      </c>
      <c r="E2479" s="359">
        <v>8.07</v>
      </c>
    </row>
    <row r="2480" spans="1:5" ht="9" customHeight="1" x14ac:dyDescent="0.25">
      <c r="A2480" s="102">
        <f t="shared" si="38"/>
        <v>1917101</v>
      </c>
      <c r="B2480" s="357" t="s">
        <v>17249</v>
      </c>
      <c r="C2480" s="358" t="s">
        <v>17250</v>
      </c>
      <c r="D2480" s="357" t="s">
        <v>188</v>
      </c>
      <c r="E2480" s="359">
        <v>8.2200000000000006</v>
      </c>
    </row>
    <row r="2481" spans="1:5" ht="9" customHeight="1" x14ac:dyDescent="0.25">
      <c r="A2481" s="102">
        <f t="shared" si="38"/>
        <v>1917102</v>
      </c>
      <c r="B2481" s="357" t="s">
        <v>17251</v>
      </c>
      <c r="C2481" s="358" t="s">
        <v>17252</v>
      </c>
      <c r="D2481" s="357" t="s">
        <v>188</v>
      </c>
      <c r="E2481" s="359">
        <v>8.3000000000000007</v>
      </c>
    </row>
    <row r="2482" spans="1:5" ht="9" customHeight="1" x14ac:dyDescent="0.25">
      <c r="A2482" s="102">
        <f t="shared" si="38"/>
        <v>1901601</v>
      </c>
      <c r="B2482" s="357" t="s">
        <v>17253</v>
      </c>
      <c r="C2482" s="358" t="s">
        <v>17254</v>
      </c>
      <c r="D2482" s="357" t="s">
        <v>188</v>
      </c>
      <c r="E2482" s="359">
        <v>11.78</v>
      </c>
    </row>
    <row r="2483" spans="1:5" ht="9" customHeight="1" x14ac:dyDescent="0.25">
      <c r="A2483" s="102">
        <f t="shared" si="38"/>
        <v>1901602</v>
      </c>
      <c r="B2483" s="357" t="s">
        <v>17255</v>
      </c>
      <c r="C2483" s="358" t="s">
        <v>17256</v>
      </c>
      <c r="D2483" s="357" t="s">
        <v>188</v>
      </c>
      <c r="E2483" s="359">
        <v>11.83</v>
      </c>
    </row>
    <row r="2484" spans="1:5" ht="9" customHeight="1" x14ac:dyDescent="0.25">
      <c r="A2484" s="102">
        <f t="shared" si="38"/>
        <v>1901603</v>
      </c>
      <c r="B2484" s="357" t="s">
        <v>17257</v>
      </c>
      <c r="C2484" s="358" t="s">
        <v>17258</v>
      </c>
      <c r="D2484" s="357" t="s">
        <v>188</v>
      </c>
      <c r="E2484" s="359">
        <v>11.89</v>
      </c>
    </row>
    <row r="2485" spans="1:5" ht="9" customHeight="1" x14ac:dyDescent="0.25">
      <c r="A2485" s="102">
        <f t="shared" si="38"/>
        <v>1901604</v>
      </c>
      <c r="B2485" s="357" t="s">
        <v>17259</v>
      </c>
      <c r="C2485" s="358" t="s">
        <v>17260</v>
      </c>
      <c r="D2485" s="357" t="s">
        <v>188</v>
      </c>
      <c r="E2485" s="359">
        <v>11.95</v>
      </c>
    </row>
    <row r="2486" spans="1:5" ht="9" customHeight="1" x14ac:dyDescent="0.25">
      <c r="A2486" s="102">
        <f t="shared" si="38"/>
        <v>1901605</v>
      </c>
      <c r="B2486" s="357" t="s">
        <v>17261</v>
      </c>
      <c r="C2486" s="358" t="s">
        <v>17262</v>
      </c>
      <c r="D2486" s="357" t="s">
        <v>188</v>
      </c>
      <c r="E2486" s="359">
        <v>12.02</v>
      </c>
    </row>
    <row r="2487" spans="1:5" ht="9" customHeight="1" x14ac:dyDescent="0.25">
      <c r="A2487" s="102">
        <f t="shared" si="38"/>
        <v>1901606</v>
      </c>
      <c r="B2487" s="357" t="s">
        <v>17263</v>
      </c>
      <c r="C2487" s="358" t="s">
        <v>17264</v>
      </c>
      <c r="D2487" s="357" t="s">
        <v>188</v>
      </c>
      <c r="E2487" s="359">
        <v>12.05</v>
      </c>
    </row>
    <row r="2488" spans="1:5" ht="9" customHeight="1" x14ac:dyDescent="0.25">
      <c r="A2488" s="102">
        <f t="shared" si="38"/>
        <v>1917133</v>
      </c>
      <c r="B2488" s="357" t="s">
        <v>17265</v>
      </c>
      <c r="C2488" s="358" t="s">
        <v>17266</v>
      </c>
      <c r="D2488" s="357" t="s">
        <v>188</v>
      </c>
      <c r="E2488" s="359">
        <v>7.32</v>
      </c>
    </row>
    <row r="2489" spans="1:5" ht="9" customHeight="1" x14ac:dyDescent="0.25">
      <c r="A2489" s="102">
        <f t="shared" si="38"/>
        <v>1917134</v>
      </c>
      <c r="B2489" s="357" t="s">
        <v>17267</v>
      </c>
      <c r="C2489" s="358" t="s">
        <v>17268</v>
      </c>
      <c r="D2489" s="357" t="s">
        <v>188</v>
      </c>
      <c r="E2489" s="359">
        <v>7.42</v>
      </c>
    </row>
    <row r="2490" spans="1:5" ht="9" customHeight="1" x14ac:dyDescent="0.25">
      <c r="A2490" s="102">
        <f t="shared" si="38"/>
        <v>1917135</v>
      </c>
      <c r="B2490" s="357" t="s">
        <v>17269</v>
      </c>
      <c r="C2490" s="358" t="s">
        <v>17270</v>
      </c>
      <c r="D2490" s="357" t="s">
        <v>188</v>
      </c>
      <c r="E2490" s="359">
        <v>7.53</v>
      </c>
    </row>
    <row r="2491" spans="1:5" ht="9" customHeight="1" x14ac:dyDescent="0.25">
      <c r="A2491" s="102">
        <f t="shared" si="38"/>
        <v>1917136</v>
      </c>
      <c r="B2491" s="357" t="s">
        <v>17271</v>
      </c>
      <c r="C2491" s="358" t="s">
        <v>17272</v>
      </c>
      <c r="D2491" s="357" t="s">
        <v>188</v>
      </c>
      <c r="E2491" s="359">
        <v>7.65</v>
      </c>
    </row>
    <row r="2492" spans="1:5" ht="9" customHeight="1" x14ac:dyDescent="0.25">
      <c r="A2492" s="102">
        <f t="shared" si="38"/>
        <v>1917137</v>
      </c>
      <c r="B2492" s="357" t="s">
        <v>17273</v>
      </c>
      <c r="C2492" s="358" t="s">
        <v>17274</v>
      </c>
      <c r="D2492" s="357" t="s">
        <v>188</v>
      </c>
      <c r="E2492" s="359">
        <v>7.77</v>
      </c>
    </row>
    <row r="2493" spans="1:5" ht="9" customHeight="1" x14ac:dyDescent="0.25">
      <c r="A2493" s="102">
        <f t="shared" si="38"/>
        <v>1917138</v>
      </c>
      <c r="B2493" s="357" t="s">
        <v>17275</v>
      </c>
      <c r="C2493" s="358" t="s">
        <v>17276</v>
      </c>
      <c r="D2493" s="357" t="s">
        <v>188</v>
      </c>
      <c r="E2493" s="359">
        <v>7.83</v>
      </c>
    </row>
    <row r="2494" spans="1:5" ht="9" customHeight="1" x14ac:dyDescent="0.25">
      <c r="A2494" s="102">
        <f t="shared" si="38"/>
        <v>1917169</v>
      </c>
      <c r="B2494" s="357" t="s">
        <v>17277</v>
      </c>
      <c r="C2494" s="358" t="s">
        <v>17278</v>
      </c>
      <c r="D2494" s="357" t="s">
        <v>188</v>
      </c>
      <c r="E2494" s="359">
        <v>6.96</v>
      </c>
    </row>
    <row r="2495" spans="1:5" ht="9" customHeight="1" x14ac:dyDescent="0.25">
      <c r="A2495" s="102">
        <f t="shared" si="38"/>
        <v>1917170</v>
      </c>
      <c r="B2495" s="357" t="s">
        <v>17279</v>
      </c>
      <c r="C2495" s="358" t="s">
        <v>17280</v>
      </c>
      <c r="D2495" s="357" t="s">
        <v>188</v>
      </c>
      <c r="E2495" s="359">
        <v>7.05</v>
      </c>
    </row>
    <row r="2496" spans="1:5" ht="9" customHeight="1" x14ac:dyDescent="0.25">
      <c r="A2496" s="102">
        <f t="shared" si="38"/>
        <v>1917171</v>
      </c>
      <c r="B2496" s="357" t="s">
        <v>17281</v>
      </c>
      <c r="C2496" s="358" t="s">
        <v>17282</v>
      </c>
      <c r="D2496" s="357" t="s">
        <v>188</v>
      </c>
      <c r="E2496" s="359">
        <v>7.15</v>
      </c>
    </row>
    <row r="2497" spans="1:5" ht="9" customHeight="1" x14ac:dyDescent="0.25">
      <c r="A2497" s="102">
        <f t="shared" ref="A2497:A2560" si="39">VALUE(B2497)</f>
        <v>1917172</v>
      </c>
      <c r="B2497" s="357" t="s">
        <v>17283</v>
      </c>
      <c r="C2497" s="358" t="s">
        <v>17284</v>
      </c>
      <c r="D2497" s="357" t="s">
        <v>188</v>
      </c>
      <c r="E2497" s="359">
        <v>7.25</v>
      </c>
    </row>
    <row r="2498" spans="1:5" ht="9" customHeight="1" x14ac:dyDescent="0.25">
      <c r="A2498" s="102">
        <f t="shared" si="39"/>
        <v>1917173</v>
      </c>
      <c r="B2498" s="357" t="s">
        <v>17285</v>
      </c>
      <c r="C2498" s="358" t="s">
        <v>17286</v>
      </c>
      <c r="D2498" s="357" t="s">
        <v>188</v>
      </c>
      <c r="E2498" s="359">
        <v>7.36</v>
      </c>
    </row>
    <row r="2499" spans="1:5" ht="9" customHeight="1" x14ac:dyDescent="0.25">
      <c r="A2499" s="102">
        <f t="shared" si="39"/>
        <v>1917174</v>
      </c>
      <c r="B2499" s="357" t="s">
        <v>17287</v>
      </c>
      <c r="C2499" s="358" t="s">
        <v>17288</v>
      </c>
      <c r="D2499" s="357" t="s">
        <v>188</v>
      </c>
      <c r="E2499" s="359">
        <v>7.41</v>
      </c>
    </row>
    <row r="2500" spans="1:5" ht="9" customHeight="1" x14ac:dyDescent="0.25">
      <c r="A2500" s="102">
        <f t="shared" si="39"/>
        <v>1917205</v>
      </c>
      <c r="B2500" s="357" t="s">
        <v>17289</v>
      </c>
      <c r="C2500" s="358" t="s">
        <v>17290</v>
      </c>
      <c r="D2500" s="357" t="s">
        <v>188</v>
      </c>
      <c r="E2500" s="359">
        <v>7.68</v>
      </c>
    </row>
    <row r="2501" spans="1:5" ht="9" customHeight="1" x14ac:dyDescent="0.25">
      <c r="A2501" s="102">
        <f t="shared" si="39"/>
        <v>1917206</v>
      </c>
      <c r="B2501" s="357" t="s">
        <v>17291</v>
      </c>
      <c r="C2501" s="358" t="s">
        <v>17292</v>
      </c>
      <c r="D2501" s="357" t="s">
        <v>188</v>
      </c>
      <c r="E2501" s="359">
        <v>7.77</v>
      </c>
    </row>
    <row r="2502" spans="1:5" ht="9" customHeight="1" x14ac:dyDescent="0.25">
      <c r="A2502" s="102">
        <f t="shared" si="39"/>
        <v>1917207</v>
      </c>
      <c r="B2502" s="357" t="s">
        <v>17293</v>
      </c>
      <c r="C2502" s="358" t="s">
        <v>17294</v>
      </c>
      <c r="D2502" s="357" t="s">
        <v>188</v>
      </c>
      <c r="E2502" s="359">
        <v>7.85</v>
      </c>
    </row>
    <row r="2503" spans="1:5" ht="9" customHeight="1" x14ac:dyDescent="0.25">
      <c r="A2503" s="102">
        <f t="shared" si="39"/>
        <v>1917208</v>
      </c>
      <c r="B2503" s="357" t="s">
        <v>17295</v>
      </c>
      <c r="C2503" s="358" t="s">
        <v>17296</v>
      </c>
      <c r="D2503" s="357" t="s">
        <v>188</v>
      </c>
      <c r="E2503" s="359">
        <v>7.94</v>
      </c>
    </row>
    <row r="2504" spans="1:5" ht="9" customHeight="1" x14ac:dyDescent="0.25">
      <c r="A2504" s="102">
        <f t="shared" si="39"/>
        <v>1917209</v>
      </c>
      <c r="B2504" s="357" t="s">
        <v>17297</v>
      </c>
      <c r="C2504" s="358" t="s">
        <v>17298</v>
      </c>
      <c r="D2504" s="357" t="s">
        <v>188</v>
      </c>
      <c r="E2504" s="359">
        <v>8.0399999999999991</v>
      </c>
    </row>
    <row r="2505" spans="1:5" ht="9" customHeight="1" x14ac:dyDescent="0.25">
      <c r="A2505" s="102">
        <f t="shared" si="39"/>
        <v>1917210</v>
      </c>
      <c r="B2505" s="357" t="s">
        <v>17299</v>
      </c>
      <c r="C2505" s="358" t="s">
        <v>17300</v>
      </c>
      <c r="D2505" s="357" t="s">
        <v>188</v>
      </c>
      <c r="E2505" s="359">
        <v>8.09</v>
      </c>
    </row>
    <row r="2506" spans="1:5" ht="9" customHeight="1" x14ac:dyDescent="0.25">
      <c r="A2506" s="102">
        <f t="shared" si="39"/>
        <v>1917025</v>
      </c>
      <c r="B2506" s="357" t="s">
        <v>17301</v>
      </c>
      <c r="C2506" s="358" t="s">
        <v>17302</v>
      </c>
      <c r="D2506" s="357" t="s">
        <v>188</v>
      </c>
      <c r="E2506" s="359">
        <v>14.75</v>
      </c>
    </row>
    <row r="2507" spans="1:5" ht="9" customHeight="1" x14ac:dyDescent="0.25">
      <c r="A2507" s="102">
        <f t="shared" si="39"/>
        <v>1917026</v>
      </c>
      <c r="B2507" s="357" t="s">
        <v>17303</v>
      </c>
      <c r="C2507" s="358" t="s">
        <v>17304</v>
      </c>
      <c r="D2507" s="357" t="s">
        <v>188</v>
      </c>
      <c r="E2507" s="359">
        <v>15.05</v>
      </c>
    </row>
    <row r="2508" spans="1:5" ht="9" customHeight="1" x14ac:dyDescent="0.25">
      <c r="A2508" s="102">
        <f t="shared" si="39"/>
        <v>1917027</v>
      </c>
      <c r="B2508" s="357" t="s">
        <v>17305</v>
      </c>
      <c r="C2508" s="358" t="s">
        <v>17306</v>
      </c>
      <c r="D2508" s="357" t="s">
        <v>188</v>
      </c>
      <c r="E2508" s="359">
        <v>15.36</v>
      </c>
    </row>
    <row r="2509" spans="1:5" ht="9" customHeight="1" x14ac:dyDescent="0.25">
      <c r="A2509" s="102">
        <f t="shared" si="39"/>
        <v>1917028</v>
      </c>
      <c r="B2509" s="357" t="s">
        <v>17307</v>
      </c>
      <c r="C2509" s="358" t="s">
        <v>17308</v>
      </c>
      <c r="D2509" s="357" t="s">
        <v>188</v>
      </c>
      <c r="E2509" s="359">
        <v>15.69</v>
      </c>
    </row>
    <row r="2510" spans="1:5" ht="9" customHeight="1" x14ac:dyDescent="0.25">
      <c r="A2510" s="102">
        <f t="shared" si="39"/>
        <v>1917029</v>
      </c>
      <c r="B2510" s="357" t="s">
        <v>17309</v>
      </c>
      <c r="C2510" s="358" t="s">
        <v>17310</v>
      </c>
      <c r="D2510" s="357" t="s">
        <v>188</v>
      </c>
      <c r="E2510" s="359">
        <v>16.03</v>
      </c>
    </row>
    <row r="2511" spans="1:5" ht="9" customHeight="1" x14ac:dyDescent="0.25">
      <c r="A2511" s="102">
        <f t="shared" si="39"/>
        <v>1917030</v>
      </c>
      <c r="B2511" s="357" t="s">
        <v>17311</v>
      </c>
      <c r="C2511" s="358" t="s">
        <v>17312</v>
      </c>
      <c r="D2511" s="357" t="s">
        <v>188</v>
      </c>
      <c r="E2511" s="359">
        <v>16.21</v>
      </c>
    </row>
    <row r="2512" spans="1:5" ht="9" customHeight="1" x14ac:dyDescent="0.25">
      <c r="A2512" s="102">
        <f t="shared" si="39"/>
        <v>1917629</v>
      </c>
      <c r="B2512" s="357" t="s">
        <v>17313</v>
      </c>
      <c r="C2512" s="358" t="s">
        <v>17314</v>
      </c>
      <c r="D2512" s="357" t="s">
        <v>188</v>
      </c>
      <c r="E2512" s="359">
        <v>13.15</v>
      </c>
    </row>
    <row r="2513" spans="1:5" ht="9" customHeight="1" x14ac:dyDescent="0.25">
      <c r="A2513" s="102">
        <f t="shared" si="39"/>
        <v>1917633</v>
      </c>
      <c r="B2513" s="357" t="s">
        <v>17315</v>
      </c>
      <c r="C2513" s="358" t="s">
        <v>17316</v>
      </c>
      <c r="D2513" s="357" t="s">
        <v>188</v>
      </c>
      <c r="E2513" s="359">
        <v>14.73</v>
      </c>
    </row>
    <row r="2514" spans="1:5" ht="9" customHeight="1" x14ac:dyDescent="0.25">
      <c r="A2514" s="102">
        <f t="shared" si="39"/>
        <v>1917634</v>
      </c>
      <c r="B2514" s="357" t="s">
        <v>17317</v>
      </c>
      <c r="C2514" s="358" t="s">
        <v>17318</v>
      </c>
      <c r="D2514" s="357" t="s">
        <v>188</v>
      </c>
      <c r="E2514" s="359">
        <v>15.02</v>
      </c>
    </row>
    <row r="2515" spans="1:5" ht="9" customHeight="1" x14ac:dyDescent="0.25">
      <c r="A2515" s="102">
        <f t="shared" si="39"/>
        <v>1917635</v>
      </c>
      <c r="B2515" s="357" t="s">
        <v>17319</v>
      </c>
      <c r="C2515" s="358" t="s">
        <v>17320</v>
      </c>
      <c r="D2515" s="357" t="s">
        <v>188</v>
      </c>
      <c r="E2515" s="359">
        <v>15.31</v>
      </c>
    </row>
    <row r="2516" spans="1:5" ht="9" customHeight="1" x14ac:dyDescent="0.25">
      <c r="A2516" s="102">
        <f t="shared" si="39"/>
        <v>1917636</v>
      </c>
      <c r="B2516" s="357" t="s">
        <v>17321</v>
      </c>
      <c r="C2516" s="358" t="s">
        <v>17322</v>
      </c>
      <c r="D2516" s="357" t="s">
        <v>188</v>
      </c>
      <c r="E2516" s="359">
        <v>17.14</v>
      </c>
    </row>
    <row r="2517" spans="1:5" ht="9" customHeight="1" x14ac:dyDescent="0.25">
      <c r="A2517" s="102">
        <f t="shared" si="39"/>
        <v>1917637</v>
      </c>
      <c r="B2517" s="357" t="s">
        <v>17323</v>
      </c>
      <c r="C2517" s="358" t="s">
        <v>17324</v>
      </c>
      <c r="D2517" s="357" t="s">
        <v>188</v>
      </c>
      <c r="E2517" s="359">
        <v>17.52</v>
      </c>
    </row>
    <row r="2518" spans="1:5" ht="18" customHeight="1" x14ac:dyDescent="0.25">
      <c r="A2518" s="102">
        <f t="shared" si="39"/>
        <v>1917638</v>
      </c>
      <c r="B2518" s="357" t="s">
        <v>17325</v>
      </c>
      <c r="C2518" s="358" t="s">
        <v>17326</v>
      </c>
      <c r="D2518" s="357" t="s">
        <v>188</v>
      </c>
      <c r="E2518" s="359">
        <v>17.899999999999999</v>
      </c>
    </row>
    <row r="2519" spans="1:5" ht="18" customHeight="1" x14ac:dyDescent="0.25">
      <c r="A2519" s="102">
        <f t="shared" si="39"/>
        <v>1917630</v>
      </c>
      <c r="B2519" s="357" t="s">
        <v>17327</v>
      </c>
      <c r="C2519" s="358" t="s">
        <v>17328</v>
      </c>
      <c r="D2519" s="357" t="s">
        <v>188</v>
      </c>
      <c r="E2519" s="359">
        <v>13.65</v>
      </c>
    </row>
    <row r="2520" spans="1:5" ht="18" customHeight="1" x14ac:dyDescent="0.25">
      <c r="A2520" s="102">
        <f t="shared" si="39"/>
        <v>1917631</v>
      </c>
      <c r="B2520" s="357" t="s">
        <v>17329</v>
      </c>
      <c r="C2520" s="358" t="s">
        <v>17330</v>
      </c>
      <c r="D2520" s="357" t="s">
        <v>188</v>
      </c>
      <c r="E2520" s="359">
        <v>14.09</v>
      </c>
    </row>
    <row r="2521" spans="1:5" ht="18" customHeight="1" x14ac:dyDescent="0.25">
      <c r="A2521" s="102">
        <f t="shared" si="39"/>
        <v>1917632</v>
      </c>
      <c r="B2521" s="357" t="s">
        <v>17331</v>
      </c>
      <c r="C2521" s="358" t="s">
        <v>17332</v>
      </c>
      <c r="D2521" s="357" t="s">
        <v>188</v>
      </c>
      <c r="E2521" s="359">
        <v>14.37</v>
      </c>
    </row>
    <row r="2522" spans="1:5" ht="18" customHeight="1" x14ac:dyDescent="0.25">
      <c r="A2522" s="102">
        <f t="shared" si="39"/>
        <v>1917639</v>
      </c>
      <c r="B2522" s="357" t="s">
        <v>17333</v>
      </c>
      <c r="C2522" s="358" t="s">
        <v>17334</v>
      </c>
      <c r="D2522" s="357" t="s">
        <v>188</v>
      </c>
      <c r="E2522" s="359">
        <v>18.09</v>
      </c>
    </row>
    <row r="2523" spans="1:5" ht="18" customHeight="1" x14ac:dyDescent="0.25">
      <c r="A2523" s="102">
        <f t="shared" si="39"/>
        <v>1917646</v>
      </c>
      <c r="B2523" s="357" t="s">
        <v>17335</v>
      </c>
      <c r="C2523" s="358" t="s">
        <v>17336</v>
      </c>
      <c r="D2523" s="357" t="s">
        <v>188</v>
      </c>
      <c r="E2523" s="359">
        <v>18.149999999999999</v>
      </c>
    </row>
    <row r="2524" spans="1:5" ht="18" customHeight="1" x14ac:dyDescent="0.25">
      <c r="A2524" s="102">
        <f t="shared" si="39"/>
        <v>1917647</v>
      </c>
      <c r="B2524" s="357" t="s">
        <v>17337</v>
      </c>
      <c r="C2524" s="358" t="s">
        <v>17338</v>
      </c>
      <c r="D2524" s="357" t="s">
        <v>188</v>
      </c>
      <c r="E2524" s="359">
        <v>18.41</v>
      </c>
    </row>
    <row r="2525" spans="1:5" ht="18" customHeight="1" x14ac:dyDescent="0.25">
      <c r="A2525" s="102">
        <f t="shared" si="39"/>
        <v>1917648</v>
      </c>
      <c r="B2525" s="357" t="s">
        <v>17339</v>
      </c>
      <c r="C2525" s="358" t="s">
        <v>17340</v>
      </c>
      <c r="D2525" s="357" t="s">
        <v>188</v>
      </c>
      <c r="E2525" s="359">
        <v>18.61</v>
      </c>
    </row>
    <row r="2526" spans="1:5" ht="18" customHeight="1" x14ac:dyDescent="0.25">
      <c r="A2526" s="102">
        <f t="shared" si="39"/>
        <v>1917649</v>
      </c>
      <c r="B2526" s="357" t="s">
        <v>17341</v>
      </c>
      <c r="C2526" s="358" t="s">
        <v>17342</v>
      </c>
      <c r="D2526" s="357" t="s">
        <v>188</v>
      </c>
      <c r="E2526" s="359">
        <v>18.87</v>
      </c>
    </row>
    <row r="2527" spans="1:5" ht="18" customHeight="1" x14ac:dyDescent="0.25">
      <c r="A2527" s="102">
        <f t="shared" si="39"/>
        <v>1917650</v>
      </c>
      <c r="B2527" s="357" t="s">
        <v>17343</v>
      </c>
      <c r="C2527" s="358" t="s">
        <v>17344</v>
      </c>
      <c r="D2527" s="357" t="s">
        <v>188</v>
      </c>
      <c r="E2527" s="359">
        <v>19.13</v>
      </c>
    </row>
    <row r="2528" spans="1:5" ht="18" customHeight="1" x14ac:dyDescent="0.25">
      <c r="A2528" s="102">
        <f t="shared" si="39"/>
        <v>1917651</v>
      </c>
      <c r="B2528" s="357" t="s">
        <v>17345</v>
      </c>
      <c r="C2528" s="358" t="s">
        <v>17346</v>
      </c>
      <c r="D2528" s="357" t="s">
        <v>188</v>
      </c>
      <c r="E2528" s="359">
        <v>19.53</v>
      </c>
    </row>
    <row r="2529" spans="1:5" ht="18" customHeight="1" x14ac:dyDescent="0.25">
      <c r="A2529" s="102">
        <f t="shared" si="39"/>
        <v>1917652</v>
      </c>
      <c r="B2529" s="357" t="s">
        <v>17347</v>
      </c>
      <c r="C2529" s="358" t="s">
        <v>17348</v>
      </c>
      <c r="D2529" s="357" t="s">
        <v>188</v>
      </c>
      <c r="E2529" s="359">
        <v>21.8</v>
      </c>
    </row>
    <row r="2530" spans="1:5" ht="18" customHeight="1" x14ac:dyDescent="0.25">
      <c r="A2530" s="102">
        <f t="shared" si="39"/>
        <v>1917642</v>
      </c>
      <c r="B2530" s="357" t="s">
        <v>17349</v>
      </c>
      <c r="C2530" s="358" t="s">
        <v>17350</v>
      </c>
      <c r="D2530" s="357" t="s">
        <v>188</v>
      </c>
      <c r="E2530" s="359">
        <v>17.03</v>
      </c>
    </row>
    <row r="2531" spans="1:5" ht="18" customHeight="1" x14ac:dyDescent="0.25">
      <c r="A2531" s="102">
        <f t="shared" si="39"/>
        <v>1917643</v>
      </c>
      <c r="B2531" s="357" t="s">
        <v>17351</v>
      </c>
      <c r="C2531" s="358" t="s">
        <v>17352</v>
      </c>
      <c r="D2531" s="357" t="s">
        <v>188</v>
      </c>
      <c r="E2531" s="359">
        <v>17.36</v>
      </c>
    </row>
    <row r="2532" spans="1:5" ht="18" customHeight="1" x14ac:dyDescent="0.25">
      <c r="A2532" s="102">
        <f t="shared" si="39"/>
        <v>1917641</v>
      </c>
      <c r="B2532" s="357" t="s">
        <v>17353</v>
      </c>
      <c r="C2532" s="358" t="s">
        <v>17354</v>
      </c>
      <c r="D2532" s="357" t="s">
        <v>188</v>
      </c>
      <c r="E2532" s="359">
        <v>15.09</v>
      </c>
    </row>
    <row r="2533" spans="1:5" ht="18" customHeight="1" x14ac:dyDescent="0.25">
      <c r="A2533" s="102">
        <f t="shared" si="39"/>
        <v>1917644</v>
      </c>
      <c r="B2533" s="357" t="s">
        <v>17355</v>
      </c>
      <c r="C2533" s="358" t="s">
        <v>17356</v>
      </c>
      <c r="D2533" s="357" t="s">
        <v>188</v>
      </c>
      <c r="E2533" s="359">
        <v>17.690000000000001</v>
      </c>
    </row>
    <row r="2534" spans="1:5" ht="18" customHeight="1" x14ac:dyDescent="0.25">
      <c r="A2534" s="102">
        <f t="shared" si="39"/>
        <v>1917645</v>
      </c>
      <c r="B2534" s="357" t="s">
        <v>17357</v>
      </c>
      <c r="C2534" s="358" t="s">
        <v>17358</v>
      </c>
      <c r="D2534" s="357" t="s">
        <v>188</v>
      </c>
      <c r="E2534" s="359">
        <v>17.89</v>
      </c>
    </row>
    <row r="2535" spans="1:5" ht="18" customHeight="1" x14ac:dyDescent="0.25">
      <c r="A2535" s="102">
        <f t="shared" si="39"/>
        <v>1917653</v>
      </c>
      <c r="B2535" s="357" t="s">
        <v>17359</v>
      </c>
      <c r="C2535" s="358" t="s">
        <v>17360</v>
      </c>
      <c r="D2535" s="357" t="s">
        <v>188</v>
      </c>
      <c r="E2535" s="359">
        <v>22.1</v>
      </c>
    </row>
    <row r="2536" spans="1:5" ht="18" customHeight="1" x14ac:dyDescent="0.25">
      <c r="A2536" s="102">
        <f t="shared" si="39"/>
        <v>1917659</v>
      </c>
      <c r="B2536" s="357" t="s">
        <v>17361</v>
      </c>
      <c r="C2536" s="358" t="s">
        <v>17362</v>
      </c>
      <c r="D2536" s="357" t="s">
        <v>188</v>
      </c>
      <c r="E2536" s="359">
        <v>17.43</v>
      </c>
    </row>
    <row r="2537" spans="1:5" ht="18" customHeight="1" x14ac:dyDescent="0.25">
      <c r="A2537" s="102">
        <f t="shared" si="39"/>
        <v>1917660</v>
      </c>
      <c r="B2537" s="357" t="s">
        <v>17363</v>
      </c>
      <c r="C2537" s="358" t="s">
        <v>17364</v>
      </c>
      <c r="D2537" s="357" t="s">
        <v>188</v>
      </c>
      <c r="E2537" s="359">
        <v>17.559999999999999</v>
      </c>
    </row>
    <row r="2538" spans="1:5" ht="18" customHeight="1" x14ac:dyDescent="0.25">
      <c r="A2538" s="102">
        <f t="shared" si="39"/>
        <v>1917661</v>
      </c>
      <c r="B2538" s="357" t="s">
        <v>17365</v>
      </c>
      <c r="C2538" s="358" t="s">
        <v>17366</v>
      </c>
      <c r="D2538" s="357" t="s">
        <v>188</v>
      </c>
      <c r="E2538" s="359">
        <v>17.690000000000001</v>
      </c>
    </row>
    <row r="2539" spans="1:5" ht="18" customHeight="1" x14ac:dyDescent="0.25">
      <c r="A2539" s="102">
        <f t="shared" si="39"/>
        <v>1917662</v>
      </c>
      <c r="B2539" s="357" t="s">
        <v>17367</v>
      </c>
      <c r="C2539" s="358" t="s">
        <v>17368</v>
      </c>
      <c r="D2539" s="357" t="s">
        <v>188</v>
      </c>
      <c r="E2539" s="359">
        <v>17.82</v>
      </c>
    </row>
    <row r="2540" spans="1:5" ht="18" customHeight="1" x14ac:dyDescent="0.25">
      <c r="A2540" s="102">
        <f t="shared" si="39"/>
        <v>1917663</v>
      </c>
      <c r="B2540" s="357" t="s">
        <v>17369</v>
      </c>
      <c r="C2540" s="358" t="s">
        <v>17370</v>
      </c>
      <c r="D2540" s="357" t="s">
        <v>188</v>
      </c>
      <c r="E2540" s="359">
        <v>18.02</v>
      </c>
    </row>
    <row r="2541" spans="1:5" ht="18" customHeight="1" x14ac:dyDescent="0.25">
      <c r="A2541" s="102">
        <f t="shared" si="39"/>
        <v>1917664</v>
      </c>
      <c r="B2541" s="357" t="s">
        <v>17371</v>
      </c>
      <c r="C2541" s="358" t="s">
        <v>17372</v>
      </c>
      <c r="D2541" s="357" t="s">
        <v>188</v>
      </c>
      <c r="E2541" s="359">
        <v>18.28</v>
      </c>
    </row>
    <row r="2542" spans="1:5" ht="18" customHeight="1" x14ac:dyDescent="0.25">
      <c r="A2542" s="102">
        <f t="shared" si="39"/>
        <v>1917665</v>
      </c>
      <c r="B2542" s="357" t="s">
        <v>17373</v>
      </c>
      <c r="C2542" s="358" t="s">
        <v>17374</v>
      </c>
      <c r="D2542" s="357" t="s">
        <v>188</v>
      </c>
      <c r="E2542" s="359">
        <v>18.68</v>
      </c>
    </row>
    <row r="2543" spans="1:5" ht="18" customHeight="1" x14ac:dyDescent="0.25">
      <c r="A2543" s="102">
        <f t="shared" si="39"/>
        <v>1917655</v>
      </c>
      <c r="B2543" s="357" t="s">
        <v>17375</v>
      </c>
      <c r="C2543" s="358" t="s">
        <v>17376</v>
      </c>
      <c r="D2543" s="357" t="s">
        <v>188</v>
      </c>
      <c r="E2543" s="359">
        <v>15.09</v>
      </c>
    </row>
    <row r="2544" spans="1:5" ht="18" customHeight="1" x14ac:dyDescent="0.25">
      <c r="A2544" s="102">
        <f t="shared" si="39"/>
        <v>1917656</v>
      </c>
      <c r="B2544" s="357" t="s">
        <v>17377</v>
      </c>
      <c r="C2544" s="358" t="s">
        <v>17378</v>
      </c>
      <c r="D2544" s="357" t="s">
        <v>188</v>
      </c>
      <c r="E2544" s="359">
        <v>16.899999999999999</v>
      </c>
    </row>
    <row r="2545" spans="1:5" ht="18" customHeight="1" x14ac:dyDescent="0.25">
      <c r="A2545" s="102">
        <f t="shared" si="39"/>
        <v>1917654</v>
      </c>
      <c r="B2545" s="357" t="s">
        <v>17379</v>
      </c>
      <c r="C2545" s="358" t="s">
        <v>17380</v>
      </c>
      <c r="D2545" s="357" t="s">
        <v>188</v>
      </c>
      <c r="E2545" s="359">
        <v>14.86</v>
      </c>
    </row>
    <row r="2546" spans="1:5" ht="18" customHeight="1" x14ac:dyDescent="0.25">
      <c r="A2546" s="102">
        <f t="shared" si="39"/>
        <v>1917657</v>
      </c>
      <c r="B2546" s="357" t="s">
        <v>17381</v>
      </c>
      <c r="C2546" s="358" t="s">
        <v>17382</v>
      </c>
      <c r="D2546" s="357" t="s">
        <v>188</v>
      </c>
      <c r="E2546" s="359">
        <v>17.100000000000001</v>
      </c>
    </row>
    <row r="2547" spans="1:5" ht="18" customHeight="1" x14ac:dyDescent="0.25">
      <c r="A2547" s="102">
        <f t="shared" si="39"/>
        <v>1917658</v>
      </c>
      <c r="B2547" s="357" t="s">
        <v>17383</v>
      </c>
      <c r="C2547" s="358" t="s">
        <v>17384</v>
      </c>
      <c r="D2547" s="357" t="s">
        <v>188</v>
      </c>
      <c r="E2547" s="359">
        <v>17.23</v>
      </c>
    </row>
    <row r="2548" spans="1:5" ht="18" customHeight="1" x14ac:dyDescent="0.25">
      <c r="A2548" s="102">
        <f t="shared" si="39"/>
        <v>1917666</v>
      </c>
      <c r="B2548" s="357" t="s">
        <v>17385</v>
      </c>
      <c r="C2548" s="358" t="s">
        <v>17386</v>
      </c>
      <c r="D2548" s="357" t="s">
        <v>188</v>
      </c>
      <c r="E2548" s="359">
        <v>18.940000000000001</v>
      </c>
    </row>
    <row r="2549" spans="1:5" ht="18" customHeight="1" x14ac:dyDescent="0.25">
      <c r="A2549" s="102">
        <f t="shared" si="39"/>
        <v>1917672</v>
      </c>
      <c r="B2549" s="357" t="s">
        <v>17387</v>
      </c>
      <c r="C2549" s="358" t="s">
        <v>17388</v>
      </c>
      <c r="D2549" s="357" t="s">
        <v>188</v>
      </c>
      <c r="E2549" s="359">
        <v>17.170000000000002</v>
      </c>
    </row>
    <row r="2550" spans="1:5" ht="18" customHeight="1" x14ac:dyDescent="0.25">
      <c r="A2550" s="102">
        <f t="shared" si="39"/>
        <v>1917673</v>
      </c>
      <c r="B2550" s="357" t="s">
        <v>17389</v>
      </c>
      <c r="C2550" s="358" t="s">
        <v>17390</v>
      </c>
      <c r="D2550" s="357" t="s">
        <v>188</v>
      </c>
      <c r="E2550" s="359">
        <v>17.3</v>
      </c>
    </row>
    <row r="2551" spans="1:5" ht="18" customHeight="1" x14ac:dyDescent="0.25">
      <c r="A2551" s="102">
        <f t="shared" si="39"/>
        <v>1917674</v>
      </c>
      <c r="B2551" s="357" t="s">
        <v>17391</v>
      </c>
      <c r="C2551" s="358" t="s">
        <v>17392</v>
      </c>
      <c r="D2551" s="357" t="s">
        <v>188</v>
      </c>
      <c r="E2551" s="359">
        <v>17.43</v>
      </c>
    </row>
    <row r="2552" spans="1:5" ht="18" customHeight="1" x14ac:dyDescent="0.25">
      <c r="A2552" s="102">
        <f t="shared" si="39"/>
        <v>1917675</v>
      </c>
      <c r="B2552" s="357" t="s">
        <v>17393</v>
      </c>
      <c r="C2552" s="358" t="s">
        <v>17394</v>
      </c>
      <c r="D2552" s="357" t="s">
        <v>188</v>
      </c>
      <c r="E2552" s="359">
        <v>17.559999999999999</v>
      </c>
    </row>
    <row r="2553" spans="1:5" ht="18" customHeight="1" x14ac:dyDescent="0.25">
      <c r="A2553" s="102">
        <f t="shared" si="39"/>
        <v>1917676</v>
      </c>
      <c r="B2553" s="357" t="s">
        <v>17395</v>
      </c>
      <c r="C2553" s="358" t="s">
        <v>17396</v>
      </c>
      <c r="D2553" s="357" t="s">
        <v>188</v>
      </c>
      <c r="E2553" s="359">
        <v>17.63</v>
      </c>
    </row>
    <row r="2554" spans="1:5" ht="18" customHeight="1" x14ac:dyDescent="0.25">
      <c r="A2554" s="102">
        <f t="shared" si="39"/>
        <v>1917677</v>
      </c>
      <c r="B2554" s="357" t="s">
        <v>17397</v>
      </c>
      <c r="C2554" s="358" t="s">
        <v>17398</v>
      </c>
      <c r="D2554" s="357" t="s">
        <v>188</v>
      </c>
      <c r="E2554" s="359">
        <v>17.89</v>
      </c>
    </row>
    <row r="2555" spans="1:5" ht="18" customHeight="1" x14ac:dyDescent="0.25">
      <c r="A2555" s="102">
        <f t="shared" si="39"/>
        <v>1917678</v>
      </c>
      <c r="B2555" s="357" t="s">
        <v>17399</v>
      </c>
      <c r="C2555" s="358" t="s">
        <v>17400</v>
      </c>
      <c r="D2555" s="357" t="s">
        <v>188</v>
      </c>
      <c r="E2555" s="359">
        <v>18.22</v>
      </c>
    </row>
    <row r="2556" spans="1:5" ht="18" customHeight="1" x14ac:dyDescent="0.25">
      <c r="A2556" s="102">
        <f t="shared" si="39"/>
        <v>1917668</v>
      </c>
      <c r="B2556" s="357" t="s">
        <v>17401</v>
      </c>
      <c r="C2556" s="358" t="s">
        <v>17402</v>
      </c>
      <c r="D2556" s="357" t="s">
        <v>188</v>
      </c>
      <c r="E2556" s="359">
        <v>14.99</v>
      </c>
    </row>
    <row r="2557" spans="1:5" ht="18" customHeight="1" x14ac:dyDescent="0.25">
      <c r="A2557" s="102">
        <f t="shared" si="39"/>
        <v>1917669</v>
      </c>
      <c r="B2557" s="357" t="s">
        <v>17403</v>
      </c>
      <c r="C2557" s="358" t="s">
        <v>17404</v>
      </c>
      <c r="D2557" s="357" t="s">
        <v>188</v>
      </c>
      <c r="E2557" s="359">
        <v>16.71</v>
      </c>
    </row>
    <row r="2558" spans="1:5" ht="18" customHeight="1" x14ac:dyDescent="0.25">
      <c r="A2558" s="102">
        <f t="shared" si="39"/>
        <v>1917667</v>
      </c>
      <c r="B2558" s="357" t="s">
        <v>17405</v>
      </c>
      <c r="C2558" s="358" t="s">
        <v>17406</v>
      </c>
      <c r="D2558" s="357" t="s">
        <v>188</v>
      </c>
      <c r="E2558" s="359">
        <v>14.76</v>
      </c>
    </row>
    <row r="2559" spans="1:5" ht="18" customHeight="1" x14ac:dyDescent="0.25">
      <c r="A2559" s="102">
        <f t="shared" si="39"/>
        <v>1917670</v>
      </c>
      <c r="B2559" s="357" t="s">
        <v>17407</v>
      </c>
      <c r="C2559" s="358" t="s">
        <v>17408</v>
      </c>
      <c r="D2559" s="357" t="s">
        <v>188</v>
      </c>
      <c r="E2559" s="359">
        <v>16.899999999999999</v>
      </c>
    </row>
    <row r="2560" spans="1:5" ht="18" customHeight="1" x14ac:dyDescent="0.25">
      <c r="A2560" s="102">
        <f t="shared" si="39"/>
        <v>1917671</v>
      </c>
      <c r="B2560" s="357" t="s">
        <v>17409</v>
      </c>
      <c r="C2560" s="358" t="s">
        <v>17410</v>
      </c>
      <c r="D2560" s="357" t="s">
        <v>188</v>
      </c>
      <c r="E2560" s="359">
        <v>17.03</v>
      </c>
    </row>
    <row r="2561" spans="1:5" ht="18" customHeight="1" x14ac:dyDescent="0.25">
      <c r="A2561" s="102">
        <f t="shared" ref="A2561:A2624" si="40">VALUE(B2561)</f>
        <v>1917679</v>
      </c>
      <c r="B2561" s="357" t="s">
        <v>17411</v>
      </c>
      <c r="C2561" s="358" t="s">
        <v>17412</v>
      </c>
      <c r="D2561" s="357" t="s">
        <v>188</v>
      </c>
      <c r="E2561" s="359">
        <v>18.41</v>
      </c>
    </row>
    <row r="2562" spans="1:5" ht="18" customHeight="1" x14ac:dyDescent="0.25">
      <c r="A2562" s="102">
        <f t="shared" si="40"/>
        <v>1917640</v>
      </c>
      <c r="B2562" s="357" t="s">
        <v>17413</v>
      </c>
      <c r="C2562" s="358" t="s">
        <v>17414</v>
      </c>
      <c r="D2562" s="357" t="s">
        <v>188</v>
      </c>
      <c r="E2562" s="359">
        <v>7.93</v>
      </c>
    </row>
    <row r="2563" spans="1:5" ht="18" customHeight="1" x14ac:dyDescent="0.25">
      <c r="A2563" s="102">
        <f t="shared" si="40"/>
        <v>1917686</v>
      </c>
      <c r="B2563" s="357" t="s">
        <v>17415</v>
      </c>
      <c r="C2563" s="358" t="s">
        <v>17416</v>
      </c>
      <c r="D2563" s="357" t="s">
        <v>188</v>
      </c>
      <c r="E2563" s="359">
        <v>10.119999999999999</v>
      </c>
    </row>
    <row r="2564" spans="1:5" ht="18" customHeight="1" x14ac:dyDescent="0.25">
      <c r="A2564" s="102">
        <f t="shared" si="40"/>
        <v>1917687</v>
      </c>
      <c r="B2564" s="357" t="s">
        <v>17417</v>
      </c>
      <c r="C2564" s="358" t="s">
        <v>17418</v>
      </c>
      <c r="D2564" s="357" t="s">
        <v>188</v>
      </c>
      <c r="E2564" s="359">
        <v>10.38</v>
      </c>
    </row>
    <row r="2565" spans="1:5" ht="18" customHeight="1" x14ac:dyDescent="0.25">
      <c r="A2565" s="102">
        <f t="shared" si="40"/>
        <v>1917688</v>
      </c>
      <c r="B2565" s="357" t="s">
        <v>17419</v>
      </c>
      <c r="C2565" s="358" t="s">
        <v>17420</v>
      </c>
      <c r="D2565" s="357" t="s">
        <v>188</v>
      </c>
      <c r="E2565" s="359">
        <v>11.41</v>
      </c>
    </row>
    <row r="2566" spans="1:5" ht="18" customHeight="1" x14ac:dyDescent="0.25">
      <c r="A2566" s="102">
        <f t="shared" si="40"/>
        <v>1917689</v>
      </c>
      <c r="B2566" s="357" t="s">
        <v>17421</v>
      </c>
      <c r="C2566" s="358" t="s">
        <v>17422</v>
      </c>
      <c r="D2566" s="357" t="s">
        <v>188</v>
      </c>
      <c r="E2566" s="359">
        <v>11.69</v>
      </c>
    </row>
    <row r="2567" spans="1:5" ht="18" customHeight="1" x14ac:dyDescent="0.25">
      <c r="A2567" s="102">
        <f t="shared" si="40"/>
        <v>1917690</v>
      </c>
      <c r="B2567" s="357" t="s">
        <v>17423</v>
      </c>
      <c r="C2567" s="358" t="s">
        <v>17424</v>
      </c>
      <c r="D2567" s="357" t="s">
        <v>188</v>
      </c>
      <c r="E2567" s="359">
        <v>11.89</v>
      </c>
    </row>
    <row r="2568" spans="1:5" ht="9" customHeight="1" x14ac:dyDescent="0.25">
      <c r="A2568" s="102">
        <f t="shared" si="40"/>
        <v>1917691</v>
      </c>
      <c r="B2568" s="357" t="s">
        <v>17425</v>
      </c>
      <c r="C2568" s="358" t="s">
        <v>17426</v>
      </c>
      <c r="D2568" s="357" t="s">
        <v>188</v>
      </c>
      <c r="E2568" s="359">
        <v>12.31</v>
      </c>
    </row>
    <row r="2569" spans="1:5" ht="18" customHeight="1" x14ac:dyDescent="0.25">
      <c r="A2569" s="102">
        <f t="shared" si="40"/>
        <v>1917692</v>
      </c>
      <c r="B2569" s="357" t="s">
        <v>17427</v>
      </c>
      <c r="C2569" s="358" t="s">
        <v>17428</v>
      </c>
      <c r="D2569" s="357" t="s">
        <v>188</v>
      </c>
      <c r="E2569" s="359">
        <v>13.84</v>
      </c>
    </row>
    <row r="2570" spans="1:5" ht="18" customHeight="1" x14ac:dyDescent="0.25">
      <c r="A2570" s="102">
        <f t="shared" si="40"/>
        <v>1917682</v>
      </c>
      <c r="B2570" s="357" t="s">
        <v>17429</v>
      </c>
      <c r="C2570" s="358" t="s">
        <v>17430</v>
      </c>
      <c r="D2570" s="357" t="s">
        <v>188</v>
      </c>
      <c r="E2570" s="359">
        <v>9.0399999999999991</v>
      </c>
    </row>
    <row r="2571" spans="1:5" ht="18" customHeight="1" x14ac:dyDescent="0.25">
      <c r="A2571" s="102">
        <f t="shared" si="40"/>
        <v>1917693</v>
      </c>
      <c r="B2571" s="357" t="s">
        <v>17431</v>
      </c>
      <c r="C2571" s="358" t="s">
        <v>17432</v>
      </c>
      <c r="D2571" s="357" t="s">
        <v>188</v>
      </c>
      <c r="E2571" s="359">
        <v>14.18</v>
      </c>
    </row>
    <row r="2572" spans="1:5" ht="18" customHeight="1" x14ac:dyDescent="0.25">
      <c r="A2572" s="102">
        <f t="shared" si="40"/>
        <v>1917683</v>
      </c>
      <c r="B2572" s="357" t="s">
        <v>17433</v>
      </c>
      <c r="C2572" s="358" t="s">
        <v>17434</v>
      </c>
      <c r="D2572" s="357" t="s">
        <v>188</v>
      </c>
      <c r="E2572" s="359">
        <v>9.35</v>
      </c>
    </row>
    <row r="2573" spans="1:5" ht="18" customHeight="1" x14ac:dyDescent="0.25">
      <c r="A2573" s="102">
        <f t="shared" si="40"/>
        <v>1917681</v>
      </c>
      <c r="B2573" s="357" t="s">
        <v>17435</v>
      </c>
      <c r="C2573" s="358" t="s">
        <v>17436</v>
      </c>
      <c r="D2573" s="357" t="s">
        <v>188</v>
      </c>
      <c r="E2573" s="359">
        <v>7.8</v>
      </c>
    </row>
    <row r="2574" spans="1:5" ht="18" customHeight="1" x14ac:dyDescent="0.25">
      <c r="A2574" s="102">
        <f t="shared" si="40"/>
        <v>1917684</v>
      </c>
      <c r="B2574" s="357" t="s">
        <v>17437</v>
      </c>
      <c r="C2574" s="358" t="s">
        <v>17438</v>
      </c>
      <c r="D2574" s="357" t="s">
        <v>188</v>
      </c>
      <c r="E2574" s="359">
        <v>9.6</v>
      </c>
    </row>
    <row r="2575" spans="1:5" ht="18" customHeight="1" x14ac:dyDescent="0.25">
      <c r="A2575" s="102">
        <f t="shared" si="40"/>
        <v>1917685</v>
      </c>
      <c r="B2575" s="357" t="s">
        <v>17439</v>
      </c>
      <c r="C2575" s="358" t="s">
        <v>17440</v>
      </c>
      <c r="D2575" s="357" t="s">
        <v>188</v>
      </c>
      <c r="E2575" s="359">
        <v>9.86</v>
      </c>
    </row>
    <row r="2576" spans="1:5" ht="18" customHeight="1" x14ac:dyDescent="0.25">
      <c r="A2576" s="102">
        <f t="shared" si="40"/>
        <v>1917699</v>
      </c>
      <c r="B2576" s="357" t="s">
        <v>17441</v>
      </c>
      <c r="C2576" s="358" t="s">
        <v>17442</v>
      </c>
      <c r="D2576" s="357" t="s">
        <v>188</v>
      </c>
      <c r="E2576" s="359">
        <v>9.35</v>
      </c>
    </row>
    <row r="2577" spans="1:5" ht="18" customHeight="1" x14ac:dyDescent="0.25">
      <c r="A2577" s="102">
        <f t="shared" si="40"/>
        <v>1917700</v>
      </c>
      <c r="B2577" s="357" t="s">
        <v>17443</v>
      </c>
      <c r="C2577" s="358" t="s">
        <v>17444</v>
      </c>
      <c r="D2577" s="357" t="s">
        <v>188</v>
      </c>
      <c r="E2577" s="359">
        <v>9.5</v>
      </c>
    </row>
    <row r="2578" spans="1:5" ht="18" customHeight="1" x14ac:dyDescent="0.25">
      <c r="A2578" s="102">
        <f t="shared" si="40"/>
        <v>1917701</v>
      </c>
      <c r="B2578" s="357" t="s">
        <v>17445</v>
      </c>
      <c r="C2578" s="358" t="s">
        <v>17446</v>
      </c>
      <c r="D2578" s="357" t="s">
        <v>188</v>
      </c>
      <c r="E2578" s="359">
        <v>9.66</v>
      </c>
    </row>
    <row r="2579" spans="1:5" ht="18" customHeight="1" x14ac:dyDescent="0.25">
      <c r="A2579" s="102">
        <f t="shared" si="40"/>
        <v>1917702</v>
      </c>
      <c r="B2579" s="357" t="s">
        <v>17447</v>
      </c>
      <c r="C2579" s="358" t="s">
        <v>17448</v>
      </c>
      <c r="D2579" s="357" t="s">
        <v>188</v>
      </c>
      <c r="E2579" s="359">
        <v>9.81</v>
      </c>
    </row>
    <row r="2580" spans="1:5" ht="18" customHeight="1" x14ac:dyDescent="0.25">
      <c r="A2580" s="102">
        <f t="shared" si="40"/>
        <v>1917703</v>
      </c>
      <c r="B2580" s="357" t="s">
        <v>17449</v>
      </c>
      <c r="C2580" s="358" t="s">
        <v>17450</v>
      </c>
      <c r="D2580" s="357" t="s">
        <v>188</v>
      </c>
      <c r="E2580" s="359">
        <v>9.9600000000000009</v>
      </c>
    </row>
    <row r="2581" spans="1:5" ht="18" customHeight="1" x14ac:dyDescent="0.25">
      <c r="A2581" s="102">
        <f t="shared" si="40"/>
        <v>1917704</v>
      </c>
      <c r="B2581" s="357" t="s">
        <v>17451</v>
      </c>
      <c r="C2581" s="358" t="s">
        <v>17452</v>
      </c>
      <c r="D2581" s="357" t="s">
        <v>188</v>
      </c>
      <c r="E2581" s="359">
        <v>10.220000000000001</v>
      </c>
    </row>
    <row r="2582" spans="1:5" ht="18" customHeight="1" x14ac:dyDescent="0.25">
      <c r="A2582" s="102">
        <f t="shared" si="40"/>
        <v>1917705</v>
      </c>
      <c r="B2582" s="357" t="s">
        <v>17453</v>
      </c>
      <c r="C2582" s="358" t="s">
        <v>17454</v>
      </c>
      <c r="D2582" s="357" t="s">
        <v>188</v>
      </c>
      <c r="E2582" s="359">
        <v>11.48</v>
      </c>
    </row>
    <row r="2583" spans="1:5" ht="18" customHeight="1" x14ac:dyDescent="0.25">
      <c r="A2583" s="102">
        <f t="shared" si="40"/>
        <v>1917695</v>
      </c>
      <c r="B2583" s="357" t="s">
        <v>17455</v>
      </c>
      <c r="C2583" s="358" t="s">
        <v>17456</v>
      </c>
      <c r="D2583" s="357" t="s">
        <v>188</v>
      </c>
      <c r="E2583" s="359">
        <v>7.8</v>
      </c>
    </row>
    <row r="2584" spans="1:5" ht="18" customHeight="1" x14ac:dyDescent="0.25">
      <c r="A2584" s="102">
        <f t="shared" si="40"/>
        <v>1917706</v>
      </c>
      <c r="B2584" s="357" t="s">
        <v>17457</v>
      </c>
      <c r="C2584" s="358" t="s">
        <v>17458</v>
      </c>
      <c r="D2584" s="357" t="s">
        <v>188</v>
      </c>
      <c r="E2584" s="359">
        <v>11.76</v>
      </c>
    </row>
    <row r="2585" spans="1:5" ht="18" customHeight="1" x14ac:dyDescent="0.25">
      <c r="A2585" s="102">
        <f t="shared" si="40"/>
        <v>1917696</v>
      </c>
      <c r="B2585" s="357" t="s">
        <v>17459</v>
      </c>
      <c r="C2585" s="358" t="s">
        <v>17460</v>
      </c>
      <c r="D2585" s="357" t="s">
        <v>188</v>
      </c>
      <c r="E2585" s="359">
        <v>8.83</v>
      </c>
    </row>
    <row r="2586" spans="1:5" ht="18" customHeight="1" x14ac:dyDescent="0.25">
      <c r="A2586" s="102">
        <f t="shared" si="40"/>
        <v>1917694</v>
      </c>
      <c r="B2586" s="357" t="s">
        <v>17461</v>
      </c>
      <c r="C2586" s="358" t="s">
        <v>17462</v>
      </c>
      <c r="D2586" s="357" t="s">
        <v>188</v>
      </c>
      <c r="E2586" s="359">
        <v>7.56</v>
      </c>
    </row>
    <row r="2587" spans="1:5" ht="18" customHeight="1" x14ac:dyDescent="0.25">
      <c r="A2587" s="102">
        <f t="shared" si="40"/>
        <v>1917697</v>
      </c>
      <c r="B2587" s="357" t="s">
        <v>17463</v>
      </c>
      <c r="C2587" s="358" t="s">
        <v>17464</v>
      </c>
      <c r="D2587" s="357" t="s">
        <v>188</v>
      </c>
      <c r="E2587" s="359">
        <v>9.0399999999999991</v>
      </c>
    </row>
    <row r="2588" spans="1:5" ht="18" customHeight="1" x14ac:dyDescent="0.25">
      <c r="A2588" s="102">
        <f t="shared" si="40"/>
        <v>1917698</v>
      </c>
      <c r="B2588" s="357" t="s">
        <v>17465</v>
      </c>
      <c r="C2588" s="358" t="s">
        <v>17466</v>
      </c>
      <c r="D2588" s="357" t="s">
        <v>188</v>
      </c>
      <c r="E2588" s="359">
        <v>9.19</v>
      </c>
    </row>
    <row r="2589" spans="1:5" ht="18" customHeight="1" x14ac:dyDescent="0.25">
      <c r="A2589" s="102">
        <f t="shared" si="40"/>
        <v>1917712</v>
      </c>
      <c r="B2589" s="357" t="s">
        <v>17467</v>
      </c>
      <c r="C2589" s="358" t="s">
        <v>17468</v>
      </c>
      <c r="D2589" s="357" t="s">
        <v>188</v>
      </c>
      <c r="E2589" s="359">
        <v>9.09</v>
      </c>
    </row>
    <row r="2590" spans="1:5" ht="18" customHeight="1" x14ac:dyDescent="0.25">
      <c r="A2590" s="102">
        <f t="shared" si="40"/>
        <v>1917713</v>
      </c>
      <c r="B2590" s="357" t="s">
        <v>17469</v>
      </c>
      <c r="C2590" s="358" t="s">
        <v>17470</v>
      </c>
      <c r="D2590" s="357" t="s">
        <v>188</v>
      </c>
      <c r="E2590" s="359">
        <v>9.24</v>
      </c>
    </row>
    <row r="2591" spans="1:5" ht="18" customHeight="1" x14ac:dyDescent="0.25">
      <c r="A2591" s="102">
        <f t="shared" si="40"/>
        <v>1917714</v>
      </c>
      <c r="B2591" s="357" t="s">
        <v>17471</v>
      </c>
      <c r="C2591" s="358" t="s">
        <v>17472</v>
      </c>
      <c r="D2591" s="357" t="s">
        <v>188</v>
      </c>
      <c r="E2591" s="359">
        <v>9.35</v>
      </c>
    </row>
    <row r="2592" spans="1:5" ht="18" customHeight="1" x14ac:dyDescent="0.25">
      <c r="A2592" s="102">
        <f t="shared" si="40"/>
        <v>1917715</v>
      </c>
      <c r="B2592" s="357" t="s">
        <v>17473</v>
      </c>
      <c r="C2592" s="358" t="s">
        <v>17474</v>
      </c>
      <c r="D2592" s="357" t="s">
        <v>188</v>
      </c>
      <c r="E2592" s="359">
        <v>9.5</v>
      </c>
    </row>
    <row r="2593" spans="1:5" ht="18" customHeight="1" x14ac:dyDescent="0.25">
      <c r="A2593" s="102">
        <f t="shared" si="40"/>
        <v>1917716</v>
      </c>
      <c r="B2593" s="357" t="s">
        <v>17475</v>
      </c>
      <c r="C2593" s="358" t="s">
        <v>17476</v>
      </c>
      <c r="D2593" s="357" t="s">
        <v>188</v>
      </c>
      <c r="E2593" s="359">
        <v>9.6</v>
      </c>
    </row>
    <row r="2594" spans="1:5" ht="18" customHeight="1" x14ac:dyDescent="0.25">
      <c r="A2594" s="102">
        <f t="shared" si="40"/>
        <v>1917717</v>
      </c>
      <c r="B2594" s="357" t="s">
        <v>17477</v>
      </c>
      <c r="C2594" s="358" t="s">
        <v>17478</v>
      </c>
      <c r="D2594" s="357" t="s">
        <v>188</v>
      </c>
      <c r="E2594" s="359">
        <v>9.86</v>
      </c>
    </row>
    <row r="2595" spans="1:5" ht="18" customHeight="1" x14ac:dyDescent="0.25">
      <c r="A2595" s="102">
        <f t="shared" si="40"/>
        <v>1917718</v>
      </c>
      <c r="B2595" s="357" t="s">
        <v>17479</v>
      </c>
      <c r="C2595" s="358" t="s">
        <v>17480</v>
      </c>
      <c r="D2595" s="357" t="s">
        <v>188</v>
      </c>
      <c r="E2595" s="359">
        <v>10.17</v>
      </c>
    </row>
    <row r="2596" spans="1:5" ht="18" customHeight="1" x14ac:dyDescent="0.25">
      <c r="A2596" s="102">
        <f t="shared" si="40"/>
        <v>1917708</v>
      </c>
      <c r="B2596" s="357" t="s">
        <v>17481</v>
      </c>
      <c r="C2596" s="358" t="s">
        <v>17482</v>
      </c>
      <c r="D2596" s="357" t="s">
        <v>188</v>
      </c>
      <c r="E2596" s="359">
        <v>7.69</v>
      </c>
    </row>
    <row r="2597" spans="1:5" ht="18" customHeight="1" x14ac:dyDescent="0.25">
      <c r="A2597" s="102">
        <f t="shared" si="40"/>
        <v>1917719</v>
      </c>
      <c r="B2597" s="357" t="s">
        <v>17483</v>
      </c>
      <c r="C2597" s="358" t="s">
        <v>17484</v>
      </c>
      <c r="D2597" s="357" t="s">
        <v>188</v>
      </c>
      <c r="E2597" s="359">
        <v>10.38</v>
      </c>
    </row>
    <row r="2598" spans="1:5" ht="18" customHeight="1" x14ac:dyDescent="0.25">
      <c r="A2598" s="102">
        <f t="shared" si="40"/>
        <v>1917709</v>
      </c>
      <c r="B2598" s="357" t="s">
        <v>17485</v>
      </c>
      <c r="C2598" s="358" t="s">
        <v>17486</v>
      </c>
      <c r="D2598" s="357" t="s">
        <v>188</v>
      </c>
      <c r="E2598" s="359">
        <v>8.68</v>
      </c>
    </row>
    <row r="2599" spans="1:5" ht="18" customHeight="1" x14ac:dyDescent="0.25">
      <c r="A2599" s="102">
        <f t="shared" si="40"/>
        <v>1917707</v>
      </c>
      <c r="B2599" s="357" t="s">
        <v>17487</v>
      </c>
      <c r="C2599" s="358" t="s">
        <v>17488</v>
      </c>
      <c r="D2599" s="357" t="s">
        <v>188</v>
      </c>
      <c r="E2599" s="359">
        <v>7.49</v>
      </c>
    </row>
    <row r="2600" spans="1:5" ht="18" customHeight="1" x14ac:dyDescent="0.25">
      <c r="A2600" s="102">
        <f t="shared" si="40"/>
        <v>1917710</v>
      </c>
      <c r="B2600" s="357" t="s">
        <v>17489</v>
      </c>
      <c r="C2600" s="358" t="s">
        <v>17490</v>
      </c>
      <c r="D2600" s="357" t="s">
        <v>188</v>
      </c>
      <c r="E2600" s="359">
        <v>8.83</v>
      </c>
    </row>
    <row r="2601" spans="1:5" ht="18" customHeight="1" x14ac:dyDescent="0.25">
      <c r="A2601" s="102">
        <f t="shared" si="40"/>
        <v>1917711</v>
      </c>
      <c r="B2601" s="357" t="s">
        <v>17491</v>
      </c>
      <c r="C2601" s="358" t="s">
        <v>17492</v>
      </c>
      <c r="D2601" s="357" t="s">
        <v>188</v>
      </c>
      <c r="E2601" s="359">
        <v>8.99</v>
      </c>
    </row>
    <row r="2602" spans="1:5" ht="18" customHeight="1" x14ac:dyDescent="0.25">
      <c r="A2602" s="102">
        <f t="shared" si="40"/>
        <v>1917680</v>
      </c>
      <c r="B2602" s="357" t="s">
        <v>17493</v>
      </c>
      <c r="C2602" s="358" t="s">
        <v>17494</v>
      </c>
      <c r="D2602" s="357" t="s">
        <v>188</v>
      </c>
      <c r="E2602" s="359">
        <v>2.74</v>
      </c>
    </row>
    <row r="2603" spans="1:5" ht="18" customHeight="1" x14ac:dyDescent="0.25">
      <c r="A2603" s="102">
        <f t="shared" si="40"/>
        <v>1901607</v>
      </c>
      <c r="B2603" s="357" t="s">
        <v>17495</v>
      </c>
      <c r="C2603" s="358" t="s">
        <v>17496</v>
      </c>
      <c r="D2603" s="357" t="s">
        <v>188</v>
      </c>
      <c r="E2603" s="359">
        <v>14</v>
      </c>
    </row>
    <row r="2604" spans="1:5" ht="18" customHeight="1" x14ac:dyDescent="0.25">
      <c r="A2604" s="102">
        <f t="shared" si="40"/>
        <v>1901611</v>
      </c>
      <c r="B2604" s="357" t="s">
        <v>17497</v>
      </c>
      <c r="C2604" s="358" t="s">
        <v>17498</v>
      </c>
      <c r="D2604" s="357" t="s">
        <v>188</v>
      </c>
      <c r="E2604" s="359">
        <v>17.54</v>
      </c>
    </row>
    <row r="2605" spans="1:5" ht="18" customHeight="1" x14ac:dyDescent="0.25">
      <c r="A2605" s="102">
        <f t="shared" si="40"/>
        <v>1901612</v>
      </c>
      <c r="B2605" s="357" t="s">
        <v>17499</v>
      </c>
      <c r="C2605" s="358" t="s">
        <v>17500</v>
      </c>
      <c r="D2605" s="357" t="s">
        <v>188</v>
      </c>
      <c r="E2605" s="359">
        <v>17.93</v>
      </c>
    </row>
    <row r="2606" spans="1:5" ht="18" customHeight="1" x14ac:dyDescent="0.25">
      <c r="A2606" s="102">
        <f t="shared" si="40"/>
        <v>1901613</v>
      </c>
      <c r="B2606" s="357" t="s">
        <v>17501</v>
      </c>
      <c r="C2606" s="358" t="s">
        <v>17502</v>
      </c>
      <c r="D2606" s="357" t="s">
        <v>188</v>
      </c>
      <c r="E2606" s="359">
        <v>18.23</v>
      </c>
    </row>
    <row r="2607" spans="1:5" ht="18" customHeight="1" x14ac:dyDescent="0.25">
      <c r="A2607" s="102">
        <f t="shared" si="40"/>
        <v>1901614</v>
      </c>
      <c r="B2607" s="357" t="s">
        <v>17503</v>
      </c>
      <c r="C2607" s="358" t="s">
        <v>17504</v>
      </c>
      <c r="D2607" s="357" t="s">
        <v>188</v>
      </c>
      <c r="E2607" s="359">
        <v>18.53</v>
      </c>
    </row>
    <row r="2608" spans="1:5" ht="9" customHeight="1" x14ac:dyDescent="0.25">
      <c r="A2608" s="102">
        <f t="shared" si="40"/>
        <v>1901615</v>
      </c>
      <c r="B2608" s="357" t="s">
        <v>17505</v>
      </c>
      <c r="C2608" s="358" t="s">
        <v>17506</v>
      </c>
      <c r="D2608" s="357" t="s">
        <v>188</v>
      </c>
      <c r="E2608" s="359">
        <v>18.920000000000002</v>
      </c>
    </row>
    <row r="2609" spans="1:5" ht="18" customHeight="1" x14ac:dyDescent="0.25">
      <c r="A2609" s="102">
        <f t="shared" si="40"/>
        <v>1901616</v>
      </c>
      <c r="B2609" s="357" t="s">
        <v>17507</v>
      </c>
      <c r="C2609" s="358" t="s">
        <v>17508</v>
      </c>
      <c r="D2609" s="357" t="s">
        <v>188</v>
      </c>
      <c r="E2609" s="359">
        <v>19.22</v>
      </c>
    </row>
    <row r="2610" spans="1:5" ht="18" customHeight="1" x14ac:dyDescent="0.25">
      <c r="A2610" s="102">
        <f t="shared" si="40"/>
        <v>1901608</v>
      </c>
      <c r="B2610" s="357" t="s">
        <v>17509</v>
      </c>
      <c r="C2610" s="358" t="s">
        <v>17510</v>
      </c>
      <c r="D2610" s="357" t="s">
        <v>188</v>
      </c>
      <c r="E2610" s="359">
        <v>14.46</v>
      </c>
    </row>
    <row r="2611" spans="1:5" ht="18" customHeight="1" x14ac:dyDescent="0.25">
      <c r="A2611" s="102">
        <f t="shared" si="40"/>
        <v>1901609</v>
      </c>
      <c r="B2611" s="357" t="s">
        <v>17511</v>
      </c>
      <c r="C2611" s="358" t="s">
        <v>17512</v>
      </c>
      <c r="D2611" s="357" t="s">
        <v>188</v>
      </c>
      <c r="E2611" s="359">
        <v>14.86</v>
      </c>
    </row>
    <row r="2612" spans="1:5" ht="18" customHeight="1" x14ac:dyDescent="0.25">
      <c r="A2612" s="102">
        <f t="shared" si="40"/>
        <v>1901610</v>
      </c>
      <c r="B2612" s="357" t="s">
        <v>17513</v>
      </c>
      <c r="C2612" s="358" t="s">
        <v>17514</v>
      </c>
      <c r="D2612" s="357" t="s">
        <v>188</v>
      </c>
      <c r="E2612" s="359">
        <v>17.239999999999998</v>
      </c>
    </row>
    <row r="2613" spans="1:5" ht="18" customHeight="1" x14ac:dyDescent="0.25">
      <c r="A2613" s="102">
        <f t="shared" si="40"/>
        <v>1901617</v>
      </c>
      <c r="B2613" s="357" t="s">
        <v>17515</v>
      </c>
      <c r="C2613" s="358" t="s">
        <v>17516</v>
      </c>
      <c r="D2613" s="357" t="s">
        <v>188</v>
      </c>
      <c r="E2613" s="359">
        <v>19.420000000000002</v>
      </c>
    </row>
    <row r="2614" spans="1:5" ht="18" customHeight="1" x14ac:dyDescent="0.25">
      <c r="A2614" s="102">
        <f t="shared" si="40"/>
        <v>1917037</v>
      </c>
      <c r="B2614" s="357" t="s">
        <v>17517</v>
      </c>
      <c r="C2614" s="358" t="s">
        <v>17518</v>
      </c>
      <c r="D2614" s="357" t="s">
        <v>188</v>
      </c>
      <c r="E2614" s="359">
        <v>18.11</v>
      </c>
    </row>
    <row r="2615" spans="1:5" ht="18" customHeight="1" x14ac:dyDescent="0.25">
      <c r="A2615" s="102">
        <f t="shared" si="40"/>
        <v>1917038</v>
      </c>
      <c r="B2615" s="357" t="s">
        <v>17519</v>
      </c>
      <c r="C2615" s="358" t="s">
        <v>17520</v>
      </c>
      <c r="D2615" s="357" t="s">
        <v>188</v>
      </c>
      <c r="E2615" s="359">
        <v>18.72</v>
      </c>
    </row>
    <row r="2616" spans="1:5" ht="18" customHeight="1" x14ac:dyDescent="0.25">
      <c r="A2616" s="102">
        <f t="shared" si="40"/>
        <v>1917039</v>
      </c>
      <c r="B2616" s="357" t="s">
        <v>17521</v>
      </c>
      <c r="C2616" s="358" t="s">
        <v>17522</v>
      </c>
      <c r="D2616" s="357" t="s">
        <v>188</v>
      </c>
      <c r="E2616" s="359">
        <v>19.350000000000001</v>
      </c>
    </row>
    <row r="2617" spans="1:5" ht="18" customHeight="1" x14ac:dyDescent="0.25">
      <c r="A2617" s="102">
        <f t="shared" si="40"/>
        <v>1917040</v>
      </c>
      <c r="B2617" s="357" t="s">
        <v>17523</v>
      </c>
      <c r="C2617" s="358" t="s">
        <v>17524</v>
      </c>
      <c r="D2617" s="357" t="s">
        <v>188</v>
      </c>
      <c r="E2617" s="359">
        <v>20</v>
      </c>
    </row>
    <row r="2618" spans="1:5" ht="18" customHeight="1" x14ac:dyDescent="0.25">
      <c r="A2618" s="102">
        <f t="shared" si="40"/>
        <v>1917041</v>
      </c>
      <c r="B2618" s="357" t="s">
        <v>17525</v>
      </c>
      <c r="C2618" s="358" t="s">
        <v>17526</v>
      </c>
      <c r="D2618" s="357" t="s">
        <v>188</v>
      </c>
      <c r="E2618" s="359">
        <v>20.7</v>
      </c>
    </row>
    <row r="2619" spans="1:5" ht="18" customHeight="1" x14ac:dyDescent="0.25">
      <c r="A2619" s="102">
        <f t="shared" si="40"/>
        <v>1917042</v>
      </c>
      <c r="B2619" s="357" t="s">
        <v>17527</v>
      </c>
      <c r="C2619" s="358" t="s">
        <v>17528</v>
      </c>
      <c r="D2619" s="357" t="s">
        <v>188</v>
      </c>
      <c r="E2619" s="359">
        <v>21.07</v>
      </c>
    </row>
    <row r="2620" spans="1:5" ht="9" customHeight="1" x14ac:dyDescent="0.25">
      <c r="A2620" s="102">
        <f t="shared" si="40"/>
        <v>1901619</v>
      </c>
      <c r="B2620" s="357" t="s">
        <v>17529</v>
      </c>
      <c r="C2620" s="358" t="s">
        <v>17530</v>
      </c>
      <c r="D2620" s="357" t="s">
        <v>188</v>
      </c>
      <c r="E2620" s="359">
        <v>9.93</v>
      </c>
    </row>
    <row r="2621" spans="1:5" ht="9" customHeight="1" x14ac:dyDescent="0.25">
      <c r="A2621" s="102">
        <f t="shared" si="40"/>
        <v>1901620</v>
      </c>
      <c r="B2621" s="357" t="s">
        <v>17531</v>
      </c>
      <c r="C2621" s="358" t="s">
        <v>17532</v>
      </c>
      <c r="D2621" s="357" t="s">
        <v>188</v>
      </c>
      <c r="E2621" s="359">
        <v>10.11</v>
      </c>
    </row>
    <row r="2622" spans="1:5" ht="9" customHeight="1" x14ac:dyDescent="0.25">
      <c r="A2622" s="102">
        <f t="shared" si="40"/>
        <v>1901621</v>
      </c>
      <c r="B2622" s="357" t="s">
        <v>17533</v>
      </c>
      <c r="C2622" s="358" t="s">
        <v>17534</v>
      </c>
      <c r="D2622" s="357" t="s">
        <v>188</v>
      </c>
      <c r="E2622" s="359">
        <v>10.3</v>
      </c>
    </row>
    <row r="2623" spans="1:5" ht="9" customHeight="1" x14ac:dyDescent="0.25">
      <c r="A2623" s="102">
        <f t="shared" si="40"/>
        <v>1901622</v>
      </c>
      <c r="B2623" s="357" t="s">
        <v>17535</v>
      </c>
      <c r="C2623" s="358" t="s">
        <v>17536</v>
      </c>
      <c r="D2623" s="357" t="s">
        <v>188</v>
      </c>
      <c r="E2623" s="359">
        <v>10.49</v>
      </c>
    </row>
    <row r="2624" spans="1:5" ht="9" customHeight="1" x14ac:dyDescent="0.25">
      <c r="A2624" s="102">
        <f t="shared" si="40"/>
        <v>1901623</v>
      </c>
      <c r="B2624" s="357" t="s">
        <v>17537</v>
      </c>
      <c r="C2624" s="358" t="s">
        <v>17538</v>
      </c>
      <c r="D2624" s="357" t="s">
        <v>188</v>
      </c>
      <c r="E2624" s="359">
        <v>10.7</v>
      </c>
    </row>
    <row r="2625" spans="1:5" ht="9" customHeight="1" x14ac:dyDescent="0.25">
      <c r="A2625" s="102">
        <f t="shared" ref="A2625:A2688" si="41">VALUE(B2625)</f>
        <v>1901618</v>
      </c>
      <c r="B2625" s="357" t="s">
        <v>17539</v>
      </c>
      <c r="C2625" s="358" t="s">
        <v>17540</v>
      </c>
      <c r="D2625" s="357" t="s">
        <v>188</v>
      </c>
      <c r="E2625" s="359">
        <v>10.81</v>
      </c>
    </row>
    <row r="2626" spans="1:5" ht="9" customHeight="1" x14ac:dyDescent="0.25">
      <c r="A2626" s="102">
        <f t="shared" si="41"/>
        <v>1901625</v>
      </c>
      <c r="B2626" s="357" t="s">
        <v>17541</v>
      </c>
      <c r="C2626" s="358" t="s">
        <v>17542</v>
      </c>
      <c r="D2626" s="357" t="s">
        <v>188</v>
      </c>
      <c r="E2626" s="359">
        <v>11.93</v>
      </c>
    </row>
    <row r="2627" spans="1:5" ht="9" customHeight="1" x14ac:dyDescent="0.25">
      <c r="A2627" s="102">
        <f t="shared" si="41"/>
        <v>1901626</v>
      </c>
      <c r="B2627" s="357" t="s">
        <v>17543</v>
      </c>
      <c r="C2627" s="358" t="s">
        <v>17544</v>
      </c>
      <c r="D2627" s="357" t="s">
        <v>188</v>
      </c>
      <c r="E2627" s="359">
        <v>12.1</v>
      </c>
    </row>
    <row r="2628" spans="1:5" ht="9" customHeight="1" x14ac:dyDescent="0.25">
      <c r="A2628" s="102">
        <f t="shared" si="41"/>
        <v>1901627</v>
      </c>
      <c r="B2628" s="357" t="s">
        <v>17545</v>
      </c>
      <c r="C2628" s="358" t="s">
        <v>17546</v>
      </c>
      <c r="D2628" s="357" t="s">
        <v>188</v>
      </c>
      <c r="E2628" s="359">
        <v>12.28</v>
      </c>
    </row>
    <row r="2629" spans="1:5" ht="9" customHeight="1" x14ac:dyDescent="0.25">
      <c r="A2629" s="102">
        <f t="shared" si="41"/>
        <v>1901628</v>
      </c>
      <c r="B2629" s="357" t="s">
        <v>17547</v>
      </c>
      <c r="C2629" s="358" t="s">
        <v>17548</v>
      </c>
      <c r="D2629" s="357" t="s">
        <v>188</v>
      </c>
      <c r="E2629" s="359">
        <v>12.46</v>
      </c>
    </row>
    <row r="2630" spans="1:5" ht="9" customHeight="1" x14ac:dyDescent="0.25">
      <c r="A2630" s="102">
        <f t="shared" si="41"/>
        <v>1901629</v>
      </c>
      <c r="B2630" s="357" t="s">
        <v>17549</v>
      </c>
      <c r="C2630" s="358" t="s">
        <v>17550</v>
      </c>
      <c r="D2630" s="357" t="s">
        <v>188</v>
      </c>
      <c r="E2630" s="359">
        <v>12.66</v>
      </c>
    </row>
    <row r="2631" spans="1:5" ht="9" customHeight="1" x14ac:dyDescent="0.25">
      <c r="A2631" s="102">
        <f t="shared" si="41"/>
        <v>1901624</v>
      </c>
      <c r="B2631" s="357" t="s">
        <v>17551</v>
      </c>
      <c r="C2631" s="358" t="s">
        <v>17552</v>
      </c>
      <c r="D2631" s="357" t="s">
        <v>188</v>
      </c>
      <c r="E2631" s="359">
        <v>12.76</v>
      </c>
    </row>
    <row r="2632" spans="1:5" ht="9" customHeight="1" x14ac:dyDescent="0.25">
      <c r="A2632" s="102">
        <f t="shared" si="41"/>
        <v>1917073</v>
      </c>
      <c r="B2632" s="357" t="s">
        <v>17553</v>
      </c>
      <c r="C2632" s="358" t="s">
        <v>17554</v>
      </c>
      <c r="D2632" s="357" t="s">
        <v>188</v>
      </c>
      <c r="E2632" s="359">
        <v>12.52</v>
      </c>
    </row>
    <row r="2633" spans="1:5" ht="9" customHeight="1" x14ac:dyDescent="0.25">
      <c r="A2633" s="102">
        <f t="shared" si="41"/>
        <v>1917074</v>
      </c>
      <c r="B2633" s="357" t="s">
        <v>17555</v>
      </c>
      <c r="C2633" s="358" t="s">
        <v>17556</v>
      </c>
      <c r="D2633" s="357" t="s">
        <v>188</v>
      </c>
      <c r="E2633" s="359">
        <v>12.9</v>
      </c>
    </row>
    <row r="2634" spans="1:5" ht="9" customHeight="1" x14ac:dyDescent="0.25">
      <c r="A2634" s="102">
        <f t="shared" si="41"/>
        <v>1917075</v>
      </c>
      <c r="B2634" s="357" t="s">
        <v>17557</v>
      </c>
      <c r="C2634" s="358" t="s">
        <v>17558</v>
      </c>
      <c r="D2634" s="357" t="s">
        <v>188</v>
      </c>
      <c r="E2634" s="359">
        <v>13.3</v>
      </c>
    </row>
    <row r="2635" spans="1:5" ht="9" customHeight="1" x14ac:dyDescent="0.25">
      <c r="A2635" s="102">
        <f t="shared" si="41"/>
        <v>1917076</v>
      </c>
      <c r="B2635" s="357" t="s">
        <v>17559</v>
      </c>
      <c r="C2635" s="358" t="s">
        <v>17560</v>
      </c>
      <c r="D2635" s="357" t="s">
        <v>188</v>
      </c>
      <c r="E2635" s="359">
        <v>13.7</v>
      </c>
    </row>
    <row r="2636" spans="1:5" ht="9" customHeight="1" x14ac:dyDescent="0.25">
      <c r="A2636" s="102">
        <f t="shared" si="41"/>
        <v>1917077</v>
      </c>
      <c r="B2636" s="357" t="s">
        <v>17561</v>
      </c>
      <c r="C2636" s="358" t="s">
        <v>17562</v>
      </c>
      <c r="D2636" s="357" t="s">
        <v>188</v>
      </c>
      <c r="E2636" s="359">
        <v>14.14</v>
      </c>
    </row>
    <row r="2637" spans="1:5" ht="9" customHeight="1" x14ac:dyDescent="0.25">
      <c r="A2637" s="102">
        <f t="shared" si="41"/>
        <v>1917078</v>
      </c>
      <c r="B2637" s="357" t="s">
        <v>17563</v>
      </c>
      <c r="C2637" s="358" t="s">
        <v>17564</v>
      </c>
      <c r="D2637" s="357" t="s">
        <v>188</v>
      </c>
      <c r="E2637" s="359">
        <v>14.37</v>
      </c>
    </row>
    <row r="2638" spans="1:5" ht="9" customHeight="1" x14ac:dyDescent="0.25">
      <c r="A2638" s="102">
        <f t="shared" si="41"/>
        <v>1901631</v>
      </c>
      <c r="B2638" s="357" t="s">
        <v>17565</v>
      </c>
      <c r="C2638" s="358" t="s">
        <v>17566</v>
      </c>
      <c r="D2638" s="357" t="s">
        <v>188</v>
      </c>
      <c r="E2638" s="359">
        <v>14.07</v>
      </c>
    </row>
    <row r="2639" spans="1:5" ht="9" customHeight="1" x14ac:dyDescent="0.25">
      <c r="A2639" s="102">
        <f t="shared" si="41"/>
        <v>1901632</v>
      </c>
      <c r="B2639" s="357" t="s">
        <v>17567</v>
      </c>
      <c r="C2639" s="358" t="s">
        <v>17568</v>
      </c>
      <c r="D2639" s="357" t="s">
        <v>188</v>
      </c>
      <c r="E2639" s="359">
        <v>14.24</v>
      </c>
    </row>
    <row r="2640" spans="1:5" ht="9" customHeight="1" x14ac:dyDescent="0.25">
      <c r="A2640" s="102">
        <f t="shared" si="41"/>
        <v>1901633</v>
      </c>
      <c r="B2640" s="357" t="s">
        <v>17569</v>
      </c>
      <c r="C2640" s="358" t="s">
        <v>17570</v>
      </c>
      <c r="D2640" s="357" t="s">
        <v>188</v>
      </c>
      <c r="E2640" s="359">
        <v>14.41</v>
      </c>
    </row>
    <row r="2641" spans="1:5" ht="9" customHeight="1" x14ac:dyDescent="0.25">
      <c r="A2641" s="102">
        <f t="shared" si="41"/>
        <v>1901634</v>
      </c>
      <c r="B2641" s="357" t="s">
        <v>17571</v>
      </c>
      <c r="C2641" s="358" t="s">
        <v>17572</v>
      </c>
      <c r="D2641" s="357" t="s">
        <v>188</v>
      </c>
      <c r="E2641" s="359">
        <v>14.59</v>
      </c>
    </row>
    <row r="2642" spans="1:5" ht="9" customHeight="1" x14ac:dyDescent="0.25">
      <c r="A2642" s="102">
        <f t="shared" si="41"/>
        <v>1901635</v>
      </c>
      <c r="B2642" s="357" t="s">
        <v>17573</v>
      </c>
      <c r="C2642" s="358" t="s">
        <v>17574</v>
      </c>
      <c r="D2642" s="357" t="s">
        <v>188</v>
      </c>
      <c r="E2642" s="359">
        <v>14.78</v>
      </c>
    </row>
    <row r="2643" spans="1:5" ht="9" customHeight="1" x14ac:dyDescent="0.25">
      <c r="A2643" s="102">
        <f t="shared" si="41"/>
        <v>1901630</v>
      </c>
      <c r="B2643" s="357" t="s">
        <v>17575</v>
      </c>
      <c r="C2643" s="358" t="s">
        <v>17576</v>
      </c>
      <c r="D2643" s="357" t="s">
        <v>188</v>
      </c>
      <c r="E2643" s="359">
        <v>14.88</v>
      </c>
    </row>
    <row r="2644" spans="1:5" ht="9" customHeight="1" x14ac:dyDescent="0.25">
      <c r="A2644" s="102">
        <f t="shared" si="41"/>
        <v>1917109</v>
      </c>
      <c r="B2644" s="357" t="s">
        <v>17577</v>
      </c>
      <c r="C2644" s="358" t="s">
        <v>17578</v>
      </c>
      <c r="D2644" s="357" t="s">
        <v>188</v>
      </c>
      <c r="E2644" s="359">
        <v>11.44</v>
      </c>
    </row>
    <row r="2645" spans="1:5" ht="9" customHeight="1" x14ac:dyDescent="0.25">
      <c r="A2645" s="102">
        <f t="shared" si="41"/>
        <v>1917110</v>
      </c>
      <c r="B2645" s="357" t="s">
        <v>17579</v>
      </c>
      <c r="C2645" s="358" t="s">
        <v>17580</v>
      </c>
      <c r="D2645" s="357" t="s">
        <v>188</v>
      </c>
      <c r="E2645" s="359">
        <v>11.74</v>
      </c>
    </row>
    <row r="2646" spans="1:5" ht="9" customHeight="1" x14ac:dyDescent="0.25">
      <c r="A2646" s="102">
        <f t="shared" si="41"/>
        <v>1917111</v>
      </c>
      <c r="B2646" s="357" t="s">
        <v>17581</v>
      </c>
      <c r="C2646" s="358" t="s">
        <v>17582</v>
      </c>
      <c r="D2646" s="357" t="s">
        <v>188</v>
      </c>
      <c r="E2646" s="359">
        <v>12.06</v>
      </c>
    </row>
    <row r="2647" spans="1:5" ht="9" customHeight="1" x14ac:dyDescent="0.25">
      <c r="A2647" s="102">
        <f t="shared" si="41"/>
        <v>1917112</v>
      </c>
      <c r="B2647" s="357" t="s">
        <v>17583</v>
      </c>
      <c r="C2647" s="358" t="s">
        <v>17584</v>
      </c>
      <c r="D2647" s="357" t="s">
        <v>188</v>
      </c>
      <c r="E2647" s="359">
        <v>12.4</v>
      </c>
    </row>
    <row r="2648" spans="1:5" ht="9" customHeight="1" x14ac:dyDescent="0.25">
      <c r="A2648" s="102">
        <f t="shared" si="41"/>
        <v>1917113</v>
      </c>
      <c r="B2648" s="357" t="s">
        <v>17585</v>
      </c>
      <c r="C2648" s="358" t="s">
        <v>17586</v>
      </c>
      <c r="D2648" s="357" t="s">
        <v>188</v>
      </c>
      <c r="E2648" s="359">
        <v>12.75</v>
      </c>
    </row>
    <row r="2649" spans="1:5" ht="9" customHeight="1" x14ac:dyDescent="0.25">
      <c r="A2649" s="102">
        <f t="shared" si="41"/>
        <v>1917114</v>
      </c>
      <c r="B2649" s="357" t="s">
        <v>17587</v>
      </c>
      <c r="C2649" s="358" t="s">
        <v>17588</v>
      </c>
      <c r="D2649" s="357" t="s">
        <v>188</v>
      </c>
      <c r="E2649" s="359">
        <v>12.94</v>
      </c>
    </row>
    <row r="2650" spans="1:5" ht="9" customHeight="1" x14ac:dyDescent="0.25">
      <c r="A2650" s="102">
        <f t="shared" si="41"/>
        <v>1917145</v>
      </c>
      <c r="B2650" s="357" t="s">
        <v>17589</v>
      </c>
      <c r="C2650" s="358" t="s">
        <v>17590</v>
      </c>
      <c r="D2650" s="357" t="s">
        <v>188</v>
      </c>
      <c r="E2650" s="359">
        <v>10.68</v>
      </c>
    </row>
    <row r="2651" spans="1:5" ht="9" customHeight="1" x14ac:dyDescent="0.25">
      <c r="A2651" s="102">
        <f t="shared" si="41"/>
        <v>1917146</v>
      </c>
      <c r="B2651" s="357" t="s">
        <v>17591</v>
      </c>
      <c r="C2651" s="358" t="s">
        <v>17592</v>
      </c>
      <c r="D2651" s="357" t="s">
        <v>188</v>
      </c>
      <c r="E2651" s="359">
        <v>10.95</v>
      </c>
    </row>
    <row r="2652" spans="1:5" ht="9" customHeight="1" x14ac:dyDescent="0.25">
      <c r="A2652" s="102">
        <f t="shared" si="41"/>
        <v>1917147</v>
      </c>
      <c r="B2652" s="357" t="s">
        <v>17593</v>
      </c>
      <c r="C2652" s="358" t="s">
        <v>17594</v>
      </c>
      <c r="D2652" s="357" t="s">
        <v>188</v>
      </c>
      <c r="E2652" s="359">
        <v>11.23</v>
      </c>
    </row>
    <row r="2653" spans="1:5" ht="9" customHeight="1" x14ac:dyDescent="0.25">
      <c r="A2653" s="102">
        <f t="shared" si="41"/>
        <v>1917148</v>
      </c>
      <c r="B2653" s="357" t="s">
        <v>17595</v>
      </c>
      <c r="C2653" s="358" t="s">
        <v>17596</v>
      </c>
      <c r="D2653" s="357" t="s">
        <v>188</v>
      </c>
      <c r="E2653" s="359">
        <v>11.53</v>
      </c>
    </row>
    <row r="2654" spans="1:5" ht="9" customHeight="1" x14ac:dyDescent="0.25">
      <c r="A2654" s="102">
        <f t="shared" si="41"/>
        <v>1917149</v>
      </c>
      <c r="B2654" s="357" t="s">
        <v>17597</v>
      </c>
      <c r="C2654" s="358" t="s">
        <v>17598</v>
      </c>
      <c r="D2654" s="357" t="s">
        <v>188</v>
      </c>
      <c r="E2654" s="359">
        <v>11.84</v>
      </c>
    </row>
    <row r="2655" spans="1:5" ht="9" customHeight="1" x14ac:dyDescent="0.25">
      <c r="A2655" s="102">
        <f t="shared" si="41"/>
        <v>1917150</v>
      </c>
      <c r="B2655" s="357" t="s">
        <v>17599</v>
      </c>
      <c r="C2655" s="358" t="s">
        <v>17600</v>
      </c>
      <c r="D2655" s="357" t="s">
        <v>188</v>
      </c>
      <c r="E2655" s="359">
        <v>12.01</v>
      </c>
    </row>
    <row r="2656" spans="1:5" ht="9" customHeight="1" x14ac:dyDescent="0.25">
      <c r="A2656" s="102">
        <f t="shared" si="41"/>
        <v>1917181</v>
      </c>
      <c r="B2656" s="357" t="s">
        <v>17601</v>
      </c>
      <c r="C2656" s="358" t="s">
        <v>17602</v>
      </c>
      <c r="D2656" s="357" t="s">
        <v>188</v>
      </c>
      <c r="E2656" s="359">
        <v>11.08</v>
      </c>
    </row>
    <row r="2657" spans="1:5" ht="9" customHeight="1" x14ac:dyDescent="0.25">
      <c r="A2657" s="102">
        <f t="shared" si="41"/>
        <v>1917182</v>
      </c>
      <c r="B2657" s="357" t="s">
        <v>17603</v>
      </c>
      <c r="C2657" s="358" t="s">
        <v>17604</v>
      </c>
      <c r="D2657" s="357" t="s">
        <v>188</v>
      </c>
      <c r="E2657" s="359">
        <v>11.32</v>
      </c>
    </row>
    <row r="2658" spans="1:5" ht="9" customHeight="1" x14ac:dyDescent="0.25">
      <c r="A2658" s="102">
        <f t="shared" si="41"/>
        <v>1917183</v>
      </c>
      <c r="B2658" s="357" t="s">
        <v>17605</v>
      </c>
      <c r="C2658" s="358" t="s">
        <v>17606</v>
      </c>
      <c r="D2658" s="357" t="s">
        <v>188</v>
      </c>
      <c r="E2658" s="359">
        <v>11.57</v>
      </c>
    </row>
    <row r="2659" spans="1:5" ht="9" customHeight="1" x14ac:dyDescent="0.25">
      <c r="A2659" s="102">
        <f t="shared" si="41"/>
        <v>1917184</v>
      </c>
      <c r="B2659" s="357" t="s">
        <v>17607</v>
      </c>
      <c r="C2659" s="358" t="s">
        <v>17608</v>
      </c>
      <c r="D2659" s="357" t="s">
        <v>188</v>
      </c>
      <c r="E2659" s="359">
        <v>11.83</v>
      </c>
    </row>
    <row r="2660" spans="1:5" ht="9" customHeight="1" x14ac:dyDescent="0.25">
      <c r="A2660" s="102">
        <f t="shared" si="41"/>
        <v>1917185</v>
      </c>
      <c r="B2660" s="357" t="s">
        <v>17609</v>
      </c>
      <c r="C2660" s="358" t="s">
        <v>17610</v>
      </c>
      <c r="D2660" s="357" t="s">
        <v>188</v>
      </c>
      <c r="E2660" s="359">
        <v>12.11</v>
      </c>
    </row>
    <row r="2661" spans="1:5" ht="9" customHeight="1" x14ac:dyDescent="0.25">
      <c r="A2661" s="102">
        <f t="shared" si="41"/>
        <v>1917186</v>
      </c>
      <c r="B2661" s="357" t="s">
        <v>17611</v>
      </c>
      <c r="C2661" s="358" t="s">
        <v>17612</v>
      </c>
      <c r="D2661" s="357" t="s">
        <v>188</v>
      </c>
      <c r="E2661" s="359">
        <v>12.25</v>
      </c>
    </row>
    <row r="2662" spans="1:5" ht="9" customHeight="1" x14ac:dyDescent="0.25">
      <c r="A2662" s="102">
        <f t="shared" si="41"/>
        <v>1917001</v>
      </c>
      <c r="B2662" s="357" t="s">
        <v>17613</v>
      </c>
      <c r="C2662" s="358" t="s">
        <v>17614</v>
      </c>
      <c r="D2662" s="357" t="s">
        <v>188</v>
      </c>
      <c r="E2662" s="359">
        <v>23.98</v>
      </c>
    </row>
    <row r="2663" spans="1:5" ht="9" customHeight="1" x14ac:dyDescent="0.25">
      <c r="A2663" s="102">
        <f t="shared" si="41"/>
        <v>1917002</v>
      </c>
      <c r="B2663" s="357" t="s">
        <v>17615</v>
      </c>
      <c r="C2663" s="358" t="s">
        <v>17616</v>
      </c>
      <c r="D2663" s="357" t="s">
        <v>188</v>
      </c>
      <c r="E2663" s="359">
        <v>24.86</v>
      </c>
    </row>
    <row r="2664" spans="1:5" ht="9" customHeight="1" x14ac:dyDescent="0.25">
      <c r="A2664" s="102">
        <f t="shared" si="41"/>
        <v>1917003</v>
      </c>
      <c r="B2664" s="357" t="s">
        <v>17617</v>
      </c>
      <c r="C2664" s="358" t="s">
        <v>17618</v>
      </c>
      <c r="D2664" s="357" t="s">
        <v>188</v>
      </c>
      <c r="E2664" s="359">
        <v>25.75</v>
      </c>
    </row>
    <row r="2665" spans="1:5" ht="9" customHeight="1" x14ac:dyDescent="0.25">
      <c r="A2665" s="102">
        <f t="shared" si="41"/>
        <v>1917004</v>
      </c>
      <c r="B2665" s="357" t="s">
        <v>17619</v>
      </c>
      <c r="C2665" s="358" t="s">
        <v>17620</v>
      </c>
      <c r="D2665" s="357" t="s">
        <v>188</v>
      </c>
      <c r="E2665" s="359">
        <v>26.69</v>
      </c>
    </row>
    <row r="2666" spans="1:5" ht="9" customHeight="1" x14ac:dyDescent="0.25">
      <c r="A2666" s="102">
        <f t="shared" si="41"/>
        <v>1917005</v>
      </c>
      <c r="B2666" s="357" t="s">
        <v>17621</v>
      </c>
      <c r="C2666" s="358" t="s">
        <v>17622</v>
      </c>
      <c r="D2666" s="357" t="s">
        <v>188</v>
      </c>
      <c r="E2666" s="359">
        <v>27.68</v>
      </c>
    </row>
    <row r="2667" spans="1:5" ht="9" customHeight="1" x14ac:dyDescent="0.25">
      <c r="A2667" s="102">
        <f t="shared" si="41"/>
        <v>1917006</v>
      </c>
      <c r="B2667" s="357" t="s">
        <v>17623</v>
      </c>
      <c r="C2667" s="358" t="s">
        <v>17624</v>
      </c>
      <c r="D2667" s="357" t="s">
        <v>188</v>
      </c>
      <c r="E2667" s="359">
        <v>28.21</v>
      </c>
    </row>
    <row r="2668" spans="1:5" ht="9" customHeight="1" x14ac:dyDescent="0.25">
      <c r="A2668" s="102">
        <f t="shared" si="41"/>
        <v>2009619</v>
      </c>
      <c r="B2668" s="357" t="s">
        <v>957</v>
      </c>
      <c r="C2668" s="358" t="s">
        <v>958</v>
      </c>
      <c r="D2668" s="357" t="s">
        <v>959</v>
      </c>
      <c r="E2668" s="359">
        <v>111.84</v>
      </c>
    </row>
    <row r="2669" spans="1:5" ht="9" customHeight="1" x14ac:dyDescent="0.25">
      <c r="A2669" s="102">
        <f t="shared" si="41"/>
        <v>2009618</v>
      </c>
      <c r="B2669" s="357" t="s">
        <v>17625</v>
      </c>
      <c r="C2669" s="358" t="s">
        <v>17626</v>
      </c>
      <c r="D2669" s="357" t="s">
        <v>959</v>
      </c>
      <c r="E2669" s="359">
        <v>109.53</v>
      </c>
    </row>
    <row r="2670" spans="1:5" ht="9" customHeight="1" x14ac:dyDescent="0.25">
      <c r="A2670" s="102">
        <f t="shared" si="41"/>
        <v>2003866</v>
      </c>
      <c r="B2670" s="357" t="s">
        <v>17627</v>
      </c>
      <c r="C2670" s="358" t="s">
        <v>17628</v>
      </c>
      <c r="D2670" s="357" t="s">
        <v>959</v>
      </c>
      <c r="E2670" s="359">
        <v>7.99</v>
      </c>
    </row>
    <row r="2671" spans="1:5" ht="9" customHeight="1" x14ac:dyDescent="0.25">
      <c r="A2671" s="102">
        <f t="shared" si="41"/>
        <v>2003867</v>
      </c>
      <c r="B2671" s="357" t="s">
        <v>17629</v>
      </c>
      <c r="C2671" s="358" t="s">
        <v>17630</v>
      </c>
      <c r="D2671" s="357" t="s">
        <v>959</v>
      </c>
      <c r="E2671" s="359">
        <v>15.74</v>
      </c>
    </row>
    <row r="2672" spans="1:5" ht="9" customHeight="1" x14ac:dyDescent="0.25">
      <c r="A2672" s="102">
        <f t="shared" si="41"/>
        <v>2003622</v>
      </c>
      <c r="B2672" s="357" t="s">
        <v>17631</v>
      </c>
      <c r="C2672" s="358" t="s">
        <v>17632</v>
      </c>
      <c r="D2672" s="357" t="s">
        <v>315</v>
      </c>
      <c r="E2672" s="359">
        <v>2324.79</v>
      </c>
    </row>
    <row r="2673" spans="1:5" ht="9" customHeight="1" x14ac:dyDescent="0.25">
      <c r="A2673" s="102">
        <f t="shared" si="41"/>
        <v>2003621</v>
      </c>
      <c r="B2673" s="357" t="s">
        <v>17633</v>
      </c>
      <c r="C2673" s="358" t="s">
        <v>17634</v>
      </c>
      <c r="D2673" s="357" t="s">
        <v>315</v>
      </c>
      <c r="E2673" s="359">
        <v>2211.83</v>
      </c>
    </row>
    <row r="2674" spans="1:5" ht="9" customHeight="1" x14ac:dyDescent="0.25">
      <c r="A2674" s="102">
        <f t="shared" si="41"/>
        <v>2003624</v>
      </c>
      <c r="B2674" s="357" t="s">
        <v>17635</v>
      </c>
      <c r="C2674" s="358" t="s">
        <v>17636</v>
      </c>
      <c r="D2674" s="357" t="s">
        <v>315</v>
      </c>
      <c r="E2674" s="359">
        <v>2692.14</v>
      </c>
    </row>
    <row r="2675" spans="1:5" ht="9" customHeight="1" x14ac:dyDescent="0.25">
      <c r="A2675" s="102">
        <f t="shared" si="41"/>
        <v>2003623</v>
      </c>
      <c r="B2675" s="357" t="s">
        <v>17637</v>
      </c>
      <c r="C2675" s="358" t="s">
        <v>17638</v>
      </c>
      <c r="D2675" s="357" t="s">
        <v>315</v>
      </c>
      <c r="E2675" s="359">
        <v>2564.66</v>
      </c>
    </row>
    <row r="2676" spans="1:5" ht="9" customHeight="1" x14ac:dyDescent="0.25">
      <c r="A2676" s="102">
        <f t="shared" si="41"/>
        <v>2003634</v>
      </c>
      <c r="B2676" s="357" t="s">
        <v>17639</v>
      </c>
      <c r="C2676" s="358" t="s">
        <v>17640</v>
      </c>
      <c r="D2676" s="357" t="s">
        <v>315</v>
      </c>
      <c r="E2676" s="359">
        <v>1686.45</v>
      </c>
    </row>
    <row r="2677" spans="1:5" ht="9" customHeight="1" x14ac:dyDescent="0.25">
      <c r="A2677" s="102">
        <f t="shared" si="41"/>
        <v>2003633</v>
      </c>
      <c r="B2677" s="357" t="s">
        <v>17641</v>
      </c>
      <c r="C2677" s="358" t="s">
        <v>17642</v>
      </c>
      <c r="D2677" s="357" t="s">
        <v>315</v>
      </c>
      <c r="E2677" s="359">
        <v>1573.49</v>
      </c>
    </row>
    <row r="2678" spans="1:5" ht="9" customHeight="1" x14ac:dyDescent="0.25">
      <c r="A2678" s="102">
        <f t="shared" si="41"/>
        <v>2003636</v>
      </c>
      <c r="B2678" s="357" t="s">
        <v>17643</v>
      </c>
      <c r="C2678" s="358" t="s">
        <v>17644</v>
      </c>
      <c r="D2678" s="357" t="s">
        <v>315</v>
      </c>
      <c r="E2678" s="359">
        <v>2053.79</v>
      </c>
    </row>
    <row r="2679" spans="1:5" ht="9" customHeight="1" x14ac:dyDescent="0.25">
      <c r="A2679" s="102">
        <f t="shared" si="41"/>
        <v>2003635</v>
      </c>
      <c r="B2679" s="357" t="s">
        <v>17645</v>
      </c>
      <c r="C2679" s="358" t="s">
        <v>17646</v>
      </c>
      <c r="D2679" s="357" t="s">
        <v>315</v>
      </c>
      <c r="E2679" s="359">
        <v>1926.32</v>
      </c>
    </row>
    <row r="2680" spans="1:5" ht="9" customHeight="1" x14ac:dyDescent="0.25">
      <c r="A2680" s="102">
        <f t="shared" si="41"/>
        <v>2003638</v>
      </c>
      <c r="B2680" s="357" t="s">
        <v>17647</v>
      </c>
      <c r="C2680" s="358" t="s">
        <v>17648</v>
      </c>
      <c r="D2680" s="357" t="s">
        <v>315</v>
      </c>
      <c r="E2680" s="359">
        <v>2426.16</v>
      </c>
    </row>
    <row r="2681" spans="1:5" ht="9" customHeight="1" x14ac:dyDescent="0.25">
      <c r="A2681" s="102">
        <f t="shared" si="41"/>
        <v>2003637</v>
      </c>
      <c r="B2681" s="357" t="s">
        <v>17649</v>
      </c>
      <c r="C2681" s="358" t="s">
        <v>17650</v>
      </c>
      <c r="D2681" s="357" t="s">
        <v>315</v>
      </c>
      <c r="E2681" s="359">
        <v>2282.6799999999998</v>
      </c>
    </row>
    <row r="2682" spans="1:5" ht="9" customHeight="1" x14ac:dyDescent="0.25">
      <c r="A2682" s="102">
        <f t="shared" si="41"/>
        <v>2003640</v>
      </c>
      <c r="B2682" s="357" t="s">
        <v>17651</v>
      </c>
      <c r="C2682" s="358" t="s">
        <v>17652</v>
      </c>
      <c r="D2682" s="357" t="s">
        <v>315</v>
      </c>
      <c r="E2682" s="359">
        <v>2793.5</v>
      </c>
    </row>
    <row r="2683" spans="1:5" ht="9" customHeight="1" x14ac:dyDescent="0.25">
      <c r="A2683" s="102">
        <f t="shared" si="41"/>
        <v>2003639</v>
      </c>
      <c r="B2683" s="357" t="s">
        <v>17653</v>
      </c>
      <c r="C2683" s="358" t="s">
        <v>17654</v>
      </c>
      <c r="D2683" s="357" t="s">
        <v>315</v>
      </c>
      <c r="E2683" s="359">
        <v>2635.5</v>
      </c>
    </row>
    <row r="2684" spans="1:5" ht="9" customHeight="1" x14ac:dyDescent="0.25">
      <c r="A2684" s="102">
        <f t="shared" si="41"/>
        <v>2003618</v>
      </c>
      <c r="B2684" s="357" t="s">
        <v>17655</v>
      </c>
      <c r="C2684" s="358" t="s">
        <v>17656</v>
      </c>
      <c r="D2684" s="357" t="s">
        <v>315</v>
      </c>
      <c r="E2684" s="359">
        <v>942.37</v>
      </c>
    </row>
    <row r="2685" spans="1:5" ht="9" customHeight="1" x14ac:dyDescent="0.25">
      <c r="A2685" s="102">
        <f t="shared" si="41"/>
        <v>2003617</v>
      </c>
      <c r="B2685" s="357" t="s">
        <v>17657</v>
      </c>
      <c r="C2685" s="358" t="s">
        <v>17658</v>
      </c>
      <c r="D2685" s="357" t="s">
        <v>315</v>
      </c>
      <c r="E2685" s="359">
        <v>880.11</v>
      </c>
    </row>
    <row r="2686" spans="1:5" ht="9" customHeight="1" x14ac:dyDescent="0.25">
      <c r="A2686" s="102">
        <f t="shared" si="41"/>
        <v>2003620</v>
      </c>
      <c r="B2686" s="357" t="s">
        <v>17659</v>
      </c>
      <c r="C2686" s="358" t="s">
        <v>17660</v>
      </c>
      <c r="D2686" s="357" t="s">
        <v>315</v>
      </c>
      <c r="E2686" s="359">
        <v>1166.58</v>
      </c>
    </row>
    <row r="2687" spans="1:5" ht="9" customHeight="1" x14ac:dyDescent="0.25">
      <c r="A2687" s="102">
        <f t="shared" si="41"/>
        <v>2003619</v>
      </c>
      <c r="B2687" s="357" t="s">
        <v>17661</v>
      </c>
      <c r="C2687" s="358" t="s">
        <v>17662</v>
      </c>
      <c r="D2687" s="357" t="s">
        <v>315</v>
      </c>
      <c r="E2687" s="359">
        <v>1095.53</v>
      </c>
    </row>
    <row r="2688" spans="1:5" ht="9" customHeight="1" x14ac:dyDescent="0.25">
      <c r="A2688" s="102">
        <f t="shared" si="41"/>
        <v>2003626</v>
      </c>
      <c r="B2688" s="357" t="s">
        <v>17663</v>
      </c>
      <c r="C2688" s="358" t="s">
        <v>17664</v>
      </c>
      <c r="D2688" s="357" t="s">
        <v>315</v>
      </c>
      <c r="E2688" s="359">
        <v>868.97</v>
      </c>
    </row>
    <row r="2689" spans="1:5" ht="9" customHeight="1" x14ac:dyDescent="0.25">
      <c r="A2689" s="102">
        <f t="shared" ref="A2689:A2752" si="42">VALUE(B2689)</f>
        <v>2003625</v>
      </c>
      <c r="B2689" s="357" t="s">
        <v>17665</v>
      </c>
      <c r="C2689" s="358" t="s">
        <v>17666</v>
      </c>
      <c r="D2689" s="357" t="s">
        <v>315</v>
      </c>
      <c r="E2689" s="359">
        <v>806.71</v>
      </c>
    </row>
    <row r="2690" spans="1:5" ht="9" customHeight="1" x14ac:dyDescent="0.25">
      <c r="A2690" s="102">
        <f t="shared" si="42"/>
        <v>2003628</v>
      </c>
      <c r="B2690" s="357" t="s">
        <v>17667</v>
      </c>
      <c r="C2690" s="358" t="s">
        <v>17668</v>
      </c>
      <c r="D2690" s="357" t="s">
        <v>315</v>
      </c>
      <c r="E2690" s="359">
        <v>1093.17</v>
      </c>
    </row>
    <row r="2691" spans="1:5" ht="9" customHeight="1" x14ac:dyDescent="0.25">
      <c r="A2691" s="102">
        <f t="shared" si="42"/>
        <v>2003627</v>
      </c>
      <c r="B2691" s="357" t="s">
        <v>17669</v>
      </c>
      <c r="C2691" s="358" t="s">
        <v>17670</v>
      </c>
      <c r="D2691" s="357" t="s">
        <v>315</v>
      </c>
      <c r="E2691" s="359">
        <v>1022.13</v>
      </c>
    </row>
    <row r="2692" spans="1:5" ht="9" customHeight="1" x14ac:dyDescent="0.25">
      <c r="A2692" s="102">
        <f t="shared" si="42"/>
        <v>2003630</v>
      </c>
      <c r="B2692" s="357" t="s">
        <v>17671</v>
      </c>
      <c r="C2692" s="358" t="s">
        <v>17672</v>
      </c>
      <c r="D2692" s="357" t="s">
        <v>315</v>
      </c>
      <c r="E2692" s="359">
        <v>1317.38</v>
      </c>
    </row>
    <row r="2693" spans="1:5" ht="9" customHeight="1" x14ac:dyDescent="0.25">
      <c r="A2693" s="102">
        <f t="shared" si="42"/>
        <v>2003629</v>
      </c>
      <c r="B2693" s="357" t="s">
        <v>17673</v>
      </c>
      <c r="C2693" s="358" t="s">
        <v>17674</v>
      </c>
      <c r="D2693" s="357" t="s">
        <v>315</v>
      </c>
      <c r="E2693" s="359">
        <v>1237.55</v>
      </c>
    </row>
    <row r="2694" spans="1:5" ht="9" customHeight="1" x14ac:dyDescent="0.25">
      <c r="A2694" s="102">
        <f t="shared" si="42"/>
        <v>2003632</v>
      </c>
      <c r="B2694" s="357" t="s">
        <v>17675</v>
      </c>
      <c r="C2694" s="358" t="s">
        <v>17676</v>
      </c>
      <c r="D2694" s="357" t="s">
        <v>315</v>
      </c>
      <c r="E2694" s="359">
        <v>1541.59</v>
      </c>
    </row>
    <row r="2695" spans="1:5" ht="9" customHeight="1" x14ac:dyDescent="0.25">
      <c r="A2695" s="102">
        <f t="shared" si="42"/>
        <v>2003631</v>
      </c>
      <c r="B2695" s="357" t="s">
        <v>17677</v>
      </c>
      <c r="C2695" s="358" t="s">
        <v>17678</v>
      </c>
      <c r="D2695" s="357" t="s">
        <v>315</v>
      </c>
      <c r="E2695" s="359">
        <v>1452.97</v>
      </c>
    </row>
    <row r="2696" spans="1:5" ht="9" customHeight="1" x14ac:dyDescent="0.25">
      <c r="A2696" s="102">
        <f t="shared" si="42"/>
        <v>2003599</v>
      </c>
      <c r="B2696" s="357" t="s">
        <v>17679</v>
      </c>
      <c r="C2696" s="358" t="s">
        <v>17680</v>
      </c>
      <c r="D2696" s="357" t="s">
        <v>315</v>
      </c>
      <c r="E2696" s="359">
        <v>194.43</v>
      </c>
    </row>
    <row r="2697" spans="1:5" ht="9" customHeight="1" x14ac:dyDescent="0.25">
      <c r="A2697" s="102">
        <f t="shared" si="42"/>
        <v>2003598</v>
      </c>
      <c r="B2697" s="357" t="s">
        <v>17681</v>
      </c>
      <c r="C2697" s="358" t="s">
        <v>17682</v>
      </c>
      <c r="D2697" s="357" t="s">
        <v>315</v>
      </c>
      <c r="E2697" s="359">
        <v>171.94</v>
      </c>
    </row>
    <row r="2698" spans="1:5" ht="9" customHeight="1" x14ac:dyDescent="0.25">
      <c r="A2698" s="102">
        <f t="shared" si="42"/>
        <v>2003919</v>
      </c>
      <c r="B2698" s="357" t="s">
        <v>17683</v>
      </c>
      <c r="C2698" s="358" t="s">
        <v>17684</v>
      </c>
      <c r="D2698" s="357" t="s">
        <v>315</v>
      </c>
      <c r="E2698" s="359">
        <v>194.43</v>
      </c>
    </row>
    <row r="2699" spans="1:5" ht="9" customHeight="1" x14ac:dyDescent="0.25">
      <c r="A2699" s="102">
        <f t="shared" si="42"/>
        <v>2003918</v>
      </c>
      <c r="B2699" s="357" t="s">
        <v>17685</v>
      </c>
      <c r="C2699" s="358" t="s">
        <v>17686</v>
      </c>
      <c r="D2699" s="357" t="s">
        <v>315</v>
      </c>
      <c r="E2699" s="359">
        <v>171.94</v>
      </c>
    </row>
    <row r="2700" spans="1:5" ht="9" customHeight="1" x14ac:dyDescent="0.25">
      <c r="A2700" s="102">
        <f t="shared" si="42"/>
        <v>2003601</v>
      </c>
      <c r="B2700" s="357" t="s">
        <v>17687</v>
      </c>
      <c r="C2700" s="358" t="s">
        <v>17688</v>
      </c>
      <c r="D2700" s="357" t="s">
        <v>315</v>
      </c>
      <c r="E2700" s="359">
        <v>244.14</v>
      </c>
    </row>
    <row r="2701" spans="1:5" ht="9" customHeight="1" x14ac:dyDescent="0.25">
      <c r="A2701" s="102">
        <f t="shared" si="42"/>
        <v>2003600</v>
      </c>
      <c r="B2701" s="357" t="s">
        <v>17689</v>
      </c>
      <c r="C2701" s="358" t="s">
        <v>17690</v>
      </c>
      <c r="D2701" s="357" t="s">
        <v>315</v>
      </c>
      <c r="E2701" s="359">
        <v>214.73</v>
      </c>
    </row>
    <row r="2702" spans="1:5" ht="9" customHeight="1" x14ac:dyDescent="0.25">
      <c r="A2702" s="102">
        <f t="shared" si="42"/>
        <v>2003921</v>
      </c>
      <c r="B2702" s="357" t="s">
        <v>17691</v>
      </c>
      <c r="C2702" s="358" t="s">
        <v>17692</v>
      </c>
      <c r="D2702" s="357" t="s">
        <v>315</v>
      </c>
      <c r="E2702" s="359">
        <v>244.14</v>
      </c>
    </row>
    <row r="2703" spans="1:5" ht="9" customHeight="1" x14ac:dyDescent="0.25">
      <c r="A2703" s="102">
        <f t="shared" si="42"/>
        <v>2003920</v>
      </c>
      <c r="B2703" s="357" t="s">
        <v>17693</v>
      </c>
      <c r="C2703" s="358" t="s">
        <v>17694</v>
      </c>
      <c r="D2703" s="357" t="s">
        <v>315</v>
      </c>
      <c r="E2703" s="359">
        <v>214.73</v>
      </c>
    </row>
    <row r="2704" spans="1:5" ht="9" customHeight="1" x14ac:dyDescent="0.25">
      <c r="A2704" s="102">
        <f t="shared" si="42"/>
        <v>2003616</v>
      </c>
      <c r="B2704" s="357" t="s">
        <v>17695</v>
      </c>
      <c r="C2704" s="358" t="s">
        <v>17696</v>
      </c>
      <c r="D2704" s="357" t="s">
        <v>315</v>
      </c>
      <c r="E2704" s="359">
        <v>21</v>
      </c>
    </row>
    <row r="2705" spans="1:5" ht="9" customHeight="1" x14ac:dyDescent="0.25">
      <c r="A2705" s="102">
        <f t="shared" si="42"/>
        <v>2003615</v>
      </c>
      <c r="B2705" s="357" t="s">
        <v>17697</v>
      </c>
      <c r="C2705" s="358" t="s">
        <v>17698</v>
      </c>
      <c r="D2705" s="357" t="s">
        <v>315</v>
      </c>
      <c r="E2705" s="359">
        <v>17.829999999999998</v>
      </c>
    </row>
    <row r="2706" spans="1:5" ht="9" customHeight="1" x14ac:dyDescent="0.25">
      <c r="A2706" s="102">
        <f t="shared" si="42"/>
        <v>2003927</v>
      </c>
      <c r="B2706" s="357" t="s">
        <v>17699</v>
      </c>
      <c r="C2706" s="358" t="s">
        <v>17700</v>
      </c>
      <c r="D2706" s="357" t="s">
        <v>315</v>
      </c>
      <c r="E2706" s="359">
        <v>21.8</v>
      </c>
    </row>
    <row r="2707" spans="1:5" ht="9" customHeight="1" x14ac:dyDescent="0.25">
      <c r="A2707" s="102">
        <f t="shared" si="42"/>
        <v>2003926</v>
      </c>
      <c r="B2707" s="357" t="s">
        <v>17701</v>
      </c>
      <c r="C2707" s="358" t="s">
        <v>17702</v>
      </c>
      <c r="D2707" s="357" t="s">
        <v>315</v>
      </c>
      <c r="E2707" s="359">
        <v>18.62</v>
      </c>
    </row>
    <row r="2708" spans="1:5" ht="9" customHeight="1" x14ac:dyDescent="0.25">
      <c r="A2708" s="102">
        <f t="shared" si="42"/>
        <v>2003613</v>
      </c>
      <c r="B2708" s="357" t="s">
        <v>17703</v>
      </c>
      <c r="C2708" s="358" t="s">
        <v>17704</v>
      </c>
      <c r="D2708" s="357" t="s">
        <v>315</v>
      </c>
      <c r="E2708" s="359">
        <v>138.72999999999999</v>
      </c>
    </row>
    <row r="2709" spans="1:5" ht="9" customHeight="1" x14ac:dyDescent="0.25">
      <c r="A2709" s="102">
        <f t="shared" si="42"/>
        <v>2003612</v>
      </c>
      <c r="B2709" s="357" t="s">
        <v>17705</v>
      </c>
      <c r="C2709" s="358" t="s">
        <v>17706</v>
      </c>
      <c r="D2709" s="357" t="s">
        <v>315</v>
      </c>
      <c r="E2709" s="359">
        <v>124.89</v>
      </c>
    </row>
    <row r="2710" spans="1:5" ht="9" customHeight="1" x14ac:dyDescent="0.25">
      <c r="A2710" s="102">
        <f t="shared" si="42"/>
        <v>2003477</v>
      </c>
      <c r="B2710" s="357" t="s">
        <v>17707</v>
      </c>
      <c r="C2710" s="358" t="s">
        <v>17708</v>
      </c>
      <c r="D2710" s="357" t="s">
        <v>315</v>
      </c>
      <c r="E2710" s="359">
        <v>3619.72</v>
      </c>
    </row>
    <row r="2711" spans="1:5" ht="9" customHeight="1" x14ac:dyDescent="0.25">
      <c r="A2711" s="102">
        <f t="shared" si="42"/>
        <v>2003476</v>
      </c>
      <c r="B2711" s="357" t="s">
        <v>17709</v>
      </c>
      <c r="C2711" s="358" t="s">
        <v>17710</v>
      </c>
      <c r="D2711" s="357" t="s">
        <v>315</v>
      </c>
      <c r="E2711" s="359">
        <v>3289.56</v>
      </c>
    </row>
    <row r="2712" spans="1:5" ht="9" customHeight="1" x14ac:dyDescent="0.25">
      <c r="A2712" s="102">
        <f t="shared" si="42"/>
        <v>2003517</v>
      </c>
      <c r="B2712" s="357" t="s">
        <v>17711</v>
      </c>
      <c r="C2712" s="358" t="s">
        <v>17712</v>
      </c>
      <c r="D2712" s="357" t="s">
        <v>315</v>
      </c>
      <c r="E2712" s="359">
        <v>3946.51</v>
      </c>
    </row>
    <row r="2713" spans="1:5" ht="9" customHeight="1" x14ac:dyDescent="0.25">
      <c r="A2713" s="102">
        <f t="shared" si="42"/>
        <v>2003516</v>
      </c>
      <c r="B2713" s="357" t="s">
        <v>17713</v>
      </c>
      <c r="C2713" s="358" t="s">
        <v>17714</v>
      </c>
      <c r="D2713" s="357" t="s">
        <v>315</v>
      </c>
      <c r="E2713" s="359">
        <v>3629.36</v>
      </c>
    </row>
    <row r="2714" spans="1:5" ht="9" customHeight="1" x14ac:dyDescent="0.25">
      <c r="A2714" s="102">
        <f t="shared" si="42"/>
        <v>2003479</v>
      </c>
      <c r="B2714" s="357" t="s">
        <v>17715</v>
      </c>
      <c r="C2714" s="358" t="s">
        <v>17716</v>
      </c>
      <c r="D2714" s="357" t="s">
        <v>315</v>
      </c>
      <c r="E2714" s="359">
        <v>3575.72</v>
      </c>
    </row>
    <row r="2715" spans="1:5" ht="9" customHeight="1" x14ac:dyDescent="0.25">
      <c r="A2715" s="102">
        <f t="shared" si="42"/>
        <v>2003478</v>
      </c>
      <c r="B2715" s="357" t="s">
        <v>17717</v>
      </c>
      <c r="C2715" s="358" t="s">
        <v>17718</v>
      </c>
      <c r="D2715" s="357" t="s">
        <v>315</v>
      </c>
      <c r="E2715" s="359">
        <v>3259.98</v>
      </c>
    </row>
    <row r="2716" spans="1:5" ht="9" customHeight="1" x14ac:dyDescent="0.25">
      <c r="A2716" s="102">
        <f t="shared" si="42"/>
        <v>2003519</v>
      </c>
      <c r="B2716" s="357" t="s">
        <v>17719</v>
      </c>
      <c r="C2716" s="358" t="s">
        <v>17720</v>
      </c>
      <c r="D2716" s="357" t="s">
        <v>315</v>
      </c>
      <c r="E2716" s="359">
        <v>3902.51</v>
      </c>
    </row>
    <row r="2717" spans="1:5" ht="9" customHeight="1" x14ac:dyDescent="0.25">
      <c r="A2717" s="102">
        <f t="shared" si="42"/>
        <v>2003518</v>
      </c>
      <c r="B2717" s="357" t="s">
        <v>17721</v>
      </c>
      <c r="C2717" s="358" t="s">
        <v>17722</v>
      </c>
      <c r="D2717" s="357" t="s">
        <v>315</v>
      </c>
      <c r="E2717" s="359">
        <v>3599.78</v>
      </c>
    </row>
    <row r="2718" spans="1:5" ht="9" customHeight="1" x14ac:dyDescent="0.25">
      <c r="A2718" s="102">
        <f t="shared" si="42"/>
        <v>2003481</v>
      </c>
      <c r="B2718" s="357" t="s">
        <v>17723</v>
      </c>
      <c r="C2718" s="358" t="s">
        <v>17724</v>
      </c>
      <c r="D2718" s="357" t="s">
        <v>315</v>
      </c>
      <c r="E2718" s="359">
        <v>3531.72</v>
      </c>
    </row>
    <row r="2719" spans="1:5" ht="9" customHeight="1" x14ac:dyDescent="0.25">
      <c r="A2719" s="102">
        <f t="shared" si="42"/>
        <v>2003480</v>
      </c>
      <c r="B2719" s="357" t="s">
        <v>17725</v>
      </c>
      <c r="C2719" s="358" t="s">
        <v>17726</v>
      </c>
      <c r="D2719" s="357" t="s">
        <v>315</v>
      </c>
      <c r="E2719" s="359">
        <v>3230.39</v>
      </c>
    </row>
    <row r="2720" spans="1:5" ht="9" customHeight="1" x14ac:dyDescent="0.25">
      <c r="A2720" s="102">
        <f t="shared" si="42"/>
        <v>2003521</v>
      </c>
      <c r="B2720" s="357" t="s">
        <v>17727</v>
      </c>
      <c r="C2720" s="358" t="s">
        <v>17728</v>
      </c>
      <c r="D2720" s="357" t="s">
        <v>315</v>
      </c>
      <c r="E2720" s="359">
        <v>3858.51</v>
      </c>
    </row>
    <row r="2721" spans="1:5" ht="9" customHeight="1" x14ac:dyDescent="0.25">
      <c r="A2721" s="102">
        <f t="shared" si="42"/>
        <v>2003520</v>
      </c>
      <c r="B2721" s="357" t="s">
        <v>17729</v>
      </c>
      <c r="C2721" s="358" t="s">
        <v>17730</v>
      </c>
      <c r="D2721" s="357" t="s">
        <v>315</v>
      </c>
      <c r="E2721" s="359">
        <v>3570.19</v>
      </c>
    </row>
    <row r="2722" spans="1:5" ht="9" customHeight="1" x14ac:dyDescent="0.25">
      <c r="A2722" s="102">
        <f t="shared" si="42"/>
        <v>2003483</v>
      </c>
      <c r="B2722" s="357" t="s">
        <v>17731</v>
      </c>
      <c r="C2722" s="358" t="s">
        <v>17732</v>
      </c>
      <c r="D2722" s="357" t="s">
        <v>315</v>
      </c>
      <c r="E2722" s="359">
        <v>3487.72</v>
      </c>
    </row>
    <row r="2723" spans="1:5" ht="9" customHeight="1" x14ac:dyDescent="0.25">
      <c r="A2723" s="102">
        <f t="shared" si="42"/>
        <v>2003482</v>
      </c>
      <c r="B2723" s="357" t="s">
        <v>17733</v>
      </c>
      <c r="C2723" s="358" t="s">
        <v>17734</v>
      </c>
      <c r="D2723" s="357" t="s">
        <v>315</v>
      </c>
      <c r="E2723" s="359">
        <v>3200.81</v>
      </c>
    </row>
    <row r="2724" spans="1:5" ht="9" customHeight="1" x14ac:dyDescent="0.25">
      <c r="A2724" s="102">
        <f t="shared" si="42"/>
        <v>2003523</v>
      </c>
      <c r="B2724" s="357" t="s">
        <v>17735</v>
      </c>
      <c r="C2724" s="358" t="s">
        <v>17736</v>
      </c>
      <c r="D2724" s="357" t="s">
        <v>315</v>
      </c>
      <c r="E2724" s="359">
        <v>3814.51</v>
      </c>
    </row>
    <row r="2725" spans="1:5" ht="9" customHeight="1" x14ac:dyDescent="0.25">
      <c r="A2725" s="102">
        <f t="shared" si="42"/>
        <v>2003522</v>
      </c>
      <c r="B2725" s="357" t="s">
        <v>17737</v>
      </c>
      <c r="C2725" s="358" t="s">
        <v>17738</v>
      </c>
      <c r="D2725" s="357" t="s">
        <v>315</v>
      </c>
      <c r="E2725" s="359">
        <v>3540.6</v>
      </c>
    </row>
    <row r="2726" spans="1:5" ht="9" customHeight="1" x14ac:dyDescent="0.25">
      <c r="A2726" s="102">
        <f t="shared" si="42"/>
        <v>2003485</v>
      </c>
      <c r="B2726" s="357" t="s">
        <v>17739</v>
      </c>
      <c r="C2726" s="358" t="s">
        <v>17740</v>
      </c>
      <c r="D2726" s="357" t="s">
        <v>315</v>
      </c>
      <c r="E2726" s="359">
        <v>4664.99</v>
      </c>
    </row>
    <row r="2727" spans="1:5" ht="9" customHeight="1" x14ac:dyDescent="0.25">
      <c r="A2727" s="102">
        <f t="shared" si="42"/>
        <v>2003484</v>
      </c>
      <c r="B2727" s="357" t="s">
        <v>17741</v>
      </c>
      <c r="C2727" s="358" t="s">
        <v>17742</v>
      </c>
      <c r="D2727" s="357" t="s">
        <v>315</v>
      </c>
      <c r="E2727" s="359">
        <v>4255.55</v>
      </c>
    </row>
    <row r="2728" spans="1:5" ht="9" customHeight="1" x14ac:dyDescent="0.25">
      <c r="A2728" s="102">
        <f t="shared" si="42"/>
        <v>2003525</v>
      </c>
      <c r="B2728" s="357" t="s">
        <v>17743</v>
      </c>
      <c r="C2728" s="358" t="s">
        <v>17744</v>
      </c>
      <c r="D2728" s="357" t="s">
        <v>315</v>
      </c>
      <c r="E2728" s="359">
        <v>4991.79</v>
      </c>
    </row>
    <row r="2729" spans="1:5" ht="9" customHeight="1" x14ac:dyDescent="0.25">
      <c r="A2729" s="102">
        <f t="shared" si="42"/>
        <v>2003524</v>
      </c>
      <c r="B2729" s="357" t="s">
        <v>17745</v>
      </c>
      <c r="C2729" s="358" t="s">
        <v>17746</v>
      </c>
      <c r="D2729" s="357" t="s">
        <v>315</v>
      </c>
      <c r="E2729" s="359">
        <v>4595.3500000000004</v>
      </c>
    </row>
    <row r="2730" spans="1:5" ht="9" customHeight="1" x14ac:dyDescent="0.25">
      <c r="A2730" s="102">
        <f t="shared" si="42"/>
        <v>2003487</v>
      </c>
      <c r="B2730" s="357" t="s">
        <v>17747</v>
      </c>
      <c r="C2730" s="358" t="s">
        <v>17748</v>
      </c>
      <c r="D2730" s="357" t="s">
        <v>315</v>
      </c>
      <c r="E2730" s="359">
        <v>4620.99</v>
      </c>
    </row>
    <row r="2731" spans="1:5" ht="9" customHeight="1" x14ac:dyDescent="0.25">
      <c r="A2731" s="102">
        <f t="shared" si="42"/>
        <v>2003486</v>
      </c>
      <c r="B2731" s="357" t="s">
        <v>17749</v>
      </c>
      <c r="C2731" s="358" t="s">
        <v>17750</v>
      </c>
      <c r="D2731" s="357" t="s">
        <v>315</v>
      </c>
      <c r="E2731" s="359">
        <v>4225.96</v>
      </c>
    </row>
    <row r="2732" spans="1:5" ht="9" customHeight="1" x14ac:dyDescent="0.25">
      <c r="A2732" s="102">
        <f t="shared" si="42"/>
        <v>2003527</v>
      </c>
      <c r="B2732" s="357" t="s">
        <v>17751</v>
      </c>
      <c r="C2732" s="358" t="s">
        <v>17752</v>
      </c>
      <c r="D2732" s="357" t="s">
        <v>315</v>
      </c>
      <c r="E2732" s="359">
        <v>4947.78</v>
      </c>
    </row>
    <row r="2733" spans="1:5" ht="9" customHeight="1" x14ac:dyDescent="0.25">
      <c r="A2733" s="102">
        <f t="shared" si="42"/>
        <v>2003526</v>
      </c>
      <c r="B2733" s="357" t="s">
        <v>17753</v>
      </c>
      <c r="C2733" s="358" t="s">
        <v>17754</v>
      </c>
      <c r="D2733" s="357" t="s">
        <v>315</v>
      </c>
      <c r="E2733" s="359">
        <v>4565.76</v>
      </c>
    </row>
    <row r="2734" spans="1:5" ht="9" customHeight="1" x14ac:dyDescent="0.25">
      <c r="A2734" s="102">
        <f t="shared" si="42"/>
        <v>2003489</v>
      </c>
      <c r="B2734" s="357" t="s">
        <v>17755</v>
      </c>
      <c r="C2734" s="358" t="s">
        <v>17756</v>
      </c>
      <c r="D2734" s="357" t="s">
        <v>315</v>
      </c>
      <c r="E2734" s="359">
        <v>4576.99</v>
      </c>
    </row>
    <row r="2735" spans="1:5" ht="9" customHeight="1" x14ac:dyDescent="0.25">
      <c r="A2735" s="102">
        <f t="shared" si="42"/>
        <v>2003488</v>
      </c>
      <c r="B2735" s="357" t="s">
        <v>17757</v>
      </c>
      <c r="C2735" s="358" t="s">
        <v>17758</v>
      </c>
      <c r="D2735" s="357" t="s">
        <v>315</v>
      </c>
      <c r="E2735" s="359">
        <v>4196.38</v>
      </c>
    </row>
    <row r="2736" spans="1:5" ht="9" customHeight="1" x14ac:dyDescent="0.25">
      <c r="A2736" s="102">
        <f t="shared" si="42"/>
        <v>2003529</v>
      </c>
      <c r="B2736" s="357" t="s">
        <v>17759</v>
      </c>
      <c r="C2736" s="358" t="s">
        <v>17760</v>
      </c>
      <c r="D2736" s="357" t="s">
        <v>315</v>
      </c>
      <c r="E2736" s="359">
        <v>4903.78</v>
      </c>
    </row>
    <row r="2737" spans="1:5" ht="9" customHeight="1" x14ac:dyDescent="0.25">
      <c r="A2737" s="102">
        <f t="shared" si="42"/>
        <v>2003528</v>
      </c>
      <c r="B2737" s="357" t="s">
        <v>17761</v>
      </c>
      <c r="C2737" s="358" t="s">
        <v>17762</v>
      </c>
      <c r="D2737" s="357" t="s">
        <v>315</v>
      </c>
      <c r="E2737" s="359">
        <v>4536.17</v>
      </c>
    </row>
    <row r="2738" spans="1:5" ht="9" customHeight="1" x14ac:dyDescent="0.25">
      <c r="A2738" s="102">
        <f t="shared" si="42"/>
        <v>2003491</v>
      </c>
      <c r="B2738" s="357" t="s">
        <v>17763</v>
      </c>
      <c r="C2738" s="358" t="s">
        <v>17764</v>
      </c>
      <c r="D2738" s="357" t="s">
        <v>315</v>
      </c>
      <c r="E2738" s="359">
        <v>4532.99</v>
      </c>
    </row>
    <row r="2739" spans="1:5" ht="9" customHeight="1" x14ac:dyDescent="0.25">
      <c r="A2739" s="102">
        <f t="shared" si="42"/>
        <v>2003490</v>
      </c>
      <c r="B2739" s="357" t="s">
        <v>17765</v>
      </c>
      <c r="C2739" s="358" t="s">
        <v>17766</v>
      </c>
      <c r="D2739" s="357" t="s">
        <v>315</v>
      </c>
      <c r="E2739" s="359">
        <v>4166.79</v>
      </c>
    </row>
    <row r="2740" spans="1:5" ht="9" customHeight="1" x14ac:dyDescent="0.25">
      <c r="A2740" s="102">
        <f t="shared" si="42"/>
        <v>2003531</v>
      </c>
      <c r="B2740" s="357" t="s">
        <v>17767</v>
      </c>
      <c r="C2740" s="358" t="s">
        <v>17768</v>
      </c>
      <c r="D2740" s="357" t="s">
        <v>315</v>
      </c>
      <c r="E2740" s="359">
        <v>4859.78</v>
      </c>
    </row>
    <row r="2741" spans="1:5" ht="9" customHeight="1" x14ac:dyDescent="0.25">
      <c r="A2741" s="102">
        <f t="shared" si="42"/>
        <v>2003530</v>
      </c>
      <c r="B2741" s="357" t="s">
        <v>17769</v>
      </c>
      <c r="C2741" s="358" t="s">
        <v>17770</v>
      </c>
      <c r="D2741" s="357" t="s">
        <v>315</v>
      </c>
      <c r="E2741" s="359">
        <v>4506.59</v>
      </c>
    </row>
    <row r="2742" spans="1:5" ht="9" customHeight="1" x14ac:dyDescent="0.25">
      <c r="A2742" s="102">
        <f t="shared" si="42"/>
        <v>2003493</v>
      </c>
      <c r="B2742" s="357" t="s">
        <v>17771</v>
      </c>
      <c r="C2742" s="358" t="s">
        <v>17772</v>
      </c>
      <c r="D2742" s="357" t="s">
        <v>315</v>
      </c>
      <c r="E2742" s="359">
        <v>5558.47</v>
      </c>
    </row>
    <row r="2743" spans="1:5" ht="9" customHeight="1" x14ac:dyDescent="0.25">
      <c r="A2743" s="102">
        <f t="shared" si="42"/>
        <v>2003492</v>
      </c>
      <c r="B2743" s="357" t="s">
        <v>17773</v>
      </c>
      <c r="C2743" s="358" t="s">
        <v>17774</v>
      </c>
      <c r="D2743" s="357" t="s">
        <v>315</v>
      </c>
      <c r="E2743" s="359">
        <v>5069.7299999999996</v>
      </c>
    </row>
    <row r="2744" spans="1:5" ht="9" customHeight="1" x14ac:dyDescent="0.25">
      <c r="A2744" s="102">
        <f t="shared" si="42"/>
        <v>2003533</v>
      </c>
      <c r="B2744" s="357" t="s">
        <v>17775</v>
      </c>
      <c r="C2744" s="358" t="s">
        <v>17776</v>
      </c>
      <c r="D2744" s="357" t="s">
        <v>315</v>
      </c>
      <c r="E2744" s="359">
        <v>5885.26</v>
      </c>
    </row>
    <row r="2745" spans="1:5" ht="9" customHeight="1" x14ac:dyDescent="0.25">
      <c r="A2745" s="102">
        <f t="shared" si="42"/>
        <v>2003532</v>
      </c>
      <c r="B2745" s="357" t="s">
        <v>17777</v>
      </c>
      <c r="C2745" s="358" t="s">
        <v>17778</v>
      </c>
      <c r="D2745" s="357" t="s">
        <v>315</v>
      </c>
      <c r="E2745" s="359">
        <v>5409.53</v>
      </c>
    </row>
    <row r="2746" spans="1:5" ht="9" customHeight="1" x14ac:dyDescent="0.25">
      <c r="A2746" s="102">
        <f t="shared" si="42"/>
        <v>2003495</v>
      </c>
      <c r="B2746" s="357" t="s">
        <v>17779</v>
      </c>
      <c r="C2746" s="358" t="s">
        <v>17780</v>
      </c>
      <c r="D2746" s="357" t="s">
        <v>315</v>
      </c>
      <c r="E2746" s="359">
        <v>5514.46</v>
      </c>
    </row>
    <row r="2747" spans="1:5" ht="9" customHeight="1" x14ac:dyDescent="0.25">
      <c r="A2747" s="102">
        <f t="shared" si="42"/>
        <v>2003494</v>
      </c>
      <c r="B2747" s="357" t="s">
        <v>17781</v>
      </c>
      <c r="C2747" s="358" t="s">
        <v>17782</v>
      </c>
      <c r="D2747" s="357" t="s">
        <v>315</v>
      </c>
      <c r="E2747" s="359">
        <v>5040.1499999999996</v>
      </c>
    </row>
    <row r="2748" spans="1:5" ht="9" customHeight="1" x14ac:dyDescent="0.25">
      <c r="A2748" s="102">
        <f t="shared" si="42"/>
        <v>2003535</v>
      </c>
      <c r="B2748" s="357" t="s">
        <v>17783</v>
      </c>
      <c r="C2748" s="358" t="s">
        <v>17784</v>
      </c>
      <c r="D2748" s="357" t="s">
        <v>315</v>
      </c>
      <c r="E2748" s="359">
        <v>5841.26</v>
      </c>
    </row>
    <row r="2749" spans="1:5" ht="9" customHeight="1" x14ac:dyDescent="0.25">
      <c r="A2749" s="102">
        <f t="shared" si="42"/>
        <v>2003534</v>
      </c>
      <c r="B2749" s="357" t="s">
        <v>17785</v>
      </c>
      <c r="C2749" s="358" t="s">
        <v>17786</v>
      </c>
      <c r="D2749" s="357" t="s">
        <v>315</v>
      </c>
      <c r="E2749" s="359">
        <v>5379.94</v>
      </c>
    </row>
    <row r="2750" spans="1:5" ht="9" customHeight="1" x14ac:dyDescent="0.25">
      <c r="A2750" s="102">
        <f t="shared" si="42"/>
        <v>2003497</v>
      </c>
      <c r="B2750" s="357" t="s">
        <v>17787</v>
      </c>
      <c r="C2750" s="358" t="s">
        <v>17788</v>
      </c>
      <c r="D2750" s="357" t="s">
        <v>315</v>
      </c>
      <c r="E2750" s="359">
        <v>5470.46</v>
      </c>
    </row>
    <row r="2751" spans="1:5" ht="9" customHeight="1" x14ac:dyDescent="0.25">
      <c r="A2751" s="102">
        <f t="shared" si="42"/>
        <v>2003496</v>
      </c>
      <c r="B2751" s="357" t="s">
        <v>17789</v>
      </c>
      <c r="C2751" s="358" t="s">
        <v>17790</v>
      </c>
      <c r="D2751" s="357" t="s">
        <v>315</v>
      </c>
      <c r="E2751" s="359">
        <v>5010.5600000000004</v>
      </c>
    </row>
    <row r="2752" spans="1:5" ht="9" customHeight="1" x14ac:dyDescent="0.25">
      <c r="A2752" s="102">
        <f t="shared" si="42"/>
        <v>2003537</v>
      </c>
      <c r="B2752" s="357" t="s">
        <v>17791</v>
      </c>
      <c r="C2752" s="358" t="s">
        <v>17792</v>
      </c>
      <c r="D2752" s="357" t="s">
        <v>315</v>
      </c>
      <c r="E2752" s="359">
        <v>5797.25</v>
      </c>
    </row>
    <row r="2753" spans="1:5" ht="9" customHeight="1" x14ac:dyDescent="0.25">
      <c r="A2753" s="102">
        <f t="shared" ref="A2753:A2816" si="43">VALUE(B2753)</f>
        <v>2003536</v>
      </c>
      <c r="B2753" s="357" t="s">
        <v>17793</v>
      </c>
      <c r="C2753" s="358" t="s">
        <v>17794</v>
      </c>
      <c r="D2753" s="357" t="s">
        <v>315</v>
      </c>
      <c r="E2753" s="359">
        <v>5350.36</v>
      </c>
    </row>
    <row r="2754" spans="1:5" ht="9" customHeight="1" x14ac:dyDescent="0.25">
      <c r="A2754" s="102">
        <f t="shared" si="43"/>
        <v>2003499</v>
      </c>
      <c r="B2754" s="357" t="s">
        <v>17795</v>
      </c>
      <c r="C2754" s="358" t="s">
        <v>17796</v>
      </c>
      <c r="D2754" s="357" t="s">
        <v>315</v>
      </c>
      <c r="E2754" s="359">
        <v>5426.46</v>
      </c>
    </row>
    <row r="2755" spans="1:5" ht="9" customHeight="1" x14ac:dyDescent="0.25">
      <c r="A2755" s="102">
        <f t="shared" si="43"/>
        <v>2003498</v>
      </c>
      <c r="B2755" s="357" t="s">
        <v>17797</v>
      </c>
      <c r="C2755" s="358" t="s">
        <v>17798</v>
      </c>
      <c r="D2755" s="357" t="s">
        <v>315</v>
      </c>
      <c r="E2755" s="359">
        <v>4980.97</v>
      </c>
    </row>
    <row r="2756" spans="1:5" ht="9" customHeight="1" x14ac:dyDescent="0.25">
      <c r="A2756" s="102">
        <f t="shared" si="43"/>
        <v>2003539</v>
      </c>
      <c r="B2756" s="357" t="s">
        <v>17799</v>
      </c>
      <c r="C2756" s="358" t="s">
        <v>17800</v>
      </c>
      <c r="D2756" s="357" t="s">
        <v>315</v>
      </c>
      <c r="E2756" s="359">
        <v>5709.25</v>
      </c>
    </row>
    <row r="2757" spans="1:5" ht="9" customHeight="1" x14ac:dyDescent="0.25">
      <c r="A2757" s="102">
        <f t="shared" si="43"/>
        <v>2003538</v>
      </c>
      <c r="B2757" s="357" t="s">
        <v>17801</v>
      </c>
      <c r="C2757" s="358" t="s">
        <v>17802</v>
      </c>
      <c r="D2757" s="357" t="s">
        <v>315</v>
      </c>
      <c r="E2757" s="359">
        <v>5291.19</v>
      </c>
    </row>
    <row r="2758" spans="1:5" ht="9" customHeight="1" x14ac:dyDescent="0.25">
      <c r="A2758" s="102">
        <f t="shared" si="43"/>
        <v>2003501</v>
      </c>
      <c r="B2758" s="357" t="s">
        <v>17803</v>
      </c>
      <c r="C2758" s="358" t="s">
        <v>17804</v>
      </c>
      <c r="D2758" s="357" t="s">
        <v>315</v>
      </c>
      <c r="E2758" s="359">
        <v>6654.57</v>
      </c>
    </row>
    <row r="2759" spans="1:5" ht="9" customHeight="1" x14ac:dyDescent="0.25">
      <c r="A2759" s="102">
        <f t="shared" si="43"/>
        <v>2003500</v>
      </c>
      <c r="B2759" s="357" t="s">
        <v>17805</v>
      </c>
      <c r="C2759" s="358" t="s">
        <v>17806</v>
      </c>
      <c r="D2759" s="357" t="s">
        <v>315</v>
      </c>
      <c r="E2759" s="359">
        <v>6086.55</v>
      </c>
    </row>
    <row r="2760" spans="1:5" ht="9" customHeight="1" x14ac:dyDescent="0.25">
      <c r="A2760" s="102">
        <f t="shared" si="43"/>
        <v>2003541</v>
      </c>
      <c r="B2760" s="357" t="s">
        <v>17807</v>
      </c>
      <c r="C2760" s="358" t="s">
        <v>17808</v>
      </c>
      <c r="D2760" s="357" t="s">
        <v>315</v>
      </c>
      <c r="E2760" s="359">
        <v>6981.36</v>
      </c>
    </row>
    <row r="2761" spans="1:5" ht="9" customHeight="1" x14ac:dyDescent="0.25">
      <c r="A2761" s="102">
        <f t="shared" si="43"/>
        <v>2003540</v>
      </c>
      <c r="B2761" s="357" t="s">
        <v>17809</v>
      </c>
      <c r="C2761" s="358" t="s">
        <v>17810</v>
      </c>
      <c r="D2761" s="357" t="s">
        <v>315</v>
      </c>
      <c r="E2761" s="359">
        <v>6426.34</v>
      </c>
    </row>
    <row r="2762" spans="1:5" ht="9" customHeight="1" x14ac:dyDescent="0.25">
      <c r="A2762" s="102">
        <f t="shared" si="43"/>
        <v>2003503</v>
      </c>
      <c r="B2762" s="357" t="s">
        <v>17811</v>
      </c>
      <c r="C2762" s="358" t="s">
        <v>17812</v>
      </c>
      <c r="D2762" s="357" t="s">
        <v>315</v>
      </c>
      <c r="E2762" s="359">
        <v>6610.57</v>
      </c>
    </row>
    <row r="2763" spans="1:5" ht="9" customHeight="1" x14ac:dyDescent="0.25">
      <c r="A2763" s="102">
        <f t="shared" si="43"/>
        <v>2003502</v>
      </c>
      <c r="B2763" s="357" t="s">
        <v>17813</v>
      </c>
      <c r="C2763" s="358" t="s">
        <v>17814</v>
      </c>
      <c r="D2763" s="357" t="s">
        <v>315</v>
      </c>
      <c r="E2763" s="359">
        <v>6056.96</v>
      </c>
    </row>
    <row r="2764" spans="1:5" ht="9" customHeight="1" x14ac:dyDescent="0.25">
      <c r="A2764" s="102">
        <f t="shared" si="43"/>
        <v>2003543</v>
      </c>
      <c r="B2764" s="357" t="s">
        <v>17815</v>
      </c>
      <c r="C2764" s="358" t="s">
        <v>17816</v>
      </c>
      <c r="D2764" s="357" t="s">
        <v>315</v>
      </c>
      <c r="E2764" s="359">
        <v>6937.36</v>
      </c>
    </row>
    <row r="2765" spans="1:5" ht="9" customHeight="1" x14ac:dyDescent="0.25">
      <c r="A2765" s="102">
        <f t="shared" si="43"/>
        <v>2003542</v>
      </c>
      <c r="B2765" s="357" t="s">
        <v>17817</v>
      </c>
      <c r="C2765" s="358" t="s">
        <v>17818</v>
      </c>
      <c r="D2765" s="357" t="s">
        <v>315</v>
      </c>
      <c r="E2765" s="359">
        <v>6396.76</v>
      </c>
    </row>
    <row r="2766" spans="1:5" ht="9" customHeight="1" x14ac:dyDescent="0.25">
      <c r="A2766" s="102">
        <f t="shared" si="43"/>
        <v>2003505</v>
      </c>
      <c r="B2766" s="357" t="s">
        <v>17819</v>
      </c>
      <c r="C2766" s="358" t="s">
        <v>17820</v>
      </c>
      <c r="D2766" s="357" t="s">
        <v>315</v>
      </c>
      <c r="E2766" s="359">
        <v>6566.56</v>
      </c>
    </row>
    <row r="2767" spans="1:5" ht="9" customHeight="1" x14ac:dyDescent="0.25">
      <c r="A2767" s="102">
        <f t="shared" si="43"/>
        <v>2003504</v>
      </c>
      <c r="B2767" s="357" t="s">
        <v>17821</v>
      </c>
      <c r="C2767" s="358" t="s">
        <v>17822</v>
      </c>
      <c r="D2767" s="357" t="s">
        <v>315</v>
      </c>
      <c r="E2767" s="359">
        <v>6027.37</v>
      </c>
    </row>
    <row r="2768" spans="1:5" ht="9" customHeight="1" x14ac:dyDescent="0.25">
      <c r="A2768" s="102">
        <f t="shared" si="43"/>
        <v>2003545</v>
      </c>
      <c r="B2768" s="357" t="s">
        <v>17823</v>
      </c>
      <c r="C2768" s="358" t="s">
        <v>17824</v>
      </c>
      <c r="D2768" s="357" t="s">
        <v>315</v>
      </c>
      <c r="E2768" s="359">
        <v>6893.36</v>
      </c>
    </row>
    <row r="2769" spans="1:5" ht="9" customHeight="1" x14ac:dyDescent="0.25">
      <c r="A2769" s="102">
        <f t="shared" si="43"/>
        <v>2003544</v>
      </c>
      <c r="B2769" s="357" t="s">
        <v>17825</v>
      </c>
      <c r="C2769" s="358" t="s">
        <v>17826</v>
      </c>
      <c r="D2769" s="357" t="s">
        <v>315</v>
      </c>
      <c r="E2769" s="359">
        <v>6367.17</v>
      </c>
    </row>
    <row r="2770" spans="1:5" ht="9" customHeight="1" x14ac:dyDescent="0.25">
      <c r="A2770" s="102">
        <f t="shared" si="43"/>
        <v>2003507</v>
      </c>
      <c r="B2770" s="357" t="s">
        <v>17827</v>
      </c>
      <c r="C2770" s="358" t="s">
        <v>17828</v>
      </c>
      <c r="D2770" s="357" t="s">
        <v>315</v>
      </c>
      <c r="E2770" s="359">
        <v>6522.56</v>
      </c>
    </row>
    <row r="2771" spans="1:5" ht="9" customHeight="1" x14ac:dyDescent="0.25">
      <c r="A2771" s="102">
        <f t="shared" si="43"/>
        <v>2003506</v>
      </c>
      <c r="B2771" s="357" t="s">
        <v>17829</v>
      </c>
      <c r="C2771" s="358" t="s">
        <v>17830</v>
      </c>
      <c r="D2771" s="357" t="s">
        <v>315</v>
      </c>
      <c r="E2771" s="359">
        <v>5997.79</v>
      </c>
    </row>
    <row r="2772" spans="1:5" ht="9" customHeight="1" x14ac:dyDescent="0.25">
      <c r="A2772" s="102">
        <f t="shared" si="43"/>
        <v>2003547</v>
      </c>
      <c r="B2772" s="357" t="s">
        <v>17831</v>
      </c>
      <c r="C2772" s="358" t="s">
        <v>17832</v>
      </c>
      <c r="D2772" s="357" t="s">
        <v>315</v>
      </c>
      <c r="E2772" s="359">
        <v>6849.35</v>
      </c>
    </row>
    <row r="2773" spans="1:5" ht="9" customHeight="1" x14ac:dyDescent="0.25">
      <c r="A2773" s="102">
        <f t="shared" si="43"/>
        <v>2003546</v>
      </c>
      <c r="B2773" s="357" t="s">
        <v>17833</v>
      </c>
      <c r="C2773" s="358" t="s">
        <v>17834</v>
      </c>
      <c r="D2773" s="357" t="s">
        <v>315</v>
      </c>
      <c r="E2773" s="359">
        <v>6337.59</v>
      </c>
    </row>
    <row r="2774" spans="1:5" ht="9" customHeight="1" x14ac:dyDescent="0.25">
      <c r="A2774" s="102">
        <f t="shared" si="43"/>
        <v>2003509</v>
      </c>
      <c r="B2774" s="357" t="s">
        <v>17835</v>
      </c>
      <c r="C2774" s="358" t="s">
        <v>17836</v>
      </c>
      <c r="D2774" s="357" t="s">
        <v>315</v>
      </c>
      <c r="E2774" s="359">
        <v>7588.56</v>
      </c>
    </row>
    <row r="2775" spans="1:5" ht="9" customHeight="1" x14ac:dyDescent="0.25">
      <c r="A2775" s="102">
        <f t="shared" si="43"/>
        <v>2003508</v>
      </c>
      <c r="B2775" s="357" t="s">
        <v>17837</v>
      </c>
      <c r="C2775" s="358" t="s">
        <v>17838</v>
      </c>
      <c r="D2775" s="357" t="s">
        <v>315</v>
      </c>
      <c r="E2775" s="359">
        <v>6941.25</v>
      </c>
    </row>
    <row r="2776" spans="1:5" ht="9" customHeight="1" x14ac:dyDescent="0.25">
      <c r="A2776" s="102">
        <f t="shared" si="43"/>
        <v>2003549</v>
      </c>
      <c r="B2776" s="357" t="s">
        <v>17839</v>
      </c>
      <c r="C2776" s="358" t="s">
        <v>17840</v>
      </c>
      <c r="D2776" s="357" t="s">
        <v>315</v>
      </c>
      <c r="E2776" s="359">
        <v>7915.35</v>
      </c>
    </row>
    <row r="2777" spans="1:5" ht="9" customHeight="1" x14ac:dyDescent="0.25">
      <c r="A2777" s="102">
        <f t="shared" si="43"/>
        <v>2003548</v>
      </c>
      <c r="B2777" s="357" t="s">
        <v>17841</v>
      </c>
      <c r="C2777" s="358" t="s">
        <v>17842</v>
      </c>
      <c r="D2777" s="357" t="s">
        <v>315</v>
      </c>
      <c r="E2777" s="359">
        <v>7281.05</v>
      </c>
    </row>
    <row r="2778" spans="1:5" ht="9" customHeight="1" x14ac:dyDescent="0.25">
      <c r="A2778" s="102">
        <f t="shared" si="43"/>
        <v>2003511</v>
      </c>
      <c r="B2778" s="357" t="s">
        <v>17843</v>
      </c>
      <c r="C2778" s="358" t="s">
        <v>17844</v>
      </c>
      <c r="D2778" s="357" t="s">
        <v>315</v>
      </c>
      <c r="E2778" s="359">
        <v>7544.56</v>
      </c>
    </row>
    <row r="2779" spans="1:5" ht="9" customHeight="1" x14ac:dyDescent="0.25">
      <c r="A2779" s="102">
        <f t="shared" si="43"/>
        <v>2003510</v>
      </c>
      <c r="B2779" s="357" t="s">
        <v>17845</v>
      </c>
      <c r="C2779" s="358" t="s">
        <v>17846</v>
      </c>
      <c r="D2779" s="357" t="s">
        <v>315</v>
      </c>
      <c r="E2779" s="359">
        <v>6911.66</v>
      </c>
    </row>
    <row r="2780" spans="1:5" ht="9" customHeight="1" x14ac:dyDescent="0.25">
      <c r="A2780" s="102">
        <f t="shared" si="43"/>
        <v>2003551</v>
      </c>
      <c r="B2780" s="357" t="s">
        <v>17847</v>
      </c>
      <c r="C2780" s="358" t="s">
        <v>17848</v>
      </c>
      <c r="D2780" s="357" t="s">
        <v>315</v>
      </c>
      <c r="E2780" s="359">
        <v>7871.35</v>
      </c>
    </row>
    <row r="2781" spans="1:5" ht="9" customHeight="1" x14ac:dyDescent="0.25">
      <c r="A2781" s="102">
        <f t="shared" si="43"/>
        <v>2003550</v>
      </c>
      <c r="B2781" s="357" t="s">
        <v>17849</v>
      </c>
      <c r="C2781" s="358" t="s">
        <v>17850</v>
      </c>
      <c r="D2781" s="357" t="s">
        <v>315</v>
      </c>
      <c r="E2781" s="359">
        <v>7251.46</v>
      </c>
    </row>
    <row r="2782" spans="1:5" ht="9" customHeight="1" x14ac:dyDescent="0.25">
      <c r="A2782" s="102">
        <f t="shared" si="43"/>
        <v>2003513</v>
      </c>
      <c r="B2782" s="357" t="s">
        <v>17851</v>
      </c>
      <c r="C2782" s="358" t="s">
        <v>17852</v>
      </c>
      <c r="D2782" s="357" t="s">
        <v>315</v>
      </c>
      <c r="E2782" s="359">
        <v>7500.56</v>
      </c>
    </row>
    <row r="2783" spans="1:5" ht="9" customHeight="1" x14ac:dyDescent="0.25">
      <c r="A2783" s="102">
        <f t="shared" si="43"/>
        <v>2003512</v>
      </c>
      <c r="B2783" s="357" t="s">
        <v>17853</v>
      </c>
      <c r="C2783" s="358" t="s">
        <v>17854</v>
      </c>
      <c r="D2783" s="357" t="s">
        <v>315</v>
      </c>
      <c r="E2783" s="359">
        <v>6882.08</v>
      </c>
    </row>
    <row r="2784" spans="1:5" ht="9" customHeight="1" x14ac:dyDescent="0.25">
      <c r="A2784" s="102">
        <f t="shared" si="43"/>
        <v>2003553</v>
      </c>
      <c r="B2784" s="357" t="s">
        <v>17855</v>
      </c>
      <c r="C2784" s="358" t="s">
        <v>17856</v>
      </c>
      <c r="D2784" s="357" t="s">
        <v>315</v>
      </c>
      <c r="E2784" s="359">
        <v>7827.35</v>
      </c>
    </row>
    <row r="2785" spans="1:5" ht="9" customHeight="1" x14ac:dyDescent="0.25">
      <c r="A2785" s="102">
        <f t="shared" si="43"/>
        <v>2003552</v>
      </c>
      <c r="B2785" s="357" t="s">
        <v>17857</v>
      </c>
      <c r="C2785" s="358" t="s">
        <v>17858</v>
      </c>
      <c r="D2785" s="357" t="s">
        <v>315</v>
      </c>
      <c r="E2785" s="359">
        <v>7221.88</v>
      </c>
    </row>
    <row r="2786" spans="1:5" ht="9" customHeight="1" x14ac:dyDescent="0.25">
      <c r="A2786" s="102">
        <f t="shared" si="43"/>
        <v>2003515</v>
      </c>
      <c r="B2786" s="357" t="s">
        <v>17859</v>
      </c>
      <c r="C2786" s="358" t="s">
        <v>17860</v>
      </c>
      <c r="D2786" s="357" t="s">
        <v>315</v>
      </c>
      <c r="E2786" s="359">
        <v>7456.55</v>
      </c>
    </row>
    <row r="2787" spans="1:5" ht="9" customHeight="1" x14ac:dyDescent="0.25">
      <c r="A2787" s="102">
        <f t="shared" si="43"/>
        <v>2003514</v>
      </c>
      <c r="B2787" s="357" t="s">
        <v>17861</v>
      </c>
      <c r="C2787" s="358" t="s">
        <v>17862</v>
      </c>
      <c r="D2787" s="357" t="s">
        <v>315</v>
      </c>
      <c r="E2787" s="359">
        <v>6852.49</v>
      </c>
    </row>
    <row r="2788" spans="1:5" ht="9" customHeight="1" x14ac:dyDescent="0.25">
      <c r="A2788" s="102">
        <f t="shared" si="43"/>
        <v>2003555</v>
      </c>
      <c r="B2788" s="357" t="s">
        <v>17863</v>
      </c>
      <c r="C2788" s="358" t="s">
        <v>17864</v>
      </c>
      <c r="D2788" s="357" t="s">
        <v>315</v>
      </c>
      <c r="E2788" s="359">
        <v>7783.35</v>
      </c>
    </row>
    <row r="2789" spans="1:5" ht="9" customHeight="1" x14ac:dyDescent="0.25">
      <c r="A2789" s="102">
        <f t="shared" si="43"/>
        <v>2003554</v>
      </c>
      <c r="B2789" s="357" t="s">
        <v>17865</v>
      </c>
      <c r="C2789" s="358" t="s">
        <v>17866</v>
      </c>
      <c r="D2789" s="357" t="s">
        <v>315</v>
      </c>
      <c r="E2789" s="359">
        <v>7192.29</v>
      </c>
    </row>
    <row r="2790" spans="1:5" ht="9" customHeight="1" x14ac:dyDescent="0.25">
      <c r="A2790" s="102">
        <f t="shared" si="43"/>
        <v>2003728</v>
      </c>
      <c r="B2790" s="357" t="s">
        <v>17867</v>
      </c>
      <c r="C2790" s="358" t="s">
        <v>17868</v>
      </c>
      <c r="D2790" s="357" t="s">
        <v>315</v>
      </c>
      <c r="E2790" s="359">
        <v>3353.09</v>
      </c>
    </row>
    <row r="2791" spans="1:5" ht="9" customHeight="1" x14ac:dyDescent="0.25">
      <c r="A2791" s="102">
        <f t="shared" si="43"/>
        <v>2003727</v>
      </c>
      <c r="B2791" s="357" t="s">
        <v>17869</v>
      </c>
      <c r="C2791" s="358" t="s">
        <v>17870</v>
      </c>
      <c r="D2791" s="357" t="s">
        <v>315</v>
      </c>
      <c r="E2791" s="359">
        <v>3027.28</v>
      </c>
    </row>
    <row r="2792" spans="1:5" ht="9" customHeight="1" x14ac:dyDescent="0.25">
      <c r="A2792" s="102">
        <f t="shared" si="43"/>
        <v>2003730</v>
      </c>
      <c r="B2792" s="357" t="s">
        <v>17871</v>
      </c>
      <c r="C2792" s="358" t="s">
        <v>17872</v>
      </c>
      <c r="D2792" s="357" t="s">
        <v>315</v>
      </c>
      <c r="E2792" s="359">
        <v>3309.08</v>
      </c>
    </row>
    <row r="2793" spans="1:5" ht="9" customHeight="1" x14ac:dyDescent="0.25">
      <c r="A2793" s="102">
        <f t="shared" si="43"/>
        <v>2003729</v>
      </c>
      <c r="B2793" s="357" t="s">
        <v>17873</v>
      </c>
      <c r="C2793" s="358" t="s">
        <v>17874</v>
      </c>
      <c r="D2793" s="357" t="s">
        <v>315</v>
      </c>
      <c r="E2793" s="359">
        <v>2997.7</v>
      </c>
    </row>
    <row r="2794" spans="1:5" ht="9" customHeight="1" x14ac:dyDescent="0.25">
      <c r="A2794" s="102">
        <f t="shared" si="43"/>
        <v>2003732</v>
      </c>
      <c r="B2794" s="357" t="s">
        <v>17875</v>
      </c>
      <c r="C2794" s="358" t="s">
        <v>17876</v>
      </c>
      <c r="D2794" s="357" t="s">
        <v>315</v>
      </c>
      <c r="E2794" s="359">
        <v>3269.48</v>
      </c>
    </row>
    <row r="2795" spans="1:5" ht="9" customHeight="1" x14ac:dyDescent="0.25">
      <c r="A2795" s="102">
        <f t="shared" si="43"/>
        <v>2003731</v>
      </c>
      <c r="B2795" s="357" t="s">
        <v>17877</v>
      </c>
      <c r="C2795" s="358" t="s">
        <v>17878</v>
      </c>
      <c r="D2795" s="357" t="s">
        <v>315</v>
      </c>
      <c r="E2795" s="359">
        <v>2971.07</v>
      </c>
    </row>
    <row r="2796" spans="1:5" ht="9" customHeight="1" x14ac:dyDescent="0.25">
      <c r="A2796" s="102">
        <f t="shared" si="43"/>
        <v>2003734</v>
      </c>
      <c r="B2796" s="357" t="s">
        <v>17879</v>
      </c>
      <c r="C2796" s="358" t="s">
        <v>17880</v>
      </c>
      <c r="D2796" s="357" t="s">
        <v>315</v>
      </c>
      <c r="E2796" s="359">
        <v>3221.08</v>
      </c>
    </row>
    <row r="2797" spans="1:5" ht="9" customHeight="1" x14ac:dyDescent="0.25">
      <c r="A2797" s="102">
        <f t="shared" si="43"/>
        <v>2003733</v>
      </c>
      <c r="B2797" s="357" t="s">
        <v>17881</v>
      </c>
      <c r="C2797" s="358" t="s">
        <v>17882</v>
      </c>
      <c r="D2797" s="357" t="s">
        <v>315</v>
      </c>
      <c r="E2797" s="359">
        <v>2938.53</v>
      </c>
    </row>
    <row r="2798" spans="1:5" ht="9" customHeight="1" x14ac:dyDescent="0.25">
      <c r="A2798" s="102">
        <f t="shared" si="43"/>
        <v>2003736</v>
      </c>
      <c r="B2798" s="357" t="s">
        <v>17883</v>
      </c>
      <c r="C2798" s="358" t="s">
        <v>17884</v>
      </c>
      <c r="D2798" s="357" t="s">
        <v>315</v>
      </c>
      <c r="E2798" s="359">
        <v>4398.3599999999997</v>
      </c>
    </row>
    <row r="2799" spans="1:5" ht="9" customHeight="1" x14ac:dyDescent="0.25">
      <c r="A2799" s="102">
        <f t="shared" si="43"/>
        <v>2003735</v>
      </c>
      <c r="B2799" s="357" t="s">
        <v>17885</v>
      </c>
      <c r="C2799" s="358" t="s">
        <v>17886</v>
      </c>
      <c r="D2799" s="357" t="s">
        <v>315</v>
      </c>
      <c r="E2799" s="359">
        <v>3993.27</v>
      </c>
    </row>
    <row r="2800" spans="1:5" ht="9" customHeight="1" x14ac:dyDescent="0.25">
      <c r="A2800" s="102">
        <f t="shared" si="43"/>
        <v>2003738</v>
      </c>
      <c r="B2800" s="357" t="s">
        <v>17887</v>
      </c>
      <c r="C2800" s="358" t="s">
        <v>17888</v>
      </c>
      <c r="D2800" s="357" t="s">
        <v>315</v>
      </c>
      <c r="E2800" s="359">
        <v>4354.3599999999997</v>
      </c>
    </row>
    <row r="2801" spans="1:5" ht="9" customHeight="1" x14ac:dyDescent="0.25">
      <c r="A2801" s="102">
        <f t="shared" si="43"/>
        <v>2003737</v>
      </c>
      <c r="B2801" s="357" t="s">
        <v>17889</v>
      </c>
      <c r="C2801" s="358" t="s">
        <v>17890</v>
      </c>
      <c r="D2801" s="357" t="s">
        <v>315</v>
      </c>
      <c r="E2801" s="359">
        <v>3963.68</v>
      </c>
    </row>
    <row r="2802" spans="1:5" ht="9" customHeight="1" x14ac:dyDescent="0.25">
      <c r="A2802" s="102">
        <f t="shared" si="43"/>
        <v>2003740</v>
      </c>
      <c r="B2802" s="357" t="s">
        <v>17891</v>
      </c>
      <c r="C2802" s="358" t="s">
        <v>17892</v>
      </c>
      <c r="D2802" s="357" t="s">
        <v>315</v>
      </c>
      <c r="E2802" s="359">
        <v>4314.75</v>
      </c>
    </row>
    <row r="2803" spans="1:5" ht="9" customHeight="1" x14ac:dyDescent="0.25">
      <c r="A2803" s="102">
        <f t="shared" si="43"/>
        <v>2003739</v>
      </c>
      <c r="B2803" s="357" t="s">
        <v>17893</v>
      </c>
      <c r="C2803" s="358" t="s">
        <v>17894</v>
      </c>
      <c r="D2803" s="357" t="s">
        <v>315</v>
      </c>
      <c r="E2803" s="359">
        <v>3937.06</v>
      </c>
    </row>
    <row r="2804" spans="1:5" ht="9" customHeight="1" x14ac:dyDescent="0.25">
      <c r="A2804" s="102">
        <f t="shared" si="43"/>
        <v>2003742</v>
      </c>
      <c r="B2804" s="357" t="s">
        <v>17895</v>
      </c>
      <c r="C2804" s="358" t="s">
        <v>17896</v>
      </c>
      <c r="D2804" s="357" t="s">
        <v>315</v>
      </c>
      <c r="E2804" s="359">
        <v>4442.3599999999997</v>
      </c>
    </row>
    <row r="2805" spans="1:5" ht="9" customHeight="1" x14ac:dyDescent="0.25">
      <c r="A2805" s="102">
        <f t="shared" si="43"/>
        <v>2003741</v>
      </c>
      <c r="B2805" s="357" t="s">
        <v>17897</v>
      </c>
      <c r="C2805" s="358" t="s">
        <v>17898</v>
      </c>
      <c r="D2805" s="357" t="s">
        <v>315</v>
      </c>
      <c r="E2805" s="359">
        <v>4022.85</v>
      </c>
    </row>
    <row r="2806" spans="1:5" ht="9" customHeight="1" x14ac:dyDescent="0.25">
      <c r="A2806" s="102">
        <f t="shared" si="43"/>
        <v>2003744</v>
      </c>
      <c r="B2806" s="357" t="s">
        <v>17899</v>
      </c>
      <c r="C2806" s="358" t="s">
        <v>17900</v>
      </c>
      <c r="D2806" s="357" t="s">
        <v>315</v>
      </c>
      <c r="E2806" s="359">
        <v>5291.83</v>
      </c>
    </row>
    <row r="2807" spans="1:5" ht="9" customHeight="1" x14ac:dyDescent="0.25">
      <c r="A2807" s="102">
        <f t="shared" si="43"/>
        <v>2003743</v>
      </c>
      <c r="B2807" s="357" t="s">
        <v>17901</v>
      </c>
      <c r="C2807" s="358" t="s">
        <v>17902</v>
      </c>
      <c r="D2807" s="357" t="s">
        <v>315</v>
      </c>
      <c r="E2807" s="359">
        <v>4807.45</v>
      </c>
    </row>
    <row r="2808" spans="1:5" ht="9" customHeight="1" x14ac:dyDescent="0.25">
      <c r="A2808" s="102">
        <f t="shared" si="43"/>
        <v>2003746</v>
      </c>
      <c r="B2808" s="357" t="s">
        <v>17903</v>
      </c>
      <c r="C2808" s="358" t="s">
        <v>17904</v>
      </c>
      <c r="D2808" s="357" t="s">
        <v>315</v>
      </c>
      <c r="E2808" s="359">
        <v>5247.83</v>
      </c>
    </row>
    <row r="2809" spans="1:5" ht="9" customHeight="1" x14ac:dyDescent="0.25">
      <c r="A2809" s="102">
        <f t="shared" si="43"/>
        <v>2003745</v>
      </c>
      <c r="B2809" s="357" t="s">
        <v>17905</v>
      </c>
      <c r="C2809" s="358" t="s">
        <v>17906</v>
      </c>
      <c r="D2809" s="357" t="s">
        <v>315</v>
      </c>
      <c r="E2809" s="359">
        <v>4777.87</v>
      </c>
    </row>
    <row r="2810" spans="1:5" ht="9" customHeight="1" x14ac:dyDescent="0.25">
      <c r="A2810" s="102">
        <f t="shared" si="43"/>
        <v>2003748</v>
      </c>
      <c r="B2810" s="357" t="s">
        <v>17907</v>
      </c>
      <c r="C2810" s="358" t="s">
        <v>17908</v>
      </c>
      <c r="D2810" s="357" t="s">
        <v>315</v>
      </c>
      <c r="E2810" s="359">
        <v>5208.2299999999996</v>
      </c>
    </row>
    <row r="2811" spans="1:5" ht="9" customHeight="1" x14ac:dyDescent="0.25">
      <c r="A2811" s="102">
        <f t="shared" si="43"/>
        <v>2003747</v>
      </c>
      <c r="B2811" s="357" t="s">
        <v>17909</v>
      </c>
      <c r="C2811" s="358" t="s">
        <v>17910</v>
      </c>
      <c r="D2811" s="357" t="s">
        <v>315</v>
      </c>
      <c r="E2811" s="359">
        <v>4751.24</v>
      </c>
    </row>
    <row r="2812" spans="1:5" ht="9" customHeight="1" x14ac:dyDescent="0.25">
      <c r="A2812" s="102">
        <f t="shared" si="43"/>
        <v>2003750</v>
      </c>
      <c r="B2812" s="357" t="s">
        <v>17911</v>
      </c>
      <c r="C2812" s="358" t="s">
        <v>17912</v>
      </c>
      <c r="D2812" s="357" t="s">
        <v>315</v>
      </c>
      <c r="E2812" s="359">
        <v>5159.82</v>
      </c>
    </row>
    <row r="2813" spans="1:5" ht="9" customHeight="1" x14ac:dyDescent="0.25">
      <c r="A2813" s="102">
        <f t="shared" si="43"/>
        <v>2003749</v>
      </c>
      <c r="B2813" s="357" t="s">
        <v>17913</v>
      </c>
      <c r="C2813" s="358" t="s">
        <v>17914</v>
      </c>
      <c r="D2813" s="357" t="s">
        <v>315</v>
      </c>
      <c r="E2813" s="359">
        <v>4718.6899999999996</v>
      </c>
    </row>
    <row r="2814" spans="1:5" ht="9" customHeight="1" x14ac:dyDescent="0.25">
      <c r="A2814" s="102">
        <f t="shared" si="43"/>
        <v>2003752</v>
      </c>
      <c r="B2814" s="357" t="s">
        <v>17915</v>
      </c>
      <c r="C2814" s="358" t="s">
        <v>17916</v>
      </c>
      <c r="D2814" s="357" t="s">
        <v>315</v>
      </c>
      <c r="E2814" s="359">
        <v>6387.93</v>
      </c>
    </row>
    <row r="2815" spans="1:5" ht="9" customHeight="1" x14ac:dyDescent="0.25">
      <c r="A2815" s="102">
        <f t="shared" si="43"/>
        <v>2003751</v>
      </c>
      <c r="B2815" s="357" t="s">
        <v>17917</v>
      </c>
      <c r="C2815" s="358" t="s">
        <v>17918</v>
      </c>
      <c r="D2815" s="357" t="s">
        <v>315</v>
      </c>
      <c r="E2815" s="359">
        <v>5824.27</v>
      </c>
    </row>
    <row r="2816" spans="1:5" ht="9" customHeight="1" x14ac:dyDescent="0.25">
      <c r="A2816" s="102">
        <f t="shared" si="43"/>
        <v>2003754</v>
      </c>
      <c r="B2816" s="357" t="s">
        <v>17919</v>
      </c>
      <c r="C2816" s="358" t="s">
        <v>17920</v>
      </c>
      <c r="D2816" s="357" t="s">
        <v>315</v>
      </c>
      <c r="E2816" s="359">
        <v>6343.93</v>
      </c>
    </row>
    <row r="2817" spans="1:5" ht="9" customHeight="1" x14ac:dyDescent="0.25">
      <c r="A2817" s="102">
        <f t="shared" ref="A2817:A2880" si="44">VALUE(B2817)</f>
        <v>2003753</v>
      </c>
      <c r="B2817" s="357" t="s">
        <v>17921</v>
      </c>
      <c r="C2817" s="358" t="s">
        <v>17922</v>
      </c>
      <c r="D2817" s="357" t="s">
        <v>315</v>
      </c>
      <c r="E2817" s="359">
        <v>5794.68</v>
      </c>
    </row>
    <row r="2818" spans="1:5" ht="9" customHeight="1" x14ac:dyDescent="0.25">
      <c r="A2818" s="102">
        <f t="shared" si="44"/>
        <v>2003756</v>
      </c>
      <c r="B2818" s="357" t="s">
        <v>17923</v>
      </c>
      <c r="C2818" s="358" t="s">
        <v>17924</v>
      </c>
      <c r="D2818" s="357" t="s">
        <v>315</v>
      </c>
      <c r="E2818" s="359">
        <v>6304.33</v>
      </c>
    </row>
    <row r="2819" spans="1:5" ht="9" customHeight="1" x14ac:dyDescent="0.25">
      <c r="A2819" s="102">
        <f t="shared" si="44"/>
        <v>2003755</v>
      </c>
      <c r="B2819" s="357" t="s">
        <v>17925</v>
      </c>
      <c r="C2819" s="358" t="s">
        <v>17926</v>
      </c>
      <c r="D2819" s="357" t="s">
        <v>315</v>
      </c>
      <c r="E2819" s="359">
        <v>5768.05</v>
      </c>
    </row>
    <row r="2820" spans="1:5" ht="9" customHeight="1" x14ac:dyDescent="0.25">
      <c r="A2820" s="102">
        <f t="shared" si="44"/>
        <v>2003758</v>
      </c>
      <c r="B2820" s="357" t="s">
        <v>17927</v>
      </c>
      <c r="C2820" s="358" t="s">
        <v>17928</v>
      </c>
      <c r="D2820" s="357" t="s">
        <v>315</v>
      </c>
      <c r="E2820" s="359">
        <v>6255.93</v>
      </c>
    </row>
    <row r="2821" spans="1:5" ht="9" customHeight="1" x14ac:dyDescent="0.25">
      <c r="A2821" s="102">
        <f t="shared" si="44"/>
        <v>2003757</v>
      </c>
      <c r="B2821" s="357" t="s">
        <v>17929</v>
      </c>
      <c r="C2821" s="358" t="s">
        <v>17930</v>
      </c>
      <c r="D2821" s="357" t="s">
        <v>315</v>
      </c>
      <c r="E2821" s="359">
        <v>5735.51</v>
      </c>
    </row>
    <row r="2822" spans="1:5" ht="9" customHeight="1" x14ac:dyDescent="0.25">
      <c r="A2822" s="102">
        <f t="shared" si="44"/>
        <v>2003760</v>
      </c>
      <c r="B2822" s="357" t="s">
        <v>17931</v>
      </c>
      <c r="C2822" s="358" t="s">
        <v>17932</v>
      </c>
      <c r="D2822" s="357" t="s">
        <v>315</v>
      </c>
      <c r="E2822" s="359">
        <v>6353.88</v>
      </c>
    </row>
    <row r="2823" spans="1:5" ht="9" customHeight="1" x14ac:dyDescent="0.25">
      <c r="A2823" s="102">
        <f t="shared" si="44"/>
        <v>2003759</v>
      </c>
      <c r="B2823" s="357" t="s">
        <v>17933</v>
      </c>
      <c r="C2823" s="358" t="s">
        <v>17934</v>
      </c>
      <c r="D2823" s="357" t="s">
        <v>315</v>
      </c>
      <c r="E2823" s="359">
        <v>6028.08</v>
      </c>
    </row>
    <row r="2824" spans="1:5" ht="9" customHeight="1" x14ac:dyDescent="0.25">
      <c r="A2824" s="102">
        <f t="shared" si="44"/>
        <v>2003762</v>
      </c>
      <c r="B2824" s="357" t="s">
        <v>17935</v>
      </c>
      <c r="C2824" s="358" t="s">
        <v>17936</v>
      </c>
      <c r="D2824" s="357" t="s">
        <v>315</v>
      </c>
      <c r="E2824" s="359">
        <v>7277.92</v>
      </c>
    </row>
    <row r="2825" spans="1:5" ht="9" customHeight="1" x14ac:dyDescent="0.25">
      <c r="A2825" s="102">
        <f t="shared" si="44"/>
        <v>2003761</v>
      </c>
      <c r="B2825" s="357" t="s">
        <v>17937</v>
      </c>
      <c r="C2825" s="358" t="s">
        <v>17938</v>
      </c>
      <c r="D2825" s="357" t="s">
        <v>315</v>
      </c>
      <c r="E2825" s="359">
        <v>6649.38</v>
      </c>
    </row>
    <row r="2826" spans="1:5" ht="9" customHeight="1" x14ac:dyDescent="0.25">
      <c r="A2826" s="102">
        <f t="shared" si="44"/>
        <v>2003764</v>
      </c>
      <c r="B2826" s="357" t="s">
        <v>17939</v>
      </c>
      <c r="C2826" s="358" t="s">
        <v>17940</v>
      </c>
      <c r="D2826" s="357" t="s">
        <v>315</v>
      </c>
      <c r="E2826" s="359">
        <v>7238.32</v>
      </c>
    </row>
    <row r="2827" spans="1:5" ht="9" customHeight="1" x14ac:dyDescent="0.25">
      <c r="A2827" s="102">
        <f t="shared" si="44"/>
        <v>2003763</v>
      </c>
      <c r="B2827" s="357" t="s">
        <v>17941</v>
      </c>
      <c r="C2827" s="358" t="s">
        <v>17942</v>
      </c>
      <c r="D2827" s="357" t="s">
        <v>315</v>
      </c>
      <c r="E2827" s="359">
        <v>6622.76</v>
      </c>
    </row>
    <row r="2828" spans="1:5" ht="9" customHeight="1" x14ac:dyDescent="0.25">
      <c r="A2828" s="102">
        <f t="shared" si="44"/>
        <v>2003766</v>
      </c>
      <c r="B2828" s="357" t="s">
        <v>17943</v>
      </c>
      <c r="C2828" s="358" t="s">
        <v>17944</v>
      </c>
      <c r="D2828" s="357" t="s">
        <v>315</v>
      </c>
      <c r="E2828" s="359">
        <v>7189.92</v>
      </c>
    </row>
    <row r="2829" spans="1:5" ht="9" customHeight="1" x14ac:dyDescent="0.25">
      <c r="A2829" s="102">
        <f t="shared" si="44"/>
        <v>2003765</v>
      </c>
      <c r="B2829" s="357" t="s">
        <v>17945</v>
      </c>
      <c r="C2829" s="358" t="s">
        <v>17946</v>
      </c>
      <c r="D2829" s="357" t="s">
        <v>315</v>
      </c>
      <c r="E2829" s="359">
        <v>6590.21</v>
      </c>
    </row>
    <row r="2830" spans="1:5" ht="9" customHeight="1" x14ac:dyDescent="0.25">
      <c r="A2830" s="102">
        <f t="shared" si="44"/>
        <v>2003642</v>
      </c>
      <c r="B2830" s="357" t="s">
        <v>17947</v>
      </c>
      <c r="C2830" s="358" t="s">
        <v>17948</v>
      </c>
      <c r="D2830" s="357" t="s">
        <v>315</v>
      </c>
      <c r="E2830" s="359">
        <v>1527.31</v>
      </c>
    </row>
    <row r="2831" spans="1:5" ht="9" customHeight="1" x14ac:dyDescent="0.25">
      <c r="A2831" s="102">
        <f t="shared" si="44"/>
        <v>2003641</v>
      </c>
      <c r="B2831" s="357" t="s">
        <v>17949</v>
      </c>
      <c r="C2831" s="358" t="s">
        <v>17950</v>
      </c>
      <c r="D2831" s="357" t="s">
        <v>315</v>
      </c>
      <c r="E2831" s="359">
        <v>1324.04</v>
      </c>
    </row>
    <row r="2832" spans="1:5" ht="9" customHeight="1" x14ac:dyDescent="0.25">
      <c r="A2832" s="102">
        <f t="shared" si="44"/>
        <v>2003644</v>
      </c>
      <c r="B2832" s="357" t="s">
        <v>17951</v>
      </c>
      <c r="C2832" s="358" t="s">
        <v>17952</v>
      </c>
      <c r="D2832" s="357" t="s">
        <v>315</v>
      </c>
      <c r="E2832" s="359">
        <v>1500.91</v>
      </c>
    </row>
    <row r="2833" spans="1:5" ht="9" customHeight="1" x14ac:dyDescent="0.25">
      <c r="A2833" s="102">
        <f t="shared" si="44"/>
        <v>2003643</v>
      </c>
      <c r="B2833" s="357" t="s">
        <v>17953</v>
      </c>
      <c r="C2833" s="358" t="s">
        <v>17954</v>
      </c>
      <c r="D2833" s="357" t="s">
        <v>315</v>
      </c>
      <c r="E2833" s="359">
        <v>1306.29</v>
      </c>
    </row>
    <row r="2834" spans="1:5" ht="9" customHeight="1" x14ac:dyDescent="0.25">
      <c r="A2834" s="102">
        <f t="shared" si="44"/>
        <v>2003646</v>
      </c>
      <c r="B2834" s="357" t="s">
        <v>17955</v>
      </c>
      <c r="C2834" s="358" t="s">
        <v>17956</v>
      </c>
      <c r="D2834" s="357" t="s">
        <v>315</v>
      </c>
      <c r="E2834" s="359">
        <v>2055.81</v>
      </c>
    </row>
    <row r="2835" spans="1:5" ht="9" customHeight="1" x14ac:dyDescent="0.25">
      <c r="A2835" s="102">
        <f t="shared" si="44"/>
        <v>2003645</v>
      </c>
      <c r="B2835" s="357" t="s">
        <v>17957</v>
      </c>
      <c r="C2835" s="358" t="s">
        <v>17958</v>
      </c>
      <c r="D2835" s="357" t="s">
        <v>315</v>
      </c>
      <c r="E2835" s="359">
        <v>1776.14</v>
      </c>
    </row>
    <row r="2836" spans="1:5" ht="9" customHeight="1" x14ac:dyDescent="0.25">
      <c r="A2836" s="102">
        <f t="shared" si="44"/>
        <v>2003648</v>
      </c>
      <c r="B2836" s="357" t="s">
        <v>17959</v>
      </c>
      <c r="C2836" s="358" t="s">
        <v>17960</v>
      </c>
      <c r="D2836" s="357" t="s">
        <v>315</v>
      </c>
      <c r="E2836" s="359">
        <v>2649.63</v>
      </c>
    </row>
    <row r="2837" spans="1:5" ht="9" customHeight="1" x14ac:dyDescent="0.25">
      <c r="A2837" s="102">
        <f t="shared" si="44"/>
        <v>2003647</v>
      </c>
      <c r="B2837" s="357" t="s">
        <v>17961</v>
      </c>
      <c r="C2837" s="358" t="s">
        <v>17962</v>
      </c>
      <c r="D2837" s="357" t="s">
        <v>315</v>
      </c>
      <c r="E2837" s="359">
        <v>2297.88</v>
      </c>
    </row>
    <row r="2838" spans="1:5" ht="9" customHeight="1" x14ac:dyDescent="0.25">
      <c r="A2838" s="102">
        <f t="shared" si="44"/>
        <v>2003650</v>
      </c>
      <c r="B2838" s="357" t="s">
        <v>17963</v>
      </c>
      <c r="C2838" s="358" t="s">
        <v>17964</v>
      </c>
      <c r="D2838" s="357" t="s">
        <v>315</v>
      </c>
      <c r="E2838" s="359">
        <v>3156.06</v>
      </c>
    </row>
    <row r="2839" spans="1:5" ht="9" customHeight="1" x14ac:dyDescent="0.25">
      <c r="A2839" s="102">
        <f t="shared" si="44"/>
        <v>2003649</v>
      </c>
      <c r="B2839" s="357" t="s">
        <v>17965</v>
      </c>
      <c r="C2839" s="358" t="s">
        <v>17966</v>
      </c>
      <c r="D2839" s="357" t="s">
        <v>315</v>
      </c>
      <c r="E2839" s="359">
        <v>2749.53</v>
      </c>
    </row>
    <row r="2840" spans="1:5" ht="9" customHeight="1" x14ac:dyDescent="0.25">
      <c r="A2840" s="102">
        <f t="shared" si="44"/>
        <v>2003652</v>
      </c>
      <c r="B2840" s="357" t="s">
        <v>17967</v>
      </c>
      <c r="C2840" s="358" t="s">
        <v>17968</v>
      </c>
      <c r="D2840" s="357" t="s">
        <v>315</v>
      </c>
      <c r="E2840" s="359">
        <v>4051.86</v>
      </c>
    </row>
    <row r="2841" spans="1:5" ht="9" customHeight="1" x14ac:dyDescent="0.25">
      <c r="A2841" s="102">
        <f t="shared" si="44"/>
        <v>2003651</v>
      </c>
      <c r="B2841" s="357" t="s">
        <v>17969</v>
      </c>
      <c r="C2841" s="358" t="s">
        <v>17970</v>
      </c>
      <c r="D2841" s="357" t="s">
        <v>315</v>
      </c>
      <c r="E2841" s="359">
        <v>3560.28</v>
      </c>
    </row>
    <row r="2842" spans="1:5" ht="9" customHeight="1" x14ac:dyDescent="0.25">
      <c r="A2842" s="102">
        <f t="shared" si="44"/>
        <v>2003654</v>
      </c>
      <c r="B2842" s="357" t="s">
        <v>17971</v>
      </c>
      <c r="C2842" s="358" t="s">
        <v>17972</v>
      </c>
      <c r="D2842" s="357" t="s">
        <v>315</v>
      </c>
      <c r="E2842" s="359">
        <v>1824.79</v>
      </c>
    </row>
    <row r="2843" spans="1:5" ht="9" customHeight="1" x14ac:dyDescent="0.25">
      <c r="A2843" s="102">
        <f t="shared" si="44"/>
        <v>2003653</v>
      </c>
      <c r="B2843" s="357" t="s">
        <v>17973</v>
      </c>
      <c r="C2843" s="358" t="s">
        <v>17974</v>
      </c>
      <c r="D2843" s="357" t="s">
        <v>315</v>
      </c>
      <c r="E2843" s="359">
        <v>1582.6</v>
      </c>
    </row>
    <row r="2844" spans="1:5" ht="9" customHeight="1" x14ac:dyDescent="0.25">
      <c r="A2844" s="102">
        <f t="shared" si="44"/>
        <v>2003656</v>
      </c>
      <c r="B2844" s="357" t="s">
        <v>17975</v>
      </c>
      <c r="C2844" s="358" t="s">
        <v>17976</v>
      </c>
      <c r="D2844" s="357" t="s">
        <v>315</v>
      </c>
      <c r="E2844" s="359">
        <v>1793.99</v>
      </c>
    </row>
    <row r="2845" spans="1:5" ht="9" customHeight="1" x14ac:dyDescent="0.25">
      <c r="A2845" s="102">
        <f t="shared" si="44"/>
        <v>2003655</v>
      </c>
      <c r="B2845" s="357" t="s">
        <v>17977</v>
      </c>
      <c r="C2845" s="358" t="s">
        <v>17978</v>
      </c>
      <c r="D2845" s="357" t="s">
        <v>315</v>
      </c>
      <c r="E2845" s="359">
        <v>1561.89</v>
      </c>
    </row>
    <row r="2846" spans="1:5" ht="9" customHeight="1" x14ac:dyDescent="0.25">
      <c r="A2846" s="102">
        <f t="shared" si="44"/>
        <v>2003658</v>
      </c>
      <c r="B2846" s="357" t="s">
        <v>17979</v>
      </c>
      <c r="C2846" s="358" t="s">
        <v>17980</v>
      </c>
      <c r="D2846" s="357" t="s">
        <v>315</v>
      </c>
      <c r="E2846" s="359">
        <v>2397.56</v>
      </c>
    </row>
    <row r="2847" spans="1:5" ht="9" customHeight="1" x14ac:dyDescent="0.25">
      <c r="A2847" s="102">
        <f t="shared" si="44"/>
        <v>2003657</v>
      </c>
      <c r="B2847" s="357" t="s">
        <v>17981</v>
      </c>
      <c r="C2847" s="358" t="s">
        <v>17982</v>
      </c>
      <c r="D2847" s="357" t="s">
        <v>315</v>
      </c>
      <c r="E2847" s="359">
        <v>2070.3200000000002</v>
      </c>
    </row>
    <row r="2848" spans="1:5" ht="9" customHeight="1" x14ac:dyDescent="0.25">
      <c r="A2848" s="102">
        <f t="shared" si="44"/>
        <v>2003660</v>
      </c>
      <c r="B2848" s="357" t="s">
        <v>17983</v>
      </c>
      <c r="C2848" s="358" t="s">
        <v>17984</v>
      </c>
      <c r="D2848" s="357" t="s">
        <v>315</v>
      </c>
      <c r="E2848" s="359">
        <v>3014.47</v>
      </c>
    </row>
    <row r="2849" spans="1:5" ht="9" customHeight="1" x14ac:dyDescent="0.25">
      <c r="A2849" s="102">
        <f t="shared" si="44"/>
        <v>2003659</v>
      </c>
      <c r="B2849" s="357" t="s">
        <v>17985</v>
      </c>
      <c r="C2849" s="358" t="s">
        <v>17986</v>
      </c>
      <c r="D2849" s="357" t="s">
        <v>315</v>
      </c>
      <c r="E2849" s="359">
        <v>2612.2600000000002</v>
      </c>
    </row>
    <row r="2850" spans="1:5" ht="9" customHeight="1" x14ac:dyDescent="0.25">
      <c r="A2850" s="102">
        <f t="shared" si="44"/>
        <v>2003662</v>
      </c>
      <c r="B2850" s="357" t="s">
        <v>17987</v>
      </c>
      <c r="C2850" s="358" t="s">
        <v>17988</v>
      </c>
      <c r="D2850" s="357" t="s">
        <v>315</v>
      </c>
      <c r="E2850" s="359">
        <v>3548.4</v>
      </c>
    </row>
    <row r="2851" spans="1:5" ht="9" customHeight="1" x14ac:dyDescent="0.25">
      <c r="A2851" s="102">
        <f t="shared" si="44"/>
        <v>2003661</v>
      </c>
      <c r="B2851" s="357" t="s">
        <v>17989</v>
      </c>
      <c r="C2851" s="358" t="s">
        <v>17990</v>
      </c>
      <c r="D2851" s="357" t="s">
        <v>315</v>
      </c>
      <c r="E2851" s="359">
        <v>3087.09</v>
      </c>
    </row>
    <row r="2852" spans="1:5" ht="9" customHeight="1" x14ac:dyDescent="0.25">
      <c r="A2852" s="102">
        <f t="shared" si="44"/>
        <v>2003664</v>
      </c>
      <c r="B2852" s="357" t="s">
        <v>17991</v>
      </c>
      <c r="C2852" s="358" t="s">
        <v>17992</v>
      </c>
      <c r="D2852" s="357" t="s">
        <v>315</v>
      </c>
      <c r="E2852" s="359">
        <v>4383.79</v>
      </c>
    </row>
    <row r="2853" spans="1:5" ht="9" customHeight="1" x14ac:dyDescent="0.25">
      <c r="A2853" s="102">
        <f t="shared" si="44"/>
        <v>2003663</v>
      </c>
      <c r="B2853" s="357" t="s">
        <v>17993</v>
      </c>
      <c r="C2853" s="358" t="s">
        <v>17994</v>
      </c>
      <c r="D2853" s="357" t="s">
        <v>315</v>
      </c>
      <c r="E2853" s="359">
        <v>3833.1</v>
      </c>
    </row>
    <row r="2854" spans="1:5" ht="9" customHeight="1" x14ac:dyDescent="0.25">
      <c r="A2854" s="102">
        <f t="shared" si="44"/>
        <v>2003666</v>
      </c>
      <c r="B2854" s="357" t="s">
        <v>17995</v>
      </c>
      <c r="C2854" s="358" t="s">
        <v>17996</v>
      </c>
      <c r="D2854" s="357" t="s">
        <v>315</v>
      </c>
      <c r="E2854" s="359">
        <v>2126.67</v>
      </c>
    </row>
    <row r="2855" spans="1:5" ht="9" customHeight="1" x14ac:dyDescent="0.25">
      <c r="A2855" s="102">
        <f t="shared" si="44"/>
        <v>2003665</v>
      </c>
      <c r="B2855" s="357" t="s">
        <v>17997</v>
      </c>
      <c r="C2855" s="358" t="s">
        <v>17998</v>
      </c>
      <c r="D2855" s="357" t="s">
        <v>315</v>
      </c>
      <c r="E2855" s="359">
        <v>1844.12</v>
      </c>
    </row>
    <row r="2856" spans="1:5" ht="9" customHeight="1" x14ac:dyDescent="0.25">
      <c r="A2856" s="102">
        <f t="shared" si="44"/>
        <v>2003668</v>
      </c>
      <c r="B2856" s="357" t="s">
        <v>17999</v>
      </c>
      <c r="C2856" s="358" t="s">
        <v>18000</v>
      </c>
      <c r="D2856" s="357" t="s">
        <v>315</v>
      </c>
      <c r="E2856" s="359">
        <v>2100.27</v>
      </c>
    </row>
    <row r="2857" spans="1:5" ht="9" customHeight="1" x14ac:dyDescent="0.25">
      <c r="A2857" s="102">
        <f t="shared" si="44"/>
        <v>2003667</v>
      </c>
      <c r="B2857" s="357" t="s">
        <v>18001</v>
      </c>
      <c r="C2857" s="358" t="s">
        <v>18002</v>
      </c>
      <c r="D2857" s="357" t="s">
        <v>315</v>
      </c>
      <c r="E2857" s="359">
        <v>1826.36</v>
      </c>
    </row>
    <row r="2858" spans="1:5" ht="9" customHeight="1" x14ac:dyDescent="0.25">
      <c r="A2858" s="102">
        <f t="shared" si="44"/>
        <v>2003670</v>
      </c>
      <c r="B2858" s="357" t="s">
        <v>18003</v>
      </c>
      <c r="C2858" s="358" t="s">
        <v>18004</v>
      </c>
      <c r="D2858" s="357" t="s">
        <v>315</v>
      </c>
      <c r="E2858" s="359">
        <v>2752.51</v>
      </c>
    </row>
    <row r="2859" spans="1:5" ht="9" customHeight="1" x14ac:dyDescent="0.25">
      <c r="A2859" s="102">
        <f t="shared" si="44"/>
        <v>2003669</v>
      </c>
      <c r="B2859" s="357" t="s">
        <v>18005</v>
      </c>
      <c r="C2859" s="358" t="s">
        <v>18006</v>
      </c>
      <c r="D2859" s="357" t="s">
        <v>315</v>
      </c>
      <c r="E2859" s="359">
        <v>2373.37</v>
      </c>
    </row>
    <row r="2860" spans="1:5" ht="9" customHeight="1" x14ac:dyDescent="0.25">
      <c r="A2860" s="102">
        <f t="shared" si="44"/>
        <v>2003672</v>
      </c>
      <c r="B2860" s="357" t="s">
        <v>18007</v>
      </c>
      <c r="C2860" s="358" t="s">
        <v>18008</v>
      </c>
      <c r="D2860" s="357" t="s">
        <v>315</v>
      </c>
      <c r="E2860" s="359">
        <v>3401.31</v>
      </c>
    </row>
    <row r="2861" spans="1:5" ht="9" customHeight="1" x14ac:dyDescent="0.25">
      <c r="A2861" s="102">
        <f t="shared" si="44"/>
        <v>2003671</v>
      </c>
      <c r="B2861" s="357" t="s">
        <v>18009</v>
      </c>
      <c r="C2861" s="358" t="s">
        <v>18010</v>
      </c>
      <c r="D2861" s="357" t="s">
        <v>315</v>
      </c>
      <c r="E2861" s="359">
        <v>2941.44</v>
      </c>
    </row>
    <row r="2862" spans="1:5" ht="9" customHeight="1" x14ac:dyDescent="0.25">
      <c r="A2862" s="102">
        <f t="shared" si="44"/>
        <v>2003674</v>
      </c>
      <c r="B2862" s="357" t="s">
        <v>18011</v>
      </c>
      <c r="C2862" s="358" t="s">
        <v>18012</v>
      </c>
      <c r="D2862" s="357" t="s">
        <v>315</v>
      </c>
      <c r="E2862" s="359">
        <v>3958.34</v>
      </c>
    </row>
    <row r="2863" spans="1:5" ht="9" customHeight="1" x14ac:dyDescent="0.25">
      <c r="A2863" s="102">
        <f t="shared" si="44"/>
        <v>2003673</v>
      </c>
      <c r="B2863" s="357" t="s">
        <v>18013</v>
      </c>
      <c r="C2863" s="358" t="s">
        <v>18014</v>
      </c>
      <c r="D2863" s="357" t="s">
        <v>315</v>
      </c>
      <c r="E2863" s="359">
        <v>3436.48</v>
      </c>
    </row>
    <row r="2864" spans="1:5" ht="9" customHeight="1" x14ac:dyDescent="0.25">
      <c r="A2864" s="102">
        <f t="shared" si="44"/>
        <v>2003676</v>
      </c>
      <c r="B2864" s="357" t="s">
        <v>18015</v>
      </c>
      <c r="C2864" s="358" t="s">
        <v>18016</v>
      </c>
      <c r="D2864" s="357" t="s">
        <v>315</v>
      </c>
      <c r="E2864" s="359">
        <v>4837.17</v>
      </c>
    </row>
    <row r="2865" spans="1:5" ht="9" customHeight="1" x14ac:dyDescent="0.25">
      <c r="A2865" s="102">
        <f t="shared" si="44"/>
        <v>2003675</v>
      </c>
      <c r="B2865" s="357" t="s">
        <v>18017</v>
      </c>
      <c r="C2865" s="358" t="s">
        <v>18018</v>
      </c>
      <c r="D2865" s="357" t="s">
        <v>315</v>
      </c>
      <c r="E2865" s="359">
        <v>4218.72</v>
      </c>
    </row>
    <row r="2866" spans="1:5" ht="9" customHeight="1" x14ac:dyDescent="0.25">
      <c r="A2866" s="102">
        <f t="shared" si="44"/>
        <v>2003854</v>
      </c>
      <c r="B2866" s="357" t="s">
        <v>18019</v>
      </c>
      <c r="C2866" s="358" t="s">
        <v>18020</v>
      </c>
      <c r="D2866" s="357" t="s">
        <v>188</v>
      </c>
      <c r="E2866" s="359">
        <v>134.65</v>
      </c>
    </row>
    <row r="2867" spans="1:5" ht="9" customHeight="1" x14ac:dyDescent="0.25">
      <c r="A2867" s="102">
        <f t="shared" si="44"/>
        <v>2003855</v>
      </c>
      <c r="B2867" s="357" t="s">
        <v>18021</v>
      </c>
      <c r="C2867" s="358" t="s">
        <v>18022</v>
      </c>
      <c r="D2867" s="357" t="s">
        <v>188</v>
      </c>
      <c r="E2867" s="359">
        <v>16.32</v>
      </c>
    </row>
    <row r="2868" spans="1:5" ht="9" customHeight="1" x14ac:dyDescent="0.25">
      <c r="A2868" s="102">
        <f t="shared" si="44"/>
        <v>2003856</v>
      </c>
      <c r="B2868" s="357" t="s">
        <v>18023</v>
      </c>
      <c r="C2868" s="358" t="s">
        <v>18024</v>
      </c>
      <c r="D2868" s="357" t="s">
        <v>188</v>
      </c>
      <c r="E2868" s="359">
        <v>141.38999999999999</v>
      </c>
    </row>
    <row r="2869" spans="1:5" ht="9" customHeight="1" x14ac:dyDescent="0.25">
      <c r="A2869" s="102">
        <f t="shared" si="44"/>
        <v>2003857</v>
      </c>
      <c r="B2869" s="357" t="s">
        <v>18025</v>
      </c>
      <c r="C2869" s="358" t="s">
        <v>18026</v>
      </c>
      <c r="D2869" s="357" t="s">
        <v>188</v>
      </c>
      <c r="E2869" s="359">
        <v>65.819999999999993</v>
      </c>
    </row>
    <row r="2870" spans="1:5" ht="9" customHeight="1" x14ac:dyDescent="0.25">
      <c r="A2870" s="102">
        <f t="shared" si="44"/>
        <v>2019782</v>
      </c>
      <c r="B2870" s="357" t="s">
        <v>18027</v>
      </c>
      <c r="C2870" s="358" t="s">
        <v>18028</v>
      </c>
      <c r="D2870" s="357" t="s">
        <v>138</v>
      </c>
      <c r="E2870" s="359">
        <v>849.84</v>
      </c>
    </row>
    <row r="2871" spans="1:5" ht="9" customHeight="1" x14ac:dyDescent="0.25">
      <c r="A2871" s="102">
        <f t="shared" si="44"/>
        <v>2019783</v>
      </c>
      <c r="B2871" s="357" t="s">
        <v>18029</v>
      </c>
      <c r="C2871" s="358" t="s">
        <v>18030</v>
      </c>
      <c r="D2871" s="357" t="s">
        <v>138</v>
      </c>
      <c r="E2871" s="359">
        <v>1309.4100000000001</v>
      </c>
    </row>
    <row r="2872" spans="1:5" ht="9" customHeight="1" x14ac:dyDescent="0.25">
      <c r="A2872" s="102">
        <f t="shared" si="44"/>
        <v>2019784</v>
      </c>
      <c r="B2872" s="357" t="s">
        <v>18031</v>
      </c>
      <c r="C2872" s="358" t="s">
        <v>18032</v>
      </c>
      <c r="D2872" s="357" t="s">
        <v>138</v>
      </c>
      <c r="E2872" s="359">
        <v>1712.94</v>
      </c>
    </row>
    <row r="2873" spans="1:5" ht="9" customHeight="1" x14ac:dyDescent="0.25">
      <c r="A2873" s="102">
        <f t="shared" si="44"/>
        <v>2019785</v>
      </c>
      <c r="B2873" s="357" t="s">
        <v>18033</v>
      </c>
      <c r="C2873" s="358" t="s">
        <v>18034</v>
      </c>
      <c r="D2873" s="357" t="s">
        <v>138</v>
      </c>
      <c r="E2873" s="359">
        <v>2315.71</v>
      </c>
    </row>
    <row r="2874" spans="1:5" ht="9" customHeight="1" x14ac:dyDescent="0.25">
      <c r="A2874" s="102">
        <f t="shared" si="44"/>
        <v>2019776</v>
      </c>
      <c r="B2874" s="357" t="s">
        <v>18035</v>
      </c>
      <c r="C2874" s="358" t="s">
        <v>18036</v>
      </c>
      <c r="D2874" s="357" t="s">
        <v>138</v>
      </c>
      <c r="E2874" s="359">
        <v>445.25</v>
      </c>
    </row>
    <row r="2875" spans="1:5" ht="9" customHeight="1" x14ac:dyDescent="0.25">
      <c r="A2875" s="102">
        <f t="shared" si="44"/>
        <v>2019777</v>
      </c>
      <c r="B2875" s="357" t="s">
        <v>18037</v>
      </c>
      <c r="C2875" s="358" t="s">
        <v>18038</v>
      </c>
      <c r="D2875" s="357" t="s">
        <v>138</v>
      </c>
      <c r="E2875" s="359">
        <v>965.01</v>
      </c>
    </row>
    <row r="2876" spans="1:5" ht="18" customHeight="1" x14ac:dyDescent="0.25">
      <c r="A2876" s="102">
        <f t="shared" si="44"/>
        <v>2019778</v>
      </c>
      <c r="B2876" s="357" t="s">
        <v>18039</v>
      </c>
      <c r="C2876" s="358" t="s">
        <v>18040</v>
      </c>
      <c r="D2876" s="357" t="s">
        <v>138</v>
      </c>
      <c r="E2876" s="359">
        <v>1897.55</v>
      </c>
    </row>
    <row r="2877" spans="1:5" ht="18" customHeight="1" x14ac:dyDescent="0.25">
      <c r="A2877" s="102">
        <f t="shared" si="44"/>
        <v>2019779</v>
      </c>
      <c r="B2877" s="357" t="s">
        <v>18041</v>
      </c>
      <c r="C2877" s="358" t="s">
        <v>18042</v>
      </c>
      <c r="D2877" s="357" t="s">
        <v>138</v>
      </c>
      <c r="E2877" s="359">
        <v>579.21</v>
      </c>
    </row>
    <row r="2878" spans="1:5" ht="18" customHeight="1" x14ac:dyDescent="0.25">
      <c r="A2878" s="102">
        <f t="shared" si="44"/>
        <v>2019780</v>
      </c>
      <c r="B2878" s="357" t="s">
        <v>18043</v>
      </c>
      <c r="C2878" s="358" t="s">
        <v>18044</v>
      </c>
      <c r="D2878" s="357" t="s">
        <v>138</v>
      </c>
      <c r="E2878" s="359">
        <v>711.57</v>
      </c>
    </row>
    <row r="2879" spans="1:5" ht="18" customHeight="1" x14ac:dyDescent="0.25">
      <c r="A2879" s="102">
        <f t="shared" si="44"/>
        <v>2019781</v>
      </c>
      <c r="B2879" s="357" t="s">
        <v>18045</v>
      </c>
      <c r="C2879" s="358" t="s">
        <v>18046</v>
      </c>
      <c r="D2879" s="357" t="s">
        <v>138</v>
      </c>
      <c r="E2879" s="359">
        <v>890.27</v>
      </c>
    </row>
    <row r="2880" spans="1:5" ht="18" customHeight="1" x14ac:dyDescent="0.25">
      <c r="A2880" s="102">
        <f t="shared" si="44"/>
        <v>2019773</v>
      </c>
      <c r="B2880" s="357" t="s">
        <v>18047</v>
      </c>
      <c r="C2880" s="358" t="s">
        <v>18048</v>
      </c>
      <c r="D2880" s="357" t="s">
        <v>138</v>
      </c>
      <c r="E2880" s="359">
        <v>300.60000000000002</v>
      </c>
    </row>
    <row r="2881" spans="1:5" ht="18" customHeight="1" x14ac:dyDescent="0.25">
      <c r="A2881" s="102">
        <f t="shared" ref="A2881:A2944" si="45">VALUE(B2881)</f>
        <v>2019774</v>
      </c>
      <c r="B2881" s="357" t="s">
        <v>18049</v>
      </c>
      <c r="C2881" s="358" t="s">
        <v>18050</v>
      </c>
      <c r="D2881" s="357" t="s">
        <v>138</v>
      </c>
      <c r="E2881" s="359">
        <v>324.45999999999998</v>
      </c>
    </row>
    <row r="2882" spans="1:5" ht="18" customHeight="1" x14ac:dyDescent="0.25">
      <c r="A2882" s="102">
        <f t="shared" si="45"/>
        <v>2019775</v>
      </c>
      <c r="B2882" s="357" t="s">
        <v>18051</v>
      </c>
      <c r="C2882" s="358" t="s">
        <v>18052</v>
      </c>
      <c r="D2882" s="357" t="s">
        <v>138</v>
      </c>
      <c r="E2882" s="359">
        <v>275.16000000000003</v>
      </c>
    </row>
    <row r="2883" spans="1:5" ht="18" customHeight="1" x14ac:dyDescent="0.25">
      <c r="A2883" s="102">
        <f t="shared" si="45"/>
        <v>2019755</v>
      </c>
      <c r="B2883" s="357" t="s">
        <v>18053</v>
      </c>
      <c r="C2883" s="358" t="s">
        <v>18054</v>
      </c>
      <c r="D2883" s="357" t="s">
        <v>138</v>
      </c>
      <c r="E2883" s="359">
        <v>442.05</v>
      </c>
    </row>
    <row r="2884" spans="1:5" ht="18" customHeight="1" x14ac:dyDescent="0.25">
      <c r="A2884" s="102">
        <f t="shared" si="45"/>
        <v>2019764</v>
      </c>
      <c r="B2884" s="357" t="s">
        <v>18055</v>
      </c>
      <c r="C2884" s="358" t="s">
        <v>18056</v>
      </c>
      <c r="D2884" s="357" t="s">
        <v>138</v>
      </c>
      <c r="E2884" s="359">
        <v>463.02</v>
      </c>
    </row>
    <row r="2885" spans="1:5" ht="18" customHeight="1" x14ac:dyDescent="0.25">
      <c r="A2885" s="102">
        <f t="shared" si="45"/>
        <v>2019756</v>
      </c>
      <c r="B2885" s="357" t="s">
        <v>18057</v>
      </c>
      <c r="C2885" s="358" t="s">
        <v>18058</v>
      </c>
      <c r="D2885" s="357" t="s">
        <v>138</v>
      </c>
      <c r="E2885" s="359">
        <v>786.96</v>
      </c>
    </row>
    <row r="2886" spans="1:5" ht="18" customHeight="1" x14ac:dyDescent="0.25">
      <c r="A2886" s="102">
        <f t="shared" si="45"/>
        <v>2019765</v>
      </c>
      <c r="B2886" s="357" t="s">
        <v>18059</v>
      </c>
      <c r="C2886" s="358" t="s">
        <v>18060</v>
      </c>
      <c r="D2886" s="357" t="s">
        <v>138</v>
      </c>
      <c r="E2886" s="359">
        <v>807.93</v>
      </c>
    </row>
    <row r="2887" spans="1:5" ht="18" customHeight="1" x14ac:dyDescent="0.25">
      <c r="A2887" s="102">
        <f t="shared" si="45"/>
        <v>2019757</v>
      </c>
      <c r="B2887" s="357" t="s">
        <v>18061</v>
      </c>
      <c r="C2887" s="358" t="s">
        <v>18062</v>
      </c>
      <c r="D2887" s="357" t="s">
        <v>138</v>
      </c>
      <c r="E2887" s="359">
        <v>777.91</v>
      </c>
    </row>
    <row r="2888" spans="1:5" ht="18" customHeight="1" x14ac:dyDescent="0.25">
      <c r="A2888" s="102">
        <f t="shared" si="45"/>
        <v>2019766</v>
      </c>
      <c r="B2888" s="357" t="s">
        <v>18063</v>
      </c>
      <c r="C2888" s="358" t="s">
        <v>18064</v>
      </c>
      <c r="D2888" s="357" t="s">
        <v>138</v>
      </c>
      <c r="E2888" s="359">
        <v>832.62</v>
      </c>
    </row>
    <row r="2889" spans="1:5" ht="18" customHeight="1" x14ac:dyDescent="0.25">
      <c r="A2889" s="102">
        <f t="shared" si="45"/>
        <v>2019758</v>
      </c>
      <c r="B2889" s="357" t="s">
        <v>18065</v>
      </c>
      <c r="C2889" s="358" t="s">
        <v>18066</v>
      </c>
      <c r="D2889" s="357" t="s">
        <v>138</v>
      </c>
      <c r="E2889" s="359">
        <v>798.91</v>
      </c>
    </row>
    <row r="2890" spans="1:5" ht="18" customHeight="1" x14ac:dyDescent="0.25">
      <c r="A2890" s="102">
        <f t="shared" si="45"/>
        <v>2019767</v>
      </c>
      <c r="B2890" s="357" t="s">
        <v>18067</v>
      </c>
      <c r="C2890" s="358" t="s">
        <v>18068</v>
      </c>
      <c r="D2890" s="357" t="s">
        <v>138</v>
      </c>
      <c r="E2890" s="359">
        <v>854.09</v>
      </c>
    </row>
    <row r="2891" spans="1:5" ht="18" customHeight="1" x14ac:dyDescent="0.25">
      <c r="A2891" s="102">
        <f t="shared" si="45"/>
        <v>2019759</v>
      </c>
      <c r="B2891" s="357" t="s">
        <v>18069</v>
      </c>
      <c r="C2891" s="358" t="s">
        <v>18070</v>
      </c>
      <c r="D2891" s="357" t="s">
        <v>138</v>
      </c>
      <c r="E2891" s="359">
        <v>874.08</v>
      </c>
    </row>
    <row r="2892" spans="1:5" ht="18" customHeight="1" x14ac:dyDescent="0.25">
      <c r="A2892" s="102">
        <f t="shared" si="45"/>
        <v>2019768</v>
      </c>
      <c r="B2892" s="357" t="s">
        <v>18071</v>
      </c>
      <c r="C2892" s="358" t="s">
        <v>18072</v>
      </c>
      <c r="D2892" s="357" t="s">
        <v>138</v>
      </c>
      <c r="E2892" s="359">
        <v>938.43</v>
      </c>
    </row>
    <row r="2893" spans="1:5" ht="18" customHeight="1" x14ac:dyDescent="0.25">
      <c r="A2893" s="102">
        <f t="shared" si="45"/>
        <v>2019760</v>
      </c>
      <c r="B2893" s="357" t="s">
        <v>18073</v>
      </c>
      <c r="C2893" s="358" t="s">
        <v>18074</v>
      </c>
      <c r="D2893" s="357" t="s">
        <v>138</v>
      </c>
      <c r="E2893" s="359">
        <v>1101.98</v>
      </c>
    </row>
    <row r="2894" spans="1:5" ht="18" customHeight="1" x14ac:dyDescent="0.25">
      <c r="A2894" s="102">
        <f t="shared" si="45"/>
        <v>2019769</v>
      </c>
      <c r="B2894" s="357" t="s">
        <v>18075</v>
      </c>
      <c r="C2894" s="358" t="s">
        <v>18076</v>
      </c>
      <c r="D2894" s="357" t="s">
        <v>138</v>
      </c>
      <c r="E2894" s="359">
        <v>1175.5</v>
      </c>
    </row>
    <row r="2895" spans="1:5" ht="18" customHeight="1" x14ac:dyDescent="0.25">
      <c r="A2895" s="102">
        <f t="shared" si="45"/>
        <v>2019761</v>
      </c>
      <c r="B2895" s="357" t="s">
        <v>18077</v>
      </c>
      <c r="C2895" s="358" t="s">
        <v>18078</v>
      </c>
      <c r="D2895" s="357" t="s">
        <v>138</v>
      </c>
      <c r="E2895" s="359">
        <v>1049.3399999999999</v>
      </c>
    </row>
    <row r="2896" spans="1:5" ht="18" customHeight="1" x14ac:dyDescent="0.25">
      <c r="A2896" s="102">
        <f t="shared" si="45"/>
        <v>2019770</v>
      </c>
      <c r="B2896" s="357" t="s">
        <v>18079</v>
      </c>
      <c r="C2896" s="358" t="s">
        <v>18080</v>
      </c>
      <c r="D2896" s="357" t="s">
        <v>138</v>
      </c>
      <c r="E2896" s="359">
        <v>1109.0999999999999</v>
      </c>
    </row>
    <row r="2897" spans="1:5" ht="18" customHeight="1" x14ac:dyDescent="0.25">
      <c r="A2897" s="102">
        <f t="shared" si="45"/>
        <v>2019762</v>
      </c>
      <c r="B2897" s="357" t="s">
        <v>18081</v>
      </c>
      <c r="C2897" s="358" t="s">
        <v>18082</v>
      </c>
      <c r="D2897" s="357" t="s">
        <v>138</v>
      </c>
      <c r="E2897" s="359">
        <v>1252.51</v>
      </c>
    </row>
    <row r="2898" spans="1:5" ht="18" customHeight="1" x14ac:dyDescent="0.25">
      <c r="A2898" s="102">
        <f t="shared" si="45"/>
        <v>2019771</v>
      </c>
      <c r="B2898" s="357" t="s">
        <v>18083</v>
      </c>
      <c r="C2898" s="358" t="s">
        <v>18084</v>
      </c>
      <c r="D2898" s="357" t="s">
        <v>138</v>
      </c>
      <c r="E2898" s="359">
        <v>1330.62</v>
      </c>
    </row>
    <row r="2899" spans="1:5" ht="18" customHeight="1" x14ac:dyDescent="0.25">
      <c r="A2899" s="102">
        <f t="shared" si="45"/>
        <v>2019763</v>
      </c>
      <c r="B2899" s="357" t="s">
        <v>18085</v>
      </c>
      <c r="C2899" s="358" t="s">
        <v>18086</v>
      </c>
      <c r="D2899" s="357" t="s">
        <v>138</v>
      </c>
      <c r="E2899" s="359">
        <v>4611.59</v>
      </c>
    </row>
    <row r="2900" spans="1:5" ht="18" customHeight="1" x14ac:dyDescent="0.25">
      <c r="A2900" s="102">
        <f t="shared" si="45"/>
        <v>2019772</v>
      </c>
      <c r="B2900" s="357" t="s">
        <v>18087</v>
      </c>
      <c r="C2900" s="358" t="s">
        <v>18088</v>
      </c>
      <c r="D2900" s="357" t="s">
        <v>138</v>
      </c>
      <c r="E2900" s="359">
        <v>4688.32</v>
      </c>
    </row>
    <row r="2901" spans="1:5" ht="18" customHeight="1" x14ac:dyDescent="0.25">
      <c r="A2901" s="102">
        <f t="shared" si="45"/>
        <v>2003811</v>
      </c>
      <c r="B2901" s="357" t="s">
        <v>18089</v>
      </c>
      <c r="C2901" s="358" t="s">
        <v>18090</v>
      </c>
      <c r="D2901" s="357" t="s">
        <v>138</v>
      </c>
      <c r="E2901" s="359">
        <v>131.49</v>
      </c>
    </row>
    <row r="2902" spans="1:5" ht="18" customHeight="1" x14ac:dyDescent="0.25">
      <c r="A2902" s="102">
        <f t="shared" si="45"/>
        <v>2003812</v>
      </c>
      <c r="B2902" s="357" t="s">
        <v>18091</v>
      </c>
      <c r="C2902" s="358" t="s">
        <v>18092</v>
      </c>
      <c r="D2902" s="357" t="s">
        <v>138</v>
      </c>
      <c r="E2902" s="359">
        <v>155.63999999999999</v>
      </c>
    </row>
    <row r="2903" spans="1:5" ht="18" customHeight="1" x14ac:dyDescent="0.25">
      <c r="A2903" s="102">
        <f t="shared" si="45"/>
        <v>2003813</v>
      </c>
      <c r="B2903" s="357" t="s">
        <v>18093</v>
      </c>
      <c r="C2903" s="358" t="s">
        <v>18094</v>
      </c>
      <c r="D2903" s="357" t="s">
        <v>138</v>
      </c>
      <c r="E2903" s="359">
        <v>185.9</v>
      </c>
    </row>
    <row r="2904" spans="1:5" ht="18" customHeight="1" x14ac:dyDescent="0.25">
      <c r="A2904" s="102">
        <f t="shared" si="45"/>
        <v>2003814</v>
      </c>
      <c r="B2904" s="357" t="s">
        <v>18095</v>
      </c>
      <c r="C2904" s="358" t="s">
        <v>18096</v>
      </c>
      <c r="D2904" s="357" t="s">
        <v>138</v>
      </c>
      <c r="E2904" s="359">
        <v>212.09</v>
      </c>
    </row>
    <row r="2905" spans="1:5" ht="18" customHeight="1" x14ac:dyDescent="0.25">
      <c r="A2905" s="102">
        <f t="shared" si="45"/>
        <v>2003815</v>
      </c>
      <c r="B2905" s="357" t="s">
        <v>18097</v>
      </c>
      <c r="C2905" s="358" t="s">
        <v>18098</v>
      </c>
      <c r="D2905" s="357" t="s">
        <v>138</v>
      </c>
      <c r="E2905" s="359">
        <v>238.27</v>
      </c>
    </row>
    <row r="2906" spans="1:5" ht="18" customHeight="1" x14ac:dyDescent="0.25">
      <c r="A2906" s="102">
        <f t="shared" si="45"/>
        <v>2003816</v>
      </c>
      <c r="B2906" s="357" t="s">
        <v>18099</v>
      </c>
      <c r="C2906" s="358" t="s">
        <v>18100</v>
      </c>
      <c r="D2906" s="357" t="s">
        <v>138</v>
      </c>
      <c r="E2906" s="359">
        <v>294.72000000000003</v>
      </c>
    </row>
    <row r="2907" spans="1:5" ht="9" customHeight="1" x14ac:dyDescent="0.25">
      <c r="A2907" s="102">
        <f t="shared" si="45"/>
        <v>2003817</v>
      </c>
      <c r="B2907" s="357" t="s">
        <v>18101</v>
      </c>
      <c r="C2907" s="358" t="s">
        <v>18102</v>
      </c>
      <c r="D2907" s="357" t="s">
        <v>138</v>
      </c>
      <c r="E2907" s="359">
        <v>345.05</v>
      </c>
    </row>
    <row r="2908" spans="1:5" ht="9" customHeight="1" x14ac:dyDescent="0.25">
      <c r="A2908" s="102">
        <f t="shared" si="45"/>
        <v>2003799</v>
      </c>
      <c r="B2908" s="357" t="s">
        <v>18103</v>
      </c>
      <c r="C2908" s="358" t="s">
        <v>18104</v>
      </c>
      <c r="D2908" s="357" t="s">
        <v>138</v>
      </c>
      <c r="E2908" s="359">
        <v>57.32</v>
      </c>
    </row>
    <row r="2909" spans="1:5" ht="9" customHeight="1" x14ac:dyDescent="0.25">
      <c r="A2909" s="102">
        <f t="shared" si="45"/>
        <v>2003798</v>
      </c>
      <c r="B2909" s="357" t="s">
        <v>18105</v>
      </c>
      <c r="C2909" s="358" t="s">
        <v>18106</v>
      </c>
      <c r="D2909" s="357" t="s">
        <v>138</v>
      </c>
      <c r="E2909" s="359">
        <v>47</v>
      </c>
    </row>
    <row r="2910" spans="1:5" ht="9" customHeight="1" x14ac:dyDescent="0.25">
      <c r="A2910" s="102">
        <f t="shared" si="45"/>
        <v>2003801</v>
      </c>
      <c r="B2910" s="357" t="s">
        <v>18107</v>
      </c>
      <c r="C2910" s="358" t="s">
        <v>18108</v>
      </c>
      <c r="D2910" s="357" t="s">
        <v>138</v>
      </c>
      <c r="E2910" s="359">
        <v>72.739999999999995</v>
      </c>
    </row>
    <row r="2911" spans="1:5" ht="9" customHeight="1" x14ac:dyDescent="0.25">
      <c r="A2911" s="102">
        <f t="shared" si="45"/>
        <v>2003800</v>
      </c>
      <c r="B2911" s="357" t="s">
        <v>18109</v>
      </c>
      <c r="C2911" s="358" t="s">
        <v>18110</v>
      </c>
      <c r="D2911" s="357" t="s">
        <v>138</v>
      </c>
      <c r="E2911" s="359">
        <v>58.38</v>
      </c>
    </row>
    <row r="2912" spans="1:5" ht="9" customHeight="1" x14ac:dyDescent="0.25">
      <c r="A2912" s="102">
        <f t="shared" si="45"/>
        <v>2003714</v>
      </c>
      <c r="B2912" s="357" t="s">
        <v>18111</v>
      </c>
      <c r="C2912" s="358" t="s">
        <v>18112</v>
      </c>
      <c r="D2912" s="357" t="s">
        <v>315</v>
      </c>
      <c r="E2912" s="359">
        <v>1474.56</v>
      </c>
    </row>
    <row r="2913" spans="1:5" ht="9" customHeight="1" x14ac:dyDescent="0.25">
      <c r="A2913" s="102">
        <f t="shared" si="45"/>
        <v>2003713</v>
      </c>
      <c r="B2913" s="357" t="s">
        <v>18113</v>
      </c>
      <c r="C2913" s="358" t="s">
        <v>18114</v>
      </c>
      <c r="D2913" s="357" t="s">
        <v>315</v>
      </c>
      <c r="E2913" s="359">
        <v>1429.16</v>
      </c>
    </row>
    <row r="2914" spans="1:5" ht="9" customHeight="1" x14ac:dyDescent="0.25">
      <c r="A2914" s="102">
        <f t="shared" si="45"/>
        <v>2003716</v>
      </c>
      <c r="B2914" s="357" t="s">
        <v>18115</v>
      </c>
      <c r="C2914" s="358" t="s">
        <v>18116</v>
      </c>
      <c r="D2914" s="357" t="s">
        <v>315</v>
      </c>
      <c r="E2914" s="359">
        <v>1713.09</v>
      </c>
    </row>
    <row r="2915" spans="1:5" ht="9" customHeight="1" x14ac:dyDescent="0.25">
      <c r="A2915" s="102">
        <f t="shared" si="45"/>
        <v>2003715</v>
      </c>
      <c r="B2915" s="357" t="s">
        <v>18117</v>
      </c>
      <c r="C2915" s="358" t="s">
        <v>18118</v>
      </c>
      <c r="D2915" s="357" t="s">
        <v>315</v>
      </c>
      <c r="E2915" s="359">
        <v>1659.43</v>
      </c>
    </row>
    <row r="2916" spans="1:5" ht="9" customHeight="1" x14ac:dyDescent="0.25">
      <c r="A2916" s="102">
        <f t="shared" si="45"/>
        <v>2003718</v>
      </c>
      <c r="B2916" s="357" t="s">
        <v>18119</v>
      </c>
      <c r="C2916" s="358" t="s">
        <v>18120</v>
      </c>
      <c r="D2916" s="357" t="s">
        <v>315</v>
      </c>
      <c r="E2916" s="359">
        <v>1945.48</v>
      </c>
    </row>
    <row r="2917" spans="1:5" ht="9" customHeight="1" x14ac:dyDescent="0.25">
      <c r="A2917" s="102">
        <f t="shared" si="45"/>
        <v>2003717</v>
      </c>
      <c r="B2917" s="357" t="s">
        <v>18121</v>
      </c>
      <c r="C2917" s="358" t="s">
        <v>18122</v>
      </c>
      <c r="D2917" s="357" t="s">
        <v>315</v>
      </c>
      <c r="E2917" s="359">
        <v>1885.08</v>
      </c>
    </row>
    <row r="2918" spans="1:5" ht="9" customHeight="1" x14ac:dyDescent="0.25">
      <c r="A2918" s="102">
        <f t="shared" si="45"/>
        <v>2003720</v>
      </c>
      <c r="B2918" s="357" t="s">
        <v>18123</v>
      </c>
      <c r="C2918" s="358" t="s">
        <v>18124</v>
      </c>
      <c r="D2918" s="357" t="s">
        <v>315</v>
      </c>
      <c r="E2918" s="359">
        <v>2183.98</v>
      </c>
    </row>
    <row r="2919" spans="1:5" ht="9" customHeight="1" x14ac:dyDescent="0.25">
      <c r="A2919" s="102">
        <f t="shared" si="45"/>
        <v>2003719</v>
      </c>
      <c r="B2919" s="357" t="s">
        <v>18125</v>
      </c>
      <c r="C2919" s="358" t="s">
        <v>18126</v>
      </c>
      <c r="D2919" s="357" t="s">
        <v>315</v>
      </c>
      <c r="E2919" s="359">
        <v>2115.3200000000002</v>
      </c>
    </row>
    <row r="2920" spans="1:5" ht="9" customHeight="1" x14ac:dyDescent="0.25">
      <c r="A2920" s="102">
        <f t="shared" si="45"/>
        <v>2003722</v>
      </c>
      <c r="B2920" s="357" t="s">
        <v>18127</v>
      </c>
      <c r="C2920" s="358" t="s">
        <v>18128</v>
      </c>
      <c r="D2920" s="357" t="s">
        <v>315</v>
      </c>
      <c r="E2920" s="359">
        <v>2416.37</v>
      </c>
    </row>
    <row r="2921" spans="1:5" ht="9" customHeight="1" x14ac:dyDescent="0.25">
      <c r="A2921" s="102">
        <f t="shared" si="45"/>
        <v>2003721</v>
      </c>
      <c r="B2921" s="357" t="s">
        <v>18129</v>
      </c>
      <c r="C2921" s="358" t="s">
        <v>18130</v>
      </c>
      <c r="D2921" s="357" t="s">
        <v>315</v>
      </c>
      <c r="E2921" s="359">
        <v>2340.96</v>
      </c>
    </row>
    <row r="2922" spans="1:5" ht="9" customHeight="1" x14ac:dyDescent="0.25">
      <c r="A2922" s="102">
        <f t="shared" si="45"/>
        <v>2003724</v>
      </c>
      <c r="B2922" s="357" t="s">
        <v>18131</v>
      </c>
      <c r="C2922" s="358" t="s">
        <v>18132</v>
      </c>
      <c r="D2922" s="357" t="s">
        <v>315</v>
      </c>
      <c r="E2922" s="359">
        <v>2654.9</v>
      </c>
    </row>
    <row r="2923" spans="1:5" ht="9" customHeight="1" x14ac:dyDescent="0.25">
      <c r="A2923" s="102">
        <f t="shared" si="45"/>
        <v>2003723</v>
      </c>
      <c r="B2923" s="357" t="s">
        <v>18133</v>
      </c>
      <c r="C2923" s="358" t="s">
        <v>18134</v>
      </c>
      <c r="D2923" s="357" t="s">
        <v>315</v>
      </c>
      <c r="E2923" s="359">
        <v>2571.2399999999998</v>
      </c>
    </row>
    <row r="2924" spans="1:5" ht="9" customHeight="1" x14ac:dyDescent="0.25">
      <c r="A2924" s="102">
        <f t="shared" si="45"/>
        <v>2003726</v>
      </c>
      <c r="B2924" s="357" t="s">
        <v>18135</v>
      </c>
      <c r="C2924" s="358" t="s">
        <v>18136</v>
      </c>
      <c r="D2924" s="357" t="s">
        <v>315</v>
      </c>
      <c r="E2924" s="359">
        <v>2887.29</v>
      </c>
    </row>
    <row r="2925" spans="1:5" ht="9" customHeight="1" x14ac:dyDescent="0.25">
      <c r="A2925" s="102">
        <f t="shared" si="45"/>
        <v>2003725</v>
      </c>
      <c r="B2925" s="357" t="s">
        <v>18137</v>
      </c>
      <c r="C2925" s="358" t="s">
        <v>18138</v>
      </c>
      <c r="D2925" s="357" t="s">
        <v>315</v>
      </c>
      <c r="E2925" s="359">
        <v>2796.88</v>
      </c>
    </row>
    <row r="2926" spans="1:5" ht="9" customHeight="1" x14ac:dyDescent="0.25">
      <c r="A2926" s="102">
        <f t="shared" si="45"/>
        <v>2003859</v>
      </c>
      <c r="B2926" s="357" t="s">
        <v>18139</v>
      </c>
      <c r="C2926" s="358" t="s">
        <v>18140</v>
      </c>
      <c r="D2926" s="357" t="s">
        <v>188</v>
      </c>
      <c r="E2926" s="359">
        <v>62.89</v>
      </c>
    </row>
    <row r="2927" spans="1:5" ht="9" customHeight="1" x14ac:dyDescent="0.25">
      <c r="A2927" s="102">
        <f t="shared" si="45"/>
        <v>2003861</v>
      </c>
      <c r="B2927" s="357" t="s">
        <v>18141</v>
      </c>
      <c r="C2927" s="358" t="s">
        <v>18142</v>
      </c>
      <c r="D2927" s="357" t="s">
        <v>138</v>
      </c>
      <c r="E2927" s="359">
        <v>23.51</v>
      </c>
    </row>
    <row r="2928" spans="1:5" ht="9" customHeight="1" x14ac:dyDescent="0.25">
      <c r="A2928" s="102">
        <f t="shared" si="45"/>
        <v>2003862</v>
      </c>
      <c r="B2928" s="357" t="s">
        <v>18143</v>
      </c>
      <c r="C2928" s="358" t="s">
        <v>18144</v>
      </c>
      <c r="D2928" s="357" t="s">
        <v>138</v>
      </c>
      <c r="E2928" s="359">
        <v>20.13</v>
      </c>
    </row>
    <row r="2929" spans="1:5" ht="9" customHeight="1" x14ac:dyDescent="0.25">
      <c r="A2929" s="102">
        <f t="shared" si="45"/>
        <v>2003405</v>
      </c>
      <c r="B2929" s="357" t="s">
        <v>18145</v>
      </c>
      <c r="C2929" s="358" t="s">
        <v>18146</v>
      </c>
      <c r="D2929" s="357" t="s">
        <v>138</v>
      </c>
      <c r="E2929" s="359">
        <v>203.76</v>
      </c>
    </row>
    <row r="2930" spans="1:5" ht="9" customHeight="1" x14ac:dyDescent="0.25">
      <c r="A2930" s="102">
        <f t="shared" si="45"/>
        <v>2003404</v>
      </c>
      <c r="B2930" s="357" t="s">
        <v>18147</v>
      </c>
      <c r="C2930" s="358" t="s">
        <v>18148</v>
      </c>
      <c r="D2930" s="357" t="s">
        <v>138</v>
      </c>
      <c r="E2930" s="359">
        <v>166.27</v>
      </c>
    </row>
    <row r="2931" spans="1:5" ht="9" customHeight="1" x14ac:dyDescent="0.25">
      <c r="A2931" s="102">
        <f t="shared" si="45"/>
        <v>2003407</v>
      </c>
      <c r="B2931" s="357" t="s">
        <v>18149</v>
      </c>
      <c r="C2931" s="358" t="s">
        <v>18150</v>
      </c>
      <c r="D2931" s="357" t="s">
        <v>138</v>
      </c>
      <c r="E2931" s="359">
        <v>260.91000000000003</v>
      </c>
    </row>
    <row r="2932" spans="1:5" ht="9" customHeight="1" x14ac:dyDescent="0.25">
      <c r="A2932" s="102">
        <f t="shared" si="45"/>
        <v>2003406</v>
      </c>
      <c r="B2932" s="357" t="s">
        <v>18151</v>
      </c>
      <c r="C2932" s="358" t="s">
        <v>18152</v>
      </c>
      <c r="D2932" s="357" t="s">
        <v>138</v>
      </c>
      <c r="E2932" s="359">
        <v>223.43</v>
      </c>
    </row>
    <row r="2933" spans="1:5" ht="9" customHeight="1" x14ac:dyDescent="0.25">
      <c r="A2933" s="102">
        <f t="shared" si="45"/>
        <v>2003409</v>
      </c>
      <c r="B2933" s="357" t="s">
        <v>18153</v>
      </c>
      <c r="C2933" s="358" t="s">
        <v>18154</v>
      </c>
      <c r="D2933" s="357" t="s">
        <v>138</v>
      </c>
      <c r="E2933" s="359">
        <v>433.23</v>
      </c>
    </row>
    <row r="2934" spans="1:5" ht="9" customHeight="1" x14ac:dyDescent="0.25">
      <c r="A2934" s="102">
        <f t="shared" si="45"/>
        <v>2003408</v>
      </c>
      <c r="B2934" s="357" t="s">
        <v>18155</v>
      </c>
      <c r="C2934" s="358" t="s">
        <v>18156</v>
      </c>
      <c r="D2934" s="357" t="s">
        <v>138</v>
      </c>
      <c r="E2934" s="359">
        <v>348.17</v>
      </c>
    </row>
    <row r="2935" spans="1:5" ht="9" customHeight="1" x14ac:dyDescent="0.25">
      <c r="A2935" s="102">
        <f t="shared" si="45"/>
        <v>2003411</v>
      </c>
      <c r="B2935" s="357" t="s">
        <v>18157</v>
      </c>
      <c r="C2935" s="358" t="s">
        <v>18158</v>
      </c>
      <c r="D2935" s="357" t="s">
        <v>138</v>
      </c>
      <c r="E2935" s="359">
        <v>591.46</v>
      </c>
    </row>
    <row r="2936" spans="1:5" ht="9" customHeight="1" x14ac:dyDescent="0.25">
      <c r="A2936" s="102">
        <f t="shared" si="45"/>
        <v>2003410</v>
      </c>
      <c r="B2936" s="357" t="s">
        <v>18159</v>
      </c>
      <c r="C2936" s="358" t="s">
        <v>18160</v>
      </c>
      <c r="D2936" s="357" t="s">
        <v>138</v>
      </c>
      <c r="E2936" s="359">
        <v>506.4</v>
      </c>
    </row>
    <row r="2937" spans="1:5" ht="9" customHeight="1" x14ac:dyDescent="0.25">
      <c r="A2937" s="102">
        <f t="shared" si="45"/>
        <v>2003413</v>
      </c>
      <c r="B2937" s="357" t="s">
        <v>18161</v>
      </c>
      <c r="C2937" s="358" t="s">
        <v>18162</v>
      </c>
      <c r="D2937" s="357" t="s">
        <v>138</v>
      </c>
      <c r="E2937" s="359">
        <v>606.66999999999996</v>
      </c>
    </row>
    <row r="2938" spans="1:5" ht="9" customHeight="1" x14ac:dyDescent="0.25">
      <c r="A2938" s="102">
        <f t="shared" si="45"/>
        <v>2003412</v>
      </c>
      <c r="B2938" s="357" t="s">
        <v>18163</v>
      </c>
      <c r="C2938" s="358" t="s">
        <v>18164</v>
      </c>
      <c r="D2938" s="357" t="s">
        <v>138</v>
      </c>
      <c r="E2938" s="359">
        <v>488.46</v>
      </c>
    </row>
    <row r="2939" spans="1:5" ht="9" customHeight="1" x14ac:dyDescent="0.25">
      <c r="A2939" s="102">
        <f t="shared" si="45"/>
        <v>2003415</v>
      </c>
      <c r="B2939" s="357" t="s">
        <v>18165</v>
      </c>
      <c r="C2939" s="358" t="s">
        <v>18166</v>
      </c>
      <c r="D2939" s="357" t="s">
        <v>138</v>
      </c>
      <c r="E2939" s="359">
        <v>796.26</v>
      </c>
    </row>
    <row r="2940" spans="1:5" ht="9" customHeight="1" x14ac:dyDescent="0.25">
      <c r="A2940" s="102">
        <f t="shared" si="45"/>
        <v>2003414</v>
      </c>
      <c r="B2940" s="357" t="s">
        <v>18167</v>
      </c>
      <c r="C2940" s="358" t="s">
        <v>18168</v>
      </c>
      <c r="D2940" s="357" t="s">
        <v>138</v>
      </c>
      <c r="E2940" s="359">
        <v>678.05</v>
      </c>
    </row>
    <row r="2941" spans="1:5" ht="9" customHeight="1" x14ac:dyDescent="0.25">
      <c r="A2941" s="102">
        <f t="shared" si="45"/>
        <v>2003417</v>
      </c>
      <c r="B2941" s="357" t="s">
        <v>18169</v>
      </c>
      <c r="C2941" s="358" t="s">
        <v>18170</v>
      </c>
      <c r="D2941" s="357" t="s">
        <v>138</v>
      </c>
      <c r="E2941" s="359">
        <v>789.81</v>
      </c>
    </row>
    <row r="2942" spans="1:5" ht="9" customHeight="1" x14ac:dyDescent="0.25">
      <c r="A2942" s="102">
        <f t="shared" si="45"/>
        <v>2003416</v>
      </c>
      <c r="B2942" s="357" t="s">
        <v>18171</v>
      </c>
      <c r="C2942" s="358" t="s">
        <v>18172</v>
      </c>
      <c r="D2942" s="357" t="s">
        <v>138</v>
      </c>
      <c r="E2942" s="359">
        <v>635.54999999999995</v>
      </c>
    </row>
    <row r="2943" spans="1:5" ht="9" customHeight="1" x14ac:dyDescent="0.25">
      <c r="A2943" s="102">
        <f t="shared" si="45"/>
        <v>2003419</v>
      </c>
      <c r="B2943" s="357" t="s">
        <v>18173</v>
      </c>
      <c r="C2943" s="358" t="s">
        <v>18174</v>
      </c>
      <c r="D2943" s="357" t="s">
        <v>138</v>
      </c>
      <c r="E2943" s="359">
        <v>1011.94</v>
      </c>
    </row>
    <row r="2944" spans="1:5" ht="9" customHeight="1" x14ac:dyDescent="0.25">
      <c r="A2944" s="102">
        <f t="shared" si="45"/>
        <v>2003418</v>
      </c>
      <c r="B2944" s="357" t="s">
        <v>18175</v>
      </c>
      <c r="C2944" s="358" t="s">
        <v>18176</v>
      </c>
      <c r="D2944" s="357" t="s">
        <v>138</v>
      </c>
      <c r="E2944" s="359">
        <v>857.69</v>
      </c>
    </row>
    <row r="2945" spans="1:5" ht="9" customHeight="1" x14ac:dyDescent="0.25">
      <c r="A2945" s="102">
        <f t="shared" ref="A2945:A3008" si="46">VALUE(B2945)</f>
        <v>2003421</v>
      </c>
      <c r="B2945" s="357" t="s">
        <v>18177</v>
      </c>
      <c r="C2945" s="358" t="s">
        <v>18178</v>
      </c>
      <c r="D2945" s="357" t="s">
        <v>138</v>
      </c>
      <c r="E2945" s="359">
        <v>995.68</v>
      </c>
    </row>
    <row r="2946" spans="1:5" ht="9" customHeight="1" x14ac:dyDescent="0.25">
      <c r="A2946" s="102">
        <f t="shared" si="46"/>
        <v>2003420</v>
      </c>
      <c r="B2946" s="357" t="s">
        <v>18179</v>
      </c>
      <c r="C2946" s="358" t="s">
        <v>18180</v>
      </c>
      <c r="D2946" s="357" t="s">
        <v>138</v>
      </c>
      <c r="E2946" s="359">
        <v>802.51</v>
      </c>
    </row>
    <row r="2947" spans="1:5" ht="9" customHeight="1" x14ac:dyDescent="0.25">
      <c r="A2947" s="102">
        <f t="shared" si="46"/>
        <v>2003423</v>
      </c>
      <c r="B2947" s="357" t="s">
        <v>18181</v>
      </c>
      <c r="C2947" s="358" t="s">
        <v>18182</v>
      </c>
      <c r="D2947" s="357" t="s">
        <v>138</v>
      </c>
      <c r="E2947" s="359">
        <v>1243.48</v>
      </c>
    </row>
    <row r="2948" spans="1:5" ht="9" customHeight="1" x14ac:dyDescent="0.25">
      <c r="A2948" s="102">
        <f t="shared" si="46"/>
        <v>2003422</v>
      </c>
      <c r="B2948" s="357" t="s">
        <v>18183</v>
      </c>
      <c r="C2948" s="358" t="s">
        <v>18184</v>
      </c>
      <c r="D2948" s="357" t="s">
        <v>138</v>
      </c>
      <c r="E2948" s="359">
        <v>1050.31</v>
      </c>
    </row>
    <row r="2949" spans="1:5" ht="9" customHeight="1" x14ac:dyDescent="0.25">
      <c r="A2949" s="102">
        <f t="shared" si="46"/>
        <v>2003425</v>
      </c>
      <c r="B2949" s="357" t="s">
        <v>18185</v>
      </c>
      <c r="C2949" s="358" t="s">
        <v>18186</v>
      </c>
      <c r="D2949" s="357" t="s">
        <v>138</v>
      </c>
      <c r="E2949" s="359">
        <v>1295.73</v>
      </c>
    </row>
    <row r="2950" spans="1:5" ht="9" customHeight="1" x14ac:dyDescent="0.25">
      <c r="A2950" s="102">
        <f t="shared" si="46"/>
        <v>2003424</v>
      </c>
      <c r="B2950" s="357" t="s">
        <v>18187</v>
      </c>
      <c r="C2950" s="358" t="s">
        <v>18188</v>
      </c>
      <c r="D2950" s="357" t="s">
        <v>138</v>
      </c>
      <c r="E2950" s="359">
        <v>1044.8900000000001</v>
      </c>
    </row>
    <row r="2951" spans="1:5" ht="9" customHeight="1" x14ac:dyDescent="0.25">
      <c r="A2951" s="102">
        <f t="shared" si="46"/>
        <v>2003427</v>
      </c>
      <c r="B2951" s="357" t="s">
        <v>18189</v>
      </c>
      <c r="C2951" s="358" t="s">
        <v>18190</v>
      </c>
      <c r="D2951" s="357" t="s">
        <v>138</v>
      </c>
      <c r="E2951" s="359">
        <v>1623.57</v>
      </c>
    </row>
    <row r="2952" spans="1:5" ht="9" customHeight="1" x14ac:dyDescent="0.25">
      <c r="A2952" s="102">
        <f t="shared" si="46"/>
        <v>2003426</v>
      </c>
      <c r="B2952" s="357" t="s">
        <v>18191</v>
      </c>
      <c r="C2952" s="358" t="s">
        <v>18192</v>
      </c>
      <c r="D2952" s="357" t="s">
        <v>138</v>
      </c>
      <c r="E2952" s="359">
        <v>1372.73</v>
      </c>
    </row>
    <row r="2953" spans="1:5" ht="9" customHeight="1" x14ac:dyDescent="0.25">
      <c r="A2953" s="102">
        <f t="shared" si="46"/>
        <v>2003429</v>
      </c>
      <c r="B2953" s="357" t="s">
        <v>18193</v>
      </c>
      <c r="C2953" s="358" t="s">
        <v>18194</v>
      </c>
      <c r="D2953" s="357" t="s">
        <v>138</v>
      </c>
      <c r="E2953" s="359">
        <v>1633.61</v>
      </c>
    </row>
    <row r="2954" spans="1:5" ht="9" customHeight="1" x14ac:dyDescent="0.25">
      <c r="A2954" s="102">
        <f t="shared" si="46"/>
        <v>2003428</v>
      </c>
      <c r="B2954" s="357" t="s">
        <v>18195</v>
      </c>
      <c r="C2954" s="358" t="s">
        <v>18196</v>
      </c>
      <c r="D2954" s="357" t="s">
        <v>138</v>
      </c>
      <c r="E2954" s="359">
        <v>1304.93</v>
      </c>
    </row>
    <row r="2955" spans="1:5" ht="9" customHeight="1" x14ac:dyDescent="0.25">
      <c r="A2955" s="102">
        <f t="shared" si="46"/>
        <v>2003431</v>
      </c>
      <c r="B2955" s="357" t="s">
        <v>18197</v>
      </c>
      <c r="C2955" s="358" t="s">
        <v>18198</v>
      </c>
      <c r="D2955" s="357" t="s">
        <v>138</v>
      </c>
      <c r="E2955" s="359">
        <v>1937.37</v>
      </c>
    </row>
    <row r="2956" spans="1:5" ht="9" customHeight="1" x14ac:dyDescent="0.25">
      <c r="A2956" s="102">
        <f t="shared" si="46"/>
        <v>2003430</v>
      </c>
      <c r="B2956" s="357" t="s">
        <v>18199</v>
      </c>
      <c r="C2956" s="358" t="s">
        <v>18200</v>
      </c>
      <c r="D2956" s="357" t="s">
        <v>138</v>
      </c>
      <c r="E2956" s="359">
        <v>1608.69</v>
      </c>
    </row>
    <row r="2957" spans="1:5" ht="9" customHeight="1" x14ac:dyDescent="0.25">
      <c r="A2957" s="102">
        <f t="shared" si="46"/>
        <v>2003433</v>
      </c>
      <c r="B2957" s="357" t="s">
        <v>18201</v>
      </c>
      <c r="C2957" s="358" t="s">
        <v>18202</v>
      </c>
      <c r="D2957" s="357" t="s">
        <v>138</v>
      </c>
      <c r="E2957" s="359">
        <v>2106.16</v>
      </c>
    </row>
    <row r="2958" spans="1:5" ht="9" customHeight="1" x14ac:dyDescent="0.25">
      <c r="A2958" s="102">
        <f t="shared" si="46"/>
        <v>2003432</v>
      </c>
      <c r="B2958" s="357" t="s">
        <v>18203</v>
      </c>
      <c r="C2958" s="358" t="s">
        <v>18204</v>
      </c>
      <c r="D2958" s="357" t="s">
        <v>138</v>
      </c>
      <c r="E2958" s="359">
        <v>1685.22</v>
      </c>
    </row>
    <row r="2959" spans="1:5" ht="9" customHeight="1" x14ac:dyDescent="0.25">
      <c r="A2959" s="102">
        <f t="shared" si="46"/>
        <v>2003435</v>
      </c>
      <c r="B2959" s="357" t="s">
        <v>18205</v>
      </c>
      <c r="C2959" s="358" t="s">
        <v>18206</v>
      </c>
      <c r="D2959" s="357" t="s">
        <v>138</v>
      </c>
      <c r="E2959" s="359">
        <v>2461.39</v>
      </c>
    </row>
    <row r="2960" spans="1:5" ht="9" customHeight="1" x14ac:dyDescent="0.25">
      <c r="A2960" s="102">
        <f t="shared" si="46"/>
        <v>2003434</v>
      </c>
      <c r="B2960" s="357" t="s">
        <v>18207</v>
      </c>
      <c r="C2960" s="358" t="s">
        <v>18208</v>
      </c>
      <c r="D2960" s="357" t="s">
        <v>138</v>
      </c>
      <c r="E2960" s="359">
        <v>2040.44</v>
      </c>
    </row>
    <row r="2961" spans="1:5" ht="9" customHeight="1" x14ac:dyDescent="0.25">
      <c r="A2961" s="102">
        <f t="shared" si="46"/>
        <v>2003437</v>
      </c>
      <c r="B2961" s="357" t="s">
        <v>18209</v>
      </c>
      <c r="C2961" s="358" t="s">
        <v>18210</v>
      </c>
      <c r="D2961" s="357" t="s">
        <v>138</v>
      </c>
      <c r="E2961" s="359">
        <v>2852.66</v>
      </c>
    </row>
    <row r="2962" spans="1:5" ht="9" customHeight="1" x14ac:dyDescent="0.25">
      <c r="A2962" s="102">
        <f t="shared" si="46"/>
        <v>2003436</v>
      </c>
      <c r="B2962" s="357" t="s">
        <v>18211</v>
      </c>
      <c r="C2962" s="358" t="s">
        <v>18212</v>
      </c>
      <c r="D2962" s="357" t="s">
        <v>138</v>
      </c>
      <c r="E2962" s="359">
        <v>2286.11</v>
      </c>
    </row>
    <row r="2963" spans="1:5" ht="9" customHeight="1" x14ac:dyDescent="0.25">
      <c r="A2963" s="102">
        <f t="shared" si="46"/>
        <v>2003439</v>
      </c>
      <c r="B2963" s="357" t="s">
        <v>18213</v>
      </c>
      <c r="C2963" s="358" t="s">
        <v>18214</v>
      </c>
      <c r="D2963" s="357" t="s">
        <v>138</v>
      </c>
      <c r="E2963" s="359">
        <v>3297.45</v>
      </c>
    </row>
    <row r="2964" spans="1:5" ht="9" customHeight="1" x14ac:dyDescent="0.25">
      <c r="A2964" s="102">
        <f t="shared" si="46"/>
        <v>2003438</v>
      </c>
      <c r="B2964" s="357" t="s">
        <v>18215</v>
      </c>
      <c r="C2964" s="358" t="s">
        <v>18216</v>
      </c>
      <c r="D2964" s="357" t="s">
        <v>138</v>
      </c>
      <c r="E2964" s="359">
        <v>2730.91</v>
      </c>
    </row>
    <row r="2965" spans="1:5" ht="9" customHeight="1" x14ac:dyDescent="0.25">
      <c r="A2965" s="102">
        <f t="shared" si="46"/>
        <v>2003389</v>
      </c>
      <c r="B2965" s="357" t="s">
        <v>18217</v>
      </c>
      <c r="C2965" s="358" t="s">
        <v>18218</v>
      </c>
      <c r="D2965" s="357" t="s">
        <v>138</v>
      </c>
      <c r="E2965" s="359">
        <v>238.65</v>
      </c>
    </row>
    <row r="2966" spans="1:5" ht="9" customHeight="1" x14ac:dyDescent="0.25">
      <c r="A2966" s="102">
        <f t="shared" si="46"/>
        <v>2003388</v>
      </c>
      <c r="B2966" s="357" t="s">
        <v>18219</v>
      </c>
      <c r="C2966" s="358" t="s">
        <v>18220</v>
      </c>
      <c r="D2966" s="357" t="s">
        <v>138</v>
      </c>
      <c r="E2966" s="359">
        <v>213.42</v>
      </c>
    </row>
    <row r="2967" spans="1:5" ht="9" customHeight="1" x14ac:dyDescent="0.25">
      <c r="A2967" s="102">
        <f t="shared" si="46"/>
        <v>2003391</v>
      </c>
      <c r="B2967" s="357" t="s">
        <v>18221</v>
      </c>
      <c r="C2967" s="358" t="s">
        <v>18222</v>
      </c>
      <c r="D2967" s="357" t="s">
        <v>138</v>
      </c>
      <c r="E2967" s="359">
        <v>151.93</v>
      </c>
    </row>
    <row r="2968" spans="1:5" ht="9" customHeight="1" x14ac:dyDescent="0.25">
      <c r="A2968" s="102">
        <f t="shared" si="46"/>
        <v>2003390</v>
      </c>
      <c r="B2968" s="357" t="s">
        <v>18223</v>
      </c>
      <c r="C2968" s="358" t="s">
        <v>18224</v>
      </c>
      <c r="D2968" s="357" t="s">
        <v>138</v>
      </c>
      <c r="E2968" s="359">
        <v>132.18</v>
      </c>
    </row>
    <row r="2969" spans="1:5" ht="9" customHeight="1" x14ac:dyDescent="0.25">
      <c r="A2969" s="102">
        <f t="shared" si="46"/>
        <v>2003393</v>
      </c>
      <c r="B2969" s="357" t="s">
        <v>18225</v>
      </c>
      <c r="C2969" s="358" t="s">
        <v>18226</v>
      </c>
      <c r="D2969" s="357" t="s">
        <v>138</v>
      </c>
      <c r="E2969" s="359">
        <v>220.41</v>
      </c>
    </row>
    <row r="2970" spans="1:5" ht="9" customHeight="1" x14ac:dyDescent="0.25">
      <c r="A2970" s="102">
        <f t="shared" si="46"/>
        <v>2003392</v>
      </c>
      <c r="B2970" s="357" t="s">
        <v>18227</v>
      </c>
      <c r="C2970" s="358" t="s">
        <v>18228</v>
      </c>
      <c r="D2970" s="357" t="s">
        <v>138</v>
      </c>
      <c r="E2970" s="359">
        <v>200.66</v>
      </c>
    </row>
    <row r="2971" spans="1:5" ht="9" customHeight="1" x14ac:dyDescent="0.25">
      <c r="A2971" s="102">
        <f t="shared" si="46"/>
        <v>2003395</v>
      </c>
      <c r="B2971" s="357" t="s">
        <v>18229</v>
      </c>
      <c r="C2971" s="358" t="s">
        <v>18230</v>
      </c>
      <c r="D2971" s="357" t="s">
        <v>138</v>
      </c>
      <c r="E2971" s="359">
        <v>674.17</v>
      </c>
    </row>
    <row r="2972" spans="1:5" ht="9" customHeight="1" x14ac:dyDescent="0.25">
      <c r="A2972" s="102">
        <f t="shared" si="46"/>
        <v>2003394</v>
      </c>
      <c r="B2972" s="357" t="s">
        <v>18231</v>
      </c>
      <c r="C2972" s="358" t="s">
        <v>18232</v>
      </c>
      <c r="D2972" s="357" t="s">
        <v>138</v>
      </c>
      <c r="E2972" s="359">
        <v>671.29</v>
      </c>
    </row>
    <row r="2973" spans="1:5" ht="9" customHeight="1" x14ac:dyDescent="0.25">
      <c r="A2973" s="102">
        <f t="shared" si="46"/>
        <v>2003397</v>
      </c>
      <c r="B2973" s="357" t="s">
        <v>18233</v>
      </c>
      <c r="C2973" s="358" t="s">
        <v>18234</v>
      </c>
      <c r="D2973" s="357" t="s">
        <v>138</v>
      </c>
      <c r="E2973" s="359">
        <v>488.98</v>
      </c>
    </row>
    <row r="2974" spans="1:5" ht="9" customHeight="1" x14ac:dyDescent="0.25">
      <c r="A2974" s="102">
        <f t="shared" si="46"/>
        <v>2003396</v>
      </c>
      <c r="B2974" s="357" t="s">
        <v>18235</v>
      </c>
      <c r="C2974" s="358" t="s">
        <v>18236</v>
      </c>
      <c r="D2974" s="357" t="s">
        <v>138</v>
      </c>
      <c r="E2974" s="359">
        <v>438.52</v>
      </c>
    </row>
    <row r="2975" spans="1:5" ht="9" customHeight="1" x14ac:dyDescent="0.25">
      <c r="A2975" s="102">
        <f t="shared" si="46"/>
        <v>2003399</v>
      </c>
      <c r="B2975" s="357" t="s">
        <v>18237</v>
      </c>
      <c r="C2975" s="358" t="s">
        <v>18238</v>
      </c>
      <c r="D2975" s="357" t="s">
        <v>138</v>
      </c>
      <c r="E2975" s="359">
        <v>628.82000000000005</v>
      </c>
    </row>
    <row r="2976" spans="1:5" ht="9" customHeight="1" x14ac:dyDescent="0.25">
      <c r="A2976" s="102">
        <f t="shared" si="46"/>
        <v>2003398</v>
      </c>
      <c r="B2976" s="357" t="s">
        <v>18239</v>
      </c>
      <c r="C2976" s="358" t="s">
        <v>18240</v>
      </c>
      <c r="D2976" s="357" t="s">
        <v>138</v>
      </c>
      <c r="E2976" s="359">
        <v>578.36</v>
      </c>
    </row>
    <row r="2977" spans="1:5" ht="9" customHeight="1" x14ac:dyDescent="0.25">
      <c r="A2977" s="102">
        <f t="shared" si="46"/>
        <v>2003401</v>
      </c>
      <c r="B2977" s="357" t="s">
        <v>18241</v>
      </c>
      <c r="C2977" s="358" t="s">
        <v>18242</v>
      </c>
      <c r="D2977" s="357" t="s">
        <v>138</v>
      </c>
      <c r="E2977" s="359">
        <v>553.37</v>
      </c>
    </row>
    <row r="2978" spans="1:5" ht="9" customHeight="1" x14ac:dyDescent="0.25">
      <c r="A2978" s="102">
        <f t="shared" si="46"/>
        <v>2003400</v>
      </c>
      <c r="B2978" s="357" t="s">
        <v>18243</v>
      </c>
      <c r="C2978" s="358" t="s">
        <v>18244</v>
      </c>
      <c r="D2978" s="357" t="s">
        <v>138</v>
      </c>
      <c r="E2978" s="359">
        <v>492.82</v>
      </c>
    </row>
    <row r="2979" spans="1:5" ht="9" customHeight="1" x14ac:dyDescent="0.25">
      <c r="A2979" s="102">
        <f t="shared" si="46"/>
        <v>2003403</v>
      </c>
      <c r="B2979" s="357" t="s">
        <v>18245</v>
      </c>
      <c r="C2979" s="358" t="s">
        <v>18246</v>
      </c>
      <c r="D2979" s="357" t="s">
        <v>138</v>
      </c>
      <c r="E2979" s="359">
        <v>700.75</v>
      </c>
    </row>
    <row r="2980" spans="1:5" ht="9" customHeight="1" x14ac:dyDescent="0.25">
      <c r="A2980" s="102">
        <f t="shared" si="46"/>
        <v>2003402</v>
      </c>
      <c r="B2980" s="357" t="s">
        <v>18247</v>
      </c>
      <c r="C2980" s="358" t="s">
        <v>18248</v>
      </c>
      <c r="D2980" s="357" t="s">
        <v>138</v>
      </c>
      <c r="E2980" s="359">
        <v>640.21</v>
      </c>
    </row>
    <row r="2981" spans="1:5" ht="9" customHeight="1" x14ac:dyDescent="0.25">
      <c r="A2981" s="102">
        <f t="shared" si="46"/>
        <v>2003448</v>
      </c>
      <c r="B2981" s="357" t="s">
        <v>18249</v>
      </c>
      <c r="C2981" s="358" t="s">
        <v>18250</v>
      </c>
      <c r="D2981" s="357" t="s">
        <v>315</v>
      </c>
      <c r="E2981" s="359">
        <v>359.45</v>
      </c>
    </row>
    <row r="2982" spans="1:5" ht="9" customHeight="1" x14ac:dyDescent="0.25">
      <c r="A2982" s="102">
        <f t="shared" si="46"/>
        <v>2003449</v>
      </c>
      <c r="B2982" s="357" t="s">
        <v>18251</v>
      </c>
      <c r="C2982" s="358" t="s">
        <v>18252</v>
      </c>
      <c r="D2982" s="357" t="s">
        <v>315</v>
      </c>
      <c r="E2982" s="359">
        <v>435.02</v>
      </c>
    </row>
    <row r="2983" spans="1:5" ht="9" customHeight="1" x14ac:dyDescent="0.25">
      <c r="A2983" s="102">
        <f t="shared" si="46"/>
        <v>2003450</v>
      </c>
      <c r="B2983" s="357" t="s">
        <v>18253</v>
      </c>
      <c r="C2983" s="358" t="s">
        <v>18254</v>
      </c>
      <c r="D2983" s="357" t="s">
        <v>315</v>
      </c>
      <c r="E2983" s="359">
        <v>368.74</v>
      </c>
    </row>
    <row r="2984" spans="1:5" ht="9" customHeight="1" x14ac:dyDescent="0.25">
      <c r="A2984" s="102">
        <f t="shared" si="46"/>
        <v>2003451</v>
      </c>
      <c r="B2984" s="357" t="s">
        <v>18255</v>
      </c>
      <c r="C2984" s="358" t="s">
        <v>18256</v>
      </c>
      <c r="D2984" s="357" t="s">
        <v>315</v>
      </c>
      <c r="E2984" s="359">
        <v>447.92</v>
      </c>
    </row>
    <row r="2985" spans="1:5" ht="9" customHeight="1" x14ac:dyDescent="0.25">
      <c r="A2985" s="102">
        <f t="shared" si="46"/>
        <v>2003452</v>
      </c>
      <c r="B2985" s="357" t="s">
        <v>18257</v>
      </c>
      <c r="C2985" s="358" t="s">
        <v>18258</v>
      </c>
      <c r="D2985" s="357" t="s">
        <v>315</v>
      </c>
      <c r="E2985" s="359">
        <v>1125.96</v>
      </c>
    </row>
    <row r="2986" spans="1:5" ht="9" customHeight="1" x14ac:dyDescent="0.25">
      <c r="A2986" s="102">
        <f t="shared" si="46"/>
        <v>2003453</v>
      </c>
      <c r="B2986" s="357" t="s">
        <v>18259</v>
      </c>
      <c r="C2986" s="358" t="s">
        <v>18260</v>
      </c>
      <c r="D2986" s="357" t="s">
        <v>315</v>
      </c>
      <c r="E2986" s="359">
        <v>1361.22</v>
      </c>
    </row>
    <row r="2987" spans="1:5" ht="9" customHeight="1" x14ac:dyDescent="0.25">
      <c r="A2987" s="102">
        <f t="shared" si="46"/>
        <v>2003454</v>
      </c>
      <c r="B2987" s="357" t="s">
        <v>18261</v>
      </c>
      <c r="C2987" s="358" t="s">
        <v>18262</v>
      </c>
      <c r="D2987" s="357" t="s">
        <v>315</v>
      </c>
      <c r="E2987" s="359">
        <v>1577.77</v>
      </c>
    </row>
    <row r="2988" spans="1:5" ht="9" customHeight="1" x14ac:dyDescent="0.25">
      <c r="A2988" s="102">
        <f t="shared" si="46"/>
        <v>2003455</v>
      </c>
      <c r="B2988" s="357" t="s">
        <v>18263</v>
      </c>
      <c r="C2988" s="358" t="s">
        <v>18264</v>
      </c>
      <c r="D2988" s="357" t="s">
        <v>315</v>
      </c>
      <c r="E2988" s="359">
        <v>1942.5</v>
      </c>
    </row>
    <row r="2989" spans="1:5" ht="9" customHeight="1" x14ac:dyDescent="0.25">
      <c r="A2989" s="102">
        <f t="shared" si="46"/>
        <v>2003456</v>
      </c>
      <c r="B2989" s="357" t="s">
        <v>18265</v>
      </c>
      <c r="C2989" s="358" t="s">
        <v>18266</v>
      </c>
      <c r="D2989" s="357" t="s">
        <v>315</v>
      </c>
      <c r="E2989" s="359">
        <v>2095.89</v>
      </c>
    </row>
    <row r="2990" spans="1:5" ht="9" customHeight="1" x14ac:dyDescent="0.25">
      <c r="A2990" s="102">
        <f t="shared" si="46"/>
        <v>2003457</v>
      </c>
      <c r="B2990" s="357" t="s">
        <v>18267</v>
      </c>
      <c r="C2990" s="358" t="s">
        <v>18268</v>
      </c>
      <c r="D2990" s="357" t="s">
        <v>315</v>
      </c>
      <c r="E2990" s="359">
        <v>2617.42</v>
      </c>
    </row>
    <row r="2991" spans="1:5" ht="9" customHeight="1" x14ac:dyDescent="0.25">
      <c r="A2991" s="102">
        <f t="shared" si="46"/>
        <v>2003458</v>
      </c>
      <c r="B2991" s="357" t="s">
        <v>18269</v>
      </c>
      <c r="C2991" s="358" t="s">
        <v>18270</v>
      </c>
      <c r="D2991" s="357" t="s">
        <v>315</v>
      </c>
      <c r="E2991" s="359">
        <v>2648.43</v>
      </c>
    </row>
    <row r="2992" spans="1:5" ht="9" customHeight="1" x14ac:dyDescent="0.25">
      <c r="A2992" s="102">
        <f t="shared" si="46"/>
        <v>2003459</v>
      </c>
      <c r="B2992" s="357" t="s">
        <v>18271</v>
      </c>
      <c r="C2992" s="358" t="s">
        <v>18272</v>
      </c>
      <c r="D2992" s="357" t="s">
        <v>315</v>
      </c>
      <c r="E2992" s="359">
        <v>3343.3</v>
      </c>
    </row>
    <row r="2993" spans="1:5" ht="9" customHeight="1" x14ac:dyDescent="0.25">
      <c r="A2993" s="102">
        <f t="shared" si="46"/>
        <v>2003460</v>
      </c>
      <c r="B2993" s="357" t="s">
        <v>18273</v>
      </c>
      <c r="C2993" s="358" t="s">
        <v>18274</v>
      </c>
      <c r="D2993" s="357" t="s">
        <v>315</v>
      </c>
      <c r="E2993" s="359">
        <v>3708.27</v>
      </c>
    </row>
    <row r="2994" spans="1:5" ht="9" customHeight="1" x14ac:dyDescent="0.25">
      <c r="A2994" s="102">
        <f t="shared" si="46"/>
        <v>2003461</v>
      </c>
      <c r="B2994" s="357" t="s">
        <v>18275</v>
      </c>
      <c r="C2994" s="358" t="s">
        <v>18276</v>
      </c>
      <c r="D2994" s="357" t="s">
        <v>315</v>
      </c>
      <c r="E2994" s="359">
        <v>4759.87</v>
      </c>
    </row>
    <row r="2995" spans="1:5" ht="9" customHeight="1" x14ac:dyDescent="0.25">
      <c r="A2995" s="102">
        <f t="shared" si="46"/>
        <v>2003462</v>
      </c>
      <c r="B2995" s="357" t="s">
        <v>18277</v>
      </c>
      <c r="C2995" s="358" t="s">
        <v>18278</v>
      </c>
      <c r="D2995" s="357" t="s">
        <v>315</v>
      </c>
      <c r="E2995" s="359">
        <v>2677.91</v>
      </c>
    </row>
    <row r="2996" spans="1:5" ht="9" customHeight="1" x14ac:dyDescent="0.25">
      <c r="A2996" s="102">
        <f t="shared" si="46"/>
        <v>2003463</v>
      </c>
      <c r="B2996" s="357" t="s">
        <v>18279</v>
      </c>
      <c r="C2996" s="358" t="s">
        <v>18280</v>
      </c>
      <c r="D2996" s="357" t="s">
        <v>315</v>
      </c>
      <c r="E2996" s="359">
        <v>3393.62</v>
      </c>
    </row>
    <row r="2997" spans="1:5" ht="9" customHeight="1" x14ac:dyDescent="0.25">
      <c r="A2997" s="102">
        <f t="shared" si="46"/>
        <v>2003464</v>
      </c>
      <c r="B2997" s="357" t="s">
        <v>18281</v>
      </c>
      <c r="C2997" s="358" t="s">
        <v>18282</v>
      </c>
      <c r="D2997" s="357" t="s">
        <v>315</v>
      </c>
      <c r="E2997" s="359">
        <v>3424.48</v>
      </c>
    </row>
    <row r="2998" spans="1:5" ht="9" customHeight="1" x14ac:dyDescent="0.25">
      <c r="A2998" s="102">
        <f t="shared" si="46"/>
        <v>2003465</v>
      </c>
      <c r="B2998" s="357" t="s">
        <v>18283</v>
      </c>
      <c r="C2998" s="358" t="s">
        <v>18284</v>
      </c>
      <c r="D2998" s="357" t="s">
        <v>315</v>
      </c>
      <c r="E2998" s="359">
        <v>4387.6000000000004</v>
      </c>
    </row>
    <row r="2999" spans="1:5" ht="9" customHeight="1" x14ac:dyDescent="0.25">
      <c r="A2999" s="102">
        <f t="shared" si="46"/>
        <v>2003466</v>
      </c>
      <c r="B2999" s="357" t="s">
        <v>18285</v>
      </c>
      <c r="C2999" s="358" t="s">
        <v>18286</v>
      </c>
      <c r="D2999" s="357" t="s">
        <v>315</v>
      </c>
      <c r="E2999" s="359">
        <v>4758.6099999999997</v>
      </c>
    </row>
    <row r="3000" spans="1:5" ht="9" customHeight="1" x14ac:dyDescent="0.25">
      <c r="A3000" s="102">
        <f t="shared" si="46"/>
        <v>2003467</v>
      </c>
      <c r="B3000" s="357" t="s">
        <v>18287</v>
      </c>
      <c r="C3000" s="358" t="s">
        <v>18288</v>
      </c>
      <c r="D3000" s="357" t="s">
        <v>315</v>
      </c>
      <c r="E3000" s="359">
        <v>6183.45</v>
      </c>
    </row>
    <row r="3001" spans="1:5" ht="9" customHeight="1" x14ac:dyDescent="0.25">
      <c r="A3001" s="102">
        <f t="shared" si="46"/>
        <v>2003468</v>
      </c>
      <c r="B3001" s="357" t="s">
        <v>18289</v>
      </c>
      <c r="C3001" s="358" t="s">
        <v>18290</v>
      </c>
      <c r="D3001" s="357" t="s">
        <v>315</v>
      </c>
      <c r="E3001" s="359">
        <v>3263.61</v>
      </c>
    </row>
    <row r="3002" spans="1:5" ht="9" customHeight="1" x14ac:dyDescent="0.25">
      <c r="A3002" s="102">
        <f t="shared" si="46"/>
        <v>2003469</v>
      </c>
      <c r="B3002" s="357" t="s">
        <v>18291</v>
      </c>
      <c r="C3002" s="358" t="s">
        <v>18292</v>
      </c>
      <c r="D3002" s="357" t="s">
        <v>315</v>
      </c>
      <c r="E3002" s="359">
        <v>4175.66</v>
      </c>
    </row>
    <row r="3003" spans="1:5" ht="9" customHeight="1" x14ac:dyDescent="0.25">
      <c r="A3003" s="102">
        <f t="shared" si="46"/>
        <v>2003470</v>
      </c>
      <c r="B3003" s="357" t="s">
        <v>18293</v>
      </c>
      <c r="C3003" s="358" t="s">
        <v>18294</v>
      </c>
      <c r="D3003" s="357" t="s">
        <v>315</v>
      </c>
      <c r="E3003" s="359">
        <v>4200.54</v>
      </c>
    </row>
    <row r="3004" spans="1:5" ht="9" customHeight="1" x14ac:dyDescent="0.25">
      <c r="A3004" s="102">
        <f t="shared" si="46"/>
        <v>2003471</v>
      </c>
      <c r="B3004" s="357" t="s">
        <v>18295</v>
      </c>
      <c r="C3004" s="358" t="s">
        <v>18296</v>
      </c>
      <c r="D3004" s="357" t="s">
        <v>315</v>
      </c>
      <c r="E3004" s="359">
        <v>5432.63</v>
      </c>
    </row>
    <row r="3005" spans="1:5" ht="9" customHeight="1" x14ac:dyDescent="0.25">
      <c r="A3005" s="102">
        <f t="shared" si="46"/>
        <v>2003472</v>
      </c>
      <c r="B3005" s="357" t="s">
        <v>18297</v>
      </c>
      <c r="C3005" s="358" t="s">
        <v>18298</v>
      </c>
      <c r="D3005" s="357" t="s">
        <v>315</v>
      </c>
      <c r="E3005" s="359">
        <v>6152.25</v>
      </c>
    </row>
    <row r="3006" spans="1:5" ht="9" customHeight="1" x14ac:dyDescent="0.25">
      <c r="A3006" s="102">
        <f t="shared" si="46"/>
        <v>2003473</v>
      </c>
      <c r="B3006" s="357" t="s">
        <v>18299</v>
      </c>
      <c r="C3006" s="358" t="s">
        <v>18300</v>
      </c>
      <c r="D3006" s="357" t="s">
        <v>315</v>
      </c>
      <c r="E3006" s="359">
        <v>8072.61</v>
      </c>
    </row>
    <row r="3007" spans="1:5" ht="9" customHeight="1" x14ac:dyDescent="0.25">
      <c r="A3007" s="102">
        <f t="shared" si="46"/>
        <v>2003475</v>
      </c>
      <c r="B3007" s="357" t="s">
        <v>18301</v>
      </c>
      <c r="C3007" s="358" t="s">
        <v>18302</v>
      </c>
      <c r="D3007" s="357" t="s">
        <v>315</v>
      </c>
      <c r="E3007" s="359">
        <v>512.44000000000005</v>
      </c>
    </row>
    <row r="3008" spans="1:5" ht="9" customHeight="1" x14ac:dyDescent="0.25">
      <c r="A3008" s="102">
        <f t="shared" si="46"/>
        <v>2003474</v>
      </c>
      <c r="B3008" s="357" t="s">
        <v>18303</v>
      </c>
      <c r="C3008" s="358" t="s">
        <v>18304</v>
      </c>
      <c r="D3008" s="357" t="s">
        <v>315</v>
      </c>
      <c r="E3008" s="359">
        <v>459.1</v>
      </c>
    </row>
    <row r="3009" spans="1:5" ht="9" customHeight="1" x14ac:dyDescent="0.25">
      <c r="A3009" s="102">
        <f t="shared" ref="A3009:A3072" si="47">VALUE(B3009)</f>
        <v>2003441</v>
      </c>
      <c r="B3009" s="357" t="s">
        <v>18305</v>
      </c>
      <c r="C3009" s="358" t="s">
        <v>18306</v>
      </c>
      <c r="D3009" s="357" t="s">
        <v>315</v>
      </c>
      <c r="E3009" s="359">
        <v>205.13</v>
      </c>
    </row>
    <row r="3010" spans="1:5" ht="9" customHeight="1" x14ac:dyDescent="0.25">
      <c r="A3010" s="102">
        <f t="shared" si="47"/>
        <v>2003440</v>
      </c>
      <c r="B3010" s="357" t="s">
        <v>18307</v>
      </c>
      <c r="C3010" s="358" t="s">
        <v>18308</v>
      </c>
      <c r="D3010" s="357" t="s">
        <v>315</v>
      </c>
      <c r="E3010" s="359">
        <v>141.34</v>
      </c>
    </row>
    <row r="3011" spans="1:5" ht="9" customHeight="1" x14ac:dyDescent="0.25">
      <c r="A3011" s="102">
        <f t="shared" si="47"/>
        <v>2003443</v>
      </c>
      <c r="B3011" s="357" t="s">
        <v>18309</v>
      </c>
      <c r="C3011" s="358" t="s">
        <v>18310</v>
      </c>
      <c r="D3011" s="357" t="s">
        <v>315</v>
      </c>
      <c r="E3011" s="359">
        <v>243.51</v>
      </c>
    </row>
    <row r="3012" spans="1:5" ht="9" customHeight="1" x14ac:dyDescent="0.25">
      <c r="A3012" s="102">
        <f t="shared" si="47"/>
        <v>2003442</v>
      </c>
      <c r="B3012" s="357" t="s">
        <v>18311</v>
      </c>
      <c r="C3012" s="358" t="s">
        <v>18312</v>
      </c>
      <c r="D3012" s="357" t="s">
        <v>315</v>
      </c>
      <c r="E3012" s="359">
        <v>167.76</v>
      </c>
    </row>
    <row r="3013" spans="1:5" ht="9" customHeight="1" x14ac:dyDescent="0.25">
      <c r="A3013" s="102">
        <f t="shared" si="47"/>
        <v>2003445</v>
      </c>
      <c r="B3013" s="357" t="s">
        <v>18313</v>
      </c>
      <c r="C3013" s="358" t="s">
        <v>18314</v>
      </c>
      <c r="D3013" s="357" t="s">
        <v>315</v>
      </c>
      <c r="E3013" s="359">
        <v>290.7</v>
      </c>
    </row>
    <row r="3014" spans="1:5" ht="9" customHeight="1" x14ac:dyDescent="0.25">
      <c r="A3014" s="102">
        <f t="shared" si="47"/>
        <v>2003444</v>
      </c>
      <c r="B3014" s="357" t="s">
        <v>18315</v>
      </c>
      <c r="C3014" s="358" t="s">
        <v>18316</v>
      </c>
      <c r="D3014" s="357" t="s">
        <v>315</v>
      </c>
      <c r="E3014" s="359">
        <v>200.33</v>
      </c>
    </row>
    <row r="3015" spans="1:5" ht="9" customHeight="1" x14ac:dyDescent="0.25">
      <c r="A3015" s="102">
        <f t="shared" si="47"/>
        <v>2003447</v>
      </c>
      <c r="B3015" s="357" t="s">
        <v>18317</v>
      </c>
      <c r="C3015" s="358" t="s">
        <v>18318</v>
      </c>
      <c r="D3015" s="357" t="s">
        <v>315</v>
      </c>
      <c r="E3015" s="359">
        <v>358.67</v>
      </c>
    </row>
    <row r="3016" spans="1:5" ht="9" customHeight="1" x14ac:dyDescent="0.25">
      <c r="A3016" s="102">
        <f t="shared" si="47"/>
        <v>2003446</v>
      </c>
      <c r="B3016" s="357" t="s">
        <v>18319</v>
      </c>
      <c r="C3016" s="358" t="s">
        <v>18320</v>
      </c>
      <c r="D3016" s="357" t="s">
        <v>315</v>
      </c>
      <c r="E3016" s="359">
        <v>247.04</v>
      </c>
    </row>
    <row r="3017" spans="1:5" ht="9" customHeight="1" x14ac:dyDescent="0.25">
      <c r="A3017" s="102">
        <f t="shared" si="47"/>
        <v>2004516</v>
      </c>
      <c r="B3017" s="357" t="s">
        <v>18321</v>
      </c>
      <c r="C3017" s="358" t="s">
        <v>18322</v>
      </c>
      <c r="D3017" s="357" t="s">
        <v>138</v>
      </c>
      <c r="E3017" s="359">
        <v>28.67</v>
      </c>
    </row>
    <row r="3018" spans="1:5" ht="9" customHeight="1" x14ac:dyDescent="0.25">
      <c r="A3018" s="102">
        <f t="shared" si="47"/>
        <v>2004517</v>
      </c>
      <c r="B3018" s="357" t="s">
        <v>18323</v>
      </c>
      <c r="C3018" s="358" t="s">
        <v>18324</v>
      </c>
      <c r="D3018" s="357" t="s">
        <v>138</v>
      </c>
      <c r="E3018" s="359">
        <v>60.5</v>
      </c>
    </row>
    <row r="3019" spans="1:5" ht="9" customHeight="1" x14ac:dyDescent="0.25">
      <c r="A3019" s="102">
        <f t="shared" si="47"/>
        <v>2007971</v>
      </c>
      <c r="B3019" s="357" t="s">
        <v>18325</v>
      </c>
      <c r="C3019" s="358" t="s">
        <v>18326</v>
      </c>
      <c r="D3019" s="357" t="s">
        <v>138</v>
      </c>
      <c r="E3019" s="359">
        <v>87</v>
      </c>
    </row>
    <row r="3020" spans="1:5" ht="9" customHeight="1" x14ac:dyDescent="0.25">
      <c r="A3020" s="102">
        <f t="shared" si="47"/>
        <v>2008091</v>
      </c>
      <c r="B3020" s="357" t="s">
        <v>18327</v>
      </c>
      <c r="C3020" s="358" t="s">
        <v>18328</v>
      </c>
      <c r="D3020" s="357" t="s">
        <v>138</v>
      </c>
      <c r="E3020" s="359">
        <v>90.82</v>
      </c>
    </row>
    <row r="3021" spans="1:5" ht="9" customHeight="1" x14ac:dyDescent="0.25">
      <c r="A3021" s="102">
        <f t="shared" si="47"/>
        <v>2006408</v>
      </c>
      <c r="B3021" s="357" t="s">
        <v>18329</v>
      </c>
      <c r="C3021" s="358" t="s">
        <v>18330</v>
      </c>
      <c r="D3021" s="357" t="s">
        <v>138</v>
      </c>
      <c r="E3021" s="359">
        <v>70.010000000000005</v>
      </c>
    </row>
    <row r="3022" spans="1:5" ht="9" customHeight="1" x14ac:dyDescent="0.25">
      <c r="A3022" s="102">
        <f t="shared" si="47"/>
        <v>2015642</v>
      </c>
      <c r="B3022" s="357" t="s">
        <v>18331</v>
      </c>
      <c r="C3022" s="358" t="s">
        <v>18332</v>
      </c>
      <c r="D3022" s="357" t="s">
        <v>138</v>
      </c>
      <c r="E3022" s="359">
        <v>171.72</v>
      </c>
    </row>
    <row r="3023" spans="1:5" ht="9" customHeight="1" x14ac:dyDescent="0.25">
      <c r="A3023" s="102">
        <f t="shared" si="47"/>
        <v>2015641</v>
      </c>
      <c r="B3023" s="357" t="s">
        <v>18333</v>
      </c>
      <c r="C3023" s="358" t="s">
        <v>18334</v>
      </c>
      <c r="D3023" s="357" t="s">
        <v>138</v>
      </c>
      <c r="E3023" s="359">
        <v>133.63999999999999</v>
      </c>
    </row>
    <row r="3024" spans="1:5" ht="9" customHeight="1" x14ac:dyDescent="0.25">
      <c r="A3024" s="102">
        <f t="shared" si="47"/>
        <v>2004509</v>
      </c>
      <c r="B3024" s="357" t="s">
        <v>18335</v>
      </c>
      <c r="C3024" s="358" t="s">
        <v>18336</v>
      </c>
      <c r="D3024" s="357" t="s">
        <v>138</v>
      </c>
      <c r="E3024" s="359">
        <v>30.15</v>
      </c>
    </row>
    <row r="3025" spans="1:5" ht="9" customHeight="1" x14ac:dyDescent="0.25">
      <c r="A3025" s="102">
        <f t="shared" si="47"/>
        <v>2004510</v>
      </c>
      <c r="B3025" s="357" t="s">
        <v>18337</v>
      </c>
      <c r="C3025" s="358" t="s">
        <v>18338</v>
      </c>
      <c r="D3025" s="357" t="s">
        <v>138</v>
      </c>
      <c r="E3025" s="359">
        <v>35.49</v>
      </c>
    </row>
    <row r="3026" spans="1:5" ht="9" customHeight="1" x14ac:dyDescent="0.25">
      <c r="A3026" s="102">
        <f t="shared" si="47"/>
        <v>2004511</v>
      </c>
      <c r="B3026" s="357" t="s">
        <v>18339</v>
      </c>
      <c r="C3026" s="358" t="s">
        <v>18340</v>
      </c>
      <c r="D3026" s="357" t="s">
        <v>138</v>
      </c>
      <c r="E3026" s="359">
        <v>46.14</v>
      </c>
    </row>
    <row r="3027" spans="1:5" ht="9" customHeight="1" x14ac:dyDescent="0.25">
      <c r="A3027" s="102">
        <f t="shared" si="47"/>
        <v>2004512</v>
      </c>
      <c r="B3027" s="357" t="s">
        <v>18341</v>
      </c>
      <c r="C3027" s="358" t="s">
        <v>18342</v>
      </c>
      <c r="D3027" s="357" t="s">
        <v>138</v>
      </c>
      <c r="E3027" s="359">
        <v>59.45</v>
      </c>
    </row>
    <row r="3028" spans="1:5" ht="9" customHeight="1" x14ac:dyDescent="0.25">
      <c r="A3028" s="102">
        <f t="shared" si="47"/>
        <v>2003843</v>
      </c>
      <c r="B3028" s="357" t="s">
        <v>18343</v>
      </c>
      <c r="C3028" s="358" t="s">
        <v>18344</v>
      </c>
      <c r="D3028" s="357" t="s">
        <v>138</v>
      </c>
      <c r="E3028" s="359">
        <v>318.01</v>
      </c>
    </row>
    <row r="3029" spans="1:5" ht="9" customHeight="1" x14ac:dyDescent="0.25">
      <c r="A3029" s="102">
        <f t="shared" si="47"/>
        <v>2003915</v>
      </c>
      <c r="B3029" s="357" t="s">
        <v>18345</v>
      </c>
      <c r="C3029" s="358" t="s">
        <v>18346</v>
      </c>
      <c r="D3029" s="357" t="s">
        <v>138</v>
      </c>
      <c r="E3029" s="359">
        <v>103.07</v>
      </c>
    </row>
    <row r="3030" spans="1:5" ht="9" customHeight="1" x14ac:dyDescent="0.25">
      <c r="A3030" s="102">
        <f t="shared" si="47"/>
        <v>2003914</v>
      </c>
      <c r="B3030" s="357" t="s">
        <v>18347</v>
      </c>
      <c r="C3030" s="358" t="s">
        <v>18348</v>
      </c>
      <c r="D3030" s="357" t="s">
        <v>138</v>
      </c>
      <c r="E3030" s="359">
        <v>90.21</v>
      </c>
    </row>
    <row r="3031" spans="1:5" ht="9" customHeight="1" x14ac:dyDescent="0.25">
      <c r="A3031" s="102">
        <f t="shared" si="47"/>
        <v>2003589</v>
      </c>
      <c r="B3031" s="357" t="s">
        <v>18349</v>
      </c>
      <c r="C3031" s="358" t="s">
        <v>18350</v>
      </c>
      <c r="D3031" s="357" t="s">
        <v>138</v>
      </c>
      <c r="E3031" s="359">
        <v>107.48</v>
      </c>
    </row>
    <row r="3032" spans="1:5" ht="9" customHeight="1" x14ac:dyDescent="0.25">
      <c r="A3032" s="102">
        <f t="shared" si="47"/>
        <v>2003588</v>
      </c>
      <c r="B3032" s="357" t="s">
        <v>18351</v>
      </c>
      <c r="C3032" s="358" t="s">
        <v>18352</v>
      </c>
      <c r="D3032" s="357" t="s">
        <v>138</v>
      </c>
      <c r="E3032" s="359">
        <v>97.91</v>
      </c>
    </row>
    <row r="3033" spans="1:5" ht="9" customHeight="1" x14ac:dyDescent="0.25">
      <c r="A3033" s="102">
        <f t="shared" si="47"/>
        <v>2003917</v>
      </c>
      <c r="B3033" s="357" t="s">
        <v>18353</v>
      </c>
      <c r="C3033" s="358" t="s">
        <v>18354</v>
      </c>
      <c r="D3033" s="357" t="s">
        <v>138</v>
      </c>
      <c r="E3033" s="359">
        <v>117.66</v>
      </c>
    </row>
    <row r="3034" spans="1:5" ht="9" customHeight="1" x14ac:dyDescent="0.25">
      <c r="A3034" s="102">
        <f t="shared" si="47"/>
        <v>2003916</v>
      </c>
      <c r="B3034" s="357" t="s">
        <v>18355</v>
      </c>
      <c r="C3034" s="358" t="s">
        <v>18356</v>
      </c>
      <c r="D3034" s="357" t="s">
        <v>138</v>
      </c>
      <c r="E3034" s="359">
        <v>104.8</v>
      </c>
    </row>
    <row r="3035" spans="1:5" ht="9" customHeight="1" x14ac:dyDescent="0.25">
      <c r="A3035" s="102">
        <f t="shared" si="47"/>
        <v>2003591</v>
      </c>
      <c r="B3035" s="357" t="s">
        <v>18357</v>
      </c>
      <c r="C3035" s="358" t="s">
        <v>18358</v>
      </c>
      <c r="D3035" s="357" t="s">
        <v>138</v>
      </c>
      <c r="E3035" s="359">
        <v>122.07</v>
      </c>
    </row>
    <row r="3036" spans="1:5" ht="9" customHeight="1" x14ac:dyDescent="0.25">
      <c r="A3036" s="102">
        <f t="shared" si="47"/>
        <v>2003590</v>
      </c>
      <c r="B3036" s="357" t="s">
        <v>18359</v>
      </c>
      <c r="C3036" s="358" t="s">
        <v>18360</v>
      </c>
      <c r="D3036" s="357" t="s">
        <v>138</v>
      </c>
      <c r="E3036" s="359">
        <v>112.51</v>
      </c>
    </row>
    <row r="3037" spans="1:5" ht="9" customHeight="1" x14ac:dyDescent="0.25">
      <c r="A3037" s="102">
        <f t="shared" si="47"/>
        <v>2003593</v>
      </c>
      <c r="B3037" s="357" t="s">
        <v>18361</v>
      </c>
      <c r="C3037" s="358" t="s">
        <v>18362</v>
      </c>
      <c r="D3037" s="357" t="s">
        <v>138</v>
      </c>
      <c r="E3037" s="359">
        <v>78.19</v>
      </c>
    </row>
    <row r="3038" spans="1:5" ht="9" customHeight="1" x14ac:dyDescent="0.25">
      <c r="A3038" s="102">
        <f t="shared" si="47"/>
        <v>2003592</v>
      </c>
      <c r="B3038" s="357" t="s">
        <v>18363</v>
      </c>
      <c r="C3038" s="358" t="s">
        <v>18364</v>
      </c>
      <c r="D3038" s="357" t="s">
        <v>138</v>
      </c>
      <c r="E3038" s="359">
        <v>64.52</v>
      </c>
    </row>
    <row r="3039" spans="1:5" ht="9" customHeight="1" x14ac:dyDescent="0.25">
      <c r="A3039" s="102">
        <f t="shared" si="47"/>
        <v>2003595</v>
      </c>
      <c r="B3039" s="357" t="s">
        <v>18365</v>
      </c>
      <c r="C3039" s="358" t="s">
        <v>18366</v>
      </c>
      <c r="D3039" s="357" t="s">
        <v>138</v>
      </c>
      <c r="E3039" s="359">
        <v>63.6</v>
      </c>
    </row>
    <row r="3040" spans="1:5" ht="9" customHeight="1" x14ac:dyDescent="0.25">
      <c r="A3040" s="102">
        <f t="shared" si="47"/>
        <v>2003594</v>
      </c>
      <c r="B3040" s="357" t="s">
        <v>18367</v>
      </c>
      <c r="C3040" s="358" t="s">
        <v>18368</v>
      </c>
      <c r="D3040" s="357" t="s">
        <v>138</v>
      </c>
      <c r="E3040" s="359">
        <v>49.93</v>
      </c>
    </row>
    <row r="3041" spans="1:5" ht="9" customHeight="1" x14ac:dyDescent="0.25">
      <c r="A3041" s="102">
        <f t="shared" si="47"/>
        <v>2003597</v>
      </c>
      <c r="B3041" s="357" t="s">
        <v>18369</v>
      </c>
      <c r="C3041" s="358" t="s">
        <v>18370</v>
      </c>
      <c r="D3041" s="357" t="s">
        <v>138</v>
      </c>
      <c r="E3041" s="359">
        <v>105.82</v>
      </c>
    </row>
    <row r="3042" spans="1:5" ht="9" customHeight="1" x14ac:dyDescent="0.25">
      <c r="A3042" s="102">
        <f t="shared" si="47"/>
        <v>2003596</v>
      </c>
      <c r="B3042" s="357" t="s">
        <v>18371</v>
      </c>
      <c r="C3042" s="358" t="s">
        <v>18372</v>
      </c>
      <c r="D3042" s="357" t="s">
        <v>138</v>
      </c>
      <c r="E3042" s="359">
        <v>84.18</v>
      </c>
    </row>
    <row r="3043" spans="1:5" ht="9" customHeight="1" x14ac:dyDescent="0.25">
      <c r="A3043" s="102">
        <f t="shared" si="47"/>
        <v>2003572</v>
      </c>
      <c r="B3043" s="357" t="s">
        <v>18373</v>
      </c>
      <c r="C3043" s="358" t="s">
        <v>18374</v>
      </c>
      <c r="D3043" s="357" t="s">
        <v>138</v>
      </c>
      <c r="E3043" s="359">
        <v>131.65</v>
      </c>
    </row>
    <row r="3044" spans="1:5" ht="9" customHeight="1" x14ac:dyDescent="0.25">
      <c r="A3044" s="102">
        <f t="shared" si="47"/>
        <v>2003580</v>
      </c>
      <c r="B3044" s="357" t="s">
        <v>18375</v>
      </c>
      <c r="C3044" s="358" t="s">
        <v>18376</v>
      </c>
      <c r="D3044" s="357" t="s">
        <v>138</v>
      </c>
      <c r="E3044" s="359">
        <v>60.22</v>
      </c>
    </row>
    <row r="3045" spans="1:5" ht="9" customHeight="1" x14ac:dyDescent="0.25">
      <c r="A3045" s="102">
        <f t="shared" si="47"/>
        <v>2003573</v>
      </c>
      <c r="B3045" s="357" t="s">
        <v>18377</v>
      </c>
      <c r="C3045" s="358" t="s">
        <v>18378</v>
      </c>
      <c r="D3045" s="357" t="s">
        <v>138</v>
      </c>
      <c r="E3045" s="359">
        <v>141.11000000000001</v>
      </c>
    </row>
    <row r="3046" spans="1:5" ht="9" customHeight="1" x14ac:dyDescent="0.25">
      <c r="A3046" s="102">
        <f t="shared" si="47"/>
        <v>2003581</v>
      </c>
      <c r="B3046" s="357" t="s">
        <v>18379</v>
      </c>
      <c r="C3046" s="358" t="s">
        <v>18380</v>
      </c>
      <c r="D3046" s="357" t="s">
        <v>138</v>
      </c>
      <c r="E3046" s="359">
        <v>58.52</v>
      </c>
    </row>
    <row r="3047" spans="1:5" ht="9" customHeight="1" x14ac:dyDescent="0.25">
      <c r="A3047" s="102">
        <f t="shared" si="47"/>
        <v>2003561</v>
      </c>
      <c r="B3047" s="357" t="s">
        <v>18381</v>
      </c>
      <c r="C3047" s="358" t="s">
        <v>18382</v>
      </c>
      <c r="D3047" s="357" t="s">
        <v>138</v>
      </c>
      <c r="E3047" s="359">
        <v>204.1</v>
      </c>
    </row>
    <row r="3048" spans="1:5" ht="9" customHeight="1" x14ac:dyDescent="0.25">
      <c r="A3048" s="102">
        <f t="shared" si="47"/>
        <v>2003560</v>
      </c>
      <c r="B3048" s="357" t="s">
        <v>18383</v>
      </c>
      <c r="C3048" s="358" t="s">
        <v>18384</v>
      </c>
      <c r="D3048" s="357" t="s">
        <v>138</v>
      </c>
      <c r="E3048" s="359">
        <v>109.6</v>
      </c>
    </row>
    <row r="3049" spans="1:5" ht="9" customHeight="1" x14ac:dyDescent="0.25">
      <c r="A3049" s="102">
        <f t="shared" si="47"/>
        <v>2003574</v>
      </c>
      <c r="B3049" s="357" t="s">
        <v>18385</v>
      </c>
      <c r="C3049" s="358" t="s">
        <v>18386</v>
      </c>
      <c r="D3049" s="357" t="s">
        <v>138</v>
      </c>
      <c r="E3049" s="359">
        <v>179.93</v>
      </c>
    </row>
    <row r="3050" spans="1:5" ht="9" customHeight="1" x14ac:dyDescent="0.25">
      <c r="A3050" s="102">
        <f t="shared" si="47"/>
        <v>2003582</v>
      </c>
      <c r="B3050" s="357" t="s">
        <v>18387</v>
      </c>
      <c r="C3050" s="358" t="s">
        <v>18388</v>
      </c>
      <c r="D3050" s="357" t="s">
        <v>138</v>
      </c>
      <c r="E3050" s="359">
        <v>109.11</v>
      </c>
    </row>
    <row r="3051" spans="1:5" ht="9" customHeight="1" x14ac:dyDescent="0.25">
      <c r="A3051" s="102">
        <f t="shared" si="47"/>
        <v>2003563</v>
      </c>
      <c r="B3051" s="357" t="s">
        <v>18389</v>
      </c>
      <c r="C3051" s="358" t="s">
        <v>18390</v>
      </c>
      <c r="D3051" s="357" t="s">
        <v>138</v>
      </c>
      <c r="E3051" s="359">
        <v>218.13</v>
      </c>
    </row>
    <row r="3052" spans="1:5" ht="9" customHeight="1" x14ac:dyDescent="0.25">
      <c r="A3052" s="102">
        <f t="shared" si="47"/>
        <v>2003562</v>
      </c>
      <c r="B3052" s="357" t="s">
        <v>18391</v>
      </c>
      <c r="C3052" s="358" t="s">
        <v>18392</v>
      </c>
      <c r="D3052" s="357" t="s">
        <v>138</v>
      </c>
      <c r="E3052" s="359">
        <v>106.89</v>
      </c>
    </row>
    <row r="3053" spans="1:5" ht="18" customHeight="1" x14ac:dyDescent="0.25">
      <c r="A3053" s="102">
        <f t="shared" si="47"/>
        <v>2003575</v>
      </c>
      <c r="B3053" s="357" t="s">
        <v>18393</v>
      </c>
      <c r="C3053" s="358" t="s">
        <v>18394</v>
      </c>
      <c r="D3053" s="357" t="s">
        <v>138</v>
      </c>
      <c r="E3053" s="359">
        <v>189.76</v>
      </c>
    </row>
    <row r="3054" spans="1:5" ht="18" customHeight="1" x14ac:dyDescent="0.25">
      <c r="A3054" s="102">
        <f t="shared" si="47"/>
        <v>2003583</v>
      </c>
      <c r="B3054" s="357" t="s">
        <v>18395</v>
      </c>
      <c r="C3054" s="358" t="s">
        <v>18396</v>
      </c>
      <c r="D3054" s="357" t="s">
        <v>138</v>
      </c>
      <c r="E3054" s="359">
        <v>107.22</v>
      </c>
    </row>
    <row r="3055" spans="1:5" ht="18" customHeight="1" x14ac:dyDescent="0.25">
      <c r="A3055" s="102">
        <f t="shared" si="47"/>
        <v>2003565</v>
      </c>
      <c r="B3055" s="357" t="s">
        <v>18397</v>
      </c>
      <c r="C3055" s="358" t="s">
        <v>18398</v>
      </c>
      <c r="D3055" s="357" t="s">
        <v>138</v>
      </c>
      <c r="E3055" s="359">
        <v>123.84</v>
      </c>
    </row>
    <row r="3056" spans="1:5" ht="18" customHeight="1" x14ac:dyDescent="0.25">
      <c r="A3056" s="102">
        <f t="shared" si="47"/>
        <v>2003564</v>
      </c>
      <c r="B3056" s="357" t="s">
        <v>18399</v>
      </c>
      <c r="C3056" s="358" t="s">
        <v>18400</v>
      </c>
      <c r="D3056" s="357" t="s">
        <v>138</v>
      </c>
      <c r="E3056" s="359">
        <v>81.459999999999994</v>
      </c>
    </row>
    <row r="3057" spans="1:5" ht="18" customHeight="1" x14ac:dyDescent="0.25">
      <c r="A3057" s="102">
        <f t="shared" si="47"/>
        <v>2003567</v>
      </c>
      <c r="B3057" s="357" t="s">
        <v>18401</v>
      </c>
      <c r="C3057" s="358" t="s">
        <v>18402</v>
      </c>
      <c r="D3057" s="357" t="s">
        <v>138</v>
      </c>
      <c r="E3057" s="359">
        <v>140.13</v>
      </c>
    </row>
    <row r="3058" spans="1:5" ht="18" customHeight="1" x14ac:dyDescent="0.25">
      <c r="A3058" s="102">
        <f t="shared" si="47"/>
        <v>2003566</v>
      </c>
      <c r="B3058" s="357" t="s">
        <v>18403</v>
      </c>
      <c r="C3058" s="358" t="s">
        <v>18404</v>
      </c>
      <c r="D3058" s="357" t="s">
        <v>138</v>
      </c>
      <c r="E3058" s="359">
        <v>88.87</v>
      </c>
    </row>
    <row r="3059" spans="1:5" ht="18" customHeight="1" x14ac:dyDescent="0.25">
      <c r="A3059" s="102">
        <f t="shared" si="47"/>
        <v>2003569</v>
      </c>
      <c r="B3059" s="357" t="s">
        <v>18405</v>
      </c>
      <c r="C3059" s="358" t="s">
        <v>18406</v>
      </c>
      <c r="D3059" s="357" t="s">
        <v>138</v>
      </c>
      <c r="E3059" s="359">
        <v>163.11000000000001</v>
      </c>
    </row>
    <row r="3060" spans="1:5" ht="18" customHeight="1" x14ac:dyDescent="0.25">
      <c r="A3060" s="102">
        <f t="shared" si="47"/>
        <v>2003568</v>
      </c>
      <c r="B3060" s="357" t="s">
        <v>18407</v>
      </c>
      <c r="C3060" s="358" t="s">
        <v>18408</v>
      </c>
      <c r="D3060" s="357" t="s">
        <v>138</v>
      </c>
      <c r="E3060" s="359">
        <v>121.55</v>
      </c>
    </row>
    <row r="3061" spans="1:5" ht="9" customHeight="1" x14ac:dyDescent="0.25">
      <c r="A3061" s="102">
        <f t="shared" si="47"/>
        <v>2003578</v>
      </c>
      <c r="B3061" s="357" t="s">
        <v>18409</v>
      </c>
      <c r="C3061" s="358" t="s">
        <v>18410</v>
      </c>
      <c r="D3061" s="357" t="s">
        <v>138</v>
      </c>
      <c r="E3061" s="359">
        <v>155.62</v>
      </c>
    </row>
    <row r="3062" spans="1:5" ht="9" customHeight="1" x14ac:dyDescent="0.25">
      <c r="A3062" s="102">
        <f t="shared" si="47"/>
        <v>2003586</v>
      </c>
      <c r="B3062" s="357" t="s">
        <v>18411</v>
      </c>
      <c r="C3062" s="358" t="s">
        <v>18412</v>
      </c>
      <c r="D3062" s="357" t="s">
        <v>138</v>
      </c>
      <c r="E3062" s="359">
        <v>121.98</v>
      </c>
    </row>
    <row r="3063" spans="1:5" ht="9" customHeight="1" x14ac:dyDescent="0.25">
      <c r="A3063" s="102">
        <f t="shared" si="47"/>
        <v>2003571</v>
      </c>
      <c r="B3063" s="357" t="s">
        <v>18413</v>
      </c>
      <c r="C3063" s="358" t="s">
        <v>18414</v>
      </c>
      <c r="D3063" s="357" t="s">
        <v>138</v>
      </c>
      <c r="E3063" s="359">
        <v>179.4</v>
      </c>
    </row>
    <row r="3064" spans="1:5" ht="9" customHeight="1" x14ac:dyDescent="0.25">
      <c r="A3064" s="102">
        <f t="shared" si="47"/>
        <v>2003570</v>
      </c>
      <c r="B3064" s="357" t="s">
        <v>18415</v>
      </c>
      <c r="C3064" s="358" t="s">
        <v>18416</v>
      </c>
      <c r="D3064" s="357" t="s">
        <v>138</v>
      </c>
      <c r="E3064" s="359">
        <v>128.94999999999999</v>
      </c>
    </row>
    <row r="3065" spans="1:5" ht="9" customHeight="1" x14ac:dyDescent="0.25">
      <c r="A3065" s="102">
        <f t="shared" si="47"/>
        <v>2003579</v>
      </c>
      <c r="B3065" s="357" t="s">
        <v>18417</v>
      </c>
      <c r="C3065" s="358" t="s">
        <v>18418</v>
      </c>
      <c r="D3065" s="357" t="s">
        <v>138</v>
      </c>
      <c r="E3065" s="359">
        <v>169.18</v>
      </c>
    </row>
    <row r="3066" spans="1:5" ht="9" customHeight="1" x14ac:dyDescent="0.25">
      <c r="A3066" s="102">
        <f t="shared" si="47"/>
        <v>2003587</v>
      </c>
      <c r="B3066" s="357" t="s">
        <v>18419</v>
      </c>
      <c r="C3066" s="358" t="s">
        <v>18420</v>
      </c>
      <c r="D3066" s="357" t="s">
        <v>138</v>
      </c>
      <c r="E3066" s="359">
        <v>128.71</v>
      </c>
    </row>
    <row r="3067" spans="1:5" ht="9" customHeight="1" x14ac:dyDescent="0.25">
      <c r="A3067" s="102">
        <f t="shared" si="47"/>
        <v>2004506</v>
      </c>
      <c r="B3067" s="357" t="s">
        <v>18421</v>
      </c>
      <c r="C3067" s="358" t="s">
        <v>18422</v>
      </c>
      <c r="D3067" s="357" t="s">
        <v>138</v>
      </c>
      <c r="E3067" s="359">
        <v>52.37</v>
      </c>
    </row>
    <row r="3068" spans="1:5" ht="9" customHeight="1" x14ac:dyDescent="0.25">
      <c r="A3068" s="102">
        <f t="shared" si="47"/>
        <v>2004507</v>
      </c>
      <c r="B3068" s="357" t="s">
        <v>18423</v>
      </c>
      <c r="C3068" s="358" t="s">
        <v>18424</v>
      </c>
      <c r="D3068" s="357" t="s">
        <v>138</v>
      </c>
      <c r="E3068" s="359">
        <v>68.86</v>
      </c>
    </row>
    <row r="3069" spans="1:5" ht="9" customHeight="1" x14ac:dyDescent="0.25">
      <c r="A3069" s="102">
        <f t="shared" si="47"/>
        <v>2003614</v>
      </c>
      <c r="B3069" s="357" t="s">
        <v>18425</v>
      </c>
      <c r="C3069" s="358" t="s">
        <v>18426</v>
      </c>
      <c r="D3069" s="357" t="s">
        <v>138</v>
      </c>
      <c r="E3069" s="359">
        <v>123.68</v>
      </c>
    </row>
    <row r="3070" spans="1:5" ht="9" customHeight="1" x14ac:dyDescent="0.25">
      <c r="A3070" s="102">
        <f t="shared" si="47"/>
        <v>2003865</v>
      </c>
      <c r="B3070" s="357" t="s">
        <v>18427</v>
      </c>
      <c r="C3070" s="358" t="s">
        <v>18428</v>
      </c>
      <c r="D3070" s="357" t="s">
        <v>138</v>
      </c>
      <c r="E3070" s="359">
        <v>137.63</v>
      </c>
    </row>
    <row r="3071" spans="1:5" ht="9" customHeight="1" x14ac:dyDescent="0.25">
      <c r="A3071" s="102">
        <f t="shared" si="47"/>
        <v>2003923</v>
      </c>
      <c r="B3071" s="357" t="s">
        <v>18429</v>
      </c>
      <c r="C3071" s="358" t="s">
        <v>18430</v>
      </c>
      <c r="D3071" s="357" t="s">
        <v>138</v>
      </c>
      <c r="E3071" s="359">
        <v>59.09</v>
      </c>
    </row>
    <row r="3072" spans="1:5" ht="9" customHeight="1" x14ac:dyDescent="0.25">
      <c r="A3072" s="102">
        <f t="shared" si="47"/>
        <v>2003922</v>
      </c>
      <c r="B3072" s="357" t="s">
        <v>18431</v>
      </c>
      <c r="C3072" s="358" t="s">
        <v>18432</v>
      </c>
      <c r="D3072" s="357" t="s">
        <v>138</v>
      </c>
      <c r="E3072" s="359">
        <v>33.49</v>
      </c>
    </row>
    <row r="3073" spans="1:5" ht="9" customHeight="1" x14ac:dyDescent="0.25">
      <c r="A3073" s="102">
        <f t="shared" ref="A3073:A3136" si="48">VALUE(B3073)</f>
        <v>2003605</v>
      </c>
      <c r="B3073" s="357" t="s">
        <v>18433</v>
      </c>
      <c r="C3073" s="358" t="s">
        <v>18434</v>
      </c>
      <c r="D3073" s="357" t="s">
        <v>138</v>
      </c>
      <c r="E3073" s="359">
        <v>46.55</v>
      </c>
    </row>
    <row r="3074" spans="1:5" ht="9" customHeight="1" x14ac:dyDescent="0.25">
      <c r="A3074" s="102">
        <f t="shared" si="48"/>
        <v>2003604</v>
      </c>
      <c r="B3074" s="357" t="s">
        <v>18435</v>
      </c>
      <c r="C3074" s="358" t="s">
        <v>18436</v>
      </c>
      <c r="D3074" s="357" t="s">
        <v>138</v>
      </c>
      <c r="E3074" s="359">
        <v>24.23</v>
      </c>
    </row>
    <row r="3075" spans="1:5" ht="9" customHeight="1" x14ac:dyDescent="0.25">
      <c r="A3075" s="102">
        <f t="shared" si="48"/>
        <v>2003607</v>
      </c>
      <c r="B3075" s="357" t="s">
        <v>18437</v>
      </c>
      <c r="C3075" s="358" t="s">
        <v>18438</v>
      </c>
      <c r="D3075" s="357" t="s">
        <v>138</v>
      </c>
      <c r="E3075" s="359">
        <v>38.85</v>
      </c>
    </row>
    <row r="3076" spans="1:5" ht="9" customHeight="1" x14ac:dyDescent="0.25">
      <c r="A3076" s="102">
        <f t="shared" si="48"/>
        <v>2003606</v>
      </c>
      <c r="B3076" s="357" t="s">
        <v>18439</v>
      </c>
      <c r="C3076" s="358" t="s">
        <v>18440</v>
      </c>
      <c r="D3076" s="357" t="s">
        <v>138</v>
      </c>
      <c r="E3076" s="359">
        <v>27.92</v>
      </c>
    </row>
    <row r="3077" spans="1:5" ht="9" customHeight="1" x14ac:dyDescent="0.25">
      <c r="A3077" s="102">
        <f t="shared" si="48"/>
        <v>2003609</v>
      </c>
      <c r="B3077" s="357" t="s">
        <v>18441</v>
      </c>
      <c r="C3077" s="358" t="s">
        <v>18442</v>
      </c>
      <c r="D3077" s="357" t="s">
        <v>138</v>
      </c>
      <c r="E3077" s="359">
        <v>23.17</v>
      </c>
    </row>
    <row r="3078" spans="1:5" ht="9" customHeight="1" x14ac:dyDescent="0.25">
      <c r="A3078" s="102">
        <f t="shared" si="48"/>
        <v>2003608</v>
      </c>
      <c r="B3078" s="357" t="s">
        <v>18443</v>
      </c>
      <c r="C3078" s="358" t="s">
        <v>18444</v>
      </c>
      <c r="D3078" s="357" t="s">
        <v>138</v>
      </c>
      <c r="E3078" s="359">
        <v>12.23</v>
      </c>
    </row>
    <row r="3079" spans="1:5" ht="9" customHeight="1" x14ac:dyDescent="0.25">
      <c r="A3079" s="102">
        <f t="shared" si="48"/>
        <v>2003925</v>
      </c>
      <c r="B3079" s="357" t="s">
        <v>18445</v>
      </c>
      <c r="C3079" s="358" t="s">
        <v>18446</v>
      </c>
      <c r="D3079" s="357" t="s">
        <v>138</v>
      </c>
      <c r="E3079" s="359">
        <v>72.58</v>
      </c>
    </row>
    <row r="3080" spans="1:5" ht="9" customHeight="1" x14ac:dyDescent="0.25">
      <c r="A3080" s="102">
        <f t="shared" si="48"/>
        <v>2003924</v>
      </c>
      <c r="B3080" s="357" t="s">
        <v>18447</v>
      </c>
      <c r="C3080" s="358" t="s">
        <v>18448</v>
      </c>
      <c r="D3080" s="357" t="s">
        <v>138</v>
      </c>
      <c r="E3080" s="359">
        <v>58.36</v>
      </c>
    </row>
    <row r="3081" spans="1:5" ht="9" customHeight="1" x14ac:dyDescent="0.25">
      <c r="A3081" s="102">
        <f t="shared" si="48"/>
        <v>2003611</v>
      </c>
      <c r="B3081" s="357" t="s">
        <v>18449</v>
      </c>
      <c r="C3081" s="358" t="s">
        <v>18450</v>
      </c>
      <c r="D3081" s="357" t="s">
        <v>138</v>
      </c>
      <c r="E3081" s="359">
        <v>60.03</v>
      </c>
    </row>
    <row r="3082" spans="1:5" ht="9" customHeight="1" x14ac:dyDescent="0.25">
      <c r="A3082" s="102">
        <f t="shared" si="48"/>
        <v>2003610</v>
      </c>
      <c r="B3082" s="357" t="s">
        <v>18451</v>
      </c>
      <c r="C3082" s="358" t="s">
        <v>18452</v>
      </c>
      <c r="D3082" s="357" t="s">
        <v>138</v>
      </c>
      <c r="E3082" s="359">
        <v>49.1</v>
      </c>
    </row>
    <row r="3083" spans="1:5" ht="9" customHeight="1" x14ac:dyDescent="0.25">
      <c r="A3083" s="102">
        <f t="shared" si="48"/>
        <v>2003820</v>
      </c>
      <c r="B3083" s="357" t="s">
        <v>18453</v>
      </c>
      <c r="C3083" s="358" t="s">
        <v>18454</v>
      </c>
      <c r="D3083" s="357" t="s">
        <v>315</v>
      </c>
      <c r="E3083" s="359">
        <v>18.03</v>
      </c>
    </row>
    <row r="3084" spans="1:5" ht="9" customHeight="1" x14ac:dyDescent="0.25">
      <c r="A3084" s="102">
        <f t="shared" si="48"/>
        <v>2003821</v>
      </c>
      <c r="B3084" s="357" t="s">
        <v>18455</v>
      </c>
      <c r="C3084" s="358" t="s">
        <v>18456</v>
      </c>
      <c r="D3084" s="357" t="s">
        <v>315</v>
      </c>
      <c r="E3084" s="359">
        <v>15.67</v>
      </c>
    </row>
    <row r="3085" spans="1:5" ht="9" customHeight="1" x14ac:dyDescent="0.25">
      <c r="A3085" s="102">
        <f t="shared" si="48"/>
        <v>2003842</v>
      </c>
      <c r="B3085" s="357" t="s">
        <v>18457</v>
      </c>
      <c r="C3085" s="358" t="s">
        <v>18458</v>
      </c>
      <c r="D3085" s="357" t="s">
        <v>203</v>
      </c>
      <c r="E3085" s="359">
        <v>62.81</v>
      </c>
    </row>
    <row r="3086" spans="1:5" ht="9" customHeight="1" x14ac:dyDescent="0.25">
      <c r="A3086" s="102">
        <f t="shared" si="48"/>
        <v>2003385</v>
      </c>
      <c r="B3086" s="357" t="s">
        <v>18459</v>
      </c>
      <c r="C3086" s="358" t="s">
        <v>18460</v>
      </c>
      <c r="D3086" s="357" t="s">
        <v>315</v>
      </c>
      <c r="E3086" s="359">
        <v>55.55</v>
      </c>
    </row>
    <row r="3087" spans="1:5" ht="9" customHeight="1" x14ac:dyDescent="0.25">
      <c r="A3087" s="102">
        <f t="shared" si="48"/>
        <v>2003384</v>
      </c>
      <c r="B3087" s="357" t="s">
        <v>18461</v>
      </c>
      <c r="C3087" s="358" t="s">
        <v>18462</v>
      </c>
      <c r="D3087" s="357" t="s">
        <v>315</v>
      </c>
      <c r="E3087" s="359">
        <v>39.69</v>
      </c>
    </row>
    <row r="3088" spans="1:5" ht="9" customHeight="1" x14ac:dyDescent="0.25">
      <c r="A3088" s="102">
        <f t="shared" si="48"/>
        <v>2003387</v>
      </c>
      <c r="B3088" s="357" t="s">
        <v>18463</v>
      </c>
      <c r="C3088" s="358" t="s">
        <v>18464</v>
      </c>
      <c r="D3088" s="357" t="s">
        <v>315</v>
      </c>
      <c r="E3088" s="359">
        <v>68.75</v>
      </c>
    </row>
    <row r="3089" spans="1:5" ht="9" customHeight="1" x14ac:dyDescent="0.25">
      <c r="A3089" s="102">
        <f t="shared" si="48"/>
        <v>2003386</v>
      </c>
      <c r="B3089" s="357" t="s">
        <v>18465</v>
      </c>
      <c r="C3089" s="358" t="s">
        <v>18466</v>
      </c>
      <c r="D3089" s="357" t="s">
        <v>315</v>
      </c>
      <c r="E3089" s="359">
        <v>48.57</v>
      </c>
    </row>
    <row r="3090" spans="1:5" ht="9" customHeight="1" x14ac:dyDescent="0.25">
      <c r="A3090" s="102">
        <f t="shared" si="48"/>
        <v>2003335</v>
      </c>
      <c r="B3090" s="357" t="s">
        <v>18467</v>
      </c>
      <c r="C3090" s="358" t="s">
        <v>18468</v>
      </c>
      <c r="D3090" s="357" t="s">
        <v>315</v>
      </c>
      <c r="E3090" s="359">
        <v>1744.34</v>
      </c>
    </row>
    <row r="3091" spans="1:5" ht="9" customHeight="1" x14ac:dyDescent="0.25">
      <c r="A3091" s="102">
        <f t="shared" si="48"/>
        <v>2003334</v>
      </c>
      <c r="B3091" s="357" t="s">
        <v>18469</v>
      </c>
      <c r="C3091" s="358" t="s">
        <v>18470</v>
      </c>
      <c r="D3091" s="357" t="s">
        <v>315</v>
      </c>
      <c r="E3091" s="359">
        <v>1454.44</v>
      </c>
    </row>
    <row r="3092" spans="1:5" ht="9" customHeight="1" x14ac:dyDescent="0.25">
      <c r="A3092" s="102">
        <f t="shared" si="48"/>
        <v>2003336</v>
      </c>
      <c r="B3092" s="357" t="s">
        <v>18471</v>
      </c>
      <c r="C3092" s="358" t="s">
        <v>18472</v>
      </c>
      <c r="D3092" s="357" t="s">
        <v>315</v>
      </c>
      <c r="E3092" s="359">
        <v>1494.09</v>
      </c>
    </row>
    <row r="3093" spans="1:5" ht="9" customHeight="1" x14ac:dyDescent="0.25">
      <c r="A3093" s="102">
        <f t="shared" si="48"/>
        <v>2003337</v>
      </c>
      <c r="B3093" s="357" t="s">
        <v>18473</v>
      </c>
      <c r="C3093" s="358" t="s">
        <v>18474</v>
      </c>
      <c r="D3093" s="357" t="s">
        <v>315</v>
      </c>
      <c r="E3093" s="359">
        <v>1205.77</v>
      </c>
    </row>
    <row r="3094" spans="1:5" ht="9" customHeight="1" x14ac:dyDescent="0.25">
      <c r="A3094" s="102">
        <f t="shared" si="48"/>
        <v>2003819</v>
      </c>
      <c r="B3094" s="357" t="s">
        <v>18475</v>
      </c>
      <c r="C3094" s="358" t="s">
        <v>37807</v>
      </c>
      <c r="D3094" s="357" t="s">
        <v>138</v>
      </c>
      <c r="E3094" s="359">
        <v>6.44</v>
      </c>
    </row>
    <row r="3095" spans="1:5" ht="9" customHeight="1" x14ac:dyDescent="0.25">
      <c r="A3095" s="102">
        <f t="shared" si="48"/>
        <v>2004504</v>
      </c>
      <c r="B3095" s="357" t="s">
        <v>18476</v>
      </c>
      <c r="C3095" s="358" t="s">
        <v>18477</v>
      </c>
      <c r="D3095" s="357" t="s">
        <v>188</v>
      </c>
      <c r="E3095" s="359">
        <v>15.49</v>
      </c>
    </row>
    <row r="3096" spans="1:5" ht="9" customHeight="1" x14ac:dyDescent="0.25">
      <c r="A3096" s="102">
        <f t="shared" si="48"/>
        <v>2004519</v>
      </c>
      <c r="B3096" s="357" t="s">
        <v>18478</v>
      </c>
      <c r="C3096" s="358" t="s">
        <v>18479</v>
      </c>
      <c r="D3096" s="357" t="s">
        <v>188</v>
      </c>
      <c r="E3096" s="359">
        <v>26.35</v>
      </c>
    </row>
    <row r="3097" spans="1:5" ht="9" customHeight="1" x14ac:dyDescent="0.25">
      <c r="A3097" s="102">
        <f t="shared" si="48"/>
        <v>2004520</v>
      </c>
      <c r="B3097" s="357" t="s">
        <v>18480</v>
      </c>
      <c r="C3097" s="358" t="s">
        <v>18481</v>
      </c>
      <c r="D3097" s="357" t="s">
        <v>188</v>
      </c>
      <c r="E3097" s="359">
        <v>21.74</v>
      </c>
    </row>
    <row r="3098" spans="1:5" ht="9" customHeight="1" x14ac:dyDescent="0.25">
      <c r="A3098" s="102">
        <f t="shared" si="48"/>
        <v>2004521</v>
      </c>
      <c r="B3098" s="357" t="s">
        <v>18482</v>
      </c>
      <c r="C3098" s="358" t="s">
        <v>18483</v>
      </c>
      <c r="D3098" s="357" t="s">
        <v>188</v>
      </c>
      <c r="E3098" s="359">
        <v>14.87</v>
      </c>
    </row>
    <row r="3099" spans="1:5" ht="9" customHeight="1" x14ac:dyDescent="0.25">
      <c r="A3099" s="102">
        <f t="shared" si="48"/>
        <v>2004522</v>
      </c>
      <c r="B3099" s="357" t="s">
        <v>18484</v>
      </c>
      <c r="C3099" s="358" t="s">
        <v>18485</v>
      </c>
      <c r="D3099" s="357" t="s">
        <v>188</v>
      </c>
      <c r="E3099" s="359">
        <v>10.87</v>
      </c>
    </row>
    <row r="3100" spans="1:5" ht="9" customHeight="1" x14ac:dyDescent="0.25">
      <c r="A3100" s="102">
        <f t="shared" si="48"/>
        <v>2004518</v>
      </c>
      <c r="B3100" s="357" t="s">
        <v>18486</v>
      </c>
      <c r="C3100" s="358" t="s">
        <v>18487</v>
      </c>
      <c r="D3100" s="357" t="s">
        <v>188</v>
      </c>
      <c r="E3100" s="359">
        <v>45.76</v>
      </c>
    </row>
    <row r="3101" spans="1:5" ht="9" customHeight="1" x14ac:dyDescent="0.25">
      <c r="A3101" s="102">
        <f t="shared" si="48"/>
        <v>2003864</v>
      </c>
      <c r="B3101" s="357" t="s">
        <v>18488</v>
      </c>
      <c r="C3101" s="358" t="s">
        <v>18489</v>
      </c>
      <c r="D3101" s="357" t="s">
        <v>820</v>
      </c>
      <c r="E3101" s="359">
        <v>12.57</v>
      </c>
    </row>
    <row r="3102" spans="1:5" ht="18" customHeight="1" x14ac:dyDescent="0.25">
      <c r="A3102" s="102">
        <f t="shared" si="48"/>
        <v>2003863</v>
      </c>
      <c r="B3102" s="357" t="s">
        <v>18490</v>
      </c>
      <c r="C3102" s="358" t="s">
        <v>18491</v>
      </c>
      <c r="D3102" s="357" t="s">
        <v>820</v>
      </c>
      <c r="E3102" s="359">
        <v>22</v>
      </c>
    </row>
    <row r="3103" spans="1:5" ht="18" customHeight="1" x14ac:dyDescent="0.25">
      <c r="A3103" s="102">
        <f t="shared" si="48"/>
        <v>2004508</v>
      </c>
      <c r="B3103" s="357" t="s">
        <v>18492</v>
      </c>
      <c r="C3103" s="358" t="s">
        <v>18493</v>
      </c>
      <c r="D3103" s="357" t="s">
        <v>138</v>
      </c>
      <c r="E3103" s="359">
        <v>13.6</v>
      </c>
    </row>
    <row r="3104" spans="1:5" ht="18" customHeight="1" x14ac:dyDescent="0.25">
      <c r="A3104" s="102">
        <f t="shared" si="48"/>
        <v>2003316</v>
      </c>
      <c r="B3104" s="357" t="s">
        <v>18494</v>
      </c>
      <c r="C3104" s="358" t="s">
        <v>18495</v>
      </c>
      <c r="D3104" s="357" t="s">
        <v>315</v>
      </c>
      <c r="E3104" s="359">
        <v>103.89</v>
      </c>
    </row>
    <row r="3105" spans="1:5" ht="18" customHeight="1" x14ac:dyDescent="0.25">
      <c r="A3105" s="102">
        <f t="shared" si="48"/>
        <v>2003317</v>
      </c>
      <c r="B3105" s="357" t="s">
        <v>18496</v>
      </c>
      <c r="C3105" s="358" t="s">
        <v>18497</v>
      </c>
      <c r="D3105" s="357" t="s">
        <v>315</v>
      </c>
      <c r="E3105" s="359">
        <v>98.63</v>
      </c>
    </row>
    <row r="3106" spans="1:5" ht="18" customHeight="1" x14ac:dyDescent="0.25">
      <c r="A3106" s="102">
        <f t="shared" si="48"/>
        <v>2003767</v>
      </c>
      <c r="B3106" s="357" t="s">
        <v>18498</v>
      </c>
      <c r="C3106" s="358" t="s">
        <v>18499</v>
      </c>
      <c r="D3106" s="357" t="s">
        <v>188</v>
      </c>
      <c r="E3106" s="359">
        <v>121.86</v>
      </c>
    </row>
    <row r="3107" spans="1:5" ht="9" customHeight="1" x14ac:dyDescent="0.25">
      <c r="A3107" s="102">
        <f t="shared" si="48"/>
        <v>2003844</v>
      </c>
      <c r="B3107" s="357" t="s">
        <v>18500</v>
      </c>
      <c r="C3107" s="358" t="s">
        <v>18501</v>
      </c>
      <c r="D3107" s="357" t="s">
        <v>188</v>
      </c>
      <c r="E3107" s="359">
        <v>119.24</v>
      </c>
    </row>
    <row r="3108" spans="1:5" ht="9" customHeight="1" x14ac:dyDescent="0.25">
      <c r="A3108" s="102">
        <f t="shared" si="48"/>
        <v>2003576</v>
      </c>
      <c r="B3108" s="357" t="s">
        <v>18502</v>
      </c>
      <c r="C3108" s="358" t="s">
        <v>18503</v>
      </c>
      <c r="D3108" s="357" t="s">
        <v>188</v>
      </c>
      <c r="E3108" s="359">
        <v>14.3</v>
      </c>
    </row>
    <row r="3109" spans="1:5" ht="9" customHeight="1" x14ac:dyDescent="0.25">
      <c r="A3109" s="102">
        <f t="shared" si="48"/>
        <v>2003858</v>
      </c>
      <c r="B3109" s="357" t="s">
        <v>18504</v>
      </c>
      <c r="C3109" s="358" t="s">
        <v>18505</v>
      </c>
      <c r="D3109" s="357" t="s">
        <v>188</v>
      </c>
      <c r="E3109" s="359">
        <v>11.67</v>
      </c>
    </row>
    <row r="3110" spans="1:5" ht="9" customHeight="1" x14ac:dyDescent="0.25">
      <c r="A3110" s="102">
        <f t="shared" si="48"/>
        <v>2003850</v>
      </c>
      <c r="B3110" s="357" t="s">
        <v>18506</v>
      </c>
      <c r="C3110" s="358" t="s">
        <v>18507</v>
      </c>
      <c r="D3110" s="357" t="s">
        <v>188</v>
      </c>
      <c r="E3110" s="359">
        <v>141.13999999999999</v>
      </c>
    </row>
    <row r="3111" spans="1:5" ht="9" customHeight="1" x14ac:dyDescent="0.25">
      <c r="A3111" s="102">
        <f t="shared" si="48"/>
        <v>2003849</v>
      </c>
      <c r="B3111" s="357" t="s">
        <v>18508</v>
      </c>
      <c r="C3111" s="358" t="s">
        <v>18509</v>
      </c>
      <c r="D3111" s="357" t="s">
        <v>188</v>
      </c>
      <c r="E3111" s="359">
        <v>69.739999999999995</v>
      </c>
    </row>
    <row r="3112" spans="1:5" ht="9" customHeight="1" x14ac:dyDescent="0.25">
      <c r="A3112" s="102">
        <f t="shared" si="48"/>
        <v>2003868</v>
      </c>
      <c r="B3112" s="357" t="s">
        <v>18510</v>
      </c>
      <c r="C3112" s="358" t="s">
        <v>18511</v>
      </c>
      <c r="D3112" s="357" t="s">
        <v>188</v>
      </c>
      <c r="E3112" s="359">
        <v>125.57</v>
      </c>
    </row>
    <row r="3113" spans="1:5" ht="9" customHeight="1" x14ac:dyDescent="0.25">
      <c r="A3113" s="102">
        <f t="shared" si="48"/>
        <v>2003369</v>
      </c>
      <c r="B3113" s="357" t="s">
        <v>18512</v>
      </c>
      <c r="C3113" s="358" t="s">
        <v>18513</v>
      </c>
      <c r="D3113" s="357" t="s">
        <v>138</v>
      </c>
      <c r="E3113" s="359">
        <v>108.31</v>
      </c>
    </row>
    <row r="3114" spans="1:5" ht="9" customHeight="1" x14ac:dyDescent="0.25">
      <c r="A3114" s="102">
        <f t="shared" si="48"/>
        <v>2003368</v>
      </c>
      <c r="B3114" s="357" t="s">
        <v>18514</v>
      </c>
      <c r="C3114" s="358" t="s">
        <v>18515</v>
      </c>
      <c r="D3114" s="357" t="s">
        <v>138</v>
      </c>
      <c r="E3114" s="359">
        <v>93.54</v>
      </c>
    </row>
    <row r="3115" spans="1:5" ht="9" customHeight="1" x14ac:dyDescent="0.25">
      <c r="A3115" s="102">
        <f t="shared" si="48"/>
        <v>2003939</v>
      </c>
      <c r="B3115" s="357" t="s">
        <v>18516</v>
      </c>
      <c r="C3115" s="358" t="s">
        <v>18517</v>
      </c>
      <c r="D3115" s="357" t="s">
        <v>138</v>
      </c>
      <c r="E3115" s="359">
        <v>71.38</v>
      </c>
    </row>
    <row r="3116" spans="1:5" ht="9" customHeight="1" x14ac:dyDescent="0.25">
      <c r="A3116" s="102">
        <f t="shared" si="48"/>
        <v>2003940</v>
      </c>
      <c r="B3116" s="357" t="s">
        <v>18518</v>
      </c>
      <c r="C3116" s="358" t="s">
        <v>18519</v>
      </c>
      <c r="D3116" s="357" t="s">
        <v>138</v>
      </c>
      <c r="E3116" s="359">
        <v>56.54</v>
      </c>
    </row>
    <row r="3117" spans="1:5" ht="9" customHeight="1" x14ac:dyDescent="0.25">
      <c r="A3117" s="102">
        <f t="shared" si="48"/>
        <v>2003371</v>
      </c>
      <c r="B3117" s="357" t="s">
        <v>18520</v>
      </c>
      <c r="C3117" s="358" t="s">
        <v>18521</v>
      </c>
      <c r="D3117" s="357" t="s">
        <v>138</v>
      </c>
      <c r="E3117" s="359">
        <v>79.959999999999994</v>
      </c>
    </row>
    <row r="3118" spans="1:5" ht="9" customHeight="1" x14ac:dyDescent="0.25">
      <c r="A3118" s="102">
        <f t="shared" si="48"/>
        <v>2003370</v>
      </c>
      <c r="B3118" s="357" t="s">
        <v>18522</v>
      </c>
      <c r="C3118" s="358" t="s">
        <v>18523</v>
      </c>
      <c r="D3118" s="357" t="s">
        <v>138</v>
      </c>
      <c r="E3118" s="359">
        <v>67.47</v>
      </c>
    </row>
    <row r="3119" spans="1:5" ht="9" customHeight="1" x14ac:dyDescent="0.25">
      <c r="A3119" s="102">
        <f t="shared" si="48"/>
        <v>2003941</v>
      </c>
      <c r="B3119" s="357" t="s">
        <v>18524</v>
      </c>
      <c r="C3119" s="358" t="s">
        <v>18525</v>
      </c>
      <c r="D3119" s="357" t="s">
        <v>138</v>
      </c>
      <c r="E3119" s="359">
        <v>60.92</v>
      </c>
    </row>
    <row r="3120" spans="1:5" ht="9" customHeight="1" x14ac:dyDescent="0.25">
      <c r="A3120" s="102">
        <f t="shared" si="48"/>
        <v>2003942</v>
      </c>
      <c r="B3120" s="357" t="s">
        <v>18526</v>
      </c>
      <c r="C3120" s="358" t="s">
        <v>18527</v>
      </c>
      <c r="D3120" s="357" t="s">
        <v>138</v>
      </c>
      <c r="E3120" s="359">
        <v>48.38</v>
      </c>
    </row>
    <row r="3121" spans="1:5" ht="9" customHeight="1" x14ac:dyDescent="0.25">
      <c r="A3121" s="102">
        <f t="shared" si="48"/>
        <v>2003373</v>
      </c>
      <c r="B3121" s="357" t="s">
        <v>18528</v>
      </c>
      <c r="C3121" s="358" t="s">
        <v>18529</v>
      </c>
      <c r="D3121" s="357" t="s">
        <v>138</v>
      </c>
      <c r="E3121" s="359">
        <v>62.56</v>
      </c>
    </row>
    <row r="3122" spans="1:5" ht="9" customHeight="1" x14ac:dyDescent="0.25">
      <c r="A3122" s="102">
        <f t="shared" si="48"/>
        <v>2003372</v>
      </c>
      <c r="B3122" s="357" t="s">
        <v>18530</v>
      </c>
      <c r="C3122" s="358" t="s">
        <v>18531</v>
      </c>
      <c r="D3122" s="357" t="s">
        <v>138</v>
      </c>
      <c r="E3122" s="359">
        <v>56.51</v>
      </c>
    </row>
    <row r="3123" spans="1:5" ht="9" customHeight="1" x14ac:dyDescent="0.25">
      <c r="A3123" s="102">
        <f t="shared" si="48"/>
        <v>2003943</v>
      </c>
      <c r="B3123" s="357" t="s">
        <v>18532</v>
      </c>
      <c r="C3123" s="358" t="s">
        <v>18533</v>
      </c>
      <c r="D3123" s="357" t="s">
        <v>138</v>
      </c>
      <c r="E3123" s="359">
        <v>28.85</v>
      </c>
    </row>
    <row r="3124" spans="1:5" ht="9" customHeight="1" x14ac:dyDescent="0.25">
      <c r="A3124" s="102">
        <f t="shared" si="48"/>
        <v>2003944</v>
      </c>
      <c r="B3124" s="357" t="s">
        <v>18534</v>
      </c>
      <c r="C3124" s="358" t="s">
        <v>18535</v>
      </c>
      <c r="D3124" s="357" t="s">
        <v>138</v>
      </c>
      <c r="E3124" s="359">
        <v>22.76</v>
      </c>
    </row>
    <row r="3125" spans="1:5" ht="9" customHeight="1" x14ac:dyDescent="0.25">
      <c r="A3125" s="102">
        <f t="shared" si="48"/>
        <v>2003375</v>
      </c>
      <c r="B3125" s="357" t="s">
        <v>18536</v>
      </c>
      <c r="C3125" s="358" t="s">
        <v>18537</v>
      </c>
      <c r="D3125" s="357" t="s">
        <v>138</v>
      </c>
      <c r="E3125" s="359">
        <v>40.35</v>
      </c>
    </row>
    <row r="3126" spans="1:5" ht="9" customHeight="1" x14ac:dyDescent="0.25">
      <c r="A3126" s="102">
        <f t="shared" si="48"/>
        <v>2003374</v>
      </c>
      <c r="B3126" s="357" t="s">
        <v>18538</v>
      </c>
      <c r="C3126" s="358" t="s">
        <v>18539</v>
      </c>
      <c r="D3126" s="357" t="s">
        <v>138</v>
      </c>
      <c r="E3126" s="359">
        <v>35.9</v>
      </c>
    </row>
    <row r="3127" spans="1:5" ht="9" customHeight="1" x14ac:dyDescent="0.25">
      <c r="A3127" s="102">
        <f t="shared" si="48"/>
        <v>2003945</v>
      </c>
      <c r="B3127" s="357" t="s">
        <v>18540</v>
      </c>
      <c r="C3127" s="358" t="s">
        <v>18541</v>
      </c>
      <c r="D3127" s="357" t="s">
        <v>138</v>
      </c>
      <c r="E3127" s="359">
        <v>21.54</v>
      </c>
    </row>
    <row r="3128" spans="1:5" ht="9" customHeight="1" x14ac:dyDescent="0.25">
      <c r="A3128" s="102">
        <f t="shared" si="48"/>
        <v>2003946</v>
      </c>
      <c r="B3128" s="357" t="s">
        <v>18542</v>
      </c>
      <c r="C3128" s="358" t="s">
        <v>18543</v>
      </c>
      <c r="D3128" s="357" t="s">
        <v>138</v>
      </c>
      <c r="E3128" s="359">
        <v>17.07</v>
      </c>
    </row>
    <row r="3129" spans="1:5" ht="9" customHeight="1" x14ac:dyDescent="0.25">
      <c r="A3129" s="102">
        <f t="shared" si="48"/>
        <v>2003377</v>
      </c>
      <c r="B3129" s="357" t="s">
        <v>18544</v>
      </c>
      <c r="C3129" s="358" t="s">
        <v>18545</v>
      </c>
      <c r="D3129" s="357" t="s">
        <v>138</v>
      </c>
      <c r="E3129" s="359">
        <v>54.34</v>
      </c>
    </row>
    <row r="3130" spans="1:5" ht="9" customHeight="1" x14ac:dyDescent="0.25">
      <c r="A3130" s="102">
        <f t="shared" si="48"/>
        <v>2003376</v>
      </c>
      <c r="B3130" s="357" t="s">
        <v>18546</v>
      </c>
      <c r="C3130" s="358" t="s">
        <v>18547</v>
      </c>
      <c r="D3130" s="357" t="s">
        <v>138</v>
      </c>
      <c r="E3130" s="359">
        <v>49.52</v>
      </c>
    </row>
    <row r="3131" spans="1:5" ht="9" customHeight="1" x14ac:dyDescent="0.25">
      <c r="A3131" s="102">
        <f t="shared" si="48"/>
        <v>2003947</v>
      </c>
      <c r="B3131" s="357" t="s">
        <v>18548</v>
      </c>
      <c r="C3131" s="358" t="s">
        <v>18549</v>
      </c>
      <c r="D3131" s="357" t="s">
        <v>138</v>
      </c>
      <c r="E3131" s="359">
        <v>22.7</v>
      </c>
    </row>
    <row r="3132" spans="1:5" ht="9" customHeight="1" x14ac:dyDescent="0.25">
      <c r="A3132" s="102">
        <f t="shared" si="48"/>
        <v>2003948</v>
      </c>
      <c r="B3132" s="357" t="s">
        <v>18550</v>
      </c>
      <c r="C3132" s="358" t="s">
        <v>18551</v>
      </c>
      <c r="D3132" s="357" t="s">
        <v>138</v>
      </c>
      <c r="E3132" s="359">
        <v>17.86</v>
      </c>
    </row>
    <row r="3133" spans="1:5" ht="9" customHeight="1" x14ac:dyDescent="0.25">
      <c r="A3133" s="102">
        <f t="shared" si="48"/>
        <v>2003379</v>
      </c>
      <c r="B3133" s="357" t="s">
        <v>18552</v>
      </c>
      <c r="C3133" s="358" t="s">
        <v>18553</v>
      </c>
      <c r="D3133" s="357" t="s">
        <v>138</v>
      </c>
      <c r="E3133" s="359">
        <v>31.4</v>
      </c>
    </row>
    <row r="3134" spans="1:5" ht="9" customHeight="1" x14ac:dyDescent="0.25">
      <c r="A3134" s="102">
        <f t="shared" si="48"/>
        <v>2003378</v>
      </c>
      <c r="B3134" s="357" t="s">
        <v>18554</v>
      </c>
      <c r="C3134" s="358" t="s">
        <v>18555</v>
      </c>
      <c r="D3134" s="357" t="s">
        <v>138</v>
      </c>
      <c r="E3134" s="359">
        <v>28.16</v>
      </c>
    </row>
    <row r="3135" spans="1:5" ht="9" customHeight="1" x14ac:dyDescent="0.25">
      <c r="A3135" s="102">
        <f t="shared" si="48"/>
        <v>2003949</v>
      </c>
      <c r="B3135" s="357" t="s">
        <v>18556</v>
      </c>
      <c r="C3135" s="358" t="s">
        <v>18557</v>
      </c>
      <c r="D3135" s="357" t="s">
        <v>138</v>
      </c>
      <c r="E3135" s="359">
        <v>15.53</v>
      </c>
    </row>
    <row r="3136" spans="1:5" ht="9" customHeight="1" x14ac:dyDescent="0.25">
      <c r="A3136" s="102">
        <f t="shared" si="48"/>
        <v>2003950</v>
      </c>
      <c r="B3136" s="357" t="s">
        <v>18558</v>
      </c>
      <c r="C3136" s="358" t="s">
        <v>18559</v>
      </c>
      <c r="D3136" s="357" t="s">
        <v>138</v>
      </c>
      <c r="E3136" s="359">
        <v>12.28</v>
      </c>
    </row>
    <row r="3137" spans="1:5" ht="9" customHeight="1" x14ac:dyDescent="0.25">
      <c r="A3137" s="102">
        <f t="shared" ref="A3137:A3200" si="49">VALUE(B3137)</f>
        <v>2003381</v>
      </c>
      <c r="B3137" s="357" t="s">
        <v>18560</v>
      </c>
      <c r="C3137" s="358" t="s">
        <v>18561</v>
      </c>
      <c r="D3137" s="357" t="s">
        <v>138</v>
      </c>
      <c r="E3137" s="359">
        <v>52.73</v>
      </c>
    </row>
    <row r="3138" spans="1:5" ht="9" customHeight="1" x14ac:dyDescent="0.25">
      <c r="A3138" s="102">
        <f t="shared" si="49"/>
        <v>2003380</v>
      </c>
      <c r="B3138" s="357" t="s">
        <v>18562</v>
      </c>
      <c r="C3138" s="358" t="s">
        <v>18563</v>
      </c>
      <c r="D3138" s="357" t="s">
        <v>138</v>
      </c>
      <c r="E3138" s="359">
        <v>47.16</v>
      </c>
    </row>
    <row r="3139" spans="1:5" ht="9" customHeight="1" x14ac:dyDescent="0.25">
      <c r="A3139" s="102">
        <f t="shared" si="49"/>
        <v>2003951</v>
      </c>
      <c r="B3139" s="357" t="s">
        <v>18564</v>
      </c>
      <c r="C3139" s="358" t="s">
        <v>18565</v>
      </c>
      <c r="D3139" s="357" t="s">
        <v>138</v>
      </c>
      <c r="E3139" s="359">
        <v>26.46</v>
      </c>
    </row>
    <row r="3140" spans="1:5" ht="9" customHeight="1" x14ac:dyDescent="0.25">
      <c r="A3140" s="102">
        <f t="shared" si="49"/>
        <v>2003952</v>
      </c>
      <c r="B3140" s="357" t="s">
        <v>18566</v>
      </c>
      <c r="C3140" s="358" t="s">
        <v>18567</v>
      </c>
      <c r="D3140" s="357" t="s">
        <v>138</v>
      </c>
      <c r="E3140" s="359">
        <v>20.87</v>
      </c>
    </row>
    <row r="3141" spans="1:5" ht="9" customHeight="1" x14ac:dyDescent="0.25">
      <c r="A3141" s="102">
        <f t="shared" si="49"/>
        <v>2003383</v>
      </c>
      <c r="B3141" s="357" t="s">
        <v>18568</v>
      </c>
      <c r="C3141" s="358" t="s">
        <v>18569</v>
      </c>
      <c r="D3141" s="357" t="s">
        <v>138</v>
      </c>
      <c r="E3141" s="359">
        <v>89.08</v>
      </c>
    </row>
    <row r="3142" spans="1:5" ht="9" customHeight="1" x14ac:dyDescent="0.25">
      <c r="A3142" s="102">
        <f t="shared" si="49"/>
        <v>2003382</v>
      </c>
      <c r="B3142" s="357" t="s">
        <v>18570</v>
      </c>
      <c r="C3142" s="358" t="s">
        <v>18571</v>
      </c>
      <c r="D3142" s="357" t="s">
        <v>138</v>
      </c>
      <c r="E3142" s="359">
        <v>78.69</v>
      </c>
    </row>
    <row r="3143" spans="1:5" ht="9" customHeight="1" x14ac:dyDescent="0.25">
      <c r="A3143" s="102">
        <f t="shared" si="49"/>
        <v>2003953</v>
      </c>
      <c r="B3143" s="357" t="s">
        <v>18572</v>
      </c>
      <c r="C3143" s="358" t="s">
        <v>18573</v>
      </c>
      <c r="D3143" s="357" t="s">
        <v>138</v>
      </c>
      <c r="E3143" s="359">
        <v>48.28</v>
      </c>
    </row>
    <row r="3144" spans="1:5" ht="9" customHeight="1" x14ac:dyDescent="0.25">
      <c r="A3144" s="102">
        <f t="shared" si="49"/>
        <v>2003954</v>
      </c>
      <c r="B3144" s="357" t="s">
        <v>18574</v>
      </c>
      <c r="C3144" s="358" t="s">
        <v>18575</v>
      </c>
      <c r="D3144" s="357" t="s">
        <v>138</v>
      </c>
      <c r="E3144" s="359">
        <v>37.840000000000003</v>
      </c>
    </row>
    <row r="3145" spans="1:5" ht="9" customHeight="1" x14ac:dyDescent="0.25">
      <c r="A3145" s="102">
        <f t="shared" si="49"/>
        <v>2004514</v>
      </c>
      <c r="B3145" s="357" t="s">
        <v>18576</v>
      </c>
      <c r="C3145" s="358" t="s">
        <v>18577</v>
      </c>
      <c r="D3145" s="357" t="s">
        <v>138</v>
      </c>
      <c r="E3145" s="359">
        <v>14.89</v>
      </c>
    </row>
    <row r="3146" spans="1:5" ht="9" customHeight="1" x14ac:dyDescent="0.25">
      <c r="A3146" s="102">
        <f t="shared" si="49"/>
        <v>2004515</v>
      </c>
      <c r="B3146" s="357" t="s">
        <v>18578</v>
      </c>
      <c r="C3146" s="358" t="s">
        <v>18579</v>
      </c>
      <c r="D3146" s="357" t="s">
        <v>138</v>
      </c>
      <c r="E3146" s="359">
        <v>39.44</v>
      </c>
    </row>
    <row r="3147" spans="1:5" ht="9" customHeight="1" x14ac:dyDescent="0.25">
      <c r="A3147" s="102">
        <f t="shared" si="49"/>
        <v>2005759</v>
      </c>
      <c r="B3147" s="357" t="s">
        <v>18580</v>
      </c>
      <c r="C3147" s="358" t="s">
        <v>18581</v>
      </c>
      <c r="D3147" s="357" t="s">
        <v>138</v>
      </c>
      <c r="E3147" s="359">
        <v>49.23</v>
      </c>
    </row>
    <row r="3148" spans="1:5" ht="9" customHeight="1" x14ac:dyDescent="0.25">
      <c r="A3148" s="102">
        <f t="shared" si="49"/>
        <v>2005764</v>
      </c>
      <c r="B3148" s="357" t="s">
        <v>18582</v>
      </c>
      <c r="C3148" s="358" t="s">
        <v>18583</v>
      </c>
      <c r="D3148" s="357" t="s">
        <v>138</v>
      </c>
      <c r="E3148" s="359">
        <v>63.18</v>
      </c>
    </row>
    <row r="3149" spans="1:5" ht="9" customHeight="1" x14ac:dyDescent="0.25">
      <c r="A3149" s="102">
        <f t="shared" si="49"/>
        <v>2003678</v>
      </c>
      <c r="B3149" s="357" t="s">
        <v>18584</v>
      </c>
      <c r="C3149" s="358" t="s">
        <v>18585</v>
      </c>
      <c r="D3149" s="357" t="s">
        <v>315</v>
      </c>
      <c r="E3149" s="359">
        <v>2066.17</v>
      </c>
    </row>
    <row r="3150" spans="1:5" ht="9" customHeight="1" x14ac:dyDescent="0.25">
      <c r="A3150" s="102">
        <f t="shared" si="49"/>
        <v>2003677</v>
      </c>
      <c r="B3150" s="357" t="s">
        <v>18586</v>
      </c>
      <c r="C3150" s="358" t="s">
        <v>18587</v>
      </c>
      <c r="D3150" s="357" t="s">
        <v>315</v>
      </c>
      <c r="E3150" s="359">
        <v>1815.33</v>
      </c>
    </row>
    <row r="3151" spans="1:5" ht="9" customHeight="1" x14ac:dyDescent="0.25">
      <c r="A3151" s="102">
        <f t="shared" si="49"/>
        <v>2003680</v>
      </c>
      <c r="B3151" s="357" t="s">
        <v>18588</v>
      </c>
      <c r="C3151" s="358" t="s">
        <v>18589</v>
      </c>
      <c r="D3151" s="357" t="s">
        <v>315</v>
      </c>
      <c r="E3151" s="359">
        <v>2035.37</v>
      </c>
    </row>
    <row r="3152" spans="1:5" ht="9" customHeight="1" x14ac:dyDescent="0.25">
      <c r="A3152" s="102">
        <f t="shared" si="49"/>
        <v>2003679</v>
      </c>
      <c r="B3152" s="357" t="s">
        <v>18590</v>
      </c>
      <c r="C3152" s="358" t="s">
        <v>18591</v>
      </c>
      <c r="D3152" s="357" t="s">
        <v>315</v>
      </c>
      <c r="E3152" s="359">
        <v>1794.62</v>
      </c>
    </row>
    <row r="3153" spans="1:5" ht="9" customHeight="1" x14ac:dyDescent="0.25">
      <c r="A3153" s="102">
        <f t="shared" si="49"/>
        <v>2003682</v>
      </c>
      <c r="B3153" s="357" t="s">
        <v>18592</v>
      </c>
      <c r="C3153" s="358" t="s">
        <v>18593</v>
      </c>
      <c r="D3153" s="357" t="s">
        <v>315</v>
      </c>
      <c r="E3153" s="359">
        <v>2335.31</v>
      </c>
    </row>
    <row r="3154" spans="1:5" ht="9" customHeight="1" x14ac:dyDescent="0.25">
      <c r="A3154" s="102">
        <f t="shared" si="49"/>
        <v>2003681</v>
      </c>
      <c r="B3154" s="357" t="s">
        <v>18594</v>
      </c>
      <c r="C3154" s="358" t="s">
        <v>18595</v>
      </c>
      <c r="D3154" s="357" t="s">
        <v>315</v>
      </c>
      <c r="E3154" s="359">
        <v>2035.46</v>
      </c>
    </row>
    <row r="3155" spans="1:5" ht="9" customHeight="1" x14ac:dyDescent="0.25">
      <c r="A3155" s="102">
        <f t="shared" si="49"/>
        <v>2003684</v>
      </c>
      <c r="B3155" s="357" t="s">
        <v>18596</v>
      </c>
      <c r="C3155" s="358" t="s">
        <v>18597</v>
      </c>
      <c r="D3155" s="357" t="s">
        <v>315</v>
      </c>
      <c r="E3155" s="359">
        <v>2797.89</v>
      </c>
    </row>
    <row r="3156" spans="1:5" ht="9" customHeight="1" x14ac:dyDescent="0.25">
      <c r="A3156" s="102">
        <f t="shared" si="49"/>
        <v>2003683</v>
      </c>
      <c r="B3156" s="357" t="s">
        <v>18598</v>
      </c>
      <c r="C3156" s="358" t="s">
        <v>18599</v>
      </c>
      <c r="D3156" s="357" t="s">
        <v>315</v>
      </c>
      <c r="E3156" s="359">
        <v>2440.37</v>
      </c>
    </row>
    <row r="3157" spans="1:5" ht="9" customHeight="1" x14ac:dyDescent="0.25">
      <c r="A3157" s="102">
        <f t="shared" si="49"/>
        <v>2003686</v>
      </c>
      <c r="B3157" s="357" t="s">
        <v>18600</v>
      </c>
      <c r="C3157" s="358" t="s">
        <v>18601</v>
      </c>
      <c r="D3157" s="357" t="s">
        <v>315</v>
      </c>
      <c r="E3157" s="359">
        <v>3299.79</v>
      </c>
    </row>
    <row r="3158" spans="1:5" ht="9" customHeight="1" x14ac:dyDescent="0.25">
      <c r="A3158" s="102">
        <f t="shared" si="49"/>
        <v>2003685</v>
      </c>
      <c r="B3158" s="357" t="s">
        <v>18602</v>
      </c>
      <c r="C3158" s="358" t="s">
        <v>18603</v>
      </c>
      <c r="D3158" s="357" t="s">
        <v>315</v>
      </c>
      <c r="E3158" s="359">
        <v>2883.17</v>
      </c>
    </row>
    <row r="3159" spans="1:5" ht="9" customHeight="1" x14ac:dyDescent="0.25">
      <c r="A3159" s="102">
        <f t="shared" si="49"/>
        <v>2003688</v>
      </c>
      <c r="B3159" s="357" t="s">
        <v>18604</v>
      </c>
      <c r="C3159" s="358" t="s">
        <v>18605</v>
      </c>
      <c r="D3159" s="357" t="s">
        <v>315</v>
      </c>
      <c r="E3159" s="359">
        <v>4115.82</v>
      </c>
    </row>
    <row r="3160" spans="1:5" ht="9" customHeight="1" x14ac:dyDescent="0.25">
      <c r="A3160" s="102">
        <f t="shared" si="49"/>
        <v>2003687</v>
      </c>
      <c r="B3160" s="357" t="s">
        <v>18606</v>
      </c>
      <c r="C3160" s="358" t="s">
        <v>18607</v>
      </c>
      <c r="D3160" s="357" t="s">
        <v>315</v>
      </c>
      <c r="E3160" s="359">
        <v>3611.26</v>
      </c>
    </row>
    <row r="3161" spans="1:5" ht="9" customHeight="1" x14ac:dyDescent="0.25">
      <c r="A3161" s="102">
        <f t="shared" si="49"/>
        <v>2003690</v>
      </c>
      <c r="B3161" s="357" t="s">
        <v>18608</v>
      </c>
      <c r="C3161" s="358" t="s">
        <v>18609</v>
      </c>
      <c r="D3161" s="357" t="s">
        <v>315</v>
      </c>
      <c r="E3161" s="359">
        <v>2393.89</v>
      </c>
    </row>
    <row r="3162" spans="1:5" ht="9" customHeight="1" x14ac:dyDescent="0.25">
      <c r="A3162" s="102">
        <f t="shared" si="49"/>
        <v>2003689</v>
      </c>
      <c r="B3162" s="357" t="s">
        <v>18610</v>
      </c>
      <c r="C3162" s="358" t="s">
        <v>18611</v>
      </c>
      <c r="D3162" s="357" t="s">
        <v>315</v>
      </c>
      <c r="E3162" s="359">
        <v>2101.25</v>
      </c>
    </row>
    <row r="3163" spans="1:5" ht="9" customHeight="1" x14ac:dyDescent="0.25">
      <c r="A3163" s="102">
        <f t="shared" si="49"/>
        <v>2003692</v>
      </c>
      <c r="B3163" s="357" t="s">
        <v>18612</v>
      </c>
      <c r="C3163" s="358" t="s">
        <v>18613</v>
      </c>
      <c r="D3163" s="357" t="s">
        <v>315</v>
      </c>
      <c r="E3163" s="359">
        <v>2367.4899999999998</v>
      </c>
    </row>
    <row r="3164" spans="1:5" ht="9" customHeight="1" x14ac:dyDescent="0.25">
      <c r="A3164" s="102">
        <f t="shared" si="49"/>
        <v>2003691</v>
      </c>
      <c r="B3164" s="357" t="s">
        <v>18614</v>
      </c>
      <c r="C3164" s="358" t="s">
        <v>18615</v>
      </c>
      <c r="D3164" s="357" t="s">
        <v>315</v>
      </c>
      <c r="E3164" s="359">
        <v>2083.4899999999998</v>
      </c>
    </row>
    <row r="3165" spans="1:5" ht="9" customHeight="1" x14ac:dyDescent="0.25">
      <c r="A3165" s="102">
        <f t="shared" si="49"/>
        <v>2003694</v>
      </c>
      <c r="B3165" s="357" t="s">
        <v>18616</v>
      </c>
      <c r="C3165" s="358" t="s">
        <v>18617</v>
      </c>
      <c r="D3165" s="357" t="s">
        <v>315</v>
      </c>
      <c r="E3165" s="359">
        <v>2688.61</v>
      </c>
    </row>
    <row r="3166" spans="1:5" ht="9" customHeight="1" x14ac:dyDescent="0.25">
      <c r="A3166" s="102">
        <f t="shared" si="49"/>
        <v>2003693</v>
      </c>
      <c r="B3166" s="357" t="s">
        <v>18618</v>
      </c>
      <c r="C3166" s="358" t="s">
        <v>18619</v>
      </c>
      <c r="D3166" s="357" t="s">
        <v>315</v>
      </c>
      <c r="E3166" s="359">
        <v>2339.7399999999998</v>
      </c>
    </row>
    <row r="3167" spans="1:5" ht="9" customHeight="1" x14ac:dyDescent="0.25">
      <c r="A3167" s="102">
        <f t="shared" si="49"/>
        <v>2003696</v>
      </c>
      <c r="B3167" s="357" t="s">
        <v>18620</v>
      </c>
      <c r="C3167" s="358" t="s">
        <v>18621</v>
      </c>
      <c r="D3167" s="357" t="s">
        <v>315</v>
      </c>
      <c r="E3167" s="359">
        <v>3022.76</v>
      </c>
    </row>
    <row r="3168" spans="1:5" ht="9" customHeight="1" x14ac:dyDescent="0.25">
      <c r="A3168" s="102">
        <f t="shared" si="49"/>
        <v>2003695</v>
      </c>
      <c r="B3168" s="357" t="s">
        <v>18622</v>
      </c>
      <c r="C3168" s="358" t="s">
        <v>18623</v>
      </c>
      <c r="D3168" s="357" t="s">
        <v>315</v>
      </c>
      <c r="E3168" s="359">
        <v>2613.35</v>
      </c>
    </row>
    <row r="3169" spans="1:5" ht="9" customHeight="1" x14ac:dyDescent="0.25">
      <c r="A3169" s="102">
        <f t="shared" si="49"/>
        <v>2003698</v>
      </c>
      <c r="B3169" s="357" t="s">
        <v>18624</v>
      </c>
      <c r="C3169" s="358" t="s">
        <v>18625</v>
      </c>
      <c r="D3169" s="357" t="s">
        <v>315</v>
      </c>
      <c r="E3169" s="359">
        <v>3692.13</v>
      </c>
    </row>
    <row r="3170" spans="1:5" ht="9" customHeight="1" x14ac:dyDescent="0.25">
      <c r="A3170" s="102">
        <f t="shared" si="49"/>
        <v>2003697</v>
      </c>
      <c r="B3170" s="357" t="s">
        <v>18626</v>
      </c>
      <c r="C3170" s="358" t="s">
        <v>18627</v>
      </c>
      <c r="D3170" s="357" t="s">
        <v>315</v>
      </c>
      <c r="E3170" s="359">
        <v>3220.73</v>
      </c>
    </row>
    <row r="3171" spans="1:5" ht="9" customHeight="1" x14ac:dyDescent="0.25">
      <c r="A3171" s="102">
        <f t="shared" si="49"/>
        <v>2003700</v>
      </c>
      <c r="B3171" s="357" t="s">
        <v>18628</v>
      </c>
      <c r="C3171" s="358" t="s">
        <v>18629</v>
      </c>
      <c r="D3171" s="357" t="s">
        <v>315</v>
      </c>
      <c r="E3171" s="359">
        <v>4547.2</v>
      </c>
    </row>
    <row r="3172" spans="1:5" ht="9" customHeight="1" x14ac:dyDescent="0.25">
      <c r="A3172" s="102">
        <f t="shared" si="49"/>
        <v>2003699</v>
      </c>
      <c r="B3172" s="357" t="s">
        <v>18630</v>
      </c>
      <c r="C3172" s="358" t="s">
        <v>18631</v>
      </c>
      <c r="D3172" s="357" t="s">
        <v>315</v>
      </c>
      <c r="E3172" s="359">
        <v>3982.09</v>
      </c>
    </row>
    <row r="3173" spans="1:5" ht="9" customHeight="1" x14ac:dyDescent="0.25">
      <c r="A3173" s="102">
        <f t="shared" si="49"/>
        <v>2003702</v>
      </c>
      <c r="B3173" s="357" t="s">
        <v>18632</v>
      </c>
      <c r="C3173" s="358" t="s">
        <v>18633</v>
      </c>
      <c r="D3173" s="357" t="s">
        <v>315</v>
      </c>
      <c r="E3173" s="359">
        <v>2739.21</v>
      </c>
    </row>
    <row r="3174" spans="1:5" ht="9" customHeight="1" x14ac:dyDescent="0.25">
      <c r="A3174" s="102">
        <f t="shared" si="49"/>
        <v>2003701</v>
      </c>
      <c r="B3174" s="357" t="s">
        <v>18634</v>
      </c>
      <c r="C3174" s="358" t="s">
        <v>18635</v>
      </c>
      <c r="D3174" s="357" t="s">
        <v>315</v>
      </c>
      <c r="E3174" s="359">
        <v>2399</v>
      </c>
    </row>
    <row r="3175" spans="1:5" ht="9" customHeight="1" x14ac:dyDescent="0.25">
      <c r="A3175" s="102">
        <f t="shared" si="49"/>
        <v>2003704</v>
      </c>
      <c r="B3175" s="357" t="s">
        <v>18636</v>
      </c>
      <c r="C3175" s="358" t="s">
        <v>18637</v>
      </c>
      <c r="D3175" s="357" t="s">
        <v>315</v>
      </c>
      <c r="E3175" s="359">
        <v>2712.81</v>
      </c>
    </row>
    <row r="3176" spans="1:5" ht="9" customHeight="1" x14ac:dyDescent="0.25">
      <c r="A3176" s="102">
        <f t="shared" si="49"/>
        <v>2003703</v>
      </c>
      <c r="B3176" s="357" t="s">
        <v>18638</v>
      </c>
      <c r="C3176" s="358" t="s">
        <v>18639</v>
      </c>
      <c r="D3176" s="357" t="s">
        <v>315</v>
      </c>
      <c r="E3176" s="359">
        <v>2381.2399999999998</v>
      </c>
    </row>
    <row r="3177" spans="1:5" ht="9" customHeight="1" x14ac:dyDescent="0.25">
      <c r="A3177" s="102">
        <f t="shared" si="49"/>
        <v>2003706</v>
      </c>
      <c r="B3177" s="357" t="s">
        <v>18640</v>
      </c>
      <c r="C3177" s="358" t="s">
        <v>18641</v>
      </c>
      <c r="D3177" s="357" t="s">
        <v>315</v>
      </c>
      <c r="E3177" s="359">
        <v>3059.51</v>
      </c>
    </row>
    <row r="3178" spans="1:5" ht="9" customHeight="1" x14ac:dyDescent="0.25">
      <c r="A3178" s="102">
        <f t="shared" si="49"/>
        <v>2003705</v>
      </c>
      <c r="B3178" s="357" t="s">
        <v>18642</v>
      </c>
      <c r="C3178" s="358" t="s">
        <v>18643</v>
      </c>
      <c r="D3178" s="357" t="s">
        <v>315</v>
      </c>
      <c r="E3178" s="359">
        <v>2655.86</v>
      </c>
    </row>
    <row r="3179" spans="1:5" ht="9" customHeight="1" x14ac:dyDescent="0.25">
      <c r="A3179" s="102">
        <f t="shared" si="49"/>
        <v>2003708</v>
      </c>
      <c r="B3179" s="357" t="s">
        <v>18644</v>
      </c>
      <c r="C3179" s="358" t="s">
        <v>18645</v>
      </c>
      <c r="D3179" s="357" t="s">
        <v>315</v>
      </c>
      <c r="E3179" s="359">
        <v>3553.98</v>
      </c>
    </row>
    <row r="3180" spans="1:5" ht="9" customHeight="1" x14ac:dyDescent="0.25">
      <c r="A3180" s="102">
        <f t="shared" si="49"/>
        <v>2003707</v>
      </c>
      <c r="B3180" s="357" t="s">
        <v>18646</v>
      </c>
      <c r="C3180" s="358" t="s">
        <v>18647</v>
      </c>
      <c r="D3180" s="357" t="s">
        <v>315</v>
      </c>
      <c r="E3180" s="359">
        <v>3086.9</v>
      </c>
    </row>
    <row r="3181" spans="1:5" ht="9" customHeight="1" x14ac:dyDescent="0.25">
      <c r="A3181" s="102">
        <f t="shared" si="49"/>
        <v>2003710</v>
      </c>
      <c r="B3181" s="357" t="s">
        <v>18648</v>
      </c>
      <c r="C3181" s="358" t="s">
        <v>18649</v>
      </c>
      <c r="D3181" s="357" t="s">
        <v>315</v>
      </c>
      <c r="E3181" s="359">
        <v>4102.07</v>
      </c>
    </row>
    <row r="3182" spans="1:5" ht="9" customHeight="1" x14ac:dyDescent="0.25">
      <c r="A3182" s="102">
        <f t="shared" si="49"/>
        <v>2003709</v>
      </c>
      <c r="B3182" s="357" t="s">
        <v>18650</v>
      </c>
      <c r="C3182" s="358" t="s">
        <v>18651</v>
      </c>
      <c r="D3182" s="357" t="s">
        <v>315</v>
      </c>
      <c r="E3182" s="359">
        <v>3570.12</v>
      </c>
    </row>
    <row r="3183" spans="1:5" ht="9" customHeight="1" x14ac:dyDescent="0.25">
      <c r="A3183" s="102">
        <f t="shared" si="49"/>
        <v>2003712</v>
      </c>
      <c r="B3183" s="357" t="s">
        <v>18652</v>
      </c>
      <c r="C3183" s="358" t="s">
        <v>18653</v>
      </c>
      <c r="D3183" s="357" t="s">
        <v>315</v>
      </c>
      <c r="E3183" s="359">
        <v>4996.18</v>
      </c>
    </row>
    <row r="3184" spans="1:5" ht="9" customHeight="1" x14ac:dyDescent="0.25">
      <c r="A3184" s="102">
        <f t="shared" si="49"/>
        <v>2003711</v>
      </c>
      <c r="B3184" s="357" t="s">
        <v>18654</v>
      </c>
      <c r="C3184" s="358" t="s">
        <v>18655</v>
      </c>
      <c r="D3184" s="357" t="s">
        <v>315</v>
      </c>
      <c r="E3184" s="359">
        <v>4364.76</v>
      </c>
    </row>
    <row r="3185" spans="1:5" ht="9" customHeight="1" x14ac:dyDescent="0.25">
      <c r="A3185" s="102">
        <f t="shared" si="49"/>
        <v>2004505</v>
      </c>
      <c r="B3185" s="357" t="s">
        <v>18656</v>
      </c>
      <c r="C3185" s="358" t="s">
        <v>18657</v>
      </c>
      <c r="D3185" s="357" t="s">
        <v>188</v>
      </c>
      <c r="E3185" s="359">
        <v>17.3</v>
      </c>
    </row>
    <row r="3186" spans="1:5" ht="9" customHeight="1" x14ac:dyDescent="0.25">
      <c r="A3186" s="102">
        <f t="shared" si="49"/>
        <v>2003353</v>
      </c>
      <c r="B3186" s="357" t="s">
        <v>18658</v>
      </c>
      <c r="C3186" s="358" t="s">
        <v>18659</v>
      </c>
      <c r="D3186" s="357" t="s">
        <v>138</v>
      </c>
      <c r="E3186" s="359">
        <v>76.92</v>
      </c>
    </row>
    <row r="3187" spans="1:5" ht="9" customHeight="1" x14ac:dyDescent="0.25">
      <c r="A3187" s="102">
        <f t="shared" si="49"/>
        <v>2003352</v>
      </c>
      <c r="B3187" s="357" t="s">
        <v>18660</v>
      </c>
      <c r="C3187" s="358" t="s">
        <v>18661</v>
      </c>
      <c r="D3187" s="357" t="s">
        <v>138</v>
      </c>
      <c r="E3187" s="359">
        <v>56.88</v>
      </c>
    </row>
    <row r="3188" spans="1:5" ht="9" customHeight="1" x14ac:dyDescent="0.25">
      <c r="A3188" s="102">
        <f t="shared" si="49"/>
        <v>2003979</v>
      </c>
      <c r="B3188" s="357" t="s">
        <v>18662</v>
      </c>
      <c r="C3188" s="358" t="s">
        <v>18663</v>
      </c>
      <c r="D3188" s="357" t="s">
        <v>138</v>
      </c>
      <c r="E3188" s="359">
        <v>89.26</v>
      </c>
    </row>
    <row r="3189" spans="1:5" ht="9" customHeight="1" x14ac:dyDescent="0.25">
      <c r="A3189" s="102">
        <f t="shared" si="49"/>
        <v>2003980</v>
      </c>
      <c r="B3189" s="357" t="s">
        <v>18664</v>
      </c>
      <c r="C3189" s="358" t="s">
        <v>18665</v>
      </c>
      <c r="D3189" s="357" t="s">
        <v>138</v>
      </c>
      <c r="E3189" s="359">
        <v>69.13</v>
      </c>
    </row>
    <row r="3190" spans="1:5" ht="9" customHeight="1" x14ac:dyDescent="0.25">
      <c r="A3190" s="102">
        <f t="shared" si="49"/>
        <v>2003355</v>
      </c>
      <c r="B3190" s="357" t="s">
        <v>18666</v>
      </c>
      <c r="C3190" s="358" t="s">
        <v>18667</v>
      </c>
      <c r="D3190" s="357" t="s">
        <v>138</v>
      </c>
      <c r="E3190" s="359">
        <v>103.51</v>
      </c>
    </row>
    <row r="3191" spans="1:5" ht="9" customHeight="1" x14ac:dyDescent="0.25">
      <c r="A3191" s="102">
        <f t="shared" si="49"/>
        <v>2003354</v>
      </c>
      <c r="B3191" s="357" t="s">
        <v>18668</v>
      </c>
      <c r="C3191" s="358" t="s">
        <v>18669</v>
      </c>
      <c r="D3191" s="357" t="s">
        <v>138</v>
      </c>
      <c r="E3191" s="359">
        <v>76.510000000000005</v>
      </c>
    </row>
    <row r="3192" spans="1:5" ht="9" customHeight="1" x14ac:dyDescent="0.25">
      <c r="A3192" s="102">
        <f t="shared" si="49"/>
        <v>2003981</v>
      </c>
      <c r="B3192" s="357" t="s">
        <v>18670</v>
      </c>
      <c r="C3192" s="358" t="s">
        <v>18671</v>
      </c>
      <c r="D3192" s="357" t="s">
        <v>138</v>
      </c>
      <c r="E3192" s="359">
        <v>120.28</v>
      </c>
    </row>
    <row r="3193" spans="1:5" ht="9" customHeight="1" x14ac:dyDescent="0.25">
      <c r="A3193" s="102">
        <f t="shared" si="49"/>
        <v>2003982</v>
      </c>
      <c r="B3193" s="357" t="s">
        <v>18672</v>
      </c>
      <c r="C3193" s="358" t="s">
        <v>18673</v>
      </c>
      <c r="D3193" s="357" t="s">
        <v>138</v>
      </c>
      <c r="E3193" s="359">
        <v>93.16</v>
      </c>
    </row>
    <row r="3194" spans="1:5" ht="18" customHeight="1" x14ac:dyDescent="0.25">
      <c r="A3194" s="102">
        <f t="shared" si="49"/>
        <v>2003345</v>
      </c>
      <c r="B3194" s="357" t="s">
        <v>18674</v>
      </c>
      <c r="C3194" s="358" t="s">
        <v>18675</v>
      </c>
      <c r="D3194" s="357" t="s">
        <v>138</v>
      </c>
      <c r="E3194" s="359">
        <v>61.2</v>
      </c>
    </row>
    <row r="3195" spans="1:5" ht="18" customHeight="1" x14ac:dyDescent="0.25">
      <c r="A3195" s="102">
        <f t="shared" si="49"/>
        <v>2003344</v>
      </c>
      <c r="B3195" s="357" t="s">
        <v>18676</v>
      </c>
      <c r="C3195" s="358" t="s">
        <v>18677</v>
      </c>
      <c r="D3195" s="357" t="s">
        <v>138</v>
      </c>
      <c r="E3195" s="359">
        <v>47.52</v>
      </c>
    </row>
    <row r="3196" spans="1:5" ht="9" customHeight="1" x14ac:dyDescent="0.25">
      <c r="A3196" s="102">
        <f t="shared" si="49"/>
        <v>2003973</v>
      </c>
      <c r="B3196" s="357" t="s">
        <v>18678</v>
      </c>
      <c r="C3196" s="358" t="s">
        <v>18679</v>
      </c>
      <c r="D3196" s="357" t="s">
        <v>138</v>
      </c>
      <c r="E3196" s="359">
        <v>69.78</v>
      </c>
    </row>
    <row r="3197" spans="1:5" ht="9" customHeight="1" x14ac:dyDescent="0.25">
      <c r="A3197" s="102">
        <f t="shared" si="49"/>
        <v>2003974</v>
      </c>
      <c r="B3197" s="357" t="s">
        <v>18680</v>
      </c>
      <c r="C3197" s="358" t="s">
        <v>18681</v>
      </c>
      <c r="D3197" s="357" t="s">
        <v>138</v>
      </c>
      <c r="E3197" s="359">
        <v>56.04</v>
      </c>
    </row>
    <row r="3198" spans="1:5" ht="18" customHeight="1" x14ac:dyDescent="0.25">
      <c r="A3198" s="102">
        <f t="shared" si="49"/>
        <v>2003343</v>
      </c>
      <c r="B3198" s="357" t="s">
        <v>18682</v>
      </c>
      <c r="C3198" s="358" t="s">
        <v>18683</v>
      </c>
      <c r="D3198" s="357" t="s">
        <v>138</v>
      </c>
      <c r="E3198" s="359">
        <v>83.45</v>
      </c>
    </row>
    <row r="3199" spans="1:5" ht="18" customHeight="1" x14ac:dyDescent="0.25">
      <c r="A3199" s="102">
        <f t="shared" si="49"/>
        <v>2003342</v>
      </c>
      <c r="B3199" s="357" t="s">
        <v>18684</v>
      </c>
      <c r="C3199" s="358" t="s">
        <v>18685</v>
      </c>
      <c r="D3199" s="357" t="s">
        <v>138</v>
      </c>
      <c r="E3199" s="359">
        <v>64.27</v>
      </c>
    </row>
    <row r="3200" spans="1:5" ht="9" customHeight="1" x14ac:dyDescent="0.25">
      <c r="A3200" s="102">
        <f t="shared" si="49"/>
        <v>2003971</v>
      </c>
      <c r="B3200" s="357" t="s">
        <v>18686</v>
      </c>
      <c r="C3200" s="358" t="s">
        <v>18687</v>
      </c>
      <c r="D3200" s="357" t="s">
        <v>138</v>
      </c>
      <c r="E3200" s="359">
        <v>95.62</v>
      </c>
    </row>
    <row r="3201" spans="1:5" ht="9" customHeight="1" x14ac:dyDescent="0.25">
      <c r="A3201" s="102">
        <f t="shared" ref="A3201:A3264" si="50">VALUE(B3201)</f>
        <v>2003972</v>
      </c>
      <c r="B3201" s="357" t="s">
        <v>18688</v>
      </c>
      <c r="C3201" s="358" t="s">
        <v>18689</v>
      </c>
      <c r="D3201" s="357" t="s">
        <v>138</v>
      </c>
      <c r="E3201" s="359">
        <v>76.349999999999994</v>
      </c>
    </row>
    <row r="3202" spans="1:5" ht="18" customHeight="1" x14ac:dyDescent="0.25">
      <c r="A3202" s="102">
        <f t="shared" si="50"/>
        <v>2003347</v>
      </c>
      <c r="B3202" s="357" t="s">
        <v>18690</v>
      </c>
      <c r="C3202" s="358" t="s">
        <v>18691</v>
      </c>
      <c r="D3202" s="357" t="s">
        <v>138</v>
      </c>
      <c r="E3202" s="359">
        <v>13.89</v>
      </c>
    </row>
    <row r="3203" spans="1:5" ht="18" customHeight="1" x14ac:dyDescent="0.25">
      <c r="A3203" s="102">
        <f t="shared" si="50"/>
        <v>2003346</v>
      </c>
      <c r="B3203" s="357" t="s">
        <v>18692</v>
      </c>
      <c r="C3203" s="358" t="s">
        <v>18693</v>
      </c>
      <c r="D3203" s="357" t="s">
        <v>138</v>
      </c>
      <c r="E3203" s="359">
        <v>19.260000000000002</v>
      </c>
    </row>
    <row r="3204" spans="1:5" ht="9" customHeight="1" x14ac:dyDescent="0.25">
      <c r="A3204" s="102">
        <f t="shared" si="50"/>
        <v>2003933</v>
      </c>
      <c r="B3204" s="357" t="s">
        <v>18694</v>
      </c>
      <c r="C3204" s="358" t="s">
        <v>18695</v>
      </c>
      <c r="D3204" s="357" t="s">
        <v>138</v>
      </c>
      <c r="E3204" s="359">
        <v>7.07</v>
      </c>
    </row>
    <row r="3205" spans="1:5" ht="9" customHeight="1" x14ac:dyDescent="0.25">
      <c r="A3205" s="102">
        <f t="shared" si="50"/>
        <v>2003932</v>
      </c>
      <c r="B3205" s="357" t="s">
        <v>18696</v>
      </c>
      <c r="C3205" s="358" t="s">
        <v>18697</v>
      </c>
      <c r="D3205" s="357" t="s">
        <v>138</v>
      </c>
      <c r="E3205" s="359">
        <v>9.02</v>
      </c>
    </row>
    <row r="3206" spans="1:5" ht="18" customHeight="1" x14ac:dyDescent="0.25">
      <c r="A3206" s="102">
        <f t="shared" si="50"/>
        <v>2003349</v>
      </c>
      <c r="B3206" s="357" t="s">
        <v>18698</v>
      </c>
      <c r="C3206" s="358" t="s">
        <v>18699</v>
      </c>
      <c r="D3206" s="357" t="s">
        <v>138</v>
      </c>
      <c r="E3206" s="359">
        <v>59.03</v>
      </c>
    </row>
    <row r="3207" spans="1:5" ht="18" customHeight="1" x14ac:dyDescent="0.25">
      <c r="A3207" s="102">
        <f t="shared" si="50"/>
        <v>2003348</v>
      </c>
      <c r="B3207" s="357" t="s">
        <v>18700</v>
      </c>
      <c r="C3207" s="358" t="s">
        <v>18701</v>
      </c>
      <c r="D3207" s="357" t="s">
        <v>138</v>
      </c>
      <c r="E3207" s="359">
        <v>43.83</v>
      </c>
    </row>
    <row r="3208" spans="1:5" ht="9" customHeight="1" x14ac:dyDescent="0.25">
      <c r="A3208" s="102">
        <f t="shared" si="50"/>
        <v>2003975</v>
      </c>
      <c r="B3208" s="357" t="s">
        <v>18702</v>
      </c>
      <c r="C3208" s="358" t="s">
        <v>18703</v>
      </c>
      <c r="D3208" s="357" t="s">
        <v>138</v>
      </c>
      <c r="E3208" s="359">
        <v>67.680000000000007</v>
      </c>
    </row>
    <row r="3209" spans="1:5" ht="9" customHeight="1" x14ac:dyDescent="0.25">
      <c r="A3209" s="102">
        <f t="shared" si="50"/>
        <v>2003976</v>
      </c>
      <c r="B3209" s="357" t="s">
        <v>18704</v>
      </c>
      <c r="C3209" s="358" t="s">
        <v>18705</v>
      </c>
      <c r="D3209" s="357" t="s">
        <v>138</v>
      </c>
      <c r="E3209" s="359">
        <v>52.42</v>
      </c>
    </row>
    <row r="3210" spans="1:5" ht="9" customHeight="1" x14ac:dyDescent="0.25">
      <c r="A3210" s="102">
        <f t="shared" si="50"/>
        <v>2003351</v>
      </c>
      <c r="B3210" s="357" t="s">
        <v>18706</v>
      </c>
      <c r="C3210" s="358" t="s">
        <v>18707</v>
      </c>
      <c r="D3210" s="357" t="s">
        <v>138</v>
      </c>
      <c r="E3210" s="359">
        <v>78.930000000000007</v>
      </c>
    </row>
    <row r="3211" spans="1:5" ht="9" customHeight="1" x14ac:dyDescent="0.25">
      <c r="A3211" s="102">
        <f t="shared" si="50"/>
        <v>2003350</v>
      </c>
      <c r="B3211" s="357" t="s">
        <v>18708</v>
      </c>
      <c r="C3211" s="358" t="s">
        <v>18709</v>
      </c>
      <c r="D3211" s="357" t="s">
        <v>138</v>
      </c>
      <c r="E3211" s="359">
        <v>58.57</v>
      </c>
    </row>
    <row r="3212" spans="1:5" ht="9" customHeight="1" x14ac:dyDescent="0.25">
      <c r="A3212" s="102">
        <f t="shared" si="50"/>
        <v>2003977</v>
      </c>
      <c r="B3212" s="357" t="s">
        <v>18710</v>
      </c>
      <c r="C3212" s="358" t="s">
        <v>18711</v>
      </c>
      <c r="D3212" s="357" t="s">
        <v>138</v>
      </c>
      <c r="E3212" s="359">
        <v>90.67</v>
      </c>
    </row>
    <row r="3213" spans="1:5" ht="9" customHeight="1" x14ac:dyDescent="0.25">
      <c r="A3213" s="102">
        <f t="shared" si="50"/>
        <v>2003978</v>
      </c>
      <c r="B3213" s="357" t="s">
        <v>18712</v>
      </c>
      <c r="C3213" s="358" t="s">
        <v>18713</v>
      </c>
      <c r="D3213" s="357" t="s">
        <v>138</v>
      </c>
      <c r="E3213" s="359">
        <v>70.23</v>
      </c>
    </row>
    <row r="3214" spans="1:5" ht="18" customHeight="1" x14ac:dyDescent="0.25">
      <c r="A3214" s="102">
        <f t="shared" si="50"/>
        <v>2003291</v>
      </c>
      <c r="B3214" s="357" t="s">
        <v>18714</v>
      </c>
      <c r="C3214" s="358" t="s">
        <v>18715</v>
      </c>
      <c r="D3214" s="357" t="s">
        <v>138</v>
      </c>
      <c r="E3214" s="359">
        <v>9.9600000000000009</v>
      </c>
    </row>
    <row r="3215" spans="1:5" ht="18" customHeight="1" x14ac:dyDescent="0.25">
      <c r="A3215" s="102">
        <f t="shared" si="50"/>
        <v>2003292</v>
      </c>
      <c r="B3215" s="357" t="s">
        <v>18716</v>
      </c>
      <c r="C3215" s="358" t="s">
        <v>18717</v>
      </c>
      <c r="D3215" s="357" t="s">
        <v>138</v>
      </c>
      <c r="E3215" s="359">
        <v>13.95</v>
      </c>
    </row>
    <row r="3216" spans="1:5" ht="9" customHeight="1" x14ac:dyDescent="0.25">
      <c r="A3216" s="102">
        <f t="shared" si="50"/>
        <v>2003293</v>
      </c>
      <c r="B3216" s="357" t="s">
        <v>18718</v>
      </c>
      <c r="C3216" s="358" t="s">
        <v>18719</v>
      </c>
      <c r="D3216" s="357" t="s">
        <v>138</v>
      </c>
      <c r="E3216" s="359">
        <v>18.37</v>
      </c>
    </row>
    <row r="3217" spans="1:5" ht="9" customHeight="1" x14ac:dyDescent="0.25">
      <c r="A3217" s="102">
        <f t="shared" si="50"/>
        <v>2003294</v>
      </c>
      <c r="B3217" s="357" t="s">
        <v>18720</v>
      </c>
      <c r="C3217" s="358" t="s">
        <v>18721</v>
      </c>
      <c r="D3217" s="357" t="s">
        <v>138</v>
      </c>
      <c r="E3217" s="359">
        <v>27.55</v>
      </c>
    </row>
    <row r="3218" spans="1:5" ht="18" customHeight="1" x14ac:dyDescent="0.25">
      <c r="A3218" s="102">
        <f t="shared" si="50"/>
        <v>2003257</v>
      </c>
      <c r="B3218" s="357" t="s">
        <v>18722</v>
      </c>
      <c r="C3218" s="358" t="s">
        <v>18723</v>
      </c>
      <c r="D3218" s="357" t="s">
        <v>138</v>
      </c>
      <c r="E3218" s="359">
        <v>62.58</v>
      </c>
    </row>
    <row r="3219" spans="1:5" ht="18" customHeight="1" x14ac:dyDescent="0.25">
      <c r="A3219" s="102">
        <f t="shared" si="50"/>
        <v>2003258</v>
      </c>
      <c r="B3219" s="357" t="s">
        <v>18724</v>
      </c>
      <c r="C3219" s="358" t="s">
        <v>18725</v>
      </c>
      <c r="D3219" s="357" t="s">
        <v>138</v>
      </c>
      <c r="E3219" s="359">
        <v>48.95</v>
      </c>
    </row>
    <row r="3220" spans="1:5" ht="9" customHeight="1" x14ac:dyDescent="0.25">
      <c r="A3220" s="102">
        <f t="shared" si="50"/>
        <v>2003259</v>
      </c>
      <c r="B3220" s="357" t="s">
        <v>18726</v>
      </c>
      <c r="C3220" s="358" t="s">
        <v>18727</v>
      </c>
      <c r="D3220" s="357" t="s">
        <v>138</v>
      </c>
      <c r="E3220" s="359">
        <v>70.58</v>
      </c>
    </row>
    <row r="3221" spans="1:5" ht="9" customHeight="1" x14ac:dyDescent="0.25">
      <c r="A3221" s="102">
        <f t="shared" si="50"/>
        <v>2003260</v>
      </c>
      <c r="B3221" s="357" t="s">
        <v>18728</v>
      </c>
      <c r="C3221" s="358" t="s">
        <v>18729</v>
      </c>
      <c r="D3221" s="357" t="s">
        <v>138</v>
      </c>
      <c r="E3221" s="359">
        <v>56.88</v>
      </c>
    </row>
    <row r="3222" spans="1:5" ht="9" customHeight="1" x14ac:dyDescent="0.25">
      <c r="A3222" s="102">
        <f t="shared" si="50"/>
        <v>2003281</v>
      </c>
      <c r="B3222" s="357" t="s">
        <v>18730</v>
      </c>
      <c r="C3222" s="358" t="s">
        <v>18731</v>
      </c>
      <c r="D3222" s="357" t="s">
        <v>138</v>
      </c>
      <c r="E3222" s="359">
        <v>62.68</v>
      </c>
    </row>
    <row r="3223" spans="1:5" ht="9" customHeight="1" x14ac:dyDescent="0.25">
      <c r="A3223" s="102">
        <f t="shared" si="50"/>
        <v>2003282</v>
      </c>
      <c r="B3223" s="357" t="s">
        <v>18732</v>
      </c>
      <c r="C3223" s="358" t="s">
        <v>18733</v>
      </c>
      <c r="D3223" s="357" t="s">
        <v>138</v>
      </c>
      <c r="E3223" s="359">
        <v>48.73</v>
      </c>
    </row>
    <row r="3224" spans="1:5" ht="9" customHeight="1" x14ac:dyDescent="0.25">
      <c r="A3224" s="102">
        <f t="shared" si="50"/>
        <v>2003283</v>
      </c>
      <c r="B3224" s="357" t="s">
        <v>18734</v>
      </c>
      <c r="C3224" s="358" t="s">
        <v>18735</v>
      </c>
      <c r="D3224" s="357" t="s">
        <v>138</v>
      </c>
      <c r="E3224" s="359">
        <v>70.87</v>
      </c>
    </row>
    <row r="3225" spans="1:5" ht="9" customHeight="1" x14ac:dyDescent="0.25">
      <c r="A3225" s="102">
        <f t="shared" si="50"/>
        <v>2003284</v>
      </c>
      <c r="B3225" s="357" t="s">
        <v>18736</v>
      </c>
      <c r="C3225" s="358" t="s">
        <v>18737</v>
      </c>
      <c r="D3225" s="357" t="s">
        <v>138</v>
      </c>
      <c r="E3225" s="359">
        <v>56.86</v>
      </c>
    </row>
    <row r="3226" spans="1:5" ht="18" customHeight="1" x14ac:dyDescent="0.25">
      <c r="A3226" s="102">
        <f t="shared" si="50"/>
        <v>2003327</v>
      </c>
      <c r="B3226" s="357" t="s">
        <v>18738</v>
      </c>
      <c r="C3226" s="358" t="s">
        <v>18739</v>
      </c>
      <c r="D3226" s="357" t="s">
        <v>138</v>
      </c>
      <c r="E3226" s="359">
        <v>90</v>
      </c>
    </row>
    <row r="3227" spans="1:5" ht="18" customHeight="1" x14ac:dyDescent="0.25">
      <c r="A3227" s="102">
        <f t="shared" si="50"/>
        <v>2003326</v>
      </c>
      <c r="B3227" s="357" t="s">
        <v>18740</v>
      </c>
      <c r="C3227" s="358" t="s">
        <v>18741</v>
      </c>
      <c r="D3227" s="357" t="s">
        <v>138</v>
      </c>
      <c r="E3227" s="359">
        <v>74.19</v>
      </c>
    </row>
    <row r="3228" spans="1:5" ht="9" customHeight="1" x14ac:dyDescent="0.25">
      <c r="A3228" s="102">
        <f t="shared" si="50"/>
        <v>2003963</v>
      </c>
      <c r="B3228" s="357" t="s">
        <v>18742</v>
      </c>
      <c r="C3228" s="358" t="s">
        <v>18743</v>
      </c>
      <c r="D3228" s="357" t="s">
        <v>138</v>
      </c>
      <c r="E3228" s="359">
        <v>80.53</v>
      </c>
    </row>
    <row r="3229" spans="1:5" ht="9" customHeight="1" x14ac:dyDescent="0.25">
      <c r="A3229" s="102">
        <f t="shared" si="50"/>
        <v>2003964</v>
      </c>
      <c r="B3229" s="357" t="s">
        <v>18744</v>
      </c>
      <c r="C3229" s="358" t="s">
        <v>18745</v>
      </c>
      <c r="D3229" s="357" t="s">
        <v>138</v>
      </c>
      <c r="E3229" s="359">
        <v>64.650000000000006</v>
      </c>
    </row>
    <row r="3230" spans="1:5" ht="18" customHeight="1" x14ac:dyDescent="0.25">
      <c r="A3230" s="102">
        <f t="shared" si="50"/>
        <v>2003319</v>
      </c>
      <c r="B3230" s="357" t="s">
        <v>18746</v>
      </c>
      <c r="C3230" s="358" t="s">
        <v>18747</v>
      </c>
      <c r="D3230" s="357" t="s">
        <v>138</v>
      </c>
      <c r="E3230" s="359">
        <v>75.989999999999995</v>
      </c>
    </row>
    <row r="3231" spans="1:5" ht="18" customHeight="1" x14ac:dyDescent="0.25">
      <c r="A3231" s="102">
        <f t="shared" si="50"/>
        <v>2003318</v>
      </c>
      <c r="B3231" s="357" t="s">
        <v>18748</v>
      </c>
      <c r="C3231" s="358" t="s">
        <v>18749</v>
      </c>
      <c r="D3231" s="357" t="s">
        <v>138</v>
      </c>
      <c r="E3231" s="359">
        <v>59.15</v>
      </c>
    </row>
    <row r="3232" spans="1:5" ht="9" customHeight="1" x14ac:dyDescent="0.25">
      <c r="A3232" s="102">
        <f t="shared" si="50"/>
        <v>2003955</v>
      </c>
      <c r="B3232" s="357" t="s">
        <v>18750</v>
      </c>
      <c r="C3232" s="358" t="s">
        <v>18751</v>
      </c>
      <c r="D3232" s="357" t="s">
        <v>138</v>
      </c>
      <c r="E3232" s="359">
        <v>85.9</v>
      </c>
    </row>
    <row r="3233" spans="1:5" ht="9" customHeight="1" x14ac:dyDescent="0.25">
      <c r="A3233" s="102">
        <f t="shared" si="50"/>
        <v>2003956</v>
      </c>
      <c r="B3233" s="357" t="s">
        <v>18752</v>
      </c>
      <c r="C3233" s="358" t="s">
        <v>18753</v>
      </c>
      <c r="D3233" s="357" t="s">
        <v>138</v>
      </c>
      <c r="E3233" s="359">
        <v>68.989999999999995</v>
      </c>
    </row>
    <row r="3234" spans="1:5" ht="18" customHeight="1" x14ac:dyDescent="0.25">
      <c r="A3234" s="102">
        <f t="shared" si="50"/>
        <v>2003277</v>
      </c>
      <c r="B3234" s="357" t="s">
        <v>18754</v>
      </c>
      <c r="C3234" s="358" t="s">
        <v>18755</v>
      </c>
      <c r="D3234" s="357" t="s">
        <v>138</v>
      </c>
      <c r="E3234" s="359">
        <v>78.22</v>
      </c>
    </row>
    <row r="3235" spans="1:5" ht="18" customHeight="1" x14ac:dyDescent="0.25">
      <c r="A3235" s="102">
        <f t="shared" si="50"/>
        <v>2003278</v>
      </c>
      <c r="B3235" s="357" t="s">
        <v>18756</v>
      </c>
      <c r="C3235" s="358" t="s">
        <v>18757</v>
      </c>
      <c r="D3235" s="357" t="s">
        <v>138</v>
      </c>
      <c r="E3235" s="359">
        <v>60.91</v>
      </c>
    </row>
    <row r="3236" spans="1:5" ht="9" customHeight="1" x14ac:dyDescent="0.25">
      <c r="A3236" s="102">
        <f t="shared" si="50"/>
        <v>2003279</v>
      </c>
      <c r="B3236" s="357" t="s">
        <v>18758</v>
      </c>
      <c r="C3236" s="358" t="s">
        <v>18759</v>
      </c>
      <c r="D3236" s="357" t="s">
        <v>138</v>
      </c>
      <c r="E3236" s="359">
        <v>88.42</v>
      </c>
    </row>
    <row r="3237" spans="1:5" ht="9" customHeight="1" x14ac:dyDescent="0.25">
      <c r="A3237" s="102">
        <f t="shared" si="50"/>
        <v>2003280</v>
      </c>
      <c r="B3237" s="357" t="s">
        <v>18760</v>
      </c>
      <c r="C3237" s="358" t="s">
        <v>18761</v>
      </c>
      <c r="D3237" s="357" t="s">
        <v>138</v>
      </c>
      <c r="E3237" s="359">
        <v>71.03</v>
      </c>
    </row>
    <row r="3238" spans="1:5" ht="18" customHeight="1" x14ac:dyDescent="0.25">
      <c r="A3238" s="102">
        <f t="shared" si="50"/>
        <v>2003253</v>
      </c>
      <c r="B3238" s="357" t="s">
        <v>18762</v>
      </c>
      <c r="C3238" s="358" t="s">
        <v>18763</v>
      </c>
      <c r="D3238" s="357" t="s">
        <v>138</v>
      </c>
      <c r="E3238" s="359">
        <v>89.4</v>
      </c>
    </row>
    <row r="3239" spans="1:5" ht="18" customHeight="1" x14ac:dyDescent="0.25">
      <c r="A3239" s="102">
        <f t="shared" si="50"/>
        <v>2003254</v>
      </c>
      <c r="B3239" s="357" t="s">
        <v>18764</v>
      </c>
      <c r="C3239" s="358" t="s">
        <v>18765</v>
      </c>
      <c r="D3239" s="357" t="s">
        <v>138</v>
      </c>
      <c r="E3239" s="359">
        <v>69.38</v>
      </c>
    </row>
    <row r="3240" spans="1:5" ht="9" customHeight="1" x14ac:dyDescent="0.25">
      <c r="A3240" s="102">
        <f t="shared" si="50"/>
        <v>2003255</v>
      </c>
      <c r="B3240" s="357" t="s">
        <v>18766</v>
      </c>
      <c r="C3240" s="358" t="s">
        <v>18767</v>
      </c>
      <c r="D3240" s="357" t="s">
        <v>138</v>
      </c>
      <c r="E3240" s="359">
        <v>101.22</v>
      </c>
    </row>
    <row r="3241" spans="1:5" ht="9" customHeight="1" x14ac:dyDescent="0.25">
      <c r="A3241" s="102">
        <f t="shared" si="50"/>
        <v>2003256</v>
      </c>
      <c r="B3241" s="357" t="s">
        <v>18768</v>
      </c>
      <c r="C3241" s="358" t="s">
        <v>18769</v>
      </c>
      <c r="D3241" s="357" t="s">
        <v>138</v>
      </c>
      <c r="E3241" s="359">
        <v>81.11</v>
      </c>
    </row>
    <row r="3242" spans="1:5" ht="18" customHeight="1" x14ac:dyDescent="0.25">
      <c r="A3242" s="102">
        <f t="shared" si="50"/>
        <v>2003273</v>
      </c>
      <c r="B3242" s="357" t="s">
        <v>18770</v>
      </c>
      <c r="C3242" s="358" t="s">
        <v>18771</v>
      </c>
      <c r="D3242" s="357" t="s">
        <v>138</v>
      </c>
      <c r="E3242" s="359">
        <v>91.79</v>
      </c>
    </row>
    <row r="3243" spans="1:5" ht="18" customHeight="1" x14ac:dyDescent="0.25">
      <c r="A3243" s="102">
        <f t="shared" si="50"/>
        <v>2003274</v>
      </c>
      <c r="B3243" s="357" t="s">
        <v>18772</v>
      </c>
      <c r="C3243" s="358" t="s">
        <v>18773</v>
      </c>
      <c r="D3243" s="357" t="s">
        <v>138</v>
      </c>
      <c r="E3243" s="359">
        <v>71.239999999999995</v>
      </c>
    </row>
    <row r="3244" spans="1:5" ht="9" customHeight="1" x14ac:dyDescent="0.25">
      <c r="A3244" s="102">
        <f t="shared" si="50"/>
        <v>2003275</v>
      </c>
      <c r="B3244" s="357" t="s">
        <v>18774</v>
      </c>
      <c r="C3244" s="358" t="s">
        <v>18775</v>
      </c>
      <c r="D3244" s="357" t="s">
        <v>138</v>
      </c>
      <c r="E3244" s="359">
        <v>103.92</v>
      </c>
    </row>
    <row r="3245" spans="1:5" ht="9" customHeight="1" x14ac:dyDescent="0.25">
      <c r="A3245" s="102">
        <f t="shared" si="50"/>
        <v>2003276</v>
      </c>
      <c r="B3245" s="357" t="s">
        <v>18776</v>
      </c>
      <c r="C3245" s="358" t="s">
        <v>18777</v>
      </c>
      <c r="D3245" s="357" t="s">
        <v>138</v>
      </c>
      <c r="E3245" s="359">
        <v>83.28</v>
      </c>
    </row>
    <row r="3246" spans="1:5" ht="18" customHeight="1" x14ac:dyDescent="0.25">
      <c r="A3246" s="102">
        <f t="shared" si="50"/>
        <v>2003269</v>
      </c>
      <c r="B3246" s="357" t="s">
        <v>18778</v>
      </c>
      <c r="C3246" s="358" t="s">
        <v>18779</v>
      </c>
      <c r="D3246" s="357" t="s">
        <v>138</v>
      </c>
      <c r="E3246" s="359">
        <v>60.52</v>
      </c>
    </row>
    <row r="3247" spans="1:5" ht="18" customHeight="1" x14ac:dyDescent="0.25">
      <c r="A3247" s="102">
        <f t="shared" si="50"/>
        <v>2003270</v>
      </c>
      <c r="B3247" s="357" t="s">
        <v>18780</v>
      </c>
      <c r="C3247" s="358" t="s">
        <v>18781</v>
      </c>
      <c r="D3247" s="357" t="s">
        <v>138</v>
      </c>
      <c r="E3247" s="359">
        <v>50.03</v>
      </c>
    </row>
    <row r="3248" spans="1:5" ht="9" customHeight="1" x14ac:dyDescent="0.25">
      <c r="A3248" s="102">
        <f t="shared" si="50"/>
        <v>2003271</v>
      </c>
      <c r="B3248" s="357" t="s">
        <v>18782</v>
      </c>
      <c r="C3248" s="358" t="s">
        <v>18783</v>
      </c>
      <c r="D3248" s="357" t="s">
        <v>138</v>
      </c>
      <c r="E3248" s="359">
        <v>54.49</v>
      </c>
    </row>
    <row r="3249" spans="1:5" ht="9" customHeight="1" x14ac:dyDescent="0.25">
      <c r="A3249" s="102">
        <f t="shared" si="50"/>
        <v>2003272</v>
      </c>
      <c r="B3249" s="357" t="s">
        <v>18784</v>
      </c>
      <c r="C3249" s="358" t="s">
        <v>18785</v>
      </c>
      <c r="D3249" s="357" t="s">
        <v>138</v>
      </c>
      <c r="E3249" s="359">
        <v>43.95</v>
      </c>
    </row>
    <row r="3250" spans="1:5" ht="18" customHeight="1" x14ac:dyDescent="0.25">
      <c r="A3250" s="102">
        <f t="shared" si="50"/>
        <v>2003261</v>
      </c>
      <c r="B3250" s="357" t="s">
        <v>18786</v>
      </c>
      <c r="C3250" s="358" t="s">
        <v>18787</v>
      </c>
      <c r="D3250" s="357" t="s">
        <v>138</v>
      </c>
      <c r="E3250" s="359">
        <v>50.76</v>
      </c>
    </row>
    <row r="3251" spans="1:5" ht="18" customHeight="1" x14ac:dyDescent="0.25">
      <c r="A3251" s="102">
        <f t="shared" si="50"/>
        <v>2003262</v>
      </c>
      <c r="B3251" s="357" t="s">
        <v>18788</v>
      </c>
      <c r="C3251" s="358" t="s">
        <v>18789</v>
      </c>
      <c r="D3251" s="357" t="s">
        <v>138</v>
      </c>
      <c r="E3251" s="359">
        <v>39.76</v>
      </c>
    </row>
    <row r="3252" spans="1:5" ht="9" customHeight="1" x14ac:dyDescent="0.25">
      <c r="A3252" s="102">
        <f t="shared" si="50"/>
        <v>2003263</v>
      </c>
      <c r="B3252" s="357" t="s">
        <v>18790</v>
      </c>
      <c r="C3252" s="358" t="s">
        <v>18791</v>
      </c>
      <c r="D3252" s="357" t="s">
        <v>138</v>
      </c>
      <c r="E3252" s="359">
        <v>57.17</v>
      </c>
    </row>
    <row r="3253" spans="1:5" ht="9" customHeight="1" x14ac:dyDescent="0.25">
      <c r="A3253" s="102">
        <f t="shared" si="50"/>
        <v>2003264</v>
      </c>
      <c r="B3253" s="357" t="s">
        <v>18792</v>
      </c>
      <c r="C3253" s="358" t="s">
        <v>18793</v>
      </c>
      <c r="D3253" s="357" t="s">
        <v>138</v>
      </c>
      <c r="E3253" s="359">
        <v>46.13</v>
      </c>
    </row>
    <row r="3254" spans="1:5" ht="18" customHeight="1" x14ac:dyDescent="0.25">
      <c r="A3254" s="102">
        <f t="shared" si="50"/>
        <v>2003285</v>
      </c>
      <c r="B3254" s="357" t="s">
        <v>18794</v>
      </c>
      <c r="C3254" s="358" t="s">
        <v>18795</v>
      </c>
      <c r="D3254" s="357" t="s">
        <v>138</v>
      </c>
      <c r="E3254" s="359">
        <v>52.41</v>
      </c>
    </row>
    <row r="3255" spans="1:5" ht="18" customHeight="1" x14ac:dyDescent="0.25">
      <c r="A3255" s="102">
        <f t="shared" si="50"/>
        <v>2003286</v>
      </c>
      <c r="B3255" s="357" t="s">
        <v>18796</v>
      </c>
      <c r="C3255" s="358" t="s">
        <v>18797</v>
      </c>
      <c r="D3255" s="357" t="s">
        <v>138</v>
      </c>
      <c r="E3255" s="359">
        <v>41.08</v>
      </c>
    </row>
    <row r="3256" spans="1:5" ht="9" customHeight="1" x14ac:dyDescent="0.25">
      <c r="A3256" s="102">
        <f t="shared" si="50"/>
        <v>2003287</v>
      </c>
      <c r="B3256" s="357" t="s">
        <v>18798</v>
      </c>
      <c r="C3256" s="358" t="s">
        <v>18799</v>
      </c>
      <c r="D3256" s="357" t="s">
        <v>138</v>
      </c>
      <c r="E3256" s="359">
        <v>59.04</v>
      </c>
    </row>
    <row r="3257" spans="1:5" ht="9" customHeight="1" x14ac:dyDescent="0.25">
      <c r="A3257" s="102">
        <f t="shared" si="50"/>
        <v>2003288</v>
      </c>
      <c r="B3257" s="357" t="s">
        <v>18800</v>
      </c>
      <c r="C3257" s="358" t="s">
        <v>18801</v>
      </c>
      <c r="D3257" s="357" t="s">
        <v>138</v>
      </c>
      <c r="E3257" s="359">
        <v>47.66</v>
      </c>
    </row>
    <row r="3258" spans="1:5" ht="18" customHeight="1" x14ac:dyDescent="0.25">
      <c r="A3258" s="102">
        <f t="shared" si="50"/>
        <v>2003265</v>
      </c>
      <c r="B3258" s="357" t="s">
        <v>18802</v>
      </c>
      <c r="C3258" s="358" t="s">
        <v>18803</v>
      </c>
      <c r="D3258" s="357" t="s">
        <v>138</v>
      </c>
      <c r="E3258" s="359">
        <v>74.36</v>
      </c>
    </row>
    <row r="3259" spans="1:5" ht="18" customHeight="1" x14ac:dyDescent="0.25">
      <c r="A3259" s="102">
        <f t="shared" si="50"/>
        <v>2003266</v>
      </c>
      <c r="B3259" s="357" t="s">
        <v>18804</v>
      </c>
      <c r="C3259" s="358" t="s">
        <v>18805</v>
      </c>
      <c r="D3259" s="357" t="s">
        <v>138</v>
      </c>
      <c r="E3259" s="359">
        <v>61.49</v>
      </c>
    </row>
    <row r="3260" spans="1:5" ht="9" customHeight="1" x14ac:dyDescent="0.25">
      <c r="A3260" s="102">
        <f t="shared" si="50"/>
        <v>2003267</v>
      </c>
      <c r="B3260" s="357" t="s">
        <v>18806</v>
      </c>
      <c r="C3260" s="358" t="s">
        <v>18807</v>
      </c>
      <c r="D3260" s="357" t="s">
        <v>138</v>
      </c>
      <c r="E3260" s="359">
        <v>66.5</v>
      </c>
    </row>
    <row r="3261" spans="1:5" ht="9" customHeight="1" x14ac:dyDescent="0.25">
      <c r="A3261" s="102">
        <f t="shared" si="50"/>
        <v>2003268</v>
      </c>
      <c r="B3261" s="357" t="s">
        <v>18808</v>
      </c>
      <c r="C3261" s="358" t="s">
        <v>18809</v>
      </c>
      <c r="D3261" s="357" t="s">
        <v>138</v>
      </c>
      <c r="E3261" s="359">
        <v>53.57</v>
      </c>
    </row>
    <row r="3262" spans="1:5" ht="18" customHeight="1" x14ac:dyDescent="0.25">
      <c r="A3262" s="102">
        <f t="shared" si="50"/>
        <v>2003289</v>
      </c>
      <c r="B3262" s="357" t="s">
        <v>18810</v>
      </c>
      <c r="C3262" s="358" t="s">
        <v>18811</v>
      </c>
      <c r="D3262" s="357" t="s">
        <v>138</v>
      </c>
      <c r="E3262" s="359">
        <v>17.43</v>
      </c>
    </row>
    <row r="3263" spans="1:5" ht="18" customHeight="1" x14ac:dyDescent="0.25">
      <c r="A3263" s="102">
        <f t="shared" si="50"/>
        <v>2003338</v>
      </c>
      <c r="B3263" s="357" t="s">
        <v>18812</v>
      </c>
      <c r="C3263" s="358" t="s">
        <v>18813</v>
      </c>
      <c r="D3263" s="357" t="s">
        <v>138</v>
      </c>
      <c r="E3263" s="359">
        <v>21.89</v>
      </c>
    </row>
    <row r="3264" spans="1:5" ht="9" customHeight="1" x14ac:dyDescent="0.25">
      <c r="A3264" s="102">
        <f t="shared" si="50"/>
        <v>2003290</v>
      </c>
      <c r="B3264" s="357" t="s">
        <v>18814</v>
      </c>
      <c r="C3264" s="358" t="s">
        <v>18815</v>
      </c>
      <c r="D3264" s="357" t="s">
        <v>138</v>
      </c>
      <c r="E3264" s="359">
        <v>14.49</v>
      </c>
    </row>
    <row r="3265" spans="1:5" ht="9" customHeight="1" x14ac:dyDescent="0.25">
      <c r="A3265" s="102">
        <f t="shared" ref="A3265:A3328" si="51">VALUE(B3265)</f>
        <v>2003300</v>
      </c>
      <c r="B3265" s="357" t="s">
        <v>18816</v>
      </c>
      <c r="C3265" s="358" t="s">
        <v>18817</v>
      </c>
      <c r="D3265" s="357" t="s">
        <v>138</v>
      </c>
      <c r="E3265" s="359">
        <v>7.56</v>
      </c>
    </row>
    <row r="3266" spans="1:5" ht="18" customHeight="1" x14ac:dyDescent="0.25">
      <c r="A3266" s="102">
        <f t="shared" si="51"/>
        <v>2003299</v>
      </c>
      <c r="B3266" s="357" t="s">
        <v>18818</v>
      </c>
      <c r="C3266" s="358" t="s">
        <v>18819</v>
      </c>
      <c r="D3266" s="357" t="s">
        <v>138</v>
      </c>
      <c r="E3266" s="359">
        <v>9.56</v>
      </c>
    </row>
    <row r="3267" spans="1:5" ht="18" customHeight="1" x14ac:dyDescent="0.25">
      <c r="A3267" s="102">
        <f t="shared" si="51"/>
        <v>2003301</v>
      </c>
      <c r="B3267" s="357" t="s">
        <v>18820</v>
      </c>
      <c r="C3267" s="358" t="s">
        <v>18821</v>
      </c>
      <c r="D3267" s="357" t="s">
        <v>138</v>
      </c>
      <c r="E3267" s="359">
        <v>6.66</v>
      </c>
    </row>
    <row r="3268" spans="1:5" ht="9" customHeight="1" x14ac:dyDescent="0.25">
      <c r="A3268" s="102">
        <f t="shared" si="51"/>
        <v>2004513</v>
      </c>
      <c r="B3268" s="357" t="s">
        <v>18822</v>
      </c>
      <c r="C3268" s="358" t="s">
        <v>18823</v>
      </c>
      <c r="D3268" s="357" t="s">
        <v>138</v>
      </c>
      <c r="E3268" s="359">
        <v>0.11</v>
      </c>
    </row>
    <row r="3269" spans="1:5" ht="9" customHeight="1" x14ac:dyDescent="0.25">
      <c r="A3269" s="102">
        <f t="shared" si="51"/>
        <v>2003357</v>
      </c>
      <c r="B3269" s="357" t="s">
        <v>18824</v>
      </c>
      <c r="C3269" s="358" t="s">
        <v>18825</v>
      </c>
      <c r="D3269" s="357" t="s">
        <v>138</v>
      </c>
      <c r="E3269" s="359">
        <v>197.42</v>
      </c>
    </row>
    <row r="3270" spans="1:5" ht="9" customHeight="1" x14ac:dyDescent="0.25">
      <c r="A3270" s="102">
        <f t="shared" si="51"/>
        <v>2003356</v>
      </c>
      <c r="B3270" s="357" t="s">
        <v>18826</v>
      </c>
      <c r="C3270" s="358" t="s">
        <v>18827</v>
      </c>
      <c r="D3270" s="357" t="s">
        <v>138</v>
      </c>
      <c r="E3270" s="359">
        <v>149.4</v>
      </c>
    </row>
    <row r="3271" spans="1:5" ht="9" customHeight="1" x14ac:dyDescent="0.25">
      <c r="A3271" s="102">
        <f t="shared" si="51"/>
        <v>2003359</v>
      </c>
      <c r="B3271" s="357" t="s">
        <v>18828</v>
      </c>
      <c r="C3271" s="358" t="s">
        <v>18829</v>
      </c>
      <c r="D3271" s="357" t="s">
        <v>138</v>
      </c>
      <c r="E3271" s="359">
        <v>241.49</v>
      </c>
    </row>
    <row r="3272" spans="1:5" ht="9" customHeight="1" x14ac:dyDescent="0.25">
      <c r="A3272" s="102">
        <f t="shared" si="51"/>
        <v>2003358</v>
      </c>
      <c r="B3272" s="357" t="s">
        <v>18830</v>
      </c>
      <c r="C3272" s="358" t="s">
        <v>18831</v>
      </c>
      <c r="D3272" s="357" t="s">
        <v>138</v>
      </c>
      <c r="E3272" s="359">
        <v>182.41</v>
      </c>
    </row>
    <row r="3273" spans="1:5" ht="9" customHeight="1" x14ac:dyDescent="0.25">
      <c r="A3273" s="102">
        <f t="shared" si="51"/>
        <v>2003361</v>
      </c>
      <c r="B3273" s="357" t="s">
        <v>18832</v>
      </c>
      <c r="C3273" s="358" t="s">
        <v>18833</v>
      </c>
      <c r="D3273" s="357" t="s">
        <v>138</v>
      </c>
      <c r="E3273" s="359">
        <v>514.65</v>
      </c>
    </row>
    <row r="3274" spans="1:5" ht="9" customHeight="1" x14ac:dyDescent="0.25">
      <c r="A3274" s="102">
        <f t="shared" si="51"/>
        <v>2003360</v>
      </c>
      <c r="B3274" s="357" t="s">
        <v>18834</v>
      </c>
      <c r="C3274" s="358" t="s">
        <v>18835</v>
      </c>
      <c r="D3274" s="357" t="s">
        <v>138</v>
      </c>
      <c r="E3274" s="359">
        <v>467.55</v>
      </c>
    </row>
    <row r="3275" spans="1:5" ht="9" customHeight="1" x14ac:dyDescent="0.25">
      <c r="A3275" s="102">
        <f t="shared" si="51"/>
        <v>2003363</v>
      </c>
      <c r="B3275" s="357" t="s">
        <v>18836</v>
      </c>
      <c r="C3275" s="358" t="s">
        <v>18837</v>
      </c>
      <c r="D3275" s="357" t="s">
        <v>138</v>
      </c>
      <c r="E3275" s="359">
        <v>442.15</v>
      </c>
    </row>
    <row r="3276" spans="1:5" ht="9" customHeight="1" x14ac:dyDescent="0.25">
      <c r="A3276" s="102">
        <f t="shared" si="51"/>
        <v>2003362</v>
      </c>
      <c r="B3276" s="357" t="s">
        <v>18838</v>
      </c>
      <c r="C3276" s="358" t="s">
        <v>18839</v>
      </c>
      <c r="D3276" s="357" t="s">
        <v>138</v>
      </c>
      <c r="E3276" s="359">
        <v>399.29</v>
      </c>
    </row>
    <row r="3277" spans="1:5" ht="9" customHeight="1" x14ac:dyDescent="0.25">
      <c r="A3277" s="102">
        <f t="shared" si="51"/>
        <v>2003365</v>
      </c>
      <c r="B3277" s="357" t="s">
        <v>18840</v>
      </c>
      <c r="C3277" s="358" t="s">
        <v>18841</v>
      </c>
      <c r="D3277" s="357" t="s">
        <v>138</v>
      </c>
      <c r="E3277" s="359">
        <v>393.77</v>
      </c>
    </row>
    <row r="3278" spans="1:5" ht="9" customHeight="1" x14ac:dyDescent="0.25">
      <c r="A3278" s="102">
        <f t="shared" si="51"/>
        <v>2003364</v>
      </c>
      <c r="B3278" s="357" t="s">
        <v>18842</v>
      </c>
      <c r="C3278" s="358" t="s">
        <v>18843</v>
      </c>
      <c r="D3278" s="357" t="s">
        <v>138</v>
      </c>
      <c r="E3278" s="359">
        <v>353.74</v>
      </c>
    </row>
    <row r="3279" spans="1:5" ht="9" customHeight="1" x14ac:dyDescent="0.25">
      <c r="A3279" s="102">
        <f t="shared" si="51"/>
        <v>2003367</v>
      </c>
      <c r="B3279" s="357" t="s">
        <v>18844</v>
      </c>
      <c r="C3279" s="358" t="s">
        <v>18845</v>
      </c>
      <c r="D3279" s="357" t="s">
        <v>138</v>
      </c>
      <c r="E3279" s="359">
        <v>369.52</v>
      </c>
    </row>
    <row r="3280" spans="1:5" ht="9" customHeight="1" x14ac:dyDescent="0.25">
      <c r="A3280" s="102">
        <f t="shared" si="51"/>
        <v>2003366</v>
      </c>
      <c r="B3280" s="357" t="s">
        <v>18846</v>
      </c>
      <c r="C3280" s="358" t="s">
        <v>18847</v>
      </c>
      <c r="D3280" s="357" t="s">
        <v>138</v>
      </c>
      <c r="E3280" s="359">
        <v>330.9</v>
      </c>
    </row>
    <row r="3281" spans="1:5" ht="9" customHeight="1" x14ac:dyDescent="0.25">
      <c r="A3281" s="102">
        <f t="shared" si="51"/>
        <v>2003869</v>
      </c>
      <c r="B3281" s="357" t="s">
        <v>18848</v>
      </c>
      <c r="C3281" s="358" t="s">
        <v>18849</v>
      </c>
      <c r="D3281" s="357" t="s">
        <v>138</v>
      </c>
      <c r="E3281" s="359">
        <v>186</v>
      </c>
    </row>
    <row r="3282" spans="1:5" ht="9" customHeight="1" x14ac:dyDescent="0.25">
      <c r="A3282" s="102">
        <f t="shared" si="51"/>
        <v>2003822</v>
      </c>
      <c r="B3282" s="357" t="s">
        <v>18850</v>
      </c>
      <c r="C3282" s="358" t="s">
        <v>18851</v>
      </c>
      <c r="D3282" s="357" t="s">
        <v>138</v>
      </c>
      <c r="E3282" s="359">
        <v>243.96</v>
      </c>
    </row>
    <row r="3283" spans="1:5" ht="9" customHeight="1" x14ac:dyDescent="0.25">
      <c r="A3283" s="102">
        <f t="shared" si="51"/>
        <v>2003826</v>
      </c>
      <c r="B3283" s="357" t="s">
        <v>18852</v>
      </c>
      <c r="C3283" s="358" t="s">
        <v>18853</v>
      </c>
      <c r="D3283" s="357" t="s">
        <v>138</v>
      </c>
      <c r="E3283" s="359">
        <v>334.8</v>
      </c>
    </row>
    <row r="3284" spans="1:5" ht="9" customHeight="1" x14ac:dyDescent="0.25">
      <c r="A3284" s="102">
        <f t="shared" si="51"/>
        <v>2003830</v>
      </c>
      <c r="B3284" s="357" t="s">
        <v>18854</v>
      </c>
      <c r="C3284" s="358" t="s">
        <v>18855</v>
      </c>
      <c r="D3284" s="357" t="s">
        <v>138</v>
      </c>
      <c r="E3284" s="359">
        <v>499.77</v>
      </c>
    </row>
    <row r="3285" spans="1:5" ht="9" customHeight="1" x14ac:dyDescent="0.25">
      <c r="A3285" s="102">
        <f t="shared" si="51"/>
        <v>2003834</v>
      </c>
      <c r="B3285" s="357" t="s">
        <v>18856</v>
      </c>
      <c r="C3285" s="358" t="s">
        <v>18857</v>
      </c>
      <c r="D3285" s="357" t="s">
        <v>138</v>
      </c>
      <c r="E3285" s="359">
        <v>834.49</v>
      </c>
    </row>
    <row r="3286" spans="1:5" ht="9" customHeight="1" x14ac:dyDescent="0.25">
      <c r="A3286" s="102">
        <f t="shared" si="51"/>
        <v>2003838</v>
      </c>
      <c r="B3286" s="357" t="s">
        <v>18858</v>
      </c>
      <c r="C3286" s="358" t="s">
        <v>18859</v>
      </c>
      <c r="D3286" s="357" t="s">
        <v>138</v>
      </c>
      <c r="E3286" s="359">
        <v>1233.21</v>
      </c>
    </row>
    <row r="3287" spans="1:5" ht="9" customHeight="1" x14ac:dyDescent="0.25">
      <c r="A3287" s="102">
        <f t="shared" si="51"/>
        <v>2003768</v>
      </c>
      <c r="B3287" s="357" t="s">
        <v>18860</v>
      </c>
      <c r="C3287" s="358" t="s">
        <v>18861</v>
      </c>
      <c r="D3287" s="357" t="s">
        <v>138</v>
      </c>
      <c r="E3287" s="359">
        <v>172.71</v>
      </c>
    </row>
    <row r="3288" spans="1:5" ht="9" customHeight="1" x14ac:dyDescent="0.25">
      <c r="A3288" s="102">
        <f t="shared" si="51"/>
        <v>2003873</v>
      </c>
      <c r="B3288" s="357" t="s">
        <v>18862</v>
      </c>
      <c r="C3288" s="358" t="s">
        <v>18863</v>
      </c>
      <c r="D3288" s="357" t="s">
        <v>138</v>
      </c>
      <c r="E3288" s="359">
        <v>152.61000000000001</v>
      </c>
    </row>
    <row r="3289" spans="1:5" ht="9" customHeight="1" x14ac:dyDescent="0.25">
      <c r="A3289" s="102">
        <f t="shared" si="51"/>
        <v>2003772</v>
      </c>
      <c r="B3289" s="357" t="s">
        <v>18864</v>
      </c>
      <c r="C3289" s="358" t="s">
        <v>18865</v>
      </c>
      <c r="D3289" s="357" t="s">
        <v>138</v>
      </c>
      <c r="E3289" s="359">
        <v>253.04</v>
      </c>
    </row>
    <row r="3290" spans="1:5" ht="9" customHeight="1" x14ac:dyDescent="0.25">
      <c r="A3290" s="102">
        <f t="shared" si="51"/>
        <v>2003877</v>
      </c>
      <c r="B3290" s="357" t="s">
        <v>18866</v>
      </c>
      <c r="C3290" s="358" t="s">
        <v>18867</v>
      </c>
      <c r="D3290" s="357" t="s">
        <v>138</v>
      </c>
      <c r="E3290" s="359">
        <v>221.24</v>
      </c>
    </row>
    <row r="3291" spans="1:5" ht="9" customHeight="1" x14ac:dyDescent="0.25">
      <c r="A3291" s="102">
        <f t="shared" si="51"/>
        <v>2003776</v>
      </c>
      <c r="B3291" s="357" t="s">
        <v>18868</v>
      </c>
      <c r="C3291" s="358" t="s">
        <v>18869</v>
      </c>
      <c r="D3291" s="357" t="s">
        <v>138</v>
      </c>
      <c r="E3291" s="359">
        <v>414.32</v>
      </c>
    </row>
    <row r="3292" spans="1:5" ht="9" customHeight="1" x14ac:dyDescent="0.25">
      <c r="A3292" s="102">
        <f t="shared" si="51"/>
        <v>2003881</v>
      </c>
      <c r="B3292" s="357" t="s">
        <v>18870</v>
      </c>
      <c r="C3292" s="358" t="s">
        <v>18871</v>
      </c>
      <c r="D3292" s="357" t="s">
        <v>138</v>
      </c>
      <c r="E3292" s="359">
        <v>370.76</v>
      </c>
    </row>
    <row r="3293" spans="1:5" ht="9" customHeight="1" x14ac:dyDescent="0.25">
      <c r="A3293" s="102">
        <f t="shared" si="51"/>
        <v>2003780</v>
      </c>
      <c r="B3293" s="357" t="s">
        <v>18872</v>
      </c>
      <c r="C3293" s="358" t="s">
        <v>18873</v>
      </c>
      <c r="D3293" s="357" t="s">
        <v>138</v>
      </c>
      <c r="E3293" s="359">
        <v>550.66999999999996</v>
      </c>
    </row>
    <row r="3294" spans="1:5" ht="18" customHeight="1" x14ac:dyDescent="0.25">
      <c r="A3294" s="102">
        <f t="shared" si="51"/>
        <v>2003885</v>
      </c>
      <c r="B3294" s="357" t="s">
        <v>18874</v>
      </c>
      <c r="C3294" s="358" t="s">
        <v>18875</v>
      </c>
      <c r="D3294" s="357" t="s">
        <v>138</v>
      </c>
      <c r="E3294" s="359">
        <v>486.96</v>
      </c>
    </row>
    <row r="3295" spans="1:5" ht="9" customHeight="1" x14ac:dyDescent="0.25">
      <c r="A3295" s="102">
        <f t="shared" si="51"/>
        <v>2003784</v>
      </c>
      <c r="B3295" s="357" t="s">
        <v>18876</v>
      </c>
      <c r="C3295" s="358" t="s">
        <v>18877</v>
      </c>
      <c r="D3295" s="357" t="s">
        <v>138</v>
      </c>
      <c r="E3295" s="359">
        <v>855.71</v>
      </c>
    </row>
    <row r="3296" spans="1:5" ht="18" customHeight="1" x14ac:dyDescent="0.25">
      <c r="A3296" s="102">
        <f t="shared" si="51"/>
        <v>2003889</v>
      </c>
      <c r="B3296" s="357" t="s">
        <v>18878</v>
      </c>
      <c r="C3296" s="358" t="s">
        <v>18879</v>
      </c>
      <c r="D3296" s="357" t="s">
        <v>138</v>
      </c>
      <c r="E3296" s="359">
        <v>755.96</v>
      </c>
    </row>
    <row r="3297" spans="1:5" ht="9" customHeight="1" x14ac:dyDescent="0.25">
      <c r="A3297" s="102">
        <f t="shared" si="51"/>
        <v>2003870</v>
      </c>
      <c r="B3297" s="357" t="s">
        <v>18880</v>
      </c>
      <c r="C3297" s="358" t="s">
        <v>18881</v>
      </c>
      <c r="D3297" s="357" t="s">
        <v>138</v>
      </c>
      <c r="E3297" s="359">
        <v>188.06</v>
      </c>
    </row>
    <row r="3298" spans="1:5" ht="18" customHeight="1" x14ac:dyDescent="0.25">
      <c r="A3298" s="102">
        <f t="shared" si="51"/>
        <v>2003823</v>
      </c>
      <c r="B3298" s="357" t="s">
        <v>18882</v>
      </c>
      <c r="C3298" s="358" t="s">
        <v>18883</v>
      </c>
      <c r="D3298" s="357" t="s">
        <v>138</v>
      </c>
      <c r="E3298" s="359">
        <v>249.75</v>
      </c>
    </row>
    <row r="3299" spans="1:5" ht="9" customHeight="1" x14ac:dyDescent="0.25">
      <c r="A3299" s="102">
        <f t="shared" si="51"/>
        <v>2003827</v>
      </c>
      <c r="B3299" s="357" t="s">
        <v>18884</v>
      </c>
      <c r="C3299" s="358" t="s">
        <v>18885</v>
      </c>
      <c r="D3299" s="357" t="s">
        <v>138</v>
      </c>
      <c r="E3299" s="359">
        <v>377.79</v>
      </c>
    </row>
    <row r="3300" spans="1:5" ht="18" customHeight="1" x14ac:dyDescent="0.25">
      <c r="A3300" s="102">
        <f t="shared" si="51"/>
        <v>2003831</v>
      </c>
      <c r="B3300" s="357" t="s">
        <v>18886</v>
      </c>
      <c r="C3300" s="358" t="s">
        <v>18887</v>
      </c>
      <c r="D3300" s="357" t="s">
        <v>138</v>
      </c>
      <c r="E3300" s="359">
        <v>537.71</v>
      </c>
    </row>
    <row r="3301" spans="1:5" ht="9" customHeight="1" x14ac:dyDescent="0.25">
      <c r="A3301" s="102">
        <f t="shared" si="51"/>
        <v>2003835</v>
      </c>
      <c r="B3301" s="357" t="s">
        <v>18888</v>
      </c>
      <c r="C3301" s="358" t="s">
        <v>18889</v>
      </c>
      <c r="D3301" s="357" t="s">
        <v>138</v>
      </c>
      <c r="E3301" s="359">
        <v>941.9</v>
      </c>
    </row>
    <row r="3302" spans="1:5" ht="18" customHeight="1" x14ac:dyDescent="0.25">
      <c r="A3302" s="102">
        <f t="shared" si="51"/>
        <v>2003839</v>
      </c>
      <c r="B3302" s="357" t="s">
        <v>18890</v>
      </c>
      <c r="C3302" s="358" t="s">
        <v>18891</v>
      </c>
      <c r="D3302" s="357" t="s">
        <v>138</v>
      </c>
      <c r="E3302" s="359">
        <v>1337.67</v>
      </c>
    </row>
    <row r="3303" spans="1:5" ht="9" customHeight="1" x14ac:dyDescent="0.25">
      <c r="A3303" s="102">
        <f t="shared" si="51"/>
        <v>2003769</v>
      </c>
      <c r="B3303" s="357" t="s">
        <v>18892</v>
      </c>
      <c r="C3303" s="358" t="s">
        <v>18893</v>
      </c>
      <c r="D3303" s="357" t="s">
        <v>138</v>
      </c>
      <c r="E3303" s="359">
        <v>185.89</v>
      </c>
    </row>
    <row r="3304" spans="1:5" ht="9" customHeight="1" x14ac:dyDescent="0.25">
      <c r="A3304" s="102">
        <f t="shared" si="51"/>
        <v>2003874</v>
      </c>
      <c r="B3304" s="357" t="s">
        <v>18894</v>
      </c>
      <c r="C3304" s="358" t="s">
        <v>18895</v>
      </c>
      <c r="D3304" s="357" t="s">
        <v>138</v>
      </c>
      <c r="E3304" s="359">
        <v>165.8</v>
      </c>
    </row>
    <row r="3305" spans="1:5" ht="9" customHeight="1" x14ac:dyDescent="0.25">
      <c r="A3305" s="102">
        <f t="shared" si="51"/>
        <v>2003773</v>
      </c>
      <c r="B3305" s="357" t="s">
        <v>18896</v>
      </c>
      <c r="C3305" s="358" t="s">
        <v>18897</v>
      </c>
      <c r="D3305" s="357" t="s">
        <v>138</v>
      </c>
      <c r="E3305" s="359">
        <v>305.73</v>
      </c>
    </row>
    <row r="3306" spans="1:5" ht="9" customHeight="1" x14ac:dyDescent="0.25">
      <c r="A3306" s="102">
        <f t="shared" si="51"/>
        <v>2003878</v>
      </c>
      <c r="B3306" s="357" t="s">
        <v>18898</v>
      </c>
      <c r="C3306" s="358" t="s">
        <v>18899</v>
      </c>
      <c r="D3306" s="357" t="s">
        <v>138</v>
      </c>
      <c r="E3306" s="359">
        <v>274.01</v>
      </c>
    </row>
    <row r="3307" spans="1:5" ht="9" customHeight="1" x14ac:dyDescent="0.25">
      <c r="A3307" s="102">
        <f t="shared" si="51"/>
        <v>2003777</v>
      </c>
      <c r="B3307" s="357" t="s">
        <v>18900</v>
      </c>
      <c r="C3307" s="358" t="s">
        <v>18901</v>
      </c>
      <c r="D3307" s="357" t="s">
        <v>138</v>
      </c>
      <c r="E3307" s="359">
        <v>467.02</v>
      </c>
    </row>
    <row r="3308" spans="1:5" ht="9" customHeight="1" x14ac:dyDescent="0.25">
      <c r="A3308" s="102">
        <f t="shared" si="51"/>
        <v>2003882</v>
      </c>
      <c r="B3308" s="357" t="s">
        <v>18902</v>
      </c>
      <c r="C3308" s="358" t="s">
        <v>18903</v>
      </c>
      <c r="D3308" s="357" t="s">
        <v>138</v>
      </c>
      <c r="E3308" s="359">
        <v>423.53</v>
      </c>
    </row>
    <row r="3309" spans="1:5" ht="9" customHeight="1" x14ac:dyDescent="0.25">
      <c r="A3309" s="102">
        <f t="shared" si="51"/>
        <v>2003781</v>
      </c>
      <c r="B3309" s="357" t="s">
        <v>18904</v>
      </c>
      <c r="C3309" s="358" t="s">
        <v>18905</v>
      </c>
      <c r="D3309" s="357" t="s">
        <v>138</v>
      </c>
      <c r="E3309" s="359">
        <v>669.23</v>
      </c>
    </row>
    <row r="3310" spans="1:5" ht="18" customHeight="1" x14ac:dyDescent="0.25">
      <c r="A3310" s="102">
        <f t="shared" si="51"/>
        <v>2003886</v>
      </c>
      <c r="B3310" s="357" t="s">
        <v>18906</v>
      </c>
      <c r="C3310" s="358" t="s">
        <v>18907</v>
      </c>
      <c r="D3310" s="357" t="s">
        <v>138</v>
      </c>
      <c r="E3310" s="359">
        <v>605.69000000000005</v>
      </c>
    </row>
    <row r="3311" spans="1:5" ht="9" customHeight="1" x14ac:dyDescent="0.25">
      <c r="A3311" s="102">
        <f t="shared" si="51"/>
        <v>2003785</v>
      </c>
      <c r="B3311" s="357" t="s">
        <v>18908</v>
      </c>
      <c r="C3311" s="358" t="s">
        <v>18909</v>
      </c>
      <c r="D3311" s="357" t="s">
        <v>138</v>
      </c>
      <c r="E3311" s="359">
        <v>1040.1400000000001</v>
      </c>
    </row>
    <row r="3312" spans="1:5" ht="18" customHeight="1" x14ac:dyDescent="0.25">
      <c r="A3312" s="102">
        <f t="shared" si="51"/>
        <v>2003890</v>
      </c>
      <c r="B3312" s="357" t="s">
        <v>18910</v>
      </c>
      <c r="C3312" s="358" t="s">
        <v>18911</v>
      </c>
      <c r="D3312" s="357" t="s">
        <v>138</v>
      </c>
      <c r="E3312" s="359">
        <v>940.65</v>
      </c>
    </row>
    <row r="3313" spans="1:5" ht="9" customHeight="1" x14ac:dyDescent="0.25">
      <c r="A3313" s="102">
        <f t="shared" si="51"/>
        <v>2003871</v>
      </c>
      <c r="B3313" s="357" t="s">
        <v>18912</v>
      </c>
      <c r="C3313" s="358" t="s">
        <v>18913</v>
      </c>
      <c r="D3313" s="357" t="s">
        <v>138</v>
      </c>
      <c r="E3313" s="359">
        <v>208.42</v>
      </c>
    </row>
    <row r="3314" spans="1:5" ht="18" customHeight="1" x14ac:dyDescent="0.25">
      <c r="A3314" s="102">
        <f t="shared" si="51"/>
        <v>2003824</v>
      </c>
      <c r="B3314" s="357" t="s">
        <v>18914</v>
      </c>
      <c r="C3314" s="358" t="s">
        <v>18915</v>
      </c>
      <c r="D3314" s="357" t="s">
        <v>138</v>
      </c>
      <c r="E3314" s="359">
        <v>271.33</v>
      </c>
    </row>
    <row r="3315" spans="1:5" ht="9" customHeight="1" x14ac:dyDescent="0.25">
      <c r="A3315" s="102">
        <f t="shared" si="51"/>
        <v>2003828</v>
      </c>
      <c r="B3315" s="357" t="s">
        <v>18916</v>
      </c>
      <c r="C3315" s="358" t="s">
        <v>18917</v>
      </c>
      <c r="D3315" s="357" t="s">
        <v>138</v>
      </c>
      <c r="E3315" s="359">
        <v>627.39</v>
      </c>
    </row>
    <row r="3316" spans="1:5" ht="18" customHeight="1" x14ac:dyDescent="0.25">
      <c r="A3316" s="102">
        <f t="shared" si="51"/>
        <v>2003832</v>
      </c>
      <c r="B3316" s="357" t="s">
        <v>18918</v>
      </c>
      <c r="C3316" s="358" t="s">
        <v>18919</v>
      </c>
      <c r="D3316" s="357" t="s">
        <v>138</v>
      </c>
      <c r="E3316" s="359">
        <v>804.98</v>
      </c>
    </row>
    <row r="3317" spans="1:5" ht="9" customHeight="1" x14ac:dyDescent="0.25">
      <c r="A3317" s="102">
        <f t="shared" si="51"/>
        <v>2003836</v>
      </c>
      <c r="B3317" s="357" t="s">
        <v>18920</v>
      </c>
      <c r="C3317" s="358" t="s">
        <v>18921</v>
      </c>
      <c r="D3317" s="357" t="s">
        <v>138</v>
      </c>
      <c r="E3317" s="359">
        <v>1227.57</v>
      </c>
    </row>
    <row r="3318" spans="1:5" ht="18" customHeight="1" x14ac:dyDescent="0.25">
      <c r="A3318" s="102">
        <f t="shared" si="51"/>
        <v>2003840</v>
      </c>
      <c r="B3318" s="357" t="s">
        <v>18922</v>
      </c>
      <c r="C3318" s="358" t="s">
        <v>18923</v>
      </c>
      <c r="D3318" s="357" t="s">
        <v>138</v>
      </c>
      <c r="E3318" s="359">
        <v>1601.2</v>
      </c>
    </row>
    <row r="3319" spans="1:5" ht="9" customHeight="1" x14ac:dyDescent="0.25">
      <c r="A3319" s="102">
        <f t="shared" si="51"/>
        <v>2003770</v>
      </c>
      <c r="B3319" s="357" t="s">
        <v>18924</v>
      </c>
      <c r="C3319" s="358" t="s">
        <v>18925</v>
      </c>
      <c r="D3319" s="357" t="s">
        <v>138</v>
      </c>
      <c r="E3319" s="359">
        <v>251.75</v>
      </c>
    </row>
    <row r="3320" spans="1:5" ht="9" customHeight="1" x14ac:dyDescent="0.25">
      <c r="A3320" s="102">
        <f t="shared" si="51"/>
        <v>2003875</v>
      </c>
      <c r="B3320" s="357" t="s">
        <v>18926</v>
      </c>
      <c r="C3320" s="358" t="s">
        <v>18927</v>
      </c>
      <c r="D3320" s="357" t="s">
        <v>138</v>
      </c>
      <c r="E3320" s="359">
        <v>231.76</v>
      </c>
    </row>
    <row r="3321" spans="1:5" ht="9" customHeight="1" x14ac:dyDescent="0.25">
      <c r="A3321" s="102">
        <f t="shared" si="51"/>
        <v>2003774</v>
      </c>
      <c r="B3321" s="357" t="s">
        <v>18928</v>
      </c>
      <c r="C3321" s="358" t="s">
        <v>18929</v>
      </c>
      <c r="D3321" s="357" t="s">
        <v>138</v>
      </c>
      <c r="E3321" s="359">
        <v>409.88</v>
      </c>
    </row>
    <row r="3322" spans="1:5" ht="9" customHeight="1" x14ac:dyDescent="0.25">
      <c r="A3322" s="102">
        <f t="shared" si="51"/>
        <v>2003879</v>
      </c>
      <c r="B3322" s="357" t="s">
        <v>18930</v>
      </c>
      <c r="C3322" s="358" t="s">
        <v>18931</v>
      </c>
      <c r="D3322" s="357" t="s">
        <v>138</v>
      </c>
      <c r="E3322" s="359">
        <v>374.4</v>
      </c>
    </row>
    <row r="3323" spans="1:5" ht="9" customHeight="1" x14ac:dyDescent="0.25">
      <c r="A3323" s="102">
        <f t="shared" si="51"/>
        <v>2003778</v>
      </c>
      <c r="B3323" s="357" t="s">
        <v>18932</v>
      </c>
      <c r="C3323" s="358" t="s">
        <v>18933</v>
      </c>
      <c r="D3323" s="357" t="s">
        <v>138</v>
      </c>
      <c r="E3323" s="359">
        <v>569.96</v>
      </c>
    </row>
    <row r="3324" spans="1:5" ht="9" customHeight="1" x14ac:dyDescent="0.25">
      <c r="A3324" s="102">
        <f t="shared" si="51"/>
        <v>2003883</v>
      </c>
      <c r="B3324" s="357" t="s">
        <v>18934</v>
      </c>
      <c r="C3324" s="358" t="s">
        <v>18935</v>
      </c>
      <c r="D3324" s="357" t="s">
        <v>138</v>
      </c>
      <c r="E3324" s="359">
        <v>514.45000000000005</v>
      </c>
    </row>
    <row r="3325" spans="1:5" ht="9" customHeight="1" x14ac:dyDescent="0.25">
      <c r="A3325" s="102">
        <f t="shared" si="51"/>
        <v>2003782</v>
      </c>
      <c r="B3325" s="357" t="s">
        <v>18936</v>
      </c>
      <c r="C3325" s="358" t="s">
        <v>18937</v>
      </c>
      <c r="D3325" s="357" t="s">
        <v>138</v>
      </c>
      <c r="E3325" s="359">
        <v>853.72</v>
      </c>
    </row>
    <row r="3326" spans="1:5" ht="18" customHeight="1" x14ac:dyDescent="0.25">
      <c r="A3326" s="102">
        <f t="shared" si="51"/>
        <v>2003887</v>
      </c>
      <c r="B3326" s="357" t="s">
        <v>18938</v>
      </c>
      <c r="C3326" s="358" t="s">
        <v>18939</v>
      </c>
      <c r="D3326" s="357" t="s">
        <v>138</v>
      </c>
      <c r="E3326" s="359">
        <v>768.82</v>
      </c>
    </row>
    <row r="3327" spans="1:5" ht="9" customHeight="1" x14ac:dyDescent="0.25">
      <c r="A3327" s="102">
        <f t="shared" si="51"/>
        <v>2003786</v>
      </c>
      <c r="B3327" s="357" t="s">
        <v>18940</v>
      </c>
      <c r="C3327" s="358" t="s">
        <v>18941</v>
      </c>
      <c r="D3327" s="357" t="s">
        <v>138</v>
      </c>
      <c r="E3327" s="359">
        <v>1337.88</v>
      </c>
    </row>
    <row r="3328" spans="1:5" ht="18" customHeight="1" x14ac:dyDescent="0.25">
      <c r="A3328" s="102">
        <f t="shared" si="51"/>
        <v>2003891</v>
      </c>
      <c r="B3328" s="357" t="s">
        <v>18942</v>
      </c>
      <c r="C3328" s="358" t="s">
        <v>18943</v>
      </c>
      <c r="D3328" s="357" t="s">
        <v>138</v>
      </c>
      <c r="E3328" s="359">
        <v>1205.99</v>
      </c>
    </row>
    <row r="3329" spans="1:5" ht="9" customHeight="1" x14ac:dyDescent="0.25">
      <c r="A3329" s="102">
        <f t="shared" ref="A3329:A3392" si="52">VALUE(B3329)</f>
        <v>2003872</v>
      </c>
      <c r="B3329" s="357" t="s">
        <v>18944</v>
      </c>
      <c r="C3329" s="358" t="s">
        <v>18945</v>
      </c>
      <c r="D3329" s="357" t="s">
        <v>138</v>
      </c>
      <c r="E3329" s="359">
        <v>285.11</v>
      </c>
    </row>
    <row r="3330" spans="1:5" ht="18" customHeight="1" x14ac:dyDescent="0.25">
      <c r="A3330" s="102">
        <f t="shared" si="52"/>
        <v>2003825</v>
      </c>
      <c r="B3330" s="357" t="s">
        <v>18946</v>
      </c>
      <c r="C3330" s="358" t="s">
        <v>18947</v>
      </c>
      <c r="D3330" s="357" t="s">
        <v>138</v>
      </c>
      <c r="E3330" s="359">
        <v>354.02</v>
      </c>
    </row>
    <row r="3331" spans="1:5" ht="9" customHeight="1" x14ac:dyDescent="0.25">
      <c r="A3331" s="102">
        <f t="shared" si="52"/>
        <v>2003829</v>
      </c>
      <c r="B3331" s="357" t="s">
        <v>18948</v>
      </c>
      <c r="C3331" s="358" t="s">
        <v>18949</v>
      </c>
      <c r="D3331" s="357" t="s">
        <v>138</v>
      </c>
      <c r="E3331" s="359">
        <v>732.27</v>
      </c>
    </row>
    <row r="3332" spans="1:5" ht="18" customHeight="1" x14ac:dyDescent="0.25">
      <c r="A3332" s="102">
        <f t="shared" si="52"/>
        <v>2003833</v>
      </c>
      <c r="B3332" s="357" t="s">
        <v>18950</v>
      </c>
      <c r="C3332" s="358" t="s">
        <v>18951</v>
      </c>
      <c r="D3332" s="357" t="s">
        <v>138</v>
      </c>
      <c r="E3332" s="359">
        <v>946.57</v>
      </c>
    </row>
    <row r="3333" spans="1:5" ht="9" customHeight="1" x14ac:dyDescent="0.25">
      <c r="A3333" s="102">
        <f t="shared" si="52"/>
        <v>2003837</v>
      </c>
      <c r="B3333" s="357" t="s">
        <v>18952</v>
      </c>
      <c r="C3333" s="358" t="s">
        <v>18953</v>
      </c>
      <c r="D3333" s="357" t="s">
        <v>138</v>
      </c>
      <c r="E3333" s="359">
        <v>1438.69</v>
      </c>
    </row>
    <row r="3334" spans="1:5" ht="18" customHeight="1" x14ac:dyDescent="0.25">
      <c r="A3334" s="102">
        <f t="shared" si="52"/>
        <v>2003841</v>
      </c>
      <c r="B3334" s="357" t="s">
        <v>18954</v>
      </c>
      <c r="C3334" s="358" t="s">
        <v>18955</v>
      </c>
      <c r="D3334" s="357" t="s">
        <v>138</v>
      </c>
      <c r="E3334" s="359">
        <v>2076.94</v>
      </c>
    </row>
    <row r="3335" spans="1:5" ht="9" customHeight="1" x14ac:dyDescent="0.25">
      <c r="A3335" s="102">
        <f t="shared" si="52"/>
        <v>2003771</v>
      </c>
      <c r="B3335" s="357" t="s">
        <v>18956</v>
      </c>
      <c r="C3335" s="358" t="s">
        <v>18957</v>
      </c>
      <c r="D3335" s="357" t="s">
        <v>138</v>
      </c>
      <c r="E3335" s="359">
        <v>303.26</v>
      </c>
    </row>
    <row r="3336" spans="1:5" ht="9" customHeight="1" x14ac:dyDescent="0.25">
      <c r="A3336" s="102">
        <f t="shared" si="52"/>
        <v>2003876</v>
      </c>
      <c r="B3336" s="357" t="s">
        <v>18958</v>
      </c>
      <c r="C3336" s="358" t="s">
        <v>18959</v>
      </c>
      <c r="D3336" s="357" t="s">
        <v>138</v>
      </c>
      <c r="E3336" s="359">
        <v>279.43</v>
      </c>
    </row>
    <row r="3337" spans="1:5" ht="9" customHeight="1" x14ac:dyDescent="0.25">
      <c r="A3337" s="102">
        <f t="shared" si="52"/>
        <v>2003775</v>
      </c>
      <c r="B3337" s="357" t="s">
        <v>18960</v>
      </c>
      <c r="C3337" s="358" t="s">
        <v>18961</v>
      </c>
      <c r="D3337" s="357" t="s">
        <v>138</v>
      </c>
      <c r="E3337" s="359">
        <v>472.48</v>
      </c>
    </row>
    <row r="3338" spans="1:5" ht="9" customHeight="1" x14ac:dyDescent="0.25">
      <c r="A3338" s="102">
        <f t="shared" si="52"/>
        <v>2003880</v>
      </c>
      <c r="B3338" s="357" t="s">
        <v>18962</v>
      </c>
      <c r="C3338" s="358" t="s">
        <v>18963</v>
      </c>
      <c r="D3338" s="357" t="s">
        <v>138</v>
      </c>
      <c r="E3338" s="359">
        <v>429.5</v>
      </c>
    </row>
    <row r="3339" spans="1:5" ht="9" customHeight="1" x14ac:dyDescent="0.25">
      <c r="A3339" s="102">
        <f t="shared" si="52"/>
        <v>2003779</v>
      </c>
      <c r="B3339" s="357" t="s">
        <v>18964</v>
      </c>
      <c r="C3339" s="358" t="s">
        <v>18965</v>
      </c>
      <c r="D3339" s="357" t="s">
        <v>138</v>
      </c>
      <c r="E3339" s="359">
        <v>704.24</v>
      </c>
    </row>
    <row r="3340" spans="1:5" ht="9" customHeight="1" x14ac:dyDescent="0.25">
      <c r="A3340" s="102">
        <f t="shared" si="52"/>
        <v>2003884</v>
      </c>
      <c r="B3340" s="357" t="s">
        <v>18966</v>
      </c>
      <c r="C3340" s="358" t="s">
        <v>18967</v>
      </c>
      <c r="D3340" s="357" t="s">
        <v>138</v>
      </c>
      <c r="E3340" s="359">
        <v>639.45000000000005</v>
      </c>
    </row>
    <row r="3341" spans="1:5" ht="9" customHeight="1" x14ac:dyDescent="0.25">
      <c r="A3341" s="102">
        <f t="shared" si="52"/>
        <v>2003783</v>
      </c>
      <c r="B3341" s="357" t="s">
        <v>18968</v>
      </c>
      <c r="C3341" s="358" t="s">
        <v>18969</v>
      </c>
      <c r="D3341" s="357" t="s">
        <v>138</v>
      </c>
      <c r="E3341" s="359">
        <v>1007.83</v>
      </c>
    </row>
    <row r="3342" spans="1:5" ht="18" customHeight="1" x14ac:dyDescent="0.25">
      <c r="A3342" s="102">
        <f t="shared" si="52"/>
        <v>2003888</v>
      </c>
      <c r="B3342" s="357" t="s">
        <v>18970</v>
      </c>
      <c r="C3342" s="358" t="s">
        <v>18971</v>
      </c>
      <c r="D3342" s="357" t="s">
        <v>138</v>
      </c>
      <c r="E3342" s="359">
        <v>911.49</v>
      </c>
    </row>
    <row r="3343" spans="1:5" ht="9" customHeight="1" x14ac:dyDescent="0.25">
      <c r="A3343" s="102">
        <f t="shared" si="52"/>
        <v>2003787</v>
      </c>
      <c r="B3343" s="357" t="s">
        <v>18972</v>
      </c>
      <c r="C3343" s="358" t="s">
        <v>18973</v>
      </c>
      <c r="D3343" s="357" t="s">
        <v>138</v>
      </c>
      <c r="E3343" s="359">
        <v>1576.59</v>
      </c>
    </row>
    <row r="3344" spans="1:5" ht="18" customHeight="1" x14ac:dyDescent="0.25">
      <c r="A3344" s="102">
        <f t="shared" si="52"/>
        <v>2003892</v>
      </c>
      <c r="B3344" s="357" t="s">
        <v>18974</v>
      </c>
      <c r="C3344" s="358" t="s">
        <v>18975</v>
      </c>
      <c r="D3344" s="357" t="s">
        <v>138</v>
      </c>
      <c r="E3344" s="359">
        <v>1440.2</v>
      </c>
    </row>
    <row r="3345" spans="1:5" ht="9" customHeight="1" x14ac:dyDescent="0.25">
      <c r="A3345" s="102">
        <f t="shared" si="52"/>
        <v>2003851</v>
      </c>
      <c r="B3345" s="357" t="s">
        <v>18976</v>
      </c>
      <c r="C3345" s="358" t="s">
        <v>18977</v>
      </c>
      <c r="D3345" s="357" t="s">
        <v>138</v>
      </c>
      <c r="E3345" s="359">
        <v>85.24</v>
      </c>
    </row>
    <row r="3346" spans="1:5" ht="18" customHeight="1" x14ac:dyDescent="0.25">
      <c r="A3346" s="102">
        <f t="shared" si="52"/>
        <v>2003935</v>
      </c>
      <c r="B3346" s="357" t="s">
        <v>18978</v>
      </c>
      <c r="C3346" s="358" t="s">
        <v>18979</v>
      </c>
      <c r="D3346" s="357" t="s">
        <v>138</v>
      </c>
      <c r="E3346" s="359">
        <v>9.15</v>
      </c>
    </row>
    <row r="3347" spans="1:5" ht="9" customHeight="1" x14ac:dyDescent="0.25">
      <c r="A3347" s="102">
        <f t="shared" si="52"/>
        <v>2003934</v>
      </c>
      <c r="B3347" s="357" t="s">
        <v>18980</v>
      </c>
      <c r="C3347" s="358" t="s">
        <v>18981</v>
      </c>
      <c r="D3347" s="357" t="s">
        <v>138</v>
      </c>
      <c r="E3347" s="359">
        <v>14.13</v>
      </c>
    </row>
    <row r="3348" spans="1:5" ht="18" customHeight="1" x14ac:dyDescent="0.25">
      <c r="A3348" s="102">
        <f t="shared" si="52"/>
        <v>2003990</v>
      </c>
      <c r="B3348" s="357" t="s">
        <v>18982</v>
      </c>
      <c r="C3348" s="358" t="s">
        <v>18983</v>
      </c>
      <c r="D3348" s="357" t="s">
        <v>138</v>
      </c>
      <c r="E3348" s="359">
        <v>1319.17</v>
      </c>
    </row>
    <row r="3349" spans="1:5" ht="9" customHeight="1" x14ac:dyDescent="0.25">
      <c r="A3349" s="102">
        <f t="shared" si="52"/>
        <v>2003991</v>
      </c>
      <c r="B3349" s="357" t="s">
        <v>18984</v>
      </c>
      <c r="C3349" s="358" t="s">
        <v>18985</v>
      </c>
      <c r="D3349" s="357" t="s">
        <v>138</v>
      </c>
      <c r="E3349" s="359">
        <v>1385.82</v>
      </c>
    </row>
    <row r="3350" spans="1:5" ht="18" customHeight="1" x14ac:dyDescent="0.25">
      <c r="A3350" s="102">
        <f t="shared" si="52"/>
        <v>2003992</v>
      </c>
      <c r="B3350" s="357" t="s">
        <v>18986</v>
      </c>
      <c r="C3350" s="358" t="s">
        <v>18987</v>
      </c>
      <c r="D3350" s="357" t="s">
        <v>138</v>
      </c>
      <c r="E3350" s="359">
        <v>1756.56</v>
      </c>
    </row>
    <row r="3351" spans="1:5" ht="9" customHeight="1" x14ac:dyDescent="0.25">
      <c r="A3351" s="102">
        <f t="shared" si="52"/>
        <v>2003993</v>
      </c>
      <c r="B3351" s="357" t="s">
        <v>18988</v>
      </c>
      <c r="C3351" s="358" t="s">
        <v>18989</v>
      </c>
      <c r="D3351" s="357" t="s">
        <v>138</v>
      </c>
      <c r="E3351" s="359">
        <v>2093.36</v>
      </c>
    </row>
    <row r="3352" spans="1:5" ht="9" customHeight="1" x14ac:dyDescent="0.25">
      <c r="A3352" s="102">
        <f t="shared" si="52"/>
        <v>2003994</v>
      </c>
      <c r="B3352" s="357" t="s">
        <v>18990</v>
      </c>
      <c r="C3352" s="358" t="s">
        <v>18991</v>
      </c>
      <c r="D3352" s="357" t="s">
        <v>138</v>
      </c>
      <c r="E3352" s="359">
        <v>7193.71</v>
      </c>
    </row>
    <row r="3353" spans="1:5" ht="9" customHeight="1" x14ac:dyDescent="0.25">
      <c r="A3353" s="102">
        <f t="shared" si="52"/>
        <v>2003995</v>
      </c>
      <c r="B3353" s="357" t="s">
        <v>18992</v>
      </c>
      <c r="C3353" s="358" t="s">
        <v>18993</v>
      </c>
      <c r="D3353" s="357" t="s">
        <v>138</v>
      </c>
      <c r="E3353" s="359">
        <v>8705.61</v>
      </c>
    </row>
    <row r="3354" spans="1:5" ht="9" customHeight="1" x14ac:dyDescent="0.25">
      <c r="A3354" s="102">
        <f t="shared" si="52"/>
        <v>2003996</v>
      </c>
      <c r="B3354" s="357" t="s">
        <v>18994</v>
      </c>
      <c r="C3354" s="358" t="s">
        <v>18995</v>
      </c>
      <c r="D3354" s="357" t="s">
        <v>138</v>
      </c>
      <c r="E3354" s="359">
        <v>14573.36</v>
      </c>
    </row>
    <row r="3355" spans="1:5" ht="9" customHeight="1" x14ac:dyDescent="0.25">
      <c r="A3355" s="102">
        <f t="shared" si="52"/>
        <v>2003997</v>
      </c>
      <c r="B3355" s="357" t="s">
        <v>18996</v>
      </c>
      <c r="C3355" s="358" t="s">
        <v>18997</v>
      </c>
      <c r="D3355" s="357" t="s">
        <v>138</v>
      </c>
      <c r="E3355" s="359">
        <v>20508.189999999999</v>
      </c>
    </row>
    <row r="3356" spans="1:5" ht="9" customHeight="1" x14ac:dyDescent="0.25">
      <c r="A3356" s="102">
        <f t="shared" si="52"/>
        <v>2003983</v>
      </c>
      <c r="B3356" s="357" t="s">
        <v>18998</v>
      </c>
      <c r="C3356" s="358" t="s">
        <v>18999</v>
      </c>
      <c r="D3356" s="357" t="s">
        <v>138</v>
      </c>
      <c r="E3356" s="359">
        <v>212.34</v>
      </c>
    </row>
    <row r="3357" spans="1:5" ht="9" customHeight="1" x14ac:dyDescent="0.25">
      <c r="A3357" s="102">
        <f t="shared" si="52"/>
        <v>2003984</v>
      </c>
      <c r="B3357" s="357" t="s">
        <v>19000</v>
      </c>
      <c r="C3357" s="358" t="s">
        <v>19001</v>
      </c>
      <c r="D3357" s="357" t="s">
        <v>138</v>
      </c>
      <c r="E3357" s="359">
        <v>239.57</v>
      </c>
    </row>
    <row r="3358" spans="1:5" ht="9" customHeight="1" x14ac:dyDescent="0.25">
      <c r="A3358" s="102">
        <f t="shared" si="52"/>
        <v>2003985</v>
      </c>
      <c r="B3358" s="357" t="s">
        <v>19002</v>
      </c>
      <c r="C3358" s="358" t="s">
        <v>19003</v>
      </c>
      <c r="D3358" s="357" t="s">
        <v>138</v>
      </c>
      <c r="E3358" s="359">
        <v>347.47</v>
      </c>
    </row>
    <row r="3359" spans="1:5" ht="9" customHeight="1" x14ac:dyDescent="0.25">
      <c r="A3359" s="102">
        <f t="shared" si="52"/>
        <v>2003986</v>
      </c>
      <c r="B3359" s="357" t="s">
        <v>19004</v>
      </c>
      <c r="C3359" s="358" t="s">
        <v>19005</v>
      </c>
      <c r="D3359" s="357" t="s">
        <v>138</v>
      </c>
      <c r="E3359" s="359">
        <v>506.63</v>
      </c>
    </row>
    <row r="3360" spans="1:5" ht="9" customHeight="1" x14ac:dyDescent="0.25">
      <c r="A3360" s="102">
        <f t="shared" si="52"/>
        <v>2003987</v>
      </c>
      <c r="B3360" s="357" t="s">
        <v>19006</v>
      </c>
      <c r="C3360" s="358" t="s">
        <v>19007</v>
      </c>
      <c r="D3360" s="357" t="s">
        <v>138</v>
      </c>
      <c r="E3360" s="359">
        <v>669.11</v>
      </c>
    </row>
    <row r="3361" spans="1:5" ht="9" customHeight="1" x14ac:dyDescent="0.25">
      <c r="A3361" s="102">
        <f t="shared" si="52"/>
        <v>2003988</v>
      </c>
      <c r="B3361" s="357" t="s">
        <v>19008</v>
      </c>
      <c r="C3361" s="358" t="s">
        <v>19009</v>
      </c>
      <c r="D3361" s="357" t="s">
        <v>138</v>
      </c>
      <c r="E3361" s="359">
        <v>740.95</v>
      </c>
    </row>
    <row r="3362" spans="1:5" ht="9" customHeight="1" x14ac:dyDescent="0.25">
      <c r="A3362" s="102">
        <f t="shared" si="52"/>
        <v>2003989</v>
      </c>
      <c r="B3362" s="357" t="s">
        <v>19010</v>
      </c>
      <c r="C3362" s="358" t="s">
        <v>19011</v>
      </c>
      <c r="D3362" s="357" t="s">
        <v>138</v>
      </c>
      <c r="E3362" s="359">
        <v>977.66</v>
      </c>
    </row>
    <row r="3363" spans="1:5" ht="9" customHeight="1" x14ac:dyDescent="0.25">
      <c r="A3363" s="102">
        <f t="shared" si="52"/>
        <v>2003298</v>
      </c>
      <c r="B3363" s="357" t="s">
        <v>19012</v>
      </c>
      <c r="C3363" s="358" t="s">
        <v>19013</v>
      </c>
      <c r="D3363" s="357" t="s">
        <v>138</v>
      </c>
      <c r="E3363" s="359">
        <v>12.15</v>
      </c>
    </row>
    <row r="3364" spans="1:5" ht="9" customHeight="1" x14ac:dyDescent="0.25">
      <c r="A3364" s="102">
        <f t="shared" si="52"/>
        <v>2003297</v>
      </c>
      <c r="B3364" s="357" t="s">
        <v>19014</v>
      </c>
      <c r="C3364" s="358" t="s">
        <v>19015</v>
      </c>
      <c r="D3364" s="357" t="s">
        <v>138</v>
      </c>
      <c r="E3364" s="359">
        <v>14.91</v>
      </c>
    </row>
    <row r="3365" spans="1:5" ht="9" customHeight="1" x14ac:dyDescent="0.25">
      <c r="A3365" s="102">
        <f t="shared" si="52"/>
        <v>2003315</v>
      </c>
      <c r="B3365" s="357" t="s">
        <v>19016</v>
      </c>
      <c r="C3365" s="358" t="s">
        <v>19017</v>
      </c>
      <c r="D3365" s="357" t="s">
        <v>138</v>
      </c>
      <c r="E3365" s="359">
        <v>101.32</v>
      </c>
    </row>
    <row r="3366" spans="1:5" ht="9" customHeight="1" x14ac:dyDescent="0.25">
      <c r="A3366" s="102">
        <f t="shared" si="52"/>
        <v>2003314</v>
      </c>
      <c r="B3366" s="357" t="s">
        <v>19018</v>
      </c>
      <c r="C3366" s="358" t="s">
        <v>19019</v>
      </c>
      <c r="D3366" s="357" t="s">
        <v>138</v>
      </c>
      <c r="E3366" s="359">
        <v>82.93</v>
      </c>
    </row>
    <row r="3367" spans="1:5" ht="9" customHeight="1" x14ac:dyDescent="0.25">
      <c r="A3367" s="102">
        <f t="shared" si="52"/>
        <v>2003313</v>
      </c>
      <c r="B3367" s="357" t="s">
        <v>19020</v>
      </c>
      <c r="C3367" s="358" t="s">
        <v>19021</v>
      </c>
      <c r="D3367" s="357" t="s">
        <v>138</v>
      </c>
      <c r="E3367" s="359">
        <v>125.81</v>
      </c>
    </row>
    <row r="3368" spans="1:5" ht="9" customHeight="1" x14ac:dyDescent="0.25">
      <c r="A3368" s="102">
        <f t="shared" si="52"/>
        <v>2003312</v>
      </c>
      <c r="B3368" s="357" t="s">
        <v>19022</v>
      </c>
      <c r="C3368" s="358" t="s">
        <v>19023</v>
      </c>
      <c r="D3368" s="357" t="s">
        <v>138</v>
      </c>
      <c r="E3368" s="359">
        <v>102.8</v>
      </c>
    </row>
    <row r="3369" spans="1:5" ht="9" customHeight="1" x14ac:dyDescent="0.25">
      <c r="A3369" s="102">
        <f t="shared" si="52"/>
        <v>2003311</v>
      </c>
      <c r="B3369" s="357" t="s">
        <v>19024</v>
      </c>
      <c r="C3369" s="358" t="s">
        <v>19025</v>
      </c>
      <c r="D3369" s="357" t="s">
        <v>138</v>
      </c>
      <c r="E3369" s="359">
        <v>37.96</v>
      </c>
    </row>
    <row r="3370" spans="1:5" ht="9" customHeight="1" x14ac:dyDescent="0.25">
      <c r="A3370" s="102">
        <f t="shared" si="52"/>
        <v>2003310</v>
      </c>
      <c r="B3370" s="357" t="s">
        <v>19026</v>
      </c>
      <c r="C3370" s="358" t="s">
        <v>19027</v>
      </c>
      <c r="D3370" s="357" t="s">
        <v>138</v>
      </c>
      <c r="E3370" s="359">
        <v>47.85</v>
      </c>
    </row>
    <row r="3371" spans="1:5" ht="9" customHeight="1" x14ac:dyDescent="0.25">
      <c r="A3371" s="102">
        <f t="shared" si="52"/>
        <v>2003296</v>
      </c>
      <c r="B3371" s="357" t="s">
        <v>19028</v>
      </c>
      <c r="C3371" s="358" t="s">
        <v>19029</v>
      </c>
      <c r="D3371" s="357" t="s">
        <v>138</v>
      </c>
      <c r="E3371" s="359">
        <v>12.15</v>
      </c>
    </row>
    <row r="3372" spans="1:5" ht="18" customHeight="1" x14ac:dyDescent="0.25">
      <c r="A3372" s="102">
        <f t="shared" si="52"/>
        <v>2003295</v>
      </c>
      <c r="B3372" s="357" t="s">
        <v>19030</v>
      </c>
      <c r="C3372" s="358" t="s">
        <v>19031</v>
      </c>
      <c r="D3372" s="357" t="s">
        <v>138</v>
      </c>
      <c r="E3372" s="359">
        <v>14.91</v>
      </c>
    </row>
    <row r="3373" spans="1:5" ht="9" customHeight="1" x14ac:dyDescent="0.25">
      <c r="A3373" s="102">
        <f t="shared" si="52"/>
        <v>2003309</v>
      </c>
      <c r="B3373" s="357" t="s">
        <v>19032</v>
      </c>
      <c r="C3373" s="358" t="s">
        <v>19033</v>
      </c>
      <c r="D3373" s="357" t="s">
        <v>138</v>
      </c>
      <c r="E3373" s="359">
        <v>101.32</v>
      </c>
    </row>
    <row r="3374" spans="1:5" ht="18" customHeight="1" x14ac:dyDescent="0.25">
      <c r="A3374" s="102">
        <f t="shared" si="52"/>
        <v>2003308</v>
      </c>
      <c r="B3374" s="357" t="s">
        <v>19034</v>
      </c>
      <c r="C3374" s="358" t="s">
        <v>19035</v>
      </c>
      <c r="D3374" s="357" t="s">
        <v>138</v>
      </c>
      <c r="E3374" s="359">
        <v>82.93</v>
      </c>
    </row>
    <row r="3375" spans="1:5" ht="9" customHeight="1" x14ac:dyDescent="0.25">
      <c r="A3375" s="102">
        <f t="shared" si="52"/>
        <v>2003307</v>
      </c>
      <c r="B3375" s="357" t="s">
        <v>19036</v>
      </c>
      <c r="C3375" s="358" t="s">
        <v>19037</v>
      </c>
      <c r="D3375" s="357" t="s">
        <v>138</v>
      </c>
      <c r="E3375" s="359">
        <v>125.81</v>
      </c>
    </row>
    <row r="3376" spans="1:5" ht="9" customHeight="1" x14ac:dyDescent="0.25">
      <c r="A3376" s="102">
        <f t="shared" si="52"/>
        <v>2003306</v>
      </c>
      <c r="B3376" s="357" t="s">
        <v>19038</v>
      </c>
      <c r="C3376" s="358" t="s">
        <v>19039</v>
      </c>
      <c r="D3376" s="357" t="s">
        <v>138</v>
      </c>
      <c r="E3376" s="359">
        <v>102.8</v>
      </c>
    </row>
    <row r="3377" spans="1:5" ht="9" customHeight="1" x14ac:dyDescent="0.25">
      <c r="A3377" s="102">
        <f t="shared" si="52"/>
        <v>2003305</v>
      </c>
      <c r="B3377" s="357" t="s">
        <v>19040</v>
      </c>
      <c r="C3377" s="358" t="s">
        <v>19041</v>
      </c>
      <c r="D3377" s="357" t="s">
        <v>138</v>
      </c>
      <c r="E3377" s="359">
        <v>37.96</v>
      </c>
    </row>
    <row r="3378" spans="1:5" ht="9" customHeight="1" x14ac:dyDescent="0.25">
      <c r="A3378" s="102">
        <f t="shared" si="52"/>
        <v>2003304</v>
      </c>
      <c r="B3378" s="357" t="s">
        <v>19042</v>
      </c>
      <c r="C3378" s="358" t="s">
        <v>19043</v>
      </c>
      <c r="D3378" s="357" t="s">
        <v>138</v>
      </c>
      <c r="E3378" s="359">
        <v>47.85</v>
      </c>
    </row>
    <row r="3379" spans="1:5" ht="9" customHeight="1" x14ac:dyDescent="0.25">
      <c r="A3379" s="102">
        <f t="shared" si="52"/>
        <v>2105846</v>
      </c>
      <c r="B3379" s="357" t="s">
        <v>19044</v>
      </c>
      <c r="C3379" s="358" t="s">
        <v>19045</v>
      </c>
      <c r="D3379" s="357" t="s">
        <v>959</v>
      </c>
      <c r="E3379" s="359">
        <v>499.57</v>
      </c>
    </row>
    <row r="3380" spans="1:5" ht="18" customHeight="1" x14ac:dyDescent="0.25">
      <c r="A3380" s="102">
        <f t="shared" si="52"/>
        <v>2105929</v>
      </c>
      <c r="B3380" s="357" t="s">
        <v>19046</v>
      </c>
      <c r="C3380" s="358" t="s">
        <v>19047</v>
      </c>
      <c r="D3380" s="357" t="s">
        <v>959</v>
      </c>
      <c r="E3380" s="359">
        <v>568.37</v>
      </c>
    </row>
    <row r="3381" spans="1:5" ht="9" customHeight="1" x14ac:dyDescent="0.25">
      <c r="A3381" s="102">
        <f t="shared" si="52"/>
        <v>2105933</v>
      </c>
      <c r="B3381" s="357" t="s">
        <v>19048</v>
      </c>
      <c r="C3381" s="358" t="s">
        <v>19049</v>
      </c>
      <c r="D3381" s="357" t="s">
        <v>959</v>
      </c>
      <c r="E3381" s="359">
        <v>637.16999999999996</v>
      </c>
    </row>
    <row r="3382" spans="1:5" ht="18" customHeight="1" x14ac:dyDescent="0.25">
      <c r="A3382" s="102">
        <f t="shared" si="52"/>
        <v>2106293</v>
      </c>
      <c r="B3382" s="357" t="s">
        <v>19050</v>
      </c>
      <c r="C3382" s="358" t="s">
        <v>19051</v>
      </c>
      <c r="D3382" s="357" t="s">
        <v>959</v>
      </c>
      <c r="E3382" s="359">
        <v>209.08</v>
      </c>
    </row>
    <row r="3383" spans="1:5" ht="9" customHeight="1" x14ac:dyDescent="0.25">
      <c r="A3383" s="102">
        <f t="shared" si="52"/>
        <v>2108165</v>
      </c>
      <c r="B3383" s="357" t="s">
        <v>19052</v>
      </c>
      <c r="C3383" s="358" t="s">
        <v>19053</v>
      </c>
      <c r="D3383" s="357" t="s">
        <v>188</v>
      </c>
      <c r="E3383" s="359">
        <v>35.090000000000003</v>
      </c>
    </row>
    <row r="3384" spans="1:5" ht="9" customHeight="1" x14ac:dyDescent="0.25">
      <c r="A3384" s="102">
        <f t="shared" si="52"/>
        <v>2108166</v>
      </c>
      <c r="B3384" s="357" t="s">
        <v>19054</v>
      </c>
      <c r="C3384" s="358" t="s">
        <v>19055</v>
      </c>
      <c r="D3384" s="357" t="s">
        <v>188</v>
      </c>
      <c r="E3384" s="359">
        <v>24.42</v>
      </c>
    </row>
    <row r="3385" spans="1:5" ht="18" customHeight="1" x14ac:dyDescent="0.25">
      <c r="A3385" s="102">
        <f t="shared" si="52"/>
        <v>2108167</v>
      </c>
      <c r="B3385" s="357" t="s">
        <v>19056</v>
      </c>
      <c r="C3385" s="358" t="s">
        <v>19057</v>
      </c>
      <c r="D3385" s="357" t="s">
        <v>188</v>
      </c>
      <c r="E3385" s="359">
        <v>21.68</v>
      </c>
    </row>
    <row r="3386" spans="1:5" ht="18" customHeight="1" x14ac:dyDescent="0.25">
      <c r="A3386" s="102">
        <f t="shared" si="52"/>
        <v>2108168</v>
      </c>
      <c r="B3386" s="357" t="s">
        <v>19058</v>
      </c>
      <c r="C3386" s="358" t="s">
        <v>19059</v>
      </c>
      <c r="D3386" s="357" t="s">
        <v>188</v>
      </c>
      <c r="E3386" s="359">
        <v>20.96</v>
      </c>
    </row>
    <row r="3387" spans="1:5" ht="18" customHeight="1" x14ac:dyDescent="0.25">
      <c r="A3387" s="102">
        <f t="shared" si="52"/>
        <v>2108169</v>
      </c>
      <c r="B3387" s="357" t="s">
        <v>19060</v>
      </c>
      <c r="C3387" s="358" t="s">
        <v>19061</v>
      </c>
      <c r="D3387" s="357" t="s">
        <v>188</v>
      </c>
      <c r="E3387" s="359">
        <v>52.03</v>
      </c>
    </row>
    <row r="3388" spans="1:5" ht="18" customHeight="1" x14ac:dyDescent="0.25">
      <c r="A3388" s="102">
        <f t="shared" si="52"/>
        <v>2108170</v>
      </c>
      <c r="B3388" s="357" t="s">
        <v>19062</v>
      </c>
      <c r="C3388" s="358" t="s">
        <v>19063</v>
      </c>
      <c r="D3388" s="357" t="s">
        <v>188</v>
      </c>
      <c r="E3388" s="359">
        <v>37.18</v>
      </c>
    </row>
    <row r="3389" spans="1:5" ht="9" customHeight="1" x14ac:dyDescent="0.25">
      <c r="A3389" s="102">
        <f t="shared" si="52"/>
        <v>2108171</v>
      </c>
      <c r="B3389" s="357" t="s">
        <v>19064</v>
      </c>
      <c r="C3389" s="358" t="s">
        <v>19065</v>
      </c>
      <c r="D3389" s="357" t="s">
        <v>188</v>
      </c>
      <c r="E3389" s="359">
        <v>33.909999999999997</v>
      </c>
    </row>
    <row r="3390" spans="1:5" ht="9" customHeight="1" x14ac:dyDescent="0.25">
      <c r="A3390" s="102">
        <f t="shared" si="52"/>
        <v>2108172</v>
      </c>
      <c r="B3390" s="357" t="s">
        <v>19066</v>
      </c>
      <c r="C3390" s="358" t="s">
        <v>19067</v>
      </c>
      <c r="D3390" s="357" t="s">
        <v>188</v>
      </c>
      <c r="E3390" s="359">
        <v>34.15</v>
      </c>
    </row>
    <row r="3391" spans="1:5" ht="9" customHeight="1" x14ac:dyDescent="0.25">
      <c r="A3391" s="102">
        <f t="shared" si="52"/>
        <v>2106292</v>
      </c>
      <c r="B3391" s="357" t="s">
        <v>19068</v>
      </c>
      <c r="C3391" s="358" t="s">
        <v>19069</v>
      </c>
      <c r="D3391" s="357" t="s">
        <v>959</v>
      </c>
      <c r="E3391" s="359">
        <v>143.69</v>
      </c>
    </row>
    <row r="3392" spans="1:5" ht="9" customHeight="1" x14ac:dyDescent="0.25">
      <c r="A3392" s="102">
        <f t="shared" si="52"/>
        <v>2106291</v>
      </c>
      <c r="B3392" s="357" t="s">
        <v>19070</v>
      </c>
      <c r="C3392" s="358" t="s">
        <v>19071</v>
      </c>
      <c r="D3392" s="357" t="s">
        <v>959</v>
      </c>
      <c r="E3392" s="359">
        <v>207.61</v>
      </c>
    </row>
    <row r="3393" spans="1:5" ht="9" customHeight="1" x14ac:dyDescent="0.25">
      <c r="A3393" s="102">
        <f t="shared" ref="A3393:A3456" si="53">VALUE(B3393)</f>
        <v>2106235</v>
      </c>
      <c r="B3393" s="357" t="s">
        <v>19072</v>
      </c>
      <c r="C3393" s="358" t="s">
        <v>19073</v>
      </c>
      <c r="D3393" s="357" t="s">
        <v>188</v>
      </c>
      <c r="E3393" s="359">
        <v>3</v>
      </c>
    </row>
    <row r="3394" spans="1:5" ht="9" customHeight="1" x14ac:dyDescent="0.25">
      <c r="A3394" s="102">
        <f t="shared" si="53"/>
        <v>2106232</v>
      </c>
      <c r="B3394" s="357" t="s">
        <v>19074</v>
      </c>
      <c r="C3394" s="358" t="s">
        <v>19075</v>
      </c>
      <c r="D3394" s="357" t="s">
        <v>315</v>
      </c>
      <c r="E3394" s="359">
        <v>15.33</v>
      </c>
    </row>
    <row r="3395" spans="1:5" ht="9" customHeight="1" x14ac:dyDescent="0.25">
      <c r="A3395" s="102">
        <f t="shared" si="53"/>
        <v>2106233</v>
      </c>
      <c r="B3395" s="357" t="s">
        <v>19076</v>
      </c>
      <c r="C3395" s="358" t="s">
        <v>19077</v>
      </c>
      <c r="D3395" s="357" t="s">
        <v>315</v>
      </c>
      <c r="E3395" s="359">
        <v>11.99</v>
      </c>
    </row>
    <row r="3396" spans="1:5" ht="9" customHeight="1" x14ac:dyDescent="0.25">
      <c r="A3396" s="102">
        <f t="shared" si="53"/>
        <v>2105605</v>
      </c>
      <c r="B3396" s="357" t="s">
        <v>19078</v>
      </c>
      <c r="C3396" s="358" t="s">
        <v>19079</v>
      </c>
      <c r="D3396" s="357" t="s">
        <v>188</v>
      </c>
      <c r="E3396" s="359">
        <v>57.02</v>
      </c>
    </row>
    <row r="3397" spans="1:5" ht="18" customHeight="1" x14ac:dyDescent="0.25">
      <c r="A3397" s="102">
        <f t="shared" si="53"/>
        <v>2106298</v>
      </c>
      <c r="B3397" s="357" t="s">
        <v>19080</v>
      </c>
      <c r="C3397" s="358" t="s">
        <v>19081</v>
      </c>
      <c r="D3397" s="357" t="s">
        <v>138</v>
      </c>
      <c r="E3397" s="359">
        <v>35.94</v>
      </c>
    </row>
    <row r="3398" spans="1:5" ht="18" customHeight="1" x14ac:dyDescent="0.25">
      <c r="A3398" s="102">
        <f t="shared" si="53"/>
        <v>2106295</v>
      </c>
      <c r="B3398" s="357" t="s">
        <v>19082</v>
      </c>
      <c r="C3398" s="358" t="s">
        <v>19083</v>
      </c>
      <c r="D3398" s="357" t="s">
        <v>138</v>
      </c>
      <c r="E3398" s="359">
        <v>18.440000000000001</v>
      </c>
    </row>
    <row r="3399" spans="1:5" ht="18" customHeight="1" x14ac:dyDescent="0.25">
      <c r="A3399" s="102">
        <f t="shared" si="53"/>
        <v>2106294</v>
      </c>
      <c r="B3399" s="357" t="s">
        <v>19084</v>
      </c>
      <c r="C3399" s="358" t="s">
        <v>19085</v>
      </c>
      <c r="D3399" s="357" t="s">
        <v>138</v>
      </c>
      <c r="E3399" s="359">
        <v>24.78</v>
      </c>
    </row>
    <row r="3400" spans="1:5" ht="18" customHeight="1" x14ac:dyDescent="0.25">
      <c r="A3400" s="102">
        <f t="shared" si="53"/>
        <v>2106297</v>
      </c>
      <c r="B3400" s="357" t="s">
        <v>19086</v>
      </c>
      <c r="C3400" s="358" t="s">
        <v>19087</v>
      </c>
      <c r="D3400" s="357" t="s">
        <v>138</v>
      </c>
      <c r="E3400" s="359">
        <v>28.86</v>
      </c>
    </row>
    <row r="3401" spans="1:5" ht="18" customHeight="1" x14ac:dyDescent="0.25">
      <c r="A3401" s="102">
        <f t="shared" si="53"/>
        <v>2106296</v>
      </c>
      <c r="B3401" s="357" t="s">
        <v>19088</v>
      </c>
      <c r="C3401" s="358" t="s">
        <v>19089</v>
      </c>
      <c r="D3401" s="357" t="s">
        <v>138</v>
      </c>
      <c r="E3401" s="359">
        <v>46.78</v>
      </c>
    </row>
    <row r="3402" spans="1:5" ht="9" customHeight="1" x14ac:dyDescent="0.25">
      <c r="A3402" s="102">
        <f t="shared" si="53"/>
        <v>2306731</v>
      </c>
      <c r="B3402" s="357" t="s">
        <v>19090</v>
      </c>
      <c r="C3402" s="358" t="s">
        <v>19091</v>
      </c>
      <c r="D3402" s="357" t="s">
        <v>203</v>
      </c>
      <c r="E3402" s="359">
        <v>0.62</v>
      </c>
    </row>
    <row r="3403" spans="1:5" ht="9" customHeight="1" x14ac:dyDescent="0.25">
      <c r="A3403" s="102">
        <f t="shared" si="53"/>
        <v>2306728</v>
      </c>
      <c r="B3403" s="357" t="s">
        <v>19092</v>
      </c>
      <c r="C3403" s="358" t="s">
        <v>19093</v>
      </c>
      <c r="D3403" s="357" t="s">
        <v>138</v>
      </c>
      <c r="E3403" s="359">
        <v>1548.11</v>
      </c>
    </row>
    <row r="3404" spans="1:5" ht="9" customHeight="1" x14ac:dyDescent="0.25">
      <c r="A3404" s="102">
        <f t="shared" si="53"/>
        <v>2306729</v>
      </c>
      <c r="B3404" s="357" t="s">
        <v>19094</v>
      </c>
      <c r="C3404" s="358" t="s">
        <v>19095</v>
      </c>
      <c r="D3404" s="357" t="s">
        <v>138</v>
      </c>
      <c r="E3404" s="359">
        <v>1886.08</v>
      </c>
    </row>
    <row r="3405" spans="1:5" ht="9" customHeight="1" x14ac:dyDescent="0.25">
      <c r="A3405" s="102">
        <f t="shared" si="53"/>
        <v>2306727</v>
      </c>
      <c r="B3405" s="357" t="s">
        <v>19096</v>
      </c>
      <c r="C3405" s="358" t="s">
        <v>19097</v>
      </c>
      <c r="D3405" s="357" t="s">
        <v>138</v>
      </c>
      <c r="E3405" s="359">
        <v>362.26</v>
      </c>
    </row>
    <row r="3406" spans="1:5" ht="9" customHeight="1" x14ac:dyDescent="0.25">
      <c r="A3406" s="102">
        <f t="shared" si="53"/>
        <v>2306730</v>
      </c>
      <c r="B3406" s="357" t="s">
        <v>19098</v>
      </c>
      <c r="C3406" s="358" t="s">
        <v>19099</v>
      </c>
      <c r="D3406" s="357" t="s">
        <v>188</v>
      </c>
      <c r="E3406" s="359">
        <v>122.45</v>
      </c>
    </row>
    <row r="3407" spans="1:5" ht="9" customHeight="1" x14ac:dyDescent="0.25">
      <c r="A3407" s="102">
        <f t="shared" si="53"/>
        <v>2306726</v>
      </c>
      <c r="B3407" s="357" t="s">
        <v>19100</v>
      </c>
      <c r="C3407" s="358" t="s">
        <v>19101</v>
      </c>
      <c r="D3407" s="357" t="s">
        <v>138</v>
      </c>
      <c r="E3407" s="359">
        <v>236.76</v>
      </c>
    </row>
    <row r="3408" spans="1:5" ht="9" customHeight="1" x14ac:dyDescent="0.25">
      <c r="A3408" s="102">
        <f t="shared" si="53"/>
        <v>2306076</v>
      </c>
      <c r="B3408" s="357" t="s">
        <v>19102</v>
      </c>
      <c r="C3408" s="358" t="s">
        <v>19103</v>
      </c>
      <c r="D3408" s="357" t="s">
        <v>203</v>
      </c>
      <c r="E3408" s="359">
        <v>12.24</v>
      </c>
    </row>
    <row r="3409" spans="1:5" ht="18" customHeight="1" x14ac:dyDescent="0.25">
      <c r="A3409" s="102">
        <f t="shared" si="53"/>
        <v>2306247</v>
      </c>
      <c r="B3409" s="357" t="s">
        <v>244</v>
      </c>
      <c r="C3409" s="358" t="s">
        <v>245</v>
      </c>
      <c r="D3409" s="357" t="s">
        <v>188</v>
      </c>
      <c r="E3409" s="359">
        <v>221.68</v>
      </c>
    </row>
    <row r="3410" spans="1:5" ht="18" customHeight="1" x14ac:dyDescent="0.25">
      <c r="A3410" s="102">
        <f t="shared" si="53"/>
        <v>2306248</v>
      </c>
      <c r="B3410" s="357" t="s">
        <v>246</v>
      </c>
      <c r="C3410" s="358" t="s">
        <v>247</v>
      </c>
      <c r="D3410" s="357" t="s">
        <v>188</v>
      </c>
      <c r="E3410" s="359">
        <v>516.28</v>
      </c>
    </row>
    <row r="3411" spans="1:5" ht="9" customHeight="1" x14ac:dyDescent="0.25">
      <c r="A3411" s="102">
        <f t="shared" si="53"/>
        <v>2306279</v>
      </c>
      <c r="B3411" s="357" t="s">
        <v>19104</v>
      </c>
      <c r="C3411" s="358" t="s">
        <v>19105</v>
      </c>
      <c r="D3411" s="357" t="s">
        <v>188</v>
      </c>
      <c r="E3411" s="359">
        <v>81.77</v>
      </c>
    </row>
    <row r="3412" spans="1:5" ht="9" customHeight="1" x14ac:dyDescent="0.25">
      <c r="A3412" s="102">
        <f t="shared" si="53"/>
        <v>2306651</v>
      </c>
      <c r="B3412" s="357" t="s">
        <v>19106</v>
      </c>
      <c r="C3412" s="358" t="s">
        <v>19107</v>
      </c>
      <c r="D3412" s="357" t="s">
        <v>138</v>
      </c>
      <c r="E3412" s="359">
        <v>7062.28</v>
      </c>
    </row>
    <row r="3413" spans="1:5" ht="9" customHeight="1" x14ac:dyDescent="0.25">
      <c r="A3413" s="102">
        <f t="shared" si="53"/>
        <v>2306678</v>
      </c>
      <c r="B3413" s="357" t="s">
        <v>19108</v>
      </c>
      <c r="C3413" s="358" t="s">
        <v>19109</v>
      </c>
      <c r="D3413" s="357" t="s">
        <v>138</v>
      </c>
      <c r="E3413" s="359">
        <v>6858.76</v>
      </c>
    </row>
    <row r="3414" spans="1:5" ht="9" customHeight="1" x14ac:dyDescent="0.25">
      <c r="A3414" s="102">
        <f t="shared" si="53"/>
        <v>2306652</v>
      </c>
      <c r="B3414" s="357" t="s">
        <v>19110</v>
      </c>
      <c r="C3414" s="358" t="s">
        <v>19111</v>
      </c>
      <c r="D3414" s="357" t="s">
        <v>138</v>
      </c>
      <c r="E3414" s="359">
        <v>7111.07</v>
      </c>
    </row>
    <row r="3415" spans="1:5" ht="9" customHeight="1" x14ac:dyDescent="0.25">
      <c r="A3415" s="102">
        <f t="shared" si="53"/>
        <v>2306679</v>
      </c>
      <c r="B3415" s="357" t="s">
        <v>19112</v>
      </c>
      <c r="C3415" s="358" t="s">
        <v>19113</v>
      </c>
      <c r="D3415" s="357" t="s">
        <v>138</v>
      </c>
      <c r="E3415" s="359">
        <v>6900.01</v>
      </c>
    </row>
    <row r="3416" spans="1:5" ht="9" customHeight="1" x14ac:dyDescent="0.25">
      <c r="A3416" s="102">
        <f t="shared" si="53"/>
        <v>2306653</v>
      </c>
      <c r="B3416" s="357" t="s">
        <v>19114</v>
      </c>
      <c r="C3416" s="358" t="s">
        <v>19115</v>
      </c>
      <c r="D3416" s="357" t="s">
        <v>138</v>
      </c>
      <c r="E3416" s="359">
        <v>7161.81</v>
      </c>
    </row>
    <row r="3417" spans="1:5" ht="9" customHeight="1" x14ac:dyDescent="0.25">
      <c r="A3417" s="102">
        <f t="shared" si="53"/>
        <v>2306680</v>
      </c>
      <c r="B3417" s="357" t="s">
        <v>19116</v>
      </c>
      <c r="C3417" s="358" t="s">
        <v>19117</v>
      </c>
      <c r="D3417" s="357" t="s">
        <v>138</v>
      </c>
      <c r="E3417" s="359">
        <v>6942.63</v>
      </c>
    </row>
    <row r="3418" spans="1:5" ht="9" customHeight="1" x14ac:dyDescent="0.25">
      <c r="A3418" s="102">
        <f t="shared" si="53"/>
        <v>2306654</v>
      </c>
      <c r="B3418" s="357" t="s">
        <v>19118</v>
      </c>
      <c r="C3418" s="358" t="s">
        <v>19119</v>
      </c>
      <c r="D3418" s="357" t="s">
        <v>138</v>
      </c>
      <c r="E3418" s="359">
        <v>7211.97</v>
      </c>
    </row>
    <row r="3419" spans="1:5" ht="9" customHeight="1" x14ac:dyDescent="0.25">
      <c r="A3419" s="102">
        <f t="shared" si="53"/>
        <v>2306681</v>
      </c>
      <c r="B3419" s="357" t="s">
        <v>19120</v>
      </c>
      <c r="C3419" s="358" t="s">
        <v>19121</v>
      </c>
      <c r="D3419" s="357" t="s">
        <v>138</v>
      </c>
      <c r="E3419" s="359">
        <v>6984.02</v>
      </c>
    </row>
    <row r="3420" spans="1:5" ht="9" customHeight="1" x14ac:dyDescent="0.25">
      <c r="A3420" s="102">
        <f t="shared" si="53"/>
        <v>2306655</v>
      </c>
      <c r="B3420" s="357" t="s">
        <v>19122</v>
      </c>
      <c r="C3420" s="358" t="s">
        <v>19123</v>
      </c>
      <c r="D3420" s="357" t="s">
        <v>138</v>
      </c>
      <c r="E3420" s="359">
        <v>7262.99</v>
      </c>
    </row>
    <row r="3421" spans="1:5" ht="9" customHeight="1" x14ac:dyDescent="0.25">
      <c r="A3421" s="102">
        <f t="shared" si="53"/>
        <v>2306682</v>
      </c>
      <c r="B3421" s="357" t="s">
        <v>19124</v>
      </c>
      <c r="C3421" s="358" t="s">
        <v>19125</v>
      </c>
      <c r="D3421" s="357" t="s">
        <v>138</v>
      </c>
      <c r="E3421" s="359">
        <v>7025.54</v>
      </c>
    </row>
    <row r="3422" spans="1:5" ht="9" customHeight="1" x14ac:dyDescent="0.25">
      <c r="A3422" s="102">
        <f t="shared" si="53"/>
        <v>2306656</v>
      </c>
      <c r="B3422" s="357" t="s">
        <v>19126</v>
      </c>
      <c r="C3422" s="358" t="s">
        <v>19127</v>
      </c>
      <c r="D3422" s="357" t="s">
        <v>138</v>
      </c>
      <c r="E3422" s="359">
        <v>9727.4699999999993</v>
      </c>
    </row>
    <row r="3423" spans="1:5" ht="9" customHeight="1" x14ac:dyDescent="0.25">
      <c r="A3423" s="102">
        <f t="shared" si="53"/>
        <v>2306683</v>
      </c>
      <c r="B3423" s="357" t="s">
        <v>19128</v>
      </c>
      <c r="C3423" s="358" t="s">
        <v>19129</v>
      </c>
      <c r="D3423" s="357" t="s">
        <v>138</v>
      </c>
      <c r="E3423" s="359">
        <v>9516.4</v>
      </c>
    </row>
    <row r="3424" spans="1:5" ht="9" customHeight="1" x14ac:dyDescent="0.25">
      <c r="A3424" s="102">
        <f t="shared" si="53"/>
        <v>2306657</v>
      </c>
      <c r="B3424" s="357" t="s">
        <v>19130</v>
      </c>
      <c r="C3424" s="358" t="s">
        <v>19131</v>
      </c>
      <c r="D3424" s="357" t="s">
        <v>138</v>
      </c>
      <c r="E3424" s="359">
        <v>9823.36</v>
      </c>
    </row>
    <row r="3425" spans="1:5" ht="9" customHeight="1" x14ac:dyDescent="0.25">
      <c r="A3425" s="102">
        <f t="shared" si="53"/>
        <v>2306684</v>
      </c>
      <c r="B3425" s="357" t="s">
        <v>19132</v>
      </c>
      <c r="C3425" s="358" t="s">
        <v>19133</v>
      </c>
      <c r="D3425" s="357" t="s">
        <v>138</v>
      </c>
      <c r="E3425" s="359">
        <v>9604.18</v>
      </c>
    </row>
    <row r="3426" spans="1:5" ht="9" customHeight="1" x14ac:dyDescent="0.25">
      <c r="A3426" s="102">
        <f t="shared" si="53"/>
        <v>2306658</v>
      </c>
      <c r="B3426" s="357" t="s">
        <v>19134</v>
      </c>
      <c r="C3426" s="358" t="s">
        <v>19135</v>
      </c>
      <c r="D3426" s="357" t="s">
        <v>138</v>
      </c>
      <c r="E3426" s="359">
        <v>9917.25</v>
      </c>
    </row>
    <row r="3427" spans="1:5" ht="9" customHeight="1" x14ac:dyDescent="0.25">
      <c r="A3427" s="102">
        <f t="shared" si="53"/>
        <v>2306685</v>
      </c>
      <c r="B3427" s="357" t="s">
        <v>19136</v>
      </c>
      <c r="C3427" s="358" t="s">
        <v>19137</v>
      </c>
      <c r="D3427" s="357" t="s">
        <v>138</v>
      </c>
      <c r="E3427" s="359">
        <v>9689.2999999999993</v>
      </c>
    </row>
    <row r="3428" spans="1:5" ht="9" customHeight="1" x14ac:dyDescent="0.25">
      <c r="A3428" s="102">
        <f t="shared" si="53"/>
        <v>2306659</v>
      </c>
      <c r="B3428" s="357" t="s">
        <v>19138</v>
      </c>
      <c r="C3428" s="358" t="s">
        <v>19139</v>
      </c>
      <c r="D3428" s="357" t="s">
        <v>138</v>
      </c>
      <c r="E3428" s="359">
        <v>10014.68</v>
      </c>
    </row>
    <row r="3429" spans="1:5" ht="9" customHeight="1" x14ac:dyDescent="0.25">
      <c r="A3429" s="102">
        <f t="shared" si="53"/>
        <v>2306686</v>
      </c>
      <c r="B3429" s="357" t="s">
        <v>19140</v>
      </c>
      <c r="C3429" s="358" t="s">
        <v>19141</v>
      </c>
      <c r="D3429" s="357" t="s">
        <v>138</v>
      </c>
      <c r="E3429" s="359">
        <v>9777.23</v>
      </c>
    </row>
    <row r="3430" spans="1:5" ht="9" customHeight="1" x14ac:dyDescent="0.25">
      <c r="A3430" s="102">
        <f t="shared" si="53"/>
        <v>2306637</v>
      </c>
      <c r="B3430" s="357" t="s">
        <v>19142</v>
      </c>
      <c r="C3430" s="358" t="s">
        <v>19143</v>
      </c>
      <c r="D3430" s="357" t="s">
        <v>138</v>
      </c>
      <c r="E3430" s="359">
        <v>2405.41</v>
      </c>
    </row>
    <row r="3431" spans="1:5" ht="9" customHeight="1" x14ac:dyDescent="0.25">
      <c r="A3431" s="102">
        <f t="shared" si="53"/>
        <v>2306664</v>
      </c>
      <c r="B3431" s="357" t="s">
        <v>19144</v>
      </c>
      <c r="C3431" s="358" t="s">
        <v>19145</v>
      </c>
      <c r="D3431" s="357" t="s">
        <v>138</v>
      </c>
      <c r="E3431" s="359">
        <v>2227.33</v>
      </c>
    </row>
    <row r="3432" spans="1:5" ht="9" customHeight="1" x14ac:dyDescent="0.25">
      <c r="A3432" s="102">
        <f t="shared" si="53"/>
        <v>2306732</v>
      </c>
      <c r="B3432" s="357" t="s">
        <v>19146</v>
      </c>
      <c r="C3432" s="358" t="s">
        <v>19147</v>
      </c>
      <c r="D3432" s="357" t="s">
        <v>138</v>
      </c>
      <c r="E3432" s="359">
        <v>960.48</v>
      </c>
    </row>
    <row r="3433" spans="1:5" ht="9" customHeight="1" x14ac:dyDescent="0.25">
      <c r="A3433" s="102">
        <f t="shared" si="53"/>
        <v>2306733</v>
      </c>
      <c r="B3433" s="357" t="s">
        <v>19148</v>
      </c>
      <c r="C3433" s="358" t="s">
        <v>19149</v>
      </c>
      <c r="D3433" s="357" t="s">
        <v>138</v>
      </c>
      <c r="E3433" s="359">
        <v>810.52</v>
      </c>
    </row>
    <row r="3434" spans="1:5" ht="9" customHeight="1" x14ac:dyDescent="0.25">
      <c r="A3434" s="102">
        <f t="shared" si="53"/>
        <v>2306734</v>
      </c>
      <c r="B3434" s="357" t="s">
        <v>19150</v>
      </c>
      <c r="C3434" s="358" t="s">
        <v>19151</v>
      </c>
      <c r="D3434" s="357" t="s">
        <v>138</v>
      </c>
      <c r="E3434" s="359">
        <v>1168.44</v>
      </c>
    </row>
    <row r="3435" spans="1:5" ht="9" customHeight="1" x14ac:dyDescent="0.25">
      <c r="A3435" s="102">
        <f t="shared" si="53"/>
        <v>2306735</v>
      </c>
      <c r="B3435" s="357" t="s">
        <v>19152</v>
      </c>
      <c r="C3435" s="358" t="s">
        <v>19153</v>
      </c>
      <c r="D3435" s="357" t="s">
        <v>138</v>
      </c>
      <c r="E3435" s="359">
        <v>1014.42</v>
      </c>
    </row>
    <row r="3436" spans="1:5" ht="9" customHeight="1" x14ac:dyDescent="0.25">
      <c r="A3436" s="102">
        <f t="shared" si="53"/>
        <v>2306633</v>
      </c>
      <c r="B3436" s="357" t="s">
        <v>19154</v>
      </c>
      <c r="C3436" s="358" t="s">
        <v>19155</v>
      </c>
      <c r="D3436" s="357" t="s">
        <v>138</v>
      </c>
      <c r="E3436" s="359">
        <v>1328.53</v>
      </c>
    </row>
    <row r="3437" spans="1:5" ht="9" customHeight="1" x14ac:dyDescent="0.25">
      <c r="A3437" s="102">
        <f t="shared" si="53"/>
        <v>2306660</v>
      </c>
      <c r="B3437" s="357" t="s">
        <v>19156</v>
      </c>
      <c r="C3437" s="358" t="s">
        <v>19157</v>
      </c>
      <c r="D3437" s="357" t="s">
        <v>138</v>
      </c>
      <c r="E3437" s="359">
        <v>1170.23</v>
      </c>
    </row>
    <row r="3438" spans="1:5" ht="9" customHeight="1" x14ac:dyDescent="0.25">
      <c r="A3438" s="102">
        <f t="shared" si="53"/>
        <v>2306634</v>
      </c>
      <c r="B3438" s="357" t="s">
        <v>19158</v>
      </c>
      <c r="C3438" s="358" t="s">
        <v>19159</v>
      </c>
      <c r="D3438" s="357" t="s">
        <v>138</v>
      </c>
      <c r="E3438" s="359">
        <v>1546.98</v>
      </c>
    </row>
    <row r="3439" spans="1:5" ht="9" customHeight="1" x14ac:dyDescent="0.25">
      <c r="A3439" s="102">
        <f t="shared" si="53"/>
        <v>2306661</v>
      </c>
      <c r="B3439" s="357" t="s">
        <v>19160</v>
      </c>
      <c r="C3439" s="358" t="s">
        <v>19161</v>
      </c>
      <c r="D3439" s="357" t="s">
        <v>138</v>
      </c>
      <c r="E3439" s="359">
        <v>1384.16</v>
      </c>
    </row>
    <row r="3440" spans="1:5" ht="9" customHeight="1" x14ac:dyDescent="0.25">
      <c r="A3440" s="102">
        <f t="shared" si="53"/>
        <v>2306635</v>
      </c>
      <c r="B3440" s="357" t="s">
        <v>19162</v>
      </c>
      <c r="C3440" s="358" t="s">
        <v>19163</v>
      </c>
      <c r="D3440" s="357" t="s">
        <v>138</v>
      </c>
      <c r="E3440" s="359">
        <v>1866.33</v>
      </c>
    </row>
    <row r="3441" spans="1:5" ht="9" customHeight="1" x14ac:dyDescent="0.25">
      <c r="A3441" s="102">
        <f t="shared" si="53"/>
        <v>2306662</v>
      </c>
      <c r="B3441" s="357" t="s">
        <v>19164</v>
      </c>
      <c r="C3441" s="358" t="s">
        <v>19165</v>
      </c>
      <c r="D3441" s="357" t="s">
        <v>138</v>
      </c>
      <c r="E3441" s="359">
        <v>1698.72</v>
      </c>
    </row>
    <row r="3442" spans="1:5" ht="9" customHeight="1" x14ac:dyDescent="0.25">
      <c r="A3442" s="102">
        <f t="shared" si="53"/>
        <v>2306636</v>
      </c>
      <c r="B3442" s="357" t="s">
        <v>19166</v>
      </c>
      <c r="C3442" s="358" t="s">
        <v>19167</v>
      </c>
      <c r="D3442" s="357" t="s">
        <v>138</v>
      </c>
      <c r="E3442" s="359">
        <v>1883.43</v>
      </c>
    </row>
    <row r="3443" spans="1:5" ht="9" customHeight="1" x14ac:dyDescent="0.25">
      <c r="A3443" s="102">
        <f t="shared" si="53"/>
        <v>2306663</v>
      </c>
      <c r="B3443" s="357" t="s">
        <v>19168</v>
      </c>
      <c r="C3443" s="358" t="s">
        <v>19169</v>
      </c>
      <c r="D3443" s="357" t="s">
        <v>138</v>
      </c>
      <c r="E3443" s="359">
        <v>1710.75</v>
      </c>
    </row>
    <row r="3444" spans="1:5" ht="9" customHeight="1" x14ac:dyDescent="0.25">
      <c r="A3444" s="102">
        <f t="shared" si="53"/>
        <v>2306641</v>
      </c>
      <c r="B3444" s="357" t="s">
        <v>19170</v>
      </c>
      <c r="C3444" s="358" t="s">
        <v>19171</v>
      </c>
      <c r="D3444" s="357" t="s">
        <v>138</v>
      </c>
      <c r="E3444" s="359">
        <v>3036.89</v>
      </c>
    </row>
    <row r="3445" spans="1:5" ht="9" customHeight="1" x14ac:dyDescent="0.25">
      <c r="A3445" s="102">
        <f t="shared" si="53"/>
        <v>2306668</v>
      </c>
      <c r="B3445" s="357" t="s">
        <v>19172</v>
      </c>
      <c r="C3445" s="358" t="s">
        <v>19173</v>
      </c>
      <c r="D3445" s="357" t="s">
        <v>138</v>
      </c>
      <c r="E3445" s="359">
        <v>2858.81</v>
      </c>
    </row>
    <row r="3446" spans="1:5" ht="9" customHeight="1" x14ac:dyDescent="0.25">
      <c r="A3446" s="102">
        <f t="shared" si="53"/>
        <v>2306642</v>
      </c>
      <c r="B3446" s="357" t="s">
        <v>19174</v>
      </c>
      <c r="C3446" s="358" t="s">
        <v>19175</v>
      </c>
      <c r="D3446" s="357" t="s">
        <v>138</v>
      </c>
      <c r="E3446" s="359">
        <v>3060.21</v>
      </c>
    </row>
    <row r="3447" spans="1:5" ht="9" customHeight="1" x14ac:dyDescent="0.25">
      <c r="A3447" s="102">
        <f t="shared" si="53"/>
        <v>2306669</v>
      </c>
      <c r="B3447" s="357" t="s">
        <v>19176</v>
      </c>
      <c r="C3447" s="358" t="s">
        <v>19177</v>
      </c>
      <c r="D3447" s="357" t="s">
        <v>138</v>
      </c>
      <c r="E3447" s="359">
        <v>2876.38</v>
      </c>
    </row>
    <row r="3448" spans="1:5" ht="9" customHeight="1" x14ac:dyDescent="0.25">
      <c r="A3448" s="102">
        <f t="shared" si="53"/>
        <v>2306643</v>
      </c>
      <c r="B3448" s="357" t="s">
        <v>19178</v>
      </c>
      <c r="C3448" s="358" t="s">
        <v>19179</v>
      </c>
      <c r="D3448" s="357" t="s">
        <v>138</v>
      </c>
      <c r="E3448" s="359">
        <v>3083.63</v>
      </c>
    </row>
    <row r="3449" spans="1:5" ht="9" customHeight="1" x14ac:dyDescent="0.25">
      <c r="A3449" s="102">
        <f t="shared" si="53"/>
        <v>2306670</v>
      </c>
      <c r="B3449" s="357" t="s">
        <v>19180</v>
      </c>
      <c r="C3449" s="358" t="s">
        <v>19181</v>
      </c>
      <c r="D3449" s="357" t="s">
        <v>138</v>
      </c>
      <c r="E3449" s="359">
        <v>2893.67</v>
      </c>
    </row>
    <row r="3450" spans="1:5" ht="9" customHeight="1" x14ac:dyDescent="0.25">
      <c r="A3450" s="102">
        <f t="shared" si="53"/>
        <v>2306638</v>
      </c>
      <c r="B3450" s="357" t="s">
        <v>19182</v>
      </c>
      <c r="C3450" s="358" t="s">
        <v>19183</v>
      </c>
      <c r="D3450" s="357" t="s">
        <v>138</v>
      </c>
      <c r="E3450" s="359">
        <v>1944.05</v>
      </c>
    </row>
    <row r="3451" spans="1:5" ht="9" customHeight="1" x14ac:dyDescent="0.25">
      <c r="A3451" s="102">
        <f t="shared" si="53"/>
        <v>2306665</v>
      </c>
      <c r="B3451" s="357" t="s">
        <v>19184</v>
      </c>
      <c r="C3451" s="358" t="s">
        <v>19185</v>
      </c>
      <c r="D3451" s="357" t="s">
        <v>138</v>
      </c>
      <c r="E3451" s="359">
        <v>1781.23</v>
      </c>
    </row>
    <row r="3452" spans="1:5" ht="9" customHeight="1" x14ac:dyDescent="0.25">
      <c r="A3452" s="102">
        <f t="shared" si="53"/>
        <v>2306639</v>
      </c>
      <c r="B3452" s="357" t="s">
        <v>19186</v>
      </c>
      <c r="C3452" s="358" t="s">
        <v>19187</v>
      </c>
      <c r="D3452" s="357" t="s">
        <v>138</v>
      </c>
      <c r="E3452" s="359">
        <v>2350.64</v>
      </c>
    </row>
    <row r="3453" spans="1:5" ht="9" customHeight="1" x14ac:dyDescent="0.25">
      <c r="A3453" s="102">
        <f t="shared" si="53"/>
        <v>2306666</v>
      </c>
      <c r="B3453" s="357" t="s">
        <v>19188</v>
      </c>
      <c r="C3453" s="358" t="s">
        <v>19189</v>
      </c>
      <c r="D3453" s="357" t="s">
        <v>138</v>
      </c>
      <c r="E3453" s="359">
        <v>2183.0300000000002</v>
      </c>
    </row>
    <row r="3454" spans="1:5" ht="9" customHeight="1" x14ac:dyDescent="0.25">
      <c r="A3454" s="102">
        <f t="shared" si="53"/>
        <v>2306640</v>
      </c>
      <c r="B3454" s="357" t="s">
        <v>19190</v>
      </c>
      <c r="C3454" s="358" t="s">
        <v>19191</v>
      </c>
      <c r="D3454" s="357" t="s">
        <v>138</v>
      </c>
      <c r="E3454" s="359">
        <v>2373.21</v>
      </c>
    </row>
    <row r="3455" spans="1:5" ht="9" customHeight="1" x14ac:dyDescent="0.25">
      <c r="A3455" s="102">
        <f t="shared" si="53"/>
        <v>2306667</v>
      </c>
      <c r="B3455" s="357" t="s">
        <v>19192</v>
      </c>
      <c r="C3455" s="358" t="s">
        <v>19193</v>
      </c>
      <c r="D3455" s="357" t="s">
        <v>138</v>
      </c>
      <c r="E3455" s="359">
        <v>2200.52</v>
      </c>
    </row>
    <row r="3456" spans="1:5" ht="9" customHeight="1" x14ac:dyDescent="0.25">
      <c r="A3456" s="102">
        <f t="shared" si="53"/>
        <v>2306645</v>
      </c>
      <c r="B3456" s="357" t="s">
        <v>19194</v>
      </c>
      <c r="C3456" s="358" t="s">
        <v>19195</v>
      </c>
      <c r="D3456" s="357" t="s">
        <v>138</v>
      </c>
      <c r="E3456" s="359">
        <v>3624.81</v>
      </c>
    </row>
    <row r="3457" spans="1:5" ht="9" customHeight="1" x14ac:dyDescent="0.25">
      <c r="A3457" s="102">
        <f t="shared" ref="A3457:A3520" si="54">VALUE(B3457)</f>
        <v>2306672</v>
      </c>
      <c r="B3457" s="357" t="s">
        <v>19196</v>
      </c>
      <c r="C3457" s="358" t="s">
        <v>19197</v>
      </c>
      <c r="D3457" s="357" t="s">
        <v>138</v>
      </c>
      <c r="E3457" s="359">
        <v>3446.73</v>
      </c>
    </row>
    <row r="3458" spans="1:5" ht="9" customHeight="1" x14ac:dyDescent="0.25">
      <c r="A3458" s="102">
        <f t="shared" si="54"/>
        <v>2306646</v>
      </c>
      <c r="B3458" s="357" t="s">
        <v>19198</v>
      </c>
      <c r="C3458" s="358" t="s">
        <v>19199</v>
      </c>
      <c r="D3458" s="357" t="s">
        <v>138</v>
      </c>
      <c r="E3458" s="359">
        <v>3655.04</v>
      </c>
    </row>
    <row r="3459" spans="1:5" ht="9" customHeight="1" x14ac:dyDescent="0.25">
      <c r="A3459" s="102">
        <f t="shared" si="54"/>
        <v>2306673</v>
      </c>
      <c r="B3459" s="357" t="s">
        <v>19200</v>
      </c>
      <c r="C3459" s="358" t="s">
        <v>19201</v>
      </c>
      <c r="D3459" s="357" t="s">
        <v>138</v>
      </c>
      <c r="E3459" s="359">
        <v>3471.21</v>
      </c>
    </row>
    <row r="3460" spans="1:5" ht="9" customHeight="1" x14ac:dyDescent="0.25">
      <c r="A3460" s="102">
        <f t="shared" si="54"/>
        <v>2306647</v>
      </c>
      <c r="B3460" s="357" t="s">
        <v>19202</v>
      </c>
      <c r="C3460" s="358" t="s">
        <v>19203</v>
      </c>
      <c r="D3460" s="357" t="s">
        <v>138</v>
      </c>
      <c r="E3460" s="359">
        <v>3685.05</v>
      </c>
    </row>
    <row r="3461" spans="1:5" ht="9" customHeight="1" x14ac:dyDescent="0.25">
      <c r="A3461" s="102">
        <f t="shared" si="54"/>
        <v>2306674</v>
      </c>
      <c r="B3461" s="357" t="s">
        <v>19204</v>
      </c>
      <c r="C3461" s="358" t="s">
        <v>19205</v>
      </c>
      <c r="D3461" s="357" t="s">
        <v>138</v>
      </c>
      <c r="E3461" s="359">
        <v>3495.09</v>
      </c>
    </row>
    <row r="3462" spans="1:5" ht="9" customHeight="1" x14ac:dyDescent="0.25">
      <c r="A3462" s="102">
        <f t="shared" si="54"/>
        <v>2306648</v>
      </c>
      <c r="B3462" s="357" t="s">
        <v>19206</v>
      </c>
      <c r="C3462" s="358" t="s">
        <v>19207</v>
      </c>
      <c r="D3462" s="357" t="s">
        <v>138</v>
      </c>
      <c r="E3462" s="359">
        <v>5238.1099999999997</v>
      </c>
    </row>
    <row r="3463" spans="1:5" ht="9" customHeight="1" x14ac:dyDescent="0.25">
      <c r="A3463" s="102">
        <f t="shared" si="54"/>
        <v>2306675</v>
      </c>
      <c r="B3463" s="357" t="s">
        <v>19208</v>
      </c>
      <c r="C3463" s="358" t="s">
        <v>19209</v>
      </c>
      <c r="D3463" s="357" t="s">
        <v>138</v>
      </c>
      <c r="E3463" s="359">
        <v>5041.6000000000004</v>
      </c>
    </row>
    <row r="3464" spans="1:5" ht="9" customHeight="1" x14ac:dyDescent="0.25">
      <c r="A3464" s="102">
        <f t="shared" si="54"/>
        <v>2306649</v>
      </c>
      <c r="B3464" s="357" t="s">
        <v>19210</v>
      </c>
      <c r="C3464" s="358" t="s">
        <v>19211</v>
      </c>
      <c r="D3464" s="357" t="s">
        <v>138</v>
      </c>
      <c r="E3464" s="359">
        <v>5269.81</v>
      </c>
    </row>
    <row r="3465" spans="1:5" ht="9" customHeight="1" x14ac:dyDescent="0.25">
      <c r="A3465" s="102">
        <f t="shared" si="54"/>
        <v>2306676</v>
      </c>
      <c r="B3465" s="357" t="s">
        <v>19212</v>
      </c>
      <c r="C3465" s="358" t="s">
        <v>19213</v>
      </c>
      <c r="D3465" s="357" t="s">
        <v>138</v>
      </c>
      <c r="E3465" s="359">
        <v>5066.28</v>
      </c>
    </row>
    <row r="3466" spans="1:5" ht="9" customHeight="1" x14ac:dyDescent="0.25">
      <c r="A3466" s="102">
        <f t="shared" si="54"/>
        <v>2306650</v>
      </c>
      <c r="B3466" s="357" t="s">
        <v>19214</v>
      </c>
      <c r="C3466" s="358" t="s">
        <v>19215</v>
      </c>
      <c r="D3466" s="357" t="s">
        <v>138</v>
      </c>
      <c r="E3466" s="359">
        <v>5301.32</v>
      </c>
    </row>
    <row r="3467" spans="1:5" ht="9" customHeight="1" x14ac:dyDescent="0.25">
      <c r="A3467" s="102">
        <f t="shared" si="54"/>
        <v>2306677</v>
      </c>
      <c r="B3467" s="357" t="s">
        <v>19216</v>
      </c>
      <c r="C3467" s="358" t="s">
        <v>19217</v>
      </c>
      <c r="D3467" s="357" t="s">
        <v>138</v>
      </c>
      <c r="E3467" s="359">
        <v>5090.25</v>
      </c>
    </row>
    <row r="3468" spans="1:5" ht="9" customHeight="1" x14ac:dyDescent="0.25">
      <c r="A3468" s="102">
        <f t="shared" si="54"/>
        <v>2306644</v>
      </c>
      <c r="B3468" s="357" t="s">
        <v>19218</v>
      </c>
      <c r="C3468" s="358" t="s">
        <v>19219</v>
      </c>
      <c r="D3468" s="357" t="s">
        <v>138</v>
      </c>
      <c r="E3468" s="359">
        <v>2834.3</v>
      </c>
    </row>
    <row r="3469" spans="1:5" ht="9" customHeight="1" x14ac:dyDescent="0.25">
      <c r="A3469" s="102">
        <f t="shared" si="54"/>
        <v>2306671</v>
      </c>
      <c r="B3469" s="357" t="s">
        <v>19220</v>
      </c>
      <c r="C3469" s="358" t="s">
        <v>19221</v>
      </c>
      <c r="D3469" s="357" t="s">
        <v>138</v>
      </c>
      <c r="E3469" s="359">
        <v>2661.61</v>
      </c>
    </row>
    <row r="3470" spans="1:5" ht="9" customHeight="1" x14ac:dyDescent="0.25">
      <c r="A3470" s="102">
        <f t="shared" si="54"/>
        <v>2306141</v>
      </c>
      <c r="B3470" s="357" t="s">
        <v>19222</v>
      </c>
      <c r="C3470" s="358" t="s">
        <v>19223</v>
      </c>
      <c r="D3470" s="357" t="s">
        <v>138</v>
      </c>
      <c r="E3470" s="359">
        <v>64.349999999999994</v>
      </c>
    </row>
    <row r="3471" spans="1:5" ht="9" customHeight="1" x14ac:dyDescent="0.25">
      <c r="A3471" s="102">
        <f t="shared" si="54"/>
        <v>2306145</v>
      </c>
      <c r="B3471" s="357" t="s">
        <v>19224</v>
      </c>
      <c r="C3471" s="358" t="s">
        <v>19225</v>
      </c>
      <c r="D3471" s="357" t="s">
        <v>138</v>
      </c>
      <c r="E3471" s="359">
        <v>49.66</v>
      </c>
    </row>
    <row r="3472" spans="1:5" ht="9" customHeight="1" x14ac:dyDescent="0.25">
      <c r="A3472" s="102">
        <f t="shared" si="54"/>
        <v>2306142</v>
      </c>
      <c r="B3472" s="357" t="s">
        <v>19226</v>
      </c>
      <c r="C3472" s="358" t="s">
        <v>19227</v>
      </c>
      <c r="D3472" s="357" t="s">
        <v>138</v>
      </c>
      <c r="E3472" s="359">
        <v>79.430000000000007</v>
      </c>
    </row>
    <row r="3473" spans="1:5" ht="9" customHeight="1" x14ac:dyDescent="0.25">
      <c r="A3473" s="102">
        <f t="shared" si="54"/>
        <v>2306146</v>
      </c>
      <c r="B3473" s="357" t="s">
        <v>19228</v>
      </c>
      <c r="C3473" s="358" t="s">
        <v>19229</v>
      </c>
      <c r="D3473" s="357" t="s">
        <v>138</v>
      </c>
      <c r="E3473" s="359">
        <v>58.28</v>
      </c>
    </row>
    <row r="3474" spans="1:5" ht="9" customHeight="1" x14ac:dyDescent="0.25">
      <c r="A3474" s="102">
        <f t="shared" si="54"/>
        <v>2306143</v>
      </c>
      <c r="B3474" s="357" t="s">
        <v>19230</v>
      </c>
      <c r="C3474" s="358" t="s">
        <v>19231</v>
      </c>
      <c r="D3474" s="357" t="s">
        <v>138</v>
      </c>
      <c r="E3474" s="359">
        <v>96.98</v>
      </c>
    </row>
    <row r="3475" spans="1:5" ht="9" customHeight="1" x14ac:dyDescent="0.25">
      <c r="A3475" s="102">
        <f t="shared" si="54"/>
        <v>2306147</v>
      </c>
      <c r="B3475" s="357" t="s">
        <v>19232</v>
      </c>
      <c r="C3475" s="358" t="s">
        <v>19233</v>
      </c>
      <c r="D3475" s="357" t="s">
        <v>138</v>
      </c>
      <c r="E3475" s="359">
        <v>68.19</v>
      </c>
    </row>
    <row r="3476" spans="1:5" ht="9" customHeight="1" x14ac:dyDescent="0.25">
      <c r="A3476" s="102">
        <f t="shared" si="54"/>
        <v>2306144</v>
      </c>
      <c r="B3476" s="357" t="s">
        <v>19234</v>
      </c>
      <c r="C3476" s="358" t="s">
        <v>19235</v>
      </c>
      <c r="D3476" s="357" t="s">
        <v>138</v>
      </c>
      <c r="E3476" s="359">
        <v>117.79</v>
      </c>
    </row>
    <row r="3477" spans="1:5" ht="9" customHeight="1" x14ac:dyDescent="0.25">
      <c r="A3477" s="102">
        <f t="shared" si="54"/>
        <v>2306148</v>
      </c>
      <c r="B3477" s="357" t="s">
        <v>19236</v>
      </c>
      <c r="C3477" s="358" t="s">
        <v>19237</v>
      </c>
      <c r="D3477" s="357" t="s">
        <v>138</v>
      </c>
      <c r="E3477" s="359">
        <v>80.19</v>
      </c>
    </row>
    <row r="3478" spans="1:5" ht="9" customHeight="1" x14ac:dyDescent="0.25">
      <c r="A3478" s="102">
        <f t="shared" si="54"/>
        <v>2306624</v>
      </c>
      <c r="B3478" s="357" t="s">
        <v>19238</v>
      </c>
      <c r="C3478" s="358" t="s">
        <v>19239</v>
      </c>
      <c r="D3478" s="357" t="s">
        <v>138</v>
      </c>
      <c r="E3478" s="359">
        <v>6820.97</v>
      </c>
    </row>
    <row r="3479" spans="1:5" ht="9" customHeight="1" x14ac:dyDescent="0.25">
      <c r="A3479" s="102">
        <f t="shared" si="54"/>
        <v>2306625</v>
      </c>
      <c r="B3479" s="357" t="s">
        <v>19240</v>
      </c>
      <c r="C3479" s="358" t="s">
        <v>19241</v>
      </c>
      <c r="D3479" s="357" t="s">
        <v>138</v>
      </c>
      <c r="E3479" s="359">
        <v>6860.31</v>
      </c>
    </row>
    <row r="3480" spans="1:5" ht="9" customHeight="1" x14ac:dyDescent="0.25">
      <c r="A3480" s="102">
        <f t="shared" si="54"/>
        <v>2306626</v>
      </c>
      <c r="B3480" s="357" t="s">
        <v>19242</v>
      </c>
      <c r="C3480" s="358" t="s">
        <v>19243</v>
      </c>
      <c r="D3480" s="357" t="s">
        <v>138</v>
      </c>
      <c r="E3480" s="359">
        <v>6900.93</v>
      </c>
    </row>
    <row r="3481" spans="1:5" ht="9" customHeight="1" x14ac:dyDescent="0.25">
      <c r="A3481" s="102">
        <f t="shared" si="54"/>
        <v>2306627</v>
      </c>
      <c r="B3481" s="357" t="s">
        <v>19244</v>
      </c>
      <c r="C3481" s="358" t="s">
        <v>19245</v>
      </c>
      <c r="D3481" s="357" t="s">
        <v>138</v>
      </c>
      <c r="E3481" s="359">
        <v>6940.28</v>
      </c>
    </row>
    <row r="3482" spans="1:5" ht="9" customHeight="1" x14ac:dyDescent="0.25">
      <c r="A3482" s="102">
        <f t="shared" si="54"/>
        <v>2306628</v>
      </c>
      <c r="B3482" s="357" t="s">
        <v>19246</v>
      </c>
      <c r="C3482" s="358" t="s">
        <v>19247</v>
      </c>
      <c r="D3482" s="357" t="s">
        <v>138</v>
      </c>
      <c r="E3482" s="359">
        <v>6979.68</v>
      </c>
    </row>
    <row r="3483" spans="1:5" ht="9" customHeight="1" x14ac:dyDescent="0.25">
      <c r="A3483" s="102">
        <f t="shared" si="54"/>
        <v>2306629</v>
      </c>
      <c r="B3483" s="357" t="s">
        <v>19248</v>
      </c>
      <c r="C3483" s="358" t="s">
        <v>19249</v>
      </c>
      <c r="D3483" s="357" t="s">
        <v>138</v>
      </c>
      <c r="E3483" s="359">
        <v>9469.2099999999991</v>
      </c>
    </row>
    <row r="3484" spans="1:5" ht="9" customHeight="1" x14ac:dyDescent="0.25">
      <c r="A3484" s="102">
        <f t="shared" si="54"/>
        <v>2306630</v>
      </c>
      <c r="B3484" s="357" t="s">
        <v>19250</v>
      </c>
      <c r="C3484" s="358" t="s">
        <v>19251</v>
      </c>
      <c r="D3484" s="357" t="s">
        <v>138</v>
      </c>
      <c r="E3484" s="359">
        <v>9554.49</v>
      </c>
    </row>
    <row r="3485" spans="1:5" ht="9" customHeight="1" x14ac:dyDescent="0.25">
      <c r="A3485" s="102">
        <f t="shared" si="54"/>
        <v>2306631</v>
      </c>
      <c r="B3485" s="357" t="s">
        <v>19252</v>
      </c>
      <c r="C3485" s="358" t="s">
        <v>19253</v>
      </c>
      <c r="D3485" s="357" t="s">
        <v>138</v>
      </c>
      <c r="E3485" s="359">
        <v>9637.09</v>
      </c>
    </row>
    <row r="3486" spans="1:5" ht="9" customHeight="1" x14ac:dyDescent="0.25">
      <c r="A3486" s="102">
        <f t="shared" si="54"/>
        <v>2306632</v>
      </c>
      <c r="B3486" s="357" t="s">
        <v>19254</v>
      </c>
      <c r="C3486" s="358" t="s">
        <v>19255</v>
      </c>
      <c r="D3486" s="357" t="s">
        <v>138</v>
      </c>
      <c r="E3486" s="359">
        <v>9722.3700000000008</v>
      </c>
    </row>
    <row r="3487" spans="1:5" ht="9" customHeight="1" x14ac:dyDescent="0.25">
      <c r="A3487" s="102">
        <f t="shared" si="54"/>
        <v>2306610</v>
      </c>
      <c r="B3487" s="357" t="s">
        <v>19256</v>
      </c>
      <c r="C3487" s="358" t="s">
        <v>19257</v>
      </c>
      <c r="D3487" s="357" t="s">
        <v>138</v>
      </c>
      <c r="E3487" s="359">
        <v>2203.81</v>
      </c>
    </row>
    <row r="3488" spans="1:5" ht="9" customHeight="1" x14ac:dyDescent="0.25">
      <c r="A3488" s="102">
        <f t="shared" si="54"/>
        <v>2306604</v>
      </c>
      <c r="B3488" s="357" t="s">
        <v>19258</v>
      </c>
      <c r="C3488" s="358" t="s">
        <v>19259</v>
      </c>
      <c r="D3488" s="357" t="s">
        <v>138</v>
      </c>
      <c r="E3488" s="359">
        <v>792.57</v>
      </c>
    </row>
    <row r="3489" spans="1:5" ht="9" customHeight="1" x14ac:dyDescent="0.25">
      <c r="A3489" s="102">
        <f t="shared" si="54"/>
        <v>2306605</v>
      </c>
      <c r="B3489" s="357" t="s">
        <v>19260</v>
      </c>
      <c r="C3489" s="358" t="s">
        <v>19261</v>
      </c>
      <c r="D3489" s="357" t="s">
        <v>138</v>
      </c>
      <c r="E3489" s="359">
        <v>995.62</v>
      </c>
    </row>
    <row r="3490" spans="1:5" ht="9" customHeight="1" x14ac:dyDescent="0.25">
      <c r="A3490" s="102">
        <f t="shared" si="54"/>
        <v>2306606</v>
      </c>
      <c r="B3490" s="357" t="s">
        <v>19262</v>
      </c>
      <c r="C3490" s="358" t="s">
        <v>19263</v>
      </c>
      <c r="D3490" s="357" t="s">
        <v>138</v>
      </c>
      <c r="E3490" s="359">
        <v>1150.55</v>
      </c>
    </row>
    <row r="3491" spans="1:5" ht="9" customHeight="1" x14ac:dyDescent="0.25">
      <c r="A3491" s="102">
        <f t="shared" si="54"/>
        <v>2306607</v>
      </c>
      <c r="B3491" s="357" t="s">
        <v>19264</v>
      </c>
      <c r="C3491" s="358" t="s">
        <v>19265</v>
      </c>
      <c r="D3491" s="357" t="s">
        <v>138</v>
      </c>
      <c r="E3491" s="359">
        <v>1363.56</v>
      </c>
    </row>
    <row r="3492" spans="1:5" ht="9" customHeight="1" x14ac:dyDescent="0.25">
      <c r="A3492" s="102">
        <f t="shared" si="54"/>
        <v>2306608</v>
      </c>
      <c r="B3492" s="357" t="s">
        <v>19266</v>
      </c>
      <c r="C3492" s="358" t="s">
        <v>19267</v>
      </c>
      <c r="D3492" s="357" t="s">
        <v>138</v>
      </c>
      <c r="E3492" s="359">
        <v>1677.18</v>
      </c>
    </row>
    <row r="3493" spans="1:5" ht="9" customHeight="1" x14ac:dyDescent="0.25">
      <c r="A3493" s="102">
        <f t="shared" si="54"/>
        <v>2306609</v>
      </c>
      <c r="B3493" s="357" t="s">
        <v>19268</v>
      </c>
      <c r="C3493" s="358" t="s">
        <v>19269</v>
      </c>
      <c r="D3493" s="357" t="s">
        <v>138</v>
      </c>
      <c r="E3493" s="359">
        <v>1688.23</v>
      </c>
    </row>
    <row r="3494" spans="1:5" ht="9" customHeight="1" x14ac:dyDescent="0.25">
      <c r="A3494" s="102">
        <f t="shared" si="54"/>
        <v>2306614</v>
      </c>
      <c r="B3494" s="357" t="s">
        <v>19270</v>
      </c>
      <c r="C3494" s="358" t="s">
        <v>19271</v>
      </c>
      <c r="D3494" s="357" t="s">
        <v>138</v>
      </c>
      <c r="E3494" s="359">
        <v>2833.59</v>
      </c>
    </row>
    <row r="3495" spans="1:5" ht="9" customHeight="1" x14ac:dyDescent="0.25">
      <c r="A3495" s="102">
        <f t="shared" si="54"/>
        <v>2306615</v>
      </c>
      <c r="B3495" s="357" t="s">
        <v>19272</v>
      </c>
      <c r="C3495" s="358" t="s">
        <v>19273</v>
      </c>
      <c r="D3495" s="357" t="s">
        <v>138</v>
      </c>
      <c r="E3495" s="359">
        <v>2849.94</v>
      </c>
    </row>
    <row r="3496" spans="1:5" ht="9" customHeight="1" x14ac:dyDescent="0.25">
      <c r="A3496" s="102">
        <f t="shared" si="54"/>
        <v>2306616</v>
      </c>
      <c r="B3496" s="357" t="s">
        <v>19274</v>
      </c>
      <c r="C3496" s="358" t="s">
        <v>19275</v>
      </c>
      <c r="D3496" s="357" t="s">
        <v>138</v>
      </c>
      <c r="E3496" s="359">
        <v>2865.99</v>
      </c>
    </row>
    <row r="3497" spans="1:5" ht="9" customHeight="1" x14ac:dyDescent="0.25">
      <c r="A3497" s="102">
        <f t="shared" si="54"/>
        <v>2306611</v>
      </c>
      <c r="B3497" s="357" t="s">
        <v>19276</v>
      </c>
      <c r="C3497" s="358" t="s">
        <v>19277</v>
      </c>
      <c r="D3497" s="357" t="s">
        <v>138</v>
      </c>
      <c r="E3497" s="359">
        <v>1759.43</v>
      </c>
    </row>
    <row r="3498" spans="1:5" ht="9" customHeight="1" x14ac:dyDescent="0.25">
      <c r="A3498" s="102">
        <f t="shared" si="54"/>
        <v>2306612</v>
      </c>
      <c r="B3498" s="357" t="s">
        <v>19278</v>
      </c>
      <c r="C3498" s="358" t="s">
        <v>19279</v>
      </c>
      <c r="D3498" s="357" t="s">
        <v>138</v>
      </c>
      <c r="E3498" s="359">
        <v>2160.13</v>
      </c>
    </row>
    <row r="3499" spans="1:5" ht="9" customHeight="1" x14ac:dyDescent="0.25">
      <c r="A3499" s="102">
        <f t="shared" si="54"/>
        <v>2306613</v>
      </c>
      <c r="B3499" s="357" t="s">
        <v>19280</v>
      </c>
      <c r="C3499" s="358" t="s">
        <v>19281</v>
      </c>
      <c r="D3499" s="357" t="s">
        <v>138</v>
      </c>
      <c r="E3499" s="359">
        <v>2176.4699999999998</v>
      </c>
    </row>
    <row r="3500" spans="1:5" ht="9" customHeight="1" x14ac:dyDescent="0.25">
      <c r="A3500" s="102">
        <f t="shared" si="54"/>
        <v>2306618</v>
      </c>
      <c r="B3500" s="357" t="s">
        <v>19282</v>
      </c>
      <c r="C3500" s="358" t="s">
        <v>19283</v>
      </c>
      <c r="D3500" s="357" t="s">
        <v>138</v>
      </c>
      <c r="E3500" s="359">
        <v>3419.87</v>
      </c>
    </row>
    <row r="3501" spans="1:5" ht="9" customHeight="1" x14ac:dyDescent="0.25">
      <c r="A3501" s="102">
        <f t="shared" si="54"/>
        <v>2306619</v>
      </c>
      <c r="B3501" s="357" t="s">
        <v>19284</v>
      </c>
      <c r="C3501" s="358" t="s">
        <v>19285</v>
      </c>
      <c r="D3501" s="357" t="s">
        <v>138</v>
      </c>
      <c r="E3501" s="359">
        <v>3442.97</v>
      </c>
    </row>
    <row r="3502" spans="1:5" ht="9" customHeight="1" x14ac:dyDescent="0.25">
      <c r="A3502" s="102">
        <f t="shared" si="54"/>
        <v>2306620</v>
      </c>
      <c r="B3502" s="357" t="s">
        <v>19286</v>
      </c>
      <c r="C3502" s="358" t="s">
        <v>19287</v>
      </c>
      <c r="D3502" s="357" t="s">
        <v>138</v>
      </c>
      <c r="E3502" s="359">
        <v>3465.45</v>
      </c>
    </row>
    <row r="3503" spans="1:5" ht="9" customHeight="1" x14ac:dyDescent="0.25">
      <c r="A3503" s="102">
        <f t="shared" si="54"/>
        <v>2306621</v>
      </c>
      <c r="B3503" s="357" t="s">
        <v>19288</v>
      </c>
      <c r="C3503" s="358" t="s">
        <v>19289</v>
      </c>
      <c r="D3503" s="357" t="s">
        <v>138</v>
      </c>
      <c r="E3503" s="359">
        <v>5010.51</v>
      </c>
    </row>
    <row r="3504" spans="1:5" ht="9" customHeight="1" x14ac:dyDescent="0.25">
      <c r="A3504" s="102">
        <f t="shared" si="54"/>
        <v>2306622</v>
      </c>
      <c r="B3504" s="357" t="s">
        <v>19290</v>
      </c>
      <c r="C3504" s="358" t="s">
        <v>19291</v>
      </c>
      <c r="D3504" s="357" t="s">
        <v>138</v>
      </c>
      <c r="E3504" s="359">
        <v>5033.67</v>
      </c>
    </row>
    <row r="3505" spans="1:5" ht="9" customHeight="1" x14ac:dyDescent="0.25">
      <c r="A3505" s="102">
        <f t="shared" si="54"/>
        <v>2306623</v>
      </c>
      <c r="B3505" s="357" t="s">
        <v>19292</v>
      </c>
      <c r="C3505" s="358" t="s">
        <v>19293</v>
      </c>
      <c r="D3505" s="357" t="s">
        <v>138</v>
      </c>
      <c r="E3505" s="359">
        <v>5056.09</v>
      </c>
    </row>
    <row r="3506" spans="1:5" ht="9" customHeight="1" x14ac:dyDescent="0.25">
      <c r="A3506" s="102">
        <f t="shared" si="54"/>
        <v>2306617</v>
      </c>
      <c r="B3506" s="357" t="s">
        <v>19294</v>
      </c>
      <c r="C3506" s="358" t="s">
        <v>19295</v>
      </c>
      <c r="D3506" s="357" t="s">
        <v>138</v>
      </c>
      <c r="E3506" s="359">
        <v>2636.07</v>
      </c>
    </row>
    <row r="3507" spans="1:5" ht="9" customHeight="1" x14ac:dyDescent="0.25">
      <c r="A3507" s="102">
        <f t="shared" si="54"/>
        <v>2306014</v>
      </c>
      <c r="B3507" s="357" t="s">
        <v>19296</v>
      </c>
      <c r="C3507" s="358" t="s">
        <v>19297</v>
      </c>
      <c r="D3507" s="357" t="s">
        <v>203</v>
      </c>
      <c r="E3507" s="359">
        <v>11.89</v>
      </c>
    </row>
    <row r="3508" spans="1:5" ht="9" customHeight="1" x14ac:dyDescent="0.25">
      <c r="A3508" s="102">
        <f t="shared" si="54"/>
        <v>2306700</v>
      </c>
      <c r="B3508" s="357" t="s">
        <v>19298</v>
      </c>
      <c r="C3508" s="358" t="s">
        <v>19299</v>
      </c>
      <c r="D3508" s="357" t="s">
        <v>138</v>
      </c>
      <c r="E3508" s="359">
        <v>2078.94</v>
      </c>
    </row>
    <row r="3509" spans="1:5" ht="9" customHeight="1" x14ac:dyDescent="0.25">
      <c r="A3509" s="102">
        <f t="shared" si="54"/>
        <v>2306703</v>
      </c>
      <c r="B3509" s="357" t="s">
        <v>19300</v>
      </c>
      <c r="C3509" s="358" t="s">
        <v>19301</v>
      </c>
      <c r="D3509" s="357" t="s">
        <v>138</v>
      </c>
      <c r="E3509" s="359">
        <v>2151.23</v>
      </c>
    </row>
    <row r="3510" spans="1:5" ht="9" customHeight="1" x14ac:dyDescent="0.25">
      <c r="A3510" s="102">
        <f t="shared" si="54"/>
        <v>2306706</v>
      </c>
      <c r="B3510" s="357" t="s">
        <v>19302</v>
      </c>
      <c r="C3510" s="358" t="s">
        <v>19303</v>
      </c>
      <c r="D3510" s="357" t="s">
        <v>138</v>
      </c>
      <c r="E3510" s="359">
        <v>2265.9899999999998</v>
      </c>
    </row>
    <row r="3511" spans="1:5" ht="9" customHeight="1" x14ac:dyDescent="0.25">
      <c r="A3511" s="102">
        <f t="shared" si="54"/>
        <v>2306709</v>
      </c>
      <c r="B3511" s="357" t="s">
        <v>19304</v>
      </c>
      <c r="C3511" s="358" t="s">
        <v>19305</v>
      </c>
      <c r="D3511" s="357" t="s">
        <v>138</v>
      </c>
      <c r="E3511" s="359">
        <v>2434.58</v>
      </c>
    </row>
    <row r="3512" spans="1:5" ht="9" customHeight="1" x14ac:dyDescent="0.25">
      <c r="A3512" s="102">
        <f t="shared" si="54"/>
        <v>2306712</v>
      </c>
      <c r="B3512" s="357" t="s">
        <v>19306</v>
      </c>
      <c r="C3512" s="358" t="s">
        <v>19307</v>
      </c>
      <c r="D3512" s="357" t="s">
        <v>138</v>
      </c>
      <c r="E3512" s="359">
        <v>2519.59</v>
      </c>
    </row>
    <row r="3513" spans="1:5" ht="9" customHeight="1" x14ac:dyDescent="0.25">
      <c r="A3513" s="102">
        <f t="shared" si="54"/>
        <v>2306715</v>
      </c>
      <c r="B3513" s="357" t="s">
        <v>19308</v>
      </c>
      <c r="C3513" s="358" t="s">
        <v>19309</v>
      </c>
      <c r="D3513" s="357" t="s">
        <v>138</v>
      </c>
      <c r="E3513" s="359">
        <v>2628.05</v>
      </c>
    </row>
    <row r="3514" spans="1:5" ht="18" customHeight="1" x14ac:dyDescent="0.25">
      <c r="A3514" s="102">
        <f t="shared" si="54"/>
        <v>2306718</v>
      </c>
      <c r="B3514" s="357" t="s">
        <v>19310</v>
      </c>
      <c r="C3514" s="358" t="s">
        <v>19311</v>
      </c>
      <c r="D3514" s="357" t="s">
        <v>138</v>
      </c>
      <c r="E3514" s="359">
        <v>2795.45</v>
      </c>
    </row>
    <row r="3515" spans="1:5" ht="18" customHeight="1" x14ac:dyDescent="0.25">
      <c r="A3515" s="102">
        <f t="shared" si="54"/>
        <v>2306721</v>
      </c>
      <c r="B3515" s="357" t="s">
        <v>19312</v>
      </c>
      <c r="C3515" s="358" t="s">
        <v>19313</v>
      </c>
      <c r="D3515" s="357" t="s">
        <v>138</v>
      </c>
      <c r="E3515" s="359">
        <v>2875.16</v>
      </c>
    </row>
    <row r="3516" spans="1:5" ht="18" customHeight="1" x14ac:dyDescent="0.25">
      <c r="A3516" s="102">
        <f t="shared" si="54"/>
        <v>2306724</v>
      </c>
      <c r="B3516" s="357" t="s">
        <v>19314</v>
      </c>
      <c r="C3516" s="358" t="s">
        <v>19315</v>
      </c>
      <c r="D3516" s="357" t="s">
        <v>138</v>
      </c>
      <c r="E3516" s="359">
        <v>3026.27</v>
      </c>
    </row>
    <row r="3517" spans="1:5" ht="18" customHeight="1" x14ac:dyDescent="0.25">
      <c r="A3517" s="102">
        <f t="shared" si="54"/>
        <v>2306688</v>
      </c>
      <c r="B3517" s="357" t="s">
        <v>19316</v>
      </c>
      <c r="C3517" s="358" t="s">
        <v>19317</v>
      </c>
      <c r="D3517" s="357" t="s">
        <v>138</v>
      </c>
      <c r="E3517" s="359">
        <v>1655.32</v>
      </c>
    </row>
    <row r="3518" spans="1:5" ht="18" customHeight="1" x14ac:dyDescent="0.25">
      <c r="A3518" s="102">
        <f t="shared" si="54"/>
        <v>2306691</v>
      </c>
      <c r="B3518" s="357" t="s">
        <v>19318</v>
      </c>
      <c r="C3518" s="358" t="s">
        <v>19319</v>
      </c>
      <c r="D3518" s="357" t="s">
        <v>138</v>
      </c>
      <c r="E3518" s="359">
        <v>1744.57</v>
      </c>
    </row>
    <row r="3519" spans="1:5" ht="18" customHeight="1" x14ac:dyDescent="0.25">
      <c r="A3519" s="102">
        <f t="shared" si="54"/>
        <v>2306694</v>
      </c>
      <c r="B3519" s="357" t="s">
        <v>19320</v>
      </c>
      <c r="C3519" s="358" t="s">
        <v>19321</v>
      </c>
      <c r="D3519" s="357" t="s">
        <v>138</v>
      </c>
      <c r="E3519" s="359">
        <v>1868.85</v>
      </c>
    </row>
    <row r="3520" spans="1:5" ht="18" customHeight="1" x14ac:dyDescent="0.25">
      <c r="A3520" s="102">
        <f t="shared" si="54"/>
        <v>2306697</v>
      </c>
      <c r="B3520" s="357" t="s">
        <v>19322</v>
      </c>
      <c r="C3520" s="358" t="s">
        <v>19323</v>
      </c>
      <c r="D3520" s="357" t="s">
        <v>138</v>
      </c>
      <c r="E3520" s="359">
        <v>1954.45</v>
      </c>
    </row>
    <row r="3521" spans="1:5" ht="18" customHeight="1" x14ac:dyDescent="0.25">
      <c r="A3521" s="102">
        <f t="shared" ref="A3521:A3584" si="55">VALUE(B3521)</f>
        <v>2306701</v>
      </c>
      <c r="B3521" s="357" t="s">
        <v>19324</v>
      </c>
      <c r="C3521" s="358" t="s">
        <v>19325</v>
      </c>
      <c r="D3521" s="357" t="s">
        <v>138</v>
      </c>
      <c r="E3521" s="359">
        <v>3862.66</v>
      </c>
    </row>
    <row r="3522" spans="1:5" ht="18" customHeight="1" x14ac:dyDescent="0.25">
      <c r="A3522" s="102">
        <f t="shared" si="55"/>
        <v>2306704</v>
      </c>
      <c r="B3522" s="357" t="s">
        <v>19326</v>
      </c>
      <c r="C3522" s="358" t="s">
        <v>19327</v>
      </c>
      <c r="D3522" s="357" t="s">
        <v>138</v>
      </c>
      <c r="E3522" s="359">
        <v>4093.42</v>
      </c>
    </row>
    <row r="3523" spans="1:5" ht="18" customHeight="1" x14ac:dyDescent="0.25">
      <c r="A3523" s="102">
        <f t="shared" si="55"/>
        <v>2306707</v>
      </c>
      <c r="B3523" s="357" t="s">
        <v>19328</v>
      </c>
      <c r="C3523" s="358" t="s">
        <v>19329</v>
      </c>
      <c r="D3523" s="357" t="s">
        <v>138</v>
      </c>
      <c r="E3523" s="359">
        <v>4258.0600000000004</v>
      </c>
    </row>
    <row r="3524" spans="1:5" ht="18" customHeight="1" x14ac:dyDescent="0.25">
      <c r="A3524" s="102">
        <f t="shared" si="55"/>
        <v>2306710</v>
      </c>
      <c r="B3524" s="357" t="s">
        <v>19330</v>
      </c>
      <c r="C3524" s="358" t="s">
        <v>19331</v>
      </c>
      <c r="D3524" s="357" t="s">
        <v>138</v>
      </c>
      <c r="E3524" s="359">
        <v>4467.3900000000003</v>
      </c>
    </row>
    <row r="3525" spans="1:5" ht="18" customHeight="1" x14ac:dyDescent="0.25">
      <c r="A3525" s="102">
        <f t="shared" si="55"/>
        <v>2306713</v>
      </c>
      <c r="B3525" s="357" t="s">
        <v>19332</v>
      </c>
      <c r="C3525" s="358" t="s">
        <v>19333</v>
      </c>
      <c r="D3525" s="357" t="s">
        <v>138</v>
      </c>
      <c r="E3525" s="359">
        <v>4586.8</v>
      </c>
    </row>
    <row r="3526" spans="1:5" ht="18" customHeight="1" x14ac:dyDescent="0.25">
      <c r="A3526" s="102">
        <f t="shared" si="55"/>
        <v>2306716</v>
      </c>
      <c r="B3526" s="357" t="s">
        <v>19334</v>
      </c>
      <c r="C3526" s="358" t="s">
        <v>19335</v>
      </c>
      <c r="D3526" s="357" t="s">
        <v>138</v>
      </c>
      <c r="E3526" s="359">
        <v>4849.5200000000004</v>
      </c>
    </row>
    <row r="3527" spans="1:5" ht="18" customHeight="1" x14ac:dyDescent="0.25">
      <c r="A3527" s="102">
        <f t="shared" si="55"/>
        <v>2306719</v>
      </c>
      <c r="B3527" s="357" t="s">
        <v>19336</v>
      </c>
      <c r="C3527" s="358" t="s">
        <v>19337</v>
      </c>
      <c r="D3527" s="357" t="s">
        <v>138</v>
      </c>
      <c r="E3527" s="359">
        <v>5259.77</v>
      </c>
    </row>
    <row r="3528" spans="1:5" ht="18" customHeight="1" x14ac:dyDescent="0.25">
      <c r="A3528" s="102">
        <f t="shared" si="55"/>
        <v>2306722</v>
      </c>
      <c r="B3528" s="357" t="s">
        <v>19338</v>
      </c>
      <c r="C3528" s="358" t="s">
        <v>19339</v>
      </c>
      <c r="D3528" s="357" t="s">
        <v>138</v>
      </c>
      <c r="E3528" s="359">
        <v>5494.92</v>
      </c>
    </row>
    <row r="3529" spans="1:5" ht="18" customHeight="1" x14ac:dyDescent="0.25">
      <c r="A3529" s="102">
        <f t="shared" si="55"/>
        <v>2306725</v>
      </c>
      <c r="B3529" s="357" t="s">
        <v>19340</v>
      </c>
      <c r="C3529" s="358" t="s">
        <v>19341</v>
      </c>
      <c r="D3529" s="357" t="s">
        <v>138</v>
      </c>
      <c r="E3529" s="359">
        <v>5749.63</v>
      </c>
    </row>
    <row r="3530" spans="1:5" ht="18" customHeight="1" x14ac:dyDescent="0.25">
      <c r="A3530" s="102">
        <f t="shared" si="55"/>
        <v>2306689</v>
      </c>
      <c r="B3530" s="357" t="s">
        <v>19342</v>
      </c>
      <c r="C3530" s="358" t="s">
        <v>19343</v>
      </c>
      <c r="D3530" s="357" t="s">
        <v>138</v>
      </c>
      <c r="E3530" s="359">
        <v>3066.67</v>
      </c>
    </row>
    <row r="3531" spans="1:5" ht="18" customHeight="1" x14ac:dyDescent="0.25">
      <c r="A3531" s="102">
        <f t="shared" si="55"/>
        <v>2306692</v>
      </c>
      <c r="B3531" s="357" t="s">
        <v>19344</v>
      </c>
      <c r="C3531" s="358" t="s">
        <v>19345</v>
      </c>
      <c r="D3531" s="357" t="s">
        <v>138</v>
      </c>
      <c r="E3531" s="359">
        <v>3225.78</v>
      </c>
    </row>
    <row r="3532" spans="1:5" ht="18" customHeight="1" x14ac:dyDescent="0.25">
      <c r="A3532" s="102">
        <f t="shared" si="55"/>
        <v>2306695</v>
      </c>
      <c r="B3532" s="357" t="s">
        <v>19346</v>
      </c>
      <c r="C3532" s="358" t="s">
        <v>19347</v>
      </c>
      <c r="D3532" s="357" t="s">
        <v>138</v>
      </c>
      <c r="E3532" s="359">
        <v>3389.75</v>
      </c>
    </row>
    <row r="3533" spans="1:5" ht="18" customHeight="1" x14ac:dyDescent="0.25">
      <c r="A3533" s="102">
        <f t="shared" si="55"/>
        <v>2306698</v>
      </c>
      <c r="B3533" s="357" t="s">
        <v>19348</v>
      </c>
      <c r="C3533" s="358" t="s">
        <v>19349</v>
      </c>
      <c r="D3533" s="357" t="s">
        <v>138</v>
      </c>
      <c r="E3533" s="359">
        <v>3585.88</v>
      </c>
    </row>
    <row r="3534" spans="1:5" ht="18" customHeight="1" x14ac:dyDescent="0.25">
      <c r="A3534" s="102">
        <f t="shared" si="55"/>
        <v>2306699</v>
      </c>
      <c r="B3534" s="357" t="s">
        <v>19350</v>
      </c>
      <c r="C3534" s="358" t="s">
        <v>19351</v>
      </c>
      <c r="D3534" s="357" t="s">
        <v>138</v>
      </c>
      <c r="E3534" s="359">
        <v>325.68</v>
      </c>
    </row>
    <row r="3535" spans="1:5" ht="18" customHeight="1" x14ac:dyDescent="0.25">
      <c r="A3535" s="102">
        <f t="shared" si="55"/>
        <v>2306702</v>
      </c>
      <c r="B3535" s="357" t="s">
        <v>19352</v>
      </c>
      <c r="C3535" s="358" t="s">
        <v>19353</v>
      </c>
      <c r="D3535" s="357" t="s">
        <v>138</v>
      </c>
      <c r="E3535" s="359">
        <v>336.63</v>
      </c>
    </row>
    <row r="3536" spans="1:5" ht="18" customHeight="1" x14ac:dyDescent="0.25">
      <c r="A3536" s="102">
        <f t="shared" si="55"/>
        <v>2306705</v>
      </c>
      <c r="B3536" s="357" t="s">
        <v>19354</v>
      </c>
      <c r="C3536" s="358" t="s">
        <v>19355</v>
      </c>
      <c r="D3536" s="357" t="s">
        <v>138</v>
      </c>
      <c r="E3536" s="359">
        <v>354.51</v>
      </c>
    </row>
    <row r="3537" spans="1:5" ht="18" customHeight="1" x14ac:dyDescent="0.25">
      <c r="A3537" s="102">
        <f t="shared" si="55"/>
        <v>2306708</v>
      </c>
      <c r="B3537" s="357" t="s">
        <v>19356</v>
      </c>
      <c r="C3537" s="358" t="s">
        <v>19357</v>
      </c>
      <c r="D3537" s="357" t="s">
        <v>138</v>
      </c>
      <c r="E3537" s="359">
        <v>367.51</v>
      </c>
    </row>
    <row r="3538" spans="1:5" ht="18" customHeight="1" x14ac:dyDescent="0.25">
      <c r="A3538" s="102">
        <f t="shared" si="55"/>
        <v>2306711</v>
      </c>
      <c r="B3538" s="357" t="s">
        <v>19358</v>
      </c>
      <c r="C3538" s="358" t="s">
        <v>19359</v>
      </c>
      <c r="D3538" s="357" t="s">
        <v>138</v>
      </c>
      <c r="E3538" s="359">
        <v>381.52</v>
      </c>
    </row>
    <row r="3539" spans="1:5" ht="18" customHeight="1" x14ac:dyDescent="0.25">
      <c r="A3539" s="102">
        <f t="shared" si="55"/>
        <v>2306714</v>
      </c>
      <c r="B3539" s="357" t="s">
        <v>19360</v>
      </c>
      <c r="C3539" s="358" t="s">
        <v>19361</v>
      </c>
      <c r="D3539" s="357" t="s">
        <v>138</v>
      </c>
      <c r="E3539" s="359">
        <v>396.62</v>
      </c>
    </row>
    <row r="3540" spans="1:5" ht="9" customHeight="1" x14ac:dyDescent="0.25">
      <c r="A3540" s="102">
        <f t="shared" si="55"/>
        <v>2306717</v>
      </c>
      <c r="B3540" s="357" t="s">
        <v>19362</v>
      </c>
      <c r="C3540" s="358" t="s">
        <v>19363</v>
      </c>
      <c r="D3540" s="357" t="s">
        <v>138</v>
      </c>
      <c r="E3540" s="359">
        <v>414.05</v>
      </c>
    </row>
    <row r="3541" spans="1:5" ht="9" customHeight="1" x14ac:dyDescent="0.25">
      <c r="A3541" s="102">
        <f t="shared" si="55"/>
        <v>2306720</v>
      </c>
      <c r="B3541" s="357" t="s">
        <v>19364</v>
      </c>
      <c r="C3541" s="358" t="s">
        <v>19365</v>
      </c>
      <c r="D3541" s="357" t="s">
        <v>138</v>
      </c>
      <c r="E3541" s="359">
        <v>431.9</v>
      </c>
    </row>
    <row r="3542" spans="1:5" ht="9" customHeight="1" x14ac:dyDescent="0.25">
      <c r="A3542" s="102">
        <f t="shared" si="55"/>
        <v>2306723</v>
      </c>
      <c r="B3542" s="357" t="s">
        <v>19366</v>
      </c>
      <c r="C3542" s="358" t="s">
        <v>19367</v>
      </c>
      <c r="D3542" s="357" t="s">
        <v>138</v>
      </c>
      <c r="E3542" s="359">
        <v>441.42</v>
      </c>
    </row>
    <row r="3543" spans="1:5" ht="9" customHeight="1" x14ac:dyDescent="0.25">
      <c r="A3543" s="102">
        <f t="shared" si="55"/>
        <v>2306687</v>
      </c>
      <c r="B3543" s="357" t="s">
        <v>19368</v>
      </c>
      <c r="C3543" s="358" t="s">
        <v>19369</v>
      </c>
      <c r="D3543" s="357" t="s">
        <v>138</v>
      </c>
      <c r="E3543" s="359">
        <v>271.13</v>
      </c>
    </row>
    <row r="3544" spans="1:5" ht="9" customHeight="1" x14ac:dyDescent="0.25">
      <c r="A3544" s="102">
        <f t="shared" si="55"/>
        <v>2306690</v>
      </c>
      <c r="B3544" s="357" t="s">
        <v>19370</v>
      </c>
      <c r="C3544" s="358" t="s">
        <v>19371</v>
      </c>
      <c r="D3544" s="357" t="s">
        <v>138</v>
      </c>
      <c r="E3544" s="359">
        <v>283.60000000000002</v>
      </c>
    </row>
    <row r="3545" spans="1:5" ht="9" customHeight="1" x14ac:dyDescent="0.25">
      <c r="A3545" s="102">
        <f t="shared" si="55"/>
        <v>2306693</v>
      </c>
      <c r="B3545" s="357" t="s">
        <v>19372</v>
      </c>
      <c r="C3545" s="358" t="s">
        <v>19373</v>
      </c>
      <c r="D3545" s="357" t="s">
        <v>138</v>
      </c>
      <c r="E3545" s="359">
        <v>296.19</v>
      </c>
    </row>
    <row r="3546" spans="1:5" ht="9" customHeight="1" x14ac:dyDescent="0.25">
      <c r="A3546" s="102">
        <f t="shared" si="55"/>
        <v>2306696</v>
      </c>
      <c r="B3546" s="357" t="s">
        <v>19374</v>
      </c>
      <c r="C3546" s="358" t="s">
        <v>19375</v>
      </c>
      <c r="D3546" s="357" t="s">
        <v>138</v>
      </c>
      <c r="E3546" s="359">
        <v>309.93</v>
      </c>
    </row>
    <row r="3547" spans="1:5" ht="9" customHeight="1" x14ac:dyDescent="0.25">
      <c r="A3547" s="102">
        <f t="shared" si="55"/>
        <v>2306239</v>
      </c>
      <c r="B3547" s="357" t="s">
        <v>19376</v>
      </c>
      <c r="C3547" s="358" t="s">
        <v>19377</v>
      </c>
      <c r="D3547" s="357" t="s">
        <v>188</v>
      </c>
      <c r="E3547" s="359">
        <v>238.53</v>
      </c>
    </row>
    <row r="3548" spans="1:5" ht="9" customHeight="1" x14ac:dyDescent="0.25">
      <c r="A3548" s="102">
        <f t="shared" si="55"/>
        <v>2306090</v>
      </c>
      <c r="B3548" s="357" t="s">
        <v>19378</v>
      </c>
      <c r="C3548" s="358" t="s">
        <v>19379</v>
      </c>
      <c r="D3548" s="357" t="s">
        <v>138</v>
      </c>
      <c r="E3548" s="359">
        <v>39.28</v>
      </c>
    </row>
    <row r="3549" spans="1:5" ht="9" customHeight="1" x14ac:dyDescent="0.25">
      <c r="A3549" s="102">
        <f t="shared" si="55"/>
        <v>2306091</v>
      </c>
      <c r="B3549" s="357" t="s">
        <v>19380</v>
      </c>
      <c r="C3549" s="358" t="s">
        <v>19381</v>
      </c>
      <c r="D3549" s="357" t="s">
        <v>138</v>
      </c>
      <c r="E3549" s="359">
        <v>52.37</v>
      </c>
    </row>
    <row r="3550" spans="1:5" ht="9" customHeight="1" x14ac:dyDescent="0.25">
      <c r="A3550" s="102">
        <f t="shared" si="55"/>
        <v>2306072</v>
      </c>
      <c r="B3550" s="357" t="s">
        <v>19382</v>
      </c>
      <c r="C3550" s="358" t="s">
        <v>19383</v>
      </c>
      <c r="D3550" s="357" t="s">
        <v>188</v>
      </c>
      <c r="E3550" s="359">
        <v>734.87</v>
      </c>
    </row>
    <row r="3551" spans="1:5" ht="9" customHeight="1" x14ac:dyDescent="0.25">
      <c r="A3551" s="102">
        <f t="shared" si="55"/>
        <v>2306133</v>
      </c>
      <c r="B3551" s="357" t="s">
        <v>19384</v>
      </c>
      <c r="C3551" s="358" t="s">
        <v>19385</v>
      </c>
      <c r="D3551" s="357" t="s">
        <v>138</v>
      </c>
      <c r="E3551" s="359">
        <v>510.31</v>
      </c>
    </row>
    <row r="3552" spans="1:5" ht="9" customHeight="1" x14ac:dyDescent="0.25">
      <c r="A3552" s="102">
        <f t="shared" si="55"/>
        <v>2306114</v>
      </c>
      <c r="B3552" s="357" t="s">
        <v>19386</v>
      </c>
      <c r="C3552" s="358" t="s">
        <v>19387</v>
      </c>
      <c r="D3552" s="357" t="s">
        <v>138</v>
      </c>
      <c r="E3552" s="359">
        <v>287.52</v>
      </c>
    </row>
    <row r="3553" spans="1:5" ht="9" customHeight="1" x14ac:dyDescent="0.25">
      <c r="A3553" s="102">
        <f t="shared" si="55"/>
        <v>2306115</v>
      </c>
      <c r="B3553" s="357" t="s">
        <v>19388</v>
      </c>
      <c r="C3553" s="358" t="s">
        <v>19389</v>
      </c>
      <c r="D3553" s="357" t="s">
        <v>138</v>
      </c>
      <c r="E3553" s="359">
        <v>419.09</v>
      </c>
    </row>
    <row r="3554" spans="1:5" ht="9" customHeight="1" x14ac:dyDescent="0.25">
      <c r="A3554" s="102">
        <f t="shared" si="55"/>
        <v>2306116</v>
      </c>
      <c r="B3554" s="357" t="s">
        <v>19390</v>
      </c>
      <c r="C3554" s="358" t="s">
        <v>19391</v>
      </c>
      <c r="D3554" s="357" t="s">
        <v>138</v>
      </c>
      <c r="E3554" s="359">
        <v>499.39</v>
      </c>
    </row>
    <row r="3555" spans="1:5" ht="9" customHeight="1" x14ac:dyDescent="0.25">
      <c r="A3555" s="102">
        <f t="shared" si="55"/>
        <v>2306118</v>
      </c>
      <c r="B3555" s="357" t="s">
        <v>19392</v>
      </c>
      <c r="C3555" s="358" t="s">
        <v>19393</v>
      </c>
      <c r="D3555" s="357" t="s">
        <v>138</v>
      </c>
      <c r="E3555" s="359">
        <v>627.63</v>
      </c>
    </row>
    <row r="3556" spans="1:5" ht="9" customHeight="1" x14ac:dyDescent="0.25">
      <c r="A3556" s="102">
        <f t="shared" si="55"/>
        <v>2306122</v>
      </c>
      <c r="B3556" s="357" t="s">
        <v>19394</v>
      </c>
      <c r="C3556" s="358" t="s">
        <v>19395</v>
      </c>
      <c r="D3556" s="357" t="s">
        <v>138</v>
      </c>
      <c r="E3556" s="359">
        <v>743.63</v>
      </c>
    </row>
    <row r="3557" spans="1:5" ht="9" customHeight="1" x14ac:dyDescent="0.25">
      <c r="A3557" s="102">
        <f t="shared" si="55"/>
        <v>2306078</v>
      </c>
      <c r="B3557" s="357" t="s">
        <v>19396</v>
      </c>
      <c r="C3557" s="358" t="s">
        <v>19397</v>
      </c>
      <c r="D3557" s="357" t="s">
        <v>138</v>
      </c>
      <c r="E3557" s="359">
        <v>118.36</v>
      </c>
    </row>
    <row r="3558" spans="1:5" ht="9" customHeight="1" x14ac:dyDescent="0.25">
      <c r="A3558" s="102">
        <f t="shared" si="55"/>
        <v>2306080</v>
      </c>
      <c r="B3558" s="357" t="s">
        <v>19398</v>
      </c>
      <c r="C3558" s="358" t="s">
        <v>19399</v>
      </c>
      <c r="D3558" s="357" t="s">
        <v>138</v>
      </c>
      <c r="E3558" s="359">
        <v>129.12</v>
      </c>
    </row>
    <row r="3559" spans="1:5" ht="9" customHeight="1" x14ac:dyDescent="0.25">
      <c r="A3559" s="102">
        <f t="shared" si="55"/>
        <v>2306082</v>
      </c>
      <c r="B3559" s="357" t="s">
        <v>19400</v>
      </c>
      <c r="C3559" s="358" t="s">
        <v>19401</v>
      </c>
      <c r="D3559" s="357" t="s">
        <v>138</v>
      </c>
      <c r="E3559" s="359">
        <v>142.03</v>
      </c>
    </row>
    <row r="3560" spans="1:5" ht="9" customHeight="1" x14ac:dyDescent="0.25">
      <c r="A3560" s="102">
        <f t="shared" si="55"/>
        <v>2306084</v>
      </c>
      <c r="B3560" s="357" t="s">
        <v>19402</v>
      </c>
      <c r="C3560" s="358" t="s">
        <v>19403</v>
      </c>
      <c r="D3560" s="357" t="s">
        <v>138</v>
      </c>
      <c r="E3560" s="359">
        <v>165.15</v>
      </c>
    </row>
    <row r="3561" spans="1:5" ht="9" customHeight="1" x14ac:dyDescent="0.25">
      <c r="A3561" s="102">
        <f t="shared" si="55"/>
        <v>2306086</v>
      </c>
      <c r="B3561" s="357" t="s">
        <v>19404</v>
      </c>
      <c r="C3561" s="358" t="s">
        <v>19405</v>
      </c>
      <c r="D3561" s="357" t="s">
        <v>138</v>
      </c>
      <c r="E3561" s="359">
        <v>202.9</v>
      </c>
    </row>
    <row r="3562" spans="1:5" ht="9" customHeight="1" x14ac:dyDescent="0.25">
      <c r="A3562" s="102">
        <f t="shared" si="55"/>
        <v>2309088</v>
      </c>
      <c r="B3562" s="357" t="s">
        <v>19406</v>
      </c>
      <c r="C3562" s="358" t="s">
        <v>19407</v>
      </c>
      <c r="D3562" s="357" t="s">
        <v>138</v>
      </c>
      <c r="E3562" s="359">
        <v>284.06</v>
      </c>
    </row>
    <row r="3563" spans="1:5" ht="9" customHeight="1" x14ac:dyDescent="0.25">
      <c r="A3563" s="102">
        <f t="shared" si="55"/>
        <v>2306074</v>
      </c>
      <c r="B3563" s="357" t="s">
        <v>19408</v>
      </c>
      <c r="C3563" s="358" t="s">
        <v>19409</v>
      </c>
      <c r="D3563" s="357" t="s">
        <v>188</v>
      </c>
      <c r="E3563" s="359">
        <v>190.47</v>
      </c>
    </row>
    <row r="3564" spans="1:5" ht="9" customHeight="1" x14ac:dyDescent="0.25">
      <c r="A3564" s="102">
        <f t="shared" si="55"/>
        <v>2306095</v>
      </c>
      <c r="B3564" s="357" t="s">
        <v>19410</v>
      </c>
      <c r="C3564" s="358" t="s">
        <v>19411</v>
      </c>
      <c r="D3564" s="357" t="s">
        <v>188</v>
      </c>
      <c r="E3564" s="359">
        <v>228.38</v>
      </c>
    </row>
    <row r="3565" spans="1:5" ht="9" customHeight="1" x14ac:dyDescent="0.25">
      <c r="A3565" s="102">
        <f t="shared" si="55"/>
        <v>2306132</v>
      </c>
      <c r="B3565" s="357" t="s">
        <v>19412</v>
      </c>
      <c r="C3565" s="358" t="s">
        <v>19413</v>
      </c>
      <c r="D3565" s="357" t="s">
        <v>138</v>
      </c>
      <c r="E3565" s="359">
        <v>327.77</v>
      </c>
    </row>
    <row r="3566" spans="1:5" ht="9" customHeight="1" x14ac:dyDescent="0.25">
      <c r="A3566" s="102">
        <f t="shared" si="55"/>
        <v>2306015</v>
      </c>
      <c r="B3566" s="357" t="s">
        <v>19414</v>
      </c>
      <c r="C3566" s="358" t="s">
        <v>19415</v>
      </c>
      <c r="D3566" s="357" t="s">
        <v>203</v>
      </c>
      <c r="E3566" s="359">
        <v>15.63</v>
      </c>
    </row>
    <row r="3567" spans="1:5" ht="9" customHeight="1" x14ac:dyDescent="0.25">
      <c r="A3567" s="102">
        <f t="shared" si="55"/>
        <v>2306019</v>
      </c>
      <c r="B3567" s="357" t="s">
        <v>19416</v>
      </c>
      <c r="C3567" s="358" t="s">
        <v>19417</v>
      </c>
      <c r="D3567" s="357" t="s">
        <v>203</v>
      </c>
      <c r="E3567" s="359">
        <v>16.21</v>
      </c>
    </row>
    <row r="3568" spans="1:5" ht="9" customHeight="1" x14ac:dyDescent="0.25">
      <c r="A3568" s="102">
        <f t="shared" si="55"/>
        <v>2306018</v>
      </c>
      <c r="B3568" s="357" t="s">
        <v>19418</v>
      </c>
      <c r="C3568" s="358" t="s">
        <v>19419</v>
      </c>
      <c r="D3568" s="357" t="s">
        <v>203</v>
      </c>
      <c r="E3568" s="359">
        <v>2.75</v>
      </c>
    </row>
    <row r="3569" spans="1:5" ht="9" customHeight="1" x14ac:dyDescent="0.25">
      <c r="A3569" s="102">
        <f t="shared" si="55"/>
        <v>2306016</v>
      </c>
      <c r="B3569" s="357" t="s">
        <v>19420</v>
      </c>
      <c r="C3569" s="358" t="s">
        <v>19421</v>
      </c>
      <c r="D3569" s="357" t="s">
        <v>203</v>
      </c>
      <c r="E3569" s="359">
        <v>1.88</v>
      </c>
    </row>
    <row r="3570" spans="1:5" ht="9" customHeight="1" x14ac:dyDescent="0.25">
      <c r="A3570" s="102">
        <f t="shared" si="55"/>
        <v>2305999</v>
      </c>
      <c r="B3570" s="357" t="s">
        <v>19422</v>
      </c>
      <c r="C3570" s="358" t="s">
        <v>19423</v>
      </c>
      <c r="D3570" s="357" t="s">
        <v>138</v>
      </c>
      <c r="E3570" s="359">
        <v>332.7</v>
      </c>
    </row>
    <row r="3571" spans="1:5" ht="9" customHeight="1" x14ac:dyDescent="0.25">
      <c r="A3571" s="102">
        <f t="shared" si="55"/>
        <v>2306000</v>
      </c>
      <c r="B3571" s="357" t="s">
        <v>19424</v>
      </c>
      <c r="C3571" s="358" t="s">
        <v>19425</v>
      </c>
      <c r="D3571" s="357" t="s">
        <v>138</v>
      </c>
      <c r="E3571" s="359">
        <v>402.6</v>
      </c>
    </row>
    <row r="3572" spans="1:5" ht="9" customHeight="1" x14ac:dyDescent="0.25">
      <c r="A3572" s="102">
        <f t="shared" si="55"/>
        <v>2306001</v>
      </c>
      <c r="B3572" s="357" t="s">
        <v>19426</v>
      </c>
      <c r="C3572" s="358" t="s">
        <v>19427</v>
      </c>
      <c r="D3572" s="357" t="s">
        <v>138</v>
      </c>
      <c r="E3572" s="359">
        <v>614.15</v>
      </c>
    </row>
    <row r="3573" spans="1:5" ht="9" customHeight="1" x14ac:dyDescent="0.25">
      <c r="A3573" s="102">
        <f t="shared" si="55"/>
        <v>2306002</v>
      </c>
      <c r="B3573" s="357" t="s">
        <v>19428</v>
      </c>
      <c r="C3573" s="358" t="s">
        <v>19429</v>
      </c>
      <c r="D3573" s="357" t="s">
        <v>138</v>
      </c>
      <c r="E3573" s="359">
        <v>660.95</v>
      </c>
    </row>
    <row r="3574" spans="1:5" ht="9" customHeight="1" x14ac:dyDescent="0.25">
      <c r="A3574" s="102">
        <f t="shared" si="55"/>
        <v>2306003</v>
      </c>
      <c r="B3574" s="357" t="s">
        <v>19430</v>
      </c>
      <c r="C3574" s="358" t="s">
        <v>19431</v>
      </c>
      <c r="D3574" s="357" t="s">
        <v>138</v>
      </c>
      <c r="E3574" s="359">
        <v>970.97</v>
      </c>
    </row>
    <row r="3575" spans="1:5" ht="9" customHeight="1" x14ac:dyDescent="0.25">
      <c r="A3575" s="102">
        <f t="shared" si="55"/>
        <v>2305997</v>
      </c>
      <c r="B3575" s="357" t="s">
        <v>19432</v>
      </c>
      <c r="C3575" s="358" t="s">
        <v>19433</v>
      </c>
      <c r="D3575" s="357" t="s">
        <v>138</v>
      </c>
      <c r="E3575" s="359">
        <v>216.39</v>
      </c>
    </row>
    <row r="3576" spans="1:5" ht="9" customHeight="1" x14ac:dyDescent="0.25">
      <c r="A3576" s="102">
        <f t="shared" si="55"/>
        <v>2305998</v>
      </c>
      <c r="B3576" s="357" t="s">
        <v>19434</v>
      </c>
      <c r="C3576" s="358" t="s">
        <v>19435</v>
      </c>
      <c r="D3576" s="357" t="s">
        <v>138</v>
      </c>
      <c r="E3576" s="359">
        <v>303.04000000000002</v>
      </c>
    </row>
    <row r="3577" spans="1:5" ht="9" customHeight="1" x14ac:dyDescent="0.25">
      <c r="A3577" s="102">
        <f t="shared" si="55"/>
        <v>2306101</v>
      </c>
      <c r="B3577" s="357" t="s">
        <v>19436</v>
      </c>
      <c r="C3577" s="358" t="s">
        <v>19437</v>
      </c>
      <c r="D3577" s="357" t="s">
        <v>138</v>
      </c>
      <c r="E3577" s="359">
        <v>70.87</v>
      </c>
    </row>
    <row r="3578" spans="1:5" ht="9" customHeight="1" x14ac:dyDescent="0.25">
      <c r="A3578" s="102">
        <f t="shared" si="55"/>
        <v>2306102</v>
      </c>
      <c r="B3578" s="357" t="s">
        <v>19438</v>
      </c>
      <c r="C3578" s="358" t="s">
        <v>19439</v>
      </c>
      <c r="D3578" s="357" t="s">
        <v>138</v>
      </c>
      <c r="E3578" s="359">
        <v>75.150000000000006</v>
      </c>
    </row>
    <row r="3579" spans="1:5" ht="9" customHeight="1" x14ac:dyDescent="0.25">
      <c r="A3579" s="102">
        <f t="shared" si="55"/>
        <v>2306103</v>
      </c>
      <c r="B3579" s="357" t="s">
        <v>19440</v>
      </c>
      <c r="C3579" s="358" t="s">
        <v>19441</v>
      </c>
      <c r="D3579" s="357" t="s">
        <v>138</v>
      </c>
      <c r="E3579" s="359">
        <v>84.9</v>
      </c>
    </row>
    <row r="3580" spans="1:5" ht="9" customHeight="1" x14ac:dyDescent="0.25">
      <c r="A3580" s="102">
        <f t="shared" si="55"/>
        <v>2306104</v>
      </c>
      <c r="B3580" s="357" t="s">
        <v>19442</v>
      </c>
      <c r="C3580" s="358" t="s">
        <v>19443</v>
      </c>
      <c r="D3580" s="357" t="s">
        <v>138</v>
      </c>
      <c r="E3580" s="359">
        <v>90.29</v>
      </c>
    </row>
    <row r="3581" spans="1:5" ht="9" customHeight="1" x14ac:dyDescent="0.25">
      <c r="A3581" s="102">
        <f t="shared" si="55"/>
        <v>2306105</v>
      </c>
      <c r="B3581" s="357" t="s">
        <v>19444</v>
      </c>
      <c r="C3581" s="358" t="s">
        <v>19445</v>
      </c>
      <c r="D3581" s="357" t="s">
        <v>138</v>
      </c>
      <c r="E3581" s="359">
        <v>95.8</v>
      </c>
    </row>
    <row r="3582" spans="1:5" ht="9" customHeight="1" x14ac:dyDescent="0.25">
      <c r="A3582" s="102">
        <f t="shared" si="55"/>
        <v>2306106</v>
      </c>
      <c r="B3582" s="357" t="s">
        <v>19446</v>
      </c>
      <c r="C3582" s="358" t="s">
        <v>19447</v>
      </c>
      <c r="D3582" s="357" t="s">
        <v>138</v>
      </c>
      <c r="E3582" s="359">
        <v>104.46</v>
      </c>
    </row>
    <row r="3583" spans="1:5" ht="9" customHeight="1" x14ac:dyDescent="0.25">
      <c r="A3583" s="102">
        <f t="shared" si="55"/>
        <v>2306107</v>
      </c>
      <c r="B3583" s="357" t="s">
        <v>19448</v>
      </c>
      <c r="C3583" s="358" t="s">
        <v>19449</v>
      </c>
      <c r="D3583" s="357" t="s">
        <v>138</v>
      </c>
      <c r="E3583" s="359">
        <v>107.43</v>
      </c>
    </row>
    <row r="3584" spans="1:5" ht="9" customHeight="1" x14ac:dyDescent="0.25">
      <c r="A3584" s="102">
        <f t="shared" si="55"/>
        <v>2306269</v>
      </c>
      <c r="B3584" s="357" t="s">
        <v>19450</v>
      </c>
      <c r="C3584" s="358" t="s">
        <v>19451</v>
      </c>
      <c r="D3584" s="357" t="s">
        <v>138</v>
      </c>
      <c r="E3584" s="359">
        <v>121.05</v>
      </c>
    </row>
    <row r="3585" spans="1:5" ht="9" customHeight="1" x14ac:dyDescent="0.25">
      <c r="A3585" s="102">
        <f t="shared" ref="A3585:A3648" si="56">VALUE(B3585)</f>
        <v>2306270</v>
      </c>
      <c r="B3585" s="357" t="s">
        <v>19452</v>
      </c>
      <c r="C3585" s="358" t="s">
        <v>19453</v>
      </c>
      <c r="D3585" s="357" t="s">
        <v>138</v>
      </c>
      <c r="E3585" s="359">
        <v>135.47999999999999</v>
      </c>
    </row>
    <row r="3586" spans="1:5" ht="9" customHeight="1" x14ac:dyDescent="0.25">
      <c r="A3586" s="102">
        <f t="shared" si="56"/>
        <v>2306271</v>
      </c>
      <c r="B3586" s="357" t="s">
        <v>19454</v>
      </c>
      <c r="C3586" s="358" t="s">
        <v>19455</v>
      </c>
      <c r="D3586" s="357" t="s">
        <v>138</v>
      </c>
      <c r="E3586" s="359">
        <v>149.13</v>
      </c>
    </row>
    <row r="3587" spans="1:5" ht="9" customHeight="1" x14ac:dyDescent="0.25">
      <c r="A3587" s="102">
        <f t="shared" si="56"/>
        <v>2306272</v>
      </c>
      <c r="B3587" s="357" t="s">
        <v>19456</v>
      </c>
      <c r="C3587" s="358" t="s">
        <v>19457</v>
      </c>
      <c r="D3587" s="357" t="s">
        <v>138</v>
      </c>
      <c r="E3587" s="359">
        <v>157.63999999999999</v>
      </c>
    </row>
    <row r="3588" spans="1:5" ht="9" customHeight="1" x14ac:dyDescent="0.25">
      <c r="A3588" s="102">
        <f t="shared" si="56"/>
        <v>2306273</v>
      </c>
      <c r="B3588" s="357" t="s">
        <v>19458</v>
      </c>
      <c r="C3588" s="358" t="s">
        <v>19459</v>
      </c>
      <c r="D3588" s="357" t="s">
        <v>138</v>
      </c>
      <c r="E3588" s="359">
        <v>177.02</v>
      </c>
    </row>
    <row r="3589" spans="1:5" ht="9" customHeight="1" x14ac:dyDescent="0.25">
      <c r="A3589" s="102">
        <f t="shared" si="56"/>
        <v>2306274</v>
      </c>
      <c r="B3589" s="357" t="s">
        <v>19460</v>
      </c>
      <c r="C3589" s="358" t="s">
        <v>19461</v>
      </c>
      <c r="D3589" s="357" t="s">
        <v>138</v>
      </c>
      <c r="E3589" s="359">
        <v>189.85</v>
      </c>
    </row>
    <row r="3590" spans="1:5" ht="9" customHeight="1" x14ac:dyDescent="0.25">
      <c r="A3590" s="102">
        <f t="shared" si="56"/>
        <v>2306275</v>
      </c>
      <c r="B3590" s="357" t="s">
        <v>19462</v>
      </c>
      <c r="C3590" s="358" t="s">
        <v>19463</v>
      </c>
      <c r="D3590" s="357" t="s">
        <v>138</v>
      </c>
      <c r="E3590" s="359">
        <v>220.32</v>
      </c>
    </row>
    <row r="3591" spans="1:5" ht="9" customHeight="1" x14ac:dyDescent="0.25">
      <c r="A3591" s="102">
        <f t="shared" si="56"/>
        <v>2306100</v>
      </c>
      <c r="B3591" s="357" t="s">
        <v>19464</v>
      </c>
      <c r="C3591" s="358" t="s">
        <v>19465</v>
      </c>
      <c r="D3591" s="357" t="s">
        <v>138</v>
      </c>
      <c r="E3591" s="359">
        <v>305.92</v>
      </c>
    </row>
    <row r="3592" spans="1:5" ht="9" customHeight="1" x14ac:dyDescent="0.25">
      <c r="A3592" s="102">
        <f t="shared" si="56"/>
        <v>2306004</v>
      </c>
      <c r="B3592" s="357" t="s">
        <v>19466</v>
      </c>
      <c r="C3592" s="358" t="s">
        <v>19467</v>
      </c>
      <c r="D3592" s="357" t="s">
        <v>138</v>
      </c>
      <c r="E3592" s="359">
        <v>126.57</v>
      </c>
    </row>
    <row r="3593" spans="1:5" ht="9" customHeight="1" x14ac:dyDescent="0.25">
      <c r="A3593" s="102">
        <f t="shared" si="56"/>
        <v>2306097</v>
      </c>
      <c r="B3593" s="357" t="s">
        <v>19468</v>
      </c>
      <c r="C3593" s="358" t="s">
        <v>19469</v>
      </c>
      <c r="D3593" s="357" t="s">
        <v>138</v>
      </c>
      <c r="E3593" s="359">
        <v>148.88999999999999</v>
      </c>
    </row>
    <row r="3594" spans="1:5" ht="9" customHeight="1" x14ac:dyDescent="0.25">
      <c r="A3594" s="102">
        <f t="shared" si="56"/>
        <v>2306098</v>
      </c>
      <c r="B3594" s="357" t="s">
        <v>19470</v>
      </c>
      <c r="C3594" s="358" t="s">
        <v>19471</v>
      </c>
      <c r="D3594" s="357" t="s">
        <v>138</v>
      </c>
      <c r="E3594" s="359">
        <v>179.43</v>
      </c>
    </row>
    <row r="3595" spans="1:5" ht="9" customHeight="1" x14ac:dyDescent="0.25">
      <c r="A3595" s="102">
        <f t="shared" si="56"/>
        <v>2306007</v>
      </c>
      <c r="B3595" s="357" t="s">
        <v>19472</v>
      </c>
      <c r="C3595" s="358" t="s">
        <v>19473</v>
      </c>
      <c r="D3595" s="357" t="s">
        <v>138</v>
      </c>
      <c r="E3595" s="359">
        <v>241.09</v>
      </c>
    </row>
    <row r="3596" spans="1:5" ht="9" customHeight="1" x14ac:dyDescent="0.25">
      <c r="A3596" s="102">
        <f t="shared" si="56"/>
        <v>2306067</v>
      </c>
      <c r="B3596" s="357" t="s">
        <v>19474</v>
      </c>
      <c r="C3596" s="358" t="s">
        <v>19475</v>
      </c>
      <c r="D3596" s="357" t="s">
        <v>138</v>
      </c>
      <c r="E3596" s="359">
        <v>448.74</v>
      </c>
    </row>
    <row r="3597" spans="1:5" ht="18" customHeight="1" x14ac:dyDescent="0.25">
      <c r="A3597" s="102">
        <f t="shared" si="56"/>
        <v>2306068</v>
      </c>
      <c r="B3597" s="357" t="s">
        <v>19476</v>
      </c>
      <c r="C3597" s="358" t="s">
        <v>19477</v>
      </c>
      <c r="D3597" s="357" t="s">
        <v>138</v>
      </c>
      <c r="E3597" s="359">
        <v>564.5</v>
      </c>
    </row>
    <row r="3598" spans="1:5" ht="18" customHeight="1" x14ac:dyDescent="0.25">
      <c r="A3598" s="102">
        <f t="shared" si="56"/>
        <v>2306069</v>
      </c>
      <c r="B3598" s="357" t="s">
        <v>19478</v>
      </c>
      <c r="C3598" s="358" t="s">
        <v>19479</v>
      </c>
      <c r="D3598" s="357" t="s">
        <v>138</v>
      </c>
      <c r="E3598" s="359">
        <v>765.08</v>
      </c>
    </row>
    <row r="3599" spans="1:5" ht="18" customHeight="1" x14ac:dyDescent="0.25">
      <c r="A3599" s="102">
        <f t="shared" si="56"/>
        <v>2306070</v>
      </c>
      <c r="B3599" s="357" t="s">
        <v>238</v>
      </c>
      <c r="C3599" s="358" t="s">
        <v>239</v>
      </c>
      <c r="D3599" s="357" t="s">
        <v>138</v>
      </c>
      <c r="E3599" s="359">
        <v>1212.3900000000001</v>
      </c>
    </row>
    <row r="3600" spans="1:5" ht="18" customHeight="1" x14ac:dyDescent="0.25">
      <c r="A3600" s="102">
        <f t="shared" si="56"/>
        <v>2306071</v>
      </c>
      <c r="B3600" s="357" t="s">
        <v>236</v>
      </c>
      <c r="C3600" s="358" t="s">
        <v>237</v>
      </c>
      <c r="D3600" s="357" t="s">
        <v>138</v>
      </c>
      <c r="E3600" s="359">
        <v>1824.44</v>
      </c>
    </row>
    <row r="3601" spans="1:5" ht="18" customHeight="1" x14ac:dyDescent="0.25">
      <c r="A3601" s="102">
        <f t="shared" si="56"/>
        <v>2306181</v>
      </c>
      <c r="B3601" s="357" t="s">
        <v>19480</v>
      </c>
      <c r="C3601" s="358" t="s">
        <v>19481</v>
      </c>
      <c r="D3601" s="357" t="s">
        <v>138</v>
      </c>
      <c r="E3601" s="359">
        <v>1834.55</v>
      </c>
    </row>
    <row r="3602" spans="1:5" ht="9" customHeight="1" x14ac:dyDescent="0.25">
      <c r="A3602" s="102">
        <f t="shared" si="56"/>
        <v>2306062</v>
      </c>
      <c r="B3602" s="357" t="s">
        <v>19482</v>
      </c>
      <c r="C3602" s="358" t="s">
        <v>19483</v>
      </c>
      <c r="D3602" s="357" t="s">
        <v>138</v>
      </c>
      <c r="E3602" s="359">
        <v>80.61</v>
      </c>
    </row>
    <row r="3603" spans="1:5" ht="9" customHeight="1" x14ac:dyDescent="0.25">
      <c r="A3603" s="102">
        <f t="shared" si="56"/>
        <v>2306063</v>
      </c>
      <c r="B3603" s="357" t="s">
        <v>19484</v>
      </c>
      <c r="C3603" s="358" t="s">
        <v>19485</v>
      </c>
      <c r="D3603" s="357" t="s">
        <v>138</v>
      </c>
      <c r="E3603" s="359">
        <v>97.81</v>
      </c>
    </row>
    <row r="3604" spans="1:5" ht="9" customHeight="1" x14ac:dyDescent="0.25">
      <c r="A3604" s="102">
        <f t="shared" si="56"/>
        <v>2306064</v>
      </c>
      <c r="B3604" s="357" t="s">
        <v>19486</v>
      </c>
      <c r="C3604" s="358" t="s">
        <v>19487</v>
      </c>
      <c r="D3604" s="357" t="s">
        <v>138</v>
      </c>
      <c r="E3604" s="359">
        <v>121.35</v>
      </c>
    </row>
    <row r="3605" spans="1:5" ht="9" customHeight="1" x14ac:dyDescent="0.25">
      <c r="A3605" s="102">
        <f t="shared" si="56"/>
        <v>2306065</v>
      </c>
      <c r="B3605" s="357" t="s">
        <v>223</v>
      </c>
      <c r="C3605" s="358" t="s">
        <v>242</v>
      </c>
      <c r="D3605" s="357" t="s">
        <v>138</v>
      </c>
      <c r="E3605" s="359">
        <v>157.6</v>
      </c>
    </row>
    <row r="3606" spans="1:5" ht="9" customHeight="1" x14ac:dyDescent="0.25">
      <c r="A3606" s="102">
        <f t="shared" si="56"/>
        <v>2306066</v>
      </c>
      <c r="B3606" s="357" t="s">
        <v>234</v>
      </c>
      <c r="C3606" s="358" t="s">
        <v>235</v>
      </c>
      <c r="D3606" s="357" t="s">
        <v>138</v>
      </c>
      <c r="E3606" s="359">
        <v>222.87</v>
      </c>
    </row>
    <row r="3607" spans="1:5" ht="9" customHeight="1" x14ac:dyDescent="0.25">
      <c r="A3607" s="102">
        <f t="shared" si="56"/>
        <v>2306180</v>
      </c>
      <c r="B3607" s="357" t="s">
        <v>19488</v>
      </c>
      <c r="C3607" s="358" t="s">
        <v>19489</v>
      </c>
      <c r="D3607" s="357" t="s">
        <v>138</v>
      </c>
      <c r="E3607" s="359">
        <v>251.57</v>
      </c>
    </row>
    <row r="3608" spans="1:5" ht="9" customHeight="1" x14ac:dyDescent="0.25">
      <c r="A3608" s="102">
        <f t="shared" si="56"/>
        <v>2306009</v>
      </c>
      <c r="B3608" s="357" t="s">
        <v>19490</v>
      </c>
      <c r="C3608" s="358" t="s">
        <v>19491</v>
      </c>
      <c r="D3608" s="357" t="s">
        <v>138</v>
      </c>
      <c r="E3608" s="359">
        <v>15.47</v>
      </c>
    </row>
    <row r="3609" spans="1:5" ht="9" customHeight="1" x14ac:dyDescent="0.25">
      <c r="A3609" s="102">
        <f t="shared" si="56"/>
        <v>2306010</v>
      </c>
      <c r="B3609" s="357" t="s">
        <v>19492</v>
      </c>
      <c r="C3609" s="358" t="s">
        <v>19493</v>
      </c>
      <c r="D3609" s="357" t="s">
        <v>138</v>
      </c>
      <c r="E3609" s="359">
        <v>19.28</v>
      </c>
    </row>
    <row r="3610" spans="1:5" ht="9" customHeight="1" x14ac:dyDescent="0.25">
      <c r="A3610" s="102">
        <f t="shared" si="56"/>
        <v>2306011</v>
      </c>
      <c r="B3610" s="357" t="s">
        <v>19494</v>
      </c>
      <c r="C3610" s="358" t="s">
        <v>19495</v>
      </c>
      <c r="D3610" s="357" t="s">
        <v>138</v>
      </c>
      <c r="E3610" s="359">
        <v>21.96</v>
      </c>
    </row>
    <row r="3611" spans="1:5" ht="9" customHeight="1" x14ac:dyDescent="0.25">
      <c r="A3611" s="102">
        <f t="shared" si="56"/>
        <v>2306012</v>
      </c>
      <c r="B3611" s="357" t="s">
        <v>19496</v>
      </c>
      <c r="C3611" s="358" t="s">
        <v>19497</v>
      </c>
      <c r="D3611" s="357" t="s">
        <v>138</v>
      </c>
      <c r="E3611" s="359">
        <v>25.71</v>
      </c>
    </row>
    <row r="3612" spans="1:5" ht="9" customHeight="1" x14ac:dyDescent="0.25">
      <c r="A3612" s="102">
        <f t="shared" si="56"/>
        <v>2306108</v>
      </c>
      <c r="B3612" s="357" t="s">
        <v>19498</v>
      </c>
      <c r="C3612" s="358" t="s">
        <v>19499</v>
      </c>
      <c r="D3612" s="357" t="s">
        <v>138</v>
      </c>
      <c r="E3612" s="359">
        <v>153.34</v>
      </c>
    </row>
    <row r="3613" spans="1:5" ht="9" customHeight="1" x14ac:dyDescent="0.25">
      <c r="A3613" s="102">
        <f t="shared" si="56"/>
        <v>2306110</v>
      </c>
      <c r="B3613" s="357" t="s">
        <v>19500</v>
      </c>
      <c r="C3613" s="358" t="s">
        <v>19501</v>
      </c>
      <c r="D3613" s="357" t="s">
        <v>138</v>
      </c>
      <c r="E3613" s="359">
        <v>219.33</v>
      </c>
    </row>
    <row r="3614" spans="1:5" ht="9" customHeight="1" x14ac:dyDescent="0.25">
      <c r="A3614" s="102">
        <f t="shared" si="56"/>
        <v>2306111</v>
      </c>
      <c r="B3614" s="357" t="s">
        <v>19502</v>
      </c>
      <c r="C3614" s="358" t="s">
        <v>19503</v>
      </c>
      <c r="D3614" s="357" t="s">
        <v>138</v>
      </c>
      <c r="E3614" s="359">
        <v>259.10000000000002</v>
      </c>
    </row>
    <row r="3615" spans="1:5" ht="9" customHeight="1" x14ac:dyDescent="0.25">
      <c r="A3615" s="102">
        <f t="shared" si="56"/>
        <v>2306112</v>
      </c>
      <c r="B3615" s="357" t="s">
        <v>19504</v>
      </c>
      <c r="C3615" s="358" t="s">
        <v>19505</v>
      </c>
      <c r="D3615" s="357" t="s">
        <v>138</v>
      </c>
      <c r="E3615" s="359">
        <v>323</v>
      </c>
    </row>
    <row r="3616" spans="1:5" ht="9" customHeight="1" x14ac:dyDescent="0.25">
      <c r="A3616" s="102">
        <f t="shared" si="56"/>
        <v>2306113</v>
      </c>
      <c r="B3616" s="357" t="s">
        <v>19506</v>
      </c>
      <c r="C3616" s="358" t="s">
        <v>19507</v>
      </c>
      <c r="D3616" s="357" t="s">
        <v>138</v>
      </c>
      <c r="E3616" s="359">
        <v>380.85</v>
      </c>
    </row>
    <row r="3617" spans="1:5" ht="9" customHeight="1" x14ac:dyDescent="0.25">
      <c r="A3617" s="102">
        <f t="shared" si="56"/>
        <v>2306123</v>
      </c>
      <c r="B3617" s="357" t="s">
        <v>19508</v>
      </c>
      <c r="C3617" s="358" t="s">
        <v>19509</v>
      </c>
      <c r="D3617" s="357" t="s">
        <v>138</v>
      </c>
      <c r="E3617" s="359">
        <v>420.37</v>
      </c>
    </row>
    <row r="3618" spans="1:5" ht="9" customHeight="1" x14ac:dyDescent="0.25">
      <c r="A3618" s="102">
        <f t="shared" si="56"/>
        <v>2306124</v>
      </c>
      <c r="B3618" s="357" t="s">
        <v>19510</v>
      </c>
      <c r="C3618" s="358" t="s">
        <v>19511</v>
      </c>
      <c r="D3618" s="357" t="s">
        <v>138</v>
      </c>
      <c r="E3618" s="359">
        <v>617.16</v>
      </c>
    </row>
    <row r="3619" spans="1:5" ht="9" customHeight="1" x14ac:dyDescent="0.25">
      <c r="A3619" s="102">
        <f t="shared" si="56"/>
        <v>2306125</v>
      </c>
      <c r="B3619" s="357" t="s">
        <v>19512</v>
      </c>
      <c r="C3619" s="358" t="s">
        <v>19513</v>
      </c>
      <c r="D3619" s="357" t="s">
        <v>138</v>
      </c>
      <c r="E3619" s="359">
        <v>737.18</v>
      </c>
    </row>
    <row r="3620" spans="1:5" ht="9" customHeight="1" x14ac:dyDescent="0.25">
      <c r="A3620" s="102">
        <f t="shared" si="56"/>
        <v>2306126</v>
      </c>
      <c r="B3620" s="357" t="s">
        <v>19514</v>
      </c>
      <c r="C3620" s="358" t="s">
        <v>19515</v>
      </c>
      <c r="D3620" s="357" t="s">
        <v>138</v>
      </c>
      <c r="E3620" s="359">
        <v>928.97</v>
      </c>
    </row>
    <row r="3621" spans="1:5" ht="9" customHeight="1" x14ac:dyDescent="0.25">
      <c r="A3621" s="102">
        <f t="shared" si="56"/>
        <v>2306127</v>
      </c>
      <c r="B3621" s="357" t="s">
        <v>19516</v>
      </c>
      <c r="C3621" s="358" t="s">
        <v>19517</v>
      </c>
      <c r="D3621" s="357" t="s">
        <v>138</v>
      </c>
      <c r="E3621" s="359">
        <v>1102.3499999999999</v>
      </c>
    </row>
    <row r="3622" spans="1:5" ht="9" customHeight="1" x14ac:dyDescent="0.25">
      <c r="A3622" s="102">
        <f t="shared" si="56"/>
        <v>2306300</v>
      </c>
      <c r="B3622" s="357" t="s">
        <v>19518</v>
      </c>
      <c r="C3622" s="358" t="s">
        <v>19519</v>
      </c>
      <c r="D3622" s="357" t="s">
        <v>138</v>
      </c>
      <c r="E3622" s="359">
        <v>34.200000000000003</v>
      </c>
    </row>
    <row r="3623" spans="1:5" ht="9" customHeight="1" x14ac:dyDescent="0.25">
      <c r="A3623" s="102">
        <f t="shared" si="56"/>
        <v>2306301</v>
      </c>
      <c r="B3623" s="357" t="s">
        <v>19520</v>
      </c>
      <c r="C3623" s="358" t="s">
        <v>19521</v>
      </c>
      <c r="D3623" s="357" t="s">
        <v>138</v>
      </c>
      <c r="E3623" s="359">
        <v>36.630000000000003</v>
      </c>
    </row>
    <row r="3624" spans="1:5" ht="9" customHeight="1" x14ac:dyDescent="0.25">
      <c r="A3624" s="102">
        <f t="shared" si="56"/>
        <v>2306302</v>
      </c>
      <c r="B3624" s="357" t="s">
        <v>19522</v>
      </c>
      <c r="C3624" s="358" t="s">
        <v>19523</v>
      </c>
      <c r="D3624" s="357" t="s">
        <v>138</v>
      </c>
      <c r="E3624" s="359">
        <v>44.12</v>
      </c>
    </row>
    <row r="3625" spans="1:5" ht="9" customHeight="1" x14ac:dyDescent="0.25">
      <c r="A3625" s="102">
        <f t="shared" si="56"/>
        <v>2306303</v>
      </c>
      <c r="B3625" s="357" t="s">
        <v>19524</v>
      </c>
      <c r="C3625" s="358" t="s">
        <v>19525</v>
      </c>
      <c r="D3625" s="357" t="s">
        <v>138</v>
      </c>
      <c r="E3625" s="359">
        <v>47.96</v>
      </c>
    </row>
    <row r="3626" spans="1:5" ht="9" customHeight="1" x14ac:dyDescent="0.25">
      <c r="A3626" s="102">
        <f t="shared" si="56"/>
        <v>2306304</v>
      </c>
      <c r="B3626" s="357" t="s">
        <v>19526</v>
      </c>
      <c r="C3626" s="358" t="s">
        <v>19527</v>
      </c>
      <c r="D3626" s="357" t="s">
        <v>138</v>
      </c>
      <c r="E3626" s="359">
        <v>51.15</v>
      </c>
    </row>
    <row r="3627" spans="1:5" ht="9" customHeight="1" x14ac:dyDescent="0.25">
      <c r="A3627" s="102">
        <f t="shared" si="56"/>
        <v>2306305</v>
      </c>
      <c r="B3627" s="357" t="s">
        <v>19528</v>
      </c>
      <c r="C3627" s="358" t="s">
        <v>19529</v>
      </c>
      <c r="D3627" s="357" t="s">
        <v>138</v>
      </c>
      <c r="E3627" s="359">
        <v>57.55</v>
      </c>
    </row>
    <row r="3628" spans="1:5" ht="9" customHeight="1" x14ac:dyDescent="0.25">
      <c r="A3628" s="102">
        <f t="shared" si="56"/>
        <v>2306306</v>
      </c>
      <c r="B3628" s="357" t="s">
        <v>19530</v>
      </c>
      <c r="C3628" s="358" t="s">
        <v>19531</v>
      </c>
      <c r="D3628" s="357" t="s">
        <v>138</v>
      </c>
      <c r="E3628" s="359">
        <v>58.95</v>
      </c>
    </row>
    <row r="3629" spans="1:5" ht="9" customHeight="1" x14ac:dyDescent="0.25">
      <c r="A3629" s="102">
        <f t="shared" si="56"/>
        <v>2306307</v>
      </c>
      <c r="B3629" s="357" t="s">
        <v>19532</v>
      </c>
      <c r="C3629" s="358" t="s">
        <v>19533</v>
      </c>
      <c r="D3629" s="357" t="s">
        <v>138</v>
      </c>
      <c r="E3629" s="359">
        <v>68.5</v>
      </c>
    </row>
    <row r="3630" spans="1:5" ht="9" customHeight="1" x14ac:dyDescent="0.25">
      <c r="A3630" s="102">
        <f t="shared" si="56"/>
        <v>2306308</v>
      </c>
      <c r="B3630" s="357" t="s">
        <v>19534</v>
      </c>
      <c r="C3630" s="358" t="s">
        <v>19535</v>
      </c>
      <c r="D3630" s="357" t="s">
        <v>138</v>
      </c>
      <c r="E3630" s="359">
        <v>77.459999999999994</v>
      </c>
    </row>
    <row r="3631" spans="1:5" ht="9" customHeight="1" x14ac:dyDescent="0.25">
      <c r="A3631" s="102">
        <f t="shared" si="56"/>
        <v>2306309</v>
      </c>
      <c r="B3631" s="357" t="s">
        <v>19536</v>
      </c>
      <c r="C3631" s="358" t="s">
        <v>19537</v>
      </c>
      <c r="D3631" s="357" t="s">
        <v>138</v>
      </c>
      <c r="E3631" s="359">
        <v>87.74</v>
      </c>
    </row>
    <row r="3632" spans="1:5" ht="9" customHeight="1" x14ac:dyDescent="0.25">
      <c r="A3632" s="102">
        <f t="shared" si="56"/>
        <v>2306310</v>
      </c>
      <c r="B3632" s="357" t="s">
        <v>19538</v>
      </c>
      <c r="C3632" s="358" t="s">
        <v>19539</v>
      </c>
      <c r="D3632" s="357" t="s">
        <v>138</v>
      </c>
      <c r="E3632" s="359">
        <v>92.81</v>
      </c>
    </row>
    <row r="3633" spans="1:5" ht="9" customHeight="1" x14ac:dyDescent="0.25">
      <c r="A3633" s="102">
        <f t="shared" si="56"/>
        <v>2306311</v>
      </c>
      <c r="B3633" s="357" t="s">
        <v>19540</v>
      </c>
      <c r="C3633" s="358" t="s">
        <v>19541</v>
      </c>
      <c r="D3633" s="357" t="s">
        <v>138</v>
      </c>
      <c r="E3633" s="359">
        <v>107.09</v>
      </c>
    </row>
    <row r="3634" spans="1:5" ht="9" customHeight="1" x14ac:dyDescent="0.25">
      <c r="A3634" s="102">
        <f t="shared" si="56"/>
        <v>2306312</v>
      </c>
      <c r="B3634" s="357" t="s">
        <v>19542</v>
      </c>
      <c r="C3634" s="358" t="s">
        <v>19543</v>
      </c>
      <c r="D3634" s="357" t="s">
        <v>138</v>
      </c>
      <c r="E3634" s="359">
        <v>116.05</v>
      </c>
    </row>
    <row r="3635" spans="1:5" ht="9" customHeight="1" x14ac:dyDescent="0.25">
      <c r="A3635" s="102">
        <f t="shared" si="56"/>
        <v>2306313</v>
      </c>
      <c r="B3635" s="357" t="s">
        <v>19544</v>
      </c>
      <c r="C3635" s="358" t="s">
        <v>19545</v>
      </c>
      <c r="D3635" s="357" t="s">
        <v>138</v>
      </c>
      <c r="E3635" s="359">
        <v>140.38999999999999</v>
      </c>
    </row>
    <row r="3636" spans="1:5" ht="9" customHeight="1" x14ac:dyDescent="0.25">
      <c r="A3636" s="102">
        <f t="shared" si="56"/>
        <v>2306013</v>
      </c>
      <c r="B3636" s="357" t="s">
        <v>19546</v>
      </c>
      <c r="C3636" s="358" t="s">
        <v>19547</v>
      </c>
      <c r="D3636" s="357" t="s">
        <v>203</v>
      </c>
      <c r="E3636" s="359">
        <v>11.8</v>
      </c>
    </row>
    <row r="3637" spans="1:5" ht="9" customHeight="1" x14ac:dyDescent="0.25">
      <c r="A3637" s="102">
        <f t="shared" si="56"/>
        <v>2306243</v>
      </c>
      <c r="B3637" s="357" t="s">
        <v>19548</v>
      </c>
      <c r="C3637" s="358" t="s">
        <v>19549</v>
      </c>
      <c r="D3637" s="357" t="s">
        <v>138</v>
      </c>
      <c r="E3637" s="359">
        <v>573.32000000000005</v>
      </c>
    </row>
    <row r="3638" spans="1:5" ht="9" customHeight="1" x14ac:dyDescent="0.25">
      <c r="A3638" s="102">
        <f t="shared" si="56"/>
        <v>2408149</v>
      </c>
      <c r="B3638" s="357" t="s">
        <v>19550</v>
      </c>
      <c r="C3638" s="358" t="s">
        <v>19551</v>
      </c>
      <c r="D3638" s="357" t="s">
        <v>203</v>
      </c>
      <c r="E3638" s="359">
        <v>15.26</v>
      </c>
    </row>
    <row r="3639" spans="1:5" ht="9" customHeight="1" x14ac:dyDescent="0.25">
      <c r="A3639" s="102">
        <f t="shared" si="56"/>
        <v>2407972</v>
      </c>
      <c r="B3639" s="357" t="s">
        <v>19552</v>
      </c>
      <c r="C3639" s="358" t="s">
        <v>19553</v>
      </c>
      <c r="D3639" s="357" t="s">
        <v>203</v>
      </c>
      <c r="E3639" s="359">
        <v>65.069999999999993</v>
      </c>
    </row>
    <row r="3640" spans="1:5" ht="9" customHeight="1" x14ac:dyDescent="0.25">
      <c r="A3640" s="102">
        <f t="shared" si="56"/>
        <v>2408075</v>
      </c>
      <c r="B3640" s="357" t="s">
        <v>19554</v>
      </c>
      <c r="C3640" s="358" t="s">
        <v>19555</v>
      </c>
      <c r="D3640" s="357" t="s">
        <v>959</v>
      </c>
      <c r="E3640" s="359">
        <v>5.25</v>
      </c>
    </row>
    <row r="3641" spans="1:5" ht="9" customHeight="1" x14ac:dyDescent="0.25">
      <c r="A3641" s="102">
        <f t="shared" si="56"/>
        <v>2408069</v>
      </c>
      <c r="B3641" s="357" t="s">
        <v>19556</v>
      </c>
      <c r="C3641" s="358" t="s">
        <v>19557</v>
      </c>
      <c r="D3641" s="357" t="s">
        <v>959</v>
      </c>
      <c r="E3641" s="359">
        <v>5.33</v>
      </c>
    </row>
    <row r="3642" spans="1:5" ht="9" customHeight="1" x14ac:dyDescent="0.25">
      <c r="A3642" s="102">
        <f t="shared" si="56"/>
        <v>2419790</v>
      </c>
      <c r="B3642" s="357" t="s">
        <v>19558</v>
      </c>
      <c r="C3642" s="358" t="s">
        <v>19559</v>
      </c>
      <c r="D3642" s="357" t="s">
        <v>959</v>
      </c>
      <c r="E3642" s="359">
        <v>9.6199999999999992</v>
      </c>
    </row>
    <row r="3643" spans="1:5" ht="9" customHeight="1" x14ac:dyDescent="0.25">
      <c r="A3643" s="102">
        <f t="shared" si="56"/>
        <v>2408068</v>
      </c>
      <c r="B3643" s="357" t="s">
        <v>19560</v>
      </c>
      <c r="C3643" s="358" t="s">
        <v>19561</v>
      </c>
      <c r="D3643" s="357" t="s">
        <v>959</v>
      </c>
      <c r="E3643" s="359">
        <v>14.99</v>
      </c>
    </row>
    <row r="3644" spans="1:5" ht="9" customHeight="1" x14ac:dyDescent="0.25">
      <c r="A3644" s="102">
        <f t="shared" si="56"/>
        <v>2419705</v>
      </c>
      <c r="B3644" s="357" t="s">
        <v>19562</v>
      </c>
      <c r="C3644" s="358" t="s">
        <v>19563</v>
      </c>
      <c r="D3644" s="357" t="s">
        <v>959</v>
      </c>
      <c r="E3644" s="359">
        <v>10.19</v>
      </c>
    </row>
    <row r="3645" spans="1:5" ht="9" customHeight="1" x14ac:dyDescent="0.25">
      <c r="A3645" s="102">
        <f t="shared" si="56"/>
        <v>2419704</v>
      </c>
      <c r="B3645" s="357" t="s">
        <v>19564</v>
      </c>
      <c r="C3645" s="358" t="s">
        <v>19565</v>
      </c>
      <c r="D3645" s="357" t="s">
        <v>959</v>
      </c>
      <c r="E3645" s="359">
        <v>12.96</v>
      </c>
    </row>
    <row r="3646" spans="1:5" ht="9" customHeight="1" x14ac:dyDescent="0.25">
      <c r="A3646" s="102">
        <f t="shared" si="56"/>
        <v>2419703</v>
      </c>
      <c r="B3646" s="357" t="s">
        <v>19566</v>
      </c>
      <c r="C3646" s="358" t="s">
        <v>19567</v>
      </c>
      <c r="D3646" s="357" t="s">
        <v>959</v>
      </c>
      <c r="E3646" s="359">
        <v>14.86</v>
      </c>
    </row>
    <row r="3647" spans="1:5" ht="9" customHeight="1" x14ac:dyDescent="0.25">
      <c r="A3647" s="102">
        <f t="shared" si="56"/>
        <v>2408080</v>
      </c>
      <c r="B3647" s="357" t="s">
        <v>19568</v>
      </c>
      <c r="C3647" s="358" t="s">
        <v>19569</v>
      </c>
      <c r="D3647" s="357" t="s">
        <v>959</v>
      </c>
      <c r="E3647" s="359">
        <v>7.42</v>
      </c>
    </row>
    <row r="3648" spans="1:5" ht="9" customHeight="1" x14ac:dyDescent="0.25">
      <c r="A3648" s="102">
        <f t="shared" si="56"/>
        <v>2408078</v>
      </c>
      <c r="B3648" s="357" t="s">
        <v>19570</v>
      </c>
      <c r="C3648" s="358" t="s">
        <v>19571</v>
      </c>
      <c r="D3648" s="357" t="s">
        <v>959</v>
      </c>
      <c r="E3648" s="359">
        <v>2.88</v>
      </c>
    </row>
    <row r="3649" spans="1:5" ht="9" customHeight="1" x14ac:dyDescent="0.25">
      <c r="A3649" s="102">
        <f t="shared" ref="A3649:A3712" si="57">VALUE(B3649)</f>
        <v>2408077</v>
      </c>
      <c r="B3649" s="357" t="s">
        <v>19572</v>
      </c>
      <c r="C3649" s="358" t="s">
        <v>19573</v>
      </c>
      <c r="D3649" s="357" t="s">
        <v>959</v>
      </c>
      <c r="E3649" s="359">
        <v>6.13</v>
      </c>
    </row>
    <row r="3650" spans="1:5" ht="9" customHeight="1" x14ac:dyDescent="0.25">
      <c r="A3650" s="102">
        <f t="shared" si="57"/>
        <v>2408079</v>
      </c>
      <c r="B3650" s="357" t="s">
        <v>19574</v>
      </c>
      <c r="C3650" s="358" t="s">
        <v>19575</v>
      </c>
      <c r="D3650" s="357" t="s">
        <v>959</v>
      </c>
      <c r="E3650" s="359">
        <v>37.979999999999997</v>
      </c>
    </row>
    <row r="3651" spans="1:5" ht="9" customHeight="1" x14ac:dyDescent="0.25">
      <c r="A3651" s="102">
        <f t="shared" si="57"/>
        <v>2408076</v>
      </c>
      <c r="B3651" s="357" t="s">
        <v>19576</v>
      </c>
      <c r="C3651" s="358" t="s">
        <v>19577</v>
      </c>
      <c r="D3651" s="357" t="s">
        <v>959</v>
      </c>
      <c r="E3651" s="359">
        <v>10.1</v>
      </c>
    </row>
    <row r="3652" spans="1:5" ht="18" customHeight="1" x14ac:dyDescent="0.25">
      <c r="A3652" s="102">
        <f t="shared" si="57"/>
        <v>2408057</v>
      </c>
      <c r="B3652" s="357" t="s">
        <v>19578</v>
      </c>
      <c r="C3652" s="358" t="s">
        <v>19579</v>
      </c>
      <c r="D3652" s="357" t="s">
        <v>203</v>
      </c>
      <c r="E3652" s="359">
        <v>99.79</v>
      </c>
    </row>
    <row r="3653" spans="1:5" ht="9" customHeight="1" x14ac:dyDescent="0.25">
      <c r="A3653" s="102">
        <f t="shared" si="57"/>
        <v>2408058</v>
      </c>
      <c r="B3653" s="357" t="s">
        <v>19580</v>
      </c>
      <c r="C3653" s="358" t="s">
        <v>19581</v>
      </c>
      <c r="D3653" s="357" t="s">
        <v>203</v>
      </c>
      <c r="E3653" s="359">
        <v>62.18</v>
      </c>
    </row>
    <row r="3654" spans="1:5" ht="9" customHeight="1" x14ac:dyDescent="0.25">
      <c r="A3654" s="102">
        <f t="shared" si="57"/>
        <v>2419789</v>
      </c>
      <c r="B3654" s="357" t="s">
        <v>19582</v>
      </c>
      <c r="C3654" s="358" t="s">
        <v>19583</v>
      </c>
      <c r="D3654" s="357" t="s">
        <v>959</v>
      </c>
      <c r="E3654" s="359">
        <v>8.66</v>
      </c>
    </row>
    <row r="3655" spans="1:5" ht="9" customHeight="1" x14ac:dyDescent="0.25">
      <c r="A3655" s="102">
        <f t="shared" si="57"/>
        <v>2607183</v>
      </c>
      <c r="B3655" s="357" t="s">
        <v>19584</v>
      </c>
      <c r="C3655" s="358" t="s">
        <v>19585</v>
      </c>
      <c r="D3655" s="357" t="s">
        <v>315</v>
      </c>
      <c r="E3655" s="359">
        <v>298.02999999999997</v>
      </c>
    </row>
    <row r="3656" spans="1:5" ht="9" customHeight="1" x14ac:dyDescent="0.25">
      <c r="A3656" s="102">
        <f t="shared" si="57"/>
        <v>2607226</v>
      </c>
      <c r="B3656" s="357" t="s">
        <v>19586</v>
      </c>
      <c r="C3656" s="358" t="s">
        <v>19587</v>
      </c>
      <c r="D3656" s="357" t="s">
        <v>315</v>
      </c>
      <c r="E3656" s="359">
        <v>327016.53000000003</v>
      </c>
    </row>
    <row r="3657" spans="1:5" ht="9" customHeight="1" x14ac:dyDescent="0.25">
      <c r="A3657" s="102">
        <f t="shared" si="57"/>
        <v>2607209</v>
      </c>
      <c r="B3657" s="357" t="s">
        <v>19588</v>
      </c>
      <c r="C3657" s="358" t="s">
        <v>19589</v>
      </c>
      <c r="D3657" s="357" t="s">
        <v>315</v>
      </c>
      <c r="E3657" s="359">
        <v>284754.83</v>
      </c>
    </row>
    <row r="3658" spans="1:5" ht="9" customHeight="1" x14ac:dyDescent="0.25">
      <c r="A3658" s="102">
        <f t="shared" si="57"/>
        <v>2607161</v>
      </c>
      <c r="B3658" s="357" t="s">
        <v>19590</v>
      </c>
      <c r="C3658" s="358" t="s">
        <v>19591</v>
      </c>
      <c r="D3658" s="357" t="s">
        <v>315</v>
      </c>
      <c r="E3658" s="359">
        <v>392100.62</v>
      </c>
    </row>
    <row r="3659" spans="1:5" ht="9" customHeight="1" x14ac:dyDescent="0.25">
      <c r="A3659" s="102">
        <f t="shared" si="57"/>
        <v>2607148</v>
      </c>
      <c r="B3659" s="357" t="s">
        <v>19592</v>
      </c>
      <c r="C3659" s="358" t="s">
        <v>19593</v>
      </c>
      <c r="D3659" s="357" t="s">
        <v>315</v>
      </c>
      <c r="E3659" s="359">
        <v>413332.35</v>
      </c>
    </row>
    <row r="3660" spans="1:5" ht="9" customHeight="1" x14ac:dyDescent="0.25">
      <c r="A3660" s="102">
        <f t="shared" si="57"/>
        <v>2607213</v>
      </c>
      <c r="B3660" s="357" t="s">
        <v>19594</v>
      </c>
      <c r="C3660" s="358" t="s">
        <v>19595</v>
      </c>
      <c r="D3660" s="357" t="s">
        <v>315</v>
      </c>
      <c r="E3660" s="359">
        <v>359740.43</v>
      </c>
    </row>
    <row r="3661" spans="1:5" ht="9" customHeight="1" x14ac:dyDescent="0.25">
      <c r="A3661" s="102">
        <f t="shared" si="57"/>
        <v>2607165</v>
      </c>
      <c r="B3661" s="357" t="s">
        <v>19596</v>
      </c>
      <c r="C3661" s="358" t="s">
        <v>19597</v>
      </c>
      <c r="D3661" s="357" t="s">
        <v>315</v>
      </c>
      <c r="E3661" s="359">
        <v>497609.2</v>
      </c>
    </row>
    <row r="3662" spans="1:5" ht="9" customHeight="1" x14ac:dyDescent="0.25">
      <c r="A3662" s="102">
        <f t="shared" si="57"/>
        <v>2607152</v>
      </c>
      <c r="B3662" s="357" t="s">
        <v>19598</v>
      </c>
      <c r="C3662" s="358" t="s">
        <v>19599</v>
      </c>
      <c r="D3662" s="357" t="s">
        <v>315</v>
      </c>
      <c r="E3662" s="359">
        <v>493548.26</v>
      </c>
    </row>
    <row r="3663" spans="1:5" ht="9" customHeight="1" x14ac:dyDescent="0.25">
      <c r="A3663" s="102">
        <f t="shared" si="57"/>
        <v>2607217</v>
      </c>
      <c r="B3663" s="357" t="s">
        <v>19600</v>
      </c>
      <c r="C3663" s="358" t="s">
        <v>19601</v>
      </c>
      <c r="D3663" s="357" t="s">
        <v>315</v>
      </c>
      <c r="E3663" s="359">
        <v>428449.09</v>
      </c>
    </row>
    <row r="3664" spans="1:5" ht="9" customHeight="1" x14ac:dyDescent="0.25">
      <c r="A3664" s="102">
        <f t="shared" si="57"/>
        <v>2607169</v>
      </c>
      <c r="B3664" s="357" t="s">
        <v>19602</v>
      </c>
      <c r="C3664" s="358" t="s">
        <v>19603</v>
      </c>
      <c r="D3664" s="357" t="s">
        <v>315</v>
      </c>
      <c r="E3664" s="359">
        <v>592482.61</v>
      </c>
    </row>
    <row r="3665" spans="1:5" ht="9" customHeight="1" x14ac:dyDescent="0.25">
      <c r="A3665" s="102">
        <f t="shared" si="57"/>
        <v>2607156</v>
      </c>
      <c r="B3665" s="357" t="s">
        <v>19604</v>
      </c>
      <c r="C3665" s="358" t="s">
        <v>19605</v>
      </c>
      <c r="D3665" s="357" t="s">
        <v>315</v>
      </c>
      <c r="E3665" s="359">
        <v>435018.18</v>
      </c>
    </row>
    <row r="3666" spans="1:5" ht="9" customHeight="1" x14ac:dyDescent="0.25">
      <c r="A3666" s="102">
        <f t="shared" si="57"/>
        <v>2607221</v>
      </c>
      <c r="B3666" s="357" t="s">
        <v>19606</v>
      </c>
      <c r="C3666" s="358" t="s">
        <v>19607</v>
      </c>
      <c r="D3666" s="357" t="s">
        <v>315</v>
      </c>
      <c r="E3666" s="359">
        <v>378530.41</v>
      </c>
    </row>
    <row r="3667" spans="1:5" ht="9" customHeight="1" x14ac:dyDescent="0.25">
      <c r="A3667" s="102">
        <f t="shared" si="57"/>
        <v>2607173</v>
      </c>
      <c r="B3667" s="357" t="s">
        <v>19608</v>
      </c>
      <c r="C3667" s="358" t="s">
        <v>19609</v>
      </c>
      <c r="D3667" s="357" t="s">
        <v>315</v>
      </c>
      <c r="E3667" s="359">
        <v>523556.38</v>
      </c>
    </row>
    <row r="3668" spans="1:5" ht="9" customHeight="1" x14ac:dyDescent="0.25">
      <c r="A3668" s="102">
        <f t="shared" si="57"/>
        <v>2607227</v>
      </c>
      <c r="B3668" s="357" t="s">
        <v>19610</v>
      </c>
      <c r="C3668" s="358" t="s">
        <v>19611</v>
      </c>
      <c r="D3668" s="357" t="s">
        <v>315</v>
      </c>
      <c r="E3668" s="359">
        <v>359518.44</v>
      </c>
    </row>
    <row r="3669" spans="1:5" ht="9" customHeight="1" x14ac:dyDescent="0.25">
      <c r="A3669" s="102">
        <f t="shared" si="57"/>
        <v>2607210</v>
      </c>
      <c r="B3669" s="357" t="s">
        <v>19612</v>
      </c>
      <c r="C3669" s="358" t="s">
        <v>19613</v>
      </c>
      <c r="D3669" s="357" t="s">
        <v>315</v>
      </c>
      <c r="E3669" s="359">
        <v>312998.13</v>
      </c>
    </row>
    <row r="3670" spans="1:5" ht="9" customHeight="1" x14ac:dyDescent="0.25">
      <c r="A3670" s="102">
        <f t="shared" si="57"/>
        <v>2607162</v>
      </c>
      <c r="B3670" s="357" t="s">
        <v>19614</v>
      </c>
      <c r="C3670" s="358" t="s">
        <v>19615</v>
      </c>
      <c r="D3670" s="357" t="s">
        <v>315</v>
      </c>
      <c r="E3670" s="359">
        <v>431190.66</v>
      </c>
    </row>
    <row r="3671" spans="1:5" ht="9" customHeight="1" x14ac:dyDescent="0.25">
      <c r="A3671" s="102">
        <f t="shared" si="57"/>
        <v>2607149</v>
      </c>
      <c r="B3671" s="357" t="s">
        <v>19616</v>
      </c>
      <c r="C3671" s="358" t="s">
        <v>19617</v>
      </c>
      <c r="D3671" s="357" t="s">
        <v>315</v>
      </c>
      <c r="E3671" s="359">
        <v>454499.95</v>
      </c>
    </row>
    <row r="3672" spans="1:5" ht="9" customHeight="1" x14ac:dyDescent="0.25">
      <c r="A3672" s="102">
        <f t="shared" si="57"/>
        <v>2607214</v>
      </c>
      <c r="B3672" s="357" t="s">
        <v>19618</v>
      </c>
      <c r="C3672" s="358" t="s">
        <v>19619</v>
      </c>
      <c r="D3672" s="357" t="s">
        <v>315</v>
      </c>
      <c r="E3672" s="359">
        <v>395507.77</v>
      </c>
    </row>
    <row r="3673" spans="1:5" ht="9" customHeight="1" x14ac:dyDescent="0.25">
      <c r="A3673" s="102">
        <f t="shared" si="57"/>
        <v>2607166</v>
      </c>
      <c r="B3673" s="357" t="s">
        <v>19620</v>
      </c>
      <c r="C3673" s="358" t="s">
        <v>19621</v>
      </c>
      <c r="D3673" s="357" t="s">
        <v>315</v>
      </c>
      <c r="E3673" s="359">
        <v>547141.43999999994</v>
      </c>
    </row>
    <row r="3674" spans="1:5" ht="9" customHeight="1" x14ac:dyDescent="0.25">
      <c r="A3674" s="102">
        <f t="shared" si="57"/>
        <v>2607153</v>
      </c>
      <c r="B3674" s="357" t="s">
        <v>19622</v>
      </c>
      <c r="C3674" s="358" t="s">
        <v>19623</v>
      </c>
      <c r="D3674" s="357" t="s">
        <v>315</v>
      </c>
      <c r="E3674" s="359">
        <v>542546.13</v>
      </c>
    </row>
    <row r="3675" spans="1:5" ht="9" customHeight="1" x14ac:dyDescent="0.25">
      <c r="A3675" s="102">
        <f t="shared" si="57"/>
        <v>2607218</v>
      </c>
      <c r="B3675" s="357" t="s">
        <v>19624</v>
      </c>
      <c r="C3675" s="358" t="s">
        <v>19625</v>
      </c>
      <c r="D3675" s="357" t="s">
        <v>315</v>
      </c>
      <c r="E3675" s="359">
        <v>472744.6</v>
      </c>
    </row>
    <row r="3676" spans="1:5" ht="9" customHeight="1" x14ac:dyDescent="0.25">
      <c r="A3676" s="102">
        <f t="shared" si="57"/>
        <v>2607170</v>
      </c>
      <c r="B3676" s="357" t="s">
        <v>19626</v>
      </c>
      <c r="C3676" s="358" t="s">
        <v>19627</v>
      </c>
      <c r="D3676" s="357" t="s">
        <v>315</v>
      </c>
      <c r="E3676" s="359">
        <v>651531.52000000002</v>
      </c>
    </row>
    <row r="3677" spans="1:5" ht="9" customHeight="1" x14ac:dyDescent="0.25">
      <c r="A3677" s="102">
        <f t="shared" si="57"/>
        <v>2607157</v>
      </c>
      <c r="B3677" s="357" t="s">
        <v>19628</v>
      </c>
      <c r="C3677" s="358" t="s">
        <v>19629</v>
      </c>
      <c r="D3677" s="357" t="s">
        <v>315</v>
      </c>
      <c r="E3677" s="359">
        <v>480015.1</v>
      </c>
    </row>
    <row r="3678" spans="1:5" ht="9" customHeight="1" x14ac:dyDescent="0.25">
      <c r="A3678" s="102">
        <f t="shared" si="57"/>
        <v>2607222</v>
      </c>
      <c r="B3678" s="357" t="s">
        <v>19630</v>
      </c>
      <c r="C3678" s="358" t="s">
        <v>19631</v>
      </c>
      <c r="D3678" s="357" t="s">
        <v>315</v>
      </c>
      <c r="E3678" s="359">
        <v>416183.41</v>
      </c>
    </row>
    <row r="3679" spans="1:5" ht="9" customHeight="1" x14ac:dyDescent="0.25">
      <c r="A3679" s="102">
        <f t="shared" si="57"/>
        <v>2607174</v>
      </c>
      <c r="B3679" s="357" t="s">
        <v>19632</v>
      </c>
      <c r="C3679" s="358" t="s">
        <v>19633</v>
      </c>
      <c r="D3679" s="357" t="s">
        <v>315</v>
      </c>
      <c r="E3679" s="359">
        <v>575696.93999999994</v>
      </c>
    </row>
    <row r="3680" spans="1:5" ht="9" customHeight="1" x14ac:dyDescent="0.25">
      <c r="A3680" s="102">
        <f t="shared" si="57"/>
        <v>2607228</v>
      </c>
      <c r="B3680" s="357" t="s">
        <v>19634</v>
      </c>
      <c r="C3680" s="358" t="s">
        <v>19635</v>
      </c>
      <c r="D3680" s="357" t="s">
        <v>315</v>
      </c>
      <c r="E3680" s="359">
        <v>395244.54</v>
      </c>
    </row>
    <row r="3681" spans="1:5" ht="9" customHeight="1" x14ac:dyDescent="0.25">
      <c r="A3681" s="102">
        <f t="shared" si="57"/>
        <v>2607211</v>
      </c>
      <c r="B3681" s="357" t="s">
        <v>19636</v>
      </c>
      <c r="C3681" s="358" t="s">
        <v>19637</v>
      </c>
      <c r="D3681" s="357" t="s">
        <v>315</v>
      </c>
      <c r="E3681" s="359">
        <v>344046.14</v>
      </c>
    </row>
    <row r="3682" spans="1:5" ht="9" customHeight="1" x14ac:dyDescent="0.25">
      <c r="A3682" s="102">
        <f t="shared" si="57"/>
        <v>2607163</v>
      </c>
      <c r="B3682" s="357" t="s">
        <v>19638</v>
      </c>
      <c r="C3682" s="358" t="s">
        <v>19639</v>
      </c>
      <c r="D3682" s="357" t="s">
        <v>315</v>
      </c>
      <c r="E3682" s="359">
        <v>475790.75</v>
      </c>
    </row>
    <row r="3683" spans="1:5" ht="9" customHeight="1" x14ac:dyDescent="0.25">
      <c r="A3683" s="102">
        <f t="shared" si="57"/>
        <v>2607150</v>
      </c>
      <c r="B3683" s="357" t="s">
        <v>19640</v>
      </c>
      <c r="C3683" s="358" t="s">
        <v>19641</v>
      </c>
      <c r="D3683" s="357" t="s">
        <v>315</v>
      </c>
      <c r="E3683" s="359">
        <v>501457.49</v>
      </c>
    </row>
    <row r="3684" spans="1:5" ht="9" customHeight="1" x14ac:dyDescent="0.25">
      <c r="A3684" s="102">
        <f t="shared" si="57"/>
        <v>2607215</v>
      </c>
      <c r="B3684" s="357" t="s">
        <v>19642</v>
      </c>
      <c r="C3684" s="358" t="s">
        <v>19643</v>
      </c>
      <c r="D3684" s="357" t="s">
        <v>315</v>
      </c>
      <c r="E3684" s="359">
        <v>434827.41</v>
      </c>
    </row>
    <row r="3685" spans="1:5" ht="9" customHeight="1" x14ac:dyDescent="0.25">
      <c r="A3685" s="102">
        <f t="shared" si="57"/>
        <v>2607167</v>
      </c>
      <c r="B3685" s="357" t="s">
        <v>19644</v>
      </c>
      <c r="C3685" s="358" t="s">
        <v>19645</v>
      </c>
      <c r="D3685" s="357" t="s">
        <v>315</v>
      </c>
      <c r="E3685" s="359">
        <v>601573.86</v>
      </c>
    </row>
    <row r="3686" spans="1:5" ht="9" customHeight="1" x14ac:dyDescent="0.25">
      <c r="A3686" s="102">
        <f t="shared" si="57"/>
        <v>2607154</v>
      </c>
      <c r="B3686" s="357" t="s">
        <v>19646</v>
      </c>
      <c r="C3686" s="358" t="s">
        <v>19647</v>
      </c>
      <c r="D3686" s="357" t="s">
        <v>315</v>
      </c>
      <c r="E3686" s="359">
        <v>596416.57999999996</v>
      </c>
    </row>
    <row r="3687" spans="1:5" ht="9" customHeight="1" x14ac:dyDescent="0.25">
      <c r="A3687" s="102">
        <f t="shared" si="57"/>
        <v>2607219</v>
      </c>
      <c r="B3687" s="357" t="s">
        <v>19648</v>
      </c>
      <c r="C3687" s="358" t="s">
        <v>19649</v>
      </c>
      <c r="D3687" s="357" t="s">
        <v>315</v>
      </c>
      <c r="E3687" s="359">
        <v>519634.85</v>
      </c>
    </row>
    <row r="3688" spans="1:5" ht="9" customHeight="1" x14ac:dyDescent="0.25">
      <c r="A3688" s="102">
        <f t="shared" si="57"/>
        <v>2607171</v>
      </c>
      <c r="B3688" s="357" t="s">
        <v>19650</v>
      </c>
      <c r="C3688" s="358" t="s">
        <v>19651</v>
      </c>
      <c r="D3688" s="357" t="s">
        <v>315</v>
      </c>
      <c r="E3688" s="359">
        <v>721355.71</v>
      </c>
    </row>
    <row r="3689" spans="1:5" ht="9" customHeight="1" x14ac:dyDescent="0.25">
      <c r="A3689" s="102">
        <f t="shared" si="57"/>
        <v>2607158</v>
      </c>
      <c r="B3689" s="357" t="s">
        <v>19652</v>
      </c>
      <c r="C3689" s="358" t="s">
        <v>19653</v>
      </c>
      <c r="D3689" s="357" t="s">
        <v>315</v>
      </c>
      <c r="E3689" s="359">
        <v>527668.41</v>
      </c>
    </row>
    <row r="3690" spans="1:5" ht="9" customHeight="1" x14ac:dyDescent="0.25">
      <c r="A3690" s="102">
        <f t="shared" si="57"/>
        <v>2607223</v>
      </c>
      <c r="B3690" s="357" t="s">
        <v>19654</v>
      </c>
      <c r="C3690" s="358" t="s">
        <v>19655</v>
      </c>
      <c r="D3690" s="357" t="s">
        <v>315</v>
      </c>
      <c r="E3690" s="359">
        <v>457576.03</v>
      </c>
    </row>
    <row r="3691" spans="1:5" ht="9" customHeight="1" x14ac:dyDescent="0.25">
      <c r="A3691" s="102">
        <f t="shared" si="57"/>
        <v>2607175</v>
      </c>
      <c r="B3691" s="357" t="s">
        <v>19656</v>
      </c>
      <c r="C3691" s="358" t="s">
        <v>19657</v>
      </c>
      <c r="D3691" s="357" t="s">
        <v>315</v>
      </c>
      <c r="E3691" s="359">
        <v>632996.30000000005</v>
      </c>
    </row>
    <row r="3692" spans="1:5" ht="9" customHeight="1" x14ac:dyDescent="0.25">
      <c r="A3692" s="102">
        <f t="shared" si="57"/>
        <v>2607151</v>
      </c>
      <c r="B3692" s="357" t="s">
        <v>19658</v>
      </c>
      <c r="C3692" s="358" t="s">
        <v>19659</v>
      </c>
      <c r="D3692" s="357" t="s">
        <v>315</v>
      </c>
      <c r="E3692" s="359">
        <v>601209.47</v>
      </c>
    </row>
    <row r="3693" spans="1:5" ht="9" customHeight="1" x14ac:dyDescent="0.25">
      <c r="A3693" s="102">
        <f t="shared" si="57"/>
        <v>2607216</v>
      </c>
      <c r="B3693" s="357" t="s">
        <v>19660</v>
      </c>
      <c r="C3693" s="358" t="s">
        <v>19661</v>
      </c>
      <c r="D3693" s="357" t="s">
        <v>315</v>
      </c>
      <c r="E3693" s="359">
        <v>523168.6</v>
      </c>
    </row>
    <row r="3694" spans="1:5" ht="9" customHeight="1" x14ac:dyDescent="0.25">
      <c r="A3694" s="102">
        <f t="shared" si="57"/>
        <v>2607168</v>
      </c>
      <c r="B3694" s="357" t="s">
        <v>19662</v>
      </c>
      <c r="C3694" s="358" t="s">
        <v>19663</v>
      </c>
      <c r="D3694" s="357" t="s">
        <v>315</v>
      </c>
      <c r="E3694" s="359">
        <v>726677.04</v>
      </c>
    </row>
    <row r="3695" spans="1:5" ht="9" customHeight="1" x14ac:dyDescent="0.25">
      <c r="A3695" s="102">
        <f t="shared" si="57"/>
        <v>2607155</v>
      </c>
      <c r="B3695" s="357" t="s">
        <v>19664</v>
      </c>
      <c r="C3695" s="358" t="s">
        <v>19665</v>
      </c>
      <c r="D3695" s="357" t="s">
        <v>315</v>
      </c>
      <c r="E3695" s="359">
        <v>720078.07</v>
      </c>
    </row>
    <row r="3696" spans="1:5" ht="9" customHeight="1" x14ac:dyDescent="0.25">
      <c r="A3696" s="102">
        <f t="shared" si="57"/>
        <v>2607220</v>
      </c>
      <c r="B3696" s="357" t="s">
        <v>19666</v>
      </c>
      <c r="C3696" s="358" t="s">
        <v>19667</v>
      </c>
      <c r="D3696" s="357" t="s">
        <v>315</v>
      </c>
      <c r="E3696" s="359">
        <v>623011.15</v>
      </c>
    </row>
    <row r="3697" spans="1:5" ht="9" customHeight="1" x14ac:dyDescent="0.25">
      <c r="A3697" s="102">
        <f t="shared" si="57"/>
        <v>2607172</v>
      </c>
      <c r="B3697" s="357" t="s">
        <v>19668</v>
      </c>
      <c r="C3697" s="358" t="s">
        <v>19669</v>
      </c>
      <c r="D3697" s="357" t="s">
        <v>315</v>
      </c>
      <c r="E3697" s="359">
        <v>864594.92</v>
      </c>
    </row>
    <row r="3698" spans="1:5" ht="9" customHeight="1" x14ac:dyDescent="0.25">
      <c r="A3698" s="102">
        <f t="shared" si="57"/>
        <v>2607159</v>
      </c>
      <c r="B3698" s="357" t="s">
        <v>19670</v>
      </c>
      <c r="C3698" s="358" t="s">
        <v>19671</v>
      </c>
      <c r="D3698" s="357" t="s">
        <v>315</v>
      </c>
      <c r="E3698" s="359">
        <v>632794.48</v>
      </c>
    </row>
    <row r="3699" spans="1:5" ht="9" customHeight="1" x14ac:dyDescent="0.25">
      <c r="A3699" s="102">
        <f t="shared" si="57"/>
        <v>2607224</v>
      </c>
      <c r="B3699" s="357" t="s">
        <v>19672</v>
      </c>
      <c r="C3699" s="358" t="s">
        <v>19673</v>
      </c>
      <c r="D3699" s="357" t="s">
        <v>315</v>
      </c>
      <c r="E3699" s="359">
        <v>550488.77</v>
      </c>
    </row>
    <row r="3700" spans="1:5" ht="9" customHeight="1" x14ac:dyDescent="0.25">
      <c r="A3700" s="102">
        <f t="shared" si="57"/>
        <v>2607176</v>
      </c>
      <c r="B3700" s="357" t="s">
        <v>19674</v>
      </c>
      <c r="C3700" s="358" t="s">
        <v>19675</v>
      </c>
      <c r="D3700" s="357" t="s">
        <v>315</v>
      </c>
      <c r="E3700" s="359">
        <v>764428.13</v>
      </c>
    </row>
    <row r="3701" spans="1:5" ht="9" customHeight="1" x14ac:dyDescent="0.25">
      <c r="A3701" s="102">
        <f t="shared" si="57"/>
        <v>2607225</v>
      </c>
      <c r="B3701" s="357" t="s">
        <v>19676</v>
      </c>
      <c r="C3701" s="358" t="s">
        <v>19677</v>
      </c>
      <c r="D3701" s="357" t="s">
        <v>315</v>
      </c>
      <c r="E3701" s="359">
        <v>297446.17</v>
      </c>
    </row>
    <row r="3702" spans="1:5" ht="9" customHeight="1" x14ac:dyDescent="0.25">
      <c r="A3702" s="102">
        <f t="shared" si="57"/>
        <v>2607208</v>
      </c>
      <c r="B3702" s="357" t="s">
        <v>19678</v>
      </c>
      <c r="C3702" s="358" t="s">
        <v>19679</v>
      </c>
      <c r="D3702" s="357" t="s">
        <v>315</v>
      </c>
      <c r="E3702" s="359">
        <v>259061.98</v>
      </c>
    </row>
    <row r="3703" spans="1:5" ht="9" customHeight="1" x14ac:dyDescent="0.25">
      <c r="A3703" s="102">
        <f t="shared" si="57"/>
        <v>2607160</v>
      </c>
      <c r="B3703" s="357" t="s">
        <v>19680</v>
      </c>
      <c r="C3703" s="358" t="s">
        <v>19681</v>
      </c>
      <c r="D3703" s="357" t="s">
        <v>315</v>
      </c>
      <c r="E3703" s="359">
        <v>356526.4</v>
      </c>
    </row>
    <row r="3704" spans="1:5" ht="9" customHeight="1" x14ac:dyDescent="0.25">
      <c r="A3704" s="102">
        <f t="shared" si="57"/>
        <v>2607229</v>
      </c>
      <c r="B3704" s="357" t="s">
        <v>19682</v>
      </c>
      <c r="C3704" s="358" t="s">
        <v>19683</v>
      </c>
      <c r="D3704" s="357" t="s">
        <v>315</v>
      </c>
      <c r="E3704" s="359">
        <v>375851.14</v>
      </c>
    </row>
    <row r="3705" spans="1:5" ht="9" customHeight="1" x14ac:dyDescent="0.25">
      <c r="A3705" s="102">
        <f t="shared" si="57"/>
        <v>2607212</v>
      </c>
      <c r="B3705" s="357" t="s">
        <v>19684</v>
      </c>
      <c r="C3705" s="358" t="s">
        <v>19685</v>
      </c>
      <c r="D3705" s="357" t="s">
        <v>315</v>
      </c>
      <c r="E3705" s="359">
        <v>327202.71999999997</v>
      </c>
    </row>
    <row r="3706" spans="1:5" ht="9" customHeight="1" x14ac:dyDescent="0.25">
      <c r="A3706" s="102">
        <f t="shared" si="57"/>
        <v>2607164</v>
      </c>
      <c r="B3706" s="357" t="s">
        <v>19686</v>
      </c>
      <c r="C3706" s="358" t="s">
        <v>19687</v>
      </c>
      <c r="D3706" s="357" t="s">
        <v>315</v>
      </c>
      <c r="E3706" s="359">
        <v>450889.15</v>
      </c>
    </row>
    <row r="3707" spans="1:5" ht="9" customHeight="1" x14ac:dyDescent="0.25">
      <c r="A3707" s="102">
        <f t="shared" si="57"/>
        <v>2607207</v>
      </c>
      <c r="B3707" s="357" t="s">
        <v>19688</v>
      </c>
      <c r="C3707" s="358" t="s">
        <v>19689</v>
      </c>
      <c r="D3707" s="357" t="s">
        <v>188</v>
      </c>
      <c r="E3707" s="359">
        <v>147.35</v>
      </c>
    </row>
    <row r="3708" spans="1:5" ht="9" customHeight="1" x14ac:dyDescent="0.25">
      <c r="A3708" s="102">
        <f t="shared" si="57"/>
        <v>2607206</v>
      </c>
      <c r="B3708" s="357" t="s">
        <v>19690</v>
      </c>
      <c r="C3708" s="358" t="s">
        <v>19691</v>
      </c>
      <c r="D3708" s="357" t="s">
        <v>188</v>
      </c>
      <c r="E3708" s="359">
        <v>143.13</v>
      </c>
    </row>
    <row r="3709" spans="1:5" ht="9" customHeight="1" x14ac:dyDescent="0.25">
      <c r="A3709" s="102">
        <f t="shared" si="57"/>
        <v>2607344</v>
      </c>
      <c r="B3709" s="357" t="s">
        <v>19692</v>
      </c>
      <c r="C3709" s="358" t="s">
        <v>19693</v>
      </c>
      <c r="D3709" s="357" t="s">
        <v>315</v>
      </c>
      <c r="E3709" s="359">
        <v>216.16</v>
      </c>
    </row>
    <row r="3710" spans="1:5" ht="9" customHeight="1" x14ac:dyDescent="0.25">
      <c r="A3710" s="102">
        <f t="shared" si="57"/>
        <v>2607339</v>
      </c>
      <c r="B3710" s="357" t="s">
        <v>19694</v>
      </c>
      <c r="C3710" s="358" t="s">
        <v>19695</v>
      </c>
      <c r="D3710" s="357" t="s">
        <v>315</v>
      </c>
      <c r="E3710" s="359">
        <v>148.5</v>
      </c>
    </row>
    <row r="3711" spans="1:5" ht="9" customHeight="1" x14ac:dyDescent="0.25">
      <c r="A3711" s="102">
        <f t="shared" si="57"/>
        <v>2607349</v>
      </c>
      <c r="B3711" s="357" t="s">
        <v>19696</v>
      </c>
      <c r="C3711" s="358" t="s">
        <v>19697</v>
      </c>
      <c r="D3711" s="357" t="s">
        <v>315</v>
      </c>
      <c r="E3711" s="359">
        <v>330.04</v>
      </c>
    </row>
    <row r="3712" spans="1:5" ht="9" customHeight="1" x14ac:dyDescent="0.25">
      <c r="A3712" s="102">
        <f t="shared" si="57"/>
        <v>2607345</v>
      </c>
      <c r="B3712" s="357" t="s">
        <v>19698</v>
      </c>
      <c r="C3712" s="358" t="s">
        <v>19699</v>
      </c>
      <c r="D3712" s="357" t="s">
        <v>315</v>
      </c>
      <c r="E3712" s="359">
        <v>246.65</v>
      </c>
    </row>
    <row r="3713" spans="1:5" ht="9" customHeight="1" x14ac:dyDescent="0.25">
      <c r="A3713" s="102">
        <f t="shared" ref="A3713:A3776" si="58">VALUE(B3713)</f>
        <v>2607340</v>
      </c>
      <c r="B3713" s="357" t="s">
        <v>19700</v>
      </c>
      <c r="C3713" s="358" t="s">
        <v>19701</v>
      </c>
      <c r="D3713" s="357" t="s">
        <v>315</v>
      </c>
      <c r="E3713" s="359">
        <v>169.55</v>
      </c>
    </row>
    <row r="3714" spans="1:5" ht="9" customHeight="1" x14ac:dyDescent="0.25">
      <c r="A3714" s="102">
        <f t="shared" si="58"/>
        <v>2607350</v>
      </c>
      <c r="B3714" s="357" t="s">
        <v>19702</v>
      </c>
      <c r="C3714" s="358" t="s">
        <v>19703</v>
      </c>
      <c r="D3714" s="357" t="s">
        <v>315</v>
      </c>
      <c r="E3714" s="359">
        <v>376.99</v>
      </c>
    </row>
    <row r="3715" spans="1:5" ht="18" customHeight="1" x14ac:dyDescent="0.25">
      <c r="A3715" s="102">
        <f t="shared" si="58"/>
        <v>2607346</v>
      </c>
      <c r="B3715" s="357" t="s">
        <v>19704</v>
      </c>
      <c r="C3715" s="358" t="s">
        <v>19705</v>
      </c>
      <c r="D3715" s="357" t="s">
        <v>315</v>
      </c>
      <c r="E3715" s="359">
        <v>286.48</v>
      </c>
    </row>
    <row r="3716" spans="1:5" ht="18" customHeight="1" x14ac:dyDescent="0.25">
      <c r="A3716" s="102">
        <f t="shared" si="58"/>
        <v>2607341</v>
      </c>
      <c r="B3716" s="357" t="s">
        <v>19706</v>
      </c>
      <c r="C3716" s="358" t="s">
        <v>19707</v>
      </c>
      <c r="D3716" s="357" t="s">
        <v>315</v>
      </c>
      <c r="E3716" s="359">
        <v>200.02</v>
      </c>
    </row>
    <row r="3717" spans="1:5" ht="18" customHeight="1" x14ac:dyDescent="0.25">
      <c r="A3717" s="102">
        <f t="shared" si="58"/>
        <v>2607351</v>
      </c>
      <c r="B3717" s="357" t="s">
        <v>19708</v>
      </c>
      <c r="C3717" s="358" t="s">
        <v>19709</v>
      </c>
      <c r="D3717" s="357" t="s">
        <v>315</v>
      </c>
      <c r="E3717" s="359">
        <v>437.91</v>
      </c>
    </row>
    <row r="3718" spans="1:5" ht="18" customHeight="1" x14ac:dyDescent="0.25">
      <c r="A3718" s="102">
        <f t="shared" si="58"/>
        <v>2607347</v>
      </c>
      <c r="B3718" s="357" t="s">
        <v>19710</v>
      </c>
      <c r="C3718" s="358" t="s">
        <v>19711</v>
      </c>
      <c r="D3718" s="357" t="s">
        <v>315</v>
      </c>
      <c r="E3718" s="359">
        <v>377.98</v>
      </c>
    </row>
    <row r="3719" spans="1:5" ht="18" customHeight="1" x14ac:dyDescent="0.25">
      <c r="A3719" s="102">
        <f t="shared" si="58"/>
        <v>2607342</v>
      </c>
      <c r="B3719" s="357" t="s">
        <v>19712</v>
      </c>
      <c r="C3719" s="358" t="s">
        <v>19713</v>
      </c>
      <c r="D3719" s="357" t="s">
        <v>315</v>
      </c>
      <c r="E3719" s="359">
        <v>246.65</v>
      </c>
    </row>
    <row r="3720" spans="1:5" ht="18" customHeight="1" x14ac:dyDescent="0.25">
      <c r="A3720" s="102">
        <f t="shared" si="58"/>
        <v>2607352</v>
      </c>
      <c r="B3720" s="357" t="s">
        <v>19714</v>
      </c>
      <c r="C3720" s="358" t="s">
        <v>19715</v>
      </c>
      <c r="D3720" s="357" t="s">
        <v>315</v>
      </c>
      <c r="E3720" s="359">
        <v>576.17999999999995</v>
      </c>
    </row>
    <row r="3721" spans="1:5" ht="18" customHeight="1" x14ac:dyDescent="0.25">
      <c r="A3721" s="102">
        <f t="shared" si="58"/>
        <v>2607343</v>
      </c>
      <c r="B3721" s="357" t="s">
        <v>19716</v>
      </c>
      <c r="C3721" s="358" t="s">
        <v>19717</v>
      </c>
      <c r="D3721" s="357" t="s">
        <v>315</v>
      </c>
      <c r="E3721" s="359">
        <v>173.55</v>
      </c>
    </row>
    <row r="3722" spans="1:5" ht="18" customHeight="1" x14ac:dyDescent="0.25">
      <c r="A3722" s="102">
        <f t="shared" si="58"/>
        <v>2607338</v>
      </c>
      <c r="B3722" s="357" t="s">
        <v>19718</v>
      </c>
      <c r="C3722" s="358" t="s">
        <v>19719</v>
      </c>
      <c r="D3722" s="357" t="s">
        <v>315</v>
      </c>
      <c r="E3722" s="359">
        <v>126.99</v>
      </c>
    </row>
    <row r="3723" spans="1:5" ht="18" customHeight="1" x14ac:dyDescent="0.25">
      <c r="A3723" s="102">
        <f t="shared" si="58"/>
        <v>2607348</v>
      </c>
      <c r="B3723" s="357" t="s">
        <v>19720</v>
      </c>
      <c r="C3723" s="358" t="s">
        <v>19721</v>
      </c>
      <c r="D3723" s="357" t="s">
        <v>315</v>
      </c>
      <c r="E3723" s="359">
        <v>265.14999999999998</v>
      </c>
    </row>
    <row r="3724" spans="1:5" ht="18" customHeight="1" x14ac:dyDescent="0.25">
      <c r="A3724" s="102">
        <f t="shared" si="58"/>
        <v>2607329</v>
      </c>
      <c r="B3724" s="357" t="s">
        <v>19722</v>
      </c>
      <c r="C3724" s="358" t="s">
        <v>19723</v>
      </c>
      <c r="D3724" s="357" t="s">
        <v>315</v>
      </c>
      <c r="E3724" s="359">
        <v>495.52</v>
      </c>
    </row>
    <row r="3725" spans="1:5" ht="18" customHeight="1" x14ac:dyDescent="0.25">
      <c r="A3725" s="102">
        <f t="shared" si="58"/>
        <v>2607324</v>
      </c>
      <c r="B3725" s="357" t="s">
        <v>19724</v>
      </c>
      <c r="C3725" s="358" t="s">
        <v>19725</v>
      </c>
      <c r="D3725" s="357" t="s">
        <v>315</v>
      </c>
      <c r="E3725" s="359">
        <v>338.3</v>
      </c>
    </row>
    <row r="3726" spans="1:5" ht="18" customHeight="1" x14ac:dyDescent="0.25">
      <c r="A3726" s="102">
        <f t="shared" si="58"/>
        <v>2607334</v>
      </c>
      <c r="B3726" s="357" t="s">
        <v>19726</v>
      </c>
      <c r="C3726" s="358" t="s">
        <v>19727</v>
      </c>
      <c r="D3726" s="357" t="s">
        <v>315</v>
      </c>
      <c r="E3726" s="359">
        <v>718.44</v>
      </c>
    </row>
    <row r="3727" spans="1:5" ht="9" customHeight="1" x14ac:dyDescent="0.25">
      <c r="A3727" s="102">
        <f t="shared" si="58"/>
        <v>2607330</v>
      </c>
      <c r="B3727" s="357" t="s">
        <v>19728</v>
      </c>
      <c r="C3727" s="358" t="s">
        <v>19729</v>
      </c>
      <c r="D3727" s="357" t="s">
        <v>315</v>
      </c>
      <c r="E3727" s="359">
        <v>566.62</v>
      </c>
    </row>
    <row r="3728" spans="1:5" ht="9" customHeight="1" x14ac:dyDescent="0.25">
      <c r="A3728" s="102">
        <f t="shared" si="58"/>
        <v>2607325</v>
      </c>
      <c r="B3728" s="357" t="s">
        <v>19730</v>
      </c>
      <c r="C3728" s="358" t="s">
        <v>19731</v>
      </c>
      <c r="D3728" s="357" t="s">
        <v>315</v>
      </c>
      <c r="E3728" s="359">
        <v>388.51</v>
      </c>
    </row>
    <row r="3729" spans="1:5" ht="9" customHeight="1" x14ac:dyDescent="0.25">
      <c r="A3729" s="102">
        <f t="shared" si="58"/>
        <v>2607335</v>
      </c>
      <c r="B3729" s="357" t="s">
        <v>19732</v>
      </c>
      <c r="C3729" s="358" t="s">
        <v>19733</v>
      </c>
      <c r="D3729" s="357" t="s">
        <v>315</v>
      </c>
      <c r="E3729" s="359">
        <v>820.95</v>
      </c>
    </row>
    <row r="3730" spans="1:5" ht="9" customHeight="1" x14ac:dyDescent="0.25">
      <c r="A3730" s="102">
        <f t="shared" si="58"/>
        <v>2607331</v>
      </c>
      <c r="B3730" s="357" t="s">
        <v>19734</v>
      </c>
      <c r="C3730" s="358" t="s">
        <v>19735</v>
      </c>
      <c r="D3730" s="357" t="s">
        <v>315</v>
      </c>
      <c r="E3730" s="359">
        <v>658.72</v>
      </c>
    </row>
    <row r="3731" spans="1:5" ht="9" customHeight="1" x14ac:dyDescent="0.25">
      <c r="A3731" s="102">
        <f t="shared" si="58"/>
        <v>2607326</v>
      </c>
      <c r="B3731" s="357" t="s">
        <v>19736</v>
      </c>
      <c r="C3731" s="358" t="s">
        <v>19737</v>
      </c>
      <c r="D3731" s="357" t="s">
        <v>315</v>
      </c>
      <c r="E3731" s="359">
        <v>459.61</v>
      </c>
    </row>
    <row r="3732" spans="1:5" ht="9" customHeight="1" x14ac:dyDescent="0.25">
      <c r="A3732" s="102">
        <f t="shared" si="58"/>
        <v>2607336</v>
      </c>
      <c r="B3732" s="357" t="s">
        <v>19738</v>
      </c>
      <c r="C3732" s="358" t="s">
        <v>19739</v>
      </c>
      <c r="D3732" s="357" t="s">
        <v>315</v>
      </c>
      <c r="E3732" s="359">
        <v>954.95</v>
      </c>
    </row>
    <row r="3733" spans="1:5" ht="9" customHeight="1" x14ac:dyDescent="0.25">
      <c r="A3733" s="102">
        <f t="shared" si="58"/>
        <v>2607332</v>
      </c>
      <c r="B3733" s="357" t="s">
        <v>19740</v>
      </c>
      <c r="C3733" s="358" t="s">
        <v>19741</v>
      </c>
      <c r="D3733" s="357" t="s">
        <v>315</v>
      </c>
      <c r="E3733" s="359">
        <v>872.07</v>
      </c>
    </row>
    <row r="3734" spans="1:5" ht="9" customHeight="1" x14ac:dyDescent="0.25">
      <c r="A3734" s="102">
        <f t="shared" si="58"/>
        <v>2607327</v>
      </c>
      <c r="B3734" s="357" t="s">
        <v>19742</v>
      </c>
      <c r="C3734" s="358" t="s">
        <v>19743</v>
      </c>
      <c r="D3734" s="357" t="s">
        <v>315</v>
      </c>
      <c r="E3734" s="359">
        <v>566.62</v>
      </c>
    </row>
    <row r="3735" spans="1:5" ht="9" customHeight="1" x14ac:dyDescent="0.25">
      <c r="A3735" s="102">
        <f t="shared" si="58"/>
        <v>2607337</v>
      </c>
      <c r="B3735" s="357" t="s">
        <v>19744</v>
      </c>
      <c r="C3735" s="358" t="s">
        <v>19745</v>
      </c>
      <c r="D3735" s="357" t="s">
        <v>315</v>
      </c>
      <c r="E3735" s="359">
        <v>1262.57</v>
      </c>
    </row>
    <row r="3736" spans="1:5" ht="9" customHeight="1" x14ac:dyDescent="0.25">
      <c r="A3736" s="102">
        <f t="shared" si="58"/>
        <v>2607328</v>
      </c>
      <c r="B3736" s="357" t="s">
        <v>19746</v>
      </c>
      <c r="C3736" s="358" t="s">
        <v>19747</v>
      </c>
      <c r="D3736" s="357" t="s">
        <v>315</v>
      </c>
      <c r="E3736" s="359">
        <v>397.49</v>
      </c>
    </row>
    <row r="3737" spans="1:5" ht="9" customHeight="1" x14ac:dyDescent="0.25">
      <c r="A3737" s="102">
        <f t="shared" si="58"/>
        <v>2607323</v>
      </c>
      <c r="B3737" s="357" t="s">
        <v>19748</v>
      </c>
      <c r="C3737" s="358" t="s">
        <v>19749</v>
      </c>
      <c r="D3737" s="357" t="s">
        <v>315</v>
      </c>
      <c r="E3737" s="359">
        <v>290.43</v>
      </c>
    </row>
    <row r="3738" spans="1:5" ht="9" customHeight="1" x14ac:dyDescent="0.25">
      <c r="A3738" s="102">
        <f t="shared" si="58"/>
        <v>2607333</v>
      </c>
      <c r="B3738" s="357" t="s">
        <v>19750</v>
      </c>
      <c r="C3738" s="358" t="s">
        <v>19751</v>
      </c>
      <c r="D3738" s="357" t="s">
        <v>315</v>
      </c>
      <c r="E3738" s="359">
        <v>575.53</v>
      </c>
    </row>
    <row r="3739" spans="1:5" ht="9" customHeight="1" x14ac:dyDescent="0.25">
      <c r="A3739" s="102">
        <f t="shared" si="58"/>
        <v>2607106</v>
      </c>
      <c r="B3739" s="357" t="s">
        <v>19752</v>
      </c>
      <c r="C3739" s="358" t="s">
        <v>19753</v>
      </c>
      <c r="D3739" s="357" t="s">
        <v>19754</v>
      </c>
      <c r="E3739" s="359">
        <v>92085.99</v>
      </c>
    </row>
    <row r="3740" spans="1:5" ht="9" customHeight="1" x14ac:dyDescent="0.25">
      <c r="A3740" s="102">
        <f t="shared" si="58"/>
        <v>2607102</v>
      </c>
      <c r="B3740" s="357" t="s">
        <v>19755</v>
      </c>
      <c r="C3740" s="358" t="s">
        <v>19756</v>
      </c>
      <c r="D3740" s="357" t="s">
        <v>19754</v>
      </c>
      <c r="E3740" s="359">
        <v>45318.57</v>
      </c>
    </row>
    <row r="3741" spans="1:5" ht="9" customHeight="1" x14ac:dyDescent="0.25">
      <c r="A3741" s="102">
        <f t="shared" si="58"/>
        <v>2607261</v>
      </c>
      <c r="B3741" s="357" t="s">
        <v>19757</v>
      </c>
      <c r="C3741" s="358" t="s">
        <v>19758</v>
      </c>
      <c r="D3741" s="357" t="s">
        <v>19754</v>
      </c>
      <c r="E3741" s="359">
        <v>92085.99</v>
      </c>
    </row>
    <row r="3742" spans="1:5" ht="9" customHeight="1" x14ac:dyDescent="0.25">
      <c r="A3742" s="102">
        <f t="shared" si="58"/>
        <v>2607107</v>
      </c>
      <c r="B3742" s="357" t="s">
        <v>19759</v>
      </c>
      <c r="C3742" s="358" t="s">
        <v>19760</v>
      </c>
      <c r="D3742" s="357" t="s">
        <v>19754</v>
      </c>
      <c r="E3742" s="359">
        <v>105100.42</v>
      </c>
    </row>
    <row r="3743" spans="1:5" ht="9" customHeight="1" x14ac:dyDescent="0.25">
      <c r="A3743" s="102">
        <f t="shared" si="58"/>
        <v>2607103</v>
      </c>
      <c r="B3743" s="357" t="s">
        <v>19761</v>
      </c>
      <c r="C3743" s="358" t="s">
        <v>19762</v>
      </c>
      <c r="D3743" s="357" t="s">
        <v>19754</v>
      </c>
      <c r="E3743" s="359">
        <v>51577.51</v>
      </c>
    </row>
    <row r="3744" spans="1:5" ht="9" customHeight="1" x14ac:dyDescent="0.25">
      <c r="A3744" s="102">
        <f t="shared" si="58"/>
        <v>2607262</v>
      </c>
      <c r="B3744" s="357" t="s">
        <v>19763</v>
      </c>
      <c r="C3744" s="358" t="s">
        <v>19764</v>
      </c>
      <c r="D3744" s="357" t="s">
        <v>19754</v>
      </c>
      <c r="E3744" s="359">
        <v>105100.42</v>
      </c>
    </row>
    <row r="3745" spans="1:5" ht="9" customHeight="1" x14ac:dyDescent="0.25">
      <c r="A3745" s="102">
        <f t="shared" si="58"/>
        <v>2607108</v>
      </c>
      <c r="B3745" s="357" t="s">
        <v>19765</v>
      </c>
      <c r="C3745" s="358" t="s">
        <v>19766</v>
      </c>
      <c r="D3745" s="357" t="s">
        <v>19754</v>
      </c>
      <c r="E3745" s="359">
        <v>122429.56</v>
      </c>
    </row>
    <row r="3746" spans="1:5" ht="9" customHeight="1" x14ac:dyDescent="0.25">
      <c r="A3746" s="102">
        <f t="shared" si="58"/>
        <v>2607104</v>
      </c>
      <c r="B3746" s="357" t="s">
        <v>19767</v>
      </c>
      <c r="C3746" s="358" t="s">
        <v>19768</v>
      </c>
      <c r="D3746" s="357" t="s">
        <v>19754</v>
      </c>
      <c r="E3746" s="359">
        <v>60942.38</v>
      </c>
    </row>
    <row r="3747" spans="1:5" ht="9" customHeight="1" x14ac:dyDescent="0.25">
      <c r="A3747" s="102">
        <f t="shared" si="58"/>
        <v>2607263</v>
      </c>
      <c r="B3747" s="357" t="s">
        <v>19769</v>
      </c>
      <c r="C3747" s="358" t="s">
        <v>19770</v>
      </c>
      <c r="D3747" s="357" t="s">
        <v>19754</v>
      </c>
      <c r="E3747" s="359">
        <v>122429.56</v>
      </c>
    </row>
    <row r="3748" spans="1:5" ht="9" customHeight="1" x14ac:dyDescent="0.25">
      <c r="A3748" s="102">
        <f t="shared" si="58"/>
        <v>2607109</v>
      </c>
      <c r="B3748" s="357" t="s">
        <v>19771</v>
      </c>
      <c r="C3748" s="358" t="s">
        <v>19772</v>
      </c>
      <c r="D3748" s="357" t="s">
        <v>19754</v>
      </c>
      <c r="E3748" s="359">
        <v>161425.97</v>
      </c>
    </row>
    <row r="3749" spans="1:5" ht="9" customHeight="1" x14ac:dyDescent="0.25">
      <c r="A3749" s="102">
        <f t="shared" si="58"/>
        <v>2607105</v>
      </c>
      <c r="B3749" s="357" t="s">
        <v>19773</v>
      </c>
      <c r="C3749" s="358" t="s">
        <v>19774</v>
      </c>
      <c r="D3749" s="357" t="s">
        <v>19754</v>
      </c>
      <c r="E3749" s="359">
        <v>75789.710000000006</v>
      </c>
    </row>
    <row r="3750" spans="1:5" ht="9" customHeight="1" x14ac:dyDescent="0.25">
      <c r="A3750" s="102">
        <f t="shared" si="58"/>
        <v>2607264</v>
      </c>
      <c r="B3750" s="357" t="s">
        <v>19775</v>
      </c>
      <c r="C3750" s="358" t="s">
        <v>19776</v>
      </c>
      <c r="D3750" s="357" t="s">
        <v>19754</v>
      </c>
      <c r="E3750" s="359">
        <v>161425.97</v>
      </c>
    </row>
    <row r="3751" spans="1:5" ht="9" customHeight="1" x14ac:dyDescent="0.25">
      <c r="A3751" s="102">
        <f t="shared" si="58"/>
        <v>2607093</v>
      </c>
      <c r="B3751" s="357" t="s">
        <v>19777</v>
      </c>
      <c r="C3751" s="358" t="s">
        <v>19778</v>
      </c>
      <c r="D3751" s="357" t="s">
        <v>19754</v>
      </c>
      <c r="E3751" s="359">
        <v>52601.84</v>
      </c>
    </row>
    <row r="3752" spans="1:5" ht="9" customHeight="1" x14ac:dyDescent="0.25">
      <c r="A3752" s="102">
        <f t="shared" si="58"/>
        <v>2607088</v>
      </c>
      <c r="B3752" s="357" t="s">
        <v>19779</v>
      </c>
      <c r="C3752" s="358" t="s">
        <v>19780</v>
      </c>
      <c r="D3752" s="357" t="s">
        <v>19754</v>
      </c>
      <c r="E3752" s="359">
        <v>21654.22</v>
      </c>
    </row>
    <row r="3753" spans="1:5" ht="9" customHeight="1" x14ac:dyDescent="0.25">
      <c r="A3753" s="102">
        <f t="shared" si="58"/>
        <v>2607098</v>
      </c>
      <c r="B3753" s="357" t="s">
        <v>19781</v>
      </c>
      <c r="C3753" s="358" t="s">
        <v>19782</v>
      </c>
      <c r="D3753" s="357" t="s">
        <v>19754</v>
      </c>
      <c r="E3753" s="359">
        <v>52916.95</v>
      </c>
    </row>
    <row r="3754" spans="1:5" ht="9" customHeight="1" x14ac:dyDescent="0.25">
      <c r="A3754" s="102">
        <f t="shared" si="58"/>
        <v>2607094</v>
      </c>
      <c r="B3754" s="357" t="s">
        <v>19783</v>
      </c>
      <c r="C3754" s="358" t="s">
        <v>19784</v>
      </c>
      <c r="D3754" s="357" t="s">
        <v>19754</v>
      </c>
      <c r="E3754" s="359">
        <v>59288.71</v>
      </c>
    </row>
    <row r="3755" spans="1:5" ht="9" customHeight="1" x14ac:dyDescent="0.25">
      <c r="A3755" s="102">
        <f t="shared" si="58"/>
        <v>2607089</v>
      </c>
      <c r="B3755" s="357" t="s">
        <v>19785</v>
      </c>
      <c r="C3755" s="358" t="s">
        <v>19786</v>
      </c>
      <c r="D3755" s="357" t="s">
        <v>19754</v>
      </c>
      <c r="E3755" s="359">
        <v>24792.11</v>
      </c>
    </row>
    <row r="3756" spans="1:5" ht="9" customHeight="1" x14ac:dyDescent="0.25">
      <c r="A3756" s="102">
        <f t="shared" si="58"/>
        <v>2607099</v>
      </c>
      <c r="B3756" s="357" t="s">
        <v>19787</v>
      </c>
      <c r="C3756" s="358" t="s">
        <v>19788</v>
      </c>
      <c r="D3756" s="357" t="s">
        <v>19754</v>
      </c>
      <c r="E3756" s="359">
        <v>59647.7</v>
      </c>
    </row>
    <row r="3757" spans="1:5" ht="9" customHeight="1" x14ac:dyDescent="0.25">
      <c r="A3757" s="102">
        <f t="shared" si="58"/>
        <v>2607095</v>
      </c>
      <c r="B3757" s="357" t="s">
        <v>19789</v>
      </c>
      <c r="C3757" s="358" t="s">
        <v>19790</v>
      </c>
      <c r="D3757" s="357" t="s">
        <v>19754</v>
      </c>
      <c r="E3757" s="359">
        <v>69648.160000000003</v>
      </c>
    </row>
    <row r="3758" spans="1:5" ht="9" customHeight="1" x14ac:dyDescent="0.25">
      <c r="A3758" s="102">
        <f t="shared" si="58"/>
        <v>2607090</v>
      </c>
      <c r="B3758" s="357" t="s">
        <v>19791</v>
      </c>
      <c r="C3758" s="358" t="s">
        <v>19792</v>
      </c>
      <c r="D3758" s="357" t="s">
        <v>19754</v>
      </c>
      <c r="E3758" s="359">
        <v>30192.86</v>
      </c>
    </row>
    <row r="3759" spans="1:5" ht="9" customHeight="1" x14ac:dyDescent="0.25">
      <c r="A3759" s="102">
        <f t="shared" si="58"/>
        <v>2607260</v>
      </c>
      <c r="B3759" s="357" t="s">
        <v>19793</v>
      </c>
      <c r="C3759" s="358" t="s">
        <v>19794</v>
      </c>
      <c r="D3759" s="357" t="s">
        <v>19754</v>
      </c>
      <c r="E3759" s="359">
        <v>70065.09</v>
      </c>
    </row>
    <row r="3760" spans="1:5" ht="9" customHeight="1" x14ac:dyDescent="0.25">
      <c r="A3760" s="102">
        <f t="shared" si="58"/>
        <v>2607096</v>
      </c>
      <c r="B3760" s="357" t="s">
        <v>19795</v>
      </c>
      <c r="C3760" s="358" t="s">
        <v>19796</v>
      </c>
      <c r="D3760" s="357" t="s">
        <v>19754</v>
      </c>
      <c r="E3760" s="359">
        <v>91814.69</v>
      </c>
    </row>
    <row r="3761" spans="1:5" ht="9" customHeight="1" x14ac:dyDescent="0.25">
      <c r="A3761" s="102">
        <f t="shared" si="58"/>
        <v>2607091</v>
      </c>
      <c r="B3761" s="357" t="s">
        <v>19797</v>
      </c>
      <c r="C3761" s="358" t="s">
        <v>19798</v>
      </c>
      <c r="D3761" s="357" t="s">
        <v>19754</v>
      </c>
      <c r="E3761" s="359">
        <v>37934.269999999997</v>
      </c>
    </row>
    <row r="3762" spans="1:5" ht="9" customHeight="1" x14ac:dyDescent="0.25">
      <c r="A3762" s="102">
        <f t="shared" si="58"/>
        <v>2607101</v>
      </c>
      <c r="B3762" s="357" t="s">
        <v>19799</v>
      </c>
      <c r="C3762" s="358" t="s">
        <v>19800</v>
      </c>
      <c r="D3762" s="357" t="s">
        <v>19754</v>
      </c>
      <c r="E3762" s="359">
        <v>92364.21</v>
      </c>
    </row>
    <row r="3763" spans="1:5" ht="9" customHeight="1" x14ac:dyDescent="0.25">
      <c r="A3763" s="102">
        <f t="shared" si="58"/>
        <v>2607092</v>
      </c>
      <c r="B3763" s="357" t="s">
        <v>19801</v>
      </c>
      <c r="C3763" s="358" t="s">
        <v>19802</v>
      </c>
      <c r="D3763" s="357" t="s">
        <v>19754</v>
      </c>
      <c r="E3763" s="359">
        <v>41856.11</v>
      </c>
    </row>
    <row r="3764" spans="1:5" ht="9" customHeight="1" x14ac:dyDescent="0.25">
      <c r="A3764" s="102">
        <f t="shared" si="58"/>
        <v>2607087</v>
      </c>
      <c r="B3764" s="357" t="s">
        <v>19803</v>
      </c>
      <c r="C3764" s="358" t="s">
        <v>19804</v>
      </c>
      <c r="D3764" s="357" t="s">
        <v>19754</v>
      </c>
      <c r="E3764" s="359">
        <v>18073.43</v>
      </c>
    </row>
    <row r="3765" spans="1:5" ht="9" customHeight="1" x14ac:dyDescent="0.25">
      <c r="A3765" s="102">
        <f t="shared" si="58"/>
        <v>2607097</v>
      </c>
      <c r="B3765" s="357" t="s">
        <v>19805</v>
      </c>
      <c r="C3765" s="358" t="s">
        <v>19806</v>
      </c>
      <c r="D3765" s="357" t="s">
        <v>19754</v>
      </c>
      <c r="E3765" s="359">
        <v>42108.39</v>
      </c>
    </row>
    <row r="3766" spans="1:5" ht="9" customHeight="1" x14ac:dyDescent="0.25">
      <c r="A3766" s="102">
        <f t="shared" si="58"/>
        <v>2607198</v>
      </c>
      <c r="B3766" s="357" t="s">
        <v>19807</v>
      </c>
      <c r="C3766" s="358" t="s">
        <v>19808</v>
      </c>
      <c r="D3766" s="357" t="s">
        <v>315</v>
      </c>
      <c r="E3766" s="359">
        <v>300.37</v>
      </c>
    </row>
    <row r="3767" spans="1:5" ht="9" customHeight="1" x14ac:dyDescent="0.25">
      <c r="A3767" s="102">
        <f t="shared" si="58"/>
        <v>2809170</v>
      </c>
      <c r="B3767" s="357" t="s">
        <v>19809</v>
      </c>
      <c r="C3767" s="358" t="s">
        <v>19810</v>
      </c>
      <c r="D3767" s="357" t="s">
        <v>315</v>
      </c>
      <c r="E3767" s="359">
        <v>1875.25</v>
      </c>
    </row>
    <row r="3768" spans="1:5" ht="9" customHeight="1" x14ac:dyDescent="0.25">
      <c r="A3768" s="102">
        <f t="shared" si="58"/>
        <v>2809183</v>
      </c>
      <c r="B3768" s="357" t="s">
        <v>19811</v>
      </c>
      <c r="C3768" s="358" t="s">
        <v>19812</v>
      </c>
      <c r="D3768" s="357" t="s">
        <v>315</v>
      </c>
      <c r="E3768" s="359">
        <v>2715.71</v>
      </c>
    </row>
    <row r="3769" spans="1:5" ht="9" customHeight="1" x14ac:dyDescent="0.25">
      <c r="A3769" s="102">
        <f t="shared" si="58"/>
        <v>2809174</v>
      </c>
      <c r="B3769" s="357" t="s">
        <v>19813</v>
      </c>
      <c r="C3769" s="358" t="s">
        <v>19814</v>
      </c>
      <c r="D3769" s="357" t="s">
        <v>315</v>
      </c>
      <c r="E3769" s="359">
        <v>1968.37</v>
      </c>
    </row>
    <row r="3770" spans="1:5" ht="9" customHeight="1" x14ac:dyDescent="0.25">
      <c r="A3770" s="102">
        <f t="shared" si="58"/>
        <v>2809196</v>
      </c>
      <c r="B3770" s="357" t="s">
        <v>19815</v>
      </c>
      <c r="C3770" s="358" t="s">
        <v>19816</v>
      </c>
      <c r="D3770" s="357" t="s">
        <v>315</v>
      </c>
      <c r="E3770" s="359">
        <v>2855.35</v>
      </c>
    </row>
    <row r="3771" spans="1:5" ht="9" customHeight="1" x14ac:dyDescent="0.25">
      <c r="A3771" s="102">
        <f t="shared" si="58"/>
        <v>2809187</v>
      </c>
      <c r="B3771" s="357" t="s">
        <v>19817</v>
      </c>
      <c r="C3771" s="358" t="s">
        <v>19818</v>
      </c>
      <c r="D3771" s="357" t="s">
        <v>315</v>
      </c>
      <c r="E3771" s="359">
        <v>2855.65</v>
      </c>
    </row>
    <row r="3772" spans="1:5" ht="9" customHeight="1" x14ac:dyDescent="0.25">
      <c r="A3772" s="102">
        <f t="shared" si="58"/>
        <v>2809178</v>
      </c>
      <c r="B3772" s="357" t="s">
        <v>19819</v>
      </c>
      <c r="C3772" s="358" t="s">
        <v>19820</v>
      </c>
      <c r="D3772" s="357" t="s">
        <v>315</v>
      </c>
      <c r="E3772" s="359">
        <v>2107.91</v>
      </c>
    </row>
    <row r="3773" spans="1:5" ht="9" customHeight="1" x14ac:dyDescent="0.25">
      <c r="A3773" s="102">
        <f t="shared" si="58"/>
        <v>2809200</v>
      </c>
      <c r="B3773" s="357" t="s">
        <v>19821</v>
      </c>
      <c r="C3773" s="358" t="s">
        <v>19822</v>
      </c>
      <c r="D3773" s="357" t="s">
        <v>315</v>
      </c>
      <c r="E3773" s="359">
        <v>3001.1</v>
      </c>
    </row>
    <row r="3774" spans="1:5" ht="9" customHeight="1" x14ac:dyDescent="0.25">
      <c r="A3774" s="102">
        <f t="shared" si="58"/>
        <v>2809191</v>
      </c>
      <c r="B3774" s="357" t="s">
        <v>19823</v>
      </c>
      <c r="C3774" s="358" t="s">
        <v>19824</v>
      </c>
      <c r="D3774" s="357" t="s">
        <v>315</v>
      </c>
      <c r="E3774" s="359">
        <v>2983.98</v>
      </c>
    </row>
    <row r="3775" spans="1:5" ht="9" customHeight="1" x14ac:dyDescent="0.25">
      <c r="A3775" s="102">
        <f t="shared" si="58"/>
        <v>2809204</v>
      </c>
      <c r="B3775" s="357" t="s">
        <v>19825</v>
      </c>
      <c r="C3775" s="358" t="s">
        <v>19826</v>
      </c>
      <c r="D3775" s="357" t="s">
        <v>315</v>
      </c>
      <c r="E3775" s="359">
        <v>3134.53</v>
      </c>
    </row>
    <row r="3776" spans="1:5" ht="9" customHeight="1" x14ac:dyDescent="0.25">
      <c r="A3776" s="102">
        <f t="shared" si="58"/>
        <v>2809171</v>
      </c>
      <c r="B3776" s="357" t="s">
        <v>19827</v>
      </c>
      <c r="C3776" s="358" t="s">
        <v>19828</v>
      </c>
      <c r="D3776" s="357" t="s">
        <v>315</v>
      </c>
      <c r="E3776" s="359">
        <v>2116.5100000000002</v>
      </c>
    </row>
    <row r="3777" spans="1:5" ht="9" customHeight="1" x14ac:dyDescent="0.25">
      <c r="A3777" s="102">
        <f t="shared" ref="A3777:A3840" si="59">VALUE(B3777)</f>
        <v>2809184</v>
      </c>
      <c r="B3777" s="357" t="s">
        <v>19829</v>
      </c>
      <c r="C3777" s="358" t="s">
        <v>19830</v>
      </c>
      <c r="D3777" s="357" t="s">
        <v>315</v>
      </c>
      <c r="E3777" s="359">
        <v>3063.17</v>
      </c>
    </row>
    <row r="3778" spans="1:5" ht="9" customHeight="1" x14ac:dyDescent="0.25">
      <c r="A3778" s="102">
        <f t="shared" si="59"/>
        <v>2809175</v>
      </c>
      <c r="B3778" s="357" t="s">
        <v>19831</v>
      </c>
      <c r="C3778" s="358" t="s">
        <v>19832</v>
      </c>
      <c r="D3778" s="357" t="s">
        <v>315</v>
      </c>
      <c r="E3778" s="359">
        <v>2218.94</v>
      </c>
    </row>
    <row r="3779" spans="1:5" ht="9" customHeight="1" x14ac:dyDescent="0.25">
      <c r="A3779" s="102">
        <f t="shared" si="59"/>
        <v>2809197</v>
      </c>
      <c r="B3779" s="357" t="s">
        <v>19833</v>
      </c>
      <c r="C3779" s="358" t="s">
        <v>19834</v>
      </c>
      <c r="D3779" s="357" t="s">
        <v>315</v>
      </c>
      <c r="E3779" s="359">
        <v>3217.15</v>
      </c>
    </row>
    <row r="3780" spans="1:5" ht="9" customHeight="1" x14ac:dyDescent="0.25">
      <c r="A3780" s="102">
        <f t="shared" si="59"/>
        <v>2809188</v>
      </c>
      <c r="B3780" s="357" t="s">
        <v>19835</v>
      </c>
      <c r="C3780" s="358" t="s">
        <v>19836</v>
      </c>
      <c r="D3780" s="357" t="s">
        <v>315</v>
      </c>
      <c r="E3780" s="359">
        <v>3217.11</v>
      </c>
    </row>
    <row r="3781" spans="1:5" ht="9" customHeight="1" x14ac:dyDescent="0.25">
      <c r="A3781" s="102">
        <f t="shared" si="59"/>
        <v>2809179</v>
      </c>
      <c r="B3781" s="357" t="s">
        <v>19837</v>
      </c>
      <c r="C3781" s="358" t="s">
        <v>19838</v>
      </c>
      <c r="D3781" s="357" t="s">
        <v>315</v>
      </c>
      <c r="E3781" s="359">
        <v>2372.44</v>
      </c>
    </row>
    <row r="3782" spans="1:5" ht="9" customHeight="1" x14ac:dyDescent="0.25">
      <c r="A3782" s="102">
        <f t="shared" si="59"/>
        <v>2809201</v>
      </c>
      <c r="B3782" s="357" t="s">
        <v>19839</v>
      </c>
      <c r="C3782" s="358" t="s">
        <v>19840</v>
      </c>
      <c r="D3782" s="357" t="s">
        <v>315</v>
      </c>
      <c r="E3782" s="359">
        <v>3377.47</v>
      </c>
    </row>
    <row r="3783" spans="1:5" ht="9" customHeight="1" x14ac:dyDescent="0.25">
      <c r="A3783" s="102">
        <f t="shared" si="59"/>
        <v>2809192</v>
      </c>
      <c r="B3783" s="357" t="s">
        <v>19841</v>
      </c>
      <c r="C3783" s="358" t="s">
        <v>19842</v>
      </c>
      <c r="D3783" s="357" t="s">
        <v>315</v>
      </c>
      <c r="E3783" s="359">
        <v>3358.28</v>
      </c>
    </row>
    <row r="3784" spans="1:5" ht="9" customHeight="1" x14ac:dyDescent="0.25">
      <c r="A3784" s="102">
        <f t="shared" si="59"/>
        <v>2809205</v>
      </c>
      <c r="B3784" s="357" t="s">
        <v>19843</v>
      </c>
      <c r="C3784" s="358" t="s">
        <v>19844</v>
      </c>
      <c r="D3784" s="357" t="s">
        <v>315</v>
      </c>
      <c r="E3784" s="359">
        <v>3524.25</v>
      </c>
    </row>
    <row r="3785" spans="1:5" ht="9" customHeight="1" x14ac:dyDescent="0.25">
      <c r="A3785" s="102">
        <f t="shared" si="59"/>
        <v>2809172</v>
      </c>
      <c r="B3785" s="357" t="s">
        <v>19845</v>
      </c>
      <c r="C3785" s="358" t="s">
        <v>19846</v>
      </c>
      <c r="D3785" s="357" t="s">
        <v>315</v>
      </c>
      <c r="E3785" s="359">
        <v>2473.92</v>
      </c>
    </row>
    <row r="3786" spans="1:5" ht="9" customHeight="1" x14ac:dyDescent="0.25">
      <c r="A3786" s="102">
        <f t="shared" si="59"/>
        <v>2809185</v>
      </c>
      <c r="B3786" s="357" t="s">
        <v>19847</v>
      </c>
      <c r="C3786" s="358" t="s">
        <v>19848</v>
      </c>
      <c r="D3786" s="357" t="s">
        <v>315</v>
      </c>
      <c r="E3786" s="359">
        <v>3525.98</v>
      </c>
    </row>
    <row r="3787" spans="1:5" ht="9" customHeight="1" x14ac:dyDescent="0.25">
      <c r="A3787" s="102">
        <f t="shared" si="59"/>
        <v>2809176</v>
      </c>
      <c r="B3787" s="357" t="s">
        <v>19849</v>
      </c>
      <c r="C3787" s="358" t="s">
        <v>19850</v>
      </c>
      <c r="D3787" s="357" t="s">
        <v>315</v>
      </c>
      <c r="E3787" s="359">
        <v>2586.59</v>
      </c>
    </row>
    <row r="3788" spans="1:5" ht="9" customHeight="1" x14ac:dyDescent="0.25">
      <c r="A3788" s="102">
        <f t="shared" si="59"/>
        <v>2809198</v>
      </c>
      <c r="B3788" s="357" t="s">
        <v>19851</v>
      </c>
      <c r="C3788" s="358" t="s">
        <v>19852</v>
      </c>
      <c r="D3788" s="357" t="s">
        <v>315</v>
      </c>
      <c r="E3788" s="359">
        <v>3698.2</v>
      </c>
    </row>
    <row r="3789" spans="1:5" ht="9" customHeight="1" x14ac:dyDescent="0.25">
      <c r="A3789" s="102">
        <f t="shared" si="59"/>
        <v>2809189</v>
      </c>
      <c r="B3789" s="357" t="s">
        <v>19853</v>
      </c>
      <c r="C3789" s="358" t="s">
        <v>19854</v>
      </c>
      <c r="D3789" s="357" t="s">
        <v>315</v>
      </c>
      <c r="E3789" s="359">
        <v>3695.31</v>
      </c>
    </row>
    <row r="3790" spans="1:5" ht="9" customHeight="1" x14ac:dyDescent="0.25">
      <c r="A3790" s="102">
        <f t="shared" si="59"/>
        <v>2809180</v>
      </c>
      <c r="B3790" s="357" t="s">
        <v>19855</v>
      </c>
      <c r="C3790" s="358" t="s">
        <v>19856</v>
      </c>
      <c r="D3790" s="357" t="s">
        <v>315</v>
      </c>
      <c r="E3790" s="359">
        <v>2755.44</v>
      </c>
    </row>
    <row r="3791" spans="1:5" ht="9" customHeight="1" x14ac:dyDescent="0.25">
      <c r="A3791" s="102">
        <f t="shared" si="59"/>
        <v>2809202</v>
      </c>
      <c r="B3791" s="357" t="s">
        <v>19857</v>
      </c>
      <c r="C3791" s="358" t="s">
        <v>19858</v>
      </c>
      <c r="D3791" s="357" t="s">
        <v>315</v>
      </c>
      <c r="E3791" s="359">
        <v>3874.56</v>
      </c>
    </row>
    <row r="3792" spans="1:5" ht="9" customHeight="1" x14ac:dyDescent="0.25">
      <c r="A3792" s="102">
        <f t="shared" si="59"/>
        <v>2809193</v>
      </c>
      <c r="B3792" s="357" t="s">
        <v>19859</v>
      </c>
      <c r="C3792" s="358" t="s">
        <v>19860</v>
      </c>
      <c r="D3792" s="357" t="s">
        <v>315</v>
      </c>
      <c r="E3792" s="359">
        <v>3850.6</v>
      </c>
    </row>
    <row r="3793" spans="1:5" ht="9" customHeight="1" x14ac:dyDescent="0.25">
      <c r="A3793" s="102">
        <f t="shared" si="59"/>
        <v>2809206</v>
      </c>
      <c r="B3793" s="357" t="s">
        <v>19861</v>
      </c>
      <c r="C3793" s="358" t="s">
        <v>19862</v>
      </c>
      <c r="D3793" s="357" t="s">
        <v>315</v>
      </c>
      <c r="E3793" s="359">
        <v>4036.01</v>
      </c>
    </row>
    <row r="3794" spans="1:5" ht="9" customHeight="1" x14ac:dyDescent="0.25">
      <c r="A3794" s="102">
        <f t="shared" si="59"/>
        <v>2809190</v>
      </c>
      <c r="B3794" s="357" t="s">
        <v>19863</v>
      </c>
      <c r="C3794" s="358" t="s">
        <v>19864</v>
      </c>
      <c r="D3794" s="357" t="s">
        <v>315</v>
      </c>
      <c r="E3794" s="359">
        <v>4785.12</v>
      </c>
    </row>
    <row r="3795" spans="1:5" ht="9" customHeight="1" x14ac:dyDescent="0.25">
      <c r="A3795" s="102">
        <f t="shared" si="59"/>
        <v>2809181</v>
      </c>
      <c r="B3795" s="357" t="s">
        <v>19865</v>
      </c>
      <c r="C3795" s="358" t="s">
        <v>19866</v>
      </c>
      <c r="D3795" s="357" t="s">
        <v>315</v>
      </c>
      <c r="E3795" s="359">
        <v>3386.54</v>
      </c>
    </row>
    <row r="3796" spans="1:5" ht="9" customHeight="1" x14ac:dyDescent="0.25">
      <c r="A3796" s="102">
        <f t="shared" si="59"/>
        <v>2809203</v>
      </c>
      <c r="B3796" s="357" t="s">
        <v>19867</v>
      </c>
      <c r="C3796" s="358" t="s">
        <v>19868</v>
      </c>
      <c r="D3796" s="357" t="s">
        <v>315</v>
      </c>
      <c r="E3796" s="359">
        <v>5001.83</v>
      </c>
    </row>
    <row r="3797" spans="1:5" ht="9" customHeight="1" x14ac:dyDescent="0.25">
      <c r="A3797" s="102">
        <f t="shared" si="59"/>
        <v>2809194</v>
      </c>
      <c r="B3797" s="357" t="s">
        <v>19869</v>
      </c>
      <c r="C3797" s="358" t="s">
        <v>19870</v>
      </c>
      <c r="D3797" s="357" t="s">
        <v>315</v>
      </c>
      <c r="E3797" s="359">
        <v>4971.47</v>
      </c>
    </row>
    <row r="3798" spans="1:5" ht="9" customHeight="1" x14ac:dyDescent="0.25">
      <c r="A3798" s="102">
        <f t="shared" si="59"/>
        <v>2809207</v>
      </c>
      <c r="B3798" s="357" t="s">
        <v>19871</v>
      </c>
      <c r="C3798" s="358" t="s">
        <v>19872</v>
      </c>
      <c r="D3798" s="357" t="s">
        <v>315</v>
      </c>
      <c r="E3798" s="359">
        <v>5195.57</v>
      </c>
    </row>
    <row r="3799" spans="1:5" ht="9" customHeight="1" x14ac:dyDescent="0.25">
      <c r="A3799" s="102">
        <f t="shared" si="59"/>
        <v>2809169</v>
      </c>
      <c r="B3799" s="357" t="s">
        <v>19873</v>
      </c>
      <c r="C3799" s="358" t="s">
        <v>19874</v>
      </c>
      <c r="D3799" s="357" t="s">
        <v>315</v>
      </c>
      <c r="E3799" s="359">
        <v>1612.93</v>
      </c>
    </row>
    <row r="3800" spans="1:5" ht="9" customHeight="1" x14ac:dyDescent="0.25">
      <c r="A3800" s="102">
        <f t="shared" si="59"/>
        <v>2809182</v>
      </c>
      <c r="B3800" s="357" t="s">
        <v>19875</v>
      </c>
      <c r="C3800" s="358" t="s">
        <v>19876</v>
      </c>
      <c r="D3800" s="357" t="s">
        <v>315</v>
      </c>
      <c r="E3800" s="359">
        <v>2237.39</v>
      </c>
    </row>
    <row r="3801" spans="1:5" ht="9" customHeight="1" x14ac:dyDescent="0.25">
      <c r="A3801" s="102">
        <f t="shared" si="59"/>
        <v>2809173</v>
      </c>
      <c r="B3801" s="357" t="s">
        <v>19877</v>
      </c>
      <c r="C3801" s="358" t="s">
        <v>19878</v>
      </c>
      <c r="D3801" s="357" t="s">
        <v>315</v>
      </c>
      <c r="E3801" s="359">
        <v>1697.58</v>
      </c>
    </row>
    <row r="3802" spans="1:5" ht="9" customHeight="1" x14ac:dyDescent="0.25">
      <c r="A3802" s="102">
        <f t="shared" si="59"/>
        <v>2809195</v>
      </c>
      <c r="B3802" s="357" t="s">
        <v>19879</v>
      </c>
      <c r="C3802" s="358" t="s">
        <v>19880</v>
      </c>
      <c r="D3802" s="357" t="s">
        <v>315</v>
      </c>
      <c r="E3802" s="359">
        <v>2341.7800000000002</v>
      </c>
    </row>
    <row r="3803" spans="1:5" ht="9" customHeight="1" x14ac:dyDescent="0.25">
      <c r="A3803" s="102">
        <f t="shared" si="59"/>
        <v>2809186</v>
      </c>
      <c r="B3803" s="357" t="s">
        <v>19881</v>
      </c>
      <c r="C3803" s="358" t="s">
        <v>19882</v>
      </c>
      <c r="D3803" s="357" t="s">
        <v>315</v>
      </c>
      <c r="E3803" s="359">
        <v>2364.61</v>
      </c>
    </row>
    <row r="3804" spans="1:5" ht="9" customHeight="1" x14ac:dyDescent="0.25">
      <c r="A3804" s="102">
        <f t="shared" si="59"/>
        <v>2809177</v>
      </c>
      <c r="B3804" s="357" t="s">
        <v>19883</v>
      </c>
      <c r="C3804" s="358" t="s">
        <v>19884</v>
      </c>
      <c r="D3804" s="357" t="s">
        <v>315</v>
      </c>
      <c r="E3804" s="359">
        <v>1824.44</v>
      </c>
    </row>
    <row r="3805" spans="1:5" ht="9" customHeight="1" x14ac:dyDescent="0.25">
      <c r="A3805" s="102">
        <f t="shared" si="59"/>
        <v>2809199</v>
      </c>
      <c r="B3805" s="357" t="s">
        <v>19885</v>
      </c>
      <c r="C3805" s="358" t="s">
        <v>19886</v>
      </c>
      <c r="D3805" s="357" t="s">
        <v>315</v>
      </c>
      <c r="E3805" s="359">
        <v>2474.2800000000002</v>
      </c>
    </row>
    <row r="3806" spans="1:5" ht="9" customHeight="1" x14ac:dyDescent="0.25">
      <c r="A3806" s="102">
        <f t="shared" si="59"/>
        <v>2809219</v>
      </c>
      <c r="B3806" s="357" t="s">
        <v>19887</v>
      </c>
      <c r="C3806" s="358" t="s">
        <v>19888</v>
      </c>
      <c r="D3806" s="357" t="s">
        <v>15902</v>
      </c>
      <c r="E3806" s="359">
        <v>22552.720000000001</v>
      </c>
    </row>
    <row r="3807" spans="1:5" ht="9" customHeight="1" x14ac:dyDescent="0.25">
      <c r="A3807" s="102">
        <f t="shared" si="59"/>
        <v>2809220</v>
      </c>
      <c r="B3807" s="357" t="s">
        <v>19889</v>
      </c>
      <c r="C3807" s="358" t="s">
        <v>19890</v>
      </c>
      <c r="D3807" s="357" t="s">
        <v>15902</v>
      </c>
      <c r="E3807" s="359">
        <v>24010.28</v>
      </c>
    </row>
    <row r="3808" spans="1:5" ht="9" customHeight="1" x14ac:dyDescent="0.25">
      <c r="A3808" s="102">
        <f t="shared" si="59"/>
        <v>2809221</v>
      </c>
      <c r="B3808" s="357" t="s">
        <v>19891</v>
      </c>
      <c r="C3808" s="358" t="s">
        <v>19892</v>
      </c>
      <c r="D3808" s="357" t="s">
        <v>15902</v>
      </c>
      <c r="E3808" s="359">
        <v>24723.38</v>
      </c>
    </row>
    <row r="3809" spans="1:5" ht="9" customHeight="1" x14ac:dyDescent="0.25">
      <c r="A3809" s="102">
        <f t="shared" si="59"/>
        <v>2809163</v>
      </c>
      <c r="B3809" s="357" t="s">
        <v>19893</v>
      </c>
      <c r="C3809" s="358" t="s">
        <v>19894</v>
      </c>
      <c r="D3809" s="357" t="s">
        <v>15902</v>
      </c>
      <c r="E3809" s="359">
        <v>23546.92</v>
      </c>
    </row>
    <row r="3810" spans="1:5" ht="9" customHeight="1" x14ac:dyDescent="0.25">
      <c r="A3810" s="102">
        <f t="shared" si="59"/>
        <v>2809164</v>
      </c>
      <c r="B3810" s="357" t="s">
        <v>19895</v>
      </c>
      <c r="C3810" s="358" t="s">
        <v>19896</v>
      </c>
      <c r="D3810" s="357" t="s">
        <v>15902</v>
      </c>
      <c r="E3810" s="359">
        <v>25057.95</v>
      </c>
    </row>
    <row r="3811" spans="1:5" ht="9" customHeight="1" x14ac:dyDescent="0.25">
      <c r="A3811" s="102">
        <f t="shared" si="59"/>
        <v>2809165</v>
      </c>
      <c r="B3811" s="357" t="s">
        <v>19897</v>
      </c>
      <c r="C3811" s="358" t="s">
        <v>19898</v>
      </c>
      <c r="D3811" s="357" t="s">
        <v>15902</v>
      </c>
      <c r="E3811" s="359">
        <v>25791.07</v>
      </c>
    </row>
    <row r="3812" spans="1:5" ht="18" customHeight="1" x14ac:dyDescent="0.25">
      <c r="A3812" s="102">
        <f t="shared" si="59"/>
        <v>2809216</v>
      </c>
      <c r="B3812" s="357" t="s">
        <v>19899</v>
      </c>
      <c r="C3812" s="358" t="s">
        <v>19900</v>
      </c>
      <c r="D3812" s="357" t="s">
        <v>15902</v>
      </c>
      <c r="E3812" s="359">
        <v>20970.84</v>
      </c>
    </row>
    <row r="3813" spans="1:5" ht="18" customHeight="1" x14ac:dyDescent="0.25">
      <c r="A3813" s="102">
        <f t="shared" si="59"/>
        <v>2809217</v>
      </c>
      <c r="B3813" s="357" t="s">
        <v>19901</v>
      </c>
      <c r="C3813" s="358" t="s">
        <v>19902</v>
      </c>
      <c r="D3813" s="357" t="s">
        <v>15902</v>
      </c>
      <c r="E3813" s="359">
        <v>21348.02</v>
      </c>
    </row>
    <row r="3814" spans="1:5" ht="18" customHeight="1" x14ac:dyDescent="0.25">
      <c r="A3814" s="102">
        <f t="shared" si="59"/>
        <v>2809218</v>
      </c>
      <c r="B3814" s="357" t="s">
        <v>19903</v>
      </c>
      <c r="C3814" s="358" t="s">
        <v>19904</v>
      </c>
      <c r="D3814" s="357" t="s">
        <v>15902</v>
      </c>
      <c r="E3814" s="359">
        <v>22797.57</v>
      </c>
    </row>
    <row r="3815" spans="1:5" ht="18" customHeight="1" x14ac:dyDescent="0.25">
      <c r="A3815" s="102">
        <f t="shared" si="59"/>
        <v>2809160</v>
      </c>
      <c r="B3815" s="357" t="s">
        <v>19905</v>
      </c>
      <c r="C3815" s="358" t="s">
        <v>19906</v>
      </c>
      <c r="D3815" s="357" t="s">
        <v>15902</v>
      </c>
      <c r="E3815" s="359">
        <v>21903.3</v>
      </c>
    </row>
    <row r="3816" spans="1:5" ht="18" customHeight="1" x14ac:dyDescent="0.25">
      <c r="A3816" s="102">
        <f t="shared" si="59"/>
        <v>2809161</v>
      </c>
      <c r="B3816" s="357" t="s">
        <v>19907</v>
      </c>
      <c r="C3816" s="358" t="s">
        <v>19908</v>
      </c>
      <c r="D3816" s="357" t="s">
        <v>15902</v>
      </c>
      <c r="E3816" s="359">
        <v>22283.18</v>
      </c>
    </row>
    <row r="3817" spans="1:5" ht="18" customHeight="1" x14ac:dyDescent="0.25">
      <c r="A3817" s="102">
        <f t="shared" si="59"/>
        <v>2809162</v>
      </c>
      <c r="B3817" s="357" t="s">
        <v>19909</v>
      </c>
      <c r="C3817" s="358" t="s">
        <v>19910</v>
      </c>
      <c r="D3817" s="357" t="s">
        <v>15902</v>
      </c>
      <c r="E3817" s="359">
        <v>23786.07</v>
      </c>
    </row>
    <row r="3818" spans="1:5" ht="18" customHeight="1" x14ac:dyDescent="0.25">
      <c r="A3818" s="102">
        <f t="shared" si="59"/>
        <v>2809222</v>
      </c>
      <c r="B3818" s="357" t="s">
        <v>19911</v>
      </c>
      <c r="C3818" s="358" t="s">
        <v>19912</v>
      </c>
      <c r="D3818" s="357" t="s">
        <v>15902</v>
      </c>
      <c r="E3818" s="359">
        <v>20588.830000000002</v>
      </c>
    </row>
    <row r="3819" spans="1:5" ht="18" customHeight="1" x14ac:dyDescent="0.25">
      <c r="A3819" s="102">
        <f t="shared" si="59"/>
        <v>2809223</v>
      </c>
      <c r="B3819" s="357" t="s">
        <v>19913</v>
      </c>
      <c r="C3819" s="358" t="s">
        <v>19914</v>
      </c>
      <c r="D3819" s="357" t="s">
        <v>15902</v>
      </c>
      <c r="E3819" s="359">
        <v>26357.200000000001</v>
      </c>
    </row>
    <row r="3820" spans="1:5" ht="18" customHeight="1" x14ac:dyDescent="0.25">
      <c r="A3820" s="102">
        <f t="shared" si="59"/>
        <v>2809224</v>
      </c>
      <c r="B3820" s="357" t="s">
        <v>19915</v>
      </c>
      <c r="C3820" s="358" t="s">
        <v>19916</v>
      </c>
      <c r="D3820" s="357" t="s">
        <v>15902</v>
      </c>
      <c r="E3820" s="359">
        <v>27426.85</v>
      </c>
    </row>
    <row r="3821" spans="1:5" ht="18" customHeight="1" x14ac:dyDescent="0.25">
      <c r="A3821" s="102">
        <f t="shared" si="59"/>
        <v>2809166</v>
      </c>
      <c r="B3821" s="357" t="s">
        <v>19917</v>
      </c>
      <c r="C3821" s="358" t="s">
        <v>19918</v>
      </c>
      <c r="D3821" s="357" t="s">
        <v>15902</v>
      </c>
      <c r="E3821" s="359">
        <v>21423.32</v>
      </c>
    </row>
    <row r="3822" spans="1:5" ht="18" customHeight="1" x14ac:dyDescent="0.25">
      <c r="A3822" s="102">
        <f t="shared" si="59"/>
        <v>2809167</v>
      </c>
      <c r="B3822" s="357" t="s">
        <v>19919</v>
      </c>
      <c r="C3822" s="358" t="s">
        <v>19920</v>
      </c>
      <c r="D3822" s="357" t="s">
        <v>15902</v>
      </c>
      <c r="E3822" s="359">
        <v>27474.52</v>
      </c>
    </row>
    <row r="3823" spans="1:5" ht="18" customHeight="1" x14ac:dyDescent="0.25">
      <c r="A3823" s="102">
        <f t="shared" si="59"/>
        <v>2809168</v>
      </c>
      <c r="B3823" s="357" t="s">
        <v>19921</v>
      </c>
      <c r="C3823" s="358" t="s">
        <v>19922</v>
      </c>
      <c r="D3823" s="357" t="s">
        <v>15902</v>
      </c>
      <c r="E3823" s="359">
        <v>28574.21</v>
      </c>
    </row>
    <row r="3824" spans="1:5" ht="18" customHeight="1" x14ac:dyDescent="0.25">
      <c r="A3824" s="102">
        <f t="shared" si="59"/>
        <v>2909152</v>
      </c>
      <c r="B3824" s="357" t="s">
        <v>19923</v>
      </c>
      <c r="C3824" s="358" t="s">
        <v>19924</v>
      </c>
      <c r="D3824" s="357" t="s">
        <v>15902</v>
      </c>
      <c r="E3824" s="359">
        <v>112.2</v>
      </c>
    </row>
    <row r="3825" spans="1:5" ht="18" customHeight="1" x14ac:dyDescent="0.25">
      <c r="A3825" s="102">
        <f t="shared" si="59"/>
        <v>2909153</v>
      </c>
      <c r="B3825" s="357" t="s">
        <v>19925</v>
      </c>
      <c r="C3825" s="358" t="s">
        <v>19926</v>
      </c>
      <c r="D3825" s="357" t="s">
        <v>15902</v>
      </c>
      <c r="E3825" s="359">
        <v>156.59</v>
      </c>
    </row>
    <row r="3826" spans="1:5" ht="18" customHeight="1" x14ac:dyDescent="0.25">
      <c r="A3826" s="102">
        <f t="shared" si="59"/>
        <v>2909151</v>
      </c>
      <c r="B3826" s="357" t="s">
        <v>19927</v>
      </c>
      <c r="C3826" s="358" t="s">
        <v>19928</v>
      </c>
      <c r="D3826" s="357" t="s">
        <v>15902</v>
      </c>
      <c r="E3826" s="359">
        <v>62.07</v>
      </c>
    </row>
    <row r="3827" spans="1:5" ht="18" customHeight="1" x14ac:dyDescent="0.25">
      <c r="A3827" s="102">
        <f t="shared" si="59"/>
        <v>2909145</v>
      </c>
      <c r="B3827" s="357" t="s">
        <v>19929</v>
      </c>
      <c r="C3827" s="358" t="s">
        <v>19930</v>
      </c>
      <c r="D3827" s="357" t="s">
        <v>315</v>
      </c>
      <c r="E3827" s="359">
        <v>9.93</v>
      </c>
    </row>
    <row r="3828" spans="1:5" ht="18" customHeight="1" x14ac:dyDescent="0.25">
      <c r="A3828" s="102">
        <f t="shared" si="59"/>
        <v>2909379</v>
      </c>
      <c r="B3828" s="357" t="s">
        <v>19931</v>
      </c>
      <c r="C3828" s="358" t="s">
        <v>19932</v>
      </c>
      <c r="D3828" s="357" t="s">
        <v>15902</v>
      </c>
      <c r="E3828" s="359">
        <v>5537.82</v>
      </c>
    </row>
    <row r="3829" spans="1:5" ht="18" customHeight="1" x14ac:dyDescent="0.25">
      <c r="A3829" s="102">
        <f t="shared" si="59"/>
        <v>2909381</v>
      </c>
      <c r="B3829" s="357" t="s">
        <v>19933</v>
      </c>
      <c r="C3829" s="358" t="s">
        <v>19934</v>
      </c>
      <c r="D3829" s="357" t="s">
        <v>15902</v>
      </c>
      <c r="E3829" s="359">
        <v>5794.83</v>
      </c>
    </row>
    <row r="3830" spans="1:5" ht="9" customHeight="1" x14ac:dyDescent="0.25">
      <c r="A3830" s="102">
        <f t="shared" si="59"/>
        <v>2909380</v>
      </c>
      <c r="B3830" s="357" t="s">
        <v>19935</v>
      </c>
      <c r="C3830" s="358" t="s">
        <v>19936</v>
      </c>
      <c r="D3830" s="357" t="s">
        <v>15902</v>
      </c>
      <c r="E3830" s="359">
        <v>8116.84</v>
      </c>
    </row>
    <row r="3831" spans="1:5" ht="9" customHeight="1" x14ac:dyDescent="0.25">
      <c r="A3831" s="102">
        <f t="shared" si="59"/>
        <v>2909382</v>
      </c>
      <c r="B3831" s="357" t="s">
        <v>19937</v>
      </c>
      <c r="C3831" s="358" t="s">
        <v>19938</v>
      </c>
      <c r="D3831" s="357" t="s">
        <v>15902</v>
      </c>
      <c r="E3831" s="359">
        <v>8501.48</v>
      </c>
    </row>
    <row r="3832" spans="1:5" ht="9" customHeight="1" x14ac:dyDescent="0.25">
      <c r="A3832" s="102">
        <f t="shared" si="59"/>
        <v>2909375</v>
      </c>
      <c r="B3832" s="357" t="s">
        <v>19939</v>
      </c>
      <c r="C3832" s="358" t="s">
        <v>19940</v>
      </c>
      <c r="D3832" s="357" t="s">
        <v>15902</v>
      </c>
      <c r="E3832" s="359">
        <v>8864.6299999999992</v>
      </c>
    </row>
    <row r="3833" spans="1:5" ht="9" customHeight="1" x14ac:dyDescent="0.25">
      <c r="A3833" s="102">
        <f t="shared" si="59"/>
        <v>2909377</v>
      </c>
      <c r="B3833" s="357" t="s">
        <v>19941</v>
      </c>
      <c r="C3833" s="358" t="s">
        <v>19942</v>
      </c>
      <c r="D3833" s="357" t="s">
        <v>15902</v>
      </c>
      <c r="E3833" s="359">
        <v>9278.61</v>
      </c>
    </row>
    <row r="3834" spans="1:5" ht="18" customHeight="1" x14ac:dyDescent="0.25">
      <c r="A3834" s="102">
        <f t="shared" si="59"/>
        <v>2909376</v>
      </c>
      <c r="B3834" s="357" t="s">
        <v>19943</v>
      </c>
      <c r="C3834" s="358" t="s">
        <v>19944</v>
      </c>
      <c r="D3834" s="357" t="s">
        <v>15902</v>
      </c>
      <c r="E3834" s="359">
        <v>13020.05</v>
      </c>
    </row>
    <row r="3835" spans="1:5" ht="18" customHeight="1" x14ac:dyDescent="0.25">
      <c r="A3835" s="102">
        <f t="shared" si="59"/>
        <v>2909378</v>
      </c>
      <c r="B3835" s="357" t="s">
        <v>19945</v>
      </c>
      <c r="C3835" s="358" t="s">
        <v>19946</v>
      </c>
      <c r="D3835" s="357" t="s">
        <v>15902</v>
      </c>
      <c r="E3835" s="359">
        <v>13646.02</v>
      </c>
    </row>
    <row r="3836" spans="1:5" ht="18" customHeight="1" x14ac:dyDescent="0.25">
      <c r="A3836" s="102">
        <f t="shared" si="59"/>
        <v>2909383</v>
      </c>
      <c r="B3836" s="357" t="s">
        <v>19947</v>
      </c>
      <c r="C3836" s="358" t="s">
        <v>19948</v>
      </c>
      <c r="D3836" s="357" t="s">
        <v>15902</v>
      </c>
      <c r="E3836" s="359">
        <v>5452.69</v>
      </c>
    </row>
    <row r="3837" spans="1:5" ht="18" customHeight="1" x14ac:dyDescent="0.25">
      <c r="A3837" s="102">
        <f t="shared" si="59"/>
        <v>2909384</v>
      </c>
      <c r="B3837" s="357" t="s">
        <v>19949</v>
      </c>
      <c r="C3837" s="358" t="s">
        <v>19950</v>
      </c>
      <c r="D3837" s="357" t="s">
        <v>15902</v>
      </c>
      <c r="E3837" s="359">
        <v>5724.2</v>
      </c>
    </row>
    <row r="3838" spans="1:5" ht="18" customHeight="1" x14ac:dyDescent="0.25">
      <c r="A3838" s="102">
        <f t="shared" si="59"/>
        <v>2909148</v>
      </c>
      <c r="B3838" s="357" t="s">
        <v>19951</v>
      </c>
      <c r="C3838" s="358" t="s">
        <v>19952</v>
      </c>
      <c r="D3838" s="357" t="s">
        <v>15902</v>
      </c>
      <c r="E3838" s="359">
        <v>432.47</v>
      </c>
    </row>
    <row r="3839" spans="1:5" ht="18" customHeight="1" x14ac:dyDescent="0.25">
      <c r="A3839" s="102">
        <f t="shared" si="59"/>
        <v>3009336</v>
      </c>
      <c r="B3839" s="357" t="s">
        <v>19953</v>
      </c>
      <c r="C3839" s="358" t="s">
        <v>19954</v>
      </c>
      <c r="D3839" s="357" t="s">
        <v>315</v>
      </c>
      <c r="E3839" s="359">
        <v>90.14</v>
      </c>
    </row>
    <row r="3840" spans="1:5" ht="18" customHeight="1" x14ac:dyDescent="0.25">
      <c r="A3840" s="102">
        <f t="shared" si="59"/>
        <v>3009337</v>
      </c>
      <c r="B3840" s="357" t="s">
        <v>19955</v>
      </c>
      <c r="C3840" s="358" t="s">
        <v>19956</v>
      </c>
      <c r="D3840" s="357" t="s">
        <v>315</v>
      </c>
      <c r="E3840" s="359">
        <v>92.52</v>
      </c>
    </row>
    <row r="3841" spans="1:5" ht="18" customHeight="1" x14ac:dyDescent="0.25">
      <c r="A3841" s="102">
        <f t="shared" ref="A3841:A3904" si="60">VALUE(B3841)</f>
        <v>3009340</v>
      </c>
      <c r="B3841" s="357" t="s">
        <v>19957</v>
      </c>
      <c r="C3841" s="358" t="s">
        <v>19958</v>
      </c>
      <c r="D3841" s="357" t="s">
        <v>315</v>
      </c>
      <c r="E3841" s="359">
        <v>172.17</v>
      </c>
    </row>
    <row r="3842" spans="1:5" ht="18" customHeight="1" x14ac:dyDescent="0.25">
      <c r="A3842" s="102">
        <f t="shared" si="60"/>
        <v>3009341</v>
      </c>
      <c r="B3842" s="357" t="s">
        <v>19959</v>
      </c>
      <c r="C3842" s="358" t="s">
        <v>19960</v>
      </c>
      <c r="D3842" s="357" t="s">
        <v>315</v>
      </c>
      <c r="E3842" s="359">
        <v>176.93</v>
      </c>
    </row>
    <row r="3843" spans="1:5" ht="18" customHeight="1" x14ac:dyDescent="0.25">
      <c r="A3843" s="102">
        <f t="shared" si="60"/>
        <v>3009344</v>
      </c>
      <c r="B3843" s="357" t="s">
        <v>19961</v>
      </c>
      <c r="C3843" s="358" t="s">
        <v>19962</v>
      </c>
      <c r="D3843" s="357" t="s">
        <v>315</v>
      </c>
      <c r="E3843" s="359">
        <v>90.54</v>
      </c>
    </row>
    <row r="3844" spans="1:5" ht="9" customHeight="1" x14ac:dyDescent="0.25">
      <c r="A3844" s="102">
        <f t="shared" si="60"/>
        <v>3009345</v>
      </c>
      <c r="B3844" s="357" t="s">
        <v>19963</v>
      </c>
      <c r="C3844" s="358" t="s">
        <v>19964</v>
      </c>
      <c r="D3844" s="357" t="s">
        <v>315</v>
      </c>
      <c r="E3844" s="359">
        <v>92.92</v>
      </c>
    </row>
    <row r="3845" spans="1:5" ht="18" customHeight="1" x14ac:dyDescent="0.25">
      <c r="A3845" s="102">
        <f t="shared" si="60"/>
        <v>3009348</v>
      </c>
      <c r="B3845" s="357" t="s">
        <v>19965</v>
      </c>
      <c r="C3845" s="358" t="s">
        <v>19966</v>
      </c>
      <c r="D3845" s="357" t="s">
        <v>315</v>
      </c>
      <c r="E3845" s="359">
        <v>172.22</v>
      </c>
    </row>
    <row r="3846" spans="1:5" ht="18" customHeight="1" x14ac:dyDescent="0.25">
      <c r="A3846" s="102">
        <f t="shared" si="60"/>
        <v>3009349</v>
      </c>
      <c r="B3846" s="357" t="s">
        <v>19967</v>
      </c>
      <c r="C3846" s="358" t="s">
        <v>19968</v>
      </c>
      <c r="D3846" s="357" t="s">
        <v>315</v>
      </c>
      <c r="E3846" s="359">
        <v>176.98</v>
      </c>
    </row>
    <row r="3847" spans="1:5" ht="18" customHeight="1" x14ac:dyDescent="0.25">
      <c r="A3847" s="102">
        <f t="shared" si="60"/>
        <v>3009338</v>
      </c>
      <c r="B3847" s="357" t="s">
        <v>19969</v>
      </c>
      <c r="C3847" s="358" t="s">
        <v>19970</v>
      </c>
      <c r="D3847" s="357" t="s">
        <v>315</v>
      </c>
      <c r="E3847" s="359">
        <v>90.14</v>
      </c>
    </row>
    <row r="3848" spans="1:5" ht="18" customHeight="1" x14ac:dyDescent="0.25">
      <c r="A3848" s="102">
        <f t="shared" si="60"/>
        <v>3009339</v>
      </c>
      <c r="B3848" s="357" t="s">
        <v>19971</v>
      </c>
      <c r="C3848" s="358" t="s">
        <v>19972</v>
      </c>
      <c r="D3848" s="357" t="s">
        <v>315</v>
      </c>
      <c r="E3848" s="359">
        <v>92.52</v>
      </c>
    </row>
    <row r="3849" spans="1:5" ht="18" customHeight="1" x14ac:dyDescent="0.25">
      <c r="A3849" s="102">
        <f t="shared" si="60"/>
        <v>3009342</v>
      </c>
      <c r="B3849" s="357" t="s">
        <v>19973</v>
      </c>
      <c r="C3849" s="358" t="s">
        <v>19974</v>
      </c>
      <c r="D3849" s="357" t="s">
        <v>315</v>
      </c>
      <c r="E3849" s="359">
        <v>172.17</v>
      </c>
    </row>
    <row r="3850" spans="1:5" ht="18" customHeight="1" x14ac:dyDescent="0.25">
      <c r="A3850" s="102">
        <f t="shared" si="60"/>
        <v>3009343</v>
      </c>
      <c r="B3850" s="357" t="s">
        <v>19975</v>
      </c>
      <c r="C3850" s="358" t="s">
        <v>19976</v>
      </c>
      <c r="D3850" s="357" t="s">
        <v>315</v>
      </c>
      <c r="E3850" s="359">
        <v>176.93</v>
      </c>
    </row>
    <row r="3851" spans="1:5" ht="18" customHeight="1" x14ac:dyDescent="0.25">
      <c r="A3851" s="102">
        <f t="shared" si="60"/>
        <v>3009346</v>
      </c>
      <c r="B3851" s="357" t="s">
        <v>19977</v>
      </c>
      <c r="C3851" s="358" t="s">
        <v>19978</v>
      </c>
      <c r="D3851" s="357" t="s">
        <v>315</v>
      </c>
      <c r="E3851" s="359">
        <v>90.54</v>
      </c>
    </row>
    <row r="3852" spans="1:5" ht="18" customHeight="1" x14ac:dyDescent="0.25">
      <c r="A3852" s="102">
        <f t="shared" si="60"/>
        <v>3009347</v>
      </c>
      <c r="B3852" s="357" t="s">
        <v>19979</v>
      </c>
      <c r="C3852" s="358" t="s">
        <v>19980</v>
      </c>
      <c r="D3852" s="357" t="s">
        <v>315</v>
      </c>
      <c r="E3852" s="359">
        <v>92.92</v>
      </c>
    </row>
    <row r="3853" spans="1:5" ht="18" customHeight="1" x14ac:dyDescent="0.25">
      <c r="A3853" s="102">
        <f t="shared" si="60"/>
        <v>3009350</v>
      </c>
      <c r="B3853" s="357" t="s">
        <v>19981</v>
      </c>
      <c r="C3853" s="358" t="s">
        <v>19982</v>
      </c>
      <c r="D3853" s="357" t="s">
        <v>315</v>
      </c>
      <c r="E3853" s="359">
        <v>172.22</v>
      </c>
    </row>
    <row r="3854" spans="1:5" ht="18" customHeight="1" x14ac:dyDescent="0.25">
      <c r="A3854" s="102">
        <f t="shared" si="60"/>
        <v>3009351</v>
      </c>
      <c r="B3854" s="357" t="s">
        <v>19983</v>
      </c>
      <c r="C3854" s="358" t="s">
        <v>19984</v>
      </c>
      <c r="D3854" s="357" t="s">
        <v>315</v>
      </c>
      <c r="E3854" s="359">
        <v>176.98</v>
      </c>
    </row>
    <row r="3855" spans="1:5" ht="18" customHeight="1" x14ac:dyDescent="0.25">
      <c r="A3855" s="102">
        <f t="shared" si="60"/>
        <v>3009080</v>
      </c>
      <c r="B3855" s="357" t="s">
        <v>19985</v>
      </c>
      <c r="C3855" s="358" t="s">
        <v>19986</v>
      </c>
      <c r="D3855" s="357" t="s">
        <v>315</v>
      </c>
      <c r="E3855" s="359">
        <v>0.13</v>
      </c>
    </row>
    <row r="3856" spans="1:5" ht="18" customHeight="1" x14ac:dyDescent="0.25">
      <c r="A3856" s="102">
        <f t="shared" si="60"/>
        <v>3009075</v>
      </c>
      <c r="B3856" s="357" t="s">
        <v>19987</v>
      </c>
      <c r="C3856" s="358" t="s">
        <v>19988</v>
      </c>
      <c r="D3856" s="357" t="s">
        <v>315</v>
      </c>
      <c r="E3856" s="359">
        <v>43.03</v>
      </c>
    </row>
    <row r="3857" spans="1:5" ht="18" customHeight="1" x14ac:dyDescent="0.25">
      <c r="A3857" s="102">
        <f t="shared" si="60"/>
        <v>3009076</v>
      </c>
      <c r="B3857" s="357" t="s">
        <v>19989</v>
      </c>
      <c r="C3857" s="358" t="s">
        <v>19990</v>
      </c>
      <c r="D3857" s="357" t="s">
        <v>315</v>
      </c>
      <c r="E3857" s="359">
        <v>44.7</v>
      </c>
    </row>
    <row r="3858" spans="1:5" ht="18" customHeight="1" x14ac:dyDescent="0.25">
      <c r="A3858" s="102">
        <f t="shared" si="60"/>
        <v>3009077</v>
      </c>
      <c r="B3858" s="357" t="s">
        <v>19991</v>
      </c>
      <c r="C3858" s="358" t="s">
        <v>19992</v>
      </c>
      <c r="D3858" s="357" t="s">
        <v>315</v>
      </c>
      <c r="E3858" s="359">
        <v>46.12</v>
      </c>
    </row>
    <row r="3859" spans="1:5" ht="18" customHeight="1" x14ac:dyDescent="0.25">
      <c r="A3859" s="102">
        <f t="shared" si="60"/>
        <v>3009078</v>
      </c>
      <c r="B3859" s="357" t="s">
        <v>19993</v>
      </c>
      <c r="C3859" s="358" t="s">
        <v>19994</v>
      </c>
      <c r="D3859" s="357" t="s">
        <v>315</v>
      </c>
      <c r="E3859" s="359">
        <v>47.3</v>
      </c>
    </row>
    <row r="3860" spans="1:5" ht="18" customHeight="1" x14ac:dyDescent="0.25">
      <c r="A3860" s="102">
        <f t="shared" si="60"/>
        <v>3009087</v>
      </c>
      <c r="B3860" s="357" t="s">
        <v>19995</v>
      </c>
      <c r="C3860" s="358" t="s">
        <v>19996</v>
      </c>
      <c r="D3860" s="357" t="s">
        <v>315</v>
      </c>
      <c r="E3860" s="359">
        <v>0.09</v>
      </c>
    </row>
    <row r="3861" spans="1:5" ht="9" customHeight="1" x14ac:dyDescent="0.25">
      <c r="A3861" s="102">
        <f t="shared" si="60"/>
        <v>3009085</v>
      </c>
      <c r="B3861" s="357" t="s">
        <v>19997</v>
      </c>
      <c r="C3861" s="358" t="s">
        <v>19998</v>
      </c>
      <c r="D3861" s="357" t="s">
        <v>138</v>
      </c>
      <c r="E3861" s="359">
        <v>1677.33</v>
      </c>
    </row>
    <row r="3862" spans="1:5" ht="9" customHeight="1" x14ac:dyDescent="0.25">
      <c r="A3862" s="102">
        <f t="shared" si="60"/>
        <v>3009086</v>
      </c>
      <c r="B3862" s="357" t="s">
        <v>19999</v>
      </c>
      <c r="C3862" s="358" t="s">
        <v>20000</v>
      </c>
      <c r="D3862" s="357" t="s">
        <v>138</v>
      </c>
      <c r="E3862" s="359">
        <v>2099.58</v>
      </c>
    </row>
    <row r="3863" spans="1:5" ht="9" customHeight="1" x14ac:dyDescent="0.25">
      <c r="A3863" s="102">
        <f t="shared" si="60"/>
        <v>3009089</v>
      </c>
      <c r="B3863" s="357" t="s">
        <v>20001</v>
      </c>
      <c r="C3863" s="358" t="s">
        <v>20002</v>
      </c>
      <c r="D3863" s="357" t="s">
        <v>138</v>
      </c>
      <c r="E3863" s="359">
        <v>2470.89</v>
      </c>
    </row>
    <row r="3864" spans="1:5" ht="9" customHeight="1" x14ac:dyDescent="0.25">
      <c r="A3864" s="102">
        <f t="shared" si="60"/>
        <v>3009090</v>
      </c>
      <c r="B3864" s="357" t="s">
        <v>20003</v>
      </c>
      <c r="C3864" s="358" t="s">
        <v>20004</v>
      </c>
      <c r="D3864" s="357" t="s">
        <v>138</v>
      </c>
      <c r="E3864" s="359">
        <v>2345.29</v>
      </c>
    </row>
    <row r="3865" spans="1:5" ht="9" customHeight="1" x14ac:dyDescent="0.25">
      <c r="A3865" s="102">
        <f t="shared" si="60"/>
        <v>3009004</v>
      </c>
      <c r="B3865" s="357" t="s">
        <v>20005</v>
      </c>
      <c r="C3865" s="358" t="s">
        <v>20006</v>
      </c>
      <c r="D3865" s="357" t="s">
        <v>315</v>
      </c>
      <c r="E3865" s="359">
        <v>404.98</v>
      </c>
    </row>
    <row r="3866" spans="1:5" ht="9" customHeight="1" x14ac:dyDescent="0.25">
      <c r="A3866" s="102">
        <f t="shared" si="60"/>
        <v>3009002</v>
      </c>
      <c r="B3866" s="357" t="s">
        <v>20007</v>
      </c>
      <c r="C3866" s="358" t="s">
        <v>20008</v>
      </c>
      <c r="D3866" s="357" t="s">
        <v>315</v>
      </c>
      <c r="E3866" s="359">
        <v>306.76</v>
      </c>
    </row>
    <row r="3867" spans="1:5" ht="18" customHeight="1" x14ac:dyDescent="0.25">
      <c r="A3867" s="102">
        <f t="shared" si="60"/>
        <v>3009006</v>
      </c>
      <c r="B3867" s="357" t="s">
        <v>20009</v>
      </c>
      <c r="C3867" s="358" t="s">
        <v>20010</v>
      </c>
      <c r="D3867" s="357" t="s">
        <v>315</v>
      </c>
      <c r="E3867" s="359">
        <v>561.53</v>
      </c>
    </row>
    <row r="3868" spans="1:5" ht="18" customHeight="1" x14ac:dyDescent="0.25">
      <c r="A3868" s="102">
        <f t="shared" si="60"/>
        <v>3009335</v>
      </c>
      <c r="B3868" s="357" t="s">
        <v>20011</v>
      </c>
      <c r="C3868" s="358" t="s">
        <v>20012</v>
      </c>
      <c r="D3868" s="357" t="s">
        <v>315</v>
      </c>
      <c r="E3868" s="359">
        <v>1059.55</v>
      </c>
    </row>
    <row r="3869" spans="1:5" ht="18" customHeight="1" x14ac:dyDescent="0.25">
      <c r="A3869" s="102">
        <f t="shared" si="60"/>
        <v>3009334</v>
      </c>
      <c r="B3869" s="357" t="s">
        <v>20013</v>
      </c>
      <c r="C3869" s="358" t="s">
        <v>20014</v>
      </c>
      <c r="D3869" s="357" t="s">
        <v>315</v>
      </c>
      <c r="E3869" s="359">
        <v>755.81</v>
      </c>
    </row>
    <row r="3870" spans="1:5" ht="18" customHeight="1" x14ac:dyDescent="0.25">
      <c r="A3870" s="102">
        <f t="shared" si="60"/>
        <v>3009280</v>
      </c>
      <c r="B3870" s="357" t="s">
        <v>20015</v>
      </c>
      <c r="C3870" s="358" t="s">
        <v>20016</v>
      </c>
      <c r="D3870" s="357" t="s">
        <v>15902</v>
      </c>
      <c r="E3870" s="359">
        <v>697060.98</v>
      </c>
    </row>
    <row r="3871" spans="1:5" ht="9" customHeight="1" x14ac:dyDescent="0.25">
      <c r="A3871" s="102">
        <f t="shared" si="60"/>
        <v>3009281</v>
      </c>
      <c r="B3871" s="357" t="s">
        <v>20017</v>
      </c>
      <c r="C3871" s="358" t="s">
        <v>20018</v>
      </c>
      <c r="D3871" s="357" t="s">
        <v>15902</v>
      </c>
      <c r="E3871" s="359">
        <v>689688.05</v>
      </c>
    </row>
    <row r="3872" spans="1:5" ht="9" customHeight="1" x14ac:dyDescent="0.25">
      <c r="A3872" s="102">
        <f t="shared" si="60"/>
        <v>3009061</v>
      </c>
      <c r="B3872" s="357" t="s">
        <v>20019</v>
      </c>
      <c r="C3872" s="358" t="s">
        <v>20020</v>
      </c>
      <c r="D3872" s="357" t="s">
        <v>15902</v>
      </c>
      <c r="E3872" s="359">
        <v>731768.63</v>
      </c>
    </row>
    <row r="3873" spans="1:5" ht="9" customHeight="1" x14ac:dyDescent="0.25">
      <c r="A3873" s="102">
        <f t="shared" si="60"/>
        <v>3009062</v>
      </c>
      <c r="B3873" s="357" t="s">
        <v>20021</v>
      </c>
      <c r="C3873" s="358" t="s">
        <v>20022</v>
      </c>
      <c r="D3873" s="357" t="s">
        <v>15902</v>
      </c>
      <c r="E3873" s="359">
        <v>724027.59</v>
      </c>
    </row>
    <row r="3874" spans="1:5" ht="9" customHeight="1" x14ac:dyDescent="0.25">
      <c r="A3874" s="102">
        <f t="shared" si="60"/>
        <v>3009278</v>
      </c>
      <c r="B3874" s="357" t="s">
        <v>20023</v>
      </c>
      <c r="C3874" s="358" t="s">
        <v>20024</v>
      </c>
      <c r="D3874" s="357" t="s">
        <v>15902</v>
      </c>
      <c r="E3874" s="359">
        <v>528662.31000000006</v>
      </c>
    </row>
    <row r="3875" spans="1:5" ht="9" customHeight="1" x14ac:dyDescent="0.25">
      <c r="A3875" s="102">
        <f t="shared" si="60"/>
        <v>3009279</v>
      </c>
      <c r="B3875" s="357" t="s">
        <v>20025</v>
      </c>
      <c r="C3875" s="358" t="s">
        <v>20026</v>
      </c>
      <c r="D3875" s="357" t="s">
        <v>15902</v>
      </c>
      <c r="E3875" s="359">
        <v>523382.82</v>
      </c>
    </row>
    <row r="3876" spans="1:5" ht="18" customHeight="1" x14ac:dyDescent="0.25">
      <c r="A3876" s="102">
        <f t="shared" si="60"/>
        <v>3009059</v>
      </c>
      <c r="B3876" s="357" t="s">
        <v>20027</v>
      </c>
      <c r="C3876" s="358" t="s">
        <v>20028</v>
      </c>
      <c r="D3876" s="357" t="s">
        <v>15902</v>
      </c>
      <c r="E3876" s="359">
        <v>554985.38</v>
      </c>
    </row>
    <row r="3877" spans="1:5" ht="18" customHeight="1" x14ac:dyDescent="0.25">
      <c r="A3877" s="102">
        <f t="shared" si="60"/>
        <v>3009060</v>
      </c>
      <c r="B3877" s="357" t="s">
        <v>20029</v>
      </c>
      <c r="C3877" s="358" t="s">
        <v>20030</v>
      </c>
      <c r="D3877" s="357" t="s">
        <v>15902</v>
      </c>
      <c r="E3877" s="359">
        <v>549442.02</v>
      </c>
    </row>
    <row r="3878" spans="1:5" ht="18" customHeight="1" x14ac:dyDescent="0.25">
      <c r="A3878" s="102">
        <f t="shared" si="60"/>
        <v>3009282</v>
      </c>
      <c r="B3878" s="357" t="s">
        <v>20031</v>
      </c>
      <c r="C3878" s="358" t="s">
        <v>20032</v>
      </c>
      <c r="D3878" s="357" t="s">
        <v>15902</v>
      </c>
      <c r="E3878" s="359">
        <v>958035.5</v>
      </c>
    </row>
    <row r="3879" spans="1:5" ht="18" customHeight="1" x14ac:dyDescent="0.25">
      <c r="A3879" s="102">
        <f t="shared" si="60"/>
        <v>3009283</v>
      </c>
      <c r="B3879" s="357" t="s">
        <v>20033</v>
      </c>
      <c r="C3879" s="358" t="s">
        <v>20034</v>
      </c>
      <c r="D3879" s="357" t="s">
        <v>15902</v>
      </c>
      <c r="E3879" s="359">
        <v>950659.73</v>
      </c>
    </row>
    <row r="3880" spans="1:5" ht="18" customHeight="1" x14ac:dyDescent="0.25">
      <c r="A3880" s="102">
        <f t="shared" si="60"/>
        <v>3009063</v>
      </c>
      <c r="B3880" s="357" t="s">
        <v>20035</v>
      </c>
      <c r="C3880" s="358" t="s">
        <v>20036</v>
      </c>
      <c r="D3880" s="357" t="s">
        <v>15902</v>
      </c>
      <c r="E3880" s="359">
        <v>1005737.08</v>
      </c>
    </row>
    <row r="3881" spans="1:5" ht="18" customHeight="1" x14ac:dyDescent="0.25">
      <c r="A3881" s="102">
        <f t="shared" si="60"/>
        <v>3009064</v>
      </c>
      <c r="B3881" s="357" t="s">
        <v>20037</v>
      </c>
      <c r="C3881" s="358" t="s">
        <v>20038</v>
      </c>
      <c r="D3881" s="357" t="s">
        <v>15902</v>
      </c>
      <c r="E3881" s="359">
        <v>997993.07</v>
      </c>
    </row>
    <row r="3882" spans="1:5" ht="18" customHeight="1" x14ac:dyDescent="0.25">
      <c r="A3882" s="102">
        <f t="shared" si="60"/>
        <v>3009081</v>
      </c>
      <c r="B3882" s="357" t="s">
        <v>20039</v>
      </c>
      <c r="C3882" s="358" t="s">
        <v>20040</v>
      </c>
      <c r="D3882" s="357" t="s">
        <v>315</v>
      </c>
      <c r="E3882" s="359">
        <v>807.28</v>
      </c>
    </row>
    <row r="3883" spans="1:5" ht="18" customHeight="1" x14ac:dyDescent="0.25">
      <c r="A3883" s="102">
        <f t="shared" si="60"/>
        <v>3009082</v>
      </c>
      <c r="B3883" s="357" t="s">
        <v>20041</v>
      </c>
      <c r="C3883" s="358" t="s">
        <v>20042</v>
      </c>
      <c r="D3883" s="357" t="s">
        <v>315</v>
      </c>
      <c r="E3883" s="359">
        <v>971.07</v>
      </c>
    </row>
    <row r="3884" spans="1:5" ht="18" customHeight="1" x14ac:dyDescent="0.25">
      <c r="A3884" s="102">
        <f t="shared" si="60"/>
        <v>3009083</v>
      </c>
      <c r="B3884" s="357" t="s">
        <v>20043</v>
      </c>
      <c r="C3884" s="358" t="s">
        <v>20044</v>
      </c>
      <c r="D3884" s="357" t="s">
        <v>315</v>
      </c>
      <c r="E3884" s="359">
        <v>990.66</v>
      </c>
    </row>
    <row r="3885" spans="1:5" ht="18" customHeight="1" x14ac:dyDescent="0.25">
      <c r="A3885" s="102">
        <f t="shared" si="60"/>
        <v>3009084</v>
      </c>
      <c r="B3885" s="357" t="s">
        <v>20045</v>
      </c>
      <c r="C3885" s="358" t="s">
        <v>20046</v>
      </c>
      <c r="D3885" s="357" t="s">
        <v>315</v>
      </c>
      <c r="E3885" s="359">
        <v>995.65</v>
      </c>
    </row>
    <row r="3886" spans="1:5" ht="18" customHeight="1" x14ac:dyDescent="0.25">
      <c r="A3886" s="102">
        <f t="shared" si="60"/>
        <v>3009070</v>
      </c>
      <c r="B3886" s="357" t="s">
        <v>20047</v>
      </c>
      <c r="C3886" s="358" t="s">
        <v>20048</v>
      </c>
      <c r="D3886" s="357" t="s">
        <v>315</v>
      </c>
      <c r="E3886" s="359">
        <v>453.43</v>
      </c>
    </row>
    <row r="3887" spans="1:5" ht="18" customHeight="1" x14ac:dyDescent="0.25">
      <c r="A3887" s="102">
        <f t="shared" si="60"/>
        <v>3009285</v>
      </c>
      <c r="B3887" s="357" t="s">
        <v>20049</v>
      </c>
      <c r="C3887" s="358" t="s">
        <v>20050</v>
      </c>
      <c r="D3887" s="357" t="s">
        <v>15902</v>
      </c>
      <c r="E3887" s="359">
        <v>737711.34</v>
      </c>
    </row>
    <row r="3888" spans="1:5" ht="18" customHeight="1" x14ac:dyDescent="0.25">
      <c r="A3888" s="102">
        <f t="shared" si="60"/>
        <v>3009072</v>
      </c>
      <c r="B3888" s="357" t="s">
        <v>20051</v>
      </c>
      <c r="C3888" s="358" t="s">
        <v>20052</v>
      </c>
      <c r="D3888" s="357" t="s">
        <v>15902</v>
      </c>
      <c r="E3888" s="359">
        <v>774442.97</v>
      </c>
    </row>
    <row r="3889" spans="1:5" ht="18" customHeight="1" x14ac:dyDescent="0.25">
      <c r="A3889" s="102">
        <f t="shared" si="60"/>
        <v>3009069</v>
      </c>
      <c r="B3889" s="357" t="s">
        <v>20053</v>
      </c>
      <c r="C3889" s="358" t="s">
        <v>20054</v>
      </c>
      <c r="D3889" s="357" t="s">
        <v>315</v>
      </c>
      <c r="E3889" s="359">
        <v>275.77</v>
      </c>
    </row>
    <row r="3890" spans="1:5" ht="18" customHeight="1" x14ac:dyDescent="0.25">
      <c r="A3890" s="102">
        <f t="shared" si="60"/>
        <v>3009284</v>
      </c>
      <c r="B3890" s="357" t="s">
        <v>20055</v>
      </c>
      <c r="C3890" s="358" t="s">
        <v>20056</v>
      </c>
      <c r="D3890" s="357" t="s">
        <v>15902</v>
      </c>
      <c r="E3890" s="359">
        <v>445969.17</v>
      </c>
    </row>
    <row r="3891" spans="1:5" ht="18" customHeight="1" x14ac:dyDescent="0.25">
      <c r="A3891" s="102">
        <f t="shared" si="60"/>
        <v>3009071</v>
      </c>
      <c r="B3891" s="357" t="s">
        <v>20057</v>
      </c>
      <c r="C3891" s="358" t="s">
        <v>20058</v>
      </c>
      <c r="D3891" s="357" t="s">
        <v>15902</v>
      </c>
      <c r="E3891" s="359">
        <v>468174.94</v>
      </c>
    </row>
    <row r="3892" spans="1:5" ht="9" customHeight="1" x14ac:dyDescent="0.25">
      <c r="A3892" s="102">
        <f t="shared" si="60"/>
        <v>3009091</v>
      </c>
      <c r="B3892" s="357" t="s">
        <v>20059</v>
      </c>
      <c r="C3892" s="358" t="s">
        <v>20060</v>
      </c>
      <c r="D3892" s="357" t="s">
        <v>188</v>
      </c>
      <c r="E3892" s="359">
        <v>156.58000000000001</v>
      </c>
    </row>
    <row r="3893" spans="1:5" ht="9" customHeight="1" x14ac:dyDescent="0.25">
      <c r="A3893" s="102">
        <f t="shared" si="60"/>
        <v>3009058</v>
      </c>
      <c r="B3893" s="357" t="s">
        <v>20061</v>
      </c>
      <c r="C3893" s="358" t="s">
        <v>20062</v>
      </c>
      <c r="D3893" s="357" t="s">
        <v>315</v>
      </c>
      <c r="E3893" s="359">
        <v>91912.88</v>
      </c>
    </row>
    <row r="3894" spans="1:5" ht="9" customHeight="1" x14ac:dyDescent="0.25">
      <c r="A3894" s="102">
        <f t="shared" si="60"/>
        <v>3009229</v>
      </c>
      <c r="B3894" s="357" t="s">
        <v>20063</v>
      </c>
      <c r="C3894" s="358" t="s">
        <v>20064</v>
      </c>
      <c r="D3894" s="357" t="s">
        <v>15902</v>
      </c>
      <c r="E3894" s="359">
        <v>170.05</v>
      </c>
    </row>
    <row r="3895" spans="1:5" ht="9" customHeight="1" x14ac:dyDescent="0.25">
      <c r="A3895" s="102">
        <f t="shared" si="60"/>
        <v>3009132</v>
      </c>
      <c r="B3895" s="357" t="s">
        <v>20065</v>
      </c>
      <c r="C3895" s="358" t="s">
        <v>20066</v>
      </c>
      <c r="D3895" s="357" t="s">
        <v>15902</v>
      </c>
      <c r="E3895" s="359">
        <v>1192.1199999999999</v>
      </c>
    </row>
    <row r="3896" spans="1:5" ht="9" customHeight="1" x14ac:dyDescent="0.25">
      <c r="A3896" s="102">
        <f t="shared" si="60"/>
        <v>3009133</v>
      </c>
      <c r="B3896" s="357" t="s">
        <v>20067</v>
      </c>
      <c r="C3896" s="358" t="s">
        <v>20068</v>
      </c>
      <c r="D3896" s="357" t="s">
        <v>15902</v>
      </c>
      <c r="E3896" s="359">
        <v>1477.69</v>
      </c>
    </row>
    <row r="3897" spans="1:5" ht="9" customHeight="1" x14ac:dyDescent="0.25">
      <c r="A3897" s="102">
        <f t="shared" si="60"/>
        <v>3009321</v>
      </c>
      <c r="B3897" s="357" t="s">
        <v>20069</v>
      </c>
      <c r="C3897" s="358" t="s">
        <v>20070</v>
      </c>
      <c r="D3897" s="357" t="s">
        <v>315</v>
      </c>
      <c r="E3897" s="359">
        <v>1315.1</v>
      </c>
    </row>
    <row r="3898" spans="1:5" ht="9" customHeight="1" x14ac:dyDescent="0.25">
      <c r="A3898" s="102">
        <f t="shared" si="60"/>
        <v>3009322</v>
      </c>
      <c r="B3898" s="357" t="s">
        <v>20071</v>
      </c>
      <c r="C3898" s="358" t="s">
        <v>20072</v>
      </c>
      <c r="D3898" s="357" t="s">
        <v>315</v>
      </c>
      <c r="E3898" s="359">
        <v>1323.8</v>
      </c>
    </row>
    <row r="3899" spans="1:5" ht="9" customHeight="1" x14ac:dyDescent="0.25">
      <c r="A3899" s="102">
        <f t="shared" si="60"/>
        <v>3009323</v>
      </c>
      <c r="B3899" s="357" t="s">
        <v>20073</v>
      </c>
      <c r="C3899" s="358" t="s">
        <v>20074</v>
      </c>
      <c r="D3899" s="357" t="s">
        <v>315</v>
      </c>
      <c r="E3899" s="359">
        <v>1398.08</v>
      </c>
    </row>
    <row r="3900" spans="1:5" ht="9" customHeight="1" x14ac:dyDescent="0.25">
      <c r="A3900" s="102">
        <f t="shared" si="60"/>
        <v>3009324</v>
      </c>
      <c r="B3900" s="357" t="s">
        <v>20075</v>
      </c>
      <c r="C3900" s="358" t="s">
        <v>20076</v>
      </c>
      <c r="D3900" s="357" t="s">
        <v>315</v>
      </c>
      <c r="E3900" s="359">
        <v>1339.4</v>
      </c>
    </row>
    <row r="3901" spans="1:5" ht="9" customHeight="1" x14ac:dyDescent="0.25">
      <c r="A3901" s="102">
        <f t="shared" si="60"/>
        <v>3009096</v>
      </c>
      <c r="B3901" s="357" t="s">
        <v>20077</v>
      </c>
      <c r="C3901" s="358" t="s">
        <v>20078</v>
      </c>
      <c r="D3901" s="357" t="s">
        <v>315</v>
      </c>
      <c r="E3901" s="359">
        <v>244.73</v>
      </c>
    </row>
    <row r="3902" spans="1:5" ht="9" customHeight="1" x14ac:dyDescent="0.25">
      <c r="A3902" s="102">
        <f t="shared" si="60"/>
        <v>3009330</v>
      </c>
      <c r="B3902" s="357" t="s">
        <v>20079</v>
      </c>
      <c r="C3902" s="358" t="s">
        <v>20080</v>
      </c>
      <c r="D3902" s="357" t="s">
        <v>315</v>
      </c>
      <c r="E3902" s="359">
        <v>199.58</v>
      </c>
    </row>
    <row r="3903" spans="1:5" ht="9" customHeight="1" x14ac:dyDescent="0.25">
      <c r="A3903" s="102">
        <f t="shared" si="60"/>
        <v>3009326</v>
      </c>
      <c r="B3903" s="357" t="s">
        <v>20081</v>
      </c>
      <c r="C3903" s="358" t="s">
        <v>20082</v>
      </c>
      <c r="D3903" s="357" t="s">
        <v>315</v>
      </c>
      <c r="E3903" s="359">
        <v>205.21</v>
      </c>
    </row>
    <row r="3904" spans="1:5" ht="9" customHeight="1" x14ac:dyDescent="0.25">
      <c r="A3904" s="102">
        <f t="shared" si="60"/>
        <v>3009234</v>
      </c>
      <c r="B3904" s="357" t="s">
        <v>20083</v>
      </c>
      <c r="C3904" s="358" t="s">
        <v>20084</v>
      </c>
      <c r="D3904" s="357" t="s">
        <v>15902</v>
      </c>
      <c r="E3904" s="359">
        <v>1746670.58</v>
      </c>
    </row>
    <row r="3905" spans="1:5" ht="9" customHeight="1" x14ac:dyDescent="0.25">
      <c r="A3905" s="102">
        <f t="shared" ref="A3905:A3968" si="61">VALUE(B3905)</f>
        <v>3009022</v>
      </c>
      <c r="B3905" s="357" t="s">
        <v>20085</v>
      </c>
      <c r="C3905" s="358" t="s">
        <v>20086</v>
      </c>
      <c r="D3905" s="357" t="s">
        <v>15902</v>
      </c>
      <c r="E3905" s="359">
        <v>1753742.98</v>
      </c>
    </row>
    <row r="3906" spans="1:5" ht="9" customHeight="1" x14ac:dyDescent="0.25">
      <c r="A3906" s="102">
        <f t="shared" si="61"/>
        <v>3009230</v>
      </c>
      <c r="B3906" s="357" t="s">
        <v>20087</v>
      </c>
      <c r="C3906" s="358" t="s">
        <v>20088</v>
      </c>
      <c r="D3906" s="357" t="s">
        <v>15902</v>
      </c>
      <c r="E3906" s="359">
        <v>2620155</v>
      </c>
    </row>
    <row r="3907" spans="1:5" ht="18" customHeight="1" x14ac:dyDescent="0.25">
      <c r="A3907" s="102">
        <f t="shared" si="61"/>
        <v>3009018</v>
      </c>
      <c r="B3907" s="357" t="s">
        <v>20089</v>
      </c>
      <c r="C3907" s="358" t="s">
        <v>20090</v>
      </c>
      <c r="D3907" s="357" t="s">
        <v>15902</v>
      </c>
      <c r="E3907" s="359">
        <v>2630763.6</v>
      </c>
    </row>
    <row r="3908" spans="1:5" ht="18" customHeight="1" x14ac:dyDescent="0.25">
      <c r="A3908" s="102">
        <f t="shared" si="61"/>
        <v>3009288</v>
      </c>
      <c r="B3908" s="357" t="s">
        <v>20091</v>
      </c>
      <c r="C3908" s="358" t="s">
        <v>20092</v>
      </c>
      <c r="D3908" s="357" t="s">
        <v>15902</v>
      </c>
      <c r="E3908" s="359">
        <v>2063353.42</v>
      </c>
    </row>
    <row r="3909" spans="1:5" ht="18" customHeight="1" x14ac:dyDescent="0.25">
      <c r="A3909" s="102">
        <f t="shared" si="61"/>
        <v>3009013</v>
      </c>
      <c r="B3909" s="357" t="s">
        <v>20093</v>
      </c>
      <c r="C3909" s="358" t="s">
        <v>20094</v>
      </c>
      <c r="D3909" s="357" t="s">
        <v>15902</v>
      </c>
      <c r="E3909" s="359">
        <v>2085996.58</v>
      </c>
    </row>
    <row r="3910" spans="1:5" ht="18" customHeight="1" x14ac:dyDescent="0.25">
      <c r="A3910" s="102">
        <f t="shared" si="61"/>
        <v>3009292</v>
      </c>
      <c r="B3910" s="357" t="s">
        <v>20095</v>
      </c>
      <c r="C3910" s="358" t="s">
        <v>20096</v>
      </c>
      <c r="D3910" s="357" t="s">
        <v>15902</v>
      </c>
      <c r="E3910" s="359">
        <v>3095032.6</v>
      </c>
    </row>
    <row r="3911" spans="1:5" ht="18" customHeight="1" x14ac:dyDescent="0.25">
      <c r="A3911" s="102">
        <f t="shared" si="61"/>
        <v>3009225</v>
      </c>
      <c r="B3911" s="357" t="s">
        <v>20097</v>
      </c>
      <c r="C3911" s="358" t="s">
        <v>20098</v>
      </c>
      <c r="D3911" s="357" t="s">
        <v>15902</v>
      </c>
      <c r="E3911" s="359">
        <v>3128997.49</v>
      </c>
    </row>
    <row r="3912" spans="1:5" ht="18" customHeight="1" x14ac:dyDescent="0.25">
      <c r="A3912" s="102">
        <f t="shared" si="61"/>
        <v>3009100</v>
      </c>
      <c r="B3912" s="357" t="s">
        <v>20099</v>
      </c>
      <c r="C3912" s="358" t="s">
        <v>20100</v>
      </c>
      <c r="D3912" s="357" t="s">
        <v>315</v>
      </c>
      <c r="E3912" s="359">
        <v>88954.61</v>
      </c>
    </row>
    <row r="3913" spans="1:5" ht="18" customHeight="1" x14ac:dyDescent="0.25">
      <c r="A3913" s="102">
        <f t="shared" si="61"/>
        <v>3009238</v>
      </c>
      <c r="B3913" s="357" t="s">
        <v>20101</v>
      </c>
      <c r="C3913" s="358" t="s">
        <v>20102</v>
      </c>
      <c r="D3913" s="357" t="s">
        <v>15902</v>
      </c>
      <c r="E3913" s="359">
        <v>1643451.83</v>
      </c>
    </row>
    <row r="3914" spans="1:5" ht="18" customHeight="1" x14ac:dyDescent="0.25">
      <c r="A3914" s="102">
        <f t="shared" si="61"/>
        <v>3009304</v>
      </c>
      <c r="B3914" s="357" t="s">
        <v>20103</v>
      </c>
      <c r="C3914" s="358" t="s">
        <v>20104</v>
      </c>
      <c r="D3914" s="357" t="s">
        <v>15902</v>
      </c>
      <c r="E3914" s="359">
        <v>2465092.35</v>
      </c>
    </row>
    <row r="3915" spans="1:5" ht="18" customHeight="1" x14ac:dyDescent="0.25">
      <c r="A3915" s="102">
        <f t="shared" si="61"/>
        <v>3009030</v>
      </c>
      <c r="B3915" s="357" t="s">
        <v>20105</v>
      </c>
      <c r="C3915" s="358" t="s">
        <v>20106</v>
      </c>
      <c r="D3915" s="357" t="s">
        <v>15902</v>
      </c>
      <c r="E3915" s="359">
        <v>2475693.65</v>
      </c>
    </row>
    <row r="3916" spans="1:5" ht="18" customHeight="1" x14ac:dyDescent="0.25">
      <c r="A3916" s="102">
        <f t="shared" si="61"/>
        <v>3009254</v>
      </c>
      <c r="B3916" s="357" t="s">
        <v>20107</v>
      </c>
      <c r="C3916" s="358" t="s">
        <v>20108</v>
      </c>
      <c r="D3916" s="357" t="s">
        <v>15902</v>
      </c>
      <c r="E3916" s="359">
        <v>2102304.12</v>
      </c>
    </row>
    <row r="3917" spans="1:5" ht="18" customHeight="1" x14ac:dyDescent="0.25">
      <c r="A3917" s="102">
        <f t="shared" si="61"/>
        <v>3009262</v>
      </c>
      <c r="B3917" s="357" t="s">
        <v>20109</v>
      </c>
      <c r="C3917" s="358" t="s">
        <v>20110</v>
      </c>
      <c r="D3917" s="357" t="s">
        <v>15902</v>
      </c>
      <c r="E3917" s="359">
        <v>1958778.17</v>
      </c>
    </row>
    <row r="3918" spans="1:5" ht="18" customHeight="1" x14ac:dyDescent="0.25">
      <c r="A3918" s="102">
        <f t="shared" si="61"/>
        <v>3009034</v>
      </c>
      <c r="B3918" s="357" t="s">
        <v>20111</v>
      </c>
      <c r="C3918" s="358" t="s">
        <v>20112</v>
      </c>
      <c r="D3918" s="357" t="s">
        <v>15902</v>
      </c>
      <c r="E3918" s="359">
        <v>2132476.41</v>
      </c>
    </row>
    <row r="3919" spans="1:5" ht="18" customHeight="1" x14ac:dyDescent="0.25">
      <c r="A3919" s="102">
        <f t="shared" si="61"/>
        <v>3009042</v>
      </c>
      <c r="B3919" s="357" t="s">
        <v>20113</v>
      </c>
      <c r="C3919" s="358" t="s">
        <v>20114</v>
      </c>
      <c r="D3919" s="357" t="s">
        <v>15902</v>
      </c>
      <c r="E3919" s="359">
        <v>1981804.15</v>
      </c>
    </row>
    <row r="3920" spans="1:5" ht="18" customHeight="1" x14ac:dyDescent="0.25">
      <c r="A3920" s="102">
        <f t="shared" si="61"/>
        <v>3009270</v>
      </c>
      <c r="B3920" s="357" t="s">
        <v>20115</v>
      </c>
      <c r="C3920" s="358" t="s">
        <v>20116</v>
      </c>
      <c r="D3920" s="357" t="s">
        <v>15902</v>
      </c>
      <c r="E3920" s="359">
        <v>3154090.81</v>
      </c>
    </row>
    <row r="3921" spans="1:5" ht="18" customHeight="1" x14ac:dyDescent="0.25">
      <c r="A3921" s="102">
        <f t="shared" si="61"/>
        <v>3009050</v>
      </c>
      <c r="B3921" s="357" t="s">
        <v>20117</v>
      </c>
      <c r="C3921" s="358" t="s">
        <v>20118</v>
      </c>
      <c r="D3921" s="357" t="s">
        <v>15902</v>
      </c>
      <c r="E3921" s="359">
        <v>3199385.51</v>
      </c>
    </row>
    <row r="3922" spans="1:5" ht="18" customHeight="1" x14ac:dyDescent="0.25">
      <c r="A3922" s="102">
        <f t="shared" si="61"/>
        <v>3009101</v>
      </c>
      <c r="B3922" s="357" t="s">
        <v>20119</v>
      </c>
      <c r="C3922" s="358" t="s">
        <v>20120</v>
      </c>
      <c r="D3922" s="357" t="s">
        <v>315</v>
      </c>
      <c r="E3922" s="359">
        <v>178153.95</v>
      </c>
    </row>
    <row r="3923" spans="1:5" ht="18" customHeight="1" x14ac:dyDescent="0.25">
      <c r="A3923" s="102">
        <f t="shared" si="61"/>
        <v>3009246</v>
      </c>
      <c r="B3923" s="357" t="s">
        <v>20121</v>
      </c>
      <c r="C3923" s="358" t="s">
        <v>20122</v>
      </c>
      <c r="D3923" s="357" t="s">
        <v>15902</v>
      </c>
      <c r="E3923" s="359">
        <v>1638117.46</v>
      </c>
    </row>
    <row r="3924" spans="1:5" ht="18" customHeight="1" x14ac:dyDescent="0.25">
      <c r="A3924" s="102">
        <f t="shared" si="61"/>
        <v>3009208</v>
      </c>
      <c r="B3924" s="357" t="s">
        <v>20123</v>
      </c>
      <c r="C3924" s="358" t="s">
        <v>20124</v>
      </c>
      <c r="D3924" s="357" t="s">
        <v>15902</v>
      </c>
      <c r="E3924" s="359">
        <v>1645185.19</v>
      </c>
    </row>
    <row r="3925" spans="1:5" ht="18" customHeight="1" x14ac:dyDescent="0.25">
      <c r="A3925" s="102">
        <f t="shared" si="61"/>
        <v>3009308</v>
      </c>
      <c r="B3925" s="357" t="s">
        <v>20125</v>
      </c>
      <c r="C3925" s="358" t="s">
        <v>20126</v>
      </c>
      <c r="D3925" s="357" t="s">
        <v>15902</v>
      </c>
      <c r="E3925" s="359">
        <v>2457092.06</v>
      </c>
    </row>
    <row r="3926" spans="1:5" ht="18" customHeight="1" x14ac:dyDescent="0.25">
      <c r="A3926" s="102">
        <f t="shared" si="61"/>
        <v>3009212</v>
      </c>
      <c r="B3926" s="357" t="s">
        <v>20127</v>
      </c>
      <c r="C3926" s="358" t="s">
        <v>20128</v>
      </c>
      <c r="D3926" s="357" t="s">
        <v>15902</v>
      </c>
      <c r="E3926" s="359">
        <v>2467693.65</v>
      </c>
    </row>
    <row r="3927" spans="1:5" ht="18" customHeight="1" x14ac:dyDescent="0.25">
      <c r="A3927" s="102">
        <f t="shared" si="61"/>
        <v>3009258</v>
      </c>
      <c r="B3927" s="357" t="s">
        <v>20129</v>
      </c>
      <c r="C3927" s="358" t="s">
        <v>20130</v>
      </c>
      <c r="D3927" s="357" t="s">
        <v>15902</v>
      </c>
      <c r="E3927" s="359">
        <v>2097024.42</v>
      </c>
    </row>
    <row r="3928" spans="1:5" ht="18" customHeight="1" x14ac:dyDescent="0.25">
      <c r="A3928" s="102">
        <f t="shared" si="61"/>
        <v>3009266</v>
      </c>
      <c r="B3928" s="357" t="s">
        <v>20131</v>
      </c>
      <c r="C3928" s="358" t="s">
        <v>20132</v>
      </c>
      <c r="D3928" s="357" t="s">
        <v>15902</v>
      </c>
      <c r="E3928" s="359">
        <v>1953498.47</v>
      </c>
    </row>
    <row r="3929" spans="1:5" ht="18" customHeight="1" x14ac:dyDescent="0.25">
      <c r="A3929" s="102">
        <f t="shared" si="61"/>
        <v>3009038</v>
      </c>
      <c r="B3929" s="357" t="s">
        <v>20133</v>
      </c>
      <c r="C3929" s="358" t="s">
        <v>20134</v>
      </c>
      <c r="D3929" s="357" t="s">
        <v>15902</v>
      </c>
      <c r="E3929" s="359">
        <v>2127196.7000000002</v>
      </c>
    </row>
    <row r="3930" spans="1:5" ht="18" customHeight="1" x14ac:dyDescent="0.25">
      <c r="A3930" s="102">
        <f t="shared" si="61"/>
        <v>3009046</v>
      </c>
      <c r="B3930" s="357" t="s">
        <v>20135</v>
      </c>
      <c r="C3930" s="358" t="s">
        <v>20136</v>
      </c>
      <c r="D3930" s="357" t="s">
        <v>15902</v>
      </c>
      <c r="E3930" s="359">
        <v>1976524.44</v>
      </c>
    </row>
    <row r="3931" spans="1:5" ht="18" customHeight="1" x14ac:dyDescent="0.25">
      <c r="A3931" s="102">
        <f t="shared" si="61"/>
        <v>3009274</v>
      </c>
      <c r="B3931" s="357" t="s">
        <v>20137</v>
      </c>
      <c r="C3931" s="358" t="s">
        <v>20138</v>
      </c>
      <c r="D3931" s="357" t="s">
        <v>15902</v>
      </c>
      <c r="E3931" s="359">
        <v>3146172.59</v>
      </c>
    </row>
    <row r="3932" spans="1:5" ht="18" customHeight="1" x14ac:dyDescent="0.25">
      <c r="A3932" s="102">
        <f t="shared" si="61"/>
        <v>3009054</v>
      </c>
      <c r="B3932" s="357" t="s">
        <v>20139</v>
      </c>
      <c r="C3932" s="358" t="s">
        <v>20140</v>
      </c>
      <c r="D3932" s="357" t="s">
        <v>15902</v>
      </c>
      <c r="E3932" s="359">
        <v>3191467.29</v>
      </c>
    </row>
    <row r="3933" spans="1:5" ht="18" customHeight="1" x14ac:dyDescent="0.25">
      <c r="A3933" s="102">
        <f t="shared" si="61"/>
        <v>3009235</v>
      </c>
      <c r="B3933" s="357" t="s">
        <v>20141</v>
      </c>
      <c r="C3933" s="358" t="s">
        <v>20142</v>
      </c>
      <c r="D3933" s="357" t="s">
        <v>15902</v>
      </c>
      <c r="E3933" s="359">
        <v>2169313.4300000002</v>
      </c>
    </row>
    <row r="3934" spans="1:5" ht="18" customHeight="1" x14ac:dyDescent="0.25">
      <c r="A3934" s="102">
        <f t="shared" si="61"/>
        <v>3009023</v>
      </c>
      <c r="B3934" s="357" t="s">
        <v>20143</v>
      </c>
      <c r="C3934" s="358" t="s">
        <v>20144</v>
      </c>
      <c r="D3934" s="357" t="s">
        <v>15902</v>
      </c>
      <c r="E3934" s="359">
        <v>2176187.14</v>
      </c>
    </row>
    <row r="3935" spans="1:5" ht="18" customHeight="1" x14ac:dyDescent="0.25">
      <c r="A3935" s="102">
        <f t="shared" si="61"/>
        <v>3009231</v>
      </c>
      <c r="B3935" s="357" t="s">
        <v>20145</v>
      </c>
      <c r="C3935" s="358" t="s">
        <v>20146</v>
      </c>
      <c r="D3935" s="357" t="s">
        <v>15902</v>
      </c>
      <c r="E3935" s="359">
        <v>3252297.74</v>
      </c>
    </row>
    <row r="3936" spans="1:5" ht="18" customHeight="1" x14ac:dyDescent="0.25">
      <c r="A3936" s="102">
        <f t="shared" si="61"/>
        <v>3009019</v>
      </c>
      <c r="B3936" s="357" t="s">
        <v>20147</v>
      </c>
      <c r="C3936" s="358" t="s">
        <v>20148</v>
      </c>
      <c r="D3936" s="357" t="s">
        <v>15902</v>
      </c>
      <c r="E3936" s="359">
        <v>3264876.91</v>
      </c>
    </row>
    <row r="3937" spans="1:5" ht="18" customHeight="1" x14ac:dyDescent="0.25">
      <c r="A3937" s="102">
        <f t="shared" si="61"/>
        <v>3009289</v>
      </c>
      <c r="B3937" s="357" t="s">
        <v>20149</v>
      </c>
      <c r="C3937" s="358" t="s">
        <v>20150</v>
      </c>
      <c r="D3937" s="357" t="s">
        <v>15902</v>
      </c>
      <c r="E3937" s="359">
        <v>2758769.67</v>
      </c>
    </row>
    <row r="3938" spans="1:5" ht="18" customHeight="1" x14ac:dyDescent="0.25">
      <c r="A3938" s="102">
        <f t="shared" si="61"/>
        <v>3009014</v>
      </c>
      <c r="B3938" s="357" t="s">
        <v>20151</v>
      </c>
      <c r="C3938" s="358" t="s">
        <v>20152</v>
      </c>
      <c r="D3938" s="357" t="s">
        <v>15902</v>
      </c>
      <c r="E3938" s="359">
        <v>2795270.41</v>
      </c>
    </row>
    <row r="3939" spans="1:5" ht="18" customHeight="1" x14ac:dyDescent="0.25">
      <c r="A3939" s="102">
        <f t="shared" si="61"/>
        <v>3009293</v>
      </c>
      <c r="B3939" s="357" t="s">
        <v>20153</v>
      </c>
      <c r="C3939" s="358" t="s">
        <v>20154</v>
      </c>
      <c r="D3939" s="357" t="s">
        <v>15902</v>
      </c>
      <c r="E3939" s="359">
        <v>4138157.06</v>
      </c>
    </row>
    <row r="3940" spans="1:5" ht="18" customHeight="1" x14ac:dyDescent="0.25">
      <c r="A3940" s="102">
        <f t="shared" si="61"/>
        <v>3009226</v>
      </c>
      <c r="B3940" s="357" t="s">
        <v>20155</v>
      </c>
      <c r="C3940" s="358" t="s">
        <v>20156</v>
      </c>
      <c r="D3940" s="357" t="s">
        <v>15902</v>
      </c>
      <c r="E3940" s="359">
        <v>4192908.43</v>
      </c>
    </row>
    <row r="3941" spans="1:5" ht="18" customHeight="1" x14ac:dyDescent="0.25">
      <c r="A3941" s="102">
        <f t="shared" si="61"/>
        <v>3009102</v>
      </c>
      <c r="B3941" s="357" t="s">
        <v>20157</v>
      </c>
      <c r="C3941" s="358" t="s">
        <v>20158</v>
      </c>
      <c r="D3941" s="357" t="s">
        <v>315</v>
      </c>
      <c r="E3941" s="359">
        <v>112780.33</v>
      </c>
    </row>
    <row r="3942" spans="1:5" ht="18" customHeight="1" x14ac:dyDescent="0.25">
      <c r="A3942" s="102">
        <f t="shared" si="61"/>
        <v>3009297</v>
      </c>
      <c r="B3942" s="357" t="s">
        <v>20159</v>
      </c>
      <c r="C3942" s="358" t="s">
        <v>20160</v>
      </c>
      <c r="D3942" s="357" t="s">
        <v>15902</v>
      </c>
      <c r="E3942" s="359">
        <v>2042962.33</v>
      </c>
    </row>
    <row r="3943" spans="1:5" ht="18" customHeight="1" x14ac:dyDescent="0.25">
      <c r="A3943" s="102">
        <f t="shared" si="61"/>
        <v>3009027</v>
      </c>
      <c r="B3943" s="357" t="s">
        <v>20161</v>
      </c>
      <c r="C3943" s="358" t="s">
        <v>20162</v>
      </c>
      <c r="D3943" s="357" t="s">
        <v>15902</v>
      </c>
      <c r="E3943" s="359">
        <v>2050029.97</v>
      </c>
    </row>
    <row r="3944" spans="1:5" ht="18" customHeight="1" x14ac:dyDescent="0.25">
      <c r="A3944" s="102">
        <f t="shared" si="61"/>
        <v>3009305</v>
      </c>
      <c r="B3944" s="357" t="s">
        <v>20163</v>
      </c>
      <c r="C3944" s="358" t="s">
        <v>20164</v>
      </c>
      <c r="D3944" s="357" t="s">
        <v>15902</v>
      </c>
      <c r="E3944" s="359">
        <v>3064357.98</v>
      </c>
    </row>
    <row r="3945" spans="1:5" ht="18" customHeight="1" x14ac:dyDescent="0.25">
      <c r="A3945" s="102">
        <f t="shared" si="61"/>
        <v>3009031</v>
      </c>
      <c r="B3945" s="357" t="s">
        <v>20165</v>
      </c>
      <c r="C3945" s="358" t="s">
        <v>20166</v>
      </c>
      <c r="D3945" s="357" t="s">
        <v>15902</v>
      </c>
      <c r="E3945" s="359">
        <v>3074959.29</v>
      </c>
    </row>
    <row r="3946" spans="1:5" ht="18" customHeight="1" x14ac:dyDescent="0.25">
      <c r="A3946" s="102">
        <f t="shared" si="61"/>
        <v>3009255</v>
      </c>
      <c r="B3946" s="357" t="s">
        <v>20167</v>
      </c>
      <c r="C3946" s="358" t="s">
        <v>20168</v>
      </c>
      <c r="D3946" s="357" t="s">
        <v>15902</v>
      </c>
      <c r="E3946" s="359">
        <v>2612826.58</v>
      </c>
    </row>
    <row r="3947" spans="1:5" ht="18" customHeight="1" x14ac:dyDescent="0.25">
      <c r="A3947" s="102">
        <f t="shared" si="61"/>
        <v>3009263</v>
      </c>
      <c r="B3947" s="357" t="s">
        <v>20169</v>
      </c>
      <c r="C3947" s="358" t="s">
        <v>20170</v>
      </c>
      <c r="D3947" s="357" t="s">
        <v>15902</v>
      </c>
      <c r="E3947" s="359">
        <v>2631319.41</v>
      </c>
    </row>
    <row r="3948" spans="1:5" ht="18" customHeight="1" x14ac:dyDescent="0.25">
      <c r="A3948" s="102">
        <f t="shared" si="61"/>
        <v>3009035</v>
      </c>
      <c r="B3948" s="357" t="s">
        <v>20171</v>
      </c>
      <c r="C3948" s="358" t="s">
        <v>20172</v>
      </c>
      <c r="D3948" s="357" t="s">
        <v>15902</v>
      </c>
      <c r="E3948" s="359">
        <v>2648526.16</v>
      </c>
    </row>
    <row r="3949" spans="1:5" ht="18" customHeight="1" x14ac:dyDescent="0.25">
      <c r="A3949" s="102">
        <f t="shared" si="61"/>
        <v>3009043</v>
      </c>
      <c r="B3949" s="357" t="s">
        <v>20173</v>
      </c>
      <c r="C3949" s="358" t="s">
        <v>20174</v>
      </c>
      <c r="D3949" s="357" t="s">
        <v>15902</v>
      </c>
      <c r="E3949" s="359">
        <v>2667939.6</v>
      </c>
    </row>
    <row r="3950" spans="1:5" ht="18" customHeight="1" x14ac:dyDescent="0.25">
      <c r="A3950" s="102">
        <f t="shared" si="61"/>
        <v>3009271</v>
      </c>
      <c r="B3950" s="357" t="s">
        <v>20175</v>
      </c>
      <c r="C3950" s="358" t="s">
        <v>20176</v>
      </c>
      <c r="D3950" s="357" t="s">
        <v>15902</v>
      </c>
      <c r="E3950" s="359">
        <v>3919874.38</v>
      </c>
    </row>
    <row r="3951" spans="1:5" ht="18" customHeight="1" x14ac:dyDescent="0.25">
      <c r="A3951" s="102">
        <f t="shared" si="61"/>
        <v>3009051</v>
      </c>
      <c r="B3951" s="357" t="s">
        <v>20177</v>
      </c>
      <c r="C3951" s="358" t="s">
        <v>20178</v>
      </c>
      <c r="D3951" s="357" t="s">
        <v>15902</v>
      </c>
      <c r="E3951" s="359">
        <v>3973460.01</v>
      </c>
    </row>
    <row r="3952" spans="1:5" ht="18" customHeight="1" x14ac:dyDescent="0.25">
      <c r="A3952" s="102">
        <f t="shared" si="61"/>
        <v>3009103</v>
      </c>
      <c r="B3952" s="357" t="s">
        <v>20179</v>
      </c>
      <c r="C3952" s="358" t="s">
        <v>20180</v>
      </c>
      <c r="D3952" s="357" t="s">
        <v>315</v>
      </c>
      <c r="E3952" s="359">
        <v>225805.39</v>
      </c>
    </row>
    <row r="3953" spans="1:5" ht="18" customHeight="1" x14ac:dyDescent="0.25">
      <c r="A3953" s="102">
        <f t="shared" si="61"/>
        <v>3009247</v>
      </c>
      <c r="B3953" s="357" t="s">
        <v>20181</v>
      </c>
      <c r="C3953" s="358" t="s">
        <v>20182</v>
      </c>
      <c r="D3953" s="357" t="s">
        <v>15902</v>
      </c>
      <c r="E3953" s="359">
        <v>2036420.55</v>
      </c>
    </row>
    <row r="3954" spans="1:5" ht="18" customHeight="1" x14ac:dyDescent="0.25">
      <c r="A3954" s="102">
        <f t="shared" si="61"/>
        <v>3009209</v>
      </c>
      <c r="B3954" s="357" t="s">
        <v>20183</v>
      </c>
      <c r="C3954" s="358" t="s">
        <v>20184</v>
      </c>
      <c r="D3954" s="357" t="s">
        <v>15902</v>
      </c>
      <c r="E3954" s="359">
        <v>2043488.28</v>
      </c>
    </row>
    <row r="3955" spans="1:5" ht="18" customHeight="1" x14ac:dyDescent="0.25">
      <c r="A3955" s="102">
        <f t="shared" si="61"/>
        <v>3009309</v>
      </c>
      <c r="B3955" s="357" t="s">
        <v>20185</v>
      </c>
      <c r="C3955" s="358" t="s">
        <v>20186</v>
      </c>
      <c r="D3955" s="357" t="s">
        <v>15902</v>
      </c>
      <c r="E3955" s="359">
        <v>3054546.94</v>
      </c>
    </row>
    <row r="3956" spans="1:5" ht="18" customHeight="1" x14ac:dyDescent="0.25">
      <c r="A3956" s="102">
        <f t="shared" si="61"/>
        <v>3009213</v>
      </c>
      <c r="B3956" s="357" t="s">
        <v>20187</v>
      </c>
      <c r="C3956" s="358" t="s">
        <v>20188</v>
      </c>
      <c r="D3956" s="357" t="s">
        <v>15902</v>
      </c>
      <c r="E3956" s="359">
        <v>3065148.52</v>
      </c>
    </row>
    <row r="3957" spans="1:5" ht="18" customHeight="1" x14ac:dyDescent="0.25">
      <c r="A3957" s="102">
        <f t="shared" si="61"/>
        <v>3009259</v>
      </c>
      <c r="B3957" s="357" t="s">
        <v>20189</v>
      </c>
      <c r="C3957" s="358" t="s">
        <v>20190</v>
      </c>
      <c r="D3957" s="357" t="s">
        <v>15902</v>
      </c>
      <c r="E3957" s="359">
        <v>2606339.4700000002</v>
      </c>
    </row>
    <row r="3958" spans="1:5" ht="18" customHeight="1" x14ac:dyDescent="0.25">
      <c r="A3958" s="102">
        <f t="shared" si="61"/>
        <v>3009267</v>
      </c>
      <c r="B3958" s="357" t="s">
        <v>20191</v>
      </c>
      <c r="C3958" s="358" t="s">
        <v>20192</v>
      </c>
      <c r="D3958" s="357" t="s">
        <v>15902</v>
      </c>
      <c r="E3958" s="359">
        <v>2624832.2999999998</v>
      </c>
    </row>
    <row r="3959" spans="1:5" ht="18" customHeight="1" x14ac:dyDescent="0.25">
      <c r="A3959" s="102">
        <f t="shared" si="61"/>
        <v>3009039</v>
      </c>
      <c r="B3959" s="357" t="s">
        <v>20193</v>
      </c>
      <c r="C3959" s="358" t="s">
        <v>20194</v>
      </c>
      <c r="D3959" s="357" t="s">
        <v>15902</v>
      </c>
      <c r="E3959" s="359">
        <v>2642039.0499999998</v>
      </c>
    </row>
    <row r="3960" spans="1:5" ht="18" customHeight="1" x14ac:dyDescent="0.25">
      <c r="A3960" s="102">
        <f t="shared" si="61"/>
        <v>3009047</v>
      </c>
      <c r="B3960" s="357" t="s">
        <v>20195</v>
      </c>
      <c r="C3960" s="358" t="s">
        <v>20196</v>
      </c>
      <c r="D3960" s="357" t="s">
        <v>15902</v>
      </c>
      <c r="E3960" s="359">
        <v>2661452.4900000002</v>
      </c>
    </row>
    <row r="3961" spans="1:5" ht="18" customHeight="1" x14ac:dyDescent="0.25">
      <c r="A3961" s="102">
        <f t="shared" si="61"/>
        <v>3009275</v>
      </c>
      <c r="B3961" s="357" t="s">
        <v>20197</v>
      </c>
      <c r="C3961" s="358" t="s">
        <v>20198</v>
      </c>
      <c r="D3961" s="357" t="s">
        <v>15902</v>
      </c>
      <c r="E3961" s="359">
        <v>3910145.41</v>
      </c>
    </row>
    <row r="3962" spans="1:5" ht="18" customHeight="1" x14ac:dyDescent="0.25">
      <c r="A3962" s="102">
        <f t="shared" si="61"/>
        <v>3009055</v>
      </c>
      <c r="B3962" s="357" t="s">
        <v>20199</v>
      </c>
      <c r="C3962" s="358" t="s">
        <v>20200</v>
      </c>
      <c r="D3962" s="357" t="s">
        <v>15902</v>
      </c>
      <c r="E3962" s="359">
        <v>3963731.05</v>
      </c>
    </row>
    <row r="3963" spans="1:5" ht="18" customHeight="1" x14ac:dyDescent="0.25">
      <c r="A3963" s="102">
        <f t="shared" si="61"/>
        <v>3009236</v>
      </c>
      <c r="B3963" s="357" t="s">
        <v>20201</v>
      </c>
      <c r="C3963" s="358" t="s">
        <v>20202</v>
      </c>
      <c r="D3963" s="357" t="s">
        <v>15902</v>
      </c>
      <c r="E3963" s="359">
        <v>2541991.2400000002</v>
      </c>
    </row>
    <row r="3964" spans="1:5" ht="18" customHeight="1" x14ac:dyDescent="0.25">
      <c r="A3964" s="102">
        <f t="shared" si="61"/>
        <v>3009024</v>
      </c>
      <c r="B3964" s="357" t="s">
        <v>20203</v>
      </c>
      <c r="C3964" s="358" t="s">
        <v>20204</v>
      </c>
      <c r="D3964" s="357" t="s">
        <v>15902</v>
      </c>
      <c r="E3964" s="359">
        <v>2547391.11</v>
      </c>
    </row>
    <row r="3965" spans="1:5" ht="18" customHeight="1" x14ac:dyDescent="0.25">
      <c r="A3965" s="102">
        <f t="shared" si="61"/>
        <v>3009232</v>
      </c>
      <c r="B3965" s="357" t="s">
        <v>20205</v>
      </c>
      <c r="C3965" s="358" t="s">
        <v>20206</v>
      </c>
      <c r="D3965" s="357" t="s">
        <v>15902</v>
      </c>
      <c r="E3965" s="359">
        <v>3809302.38</v>
      </c>
    </row>
    <row r="3966" spans="1:5" ht="18" customHeight="1" x14ac:dyDescent="0.25">
      <c r="A3966" s="102">
        <f t="shared" si="61"/>
        <v>3009020</v>
      </c>
      <c r="B3966" s="357" t="s">
        <v>20207</v>
      </c>
      <c r="C3966" s="358" t="s">
        <v>20208</v>
      </c>
      <c r="D3966" s="357" t="s">
        <v>15902</v>
      </c>
      <c r="E3966" s="359">
        <v>3819563.28</v>
      </c>
    </row>
    <row r="3967" spans="1:5" ht="18" customHeight="1" x14ac:dyDescent="0.25">
      <c r="A3967" s="102">
        <f t="shared" si="61"/>
        <v>3009290</v>
      </c>
      <c r="B3967" s="357" t="s">
        <v>20209</v>
      </c>
      <c r="C3967" s="358" t="s">
        <v>20210</v>
      </c>
      <c r="D3967" s="357" t="s">
        <v>15902</v>
      </c>
      <c r="E3967" s="359">
        <v>3162627.67</v>
      </c>
    </row>
    <row r="3968" spans="1:5" ht="18" customHeight="1" x14ac:dyDescent="0.25">
      <c r="A3968" s="102">
        <f t="shared" si="61"/>
        <v>3009015</v>
      </c>
      <c r="B3968" s="357" t="s">
        <v>20211</v>
      </c>
      <c r="C3968" s="358" t="s">
        <v>20212</v>
      </c>
      <c r="D3968" s="357" t="s">
        <v>15902</v>
      </c>
      <c r="E3968" s="359">
        <v>3200754.25</v>
      </c>
    </row>
    <row r="3969" spans="1:5" ht="18" customHeight="1" x14ac:dyDescent="0.25">
      <c r="A3969" s="102">
        <f t="shared" ref="A3969:A4032" si="62">VALUE(B3969)</f>
        <v>3009294</v>
      </c>
      <c r="B3969" s="357" t="s">
        <v>20213</v>
      </c>
      <c r="C3969" s="358" t="s">
        <v>20214</v>
      </c>
      <c r="D3969" s="357" t="s">
        <v>15902</v>
      </c>
      <c r="E3969" s="359">
        <v>4743944.07</v>
      </c>
    </row>
    <row r="3970" spans="1:5" ht="18" customHeight="1" x14ac:dyDescent="0.25">
      <c r="A3970" s="102">
        <f t="shared" si="62"/>
        <v>3009227</v>
      </c>
      <c r="B3970" s="357" t="s">
        <v>20215</v>
      </c>
      <c r="C3970" s="358" t="s">
        <v>20216</v>
      </c>
      <c r="D3970" s="357" t="s">
        <v>15902</v>
      </c>
      <c r="E3970" s="359">
        <v>4801134.2</v>
      </c>
    </row>
    <row r="3971" spans="1:5" ht="18" customHeight="1" x14ac:dyDescent="0.25">
      <c r="A3971" s="102">
        <f t="shared" si="62"/>
        <v>3009104</v>
      </c>
      <c r="B3971" s="357" t="s">
        <v>20217</v>
      </c>
      <c r="C3971" s="358" t="s">
        <v>20218</v>
      </c>
      <c r="D3971" s="357" t="s">
        <v>315</v>
      </c>
      <c r="E3971" s="359">
        <v>133496.66</v>
      </c>
    </row>
    <row r="3972" spans="1:5" ht="18" customHeight="1" x14ac:dyDescent="0.25">
      <c r="A3972" s="102">
        <f t="shared" si="62"/>
        <v>3009240</v>
      </c>
      <c r="B3972" s="357" t="s">
        <v>20219</v>
      </c>
      <c r="C3972" s="358" t="s">
        <v>20220</v>
      </c>
      <c r="D3972" s="357" t="s">
        <v>15902</v>
      </c>
      <c r="E3972" s="359">
        <v>2390741.83</v>
      </c>
    </row>
    <row r="3973" spans="1:5" ht="18" customHeight="1" x14ac:dyDescent="0.25">
      <c r="A3973" s="102">
        <f t="shared" si="62"/>
        <v>3009028</v>
      </c>
      <c r="B3973" s="357" t="s">
        <v>20221</v>
      </c>
      <c r="C3973" s="358" t="s">
        <v>20222</v>
      </c>
      <c r="D3973" s="357" t="s">
        <v>15902</v>
      </c>
      <c r="E3973" s="359">
        <v>2397809.4700000002</v>
      </c>
    </row>
    <row r="3974" spans="1:5" ht="18" customHeight="1" x14ac:dyDescent="0.25">
      <c r="A3974" s="102">
        <f t="shared" si="62"/>
        <v>3009306</v>
      </c>
      <c r="B3974" s="357" t="s">
        <v>20223</v>
      </c>
      <c r="C3974" s="358" t="s">
        <v>20224</v>
      </c>
      <c r="D3974" s="357" t="s">
        <v>15902</v>
      </c>
      <c r="E3974" s="359">
        <v>3586027.12</v>
      </c>
    </row>
    <row r="3975" spans="1:5" ht="18" customHeight="1" x14ac:dyDescent="0.25">
      <c r="A3975" s="102">
        <f t="shared" si="62"/>
        <v>3009032</v>
      </c>
      <c r="B3975" s="357" t="s">
        <v>20225</v>
      </c>
      <c r="C3975" s="358" t="s">
        <v>20226</v>
      </c>
      <c r="D3975" s="357" t="s">
        <v>15902</v>
      </c>
      <c r="E3975" s="359">
        <v>3596628.43</v>
      </c>
    </row>
    <row r="3976" spans="1:5" ht="18" customHeight="1" x14ac:dyDescent="0.25">
      <c r="A3976" s="102">
        <f t="shared" si="62"/>
        <v>3009256</v>
      </c>
      <c r="B3976" s="357" t="s">
        <v>20227</v>
      </c>
      <c r="C3976" s="358" t="s">
        <v>20228</v>
      </c>
      <c r="D3976" s="357" t="s">
        <v>15902</v>
      </c>
      <c r="E3976" s="359">
        <v>3019448.3199999998</v>
      </c>
    </row>
    <row r="3977" spans="1:5" ht="18" customHeight="1" x14ac:dyDescent="0.25">
      <c r="A3977" s="102">
        <f t="shared" si="62"/>
        <v>3009264</v>
      </c>
      <c r="B3977" s="357" t="s">
        <v>20229</v>
      </c>
      <c r="C3977" s="358" t="s">
        <v>20230</v>
      </c>
      <c r="D3977" s="357" t="s">
        <v>15902</v>
      </c>
      <c r="E3977" s="359">
        <v>3011752.94</v>
      </c>
    </row>
    <row r="3978" spans="1:5" ht="18" customHeight="1" x14ac:dyDescent="0.25">
      <c r="A3978" s="102">
        <f t="shared" si="62"/>
        <v>3009036</v>
      </c>
      <c r="B3978" s="357" t="s">
        <v>20231</v>
      </c>
      <c r="C3978" s="358" t="s">
        <v>20232</v>
      </c>
      <c r="D3978" s="357" t="s">
        <v>15902</v>
      </c>
      <c r="E3978" s="359">
        <v>3058077.66</v>
      </c>
    </row>
    <row r="3979" spans="1:5" ht="18" customHeight="1" x14ac:dyDescent="0.25">
      <c r="A3979" s="102">
        <f t="shared" si="62"/>
        <v>3009044</v>
      </c>
      <c r="B3979" s="357" t="s">
        <v>20233</v>
      </c>
      <c r="C3979" s="358" t="s">
        <v>20234</v>
      </c>
      <c r="D3979" s="357" t="s">
        <v>15902</v>
      </c>
      <c r="E3979" s="359">
        <v>3049998.97</v>
      </c>
    </row>
    <row r="3980" spans="1:5" ht="18" customHeight="1" x14ac:dyDescent="0.25">
      <c r="A3980" s="102">
        <f t="shared" si="62"/>
        <v>3009272</v>
      </c>
      <c r="B3980" s="357" t="s">
        <v>20235</v>
      </c>
      <c r="C3980" s="358" t="s">
        <v>20236</v>
      </c>
      <c r="D3980" s="357" t="s">
        <v>15902</v>
      </c>
      <c r="E3980" s="359">
        <v>4529806.88</v>
      </c>
    </row>
    <row r="3981" spans="1:5" ht="18" customHeight="1" x14ac:dyDescent="0.25">
      <c r="A3981" s="102">
        <f t="shared" si="62"/>
        <v>3009052</v>
      </c>
      <c r="B3981" s="357" t="s">
        <v>20237</v>
      </c>
      <c r="C3981" s="358" t="s">
        <v>20238</v>
      </c>
      <c r="D3981" s="357" t="s">
        <v>15902</v>
      </c>
      <c r="E3981" s="359">
        <v>4587787.16</v>
      </c>
    </row>
    <row r="3982" spans="1:5" ht="18" customHeight="1" x14ac:dyDescent="0.25">
      <c r="A3982" s="102">
        <f t="shared" si="62"/>
        <v>3009105</v>
      </c>
      <c r="B3982" s="357" t="s">
        <v>20239</v>
      </c>
      <c r="C3982" s="358" t="s">
        <v>20240</v>
      </c>
      <c r="D3982" s="357" t="s">
        <v>315</v>
      </c>
      <c r="E3982" s="359">
        <v>267238.03999999998</v>
      </c>
    </row>
    <row r="3983" spans="1:5" ht="18" customHeight="1" x14ac:dyDescent="0.25">
      <c r="A3983" s="102">
        <f t="shared" si="62"/>
        <v>3009248</v>
      </c>
      <c r="B3983" s="357" t="s">
        <v>20241</v>
      </c>
      <c r="C3983" s="358" t="s">
        <v>20242</v>
      </c>
      <c r="D3983" s="357" t="s">
        <v>15902</v>
      </c>
      <c r="E3983" s="359">
        <v>2382950.21</v>
      </c>
    </row>
    <row r="3984" spans="1:5" ht="18" customHeight="1" x14ac:dyDescent="0.25">
      <c r="A3984" s="102">
        <f t="shared" si="62"/>
        <v>3009210</v>
      </c>
      <c r="B3984" s="357" t="s">
        <v>20243</v>
      </c>
      <c r="C3984" s="358" t="s">
        <v>20244</v>
      </c>
      <c r="D3984" s="357" t="s">
        <v>15902</v>
      </c>
      <c r="E3984" s="359">
        <v>2390017.9300000002</v>
      </c>
    </row>
    <row r="3985" spans="1:5" ht="18" customHeight="1" x14ac:dyDescent="0.25">
      <c r="A3985" s="102">
        <f t="shared" si="62"/>
        <v>3009310</v>
      </c>
      <c r="B3985" s="357" t="s">
        <v>20245</v>
      </c>
      <c r="C3985" s="358" t="s">
        <v>20246</v>
      </c>
      <c r="D3985" s="357" t="s">
        <v>15902</v>
      </c>
      <c r="E3985" s="359">
        <v>3574341.63</v>
      </c>
    </row>
    <row r="3986" spans="1:5" ht="18" customHeight="1" x14ac:dyDescent="0.25">
      <c r="A3986" s="102">
        <f t="shared" si="62"/>
        <v>3009214</v>
      </c>
      <c r="B3986" s="357" t="s">
        <v>20247</v>
      </c>
      <c r="C3986" s="358" t="s">
        <v>20248</v>
      </c>
      <c r="D3986" s="357" t="s">
        <v>15902</v>
      </c>
      <c r="E3986" s="359">
        <v>3584943.21</v>
      </c>
    </row>
    <row r="3987" spans="1:5" ht="18" customHeight="1" x14ac:dyDescent="0.25">
      <c r="A3987" s="102">
        <f t="shared" si="62"/>
        <v>3009260</v>
      </c>
      <c r="B3987" s="357" t="s">
        <v>20249</v>
      </c>
      <c r="C3987" s="358" t="s">
        <v>20250</v>
      </c>
      <c r="D3987" s="357" t="s">
        <v>15902</v>
      </c>
      <c r="E3987" s="359">
        <v>3011711.37</v>
      </c>
    </row>
    <row r="3988" spans="1:5" ht="18" customHeight="1" x14ac:dyDescent="0.25">
      <c r="A3988" s="102">
        <f t="shared" si="62"/>
        <v>3009268</v>
      </c>
      <c r="B3988" s="357" t="s">
        <v>20251</v>
      </c>
      <c r="C3988" s="358" t="s">
        <v>20252</v>
      </c>
      <c r="D3988" s="357" t="s">
        <v>15902</v>
      </c>
      <c r="E3988" s="359">
        <v>3004015.99</v>
      </c>
    </row>
    <row r="3989" spans="1:5" ht="18" customHeight="1" x14ac:dyDescent="0.25">
      <c r="A3989" s="102">
        <f t="shared" si="62"/>
        <v>3009040</v>
      </c>
      <c r="B3989" s="357" t="s">
        <v>20253</v>
      </c>
      <c r="C3989" s="358" t="s">
        <v>20254</v>
      </c>
      <c r="D3989" s="357" t="s">
        <v>15902</v>
      </c>
      <c r="E3989" s="359">
        <v>3050340.7</v>
      </c>
    </row>
    <row r="3990" spans="1:5" ht="18" customHeight="1" x14ac:dyDescent="0.25">
      <c r="A3990" s="102">
        <f t="shared" si="62"/>
        <v>3009048</v>
      </c>
      <c r="B3990" s="357" t="s">
        <v>20255</v>
      </c>
      <c r="C3990" s="358" t="s">
        <v>20256</v>
      </c>
      <c r="D3990" s="357" t="s">
        <v>15902</v>
      </c>
      <c r="E3990" s="359">
        <v>3042262.02</v>
      </c>
    </row>
    <row r="3991" spans="1:5" ht="18" customHeight="1" x14ac:dyDescent="0.25">
      <c r="A3991" s="102">
        <f t="shared" si="62"/>
        <v>3009276</v>
      </c>
      <c r="B3991" s="357" t="s">
        <v>20257</v>
      </c>
      <c r="C3991" s="358" t="s">
        <v>20258</v>
      </c>
      <c r="D3991" s="357" t="s">
        <v>15902</v>
      </c>
      <c r="E3991" s="359">
        <v>4518203.46</v>
      </c>
    </row>
    <row r="3992" spans="1:5" ht="18" customHeight="1" x14ac:dyDescent="0.25">
      <c r="A3992" s="102">
        <f t="shared" si="62"/>
        <v>3009056</v>
      </c>
      <c r="B3992" s="357" t="s">
        <v>20259</v>
      </c>
      <c r="C3992" s="358" t="s">
        <v>20260</v>
      </c>
      <c r="D3992" s="357" t="s">
        <v>15902</v>
      </c>
      <c r="E3992" s="359">
        <v>4576183.74</v>
      </c>
    </row>
    <row r="3993" spans="1:5" ht="18" customHeight="1" x14ac:dyDescent="0.25">
      <c r="A3993" s="102">
        <f t="shared" si="62"/>
        <v>3009237</v>
      </c>
      <c r="B3993" s="357" t="s">
        <v>20261</v>
      </c>
      <c r="C3993" s="358" t="s">
        <v>20262</v>
      </c>
      <c r="D3993" s="357" t="s">
        <v>15902</v>
      </c>
      <c r="E3993" s="359">
        <v>2416448.42</v>
      </c>
    </row>
    <row r="3994" spans="1:5" ht="18" customHeight="1" x14ac:dyDescent="0.25">
      <c r="A3994" s="102">
        <f t="shared" si="62"/>
        <v>3009025</v>
      </c>
      <c r="B3994" s="357" t="s">
        <v>20263</v>
      </c>
      <c r="C3994" s="358" t="s">
        <v>20264</v>
      </c>
      <c r="D3994" s="357" t="s">
        <v>15902</v>
      </c>
      <c r="E3994" s="359">
        <v>2421947.63</v>
      </c>
    </row>
    <row r="3995" spans="1:5" ht="18" customHeight="1" x14ac:dyDescent="0.25">
      <c r="A3995" s="102">
        <f t="shared" si="62"/>
        <v>3009319</v>
      </c>
      <c r="B3995" s="357" t="s">
        <v>20265</v>
      </c>
      <c r="C3995" s="358" t="s">
        <v>20266</v>
      </c>
      <c r="D3995" s="357" t="s">
        <v>15902</v>
      </c>
      <c r="E3995" s="359">
        <v>3622909.06</v>
      </c>
    </row>
    <row r="3996" spans="1:5" ht="18" customHeight="1" x14ac:dyDescent="0.25">
      <c r="A3996" s="102">
        <f t="shared" si="62"/>
        <v>3009021</v>
      </c>
      <c r="B3996" s="357" t="s">
        <v>20267</v>
      </c>
      <c r="C3996" s="358" t="s">
        <v>20268</v>
      </c>
      <c r="D3996" s="357" t="s">
        <v>15902</v>
      </c>
      <c r="E3996" s="359">
        <v>3631447.73</v>
      </c>
    </row>
    <row r="3997" spans="1:5" ht="18" customHeight="1" x14ac:dyDescent="0.25">
      <c r="A3997" s="102">
        <f t="shared" si="62"/>
        <v>3009291</v>
      </c>
      <c r="B3997" s="357" t="s">
        <v>20269</v>
      </c>
      <c r="C3997" s="358" t="s">
        <v>20270</v>
      </c>
      <c r="D3997" s="357" t="s">
        <v>15902</v>
      </c>
      <c r="E3997" s="359">
        <v>3045412.06</v>
      </c>
    </row>
    <row r="3998" spans="1:5" ht="18" customHeight="1" x14ac:dyDescent="0.25">
      <c r="A3998" s="102">
        <f t="shared" si="62"/>
        <v>3009016</v>
      </c>
      <c r="B3998" s="357" t="s">
        <v>20271</v>
      </c>
      <c r="C3998" s="358" t="s">
        <v>20272</v>
      </c>
      <c r="D3998" s="357" t="s">
        <v>15902</v>
      </c>
      <c r="E3998" s="359">
        <v>3083953.26</v>
      </c>
    </row>
    <row r="3999" spans="1:5" ht="18" customHeight="1" x14ac:dyDescent="0.25">
      <c r="A3999" s="102">
        <f t="shared" si="62"/>
        <v>3009295</v>
      </c>
      <c r="B3999" s="357" t="s">
        <v>20273</v>
      </c>
      <c r="C3999" s="358" t="s">
        <v>20274</v>
      </c>
      <c r="D3999" s="357" t="s">
        <v>15902</v>
      </c>
      <c r="E3999" s="359">
        <v>4568120.6500000004</v>
      </c>
    </row>
    <row r="4000" spans="1:5" ht="18" customHeight="1" x14ac:dyDescent="0.25">
      <c r="A4000" s="102">
        <f t="shared" si="62"/>
        <v>3009228</v>
      </c>
      <c r="B4000" s="357" t="s">
        <v>20275</v>
      </c>
      <c r="C4000" s="358" t="s">
        <v>20276</v>
      </c>
      <c r="D4000" s="357" t="s">
        <v>15902</v>
      </c>
      <c r="E4000" s="359">
        <v>4625932.7</v>
      </c>
    </row>
    <row r="4001" spans="1:5" ht="18" customHeight="1" x14ac:dyDescent="0.25">
      <c r="A4001" s="102">
        <f t="shared" si="62"/>
        <v>3009106</v>
      </c>
      <c r="B4001" s="357" t="s">
        <v>20277</v>
      </c>
      <c r="C4001" s="358" t="s">
        <v>20278</v>
      </c>
      <c r="D4001" s="357" t="s">
        <v>315</v>
      </c>
      <c r="E4001" s="359">
        <v>126723.29</v>
      </c>
    </row>
    <row r="4002" spans="1:5" ht="18" customHeight="1" x14ac:dyDescent="0.25">
      <c r="A4002" s="102">
        <f t="shared" si="62"/>
        <v>3009299</v>
      </c>
      <c r="B4002" s="357" t="s">
        <v>20279</v>
      </c>
      <c r="C4002" s="358" t="s">
        <v>20280</v>
      </c>
      <c r="D4002" s="357" t="s">
        <v>15902</v>
      </c>
      <c r="E4002" s="359">
        <v>2276631.6800000002</v>
      </c>
    </row>
    <row r="4003" spans="1:5" ht="18" customHeight="1" x14ac:dyDescent="0.25">
      <c r="A4003" s="102">
        <f t="shared" si="62"/>
        <v>3009029</v>
      </c>
      <c r="B4003" s="357" t="s">
        <v>20281</v>
      </c>
      <c r="C4003" s="358" t="s">
        <v>20282</v>
      </c>
      <c r="D4003" s="357" t="s">
        <v>15902</v>
      </c>
      <c r="E4003" s="359">
        <v>2283699.33</v>
      </c>
    </row>
    <row r="4004" spans="1:5" ht="18" customHeight="1" x14ac:dyDescent="0.25">
      <c r="A4004" s="102">
        <f t="shared" si="62"/>
        <v>3009245</v>
      </c>
      <c r="B4004" s="357" t="s">
        <v>20283</v>
      </c>
      <c r="C4004" s="358" t="s">
        <v>20284</v>
      </c>
      <c r="D4004" s="357" t="s">
        <v>15902</v>
      </c>
      <c r="E4004" s="359">
        <v>3414861.94</v>
      </c>
    </row>
    <row r="4005" spans="1:5" ht="18" customHeight="1" x14ac:dyDescent="0.25">
      <c r="A4005" s="102">
        <f t="shared" si="62"/>
        <v>3009033</v>
      </c>
      <c r="B4005" s="357" t="s">
        <v>20285</v>
      </c>
      <c r="C4005" s="358" t="s">
        <v>20286</v>
      </c>
      <c r="D4005" s="357" t="s">
        <v>15902</v>
      </c>
      <c r="E4005" s="359">
        <v>3425463.25</v>
      </c>
    </row>
    <row r="4006" spans="1:5" ht="18" customHeight="1" x14ac:dyDescent="0.25">
      <c r="A4006" s="102">
        <f t="shared" si="62"/>
        <v>3009257</v>
      </c>
      <c r="B4006" s="357" t="s">
        <v>20287</v>
      </c>
      <c r="C4006" s="358" t="s">
        <v>20288</v>
      </c>
      <c r="D4006" s="357" t="s">
        <v>15902</v>
      </c>
      <c r="E4006" s="359">
        <v>2908316.03</v>
      </c>
    </row>
    <row r="4007" spans="1:5" ht="18" customHeight="1" x14ac:dyDescent="0.25">
      <c r="A4007" s="102">
        <f t="shared" si="62"/>
        <v>3009265</v>
      </c>
      <c r="B4007" s="357" t="s">
        <v>20289</v>
      </c>
      <c r="C4007" s="358" t="s">
        <v>20290</v>
      </c>
      <c r="D4007" s="357" t="s">
        <v>15902</v>
      </c>
      <c r="E4007" s="359">
        <v>2905970.01</v>
      </c>
    </row>
    <row r="4008" spans="1:5" ht="18" customHeight="1" x14ac:dyDescent="0.25">
      <c r="A4008" s="102">
        <f t="shared" si="62"/>
        <v>3009037</v>
      </c>
      <c r="B4008" s="357" t="s">
        <v>20291</v>
      </c>
      <c r="C4008" s="358" t="s">
        <v>20292</v>
      </c>
      <c r="D4008" s="357" t="s">
        <v>15902</v>
      </c>
      <c r="E4008" s="359">
        <v>2947093.63</v>
      </c>
    </row>
    <row r="4009" spans="1:5" ht="18" customHeight="1" x14ac:dyDescent="0.25">
      <c r="A4009" s="102">
        <f t="shared" si="62"/>
        <v>3009045</v>
      </c>
      <c r="B4009" s="357" t="s">
        <v>20293</v>
      </c>
      <c r="C4009" s="358" t="s">
        <v>20294</v>
      </c>
      <c r="D4009" s="357" t="s">
        <v>15902</v>
      </c>
      <c r="E4009" s="359">
        <v>2944630.65</v>
      </c>
    </row>
    <row r="4010" spans="1:5" ht="18" customHeight="1" x14ac:dyDescent="0.25">
      <c r="A4010" s="102">
        <f t="shared" si="62"/>
        <v>3009273</v>
      </c>
      <c r="B4010" s="357" t="s">
        <v>20295</v>
      </c>
      <c r="C4010" s="358" t="s">
        <v>20296</v>
      </c>
      <c r="D4010" s="357" t="s">
        <v>15902</v>
      </c>
      <c r="E4010" s="359">
        <v>4363108.47</v>
      </c>
    </row>
    <row r="4011" spans="1:5" ht="18" customHeight="1" x14ac:dyDescent="0.25">
      <c r="A4011" s="102">
        <f t="shared" si="62"/>
        <v>3009053</v>
      </c>
      <c r="B4011" s="357" t="s">
        <v>20297</v>
      </c>
      <c r="C4011" s="358" t="s">
        <v>20298</v>
      </c>
      <c r="D4011" s="357" t="s">
        <v>15902</v>
      </c>
      <c r="E4011" s="359">
        <v>4421311.1500000004</v>
      </c>
    </row>
    <row r="4012" spans="1:5" ht="18" customHeight="1" x14ac:dyDescent="0.25">
      <c r="A4012" s="102">
        <f t="shared" si="62"/>
        <v>3009107</v>
      </c>
      <c r="B4012" s="357" t="s">
        <v>20299</v>
      </c>
      <c r="C4012" s="358" t="s">
        <v>20300</v>
      </c>
      <c r="D4012" s="357" t="s">
        <v>315</v>
      </c>
      <c r="E4012" s="359">
        <v>253691.31</v>
      </c>
    </row>
    <row r="4013" spans="1:5" ht="18" customHeight="1" x14ac:dyDescent="0.25">
      <c r="A4013" s="102">
        <f t="shared" si="62"/>
        <v>3009249</v>
      </c>
      <c r="B4013" s="357" t="s">
        <v>20301</v>
      </c>
      <c r="C4013" s="358" t="s">
        <v>20302</v>
      </c>
      <c r="D4013" s="357" t="s">
        <v>15902</v>
      </c>
      <c r="E4013" s="359">
        <v>2269451.2200000002</v>
      </c>
    </row>
    <row r="4014" spans="1:5" ht="18" customHeight="1" x14ac:dyDescent="0.25">
      <c r="A4014" s="102">
        <f t="shared" si="62"/>
        <v>3009211</v>
      </c>
      <c r="B4014" s="357" t="s">
        <v>20303</v>
      </c>
      <c r="C4014" s="358" t="s">
        <v>20304</v>
      </c>
      <c r="D4014" s="357" t="s">
        <v>15902</v>
      </c>
      <c r="E4014" s="359">
        <v>2276518.94</v>
      </c>
    </row>
    <row r="4015" spans="1:5" ht="18" customHeight="1" x14ac:dyDescent="0.25">
      <c r="A4015" s="102">
        <f t="shared" si="62"/>
        <v>3009253</v>
      </c>
      <c r="B4015" s="357" t="s">
        <v>20305</v>
      </c>
      <c r="C4015" s="358" t="s">
        <v>20306</v>
      </c>
      <c r="D4015" s="357" t="s">
        <v>15902</v>
      </c>
      <c r="E4015" s="359">
        <v>3404093.07</v>
      </c>
    </row>
    <row r="4016" spans="1:5" ht="18" customHeight="1" x14ac:dyDescent="0.25">
      <c r="A4016" s="102">
        <f t="shared" si="62"/>
        <v>3009215</v>
      </c>
      <c r="B4016" s="357" t="s">
        <v>20307</v>
      </c>
      <c r="C4016" s="358" t="s">
        <v>20308</v>
      </c>
      <c r="D4016" s="357" t="s">
        <v>15902</v>
      </c>
      <c r="E4016" s="359">
        <v>3414694.66</v>
      </c>
    </row>
    <row r="4017" spans="1:5" ht="18" customHeight="1" x14ac:dyDescent="0.25">
      <c r="A4017" s="102">
        <f t="shared" si="62"/>
        <v>3009261</v>
      </c>
      <c r="B4017" s="357" t="s">
        <v>20309</v>
      </c>
      <c r="C4017" s="358" t="s">
        <v>20310</v>
      </c>
      <c r="D4017" s="357" t="s">
        <v>15902</v>
      </c>
      <c r="E4017" s="359">
        <v>2901190.23</v>
      </c>
    </row>
    <row r="4018" spans="1:5" ht="18" customHeight="1" x14ac:dyDescent="0.25">
      <c r="A4018" s="102">
        <f t="shared" si="62"/>
        <v>3009269</v>
      </c>
      <c r="B4018" s="357" t="s">
        <v>20311</v>
      </c>
      <c r="C4018" s="358" t="s">
        <v>20312</v>
      </c>
      <c r="D4018" s="357" t="s">
        <v>15902</v>
      </c>
      <c r="E4018" s="359">
        <v>2898844.21</v>
      </c>
    </row>
    <row r="4019" spans="1:5" ht="18" customHeight="1" x14ac:dyDescent="0.25">
      <c r="A4019" s="102">
        <f t="shared" si="62"/>
        <v>3009041</v>
      </c>
      <c r="B4019" s="357" t="s">
        <v>20313</v>
      </c>
      <c r="C4019" s="358" t="s">
        <v>20314</v>
      </c>
      <c r="D4019" s="357" t="s">
        <v>15902</v>
      </c>
      <c r="E4019" s="359">
        <v>2939967.83</v>
      </c>
    </row>
    <row r="4020" spans="1:5" ht="18" customHeight="1" x14ac:dyDescent="0.25">
      <c r="A4020" s="102">
        <f t="shared" si="62"/>
        <v>3009049</v>
      </c>
      <c r="B4020" s="357" t="s">
        <v>20315</v>
      </c>
      <c r="C4020" s="358" t="s">
        <v>20316</v>
      </c>
      <c r="D4020" s="357" t="s">
        <v>15902</v>
      </c>
      <c r="E4020" s="359">
        <v>2937504.85</v>
      </c>
    </row>
    <row r="4021" spans="1:5" ht="18" customHeight="1" x14ac:dyDescent="0.25">
      <c r="A4021" s="102">
        <f t="shared" si="62"/>
        <v>3009277</v>
      </c>
      <c r="B4021" s="357" t="s">
        <v>20317</v>
      </c>
      <c r="C4021" s="358" t="s">
        <v>20318</v>
      </c>
      <c r="D4021" s="357" t="s">
        <v>15902</v>
      </c>
      <c r="E4021" s="359">
        <v>4352421.68</v>
      </c>
    </row>
    <row r="4022" spans="1:5" ht="18" customHeight="1" x14ac:dyDescent="0.25">
      <c r="A4022" s="102">
        <f t="shared" si="62"/>
        <v>3009057</v>
      </c>
      <c r="B4022" s="357" t="s">
        <v>20319</v>
      </c>
      <c r="C4022" s="358" t="s">
        <v>20320</v>
      </c>
      <c r="D4022" s="357" t="s">
        <v>15902</v>
      </c>
      <c r="E4022" s="359">
        <v>4410624.3499999996</v>
      </c>
    </row>
    <row r="4023" spans="1:5" ht="18" customHeight="1" x14ac:dyDescent="0.25">
      <c r="A4023" s="102">
        <f t="shared" si="62"/>
        <v>3108073</v>
      </c>
      <c r="B4023" s="357" t="s">
        <v>20321</v>
      </c>
      <c r="C4023" s="358" t="s">
        <v>20322</v>
      </c>
      <c r="D4023" s="357" t="s">
        <v>959</v>
      </c>
      <c r="E4023" s="359">
        <v>349.2</v>
      </c>
    </row>
    <row r="4024" spans="1:5" ht="18" customHeight="1" x14ac:dyDescent="0.25">
      <c r="A4024" s="102">
        <f t="shared" si="62"/>
        <v>3107965</v>
      </c>
      <c r="B4024" s="357" t="s">
        <v>20323</v>
      </c>
      <c r="C4024" s="358" t="s">
        <v>20324</v>
      </c>
      <c r="D4024" s="357" t="s">
        <v>959</v>
      </c>
      <c r="E4024" s="359">
        <v>569.14</v>
      </c>
    </row>
    <row r="4025" spans="1:5" ht="18" customHeight="1" x14ac:dyDescent="0.25">
      <c r="A4025" s="102">
        <f t="shared" si="62"/>
        <v>3105941</v>
      </c>
      <c r="B4025" s="357" t="s">
        <v>20325</v>
      </c>
      <c r="C4025" s="358" t="s">
        <v>20326</v>
      </c>
      <c r="D4025" s="357" t="s">
        <v>959</v>
      </c>
      <c r="E4025" s="359">
        <v>29.28</v>
      </c>
    </row>
    <row r="4026" spans="1:5" ht="18" customHeight="1" x14ac:dyDescent="0.25">
      <c r="A4026" s="102">
        <f t="shared" si="62"/>
        <v>3108150</v>
      </c>
      <c r="B4026" s="357" t="s">
        <v>20327</v>
      </c>
      <c r="C4026" s="358" t="s">
        <v>20328</v>
      </c>
      <c r="D4026" s="357" t="s">
        <v>959</v>
      </c>
      <c r="E4026" s="359">
        <v>20.059999999999999</v>
      </c>
    </row>
    <row r="4027" spans="1:5" ht="18" customHeight="1" x14ac:dyDescent="0.25">
      <c r="A4027" s="102">
        <f t="shared" si="62"/>
        <v>3108071</v>
      </c>
      <c r="B4027" s="357" t="s">
        <v>20329</v>
      </c>
      <c r="C4027" s="358" t="s">
        <v>37808</v>
      </c>
      <c r="D4027" s="357" t="s">
        <v>959</v>
      </c>
      <c r="E4027" s="359">
        <v>13.85</v>
      </c>
    </row>
    <row r="4028" spans="1:5" ht="18" customHeight="1" x14ac:dyDescent="0.25">
      <c r="A4028" s="102">
        <f t="shared" si="62"/>
        <v>3107967</v>
      </c>
      <c r="B4028" s="357" t="s">
        <v>20330</v>
      </c>
      <c r="C4028" s="358" t="s">
        <v>20331</v>
      </c>
      <c r="D4028" s="357" t="s">
        <v>959</v>
      </c>
      <c r="E4028" s="359">
        <v>10.99</v>
      </c>
    </row>
    <row r="4029" spans="1:5" ht="9" customHeight="1" x14ac:dyDescent="0.25">
      <c r="A4029" s="102">
        <f t="shared" si="62"/>
        <v>3107966</v>
      </c>
      <c r="B4029" s="357" t="s">
        <v>20332</v>
      </c>
      <c r="C4029" s="358" t="s">
        <v>37809</v>
      </c>
      <c r="D4029" s="357" t="s">
        <v>959</v>
      </c>
      <c r="E4029" s="359">
        <v>27.28</v>
      </c>
    </row>
    <row r="4030" spans="1:5" ht="9" customHeight="1" x14ac:dyDescent="0.25">
      <c r="A4030" s="102">
        <f t="shared" si="62"/>
        <v>3108072</v>
      </c>
      <c r="B4030" s="357" t="s">
        <v>20333</v>
      </c>
      <c r="C4030" s="358" t="s">
        <v>20334</v>
      </c>
      <c r="D4030" s="357" t="s">
        <v>959</v>
      </c>
      <c r="E4030" s="359">
        <v>16.309999999999999</v>
      </c>
    </row>
    <row r="4031" spans="1:5" ht="9" customHeight="1" x14ac:dyDescent="0.25">
      <c r="A4031" s="102">
        <f t="shared" si="62"/>
        <v>3117750</v>
      </c>
      <c r="B4031" s="357" t="s">
        <v>20335</v>
      </c>
      <c r="C4031" s="358" t="s">
        <v>20336</v>
      </c>
      <c r="D4031" s="357" t="s">
        <v>959</v>
      </c>
      <c r="E4031" s="359">
        <v>19.54</v>
      </c>
    </row>
    <row r="4032" spans="1:5" ht="18" customHeight="1" x14ac:dyDescent="0.25">
      <c r="A4032" s="102">
        <f t="shared" si="62"/>
        <v>3117749</v>
      </c>
      <c r="B4032" s="357" t="s">
        <v>20337</v>
      </c>
      <c r="C4032" s="358" t="s">
        <v>20338</v>
      </c>
      <c r="D4032" s="357" t="s">
        <v>959</v>
      </c>
      <c r="E4032" s="359">
        <v>13.79</v>
      </c>
    </row>
    <row r="4033" spans="1:5" ht="9" customHeight="1" x14ac:dyDescent="0.25">
      <c r="A4033" s="102">
        <f t="shared" ref="A4033:A4096" si="63">VALUE(B4033)</f>
        <v>3106551</v>
      </c>
      <c r="B4033" s="357" t="s">
        <v>20339</v>
      </c>
      <c r="C4033" s="358" t="s">
        <v>20340</v>
      </c>
      <c r="D4033" s="357" t="s">
        <v>959</v>
      </c>
      <c r="E4033" s="359">
        <v>12.12</v>
      </c>
    </row>
    <row r="4034" spans="1:5" ht="18" customHeight="1" x14ac:dyDescent="0.25">
      <c r="A4034" s="102">
        <f t="shared" si="63"/>
        <v>3106427</v>
      </c>
      <c r="B4034" s="357" t="s">
        <v>20341</v>
      </c>
      <c r="C4034" s="358" t="s">
        <v>20342</v>
      </c>
      <c r="D4034" s="357" t="s">
        <v>959</v>
      </c>
      <c r="E4034" s="359">
        <v>41.25</v>
      </c>
    </row>
    <row r="4035" spans="1:5" ht="9" customHeight="1" x14ac:dyDescent="0.25">
      <c r="A4035" s="102">
        <f t="shared" si="63"/>
        <v>3106552</v>
      </c>
      <c r="B4035" s="357" t="s">
        <v>20343</v>
      </c>
      <c r="C4035" s="358" t="s">
        <v>20344</v>
      </c>
      <c r="D4035" s="357" t="s">
        <v>959</v>
      </c>
      <c r="E4035" s="359">
        <v>11.33</v>
      </c>
    </row>
    <row r="4036" spans="1:5" ht="18" customHeight="1" x14ac:dyDescent="0.25">
      <c r="A4036" s="102">
        <f t="shared" si="63"/>
        <v>3107969</v>
      </c>
      <c r="B4036" s="357" t="s">
        <v>20345</v>
      </c>
      <c r="C4036" s="358" t="s">
        <v>20346</v>
      </c>
      <c r="D4036" s="357" t="s">
        <v>959</v>
      </c>
      <c r="E4036" s="359">
        <v>117.59</v>
      </c>
    </row>
    <row r="4037" spans="1:5" ht="18" customHeight="1" x14ac:dyDescent="0.25">
      <c r="A4037" s="102">
        <f t="shared" si="63"/>
        <v>3107970</v>
      </c>
      <c r="B4037" s="357" t="s">
        <v>20347</v>
      </c>
      <c r="C4037" s="358" t="s">
        <v>20348</v>
      </c>
      <c r="D4037" s="357" t="s">
        <v>959</v>
      </c>
      <c r="E4037" s="359">
        <v>110.48</v>
      </c>
    </row>
    <row r="4038" spans="1:5" ht="9" customHeight="1" x14ac:dyDescent="0.25">
      <c r="A4038" s="102">
        <f t="shared" si="63"/>
        <v>3108007</v>
      </c>
      <c r="B4038" s="357" t="s">
        <v>20349</v>
      </c>
      <c r="C4038" s="358" t="s">
        <v>20350</v>
      </c>
      <c r="D4038" s="357" t="s">
        <v>959</v>
      </c>
      <c r="E4038" s="359">
        <v>136.69</v>
      </c>
    </row>
    <row r="4039" spans="1:5" ht="9" customHeight="1" x14ac:dyDescent="0.25">
      <c r="A4039" s="102">
        <f t="shared" si="63"/>
        <v>3108008</v>
      </c>
      <c r="B4039" s="357" t="s">
        <v>20351</v>
      </c>
      <c r="C4039" s="358" t="s">
        <v>20352</v>
      </c>
      <c r="D4039" s="357" t="s">
        <v>959</v>
      </c>
      <c r="E4039" s="359">
        <v>90</v>
      </c>
    </row>
    <row r="4040" spans="1:5" ht="18" customHeight="1" x14ac:dyDescent="0.25">
      <c r="A4040" s="102">
        <f t="shared" si="63"/>
        <v>3108009</v>
      </c>
      <c r="B4040" s="357" t="s">
        <v>20353</v>
      </c>
      <c r="C4040" s="358" t="s">
        <v>20354</v>
      </c>
      <c r="D4040" s="357" t="s">
        <v>959</v>
      </c>
      <c r="E4040" s="359">
        <v>75.84</v>
      </c>
    </row>
    <row r="4041" spans="1:5" ht="9" customHeight="1" x14ac:dyDescent="0.25">
      <c r="A4041" s="102">
        <f t="shared" si="63"/>
        <v>3108011</v>
      </c>
      <c r="B4041" s="357" t="s">
        <v>20355</v>
      </c>
      <c r="C4041" s="358" t="s">
        <v>20356</v>
      </c>
      <c r="D4041" s="357" t="s">
        <v>959</v>
      </c>
      <c r="E4041" s="359">
        <v>145.08000000000001</v>
      </c>
    </row>
    <row r="4042" spans="1:5" ht="9" customHeight="1" x14ac:dyDescent="0.25">
      <c r="A4042" s="102">
        <f t="shared" si="63"/>
        <v>3108012</v>
      </c>
      <c r="B4042" s="357" t="s">
        <v>20357</v>
      </c>
      <c r="C4042" s="358" t="s">
        <v>20358</v>
      </c>
      <c r="D4042" s="357" t="s">
        <v>959</v>
      </c>
      <c r="E4042" s="359">
        <v>94.4</v>
      </c>
    </row>
    <row r="4043" spans="1:5" ht="9" customHeight="1" x14ac:dyDescent="0.25">
      <c r="A4043" s="102">
        <f t="shared" si="63"/>
        <v>3108013</v>
      </c>
      <c r="B4043" s="357" t="s">
        <v>20359</v>
      </c>
      <c r="C4043" s="358" t="s">
        <v>20360</v>
      </c>
      <c r="D4043" s="357" t="s">
        <v>959</v>
      </c>
      <c r="E4043" s="359">
        <v>78.930000000000007</v>
      </c>
    </row>
    <row r="4044" spans="1:5" ht="9" customHeight="1" x14ac:dyDescent="0.25">
      <c r="A4044" s="102">
        <f t="shared" si="63"/>
        <v>3108015</v>
      </c>
      <c r="B4044" s="357" t="s">
        <v>20361</v>
      </c>
      <c r="C4044" s="358" t="s">
        <v>20362</v>
      </c>
      <c r="D4044" s="357" t="s">
        <v>959</v>
      </c>
      <c r="E4044" s="359">
        <v>156.82</v>
      </c>
    </row>
    <row r="4045" spans="1:5" ht="9" customHeight="1" x14ac:dyDescent="0.25">
      <c r="A4045" s="102">
        <f t="shared" si="63"/>
        <v>3108016</v>
      </c>
      <c r="B4045" s="357" t="s">
        <v>20363</v>
      </c>
      <c r="C4045" s="358" t="s">
        <v>20364</v>
      </c>
      <c r="D4045" s="357" t="s">
        <v>959</v>
      </c>
      <c r="E4045" s="359">
        <v>100.57</v>
      </c>
    </row>
    <row r="4046" spans="1:5" ht="9" customHeight="1" x14ac:dyDescent="0.25">
      <c r="A4046" s="102">
        <f t="shared" si="63"/>
        <v>3108017</v>
      </c>
      <c r="B4046" s="357" t="s">
        <v>20365</v>
      </c>
      <c r="C4046" s="358" t="s">
        <v>20366</v>
      </c>
      <c r="D4046" s="357" t="s">
        <v>959</v>
      </c>
      <c r="E4046" s="359">
        <v>83.24</v>
      </c>
    </row>
    <row r="4047" spans="1:5" ht="9" customHeight="1" x14ac:dyDescent="0.25">
      <c r="A4047" s="102">
        <f t="shared" si="63"/>
        <v>3107995</v>
      </c>
      <c r="B4047" s="357" t="s">
        <v>20367</v>
      </c>
      <c r="C4047" s="358" t="s">
        <v>20368</v>
      </c>
      <c r="D4047" s="357" t="s">
        <v>959</v>
      </c>
      <c r="E4047" s="359">
        <v>124.21</v>
      </c>
    </row>
    <row r="4048" spans="1:5" ht="9" customHeight="1" x14ac:dyDescent="0.25">
      <c r="A4048" s="102">
        <f t="shared" si="63"/>
        <v>3107996</v>
      </c>
      <c r="B4048" s="357" t="s">
        <v>20369</v>
      </c>
      <c r="C4048" s="358" t="s">
        <v>20370</v>
      </c>
      <c r="D4048" s="357" t="s">
        <v>959</v>
      </c>
      <c r="E4048" s="359">
        <v>83.49</v>
      </c>
    </row>
    <row r="4049" spans="1:5" ht="9" customHeight="1" x14ac:dyDescent="0.25">
      <c r="A4049" s="102">
        <f t="shared" si="63"/>
        <v>3107997</v>
      </c>
      <c r="B4049" s="357" t="s">
        <v>20371</v>
      </c>
      <c r="C4049" s="358" t="s">
        <v>20372</v>
      </c>
      <c r="D4049" s="357" t="s">
        <v>959</v>
      </c>
      <c r="E4049" s="359">
        <v>71.31</v>
      </c>
    </row>
    <row r="4050" spans="1:5" ht="9" customHeight="1" x14ac:dyDescent="0.25">
      <c r="A4050" s="102">
        <f t="shared" si="63"/>
        <v>3107999</v>
      </c>
      <c r="B4050" s="357" t="s">
        <v>20373</v>
      </c>
      <c r="C4050" s="358" t="s">
        <v>20374</v>
      </c>
      <c r="D4050" s="357" t="s">
        <v>959</v>
      </c>
      <c r="E4050" s="359">
        <v>131.33000000000001</v>
      </c>
    </row>
    <row r="4051" spans="1:5" ht="9" customHeight="1" x14ac:dyDescent="0.25">
      <c r="A4051" s="102">
        <f t="shared" si="63"/>
        <v>3108000</v>
      </c>
      <c r="B4051" s="357" t="s">
        <v>20375</v>
      </c>
      <c r="C4051" s="358" t="s">
        <v>20376</v>
      </c>
      <c r="D4051" s="357" t="s">
        <v>959</v>
      </c>
      <c r="E4051" s="359">
        <v>87.23</v>
      </c>
    </row>
    <row r="4052" spans="1:5" ht="9" customHeight="1" x14ac:dyDescent="0.25">
      <c r="A4052" s="102">
        <f t="shared" si="63"/>
        <v>3108001</v>
      </c>
      <c r="B4052" s="357" t="s">
        <v>20377</v>
      </c>
      <c r="C4052" s="358" t="s">
        <v>20378</v>
      </c>
      <c r="D4052" s="357" t="s">
        <v>959</v>
      </c>
      <c r="E4052" s="359">
        <v>73.930000000000007</v>
      </c>
    </row>
    <row r="4053" spans="1:5" ht="9" customHeight="1" x14ac:dyDescent="0.25">
      <c r="A4053" s="102">
        <f t="shared" si="63"/>
        <v>3108003</v>
      </c>
      <c r="B4053" s="357" t="s">
        <v>20379</v>
      </c>
      <c r="C4053" s="358" t="s">
        <v>20380</v>
      </c>
      <c r="D4053" s="357" t="s">
        <v>959</v>
      </c>
      <c r="E4053" s="359">
        <v>136.38999999999999</v>
      </c>
    </row>
    <row r="4054" spans="1:5" ht="9" customHeight="1" x14ac:dyDescent="0.25">
      <c r="A4054" s="102">
        <f t="shared" si="63"/>
        <v>3108004</v>
      </c>
      <c r="B4054" s="357" t="s">
        <v>20381</v>
      </c>
      <c r="C4054" s="358" t="s">
        <v>20382</v>
      </c>
      <c r="D4054" s="357" t="s">
        <v>959</v>
      </c>
      <c r="E4054" s="359">
        <v>89.88</v>
      </c>
    </row>
    <row r="4055" spans="1:5" ht="9" customHeight="1" x14ac:dyDescent="0.25">
      <c r="A4055" s="102">
        <f t="shared" si="63"/>
        <v>3108005</v>
      </c>
      <c r="B4055" s="357" t="s">
        <v>20383</v>
      </c>
      <c r="C4055" s="358" t="s">
        <v>20384</v>
      </c>
      <c r="D4055" s="357" t="s">
        <v>959</v>
      </c>
      <c r="E4055" s="359">
        <v>75.790000000000006</v>
      </c>
    </row>
    <row r="4056" spans="1:5" ht="9" customHeight="1" x14ac:dyDescent="0.25">
      <c r="A4056" s="102">
        <f t="shared" si="63"/>
        <v>3106119</v>
      </c>
      <c r="B4056" s="357" t="s">
        <v>20385</v>
      </c>
      <c r="C4056" s="358" t="s">
        <v>20386</v>
      </c>
      <c r="D4056" s="357" t="s">
        <v>959</v>
      </c>
      <c r="E4056" s="359">
        <v>153.83000000000001</v>
      </c>
    </row>
    <row r="4057" spans="1:5" ht="9" customHeight="1" x14ac:dyDescent="0.25">
      <c r="A4057" s="102">
        <f t="shared" si="63"/>
        <v>3106120</v>
      </c>
      <c r="B4057" s="357" t="s">
        <v>20387</v>
      </c>
      <c r="C4057" s="358" t="s">
        <v>20388</v>
      </c>
      <c r="D4057" s="357" t="s">
        <v>959</v>
      </c>
      <c r="E4057" s="359">
        <v>106.89</v>
      </c>
    </row>
    <row r="4058" spans="1:5" ht="9" customHeight="1" x14ac:dyDescent="0.25">
      <c r="A4058" s="102">
        <f t="shared" si="63"/>
        <v>3106121</v>
      </c>
      <c r="B4058" s="357" t="s">
        <v>20389</v>
      </c>
      <c r="C4058" s="358" t="s">
        <v>20390</v>
      </c>
      <c r="D4058" s="357" t="s">
        <v>959</v>
      </c>
      <c r="E4058" s="359">
        <v>92.93</v>
      </c>
    </row>
    <row r="4059" spans="1:5" ht="9" customHeight="1" x14ac:dyDescent="0.25">
      <c r="A4059" s="102">
        <f t="shared" si="63"/>
        <v>3103302</v>
      </c>
      <c r="B4059" s="357" t="s">
        <v>1033</v>
      </c>
      <c r="C4059" s="358" t="s">
        <v>1034</v>
      </c>
      <c r="D4059" s="357" t="s">
        <v>959</v>
      </c>
      <c r="E4059" s="359">
        <v>71.47</v>
      </c>
    </row>
    <row r="4060" spans="1:5" ht="9" customHeight="1" x14ac:dyDescent="0.25">
      <c r="A4060" s="102">
        <f t="shared" si="63"/>
        <v>3103303</v>
      </c>
      <c r="B4060" s="357" t="s">
        <v>20391</v>
      </c>
      <c r="C4060" s="358" t="s">
        <v>20392</v>
      </c>
      <c r="D4060" s="357" t="s">
        <v>959</v>
      </c>
      <c r="E4060" s="359">
        <v>37.54</v>
      </c>
    </row>
    <row r="4061" spans="1:5" ht="9" customHeight="1" x14ac:dyDescent="0.25">
      <c r="A4061" s="102">
        <f t="shared" si="63"/>
        <v>3106759</v>
      </c>
      <c r="B4061" s="357" t="s">
        <v>20393</v>
      </c>
      <c r="C4061" s="358" t="s">
        <v>20394</v>
      </c>
      <c r="D4061" s="357" t="s">
        <v>959</v>
      </c>
      <c r="E4061" s="359">
        <v>112.68</v>
      </c>
    </row>
    <row r="4062" spans="1:5" ht="9" customHeight="1" x14ac:dyDescent="0.25">
      <c r="A4062" s="102">
        <f t="shared" si="63"/>
        <v>3108023</v>
      </c>
      <c r="B4062" s="357" t="s">
        <v>20395</v>
      </c>
      <c r="C4062" s="358" t="s">
        <v>20396</v>
      </c>
      <c r="D4062" s="357" t="s">
        <v>138</v>
      </c>
      <c r="E4062" s="359">
        <v>5.27</v>
      </c>
    </row>
    <row r="4063" spans="1:5" ht="9" customHeight="1" x14ac:dyDescent="0.25">
      <c r="A4063" s="102">
        <f t="shared" si="63"/>
        <v>3108018</v>
      </c>
      <c r="B4063" s="357" t="s">
        <v>20397</v>
      </c>
      <c r="C4063" s="358" t="s">
        <v>20398</v>
      </c>
      <c r="D4063" s="357" t="s">
        <v>138</v>
      </c>
      <c r="E4063" s="359">
        <v>3.83</v>
      </c>
    </row>
    <row r="4064" spans="1:5" ht="9" customHeight="1" x14ac:dyDescent="0.25">
      <c r="A4064" s="102">
        <f t="shared" si="63"/>
        <v>3108022</v>
      </c>
      <c r="B4064" s="357" t="s">
        <v>20399</v>
      </c>
      <c r="C4064" s="358" t="s">
        <v>20400</v>
      </c>
      <c r="D4064" s="357" t="s">
        <v>138</v>
      </c>
      <c r="E4064" s="359">
        <v>4.3099999999999996</v>
      </c>
    </row>
    <row r="4065" spans="1:5" ht="9" customHeight="1" x14ac:dyDescent="0.25">
      <c r="A4065" s="102">
        <f t="shared" si="63"/>
        <v>3205864</v>
      </c>
      <c r="B4065" s="357" t="s">
        <v>20401</v>
      </c>
      <c r="C4065" s="358" t="s">
        <v>20402</v>
      </c>
      <c r="D4065" s="357" t="s">
        <v>188</v>
      </c>
      <c r="E4065" s="359">
        <v>988.23</v>
      </c>
    </row>
    <row r="4066" spans="1:5" ht="9" customHeight="1" x14ac:dyDescent="0.25">
      <c r="A4066" s="102">
        <f t="shared" si="63"/>
        <v>3205863</v>
      </c>
      <c r="B4066" s="357" t="s">
        <v>20403</v>
      </c>
      <c r="C4066" s="358" t="s">
        <v>20404</v>
      </c>
      <c r="D4066" s="357" t="s">
        <v>188</v>
      </c>
      <c r="E4066" s="359">
        <v>905.92</v>
      </c>
    </row>
    <row r="4067" spans="1:5" ht="18" customHeight="1" x14ac:dyDescent="0.25">
      <c r="A4067" s="102">
        <f t="shared" si="63"/>
        <v>3205868</v>
      </c>
      <c r="B4067" s="357" t="s">
        <v>20405</v>
      </c>
      <c r="C4067" s="358" t="s">
        <v>20406</v>
      </c>
      <c r="D4067" s="357" t="s">
        <v>188</v>
      </c>
      <c r="E4067" s="359">
        <v>834.88</v>
      </c>
    </row>
    <row r="4068" spans="1:5" ht="9" customHeight="1" x14ac:dyDescent="0.25">
      <c r="A4068" s="102">
        <f t="shared" si="63"/>
        <v>3205867</v>
      </c>
      <c r="B4068" s="357" t="s">
        <v>20407</v>
      </c>
      <c r="C4068" s="358" t="s">
        <v>20408</v>
      </c>
      <c r="D4068" s="357" t="s">
        <v>188</v>
      </c>
      <c r="E4068" s="359">
        <v>752.57</v>
      </c>
    </row>
    <row r="4069" spans="1:5" ht="9" customHeight="1" x14ac:dyDescent="0.25">
      <c r="A4069" s="102">
        <f t="shared" si="63"/>
        <v>3205866</v>
      </c>
      <c r="B4069" s="357" t="s">
        <v>20409</v>
      </c>
      <c r="C4069" s="358" t="s">
        <v>20410</v>
      </c>
      <c r="D4069" s="357" t="s">
        <v>188</v>
      </c>
      <c r="E4069" s="359">
        <v>753.17</v>
      </c>
    </row>
    <row r="4070" spans="1:5" ht="9" customHeight="1" x14ac:dyDescent="0.25">
      <c r="A4070" s="102">
        <f t="shared" si="63"/>
        <v>3205865</v>
      </c>
      <c r="B4070" s="357" t="s">
        <v>20411</v>
      </c>
      <c r="C4070" s="358" t="s">
        <v>20412</v>
      </c>
      <c r="D4070" s="357" t="s">
        <v>188</v>
      </c>
      <c r="E4070" s="359">
        <v>670.86</v>
      </c>
    </row>
    <row r="4071" spans="1:5" ht="9" customHeight="1" x14ac:dyDescent="0.25">
      <c r="A4071" s="102">
        <f t="shared" si="63"/>
        <v>3205870</v>
      </c>
      <c r="B4071" s="357" t="s">
        <v>20413</v>
      </c>
      <c r="C4071" s="358" t="s">
        <v>20414</v>
      </c>
      <c r="D4071" s="357" t="s">
        <v>188</v>
      </c>
      <c r="E4071" s="359">
        <v>704.01</v>
      </c>
    </row>
    <row r="4072" spans="1:5" ht="9" customHeight="1" x14ac:dyDescent="0.25">
      <c r="A4072" s="102">
        <f t="shared" si="63"/>
        <v>3205869</v>
      </c>
      <c r="B4072" s="357" t="s">
        <v>20415</v>
      </c>
      <c r="C4072" s="358" t="s">
        <v>20416</v>
      </c>
      <c r="D4072" s="357" t="s">
        <v>188</v>
      </c>
      <c r="E4072" s="359">
        <v>621.70000000000005</v>
      </c>
    </row>
    <row r="4073" spans="1:5" ht="9" customHeight="1" x14ac:dyDescent="0.25">
      <c r="A4073" s="102">
        <f t="shared" si="63"/>
        <v>3205872</v>
      </c>
      <c r="B4073" s="357" t="s">
        <v>20417</v>
      </c>
      <c r="C4073" s="358" t="s">
        <v>20418</v>
      </c>
      <c r="D4073" s="357" t="s">
        <v>959</v>
      </c>
      <c r="E4073" s="359">
        <v>256.32</v>
      </c>
    </row>
    <row r="4074" spans="1:5" ht="9" customHeight="1" x14ac:dyDescent="0.25">
      <c r="A4074" s="102">
        <f t="shared" si="63"/>
        <v>3205871</v>
      </c>
      <c r="B4074" s="357" t="s">
        <v>20419</v>
      </c>
      <c r="C4074" s="358" t="s">
        <v>20420</v>
      </c>
      <c r="D4074" s="357" t="s">
        <v>959</v>
      </c>
      <c r="E4074" s="359">
        <v>242.32</v>
      </c>
    </row>
    <row r="4075" spans="1:5" ht="9" customHeight="1" x14ac:dyDescent="0.25">
      <c r="A4075" s="102">
        <f t="shared" si="63"/>
        <v>3205874</v>
      </c>
      <c r="B4075" s="357" t="s">
        <v>20421</v>
      </c>
      <c r="C4075" s="358" t="s">
        <v>20422</v>
      </c>
      <c r="D4075" s="357" t="s">
        <v>959</v>
      </c>
      <c r="E4075" s="359">
        <v>283.45999999999998</v>
      </c>
    </row>
    <row r="4076" spans="1:5" ht="9" customHeight="1" x14ac:dyDescent="0.25">
      <c r="A4076" s="102">
        <f t="shared" si="63"/>
        <v>3205873</v>
      </c>
      <c r="B4076" s="357" t="s">
        <v>20423</v>
      </c>
      <c r="C4076" s="358" t="s">
        <v>20424</v>
      </c>
      <c r="D4076" s="357" t="s">
        <v>959</v>
      </c>
      <c r="E4076" s="359">
        <v>264.52999999999997</v>
      </c>
    </row>
    <row r="4077" spans="1:5" ht="9" customHeight="1" x14ac:dyDescent="0.25">
      <c r="A4077" s="102">
        <f t="shared" si="63"/>
        <v>3205876</v>
      </c>
      <c r="B4077" s="357" t="s">
        <v>20425</v>
      </c>
      <c r="C4077" s="358" t="s">
        <v>20426</v>
      </c>
      <c r="D4077" s="357" t="s">
        <v>959</v>
      </c>
      <c r="E4077" s="359">
        <v>319.83</v>
      </c>
    </row>
    <row r="4078" spans="1:5" ht="9" customHeight="1" x14ac:dyDescent="0.25">
      <c r="A4078" s="102">
        <f t="shared" si="63"/>
        <v>3205875</v>
      </c>
      <c r="B4078" s="357" t="s">
        <v>20427</v>
      </c>
      <c r="C4078" s="358" t="s">
        <v>20428</v>
      </c>
      <c r="D4078" s="357" t="s">
        <v>959</v>
      </c>
      <c r="E4078" s="359">
        <v>295.14</v>
      </c>
    </row>
    <row r="4079" spans="1:5" ht="9" customHeight="1" x14ac:dyDescent="0.25">
      <c r="A4079" s="102">
        <f t="shared" si="63"/>
        <v>3205862</v>
      </c>
      <c r="B4079" s="357" t="s">
        <v>20429</v>
      </c>
      <c r="C4079" s="358" t="s">
        <v>20430</v>
      </c>
      <c r="D4079" s="357" t="s">
        <v>188</v>
      </c>
      <c r="E4079" s="359">
        <v>783.85</v>
      </c>
    </row>
    <row r="4080" spans="1:5" ht="9" customHeight="1" x14ac:dyDescent="0.25">
      <c r="A4080" s="102">
        <f t="shared" si="63"/>
        <v>3205861</v>
      </c>
      <c r="B4080" s="357" t="s">
        <v>20431</v>
      </c>
      <c r="C4080" s="358" t="s">
        <v>20432</v>
      </c>
      <c r="D4080" s="357" t="s">
        <v>188</v>
      </c>
      <c r="E4080" s="359">
        <v>701.54</v>
      </c>
    </row>
    <row r="4081" spans="1:5" ht="9" customHeight="1" x14ac:dyDescent="0.25">
      <c r="A4081" s="102">
        <f t="shared" si="63"/>
        <v>3606579</v>
      </c>
      <c r="B4081" s="357" t="s">
        <v>20433</v>
      </c>
      <c r="C4081" s="358" t="s">
        <v>20434</v>
      </c>
      <c r="D4081" s="357" t="s">
        <v>188</v>
      </c>
      <c r="E4081" s="359">
        <v>21.21</v>
      </c>
    </row>
    <row r="4082" spans="1:5" ht="9" customHeight="1" x14ac:dyDescent="0.25">
      <c r="A4082" s="102">
        <f t="shared" si="63"/>
        <v>3606583</v>
      </c>
      <c r="B4082" s="357" t="s">
        <v>20435</v>
      </c>
      <c r="C4082" s="358" t="s">
        <v>20436</v>
      </c>
      <c r="D4082" s="357" t="s">
        <v>188</v>
      </c>
      <c r="E4082" s="359">
        <v>21.99</v>
      </c>
    </row>
    <row r="4083" spans="1:5" ht="9" customHeight="1" x14ac:dyDescent="0.25">
      <c r="A4083" s="102">
        <f t="shared" si="63"/>
        <v>3606584</v>
      </c>
      <c r="B4083" s="357" t="s">
        <v>20437</v>
      </c>
      <c r="C4083" s="358" t="s">
        <v>20438</v>
      </c>
      <c r="D4083" s="357" t="s">
        <v>188</v>
      </c>
      <c r="E4083" s="359">
        <v>22.11</v>
      </c>
    </row>
    <row r="4084" spans="1:5" ht="9" customHeight="1" x14ac:dyDescent="0.25">
      <c r="A4084" s="102">
        <f t="shared" si="63"/>
        <v>3606585</v>
      </c>
      <c r="B4084" s="357" t="s">
        <v>20439</v>
      </c>
      <c r="C4084" s="358" t="s">
        <v>20440</v>
      </c>
      <c r="D4084" s="357" t="s">
        <v>188</v>
      </c>
      <c r="E4084" s="359">
        <v>22.22</v>
      </c>
    </row>
    <row r="4085" spans="1:5" ht="9" customHeight="1" x14ac:dyDescent="0.25">
      <c r="A4085" s="102">
        <f t="shared" si="63"/>
        <v>3606586</v>
      </c>
      <c r="B4085" s="357" t="s">
        <v>20441</v>
      </c>
      <c r="C4085" s="358" t="s">
        <v>20442</v>
      </c>
      <c r="D4085" s="357" t="s">
        <v>188</v>
      </c>
      <c r="E4085" s="359">
        <v>22.44</v>
      </c>
    </row>
    <row r="4086" spans="1:5" ht="9" customHeight="1" x14ac:dyDescent="0.25">
      <c r="A4086" s="102">
        <f t="shared" si="63"/>
        <v>3606587</v>
      </c>
      <c r="B4086" s="357" t="s">
        <v>20443</v>
      </c>
      <c r="C4086" s="358" t="s">
        <v>20444</v>
      </c>
      <c r="D4086" s="357" t="s">
        <v>188</v>
      </c>
      <c r="E4086" s="359">
        <v>22.66</v>
      </c>
    </row>
    <row r="4087" spans="1:5" ht="18" customHeight="1" x14ac:dyDescent="0.25">
      <c r="A4087" s="102">
        <f t="shared" si="63"/>
        <v>3606588</v>
      </c>
      <c r="B4087" s="357" t="s">
        <v>20445</v>
      </c>
      <c r="C4087" s="358" t="s">
        <v>20446</v>
      </c>
      <c r="D4087" s="357" t="s">
        <v>188</v>
      </c>
      <c r="E4087" s="359">
        <v>22.77</v>
      </c>
    </row>
    <row r="4088" spans="1:5" ht="18" customHeight="1" x14ac:dyDescent="0.25">
      <c r="A4088" s="102">
        <f t="shared" si="63"/>
        <v>3606589</v>
      </c>
      <c r="B4088" s="357" t="s">
        <v>20447</v>
      </c>
      <c r="C4088" s="358" t="s">
        <v>20448</v>
      </c>
      <c r="D4088" s="357" t="s">
        <v>188</v>
      </c>
      <c r="E4088" s="359">
        <v>22.89</v>
      </c>
    </row>
    <row r="4089" spans="1:5" ht="18" customHeight="1" x14ac:dyDescent="0.25">
      <c r="A4089" s="102">
        <f t="shared" si="63"/>
        <v>3606580</v>
      </c>
      <c r="B4089" s="357" t="s">
        <v>20449</v>
      </c>
      <c r="C4089" s="358" t="s">
        <v>20450</v>
      </c>
      <c r="D4089" s="357" t="s">
        <v>188</v>
      </c>
      <c r="E4089" s="359">
        <v>21.44</v>
      </c>
    </row>
    <row r="4090" spans="1:5" ht="18" customHeight="1" x14ac:dyDescent="0.25">
      <c r="A4090" s="102">
        <f t="shared" si="63"/>
        <v>3606581</v>
      </c>
      <c r="B4090" s="357" t="s">
        <v>20451</v>
      </c>
      <c r="C4090" s="358" t="s">
        <v>20452</v>
      </c>
      <c r="D4090" s="357" t="s">
        <v>188</v>
      </c>
      <c r="E4090" s="359">
        <v>21.66</v>
      </c>
    </row>
    <row r="4091" spans="1:5" ht="18" customHeight="1" x14ac:dyDescent="0.25">
      <c r="A4091" s="102">
        <f t="shared" si="63"/>
        <v>3606582</v>
      </c>
      <c r="B4091" s="357" t="s">
        <v>20453</v>
      </c>
      <c r="C4091" s="358" t="s">
        <v>20454</v>
      </c>
      <c r="D4091" s="357" t="s">
        <v>188</v>
      </c>
      <c r="E4091" s="359">
        <v>21.77</v>
      </c>
    </row>
    <row r="4092" spans="1:5" ht="18" customHeight="1" x14ac:dyDescent="0.25">
      <c r="A4092" s="102">
        <f t="shared" si="63"/>
        <v>3606527</v>
      </c>
      <c r="B4092" s="357" t="s">
        <v>20455</v>
      </c>
      <c r="C4092" s="358" t="s">
        <v>20456</v>
      </c>
      <c r="D4092" s="357" t="s">
        <v>188</v>
      </c>
      <c r="E4092" s="359">
        <v>49.03</v>
      </c>
    </row>
    <row r="4093" spans="1:5" ht="18" customHeight="1" x14ac:dyDescent="0.25">
      <c r="A4093" s="102">
        <f t="shared" si="63"/>
        <v>3606528</v>
      </c>
      <c r="B4093" s="357" t="s">
        <v>20457</v>
      </c>
      <c r="C4093" s="358" t="s">
        <v>20458</v>
      </c>
      <c r="D4093" s="357" t="s">
        <v>188</v>
      </c>
      <c r="E4093" s="359">
        <v>49.78</v>
      </c>
    </row>
    <row r="4094" spans="1:5" ht="9" customHeight="1" x14ac:dyDescent="0.25">
      <c r="A4094" s="102">
        <f t="shared" si="63"/>
        <v>3606529</v>
      </c>
      <c r="B4094" s="357" t="s">
        <v>20459</v>
      </c>
      <c r="C4094" s="358" t="s">
        <v>20460</v>
      </c>
      <c r="D4094" s="357" t="s">
        <v>188</v>
      </c>
      <c r="E4094" s="359">
        <v>50.38</v>
      </c>
    </row>
    <row r="4095" spans="1:5" ht="18" customHeight="1" x14ac:dyDescent="0.25">
      <c r="A4095" s="102">
        <f t="shared" si="63"/>
        <v>3606530</v>
      </c>
      <c r="B4095" s="357" t="s">
        <v>20461</v>
      </c>
      <c r="C4095" s="358" t="s">
        <v>20462</v>
      </c>
      <c r="D4095" s="357" t="s">
        <v>188</v>
      </c>
      <c r="E4095" s="359">
        <v>51.14</v>
      </c>
    </row>
    <row r="4096" spans="1:5" ht="18" customHeight="1" x14ac:dyDescent="0.25">
      <c r="A4096" s="102">
        <f t="shared" si="63"/>
        <v>3606531</v>
      </c>
      <c r="B4096" s="357" t="s">
        <v>20463</v>
      </c>
      <c r="C4096" s="358" t="s">
        <v>20464</v>
      </c>
      <c r="D4096" s="357" t="s">
        <v>188</v>
      </c>
      <c r="E4096" s="359">
        <v>51.89</v>
      </c>
    </row>
    <row r="4097" spans="1:5" ht="18" customHeight="1" x14ac:dyDescent="0.25">
      <c r="A4097" s="102">
        <f t="shared" ref="A4097:A4160" si="64">VALUE(B4097)</f>
        <v>3606532</v>
      </c>
      <c r="B4097" s="357" t="s">
        <v>20465</v>
      </c>
      <c r="C4097" s="358" t="s">
        <v>20466</v>
      </c>
      <c r="D4097" s="357" t="s">
        <v>188</v>
      </c>
      <c r="E4097" s="359">
        <v>53.1</v>
      </c>
    </row>
    <row r="4098" spans="1:5" ht="18" customHeight="1" x14ac:dyDescent="0.25">
      <c r="A4098" s="102">
        <f t="shared" si="64"/>
        <v>3606533</v>
      </c>
      <c r="B4098" s="357" t="s">
        <v>20467</v>
      </c>
      <c r="C4098" s="358" t="s">
        <v>20468</v>
      </c>
      <c r="D4098" s="357" t="s">
        <v>188</v>
      </c>
      <c r="E4098" s="359">
        <v>57.18</v>
      </c>
    </row>
    <row r="4099" spans="1:5" ht="18" customHeight="1" x14ac:dyDescent="0.25">
      <c r="A4099" s="102">
        <f t="shared" si="64"/>
        <v>3606534</v>
      </c>
      <c r="B4099" s="357" t="s">
        <v>20469</v>
      </c>
      <c r="C4099" s="358" t="s">
        <v>20470</v>
      </c>
      <c r="D4099" s="357" t="s">
        <v>188</v>
      </c>
      <c r="E4099" s="359">
        <v>58.19</v>
      </c>
    </row>
    <row r="4100" spans="1:5" ht="18" customHeight="1" x14ac:dyDescent="0.25">
      <c r="A4100" s="102">
        <f t="shared" si="64"/>
        <v>3606535</v>
      </c>
      <c r="B4100" s="357" t="s">
        <v>20471</v>
      </c>
      <c r="C4100" s="358" t="s">
        <v>20472</v>
      </c>
      <c r="D4100" s="357" t="s">
        <v>188</v>
      </c>
      <c r="E4100" s="359">
        <v>44.69</v>
      </c>
    </row>
    <row r="4101" spans="1:5" ht="18" customHeight="1" x14ac:dyDescent="0.25">
      <c r="A4101" s="102">
        <f t="shared" si="64"/>
        <v>3606536</v>
      </c>
      <c r="B4101" s="357" t="s">
        <v>20473</v>
      </c>
      <c r="C4101" s="358" t="s">
        <v>20474</v>
      </c>
      <c r="D4101" s="357" t="s">
        <v>188</v>
      </c>
      <c r="E4101" s="359">
        <v>45.09</v>
      </c>
    </row>
    <row r="4102" spans="1:5" ht="18" customHeight="1" x14ac:dyDescent="0.25">
      <c r="A4102" s="102">
        <f t="shared" si="64"/>
        <v>3606537</v>
      </c>
      <c r="B4102" s="357" t="s">
        <v>20475</v>
      </c>
      <c r="C4102" s="358" t="s">
        <v>20476</v>
      </c>
      <c r="D4102" s="357" t="s">
        <v>188</v>
      </c>
      <c r="E4102" s="359">
        <v>45.59</v>
      </c>
    </row>
    <row r="4103" spans="1:5" ht="18" customHeight="1" x14ac:dyDescent="0.25">
      <c r="A4103" s="102">
        <f t="shared" si="64"/>
        <v>3606538</v>
      </c>
      <c r="B4103" s="357" t="s">
        <v>20477</v>
      </c>
      <c r="C4103" s="358" t="s">
        <v>20478</v>
      </c>
      <c r="D4103" s="357" t="s">
        <v>188</v>
      </c>
      <c r="E4103" s="359">
        <v>46</v>
      </c>
    </row>
    <row r="4104" spans="1:5" ht="18" customHeight="1" x14ac:dyDescent="0.25">
      <c r="A4104" s="102">
        <f t="shared" si="64"/>
        <v>3606539</v>
      </c>
      <c r="B4104" s="357" t="s">
        <v>20479</v>
      </c>
      <c r="C4104" s="358" t="s">
        <v>20480</v>
      </c>
      <c r="D4104" s="357" t="s">
        <v>188</v>
      </c>
      <c r="E4104" s="359">
        <v>46.5</v>
      </c>
    </row>
    <row r="4105" spans="1:5" ht="18" customHeight="1" x14ac:dyDescent="0.25">
      <c r="A4105" s="102">
        <f t="shared" si="64"/>
        <v>3606540</v>
      </c>
      <c r="B4105" s="357" t="s">
        <v>20481</v>
      </c>
      <c r="C4105" s="358" t="s">
        <v>20482</v>
      </c>
      <c r="D4105" s="357" t="s">
        <v>188</v>
      </c>
      <c r="E4105" s="359">
        <v>49.33</v>
      </c>
    </row>
    <row r="4106" spans="1:5" ht="18" customHeight="1" x14ac:dyDescent="0.25">
      <c r="A4106" s="102">
        <f t="shared" si="64"/>
        <v>3606541</v>
      </c>
      <c r="B4106" s="357" t="s">
        <v>20483</v>
      </c>
      <c r="C4106" s="358" t="s">
        <v>20484</v>
      </c>
      <c r="D4106" s="357" t="s">
        <v>188</v>
      </c>
      <c r="E4106" s="359">
        <v>50.69</v>
      </c>
    </row>
    <row r="4107" spans="1:5" ht="18" customHeight="1" x14ac:dyDescent="0.25">
      <c r="A4107" s="102">
        <f t="shared" si="64"/>
        <v>3606542</v>
      </c>
      <c r="B4107" s="357" t="s">
        <v>20485</v>
      </c>
      <c r="C4107" s="358" t="s">
        <v>20486</v>
      </c>
      <c r="D4107" s="357" t="s">
        <v>188</v>
      </c>
      <c r="E4107" s="359">
        <v>51.29</v>
      </c>
    </row>
    <row r="4108" spans="1:5" ht="18" customHeight="1" x14ac:dyDescent="0.25">
      <c r="A4108" s="102">
        <f t="shared" si="64"/>
        <v>3606543</v>
      </c>
      <c r="B4108" s="357" t="s">
        <v>20487</v>
      </c>
      <c r="C4108" s="358" t="s">
        <v>20488</v>
      </c>
      <c r="D4108" s="357" t="s">
        <v>188</v>
      </c>
      <c r="E4108" s="359">
        <v>43.99</v>
      </c>
    </row>
    <row r="4109" spans="1:5" ht="18" customHeight="1" x14ac:dyDescent="0.25">
      <c r="A4109" s="102">
        <f t="shared" si="64"/>
        <v>3606544</v>
      </c>
      <c r="B4109" s="357" t="s">
        <v>20489</v>
      </c>
      <c r="C4109" s="358" t="s">
        <v>20490</v>
      </c>
      <c r="D4109" s="357" t="s">
        <v>188</v>
      </c>
      <c r="E4109" s="359">
        <v>44.29</v>
      </c>
    </row>
    <row r="4110" spans="1:5" ht="18" customHeight="1" x14ac:dyDescent="0.25">
      <c r="A4110" s="102">
        <f t="shared" si="64"/>
        <v>3606545</v>
      </c>
      <c r="B4110" s="357" t="s">
        <v>20491</v>
      </c>
      <c r="C4110" s="358" t="s">
        <v>20492</v>
      </c>
      <c r="D4110" s="357" t="s">
        <v>188</v>
      </c>
      <c r="E4110" s="359">
        <v>44.69</v>
      </c>
    </row>
    <row r="4111" spans="1:5" ht="18" customHeight="1" x14ac:dyDescent="0.25">
      <c r="A4111" s="102">
        <f t="shared" si="64"/>
        <v>3606546</v>
      </c>
      <c r="B4111" s="357" t="s">
        <v>20493</v>
      </c>
      <c r="C4111" s="358" t="s">
        <v>20494</v>
      </c>
      <c r="D4111" s="357" t="s">
        <v>188</v>
      </c>
      <c r="E4111" s="359">
        <v>45.09</v>
      </c>
    </row>
    <row r="4112" spans="1:5" ht="18" customHeight="1" x14ac:dyDescent="0.25">
      <c r="A4112" s="102">
        <f t="shared" si="64"/>
        <v>3606547</v>
      </c>
      <c r="B4112" s="357" t="s">
        <v>20495</v>
      </c>
      <c r="C4112" s="358" t="s">
        <v>20496</v>
      </c>
      <c r="D4112" s="357" t="s">
        <v>188</v>
      </c>
      <c r="E4112" s="359">
        <v>45.39</v>
      </c>
    </row>
    <row r="4113" spans="1:5" ht="18" customHeight="1" x14ac:dyDescent="0.25">
      <c r="A4113" s="102">
        <f t="shared" si="64"/>
        <v>3606548</v>
      </c>
      <c r="B4113" s="357" t="s">
        <v>20497</v>
      </c>
      <c r="C4113" s="358" t="s">
        <v>20498</v>
      </c>
      <c r="D4113" s="357" t="s">
        <v>188</v>
      </c>
      <c r="E4113" s="359">
        <v>46.1</v>
      </c>
    </row>
    <row r="4114" spans="1:5" ht="18" customHeight="1" x14ac:dyDescent="0.25">
      <c r="A4114" s="102">
        <f t="shared" si="64"/>
        <v>3606549</v>
      </c>
      <c r="B4114" s="357" t="s">
        <v>20499</v>
      </c>
      <c r="C4114" s="358" t="s">
        <v>20500</v>
      </c>
      <c r="D4114" s="357" t="s">
        <v>188</v>
      </c>
      <c r="E4114" s="359">
        <v>49.18</v>
      </c>
    </row>
    <row r="4115" spans="1:5" ht="18" customHeight="1" x14ac:dyDescent="0.25">
      <c r="A4115" s="102">
        <f t="shared" si="64"/>
        <v>3606550</v>
      </c>
      <c r="B4115" s="357" t="s">
        <v>20501</v>
      </c>
      <c r="C4115" s="358" t="s">
        <v>20502</v>
      </c>
      <c r="D4115" s="357" t="s">
        <v>188</v>
      </c>
      <c r="E4115" s="359">
        <v>49.78</v>
      </c>
    </row>
    <row r="4116" spans="1:5" ht="18" customHeight="1" x14ac:dyDescent="0.25">
      <c r="A4116" s="102">
        <f t="shared" si="64"/>
        <v>3606500</v>
      </c>
      <c r="B4116" s="357" t="s">
        <v>20503</v>
      </c>
      <c r="C4116" s="358" t="s">
        <v>20504</v>
      </c>
      <c r="D4116" s="357" t="s">
        <v>188</v>
      </c>
      <c r="E4116" s="359">
        <v>46.11</v>
      </c>
    </row>
    <row r="4117" spans="1:5" ht="18" customHeight="1" x14ac:dyDescent="0.25">
      <c r="A4117" s="102">
        <f t="shared" si="64"/>
        <v>3606501</v>
      </c>
      <c r="B4117" s="357" t="s">
        <v>20505</v>
      </c>
      <c r="C4117" s="358" t="s">
        <v>20506</v>
      </c>
      <c r="D4117" s="357" t="s">
        <v>188</v>
      </c>
      <c r="E4117" s="359">
        <v>46.87</v>
      </c>
    </row>
    <row r="4118" spans="1:5" ht="18" customHeight="1" x14ac:dyDescent="0.25">
      <c r="A4118" s="102">
        <f t="shared" si="64"/>
        <v>3606502</v>
      </c>
      <c r="B4118" s="357" t="s">
        <v>20507</v>
      </c>
      <c r="C4118" s="358" t="s">
        <v>20508</v>
      </c>
      <c r="D4118" s="357" t="s">
        <v>188</v>
      </c>
      <c r="E4118" s="359">
        <v>47.47</v>
      </c>
    </row>
    <row r="4119" spans="1:5" ht="18" customHeight="1" x14ac:dyDescent="0.25">
      <c r="A4119" s="102">
        <f t="shared" si="64"/>
        <v>3606503</v>
      </c>
      <c r="B4119" s="357" t="s">
        <v>20509</v>
      </c>
      <c r="C4119" s="358" t="s">
        <v>20510</v>
      </c>
      <c r="D4119" s="357" t="s">
        <v>188</v>
      </c>
      <c r="E4119" s="359">
        <v>48.22</v>
      </c>
    </row>
    <row r="4120" spans="1:5" ht="18" customHeight="1" x14ac:dyDescent="0.25">
      <c r="A4120" s="102">
        <f t="shared" si="64"/>
        <v>3606504</v>
      </c>
      <c r="B4120" s="357" t="s">
        <v>20511</v>
      </c>
      <c r="C4120" s="358" t="s">
        <v>20512</v>
      </c>
      <c r="D4120" s="357" t="s">
        <v>188</v>
      </c>
      <c r="E4120" s="359">
        <v>48.98</v>
      </c>
    </row>
    <row r="4121" spans="1:5" ht="18" customHeight="1" x14ac:dyDescent="0.25">
      <c r="A4121" s="102">
        <f t="shared" si="64"/>
        <v>3606505</v>
      </c>
      <c r="B4121" s="357" t="s">
        <v>20513</v>
      </c>
      <c r="C4121" s="358" t="s">
        <v>20514</v>
      </c>
      <c r="D4121" s="357" t="s">
        <v>188</v>
      </c>
      <c r="E4121" s="359">
        <v>50.18</v>
      </c>
    </row>
    <row r="4122" spans="1:5" ht="18" customHeight="1" x14ac:dyDescent="0.25">
      <c r="A4122" s="102">
        <f t="shared" si="64"/>
        <v>3606506</v>
      </c>
      <c r="B4122" s="357" t="s">
        <v>20515</v>
      </c>
      <c r="C4122" s="358" t="s">
        <v>20516</v>
      </c>
      <c r="D4122" s="357" t="s">
        <v>188</v>
      </c>
      <c r="E4122" s="359">
        <v>54.17</v>
      </c>
    </row>
    <row r="4123" spans="1:5" ht="18" customHeight="1" x14ac:dyDescent="0.25">
      <c r="A4123" s="102">
        <f t="shared" si="64"/>
        <v>3606507</v>
      </c>
      <c r="B4123" s="357" t="s">
        <v>20517</v>
      </c>
      <c r="C4123" s="358" t="s">
        <v>20518</v>
      </c>
      <c r="D4123" s="357" t="s">
        <v>188</v>
      </c>
      <c r="E4123" s="359">
        <v>55.38</v>
      </c>
    </row>
    <row r="4124" spans="1:5" ht="18" customHeight="1" x14ac:dyDescent="0.25">
      <c r="A4124" s="102">
        <f t="shared" si="64"/>
        <v>3606509</v>
      </c>
      <c r="B4124" s="357" t="s">
        <v>20519</v>
      </c>
      <c r="C4124" s="358" t="s">
        <v>20520</v>
      </c>
      <c r="D4124" s="357" t="s">
        <v>188</v>
      </c>
      <c r="E4124" s="359">
        <v>41.78</v>
      </c>
    </row>
    <row r="4125" spans="1:5" ht="18" customHeight="1" x14ac:dyDescent="0.25">
      <c r="A4125" s="102">
        <f t="shared" si="64"/>
        <v>3606510</v>
      </c>
      <c r="B4125" s="357" t="s">
        <v>20521</v>
      </c>
      <c r="C4125" s="358" t="s">
        <v>20522</v>
      </c>
      <c r="D4125" s="357" t="s">
        <v>188</v>
      </c>
      <c r="E4125" s="359">
        <v>42.28</v>
      </c>
    </row>
    <row r="4126" spans="1:5" ht="18" customHeight="1" x14ac:dyDescent="0.25">
      <c r="A4126" s="102">
        <f t="shared" si="64"/>
        <v>3606511</v>
      </c>
      <c r="B4126" s="357" t="s">
        <v>20523</v>
      </c>
      <c r="C4126" s="358" t="s">
        <v>20524</v>
      </c>
      <c r="D4126" s="357" t="s">
        <v>188</v>
      </c>
      <c r="E4126" s="359">
        <v>42.68</v>
      </c>
    </row>
    <row r="4127" spans="1:5" ht="18" customHeight="1" x14ac:dyDescent="0.25">
      <c r="A4127" s="102">
        <f t="shared" si="64"/>
        <v>3606512</v>
      </c>
      <c r="B4127" s="357" t="s">
        <v>20525</v>
      </c>
      <c r="C4127" s="358" t="s">
        <v>20526</v>
      </c>
      <c r="D4127" s="357" t="s">
        <v>188</v>
      </c>
      <c r="E4127" s="359">
        <v>43.08</v>
      </c>
    </row>
    <row r="4128" spans="1:5" ht="18" customHeight="1" x14ac:dyDescent="0.25">
      <c r="A4128" s="102">
        <f t="shared" si="64"/>
        <v>3606513</v>
      </c>
      <c r="B4128" s="357" t="s">
        <v>20527</v>
      </c>
      <c r="C4128" s="358" t="s">
        <v>20528</v>
      </c>
      <c r="D4128" s="357" t="s">
        <v>188</v>
      </c>
      <c r="E4128" s="359">
        <v>45.66</v>
      </c>
    </row>
    <row r="4129" spans="1:5" ht="18" customHeight="1" x14ac:dyDescent="0.25">
      <c r="A4129" s="102">
        <f t="shared" si="64"/>
        <v>3606514</v>
      </c>
      <c r="B4129" s="357" t="s">
        <v>20529</v>
      </c>
      <c r="C4129" s="358" t="s">
        <v>20530</v>
      </c>
      <c r="D4129" s="357" t="s">
        <v>188</v>
      </c>
      <c r="E4129" s="359">
        <v>46.57</v>
      </c>
    </row>
    <row r="4130" spans="1:5" ht="18" customHeight="1" x14ac:dyDescent="0.25">
      <c r="A4130" s="102">
        <f t="shared" si="64"/>
        <v>3606515</v>
      </c>
      <c r="B4130" s="357" t="s">
        <v>20531</v>
      </c>
      <c r="C4130" s="358" t="s">
        <v>20532</v>
      </c>
      <c r="D4130" s="357" t="s">
        <v>188</v>
      </c>
      <c r="E4130" s="359">
        <v>47.77</v>
      </c>
    </row>
    <row r="4131" spans="1:5" ht="18" customHeight="1" x14ac:dyDescent="0.25">
      <c r="A4131" s="102">
        <f t="shared" si="64"/>
        <v>3606516</v>
      </c>
      <c r="B4131" s="357" t="s">
        <v>20533</v>
      </c>
      <c r="C4131" s="358" t="s">
        <v>20534</v>
      </c>
      <c r="D4131" s="357" t="s">
        <v>188</v>
      </c>
      <c r="E4131" s="359">
        <v>48.37</v>
      </c>
    </row>
    <row r="4132" spans="1:5" ht="18" customHeight="1" x14ac:dyDescent="0.25">
      <c r="A4132" s="102">
        <f t="shared" si="64"/>
        <v>3606518</v>
      </c>
      <c r="B4132" s="357" t="s">
        <v>20535</v>
      </c>
      <c r="C4132" s="358" t="s">
        <v>20536</v>
      </c>
      <c r="D4132" s="357" t="s">
        <v>188</v>
      </c>
      <c r="E4132" s="359">
        <v>41.07</v>
      </c>
    </row>
    <row r="4133" spans="1:5" ht="18" customHeight="1" x14ac:dyDescent="0.25">
      <c r="A4133" s="102">
        <f t="shared" si="64"/>
        <v>3606519</v>
      </c>
      <c r="B4133" s="357" t="s">
        <v>20537</v>
      </c>
      <c r="C4133" s="358" t="s">
        <v>20538</v>
      </c>
      <c r="D4133" s="357" t="s">
        <v>188</v>
      </c>
      <c r="E4133" s="359">
        <v>41.47</v>
      </c>
    </row>
    <row r="4134" spans="1:5" ht="18" customHeight="1" x14ac:dyDescent="0.25">
      <c r="A4134" s="102">
        <f t="shared" si="64"/>
        <v>3606520</v>
      </c>
      <c r="B4134" s="357" t="s">
        <v>20539</v>
      </c>
      <c r="C4134" s="358" t="s">
        <v>20540</v>
      </c>
      <c r="D4134" s="357" t="s">
        <v>188</v>
      </c>
      <c r="E4134" s="359">
        <v>41.78</v>
      </c>
    </row>
    <row r="4135" spans="1:5" ht="18" customHeight="1" x14ac:dyDescent="0.25">
      <c r="A4135" s="102">
        <f t="shared" si="64"/>
        <v>3606521</v>
      </c>
      <c r="B4135" s="357" t="s">
        <v>20541</v>
      </c>
      <c r="C4135" s="358" t="s">
        <v>20542</v>
      </c>
      <c r="D4135" s="357" t="s">
        <v>188</v>
      </c>
      <c r="E4135" s="359">
        <v>42.18</v>
      </c>
    </row>
    <row r="4136" spans="1:5" ht="18" customHeight="1" x14ac:dyDescent="0.25">
      <c r="A4136" s="102">
        <f t="shared" si="64"/>
        <v>3606522</v>
      </c>
      <c r="B4136" s="357" t="s">
        <v>20543</v>
      </c>
      <c r="C4136" s="358" t="s">
        <v>20544</v>
      </c>
      <c r="D4136" s="357" t="s">
        <v>188</v>
      </c>
      <c r="E4136" s="359">
        <v>42.48</v>
      </c>
    </row>
    <row r="4137" spans="1:5" ht="18" customHeight="1" x14ac:dyDescent="0.25">
      <c r="A4137" s="102">
        <f t="shared" si="64"/>
        <v>3606523</v>
      </c>
      <c r="B4137" s="357" t="s">
        <v>20545</v>
      </c>
      <c r="C4137" s="358" t="s">
        <v>20546</v>
      </c>
      <c r="D4137" s="357" t="s">
        <v>188</v>
      </c>
      <c r="E4137" s="359">
        <v>43.18</v>
      </c>
    </row>
    <row r="4138" spans="1:5" ht="18" customHeight="1" x14ac:dyDescent="0.25">
      <c r="A4138" s="102">
        <f t="shared" si="64"/>
        <v>3606524</v>
      </c>
      <c r="B4138" s="357" t="s">
        <v>20547</v>
      </c>
      <c r="C4138" s="358" t="s">
        <v>20548</v>
      </c>
      <c r="D4138" s="357" t="s">
        <v>188</v>
      </c>
      <c r="E4138" s="359">
        <v>46.42</v>
      </c>
    </row>
    <row r="4139" spans="1:5" ht="18" customHeight="1" x14ac:dyDescent="0.25">
      <c r="A4139" s="102">
        <f t="shared" si="64"/>
        <v>3606525</v>
      </c>
      <c r="B4139" s="357" t="s">
        <v>20549</v>
      </c>
      <c r="C4139" s="358" t="s">
        <v>20550</v>
      </c>
      <c r="D4139" s="357" t="s">
        <v>188</v>
      </c>
      <c r="E4139" s="359">
        <v>46.87</v>
      </c>
    </row>
    <row r="4140" spans="1:5" ht="18" customHeight="1" x14ac:dyDescent="0.25">
      <c r="A4140" s="102">
        <f t="shared" si="64"/>
        <v>3606577</v>
      </c>
      <c r="B4140" s="357" t="s">
        <v>20551</v>
      </c>
      <c r="C4140" s="358" t="s">
        <v>37810</v>
      </c>
      <c r="D4140" s="357" t="s">
        <v>188</v>
      </c>
      <c r="E4140" s="359">
        <v>11.02</v>
      </c>
    </row>
    <row r="4141" spans="1:5" ht="18" customHeight="1" x14ac:dyDescent="0.25">
      <c r="A4141" s="102">
        <f t="shared" si="64"/>
        <v>3606576</v>
      </c>
      <c r="B4141" s="357" t="s">
        <v>20552</v>
      </c>
      <c r="C4141" s="358" t="s">
        <v>37811</v>
      </c>
      <c r="D4141" s="357" t="s">
        <v>188</v>
      </c>
      <c r="E4141" s="359">
        <v>4.46</v>
      </c>
    </row>
    <row r="4142" spans="1:5" ht="18" customHeight="1" x14ac:dyDescent="0.25">
      <c r="A4142" s="102">
        <f t="shared" si="64"/>
        <v>3606561</v>
      </c>
      <c r="B4142" s="357" t="s">
        <v>20553</v>
      </c>
      <c r="C4142" s="358" t="s">
        <v>20554</v>
      </c>
      <c r="D4142" s="357" t="s">
        <v>315</v>
      </c>
      <c r="E4142" s="359">
        <v>2110.73</v>
      </c>
    </row>
    <row r="4143" spans="1:5" ht="18" customHeight="1" x14ac:dyDescent="0.25">
      <c r="A4143" s="102">
        <f t="shared" si="64"/>
        <v>3606556</v>
      </c>
      <c r="B4143" s="357" t="s">
        <v>20555</v>
      </c>
      <c r="C4143" s="358" t="s">
        <v>20556</v>
      </c>
      <c r="D4143" s="357" t="s">
        <v>315</v>
      </c>
      <c r="E4143" s="359">
        <v>1507.43</v>
      </c>
    </row>
    <row r="4144" spans="1:5" ht="18" customHeight="1" x14ac:dyDescent="0.25">
      <c r="A4144" s="102">
        <f t="shared" si="64"/>
        <v>3606562</v>
      </c>
      <c r="B4144" s="357" t="s">
        <v>20557</v>
      </c>
      <c r="C4144" s="358" t="s">
        <v>20558</v>
      </c>
      <c r="D4144" s="357" t="s">
        <v>315</v>
      </c>
      <c r="E4144" s="359">
        <v>2307.63</v>
      </c>
    </row>
    <row r="4145" spans="1:5" ht="18" customHeight="1" x14ac:dyDescent="0.25">
      <c r="A4145" s="102">
        <f t="shared" si="64"/>
        <v>3606557</v>
      </c>
      <c r="B4145" s="357" t="s">
        <v>20559</v>
      </c>
      <c r="C4145" s="358" t="s">
        <v>20560</v>
      </c>
      <c r="D4145" s="357" t="s">
        <v>315</v>
      </c>
      <c r="E4145" s="359">
        <v>1644.01</v>
      </c>
    </row>
    <row r="4146" spans="1:5" ht="9" customHeight="1" x14ac:dyDescent="0.25">
      <c r="A4146" s="102">
        <f t="shared" si="64"/>
        <v>3606563</v>
      </c>
      <c r="B4146" s="357" t="s">
        <v>20561</v>
      </c>
      <c r="C4146" s="358" t="s">
        <v>20562</v>
      </c>
      <c r="D4146" s="357" t="s">
        <v>315</v>
      </c>
      <c r="E4146" s="359">
        <v>2513.1799999999998</v>
      </c>
    </row>
    <row r="4147" spans="1:5" ht="9" customHeight="1" x14ac:dyDescent="0.25">
      <c r="A4147" s="102">
        <f t="shared" si="64"/>
        <v>3606558</v>
      </c>
      <c r="B4147" s="357" t="s">
        <v>20563</v>
      </c>
      <c r="C4147" s="358" t="s">
        <v>20564</v>
      </c>
      <c r="D4147" s="357" t="s">
        <v>315</v>
      </c>
      <c r="E4147" s="359">
        <v>1789.23</v>
      </c>
    </row>
    <row r="4148" spans="1:5" ht="9" customHeight="1" x14ac:dyDescent="0.25">
      <c r="A4148" s="102">
        <f t="shared" si="64"/>
        <v>3606559</v>
      </c>
      <c r="B4148" s="357" t="s">
        <v>20565</v>
      </c>
      <c r="C4148" s="358" t="s">
        <v>20566</v>
      </c>
      <c r="D4148" s="357" t="s">
        <v>315</v>
      </c>
      <c r="E4148" s="359">
        <v>1690.28</v>
      </c>
    </row>
    <row r="4149" spans="1:5" ht="9" customHeight="1" x14ac:dyDescent="0.25">
      <c r="A4149" s="102">
        <f t="shared" si="64"/>
        <v>3606554</v>
      </c>
      <c r="B4149" s="357" t="s">
        <v>20567</v>
      </c>
      <c r="C4149" s="358" t="s">
        <v>20568</v>
      </c>
      <c r="D4149" s="357" t="s">
        <v>315</v>
      </c>
      <c r="E4149" s="359">
        <v>1207.6500000000001</v>
      </c>
    </row>
    <row r="4150" spans="1:5" ht="9" customHeight="1" x14ac:dyDescent="0.25">
      <c r="A4150" s="102">
        <f t="shared" si="64"/>
        <v>3606560</v>
      </c>
      <c r="B4150" s="357" t="s">
        <v>20569</v>
      </c>
      <c r="C4150" s="358" t="s">
        <v>20570</v>
      </c>
      <c r="D4150" s="357" t="s">
        <v>315</v>
      </c>
      <c r="E4150" s="359">
        <v>1888.12</v>
      </c>
    </row>
    <row r="4151" spans="1:5" ht="9" customHeight="1" x14ac:dyDescent="0.25">
      <c r="A4151" s="102">
        <f t="shared" si="64"/>
        <v>3606555</v>
      </c>
      <c r="B4151" s="357" t="s">
        <v>20571</v>
      </c>
      <c r="C4151" s="358" t="s">
        <v>20572</v>
      </c>
      <c r="D4151" s="357" t="s">
        <v>315</v>
      </c>
      <c r="E4151" s="359">
        <v>1345.15</v>
      </c>
    </row>
    <row r="4152" spans="1:5" ht="9" customHeight="1" x14ac:dyDescent="0.25">
      <c r="A4152" s="102">
        <f t="shared" si="64"/>
        <v>3606571</v>
      </c>
      <c r="B4152" s="357" t="s">
        <v>20573</v>
      </c>
      <c r="C4152" s="358" t="s">
        <v>20574</v>
      </c>
      <c r="D4152" s="357" t="s">
        <v>315</v>
      </c>
      <c r="E4152" s="359">
        <v>2082.46</v>
      </c>
    </row>
    <row r="4153" spans="1:5" ht="9" customHeight="1" x14ac:dyDescent="0.25">
      <c r="A4153" s="102">
        <f t="shared" si="64"/>
        <v>3606566</v>
      </c>
      <c r="B4153" s="357" t="s">
        <v>20575</v>
      </c>
      <c r="C4153" s="358" t="s">
        <v>20576</v>
      </c>
      <c r="D4153" s="357" t="s">
        <v>315</v>
      </c>
      <c r="E4153" s="359">
        <v>1479.17</v>
      </c>
    </row>
    <row r="4154" spans="1:5" ht="9" customHeight="1" x14ac:dyDescent="0.25">
      <c r="A4154" s="102">
        <f t="shared" si="64"/>
        <v>3606572</v>
      </c>
      <c r="B4154" s="357" t="s">
        <v>20577</v>
      </c>
      <c r="C4154" s="358" t="s">
        <v>20578</v>
      </c>
      <c r="D4154" s="357" t="s">
        <v>315</v>
      </c>
      <c r="E4154" s="359">
        <v>2282.44</v>
      </c>
    </row>
    <row r="4155" spans="1:5" ht="9" customHeight="1" x14ac:dyDescent="0.25">
      <c r="A4155" s="102">
        <f t="shared" si="64"/>
        <v>3606567</v>
      </c>
      <c r="B4155" s="357" t="s">
        <v>20579</v>
      </c>
      <c r="C4155" s="358" t="s">
        <v>20580</v>
      </c>
      <c r="D4155" s="357" t="s">
        <v>315</v>
      </c>
      <c r="E4155" s="359">
        <v>1618.82</v>
      </c>
    </row>
    <row r="4156" spans="1:5" ht="9" customHeight="1" x14ac:dyDescent="0.25">
      <c r="A4156" s="102">
        <f t="shared" si="64"/>
        <v>3606573</v>
      </c>
      <c r="B4156" s="357" t="s">
        <v>20581</v>
      </c>
      <c r="C4156" s="358" t="s">
        <v>20582</v>
      </c>
      <c r="D4156" s="357" t="s">
        <v>315</v>
      </c>
      <c r="E4156" s="359">
        <v>2481.9499999999998</v>
      </c>
    </row>
    <row r="4157" spans="1:5" ht="9" customHeight="1" x14ac:dyDescent="0.25">
      <c r="A4157" s="102">
        <f t="shared" si="64"/>
        <v>3606568</v>
      </c>
      <c r="B4157" s="357" t="s">
        <v>20583</v>
      </c>
      <c r="C4157" s="358" t="s">
        <v>20584</v>
      </c>
      <c r="D4157" s="357" t="s">
        <v>315</v>
      </c>
      <c r="E4157" s="359">
        <v>1758</v>
      </c>
    </row>
    <row r="4158" spans="1:5" ht="9" customHeight="1" x14ac:dyDescent="0.25">
      <c r="A4158" s="102">
        <f t="shared" si="64"/>
        <v>3606569</v>
      </c>
      <c r="B4158" s="357" t="s">
        <v>20585</v>
      </c>
      <c r="C4158" s="358" t="s">
        <v>20586</v>
      </c>
      <c r="D4158" s="357" t="s">
        <v>315</v>
      </c>
      <c r="E4158" s="359">
        <v>1680.8</v>
      </c>
    </row>
    <row r="4159" spans="1:5" ht="9" customHeight="1" x14ac:dyDescent="0.25">
      <c r="A4159" s="102">
        <f t="shared" si="64"/>
        <v>3606564</v>
      </c>
      <c r="B4159" s="357" t="s">
        <v>20587</v>
      </c>
      <c r="C4159" s="358" t="s">
        <v>20588</v>
      </c>
      <c r="D4159" s="357" t="s">
        <v>315</v>
      </c>
      <c r="E4159" s="359">
        <v>1198.17</v>
      </c>
    </row>
    <row r="4160" spans="1:5" ht="9" customHeight="1" x14ac:dyDescent="0.25">
      <c r="A4160" s="102">
        <f t="shared" si="64"/>
        <v>3606570</v>
      </c>
      <c r="B4160" s="357" t="s">
        <v>20589</v>
      </c>
      <c r="C4160" s="358" t="s">
        <v>20590</v>
      </c>
      <c r="D4160" s="357" t="s">
        <v>315</v>
      </c>
      <c r="E4160" s="359">
        <v>1881.94</v>
      </c>
    </row>
    <row r="4161" spans="1:5" ht="9" customHeight="1" x14ac:dyDescent="0.25">
      <c r="A4161" s="102">
        <f t="shared" ref="A4161:A4224" si="65">VALUE(B4161)</f>
        <v>3606565</v>
      </c>
      <c r="B4161" s="357" t="s">
        <v>20591</v>
      </c>
      <c r="C4161" s="358" t="s">
        <v>20592</v>
      </c>
      <c r="D4161" s="357" t="s">
        <v>315</v>
      </c>
      <c r="E4161" s="359">
        <v>1338.98</v>
      </c>
    </row>
    <row r="4162" spans="1:5" ht="9" customHeight="1" x14ac:dyDescent="0.25">
      <c r="A4162" s="102">
        <f t="shared" si="65"/>
        <v>3606578</v>
      </c>
      <c r="B4162" s="357" t="s">
        <v>20593</v>
      </c>
      <c r="C4162" s="358" t="s">
        <v>20594</v>
      </c>
      <c r="D4162" s="357" t="s">
        <v>315</v>
      </c>
      <c r="E4162" s="359">
        <v>109.59</v>
      </c>
    </row>
    <row r="4163" spans="1:5" ht="9" customHeight="1" x14ac:dyDescent="0.25">
      <c r="A4163" s="102">
        <f t="shared" si="65"/>
        <v>3606575</v>
      </c>
      <c r="B4163" s="357" t="s">
        <v>20595</v>
      </c>
      <c r="C4163" s="358" t="s">
        <v>20596</v>
      </c>
      <c r="D4163" s="357" t="s">
        <v>188</v>
      </c>
      <c r="E4163" s="359">
        <v>1.66</v>
      </c>
    </row>
    <row r="4164" spans="1:5" ht="9" customHeight="1" x14ac:dyDescent="0.25">
      <c r="A4164" s="102">
        <f t="shared" si="65"/>
        <v>3606574</v>
      </c>
      <c r="B4164" s="357" t="s">
        <v>20597</v>
      </c>
      <c r="C4164" s="358" t="s">
        <v>20598</v>
      </c>
      <c r="D4164" s="357" t="s">
        <v>188</v>
      </c>
      <c r="E4164" s="359">
        <v>0.83</v>
      </c>
    </row>
    <row r="4165" spans="1:5" ht="9" customHeight="1" x14ac:dyDescent="0.25">
      <c r="A4165" s="102">
        <f t="shared" si="65"/>
        <v>3713603</v>
      </c>
      <c r="B4165" s="357" t="s">
        <v>20599</v>
      </c>
      <c r="C4165" s="358" t="s">
        <v>20600</v>
      </c>
      <c r="D4165" s="357" t="s">
        <v>138</v>
      </c>
      <c r="E4165" s="359">
        <v>1015.02</v>
      </c>
    </row>
    <row r="4166" spans="1:5" ht="9" customHeight="1" x14ac:dyDescent="0.25">
      <c r="A4166" s="102">
        <f t="shared" si="65"/>
        <v>3713601</v>
      </c>
      <c r="B4166" s="357" t="s">
        <v>20601</v>
      </c>
      <c r="C4166" s="358" t="s">
        <v>20602</v>
      </c>
      <c r="D4166" s="357" t="s">
        <v>138</v>
      </c>
      <c r="E4166" s="359">
        <v>819.31</v>
      </c>
    </row>
    <row r="4167" spans="1:5" ht="9" customHeight="1" x14ac:dyDescent="0.25">
      <c r="A4167" s="102">
        <f t="shared" si="65"/>
        <v>3713607</v>
      </c>
      <c r="B4167" s="357" t="s">
        <v>20603</v>
      </c>
      <c r="C4167" s="358" t="s">
        <v>20604</v>
      </c>
      <c r="D4167" s="357" t="s">
        <v>138</v>
      </c>
      <c r="E4167" s="359">
        <v>765.75</v>
      </c>
    </row>
    <row r="4168" spans="1:5" ht="9" customHeight="1" x14ac:dyDescent="0.25">
      <c r="A4168" s="102">
        <f t="shared" si="65"/>
        <v>3713605</v>
      </c>
      <c r="B4168" s="357" t="s">
        <v>20605</v>
      </c>
      <c r="C4168" s="358" t="s">
        <v>20606</v>
      </c>
      <c r="D4168" s="357" t="s">
        <v>138</v>
      </c>
      <c r="E4168" s="359">
        <v>547.26</v>
      </c>
    </row>
    <row r="4169" spans="1:5" ht="9" customHeight="1" x14ac:dyDescent="0.25">
      <c r="A4169" s="102">
        <f t="shared" si="65"/>
        <v>3719530</v>
      </c>
      <c r="B4169" s="357" t="s">
        <v>20607</v>
      </c>
      <c r="C4169" s="358" t="s">
        <v>20608</v>
      </c>
      <c r="D4169" s="357" t="s">
        <v>138</v>
      </c>
      <c r="E4169" s="359">
        <v>318.72000000000003</v>
      </c>
    </row>
    <row r="4170" spans="1:5" ht="9" customHeight="1" x14ac:dyDescent="0.25">
      <c r="A4170" s="102">
        <f t="shared" si="65"/>
        <v>3713828</v>
      </c>
      <c r="B4170" s="357" t="s">
        <v>20609</v>
      </c>
      <c r="C4170" s="358" t="s">
        <v>20610</v>
      </c>
      <c r="D4170" s="357" t="s">
        <v>138</v>
      </c>
      <c r="E4170" s="359">
        <v>237.85</v>
      </c>
    </row>
    <row r="4171" spans="1:5" ht="9" customHeight="1" x14ac:dyDescent="0.25">
      <c r="A4171" s="102">
        <f t="shared" si="65"/>
        <v>3713875</v>
      </c>
      <c r="B4171" s="357" t="s">
        <v>20611</v>
      </c>
      <c r="C4171" s="358" t="s">
        <v>20612</v>
      </c>
      <c r="D4171" s="357" t="s">
        <v>138</v>
      </c>
      <c r="E4171" s="359">
        <v>69.37</v>
      </c>
    </row>
    <row r="4172" spans="1:5" ht="9" customHeight="1" x14ac:dyDescent="0.25">
      <c r="A4172" s="102">
        <f t="shared" si="65"/>
        <v>3713619</v>
      </c>
      <c r="B4172" s="357" t="s">
        <v>20613</v>
      </c>
      <c r="C4172" s="358" t="s">
        <v>20614</v>
      </c>
      <c r="D4172" s="357" t="s">
        <v>138</v>
      </c>
      <c r="E4172" s="359">
        <v>69.83</v>
      </c>
    </row>
    <row r="4173" spans="1:5" ht="9" customHeight="1" x14ac:dyDescent="0.25">
      <c r="A4173" s="102">
        <f t="shared" si="65"/>
        <v>3713876</v>
      </c>
      <c r="B4173" s="357" t="s">
        <v>20615</v>
      </c>
      <c r="C4173" s="358" t="s">
        <v>20616</v>
      </c>
      <c r="D4173" s="357" t="s">
        <v>138</v>
      </c>
      <c r="E4173" s="359">
        <v>87.22</v>
      </c>
    </row>
    <row r="4174" spans="1:5" ht="9" customHeight="1" x14ac:dyDescent="0.25">
      <c r="A4174" s="102">
        <f t="shared" si="65"/>
        <v>3713827</v>
      </c>
      <c r="B4174" s="357" t="s">
        <v>20617</v>
      </c>
      <c r="C4174" s="358" t="s">
        <v>20618</v>
      </c>
      <c r="D4174" s="357" t="s">
        <v>138</v>
      </c>
      <c r="E4174" s="359">
        <v>85.82</v>
      </c>
    </row>
    <row r="4175" spans="1:5" ht="9" customHeight="1" x14ac:dyDescent="0.25">
      <c r="A4175" s="102">
        <f t="shared" si="65"/>
        <v>3713904</v>
      </c>
      <c r="B4175" s="357" t="s">
        <v>20619</v>
      </c>
      <c r="C4175" s="358" t="s">
        <v>20620</v>
      </c>
      <c r="D4175" s="357" t="s">
        <v>138</v>
      </c>
      <c r="E4175" s="359">
        <v>275.70999999999998</v>
      </c>
    </row>
    <row r="4176" spans="1:5" ht="9" customHeight="1" x14ac:dyDescent="0.25">
      <c r="A4176" s="102">
        <f t="shared" si="65"/>
        <v>3719529</v>
      </c>
      <c r="B4176" s="357" t="s">
        <v>20621</v>
      </c>
      <c r="C4176" s="358" t="s">
        <v>20622</v>
      </c>
      <c r="D4176" s="357" t="s">
        <v>138</v>
      </c>
      <c r="E4176" s="359">
        <v>201.13</v>
      </c>
    </row>
    <row r="4177" spans="1:5" ht="9" customHeight="1" x14ac:dyDescent="0.25">
      <c r="A4177" s="102">
        <f t="shared" si="65"/>
        <v>3713878</v>
      </c>
      <c r="B4177" s="357" t="s">
        <v>20623</v>
      </c>
      <c r="C4177" s="358" t="s">
        <v>20624</v>
      </c>
      <c r="D4177" s="357" t="s">
        <v>138</v>
      </c>
      <c r="E4177" s="359">
        <v>68.95</v>
      </c>
    </row>
    <row r="4178" spans="1:5" ht="9" customHeight="1" x14ac:dyDescent="0.25">
      <c r="A4178" s="102">
        <f t="shared" si="65"/>
        <v>3713617</v>
      </c>
      <c r="B4178" s="357" t="s">
        <v>20625</v>
      </c>
      <c r="C4178" s="358" t="s">
        <v>20626</v>
      </c>
      <c r="D4178" s="357" t="s">
        <v>138</v>
      </c>
      <c r="E4178" s="359">
        <v>69.19</v>
      </c>
    </row>
    <row r="4179" spans="1:5" ht="9" customHeight="1" x14ac:dyDescent="0.25">
      <c r="A4179" s="102">
        <f t="shared" si="65"/>
        <v>3713879</v>
      </c>
      <c r="B4179" s="357" t="s">
        <v>20627</v>
      </c>
      <c r="C4179" s="358" t="s">
        <v>20628</v>
      </c>
      <c r="D4179" s="357" t="s">
        <v>138</v>
      </c>
      <c r="E4179" s="359">
        <v>78.739999999999995</v>
      </c>
    </row>
    <row r="4180" spans="1:5" ht="9" customHeight="1" x14ac:dyDescent="0.25">
      <c r="A4180" s="102">
        <f t="shared" si="65"/>
        <v>3713826</v>
      </c>
      <c r="B4180" s="357" t="s">
        <v>20629</v>
      </c>
      <c r="C4180" s="358" t="s">
        <v>20630</v>
      </c>
      <c r="D4180" s="357" t="s">
        <v>138</v>
      </c>
      <c r="E4180" s="359">
        <v>75.319999999999993</v>
      </c>
    </row>
    <row r="4181" spans="1:5" ht="9" customHeight="1" x14ac:dyDescent="0.25">
      <c r="A4181" s="102">
        <f t="shared" si="65"/>
        <v>3713610</v>
      </c>
      <c r="B4181" s="357" t="s">
        <v>20631</v>
      </c>
      <c r="C4181" s="358" t="s">
        <v>20632</v>
      </c>
      <c r="D4181" s="357" t="s">
        <v>138</v>
      </c>
      <c r="E4181" s="359">
        <v>31.98</v>
      </c>
    </row>
    <row r="4182" spans="1:5" ht="9" customHeight="1" x14ac:dyDescent="0.25">
      <c r="A4182" s="102">
        <f t="shared" si="65"/>
        <v>3713609</v>
      </c>
      <c r="B4182" s="357" t="s">
        <v>20633</v>
      </c>
      <c r="C4182" s="358" t="s">
        <v>20634</v>
      </c>
      <c r="D4182" s="357" t="s">
        <v>138</v>
      </c>
      <c r="E4182" s="359">
        <v>30.42</v>
      </c>
    </row>
    <row r="4183" spans="1:5" ht="9" customHeight="1" x14ac:dyDescent="0.25">
      <c r="A4183" s="102">
        <f t="shared" si="65"/>
        <v>3713612</v>
      </c>
      <c r="B4183" s="357" t="s">
        <v>20635</v>
      </c>
      <c r="C4183" s="358" t="s">
        <v>20636</v>
      </c>
      <c r="D4183" s="357" t="s">
        <v>138</v>
      </c>
      <c r="E4183" s="359">
        <v>26.18</v>
      </c>
    </row>
    <row r="4184" spans="1:5" ht="9" customHeight="1" x14ac:dyDescent="0.25">
      <c r="A4184" s="102">
        <f t="shared" si="65"/>
        <v>3713611</v>
      </c>
      <c r="B4184" s="357" t="s">
        <v>20637</v>
      </c>
      <c r="C4184" s="358" t="s">
        <v>20638</v>
      </c>
      <c r="D4184" s="357" t="s">
        <v>138</v>
      </c>
      <c r="E4184" s="359">
        <v>25.5</v>
      </c>
    </row>
    <row r="4185" spans="1:5" ht="9" customHeight="1" x14ac:dyDescent="0.25">
      <c r="A4185" s="102">
        <f t="shared" si="65"/>
        <v>3713608</v>
      </c>
      <c r="B4185" s="357" t="s">
        <v>20639</v>
      </c>
      <c r="C4185" s="358" t="s">
        <v>20640</v>
      </c>
      <c r="D4185" s="357" t="s">
        <v>138</v>
      </c>
      <c r="E4185" s="359">
        <v>21.2</v>
      </c>
    </row>
    <row r="4186" spans="1:5" ht="9" customHeight="1" x14ac:dyDescent="0.25">
      <c r="A4186" s="102">
        <f t="shared" si="65"/>
        <v>3713613</v>
      </c>
      <c r="B4186" s="357" t="s">
        <v>20641</v>
      </c>
      <c r="C4186" s="358" t="s">
        <v>20642</v>
      </c>
      <c r="D4186" s="357" t="s">
        <v>138</v>
      </c>
      <c r="E4186" s="359">
        <v>19.34</v>
      </c>
    </row>
    <row r="4187" spans="1:5" ht="18" customHeight="1" x14ac:dyDescent="0.25">
      <c r="A4187" s="102">
        <f t="shared" si="65"/>
        <v>3713822</v>
      </c>
      <c r="B4187" s="357" t="s">
        <v>20643</v>
      </c>
      <c r="C4187" s="358" t="s">
        <v>20644</v>
      </c>
      <c r="D4187" s="357" t="s">
        <v>138</v>
      </c>
      <c r="E4187" s="359">
        <v>311.94</v>
      </c>
    </row>
    <row r="4188" spans="1:5" ht="18" customHeight="1" x14ac:dyDescent="0.25">
      <c r="A4188" s="102">
        <f t="shared" si="65"/>
        <v>3713824</v>
      </c>
      <c r="B4188" s="357" t="s">
        <v>20645</v>
      </c>
      <c r="C4188" s="358" t="s">
        <v>20646</v>
      </c>
      <c r="D4188" s="357" t="s">
        <v>138</v>
      </c>
      <c r="E4188" s="359">
        <v>231.07</v>
      </c>
    </row>
    <row r="4189" spans="1:5" ht="18" customHeight="1" x14ac:dyDescent="0.25">
      <c r="A4189" s="102">
        <f t="shared" si="65"/>
        <v>3713825</v>
      </c>
      <c r="B4189" s="357" t="s">
        <v>20647</v>
      </c>
      <c r="C4189" s="358" t="s">
        <v>20648</v>
      </c>
      <c r="D4189" s="357" t="s">
        <v>138</v>
      </c>
      <c r="E4189" s="359">
        <v>268.93</v>
      </c>
    </row>
    <row r="4190" spans="1:5" ht="18" customHeight="1" x14ac:dyDescent="0.25">
      <c r="A4190" s="102">
        <f t="shared" si="65"/>
        <v>3713823</v>
      </c>
      <c r="B4190" s="357" t="s">
        <v>20649</v>
      </c>
      <c r="C4190" s="358" t="s">
        <v>20650</v>
      </c>
      <c r="D4190" s="357" t="s">
        <v>138</v>
      </c>
      <c r="E4190" s="359">
        <v>194.35</v>
      </c>
    </row>
    <row r="4191" spans="1:5" ht="9" customHeight="1" x14ac:dyDescent="0.25">
      <c r="A4191" s="102">
        <f t="shared" si="65"/>
        <v>3713602</v>
      </c>
      <c r="B4191" s="357" t="s">
        <v>20651</v>
      </c>
      <c r="C4191" s="358" t="s">
        <v>20652</v>
      </c>
      <c r="D4191" s="357" t="s">
        <v>138</v>
      </c>
      <c r="E4191" s="359">
        <v>937.78</v>
      </c>
    </row>
    <row r="4192" spans="1:5" ht="9" customHeight="1" x14ac:dyDescent="0.25">
      <c r="A4192" s="102">
        <f t="shared" si="65"/>
        <v>3713600</v>
      </c>
      <c r="B4192" s="357" t="s">
        <v>20653</v>
      </c>
      <c r="C4192" s="358" t="s">
        <v>20654</v>
      </c>
      <c r="D4192" s="357" t="s">
        <v>138</v>
      </c>
      <c r="E4192" s="359">
        <v>755.38</v>
      </c>
    </row>
    <row r="4193" spans="1:5" ht="9" customHeight="1" x14ac:dyDescent="0.25">
      <c r="A4193" s="102">
        <f t="shared" si="65"/>
        <v>3713606</v>
      </c>
      <c r="B4193" s="357" t="s">
        <v>20655</v>
      </c>
      <c r="C4193" s="358" t="s">
        <v>20656</v>
      </c>
      <c r="D4193" s="357" t="s">
        <v>138</v>
      </c>
      <c r="E4193" s="359">
        <v>688.52</v>
      </c>
    </row>
    <row r="4194" spans="1:5" ht="9" customHeight="1" x14ac:dyDescent="0.25">
      <c r="A4194" s="102">
        <f t="shared" si="65"/>
        <v>3713604</v>
      </c>
      <c r="B4194" s="357" t="s">
        <v>20657</v>
      </c>
      <c r="C4194" s="358" t="s">
        <v>20658</v>
      </c>
      <c r="D4194" s="357" t="s">
        <v>138</v>
      </c>
      <c r="E4194" s="359">
        <v>494.35</v>
      </c>
    </row>
    <row r="4195" spans="1:5" ht="9" customHeight="1" x14ac:dyDescent="0.25">
      <c r="A4195" s="102">
        <f t="shared" si="65"/>
        <v>3716129</v>
      </c>
      <c r="B4195" s="357" t="s">
        <v>20659</v>
      </c>
      <c r="C4195" s="358" t="s">
        <v>20660</v>
      </c>
      <c r="D4195" s="357" t="s">
        <v>315</v>
      </c>
      <c r="E4195" s="359">
        <v>48.45</v>
      </c>
    </row>
    <row r="4196" spans="1:5" ht="9" customHeight="1" x14ac:dyDescent="0.25">
      <c r="A4196" s="102">
        <f t="shared" si="65"/>
        <v>3716128</v>
      </c>
      <c r="B4196" s="357" t="s">
        <v>20661</v>
      </c>
      <c r="C4196" s="358" t="s">
        <v>20662</v>
      </c>
      <c r="D4196" s="357" t="s">
        <v>315</v>
      </c>
      <c r="E4196" s="359">
        <v>41.84</v>
      </c>
    </row>
    <row r="4197" spans="1:5" ht="9" customHeight="1" x14ac:dyDescent="0.25">
      <c r="A4197" s="102">
        <f t="shared" si="65"/>
        <v>3716133</v>
      </c>
      <c r="B4197" s="357" t="s">
        <v>20663</v>
      </c>
      <c r="C4197" s="358" t="s">
        <v>20664</v>
      </c>
      <c r="D4197" s="357" t="s">
        <v>315</v>
      </c>
      <c r="E4197" s="359">
        <v>28.81</v>
      </c>
    </row>
    <row r="4198" spans="1:5" ht="9" customHeight="1" x14ac:dyDescent="0.25">
      <c r="A4198" s="102">
        <f t="shared" si="65"/>
        <v>3716132</v>
      </c>
      <c r="B4198" s="357" t="s">
        <v>20665</v>
      </c>
      <c r="C4198" s="358" t="s">
        <v>20666</v>
      </c>
      <c r="D4198" s="357" t="s">
        <v>315</v>
      </c>
      <c r="E4198" s="359">
        <v>25.95</v>
      </c>
    </row>
    <row r="4199" spans="1:5" ht="9" customHeight="1" x14ac:dyDescent="0.25">
      <c r="A4199" s="102">
        <f t="shared" si="65"/>
        <v>3716131</v>
      </c>
      <c r="B4199" s="357" t="s">
        <v>20667</v>
      </c>
      <c r="C4199" s="358" t="s">
        <v>20668</v>
      </c>
      <c r="D4199" s="357" t="s">
        <v>315</v>
      </c>
      <c r="E4199" s="359">
        <v>31.69</v>
      </c>
    </row>
    <row r="4200" spans="1:5" ht="9" customHeight="1" x14ac:dyDescent="0.25">
      <c r="A4200" s="102">
        <f t="shared" si="65"/>
        <v>3716130</v>
      </c>
      <c r="B4200" s="357" t="s">
        <v>20669</v>
      </c>
      <c r="C4200" s="358" t="s">
        <v>20670</v>
      </c>
      <c r="D4200" s="357" t="s">
        <v>315</v>
      </c>
      <c r="E4200" s="359">
        <v>28.3</v>
      </c>
    </row>
    <row r="4201" spans="1:5" ht="9" customHeight="1" x14ac:dyDescent="0.25">
      <c r="A4201" s="102">
        <f t="shared" si="65"/>
        <v>3716135</v>
      </c>
      <c r="B4201" s="357" t="s">
        <v>20671</v>
      </c>
      <c r="C4201" s="358" t="s">
        <v>20672</v>
      </c>
      <c r="D4201" s="357" t="s">
        <v>315</v>
      </c>
      <c r="E4201" s="359">
        <v>20.02</v>
      </c>
    </row>
    <row r="4202" spans="1:5" ht="9" customHeight="1" x14ac:dyDescent="0.25">
      <c r="A4202" s="102">
        <f t="shared" si="65"/>
        <v>3716134</v>
      </c>
      <c r="B4202" s="357" t="s">
        <v>20673</v>
      </c>
      <c r="C4202" s="358" t="s">
        <v>20674</v>
      </c>
      <c r="D4202" s="357" t="s">
        <v>315</v>
      </c>
      <c r="E4202" s="359">
        <v>18.55</v>
      </c>
    </row>
    <row r="4203" spans="1:5" ht="9" customHeight="1" x14ac:dyDescent="0.25">
      <c r="A4203" s="102">
        <f t="shared" si="65"/>
        <v>3713698</v>
      </c>
      <c r="B4203" s="357" t="s">
        <v>20675</v>
      </c>
      <c r="C4203" s="358" t="s">
        <v>20676</v>
      </c>
      <c r="D4203" s="357" t="s">
        <v>315</v>
      </c>
      <c r="E4203" s="359">
        <v>367949.87</v>
      </c>
    </row>
    <row r="4204" spans="1:5" ht="9" customHeight="1" x14ac:dyDescent="0.25">
      <c r="A4204" s="102">
        <f t="shared" si="65"/>
        <v>3713699</v>
      </c>
      <c r="B4204" s="357" t="s">
        <v>20677</v>
      </c>
      <c r="C4204" s="358" t="s">
        <v>20678</v>
      </c>
      <c r="D4204" s="357" t="s">
        <v>315</v>
      </c>
      <c r="E4204" s="359">
        <v>373097.8</v>
      </c>
    </row>
    <row r="4205" spans="1:5" ht="9" customHeight="1" x14ac:dyDescent="0.25">
      <c r="A4205" s="102">
        <f t="shared" si="65"/>
        <v>3713700</v>
      </c>
      <c r="B4205" s="357" t="s">
        <v>20679</v>
      </c>
      <c r="C4205" s="358" t="s">
        <v>20680</v>
      </c>
      <c r="D4205" s="357" t="s">
        <v>315</v>
      </c>
      <c r="E4205" s="359">
        <v>381164.54</v>
      </c>
    </row>
    <row r="4206" spans="1:5" ht="9" customHeight="1" x14ac:dyDescent="0.25">
      <c r="A4206" s="102">
        <f t="shared" si="65"/>
        <v>3713701</v>
      </c>
      <c r="B4206" s="357" t="s">
        <v>20681</v>
      </c>
      <c r="C4206" s="358" t="s">
        <v>20682</v>
      </c>
      <c r="D4206" s="357" t="s">
        <v>315</v>
      </c>
      <c r="E4206" s="359">
        <v>393721.65</v>
      </c>
    </row>
    <row r="4207" spans="1:5" ht="9" customHeight="1" x14ac:dyDescent="0.25">
      <c r="A4207" s="102">
        <f t="shared" si="65"/>
        <v>3713702</v>
      </c>
      <c r="B4207" s="357" t="s">
        <v>20683</v>
      </c>
      <c r="C4207" s="358" t="s">
        <v>20684</v>
      </c>
      <c r="D4207" s="357" t="s">
        <v>315</v>
      </c>
      <c r="E4207" s="359">
        <v>402053.02</v>
      </c>
    </row>
    <row r="4208" spans="1:5" ht="9" customHeight="1" x14ac:dyDescent="0.25">
      <c r="A4208" s="102">
        <f t="shared" si="65"/>
        <v>3713693</v>
      </c>
      <c r="B4208" s="357" t="s">
        <v>20685</v>
      </c>
      <c r="C4208" s="358" t="s">
        <v>20686</v>
      </c>
      <c r="D4208" s="357" t="s">
        <v>315</v>
      </c>
      <c r="E4208" s="359">
        <v>318871.7</v>
      </c>
    </row>
    <row r="4209" spans="1:5" ht="18" customHeight="1" x14ac:dyDescent="0.25">
      <c r="A4209" s="102">
        <f t="shared" si="65"/>
        <v>3713694</v>
      </c>
      <c r="B4209" s="357" t="s">
        <v>20687</v>
      </c>
      <c r="C4209" s="358" t="s">
        <v>20688</v>
      </c>
      <c r="D4209" s="357" t="s">
        <v>315</v>
      </c>
      <c r="E4209" s="359">
        <v>332821.21999999997</v>
      </c>
    </row>
    <row r="4210" spans="1:5" ht="18" customHeight="1" x14ac:dyDescent="0.25">
      <c r="A4210" s="102">
        <f t="shared" si="65"/>
        <v>3713695</v>
      </c>
      <c r="B4210" s="357" t="s">
        <v>20689</v>
      </c>
      <c r="C4210" s="358" t="s">
        <v>20690</v>
      </c>
      <c r="D4210" s="357" t="s">
        <v>315</v>
      </c>
      <c r="E4210" s="359">
        <v>350351.35999999999</v>
      </c>
    </row>
    <row r="4211" spans="1:5" ht="18" customHeight="1" x14ac:dyDescent="0.25">
      <c r="A4211" s="102">
        <f t="shared" si="65"/>
        <v>3713696</v>
      </c>
      <c r="B4211" s="357" t="s">
        <v>20691</v>
      </c>
      <c r="C4211" s="358" t="s">
        <v>20692</v>
      </c>
      <c r="D4211" s="357" t="s">
        <v>315</v>
      </c>
      <c r="E4211" s="359">
        <v>363885.65</v>
      </c>
    </row>
    <row r="4212" spans="1:5" ht="18" customHeight="1" x14ac:dyDescent="0.25">
      <c r="A4212" s="102">
        <f t="shared" si="65"/>
        <v>3713697</v>
      </c>
      <c r="B4212" s="357" t="s">
        <v>20693</v>
      </c>
      <c r="C4212" s="358" t="s">
        <v>20694</v>
      </c>
      <c r="D4212" s="357" t="s">
        <v>315</v>
      </c>
      <c r="E4212" s="359">
        <v>340964.51</v>
      </c>
    </row>
    <row r="4213" spans="1:5" ht="18" customHeight="1" x14ac:dyDescent="0.25">
      <c r="A4213" s="102">
        <f t="shared" si="65"/>
        <v>3713692</v>
      </c>
      <c r="B4213" s="357" t="s">
        <v>20695</v>
      </c>
      <c r="C4213" s="358" t="s">
        <v>20696</v>
      </c>
      <c r="D4213" s="357" t="s">
        <v>315</v>
      </c>
      <c r="E4213" s="359">
        <v>279755.83</v>
      </c>
    </row>
    <row r="4214" spans="1:5" ht="18" customHeight="1" x14ac:dyDescent="0.25">
      <c r="A4214" s="102">
        <f t="shared" si="65"/>
        <v>3713691</v>
      </c>
      <c r="B4214" s="357" t="s">
        <v>20697</v>
      </c>
      <c r="C4214" s="358" t="s">
        <v>20698</v>
      </c>
      <c r="D4214" s="357" t="s">
        <v>315</v>
      </c>
      <c r="E4214" s="359">
        <v>235799.48</v>
      </c>
    </row>
    <row r="4215" spans="1:5" ht="18" customHeight="1" x14ac:dyDescent="0.25">
      <c r="A4215" s="102">
        <f t="shared" si="65"/>
        <v>3713873</v>
      </c>
      <c r="B4215" s="357" t="s">
        <v>20699</v>
      </c>
      <c r="C4215" s="358" t="s">
        <v>20700</v>
      </c>
      <c r="D4215" s="357" t="s">
        <v>315</v>
      </c>
      <c r="E4215" s="359">
        <v>6810.29</v>
      </c>
    </row>
    <row r="4216" spans="1:5" ht="18" customHeight="1" x14ac:dyDescent="0.25">
      <c r="A4216" s="102">
        <f t="shared" si="65"/>
        <v>3713705</v>
      </c>
      <c r="B4216" s="357" t="s">
        <v>20701</v>
      </c>
      <c r="C4216" s="358" t="s">
        <v>20702</v>
      </c>
      <c r="D4216" s="357" t="s">
        <v>138</v>
      </c>
      <c r="E4216" s="359">
        <v>22.77</v>
      </c>
    </row>
    <row r="4217" spans="1:5" ht="18" customHeight="1" x14ac:dyDescent="0.25">
      <c r="A4217" s="102">
        <f t="shared" si="65"/>
        <v>3713902</v>
      </c>
      <c r="B4217" s="357" t="s">
        <v>20703</v>
      </c>
      <c r="C4217" s="358" t="s">
        <v>20704</v>
      </c>
      <c r="D4217" s="357" t="s">
        <v>315</v>
      </c>
      <c r="E4217" s="359">
        <v>45653.62</v>
      </c>
    </row>
    <row r="4218" spans="1:5" ht="18" customHeight="1" x14ac:dyDescent="0.25">
      <c r="A4218" s="102">
        <f t="shared" si="65"/>
        <v>3713903</v>
      </c>
      <c r="B4218" s="357" t="s">
        <v>20705</v>
      </c>
      <c r="C4218" s="358" t="s">
        <v>20706</v>
      </c>
      <c r="D4218" s="357" t="s">
        <v>315</v>
      </c>
      <c r="E4218" s="359">
        <v>62009.55</v>
      </c>
    </row>
    <row r="4219" spans="1:5" ht="18" customHeight="1" x14ac:dyDescent="0.25">
      <c r="A4219" s="102">
        <f t="shared" si="65"/>
        <v>3713689</v>
      </c>
      <c r="B4219" s="357" t="s">
        <v>20707</v>
      </c>
      <c r="C4219" s="358" t="s">
        <v>20708</v>
      </c>
      <c r="D4219" s="357" t="s">
        <v>315</v>
      </c>
      <c r="E4219" s="359">
        <v>426.9</v>
      </c>
    </row>
    <row r="4220" spans="1:5" ht="18" customHeight="1" x14ac:dyDescent="0.25">
      <c r="A4220" s="102">
        <f t="shared" si="65"/>
        <v>3713690</v>
      </c>
      <c r="B4220" s="357" t="s">
        <v>20709</v>
      </c>
      <c r="C4220" s="358" t="s">
        <v>20710</v>
      </c>
      <c r="D4220" s="357" t="s">
        <v>315</v>
      </c>
      <c r="E4220" s="359">
        <v>573.45000000000005</v>
      </c>
    </row>
    <row r="4221" spans="1:5" ht="9" customHeight="1" x14ac:dyDescent="0.25">
      <c r="A4221" s="102">
        <f t="shared" si="65"/>
        <v>3713897</v>
      </c>
      <c r="B4221" s="357" t="s">
        <v>20711</v>
      </c>
      <c r="C4221" s="358" t="s">
        <v>20712</v>
      </c>
      <c r="D4221" s="357" t="s">
        <v>138</v>
      </c>
      <c r="E4221" s="359">
        <v>293.35000000000002</v>
      </c>
    </row>
    <row r="4222" spans="1:5" ht="9" customHeight="1" x14ac:dyDescent="0.25">
      <c r="A4222" s="102">
        <f t="shared" si="65"/>
        <v>3713893</v>
      </c>
      <c r="B4222" s="357" t="s">
        <v>20713</v>
      </c>
      <c r="C4222" s="358" t="s">
        <v>20714</v>
      </c>
      <c r="D4222" s="357" t="s">
        <v>138</v>
      </c>
      <c r="E4222" s="359">
        <v>297.2</v>
      </c>
    </row>
    <row r="4223" spans="1:5" ht="9" customHeight="1" x14ac:dyDescent="0.25">
      <c r="A4223" s="102">
        <f t="shared" si="65"/>
        <v>3713898</v>
      </c>
      <c r="B4223" s="357" t="s">
        <v>20715</v>
      </c>
      <c r="C4223" s="358" t="s">
        <v>20716</v>
      </c>
      <c r="D4223" s="357" t="s">
        <v>138</v>
      </c>
      <c r="E4223" s="359">
        <v>306.58999999999997</v>
      </c>
    </row>
    <row r="4224" spans="1:5" ht="9" customHeight="1" x14ac:dyDescent="0.25">
      <c r="A4224" s="102">
        <f t="shared" si="65"/>
        <v>3713894</v>
      </c>
      <c r="B4224" s="357" t="s">
        <v>20717</v>
      </c>
      <c r="C4224" s="358" t="s">
        <v>20718</v>
      </c>
      <c r="D4224" s="357" t="s">
        <v>138</v>
      </c>
      <c r="E4224" s="359">
        <v>308.10000000000002</v>
      </c>
    </row>
    <row r="4225" spans="1:5" ht="9" customHeight="1" x14ac:dyDescent="0.25">
      <c r="A4225" s="102">
        <f t="shared" ref="A4225:A4288" si="66">VALUE(B4225)</f>
        <v>3713895</v>
      </c>
      <c r="B4225" s="357" t="s">
        <v>20719</v>
      </c>
      <c r="C4225" s="358" t="s">
        <v>20720</v>
      </c>
      <c r="D4225" s="357" t="s">
        <v>138</v>
      </c>
      <c r="E4225" s="359">
        <v>273.52999999999997</v>
      </c>
    </row>
    <row r="4226" spans="1:5" ht="9" customHeight="1" x14ac:dyDescent="0.25">
      <c r="A4226" s="102">
        <f t="shared" si="66"/>
        <v>3713891</v>
      </c>
      <c r="B4226" s="357" t="s">
        <v>20721</v>
      </c>
      <c r="C4226" s="358" t="s">
        <v>20722</v>
      </c>
      <c r="D4226" s="357" t="s">
        <v>138</v>
      </c>
      <c r="E4226" s="359">
        <v>272.33</v>
      </c>
    </row>
    <row r="4227" spans="1:5" ht="9" customHeight="1" x14ac:dyDescent="0.25">
      <c r="A4227" s="102">
        <f t="shared" si="66"/>
        <v>3713896</v>
      </c>
      <c r="B4227" s="357" t="s">
        <v>20723</v>
      </c>
      <c r="C4227" s="358" t="s">
        <v>20724</v>
      </c>
      <c r="D4227" s="357" t="s">
        <v>138</v>
      </c>
      <c r="E4227" s="359">
        <v>280.92</v>
      </c>
    </row>
    <row r="4228" spans="1:5" ht="9" customHeight="1" x14ac:dyDescent="0.25">
      <c r="A4228" s="102">
        <f t="shared" si="66"/>
        <v>3713892</v>
      </c>
      <c r="B4228" s="357" t="s">
        <v>20725</v>
      </c>
      <c r="C4228" s="358" t="s">
        <v>20726</v>
      </c>
      <c r="D4228" s="357" t="s">
        <v>138</v>
      </c>
      <c r="E4228" s="359">
        <v>276.13</v>
      </c>
    </row>
    <row r="4229" spans="1:5" ht="9" customHeight="1" x14ac:dyDescent="0.25">
      <c r="A4229" s="102">
        <f t="shared" si="66"/>
        <v>3806412</v>
      </c>
      <c r="B4229" s="357" t="s">
        <v>20727</v>
      </c>
      <c r="C4229" s="358" t="s">
        <v>20728</v>
      </c>
      <c r="D4229" s="357" t="s">
        <v>315</v>
      </c>
      <c r="E4229" s="359">
        <v>58.95</v>
      </c>
    </row>
    <row r="4230" spans="1:5" ht="18" customHeight="1" x14ac:dyDescent="0.25">
      <c r="A4230" s="102">
        <f t="shared" si="66"/>
        <v>3806413</v>
      </c>
      <c r="B4230" s="357" t="s">
        <v>20729</v>
      </c>
      <c r="C4230" s="358" t="s">
        <v>20730</v>
      </c>
      <c r="D4230" s="357" t="s">
        <v>959</v>
      </c>
      <c r="E4230" s="359">
        <v>20.92</v>
      </c>
    </row>
    <row r="4231" spans="1:5" ht="9" customHeight="1" x14ac:dyDescent="0.25">
      <c r="A4231" s="102">
        <f t="shared" si="66"/>
        <v>3807863</v>
      </c>
      <c r="B4231" s="357" t="s">
        <v>20731</v>
      </c>
      <c r="C4231" s="358" t="s">
        <v>20732</v>
      </c>
      <c r="D4231" s="357" t="s">
        <v>315</v>
      </c>
      <c r="E4231" s="359">
        <v>12.68</v>
      </c>
    </row>
    <row r="4232" spans="1:5" ht="9" customHeight="1" x14ac:dyDescent="0.25">
      <c r="A4232" s="102">
        <f t="shared" si="66"/>
        <v>3807864</v>
      </c>
      <c r="B4232" s="357" t="s">
        <v>20733</v>
      </c>
      <c r="C4232" s="358" t="s">
        <v>20734</v>
      </c>
      <c r="D4232" s="357" t="s">
        <v>315</v>
      </c>
      <c r="E4232" s="359">
        <v>17.43</v>
      </c>
    </row>
    <row r="4233" spans="1:5" ht="9" customHeight="1" x14ac:dyDescent="0.25">
      <c r="A4233" s="102">
        <f t="shared" si="66"/>
        <v>3807865</v>
      </c>
      <c r="B4233" s="357" t="s">
        <v>20735</v>
      </c>
      <c r="C4233" s="358" t="s">
        <v>20736</v>
      </c>
      <c r="D4233" s="357" t="s">
        <v>315</v>
      </c>
      <c r="E4233" s="359">
        <v>29.31</v>
      </c>
    </row>
    <row r="4234" spans="1:5" ht="18" customHeight="1" x14ac:dyDescent="0.25">
      <c r="A4234" s="102">
        <f t="shared" si="66"/>
        <v>3807861</v>
      </c>
      <c r="B4234" s="357" t="s">
        <v>20737</v>
      </c>
      <c r="C4234" s="358" t="s">
        <v>20738</v>
      </c>
      <c r="D4234" s="357" t="s">
        <v>315</v>
      </c>
      <c r="E4234" s="359">
        <v>3.51</v>
      </c>
    </row>
    <row r="4235" spans="1:5" ht="9" customHeight="1" x14ac:dyDescent="0.25">
      <c r="A4235" s="102">
        <f t="shared" si="66"/>
        <v>3807862</v>
      </c>
      <c r="B4235" s="357" t="s">
        <v>20739</v>
      </c>
      <c r="C4235" s="358" t="s">
        <v>20740</v>
      </c>
      <c r="D4235" s="357" t="s">
        <v>315</v>
      </c>
      <c r="E4235" s="359">
        <v>4.6100000000000003</v>
      </c>
    </row>
    <row r="4236" spans="1:5" ht="9" customHeight="1" x14ac:dyDescent="0.25">
      <c r="A4236" s="102">
        <f t="shared" si="66"/>
        <v>3807752</v>
      </c>
      <c r="B4236" s="357" t="s">
        <v>37812</v>
      </c>
      <c r="C4236" s="358" t="s">
        <v>37813</v>
      </c>
      <c r="D4236" s="357" t="s">
        <v>138</v>
      </c>
      <c r="E4236" s="359">
        <v>8.0299999999999994</v>
      </c>
    </row>
    <row r="4237" spans="1:5" ht="9" customHeight="1" x14ac:dyDescent="0.25">
      <c r="A4237" s="102">
        <f t="shared" si="66"/>
        <v>3807753</v>
      </c>
      <c r="B4237" s="357" t="s">
        <v>37814</v>
      </c>
      <c r="C4237" s="358" t="s">
        <v>37815</v>
      </c>
      <c r="D4237" s="357" t="s">
        <v>138</v>
      </c>
      <c r="E4237" s="359">
        <v>11.54</v>
      </c>
    </row>
    <row r="4238" spans="1:5" ht="9" customHeight="1" x14ac:dyDescent="0.25">
      <c r="A4238" s="102">
        <f t="shared" si="66"/>
        <v>3807750</v>
      </c>
      <c r="B4238" s="357" t="s">
        <v>37816</v>
      </c>
      <c r="C4238" s="358" t="s">
        <v>37817</v>
      </c>
      <c r="D4238" s="357" t="s">
        <v>138</v>
      </c>
      <c r="E4238" s="359">
        <v>4.71</v>
      </c>
    </row>
    <row r="4239" spans="1:5" ht="9" customHeight="1" x14ac:dyDescent="0.25">
      <c r="A4239" s="102">
        <f t="shared" si="66"/>
        <v>3807751</v>
      </c>
      <c r="B4239" s="357" t="s">
        <v>37818</v>
      </c>
      <c r="C4239" s="358" t="s">
        <v>37819</v>
      </c>
      <c r="D4239" s="357" t="s">
        <v>138</v>
      </c>
      <c r="E4239" s="359">
        <v>6.17</v>
      </c>
    </row>
    <row r="4240" spans="1:5" ht="9" customHeight="1" x14ac:dyDescent="0.25">
      <c r="A4240" s="102">
        <f t="shared" si="66"/>
        <v>3806415</v>
      </c>
      <c r="B4240" s="357" t="s">
        <v>20741</v>
      </c>
      <c r="C4240" s="358" t="s">
        <v>20742</v>
      </c>
      <c r="D4240" s="357" t="s">
        <v>188</v>
      </c>
      <c r="E4240" s="359">
        <v>620.04999999999995</v>
      </c>
    </row>
    <row r="4241" spans="1:5" ht="9" customHeight="1" x14ac:dyDescent="0.25">
      <c r="A4241" s="102">
        <f t="shared" si="66"/>
        <v>3806416</v>
      </c>
      <c r="B4241" s="357" t="s">
        <v>20743</v>
      </c>
      <c r="C4241" s="358" t="s">
        <v>20744</v>
      </c>
      <c r="D4241" s="357" t="s">
        <v>315</v>
      </c>
      <c r="E4241" s="359">
        <v>74.59</v>
      </c>
    </row>
    <row r="4242" spans="1:5" ht="9" customHeight="1" x14ac:dyDescent="0.25">
      <c r="A4242" s="102">
        <f t="shared" si="66"/>
        <v>3806419</v>
      </c>
      <c r="B4242" s="357" t="s">
        <v>20745</v>
      </c>
      <c r="C4242" s="358" t="s">
        <v>20746</v>
      </c>
      <c r="D4242" s="357" t="s">
        <v>315</v>
      </c>
      <c r="E4242" s="359">
        <v>100.75</v>
      </c>
    </row>
    <row r="4243" spans="1:5" ht="9" customHeight="1" x14ac:dyDescent="0.25">
      <c r="A4243" s="102">
        <f t="shared" si="66"/>
        <v>3806417</v>
      </c>
      <c r="B4243" s="357" t="s">
        <v>20747</v>
      </c>
      <c r="C4243" s="358" t="s">
        <v>20748</v>
      </c>
      <c r="D4243" s="357" t="s">
        <v>315</v>
      </c>
      <c r="E4243" s="359">
        <v>83.68</v>
      </c>
    </row>
    <row r="4244" spans="1:5" ht="9" customHeight="1" x14ac:dyDescent="0.25">
      <c r="A4244" s="102">
        <f t="shared" si="66"/>
        <v>3806418</v>
      </c>
      <c r="B4244" s="357" t="s">
        <v>20749</v>
      </c>
      <c r="C4244" s="358" t="s">
        <v>20750</v>
      </c>
      <c r="D4244" s="357" t="s">
        <v>315</v>
      </c>
      <c r="E4244" s="359">
        <v>99.52</v>
      </c>
    </row>
    <row r="4245" spans="1:5" ht="9" customHeight="1" x14ac:dyDescent="0.25">
      <c r="A4245" s="102">
        <f t="shared" si="66"/>
        <v>3808207</v>
      </c>
      <c r="B4245" s="357" t="s">
        <v>20751</v>
      </c>
      <c r="C4245" s="358" t="s">
        <v>20752</v>
      </c>
      <c r="D4245" s="357" t="s">
        <v>138</v>
      </c>
      <c r="E4245" s="359">
        <v>187.28</v>
      </c>
    </row>
    <row r="4246" spans="1:5" ht="9" customHeight="1" x14ac:dyDescent="0.25">
      <c r="A4246" s="102">
        <f t="shared" si="66"/>
        <v>3806400</v>
      </c>
      <c r="B4246" s="357" t="s">
        <v>20753</v>
      </c>
      <c r="C4246" s="358" t="s">
        <v>20754</v>
      </c>
      <c r="D4246" s="357" t="s">
        <v>315</v>
      </c>
      <c r="E4246" s="359">
        <v>165829.71</v>
      </c>
    </row>
    <row r="4247" spans="1:5" ht="9" customHeight="1" x14ac:dyDescent="0.25">
      <c r="A4247" s="102">
        <f t="shared" si="66"/>
        <v>3806399</v>
      </c>
      <c r="B4247" s="357" t="s">
        <v>20755</v>
      </c>
      <c r="C4247" s="358" t="s">
        <v>20756</v>
      </c>
      <c r="D4247" s="357" t="s">
        <v>315</v>
      </c>
      <c r="E4247" s="359">
        <v>235728.1</v>
      </c>
    </row>
    <row r="4248" spans="1:5" ht="9" customHeight="1" x14ac:dyDescent="0.25">
      <c r="A4248" s="102">
        <f t="shared" si="66"/>
        <v>3806387</v>
      </c>
      <c r="B4248" s="357" t="s">
        <v>20757</v>
      </c>
      <c r="C4248" s="358" t="s">
        <v>20758</v>
      </c>
      <c r="D4248" s="357" t="s">
        <v>315</v>
      </c>
      <c r="E4248" s="359">
        <v>295652.08</v>
      </c>
    </row>
    <row r="4249" spans="1:5" ht="9" customHeight="1" x14ac:dyDescent="0.25">
      <c r="A4249" s="102">
        <f t="shared" si="66"/>
        <v>3806397</v>
      </c>
      <c r="B4249" s="357" t="s">
        <v>20759</v>
      </c>
      <c r="C4249" s="358" t="s">
        <v>20760</v>
      </c>
      <c r="D4249" s="357" t="s">
        <v>315</v>
      </c>
      <c r="E4249" s="359">
        <v>395776.73</v>
      </c>
    </row>
    <row r="4250" spans="1:5" ht="9" customHeight="1" x14ac:dyDescent="0.25">
      <c r="A4250" s="102">
        <f t="shared" si="66"/>
        <v>3806396</v>
      </c>
      <c r="B4250" s="357" t="s">
        <v>20761</v>
      </c>
      <c r="C4250" s="358" t="s">
        <v>20762</v>
      </c>
      <c r="D4250" s="357" t="s">
        <v>315</v>
      </c>
      <c r="E4250" s="359">
        <v>455495.49</v>
      </c>
    </row>
    <row r="4251" spans="1:5" ht="9" customHeight="1" x14ac:dyDescent="0.25">
      <c r="A4251" s="102">
        <f t="shared" si="66"/>
        <v>3816118</v>
      </c>
      <c r="B4251" s="357" t="s">
        <v>20763</v>
      </c>
      <c r="C4251" s="358" t="s">
        <v>20764</v>
      </c>
      <c r="D4251" s="357" t="s">
        <v>138</v>
      </c>
      <c r="E4251" s="359">
        <v>96.7</v>
      </c>
    </row>
    <row r="4252" spans="1:5" ht="9" customHeight="1" x14ac:dyDescent="0.25">
      <c r="A4252" s="102">
        <f t="shared" si="66"/>
        <v>3816117</v>
      </c>
      <c r="B4252" s="357" t="s">
        <v>20765</v>
      </c>
      <c r="C4252" s="358" t="s">
        <v>20766</v>
      </c>
      <c r="D4252" s="357" t="s">
        <v>138</v>
      </c>
      <c r="E4252" s="359">
        <v>88.87</v>
      </c>
    </row>
    <row r="4253" spans="1:5" ht="9" customHeight="1" x14ac:dyDescent="0.25">
      <c r="A4253" s="102">
        <f t="shared" si="66"/>
        <v>3806386</v>
      </c>
      <c r="B4253" s="357" t="s">
        <v>20767</v>
      </c>
      <c r="C4253" s="358" t="s">
        <v>20768</v>
      </c>
      <c r="D4253" s="357" t="s">
        <v>138</v>
      </c>
      <c r="E4253" s="359">
        <v>702.92</v>
      </c>
    </row>
    <row r="4254" spans="1:5" ht="9" customHeight="1" x14ac:dyDescent="0.25">
      <c r="A4254" s="102">
        <f t="shared" si="66"/>
        <v>3816196</v>
      </c>
      <c r="B4254" s="357" t="s">
        <v>20769</v>
      </c>
      <c r="C4254" s="358" t="s">
        <v>20770</v>
      </c>
      <c r="D4254" s="357" t="s">
        <v>188</v>
      </c>
      <c r="E4254" s="359">
        <v>956.12</v>
      </c>
    </row>
    <row r="4255" spans="1:5" ht="9" customHeight="1" x14ac:dyDescent="0.25">
      <c r="A4255" s="102">
        <f t="shared" si="66"/>
        <v>3806426</v>
      </c>
      <c r="B4255" s="357" t="s">
        <v>20771</v>
      </c>
      <c r="C4255" s="358" t="s">
        <v>20772</v>
      </c>
      <c r="D4255" s="357" t="s">
        <v>802</v>
      </c>
      <c r="E4255" s="359">
        <v>60.86</v>
      </c>
    </row>
    <row r="4256" spans="1:5" ht="9" customHeight="1" x14ac:dyDescent="0.25">
      <c r="A4256" s="102">
        <f t="shared" si="66"/>
        <v>3806401</v>
      </c>
      <c r="B4256" s="357" t="s">
        <v>20773</v>
      </c>
      <c r="C4256" s="358" t="s">
        <v>20774</v>
      </c>
      <c r="D4256" s="357" t="s">
        <v>315</v>
      </c>
      <c r="E4256" s="359">
        <v>14257.38</v>
      </c>
    </row>
    <row r="4257" spans="1:5" ht="9" customHeight="1" x14ac:dyDescent="0.25">
      <c r="A4257" s="102">
        <f t="shared" si="66"/>
        <v>3806423</v>
      </c>
      <c r="B4257" s="357" t="s">
        <v>20775</v>
      </c>
      <c r="C4257" s="358" t="s">
        <v>20776</v>
      </c>
      <c r="D4257" s="357" t="s">
        <v>315</v>
      </c>
      <c r="E4257" s="359">
        <v>10089.99</v>
      </c>
    </row>
    <row r="4258" spans="1:5" ht="9" customHeight="1" x14ac:dyDescent="0.25">
      <c r="A4258" s="102">
        <f t="shared" si="66"/>
        <v>3806421</v>
      </c>
      <c r="B4258" s="357" t="s">
        <v>20777</v>
      </c>
      <c r="C4258" s="358" t="s">
        <v>20778</v>
      </c>
      <c r="D4258" s="357" t="s">
        <v>315</v>
      </c>
      <c r="E4258" s="359">
        <v>4736.8599999999997</v>
      </c>
    </row>
    <row r="4259" spans="1:5" ht="9" customHeight="1" x14ac:dyDescent="0.25">
      <c r="A4259" s="102">
        <f t="shared" si="66"/>
        <v>3806422</v>
      </c>
      <c r="B4259" s="357" t="s">
        <v>20779</v>
      </c>
      <c r="C4259" s="358" t="s">
        <v>20780</v>
      </c>
      <c r="D4259" s="357" t="s">
        <v>315</v>
      </c>
      <c r="E4259" s="359">
        <v>9081.02</v>
      </c>
    </row>
    <row r="4260" spans="1:5" ht="9" customHeight="1" x14ac:dyDescent="0.25">
      <c r="A4260" s="102">
        <f t="shared" si="66"/>
        <v>3806425</v>
      </c>
      <c r="B4260" s="357" t="s">
        <v>20781</v>
      </c>
      <c r="C4260" s="358" t="s">
        <v>20782</v>
      </c>
      <c r="D4260" s="357" t="s">
        <v>315</v>
      </c>
      <c r="E4260" s="359">
        <v>3563.87</v>
      </c>
    </row>
    <row r="4261" spans="1:5" ht="9" customHeight="1" x14ac:dyDescent="0.25">
      <c r="A4261" s="102">
        <f t="shared" si="66"/>
        <v>3806424</v>
      </c>
      <c r="B4261" s="357" t="s">
        <v>20783</v>
      </c>
      <c r="C4261" s="358" t="s">
        <v>20784</v>
      </c>
      <c r="D4261" s="357" t="s">
        <v>315</v>
      </c>
      <c r="E4261" s="359">
        <v>5620.97</v>
      </c>
    </row>
    <row r="4262" spans="1:5" ht="9" customHeight="1" x14ac:dyDescent="0.25">
      <c r="A4262" s="102">
        <f t="shared" si="66"/>
        <v>3806420</v>
      </c>
      <c r="B4262" s="357" t="s">
        <v>20785</v>
      </c>
      <c r="C4262" s="358" t="s">
        <v>20786</v>
      </c>
      <c r="D4262" s="357" t="s">
        <v>315</v>
      </c>
      <c r="E4262" s="359">
        <v>4144.7700000000004</v>
      </c>
    </row>
    <row r="4263" spans="1:5" ht="9" customHeight="1" x14ac:dyDescent="0.25">
      <c r="A4263" s="102">
        <f t="shared" si="66"/>
        <v>3806405</v>
      </c>
      <c r="B4263" s="357" t="s">
        <v>20787</v>
      </c>
      <c r="C4263" s="358" t="s">
        <v>20788</v>
      </c>
      <c r="D4263" s="357" t="s">
        <v>315</v>
      </c>
      <c r="E4263" s="359">
        <v>131.35</v>
      </c>
    </row>
    <row r="4264" spans="1:5" ht="9" customHeight="1" x14ac:dyDescent="0.25">
      <c r="A4264" s="102">
        <f t="shared" si="66"/>
        <v>3806404</v>
      </c>
      <c r="B4264" s="357" t="s">
        <v>20789</v>
      </c>
      <c r="C4264" s="358" t="s">
        <v>20790</v>
      </c>
      <c r="D4264" s="357" t="s">
        <v>188</v>
      </c>
      <c r="E4264" s="359">
        <v>119.08</v>
      </c>
    </row>
    <row r="4265" spans="1:5" ht="9" customHeight="1" x14ac:dyDescent="0.25">
      <c r="A4265" s="102">
        <f t="shared" si="66"/>
        <v>3806406</v>
      </c>
      <c r="B4265" s="357" t="s">
        <v>20791</v>
      </c>
      <c r="C4265" s="358" t="s">
        <v>20792</v>
      </c>
      <c r="D4265" s="357" t="s">
        <v>138</v>
      </c>
      <c r="E4265" s="359">
        <v>5.69</v>
      </c>
    </row>
    <row r="4266" spans="1:5" ht="9" customHeight="1" x14ac:dyDescent="0.25">
      <c r="A4266" s="102">
        <f t="shared" si="66"/>
        <v>3806403</v>
      </c>
      <c r="B4266" s="357" t="s">
        <v>20793</v>
      </c>
      <c r="C4266" s="358" t="s">
        <v>20794</v>
      </c>
      <c r="D4266" s="357" t="s">
        <v>959</v>
      </c>
      <c r="E4266" s="359">
        <v>8.41</v>
      </c>
    </row>
    <row r="4267" spans="1:5" ht="9" customHeight="1" x14ac:dyDescent="0.25">
      <c r="A4267" s="102">
        <f t="shared" si="66"/>
        <v>3806402</v>
      </c>
      <c r="B4267" s="357" t="s">
        <v>20795</v>
      </c>
      <c r="C4267" s="358" t="s">
        <v>20796</v>
      </c>
      <c r="D4267" s="357" t="s">
        <v>959</v>
      </c>
      <c r="E4267" s="359">
        <v>2.2799999999999998</v>
      </c>
    </row>
    <row r="4268" spans="1:5" ht="9" customHeight="1" x14ac:dyDescent="0.25">
      <c r="A4268" s="102">
        <f t="shared" si="66"/>
        <v>3806407</v>
      </c>
      <c r="B4268" s="357" t="s">
        <v>20797</v>
      </c>
      <c r="C4268" s="358" t="s">
        <v>20798</v>
      </c>
      <c r="D4268" s="357" t="s">
        <v>138</v>
      </c>
      <c r="E4268" s="359">
        <v>181.23</v>
      </c>
    </row>
    <row r="4269" spans="1:5" ht="9" customHeight="1" x14ac:dyDescent="0.25">
      <c r="A4269" s="102">
        <f t="shared" si="66"/>
        <v>3808043</v>
      </c>
      <c r="B4269" s="357" t="s">
        <v>20799</v>
      </c>
      <c r="C4269" s="358" t="s">
        <v>20800</v>
      </c>
      <c r="D4269" s="357" t="s">
        <v>959</v>
      </c>
      <c r="E4269" s="359">
        <v>3.97</v>
      </c>
    </row>
    <row r="4270" spans="1:5" ht="18" customHeight="1" x14ac:dyDescent="0.25">
      <c r="A4270" s="102">
        <f t="shared" si="66"/>
        <v>3806431</v>
      </c>
      <c r="B4270" s="357" t="s">
        <v>20801</v>
      </c>
      <c r="C4270" s="358" t="s">
        <v>20802</v>
      </c>
      <c r="D4270" s="357" t="s">
        <v>315</v>
      </c>
      <c r="E4270" s="359">
        <v>5909.69</v>
      </c>
    </row>
    <row r="4271" spans="1:5" ht="9" customHeight="1" x14ac:dyDescent="0.25">
      <c r="A4271" s="102">
        <f t="shared" si="66"/>
        <v>3806432</v>
      </c>
      <c r="B4271" s="357" t="s">
        <v>20803</v>
      </c>
      <c r="C4271" s="358" t="s">
        <v>20804</v>
      </c>
      <c r="D4271" s="357" t="s">
        <v>315</v>
      </c>
      <c r="E4271" s="359">
        <v>3121.31</v>
      </c>
    </row>
    <row r="4272" spans="1:5" ht="9" customHeight="1" x14ac:dyDescent="0.25">
      <c r="A4272" s="102">
        <f t="shared" si="66"/>
        <v>3806429</v>
      </c>
      <c r="B4272" s="357" t="s">
        <v>20805</v>
      </c>
      <c r="C4272" s="358" t="s">
        <v>20806</v>
      </c>
      <c r="D4272" s="357" t="s">
        <v>188</v>
      </c>
      <c r="E4272" s="359">
        <v>18.600000000000001</v>
      </c>
    </row>
    <row r="4273" spans="1:5" ht="9" customHeight="1" x14ac:dyDescent="0.25">
      <c r="A4273" s="102">
        <f t="shared" si="66"/>
        <v>3806430</v>
      </c>
      <c r="B4273" s="357" t="s">
        <v>20807</v>
      </c>
      <c r="C4273" s="358" t="s">
        <v>20808</v>
      </c>
      <c r="D4273" s="357" t="s">
        <v>188</v>
      </c>
      <c r="E4273" s="359">
        <v>11.62</v>
      </c>
    </row>
    <row r="4274" spans="1:5" ht="18" customHeight="1" x14ac:dyDescent="0.25">
      <c r="A4274" s="102">
        <f t="shared" si="66"/>
        <v>3806428</v>
      </c>
      <c r="B4274" s="357" t="s">
        <v>20809</v>
      </c>
      <c r="C4274" s="358" t="s">
        <v>20810</v>
      </c>
      <c r="D4274" s="357" t="s">
        <v>188</v>
      </c>
      <c r="E4274" s="359">
        <v>42.24</v>
      </c>
    </row>
    <row r="4275" spans="1:5" ht="18" customHeight="1" x14ac:dyDescent="0.25">
      <c r="A4275" s="102">
        <f t="shared" si="66"/>
        <v>3816198</v>
      </c>
      <c r="B4275" s="357" t="s">
        <v>20811</v>
      </c>
      <c r="C4275" s="358" t="s">
        <v>20812</v>
      </c>
      <c r="D4275" s="357" t="s">
        <v>188</v>
      </c>
      <c r="E4275" s="359">
        <v>65.22</v>
      </c>
    </row>
    <row r="4276" spans="1:5" ht="18" customHeight="1" x14ac:dyDescent="0.25">
      <c r="A4276" s="102">
        <f t="shared" si="66"/>
        <v>3816197</v>
      </c>
      <c r="B4276" s="357" t="s">
        <v>20813</v>
      </c>
      <c r="C4276" s="358" t="s">
        <v>20814</v>
      </c>
      <c r="D4276" s="357" t="s">
        <v>188</v>
      </c>
      <c r="E4276" s="359">
        <v>60.06</v>
      </c>
    </row>
    <row r="4277" spans="1:5" ht="18" customHeight="1" x14ac:dyDescent="0.25">
      <c r="A4277" s="102">
        <f t="shared" si="66"/>
        <v>3806410</v>
      </c>
      <c r="B4277" s="357" t="s">
        <v>20815</v>
      </c>
      <c r="C4277" s="358" t="s">
        <v>20816</v>
      </c>
      <c r="D4277" s="357" t="s">
        <v>959</v>
      </c>
      <c r="E4277" s="359">
        <v>64.959999999999994</v>
      </c>
    </row>
    <row r="4278" spans="1:5" ht="18" customHeight="1" x14ac:dyDescent="0.25">
      <c r="A4278" s="102">
        <f t="shared" si="66"/>
        <v>3806411</v>
      </c>
      <c r="B4278" s="357" t="s">
        <v>20817</v>
      </c>
      <c r="C4278" s="358" t="s">
        <v>20818</v>
      </c>
      <c r="D4278" s="357" t="s">
        <v>820</v>
      </c>
      <c r="E4278" s="359">
        <v>644.57000000000005</v>
      </c>
    </row>
    <row r="4279" spans="1:5" ht="18" customHeight="1" x14ac:dyDescent="0.25">
      <c r="A4279" s="102">
        <f t="shared" si="66"/>
        <v>3815644</v>
      </c>
      <c r="B4279" s="357" t="s">
        <v>20819</v>
      </c>
      <c r="C4279" s="358" t="s">
        <v>20820</v>
      </c>
      <c r="D4279" s="357" t="s">
        <v>315</v>
      </c>
      <c r="E4279" s="359">
        <v>109.46</v>
      </c>
    </row>
    <row r="4280" spans="1:5" ht="9" customHeight="1" x14ac:dyDescent="0.25">
      <c r="A4280" s="102">
        <f t="shared" si="66"/>
        <v>3815643</v>
      </c>
      <c r="B4280" s="357" t="s">
        <v>20821</v>
      </c>
      <c r="C4280" s="358" t="s">
        <v>20822</v>
      </c>
      <c r="D4280" s="357" t="s">
        <v>315</v>
      </c>
      <c r="E4280" s="359">
        <v>90.16</v>
      </c>
    </row>
    <row r="4281" spans="1:5" ht="9" customHeight="1" x14ac:dyDescent="0.25">
      <c r="A4281" s="102">
        <f t="shared" si="66"/>
        <v>3815706</v>
      </c>
      <c r="B4281" s="357" t="s">
        <v>20823</v>
      </c>
      <c r="C4281" s="358" t="s">
        <v>20824</v>
      </c>
      <c r="D4281" s="357" t="s">
        <v>138</v>
      </c>
      <c r="E4281" s="359">
        <v>127.81</v>
      </c>
    </row>
    <row r="4282" spans="1:5" ht="9" customHeight="1" x14ac:dyDescent="0.25">
      <c r="A4282" s="102">
        <f t="shared" si="66"/>
        <v>3815597</v>
      </c>
      <c r="B4282" s="357" t="s">
        <v>20825</v>
      </c>
      <c r="C4282" s="358" t="s">
        <v>20826</v>
      </c>
      <c r="D4282" s="357" t="s">
        <v>138</v>
      </c>
      <c r="E4282" s="359">
        <v>119.98</v>
      </c>
    </row>
    <row r="4283" spans="1:5" ht="9" customHeight="1" x14ac:dyDescent="0.25">
      <c r="A4283" s="102">
        <f t="shared" si="66"/>
        <v>3815600</v>
      </c>
      <c r="B4283" s="357" t="s">
        <v>20827</v>
      </c>
      <c r="C4283" s="358" t="s">
        <v>20828</v>
      </c>
      <c r="D4283" s="357" t="s">
        <v>959</v>
      </c>
      <c r="E4283" s="359">
        <v>62.44</v>
      </c>
    </row>
    <row r="4284" spans="1:5" ht="9" customHeight="1" x14ac:dyDescent="0.25">
      <c r="A4284" s="102">
        <f t="shared" si="66"/>
        <v>3815601</v>
      </c>
      <c r="B4284" s="357" t="s">
        <v>20829</v>
      </c>
      <c r="C4284" s="358" t="s">
        <v>20830</v>
      </c>
      <c r="D4284" s="357" t="s">
        <v>959</v>
      </c>
      <c r="E4284" s="359">
        <v>57.79</v>
      </c>
    </row>
    <row r="4285" spans="1:5" ht="9" customHeight="1" x14ac:dyDescent="0.25">
      <c r="A4285" s="102">
        <f t="shared" si="66"/>
        <v>3815599</v>
      </c>
      <c r="B4285" s="357" t="s">
        <v>20831</v>
      </c>
      <c r="C4285" s="358" t="s">
        <v>20832</v>
      </c>
      <c r="D4285" s="357" t="s">
        <v>959</v>
      </c>
      <c r="E4285" s="359">
        <v>25.63</v>
      </c>
    </row>
    <row r="4286" spans="1:5" ht="9" customHeight="1" x14ac:dyDescent="0.25">
      <c r="A4286" s="102">
        <f t="shared" si="66"/>
        <v>3806414</v>
      </c>
      <c r="B4286" s="357" t="s">
        <v>20833</v>
      </c>
      <c r="C4286" s="358" t="s">
        <v>20834</v>
      </c>
      <c r="D4286" s="357" t="s">
        <v>188</v>
      </c>
      <c r="E4286" s="359">
        <v>549.97</v>
      </c>
    </row>
    <row r="4287" spans="1:5" ht="9" customHeight="1" x14ac:dyDescent="0.25">
      <c r="A4287" s="102">
        <f t="shared" si="66"/>
        <v>3806409</v>
      </c>
      <c r="B4287" s="357" t="s">
        <v>20835</v>
      </c>
      <c r="C4287" s="358" t="s">
        <v>20836</v>
      </c>
      <c r="D4287" s="357" t="s">
        <v>138</v>
      </c>
      <c r="E4287" s="359">
        <v>59.36</v>
      </c>
    </row>
    <row r="4288" spans="1:5" ht="9" customHeight="1" x14ac:dyDescent="0.25">
      <c r="A4288" s="102">
        <f t="shared" si="66"/>
        <v>3815602</v>
      </c>
      <c r="B4288" s="357" t="s">
        <v>20837</v>
      </c>
      <c r="C4288" s="358" t="s">
        <v>20838</v>
      </c>
      <c r="D4288" s="357" t="s">
        <v>138</v>
      </c>
      <c r="E4288" s="359">
        <v>30.33</v>
      </c>
    </row>
    <row r="4289" spans="1:5" ht="9" customHeight="1" x14ac:dyDescent="0.25">
      <c r="A4289" s="102">
        <f t="shared" ref="A4289:A4352" si="67">VALUE(B4289)</f>
        <v>4011444</v>
      </c>
      <c r="B4289" s="357" t="s">
        <v>20839</v>
      </c>
      <c r="C4289" s="358" t="s">
        <v>20840</v>
      </c>
      <c r="D4289" s="357" t="s">
        <v>802</v>
      </c>
      <c r="E4289" s="359">
        <v>189.54</v>
      </c>
    </row>
    <row r="4290" spans="1:5" ht="9" customHeight="1" x14ac:dyDescent="0.25">
      <c r="A4290" s="102">
        <f t="shared" si="67"/>
        <v>4011443</v>
      </c>
      <c r="B4290" s="357" t="s">
        <v>20841</v>
      </c>
      <c r="C4290" s="358" t="s">
        <v>20842</v>
      </c>
      <c r="D4290" s="357" t="s">
        <v>802</v>
      </c>
      <c r="E4290" s="359">
        <v>118.56</v>
      </c>
    </row>
    <row r="4291" spans="1:5" ht="9" customHeight="1" x14ac:dyDescent="0.25">
      <c r="A4291" s="102">
        <f t="shared" si="67"/>
        <v>4011446</v>
      </c>
      <c r="B4291" s="357" t="s">
        <v>20843</v>
      </c>
      <c r="C4291" s="358" t="s">
        <v>20844</v>
      </c>
      <c r="D4291" s="357" t="s">
        <v>802</v>
      </c>
      <c r="E4291" s="359">
        <v>180.26</v>
      </c>
    </row>
    <row r="4292" spans="1:5" ht="9" customHeight="1" x14ac:dyDescent="0.25">
      <c r="A4292" s="102">
        <f t="shared" si="67"/>
        <v>4011445</v>
      </c>
      <c r="B4292" s="357" t="s">
        <v>20845</v>
      </c>
      <c r="C4292" s="358" t="s">
        <v>20846</v>
      </c>
      <c r="D4292" s="357" t="s">
        <v>802</v>
      </c>
      <c r="E4292" s="359">
        <v>107.72</v>
      </c>
    </row>
    <row r="4293" spans="1:5" ht="9" customHeight="1" x14ac:dyDescent="0.25">
      <c r="A4293" s="102">
        <f t="shared" si="67"/>
        <v>4011448</v>
      </c>
      <c r="B4293" s="357" t="s">
        <v>20847</v>
      </c>
      <c r="C4293" s="358" t="s">
        <v>20848</v>
      </c>
      <c r="D4293" s="357" t="s">
        <v>802</v>
      </c>
      <c r="E4293" s="359">
        <v>183</v>
      </c>
    </row>
    <row r="4294" spans="1:5" ht="9" customHeight="1" x14ac:dyDescent="0.25">
      <c r="A4294" s="102">
        <f t="shared" si="67"/>
        <v>4011447</v>
      </c>
      <c r="B4294" s="357" t="s">
        <v>20849</v>
      </c>
      <c r="C4294" s="358" t="s">
        <v>20850</v>
      </c>
      <c r="D4294" s="357" t="s">
        <v>802</v>
      </c>
      <c r="E4294" s="359">
        <v>108.42</v>
      </c>
    </row>
    <row r="4295" spans="1:5" ht="9" customHeight="1" x14ac:dyDescent="0.25">
      <c r="A4295" s="102">
        <f t="shared" si="67"/>
        <v>4011450</v>
      </c>
      <c r="B4295" s="357" t="s">
        <v>20851</v>
      </c>
      <c r="C4295" s="358" t="s">
        <v>20852</v>
      </c>
      <c r="D4295" s="357" t="s">
        <v>802</v>
      </c>
      <c r="E4295" s="359">
        <v>188.18</v>
      </c>
    </row>
    <row r="4296" spans="1:5" ht="9" customHeight="1" x14ac:dyDescent="0.25">
      <c r="A4296" s="102">
        <f t="shared" si="67"/>
        <v>4011449</v>
      </c>
      <c r="B4296" s="357" t="s">
        <v>20853</v>
      </c>
      <c r="C4296" s="358" t="s">
        <v>20854</v>
      </c>
      <c r="D4296" s="357" t="s">
        <v>802</v>
      </c>
      <c r="E4296" s="359">
        <v>114.93</v>
      </c>
    </row>
    <row r="4297" spans="1:5" ht="9" customHeight="1" x14ac:dyDescent="0.25">
      <c r="A4297" s="102">
        <f t="shared" si="67"/>
        <v>4011452</v>
      </c>
      <c r="B4297" s="357" t="s">
        <v>20855</v>
      </c>
      <c r="C4297" s="358" t="s">
        <v>20856</v>
      </c>
      <c r="D4297" s="357" t="s">
        <v>802</v>
      </c>
      <c r="E4297" s="359">
        <v>191.53</v>
      </c>
    </row>
    <row r="4298" spans="1:5" ht="9" customHeight="1" x14ac:dyDescent="0.25">
      <c r="A4298" s="102">
        <f t="shared" si="67"/>
        <v>4011451</v>
      </c>
      <c r="B4298" s="357" t="s">
        <v>20857</v>
      </c>
      <c r="C4298" s="358" t="s">
        <v>20858</v>
      </c>
      <c r="D4298" s="357" t="s">
        <v>802</v>
      </c>
      <c r="E4298" s="359">
        <v>119.22</v>
      </c>
    </row>
    <row r="4299" spans="1:5" ht="9" customHeight="1" x14ac:dyDescent="0.25">
      <c r="A4299" s="102">
        <f t="shared" si="67"/>
        <v>4011219</v>
      </c>
      <c r="B4299" s="357" t="s">
        <v>20859</v>
      </c>
      <c r="C4299" s="358" t="s">
        <v>20860</v>
      </c>
      <c r="D4299" s="357" t="s">
        <v>188</v>
      </c>
      <c r="E4299" s="359">
        <v>11.73</v>
      </c>
    </row>
    <row r="4300" spans="1:5" ht="9" customHeight="1" x14ac:dyDescent="0.25">
      <c r="A4300" s="102">
        <f t="shared" si="67"/>
        <v>4011291</v>
      </c>
      <c r="B4300" s="357" t="s">
        <v>20861</v>
      </c>
      <c r="C4300" s="358" t="s">
        <v>20862</v>
      </c>
      <c r="D4300" s="357" t="s">
        <v>188</v>
      </c>
      <c r="E4300" s="359">
        <v>56.76</v>
      </c>
    </row>
    <row r="4301" spans="1:5" ht="9" customHeight="1" x14ac:dyDescent="0.25">
      <c r="A4301" s="102">
        <f t="shared" si="67"/>
        <v>4011287</v>
      </c>
      <c r="B4301" s="357" t="s">
        <v>20863</v>
      </c>
      <c r="C4301" s="358" t="s">
        <v>20864</v>
      </c>
      <c r="D4301" s="357" t="s">
        <v>188</v>
      </c>
      <c r="E4301" s="359">
        <v>51.19</v>
      </c>
    </row>
    <row r="4302" spans="1:5" ht="9" customHeight="1" x14ac:dyDescent="0.25">
      <c r="A4302" s="102">
        <f t="shared" si="67"/>
        <v>4011305</v>
      </c>
      <c r="B4302" s="357" t="s">
        <v>20865</v>
      </c>
      <c r="C4302" s="358" t="s">
        <v>20866</v>
      </c>
      <c r="D4302" s="357" t="s">
        <v>188</v>
      </c>
      <c r="E4302" s="359">
        <v>82.72</v>
      </c>
    </row>
    <row r="4303" spans="1:5" ht="9" customHeight="1" x14ac:dyDescent="0.25">
      <c r="A4303" s="102">
        <f t="shared" si="67"/>
        <v>4011313</v>
      </c>
      <c r="B4303" s="357" t="s">
        <v>20867</v>
      </c>
      <c r="C4303" s="358" t="s">
        <v>20868</v>
      </c>
      <c r="D4303" s="357" t="s">
        <v>188</v>
      </c>
      <c r="E4303" s="359">
        <v>98.97</v>
      </c>
    </row>
    <row r="4304" spans="1:5" ht="9" customHeight="1" x14ac:dyDescent="0.25">
      <c r="A4304" s="102">
        <f t="shared" si="67"/>
        <v>4011297</v>
      </c>
      <c r="B4304" s="357" t="s">
        <v>20869</v>
      </c>
      <c r="C4304" s="358" t="s">
        <v>20870</v>
      </c>
      <c r="D4304" s="357" t="s">
        <v>188</v>
      </c>
      <c r="E4304" s="359">
        <v>101.88</v>
      </c>
    </row>
    <row r="4305" spans="1:5" ht="9" customHeight="1" x14ac:dyDescent="0.25">
      <c r="A4305" s="102">
        <f t="shared" si="67"/>
        <v>4011221</v>
      </c>
      <c r="B4305" s="357" t="s">
        <v>20871</v>
      </c>
      <c r="C4305" s="358" t="s">
        <v>20872</v>
      </c>
      <c r="D4305" s="357" t="s">
        <v>188</v>
      </c>
      <c r="E4305" s="359">
        <v>12.5</v>
      </c>
    </row>
    <row r="4306" spans="1:5" ht="9" customHeight="1" x14ac:dyDescent="0.25">
      <c r="A4306" s="102">
        <f t="shared" si="67"/>
        <v>4011226</v>
      </c>
      <c r="B4306" s="357" t="s">
        <v>20873</v>
      </c>
      <c r="C4306" s="358" t="s">
        <v>20874</v>
      </c>
      <c r="D4306" s="357" t="s">
        <v>188</v>
      </c>
      <c r="E4306" s="359">
        <v>29.82</v>
      </c>
    </row>
    <row r="4307" spans="1:5" ht="9" customHeight="1" x14ac:dyDescent="0.25">
      <c r="A4307" s="102">
        <f t="shared" si="67"/>
        <v>4011240</v>
      </c>
      <c r="B4307" s="357" t="s">
        <v>20875</v>
      </c>
      <c r="C4307" s="358" t="s">
        <v>20876</v>
      </c>
      <c r="D4307" s="357" t="s">
        <v>188</v>
      </c>
      <c r="E4307" s="359">
        <v>111.62</v>
      </c>
    </row>
    <row r="4308" spans="1:5" ht="9" customHeight="1" x14ac:dyDescent="0.25">
      <c r="A4308" s="102">
        <f t="shared" si="67"/>
        <v>4011239</v>
      </c>
      <c r="B4308" s="357" t="s">
        <v>20877</v>
      </c>
      <c r="C4308" s="358" t="s">
        <v>20878</v>
      </c>
      <c r="D4308" s="357" t="s">
        <v>188</v>
      </c>
      <c r="E4308" s="359">
        <v>84.13</v>
      </c>
    </row>
    <row r="4309" spans="1:5" ht="18" customHeight="1" x14ac:dyDescent="0.25">
      <c r="A4309" s="102">
        <f t="shared" si="67"/>
        <v>4011268</v>
      </c>
      <c r="B4309" s="357" t="s">
        <v>20879</v>
      </c>
      <c r="C4309" s="358" t="s">
        <v>20880</v>
      </c>
      <c r="D4309" s="357" t="s">
        <v>188</v>
      </c>
      <c r="E4309" s="359">
        <v>75.16</v>
      </c>
    </row>
    <row r="4310" spans="1:5" ht="18" customHeight="1" x14ac:dyDescent="0.25">
      <c r="A4310" s="102">
        <f t="shared" si="67"/>
        <v>4011267</v>
      </c>
      <c r="B4310" s="357" t="s">
        <v>20881</v>
      </c>
      <c r="C4310" s="358" t="s">
        <v>20882</v>
      </c>
      <c r="D4310" s="357" t="s">
        <v>188</v>
      </c>
      <c r="E4310" s="359">
        <v>46.81</v>
      </c>
    </row>
    <row r="4311" spans="1:5" ht="9" customHeight="1" x14ac:dyDescent="0.25">
      <c r="A4311" s="102">
        <f t="shared" si="67"/>
        <v>4011256</v>
      </c>
      <c r="B4311" s="357" t="s">
        <v>20883</v>
      </c>
      <c r="C4311" s="358" t="s">
        <v>20884</v>
      </c>
      <c r="D4311" s="357" t="s">
        <v>188</v>
      </c>
      <c r="E4311" s="359">
        <v>62.45</v>
      </c>
    </row>
    <row r="4312" spans="1:5" ht="9" customHeight="1" x14ac:dyDescent="0.25">
      <c r="A4312" s="102">
        <f t="shared" si="67"/>
        <v>4011255</v>
      </c>
      <c r="B4312" s="357" t="s">
        <v>20885</v>
      </c>
      <c r="C4312" s="358" t="s">
        <v>20886</v>
      </c>
      <c r="D4312" s="357" t="s">
        <v>188</v>
      </c>
      <c r="E4312" s="359">
        <v>34.1</v>
      </c>
    </row>
    <row r="4313" spans="1:5" ht="9" customHeight="1" x14ac:dyDescent="0.25">
      <c r="A4313" s="102">
        <f t="shared" si="67"/>
        <v>4011276</v>
      </c>
      <c r="B4313" s="357" t="s">
        <v>20887</v>
      </c>
      <c r="C4313" s="358" t="s">
        <v>20888</v>
      </c>
      <c r="D4313" s="357" t="s">
        <v>188</v>
      </c>
      <c r="E4313" s="359">
        <v>206.57</v>
      </c>
    </row>
    <row r="4314" spans="1:5" ht="9" customHeight="1" x14ac:dyDescent="0.25">
      <c r="A4314" s="102">
        <f t="shared" si="67"/>
        <v>4011275</v>
      </c>
      <c r="B4314" s="357" t="s">
        <v>20889</v>
      </c>
      <c r="C4314" s="358" t="s">
        <v>20890</v>
      </c>
      <c r="D4314" s="357" t="s">
        <v>188</v>
      </c>
      <c r="E4314" s="359">
        <v>105.55</v>
      </c>
    </row>
    <row r="4315" spans="1:5" ht="9" customHeight="1" x14ac:dyDescent="0.25">
      <c r="A4315" s="102">
        <f t="shared" si="67"/>
        <v>4011549</v>
      </c>
      <c r="B4315" s="357" t="s">
        <v>20891</v>
      </c>
      <c r="C4315" s="358" t="s">
        <v>20892</v>
      </c>
      <c r="D4315" s="357" t="s">
        <v>188</v>
      </c>
      <c r="E4315" s="359">
        <v>208.16</v>
      </c>
    </row>
    <row r="4316" spans="1:5" ht="9" customHeight="1" x14ac:dyDescent="0.25">
      <c r="A4316" s="102">
        <f t="shared" si="67"/>
        <v>4011548</v>
      </c>
      <c r="B4316" s="357" t="s">
        <v>20893</v>
      </c>
      <c r="C4316" s="358" t="s">
        <v>20894</v>
      </c>
      <c r="D4316" s="357" t="s">
        <v>188</v>
      </c>
      <c r="E4316" s="359">
        <v>107.14</v>
      </c>
    </row>
    <row r="4317" spans="1:5" ht="9" customHeight="1" x14ac:dyDescent="0.25">
      <c r="A4317" s="102">
        <f t="shared" si="67"/>
        <v>4011278</v>
      </c>
      <c r="B4317" s="357" t="s">
        <v>20895</v>
      </c>
      <c r="C4317" s="358" t="s">
        <v>20896</v>
      </c>
      <c r="D4317" s="357" t="s">
        <v>188</v>
      </c>
      <c r="E4317" s="359">
        <v>250.1</v>
      </c>
    </row>
    <row r="4318" spans="1:5" ht="9" customHeight="1" x14ac:dyDescent="0.25">
      <c r="A4318" s="102">
        <f t="shared" si="67"/>
        <v>4011277</v>
      </c>
      <c r="B4318" s="357" t="s">
        <v>20897</v>
      </c>
      <c r="C4318" s="358" t="s">
        <v>20898</v>
      </c>
      <c r="D4318" s="357" t="s">
        <v>188</v>
      </c>
      <c r="E4318" s="359">
        <v>147.5</v>
      </c>
    </row>
    <row r="4319" spans="1:5" ht="9" customHeight="1" x14ac:dyDescent="0.25">
      <c r="A4319" s="102">
        <f t="shared" si="67"/>
        <v>4011561</v>
      </c>
      <c r="B4319" s="357" t="s">
        <v>20899</v>
      </c>
      <c r="C4319" s="358" t="s">
        <v>20900</v>
      </c>
      <c r="D4319" s="357" t="s">
        <v>188</v>
      </c>
      <c r="E4319" s="359">
        <v>251.69</v>
      </c>
    </row>
    <row r="4320" spans="1:5" ht="9" customHeight="1" x14ac:dyDescent="0.25">
      <c r="A4320" s="102">
        <f t="shared" si="67"/>
        <v>4011560</v>
      </c>
      <c r="B4320" s="357" t="s">
        <v>20901</v>
      </c>
      <c r="C4320" s="358" t="s">
        <v>20902</v>
      </c>
      <c r="D4320" s="357" t="s">
        <v>188</v>
      </c>
      <c r="E4320" s="359">
        <v>149.09</v>
      </c>
    </row>
    <row r="4321" spans="1:5" ht="9" customHeight="1" x14ac:dyDescent="0.25">
      <c r="A4321" s="102">
        <f t="shared" si="67"/>
        <v>4011282</v>
      </c>
      <c r="B4321" s="357" t="s">
        <v>20903</v>
      </c>
      <c r="C4321" s="358" t="s">
        <v>20904</v>
      </c>
      <c r="D4321" s="357" t="s">
        <v>188</v>
      </c>
      <c r="E4321" s="359">
        <v>172.05</v>
      </c>
    </row>
    <row r="4322" spans="1:5" ht="9" customHeight="1" x14ac:dyDescent="0.25">
      <c r="A4322" s="102">
        <f t="shared" si="67"/>
        <v>4011281</v>
      </c>
      <c r="B4322" s="357" t="s">
        <v>20905</v>
      </c>
      <c r="C4322" s="358" t="s">
        <v>20906</v>
      </c>
      <c r="D4322" s="357" t="s">
        <v>188</v>
      </c>
      <c r="E4322" s="359">
        <v>91.48</v>
      </c>
    </row>
    <row r="4323" spans="1:5" ht="9" customHeight="1" x14ac:dyDescent="0.25">
      <c r="A4323" s="102">
        <f t="shared" si="67"/>
        <v>4011279</v>
      </c>
      <c r="B4323" s="357" t="s">
        <v>20907</v>
      </c>
      <c r="C4323" s="358" t="s">
        <v>20908</v>
      </c>
      <c r="D4323" s="357" t="s">
        <v>188</v>
      </c>
      <c r="E4323" s="359">
        <v>166.53</v>
      </c>
    </row>
    <row r="4324" spans="1:5" ht="9" customHeight="1" x14ac:dyDescent="0.25">
      <c r="A4324" s="102">
        <f t="shared" si="67"/>
        <v>4011280</v>
      </c>
      <c r="B4324" s="357" t="s">
        <v>20909</v>
      </c>
      <c r="C4324" s="358" t="s">
        <v>20910</v>
      </c>
      <c r="D4324" s="357" t="s">
        <v>188</v>
      </c>
      <c r="E4324" s="359">
        <v>85.97</v>
      </c>
    </row>
    <row r="4325" spans="1:5" ht="9" customHeight="1" x14ac:dyDescent="0.25">
      <c r="A4325" s="102">
        <f t="shared" si="67"/>
        <v>4011327</v>
      </c>
      <c r="B4325" s="357" t="s">
        <v>20911</v>
      </c>
      <c r="C4325" s="358" t="s">
        <v>20912</v>
      </c>
      <c r="D4325" s="357" t="s">
        <v>188</v>
      </c>
      <c r="E4325" s="359">
        <v>36.06</v>
      </c>
    </row>
    <row r="4326" spans="1:5" ht="9" customHeight="1" x14ac:dyDescent="0.25">
      <c r="A4326" s="102">
        <f t="shared" si="67"/>
        <v>4011325</v>
      </c>
      <c r="B4326" s="357" t="s">
        <v>20913</v>
      </c>
      <c r="C4326" s="358" t="s">
        <v>20914</v>
      </c>
      <c r="D4326" s="357" t="s">
        <v>188</v>
      </c>
      <c r="E4326" s="359">
        <v>21.6</v>
      </c>
    </row>
    <row r="4327" spans="1:5" ht="18" customHeight="1" x14ac:dyDescent="0.25">
      <c r="A4327" s="102">
        <f t="shared" si="67"/>
        <v>4011454</v>
      </c>
      <c r="B4327" s="357" t="s">
        <v>20915</v>
      </c>
      <c r="C4327" s="358" t="s">
        <v>20916</v>
      </c>
      <c r="D4327" s="357" t="s">
        <v>802</v>
      </c>
      <c r="E4327" s="359">
        <v>184.53</v>
      </c>
    </row>
    <row r="4328" spans="1:5" ht="18" customHeight="1" x14ac:dyDescent="0.25">
      <c r="A4328" s="102">
        <f t="shared" si="67"/>
        <v>4011453</v>
      </c>
      <c r="B4328" s="357" t="s">
        <v>20917</v>
      </c>
      <c r="C4328" s="358" t="s">
        <v>20918</v>
      </c>
      <c r="D4328" s="357" t="s">
        <v>802</v>
      </c>
      <c r="E4328" s="359">
        <v>129.22</v>
      </c>
    </row>
    <row r="4329" spans="1:5" ht="9" customHeight="1" x14ac:dyDescent="0.25">
      <c r="A4329" s="102">
        <f t="shared" si="67"/>
        <v>4011455</v>
      </c>
      <c r="B4329" s="357" t="s">
        <v>20919</v>
      </c>
      <c r="C4329" s="358" t="s">
        <v>20920</v>
      </c>
      <c r="D4329" s="357" t="s">
        <v>802</v>
      </c>
      <c r="E4329" s="359">
        <v>17.760000000000002</v>
      </c>
    </row>
    <row r="4330" spans="1:5" ht="9" customHeight="1" x14ac:dyDescent="0.25">
      <c r="A4330" s="102">
        <f t="shared" si="67"/>
        <v>4011459</v>
      </c>
      <c r="B4330" s="357" t="s">
        <v>20921</v>
      </c>
      <c r="C4330" s="358" t="s">
        <v>20922</v>
      </c>
      <c r="D4330" s="357" t="s">
        <v>802</v>
      </c>
      <c r="E4330" s="359">
        <v>188.58</v>
      </c>
    </row>
    <row r="4331" spans="1:5" ht="9" customHeight="1" x14ac:dyDescent="0.25">
      <c r="A4331" s="102">
        <f t="shared" si="67"/>
        <v>4011458</v>
      </c>
      <c r="B4331" s="357" t="s">
        <v>20923</v>
      </c>
      <c r="C4331" s="358" t="s">
        <v>20924</v>
      </c>
      <c r="D4331" s="357" t="s">
        <v>802</v>
      </c>
      <c r="E4331" s="359">
        <v>131.69</v>
      </c>
    </row>
    <row r="4332" spans="1:5" ht="9" customHeight="1" x14ac:dyDescent="0.25">
      <c r="A4332" s="102">
        <f t="shared" si="67"/>
        <v>4011463</v>
      </c>
      <c r="B4332" s="357" t="s">
        <v>20925</v>
      </c>
      <c r="C4332" s="358" t="s">
        <v>20926</v>
      </c>
      <c r="D4332" s="357" t="s">
        <v>802</v>
      </c>
      <c r="E4332" s="359">
        <v>190.91</v>
      </c>
    </row>
    <row r="4333" spans="1:5" ht="9" customHeight="1" x14ac:dyDescent="0.25">
      <c r="A4333" s="102">
        <f t="shared" si="67"/>
        <v>4011462</v>
      </c>
      <c r="B4333" s="357" t="s">
        <v>20927</v>
      </c>
      <c r="C4333" s="358" t="s">
        <v>20928</v>
      </c>
      <c r="D4333" s="357" t="s">
        <v>802</v>
      </c>
      <c r="E4333" s="359">
        <v>129.86000000000001</v>
      </c>
    </row>
    <row r="4334" spans="1:5" ht="9" customHeight="1" x14ac:dyDescent="0.25">
      <c r="A4334" s="102">
        <f t="shared" si="67"/>
        <v>4011464</v>
      </c>
      <c r="B4334" s="357" t="s">
        <v>20929</v>
      </c>
      <c r="C4334" s="358" t="s">
        <v>20930</v>
      </c>
      <c r="D4334" s="357" t="s">
        <v>802</v>
      </c>
      <c r="E4334" s="359">
        <v>17.760000000000002</v>
      </c>
    </row>
    <row r="4335" spans="1:5" ht="9" customHeight="1" x14ac:dyDescent="0.25">
      <c r="A4335" s="102">
        <f t="shared" si="67"/>
        <v>4011457</v>
      </c>
      <c r="B4335" s="357" t="s">
        <v>20931</v>
      </c>
      <c r="C4335" s="358" t="s">
        <v>20932</v>
      </c>
      <c r="D4335" s="357" t="s">
        <v>802</v>
      </c>
      <c r="E4335" s="359">
        <v>187.94</v>
      </c>
    </row>
    <row r="4336" spans="1:5" ht="9" customHeight="1" x14ac:dyDescent="0.25">
      <c r="A4336" s="102">
        <f t="shared" si="67"/>
        <v>4011456</v>
      </c>
      <c r="B4336" s="357" t="s">
        <v>20933</v>
      </c>
      <c r="C4336" s="358" t="s">
        <v>20934</v>
      </c>
      <c r="D4336" s="357" t="s">
        <v>802</v>
      </c>
      <c r="E4336" s="359">
        <v>129.44</v>
      </c>
    </row>
    <row r="4337" spans="1:5" ht="9" customHeight="1" x14ac:dyDescent="0.25">
      <c r="A4337" s="102">
        <f t="shared" si="67"/>
        <v>4011461</v>
      </c>
      <c r="B4337" s="357" t="s">
        <v>20935</v>
      </c>
      <c r="C4337" s="358" t="s">
        <v>20936</v>
      </c>
      <c r="D4337" s="357" t="s">
        <v>802</v>
      </c>
      <c r="E4337" s="359">
        <v>189.09</v>
      </c>
    </row>
    <row r="4338" spans="1:5" ht="9" customHeight="1" x14ac:dyDescent="0.25">
      <c r="A4338" s="102">
        <f t="shared" si="67"/>
        <v>4011460</v>
      </c>
      <c r="B4338" s="357" t="s">
        <v>20937</v>
      </c>
      <c r="C4338" s="358" t="s">
        <v>20938</v>
      </c>
      <c r="D4338" s="357" t="s">
        <v>802</v>
      </c>
      <c r="E4338" s="359">
        <v>131.91999999999999</v>
      </c>
    </row>
    <row r="4339" spans="1:5" ht="9" customHeight="1" x14ac:dyDescent="0.25">
      <c r="A4339" s="102">
        <f t="shared" si="67"/>
        <v>4011466</v>
      </c>
      <c r="B4339" s="357" t="s">
        <v>20939</v>
      </c>
      <c r="C4339" s="358" t="s">
        <v>20940</v>
      </c>
      <c r="D4339" s="357" t="s">
        <v>802</v>
      </c>
      <c r="E4339" s="359">
        <v>196.59</v>
      </c>
    </row>
    <row r="4340" spans="1:5" ht="9" customHeight="1" x14ac:dyDescent="0.25">
      <c r="A4340" s="102">
        <f t="shared" si="67"/>
        <v>4011465</v>
      </c>
      <c r="B4340" s="357" t="s">
        <v>20941</v>
      </c>
      <c r="C4340" s="358" t="s">
        <v>20942</v>
      </c>
      <c r="D4340" s="357" t="s">
        <v>802</v>
      </c>
      <c r="E4340" s="359">
        <v>134.19</v>
      </c>
    </row>
    <row r="4341" spans="1:5" ht="9" customHeight="1" x14ac:dyDescent="0.25">
      <c r="A4341" s="102">
        <f t="shared" si="67"/>
        <v>4011469</v>
      </c>
      <c r="B4341" s="357" t="s">
        <v>20943</v>
      </c>
      <c r="C4341" s="358" t="s">
        <v>20944</v>
      </c>
      <c r="D4341" s="357" t="s">
        <v>802</v>
      </c>
      <c r="E4341" s="359">
        <v>216.14</v>
      </c>
    </row>
    <row r="4342" spans="1:5" ht="9" customHeight="1" x14ac:dyDescent="0.25">
      <c r="A4342" s="102">
        <f t="shared" si="67"/>
        <v>4011473</v>
      </c>
      <c r="B4342" s="357" t="s">
        <v>20945</v>
      </c>
      <c r="C4342" s="358" t="s">
        <v>20946</v>
      </c>
      <c r="D4342" s="357" t="s">
        <v>802</v>
      </c>
      <c r="E4342" s="359">
        <v>177.6</v>
      </c>
    </row>
    <row r="4343" spans="1:5" ht="9" customHeight="1" x14ac:dyDescent="0.25">
      <c r="A4343" s="102">
        <f t="shared" si="67"/>
        <v>4011470</v>
      </c>
      <c r="B4343" s="357" t="s">
        <v>20947</v>
      </c>
      <c r="C4343" s="358" t="s">
        <v>20948</v>
      </c>
      <c r="D4343" s="357" t="s">
        <v>802</v>
      </c>
      <c r="E4343" s="359">
        <v>218.89</v>
      </c>
    </row>
    <row r="4344" spans="1:5" ht="9" customHeight="1" x14ac:dyDescent="0.25">
      <c r="A4344" s="102">
        <f t="shared" si="67"/>
        <v>4011474</v>
      </c>
      <c r="B4344" s="357" t="s">
        <v>20949</v>
      </c>
      <c r="C4344" s="358" t="s">
        <v>20950</v>
      </c>
      <c r="D4344" s="357" t="s">
        <v>802</v>
      </c>
      <c r="E4344" s="359">
        <v>181.49</v>
      </c>
    </row>
    <row r="4345" spans="1:5" ht="9" customHeight="1" x14ac:dyDescent="0.25">
      <c r="A4345" s="102">
        <f t="shared" si="67"/>
        <v>4011471</v>
      </c>
      <c r="B4345" s="357" t="s">
        <v>20951</v>
      </c>
      <c r="C4345" s="358" t="s">
        <v>20952</v>
      </c>
      <c r="D4345" s="357" t="s">
        <v>802</v>
      </c>
      <c r="E4345" s="359">
        <v>218.5</v>
      </c>
    </row>
    <row r="4346" spans="1:5" ht="9" customHeight="1" x14ac:dyDescent="0.25">
      <c r="A4346" s="102">
        <f t="shared" si="67"/>
        <v>4011475</v>
      </c>
      <c r="B4346" s="357" t="s">
        <v>20953</v>
      </c>
      <c r="C4346" s="358" t="s">
        <v>20954</v>
      </c>
      <c r="D4346" s="357" t="s">
        <v>802</v>
      </c>
      <c r="E4346" s="359">
        <v>183.42</v>
      </c>
    </row>
    <row r="4347" spans="1:5" ht="9" customHeight="1" x14ac:dyDescent="0.25">
      <c r="A4347" s="102">
        <f t="shared" si="67"/>
        <v>4011472</v>
      </c>
      <c r="B4347" s="357" t="s">
        <v>20955</v>
      </c>
      <c r="C4347" s="358" t="s">
        <v>20956</v>
      </c>
      <c r="D4347" s="357" t="s">
        <v>802</v>
      </c>
      <c r="E4347" s="359">
        <v>217.68</v>
      </c>
    </row>
    <row r="4348" spans="1:5" ht="9" customHeight="1" x14ac:dyDescent="0.25">
      <c r="A4348" s="102">
        <f t="shared" si="67"/>
        <v>4011476</v>
      </c>
      <c r="B4348" s="357" t="s">
        <v>20957</v>
      </c>
      <c r="C4348" s="358" t="s">
        <v>20958</v>
      </c>
      <c r="D4348" s="357" t="s">
        <v>802</v>
      </c>
      <c r="E4348" s="359">
        <v>177.31</v>
      </c>
    </row>
    <row r="4349" spans="1:5" ht="9" customHeight="1" x14ac:dyDescent="0.25">
      <c r="A4349" s="102">
        <f t="shared" si="67"/>
        <v>4011478</v>
      </c>
      <c r="B4349" s="357" t="s">
        <v>20959</v>
      </c>
      <c r="C4349" s="358" t="s">
        <v>20960</v>
      </c>
      <c r="D4349" s="357" t="s">
        <v>802</v>
      </c>
      <c r="E4349" s="359">
        <v>163.22999999999999</v>
      </c>
    </row>
    <row r="4350" spans="1:5" ht="9" customHeight="1" x14ac:dyDescent="0.25">
      <c r="A4350" s="102">
        <f t="shared" si="67"/>
        <v>4011477</v>
      </c>
      <c r="B4350" s="357" t="s">
        <v>20961</v>
      </c>
      <c r="C4350" s="358" t="s">
        <v>20962</v>
      </c>
      <c r="D4350" s="357" t="s">
        <v>802</v>
      </c>
      <c r="E4350" s="359">
        <v>135.79</v>
      </c>
    </row>
    <row r="4351" spans="1:5" ht="9" customHeight="1" x14ac:dyDescent="0.25">
      <c r="A4351" s="102">
        <f t="shared" si="67"/>
        <v>4011538</v>
      </c>
      <c r="B4351" s="357" t="s">
        <v>20963</v>
      </c>
      <c r="C4351" s="358" t="s">
        <v>20964</v>
      </c>
      <c r="D4351" s="357" t="s">
        <v>959</v>
      </c>
      <c r="E4351" s="359">
        <v>0.16</v>
      </c>
    </row>
    <row r="4352" spans="1:5" ht="9" customHeight="1" x14ac:dyDescent="0.25">
      <c r="A4352" s="102">
        <f t="shared" si="67"/>
        <v>4016096</v>
      </c>
      <c r="B4352" s="357" t="s">
        <v>20965</v>
      </c>
      <c r="C4352" s="358" t="s">
        <v>20966</v>
      </c>
      <c r="D4352" s="357" t="s">
        <v>188</v>
      </c>
      <c r="E4352" s="359">
        <v>1.45</v>
      </c>
    </row>
    <row r="4353" spans="1:5" ht="9" customHeight="1" x14ac:dyDescent="0.25">
      <c r="A4353" s="102">
        <f t="shared" ref="A4353:A4416" si="68">VALUE(B4353)</f>
        <v>4016008</v>
      </c>
      <c r="B4353" s="357" t="s">
        <v>20967</v>
      </c>
      <c r="C4353" s="358" t="s">
        <v>20968</v>
      </c>
      <c r="D4353" s="357" t="s">
        <v>188</v>
      </c>
      <c r="E4353" s="359">
        <v>3.84</v>
      </c>
    </row>
    <row r="4354" spans="1:5" ht="9" customHeight="1" x14ac:dyDescent="0.25">
      <c r="A4354" s="102">
        <f t="shared" si="68"/>
        <v>4016007</v>
      </c>
      <c r="B4354" s="357" t="s">
        <v>20969</v>
      </c>
      <c r="C4354" s="358" t="s">
        <v>20970</v>
      </c>
      <c r="D4354" s="357" t="s">
        <v>188</v>
      </c>
      <c r="E4354" s="359">
        <v>4.5199999999999996</v>
      </c>
    </row>
    <row r="4355" spans="1:5" ht="9" customHeight="1" x14ac:dyDescent="0.25">
      <c r="A4355" s="102">
        <f t="shared" si="68"/>
        <v>4015612</v>
      </c>
      <c r="B4355" s="357" t="s">
        <v>20971</v>
      </c>
      <c r="C4355" s="358" t="s">
        <v>20972</v>
      </c>
      <c r="D4355" s="357" t="s">
        <v>188</v>
      </c>
      <c r="E4355" s="359">
        <v>11.55</v>
      </c>
    </row>
    <row r="4356" spans="1:5" ht="9" customHeight="1" x14ac:dyDescent="0.25">
      <c r="A4356" s="102">
        <f t="shared" si="68"/>
        <v>4011562</v>
      </c>
      <c r="B4356" s="357" t="s">
        <v>20973</v>
      </c>
      <c r="C4356" s="358" t="s">
        <v>20974</v>
      </c>
      <c r="D4356" s="357" t="s">
        <v>959</v>
      </c>
      <c r="E4356" s="359">
        <v>31.41</v>
      </c>
    </row>
    <row r="4357" spans="1:5" ht="9" customHeight="1" x14ac:dyDescent="0.25">
      <c r="A4357" s="102">
        <f t="shared" si="68"/>
        <v>4011351</v>
      </c>
      <c r="B4357" s="357" t="s">
        <v>20975</v>
      </c>
      <c r="C4357" s="358" t="s">
        <v>20976</v>
      </c>
      <c r="D4357" s="357" t="s">
        <v>959</v>
      </c>
      <c r="E4357" s="359">
        <v>0.36</v>
      </c>
    </row>
    <row r="4358" spans="1:5" ht="9" customHeight="1" x14ac:dyDescent="0.25">
      <c r="A4358" s="102">
        <f t="shared" si="68"/>
        <v>4011352</v>
      </c>
      <c r="B4358" s="357" t="s">
        <v>20977</v>
      </c>
      <c r="C4358" s="358" t="s">
        <v>20978</v>
      </c>
      <c r="D4358" s="357" t="s">
        <v>959</v>
      </c>
      <c r="E4358" s="359">
        <v>0.39</v>
      </c>
    </row>
    <row r="4359" spans="1:5" ht="9" customHeight="1" x14ac:dyDescent="0.25">
      <c r="A4359" s="102">
        <f t="shared" si="68"/>
        <v>4011402</v>
      </c>
      <c r="B4359" s="357" t="s">
        <v>20979</v>
      </c>
      <c r="C4359" s="358" t="s">
        <v>20980</v>
      </c>
      <c r="D4359" s="357" t="s">
        <v>959</v>
      </c>
      <c r="E4359" s="359">
        <v>0.81</v>
      </c>
    </row>
    <row r="4360" spans="1:5" ht="18" customHeight="1" x14ac:dyDescent="0.25">
      <c r="A4360" s="102">
        <f t="shared" si="68"/>
        <v>4011401</v>
      </c>
      <c r="B4360" s="357" t="s">
        <v>20981</v>
      </c>
      <c r="C4360" s="358" t="s">
        <v>20982</v>
      </c>
      <c r="D4360" s="357" t="s">
        <v>959</v>
      </c>
      <c r="E4360" s="359">
        <v>0.56000000000000005</v>
      </c>
    </row>
    <row r="4361" spans="1:5" ht="9" customHeight="1" x14ac:dyDescent="0.25">
      <c r="A4361" s="102">
        <f t="shared" si="68"/>
        <v>4011404</v>
      </c>
      <c r="B4361" s="357" t="s">
        <v>20983</v>
      </c>
      <c r="C4361" s="358" t="s">
        <v>20984</v>
      </c>
      <c r="D4361" s="357" t="s">
        <v>959</v>
      </c>
      <c r="E4361" s="359">
        <v>0.56999999999999995</v>
      </c>
    </row>
    <row r="4362" spans="1:5" ht="9" customHeight="1" x14ac:dyDescent="0.25">
      <c r="A4362" s="102">
        <f t="shared" si="68"/>
        <v>4011403</v>
      </c>
      <c r="B4362" s="357" t="s">
        <v>20985</v>
      </c>
      <c r="C4362" s="358" t="s">
        <v>20986</v>
      </c>
      <c r="D4362" s="357" t="s">
        <v>959</v>
      </c>
      <c r="E4362" s="359">
        <v>0.38</v>
      </c>
    </row>
    <row r="4363" spans="1:5" ht="9" customHeight="1" x14ac:dyDescent="0.25">
      <c r="A4363" s="102">
        <f t="shared" si="68"/>
        <v>4011406</v>
      </c>
      <c r="B4363" s="357" t="s">
        <v>20987</v>
      </c>
      <c r="C4363" s="358" t="s">
        <v>20988</v>
      </c>
      <c r="D4363" s="357" t="s">
        <v>959</v>
      </c>
      <c r="E4363" s="359">
        <v>1.05</v>
      </c>
    </row>
    <row r="4364" spans="1:5" ht="9" customHeight="1" x14ac:dyDescent="0.25">
      <c r="A4364" s="102">
        <f t="shared" si="68"/>
        <v>4011405</v>
      </c>
      <c r="B4364" s="357" t="s">
        <v>20989</v>
      </c>
      <c r="C4364" s="358" t="s">
        <v>20990</v>
      </c>
      <c r="D4364" s="357" t="s">
        <v>959</v>
      </c>
      <c r="E4364" s="359">
        <v>0.73</v>
      </c>
    </row>
    <row r="4365" spans="1:5" ht="9" customHeight="1" x14ac:dyDescent="0.25">
      <c r="A4365" s="102">
        <f t="shared" si="68"/>
        <v>4011392</v>
      </c>
      <c r="B4365" s="357" t="s">
        <v>20991</v>
      </c>
      <c r="C4365" s="358" t="s">
        <v>20992</v>
      </c>
      <c r="D4365" s="357" t="s">
        <v>188</v>
      </c>
      <c r="E4365" s="359">
        <v>201.57</v>
      </c>
    </row>
    <row r="4366" spans="1:5" ht="9" customHeight="1" x14ac:dyDescent="0.25">
      <c r="A4366" s="102">
        <f t="shared" si="68"/>
        <v>4011391</v>
      </c>
      <c r="B4366" s="357" t="s">
        <v>20993</v>
      </c>
      <c r="C4366" s="358" t="s">
        <v>20994</v>
      </c>
      <c r="D4366" s="357" t="s">
        <v>188</v>
      </c>
      <c r="E4366" s="359">
        <v>120.49</v>
      </c>
    </row>
    <row r="4367" spans="1:5" ht="9" customHeight="1" x14ac:dyDescent="0.25">
      <c r="A4367" s="102">
        <f t="shared" si="68"/>
        <v>4011394</v>
      </c>
      <c r="B4367" s="357" t="s">
        <v>20995</v>
      </c>
      <c r="C4367" s="358" t="s">
        <v>20996</v>
      </c>
      <c r="D4367" s="357" t="s">
        <v>188</v>
      </c>
      <c r="E4367" s="359">
        <v>202.16</v>
      </c>
    </row>
    <row r="4368" spans="1:5" ht="9" customHeight="1" x14ac:dyDescent="0.25">
      <c r="A4368" s="102">
        <f t="shared" si="68"/>
        <v>4011393</v>
      </c>
      <c r="B4368" s="357" t="s">
        <v>20997</v>
      </c>
      <c r="C4368" s="358" t="s">
        <v>20998</v>
      </c>
      <c r="D4368" s="357" t="s">
        <v>188</v>
      </c>
      <c r="E4368" s="359">
        <v>121.06</v>
      </c>
    </row>
    <row r="4369" spans="1:5" ht="9" customHeight="1" x14ac:dyDescent="0.25">
      <c r="A4369" s="102">
        <f t="shared" si="68"/>
        <v>4011396</v>
      </c>
      <c r="B4369" s="357" t="s">
        <v>20999</v>
      </c>
      <c r="C4369" s="358" t="s">
        <v>21000</v>
      </c>
      <c r="D4369" s="357" t="s">
        <v>188</v>
      </c>
      <c r="E4369" s="359">
        <v>208.35</v>
      </c>
    </row>
    <row r="4370" spans="1:5" ht="9" customHeight="1" x14ac:dyDescent="0.25">
      <c r="A4370" s="102">
        <f t="shared" si="68"/>
        <v>4011395</v>
      </c>
      <c r="B4370" s="357" t="s">
        <v>21001</v>
      </c>
      <c r="C4370" s="358" t="s">
        <v>21002</v>
      </c>
      <c r="D4370" s="357" t="s">
        <v>188</v>
      </c>
      <c r="E4370" s="359">
        <v>121.72</v>
      </c>
    </row>
    <row r="4371" spans="1:5" ht="9" customHeight="1" x14ac:dyDescent="0.25">
      <c r="A4371" s="102">
        <f t="shared" si="68"/>
        <v>4011398</v>
      </c>
      <c r="B4371" s="357" t="s">
        <v>21003</v>
      </c>
      <c r="C4371" s="358" t="s">
        <v>21004</v>
      </c>
      <c r="D4371" s="357" t="s">
        <v>188</v>
      </c>
      <c r="E4371" s="359">
        <v>212.33</v>
      </c>
    </row>
    <row r="4372" spans="1:5" ht="9" customHeight="1" x14ac:dyDescent="0.25">
      <c r="A4372" s="102">
        <f t="shared" si="68"/>
        <v>4011397</v>
      </c>
      <c r="B4372" s="357" t="s">
        <v>21005</v>
      </c>
      <c r="C4372" s="358" t="s">
        <v>21006</v>
      </c>
      <c r="D4372" s="357" t="s">
        <v>188</v>
      </c>
      <c r="E4372" s="359">
        <v>121.98</v>
      </c>
    </row>
    <row r="4373" spans="1:5" ht="9" customHeight="1" x14ac:dyDescent="0.25">
      <c r="A4373" s="102">
        <f t="shared" si="68"/>
        <v>4011400</v>
      </c>
      <c r="B4373" s="357" t="s">
        <v>21007</v>
      </c>
      <c r="C4373" s="358" t="s">
        <v>21008</v>
      </c>
      <c r="D4373" s="357" t="s">
        <v>188</v>
      </c>
      <c r="E4373" s="359">
        <v>217.4</v>
      </c>
    </row>
    <row r="4374" spans="1:5" ht="9" customHeight="1" x14ac:dyDescent="0.25">
      <c r="A4374" s="102">
        <f t="shared" si="68"/>
        <v>4011399</v>
      </c>
      <c r="B4374" s="357" t="s">
        <v>21009</v>
      </c>
      <c r="C4374" s="358" t="s">
        <v>21010</v>
      </c>
      <c r="D4374" s="357" t="s">
        <v>188</v>
      </c>
      <c r="E4374" s="359">
        <v>138.63999999999999</v>
      </c>
    </row>
    <row r="4375" spans="1:5" ht="9" customHeight="1" x14ac:dyDescent="0.25">
      <c r="A4375" s="102">
        <f t="shared" si="68"/>
        <v>4011490</v>
      </c>
      <c r="B4375" s="357" t="s">
        <v>21011</v>
      </c>
      <c r="C4375" s="358" t="s">
        <v>21012</v>
      </c>
      <c r="D4375" s="357" t="s">
        <v>959</v>
      </c>
      <c r="E4375" s="359">
        <v>5.44</v>
      </c>
    </row>
    <row r="4376" spans="1:5" ht="9" customHeight="1" x14ac:dyDescent="0.25">
      <c r="A4376" s="102">
        <f t="shared" si="68"/>
        <v>4011536</v>
      </c>
      <c r="B4376" s="357" t="s">
        <v>21013</v>
      </c>
      <c r="C4376" s="358" t="s">
        <v>21014</v>
      </c>
      <c r="D4376" s="357" t="s">
        <v>959</v>
      </c>
      <c r="E4376" s="359">
        <v>1.8</v>
      </c>
    </row>
    <row r="4377" spans="1:5" ht="9" customHeight="1" x14ac:dyDescent="0.25">
      <c r="A4377" s="102">
        <f t="shared" si="68"/>
        <v>4011415</v>
      </c>
      <c r="B4377" s="357" t="s">
        <v>21015</v>
      </c>
      <c r="C4377" s="358" t="s">
        <v>21016</v>
      </c>
      <c r="D4377" s="357" t="s">
        <v>802</v>
      </c>
      <c r="E4377" s="359">
        <v>164.17</v>
      </c>
    </row>
    <row r="4378" spans="1:5" ht="9" customHeight="1" x14ac:dyDescent="0.25">
      <c r="A4378" s="102">
        <f t="shared" si="68"/>
        <v>4011416</v>
      </c>
      <c r="B4378" s="357" t="s">
        <v>21017</v>
      </c>
      <c r="C4378" s="358" t="s">
        <v>21018</v>
      </c>
      <c r="D4378" s="357" t="s">
        <v>802</v>
      </c>
      <c r="E4378" s="359">
        <v>132.25</v>
      </c>
    </row>
    <row r="4379" spans="1:5" ht="9" customHeight="1" x14ac:dyDescent="0.25">
      <c r="A4379" s="102">
        <f t="shared" si="68"/>
        <v>4011408</v>
      </c>
      <c r="B4379" s="357" t="s">
        <v>21019</v>
      </c>
      <c r="C4379" s="358" t="s">
        <v>37820</v>
      </c>
      <c r="D4379" s="357" t="s">
        <v>959</v>
      </c>
      <c r="E4379" s="359">
        <v>2.08</v>
      </c>
    </row>
    <row r="4380" spans="1:5" ht="9" customHeight="1" x14ac:dyDescent="0.25">
      <c r="A4380" s="102">
        <f t="shared" si="68"/>
        <v>4011407</v>
      </c>
      <c r="B4380" s="357" t="s">
        <v>21020</v>
      </c>
      <c r="C4380" s="358" t="s">
        <v>37821</v>
      </c>
      <c r="D4380" s="357" t="s">
        <v>959</v>
      </c>
      <c r="E4380" s="359">
        <v>1.65</v>
      </c>
    </row>
    <row r="4381" spans="1:5" ht="9" customHeight="1" x14ac:dyDescent="0.25">
      <c r="A4381" s="102">
        <f t="shared" si="68"/>
        <v>4011410</v>
      </c>
      <c r="B4381" s="357" t="s">
        <v>21021</v>
      </c>
      <c r="C4381" s="358" t="s">
        <v>37822</v>
      </c>
      <c r="D4381" s="357" t="s">
        <v>959</v>
      </c>
      <c r="E4381" s="359">
        <v>4.04</v>
      </c>
    </row>
    <row r="4382" spans="1:5" ht="9" customHeight="1" x14ac:dyDescent="0.25">
      <c r="A4382" s="102">
        <f t="shared" si="68"/>
        <v>4011409</v>
      </c>
      <c r="B4382" s="357" t="s">
        <v>21022</v>
      </c>
      <c r="C4382" s="358" t="s">
        <v>37823</v>
      </c>
      <c r="D4382" s="357" t="s">
        <v>959</v>
      </c>
      <c r="E4382" s="359">
        <v>3.23</v>
      </c>
    </row>
    <row r="4383" spans="1:5" ht="9" customHeight="1" x14ac:dyDescent="0.25">
      <c r="A4383" s="102">
        <f t="shared" si="68"/>
        <v>4011412</v>
      </c>
      <c r="B4383" s="357" t="s">
        <v>21023</v>
      </c>
      <c r="C4383" s="358" t="s">
        <v>37824</v>
      </c>
      <c r="D4383" s="357" t="s">
        <v>959</v>
      </c>
      <c r="E4383" s="359">
        <v>5.39</v>
      </c>
    </row>
    <row r="4384" spans="1:5" ht="9" customHeight="1" x14ac:dyDescent="0.25">
      <c r="A4384" s="102">
        <f t="shared" si="68"/>
        <v>4011411</v>
      </c>
      <c r="B4384" s="357" t="s">
        <v>21024</v>
      </c>
      <c r="C4384" s="358" t="s">
        <v>37825</v>
      </c>
      <c r="D4384" s="357" t="s">
        <v>959</v>
      </c>
      <c r="E4384" s="359">
        <v>4.3</v>
      </c>
    </row>
    <row r="4385" spans="1:5" ht="9" customHeight="1" x14ac:dyDescent="0.25">
      <c r="A4385" s="102">
        <f t="shared" si="68"/>
        <v>4011520</v>
      </c>
      <c r="B4385" s="357" t="s">
        <v>21025</v>
      </c>
      <c r="C4385" s="358" t="s">
        <v>21026</v>
      </c>
      <c r="D4385" s="357" t="s">
        <v>188</v>
      </c>
      <c r="E4385" s="359">
        <v>531.30999999999995</v>
      </c>
    </row>
    <row r="4386" spans="1:5" ht="9" customHeight="1" x14ac:dyDescent="0.25">
      <c r="A4386" s="102">
        <f t="shared" si="68"/>
        <v>4011507</v>
      </c>
      <c r="B4386" s="357" t="s">
        <v>21027</v>
      </c>
      <c r="C4386" s="358" t="s">
        <v>21028</v>
      </c>
      <c r="D4386" s="357" t="s">
        <v>188</v>
      </c>
      <c r="E4386" s="359">
        <v>393.84</v>
      </c>
    </row>
    <row r="4387" spans="1:5" ht="9" customHeight="1" x14ac:dyDescent="0.25">
      <c r="A4387" s="102">
        <f t="shared" si="68"/>
        <v>4011535</v>
      </c>
      <c r="B4387" s="357" t="s">
        <v>21029</v>
      </c>
      <c r="C4387" s="358" t="s">
        <v>21030</v>
      </c>
      <c r="D4387" s="357" t="s">
        <v>188</v>
      </c>
      <c r="E4387" s="359">
        <v>386.47</v>
      </c>
    </row>
    <row r="4388" spans="1:5" ht="9" customHeight="1" x14ac:dyDescent="0.25">
      <c r="A4388" s="102">
        <f t="shared" si="68"/>
        <v>4011534</v>
      </c>
      <c r="B4388" s="357" t="s">
        <v>21031</v>
      </c>
      <c r="C4388" s="358" t="s">
        <v>21032</v>
      </c>
      <c r="D4388" s="357" t="s">
        <v>188</v>
      </c>
      <c r="E4388" s="359">
        <v>274.67</v>
      </c>
    </row>
    <row r="4389" spans="1:5" ht="9" customHeight="1" x14ac:dyDescent="0.25">
      <c r="A4389" s="102">
        <f t="shared" si="68"/>
        <v>4011533</v>
      </c>
      <c r="B4389" s="357" t="s">
        <v>21033</v>
      </c>
      <c r="C4389" s="358" t="s">
        <v>21034</v>
      </c>
      <c r="D4389" s="357" t="s">
        <v>188</v>
      </c>
      <c r="E4389" s="359">
        <v>392.14</v>
      </c>
    </row>
    <row r="4390" spans="1:5" ht="9" customHeight="1" x14ac:dyDescent="0.25">
      <c r="A4390" s="102">
        <f t="shared" si="68"/>
        <v>4011532</v>
      </c>
      <c r="B4390" s="357" t="s">
        <v>21035</v>
      </c>
      <c r="C4390" s="358" t="s">
        <v>21036</v>
      </c>
      <c r="D4390" s="357" t="s">
        <v>188</v>
      </c>
      <c r="E4390" s="359">
        <v>280.33999999999997</v>
      </c>
    </row>
    <row r="4391" spans="1:5" ht="9" customHeight="1" x14ac:dyDescent="0.25">
      <c r="A4391" s="102">
        <f t="shared" si="68"/>
        <v>4011492</v>
      </c>
      <c r="B4391" s="357" t="s">
        <v>21037</v>
      </c>
      <c r="C4391" s="358" t="s">
        <v>21038</v>
      </c>
      <c r="D4391" s="357" t="s">
        <v>188</v>
      </c>
      <c r="E4391" s="359">
        <v>303.97000000000003</v>
      </c>
    </row>
    <row r="4392" spans="1:5" ht="9" customHeight="1" x14ac:dyDescent="0.25">
      <c r="A4392" s="102">
        <f t="shared" si="68"/>
        <v>4011491</v>
      </c>
      <c r="B4392" s="357" t="s">
        <v>21039</v>
      </c>
      <c r="C4392" s="358" t="s">
        <v>21040</v>
      </c>
      <c r="D4392" s="357" t="s">
        <v>188</v>
      </c>
      <c r="E4392" s="359">
        <v>211.18</v>
      </c>
    </row>
    <row r="4393" spans="1:5" ht="9" customHeight="1" x14ac:dyDescent="0.25">
      <c r="A4393" s="102">
        <f t="shared" si="68"/>
        <v>4011353</v>
      </c>
      <c r="B4393" s="357" t="s">
        <v>21041</v>
      </c>
      <c r="C4393" s="358" t="s">
        <v>21042</v>
      </c>
      <c r="D4393" s="357" t="s">
        <v>959</v>
      </c>
      <c r="E4393" s="359">
        <v>0.27</v>
      </c>
    </row>
    <row r="4394" spans="1:5" ht="9" customHeight="1" x14ac:dyDescent="0.25">
      <c r="A4394" s="102">
        <f t="shared" si="68"/>
        <v>4011354</v>
      </c>
      <c r="B4394" s="357" t="s">
        <v>21043</v>
      </c>
      <c r="C4394" s="358" t="s">
        <v>21044</v>
      </c>
      <c r="D4394" s="357" t="s">
        <v>959</v>
      </c>
      <c r="E4394" s="359">
        <v>0.27</v>
      </c>
    </row>
    <row r="4395" spans="1:5" ht="9" customHeight="1" x14ac:dyDescent="0.25">
      <c r="A4395" s="102">
        <f t="shared" si="68"/>
        <v>4011418</v>
      </c>
      <c r="B4395" s="357" t="s">
        <v>21045</v>
      </c>
      <c r="C4395" s="358" t="s">
        <v>21046</v>
      </c>
      <c r="D4395" s="357" t="s">
        <v>188</v>
      </c>
      <c r="E4395" s="359">
        <v>306.20999999999998</v>
      </c>
    </row>
    <row r="4396" spans="1:5" ht="9" customHeight="1" x14ac:dyDescent="0.25">
      <c r="A4396" s="102">
        <f t="shared" si="68"/>
        <v>4011417</v>
      </c>
      <c r="B4396" s="357" t="s">
        <v>21047</v>
      </c>
      <c r="C4396" s="358" t="s">
        <v>21048</v>
      </c>
      <c r="D4396" s="357" t="s">
        <v>188</v>
      </c>
      <c r="E4396" s="359">
        <v>183.1</v>
      </c>
    </row>
    <row r="4397" spans="1:5" ht="9" customHeight="1" x14ac:dyDescent="0.25">
      <c r="A4397" s="102">
        <f t="shared" si="68"/>
        <v>4011420</v>
      </c>
      <c r="B4397" s="357" t="s">
        <v>21049</v>
      </c>
      <c r="C4397" s="358" t="s">
        <v>21050</v>
      </c>
      <c r="D4397" s="357" t="s">
        <v>188</v>
      </c>
      <c r="E4397" s="359">
        <v>315.70999999999998</v>
      </c>
    </row>
    <row r="4398" spans="1:5" ht="9" customHeight="1" x14ac:dyDescent="0.25">
      <c r="A4398" s="102">
        <f t="shared" si="68"/>
        <v>4011419</v>
      </c>
      <c r="B4398" s="357" t="s">
        <v>21051</v>
      </c>
      <c r="C4398" s="358" t="s">
        <v>21052</v>
      </c>
      <c r="D4398" s="357" t="s">
        <v>188</v>
      </c>
      <c r="E4398" s="359">
        <v>180.04</v>
      </c>
    </row>
    <row r="4399" spans="1:5" ht="9" customHeight="1" x14ac:dyDescent="0.25">
      <c r="A4399" s="102">
        <f t="shared" si="68"/>
        <v>4011422</v>
      </c>
      <c r="B4399" s="357" t="s">
        <v>21053</v>
      </c>
      <c r="C4399" s="358" t="s">
        <v>21054</v>
      </c>
      <c r="D4399" s="357" t="s">
        <v>188</v>
      </c>
      <c r="E4399" s="359">
        <v>320.33</v>
      </c>
    </row>
    <row r="4400" spans="1:5" ht="9" customHeight="1" x14ac:dyDescent="0.25">
      <c r="A4400" s="102">
        <f t="shared" si="68"/>
        <v>4011421</v>
      </c>
      <c r="B4400" s="357" t="s">
        <v>21055</v>
      </c>
      <c r="C4400" s="358" t="s">
        <v>21056</v>
      </c>
      <c r="D4400" s="357" t="s">
        <v>188</v>
      </c>
      <c r="E4400" s="359">
        <v>193.86</v>
      </c>
    </row>
    <row r="4401" spans="1:5" ht="9" customHeight="1" x14ac:dyDescent="0.25">
      <c r="A4401" s="102">
        <f t="shared" si="68"/>
        <v>4011424</v>
      </c>
      <c r="B4401" s="357" t="s">
        <v>21057</v>
      </c>
      <c r="C4401" s="358" t="s">
        <v>21058</v>
      </c>
      <c r="D4401" s="357" t="s">
        <v>188</v>
      </c>
      <c r="E4401" s="359">
        <v>330.84</v>
      </c>
    </row>
    <row r="4402" spans="1:5" ht="9" customHeight="1" x14ac:dyDescent="0.25">
      <c r="A4402" s="102">
        <f t="shared" si="68"/>
        <v>4011423</v>
      </c>
      <c r="B4402" s="357" t="s">
        <v>21059</v>
      </c>
      <c r="C4402" s="358" t="s">
        <v>21060</v>
      </c>
      <c r="D4402" s="357" t="s">
        <v>188</v>
      </c>
      <c r="E4402" s="359">
        <v>190.79</v>
      </c>
    </row>
    <row r="4403" spans="1:5" ht="9" customHeight="1" x14ac:dyDescent="0.25">
      <c r="A4403" s="102">
        <f t="shared" si="68"/>
        <v>4011426</v>
      </c>
      <c r="B4403" s="357" t="s">
        <v>21061</v>
      </c>
      <c r="C4403" s="358" t="s">
        <v>21062</v>
      </c>
      <c r="D4403" s="357" t="s">
        <v>188</v>
      </c>
      <c r="E4403" s="359">
        <v>306.20999999999998</v>
      </c>
    </row>
    <row r="4404" spans="1:5" ht="9" customHeight="1" x14ac:dyDescent="0.25">
      <c r="A4404" s="102">
        <f t="shared" si="68"/>
        <v>4011425</v>
      </c>
      <c r="B4404" s="357" t="s">
        <v>21063</v>
      </c>
      <c r="C4404" s="358" t="s">
        <v>21064</v>
      </c>
      <c r="D4404" s="357" t="s">
        <v>188</v>
      </c>
      <c r="E4404" s="359">
        <v>183.1</v>
      </c>
    </row>
    <row r="4405" spans="1:5" ht="9" customHeight="1" x14ac:dyDescent="0.25">
      <c r="A4405" s="102">
        <f t="shared" si="68"/>
        <v>4011428</v>
      </c>
      <c r="B4405" s="357" t="s">
        <v>21065</v>
      </c>
      <c r="C4405" s="358" t="s">
        <v>21066</v>
      </c>
      <c r="D4405" s="357" t="s">
        <v>188</v>
      </c>
      <c r="E4405" s="359">
        <v>315.70999999999998</v>
      </c>
    </row>
    <row r="4406" spans="1:5" ht="9" customHeight="1" x14ac:dyDescent="0.25">
      <c r="A4406" s="102">
        <f t="shared" si="68"/>
        <v>4011427</v>
      </c>
      <c r="B4406" s="357" t="s">
        <v>21067</v>
      </c>
      <c r="C4406" s="358" t="s">
        <v>21068</v>
      </c>
      <c r="D4406" s="357" t="s">
        <v>188</v>
      </c>
      <c r="E4406" s="359">
        <v>180.04</v>
      </c>
    </row>
    <row r="4407" spans="1:5" ht="9" customHeight="1" x14ac:dyDescent="0.25">
      <c r="A4407" s="102">
        <f t="shared" si="68"/>
        <v>4011430</v>
      </c>
      <c r="B4407" s="357" t="s">
        <v>21069</v>
      </c>
      <c r="C4407" s="358" t="s">
        <v>21070</v>
      </c>
      <c r="D4407" s="357" t="s">
        <v>188</v>
      </c>
      <c r="E4407" s="359">
        <v>319.20999999999998</v>
      </c>
    </row>
    <row r="4408" spans="1:5" ht="9" customHeight="1" x14ac:dyDescent="0.25">
      <c r="A4408" s="102">
        <f t="shared" si="68"/>
        <v>4011429</v>
      </c>
      <c r="B4408" s="357" t="s">
        <v>21071</v>
      </c>
      <c r="C4408" s="358" t="s">
        <v>21072</v>
      </c>
      <c r="D4408" s="357" t="s">
        <v>188</v>
      </c>
      <c r="E4408" s="359">
        <v>193.35</v>
      </c>
    </row>
    <row r="4409" spans="1:5" ht="9" customHeight="1" x14ac:dyDescent="0.25">
      <c r="A4409" s="102">
        <f t="shared" si="68"/>
        <v>4011432</v>
      </c>
      <c r="B4409" s="357" t="s">
        <v>21073</v>
      </c>
      <c r="C4409" s="358" t="s">
        <v>21074</v>
      </c>
      <c r="D4409" s="357" t="s">
        <v>188</v>
      </c>
      <c r="E4409" s="359">
        <v>329.68</v>
      </c>
    </row>
    <row r="4410" spans="1:5" ht="9" customHeight="1" x14ac:dyDescent="0.25">
      <c r="A4410" s="102">
        <f t="shared" si="68"/>
        <v>4011431</v>
      </c>
      <c r="B4410" s="357" t="s">
        <v>21075</v>
      </c>
      <c r="C4410" s="358" t="s">
        <v>21076</v>
      </c>
      <c r="D4410" s="357" t="s">
        <v>188</v>
      </c>
      <c r="E4410" s="359">
        <v>190.29</v>
      </c>
    </row>
    <row r="4411" spans="1:5" ht="9" customHeight="1" x14ac:dyDescent="0.25">
      <c r="A4411" s="102">
        <f t="shared" si="68"/>
        <v>4011434</v>
      </c>
      <c r="B4411" s="357" t="s">
        <v>21077</v>
      </c>
      <c r="C4411" s="358" t="s">
        <v>21078</v>
      </c>
      <c r="D4411" s="357" t="s">
        <v>802</v>
      </c>
      <c r="E4411" s="359">
        <v>184.32</v>
      </c>
    </row>
    <row r="4412" spans="1:5" ht="9" customHeight="1" x14ac:dyDescent="0.25">
      <c r="A4412" s="102">
        <f t="shared" si="68"/>
        <v>4011433</v>
      </c>
      <c r="B4412" s="357" t="s">
        <v>21079</v>
      </c>
      <c r="C4412" s="358" t="s">
        <v>21080</v>
      </c>
      <c r="D4412" s="357" t="s">
        <v>802</v>
      </c>
      <c r="E4412" s="359">
        <v>128.71</v>
      </c>
    </row>
    <row r="4413" spans="1:5" ht="9" customHeight="1" x14ac:dyDescent="0.25">
      <c r="A4413" s="102">
        <f t="shared" si="68"/>
        <v>4011436</v>
      </c>
      <c r="B4413" s="357" t="s">
        <v>21081</v>
      </c>
      <c r="C4413" s="358" t="s">
        <v>21082</v>
      </c>
      <c r="D4413" s="357" t="s">
        <v>802</v>
      </c>
      <c r="E4413" s="359">
        <v>177.66</v>
      </c>
    </row>
    <row r="4414" spans="1:5" ht="9" customHeight="1" x14ac:dyDescent="0.25">
      <c r="A4414" s="102">
        <f t="shared" si="68"/>
        <v>4011435</v>
      </c>
      <c r="B4414" s="357" t="s">
        <v>21083</v>
      </c>
      <c r="C4414" s="358" t="s">
        <v>21084</v>
      </c>
      <c r="D4414" s="357" t="s">
        <v>802</v>
      </c>
      <c r="E4414" s="359">
        <v>119.8</v>
      </c>
    </row>
    <row r="4415" spans="1:5" ht="9" customHeight="1" x14ac:dyDescent="0.25">
      <c r="A4415" s="102">
        <f t="shared" si="68"/>
        <v>4011438</v>
      </c>
      <c r="B4415" s="357" t="s">
        <v>21085</v>
      </c>
      <c r="C4415" s="358" t="s">
        <v>21086</v>
      </c>
      <c r="D4415" s="357" t="s">
        <v>802</v>
      </c>
      <c r="E4415" s="359">
        <v>187.34</v>
      </c>
    </row>
    <row r="4416" spans="1:5" ht="9" customHeight="1" x14ac:dyDescent="0.25">
      <c r="A4416" s="102">
        <f t="shared" si="68"/>
        <v>4011437</v>
      </c>
      <c r="B4416" s="357" t="s">
        <v>21087</v>
      </c>
      <c r="C4416" s="358" t="s">
        <v>21088</v>
      </c>
      <c r="D4416" s="357" t="s">
        <v>802</v>
      </c>
      <c r="E4416" s="359">
        <v>126.94</v>
      </c>
    </row>
    <row r="4417" spans="1:5" ht="9" customHeight="1" x14ac:dyDescent="0.25">
      <c r="A4417" s="102">
        <f t="shared" ref="A4417:A4480" si="69">VALUE(B4417)</f>
        <v>4011440</v>
      </c>
      <c r="B4417" s="357" t="s">
        <v>21089</v>
      </c>
      <c r="C4417" s="358" t="s">
        <v>21090</v>
      </c>
      <c r="D4417" s="357" t="s">
        <v>802</v>
      </c>
      <c r="E4417" s="359">
        <v>187.27</v>
      </c>
    </row>
    <row r="4418" spans="1:5" ht="9" customHeight="1" x14ac:dyDescent="0.25">
      <c r="A4418" s="102">
        <f t="shared" si="69"/>
        <v>4011439</v>
      </c>
      <c r="B4418" s="357" t="s">
        <v>21091</v>
      </c>
      <c r="C4418" s="358" t="s">
        <v>21092</v>
      </c>
      <c r="D4418" s="357" t="s">
        <v>802</v>
      </c>
      <c r="E4418" s="359">
        <v>132.93</v>
      </c>
    </row>
    <row r="4419" spans="1:5" ht="9" customHeight="1" x14ac:dyDescent="0.25">
      <c r="A4419" s="102">
        <f t="shared" si="69"/>
        <v>4011442</v>
      </c>
      <c r="B4419" s="357" t="s">
        <v>21093</v>
      </c>
      <c r="C4419" s="358" t="s">
        <v>21094</v>
      </c>
      <c r="D4419" s="357" t="s">
        <v>802</v>
      </c>
      <c r="E4419" s="359">
        <v>186.74</v>
      </c>
    </row>
    <row r="4420" spans="1:5" ht="9" customHeight="1" x14ac:dyDescent="0.25">
      <c r="A4420" s="102">
        <f t="shared" si="69"/>
        <v>4011441</v>
      </c>
      <c r="B4420" s="357" t="s">
        <v>21095</v>
      </c>
      <c r="C4420" s="358" t="s">
        <v>21096</v>
      </c>
      <c r="D4420" s="357" t="s">
        <v>802</v>
      </c>
      <c r="E4420" s="359">
        <v>132.54</v>
      </c>
    </row>
    <row r="4421" spans="1:5" ht="9" customHeight="1" x14ac:dyDescent="0.25">
      <c r="A4421" s="102">
        <f t="shared" si="69"/>
        <v>4011482</v>
      </c>
      <c r="B4421" s="357" t="s">
        <v>21097</v>
      </c>
      <c r="C4421" s="358" t="s">
        <v>21098</v>
      </c>
      <c r="D4421" s="357" t="s">
        <v>188</v>
      </c>
      <c r="E4421" s="359">
        <v>66.5</v>
      </c>
    </row>
    <row r="4422" spans="1:5" ht="9" customHeight="1" x14ac:dyDescent="0.25">
      <c r="A4422" s="102">
        <f t="shared" si="69"/>
        <v>4011484</v>
      </c>
      <c r="B4422" s="357" t="s">
        <v>21099</v>
      </c>
      <c r="C4422" s="358" t="s">
        <v>21100</v>
      </c>
      <c r="D4422" s="357" t="s">
        <v>188</v>
      </c>
      <c r="E4422" s="359">
        <v>64.67</v>
      </c>
    </row>
    <row r="4423" spans="1:5" ht="9" customHeight="1" x14ac:dyDescent="0.25">
      <c r="A4423" s="102">
        <f t="shared" si="69"/>
        <v>4011483</v>
      </c>
      <c r="B4423" s="357" t="s">
        <v>21101</v>
      </c>
      <c r="C4423" s="358" t="s">
        <v>21102</v>
      </c>
      <c r="D4423" s="357" t="s">
        <v>188</v>
      </c>
      <c r="E4423" s="359">
        <v>47.5</v>
      </c>
    </row>
    <row r="4424" spans="1:5" ht="9" customHeight="1" x14ac:dyDescent="0.25">
      <c r="A4424" s="102">
        <f t="shared" si="69"/>
        <v>4011488</v>
      </c>
      <c r="B4424" s="357" t="s">
        <v>21103</v>
      </c>
      <c r="C4424" s="358" t="s">
        <v>21104</v>
      </c>
      <c r="D4424" s="357" t="s">
        <v>188</v>
      </c>
      <c r="E4424" s="359">
        <v>50.27</v>
      </c>
    </row>
    <row r="4425" spans="1:5" ht="9" customHeight="1" x14ac:dyDescent="0.25">
      <c r="A4425" s="102">
        <f t="shared" si="69"/>
        <v>4011487</v>
      </c>
      <c r="B4425" s="357" t="s">
        <v>21105</v>
      </c>
      <c r="C4425" s="358" t="s">
        <v>21106</v>
      </c>
      <c r="D4425" s="357" t="s">
        <v>188</v>
      </c>
      <c r="E4425" s="359">
        <v>73.12</v>
      </c>
    </row>
    <row r="4426" spans="1:5" ht="9" customHeight="1" x14ac:dyDescent="0.25">
      <c r="A4426" s="102">
        <f t="shared" si="69"/>
        <v>4011486</v>
      </c>
      <c r="B4426" s="357" t="s">
        <v>21107</v>
      </c>
      <c r="C4426" s="358" t="s">
        <v>21108</v>
      </c>
      <c r="D4426" s="357" t="s">
        <v>188</v>
      </c>
      <c r="E4426" s="359">
        <v>100.94</v>
      </c>
    </row>
    <row r="4427" spans="1:5" ht="9" customHeight="1" x14ac:dyDescent="0.25">
      <c r="A4427" s="102">
        <f t="shared" si="69"/>
        <v>4011485</v>
      </c>
      <c r="B4427" s="357" t="s">
        <v>21109</v>
      </c>
      <c r="C4427" s="358" t="s">
        <v>21110</v>
      </c>
      <c r="D4427" s="357" t="s">
        <v>188</v>
      </c>
      <c r="E4427" s="359">
        <v>83.77</v>
      </c>
    </row>
    <row r="4428" spans="1:5" ht="9" customHeight="1" x14ac:dyDescent="0.25">
      <c r="A4428" s="102">
        <f t="shared" si="69"/>
        <v>4011489</v>
      </c>
      <c r="B4428" s="357" t="s">
        <v>21111</v>
      </c>
      <c r="C4428" s="358" t="s">
        <v>37826</v>
      </c>
      <c r="D4428" s="357" t="s">
        <v>188</v>
      </c>
      <c r="E4428" s="359">
        <v>127.46</v>
      </c>
    </row>
    <row r="4429" spans="1:5" ht="18" customHeight="1" x14ac:dyDescent="0.25">
      <c r="A4429" s="102">
        <f t="shared" si="69"/>
        <v>4011481</v>
      </c>
      <c r="B4429" s="357" t="s">
        <v>21112</v>
      </c>
      <c r="C4429" s="358" t="s">
        <v>21113</v>
      </c>
      <c r="D4429" s="357" t="s">
        <v>188</v>
      </c>
      <c r="E4429" s="359">
        <v>30.23</v>
      </c>
    </row>
    <row r="4430" spans="1:5" ht="9" customHeight="1" x14ac:dyDescent="0.25">
      <c r="A4430" s="102">
        <f t="shared" si="69"/>
        <v>4011347</v>
      </c>
      <c r="B4430" s="357" t="s">
        <v>21114</v>
      </c>
      <c r="C4430" s="358" t="s">
        <v>21115</v>
      </c>
      <c r="D4430" s="357" t="s">
        <v>188</v>
      </c>
      <c r="E4430" s="359">
        <v>55.36</v>
      </c>
    </row>
    <row r="4431" spans="1:5" ht="9" customHeight="1" x14ac:dyDescent="0.25">
      <c r="A4431" s="102">
        <f t="shared" si="69"/>
        <v>4011342</v>
      </c>
      <c r="B4431" s="357" t="s">
        <v>21116</v>
      </c>
      <c r="C4431" s="358" t="s">
        <v>21117</v>
      </c>
      <c r="D4431" s="357" t="s">
        <v>188</v>
      </c>
      <c r="E4431" s="359">
        <v>75.81</v>
      </c>
    </row>
    <row r="4432" spans="1:5" ht="9" customHeight="1" x14ac:dyDescent="0.25">
      <c r="A4432" s="102">
        <f t="shared" si="69"/>
        <v>4011344</v>
      </c>
      <c r="B4432" s="357" t="s">
        <v>21118</v>
      </c>
      <c r="C4432" s="358" t="s">
        <v>21119</v>
      </c>
      <c r="D4432" s="357" t="s">
        <v>188</v>
      </c>
      <c r="E4432" s="359">
        <v>47.46</v>
      </c>
    </row>
    <row r="4433" spans="1:5" ht="9" customHeight="1" x14ac:dyDescent="0.25">
      <c r="A4433" s="102">
        <f t="shared" si="69"/>
        <v>4011341</v>
      </c>
      <c r="B4433" s="357" t="s">
        <v>21120</v>
      </c>
      <c r="C4433" s="358" t="s">
        <v>21121</v>
      </c>
      <c r="D4433" s="357" t="s">
        <v>188</v>
      </c>
      <c r="E4433" s="359">
        <v>11.73</v>
      </c>
    </row>
    <row r="4434" spans="1:5" ht="9" customHeight="1" x14ac:dyDescent="0.25">
      <c r="A4434" s="102">
        <f t="shared" si="69"/>
        <v>4011346</v>
      </c>
      <c r="B4434" s="357" t="s">
        <v>21122</v>
      </c>
      <c r="C4434" s="358" t="s">
        <v>21123</v>
      </c>
      <c r="D4434" s="357" t="s">
        <v>188</v>
      </c>
      <c r="E4434" s="359">
        <v>8.18</v>
      </c>
    </row>
    <row r="4435" spans="1:5" ht="9" customHeight="1" x14ac:dyDescent="0.25">
      <c r="A4435" s="102">
        <f t="shared" si="69"/>
        <v>4011211</v>
      </c>
      <c r="B4435" s="357" t="s">
        <v>21124</v>
      </c>
      <c r="C4435" s="358" t="s">
        <v>21125</v>
      </c>
      <c r="D4435" s="357" t="s">
        <v>188</v>
      </c>
      <c r="E4435" s="359">
        <v>11.04</v>
      </c>
    </row>
    <row r="4436" spans="1:5" ht="9" customHeight="1" x14ac:dyDescent="0.25">
      <c r="A4436" s="102">
        <f t="shared" si="69"/>
        <v>4011304</v>
      </c>
      <c r="B4436" s="357" t="s">
        <v>21126</v>
      </c>
      <c r="C4436" s="358" t="s">
        <v>21127</v>
      </c>
      <c r="D4436" s="357" t="s">
        <v>188</v>
      </c>
      <c r="E4436" s="359">
        <v>52.65</v>
      </c>
    </row>
    <row r="4437" spans="1:5" ht="9" customHeight="1" x14ac:dyDescent="0.25">
      <c r="A4437" s="102">
        <f t="shared" si="69"/>
        <v>4011209</v>
      </c>
      <c r="B4437" s="357" t="s">
        <v>21128</v>
      </c>
      <c r="C4437" s="358" t="s">
        <v>21129</v>
      </c>
      <c r="D4437" s="357" t="s">
        <v>959</v>
      </c>
      <c r="E4437" s="359">
        <v>1.0900000000000001</v>
      </c>
    </row>
    <row r="4438" spans="1:5" ht="9" customHeight="1" x14ac:dyDescent="0.25">
      <c r="A4438" s="102">
        <f t="shared" si="69"/>
        <v>4011210</v>
      </c>
      <c r="B4438" s="357" t="s">
        <v>21130</v>
      </c>
      <c r="C4438" s="358" t="s">
        <v>21131</v>
      </c>
      <c r="D4438" s="357" t="s">
        <v>959</v>
      </c>
      <c r="E4438" s="359">
        <v>1.1599999999999999</v>
      </c>
    </row>
    <row r="4439" spans="1:5" ht="9" customHeight="1" x14ac:dyDescent="0.25">
      <c r="A4439" s="102">
        <f t="shared" si="69"/>
        <v>4011537</v>
      </c>
      <c r="B4439" s="357" t="s">
        <v>21132</v>
      </c>
      <c r="C4439" s="358" t="s">
        <v>21133</v>
      </c>
      <c r="D4439" s="357" t="s">
        <v>138</v>
      </c>
      <c r="E4439" s="359">
        <v>17.649999999999999</v>
      </c>
    </row>
    <row r="4440" spans="1:5" ht="9" customHeight="1" x14ac:dyDescent="0.25">
      <c r="A4440" s="102">
        <f t="shared" si="69"/>
        <v>4011218</v>
      </c>
      <c r="B4440" s="357" t="s">
        <v>21134</v>
      </c>
      <c r="C4440" s="358" t="s">
        <v>21135</v>
      </c>
      <c r="D4440" s="357" t="s">
        <v>188</v>
      </c>
      <c r="E4440" s="359">
        <v>416.27</v>
      </c>
    </row>
    <row r="4441" spans="1:5" ht="9" customHeight="1" x14ac:dyDescent="0.25">
      <c r="A4441" s="102">
        <f t="shared" si="69"/>
        <v>4011217</v>
      </c>
      <c r="B4441" s="357" t="s">
        <v>21136</v>
      </c>
      <c r="C4441" s="358" t="s">
        <v>21137</v>
      </c>
      <c r="D4441" s="357" t="s">
        <v>188</v>
      </c>
      <c r="E4441" s="359">
        <v>265.11</v>
      </c>
    </row>
    <row r="4442" spans="1:5" ht="9" customHeight="1" x14ac:dyDescent="0.25">
      <c r="A4442" s="102">
        <f t="shared" si="69"/>
        <v>4011214</v>
      </c>
      <c r="B4442" s="357" t="s">
        <v>21138</v>
      </c>
      <c r="C4442" s="358" t="s">
        <v>21139</v>
      </c>
      <c r="D4442" s="357" t="s">
        <v>188</v>
      </c>
      <c r="E4442" s="359">
        <v>260.51</v>
      </c>
    </row>
    <row r="4443" spans="1:5" ht="9" customHeight="1" x14ac:dyDescent="0.25">
      <c r="A4443" s="102">
        <f t="shared" si="69"/>
        <v>4011213</v>
      </c>
      <c r="B4443" s="357" t="s">
        <v>21140</v>
      </c>
      <c r="C4443" s="358" t="s">
        <v>21141</v>
      </c>
      <c r="D4443" s="357" t="s">
        <v>188</v>
      </c>
      <c r="E4443" s="359">
        <v>163.51</v>
      </c>
    </row>
    <row r="4444" spans="1:5" ht="9" customHeight="1" x14ac:dyDescent="0.25">
      <c r="A4444" s="102">
        <f t="shared" si="69"/>
        <v>4011227</v>
      </c>
      <c r="B4444" s="357" t="s">
        <v>21142</v>
      </c>
      <c r="C4444" s="358" t="s">
        <v>21143</v>
      </c>
      <c r="D4444" s="357" t="s">
        <v>188</v>
      </c>
      <c r="E4444" s="359">
        <v>11.04</v>
      </c>
    </row>
    <row r="4445" spans="1:5" ht="9" customHeight="1" x14ac:dyDescent="0.25">
      <c r="A4445" s="102">
        <f t="shared" si="69"/>
        <v>4011302</v>
      </c>
      <c r="B4445" s="357" t="s">
        <v>21144</v>
      </c>
      <c r="C4445" s="358" t="s">
        <v>21145</v>
      </c>
      <c r="D4445" s="357" t="s">
        <v>188</v>
      </c>
      <c r="E4445" s="359">
        <v>56.41</v>
      </c>
    </row>
    <row r="4446" spans="1:5" ht="9" customHeight="1" x14ac:dyDescent="0.25">
      <c r="A4446" s="102">
        <f t="shared" si="69"/>
        <v>4011300</v>
      </c>
      <c r="B4446" s="357" t="s">
        <v>21146</v>
      </c>
      <c r="C4446" s="358" t="s">
        <v>21147</v>
      </c>
      <c r="D4446" s="357" t="s">
        <v>188</v>
      </c>
      <c r="E4446" s="359">
        <v>50.84</v>
      </c>
    </row>
    <row r="4447" spans="1:5" ht="9" customHeight="1" x14ac:dyDescent="0.25">
      <c r="A4447" s="102">
        <f t="shared" si="69"/>
        <v>4011306</v>
      </c>
      <c r="B4447" s="357" t="s">
        <v>21148</v>
      </c>
      <c r="C4447" s="358" t="s">
        <v>21149</v>
      </c>
      <c r="D4447" s="357" t="s">
        <v>188</v>
      </c>
      <c r="E4447" s="359">
        <v>82.37</v>
      </c>
    </row>
    <row r="4448" spans="1:5" ht="9" customHeight="1" x14ac:dyDescent="0.25">
      <c r="A4448" s="102">
        <f t="shared" si="69"/>
        <v>4011303</v>
      </c>
      <c r="B4448" s="357" t="s">
        <v>21150</v>
      </c>
      <c r="C4448" s="358" t="s">
        <v>21151</v>
      </c>
      <c r="D4448" s="357" t="s">
        <v>188</v>
      </c>
      <c r="E4448" s="359">
        <v>98.62</v>
      </c>
    </row>
    <row r="4449" spans="1:5" ht="9" customHeight="1" x14ac:dyDescent="0.25">
      <c r="A4449" s="102">
        <f t="shared" si="69"/>
        <v>4011301</v>
      </c>
      <c r="B4449" s="357" t="s">
        <v>21152</v>
      </c>
      <c r="C4449" s="358" t="s">
        <v>21153</v>
      </c>
      <c r="D4449" s="357" t="s">
        <v>188</v>
      </c>
      <c r="E4449" s="359">
        <v>101.54</v>
      </c>
    </row>
    <row r="4450" spans="1:5" ht="9" customHeight="1" x14ac:dyDescent="0.25">
      <c r="A4450" s="102">
        <f t="shared" si="69"/>
        <v>4011228</v>
      </c>
      <c r="B4450" s="357" t="s">
        <v>21154</v>
      </c>
      <c r="C4450" s="358" t="s">
        <v>21155</v>
      </c>
      <c r="D4450" s="357" t="s">
        <v>188</v>
      </c>
      <c r="E4450" s="359">
        <v>12.16</v>
      </c>
    </row>
    <row r="4451" spans="1:5" ht="9" customHeight="1" x14ac:dyDescent="0.25">
      <c r="A4451" s="102">
        <f t="shared" si="69"/>
        <v>4011229</v>
      </c>
      <c r="B4451" s="357" t="s">
        <v>21156</v>
      </c>
      <c r="C4451" s="358" t="s">
        <v>21157</v>
      </c>
      <c r="D4451" s="357" t="s">
        <v>188</v>
      </c>
      <c r="E4451" s="359">
        <v>29.47</v>
      </c>
    </row>
    <row r="4452" spans="1:5" ht="9" customHeight="1" x14ac:dyDescent="0.25">
      <c r="A4452" s="102">
        <f t="shared" si="69"/>
        <v>4011231</v>
      </c>
      <c r="B4452" s="357" t="s">
        <v>21158</v>
      </c>
      <c r="C4452" s="358" t="s">
        <v>21159</v>
      </c>
      <c r="D4452" s="357" t="s">
        <v>188</v>
      </c>
      <c r="E4452" s="359">
        <v>111.27</v>
      </c>
    </row>
    <row r="4453" spans="1:5" ht="9" customHeight="1" x14ac:dyDescent="0.25">
      <c r="A4453" s="102">
        <f t="shared" si="69"/>
        <v>4011230</v>
      </c>
      <c r="B4453" s="357" t="s">
        <v>21160</v>
      </c>
      <c r="C4453" s="358" t="s">
        <v>21161</v>
      </c>
      <c r="D4453" s="357" t="s">
        <v>188</v>
      </c>
      <c r="E4453" s="359">
        <v>83.78</v>
      </c>
    </row>
    <row r="4454" spans="1:5" ht="9" customHeight="1" x14ac:dyDescent="0.25">
      <c r="A4454" s="102">
        <f t="shared" si="69"/>
        <v>4011235</v>
      </c>
      <c r="B4454" s="357" t="s">
        <v>21162</v>
      </c>
      <c r="C4454" s="358" t="s">
        <v>21163</v>
      </c>
      <c r="D4454" s="357" t="s">
        <v>188</v>
      </c>
      <c r="E4454" s="359">
        <v>74.81</v>
      </c>
    </row>
    <row r="4455" spans="1:5" ht="18" customHeight="1" x14ac:dyDescent="0.25">
      <c r="A4455" s="102">
        <f t="shared" si="69"/>
        <v>4011234</v>
      </c>
      <c r="B4455" s="357" t="s">
        <v>21164</v>
      </c>
      <c r="C4455" s="358" t="s">
        <v>21165</v>
      </c>
      <c r="D4455" s="357" t="s">
        <v>188</v>
      </c>
      <c r="E4455" s="359">
        <v>46.46</v>
      </c>
    </row>
    <row r="4456" spans="1:5" ht="18" customHeight="1" x14ac:dyDescent="0.25">
      <c r="A4456" s="102">
        <f t="shared" si="69"/>
        <v>4011233</v>
      </c>
      <c r="B4456" s="357" t="s">
        <v>21166</v>
      </c>
      <c r="C4456" s="358" t="s">
        <v>21167</v>
      </c>
      <c r="D4456" s="357" t="s">
        <v>188</v>
      </c>
      <c r="E4456" s="359">
        <v>62.1</v>
      </c>
    </row>
    <row r="4457" spans="1:5" ht="18" customHeight="1" x14ac:dyDescent="0.25">
      <c r="A4457" s="102">
        <f t="shared" si="69"/>
        <v>4011232</v>
      </c>
      <c r="B4457" s="357" t="s">
        <v>21168</v>
      </c>
      <c r="C4457" s="358" t="s">
        <v>21169</v>
      </c>
      <c r="D4457" s="357" t="s">
        <v>188</v>
      </c>
      <c r="E4457" s="359">
        <v>33.75</v>
      </c>
    </row>
    <row r="4458" spans="1:5" ht="18" customHeight="1" x14ac:dyDescent="0.25">
      <c r="A4458" s="102">
        <f t="shared" si="69"/>
        <v>4011372</v>
      </c>
      <c r="B4458" s="357" t="s">
        <v>21170</v>
      </c>
      <c r="C4458" s="358" t="s">
        <v>21171</v>
      </c>
      <c r="D4458" s="357" t="s">
        <v>959</v>
      </c>
      <c r="E4458" s="359">
        <v>5.57</v>
      </c>
    </row>
    <row r="4459" spans="1:5" ht="18" customHeight="1" x14ac:dyDescent="0.25">
      <c r="A4459" s="102">
        <f t="shared" si="69"/>
        <v>4011371</v>
      </c>
      <c r="B4459" s="357" t="s">
        <v>21172</v>
      </c>
      <c r="C4459" s="358" t="s">
        <v>21173</v>
      </c>
      <c r="D4459" s="357" t="s">
        <v>959</v>
      </c>
      <c r="E4459" s="359">
        <v>3.84</v>
      </c>
    </row>
    <row r="4460" spans="1:5" ht="18" customHeight="1" x14ac:dyDescent="0.25">
      <c r="A4460" s="102">
        <f t="shared" si="69"/>
        <v>4011378</v>
      </c>
      <c r="B4460" s="357" t="s">
        <v>21174</v>
      </c>
      <c r="C4460" s="358" t="s">
        <v>21175</v>
      </c>
      <c r="D4460" s="357" t="s">
        <v>959</v>
      </c>
      <c r="E4460" s="359">
        <v>5.57</v>
      </c>
    </row>
    <row r="4461" spans="1:5" ht="18" customHeight="1" x14ac:dyDescent="0.25">
      <c r="A4461" s="102">
        <f t="shared" si="69"/>
        <v>4011377</v>
      </c>
      <c r="B4461" s="357" t="s">
        <v>21176</v>
      </c>
      <c r="C4461" s="358" t="s">
        <v>21177</v>
      </c>
      <c r="D4461" s="357" t="s">
        <v>959</v>
      </c>
      <c r="E4461" s="359">
        <v>3.84</v>
      </c>
    </row>
    <row r="4462" spans="1:5" ht="9" customHeight="1" x14ac:dyDescent="0.25">
      <c r="A4462" s="102">
        <f t="shared" si="69"/>
        <v>4011368</v>
      </c>
      <c r="B4462" s="357" t="s">
        <v>21178</v>
      </c>
      <c r="C4462" s="358" t="s">
        <v>21179</v>
      </c>
      <c r="D4462" s="357" t="s">
        <v>959</v>
      </c>
      <c r="E4462" s="359">
        <v>4.4800000000000004</v>
      </c>
    </row>
    <row r="4463" spans="1:5" ht="9" customHeight="1" x14ac:dyDescent="0.25">
      <c r="A4463" s="102">
        <f t="shared" si="69"/>
        <v>4011367</v>
      </c>
      <c r="B4463" s="357" t="s">
        <v>21180</v>
      </c>
      <c r="C4463" s="358" t="s">
        <v>21181</v>
      </c>
      <c r="D4463" s="357" t="s">
        <v>959</v>
      </c>
      <c r="E4463" s="359">
        <v>2.75</v>
      </c>
    </row>
    <row r="4464" spans="1:5" ht="9" customHeight="1" x14ac:dyDescent="0.25">
      <c r="A4464" s="102">
        <f t="shared" si="69"/>
        <v>4011374</v>
      </c>
      <c r="B4464" s="357" t="s">
        <v>21182</v>
      </c>
      <c r="C4464" s="358" t="s">
        <v>21183</v>
      </c>
      <c r="D4464" s="357" t="s">
        <v>959</v>
      </c>
      <c r="E4464" s="359">
        <v>4.4800000000000004</v>
      </c>
    </row>
    <row r="4465" spans="1:5" ht="9" customHeight="1" x14ac:dyDescent="0.25">
      <c r="A4465" s="102">
        <f t="shared" si="69"/>
        <v>4011373</v>
      </c>
      <c r="B4465" s="357" t="s">
        <v>21184</v>
      </c>
      <c r="C4465" s="358" t="s">
        <v>21185</v>
      </c>
      <c r="D4465" s="357" t="s">
        <v>959</v>
      </c>
      <c r="E4465" s="359">
        <v>2.75</v>
      </c>
    </row>
    <row r="4466" spans="1:5" ht="9" customHeight="1" x14ac:dyDescent="0.25">
      <c r="A4466" s="102">
        <f t="shared" si="69"/>
        <v>4011370</v>
      </c>
      <c r="B4466" s="357" t="s">
        <v>21186</v>
      </c>
      <c r="C4466" s="358" t="s">
        <v>21187</v>
      </c>
      <c r="D4466" s="357" t="s">
        <v>959</v>
      </c>
      <c r="E4466" s="359">
        <v>5.07</v>
      </c>
    </row>
    <row r="4467" spans="1:5" ht="9" customHeight="1" x14ac:dyDescent="0.25">
      <c r="A4467" s="102">
        <f t="shared" si="69"/>
        <v>4011369</v>
      </c>
      <c r="B4467" s="357" t="s">
        <v>21188</v>
      </c>
      <c r="C4467" s="358" t="s">
        <v>21189</v>
      </c>
      <c r="D4467" s="357" t="s">
        <v>959</v>
      </c>
      <c r="E4467" s="359">
        <v>3.34</v>
      </c>
    </row>
    <row r="4468" spans="1:5" ht="9" customHeight="1" x14ac:dyDescent="0.25">
      <c r="A4468" s="102">
        <f t="shared" si="69"/>
        <v>4011376</v>
      </c>
      <c r="B4468" s="357" t="s">
        <v>21190</v>
      </c>
      <c r="C4468" s="358" t="s">
        <v>21191</v>
      </c>
      <c r="D4468" s="357" t="s">
        <v>959</v>
      </c>
      <c r="E4468" s="359">
        <v>5.07</v>
      </c>
    </row>
    <row r="4469" spans="1:5" ht="9" customHeight="1" x14ac:dyDescent="0.25">
      <c r="A4469" s="102">
        <f t="shared" si="69"/>
        <v>4011375</v>
      </c>
      <c r="B4469" s="357" t="s">
        <v>21192</v>
      </c>
      <c r="C4469" s="358" t="s">
        <v>21193</v>
      </c>
      <c r="D4469" s="357" t="s">
        <v>959</v>
      </c>
      <c r="E4469" s="359">
        <v>3.34</v>
      </c>
    </row>
    <row r="4470" spans="1:5" ht="9" customHeight="1" x14ac:dyDescent="0.25">
      <c r="A4470" s="102">
        <f t="shared" si="69"/>
        <v>4011360</v>
      </c>
      <c r="B4470" s="357" t="s">
        <v>21194</v>
      </c>
      <c r="C4470" s="358" t="s">
        <v>21195</v>
      </c>
      <c r="D4470" s="357" t="s">
        <v>959</v>
      </c>
      <c r="E4470" s="359">
        <v>2.04</v>
      </c>
    </row>
    <row r="4471" spans="1:5" ht="9" customHeight="1" x14ac:dyDescent="0.25">
      <c r="A4471" s="102">
        <f t="shared" si="69"/>
        <v>4011359</v>
      </c>
      <c r="B4471" s="357" t="s">
        <v>21196</v>
      </c>
      <c r="C4471" s="358" t="s">
        <v>21197</v>
      </c>
      <c r="D4471" s="357" t="s">
        <v>959</v>
      </c>
      <c r="E4471" s="359">
        <v>1.4</v>
      </c>
    </row>
    <row r="4472" spans="1:5" ht="9" customHeight="1" x14ac:dyDescent="0.25">
      <c r="A4472" s="102">
        <f t="shared" si="69"/>
        <v>4011366</v>
      </c>
      <c r="B4472" s="357" t="s">
        <v>21198</v>
      </c>
      <c r="C4472" s="358" t="s">
        <v>21199</v>
      </c>
      <c r="D4472" s="357" t="s">
        <v>959</v>
      </c>
      <c r="E4472" s="359">
        <v>2.04</v>
      </c>
    </row>
    <row r="4473" spans="1:5" ht="9" customHeight="1" x14ac:dyDescent="0.25">
      <c r="A4473" s="102">
        <f t="shared" si="69"/>
        <v>4011365</v>
      </c>
      <c r="B4473" s="357" t="s">
        <v>21200</v>
      </c>
      <c r="C4473" s="358" t="s">
        <v>21201</v>
      </c>
      <c r="D4473" s="357" t="s">
        <v>959</v>
      </c>
      <c r="E4473" s="359">
        <v>1.4</v>
      </c>
    </row>
    <row r="4474" spans="1:5" ht="9" customHeight="1" x14ac:dyDescent="0.25">
      <c r="A4474" s="102">
        <f t="shared" si="69"/>
        <v>4011356</v>
      </c>
      <c r="B4474" s="357" t="s">
        <v>21202</v>
      </c>
      <c r="C4474" s="358" t="s">
        <v>21203</v>
      </c>
      <c r="D4474" s="357" t="s">
        <v>959</v>
      </c>
      <c r="E4474" s="359">
        <v>1.59</v>
      </c>
    </row>
    <row r="4475" spans="1:5" ht="9" customHeight="1" x14ac:dyDescent="0.25">
      <c r="A4475" s="102">
        <f t="shared" si="69"/>
        <v>4011355</v>
      </c>
      <c r="B4475" s="357" t="s">
        <v>21204</v>
      </c>
      <c r="C4475" s="358" t="s">
        <v>21205</v>
      </c>
      <c r="D4475" s="357" t="s">
        <v>959</v>
      </c>
      <c r="E4475" s="359">
        <v>0.95</v>
      </c>
    </row>
    <row r="4476" spans="1:5" ht="9" customHeight="1" x14ac:dyDescent="0.25">
      <c r="A4476" s="102">
        <f t="shared" si="69"/>
        <v>4011362</v>
      </c>
      <c r="B4476" s="357" t="s">
        <v>21206</v>
      </c>
      <c r="C4476" s="358" t="s">
        <v>21207</v>
      </c>
      <c r="D4476" s="357" t="s">
        <v>959</v>
      </c>
      <c r="E4476" s="359">
        <v>1.59</v>
      </c>
    </row>
    <row r="4477" spans="1:5" ht="9" customHeight="1" x14ac:dyDescent="0.25">
      <c r="A4477" s="102">
        <f t="shared" si="69"/>
        <v>4011361</v>
      </c>
      <c r="B4477" s="357" t="s">
        <v>21208</v>
      </c>
      <c r="C4477" s="358" t="s">
        <v>21209</v>
      </c>
      <c r="D4477" s="357" t="s">
        <v>959</v>
      </c>
      <c r="E4477" s="359">
        <v>0.95</v>
      </c>
    </row>
    <row r="4478" spans="1:5" ht="9" customHeight="1" x14ac:dyDescent="0.25">
      <c r="A4478" s="102">
        <f t="shared" si="69"/>
        <v>4011358</v>
      </c>
      <c r="B4478" s="357" t="s">
        <v>21210</v>
      </c>
      <c r="C4478" s="358" t="s">
        <v>21211</v>
      </c>
      <c r="D4478" s="357" t="s">
        <v>959</v>
      </c>
      <c r="E4478" s="359">
        <v>1.82</v>
      </c>
    </row>
    <row r="4479" spans="1:5" ht="9" customHeight="1" x14ac:dyDescent="0.25">
      <c r="A4479" s="102">
        <f t="shared" si="69"/>
        <v>4011357</v>
      </c>
      <c r="B4479" s="357" t="s">
        <v>21212</v>
      </c>
      <c r="C4479" s="358" t="s">
        <v>21213</v>
      </c>
      <c r="D4479" s="357" t="s">
        <v>959</v>
      </c>
      <c r="E4479" s="359">
        <v>1.18</v>
      </c>
    </row>
    <row r="4480" spans="1:5" ht="9" customHeight="1" x14ac:dyDescent="0.25">
      <c r="A4480" s="102">
        <f t="shared" si="69"/>
        <v>4011364</v>
      </c>
      <c r="B4480" s="357" t="s">
        <v>21214</v>
      </c>
      <c r="C4480" s="358" t="s">
        <v>21215</v>
      </c>
      <c r="D4480" s="357" t="s">
        <v>959</v>
      </c>
      <c r="E4480" s="359">
        <v>1.82</v>
      </c>
    </row>
    <row r="4481" spans="1:5" ht="9" customHeight="1" x14ac:dyDescent="0.25">
      <c r="A4481" s="102">
        <f t="shared" ref="A4481:A4544" si="70">VALUE(B4481)</f>
        <v>4011363</v>
      </c>
      <c r="B4481" s="357" t="s">
        <v>21216</v>
      </c>
      <c r="C4481" s="358" t="s">
        <v>21217</v>
      </c>
      <c r="D4481" s="357" t="s">
        <v>959</v>
      </c>
      <c r="E4481" s="359">
        <v>1.18</v>
      </c>
    </row>
    <row r="4482" spans="1:5" ht="9" customHeight="1" x14ac:dyDescent="0.25">
      <c r="A4482" s="102">
        <f t="shared" si="70"/>
        <v>4011384</v>
      </c>
      <c r="B4482" s="357" t="s">
        <v>21218</v>
      </c>
      <c r="C4482" s="358" t="s">
        <v>21219</v>
      </c>
      <c r="D4482" s="357" t="s">
        <v>959</v>
      </c>
      <c r="E4482" s="359">
        <v>6.09</v>
      </c>
    </row>
    <row r="4483" spans="1:5" ht="9" customHeight="1" x14ac:dyDescent="0.25">
      <c r="A4483" s="102">
        <f t="shared" si="70"/>
        <v>4011383</v>
      </c>
      <c r="B4483" s="357" t="s">
        <v>21220</v>
      </c>
      <c r="C4483" s="358" t="s">
        <v>21221</v>
      </c>
      <c r="D4483" s="357" t="s">
        <v>959</v>
      </c>
      <c r="E4483" s="359">
        <v>4.2</v>
      </c>
    </row>
    <row r="4484" spans="1:5" ht="9" customHeight="1" x14ac:dyDescent="0.25">
      <c r="A4484" s="102">
        <f t="shared" si="70"/>
        <v>4011390</v>
      </c>
      <c r="B4484" s="357" t="s">
        <v>21222</v>
      </c>
      <c r="C4484" s="358" t="s">
        <v>21223</v>
      </c>
      <c r="D4484" s="357" t="s">
        <v>959</v>
      </c>
      <c r="E4484" s="359">
        <v>6.09</v>
      </c>
    </row>
    <row r="4485" spans="1:5" ht="9" customHeight="1" x14ac:dyDescent="0.25">
      <c r="A4485" s="102">
        <f t="shared" si="70"/>
        <v>4011389</v>
      </c>
      <c r="B4485" s="357" t="s">
        <v>21224</v>
      </c>
      <c r="C4485" s="358" t="s">
        <v>21225</v>
      </c>
      <c r="D4485" s="357" t="s">
        <v>959</v>
      </c>
      <c r="E4485" s="359">
        <v>4.2</v>
      </c>
    </row>
    <row r="4486" spans="1:5" ht="9" customHeight="1" x14ac:dyDescent="0.25">
      <c r="A4486" s="102">
        <f t="shared" si="70"/>
        <v>4011380</v>
      </c>
      <c r="B4486" s="357" t="s">
        <v>21226</v>
      </c>
      <c r="C4486" s="358" t="s">
        <v>21227</v>
      </c>
      <c r="D4486" s="357" t="s">
        <v>959</v>
      </c>
      <c r="E4486" s="359">
        <v>5</v>
      </c>
    </row>
    <row r="4487" spans="1:5" ht="9" customHeight="1" x14ac:dyDescent="0.25">
      <c r="A4487" s="102">
        <f t="shared" si="70"/>
        <v>4011379</v>
      </c>
      <c r="B4487" s="357" t="s">
        <v>21228</v>
      </c>
      <c r="C4487" s="358" t="s">
        <v>21229</v>
      </c>
      <c r="D4487" s="357" t="s">
        <v>959</v>
      </c>
      <c r="E4487" s="359">
        <v>3.11</v>
      </c>
    </row>
    <row r="4488" spans="1:5" ht="9" customHeight="1" x14ac:dyDescent="0.25">
      <c r="A4488" s="102">
        <f t="shared" si="70"/>
        <v>4011386</v>
      </c>
      <c r="B4488" s="357" t="s">
        <v>21230</v>
      </c>
      <c r="C4488" s="358" t="s">
        <v>21231</v>
      </c>
      <c r="D4488" s="357" t="s">
        <v>959</v>
      </c>
      <c r="E4488" s="359">
        <v>5</v>
      </c>
    </row>
    <row r="4489" spans="1:5" ht="9" customHeight="1" x14ac:dyDescent="0.25">
      <c r="A4489" s="102">
        <f t="shared" si="70"/>
        <v>4011385</v>
      </c>
      <c r="B4489" s="357" t="s">
        <v>21232</v>
      </c>
      <c r="C4489" s="358" t="s">
        <v>21233</v>
      </c>
      <c r="D4489" s="357" t="s">
        <v>959</v>
      </c>
      <c r="E4489" s="359">
        <v>3.11</v>
      </c>
    </row>
    <row r="4490" spans="1:5" ht="9" customHeight="1" x14ac:dyDescent="0.25">
      <c r="A4490" s="102">
        <f t="shared" si="70"/>
        <v>4011382</v>
      </c>
      <c r="B4490" s="357" t="s">
        <v>21234</v>
      </c>
      <c r="C4490" s="358" t="s">
        <v>21235</v>
      </c>
      <c r="D4490" s="357" t="s">
        <v>959</v>
      </c>
      <c r="E4490" s="359">
        <v>5.59</v>
      </c>
    </row>
    <row r="4491" spans="1:5" ht="9" customHeight="1" x14ac:dyDescent="0.25">
      <c r="A4491" s="102">
        <f t="shared" si="70"/>
        <v>4011381</v>
      </c>
      <c r="B4491" s="357" t="s">
        <v>21236</v>
      </c>
      <c r="C4491" s="358" t="s">
        <v>21237</v>
      </c>
      <c r="D4491" s="357" t="s">
        <v>959</v>
      </c>
      <c r="E4491" s="359">
        <v>3.7</v>
      </c>
    </row>
    <row r="4492" spans="1:5" ht="9" customHeight="1" x14ac:dyDescent="0.25">
      <c r="A4492" s="102">
        <f t="shared" si="70"/>
        <v>4011388</v>
      </c>
      <c r="B4492" s="357" t="s">
        <v>21238</v>
      </c>
      <c r="C4492" s="358" t="s">
        <v>21239</v>
      </c>
      <c r="D4492" s="357" t="s">
        <v>959</v>
      </c>
      <c r="E4492" s="359">
        <v>5.59</v>
      </c>
    </row>
    <row r="4493" spans="1:5" ht="9" customHeight="1" x14ac:dyDescent="0.25">
      <c r="A4493" s="102">
        <f t="shared" si="70"/>
        <v>4011387</v>
      </c>
      <c r="B4493" s="357" t="s">
        <v>21240</v>
      </c>
      <c r="C4493" s="358" t="s">
        <v>21241</v>
      </c>
      <c r="D4493" s="357" t="s">
        <v>959</v>
      </c>
      <c r="E4493" s="359">
        <v>3.7</v>
      </c>
    </row>
    <row r="4494" spans="1:5" ht="9" customHeight="1" x14ac:dyDescent="0.25">
      <c r="A4494" s="102">
        <f t="shared" si="70"/>
        <v>4011212</v>
      </c>
      <c r="B4494" s="357" t="s">
        <v>21242</v>
      </c>
      <c r="C4494" s="358" t="s">
        <v>21243</v>
      </c>
      <c r="D4494" s="357" t="s">
        <v>959</v>
      </c>
      <c r="E4494" s="359">
        <v>0.06</v>
      </c>
    </row>
    <row r="4495" spans="1:5" ht="9" customHeight="1" x14ac:dyDescent="0.25">
      <c r="A4495" s="102">
        <f t="shared" si="70"/>
        <v>4208197</v>
      </c>
      <c r="B4495" s="357" t="s">
        <v>21244</v>
      </c>
      <c r="C4495" s="358" t="s">
        <v>21245</v>
      </c>
      <c r="D4495" s="357" t="s">
        <v>315</v>
      </c>
      <c r="E4495" s="359">
        <v>13859.24</v>
      </c>
    </row>
    <row r="4496" spans="1:5" ht="9" customHeight="1" x14ac:dyDescent="0.25">
      <c r="A4496" s="102">
        <f t="shared" si="70"/>
        <v>4208158</v>
      </c>
      <c r="B4496" s="357" t="s">
        <v>21246</v>
      </c>
      <c r="C4496" s="358" t="s">
        <v>21247</v>
      </c>
      <c r="D4496" s="357" t="s">
        <v>315</v>
      </c>
      <c r="E4496" s="359">
        <v>18958.63</v>
      </c>
    </row>
    <row r="4497" spans="1:5" ht="9" customHeight="1" x14ac:dyDescent="0.25">
      <c r="A4497" s="102">
        <f t="shared" si="70"/>
        <v>4208198</v>
      </c>
      <c r="B4497" s="357" t="s">
        <v>21248</v>
      </c>
      <c r="C4497" s="358" t="s">
        <v>21249</v>
      </c>
      <c r="D4497" s="357" t="s">
        <v>315</v>
      </c>
      <c r="E4497" s="359">
        <v>20176.02</v>
      </c>
    </row>
    <row r="4498" spans="1:5" ht="9" customHeight="1" x14ac:dyDescent="0.25">
      <c r="A4498" s="102">
        <f t="shared" si="70"/>
        <v>4208159</v>
      </c>
      <c r="B4498" s="357" t="s">
        <v>21250</v>
      </c>
      <c r="C4498" s="358" t="s">
        <v>21251</v>
      </c>
      <c r="D4498" s="357" t="s">
        <v>315</v>
      </c>
      <c r="E4498" s="359">
        <v>30575.97</v>
      </c>
    </row>
    <row r="4499" spans="1:5" ht="9" customHeight="1" x14ac:dyDescent="0.25">
      <c r="A4499" s="102">
        <f t="shared" si="70"/>
        <v>4208160</v>
      </c>
      <c r="B4499" s="357" t="s">
        <v>21252</v>
      </c>
      <c r="C4499" s="358" t="s">
        <v>21253</v>
      </c>
      <c r="D4499" s="357" t="s">
        <v>315</v>
      </c>
      <c r="E4499" s="359">
        <v>36384.879999999997</v>
      </c>
    </row>
    <row r="4500" spans="1:5" ht="9" customHeight="1" x14ac:dyDescent="0.25">
      <c r="A4500" s="102">
        <f t="shared" si="70"/>
        <v>4208199</v>
      </c>
      <c r="B4500" s="357" t="s">
        <v>21254</v>
      </c>
      <c r="C4500" s="358" t="s">
        <v>21255</v>
      </c>
      <c r="D4500" s="357" t="s">
        <v>315</v>
      </c>
      <c r="E4500" s="359">
        <v>42207.16</v>
      </c>
    </row>
    <row r="4501" spans="1:5" ht="9" customHeight="1" x14ac:dyDescent="0.25">
      <c r="A4501" s="102">
        <f t="shared" si="70"/>
        <v>4208161</v>
      </c>
      <c r="B4501" s="357" t="s">
        <v>21256</v>
      </c>
      <c r="C4501" s="358" t="s">
        <v>21257</v>
      </c>
      <c r="D4501" s="357" t="s">
        <v>315</v>
      </c>
      <c r="E4501" s="359">
        <v>53684.52</v>
      </c>
    </row>
    <row r="4502" spans="1:5" ht="9" customHeight="1" x14ac:dyDescent="0.25">
      <c r="A4502" s="102">
        <f t="shared" si="70"/>
        <v>4208162</v>
      </c>
      <c r="B4502" s="357" t="s">
        <v>21258</v>
      </c>
      <c r="C4502" s="358" t="s">
        <v>21259</v>
      </c>
      <c r="D4502" s="357" t="s">
        <v>315</v>
      </c>
      <c r="E4502" s="359">
        <v>59811.839999999997</v>
      </c>
    </row>
    <row r="4503" spans="1:5" ht="9" customHeight="1" x14ac:dyDescent="0.25">
      <c r="A4503" s="102">
        <f t="shared" si="70"/>
        <v>4208163</v>
      </c>
      <c r="B4503" s="357" t="s">
        <v>21260</v>
      </c>
      <c r="C4503" s="358" t="s">
        <v>21261</v>
      </c>
      <c r="D4503" s="357" t="s">
        <v>315</v>
      </c>
      <c r="E4503" s="359">
        <v>75924.38</v>
      </c>
    </row>
    <row r="4504" spans="1:5" ht="9" customHeight="1" x14ac:dyDescent="0.25">
      <c r="A4504" s="102">
        <f t="shared" si="70"/>
        <v>4208200</v>
      </c>
      <c r="B4504" s="357" t="s">
        <v>21262</v>
      </c>
      <c r="C4504" s="358" t="s">
        <v>21263</v>
      </c>
      <c r="D4504" s="357" t="s">
        <v>315</v>
      </c>
      <c r="E4504" s="359">
        <v>82544.509999999995</v>
      </c>
    </row>
    <row r="4505" spans="1:5" ht="9" customHeight="1" x14ac:dyDescent="0.25">
      <c r="A4505" s="102">
        <f t="shared" si="70"/>
        <v>4208164</v>
      </c>
      <c r="B4505" s="357" t="s">
        <v>21264</v>
      </c>
      <c r="C4505" s="358" t="s">
        <v>21265</v>
      </c>
      <c r="D4505" s="357" t="s">
        <v>315</v>
      </c>
      <c r="E4505" s="359">
        <v>100011.64</v>
      </c>
    </row>
    <row r="4506" spans="1:5" ht="9" customHeight="1" x14ac:dyDescent="0.25">
      <c r="A4506" s="102">
        <f t="shared" si="70"/>
        <v>4208201</v>
      </c>
      <c r="B4506" s="357" t="s">
        <v>21266</v>
      </c>
      <c r="C4506" s="358" t="s">
        <v>21267</v>
      </c>
      <c r="D4506" s="357" t="s">
        <v>315</v>
      </c>
      <c r="E4506" s="359">
        <v>19105.47</v>
      </c>
    </row>
    <row r="4507" spans="1:5" ht="9" customHeight="1" x14ac:dyDescent="0.25">
      <c r="A4507" s="102">
        <f t="shared" si="70"/>
        <v>4208151</v>
      </c>
      <c r="B4507" s="357" t="s">
        <v>21268</v>
      </c>
      <c r="C4507" s="358" t="s">
        <v>21269</v>
      </c>
      <c r="D4507" s="357" t="s">
        <v>315</v>
      </c>
      <c r="E4507" s="359">
        <v>26874.5</v>
      </c>
    </row>
    <row r="4508" spans="1:5" ht="9" customHeight="1" x14ac:dyDescent="0.25">
      <c r="A4508" s="102">
        <f t="shared" si="70"/>
        <v>4208202</v>
      </c>
      <c r="B4508" s="357" t="s">
        <v>21270</v>
      </c>
      <c r="C4508" s="358" t="s">
        <v>21271</v>
      </c>
      <c r="D4508" s="357" t="s">
        <v>315</v>
      </c>
      <c r="E4508" s="359">
        <v>30524.9</v>
      </c>
    </row>
    <row r="4509" spans="1:5" ht="9" customHeight="1" x14ac:dyDescent="0.25">
      <c r="A4509" s="102">
        <f t="shared" si="70"/>
        <v>4208152</v>
      </c>
      <c r="B4509" s="357" t="s">
        <v>21272</v>
      </c>
      <c r="C4509" s="358" t="s">
        <v>21273</v>
      </c>
      <c r="D4509" s="357" t="s">
        <v>315</v>
      </c>
      <c r="E4509" s="359">
        <v>43019.12</v>
      </c>
    </row>
    <row r="4510" spans="1:5" ht="9" customHeight="1" x14ac:dyDescent="0.25">
      <c r="A4510" s="102">
        <f t="shared" si="70"/>
        <v>4208153</v>
      </c>
      <c r="B4510" s="357" t="s">
        <v>21274</v>
      </c>
      <c r="C4510" s="358" t="s">
        <v>21275</v>
      </c>
      <c r="D4510" s="357" t="s">
        <v>315</v>
      </c>
      <c r="E4510" s="359">
        <v>51110.62</v>
      </c>
    </row>
    <row r="4511" spans="1:5" ht="9" customHeight="1" x14ac:dyDescent="0.25">
      <c r="A4511" s="102">
        <f t="shared" si="70"/>
        <v>4208203</v>
      </c>
      <c r="B4511" s="357" t="s">
        <v>21276</v>
      </c>
      <c r="C4511" s="358" t="s">
        <v>21277</v>
      </c>
      <c r="D4511" s="357" t="s">
        <v>315</v>
      </c>
      <c r="E4511" s="359">
        <v>59341.120000000003</v>
      </c>
    </row>
    <row r="4512" spans="1:5" ht="9" customHeight="1" x14ac:dyDescent="0.25">
      <c r="A4512" s="102">
        <f t="shared" si="70"/>
        <v>4208154</v>
      </c>
      <c r="B4512" s="357" t="s">
        <v>21278</v>
      </c>
      <c r="C4512" s="358" t="s">
        <v>21279</v>
      </c>
      <c r="D4512" s="357" t="s">
        <v>315</v>
      </c>
      <c r="E4512" s="359">
        <v>75184.33</v>
      </c>
    </row>
    <row r="4513" spans="1:5" ht="9" customHeight="1" x14ac:dyDescent="0.25">
      <c r="A4513" s="102">
        <f t="shared" si="70"/>
        <v>4208155</v>
      </c>
      <c r="B4513" s="357" t="s">
        <v>21280</v>
      </c>
      <c r="C4513" s="358" t="s">
        <v>21281</v>
      </c>
      <c r="D4513" s="357" t="s">
        <v>315</v>
      </c>
      <c r="E4513" s="359">
        <v>84921.39</v>
      </c>
    </row>
    <row r="4514" spans="1:5" ht="9" customHeight="1" x14ac:dyDescent="0.25">
      <c r="A4514" s="102">
        <f t="shared" si="70"/>
        <v>4208156</v>
      </c>
      <c r="B4514" s="357" t="s">
        <v>21282</v>
      </c>
      <c r="C4514" s="358" t="s">
        <v>21283</v>
      </c>
      <c r="D4514" s="357" t="s">
        <v>315</v>
      </c>
      <c r="E4514" s="359">
        <v>103114.38</v>
      </c>
    </row>
    <row r="4515" spans="1:5" ht="9" customHeight="1" x14ac:dyDescent="0.25">
      <c r="A4515" s="102">
        <f t="shared" si="70"/>
        <v>4208204</v>
      </c>
      <c r="B4515" s="357" t="s">
        <v>21284</v>
      </c>
      <c r="C4515" s="358" t="s">
        <v>21285</v>
      </c>
      <c r="D4515" s="357" t="s">
        <v>315</v>
      </c>
      <c r="E4515" s="359">
        <v>116437.96</v>
      </c>
    </row>
    <row r="4516" spans="1:5" ht="9" customHeight="1" x14ac:dyDescent="0.25">
      <c r="A4516" s="102">
        <f t="shared" si="70"/>
        <v>4208157</v>
      </c>
      <c r="B4516" s="357" t="s">
        <v>21286</v>
      </c>
      <c r="C4516" s="358" t="s">
        <v>21287</v>
      </c>
      <c r="D4516" s="357" t="s">
        <v>315</v>
      </c>
      <c r="E4516" s="359">
        <v>136550.29999999999</v>
      </c>
    </row>
    <row r="4517" spans="1:5" ht="9" customHeight="1" x14ac:dyDescent="0.25">
      <c r="A4517" s="102">
        <f t="shared" si="70"/>
        <v>4208127</v>
      </c>
      <c r="B4517" s="357" t="s">
        <v>21288</v>
      </c>
      <c r="C4517" s="358" t="s">
        <v>21289</v>
      </c>
      <c r="D4517" s="357" t="s">
        <v>203</v>
      </c>
      <c r="E4517" s="359">
        <v>27.43</v>
      </c>
    </row>
    <row r="4518" spans="1:5" ht="9" customHeight="1" x14ac:dyDescent="0.25">
      <c r="A4518" s="102">
        <f t="shared" si="70"/>
        <v>4208196</v>
      </c>
      <c r="B4518" s="357" t="s">
        <v>21290</v>
      </c>
      <c r="C4518" s="358" t="s">
        <v>21291</v>
      </c>
      <c r="D4518" s="357" t="s">
        <v>315</v>
      </c>
      <c r="E4518" s="359">
        <v>2497.75</v>
      </c>
    </row>
    <row r="4519" spans="1:5" ht="9" customHeight="1" x14ac:dyDescent="0.25">
      <c r="A4519" s="102">
        <f t="shared" si="70"/>
        <v>4208209</v>
      </c>
      <c r="B4519" s="357" t="s">
        <v>21292</v>
      </c>
      <c r="C4519" s="358" t="s">
        <v>21293</v>
      </c>
      <c r="D4519" s="357" t="s">
        <v>315</v>
      </c>
      <c r="E4519" s="359">
        <v>10514.87</v>
      </c>
    </row>
    <row r="4520" spans="1:5" ht="9" customHeight="1" x14ac:dyDescent="0.25">
      <c r="A4520" s="102">
        <f t="shared" si="70"/>
        <v>4208206</v>
      </c>
      <c r="B4520" s="357" t="s">
        <v>21294</v>
      </c>
      <c r="C4520" s="358" t="s">
        <v>21295</v>
      </c>
      <c r="D4520" s="357" t="s">
        <v>820</v>
      </c>
      <c r="E4520" s="359">
        <v>115.11</v>
      </c>
    </row>
    <row r="4521" spans="1:5" ht="9" customHeight="1" x14ac:dyDescent="0.25">
      <c r="A4521" s="102">
        <f t="shared" si="70"/>
        <v>4208210</v>
      </c>
      <c r="B4521" s="357" t="s">
        <v>21296</v>
      </c>
      <c r="C4521" s="358" t="s">
        <v>21297</v>
      </c>
      <c r="D4521" s="357" t="s">
        <v>315</v>
      </c>
      <c r="E4521" s="359">
        <v>23994.11</v>
      </c>
    </row>
    <row r="4522" spans="1:5" ht="18" customHeight="1" x14ac:dyDescent="0.25">
      <c r="A4522" s="102">
        <f t="shared" si="70"/>
        <v>4208195</v>
      </c>
      <c r="B4522" s="357" t="s">
        <v>21298</v>
      </c>
      <c r="C4522" s="358" t="s">
        <v>21299</v>
      </c>
      <c r="D4522" s="357" t="s">
        <v>315</v>
      </c>
      <c r="E4522" s="359">
        <v>12648.47</v>
      </c>
    </row>
    <row r="4523" spans="1:5" ht="9" customHeight="1" x14ac:dyDescent="0.25">
      <c r="A4523" s="102">
        <f t="shared" si="70"/>
        <v>4208208</v>
      </c>
      <c r="B4523" s="357" t="s">
        <v>21300</v>
      </c>
      <c r="C4523" s="358" t="s">
        <v>21301</v>
      </c>
      <c r="D4523" s="357" t="s">
        <v>820</v>
      </c>
      <c r="E4523" s="359">
        <v>542.77</v>
      </c>
    </row>
    <row r="4524" spans="1:5" ht="9" customHeight="1" x14ac:dyDescent="0.25">
      <c r="A4524" s="102">
        <f t="shared" si="70"/>
        <v>4208135</v>
      </c>
      <c r="B4524" s="357" t="s">
        <v>21302</v>
      </c>
      <c r="C4524" s="358" t="s">
        <v>21303</v>
      </c>
      <c r="D4524" s="357" t="s">
        <v>138</v>
      </c>
      <c r="E4524" s="359">
        <v>11287.05</v>
      </c>
    </row>
    <row r="4525" spans="1:5" ht="9" customHeight="1" x14ac:dyDescent="0.25">
      <c r="A4525" s="102">
        <f t="shared" si="70"/>
        <v>4208136</v>
      </c>
      <c r="B4525" s="357" t="s">
        <v>21304</v>
      </c>
      <c r="C4525" s="358" t="s">
        <v>21305</v>
      </c>
      <c r="D4525" s="357" t="s">
        <v>138</v>
      </c>
      <c r="E4525" s="359">
        <v>13369.56</v>
      </c>
    </row>
    <row r="4526" spans="1:5" ht="9" customHeight="1" x14ac:dyDescent="0.25">
      <c r="A4526" s="102">
        <f t="shared" si="70"/>
        <v>4208137</v>
      </c>
      <c r="B4526" s="357" t="s">
        <v>21306</v>
      </c>
      <c r="C4526" s="358" t="s">
        <v>21307</v>
      </c>
      <c r="D4526" s="357" t="s">
        <v>138</v>
      </c>
      <c r="E4526" s="359">
        <v>15617.12</v>
      </c>
    </row>
    <row r="4527" spans="1:5" ht="9" customHeight="1" x14ac:dyDescent="0.25">
      <c r="A4527" s="102">
        <f t="shared" si="70"/>
        <v>4208138</v>
      </c>
      <c r="B4527" s="357" t="s">
        <v>21308</v>
      </c>
      <c r="C4527" s="358" t="s">
        <v>21309</v>
      </c>
      <c r="D4527" s="357" t="s">
        <v>138</v>
      </c>
      <c r="E4527" s="359">
        <v>19553.349999999999</v>
      </c>
    </row>
    <row r="4528" spans="1:5" ht="9" customHeight="1" x14ac:dyDescent="0.25">
      <c r="A4528" s="102">
        <f t="shared" si="70"/>
        <v>4208139</v>
      </c>
      <c r="B4528" s="357" t="s">
        <v>21310</v>
      </c>
      <c r="C4528" s="358" t="s">
        <v>21311</v>
      </c>
      <c r="D4528" s="357" t="s">
        <v>138</v>
      </c>
      <c r="E4528" s="359">
        <v>22552.31</v>
      </c>
    </row>
    <row r="4529" spans="1:5" ht="9" customHeight="1" x14ac:dyDescent="0.25">
      <c r="A4529" s="102">
        <f t="shared" si="70"/>
        <v>4208140</v>
      </c>
      <c r="B4529" s="357" t="s">
        <v>21312</v>
      </c>
      <c r="C4529" s="358" t="s">
        <v>21313</v>
      </c>
      <c r="D4529" s="357" t="s">
        <v>138</v>
      </c>
      <c r="E4529" s="359">
        <v>29481.31</v>
      </c>
    </row>
    <row r="4530" spans="1:5" ht="9" customHeight="1" x14ac:dyDescent="0.25">
      <c r="A4530" s="102">
        <f t="shared" si="70"/>
        <v>4208141</v>
      </c>
      <c r="B4530" s="357" t="s">
        <v>21314</v>
      </c>
      <c r="C4530" s="358" t="s">
        <v>21315</v>
      </c>
      <c r="D4530" s="357" t="s">
        <v>138</v>
      </c>
      <c r="E4530" s="359">
        <v>33233.08</v>
      </c>
    </row>
    <row r="4531" spans="1:5" ht="9" customHeight="1" x14ac:dyDescent="0.25">
      <c r="A4531" s="102">
        <f t="shared" si="70"/>
        <v>4208212</v>
      </c>
      <c r="B4531" s="357" t="s">
        <v>21316</v>
      </c>
      <c r="C4531" s="358" t="s">
        <v>21317</v>
      </c>
      <c r="D4531" s="357" t="s">
        <v>138</v>
      </c>
      <c r="E4531" s="359">
        <v>38100.870000000003</v>
      </c>
    </row>
    <row r="4532" spans="1:5" ht="9" customHeight="1" x14ac:dyDescent="0.25">
      <c r="A4532" s="102">
        <f t="shared" si="70"/>
        <v>4208213</v>
      </c>
      <c r="B4532" s="357" t="s">
        <v>21318</v>
      </c>
      <c r="C4532" s="358" t="s">
        <v>21319</v>
      </c>
      <c r="D4532" s="357" t="s">
        <v>138</v>
      </c>
      <c r="E4532" s="359">
        <v>48327.53</v>
      </c>
    </row>
    <row r="4533" spans="1:5" ht="9" customHeight="1" x14ac:dyDescent="0.25">
      <c r="A4533" s="102">
        <f t="shared" si="70"/>
        <v>4208214</v>
      </c>
      <c r="B4533" s="357" t="s">
        <v>21320</v>
      </c>
      <c r="C4533" s="358" t="s">
        <v>21321</v>
      </c>
      <c r="D4533" s="357" t="s">
        <v>138</v>
      </c>
      <c r="E4533" s="359">
        <v>56267.73</v>
      </c>
    </row>
    <row r="4534" spans="1:5" ht="9" customHeight="1" x14ac:dyDescent="0.25">
      <c r="A4534" s="102">
        <f t="shared" si="70"/>
        <v>4208215</v>
      </c>
      <c r="B4534" s="357" t="s">
        <v>21322</v>
      </c>
      <c r="C4534" s="358" t="s">
        <v>21323</v>
      </c>
      <c r="D4534" s="357" t="s">
        <v>138</v>
      </c>
      <c r="E4534" s="359">
        <v>74577.63</v>
      </c>
    </row>
    <row r="4535" spans="1:5" ht="9" customHeight="1" x14ac:dyDescent="0.25">
      <c r="A4535" s="102">
        <f t="shared" si="70"/>
        <v>4208216</v>
      </c>
      <c r="B4535" s="357" t="s">
        <v>21324</v>
      </c>
      <c r="C4535" s="358" t="s">
        <v>21325</v>
      </c>
      <c r="D4535" s="357" t="s">
        <v>138</v>
      </c>
      <c r="E4535" s="359">
        <v>10532.87</v>
      </c>
    </row>
    <row r="4536" spans="1:5" ht="9" customHeight="1" x14ac:dyDescent="0.25">
      <c r="A4536" s="102">
        <f t="shared" si="70"/>
        <v>4208217</v>
      </c>
      <c r="B4536" s="357" t="s">
        <v>21326</v>
      </c>
      <c r="C4536" s="358" t="s">
        <v>21327</v>
      </c>
      <c r="D4536" s="357" t="s">
        <v>138</v>
      </c>
      <c r="E4536" s="359">
        <v>12411.7</v>
      </c>
    </row>
    <row r="4537" spans="1:5" ht="9" customHeight="1" x14ac:dyDescent="0.25">
      <c r="A4537" s="102">
        <f t="shared" si="70"/>
        <v>4208218</v>
      </c>
      <c r="B4537" s="357" t="s">
        <v>21328</v>
      </c>
      <c r="C4537" s="358" t="s">
        <v>21329</v>
      </c>
      <c r="D4537" s="357" t="s">
        <v>138</v>
      </c>
      <c r="E4537" s="359">
        <v>15223.09</v>
      </c>
    </row>
    <row r="4538" spans="1:5" ht="9" customHeight="1" x14ac:dyDescent="0.25">
      <c r="A4538" s="102">
        <f t="shared" si="70"/>
        <v>4208219</v>
      </c>
      <c r="B4538" s="357" t="s">
        <v>21330</v>
      </c>
      <c r="C4538" s="358" t="s">
        <v>21331</v>
      </c>
      <c r="D4538" s="357" t="s">
        <v>138</v>
      </c>
      <c r="E4538" s="359">
        <v>18785.73</v>
      </c>
    </row>
    <row r="4539" spans="1:5" ht="9" customHeight="1" x14ac:dyDescent="0.25">
      <c r="A4539" s="102">
        <f t="shared" si="70"/>
        <v>4208220</v>
      </c>
      <c r="B4539" s="357" t="s">
        <v>21332</v>
      </c>
      <c r="C4539" s="358" t="s">
        <v>21333</v>
      </c>
      <c r="D4539" s="357" t="s">
        <v>138</v>
      </c>
      <c r="E4539" s="359">
        <v>21974.76</v>
      </c>
    </row>
    <row r="4540" spans="1:5" ht="9" customHeight="1" x14ac:dyDescent="0.25">
      <c r="A4540" s="102">
        <f t="shared" si="70"/>
        <v>4208221</v>
      </c>
      <c r="B4540" s="357" t="s">
        <v>21334</v>
      </c>
      <c r="C4540" s="358" t="s">
        <v>21335</v>
      </c>
      <c r="D4540" s="357" t="s">
        <v>138</v>
      </c>
      <c r="E4540" s="359">
        <v>28910.25</v>
      </c>
    </row>
    <row r="4541" spans="1:5" ht="9" customHeight="1" x14ac:dyDescent="0.25">
      <c r="A4541" s="102">
        <f t="shared" si="70"/>
        <v>4208222</v>
      </c>
      <c r="B4541" s="357" t="s">
        <v>21336</v>
      </c>
      <c r="C4541" s="358" t="s">
        <v>21337</v>
      </c>
      <c r="D4541" s="357" t="s">
        <v>138</v>
      </c>
      <c r="E4541" s="359">
        <v>32288.04</v>
      </c>
    </row>
    <row r="4542" spans="1:5" ht="9" customHeight="1" x14ac:dyDescent="0.25">
      <c r="A4542" s="102">
        <f t="shared" si="70"/>
        <v>4208223</v>
      </c>
      <c r="B4542" s="357" t="s">
        <v>21338</v>
      </c>
      <c r="C4542" s="358" t="s">
        <v>21339</v>
      </c>
      <c r="D4542" s="357" t="s">
        <v>138</v>
      </c>
      <c r="E4542" s="359">
        <v>37343.870000000003</v>
      </c>
    </row>
    <row r="4543" spans="1:5" ht="9" customHeight="1" x14ac:dyDescent="0.25">
      <c r="A4543" s="102">
        <f t="shared" si="70"/>
        <v>4208224</v>
      </c>
      <c r="B4543" s="357" t="s">
        <v>21340</v>
      </c>
      <c r="C4543" s="358" t="s">
        <v>21341</v>
      </c>
      <c r="D4543" s="357" t="s">
        <v>138</v>
      </c>
      <c r="E4543" s="359">
        <v>47470.14</v>
      </c>
    </row>
    <row r="4544" spans="1:5" ht="9" customHeight="1" x14ac:dyDescent="0.25">
      <c r="A4544" s="102">
        <f t="shared" si="70"/>
        <v>4208225</v>
      </c>
      <c r="B4544" s="357" t="s">
        <v>21342</v>
      </c>
      <c r="C4544" s="358" t="s">
        <v>21343</v>
      </c>
      <c r="D4544" s="357" t="s">
        <v>138</v>
      </c>
      <c r="E4544" s="359">
        <v>55521.42</v>
      </c>
    </row>
    <row r="4545" spans="1:5" ht="9" customHeight="1" x14ac:dyDescent="0.25">
      <c r="A4545" s="102">
        <f t="shared" ref="A4545:A4608" si="71">VALUE(B4545)</f>
        <v>4208226</v>
      </c>
      <c r="B4545" s="357" t="s">
        <v>21344</v>
      </c>
      <c r="C4545" s="358" t="s">
        <v>21345</v>
      </c>
      <c r="D4545" s="357" t="s">
        <v>138</v>
      </c>
      <c r="E4545" s="359">
        <v>73519.69</v>
      </c>
    </row>
    <row r="4546" spans="1:5" ht="9" customHeight="1" x14ac:dyDescent="0.25">
      <c r="A4546" s="102">
        <f t="shared" si="71"/>
        <v>4208227</v>
      </c>
      <c r="B4546" s="357" t="s">
        <v>21346</v>
      </c>
      <c r="C4546" s="358" t="s">
        <v>21347</v>
      </c>
      <c r="D4546" s="357" t="s">
        <v>138</v>
      </c>
      <c r="E4546" s="359">
        <v>10526.68</v>
      </c>
    </row>
    <row r="4547" spans="1:5" ht="9" customHeight="1" x14ac:dyDescent="0.25">
      <c r="A4547" s="102">
        <f t="shared" si="71"/>
        <v>4208228</v>
      </c>
      <c r="B4547" s="357" t="s">
        <v>21348</v>
      </c>
      <c r="C4547" s="358" t="s">
        <v>21349</v>
      </c>
      <c r="D4547" s="357" t="s">
        <v>138</v>
      </c>
      <c r="E4547" s="359">
        <v>12411.78</v>
      </c>
    </row>
    <row r="4548" spans="1:5" ht="9" customHeight="1" x14ac:dyDescent="0.25">
      <c r="A4548" s="102">
        <f t="shared" si="71"/>
        <v>4208229</v>
      </c>
      <c r="B4548" s="357" t="s">
        <v>21350</v>
      </c>
      <c r="C4548" s="358" t="s">
        <v>21351</v>
      </c>
      <c r="D4548" s="357" t="s">
        <v>138</v>
      </c>
      <c r="E4548" s="359">
        <v>15223.13</v>
      </c>
    </row>
    <row r="4549" spans="1:5" ht="9" customHeight="1" x14ac:dyDescent="0.25">
      <c r="A4549" s="102">
        <f t="shared" si="71"/>
        <v>4208230</v>
      </c>
      <c r="B4549" s="357" t="s">
        <v>21352</v>
      </c>
      <c r="C4549" s="358" t="s">
        <v>21353</v>
      </c>
      <c r="D4549" s="357" t="s">
        <v>138</v>
      </c>
      <c r="E4549" s="359">
        <v>18785.900000000001</v>
      </c>
    </row>
    <row r="4550" spans="1:5" ht="9" customHeight="1" x14ac:dyDescent="0.25">
      <c r="A4550" s="102">
        <f t="shared" si="71"/>
        <v>4208231</v>
      </c>
      <c r="B4550" s="357" t="s">
        <v>21354</v>
      </c>
      <c r="C4550" s="358" t="s">
        <v>21355</v>
      </c>
      <c r="D4550" s="357" t="s">
        <v>138</v>
      </c>
      <c r="E4550" s="359">
        <v>21974.82</v>
      </c>
    </row>
    <row r="4551" spans="1:5" ht="9" customHeight="1" x14ac:dyDescent="0.25">
      <c r="A4551" s="102">
        <f t="shared" si="71"/>
        <v>4208232</v>
      </c>
      <c r="B4551" s="357" t="s">
        <v>21356</v>
      </c>
      <c r="C4551" s="358" t="s">
        <v>21357</v>
      </c>
      <c r="D4551" s="357" t="s">
        <v>138</v>
      </c>
      <c r="E4551" s="359">
        <v>28910.33</v>
      </c>
    </row>
    <row r="4552" spans="1:5" ht="9" customHeight="1" x14ac:dyDescent="0.25">
      <c r="A4552" s="102">
        <f t="shared" si="71"/>
        <v>4208233</v>
      </c>
      <c r="B4552" s="357" t="s">
        <v>21358</v>
      </c>
      <c r="C4552" s="358" t="s">
        <v>21359</v>
      </c>
      <c r="D4552" s="357" t="s">
        <v>138</v>
      </c>
      <c r="E4552" s="359">
        <v>32288.27</v>
      </c>
    </row>
    <row r="4553" spans="1:5" ht="9" customHeight="1" x14ac:dyDescent="0.25">
      <c r="A4553" s="102">
        <f t="shared" si="71"/>
        <v>4208234</v>
      </c>
      <c r="B4553" s="357" t="s">
        <v>21360</v>
      </c>
      <c r="C4553" s="358" t="s">
        <v>21361</v>
      </c>
      <c r="D4553" s="357" t="s">
        <v>138</v>
      </c>
      <c r="E4553" s="359">
        <v>37343.89</v>
      </c>
    </row>
    <row r="4554" spans="1:5" ht="9" customHeight="1" x14ac:dyDescent="0.25">
      <c r="A4554" s="102">
        <f t="shared" si="71"/>
        <v>4208235</v>
      </c>
      <c r="B4554" s="357" t="s">
        <v>21362</v>
      </c>
      <c r="C4554" s="358" t="s">
        <v>21363</v>
      </c>
      <c r="D4554" s="357" t="s">
        <v>138</v>
      </c>
      <c r="E4554" s="359">
        <v>47470.26</v>
      </c>
    </row>
    <row r="4555" spans="1:5" ht="9" customHeight="1" x14ac:dyDescent="0.25">
      <c r="A4555" s="102">
        <f t="shared" si="71"/>
        <v>4208236</v>
      </c>
      <c r="B4555" s="357" t="s">
        <v>21364</v>
      </c>
      <c r="C4555" s="358" t="s">
        <v>21365</v>
      </c>
      <c r="D4555" s="357" t="s">
        <v>138</v>
      </c>
      <c r="E4555" s="359">
        <v>55659.35</v>
      </c>
    </row>
    <row r="4556" spans="1:5" ht="9" customHeight="1" x14ac:dyDescent="0.25">
      <c r="A4556" s="102">
        <f t="shared" si="71"/>
        <v>4208237</v>
      </c>
      <c r="B4556" s="357" t="s">
        <v>21366</v>
      </c>
      <c r="C4556" s="358" t="s">
        <v>21367</v>
      </c>
      <c r="D4556" s="357" t="s">
        <v>138</v>
      </c>
      <c r="E4556" s="359">
        <v>73619.839999999997</v>
      </c>
    </row>
    <row r="4557" spans="1:5" ht="9" customHeight="1" x14ac:dyDescent="0.25">
      <c r="A4557" s="102">
        <f t="shared" si="71"/>
        <v>4208128</v>
      </c>
      <c r="B4557" s="357" t="s">
        <v>21368</v>
      </c>
      <c r="C4557" s="358" t="s">
        <v>21369</v>
      </c>
      <c r="D4557" s="357" t="s">
        <v>138</v>
      </c>
      <c r="E4557" s="359">
        <v>391.08</v>
      </c>
    </row>
    <row r="4558" spans="1:5" ht="9" customHeight="1" x14ac:dyDescent="0.25">
      <c r="A4558" s="102">
        <f t="shared" si="71"/>
        <v>4208129</v>
      </c>
      <c r="B4558" s="357" t="s">
        <v>21370</v>
      </c>
      <c r="C4558" s="358" t="s">
        <v>21371</v>
      </c>
      <c r="D4558" s="357" t="s">
        <v>138</v>
      </c>
      <c r="E4558" s="359">
        <v>623.02</v>
      </c>
    </row>
    <row r="4559" spans="1:5" ht="9" customHeight="1" x14ac:dyDescent="0.25">
      <c r="A4559" s="102">
        <f t="shared" si="71"/>
        <v>4208130</v>
      </c>
      <c r="B4559" s="357" t="s">
        <v>21372</v>
      </c>
      <c r="C4559" s="358" t="s">
        <v>21373</v>
      </c>
      <c r="D4559" s="357" t="s">
        <v>138</v>
      </c>
      <c r="E4559" s="359">
        <v>815.93</v>
      </c>
    </row>
    <row r="4560" spans="1:5" ht="9" customHeight="1" x14ac:dyDescent="0.25">
      <c r="A4560" s="102">
        <f t="shared" si="71"/>
        <v>4208131</v>
      </c>
      <c r="B4560" s="357" t="s">
        <v>21374</v>
      </c>
      <c r="C4560" s="358" t="s">
        <v>21375</v>
      </c>
      <c r="D4560" s="357" t="s">
        <v>138</v>
      </c>
      <c r="E4560" s="359">
        <v>1047.51</v>
      </c>
    </row>
    <row r="4561" spans="1:5" ht="9" customHeight="1" x14ac:dyDescent="0.25">
      <c r="A4561" s="102">
        <f t="shared" si="71"/>
        <v>4208132</v>
      </c>
      <c r="B4561" s="357" t="s">
        <v>21376</v>
      </c>
      <c r="C4561" s="358" t="s">
        <v>21377</v>
      </c>
      <c r="D4561" s="357" t="s">
        <v>138</v>
      </c>
      <c r="E4561" s="359">
        <v>1202.6199999999999</v>
      </c>
    </row>
    <row r="4562" spans="1:5" ht="9" customHeight="1" x14ac:dyDescent="0.25">
      <c r="A4562" s="102">
        <f t="shared" si="71"/>
        <v>4208133</v>
      </c>
      <c r="B4562" s="357" t="s">
        <v>21378</v>
      </c>
      <c r="C4562" s="358" t="s">
        <v>21379</v>
      </c>
      <c r="D4562" s="357" t="s">
        <v>138</v>
      </c>
      <c r="E4562" s="359">
        <v>1510.57</v>
      </c>
    </row>
    <row r="4563" spans="1:5" ht="9" customHeight="1" x14ac:dyDescent="0.25">
      <c r="A4563" s="102">
        <f t="shared" si="71"/>
        <v>4208134</v>
      </c>
      <c r="B4563" s="357" t="s">
        <v>21380</v>
      </c>
      <c r="C4563" s="358" t="s">
        <v>21381</v>
      </c>
      <c r="D4563" s="357" t="s">
        <v>138</v>
      </c>
      <c r="E4563" s="359">
        <v>1685.71</v>
      </c>
    </row>
    <row r="4564" spans="1:5" ht="9" customHeight="1" x14ac:dyDescent="0.25">
      <c r="A4564" s="102">
        <f t="shared" si="71"/>
        <v>4208238</v>
      </c>
      <c r="B4564" s="357" t="s">
        <v>21382</v>
      </c>
      <c r="C4564" s="358" t="s">
        <v>21383</v>
      </c>
      <c r="D4564" s="357" t="s">
        <v>138</v>
      </c>
      <c r="E4564" s="359">
        <v>1955.89</v>
      </c>
    </row>
    <row r="4565" spans="1:5" ht="9" customHeight="1" x14ac:dyDescent="0.25">
      <c r="A4565" s="102">
        <f t="shared" si="71"/>
        <v>4208239</v>
      </c>
      <c r="B4565" s="357" t="s">
        <v>21384</v>
      </c>
      <c r="C4565" s="358" t="s">
        <v>21385</v>
      </c>
      <c r="D4565" s="357" t="s">
        <v>138</v>
      </c>
      <c r="E4565" s="359">
        <v>2265.7600000000002</v>
      </c>
    </row>
    <row r="4566" spans="1:5" ht="9" customHeight="1" x14ac:dyDescent="0.25">
      <c r="A4566" s="102">
        <f t="shared" si="71"/>
        <v>4413920</v>
      </c>
      <c r="B4566" s="357" t="s">
        <v>21386</v>
      </c>
      <c r="C4566" s="358" t="s">
        <v>21387</v>
      </c>
      <c r="D4566" s="357" t="s">
        <v>959</v>
      </c>
      <c r="E4566" s="359">
        <v>0.56000000000000005</v>
      </c>
    </row>
    <row r="4567" spans="1:5" ht="9" customHeight="1" x14ac:dyDescent="0.25">
      <c r="A4567" s="102">
        <f t="shared" si="71"/>
        <v>4413024</v>
      </c>
      <c r="B4567" s="357" t="s">
        <v>21388</v>
      </c>
      <c r="C4567" s="358" t="s">
        <v>21389</v>
      </c>
      <c r="D4567" s="357" t="s">
        <v>959</v>
      </c>
      <c r="E4567" s="359">
        <v>0.4</v>
      </c>
    </row>
    <row r="4568" spans="1:5" ht="9" customHeight="1" x14ac:dyDescent="0.25">
      <c r="A4568" s="102">
        <f t="shared" si="71"/>
        <v>4413022</v>
      </c>
      <c r="B4568" s="357" t="s">
        <v>21390</v>
      </c>
      <c r="C4568" s="358" t="s">
        <v>21391</v>
      </c>
      <c r="D4568" s="357" t="s">
        <v>959</v>
      </c>
      <c r="E4568" s="359">
        <v>0.63</v>
      </c>
    </row>
    <row r="4569" spans="1:5" ht="9" customHeight="1" x14ac:dyDescent="0.25">
      <c r="A4569" s="102">
        <f t="shared" si="71"/>
        <v>4413020</v>
      </c>
      <c r="B4569" s="357" t="s">
        <v>21392</v>
      </c>
      <c r="C4569" s="358" t="s">
        <v>21393</v>
      </c>
      <c r="D4569" s="357" t="s">
        <v>138</v>
      </c>
      <c r="E4569" s="359">
        <v>33.96</v>
      </c>
    </row>
    <row r="4570" spans="1:5" ht="9" customHeight="1" x14ac:dyDescent="0.25">
      <c r="A4570" s="102">
        <f t="shared" si="71"/>
        <v>4413013</v>
      </c>
      <c r="B4570" s="357" t="s">
        <v>21394</v>
      </c>
      <c r="C4570" s="358" t="s">
        <v>21395</v>
      </c>
      <c r="D4570" s="357" t="s">
        <v>138</v>
      </c>
      <c r="E4570" s="359">
        <v>85.33</v>
      </c>
    </row>
    <row r="4571" spans="1:5" ht="9" customHeight="1" x14ac:dyDescent="0.25">
      <c r="A4571" s="102">
        <f t="shared" si="71"/>
        <v>4413019</v>
      </c>
      <c r="B4571" s="357" t="s">
        <v>21396</v>
      </c>
      <c r="C4571" s="358" t="s">
        <v>21397</v>
      </c>
      <c r="D4571" s="357" t="s">
        <v>138</v>
      </c>
      <c r="E4571" s="359">
        <v>32.479999999999997</v>
      </c>
    </row>
    <row r="4572" spans="1:5" ht="9" customHeight="1" x14ac:dyDescent="0.25">
      <c r="A4572" s="102">
        <f t="shared" si="71"/>
        <v>4413026</v>
      </c>
      <c r="B4572" s="357" t="s">
        <v>21398</v>
      </c>
      <c r="C4572" s="358" t="s">
        <v>21399</v>
      </c>
      <c r="D4572" s="357" t="s">
        <v>959</v>
      </c>
      <c r="E4572" s="359">
        <v>213.99</v>
      </c>
    </row>
    <row r="4573" spans="1:5" ht="18" customHeight="1" x14ac:dyDescent="0.25">
      <c r="A4573" s="102">
        <f t="shared" si="71"/>
        <v>4413996</v>
      </c>
      <c r="B4573" s="357" t="s">
        <v>21400</v>
      </c>
      <c r="C4573" s="358" t="s">
        <v>21401</v>
      </c>
      <c r="D4573" s="357" t="s">
        <v>959</v>
      </c>
      <c r="E4573" s="359">
        <v>8.91</v>
      </c>
    </row>
    <row r="4574" spans="1:5" ht="18" customHeight="1" x14ac:dyDescent="0.25">
      <c r="A4574" s="102">
        <f t="shared" si="71"/>
        <v>4413942</v>
      </c>
      <c r="B4574" s="357" t="s">
        <v>21402</v>
      </c>
      <c r="C4574" s="358" t="s">
        <v>21403</v>
      </c>
      <c r="D4574" s="357" t="s">
        <v>188</v>
      </c>
      <c r="E4574" s="359">
        <v>1.62</v>
      </c>
    </row>
    <row r="4575" spans="1:5" ht="9" customHeight="1" x14ac:dyDescent="0.25">
      <c r="A4575" s="102">
        <f t="shared" si="71"/>
        <v>4413018</v>
      </c>
      <c r="B4575" s="357" t="s">
        <v>21404</v>
      </c>
      <c r="C4575" s="358" t="s">
        <v>21405</v>
      </c>
      <c r="D4575" s="357" t="s">
        <v>203</v>
      </c>
      <c r="E4575" s="359">
        <v>14.49</v>
      </c>
    </row>
    <row r="4576" spans="1:5" ht="9" customHeight="1" x14ac:dyDescent="0.25">
      <c r="A4576" s="102">
        <f t="shared" si="71"/>
        <v>4413905</v>
      </c>
      <c r="B4576" s="357" t="s">
        <v>21406</v>
      </c>
      <c r="C4576" s="358" t="s">
        <v>21407</v>
      </c>
      <c r="D4576" s="357" t="s">
        <v>959</v>
      </c>
      <c r="E4576" s="359">
        <v>6.28</v>
      </c>
    </row>
    <row r="4577" spans="1:5" ht="9" customHeight="1" x14ac:dyDescent="0.25">
      <c r="A4577" s="102">
        <f t="shared" si="71"/>
        <v>4413987</v>
      </c>
      <c r="B4577" s="357" t="s">
        <v>21408</v>
      </c>
      <c r="C4577" s="358" t="s">
        <v>21409</v>
      </c>
      <c r="D4577" s="357" t="s">
        <v>959</v>
      </c>
      <c r="E4577" s="359">
        <v>0.34</v>
      </c>
    </row>
    <row r="4578" spans="1:5" ht="9" customHeight="1" x14ac:dyDescent="0.25">
      <c r="A4578" s="102">
        <f t="shared" si="71"/>
        <v>4413995</v>
      </c>
      <c r="B4578" s="357" t="s">
        <v>21410</v>
      </c>
      <c r="C4578" s="358" t="s">
        <v>21411</v>
      </c>
      <c r="D4578" s="357" t="s">
        <v>959</v>
      </c>
      <c r="E4578" s="359">
        <v>2.59</v>
      </c>
    </row>
    <row r="4579" spans="1:5" ht="9" customHeight="1" x14ac:dyDescent="0.25">
      <c r="A4579" s="102">
        <f t="shared" si="71"/>
        <v>4413994</v>
      </c>
      <c r="B4579" s="357" t="s">
        <v>21412</v>
      </c>
      <c r="C4579" s="358" t="s">
        <v>21413</v>
      </c>
      <c r="D4579" s="357" t="s">
        <v>138</v>
      </c>
      <c r="E4579" s="359">
        <v>625.41</v>
      </c>
    </row>
    <row r="4580" spans="1:5" ht="9" customHeight="1" x14ac:dyDescent="0.25">
      <c r="A4580" s="102">
        <f t="shared" si="71"/>
        <v>4413200</v>
      </c>
      <c r="B4580" s="357" t="s">
        <v>21414</v>
      </c>
      <c r="C4580" s="358" t="s">
        <v>21415</v>
      </c>
      <c r="D4580" s="357" t="s">
        <v>959</v>
      </c>
      <c r="E4580" s="359">
        <v>14.95</v>
      </c>
    </row>
    <row r="4581" spans="1:5" ht="9" customHeight="1" x14ac:dyDescent="0.25">
      <c r="A4581" s="102">
        <f t="shared" si="71"/>
        <v>4413990</v>
      </c>
      <c r="B4581" s="357" t="s">
        <v>21416</v>
      </c>
      <c r="C4581" s="358" t="s">
        <v>21417</v>
      </c>
      <c r="D4581" s="357" t="s">
        <v>315</v>
      </c>
      <c r="E4581" s="359">
        <v>32.479999999999997</v>
      </c>
    </row>
    <row r="4582" spans="1:5" ht="9" customHeight="1" x14ac:dyDescent="0.25">
      <c r="A4582" s="102">
        <f t="shared" si="71"/>
        <v>4413989</v>
      </c>
      <c r="B4582" s="357" t="s">
        <v>21418</v>
      </c>
      <c r="C4582" s="358" t="s">
        <v>21419</v>
      </c>
      <c r="D4582" s="357" t="s">
        <v>315</v>
      </c>
      <c r="E4582" s="359">
        <v>33.96</v>
      </c>
    </row>
    <row r="4583" spans="1:5" ht="18" customHeight="1" x14ac:dyDescent="0.25">
      <c r="A4583" s="102">
        <f t="shared" si="71"/>
        <v>4413951</v>
      </c>
      <c r="B4583" s="357" t="s">
        <v>21420</v>
      </c>
      <c r="C4583" s="358" t="s">
        <v>21421</v>
      </c>
      <c r="D4583" s="357" t="s">
        <v>315</v>
      </c>
      <c r="E4583" s="359">
        <v>60.68</v>
      </c>
    </row>
    <row r="4584" spans="1:5" ht="9" customHeight="1" x14ac:dyDescent="0.25">
      <c r="A4584" s="102">
        <f t="shared" si="71"/>
        <v>4413950</v>
      </c>
      <c r="B4584" s="357" t="s">
        <v>21422</v>
      </c>
      <c r="C4584" s="358" t="s">
        <v>21423</v>
      </c>
      <c r="D4584" s="357" t="s">
        <v>315</v>
      </c>
      <c r="E4584" s="359">
        <v>107.25</v>
      </c>
    </row>
    <row r="4585" spans="1:5" ht="9" customHeight="1" x14ac:dyDescent="0.25">
      <c r="A4585" s="102">
        <f t="shared" si="71"/>
        <v>4413949</v>
      </c>
      <c r="B4585" s="357" t="s">
        <v>21424</v>
      </c>
      <c r="C4585" s="358" t="s">
        <v>21425</v>
      </c>
      <c r="D4585" s="357" t="s">
        <v>315</v>
      </c>
      <c r="E4585" s="359">
        <v>193.99</v>
      </c>
    </row>
    <row r="4586" spans="1:5" ht="9" customHeight="1" x14ac:dyDescent="0.25">
      <c r="A4586" s="102">
        <f t="shared" si="71"/>
        <v>4413948</v>
      </c>
      <c r="B4586" s="357" t="s">
        <v>21426</v>
      </c>
      <c r="C4586" s="358" t="s">
        <v>21427</v>
      </c>
      <c r="D4586" s="357" t="s">
        <v>315</v>
      </c>
      <c r="E4586" s="359">
        <v>51.65</v>
      </c>
    </row>
    <row r="4587" spans="1:5" ht="9" customHeight="1" x14ac:dyDescent="0.25">
      <c r="A4587" s="102">
        <f t="shared" si="71"/>
        <v>4413947</v>
      </c>
      <c r="B4587" s="357" t="s">
        <v>21428</v>
      </c>
      <c r="C4587" s="358" t="s">
        <v>21429</v>
      </c>
      <c r="D4587" s="357" t="s">
        <v>315</v>
      </c>
      <c r="E4587" s="359">
        <v>87.53</v>
      </c>
    </row>
    <row r="4588" spans="1:5" ht="9" customHeight="1" x14ac:dyDescent="0.25">
      <c r="A4588" s="102">
        <f t="shared" si="71"/>
        <v>4413946</v>
      </c>
      <c r="B4588" s="357" t="s">
        <v>21430</v>
      </c>
      <c r="C4588" s="358" t="s">
        <v>21431</v>
      </c>
      <c r="D4588" s="357" t="s">
        <v>315</v>
      </c>
      <c r="E4588" s="359">
        <v>112.49</v>
      </c>
    </row>
    <row r="4589" spans="1:5" ht="9" customHeight="1" x14ac:dyDescent="0.25">
      <c r="A4589" s="102">
        <f t="shared" si="71"/>
        <v>4413952</v>
      </c>
      <c r="B4589" s="357" t="s">
        <v>21432</v>
      </c>
      <c r="C4589" s="358" t="s">
        <v>21433</v>
      </c>
      <c r="D4589" s="357" t="s">
        <v>959</v>
      </c>
      <c r="E4589" s="359">
        <v>71.650000000000006</v>
      </c>
    </row>
    <row r="4590" spans="1:5" ht="9" customHeight="1" x14ac:dyDescent="0.25">
      <c r="A4590" s="102">
        <f t="shared" si="71"/>
        <v>4413012</v>
      </c>
      <c r="B4590" s="357" t="s">
        <v>21434</v>
      </c>
      <c r="C4590" s="358" t="s">
        <v>21435</v>
      </c>
      <c r="D4590" s="357" t="s">
        <v>188</v>
      </c>
      <c r="E4590" s="359">
        <v>370.09</v>
      </c>
    </row>
    <row r="4591" spans="1:5" ht="9" customHeight="1" x14ac:dyDescent="0.25">
      <c r="A4591" s="102">
        <f t="shared" si="71"/>
        <v>4413014</v>
      </c>
      <c r="B4591" s="357" t="s">
        <v>21436</v>
      </c>
      <c r="C4591" s="358" t="s">
        <v>21437</v>
      </c>
      <c r="D4591" s="357" t="s">
        <v>959</v>
      </c>
      <c r="E4591" s="359">
        <v>16.36</v>
      </c>
    </row>
    <row r="4592" spans="1:5" ht="9" customHeight="1" x14ac:dyDescent="0.25">
      <c r="A4592" s="102">
        <f t="shared" si="71"/>
        <v>4413016</v>
      </c>
      <c r="B4592" s="357" t="s">
        <v>21438</v>
      </c>
      <c r="C4592" s="358" t="s">
        <v>21439</v>
      </c>
      <c r="D4592" s="357" t="s">
        <v>959</v>
      </c>
      <c r="E4592" s="359">
        <v>10.31</v>
      </c>
    </row>
    <row r="4593" spans="1:5" ht="9" customHeight="1" x14ac:dyDescent="0.25">
      <c r="A4593" s="102">
        <f t="shared" si="71"/>
        <v>4413984</v>
      </c>
      <c r="B4593" s="357" t="s">
        <v>21440</v>
      </c>
      <c r="C4593" s="358" t="s">
        <v>21441</v>
      </c>
      <c r="D4593" s="357" t="s">
        <v>188</v>
      </c>
      <c r="E4593" s="359">
        <v>3.64</v>
      </c>
    </row>
    <row r="4594" spans="1:5" ht="9" customHeight="1" x14ac:dyDescent="0.25">
      <c r="A4594" s="102">
        <f t="shared" si="71"/>
        <v>4413986</v>
      </c>
      <c r="B4594" s="357" t="s">
        <v>21442</v>
      </c>
      <c r="C4594" s="358" t="s">
        <v>21443</v>
      </c>
      <c r="D4594" s="357" t="s">
        <v>959</v>
      </c>
      <c r="E4594" s="359">
        <v>0.06</v>
      </c>
    </row>
    <row r="4595" spans="1:5" ht="9" customHeight="1" x14ac:dyDescent="0.25">
      <c r="A4595" s="102">
        <f t="shared" si="71"/>
        <v>4413985</v>
      </c>
      <c r="B4595" s="357" t="s">
        <v>21444</v>
      </c>
      <c r="C4595" s="358" t="s">
        <v>21445</v>
      </c>
      <c r="D4595" s="357" t="s">
        <v>959</v>
      </c>
      <c r="E4595" s="359">
        <v>20.25</v>
      </c>
    </row>
    <row r="4596" spans="1:5" ht="18" customHeight="1" x14ac:dyDescent="0.25">
      <c r="A4596" s="102">
        <f t="shared" si="71"/>
        <v>4413017</v>
      </c>
      <c r="B4596" s="357" t="s">
        <v>21446</v>
      </c>
      <c r="C4596" s="358" t="s">
        <v>21447</v>
      </c>
      <c r="D4596" s="357" t="s">
        <v>138</v>
      </c>
      <c r="E4596" s="359">
        <v>49.43</v>
      </c>
    </row>
    <row r="4597" spans="1:5" ht="9" customHeight="1" x14ac:dyDescent="0.25">
      <c r="A4597" s="102">
        <f t="shared" si="71"/>
        <v>4415673</v>
      </c>
      <c r="B4597" s="357" t="s">
        <v>21448</v>
      </c>
      <c r="C4597" s="358" t="s">
        <v>21449</v>
      </c>
      <c r="D4597" s="357" t="s">
        <v>959</v>
      </c>
      <c r="E4597" s="359">
        <v>7.32</v>
      </c>
    </row>
    <row r="4598" spans="1:5" ht="9" customHeight="1" x14ac:dyDescent="0.25">
      <c r="A4598" s="102">
        <f t="shared" si="71"/>
        <v>4415684</v>
      </c>
      <c r="B4598" s="357" t="s">
        <v>21450</v>
      </c>
      <c r="C4598" s="358" t="s">
        <v>21451</v>
      </c>
      <c r="D4598" s="357" t="s">
        <v>959</v>
      </c>
      <c r="E4598" s="359">
        <v>4.16</v>
      </c>
    </row>
    <row r="4599" spans="1:5" ht="9" customHeight="1" x14ac:dyDescent="0.25">
      <c r="A4599" s="102">
        <f t="shared" si="71"/>
        <v>4413993</v>
      </c>
      <c r="B4599" s="357" t="s">
        <v>21452</v>
      </c>
      <c r="C4599" s="358" t="s">
        <v>21453</v>
      </c>
      <c r="D4599" s="357" t="s">
        <v>959</v>
      </c>
      <c r="E4599" s="359">
        <v>0.57999999999999996</v>
      </c>
    </row>
    <row r="4600" spans="1:5" ht="9" customHeight="1" x14ac:dyDescent="0.25">
      <c r="A4600" s="102">
        <f t="shared" si="71"/>
        <v>4507754</v>
      </c>
      <c r="B4600" s="357" t="s">
        <v>21454</v>
      </c>
      <c r="C4600" s="358" t="s">
        <v>21455</v>
      </c>
      <c r="D4600" s="357" t="s">
        <v>315</v>
      </c>
      <c r="E4600" s="359">
        <v>907.45</v>
      </c>
    </row>
    <row r="4601" spans="1:5" ht="9" customHeight="1" x14ac:dyDescent="0.25">
      <c r="A4601" s="102">
        <f t="shared" si="71"/>
        <v>4507738</v>
      </c>
      <c r="B4601" s="357" t="s">
        <v>21456</v>
      </c>
      <c r="C4601" s="358" t="s">
        <v>21457</v>
      </c>
      <c r="D4601" s="357" t="s">
        <v>315</v>
      </c>
      <c r="E4601" s="359">
        <v>1223.8800000000001</v>
      </c>
    </row>
    <row r="4602" spans="1:5" ht="9" customHeight="1" x14ac:dyDescent="0.25">
      <c r="A4602" s="102">
        <f t="shared" si="71"/>
        <v>4507755</v>
      </c>
      <c r="B4602" s="357" t="s">
        <v>21458</v>
      </c>
      <c r="C4602" s="358" t="s">
        <v>21459</v>
      </c>
      <c r="D4602" s="357" t="s">
        <v>315</v>
      </c>
      <c r="E4602" s="359">
        <v>1142.72</v>
      </c>
    </row>
    <row r="4603" spans="1:5" ht="9" customHeight="1" x14ac:dyDescent="0.25">
      <c r="A4603" s="102">
        <f t="shared" si="71"/>
        <v>4507756</v>
      </c>
      <c r="B4603" s="357" t="s">
        <v>21460</v>
      </c>
      <c r="C4603" s="358" t="s">
        <v>21461</v>
      </c>
      <c r="D4603" s="357" t="s">
        <v>315</v>
      </c>
      <c r="E4603" s="359">
        <v>1494.36</v>
      </c>
    </row>
    <row r="4604" spans="1:5" ht="9" customHeight="1" x14ac:dyDescent="0.25">
      <c r="A4604" s="102">
        <f t="shared" si="71"/>
        <v>4507757</v>
      </c>
      <c r="B4604" s="357" t="s">
        <v>21462</v>
      </c>
      <c r="C4604" s="358" t="s">
        <v>21463</v>
      </c>
      <c r="D4604" s="357" t="s">
        <v>315</v>
      </c>
      <c r="E4604" s="359">
        <v>1581.67</v>
      </c>
    </row>
    <row r="4605" spans="1:5" ht="9" customHeight="1" x14ac:dyDescent="0.25">
      <c r="A4605" s="102">
        <f t="shared" si="71"/>
        <v>4507758</v>
      </c>
      <c r="B4605" s="357" t="s">
        <v>21464</v>
      </c>
      <c r="C4605" s="358" t="s">
        <v>21465</v>
      </c>
      <c r="D4605" s="357" t="s">
        <v>315</v>
      </c>
      <c r="E4605" s="359">
        <v>1945.36</v>
      </c>
    </row>
    <row r="4606" spans="1:5" ht="9" customHeight="1" x14ac:dyDescent="0.25">
      <c r="A4606" s="102">
        <f t="shared" si="71"/>
        <v>4507759</v>
      </c>
      <c r="B4606" s="357" t="s">
        <v>21466</v>
      </c>
      <c r="C4606" s="358" t="s">
        <v>21467</v>
      </c>
      <c r="D4606" s="357" t="s">
        <v>315</v>
      </c>
      <c r="E4606" s="359">
        <v>2001.4</v>
      </c>
    </row>
    <row r="4607" spans="1:5" ht="9" customHeight="1" x14ac:dyDescent="0.25">
      <c r="A4607" s="102">
        <f t="shared" si="71"/>
        <v>4507760</v>
      </c>
      <c r="B4607" s="357" t="s">
        <v>21468</v>
      </c>
      <c r="C4607" s="358" t="s">
        <v>21469</v>
      </c>
      <c r="D4607" s="357" t="s">
        <v>315</v>
      </c>
      <c r="E4607" s="359">
        <v>2524.44</v>
      </c>
    </row>
    <row r="4608" spans="1:5" ht="9" customHeight="1" x14ac:dyDescent="0.25">
      <c r="A4608" s="102">
        <f t="shared" si="71"/>
        <v>4507761</v>
      </c>
      <c r="B4608" s="357" t="s">
        <v>21470</v>
      </c>
      <c r="C4608" s="358" t="s">
        <v>21471</v>
      </c>
      <c r="D4608" s="357" t="s">
        <v>315</v>
      </c>
      <c r="E4608" s="359">
        <v>2572.0700000000002</v>
      </c>
    </row>
    <row r="4609" spans="1:5" ht="9" customHeight="1" x14ac:dyDescent="0.25">
      <c r="A4609" s="102">
        <f t="shared" ref="A4609:A4672" si="72">VALUE(B4609)</f>
        <v>4507762</v>
      </c>
      <c r="B4609" s="357" t="s">
        <v>21472</v>
      </c>
      <c r="C4609" s="358" t="s">
        <v>21473</v>
      </c>
      <c r="D4609" s="357" t="s">
        <v>315</v>
      </c>
      <c r="E4609" s="359">
        <v>3232.11</v>
      </c>
    </row>
    <row r="4610" spans="1:5" ht="9" customHeight="1" x14ac:dyDescent="0.25">
      <c r="A4610" s="102">
        <f t="shared" si="72"/>
        <v>4507763</v>
      </c>
      <c r="B4610" s="357" t="s">
        <v>21474</v>
      </c>
      <c r="C4610" s="358" t="s">
        <v>21475</v>
      </c>
      <c r="D4610" s="357" t="s">
        <v>315</v>
      </c>
      <c r="E4610" s="359">
        <v>3076.65</v>
      </c>
    </row>
    <row r="4611" spans="1:5" ht="9" customHeight="1" x14ac:dyDescent="0.25">
      <c r="A4611" s="102">
        <f t="shared" si="72"/>
        <v>4507764</v>
      </c>
      <c r="B4611" s="357" t="s">
        <v>21476</v>
      </c>
      <c r="C4611" s="358" t="s">
        <v>21477</v>
      </c>
      <c r="D4611" s="357" t="s">
        <v>315</v>
      </c>
      <c r="E4611" s="359">
        <v>4225.38</v>
      </c>
    </row>
    <row r="4612" spans="1:5" ht="9" customHeight="1" x14ac:dyDescent="0.25">
      <c r="A4612" s="102">
        <f t="shared" si="72"/>
        <v>4507765</v>
      </c>
      <c r="B4612" s="357" t="s">
        <v>21478</v>
      </c>
      <c r="C4612" s="358" t="s">
        <v>21479</v>
      </c>
      <c r="D4612" s="357" t="s">
        <v>315</v>
      </c>
      <c r="E4612" s="359">
        <v>3476.37</v>
      </c>
    </row>
    <row r="4613" spans="1:5" ht="9" customHeight="1" x14ac:dyDescent="0.25">
      <c r="A4613" s="102">
        <f t="shared" si="72"/>
        <v>4508192</v>
      </c>
      <c r="B4613" s="357" t="s">
        <v>21480</v>
      </c>
      <c r="C4613" s="358" t="s">
        <v>21481</v>
      </c>
      <c r="D4613" s="357" t="s">
        <v>315</v>
      </c>
      <c r="E4613" s="359">
        <v>5915.01</v>
      </c>
    </row>
    <row r="4614" spans="1:5" ht="9" customHeight="1" x14ac:dyDescent="0.25">
      <c r="A4614" s="102">
        <f t="shared" si="72"/>
        <v>4507766</v>
      </c>
      <c r="B4614" s="357" t="s">
        <v>21482</v>
      </c>
      <c r="C4614" s="358" t="s">
        <v>21483</v>
      </c>
      <c r="D4614" s="357" t="s">
        <v>315</v>
      </c>
      <c r="E4614" s="359">
        <v>417.72</v>
      </c>
    </row>
    <row r="4615" spans="1:5" ht="9" customHeight="1" x14ac:dyDescent="0.25">
      <c r="A4615" s="102">
        <f t="shared" si="72"/>
        <v>4507767</v>
      </c>
      <c r="B4615" s="357" t="s">
        <v>21484</v>
      </c>
      <c r="C4615" s="358" t="s">
        <v>21485</v>
      </c>
      <c r="D4615" s="357" t="s">
        <v>315</v>
      </c>
      <c r="E4615" s="359">
        <v>502.64</v>
      </c>
    </row>
    <row r="4616" spans="1:5" ht="9" customHeight="1" x14ac:dyDescent="0.25">
      <c r="A4616" s="102">
        <f t="shared" si="72"/>
        <v>4507768</v>
      </c>
      <c r="B4616" s="357" t="s">
        <v>21486</v>
      </c>
      <c r="C4616" s="358" t="s">
        <v>21487</v>
      </c>
      <c r="D4616" s="357" t="s">
        <v>315</v>
      </c>
      <c r="E4616" s="359">
        <v>552.17999999999995</v>
      </c>
    </row>
    <row r="4617" spans="1:5" ht="9" customHeight="1" x14ac:dyDescent="0.25">
      <c r="A4617" s="102">
        <f t="shared" si="72"/>
        <v>4507769</v>
      </c>
      <c r="B4617" s="357" t="s">
        <v>21488</v>
      </c>
      <c r="C4617" s="358" t="s">
        <v>21489</v>
      </c>
      <c r="D4617" s="357" t="s">
        <v>315</v>
      </c>
      <c r="E4617" s="359">
        <v>687.48</v>
      </c>
    </row>
    <row r="4618" spans="1:5" ht="9" customHeight="1" x14ac:dyDescent="0.25">
      <c r="A4618" s="102">
        <f t="shared" si="72"/>
        <v>4507770</v>
      </c>
      <c r="B4618" s="357" t="s">
        <v>21490</v>
      </c>
      <c r="C4618" s="358" t="s">
        <v>21491</v>
      </c>
      <c r="D4618" s="357" t="s">
        <v>315</v>
      </c>
      <c r="E4618" s="359">
        <v>634.28</v>
      </c>
    </row>
    <row r="4619" spans="1:5" ht="9" customHeight="1" x14ac:dyDescent="0.25">
      <c r="A4619" s="102">
        <f t="shared" si="72"/>
        <v>4507771</v>
      </c>
      <c r="B4619" s="357" t="s">
        <v>21492</v>
      </c>
      <c r="C4619" s="358" t="s">
        <v>21493</v>
      </c>
      <c r="D4619" s="357" t="s">
        <v>315</v>
      </c>
      <c r="E4619" s="359">
        <v>806.2</v>
      </c>
    </row>
    <row r="4620" spans="1:5" ht="9" customHeight="1" x14ac:dyDescent="0.25">
      <c r="A4620" s="102">
        <f t="shared" si="72"/>
        <v>4507772</v>
      </c>
      <c r="B4620" s="357" t="s">
        <v>21494</v>
      </c>
      <c r="C4620" s="358" t="s">
        <v>21495</v>
      </c>
      <c r="D4620" s="357" t="s">
        <v>315</v>
      </c>
      <c r="E4620" s="359">
        <v>742.58</v>
      </c>
    </row>
    <row r="4621" spans="1:5" ht="9" customHeight="1" x14ac:dyDescent="0.25">
      <c r="A4621" s="102">
        <f t="shared" si="72"/>
        <v>4508193</v>
      </c>
      <c r="B4621" s="357" t="s">
        <v>21496</v>
      </c>
      <c r="C4621" s="358" t="s">
        <v>21497</v>
      </c>
      <c r="D4621" s="357" t="s">
        <v>315</v>
      </c>
      <c r="E4621" s="359">
        <v>931.92</v>
      </c>
    </row>
    <row r="4622" spans="1:5" ht="9" customHeight="1" x14ac:dyDescent="0.25">
      <c r="A4622" s="102">
        <f t="shared" si="72"/>
        <v>4507773</v>
      </c>
      <c r="B4622" s="357" t="s">
        <v>21498</v>
      </c>
      <c r="C4622" s="358" t="s">
        <v>21499</v>
      </c>
      <c r="D4622" s="357" t="s">
        <v>315</v>
      </c>
      <c r="E4622" s="359">
        <v>834.91</v>
      </c>
    </row>
    <row r="4623" spans="1:5" ht="9" customHeight="1" x14ac:dyDescent="0.25">
      <c r="A4623" s="102">
        <f t="shared" si="72"/>
        <v>4507774</v>
      </c>
      <c r="B4623" s="357" t="s">
        <v>21500</v>
      </c>
      <c r="C4623" s="358" t="s">
        <v>21501</v>
      </c>
      <c r="D4623" s="357" t="s">
        <v>315</v>
      </c>
      <c r="E4623" s="359">
        <v>1091.1099999999999</v>
      </c>
    </row>
    <row r="4624" spans="1:5" ht="9" customHeight="1" x14ac:dyDescent="0.25">
      <c r="A4624" s="102">
        <f t="shared" si="72"/>
        <v>4507775</v>
      </c>
      <c r="B4624" s="357" t="s">
        <v>21502</v>
      </c>
      <c r="C4624" s="358" t="s">
        <v>21503</v>
      </c>
      <c r="D4624" s="357" t="s">
        <v>315</v>
      </c>
      <c r="E4624" s="359">
        <v>103.36</v>
      </c>
    </row>
    <row r="4625" spans="1:5" ht="9" customHeight="1" x14ac:dyDescent="0.25">
      <c r="A4625" s="102">
        <f t="shared" si="72"/>
        <v>4507776</v>
      </c>
      <c r="B4625" s="357" t="s">
        <v>21504</v>
      </c>
      <c r="C4625" s="358" t="s">
        <v>21505</v>
      </c>
      <c r="D4625" s="357" t="s">
        <v>315</v>
      </c>
      <c r="E4625" s="359">
        <v>113.43</v>
      </c>
    </row>
    <row r="4626" spans="1:5" ht="9" customHeight="1" x14ac:dyDescent="0.25">
      <c r="A4626" s="102">
        <f t="shared" si="72"/>
        <v>4507783</v>
      </c>
      <c r="B4626" s="357" t="s">
        <v>21506</v>
      </c>
      <c r="C4626" s="358" t="s">
        <v>21507</v>
      </c>
      <c r="D4626" s="357" t="s">
        <v>315</v>
      </c>
      <c r="E4626" s="359">
        <v>81.14</v>
      </c>
    </row>
    <row r="4627" spans="1:5" ht="9" customHeight="1" x14ac:dyDescent="0.25">
      <c r="A4627" s="102">
        <f t="shared" si="72"/>
        <v>4507784</v>
      </c>
      <c r="B4627" s="357" t="s">
        <v>21508</v>
      </c>
      <c r="C4627" s="358" t="s">
        <v>21509</v>
      </c>
      <c r="D4627" s="357" t="s">
        <v>315</v>
      </c>
      <c r="E4627" s="359">
        <v>113.65</v>
      </c>
    </row>
    <row r="4628" spans="1:5" ht="9" customHeight="1" x14ac:dyDescent="0.25">
      <c r="A4628" s="102">
        <f t="shared" si="72"/>
        <v>4507777</v>
      </c>
      <c r="B4628" s="357" t="s">
        <v>21510</v>
      </c>
      <c r="C4628" s="358" t="s">
        <v>21511</v>
      </c>
      <c r="D4628" s="357" t="s">
        <v>315</v>
      </c>
      <c r="E4628" s="359">
        <v>195.26</v>
      </c>
    </row>
    <row r="4629" spans="1:5" ht="9" customHeight="1" x14ac:dyDescent="0.25">
      <c r="A4629" s="102">
        <f t="shared" si="72"/>
        <v>4507778</v>
      </c>
      <c r="B4629" s="357" t="s">
        <v>21512</v>
      </c>
      <c r="C4629" s="358" t="s">
        <v>21513</v>
      </c>
      <c r="D4629" s="357" t="s">
        <v>315</v>
      </c>
      <c r="E4629" s="359">
        <v>241.74</v>
      </c>
    </row>
    <row r="4630" spans="1:5" ht="9" customHeight="1" x14ac:dyDescent="0.25">
      <c r="A4630" s="102">
        <f t="shared" si="72"/>
        <v>4507779</v>
      </c>
      <c r="B4630" s="357" t="s">
        <v>21514</v>
      </c>
      <c r="C4630" s="358" t="s">
        <v>21515</v>
      </c>
      <c r="D4630" s="357" t="s">
        <v>315</v>
      </c>
      <c r="E4630" s="359">
        <v>263.57</v>
      </c>
    </row>
    <row r="4631" spans="1:5" ht="9" customHeight="1" x14ac:dyDescent="0.25">
      <c r="A4631" s="102">
        <f t="shared" si="72"/>
        <v>4507780</v>
      </c>
      <c r="B4631" s="357" t="s">
        <v>21516</v>
      </c>
      <c r="C4631" s="358" t="s">
        <v>21517</v>
      </c>
      <c r="D4631" s="357" t="s">
        <v>315</v>
      </c>
      <c r="E4631" s="359">
        <v>317.69</v>
      </c>
    </row>
    <row r="4632" spans="1:5" ht="9" customHeight="1" x14ac:dyDescent="0.25">
      <c r="A4632" s="102">
        <f t="shared" si="72"/>
        <v>4507781</v>
      </c>
      <c r="B4632" s="357" t="s">
        <v>21518</v>
      </c>
      <c r="C4632" s="358" t="s">
        <v>21519</v>
      </c>
      <c r="D4632" s="357" t="s">
        <v>315</v>
      </c>
      <c r="E4632" s="359">
        <v>333.89</v>
      </c>
    </row>
    <row r="4633" spans="1:5" ht="9" customHeight="1" x14ac:dyDescent="0.25">
      <c r="A4633" s="102">
        <f t="shared" si="72"/>
        <v>4507782</v>
      </c>
      <c r="B4633" s="357" t="s">
        <v>21520</v>
      </c>
      <c r="C4633" s="358" t="s">
        <v>21521</v>
      </c>
      <c r="D4633" s="357" t="s">
        <v>315</v>
      </c>
      <c r="E4633" s="359">
        <v>395.73</v>
      </c>
    </row>
    <row r="4634" spans="1:5" ht="9" customHeight="1" x14ac:dyDescent="0.25">
      <c r="A4634" s="102">
        <f t="shared" si="72"/>
        <v>4507785</v>
      </c>
      <c r="B4634" s="357" t="s">
        <v>21522</v>
      </c>
      <c r="C4634" s="358" t="s">
        <v>21523</v>
      </c>
      <c r="D4634" s="357" t="s">
        <v>315</v>
      </c>
      <c r="E4634" s="359">
        <v>139.15</v>
      </c>
    </row>
    <row r="4635" spans="1:5" ht="9" customHeight="1" x14ac:dyDescent="0.25">
      <c r="A4635" s="102">
        <f t="shared" si="72"/>
        <v>4508194</v>
      </c>
      <c r="B4635" s="357" t="s">
        <v>21524</v>
      </c>
      <c r="C4635" s="358" t="s">
        <v>21525</v>
      </c>
      <c r="D4635" s="357" t="s">
        <v>315</v>
      </c>
      <c r="E4635" s="359">
        <v>142.44</v>
      </c>
    </row>
    <row r="4636" spans="1:5" ht="9" customHeight="1" x14ac:dyDescent="0.25">
      <c r="A4636" s="102">
        <f t="shared" si="72"/>
        <v>4507786</v>
      </c>
      <c r="B4636" s="357" t="s">
        <v>21526</v>
      </c>
      <c r="C4636" s="358" t="s">
        <v>21527</v>
      </c>
      <c r="D4636" s="357" t="s">
        <v>315</v>
      </c>
      <c r="E4636" s="359">
        <v>162.79</v>
      </c>
    </row>
    <row r="4637" spans="1:5" ht="9" customHeight="1" x14ac:dyDescent="0.25">
      <c r="A4637" s="102">
        <f t="shared" si="72"/>
        <v>4507787</v>
      </c>
      <c r="B4637" s="357" t="s">
        <v>21528</v>
      </c>
      <c r="C4637" s="358" t="s">
        <v>21529</v>
      </c>
      <c r="D4637" s="357" t="s">
        <v>315</v>
      </c>
      <c r="E4637" s="359">
        <v>166.15</v>
      </c>
    </row>
    <row r="4638" spans="1:5" ht="9" customHeight="1" x14ac:dyDescent="0.25">
      <c r="A4638" s="102">
        <f t="shared" si="72"/>
        <v>4507788</v>
      </c>
      <c r="B4638" s="357" t="s">
        <v>21530</v>
      </c>
      <c r="C4638" s="358" t="s">
        <v>21531</v>
      </c>
      <c r="D4638" s="357" t="s">
        <v>315</v>
      </c>
      <c r="E4638" s="359">
        <v>216.66</v>
      </c>
    </row>
    <row r="4639" spans="1:5" ht="9" customHeight="1" x14ac:dyDescent="0.25">
      <c r="A4639" s="102">
        <f t="shared" si="72"/>
        <v>4507789</v>
      </c>
      <c r="B4639" s="357" t="s">
        <v>21532</v>
      </c>
      <c r="C4639" s="358" t="s">
        <v>21533</v>
      </c>
      <c r="D4639" s="357" t="s">
        <v>315</v>
      </c>
      <c r="E4639" s="359">
        <v>223.38</v>
      </c>
    </row>
    <row r="4640" spans="1:5" ht="9" customHeight="1" x14ac:dyDescent="0.25">
      <c r="A4640" s="102">
        <f t="shared" si="72"/>
        <v>4507790</v>
      </c>
      <c r="B4640" s="357" t="s">
        <v>21534</v>
      </c>
      <c r="C4640" s="358" t="s">
        <v>21535</v>
      </c>
      <c r="D4640" s="357" t="s">
        <v>315</v>
      </c>
      <c r="E4640" s="359">
        <v>266.92</v>
      </c>
    </row>
    <row r="4641" spans="1:5" ht="9" customHeight="1" x14ac:dyDescent="0.25">
      <c r="A4641" s="102">
        <f t="shared" si="72"/>
        <v>4507791</v>
      </c>
      <c r="B4641" s="357" t="s">
        <v>21536</v>
      </c>
      <c r="C4641" s="358" t="s">
        <v>21537</v>
      </c>
      <c r="D4641" s="357" t="s">
        <v>315</v>
      </c>
      <c r="E4641" s="359">
        <v>275.44</v>
      </c>
    </row>
    <row r="4642" spans="1:5" ht="9" customHeight="1" x14ac:dyDescent="0.25">
      <c r="A4642" s="102">
        <f t="shared" si="72"/>
        <v>4507792</v>
      </c>
      <c r="B4642" s="357" t="s">
        <v>21538</v>
      </c>
      <c r="C4642" s="358" t="s">
        <v>21539</v>
      </c>
      <c r="D4642" s="357" t="s">
        <v>315</v>
      </c>
      <c r="E4642" s="359">
        <v>341.52</v>
      </c>
    </row>
    <row r="4643" spans="1:5" ht="9" customHeight="1" x14ac:dyDescent="0.25">
      <c r="A4643" s="102">
        <f t="shared" si="72"/>
        <v>4507793</v>
      </c>
      <c r="B4643" s="357" t="s">
        <v>21540</v>
      </c>
      <c r="C4643" s="358" t="s">
        <v>21541</v>
      </c>
      <c r="D4643" s="357" t="s">
        <v>315</v>
      </c>
      <c r="E4643" s="359">
        <v>320.64999999999998</v>
      </c>
    </row>
    <row r="4644" spans="1:5" ht="9" customHeight="1" x14ac:dyDescent="0.25">
      <c r="A4644" s="102">
        <f t="shared" si="72"/>
        <v>4507794</v>
      </c>
      <c r="B4644" s="357" t="s">
        <v>21542</v>
      </c>
      <c r="C4644" s="358" t="s">
        <v>21543</v>
      </c>
      <c r="D4644" s="357" t="s">
        <v>315</v>
      </c>
      <c r="E4644" s="359">
        <v>437.54</v>
      </c>
    </row>
    <row r="4645" spans="1:5" ht="9" customHeight="1" x14ac:dyDescent="0.25">
      <c r="A4645" s="102">
        <f t="shared" si="72"/>
        <v>4507795</v>
      </c>
      <c r="B4645" s="357" t="s">
        <v>21544</v>
      </c>
      <c r="C4645" s="358" t="s">
        <v>21545</v>
      </c>
      <c r="D4645" s="357" t="s">
        <v>315</v>
      </c>
      <c r="E4645" s="359">
        <v>416.26</v>
      </c>
    </row>
    <row r="4646" spans="1:5" ht="9" customHeight="1" x14ac:dyDescent="0.25">
      <c r="A4646" s="102">
        <f t="shared" si="72"/>
        <v>4507796</v>
      </c>
      <c r="B4646" s="357" t="s">
        <v>21546</v>
      </c>
      <c r="C4646" s="358" t="s">
        <v>21547</v>
      </c>
      <c r="D4646" s="357" t="s">
        <v>315</v>
      </c>
      <c r="E4646" s="359">
        <v>502.87</v>
      </c>
    </row>
    <row r="4647" spans="1:5" ht="9" customHeight="1" x14ac:dyDescent="0.25">
      <c r="A4647" s="102">
        <f t="shared" si="72"/>
        <v>4508190</v>
      </c>
      <c r="B4647" s="357" t="s">
        <v>21548</v>
      </c>
      <c r="C4647" s="358" t="s">
        <v>21549</v>
      </c>
      <c r="D4647" s="357" t="s">
        <v>315</v>
      </c>
      <c r="E4647" s="359">
        <v>490.89</v>
      </c>
    </row>
    <row r="4648" spans="1:5" ht="9" customHeight="1" x14ac:dyDescent="0.25">
      <c r="A4648" s="102">
        <f t="shared" si="72"/>
        <v>4507797</v>
      </c>
      <c r="B4648" s="357" t="s">
        <v>21550</v>
      </c>
      <c r="C4648" s="358" t="s">
        <v>21551</v>
      </c>
      <c r="D4648" s="357" t="s">
        <v>315</v>
      </c>
      <c r="E4648" s="359">
        <v>65.52</v>
      </c>
    </row>
    <row r="4649" spans="1:5" ht="9" customHeight="1" x14ac:dyDescent="0.25">
      <c r="A4649" s="102">
        <f t="shared" si="72"/>
        <v>4507798</v>
      </c>
      <c r="B4649" s="357" t="s">
        <v>21552</v>
      </c>
      <c r="C4649" s="358" t="s">
        <v>21553</v>
      </c>
      <c r="D4649" s="357" t="s">
        <v>315</v>
      </c>
      <c r="E4649" s="359">
        <v>68.959999999999994</v>
      </c>
    </row>
    <row r="4650" spans="1:5" ht="9" customHeight="1" x14ac:dyDescent="0.25">
      <c r="A4650" s="102">
        <f t="shared" si="72"/>
        <v>4507799</v>
      </c>
      <c r="B4650" s="357" t="s">
        <v>21554</v>
      </c>
      <c r="C4650" s="358" t="s">
        <v>21555</v>
      </c>
      <c r="D4650" s="357" t="s">
        <v>315</v>
      </c>
      <c r="E4650" s="359">
        <v>91.74</v>
      </c>
    </row>
    <row r="4651" spans="1:5" ht="9" customHeight="1" x14ac:dyDescent="0.25">
      <c r="A4651" s="102">
        <f t="shared" si="72"/>
        <v>4507800</v>
      </c>
      <c r="B4651" s="357" t="s">
        <v>21556</v>
      </c>
      <c r="C4651" s="358" t="s">
        <v>21557</v>
      </c>
      <c r="D4651" s="357" t="s">
        <v>315</v>
      </c>
      <c r="E4651" s="359">
        <v>93.05</v>
      </c>
    </row>
    <row r="4652" spans="1:5" ht="9" customHeight="1" x14ac:dyDescent="0.25">
      <c r="A4652" s="102">
        <f t="shared" si="72"/>
        <v>4507801</v>
      </c>
      <c r="B4652" s="357" t="s">
        <v>21558</v>
      </c>
      <c r="C4652" s="358" t="s">
        <v>21559</v>
      </c>
      <c r="D4652" s="357" t="s">
        <v>315</v>
      </c>
      <c r="E4652" s="359">
        <v>110.93</v>
      </c>
    </row>
    <row r="4653" spans="1:5" ht="9" customHeight="1" x14ac:dyDescent="0.25">
      <c r="A4653" s="102">
        <f t="shared" si="72"/>
        <v>4507802</v>
      </c>
      <c r="B4653" s="357" t="s">
        <v>21560</v>
      </c>
      <c r="C4653" s="358" t="s">
        <v>21561</v>
      </c>
      <c r="D4653" s="357" t="s">
        <v>315</v>
      </c>
      <c r="E4653" s="359">
        <v>112.25</v>
      </c>
    </row>
    <row r="4654" spans="1:5" ht="9" customHeight="1" x14ac:dyDescent="0.25">
      <c r="A4654" s="102">
        <f t="shared" si="72"/>
        <v>4507803</v>
      </c>
      <c r="B4654" s="357" t="s">
        <v>21562</v>
      </c>
      <c r="C4654" s="358" t="s">
        <v>21563</v>
      </c>
      <c r="D4654" s="357" t="s">
        <v>315</v>
      </c>
      <c r="E4654" s="359">
        <v>111.37</v>
      </c>
    </row>
    <row r="4655" spans="1:5" ht="9" customHeight="1" x14ac:dyDescent="0.25">
      <c r="A4655" s="102">
        <f t="shared" si="72"/>
        <v>4508191</v>
      </c>
      <c r="B4655" s="357" t="s">
        <v>21564</v>
      </c>
      <c r="C4655" s="358" t="s">
        <v>21565</v>
      </c>
      <c r="D4655" s="357" t="s">
        <v>315</v>
      </c>
      <c r="E4655" s="359">
        <v>112.68</v>
      </c>
    </row>
    <row r="4656" spans="1:5" ht="9" customHeight="1" x14ac:dyDescent="0.25">
      <c r="A4656" s="102">
        <f t="shared" si="72"/>
        <v>4507804</v>
      </c>
      <c r="B4656" s="357" t="s">
        <v>21566</v>
      </c>
      <c r="C4656" s="358" t="s">
        <v>21567</v>
      </c>
      <c r="D4656" s="357" t="s">
        <v>315</v>
      </c>
      <c r="E4656" s="359">
        <v>137.16</v>
      </c>
    </row>
    <row r="4657" spans="1:5" ht="9" customHeight="1" x14ac:dyDescent="0.25">
      <c r="A4657" s="102">
        <f t="shared" si="72"/>
        <v>4507805</v>
      </c>
      <c r="B4657" s="357" t="s">
        <v>21568</v>
      </c>
      <c r="C4657" s="358" t="s">
        <v>21569</v>
      </c>
      <c r="D4657" s="357" t="s">
        <v>315</v>
      </c>
      <c r="E4657" s="359">
        <v>139.21</v>
      </c>
    </row>
    <row r="4658" spans="1:5" ht="9" customHeight="1" x14ac:dyDescent="0.25">
      <c r="A4658" s="102">
        <f t="shared" si="72"/>
        <v>4507806</v>
      </c>
      <c r="B4658" s="357" t="s">
        <v>21570</v>
      </c>
      <c r="C4658" s="358" t="s">
        <v>21571</v>
      </c>
      <c r="D4658" s="357" t="s">
        <v>315</v>
      </c>
      <c r="E4658" s="359">
        <v>27.04</v>
      </c>
    </row>
    <row r="4659" spans="1:5" ht="9" customHeight="1" x14ac:dyDescent="0.25">
      <c r="A4659" s="102">
        <f t="shared" si="72"/>
        <v>4507807</v>
      </c>
      <c r="B4659" s="357" t="s">
        <v>21572</v>
      </c>
      <c r="C4659" s="358" t="s">
        <v>21573</v>
      </c>
      <c r="D4659" s="357" t="s">
        <v>315</v>
      </c>
      <c r="E4659" s="359">
        <v>32.57</v>
      </c>
    </row>
    <row r="4660" spans="1:5" ht="9" customHeight="1" x14ac:dyDescent="0.25">
      <c r="A4660" s="102">
        <f t="shared" si="72"/>
        <v>4507866</v>
      </c>
      <c r="B4660" s="357" t="s">
        <v>21574</v>
      </c>
      <c r="C4660" s="358" t="s">
        <v>21575</v>
      </c>
      <c r="D4660" s="357" t="s">
        <v>315</v>
      </c>
      <c r="E4660" s="359">
        <v>76.3</v>
      </c>
    </row>
    <row r="4661" spans="1:5" ht="9" customHeight="1" x14ac:dyDescent="0.25">
      <c r="A4661" s="102">
        <f t="shared" si="72"/>
        <v>4507867</v>
      </c>
      <c r="B4661" s="357" t="s">
        <v>21576</v>
      </c>
      <c r="C4661" s="358" t="s">
        <v>21577</v>
      </c>
      <c r="D4661" s="357" t="s">
        <v>315</v>
      </c>
      <c r="E4661" s="359">
        <v>108.81</v>
      </c>
    </row>
    <row r="4662" spans="1:5" ht="9" customHeight="1" x14ac:dyDescent="0.25">
      <c r="A4662" s="102">
        <f t="shared" si="72"/>
        <v>4507808</v>
      </c>
      <c r="B4662" s="357" t="s">
        <v>21578</v>
      </c>
      <c r="C4662" s="358" t="s">
        <v>21579</v>
      </c>
      <c r="D4662" s="357" t="s">
        <v>315</v>
      </c>
      <c r="E4662" s="359">
        <v>30.68</v>
      </c>
    </row>
    <row r="4663" spans="1:5" ht="9" customHeight="1" x14ac:dyDescent="0.25">
      <c r="A4663" s="102">
        <f t="shared" si="72"/>
        <v>4507809</v>
      </c>
      <c r="B4663" s="357" t="s">
        <v>21580</v>
      </c>
      <c r="C4663" s="358" t="s">
        <v>21581</v>
      </c>
      <c r="D4663" s="357" t="s">
        <v>315</v>
      </c>
      <c r="E4663" s="359">
        <v>38.11</v>
      </c>
    </row>
    <row r="4664" spans="1:5" ht="9" customHeight="1" x14ac:dyDescent="0.25">
      <c r="A4664" s="102">
        <f t="shared" si="72"/>
        <v>4507810</v>
      </c>
      <c r="B4664" s="357" t="s">
        <v>21582</v>
      </c>
      <c r="C4664" s="358" t="s">
        <v>21583</v>
      </c>
      <c r="D4664" s="357" t="s">
        <v>315</v>
      </c>
      <c r="E4664" s="359">
        <v>50.14</v>
      </c>
    </row>
    <row r="4665" spans="1:5" ht="9" customHeight="1" x14ac:dyDescent="0.25">
      <c r="A4665" s="102">
        <f t="shared" si="72"/>
        <v>4507811</v>
      </c>
      <c r="B4665" s="357" t="s">
        <v>21584</v>
      </c>
      <c r="C4665" s="358" t="s">
        <v>21585</v>
      </c>
      <c r="D4665" s="357" t="s">
        <v>315</v>
      </c>
      <c r="E4665" s="359">
        <v>50.29</v>
      </c>
    </row>
    <row r="4666" spans="1:5" ht="9" customHeight="1" x14ac:dyDescent="0.25">
      <c r="A4666" s="102">
        <f t="shared" si="72"/>
        <v>4507812</v>
      </c>
      <c r="B4666" s="357" t="s">
        <v>21586</v>
      </c>
      <c r="C4666" s="358" t="s">
        <v>21587</v>
      </c>
      <c r="D4666" s="357" t="s">
        <v>315</v>
      </c>
      <c r="E4666" s="359">
        <v>57.75</v>
      </c>
    </row>
    <row r="4667" spans="1:5" ht="9" customHeight="1" x14ac:dyDescent="0.25">
      <c r="A4667" s="102">
        <f t="shared" si="72"/>
        <v>4507813</v>
      </c>
      <c r="B4667" s="357" t="s">
        <v>21588</v>
      </c>
      <c r="C4667" s="358" t="s">
        <v>21589</v>
      </c>
      <c r="D4667" s="357" t="s">
        <v>315</v>
      </c>
      <c r="E4667" s="359">
        <v>75.48</v>
      </c>
    </row>
    <row r="4668" spans="1:5" ht="9" customHeight="1" x14ac:dyDescent="0.25">
      <c r="A4668" s="102">
        <f t="shared" si="72"/>
        <v>4507851</v>
      </c>
      <c r="B4668" s="357" t="s">
        <v>21590</v>
      </c>
      <c r="C4668" s="358" t="s">
        <v>21591</v>
      </c>
      <c r="D4668" s="357" t="s">
        <v>138</v>
      </c>
      <c r="E4668" s="359">
        <v>35.21</v>
      </c>
    </row>
    <row r="4669" spans="1:5" ht="9" customHeight="1" x14ac:dyDescent="0.25">
      <c r="A4669" s="102">
        <f t="shared" si="72"/>
        <v>4507852</v>
      </c>
      <c r="B4669" s="357" t="s">
        <v>21592</v>
      </c>
      <c r="C4669" s="358" t="s">
        <v>21593</v>
      </c>
      <c r="D4669" s="357" t="s">
        <v>138</v>
      </c>
      <c r="E4669" s="359">
        <v>35.08</v>
      </c>
    </row>
    <row r="4670" spans="1:5" ht="9" customHeight="1" x14ac:dyDescent="0.25">
      <c r="A4670" s="102">
        <f t="shared" si="72"/>
        <v>4507853</v>
      </c>
      <c r="B4670" s="357" t="s">
        <v>21594</v>
      </c>
      <c r="C4670" s="358" t="s">
        <v>21595</v>
      </c>
      <c r="D4670" s="357" t="s">
        <v>138</v>
      </c>
      <c r="E4670" s="359">
        <v>38.130000000000003</v>
      </c>
    </row>
    <row r="4671" spans="1:5" ht="9" customHeight="1" x14ac:dyDescent="0.25">
      <c r="A4671" s="102">
        <f t="shared" si="72"/>
        <v>4507854</v>
      </c>
      <c r="B4671" s="357" t="s">
        <v>21596</v>
      </c>
      <c r="C4671" s="358" t="s">
        <v>21597</v>
      </c>
      <c r="D4671" s="357" t="s">
        <v>138</v>
      </c>
      <c r="E4671" s="359">
        <v>42.07</v>
      </c>
    </row>
    <row r="4672" spans="1:5" ht="18" customHeight="1" x14ac:dyDescent="0.25">
      <c r="A4672" s="102">
        <f t="shared" si="72"/>
        <v>4507855</v>
      </c>
      <c r="B4672" s="357" t="s">
        <v>21598</v>
      </c>
      <c r="C4672" s="358" t="s">
        <v>21599</v>
      </c>
      <c r="D4672" s="357" t="s">
        <v>138</v>
      </c>
      <c r="E4672" s="359">
        <v>33.53</v>
      </c>
    </row>
    <row r="4673" spans="1:5" ht="18" customHeight="1" x14ac:dyDescent="0.25">
      <c r="A4673" s="102">
        <f t="shared" ref="A4673:A4736" si="73">VALUE(B4673)</f>
        <v>4507856</v>
      </c>
      <c r="B4673" s="357" t="s">
        <v>21600</v>
      </c>
      <c r="C4673" s="358" t="s">
        <v>21601</v>
      </c>
      <c r="D4673" s="357" t="s">
        <v>138</v>
      </c>
      <c r="E4673" s="359">
        <v>33.35</v>
      </c>
    </row>
    <row r="4674" spans="1:5" ht="18" customHeight="1" x14ac:dyDescent="0.25">
      <c r="A4674" s="102">
        <f t="shared" si="73"/>
        <v>4507857</v>
      </c>
      <c r="B4674" s="357" t="s">
        <v>21602</v>
      </c>
      <c r="C4674" s="358" t="s">
        <v>21603</v>
      </c>
      <c r="D4674" s="357" t="s">
        <v>138</v>
      </c>
      <c r="E4674" s="359">
        <v>40.090000000000003</v>
      </c>
    </row>
    <row r="4675" spans="1:5" ht="18" customHeight="1" x14ac:dyDescent="0.25">
      <c r="A4675" s="102">
        <f t="shared" si="73"/>
        <v>4507858</v>
      </c>
      <c r="B4675" s="357" t="s">
        <v>21604</v>
      </c>
      <c r="C4675" s="358" t="s">
        <v>21605</v>
      </c>
      <c r="D4675" s="357" t="s">
        <v>138</v>
      </c>
      <c r="E4675" s="359">
        <v>45.44</v>
      </c>
    </row>
    <row r="4676" spans="1:5" ht="18" customHeight="1" x14ac:dyDescent="0.25">
      <c r="A4676" s="102">
        <f t="shared" si="73"/>
        <v>4508177</v>
      </c>
      <c r="B4676" s="357" t="s">
        <v>21606</v>
      </c>
      <c r="C4676" s="358" t="s">
        <v>21607</v>
      </c>
      <c r="D4676" s="357" t="s">
        <v>138</v>
      </c>
      <c r="E4676" s="359">
        <v>83.11</v>
      </c>
    </row>
    <row r="4677" spans="1:5" ht="18" customHeight="1" x14ac:dyDescent="0.25">
      <c r="A4677" s="102">
        <f t="shared" si="73"/>
        <v>4508178</v>
      </c>
      <c r="B4677" s="357" t="s">
        <v>21608</v>
      </c>
      <c r="C4677" s="358" t="s">
        <v>21609</v>
      </c>
      <c r="D4677" s="357" t="s">
        <v>138</v>
      </c>
      <c r="E4677" s="359">
        <v>82.93</v>
      </c>
    </row>
    <row r="4678" spans="1:5" ht="18" customHeight="1" x14ac:dyDescent="0.25">
      <c r="A4678" s="102">
        <f t="shared" si="73"/>
        <v>4507821</v>
      </c>
      <c r="B4678" s="357" t="s">
        <v>21610</v>
      </c>
      <c r="C4678" s="358" t="s">
        <v>21611</v>
      </c>
      <c r="D4678" s="357" t="s">
        <v>138</v>
      </c>
      <c r="E4678" s="359">
        <v>82.55</v>
      </c>
    </row>
    <row r="4679" spans="1:5" ht="18" customHeight="1" x14ac:dyDescent="0.25">
      <c r="A4679" s="102">
        <f t="shared" si="73"/>
        <v>4507822</v>
      </c>
      <c r="B4679" s="357" t="s">
        <v>21612</v>
      </c>
      <c r="C4679" s="358" t="s">
        <v>21613</v>
      </c>
      <c r="D4679" s="357" t="s">
        <v>138</v>
      </c>
      <c r="E4679" s="359">
        <v>82.36</v>
      </c>
    </row>
    <row r="4680" spans="1:5" ht="9" customHeight="1" x14ac:dyDescent="0.25">
      <c r="A4680" s="102">
        <f t="shared" si="73"/>
        <v>4507823</v>
      </c>
      <c r="B4680" s="357" t="s">
        <v>21614</v>
      </c>
      <c r="C4680" s="358" t="s">
        <v>21615</v>
      </c>
      <c r="D4680" s="357" t="s">
        <v>138</v>
      </c>
      <c r="E4680" s="359">
        <v>83.12</v>
      </c>
    </row>
    <row r="4681" spans="1:5" ht="9" customHeight="1" x14ac:dyDescent="0.25">
      <c r="A4681" s="102">
        <f t="shared" si="73"/>
        <v>4508188</v>
      </c>
      <c r="B4681" s="357" t="s">
        <v>21616</v>
      </c>
      <c r="C4681" s="358" t="s">
        <v>21617</v>
      </c>
      <c r="D4681" s="357" t="s">
        <v>138</v>
      </c>
      <c r="E4681" s="359">
        <v>82.99</v>
      </c>
    </row>
    <row r="4682" spans="1:5" ht="9" customHeight="1" x14ac:dyDescent="0.25">
      <c r="A4682" s="102">
        <f t="shared" si="73"/>
        <v>4507824</v>
      </c>
      <c r="B4682" s="357" t="s">
        <v>21618</v>
      </c>
      <c r="C4682" s="358" t="s">
        <v>21619</v>
      </c>
      <c r="D4682" s="357" t="s">
        <v>138</v>
      </c>
      <c r="E4682" s="359">
        <v>91.91</v>
      </c>
    </row>
    <row r="4683" spans="1:5" ht="9" customHeight="1" x14ac:dyDescent="0.25">
      <c r="A4683" s="102">
        <f t="shared" si="73"/>
        <v>4507825</v>
      </c>
      <c r="B4683" s="357" t="s">
        <v>21620</v>
      </c>
      <c r="C4683" s="358" t="s">
        <v>21621</v>
      </c>
      <c r="D4683" s="357" t="s">
        <v>138</v>
      </c>
      <c r="E4683" s="359">
        <v>92.13</v>
      </c>
    </row>
    <row r="4684" spans="1:5" ht="9" customHeight="1" x14ac:dyDescent="0.25">
      <c r="A4684" s="102">
        <f t="shared" si="73"/>
        <v>4507826</v>
      </c>
      <c r="B4684" s="357" t="s">
        <v>21622</v>
      </c>
      <c r="C4684" s="358" t="s">
        <v>21623</v>
      </c>
      <c r="D4684" s="357" t="s">
        <v>138</v>
      </c>
      <c r="E4684" s="359">
        <v>97.86</v>
      </c>
    </row>
    <row r="4685" spans="1:5" ht="9" customHeight="1" x14ac:dyDescent="0.25">
      <c r="A4685" s="102">
        <f t="shared" si="73"/>
        <v>4508179</v>
      </c>
      <c r="B4685" s="357" t="s">
        <v>21624</v>
      </c>
      <c r="C4685" s="358" t="s">
        <v>21625</v>
      </c>
      <c r="D4685" s="357" t="s">
        <v>138</v>
      </c>
      <c r="E4685" s="359">
        <v>97.67</v>
      </c>
    </row>
    <row r="4686" spans="1:5" ht="9" customHeight="1" x14ac:dyDescent="0.25">
      <c r="A4686" s="102">
        <f t="shared" si="73"/>
        <v>4507827</v>
      </c>
      <c r="B4686" s="357" t="s">
        <v>21626</v>
      </c>
      <c r="C4686" s="358" t="s">
        <v>21627</v>
      </c>
      <c r="D4686" s="357" t="s">
        <v>138</v>
      </c>
      <c r="E4686" s="359">
        <v>102.43</v>
      </c>
    </row>
    <row r="4687" spans="1:5" ht="9" customHeight="1" x14ac:dyDescent="0.25">
      <c r="A4687" s="102">
        <f t="shared" si="73"/>
        <v>4508180</v>
      </c>
      <c r="B4687" s="357" t="s">
        <v>21628</v>
      </c>
      <c r="C4687" s="358" t="s">
        <v>21629</v>
      </c>
      <c r="D4687" s="357" t="s">
        <v>138</v>
      </c>
      <c r="E4687" s="359">
        <v>32.42</v>
      </c>
    </row>
    <row r="4688" spans="1:5" ht="9" customHeight="1" x14ac:dyDescent="0.25">
      <c r="A4688" s="102">
        <f t="shared" si="73"/>
        <v>4507739</v>
      </c>
      <c r="B4688" s="357" t="s">
        <v>21630</v>
      </c>
      <c r="C4688" s="358" t="s">
        <v>21631</v>
      </c>
      <c r="D4688" s="357" t="s">
        <v>138</v>
      </c>
      <c r="E4688" s="359">
        <v>34.119999999999997</v>
      </c>
    </row>
    <row r="4689" spans="1:5" ht="9" customHeight="1" x14ac:dyDescent="0.25">
      <c r="A4689" s="102">
        <f t="shared" si="73"/>
        <v>4508181</v>
      </c>
      <c r="B4689" s="357" t="s">
        <v>21632</v>
      </c>
      <c r="C4689" s="358" t="s">
        <v>21633</v>
      </c>
      <c r="D4689" s="357" t="s">
        <v>138</v>
      </c>
      <c r="E4689" s="359">
        <v>34.1</v>
      </c>
    </row>
    <row r="4690" spans="1:5" ht="9" customHeight="1" x14ac:dyDescent="0.25">
      <c r="A4690" s="102">
        <f t="shared" si="73"/>
        <v>4508125</v>
      </c>
      <c r="B4690" s="357" t="s">
        <v>21634</v>
      </c>
      <c r="C4690" s="358" t="s">
        <v>21635</v>
      </c>
      <c r="D4690" s="357" t="s">
        <v>138</v>
      </c>
      <c r="E4690" s="359">
        <v>36.99</v>
      </c>
    </row>
    <row r="4691" spans="1:5" ht="9" customHeight="1" x14ac:dyDescent="0.25">
      <c r="A4691" s="102">
        <f t="shared" si="73"/>
        <v>4507828</v>
      </c>
      <c r="B4691" s="357" t="s">
        <v>21636</v>
      </c>
      <c r="C4691" s="358" t="s">
        <v>21637</v>
      </c>
      <c r="D4691" s="357" t="s">
        <v>138</v>
      </c>
      <c r="E4691" s="359">
        <v>37.03</v>
      </c>
    </row>
    <row r="4692" spans="1:5" ht="9" customHeight="1" x14ac:dyDescent="0.25">
      <c r="A4692" s="102">
        <f t="shared" si="73"/>
        <v>4507829</v>
      </c>
      <c r="B4692" s="357" t="s">
        <v>21638</v>
      </c>
      <c r="C4692" s="358" t="s">
        <v>21639</v>
      </c>
      <c r="D4692" s="357" t="s">
        <v>138</v>
      </c>
      <c r="E4692" s="359">
        <v>40.15</v>
      </c>
    </row>
    <row r="4693" spans="1:5" ht="9" customHeight="1" x14ac:dyDescent="0.25">
      <c r="A4693" s="102">
        <f t="shared" si="73"/>
        <v>4508182</v>
      </c>
      <c r="B4693" s="357" t="s">
        <v>21640</v>
      </c>
      <c r="C4693" s="358" t="s">
        <v>21641</v>
      </c>
      <c r="D4693" s="357" t="s">
        <v>138</v>
      </c>
      <c r="E4693" s="359">
        <v>40.25</v>
      </c>
    </row>
    <row r="4694" spans="1:5" ht="9" customHeight="1" x14ac:dyDescent="0.25">
      <c r="A4694" s="102">
        <f t="shared" si="73"/>
        <v>4508092</v>
      </c>
      <c r="B4694" s="357" t="s">
        <v>21642</v>
      </c>
      <c r="C4694" s="358" t="s">
        <v>21643</v>
      </c>
      <c r="D4694" s="357" t="s">
        <v>138</v>
      </c>
      <c r="E4694" s="359">
        <v>42.93</v>
      </c>
    </row>
    <row r="4695" spans="1:5" ht="9" customHeight="1" x14ac:dyDescent="0.25">
      <c r="A4695" s="102">
        <f t="shared" si="73"/>
        <v>4507830</v>
      </c>
      <c r="B4695" s="357" t="s">
        <v>21644</v>
      </c>
      <c r="C4695" s="358" t="s">
        <v>21645</v>
      </c>
      <c r="D4695" s="357" t="s">
        <v>138</v>
      </c>
      <c r="E4695" s="359">
        <v>43.08</v>
      </c>
    </row>
    <row r="4696" spans="1:5" ht="9" customHeight="1" x14ac:dyDescent="0.25">
      <c r="A4696" s="102">
        <f t="shared" si="73"/>
        <v>4508183</v>
      </c>
      <c r="B4696" s="357" t="s">
        <v>21646</v>
      </c>
      <c r="C4696" s="358" t="s">
        <v>21647</v>
      </c>
      <c r="D4696" s="357" t="s">
        <v>138</v>
      </c>
      <c r="E4696" s="359">
        <v>51.23</v>
      </c>
    </row>
    <row r="4697" spans="1:5" ht="9" customHeight="1" x14ac:dyDescent="0.25">
      <c r="A4697" s="102">
        <f t="shared" si="73"/>
        <v>4507831</v>
      </c>
      <c r="B4697" s="357" t="s">
        <v>21648</v>
      </c>
      <c r="C4697" s="358" t="s">
        <v>21649</v>
      </c>
      <c r="D4697" s="357" t="s">
        <v>138</v>
      </c>
      <c r="E4697" s="359">
        <v>46.33</v>
      </c>
    </row>
    <row r="4698" spans="1:5" ht="9" customHeight="1" x14ac:dyDescent="0.25">
      <c r="A4698" s="102">
        <f t="shared" si="73"/>
        <v>4507832</v>
      </c>
      <c r="B4698" s="357" t="s">
        <v>21650</v>
      </c>
      <c r="C4698" s="358" t="s">
        <v>21651</v>
      </c>
      <c r="D4698" s="357" t="s">
        <v>138</v>
      </c>
      <c r="E4698" s="359">
        <v>51.86</v>
      </c>
    </row>
    <row r="4699" spans="1:5" ht="9" customHeight="1" x14ac:dyDescent="0.25">
      <c r="A4699" s="102">
        <f t="shared" si="73"/>
        <v>4507833</v>
      </c>
      <c r="B4699" s="357" t="s">
        <v>21652</v>
      </c>
      <c r="C4699" s="358" t="s">
        <v>21653</v>
      </c>
      <c r="D4699" s="357" t="s">
        <v>138</v>
      </c>
      <c r="E4699" s="359">
        <v>51.8</v>
      </c>
    </row>
    <row r="4700" spans="1:5" ht="9" customHeight="1" x14ac:dyDescent="0.25">
      <c r="A4700" s="102">
        <f t="shared" si="73"/>
        <v>4507834</v>
      </c>
      <c r="B4700" s="357" t="s">
        <v>21654</v>
      </c>
      <c r="C4700" s="358" t="s">
        <v>21655</v>
      </c>
      <c r="D4700" s="357" t="s">
        <v>138</v>
      </c>
      <c r="E4700" s="359">
        <v>53.89</v>
      </c>
    </row>
    <row r="4701" spans="1:5" ht="9" customHeight="1" x14ac:dyDescent="0.25">
      <c r="A4701" s="102">
        <f t="shared" si="73"/>
        <v>4508184</v>
      </c>
      <c r="B4701" s="357" t="s">
        <v>21656</v>
      </c>
      <c r="C4701" s="358" t="s">
        <v>21657</v>
      </c>
      <c r="D4701" s="357" t="s">
        <v>138</v>
      </c>
      <c r="E4701" s="359">
        <v>53.76</v>
      </c>
    </row>
    <row r="4702" spans="1:5" ht="9" customHeight="1" x14ac:dyDescent="0.25">
      <c r="A4702" s="102">
        <f t="shared" si="73"/>
        <v>4507835</v>
      </c>
      <c r="B4702" s="357" t="s">
        <v>21658</v>
      </c>
      <c r="C4702" s="358" t="s">
        <v>21659</v>
      </c>
      <c r="D4702" s="357" t="s">
        <v>138</v>
      </c>
      <c r="E4702" s="359">
        <v>53.63</v>
      </c>
    </row>
    <row r="4703" spans="1:5" ht="9" customHeight="1" x14ac:dyDescent="0.25">
      <c r="A4703" s="102">
        <f t="shared" si="73"/>
        <v>4508174</v>
      </c>
      <c r="B4703" s="357" t="s">
        <v>21660</v>
      </c>
      <c r="C4703" s="358" t="s">
        <v>21661</v>
      </c>
      <c r="D4703" s="357" t="s">
        <v>138</v>
      </c>
      <c r="E4703" s="359">
        <v>53.89</v>
      </c>
    </row>
    <row r="4704" spans="1:5" ht="9" customHeight="1" x14ac:dyDescent="0.25">
      <c r="A4704" s="102">
        <f t="shared" si="73"/>
        <v>4507836</v>
      </c>
      <c r="B4704" s="357" t="s">
        <v>21662</v>
      </c>
      <c r="C4704" s="358" t="s">
        <v>21663</v>
      </c>
      <c r="D4704" s="357" t="s">
        <v>138</v>
      </c>
      <c r="E4704" s="359">
        <v>53.7</v>
      </c>
    </row>
    <row r="4705" spans="1:5" ht="9" customHeight="1" x14ac:dyDescent="0.25">
      <c r="A4705" s="102">
        <f t="shared" si="73"/>
        <v>4507837</v>
      </c>
      <c r="B4705" s="357" t="s">
        <v>21664</v>
      </c>
      <c r="C4705" s="358" t="s">
        <v>21665</v>
      </c>
      <c r="D4705" s="357" t="s">
        <v>138</v>
      </c>
      <c r="E4705" s="359">
        <v>57.6</v>
      </c>
    </row>
    <row r="4706" spans="1:5" ht="9" customHeight="1" x14ac:dyDescent="0.25">
      <c r="A4706" s="102">
        <f t="shared" si="73"/>
        <v>4507838</v>
      </c>
      <c r="B4706" s="357" t="s">
        <v>21666</v>
      </c>
      <c r="C4706" s="358" t="s">
        <v>21667</v>
      </c>
      <c r="D4706" s="357" t="s">
        <v>138</v>
      </c>
      <c r="E4706" s="359">
        <v>57.87</v>
      </c>
    </row>
    <row r="4707" spans="1:5" ht="9" customHeight="1" x14ac:dyDescent="0.25">
      <c r="A4707" s="102">
        <f t="shared" si="73"/>
        <v>4507839</v>
      </c>
      <c r="B4707" s="357" t="s">
        <v>21668</v>
      </c>
      <c r="C4707" s="358" t="s">
        <v>21669</v>
      </c>
      <c r="D4707" s="357" t="s">
        <v>138</v>
      </c>
      <c r="E4707" s="359">
        <v>59.99</v>
      </c>
    </row>
    <row r="4708" spans="1:5" ht="9" customHeight="1" x14ac:dyDescent="0.25">
      <c r="A4708" s="102">
        <f t="shared" si="73"/>
        <v>4508175</v>
      </c>
      <c r="B4708" s="357" t="s">
        <v>21670</v>
      </c>
      <c r="C4708" s="358" t="s">
        <v>21671</v>
      </c>
      <c r="D4708" s="357" t="s">
        <v>138</v>
      </c>
      <c r="E4708" s="359">
        <v>59.81</v>
      </c>
    </row>
    <row r="4709" spans="1:5" ht="9" customHeight="1" x14ac:dyDescent="0.25">
      <c r="A4709" s="102">
        <f t="shared" si="73"/>
        <v>4507840</v>
      </c>
      <c r="B4709" s="357" t="s">
        <v>21672</v>
      </c>
      <c r="C4709" s="358" t="s">
        <v>21673</v>
      </c>
      <c r="D4709" s="357" t="s">
        <v>138</v>
      </c>
      <c r="E4709" s="359">
        <v>59.78</v>
      </c>
    </row>
    <row r="4710" spans="1:5" ht="9" customHeight="1" x14ac:dyDescent="0.25">
      <c r="A4710" s="102">
        <f t="shared" si="73"/>
        <v>4507841</v>
      </c>
      <c r="B4710" s="357" t="s">
        <v>21674</v>
      </c>
      <c r="C4710" s="358" t="s">
        <v>21675</v>
      </c>
      <c r="D4710" s="357" t="s">
        <v>138</v>
      </c>
      <c r="E4710" s="359">
        <v>59.52</v>
      </c>
    </row>
    <row r="4711" spans="1:5" ht="9" customHeight="1" x14ac:dyDescent="0.25">
      <c r="A4711" s="102">
        <f t="shared" si="73"/>
        <v>4507842</v>
      </c>
      <c r="B4711" s="357" t="s">
        <v>21676</v>
      </c>
      <c r="C4711" s="358" t="s">
        <v>21677</v>
      </c>
      <c r="D4711" s="357" t="s">
        <v>138</v>
      </c>
      <c r="E4711" s="359">
        <v>64.489999999999995</v>
      </c>
    </row>
    <row r="4712" spans="1:5" ht="9" customHeight="1" x14ac:dyDescent="0.25">
      <c r="A4712" s="102">
        <f t="shared" si="73"/>
        <v>4508185</v>
      </c>
      <c r="B4712" s="357" t="s">
        <v>21678</v>
      </c>
      <c r="C4712" s="358" t="s">
        <v>21679</v>
      </c>
      <c r="D4712" s="357" t="s">
        <v>138</v>
      </c>
      <c r="E4712" s="359">
        <v>64.25</v>
      </c>
    </row>
    <row r="4713" spans="1:5" ht="9" customHeight="1" x14ac:dyDescent="0.25">
      <c r="A4713" s="102">
        <f t="shared" si="73"/>
        <v>4507843</v>
      </c>
      <c r="B4713" s="357" t="s">
        <v>21680</v>
      </c>
      <c r="C4713" s="358" t="s">
        <v>21681</v>
      </c>
      <c r="D4713" s="357" t="s">
        <v>138</v>
      </c>
      <c r="E4713" s="359">
        <v>64.12</v>
      </c>
    </row>
    <row r="4714" spans="1:5" ht="9" customHeight="1" x14ac:dyDescent="0.25">
      <c r="A4714" s="102">
        <f t="shared" si="73"/>
        <v>4507844</v>
      </c>
      <c r="B4714" s="357" t="s">
        <v>21682</v>
      </c>
      <c r="C4714" s="358" t="s">
        <v>21683</v>
      </c>
      <c r="D4714" s="357" t="s">
        <v>138</v>
      </c>
      <c r="E4714" s="359">
        <v>67.790000000000006</v>
      </c>
    </row>
    <row r="4715" spans="1:5" ht="9" customHeight="1" x14ac:dyDescent="0.25">
      <c r="A4715" s="102">
        <f t="shared" si="73"/>
        <v>4508186</v>
      </c>
      <c r="B4715" s="357" t="s">
        <v>21684</v>
      </c>
      <c r="C4715" s="358" t="s">
        <v>21685</v>
      </c>
      <c r="D4715" s="357" t="s">
        <v>138</v>
      </c>
      <c r="E4715" s="359">
        <v>67.86</v>
      </c>
    </row>
    <row r="4716" spans="1:5" ht="9" customHeight="1" x14ac:dyDescent="0.25">
      <c r="A4716" s="102">
        <f t="shared" si="73"/>
        <v>4508187</v>
      </c>
      <c r="B4716" s="357" t="s">
        <v>21686</v>
      </c>
      <c r="C4716" s="358" t="s">
        <v>21687</v>
      </c>
      <c r="D4716" s="357" t="s">
        <v>138</v>
      </c>
      <c r="E4716" s="359">
        <v>67.73</v>
      </c>
    </row>
    <row r="4717" spans="1:5" ht="9" customHeight="1" x14ac:dyDescent="0.25">
      <c r="A4717" s="102">
        <f t="shared" si="73"/>
        <v>4507845</v>
      </c>
      <c r="B4717" s="357" t="s">
        <v>21688</v>
      </c>
      <c r="C4717" s="358" t="s">
        <v>21689</v>
      </c>
      <c r="D4717" s="357" t="s">
        <v>138</v>
      </c>
      <c r="E4717" s="359">
        <v>67.47</v>
      </c>
    </row>
    <row r="4718" spans="1:5" ht="9" customHeight="1" x14ac:dyDescent="0.25">
      <c r="A4718" s="102">
        <f t="shared" si="73"/>
        <v>4507846</v>
      </c>
      <c r="B4718" s="357" t="s">
        <v>21690</v>
      </c>
      <c r="C4718" s="358" t="s">
        <v>21691</v>
      </c>
      <c r="D4718" s="357" t="s">
        <v>138</v>
      </c>
      <c r="E4718" s="359">
        <v>67.34</v>
      </c>
    </row>
    <row r="4719" spans="1:5" ht="9" customHeight="1" x14ac:dyDescent="0.25">
      <c r="A4719" s="102">
        <f t="shared" si="73"/>
        <v>4507847</v>
      </c>
      <c r="B4719" s="357" t="s">
        <v>21692</v>
      </c>
      <c r="C4719" s="358" t="s">
        <v>21693</v>
      </c>
      <c r="D4719" s="357" t="s">
        <v>138</v>
      </c>
      <c r="E4719" s="359">
        <v>76.790000000000006</v>
      </c>
    </row>
    <row r="4720" spans="1:5" ht="9" customHeight="1" x14ac:dyDescent="0.25">
      <c r="A4720" s="102">
        <f t="shared" si="73"/>
        <v>4507848</v>
      </c>
      <c r="B4720" s="357" t="s">
        <v>21694</v>
      </c>
      <c r="C4720" s="358" t="s">
        <v>21695</v>
      </c>
      <c r="D4720" s="357" t="s">
        <v>138</v>
      </c>
      <c r="E4720" s="359">
        <v>76.42</v>
      </c>
    </row>
    <row r="4721" spans="1:5" ht="9" customHeight="1" x14ac:dyDescent="0.25">
      <c r="A4721" s="102">
        <f t="shared" si="73"/>
        <v>4507849</v>
      </c>
      <c r="B4721" s="357" t="s">
        <v>21696</v>
      </c>
      <c r="C4721" s="358" t="s">
        <v>21697</v>
      </c>
      <c r="D4721" s="357" t="s">
        <v>138</v>
      </c>
      <c r="E4721" s="359">
        <v>76.260000000000005</v>
      </c>
    </row>
    <row r="4722" spans="1:5" ht="9" customHeight="1" x14ac:dyDescent="0.25">
      <c r="A4722" s="102">
        <f t="shared" si="73"/>
        <v>4508176</v>
      </c>
      <c r="B4722" s="357" t="s">
        <v>21698</v>
      </c>
      <c r="C4722" s="358" t="s">
        <v>21699</v>
      </c>
      <c r="D4722" s="357" t="s">
        <v>138</v>
      </c>
      <c r="E4722" s="359">
        <v>81.27</v>
      </c>
    </row>
    <row r="4723" spans="1:5" ht="9" customHeight="1" x14ac:dyDescent="0.25">
      <c r="A4723" s="102">
        <f t="shared" si="73"/>
        <v>4507850</v>
      </c>
      <c r="B4723" s="357" t="s">
        <v>21700</v>
      </c>
      <c r="C4723" s="358" t="s">
        <v>21701</v>
      </c>
      <c r="D4723" s="357" t="s">
        <v>138</v>
      </c>
      <c r="E4723" s="359">
        <v>81.08</v>
      </c>
    </row>
    <row r="4724" spans="1:5" ht="9" customHeight="1" x14ac:dyDescent="0.25">
      <c r="A4724" s="102">
        <f t="shared" si="73"/>
        <v>4507956</v>
      </c>
      <c r="B4724" s="357" t="s">
        <v>21702</v>
      </c>
      <c r="C4724" s="358" t="s">
        <v>21703</v>
      </c>
      <c r="D4724" s="357" t="s">
        <v>203</v>
      </c>
      <c r="E4724" s="359">
        <v>13.04</v>
      </c>
    </row>
    <row r="4725" spans="1:5" ht="9" customHeight="1" x14ac:dyDescent="0.25">
      <c r="A4725" s="102">
        <f t="shared" si="73"/>
        <v>4507957</v>
      </c>
      <c r="B4725" s="357" t="s">
        <v>21704</v>
      </c>
      <c r="C4725" s="358" t="s">
        <v>21705</v>
      </c>
      <c r="D4725" s="357" t="s">
        <v>203</v>
      </c>
      <c r="E4725" s="359">
        <v>13.02</v>
      </c>
    </row>
    <row r="4726" spans="1:5" ht="9" customHeight="1" x14ac:dyDescent="0.25">
      <c r="A4726" s="102">
        <f t="shared" si="73"/>
        <v>4507958</v>
      </c>
      <c r="B4726" s="357" t="s">
        <v>21706</v>
      </c>
      <c r="C4726" s="358" t="s">
        <v>21707</v>
      </c>
      <c r="D4726" s="357" t="s">
        <v>203</v>
      </c>
      <c r="E4726" s="359">
        <v>15.16</v>
      </c>
    </row>
    <row r="4727" spans="1:5" ht="9" customHeight="1" x14ac:dyDescent="0.25">
      <c r="A4727" s="102">
        <f t="shared" si="73"/>
        <v>4507959</v>
      </c>
      <c r="B4727" s="357" t="s">
        <v>21708</v>
      </c>
      <c r="C4727" s="358" t="s">
        <v>21709</v>
      </c>
      <c r="D4727" s="357" t="s">
        <v>203</v>
      </c>
      <c r="E4727" s="359">
        <v>15.16</v>
      </c>
    </row>
    <row r="4728" spans="1:5" ht="9" customHeight="1" x14ac:dyDescent="0.25">
      <c r="A4728" s="102">
        <f t="shared" si="73"/>
        <v>4516138</v>
      </c>
      <c r="B4728" s="357" t="s">
        <v>21710</v>
      </c>
      <c r="C4728" s="358" t="s">
        <v>21711</v>
      </c>
      <c r="D4728" s="357" t="s">
        <v>203</v>
      </c>
      <c r="E4728" s="359">
        <v>10.62</v>
      </c>
    </row>
    <row r="4729" spans="1:5" ht="9" customHeight="1" x14ac:dyDescent="0.25">
      <c r="A4729" s="102">
        <f t="shared" si="73"/>
        <v>4516137</v>
      </c>
      <c r="B4729" s="357" t="s">
        <v>21712</v>
      </c>
      <c r="C4729" s="358" t="s">
        <v>21713</v>
      </c>
      <c r="D4729" s="357" t="s">
        <v>959</v>
      </c>
      <c r="E4729" s="359">
        <v>129.53</v>
      </c>
    </row>
    <row r="4730" spans="1:5" ht="9" customHeight="1" x14ac:dyDescent="0.25">
      <c r="A4730" s="102">
        <f t="shared" si="73"/>
        <v>4805755</v>
      </c>
      <c r="B4730" s="357" t="s">
        <v>21714</v>
      </c>
      <c r="C4730" s="358" t="s">
        <v>21715</v>
      </c>
      <c r="D4730" s="357" t="s">
        <v>188</v>
      </c>
      <c r="E4730" s="359">
        <v>29.67</v>
      </c>
    </row>
    <row r="4731" spans="1:5" ht="9" customHeight="1" x14ac:dyDescent="0.25">
      <c r="A4731" s="102">
        <f t="shared" si="73"/>
        <v>4805756</v>
      </c>
      <c r="B4731" s="357" t="s">
        <v>21716</v>
      </c>
      <c r="C4731" s="358" t="s">
        <v>21717</v>
      </c>
      <c r="D4731" s="357" t="s">
        <v>959</v>
      </c>
      <c r="E4731" s="359">
        <v>4.45</v>
      </c>
    </row>
    <row r="4732" spans="1:5" ht="9" customHeight="1" x14ac:dyDescent="0.25">
      <c r="A4732" s="102">
        <f t="shared" si="73"/>
        <v>4816020</v>
      </c>
      <c r="B4732" s="357" t="s">
        <v>21718</v>
      </c>
      <c r="C4732" s="358" t="s">
        <v>21719</v>
      </c>
      <c r="D4732" s="357" t="s">
        <v>188</v>
      </c>
      <c r="E4732" s="359">
        <v>11.07</v>
      </c>
    </row>
    <row r="4733" spans="1:5" ht="9" customHeight="1" x14ac:dyDescent="0.25">
      <c r="A4733" s="102">
        <f t="shared" si="73"/>
        <v>4816019</v>
      </c>
      <c r="B4733" s="357" t="s">
        <v>21720</v>
      </c>
      <c r="C4733" s="358" t="s">
        <v>21721</v>
      </c>
      <c r="D4733" s="357" t="s">
        <v>188</v>
      </c>
      <c r="E4733" s="359">
        <v>7.25</v>
      </c>
    </row>
    <row r="4734" spans="1:5" ht="9" customHeight="1" x14ac:dyDescent="0.25">
      <c r="A4734" s="102">
        <f t="shared" si="73"/>
        <v>4816018</v>
      </c>
      <c r="B4734" s="357" t="s">
        <v>21722</v>
      </c>
      <c r="C4734" s="358" t="s">
        <v>21723</v>
      </c>
      <c r="D4734" s="357" t="s">
        <v>188</v>
      </c>
      <c r="E4734" s="359">
        <v>4.51</v>
      </c>
    </row>
    <row r="4735" spans="1:5" ht="9" customHeight="1" x14ac:dyDescent="0.25">
      <c r="A4735" s="102">
        <f t="shared" si="73"/>
        <v>4816012</v>
      </c>
      <c r="B4735" s="357" t="s">
        <v>21724</v>
      </c>
      <c r="C4735" s="358" t="s">
        <v>21725</v>
      </c>
      <c r="D4735" s="357" t="s">
        <v>188</v>
      </c>
      <c r="E4735" s="359">
        <v>52.25</v>
      </c>
    </row>
    <row r="4736" spans="1:5" ht="9" customHeight="1" x14ac:dyDescent="0.25">
      <c r="A4736" s="102">
        <f t="shared" si="73"/>
        <v>4815805</v>
      </c>
      <c r="B4736" s="357" t="s">
        <v>21726</v>
      </c>
      <c r="C4736" s="358" t="s">
        <v>21727</v>
      </c>
      <c r="D4736" s="357" t="s">
        <v>959</v>
      </c>
      <c r="E4736" s="359">
        <v>13.05</v>
      </c>
    </row>
    <row r="4737" spans="1:5" ht="9" customHeight="1" x14ac:dyDescent="0.25">
      <c r="A4737" s="102">
        <f t="shared" ref="A4737:A4800" si="74">VALUE(B4737)</f>
        <v>4815802</v>
      </c>
      <c r="B4737" s="357" t="s">
        <v>21728</v>
      </c>
      <c r="C4737" s="358" t="s">
        <v>21729</v>
      </c>
      <c r="D4737" s="357" t="s">
        <v>959</v>
      </c>
      <c r="E4737" s="359">
        <v>19.27</v>
      </c>
    </row>
    <row r="4738" spans="1:5" ht="9" customHeight="1" x14ac:dyDescent="0.25">
      <c r="A4738" s="102">
        <f t="shared" si="74"/>
        <v>4805754</v>
      </c>
      <c r="B4738" s="357" t="s">
        <v>21730</v>
      </c>
      <c r="C4738" s="358" t="s">
        <v>21731</v>
      </c>
      <c r="D4738" s="357" t="s">
        <v>188</v>
      </c>
      <c r="E4738" s="359">
        <v>6.26</v>
      </c>
    </row>
    <row r="4739" spans="1:5" ht="9" customHeight="1" x14ac:dyDescent="0.25">
      <c r="A4739" s="102">
        <f t="shared" si="74"/>
        <v>4816145</v>
      </c>
      <c r="B4739" s="357" t="s">
        <v>21732</v>
      </c>
      <c r="C4739" s="358" t="s">
        <v>21733</v>
      </c>
      <c r="D4739" s="357" t="s">
        <v>138</v>
      </c>
      <c r="E4739" s="359">
        <v>25.24</v>
      </c>
    </row>
    <row r="4740" spans="1:5" ht="9" customHeight="1" x14ac:dyDescent="0.25">
      <c r="A4740" s="102">
        <f t="shared" si="74"/>
        <v>4816144</v>
      </c>
      <c r="B4740" s="357" t="s">
        <v>21734</v>
      </c>
      <c r="C4740" s="358" t="s">
        <v>21735</v>
      </c>
      <c r="D4740" s="357" t="s">
        <v>138</v>
      </c>
      <c r="E4740" s="359">
        <v>22.9</v>
      </c>
    </row>
    <row r="4741" spans="1:5" ht="9" customHeight="1" x14ac:dyDescent="0.25">
      <c r="A4741" s="102">
        <f t="shared" si="74"/>
        <v>4816147</v>
      </c>
      <c r="B4741" s="357" t="s">
        <v>21736</v>
      </c>
      <c r="C4741" s="358" t="s">
        <v>21737</v>
      </c>
      <c r="D4741" s="357" t="s">
        <v>138</v>
      </c>
      <c r="E4741" s="359">
        <v>35.14</v>
      </c>
    </row>
    <row r="4742" spans="1:5" ht="9" customHeight="1" x14ac:dyDescent="0.25">
      <c r="A4742" s="102">
        <f t="shared" si="74"/>
        <v>4816146</v>
      </c>
      <c r="B4742" s="357" t="s">
        <v>21738</v>
      </c>
      <c r="C4742" s="358" t="s">
        <v>21739</v>
      </c>
      <c r="D4742" s="357" t="s">
        <v>138</v>
      </c>
      <c r="E4742" s="359">
        <v>30.92</v>
      </c>
    </row>
    <row r="4743" spans="1:5" ht="9" customHeight="1" x14ac:dyDescent="0.25">
      <c r="A4743" s="102">
        <f t="shared" si="74"/>
        <v>4816121</v>
      </c>
      <c r="B4743" s="357" t="s">
        <v>21740</v>
      </c>
      <c r="C4743" s="358" t="s">
        <v>21741</v>
      </c>
      <c r="D4743" s="357" t="s">
        <v>138</v>
      </c>
      <c r="E4743" s="359">
        <v>29.01</v>
      </c>
    </row>
    <row r="4744" spans="1:5" ht="9" customHeight="1" x14ac:dyDescent="0.25">
      <c r="A4744" s="102">
        <f t="shared" si="74"/>
        <v>4816120</v>
      </c>
      <c r="B4744" s="357" t="s">
        <v>21742</v>
      </c>
      <c r="C4744" s="358" t="s">
        <v>21743</v>
      </c>
      <c r="D4744" s="357" t="s">
        <v>138</v>
      </c>
      <c r="E4744" s="359">
        <v>25.72</v>
      </c>
    </row>
    <row r="4745" spans="1:5" ht="9" customHeight="1" x14ac:dyDescent="0.25">
      <c r="A4745" s="102">
        <f t="shared" si="74"/>
        <v>4816123</v>
      </c>
      <c r="B4745" s="357" t="s">
        <v>21744</v>
      </c>
      <c r="C4745" s="358" t="s">
        <v>21745</v>
      </c>
      <c r="D4745" s="357" t="s">
        <v>138</v>
      </c>
      <c r="E4745" s="359">
        <v>38.42</v>
      </c>
    </row>
    <row r="4746" spans="1:5" ht="9" customHeight="1" x14ac:dyDescent="0.25">
      <c r="A4746" s="102">
        <f t="shared" si="74"/>
        <v>4816122</v>
      </c>
      <c r="B4746" s="357" t="s">
        <v>21746</v>
      </c>
      <c r="C4746" s="358" t="s">
        <v>21747</v>
      </c>
      <c r="D4746" s="357" t="s">
        <v>138</v>
      </c>
      <c r="E4746" s="359">
        <v>33.729999999999997</v>
      </c>
    </row>
    <row r="4747" spans="1:5" ht="9" customHeight="1" x14ac:dyDescent="0.25">
      <c r="A4747" s="102">
        <f t="shared" si="74"/>
        <v>4816125</v>
      </c>
      <c r="B4747" s="357" t="s">
        <v>21748</v>
      </c>
      <c r="C4747" s="358" t="s">
        <v>21749</v>
      </c>
      <c r="D4747" s="357" t="s">
        <v>138</v>
      </c>
      <c r="E4747" s="359">
        <v>54.78</v>
      </c>
    </row>
    <row r="4748" spans="1:5" ht="9" customHeight="1" x14ac:dyDescent="0.25">
      <c r="A4748" s="102">
        <f t="shared" si="74"/>
        <v>4816124</v>
      </c>
      <c r="B4748" s="357" t="s">
        <v>21750</v>
      </c>
      <c r="C4748" s="358" t="s">
        <v>21751</v>
      </c>
      <c r="D4748" s="357" t="s">
        <v>138</v>
      </c>
      <c r="E4748" s="359">
        <v>46.34</v>
      </c>
    </row>
    <row r="4749" spans="1:5" ht="9" customHeight="1" x14ac:dyDescent="0.25">
      <c r="A4749" s="102">
        <f t="shared" si="74"/>
        <v>4816022</v>
      </c>
      <c r="B4749" s="357" t="s">
        <v>21752</v>
      </c>
      <c r="C4749" s="358" t="s">
        <v>21753</v>
      </c>
      <c r="D4749" s="357" t="s">
        <v>138</v>
      </c>
      <c r="E4749" s="359">
        <v>73.72</v>
      </c>
    </row>
    <row r="4750" spans="1:5" ht="9" customHeight="1" x14ac:dyDescent="0.25">
      <c r="A4750" s="102">
        <f t="shared" si="74"/>
        <v>4816021</v>
      </c>
      <c r="B4750" s="357" t="s">
        <v>21754</v>
      </c>
      <c r="C4750" s="358" t="s">
        <v>21755</v>
      </c>
      <c r="D4750" s="357" t="s">
        <v>138</v>
      </c>
      <c r="E4750" s="359">
        <v>60.61</v>
      </c>
    </row>
    <row r="4751" spans="1:5" ht="9" customHeight="1" x14ac:dyDescent="0.25">
      <c r="A4751" s="102">
        <f t="shared" si="74"/>
        <v>4816106</v>
      </c>
      <c r="B4751" s="357" t="s">
        <v>21756</v>
      </c>
      <c r="C4751" s="358" t="s">
        <v>21757</v>
      </c>
      <c r="D4751" s="357" t="s">
        <v>138</v>
      </c>
      <c r="E4751" s="359">
        <v>30</v>
      </c>
    </row>
    <row r="4752" spans="1:5" ht="9" customHeight="1" x14ac:dyDescent="0.25">
      <c r="A4752" s="102">
        <f t="shared" si="74"/>
        <v>4816105</v>
      </c>
      <c r="B4752" s="357" t="s">
        <v>21758</v>
      </c>
      <c r="C4752" s="358" t="s">
        <v>21759</v>
      </c>
      <c r="D4752" s="357" t="s">
        <v>138</v>
      </c>
      <c r="E4752" s="359">
        <v>26.71</v>
      </c>
    </row>
    <row r="4753" spans="1:5" ht="9" customHeight="1" x14ac:dyDescent="0.25">
      <c r="A4753" s="102">
        <f t="shared" si="74"/>
        <v>4816108</v>
      </c>
      <c r="B4753" s="357" t="s">
        <v>21760</v>
      </c>
      <c r="C4753" s="358" t="s">
        <v>21761</v>
      </c>
      <c r="D4753" s="357" t="s">
        <v>138</v>
      </c>
      <c r="E4753" s="359">
        <v>39.409999999999997</v>
      </c>
    </row>
    <row r="4754" spans="1:5" ht="9" customHeight="1" x14ac:dyDescent="0.25">
      <c r="A4754" s="102">
        <f t="shared" si="74"/>
        <v>4816107</v>
      </c>
      <c r="B4754" s="357" t="s">
        <v>21762</v>
      </c>
      <c r="C4754" s="358" t="s">
        <v>21763</v>
      </c>
      <c r="D4754" s="357" t="s">
        <v>138</v>
      </c>
      <c r="E4754" s="359">
        <v>34.72</v>
      </c>
    </row>
    <row r="4755" spans="1:5" ht="9" customHeight="1" x14ac:dyDescent="0.25">
      <c r="A4755" s="102">
        <f t="shared" si="74"/>
        <v>4816110</v>
      </c>
      <c r="B4755" s="357" t="s">
        <v>21764</v>
      </c>
      <c r="C4755" s="358" t="s">
        <v>21765</v>
      </c>
      <c r="D4755" s="357" t="s">
        <v>138</v>
      </c>
      <c r="E4755" s="359">
        <v>55.77</v>
      </c>
    </row>
    <row r="4756" spans="1:5" ht="9" customHeight="1" x14ac:dyDescent="0.25">
      <c r="A4756" s="102">
        <f t="shared" si="74"/>
        <v>4816109</v>
      </c>
      <c r="B4756" s="357" t="s">
        <v>21766</v>
      </c>
      <c r="C4756" s="358" t="s">
        <v>21767</v>
      </c>
      <c r="D4756" s="357" t="s">
        <v>138</v>
      </c>
      <c r="E4756" s="359">
        <v>47.33</v>
      </c>
    </row>
    <row r="4757" spans="1:5" ht="9" customHeight="1" x14ac:dyDescent="0.25">
      <c r="A4757" s="102">
        <f t="shared" si="74"/>
        <v>4816100</v>
      </c>
      <c r="B4757" s="357" t="s">
        <v>21768</v>
      </c>
      <c r="C4757" s="358" t="s">
        <v>21769</v>
      </c>
      <c r="D4757" s="357" t="s">
        <v>138</v>
      </c>
      <c r="E4757" s="359">
        <v>29.54</v>
      </c>
    </row>
    <row r="4758" spans="1:5" ht="9" customHeight="1" x14ac:dyDescent="0.25">
      <c r="A4758" s="102">
        <f t="shared" si="74"/>
        <v>4816099</v>
      </c>
      <c r="B4758" s="357" t="s">
        <v>21770</v>
      </c>
      <c r="C4758" s="358" t="s">
        <v>21771</v>
      </c>
      <c r="D4758" s="357" t="s">
        <v>138</v>
      </c>
      <c r="E4758" s="359">
        <v>27.43</v>
      </c>
    </row>
    <row r="4759" spans="1:5" ht="9" customHeight="1" x14ac:dyDescent="0.25">
      <c r="A4759" s="102">
        <f t="shared" si="74"/>
        <v>4816102</v>
      </c>
      <c r="B4759" s="357" t="s">
        <v>21772</v>
      </c>
      <c r="C4759" s="358" t="s">
        <v>21773</v>
      </c>
      <c r="D4759" s="357" t="s">
        <v>138</v>
      </c>
      <c r="E4759" s="359">
        <v>37.83</v>
      </c>
    </row>
    <row r="4760" spans="1:5" ht="9" customHeight="1" x14ac:dyDescent="0.25">
      <c r="A4760" s="102">
        <f t="shared" si="74"/>
        <v>4816101</v>
      </c>
      <c r="B4760" s="357" t="s">
        <v>21774</v>
      </c>
      <c r="C4760" s="358" t="s">
        <v>21775</v>
      </c>
      <c r="D4760" s="357" t="s">
        <v>138</v>
      </c>
      <c r="E4760" s="359">
        <v>35.75</v>
      </c>
    </row>
    <row r="4761" spans="1:5" ht="9" customHeight="1" x14ac:dyDescent="0.25">
      <c r="A4761" s="102">
        <f t="shared" si="74"/>
        <v>4816104</v>
      </c>
      <c r="B4761" s="357" t="s">
        <v>21776</v>
      </c>
      <c r="C4761" s="358" t="s">
        <v>21777</v>
      </c>
      <c r="D4761" s="357" t="s">
        <v>138</v>
      </c>
      <c r="E4761" s="359">
        <v>53.87</v>
      </c>
    </row>
    <row r="4762" spans="1:5" ht="9" customHeight="1" x14ac:dyDescent="0.25">
      <c r="A4762" s="102">
        <f t="shared" si="74"/>
        <v>4816103</v>
      </c>
      <c r="B4762" s="357" t="s">
        <v>21778</v>
      </c>
      <c r="C4762" s="358" t="s">
        <v>21779</v>
      </c>
      <c r="D4762" s="357" t="s">
        <v>138</v>
      </c>
      <c r="E4762" s="359">
        <v>48.46</v>
      </c>
    </row>
    <row r="4763" spans="1:5" ht="9" customHeight="1" x14ac:dyDescent="0.25">
      <c r="A4763" s="102">
        <f t="shared" si="74"/>
        <v>4815804</v>
      </c>
      <c r="B4763" s="357" t="s">
        <v>21780</v>
      </c>
      <c r="C4763" s="358" t="s">
        <v>21781</v>
      </c>
      <c r="D4763" s="357" t="s">
        <v>315</v>
      </c>
      <c r="E4763" s="359">
        <v>0.56000000000000005</v>
      </c>
    </row>
    <row r="4764" spans="1:5" ht="9" customHeight="1" x14ac:dyDescent="0.25">
      <c r="A4764" s="102">
        <f t="shared" si="74"/>
        <v>4816002</v>
      </c>
      <c r="B4764" s="357" t="s">
        <v>21782</v>
      </c>
      <c r="C4764" s="358" t="s">
        <v>21783</v>
      </c>
      <c r="D4764" s="357" t="s">
        <v>188</v>
      </c>
      <c r="E4764" s="359">
        <v>1248.58</v>
      </c>
    </row>
    <row r="4765" spans="1:5" ht="9" customHeight="1" x14ac:dyDescent="0.25">
      <c r="A4765" s="102">
        <f t="shared" si="74"/>
        <v>4805765</v>
      </c>
      <c r="B4765" s="357" t="s">
        <v>21784</v>
      </c>
      <c r="C4765" s="358" t="s">
        <v>21785</v>
      </c>
      <c r="D4765" s="357" t="s">
        <v>188</v>
      </c>
      <c r="E4765" s="359">
        <v>176.64</v>
      </c>
    </row>
    <row r="4766" spans="1:5" ht="9" customHeight="1" x14ac:dyDescent="0.25">
      <c r="A4766" s="102">
        <f t="shared" si="74"/>
        <v>4816000</v>
      </c>
      <c r="B4766" s="357" t="s">
        <v>21786</v>
      </c>
      <c r="C4766" s="358" t="s">
        <v>21787</v>
      </c>
      <c r="D4766" s="357" t="s">
        <v>188</v>
      </c>
      <c r="E4766" s="359">
        <v>425.12</v>
      </c>
    </row>
    <row r="4767" spans="1:5" ht="9" customHeight="1" x14ac:dyDescent="0.25">
      <c r="A4767" s="102">
        <f t="shared" si="74"/>
        <v>4816001</v>
      </c>
      <c r="B4767" s="357" t="s">
        <v>21788</v>
      </c>
      <c r="C4767" s="358" t="s">
        <v>21789</v>
      </c>
      <c r="D4767" s="357" t="s">
        <v>188</v>
      </c>
      <c r="E4767" s="359">
        <v>709.03</v>
      </c>
    </row>
    <row r="4768" spans="1:5" ht="9" customHeight="1" x14ac:dyDescent="0.25">
      <c r="A4768" s="102">
        <f t="shared" si="74"/>
        <v>4805749</v>
      </c>
      <c r="B4768" s="357" t="s">
        <v>1031</v>
      </c>
      <c r="C4768" s="358" t="s">
        <v>1032</v>
      </c>
      <c r="D4768" s="357" t="s">
        <v>188</v>
      </c>
      <c r="E4768" s="359">
        <v>67.5</v>
      </c>
    </row>
    <row r="4769" spans="1:5" ht="9" customHeight="1" x14ac:dyDescent="0.25">
      <c r="A4769" s="102">
        <f t="shared" si="74"/>
        <v>4805751</v>
      </c>
      <c r="B4769" s="357" t="s">
        <v>964</v>
      </c>
      <c r="C4769" s="358" t="s">
        <v>965</v>
      </c>
      <c r="D4769" s="357" t="s">
        <v>188</v>
      </c>
      <c r="E4769" s="359">
        <v>50.63</v>
      </c>
    </row>
    <row r="4770" spans="1:5" ht="9" customHeight="1" x14ac:dyDescent="0.25">
      <c r="A4770" s="102">
        <f t="shared" si="74"/>
        <v>4805752</v>
      </c>
      <c r="B4770" s="357" t="s">
        <v>21790</v>
      </c>
      <c r="C4770" s="358" t="s">
        <v>21791</v>
      </c>
      <c r="D4770" s="357" t="s">
        <v>188</v>
      </c>
      <c r="E4770" s="359">
        <v>60.75</v>
      </c>
    </row>
    <row r="4771" spans="1:5" ht="9" customHeight="1" x14ac:dyDescent="0.25">
      <c r="A4771" s="102">
        <f t="shared" si="74"/>
        <v>4805753</v>
      </c>
      <c r="B4771" s="357" t="s">
        <v>21792</v>
      </c>
      <c r="C4771" s="358" t="s">
        <v>21793</v>
      </c>
      <c r="D4771" s="357" t="s">
        <v>188</v>
      </c>
      <c r="E4771" s="359">
        <v>70.88</v>
      </c>
    </row>
    <row r="4772" spans="1:5" ht="9" customHeight="1" x14ac:dyDescent="0.25">
      <c r="A4772" s="102">
        <f t="shared" si="74"/>
        <v>4805750</v>
      </c>
      <c r="B4772" s="357" t="s">
        <v>21794</v>
      </c>
      <c r="C4772" s="358" t="s">
        <v>21795</v>
      </c>
      <c r="D4772" s="357" t="s">
        <v>188</v>
      </c>
      <c r="E4772" s="359">
        <v>40.5</v>
      </c>
    </row>
    <row r="4773" spans="1:5" ht="9" customHeight="1" x14ac:dyDescent="0.25">
      <c r="A4773" s="102">
        <f t="shared" si="74"/>
        <v>4805767</v>
      </c>
      <c r="B4773" s="357" t="s">
        <v>21796</v>
      </c>
      <c r="C4773" s="358" t="s">
        <v>21797</v>
      </c>
      <c r="D4773" s="357" t="s">
        <v>188</v>
      </c>
      <c r="E4773" s="359">
        <v>69.790000000000006</v>
      </c>
    </row>
    <row r="4774" spans="1:5" ht="9" customHeight="1" x14ac:dyDescent="0.25">
      <c r="A4774" s="102">
        <f t="shared" si="74"/>
        <v>4805769</v>
      </c>
      <c r="B4774" s="357" t="s">
        <v>21798</v>
      </c>
      <c r="C4774" s="358" t="s">
        <v>21799</v>
      </c>
      <c r="D4774" s="357" t="s">
        <v>188</v>
      </c>
      <c r="E4774" s="359">
        <v>83.08</v>
      </c>
    </row>
    <row r="4775" spans="1:5" ht="9" customHeight="1" x14ac:dyDescent="0.25">
      <c r="A4775" s="102">
        <f t="shared" si="74"/>
        <v>4805770</v>
      </c>
      <c r="B4775" s="357" t="s">
        <v>21800</v>
      </c>
      <c r="C4775" s="358" t="s">
        <v>21801</v>
      </c>
      <c r="D4775" s="357" t="s">
        <v>188</v>
      </c>
      <c r="E4775" s="359">
        <v>96.37</v>
      </c>
    </row>
    <row r="4776" spans="1:5" ht="9" customHeight="1" x14ac:dyDescent="0.25">
      <c r="A4776" s="102">
        <f t="shared" si="74"/>
        <v>4805760</v>
      </c>
      <c r="B4776" s="357" t="s">
        <v>21802</v>
      </c>
      <c r="C4776" s="358" t="s">
        <v>21803</v>
      </c>
      <c r="D4776" s="357" t="s">
        <v>188</v>
      </c>
      <c r="E4776" s="359">
        <v>56.49</v>
      </c>
    </row>
    <row r="4777" spans="1:5" ht="9" customHeight="1" x14ac:dyDescent="0.25">
      <c r="A4777" s="102">
        <f t="shared" si="74"/>
        <v>4805757</v>
      </c>
      <c r="B4777" s="357" t="s">
        <v>21804</v>
      </c>
      <c r="C4777" s="358" t="s">
        <v>21805</v>
      </c>
      <c r="D4777" s="357" t="s">
        <v>188</v>
      </c>
      <c r="E4777" s="359">
        <v>6.66</v>
      </c>
    </row>
    <row r="4778" spans="1:5" ht="9" customHeight="1" x14ac:dyDescent="0.25">
      <c r="A4778" s="102">
        <f t="shared" si="74"/>
        <v>4805762</v>
      </c>
      <c r="B4778" s="357" t="s">
        <v>21806</v>
      </c>
      <c r="C4778" s="358" t="s">
        <v>21807</v>
      </c>
      <c r="D4778" s="357" t="s">
        <v>188</v>
      </c>
      <c r="E4778" s="359">
        <v>8.1999999999999993</v>
      </c>
    </row>
    <row r="4779" spans="1:5" ht="9" customHeight="1" x14ac:dyDescent="0.25">
      <c r="A4779" s="102">
        <f t="shared" si="74"/>
        <v>4806395</v>
      </c>
      <c r="B4779" s="357" t="s">
        <v>21808</v>
      </c>
      <c r="C4779" s="358" t="s">
        <v>21809</v>
      </c>
      <c r="D4779" s="357" t="s">
        <v>315</v>
      </c>
      <c r="E4779" s="359">
        <v>5.76</v>
      </c>
    </row>
    <row r="4780" spans="1:5" ht="9" customHeight="1" x14ac:dyDescent="0.25">
      <c r="A4780" s="102">
        <f t="shared" si="74"/>
        <v>4816003</v>
      </c>
      <c r="B4780" s="357" t="s">
        <v>21810</v>
      </c>
      <c r="C4780" s="358" t="s">
        <v>21811</v>
      </c>
      <c r="D4780" s="357" t="s">
        <v>138</v>
      </c>
      <c r="E4780" s="359">
        <v>40.49</v>
      </c>
    </row>
    <row r="4781" spans="1:5" ht="9" customHeight="1" x14ac:dyDescent="0.25">
      <c r="A4781" s="102">
        <f t="shared" si="74"/>
        <v>4816017</v>
      </c>
      <c r="B4781" s="357" t="s">
        <v>21812</v>
      </c>
      <c r="C4781" s="358" t="s">
        <v>21813</v>
      </c>
      <c r="D4781" s="357" t="s">
        <v>188</v>
      </c>
      <c r="E4781" s="359">
        <v>20.100000000000001</v>
      </c>
    </row>
    <row r="4782" spans="1:5" ht="9" customHeight="1" x14ac:dyDescent="0.25">
      <c r="A4782" s="102">
        <f t="shared" si="74"/>
        <v>4816023</v>
      </c>
      <c r="B4782" s="357" t="s">
        <v>21814</v>
      </c>
      <c r="C4782" s="358" t="s">
        <v>21815</v>
      </c>
      <c r="D4782" s="357" t="s">
        <v>820</v>
      </c>
      <c r="E4782" s="359">
        <v>226.54</v>
      </c>
    </row>
    <row r="4783" spans="1:5" ht="9" customHeight="1" x14ac:dyDescent="0.25">
      <c r="A4783" s="102">
        <f t="shared" si="74"/>
        <v>4816025</v>
      </c>
      <c r="B4783" s="357" t="s">
        <v>21816</v>
      </c>
      <c r="C4783" s="358" t="s">
        <v>21817</v>
      </c>
      <c r="D4783" s="357" t="s">
        <v>820</v>
      </c>
      <c r="E4783" s="359">
        <v>418.19</v>
      </c>
    </row>
    <row r="4784" spans="1:5" ht="9" customHeight="1" x14ac:dyDescent="0.25">
      <c r="A4784" s="102">
        <f t="shared" si="74"/>
        <v>4816024</v>
      </c>
      <c r="B4784" s="357" t="s">
        <v>21818</v>
      </c>
      <c r="C4784" s="358" t="s">
        <v>21819</v>
      </c>
      <c r="D4784" s="357" t="s">
        <v>820</v>
      </c>
      <c r="E4784" s="359">
        <v>287.89999999999998</v>
      </c>
    </row>
    <row r="4785" spans="1:5" ht="9" customHeight="1" x14ac:dyDescent="0.25">
      <c r="A4785" s="102">
        <f t="shared" si="74"/>
        <v>4816005</v>
      </c>
      <c r="B4785" s="357" t="s">
        <v>21820</v>
      </c>
      <c r="C4785" s="358" t="s">
        <v>21821</v>
      </c>
      <c r="D4785" s="357" t="s">
        <v>188</v>
      </c>
      <c r="E4785" s="359">
        <v>78.709999999999994</v>
      </c>
    </row>
    <row r="4786" spans="1:5" ht="9" customHeight="1" x14ac:dyDescent="0.25">
      <c r="A4786" s="102">
        <f t="shared" si="74"/>
        <v>4800400</v>
      </c>
      <c r="B4786" s="357" t="s">
        <v>37827</v>
      </c>
      <c r="C4786" s="358" t="s">
        <v>15784</v>
      </c>
      <c r="D4786" s="357" t="s">
        <v>959</v>
      </c>
      <c r="E4786" s="359">
        <v>4.71</v>
      </c>
    </row>
    <row r="4787" spans="1:5" ht="9" customHeight="1" x14ac:dyDescent="0.25">
      <c r="A4787" s="102">
        <f t="shared" si="74"/>
        <v>4816016</v>
      </c>
      <c r="B4787" s="357" t="s">
        <v>21822</v>
      </c>
      <c r="C4787" s="358" t="s">
        <v>21823</v>
      </c>
      <c r="D4787" s="357" t="s">
        <v>188</v>
      </c>
      <c r="E4787" s="359">
        <v>38.18</v>
      </c>
    </row>
    <row r="4788" spans="1:5" ht="9" customHeight="1" x14ac:dyDescent="0.25">
      <c r="A4788" s="102">
        <f t="shared" si="74"/>
        <v>4800412</v>
      </c>
      <c r="B4788" s="357" t="s">
        <v>37828</v>
      </c>
      <c r="C4788" s="358" t="s">
        <v>15785</v>
      </c>
      <c r="D4788" s="357" t="s">
        <v>959</v>
      </c>
      <c r="E4788" s="359">
        <v>4.05</v>
      </c>
    </row>
    <row r="4789" spans="1:5" ht="9" customHeight="1" x14ac:dyDescent="0.25">
      <c r="A4789" s="102">
        <f t="shared" si="74"/>
        <v>4815671</v>
      </c>
      <c r="B4789" s="357" t="s">
        <v>21824</v>
      </c>
      <c r="C4789" s="358" t="s">
        <v>21825</v>
      </c>
      <c r="D4789" s="357" t="s">
        <v>188</v>
      </c>
      <c r="E4789" s="359">
        <v>15.53</v>
      </c>
    </row>
    <row r="4790" spans="1:5" ht="9" customHeight="1" x14ac:dyDescent="0.25">
      <c r="A4790" s="102">
        <f t="shared" si="74"/>
        <v>4815803</v>
      </c>
      <c r="B4790" s="357" t="s">
        <v>21826</v>
      </c>
      <c r="C4790" s="358" t="s">
        <v>21827</v>
      </c>
      <c r="D4790" s="357" t="s">
        <v>138</v>
      </c>
      <c r="E4790" s="359">
        <v>7.61</v>
      </c>
    </row>
    <row r="4791" spans="1:5" ht="9" customHeight="1" x14ac:dyDescent="0.25">
      <c r="A4791" s="102">
        <f t="shared" si="74"/>
        <v>4816011</v>
      </c>
      <c r="B4791" s="357" t="s">
        <v>21828</v>
      </c>
      <c r="C4791" s="358" t="s">
        <v>21829</v>
      </c>
      <c r="D4791" s="357" t="s">
        <v>188</v>
      </c>
      <c r="E4791" s="359">
        <v>1480.75</v>
      </c>
    </row>
    <row r="4792" spans="1:5" ht="9" customHeight="1" x14ac:dyDescent="0.25">
      <c r="A4792" s="102">
        <f t="shared" si="74"/>
        <v>4816014</v>
      </c>
      <c r="B4792" s="357" t="s">
        <v>21830</v>
      </c>
      <c r="C4792" s="358" t="s">
        <v>21831</v>
      </c>
      <c r="D4792" s="357" t="s">
        <v>188</v>
      </c>
      <c r="E4792" s="359">
        <v>46.79</v>
      </c>
    </row>
    <row r="4793" spans="1:5" ht="9" customHeight="1" x14ac:dyDescent="0.25">
      <c r="A4793" s="102">
        <f t="shared" si="74"/>
        <v>4816010</v>
      </c>
      <c r="B4793" s="357" t="s">
        <v>21832</v>
      </c>
      <c r="C4793" s="358" t="s">
        <v>21833</v>
      </c>
      <c r="D4793" s="357" t="s">
        <v>188</v>
      </c>
      <c r="E4793" s="359">
        <v>33.56</v>
      </c>
    </row>
    <row r="4794" spans="1:5" ht="9" customHeight="1" x14ac:dyDescent="0.25">
      <c r="A4794" s="102">
        <f t="shared" si="74"/>
        <v>4816015</v>
      </c>
      <c r="B4794" s="357" t="s">
        <v>21834</v>
      </c>
      <c r="C4794" s="358" t="s">
        <v>21835</v>
      </c>
      <c r="D4794" s="357" t="s">
        <v>188</v>
      </c>
      <c r="E4794" s="359">
        <v>19.350000000000001</v>
      </c>
    </row>
    <row r="4795" spans="1:5" ht="9" customHeight="1" x14ac:dyDescent="0.25">
      <c r="A4795" s="102">
        <f t="shared" si="74"/>
        <v>4816119</v>
      </c>
      <c r="B4795" s="357" t="s">
        <v>21836</v>
      </c>
      <c r="C4795" s="358" t="s">
        <v>21837</v>
      </c>
      <c r="D4795" s="357" t="s">
        <v>188</v>
      </c>
      <c r="E4795" s="359">
        <v>33.630000000000003</v>
      </c>
    </row>
    <row r="4796" spans="1:5" ht="9" customHeight="1" x14ac:dyDescent="0.25">
      <c r="A4796" s="102">
        <f t="shared" si="74"/>
        <v>4816004</v>
      </c>
      <c r="B4796" s="357" t="s">
        <v>21838</v>
      </c>
      <c r="C4796" s="358" t="s">
        <v>21839</v>
      </c>
      <c r="D4796" s="357" t="s">
        <v>138</v>
      </c>
      <c r="E4796" s="359">
        <v>47.75</v>
      </c>
    </row>
    <row r="4797" spans="1:5" ht="9" customHeight="1" x14ac:dyDescent="0.25">
      <c r="A4797" s="102">
        <f t="shared" si="74"/>
        <v>4915652</v>
      </c>
      <c r="B4797" s="357" t="s">
        <v>21840</v>
      </c>
      <c r="C4797" s="358" t="s">
        <v>21841</v>
      </c>
      <c r="D4797" s="357" t="s">
        <v>315</v>
      </c>
      <c r="E4797" s="359">
        <v>7.42</v>
      </c>
    </row>
    <row r="4798" spans="1:5" ht="9" customHeight="1" x14ac:dyDescent="0.25">
      <c r="A4798" s="102">
        <f t="shared" si="74"/>
        <v>4915651</v>
      </c>
      <c r="B4798" s="357" t="s">
        <v>21842</v>
      </c>
      <c r="C4798" s="358" t="s">
        <v>21843</v>
      </c>
      <c r="D4798" s="357" t="s">
        <v>315</v>
      </c>
      <c r="E4798" s="359">
        <v>8.5500000000000007</v>
      </c>
    </row>
    <row r="4799" spans="1:5" ht="9" customHeight="1" x14ac:dyDescent="0.25">
      <c r="A4799" s="102">
        <f t="shared" si="74"/>
        <v>4915723</v>
      </c>
      <c r="B4799" s="357" t="s">
        <v>21844</v>
      </c>
      <c r="C4799" s="358" t="s">
        <v>21845</v>
      </c>
      <c r="D4799" s="357" t="s">
        <v>959</v>
      </c>
      <c r="E4799" s="359">
        <v>2.96</v>
      </c>
    </row>
    <row r="4800" spans="1:5" ht="9" customHeight="1" x14ac:dyDescent="0.25">
      <c r="A4800" s="102">
        <f t="shared" si="74"/>
        <v>4915724</v>
      </c>
      <c r="B4800" s="357" t="s">
        <v>21846</v>
      </c>
      <c r="C4800" s="358" t="s">
        <v>21847</v>
      </c>
      <c r="D4800" s="357" t="s">
        <v>959</v>
      </c>
      <c r="E4800" s="359">
        <v>1.65</v>
      </c>
    </row>
    <row r="4801" spans="1:5" ht="9" customHeight="1" x14ac:dyDescent="0.25">
      <c r="A4801" s="102">
        <f t="shared" ref="A4801:A4864" si="75">VALUE(B4801)</f>
        <v>4915637</v>
      </c>
      <c r="B4801" s="357" t="s">
        <v>21848</v>
      </c>
      <c r="C4801" s="358" t="s">
        <v>21849</v>
      </c>
      <c r="D4801" s="357" t="s">
        <v>959</v>
      </c>
      <c r="E4801" s="359">
        <v>0.96</v>
      </c>
    </row>
    <row r="4802" spans="1:5" ht="9" customHeight="1" x14ac:dyDescent="0.25">
      <c r="A4802" s="102">
        <f t="shared" si="75"/>
        <v>4915779</v>
      </c>
      <c r="B4802" s="357" t="s">
        <v>21850</v>
      </c>
      <c r="C4802" s="358" t="s">
        <v>21851</v>
      </c>
      <c r="D4802" s="357" t="s">
        <v>959</v>
      </c>
      <c r="E4802" s="359">
        <v>0.61</v>
      </c>
    </row>
    <row r="4803" spans="1:5" ht="9" customHeight="1" x14ac:dyDescent="0.25">
      <c r="A4803" s="102">
        <f t="shared" si="75"/>
        <v>4915638</v>
      </c>
      <c r="B4803" s="357" t="s">
        <v>21852</v>
      </c>
      <c r="C4803" s="358" t="s">
        <v>21853</v>
      </c>
      <c r="D4803" s="357" t="s">
        <v>959</v>
      </c>
      <c r="E4803" s="359">
        <v>0.73</v>
      </c>
    </row>
    <row r="4804" spans="1:5" ht="9" customHeight="1" x14ac:dyDescent="0.25">
      <c r="A4804" s="102">
        <f t="shared" si="75"/>
        <v>4915636</v>
      </c>
      <c r="B4804" s="357" t="s">
        <v>21854</v>
      </c>
      <c r="C4804" s="358" t="s">
        <v>21855</v>
      </c>
      <c r="D4804" s="357" t="s">
        <v>959</v>
      </c>
      <c r="E4804" s="359">
        <v>0.95</v>
      </c>
    </row>
    <row r="4805" spans="1:5" ht="9" customHeight="1" x14ac:dyDescent="0.25">
      <c r="A4805" s="102">
        <f t="shared" si="75"/>
        <v>4915744</v>
      </c>
      <c r="B4805" s="357" t="s">
        <v>21856</v>
      </c>
      <c r="C4805" s="358" t="s">
        <v>21857</v>
      </c>
      <c r="D4805" s="357" t="s">
        <v>959</v>
      </c>
      <c r="E4805" s="359">
        <v>0.68</v>
      </c>
    </row>
    <row r="4806" spans="1:5" ht="9" customHeight="1" x14ac:dyDescent="0.25">
      <c r="A4806" s="102">
        <f t="shared" si="75"/>
        <v>4915700</v>
      </c>
      <c r="B4806" s="357" t="s">
        <v>21858</v>
      </c>
      <c r="C4806" s="358" t="s">
        <v>21859</v>
      </c>
      <c r="D4806" s="357" t="s">
        <v>959</v>
      </c>
      <c r="E4806" s="359">
        <v>1.17</v>
      </c>
    </row>
    <row r="4807" spans="1:5" ht="9" customHeight="1" x14ac:dyDescent="0.25">
      <c r="A4807" s="102">
        <f t="shared" si="75"/>
        <v>4915590</v>
      </c>
      <c r="B4807" s="357" t="s">
        <v>21860</v>
      </c>
      <c r="C4807" s="358" t="s">
        <v>21861</v>
      </c>
      <c r="D4807" s="357" t="s">
        <v>959</v>
      </c>
      <c r="E4807" s="359">
        <v>0.73</v>
      </c>
    </row>
    <row r="4808" spans="1:5" ht="9" customHeight="1" x14ac:dyDescent="0.25">
      <c r="A4808" s="102">
        <f t="shared" si="75"/>
        <v>4915591</v>
      </c>
      <c r="B4808" s="357" t="s">
        <v>21862</v>
      </c>
      <c r="C4808" s="358" t="s">
        <v>21863</v>
      </c>
      <c r="D4808" s="357" t="s">
        <v>959</v>
      </c>
      <c r="E4808" s="359">
        <v>0.86</v>
      </c>
    </row>
    <row r="4809" spans="1:5" ht="9" customHeight="1" x14ac:dyDescent="0.25">
      <c r="A4809" s="102">
        <f t="shared" si="75"/>
        <v>4915701</v>
      </c>
      <c r="B4809" s="357" t="s">
        <v>21864</v>
      </c>
      <c r="C4809" s="358" t="s">
        <v>21865</v>
      </c>
      <c r="D4809" s="357" t="s">
        <v>959</v>
      </c>
      <c r="E4809" s="359">
        <v>1.08</v>
      </c>
    </row>
    <row r="4810" spans="1:5" ht="9" customHeight="1" x14ac:dyDescent="0.25">
      <c r="A4810" s="102">
        <f t="shared" si="75"/>
        <v>4915703</v>
      </c>
      <c r="B4810" s="357" t="s">
        <v>21866</v>
      </c>
      <c r="C4810" s="358" t="s">
        <v>21867</v>
      </c>
      <c r="D4810" s="357" t="s">
        <v>188</v>
      </c>
      <c r="E4810" s="359">
        <v>96.24</v>
      </c>
    </row>
    <row r="4811" spans="1:5" ht="9" customHeight="1" x14ac:dyDescent="0.25">
      <c r="A4811" s="102">
        <f t="shared" si="75"/>
        <v>4915705</v>
      </c>
      <c r="B4811" s="357" t="s">
        <v>21868</v>
      </c>
      <c r="C4811" s="358" t="s">
        <v>37829</v>
      </c>
      <c r="D4811" s="357" t="s">
        <v>188</v>
      </c>
      <c r="E4811" s="359">
        <v>120.85</v>
      </c>
    </row>
    <row r="4812" spans="1:5" ht="9" customHeight="1" x14ac:dyDescent="0.25">
      <c r="A4812" s="102">
        <f t="shared" si="75"/>
        <v>4915743</v>
      </c>
      <c r="B4812" s="357" t="s">
        <v>21869</v>
      </c>
      <c r="C4812" s="358" t="s">
        <v>21870</v>
      </c>
      <c r="D4812" s="357" t="s">
        <v>959</v>
      </c>
      <c r="E4812" s="359">
        <v>0.08</v>
      </c>
    </row>
    <row r="4813" spans="1:5" ht="9" customHeight="1" x14ac:dyDescent="0.25">
      <c r="A4813" s="102">
        <f t="shared" si="75"/>
        <v>4915768</v>
      </c>
      <c r="B4813" s="357" t="s">
        <v>21871</v>
      </c>
      <c r="C4813" s="358" t="s">
        <v>21872</v>
      </c>
      <c r="D4813" s="357" t="s">
        <v>188</v>
      </c>
      <c r="E4813" s="359">
        <v>13.94</v>
      </c>
    </row>
    <row r="4814" spans="1:5" ht="9" customHeight="1" x14ac:dyDescent="0.25">
      <c r="A4814" s="102">
        <f t="shared" si="75"/>
        <v>4915713</v>
      </c>
      <c r="B4814" s="357" t="s">
        <v>21873</v>
      </c>
      <c r="C4814" s="358" t="s">
        <v>21874</v>
      </c>
      <c r="D4814" s="357" t="s">
        <v>188</v>
      </c>
      <c r="E4814" s="359">
        <v>59.35</v>
      </c>
    </row>
    <row r="4815" spans="1:5" ht="9" customHeight="1" x14ac:dyDescent="0.25">
      <c r="A4815" s="102">
        <f t="shared" si="75"/>
        <v>4915655</v>
      </c>
      <c r="B4815" s="357" t="s">
        <v>37830</v>
      </c>
      <c r="C4815" s="358" t="s">
        <v>37831</v>
      </c>
      <c r="D4815" s="357" t="s">
        <v>188</v>
      </c>
      <c r="E4815" s="359">
        <v>86.41</v>
      </c>
    </row>
    <row r="4816" spans="1:5" ht="9" customHeight="1" x14ac:dyDescent="0.25">
      <c r="A4816" s="102">
        <f t="shared" si="75"/>
        <v>4915656</v>
      </c>
      <c r="B4816" s="357" t="s">
        <v>37832</v>
      </c>
      <c r="C4816" s="358" t="s">
        <v>37833</v>
      </c>
      <c r="D4816" s="357" t="s">
        <v>188</v>
      </c>
      <c r="E4816" s="359">
        <v>67.760000000000005</v>
      </c>
    </row>
    <row r="4817" spans="1:5" ht="18" customHeight="1" x14ac:dyDescent="0.25">
      <c r="A4817" s="102">
        <f t="shared" si="75"/>
        <v>4915657</v>
      </c>
      <c r="B4817" s="357" t="s">
        <v>37834</v>
      </c>
      <c r="C4817" s="358" t="s">
        <v>37835</v>
      </c>
      <c r="D4817" s="357" t="s">
        <v>188</v>
      </c>
      <c r="E4817" s="359">
        <v>56.58</v>
      </c>
    </row>
    <row r="4818" spans="1:5" ht="18" customHeight="1" x14ac:dyDescent="0.25">
      <c r="A4818" s="102">
        <f t="shared" si="75"/>
        <v>4915658</v>
      </c>
      <c r="B4818" s="357" t="s">
        <v>37836</v>
      </c>
      <c r="C4818" s="358" t="s">
        <v>37837</v>
      </c>
      <c r="D4818" s="357" t="s">
        <v>188</v>
      </c>
      <c r="E4818" s="359">
        <v>49.25</v>
      </c>
    </row>
    <row r="4819" spans="1:5" ht="9" customHeight="1" x14ac:dyDescent="0.25">
      <c r="A4819" s="102">
        <f t="shared" si="75"/>
        <v>4915659</v>
      </c>
      <c r="B4819" s="357" t="s">
        <v>37838</v>
      </c>
      <c r="C4819" s="358" t="s">
        <v>37839</v>
      </c>
      <c r="D4819" s="357" t="s">
        <v>188</v>
      </c>
      <c r="E4819" s="359">
        <v>44.14</v>
      </c>
    </row>
    <row r="4820" spans="1:5" ht="9" customHeight="1" x14ac:dyDescent="0.25">
      <c r="A4820" s="102">
        <f t="shared" si="75"/>
        <v>4915660</v>
      </c>
      <c r="B4820" s="357" t="s">
        <v>37840</v>
      </c>
      <c r="C4820" s="358" t="s">
        <v>37841</v>
      </c>
      <c r="D4820" s="357" t="s">
        <v>188</v>
      </c>
      <c r="E4820" s="359">
        <v>40.5</v>
      </c>
    </row>
    <row r="4821" spans="1:5" ht="9" customHeight="1" x14ac:dyDescent="0.25">
      <c r="A4821" s="102">
        <f t="shared" si="75"/>
        <v>4915661</v>
      </c>
      <c r="B4821" s="357" t="s">
        <v>37842</v>
      </c>
      <c r="C4821" s="358" t="s">
        <v>37843</v>
      </c>
      <c r="D4821" s="357" t="s">
        <v>188</v>
      </c>
      <c r="E4821" s="359">
        <v>111.46</v>
      </c>
    </row>
    <row r="4822" spans="1:5" ht="18" customHeight="1" x14ac:dyDescent="0.25">
      <c r="A4822" s="102">
        <f t="shared" si="75"/>
        <v>4915662</v>
      </c>
      <c r="B4822" s="357" t="s">
        <v>37844</v>
      </c>
      <c r="C4822" s="358" t="s">
        <v>37845</v>
      </c>
      <c r="D4822" s="357" t="s">
        <v>188</v>
      </c>
      <c r="E4822" s="359">
        <v>87.94</v>
      </c>
    </row>
    <row r="4823" spans="1:5" ht="9" customHeight="1" x14ac:dyDescent="0.25">
      <c r="A4823" s="102">
        <f t="shared" si="75"/>
        <v>4915663</v>
      </c>
      <c r="B4823" s="357" t="s">
        <v>37846</v>
      </c>
      <c r="C4823" s="358" t="s">
        <v>37847</v>
      </c>
      <c r="D4823" s="357" t="s">
        <v>188</v>
      </c>
      <c r="E4823" s="359">
        <v>72.73</v>
      </c>
    </row>
    <row r="4824" spans="1:5" ht="9" customHeight="1" x14ac:dyDescent="0.25">
      <c r="A4824" s="102">
        <f t="shared" si="75"/>
        <v>4915664</v>
      </c>
      <c r="B4824" s="357" t="s">
        <v>37848</v>
      </c>
      <c r="C4824" s="358" t="s">
        <v>37849</v>
      </c>
      <c r="D4824" s="357" t="s">
        <v>188</v>
      </c>
      <c r="E4824" s="359">
        <v>63.85</v>
      </c>
    </row>
    <row r="4825" spans="1:5" ht="9" customHeight="1" x14ac:dyDescent="0.25">
      <c r="A4825" s="102">
        <f t="shared" si="75"/>
        <v>4915665</v>
      </c>
      <c r="B4825" s="357" t="s">
        <v>37850</v>
      </c>
      <c r="C4825" s="358" t="s">
        <v>37851</v>
      </c>
      <c r="D4825" s="357" t="s">
        <v>188</v>
      </c>
      <c r="E4825" s="359">
        <v>57.76</v>
      </c>
    </row>
    <row r="4826" spans="1:5" ht="9" customHeight="1" x14ac:dyDescent="0.25">
      <c r="A4826" s="102">
        <f t="shared" si="75"/>
        <v>4915666</v>
      </c>
      <c r="B4826" s="357" t="s">
        <v>37852</v>
      </c>
      <c r="C4826" s="358" t="s">
        <v>37853</v>
      </c>
      <c r="D4826" s="357" t="s">
        <v>188</v>
      </c>
      <c r="E4826" s="359">
        <v>53.38</v>
      </c>
    </row>
    <row r="4827" spans="1:5" ht="9" customHeight="1" x14ac:dyDescent="0.25">
      <c r="A4827" s="102">
        <f t="shared" si="75"/>
        <v>4915650</v>
      </c>
      <c r="B4827" s="357" t="s">
        <v>21875</v>
      </c>
      <c r="C4827" s="358" t="s">
        <v>21876</v>
      </c>
      <c r="D4827" s="357" t="s">
        <v>203</v>
      </c>
      <c r="E4827" s="359">
        <v>352.81</v>
      </c>
    </row>
    <row r="4828" spans="1:5" ht="9" customHeight="1" x14ac:dyDescent="0.25">
      <c r="A4828" s="102">
        <f t="shared" si="75"/>
        <v>4915645</v>
      </c>
      <c r="B4828" s="357" t="s">
        <v>21877</v>
      </c>
      <c r="C4828" s="358" t="s">
        <v>21878</v>
      </c>
      <c r="D4828" s="357" t="s">
        <v>203</v>
      </c>
      <c r="E4828" s="359">
        <v>281.63</v>
      </c>
    </row>
    <row r="4829" spans="1:5" ht="9" customHeight="1" x14ac:dyDescent="0.25">
      <c r="A4829" s="102">
        <f t="shared" si="75"/>
        <v>4915712</v>
      </c>
      <c r="B4829" s="357" t="s">
        <v>21879</v>
      </c>
      <c r="C4829" s="358" t="s">
        <v>21880</v>
      </c>
      <c r="D4829" s="357" t="s">
        <v>188</v>
      </c>
      <c r="E4829" s="359">
        <v>19.78</v>
      </c>
    </row>
    <row r="4830" spans="1:5" ht="9" customHeight="1" x14ac:dyDescent="0.25">
      <c r="A4830" s="102">
        <f t="shared" si="75"/>
        <v>4915711</v>
      </c>
      <c r="B4830" s="357" t="s">
        <v>21881</v>
      </c>
      <c r="C4830" s="358" t="s">
        <v>21882</v>
      </c>
      <c r="D4830" s="357" t="s">
        <v>138</v>
      </c>
      <c r="E4830" s="359">
        <v>1.32</v>
      </c>
    </row>
    <row r="4831" spans="1:5" ht="9" customHeight="1" x14ac:dyDescent="0.25">
      <c r="A4831" s="102">
        <f t="shared" si="75"/>
        <v>4915790</v>
      </c>
      <c r="B4831" s="357" t="s">
        <v>21883</v>
      </c>
      <c r="C4831" s="358" t="s">
        <v>21884</v>
      </c>
      <c r="D4831" s="357" t="s">
        <v>802</v>
      </c>
      <c r="E4831" s="359">
        <v>226.73</v>
      </c>
    </row>
    <row r="4832" spans="1:5" ht="9" customHeight="1" x14ac:dyDescent="0.25">
      <c r="A4832" s="102">
        <f t="shared" si="75"/>
        <v>4915793</v>
      </c>
      <c r="B4832" s="357" t="s">
        <v>21885</v>
      </c>
      <c r="C4832" s="358" t="s">
        <v>21886</v>
      </c>
      <c r="D4832" s="357" t="s">
        <v>802</v>
      </c>
      <c r="E4832" s="359">
        <v>178.09</v>
      </c>
    </row>
    <row r="4833" spans="1:5" ht="9" customHeight="1" x14ac:dyDescent="0.25">
      <c r="A4833" s="102">
        <f t="shared" si="75"/>
        <v>4915792</v>
      </c>
      <c r="B4833" s="357" t="s">
        <v>21887</v>
      </c>
      <c r="C4833" s="358" t="s">
        <v>21888</v>
      </c>
      <c r="D4833" s="357" t="s">
        <v>802</v>
      </c>
      <c r="E4833" s="359">
        <v>78.69</v>
      </c>
    </row>
    <row r="4834" spans="1:5" ht="18" customHeight="1" x14ac:dyDescent="0.25">
      <c r="A4834" s="102">
        <f t="shared" si="75"/>
        <v>4915718</v>
      </c>
      <c r="B4834" s="357" t="s">
        <v>21889</v>
      </c>
      <c r="C4834" s="358" t="s">
        <v>21890</v>
      </c>
      <c r="D4834" s="357" t="s">
        <v>959</v>
      </c>
      <c r="E4834" s="359">
        <v>8.64</v>
      </c>
    </row>
    <row r="4835" spans="1:5" ht="9" customHeight="1" x14ac:dyDescent="0.25">
      <c r="A4835" s="102">
        <f t="shared" si="75"/>
        <v>4915672</v>
      </c>
      <c r="B4835" s="357" t="s">
        <v>21891</v>
      </c>
      <c r="C4835" s="358" t="s">
        <v>21892</v>
      </c>
      <c r="D4835" s="357" t="s">
        <v>138</v>
      </c>
      <c r="E4835" s="359">
        <v>3.96</v>
      </c>
    </row>
    <row r="4836" spans="1:5" ht="9" customHeight="1" x14ac:dyDescent="0.25">
      <c r="A4836" s="102">
        <f t="shared" si="75"/>
        <v>4915708</v>
      </c>
      <c r="B4836" s="357" t="s">
        <v>21893</v>
      </c>
      <c r="C4836" s="358" t="s">
        <v>21894</v>
      </c>
      <c r="D4836" s="357" t="s">
        <v>138</v>
      </c>
      <c r="E4836" s="359">
        <v>0.66</v>
      </c>
    </row>
    <row r="4837" spans="1:5" ht="9" customHeight="1" x14ac:dyDescent="0.25">
      <c r="A4837" s="102">
        <f t="shared" si="75"/>
        <v>4915710</v>
      </c>
      <c r="B4837" s="357" t="s">
        <v>21895</v>
      </c>
      <c r="C4837" s="358" t="s">
        <v>21896</v>
      </c>
      <c r="D4837" s="357" t="s">
        <v>138</v>
      </c>
      <c r="E4837" s="359">
        <v>3.96</v>
      </c>
    </row>
    <row r="4838" spans="1:5" ht="9" customHeight="1" x14ac:dyDescent="0.25">
      <c r="A4838" s="102">
        <f t="shared" si="75"/>
        <v>4915709</v>
      </c>
      <c r="B4838" s="357" t="s">
        <v>21897</v>
      </c>
      <c r="C4838" s="358" t="s">
        <v>21898</v>
      </c>
      <c r="D4838" s="357" t="s">
        <v>138</v>
      </c>
      <c r="E4838" s="359">
        <v>0.99</v>
      </c>
    </row>
    <row r="4839" spans="1:5" ht="18" customHeight="1" x14ac:dyDescent="0.25">
      <c r="A4839" s="102">
        <f t="shared" si="75"/>
        <v>4915686</v>
      </c>
      <c r="B4839" s="357" t="s">
        <v>21899</v>
      </c>
      <c r="C4839" s="358" t="s">
        <v>21900</v>
      </c>
      <c r="D4839" s="357" t="s">
        <v>315</v>
      </c>
      <c r="E4839" s="359">
        <v>3.96</v>
      </c>
    </row>
    <row r="4840" spans="1:5" ht="18" customHeight="1" x14ac:dyDescent="0.25">
      <c r="A4840" s="102">
        <f t="shared" si="75"/>
        <v>4915687</v>
      </c>
      <c r="B4840" s="357" t="s">
        <v>21901</v>
      </c>
      <c r="C4840" s="358" t="s">
        <v>21902</v>
      </c>
      <c r="D4840" s="357" t="s">
        <v>315</v>
      </c>
      <c r="E4840" s="359">
        <v>2.4700000000000002</v>
      </c>
    </row>
    <row r="4841" spans="1:5" ht="18" customHeight="1" x14ac:dyDescent="0.25">
      <c r="A4841" s="102">
        <f t="shared" si="75"/>
        <v>4915634</v>
      </c>
      <c r="B4841" s="357" t="s">
        <v>21903</v>
      </c>
      <c r="C4841" s="358" t="s">
        <v>21904</v>
      </c>
      <c r="D4841" s="357" t="s">
        <v>138</v>
      </c>
      <c r="E4841" s="359">
        <v>59.35</v>
      </c>
    </row>
    <row r="4842" spans="1:5" ht="9" customHeight="1" x14ac:dyDescent="0.25">
      <c r="A4842" s="102">
        <f t="shared" si="75"/>
        <v>4915633</v>
      </c>
      <c r="B4842" s="357" t="s">
        <v>21905</v>
      </c>
      <c r="C4842" s="358" t="s">
        <v>21906</v>
      </c>
      <c r="D4842" s="357" t="s">
        <v>138</v>
      </c>
      <c r="E4842" s="359">
        <v>19.579999999999998</v>
      </c>
    </row>
    <row r="4843" spans="1:5" ht="9" customHeight="1" x14ac:dyDescent="0.25">
      <c r="A4843" s="102">
        <f t="shared" si="75"/>
        <v>4915714</v>
      </c>
      <c r="B4843" s="357" t="s">
        <v>21907</v>
      </c>
      <c r="C4843" s="358" t="s">
        <v>21908</v>
      </c>
      <c r="D4843" s="357" t="s">
        <v>138</v>
      </c>
      <c r="E4843" s="359">
        <v>3.65</v>
      </c>
    </row>
    <row r="4844" spans="1:5" ht="9" customHeight="1" x14ac:dyDescent="0.25">
      <c r="A4844" s="102">
        <f t="shared" si="75"/>
        <v>4915759</v>
      </c>
      <c r="B4844" s="357" t="s">
        <v>21909</v>
      </c>
      <c r="C4844" s="358" t="s">
        <v>21910</v>
      </c>
      <c r="D4844" s="357" t="s">
        <v>315</v>
      </c>
      <c r="E4844" s="359">
        <v>6.68</v>
      </c>
    </row>
    <row r="4845" spans="1:5" ht="9" customHeight="1" x14ac:dyDescent="0.25">
      <c r="A4845" s="102">
        <f t="shared" si="75"/>
        <v>4915758</v>
      </c>
      <c r="B4845" s="357" t="s">
        <v>21911</v>
      </c>
      <c r="C4845" s="358" t="s">
        <v>21912</v>
      </c>
      <c r="D4845" s="357" t="s">
        <v>138</v>
      </c>
      <c r="E4845" s="359">
        <v>3.98</v>
      </c>
    </row>
    <row r="4846" spans="1:5" ht="9" customHeight="1" x14ac:dyDescent="0.25">
      <c r="A4846" s="102">
        <f t="shared" si="75"/>
        <v>4915640</v>
      </c>
      <c r="B4846" s="357" t="s">
        <v>21913</v>
      </c>
      <c r="C4846" s="358" t="s">
        <v>21914</v>
      </c>
      <c r="D4846" s="357" t="s">
        <v>188</v>
      </c>
      <c r="E4846" s="359">
        <v>19.78</v>
      </c>
    </row>
    <row r="4847" spans="1:5" ht="9" customHeight="1" x14ac:dyDescent="0.25">
      <c r="A4847" s="102">
        <f t="shared" si="75"/>
        <v>4915639</v>
      </c>
      <c r="B4847" s="357" t="s">
        <v>21915</v>
      </c>
      <c r="C4847" s="358" t="s">
        <v>21916</v>
      </c>
      <c r="D4847" s="357" t="s">
        <v>959</v>
      </c>
      <c r="E4847" s="359">
        <v>3.96</v>
      </c>
    </row>
    <row r="4848" spans="1:5" ht="9" customHeight="1" x14ac:dyDescent="0.25">
      <c r="A4848" s="102">
        <f t="shared" si="75"/>
        <v>4915695</v>
      </c>
      <c r="B4848" s="357" t="s">
        <v>21917</v>
      </c>
      <c r="C4848" s="358" t="s">
        <v>21918</v>
      </c>
      <c r="D4848" s="357" t="s">
        <v>138</v>
      </c>
      <c r="E4848" s="359">
        <v>6.17</v>
      </c>
    </row>
    <row r="4849" spans="1:5" ht="9" customHeight="1" x14ac:dyDescent="0.25">
      <c r="A4849" s="102">
        <f t="shared" si="75"/>
        <v>4915696</v>
      </c>
      <c r="B4849" s="357" t="s">
        <v>21919</v>
      </c>
      <c r="C4849" s="358" t="s">
        <v>21920</v>
      </c>
      <c r="D4849" s="357" t="s">
        <v>138</v>
      </c>
      <c r="E4849" s="359">
        <v>6.17</v>
      </c>
    </row>
    <row r="4850" spans="1:5" ht="9" customHeight="1" x14ac:dyDescent="0.25">
      <c r="A4850" s="102">
        <f t="shared" si="75"/>
        <v>4915694</v>
      </c>
      <c r="B4850" s="357" t="s">
        <v>21921</v>
      </c>
      <c r="C4850" s="358" t="s">
        <v>21922</v>
      </c>
      <c r="D4850" s="357" t="s">
        <v>138</v>
      </c>
      <c r="E4850" s="359">
        <v>29.01</v>
      </c>
    </row>
    <row r="4851" spans="1:5" ht="9" customHeight="1" x14ac:dyDescent="0.25">
      <c r="A4851" s="102">
        <f t="shared" si="75"/>
        <v>4915654</v>
      </c>
      <c r="B4851" s="357" t="s">
        <v>21923</v>
      </c>
      <c r="C4851" s="358" t="s">
        <v>21924</v>
      </c>
      <c r="D4851" s="357" t="s">
        <v>959</v>
      </c>
      <c r="E4851" s="359">
        <v>11.19</v>
      </c>
    </row>
    <row r="4852" spans="1:5" ht="9" customHeight="1" x14ac:dyDescent="0.25">
      <c r="A4852" s="102">
        <f t="shared" si="75"/>
        <v>4900001</v>
      </c>
      <c r="B4852" s="357" t="s">
        <v>21925</v>
      </c>
      <c r="C4852" s="358" t="s">
        <v>21926</v>
      </c>
      <c r="D4852" s="357" t="s">
        <v>188</v>
      </c>
      <c r="E4852" s="359">
        <v>0</v>
      </c>
    </row>
    <row r="4853" spans="1:5" ht="9" customHeight="1" x14ac:dyDescent="0.25">
      <c r="A4853" s="102">
        <f t="shared" si="75"/>
        <v>4915801</v>
      </c>
      <c r="B4853" s="357" t="s">
        <v>21927</v>
      </c>
      <c r="C4853" s="358" t="s">
        <v>21928</v>
      </c>
      <c r="D4853" s="357" t="s">
        <v>188</v>
      </c>
      <c r="E4853" s="359">
        <v>0</v>
      </c>
    </row>
    <row r="4854" spans="1:5" ht="9" customHeight="1" x14ac:dyDescent="0.25">
      <c r="A4854" s="102">
        <f t="shared" si="75"/>
        <v>4916290</v>
      </c>
      <c r="B4854" s="357" t="s">
        <v>21929</v>
      </c>
      <c r="C4854" s="358" t="s">
        <v>21930</v>
      </c>
      <c r="D4854" s="357" t="s">
        <v>188</v>
      </c>
      <c r="E4854" s="359">
        <v>328.08</v>
      </c>
    </row>
    <row r="4855" spans="1:5" ht="9" customHeight="1" x14ac:dyDescent="0.25">
      <c r="A4855" s="102">
        <f t="shared" si="75"/>
        <v>4915765</v>
      </c>
      <c r="B4855" s="357" t="s">
        <v>21931</v>
      </c>
      <c r="C4855" s="358" t="s">
        <v>21932</v>
      </c>
      <c r="D4855" s="357" t="s">
        <v>188</v>
      </c>
      <c r="E4855" s="359">
        <v>196.25</v>
      </c>
    </row>
    <row r="4856" spans="1:5" ht="9" customHeight="1" x14ac:dyDescent="0.25">
      <c r="A4856" s="102">
        <f t="shared" si="75"/>
        <v>4915766</v>
      </c>
      <c r="B4856" s="357" t="s">
        <v>21933</v>
      </c>
      <c r="C4856" s="358" t="s">
        <v>21934</v>
      </c>
      <c r="D4856" s="357" t="s">
        <v>188</v>
      </c>
      <c r="E4856" s="359">
        <v>115.19</v>
      </c>
    </row>
    <row r="4857" spans="1:5" ht="9" customHeight="1" x14ac:dyDescent="0.25">
      <c r="A4857" s="102">
        <f t="shared" si="75"/>
        <v>4915764</v>
      </c>
      <c r="B4857" s="357" t="s">
        <v>21935</v>
      </c>
      <c r="C4857" s="358" t="s">
        <v>21936</v>
      </c>
      <c r="D4857" s="357" t="s">
        <v>188</v>
      </c>
      <c r="E4857" s="359">
        <v>353.25</v>
      </c>
    </row>
    <row r="4858" spans="1:5" ht="9" customHeight="1" x14ac:dyDescent="0.25">
      <c r="A4858" s="102">
        <f t="shared" si="75"/>
        <v>4915767</v>
      </c>
      <c r="B4858" s="357" t="s">
        <v>21937</v>
      </c>
      <c r="C4858" s="358" t="s">
        <v>21938</v>
      </c>
      <c r="D4858" s="357" t="s">
        <v>188</v>
      </c>
      <c r="E4858" s="359">
        <v>75.7</v>
      </c>
    </row>
    <row r="4859" spans="1:5" ht="9" customHeight="1" x14ac:dyDescent="0.25">
      <c r="A4859" s="102">
        <f t="shared" si="75"/>
        <v>4915777</v>
      </c>
      <c r="B4859" s="357" t="s">
        <v>21939</v>
      </c>
      <c r="C4859" s="358" t="s">
        <v>21940</v>
      </c>
      <c r="D4859" s="357" t="s">
        <v>138</v>
      </c>
      <c r="E4859" s="359">
        <v>13.02</v>
      </c>
    </row>
    <row r="4860" spans="1:5" ht="9" customHeight="1" x14ac:dyDescent="0.25">
      <c r="A4860" s="102">
        <f t="shared" si="75"/>
        <v>4915618</v>
      </c>
      <c r="B4860" s="357" t="s">
        <v>21941</v>
      </c>
      <c r="C4860" s="358" t="s">
        <v>21942</v>
      </c>
      <c r="D4860" s="357" t="s">
        <v>959</v>
      </c>
      <c r="E4860" s="359">
        <v>3.03</v>
      </c>
    </row>
    <row r="4861" spans="1:5" ht="9" customHeight="1" x14ac:dyDescent="0.25">
      <c r="A4861" s="102">
        <f t="shared" si="75"/>
        <v>4915774</v>
      </c>
      <c r="B4861" s="357" t="s">
        <v>21943</v>
      </c>
      <c r="C4861" s="358" t="s">
        <v>21944</v>
      </c>
      <c r="D4861" s="357" t="s">
        <v>188</v>
      </c>
      <c r="E4861" s="359">
        <v>22.2</v>
      </c>
    </row>
    <row r="4862" spans="1:5" ht="9" customHeight="1" x14ac:dyDescent="0.25">
      <c r="A4862" s="102">
        <f t="shared" si="75"/>
        <v>4915719</v>
      </c>
      <c r="B4862" s="357" t="s">
        <v>21945</v>
      </c>
      <c r="C4862" s="358" t="s">
        <v>21946</v>
      </c>
      <c r="D4862" s="357" t="s">
        <v>959</v>
      </c>
      <c r="E4862" s="359">
        <v>32.049999999999997</v>
      </c>
    </row>
    <row r="4863" spans="1:5" ht="9" customHeight="1" x14ac:dyDescent="0.25">
      <c r="A4863" s="102">
        <f t="shared" si="75"/>
        <v>4915611</v>
      </c>
      <c r="B4863" s="357" t="s">
        <v>21947</v>
      </c>
      <c r="C4863" s="358" t="s">
        <v>21948</v>
      </c>
      <c r="D4863" s="357" t="s">
        <v>188</v>
      </c>
      <c r="E4863" s="359">
        <v>10.58</v>
      </c>
    </row>
    <row r="4864" spans="1:5" ht="9" customHeight="1" x14ac:dyDescent="0.25">
      <c r="A4864" s="102">
        <f t="shared" si="75"/>
        <v>4915733</v>
      </c>
      <c r="B4864" s="357" t="s">
        <v>21949</v>
      </c>
      <c r="C4864" s="358" t="s">
        <v>21950</v>
      </c>
      <c r="D4864" s="357" t="s">
        <v>188</v>
      </c>
      <c r="E4864" s="359">
        <v>36.6</v>
      </c>
    </row>
    <row r="4865" spans="1:5" ht="9" customHeight="1" x14ac:dyDescent="0.25">
      <c r="A4865" s="102">
        <f t="shared" ref="A4865:A4928" si="76">VALUE(B4865)</f>
        <v>4915734</v>
      </c>
      <c r="B4865" s="357" t="s">
        <v>21951</v>
      </c>
      <c r="C4865" s="358" t="s">
        <v>21952</v>
      </c>
      <c r="D4865" s="357" t="s">
        <v>188</v>
      </c>
      <c r="E4865" s="359">
        <v>11.24</v>
      </c>
    </row>
    <row r="4866" spans="1:5" ht="9" customHeight="1" x14ac:dyDescent="0.25">
      <c r="A4866" s="102">
        <f t="shared" si="76"/>
        <v>4915727</v>
      </c>
      <c r="B4866" s="357" t="s">
        <v>21953</v>
      </c>
      <c r="C4866" s="358" t="s">
        <v>21954</v>
      </c>
      <c r="D4866" s="357" t="s">
        <v>138</v>
      </c>
      <c r="E4866" s="359">
        <v>10.29</v>
      </c>
    </row>
    <row r="4867" spans="1:5" ht="9" customHeight="1" x14ac:dyDescent="0.25">
      <c r="A4867" s="102">
        <f t="shared" si="76"/>
        <v>4915726</v>
      </c>
      <c r="B4867" s="357" t="s">
        <v>21955</v>
      </c>
      <c r="C4867" s="358" t="s">
        <v>21956</v>
      </c>
      <c r="D4867" s="357" t="s">
        <v>138</v>
      </c>
      <c r="E4867" s="359">
        <v>23.42</v>
      </c>
    </row>
    <row r="4868" spans="1:5" ht="9" customHeight="1" x14ac:dyDescent="0.25">
      <c r="A4868" s="102">
        <f t="shared" si="76"/>
        <v>4915594</v>
      </c>
      <c r="B4868" s="357" t="s">
        <v>21957</v>
      </c>
      <c r="C4868" s="358" t="s">
        <v>21958</v>
      </c>
      <c r="D4868" s="357" t="s">
        <v>138</v>
      </c>
      <c r="E4868" s="359">
        <v>21.86</v>
      </c>
    </row>
    <row r="4869" spans="1:5" ht="9" customHeight="1" x14ac:dyDescent="0.25">
      <c r="A4869" s="102">
        <f t="shared" si="76"/>
        <v>4915729</v>
      </c>
      <c r="B4869" s="357" t="s">
        <v>21959</v>
      </c>
      <c r="C4869" s="358" t="s">
        <v>21960</v>
      </c>
      <c r="D4869" s="357" t="s">
        <v>138</v>
      </c>
      <c r="E4869" s="359">
        <v>18.12</v>
      </c>
    </row>
    <row r="4870" spans="1:5" ht="9" customHeight="1" x14ac:dyDescent="0.25">
      <c r="A4870" s="102">
        <f t="shared" si="76"/>
        <v>4915596</v>
      </c>
      <c r="B4870" s="357" t="s">
        <v>21961</v>
      </c>
      <c r="C4870" s="358" t="s">
        <v>21962</v>
      </c>
      <c r="D4870" s="357" t="s">
        <v>138</v>
      </c>
      <c r="E4870" s="359">
        <v>17.45</v>
      </c>
    </row>
    <row r="4871" spans="1:5" ht="9" customHeight="1" x14ac:dyDescent="0.25">
      <c r="A4871" s="102">
        <f t="shared" si="76"/>
        <v>4915732</v>
      </c>
      <c r="B4871" s="357" t="s">
        <v>21963</v>
      </c>
      <c r="C4871" s="358" t="s">
        <v>21964</v>
      </c>
      <c r="D4871" s="357" t="s">
        <v>138</v>
      </c>
      <c r="E4871" s="359">
        <v>7.96</v>
      </c>
    </row>
    <row r="4872" spans="1:5" ht="9" customHeight="1" x14ac:dyDescent="0.25">
      <c r="A4872" s="102">
        <f t="shared" si="76"/>
        <v>4915731</v>
      </c>
      <c r="B4872" s="357" t="s">
        <v>21965</v>
      </c>
      <c r="C4872" s="358" t="s">
        <v>21966</v>
      </c>
      <c r="D4872" s="357" t="s">
        <v>138</v>
      </c>
      <c r="E4872" s="359">
        <v>17.28</v>
      </c>
    </row>
    <row r="4873" spans="1:5" ht="9" customHeight="1" x14ac:dyDescent="0.25">
      <c r="A4873" s="102">
        <f t="shared" si="76"/>
        <v>4915725</v>
      </c>
      <c r="B4873" s="357" t="s">
        <v>21967</v>
      </c>
      <c r="C4873" s="358" t="s">
        <v>21968</v>
      </c>
      <c r="D4873" s="357" t="s">
        <v>138</v>
      </c>
      <c r="E4873" s="359">
        <v>28.48</v>
      </c>
    </row>
    <row r="4874" spans="1:5" ht="9" customHeight="1" x14ac:dyDescent="0.25">
      <c r="A4874" s="102">
        <f t="shared" si="76"/>
        <v>4915593</v>
      </c>
      <c r="B4874" s="357" t="s">
        <v>21969</v>
      </c>
      <c r="C4874" s="358" t="s">
        <v>21970</v>
      </c>
      <c r="D4874" s="357" t="s">
        <v>138</v>
      </c>
      <c r="E4874" s="359">
        <v>26.92</v>
      </c>
    </row>
    <row r="4875" spans="1:5" ht="9" customHeight="1" x14ac:dyDescent="0.25">
      <c r="A4875" s="102">
        <f t="shared" si="76"/>
        <v>4915728</v>
      </c>
      <c r="B4875" s="357" t="s">
        <v>21971</v>
      </c>
      <c r="C4875" s="358" t="s">
        <v>21972</v>
      </c>
      <c r="D4875" s="357" t="s">
        <v>138</v>
      </c>
      <c r="E4875" s="359">
        <v>27.97</v>
      </c>
    </row>
    <row r="4876" spans="1:5" ht="9" customHeight="1" x14ac:dyDescent="0.25">
      <c r="A4876" s="102">
        <f t="shared" si="76"/>
        <v>4915595</v>
      </c>
      <c r="B4876" s="357" t="s">
        <v>21973</v>
      </c>
      <c r="C4876" s="358" t="s">
        <v>21974</v>
      </c>
      <c r="D4876" s="357" t="s">
        <v>138</v>
      </c>
      <c r="E4876" s="359">
        <v>27.29</v>
      </c>
    </row>
    <row r="4877" spans="1:5" ht="9" customHeight="1" x14ac:dyDescent="0.25">
      <c r="A4877" s="102">
        <f t="shared" si="76"/>
        <v>4915730</v>
      </c>
      <c r="B4877" s="357" t="s">
        <v>21975</v>
      </c>
      <c r="C4877" s="358" t="s">
        <v>21976</v>
      </c>
      <c r="D4877" s="357" t="s">
        <v>138</v>
      </c>
      <c r="E4877" s="359">
        <v>24.45</v>
      </c>
    </row>
    <row r="4878" spans="1:5" ht="9" customHeight="1" x14ac:dyDescent="0.25">
      <c r="A4878" s="102">
        <f t="shared" si="76"/>
        <v>4915598</v>
      </c>
      <c r="B4878" s="357" t="s">
        <v>21977</v>
      </c>
      <c r="C4878" s="358" t="s">
        <v>21978</v>
      </c>
      <c r="D4878" s="357" t="s">
        <v>959</v>
      </c>
      <c r="E4878" s="359">
        <v>0.1</v>
      </c>
    </row>
    <row r="4879" spans="1:5" ht="9" customHeight="1" x14ac:dyDescent="0.25">
      <c r="A4879" s="102">
        <f t="shared" si="76"/>
        <v>4915748</v>
      </c>
      <c r="B4879" s="357" t="s">
        <v>21979</v>
      </c>
      <c r="C4879" s="358" t="s">
        <v>21980</v>
      </c>
      <c r="D4879" s="357" t="s">
        <v>959</v>
      </c>
      <c r="E4879" s="359">
        <v>214.24</v>
      </c>
    </row>
    <row r="4880" spans="1:5" ht="9" customHeight="1" x14ac:dyDescent="0.25">
      <c r="A4880" s="102">
        <f t="shared" si="76"/>
        <v>4915608</v>
      </c>
      <c r="B4880" s="357" t="s">
        <v>21981</v>
      </c>
      <c r="C4880" s="358" t="s">
        <v>21982</v>
      </c>
      <c r="D4880" s="357" t="s">
        <v>959</v>
      </c>
      <c r="E4880" s="359">
        <v>2.38</v>
      </c>
    </row>
    <row r="4881" spans="1:5" ht="9" customHeight="1" x14ac:dyDescent="0.25">
      <c r="A4881" s="102">
        <f t="shared" si="76"/>
        <v>4915613</v>
      </c>
      <c r="B4881" s="357" t="s">
        <v>21983</v>
      </c>
      <c r="C4881" s="358" t="s">
        <v>21984</v>
      </c>
      <c r="D4881" s="357" t="s">
        <v>959</v>
      </c>
      <c r="E4881" s="359">
        <v>0.15</v>
      </c>
    </row>
    <row r="4882" spans="1:5" ht="9" customHeight="1" x14ac:dyDescent="0.25">
      <c r="A4882" s="102">
        <f t="shared" si="76"/>
        <v>4915692</v>
      </c>
      <c r="B4882" s="357" t="s">
        <v>21985</v>
      </c>
      <c r="C4882" s="358" t="s">
        <v>21986</v>
      </c>
      <c r="D4882" s="357" t="s">
        <v>188</v>
      </c>
      <c r="E4882" s="359">
        <v>337.95</v>
      </c>
    </row>
    <row r="4883" spans="1:5" ht="9" customHeight="1" x14ac:dyDescent="0.25">
      <c r="A4883" s="102">
        <f t="shared" si="76"/>
        <v>4915746</v>
      </c>
      <c r="B4883" s="357" t="s">
        <v>21987</v>
      </c>
      <c r="C4883" s="358" t="s">
        <v>21988</v>
      </c>
      <c r="D4883" s="357" t="s">
        <v>188</v>
      </c>
      <c r="E4883" s="359">
        <v>263.45999999999998</v>
      </c>
    </row>
    <row r="4884" spans="1:5" ht="18" customHeight="1" x14ac:dyDescent="0.25">
      <c r="A4884" s="102">
        <f t="shared" si="76"/>
        <v>4915630</v>
      </c>
      <c r="B4884" s="357" t="s">
        <v>21989</v>
      </c>
      <c r="C4884" s="358" t="s">
        <v>21990</v>
      </c>
      <c r="D4884" s="357" t="s">
        <v>188</v>
      </c>
      <c r="E4884" s="359">
        <v>337.95</v>
      </c>
    </row>
    <row r="4885" spans="1:5" ht="9" customHeight="1" x14ac:dyDescent="0.25">
      <c r="A4885" s="102">
        <f t="shared" si="76"/>
        <v>4915631</v>
      </c>
      <c r="B4885" s="357" t="s">
        <v>21991</v>
      </c>
      <c r="C4885" s="358" t="s">
        <v>21992</v>
      </c>
      <c r="D4885" s="357" t="s">
        <v>188</v>
      </c>
      <c r="E4885" s="359">
        <v>263.45999999999998</v>
      </c>
    </row>
    <row r="4886" spans="1:5" ht="18" customHeight="1" x14ac:dyDescent="0.25">
      <c r="A4886" s="102">
        <f t="shared" si="76"/>
        <v>4915785</v>
      </c>
      <c r="B4886" s="357" t="s">
        <v>21993</v>
      </c>
      <c r="C4886" s="358" t="s">
        <v>21994</v>
      </c>
      <c r="D4886" s="357" t="s">
        <v>802</v>
      </c>
      <c r="E4886" s="359">
        <v>376.52</v>
      </c>
    </row>
    <row r="4887" spans="1:5" ht="9" customHeight="1" x14ac:dyDescent="0.25">
      <c r="A4887" s="102">
        <f t="shared" si="76"/>
        <v>4915786</v>
      </c>
      <c r="B4887" s="357" t="s">
        <v>21995</v>
      </c>
      <c r="C4887" s="358" t="s">
        <v>21996</v>
      </c>
      <c r="D4887" s="357" t="s">
        <v>802</v>
      </c>
      <c r="E4887" s="359">
        <v>152.29</v>
      </c>
    </row>
    <row r="4888" spans="1:5" ht="18" customHeight="1" x14ac:dyDescent="0.25">
      <c r="A4888" s="102">
        <f t="shared" si="76"/>
        <v>4915795</v>
      </c>
      <c r="B4888" s="357" t="s">
        <v>21997</v>
      </c>
      <c r="C4888" s="358" t="s">
        <v>21998</v>
      </c>
      <c r="D4888" s="357" t="s">
        <v>802</v>
      </c>
      <c r="E4888" s="359">
        <v>326.3</v>
      </c>
    </row>
    <row r="4889" spans="1:5" ht="9" customHeight="1" x14ac:dyDescent="0.25">
      <c r="A4889" s="102">
        <f t="shared" si="76"/>
        <v>4915800</v>
      </c>
      <c r="B4889" s="357" t="s">
        <v>21999</v>
      </c>
      <c r="C4889" s="358" t="s">
        <v>22000</v>
      </c>
      <c r="D4889" s="357" t="s">
        <v>802</v>
      </c>
      <c r="E4889" s="359">
        <v>51.54</v>
      </c>
    </row>
    <row r="4890" spans="1:5" ht="9" customHeight="1" x14ac:dyDescent="0.25">
      <c r="A4890" s="102">
        <f t="shared" si="76"/>
        <v>4915799</v>
      </c>
      <c r="B4890" s="357" t="s">
        <v>22001</v>
      </c>
      <c r="C4890" s="358" t="s">
        <v>22002</v>
      </c>
      <c r="D4890" s="357" t="s">
        <v>802</v>
      </c>
      <c r="E4890" s="359">
        <v>40.47</v>
      </c>
    </row>
    <row r="4891" spans="1:5" ht="9" customHeight="1" x14ac:dyDescent="0.25">
      <c r="A4891" s="102">
        <f t="shared" si="76"/>
        <v>4915698</v>
      </c>
      <c r="B4891" s="357" t="s">
        <v>22003</v>
      </c>
      <c r="C4891" s="358" t="s">
        <v>22004</v>
      </c>
      <c r="D4891" s="357" t="s">
        <v>802</v>
      </c>
      <c r="E4891" s="359">
        <v>18.170000000000002</v>
      </c>
    </row>
    <row r="4892" spans="1:5" ht="9" customHeight="1" x14ac:dyDescent="0.25">
      <c r="A4892" s="102">
        <f t="shared" si="76"/>
        <v>4915794</v>
      </c>
      <c r="B4892" s="357" t="s">
        <v>22005</v>
      </c>
      <c r="C4892" s="358" t="s">
        <v>22006</v>
      </c>
      <c r="D4892" s="357" t="s">
        <v>802</v>
      </c>
      <c r="E4892" s="359">
        <v>567.67999999999995</v>
      </c>
    </row>
    <row r="4893" spans="1:5" ht="9" customHeight="1" x14ac:dyDescent="0.25">
      <c r="A4893" s="102">
        <f t="shared" si="76"/>
        <v>4915789</v>
      </c>
      <c r="B4893" s="357" t="s">
        <v>22007</v>
      </c>
      <c r="C4893" s="358" t="s">
        <v>22008</v>
      </c>
      <c r="D4893" s="357" t="s">
        <v>315</v>
      </c>
      <c r="E4893" s="359">
        <v>1626.54</v>
      </c>
    </row>
    <row r="4894" spans="1:5" ht="9" customHeight="1" x14ac:dyDescent="0.25">
      <c r="A4894" s="102">
        <f t="shared" si="76"/>
        <v>4915798</v>
      </c>
      <c r="B4894" s="357" t="s">
        <v>22009</v>
      </c>
      <c r="C4894" s="358" t="s">
        <v>22010</v>
      </c>
      <c r="D4894" s="357" t="s">
        <v>315</v>
      </c>
      <c r="E4894" s="359">
        <v>1514.1</v>
      </c>
    </row>
    <row r="4895" spans="1:5" ht="9" customHeight="1" x14ac:dyDescent="0.25">
      <c r="A4895" s="102">
        <f t="shared" si="76"/>
        <v>4915788</v>
      </c>
      <c r="B4895" s="357" t="s">
        <v>22011</v>
      </c>
      <c r="C4895" s="358" t="s">
        <v>22012</v>
      </c>
      <c r="D4895" s="357" t="s">
        <v>315</v>
      </c>
      <c r="E4895" s="359">
        <v>1475.23</v>
      </c>
    </row>
    <row r="4896" spans="1:5" ht="9" customHeight="1" x14ac:dyDescent="0.25">
      <c r="A4896" s="102">
        <f t="shared" si="76"/>
        <v>4915797</v>
      </c>
      <c r="B4896" s="357" t="s">
        <v>22013</v>
      </c>
      <c r="C4896" s="358" t="s">
        <v>22014</v>
      </c>
      <c r="D4896" s="357" t="s">
        <v>315</v>
      </c>
      <c r="E4896" s="359">
        <v>730.44</v>
      </c>
    </row>
    <row r="4897" spans="1:5" ht="9" customHeight="1" x14ac:dyDescent="0.25">
      <c r="A4897" s="102">
        <f t="shared" si="76"/>
        <v>4915787</v>
      </c>
      <c r="B4897" s="357" t="s">
        <v>22015</v>
      </c>
      <c r="C4897" s="358" t="s">
        <v>22016</v>
      </c>
      <c r="D4897" s="357" t="s">
        <v>315</v>
      </c>
      <c r="E4897" s="359">
        <v>849.97</v>
      </c>
    </row>
    <row r="4898" spans="1:5" ht="9" customHeight="1" x14ac:dyDescent="0.25">
      <c r="A4898" s="102">
        <f t="shared" si="76"/>
        <v>4915796</v>
      </c>
      <c r="B4898" s="357" t="s">
        <v>22017</v>
      </c>
      <c r="C4898" s="358" t="s">
        <v>22018</v>
      </c>
      <c r="D4898" s="357" t="s">
        <v>315</v>
      </c>
      <c r="E4898" s="359">
        <v>298.76</v>
      </c>
    </row>
    <row r="4899" spans="1:5" ht="9" customHeight="1" x14ac:dyDescent="0.25">
      <c r="A4899" s="102">
        <f t="shared" si="76"/>
        <v>4915760</v>
      </c>
      <c r="B4899" s="357" t="s">
        <v>22019</v>
      </c>
      <c r="C4899" s="358" t="s">
        <v>22020</v>
      </c>
      <c r="D4899" s="357" t="s">
        <v>959</v>
      </c>
      <c r="E4899" s="359">
        <v>52.4</v>
      </c>
    </row>
    <row r="4900" spans="1:5" ht="9" customHeight="1" x14ac:dyDescent="0.25">
      <c r="A4900" s="102">
        <f t="shared" si="76"/>
        <v>4915699</v>
      </c>
      <c r="B4900" s="357" t="s">
        <v>22021</v>
      </c>
      <c r="C4900" s="358" t="s">
        <v>22022</v>
      </c>
      <c r="D4900" s="357" t="s">
        <v>802</v>
      </c>
      <c r="E4900" s="359">
        <v>28.04</v>
      </c>
    </row>
    <row r="4901" spans="1:5" ht="9" customHeight="1" x14ac:dyDescent="0.25">
      <c r="A4901" s="102">
        <f t="shared" si="76"/>
        <v>4915736</v>
      </c>
      <c r="B4901" s="357" t="s">
        <v>22023</v>
      </c>
      <c r="C4901" s="358" t="s">
        <v>22024</v>
      </c>
      <c r="D4901" s="357" t="s">
        <v>188</v>
      </c>
      <c r="E4901" s="359">
        <v>14.9</v>
      </c>
    </row>
    <row r="4902" spans="1:5" ht="9" customHeight="1" x14ac:dyDescent="0.25">
      <c r="A4902" s="102">
        <f t="shared" si="76"/>
        <v>4915735</v>
      </c>
      <c r="B4902" s="357" t="s">
        <v>22025</v>
      </c>
      <c r="C4902" s="358" t="s">
        <v>22026</v>
      </c>
      <c r="D4902" s="357" t="s">
        <v>188</v>
      </c>
      <c r="E4902" s="359">
        <v>12.15</v>
      </c>
    </row>
    <row r="4903" spans="1:5" ht="9" customHeight="1" x14ac:dyDescent="0.25">
      <c r="A4903" s="102">
        <f t="shared" si="76"/>
        <v>4915670</v>
      </c>
      <c r="B4903" s="357" t="s">
        <v>22027</v>
      </c>
      <c r="C4903" s="358" t="s">
        <v>22028</v>
      </c>
      <c r="D4903" s="357" t="s">
        <v>188</v>
      </c>
      <c r="E4903" s="359">
        <v>178.09</v>
      </c>
    </row>
    <row r="4904" spans="1:5" ht="9" customHeight="1" x14ac:dyDescent="0.25">
      <c r="A4904" s="102">
        <f t="shared" si="76"/>
        <v>4915668</v>
      </c>
      <c r="B4904" s="357" t="s">
        <v>22029</v>
      </c>
      <c r="C4904" s="358" t="s">
        <v>22030</v>
      </c>
      <c r="D4904" s="357" t="s">
        <v>188</v>
      </c>
      <c r="E4904" s="359">
        <v>277.41000000000003</v>
      </c>
    </row>
    <row r="4905" spans="1:5" ht="9" customHeight="1" x14ac:dyDescent="0.25">
      <c r="A4905" s="102">
        <f t="shared" si="76"/>
        <v>4915761</v>
      </c>
      <c r="B4905" s="357" t="s">
        <v>22031</v>
      </c>
      <c r="C4905" s="358" t="s">
        <v>22032</v>
      </c>
      <c r="D4905" s="357" t="s">
        <v>959</v>
      </c>
      <c r="E4905" s="359">
        <v>3.96</v>
      </c>
    </row>
    <row r="4906" spans="1:5" ht="9" customHeight="1" x14ac:dyDescent="0.25">
      <c r="A4906" s="102">
        <f t="shared" si="76"/>
        <v>4915762</v>
      </c>
      <c r="B4906" s="357" t="s">
        <v>22033</v>
      </c>
      <c r="C4906" s="358" t="s">
        <v>22034</v>
      </c>
      <c r="D4906" s="357" t="s">
        <v>138</v>
      </c>
      <c r="E4906" s="359">
        <v>1.98</v>
      </c>
    </row>
    <row r="4907" spans="1:5" ht="9" customHeight="1" x14ac:dyDescent="0.25">
      <c r="A4907" s="102">
        <f t="shared" si="76"/>
        <v>4915738</v>
      </c>
      <c r="B4907" s="357" t="s">
        <v>22035</v>
      </c>
      <c r="C4907" s="358" t="s">
        <v>22036</v>
      </c>
      <c r="D4907" s="357" t="s">
        <v>188</v>
      </c>
      <c r="E4907" s="359">
        <v>5.43</v>
      </c>
    </row>
    <row r="4908" spans="1:5" ht="9" customHeight="1" x14ac:dyDescent="0.25">
      <c r="A4908" s="102">
        <f t="shared" si="76"/>
        <v>4915737</v>
      </c>
      <c r="B4908" s="357" t="s">
        <v>22037</v>
      </c>
      <c r="C4908" s="358" t="s">
        <v>22038</v>
      </c>
      <c r="D4908" s="357" t="s">
        <v>188</v>
      </c>
      <c r="E4908" s="359">
        <v>4.58</v>
      </c>
    </row>
    <row r="4909" spans="1:5" ht="9" customHeight="1" x14ac:dyDescent="0.25">
      <c r="A4909" s="102">
        <f t="shared" si="76"/>
        <v>4915669</v>
      </c>
      <c r="B4909" s="357" t="s">
        <v>22039</v>
      </c>
      <c r="C4909" s="358" t="s">
        <v>22040</v>
      </c>
      <c r="D4909" s="357" t="s">
        <v>188</v>
      </c>
      <c r="E4909" s="359">
        <v>7.28</v>
      </c>
    </row>
    <row r="4910" spans="1:5" ht="18" customHeight="1" x14ac:dyDescent="0.25">
      <c r="A4910" s="102">
        <f t="shared" si="76"/>
        <v>4915667</v>
      </c>
      <c r="B4910" s="357" t="s">
        <v>22041</v>
      </c>
      <c r="C4910" s="358" t="s">
        <v>22042</v>
      </c>
      <c r="D4910" s="357" t="s">
        <v>188</v>
      </c>
      <c r="E4910" s="359">
        <v>11.65</v>
      </c>
    </row>
    <row r="4911" spans="1:5" ht="9" customHeight="1" x14ac:dyDescent="0.25">
      <c r="A4911" s="102">
        <f t="shared" si="76"/>
        <v>4915632</v>
      </c>
      <c r="B4911" s="357" t="s">
        <v>22043</v>
      </c>
      <c r="C4911" s="358" t="s">
        <v>22044</v>
      </c>
      <c r="D4911" s="357" t="s">
        <v>188</v>
      </c>
      <c r="E4911" s="359">
        <v>384.02</v>
      </c>
    </row>
    <row r="4912" spans="1:5" ht="9" customHeight="1" x14ac:dyDescent="0.25">
      <c r="A4912" s="102">
        <f t="shared" si="76"/>
        <v>4915753</v>
      </c>
      <c r="B4912" s="357" t="s">
        <v>22045</v>
      </c>
      <c r="C4912" s="358" t="s">
        <v>22046</v>
      </c>
      <c r="D4912" s="357" t="s">
        <v>188</v>
      </c>
      <c r="E4912" s="359">
        <v>1286.82</v>
      </c>
    </row>
    <row r="4913" spans="1:5" ht="9" customHeight="1" x14ac:dyDescent="0.25">
      <c r="A4913" s="102">
        <f t="shared" si="76"/>
        <v>4915776</v>
      </c>
      <c r="B4913" s="357" t="s">
        <v>22047</v>
      </c>
      <c r="C4913" s="358" t="s">
        <v>22048</v>
      </c>
      <c r="D4913" s="357" t="s">
        <v>22049</v>
      </c>
      <c r="E4913" s="359">
        <v>712.15</v>
      </c>
    </row>
    <row r="4914" spans="1:5" ht="9" customHeight="1" x14ac:dyDescent="0.25">
      <c r="A4914" s="102">
        <f t="shared" si="76"/>
        <v>4915740</v>
      </c>
      <c r="B4914" s="357" t="s">
        <v>22050</v>
      </c>
      <c r="C4914" s="358" t="s">
        <v>22051</v>
      </c>
      <c r="D4914" s="357" t="s">
        <v>22049</v>
      </c>
      <c r="E4914" s="359">
        <v>1687.51</v>
      </c>
    </row>
    <row r="4915" spans="1:5" ht="9" customHeight="1" x14ac:dyDescent="0.25">
      <c r="A4915" s="102">
        <f t="shared" si="76"/>
        <v>4915741</v>
      </c>
      <c r="B4915" s="357" t="s">
        <v>22052</v>
      </c>
      <c r="C4915" s="358" t="s">
        <v>22053</v>
      </c>
      <c r="D4915" s="357" t="s">
        <v>22049</v>
      </c>
      <c r="E4915" s="359">
        <v>4050.03</v>
      </c>
    </row>
    <row r="4916" spans="1:5" ht="18" customHeight="1" x14ac:dyDescent="0.25">
      <c r="A4916" s="102">
        <f t="shared" si="76"/>
        <v>4915775</v>
      </c>
      <c r="B4916" s="357" t="s">
        <v>22054</v>
      </c>
      <c r="C4916" s="358" t="s">
        <v>22055</v>
      </c>
      <c r="D4916" s="357" t="s">
        <v>22049</v>
      </c>
      <c r="E4916" s="359">
        <v>643.04999999999995</v>
      </c>
    </row>
    <row r="4917" spans="1:5" ht="9" customHeight="1" x14ac:dyDescent="0.25">
      <c r="A4917" s="102">
        <f t="shared" si="76"/>
        <v>4915742</v>
      </c>
      <c r="B4917" s="357" t="s">
        <v>22056</v>
      </c>
      <c r="C4917" s="358" t="s">
        <v>22057</v>
      </c>
      <c r="D4917" s="357" t="s">
        <v>22049</v>
      </c>
      <c r="E4917" s="359">
        <v>398.32</v>
      </c>
    </row>
    <row r="4918" spans="1:5" ht="9" customHeight="1" x14ac:dyDescent="0.25">
      <c r="A4918" s="102">
        <f t="shared" si="76"/>
        <v>4915626</v>
      </c>
      <c r="B4918" s="357" t="s">
        <v>22058</v>
      </c>
      <c r="C4918" s="358" t="s">
        <v>22059</v>
      </c>
      <c r="D4918" s="357" t="s">
        <v>138</v>
      </c>
      <c r="E4918" s="359">
        <v>1.97</v>
      </c>
    </row>
    <row r="4919" spans="1:5" ht="9" customHeight="1" x14ac:dyDescent="0.25">
      <c r="A4919" s="102">
        <f t="shared" si="76"/>
        <v>4915653</v>
      </c>
      <c r="B4919" s="357" t="s">
        <v>22060</v>
      </c>
      <c r="C4919" s="358" t="s">
        <v>22061</v>
      </c>
      <c r="D4919" s="357" t="s">
        <v>203</v>
      </c>
      <c r="E4919" s="359">
        <v>73.489999999999995</v>
      </c>
    </row>
    <row r="4920" spans="1:5" ht="9" customHeight="1" x14ac:dyDescent="0.25">
      <c r="A4920" s="102">
        <f t="shared" si="76"/>
        <v>4915623</v>
      </c>
      <c r="B4920" s="357" t="s">
        <v>22062</v>
      </c>
      <c r="C4920" s="358" t="s">
        <v>22063</v>
      </c>
      <c r="D4920" s="357" t="s">
        <v>188</v>
      </c>
      <c r="E4920" s="359">
        <v>54.9</v>
      </c>
    </row>
    <row r="4921" spans="1:5" ht="9" customHeight="1" x14ac:dyDescent="0.25">
      <c r="A4921" s="102">
        <f t="shared" si="76"/>
        <v>4915625</v>
      </c>
      <c r="B4921" s="357" t="s">
        <v>22064</v>
      </c>
      <c r="C4921" s="358" t="s">
        <v>22065</v>
      </c>
      <c r="D4921" s="357" t="s">
        <v>188</v>
      </c>
      <c r="E4921" s="359">
        <v>42.45</v>
      </c>
    </row>
    <row r="4922" spans="1:5" ht="9" customHeight="1" x14ac:dyDescent="0.25">
      <c r="A4922" s="102">
        <f t="shared" si="76"/>
        <v>4915621</v>
      </c>
      <c r="B4922" s="357" t="s">
        <v>22066</v>
      </c>
      <c r="C4922" s="358" t="s">
        <v>22067</v>
      </c>
      <c r="D4922" s="357" t="s">
        <v>188</v>
      </c>
      <c r="E4922" s="359">
        <v>4.6100000000000003</v>
      </c>
    </row>
    <row r="4923" spans="1:5" ht="9" customHeight="1" x14ac:dyDescent="0.25">
      <c r="A4923" s="102">
        <f t="shared" si="76"/>
        <v>4915720</v>
      </c>
      <c r="B4923" s="357" t="s">
        <v>22068</v>
      </c>
      <c r="C4923" s="358" t="s">
        <v>22069</v>
      </c>
      <c r="D4923" s="357" t="s">
        <v>315</v>
      </c>
      <c r="E4923" s="359">
        <v>29.81</v>
      </c>
    </row>
    <row r="4924" spans="1:5" ht="18" customHeight="1" x14ac:dyDescent="0.25">
      <c r="A4924" s="102">
        <f t="shared" si="76"/>
        <v>4915592</v>
      </c>
      <c r="B4924" s="357" t="s">
        <v>22070</v>
      </c>
      <c r="C4924" s="358" t="s">
        <v>22071</v>
      </c>
      <c r="D4924" s="357" t="s">
        <v>315</v>
      </c>
      <c r="E4924" s="359">
        <v>29.03</v>
      </c>
    </row>
    <row r="4925" spans="1:5" ht="9" customHeight="1" x14ac:dyDescent="0.25">
      <c r="A4925" s="102">
        <f t="shared" si="76"/>
        <v>4913703</v>
      </c>
      <c r="B4925" s="357" t="s">
        <v>22072</v>
      </c>
      <c r="C4925" s="358" t="s">
        <v>22073</v>
      </c>
      <c r="D4925" s="357" t="s">
        <v>315</v>
      </c>
      <c r="E4925" s="359">
        <v>5588.61</v>
      </c>
    </row>
    <row r="4926" spans="1:5" ht="9" customHeight="1" x14ac:dyDescent="0.25">
      <c r="A4926" s="102">
        <f t="shared" si="76"/>
        <v>4913704</v>
      </c>
      <c r="B4926" s="357" t="s">
        <v>22074</v>
      </c>
      <c r="C4926" s="358" t="s">
        <v>22075</v>
      </c>
      <c r="D4926" s="357" t="s">
        <v>315</v>
      </c>
      <c r="E4926" s="359">
        <v>5468.65</v>
      </c>
    </row>
    <row r="4927" spans="1:5" ht="9" customHeight="1" x14ac:dyDescent="0.25">
      <c r="A4927" s="102">
        <f t="shared" si="76"/>
        <v>4915757</v>
      </c>
      <c r="B4927" s="357" t="s">
        <v>22076</v>
      </c>
      <c r="C4927" s="358" t="s">
        <v>22077</v>
      </c>
      <c r="D4927" s="357" t="s">
        <v>188</v>
      </c>
      <c r="E4927" s="359">
        <v>393.87</v>
      </c>
    </row>
    <row r="4928" spans="1:5" ht="18" customHeight="1" x14ac:dyDescent="0.25">
      <c r="A4928" s="102">
        <f t="shared" si="76"/>
        <v>4915678</v>
      </c>
      <c r="B4928" s="357" t="s">
        <v>22078</v>
      </c>
      <c r="C4928" s="358" t="s">
        <v>22079</v>
      </c>
      <c r="D4928" s="357" t="s">
        <v>188</v>
      </c>
      <c r="E4928" s="359">
        <v>344.27</v>
      </c>
    </row>
    <row r="4929" spans="1:5" ht="9" customHeight="1" x14ac:dyDescent="0.25">
      <c r="A4929" s="102">
        <f t="shared" ref="A4929:A4992" si="77">VALUE(B4929)</f>
        <v>4919547</v>
      </c>
      <c r="B4929" s="357" t="s">
        <v>22080</v>
      </c>
      <c r="C4929" s="358" t="s">
        <v>22081</v>
      </c>
      <c r="D4929" s="357" t="s">
        <v>315</v>
      </c>
      <c r="E4929" s="359">
        <v>506.94</v>
      </c>
    </row>
    <row r="4930" spans="1:5" ht="18" customHeight="1" x14ac:dyDescent="0.25">
      <c r="A4930" s="102">
        <f t="shared" si="77"/>
        <v>4915716</v>
      </c>
      <c r="B4930" s="357" t="s">
        <v>22082</v>
      </c>
      <c r="C4930" s="358" t="s">
        <v>22083</v>
      </c>
      <c r="D4930" s="357" t="s">
        <v>959</v>
      </c>
      <c r="E4930" s="359">
        <v>10.4</v>
      </c>
    </row>
    <row r="4931" spans="1:5" ht="9" customHeight="1" x14ac:dyDescent="0.25">
      <c r="A4931" s="102">
        <f t="shared" si="77"/>
        <v>4915750</v>
      </c>
      <c r="B4931" s="357" t="s">
        <v>22084</v>
      </c>
      <c r="C4931" s="358" t="s">
        <v>22085</v>
      </c>
      <c r="D4931" s="357" t="s">
        <v>138</v>
      </c>
      <c r="E4931" s="359">
        <v>192.09</v>
      </c>
    </row>
    <row r="4932" spans="1:5" ht="18" customHeight="1" x14ac:dyDescent="0.25">
      <c r="A4932" s="102">
        <f t="shared" si="77"/>
        <v>4915769</v>
      </c>
      <c r="B4932" s="357" t="s">
        <v>22086</v>
      </c>
      <c r="C4932" s="358" t="s">
        <v>22087</v>
      </c>
      <c r="D4932" s="357" t="s">
        <v>188</v>
      </c>
      <c r="E4932" s="359">
        <v>30.63</v>
      </c>
    </row>
    <row r="4933" spans="1:5" ht="9" customHeight="1" x14ac:dyDescent="0.25">
      <c r="A4933" s="102">
        <f t="shared" si="77"/>
        <v>5213836</v>
      </c>
      <c r="B4933" s="357" t="s">
        <v>22088</v>
      </c>
      <c r="C4933" s="358" t="s">
        <v>22089</v>
      </c>
      <c r="D4933" s="357" t="s">
        <v>22090</v>
      </c>
      <c r="E4933" s="359">
        <v>1.07</v>
      </c>
    </row>
    <row r="4934" spans="1:5" ht="18" customHeight="1" x14ac:dyDescent="0.25">
      <c r="A4934" s="102">
        <f t="shared" si="77"/>
        <v>5213368</v>
      </c>
      <c r="B4934" s="357" t="s">
        <v>22091</v>
      </c>
      <c r="C4934" s="358" t="s">
        <v>22092</v>
      </c>
      <c r="D4934" s="357" t="s">
        <v>315</v>
      </c>
      <c r="E4934" s="359">
        <v>19.32</v>
      </c>
    </row>
    <row r="4935" spans="1:5" ht="18" customHeight="1" x14ac:dyDescent="0.25">
      <c r="A4935" s="102">
        <f t="shared" si="77"/>
        <v>5213367</v>
      </c>
      <c r="B4935" s="357" t="s">
        <v>22093</v>
      </c>
      <c r="C4935" s="358" t="s">
        <v>22094</v>
      </c>
      <c r="D4935" s="357" t="s">
        <v>315</v>
      </c>
      <c r="E4935" s="359">
        <v>17.940000000000001</v>
      </c>
    </row>
    <row r="4936" spans="1:5" ht="18" customHeight="1" x14ac:dyDescent="0.25">
      <c r="A4936" s="102">
        <f t="shared" si="77"/>
        <v>5213385</v>
      </c>
      <c r="B4936" s="357" t="s">
        <v>22095</v>
      </c>
      <c r="C4936" s="358" t="s">
        <v>22096</v>
      </c>
      <c r="D4936" s="357" t="s">
        <v>315</v>
      </c>
      <c r="E4936" s="359">
        <v>331.56</v>
      </c>
    </row>
    <row r="4937" spans="1:5" ht="18" customHeight="1" x14ac:dyDescent="0.25">
      <c r="A4937" s="102">
        <f t="shared" si="77"/>
        <v>5213343</v>
      </c>
      <c r="B4937" s="357" t="s">
        <v>22097</v>
      </c>
      <c r="C4937" s="358" t="s">
        <v>22098</v>
      </c>
      <c r="D4937" s="357" t="s">
        <v>22090</v>
      </c>
      <c r="E4937" s="359">
        <v>3.66</v>
      </c>
    </row>
    <row r="4938" spans="1:5" ht="9" customHeight="1" x14ac:dyDescent="0.25">
      <c r="A4938" s="102">
        <f t="shared" si="77"/>
        <v>5213390</v>
      </c>
      <c r="B4938" s="357" t="s">
        <v>22099</v>
      </c>
      <c r="C4938" s="358" t="s">
        <v>22100</v>
      </c>
      <c r="D4938" s="357" t="s">
        <v>138</v>
      </c>
      <c r="E4938" s="359">
        <v>284.77</v>
      </c>
    </row>
    <row r="4939" spans="1:5" ht="18" customHeight="1" x14ac:dyDescent="0.25">
      <c r="A4939" s="102">
        <f t="shared" si="77"/>
        <v>5213344</v>
      </c>
      <c r="B4939" s="357" t="s">
        <v>22101</v>
      </c>
      <c r="C4939" s="358" t="s">
        <v>22102</v>
      </c>
      <c r="D4939" s="357" t="s">
        <v>22103</v>
      </c>
      <c r="E4939" s="359">
        <v>3.2</v>
      </c>
    </row>
    <row r="4940" spans="1:5" ht="18" customHeight="1" x14ac:dyDescent="0.25">
      <c r="A4940" s="102">
        <f t="shared" si="77"/>
        <v>5213386</v>
      </c>
      <c r="B4940" s="357" t="s">
        <v>22104</v>
      </c>
      <c r="C4940" s="358" t="s">
        <v>22105</v>
      </c>
      <c r="D4940" s="357" t="s">
        <v>315</v>
      </c>
      <c r="E4940" s="359">
        <v>542.14</v>
      </c>
    </row>
    <row r="4941" spans="1:5" ht="18" customHeight="1" x14ac:dyDescent="0.25">
      <c r="A4941" s="102">
        <f t="shared" si="77"/>
        <v>5213345</v>
      </c>
      <c r="B4941" s="357" t="s">
        <v>22106</v>
      </c>
      <c r="C4941" s="358" t="s">
        <v>22107</v>
      </c>
      <c r="D4941" s="357" t="s">
        <v>22090</v>
      </c>
      <c r="E4941" s="359">
        <v>5.39</v>
      </c>
    </row>
    <row r="4942" spans="1:5" ht="9" customHeight="1" x14ac:dyDescent="0.25">
      <c r="A4942" s="102">
        <f t="shared" si="77"/>
        <v>5213387</v>
      </c>
      <c r="B4942" s="357" t="s">
        <v>22108</v>
      </c>
      <c r="C4942" s="358" t="s">
        <v>22109</v>
      </c>
      <c r="D4942" s="357" t="s">
        <v>315</v>
      </c>
      <c r="E4942" s="359">
        <v>776.96</v>
      </c>
    </row>
    <row r="4943" spans="1:5" ht="9" customHeight="1" x14ac:dyDescent="0.25">
      <c r="A4943" s="102">
        <f t="shared" si="77"/>
        <v>5213346</v>
      </c>
      <c r="B4943" s="357" t="s">
        <v>22110</v>
      </c>
      <c r="C4943" s="358" t="s">
        <v>22111</v>
      </c>
      <c r="D4943" s="357" t="s">
        <v>22090</v>
      </c>
      <c r="E4943" s="359">
        <v>7.55</v>
      </c>
    </row>
    <row r="4944" spans="1:5" ht="9" customHeight="1" x14ac:dyDescent="0.25">
      <c r="A4944" s="102">
        <f t="shared" si="77"/>
        <v>5213843</v>
      </c>
      <c r="B4944" s="357" t="s">
        <v>22112</v>
      </c>
      <c r="C4944" s="358" t="s">
        <v>22113</v>
      </c>
      <c r="D4944" s="357" t="s">
        <v>22103</v>
      </c>
      <c r="E4944" s="359">
        <v>1.02</v>
      </c>
    </row>
    <row r="4945" spans="1:5" ht="18" customHeight="1" x14ac:dyDescent="0.25">
      <c r="A4945" s="102">
        <f t="shared" si="77"/>
        <v>5213833</v>
      </c>
      <c r="B4945" s="357" t="s">
        <v>22114</v>
      </c>
      <c r="C4945" s="358" t="s">
        <v>22115</v>
      </c>
      <c r="D4945" s="357" t="s">
        <v>22090</v>
      </c>
      <c r="E4945" s="359">
        <v>9.9</v>
      </c>
    </row>
    <row r="4946" spans="1:5" ht="9" customHeight="1" x14ac:dyDescent="0.25">
      <c r="A4946" s="102">
        <f t="shared" si="77"/>
        <v>5213834</v>
      </c>
      <c r="B4946" s="357" t="s">
        <v>22116</v>
      </c>
      <c r="C4946" s="358" t="s">
        <v>22117</v>
      </c>
      <c r="D4946" s="357" t="s">
        <v>22090</v>
      </c>
      <c r="E4946" s="359">
        <v>6.41</v>
      </c>
    </row>
    <row r="4947" spans="1:5" ht="18" customHeight="1" x14ac:dyDescent="0.25">
      <c r="A4947" s="102">
        <f t="shared" si="77"/>
        <v>5219544</v>
      </c>
      <c r="B4947" s="357" t="s">
        <v>22118</v>
      </c>
      <c r="C4947" s="358" t="s">
        <v>22119</v>
      </c>
      <c r="D4947" s="357" t="s">
        <v>315</v>
      </c>
      <c r="E4947" s="359">
        <v>223.7</v>
      </c>
    </row>
    <row r="4948" spans="1:5" ht="9" customHeight="1" x14ac:dyDescent="0.25">
      <c r="A4948" s="102">
        <f t="shared" si="77"/>
        <v>5213383</v>
      </c>
      <c r="B4948" s="357" t="s">
        <v>22120</v>
      </c>
      <c r="C4948" s="358" t="s">
        <v>22121</v>
      </c>
      <c r="D4948" s="357" t="s">
        <v>22090</v>
      </c>
      <c r="E4948" s="359">
        <v>0.82</v>
      </c>
    </row>
    <row r="4949" spans="1:5" ht="18" customHeight="1" x14ac:dyDescent="0.25">
      <c r="A4949" s="102">
        <f t="shared" si="77"/>
        <v>5213380</v>
      </c>
      <c r="B4949" s="357" t="s">
        <v>22122</v>
      </c>
      <c r="C4949" s="358" t="s">
        <v>22123</v>
      </c>
      <c r="D4949" s="357" t="s">
        <v>22090</v>
      </c>
      <c r="E4949" s="359">
        <v>1.84</v>
      </c>
    </row>
    <row r="4950" spans="1:5" ht="9" customHeight="1" x14ac:dyDescent="0.25">
      <c r="A4950" s="102">
        <f t="shared" si="77"/>
        <v>5213838</v>
      </c>
      <c r="B4950" s="357" t="s">
        <v>22124</v>
      </c>
      <c r="C4950" s="358" t="s">
        <v>22125</v>
      </c>
      <c r="D4950" s="357" t="s">
        <v>22090</v>
      </c>
      <c r="E4950" s="359">
        <v>4.32</v>
      </c>
    </row>
    <row r="4951" spans="1:5" ht="9" customHeight="1" x14ac:dyDescent="0.25">
      <c r="A4951" s="102">
        <f t="shared" si="77"/>
        <v>5213837</v>
      </c>
      <c r="B4951" s="357" t="s">
        <v>22126</v>
      </c>
      <c r="C4951" s="358" t="s">
        <v>22127</v>
      </c>
      <c r="D4951" s="357" t="s">
        <v>315</v>
      </c>
      <c r="E4951" s="359">
        <v>176.25</v>
      </c>
    </row>
    <row r="4952" spans="1:5" ht="9" customHeight="1" x14ac:dyDescent="0.25">
      <c r="A4952" s="102">
        <f t="shared" si="77"/>
        <v>5213835</v>
      </c>
      <c r="B4952" s="357" t="s">
        <v>22128</v>
      </c>
      <c r="C4952" s="358" t="s">
        <v>22129</v>
      </c>
      <c r="D4952" s="357" t="s">
        <v>22090</v>
      </c>
      <c r="E4952" s="359">
        <v>0.82</v>
      </c>
    </row>
    <row r="4953" spans="1:5" ht="9" customHeight="1" x14ac:dyDescent="0.25">
      <c r="A4953" s="102">
        <f t="shared" si="77"/>
        <v>5213839</v>
      </c>
      <c r="B4953" s="357" t="s">
        <v>22130</v>
      </c>
      <c r="C4953" s="358" t="s">
        <v>22131</v>
      </c>
      <c r="D4953" s="357" t="s">
        <v>959</v>
      </c>
      <c r="E4953" s="359">
        <v>302.87</v>
      </c>
    </row>
    <row r="4954" spans="1:5" ht="18" customHeight="1" x14ac:dyDescent="0.25">
      <c r="A4954" s="102">
        <f t="shared" si="77"/>
        <v>5213347</v>
      </c>
      <c r="B4954" s="357" t="s">
        <v>22132</v>
      </c>
      <c r="C4954" s="358" t="s">
        <v>22133</v>
      </c>
      <c r="D4954" s="357" t="s">
        <v>22134</v>
      </c>
      <c r="E4954" s="359">
        <v>6.95</v>
      </c>
    </row>
    <row r="4955" spans="1:5" ht="9" customHeight="1" x14ac:dyDescent="0.25">
      <c r="A4955" s="102">
        <f t="shared" si="77"/>
        <v>5213840</v>
      </c>
      <c r="B4955" s="357" t="s">
        <v>22135</v>
      </c>
      <c r="C4955" s="358" t="s">
        <v>22136</v>
      </c>
      <c r="D4955" s="357" t="s">
        <v>959</v>
      </c>
      <c r="E4955" s="359">
        <v>38.43</v>
      </c>
    </row>
    <row r="4956" spans="1:5" ht="9" customHeight="1" x14ac:dyDescent="0.25">
      <c r="A4956" s="102">
        <f t="shared" si="77"/>
        <v>5213349</v>
      </c>
      <c r="B4956" s="357" t="s">
        <v>22137</v>
      </c>
      <c r="C4956" s="358" t="s">
        <v>22138</v>
      </c>
      <c r="D4956" s="357" t="s">
        <v>22134</v>
      </c>
      <c r="E4956" s="359">
        <v>0.68</v>
      </c>
    </row>
    <row r="4957" spans="1:5" ht="9" customHeight="1" x14ac:dyDescent="0.25">
      <c r="A4957" s="102">
        <f t="shared" si="77"/>
        <v>5213841</v>
      </c>
      <c r="B4957" s="357" t="s">
        <v>22139</v>
      </c>
      <c r="C4957" s="358" t="s">
        <v>22140</v>
      </c>
      <c r="D4957" s="357" t="s">
        <v>959</v>
      </c>
      <c r="E4957" s="359">
        <v>66.48</v>
      </c>
    </row>
    <row r="4958" spans="1:5" ht="9" customHeight="1" x14ac:dyDescent="0.25">
      <c r="A4958" s="102">
        <f t="shared" si="77"/>
        <v>5213348</v>
      </c>
      <c r="B4958" s="357" t="s">
        <v>22141</v>
      </c>
      <c r="C4958" s="358" t="s">
        <v>22142</v>
      </c>
      <c r="D4958" s="357" t="s">
        <v>22134</v>
      </c>
      <c r="E4958" s="359">
        <v>0.78</v>
      </c>
    </row>
    <row r="4959" spans="1:5" ht="9" customHeight="1" x14ac:dyDescent="0.25">
      <c r="A4959" s="102">
        <f t="shared" si="77"/>
        <v>5216116</v>
      </c>
      <c r="B4959" s="357" t="s">
        <v>22143</v>
      </c>
      <c r="C4959" s="358" t="s">
        <v>22144</v>
      </c>
      <c r="D4959" s="357" t="s">
        <v>315</v>
      </c>
      <c r="E4959" s="359">
        <v>16.510000000000002</v>
      </c>
    </row>
    <row r="4960" spans="1:5" ht="9" customHeight="1" x14ac:dyDescent="0.25">
      <c r="A4960" s="102">
        <f t="shared" si="77"/>
        <v>5216115</v>
      </c>
      <c r="B4960" s="357" t="s">
        <v>22145</v>
      </c>
      <c r="C4960" s="358" t="s">
        <v>22146</v>
      </c>
      <c r="D4960" s="357" t="s">
        <v>315</v>
      </c>
      <c r="E4960" s="359">
        <v>15.73</v>
      </c>
    </row>
    <row r="4961" spans="1:5" ht="9" customHeight="1" x14ac:dyDescent="0.25">
      <c r="A4961" s="102">
        <f t="shared" si="77"/>
        <v>5213842</v>
      </c>
      <c r="B4961" s="357" t="s">
        <v>22147</v>
      </c>
      <c r="C4961" s="358" t="s">
        <v>22148</v>
      </c>
      <c r="D4961" s="357" t="s">
        <v>138</v>
      </c>
      <c r="E4961" s="359">
        <v>0.12</v>
      </c>
    </row>
    <row r="4962" spans="1:5" ht="9" customHeight="1" x14ac:dyDescent="0.25">
      <c r="A4962" s="102">
        <f t="shared" si="77"/>
        <v>5213358</v>
      </c>
      <c r="B4962" s="357" t="s">
        <v>22149</v>
      </c>
      <c r="C4962" s="358" t="s">
        <v>22150</v>
      </c>
      <c r="D4962" s="357" t="s">
        <v>959</v>
      </c>
      <c r="E4962" s="359">
        <v>252.97</v>
      </c>
    </row>
    <row r="4963" spans="1:5" ht="9" customHeight="1" x14ac:dyDescent="0.25">
      <c r="A4963" s="102">
        <f t="shared" si="77"/>
        <v>5213848</v>
      </c>
      <c r="B4963" s="357" t="s">
        <v>22151</v>
      </c>
      <c r="C4963" s="358" t="s">
        <v>22152</v>
      </c>
      <c r="D4963" s="357" t="s">
        <v>22090</v>
      </c>
      <c r="E4963" s="359">
        <v>1.02</v>
      </c>
    </row>
    <row r="4964" spans="1:5" ht="9" customHeight="1" x14ac:dyDescent="0.25">
      <c r="A4964" s="102">
        <f t="shared" si="77"/>
        <v>5214012</v>
      </c>
      <c r="B4964" s="357" t="s">
        <v>22153</v>
      </c>
      <c r="C4964" s="358" t="s">
        <v>22154</v>
      </c>
      <c r="D4964" s="357" t="s">
        <v>959</v>
      </c>
      <c r="E4964" s="359">
        <v>29.6</v>
      </c>
    </row>
    <row r="4965" spans="1:5" ht="9" customHeight="1" x14ac:dyDescent="0.25">
      <c r="A4965" s="102">
        <f t="shared" si="77"/>
        <v>5213356</v>
      </c>
      <c r="B4965" s="357" t="s">
        <v>22155</v>
      </c>
      <c r="C4965" s="358" t="s">
        <v>22156</v>
      </c>
      <c r="D4965" s="357" t="s">
        <v>959</v>
      </c>
      <c r="E4965" s="359">
        <v>41.79</v>
      </c>
    </row>
    <row r="4966" spans="1:5" ht="9" customHeight="1" x14ac:dyDescent="0.25">
      <c r="A4966" s="102">
        <f t="shared" si="77"/>
        <v>5214011</v>
      </c>
      <c r="B4966" s="357" t="s">
        <v>22157</v>
      </c>
      <c r="C4966" s="358" t="s">
        <v>22158</v>
      </c>
      <c r="D4966" s="357" t="s">
        <v>959</v>
      </c>
      <c r="E4966" s="359">
        <v>13.38</v>
      </c>
    </row>
    <row r="4967" spans="1:5" ht="9" customHeight="1" x14ac:dyDescent="0.25">
      <c r="A4967" s="102">
        <f t="shared" si="77"/>
        <v>5213354</v>
      </c>
      <c r="B4967" s="357" t="s">
        <v>22159</v>
      </c>
      <c r="C4967" s="358" t="s">
        <v>22160</v>
      </c>
      <c r="D4967" s="357" t="s">
        <v>959</v>
      </c>
      <c r="E4967" s="359">
        <v>16.04</v>
      </c>
    </row>
    <row r="4968" spans="1:5" ht="9" customHeight="1" x14ac:dyDescent="0.25">
      <c r="A4968" s="102">
        <f t="shared" si="77"/>
        <v>5213355</v>
      </c>
      <c r="B4968" s="357" t="s">
        <v>22161</v>
      </c>
      <c r="C4968" s="358" t="s">
        <v>22162</v>
      </c>
      <c r="D4968" s="357" t="s">
        <v>959</v>
      </c>
      <c r="E4968" s="359">
        <v>18.73</v>
      </c>
    </row>
    <row r="4969" spans="1:5" ht="9" customHeight="1" x14ac:dyDescent="0.25">
      <c r="A4969" s="102">
        <f t="shared" si="77"/>
        <v>5213850</v>
      </c>
      <c r="B4969" s="357" t="s">
        <v>22163</v>
      </c>
      <c r="C4969" s="358" t="s">
        <v>22164</v>
      </c>
      <c r="D4969" s="357" t="s">
        <v>820</v>
      </c>
      <c r="E4969" s="359">
        <v>19.78</v>
      </c>
    </row>
    <row r="4970" spans="1:5" ht="9" customHeight="1" x14ac:dyDescent="0.25">
      <c r="A4970" s="102">
        <f t="shared" si="77"/>
        <v>5213846</v>
      </c>
      <c r="B4970" s="357" t="s">
        <v>22165</v>
      </c>
      <c r="C4970" s="358" t="s">
        <v>22166</v>
      </c>
      <c r="D4970" s="357" t="s">
        <v>820</v>
      </c>
      <c r="E4970" s="359">
        <v>5.37</v>
      </c>
    </row>
    <row r="4971" spans="1:5" ht="9" customHeight="1" x14ac:dyDescent="0.25">
      <c r="A4971" s="102">
        <f t="shared" si="77"/>
        <v>5213847</v>
      </c>
      <c r="B4971" s="357" t="s">
        <v>22167</v>
      </c>
      <c r="C4971" s="358" t="s">
        <v>22168</v>
      </c>
      <c r="D4971" s="357" t="s">
        <v>820</v>
      </c>
      <c r="E4971" s="359">
        <v>81.53</v>
      </c>
    </row>
    <row r="4972" spans="1:5" ht="9" customHeight="1" x14ac:dyDescent="0.25">
      <c r="A4972" s="102">
        <f t="shared" si="77"/>
        <v>5213845</v>
      </c>
      <c r="B4972" s="357" t="s">
        <v>22169</v>
      </c>
      <c r="C4972" s="358" t="s">
        <v>22170</v>
      </c>
      <c r="D4972" s="357" t="s">
        <v>820</v>
      </c>
      <c r="E4972" s="359">
        <v>23.64</v>
      </c>
    </row>
    <row r="4973" spans="1:5" ht="9" customHeight="1" x14ac:dyDescent="0.25">
      <c r="A4973" s="102">
        <f t="shared" si="77"/>
        <v>5213412</v>
      </c>
      <c r="B4973" s="357" t="s">
        <v>22171</v>
      </c>
      <c r="C4973" s="358" t="s">
        <v>22172</v>
      </c>
      <c r="D4973" s="357" t="s">
        <v>959</v>
      </c>
      <c r="E4973" s="359">
        <v>112.57</v>
      </c>
    </row>
    <row r="4974" spans="1:5" ht="9" customHeight="1" x14ac:dyDescent="0.25">
      <c r="A4974" s="102">
        <f t="shared" si="77"/>
        <v>5213411</v>
      </c>
      <c r="B4974" s="357" t="s">
        <v>22173</v>
      </c>
      <c r="C4974" s="358" t="s">
        <v>22174</v>
      </c>
      <c r="D4974" s="357" t="s">
        <v>959</v>
      </c>
      <c r="E4974" s="359">
        <v>199.41</v>
      </c>
    </row>
    <row r="4975" spans="1:5" ht="9" customHeight="1" x14ac:dyDescent="0.25">
      <c r="A4975" s="102">
        <f t="shared" si="77"/>
        <v>5214009</v>
      </c>
      <c r="B4975" s="357" t="s">
        <v>22175</v>
      </c>
      <c r="C4975" s="358" t="s">
        <v>22176</v>
      </c>
      <c r="D4975" s="357" t="s">
        <v>959</v>
      </c>
      <c r="E4975" s="359">
        <v>112.57</v>
      </c>
    </row>
    <row r="4976" spans="1:5" ht="9" customHeight="1" x14ac:dyDescent="0.25">
      <c r="A4976" s="102">
        <f t="shared" si="77"/>
        <v>5214010</v>
      </c>
      <c r="B4976" s="357" t="s">
        <v>22177</v>
      </c>
      <c r="C4976" s="358" t="s">
        <v>22178</v>
      </c>
      <c r="D4976" s="357" t="s">
        <v>959</v>
      </c>
      <c r="E4976" s="359">
        <v>206.96</v>
      </c>
    </row>
    <row r="4977" spans="1:5" ht="9" customHeight="1" x14ac:dyDescent="0.25">
      <c r="A4977" s="102">
        <f t="shared" si="77"/>
        <v>5213413</v>
      </c>
      <c r="B4977" s="357" t="s">
        <v>22179</v>
      </c>
      <c r="C4977" s="358" t="s">
        <v>22180</v>
      </c>
      <c r="D4977" s="357" t="s">
        <v>959</v>
      </c>
      <c r="E4977" s="359">
        <v>69.790000000000006</v>
      </c>
    </row>
    <row r="4978" spans="1:5" ht="9" customHeight="1" x14ac:dyDescent="0.25">
      <c r="A4978" s="102">
        <f t="shared" si="77"/>
        <v>5213410</v>
      </c>
      <c r="B4978" s="357" t="s">
        <v>22181</v>
      </c>
      <c r="C4978" s="358" t="s">
        <v>22182</v>
      </c>
      <c r="D4978" s="357" t="s">
        <v>959</v>
      </c>
      <c r="E4978" s="359">
        <v>132.36000000000001</v>
      </c>
    </row>
    <row r="4979" spans="1:5" ht="9" customHeight="1" x14ac:dyDescent="0.25">
      <c r="A4979" s="102">
        <f t="shared" si="77"/>
        <v>5214004</v>
      </c>
      <c r="B4979" s="357" t="s">
        <v>22183</v>
      </c>
      <c r="C4979" s="358" t="s">
        <v>22184</v>
      </c>
      <c r="D4979" s="357" t="s">
        <v>959</v>
      </c>
      <c r="E4979" s="359">
        <v>159.47999999999999</v>
      </c>
    </row>
    <row r="4980" spans="1:5" ht="9" customHeight="1" x14ac:dyDescent="0.25">
      <c r="A4980" s="102">
        <f t="shared" si="77"/>
        <v>5214005</v>
      </c>
      <c r="B4980" s="357" t="s">
        <v>22185</v>
      </c>
      <c r="C4980" s="358" t="s">
        <v>22186</v>
      </c>
      <c r="D4980" s="357" t="s">
        <v>959</v>
      </c>
      <c r="E4980" s="359">
        <v>142.77000000000001</v>
      </c>
    </row>
    <row r="4981" spans="1:5" ht="9" customHeight="1" x14ac:dyDescent="0.25">
      <c r="A4981" s="102">
        <f t="shared" si="77"/>
        <v>5214006</v>
      </c>
      <c r="B4981" s="357" t="s">
        <v>22187</v>
      </c>
      <c r="C4981" s="358" t="s">
        <v>22188</v>
      </c>
      <c r="D4981" s="357" t="s">
        <v>959</v>
      </c>
      <c r="E4981" s="359">
        <v>90.97</v>
      </c>
    </row>
    <row r="4982" spans="1:5" ht="9" customHeight="1" x14ac:dyDescent="0.25">
      <c r="A4982" s="102">
        <f t="shared" si="77"/>
        <v>5214007</v>
      </c>
      <c r="B4982" s="357" t="s">
        <v>22189</v>
      </c>
      <c r="C4982" s="358" t="s">
        <v>22190</v>
      </c>
      <c r="D4982" s="357" t="s">
        <v>959</v>
      </c>
      <c r="E4982" s="359">
        <v>77.41</v>
      </c>
    </row>
    <row r="4983" spans="1:5" ht="9" customHeight="1" x14ac:dyDescent="0.25">
      <c r="A4983" s="102">
        <f t="shared" si="77"/>
        <v>5214008</v>
      </c>
      <c r="B4983" s="357" t="s">
        <v>22191</v>
      </c>
      <c r="C4983" s="358" t="s">
        <v>22192</v>
      </c>
      <c r="D4983" s="357" t="s">
        <v>959</v>
      </c>
      <c r="E4983" s="359">
        <v>75.959999999999994</v>
      </c>
    </row>
    <row r="4984" spans="1:5" ht="9" customHeight="1" x14ac:dyDescent="0.25">
      <c r="A4984" s="102">
        <f t="shared" si="77"/>
        <v>5213408</v>
      </c>
      <c r="B4984" s="357" t="s">
        <v>22193</v>
      </c>
      <c r="C4984" s="358" t="s">
        <v>22194</v>
      </c>
      <c r="D4984" s="357" t="s">
        <v>959</v>
      </c>
      <c r="E4984" s="359">
        <v>47.81</v>
      </c>
    </row>
    <row r="4985" spans="1:5" ht="9" customHeight="1" x14ac:dyDescent="0.25">
      <c r="A4985" s="102">
        <f t="shared" si="77"/>
        <v>5213400</v>
      </c>
      <c r="B4985" s="357" t="s">
        <v>22195</v>
      </c>
      <c r="C4985" s="358" t="s">
        <v>22196</v>
      </c>
      <c r="D4985" s="357" t="s">
        <v>959</v>
      </c>
      <c r="E4985" s="359">
        <v>29.85</v>
      </c>
    </row>
    <row r="4986" spans="1:5" ht="9" customHeight="1" x14ac:dyDescent="0.25">
      <c r="A4986" s="102">
        <f t="shared" si="77"/>
        <v>5213401</v>
      </c>
      <c r="B4986" s="357" t="s">
        <v>22197</v>
      </c>
      <c r="C4986" s="358" t="s">
        <v>22198</v>
      </c>
      <c r="D4986" s="357" t="s">
        <v>959</v>
      </c>
      <c r="E4986" s="359">
        <v>42.09</v>
      </c>
    </row>
    <row r="4987" spans="1:5" ht="9" customHeight="1" x14ac:dyDescent="0.25">
      <c r="A4987" s="102">
        <f t="shared" si="77"/>
        <v>5214001</v>
      </c>
      <c r="B4987" s="357" t="s">
        <v>22199</v>
      </c>
      <c r="C4987" s="358" t="s">
        <v>22200</v>
      </c>
      <c r="D4987" s="357" t="s">
        <v>959</v>
      </c>
      <c r="E4987" s="359">
        <v>13.62</v>
      </c>
    </row>
    <row r="4988" spans="1:5" ht="9" customHeight="1" x14ac:dyDescent="0.25">
      <c r="A4988" s="102">
        <f t="shared" si="77"/>
        <v>5213402</v>
      </c>
      <c r="B4988" s="357" t="s">
        <v>22201</v>
      </c>
      <c r="C4988" s="358" t="s">
        <v>22202</v>
      </c>
      <c r="D4988" s="357" t="s">
        <v>959</v>
      </c>
      <c r="E4988" s="359">
        <v>16.3</v>
      </c>
    </row>
    <row r="4989" spans="1:5" ht="9" customHeight="1" x14ac:dyDescent="0.25">
      <c r="A4989" s="102">
        <f t="shared" si="77"/>
        <v>5213403</v>
      </c>
      <c r="B4989" s="357" t="s">
        <v>22203</v>
      </c>
      <c r="C4989" s="358" t="s">
        <v>22204</v>
      </c>
      <c r="D4989" s="357" t="s">
        <v>959</v>
      </c>
      <c r="E4989" s="359">
        <v>19.010000000000002</v>
      </c>
    </row>
    <row r="4990" spans="1:5" ht="9" customHeight="1" x14ac:dyDescent="0.25">
      <c r="A4990" s="102">
        <f t="shared" si="77"/>
        <v>5214003</v>
      </c>
      <c r="B4990" s="357" t="s">
        <v>22205</v>
      </c>
      <c r="C4990" s="358" t="s">
        <v>22206</v>
      </c>
      <c r="D4990" s="357" t="s">
        <v>959</v>
      </c>
      <c r="E4990" s="359">
        <v>57.35</v>
      </c>
    </row>
    <row r="4991" spans="1:5" ht="9" customHeight="1" x14ac:dyDescent="0.25">
      <c r="A4991" s="102">
        <f t="shared" si="77"/>
        <v>5213409</v>
      </c>
      <c r="B4991" s="357" t="s">
        <v>22207</v>
      </c>
      <c r="C4991" s="358" t="s">
        <v>22208</v>
      </c>
      <c r="D4991" s="357" t="s">
        <v>959</v>
      </c>
      <c r="E4991" s="359">
        <v>93.18</v>
      </c>
    </row>
    <row r="4992" spans="1:5" ht="9" customHeight="1" x14ac:dyDescent="0.25">
      <c r="A4992" s="102">
        <f t="shared" si="77"/>
        <v>5213404</v>
      </c>
      <c r="B4992" s="357" t="s">
        <v>22209</v>
      </c>
      <c r="C4992" s="358" t="s">
        <v>22210</v>
      </c>
      <c r="D4992" s="357" t="s">
        <v>959</v>
      </c>
      <c r="E4992" s="359">
        <v>42.6</v>
      </c>
    </row>
    <row r="4993" spans="1:5" ht="9" customHeight="1" x14ac:dyDescent="0.25">
      <c r="A4993" s="102">
        <f t="shared" ref="A4993:A5056" si="78">VALUE(B4993)</f>
        <v>5213405</v>
      </c>
      <c r="B4993" s="357" t="s">
        <v>22211</v>
      </c>
      <c r="C4993" s="358" t="s">
        <v>22212</v>
      </c>
      <c r="D4993" s="357" t="s">
        <v>959</v>
      </c>
      <c r="E4993" s="359">
        <v>54.35</v>
      </c>
    </row>
    <row r="4994" spans="1:5" ht="9" customHeight="1" x14ac:dyDescent="0.25">
      <c r="A4994" s="102">
        <f t="shared" si="78"/>
        <v>5214002</v>
      </c>
      <c r="B4994" s="357" t="s">
        <v>22213</v>
      </c>
      <c r="C4994" s="358" t="s">
        <v>22214</v>
      </c>
      <c r="D4994" s="357" t="s">
        <v>959</v>
      </c>
      <c r="E4994" s="359">
        <v>26.56</v>
      </c>
    </row>
    <row r="4995" spans="1:5" ht="9" customHeight="1" x14ac:dyDescent="0.25">
      <c r="A4995" s="102">
        <f t="shared" si="78"/>
        <v>5213406</v>
      </c>
      <c r="B4995" s="357" t="s">
        <v>22215</v>
      </c>
      <c r="C4995" s="358" t="s">
        <v>22216</v>
      </c>
      <c r="D4995" s="357" t="s">
        <v>959</v>
      </c>
      <c r="E4995" s="359">
        <v>29.05</v>
      </c>
    </row>
    <row r="4996" spans="1:5" ht="9" customHeight="1" x14ac:dyDescent="0.25">
      <c r="A4996" s="102">
        <f t="shared" si="78"/>
        <v>5213407</v>
      </c>
      <c r="B4996" s="357" t="s">
        <v>22217</v>
      </c>
      <c r="C4996" s="358" t="s">
        <v>22218</v>
      </c>
      <c r="D4996" s="357" t="s">
        <v>959</v>
      </c>
      <c r="E4996" s="359">
        <v>31.54</v>
      </c>
    </row>
    <row r="4997" spans="1:5" ht="18" customHeight="1" x14ac:dyDescent="0.25">
      <c r="A4997" s="102">
        <f t="shared" si="78"/>
        <v>5212552</v>
      </c>
      <c r="B4997" s="357" t="s">
        <v>22219</v>
      </c>
      <c r="C4997" s="358" t="s">
        <v>22220</v>
      </c>
      <c r="D4997" s="357" t="s">
        <v>959</v>
      </c>
      <c r="E4997" s="359">
        <v>15.72</v>
      </c>
    </row>
    <row r="4998" spans="1:5" ht="9" customHeight="1" x14ac:dyDescent="0.25">
      <c r="A4998" s="102">
        <f t="shared" si="78"/>
        <v>5213464</v>
      </c>
      <c r="B4998" s="357" t="s">
        <v>22221</v>
      </c>
      <c r="C4998" s="358" t="s">
        <v>22222</v>
      </c>
      <c r="D4998" s="357" t="s">
        <v>315</v>
      </c>
      <c r="E4998" s="359">
        <v>248.61</v>
      </c>
    </row>
    <row r="4999" spans="1:5" ht="9" customHeight="1" x14ac:dyDescent="0.25">
      <c r="A4999" s="102">
        <f t="shared" si="78"/>
        <v>5213465</v>
      </c>
      <c r="B4999" s="357" t="s">
        <v>22223</v>
      </c>
      <c r="C4999" s="358" t="s">
        <v>22224</v>
      </c>
      <c r="D4999" s="357" t="s">
        <v>315</v>
      </c>
      <c r="E4999" s="359">
        <v>425.9</v>
      </c>
    </row>
    <row r="5000" spans="1:5" ht="9" customHeight="1" x14ac:dyDescent="0.25">
      <c r="A5000" s="102">
        <f t="shared" si="78"/>
        <v>5213466</v>
      </c>
      <c r="B5000" s="357" t="s">
        <v>22225</v>
      </c>
      <c r="C5000" s="358" t="s">
        <v>22226</v>
      </c>
      <c r="D5000" s="357" t="s">
        <v>315</v>
      </c>
      <c r="E5000" s="359">
        <v>596.92999999999995</v>
      </c>
    </row>
    <row r="5001" spans="1:5" ht="9" customHeight="1" x14ac:dyDescent="0.25">
      <c r="A5001" s="102">
        <f t="shared" si="78"/>
        <v>5213467</v>
      </c>
      <c r="B5001" s="357" t="s">
        <v>22227</v>
      </c>
      <c r="C5001" s="358" t="s">
        <v>22228</v>
      </c>
      <c r="D5001" s="357" t="s">
        <v>315</v>
      </c>
      <c r="E5001" s="359">
        <v>964.79</v>
      </c>
    </row>
    <row r="5002" spans="1:5" ht="9" customHeight="1" x14ac:dyDescent="0.25">
      <c r="A5002" s="102">
        <f t="shared" si="78"/>
        <v>5213468</v>
      </c>
      <c r="B5002" s="357" t="s">
        <v>22229</v>
      </c>
      <c r="C5002" s="358" t="s">
        <v>22230</v>
      </c>
      <c r="D5002" s="357" t="s">
        <v>315</v>
      </c>
      <c r="E5002" s="359">
        <v>237.82</v>
      </c>
    </row>
    <row r="5003" spans="1:5" ht="9" customHeight="1" x14ac:dyDescent="0.25">
      <c r="A5003" s="102">
        <f t="shared" si="78"/>
        <v>5213469</v>
      </c>
      <c r="B5003" s="357" t="s">
        <v>22231</v>
      </c>
      <c r="C5003" s="358" t="s">
        <v>22232</v>
      </c>
      <c r="D5003" s="357" t="s">
        <v>315</v>
      </c>
      <c r="E5003" s="359">
        <v>405.35</v>
      </c>
    </row>
    <row r="5004" spans="1:5" ht="9" customHeight="1" x14ac:dyDescent="0.25">
      <c r="A5004" s="102">
        <f t="shared" si="78"/>
        <v>5213470</v>
      </c>
      <c r="B5004" s="357" t="s">
        <v>22233</v>
      </c>
      <c r="C5004" s="358" t="s">
        <v>22234</v>
      </c>
      <c r="D5004" s="357" t="s">
        <v>315</v>
      </c>
      <c r="E5004" s="359">
        <v>566.96</v>
      </c>
    </row>
    <row r="5005" spans="1:5" ht="9" customHeight="1" x14ac:dyDescent="0.25">
      <c r="A5005" s="102">
        <f t="shared" si="78"/>
        <v>5213471</v>
      </c>
      <c r="B5005" s="357" t="s">
        <v>22235</v>
      </c>
      <c r="C5005" s="358" t="s">
        <v>22236</v>
      </c>
      <c r="D5005" s="357" t="s">
        <v>315</v>
      </c>
      <c r="E5005" s="359">
        <v>921.64</v>
      </c>
    </row>
    <row r="5006" spans="1:5" ht="9" customHeight="1" x14ac:dyDescent="0.25">
      <c r="A5006" s="102">
        <f t="shared" si="78"/>
        <v>5212560</v>
      </c>
      <c r="B5006" s="357" t="s">
        <v>22237</v>
      </c>
      <c r="C5006" s="358" t="s">
        <v>22238</v>
      </c>
      <c r="D5006" s="357" t="s">
        <v>22090</v>
      </c>
      <c r="E5006" s="359">
        <v>3.83</v>
      </c>
    </row>
    <row r="5007" spans="1:5" ht="9" customHeight="1" x14ac:dyDescent="0.25">
      <c r="A5007" s="102">
        <f t="shared" si="78"/>
        <v>5213472</v>
      </c>
      <c r="B5007" s="357" t="s">
        <v>22239</v>
      </c>
      <c r="C5007" s="358" t="s">
        <v>22240</v>
      </c>
      <c r="D5007" s="357" t="s">
        <v>315</v>
      </c>
      <c r="E5007" s="359">
        <v>297.89999999999998</v>
      </c>
    </row>
    <row r="5008" spans="1:5" ht="9" customHeight="1" x14ac:dyDescent="0.25">
      <c r="A5008" s="102">
        <f t="shared" si="78"/>
        <v>5213473</v>
      </c>
      <c r="B5008" s="357" t="s">
        <v>22241</v>
      </c>
      <c r="C5008" s="358" t="s">
        <v>22242</v>
      </c>
      <c r="D5008" s="357" t="s">
        <v>315</v>
      </c>
      <c r="E5008" s="359">
        <v>387.09</v>
      </c>
    </row>
    <row r="5009" spans="1:5" ht="9" customHeight="1" x14ac:dyDescent="0.25">
      <c r="A5009" s="102">
        <f t="shared" si="78"/>
        <v>5213474</v>
      </c>
      <c r="B5009" s="357" t="s">
        <v>22243</v>
      </c>
      <c r="C5009" s="358" t="s">
        <v>22244</v>
      </c>
      <c r="D5009" s="357" t="s">
        <v>315</v>
      </c>
      <c r="E5009" s="359">
        <v>279.92</v>
      </c>
    </row>
    <row r="5010" spans="1:5" ht="9" customHeight="1" x14ac:dyDescent="0.25">
      <c r="A5010" s="102">
        <f t="shared" si="78"/>
        <v>5213475</v>
      </c>
      <c r="B5010" s="357" t="s">
        <v>22245</v>
      </c>
      <c r="C5010" s="358" t="s">
        <v>22246</v>
      </c>
      <c r="D5010" s="357" t="s">
        <v>315</v>
      </c>
      <c r="E5010" s="359">
        <v>364.62</v>
      </c>
    </row>
    <row r="5011" spans="1:5" ht="9" customHeight="1" x14ac:dyDescent="0.25">
      <c r="A5011" s="102">
        <f t="shared" si="78"/>
        <v>5213440</v>
      </c>
      <c r="B5011" s="357" t="s">
        <v>22247</v>
      </c>
      <c r="C5011" s="358" t="s">
        <v>22248</v>
      </c>
      <c r="D5011" s="357" t="s">
        <v>315</v>
      </c>
      <c r="E5011" s="359">
        <v>248.58</v>
      </c>
    </row>
    <row r="5012" spans="1:5" ht="9" customHeight="1" x14ac:dyDescent="0.25">
      <c r="A5012" s="102">
        <f t="shared" si="78"/>
        <v>5213441</v>
      </c>
      <c r="B5012" s="357" t="s">
        <v>22249</v>
      </c>
      <c r="C5012" s="358" t="s">
        <v>22250</v>
      </c>
      <c r="D5012" s="357" t="s">
        <v>315</v>
      </c>
      <c r="E5012" s="359">
        <v>425.94</v>
      </c>
    </row>
    <row r="5013" spans="1:5" ht="9" customHeight="1" x14ac:dyDescent="0.25">
      <c r="A5013" s="102">
        <f t="shared" si="78"/>
        <v>5213442</v>
      </c>
      <c r="B5013" s="357" t="s">
        <v>22251</v>
      </c>
      <c r="C5013" s="358" t="s">
        <v>22252</v>
      </c>
      <c r="D5013" s="357" t="s">
        <v>315</v>
      </c>
      <c r="E5013" s="359">
        <v>596.92999999999995</v>
      </c>
    </row>
    <row r="5014" spans="1:5" ht="9" customHeight="1" x14ac:dyDescent="0.25">
      <c r="A5014" s="102">
        <f t="shared" si="78"/>
        <v>5213443</v>
      </c>
      <c r="B5014" s="357" t="s">
        <v>22253</v>
      </c>
      <c r="C5014" s="358" t="s">
        <v>22254</v>
      </c>
      <c r="D5014" s="357" t="s">
        <v>315</v>
      </c>
      <c r="E5014" s="359">
        <v>964.81</v>
      </c>
    </row>
    <row r="5015" spans="1:5" ht="9" customHeight="1" x14ac:dyDescent="0.25">
      <c r="A5015" s="102">
        <f t="shared" si="78"/>
        <v>5213444</v>
      </c>
      <c r="B5015" s="357" t="s">
        <v>22255</v>
      </c>
      <c r="C5015" s="358" t="s">
        <v>22256</v>
      </c>
      <c r="D5015" s="357" t="s">
        <v>315</v>
      </c>
      <c r="E5015" s="359">
        <v>248.64</v>
      </c>
    </row>
    <row r="5016" spans="1:5" ht="9" customHeight="1" x14ac:dyDescent="0.25">
      <c r="A5016" s="102">
        <f t="shared" si="78"/>
        <v>5213445</v>
      </c>
      <c r="B5016" s="357" t="s">
        <v>22257</v>
      </c>
      <c r="C5016" s="358" t="s">
        <v>22258</v>
      </c>
      <c r="D5016" s="357" t="s">
        <v>315</v>
      </c>
      <c r="E5016" s="359">
        <v>425.86</v>
      </c>
    </row>
    <row r="5017" spans="1:5" ht="9" customHeight="1" x14ac:dyDescent="0.25">
      <c r="A5017" s="102">
        <f t="shared" si="78"/>
        <v>5213446</v>
      </c>
      <c r="B5017" s="357" t="s">
        <v>22259</v>
      </c>
      <c r="C5017" s="358" t="s">
        <v>22260</v>
      </c>
      <c r="D5017" s="357" t="s">
        <v>315</v>
      </c>
      <c r="E5017" s="359">
        <v>596.92999999999995</v>
      </c>
    </row>
    <row r="5018" spans="1:5" ht="9" customHeight="1" x14ac:dyDescent="0.25">
      <c r="A5018" s="102">
        <f t="shared" si="78"/>
        <v>5213447</v>
      </c>
      <c r="B5018" s="357" t="s">
        <v>22261</v>
      </c>
      <c r="C5018" s="358" t="s">
        <v>22262</v>
      </c>
      <c r="D5018" s="357" t="s">
        <v>315</v>
      </c>
      <c r="E5018" s="359">
        <v>964.86</v>
      </c>
    </row>
    <row r="5019" spans="1:5" ht="9" customHeight="1" x14ac:dyDescent="0.25">
      <c r="A5019" s="102">
        <f t="shared" si="78"/>
        <v>5213448</v>
      </c>
      <c r="B5019" s="357" t="s">
        <v>22263</v>
      </c>
      <c r="C5019" s="358" t="s">
        <v>22264</v>
      </c>
      <c r="D5019" s="357" t="s">
        <v>315</v>
      </c>
      <c r="E5019" s="359">
        <v>171.43</v>
      </c>
    </row>
    <row r="5020" spans="1:5" ht="9" customHeight="1" x14ac:dyDescent="0.25">
      <c r="A5020" s="102">
        <f t="shared" si="78"/>
        <v>5213449</v>
      </c>
      <c r="B5020" s="357" t="s">
        <v>22265</v>
      </c>
      <c r="C5020" s="358" t="s">
        <v>22266</v>
      </c>
      <c r="D5020" s="357" t="s">
        <v>315</v>
      </c>
      <c r="E5020" s="359">
        <v>270.37</v>
      </c>
    </row>
    <row r="5021" spans="1:5" ht="9" customHeight="1" x14ac:dyDescent="0.25">
      <c r="A5021" s="102">
        <f t="shared" si="78"/>
        <v>5213450</v>
      </c>
      <c r="B5021" s="357" t="s">
        <v>22267</v>
      </c>
      <c r="C5021" s="358" t="s">
        <v>22268</v>
      </c>
      <c r="D5021" s="357" t="s">
        <v>315</v>
      </c>
      <c r="E5021" s="359">
        <v>379.22</v>
      </c>
    </row>
    <row r="5022" spans="1:5" ht="9" customHeight="1" x14ac:dyDescent="0.25">
      <c r="A5022" s="102">
        <f t="shared" si="78"/>
        <v>5213451</v>
      </c>
      <c r="B5022" s="357" t="s">
        <v>22269</v>
      </c>
      <c r="C5022" s="358" t="s">
        <v>22270</v>
      </c>
      <c r="D5022" s="357" t="s">
        <v>315</v>
      </c>
      <c r="E5022" s="359">
        <v>559.39</v>
      </c>
    </row>
    <row r="5023" spans="1:5" ht="9" customHeight="1" x14ac:dyDescent="0.25">
      <c r="A5023" s="102">
        <f t="shared" si="78"/>
        <v>5213452</v>
      </c>
      <c r="B5023" s="357" t="s">
        <v>22271</v>
      </c>
      <c r="C5023" s="358" t="s">
        <v>22272</v>
      </c>
      <c r="D5023" s="357" t="s">
        <v>315</v>
      </c>
      <c r="E5023" s="359">
        <v>237.79</v>
      </c>
    </row>
    <row r="5024" spans="1:5" ht="9" customHeight="1" x14ac:dyDescent="0.25">
      <c r="A5024" s="102">
        <f t="shared" si="78"/>
        <v>5213453</v>
      </c>
      <c r="B5024" s="357" t="s">
        <v>22273</v>
      </c>
      <c r="C5024" s="358" t="s">
        <v>22274</v>
      </c>
      <c r="D5024" s="357" t="s">
        <v>315</v>
      </c>
      <c r="E5024" s="359">
        <v>405.38</v>
      </c>
    </row>
    <row r="5025" spans="1:5" ht="9" customHeight="1" x14ac:dyDescent="0.25">
      <c r="A5025" s="102">
        <f t="shared" si="78"/>
        <v>5213454</v>
      </c>
      <c r="B5025" s="357" t="s">
        <v>22275</v>
      </c>
      <c r="C5025" s="358" t="s">
        <v>22276</v>
      </c>
      <c r="D5025" s="357" t="s">
        <v>315</v>
      </c>
      <c r="E5025" s="359">
        <v>566.96</v>
      </c>
    </row>
    <row r="5026" spans="1:5" ht="18" customHeight="1" x14ac:dyDescent="0.25">
      <c r="A5026" s="102">
        <f t="shared" si="78"/>
        <v>5213455</v>
      </c>
      <c r="B5026" s="357" t="s">
        <v>22277</v>
      </c>
      <c r="C5026" s="358" t="s">
        <v>22278</v>
      </c>
      <c r="D5026" s="357" t="s">
        <v>315</v>
      </c>
      <c r="E5026" s="359">
        <v>921.65</v>
      </c>
    </row>
    <row r="5027" spans="1:5" ht="18" customHeight="1" x14ac:dyDescent="0.25">
      <c r="A5027" s="102">
        <f t="shared" si="78"/>
        <v>5213456</v>
      </c>
      <c r="B5027" s="357" t="s">
        <v>22279</v>
      </c>
      <c r="C5027" s="358" t="s">
        <v>22280</v>
      </c>
      <c r="D5027" s="357" t="s">
        <v>315</v>
      </c>
      <c r="E5027" s="359">
        <v>237.84</v>
      </c>
    </row>
    <row r="5028" spans="1:5" ht="18" customHeight="1" x14ac:dyDescent="0.25">
      <c r="A5028" s="102">
        <f t="shared" si="78"/>
        <v>5213457</v>
      </c>
      <c r="B5028" s="357" t="s">
        <v>22281</v>
      </c>
      <c r="C5028" s="358" t="s">
        <v>22282</v>
      </c>
      <c r="D5028" s="357" t="s">
        <v>315</v>
      </c>
      <c r="E5028" s="359">
        <v>405.31</v>
      </c>
    </row>
    <row r="5029" spans="1:5" ht="9" customHeight="1" x14ac:dyDescent="0.25">
      <c r="A5029" s="102">
        <f t="shared" si="78"/>
        <v>5213458</v>
      </c>
      <c r="B5029" s="357" t="s">
        <v>22283</v>
      </c>
      <c r="C5029" s="358" t="s">
        <v>22284</v>
      </c>
      <c r="D5029" s="357" t="s">
        <v>315</v>
      </c>
      <c r="E5029" s="359">
        <v>566.96</v>
      </c>
    </row>
    <row r="5030" spans="1:5" ht="9" customHeight="1" x14ac:dyDescent="0.25">
      <c r="A5030" s="102">
        <f t="shared" si="78"/>
        <v>5213459</v>
      </c>
      <c r="B5030" s="357" t="s">
        <v>22285</v>
      </c>
      <c r="C5030" s="358" t="s">
        <v>22286</v>
      </c>
      <c r="D5030" s="357" t="s">
        <v>315</v>
      </c>
      <c r="E5030" s="359">
        <v>921.7</v>
      </c>
    </row>
    <row r="5031" spans="1:5" ht="9" customHeight="1" x14ac:dyDescent="0.25">
      <c r="A5031" s="102">
        <f t="shared" si="78"/>
        <v>5213460</v>
      </c>
      <c r="B5031" s="357" t="s">
        <v>22287</v>
      </c>
      <c r="C5031" s="358" t="s">
        <v>22288</v>
      </c>
      <c r="D5031" s="357" t="s">
        <v>315</v>
      </c>
      <c r="E5031" s="359">
        <v>164.89</v>
      </c>
    </row>
    <row r="5032" spans="1:5" ht="9" customHeight="1" x14ac:dyDescent="0.25">
      <c r="A5032" s="102">
        <f t="shared" si="78"/>
        <v>5213461</v>
      </c>
      <c r="B5032" s="357" t="s">
        <v>22289</v>
      </c>
      <c r="C5032" s="358" t="s">
        <v>22290</v>
      </c>
      <c r="D5032" s="357" t="s">
        <v>315</v>
      </c>
      <c r="E5032" s="359">
        <v>258.38</v>
      </c>
    </row>
    <row r="5033" spans="1:5" ht="9" customHeight="1" x14ac:dyDescent="0.25">
      <c r="A5033" s="102">
        <f t="shared" si="78"/>
        <v>5213462</v>
      </c>
      <c r="B5033" s="357" t="s">
        <v>22291</v>
      </c>
      <c r="C5033" s="358" t="s">
        <v>22292</v>
      </c>
      <c r="D5033" s="357" t="s">
        <v>315</v>
      </c>
      <c r="E5033" s="359">
        <v>361.24</v>
      </c>
    </row>
    <row r="5034" spans="1:5" ht="9" customHeight="1" x14ac:dyDescent="0.25">
      <c r="A5034" s="102">
        <f t="shared" si="78"/>
        <v>5213463</v>
      </c>
      <c r="B5034" s="357" t="s">
        <v>22293</v>
      </c>
      <c r="C5034" s="358" t="s">
        <v>22294</v>
      </c>
      <c r="D5034" s="357" t="s">
        <v>315</v>
      </c>
      <c r="E5034" s="359">
        <v>464.09</v>
      </c>
    </row>
    <row r="5035" spans="1:5" ht="9" customHeight="1" x14ac:dyDescent="0.25">
      <c r="A5035" s="102">
        <f t="shared" si="78"/>
        <v>5212557</v>
      </c>
      <c r="B5035" s="357" t="s">
        <v>22295</v>
      </c>
      <c r="C5035" s="358" t="s">
        <v>22296</v>
      </c>
      <c r="D5035" s="357" t="s">
        <v>22090</v>
      </c>
      <c r="E5035" s="359">
        <v>3.6</v>
      </c>
    </row>
    <row r="5036" spans="1:5" ht="9" customHeight="1" x14ac:dyDescent="0.25">
      <c r="A5036" s="102">
        <f t="shared" si="78"/>
        <v>5212558</v>
      </c>
      <c r="B5036" s="357" t="s">
        <v>22297</v>
      </c>
      <c r="C5036" s="358" t="s">
        <v>22298</v>
      </c>
      <c r="D5036" s="357" t="s">
        <v>22090</v>
      </c>
      <c r="E5036" s="359">
        <v>3.65</v>
      </c>
    </row>
    <row r="5037" spans="1:5" ht="9" customHeight="1" x14ac:dyDescent="0.25">
      <c r="A5037" s="102">
        <f t="shared" si="78"/>
        <v>5212559</v>
      </c>
      <c r="B5037" s="357" t="s">
        <v>22299</v>
      </c>
      <c r="C5037" s="358" t="s">
        <v>22300</v>
      </c>
      <c r="D5037" s="357" t="s">
        <v>22090</v>
      </c>
      <c r="E5037" s="359">
        <v>3.22</v>
      </c>
    </row>
    <row r="5038" spans="1:5" ht="9" customHeight="1" x14ac:dyDescent="0.25">
      <c r="A5038" s="102">
        <f t="shared" si="78"/>
        <v>5213477</v>
      </c>
      <c r="B5038" s="357" t="s">
        <v>22301</v>
      </c>
      <c r="C5038" s="358" t="s">
        <v>22302</v>
      </c>
      <c r="D5038" s="357" t="s">
        <v>315</v>
      </c>
      <c r="E5038" s="359">
        <v>169.4</v>
      </c>
    </row>
    <row r="5039" spans="1:5" ht="9" customHeight="1" x14ac:dyDescent="0.25">
      <c r="A5039" s="102">
        <f t="shared" si="78"/>
        <v>5213476</v>
      </c>
      <c r="B5039" s="357" t="s">
        <v>22303</v>
      </c>
      <c r="C5039" s="358" t="s">
        <v>22304</v>
      </c>
      <c r="D5039" s="357" t="s">
        <v>315</v>
      </c>
      <c r="E5039" s="359">
        <v>182.37</v>
      </c>
    </row>
    <row r="5040" spans="1:5" ht="9" customHeight="1" x14ac:dyDescent="0.25">
      <c r="A5040" s="102">
        <f t="shared" si="78"/>
        <v>5213479</v>
      </c>
      <c r="B5040" s="357" t="s">
        <v>22305</v>
      </c>
      <c r="C5040" s="358" t="s">
        <v>22306</v>
      </c>
      <c r="D5040" s="357" t="s">
        <v>315</v>
      </c>
      <c r="E5040" s="359">
        <v>161.31</v>
      </c>
    </row>
    <row r="5041" spans="1:5" ht="9" customHeight="1" x14ac:dyDescent="0.25">
      <c r="A5041" s="102">
        <f t="shared" si="78"/>
        <v>5213478</v>
      </c>
      <c r="B5041" s="357" t="s">
        <v>22307</v>
      </c>
      <c r="C5041" s="358" t="s">
        <v>22308</v>
      </c>
      <c r="D5041" s="357" t="s">
        <v>315</v>
      </c>
      <c r="E5041" s="359">
        <v>173.38</v>
      </c>
    </row>
    <row r="5042" spans="1:5" ht="9" customHeight="1" x14ac:dyDescent="0.25">
      <c r="A5042" s="102">
        <f t="shared" si="78"/>
        <v>5213489</v>
      </c>
      <c r="B5042" s="357" t="s">
        <v>22309</v>
      </c>
      <c r="C5042" s="358" t="s">
        <v>22310</v>
      </c>
      <c r="D5042" s="357" t="s">
        <v>315</v>
      </c>
      <c r="E5042" s="359">
        <v>896.4</v>
      </c>
    </row>
    <row r="5043" spans="1:5" ht="9" customHeight="1" x14ac:dyDescent="0.25">
      <c r="A5043" s="102">
        <f t="shared" si="78"/>
        <v>5213498</v>
      </c>
      <c r="B5043" s="357" t="s">
        <v>22311</v>
      </c>
      <c r="C5043" s="358" t="s">
        <v>22312</v>
      </c>
      <c r="D5043" s="357" t="s">
        <v>315</v>
      </c>
      <c r="E5043" s="359">
        <v>970.74</v>
      </c>
    </row>
    <row r="5044" spans="1:5" ht="9" customHeight="1" x14ac:dyDescent="0.25">
      <c r="A5044" s="102">
        <f t="shared" si="78"/>
        <v>5213365</v>
      </c>
      <c r="B5044" s="357" t="s">
        <v>22313</v>
      </c>
      <c r="C5044" s="358" t="s">
        <v>22314</v>
      </c>
      <c r="D5044" s="357" t="s">
        <v>315</v>
      </c>
      <c r="E5044" s="359">
        <v>1096.82</v>
      </c>
    </row>
    <row r="5045" spans="1:5" ht="9" customHeight="1" x14ac:dyDescent="0.25">
      <c r="A5045" s="102">
        <f t="shared" si="78"/>
        <v>5213507</v>
      </c>
      <c r="B5045" s="357" t="s">
        <v>22315</v>
      </c>
      <c r="C5045" s="358" t="s">
        <v>22316</v>
      </c>
      <c r="D5045" s="357" t="s">
        <v>315</v>
      </c>
      <c r="E5045" s="359">
        <v>1156.6400000000001</v>
      </c>
    </row>
    <row r="5046" spans="1:5" ht="9" customHeight="1" x14ac:dyDescent="0.25">
      <c r="A5046" s="102">
        <f t="shared" si="78"/>
        <v>5213372</v>
      </c>
      <c r="B5046" s="357" t="s">
        <v>22317</v>
      </c>
      <c r="C5046" s="358" t="s">
        <v>22318</v>
      </c>
      <c r="D5046" s="357" t="s">
        <v>315</v>
      </c>
      <c r="E5046" s="359">
        <v>1282.7</v>
      </c>
    </row>
    <row r="5047" spans="1:5" ht="9" customHeight="1" x14ac:dyDescent="0.25">
      <c r="A5047" s="102">
        <f t="shared" si="78"/>
        <v>5213490</v>
      </c>
      <c r="B5047" s="357" t="s">
        <v>22319</v>
      </c>
      <c r="C5047" s="358" t="s">
        <v>22320</v>
      </c>
      <c r="D5047" s="357" t="s">
        <v>315</v>
      </c>
      <c r="E5047" s="359">
        <v>1918.13</v>
      </c>
    </row>
    <row r="5048" spans="1:5" ht="9" customHeight="1" x14ac:dyDescent="0.25">
      <c r="A5048" s="102">
        <f t="shared" si="78"/>
        <v>5213499</v>
      </c>
      <c r="B5048" s="357" t="s">
        <v>22321</v>
      </c>
      <c r="C5048" s="358" t="s">
        <v>22322</v>
      </c>
      <c r="D5048" s="357" t="s">
        <v>315</v>
      </c>
      <c r="E5048" s="359">
        <v>2085.39</v>
      </c>
    </row>
    <row r="5049" spans="1:5" ht="9" customHeight="1" x14ac:dyDescent="0.25">
      <c r="A5049" s="102">
        <f t="shared" si="78"/>
        <v>5213366</v>
      </c>
      <c r="B5049" s="357" t="s">
        <v>22323</v>
      </c>
      <c r="C5049" s="358" t="s">
        <v>22324</v>
      </c>
      <c r="D5049" s="357" t="s">
        <v>315</v>
      </c>
      <c r="E5049" s="359">
        <v>2369.0700000000002</v>
      </c>
    </row>
    <row r="5050" spans="1:5" ht="9" customHeight="1" x14ac:dyDescent="0.25">
      <c r="A5050" s="102">
        <f t="shared" si="78"/>
        <v>5213508</v>
      </c>
      <c r="B5050" s="357" t="s">
        <v>22325</v>
      </c>
      <c r="C5050" s="358" t="s">
        <v>22326</v>
      </c>
      <c r="D5050" s="357" t="s">
        <v>315</v>
      </c>
      <c r="E5050" s="359">
        <v>2503.67</v>
      </c>
    </row>
    <row r="5051" spans="1:5" ht="9" customHeight="1" x14ac:dyDescent="0.25">
      <c r="A5051" s="102">
        <f t="shared" si="78"/>
        <v>5213373</v>
      </c>
      <c r="B5051" s="357" t="s">
        <v>22327</v>
      </c>
      <c r="C5051" s="358" t="s">
        <v>22328</v>
      </c>
      <c r="D5051" s="357" t="s">
        <v>315</v>
      </c>
      <c r="E5051" s="359">
        <v>2787.3</v>
      </c>
    </row>
    <row r="5052" spans="1:5" ht="9" customHeight="1" x14ac:dyDescent="0.25">
      <c r="A5052" s="102">
        <f t="shared" si="78"/>
        <v>5213491</v>
      </c>
      <c r="B5052" s="357" t="s">
        <v>22329</v>
      </c>
      <c r="C5052" s="358" t="s">
        <v>22330</v>
      </c>
      <c r="D5052" s="357" t="s">
        <v>315</v>
      </c>
      <c r="E5052" s="359">
        <v>2531.16</v>
      </c>
    </row>
    <row r="5053" spans="1:5" ht="9" customHeight="1" x14ac:dyDescent="0.25">
      <c r="A5053" s="102">
        <f t="shared" si="78"/>
        <v>5213500</v>
      </c>
      <c r="B5053" s="357" t="s">
        <v>22331</v>
      </c>
      <c r="C5053" s="358" t="s">
        <v>22332</v>
      </c>
      <c r="D5053" s="357" t="s">
        <v>315</v>
      </c>
      <c r="E5053" s="359">
        <v>2754.18</v>
      </c>
    </row>
    <row r="5054" spans="1:5" ht="9" customHeight="1" x14ac:dyDescent="0.25">
      <c r="A5054" s="102">
        <f t="shared" si="78"/>
        <v>5213369</v>
      </c>
      <c r="B5054" s="357" t="s">
        <v>22333</v>
      </c>
      <c r="C5054" s="358" t="s">
        <v>22334</v>
      </c>
      <c r="D5054" s="357" t="s">
        <v>315</v>
      </c>
      <c r="E5054" s="359">
        <v>3132.42</v>
      </c>
    </row>
    <row r="5055" spans="1:5" ht="9" customHeight="1" x14ac:dyDescent="0.25">
      <c r="A5055" s="102">
        <f t="shared" si="78"/>
        <v>5213509</v>
      </c>
      <c r="B5055" s="357" t="s">
        <v>22335</v>
      </c>
      <c r="C5055" s="358" t="s">
        <v>22336</v>
      </c>
      <c r="D5055" s="357" t="s">
        <v>315</v>
      </c>
      <c r="E5055" s="359">
        <v>3311.88</v>
      </c>
    </row>
    <row r="5056" spans="1:5" ht="9" customHeight="1" x14ac:dyDescent="0.25">
      <c r="A5056" s="102">
        <f t="shared" si="78"/>
        <v>5213374</v>
      </c>
      <c r="B5056" s="357" t="s">
        <v>22337</v>
      </c>
      <c r="C5056" s="358" t="s">
        <v>22338</v>
      </c>
      <c r="D5056" s="357" t="s">
        <v>315</v>
      </c>
      <c r="E5056" s="359">
        <v>3690.06</v>
      </c>
    </row>
    <row r="5057" spans="1:5" ht="9" customHeight="1" x14ac:dyDescent="0.25">
      <c r="A5057" s="102">
        <f t="shared" ref="A5057:A5120" si="79">VALUE(B5057)</f>
        <v>5213492</v>
      </c>
      <c r="B5057" s="357" t="s">
        <v>22339</v>
      </c>
      <c r="C5057" s="358" t="s">
        <v>22340</v>
      </c>
      <c r="D5057" s="357" t="s">
        <v>315</v>
      </c>
      <c r="E5057" s="359">
        <v>3427.57</v>
      </c>
    </row>
    <row r="5058" spans="1:5" ht="9" customHeight="1" x14ac:dyDescent="0.25">
      <c r="A5058" s="102">
        <f t="shared" si="79"/>
        <v>5213501</v>
      </c>
      <c r="B5058" s="357" t="s">
        <v>22341</v>
      </c>
      <c r="C5058" s="358" t="s">
        <v>22342</v>
      </c>
      <c r="D5058" s="357" t="s">
        <v>315</v>
      </c>
      <c r="E5058" s="359">
        <v>3724.93</v>
      </c>
    </row>
    <row r="5059" spans="1:5" ht="9" customHeight="1" x14ac:dyDescent="0.25">
      <c r="A5059" s="102">
        <f t="shared" si="79"/>
        <v>5213370</v>
      </c>
      <c r="B5059" s="357" t="s">
        <v>22343</v>
      </c>
      <c r="C5059" s="358" t="s">
        <v>22344</v>
      </c>
      <c r="D5059" s="357" t="s">
        <v>315</v>
      </c>
      <c r="E5059" s="359">
        <v>4229.25</v>
      </c>
    </row>
    <row r="5060" spans="1:5" ht="9" customHeight="1" x14ac:dyDescent="0.25">
      <c r="A5060" s="102">
        <f t="shared" si="79"/>
        <v>5213510</v>
      </c>
      <c r="B5060" s="357" t="s">
        <v>22345</v>
      </c>
      <c r="C5060" s="358" t="s">
        <v>22346</v>
      </c>
      <c r="D5060" s="357" t="s">
        <v>315</v>
      </c>
      <c r="E5060" s="359">
        <v>4468.53</v>
      </c>
    </row>
    <row r="5061" spans="1:5" ht="9" customHeight="1" x14ac:dyDescent="0.25">
      <c r="A5061" s="102">
        <f t="shared" si="79"/>
        <v>5213375</v>
      </c>
      <c r="B5061" s="357" t="s">
        <v>22347</v>
      </c>
      <c r="C5061" s="358" t="s">
        <v>22348</v>
      </c>
      <c r="D5061" s="357" t="s">
        <v>315</v>
      </c>
      <c r="E5061" s="359">
        <v>4972.7700000000004</v>
      </c>
    </row>
    <row r="5062" spans="1:5" ht="9" customHeight="1" x14ac:dyDescent="0.25">
      <c r="A5062" s="102">
        <f t="shared" si="79"/>
        <v>5213494</v>
      </c>
      <c r="B5062" s="357" t="s">
        <v>22349</v>
      </c>
      <c r="C5062" s="358" t="s">
        <v>22350</v>
      </c>
      <c r="D5062" s="357" t="s">
        <v>315</v>
      </c>
      <c r="E5062" s="359">
        <v>5062.33</v>
      </c>
    </row>
    <row r="5063" spans="1:5" ht="9" customHeight="1" x14ac:dyDescent="0.25">
      <c r="A5063" s="102">
        <f t="shared" si="79"/>
        <v>5213503</v>
      </c>
      <c r="B5063" s="357" t="s">
        <v>22351</v>
      </c>
      <c r="C5063" s="358" t="s">
        <v>22352</v>
      </c>
      <c r="D5063" s="357" t="s">
        <v>315</v>
      </c>
      <c r="E5063" s="359">
        <v>5508.37</v>
      </c>
    </row>
    <row r="5064" spans="1:5" ht="9" customHeight="1" x14ac:dyDescent="0.25">
      <c r="A5064" s="102">
        <f t="shared" si="79"/>
        <v>5213371</v>
      </c>
      <c r="B5064" s="357" t="s">
        <v>22353</v>
      </c>
      <c r="C5064" s="358" t="s">
        <v>22354</v>
      </c>
      <c r="D5064" s="357" t="s">
        <v>315</v>
      </c>
      <c r="E5064" s="359">
        <v>6264.85</v>
      </c>
    </row>
    <row r="5065" spans="1:5" ht="9" customHeight="1" x14ac:dyDescent="0.25">
      <c r="A5065" s="102">
        <f t="shared" si="79"/>
        <v>5213512</v>
      </c>
      <c r="B5065" s="357" t="s">
        <v>22355</v>
      </c>
      <c r="C5065" s="358" t="s">
        <v>22356</v>
      </c>
      <c r="D5065" s="357" t="s">
        <v>315</v>
      </c>
      <c r="E5065" s="359">
        <v>6623.77</v>
      </c>
    </row>
    <row r="5066" spans="1:5" ht="9" customHeight="1" x14ac:dyDescent="0.25">
      <c r="A5066" s="102">
        <f t="shared" si="79"/>
        <v>5213376</v>
      </c>
      <c r="B5066" s="357" t="s">
        <v>22357</v>
      </c>
      <c r="C5066" s="358" t="s">
        <v>22358</v>
      </c>
      <c r="D5066" s="357" t="s">
        <v>315</v>
      </c>
      <c r="E5066" s="359">
        <v>7380.13</v>
      </c>
    </row>
    <row r="5067" spans="1:5" ht="9" customHeight="1" x14ac:dyDescent="0.25">
      <c r="A5067" s="102">
        <f t="shared" si="79"/>
        <v>5213377</v>
      </c>
      <c r="B5067" s="357" t="s">
        <v>22359</v>
      </c>
      <c r="C5067" s="358" t="s">
        <v>22360</v>
      </c>
      <c r="D5067" s="357" t="s">
        <v>959</v>
      </c>
      <c r="E5067" s="359">
        <v>323.08999999999997</v>
      </c>
    </row>
    <row r="5068" spans="1:5" ht="9" customHeight="1" x14ac:dyDescent="0.25">
      <c r="A5068" s="102">
        <f t="shared" si="79"/>
        <v>5213570</v>
      </c>
      <c r="B5068" s="357" t="s">
        <v>22361</v>
      </c>
      <c r="C5068" s="358" t="s">
        <v>22362</v>
      </c>
      <c r="D5068" s="357" t="s">
        <v>959</v>
      </c>
      <c r="E5068" s="359">
        <v>461.37</v>
      </c>
    </row>
    <row r="5069" spans="1:5" ht="9" customHeight="1" x14ac:dyDescent="0.25">
      <c r="A5069" s="102">
        <f t="shared" si="79"/>
        <v>5213378</v>
      </c>
      <c r="B5069" s="357" t="s">
        <v>22363</v>
      </c>
      <c r="C5069" s="358" t="s">
        <v>22364</v>
      </c>
      <c r="D5069" s="357" t="s">
        <v>959</v>
      </c>
      <c r="E5069" s="359">
        <v>360.26</v>
      </c>
    </row>
    <row r="5070" spans="1:5" ht="9" customHeight="1" x14ac:dyDescent="0.25">
      <c r="A5070" s="102">
        <f t="shared" si="79"/>
        <v>5213571</v>
      </c>
      <c r="B5070" s="357" t="s">
        <v>22365</v>
      </c>
      <c r="C5070" s="358" t="s">
        <v>22366</v>
      </c>
      <c r="D5070" s="357" t="s">
        <v>959</v>
      </c>
      <c r="E5070" s="359">
        <v>498.54</v>
      </c>
    </row>
    <row r="5071" spans="1:5" ht="9" customHeight="1" x14ac:dyDescent="0.25">
      <c r="A5071" s="102">
        <f t="shared" si="79"/>
        <v>5213379</v>
      </c>
      <c r="B5071" s="357" t="s">
        <v>22367</v>
      </c>
      <c r="C5071" s="358" t="s">
        <v>22368</v>
      </c>
      <c r="D5071" s="357" t="s">
        <v>959</v>
      </c>
      <c r="E5071" s="359">
        <v>453.21</v>
      </c>
    </row>
    <row r="5072" spans="1:5" ht="9" customHeight="1" x14ac:dyDescent="0.25">
      <c r="A5072" s="102">
        <f t="shared" si="79"/>
        <v>5213572</v>
      </c>
      <c r="B5072" s="357" t="s">
        <v>22369</v>
      </c>
      <c r="C5072" s="358" t="s">
        <v>22370</v>
      </c>
      <c r="D5072" s="357" t="s">
        <v>959</v>
      </c>
      <c r="E5072" s="359">
        <v>591.49</v>
      </c>
    </row>
    <row r="5073" spans="1:5" ht="9" customHeight="1" x14ac:dyDescent="0.25">
      <c r="A5073" s="102">
        <f t="shared" si="79"/>
        <v>5212553</v>
      </c>
      <c r="B5073" s="357" t="s">
        <v>22371</v>
      </c>
      <c r="C5073" s="358" t="s">
        <v>22372</v>
      </c>
      <c r="D5073" s="357" t="s">
        <v>959</v>
      </c>
      <c r="E5073" s="359">
        <v>270.41000000000003</v>
      </c>
    </row>
    <row r="5074" spans="1:5" ht="9" customHeight="1" x14ac:dyDescent="0.25">
      <c r="A5074" s="102">
        <f t="shared" si="79"/>
        <v>5213416</v>
      </c>
      <c r="B5074" s="357" t="s">
        <v>22373</v>
      </c>
      <c r="C5074" s="358" t="s">
        <v>22374</v>
      </c>
      <c r="D5074" s="357" t="s">
        <v>959</v>
      </c>
      <c r="E5074" s="359">
        <v>408.69</v>
      </c>
    </row>
    <row r="5075" spans="1:5" ht="9" customHeight="1" x14ac:dyDescent="0.25">
      <c r="A5075" s="102">
        <f t="shared" si="79"/>
        <v>5212554</v>
      </c>
      <c r="B5075" s="357" t="s">
        <v>22375</v>
      </c>
      <c r="C5075" s="358" t="s">
        <v>22376</v>
      </c>
      <c r="D5075" s="357" t="s">
        <v>959</v>
      </c>
      <c r="E5075" s="359">
        <v>307.58</v>
      </c>
    </row>
    <row r="5076" spans="1:5" ht="9" customHeight="1" x14ac:dyDescent="0.25">
      <c r="A5076" s="102">
        <f t="shared" si="79"/>
        <v>5213417</v>
      </c>
      <c r="B5076" s="357" t="s">
        <v>22377</v>
      </c>
      <c r="C5076" s="358" t="s">
        <v>22378</v>
      </c>
      <c r="D5076" s="357" t="s">
        <v>959</v>
      </c>
      <c r="E5076" s="359">
        <v>445.86</v>
      </c>
    </row>
    <row r="5077" spans="1:5" ht="9" customHeight="1" x14ac:dyDescent="0.25">
      <c r="A5077" s="102">
        <f t="shared" si="79"/>
        <v>5213421</v>
      </c>
      <c r="B5077" s="357" t="s">
        <v>22379</v>
      </c>
      <c r="C5077" s="358" t="s">
        <v>22380</v>
      </c>
      <c r="D5077" s="357" t="s">
        <v>959</v>
      </c>
      <c r="E5077" s="359">
        <v>432.28</v>
      </c>
    </row>
    <row r="5078" spans="1:5" ht="9" customHeight="1" x14ac:dyDescent="0.25">
      <c r="A5078" s="102">
        <f t="shared" si="79"/>
        <v>5213414</v>
      </c>
      <c r="B5078" s="357" t="s">
        <v>22381</v>
      </c>
      <c r="C5078" s="358" t="s">
        <v>22382</v>
      </c>
      <c r="D5078" s="357" t="s">
        <v>959</v>
      </c>
      <c r="E5078" s="359">
        <v>544.25</v>
      </c>
    </row>
    <row r="5079" spans="1:5" ht="9" customHeight="1" x14ac:dyDescent="0.25">
      <c r="A5079" s="102">
        <f t="shared" si="79"/>
        <v>5213419</v>
      </c>
      <c r="B5079" s="357" t="s">
        <v>22383</v>
      </c>
      <c r="C5079" s="358" t="s">
        <v>22384</v>
      </c>
      <c r="D5079" s="357" t="s">
        <v>959</v>
      </c>
      <c r="E5079" s="359">
        <v>508.9</v>
      </c>
    </row>
    <row r="5080" spans="1:5" ht="9" customHeight="1" x14ac:dyDescent="0.25">
      <c r="A5080" s="102">
        <f t="shared" si="79"/>
        <v>5212555</v>
      </c>
      <c r="B5080" s="357" t="s">
        <v>22385</v>
      </c>
      <c r="C5080" s="358" t="s">
        <v>22386</v>
      </c>
      <c r="D5080" s="357" t="s">
        <v>959</v>
      </c>
      <c r="E5080" s="359">
        <v>400.53</v>
      </c>
    </row>
    <row r="5081" spans="1:5" ht="9" customHeight="1" x14ac:dyDescent="0.25">
      <c r="A5081" s="102">
        <f t="shared" si="79"/>
        <v>5213418</v>
      </c>
      <c r="B5081" s="357" t="s">
        <v>22387</v>
      </c>
      <c r="C5081" s="358" t="s">
        <v>22388</v>
      </c>
      <c r="D5081" s="357" t="s">
        <v>959</v>
      </c>
      <c r="E5081" s="359">
        <v>538.80999999999995</v>
      </c>
    </row>
    <row r="5082" spans="1:5" ht="9" customHeight="1" x14ac:dyDescent="0.25">
      <c r="A5082" s="102">
        <f t="shared" si="79"/>
        <v>5213415</v>
      </c>
      <c r="B5082" s="357" t="s">
        <v>22389</v>
      </c>
      <c r="C5082" s="358" t="s">
        <v>22390</v>
      </c>
      <c r="D5082" s="357" t="s">
        <v>959</v>
      </c>
      <c r="E5082" s="359">
        <v>633.41</v>
      </c>
    </row>
    <row r="5083" spans="1:5" ht="9" customHeight="1" x14ac:dyDescent="0.25">
      <c r="A5083" s="102">
        <f t="shared" si="79"/>
        <v>5213420</v>
      </c>
      <c r="B5083" s="357" t="s">
        <v>22391</v>
      </c>
      <c r="C5083" s="358" t="s">
        <v>22392</v>
      </c>
      <c r="D5083" s="357" t="s">
        <v>959</v>
      </c>
      <c r="E5083" s="359">
        <v>601.84</v>
      </c>
    </row>
    <row r="5084" spans="1:5" ht="9" customHeight="1" x14ac:dyDescent="0.25">
      <c r="A5084" s="102">
        <f t="shared" si="79"/>
        <v>5213543</v>
      </c>
      <c r="B5084" s="357" t="s">
        <v>22393</v>
      </c>
      <c r="C5084" s="358" t="s">
        <v>22394</v>
      </c>
      <c r="D5084" s="357" t="s">
        <v>315</v>
      </c>
      <c r="E5084" s="359">
        <v>1142.3399999999999</v>
      </c>
    </row>
    <row r="5085" spans="1:5" ht="9" customHeight="1" x14ac:dyDescent="0.25">
      <c r="A5085" s="102">
        <f t="shared" si="79"/>
        <v>5213552</v>
      </c>
      <c r="B5085" s="357" t="s">
        <v>22395</v>
      </c>
      <c r="C5085" s="358" t="s">
        <v>22396</v>
      </c>
      <c r="D5085" s="357" t="s">
        <v>315</v>
      </c>
      <c r="E5085" s="359">
        <v>1216.68</v>
      </c>
    </row>
    <row r="5086" spans="1:5" ht="9" customHeight="1" x14ac:dyDescent="0.25">
      <c r="A5086" s="102">
        <f t="shared" si="79"/>
        <v>5213561</v>
      </c>
      <c r="B5086" s="357" t="s">
        <v>22397</v>
      </c>
      <c r="C5086" s="358" t="s">
        <v>22398</v>
      </c>
      <c r="D5086" s="357" t="s">
        <v>315</v>
      </c>
      <c r="E5086" s="359">
        <v>1402.58</v>
      </c>
    </row>
    <row r="5087" spans="1:5" ht="9" customHeight="1" x14ac:dyDescent="0.25">
      <c r="A5087" s="102">
        <f t="shared" si="79"/>
        <v>5213544</v>
      </c>
      <c r="B5087" s="357" t="s">
        <v>22399</v>
      </c>
      <c r="C5087" s="358" t="s">
        <v>22400</v>
      </c>
      <c r="D5087" s="357" t="s">
        <v>315</v>
      </c>
      <c r="E5087" s="359">
        <v>2471.4899999999998</v>
      </c>
    </row>
    <row r="5088" spans="1:5" ht="9" customHeight="1" x14ac:dyDescent="0.25">
      <c r="A5088" s="102">
        <f t="shared" si="79"/>
        <v>5213553</v>
      </c>
      <c r="B5088" s="357" t="s">
        <v>22401</v>
      </c>
      <c r="C5088" s="358" t="s">
        <v>22402</v>
      </c>
      <c r="D5088" s="357" t="s">
        <v>315</v>
      </c>
      <c r="E5088" s="359">
        <v>2638.76</v>
      </c>
    </row>
    <row r="5089" spans="1:5" ht="9" customHeight="1" x14ac:dyDescent="0.25">
      <c r="A5089" s="102">
        <f t="shared" si="79"/>
        <v>5213562</v>
      </c>
      <c r="B5089" s="357" t="s">
        <v>22403</v>
      </c>
      <c r="C5089" s="358" t="s">
        <v>22404</v>
      </c>
      <c r="D5089" s="357" t="s">
        <v>315</v>
      </c>
      <c r="E5089" s="359">
        <v>3057.03</v>
      </c>
    </row>
    <row r="5090" spans="1:5" ht="9" customHeight="1" x14ac:dyDescent="0.25">
      <c r="A5090" s="102">
        <f t="shared" si="79"/>
        <v>5213545</v>
      </c>
      <c r="B5090" s="357" t="s">
        <v>22405</v>
      </c>
      <c r="C5090" s="358" t="s">
        <v>22406</v>
      </c>
      <c r="D5090" s="357" t="s">
        <v>315</v>
      </c>
      <c r="E5090" s="359">
        <v>3268.98</v>
      </c>
    </row>
    <row r="5091" spans="1:5" ht="9" customHeight="1" x14ac:dyDescent="0.25">
      <c r="A5091" s="102">
        <f t="shared" si="79"/>
        <v>5213554</v>
      </c>
      <c r="B5091" s="357" t="s">
        <v>22407</v>
      </c>
      <c r="C5091" s="358" t="s">
        <v>22408</v>
      </c>
      <c r="D5091" s="357" t="s">
        <v>315</v>
      </c>
      <c r="E5091" s="359">
        <v>3492</v>
      </c>
    </row>
    <row r="5092" spans="1:5" ht="9" customHeight="1" x14ac:dyDescent="0.25">
      <c r="A5092" s="102">
        <f t="shared" si="79"/>
        <v>5213563</v>
      </c>
      <c r="B5092" s="357" t="s">
        <v>22409</v>
      </c>
      <c r="C5092" s="358" t="s">
        <v>22410</v>
      </c>
      <c r="D5092" s="357" t="s">
        <v>315</v>
      </c>
      <c r="E5092" s="359">
        <v>4049.7</v>
      </c>
    </row>
    <row r="5093" spans="1:5" ht="9" customHeight="1" x14ac:dyDescent="0.25">
      <c r="A5093" s="102">
        <f t="shared" si="79"/>
        <v>5213546</v>
      </c>
      <c r="B5093" s="357" t="s">
        <v>22411</v>
      </c>
      <c r="C5093" s="358" t="s">
        <v>22412</v>
      </c>
      <c r="D5093" s="357" t="s">
        <v>315</v>
      </c>
      <c r="E5093" s="359">
        <v>4411.33</v>
      </c>
    </row>
    <row r="5094" spans="1:5" ht="9" customHeight="1" x14ac:dyDescent="0.25">
      <c r="A5094" s="102">
        <f t="shared" si="79"/>
        <v>5213555</v>
      </c>
      <c r="B5094" s="357" t="s">
        <v>22413</v>
      </c>
      <c r="C5094" s="358" t="s">
        <v>22414</v>
      </c>
      <c r="D5094" s="357" t="s">
        <v>315</v>
      </c>
      <c r="E5094" s="359">
        <v>4708.6899999999996</v>
      </c>
    </row>
    <row r="5095" spans="1:5" ht="9" customHeight="1" x14ac:dyDescent="0.25">
      <c r="A5095" s="102">
        <f t="shared" si="79"/>
        <v>5213564</v>
      </c>
      <c r="B5095" s="357" t="s">
        <v>22415</v>
      </c>
      <c r="C5095" s="358" t="s">
        <v>22416</v>
      </c>
      <c r="D5095" s="357" t="s">
        <v>315</v>
      </c>
      <c r="E5095" s="359">
        <v>5452.29</v>
      </c>
    </row>
    <row r="5096" spans="1:5" ht="9" customHeight="1" x14ac:dyDescent="0.25">
      <c r="A5096" s="102">
        <f t="shared" si="79"/>
        <v>5213548</v>
      </c>
      <c r="B5096" s="357" t="s">
        <v>22417</v>
      </c>
      <c r="C5096" s="358" t="s">
        <v>22418</v>
      </c>
      <c r="D5096" s="357" t="s">
        <v>315</v>
      </c>
      <c r="E5096" s="359">
        <v>6537.97</v>
      </c>
    </row>
    <row r="5097" spans="1:5" ht="18" customHeight="1" x14ac:dyDescent="0.25">
      <c r="A5097" s="102">
        <f t="shared" si="79"/>
        <v>5213557</v>
      </c>
      <c r="B5097" s="357" t="s">
        <v>22419</v>
      </c>
      <c r="C5097" s="358" t="s">
        <v>22420</v>
      </c>
      <c r="D5097" s="357" t="s">
        <v>315</v>
      </c>
      <c r="E5097" s="359">
        <v>6984.01</v>
      </c>
    </row>
    <row r="5098" spans="1:5" ht="18" customHeight="1" x14ac:dyDescent="0.25">
      <c r="A5098" s="102">
        <f t="shared" si="79"/>
        <v>5213566</v>
      </c>
      <c r="B5098" s="357" t="s">
        <v>22421</v>
      </c>
      <c r="C5098" s="358" t="s">
        <v>22422</v>
      </c>
      <c r="D5098" s="357" t="s">
        <v>315</v>
      </c>
      <c r="E5098" s="359">
        <v>8099.41</v>
      </c>
    </row>
    <row r="5099" spans="1:5" ht="18" customHeight="1" x14ac:dyDescent="0.25">
      <c r="A5099" s="102">
        <f t="shared" si="79"/>
        <v>5213576</v>
      </c>
      <c r="B5099" s="357" t="s">
        <v>22423</v>
      </c>
      <c r="C5099" s="358" t="s">
        <v>22424</v>
      </c>
      <c r="D5099" s="357" t="s">
        <v>959</v>
      </c>
      <c r="E5099" s="359">
        <v>584.34</v>
      </c>
    </row>
    <row r="5100" spans="1:5" ht="18" customHeight="1" x14ac:dyDescent="0.25">
      <c r="A5100" s="102">
        <f t="shared" si="79"/>
        <v>5213577</v>
      </c>
      <c r="B5100" s="357" t="s">
        <v>22425</v>
      </c>
      <c r="C5100" s="358" t="s">
        <v>22426</v>
      </c>
      <c r="D5100" s="357" t="s">
        <v>959</v>
      </c>
      <c r="E5100" s="359">
        <v>621.51</v>
      </c>
    </row>
    <row r="5101" spans="1:5" ht="9" customHeight="1" x14ac:dyDescent="0.25">
      <c r="A5101" s="102">
        <f t="shared" si="79"/>
        <v>5213578</v>
      </c>
      <c r="B5101" s="357" t="s">
        <v>22427</v>
      </c>
      <c r="C5101" s="358" t="s">
        <v>22428</v>
      </c>
      <c r="D5101" s="357" t="s">
        <v>959</v>
      </c>
      <c r="E5101" s="359">
        <v>714.46</v>
      </c>
    </row>
    <row r="5102" spans="1:5" ht="18" customHeight="1" x14ac:dyDescent="0.25">
      <c r="A5102" s="102">
        <f t="shared" si="79"/>
        <v>5213425</v>
      </c>
      <c r="B5102" s="357" t="s">
        <v>22429</v>
      </c>
      <c r="C5102" s="358" t="s">
        <v>22430</v>
      </c>
      <c r="D5102" s="357" t="s">
        <v>959</v>
      </c>
      <c r="E5102" s="359">
        <v>591.32000000000005</v>
      </c>
    </row>
    <row r="5103" spans="1:5" ht="9" customHeight="1" x14ac:dyDescent="0.25">
      <c r="A5103" s="102">
        <f t="shared" si="79"/>
        <v>5213426</v>
      </c>
      <c r="B5103" s="357" t="s">
        <v>22431</v>
      </c>
      <c r="C5103" s="358" t="s">
        <v>22432</v>
      </c>
      <c r="D5103" s="357" t="s">
        <v>959</v>
      </c>
      <c r="E5103" s="359">
        <v>684.26</v>
      </c>
    </row>
    <row r="5104" spans="1:5" ht="9" customHeight="1" x14ac:dyDescent="0.25">
      <c r="A5104" s="102">
        <f t="shared" si="79"/>
        <v>5213427</v>
      </c>
      <c r="B5104" s="357" t="s">
        <v>22433</v>
      </c>
      <c r="C5104" s="358" t="s">
        <v>22434</v>
      </c>
      <c r="D5104" s="357" t="s">
        <v>959</v>
      </c>
      <c r="E5104" s="359">
        <v>747.3</v>
      </c>
    </row>
    <row r="5105" spans="1:5" ht="9" customHeight="1" x14ac:dyDescent="0.25">
      <c r="A5105" s="102">
        <f t="shared" si="79"/>
        <v>5213567</v>
      </c>
      <c r="B5105" s="357" t="s">
        <v>22435</v>
      </c>
      <c r="C5105" s="358" t="s">
        <v>22436</v>
      </c>
      <c r="D5105" s="357" t="s">
        <v>959</v>
      </c>
      <c r="E5105" s="359">
        <v>876.98</v>
      </c>
    </row>
    <row r="5106" spans="1:5" ht="9" customHeight="1" x14ac:dyDescent="0.25">
      <c r="A5106" s="102">
        <f t="shared" si="79"/>
        <v>5213486</v>
      </c>
      <c r="B5106" s="357" t="s">
        <v>22437</v>
      </c>
      <c r="C5106" s="358" t="s">
        <v>22438</v>
      </c>
      <c r="D5106" s="357" t="s">
        <v>959</v>
      </c>
      <c r="E5106" s="359">
        <v>938.07</v>
      </c>
    </row>
    <row r="5107" spans="1:5" ht="9" customHeight="1" x14ac:dyDescent="0.25">
      <c r="A5107" s="102">
        <f t="shared" si="79"/>
        <v>5213487</v>
      </c>
      <c r="B5107" s="357" t="s">
        <v>22439</v>
      </c>
      <c r="C5107" s="358" t="s">
        <v>22440</v>
      </c>
      <c r="D5107" s="357" t="s">
        <v>959</v>
      </c>
      <c r="E5107" s="359">
        <v>1031.01</v>
      </c>
    </row>
    <row r="5108" spans="1:5" ht="9" customHeight="1" x14ac:dyDescent="0.25">
      <c r="A5108" s="102">
        <f t="shared" si="79"/>
        <v>5213488</v>
      </c>
      <c r="B5108" s="357" t="s">
        <v>22441</v>
      </c>
      <c r="C5108" s="358" t="s">
        <v>22442</v>
      </c>
      <c r="D5108" s="357" t="s">
        <v>959</v>
      </c>
      <c r="E5108" s="359">
        <v>1094.05</v>
      </c>
    </row>
    <row r="5109" spans="1:5" ht="9" customHeight="1" x14ac:dyDescent="0.25">
      <c r="A5109" s="102">
        <f t="shared" si="79"/>
        <v>5213568</v>
      </c>
      <c r="B5109" s="357" t="s">
        <v>22443</v>
      </c>
      <c r="C5109" s="358" t="s">
        <v>22444</v>
      </c>
      <c r="D5109" s="357" t="s">
        <v>959</v>
      </c>
      <c r="E5109" s="359">
        <v>1223.73</v>
      </c>
    </row>
    <row r="5110" spans="1:5" ht="9" customHeight="1" x14ac:dyDescent="0.25">
      <c r="A5110" s="102">
        <f t="shared" si="79"/>
        <v>5213483</v>
      </c>
      <c r="B5110" s="357" t="s">
        <v>22445</v>
      </c>
      <c r="C5110" s="358" t="s">
        <v>22446</v>
      </c>
      <c r="D5110" s="357" t="s">
        <v>959</v>
      </c>
      <c r="E5110" s="359">
        <v>993.19</v>
      </c>
    </row>
    <row r="5111" spans="1:5" ht="9" customHeight="1" x14ac:dyDescent="0.25">
      <c r="A5111" s="102">
        <f t="shared" si="79"/>
        <v>5213484</v>
      </c>
      <c r="B5111" s="357" t="s">
        <v>22447</v>
      </c>
      <c r="C5111" s="358" t="s">
        <v>22448</v>
      </c>
      <c r="D5111" s="357" t="s">
        <v>959</v>
      </c>
      <c r="E5111" s="359">
        <v>1086.1300000000001</v>
      </c>
    </row>
    <row r="5112" spans="1:5" ht="9" customHeight="1" x14ac:dyDescent="0.25">
      <c r="A5112" s="102">
        <f t="shared" si="79"/>
        <v>5213485</v>
      </c>
      <c r="B5112" s="357" t="s">
        <v>22449</v>
      </c>
      <c r="C5112" s="358" t="s">
        <v>22450</v>
      </c>
      <c r="D5112" s="357" t="s">
        <v>959</v>
      </c>
      <c r="E5112" s="359">
        <v>1149.17</v>
      </c>
    </row>
    <row r="5113" spans="1:5" ht="9" customHeight="1" x14ac:dyDescent="0.25">
      <c r="A5113" s="102">
        <f t="shared" si="79"/>
        <v>5213434</v>
      </c>
      <c r="B5113" s="357" t="s">
        <v>22451</v>
      </c>
      <c r="C5113" s="358" t="s">
        <v>22452</v>
      </c>
      <c r="D5113" s="357" t="s">
        <v>959</v>
      </c>
      <c r="E5113" s="359">
        <v>646.44000000000005</v>
      </c>
    </row>
    <row r="5114" spans="1:5" ht="9" customHeight="1" x14ac:dyDescent="0.25">
      <c r="A5114" s="102">
        <f t="shared" si="79"/>
        <v>5213435</v>
      </c>
      <c r="B5114" s="357" t="s">
        <v>22453</v>
      </c>
      <c r="C5114" s="358" t="s">
        <v>22454</v>
      </c>
      <c r="D5114" s="357" t="s">
        <v>959</v>
      </c>
      <c r="E5114" s="359">
        <v>739.38</v>
      </c>
    </row>
    <row r="5115" spans="1:5" ht="9" customHeight="1" x14ac:dyDescent="0.25">
      <c r="A5115" s="102">
        <f t="shared" si="79"/>
        <v>5213436</v>
      </c>
      <c r="B5115" s="357" t="s">
        <v>22455</v>
      </c>
      <c r="C5115" s="358" t="s">
        <v>22456</v>
      </c>
      <c r="D5115" s="357" t="s">
        <v>959</v>
      </c>
      <c r="E5115" s="359">
        <v>802.42</v>
      </c>
    </row>
    <row r="5116" spans="1:5" ht="9" customHeight="1" x14ac:dyDescent="0.25">
      <c r="A5116" s="102">
        <f t="shared" si="79"/>
        <v>5213430</v>
      </c>
      <c r="B5116" s="357" t="s">
        <v>22457</v>
      </c>
      <c r="C5116" s="358" t="s">
        <v>22458</v>
      </c>
      <c r="D5116" s="357" t="s">
        <v>959</v>
      </c>
      <c r="E5116" s="359">
        <v>378.72</v>
      </c>
    </row>
    <row r="5117" spans="1:5" ht="9" customHeight="1" x14ac:dyDescent="0.25">
      <c r="A5117" s="102">
        <f t="shared" si="79"/>
        <v>5213431</v>
      </c>
      <c r="B5117" s="357" t="s">
        <v>22459</v>
      </c>
      <c r="C5117" s="358" t="s">
        <v>22460</v>
      </c>
      <c r="D5117" s="357" t="s">
        <v>959</v>
      </c>
      <c r="E5117" s="359">
        <v>415.9</v>
      </c>
    </row>
    <row r="5118" spans="1:5" ht="9" customHeight="1" x14ac:dyDescent="0.25">
      <c r="A5118" s="102">
        <f t="shared" si="79"/>
        <v>5213433</v>
      </c>
      <c r="B5118" s="357" t="s">
        <v>22461</v>
      </c>
      <c r="C5118" s="358" t="s">
        <v>22462</v>
      </c>
      <c r="D5118" s="357" t="s">
        <v>959</v>
      </c>
      <c r="E5118" s="359">
        <v>402.31</v>
      </c>
    </row>
    <row r="5119" spans="1:5" ht="9" customHeight="1" x14ac:dyDescent="0.25">
      <c r="A5119" s="102">
        <f t="shared" si="79"/>
        <v>5213428</v>
      </c>
      <c r="B5119" s="357" t="s">
        <v>22463</v>
      </c>
      <c r="C5119" s="358" t="s">
        <v>22464</v>
      </c>
      <c r="D5119" s="357" t="s">
        <v>959</v>
      </c>
      <c r="E5119" s="359">
        <v>514.28</v>
      </c>
    </row>
    <row r="5120" spans="1:5" ht="9" customHeight="1" x14ac:dyDescent="0.25">
      <c r="A5120" s="102">
        <f t="shared" si="79"/>
        <v>5213432</v>
      </c>
      <c r="B5120" s="357" t="s">
        <v>22465</v>
      </c>
      <c r="C5120" s="358" t="s">
        <v>22466</v>
      </c>
      <c r="D5120" s="357" t="s">
        <v>959</v>
      </c>
      <c r="E5120" s="359">
        <v>508.84</v>
      </c>
    </row>
    <row r="5121" spans="1:5" ht="9" customHeight="1" x14ac:dyDescent="0.25">
      <c r="A5121" s="102">
        <f t="shared" ref="A5121:A5184" si="80">VALUE(B5121)</f>
        <v>5213429</v>
      </c>
      <c r="B5121" s="357" t="s">
        <v>22467</v>
      </c>
      <c r="C5121" s="358" t="s">
        <v>22468</v>
      </c>
      <c r="D5121" s="357" t="s">
        <v>959</v>
      </c>
      <c r="E5121" s="359">
        <v>603.44000000000005</v>
      </c>
    </row>
    <row r="5122" spans="1:5" ht="9" customHeight="1" x14ac:dyDescent="0.25">
      <c r="A5122" s="102">
        <f t="shared" si="80"/>
        <v>5213516</v>
      </c>
      <c r="B5122" s="357" t="s">
        <v>22469</v>
      </c>
      <c r="C5122" s="358" t="s">
        <v>22470</v>
      </c>
      <c r="D5122" s="357" t="s">
        <v>315</v>
      </c>
      <c r="E5122" s="359">
        <v>836.46</v>
      </c>
    </row>
    <row r="5123" spans="1:5" ht="9" customHeight="1" x14ac:dyDescent="0.25">
      <c r="A5123" s="102">
        <f t="shared" si="80"/>
        <v>5213525</v>
      </c>
      <c r="B5123" s="357" t="s">
        <v>22471</v>
      </c>
      <c r="C5123" s="358" t="s">
        <v>22472</v>
      </c>
      <c r="D5123" s="357" t="s">
        <v>315</v>
      </c>
      <c r="E5123" s="359">
        <v>910.82</v>
      </c>
    </row>
    <row r="5124" spans="1:5" ht="9" customHeight="1" x14ac:dyDescent="0.25">
      <c r="A5124" s="102">
        <f t="shared" si="80"/>
        <v>5213534</v>
      </c>
      <c r="B5124" s="357" t="s">
        <v>22473</v>
      </c>
      <c r="C5124" s="358" t="s">
        <v>22474</v>
      </c>
      <c r="D5124" s="357" t="s">
        <v>315</v>
      </c>
      <c r="E5124" s="359">
        <v>1096.7</v>
      </c>
    </row>
    <row r="5125" spans="1:5" ht="9" customHeight="1" x14ac:dyDescent="0.25">
      <c r="A5125" s="102">
        <f t="shared" si="80"/>
        <v>5213517</v>
      </c>
      <c r="B5125" s="357" t="s">
        <v>22475</v>
      </c>
      <c r="C5125" s="358" t="s">
        <v>22476</v>
      </c>
      <c r="D5125" s="357" t="s">
        <v>315</v>
      </c>
      <c r="E5125" s="359">
        <v>1783.26</v>
      </c>
    </row>
    <row r="5126" spans="1:5" ht="9" customHeight="1" x14ac:dyDescent="0.25">
      <c r="A5126" s="102">
        <f t="shared" si="80"/>
        <v>5213526</v>
      </c>
      <c r="B5126" s="357" t="s">
        <v>22477</v>
      </c>
      <c r="C5126" s="358" t="s">
        <v>22478</v>
      </c>
      <c r="D5126" s="357" t="s">
        <v>315</v>
      </c>
      <c r="E5126" s="359">
        <v>1950.57</v>
      </c>
    </row>
    <row r="5127" spans="1:5" ht="9" customHeight="1" x14ac:dyDescent="0.25">
      <c r="A5127" s="102">
        <f t="shared" si="80"/>
        <v>5213535</v>
      </c>
      <c r="B5127" s="357" t="s">
        <v>22479</v>
      </c>
      <c r="C5127" s="358" t="s">
        <v>22480</v>
      </c>
      <c r="D5127" s="357" t="s">
        <v>315</v>
      </c>
      <c r="E5127" s="359">
        <v>2368.8000000000002</v>
      </c>
    </row>
    <row r="5128" spans="1:5" ht="9" customHeight="1" x14ac:dyDescent="0.25">
      <c r="A5128" s="102">
        <f t="shared" si="80"/>
        <v>5213518</v>
      </c>
      <c r="B5128" s="357" t="s">
        <v>22481</v>
      </c>
      <c r="C5128" s="358" t="s">
        <v>22482</v>
      </c>
      <c r="D5128" s="357" t="s">
        <v>315</v>
      </c>
      <c r="E5128" s="359">
        <v>2351.34</v>
      </c>
    </row>
    <row r="5129" spans="1:5" ht="9" customHeight="1" x14ac:dyDescent="0.25">
      <c r="A5129" s="102">
        <f t="shared" si="80"/>
        <v>5213527</v>
      </c>
      <c r="B5129" s="357" t="s">
        <v>22483</v>
      </c>
      <c r="C5129" s="358" t="s">
        <v>22484</v>
      </c>
      <c r="D5129" s="357" t="s">
        <v>315</v>
      </c>
      <c r="E5129" s="359">
        <v>2574.42</v>
      </c>
    </row>
    <row r="5130" spans="1:5" ht="9" customHeight="1" x14ac:dyDescent="0.25">
      <c r="A5130" s="102">
        <f t="shared" si="80"/>
        <v>5213536</v>
      </c>
      <c r="B5130" s="357" t="s">
        <v>22485</v>
      </c>
      <c r="C5130" s="358" t="s">
        <v>22486</v>
      </c>
      <c r="D5130" s="357" t="s">
        <v>315</v>
      </c>
      <c r="E5130" s="359">
        <v>3132.06</v>
      </c>
    </row>
    <row r="5131" spans="1:5" ht="9" customHeight="1" x14ac:dyDescent="0.25">
      <c r="A5131" s="102">
        <f t="shared" si="80"/>
        <v>5213519</v>
      </c>
      <c r="B5131" s="357" t="s">
        <v>22487</v>
      </c>
      <c r="C5131" s="358" t="s">
        <v>22488</v>
      </c>
      <c r="D5131" s="357" t="s">
        <v>315</v>
      </c>
      <c r="E5131" s="359">
        <v>3187.81</v>
      </c>
    </row>
    <row r="5132" spans="1:5" ht="9" customHeight="1" x14ac:dyDescent="0.25">
      <c r="A5132" s="102">
        <f t="shared" si="80"/>
        <v>5213528</v>
      </c>
      <c r="B5132" s="357" t="s">
        <v>22489</v>
      </c>
      <c r="C5132" s="358" t="s">
        <v>22490</v>
      </c>
      <c r="D5132" s="357" t="s">
        <v>315</v>
      </c>
      <c r="E5132" s="359">
        <v>3485.25</v>
      </c>
    </row>
    <row r="5133" spans="1:5" ht="9" customHeight="1" x14ac:dyDescent="0.25">
      <c r="A5133" s="102">
        <f t="shared" si="80"/>
        <v>5213537</v>
      </c>
      <c r="B5133" s="357" t="s">
        <v>22491</v>
      </c>
      <c r="C5133" s="358" t="s">
        <v>22492</v>
      </c>
      <c r="D5133" s="357" t="s">
        <v>315</v>
      </c>
      <c r="E5133" s="359">
        <v>4228.7700000000004</v>
      </c>
    </row>
    <row r="5134" spans="1:5" ht="9" customHeight="1" x14ac:dyDescent="0.25">
      <c r="A5134" s="102">
        <f t="shared" si="80"/>
        <v>5213521</v>
      </c>
      <c r="B5134" s="357" t="s">
        <v>22493</v>
      </c>
      <c r="C5134" s="358" t="s">
        <v>22494</v>
      </c>
      <c r="D5134" s="357" t="s">
        <v>315</v>
      </c>
      <c r="E5134" s="359">
        <v>4702.6899999999996</v>
      </c>
    </row>
    <row r="5135" spans="1:5" ht="9" customHeight="1" x14ac:dyDescent="0.25">
      <c r="A5135" s="102">
        <f t="shared" si="80"/>
        <v>5213530</v>
      </c>
      <c r="B5135" s="357" t="s">
        <v>22495</v>
      </c>
      <c r="C5135" s="358" t="s">
        <v>22496</v>
      </c>
      <c r="D5135" s="357" t="s">
        <v>315</v>
      </c>
      <c r="E5135" s="359">
        <v>5148.8500000000004</v>
      </c>
    </row>
    <row r="5136" spans="1:5" ht="9" customHeight="1" x14ac:dyDescent="0.25">
      <c r="A5136" s="102">
        <f t="shared" si="80"/>
        <v>5213539</v>
      </c>
      <c r="B5136" s="357" t="s">
        <v>22497</v>
      </c>
      <c r="C5136" s="358" t="s">
        <v>22498</v>
      </c>
      <c r="D5136" s="357" t="s">
        <v>315</v>
      </c>
      <c r="E5136" s="359">
        <v>6264.13</v>
      </c>
    </row>
    <row r="5137" spans="1:5" ht="18" customHeight="1" x14ac:dyDescent="0.25">
      <c r="A5137" s="102">
        <f t="shared" si="80"/>
        <v>5213573</v>
      </c>
      <c r="B5137" s="357" t="s">
        <v>22499</v>
      </c>
      <c r="C5137" s="358" t="s">
        <v>22500</v>
      </c>
      <c r="D5137" s="357" t="s">
        <v>959</v>
      </c>
      <c r="E5137" s="359">
        <v>431.4</v>
      </c>
    </row>
    <row r="5138" spans="1:5" ht="18" customHeight="1" x14ac:dyDescent="0.25">
      <c r="A5138" s="102">
        <f t="shared" si="80"/>
        <v>5213574</v>
      </c>
      <c r="B5138" s="357" t="s">
        <v>22501</v>
      </c>
      <c r="C5138" s="358" t="s">
        <v>22502</v>
      </c>
      <c r="D5138" s="357" t="s">
        <v>959</v>
      </c>
      <c r="E5138" s="359">
        <v>468.58</v>
      </c>
    </row>
    <row r="5139" spans="1:5" ht="18" customHeight="1" x14ac:dyDescent="0.25">
      <c r="A5139" s="102">
        <f t="shared" si="80"/>
        <v>5213575</v>
      </c>
      <c r="B5139" s="357" t="s">
        <v>22503</v>
      </c>
      <c r="C5139" s="358" t="s">
        <v>22504</v>
      </c>
      <c r="D5139" s="357" t="s">
        <v>959</v>
      </c>
      <c r="E5139" s="359">
        <v>561.52</v>
      </c>
    </row>
    <row r="5140" spans="1:5" ht="18" customHeight="1" x14ac:dyDescent="0.25">
      <c r="A5140" s="102">
        <f t="shared" si="80"/>
        <v>5213480</v>
      </c>
      <c r="B5140" s="357" t="s">
        <v>22505</v>
      </c>
      <c r="C5140" s="358" t="s">
        <v>22506</v>
      </c>
      <c r="D5140" s="357" t="s">
        <v>959</v>
      </c>
      <c r="E5140" s="359">
        <v>879.79</v>
      </c>
    </row>
    <row r="5141" spans="1:5" ht="18" customHeight="1" x14ac:dyDescent="0.25">
      <c r="A5141" s="102">
        <f t="shared" si="80"/>
        <v>5213481</v>
      </c>
      <c r="B5141" s="357" t="s">
        <v>22507</v>
      </c>
      <c r="C5141" s="358" t="s">
        <v>22508</v>
      </c>
      <c r="D5141" s="357" t="s">
        <v>959</v>
      </c>
      <c r="E5141" s="359">
        <v>972.73</v>
      </c>
    </row>
    <row r="5142" spans="1:5" ht="18" customHeight="1" x14ac:dyDescent="0.25">
      <c r="A5142" s="102">
        <f t="shared" si="80"/>
        <v>5213482</v>
      </c>
      <c r="B5142" s="357" t="s">
        <v>22509</v>
      </c>
      <c r="C5142" s="358" t="s">
        <v>22510</v>
      </c>
      <c r="D5142" s="357" t="s">
        <v>959</v>
      </c>
      <c r="E5142" s="359">
        <v>1035.77</v>
      </c>
    </row>
    <row r="5143" spans="1:5" ht="18" customHeight="1" x14ac:dyDescent="0.25">
      <c r="A5143" s="102">
        <f t="shared" si="80"/>
        <v>5213422</v>
      </c>
      <c r="B5143" s="357" t="s">
        <v>22511</v>
      </c>
      <c r="C5143" s="358" t="s">
        <v>22512</v>
      </c>
      <c r="D5143" s="357" t="s">
        <v>959</v>
      </c>
      <c r="E5143" s="359">
        <v>531.66</v>
      </c>
    </row>
    <row r="5144" spans="1:5" ht="18" customHeight="1" x14ac:dyDescent="0.25">
      <c r="A5144" s="102">
        <f t="shared" si="80"/>
        <v>5213423</v>
      </c>
      <c r="B5144" s="357" t="s">
        <v>22513</v>
      </c>
      <c r="C5144" s="358" t="s">
        <v>22514</v>
      </c>
      <c r="D5144" s="357" t="s">
        <v>959</v>
      </c>
      <c r="E5144" s="359">
        <v>568.83000000000004</v>
      </c>
    </row>
    <row r="5145" spans="1:5" ht="18" customHeight="1" x14ac:dyDescent="0.25">
      <c r="A5145" s="102">
        <f t="shared" si="80"/>
        <v>5213424</v>
      </c>
      <c r="B5145" s="357" t="s">
        <v>22515</v>
      </c>
      <c r="C5145" s="358" t="s">
        <v>22516</v>
      </c>
      <c r="D5145" s="357" t="s">
        <v>959</v>
      </c>
      <c r="E5145" s="359">
        <v>661.78</v>
      </c>
    </row>
    <row r="5146" spans="1:5" ht="18" customHeight="1" x14ac:dyDescent="0.25">
      <c r="A5146" s="102">
        <f t="shared" si="80"/>
        <v>5213437</v>
      </c>
      <c r="B5146" s="357" t="s">
        <v>22517</v>
      </c>
      <c r="C5146" s="358" t="s">
        <v>22518</v>
      </c>
      <c r="D5146" s="357" t="s">
        <v>959</v>
      </c>
      <c r="E5146" s="359">
        <v>533.04</v>
      </c>
    </row>
    <row r="5147" spans="1:5" ht="9" customHeight="1" x14ac:dyDescent="0.25">
      <c r="A5147" s="102">
        <f t="shared" si="80"/>
        <v>5213438</v>
      </c>
      <c r="B5147" s="357" t="s">
        <v>22519</v>
      </c>
      <c r="C5147" s="358" t="s">
        <v>22520</v>
      </c>
      <c r="D5147" s="357" t="s">
        <v>959</v>
      </c>
      <c r="E5147" s="359">
        <v>625.98</v>
      </c>
    </row>
    <row r="5148" spans="1:5" ht="9" customHeight="1" x14ac:dyDescent="0.25">
      <c r="A5148" s="102">
        <f t="shared" si="80"/>
        <v>5213439</v>
      </c>
      <c r="B5148" s="357" t="s">
        <v>22521</v>
      </c>
      <c r="C5148" s="358" t="s">
        <v>22522</v>
      </c>
      <c r="D5148" s="357" t="s">
        <v>959</v>
      </c>
      <c r="E5148" s="359">
        <v>689.02</v>
      </c>
    </row>
    <row r="5149" spans="1:5" ht="9" customHeight="1" x14ac:dyDescent="0.25">
      <c r="A5149" s="102">
        <f t="shared" si="80"/>
        <v>5212556</v>
      </c>
      <c r="B5149" s="357" t="s">
        <v>22523</v>
      </c>
      <c r="C5149" s="358" t="s">
        <v>22524</v>
      </c>
      <c r="D5149" s="357" t="s">
        <v>22090</v>
      </c>
      <c r="E5149" s="359">
        <v>1.91</v>
      </c>
    </row>
    <row r="5150" spans="1:5" ht="9" customHeight="1" x14ac:dyDescent="0.25">
      <c r="A5150" s="102">
        <f t="shared" si="80"/>
        <v>5213649</v>
      </c>
      <c r="B5150" s="357" t="s">
        <v>22525</v>
      </c>
      <c r="C5150" s="358" t="s">
        <v>22526</v>
      </c>
      <c r="D5150" s="357" t="s">
        <v>315</v>
      </c>
      <c r="E5150" s="359">
        <v>101196.29</v>
      </c>
    </row>
    <row r="5151" spans="1:5" ht="9" customHeight="1" x14ac:dyDescent="0.25">
      <c r="A5151" s="102">
        <f t="shared" si="80"/>
        <v>5213591</v>
      </c>
      <c r="B5151" s="357" t="s">
        <v>22527</v>
      </c>
      <c r="C5151" s="358" t="s">
        <v>22528</v>
      </c>
      <c r="D5151" s="357" t="s">
        <v>315</v>
      </c>
      <c r="E5151" s="359">
        <v>101196.29</v>
      </c>
    </row>
    <row r="5152" spans="1:5" ht="9" customHeight="1" x14ac:dyDescent="0.25">
      <c r="A5152" s="102">
        <f t="shared" si="80"/>
        <v>5213718</v>
      </c>
      <c r="B5152" s="357" t="s">
        <v>22529</v>
      </c>
      <c r="C5152" s="358" t="s">
        <v>22530</v>
      </c>
      <c r="D5152" s="357" t="s">
        <v>315</v>
      </c>
      <c r="E5152" s="359">
        <v>112001.21</v>
      </c>
    </row>
    <row r="5153" spans="1:5" ht="9" customHeight="1" x14ac:dyDescent="0.25">
      <c r="A5153" s="102">
        <f t="shared" si="80"/>
        <v>5213741</v>
      </c>
      <c r="B5153" s="357" t="s">
        <v>22531</v>
      </c>
      <c r="C5153" s="358" t="s">
        <v>22532</v>
      </c>
      <c r="D5153" s="357" t="s">
        <v>315</v>
      </c>
      <c r="E5153" s="359">
        <v>112001.21</v>
      </c>
    </row>
    <row r="5154" spans="1:5" ht="9" customHeight="1" x14ac:dyDescent="0.25">
      <c r="A5154" s="102">
        <f t="shared" si="80"/>
        <v>5213776</v>
      </c>
      <c r="B5154" s="357" t="s">
        <v>22533</v>
      </c>
      <c r="C5154" s="358" t="s">
        <v>22534</v>
      </c>
      <c r="D5154" s="357" t="s">
        <v>315</v>
      </c>
      <c r="E5154" s="359">
        <v>122806.13</v>
      </c>
    </row>
    <row r="5155" spans="1:5" ht="9" customHeight="1" x14ac:dyDescent="0.25">
      <c r="A5155" s="102">
        <f t="shared" si="80"/>
        <v>5213799</v>
      </c>
      <c r="B5155" s="357" t="s">
        <v>22535</v>
      </c>
      <c r="C5155" s="358" t="s">
        <v>22536</v>
      </c>
      <c r="D5155" s="357" t="s">
        <v>315</v>
      </c>
      <c r="E5155" s="359">
        <v>122806.13</v>
      </c>
    </row>
    <row r="5156" spans="1:5" ht="9" customHeight="1" x14ac:dyDescent="0.25">
      <c r="A5156" s="102">
        <f t="shared" si="80"/>
        <v>5213363</v>
      </c>
      <c r="B5156" s="357" t="s">
        <v>22537</v>
      </c>
      <c r="C5156" s="358" t="s">
        <v>22538</v>
      </c>
      <c r="D5156" s="357" t="s">
        <v>959</v>
      </c>
      <c r="E5156" s="359">
        <v>34.46</v>
      </c>
    </row>
    <row r="5157" spans="1:5" ht="18" customHeight="1" x14ac:dyDescent="0.25">
      <c r="A5157" s="102">
        <f t="shared" si="80"/>
        <v>5213616</v>
      </c>
      <c r="B5157" s="357" t="s">
        <v>22539</v>
      </c>
      <c r="C5157" s="358" t="s">
        <v>22540</v>
      </c>
      <c r="D5157" s="357" t="s">
        <v>188</v>
      </c>
      <c r="E5157" s="359">
        <v>844.11</v>
      </c>
    </row>
    <row r="5158" spans="1:5" ht="18" customHeight="1" x14ac:dyDescent="0.25">
      <c r="A5158" s="102">
        <f t="shared" si="80"/>
        <v>5213667</v>
      </c>
      <c r="B5158" s="357" t="s">
        <v>22541</v>
      </c>
      <c r="C5158" s="358" t="s">
        <v>22542</v>
      </c>
      <c r="D5158" s="357" t="s">
        <v>315</v>
      </c>
      <c r="E5158" s="359">
        <v>329.98</v>
      </c>
    </row>
    <row r="5159" spans="1:5" ht="18" customHeight="1" x14ac:dyDescent="0.25">
      <c r="A5159" s="102">
        <f t="shared" si="80"/>
        <v>5213683</v>
      </c>
      <c r="B5159" s="357" t="s">
        <v>22543</v>
      </c>
      <c r="C5159" s="358" t="s">
        <v>22544</v>
      </c>
      <c r="D5159" s="357" t="s">
        <v>315</v>
      </c>
      <c r="E5159" s="359">
        <v>235.61</v>
      </c>
    </row>
    <row r="5160" spans="1:5" ht="18" customHeight="1" x14ac:dyDescent="0.25">
      <c r="A5160" s="102">
        <f t="shared" si="80"/>
        <v>5213660</v>
      </c>
      <c r="B5160" s="357" t="s">
        <v>22545</v>
      </c>
      <c r="C5160" s="358" t="s">
        <v>22546</v>
      </c>
      <c r="D5160" s="357" t="s">
        <v>315</v>
      </c>
      <c r="E5160" s="359">
        <v>196.35</v>
      </c>
    </row>
    <row r="5161" spans="1:5" ht="18" customHeight="1" x14ac:dyDescent="0.25">
      <c r="A5161" s="102">
        <f t="shared" si="80"/>
        <v>5213364</v>
      </c>
      <c r="B5161" s="357" t="s">
        <v>22547</v>
      </c>
      <c r="C5161" s="358" t="s">
        <v>22548</v>
      </c>
      <c r="D5161" s="357" t="s">
        <v>959</v>
      </c>
      <c r="E5161" s="359">
        <v>19.25</v>
      </c>
    </row>
    <row r="5162" spans="1:5" ht="18" customHeight="1" x14ac:dyDescent="0.25">
      <c r="A5162" s="102">
        <f t="shared" si="80"/>
        <v>5213832</v>
      </c>
      <c r="B5162" s="357" t="s">
        <v>22549</v>
      </c>
      <c r="C5162" s="358" t="s">
        <v>22550</v>
      </c>
      <c r="D5162" s="357" t="s">
        <v>959</v>
      </c>
      <c r="E5162" s="359">
        <v>3.22</v>
      </c>
    </row>
    <row r="5163" spans="1:5" ht="18" customHeight="1" x14ac:dyDescent="0.25">
      <c r="A5163" s="102">
        <f t="shared" si="80"/>
        <v>5213830</v>
      </c>
      <c r="B5163" s="357" t="s">
        <v>22551</v>
      </c>
      <c r="C5163" s="358" t="s">
        <v>22552</v>
      </c>
      <c r="D5163" s="357" t="s">
        <v>959</v>
      </c>
      <c r="E5163" s="359">
        <v>4.0199999999999996</v>
      </c>
    </row>
    <row r="5164" spans="1:5" ht="18" customHeight="1" x14ac:dyDescent="0.25">
      <c r="A5164" s="102">
        <f t="shared" si="80"/>
        <v>5213831</v>
      </c>
      <c r="B5164" s="357" t="s">
        <v>22553</v>
      </c>
      <c r="C5164" s="358" t="s">
        <v>22554</v>
      </c>
      <c r="D5164" s="357" t="s">
        <v>959</v>
      </c>
      <c r="E5164" s="359">
        <v>54.75</v>
      </c>
    </row>
    <row r="5165" spans="1:5" ht="18" customHeight="1" x14ac:dyDescent="0.25">
      <c r="A5165" s="102">
        <f t="shared" si="80"/>
        <v>5213849</v>
      </c>
      <c r="B5165" s="357" t="s">
        <v>22555</v>
      </c>
      <c r="C5165" s="358" t="s">
        <v>22556</v>
      </c>
      <c r="D5165" s="357" t="s">
        <v>820</v>
      </c>
      <c r="E5165" s="359">
        <v>3.16</v>
      </c>
    </row>
    <row r="5166" spans="1:5" ht="18" customHeight="1" x14ac:dyDescent="0.25">
      <c r="A5166" s="102">
        <f t="shared" si="80"/>
        <v>5213636</v>
      </c>
      <c r="B5166" s="357" t="s">
        <v>22557</v>
      </c>
      <c r="C5166" s="358" t="s">
        <v>22558</v>
      </c>
      <c r="D5166" s="357" t="s">
        <v>315</v>
      </c>
      <c r="E5166" s="359">
        <v>99417.99</v>
      </c>
    </row>
    <row r="5167" spans="1:5" ht="18" customHeight="1" x14ac:dyDescent="0.25">
      <c r="A5167" s="102">
        <f t="shared" si="80"/>
        <v>5213642</v>
      </c>
      <c r="B5167" s="357" t="s">
        <v>22559</v>
      </c>
      <c r="C5167" s="358" t="s">
        <v>22560</v>
      </c>
      <c r="D5167" s="357" t="s">
        <v>315</v>
      </c>
      <c r="E5167" s="359">
        <v>99417.99</v>
      </c>
    </row>
    <row r="5168" spans="1:5" ht="18" customHeight="1" x14ac:dyDescent="0.25">
      <c r="A5168" s="102">
        <f t="shared" si="80"/>
        <v>5213757</v>
      </c>
      <c r="B5168" s="357" t="s">
        <v>22561</v>
      </c>
      <c r="C5168" s="358" t="s">
        <v>22562</v>
      </c>
      <c r="D5168" s="357" t="s">
        <v>315</v>
      </c>
      <c r="E5168" s="359">
        <v>110254.39999999999</v>
      </c>
    </row>
    <row r="5169" spans="1:5" ht="9" customHeight="1" x14ac:dyDescent="0.25">
      <c r="A5169" s="102">
        <f t="shared" si="80"/>
        <v>5213763</v>
      </c>
      <c r="B5169" s="357" t="s">
        <v>22563</v>
      </c>
      <c r="C5169" s="358" t="s">
        <v>22564</v>
      </c>
      <c r="D5169" s="357" t="s">
        <v>315</v>
      </c>
      <c r="E5169" s="359">
        <v>110254.39999999999</v>
      </c>
    </row>
    <row r="5170" spans="1:5" ht="9" customHeight="1" x14ac:dyDescent="0.25">
      <c r="A5170" s="102">
        <f t="shared" si="80"/>
        <v>5213815</v>
      </c>
      <c r="B5170" s="357" t="s">
        <v>22565</v>
      </c>
      <c r="C5170" s="358" t="s">
        <v>22566</v>
      </c>
      <c r="D5170" s="357" t="s">
        <v>315</v>
      </c>
      <c r="E5170" s="359">
        <v>121090.81</v>
      </c>
    </row>
    <row r="5171" spans="1:5" ht="9" customHeight="1" x14ac:dyDescent="0.25">
      <c r="A5171" s="102">
        <f t="shared" si="80"/>
        <v>5213821</v>
      </c>
      <c r="B5171" s="357" t="s">
        <v>22567</v>
      </c>
      <c r="C5171" s="358" t="s">
        <v>22568</v>
      </c>
      <c r="D5171" s="357" t="s">
        <v>315</v>
      </c>
      <c r="E5171" s="359">
        <v>121090.81</v>
      </c>
    </row>
    <row r="5172" spans="1:5" ht="9" customHeight="1" x14ac:dyDescent="0.25">
      <c r="A5172" s="102">
        <f t="shared" si="80"/>
        <v>5213630</v>
      </c>
      <c r="B5172" s="357" t="s">
        <v>22569</v>
      </c>
      <c r="C5172" s="358" t="s">
        <v>22570</v>
      </c>
      <c r="D5172" s="357" t="s">
        <v>315</v>
      </c>
      <c r="E5172" s="359">
        <v>59598.98</v>
      </c>
    </row>
    <row r="5173" spans="1:5" ht="9" customHeight="1" x14ac:dyDescent="0.25">
      <c r="A5173" s="102">
        <f t="shared" si="80"/>
        <v>5213584</v>
      </c>
      <c r="B5173" s="357" t="s">
        <v>22571</v>
      </c>
      <c r="C5173" s="358" t="s">
        <v>22572</v>
      </c>
      <c r="D5173" s="357" t="s">
        <v>315</v>
      </c>
      <c r="E5173" s="359">
        <v>59598.98</v>
      </c>
    </row>
    <row r="5174" spans="1:5" ht="9" customHeight="1" x14ac:dyDescent="0.25">
      <c r="A5174" s="102">
        <f t="shared" si="80"/>
        <v>5213711</v>
      </c>
      <c r="B5174" s="357" t="s">
        <v>22573</v>
      </c>
      <c r="C5174" s="358" t="s">
        <v>22574</v>
      </c>
      <c r="D5174" s="357" t="s">
        <v>315</v>
      </c>
      <c r="E5174" s="359">
        <v>66011.06</v>
      </c>
    </row>
    <row r="5175" spans="1:5" ht="18" customHeight="1" x14ac:dyDescent="0.25">
      <c r="A5175" s="102">
        <f t="shared" si="80"/>
        <v>5213734</v>
      </c>
      <c r="B5175" s="357" t="s">
        <v>22575</v>
      </c>
      <c r="C5175" s="358" t="s">
        <v>22576</v>
      </c>
      <c r="D5175" s="357" t="s">
        <v>315</v>
      </c>
      <c r="E5175" s="359">
        <v>66011.06</v>
      </c>
    </row>
    <row r="5176" spans="1:5" ht="18" customHeight="1" x14ac:dyDescent="0.25">
      <c r="A5176" s="102">
        <f t="shared" si="80"/>
        <v>5213769</v>
      </c>
      <c r="B5176" s="357" t="s">
        <v>22577</v>
      </c>
      <c r="C5176" s="358" t="s">
        <v>22578</v>
      </c>
      <c r="D5176" s="357" t="s">
        <v>315</v>
      </c>
      <c r="E5176" s="359">
        <v>72423.14</v>
      </c>
    </row>
    <row r="5177" spans="1:5" ht="18" customHeight="1" x14ac:dyDescent="0.25">
      <c r="A5177" s="102">
        <f t="shared" si="80"/>
        <v>5213792</v>
      </c>
      <c r="B5177" s="357" t="s">
        <v>22579</v>
      </c>
      <c r="C5177" s="358" t="s">
        <v>22580</v>
      </c>
      <c r="D5177" s="357" t="s">
        <v>315</v>
      </c>
      <c r="E5177" s="359">
        <v>72423.14</v>
      </c>
    </row>
    <row r="5178" spans="1:5" ht="18" customHeight="1" x14ac:dyDescent="0.25">
      <c r="A5178" s="102">
        <f t="shared" si="80"/>
        <v>5213844</v>
      </c>
      <c r="B5178" s="357" t="s">
        <v>22581</v>
      </c>
      <c r="C5178" s="358" t="s">
        <v>22582</v>
      </c>
      <c r="D5178" s="357" t="s">
        <v>820</v>
      </c>
      <c r="E5178" s="359">
        <v>3.42</v>
      </c>
    </row>
    <row r="5179" spans="1:5" ht="9" customHeight="1" x14ac:dyDescent="0.25">
      <c r="A5179" s="102">
        <f t="shared" si="80"/>
        <v>5213869</v>
      </c>
      <c r="B5179" s="357" t="s">
        <v>22583</v>
      </c>
      <c r="C5179" s="358" t="s">
        <v>22584</v>
      </c>
      <c r="D5179" s="357" t="s">
        <v>315</v>
      </c>
      <c r="E5179" s="359">
        <v>2397.96</v>
      </c>
    </row>
    <row r="5180" spans="1:5" ht="9" customHeight="1" x14ac:dyDescent="0.25">
      <c r="A5180" s="102">
        <f t="shared" si="80"/>
        <v>5213870</v>
      </c>
      <c r="B5180" s="357" t="s">
        <v>22585</v>
      </c>
      <c r="C5180" s="358" t="s">
        <v>22586</v>
      </c>
      <c r="D5180" s="357" t="s">
        <v>315</v>
      </c>
      <c r="E5180" s="359">
        <v>3298.96</v>
      </c>
    </row>
    <row r="5181" spans="1:5" ht="9" customHeight="1" x14ac:dyDescent="0.25">
      <c r="A5181" s="102">
        <f t="shared" si="80"/>
        <v>5213871</v>
      </c>
      <c r="B5181" s="357" t="s">
        <v>22587</v>
      </c>
      <c r="C5181" s="358" t="s">
        <v>22588</v>
      </c>
      <c r="D5181" s="357" t="s">
        <v>315</v>
      </c>
      <c r="E5181" s="359">
        <v>3374.25</v>
      </c>
    </row>
    <row r="5182" spans="1:5" ht="9" customHeight="1" x14ac:dyDescent="0.25">
      <c r="A5182" s="102">
        <f t="shared" si="80"/>
        <v>5213872</v>
      </c>
      <c r="B5182" s="357" t="s">
        <v>22589</v>
      </c>
      <c r="C5182" s="358" t="s">
        <v>22590</v>
      </c>
      <c r="D5182" s="357" t="s">
        <v>315</v>
      </c>
      <c r="E5182" s="359">
        <v>5347.52</v>
      </c>
    </row>
    <row r="5183" spans="1:5" ht="9" customHeight="1" x14ac:dyDescent="0.25">
      <c r="A5183" s="102">
        <f t="shared" si="80"/>
        <v>5213867</v>
      </c>
      <c r="B5183" s="357" t="s">
        <v>22591</v>
      </c>
      <c r="C5183" s="358" t="s">
        <v>22592</v>
      </c>
      <c r="D5183" s="357" t="s">
        <v>315</v>
      </c>
      <c r="E5183" s="359">
        <v>562.61</v>
      </c>
    </row>
    <row r="5184" spans="1:5" ht="9" customHeight="1" x14ac:dyDescent="0.25">
      <c r="A5184" s="102">
        <f t="shared" si="80"/>
        <v>5213863</v>
      </c>
      <c r="B5184" s="357" t="s">
        <v>22593</v>
      </c>
      <c r="C5184" s="358" t="s">
        <v>22594</v>
      </c>
      <c r="D5184" s="357" t="s">
        <v>315</v>
      </c>
      <c r="E5184" s="359">
        <v>451.48</v>
      </c>
    </row>
    <row r="5185" spans="1:5" ht="9" customHeight="1" x14ac:dyDescent="0.25">
      <c r="A5185" s="102">
        <f t="shared" ref="A5185:A5248" si="81">VALUE(B5185)</f>
        <v>5213864</v>
      </c>
      <c r="B5185" s="357" t="s">
        <v>22595</v>
      </c>
      <c r="C5185" s="358" t="s">
        <v>22596</v>
      </c>
      <c r="D5185" s="357" t="s">
        <v>315</v>
      </c>
      <c r="E5185" s="359">
        <v>480.9</v>
      </c>
    </row>
    <row r="5186" spans="1:5" ht="9" customHeight="1" x14ac:dyDescent="0.25">
      <c r="A5186" s="102">
        <f t="shared" si="81"/>
        <v>5213865</v>
      </c>
      <c r="B5186" s="357" t="s">
        <v>22597</v>
      </c>
      <c r="C5186" s="358" t="s">
        <v>22598</v>
      </c>
      <c r="D5186" s="357" t="s">
        <v>315</v>
      </c>
      <c r="E5186" s="359">
        <v>510.52</v>
      </c>
    </row>
    <row r="5187" spans="1:5" ht="9" customHeight="1" x14ac:dyDescent="0.25">
      <c r="A5187" s="102">
        <f t="shared" si="81"/>
        <v>5213866</v>
      </c>
      <c r="B5187" s="357" t="s">
        <v>22599</v>
      </c>
      <c r="C5187" s="358" t="s">
        <v>22600</v>
      </c>
      <c r="D5187" s="357" t="s">
        <v>315</v>
      </c>
      <c r="E5187" s="359">
        <v>576.11</v>
      </c>
    </row>
    <row r="5188" spans="1:5" ht="9" customHeight="1" x14ac:dyDescent="0.25">
      <c r="A5188" s="102">
        <f t="shared" si="81"/>
        <v>5213855</v>
      </c>
      <c r="B5188" s="357" t="s">
        <v>22601</v>
      </c>
      <c r="C5188" s="358" t="s">
        <v>22602</v>
      </c>
      <c r="D5188" s="357" t="s">
        <v>315</v>
      </c>
      <c r="E5188" s="359">
        <v>405.63</v>
      </c>
    </row>
    <row r="5189" spans="1:5" ht="9" customHeight="1" x14ac:dyDescent="0.25">
      <c r="A5189" s="102">
        <f t="shared" si="81"/>
        <v>5213856</v>
      </c>
      <c r="B5189" s="357" t="s">
        <v>22603</v>
      </c>
      <c r="C5189" s="358" t="s">
        <v>22604</v>
      </c>
      <c r="D5189" s="357" t="s">
        <v>315</v>
      </c>
      <c r="E5189" s="359">
        <v>420.78</v>
      </c>
    </row>
    <row r="5190" spans="1:5" ht="9" customHeight="1" x14ac:dyDescent="0.25">
      <c r="A5190" s="102">
        <f t="shared" si="81"/>
        <v>5213857</v>
      </c>
      <c r="B5190" s="357" t="s">
        <v>22605</v>
      </c>
      <c r="C5190" s="358" t="s">
        <v>22606</v>
      </c>
      <c r="D5190" s="357" t="s">
        <v>315</v>
      </c>
      <c r="E5190" s="359">
        <v>435.33</v>
      </c>
    </row>
    <row r="5191" spans="1:5" ht="9" customHeight="1" x14ac:dyDescent="0.25">
      <c r="A5191" s="102">
        <f t="shared" si="81"/>
        <v>5213858</v>
      </c>
      <c r="B5191" s="357" t="s">
        <v>22607</v>
      </c>
      <c r="C5191" s="358" t="s">
        <v>22608</v>
      </c>
      <c r="D5191" s="357" t="s">
        <v>315</v>
      </c>
      <c r="E5191" s="359">
        <v>450.67</v>
      </c>
    </row>
    <row r="5192" spans="1:5" ht="9" customHeight="1" x14ac:dyDescent="0.25">
      <c r="A5192" s="102">
        <f t="shared" si="81"/>
        <v>5213859</v>
      </c>
      <c r="B5192" s="357" t="s">
        <v>22609</v>
      </c>
      <c r="C5192" s="358" t="s">
        <v>22610</v>
      </c>
      <c r="D5192" s="357" t="s">
        <v>315</v>
      </c>
      <c r="E5192" s="359">
        <v>446.56</v>
      </c>
    </row>
    <row r="5193" spans="1:5" ht="18" customHeight="1" x14ac:dyDescent="0.25">
      <c r="A5193" s="102">
        <f t="shared" si="81"/>
        <v>5213860</v>
      </c>
      <c r="B5193" s="357" t="s">
        <v>22611</v>
      </c>
      <c r="C5193" s="358" t="s">
        <v>22612</v>
      </c>
      <c r="D5193" s="357" t="s">
        <v>315</v>
      </c>
      <c r="E5193" s="359">
        <v>461.66</v>
      </c>
    </row>
    <row r="5194" spans="1:5" ht="9" customHeight="1" x14ac:dyDescent="0.25">
      <c r="A5194" s="102">
        <f t="shared" si="81"/>
        <v>5213861</v>
      </c>
      <c r="B5194" s="357" t="s">
        <v>22613</v>
      </c>
      <c r="C5194" s="358" t="s">
        <v>22614</v>
      </c>
      <c r="D5194" s="357" t="s">
        <v>315</v>
      </c>
      <c r="E5194" s="359">
        <v>490.02</v>
      </c>
    </row>
    <row r="5195" spans="1:5" ht="9" customHeight="1" x14ac:dyDescent="0.25">
      <c r="A5195" s="102">
        <f t="shared" si="81"/>
        <v>5213862</v>
      </c>
      <c r="B5195" s="357" t="s">
        <v>22615</v>
      </c>
      <c r="C5195" s="358" t="s">
        <v>22616</v>
      </c>
      <c r="D5195" s="357" t="s">
        <v>315</v>
      </c>
      <c r="E5195" s="359">
        <v>555.28</v>
      </c>
    </row>
    <row r="5196" spans="1:5" ht="9" customHeight="1" x14ac:dyDescent="0.25">
      <c r="A5196" s="102">
        <f t="shared" si="81"/>
        <v>5213868</v>
      </c>
      <c r="B5196" s="357" t="s">
        <v>22617</v>
      </c>
      <c r="C5196" s="358" t="s">
        <v>22618</v>
      </c>
      <c r="D5196" s="357" t="s">
        <v>315</v>
      </c>
      <c r="E5196" s="359">
        <v>1109.0999999999999</v>
      </c>
    </row>
    <row r="5197" spans="1:5" ht="9" customHeight="1" x14ac:dyDescent="0.25">
      <c r="A5197" s="102">
        <f t="shared" si="81"/>
        <v>5219546</v>
      </c>
      <c r="B5197" s="357" t="s">
        <v>22619</v>
      </c>
      <c r="C5197" s="358" t="s">
        <v>22620</v>
      </c>
      <c r="D5197" s="357" t="s">
        <v>315</v>
      </c>
      <c r="E5197" s="359">
        <v>335.68</v>
      </c>
    </row>
    <row r="5198" spans="1:5" ht="9" customHeight="1" x14ac:dyDescent="0.25">
      <c r="A5198" s="102">
        <f t="shared" si="81"/>
        <v>5216111</v>
      </c>
      <c r="B5198" s="357" t="s">
        <v>22621</v>
      </c>
      <c r="C5198" s="358" t="s">
        <v>22622</v>
      </c>
      <c r="D5198" s="357" t="s">
        <v>315</v>
      </c>
      <c r="E5198" s="359">
        <v>119.62</v>
      </c>
    </row>
    <row r="5199" spans="1:5" ht="9" customHeight="1" x14ac:dyDescent="0.25">
      <c r="A5199" s="102">
        <f t="shared" si="81"/>
        <v>5213351</v>
      </c>
      <c r="B5199" s="357" t="s">
        <v>22623</v>
      </c>
      <c r="C5199" s="358" t="s">
        <v>22624</v>
      </c>
      <c r="D5199" s="357" t="s">
        <v>315</v>
      </c>
      <c r="E5199" s="359">
        <v>698.72</v>
      </c>
    </row>
    <row r="5200" spans="1:5" ht="9" customHeight="1" x14ac:dyDescent="0.25">
      <c r="A5200" s="102">
        <f t="shared" si="81"/>
        <v>5213350</v>
      </c>
      <c r="B5200" s="357" t="s">
        <v>22625</v>
      </c>
      <c r="C5200" s="358" t="s">
        <v>22626</v>
      </c>
      <c r="D5200" s="357" t="s">
        <v>315</v>
      </c>
      <c r="E5200" s="359">
        <v>1909.93</v>
      </c>
    </row>
    <row r="5201" spans="1:5" ht="9" customHeight="1" x14ac:dyDescent="0.25">
      <c r="A5201" s="102">
        <f t="shared" si="81"/>
        <v>5213352</v>
      </c>
      <c r="B5201" s="357" t="s">
        <v>22627</v>
      </c>
      <c r="C5201" s="358" t="s">
        <v>22628</v>
      </c>
      <c r="D5201" s="357" t="s">
        <v>315</v>
      </c>
      <c r="E5201" s="359">
        <v>973.72</v>
      </c>
    </row>
    <row r="5202" spans="1:5" ht="9" customHeight="1" x14ac:dyDescent="0.25">
      <c r="A5202" s="102">
        <f t="shared" si="81"/>
        <v>5213353</v>
      </c>
      <c r="B5202" s="357" t="s">
        <v>22629</v>
      </c>
      <c r="C5202" s="358" t="s">
        <v>22630</v>
      </c>
      <c r="D5202" s="357" t="s">
        <v>315</v>
      </c>
      <c r="E5202" s="359">
        <v>2480.87</v>
      </c>
    </row>
    <row r="5203" spans="1:5" ht="9" customHeight="1" x14ac:dyDescent="0.25">
      <c r="A5203" s="102">
        <f t="shared" si="81"/>
        <v>5213360</v>
      </c>
      <c r="B5203" s="357" t="s">
        <v>22631</v>
      </c>
      <c r="C5203" s="358" t="s">
        <v>22632</v>
      </c>
      <c r="D5203" s="357" t="s">
        <v>315</v>
      </c>
      <c r="E5203" s="359">
        <v>33.39</v>
      </c>
    </row>
    <row r="5204" spans="1:5" ht="9" customHeight="1" x14ac:dyDescent="0.25">
      <c r="A5204" s="102">
        <f t="shared" si="81"/>
        <v>5219605</v>
      </c>
      <c r="B5204" s="357" t="s">
        <v>22633</v>
      </c>
      <c r="C5204" s="358" t="s">
        <v>22634</v>
      </c>
      <c r="D5204" s="357" t="s">
        <v>315</v>
      </c>
      <c r="E5204" s="359">
        <v>31.2</v>
      </c>
    </row>
    <row r="5205" spans="1:5" ht="9" customHeight="1" x14ac:dyDescent="0.25">
      <c r="A5205" s="102">
        <f t="shared" si="81"/>
        <v>5219606</v>
      </c>
      <c r="B5205" s="357" t="s">
        <v>22635</v>
      </c>
      <c r="C5205" s="358" t="s">
        <v>22636</v>
      </c>
      <c r="D5205" s="357" t="s">
        <v>315</v>
      </c>
      <c r="E5205" s="359">
        <v>40.81</v>
      </c>
    </row>
    <row r="5206" spans="1:5" ht="9" customHeight="1" x14ac:dyDescent="0.25">
      <c r="A5206" s="102">
        <f t="shared" si="81"/>
        <v>5219607</v>
      </c>
      <c r="B5206" s="357" t="s">
        <v>22637</v>
      </c>
      <c r="C5206" s="358" t="s">
        <v>22638</v>
      </c>
      <c r="D5206" s="357" t="s">
        <v>315</v>
      </c>
      <c r="E5206" s="359">
        <v>34.01</v>
      </c>
    </row>
    <row r="5207" spans="1:5" ht="9" customHeight="1" x14ac:dyDescent="0.25">
      <c r="A5207" s="102">
        <f t="shared" si="81"/>
        <v>5219608</v>
      </c>
      <c r="B5207" s="357" t="s">
        <v>22639</v>
      </c>
      <c r="C5207" s="358" t="s">
        <v>22640</v>
      </c>
      <c r="D5207" s="357" t="s">
        <v>315</v>
      </c>
      <c r="E5207" s="359">
        <v>40.81</v>
      </c>
    </row>
    <row r="5208" spans="1:5" ht="9" customHeight="1" x14ac:dyDescent="0.25">
      <c r="A5208" s="102">
        <f t="shared" si="81"/>
        <v>5219609</v>
      </c>
      <c r="B5208" s="357" t="s">
        <v>22641</v>
      </c>
      <c r="C5208" s="358" t="s">
        <v>22642</v>
      </c>
      <c r="D5208" s="357" t="s">
        <v>315</v>
      </c>
      <c r="E5208" s="359">
        <v>34.01</v>
      </c>
    </row>
    <row r="5209" spans="1:5" ht="9" customHeight="1" x14ac:dyDescent="0.25">
      <c r="A5209" s="102">
        <f t="shared" si="81"/>
        <v>5219610</v>
      </c>
      <c r="B5209" s="357" t="s">
        <v>22643</v>
      </c>
      <c r="C5209" s="358" t="s">
        <v>22644</v>
      </c>
      <c r="D5209" s="357" t="s">
        <v>315</v>
      </c>
      <c r="E5209" s="359">
        <v>36.19</v>
      </c>
    </row>
    <row r="5210" spans="1:5" ht="9" customHeight="1" x14ac:dyDescent="0.25">
      <c r="A5210" s="102">
        <f t="shared" si="81"/>
        <v>5219611</v>
      </c>
      <c r="B5210" s="357" t="s">
        <v>22645</v>
      </c>
      <c r="C5210" s="358" t="s">
        <v>22646</v>
      </c>
      <c r="D5210" s="357" t="s">
        <v>315</v>
      </c>
      <c r="E5210" s="359">
        <v>39.67</v>
      </c>
    </row>
    <row r="5211" spans="1:5" ht="9" customHeight="1" x14ac:dyDescent="0.25">
      <c r="A5211" s="102">
        <f t="shared" si="81"/>
        <v>5213359</v>
      </c>
      <c r="B5211" s="357" t="s">
        <v>22647</v>
      </c>
      <c r="C5211" s="358" t="s">
        <v>22648</v>
      </c>
      <c r="D5211" s="357" t="s">
        <v>315</v>
      </c>
      <c r="E5211" s="359">
        <v>29.27</v>
      </c>
    </row>
    <row r="5212" spans="1:5" ht="9" customHeight="1" x14ac:dyDescent="0.25">
      <c r="A5212" s="102">
        <f t="shared" si="81"/>
        <v>5219612</v>
      </c>
      <c r="B5212" s="357" t="s">
        <v>22649</v>
      </c>
      <c r="C5212" s="358" t="s">
        <v>22650</v>
      </c>
      <c r="D5212" s="357" t="s">
        <v>315</v>
      </c>
      <c r="E5212" s="359">
        <v>26.22</v>
      </c>
    </row>
    <row r="5213" spans="1:5" ht="9" customHeight="1" x14ac:dyDescent="0.25">
      <c r="A5213" s="102">
        <f t="shared" si="81"/>
        <v>5219613</v>
      </c>
      <c r="B5213" s="357" t="s">
        <v>22651</v>
      </c>
      <c r="C5213" s="358" t="s">
        <v>22652</v>
      </c>
      <c r="D5213" s="357" t="s">
        <v>315</v>
      </c>
      <c r="E5213" s="359">
        <v>33.64</v>
      </c>
    </row>
    <row r="5214" spans="1:5" ht="9" customHeight="1" x14ac:dyDescent="0.25">
      <c r="A5214" s="102">
        <f t="shared" si="81"/>
        <v>5219614</v>
      </c>
      <c r="B5214" s="357" t="s">
        <v>22653</v>
      </c>
      <c r="C5214" s="358" t="s">
        <v>22654</v>
      </c>
      <c r="D5214" s="357" t="s">
        <v>315</v>
      </c>
      <c r="E5214" s="359">
        <v>31.27</v>
      </c>
    </row>
    <row r="5215" spans="1:5" ht="9" customHeight="1" x14ac:dyDescent="0.25">
      <c r="A5215" s="102">
        <f t="shared" si="81"/>
        <v>5219615</v>
      </c>
      <c r="B5215" s="357" t="s">
        <v>22655</v>
      </c>
      <c r="C5215" s="358" t="s">
        <v>22656</v>
      </c>
      <c r="D5215" s="357" t="s">
        <v>315</v>
      </c>
      <c r="E5215" s="359">
        <v>34.51</v>
      </c>
    </row>
    <row r="5216" spans="1:5" ht="9" customHeight="1" x14ac:dyDescent="0.25">
      <c r="A5216" s="102">
        <f t="shared" si="81"/>
        <v>5219616</v>
      </c>
      <c r="B5216" s="357" t="s">
        <v>22657</v>
      </c>
      <c r="C5216" s="358" t="s">
        <v>22658</v>
      </c>
      <c r="D5216" s="357" t="s">
        <v>315</v>
      </c>
      <c r="E5216" s="359">
        <v>31.85</v>
      </c>
    </row>
    <row r="5217" spans="1:5" ht="9" customHeight="1" x14ac:dyDescent="0.25">
      <c r="A5217" s="102">
        <f t="shared" si="81"/>
        <v>5219617</v>
      </c>
      <c r="B5217" s="357" t="s">
        <v>22659</v>
      </c>
      <c r="C5217" s="358" t="s">
        <v>22660</v>
      </c>
      <c r="D5217" s="357" t="s">
        <v>315</v>
      </c>
      <c r="E5217" s="359">
        <v>40.909999999999997</v>
      </c>
    </row>
    <row r="5218" spans="1:5" ht="9" customHeight="1" x14ac:dyDescent="0.25">
      <c r="A5218" s="102">
        <f t="shared" si="81"/>
        <v>5219618</v>
      </c>
      <c r="B5218" s="357" t="s">
        <v>22661</v>
      </c>
      <c r="C5218" s="358" t="s">
        <v>22662</v>
      </c>
      <c r="D5218" s="357" t="s">
        <v>315</v>
      </c>
      <c r="E5218" s="359">
        <v>38.54</v>
      </c>
    </row>
    <row r="5219" spans="1:5" ht="9" customHeight="1" x14ac:dyDescent="0.25">
      <c r="A5219" s="102">
        <f t="shared" si="81"/>
        <v>5219619</v>
      </c>
      <c r="B5219" s="357" t="s">
        <v>22663</v>
      </c>
      <c r="C5219" s="358" t="s">
        <v>22664</v>
      </c>
      <c r="D5219" s="357" t="s">
        <v>315</v>
      </c>
      <c r="E5219" s="359">
        <v>43.83</v>
      </c>
    </row>
    <row r="5220" spans="1:5" ht="9" customHeight="1" x14ac:dyDescent="0.25">
      <c r="A5220" s="102">
        <f t="shared" si="81"/>
        <v>5219620</v>
      </c>
      <c r="B5220" s="357" t="s">
        <v>22665</v>
      </c>
      <c r="C5220" s="358" t="s">
        <v>22666</v>
      </c>
      <c r="D5220" s="357" t="s">
        <v>315</v>
      </c>
      <c r="E5220" s="359">
        <v>41.46</v>
      </c>
    </row>
    <row r="5221" spans="1:5" ht="9" customHeight="1" x14ac:dyDescent="0.25">
      <c r="A5221" s="102">
        <f t="shared" si="81"/>
        <v>5219621</v>
      </c>
      <c r="B5221" s="357" t="s">
        <v>22667</v>
      </c>
      <c r="C5221" s="358" t="s">
        <v>22668</v>
      </c>
      <c r="D5221" s="357" t="s">
        <v>315</v>
      </c>
      <c r="E5221" s="359">
        <v>51.08</v>
      </c>
    </row>
    <row r="5222" spans="1:5" ht="9" customHeight="1" x14ac:dyDescent="0.25">
      <c r="A5222" s="102">
        <f t="shared" si="81"/>
        <v>5219622</v>
      </c>
      <c r="B5222" s="357" t="s">
        <v>22669</v>
      </c>
      <c r="C5222" s="358" t="s">
        <v>22670</v>
      </c>
      <c r="D5222" s="357" t="s">
        <v>315</v>
      </c>
      <c r="E5222" s="359">
        <v>48.68</v>
      </c>
    </row>
    <row r="5223" spans="1:5" ht="9" customHeight="1" x14ac:dyDescent="0.25">
      <c r="A5223" s="102">
        <f t="shared" si="81"/>
        <v>5219623</v>
      </c>
      <c r="B5223" s="357" t="s">
        <v>22671</v>
      </c>
      <c r="C5223" s="358" t="s">
        <v>22672</v>
      </c>
      <c r="D5223" s="357" t="s">
        <v>315</v>
      </c>
      <c r="E5223" s="359">
        <v>55.4</v>
      </c>
    </row>
    <row r="5224" spans="1:5" ht="9" customHeight="1" x14ac:dyDescent="0.25">
      <c r="A5224" s="102">
        <f t="shared" si="81"/>
        <v>5219624</v>
      </c>
      <c r="B5224" s="357" t="s">
        <v>22673</v>
      </c>
      <c r="C5224" s="358" t="s">
        <v>22674</v>
      </c>
      <c r="D5224" s="357" t="s">
        <v>315</v>
      </c>
      <c r="E5224" s="359">
        <v>52.92</v>
      </c>
    </row>
    <row r="5225" spans="1:5" ht="9" customHeight="1" x14ac:dyDescent="0.25">
      <c r="A5225" s="102">
        <f t="shared" si="81"/>
        <v>5219625</v>
      </c>
      <c r="B5225" s="357" t="s">
        <v>22675</v>
      </c>
      <c r="C5225" s="358" t="s">
        <v>22676</v>
      </c>
      <c r="D5225" s="357" t="s">
        <v>315</v>
      </c>
      <c r="E5225" s="359">
        <v>57.08</v>
      </c>
    </row>
    <row r="5226" spans="1:5" ht="9" customHeight="1" x14ac:dyDescent="0.25">
      <c r="A5226" s="102">
        <f t="shared" si="81"/>
        <v>5219626</v>
      </c>
      <c r="B5226" s="357" t="s">
        <v>22677</v>
      </c>
      <c r="C5226" s="358" t="s">
        <v>22678</v>
      </c>
      <c r="D5226" s="357" t="s">
        <v>315</v>
      </c>
      <c r="E5226" s="359">
        <v>69.73</v>
      </c>
    </row>
    <row r="5227" spans="1:5" ht="9" customHeight="1" x14ac:dyDescent="0.25">
      <c r="A5227" s="102">
        <f t="shared" si="81"/>
        <v>5219627</v>
      </c>
      <c r="B5227" s="357" t="s">
        <v>22679</v>
      </c>
      <c r="C5227" s="358" t="s">
        <v>22680</v>
      </c>
      <c r="D5227" s="357" t="s">
        <v>315</v>
      </c>
      <c r="E5227" s="359">
        <v>42.38</v>
      </c>
    </row>
    <row r="5228" spans="1:5" ht="9" customHeight="1" x14ac:dyDescent="0.25">
      <c r="A5228" s="102">
        <f t="shared" si="81"/>
        <v>5219628</v>
      </c>
      <c r="B5228" s="357" t="s">
        <v>22681</v>
      </c>
      <c r="C5228" s="358" t="s">
        <v>22682</v>
      </c>
      <c r="D5228" s="357" t="s">
        <v>315</v>
      </c>
      <c r="E5228" s="359">
        <v>39.9</v>
      </c>
    </row>
    <row r="5229" spans="1:5" ht="9" customHeight="1" x14ac:dyDescent="0.25">
      <c r="A5229" s="102">
        <f t="shared" si="81"/>
        <v>5219629</v>
      </c>
      <c r="B5229" s="357" t="s">
        <v>22683</v>
      </c>
      <c r="C5229" s="358" t="s">
        <v>22684</v>
      </c>
      <c r="D5229" s="357" t="s">
        <v>315</v>
      </c>
      <c r="E5229" s="359">
        <v>49.5</v>
      </c>
    </row>
    <row r="5230" spans="1:5" ht="9" customHeight="1" x14ac:dyDescent="0.25">
      <c r="A5230" s="102">
        <f t="shared" si="81"/>
        <v>5219630</v>
      </c>
      <c r="B5230" s="357" t="s">
        <v>22685</v>
      </c>
      <c r="C5230" s="358" t="s">
        <v>22686</v>
      </c>
      <c r="D5230" s="357" t="s">
        <v>315</v>
      </c>
      <c r="E5230" s="359">
        <v>47</v>
      </c>
    </row>
    <row r="5231" spans="1:5" ht="9" customHeight="1" x14ac:dyDescent="0.25">
      <c r="A5231" s="102">
        <f t="shared" si="81"/>
        <v>5219631</v>
      </c>
      <c r="B5231" s="357" t="s">
        <v>22687</v>
      </c>
      <c r="C5231" s="358" t="s">
        <v>22688</v>
      </c>
      <c r="D5231" s="357" t="s">
        <v>315</v>
      </c>
      <c r="E5231" s="359">
        <v>53.76</v>
      </c>
    </row>
    <row r="5232" spans="1:5" ht="9" customHeight="1" x14ac:dyDescent="0.25">
      <c r="A5232" s="102">
        <f t="shared" si="81"/>
        <v>5219632</v>
      </c>
      <c r="B5232" s="357" t="s">
        <v>22689</v>
      </c>
      <c r="C5232" s="358" t="s">
        <v>22690</v>
      </c>
      <c r="D5232" s="357" t="s">
        <v>315</v>
      </c>
      <c r="E5232" s="359">
        <v>51.17</v>
      </c>
    </row>
    <row r="5233" spans="1:5" ht="9" customHeight="1" x14ac:dyDescent="0.25">
      <c r="A5233" s="102">
        <f t="shared" si="81"/>
        <v>5219633</v>
      </c>
      <c r="B5233" s="357" t="s">
        <v>22691</v>
      </c>
      <c r="C5233" s="358" t="s">
        <v>22692</v>
      </c>
      <c r="D5233" s="357" t="s">
        <v>315</v>
      </c>
      <c r="E5233" s="359">
        <v>55.63</v>
      </c>
    </row>
    <row r="5234" spans="1:5" ht="9" customHeight="1" x14ac:dyDescent="0.25">
      <c r="A5234" s="102">
        <f t="shared" si="81"/>
        <v>5219634</v>
      </c>
      <c r="B5234" s="357" t="s">
        <v>22693</v>
      </c>
      <c r="C5234" s="358" t="s">
        <v>22694</v>
      </c>
      <c r="D5234" s="357" t="s">
        <v>315</v>
      </c>
      <c r="E5234" s="359">
        <v>69.73</v>
      </c>
    </row>
    <row r="5235" spans="1:5" ht="9" customHeight="1" x14ac:dyDescent="0.25">
      <c r="A5235" s="102">
        <f t="shared" si="81"/>
        <v>5213395</v>
      </c>
      <c r="B5235" s="357" t="s">
        <v>22695</v>
      </c>
      <c r="C5235" s="358" t="s">
        <v>22696</v>
      </c>
      <c r="D5235" s="357" t="s">
        <v>315</v>
      </c>
      <c r="E5235" s="359">
        <v>39.659999999999997</v>
      </c>
    </row>
    <row r="5236" spans="1:5" ht="9" customHeight="1" x14ac:dyDescent="0.25">
      <c r="A5236" s="102">
        <f t="shared" si="81"/>
        <v>5213394</v>
      </c>
      <c r="B5236" s="357" t="s">
        <v>22697</v>
      </c>
      <c r="C5236" s="358" t="s">
        <v>22698</v>
      </c>
      <c r="D5236" s="357" t="s">
        <v>315</v>
      </c>
      <c r="E5236" s="359">
        <v>35.14</v>
      </c>
    </row>
    <row r="5237" spans="1:5" ht="9" customHeight="1" x14ac:dyDescent="0.25">
      <c r="A5237" s="102">
        <f t="shared" si="81"/>
        <v>5219635</v>
      </c>
      <c r="B5237" s="357" t="s">
        <v>22699</v>
      </c>
      <c r="C5237" s="358" t="s">
        <v>22700</v>
      </c>
      <c r="D5237" s="357" t="s">
        <v>315</v>
      </c>
      <c r="E5237" s="359">
        <v>34.67</v>
      </c>
    </row>
    <row r="5238" spans="1:5" ht="9" customHeight="1" x14ac:dyDescent="0.25">
      <c r="A5238" s="102">
        <f t="shared" si="81"/>
        <v>5219636</v>
      </c>
      <c r="B5238" s="357" t="s">
        <v>22701</v>
      </c>
      <c r="C5238" s="358" t="s">
        <v>22702</v>
      </c>
      <c r="D5238" s="357" t="s">
        <v>315</v>
      </c>
      <c r="E5238" s="359">
        <v>29.31</v>
      </c>
    </row>
    <row r="5239" spans="1:5" ht="9" customHeight="1" x14ac:dyDescent="0.25">
      <c r="A5239" s="102">
        <f t="shared" si="81"/>
        <v>5219637</v>
      </c>
      <c r="B5239" s="357" t="s">
        <v>22703</v>
      </c>
      <c r="C5239" s="358" t="s">
        <v>22704</v>
      </c>
      <c r="D5239" s="357" t="s">
        <v>315</v>
      </c>
      <c r="E5239" s="359">
        <v>74.900000000000006</v>
      </c>
    </row>
    <row r="5240" spans="1:5" ht="9" customHeight="1" x14ac:dyDescent="0.25">
      <c r="A5240" s="102">
        <f t="shared" si="81"/>
        <v>5219638</v>
      </c>
      <c r="B5240" s="357" t="s">
        <v>22705</v>
      </c>
      <c r="C5240" s="358" t="s">
        <v>22706</v>
      </c>
      <c r="D5240" s="357" t="s">
        <v>315</v>
      </c>
      <c r="E5240" s="359">
        <v>71.63</v>
      </c>
    </row>
    <row r="5241" spans="1:5" ht="9" customHeight="1" x14ac:dyDescent="0.25">
      <c r="A5241" s="102">
        <f t="shared" si="81"/>
        <v>5213393</v>
      </c>
      <c r="B5241" s="357" t="s">
        <v>22707</v>
      </c>
      <c r="C5241" s="358" t="s">
        <v>22708</v>
      </c>
      <c r="D5241" s="357" t="s">
        <v>315</v>
      </c>
      <c r="E5241" s="359">
        <v>34.49</v>
      </c>
    </row>
    <row r="5242" spans="1:5" ht="9" customHeight="1" x14ac:dyDescent="0.25">
      <c r="A5242" s="102">
        <f t="shared" si="81"/>
        <v>5213392</v>
      </c>
      <c r="B5242" s="357" t="s">
        <v>22709</v>
      </c>
      <c r="C5242" s="358" t="s">
        <v>22710</v>
      </c>
      <c r="D5242" s="357" t="s">
        <v>315</v>
      </c>
      <c r="E5242" s="359">
        <v>29.03</v>
      </c>
    </row>
    <row r="5243" spans="1:5" ht="9" customHeight="1" x14ac:dyDescent="0.25">
      <c r="A5243" s="102">
        <f t="shared" si="81"/>
        <v>5219639</v>
      </c>
      <c r="B5243" s="357" t="s">
        <v>22711</v>
      </c>
      <c r="C5243" s="358" t="s">
        <v>22712</v>
      </c>
      <c r="D5243" s="357" t="s">
        <v>315</v>
      </c>
      <c r="E5243" s="359">
        <v>31.27</v>
      </c>
    </row>
    <row r="5244" spans="1:5" ht="9" customHeight="1" x14ac:dyDescent="0.25">
      <c r="A5244" s="102">
        <f t="shared" si="81"/>
        <v>5219640</v>
      </c>
      <c r="B5244" s="357" t="s">
        <v>22713</v>
      </c>
      <c r="C5244" s="358" t="s">
        <v>22714</v>
      </c>
      <c r="D5244" s="357" t="s">
        <v>315</v>
      </c>
      <c r="E5244" s="359">
        <v>26.4</v>
      </c>
    </row>
    <row r="5245" spans="1:5" ht="9" customHeight="1" x14ac:dyDescent="0.25">
      <c r="A5245" s="102">
        <f t="shared" si="81"/>
        <v>5219641</v>
      </c>
      <c r="B5245" s="357" t="s">
        <v>22715</v>
      </c>
      <c r="C5245" s="358" t="s">
        <v>22716</v>
      </c>
      <c r="D5245" s="357" t="s">
        <v>315</v>
      </c>
      <c r="E5245" s="359">
        <v>66.180000000000007</v>
      </c>
    </row>
    <row r="5246" spans="1:5" ht="9" customHeight="1" x14ac:dyDescent="0.25">
      <c r="A5246" s="102">
        <f t="shared" si="81"/>
        <v>5219642</v>
      </c>
      <c r="B5246" s="357" t="s">
        <v>22717</v>
      </c>
      <c r="C5246" s="358" t="s">
        <v>22718</v>
      </c>
      <c r="D5246" s="357" t="s">
        <v>315</v>
      </c>
      <c r="E5246" s="359">
        <v>62.9</v>
      </c>
    </row>
    <row r="5247" spans="1:5" ht="9" customHeight="1" x14ac:dyDescent="0.25">
      <c r="A5247" s="102">
        <f t="shared" si="81"/>
        <v>5213362</v>
      </c>
      <c r="B5247" s="357" t="s">
        <v>22719</v>
      </c>
      <c r="C5247" s="358" t="s">
        <v>22720</v>
      </c>
      <c r="D5247" s="357" t="s">
        <v>315</v>
      </c>
      <c r="E5247" s="359">
        <v>94.76</v>
      </c>
    </row>
    <row r="5248" spans="1:5" ht="9" customHeight="1" x14ac:dyDescent="0.25">
      <c r="A5248" s="102">
        <f t="shared" si="81"/>
        <v>5213361</v>
      </c>
      <c r="B5248" s="357" t="s">
        <v>22721</v>
      </c>
      <c r="C5248" s="358" t="s">
        <v>22722</v>
      </c>
      <c r="D5248" s="357" t="s">
        <v>315</v>
      </c>
      <c r="E5248" s="359">
        <v>93.31</v>
      </c>
    </row>
    <row r="5249" spans="1:5" ht="9" customHeight="1" x14ac:dyDescent="0.25">
      <c r="A5249" s="102">
        <f t="shared" ref="A5249:A5312" si="82">VALUE(B5249)</f>
        <v>5219643</v>
      </c>
      <c r="B5249" s="357" t="s">
        <v>22723</v>
      </c>
      <c r="C5249" s="358" t="s">
        <v>22724</v>
      </c>
      <c r="D5249" s="357" t="s">
        <v>315</v>
      </c>
      <c r="E5249" s="359">
        <v>78.89</v>
      </c>
    </row>
    <row r="5250" spans="1:5" ht="9" customHeight="1" x14ac:dyDescent="0.25">
      <c r="A5250" s="102">
        <f t="shared" si="82"/>
        <v>5219644</v>
      </c>
      <c r="B5250" s="357" t="s">
        <v>22725</v>
      </c>
      <c r="C5250" s="358" t="s">
        <v>22726</v>
      </c>
      <c r="D5250" s="357" t="s">
        <v>315</v>
      </c>
      <c r="E5250" s="359">
        <v>77.180000000000007</v>
      </c>
    </row>
    <row r="5251" spans="1:5" ht="9" customHeight="1" x14ac:dyDescent="0.25">
      <c r="A5251" s="102">
        <f t="shared" si="82"/>
        <v>5214000</v>
      </c>
      <c r="B5251" s="357" t="s">
        <v>22727</v>
      </c>
      <c r="C5251" s="358" t="s">
        <v>22728</v>
      </c>
      <c r="D5251" s="357" t="s">
        <v>959</v>
      </c>
      <c r="E5251" s="359">
        <v>340.75</v>
      </c>
    </row>
    <row r="5252" spans="1:5" ht="9" customHeight="1" x14ac:dyDescent="0.25">
      <c r="A5252" s="102">
        <f t="shared" si="82"/>
        <v>5301014</v>
      </c>
      <c r="B5252" s="357" t="s">
        <v>22729</v>
      </c>
      <c r="C5252" s="358" t="s">
        <v>22730</v>
      </c>
      <c r="D5252" s="357" t="s">
        <v>15902</v>
      </c>
      <c r="E5252" s="359">
        <v>136.5</v>
      </c>
    </row>
    <row r="5253" spans="1:5" ht="18" customHeight="1" x14ac:dyDescent="0.25">
      <c r="A5253" s="102">
        <f t="shared" si="82"/>
        <v>5300995</v>
      </c>
      <c r="B5253" s="357" t="s">
        <v>22731</v>
      </c>
      <c r="C5253" s="358" t="s">
        <v>22732</v>
      </c>
      <c r="D5253" s="357" t="s">
        <v>315</v>
      </c>
      <c r="E5253" s="359">
        <v>2751.3</v>
      </c>
    </row>
    <row r="5254" spans="1:5" ht="18" customHeight="1" x14ac:dyDescent="0.25">
      <c r="A5254" s="102">
        <f t="shared" si="82"/>
        <v>5300996</v>
      </c>
      <c r="B5254" s="357" t="s">
        <v>22733</v>
      </c>
      <c r="C5254" s="358" t="s">
        <v>22734</v>
      </c>
      <c r="D5254" s="357" t="s">
        <v>315</v>
      </c>
      <c r="E5254" s="359">
        <v>3581.87</v>
      </c>
    </row>
    <row r="5255" spans="1:5" ht="18" customHeight="1" x14ac:dyDescent="0.25">
      <c r="A5255" s="102">
        <f t="shared" si="82"/>
        <v>5300998</v>
      </c>
      <c r="B5255" s="357" t="s">
        <v>22735</v>
      </c>
      <c r="C5255" s="358" t="s">
        <v>22736</v>
      </c>
      <c r="D5255" s="357" t="s">
        <v>315</v>
      </c>
      <c r="E5255" s="359">
        <v>7075.63</v>
      </c>
    </row>
    <row r="5256" spans="1:5" ht="18" customHeight="1" x14ac:dyDescent="0.25">
      <c r="A5256" s="102">
        <f t="shared" si="82"/>
        <v>5300997</v>
      </c>
      <c r="B5256" s="357" t="s">
        <v>22737</v>
      </c>
      <c r="C5256" s="358" t="s">
        <v>22738</v>
      </c>
      <c r="D5256" s="357" t="s">
        <v>315</v>
      </c>
      <c r="E5256" s="359">
        <v>5856.75</v>
      </c>
    </row>
    <row r="5257" spans="1:5" ht="18" customHeight="1" x14ac:dyDescent="0.25">
      <c r="A5257" s="102">
        <f t="shared" si="82"/>
        <v>5300999</v>
      </c>
      <c r="B5257" s="357" t="s">
        <v>22739</v>
      </c>
      <c r="C5257" s="358" t="s">
        <v>22740</v>
      </c>
      <c r="D5257" s="357" t="s">
        <v>315</v>
      </c>
      <c r="E5257" s="359">
        <v>917.52</v>
      </c>
    </row>
    <row r="5258" spans="1:5" ht="18" customHeight="1" x14ac:dyDescent="0.25">
      <c r="A5258" s="102">
        <f t="shared" si="82"/>
        <v>5301000</v>
      </c>
      <c r="B5258" s="357" t="s">
        <v>22741</v>
      </c>
      <c r="C5258" s="358" t="s">
        <v>22742</v>
      </c>
      <c r="D5258" s="357" t="s">
        <v>315</v>
      </c>
      <c r="E5258" s="359">
        <v>1390.16</v>
      </c>
    </row>
    <row r="5259" spans="1:5" ht="18" customHeight="1" x14ac:dyDescent="0.25">
      <c r="A5259" s="102">
        <f t="shared" si="82"/>
        <v>5301001</v>
      </c>
      <c r="B5259" s="357" t="s">
        <v>22743</v>
      </c>
      <c r="C5259" s="358" t="s">
        <v>22744</v>
      </c>
      <c r="D5259" s="357" t="s">
        <v>315</v>
      </c>
      <c r="E5259" s="359">
        <v>633.02</v>
      </c>
    </row>
    <row r="5260" spans="1:5" ht="18" customHeight="1" x14ac:dyDescent="0.25">
      <c r="A5260" s="102">
        <f t="shared" si="82"/>
        <v>5301002</v>
      </c>
      <c r="B5260" s="357" t="s">
        <v>22745</v>
      </c>
      <c r="C5260" s="358" t="s">
        <v>22746</v>
      </c>
      <c r="D5260" s="357" t="s">
        <v>315</v>
      </c>
      <c r="E5260" s="359">
        <v>395.62</v>
      </c>
    </row>
    <row r="5261" spans="1:5" ht="18" customHeight="1" x14ac:dyDescent="0.25">
      <c r="A5261" s="102">
        <f t="shared" si="82"/>
        <v>5301003</v>
      </c>
      <c r="B5261" s="357" t="s">
        <v>22747</v>
      </c>
      <c r="C5261" s="358" t="s">
        <v>22748</v>
      </c>
      <c r="D5261" s="357" t="s">
        <v>315</v>
      </c>
      <c r="E5261" s="359">
        <v>387.51</v>
      </c>
    </row>
    <row r="5262" spans="1:5" ht="18" customHeight="1" x14ac:dyDescent="0.25">
      <c r="A5262" s="102">
        <f t="shared" si="82"/>
        <v>5301064</v>
      </c>
      <c r="B5262" s="357" t="s">
        <v>22749</v>
      </c>
      <c r="C5262" s="358" t="s">
        <v>22750</v>
      </c>
      <c r="D5262" s="357" t="s">
        <v>315</v>
      </c>
      <c r="E5262" s="359">
        <v>605.11</v>
      </c>
    </row>
    <row r="5263" spans="1:5" ht="18" customHeight="1" x14ac:dyDescent="0.25">
      <c r="A5263" s="102">
        <f t="shared" si="82"/>
        <v>5301046</v>
      </c>
      <c r="B5263" s="357" t="s">
        <v>22751</v>
      </c>
      <c r="C5263" s="358" t="s">
        <v>22752</v>
      </c>
      <c r="D5263" s="357" t="s">
        <v>315</v>
      </c>
      <c r="E5263" s="359">
        <v>1224.8800000000001</v>
      </c>
    </row>
    <row r="5264" spans="1:5" ht="18" customHeight="1" x14ac:dyDescent="0.25">
      <c r="A5264" s="102">
        <f t="shared" si="82"/>
        <v>5301065</v>
      </c>
      <c r="B5264" s="357" t="s">
        <v>22753</v>
      </c>
      <c r="C5264" s="358" t="s">
        <v>22754</v>
      </c>
      <c r="D5264" s="357" t="s">
        <v>315</v>
      </c>
      <c r="E5264" s="359">
        <v>1060.68</v>
      </c>
    </row>
    <row r="5265" spans="1:5" ht="18" customHeight="1" x14ac:dyDescent="0.25">
      <c r="A5265" s="102">
        <f t="shared" si="82"/>
        <v>5301047</v>
      </c>
      <c r="B5265" s="357" t="s">
        <v>22755</v>
      </c>
      <c r="C5265" s="358" t="s">
        <v>22756</v>
      </c>
      <c r="D5265" s="357" t="s">
        <v>315</v>
      </c>
      <c r="E5265" s="359">
        <v>2077.4</v>
      </c>
    </row>
    <row r="5266" spans="1:5" ht="18" customHeight="1" x14ac:dyDescent="0.25">
      <c r="A5266" s="102">
        <f t="shared" si="82"/>
        <v>5301066</v>
      </c>
      <c r="B5266" s="357" t="s">
        <v>22757</v>
      </c>
      <c r="C5266" s="358" t="s">
        <v>22758</v>
      </c>
      <c r="D5266" s="357" t="s">
        <v>315</v>
      </c>
      <c r="E5266" s="359">
        <v>1187.46</v>
      </c>
    </row>
    <row r="5267" spans="1:5" ht="18" customHeight="1" x14ac:dyDescent="0.25">
      <c r="A5267" s="102">
        <f t="shared" si="82"/>
        <v>5301048</v>
      </c>
      <c r="B5267" s="357" t="s">
        <v>22759</v>
      </c>
      <c r="C5267" s="358" t="s">
        <v>22760</v>
      </c>
      <c r="D5267" s="357" t="s">
        <v>315</v>
      </c>
      <c r="E5267" s="359">
        <v>2261.3000000000002</v>
      </c>
    </row>
    <row r="5268" spans="1:5" ht="18" customHeight="1" x14ac:dyDescent="0.25">
      <c r="A5268" s="102">
        <f t="shared" si="82"/>
        <v>5301040</v>
      </c>
      <c r="B5268" s="357" t="s">
        <v>22761</v>
      </c>
      <c r="C5268" s="358" t="s">
        <v>22762</v>
      </c>
      <c r="D5268" s="357" t="s">
        <v>315</v>
      </c>
      <c r="E5268" s="359">
        <v>2222.2800000000002</v>
      </c>
    </row>
    <row r="5269" spans="1:5" ht="18" customHeight="1" x14ac:dyDescent="0.25">
      <c r="A5269" s="102">
        <f t="shared" si="82"/>
        <v>5301058</v>
      </c>
      <c r="B5269" s="357" t="s">
        <v>22763</v>
      </c>
      <c r="C5269" s="358" t="s">
        <v>22764</v>
      </c>
      <c r="D5269" s="357" t="s">
        <v>315</v>
      </c>
      <c r="E5269" s="359">
        <v>1597.44</v>
      </c>
    </row>
    <row r="5270" spans="1:5" ht="18" customHeight="1" x14ac:dyDescent="0.25">
      <c r="A5270" s="102">
        <f t="shared" si="82"/>
        <v>5301041</v>
      </c>
      <c r="B5270" s="357" t="s">
        <v>22765</v>
      </c>
      <c r="C5270" s="358" t="s">
        <v>22766</v>
      </c>
      <c r="D5270" s="357" t="s">
        <v>315</v>
      </c>
      <c r="E5270" s="359">
        <v>4975.1099999999997</v>
      </c>
    </row>
    <row r="5271" spans="1:5" ht="18" customHeight="1" x14ac:dyDescent="0.25">
      <c r="A5271" s="102">
        <f t="shared" si="82"/>
        <v>5301059</v>
      </c>
      <c r="B5271" s="357" t="s">
        <v>22767</v>
      </c>
      <c r="C5271" s="358" t="s">
        <v>22768</v>
      </c>
      <c r="D5271" s="357" t="s">
        <v>315</v>
      </c>
      <c r="E5271" s="359">
        <v>3942.79</v>
      </c>
    </row>
    <row r="5272" spans="1:5" ht="18" customHeight="1" x14ac:dyDescent="0.25">
      <c r="A5272" s="102">
        <f t="shared" si="82"/>
        <v>5301060</v>
      </c>
      <c r="B5272" s="357" t="s">
        <v>22769</v>
      </c>
      <c r="C5272" s="358" t="s">
        <v>22770</v>
      </c>
      <c r="D5272" s="357" t="s">
        <v>315</v>
      </c>
      <c r="E5272" s="359">
        <v>4363.6400000000003</v>
      </c>
    </row>
    <row r="5273" spans="1:5" ht="18" customHeight="1" x14ac:dyDescent="0.25">
      <c r="A5273" s="102">
        <f t="shared" si="82"/>
        <v>5301042</v>
      </c>
      <c r="B5273" s="357" t="s">
        <v>22771</v>
      </c>
      <c r="C5273" s="358" t="s">
        <v>22772</v>
      </c>
      <c r="D5273" s="357" t="s">
        <v>315</v>
      </c>
      <c r="E5273" s="359">
        <v>5454.34</v>
      </c>
    </row>
    <row r="5274" spans="1:5" ht="18" customHeight="1" x14ac:dyDescent="0.25">
      <c r="A5274" s="102">
        <f t="shared" si="82"/>
        <v>5301072</v>
      </c>
      <c r="B5274" s="357" t="s">
        <v>22773</v>
      </c>
      <c r="C5274" s="358" t="s">
        <v>22774</v>
      </c>
      <c r="D5274" s="357" t="s">
        <v>315</v>
      </c>
      <c r="E5274" s="359">
        <v>5326.49</v>
      </c>
    </row>
    <row r="5275" spans="1:5" ht="18" customHeight="1" x14ac:dyDescent="0.25">
      <c r="A5275" s="102">
        <f t="shared" si="82"/>
        <v>5301054</v>
      </c>
      <c r="B5275" s="357" t="s">
        <v>22775</v>
      </c>
      <c r="C5275" s="358" t="s">
        <v>22776</v>
      </c>
      <c r="D5275" s="357" t="s">
        <v>315</v>
      </c>
      <c r="E5275" s="359">
        <v>5846.4</v>
      </c>
    </row>
    <row r="5276" spans="1:5" ht="18" customHeight="1" x14ac:dyDescent="0.25">
      <c r="A5276" s="102">
        <f t="shared" si="82"/>
        <v>5301070</v>
      </c>
      <c r="B5276" s="357" t="s">
        <v>22777</v>
      </c>
      <c r="C5276" s="358" t="s">
        <v>22778</v>
      </c>
      <c r="D5276" s="357" t="s">
        <v>315</v>
      </c>
      <c r="E5276" s="359">
        <v>2258.8200000000002</v>
      </c>
    </row>
    <row r="5277" spans="1:5" ht="18" customHeight="1" x14ac:dyDescent="0.25">
      <c r="A5277" s="102">
        <f t="shared" si="82"/>
        <v>5301052</v>
      </c>
      <c r="B5277" s="357" t="s">
        <v>22779</v>
      </c>
      <c r="C5277" s="358" t="s">
        <v>22780</v>
      </c>
      <c r="D5277" s="357" t="s">
        <v>315</v>
      </c>
      <c r="E5277" s="359">
        <v>2756.27</v>
      </c>
    </row>
    <row r="5278" spans="1:5" ht="18" customHeight="1" x14ac:dyDescent="0.25">
      <c r="A5278" s="102">
        <f t="shared" si="82"/>
        <v>5301071</v>
      </c>
      <c r="B5278" s="357" t="s">
        <v>22781</v>
      </c>
      <c r="C5278" s="358" t="s">
        <v>22782</v>
      </c>
      <c r="D5278" s="357" t="s">
        <v>315</v>
      </c>
      <c r="E5278" s="359">
        <v>3004.35</v>
      </c>
    </row>
    <row r="5279" spans="1:5" ht="18" customHeight="1" x14ac:dyDescent="0.25">
      <c r="A5279" s="102">
        <f t="shared" si="82"/>
        <v>5301053</v>
      </c>
      <c r="B5279" s="357" t="s">
        <v>22783</v>
      </c>
      <c r="C5279" s="358" t="s">
        <v>22784</v>
      </c>
      <c r="D5279" s="357" t="s">
        <v>315</v>
      </c>
      <c r="E5279" s="359">
        <v>3502.15</v>
      </c>
    </row>
    <row r="5280" spans="1:5" ht="18" customHeight="1" x14ac:dyDescent="0.25">
      <c r="A5280" s="102">
        <f t="shared" si="82"/>
        <v>5301061</v>
      </c>
      <c r="B5280" s="357" t="s">
        <v>22785</v>
      </c>
      <c r="C5280" s="358" t="s">
        <v>22786</v>
      </c>
      <c r="D5280" s="357" t="s">
        <v>315</v>
      </c>
      <c r="E5280" s="359">
        <v>191.22</v>
      </c>
    </row>
    <row r="5281" spans="1:5" ht="18" customHeight="1" x14ac:dyDescent="0.25">
      <c r="A5281" s="102">
        <f t="shared" si="82"/>
        <v>5301043</v>
      </c>
      <c r="B5281" s="357" t="s">
        <v>22787</v>
      </c>
      <c r="C5281" s="358" t="s">
        <v>22788</v>
      </c>
      <c r="D5281" s="357" t="s">
        <v>315</v>
      </c>
      <c r="E5281" s="359">
        <v>684.18</v>
      </c>
    </row>
    <row r="5282" spans="1:5" ht="18" customHeight="1" x14ac:dyDescent="0.25">
      <c r="A5282" s="102">
        <f t="shared" si="82"/>
        <v>5301062</v>
      </c>
      <c r="B5282" s="357" t="s">
        <v>22789</v>
      </c>
      <c r="C5282" s="358" t="s">
        <v>22790</v>
      </c>
      <c r="D5282" s="357" t="s">
        <v>315</v>
      </c>
      <c r="E5282" s="359">
        <v>319.07</v>
      </c>
    </row>
    <row r="5283" spans="1:5" ht="18" customHeight="1" x14ac:dyDescent="0.25">
      <c r="A5283" s="102">
        <f t="shared" si="82"/>
        <v>5301044</v>
      </c>
      <c r="B5283" s="357" t="s">
        <v>22791</v>
      </c>
      <c r="C5283" s="358" t="s">
        <v>22792</v>
      </c>
      <c r="D5283" s="357" t="s">
        <v>315</v>
      </c>
      <c r="E5283" s="359">
        <v>1020.19</v>
      </c>
    </row>
    <row r="5284" spans="1:5" ht="18" customHeight="1" x14ac:dyDescent="0.25">
      <c r="A5284" s="102">
        <f t="shared" si="82"/>
        <v>5301063</v>
      </c>
      <c r="B5284" s="357" t="s">
        <v>22793</v>
      </c>
      <c r="C5284" s="358" t="s">
        <v>22794</v>
      </c>
      <c r="D5284" s="357" t="s">
        <v>315</v>
      </c>
      <c r="E5284" s="359">
        <v>368.9</v>
      </c>
    </row>
    <row r="5285" spans="1:5" ht="18" customHeight="1" x14ac:dyDescent="0.25">
      <c r="A5285" s="102">
        <f t="shared" si="82"/>
        <v>5301045</v>
      </c>
      <c r="B5285" s="357" t="s">
        <v>22795</v>
      </c>
      <c r="C5285" s="358" t="s">
        <v>22796</v>
      </c>
      <c r="D5285" s="357" t="s">
        <v>315</v>
      </c>
      <c r="E5285" s="359">
        <v>1119.3900000000001</v>
      </c>
    </row>
    <row r="5286" spans="1:5" ht="18" customHeight="1" x14ac:dyDescent="0.25">
      <c r="A5286" s="102">
        <f t="shared" si="82"/>
        <v>5301037</v>
      </c>
      <c r="B5286" s="357" t="s">
        <v>22797</v>
      </c>
      <c r="C5286" s="358" t="s">
        <v>22798</v>
      </c>
      <c r="D5286" s="357" t="s">
        <v>315</v>
      </c>
      <c r="E5286" s="359">
        <v>1168.32</v>
      </c>
    </row>
    <row r="5287" spans="1:5" ht="18" customHeight="1" x14ac:dyDescent="0.25">
      <c r="A5287" s="102">
        <f t="shared" si="82"/>
        <v>5301055</v>
      </c>
      <c r="B5287" s="357" t="s">
        <v>22799</v>
      </c>
      <c r="C5287" s="358" t="s">
        <v>22800</v>
      </c>
      <c r="D5287" s="357" t="s">
        <v>315</v>
      </c>
      <c r="E5287" s="359">
        <v>672.75</v>
      </c>
    </row>
    <row r="5288" spans="1:5" ht="18" customHeight="1" x14ac:dyDescent="0.25">
      <c r="A5288" s="102">
        <f t="shared" si="82"/>
        <v>5301038</v>
      </c>
      <c r="B5288" s="357" t="s">
        <v>22801</v>
      </c>
      <c r="C5288" s="358" t="s">
        <v>22802</v>
      </c>
      <c r="D5288" s="357" t="s">
        <v>315</v>
      </c>
      <c r="E5288" s="359">
        <v>2439.16</v>
      </c>
    </row>
    <row r="5289" spans="1:5" ht="9" customHeight="1" x14ac:dyDescent="0.25">
      <c r="A5289" s="102">
        <f t="shared" si="82"/>
        <v>5301056</v>
      </c>
      <c r="B5289" s="357" t="s">
        <v>22803</v>
      </c>
      <c r="C5289" s="358" t="s">
        <v>22804</v>
      </c>
      <c r="D5289" s="357" t="s">
        <v>315</v>
      </c>
      <c r="E5289" s="359">
        <v>1729.98</v>
      </c>
    </row>
    <row r="5290" spans="1:5" ht="9" customHeight="1" x14ac:dyDescent="0.25">
      <c r="A5290" s="102">
        <f t="shared" si="82"/>
        <v>5301057</v>
      </c>
      <c r="B5290" s="357" t="s">
        <v>22805</v>
      </c>
      <c r="C5290" s="358" t="s">
        <v>22806</v>
      </c>
      <c r="D5290" s="357" t="s">
        <v>315</v>
      </c>
      <c r="E5290" s="359">
        <v>1923.43</v>
      </c>
    </row>
    <row r="5291" spans="1:5" ht="9" customHeight="1" x14ac:dyDescent="0.25">
      <c r="A5291" s="102">
        <f t="shared" si="82"/>
        <v>5301039</v>
      </c>
      <c r="B5291" s="357" t="s">
        <v>22807</v>
      </c>
      <c r="C5291" s="358" t="s">
        <v>22808</v>
      </c>
      <c r="D5291" s="357" t="s">
        <v>315</v>
      </c>
      <c r="E5291" s="359">
        <v>2683.08</v>
      </c>
    </row>
    <row r="5292" spans="1:5" ht="9" customHeight="1" x14ac:dyDescent="0.25">
      <c r="A5292" s="102">
        <f t="shared" si="82"/>
        <v>5301069</v>
      </c>
      <c r="B5292" s="357" t="s">
        <v>22809</v>
      </c>
      <c r="C5292" s="358" t="s">
        <v>22810</v>
      </c>
      <c r="D5292" s="357" t="s">
        <v>315</v>
      </c>
      <c r="E5292" s="359">
        <v>2427.44</v>
      </c>
    </row>
    <row r="5293" spans="1:5" ht="9" customHeight="1" x14ac:dyDescent="0.25">
      <c r="A5293" s="102">
        <f t="shared" si="82"/>
        <v>5301051</v>
      </c>
      <c r="B5293" s="357" t="s">
        <v>22811</v>
      </c>
      <c r="C5293" s="358" t="s">
        <v>22812</v>
      </c>
      <c r="D5293" s="357" t="s">
        <v>315</v>
      </c>
      <c r="E5293" s="359">
        <v>2855.44</v>
      </c>
    </row>
    <row r="5294" spans="1:5" ht="18" customHeight="1" x14ac:dyDescent="0.25">
      <c r="A5294" s="102">
        <f t="shared" si="82"/>
        <v>5301067</v>
      </c>
      <c r="B5294" s="357" t="s">
        <v>22813</v>
      </c>
      <c r="C5294" s="358" t="s">
        <v>22814</v>
      </c>
      <c r="D5294" s="357" t="s">
        <v>315</v>
      </c>
      <c r="E5294" s="359">
        <v>1016.7</v>
      </c>
    </row>
    <row r="5295" spans="1:5" ht="18" customHeight="1" x14ac:dyDescent="0.25">
      <c r="A5295" s="102">
        <f t="shared" si="82"/>
        <v>5301049</v>
      </c>
      <c r="B5295" s="357" t="s">
        <v>22815</v>
      </c>
      <c r="C5295" s="358" t="s">
        <v>22816</v>
      </c>
      <c r="D5295" s="357" t="s">
        <v>315</v>
      </c>
      <c r="E5295" s="359">
        <v>1443.89</v>
      </c>
    </row>
    <row r="5296" spans="1:5" ht="18" customHeight="1" x14ac:dyDescent="0.25">
      <c r="A5296" s="102">
        <f t="shared" si="82"/>
        <v>5301068</v>
      </c>
      <c r="B5296" s="357" t="s">
        <v>22817</v>
      </c>
      <c r="C5296" s="358" t="s">
        <v>22818</v>
      </c>
      <c r="D5296" s="357" t="s">
        <v>315</v>
      </c>
      <c r="E5296" s="359">
        <v>1286.45</v>
      </c>
    </row>
    <row r="5297" spans="1:5" ht="18" customHeight="1" x14ac:dyDescent="0.25">
      <c r="A5297" s="102">
        <f t="shared" si="82"/>
        <v>5301050</v>
      </c>
      <c r="B5297" s="357" t="s">
        <v>22819</v>
      </c>
      <c r="C5297" s="358" t="s">
        <v>22820</v>
      </c>
      <c r="D5297" s="357" t="s">
        <v>315</v>
      </c>
      <c r="E5297" s="359">
        <v>1713.81</v>
      </c>
    </row>
    <row r="5298" spans="1:5" ht="18" customHeight="1" x14ac:dyDescent="0.25">
      <c r="A5298" s="102">
        <f t="shared" si="82"/>
        <v>5301022</v>
      </c>
      <c r="B5298" s="357" t="s">
        <v>22821</v>
      </c>
      <c r="C5298" s="358" t="s">
        <v>22822</v>
      </c>
      <c r="D5298" s="357" t="s">
        <v>315</v>
      </c>
      <c r="E5298" s="359">
        <v>976.5</v>
      </c>
    </row>
    <row r="5299" spans="1:5" ht="9" customHeight="1" x14ac:dyDescent="0.25">
      <c r="A5299" s="102">
        <f t="shared" si="82"/>
        <v>5301021</v>
      </c>
      <c r="B5299" s="357" t="s">
        <v>22823</v>
      </c>
      <c r="C5299" s="358" t="s">
        <v>22824</v>
      </c>
      <c r="D5299" s="357" t="s">
        <v>315</v>
      </c>
      <c r="E5299" s="359">
        <v>620.54999999999995</v>
      </c>
    </row>
    <row r="5300" spans="1:5" ht="9" customHeight="1" x14ac:dyDescent="0.25">
      <c r="A5300" s="102">
        <f t="shared" si="82"/>
        <v>5301020</v>
      </c>
      <c r="B5300" s="357" t="s">
        <v>22825</v>
      </c>
      <c r="C5300" s="358" t="s">
        <v>22826</v>
      </c>
      <c r="D5300" s="357" t="s">
        <v>138</v>
      </c>
      <c r="E5300" s="359">
        <v>351.6</v>
      </c>
    </row>
    <row r="5301" spans="1:5" ht="9" customHeight="1" x14ac:dyDescent="0.25">
      <c r="A5301" s="102">
        <f t="shared" si="82"/>
        <v>5301018</v>
      </c>
      <c r="B5301" s="357" t="s">
        <v>22827</v>
      </c>
      <c r="C5301" s="358" t="s">
        <v>22828</v>
      </c>
      <c r="D5301" s="357" t="s">
        <v>138</v>
      </c>
      <c r="E5301" s="359">
        <v>91.38</v>
      </c>
    </row>
    <row r="5302" spans="1:5" ht="9" customHeight="1" x14ac:dyDescent="0.25">
      <c r="A5302" s="102">
        <f t="shared" si="82"/>
        <v>5301019</v>
      </c>
      <c r="B5302" s="357" t="s">
        <v>22829</v>
      </c>
      <c r="C5302" s="358" t="s">
        <v>22830</v>
      </c>
      <c r="D5302" s="357" t="s">
        <v>138</v>
      </c>
      <c r="E5302" s="359">
        <v>237.52</v>
      </c>
    </row>
    <row r="5303" spans="1:5" ht="9" customHeight="1" x14ac:dyDescent="0.25">
      <c r="A5303" s="102">
        <f t="shared" si="82"/>
        <v>5301077</v>
      </c>
      <c r="B5303" s="357" t="s">
        <v>22831</v>
      </c>
      <c r="C5303" s="358" t="s">
        <v>22832</v>
      </c>
      <c r="D5303" s="357" t="s">
        <v>315</v>
      </c>
      <c r="E5303" s="359">
        <v>4778.21</v>
      </c>
    </row>
    <row r="5304" spans="1:5" ht="9" customHeight="1" x14ac:dyDescent="0.25">
      <c r="A5304" s="102">
        <f t="shared" si="82"/>
        <v>5301078</v>
      </c>
      <c r="B5304" s="357" t="s">
        <v>22833</v>
      </c>
      <c r="C5304" s="358" t="s">
        <v>22834</v>
      </c>
      <c r="D5304" s="357" t="s">
        <v>315</v>
      </c>
      <c r="E5304" s="359">
        <v>5314.36</v>
      </c>
    </row>
    <row r="5305" spans="1:5" ht="18" customHeight="1" x14ac:dyDescent="0.25">
      <c r="A5305" s="102">
        <f t="shared" si="82"/>
        <v>5301079</v>
      </c>
      <c r="B5305" s="357" t="s">
        <v>22835</v>
      </c>
      <c r="C5305" s="358" t="s">
        <v>22836</v>
      </c>
      <c r="D5305" s="357" t="s">
        <v>315</v>
      </c>
      <c r="E5305" s="359">
        <v>7640.13</v>
      </c>
    </row>
    <row r="5306" spans="1:5" ht="9" customHeight="1" x14ac:dyDescent="0.25">
      <c r="A5306" s="102">
        <f t="shared" si="82"/>
        <v>5301080</v>
      </c>
      <c r="B5306" s="357" t="s">
        <v>22837</v>
      </c>
      <c r="C5306" s="358" t="s">
        <v>22838</v>
      </c>
      <c r="D5306" s="357" t="s">
        <v>315</v>
      </c>
      <c r="E5306" s="359">
        <v>9157.11</v>
      </c>
    </row>
    <row r="5307" spans="1:5" ht="18" customHeight="1" x14ac:dyDescent="0.25">
      <c r="A5307" s="102">
        <f t="shared" si="82"/>
        <v>5301081</v>
      </c>
      <c r="B5307" s="357" t="s">
        <v>22839</v>
      </c>
      <c r="C5307" s="358" t="s">
        <v>22840</v>
      </c>
      <c r="D5307" s="357" t="s">
        <v>315</v>
      </c>
      <c r="E5307" s="359">
        <v>10127.02</v>
      </c>
    </row>
    <row r="5308" spans="1:5" ht="9" customHeight="1" x14ac:dyDescent="0.25">
      <c r="A5308" s="102">
        <f t="shared" si="82"/>
        <v>5301023</v>
      </c>
      <c r="B5308" s="357" t="s">
        <v>22841</v>
      </c>
      <c r="C5308" s="358" t="s">
        <v>22842</v>
      </c>
      <c r="D5308" s="357" t="s">
        <v>315</v>
      </c>
      <c r="E5308" s="359">
        <v>3659.32</v>
      </c>
    </row>
    <row r="5309" spans="1:5" ht="18" customHeight="1" x14ac:dyDescent="0.25">
      <c r="A5309" s="102">
        <f t="shared" si="82"/>
        <v>5301024</v>
      </c>
      <c r="B5309" s="357" t="s">
        <v>22843</v>
      </c>
      <c r="C5309" s="358" t="s">
        <v>22844</v>
      </c>
      <c r="D5309" s="357" t="s">
        <v>315</v>
      </c>
      <c r="E5309" s="359">
        <v>4195.47</v>
      </c>
    </row>
    <row r="5310" spans="1:5" ht="9" customHeight="1" x14ac:dyDescent="0.25">
      <c r="A5310" s="102">
        <f t="shared" si="82"/>
        <v>5301025</v>
      </c>
      <c r="B5310" s="357" t="s">
        <v>22845</v>
      </c>
      <c r="C5310" s="358" t="s">
        <v>22846</v>
      </c>
      <c r="D5310" s="357" t="s">
        <v>315</v>
      </c>
      <c r="E5310" s="359">
        <v>6521.24</v>
      </c>
    </row>
    <row r="5311" spans="1:5" ht="18" customHeight="1" x14ac:dyDescent="0.25">
      <c r="A5311" s="102">
        <f t="shared" si="82"/>
        <v>5301026</v>
      </c>
      <c r="B5311" s="357" t="s">
        <v>22847</v>
      </c>
      <c r="C5311" s="358" t="s">
        <v>22848</v>
      </c>
      <c r="D5311" s="357" t="s">
        <v>315</v>
      </c>
      <c r="E5311" s="359">
        <v>8038.22</v>
      </c>
    </row>
    <row r="5312" spans="1:5" ht="9" customHeight="1" x14ac:dyDescent="0.25">
      <c r="A5312" s="102">
        <f t="shared" si="82"/>
        <v>5301027</v>
      </c>
      <c r="B5312" s="357" t="s">
        <v>22849</v>
      </c>
      <c r="C5312" s="358" t="s">
        <v>22850</v>
      </c>
      <c r="D5312" s="357" t="s">
        <v>315</v>
      </c>
      <c r="E5312" s="359">
        <v>9008.14</v>
      </c>
    </row>
    <row r="5313" spans="1:5" ht="18" customHeight="1" x14ac:dyDescent="0.25">
      <c r="A5313" s="102">
        <f t="shared" ref="A5313:A5376" si="83">VALUE(B5313)</f>
        <v>5301028</v>
      </c>
      <c r="B5313" s="357" t="s">
        <v>22851</v>
      </c>
      <c r="C5313" s="358" t="s">
        <v>22852</v>
      </c>
      <c r="D5313" s="357" t="s">
        <v>315</v>
      </c>
      <c r="E5313" s="359">
        <v>3600.33</v>
      </c>
    </row>
    <row r="5314" spans="1:5" ht="9" customHeight="1" x14ac:dyDescent="0.25">
      <c r="A5314" s="102">
        <f t="shared" si="83"/>
        <v>5301082</v>
      </c>
      <c r="B5314" s="357" t="s">
        <v>22853</v>
      </c>
      <c r="C5314" s="358" t="s">
        <v>22854</v>
      </c>
      <c r="D5314" s="357" t="s">
        <v>315</v>
      </c>
      <c r="E5314" s="359">
        <v>4634.28</v>
      </c>
    </row>
    <row r="5315" spans="1:5" ht="9" customHeight="1" x14ac:dyDescent="0.25">
      <c r="A5315" s="102">
        <f t="shared" si="83"/>
        <v>5301029</v>
      </c>
      <c r="B5315" s="357" t="s">
        <v>22855</v>
      </c>
      <c r="C5315" s="358" t="s">
        <v>22856</v>
      </c>
      <c r="D5315" s="357" t="s">
        <v>315</v>
      </c>
      <c r="E5315" s="359">
        <v>4136.4799999999996</v>
      </c>
    </row>
    <row r="5316" spans="1:5" ht="9" customHeight="1" x14ac:dyDescent="0.25">
      <c r="A5316" s="102">
        <f t="shared" si="83"/>
        <v>5301083</v>
      </c>
      <c r="B5316" s="357" t="s">
        <v>22857</v>
      </c>
      <c r="C5316" s="358" t="s">
        <v>22858</v>
      </c>
      <c r="D5316" s="357" t="s">
        <v>315</v>
      </c>
      <c r="E5316" s="359">
        <v>5170.43</v>
      </c>
    </row>
    <row r="5317" spans="1:5" ht="9" customHeight="1" x14ac:dyDescent="0.25">
      <c r="A5317" s="102">
        <f t="shared" si="83"/>
        <v>5301030</v>
      </c>
      <c r="B5317" s="357" t="s">
        <v>22859</v>
      </c>
      <c r="C5317" s="358" t="s">
        <v>22860</v>
      </c>
      <c r="D5317" s="357" t="s">
        <v>315</v>
      </c>
      <c r="E5317" s="359">
        <v>6462.25</v>
      </c>
    </row>
    <row r="5318" spans="1:5" ht="9" customHeight="1" x14ac:dyDescent="0.25">
      <c r="A5318" s="102">
        <f t="shared" si="83"/>
        <v>5301084</v>
      </c>
      <c r="B5318" s="357" t="s">
        <v>22861</v>
      </c>
      <c r="C5318" s="358" t="s">
        <v>22862</v>
      </c>
      <c r="D5318" s="357" t="s">
        <v>315</v>
      </c>
      <c r="E5318" s="359">
        <v>7496.2</v>
      </c>
    </row>
    <row r="5319" spans="1:5" ht="9" customHeight="1" x14ac:dyDescent="0.25">
      <c r="A5319" s="102">
        <f t="shared" si="83"/>
        <v>5301031</v>
      </c>
      <c r="B5319" s="357" t="s">
        <v>22863</v>
      </c>
      <c r="C5319" s="358" t="s">
        <v>22864</v>
      </c>
      <c r="D5319" s="357" t="s">
        <v>315</v>
      </c>
      <c r="E5319" s="359">
        <v>7979.23</v>
      </c>
    </row>
    <row r="5320" spans="1:5" ht="18" customHeight="1" x14ac:dyDescent="0.25">
      <c r="A5320" s="102">
        <f t="shared" si="83"/>
        <v>5301085</v>
      </c>
      <c r="B5320" s="357" t="s">
        <v>22865</v>
      </c>
      <c r="C5320" s="358" t="s">
        <v>22866</v>
      </c>
      <c r="D5320" s="357" t="s">
        <v>315</v>
      </c>
      <c r="E5320" s="359">
        <v>9013.18</v>
      </c>
    </row>
    <row r="5321" spans="1:5" ht="9" customHeight="1" x14ac:dyDescent="0.25">
      <c r="A5321" s="102">
        <f t="shared" si="83"/>
        <v>5301032</v>
      </c>
      <c r="B5321" s="357" t="s">
        <v>22867</v>
      </c>
      <c r="C5321" s="358" t="s">
        <v>22868</v>
      </c>
      <c r="D5321" s="357" t="s">
        <v>315</v>
      </c>
      <c r="E5321" s="359">
        <v>8949.15</v>
      </c>
    </row>
    <row r="5322" spans="1:5" ht="9" customHeight="1" x14ac:dyDescent="0.25">
      <c r="A5322" s="102">
        <f t="shared" si="83"/>
        <v>5301086</v>
      </c>
      <c r="B5322" s="357" t="s">
        <v>22869</v>
      </c>
      <c r="C5322" s="358" t="s">
        <v>22870</v>
      </c>
      <c r="D5322" s="357" t="s">
        <v>315</v>
      </c>
      <c r="E5322" s="359">
        <v>9983.1</v>
      </c>
    </row>
    <row r="5323" spans="1:5" ht="9" customHeight="1" x14ac:dyDescent="0.25">
      <c r="A5323" s="102">
        <f t="shared" si="83"/>
        <v>5301033</v>
      </c>
      <c r="B5323" s="357" t="s">
        <v>22871</v>
      </c>
      <c r="C5323" s="358" t="s">
        <v>22872</v>
      </c>
      <c r="D5323" s="357" t="s">
        <v>315</v>
      </c>
      <c r="E5323" s="359">
        <v>73.03</v>
      </c>
    </row>
    <row r="5324" spans="1:5" ht="9" customHeight="1" x14ac:dyDescent="0.25">
      <c r="A5324" s="102">
        <f t="shared" si="83"/>
        <v>5301034</v>
      </c>
      <c r="B5324" s="357" t="s">
        <v>22873</v>
      </c>
      <c r="C5324" s="358" t="s">
        <v>22874</v>
      </c>
      <c r="D5324" s="357" t="s">
        <v>315</v>
      </c>
      <c r="E5324" s="359">
        <v>548.61</v>
      </c>
    </row>
    <row r="5325" spans="1:5" ht="9" customHeight="1" x14ac:dyDescent="0.25">
      <c r="A5325" s="102">
        <f t="shared" si="83"/>
        <v>5301073</v>
      </c>
      <c r="B5325" s="357" t="s">
        <v>22875</v>
      </c>
      <c r="C5325" s="358" t="s">
        <v>22876</v>
      </c>
      <c r="D5325" s="357" t="s">
        <v>315</v>
      </c>
      <c r="E5325" s="359">
        <v>444.75</v>
      </c>
    </row>
    <row r="5326" spans="1:5" ht="9" customHeight="1" x14ac:dyDescent="0.25">
      <c r="A5326" s="102">
        <f t="shared" si="83"/>
        <v>5301074</v>
      </c>
      <c r="B5326" s="357" t="s">
        <v>22877</v>
      </c>
      <c r="C5326" s="358" t="s">
        <v>22878</v>
      </c>
      <c r="D5326" s="357" t="s">
        <v>315</v>
      </c>
      <c r="E5326" s="359">
        <v>1575.58</v>
      </c>
    </row>
    <row r="5327" spans="1:5" ht="9" customHeight="1" x14ac:dyDescent="0.25">
      <c r="A5327" s="102">
        <f t="shared" si="83"/>
        <v>5301015</v>
      </c>
      <c r="B5327" s="357" t="s">
        <v>22879</v>
      </c>
      <c r="C5327" s="358" t="s">
        <v>22880</v>
      </c>
      <c r="D5327" s="357" t="s">
        <v>315</v>
      </c>
      <c r="E5327" s="359">
        <v>999.71</v>
      </c>
    </row>
    <row r="5328" spans="1:5" ht="9" customHeight="1" x14ac:dyDescent="0.25">
      <c r="A5328" s="102">
        <f t="shared" si="83"/>
        <v>5300992</v>
      </c>
      <c r="B5328" s="357" t="s">
        <v>22881</v>
      </c>
      <c r="C5328" s="358" t="s">
        <v>22882</v>
      </c>
      <c r="D5328" s="357" t="s">
        <v>959</v>
      </c>
      <c r="E5328" s="359">
        <v>14.56</v>
      </c>
    </row>
    <row r="5329" spans="1:5" ht="9" customHeight="1" x14ac:dyDescent="0.25">
      <c r="A5329" s="102">
        <f t="shared" si="83"/>
        <v>5300994</v>
      </c>
      <c r="B5329" s="357" t="s">
        <v>22883</v>
      </c>
      <c r="C5329" s="358" t="s">
        <v>22884</v>
      </c>
      <c r="D5329" s="357" t="s">
        <v>959</v>
      </c>
      <c r="E5329" s="359">
        <v>14.46</v>
      </c>
    </row>
    <row r="5330" spans="1:5" ht="9" customHeight="1" x14ac:dyDescent="0.25">
      <c r="A5330" s="102">
        <f t="shared" si="83"/>
        <v>5300993</v>
      </c>
      <c r="B5330" s="357" t="s">
        <v>22885</v>
      </c>
      <c r="C5330" s="358" t="s">
        <v>22886</v>
      </c>
      <c r="D5330" s="357" t="s">
        <v>959</v>
      </c>
      <c r="E5330" s="359">
        <v>9.17</v>
      </c>
    </row>
    <row r="5331" spans="1:5" ht="9" customHeight="1" x14ac:dyDescent="0.25">
      <c r="A5331" s="102">
        <f t="shared" si="83"/>
        <v>5301088</v>
      </c>
      <c r="B5331" s="357" t="s">
        <v>22887</v>
      </c>
      <c r="C5331" s="358" t="s">
        <v>22888</v>
      </c>
      <c r="D5331" s="357" t="s">
        <v>315</v>
      </c>
      <c r="E5331" s="359">
        <v>344.28</v>
      </c>
    </row>
    <row r="5332" spans="1:5" ht="9" customHeight="1" x14ac:dyDescent="0.25">
      <c r="A5332" s="102">
        <f t="shared" si="83"/>
        <v>5301004</v>
      </c>
      <c r="B5332" s="357" t="s">
        <v>22889</v>
      </c>
      <c r="C5332" s="358" t="s">
        <v>22890</v>
      </c>
      <c r="D5332" s="357" t="s">
        <v>315</v>
      </c>
      <c r="E5332" s="359">
        <v>488.8</v>
      </c>
    </row>
    <row r="5333" spans="1:5" ht="9" customHeight="1" x14ac:dyDescent="0.25">
      <c r="A5333" s="102">
        <f t="shared" si="83"/>
        <v>5301087</v>
      </c>
      <c r="B5333" s="357" t="s">
        <v>22891</v>
      </c>
      <c r="C5333" s="358" t="s">
        <v>22892</v>
      </c>
      <c r="D5333" s="357" t="s">
        <v>315</v>
      </c>
      <c r="E5333" s="359">
        <v>203.47</v>
      </c>
    </row>
    <row r="5334" spans="1:5" ht="9" customHeight="1" x14ac:dyDescent="0.25">
      <c r="A5334" s="102">
        <f t="shared" si="83"/>
        <v>5301005</v>
      </c>
      <c r="B5334" s="357" t="s">
        <v>22893</v>
      </c>
      <c r="C5334" s="358" t="s">
        <v>22894</v>
      </c>
      <c r="D5334" s="357" t="s">
        <v>315</v>
      </c>
      <c r="E5334" s="359">
        <v>407.84</v>
      </c>
    </row>
    <row r="5335" spans="1:5" ht="9" customHeight="1" x14ac:dyDescent="0.25">
      <c r="A5335" s="102">
        <f t="shared" si="83"/>
        <v>5301006</v>
      </c>
      <c r="B5335" s="357" t="s">
        <v>22895</v>
      </c>
      <c r="C5335" s="358" t="s">
        <v>22896</v>
      </c>
      <c r="D5335" s="357" t="s">
        <v>315</v>
      </c>
      <c r="E5335" s="359">
        <v>502.99</v>
      </c>
    </row>
    <row r="5336" spans="1:5" ht="9" customHeight="1" x14ac:dyDescent="0.25">
      <c r="A5336" s="102">
        <f t="shared" si="83"/>
        <v>5301008</v>
      </c>
      <c r="B5336" s="357" t="s">
        <v>22897</v>
      </c>
      <c r="C5336" s="358" t="s">
        <v>22898</v>
      </c>
      <c r="D5336" s="357" t="s">
        <v>315</v>
      </c>
      <c r="E5336" s="359">
        <v>909.33</v>
      </c>
    </row>
    <row r="5337" spans="1:5" ht="9" customHeight="1" x14ac:dyDescent="0.25">
      <c r="A5337" s="102">
        <f t="shared" si="83"/>
        <v>5301007</v>
      </c>
      <c r="B5337" s="357" t="s">
        <v>22899</v>
      </c>
      <c r="C5337" s="358" t="s">
        <v>22900</v>
      </c>
      <c r="D5337" s="357" t="s">
        <v>315</v>
      </c>
      <c r="E5337" s="359">
        <v>830.42</v>
      </c>
    </row>
    <row r="5338" spans="1:5" ht="9" customHeight="1" x14ac:dyDescent="0.25">
      <c r="A5338" s="102">
        <f t="shared" si="83"/>
        <v>5301009</v>
      </c>
      <c r="B5338" s="357" t="s">
        <v>22901</v>
      </c>
      <c r="C5338" s="358" t="s">
        <v>22902</v>
      </c>
      <c r="D5338" s="357" t="s">
        <v>315</v>
      </c>
      <c r="E5338" s="359">
        <v>251.79</v>
      </c>
    </row>
    <row r="5339" spans="1:5" ht="9" customHeight="1" x14ac:dyDescent="0.25">
      <c r="A5339" s="102">
        <f t="shared" si="83"/>
        <v>5301010</v>
      </c>
      <c r="B5339" s="357" t="s">
        <v>22903</v>
      </c>
      <c r="C5339" s="358" t="s">
        <v>22904</v>
      </c>
      <c r="D5339" s="357" t="s">
        <v>315</v>
      </c>
      <c r="E5339" s="359">
        <v>385.25</v>
      </c>
    </row>
    <row r="5340" spans="1:5" ht="9" customHeight="1" x14ac:dyDescent="0.25">
      <c r="A5340" s="102">
        <f t="shared" si="83"/>
        <v>5301011</v>
      </c>
      <c r="B5340" s="357" t="s">
        <v>22905</v>
      </c>
      <c r="C5340" s="358" t="s">
        <v>22906</v>
      </c>
      <c r="D5340" s="357" t="s">
        <v>315</v>
      </c>
      <c r="E5340" s="359">
        <v>307.32</v>
      </c>
    </row>
    <row r="5341" spans="1:5" ht="9" customHeight="1" x14ac:dyDescent="0.25">
      <c r="A5341" s="102">
        <f t="shared" si="83"/>
        <v>5301012</v>
      </c>
      <c r="B5341" s="357" t="s">
        <v>22907</v>
      </c>
      <c r="C5341" s="358" t="s">
        <v>22908</v>
      </c>
      <c r="D5341" s="357" t="s">
        <v>315</v>
      </c>
      <c r="E5341" s="359">
        <v>216.59</v>
      </c>
    </row>
    <row r="5342" spans="1:5" ht="9" customHeight="1" x14ac:dyDescent="0.25">
      <c r="A5342" s="102">
        <f t="shared" si="83"/>
        <v>5301013</v>
      </c>
      <c r="B5342" s="357" t="s">
        <v>22909</v>
      </c>
      <c r="C5342" s="358" t="s">
        <v>22910</v>
      </c>
      <c r="D5342" s="357" t="s">
        <v>315</v>
      </c>
      <c r="E5342" s="359">
        <v>184.49</v>
      </c>
    </row>
    <row r="5343" spans="1:5" ht="9" customHeight="1" x14ac:dyDescent="0.25">
      <c r="A5343" s="102">
        <f t="shared" si="83"/>
        <v>5301016</v>
      </c>
      <c r="B5343" s="357" t="s">
        <v>22911</v>
      </c>
      <c r="C5343" s="358" t="s">
        <v>22912</v>
      </c>
      <c r="D5343" s="357" t="s">
        <v>315</v>
      </c>
      <c r="E5343" s="359">
        <v>1653.95</v>
      </c>
    </row>
    <row r="5344" spans="1:5" ht="9" customHeight="1" x14ac:dyDescent="0.25">
      <c r="A5344" s="102">
        <f t="shared" si="83"/>
        <v>5301017</v>
      </c>
      <c r="B5344" s="357" t="s">
        <v>22913</v>
      </c>
      <c r="C5344" s="358" t="s">
        <v>22914</v>
      </c>
      <c r="D5344" s="357" t="s">
        <v>315</v>
      </c>
      <c r="E5344" s="359">
        <v>1209.93</v>
      </c>
    </row>
    <row r="5345" spans="1:5" ht="9" customHeight="1" x14ac:dyDescent="0.25">
      <c r="A5345" s="102">
        <f t="shared" si="83"/>
        <v>5301035</v>
      </c>
      <c r="B5345" s="357" t="s">
        <v>22915</v>
      </c>
      <c r="C5345" s="358" t="s">
        <v>22916</v>
      </c>
      <c r="D5345" s="357" t="s">
        <v>315</v>
      </c>
      <c r="E5345" s="359">
        <v>105.37</v>
      </c>
    </row>
    <row r="5346" spans="1:5" ht="9" customHeight="1" x14ac:dyDescent="0.25">
      <c r="A5346" s="102">
        <f t="shared" si="83"/>
        <v>5301036</v>
      </c>
      <c r="B5346" s="357" t="s">
        <v>22917</v>
      </c>
      <c r="C5346" s="358" t="s">
        <v>22918</v>
      </c>
      <c r="D5346" s="357" t="s">
        <v>315</v>
      </c>
      <c r="E5346" s="359">
        <v>1097.23</v>
      </c>
    </row>
    <row r="5347" spans="1:5" ht="9" customHeight="1" x14ac:dyDescent="0.25">
      <c r="A5347" s="102">
        <f t="shared" si="83"/>
        <v>5301075</v>
      </c>
      <c r="B5347" s="357" t="s">
        <v>22919</v>
      </c>
      <c r="C5347" s="358" t="s">
        <v>22920</v>
      </c>
      <c r="D5347" s="357" t="s">
        <v>315</v>
      </c>
      <c r="E5347" s="359">
        <v>509.04</v>
      </c>
    </row>
    <row r="5348" spans="1:5" ht="9" customHeight="1" x14ac:dyDescent="0.25">
      <c r="A5348" s="102">
        <f t="shared" si="83"/>
        <v>5301076</v>
      </c>
      <c r="B5348" s="357" t="s">
        <v>22921</v>
      </c>
      <c r="C5348" s="358" t="s">
        <v>22922</v>
      </c>
      <c r="D5348" s="357" t="s">
        <v>315</v>
      </c>
      <c r="E5348" s="359">
        <v>1739.66</v>
      </c>
    </row>
    <row r="5349" spans="1:5" ht="9" customHeight="1" x14ac:dyDescent="0.25">
      <c r="A5349" s="102">
        <f t="shared" si="83"/>
        <v>5405977</v>
      </c>
      <c r="B5349" s="357" t="s">
        <v>22923</v>
      </c>
      <c r="C5349" s="358" t="s">
        <v>22924</v>
      </c>
      <c r="D5349" s="357" t="s">
        <v>188</v>
      </c>
      <c r="E5349" s="359">
        <v>43.03</v>
      </c>
    </row>
    <row r="5350" spans="1:5" ht="9" customHeight="1" x14ac:dyDescent="0.25">
      <c r="A5350" s="102">
        <f t="shared" si="83"/>
        <v>5406044</v>
      </c>
      <c r="B5350" s="357" t="s">
        <v>22925</v>
      </c>
      <c r="C5350" s="358" t="s">
        <v>22926</v>
      </c>
      <c r="D5350" s="357" t="s">
        <v>188</v>
      </c>
      <c r="E5350" s="359">
        <v>256.61</v>
      </c>
    </row>
    <row r="5351" spans="1:5" ht="18" customHeight="1" x14ac:dyDescent="0.25">
      <c r="A5351" s="102">
        <f t="shared" si="83"/>
        <v>5406045</v>
      </c>
      <c r="B5351" s="357" t="s">
        <v>22927</v>
      </c>
      <c r="C5351" s="358" t="s">
        <v>22928</v>
      </c>
      <c r="D5351" s="357" t="s">
        <v>188</v>
      </c>
      <c r="E5351" s="359">
        <v>273.11</v>
      </c>
    </row>
    <row r="5352" spans="1:5" ht="9" customHeight="1" x14ac:dyDescent="0.25">
      <c r="A5352" s="102">
        <f t="shared" si="83"/>
        <v>5406046</v>
      </c>
      <c r="B5352" s="357" t="s">
        <v>22929</v>
      </c>
      <c r="C5352" s="358" t="s">
        <v>22930</v>
      </c>
      <c r="D5352" s="357" t="s">
        <v>188</v>
      </c>
      <c r="E5352" s="359">
        <v>305.89</v>
      </c>
    </row>
    <row r="5353" spans="1:5" ht="18" customHeight="1" x14ac:dyDescent="0.25">
      <c r="A5353" s="102">
        <f t="shared" si="83"/>
        <v>5406047</v>
      </c>
      <c r="B5353" s="357" t="s">
        <v>22931</v>
      </c>
      <c r="C5353" s="358" t="s">
        <v>22932</v>
      </c>
      <c r="D5353" s="357" t="s">
        <v>188</v>
      </c>
      <c r="E5353" s="359">
        <v>404.44</v>
      </c>
    </row>
    <row r="5354" spans="1:5" ht="9" customHeight="1" x14ac:dyDescent="0.25">
      <c r="A5354" s="102">
        <f t="shared" si="83"/>
        <v>5405978</v>
      </c>
      <c r="B5354" s="357" t="s">
        <v>22933</v>
      </c>
      <c r="C5354" s="358" t="s">
        <v>22934</v>
      </c>
      <c r="D5354" s="357" t="s">
        <v>188</v>
      </c>
      <c r="E5354" s="359">
        <v>76.010000000000005</v>
      </c>
    </row>
    <row r="5355" spans="1:5" ht="18" customHeight="1" x14ac:dyDescent="0.25">
      <c r="A5355" s="102">
        <f t="shared" si="83"/>
        <v>5405982</v>
      </c>
      <c r="B5355" s="357" t="s">
        <v>22935</v>
      </c>
      <c r="C5355" s="358" t="s">
        <v>22936</v>
      </c>
      <c r="D5355" s="357" t="s">
        <v>188</v>
      </c>
      <c r="E5355" s="359">
        <v>92.3</v>
      </c>
    </row>
    <row r="5356" spans="1:5" ht="18" customHeight="1" x14ac:dyDescent="0.25">
      <c r="A5356" s="102">
        <f t="shared" si="83"/>
        <v>5405983</v>
      </c>
      <c r="B5356" s="357" t="s">
        <v>22937</v>
      </c>
      <c r="C5356" s="358" t="s">
        <v>22938</v>
      </c>
      <c r="D5356" s="357" t="s">
        <v>188</v>
      </c>
      <c r="E5356" s="359">
        <v>108.79</v>
      </c>
    </row>
    <row r="5357" spans="1:5" ht="9" customHeight="1" x14ac:dyDescent="0.25">
      <c r="A5357" s="102">
        <f t="shared" si="83"/>
        <v>5405984</v>
      </c>
      <c r="B5357" s="357" t="s">
        <v>22939</v>
      </c>
      <c r="C5357" s="358" t="s">
        <v>22940</v>
      </c>
      <c r="D5357" s="357" t="s">
        <v>188</v>
      </c>
      <c r="E5357" s="359">
        <v>141.58000000000001</v>
      </c>
    </row>
    <row r="5358" spans="1:5" ht="9" customHeight="1" x14ac:dyDescent="0.25">
      <c r="A5358" s="102">
        <f t="shared" si="83"/>
        <v>5405985</v>
      </c>
      <c r="B5358" s="357" t="s">
        <v>22941</v>
      </c>
      <c r="C5358" s="358" t="s">
        <v>22942</v>
      </c>
      <c r="D5358" s="357" t="s">
        <v>188</v>
      </c>
      <c r="E5358" s="359">
        <v>174.56</v>
      </c>
    </row>
    <row r="5359" spans="1:5" ht="18" customHeight="1" x14ac:dyDescent="0.25">
      <c r="A5359" s="102">
        <f t="shared" si="83"/>
        <v>5406043</v>
      </c>
      <c r="B5359" s="357" t="s">
        <v>22943</v>
      </c>
      <c r="C5359" s="358" t="s">
        <v>22944</v>
      </c>
      <c r="D5359" s="357" t="s">
        <v>188</v>
      </c>
      <c r="E5359" s="359">
        <v>207.34</v>
      </c>
    </row>
    <row r="5360" spans="1:5" ht="9" customHeight="1" x14ac:dyDescent="0.25">
      <c r="A5360" s="102">
        <f t="shared" si="83"/>
        <v>5405975</v>
      </c>
      <c r="B5360" s="357" t="s">
        <v>22945</v>
      </c>
      <c r="C5360" s="358" t="s">
        <v>22946</v>
      </c>
      <c r="D5360" s="357" t="s">
        <v>959</v>
      </c>
      <c r="E5360" s="359">
        <v>34.44</v>
      </c>
    </row>
    <row r="5361" spans="1:5" ht="18" customHeight="1" x14ac:dyDescent="0.25">
      <c r="A5361" s="102">
        <f t="shared" si="83"/>
        <v>5405970</v>
      </c>
      <c r="B5361" s="357" t="s">
        <v>22947</v>
      </c>
      <c r="C5361" s="358" t="s">
        <v>22948</v>
      </c>
      <c r="D5361" s="357" t="s">
        <v>188</v>
      </c>
      <c r="E5361" s="359">
        <v>1441.87</v>
      </c>
    </row>
    <row r="5362" spans="1:5" ht="18" customHeight="1" x14ac:dyDescent="0.25">
      <c r="A5362" s="102">
        <f t="shared" si="83"/>
        <v>5405972</v>
      </c>
      <c r="B5362" s="357" t="s">
        <v>22949</v>
      </c>
      <c r="C5362" s="358" t="s">
        <v>22950</v>
      </c>
      <c r="D5362" s="357" t="s">
        <v>188</v>
      </c>
      <c r="E5362" s="359">
        <v>1300.5</v>
      </c>
    </row>
    <row r="5363" spans="1:5" ht="18" customHeight="1" x14ac:dyDescent="0.25">
      <c r="A5363" s="102">
        <f t="shared" si="83"/>
        <v>5405971</v>
      </c>
      <c r="B5363" s="357" t="s">
        <v>22951</v>
      </c>
      <c r="C5363" s="358" t="s">
        <v>22952</v>
      </c>
      <c r="D5363" s="357" t="s">
        <v>188</v>
      </c>
      <c r="E5363" s="359">
        <v>1622.38</v>
      </c>
    </row>
    <row r="5364" spans="1:5" ht="18" customHeight="1" x14ac:dyDescent="0.25">
      <c r="A5364" s="102">
        <f t="shared" si="83"/>
        <v>5405973</v>
      </c>
      <c r="B5364" s="357" t="s">
        <v>22953</v>
      </c>
      <c r="C5364" s="358" t="s">
        <v>22954</v>
      </c>
      <c r="D5364" s="357" t="s">
        <v>188</v>
      </c>
      <c r="E5364" s="359">
        <v>1481.01</v>
      </c>
    </row>
    <row r="5365" spans="1:5" ht="18" customHeight="1" x14ac:dyDescent="0.25">
      <c r="A5365" s="102">
        <f t="shared" si="83"/>
        <v>5405986</v>
      </c>
      <c r="B5365" s="357" t="s">
        <v>22955</v>
      </c>
      <c r="C5365" s="358" t="s">
        <v>22956</v>
      </c>
      <c r="D5365" s="357" t="s">
        <v>959</v>
      </c>
      <c r="E5365" s="359">
        <v>9.68</v>
      </c>
    </row>
    <row r="5366" spans="1:5" ht="18" customHeight="1" x14ac:dyDescent="0.25">
      <c r="A5366" s="102">
        <f t="shared" si="83"/>
        <v>5405976</v>
      </c>
      <c r="B5366" s="357" t="s">
        <v>22957</v>
      </c>
      <c r="C5366" s="358" t="s">
        <v>22958</v>
      </c>
      <c r="D5366" s="357" t="s">
        <v>959</v>
      </c>
      <c r="E5366" s="359">
        <v>123.9</v>
      </c>
    </row>
    <row r="5367" spans="1:5" ht="18" customHeight="1" x14ac:dyDescent="0.25">
      <c r="A5367" s="102">
        <f t="shared" si="83"/>
        <v>5406023</v>
      </c>
      <c r="B5367" s="357" t="s">
        <v>22959</v>
      </c>
      <c r="C5367" s="358" t="s">
        <v>22960</v>
      </c>
      <c r="D5367" s="357" t="s">
        <v>959</v>
      </c>
      <c r="E5367" s="359">
        <v>345.13</v>
      </c>
    </row>
    <row r="5368" spans="1:5" ht="18" customHeight="1" x14ac:dyDescent="0.25">
      <c r="A5368" s="102">
        <f t="shared" si="83"/>
        <v>5406033</v>
      </c>
      <c r="B5368" s="357" t="s">
        <v>22961</v>
      </c>
      <c r="C5368" s="358" t="s">
        <v>22962</v>
      </c>
      <c r="D5368" s="357" t="s">
        <v>959</v>
      </c>
      <c r="E5368" s="359">
        <v>325.33999999999997</v>
      </c>
    </row>
    <row r="5369" spans="1:5" ht="18" customHeight="1" x14ac:dyDescent="0.25">
      <c r="A5369" s="102">
        <f t="shared" si="83"/>
        <v>5406024</v>
      </c>
      <c r="B5369" s="357" t="s">
        <v>22963</v>
      </c>
      <c r="C5369" s="358" t="s">
        <v>22964</v>
      </c>
      <c r="D5369" s="357" t="s">
        <v>959</v>
      </c>
      <c r="E5369" s="359">
        <v>370.41</v>
      </c>
    </row>
    <row r="5370" spans="1:5" ht="18" customHeight="1" x14ac:dyDescent="0.25">
      <c r="A5370" s="102">
        <f t="shared" si="83"/>
        <v>5406034</v>
      </c>
      <c r="B5370" s="357" t="s">
        <v>22965</v>
      </c>
      <c r="C5370" s="358" t="s">
        <v>22966</v>
      </c>
      <c r="D5370" s="357" t="s">
        <v>959</v>
      </c>
      <c r="E5370" s="359">
        <v>350.61</v>
      </c>
    </row>
    <row r="5371" spans="1:5" ht="18" customHeight="1" x14ac:dyDescent="0.25">
      <c r="A5371" s="102">
        <f t="shared" si="83"/>
        <v>5406031</v>
      </c>
      <c r="B5371" s="357" t="s">
        <v>22967</v>
      </c>
      <c r="C5371" s="358" t="s">
        <v>22968</v>
      </c>
      <c r="D5371" s="357" t="s">
        <v>959</v>
      </c>
      <c r="E5371" s="359">
        <v>329.28</v>
      </c>
    </row>
    <row r="5372" spans="1:5" ht="18" customHeight="1" x14ac:dyDescent="0.25">
      <c r="A5372" s="102">
        <f t="shared" si="83"/>
        <v>5406041</v>
      </c>
      <c r="B5372" s="357" t="s">
        <v>22969</v>
      </c>
      <c r="C5372" s="358" t="s">
        <v>22970</v>
      </c>
      <c r="D5372" s="357" t="s">
        <v>959</v>
      </c>
      <c r="E5372" s="359">
        <v>309.49</v>
      </c>
    </row>
    <row r="5373" spans="1:5" ht="18" customHeight="1" x14ac:dyDescent="0.25">
      <c r="A5373" s="102">
        <f t="shared" si="83"/>
        <v>5406032</v>
      </c>
      <c r="B5373" s="357" t="s">
        <v>22971</v>
      </c>
      <c r="C5373" s="358" t="s">
        <v>22972</v>
      </c>
      <c r="D5373" s="357" t="s">
        <v>959</v>
      </c>
      <c r="E5373" s="359">
        <v>354.56</v>
      </c>
    </row>
    <row r="5374" spans="1:5" ht="18" customHeight="1" x14ac:dyDescent="0.25">
      <c r="A5374" s="102">
        <f t="shared" si="83"/>
        <v>5406042</v>
      </c>
      <c r="B5374" s="357" t="s">
        <v>22973</v>
      </c>
      <c r="C5374" s="358" t="s">
        <v>22974</v>
      </c>
      <c r="D5374" s="357" t="s">
        <v>959</v>
      </c>
      <c r="E5374" s="359">
        <v>334.76</v>
      </c>
    </row>
    <row r="5375" spans="1:5" ht="18" customHeight="1" x14ac:dyDescent="0.25">
      <c r="A5375" s="102">
        <f t="shared" si="83"/>
        <v>5406025</v>
      </c>
      <c r="B5375" s="357" t="s">
        <v>22975</v>
      </c>
      <c r="C5375" s="358" t="s">
        <v>22976</v>
      </c>
      <c r="D5375" s="357" t="s">
        <v>959</v>
      </c>
      <c r="E5375" s="359">
        <v>333.51</v>
      </c>
    </row>
    <row r="5376" spans="1:5" ht="18" customHeight="1" x14ac:dyDescent="0.25">
      <c r="A5376" s="102">
        <f t="shared" si="83"/>
        <v>5406035</v>
      </c>
      <c r="B5376" s="357" t="s">
        <v>22977</v>
      </c>
      <c r="C5376" s="358" t="s">
        <v>22978</v>
      </c>
      <c r="D5376" s="357" t="s">
        <v>959</v>
      </c>
      <c r="E5376" s="359">
        <v>313.72000000000003</v>
      </c>
    </row>
    <row r="5377" spans="1:5" ht="18" customHeight="1" x14ac:dyDescent="0.25">
      <c r="A5377" s="102">
        <f t="shared" ref="A5377:A5440" si="84">VALUE(B5377)</f>
        <v>5406026</v>
      </c>
      <c r="B5377" s="357" t="s">
        <v>22979</v>
      </c>
      <c r="C5377" s="358" t="s">
        <v>22980</v>
      </c>
      <c r="D5377" s="357" t="s">
        <v>959</v>
      </c>
      <c r="E5377" s="359">
        <v>358.78</v>
      </c>
    </row>
    <row r="5378" spans="1:5" ht="9" customHeight="1" x14ac:dyDescent="0.25">
      <c r="A5378" s="102">
        <f t="shared" si="84"/>
        <v>5406036</v>
      </c>
      <c r="B5378" s="357" t="s">
        <v>22981</v>
      </c>
      <c r="C5378" s="358" t="s">
        <v>22982</v>
      </c>
      <c r="D5378" s="357" t="s">
        <v>959</v>
      </c>
      <c r="E5378" s="359">
        <v>338.99</v>
      </c>
    </row>
    <row r="5379" spans="1:5" ht="9" customHeight="1" x14ac:dyDescent="0.25">
      <c r="A5379" s="102">
        <f t="shared" si="84"/>
        <v>5406027</v>
      </c>
      <c r="B5379" s="357" t="s">
        <v>22983</v>
      </c>
      <c r="C5379" s="358" t="s">
        <v>22984</v>
      </c>
      <c r="D5379" s="357" t="s">
        <v>959</v>
      </c>
      <c r="E5379" s="359">
        <v>331.3</v>
      </c>
    </row>
    <row r="5380" spans="1:5" ht="9" customHeight="1" x14ac:dyDescent="0.25">
      <c r="A5380" s="102">
        <f t="shared" si="84"/>
        <v>5406037</v>
      </c>
      <c r="B5380" s="357" t="s">
        <v>22985</v>
      </c>
      <c r="C5380" s="358" t="s">
        <v>22986</v>
      </c>
      <c r="D5380" s="357" t="s">
        <v>959</v>
      </c>
      <c r="E5380" s="359">
        <v>311.5</v>
      </c>
    </row>
    <row r="5381" spans="1:5" ht="9" customHeight="1" x14ac:dyDescent="0.25">
      <c r="A5381" s="102">
        <f t="shared" si="84"/>
        <v>5406028</v>
      </c>
      <c r="B5381" s="357" t="s">
        <v>22987</v>
      </c>
      <c r="C5381" s="358" t="s">
        <v>22988</v>
      </c>
      <c r="D5381" s="357" t="s">
        <v>959</v>
      </c>
      <c r="E5381" s="359">
        <v>356.57</v>
      </c>
    </row>
    <row r="5382" spans="1:5" ht="9" customHeight="1" x14ac:dyDescent="0.25">
      <c r="A5382" s="102">
        <f t="shared" si="84"/>
        <v>5406038</v>
      </c>
      <c r="B5382" s="357" t="s">
        <v>22989</v>
      </c>
      <c r="C5382" s="358" t="s">
        <v>22990</v>
      </c>
      <c r="D5382" s="357" t="s">
        <v>959</v>
      </c>
      <c r="E5382" s="359">
        <v>336.78</v>
      </c>
    </row>
    <row r="5383" spans="1:5" ht="9" customHeight="1" x14ac:dyDescent="0.25">
      <c r="A5383" s="102">
        <f t="shared" si="84"/>
        <v>5406029</v>
      </c>
      <c r="B5383" s="357" t="s">
        <v>22991</v>
      </c>
      <c r="C5383" s="358" t="s">
        <v>22992</v>
      </c>
      <c r="D5383" s="357" t="s">
        <v>959</v>
      </c>
      <c r="E5383" s="359">
        <v>330.07</v>
      </c>
    </row>
    <row r="5384" spans="1:5" ht="9" customHeight="1" x14ac:dyDescent="0.25">
      <c r="A5384" s="102">
        <f t="shared" si="84"/>
        <v>5406039</v>
      </c>
      <c r="B5384" s="357" t="s">
        <v>22993</v>
      </c>
      <c r="C5384" s="358" t="s">
        <v>22994</v>
      </c>
      <c r="D5384" s="357" t="s">
        <v>959</v>
      </c>
      <c r="E5384" s="359">
        <v>310.27999999999997</v>
      </c>
    </row>
    <row r="5385" spans="1:5" ht="9" customHeight="1" x14ac:dyDescent="0.25">
      <c r="A5385" s="102">
        <f t="shared" si="84"/>
        <v>5406030</v>
      </c>
      <c r="B5385" s="357" t="s">
        <v>22995</v>
      </c>
      <c r="C5385" s="358" t="s">
        <v>22996</v>
      </c>
      <c r="D5385" s="357" t="s">
        <v>959</v>
      </c>
      <c r="E5385" s="359">
        <v>355.34</v>
      </c>
    </row>
    <row r="5386" spans="1:5" ht="9" customHeight="1" x14ac:dyDescent="0.25">
      <c r="A5386" s="102">
        <f t="shared" si="84"/>
        <v>5406040</v>
      </c>
      <c r="B5386" s="357" t="s">
        <v>22997</v>
      </c>
      <c r="C5386" s="358" t="s">
        <v>22998</v>
      </c>
      <c r="D5386" s="357" t="s">
        <v>959</v>
      </c>
      <c r="E5386" s="359">
        <v>335.55</v>
      </c>
    </row>
    <row r="5387" spans="1:5" ht="9" customHeight="1" x14ac:dyDescent="0.25">
      <c r="A5387" s="102">
        <f t="shared" si="84"/>
        <v>5405987</v>
      </c>
      <c r="B5387" s="357" t="s">
        <v>22999</v>
      </c>
      <c r="C5387" s="358" t="s">
        <v>23000</v>
      </c>
      <c r="D5387" s="357" t="s">
        <v>315</v>
      </c>
      <c r="E5387" s="359">
        <v>8.75</v>
      </c>
    </row>
    <row r="5388" spans="1:5" ht="9" customHeight="1" x14ac:dyDescent="0.25">
      <c r="A5388" s="102">
        <f t="shared" si="84"/>
        <v>5405979</v>
      </c>
      <c r="B5388" s="357" t="s">
        <v>23001</v>
      </c>
      <c r="C5388" s="358" t="s">
        <v>23002</v>
      </c>
      <c r="D5388" s="357" t="s">
        <v>959</v>
      </c>
      <c r="E5388" s="359">
        <v>15.18</v>
      </c>
    </row>
    <row r="5389" spans="1:5" ht="9" customHeight="1" x14ac:dyDescent="0.25">
      <c r="A5389" s="102">
        <f t="shared" si="84"/>
        <v>5502806</v>
      </c>
      <c r="B5389" s="357" t="s">
        <v>23003</v>
      </c>
      <c r="C5389" s="358" t="s">
        <v>23004</v>
      </c>
      <c r="D5389" s="357" t="s">
        <v>188</v>
      </c>
      <c r="E5389" s="359">
        <v>132.57</v>
      </c>
    </row>
    <row r="5390" spans="1:5" ht="9" customHeight="1" x14ac:dyDescent="0.25">
      <c r="A5390" s="102">
        <f t="shared" si="84"/>
        <v>5502807</v>
      </c>
      <c r="B5390" s="357" t="s">
        <v>23005</v>
      </c>
      <c r="C5390" s="358" t="s">
        <v>23006</v>
      </c>
      <c r="D5390" s="357" t="s">
        <v>188</v>
      </c>
      <c r="E5390" s="359">
        <v>14.25</v>
      </c>
    </row>
    <row r="5391" spans="1:5" ht="9" customHeight="1" x14ac:dyDescent="0.25">
      <c r="A5391" s="102">
        <f t="shared" si="84"/>
        <v>5503041</v>
      </c>
      <c r="B5391" s="357" t="s">
        <v>23007</v>
      </c>
      <c r="C5391" s="358" t="s">
        <v>23008</v>
      </c>
      <c r="D5391" s="357" t="s">
        <v>188</v>
      </c>
      <c r="E5391" s="359">
        <v>8.0500000000000007</v>
      </c>
    </row>
    <row r="5392" spans="1:5" ht="18" customHeight="1" x14ac:dyDescent="0.25">
      <c r="A5392" s="102">
        <f t="shared" si="84"/>
        <v>5502978</v>
      </c>
      <c r="B5392" s="357" t="s">
        <v>23009</v>
      </c>
      <c r="C5392" s="358" t="s">
        <v>23010</v>
      </c>
      <c r="D5392" s="357" t="s">
        <v>188</v>
      </c>
      <c r="E5392" s="359">
        <v>4.67</v>
      </c>
    </row>
    <row r="5393" spans="1:5" ht="18" customHeight="1" x14ac:dyDescent="0.25">
      <c r="A5393" s="102">
        <f t="shared" si="84"/>
        <v>5502822</v>
      </c>
      <c r="B5393" s="357" t="s">
        <v>23011</v>
      </c>
      <c r="C5393" s="358" t="s">
        <v>23012</v>
      </c>
      <c r="D5393" s="357" t="s">
        <v>188</v>
      </c>
      <c r="E5393" s="359">
        <v>37.08</v>
      </c>
    </row>
    <row r="5394" spans="1:5" ht="18" customHeight="1" x14ac:dyDescent="0.25">
      <c r="A5394" s="102">
        <f t="shared" si="84"/>
        <v>5502979</v>
      </c>
      <c r="B5394" s="357" t="s">
        <v>23013</v>
      </c>
      <c r="C5394" s="358" t="s">
        <v>23014</v>
      </c>
      <c r="D5394" s="357" t="s">
        <v>188</v>
      </c>
      <c r="E5394" s="359">
        <v>16.309999999999999</v>
      </c>
    </row>
    <row r="5395" spans="1:5" ht="18" customHeight="1" x14ac:dyDescent="0.25">
      <c r="A5395" s="102">
        <f t="shared" si="84"/>
        <v>5501700</v>
      </c>
      <c r="B5395" s="357" t="s">
        <v>23015</v>
      </c>
      <c r="C5395" s="358" t="s">
        <v>37854</v>
      </c>
      <c r="D5395" s="357" t="s">
        <v>959</v>
      </c>
      <c r="E5395" s="359">
        <v>0.52</v>
      </c>
    </row>
    <row r="5396" spans="1:5" ht="18" customHeight="1" x14ac:dyDescent="0.25">
      <c r="A5396" s="102">
        <f t="shared" si="84"/>
        <v>5500991</v>
      </c>
      <c r="B5396" s="357" t="s">
        <v>23016</v>
      </c>
      <c r="C5396" s="358" t="s">
        <v>23017</v>
      </c>
      <c r="D5396" s="357" t="s">
        <v>188</v>
      </c>
      <c r="E5396" s="359">
        <v>150.62</v>
      </c>
    </row>
    <row r="5397" spans="1:5" ht="9" customHeight="1" x14ac:dyDescent="0.25">
      <c r="A5397" s="102">
        <f t="shared" si="84"/>
        <v>5515739</v>
      </c>
      <c r="B5397" s="357" t="s">
        <v>23018</v>
      </c>
      <c r="C5397" s="358" t="s">
        <v>23019</v>
      </c>
      <c r="D5397" s="357" t="s">
        <v>188</v>
      </c>
      <c r="E5397" s="359">
        <v>40.299999999999997</v>
      </c>
    </row>
    <row r="5398" spans="1:5" ht="9" customHeight="1" x14ac:dyDescent="0.25">
      <c r="A5398" s="102">
        <f t="shared" si="84"/>
        <v>5505766</v>
      </c>
      <c r="B5398" s="357" t="s">
        <v>23020</v>
      </c>
      <c r="C5398" s="358" t="s">
        <v>23021</v>
      </c>
      <c r="D5398" s="357" t="s">
        <v>188</v>
      </c>
      <c r="E5398" s="359">
        <v>319.33</v>
      </c>
    </row>
    <row r="5399" spans="1:5" ht="18" customHeight="1" x14ac:dyDescent="0.25">
      <c r="A5399" s="102">
        <f t="shared" si="84"/>
        <v>5501701</v>
      </c>
      <c r="B5399" s="357" t="s">
        <v>23022</v>
      </c>
      <c r="C5399" s="358" t="s">
        <v>23023</v>
      </c>
      <c r="D5399" s="357" t="s">
        <v>315</v>
      </c>
      <c r="E5399" s="359">
        <v>38.42</v>
      </c>
    </row>
    <row r="5400" spans="1:5" ht="9" customHeight="1" x14ac:dyDescent="0.25">
      <c r="A5400" s="102">
        <f t="shared" si="84"/>
        <v>5501702</v>
      </c>
      <c r="B5400" s="357" t="s">
        <v>23024</v>
      </c>
      <c r="C5400" s="358" t="s">
        <v>23025</v>
      </c>
      <c r="D5400" s="357" t="s">
        <v>315</v>
      </c>
      <c r="E5400" s="359">
        <v>96.05</v>
      </c>
    </row>
    <row r="5401" spans="1:5" ht="18" customHeight="1" x14ac:dyDescent="0.25">
      <c r="A5401" s="102">
        <f t="shared" si="84"/>
        <v>5502972</v>
      </c>
      <c r="B5401" s="357" t="s">
        <v>23026</v>
      </c>
      <c r="C5401" s="358" t="s">
        <v>23027</v>
      </c>
      <c r="D5401" s="357" t="s">
        <v>188</v>
      </c>
      <c r="E5401" s="359">
        <v>226.87</v>
      </c>
    </row>
    <row r="5402" spans="1:5" ht="18" customHeight="1" x14ac:dyDescent="0.25">
      <c r="A5402" s="102">
        <f t="shared" si="84"/>
        <v>5502968</v>
      </c>
      <c r="B5402" s="357" t="s">
        <v>23028</v>
      </c>
      <c r="C5402" s="358" t="s">
        <v>23029</v>
      </c>
      <c r="D5402" s="357" t="s">
        <v>188</v>
      </c>
      <c r="E5402" s="359">
        <v>25.7</v>
      </c>
    </row>
    <row r="5403" spans="1:5" ht="18" customHeight="1" x14ac:dyDescent="0.25">
      <c r="A5403" s="102">
        <f t="shared" si="84"/>
        <v>5502969</v>
      </c>
      <c r="B5403" s="357" t="s">
        <v>23030</v>
      </c>
      <c r="C5403" s="358" t="s">
        <v>23031</v>
      </c>
      <c r="D5403" s="357" t="s">
        <v>188</v>
      </c>
      <c r="E5403" s="359">
        <v>32.4</v>
      </c>
    </row>
    <row r="5404" spans="1:5" ht="9" customHeight="1" x14ac:dyDescent="0.25">
      <c r="A5404" s="102">
        <f t="shared" si="84"/>
        <v>5502970</v>
      </c>
      <c r="B5404" s="357" t="s">
        <v>23032</v>
      </c>
      <c r="C5404" s="358" t="s">
        <v>23033</v>
      </c>
      <c r="D5404" s="357" t="s">
        <v>188</v>
      </c>
      <c r="E5404" s="359">
        <v>59.31</v>
      </c>
    </row>
    <row r="5405" spans="1:5" ht="18" customHeight="1" x14ac:dyDescent="0.25">
      <c r="A5405" s="102">
        <f t="shared" si="84"/>
        <v>5502971</v>
      </c>
      <c r="B5405" s="357" t="s">
        <v>23034</v>
      </c>
      <c r="C5405" s="358" t="s">
        <v>23035</v>
      </c>
      <c r="D5405" s="357" t="s">
        <v>188</v>
      </c>
      <c r="E5405" s="359">
        <v>110.28</v>
      </c>
    </row>
    <row r="5406" spans="1:5" ht="18" customHeight="1" x14ac:dyDescent="0.25">
      <c r="A5406" s="102">
        <f t="shared" si="84"/>
        <v>5502663</v>
      </c>
      <c r="B5406" s="357" t="s">
        <v>23036</v>
      </c>
      <c r="C5406" s="358" t="s">
        <v>23037</v>
      </c>
      <c r="D5406" s="357" t="s">
        <v>188</v>
      </c>
      <c r="E5406" s="359">
        <v>30.87</v>
      </c>
    </row>
    <row r="5407" spans="1:5" ht="18" customHeight="1" x14ac:dyDescent="0.25">
      <c r="A5407" s="102">
        <f t="shared" si="84"/>
        <v>5502993</v>
      </c>
      <c r="B5407" s="357" t="s">
        <v>23038</v>
      </c>
      <c r="C5407" s="358" t="s">
        <v>23039</v>
      </c>
      <c r="D5407" s="357" t="s">
        <v>188</v>
      </c>
      <c r="E5407" s="359">
        <v>22.48</v>
      </c>
    </row>
    <row r="5408" spans="1:5" ht="18" customHeight="1" x14ac:dyDescent="0.25">
      <c r="A5408" s="102">
        <f t="shared" si="84"/>
        <v>5502967</v>
      </c>
      <c r="B5408" s="357" t="s">
        <v>23040</v>
      </c>
      <c r="C5408" s="358" t="s">
        <v>23041</v>
      </c>
      <c r="D5408" s="357" t="s">
        <v>188</v>
      </c>
      <c r="E5408" s="359">
        <v>125.54</v>
      </c>
    </row>
    <row r="5409" spans="1:5" ht="18" customHeight="1" x14ac:dyDescent="0.25">
      <c r="A5409" s="102">
        <f t="shared" si="84"/>
        <v>5502963</v>
      </c>
      <c r="B5409" s="357" t="s">
        <v>23042</v>
      </c>
      <c r="C5409" s="358" t="s">
        <v>23043</v>
      </c>
      <c r="D5409" s="357" t="s">
        <v>188</v>
      </c>
      <c r="E5409" s="359">
        <v>15.39</v>
      </c>
    </row>
    <row r="5410" spans="1:5" ht="18" customHeight="1" x14ac:dyDescent="0.25">
      <c r="A5410" s="102">
        <f t="shared" si="84"/>
        <v>5502964</v>
      </c>
      <c r="B5410" s="357" t="s">
        <v>23044</v>
      </c>
      <c r="C5410" s="358" t="s">
        <v>23045</v>
      </c>
      <c r="D5410" s="357" t="s">
        <v>188</v>
      </c>
      <c r="E5410" s="359">
        <v>19.25</v>
      </c>
    </row>
    <row r="5411" spans="1:5" ht="18" customHeight="1" x14ac:dyDescent="0.25">
      <c r="A5411" s="102">
        <f t="shared" si="84"/>
        <v>5502965</v>
      </c>
      <c r="B5411" s="357" t="s">
        <v>23046</v>
      </c>
      <c r="C5411" s="358" t="s">
        <v>23047</v>
      </c>
      <c r="D5411" s="357" t="s">
        <v>188</v>
      </c>
      <c r="E5411" s="359">
        <v>34.64</v>
      </c>
    </row>
    <row r="5412" spans="1:5" ht="18" customHeight="1" x14ac:dyDescent="0.25">
      <c r="A5412" s="102">
        <f t="shared" si="84"/>
        <v>5502966</v>
      </c>
      <c r="B5412" s="357" t="s">
        <v>23048</v>
      </c>
      <c r="C5412" s="358" t="s">
        <v>23049</v>
      </c>
      <c r="D5412" s="357" t="s">
        <v>188</v>
      </c>
      <c r="E5412" s="359">
        <v>63.44</v>
      </c>
    </row>
    <row r="5413" spans="1:5" ht="18" customHeight="1" x14ac:dyDescent="0.25">
      <c r="A5413" s="102">
        <f t="shared" si="84"/>
        <v>5501706</v>
      </c>
      <c r="B5413" s="357" t="s">
        <v>23050</v>
      </c>
      <c r="C5413" s="358" t="s">
        <v>23051</v>
      </c>
      <c r="D5413" s="357" t="s">
        <v>188</v>
      </c>
      <c r="E5413" s="359">
        <v>6.66</v>
      </c>
    </row>
    <row r="5414" spans="1:5" ht="18" customHeight="1" x14ac:dyDescent="0.25">
      <c r="A5414" s="102">
        <f t="shared" si="84"/>
        <v>5501880</v>
      </c>
      <c r="B5414" s="357" t="s">
        <v>23052</v>
      </c>
      <c r="C5414" s="358" t="s">
        <v>23053</v>
      </c>
      <c r="D5414" s="357" t="s">
        <v>188</v>
      </c>
      <c r="E5414" s="359">
        <v>11.41</v>
      </c>
    </row>
    <row r="5415" spans="1:5" ht="18" customHeight="1" x14ac:dyDescent="0.25">
      <c r="A5415" s="102">
        <f t="shared" si="84"/>
        <v>5502114</v>
      </c>
      <c r="B5415" s="357" t="s">
        <v>23054</v>
      </c>
      <c r="C5415" s="358" t="s">
        <v>23055</v>
      </c>
      <c r="D5415" s="357" t="s">
        <v>188</v>
      </c>
      <c r="E5415" s="359">
        <v>7.61</v>
      </c>
    </row>
    <row r="5416" spans="1:5" ht="18" customHeight="1" x14ac:dyDescent="0.25">
      <c r="A5416" s="102">
        <f t="shared" si="84"/>
        <v>5501906</v>
      </c>
      <c r="B5416" s="357" t="s">
        <v>23056</v>
      </c>
      <c r="C5416" s="358" t="s">
        <v>23057</v>
      </c>
      <c r="D5416" s="357" t="s">
        <v>188</v>
      </c>
      <c r="E5416" s="359">
        <v>10.220000000000001</v>
      </c>
    </row>
    <row r="5417" spans="1:5" ht="18" customHeight="1" x14ac:dyDescent="0.25">
      <c r="A5417" s="102">
        <f t="shared" si="84"/>
        <v>5502140</v>
      </c>
      <c r="B5417" s="357" t="s">
        <v>23058</v>
      </c>
      <c r="C5417" s="358" t="s">
        <v>23059</v>
      </c>
      <c r="D5417" s="357" t="s">
        <v>188</v>
      </c>
      <c r="E5417" s="359">
        <v>6.41</v>
      </c>
    </row>
    <row r="5418" spans="1:5" ht="18" customHeight="1" x14ac:dyDescent="0.25">
      <c r="A5418" s="102">
        <f t="shared" si="84"/>
        <v>5501932</v>
      </c>
      <c r="B5418" s="357" t="s">
        <v>23060</v>
      </c>
      <c r="C5418" s="358" t="s">
        <v>23061</v>
      </c>
      <c r="D5418" s="357" t="s">
        <v>188</v>
      </c>
      <c r="E5418" s="359">
        <v>9.6</v>
      </c>
    </row>
    <row r="5419" spans="1:5" ht="18" customHeight="1" x14ac:dyDescent="0.25">
      <c r="A5419" s="102">
        <f t="shared" si="84"/>
        <v>5502166</v>
      </c>
      <c r="B5419" s="357" t="s">
        <v>23062</v>
      </c>
      <c r="C5419" s="358" t="s">
        <v>23063</v>
      </c>
      <c r="D5419" s="357" t="s">
        <v>188</v>
      </c>
      <c r="E5419" s="359">
        <v>6.17</v>
      </c>
    </row>
    <row r="5420" spans="1:5" ht="18" customHeight="1" x14ac:dyDescent="0.25">
      <c r="A5420" s="102">
        <f t="shared" si="84"/>
        <v>5501881</v>
      </c>
      <c r="B5420" s="357" t="s">
        <v>23064</v>
      </c>
      <c r="C5420" s="358" t="s">
        <v>23065</v>
      </c>
      <c r="D5420" s="357" t="s">
        <v>188</v>
      </c>
      <c r="E5420" s="359">
        <v>11.65</v>
      </c>
    </row>
    <row r="5421" spans="1:5" ht="18" customHeight="1" x14ac:dyDescent="0.25">
      <c r="A5421" s="102">
        <f t="shared" si="84"/>
        <v>5502115</v>
      </c>
      <c r="B5421" s="357" t="s">
        <v>23066</v>
      </c>
      <c r="C5421" s="358" t="s">
        <v>23067</v>
      </c>
      <c r="D5421" s="357" t="s">
        <v>188</v>
      </c>
      <c r="E5421" s="359">
        <v>8.2799999999999994</v>
      </c>
    </row>
    <row r="5422" spans="1:5" ht="18" customHeight="1" x14ac:dyDescent="0.25">
      <c r="A5422" s="102">
        <f t="shared" si="84"/>
        <v>5501907</v>
      </c>
      <c r="B5422" s="357" t="s">
        <v>23068</v>
      </c>
      <c r="C5422" s="358" t="s">
        <v>23069</v>
      </c>
      <c r="D5422" s="357" t="s">
        <v>188</v>
      </c>
      <c r="E5422" s="359">
        <v>10.38</v>
      </c>
    </row>
    <row r="5423" spans="1:5" ht="18" customHeight="1" x14ac:dyDescent="0.25">
      <c r="A5423" s="102">
        <f t="shared" si="84"/>
        <v>5502141</v>
      </c>
      <c r="B5423" s="357" t="s">
        <v>23070</v>
      </c>
      <c r="C5423" s="358" t="s">
        <v>23071</v>
      </c>
      <c r="D5423" s="357" t="s">
        <v>188</v>
      </c>
      <c r="E5423" s="359">
        <v>6.97</v>
      </c>
    </row>
    <row r="5424" spans="1:5" ht="18" customHeight="1" x14ac:dyDescent="0.25">
      <c r="A5424" s="102">
        <f t="shared" si="84"/>
        <v>5501933</v>
      </c>
      <c r="B5424" s="357" t="s">
        <v>23072</v>
      </c>
      <c r="C5424" s="358" t="s">
        <v>23073</v>
      </c>
      <c r="D5424" s="357" t="s">
        <v>188</v>
      </c>
      <c r="E5424" s="359">
        <v>9.73</v>
      </c>
    </row>
    <row r="5425" spans="1:5" ht="18" customHeight="1" x14ac:dyDescent="0.25">
      <c r="A5425" s="102">
        <f t="shared" si="84"/>
        <v>5502167</v>
      </c>
      <c r="B5425" s="357" t="s">
        <v>23074</v>
      </c>
      <c r="C5425" s="358" t="s">
        <v>23075</v>
      </c>
      <c r="D5425" s="357" t="s">
        <v>188</v>
      </c>
      <c r="E5425" s="359">
        <v>6.31</v>
      </c>
    </row>
    <row r="5426" spans="1:5" ht="18" customHeight="1" x14ac:dyDescent="0.25">
      <c r="A5426" s="102">
        <f t="shared" si="84"/>
        <v>5501882</v>
      </c>
      <c r="B5426" s="357" t="s">
        <v>23076</v>
      </c>
      <c r="C5426" s="358" t="s">
        <v>23077</v>
      </c>
      <c r="D5426" s="357" t="s">
        <v>188</v>
      </c>
      <c r="E5426" s="359">
        <v>11.89</v>
      </c>
    </row>
    <row r="5427" spans="1:5" ht="18" customHeight="1" x14ac:dyDescent="0.25">
      <c r="A5427" s="102">
        <f t="shared" si="84"/>
        <v>5502116</v>
      </c>
      <c r="B5427" s="357" t="s">
        <v>23078</v>
      </c>
      <c r="C5427" s="358" t="s">
        <v>23079</v>
      </c>
      <c r="D5427" s="357" t="s">
        <v>188</v>
      </c>
      <c r="E5427" s="359">
        <v>8.48</v>
      </c>
    </row>
    <row r="5428" spans="1:5" ht="18" customHeight="1" x14ac:dyDescent="0.25">
      <c r="A5428" s="102">
        <f t="shared" si="84"/>
        <v>5501908</v>
      </c>
      <c r="B5428" s="357" t="s">
        <v>23080</v>
      </c>
      <c r="C5428" s="358" t="s">
        <v>23081</v>
      </c>
      <c r="D5428" s="357" t="s">
        <v>188</v>
      </c>
      <c r="E5428" s="359">
        <v>10.55</v>
      </c>
    </row>
    <row r="5429" spans="1:5" ht="18" customHeight="1" x14ac:dyDescent="0.25">
      <c r="A5429" s="102">
        <f t="shared" si="84"/>
        <v>5502142</v>
      </c>
      <c r="B5429" s="357" t="s">
        <v>23082</v>
      </c>
      <c r="C5429" s="358" t="s">
        <v>23083</v>
      </c>
      <c r="D5429" s="357" t="s">
        <v>188</v>
      </c>
      <c r="E5429" s="359">
        <v>7.14</v>
      </c>
    </row>
    <row r="5430" spans="1:5" ht="18" customHeight="1" x14ac:dyDescent="0.25">
      <c r="A5430" s="102">
        <f t="shared" si="84"/>
        <v>5501934</v>
      </c>
      <c r="B5430" s="357" t="s">
        <v>23084</v>
      </c>
      <c r="C5430" s="358" t="s">
        <v>23085</v>
      </c>
      <c r="D5430" s="357" t="s">
        <v>188</v>
      </c>
      <c r="E5430" s="359">
        <v>10.220000000000001</v>
      </c>
    </row>
    <row r="5431" spans="1:5" ht="18" customHeight="1" x14ac:dyDescent="0.25">
      <c r="A5431" s="102">
        <f t="shared" si="84"/>
        <v>5502168</v>
      </c>
      <c r="B5431" s="357" t="s">
        <v>23086</v>
      </c>
      <c r="C5431" s="358" t="s">
        <v>23087</v>
      </c>
      <c r="D5431" s="357" t="s">
        <v>188</v>
      </c>
      <c r="E5431" s="359">
        <v>6.41</v>
      </c>
    </row>
    <row r="5432" spans="1:5" ht="18" customHeight="1" x14ac:dyDescent="0.25">
      <c r="A5432" s="102">
        <f t="shared" si="84"/>
        <v>5501883</v>
      </c>
      <c r="B5432" s="357" t="s">
        <v>23088</v>
      </c>
      <c r="C5432" s="358" t="s">
        <v>23089</v>
      </c>
      <c r="D5432" s="357" t="s">
        <v>188</v>
      </c>
      <c r="E5432" s="359">
        <v>12.14</v>
      </c>
    </row>
    <row r="5433" spans="1:5" ht="18" customHeight="1" x14ac:dyDescent="0.25">
      <c r="A5433" s="102">
        <f t="shared" si="84"/>
        <v>5502117</v>
      </c>
      <c r="B5433" s="357" t="s">
        <v>23090</v>
      </c>
      <c r="C5433" s="358" t="s">
        <v>23091</v>
      </c>
      <c r="D5433" s="357" t="s">
        <v>188</v>
      </c>
      <c r="E5433" s="359">
        <v>8.74</v>
      </c>
    </row>
    <row r="5434" spans="1:5" ht="18" customHeight="1" x14ac:dyDescent="0.25">
      <c r="A5434" s="102">
        <f t="shared" si="84"/>
        <v>5501909</v>
      </c>
      <c r="B5434" s="357" t="s">
        <v>23092</v>
      </c>
      <c r="C5434" s="358" t="s">
        <v>23093</v>
      </c>
      <c r="D5434" s="357" t="s">
        <v>188</v>
      </c>
      <c r="E5434" s="359">
        <v>10.71</v>
      </c>
    </row>
    <row r="5435" spans="1:5" ht="18" customHeight="1" x14ac:dyDescent="0.25">
      <c r="A5435" s="102">
        <f t="shared" si="84"/>
        <v>5502143</v>
      </c>
      <c r="B5435" s="357" t="s">
        <v>23094</v>
      </c>
      <c r="C5435" s="358" t="s">
        <v>23095</v>
      </c>
      <c r="D5435" s="357" t="s">
        <v>188</v>
      </c>
      <c r="E5435" s="359">
        <v>7.31</v>
      </c>
    </row>
    <row r="5436" spans="1:5" ht="18" customHeight="1" x14ac:dyDescent="0.25">
      <c r="A5436" s="102">
        <f t="shared" si="84"/>
        <v>5501935</v>
      </c>
      <c r="B5436" s="357" t="s">
        <v>23096</v>
      </c>
      <c r="C5436" s="358" t="s">
        <v>23097</v>
      </c>
      <c r="D5436" s="357" t="s">
        <v>188</v>
      </c>
      <c r="E5436" s="359">
        <v>10.38</v>
      </c>
    </row>
    <row r="5437" spans="1:5" ht="18" customHeight="1" x14ac:dyDescent="0.25">
      <c r="A5437" s="102">
        <f t="shared" si="84"/>
        <v>5502169</v>
      </c>
      <c r="B5437" s="357" t="s">
        <v>23098</v>
      </c>
      <c r="C5437" s="358" t="s">
        <v>23099</v>
      </c>
      <c r="D5437" s="357" t="s">
        <v>188</v>
      </c>
      <c r="E5437" s="359">
        <v>6.97</v>
      </c>
    </row>
    <row r="5438" spans="1:5" ht="18" customHeight="1" x14ac:dyDescent="0.25">
      <c r="A5438" s="102">
        <f t="shared" si="84"/>
        <v>5501884</v>
      </c>
      <c r="B5438" s="357" t="s">
        <v>23100</v>
      </c>
      <c r="C5438" s="358" t="s">
        <v>23101</v>
      </c>
      <c r="D5438" s="357" t="s">
        <v>188</v>
      </c>
      <c r="E5438" s="359">
        <v>12.76</v>
      </c>
    </row>
    <row r="5439" spans="1:5" ht="18" customHeight="1" x14ac:dyDescent="0.25">
      <c r="A5439" s="102">
        <f t="shared" si="84"/>
        <v>5502118</v>
      </c>
      <c r="B5439" s="357" t="s">
        <v>23102</v>
      </c>
      <c r="C5439" s="358" t="s">
        <v>23103</v>
      </c>
      <c r="D5439" s="357" t="s">
        <v>188</v>
      </c>
      <c r="E5439" s="359">
        <v>9</v>
      </c>
    </row>
    <row r="5440" spans="1:5" ht="18" customHeight="1" x14ac:dyDescent="0.25">
      <c r="A5440" s="102">
        <f t="shared" si="84"/>
        <v>5501910</v>
      </c>
      <c r="B5440" s="357" t="s">
        <v>23104</v>
      </c>
      <c r="C5440" s="358" t="s">
        <v>23105</v>
      </c>
      <c r="D5440" s="357" t="s">
        <v>188</v>
      </c>
      <c r="E5440" s="359">
        <v>10.87</v>
      </c>
    </row>
    <row r="5441" spans="1:5" ht="18" customHeight="1" x14ac:dyDescent="0.25">
      <c r="A5441" s="102">
        <f t="shared" ref="A5441:A5504" si="85">VALUE(B5441)</f>
        <v>5502144</v>
      </c>
      <c r="B5441" s="357" t="s">
        <v>23106</v>
      </c>
      <c r="C5441" s="358" t="s">
        <v>23107</v>
      </c>
      <c r="D5441" s="357" t="s">
        <v>188</v>
      </c>
      <c r="E5441" s="359">
        <v>7.44</v>
      </c>
    </row>
    <row r="5442" spans="1:5" ht="18" customHeight="1" x14ac:dyDescent="0.25">
      <c r="A5442" s="102">
        <f t="shared" si="85"/>
        <v>5501936</v>
      </c>
      <c r="B5442" s="357" t="s">
        <v>23108</v>
      </c>
      <c r="C5442" s="358" t="s">
        <v>23109</v>
      </c>
      <c r="D5442" s="357" t="s">
        <v>188</v>
      </c>
      <c r="E5442" s="359">
        <v>10.51</v>
      </c>
    </row>
    <row r="5443" spans="1:5" ht="18" customHeight="1" x14ac:dyDescent="0.25">
      <c r="A5443" s="102">
        <f t="shared" si="85"/>
        <v>5502170</v>
      </c>
      <c r="B5443" s="357" t="s">
        <v>23110</v>
      </c>
      <c r="C5443" s="358" t="s">
        <v>23111</v>
      </c>
      <c r="D5443" s="357" t="s">
        <v>188</v>
      </c>
      <c r="E5443" s="359">
        <v>7.1</v>
      </c>
    </row>
    <row r="5444" spans="1:5" ht="18" customHeight="1" x14ac:dyDescent="0.25">
      <c r="A5444" s="102">
        <f t="shared" si="85"/>
        <v>5501885</v>
      </c>
      <c r="B5444" s="357" t="s">
        <v>23112</v>
      </c>
      <c r="C5444" s="358" t="s">
        <v>23113</v>
      </c>
      <c r="D5444" s="357" t="s">
        <v>188</v>
      </c>
      <c r="E5444" s="359">
        <v>13.21</v>
      </c>
    </row>
    <row r="5445" spans="1:5" ht="18" customHeight="1" x14ac:dyDescent="0.25">
      <c r="A5445" s="102">
        <f t="shared" si="85"/>
        <v>5502119</v>
      </c>
      <c r="B5445" s="357" t="s">
        <v>23114</v>
      </c>
      <c r="C5445" s="358" t="s">
        <v>23115</v>
      </c>
      <c r="D5445" s="357" t="s">
        <v>188</v>
      </c>
      <c r="E5445" s="359">
        <v>9.84</v>
      </c>
    </row>
    <row r="5446" spans="1:5" ht="18" customHeight="1" x14ac:dyDescent="0.25">
      <c r="A5446" s="102">
        <f t="shared" si="85"/>
        <v>5501911</v>
      </c>
      <c r="B5446" s="357" t="s">
        <v>23116</v>
      </c>
      <c r="C5446" s="358" t="s">
        <v>23117</v>
      </c>
      <c r="D5446" s="357" t="s">
        <v>188</v>
      </c>
      <c r="E5446" s="359">
        <v>11.51</v>
      </c>
    </row>
    <row r="5447" spans="1:5" ht="18" customHeight="1" x14ac:dyDescent="0.25">
      <c r="A5447" s="102">
        <f t="shared" si="85"/>
        <v>5502145</v>
      </c>
      <c r="B5447" s="357" t="s">
        <v>23118</v>
      </c>
      <c r="C5447" s="358" t="s">
        <v>23119</v>
      </c>
      <c r="D5447" s="357" t="s">
        <v>188</v>
      </c>
      <c r="E5447" s="359">
        <v>7.74</v>
      </c>
    </row>
    <row r="5448" spans="1:5" ht="18" customHeight="1" x14ac:dyDescent="0.25">
      <c r="A5448" s="102">
        <f t="shared" si="85"/>
        <v>5501937</v>
      </c>
      <c r="B5448" s="357" t="s">
        <v>23120</v>
      </c>
      <c r="C5448" s="358" t="s">
        <v>23121</v>
      </c>
      <c r="D5448" s="357" t="s">
        <v>188</v>
      </c>
      <c r="E5448" s="359">
        <v>10.71</v>
      </c>
    </row>
    <row r="5449" spans="1:5" ht="18" customHeight="1" x14ac:dyDescent="0.25">
      <c r="A5449" s="102">
        <f t="shared" si="85"/>
        <v>5502171</v>
      </c>
      <c r="B5449" s="357" t="s">
        <v>23122</v>
      </c>
      <c r="C5449" s="358" t="s">
        <v>23123</v>
      </c>
      <c r="D5449" s="357" t="s">
        <v>188</v>
      </c>
      <c r="E5449" s="359">
        <v>7.31</v>
      </c>
    </row>
    <row r="5450" spans="1:5" ht="18" customHeight="1" x14ac:dyDescent="0.25">
      <c r="A5450" s="102">
        <f t="shared" si="85"/>
        <v>5501886</v>
      </c>
      <c r="B5450" s="357" t="s">
        <v>23124</v>
      </c>
      <c r="C5450" s="358" t="s">
        <v>23125</v>
      </c>
      <c r="D5450" s="357" t="s">
        <v>188</v>
      </c>
      <c r="E5450" s="359">
        <v>14.25</v>
      </c>
    </row>
    <row r="5451" spans="1:5" ht="18" customHeight="1" x14ac:dyDescent="0.25">
      <c r="A5451" s="102">
        <f t="shared" si="85"/>
        <v>5502120</v>
      </c>
      <c r="B5451" s="357" t="s">
        <v>23126</v>
      </c>
      <c r="C5451" s="358" t="s">
        <v>23127</v>
      </c>
      <c r="D5451" s="357" t="s">
        <v>188</v>
      </c>
      <c r="E5451" s="359">
        <v>10.9</v>
      </c>
    </row>
    <row r="5452" spans="1:5" ht="18" customHeight="1" x14ac:dyDescent="0.25">
      <c r="A5452" s="102">
        <f t="shared" si="85"/>
        <v>5501912</v>
      </c>
      <c r="B5452" s="357" t="s">
        <v>23128</v>
      </c>
      <c r="C5452" s="358" t="s">
        <v>23129</v>
      </c>
      <c r="D5452" s="357" t="s">
        <v>188</v>
      </c>
      <c r="E5452" s="359">
        <v>11.94</v>
      </c>
    </row>
    <row r="5453" spans="1:5" ht="18" customHeight="1" x14ac:dyDescent="0.25">
      <c r="A5453" s="102">
        <f t="shared" si="85"/>
        <v>5502146</v>
      </c>
      <c r="B5453" s="357" t="s">
        <v>23130</v>
      </c>
      <c r="C5453" s="358" t="s">
        <v>23131</v>
      </c>
      <c r="D5453" s="357" t="s">
        <v>188</v>
      </c>
      <c r="E5453" s="359">
        <v>8.59</v>
      </c>
    </row>
    <row r="5454" spans="1:5" ht="18" customHeight="1" x14ac:dyDescent="0.25">
      <c r="A5454" s="102">
        <f t="shared" si="85"/>
        <v>5501938</v>
      </c>
      <c r="B5454" s="357" t="s">
        <v>23132</v>
      </c>
      <c r="C5454" s="358" t="s">
        <v>23133</v>
      </c>
      <c r="D5454" s="357" t="s">
        <v>188</v>
      </c>
      <c r="E5454" s="359">
        <v>11.46</v>
      </c>
    </row>
    <row r="5455" spans="1:5" ht="18" customHeight="1" x14ac:dyDescent="0.25">
      <c r="A5455" s="102">
        <f t="shared" si="85"/>
        <v>5502172</v>
      </c>
      <c r="B5455" s="357" t="s">
        <v>23134</v>
      </c>
      <c r="C5455" s="358" t="s">
        <v>23135</v>
      </c>
      <c r="D5455" s="357" t="s">
        <v>188</v>
      </c>
      <c r="E5455" s="359">
        <v>7.7</v>
      </c>
    </row>
    <row r="5456" spans="1:5" ht="18" customHeight="1" x14ac:dyDescent="0.25">
      <c r="A5456" s="102">
        <f t="shared" si="85"/>
        <v>5501876</v>
      </c>
      <c r="B5456" s="357" t="s">
        <v>23136</v>
      </c>
      <c r="C5456" s="358" t="s">
        <v>23137</v>
      </c>
      <c r="D5456" s="357" t="s">
        <v>188</v>
      </c>
      <c r="E5456" s="359">
        <v>9.5</v>
      </c>
    </row>
    <row r="5457" spans="1:5" ht="18" customHeight="1" x14ac:dyDescent="0.25">
      <c r="A5457" s="102">
        <f t="shared" si="85"/>
        <v>5502110</v>
      </c>
      <c r="B5457" s="357" t="s">
        <v>23138</v>
      </c>
      <c r="C5457" s="358" t="s">
        <v>23139</v>
      </c>
      <c r="D5457" s="357" t="s">
        <v>188</v>
      </c>
      <c r="E5457" s="359">
        <v>6.07</v>
      </c>
    </row>
    <row r="5458" spans="1:5" ht="18" customHeight="1" x14ac:dyDescent="0.25">
      <c r="A5458" s="102">
        <f t="shared" si="85"/>
        <v>5501902</v>
      </c>
      <c r="B5458" s="357" t="s">
        <v>23140</v>
      </c>
      <c r="C5458" s="358" t="s">
        <v>23141</v>
      </c>
      <c r="D5458" s="357" t="s">
        <v>188</v>
      </c>
      <c r="E5458" s="359">
        <v>9.1199999999999992</v>
      </c>
    </row>
    <row r="5459" spans="1:5" ht="18" customHeight="1" x14ac:dyDescent="0.25">
      <c r="A5459" s="102">
        <f t="shared" si="85"/>
        <v>5502136</v>
      </c>
      <c r="B5459" s="357" t="s">
        <v>23142</v>
      </c>
      <c r="C5459" s="358" t="s">
        <v>23143</v>
      </c>
      <c r="D5459" s="357" t="s">
        <v>188</v>
      </c>
      <c r="E5459" s="359">
        <v>5.7</v>
      </c>
    </row>
    <row r="5460" spans="1:5" ht="18" customHeight="1" x14ac:dyDescent="0.25">
      <c r="A5460" s="102">
        <f t="shared" si="85"/>
        <v>5501928</v>
      </c>
      <c r="B5460" s="357" t="s">
        <v>23144</v>
      </c>
      <c r="C5460" s="358" t="s">
        <v>23145</v>
      </c>
      <c r="D5460" s="357" t="s">
        <v>188</v>
      </c>
      <c r="E5460" s="359">
        <v>8.6</v>
      </c>
    </row>
    <row r="5461" spans="1:5" ht="18" customHeight="1" x14ac:dyDescent="0.25">
      <c r="A5461" s="102">
        <f t="shared" si="85"/>
        <v>5502162</v>
      </c>
      <c r="B5461" s="357" t="s">
        <v>23146</v>
      </c>
      <c r="C5461" s="358" t="s">
        <v>23147</v>
      </c>
      <c r="D5461" s="357" t="s">
        <v>188</v>
      </c>
      <c r="E5461" s="359">
        <v>5.15</v>
      </c>
    </row>
    <row r="5462" spans="1:5" ht="18" customHeight="1" x14ac:dyDescent="0.25">
      <c r="A5462" s="102">
        <f t="shared" si="85"/>
        <v>5501877</v>
      </c>
      <c r="B5462" s="357" t="s">
        <v>23148</v>
      </c>
      <c r="C5462" s="358" t="s">
        <v>23149</v>
      </c>
      <c r="D5462" s="357" t="s">
        <v>188</v>
      </c>
      <c r="E5462" s="359">
        <v>10.220000000000001</v>
      </c>
    </row>
    <row r="5463" spans="1:5" ht="18" customHeight="1" x14ac:dyDescent="0.25">
      <c r="A5463" s="102">
        <f t="shared" si="85"/>
        <v>5502111</v>
      </c>
      <c r="B5463" s="357" t="s">
        <v>23150</v>
      </c>
      <c r="C5463" s="358" t="s">
        <v>23151</v>
      </c>
      <c r="D5463" s="357" t="s">
        <v>188</v>
      </c>
      <c r="E5463" s="359">
        <v>6.41</v>
      </c>
    </row>
    <row r="5464" spans="1:5" ht="18" customHeight="1" x14ac:dyDescent="0.25">
      <c r="A5464" s="102">
        <f t="shared" si="85"/>
        <v>5501903</v>
      </c>
      <c r="B5464" s="357" t="s">
        <v>23152</v>
      </c>
      <c r="C5464" s="358" t="s">
        <v>23153</v>
      </c>
      <c r="D5464" s="357" t="s">
        <v>188</v>
      </c>
      <c r="E5464" s="359">
        <v>9.34</v>
      </c>
    </row>
    <row r="5465" spans="1:5" ht="18" customHeight="1" x14ac:dyDescent="0.25">
      <c r="A5465" s="102">
        <f t="shared" si="85"/>
        <v>5502137</v>
      </c>
      <c r="B5465" s="357" t="s">
        <v>23154</v>
      </c>
      <c r="C5465" s="358" t="s">
        <v>23155</v>
      </c>
      <c r="D5465" s="357" t="s">
        <v>188</v>
      </c>
      <c r="E5465" s="359">
        <v>5.9</v>
      </c>
    </row>
    <row r="5466" spans="1:5" ht="18" customHeight="1" x14ac:dyDescent="0.25">
      <c r="A5466" s="102">
        <f t="shared" si="85"/>
        <v>5501929</v>
      </c>
      <c r="B5466" s="357" t="s">
        <v>23156</v>
      </c>
      <c r="C5466" s="358" t="s">
        <v>23157</v>
      </c>
      <c r="D5466" s="357" t="s">
        <v>188</v>
      </c>
      <c r="E5466" s="359">
        <v>9.18</v>
      </c>
    </row>
    <row r="5467" spans="1:5" ht="18" customHeight="1" x14ac:dyDescent="0.25">
      <c r="A5467" s="102">
        <f t="shared" si="85"/>
        <v>5502163</v>
      </c>
      <c r="B5467" s="357" t="s">
        <v>23158</v>
      </c>
      <c r="C5467" s="358" t="s">
        <v>23159</v>
      </c>
      <c r="D5467" s="357" t="s">
        <v>188</v>
      </c>
      <c r="E5467" s="359">
        <v>5.73</v>
      </c>
    </row>
    <row r="5468" spans="1:5" ht="18" customHeight="1" x14ac:dyDescent="0.25">
      <c r="A5468" s="102">
        <f t="shared" si="85"/>
        <v>5501875</v>
      </c>
      <c r="B5468" s="357" t="s">
        <v>23160</v>
      </c>
      <c r="C5468" s="358" t="s">
        <v>23161</v>
      </c>
      <c r="D5468" s="357" t="s">
        <v>188</v>
      </c>
      <c r="E5468" s="359">
        <v>9.1199999999999992</v>
      </c>
    </row>
    <row r="5469" spans="1:5" ht="18" customHeight="1" x14ac:dyDescent="0.25">
      <c r="A5469" s="102">
        <f t="shared" si="85"/>
        <v>5502109</v>
      </c>
      <c r="B5469" s="357" t="s">
        <v>23162</v>
      </c>
      <c r="C5469" s="358" t="s">
        <v>23163</v>
      </c>
      <c r="D5469" s="357" t="s">
        <v>188</v>
      </c>
      <c r="E5469" s="359">
        <v>5.7</v>
      </c>
    </row>
    <row r="5470" spans="1:5" ht="18" customHeight="1" x14ac:dyDescent="0.25">
      <c r="A5470" s="102">
        <f t="shared" si="85"/>
        <v>5501901</v>
      </c>
      <c r="B5470" s="357" t="s">
        <v>23164</v>
      </c>
      <c r="C5470" s="358" t="s">
        <v>23165</v>
      </c>
      <c r="D5470" s="357" t="s">
        <v>188</v>
      </c>
      <c r="E5470" s="359">
        <v>8.48</v>
      </c>
    </row>
    <row r="5471" spans="1:5" ht="18" customHeight="1" x14ac:dyDescent="0.25">
      <c r="A5471" s="102">
        <f t="shared" si="85"/>
        <v>5502135</v>
      </c>
      <c r="B5471" s="357" t="s">
        <v>23166</v>
      </c>
      <c r="C5471" s="358" t="s">
        <v>23167</v>
      </c>
      <c r="D5471" s="357" t="s">
        <v>188</v>
      </c>
      <c r="E5471" s="359">
        <v>5.0199999999999996</v>
      </c>
    </row>
    <row r="5472" spans="1:5" ht="18" customHeight="1" x14ac:dyDescent="0.25">
      <c r="A5472" s="102">
        <f t="shared" si="85"/>
        <v>5501927</v>
      </c>
      <c r="B5472" s="357" t="s">
        <v>23168</v>
      </c>
      <c r="C5472" s="358" t="s">
        <v>23169</v>
      </c>
      <c r="D5472" s="357" t="s">
        <v>188</v>
      </c>
      <c r="E5472" s="359">
        <v>8.4</v>
      </c>
    </row>
    <row r="5473" spans="1:5" ht="18" customHeight="1" x14ac:dyDescent="0.25">
      <c r="A5473" s="102">
        <f t="shared" si="85"/>
        <v>5502161</v>
      </c>
      <c r="B5473" s="357" t="s">
        <v>23170</v>
      </c>
      <c r="C5473" s="358" t="s">
        <v>23171</v>
      </c>
      <c r="D5473" s="357" t="s">
        <v>188</v>
      </c>
      <c r="E5473" s="359">
        <v>4.9400000000000004</v>
      </c>
    </row>
    <row r="5474" spans="1:5" ht="18" customHeight="1" x14ac:dyDescent="0.25">
      <c r="A5474" s="102">
        <f t="shared" si="85"/>
        <v>5501878</v>
      </c>
      <c r="B5474" s="357" t="s">
        <v>23172</v>
      </c>
      <c r="C5474" s="358" t="s">
        <v>23173</v>
      </c>
      <c r="D5474" s="357" t="s">
        <v>188</v>
      </c>
      <c r="E5474" s="359">
        <v>10.51</v>
      </c>
    </row>
    <row r="5475" spans="1:5" ht="18" customHeight="1" x14ac:dyDescent="0.25">
      <c r="A5475" s="102">
        <f t="shared" si="85"/>
        <v>5502112</v>
      </c>
      <c r="B5475" s="357" t="s">
        <v>23174</v>
      </c>
      <c r="C5475" s="358" t="s">
        <v>23175</v>
      </c>
      <c r="D5475" s="357" t="s">
        <v>188</v>
      </c>
      <c r="E5475" s="359">
        <v>7.1</v>
      </c>
    </row>
    <row r="5476" spans="1:5" ht="18" customHeight="1" x14ac:dyDescent="0.25">
      <c r="A5476" s="102">
        <f t="shared" si="85"/>
        <v>5501904</v>
      </c>
      <c r="B5476" s="357" t="s">
        <v>23176</v>
      </c>
      <c r="C5476" s="358" t="s">
        <v>23177</v>
      </c>
      <c r="D5476" s="357" t="s">
        <v>188</v>
      </c>
      <c r="E5476" s="359">
        <v>9.5</v>
      </c>
    </row>
    <row r="5477" spans="1:5" ht="18" customHeight="1" x14ac:dyDescent="0.25">
      <c r="A5477" s="102">
        <f t="shared" si="85"/>
        <v>5502138</v>
      </c>
      <c r="B5477" s="357" t="s">
        <v>23178</v>
      </c>
      <c r="C5477" s="358" t="s">
        <v>23179</v>
      </c>
      <c r="D5477" s="357" t="s">
        <v>188</v>
      </c>
      <c r="E5477" s="359">
        <v>6.11</v>
      </c>
    </row>
    <row r="5478" spans="1:5" ht="18" customHeight="1" x14ac:dyDescent="0.25">
      <c r="A5478" s="102">
        <f t="shared" si="85"/>
        <v>5501930</v>
      </c>
      <c r="B5478" s="357" t="s">
        <v>23180</v>
      </c>
      <c r="C5478" s="358" t="s">
        <v>23181</v>
      </c>
      <c r="D5478" s="357" t="s">
        <v>188</v>
      </c>
      <c r="E5478" s="359">
        <v>9.31</v>
      </c>
    </row>
    <row r="5479" spans="1:5" ht="18" customHeight="1" x14ac:dyDescent="0.25">
      <c r="A5479" s="102">
        <f t="shared" si="85"/>
        <v>5502164</v>
      </c>
      <c r="B5479" s="357" t="s">
        <v>23182</v>
      </c>
      <c r="C5479" s="358" t="s">
        <v>23183</v>
      </c>
      <c r="D5479" s="357" t="s">
        <v>188</v>
      </c>
      <c r="E5479" s="359">
        <v>5.9</v>
      </c>
    </row>
    <row r="5480" spans="1:5" ht="18" customHeight="1" x14ac:dyDescent="0.25">
      <c r="A5480" s="102">
        <f t="shared" si="85"/>
        <v>5501879</v>
      </c>
      <c r="B5480" s="357" t="s">
        <v>23184</v>
      </c>
      <c r="C5480" s="358" t="s">
        <v>23185</v>
      </c>
      <c r="D5480" s="357" t="s">
        <v>188</v>
      </c>
      <c r="E5480" s="359">
        <v>10.79</v>
      </c>
    </row>
    <row r="5481" spans="1:5" ht="18" customHeight="1" x14ac:dyDescent="0.25">
      <c r="A5481" s="102">
        <f t="shared" si="85"/>
        <v>5502113</v>
      </c>
      <c r="B5481" s="357" t="s">
        <v>23186</v>
      </c>
      <c r="C5481" s="358" t="s">
        <v>23187</v>
      </c>
      <c r="D5481" s="357" t="s">
        <v>188</v>
      </c>
      <c r="E5481" s="359">
        <v>7.35</v>
      </c>
    </row>
    <row r="5482" spans="1:5" ht="18" customHeight="1" x14ac:dyDescent="0.25">
      <c r="A5482" s="102">
        <f t="shared" si="85"/>
        <v>5501905</v>
      </c>
      <c r="B5482" s="357" t="s">
        <v>23188</v>
      </c>
      <c r="C5482" s="358" t="s">
        <v>23189</v>
      </c>
      <c r="D5482" s="357" t="s">
        <v>188</v>
      </c>
      <c r="E5482" s="359">
        <v>9.6999999999999993</v>
      </c>
    </row>
    <row r="5483" spans="1:5" ht="18" customHeight="1" x14ac:dyDescent="0.25">
      <c r="A5483" s="102">
        <f t="shared" si="85"/>
        <v>5502139</v>
      </c>
      <c r="B5483" s="357" t="s">
        <v>23190</v>
      </c>
      <c r="C5483" s="358" t="s">
        <v>23191</v>
      </c>
      <c r="D5483" s="357" t="s">
        <v>188</v>
      </c>
      <c r="E5483" s="359">
        <v>6.28</v>
      </c>
    </row>
    <row r="5484" spans="1:5" ht="18" customHeight="1" x14ac:dyDescent="0.25">
      <c r="A5484" s="102">
        <f t="shared" si="85"/>
        <v>5501931</v>
      </c>
      <c r="B5484" s="357" t="s">
        <v>23192</v>
      </c>
      <c r="C5484" s="358" t="s">
        <v>23193</v>
      </c>
      <c r="D5484" s="357" t="s">
        <v>188</v>
      </c>
      <c r="E5484" s="359">
        <v>9.4700000000000006</v>
      </c>
    </row>
    <row r="5485" spans="1:5" ht="18" customHeight="1" x14ac:dyDescent="0.25">
      <c r="A5485" s="102">
        <f t="shared" si="85"/>
        <v>5502165</v>
      </c>
      <c r="B5485" s="357" t="s">
        <v>23194</v>
      </c>
      <c r="C5485" s="358" t="s">
        <v>23195</v>
      </c>
      <c r="D5485" s="357" t="s">
        <v>188</v>
      </c>
      <c r="E5485" s="359">
        <v>6.04</v>
      </c>
    </row>
    <row r="5486" spans="1:5" ht="18" customHeight="1" x14ac:dyDescent="0.25">
      <c r="A5486" s="102">
        <f t="shared" si="85"/>
        <v>5502825</v>
      </c>
      <c r="B5486" s="357" t="s">
        <v>23196</v>
      </c>
      <c r="C5486" s="358" t="s">
        <v>23197</v>
      </c>
      <c r="D5486" s="357" t="s">
        <v>188</v>
      </c>
      <c r="E5486" s="359">
        <v>15.05</v>
      </c>
    </row>
    <row r="5487" spans="1:5" ht="18" customHeight="1" x14ac:dyDescent="0.25">
      <c r="A5487" s="102">
        <f t="shared" si="85"/>
        <v>5502834</v>
      </c>
      <c r="B5487" s="357" t="s">
        <v>23198</v>
      </c>
      <c r="C5487" s="358" t="s">
        <v>23199</v>
      </c>
      <c r="D5487" s="357" t="s">
        <v>188</v>
      </c>
      <c r="E5487" s="359">
        <v>11.31</v>
      </c>
    </row>
    <row r="5488" spans="1:5" ht="18" customHeight="1" x14ac:dyDescent="0.25">
      <c r="A5488" s="102">
        <f t="shared" si="85"/>
        <v>5502826</v>
      </c>
      <c r="B5488" s="357" t="s">
        <v>23200</v>
      </c>
      <c r="C5488" s="358" t="s">
        <v>23201</v>
      </c>
      <c r="D5488" s="357" t="s">
        <v>188</v>
      </c>
      <c r="E5488" s="359">
        <v>12.18</v>
      </c>
    </row>
    <row r="5489" spans="1:5" ht="18" customHeight="1" x14ac:dyDescent="0.25">
      <c r="A5489" s="102">
        <f t="shared" si="85"/>
        <v>5502835</v>
      </c>
      <c r="B5489" s="357" t="s">
        <v>23202</v>
      </c>
      <c r="C5489" s="358" t="s">
        <v>23203</v>
      </c>
      <c r="D5489" s="357" t="s">
        <v>188</v>
      </c>
      <c r="E5489" s="359">
        <v>8.84</v>
      </c>
    </row>
    <row r="5490" spans="1:5" ht="18" customHeight="1" x14ac:dyDescent="0.25">
      <c r="A5490" s="102">
        <f t="shared" si="85"/>
        <v>5502827</v>
      </c>
      <c r="B5490" s="357" t="s">
        <v>23204</v>
      </c>
      <c r="C5490" s="358" t="s">
        <v>23205</v>
      </c>
      <c r="D5490" s="357" t="s">
        <v>188</v>
      </c>
      <c r="E5490" s="359">
        <v>11.65</v>
      </c>
    </row>
    <row r="5491" spans="1:5" ht="18" customHeight="1" x14ac:dyDescent="0.25">
      <c r="A5491" s="102">
        <f t="shared" si="85"/>
        <v>5502836</v>
      </c>
      <c r="B5491" s="357" t="s">
        <v>23206</v>
      </c>
      <c r="C5491" s="358" t="s">
        <v>23207</v>
      </c>
      <c r="D5491" s="357" t="s">
        <v>188</v>
      </c>
      <c r="E5491" s="359">
        <v>8.2799999999999994</v>
      </c>
    </row>
    <row r="5492" spans="1:5" ht="18" customHeight="1" x14ac:dyDescent="0.25">
      <c r="A5492" s="102">
        <f t="shared" si="85"/>
        <v>5502356</v>
      </c>
      <c r="B5492" s="357" t="s">
        <v>23208</v>
      </c>
      <c r="C5492" s="358" t="s">
        <v>23209</v>
      </c>
      <c r="D5492" s="357" t="s">
        <v>188</v>
      </c>
      <c r="E5492" s="359">
        <v>17.61</v>
      </c>
    </row>
    <row r="5493" spans="1:5" ht="18" customHeight="1" x14ac:dyDescent="0.25">
      <c r="A5493" s="102">
        <f t="shared" si="85"/>
        <v>5502590</v>
      </c>
      <c r="B5493" s="357" t="s">
        <v>23210</v>
      </c>
      <c r="C5493" s="358" t="s">
        <v>23211</v>
      </c>
      <c r="D5493" s="357" t="s">
        <v>188</v>
      </c>
      <c r="E5493" s="359">
        <v>10.34</v>
      </c>
    </row>
    <row r="5494" spans="1:5" ht="18" customHeight="1" x14ac:dyDescent="0.25">
      <c r="A5494" s="102">
        <f t="shared" si="85"/>
        <v>5502382</v>
      </c>
      <c r="B5494" s="357" t="s">
        <v>23212</v>
      </c>
      <c r="C5494" s="358" t="s">
        <v>23213</v>
      </c>
      <c r="D5494" s="357" t="s">
        <v>188</v>
      </c>
      <c r="E5494" s="359">
        <v>16.239999999999998</v>
      </c>
    </row>
    <row r="5495" spans="1:5" ht="18" customHeight="1" x14ac:dyDescent="0.25">
      <c r="A5495" s="102">
        <f t="shared" si="85"/>
        <v>5502616</v>
      </c>
      <c r="B5495" s="357" t="s">
        <v>23214</v>
      </c>
      <c r="C5495" s="358" t="s">
        <v>23215</v>
      </c>
      <c r="D5495" s="357" t="s">
        <v>188</v>
      </c>
      <c r="E5495" s="359">
        <v>8.82</v>
      </c>
    </row>
    <row r="5496" spans="1:5" ht="18" customHeight="1" x14ac:dyDescent="0.25">
      <c r="A5496" s="102">
        <f t="shared" si="85"/>
        <v>5502408</v>
      </c>
      <c r="B5496" s="357" t="s">
        <v>23216</v>
      </c>
      <c r="C5496" s="358" t="s">
        <v>23217</v>
      </c>
      <c r="D5496" s="357" t="s">
        <v>188</v>
      </c>
      <c r="E5496" s="359">
        <v>15.98</v>
      </c>
    </row>
    <row r="5497" spans="1:5" ht="18" customHeight="1" x14ac:dyDescent="0.25">
      <c r="A5497" s="102">
        <f t="shared" si="85"/>
        <v>5502642</v>
      </c>
      <c r="B5497" s="357" t="s">
        <v>23218</v>
      </c>
      <c r="C5497" s="358" t="s">
        <v>23219</v>
      </c>
      <c r="D5497" s="357" t="s">
        <v>188</v>
      </c>
      <c r="E5497" s="359">
        <v>8.51</v>
      </c>
    </row>
    <row r="5498" spans="1:5" ht="18" customHeight="1" x14ac:dyDescent="0.25">
      <c r="A5498" s="102">
        <f t="shared" si="85"/>
        <v>5502357</v>
      </c>
      <c r="B5498" s="357" t="s">
        <v>23220</v>
      </c>
      <c r="C5498" s="358" t="s">
        <v>23221</v>
      </c>
      <c r="D5498" s="357" t="s">
        <v>188</v>
      </c>
      <c r="E5498" s="359">
        <v>17.89</v>
      </c>
    </row>
    <row r="5499" spans="1:5" ht="18" customHeight="1" x14ac:dyDescent="0.25">
      <c r="A5499" s="102">
        <f t="shared" si="85"/>
        <v>5502591</v>
      </c>
      <c r="B5499" s="357" t="s">
        <v>23222</v>
      </c>
      <c r="C5499" s="358" t="s">
        <v>23223</v>
      </c>
      <c r="D5499" s="357" t="s">
        <v>188</v>
      </c>
      <c r="E5499" s="359">
        <v>10.63</v>
      </c>
    </row>
    <row r="5500" spans="1:5" ht="18" customHeight="1" x14ac:dyDescent="0.25">
      <c r="A5500" s="102">
        <f t="shared" si="85"/>
        <v>5502383</v>
      </c>
      <c r="B5500" s="357" t="s">
        <v>23224</v>
      </c>
      <c r="C5500" s="358" t="s">
        <v>23225</v>
      </c>
      <c r="D5500" s="357" t="s">
        <v>188</v>
      </c>
      <c r="E5500" s="359">
        <v>16.420000000000002</v>
      </c>
    </row>
    <row r="5501" spans="1:5" ht="18" customHeight="1" x14ac:dyDescent="0.25">
      <c r="A5501" s="102">
        <f t="shared" si="85"/>
        <v>5502617</v>
      </c>
      <c r="B5501" s="357" t="s">
        <v>23226</v>
      </c>
      <c r="C5501" s="358" t="s">
        <v>23227</v>
      </c>
      <c r="D5501" s="357" t="s">
        <v>188</v>
      </c>
      <c r="E5501" s="359">
        <v>8.9499999999999993</v>
      </c>
    </row>
    <row r="5502" spans="1:5" ht="18" customHeight="1" x14ac:dyDescent="0.25">
      <c r="A5502" s="102">
        <f t="shared" si="85"/>
        <v>5502409</v>
      </c>
      <c r="B5502" s="357" t="s">
        <v>23228</v>
      </c>
      <c r="C5502" s="358" t="s">
        <v>23229</v>
      </c>
      <c r="D5502" s="357" t="s">
        <v>188</v>
      </c>
      <c r="E5502" s="359">
        <v>16.11</v>
      </c>
    </row>
    <row r="5503" spans="1:5" ht="18" customHeight="1" x14ac:dyDescent="0.25">
      <c r="A5503" s="102">
        <f t="shared" si="85"/>
        <v>5502643</v>
      </c>
      <c r="B5503" s="357" t="s">
        <v>23230</v>
      </c>
      <c r="C5503" s="358" t="s">
        <v>23231</v>
      </c>
      <c r="D5503" s="357" t="s">
        <v>188</v>
      </c>
      <c r="E5503" s="359">
        <v>8.69</v>
      </c>
    </row>
    <row r="5504" spans="1:5" ht="18" customHeight="1" x14ac:dyDescent="0.25">
      <c r="A5504" s="102">
        <f t="shared" si="85"/>
        <v>5502358</v>
      </c>
      <c r="B5504" s="357" t="s">
        <v>23232</v>
      </c>
      <c r="C5504" s="358" t="s">
        <v>23233</v>
      </c>
      <c r="D5504" s="357" t="s">
        <v>188</v>
      </c>
      <c r="E5504" s="359">
        <v>18.16</v>
      </c>
    </row>
    <row r="5505" spans="1:5" ht="18" customHeight="1" x14ac:dyDescent="0.25">
      <c r="A5505" s="102">
        <f t="shared" ref="A5505:A5568" si="86">VALUE(B5505)</f>
        <v>5502592</v>
      </c>
      <c r="B5505" s="357" t="s">
        <v>23234</v>
      </c>
      <c r="C5505" s="358" t="s">
        <v>23235</v>
      </c>
      <c r="D5505" s="357" t="s">
        <v>188</v>
      </c>
      <c r="E5505" s="359">
        <v>10.87</v>
      </c>
    </row>
    <row r="5506" spans="1:5" ht="18" customHeight="1" x14ac:dyDescent="0.25">
      <c r="A5506" s="102">
        <f t="shared" si="86"/>
        <v>5502384</v>
      </c>
      <c r="B5506" s="357" t="s">
        <v>23236</v>
      </c>
      <c r="C5506" s="358" t="s">
        <v>23237</v>
      </c>
      <c r="D5506" s="357" t="s">
        <v>188</v>
      </c>
      <c r="E5506" s="359">
        <v>16.59</v>
      </c>
    </row>
    <row r="5507" spans="1:5" ht="18" customHeight="1" x14ac:dyDescent="0.25">
      <c r="A5507" s="102">
        <f t="shared" si="86"/>
        <v>5502618</v>
      </c>
      <c r="B5507" s="357" t="s">
        <v>23238</v>
      </c>
      <c r="C5507" s="358" t="s">
        <v>23239</v>
      </c>
      <c r="D5507" s="357" t="s">
        <v>188</v>
      </c>
      <c r="E5507" s="359">
        <v>9.8699999999999992</v>
      </c>
    </row>
    <row r="5508" spans="1:5" ht="18" customHeight="1" x14ac:dyDescent="0.25">
      <c r="A5508" s="102">
        <f t="shared" si="86"/>
        <v>5502410</v>
      </c>
      <c r="B5508" s="357" t="s">
        <v>23240</v>
      </c>
      <c r="C5508" s="358" t="s">
        <v>23241</v>
      </c>
      <c r="D5508" s="357" t="s">
        <v>188</v>
      </c>
      <c r="E5508" s="359">
        <v>16.239999999999998</v>
      </c>
    </row>
    <row r="5509" spans="1:5" ht="18" customHeight="1" x14ac:dyDescent="0.25">
      <c r="A5509" s="102">
        <f t="shared" si="86"/>
        <v>5502644</v>
      </c>
      <c r="B5509" s="357" t="s">
        <v>23242</v>
      </c>
      <c r="C5509" s="358" t="s">
        <v>23243</v>
      </c>
      <c r="D5509" s="357" t="s">
        <v>188</v>
      </c>
      <c r="E5509" s="359">
        <v>8.82</v>
      </c>
    </row>
    <row r="5510" spans="1:5" ht="18" customHeight="1" x14ac:dyDescent="0.25">
      <c r="A5510" s="102">
        <f t="shared" si="86"/>
        <v>5502359</v>
      </c>
      <c r="B5510" s="357" t="s">
        <v>23244</v>
      </c>
      <c r="C5510" s="358" t="s">
        <v>23245</v>
      </c>
      <c r="D5510" s="357" t="s">
        <v>188</v>
      </c>
      <c r="E5510" s="359">
        <v>18.43</v>
      </c>
    </row>
    <row r="5511" spans="1:5" ht="18" customHeight="1" x14ac:dyDescent="0.25">
      <c r="A5511" s="102">
        <f t="shared" si="86"/>
        <v>5502593</v>
      </c>
      <c r="B5511" s="357" t="s">
        <v>23246</v>
      </c>
      <c r="C5511" s="358" t="s">
        <v>23247</v>
      </c>
      <c r="D5511" s="357" t="s">
        <v>188</v>
      </c>
      <c r="E5511" s="359">
        <v>11.16</v>
      </c>
    </row>
    <row r="5512" spans="1:5" ht="18" customHeight="1" x14ac:dyDescent="0.25">
      <c r="A5512" s="102">
        <f t="shared" si="86"/>
        <v>5502385</v>
      </c>
      <c r="B5512" s="357" t="s">
        <v>23248</v>
      </c>
      <c r="C5512" s="358" t="s">
        <v>23249</v>
      </c>
      <c r="D5512" s="357" t="s">
        <v>188</v>
      </c>
      <c r="E5512" s="359">
        <v>16.77</v>
      </c>
    </row>
    <row r="5513" spans="1:5" ht="18" customHeight="1" x14ac:dyDescent="0.25">
      <c r="A5513" s="102">
        <f t="shared" si="86"/>
        <v>5502619</v>
      </c>
      <c r="B5513" s="357" t="s">
        <v>23250</v>
      </c>
      <c r="C5513" s="358" t="s">
        <v>23251</v>
      </c>
      <c r="D5513" s="357" t="s">
        <v>188</v>
      </c>
      <c r="E5513" s="359">
        <v>10.039999999999999</v>
      </c>
    </row>
    <row r="5514" spans="1:5" ht="18" customHeight="1" x14ac:dyDescent="0.25">
      <c r="A5514" s="102">
        <f t="shared" si="86"/>
        <v>5502411</v>
      </c>
      <c r="B5514" s="357" t="s">
        <v>23252</v>
      </c>
      <c r="C5514" s="358" t="s">
        <v>23253</v>
      </c>
      <c r="D5514" s="357" t="s">
        <v>188</v>
      </c>
      <c r="E5514" s="359">
        <v>16.38</v>
      </c>
    </row>
    <row r="5515" spans="1:5" ht="18" customHeight="1" x14ac:dyDescent="0.25">
      <c r="A5515" s="102">
        <f t="shared" si="86"/>
        <v>5502645</v>
      </c>
      <c r="B5515" s="357" t="s">
        <v>23254</v>
      </c>
      <c r="C5515" s="358" t="s">
        <v>23255</v>
      </c>
      <c r="D5515" s="357" t="s">
        <v>188</v>
      </c>
      <c r="E5515" s="359">
        <v>8.9499999999999993</v>
      </c>
    </row>
    <row r="5516" spans="1:5" ht="18" customHeight="1" x14ac:dyDescent="0.25">
      <c r="A5516" s="102">
        <f t="shared" si="86"/>
        <v>5502360</v>
      </c>
      <c r="B5516" s="357" t="s">
        <v>23256</v>
      </c>
      <c r="C5516" s="358" t="s">
        <v>23257</v>
      </c>
      <c r="D5516" s="357" t="s">
        <v>188</v>
      </c>
      <c r="E5516" s="359">
        <v>19.2</v>
      </c>
    </row>
    <row r="5517" spans="1:5" ht="18" customHeight="1" x14ac:dyDescent="0.25">
      <c r="A5517" s="102">
        <f t="shared" si="86"/>
        <v>5502594</v>
      </c>
      <c r="B5517" s="357" t="s">
        <v>23258</v>
      </c>
      <c r="C5517" s="358" t="s">
        <v>23259</v>
      </c>
      <c r="D5517" s="357" t="s">
        <v>188</v>
      </c>
      <c r="E5517" s="359">
        <v>12.15</v>
      </c>
    </row>
    <row r="5518" spans="1:5" ht="18" customHeight="1" x14ac:dyDescent="0.25">
      <c r="A5518" s="102">
        <f t="shared" si="86"/>
        <v>5502386</v>
      </c>
      <c r="B5518" s="357" t="s">
        <v>23260</v>
      </c>
      <c r="C5518" s="358" t="s">
        <v>23261</v>
      </c>
      <c r="D5518" s="357" t="s">
        <v>188</v>
      </c>
      <c r="E5518" s="359">
        <v>17.45</v>
      </c>
    </row>
    <row r="5519" spans="1:5" ht="18" customHeight="1" x14ac:dyDescent="0.25">
      <c r="A5519" s="102">
        <f t="shared" si="86"/>
        <v>5502620</v>
      </c>
      <c r="B5519" s="357" t="s">
        <v>23262</v>
      </c>
      <c r="C5519" s="358" t="s">
        <v>23263</v>
      </c>
      <c r="D5519" s="357" t="s">
        <v>188</v>
      </c>
      <c r="E5519" s="359">
        <v>10.16</v>
      </c>
    </row>
    <row r="5520" spans="1:5" ht="18" customHeight="1" x14ac:dyDescent="0.25">
      <c r="A5520" s="102">
        <f t="shared" si="86"/>
        <v>5502412</v>
      </c>
      <c r="B5520" s="357" t="s">
        <v>23264</v>
      </c>
      <c r="C5520" s="358" t="s">
        <v>23265</v>
      </c>
      <c r="D5520" s="357" t="s">
        <v>188</v>
      </c>
      <c r="E5520" s="359">
        <v>16.510000000000002</v>
      </c>
    </row>
    <row r="5521" spans="1:5" ht="18" customHeight="1" x14ac:dyDescent="0.25">
      <c r="A5521" s="102">
        <f t="shared" si="86"/>
        <v>5502646</v>
      </c>
      <c r="B5521" s="357" t="s">
        <v>23266</v>
      </c>
      <c r="C5521" s="358" t="s">
        <v>23267</v>
      </c>
      <c r="D5521" s="357" t="s">
        <v>188</v>
      </c>
      <c r="E5521" s="359">
        <v>9.81</v>
      </c>
    </row>
    <row r="5522" spans="1:5" ht="18" customHeight="1" x14ac:dyDescent="0.25">
      <c r="A5522" s="102">
        <f t="shared" si="86"/>
        <v>5502361</v>
      </c>
      <c r="B5522" s="357" t="s">
        <v>23268</v>
      </c>
      <c r="C5522" s="358" t="s">
        <v>23269</v>
      </c>
      <c r="D5522" s="357" t="s">
        <v>188</v>
      </c>
      <c r="E5522" s="359">
        <v>19.66</v>
      </c>
    </row>
    <row r="5523" spans="1:5" ht="18" customHeight="1" x14ac:dyDescent="0.25">
      <c r="A5523" s="102">
        <f t="shared" si="86"/>
        <v>5502595</v>
      </c>
      <c r="B5523" s="357" t="s">
        <v>23270</v>
      </c>
      <c r="C5523" s="358" t="s">
        <v>23271</v>
      </c>
      <c r="D5523" s="357" t="s">
        <v>188</v>
      </c>
      <c r="E5523" s="359">
        <v>12.59</v>
      </c>
    </row>
    <row r="5524" spans="1:5" ht="18" customHeight="1" x14ac:dyDescent="0.25">
      <c r="A5524" s="102">
        <f t="shared" si="86"/>
        <v>5502387</v>
      </c>
      <c r="B5524" s="357" t="s">
        <v>23272</v>
      </c>
      <c r="C5524" s="358" t="s">
        <v>23273</v>
      </c>
      <c r="D5524" s="357" t="s">
        <v>188</v>
      </c>
      <c r="E5524" s="359">
        <v>17.78</v>
      </c>
    </row>
    <row r="5525" spans="1:5" ht="18" customHeight="1" x14ac:dyDescent="0.25">
      <c r="A5525" s="102">
        <f t="shared" si="86"/>
        <v>5502621</v>
      </c>
      <c r="B5525" s="357" t="s">
        <v>23274</v>
      </c>
      <c r="C5525" s="358" t="s">
        <v>23275</v>
      </c>
      <c r="D5525" s="357" t="s">
        <v>188</v>
      </c>
      <c r="E5525" s="359">
        <v>10.51</v>
      </c>
    </row>
    <row r="5526" spans="1:5" ht="18" customHeight="1" x14ac:dyDescent="0.25">
      <c r="A5526" s="102">
        <f t="shared" si="86"/>
        <v>5502413</v>
      </c>
      <c r="B5526" s="357" t="s">
        <v>23276</v>
      </c>
      <c r="C5526" s="358" t="s">
        <v>23277</v>
      </c>
      <c r="D5526" s="357" t="s">
        <v>188</v>
      </c>
      <c r="E5526" s="359">
        <v>16.77</v>
      </c>
    </row>
    <row r="5527" spans="1:5" ht="18" customHeight="1" x14ac:dyDescent="0.25">
      <c r="A5527" s="102">
        <f t="shared" si="86"/>
        <v>5502647</v>
      </c>
      <c r="B5527" s="357" t="s">
        <v>23278</v>
      </c>
      <c r="C5527" s="358" t="s">
        <v>23279</v>
      </c>
      <c r="D5527" s="357" t="s">
        <v>188</v>
      </c>
      <c r="E5527" s="359">
        <v>10.039999999999999</v>
      </c>
    </row>
    <row r="5528" spans="1:5" ht="18" customHeight="1" x14ac:dyDescent="0.25">
      <c r="A5528" s="102">
        <f t="shared" si="86"/>
        <v>5502362</v>
      </c>
      <c r="B5528" s="357" t="s">
        <v>23280</v>
      </c>
      <c r="C5528" s="358" t="s">
        <v>23281</v>
      </c>
      <c r="D5528" s="357" t="s">
        <v>188</v>
      </c>
      <c r="E5528" s="359">
        <v>20.98</v>
      </c>
    </row>
    <row r="5529" spans="1:5" ht="18" customHeight="1" x14ac:dyDescent="0.25">
      <c r="A5529" s="102">
        <f t="shared" si="86"/>
        <v>5502596</v>
      </c>
      <c r="B5529" s="357" t="s">
        <v>23282</v>
      </c>
      <c r="C5529" s="358" t="s">
        <v>23283</v>
      </c>
      <c r="D5529" s="357" t="s">
        <v>188</v>
      </c>
      <c r="E5529" s="359">
        <v>13.33</v>
      </c>
    </row>
    <row r="5530" spans="1:5" ht="18" customHeight="1" x14ac:dyDescent="0.25">
      <c r="A5530" s="102">
        <f t="shared" si="86"/>
        <v>5502388</v>
      </c>
      <c r="B5530" s="357" t="s">
        <v>23284</v>
      </c>
      <c r="C5530" s="358" t="s">
        <v>23285</v>
      </c>
      <c r="D5530" s="357" t="s">
        <v>188</v>
      </c>
      <c r="E5530" s="359">
        <v>18.21</v>
      </c>
    </row>
    <row r="5531" spans="1:5" ht="18" customHeight="1" x14ac:dyDescent="0.25">
      <c r="A5531" s="102">
        <f t="shared" si="86"/>
        <v>5502622</v>
      </c>
      <c r="B5531" s="357" t="s">
        <v>23286</v>
      </c>
      <c r="C5531" s="358" t="s">
        <v>23287</v>
      </c>
      <c r="D5531" s="357" t="s">
        <v>188</v>
      </c>
      <c r="E5531" s="359">
        <v>10.99</v>
      </c>
    </row>
    <row r="5532" spans="1:5" ht="18" customHeight="1" x14ac:dyDescent="0.25">
      <c r="A5532" s="102">
        <f t="shared" si="86"/>
        <v>5502414</v>
      </c>
      <c r="B5532" s="357" t="s">
        <v>23288</v>
      </c>
      <c r="C5532" s="358" t="s">
        <v>23289</v>
      </c>
      <c r="D5532" s="357" t="s">
        <v>188</v>
      </c>
      <c r="E5532" s="359">
        <v>17.72</v>
      </c>
    </row>
    <row r="5533" spans="1:5" ht="18" customHeight="1" x14ac:dyDescent="0.25">
      <c r="A5533" s="102">
        <f t="shared" si="86"/>
        <v>5502648</v>
      </c>
      <c r="B5533" s="357" t="s">
        <v>23290</v>
      </c>
      <c r="C5533" s="358" t="s">
        <v>23291</v>
      </c>
      <c r="D5533" s="357" t="s">
        <v>188</v>
      </c>
      <c r="E5533" s="359">
        <v>10.46</v>
      </c>
    </row>
    <row r="5534" spans="1:5" ht="18" customHeight="1" x14ac:dyDescent="0.25">
      <c r="A5534" s="102">
        <f t="shared" si="86"/>
        <v>5502352</v>
      </c>
      <c r="B5534" s="357" t="s">
        <v>23292</v>
      </c>
      <c r="C5534" s="358" t="s">
        <v>23293</v>
      </c>
      <c r="D5534" s="357" t="s">
        <v>188</v>
      </c>
      <c r="E5534" s="359">
        <v>15.85</v>
      </c>
    </row>
    <row r="5535" spans="1:5" ht="18" customHeight="1" x14ac:dyDescent="0.25">
      <c r="A5535" s="102">
        <f t="shared" si="86"/>
        <v>5502586</v>
      </c>
      <c r="B5535" s="357" t="s">
        <v>23294</v>
      </c>
      <c r="C5535" s="358" t="s">
        <v>23295</v>
      </c>
      <c r="D5535" s="357" t="s">
        <v>188</v>
      </c>
      <c r="E5535" s="359">
        <v>8.42</v>
      </c>
    </row>
    <row r="5536" spans="1:5" ht="18" customHeight="1" x14ac:dyDescent="0.25">
      <c r="A5536" s="102">
        <f t="shared" si="86"/>
        <v>5502378</v>
      </c>
      <c r="B5536" s="357" t="s">
        <v>23296</v>
      </c>
      <c r="C5536" s="358" t="s">
        <v>23297</v>
      </c>
      <c r="D5536" s="357" t="s">
        <v>188</v>
      </c>
      <c r="E5536" s="359">
        <v>14.9</v>
      </c>
    </row>
    <row r="5537" spans="1:5" ht="18" customHeight="1" x14ac:dyDescent="0.25">
      <c r="A5537" s="102">
        <f t="shared" si="86"/>
        <v>5502612</v>
      </c>
      <c r="B5537" s="357" t="s">
        <v>23298</v>
      </c>
      <c r="C5537" s="358" t="s">
        <v>23299</v>
      </c>
      <c r="D5537" s="357" t="s">
        <v>188</v>
      </c>
      <c r="E5537" s="359">
        <v>7.98</v>
      </c>
    </row>
    <row r="5538" spans="1:5" ht="18" customHeight="1" x14ac:dyDescent="0.25">
      <c r="A5538" s="102">
        <f t="shared" si="86"/>
        <v>5502404</v>
      </c>
      <c r="B5538" s="357" t="s">
        <v>23300</v>
      </c>
      <c r="C5538" s="358" t="s">
        <v>23301</v>
      </c>
      <c r="D5538" s="357" t="s">
        <v>188</v>
      </c>
      <c r="E5538" s="359">
        <v>14.77</v>
      </c>
    </row>
    <row r="5539" spans="1:5" ht="18" customHeight="1" x14ac:dyDescent="0.25">
      <c r="A5539" s="102">
        <f t="shared" si="86"/>
        <v>5502638</v>
      </c>
      <c r="B5539" s="357" t="s">
        <v>23302</v>
      </c>
      <c r="C5539" s="358" t="s">
        <v>23303</v>
      </c>
      <c r="D5539" s="357" t="s">
        <v>188</v>
      </c>
      <c r="E5539" s="359">
        <v>7.85</v>
      </c>
    </row>
    <row r="5540" spans="1:5" ht="18" customHeight="1" x14ac:dyDescent="0.25">
      <c r="A5540" s="102">
        <f t="shared" si="86"/>
        <v>5502353</v>
      </c>
      <c r="B5540" s="357" t="s">
        <v>23304</v>
      </c>
      <c r="C5540" s="358" t="s">
        <v>23305</v>
      </c>
      <c r="D5540" s="357" t="s">
        <v>188</v>
      </c>
      <c r="E5540" s="359">
        <v>16.2</v>
      </c>
    </row>
    <row r="5541" spans="1:5" ht="18" customHeight="1" x14ac:dyDescent="0.25">
      <c r="A5541" s="102">
        <f t="shared" si="86"/>
        <v>5502587</v>
      </c>
      <c r="B5541" s="357" t="s">
        <v>23306</v>
      </c>
      <c r="C5541" s="358" t="s">
        <v>23307</v>
      </c>
      <c r="D5541" s="357" t="s">
        <v>188</v>
      </c>
      <c r="E5541" s="359">
        <v>8.77</v>
      </c>
    </row>
    <row r="5542" spans="1:5" ht="18" customHeight="1" x14ac:dyDescent="0.25">
      <c r="A5542" s="102">
        <f t="shared" si="86"/>
        <v>5502379</v>
      </c>
      <c r="B5542" s="357" t="s">
        <v>23308</v>
      </c>
      <c r="C5542" s="358" t="s">
        <v>23309</v>
      </c>
      <c r="D5542" s="357" t="s">
        <v>188</v>
      </c>
      <c r="E5542" s="359">
        <v>15.16</v>
      </c>
    </row>
    <row r="5543" spans="1:5" ht="9" customHeight="1" x14ac:dyDescent="0.25">
      <c r="A5543" s="102">
        <f t="shared" si="86"/>
        <v>5502613</v>
      </c>
      <c r="B5543" s="357" t="s">
        <v>23310</v>
      </c>
      <c r="C5543" s="358" t="s">
        <v>23311</v>
      </c>
      <c r="D5543" s="357" t="s">
        <v>188</v>
      </c>
      <c r="E5543" s="359">
        <v>8.25</v>
      </c>
    </row>
    <row r="5544" spans="1:5" ht="18" customHeight="1" x14ac:dyDescent="0.25">
      <c r="A5544" s="102">
        <f t="shared" si="86"/>
        <v>5502405</v>
      </c>
      <c r="B5544" s="357" t="s">
        <v>23312</v>
      </c>
      <c r="C5544" s="358" t="s">
        <v>23313</v>
      </c>
      <c r="D5544" s="357" t="s">
        <v>188</v>
      </c>
      <c r="E5544" s="359">
        <v>14.96</v>
      </c>
    </row>
    <row r="5545" spans="1:5" ht="18" customHeight="1" x14ac:dyDescent="0.25">
      <c r="A5545" s="102">
        <f t="shared" si="86"/>
        <v>5502639</v>
      </c>
      <c r="B5545" s="357" t="s">
        <v>23314</v>
      </c>
      <c r="C5545" s="358" t="s">
        <v>23315</v>
      </c>
      <c r="D5545" s="357" t="s">
        <v>188</v>
      </c>
      <c r="E5545" s="359">
        <v>8.07</v>
      </c>
    </row>
    <row r="5546" spans="1:5" ht="18" customHeight="1" x14ac:dyDescent="0.25">
      <c r="A5546" s="102">
        <f t="shared" si="86"/>
        <v>5502351</v>
      </c>
      <c r="B5546" s="357" t="s">
        <v>23316</v>
      </c>
      <c r="C5546" s="358" t="s">
        <v>23317</v>
      </c>
      <c r="D5546" s="357" t="s">
        <v>188</v>
      </c>
      <c r="E5546" s="359">
        <v>14.9</v>
      </c>
    </row>
    <row r="5547" spans="1:5" ht="18" customHeight="1" x14ac:dyDescent="0.25">
      <c r="A5547" s="102">
        <f t="shared" si="86"/>
        <v>5502585</v>
      </c>
      <c r="B5547" s="357" t="s">
        <v>23318</v>
      </c>
      <c r="C5547" s="358" t="s">
        <v>23319</v>
      </c>
      <c r="D5547" s="357" t="s">
        <v>188</v>
      </c>
      <c r="E5547" s="359">
        <v>7.98</v>
      </c>
    </row>
    <row r="5548" spans="1:5" ht="18" customHeight="1" x14ac:dyDescent="0.25">
      <c r="A5548" s="102">
        <f t="shared" si="86"/>
        <v>5502377</v>
      </c>
      <c r="B5548" s="357" t="s">
        <v>23320</v>
      </c>
      <c r="C5548" s="358" t="s">
        <v>23321</v>
      </c>
      <c r="D5548" s="357" t="s">
        <v>188</v>
      </c>
      <c r="E5548" s="359">
        <v>14.64</v>
      </c>
    </row>
    <row r="5549" spans="1:5" ht="18" customHeight="1" x14ac:dyDescent="0.25">
      <c r="A5549" s="102">
        <f t="shared" si="86"/>
        <v>5502611</v>
      </c>
      <c r="B5549" s="357" t="s">
        <v>23322</v>
      </c>
      <c r="C5549" s="358" t="s">
        <v>23323</v>
      </c>
      <c r="D5549" s="357" t="s">
        <v>188</v>
      </c>
      <c r="E5549" s="359">
        <v>7.72</v>
      </c>
    </row>
    <row r="5550" spans="1:5" ht="18" customHeight="1" x14ac:dyDescent="0.25">
      <c r="A5550" s="102">
        <f t="shared" si="86"/>
        <v>5502403</v>
      </c>
      <c r="B5550" s="357" t="s">
        <v>23324</v>
      </c>
      <c r="C5550" s="358" t="s">
        <v>23325</v>
      </c>
      <c r="D5550" s="357" t="s">
        <v>188</v>
      </c>
      <c r="E5550" s="359">
        <v>14.54</v>
      </c>
    </row>
    <row r="5551" spans="1:5" ht="18" customHeight="1" x14ac:dyDescent="0.25">
      <c r="A5551" s="102">
        <f t="shared" si="86"/>
        <v>5502637</v>
      </c>
      <c r="B5551" s="357" t="s">
        <v>23326</v>
      </c>
      <c r="C5551" s="358" t="s">
        <v>23327</v>
      </c>
      <c r="D5551" s="357" t="s">
        <v>188</v>
      </c>
      <c r="E5551" s="359">
        <v>7.63</v>
      </c>
    </row>
    <row r="5552" spans="1:5" ht="18" customHeight="1" x14ac:dyDescent="0.25">
      <c r="A5552" s="102">
        <f t="shared" si="86"/>
        <v>5502187</v>
      </c>
      <c r="B5552" s="357" t="s">
        <v>23328</v>
      </c>
      <c r="C5552" s="358" t="s">
        <v>23329</v>
      </c>
      <c r="D5552" s="357" t="s">
        <v>188</v>
      </c>
      <c r="E5552" s="359">
        <v>7.17</v>
      </c>
    </row>
    <row r="5553" spans="1:5" ht="18" customHeight="1" x14ac:dyDescent="0.25">
      <c r="A5553" s="102">
        <f t="shared" si="86"/>
        <v>5502354</v>
      </c>
      <c r="B5553" s="357" t="s">
        <v>23330</v>
      </c>
      <c r="C5553" s="358" t="s">
        <v>23331</v>
      </c>
      <c r="D5553" s="357" t="s">
        <v>188</v>
      </c>
      <c r="E5553" s="359">
        <v>16.55</v>
      </c>
    </row>
    <row r="5554" spans="1:5" ht="18" customHeight="1" x14ac:dyDescent="0.25">
      <c r="A5554" s="102">
        <f t="shared" si="86"/>
        <v>5502588</v>
      </c>
      <c r="B5554" s="357" t="s">
        <v>23332</v>
      </c>
      <c r="C5554" s="358" t="s">
        <v>23333</v>
      </c>
      <c r="D5554" s="357" t="s">
        <v>188</v>
      </c>
      <c r="E5554" s="359">
        <v>9.81</v>
      </c>
    </row>
    <row r="5555" spans="1:5" ht="18" customHeight="1" x14ac:dyDescent="0.25">
      <c r="A5555" s="102">
        <f t="shared" si="86"/>
        <v>5502380</v>
      </c>
      <c r="B5555" s="357" t="s">
        <v>23334</v>
      </c>
      <c r="C5555" s="358" t="s">
        <v>23335</v>
      </c>
      <c r="D5555" s="357" t="s">
        <v>188</v>
      </c>
      <c r="E5555" s="359">
        <v>15.89</v>
      </c>
    </row>
    <row r="5556" spans="1:5" ht="18" customHeight="1" x14ac:dyDescent="0.25">
      <c r="A5556" s="102">
        <f t="shared" si="86"/>
        <v>5502614</v>
      </c>
      <c r="B5556" s="357" t="s">
        <v>23336</v>
      </c>
      <c r="C5556" s="358" t="s">
        <v>23337</v>
      </c>
      <c r="D5556" s="357" t="s">
        <v>188</v>
      </c>
      <c r="E5556" s="359">
        <v>8.42</v>
      </c>
    </row>
    <row r="5557" spans="1:5" ht="18" customHeight="1" x14ac:dyDescent="0.25">
      <c r="A5557" s="102">
        <f t="shared" si="86"/>
        <v>5502406</v>
      </c>
      <c r="B5557" s="357" t="s">
        <v>23338</v>
      </c>
      <c r="C5557" s="358" t="s">
        <v>23339</v>
      </c>
      <c r="D5557" s="357" t="s">
        <v>188</v>
      </c>
      <c r="E5557" s="359">
        <v>15.13</v>
      </c>
    </row>
    <row r="5558" spans="1:5" ht="18" customHeight="1" x14ac:dyDescent="0.25">
      <c r="A5558" s="102">
        <f t="shared" si="86"/>
        <v>5502640</v>
      </c>
      <c r="B5558" s="357" t="s">
        <v>23340</v>
      </c>
      <c r="C5558" s="358" t="s">
        <v>23341</v>
      </c>
      <c r="D5558" s="357" t="s">
        <v>188</v>
      </c>
      <c r="E5558" s="359">
        <v>8.25</v>
      </c>
    </row>
    <row r="5559" spans="1:5" ht="18" customHeight="1" x14ac:dyDescent="0.25">
      <c r="A5559" s="102">
        <f t="shared" si="86"/>
        <v>5502355</v>
      </c>
      <c r="B5559" s="357" t="s">
        <v>23342</v>
      </c>
      <c r="C5559" s="358" t="s">
        <v>23343</v>
      </c>
      <c r="D5559" s="357" t="s">
        <v>188</v>
      </c>
      <c r="E5559" s="359">
        <v>16.809999999999999</v>
      </c>
    </row>
    <row r="5560" spans="1:5" ht="18" customHeight="1" x14ac:dyDescent="0.25">
      <c r="A5560" s="102">
        <f t="shared" si="86"/>
        <v>5502589</v>
      </c>
      <c r="B5560" s="357" t="s">
        <v>23344</v>
      </c>
      <c r="C5560" s="358" t="s">
        <v>23345</v>
      </c>
      <c r="D5560" s="357" t="s">
        <v>188</v>
      </c>
      <c r="E5560" s="359">
        <v>10.1</v>
      </c>
    </row>
    <row r="5561" spans="1:5" ht="18" customHeight="1" x14ac:dyDescent="0.25">
      <c r="A5561" s="102">
        <f t="shared" si="86"/>
        <v>5502381</v>
      </c>
      <c r="B5561" s="357" t="s">
        <v>23346</v>
      </c>
      <c r="C5561" s="358" t="s">
        <v>23347</v>
      </c>
      <c r="D5561" s="357" t="s">
        <v>188</v>
      </c>
      <c r="E5561" s="359">
        <v>16.07</v>
      </c>
    </row>
    <row r="5562" spans="1:5" ht="18" customHeight="1" x14ac:dyDescent="0.25">
      <c r="A5562" s="102">
        <f t="shared" si="86"/>
        <v>5502615</v>
      </c>
      <c r="B5562" s="357" t="s">
        <v>23348</v>
      </c>
      <c r="C5562" s="358" t="s">
        <v>23349</v>
      </c>
      <c r="D5562" s="357" t="s">
        <v>188</v>
      </c>
      <c r="E5562" s="359">
        <v>8.64</v>
      </c>
    </row>
    <row r="5563" spans="1:5" ht="18" customHeight="1" x14ac:dyDescent="0.25">
      <c r="A5563" s="102">
        <f t="shared" si="86"/>
        <v>5502407</v>
      </c>
      <c r="B5563" s="357" t="s">
        <v>23350</v>
      </c>
      <c r="C5563" s="358" t="s">
        <v>23351</v>
      </c>
      <c r="D5563" s="357" t="s">
        <v>188</v>
      </c>
      <c r="E5563" s="359">
        <v>15.81</v>
      </c>
    </row>
    <row r="5564" spans="1:5" ht="18" customHeight="1" x14ac:dyDescent="0.25">
      <c r="A5564" s="102">
        <f t="shared" si="86"/>
        <v>5502641</v>
      </c>
      <c r="B5564" s="357" t="s">
        <v>23352</v>
      </c>
      <c r="C5564" s="358" t="s">
        <v>23353</v>
      </c>
      <c r="D5564" s="357" t="s">
        <v>188</v>
      </c>
      <c r="E5564" s="359">
        <v>8.3800000000000008</v>
      </c>
    </row>
    <row r="5565" spans="1:5" ht="18" customHeight="1" x14ac:dyDescent="0.25">
      <c r="A5565" s="102">
        <f t="shared" si="86"/>
        <v>5502880</v>
      </c>
      <c r="B5565" s="357" t="s">
        <v>23354</v>
      </c>
      <c r="C5565" s="358" t="s">
        <v>23355</v>
      </c>
      <c r="D5565" s="357" t="s">
        <v>188</v>
      </c>
      <c r="E5565" s="359">
        <v>14.44</v>
      </c>
    </row>
    <row r="5566" spans="1:5" ht="18" customHeight="1" x14ac:dyDescent="0.25">
      <c r="A5566" s="102">
        <f t="shared" si="86"/>
        <v>5502857</v>
      </c>
      <c r="B5566" s="357" t="s">
        <v>23356</v>
      </c>
      <c r="C5566" s="358" t="s">
        <v>23357</v>
      </c>
      <c r="D5566" s="357" t="s">
        <v>188</v>
      </c>
      <c r="E5566" s="359">
        <v>21.36</v>
      </c>
    </row>
    <row r="5567" spans="1:5" ht="18" customHeight="1" x14ac:dyDescent="0.25">
      <c r="A5567" s="102">
        <f t="shared" si="86"/>
        <v>5502881</v>
      </c>
      <c r="B5567" s="357" t="s">
        <v>23358</v>
      </c>
      <c r="C5567" s="358" t="s">
        <v>23359</v>
      </c>
      <c r="D5567" s="357" t="s">
        <v>188</v>
      </c>
      <c r="E5567" s="359">
        <v>11.22</v>
      </c>
    </row>
    <row r="5568" spans="1:5" ht="18" customHeight="1" x14ac:dyDescent="0.25">
      <c r="A5568" s="102">
        <f t="shared" si="86"/>
        <v>5502859</v>
      </c>
      <c r="B5568" s="357" t="s">
        <v>23360</v>
      </c>
      <c r="C5568" s="358" t="s">
        <v>23361</v>
      </c>
      <c r="D5568" s="357" t="s">
        <v>188</v>
      </c>
      <c r="E5568" s="359">
        <v>17.89</v>
      </c>
    </row>
    <row r="5569" spans="1:5" ht="18" customHeight="1" x14ac:dyDescent="0.25">
      <c r="A5569" s="102">
        <f t="shared" ref="A5569:A5632" si="87">VALUE(B5569)</f>
        <v>5502882</v>
      </c>
      <c r="B5569" s="357" t="s">
        <v>23362</v>
      </c>
      <c r="C5569" s="358" t="s">
        <v>23363</v>
      </c>
      <c r="D5569" s="357" t="s">
        <v>188</v>
      </c>
      <c r="E5569" s="359">
        <v>10.63</v>
      </c>
    </row>
    <row r="5570" spans="1:5" ht="18" customHeight="1" x14ac:dyDescent="0.25">
      <c r="A5570" s="102">
        <f t="shared" si="87"/>
        <v>5502858</v>
      </c>
      <c r="B5570" s="357" t="s">
        <v>23364</v>
      </c>
      <c r="C5570" s="358" t="s">
        <v>23365</v>
      </c>
      <c r="D5570" s="357" t="s">
        <v>188</v>
      </c>
      <c r="E5570" s="359">
        <v>19</v>
      </c>
    </row>
    <row r="5571" spans="1:5" ht="18" customHeight="1" x14ac:dyDescent="0.25">
      <c r="A5571" s="102">
        <f t="shared" si="87"/>
        <v>5502747</v>
      </c>
      <c r="B5571" s="357" t="s">
        <v>23366</v>
      </c>
      <c r="C5571" s="358" t="s">
        <v>23367</v>
      </c>
      <c r="D5571" s="357" t="s">
        <v>188</v>
      </c>
      <c r="E5571" s="359">
        <v>42.21</v>
      </c>
    </row>
    <row r="5572" spans="1:5" ht="18" customHeight="1" x14ac:dyDescent="0.25">
      <c r="A5572" s="102">
        <f t="shared" si="87"/>
        <v>5502773</v>
      </c>
      <c r="B5572" s="357" t="s">
        <v>23368</v>
      </c>
      <c r="C5572" s="358" t="s">
        <v>23369</v>
      </c>
      <c r="D5572" s="357" t="s">
        <v>188</v>
      </c>
      <c r="E5572" s="359">
        <v>40.729999999999997</v>
      </c>
    </row>
    <row r="5573" spans="1:5" ht="18" customHeight="1" x14ac:dyDescent="0.25">
      <c r="A5573" s="102">
        <f t="shared" si="87"/>
        <v>5502799</v>
      </c>
      <c r="B5573" s="357" t="s">
        <v>23370</v>
      </c>
      <c r="C5573" s="358" t="s">
        <v>23371</v>
      </c>
      <c r="D5573" s="357" t="s">
        <v>188</v>
      </c>
      <c r="E5573" s="359">
        <v>40.26</v>
      </c>
    </row>
    <row r="5574" spans="1:5" ht="18" customHeight="1" x14ac:dyDescent="0.25">
      <c r="A5574" s="102">
        <f t="shared" si="87"/>
        <v>5502748</v>
      </c>
      <c r="B5574" s="357" t="s">
        <v>23372</v>
      </c>
      <c r="C5574" s="358" t="s">
        <v>23373</v>
      </c>
      <c r="D5574" s="357" t="s">
        <v>188</v>
      </c>
      <c r="E5574" s="359">
        <v>42.67</v>
      </c>
    </row>
    <row r="5575" spans="1:5" ht="18" customHeight="1" x14ac:dyDescent="0.25">
      <c r="A5575" s="102">
        <f t="shared" si="87"/>
        <v>5502774</v>
      </c>
      <c r="B5575" s="357" t="s">
        <v>23374</v>
      </c>
      <c r="C5575" s="358" t="s">
        <v>23375</v>
      </c>
      <c r="D5575" s="357" t="s">
        <v>188</v>
      </c>
      <c r="E5575" s="359">
        <v>41</v>
      </c>
    </row>
    <row r="5576" spans="1:5" ht="18" customHeight="1" x14ac:dyDescent="0.25">
      <c r="A5576" s="102">
        <f t="shared" si="87"/>
        <v>5502800</v>
      </c>
      <c r="B5576" s="357" t="s">
        <v>23376</v>
      </c>
      <c r="C5576" s="358" t="s">
        <v>23377</v>
      </c>
      <c r="D5576" s="357" t="s">
        <v>188</v>
      </c>
      <c r="E5576" s="359">
        <v>40.54</v>
      </c>
    </row>
    <row r="5577" spans="1:5" ht="18" customHeight="1" x14ac:dyDescent="0.25">
      <c r="A5577" s="102">
        <f t="shared" si="87"/>
        <v>5502749</v>
      </c>
      <c r="B5577" s="357" t="s">
        <v>23378</v>
      </c>
      <c r="C5577" s="358" t="s">
        <v>23379</v>
      </c>
      <c r="D5577" s="357" t="s">
        <v>188</v>
      </c>
      <c r="E5577" s="359">
        <v>43.04</v>
      </c>
    </row>
    <row r="5578" spans="1:5" ht="18" customHeight="1" x14ac:dyDescent="0.25">
      <c r="A5578" s="102">
        <f t="shared" si="87"/>
        <v>5502775</v>
      </c>
      <c r="B5578" s="357" t="s">
        <v>23380</v>
      </c>
      <c r="C5578" s="358" t="s">
        <v>23381</v>
      </c>
      <c r="D5578" s="357" t="s">
        <v>188</v>
      </c>
      <c r="E5578" s="359">
        <v>41.28</v>
      </c>
    </row>
    <row r="5579" spans="1:5" ht="18" customHeight="1" x14ac:dyDescent="0.25">
      <c r="A5579" s="102">
        <f t="shared" si="87"/>
        <v>5502801</v>
      </c>
      <c r="B5579" s="357" t="s">
        <v>23382</v>
      </c>
      <c r="C5579" s="358" t="s">
        <v>23383</v>
      </c>
      <c r="D5579" s="357" t="s">
        <v>188</v>
      </c>
      <c r="E5579" s="359">
        <v>40.729999999999997</v>
      </c>
    </row>
    <row r="5580" spans="1:5" ht="18" customHeight="1" x14ac:dyDescent="0.25">
      <c r="A5580" s="102">
        <f t="shared" si="87"/>
        <v>5502750</v>
      </c>
      <c r="B5580" s="357" t="s">
        <v>23384</v>
      </c>
      <c r="C5580" s="358" t="s">
        <v>23385</v>
      </c>
      <c r="D5580" s="357" t="s">
        <v>188</v>
      </c>
      <c r="E5580" s="359">
        <v>45.07</v>
      </c>
    </row>
    <row r="5581" spans="1:5" ht="18" customHeight="1" x14ac:dyDescent="0.25">
      <c r="A5581" s="102">
        <f t="shared" si="87"/>
        <v>5502776</v>
      </c>
      <c r="B5581" s="357" t="s">
        <v>23386</v>
      </c>
      <c r="C5581" s="358" t="s">
        <v>23387</v>
      </c>
      <c r="D5581" s="357" t="s">
        <v>188</v>
      </c>
      <c r="E5581" s="359">
        <v>41.56</v>
      </c>
    </row>
    <row r="5582" spans="1:5" ht="18" customHeight="1" x14ac:dyDescent="0.25">
      <c r="A5582" s="102">
        <f t="shared" si="87"/>
        <v>5502802</v>
      </c>
      <c r="B5582" s="357" t="s">
        <v>23388</v>
      </c>
      <c r="C5582" s="358" t="s">
        <v>23389</v>
      </c>
      <c r="D5582" s="357" t="s">
        <v>188</v>
      </c>
      <c r="E5582" s="359">
        <v>41</v>
      </c>
    </row>
    <row r="5583" spans="1:5" ht="18" customHeight="1" x14ac:dyDescent="0.25">
      <c r="A5583" s="102">
        <f t="shared" si="87"/>
        <v>5502751</v>
      </c>
      <c r="B5583" s="357" t="s">
        <v>23390</v>
      </c>
      <c r="C5583" s="358" t="s">
        <v>23391</v>
      </c>
      <c r="D5583" s="357" t="s">
        <v>188</v>
      </c>
      <c r="E5583" s="359">
        <v>45.57</v>
      </c>
    </row>
    <row r="5584" spans="1:5" ht="18" customHeight="1" x14ac:dyDescent="0.25">
      <c r="A5584" s="102">
        <f t="shared" si="87"/>
        <v>5502777</v>
      </c>
      <c r="B5584" s="357" t="s">
        <v>23392</v>
      </c>
      <c r="C5584" s="358" t="s">
        <v>23393</v>
      </c>
      <c r="D5584" s="357" t="s">
        <v>188</v>
      </c>
      <c r="E5584" s="359">
        <v>41.84</v>
      </c>
    </row>
    <row r="5585" spans="1:5" ht="18" customHeight="1" x14ac:dyDescent="0.25">
      <c r="A5585" s="102">
        <f t="shared" si="87"/>
        <v>5502803</v>
      </c>
      <c r="B5585" s="357" t="s">
        <v>23394</v>
      </c>
      <c r="C5585" s="358" t="s">
        <v>23395</v>
      </c>
      <c r="D5585" s="357" t="s">
        <v>188</v>
      </c>
      <c r="E5585" s="359">
        <v>41.19</v>
      </c>
    </row>
    <row r="5586" spans="1:5" ht="18" customHeight="1" x14ac:dyDescent="0.25">
      <c r="A5586" s="102">
        <f t="shared" si="87"/>
        <v>5502752</v>
      </c>
      <c r="B5586" s="357" t="s">
        <v>23396</v>
      </c>
      <c r="C5586" s="358" t="s">
        <v>23397</v>
      </c>
      <c r="D5586" s="357" t="s">
        <v>188</v>
      </c>
      <c r="E5586" s="359">
        <v>46.31</v>
      </c>
    </row>
    <row r="5587" spans="1:5" ht="18" customHeight="1" x14ac:dyDescent="0.25">
      <c r="A5587" s="102">
        <f t="shared" si="87"/>
        <v>5502778</v>
      </c>
      <c r="B5587" s="357" t="s">
        <v>23398</v>
      </c>
      <c r="C5587" s="358" t="s">
        <v>23399</v>
      </c>
      <c r="D5587" s="357" t="s">
        <v>188</v>
      </c>
      <c r="E5587" s="359">
        <v>42.4</v>
      </c>
    </row>
    <row r="5588" spans="1:5" ht="18" customHeight="1" x14ac:dyDescent="0.25">
      <c r="A5588" s="102">
        <f t="shared" si="87"/>
        <v>5502804</v>
      </c>
      <c r="B5588" s="357" t="s">
        <v>23400</v>
      </c>
      <c r="C5588" s="358" t="s">
        <v>23401</v>
      </c>
      <c r="D5588" s="357" t="s">
        <v>188</v>
      </c>
      <c r="E5588" s="359">
        <v>41.65</v>
      </c>
    </row>
    <row r="5589" spans="1:5" ht="18" customHeight="1" x14ac:dyDescent="0.25">
      <c r="A5589" s="102">
        <f t="shared" si="87"/>
        <v>5502753</v>
      </c>
      <c r="B5589" s="357" t="s">
        <v>23402</v>
      </c>
      <c r="C5589" s="358" t="s">
        <v>23403</v>
      </c>
      <c r="D5589" s="357" t="s">
        <v>188</v>
      </c>
      <c r="E5589" s="359">
        <v>47.55</v>
      </c>
    </row>
    <row r="5590" spans="1:5" ht="18" customHeight="1" x14ac:dyDescent="0.25">
      <c r="A5590" s="102">
        <f t="shared" si="87"/>
        <v>5502779</v>
      </c>
      <c r="B5590" s="357" t="s">
        <v>23404</v>
      </c>
      <c r="C5590" s="358" t="s">
        <v>23405</v>
      </c>
      <c r="D5590" s="357" t="s">
        <v>188</v>
      </c>
      <c r="E5590" s="359">
        <v>44.83</v>
      </c>
    </row>
    <row r="5591" spans="1:5" ht="18" customHeight="1" x14ac:dyDescent="0.25">
      <c r="A5591" s="102">
        <f t="shared" si="87"/>
        <v>5502805</v>
      </c>
      <c r="B5591" s="357" t="s">
        <v>23406</v>
      </c>
      <c r="C5591" s="358" t="s">
        <v>23407</v>
      </c>
      <c r="D5591" s="357" t="s">
        <v>188</v>
      </c>
      <c r="E5591" s="359">
        <v>42.3</v>
      </c>
    </row>
    <row r="5592" spans="1:5" ht="18" customHeight="1" x14ac:dyDescent="0.25">
      <c r="A5592" s="102">
        <f t="shared" si="87"/>
        <v>5502743</v>
      </c>
      <c r="B5592" s="357" t="s">
        <v>23408</v>
      </c>
      <c r="C5592" s="358" t="s">
        <v>23409</v>
      </c>
      <c r="D5592" s="357" t="s">
        <v>188</v>
      </c>
      <c r="E5592" s="359">
        <v>40.08</v>
      </c>
    </row>
    <row r="5593" spans="1:5" ht="18" customHeight="1" x14ac:dyDescent="0.25">
      <c r="A5593" s="102">
        <f t="shared" si="87"/>
        <v>5502769</v>
      </c>
      <c r="B5593" s="357" t="s">
        <v>23410</v>
      </c>
      <c r="C5593" s="358" t="s">
        <v>23411</v>
      </c>
      <c r="D5593" s="357" t="s">
        <v>188</v>
      </c>
      <c r="E5593" s="359">
        <v>37.799999999999997</v>
      </c>
    </row>
    <row r="5594" spans="1:5" ht="18" customHeight="1" x14ac:dyDescent="0.25">
      <c r="A5594" s="102">
        <f t="shared" si="87"/>
        <v>5502795</v>
      </c>
      <c r="B5594" s="357" t="s">
        <v>23412</v>
      </c>
      <c r="C5594" s="358" t="s">
        <v>23413</v>
      </c>
      <c r="D5594" s="357" t="s">
        <v>188</v>
      </c>
      <c r="E5594" s="359">
        <v>37.619999999999997</v>
      </c>
    </row>
    <row r="5595" spans="1:5" ht="18" customHeight="1" x14ac:dyDescent="0.25">
      <c r="A5595" s="102">
        <f t="shared" si="87"/>
        <v>5502744</v>
      </c>
      <c r="B5595" s="357" t="s">
        <v>23414</v>
      </c>
      <c r="C5595" s="358" t="s">
        <v>23415</v>
      </c>
      <c r="D5595" s="357" t="s">
        <v>188</v>
      </c>
      <c r="E5595" s="359">
        <v>40.729999999999997</v>
      </c>
    </row>
    <row r="5596" spans="1:5" ht="18" customHeight="1" x14ac:dyDescent="0.25">
      <c r="A5596" s="102">
        <f t="shared" si="87"/>
        <v>5502770</v>
      </c>
      <c r="B5596" s="357" t="s">
        <v>23416</v>
      </c>
      <c r="C5596" s="358" t="s">
        <v>23417</v>
      </c>
      <c r="D5596" s="357" t="s">
        <v>188</v>
      </c>
      <c r="E5596" s="359">
        <v>38.229999999999997</v>
      </c>
    </row>
    <row r="5597" spans="1:5" ht="18" customHeight="1" x14ac:dyDescent="0.25">
      <c r="A5597" s="102">
        <f t="shared" si="87"/>
        <v>5502796</v>
      </c>
      <c r="B5597" s="357" t="s">
        <v>23418</v>
      </c>
      <c r="C5597" s="358" t="s">
        <v>23419</v>
      </c>
      <c r="D5597" s="357" t="s">
        <v>188</v>
      </c>
      <c r="E5597" s="359">
        <v>37.93</v>
      </c>
    </row>
    <row r="5598" spans="1:5" ht="18" customHeight="1" x14ac:dyDescent="0.25">
      <c r="A5598" s="102">
        <f t="shared" si="87"/>
        <v>5502742</v>
      </c>
      <c r="B5598" s="357" t="s">
        <v>23420</v>
      </c>
      <c r="C5598" s="358" t="s">
        <v>23421</v>
      </c>
      <c r="D5598" s="357" t="s">
        <v>188</v>
      </c>
      <c r="E5598" s="359">
        <v>37.799999999999997</v>
      </c>
    </row>
    <row r="5599" spans="1:5" ht="18" customHeight="1" x14ac:dyDescent="0.25">
      <c r="A5599" s="102">
        <f t="shared" si="87"/>
        <v>5502768</v>
      </c>
      <c r="B5599" s="357" t="s">
        <v>23422</v>
      </c>
      <c r="C5599" s="358" t="s">
        <v>23423</v>
      </c>
      <c r="D5599" s="357" t="s">
        <v>188</v>
      </c>
      <c r="E5599" s="359">
        <v>37.369999999999997</v>
      </c>
    </row>
    <row r="5600" spans="1:5" ht="18" customHeight="1" x14ac:dyDescent="0.25">
      <c r="A5600" s="102">
        <f t="shared" si="87"/>
        <v>5502794</v>
      </c>
      <c r="B5600" s="357" t="s">
        <v>23424</v>
      </c>
      <c r="C5600" s="358" t="s">
        <v>23425</v>
      </c>
      <c r="D5600" s="357" t="s">
        <v>188</v>
      </c>
      <c r="E5600" s="359">
        <v>37.18</v>
      </c>
    </row>
    <row r="5601" spans="1:5" ht="9" customHeight="1" x14ac:dyDescent="0.25">
      <c r="A5601" s="102">
        <f t="shared" si="87"/>
        <v>5502745</v>
      </c>
      <c r="B5601" s="357" t="s">
        <v>23426</v>
      </c>
      <c r="C5601" s="358" t="s">
        <v>23427</v>
      </c>
      <c r="D5601" s="357" t="s">
        <v>188</v>
      </c>
      <c r="E5601" s="359">
        <v>41.28</v>
      </c>
    </row>
    <row r="5602" spans="1:5" ht="18" customHeight="1" x14ac:dyDescent="0.25">
      <c r="A5602" s="102">
        <f t="shared" si="87"/>
        <v>5502771</v>
      </c>
      <c r="B5602" s="357" t="s">
        <v>23428</v>
      </c>
      <c r="C5602" s="358" t="s">
        <v>23429</v>
      </c>
      <c r="D5602" s="357" t="s">
        <v>188</v>
      </c>
      <c r="E5602" s="359">
        <v>40.17</v>
      </c>
    </row>
    <row r="5603" spans="1:5" ht="18" customHeight="1" x14ac:dyDescent="0.25">
      <c r="A5603" s="102">
        <f t="shared" si="87"/>
        <v>5502797</v>
      </c>
      <c r="B5603" s="357" t="s">
        <v>23430</v>
      </c>
      <c r="C5603" s="358" t="s">
        <v>23431</v>
      </c>
      <c r="D5603" s="357" t="s">
        <v>188</v>
      </c>
      <c r="E5603" s="359">
        <v>38.17</v>
      </c>
    </row>
    <row r="5604" spans="1:5" ht="18" customHeight="1" x14ac:dyDescent="0.25">
      <c r="A5604" s="102">
        <f t="shared" si="87"/>
        <v>5502746</v>
      </c>
      <c r="B5604" s="357" t="s">
        <v>23432</v>
      </c>
      <c r="C5604" s="358" t="s">
        <v>23433</v>
      </c>
      <c r="D5604" s="357" t="s">
        <v>188</v>
      </c>
      <c r="E5604" s="359">
        <v>41.75</v>
      </c>
    </row>
    <row r="5605" spans="1:5" ht="18" customHeight="1" x14ac:dyDescent="0.25">
      <c r="A5605" s="102">
        <f t="shared" si="87"/>
        <v>5502772</v>
      </c>
      <c r="B5605" s="357" t="s">
        <v>23434</v>
      </c>
      <c r="C5605" s="358" t="s">
        <v>23435</v>
      </c>
      <c r="D5605" s="357" t="s">
        <v>188</v>
      </c>
      <c r="E5605" s="359">
        <v>40.450000000000003</v>
      </c>
    </row>
    <row r="5606" spans="1:5" ht="18" customHeight="1" x14ac:dyDescent="0.25">
      <c r="A5606" s="102">
        <f t="shared" si="87"/>
        <v>5502798</v>
      </c>
      <c r="B5606" s="357" t="s">
        <v>23436</v>
      </c>
      <c r="C5606" s="358" t="s">
        <v>23437</v>
      </c>
      <c r="D5606" s="357" t="s">
        <v>188</v>
      </c>
      <c r="E5606" s="359">
        <v>38.479999999999997</v>
      </c>
    </row>
    <row r="5607" spans="1:5" ht="18" customHeight="1" x14ac:dyDescent="0.25">
      <c r="A5607" s="102">
        <f t="shared" si="87"/>
        <v>5502886</v>
      </c>
      <c r="B5607" s="357" t="s">
        <v>23438</v>
      </c>
      <c r="C5607" s="358" t="s">
        <v>23439</v>
      </c>
      <c r="D5607" s="357" t="s">
        <v>188</v>
      </c>
      <c r="E5607" s="359">
        <v>49.82</v>
      </c>
    </row>
    <row r="5608" spans="1:5" ht="18" customHeight="1" x14ac:dyDescent="0.25">
      <c r="A5608" s="102">
        <f t="shared" si="87"/>
        <v>5502887</v>
      </c>
      <c r="B5608" s="357" t="s">
        <v>23440</v>
      </c>
      <c r="C5608" s="358" t="s">
        <v>23441</v>
      </c>
      <c r="D5608" s="357" t="s">
        <v>188</v>
      </c>
      <c r="E5608" s="359">
        <v>45.2</v>
      </c>
    </row>
    <row r="5609" spans="1:5" ht="18" customHeight="1" x14ac:dyDescent="0.25">
      <c r="A5609" s="102">
        <f t="shared" si="87"/>
        <v>5502888</v>
      </c>
      <c r="B5609" s="357" t="s">
        <v>23442</v>
      </c>
      <c r="C5609" s="358" t="s">
        <v>23443</v>
      </c>
      <c r="D5609" s="357" t="s">
        <v>188</v>
      </c>
      <c r="E5609" s="359">
        <v>42.67</v>
      </c>
    </row>
    <row r="5610" spans="1:5" ht="18" customHeight="1" x14ac:dyDescent="0.25">
      <c r="A5610" s="102">
        <f t="shared" si="87"/>
        <v>5502820</v>
      </c>
      <c r="B5610" s="357" t="s">
        <v>23444</v>
      </c>
      <c r="C5610" s="358" t="s">
        <v>23445</v>
      </c>
      <c r="D5610" s="357" t="s">
        <v>188</v>
      </c>
      <c r="E5610" s="359">
        <v>6.96</v>
      </c>
    </row>
    <row r="5611" spans="1:5" ht="18" customHeight="1" x14ac:dyDescent="0.25">
      <c r="A5611" s="102">
        <f t="shared" si="87"/>
        <v>5502904</v>
      </c>
      <c r="B5611" s="357" t="s">
        <v>23446</v>
      </c>
      <c r="C5611" s="358" t="s">
        <v>23447</v>
      </c>
      <c r="D5611" s="357" t="s">
        <v>188</v>
      </c>
      <c r="E5611" s="359">
        <v>19.510000000000002</v>
      </c>
    </row>
    <row r="5612" spans="1:5" ht="18" customHeight="1" x14ac:dyDescent="0.25">
      <c r="A5612" s="102">
        <f t="shared" si="87"/>
        <v>5502930</v>
      </c>
      <c r="B5612" s="357" t="s">
        <v>23448</v>
      </c>
      <c r="C5612" s="358" t="s">
        <v>23449</v>
      </c>
      <c r="D5612" s="357" t="s">
        <v>188</v>
      </c>
      <c r="E5612" s="359">
        <v>18.559999999999999</v>
      </c>
    </row>
    <row r="5613" spans="1:5" ht="18" customHeight="1" x14ac:dyDescent="0.25">
      <c r="A5613" s="102">
        <f t="shared" si="87"/>
        <v>5502956</v>
      </c>
      <c r="B5613" s="357" t="s">
        <v>23450</v>
      </c>
      <c r="C5613" s="358" t="s">
        <v>23451</v>
      </c>
      <c r="D5613" s="357" t="s">
        <v>188</v>
      </c>
      <c r="E5613" s="359">
        <v>18.21</v>
      </c>
    </row>
    <row r="5614" spans="1:5" ht="18" customHeight="1" x14ac:dyDescent="0.25">
      <c r="A5614" s="102">
        <f t="shared" si="87"/>
        <v>5502905</v>
      </c>
      <c r="B5614" s="357" t="s">
        <v>23452</v>
      </c>
      <c r="C5614" s="358" t="s">
        <v>23453</v>
      </c>
      <c r="D5614" s="357" t="s">
        <v>188</v>
      </c>
      <c r="E5614" s="359">
        <v>21.89</v>
      </c>
    </row>
    <row r="5615" spans="1:5" ht="18" customHeight="1" x14ac:dyDescent="0.25">
      <c r="A5615" s="102">
        <f t="shared" si="87"/>
        <v>5502931</v>
      </c>
      <c r="B5615" s="357" t="s">
        <v>23454</v>
      </c>
      <c r="C5615" s="358" t="s">
        <v>23455</v>
      </c>
      <c r="D5615" s="357" t="s">
        <v>188</v>
      </c>
      <c r="E5615" s="359">
        <v>18.73</v>
      </c>
    </row>
    <row r="5616" spans="1:5" ht="18" customHeight="1" x14ac:dyDescent="0.25">
      <c r="A5616" s="102">
        <f t="shared" si="87"/>
        <v>5502957</v>
      </c>
      <c r="B5616" s="357" t="s">
        <v>23456</v>
      </c>
      <c r="C5616" s="358" t="s">
        <v>23457</v>
      </c>
      <c r="D5616" s="357" t="s">
        <v>188</v>
      </c>
      <c r="E5616" s="359">
        <v>18.38</v>
      </c>
    </row>
    <row r="5617" spans="1:5" ht="18" customHeight="1" x14ac:dyDescent="0.25">
      <c r="A5617" s="102">
        <f t="shared" si="87"/>
        <v>5502906</v>
      </c>
      <c r="B5617" s="357" t="s">
        <v>23458</v>
      </c>
      <c r="C5617" s="358" t="s">
        <v>23459</v>
      </c>
      <c r="D5617" s="357" t="s">
        <v>188</v>
      </c>
      <c r="E5617" s="359">
        <v>22.15</v>
      </c>
    </row>
    <row r="5618" spans="1:5" ht="18" customHeight="1" x14ac:dyDescent="0.25">
      <c r="A5618" s="102">
        <f t="shared" si="87"/>
        <v>5502932</v>
      </c>
      <c r="B5618" s="357" t="s">
        <v>23460</v>
      </c>
      <c r="C5618" s="358" t="s">
        <v>23461</v>
      </c>
      <c r="D5618" s="357" t="s">
        <v>188</v>
      </c>
      <c r="E5618" s="359">
        <v>18.899999999999999</v>
      </c>
    </row>
    <row r="5619" spans="1:5" ht="18" customHeight="1" x14ac:dyDescent="0.25">
      <c r="A5619" s="102">
        <f t="shared" si="87"/>
        <v>5502958</v>
      </c>
      <c r="B5619" s="357" t="s">
        <v>23462</v>
      </c>
      <c r="C5619" s="358" t="s">
        <v>23463</v>
      </c>
      <c r="D5619" s="357" t="s">
        <v>188</v>
      </c>
      <c r="E5619" s="359">
        <v>18.559999999999999</v>
      </c>
    </row>
    <row r="5620" spans="1:5" ht="18" customHeight="1" x14ac:dyDescent="0.25">
      <c r="A5620" s="102">
        <f t="shared" si="87"/>
        <v>5502907</v>
      </c>
      <c r="B5620" s="357" t="s">
        <v>23464</v>
      </c>
      <c r="C5620" s="358" t="s">
        <v>23465</v>
      </c>
      <c r="D5620" s="357" t="s">
        <v>188</v>
      </c>
      <c r="E5620" s="359">
        <v>22.54</v>
      </c>
    </row>
    <row r="5621" spans="1:5" ht="18" customHeight="1" x14ac:dyDescent="0.25">
      <c r="A5621" s="102">
        <f t="shared" si="87"/>
        <v>5502933</v>
      </c>
      <c r="B5621" s="357" t="s">
        <v>23466</v>
      </c>
      <c r="C5621" s="358" t="s">
        <v>23467</v>
      </c>
      <c r="D5621" s="357" t="s">
        <v>188</v>
      </c>
      <c r="E5621" s="359">
        <v>19.16</v>
      </c>
    </row>
    <row r="5622" spans="1:5" ht="18" customHeight="1" x14ac:dyDescent="0.25">
      <c r="A5622" s="102">
        <f t="shared" si="87"/>
        <v>5502959</v>
      </c>
      <c r="B5622" s="357" t="s">
        <v>23468</v>
      </c>
      <c r="C5622" s="358" t="s">
        <v>23469</v>
      </c>
      <c r="D5622" s="357" t="s">
        <v>188</v>
      </c>
      <c r="E5622" s="359">
        <v>18.73</v>
      </c>
    </row>
    <row r="5623" spans="1:5" ht="18" customHeight="1" x14ac:dyDescent="0.25">
      <c r="A5623" s="102">
        <f t="shared" si="87"/>
        <v>5502908</v>
      </c>
      <c r="B5623" s="357" t="s">
        <v>23470</v>
      </c>
      <c r="C5623" s="358" t="s">
        <v>23471</v>
      </c>
      <c r="D5623" s="357" t="s">
        <v>188</v>
      </c>
      <c r="E5623" s="359">
        <v>22.8</v>
      </c>
    </row>
    <row r="5624" spans="1:5" ht="18" customHeight="1" x14ac:dyDescent="0.25">
      <c r="A5624" s="102">
        <f t="shared" si="87"/>
        <v>5502934</v>
      </c>
      <c r="B5624" s="357" t="s">
        <v>23472</v>
      </c>
      <c r="C5624" s="358" t="s">
        <v>23473</v>
      </c>
      <c r="D5624" s="357" t="s">
        <v>188</v>
      </c>
      <c r="E5624" s="359">
        <v>19.329999999999998</v>
      </c>
    </row>
    <row r="5625" spans="1:5" ht="18" customHeight="1" x14ac:dyDescent="0.25">
      <c r="A5625" s="102">
        <f t="shared" si="87"/>
        <v>5502960</v>
      </c>
      <c r="B5625" s="357" t="s">
        <v>23474</v>
      </c>
      <c r="C5625" s="358" t="s">
        <v>23475</v>
      </c>
      <c r="D5625" s="357" t="s">
        <v>188</v>
      </c>
      <c r="E5625" s="359">
        <v>18.82</v>
      </c>
    </row>
    <row r="5626" spans="1:5" ht="18" customHeight="1" x14ac:dyDescent="0.25">
      <c r="A5626" s="102">
        <f t="shared" si="87"/>
        <v>5502909</v>
      </c>
      <c r="B5626" s="357" t="s">
        <v>23476</v>
      </c>
      <c r="C5626" s="358" t="s">
        <v>23477</v>
      </c>
      <c r="D5626" s="357" t="s">
        <v>188</v>
      </c>
      <c r="E5626" s="359">
        <v>23.32</v>
      </c>
    </row>
    <row r="5627" spans="1:5" ht="18" customHeight="1" x14ac:dyDescent="0.25">
      <c r="A5627" s="102">
        <f t="shared" si="87"/>
        <v>5502935</v>
      </c>
      <c r="B5627" s="357" t="s">
        <v>23478</v>
      </c>
      <c r="C5627" s="358" t="s">
        <v>23479</v>
      </c>
      <c r="D5627" s="357" t="s">
        <v>188</v>
      </c>
      <c r="E5627" s="359">
        <v>19.68</v>
      </c>
    </row>
    <row r="5628" spans="1:5" ht="18" customHeight="1" x14ac:dyDescent="0.25">
      <c r="A5628" s="102">
        <f t="shared" si="87"/>
        <v>5502961</v>
      </c>
      <c r="B5628" s="357" t="s">
        <v>23480</v>
      </c>
      <c r="C5628" s="358" t="s">
        <v>23481</v>
      </c>
      <c r="D5628" s="357" t="s">
        <v>188</v>
      </c>
      <c r="E5628" s="359">
        <v>19.16</v>
      </c>
    </row>
    <row r="5629" spans="1:5" ht="18" customHeight="1" x14ac:dyDescent="0.25">
      <c r="A5629" s="102">
        <f t="shared" si="87"/>
        <v>5502910</v>
      </c>
      <c r="B5629" s="357" t="s">
        <v>23482</v>
      </c>
      <c r="C5629" s="358" t="s">
        <v>23483</v>
      </c>
      <c r="D5629" s="357" t="s">
        <v>188</v>
      </c>
      <c r="E5629" s="359">
        <v>24.23</v>
      </c>
    </row>
    <row r="5630" spans="1:5" ht="18" customHeight="1" x14ac:dyDescent="0.25">
      <c r="A5630" s="102">
        <f t="shared" si="87"/>
        <v>5502936</v>
      </c>
      <c r="B5630" s="357" t="s">
        <v>23484</v>
      </c>
      <c r="C5630" s="358" t="s">
        <v>23485</v>
      </c>
      <c r="D5630" s="357" t="s">
        <v>188</v>
      </c>
      <c r="E5630" s="359">
        <v>22.28</v>
      </c>
    </row>
    <row r="5631" spans="1:5" ht="18" customHeight="1" x14ac:dyDescent="0.25">
      <c r="A5631" s="102">
        <f t="shared" si="87"/>
        <v>5502962</v>
      </c>
      <c r="B5631" s="357" t="s">
        <v>23486</v>
      </c>
      <c r="C5631" s="358" t="s">
        <v>23487</v>
      </c>
      <c r="D5631" s="357" t="s">
        <v>188</v>
      </c>
      <c r="E5631" s="359">
        <v>19.59</v>
      </c>
    </row>
    <row r="5632" spans="1:5" ht="18" customHeight="1" x14ac:dyDescent="0.25">
      <c r="A5632" s="102">
        <f t="shared" si="87"/>
        <v>5502900</v>
      </c>
      <c r="B5632" s="357" t="s">
        <v>23488</v>
      </c>
      <c r="C5632" s="358" t="s">
        <v>23489</v>
      </c>
      <c r="D5632" s="357" t="s">
        <v>188</v>
      </c>
      <c r="E5632" s="359">
        <v>18.12</v>
      </c>
    </row>
    <row r="5633" spans="1:5" ht="18" customHeight="1" x14ac:dyDescent="0.25">
      <c r="A5633" s="102">
        <f t="shared" ref="A5633:A5696" si="88">VALUE(B5633)</f>
        <v>5502926</v>
      </c>
      <c r="B5633" s="357" t="s">
        <v>23490</v>
      </c>
      <c r="C5633" s="358" t="s">
        <v>23491</v>
      </c>
      <c r="D5633" s="357" t="s">
        <v>188</v>
      </c>
      <c r="E5633" s="359">
        <v>17.61</v>
      </c>
    </row>
    <row r="5634" spans="1:5" ht="18" customHeight="1" x14ac:dyDescent="0.25">
      <c r="A5634" s="102">
        <f t="shared" si="88"/>
        <v>5502952</v>
      </c>
      <c r="B5634" s="357" t="s">
        <v>23492</v>
      </c>
      <c r="C5634" s="358" t="s">
        <v>23493</v>
      </c>
      <c r="D5634" s="357" t="s">
        <v>188</v>
      </c>
      <c r="E5634" s="359">
        <v>17.43</v>
      </c>
    </row>
    <row r="5635" spans="1:5" ht="18" customHeight="1" x14ac:dyDescent="0.25">
      <c r="A5635" s="102">
        <f t="shared" si="88"/>
        <v>5502901</v>
      </c>
      <c r="B5635" s="357" t="s">
        <v>23494</v>
      </c>
      <c r="C5635" s="358" t="s">
        <v>23495</v>
      </c>
      <c r="D5635" s="357" t="s">
        <v>188</v>
      </c>
      <c r="E5635" s="359">
        <v>18.47</v>
      </c>
    </row>
    <row r="5636" spans="1:5" ht="18" customHeight="1" x14ac:dyDescent="0.25">
      <c r="A5636" s="102">
        <f t="shared" si="88"/>
        <v>5502927</v>
      </c>
      <c r="B5636" s="357" t="s">
        <v>23496</v>
      </c>
      <c r="C5636" s="358" t="s">
        <v>23497</v>
      </c>
      <c r="D5636" s="357" t="s">
        <v>188</v>
      </c>
      <c r="E5636" s="359">
        <v>17.86</v>
      </c>
    </row>
    <row r="5637" spans="1:5" ht="18" customHeight="1" x14ac:dyDescent="0.25">
      <c r="A5637" s="102">
        <f t="shared" si="88"/>
        <v>5502953</v>
      </c>
      <c r="B5637" s="357" t="s">
        <v>23498</v>
      </c>
      <c r="C5637" s="358" t="s">
        <v>23499</v>
      </c>
      <c r="D5637" s="357" t="s">
        <v>188</v>
      </c>
      <c r="E5637" s="359">
        <v>17.690000000000001</v>
      </c>
    </row>
    <row r="5638" spans="1:5" ht="18" customHeight="1" x14ac:dyDescent="0.25">
      <c r="A5638" s="102">
        <f t="shared" si="88"/>
        <v>5502899</v>
      </c>
      <c r="B5638" s="357" t="s">
        <v>23500</v>
      </c>
      <c r="C5638" s="358" t="s">
        <v>23501</v>
      </c>
      <c r="D5638" s="357" t="s">
        <v>188</v>
      </c>
      <c r="E5638" s="359">
        <v>17.61</v>
      </c>
    </row>
    <row r="5639" spans="1:5" ht="18" customHeight="1" x14ac:dyDescent="0.25">
      <c r="A5639" s="102">
        <f t="shared" si="88"/>
        <v>5502925</v>
      </c>
      <c r="B5639" s="357" t="s">
        <v>23502</v>
      </c>
      <c r="C5639" s="358" t="s">
        <v>23503</v>
      </c>
      <c r="D5639" s="357" t="s">
        <v>188</v>
      </c>
      <c r="E5639" s="359">
        <v>17.350000000000001</v>
      </c>
    </row>
    <row r="5640" spans="1:5" ht="18" customHeight="1" x14ac:dyDescent="0.25">
      <c r="A5640" s="102">
        <f t="shared" si="88"/>
        <v>5502951</v>
      </c>
      <c r="B5640" s="357" t="s">
        <v>23504</v>
      </c>
      <c r="C5640" s="358" t="s">
        <v>23505</v>
      </c>
      <c r="D5640" s="357" t="s">
        <v>188</v>
      </c>
      <c r="E5640" s="359">
        <v>17.170000000000002</v>
      </c>
    </row>
    <row r="5641" spans="1:5" ht="9" customHeight="1" x14ac:dyDescent="0.25">
      <c r="A5641" s="102">
        <f t="shared" si="88"/>
        <v>5502902</v>
      </c>
      <c r="B5641" s="357" t="s">
        <v>23506</v>
      </c>
      <c r="C5641" s="358" t="s">
        <v>23507</v>
      </c>
      <c r="D5641" s="357" t="s">
        <v>188</v>
      </c>
      <c r="E5641" s="359">
        <v>18.899999999999999</v>
      </c>
    </row>
    <row r="5642" spans="1:5" ht="9" customHeight="1" x14ac:dyDescent="0.25">
      <c r="A5642" s="102">
        <f t="shared" si="88"/>
        <v>5502928</v>
      </c>
      <c r="B5642" s="357" t="s">
        <v>23508</v>
      </c>
      <c r="C5642" s="358" t="s">
        <v>23509</v>
      </c>
      <c r="D5642" s="357" t="s">
        <v>188</v>
      </c>
      <c r="E5642" s="359">
        <v>18.12</v>
      </c>
    </row>
    <row r="5643" spans="1:5" ht="9" customHeight="1" x14ac:dyDescent="0.25">
      <c r="A5643" s="102">
        <f t="shared" si="88"/>
        <v>5502954</v>
      </c>
      <c r="B5643" s="357" t="s">
        <v>23510</v>
      </c>
      <c r="C5643" s="358" t="s">
        <v>23511</v>
      </c>
      <c r="D5643" s="357" t="s">
        <v>188</v>
      </c>
      <c r="E5643" s="359">
        <v>17.86</v>
      </c>
    </row>
    <row r="5644" spans="1:5" ht="9" customHeight="1" x14ac:dyDescent="0.25">
      <c r="A5644" s="102">
        <f t="shared" si="88"/>
        <v>5502903</v>
      </c>
      <c r="B5644" s="357" t="s">
        <v>23512</v>
      </c>
      <c r="C5644" s="358" t="s">
        <v>23513</v>
      </c>
      <c r="D5644" s="357" t="s">
        <v>188</v>
      </c>
      <c r="E5644" s="359">
        <v>19.16</v>
      </c>
    </row>
    <row r="5645" spans="1:5" ht="9" customHeight="1" x14ac:dyDescent="0.25">
      <c r="A5645" s="102">
        <f t="shared" si="88"/>
        <v>5502929</v>
      </c>
      <c r="B5645" s="357" t="s">
        <v>23514</v>
      </c>
      <c r="C5645" s="358" t="s">
        <v>23515</v>
      </c>
      <c r="D5645" s="357" t="s">
        <v>188</v>
      </c>
      <c r="E5645" s="359">
        <v>18.3</v>
      </c>
    </row>
    <row r="5646" spans="1:5" ht="9" customHeight="1" x14ac:dyDescent="0.25">
      <c r="A5646" s="102">
        <f t="shared" si="88"/>
        <v>5502955</v>
      </c>
      <c r="B5646" s="357" t="s">
        <v>23516</v>
      </c>
      <c r="C5646" s="358" t="s">
        <v>23517</v>
      </c>
      <c r="D5646" s="357" t="s">
        <v>188</v>
      </c>
      <c r="E5646" s="359">
        <v>18.04</v>
      </c>
    </row>
    <row r="5647" spans="1:5" ht="9" customHeight="1" x14ac:dyDescent="0.25">
      <c r="A5647" s="102">
        <f t="shared" si="88"/>
        <v>5502889</v>
      </c>
      <c r="B5647" s="357" t="s">
        <v>23518</v>
      </c>
      <c r="C5647" s="358" t="s">
        <v>23519</v>
      </c>
      <c r="D5647" s="357" t="s">
        <v>188</v>
      </c>
      <c r="E5647" s="359">
        <v>24.62</v>
      </c>
    </row>
    <row r="5648" spans="1:5" ht="9" customHeight="1" x14ac:dyDescent="0.25">
      <c r="A5648" s="102">
        <f t="shared" si="88"/>
        <v>5502996</v>
      </c>
      <c r="B5648" s="357" t="s">
        <v>23520</v>
      </c>
      <c r="C5648" s="358" t="s">
        <v>23521</v>
      </c>
      <c r="D5648" s="357" t="s">
        <v>188</v>
      </c>
      <c r="E5648" s="359">
        <v>22.54</v>
      </c>
    </row>
    <row r="5649" spans="1:5" ht="9" customHeight="1" x14ac:dyDescent="0.25">
      <c r="A5649" s="102">
        <f t="shared" si="88"/>
        <v>5502997</v>
      </c>
      <c r="B5649" s="357" t="s">
        <v>23522</v>
      </c>
      <c r="C5649" s="358" t="s">
        <v>23523</v>
      </c>
      <c r="D5649" s="357" t="s">
        <v>188</v>
      </c>
      <c r="E5649" s="359">
        <v>21.89</v>
      </c>
    </row>
    <row r="5650" spans="1:5" ht="9" customHeight="1" x14ac:dyDescent="0.25">
      <c r="A5650" s="102">
        <f t="shared" si="88"/>
        <v>5501716</v>
      </c>
      <c r="B5650" s="357" t="s">
        <v>23524</v>
      </c>
      <c r="C5650" s="358" t="s">
        <v>23525</v>
      </c>
      <c r="D5650" s="357" t="s">
        <v>188</v>
      </c>
      <c r="E5650" s="359">
        <v>19.45</v>
      </c>
    </row>
    <row r="5651" spans="1:5" ht="9" customHeight="1" x14ac:dyDescent="0.25">
      <c r="A5651" s="102">
        <f t="shared" si="88"/>
        <v>5501717</v>
      </c>
      <c r="B5651" s="357" t="s">
        <v>23526</v>
      </c>
      <c r="C5651" s="358" t="s">
        <v>23527</v>
      </c>
      <c r="D5651" s="357" t="s">
        <v>188</v>
      </c>
      <c r="E5651" s="359">
        <v>21.91</v>
      </c>
    </row>
    <row r="5652" spans="1:5" ht="9" customHeight="1" x14ac:dyDescent="0.25">
      <c r="A5652" s="102">
        <f t="shared" si="88"/>
        <v>5501712</v>
      </c>
      <c r="B5652" s="357" t="s">
        <v>23528</v>
      </c>
      <c r="C5652" s="358" t="s">
        <v>23529</v>
      </c>
      <c r="D5652" s="357" t="s">
        <v>188</v>
      </c>
      <c r="E5652" s="359">
        <v>11.32</v>
      </c>
    </row>
    <row r="5653" spans="1:5" ht="9" customHeight="1" x14ac:dyDescent="0.25">
      <c r="A5653" s="102">
        <f t="shared" si="88"/>
        <v>5501713</v>
      </c>
      <c r="B5653" s="357" t="s">
        <v>23530</v>
      </c>
      <c r="C5653" s="358" t="s">
        <v>23531</v>
      </c>
      <c r="D5653" s="357" t="s">
        <v>188</v>
      </c>
      <c r="E5653" s="359">
        <v>12.55</v>
      </c>
    </row>
    <row r="5654" spans="1:5" ht="9" customHeight="1" x14ac:dyDescent="0.25">
      <c r="A5654" s="102">
        <f t="shared" si="88"/>
        <v>5501711</v>
      </c>
      <c r="B5654" s="357" t="s">
        <v>23532</v>
      </c>
      <c r="C5654" s="358" t="s">
        <v>23533</v>
      </c>
      <c r="D5654" s="357" t="s">
        <v>188</v>
      </c>
      <c r="E5654" s="359">
        <v>9.09</v>
      </c>
    </row>
    <row r="5655" spans="1:5" ht="9" customHeight="1" x14ac:dyDescent="0.25">
      <c r="A5655" s="102">
        <f t="shared" si="88"/>
        <v>5501710</v>
      </c>
      <c r="B5655" s="357" t="s">
        <v>23534</v>
      </c>
      <c r="C5655" s="358" t="s">
        <v>23535</v>
      </c>
      <c r="D5655" s="357" t="s">
        <v>188</v>
      </c>
      <c r="E5655" s="359">
        <v>2.77</v>
      </c>
    </row>
    <row r="5656" spans="1:5" ht="18" customHeight="1" x14ac:dyDescent="0.25">
      <c r="A5656" s="102">
        <f t="shared" si="88"/>
        <v>5501714</v>
      </c>
      <c r="B5656" s="357" t="s">
        <v>23536</v>
      </c>
      <c r="C5656" s="358" t="s">
        <v>23537</v>
      </c>
      <c r="D5656" s="357" t="s">
        <v>188</v>
      </c>
      <c r="E5656" s="359">
        <v>14.75</v>
      </c>
    </row>
    <row r="5657" spans="1:5" ht="9" customHeight="1" x14ac:dyDescent="0.25">
      <c r="A5657" s="102">
        <f t="shared" si="88"/>
        <v>5501715</v>
      </c>
      <c r="B5657" s="357" t="s">
        <v>23538</v>
      </c>
      <c r="C5657" s="358" t="s">
        <v>23539</v>
      </c>
      <c r="D5657" s="357" t="s">
        <v>188</v>
      </c>
      <c r="E5657" s="359">
        <v>16.989999999999998</v>
      </c>
    </row>
    <row r="5658" spans="1:5" ht="9" customHeight="1" x14ac:dyDescent="0.25">
      <c r="A5658" s="102">
        <f t="shared" si="88"/>
        <v>5502986</v>
      </c>
      <c r="B5658" s="357" t="s">
        <v>23540</v>
      </c>
      <c r="C5658" s="358" t="s">
        <v>23541</v>
      </c>
      <c r="D5658" s="357" t="s">
        <v>188</v>
      </c>
      <c r="E5658" s="359">
        <v>2.61</v>
      </c>
    </row>
    <row r="5659" spans="1:5" ht="9" customHeight="1" x14ac:dyDescent="0.25">
      <c r="A5659" s="102">
        <f t="shared" si="88"/>
        <v>5502977</v>
      </c>
      <c r="B5659" s="357" t="s">
        <v>23542</v>
      </c>
      <c r="C5659" s="358" t="s">
        <v>23543</v>
      </c>
      <c r="D5659" s="357" t="s">
        <v>188</v>
      </c>
      <c r="E5659" s="359">
        <v>9.89</v>
      </c>
    </row>
    <row r="5660" spans="1:5" ht="9" customHeight="1" x14ac:dyDescent="0.25">
      <c r="A5660" s="102">
        <f t="shared" si="88"/>
        <v>5502985</v>
      </c>
      <c r="B5660" s="357" t="s">
        <v>23544</v>
      </c>
      <c r="C5660" s="358" t="s">
        <v>23545</v>
      </c>
      <c r="D5660" s="357" t="s">
        <v>959</v>
      </c>
      <c r="E5660" s="359">
        <v>0.46</v>
      </c>
    </row>
    <row r="5661" spans="1:5" ht="9" customHeight="1" x14ac:dyDescent="0.25">
      <c r="A5661" s="102">
        <f t="shared" si="88"/>
        <v>5503018</v>
      </c>
      <c r="B5661" s="357" t="s">
        <v>23546</v>
      </c>
      <c r="C5661" s="358" t="s">
        <v>23547</v>
      </c>
      <c r="D5661" s="357" t="s">
        <v>15902</v>
      </c>
      <c r="E5661" s="359">
        <v>63.88</v>
      </c>
    </row>
    <row r="5662" spans="1:5" ht="9" customHeight="1" x14ac:dyDescent="0.25">
      <c r="A5662" s="102">
        <f t="shared" si="88"/>
        <v>5505768</v>
      </c>
      <c r="B5662" s="357" t="s">
        <v>23548</v>
      </c>
      <c r="C5662" s="358" t="s">
        <v>23549</v>
      </c>
      <c r="D5662" s="357" t="s">
        <v>959</v>
      </c>
      <c r="E5662" s="359">
        <v>80.69</v>
      </c>
    </row>
    <row r="5663" spans="1:5" ht="9" customHeight="1" x14ac:dyDescent="0.25">
      <c r="A5663" s="102">
        <f t="shared" si="88"/>
        <v>5503020</v>
      </c>
      <c r="B5663" s="357" t="s">
        <v>23550</v>
      </c>
      <c r="C5663" s="358" t="s">
        <v>23551</v>
      </c>
      <c r="D5663" s="357" t="s">
        <v>15902</v>
      </c>
      <c r="E5663" s="359">
        <v>283.06</v>
      </c>
    </row>
    <row r="5664" spans="1:5" ht="9" customHeight="1" x14ac:dyDescent="0.25">
      <c r="A5664" s="102">
        <f t="shared" si="88"/>
        <v>5605798</v>
      </c>
      <c r="B5664" s="357" t="s">
        <v>23552</v>
      </c>
      <c r="C5664" s="358" t="s">
        <v>23553</v>
      </c>
      <c r="D5664" s="357" t="s">
        <v>138</v>
      </c>
      <c r="E5664" s="359">
        <v>86.43</v>
      </c>
    </row>
    <row r="5665" spans="1:5" ht="9" customHeight="1" x14ac:dyDescent="0.25">
      <c r="A5665" s="102">
        <f t="shared" si="88"/>
        <v>5605925</v>
      </c>
      <c r="B5665" s="357" t="s">
        <v>23554</v>
      </c>
      <c r="C5665" s="358" t="s">
        <v>23555</v>
      </c>
      <c r="D5665" s="357" t="s">
        <v>138</v>
      </c>
      <c r="E5665" s="359">
        <v>81.62</v>
      </c>
    </row>
    <row r="5666" spans="1:5" ht="9" customHeight="1" x14ac:dyDescent="0.25">
      <c r="A5666" s="102">
        <f t="shared" si="88"/>
        <v>5605799</v>
      </c>
      <c r="B5666" s="357" t="s">
        <v>23556</v>
      </c>
      <c r="C5666" s="358" t="s">
        <v>23557</v>
      </c>
      <c r="D5666" s="357" t="s">
        <v>138</v>
      </c>
      <c r="E5666" s="359">
        <v>91.97</v>
      </c>
    </row>
    <row r="5667" spans="1:5" ht="9" customHeight="1" x14ac:dyDescent="0.25">
      <c r="A5667" s="102">
        <f t="shared" si="88"/>
        <v>5605800</v>
      </c>
      <c r="B5667" s="357" t="s">
        <v>23558</v>
      </c>
      <c r="C5667" s="358" t="s">
        <v>23559</v>
      </c>
      <c r="D5667" s="357" t="s">
        <v>138</v>
      </c>
      <c r="E5667" s="359">
        <v>101.96</v>
      </c>
    </row>
    <row r="5668" spans="1:5" ht="18" customHeight="1" x14ac:dyDescent="0.25">
      <c r="A5668" s="102">
        <f t="shared" si="88"/>
        <v>5605894</v>
      </c>
      <c r="B5668" s="357" t="s">
        <v>23560</v>
      </c>
      <c r="C5668" s="358" t="s">
        <v>23561</v>
      </c>
      <c r="D5668" s="357" t="s">
        <v>138</v>
      </c>
      <c r="E5668" s="359">
        <v>47.46</v>
      </c>
    </row>
    <row r="5669" spans="1:5" ht="18" customHeight="1" x14ac:dyDescent="0.25">
      <c r="A5669" s="102">
        <f t="shared" si="88"/>
        <v>5605895</v>
      </c>
      <c r="B5669" s="357" t="s">
        <v>23562</v>
      </c>
      <c r="C5669" s="358" t="s">
        <v>23563</v>
      </c>
      <c r="D5669" s="357" t="s">
        <v>138</v>
      </c>
      <c r="E5669" s="359">
        <v>51.54</v>
      </c>
    </row>
    <row r="5670" spans="1:5" ht="18" customHeight="1" x14ac:dyDescent="0.25">
      <c r="A5670" s="102">
        <f t="shared" si="88"/>
        <v>5605896</v>
      </c>
      <c r="B5670" s="357" t="s">
        <v>23564</v>
      </c>
      <c r="C5670" s="358" t="s">
        <v>23565</v>
      </c>
      <c r="D5670" s="357" t="s">
        <v>138</v>
      </c>
      <c r="E5670" s="359">
        <v>57.7</v>
      </c>
    </row>
    <row r="5671" spans="1:5" ht="18" customHeight="1" x14ac:dyDescent="0.25">
      <c r="A5671" s="102">
        <f t="shared" si="88"/>
        <v>5605911</v>
      </c>
      <c r="B5671" s="357" t="s">
        <v>23566</v>
      </c>
      <c r="C5671" s="358" t="s">
        <v>23567</v>
      </c>
      <c r="D5671" s="357" t="s">
        <v>138</v>
      </c>
      <c r="E5671" s="359">
        <v>32.65</v>
      </c>
    </row>
    <row r="5672" spans="1:5" ht="18" customHeight="1" x14ac:dyDescent="0.25">
      <c r="A5672" s="102">
        <f t="shared" si="88"/>
        <v>5605912</v>
      </c>
      <c r="B5672" s="357" t="s">
        <v>23568</v>
      </c>
      <c r="C5672" s="358" t="s">
        <v>23569</v>
      </c>
      <c r="D5672" s="357" t="s">
        <v>138</v>
      </c>
      <c r="E5672" s="359">
        <v>49.53</v>
      </c>
    </row>
    <row r="5673" spans="1:5" ht="18" customHeight="1" x14ac:dyDescent="0.25">
      <c r="A5673" s="102">
        <f t="shared" si="88"/>
        <v>5605938</v>
      </c>
      <c r="B5673" s="357" t="s">
        <v>23570</v>
      </c>
      <c r="C5673" s="358" t="s">
        <v>23571</v>
      </c>
      <c r="D5673" s="357" t="s">
        <v>138</v>
      </c>
      <c r="E5673" s="359">
        <v>19.920000000000002</v>
      </c>
    </row>
    <row r="5674" spans="1:5" ht="18" customHeight="1" x14ac:dyDescent="0.25">
      <c r="A5674" s="102">
        <f t="shared" si="88"/>
        <v>5605939</v>
      </c>
      <c r="B5674" s="357" t="s">
        <v>23572</v>
      </c>
      <c r="C5674" s="358" t="s">
        <v>23573</v>
      </c>
      <c r="D5674" s="357" t="s">
        <v>138</v>
      </c>
      <c r="E5674" s="359">
        <v>23.95</v>
      </c>
    </row>
    <row r="5675" spans="1:5" ht="18" customHeight="1" x14ac:dyDescent="0.25">
      <c r="A5675" s="102">
        <f t="shared" si="88"/>
        <v>5605940</v>
      </c>
      <c r="B5675" s="357" t="s">
        <v>23574</v>
      </c>
      <c r="C5675" s="358" t="s">
        <v>23575</v>
      </c>
      <c r="D5675" s="357" t="s">
        <v>138</v>
      </c>
      <c r="E5675" s="359">
        <v>56.58</v>
      </c>
    </row>
    <row r="5676" spans="1:5" ht="18" customHeight="1" x14ac:dyDescent="0.25">
      <c r="A5676" s="102">
        <f t="shared" si="88"/>
        <v>5605942</v>
      </c>
      <c r="B5676" s="357" t="s">
        <v>23576</v>
      </c>
      <c r="C5676" s="358" t="s">
        <v>23577</v>
      </c>
      <c r="D5676" s="357" t="s">
        <v>959</v>
      </c>
      <c r="E5676" s="359">
        <v>49.23</v>
      </c>
    </row>
    <row r="5677" spans="1:5" ht="18" customHeight="1" x14ac:dyDescent="0.25">
      <c r="A5677" s="102">
        <f t="shared" si="88"/>
        <v>5605955</v>
      </c>
      <c r="B5677" s="357" t="s">
        <v>23578</v>
      </c>
      <c r="C5677" s="358" t="s">
        <v>23579</v>
      </c>
      <c r="D5677" s="357" t="s">
        <v>315</v>
      </c>
      <c r="E5677" s="359">
        <v>663.67</v>
      </c>
    </row>
    <row r="5678" spans="1:5" ht="18" customHeight="1" x14ac:dyDescent="0.25">
      <c r="A5678" s="102">
        <f t="shared" si="88"/>
        <v>5605956</v>
      </c>
      <c r="B5678" s="357" t="s">
        <v>23580</v>
      </c>
      <c r="C5678" s="358" t="s">
        <v>23581</v>
      </c>
      <c r="D5678" s="357" t="s">
        <v>315</v>
      </c>
      <c r="E5678" s="359">
        <v>793.25</v>
      </c>
    </row>
    <row r="5679" spans="1:5" ht="18" customHeight="1" x14ac:dyDescent="0.25">
      <c r="A5679" s="102">
        <f t="shared" si="88"/>
        <v>5605953</v>
      </c>
      <c r="B5679" s="357" t="s">
        <v>23582</v>
      </c>
      <c r="C5679" s="358" t="s">
        <v>23583</v>
      </c>
      <c r="D5679" s="357" t="s">
        <v>315</v>
      </c>
      <c r="E5679" s="359">
        <v>464.36</v>
      </c>
    </row>
    <row r="5680" spans="1:5" ht="18" customHeight="1" x14ac:dyDescent="0.25">
      <c r="A5680" s="102">
        <f t="shared" si="88"/>
        <v>5605954</v>
      </c>
      <c r="B5680" s="357" t="s">
        <v>23584</v>
      </c>
      <c r="C5680" s="358" t="s">
        <v>23585</v>
      </c>
      <c r="D5680" s="357" t="s">
        <v>315</v>
      </c>
      <c r="E5680" s="359">
        <v>567.69000000000005</v>
      </c>
    </row>
    <row r="5681" spans="1:5" ht="18" customHeight="1" x14ac:dyDescent="0.25">
      <c r="A5681" s="102">
        <f t="shared" si="88"/>
        <v>5605909</v>
      </c>
      <c r="B5681" s="357" t="s">
        <v>23586</v>
      </c>
      <c r="C5681" s="358" t="s">
        <v>23587</v>
      </c>
      <c r="D5681" s="357" t="s">
        <v>315</v>
      </c>
      <c r="E5681" s="359">
        <v>455.86</v>
      </c>
    </row>
    <row r="5682" spans="1:5" ht="18" customHeight="1" x14ac:dyDescent="0.25">
      <c r="A5682" s="102">
        <f t="shared" si="88"/>
        <v>5605908</v>
      </c>
      <c r="B5682" s="357" t="s">
        <v>23588</v>
      </c>
      <c r="C5682" s="358" t="s">
        <v>23589</v>
      </c>
      <c r="D5682" s="357" t="s">
        <v>315</v>
      </c>
      <c r="E5682" s="359">
        <v>455.86</v>
      </c>
    </row>
    <row r="5683" spans="1:5" ht="18" customHeight="1" x14ac:dyDescent="0.25">
      <c r="A5683" s="102">
        <f t="shared" si="88"/>
        <v>5605907</v>
      </c>
      <c r="B5683" s="357" t="s">
        <v>23590</v>
      </c>
      <c r="C5683" s="358" t="s">
        <v>23591</v>
      </c>
      <c r="D5683" s="357" t="s">
        <v>315</v>
      </c>
      <c r="E5683" s="359">
        <v>488.34</v>
      </c>
    </row>
    <row r="5684" spans="1:5" ht="18" customHeight="1" x14ac:dyDescent="0.25">
      <c r="A5684" s="102">
        <f t="shared" si="88"/>
        <v>5605906</v>
      </c>
      <c r="B5684" s="357" t="s">
        <v>23592</v>
      </c>
      <c r="C5684" s="358" t="s">
        <v>23593</v>
      </c>
      <c r="D5684" s="357" t="s">
        <v>315</v>
      </c>
      <c r="E5684" s="359">
        <v>591.42999999999995</v>
      </c>
    </row>
    <row r="5685" spans="1:5" ht="18" customHeight="1" x14ac:dyDescent="0.25">
      <c r="A5685" s="102">
        <f t="shared" si="88"/>
        <v>5605905</v>
      </c>
      <c r="B5685" s="357" t="s">
        <v>23594</v>
      </c>
      <c r="C5685" s="358" t="s">
        <v>23595</v>
      </c>
      <c r="D5685" s="357" t="s">
        <v>315</v>
      </c>
      <c r="E5685" s="359">
        <v>664.04</v>
      </c>
    </row>
    <row r="5686" spans="1:5" ht="18" customHeight="1" x14ac:dyDescent="0.25">
      <c r="A5686" s="102">
        <f t="shared" si="88"/>
        <v>5605944</v>
      </c>
      <c r="B5686" s="357" t="s">
        <v>23596</v>
      </c>
      <c r="C5686" s="358" t="s">
        <v>23597</v>
      </c>
      <c r="D5686" s="357" t="s">
        <v>315</v>
      </c>
      <c r="E5686" s="359">
        <v>411.67</v>
      </c>
    </row>
    <row r="5687" spans="1:5" ht="18" customHeight="1" x14ac:dyDescent="0.25">
      <c r="A5687" s="102">
        <f t="shared" si="88"/>
        <v>5605910</v>
      </c>
      <c r="B5687" s="357" t="s">
        <v>23598</v>
      </c>
      <c r="C5687" s="358" t="s">
        <v>23599</v>
      </c>
      <c r="D5687" s="357" t="s">
        <v>315</v>
      </c>
      <c r="E5687" s="359">
        <v>480.91</v>
      </c>
    </row>
    <row r="5688" spans="1:5" ht="18" customHeight="1" x14ac:dyDescent="0.25">
      <c r="A5688" s="102">
        <f t="shared" si="88"/>
        <v>5605945</v>
      </c>
      <c r="B5688" s="357" t="s">
        <v>23600</v>
      </c>
      <c r="C5688" s="358" t="s">
        <v>23601</v>
      </c>
      <c r="D5688" s="357" t="s">
        <v>315</v>
      </c>
      <c r="E5688" s="359">
        <v>509.18</v>
      </c>
    </row>
    <row r="5689" spans="1:5" ht="18" customHeight="1" x14ac:dyDescent="0.25">
      <c r="A5689" s="102">
        <f t="shared" si="88"/>
        <v>5605946</v>
      </c>
      <c r="B5689" s="357" t="s">
        <v>23602</v>
      </c>
      <c r="C5689" s="358" t="s">
        <v>23603</v>
      </c>
      <c r="D5689" s="357" t="s">
        <v>315</v>
      </c>
      <c r="E5689" s="359">
        <v>488.34</v>
      </c>
    </row>
    <row r="5690" spans="1:5" ht="18" customHeight="1" x14ac:dyDescent="0.25">
      <c r="A5690" s="102">
        <f t="shared" si="88"/>
        <v>5605947</v>
      </c>
      <c r="B5690" s="357" t="s">
        <v>23604</v>
      </c>
      <c r="C5690" s="358" t="s">
        <v>23605</v>
      </c>
      <c r="D5690" s="357" t="s">
        <v>315</v>
      </c>
      <c r="E5690" s="359">
        <v>549.92999999999995</v>
      </c>
    </row>
    <row r="5691" spans="1:5" ht="18" customHeight="1" x14ac:dyDescent="0.25">
      <c r="A5691" s="102">
        <f t="shared" si="88"/>
        <v>5605948</v>
      </c>
      <c r="B5691" s="357" t="s">
        <v>23606</v>
      </c>
      <c r="C5691" s="358" t="s">
        <v>23607</v>
      </c>
      <c r="D5691" s="357" t="s">
        <v>315</v>
      </c>
      <c r="E5691" s="359">
        <v>664.04</v>
      </c>
    </row>
    <row r="5692" spans="1:5" ht="18" customHeight="1" x14ac:dyDescent="0.25">
      <c r="A5692" s="102">
        <f t="shared" si="88"/>
        <v>5605949</v>
      </c>
      <c r="B5692" s="357" t="s">
        <v>23608</v>
      </c>
      <c r="C5692" s="358" t="s">
        <v>23609</v>
      </c>
      <c r="D5692" s="357" t="s">
        <v>315</v>
      </c>
      <c r="E5692" s="359">
        <v>944.65</v>
      </c>
    </row>
    <row r="5693" spans="1:5" ht="18" customHeight="1" x14ac:dyDescent="0.25">
      <c r="A5693" s="102">
        <f t="shared" si="88"/>
        <v>5605950</v>
      </c>
      <c r="B5693" s="357" t="s">
        <v>23610</v>
      </c>
      <c r="C5693" s="358" t="s">
        <v>23611</v>
      </c>
      <c r="D5693" s="357" t="s">
        <v>315</v>
      </c>
      <c r="E5693" s="359">
        <v>1022.17</v>
      </c>
    </row>
    <row r="5694" spans="1:5" ht="18" customHeight="1" x14ac:dyDescent="0.25">
      <c r="A5694" s="102">
        <f t="shared" si="88"/>
        <v>5605951</v>
      </c>
      <c r="B5694" s="357" t="s">
        <v>23612</v>
      </c>
      <c r="C5694" s="358" t="s">
        <v>23613</v>
      </c>
      <c r="D5694" s="357" t="s">
        <v>315</v>
      </c>
      <c r="E5694" s="359">
        <v>1630.82</v>
      </c>
    </row>
    <row r="5695" spans="1:5" ht="18" customHeight="1" x14ac:dyDescent="0.25">
      <c r="A5695" s="102">
        <f t="shared" si="88"/>
        <v>5605952</v>
      </c>
      <c r="B5695" s="357" t="s">
        <v>23614</v>
      </c>
      <c r="C5695" s="358" t="s">
        <v>23615</v>
      </c>
      <c r="D5695" s="357" t="s">
        <v>315</v>
      </c>
      <c r="E5695" s="359">
        <v>2490.1799999999998</v>
      </c>
    </row>
    <row r="5696" spans="1:5" ht="18" customHeight="1" x14ac:dyDescent="0.25">
      <c r="A5696" s="102">
        <f t="shared" si="88"/>
        <v>5605932</v>
      </c>
      <c r="B5696" s="357" t="s">
        <v>23616</v>
      </c>
      <c r="C5696" s="358" t="s">
        <v>23617</v>
      </c>
      <c r="D5696" s="357" t="s">
        <v>138</v>
      </c>
      <c r="E5696" s="359">
        <v>129.4</v>
      </c>
    </row>
    <row r="5697" spans="1:5" ht="18" customHeight="1" x14ac:dyDescent="0.25">
      <c r="A5697" s="102">
        <f t="shared" ref="A5697:A5760" si="89">VALUE(B5697)</f>
        <v>5605934</v>
      </c>
      <c r="B5697" s="357" t="s">
        <v>23618</v>
      </c>
      <c r="C5697" s="358" t="s">
        <v>23619</v>
      </c>
      <c r="D5697" s="357" t="s">
        <v>138</v>
      </c>
      <c r="E5697" s="359">
        <v>141.25</v>
      </c>
    </row>
    <row r="5698" spans="1:5" ht="9" customHeight="1" x14ac:dyDescent="0.25">
      <c r="A5698" s="102">
        <f t="shared" si="89"/>
        <v>5605928</v>
      </c>
      <c r="B5698" s="357" t="s">
        <v>23620</v>
      </c>
      <c r="C5698" s="358" t="s">
        <v>23621</v>
      </c>
      <c r="D5698" s="357" t="s">
        <v>138</v>
      </c>
      <c r="E5698" s="359">
        <v>157.41999999999999</v>
      </c>
    </row>
    <row r="5699" spans="1:5" ht="9" customHeight="1" x14ac:dyDescent="0.25">
      <c r="A5699" s="102">
        <f t="shared" si="89"/>
        <v>5605935</v>
      </c>
      <c r="B5699" s="357" t="s">
        <v>23622</v>
      </c>
      <c r="C5699" s="358" t="s">
        <v>23623</v>
      </c>
      <c r="D5699" s="357" t="s">
        <v>138</v>
      </c>
      <c r="E5699" s="359">
        <v>155.91999999999999</v>
      </c>
    </row>
    <row r="5700" spans="1:5" ht="9" customHeight="1" x14ac:dyDescent="0.25">
      <c r="A5700" s="102">
        <f t="shared" si="89"/>
        <v>5605936</v>
      </c>
      <c r="B5700" s="357" t="s">
        <v>23624</v>
      </c>
      <c r="C5700" s="358" t="s">
        <v>23625</v>
      </c>
      <c r="D5700" s="357" t="s">
        <v>138</v>
      </c>
      <c r="E5700" s="359">
        <v>240.16</v>
      </c>
    </row>
    <row r="5701" spans="1:5" ht="9" customHeight="1" x14ac:dyDescent="0.25">
      <c r="A5701" s="102">
        <f t="shared" si="89"/>
        <v>5605937</v>
      </c>
      <c r="B5701" s="357" t="s">
        <v>23626</v>
      </c>
      <c r="C5701" s="358" t="s">
        <v>23627</v>
      </c>
      <c r="D5701" s="357" t="s">
        <v>138</v>
      </c>
      <c r="E5701" s="359">
        <v>295.68</v>
      </c>
    </row>
    <row r="5702" spans="1:5" ht="18" customHeight="1" x14ac:dyDescent="0.25">
      <c r="A5702" s="102">
        <f t="shared" si="89"/>
        <v>5605957</v>
      </c>
      <c r="B5702" s="357" t="s">
        <v>23628</v>
      </c>
      <c r="C5702" s="358" t="s">
        <v>23629</v>
      </c>
      <c r="D5702" s="357" t="s">
        <v>138</v>
      </c>
      <c r="E5702" s="359">
        <v>203.75</v>
      </c>
    </row>
    <row r="5703" spans="1:5" ht="18" customHeight="1" x14ac:dyDescent="0.25">
      <c r="A5703" s="102">
        <f t="shared" si="89"/>
        <v>5605958</v>
      </c>
      <c r="B5703" s="357" t="s">
        <v>23630</v>
      </c>
      <c r="C5703" s="358" t="s">
        <v>23631</v>
      </c>
      <c r="D5703" s="357" t="s">
        <v>138</v>
      </c>
      <c r="E5703" s="359">
        <v>232.88</v>
      </c>
    </row>
    <row r="5704" spans="1:5" ht="18" customHeight="1" x14ac:dyDescent="0.25">
      <c r="A5704" s="102">
        <f t="shared" si="89"/>
        <v>5605959</v>
      </c>
      <c r="B5704" s="357" t="s">
        <v>23632</v>
      </c>
      <c r="C5704" s="358" t="s">
        <v>23633</v>
      </c>
      <c r="D5704" s="357" t="s">
        <v>138</v>
      </c>
      <c r="E5704" s="359">
        <v>279.94</v>
      </c>
    </row>
    <row r="5705" spans="1:5" ht="18" customHeight="1" x14ac:dyDescent="0.25">
      <c r="A5705" s="102">
        <f t="shared" si="89"/>
        <v>5605960</v>
      </c>
      <c r="B5705" s="357" t="s">
        <v>23634</v>
      </c>
      <c r="C5705" s="358" t="s">
        <v>23635</v>
      </c>
      <c r="D5705" s="357" t="s">
        <v>138</v>
      </c>
      <c r="E5705" s="359">
        <v>348.06</v>
      </c>
    </row>
    <row r="5706" spans="1:5" ht="18" customHeight="1" x14ac:dyDescent="0.25">
      <c r="A5706" s="102">
        <f t="shared" si="89"/>
        <v>5605961</v>
      </c>
      <c r="B5706" s="357" t="s">
        <v>23636</v>
      </c>
      <c r="C5706" s="358" t="s">
        <v>23637</v>
      </c>
      <c r="D5706" s="357" t="s">
        <v>138</v>
      </c>
      <c r="E5706" s="359">
        <v>446.22</v>
      </c>
    </row>
    <row r="5707" spans="1:5" ht="18" customHeight="1" x14ac:dyDescent="0.25">
      <c r="A5707" s="102">
        <f t="shared" si="89"/>
        <v>5605885</v>
      </c>
      <c r="B5707" s="357" t="s">
        <v>23638</v>
      </c>
      <c r="C5707" s="358" t="s">
        <v>23639</v>
      </c>
      <c r="D5707" s="357" t="s">
        <v>138</v>
      </c>
      <c r="E5707" s="359">
        <v>240.58</v>
      </c>
    </row>
    <row r="5708" spans="1:5" ht="18" customHeight="1" x14ac:dyDescent="0.25">
      <c r="A5708" s="102">
        <f t="shared" si="89"/>
        <v>5605886</v>
      </c>
      <c r="B5708" s="357" t="s">
        <v>23640</v>
      </c>
      <c r="C5708" s="358" t="s">
        <v>23641</v>
      </c>
      <c r="D5708" s="357" t="s">
        <v>138</v>
      </c>
      <c r="E5708" s="359">
        <v>261.92</v>
      </c>
    </row>
    <row r="5709" spans="1:5" ht="18" customHeight="1" x14ac:dyDescent="0.25">
      <c r="A5709" s="102">
        <f t="shared" si="89"/>
        <v>5605883</v>
      </c>
      <c r="B5709" s="357" t="s">
        <v>23642</v>
      </c>
      <c r="C5709" s="358" t="s">
        <v>23643</v>
      </c>
      <c r="D5709" s="357" t="s">
        <v>138</v>
      </c>
      <c r="E5709" s="359">
        <v>193.2</v>
      </c>
    </row>
    <row r="5710" spans="1:5" ht="18" customHeight="1" x14ac:dyDescent="0.25">
      <c r="A5710" s="102">
        <f t="shared" si="89"/>
        <v>5605884</v>
      </c>
      <c r="B5710" s="357" t="s">
        <v>23644</v>
      </c>
      <c r="C5710" s="358" t="s">
        <v>23645</v>
      </c>
      <c r="D5710" s="357" t="s">
        <v>138</v>
      </c>
      <c r="E5710" s="359">
        <v>214.54</v>
      </c>
    </row>
    <row r="5711" spans="1:5" ht="18" customHeight="1" x14ac:dyDescent="0.25">
      <c r="A5711" s="102">
        <f t="shared" si="89"/>
        <v>5605962</v>
      </c>
      <c r="B5711" s="357" t="s">
        <v>23646</v>
      </c>
      <c r="C5711" s="358" t="s">
        <v>23647</v>
      </c>
      <c r="D5711" s="357" t="s">
        <v>138</v>
      </c>
      <c r="E5711" s="359">
        <v>156.87</v>
      </c>
    </row>
    <row r="5712" spans="1:5" ht="18" customHeight="1" x14ac:dyDescent="0.25">
      <c r="A5712" s="102">
        <f t="shared" si="89"/>
        <v>5605881</v>
      </c>
      <c r="B5712" s="357" t="s">
        <v>23648</v>
      </c>
      <c r="C5712" s="358" t="s">
        <v>23649</v>
      </c>
      <c r="D5712" s="357" t="s">
        <v>138</v>
      </c>
      <c r="E5712" s="359">
        <v>232.88</v>
      </c>
    </row>
    <row r="5713" spans="1:5" ht="18" customHeight="1" x14ac:dyDescent="0.25">
      <c r="A5713" s="102">
        <f t="shared" si="89"/>
        <v>5605882</v>
      </c>
      <c r="B5713" s="357" t="s">
        <v>23650</v>
      </c>
      <c r="C5713" s="358" t="s">
        <v>23651</v>
      </c>
      <c r="D5713" s="357" t="s">
        <v>138</v>
      </c>
      <c r="E5713" s="359">
        <v>397.67</v>
      </c>
    </row>
    <row r="5714" spans="1:5" ht="18" customHeight="1" x14ac:dyDescent="0.25">
      <c r="A5714" s="102">
        <f t="shared" si="89"/>
        <v>5605963</v>
      </c>
      <c r="B5714" s="357" t="s">
        <v>23652</v>
      </c>
      <c r="C5714" s="358" t="s">
        <v>23653</v>
      </c>
      <c r="D5714" s="357" t="s">
        <v>138</v>
      </c>
      <c r="E5714" s="359">
        <v>246.71</v>
      </c>
    </row>
    <row r="5715" spans="1:5" ht="18" customHeight="1" x14ac:dyDescent="0.25">
      <c r="A5715" s="102">
        <f t="shared" si="89"/>
        <v>5605964</v>
      </c>
      <c r="B5715" s="357" t="s">
        <v>23654</v>
      </c>
      <c r="C5715" s="358" t="s">
        <v>23655</v>
      </c>
      <c r="D5715" s="357" t="s">
        <v>138</v>
      </c>
      <c r="E5715" s="359">
        <v>290.98</v>
      </c>
    </row>
    <row r="5716" spans="1:5" ht="18" customHeight="1" x14ac:dyDescent="0.25">
      <c r="A5716" s="102">
        <f t="shared" si="89"/>
        <v>5605965</v>
      </c>
      <c r="B5716" s="357" t="s">
        <v>23656</v>
      </c>
      <c r="C5716" s="358" t="s">
        <v>23657</v>
      </c>
      <c r="D5716" s="357" t="s">
        <v>138</v>
      </c>
      <c r="E5716" s="359">
        <v>372.85</v>
      </c>
    </row>
    <row r="5717" spans="1:5" ht="18" customHeight="1" x14ac:dyDescent="0.25">
      <c r="A5717" s="102">
        <f t="shared" si="89"/>
        <v>5605966</v>
      </c>
      <c r="B5717" s="357" t="s">
        <v>23658</v>
      </c>
      <c r="C5717" s="358" t="s">
        <v>23659</v>
      </c>
      <c r="D5717" s="357" t="s">
        <v>138</v>
      </c>
      <c r="E5717" s="359">
        <v>415.54</v>
      </c>
    </row>
    <row r="5718" spans="1:5" ht="18" customHeight="1" x14ac:dyDescent="0.25">
      <c r="A5718" s="102">
        <f t="shared" si="89"/>
        <v>5605967</v>
      </c>
      <c r="B5718" s="357" t="s">
        <v>23660</v>
      </c>
      <c r="C5718" s="358" t="s">
        <v>23661</v>
      </c>
      <c r="D5718" s="357" t="s">
        <v>138</v>
      </c>
      <c r="E5718" s="359">
        <v>469.04</v>
      </c>
    </row>
    <row r="5719" spans="1:5" ht="18" customHeight="1" x14ac:dyDescent="0.25">
      <c r="A5719" s="102">
        <f t="shared" si="89"/>
        <v>5605968</v>
      </c>
      <c r="B5719" s="357" t="s">
        <v>23662</v>
      </c>
      <c r="C5719" s="358" t="s">
        <v>23663</v>
      </c>
      <c r="D5719" s="357" t="s">
        <v>138</v>
      </c>
      <c r="E5719" s="359">
        <v>575.04</v>
      </c>
    </row>
    <row r="5720" spans="1:5" ht="18" customHeight="1" x14ac:dyDescent="0.25">
      <c r="A5720" s="102">
        <f t="shared" si="89"/>
        <v>5605969</v>
      </c>
      <c r="B5720" s="357" t="s">
        <v>23664</v>
      </c>
      <c r="C5720" s="358" t="s">
        <v>23665</v>
      </c>
      <c r="D5720" s="357" t="s">
        <v>138</v>
      </c>
      <c r="E5720" s="359">
        <v>695.02</v>
      </c>
    </row>
    <row r="5721" spans="1:5" ht="9" customHeight="1" x14ac:dyDescent="0.25">
      <c r="A5721" s="102">
        <f t="shared" si="89"/>
        <v>5909130</v>
      </c>
      <c r="B5721" s="357" t="s">
        <v>23666</v>
      </c>
      <c r="C5721" s="358" t="s">
        <v>23667</v>
      </c>
      <c r="D5721" s="357" t="s">
        <v>802</v>
      </c>
      <c r="E5721" s="359">
        <v>25</v>
      </c>
    </row>
    <row r="5722" spans="1:5" ht="18" customHeight="1" x14ac:dyDescent="0.25">
      <c r="A5722" s="102">
        <f t="shared" si="89"/>
        <v>5914703</v>
      </c>
      <c r="B5722" s="357" t="s">
        <v>23668</v>
      </c>
      <c r="C5722" s="358" t="s">
        <v>23669</v>
      </c>
      <c r="D5722" s="357" t="s">
        <v>802</v>
      </c>
      <c r="E5722" s="359">
        <v>5.32</v>
      </c>
    </row>
    <row r="5723" spans="1:5" ht="18" customHeight="1" x14ac:dyDescent="0.25">
      <c r="A5723" s="102">
        <f t="shared" si="89"/>
        <v>5914704</v>
      </c>
      <c r="B5723" s="357" t="s">
        <v>23670</v>
      </c>
      <c r="C5723" s="358" t="s">
        <v>23671</v>
      </c>
      <c r="D5723" s="357" t="s">
        <v>802</v>
      </c>
      <c r="E5723" s="359">
        <v>5.33</v>
      </c>
    </row>
    <row r="5724" spans="1:5" ht="18" customHeight="1" x14ac:dyDescent="0.25">
      <c r="A5724" s="102">
        <f t="shared" si="89"/>
        <v>5914710</v>
      </c>
      <c r="B5724" s="357" t="s">
        <v>23672</v>
      </c>
      <c r="C5724" s="358" t="s">
        <v>23673</v>
      </c>
      <c r="D5724" s="357" t="s">
        <v>802</v>
      </c>
      <c r="E5724" s="359">
        <v>10.47</v>
      </c>
    </row>
    <row r="5725" spans="1:5" ht="18" customHeight="1" x14ac:dyDescent="0.25">
      <c r="A5725" s="102">
        <f t="shared" si="89"/>
        <v>5914711</v>
      </c>
      <c r="B5725" s="357" t="s">
        <v>23674</v>
      </c>
      <c r="C5725" s="358" t="s">
        <v>23675</v>
      </c>
      <c r="D5725" s="357" t="s">
        <v>802</v>
      </c>
      <c r="E5725" s="359">
        <v>9.58</v>
      </c>
    </row>
    <row r="5726" spans="1:5" ht="18" customHeight="1" x14ac:dyDescent="0.25">
      <c r="A5726" s="102">
        <f t="shared" si="89"/>
        <v>5914712</v>
      </c>
      <c r="B5726" s="357" t="s">
        <v>23676</v>
      </c>
      <c r="C5726" s="358" t="s">
        <v>23677</v>
      </c>
      <c r="D5726" s="357" t="s">
        <v>802</v>
      </c>
      <c r="E5726" s="359">
        <v>9.5</v>
      </c>
    </row>
    <row r="5727" spans="1:5" ht="18" customHeight="1" x14ac:dyDescent="0.25">
      <c r="A5727" s="102">
        <f t="shared" si="89"/>
        <v>5915369</v>
      </c>
      <c r="B5727" s="357" t="s">
        <v>23678</v>
      </c>
      <c r="C5727" s="358" t="s">
        <v>23679</v>
      </c>
      <c r="D5727" s="357" t="s">
        <v>315</v>
      </c>
      <c r="E5727" s="359">
        <v>7110.88</v>
      </c>
    </row>
    <row r="5728" spans="1:5" ht="18" customHeight="1" x14ac:dyDescent="0.25">
      <c r="A5728" s="102">
        <f t="shared" si="89"/>
        <v>5915401</v>
      </c>
      <c r="B5728" s="357" t="s">
        <v>23680</v>
      </c>
      <c r="C5728" s="358" t="s">
        <v>23681</v>
      </c>
      <c r="D5728" s="357" t="s">
        <v>315</v>
      </c>
      <c r="E5728" s="359">
        <v>6526.32</v>
      </c>
    </row>
    <row r="5729" spans="1:5" ht="18" customHeight="1" x14ac:dyDescent="0.25">
      <c r="A5729" s="102">
        <f t="shared" si="89"/>
        <v>5915402</v>
      </c>
      <c r="B5729" s="357" t="s">
        <v>23682</v>
      </c>
      <c r="C5729" s="358" t="s">
        <v>23683</v>
      </c>
      <c r="D5729" s="357" t="s">
        <v>315</v>
      </c>
      <c r="E5729" s="359">
        <v>3741.96</v>
      </c>
    </row>
    <row r="5730" spans="1:5" ht="18" customHeight="1" x14ac:dyDescent="0.25">
      <c r="A5730" s="102">
        <f t="shared" si="89"/>
        <v>5915400</v>
      </c>
      <c r="B5730" s="357" t="s">
        <v>23684</v>
      </c>
      <c r="C5730" s="358" t="s">
        <v>23685</v>
      </c>
      <c r="D5730" s="357" t="s">
        <v>315</v>
      </c>
      <c r="E5730" s="359">
        <v>3295.54</v>
      </c>
    </row>
    <row r="5731" spans="1:5" ht="18" customHeight="1" x14ac:dyDescent="0.25">
      <c r="A5731" s="102">
        <f t="shared" si="89"/>
        <v>5914651</v>
      </c>
      <c r="B5731" s="357" t="s">
        <v>23686</v>
      </c>
      <c r="C5731" s="358" t="s">
        <v>23687</v>
      </c>
      <c r="D5731" s="357" t="s">
        <v>802</v>
      </c>
      <c r="E5731" s="359">
        <v>2.38</v>
      </c>
    </row>
    <row r="5732" spans="1:5" ht="18" customHeight="1" x14ac:dyDescent="0.25">
      <c r="A5732" s="102">
        <f t="shared" si="89"/>
        <v>5914648</v>
      </c>
      <c r="B5732" s="357" t="s">
        <v>23688</v>
      </c>
      <c r="C5732" s="358" t="s">
        <v>23689</v>
      </c>
      <c r="D5732" s="357" t="s">
        <v>802</v>
      </c>
      <c r="E5732" s="359">
        <v>7.18</v>
      </c>
    </row>
    <row r="5733" spans="1:5" ht="18" customHeight="1" x14ac:dyDescent="0.25">
      <c r="A5733" s="102">
        <f t="shared" si="89"/>
        <v>5914647</v>
      </c>
      <c r="B5733" s="357" t="s">
        <v>804</v>
      </c>
      <c r="C5733" s="358" t="s">
        <v>23690</v>
      </c>
      <c r="D5733" s="357" t="s">
        <v>802</v>
      </c>
      <c r="E5733" s="359">
        <v>1.66</v>
      </c>
    </row>
    <row r="5734" spans="1:5" ht="18" customHeight="1" x14ac:dyDescent="0.25">
      <c r="A5734" s="102">
        <f t="shared" si="89"/>
        <v>5915411</v>
      </c>
      <c r="B5734" s="357" t="s">
        <v>23691</v>
      </c>
      <c r="C5734" s="358" t="s">
        <v>23692</v>
      </c>
      <c r="D5734" s="357" t="s">
        <v>802</v>
      </c>
      <c r="E5734" s="359">
        <v>3.29</v>
      </c>
    </row>
    <row r="5735" spans="1:5" ht="18" customHeight="1" x14ac:dyDescent="0.25">
      <c r="A5735" s="102">
        <f t="shared" si="89"/>
        <v>5915409</v>
      </c>
      <c r="B5735" s="357" t="s">
        <v>23693</v>
      </c>
      <c r="C5735" s="358" t="s">
        <v>23694</v>
      </c>
      <c r="D5735" s="357" t="s">
        <v>802</v>
      </c>
      <c r="E5735" s="359">
        <v>8.1</v>
      </c>
    </row>
    <row r="5736" spans="1:5" ht="18" customHeight="1" x14ac:dyDescent="0.25">
      <c r="A5736" s="102">
        <f t="shared" si="89"/>
        <v>5915407</v>
      </c>
      <c r="B5736" s="357" t="s">
        <v>23695</v>
      </c>
      <c r="C5736" s="358" t="s">
        <v>23696</v>
      </c>
      <c r="D5736" s="357" t="s">
        <v>802</v>
      </c>
      <c r="E5736" s="359">
        <v>2.57</v>
      </c>
    </row>
    <row r="5737" spans="1:5" ht="18" customHeight="1" x14ac:dyDescent="0.25">
      <c r="A5737" s="102">
        <f t="shared" si="89"/>
        <v>5914354</v>
      </c>
      <c r="B5737" s="357" t="s">
        <v>23697</v>
      </c>
      <c r="C5737" s="358" t="s">
        <v>23698</v>
      </c>
      <c r="D5737" s="357" t="s">
        <v>802</v>
      </c>
      <c r="E5737" s="359">
        <v>1.73</v>
      </c>
    </row>
    <row r="5738" spans="1:5" ht="18" customHeight="1" x14ac:dyDescent="0.25">
      <c r="A5738" s="102">
        <f t="shared" si="89"/>
        <v>5915406</v>
      </c>
      <c r="B5738" s="357" t="s">
        <v>23699</v>
      </c>
      <c r="C5738" s="358" t="s">
        <v>23700</v>
      </c>
      <c r="D5738" s="357" t="s">
        <v>802</v>
      </c>
      <c r="E5738" s="359">
        <v>8.83</v>
      </c>
    </row>
    <row r="5739" spans="1:5" ht="18" customHeight="1" x14ac:dyDescent="0.25">
      <c r="A5739" s="102">
        <f t="shared" si="89"/>
        <v>5914652</v>
      </c>
      <c r="B5739" s="357" t="s">
        <v>23701</v>
      </c>
      <c r="C5739" s="358" t="s">
        <v>23702</v>
      </c>
      <c r="D5739" s="357" t="s">
        <v>802</v>
      </c>
      <c r="E5739" s="359">
        <v>3.18</v>
      </c>
    </row>
    <row r="5740" spans="1:5" ht="18" customHeight="1" x14ac:dyDescent="0.25">
      <c r="A5740" s="102">
        <f t="shared" si="89"/>
        <v>5915417</v>
      </c>
      <c r="B5740" s="357" t="s">
        <v>23703</v>
      </c>
      <c r="C5740" s="358" t="s">
        <v>23704</v>
      </c>
      <c r="D5740" s="357" t="s">
        <v>802</v>
      </c>
      <c r="E5740" s="359">
        <v>5.03</v>
      </c>
    </row>
    <row r="5741" spans="1:5" ht="18" customHeight="1" x14ac:dyDescent="0.25">
      <c r="A5741" s="102">
        <f t="shared" si="89"/>
        <v>5915414</v>
      </c>
      <c r="B5741" s="357" t="s">
        <v>23705</v>
      </c>
      <c r="C5741" s="358" t="s">
        <v>23706</v>
      </c>
      <c r="D5741" s="357" t="s">
        <v>802</v>
      </c>
      <c r="E5741" s="359">
        <v>2.65</v>
      </c>
    </row>
    <row r="5742" spans="1:5" ht="18" customHeight="1" x14ac:dyDescent="0.25">
      <c r="A5742" s="102">
        <f t="shared" si="89"/>
        <v>5914351</v>
      </c>
      <c r="B5742" s="357" t="s">
        <v>23707</v>
      </c>
      <c r="C5742" s="358" t="s">
        <v>23708</v>
      </c>
      <c r="D5742" s="357" t="s">
        <v>802</v>
      </c>
      <c r="E5742" s="359">
        <v>2.5</v>
      </c>
    </row>
    <row r="5743" spans="1:5" ht="9" customHeight="1" x14ac:dyDescent="0.25">
      <c r="A5743" s="102">
        <f t="shared" si="89"/>
        <v>5914645</v>
      </c>
      <c r="B5743" s="357" t="s">
        <v>23709</v>
      </c>
      <c r="C5743" s="358" t="s">
        <v>23710</v>
      </c>
      <c r="D5743" s="357" t="s">
        <v>802</v>
      </c>
      <c r="E5743" s="359">
        <v>2.81</v>
      </c>
    </row>
    <row r="5744" spans="1:5" ht="18" customHeight="1" x14ac:dyDescent="0.25">
      <c r="A5744" s="102">
        <f t="shared" si="89"/>
        <v>5914642</v>
      </c>
      <c r="B5744" s="357" t="s">
        <v>23711</v>
      </c>
      <c r="C5744" s="358" t="s">
        <v>23712</v>
      </c>
      <c r="D5744" s="357" t="s">
        <v>802</v>
      </c>
      <c r="E5744" s="359">
        <v>5.45</v>
      </c>
    </row>
    <row r="5745" spans="1:5" ht="18" customHeight="1" x14ac:dyDescent="0.25">
      <c r="A5745" s="102">
        <f t="shared" si="89"/>
        <v>5914641</v>
      </c>
      <c r="B5745" s="357" t="s">
        <v>23713</v>
      </c>
      <c r="C5745" s="358" t="s">
        <v>23714</v>
      </c>
      <c r="D5745" s="357" t="s">
        <v>802</v>
      </c>
      <c r="E5745" s="359">
        <v>1.95</v>
      </c>
    </row>
    <row r="5746" spans="1:5" ht="18" customHeight="1" x14ac:dyDescent="0.25">
      <c r="A5746" s="102">
        <f t="shared" si="89"/>
        <v>5915456</v>
      </c>
      <c r="B5746" s="357" t="s">
        <v>23715</v>
      </c>
      <c r="C5746" s="358" t="s">
        <v>23716</v>
      </c>
      <c r="D5746" s="357" t="s">
        <v>802</v>
      </c>
      <c r="E5746" s="359">
        <v>3.61</v>
      </c>
    </row>
    <row r="5747" spans="1:5" ht="18" customHeight="1" x14ac:dyDescent="0.25">
      <c r="A5747" s="102">
        <f t="shared" si="89"/>
        <v>5915454</v>
      </c>
      <c r="B5747" s="357" t="s">
        <v>23717</v>
      </c>
      <c r="C5747" s="358" t="s">
        <v>23718</v>
      </c>
      <c r="D5747" s="357" t="s">
        <v>802</v>
      </c>
      <c r="E5747" s="359">
        <v>6.25</v>
      </c>
    </row>
    <row r="5748" spans="1:5" ht="18" customHeight="1" x14ac:dyDescent="0.25">
      <c r="A5748" s="102">
        <f t="shared" si="89"/>
        <v>5915399</v>
      </c>
      <c r="B5748" s="357" t="s">
        <v>23719</v>
      </c>
      <c r="C5748" s="358" t="s">
        <v>23720</v>
      </c>
      <c r="D5748" s="357" t="s">
        <v>802</v>
      </c>
      <c r="E5748" s="359">
        <v>2.75</v>
      </c>
    </row>
    <row r="5749" spans="1:5" ht="18" customHeight="1" x14ac:dyDescent="0.25">
      <c r="A5749" s="102">
        <f t="shared" si="89"/>
        <v>5914353</v>
      </c>
      <c r="B5749" s="357" t="s">
        <v>23721</v>
      </c>
      <c r="C5749" s="358" t="s">
        <v>23722</v>
      </c>
      <c r="D5749" s="357" t="s">
        <v>802</v>
      </c>
      <c r="E5749" s="359">
        <v>1.46</v>
      </c>
    </row>
    <row r="5750" spans="1:5" ht="18" customHeight="1" x14ac:dyDescent="0.25">
      <c r="A5750" s="102">
        <f t="shared" si="89"/>
        <v>5915470</v>
      </c>
      <c r="B5750" s="357" t="s">
        <v>23723</v>
      </c>
      <c r="C5750" s="358" t="s">
        <v>23724</v>
      </c>
      <c r="D5750" s="357" t="s">
        <v>802</v>
      </c>
      <c r="E5750" s="359">
        <v>2.17</v>
      </c>
    </row>
    <row r="5751" spans="1:5" ht="9" customHeight="1" x14ac:dyDescent="0.25">
      <c r="A5751" s="102">
        <f t="shared" si="89"/>
        <v>5915459</v>
      </c>
      <c r="B5751" s="357" t="s">
        <v>23725</v>
      </c>
      <c r="C5751" s="358" t="s">
        <v>23726</v>
      </c>
      <c r="D5751" s="357" t="s">
        <v>802</v>
      </c>
      <c r="E5751" s="359">
        <v>7.2</v>
      </c>
    </row>
    <row r="5752" spans="1:5" ht="18" customHeight="1" x14ac:dyDescent="0.25">
      <c r="A5752" s="102">
        <f t="shared" si="89"/>
        <v>5915476</v>
      </c>
      <c r="B5752" s="357" t="s">
        <v>23727</v>
      </c>
      <c r="C5752" s="358" t="s">
        <v>23728</v>
      </c>
      <c r="D5752" s="357" t="s">
        <v>802</v>
      </c>
      <c r="E5752" s="359">
        <v>27.43</v>
      </c>
    </row>
    <row r="5753" spans="1:5" ht="18" customHeight="1" x14ac:dyDescent="0.25">
      <c r="A5753" s="102">
        <f t="shared" si="89"/>
        <v>5914702</v>
      </c>
      <c r="B5753" s="357" t="s">
        <v>23729</v>
      </c>
      <c r="C5753" s="358" t="s">
        <v>23730</v>
      </c>
      <c r="D5753" s="357" t="s">
        <v>802</v>
      </c>
      <c r="E5753" s="359">
        <v>14.25</v>
      </c>
    </row>
    <row r="5754" spans="1:5" ht="18" customHeight="1" x14ac:dyDescent="0.25">
      <c r="A5754" s="102">
        <f t="shared" si="89"/>
        <v>5914701</v>
      </c>
      <c r="B5754" s="357" t="s">
        <v>23731</v>
      </c>
      <c r="C5754" s="358" t="s">
        <v>23732</v>
      </c>
      <c r="D5754" s="357" t="s">
        <v>802</v>
      </c>
      <c r="E5754" s="359">
        <v>14.45</v>
      </c>
    </row>
    <row r="5755" spans="1:5" ht="18" customHeight="1" x14ac:dyDescent="0.25">
      <c r="A5755" s="102">
        <f t="shared" si="89"/>
        <v>5906592</v>
      </c>
      <c r="B5755" s="357" t="s">
        <v>23733</v>
      </c>
      <c r="C5755" s="358" t="s">
        <v>23734</v>
      </c>
      <c r="D5755" s="357" t="s">
        <v>315</v>
      </c>
      <c r="E5755" s="359">
        <v>30.96</v>
      </c>
    </row>
    <row r="5756" spans="1:5" ht="9" customHeight="1" x14ac:dyDescent="0.25">
      <c r="A5756" s="102">
        <f t="shared" si="89"/>
        <v>5906591</v>
      </c>
      <c r="B5756" s="357" t="s">
        <v>23735</v>
      </c>
      <c r="C5756" s="358" t="s">
        <v>23736</v>
      </c>
      <c r="D5756" s="357" t="s">
        <v>315</v>
      </c>
      <c r="E5756" s="359">
        <v>29.42</v>
      </c>
    </row>
    <row r="5757" spans="1:5" ht="9" customHeight="1" x14ac:dyDescent="0.25">
      <c r="A5757" s="102">
        <f t="shared" si="89"/>
        <v>5914653</v>
      </c>
      <c r="B5757" s="357" t="s">
        <v>23737</v>
      </c>
      <c r="C5757" s="358" t="s">
        <v>23738</v>
      </c>
      <c r="D5757" s="357" t="s">
        <v>802</v>
      </c>
      <c r="E5757" s="359">
        <v>3.49</v>
      </c>
    </row>
    <row r="5758" spans="1:5" ht="18" customHeight="1" x14ac:dyDescent="0.25">
      <c r="A5758" s="102">
        <f t="shared" si="89"/>
        <v>5915405</v>
      </c>
      <c r="B5758" s="357" t="s">
        <v>23739</v>
      </c>
      <c r="C5758" s="358" t="s">
        <v>23740</v>
      </c>
      <c r="D5758" s="357" t="s">
        <v>802</v>
      </c>
      <c r="E5758" s="359">
        <v>5.44</v>
      </c>
    </row>
    <row r="5759" spans="1:5" ht="18" customHeight="1" x14ac:dyDescent="0.25">
      <c r="A5759" s="102">
        <f t="shared" si="89"/>
        <v>5914657</v>
      </c>
      <c r="B5759" s="357" t="s">
        <v>23741</v>
      </c>
      <c r="C5759" s="358" t="s">
        <v>23742</v>
      </c>
      <c r="D5759" s="357" t="s">
        <v>802</v>
      </c>
      <c r="E5759" s="359">
        <v>17.39</v>
      </c>
    </row>
    <row r="5760" spans="1:5" ht="18" customHeight="1" x14ac:dyDescent="0.25">
      <c r="A5760" s="102">
        <f t="shared" si="89"/>
        <v>5914363</v>
      </c>
      <c r="B5760" s="357" t="s">
        <v>23743</v>
      </c>
      <c r="C5760" s="358" t="s">
        <v>23744</v>
      </c>
      <c r="D5760" s="357" t="s">
        <v>802</v>
      </c>
      <c r="E5760" s="359">
        <v>16.78</v>
      </c>
    </row>
    <row r="5761" spans="1:5" ht="18" customHeight="1" x14ac:dyDescent="0.25">
      <c r="A5761" s="102">
        <f t="shared" ref="A5761:A5824" si="90">VALUE(B5761)</f>
        <v>5914646</v>
      </c>
      <c r="B5761" s="357" t="s">
        <v>23745</v>
      </c>
      <c r="C5761" s="358" t="s">
        <v>23746</v>
      </c>
      <c r="D5761" s="357" t="s">
        <v>802</v>
      </c>
      <c r="E5761" s="359">
        <v>8.1999999999999993</v>
      </c>
    </row>
    <row r="5762" spans="1:5" ht="18" customHeight="1" x14ac:dyDescent="0.25">
      <c r="A5762" s="102">
        <f t="shared" si="90"/>
        <v>5919535</v>
      </c>
      <c r="B5762" s="357" t="s">
        <v>23747</v>
      </c>
      <c r="C5762" s="358" t="s">
        <v>23748</v>
      </c>
      <c r="D5762" s="357" t="s">
        <v>802</v>
      </c>
      <c r="E5762" s="359">
        <v>18.7</v>
      </c>
    </row>
    <row r="5763" spans="1:5" ht="18" customHeight="1" x14ac:dyDescent="0.25">
      <c r="A5763" s="102">
        <f t="shared" si="90"/>
        <v>5919533</v>
      </c>
      <c r="B5763" s="357" t="s">
        <v>23749</v>
      </c>
      <c r="C5763" s="358" t="s">
        <v>23750</v>
      </c>
      <c r="D5763" s="357" t="s">
        <v>802</v>
      </c>
      <c r="E5763" s="359">
        <v>62.8</v>
      </c>
    </row>
    <row r="5764" spans="1:5" ht="9" customHeight="1" x14ac:dyDescent="0.25">
      <c r="A5764" s="102">
        <f t="shared" si="90"/>
        <v>5919534</v>
      </c>
      <c r="B5764" s="357" t="s">
        <v>23751</v>
      </c>
      <c r="C5764" s="358" t="s">
        <v>23752</v>
      </c>
      <c r="D5764" s="357" t="s">
        <v>802</v>
      </c>
      <c r="E5764" s="359">
        <v>57.34</v>
      </c>
    </row>
    <row r="5765" spans="1:5" ht="18" customHeight="1" x14ac:dyDescent="0.25">
      <c r="A5765" s="102">
        <f t="shared" si="90"/>
        <v>5909007</v>
      </c>
      <c r="B5765" s="357" t="s">
        <v>23753</v>
      </c>
      <c r="C5765" s="358" t="s">
        <v>23754</v>
      </c>
      <c r="D5765" s="357" t="s">
        <v>802</v>
      </c>
      <c r="E5765" s="359">
        <v>17.32</v>
      </c>
    </row>
    <row r="5766" spans="1:5" ht="18" customHeight="1" x14ac:dyDescent="0.25">
      <c r="A5766" s="102">
        <f t="shared" si="90"/>
        <v>5919538</v>
      </c>
      <c r="B5766" s="357" t="s">
        <v>23755</v>
      </c>
      <c r="C5766" s="358" t="s">
        <v>23756</v>
      </c>
      <c r="D5766" s="357" t="s">
        <v>802</v>
      </c>
      <c r="E5766" s="359">
        <v>14.58</v>
      </c>
    </row>
    <row r="5767" spans="1:5" ht="18" customHeight="1" x14ac:dyDescent="0.25">
      <c r="A5767" s="102">
        <f t="shared" si="90"/>
        <v>5919540</v>
      </c>
      <c r="B5767" s="357" t="s">
        <v>23757</v>
      </c>
      <c r="C5767" s="358" t="s">
        <v>23758</v>
      </c>
      <c r="D5767" s="357" t="s">
        <v>802</v>
      </c>
      <c r="E5767" s="359">
        <v>3.06</v>
      </c>
    </row>
    <row r="5768" spans="1:5" ht="18" customHeight="1" x14ac:dyDescent="0.25">
      <c r="A5768" s="102">
        <f t="shared" si="90"/>
        <v>5914705</v>
      </c>
      <c r="B5768" s="357" t="s">
        <v>23759</v>
      </c>
      <c r="C5768" s="358" t="s">
        <v>23760</v>
      </c>
      <c r="D5768" s="357" t="s">
        <v>802</v>
      </c>
      <c r="E5768" s="359">
        <v>20.94</v>
      </c>
    </row>
    <row r="5769" spans="1:5" ht="18" customHeight="1" x14ac:dyDescent="0.25">
      <c r="A5769" s="102">
        <f t="shared" si="90"/>
        <v>5914706</v>
      </c>
      <c r="B5769" s="357" t="s">
        <v>23761</v>
      </c>
      <c r="C5769" s="358" t="s">
        <v>23762</v>
      </c>
      <c r="D5769" s="357" t="s">
        <v>802</v>
      </c>
      <c r="E5769" s="359">
        <v>19.170000000000002</v>
      </c>
    </row>
    <row r="5770" spans="1:5" ht="18" customHeight="1" x14ac:dyDescent="0.25">
      <c r="A5770" s="102">
        <f t="shared" si="90"/>
        <v>5914707</v>
      </c>
      <c r="B5770" s="357" t="s">
        <v>23763</v>
      </c>
      <c r="C5770" s="358" t="s">
        <v>23764</v>
      </c>
      <c r="D5770" s="357" t="s">
        <v>802</v>
      </c>
      <c r="E5770" s="359">
        <v>19</v>
      </c>
    </row>
    <row r="5771" spans="1:5" ht="9" customHeight="1" x14ac:dyDescent="0.25">
      <c r="A5771" s="102">
        <f t="shared" si="90"/>
        <v>5914677</v>
      </c>
      <c r="B5771" s="357" t="s">
        <v>23765</v>
      </c>
      <c r="C5771" s="358" t="s">
        <v>23766</v>
      </c>
      <c r="D5771" s="357" t="s">
        <v>802</v>
      </c>
      <c r="E5771" s="359">
        <v>28.59</v>
      </c>
    </row>
    <row r="5772" spans="1:5" ht="9" customHeight="1" x14ac:dyDescent="0.25">
      <c r="A5772" s="102">
        <f t="shared" si="90"/>
        <v>5914676</v>
      </c>
      <c r="B5772" s="357" t="s">
        <v>23767</v>
      </c>
      <c r="C5772" s="358" t="s">
        <v>23768</v>
      </c>
      <c r="D5772" s="357" t="s">
        <v>802</v>
      </c>
      <c r="E5772" s="359">
        <v>23.83</v>
      </c>
    </row>
    <row r="5773" spans="1:5" ht="18" customHeight="1" x14ac:dyDescent="0.25">
      <c r="A5773" s="102">
        <f t="shared" si="90"/>
        <v>5914678</v>
      </c>
      <c r="B5773" s="357" t="s">
        <v>23772</v>
      </c>
      <c r="C5773" s="358" t="s">
        <v>23773</v>
      </c>
      <c r="D5773" s="357" t="s">
        <v>802</v>
      </c>
      <c r="E5773" s="359">
        <v>33.700000000000003</v>
      </c>
    </row>
    <row r="5774" spans="1:5" ht="9" customHeight="1" x14ac:dyDescent="0.25">
      <c r="A5774" s="102">
        <f t="shared" si="90"/>
        <v>5914679</v>
      </c>
      <c r="B5774" s="357" t="s">
        <v>23774</v>
      </c>
      <c r="C5774" s="358" t="s">
        <v>23775</v>
      </c>
      <c r="D5774" s="357" t="s">
        <v>802</v>
      </c>
      <c r="E5774" s="359">
        <v>53.73</v>
      </c>
    </row>
    <row r="5775" spans="1:5" ht="9" customHeight="1" x14ac:dyDescent="0.25">
      <c r="A5775" s="102">
        <f t="shared" si="90"/>
        <v>5914681</v>
      </c>
      <c r="B5775" s="357" t="s">
        <v>23776</v>
      </c>
      <c r="C5775" s="358" t="s">
        <v>23777</v>
      </c>
      <c r="D5775" s="357" t="s">
        <v>802</v>
      </c>
      <c r="E5775" s="359">
        <v>64.11</v>
      </c>
    </row>
    <row r="5776" spans="1:5" ht="9" customHeight="1" x14ac:dyDescent="0.25">
      <c r="A5776" s="102">
        <f t="shared" si="90"/>
        <v>5914680</v>
      </c>
      <c r="B5776" s="357" t="s">
        <v>23778</v>
      </c>
      <c r="C5776" s="358" t="s">
        <v>23779</v>
      </c>
      <c r="D5776" s="357" t="s">
        <v>802</v>
      </c>
      <c r="E5776" s="359">
        <v>44.64</v>
      </c>
    </row>
    <row r="5777" spans="1:5" ht="18" customHeight="1" x14ac:dyDescent="0.25">
      <c r="A5777" s="102">
        <f t="shared" si="90"/>
        <v>5915015</v>
      </c>
      <c r="B5777" s="357" t="s">
        <v>23780</v>
      </c>
      <c r="C5777" s="358" t="s">
        <v>23781</v>
      </c>
      <c r="D5777" s="357" t="s">
        <v>802</v>
      </c>
      <c r="E5777" s="359">
        <v>20.59</v>
      </c>
    </row>
    <row r="5778" spans="1:5" ht="18" customHeight="1" x14ac:dyDescent="0.25">
      <c r="A5778" s="102">
        <f t="shared" si="90"/>
        <v>5915373</v>
      </c>
      <c r="B5778" s="357" t="s">
        <v>23782</v>
      </c>
      <c r="C5778" s="358" t="s">
        <v>23783</v>
      </c>
      <c r="D5778" s="357" t="s">
        <v>802</v>
      </c>
      <c r="E5778" s="359">
        <v>17.23</v>
      </c>
    </row>
    <row r="5779" spans="1:5" ht="18" customHeight="1" x14ac:dyDescent="0.25">
      <c r="A5779" s="102">
        <f t="shared" si="90"/>
        <v>5914333</v>
      </c>
      <c r="B5779" s="357" t="s">
        <v>23784</v>
      </c>
      <c r="C5779" s="358" t="s">
        <v>23785</v>
      </c>
      <c r="D5779" s="357" t="s">
        <v>802</v>
      </c>
      <c r="E5779" s="359">
        <v>31.95</v>
      </c>
    </row>
    <row r="5780" spans="1:5" ht="18" customHeight="1" x14ac:dyDescent="0.25">
      <c r="A5780" s="102">
        <f t="shared" si="90"/>
        <v>5914655</v>
      </c>
      <c r="B5780" s="357" t="s">
        <v>803</v>
      </c>
      <c r="C5780" s="358" t="s">
        <v>23786</v>
      </c>
      <c r="D5780" s="357" t="s">
        <v>802</v>
      </c>
      <c r="E5780" s="359">
        <v>31.79</v>
      </c>
    </row>
    <row r="5781" spans="1:5" ht="18" customHeight="1" x14ac:dyDescent="0.25">
      <c r="A5781" s="102">
        <f t="shared" si="90"/>
        <v>5915474</v>
      </c>
      <c r="B5781" s="357" t="s">
        <v>23787</v>
      </c>
      <c r="C5781" s="358" t="s">
        <v>23788</v>
      </c>
      <c r="D5781" s="357" t="s">
        <v>802</v>
      </c>
      <c r="E5781" s="359">
        <v>28.75</v>
      </c>
    </row>
    <row r="5782" spans="1:5" ht="18" customHeight="1" x14ac:dyDescent="0.25">
      <c r="A5782" s="102">
        <f t="shared" si="90"/>
        <v>5914654</v>
      </c>
      <c r="B5782" s="357" t="s">
        <v>23789</v>
      </c>
      <c r="C5782" s="358" t="s">
        <v>23790</v>
      </c>
      <c r="D5782" s="357" t="s">
        <v>802</v>
      </c>
      <c r="E5782" s="359">
        <v>26.14</v>
      </c>
    </row>
    <row r="5783" spans="1:5" ht="9" customHeight="1" x14ac:dyDescent="0.25">
      <c r="A5783" s="102">
        <f t="shared" si="90"/>
        <v>5914686</v>
      </c>
      <c r="B5783" s="357" t="s">
        <v>23791</v>
      </c>
      <c r="C5783" s="358" t="s">
        <v>23792</v>
      </c>
      <c r="D5783" s="357" t="s">
        <v>802</v>
      </c>
      <c r="E5783" s="359">
        <v>23.79</v>
      </c>
    </row>
    <row r="5784" spans="1:5" ht="18" customHeight="1" x14ac:dyDescent="0.25">
      <c r="A5784" s="102">
        <f t="shared" si="90"/>
        <v>5914685</v>
      </c>
      <c r="B5784" s="357" t="s">
        <v>23793</v>
      </c>
      <c r="C5784" s="358" t="s">
        <v>23794</v>
      </c>
      <c r="D5784" s="357" t="s">
        <v>802</v>
      </c>
      <c r="E5784" s="359">
        <v>23.93</v>
      </c>
    </row>
    <row r="5785" spans="1:5" ht="18" customHeight="1" x14ac:dyDescent="0.25">
      <c r="A5785" s="102">
        <f t="shared" si="90"/>
        <v>5914682</v>
      </c>
      <c r="B5785" s="357" t="s">
        <v>23795</v>
      </c>
      <c r="C5785" s="358" t="s">
        <v>23796</v>
      </c>
      <c r="D5785" s="357" t="s">
        <v>802</v>
      </c>
      <c r="E5785" s="359">
        <v>30.72</v>
      </c>
    </row>
    <row r="5786" spans="1:5" ht="18" customHeight="1" x14ac:dyDescent="0.25">
      <c r="A5786" s="102">
        <f t="shared" si="90"/>
        <v>5914683</v>
      </c>
      <c r="B5786" s="357" t="s">
        <v>23797</v>
      </c>
      <c r="C5786" s="358" t="s">
        <v>23798</v>
      </c>
      <c r="D5786" s="357" t="s">
        <v>802</v>
      </c>
      <c r="E5786" s="359">
        <v>35.25</v>
      </c>
    </row>
    <row r="5787" spans="1:5" ht="18" customHeight="1" x14ac:dyDescent="0.25">
      <c r="A5787" s="102">
        <f t="shared" si="90"/>
        <v>5914684</v>
      </c>
      <c r="B5787" s="357" t="s">
        <v>23799</v>
      </c>
      <c r="C5787" s="358" t="s">
        <v>23800</v>
      </c>
      <c r="D5787" s="357" t="s">
        <v>802</v>
      </c>
      <c r="E5787" s="359">
        <v>26.62</v>
      </c>
    </row>
    <row r="5788" spans="1:5" ht="18" customHeight="1" x14ac:dyDescent="0.25">
      <c r="A5788" s="102">
        <f t="shared" si="90"/>
        <v>5914675</v>
      </c>
      <c r="B5788" s="357" t="s">
        <v>23801</v>
      </c>
      <c r="C5788" s="358" t="s">
        <v>23802</v>
      </c>
      <c r="D5788" s="357" t="s">
        <v>802</v>
      </c>
      <c r="E5788" s="359">
        <v>2.9</v>
      </c>
    </row>
    <row r="5789" spans="1:5" ht="18" customHeight="1" x14ac:dyDescent="0.25">
      <c r="A5789" s="102">
        <f t="shared" si="90"/>
        <v>5915433</v>
      </c>
      <c r="B5789" s="357" t="s">
        <v>23803</v>
      </c>
      <c r="C5789" s="358" t="s">
        <v>23804</v>
      </c>
      <c r="D5789" s="357" t="s">
        <v>802</v>
      </c>
      <c r="E5789" s="359">
        <v>33.159999999999997</v>
      </c>
    </row>
    <row r="5790" spans="1:5" ht="18" customHeight="1" x14ac:dyDescent="0.25">
      <c r="A5790" s="102">
        <f t="shared" si="90"/>
        <v>5914304</v>
      </c>
      <c r="B5790" s="357" t="s">
        <v>37855</v>
      </c>
      <c r="C5790" s="358" t="s">
        <v>37856</v>
      </c>
      <c r="D5790" s="357" t="s">
        <v>802</v>
      </c>
      <c r="E5790" s="359">
        <v>3.34</v>
      </c>
    </row>
    <row r="5791" spans="1:5" ht="18" customHeight="1" x14ac:dyDescent="0.25">
      <c r="A5791" s="102">
        <f t="shared" si="90"/>
        <v>5914305</v>
      </c>
      <c r="B5791" s="357" t="s">
        <v>37857</v>
      </c>
      <c r="C5791" s="358" t="s">
        <v>37858</v>
      </c>
      <c r="D5791" s="357" t="s">
        <v>802</v>
      </c>
      <c r="E5791" s="359">
        <v>3.31</v>
      </c>
    </row>
    <row r="5792" spans="1:5" ht="18" customHeight="1" x14ac:dyDescent="0.25">
      <c r="A5792" s="102">
        <f t="shared" si="90"/>
        <v>5915440</v>
      </c>
      <c r="B5792" s="357" t="s">
        <v>23769</v>
      </c>
      <c r="C5792" s="358" t="s">
        <v>37859</v>
      </c>
      <c r="D5792" s="357" t="s">
        <v>802</v>
      </c>
      <c r="E5792" s="359">
        <v>2.96</v>
      </c>
    </row>
    <row r="5793" spans="1:5" ht="18" customHeight="1" x14ac:dyDescent="0.25">
      <c r="A5793" s="102">
        <f t="shared" si="90"/>
        <v>5914306</v>
      </c>
      <c r="B5793" s="357" t="s">
        <v>37860</v>
      </c>
      <c r="C5793" s="358" t="s">
        <v>37861</v>
      </c>
      <c r="D5793" s="357" t="s">
        <v>802</v>
      </c>
      <c r="E5793" s="359">
        <v>2.75</v>
      </c>
    </row>
    <row r="5794" spans="1:5" ht="18" customHeight="1" x14ac:dyDescent="0.25">
      <c r="A5794" s="102">
        <f t="shared" si="90"/>
        <v>5914307</v>
      </c>
      <c r="B5794" s="357" t="s">
        <v>37862</v>
      </c>
      <c r="C5794" s="358" t="s">
        <v>37863</v>
      </c>
      <c r="D5794" s="357" t="s">
        <v>802</v>
      </c>
      <c r="E5794" s="359">
        <v>2.6</v>
      </c>
    </row>
    <row r="5795" spans="1:5" ht="18" customHeight="1" x14ac:dyDescent="0.25">
      <c r="A5795" s="102">
        <f t="shared" si="90"/>
        <v>5914308</v>
      </c>
      <c r="B5795" s="357" t="s">
        <v>37864</v>
      </c>
      <c r="C5795" s="358" t="s">
        <v>37865</v>
      </c>
      <c r="D5795" s="357" t="s">
        <v>802</v>
      </c>
      <c r="E5795" s="359">
        <v>2.52</v>
      </c>
    </row>
    <row r="5796" spans="1:5" ht="18" customHeight="1" x14ac:dyDescent="0.25">
      <c r="A5796" s="102">
        <f t="shared" si="90"/>
        <v>5914309</v>
      </c>
      <c r="B5796" s="357" t="s">
        <v>37866</v>
      </c>
      <c r="C5796" s="358" t="s">
        <v>37867</v>
      </c>
      <c r="D5796" s="357" t="s">
        <v>802</v>
      </c>
      <c r="E5796" s="359">
        <v>5.56</v>
      </c>
    </row>
    <row r="5797" spans="1:5" ht="18" customHeight="1" x14ac:dyDescent="0.25">
      <c r="A5797" s="102">
        <f t="shared" si="90"/>
        <v>5914310</v>
      </c>
      <c r="B5797" s="357" t="s">
        <v>37868</v>
      </c>
      <c r="C5797" s="358" t="s">
        <v>37869</v>
      </c>
      <c r="D5797" s="357" t="s">
        <v>802</v>
      </c>
      <c r="E5797" s="359">
        <v>4.6399999999999997</v>
      </c>
    </row>
    <row r="5798" spans="1:5" ht="18" customHeight="1" x14ac:dyDescent="0.25">
      <c r="A5798" s="102">
        <f t="shared" si="90"/>
        <v>5914352</v>
      </c>
      <c r="B5798" s="357" t="s">
        <v>23770</v>
      </c>
      <c r="C5798" s="358" t="s">
        <v>37870</v>
      </c>
      <c r="D5798" s="357" t="s">
        <v>802</v>
      </c>
      <c r="E5798" s="359">
        <v>4.13</v>
      </c>
    </row>
    <row r="5799" spans="1:5" ht="18" customHeight="1" x14ac:dyDescent="0.25">
      <c r="A5799" s="102">
        <f t="shared" si="90"/>
        <v>5914311</v>
      </c>
      <c r="B5799" s="357" t="s">
        <v>37871</v>
      </c>
      <c r="C5799" s="358" t="s">
        <v>37872</v>
      </c>
      <c r="D5799" s="357" t="s">
        <v>802</v>
      </c>
      <c r="E5799" s="359">
        <v>3.79</v>
      </c>
    </row>
    <row r="5800" spans="1:5" ht="18" customHeight="1" x14ac:dyDescent="0.25">
      <c r="A5800" s="102">
        <f t="shared" si="90"/>
        <v>5914312</v>
      </c>
      <c r="B5800" s="357" t="s">
        <v>37873</v>
      </c>
      <c r="C5800" s="358" t="s">
        <v>37874</v>
      </c>
      <c r="D5800" s="357" t="s">
        <v>802</v>
      </c>
      <c r="E5800" s="359">
        <v>3.58</v>
      </c>
    </row>
    <row r="5801" spans="1:5" ht="18" customHeight="1" x14ac:dyDescent="0.25">
      <c r="A5801" s="102">
        <f t="shared" si="90"/>
        <v>5914313</v>
      </c>
      <c r="B5801" s="357" t="s">
        <v>37875</v>
      </c>
      <c r="C5801" s="358" t="s">
        <v>37876</v>
      </c>
      <c r="D5801" s="357" t="s">
        <v>802</v>
      </c>
      <c r="E5801" s="359">
        <v>3.43</v>
      </c>
    </row>
    <row r="5802" spans="1:5" ht="18" customHeight="1" x14ac:dyDescent="0.25">
      <c r="A5802" s="102">
        <f t="shared" si="90"/>
        <v>5914339</v>
      </c>
      <c r="B5802" s="357" t="s">
        <v>23771</v>
      </c>
      <c r="C5802" s="358" t="s">
        <v>37877</v>
      </c>
      <c r="D5802" s="357" t="s">
        <v>802</v>
      </c>
      <c r="E5802" s="359">
        <v>9.24</v>
      </c>
    </row>
    <row r="5803" spans="1:5" ht="18" customHeight="1" x14ac:dyDescent="0.25">
      <c r="A5803" s="102">
        <f t="shared" si="90"/>
        <v>5914650</v>
      </c>
      <c r="B5803" s="357" t="s">
        <v>23805</v>
      </c>
      <c r="C5803" s="358" t="s">
        <v>23806</v>
      </c>
      <c r="D5803" s="357" t="s">
        <v>802</v>
      </c>
      <c r="E5803" s="359">
        <v>10.52</v>
      </c>
    </row>
    <row r="5804" spans="1:5" ht="18" customHeight="1" x14ac:dyDescent="0.25">
      <c r="A5804" s="102">
        <f t="shared" si="90"/>
        <v>5914358</v>
      </c>
      <c r="B5804" s="357" t="s">
        <v>23807</v>
      </c>
      <c r="C5804" s="358" t="s">
        <v>23808</v>
      </c>
      <c r="D5804" s="357" t="s">
        <v>802</v>
      </c>
      <c r="E5804" s="359">
        <v>8.7100000000000009</v>
      </c>
    </row>
    <row r="5805" spans="1:5" ht="18" customHeight="1" x14ac:dyDescent="0.25">
      <c r="A5805" s="102">
        <f t="shared" si="90"/>
        <v>5915421</v>
      </c>
      <c r="B5805" s="357" t="s">
        <v>23809</v>
      </c>
      <c r="C5805" s="358" t="s">
        <v>23810</v>
      </c>
      <c r="D5805" s="357" t="s">
        <v>802</v>
      </c>
      <c r="E5805" s="359">
        <v>24.85</v>
      </c>
    </row>
    <row r="5806" spans="1:5" ht="18" customHeight="1" x14ac:dyDescent="0.25">
      <c r="A5806" s="102">
        <f t="shared" si="90"/>
        <v>5914649</v>
      </c>
      <c r="B5806" s="357" t="s">
        <v>23811</v>
      </c>
      <c r="C5806" s="358" t="s">
        <v>23812</v>
      </c>
      <c r="D5806" s="357" t="s">
        <v>802</v>
      </c>
      <c r="E5806" s="359">
        <v>7.32</v>
      </c>
    </row>
    <row r="5807" spans="1:5" ht="18" customHeight="1" x14ac:dyDescent="0.25">
      <c r="A5807" s="102">
        <f t="shared" si="90"/>
        <v>5914643</v>
      </c>
      <c r="B5807" s="357" t="s">
        <v>23813</v>
      </c>
      <c r="C5807" s="358" t="s">
        <v>23814</v>
      </c>
      <c r="D5807" s="357" t="s">
        <v>802</v>
      </c>
      <c r="E5807" s="359">
        <v>5.25</v>
      </c>
    </row>
    <row r="5808" spans="1:5" ht="18" customHeight="1" x14ac:dyDescent="0.25">
      <c r="A5808" s="102">
        <f t="shared" si="90"/>
        <v>5914328</v>
      </c>
      <c r="B5808" s="357" t="s">
        <v>23815</v>
      </c>
      <c r="C5808" s="358" t="s">
        <v>23816</v>
      </c>
      <c r="D5808" s="357" t="s">
        <v>802</v>
      </c>
      <c r="E5808" s="359">
        <v>25.65</v>
      </c>
    </row>
    <row r="5809" spans="1:5" ht="18" customHeight="1" x14ac:dyDescent="0.25">
      <c r="A5809" s="102">
        <f t="shared" si="90"/>
        <v>5914610</v>
      </c>
      <c r="B5809" s="357" t="s">
        <v>23817</v>
      </c>
      <c r="C5809" s="358" t="s">
        <v>23818</v>
      </c>
      <c r="D5809" s="357" t="s">
        <v>802</v>
      </c>
      <c r="E5809" s="359">
        <v>35.44</v>
      </c>
    </row>
    <row r="5810" spans="1:5" ht="9" customHeight="1" x14ac:dyDescent="0.25">
      <c r="A5810" s="102">
        <f t="shared" si="90"/>
        <v>5915408</v>
      </c>
      <c r="B5810" s="357" t="s">
        <v>23819</v>
      </c>
      <c r="C5810" s="358" t="s">
        <v>23820</v>
      </c>
      <c r="D5810" s="357" t="s">
        <v>802</v>
      </c>
      <c r="E5810" s="359">
        <v>5.53</v>
      </c>
    </row>
    <row r="5811" spans="1:5" ht="9" customHeight="1" x14ac:dyDescent="0.25">
      <c r="A5811" s="102">
        <f t="shared" si="90"/>
        <v>5915306</v>
      </c>
      <c r="B5811" s="357" t="s">
        <v>23821</v>
      </c>
      <c r="C5811" s="358" t="s">
        <v>23822</v>
      </c>
      <c r="D5811" s="357" t="s">
        <v>315</v>
      </c>
      <c r="E5811" s="359">
        <v>34.119999999999997</v>
      </c>
    </row>
    <row r="5812" spans="1:5" ht="9" customHeight="1" x14ac:dyDescent="0.25">
      <c r="A5812" s="102">
        <f t="shared" si="90"/>
        <v>5914708</v>
      </c>
      <c r="B5812" s="357" t="s">
        <v>23823</v>
      </c>
      <c r="C5812" s="358" t="s">
        <v>23824</v>
      </c>
      <c r="D5812" s="357" t="s">
        <v>802</v>
      </c>
      <c r="E5812" s="359">
        <v>39.090000000000003</v>
      </c>
    </row>
    <row r="5813" spans="1:5" ht="9" customHeight="1" x14ac:dyDescent="0.25">
      <c r="A5813" s="102">
        <f t="shared" si="90"/>
        <v>5914687</v>
      </c>
      <c r="B5813" s="357" t="s">
        <v>23825</v>
      </c>
      <c r="C5813" s="358" t="s">
        <v>23826</v>
      </c>
      <c r="D5813" s="357" t="s">
        <v>802</v>
      </c>
      <c r="E5813" s="359">
        <v>38.590000000000003</v>
      </c>
    </row>
    <row r="5814" spans="1:5" ht="9" customHeight="1" x14ac:dyDescent="0.25">
      <c r="A5814" s="102">
        <f t="shared" si="90"/>
        <v>5914709</v>
      </c>
      <c r="B5814" s="357" t="s">
        <v>23827</v>
      </c>
      <c r="C5814" s="358" t="s">
        <v>23828</v>
      </c>
      <c r="D5814" s="357" t="s">
        <v>802</v>
      </c>
      <c r="E5814" s="359">
        <v>43.23</v>
      </c>
    </row>
    <row r="5815" spans="1:5" ht="9" customHeight="1" x14ac:dyDescent="0.25">
      <c r="A5815" s="102">
        <f t="shared" si="90"/>
        <v>5914688</v>
      </c>
      <c r="B5815" s="357" t="s">
        <v>23829</v>
      </c>
      <c r="C5815" s="358" t="s">
        <v>23830</v>
      </c>
      <c r="D5815" s="357" t="s">
        <v>802</v>
      </c>
      <c r="E5815" s="359">
        <v>41.75</v>
      </c>
    </row>
    <row r="5816" spans="1:5" ht="9" customHeight="1" x14ac:dyDescent="0.25">
      <c r="A5816" s="102">
        <f t="shared" si="90"/>
        <v>5914695</v>
      </c>
      <c r="B5816" s="357" t="s">
        <v>23831</v>
      </c>
      <c r="C5816" s="358" t="s">
        <v>23832</v>
      </c>
      <c r="D5816" s="357" t="s">
        <v>802</v>
      </c>
      <c r="E5816" s="359">
        <v>30.67</v>
      </c>
    </row>
    <row r="5817" spans="1:5" ht="9" customHeight="1" x14ac:dyDescent="0.25">
      <c r="A5817" s="102">
        <f t="shared" si="90"/>
        <v>5914689</v>
      </c>
      <c r="B5817" s="357" t="s">
        <v>23833</v>
      </c>
      <c r="C5817" s="358" t="s">
        <v>23834</v>
      </c>
      <c r="D5817" s="357" t="s">
        <v>802</v>
      </c>
      <c r="E5817" s="359">
        <v>30.28</v>
      </c>
    </row>
    <row r="5818" spans="1:5" ht="9" customHeight="1" x14ac:dyDescent="0.25">
      <c r="A5818" s="102">
        <f t="shared" si="90"/>
        <v>5914696</v>
      </c>
      <c r="B5818" s="357" t="s">
        <v>23835</v>
      </c>
      <c r="C5818" s="358" t="s">
        <v>23836</v>
      </c>
      <c r="D5818" s="357" t="s">
        <v>802</v>
      </c>
      <c r="E5818" s="359">
        <v>33.92</v>
      </c>
    </row>
    <row r="5819" spans="1:5" ht="9" customHeight="1" x14ac:dyDescent="0.25">
      <c r="A5819" s="102">
        <f t="shared" si="90"/>
        <v>5914690</v>
      </c>
      <c r="B5819" s="357" t="s">
        <v>23837</v>
      </c>
      <c r="C5819" s="358" t="s">
        <v>23838</v>
      </c>
      <c r="D5819" s="357" t="s">
        <v>802</v>
      </c>
      <c r="E5819" s="359">
        <v>32.76</v>
      </c>
    </row>
    <row r="5820" spans="1:5" ht="9" customHeight="1" x14ac:dyDescent="0.25">
      <c r="A5820" s="102">
        <f t="shared" si="90"/>
        <v>5914697</v>
      </c>
      <c r="B5820" s="357" t="s">
        <v>23839</v>
      </c>
      <c r="C5820" s="358" t="s">
        <v>23840</v>
      </c>
      <c r="D5820" s="357" t="s">
        <v>802</v>
      </c>
      <c r="E5820" s="359">
        <v>25.89</v>
      </c>
    </row>
    <row r="5821" spans="1:5" ht="9" customHeight="1" x14ac:dyDescent="0.25">
      <c r="A5821" s="102">
        <f t="shared" si="90"/>
        <v>5914691</v>
      </c>
      <c r="B5821" s="357" t="s">
        <v>23841</v>
      </c>
      <c r="C5821" s="358" t="s">
        <v>23842</v>
      </c>
      <c r="D5821" s="357" t="s">
        <v>802</v>
      </c>
      <c r="E5821" s="359">
        <v>25.56</v>
      </c>
    </row>
    <row r="5822" spans="1:5" ht="9" customHeight="1" x14ac:dyDescent="0.25">
      <c r="A5822" s="102">
        <f t="shared" si="90"/>
        <v>5914698</v>
      </c>
      <c r="B5822" s="357" t="s">
        <v>23843</v>
      </c>
      <c r="C5822" s="358" t="s">
        <v>23844</v>
      </c>
      <c r="D5822" s="357" t="s">
        <v>802</v>
      </c>
      <c r="E5822" s="359">
        <v>28.63</v>
      </c>
    </row>
    <row r="5823" spans="1:5" ht="9" customHeight="1" x14ac:dyDescent="0.25">
      <c r="A5823" s="102">
        <f t="shared" si="90"/>
        <v>5914692</v>
      </c>
      <c r="B5823" s="357" t="s">
        <v>23845</v>
      </c>
      <c r="C5823" s="358" t="s">
        <v>23846</v>
      </c>
      <c r="D5823" s="357" t="s">
        <v>802</v>
      </c>
      <c r="E5823" s="359">
        <v>27.65</v>
      </c>
    </row>
    <row r="5824" spans="1:5" ht="9" customHeight="1" x14ac:dyDescent="0.25">
      <c r="A5824" s="102">
        <f t="shared" si="90"/>
        <v>5914699</v>
      </c>
      <c r="B5824" s="357" t="s">
        <v>23847</v>
      </c>
      <c r="C5824" s="358" t="s">
        <v>23848</v>
      </c>
      <c r="D5824" s="357" t="s">
        <v>802</v>
      </c>
      <c r="E5824" s="359">
        <v>28.98</v>
      </c>
    </row>
    <row r="5825" spans="1:5" ht="9" customHeight="1" x14ac:dyDescent="0.25">
      <c r="A5825" s="102">
        <f t="shared" ref="A5825:A5888" si="91">VALUE(B5825)</f>
        <v>5914693</v>
      </c>
      <c r="B5825" s="357" t="s">
        <v>23849</v>
      </c>
      <c r="C5825" s="358" t="s">
        <v>23850</v>
      </c>
      <c r="D5825" s="357" t="s">
        <v>802</v>
      </c>
      <c r="E5825" s="359">
        <v>28.61</v>
      </c>
    </row>
    <row r="5826" spans="1:5" ht="9" customHeight="1" x14ac:dyDescent="0.25">
      <c r="A5826" s="102">
        <f t="shared" si="91"/>
        <v>5914700</v>
      </c>
      <c r="B5826" s="357" t="s">
        <v>23851</v>
      </c>
      <c r="C5826" s="358" t="s">
        <v>23852</v>
      </c>
      <c r="D5826" s="357" t="s">
        <v>802</v>
      </c>
      <c r="E5826" s="359">
        <v>32.06</v>
      </c>
    </row>
    <row r="5827" spans="1:5" ht="9" customHeight="1" x14ac:dyDescent="0.25">
      <c r="A5827" s="102">
        <f t="shared" si="91"/>
        <v>5914694</v>
      </c>
      <c r="B5827" s="357" t="s">
        <v>23853</v>
      </c>
      <c r="C5827" s="358" t="s">
        <v>23854</v>
      </c>
      <c r="D5827" s="357" t="s">
        <v>802</v>
      </c>
      <c r="E5827" s="359">
        <v>30.96</v>
      </c>
    </row>
    <row r="5828" spans="1:5" ht="9" customHeight="1" x14ac:dyDescent="0.25">
      <c r="A5828" s="102">
        <f t="shared" si="91"/>
        <v>5915441</v>
      </c>
      <c r="B5828" s="357" t="s">
        <v>23855</v>
      </c>
      <c r="C5828" s="358" t="s">
        <v>23856</v>
      </c>
      <c r="D5828" s="357" t="s">
        <v>802</v>
      </c>
      <c r="E5828" s="359">
        <v>97.87</v>
      </c>
    </row>
    <row r="5829" spans="1:5" ht="9" customHeight="1" x14ac:dyDescent="0.25">
      <c r="A5829" s="102">
        <f t="shared" si="91"/>
        <v>5901639</v>
      </c>
      <c r="B5829" s="357" t="s">
        <v>23857</v>
      </c>
      <c r="C5829" s="358" t="s">
        <v>23858</v>
      </c>
      <c r="D5829" s="357" t="s">
        <v>221</v>
      </c>
      <c r="E5829" s="359">
        <v>0.84</v>
      </c>
    </row>
    <row r="5830" spans="1:5" ht="9" customHeight="1" x14ac:dyDescent="0.25">
      <c r="A5830" s="102">
        <f t="shared" si="91"/>
        <v>5901638</v>
      </c>
      <c r="B5830" s="357" t="s">
        <v>23859</v>
      </c>
      <c r="C5830" s="358" t="s">
        <v>23860</v>
      </c>
      <c r="D5830" s="357" t="s">
        <v>221</v>
      </c>
      <c r="E5830" s="359">
        <v>0.67</v>
      </c>
    </row>
    <row r="5831" spans="1:5" ht="9" customHeight="1" x14ac:dyDescent="0.25">
      <c r="A5831" s="102">
        <f t="shared" si="91"/>
        <v>5901640</v>
      </c>
      <c r="B5831" s="357" t="s">
        <v>23861</v>
      </c>
      <c r="C5831" s="358" t="s">
        <v>23862</v>
      </c>
      <c r="D5831" s="357" t="s">
        <v>221</v>
      </c>
      <c r="E5831" s="359">
        <v>0.54</v>
      </c>
    </row>
    <row r="5832" spans="1:5" ht="9" customHeight="1" x14ac:dyDescent="0.25">
      <c r="A5832" s="102">
        <f t="shared" si="91"/>
        <v>5914359</v>
      </c>
      <c r="B5832" s="357" t="s">
        <v>23863</v>
      </c>
      <c r="C5832" s="358" t="s">
        <v>23864</v>
      </c>
      <c r="D5832" s="357" t="s">
        <v>221</v>
      </c>
      <c r="E5832" s="359">
        <v>1.1499999999999999</v>
      </c>
    </row>
    <row r="5833" spans="1:5" ht="9" customHeight="1" x14ac:dyDescent="0.25">
      <c r="A5833" s="102">
        <f t="shared" si="91"/>
        <v>5914374</v>
      </c>
      <c r="B5833" s="357" t="s">
        <v>23865</v>
      </c>
      <c r="C5833" s="358" t="s">
        <v>23866</v>
      </c>
      <c r="D5833" s="357" t="s">
        <v>221</v>
      </c>
      <c r="E5833" s="359">
        <v>0.92</v>
      </c>
    </row>
    <row r="5834" spans="1:5" ht="9" customHeight="1" x14ac:dyDescent="0.25">
      <c r="A5834" s="102">
        <f t="shared" si="91"/>
        <v>5914389</v>
      </c>
      <c r="B5834" s="357" t="s">
        <v>23867</v>
      </c>
      <c r="C5834" s="358" t="s">
        <v>23868</v>
      </c>
      <c r="D5834" s="357" t="s">
        <v>221</v>
      </c>
      <c r="E5834" s="359">
        <v>0.75</v>
      </c>
    </row>
    <row r="5835" spans="1:5" ht="9" customHeight="1" x14ac:dyDescent="0.25">
      <c r="A5835" s="102">
        <f t="shared" si="91"/>
        <v>5915319</v>
      </c>
      <c r="B5835" s="357" t="s">
        <v>23869</v>
      </c>
      <c r="C5835" s="358" t="s">
        <v>23870</v>
      </c>
      <c r="D5835" s="357" t="s">
        <v>221</v>
      </c>
      <c r="E5835" s="359">
        <v>0.84</v>
      </c>
    </row>
    <row r="5836" spans="1:5" ht="9" customHeight="1" x14ac:dyDescent="0.25">
      <c r="A5836" s="102">
        <f t="shared" si="91"/>
        <v>5915320</v>
      </c>
      <c r="B5836" s="357" t="s">
        <v>23871</v>
      </c>
      <c r="C5836" s="358" t="s">
        <v>23872</v>
      </c>
      <c r="D5836" s="357" t="s">
        <v>221</v>
      </c>
      <c r="E5836" s="359">
        <v>0.67</v>
      </c>
    </row>
    <row r="5837" spans="1:5" ht="9" customHeight="1" x14ac:dyDescent="0.25">
      <c r="A5837" s="102">
        <f t="shared" si="91"/>
        <v>5915321</v>
      </c>
      <c r="B5837" s="357" t="s">
        <v>23873</v>
      </c>
      <c r="C5837" s="358" t="s">
        <v>23874</v>
      </c>
      <c r="D5837" s="357" t="s">
        <v>221</v>
      </c>
      <c r="E5837" s="359">
        <v>0.54</v>
      </c>
    </row>
    <row r="5838" spans="1:5" ht="9" customHeight="1" x14ac:dyDescent="0.25">
      <c r="A5838" s="102">
        <f t="shared" si="91"/>
        <v>5914314</v>
      </c>
      <c r="B5838" s="357" t="s">
        <v>23875</v>
      </c>
      <c r="C5838" s="358" t="s">
        <v>23876</v>
      </c>
      <c r="D5838" s="357" t="s">
        <v>221</v>
      </c>
      <c r="E5838" s="359">
        <v>1.24</v>
      </c>
    </row>
    <row r="5839" spans="1:5" ht="9" customHeight="1" x14ac:dyDescent="0.25">
      <c r="A5839" s="102">
        <f t="shared" si="91"/>
        <v>5914329</v>
      </c>
      <c r="B5839" s="357" t="s">
        <v>23877</v>
      </c>
      <c r="C5839" s="358" t="s">
        <v>23878</v>
      </c>
      <c r="D5839" s="357" t="s">
        <v>221</v>
      </c>
      <c r="E5839" s="359">
        <v>0.99</v>
      </c>
    </row>
    <row r="5840" spans="1:5" ht="9" customHeight="1" x14ac:dyDescent="0.25">
      <c r="A5840" s="102">
        <f t="shared" si="91"/>
        <v>5914344</v>
      </c>
      <c r="B5840" s="357" t="s">
        <v>23879</v>
      </c>
      <c r="C5840" s="358" t="s">
        <v>23880</v>
      </c>
      <c r="D5840" s="357" t="s">
        <v>221</v>
      </c>
      <c r="E5840" s="359">
        <v>0.81</v>
      </c>
    </row>
    <row r="5841" spans="1:5" ht="9" customHeight="1" x14ac:dyDescent="0.25">
      <c r="A5841" s="102">
        <f t="shared" si="91"/>
        <v>5914539</v>
      </c>
      <c r="B5841" s="357" t="s">
        <v>23881</v>
      </c>
      <c r="C5841" s="358" t="s">
        <v>23882</v>
      </c>
      <c r="D5841" s="357" t="s">
        <v>221</v>
      </c>
      <c r="E5841" s="359">
        <v>0.96</v>
      </c>
    </row>
    <row r="5842" spans="1:5" ht="9" customHeight="1" x14ac:dyDescent="0.25">
      <c r="A5842" s="102">
        <f t="shared" si="91"/>
        <v>5914554</v>
      </c>
      <c r="B5842" s="357" t="s">
        <v>23883</v>
      </c>
      <c r="C5842" s="358" t="s">
        <v>23884</v>
      </c>
      <c r="D5842" s="357" t="s">
        <v>221</v>
      </c>
      <c r="E5842" s="359">
        <v>0.77</v>
      </c>
    </row>
    <row r="5843" spans="1:5" ht="9" customHeight="1" x14ac:dyDescent="0.25">
      <c r="A5843" s="102">
        <f t="shared" si="91"/>
        <v>5914569</v>
      </c>
      <c r="B5843" s="357" t="s">
        <v>23885</v>
      </c>
      <c r="C5843" s="358" t="s">
        <v>23886</v>
      </c>
      <c r="D5843" s="357" t="s">
        <v>221</v>
      </c>
      <c r="E5843" s="359">
        <v>0.62</v>
      </c>
    </row>
    <row r="5844" spans="1:5" ht="9" customHeight="1" x14ac:dyDescent="0.25">
      <c r="A5844" s="102">
        <f t="shared" si="91"/>
        <v>5915012</v>
      </c>
      <c r="B5844" s="357" t="s">
        <v>23887</v>
      </c>
      <c r="C5844" s="358" t="s">
        <v>23888</v>
      </c>
      <c r="D5844" s="357" t="s">
        <v>221</v>
      </c>
      <c r="E5844" s="359">
        <v>2.1</v>
      </c>
    </row>
    <row r="5845" spans="1:5" ht="9" customHeight="1" x14ac:dyDescent="0.25">
      <c r="A5845" s="102">
        <f t="shared" si="91"/>
        <v>5915013</v>
      </c>
      <c r="B5845" s="357" t="s">
        <v>23889</v>
      </c>
      <c r="C5845" s="358" t="s">
        <v>23890</v>
      </c>
      <c r="D5845" s="357" t="s">
        <v>221</v>
      </c>
      <c r="E5845" s="359">
        <v>1.68</v>
      </c>
    </row>
    <row r="5846" spans="1:5" ht="9" customHeight="1" x14ac:dyDescent="0.25">
      <c r="A5846" s="102">
        <f t="shared" si="91"/>
        <v>5915014</v>
      </c>
      <c r="B5846" s="357" t="s">
        <v>23891</v>
      </c>
      <c r="C5846" s="358" t="s">
        <v>23892</v>
      </c>
      <c r="D5846" s="357" t="s">
        <v>221</v>
      </c>
      <c r="E5846" s="359">
        <v>1.36</v>
      </c>
    </row>
    <row r="5847" spans="1:5" ht="9" customHeight="1" x14ac:dyDescent="0.25">
      <c r="A5847" s="102">
        <f t="shared" si="91"/>
        <v>5914584</v>
      </c>
      <c r="B5847" s="357" t="s">
        <v>23893</v>
      </c>
      <c r="C5847" s="358" t="s">
        <v>23894</v>
      </c>
      <c r="D5847" s="357" t="s">
        <v>221</v>
      </c>
      <c r="E5847" s="359">
        <v>2.59</v>
      </c>
    </row>
    <row r="5848" spans="1:5" ht="9" customHeight="1" x14ac:dyDescent="0.25">
      <c r="A5848" s="102">
        <f t="shared" si="91"/>
        <v>5914599</v>
      </c>
      <c r="B5848" s="357" t="s">
        <v>23895</v>
      </c>
      <c r="C5848" s="358" t="s">
        <v>23896</v>
      </c>
      <c r="D5848" s="357" t="s">
        <v>221</v>
      </c>
      <c r="E5848" s="359">
        <v>2.0699999999999998</v>
      </c>
    </row>
    <row r="5849" spans="1:5" ht="9" customHeight="1" x14ac:dyDescent="0.25">
      <c r="A5849" s="102">
        <f t="shared" si="91"/>
        <v>5914614</v>
      </c>
      <c r="B5849" s="357" t="s">
        <v>23897</v>
      </c>
      <c r="C5849" s="358" t="s">
        <v>23898</v>
      </c>
      <c r="D5849" s="357" t="s">
        <v>221</v>
      </c>
      <c r="E5849" s="359">
        <v>1.69</v>
      </c>
    </row>
    <row r="5850" spans="1:5" ht="9" customHeight="1" x14ac:dyDescent="0.25">
      <c r="A5850" s="102">
        <f t="shared" si="91"/>
        <v>5914581</v>
      </c>
      <c r="B5850" s="357" t="s">
        <v>23899</v>
      </c>
      <c r="C5850" s="358" t="s">
        <v>23900</v>
      </c>
      <c r="D5850" s="357" t="s">
        <v>221</v>
      </c>
      <c r="E5850" s="359">
        <v>2.34</v>
      </c>
    </row>
    <row r="5851" spans="1:5" ht="9" customHeight="1" x14ac:dyDescent="0.25">
      <c r="A5851" s="102">
        <f t="shared" si="91"/>
        <v>5914582</v>
      </c>
      <c r="B5851" s="357" t="s">
        <v>23901</v>
      </c>
      <c r="C5851" s="358" t="s">
        <v>23902</v>
      </c>
      <c r="D5851" s="357" t="s">
        <v>221</v>
      </c>
      <c r="E5851" s="359">
        <v>1.88</v>
      </c>
    </row>
    <row r="5852" spans="1:5" ht="9" customHeight="1" x14ac:dyDescent="0.25">
      <c r="A5852" s="102">
        <f t="shared" si="91"/>
        <v>5914583</v>
      </c>
      <c r="B5852" s="357" t="s">
        <v>23903</v>
      </c>
      <c r="C5852" s="358" t="s">
        <v>23904</v>
      </c>
      <c r="D5852" s="357" t="s">
        <v>221</v>
      </c>
      <c r="E5852" s="359">
        <v>1.53</v>
      </c>
    </row>
    <row r="5853" spans="1:5" ht="9" customHeight="1" x14ac:dyDescent="0.25">
      <c r="A5853" s="102">
        <f t="shared" si="91"/>
        <v>5914449</v>
      </c>
      <c r="B5853" s="357" t="s">
        <v>23905</v>
      </c>
      <c r="C5853" s="358" t="s">
        <v>23906</v>
      </c>
      <c r="D5853" s="357" t="s">
        <v>221</v>
      </c>
      <c r="E5853" s="359">
        <v>1.06</v>
      </c>
    </row>
    <row r="5854" spans="1:5" ht="9" customHeight="1" x14ac:dyDescent="0.25">
      <c r="A5854" s="102">
        <f t="shared" si="91"/>
        <v>5914464</v>
      </c>
      <c r="B5854" s="357" t="s">
        <v>23907</v>
      </c>
      <c r="C5854" s="358" t="s">
        <v>23908</v>
      </c>
      <c r="D5854" s="357" t="s">
        <v>221</v>
      </c>
      <c r="E5854" s="359">
        <v>0.85</v>
      </c>
    </row>
    <row r="5855" spans="1:5" ht="9" customHeight="1" x14ac:dyDescent="0.25">
      <c r="A5855" s="102">
        <f t="shared" si="91"/>
        <v>5914479</v>
      </c>
      <c r="B5855" s="357" t="s">
        <v>23909</v>
      </c>
      <c r="C5855" s="358" t="s">
        <v>23910</v>
      </c>
      <c r="D5855" s="357" t="s">
        <v>221</v>
      </c>
      <c r="E5855" s="359">
        <v>0.69</v>
      </c>
    </row>
    <row r="5856" spans="1:5" ht="9" customHeight="1" x14ac:dyDescent="0.25">
      <c r="A5856" s="102">
        <f t="shared" si="91"/>
        <v>5915322</v>
      </c>
      <c r="B5856" s="357" t="s">
        <v>23911</v>
      </c>
      <c r="C5856" s="358" t="s">
        <v>23912</v>
      </c>
      <c r="D5856" s="357" t="s">
        <v>221</v>
      </c>
      <c r="E5856" s="359">
        <v>1.76</v>
      </c>
    </row>
    <row r="5857" spans="1:5" ht="9" customHeight="1" x14ac:dyDescent="0.25">
      <c r="A5857" s="102">
        <f t="shared" si="91"/>
        <v>5915323</v>
      </c>
      <c r="B5857" s="357" t="s">
        <v>23913</v>
      </c>
      <c r="C5857" s="358" t="s">
        <v>23914</v>
      </c>
      <c r="D5857" s="357" t="s">
        <v>221</v>
      </c>
      <c r="E5857" s="359">
        <v>1.41</v>
      </c>
    </row>
    <row r="5858" spans="1:5" ht="9" customHeight="1" x14ac:dyDescent="0.25">
      <c r="A5858" s="102">
        <f t="shared" si="91"/>
        <v>5915324</v>
      </c>
      <c r="B5858" s="357" t="s">
        <v>23915</v>
      </c>
      <c r="C5858" s="358" t="s">
        <v>23916</v>
      </c>
      <c r="D5858" s="357" t="s">
        <v>221</v>
      </c>
      <c r="E5858" s="359">
        <v>1.1499999999999999</v>
      </c>
    </row>
    <row r="5859" spans="1:5" ht="9" customHeight="1" x14ac:dyDescent="0.25">
      <c r="A5859" s="102">
        <f t="shared" si="91"/>
        <v>5914404</v>
      </c>
      <c r="B5859" s="357" t="s">
        <v>23917</v>
      </c>
      <c r="C5859" s="358" t="s">
        <v>23918</v>
      </c>
      <c r="D5859" s="357" t="s">
        <v>221</v>
      </c>
      <c r="E5859" s="359">
        <v>1.1299999999999999</v>
      </c>
    </row>
    <row r="5860" spans="1:5" ht="9" customHeight="1" x14ac:dyDescent="0.25">
      <c r="A5860" s="102">
        <f t="shared" si="91"/>
        <v>5914419</v>
      </c>
      <c r="B5860" s="357" t="s">
        <v>23919</v>
      </c>
      <c r="C5860" s="358" t="s">
        <v>23920</v>
      </c>
      <c r="D5860" s="357" t="s">
        <v>221</v>
      </c>
      <c r="E5860" s="359">
        <v>0.9</v>
      </c>
    </row>
    <row r="5861" spans="1:5" ht="9" customHeight="1" x14ac:dyDescent="0.25">
      <c r="A5861" s="102">
        <f t="shared" si="91"/>
        <v>5914434</v>
      </c>
      <c r="B5861" s="357" t="s">
        <v>23921</v>
      </c>
      <c r="C5861" s="358" t="s">
        <v>23922</v>
      </c>
      <c r="D5861" s="357" t="s">
        <v>221</v>
      </c>
      <c r="E5861" s="359">
        <v>0.74</v>
      </c>
    </row>
    <row r="5862" spans="1:5" ht="9" customHeight="1" x14ac:dyDescent="0.25">
      <c r="A5862" s="102">
        <f t="shared" si="91"/>
        <v>5914635</v>
      </c>
      <c r="B5862" s="357" t="s">
        <v>23923</v>
      </c>
      <c r="C5862" s="358" t="s">
        <v>23924</v>
      </c>
      <c r="D5862" s="357" t="s">
        <v>221</v>
      </c>
      <c r="E5862" s="359">
        <v>1.05</v>
      </c>
    </row>
    <row r="5863" spans="1:5" ht="9" customHeight="1" x14ac:dyDescent="0.25">
      <c r="A5863" s="102">
        <f t="shared" si="91"/>
        <v>5914636</v>
      </c>
      <c r="B5863" s="357" t="s">
        <v>23925</v>
      </c>
      <c r="C5863" s="358" t="s">
        <v>23926</v>
      </c>
      <c r="D5863" s="357" t="s">
        <v>221</v>
      </c>
      <c r="E5863" s="359">
        <v>0.84</v>
      </c>
    </row>
    <row r="5864" spans="1:5" ht="9" customHeight="1" x14ac:dyDescent="0.25">
      <c r="A5864" s="102">
        <f t="shared" si="91"/>
        <v>5914637</v>
      </c>
      <c r="B5864" s="357" t="s">
        <v>23927</v>
      </c>
      <c r="C5864" s="358" t="s">
        <v>23928</v>
      </c>
      <c r="D5864" s="357" t="s">
        <v>221</v>
      </c>
      <c r="E5864" s="359">
        <v>0.68</v>
      </c>
    </row>
    <row r="5865" spans="1:5" ht="9" customHeight="1" x14ac:dyDescent="0.25">
      <c r="A5865" s="102">
        <f t="shared" si="91"/>
        <v>5914638</v>
      </c>
      <c r="B5865" s="357" t="s">
        <v>23929</v>
      </c>
      <c r="C5865" s="358" t="s">
        <v>23930</v>
      </c>
      <c r="D5865" s="357" t="s">
        <v>221</v>
      </c>
      <c r="E5865" s="359">
        <v>0.84</v>
      </c>
    </row>
    <row r="5866" spans="1:5" ht="9" customHeight="1" x14ac:dyDescent="0.25">
      <c r="A5866" s="102">
        <f t="shared" si="91"/>
        <v>5914639</v>
      </c>
      <c r="B5866" s="357" t="s">
        <v>23931</v>
      </c>
      <c r="C5866" s="358" t="s">
        <v>23932</v>
      </c>
      <c r="D5866" s="357" t="s">
        <v>221</v>
      </c>
      <c r="E5866" s="359">
        <v>0.67</v>
      </c>
    </row>
    <row r="5867" spans="1:5" ht="9" customHeight="1" x14ac:dyDescent="0.25">
      <c r="A5867" s="102">
        <f t="shared" si="91"/>
        <v>5914640</v>
      </c>
      <c r="B5867" s="357" t="s">
        <v>1012</v>
      </c>
      <c r="C5867" s="358" t="s">
        <v>1089</v>
      </c>
      <c r="D5867" s="357" t="s">
        <v>221</v>
      </c>
      <c r="E5867" s="359">
        <v>0.55000000000000004</v>
      </c>
    </row>
    <row r="5868" spans="1:5" ht="9" customHeight="1" x14ac:dyDescent="0.25">
      <c r="A5868" s="102">
        <f t="shared" si="91"/>
        <v>5915466</v>
      </c>
      <c r="B5868" s="357" t="s">
        <v>23933</v>
      </c>
      <c r="C5868" s="358" t="s">
        <v>23934</v>
      </c>
      <c r="D5868" s="357" t="s">
        <v>221</v>
      </c>
      <c r="E5868" s="359">
        <v>1.94</v>
      </c>
    </row>
    <row r="5869" spans="1:5" ht="9" customHeight="1" x14ac:dyDescent="0.25">
      <c r="A5869" s="102">
        <f t="shared" si="91"/>
        <v>5915467</v>
      </c>
      <c r="B5869" s="357" t="s">
        <v>23935</v>
      </c>
      <c r="C5869" s="358" t="s">
        <v>23936</v>
      </c>
      <c r="D5869" s="357" t="s">
        <v>221</v>
      </c>
      <c r="E5869" s="359">
        <v>1.55</v>
      </c>
    </row>
    <row r="5870" spans="1:5" ht="9" customHeight="1" x14ac:dyDescent="0.25">
      <c r="A5870" s="102">
        <f t="shared" si="91"/>
        <v>5915468</v>
      </c>
      <c r="B5870" s="357" t="s">
        <v>23937</v>
      </c>
      <c r="C5870" s="358" t="s">
        <v>23938</v>
      </c>
      <c r="D5870" s="357" t="s">
        <v>221</v>
      </c>
      <c r="E5870" s="359">
        <v>1.26</v>
      </c>
    </row>
    <row r="5871" spans="1:5" ht="9" customHeight="1" x14ac:dyDescent="0.25">
      <c r="A5871" s="102">
        <f t="shared" si="91"/>
        <v>5914617</v>
      </c>
      <c r="B5871" s="357" t="s">
        <v>23939</v>
      </c>
      <c r="C5871" s="358" t="s">
        <v>23940</v>
      </c>
      <c r="D5871" s="357" t="s">
        <v>221</v>
      </c>
      <c r="E5871" s="359">
        <v>1.5</v>
      </c>
    </row>
    <row r="5872" spans="1:5" ht="9" customHeight="1" x14ac:dyDescent="0.25">
      <c r="A5872" s="102">
        <f t="shared" si="91"/>
        <v>5914618</v>
      </c>
      <c r="B5872" s="357" t="s">
        <v>23941</v>
      </c>
      <c r="C5872" s="358" t="s">
        <v>23942</v>
      </c>
      <c r="D5872" s="357" t="s">
        <v>221</v>
      </c>
      <c r="E5872" s="359">
        <v>1.2</v>
      </c>
    </row>
    <row r="5873" spans="1:5" ht="9" customHeight="1" x14ac:dyDescent="0.25">
      <c r="A5873" s="102">
        <f t="shared" si="91"/>
        <v>5914619</v>
      </c>
      <c r="B5873" s="357" t="s">
        <v>23943</v>
      </c>
      <c r="C5873" s="358" t="s">
        <v>23944</v>
      </c>
      <c r="D5873" s="357" t="s">
        <v>221</v>
      </c>
      <c r="E5873" s="359">
        <v>0.98</v>
      </c>
    </row>
    <row r="5874" spans="1:5" ht="9" customHeight="1" x14ac:dyDescent="0.25">
      <c r="A5874" s="102">
        <f t="shared" si="91"/>
        <v>5915451</v>
      </c>
      <c r="B5874" s="357" t="s">
        <v>23945</v>
      </c>
      <c r="C5874" s="358" t="s">
        <v>23946</v>
      </c>
      <c r="D5874" s="357" t="s">
        <v>221</v>
      </c>
      <c r="E5874" s="359">
        <v>2.48</v>
      </c>
    </row>
    <row r="5875" spans="1:5" ht="9" customHeight="1" x14ac:dyDescent="0.25">
      <c r="A5875" s="102">
        <f t="shared" si="91"/>
        <v>5915452</v>
      </c>
      <c r="B5875" s="357" t="s">
        <v>23947</v>
      </c>
      <c r="C5875" s="358" t="s">
        <v>23948</v>
      </c>
      <c r="D5875" s="357" t="s">
        <v>221</v>
      </c>
      <c r="E5875" s="359">
        <v>1.99</v>
      </c>
    </row>
    <row r="5876" spans="1:5" ht="9" customHeight="1" x14ac:dyDescent="0.25">
      <c r="A5876" s="102">
        <f t="shared" si="91"/>
        <v>5915453</v>
      </c>
      <c r="B5876" s="357" t="s">
        <v>23949</v>
      </c>
      <c r="C5876" s="358" t="s">
        <v>23950</v>
      </c>
      <c r="D5876" s="357" t="s">
        <v>221</v>
      </c>
      <c r="E5876" s="359">
        <v>1.62</v>
      </c>
    </row>
    <row r="5877" spans="1:5" ht="9" customHeight="1" x14ac:dyDescent="0.25">
      <c r="A5877" s="102">
        <f t="shared" si="91"/>
        <v>5915448</v>
      </c>
      <c r="B5877" s="357" t="s">
        <v>23951</v>
      </c>
      <c r="C5877" s="358" t="s">
        <v>23952</v>
      </c>
      <c r="D5877" s="357" t="s">
        <v>221</v>
      </c>
      <c r="E5877" s="359">
        <v>1.91</v>
      </c>
    </row>
    <row r="5878" spans="1:5" ht="9" customHeight="1" x14ac:dyDescent="0.25">
      <c r="A5878" s="102">
        <f t="shared" si="91"/>
        <v>5915449</v>
      </c>
      <c r="B5878" s="357" t="s">
        <v>23953</v>
      </c>
      <c r="C5878" s="358" t="s">
        <v>23954</v>
      </c>
      <c r="D5878" s="357" t="s">
        <v>221</v>
      </c>
      <c r="E5878" s="359">
        <v>1.53</v>
      </c>
    </row>
    <row r="5879" spans="1:5" ht="9" customHeight="1" x14ac:dyDescent="0.25">
      <c r="A5879" s="102">
        <f t="shared" si="91"/>
        <v>5915450</v>
      </c>
      <c r="B5879" s="357" t="s">
        <v>23955</v>
      </c>
      <c r="C5879" s="358" t="s">
        <v>23956</v>
      </c>
      <c r="D5879" s="357" t="s">
        <v>221</v>
      </c>
      <c r="E5879" s="359">
        <v>1.25</v>
      </c>
    </row>
    <row r="5880" spans="1:5" ht="9" customHeight="1" x14ac:dyDescent="0.25">
      <c r="A5880" s="102">
        <f t="shared" si="91"/>
        <v>5901641</v>
      </c>
      <c r="B5880" s="357" t="s">
        <v>23957</v>
      </c>
      <c r="C5880" s="358" t="s">
        <v>23958</v>
      </c>
      <c r="D5880" s="357" t="s">
        <v>23959</v>
      </c>
      <c r="E5880" s="359">
        <v>0.88</v>
      </c>
    </row>
    <row r="5881" spans="1:5" ht="9" customHeight="1" x14ac:dyDescent="0.25">
      <c r="A5881" s="102">
        <f t="shared" si="91"/>
        <v>5901642</v>
      </c>
      <c r="B5881" s="357" t="s">
        <v>23960</v>
      </c>
      <c r="C5881" s="358" t="s">
        <v>23961</v>
      </c>
      <c r="D5881" s="357" t="s">
        <v>23959</v>
      </c>
      <c r="E5881" s="359">
        <v>0.26</v>
      </c>
    </row>
    <row r="5882" spans="1:5" ht="9" customHeight="1" x14ac:dyDescent="0.25">
      <c r="A5882" s="102">
        <f t="shared" si="91"/>
        <v>5901643</v>
      </c>
      <c r="B5882" s="357" t="s">
        <v>23962</v>
      </c>
      <c r="C5882" s="358" t="s">
        <v>23963</v>
      </c>
      <c r="D5882" s="357" t="s">
        <v>23959</v>
      </c>
      <c r="E5882" s="359">
        <v>0.25</v>
      </c>
    </row>
    <row r="5883" spans="1:5" ht="9" customHeight="1" x14ac:dyDescent="0.25">
      <c r="A5883" s="102">
        <f t="shared" si="91"/>
        <v>5901644</v>
      </c>
      <c r="B5883" s="357" t="s">
        <v>23964</v>
      </c>
      <c r="C5883" s="358" t="s">
        <v>23965</v>
      </c>
      <c r="D5883" s="357" t="s">
        <v>23959</v>
      </c>
      <c r="E5883" s="359">
        <v>0.55000000000000004</v>
      </c>
    </row>
    <row r="5884" spans="1:5" ht="9" customHeight="1" x14ac:dyDescent="0.25">
      <c r="A5884" s="102">
        <f t="shared" si="91"/>
        <v>5901645</v>
      </c>
      <c r="B5884" s="357" t="s">
        <v>23966</v>
      </c>
      <c r="C5884" s="358" t="s">
        <v>23967</v>
      </c>
      <c r="D5884" s="357" t="s">
        <v>23959</v>
      </c>
      <c r="E5884" s="359">
        <v>0.24</v>
      </c>
    </row>
    <row r="5885" spans="1:5" ht="9" customHeight="1" x14ac:dyDescent="0.25">
      <c r="A5885" s="102">
        <f t="shared" si="91"/>
        <v>5901646</v>
      </c>
      <c r="B5885" s="357" t="s">
        <v>23968</v>
      </c>
      <c r="C5885" s="358" t="s">
        <v>23969</v>
      </c>
      <c r="D5885" s="357" t="s">
        <v>23959</v>
      </c>
      <c r="E5885" s="359">
        <v>0.45</v>
      </c>
    </row>
    <row r="5886" spans="1:5" ht="9" customHeight="1" x14ac:dyDescent="0.25">
      <c r="A5886" s="102">
        <f t="shared" si="91"/>
        <v>5901647</v>
      </c>
      <c r="B5886" s="357" t="s">
        <v>23970</v>
      </c>
      <c r="C5886" s="358" t="s">
        <v>23971</v>
      </c>
      <c r="D5886" s="357" t="s">
        <v>23959</v>
      </c>
      <c r="E5886" s="359">
        <v>0.39</v>
      </c>
    </row>
    <row r="5887" spans="1:5" ht="9" customHeight="1" x14ac:dyDescent="0.25">
      <c r="A5887" s="102">
        <f t="shared" si="91"/>
        <v>5901648</v>
      </c>
      <c r="B5887" s="357" t="s">
        <v>23972</v>
      </c>
      <c r="C5887" s="358" t="s">
        <v>23973</v>
      </c>
      <c r="D5887" s="357" t="s">
        <v>23959</v>
      </c>
      <c r="E5887" s="359">
        <v>0.35</v>
      </c>
    </row>
    <row r="5888" spans="1:5" ht="18" customHeight="1" x14ac:dyDescent="0.25">
      <c r="A5888" s="102">
        <f t="shared" si="91"/>
        <v>5901649</v>
      </c>
      <c r="B5888" s="357" t="s">
        <v>23974</v>
      </c>
      <c r="C5888" s="358" t="s">
        <v>23975</v>
      </c>
      <c r="D5888" s="357" t="s">
        <v>23959</v>
      </c>
      <c r="E5888" s="359">
        <v>1.25</v>
      </c>
    </row>
    <row r="5889" spans="1:5" ht="18" customHeight="1" x14ac:dyDescent="0.25">
      <c r="A5889" s="102">
        <f t="shared" ref="A5889:A5952" si="92">VALUE(B5889)</f>
        <v>5901650</v>
      </c>
      <c r="B5889" s="357" t="s">
        <v>23976</v>
      </c>
      <c r="C5889" s="358" t="s">
        <v>23977</v>
      </c>
      <c r="D5889" s="357" t="s">
        <v>23959</v>
      </c>
      <c r="E5889" s="359">
        <v>0.85</v>
      </c>
    </row>
    <row r="5890" spans="1:5" ht="18" customHeight="1" x14ac:dyDescent="0.25">
      <c r="A5890" s="102">
        <f t="shared" si="92"/>
        <v>5901651</v>
      </c>
      <c r="B5890" s="357" t="s">
        <v>23978</v>
      </c>
      <c r="C5890" s="358" t="s">
        <v>23979</v>
      </c>
      <c r="D5890" s="357" t="s">
        <v>23959</v>
      </c>
      <c r="E5890" s="359">
        <v>0.25</v>
      </c>
    </row>
    <row r="5891" spans="1:5" ht="18" customHeight="1" x14ac:dyDescent="0.25">
      <c r="A5891" s="102">
        <f t="shared" si="92"/>
        <v>5901652</v>
      </c>
      <c r="B5891" s="357" t="s">
        <v>23980</v>
      </c>
      <c r="C5891" s="358" t="s">
        <v>23981</v>
      </c>
      <c r="D5891" s="357" t="s">
        <v>23959</v>
      </c>
      <c r="E5891" s="359">
        <v>0.24</v>
      </c>
    </row>
    <row r="5892" spans="1:5" ht="18" customHeight="1" x14ac:dyDescent="0.25">
      <c r="A5892" s="102">
        <f t="shared" si="92"/>
        <v>5901653</v>
      </c>
      <c r="B5892" s="357" t="s">
        <v>23982</v>
      </c>
      <c r="C5892" s="358" t="s">
        <v>23983</v>
      </c>
      <c r="D5892" s="357" t="s">
        <v>23959</v>
      </c>
      <c r="E5892" s="359">
        <v>0.53</v>
      </c>
    </row>
    <row r="5893" spans="1:5" ht="18" customHeight="1" x14ac:dyDescent="0.25">
      <c r="A5893" s="102">
        <f t="shared" si="92"/>
        <v>5901654</v>
      </c>
      <c r="B5893" s="357" t="s">
        <v>23984</v>
      </c>
      <c r="C5893" s="358" t="s">
        <v>23985</v>
      </c>
      <c r="D5893" s="357" t="s">
        <v>23959</v>
      </c>
      <c r="E5893" s="359">
        <v>0.23</v>
      </c>
    </row>
    <row r="5894" spans="1:5" ht="18" customHeight="1" x14ac:dyDescent="0.25">
      <c r="A5894" s="102">
        <f t="shared" si="92"/>
        <v>5901655</v>
      </c>
      <c r="B5894" s="357" t="s">
        <v>23986</v>
      </c>
      <c r="C5894" s="358" t="s">
        <v>23987</v>
      </c>
      <c r="D5894" s="357" t="s">
        <v>23959</v>
      </c>
      <c r="E5894" s="359">
        <v>0.44</v>
      </c>
    </row>
    <row r="5895" spans="1:5" ht="18" customHeight="1" x14ac:dyDescent="0.25">
      <c r="A5895" s="102">
        <f t="shared" si="92"/>
        <v>5901656</v>
      </c>
      <c r="B5895" s="357" t="s">
        <v>23988</v>
      </c>
      <c r="C5895" s="358" t="s">
        <v>23989</v>
      </c>
      <c r="D5895" s="357" t="s">
        <v>23959</v>
      </c>
      <c r="E5895" s="359">
        <v>0.38</v>
      </c>
    </row>
    <row r="5896" spans="1:5" ht="9" customHeight="1" x14ac:dyDescent="0.25">
      <c r="A5896" s="102">
        <f t="shared" si="92"/>
        <v>5901657</v>
      </c>
      <c r="B5896" s="357" t="s">
        <v>23990</v>
      </c>
      <c r="C5896" s="358" t="s">
        <v>23991</v>
      </c>
      <c r="D5896" s="357" t="s">
        <v>23959</v>
      </c>
      <c r="E5896" s="359">
        <v>0.34</v>
      </c>
    </row>
    <row r="5897" spans="1:5" ht="9" customHeight="1" x14ac:dyDescent="0.25">
      <c r="A5897" s="102">
        <f t="shared" si="92"/>
        <v>5901658</v>
      </c>
      <c r="B5897" s="357" t="s">
        <v>23992</v>
      </c>
      <c r="C5897" s="358" t="s">
        <v>23993</v>
      </c>
      <c r="D5897" s="357" t="s">
        <v>23959</v>
      </c>
      <c r="E5897" s="359">
        <v>1.22</v>
      </c>
    </row>
    <row r="5898" spans="1:5" ht="9" customHeight="1" x14ac:dyDescent="0.25">
      <c r="A5898" s="102">
        <f t="shared" si="92"/>
        <v>5901659</v>
      </c>
      <c r="B5898" s="357" t="s">
        <v>23994</v>
      </c>
      <c r="C5898" s="358" t="s">
        <v>23995</v>
      </c>
      <c r="D5898" s="357" t="s">
        <v>23959</v>
      </c>
      <c r="E5898" s="359">
        <v>0.86</v>
      </c>
    </row>
    <row r="5899" spans="1:5" ht="9" customHeight="1" x14ac:dyDescent="0.25">
      <c r="A5899" s="102">
        <f t="shared" si="92"/>
        <v>5901660</v>
      </c>
      <c r="B5899" s="357" t="s">
        <v>23996</v>
      </c>
      <c r="C5899" s="358" t="s">
        <v>23997</v>
      </c>
      <c r="D5899" s="357" t="s">
        <v>23959</v>
      </c>
      <c r="E5899" s="359">
        <v>0.26</v>
      </c>
    </row>
    <row r="5900" spans="1:5" ht="9" customHeight="1" x14ac:dyDescent="0.25">
      <c r="A5900" s="102">
        <f t="shared" si="92"/>
        <v>5901661</v>
      </c>
      <c r="B5900" s="357" t="s">
        <v>23998</v>
      </c>
      <c r="C5900" s="358" t="s">
        <v>23999</v>
      </c>
      <c r="D5900" s="357" t="s">
        <v>23959</v>
      </c>
      <c r="E5900" s="359">
        <v>0.24</v>
      </c>
    </row>
    <row r="5901" spans="1:5" ht="9" customHeight="1" x14ac:dyDescent="0.25">
      <c r="A5901" s="102">
        <f t="shared" si="92"/>
        <v>5901662</v>
      </c>
      <c r="B5901" s="357" t="s">
        <v>24000</v>
      </c>
      <c r="C5901" s="358" t="s">
        <v>24001</v>
      </c>
      <c r="D5901" s="357" t="s">
        <v>23959</v>
      </c>
      <c r="E5901" s="359">
        <v>0.54</v>
      </c>
    </row>
    <row r="5902" spans="1:5" ht="9" customHeight="1" x14ac:dyDescent="0.25">
      <c r="A5902" s="102">
        <f t="shared" si="92"/>
        <v>5901663</v>
      </c>
      <c r="B5902" s="357" t="s">
        <v>24002</v>
      </c>
      <c r="C5902" s="358" t="s">
        <v>24003</v>
      </c>
      <c r="D5902" s="357" t="s">
        <v>23959</v>
      </c>
      <c r="E5902" s="359">
        <v>0.24</v>
      </c>
    </row>
    <row r="5903" spans="1:5" ht="9" customHeight="1" x14ac:dyDescent="0.25">
      <c r="A5903" s="102">
        <f t="shared" si="92"/>
        <v>5901664</v>
      </c>
      <c r="B5903" s="357" t="s">
        <v>24004</v>
      </c>
      <c r="C5903" s="358" t="s">
        <v>24005</v>
      </c>
      <c r="D5903" s="357" t="s">
        <v>23959</v>
      </c>
      <c r="E5903" s="359">
        <v>0.44</v>
      </c>
    </row>
    <row r="5904" spans="1:5" ht="9" customHeight="1" x14ac:dyDescent="0.25">
      <c r="A5904" s="102">
        <f t="shared" si="92"/>
        <v>5901665</v>
      </c>
      <c r="B5904" s="357" t="s">
        <v>24006</v>
      </c>
      <c r="C5904" s="358" t="s">
        <v>24007</v>
      </c>
      <c r="D5904" s="357" t="s">
        <v>23959</v>
      </c>
      <c r="E5904" s="359">
        <v>0.39</v>
      </c>
    </row>
    <row r="5905" spans="1:5" ht="9" customHeight="1" x14ac:dyDescent="0.25">
      <c r="A5905" s="102">
        <f t="shared" si="92"/>
        <v>5901666</v>
      </c>
      <c r="B5905" s="357" t="s">
        <v>24008</v>
      </c>
      <c r="C5905" s="358" t="s">
        <v>24009</v>
      </c>
      <c r="D5905" s="357" t="s">
        <v>23959</v>
      </c>
      <c r="E5905" s="359">
        <v>0.35</v>
      </c>
    </row>
    <row r="5906" spans="1:5" ht="9" customHeight="1" x14ac:dyDescent="0.25">
      <c r="A5906" s="102">
        <f t="shared" si="92"/>
        <v>5901667</v>
      </c>
      <c r="B5906" s="357" t="s">
        <v>24010</v>
      </c>
      <c r="C5906" s="358" t="s">
        <v>24011</v>
      </c>
      <c r="D5906" s="357" t="s">
        <v>23959</v>
      </c>
      <c r="E5906" s="359">
        <v>1.23</v>
      </c>
    </row>
    <row r="5907" spans="1:5" ht="9" customHeight="1" x14ac:dyDescent="0.25">
      <c r="A5907" s="102">
        <f t="shared" si="92"/>
        <v>5914511</v>
      </c>
      <c r="B5907" s="357" t="s">
        <v>24012</v>
      </c>
      <c r="C5907" s="358" t="s">
        <v>24013</v>
      </c>
      <c r="D5907" s="357" t="s">
        <v>221</v>
      </c>
      <c r="E5907" s="359">
        <v>0.26</v>
      </c>
    </row>
    <row r="5908" spans="1:5" ht="9" customHeight="1" x14ac:dyDescent="0.25">
      <c r="A5908" s="102">
        <f t="shared" si="92"/>
        <v>5914510</v>
      </c>
      <c r="B5908" s="357" t="s">
        <v>24014</v>
      </c>
      <c r="C5908" s="358" t="s">
        <v>24015</v>
      </c>
      <c r="D5908" s="357" t="s">
        <v>221</v>
      </c>
      <c r="E5908" s="359">
        <v>0.23</v>
      </c>
    </row>
    <row r="5909" spans="1:5" ht="9" customHeight="1" x14ac:dyDescent="0.25">
      <c r="A5909" s="102">
        <f t="shared" si="92"/>
        <v>5906597</v>
      </c>
      <c r="B5909" s="357" t="s">
        <v>24016</v>
      </c>
      <c r="C5909" s="358" t="s">
        <v>24017</v>
      </c>
      <c r="D5909" s="357" t="s">
        <v>24018</v>
      </c>
      <c r="E5909" s="359">
        <v>12.36</v>
      </c>
    </row>
    <row r="5910" spans="1:5" ht="9" customHeight="1" x14ac:dyDescent="0.25">
      <c r="A5910" s="102">
        <f t="shared" si="92"/>
        <v>5906598</v>
      </c>
      <c r="B5910" s="357" t="s">
        <v>24019</v>
      </c>
      <c r="C5910" s="358" t="s">
        <v>24020</v>
      </c>
      <c r="D5910" s="357" t="s">
        <v>24018</v>
      </c>
      <c r="E5910" s="359">
        <v>9.89</v>
      </c>
    </row>
    <row r="5911" spans="1:5" ht="9" customHeight="1" x14ac:dyDescent="0.25">
      <c r="A5911" s="102">
        <f t="shared" si="92"/>
        <v>5906599</v>
      </c>
      <c r="B5911" s="357" t="s">
        <v>24021</v>
      </c>
      <c r="C5911" s="358" t="s">
        <v>24022</v>
      </c>
      <c r="D5911" s="357" t="s">
        <v>24018</v>
      </c>
      <c r="E5911" s="359">
        <v>8.0500000000000007</v>
      </c>
    </row>
    <row r="5912" spans="1:5" ht="9" customHeight="1" x14ac:dyDescent="0.25">
      <c r="A5912" s="102">
        <f t="shared" si="92"/>
        <v>5906594</v>
      </c>
      <c r="B5912" s="357" t="s">
        <v>24023</v>
      </c>
      <c r="C5912" s="358" t="s">
        <v>24024</v>
      </c>
      <c r="D5912" s="357" t="s">
        <v>24018</v>
      </c>
      <c r="E5912" s="359">
        <v>8.24</v>
      </c>
    </row>
    <row r="5913" spans="1:5" ht="9" customHeight="1" x14ac:dyDescent="0.25">
      <c r="A5913" s="102">
        <f t="shared" si="92"/>
        <v>5906595</v>
      </c>
      <c r="B5913" s="357" t="s">
        <v>24025</v>
      </c>
      <c r="C5913" s="358" t="s">
        <v>24026</v>
      </c>
      <c r="D5913" s="357" t="s">
        <v>24018</v>
      </c>
      <c r="E5913" s="359">
        <v>6.59</v>
      </c>
    </row>
    <row r="5914" spans="1:5" ht="9" customHeight="1" x14ac:dyDescent="0.25">
      <c r="A5914" s="102">
        <f t="shared" si="92"/>
        <v>5906596</v>
      </c>
      <c r="B5914" s="357" t="s">
        <v>24027</v>
      </c>
      <c r="C5914" s="358" t="s">
        <v>24028</v>
      </c>
      <c r="D5914" s="357" t="s">
        <v>24018</v>
      </c>
      <c r="E5914" s="359">
        <v>5.37</v>
      </c>
    </row>
    <row r="5915" spans="1:5" ht="9" customHeight="1" x14ac:dyDescent="0.25">
      <c r="A5915" s="102">
        <f t="shared" si="92"/>
        <v>5901668</v>
      </c>
      <c r="B5915" s="357" t="s">
        <v>24029</v>
      </c>
      <c r="C5915" s="358" t="s">
        <v>24030</v>
      </c>
      <c r="D5915" s="357" t="s">
        <v>23959</v>
      </c>
      <c r="E5915" s="359">
        <v>0.88</v>
      </c>
    </row>
    <row r="5916" spans="1:5" ht="9" customHeight="1" x14ac:dyDescent="0.25">
      <c r="A5916" s="102">
        <f t="shared" si="92"/>
        <v>5901669</v>
      </c>
      <c r="B5916" s="357" t="s">
        <v>24031</v>
      </c>
      <c r="C5916" s="358" t="s">
        <v>24032</v>
      </c>
      <c r="D5916" s="357" t="s">
        <v>23959</v>
      </c>
      <c r="E5916" s="359">
        <v>0.26</v>
      </c>
    </row>
    <row r="5917" spans="1:5" ht="9" customHeight="1" x14ac:dyDescent="0.25">
      <c r="A5917" s="102">
        <f t="shared" si="92"/>
        <v>5901670</v>
      </c>
      <c r="B5917" s="357" t="s">
        <v>24033</v>
      </c>
      <c r="C5917" s="358" t="s">
        <v>24034</v>
      </c>
      <c r="D5917" s="357" t="s">
        <v>23959</v>
      </c>
      <c r="E5917" s="359">
        <v>0.25</v>
      </c>
    </row>
    <row r="5918" spans="1:5" ht="9" customHeight="1" x14ac:dyDescent="0.25">
      <c r="A5918" s="102">
        <f t="shared" si="92"/>
        <v>5901671</v>
      </c>
      <c r="B5918" s="357" t="s">
        <v>24035</v>
      </c>
      <c r="C5918" s="358" t="s">
        <v>24036</v>
      </c>
      <c r="D5918" s="357" t="s">
        <v>23959</v>
      </c>
      <c r="E5918" s="359">
        <v>0.55000000000000004</v>
      </c>
    </row>
    <row r="5919" spans="1:5" ht="9" customHeight="1" x14ac:dyDescent="0.25">
      <c r="A5919" s="102">
        <f t="shared" si="92"/>
        <v>5901672</v>
      </c>
      <c r="B5919" s="357" t="s">
        <v>24037</v>
      </c>
      <c r="C5919" s="358" t="s">
        <v>24038</v>
      </c>
      <c r="D5919" s="357" t="s">
        <v>23959</v>
      </c>
      <c r="E5919" s="359">
        <v>0.24</v>
      </c>
    </row>
    <row r="5920" spans="1:5" ht="9" customHeight="1" x14ac:dyDescent="0.25">
      <c r="A5920" s="102">
        <f t="shared" si="92"/>
        <v>5901673</v>
      </c>
      <c r="B5920" s="357" t="s">
        <v>24039</v>
      </c>
      <c r="C5920" s="358" t="s">
        <v>24040</v>
      </c>
      <c r="D5920" s="357" t="s">
        <v>23959</v>
      </c>
      <c r="E5920" s="359">
        <v>0.45</v>
      </c>
    </row>
    <row r="5921" spans="1:5" ht="9" customHeight="1" x14ac:dyDescent="0.25">
      <c r="A5921" s="102">
        <f t="shared" si="92"/>
        <v>5901674</v>
      </c>
      <c r="B5921" s="357" t="s">
        <v>24041</v>
      </c>
      <c r="C5921" s="358" t="s">
        <v>24042</v>
      </c>
      <c r="D5921" s="357" t="s">
        <v>23959</v>
      </c>
      <c r="E5921" s="359">
        <v>0.4</v>
      </c>
    </row>
    <row r="5922" spans="1:5" ht="9" customHeight="1" x14ac:dyDescent="0.25">
      <c r="A5922" s="102">
        <f t="shared" si="92"/>
        <v>5901675</v>
      </c>
      <c r="B5922" s="357" t="s">
        <v>24043</v>
      </c>
      <c r="C5922" s="358" t="s">
        <v>24044</v>
      </c>
      <c r="D5922" s="357" t="s">
        <v>23959</v>
      </c>
      <c r="E5922" s="359">
        <v>0.35</v>
      </c>
    </row>
    <row r="5923" spans="1:5" ht="9" customHeight="1" x14ac:dyDescent="0.25">
      <c r="A5923" s="102">
        <f t="shared" si="92"/>
        <v>5901676</v>
      </c>
      <c r="B5923" s="357" t="s">
        <v>24045</v>
      </c>
      <c r="C5923" s="358" t="s">
        <v>24046</v>
      </c>
      <c r="D5923" s="357" t="s">
        <v>23959</v>
      </c>
      <c r="E5923" s="359">
        <v>1.26</v>
      </c>
    </row>
    <row r="5924" spans="1:5" ht="9" customHeight="1" x14ac:dyDescent="0.25">
      <c r="A5924" s="102">
        <f t="shared" si="92"/>
        <v>5901677</v>
      </c>
      <c r="B5924" s="357" t="s">
        <v>24047</v>
      </c>
      <c r="C5924" s="358" t="s">
        <v>24048</v>
      </c>
      <c r="D5924" s="357" t="s">
        <v>23959</v>
      </c>
      <c r="E5924" s="359">
        <v>0.87</v>
      </c>
    </row>
    <row r="5925" spans="1:5" ht="9" customHeight="1" x14ac:dyDescent="0.25">
      <c r="A5925" s="102">
        <f t="shared" si="92"/>
        <v>5901678</v>
      </c>
      <c r="B5925" s="357" t="s">
        <v>24049</v>
      </c>
      <c r="C5925" s="358" t="s">
        <v>24050</v>
      </c>
      <c r="D5925" s="357" t="s">
        <v>23959</v>
      </c>
      <c r="E5925" s="359">
        <v>0.26</v>
      </c>
    </row>
    <row r="5926" spans="1:5" ht="18" customHeight="1" x14ac:dyDescent="0.25">
      <c r="A5926" s="102">
        <f t="shared" si="92"/>
        <v>5901679</v>
      </c>
      <c r="B5926" s="357" t="s">
        <v>24051</v>
      </c>
      <c r="C5926" s="358" t="s">
        <v>24052</v>
      </c>
      <c r="D5926" s="357" t="s">
        <v>23959</v>
      </c>
      <c r="E5926" s="359">
        <v>0.24</v>
      </c>
    </row>
    <row r="5927" spans="1:5" ht="18" customHeight="1" x14ac:dyDescent="0.25">
      <c r="A5927" s="102">
        <f t="shared" si="92"/>
        <v>5901680</v>
      </c>
      <c r="B5927" s="357" t="s">
        <v>24053</v>
      </c>
      <c r="C5927" s="358" t="s">
        <v>24054</v>
      </c>
      <c r="D5927" s="357" t="s">
        <v>23959</v>
      </c>
      <c r="E5927" s="359">
        <v>0.54</v>
      </c>
    </row>
    <row r="5928" spans="1:5" ht="18" customHeight="1" x14ac:dyDescent="0.25">
      <c r="A5928" s="102">
        <f t="shared" si="92"/>
        <v>5901681</v>
      </c>
      <c r="B5928" s="357" t="s">
        <v>24055</v>
      </c>
      <c r="C5928" s="358" t="s">
        <v>24056</v>
      </c>
      <c r="D5928" s="357" t="s">
        <v>23959</v>
      </c>
      <c r="E5928" s="359">
        <v>0.24</v>
      </c>
    </row>
    <row r="5929" spans="1:5" ht="18" customHeight="1" x14ac:dyDescent="0.25">
      <c r="A5929" s="102">
        <f t="shared" si="92"/>
        <v>5901682</v>
      </c>
      <c r="B5929" s="357" t="s">
        <v>24057</v>
      </c>
      <c r="C5929" s="358" t="s">
        <v>24058</v>
      </c>
      <c r="D5929" s="357" t="s">
        <v>23959</v>
      </c>
      <c r="E5929" s="359">
        <v>0.44</v>
      </c>
    </row>
    <row r="5930" spans="1:5" ht="18" customHeight="1" x14ac:dyDescent="0.25">
      <c r="A5930" s="102">
        <f t="shared" si="92"/>
        <v>5901683</v>
      </c>
      <c r="B5930" s="357" t="s">
        <v>24059</v>
      </c>
      <c r="C5930" s="358" t="s">
        <v>24060</v>
      </c>
      <c r="D5930" s="357" t="s">
        <v>23959</v>
      </c>
      <c r="E5930" s="359">
        <v>0.39</v>
      </c>
    </row>
    <row r="5931" spans="1:5" ht="18" customHeight="1" x14ac:dyDescent="0.25">
      <c r="A5931" s="102">
        <f t="shared" si="92"/>
        <v>5901684</v>
      </c>
      <c r="B5931" s="357" t="s">
        <v>24061</v>
      </c>
      <c r="C5931" s="358" t="s">
        <v>24062</v>
      </c>
      <c r="D5931" s="357" t="s">
        <v>23959</v>
      </c>
      <c r="E5931" s="359">
        <v>0.35</v>
      </c>
    </row>
    <row r="5932" spans="1:5" ht="18" customHeight="1" x14ac:dyDescent="0.25">
      <c r="A5932" s="102">
        <f t="shared" si="92"/>
        <v>5901685</v>
      </c>
      <c r="B5932" s="357" t="s">
        <v>24063</v>
      </c>
      <c r="C5932" s="358" t="s">
        <v>24064</v>
      </c>
      <c r="D5932" s="357" t="s">
        <v>23959</v>
      </c>
      <c r="E5932" s="359">
        <v>1.24</v>
      </c>
    </row>
    <row r="5933" spans="1:5" ht="18" customHeight="1" x14ac:dyDescent="0.25">
      <c r="A5933" s="102">
        <f t="shared" si="92"/>
        <v>5914360</v>
      </c>
      <c r="B5933" s="357" t="s">
        <v>24065</v>
      </c>
      <c r="C5933" s="358" t="s">
        <v>24066</v>
      </c>
      <c r="D5933" s="357" t="s">
        <v>221</v>
      </c>
      <c r="E5933" s="359">
        <v>1.1000000000000001</v>
      </c>
    </row>
    <row r="5934" spans="1:5" ht="18" customHeight="1" x14ac:dyDescent="0.25">
      <c r="A5934" s="102">
        <f t="shared" si="92"/>
        <v>5914361</v>
      </c>
      <c r="B5934" s="357" t="s">
        <v>24067</v>
      </c>
      <c r="C5934" s="358" t="s">
        <v>24068</v>
      </c>
      <c r="D5934" s="357" t="s">
        <v>221</v>
      </c>
      <c r="E5934" s="359">
        <v>0.88</v>
      </c>
    </row>
    <row r="5935" spans="1:5" ht="9" customHeight="1" x14ac:dyDescent="0.25">
      <c r="A5935" s="102">
        <f t="shared" si="92"/>
        <v>5914362</v>
      </c>
      <c r="B5935" s="357" t="s">
        <v>24069</v>
      </c>
      <c r="C5935" s="358" t="s">
        <v>24070</v>
      </c>
      <c r="D5935" s="357" t="s">
        <v>221</v>
      </c>
      <c r="E5935" s="359">
        <v>0.71</v>
      </c>
    </row>
    <row r="5936" spans="1:5" ht="9" customHeight="1" x14ac:dyDescent="0.25">
      <c r="A5936" s="102">
        <f t="shared" si="92"/>
        <v>5914364</v>
      </c>
      <c r="B5936" s="357" t="s">
        <v>24071</v>
      </c>
      <c r="C5936" s="358" t="s">
        <v>24072</v>
      </c>
      <c r="D5936" s="357" t="s">
        <v>221</v>
      </c>
      <c r="E5936" s="359">
        <v>0.86</v>
      </c>
    </row>
    <row r="5937" spans="1:5" ht="18" customHeight="1" x14ac:dyDescent="0.25">
      <c r="A5937" s="102">
        <f t="shared" si="92"/>
        <v>5914365</v>
      </c>
      <c r="B5937" s="357" t="s">
        <v>24073</v>
      </c>
      <c r="C5937" s="358" t="s">
        <v>24074</v>
      </c>
      <c r="D5937" s="357" t="s">
        <v>221</v>
      </c>
      <c r="E5937" s="359">
        <v>0.69</v>
      </c>
    </row>
    <row r="5938" spans="1:5" ht="18" customHeight="1" x14ac:dyDescent="0.25">
      <c r="A5938" s="102">
        <f t="shared" si="92"/>
        <v>5914366</v>
      </c>
      <c r="B5938" s="357" t="s">
        <v>24075</v>
      </c>
      <c r="C5938" s="358" t="s">
        <v>24076</v>
      </c>
      <c r="D5938" s="357" t="s">
        <v>221</v>
      </c>
      <c r="E5938" s="359">
        <v>0.56000000000000005</v>
      </c>
    </row>
    <row r="5939" spans="1:5" ht="18" customHeight="1" x14ac:dyDescent="0.25">
      <c r="A5939" s="102">
        <f t="shared" si="92"/>
        <v>5914315</v>
      </c>
      <c r="B5939" s="357" t="s">
        <v>24077</v>
      </c>
      <c r="C5939" s="358" t="s">
        <v>24078</v>
      </c>
      <c r="D5939" s="357" t="s">
        <v>221</v>
      </c>
      <c r="E5939" s="359">
        <v>1</v>
      </c>
    </row>
    <row r="5940" spans="1:5" ht="18" customHeight="1" x14ac:dyDescent="0.25">
      <c r="A5940" s="102">
        <f t="shared" si="92"/>
        <v>5914330</v>
      </c>
      <c r="B5940" s="357" t="s">
        <v>24079</v>
      </c>
      <c r="C5940" s="358" t="s">
        <v>24080</v>
      </c>
      <c r="D5940" s="357" t="s">
        <v>221</v>
      </c>
      <c r="E5940" s="359">
        <v>0.8</v>
      </c>
    </row>
    <row r="5941" spans="1:5" ht="18" customHeight="1" x14ac:dyDescent="0.25">
      <c r="A5941" s="102">
        <f t="shared" si="92"/>
        <v>5914345</v>
      </c>
      <c r="B5941" s="357" t="s">
        <v>24081</v>
      </c>
      <c r="C5941" s="358" t="s">
        <v>24082</v>
      </c>
      <c r="D5941" s="357" t="s">
        <v>221</v>
      </c>
      <c r="E5941" s="359">
        <v>0.65</v>
      </c>
    </row>
    <row r="5942" spans="1:5" ht="9" customHeight="1" x14ac:dyDescent="0.25">
      <c r="A5942" s="102">
        <f t="shared" si="92"/>
        <v>5914367</v>
      </c>
      <c r="B5942" s="357" t="s">
        <v>24083</v>
      </c>
      <c r="C5942" s="358" t="s">
        <v>24084</v>
      </c>
      <c r="D5942" s="357" t="s">
        <v>221</v>
      </c>
      <c r="E5942" s="359">
        <v>1.68</v>
      </c>
    </row>
    <row r="5943" spans="1:5" ht="9" customHeight="1" x14ac:dyDescent="0.25">
      <c r="A5943" s="102">
        <f t="shared" si="92"/>
        <v>5914368</v>
      </c>
      <c r="B5943" s="357" t="s">
        <v>24085</v>
      </c>
      <c r="C5943" s="358" t="s">
        <v>24086</v>
      </c>
      <c r="D5943" s="357" t="s">
        <v>221</v>
      </c>
      <c r="E5943" s="359">
        <v>1.34</v>
      </c>
    </row>
    <row r="5944" spans="1:5" ht="9" customHeight="1" x14ac:dyDescent="0.25">
      <c r="A5944" s="102">
        <f t="shared" si="92"/>
        <v>5914369</v>
      </c>
      <c r="B5944" s="357" t="s">
        <v>24087</v>
      </c>
      <c r="C5944" s="358" t="s">
        <v>24088</v>
      </c>
      <c r="D5944" s="357" t="s">
        <v>221</v>
      </c>
      <c r="E5944" s="359">
        <v>1.0900000000000001</v>
      </c>
    </row>
    <row r="5945" spans="1:5" ht="9" customHeight="1" x14ac:dyDescent="0.25">
      <c r="A5945" s="102">
        <f t="shared" si="92"/>
        <v>5914489</v>
      </c>
      <c r="B5945" s="357" t="s">
        <v>24089</v>
      </c>
      <c r="C5945" s="358" t="s">
        <v>24090</v>
      </c>
      <c r="D5945" s="357" t="s">
        <v>221</v>
      </c>
      <c r="E5945" s="359">
        <v>0.23</v>
      </c>
    </row>
    <row r="5946" spans="1:5" ht="9" customHeight="1" x14ac:dyDescent="0.25">
      <c r="A5946" s="102">
        <f t="shared" si="92"/>
        <v>5914491</v>
      </c>
      <c r="B5946" s="357" t="s">
        <v>24091</v>
      </c>
      <c r="C5946" s="358" t="s">
        <v>24092</v>
      </c>
      <c r="D5946" s="357" t="s">
        <v>221</v>
      </c>
      <c r="E5946" s="359">
        <v>0.26</v>
      </c>
    </row>
    <row r="5947" spans="1:5" ht="9" customHeight="1" x14ac:dyDescent="0.25">
      <c r="A5947" s="102">
        <f t="shared" si="92"/>
        <v>5914490</v>
      </c>
      <c r="B5947" s="357" t="s">
        <v>24093</v>
      </c>
      <c r="C5947" s="358" t="s">
        <v>24094</v>
      </c>
      <c r="D5947" s="357" t="s">
        <v>221</v>
      </c>
      <c r="E5947" s="359">
        <v>0.23</v>
      </c>
    </row>
    <row r="5948" spans="1:5" ht="9" customHeight="1" x14ac:dyDescent="0.25">
      <c r="A5948" s="102">
        <f t="shared" si="92"/>
        <v>5914495</v>
      </c>
      <c r="B5948" s="357" t="s">
        <v>24095</v>
      </c>
      <c r="C5948" s="358" t="s">
        <v>24096</v>
      </c>
      <c r="D5948" s="357" t="s">
        <v>221</v>
      </c>
      <c r="E5948" s="359">
        <v>1.5</v>
      </c>
    </row>
    <row r="5949" spans="1:5" ht="9" customHeight="1" x14ac:dyDescent="0.25">
      <c r="A5949" s="102">
        <f t="shared" si="92"/>
        <v>5914494</v>
      </c>
      <c r="B5949" s="357" t="s">
        <v>24097</v>
      </c>
      <c r="C5949" s="358" t="s">
        <v>24098</v>
      </c>
      <c r="D5949" s="357" t="s">
        <v>221</v>
      </c>
      <c r="E5949" s="359">
        <v>3.33</v>
      </c>
    </row>
    <row r="5950" spans="1:5" ht="9" customHeight="1" x14ac:dyDescent="0.25">
      <c r="A5950" s="102">
        <f t="shared" si="92"/>
        <v>5914487</v>
      </c>
      <c r="B5950" s="357" t="s">
        <v>24099</v>
      </c>
      <c r="C5950" s="358" t="s">
        <v>24100</v>
      </c>
      <c r="D5950" s="357" t="s">
        <v>221</v>
      </c>
      <c r="E5950" s="359">
        <v>0.23</v>
      </c>
    </row>
    <row r="5951" spans="1:5" ht="9" customHeight="1" x14ac:dyDescent="0.25">
      <c r="A5951" s="102">
        <f t="shared" si="92"/>
        <v>5914488</v>
      </c>
      <c r="B5951" s="357" t="s">
        <v>24101</v>
      </c>
      <c r="C5951" s="358" t="s">
        <v>24102</v>
      </c>
      <c r="D5951" s="357" t="s">
        <v>221</v>
      </c>
      <c r="E5951" s="359">
        <v>0.26</v>
      </c>
    </row>
    <row r="5952" spans="1:5" ht="9" customHeight="1" x14ac:dyDescent="0.25">
      <c r="A5952" s="102">
        <f t="shared" si="92"/>
        <v>5914493</v>
      </c>
      <c r="B5952" s="357" t="s">
        <v>24103</v>
      </c>
      <c r="C5952" s="358" t="s">
        <v>24104</v>
      </c>
      <c r="D5952" s="357" t="s">
        <v>221</v>
      </c>
      <c r="E5952" s="359">
        <v>5.53</v>
      </c>
    </row>
    <row r="5953" spans="1:5" ht="9" customHeight="1" x14ac:dyDescent="0.25">
      <c r="A5953" s="102">
        <f t="shared" ref="A5953:A6016" si="93">VALUE(B5953)</f>
        <v>5914492</v>
      </c>
      <c r="B5953" s="357" t="s">
        <v>24105</v>
      </c>
      <c r="C5953" s="358" t="s">
        <v>24106</v>
      </c>
      <c r="D5953" s="357" t="s">
        <v>221</v>
      </c>
      <c r="E5953" s="359">
        <v>13.24</v>
      </c>
    </row>
    <row r="5954" spans="1:5" ht="9" customHeight="1" x14ac:dyDescent="0.25">
      <c r="A5954" s="102">
        <f t="shared" si="93"/>
        <v>5914482</v>
      </c>
      <c r="B5954" s="357" t="s">
        <v>24107</v>
      </c>
      <c r="C5954" s="358" t="s">
        <v>24108</v>
      </c>
      <c r="D5954" s="357" t="s">
        <v>221</v>
      </c>
      <c r="E5954" s="359">
        <v>0.59</v>
      </c>
    </row>
    <row r="5955" spans="1:5" ht="9" customHeight="1" x14ac:dyDescent="0.25">
      <c r="A5955" s="102">
        <f t="shared" si="93"/>
        <v>5914483</v>
      </c>
      <c r="B5955" s="357" t="s">
        <v>24109</v>
      </c>
      <c r="C5955" s="358" t="s">
        <v>24110</v>
      </c>
      <c r="D5955" s="357" t="s">
        <v>221</v>
      </c>
      <c r="E5955" s="359">
        <v>0.42</v>
      </c>
    </row>
    <row r="5956" spans="1:5" ht="9" customHeight="1" x14ac:dyDescent="0.25">
      <c r="A5956" s="102">
        <f t="shared" si="93"/>
        <v>5914480</v>
      </c>
      <c r="B5956" s="357" t="s">
        <v>24111</v>
      </c>
      <c r="C5956" s="358" t="s">
        <v>24112</v>
      </c>
      <c r="D5956" s="357" t="s">
        <v>221</v>
      </c>
      <c r="E5956" s="359">
        <v>0.62</v>
      </c>
    </row>
    <row r="5957" spans="1:5" ht="9" customHeight="1" x14ac:dyDescent="0.25">
      <c r="A5957" s="102">
        <f t="shared" si="93"/>
        <v>5914481</v>
      </c>
      <c r="B5957" s="357" t="s">
        <v>24113</v>
      </c>
      <c r="C5957" s="358" t="s">
        <v>24114</v>
      </c>
      <c r="D5957" s="357" t="s">
        <v>221</v>
      </c>
      <c r="E5957" s="359">
        <v>0.4</v>
      </c>
    </row>
    <row r="5958" spans="1:5" ht="9" customHeight="1" x14ac:dyDescent="0.25">
      <c r="A5958" s="102">
        <f t="shared" si="93"/>
        <v>5914485</v>
      </c>
      <c r="B5958" s="357" t="s">
        <v>24115</v>
      </c>
      <c r="C5958" s="358" t="s">
        <v>24116</v>
      </c>
      <c r="D5958" s="357" t="s">
        <v>221</v>
      </c>
      <c r="E5958" s="359">
        <v>3.81</v>
      </c>
    </row>
    <row r="5959" spans="1:5" ht="9" customHeight="1" x14ac:dyDescent="0.25">
      <c r="A5959" s="102">
        <f t="shared" si="93"/>
        <v>5914486</v>
      </c>
      <c r="B5959" s="357" t="s">
        <v>24117</v>
      </c>
      <c r="C5959" s="358" t="s">
        <v>24118</v>
      </c>
      <c r="D5959" s="357" t="s">
        <v>221</v>
      </c>
      <c r="E5959" s="359">
        <v>4.76</v>
      </c>
    </row>
    <row r="5960" spans="1:5" ht="9" customHeight="1" x14ac:dyDescent="0.25">
      <c r="A5960" s="102">
        <f t="shared" si="93"/>
        <v>5914484</v>
      </c>
      <c r="B5960" s="357" t="s">
        <v>24119</v>
      </c>
      <c r="C5960" s="358" t="s">
        <v>24120</v>
      </c>
      <c r="D5960" s="357" t="s">
        <v>221</v>
      </c>
      <c r="E5960" s="359">
        <v>3.3</v>
      </c>
    </row>
    <row r="5961" spans="1:5" ht="9" customHeight="1" x14ac:dyDescent="0.25">
      <c r="A5961" s="102">
        <f t="shared" si="93"/>
        <v>5914620</v>
      </c>
      <c r="B5961" s="357" t="s">
        <v>24121</v>
      </c>
      <c r="C5961" s="358" t="s">
        <v>24122</v>
      </c>
      <c r="D5961" s="357" t="s">
        <v>221</v>
      </c>
      <c r="E5961" s="359">
        <v>2.59</v>
      </c>
    </row>
    <row r="5962" spans="1:5" ht="9" customHeight="1" x14ac:dyDescent="0.25">
      <c r="A5962" s="102">
        <f t="shared" si="93"/>
        <v>5914621</v>
      </c>
      <c r="B5962" s="357" t="s">
        <v>24123</v>
      </c>
      <c r="C5962" s="358" t="s">
        <v>24124</v>
      </c>
      <c r="D5962" s="357" t="s">
        <v>221</v>
      </c>
      <c r="E5962" s="359">
        <v>2.0699999999999998</v>
      </c>
    </row>
    <row r="5963" spans="1:5" ht="9" customHeight="1" x14ac:dyDescent="0.25">
      <c r="A5963" s="102">
        <f t="shared" si="93"/>
        <v>5914622</v>
      </c>
      <c r="B5963" s="357" t="s">
        <v>24125</v>
      </c>
      <c r="C5963" s="358" t="s">
        <v>24126</v>
      </c>
      <c r="D5963" s="357" t="s">
        <v>221</v>
      </c>
      <c r="E5963" s="359">
        <v>1.69</v>
      </c>
    </row>
    <row r="5964" spans="1:5" ht="9" customHeight="1" x14ac:dyDescent="0.25">
      <c r="A5964" s="102">
        <f t="shared" si="93"/>
        <v>5901695</v>
      </c>
      <c r="B5964" s="357" t="s">
        <v>24127</v>
      </c>
      <c r="C5964" s="358" t="s">
        <v>24128</v>
      </c>
      <c r="D5964" s="357" t="s">
        <v>23959</v>
      </c>
      <c r="E5964" s="359">
        <v>0.72</v>
      </c>
    </row>
    <row r="5965" spans="1:5" ht="9" customHeight="1" x14ac:dyDescent="0.25">
      <c r="A5965" s="102">
        <f t="shared" si="93"/>
        <v>5901696</v>
      </c>
      <c r="B5965" s="357" t="s">
        <v>24129</v>
      </c>
      <c r="C5965" s="358" t="s">
        <v>24130</v>
      </c>
      <c r="D5965" s="357" t="s">
        <v>23959</v>
      </c>
      <c r="E5965" s="359">
        <v>0.53</v>
      </c>
    </row>
    <row r="5966" spans="1:5" ht="9" customHeight="1" x14ac:dyDescent="0.25">
      <c r="A5966" s="102">
        <f t="shared" si="93"/>
        <v>5901697</v>
      </c>
      <c r="B5966" s="357" t="s">
        <v>24131</v>
      </c>
      <c r="C5966" s="358" t="s">
        <v>24132</v>
      </c>
      <c r="D5966" s="357" t="s">
        <v>23959</v>
      </c>
      <c r="E5966" s="359">
        <v>2.2000000000000002</v>
      </c>
    </row>
    <row r="5967" spans="1:5" ht="9" customHeight="1" x14ac:dyDescent="0.25">
      <c r="A5967" s="102">
        <f t="shared" si="93"/>
        <v>5901698</v>
      </c>
      <c r="B5967" s="357" t="s">
        <v>24133</v>
      </c>
      <c r="C5967" s="358" t="s">
        <v>24134</v>
      </c>
      <c r="D5967" s="357" t="s">
        <v>23959</v>
      </c>
      <c r="E5967" s="359">
        <v>2.2000000000000002</v>
      </c>
    </row>
    <row r="5968" spans="1:5" ht="9" customHeight="1" x14ac:dyDescent="0.25">
      <c r="A5968" s="102">
        <f t="shared" si="93"/>
        <v>5916654</v>
      </c>
      <c r="B5968" s="357" t="s">
        <v>24135</v>
      </c>
      <c r="C5968" s="358" t="s">
        <v>24136</v>
      </c>
      <c r="D5968" s="357" t="s">
        <v>23959</v>
      </c>
      <c r="E5968" s="359">
        <v>1.3</v>
      </c>
    </row>
    <row r="5969" spans="1:5" ht="9" customHeight="1" x14ac:dyDescent="0.25">
      <c r="A5969" s="102">
        <f t="shared" si="93"/>
        <v>5916637</v>
      </c>
      <c r="B5969" s="357" t="s">
        <v>24137</v>
      </c>
      <c r="C5969" s="358" t="s">
        <v>24138</v>
      </c>
      <c r="D5969" s="357" t="s">
        <v>23959</v>
      </c>
      <c r="E5969" s="359">
        <v>6.44</v>
      </c>
    </row>
    <row r="5970" spans="1:5" ht="9" customHeight="1" x14ac:dyDescent="0.25">
      <c r="A5970" s="102">
        <f t="shared" si="93"/>
        <v>5916618</v>
      </c>
      <c r="B5970" s="357" t="s">
        <v>24139</v>
      </c>
      <c r="C5970" s="358" t="s">
        <v>24140</v>
      </c>
      <c r="D5970" s="357" t="s">
        <v>23959</v>
      </c>
      <c r="E5970" s="359">
        <v>6.44</v>
      </c>
    </row>
    <row r="5971" spans="1:5" ht="9" customHeight="1" x14ac:dyDescent="0.25">
      <c r="A5971" s="102">
        <f t="shared" si="93"/>
        <v>5914334</v>
      </c>
      <c r="B5971" s="357" t="s">
        <v>24141</v>
      </c>
      <c r="C5971" s="358" t="s">
        <v>24142</v>
      </c>
      <c r="D5971" s="357" t="s">
        <v>221</v>
      </c>
      <c r="E5971" s="359">
        <v>1.1399999999999999</v>
      </c>
    </row>
    <row r="5972" spans="1:5" ht="9" customHeight="1" x14ac:dyDescent="0.25">
      <c r="A5972" s="102">
        <f t="shared" si="93"/>
        <v>5914335</v>
      </c>
      <c r="B5972" s="357" t="s">
        <v>24143</v>
      </c>
      <c r="C5972" s="358" t="s">
        <v>24144</v>
      </c>
      <c r="D5972" s="357" t="s">
        <v>221</v>
      </c>
      <c r="E5972" s="359">
        <v>0.92</v>
      </c>
    </row>
    <row r="5973" spans="1:5" ht="9" customHeight="1" x14ac:dyDescent="0.25">
      <c r="A5973" s="102">
        <f t="shared" si="93"/>
        <v>5914336</v>
      </c>
      <c r="B5973" s="357" t="s">
        <v>219</v>
      </c>
      <c r="C5973" s="358" t="s">
        <v>24145</v>
      </c>
      <c r="D5973" s="357" t="s">
        <v>221</v>
      </c>
      <c r="E5973" s="359">
        <v>0.75</v>
      </c>
    </row>
    <row r="5974" spans="1:5" ht="9" customHeight="1" x14ac:dyDescent="0.25">
      <c r="A5974" s="102">
        <f t="shared" si="93"/>
        <v>5914346</v>
      </c>
      <c r="B5974" s="357" t="s">
        <v>24146</v>
      </c>
      <c r="C5974" s="358" t="s">
        <v>24147</v>
      </c>
      <c r="D5974" s="357" t="s">
        <v>221</v>
      </c>
      <c r="E5974" s="359">
        <v>1.68</v>
      </c>
    </row>
    <row r="5975" spans="1:5" ht="9" customHeight="1" x14ac:dyDescent="0.25">
      <c r="A5975" s="102">
        <f t="shared" si="93"/>
        <v>5914347</v>
      </c>
      <c r="B5975" s="357" t="s">
        <v>24148</v>
      </c>
      <c r="C5975" s="358" t="s">
        <v>24149</v>
      </c>
      <c r="D5975" s="357" t="s">
        <v>221</v>
      </c>
      <c r="E5975" s="359">
        <v>1.35</v>
      </c>
    </row>
    <row r="5976" spans="1:5" ht="9" customHeight="1" x14ac:dyDescent="0.25">
      <c r="A5976" s="102">
        <f t="shared" si="93"/>
        <v>5914348</v>
      </c>
      <c r="B5976" s="357" t="s">
        <v>24150</v>
      </c>
      <c r="C5976" s="358" t="s">
        <v>24151</v>
      </c>
      <c r="D5976" s="357" t="s">
        <v>221</v>
      </c>
      <c r="E5976" s="359">
        <v>1.1000000000000001</v>
      </c>
    </row>
    <row r="5977" spans="1:5" ht="9" customHeight="1" x14ac:dyDescent="0.25">
      <c r="A5977" s="102">
        <f t="shared" si="93"/>
        <v>5914611</v>
      </c>
      <c r="B5977" s="357" t="s">
        <v>24152</v>
      </c>
      <c r="C5977" s="358" t="s">
        <v>24153</v>
      </c>
      <c r="D5977" s="357" t="s">
        <v>221</v>
      </c>
      <c r="E5977" s="359">
        <v>1.82</v>
      </c>
    </row>
    <row r="5978" spans="1:5" ht="9" customHeight="1" x14ac:dyDescent="0.25">
      <c r="A5978" s="102">
        <f t="shared" si="93"/>
        <v>5914613</v>
      </c>
      <c r="B5978" s="357" t="s">
        <v>24154</v>
      </c>
      <c r="C5978" s="358" t="s">
        <v>24155</v>
      </c>
      <c r="D5978" s="357" t="s">
        <v>221</v>
      </c>
      <c r="E5978" s="359">
        <v>1.45</v>
      </c>
    </row>
    <row r="5979" spans="1:5" ht="9" customHeight="1" x14ac:dyDescent="0.25">
      <c r="A5979" s="102">
        <f t="shared" si="93"/>
        <v>5914612</v>
      </c>
      <c r="B5979" s="357" t="s">
        <v>24156</v>
      </c>
      <c r="C5979" s="358" t="s">
        <v>24157</v>
      </c>
      <c r="D5979" s="357" t="s">
        <v>221</v>
      </c>
      <c r="E5979" s="359">
        <v>1.18</v>
      </c>
    </row>
    <row r="5980" spans="1:5" ht="9" customHeight="1" x14ac:dyDescent="0.25">
      <c r="A5980" s="102">
        <f t="shared" si="93"/>
        <v>5901686</v>
      </c>
      <c r="B5980" s="357" t="s">
        <v>24158</v>
      </c>
      <c r="C5980" s="358" t="s">
        <v>24159</v>
      </c>
      <c r="D5980" s="357" t="s">
        <v>23959</v>
      </c>
      <c r="E5980" s="359">
        <v>2.5099999999999998</v>
      </c>
    </row>
    <row r="5981" spans="1:5" ht="9" customHeight="1" x14ac:dyDescent="0.25">
      <c r="A5981" s="102">
        <f t="shared" si="93"/>
        <v>5901687</v>
      </c>
      <c r="B5981" s="357" t="s">
        <v>24160</v>
      </c>
      <c r="C5981" s="358" t="s">
        <v>24161</v>
      </c>
      <c r="D5981" s="357" t="s">
        <v>23959</v>
      </c>
      <c r="E5981" s="359">
        <v>0.75</v>
      </c>
    </row>
    <row r="5982" spans="1:5" ht="9" customHeight="1" x14ac:dyDescent="0.25">
      <c r="A5982" s="102">
        <f t="shared" si="93"/>
        <v>5901688</v>
      </c>
      <c r="B5982" s="357" t="s">
        <v>24162</v>
      </c>
      <c r="C5982" s="358" t="s">
        <v>24163</v>
      </c>
      <c r="D5982" s="357" t="s">
        <v>23959</v>
      </c>
      <c r="E5982" s="359">
        <v>0.71</v>
      </c>
    </row>
    <row r="5983" spans="1:5" ht="9" customHeight="1" x14ac:dyDescent="0.25">
      <c r="A5983" s="102">
        <f t="shared" si="93"/>
        <v>5901689</v>
      </c>
      <c r="B5983" s="357" t="s">
        <v>24164</v>
      </c>
      <c r="C5983" s="358" t="s">
        <v>24165</v>
      </c>
      <c r="D5983" s="357" t="s">
        <v>23959</v>
      </c>
      <c r="E5983" s="359">
        <v>1.57</v>
      </c>
    </row>
    <row r="5984" spans="1:5" ht="9" customHeight="1" x14ac:dyDescent="0.25">
      <c r="A5984" s="102">
        <f t="shared" si="93"/>
        <v>5901690</v>
      </c>
      <c r="B5984" s="357" t="s">
        <v>24166</v>
      </c>
      <c r="C5984" s="358" t="s">
        <v>24167</v>
      </c>
      <c r="D5984" s="357" t="s">
        <v>23959</v>
      </c>
      <c r="E5984" s="359">
        <v>0.69</v>
      </c>
    </row>
    <row r="5985" spans="1:5" ht="9" customHeight="1" x14ac:dyDescent="0.25">
      <c r="A5985" s="102">
        <f t="shared" si="93"/>
        <v>5901691</v>
      </c>
      <c r="B5985" s="357" t="s">
        <v>24168</v>
      </c>
      <c r="C5985" s="358" t="s">
        <v>24169</v>
      </c>
      <c r="D5985" s="357" t="s">
        <v>23959</v>
      </c>
      <c r="E5985" s="359">
        <v>1.28</v>
      </c>
    </row>
    <row r="5986" spans="1:5" ht="9" customHeight="1" x14ac:dyDescent="0.25">
      <c r="A5986" s="102">
        <f t="shared" si="93"/>
        <v>5901692</v>
      </c>
      <c r="B5986" s="357" t="s">
        <v>24170</v>
      </c>
      <c r="C5986" s="358" t="s">
        <v>24171</v>
      </c>
      <c r="D5986" s="357" t="s">
        <v>23959</v>
      </c>
      <c r="E5986" s="359">
        <v>1.1299999999999999</v>
      </c>
    </row>
    <row r="5987" spans="1:5" ht="9" customHeight="1" x14ac:dyDescent="0.25">
      <c r="A5987" s="102">
        <f t="shared" si="93"/>
        <v>5901693</v>
      </c>
      <c r="B5987" s="357" t="s">
        <v>24172</v>
      </c>
      <c r="C5987" s="358" t="s">
        <v>24173</v>
      </c>
      <c r="D5987" s="357" t="s">
        <v>23959</v>
      </c>
      <c r="E5987" s="359">
        <v>1</v>
      </c>
    </row>
    <row r="5988" spans="1:5" ht="9" customHeight="1" x14ac:dyDescent="0.25">
      <c r="A5988" s="102">
        <f t="shared" si="93"/>
        <v>5901694</v>
      </c>
      <c r="B5988" s="357" t="s">
        <v>24174</v>
      </c>
      <c r="C5988" s="358" t="s">
        <v>24175</v>
      </c>
      <c r="D5988" s="357" t="s">
        <v>23959</v>
      </c>
      <c r="E5988" s="359">
        <v>3.58</v>
      </c>
    </row>
    <row r="5989" spans="1:5" ht="9" customHeight="1" x14ac:dyDescent="0.25">
      <c r="A5989" s="102">
        <f t="shared" si="93"/>
        <v>5914512</v>
      </c>
      <c r="B5989" s="357" t="s">
        <v>24176</v>
      </c>
      <c r="C5989" s="358" t="s">
        <v>24177</v>
      </c>
      <c r="D5989" s="357" t="s">
        <v>221</v>
      </c>
      <c r="E5989" s="359">
        <v>1.41</v>
      </c>
    </row>
    <row r="5990" spans="1:5" ht="9" customHeight="1" x14ac:dyDescent="0.25">
      <c r="A5990" s="102">
        <f t="shared" si="93"/>
        <v>5914496</v>
      </c>
      <c r="B5990" s="357" t="s">
        <v>24178</v>
      </c>
      <c r="C5990" s="358" t="s">
        <v>24179</v>
      </c>
      <c r="D5990" s="357" t="s">
        <v>221</v>
      </c>
      <c r="E5990" s="359">
        <v>1.0900000000000001</v>
      </c>
    </row>
    <row r="5991" spans="1:5" ht="9" customHeight="1" x14ac:dyDescent="0.25">
      <c r="A5991" s="102">
        <f t="shared" si="93"/>
        <v>5914513</v>
      </c>
      <c r="B5991" s="357" t="s">
        <v>24180</v>
      </c>
      <c r="C5991" s="358" t="s">
        <v>24181</v>
      </c>
      <c r="D5991" s="357" t="s">
        <v>221</v>
      </c>
      <c r="E5991" s="359">
        <v>0.8</v>
      </c>
    </row>
    <row r="5992" spans="1:5" ht="9" customHeight="1" x14ac:dyDescent="0.25">
      <c r="A5992" s="102">
        <f t="shared" si="93"/>
        <v>5914497</v>
      </c>
      <c r="B5992" s="357" t="s">
        <v>24182</v>
      </c>
      <c r="C5992" s="358" t="s">
        <v>24183</v>
      </c>
      <c r="D5992" s="357" t="s">
        <v>221</v>
      </c>
      <c r="E5992" s="359">
        <v>0.6</v>
      </c>
    </row>
    <row r="5993" spans="1:5" ht="9" customHeight="1" x14ac:dyDescent="0.25">
      <c r="A5993" s="102">
        <f t="shared" si="93"/>
        <v>5914500</v>
      </c>
      <c r="B5993" s="357" t="s">
        <v>24184</v>
      </c>
      <c r="C5993" s="358" t="s">
        <v>24185</v>
      </c>
      <c r="D5993" s="357" t="s">
        <v>221</v>
      </c>
      <c r="E5993" s="359">
        <v>1.1100000000000001</v>
      </c>
    </row>
    <row r="5994" spans="1:5" ht="9" customHeight="1" x14ac:dyDescent="0.25">
      <c r="A5994" s="102">
        <f t="shared" si="93"/>
        <v>5914498</v>
      </c>
      <c r="B5994" s="357" t="s">
        <v>24186</v>
      </c>
      <c r="C5994" s="358" t="s">
        <v>24187</v>
      </c>
      <c r="D5994" s="357" t="s">
        <v>221</v>
      </c>
      <c r="E5994" s="359">
        <v>0.85</v>
      </c>
    </row>
    <row r="5995" spans="1:5" ht="9" customHeight="1" x14ac:dyDescent="0.25">
      <c r="A5995" s="102">
        <f t="shared" si="93"/>
        <v>5914501</v>
      </c>
      <c r="B5995" s="357" t="s">
        <v>24188</v>
      </c>
      <c r="C5995" s="358" t="s">
        <v>24189</v>
      </c>
      <c r="D5995" s="357" t="s">
        <v>221</v>
      </c>
      <c r="E5995" s="359">
        <v>0.62</v>
      </c>
    </row>
    <row r="5996" spans="1:5" ht="9" customHeight="1" x14ac:dyDescent="0.25">
      <c r="A5996" s="102">
        <f t="shared" si="93"/>
        <v>5914499</v>
      </c>
      <c r="B5996" s="357" t="s">
        <v>24190</v>
      </c>
      <c r="C5996" s="358" t="s">
        <v>24191</v>
      </c>
      <c r="D5996" s="357" t="s">
        <v>221</v>
      </c>
      <c r="E5996" s="359">
        <v>0.47</v>
      </c>
    </row>
    <row r="5997" spans="1:5" ht="9" customHeight="1" x14ac:dyDescent="0.25">
      <c r="A5997" s="102">
        <f t="shared" si="93"/>
        <v>5914504</v>
      </c>
      <c r="B5997" s="357" t="s">
        <v>24192</v>
      </c>
      <c r="C5997" s="358" t="s">
        <v>24193</v>
      </c>
      <c r="D5997" s="357" t="s">
        <v>221</v>
      </c>
      <c r="E5997" s="359">
        <v>0.94</v>
      </c>
    </row>
    <row r="5998" spans="1:5" ht="9" customHeight="1" x14ac:dyDescent="0.25">
      <c r="A5998" s="102">
        <f t="shared" si="93"/>
        <v>5914502</v>
      </c>
      <c r="B5998" s="357" t="s">
        <v>24194</v>
      </c>
      <c r="C5998" s="358" t="s">
        <v>24195</v>
      </c>
      <c r="D5998" s="357" t="s">
        <v>221</v>
      </c>
      <c r="E5998" s="359">
        <v>0.72</v>
      </c>
    </row>
    <row r="5999" spans="1:5" ht="9" customHeight="1" x14ac:dyDescent="0.25">
      <c r="A5999" s="102">
        <f t="shared" si="93"/>
        <v>5914505</v>
      </c>
      <c r="B5999" s="357" t="s">
        <v>24196</v>
      </c>
      <c r="C5999" s="358" t="s">
        <v>24197</v>
      </c>
      <c r="D5999" s="357" t="s">
        <v>221</v>
      </c>
      <c r="E5999" s="359">
        <v>0.53</v>
      </c>
    </row>
    <row r="6000" spans="1:5" ht="9" customHeight="1" x14ac:dyDescent="0.25">
      <c r="A6000" s="102">
        <f t="shared" si="93"/>
        <v>5914503</v>
      </c>
      <c r="B6000" s="357" t="s">
        <v>24198</v>
      </c>
      <c r="C6000" s="358" t="s">
        <v>24199</v>
      </c>
      <c r="D6000" s="357" t="s">
        <v>221</v>
      </c>
      <c r="E6000" s="359">
        <v>0.39</v>
      </c>
    </row>
    <row r="6001" spans="1:5" ht="9" customHeight="1" x14ac:dyDescent="0.25">
      <c r="A6001" s="102">
        <f t="shared" si="93"/>
        <v>5914508</v>
      </c>
      <c r="B6001" s="357" t="s">
        <v>24200</v>
      </c>
      <c r="C6001" s="358" t="s">
        <v>24201</v>
      </c>
      <c r="D6001" s="357" t="s">
        <v>221</v>
      </c>
      <c r="E6001" s="359">
        <v>1.05</v>
      </c>
    </row>
    <row r="6002" spans="1:5" ht="9" customHeight="1" x14ac:dyDescent="0.25">
      <c r="A6002" s="102">
        <f t="shared" si="93"/>
        <v>5914506</v>
      </c>
      <c r="B6002" s="357" t="s">
        <v>24202</v>
      </c>
      <c r="C6002" s="358" t="s">
        <v>24203</v>
      </c>
      <c r="D6002" s="357" t="s">
        <v>221</v>
      </c>
      <c r="E6002" s="359">
        <v>0.81</v>
      </c>
    </row>
    <row r="6003" spans="1:5" ht="9" customHeight="1" x14ac:dyDescent="0.25">
      <c r="A6003" s="102">
        <f t="shared" si="93"/>
        <v>5914509</v>
      </c>
      <c r="B6003" s="357" t="s">
        <v>24204</v>
      </c>
      <c r="C6003" s="358" t="s">
        <v>24205</v>
      </c>
      <c r="D6003" s="357" t="s">
        <v>221</v>
      </c>
      <c r="E6003" s="359">
        <v>0.59</v>
      </c>
    </row>
    <row r="6004" spans="1:5" ht="9" customHeight="1" x14ac:dyDescent="0.25">
      <c r="A6004" s="102">
        <f t="shared" si="93"/>
        <v>5914507</v>
      </c>
      <c r="B6004" s="357" t="s">
        <v>24206</v>
      </c>
      <c r="C6004" s="358" t="s">
        <v>24207</v>
      </c>
      <c r="D6004" s="357" t="s">
        <v>221</v>
      </c>
      <c r="E6004" s="359">
        <v>0.44</v>
      </c>
    </row>
    <row r="6005" spans="1:5" ht="9" customHeight="1" x14ac:dyDescent="0.25">
      <c r="A6005" s="102">
        <f t="shared" si="93"/>
        <v>5915491</v>
      </c>
      <c r="B6005" s="357" t="s">
        <v>24208</v>
      </c>
      <c r="C6005" s="358" t="s">
        <v>24209</v>
      </c>
      <c r="D6005" s="357" t="s">
        <v>15902</v>
      </c>
      <c r="E6005" s="359">
        <v>17.260000000000002</v>
      </c>
    </row>
    <row r="6006" spans="1:5" ht="9" customHeight="1" x14ac:dyDescent="0.25">
      <c r="A6006" s="102">
        <f t="shared" si="93"/>
        <v>5915492</v>
      </c>
      <c r="B6006" s="357" t="s">
        <v>24210</v>
      </c>
      <c r="C6006" s="358" t="s">
        <v>24211</v>
      </c>
      <c r="D6006" s="357" t="s">
        <v>15902</v>
      </c>
      <c r="E6006" s="359">
        <v>13.81</v>
      </c>
    </row>
    <row r="6007" spans="1:5" ht="9" customHeight="1" x14ac:dyDescent="0.25">
      <c r="A6007" s="102">
        <f t="shared" si="93"/>
        <v>5915493</v>
      </c>
      <c r="B6007" s="357" t="s">
        <v>24212</v>
      </c>
      <c r="C6007" s="358" t="s">
        <v>24213</v>
      </c>
      <c r="D6007" s="357" t="s">
        <v>15902</v>
      </c>
      <c r="E6007" s="359">
        <v>11.24</v>
      </c>
    </row>
    <row r="6008" spans="1:5" ht="9" customHeight="1" x14ac:dyDescent="0.25">
      <c r="A6008" s="102">
        <f t="shared" si="93"/>
        <v>5915488</v>
      </c>
      <c r="B6008" s="357" t="s">
        <v>24214</v>
      </c>
      <c r="C6008" s="358" t="s">
        <v>24215</v>
      </c>
      <c r="D6008" s="357" t="s">
        <v>15902</v>
      </c>
      <c r="E6008" s="359">
        <v>12.78</v>
      </c>
    </row>
    <row r="6009" spans="1:5" ht="9" customHeight="1" x14ac:dyDescent="0.25">
      <c r="A6009" s="102">
        <f t="shared" si="93"/>
        <v>5915489</v>
      </c>
      <c r="B6009" s="357" t="s">
        <v>24216</v>
      </c>
      <c r="C6009" s="358" t="s">
        <v>24217</v>
      </c>
      <c r="D6009" s="357" t="s">
        <v>15902</v>
      </c>
      <c r="E6009" s="359">
        <v>10.220000000000001</v>
      </c>
    </row>
    <row r="6010" spans="1:5" ht="9" customHeight="1" x14ac:dyDescent="0.25">
      <c r="A6010" s="102">
        <f t="shared" si="93"/>
        <v>5915490</v>
      </c>
      <c r="B6010" s="357" t="s">
        <v>24218</v>
      </c>
      <c r="C6010" s="358" t="s">
        <v>24219</v>
      </c>
      <c r="D6010" s="357" t="s">
        <v>15902</v>
      </c>
      <c r="E6010" s="359">
        <v>8.32</v>
      </c>
    </row>
    <row r="6011" spans="1:5" ht="9" customHeight="1" x14ac:dyDescent="0.25">
      <c r="A6011" s="102">
        <f t="shared" si="93"/>
        <v>5915494</v>
      </c>
      <c r="B6011" s="357" t="s">
        <v>24220</v>
      </c>
      <c r="C6011" s="358" t="s">
        <v>24221</v>
      </c>
      <c r="D6011" s="357" t="s">
        <v>15902</v>
      </c>
      <c r="E6011" s="359">
        <v>29.85</v>
      </c>
    </row>
    <row r="6012" spans="1:5" ht="9" customHeight="1" x14ac:dyDescent="0.25">
      <c r="A6012" s="102">
        <f t="shared" si="93"/>
        <v>5915495</v>
      </c>
      <c r="B6012" s="357" t="s">
        <v>24222</v>
      </c>
      <c r="C6012" s="358" t="s">
        <v>24223</v>
      </c>
      <c r="D6012" s="357" t="s">
        <v>15902</v>
      </c>
      <c r="E6012" s="359">
        <v>23.88</v>
      </c>
    </row>
    <row r="6013" spans="1:5" ht="9" customHeight="1" x14ac:dyDescent="0.25">
      <c r="A6013" s="102">
        <f t="shared" si="93"/>
        <v>5915496</v>
      </c>
      <c r="B6013" s="357" t="s">
        <v>24224</v>
      </c>
      <c r="C6013" s="358" t="s">
        <v>24225</v>
      </c>
      <c r="D6013" s="357" t="s">
        <v>15902</v>
      </c>
      <c r="E6013" s="359">
        <v>19.440000000000001</v>
      </c>
    </row>
    <row r="6014" spans="1:5" ht="9" customHeight="1" x14ac:dyDescent="0.25">
      <c r="A6014" s="102">
        <f t="shared" si="93"/>
        <v>5915325</v>
      </c>
      <c r="B6014" s="357" t="s">
        <v>24226</v>
      </c>
      <c r="C6014" s="358" t="s">
        <v>24227</v>
      </c>
      <c r="D6014" s="357" t="s">
        <v>15902</v>
      </c>
      <c r="E6014" s="359">
        <v>68.58</v>
      </c>
    </row>
    <row r="6015" spans="1:5" ht="9" customHeight="1" x14ac:dyDescent="0.25">
      <c r="A6015" s="102">
        <f t="shared" si="93"/>
        <v>5915326</v>
      </c>
      <c r="B6015" s="357" t="s">
        <v>24228</v>
      </c>
      <c r="C6015" s="358" t="s">
        <v>24229</v>
      </c>
      <c r="D6015" s="357" t="s">
        <v>15902</v>
      </c>
      <c r="E6015" s="359">
        <v>54.84</v>
      </c>
    </row>
    <row r="6016" spans="1:5" ht="9" customHeight="1" x14ac:dyDescent="0.25">
      <c r="A6016" s="102">
        <f t="shared" si="93"/>
        <v>5915327</v>
      </c>
      <c r="B6016" s="357" t="s">
        <v>24230</v>
      </c>
      <c r="C6016" s="358" t="s">
        <v>24231</v>
      </c>
      <c r="D6016" s="357" t="s">
        <v>15902</v>
      </c>
      <c r="E6016" s="359">
        <v>44.67</v>
      </c>
    </row>
    <row r="6017" spans="1:5" ht="9" customHeight="1" x14ac:dyDescent="0.25">
      <c r="A6017" s="102">
        <f t="shared" ref="A6017:A6080" si="94">VALUE(B6017)</f>
        <v>5915328</v>
      </c>
      <c r="B6017" s="357" t="s">
        <v>24232</v>
      </c>
      <c r="C6017" s="358" t="s">
        <v>24233</v>
      </c>
      <c r="D6017" s="357" t="s">
        <v>15902</v>
      </c>
      <c r="E6017" s="359">
        <v>80.59</v>
      </c>
    </row>
    <row r="6018" spans="1:5" ht="9" customHeight="1" x14ac:dyDescent="0.25">
      <c r="A6018" s="102">
        <f t="shared" si="94"/>
        <v>5915329</v>
      </c>
      <c r="B6018" s="357" t="s">
        <v>24234</v>
      </c>
      <c r="C6018" s="358" t="s">
        <v>24235</v>
      </c>
      <c r="D6018" s="357" t="s">
        <v>15902</v>
      </c>
      <c r="E6018" s="359">
        <v>64.44</v>
      </c>
    </row>
    <row r="6019" spans="1:5" ht="9" customHeight="1" x14ac:dyDescent="0.25">
      <c r="A6019" s="102">
        <f t="shared" si="94"/>
        <v>5915330</v>
      </c>
      <c r="B6019" s="357" t="s">
        <v>24236</v>
      </c>
      <c r="C6019" s="358" t="s">
        <v>24237</v>
      </c>
      <c r="D6019" s="357" t="s">
        <v>15902</v>
      </c>
      <c r="E6019" s="359">
        <v>52.48</v>
      </c>
    </row>
    <row r="6020" spans="1:5" ht="9" customHeight="1" x14ac:dyDescent="0.25">
      <c r="A6020" s="102">
        <f t="shared" si="94"/>
        <v>5915331</v>
      </c>
      <c r="B6020" s="357" t="s">
        <v>24238</v>
      </c>
      <c r="C6020" s="358" t="s">
        <v>24239</v>
      </c>
      <c r="D6020" s="357" t="s">
        <v>15902</v>
      </c>
      <c r="E6020" s="359">
        <v>159.97999999999999</v>
      </c>
    </row>
    <row r="6021" spans="1:5" ht="9" customHeight="1" x14ac:dyDescent="0.25">
      <c r="A6021" s="102">
        <f t="shared" si="94"/>
        <v>5915332</v>
      </c>
      <c r="B6021" s="357" t="s">
        <v>24240</v>
      </c>
      <c r="C6021" s="358" t="s">
        <v>24241</v>
      </c>
      <c r="D6021" s="357" t="s">
        <v>15902</v>
      </c>
      <c r="E6021" s="359">
        <v>127.92</v>
      </c>
    </row>
    <row r="6022" spans="1:5" ht="9" customHeight="1" x14ac:dyDescent="0.25">
      <c r="A6022" s="102">
        <f t="shared" si="94"/>
        <v>5915333</v>
      </c>
      <c r="B6022" s="357" t="s">
        <v>24242</v>
      </c>
      <c r="C6022" s="358" t="s">
        <v>24243</v>
      </c>
      <c r="D6022" s="357" t="s">
        <v>15902</v>
      </c>
      <c r="E6022" s="359">
        <v>104.19</v>
      </c>
    </row>
    <row r="6023" spans="1:5" ht="9" customHeight="1" x14ac:dyDescent="0.25">
      <c r="A6023" s="102">
        <f t="shared" si="94"/>
        <v>5915364</v>
      </c>
      <c r="B6023" s="357" t="s">
        <v>24244</v>
      </c>
      <c r="C6023" s="358" t="s">
        <v>24245</v>
      </c>
      <c r="D6023" s="357" t="s">
        <v>15902</v>
      </c>
      <c r="E6023" s="359">
        <v>180.31</v>
      </c>
    </row>
    <row r="6024" spans="1:5" ht="9" customHeight="1" x14ac:dyDescent="0.25">
      <c r="A6024" s="102">
        <f t="shared" si="94"/>
        <v>5915365</v>
      </c>
      <c r="B6024" s="357" t="s">
        <v>24246</v>
      </c>
      <c r="C6024" s="358" t="s">
        <v>24247</v>
      </c>
      <c r="D6024" s="357" t="s">
        <v>15902</v>
      </c>
      <c r="E6024" s="359">
        <v>144.18</v>
      </c>
    </row>
    <row r="6025" spans="1:5" ht="9" customHeight="1" x14ac:dyDescent="0.25">
      <c r="A6025" s="102">
        <f t="shared" si="94"/>
        <v>5915361</v>
      </c>
      <c r="B6025" s="357" t="s">
        <v>24248</v>
      </c>
      <c r="C6025" s="358" t="s">
        <v>24249</v>
      </c>
      <c r="D6025" s="357" t="s">
        <v>15902</v>
      </c>
      <c r="E6025" s="359">
        <v>117.44</v>
      </c>
    </row>
    <row r="6026" spans="1:5" ht="9" customHeight="1" x14ac:dyDescent="0.25">
      <c r="A6026" s="102">
        <f t="shared" si="94"/>
        <v>5919716</v>
      </c>
      <c r="B6026" s="357" t="s">
        <v>24250</v>
      </c>
      <c r="C6026" s="358" t="s">
        <v>24251</v>
      </c>
      <c r="D6026" s="357" t="s">
        <v>15902</v>
      </c>
      <c r="E6026" s="359">
        <v>191.89</v>
      </c>
    </row>
    <row r="6027" spans="1:5" ht="9" customHeight="1" x14ac:dyDescent="0.25">
      <c r="A6027" s="102">
        <f t="shared" si="94"/>
        <v>5919717</v>
      </c>
      <c r="B6027" s="357" t="s">
        <v>24252</v>
      </c>
      <c r="C6027" s="358" t="s">
        <v>24253</v>
      </c>
      <c r="D6027" s="357" t="s">
        <v>15902</v>
      </c>
      <c r="E6027" s="359">
        <v>164.08</v>
      </c>
    </row>
    <row r="6028" spans="1:5" ht="9" customHeight="1" x14ac:dyDescent="0.25">
      <c r="A6028" s="102">
        <f t="shared" si="94"/>
        <v>6106220</v>
      </c>
      <c r="B6028" s="357" t="s">
        <v>24254</v>
      </c>
      <c r="C6028" s="358" t="s">
        <v>24255</v>
      </c>
      <c r="D6028" s="357" t="s">
        <v>203</v>
      </c>
      <c r="E6028" s="359">
        <v>12.1</v>
      </c>
    </row>
    <row r="6029" spans="1:5" ht="9" customHeight="1" x14ac:dyDescent="0.25">
      <c r="A6029" s="102">
        <f t="shared" si="94"/>
        <v>6106183</v>
      </c>
      <c r="B6029" s="357" t="s">
        <v>24256</v>
      </c>
      <c r="C6029" s="358" t="s">
        <v>24257</v>
      </c>
      <c r="D6029" s="357" t="s">
        <v>188</v>
      </c>
      <c r="E6029" s="359">
        <v>292.52</v>
      </c>
    </row>
    <row r="6030" spans="1:5" ht="9" customHeight="1" x14ac:dyDescent="0.25">
      <c r="A6030" s="102">
        <f t="shared" si="94"/>
        <v>6106182</v>
      </c>
      <c r="B6030" s="357" t="s">
        <v>24258</v>
      </c>
      <c r="C6030" s="358" t="s">
        <v>24259</v>
      </c>
      <c r="D6030" s="357" t="s">
        <v>188</v>
      </c>
      <c r="E6030" s="359">
        <v>250.73</v>
      </c>
    </row>
    <row r="6031" spans="1:5" ht="9" customHeight="1" x14ac:dyDescent="0.25">
      <c r="A6031" s="102">
        <f t="shared" si="94"/>
        <v>6106194</v>
      </c>
      <c r="B6031" s="357" t="s">
        <v>24260</v>
      </c>
      <c r="C6031" s="358" t="s">
        <v>24261</v>
      </c>
      <c r="D6031" s="357" t="s">
        <v>188</v>
      </c>
      <c r="E6031" s="359">
        <v>675.33</v>
      </c>
    </row>
    <row r="6032" spans="1:5" ht="9" customHeight="1" x14ac:dyDescent="0.25">
      <c r="A6032" s="102">
        <f t="shared" si="94"/>
        <v>6106195</v>
      </c>
      <c r="B6032" s="357" t="s">
        <v>24262</v>
      </c>
      <c r="C6032" s="358" t="s">
        <v>24263</v>
      </c>
      <c r="D6032" s="357" t="s">
        <v>188</v>
      </c>
      <c r="E6032" s="359">
        <v>748.49</v>
      </c>
    </row>
    <row r="6033" spans="1:5" ht="9" customHeight="1" x14ac:dyDescent="0.25">
      <c r="A6033" s="102">
        <f t="shared" si="94"/>
        <v>6106331</v>
      </c>
      <c r="B6033" s="357" t="s">
        <v>24264</v>
      </c>
      <c r="C6033" s="358" t="s">
        <v>24265</v>
      </c>
      <c r="D6033" s="357" t="s">
        <v>188</v>
      </c>
      <c r="E6033" s="359">
        <v>1732.63</v>
      </c>
    </row>
    <row r="6034" spans="1:5" ht="9" customHeight="1" x14ac:dyDescent="0.25">
      <c r="A6034" s="102">
        <f t="shared" si="94"/>
        <v>6106332</v>
      </c>
      <c r="B6034" s="357" t="s">
        <v>24266</v>
      </c>
      <c r="C6034" s="358" t="s">
        <v>24267</v>
      </c>
      <c r="D6034" s="357" t="s">
        <v>188</v>
      </c>
      <c r="E6034" s="359">
        <v>1844.52</v>
      </c>
    </row>
    <row r="6035" spans="1:5" ht="9" customHeight="1" x14ac:dyDescent="0.25">
      <c r="A6035" s="102">
        <f t="shared" si="94"/>
        <v>6106206</v>
      </c>
      <c r="B6035" s="357" t="s">
        <v>24268</v>
      </c>
      <c r="C6035" s="358" t="s">
        <v>24269</v>
      </c>
      <c r="D6035" s="357" t="s">
        <v>188</v>
      </c>
      <c r="E6035" s="359">
        <v>1964.73</v>
      </c>
    </row>
    <row r="6036" spans="1:5" ht="9" customHeight="1" x14ac:dyDescent="0.25">
      <c r="A6036" s="102">
        <f t="shared" si="94"/>
        <v>6106207</v>
      </c>
      <c r="B6036" s="357" t="s">
        <v>24270</v>
      </c>
      <c r="C6036" s="358" t="s">
        <v>24271</v>
      </c>
      <c r="D6036" s="357" t="s">
        <v>188</v>
      </c>
      <c r="E6036" s="359">
        <v>2095.0300000000002</v>
      </c>
    </row>
    <row r="6037" spans="1:5" ht="9" customHeight="1" x14ac:dyDescent="0.25">
      <c r="A6037" s="102">
        <f t="shared" si="94"/>
        <v>6106222</v>
      </c>
      <c r="B6037" s="357" t="s">
        <v>24272</v>
      </c>
      <c r="C6037" s="358" t="s">
        <v>24273</v>
      </c>
      <c r="D6037" s="357" t="s">
        <v>188</v>
      </c>
      <c r="E6037" s="359">
        <v>292.52</v>
      </c>
    </row>
    <row r="6038" spans="1:5" ht="9" customHeight="1" x14ac:dyDescent="0.25">
      <c r="A6038" s="102">
        <f t="shared" si="94"/>
        <v>6106221</v>
      </c>
      <c r="B6038" s="357" t="s">
        <v>24274</v>
      </c>
      <c r="C6038" s="358" t="s">
        <v>24275</v>
      </c>
      <c r="D6038" s="357" t="s">
        <v>188</v>
      </c>
      <c r="E6038" s="359">
        <v>250.73</v>
      </c>
    </row>
    <row r="6039" spans="1:5" ht="9" customHeight="1" x14ac:dyDescent="0.25">
      <c r="A6039" s="102">
        <f t="shared" si="94"/>
        <v>6106224</v>
      </c>
      <c r="B6039" s="357" t="s">
        <v>24276</v>
      </c>
      <c r="C6039" s="358" t="s">
        <v>24277</v>
      </c>
      <c r="D6039" s="357" t="s">
        <v>188</v>
      </c>
      <c r="E6039" s="359">
        <v>675.33</v>
      </c>
    </row>
    <row r="6040" spans="1:5" ht="9" customHeight="1" x14ac:dyDescent="0.25">
      <c r="A6040" s="102">
        <f t="shared" si="94"/>
        <v>6106225</v>
      </c>
      <c r="B6040" s="357" t="s">
        <v>24278</v>
      </c>
      <c r="C6040" s="358" t="s">
        <v>24279</v>
      </c>
      <c r="D6040" s="357" t="s">
        <v>188</v>
      </c>
      <c r="E6040" s="359">
        <v>748.49</v>
      </c>
    </row>
    <row r="6041" spans="1:5" ht="9" customHeight="1" x14ac:dyDescent="0.25">
      <c r="A6041" s="102">
        <f t="shared" si="94"/>
        <v>6106228</v>
      </c>
      <c r="B6041" s="357" t="s">
        <v>24280</v>
      </c>
      <c r="C6041" s="358" t="s">
        <v>24281</v>
      </c>
      <c r="D6041" s="357" t="s">
        <v>188</v>
      </c>
      <c r="E6041" s="359">
        <v>1698.76</v>
      </c>
    </row>
    <row r="6042" spans="1:5" ht="18" customHeight="1" x14ac:dyDescent="0.25">
      <c r="A6042" s="102">
        <f t="shared" si="94"/>
        <v>6106229</v>
      </c>
      <c r="B6042" s="357" t="s">
        <v>24282</v>
      </c>
      <c r="C6042" s="358" t="s">
        <v>24283</v>
      </c>
      <c r="D6042" s="357" t="s">
        <v>188</v>
      </c>
      <c r="E6042" s="359">
        <v>1810.07</v>
      </c>
    </row>
    <row r="6043" spans="1:5" ht="9" customHeight="1" x14ac:dyDescent="0.25">
      <c r="A6043" s="102">
        <f t="shared" si="94"/>
        <v>6106328</v>
      </c>
      <c r="B6043" s="357" t="s">
        <v>24284</v>
      </c>
      <c r="C6043" s="358" t="s">
        <v>24285</v>
      </c>
      <c r="D6043" s="357" t="s">
        <v>188</v>
      </c>
      <c r="E6043" s="359">
        <v>130.76</v>
      </c>
    </row>
    <row r="6044" spans="1:5" ht="9" customHeight="1" x14ac:dyDescent="0.25">
      <c r="A6044" s="102">
        <f t="shared" si="94"/>
        <v>6106330</v>
      </c>
      <c r="B6044" s="357" t="s">
        <v>24286</v>
      </c>
      <c r="C6044" s="358" t="s">
        <v>24287</v>
      </c>
      <c r="D6044" s="357" t="s">
        <v>188</v>
      </c>
      <c r="E6044" s="359">
        <v>650.03</v>
      </c>
    </row>
    <row r="6045" spans="1:5" ht="9" customHeight="1" x14ac:dyDescent="0.25">
      <c r="A6045" s="102">
        <f t="shared" si="94"/>
        <v>6106326</v>
      </c>
      <c r="B6045" s="357" t="s">
        <v>24288</v>
      </c>
      <c r="C6045" s="358" t="s">
        <v>24289</v>
      </c>
      <c r="D6045" s="357" t="s">
        <v>188</v>
      </c>
      <c r="E6045" s="359">
        <v>53.96</v>
      </c>
    </row>
    <row r="6046" spans="1:5" ht="9" customHeight="1" x14ac:dyDescent="0.25">
      <c r="A6046" s="102">
        <f t="shared" si="94"/>
        <v>6106324</v>
      </c>
      <c r="B6046" s="357" t="s">
        <v>24290</v>
      </c>
      <c r="C6046" s="358" t="s">
        <v>24291</v>
      </c>
      <c r="D6046" s="357" t="s">
        <v>188</v>
      </c>
      <c r="E6046" s="359">
        <v>33.67</v>
      </c>
    </row>
    <row r="6047" spans="1:5" ht="9" customHeight="1" x14ac:dyDescent="0.25">
      <c r="A6047" s="102">
        <f t="shared" si="94"/>
        <v>6106327</v>
      </c>
      <c r="B6047" s="357" t="s">
        <v>24292</v>
      </c>
      <c r="C6047" s="358" t="s">
        <v>24293</v>
      </c>
      <c r="D6047" s="357" t="s">
        <v>188</v>
      </c>
      <c r="E6047" s="359">
        <v>130.74</v>
      </c>
    </row>
    <row r="6048" spans="1:5" ht="9" customHeight="1" x14ac:dyDescent="0.25">
      <c r="A6048" s="102">
        <f t="shared" si="94"/>
        <v>6106329</v>
      </c>
      <c r="B6048" s="357" t="s">
        <v>24294</v>
      </c>
      <c r="C6048" s="358" t="s">
        <v>24295</v>
      </c>
      <c r="D6048" s="357" t="s">
        <v>188</v>
      </c>
      <c r="E6048" s="359">
        <v>651.03</v>
      </c>
    </row>
    <row r="6049" spans="1:5" ht="9" customHeight="1" x14ac:dyDescent="0.25">
      <c r="A6049" s="102">
        <f t="shared" si="94"/>
        <v>6106325</v>
      </c>
      <c r="B6049" s="357" t="s">
        <v>24296</v>
      </c>
      <c r="C6049" s="358" t="s">
        <v>24297</v>
      </c>
      <c r="D6049" s="357" t="s">
        <v>188</v>
      </c>
      <c r="E6049" s="359">
        <v>54.1</v>
      </c>
    </row>
    <row r="6050" spans="1:5" ht="9" customHeight="1" x14ac:dyDescent="0.25">
      <c r="A6050" s="102">
        <f t="shared" si="94"/>
        <v>6208126</v>
      </c>
      <c r="B6050" s="357" t="s">
        <v>24298</v>
      </c>
      <c r="C6050" s="358" t="s">
        <v>24299</v>
      </c>
      <c r="D6050" s="357" t="s">
        <v>203</v>
      </c>
      <c r="E6050" s="359">
        <v>22.02</v>
      </c>
    </row>
    <row r="6051" spans="1:5" ht="9" customHeight="1" x14ac:dyDescent="0.25">
      <c r="A6051" s="102">
        <f t="shared" si="94"/>
        <v>6205797</v>
      </c>
      <c r="B6051" s="357" t="s">
        <v>24300</v>
      </c>
      <c r="C6051" s="358" t="s">
        <v>24301</v>
      </c>
      <c r="D6051" s="357" t="s">
        <v>203</v>
      </c>
      <c r="E6051" s="359">
        <v>13.04</v>
      </c>
    </row>
    <row r="6052" spans="1:5" ht="9" customHeight="1" x14ac:dyDescent="0.25">
      <c r="A6052" s="102">
        <f t="shared" si="94"/>
        <v>6205791</v>
      </c>
      <c r="B6052" s="357" t="s">
        <v>24302</v>
      </c>
      <c r="C6052" s="358" t="s">
        <v>24303</v>
      </c>
      <c r="D6052" s="357" t="s">
        <v>138</v>
      </c>
      <c r="E6052" s="359">
        <v>321.58999999999997</v>
      </c>
    </row>
    <row r="6053" spans="1:5" ht="9" customHeight="1" x14ac:dyDescent="0.25">
      <c r="A6053" s="102">
        <f t="shared" si="94"/>
        <v>6205792</v>
      </c>
      <c r="B6053" s="357" t="s">
        <v>24304</v>
      </c>
      <c r="C6053" s="358" t="s">
        <v>24305</v>
      </c>
      <c r="D6053" s="357" t="s">
        <v>138</v>
      </c>
      <c r="E6053" s="359">
        <v>386.94</v>
      </c>
    </row>
    <row r="6054" spans="1:5" ht="9" customHeight="1" x14ac:dyDescent="0.25">
      <c r="A6054" s="102">
        <f t="shared" si="94"/>
        <v>6205793</v>
      </c>
      <c r="B6054" s="357" t="s">
        <v>24306</v>
      </c>
      <c r="C6054" s="358" t="s">
        <v>24307</v>
      </c>
      <c r="D6054" s="357" t="s">
        <v>138</v>
      </c>
      <c r="E6054" s="359">
        <v>456.15</v>
      </c>
    </row>
    <row r="6055" spans="1:5" ht="9" customHeight="1" x14ac:dyDescent="0.25">
      <c r="A6055" s="102">
        <f t="shared" si="94"/>
        <v>6205796</v>
      </c>
      <c r="B6055" s="357" t="s">
        <v>24308</v>
      </c>
      <c r="C6055" s="358" t="s">
        <v>24309</v>
      </c>
      <c r="D6055" s="357" t="s">
        <v>138</v>
      </c>
      <c r="E6055" s="359">
        <v>815.09</v>
      </c>
    </row>
    <row r="6056" spans="1:5" ht="9" customHeight="1" x14ac:dyDescent="0.25">
      <c r="A6056" s="102">
        <f t="shared" si="94"/>
        <v>6219451</v>
      </c>
      <c r="B6056" s="357" t="s">
        <v>24310</v>
      </c>
      <c r="C6056" s="358" t="s">
        <v>24311</v>
      </c>
      <c r="D6056" s="357" t="s">
        <v>138</v>
      </c>
      <c r="E6056" s="359">
        <v>879.56</v>
      </c>
    </row>
    <row r="6057" spans="1:5" ht="9" customHeight="1" x14ac:dyDescent="0.25">
      <c r="A6057" s="102">
        <f t="shared" si="94"/>
        <v>6219452</v>
      </c>
      <c r="B6057" s="357" t="s">
        <v>24312</v>
      </c>
      <c r="C6057" s="358" t="s">
        <v>24313</v>
      </c>
      <c r="D6057" s="357" t="s">
        <v>138</v>
      </c>
      <c r="E6057" s="359">
        <v>947.9</v>
      </c>
    </row>
    <row r="6058" spans="1:5" ht="9" customHeight="1" x14ac:dyDescent="0.25">
      <c r="A6058" s="102">
        <f t="shared" si="94"/>
        <v>6205794</v>
      </c>
      <c r="B6058" s="357" t="s">
        <v>24314</v>
      </c>
      <c r="C6058" s="358" t="s">
        <v>24315</v>
      </c>
      <c r="D6058" s="357" t="s">
        <v>138</v>
      </c>
      <c r="E6058" s="359">
        <v>697.78</v>
      </c>
    </row>
    <row r="6059" spans="1:5" ht="9" customHeight="1" x14ac:dyDescent="0.25">
      <c r="A6059" s="102">
        <f t="shared" si="94"/>
        <v>6205795</v>
      </c>
      <c r="B6059" s="357" t="s">
        <v>24316</v>
      </c>
      <c r="C6059" s="358" t="s">
        <v>24317</v>
      </c>
      <c r="D6059" s="357" t="s">
        <v>138</v>
      </c>
      <c r="E6059" s="359">
        <v>754.5</v>
      </c>
    </row>
    <row r="6060" spans="1:5" ht="9" customHeight="1" x14ac:dyDescent="0.25">
      <c r="A6060" s="102">
        <f t="shared" si="94"/>
        <v>6219521</v>
      </c>
      <c r="B6060" s="357" t="s">
        <v>24318</v>
      </c>
      <c r="C6060" s="358" t="s">
        <v>24319</v>
      </c>
      <c r="D6060" s="357" t="s">
        <v>188</v>
      </c>
      <c r="E6060" s="359">
        <v>156.47</v>
      </c>
    </row>
    <row r="6061" spans="1:5" ht="9" customHeight="1" x14ac:dyDescent="0.25">
      <c r="A6061" s="102">
        <f t="shared" si="94"/>
        <v>6219527</v>
      </c>
      <c r="B6061" s="357" t="s">
        <v>24320</v>
      </c>
      <c r="C6061" s="358" t="s">
        <v>24321</v>
      </c>
      <c r="D6061" s="357" t="s">
        <v>959</v>
      </c>
      <c r="E6061" s="359">
        <v>421.47</v>
      </c>
    </row>
    <row r="6062" spans="1:5" ht="9" customHeight="1" x14ac:dyDescent="0.25">
      <c r="A6062" s="102">
        <f t="shared" si="94"/>
        <v>6219526</v>
      </c>
      <c r="B6062" s="357" t="s">
        <v>24322</v>
      </c>
      <c r="C6062" s="358" t="s">
        <v>24323</v>
      </c>
      <c r="D6062" s="357" t="s">
        <v>138</v>
      </c>
      <c r="E6062" s="359">
        <v>52.09</v>
      </c>
    </row>
    <row r="6063" spans="1:5" ht="9" customHeight="1" x14ac:dyDescent="0.25">
      <c r="A6063" s="102">
        <f t="shared" si="94"/>
        <v>6219525</v>
      </c>
      <c r="B6063" s="357" t="s">
        <v>24324</v>
      </c>
      <c r="C6063" s="358" t="s">
        <v>24325</v>
      </c>
      <c r="D6063" s="357" t="s">
        <v>138</v>
      </c>
      <c r="E6063" s="359">
        <v>48.21</v>
      </c>
    </row>
    <row r="6064" spans="1:5" ht="9" customHeight="1" x14ac:dyDescent="0.25">
      <c r="A6064" s="102">
        <f t="shared" si="94"/>
        <v>6219508</v>
      </c>
      <c r="B6064" s="357" t="s">
        <v>24326</v>
      </c>
      <c r="C6064" s="358" t="s">
        <v>24327</v>
      </c>
      <c r="D6064" s="357" t="s">
        <v>138</v>
      </c>
      <c r="E6064" s="359">
        <v>349.95</v>
      </c>
    </row>
    <row r="6065" spans="1:5" ht="9" customHeight="1" x14ac:dyDescent="0.25">
      <c r="A6065" s="102">
        <f t="shared" si="94"/>
        <v>6219511</v>
      </c>
      <c r="B6065" s="357" t="s">
        <v>24328</v>
      </c>
      <c r="C6065" s="358" t="s">
        <v>24329</v>
      </c>
      <c r="D6065" s="357" t="s">
        <v>138</v>
      </c>
      <c r="E6065" s="359">
        <v>278.20999999999998</v>
      </c>
    </row>
    <row r="6066" spans="1:5" ht="9" customHeight="1" x14ac:dyDescent="0.25">
      <c r="A6066" s="102">
        <f t="shared" si="94"/>
        <v>6219500</v>
      </c>
      <c r="B6066" s="357" t="s">
        <v>24330</v>
      </c>
      <c r="C6066" s="358" t="s">
        <v>24331</v>
      </c>
      <c r="D6066" s="357" t="s">
        <v>188</v>
      </c>
      <c r="E6066" s="359">
        <v>134.83000000000001</v>
      </c>
    </row>
    <row r="6067" spans="1:5" ht="9" customHeight="1" x14ac:dyDescent="0.25">
      <c r="A6067" s="102">
        <f t="shared" si="94"/>
        <v>6219418</v>
      </c>
      <c r="B6067" s="357" t="s">
        <v>24332</v>
      </c>
      <c r="C6067" s="358" t="s">
        <v>24333</v>
      </c>
      <c r="D6067" s="357" t="s">
        <v>188</v>
      </c>
      <c r="E6067" s="359">
        <v>296.29000000000002</v>
      </c>
    </row>
    <row r="6068" spans="1:5" ht="9" customHeight="1" x14ac:dyDescent="0.25">
      <c r="A6068" s="102">
        <f t="shared" si="94"/>
        <v>6219412</v>
      </c>
      <c r="B6068" s="357" t="s">
        <v>24334</v>
      </c>
      <c r="C6068" s="358" t="s">
        <v>24335</v>
      </c>
      <c r="D6068" s="357" t="s">
        <v>188</v>
      </c>
      <c r="E6068" s="359">
        <v>206.86</v>
      </c>
    </row>
    <row r="6069" spans="1:5" ht="9" customHeight="1" x14ac:dyDescent="0.25">
      <c r="A6069" s="102">
        <f t="shared" si="94"/>
        <v>6219406</v>
      </c>
      <c r="B6069" s="357" t="s">
        <v>24336</v>
      </c>
      <c r="C6069" s="358" t="s">
        <v>24337</v>
      </c>
      <c r="D6069" s="357" t="s">
        <v>188</v>
      </c>
      <c r="E6069" s="359">
        <v>145.03</v>
      </c>
    </row>
    <row r="6070" spans="1:5" ht="9" customHeight="1" x14ac:dyDescent="0.25">
      <c r="A6070" s="102">
        <f t="shared" si="94"/>
        <v>6219501</v>
      </c>
      <c r="B6070" s="357" t="s">
        <v>24338</v>
      </c>
      <c r="C6070" s="358" t="s">
        <v>24339</v>
      </c>
      <c r="D6070" s="357" t="s">
        <v>188</v>
      </c>
      <c r="E6070" s="359">
        <v>146.25</v>
      </c>
    </row>
    <row r="6071" spans="1:5" ht="9" customHeight="1" x14ac:dyDescent="0.25">
      <c r="A6071" s="102">
        <f t="shared" si="94"/>
        <v>6219419</v>
      </c>
      <c r="B6071" s="357" t="s">
        <v>24340</v>
      </c>
      <c r="C6071" s="358" t="s">
        <v>24341</v>
      </c>
      <c r="D6071" s="357" t="s">
        <v>188</v>
      </c>
      <c r="E6071" s="359">
        <v>326.76</v>
      </c>
    </row>
    <row r="6072" spans="1:5" ht="9" customHeight="1" x14ac:dyDescent="0.25">
      <c r="A6072" s="102">
        <f t="shared" si="94"/>
        <v>6219413</v>
      </c>
      <c r="B6072" s="357" t="s">
        <v>24342</v>
      </c>
      <c r="C6072" s="358" t="s">
        <v>24343</v>
      </c>
      <c r="D6072" s="357" t="s">
        <v>188</v>
      </c>
      <c r="E6072" s="359">
        <v>226.31</v>
      </c>
    </row>
    <row r="6073" spans="1:5" ht="9" customHeight="1" x14ac:dyDescent="0.25">
      <c r="A6073" s="102">
        <f t="shared" si="94"/>
        <v>6219407</v>
      </c>
      <c r="B6073" s="357" t="s">
        <v>24344</v>
      </c>
      <c r="C6073" s="358" t="s">
        <v>24345</v>
      </c>
      <c r="D6073" s="357" t="s">
        <v>188</v>
      </c>
      <c r="E6073" s="359">
        <v>157.5</v>
      </c>
    </row>
    <row r="6074" spans="1:5" ht="9" customHeight="1" x14ac:dyDescent="0.25">
      <c r="A6074" s="102">
        <f t="shared" si="94"/>
        <v>6219502</v>
      </c>
      <c r="B6074" s="357" t="s">
        <v>24346</v>
      </c>
      <c r="C6074" s="358" t="s">
        <v>24347</v>
      </c>
      <c r="D6074" s="357" t="s">
        <v>188</v>
      </c>
      <c r="E6074" s="359">
        <v>158.68</v>
      </c>
    </row>
    <row r="6075" spans="1:5" ht="9" customHeight="1" x14ac:dyDescent="0.25">
      <c r="A6075" s="102">
        <f t="shared" si="94"/>
        <v>6219420</v>
      </c>
      <c r="B6075" s="357" t="s">
        <v>24348</v>
      </c>
      <c r="C6075" s="358" t="s">
        <v>24349</v>
      </c>
      <c r="D6075" s="357" t="s">
        <v>188</v>
      </c>
      <c r="E6075" s="359">
        <v>366.73</v>
      </c>
    </row>
    <row r="6076" spans="1:5" ht="9" customHeight="1" x14ac:dyDescent="0.25">
      <c r="A6076" s="102">
        <f t="shared" si="94"/>
        <v>6219414</v>
      </c>
      <c r="B6076" s="357" t="s">
        <v>24350</v>
      </c>
      <c r="C6076" s="358" t="s">
        <v>24351</v>
      </c>
      <c r="D6076" s="357" t="s">
        <v>188</v>
      </c>
      <c r="E6076" s="359">
        <v>249.62</v>
      </c>
    </row>
    <row r="6077" spans="1:5" ht="9" customHeight="1" x14ac:dyDescent="0.25">
      <c r="A6077" s="102">
        <f t="shared" si="94"/>
        <v>6219408</v>
      </c>
      <c r="B6077" s="357" t="s">
        <v>24352</v>
      </c>
      <c r="C6077" s="358" t="s">
        <v>24353</v>
      </c>
      <c r="D6077" s="357" t="s">
        <v>188</v>
      </c>
      <c r="E6077" s="359">
        <v>170.85</v>
      </c>
    </row>
    <row r="6078" spans="1:5" ht="9" customHeight="1" x14ac:dyDescent="0.25">
      <c r="A6078" s="102">
        <f t="shared" si="94"/>
        <v>6219503</v>
      </c>
      <c r="B6078" s="357" t="s">
        <v>24354</v>
      </c>
      <c r="C6078" s="358" t="s">
        <v>24355</v>
      </c>
      <c r="D6078" s="357" t="s">
        <v>188</v>
      </c>
      <c r="E6078" s="359">
        <v>184.31</v>
      </c>
    </row>
    <row r="6079" spans="1:5" ht="9" customHeight="1" x14ac:dyDescent="0.25">
      <c r="A6079" s="102">
        <f t="shared" si="94"/>
        <v>6219421</v>
      </c>
      <c r="B6079" s="357" t="s">
        <v>24356</v>
      </c>
      <c r="C6079" s="358" t="s">
        <v>24357</v>
      </c>
      <c r="D6079" s="357" t="s">
        <v>188</v>
      </c>
      <c r="E6079" s="359">
        <v>437.32</v>
      </c>
    </row>
    <row r="6080" spans="1:5" ht="9" customHeight="1" x14ac:dyDescent="0.25">
      <c r="A6080" s="102">
        <f t="shared" si="94"/>
        <v>6219415</v>
      </c>
      <c r="B6080" s="357" t="s">
        <v>24358</v>
      </c>
      <c r="C6080" s="358" t="s">
        <v>24359</v>
      </c>
      <c r="D6080" s="357" t="s">
        <v>188</v>
      </c>
      <c r="E6080" s="359">
        <v>292.77999999999997</v>
      </c>
    </row>
    <row r="6081" spans="1:5" ht="9" customHeight="1" x14ac:dyDescent="0.25">
      <c r="A6081" s="102">
        <f t="shared" ref="A6081:A6144" si="95">VALUE(B6081)</f>
        <v>6219409</v>
      </c>
      <c r="B6081" s="357" t="s">
        <v>24360</v>
      </c>
      <c r="C6081" s="358" t="s">
        <v>24361</v>
      </c>
      <c r="D6081" s="357" t="s">
        <v>188</v>
      </c>
      <c r="E6081" s="359">
        <v>199.88</v>
      </c>
    </row>
    <row r="6082" spans="1:5" ht="9" customHeight="1" x14ac:dyDescent="0.25">
      <c r="A6082" s="102">
        <f t="shared" si="95"/>
        <v>6219518</v>
      </c>
      <c r="B6082" s="357" t="s">
        <v>24362</v>
      </c>
      <c r="C6082" s="358" t="s">
        <v>24363</v>
      </c>
      <c r="D6082" s="357" t="s">
        <v>188</v>
      </c>
      <c r="E6082" s="359">
        <v>49.74</v>
      </c>
    </row>
    <row r="6083" spans="1:5" ht="9" customHeight="1" x14ac:dyDescent="0.25">
      <c r="A6083" s="102">
        <f t="shared" si="95"/>
        <v>6219504</v>
      </c>
      <c r="B6083" s="357" t="s">
        <v>24364</v>
      </c>
      <c r="C6083" s="358" t="s">
        <v>24365</v>
      </c>
      <c r="D6083" s="357" t="s">
        <v>188</v>
      </c>
      <c r="E6083" s="359">
        <v>117.98</v>
      </c>
    </row>
    <row r="6084" spans="1:5" ht="9" customHeight="1" x14ac:dyDescent="0.25">
      <c r="A6084" s="102">
        <f t="shared" si="95"/>
        <v>6219422</v>
      </c>
      <c r="B6084" s="357" t="s">
        <v>24366</v>
      </c>
      <c r="C6084" s="358" t="s">
        <v>24367</v>
      </c>
      <c r="D6084" s="357" t="s">
        <v>188</v>
      </c>
      <c r="E6084" s="359">
        <v>263.86</v>
      </c>
    </row>
    <row r="6085" spans="1:5" ht="9" customHeight="1" x14ac:dyDescent="0.25">
      <c r="A6085" s="102">
        <f t="shared" si="95"/>
        <v>6219416</v>
      </c>
      <c r="B6085" s="357" t="s">
        <v>24368</v>
      </c>
      <c r="C6085" s="358" t="s">
        <v>24369</v>
      </c>
      <c r="D6085" s="357" t="s">
        <v>188</v>
      </c>
      <c r="E6085" s="359">
        <v>202.49</v>
      </c>
    </row>
    <row r="6086" spans="1:5" ht="9" customHeight="1" x14ac:dyDescent="0.25">
      <c r="A6086" s="102">
        <f t="shared" si="95"/>
        <v>6219410</v>
      </c>
      <c r="B6086" s="357" t="s">
        <v>24370</v>
      </c>
      <c r="C6086" s="358" t="s">
        <v>24371</v>
      </c>
      <c r="D6086" s="357" t="s">
        <v>188</v>
      </c>
      <c r="E6086" s="359">
        <v>140.93</v>
      </c>
    </row>
    <row r="6087" spans="1:5" ht="9" customHeight="1" x14ac:dyDescent="0.25">
      <c r="A6087" s="102">
        <f t="shared" si="95"/>
        <v>6219505</v>
      </c>
      <c r="B6087" s="357" t="s">
        <v>24372</v>
      </c>
      <c r="C6087" s="358" t="s">
        <v>24373</v>
      </c>
      <c r="D6087" s="357" t="s">
        <v>188</v>
      </c>
      <c r="E6087" s="359">
        <v>101.27</v>
      </c>
    </row>
    <row r="6088" spans="1:5" ht="9" customHeight="1" x14ac:dyDescent="0.25">
      <c r="A6088" s="102">
        <f t="shared" si="95"/>
        <v>6219423</v>
      </c>
      <c r="B6088" s="357" t="s">
        <v>24374</v>
      </c>
      <c r="C6088" s="358" t="s">
        <v>24375</v>
      </c>
      <c r="D6088" s="357" t="s">
        <v>188</v>
      </c>
      <c r="E6088" s="359">
        <v>238.47</v>
      </c>
    </row>
    <row r="6089" spans="1:5" ht="9" customHeight="1" x14ac:dyDescent="0.25">
      <c r="A6089" s="102">
        <f t="shared" si="95"/>
        <v>6219417</v>
      </c>
      <c r="B6089" s="357" t="s">
        <v>24376</v>
      </c>
      <c r="C6089" s="358" t="s">
        <v>24377</v>
      </c>
      <c r="D6089" s="357" t="s">
        <v>188</v>
      </c>
      <c r="E6089" s="359">
        <v>180.6</v>
      </c>
    </row>
    <row r="6090" spans="1:5" ht="9" customHeight="1" x14ac:dyDescent="0.25">
      <c r="A6090" s="102">
        <f t="shared" si="95"/>
        <v>6219411</v>
      </c>
      <c r="B6090" s="357" t="s">
        <v>24378</v>
      </c>
      <c r="C6090" s="358" t="s">
        <v>24379</v>
      </c>
      <c r="D6090" s="357" t="s">
        <v>188</v>
      </c>
      <c r="E6090" s="359">
        <v>122.68</v>
      </c>
    </row>
    <row r="6091" spans="1:5" ht="9" customHeight="1" x14ac:dyDescent="0.25">
      <c r="A6091" s="102">
        <f t="shared" si="95"/>
        <v>6219520</v>
      </c>
      <c r="B6091" s="357" t="s">
        <v>24380</v>
      </c>
      <c r="C6091" s="358" t="s">
        <v>24381</v>
      </c>
      <c r="D6091" s="357" t="s">
        <v>959</v>
      </c>
      <c r="E6091" s="359">
        <v>54.89</v>
      </c>
    </row>
    <row r="6092" spans="1:5" ht="9" customHeight="1" x14ac:dyDescent="0.25">
      <c r="A6092" s="102">
        <f t="shared" si="95"/>
        <v>6219433</v>
      </c>
      <c r="B6092" s="357" t="s">
        <v>24382</v>
      </c>
      <c r="C6092" s="358" t="s">
        <v>24383</v>
      </c>
      <c r="D6092" s="357" t="s">
        <v>138</v>
      </c>
      <c r="E6092" s="359">
        <v>111.39</v>
      </c>
    </row>
    <row r="6093" spans="1:5" ht="9" customHeight="1" x14ac:dyDescent="0.25">
      <c r="A6093" s="102">
        <f t="shared" si="95"/>
        <v>6205801</v>
      </c>
      <c r="B6093" s="357" t="s">
        <v>24384</v>
      </c>
      <c r="C6093" s="358" t="s">
        <v>24385</v>
      </c>
      <c r="D6093" s="357" t="s">
        <v>138</v>
      </c>
      <c r="E6093" s="359">
        <v>71.77</v>
      </c>
    </row>
    <row r="6094" spans="1:5" ht="9" customHeight="1" x14ac:dyDescent="0.25">
      <c r="A6094" s="102">
        <f t="shared" si="95"/>
        <v>6219524</v>
      </c>
      <c r="B6094" s="357" t="s">
        <v>24386</v>
      </c>
      <c r="C6094" s="358" t="s">
        <v>24387</v>
      </c>
      <c r="D6094" s="357" t="s">
        <v>315</v>
      </c>
      <c r="E6094" s="359">
        <v>10.92</v>
      </c>
    </row>
    <row r="6095" spans="1:5" ht="9" customHeight="1" x14ac:dyDescent="0.25">
      <c r="A6095" s="102">
        <f t="shared" si="95"/>
        <v>6416036</v>
      </c>
      <c r="B6095" s="357" t="s">
        <v>24388</v>
      </c>
      <c r="C6095" s="358" t="s">
        <v>37878</v>
      </c>
      <c r="D6095" s="357" t="s">
        <v>188</v>
      </c>
      <c r="E6095" s="359">
        <v>118.49</v>
      </c>
    </row>
    <row r="6096" spans="1:5" ht="9" customHeight="1" x14ac:dyDescent="0.25">
      <c r="A6096" s="102">
        <f t="shared" si="95"/>
        <v>6416038</v>
      </c>
      <c r="B6096" s="357" t="s">
        <v>24389</v>
      </c>
      <c r="C6096" s="358" t="s">
        <v>37879</v>
      </c>
      <c r="D6096" s="357" t="s">
        <v>188</v>
      </c>
      <c r="E6096" s="359">
        <v>65.56</v>
      </c>
    </row>
    <row r="6097" spans="1:5" ht="9" customHeight="1" x14ac:dyDescent="0.25">
      <c r="A6097" s="102">
        <f t="shared" si="95"/>
        <v>6416037</v>
      </c>
      <c r="B6097" s="357" t="s">
        <v>24390</v>
      </c>
      <c r="C6097" s="358" t="s">
        <v>37880</v>
      </c>
      <c r="D6097" s="357" t="s">
        <v>188</v>
      </c>
      <c r="E6097" s="359">
        <v>128.13999999999999</v>
      </c>
    </row>
    <row r="6098" spans="1:5" ht="9" customHeight="1" x14ac:dyDescent="0.25">
      <c r="A6098" s="102">
        <f t="shared" si="95"/>
        <v>6416035</v>
      </c>
      <c r="B6098" s="357" t="s">
        <v>24391</v>
      </c>
      <c r="C6098" s="358" t="s">
        <v>37881</v>
      </c>
      <c r="D6098" s="357" t="s">
        <v>188</v>
      </c>
      <c r="E6098" s="359">
        <v>73.760000000000005</v>
      </c>
    </row>
    <row r="6099" spans="1:5" ht="9" customHeight="1" x14ac:dyDescent="0.25">
      <c r="A6099" s="102">
        <f t="shared" si="95"/>
        <v>6416076</v>
      </c>
      <c r="B6099" s="357" t="s">
        <v>24392</v>
      </c>
      <c r="C6099" s="358" t="s">
        <v>24393</v>
      </c>
      <c r="D6099" s="357" t="s">
        <v>802</v>
      </c>
      <c r="E6099" s="359">
        <v>167.81</v>
      </c>
    </row>
    <row r="6100" spans="1:5" ht="9" customHeight="1" x14ac:dyDescent="0.25">
      <c r="A6100" s="102">
        <f t="shared" si="95"/>
        <v>6416075</v>
      </c>
      <c r="B6100" s="357" t="s">
        <v>24394</v>
      </c>
      <c r="C6100" s="358" t="s">
        <v>24395</v>
      </c>
      <c r="D6100" s="357" t="s">
        <v>802</v>
      </c>
      <c r="E6100" s="359">
        <v>98.22</v>
      </c>
    </row>
    <row r="6101" spans="1:5" ht="9" customHeight="1" x14ac:dyDescent="0.25">
      <c r="A6101" s="102">
        <f t="shared" si="95"/>
        <v>6416226</v>
      </c>
      <c r="B6101" s="357" t="s">
        <v>24396</v>
      </c>
      <c r="C6101" s="358" t="s">
        <v>24397</v>
      </c>
      <c r="D6101" s="357" t="s">
        <v>802</v>
      </c>
      <c r="E6101" s="359">
        <v>158.71</v>
      </c>
    </row>
    <row r="6102" spans="1:5" ht="9" customHeight="1" x14ac:dyDescent="0.25">
      <c r="A6102" s="102">
        <f t="shared" si="95"/>
        <v>6416225</v>
      </c>
      <c r="B6102" s="357" t="s">
        <v>24398</v>
      </c>
      <c r="C6102" s="358" t="s">
        <v>24399</v>
      </c>
      <c r="D6102" s="357" t="s">
        <v>802</v>
      </c>
      <c r="E6102" s="359">
        <v>87.59</v>
      </c>
    </row>
    <row r="6103" spans="1:5" ht="9" customHeight="1" x14ac:dyDescent="0.25">
      <c r="A6103" s="102">
        <f t="shared" si="95"/>
        <v>6416084</v>
      </c>
      <c r="B6103" s="357" t="s">
        <v>24400</v>
      </c>
      <c r="C6103" s="358" t="s">
        <v>24401</v>
      </c>
      <c r="D6103" s="357" t="s">
        <v>802</v>
      </c>
      <c r="E6103" s="359">
        <v>161.4</v>
      </c>
    </row>
    <row r="6104" spans="1:5" ht="9" customHeight="1" x14ac:dyDescent="0.25">
      <c r="A6104" s="102">
        <f t="shared" si="95"/>
        <v>6416083</v>
      </c>
      <c r="B6104" s="357" t="s">
        <v>24402</v>
      </c>
      <c r="C6104" s="358" t="s">
        <v>24403</v>
      </c>
      <c r="D6104" s="357" t="s">
        <v>802</v>
      </c>
      <c r="E6104" s="359">
        <v>88.28</v>
      </c>
    </row>
    <row r="6105" spans="1:5" ht="9" customHeight="1" x14ac:dyDescent="0.25">
      <c r="A6105" s="102">
        <f t="shared" si="95"/>
        <v>6416234</v>
      </c>
      <c r="B6105" s="357" t="s">
        <v>24404</v>
      </c>
      <c r="C6105" s="358" t="s">
        <v>24405</v>
      </c>
      <c r="D6105" s="357" t="s">
        <v>802</v>
      </c>
      <c r="E6105" s="359">
        <v>166.47</v>
      </c>
    </row>
    <row r="6106" spans="1:5" ht="9" customHeight="1" x14ac:dyDescent="0.25">
      <c r="A6106" s="102">
        <f t="shared" si="95"/>
        <v>6416233</v>
      </c>
      <c r="B6106" s="357" t="s">
        <v>24406</v>
      </c>
      <c r="C6106" s="358" t="s">
        <v>24407</v>
      </c>
      <c r="D6106" s="357" t="s">
        <v>802</v>
      </c>
      <c r="E6106" s="359">
        <v>94.66</v>
      </c>
    </row>
    <row r="6107" spans="1:5" ht="9" customHeight="1" x14ac:dyDescent="0.25">
      <c r="A6107" s="102">
        <f t="shared" si="95"/>
        <v>6416236</v>
      </c>
      <c r="B6107" s="357" t="s">
        <v>24408</v>
      </c>
      <c r="C6107" s="358" t="s">
        <v>24409</v>
      </c>
      <c r="D6107" s="357" t="s">
        <v>802</v>
      </c>
      <c r="E6107" s="359">
        <v>169.76</v>
      </c>
    </row>
    <row r="6108" spans="1:5" ht="9" customHeight="1" x14ac:dyDescent="0.25">
      <c r="A6108" s="102">
        <f t="shared" si="95"/>
        <v>6416235</v>
      </c>
      <c r="B6108" s="357" t="s">
        <v>24410</v>
      </c>
      <c r="C6108" s="358" t="s">
        <v>24411</v>
      </c>
      <c r="D6108" s="357" t="s">
        <v>802</v>
      </c>
      <c r="E6108" s="359">
        <v>98.87</v>
      </c>
    </row>
    <row r="6109" spans="1:5" ht="9" customHeight="1" x14ac:dyDescent="0.25">
      <c r="A6109" s="102">
        <f t="shared" si="95"/>
        <v>6416040</v>
      </c>
      <c r="B6109" s="357" t="s">
        <v>24412</v>
      </c>
      <c r="C6109" s="358" t="s">
        <v>24413</v>
      </c>
      <c r="D6109" s="357" t="s">
        <v>188</v>
      </c>
      <c r="E6109" s="359">
        <v>192.38</v>
      </c>
    </row>
    <row r="6110" spans="1:5" ht="9" customHeight="1" x14ac:dyDescent="0.25">
      <c r="A6110" s="102">
        <f t="shared" si="95"/>
        <v>6416039</v>
      </c>
      <c r="B6110" s="357" t="s">
        <v>24414</v>
      </c>
      <c r="C6110" s="358" t="s">
        <v>24415</v>
      </c>
      <c r="D6110" s="357" t="s">
        <v>188</v>
      </c>
      <c r="E6110" s="359">
        <v>91.36</v>
      </c>
    </row>
    <row r="6111" spans="1:5" ht="9" customHeight="1" x14ac:dyDescent="0.25">
      <c r="A6111" s="102">
        <f t="shared" si="95"/>
        <v>6416042</v>
      </c>
      <c r="B6111" s="357" t="s">
        <v>24416</v>
      </c>
      <c r="C6111" s="358" t="s">
        <v>24417</v>
      </c>
      <c r="D6111" s="357" t="s">
        <v>188</v>
      </c>
      <c r="E6111" s="359">
        <v>235.91</v>
      </c>
    </row>
    <row r="6112" spans="1:5" ht="9" customHeight="1" x14ac:dyDescent="0.25">
      <c r="A6112" s="102">
        <f t="shared" si="95"/>
        <v>6416041</v>
      </c>
      <c r="B6112" s="357" t="s">
        <v>24418</v>
      </c>
      <c r="C6112" s="358" t="s">
        <v>24419</v>
      </c>
      <c r="D6112" s="357" t="s">
        <v>188</v>
      </c>
      <c r="E6112" s="359">
        <v>133.31</v>
      </c>
    </row>
    <row r="6113" spans="1:5" ht="9" customHeight="1" x14ac:dyDescent="0.25">
      <c r="A6113" s="102">
        <f t="shared" si="95"/>
        <v>6416080</v>
      </c>
      <c r="B6113" s="357" t="s">
        <v>24420</v>
      </c>
      <c r="C6113" s="358" t="s">
        <v>24421</v>
      </c>
      <c r="D6113" s="357" t="s">
        <v>802</v>
      </c>
      <c r="E6113" s="359">
        <v>163.35</v>
      </c>
    </row>
    <row r="6114" spans="1:5" ht="9" customHeight="1" x14ac:dyDescent="0.25">
      <c r="A6114" s="102">
        <f t="shared" si="95"/>
        <v>6416079</v>
      </c>
      <c r="B6114" s="357" t="s">
        <v>24422</v>
      </c>
      <c r="C6114" s="358" t="s">
        <v>24423</v>
      </c>
      <c r="D6114" s="357" t="s">
        <v>802</v>
      </c>
      <c r="E6114" s="359">
        <v>109.13</v>
      </c>
    </row>
    <row r="6115" spans="1:5" ht="9" customHeight="1" x14ac:dyDescent="0.25">
      <c r="A6115" s="102">
        <f t="shared" si="95"/>
        <v>6416143</v>
      </c>
      <c r="B6115" s="357" t="s">
        <v>24424</v>
      </c>
      <c r="C6115" s="358" t="s">
        <v>24425</v>
      </c>
      <c r="D6115" s="357" t="s">
        <v>802</v>
      </c>
      <c r="E6115" s="359">
        <v>167.32</v>
      </c>
    </row>
    <row r="6116" spans="1:5" ht="9" customHeight="1" x14ac:dyDescent="0.25">
      <c r="A6116" s="102">
        <f t="shared" si="95"/>
        <v>6416262</v>
      </c>
      <c r="B6116" s="357" t="s">
        <v>24426</v>
      </c>
      <c r="C6116" s="358" t="s">
        <v>24427</v>
      </c>
      <c r="D6116" s="357" t="s">
        <v>802</v>
      </c>
      <c r="E6116" s="359">
        <v>111.55</v>
      </c>
    </row>
    <row r="6117" spans="1:5" ht="9" customHeight="1" x14ac:dyDescent="0.25">
      <c r="A6117" s="102">
        <f t="shared" si="95"/>
        <v>6416078</v>
      </c>
      <c r="B6117" s="357" t="s">
        <v>24428</v>
      </c>
      <c r="C6117" s="358" t="s">
        <v>24429</v>
      </c>
      <c r="D6117" s="357" t="s">
        <v>802</v>
      </c>
      <c r="E6117" s="359">
        <v>169.61</v>
      </c>
    </row>
    <row r="6118" spans="1:5" ht="9" customHeight="1" x14ac:dyDescent="0.25">
      <c r="A6118" s="102">
        <f t="shared" si="95"/>
        <v>6416077</v>
      </c>
      <c r="B6118" s="357" t="s">
        <v>24430</v>
      </c>
      <c r="C6118" s="358" t="s">
        <v>24431</v>
      </c>
      <c r="D6118" s="357" t="s">
        <v>802</v>
      </c>
      <c r="E6118" s="359">
        <v>109.76</v>
      </c>
    </row>
    <row r="6119" spans="1:5" ht="9" customHeight="1" x14ac:dyDescent="0.25">
      <c r="A6119" s="102">
        <f t="shared" si="95"/>
        <v>6416088</v>
      </c>
      <c r="B6119" s="357" t="s">
        <v>24432</v>
      </c>
      <c r="C6119" s="358" t="s">
        <v>24433</v>
      </c>
      <c r="D6119" s="357" t="s">
        <v>802</v>
      </c>
      <c r="E6119" s="359">
        <v>166.7</v>
      </c>
    </row>
    <row r="6120" spans="1:5" ht="9" customHeight="1" x14ac:dyDescent="0.25">
      <c r="A6120" s="102">
        <f t="shared" si="95"/>
        <v>6416087</v>
      </c>
      <c r="B6120" s="357" t="s">
        <v>24434</v>
      </c>
      <c r="C6120" s="358" t="s">
        <v>24435</v>
      </c>
      <c r="D6120" s="357" t="s">
        <v>802</v>
      </c>
      <c r="E6120" s="359">
        <v>109.34</v>
      </c>
    </row>
    <row r="6121" spans="1:5" ht="9" customHeight="1" x14ac:dyDescent="0.25">
      <c r="A6121" s="102">
        <f t="shared" si="95"/>
        <v>6416246</v>
      </c>
      <c r="B6121" s="357" t="s">
        <v>24436</v>
      </c>
      <c r="C6121" s="358" t="s">
        <v>24437</v>
      </c>
      <c r="D6121" s="357" t="s">
        <v>802</v>
      </c>
      <c r="E6121" s="359">
        <v>167.82</v>
      </c>
    </row>
    <row r="6122" spans="1:5" ht="9" customHeight="1" x14ac:dyDescent="0.25">
      <c r="A6122" s="102">
        <f t="shared" si="95"/>
        <v>6416245</v>
      </c>
      <c r="B6122" s="357" t="s">
        <v>24438</v>
      </c>
      <c r="C6122" s="358" t="s">
        <v>24439</v>
      </c>
      <c r="D6122" s="357" t="s">
        <v>802</v>
      </c>
      <c r="E6122" s="359">
        <v>111.78</v>
      </c>
    </row>
    <row r="6123" spans="1:5" ht="9" customHeight="1" x14ac:dyDescent="0.25">
      <c r="A6123" s="102">
        <f t="shared" si="95"/>
        <v>6416248</v>
      </c>
      <c r="B6123" s="357" t="s">
        <v>24440</v>
      </c>
      <c r="C6123" s="358" t="s">
        <v>24441</v>
      </c>
      <c r="D6123" s="357" t="s">
        <v>802</v>
      </c>
      <c r="E6123" s="359">
        <v>175.18</v>
      </c>
    </row>
    <row r="6124" spans="1:5" ht="9" customHeight="1" x14ac:dyDescent="0.25">
      <c r="A6124" s="102">
        <f t="shared" si="95"/>
        <v>6416247</v>
      </c>
      <c r="B6124" s="357" t="s">
        <v>24442</v>
      </c>
      <c r="C6124" s="358" t="s">
        <v>24443</v>
      </c>
      <c r="D6124" s="357" t="s">
        <v>802</v>
      </c>
      <c r="E6124" s="359">
        <v>114</v>
      </c>
    </row>
    <row r="6125" spans="1:5" ht="9" customHeight="1" x14ac:dyDescent="0.25">
      <c r="A6125" s="102">
        <f t="shared" si="95"/>
        <v>6416214</v>
      </c>
      <c r="B6125" s="357" t="s">
        <v>24444</v>
      </c>
      <c r="C6125" s="358" t="s">
        <v>24445</v>
      </c>
      <c r="D6125" s="357" t="s">
        <v>802</v>
      </c>
      <c r="E6125" s="359">
        <v>193.34</v>
      </c>
    </row>
    <row r="6126" spans="1:5" ht="9" customHeight="1" x14ac:dyDescent="0.25">
      <c r="A6126" s="102">
        <f t="shared" si="95"/>
        <v>6416218</v>
      </c>
      <c r="B6126" s="357" t="s">
        <v>24446</v>
      </c>
      <c r="C6126" s="358" t="s">
        <v>24447</v>
      </c>
      <c r="D6126" s="357" t="s">
        <v>802</v>
      </c>
      <c r="E6126" s="359">
        <v>153.76</v>
      </c>
    </row>
    <row r="6127" spans="1:5" ht="9" customHeight="1" x14ac:dyDescent="0.25">
      <c r="A6127" s="102">
        <f t="shared" si="95"/>
        <v>6416211</v>
      </c>
      <c r="B6127" s="357" t="s">
        <v>24448</v>
      </c>
      <c r="C6127" s="358" t="s">
        <v>24449</v>
      </c>
      <c r="D6127" s="357" t="s">
        <v>802</v>
      </c>
      <c r="E6127" s="359">
        <v>192.06</v>
      </c>
    </row>
    <row r="6128" spans="1:5" ht="9" customHeight="1" x14ac:dyDescent="0.25">
      <c r="A6128" s="102">
        <f t="shared" si="95"/>
        <v>6416215</v>
      </c>
      <c r="B6128" s="357" t="s">
        <v>24450</v>
      </c>
      <c r="C6128" s="358" t="s">
        <v>24451</v>
      </c>
      <c r="D6128" s="357" t="s">
        <v>802</v>
      </c>
      <c r="E6128" s="359">
        <v>154.28</v>
      </c>
    </row>
    <row r="6129" spans="1:5" ht="9" customHeight="1" x14ac:dyDescent="0.25">
      <c r="A6129" s="102">
        <f t="shared" si="95"/>
        <v>6416212</v>
      </c>
      <c r="B6129" s="357" t="s">
        <v>24452</v>
      </c>
      <c r="C6129" s="358" t="s">
        <v>24453</v>
      </c>
      <c r="D6129" s="357" t="s">
        <v>802</v>
      </c>
      <c r="E6129" s="359">
        <v>194.76</v>
      </c>
    </row>
    <row r="6130" spans="1:5" ht="9" customHeight="1" x14ac:dyDescent="0.25">
      <c r="A6130" s="102">
        <f t="shared" si="95"/>
        <v>6416216</v>
      </c>
      <c r="B6130" s="357" t="s">
        <v>24454</v>
      </c>
      <c r="C6130" s="358" t="s">
        <v>24455</v>
      </c>
      <c r="D6130" s="357" t="s">
        <v>802</v>
      </c>
      <c r="E6130" s="359">
        <v>158.09</v>
      </c>
    </row>
    <row r="6131" spans="1:5" ht="9" customHeight="1" x14ac:dyDescent="0.25">
      <c r="A6131" s="102">
        <f t="shared" si="95"/>
        <v>6416213</v>
      </c>
      <c r="B6131" s="357" t="s">
        <v>24456</v>
      </c>
      <c r="C6131" s="358" t="s">
        <v>24457</v>
      </c>
      <c r="D6131" s="357" t="s">
        <v>802</v>
      </c>
      <c r="E6131" s="359">
        <v>194.38</v>
      </c>
    </row>
    <row r="6132" spans="1:5" ht="9" customHeight="1" x14ac:dyDescent="0.25">
      <c r="A6132" s="102">
        <f t="shared" si="95"/>
        <v>6416217</v>
      </c>
      <c r="B6132" s="357" t="s">
        <v>24458</v>
      </c>
      <c r="C6132" s="358" t="s">
        <v>24459</v>
      </c>
      <c r="D6132" s="357" t="s">
        <v>802</v>
      </c>
      <c r="E6132" s="359">
        <v>159.97999999999999</v>
      </c>
    </row>
    <row r="6133" spans="1:5" ht="9" customHeight="1" x14ac:dyDescent="0.25">
      <c r="A6133" s="102">
        <f t="shared" si="95"/>
        <v>6416289</v>
      </c>
      <c r="B6133" s="357" t="s">
        <v>24460</v>
      </c>
      <c r="C6133" s="358" t="s">
        <v>24461</v>
      </c>
      <c r="D6133" s="357" t="s">
        <v>188</v>
      </c>
      <c r="E6133" s="359">
        <v>101.21</v>
      </c>
    </row>
    <row r="6134" spans="1:5" ht="9" customHeight="1" x14ac:dyDescent="0.25">
      <c r="A6134" s="102">
        <f t="shared" si="95"/>
        <v>6416098</v>
      </c>
      <c r="B6134" s="357" t="s">
        <v>24462</v>
      </c>
      <c r="C6134" s="358" t="s">
        <v>24463</v>
      </c>
      <c r="D6134" s="357" t="s">
        <v>802</v>
      </c>
      <c r="E6134" s="359">
        <v>142.47</v>
      </c>
    </row>
    <row r="6135" spans="1:5" ht="9" customHeight="1" x14ac:dyDescent="0.25">
      <c r="A6135" s="102">
        <f t="shared" si="95"/>
        <v>6416097</v>
      </c>
      <c r="B6135" s="357" t="s">
        <v>24464</v>
      </c>
      <c r="C6135" s="358" t="s">
        <v>24465</v>
      </c>
      <c r="D6135" s="357" t="s">
        <v>802</v>
      </c>
      <c r="E6135" s="359">
        <v>115.57</v>
      </c>
    </row>
    <row r="6136" spans="1:5" ht="18" customHeight="1" x14ac:dyDescent="0.25">
      <c r="A6136" s="102">
        <f t="shared" si="95"/>
        <v>6416258</v>
      </c>
      <c r="B6136" s="357" t="s">
        <v>24466</v>
      </c>
      <c r="C6136" s="358" t="s">
        <v>24467</v>
      </c>
      <c r="D6136" s="357" t="s">
        <v>802</v>
      </c>
      <c r="E6136" s="359">
        <v>143.38999999999999</v>
      </c>
    </row>
    <row r="6137" spans="1:5" ht="9" customHeight="1" x14ac:dyDescent="0.25">
      <c r="A6137" s="102">
        <f t="shared" si="95"/>
        <v>6416259</v>
      </c>
      <c r="B6137" s="357" t="s">
        <v>24468</v>
      </c>
      <c r="C6137" s="358" t="s">
        <v>24469</v>
      </c>
      <c r="D6137" s="357" t="s">
        <v>802</v>
      </c>
      <c r="E6137" s="359">
        <v>112.1</v>
      </c>
    </row>
    <row r="6138" spans="1:5" ht="18" customHeight="1" x14ac:dyDescent="0.25">
      <c r="A6138" s="102">
        <f t="shared" si="95"/>
        <v>6416074</v>
      </c>
      <c r="B6138" s="357" t="s">
        <v>24470</v>
      </c>
      <c r="C6138" s="358" t="s">
        <v>24471</v>
      </c>
      <c r="D6138" s="357" t="s">
        <v>188</v>
      </c>
      <c r="E6138" s="359">
        <v>233.72</v>
      </c>
    </row>
    <row r="6139" spans="1:5" ht="9" customHeight="1" x14ac:dyDescent="0.25">
      <c r="A6139" s="102">
        <f t="shared" si="95"/>
        <v>6416073</v>
      </c>
      <c r="B6139" s="357" t="s">
        <v>24472</v>
      </c>
      <c r="C6139" s="358" t="s">
        <v>24473</v>
      </c>
      <c r="D6139" s="357" t="s">
        <v>188</v>
      </c>
      <c r="E6139" s="359">
        <v>113.02</v>
      </c>
    </row>
    <row r="6140" spans="1:5" ht="18" customHeight="1" x14ac:dyDescent="0.25">
      <c r="A6140" s="102">
        <f t="shared" si="95"/>
        <v>6416220</v>
      </c>
      <c r="B6140" s="357" t="s">
        <v>24474</v>
      </c>
      <c r="C6140" s="358" t="s">
        <v>24475</v>
      </c>
      <c r="D6140" s="357" t="s">
        <v>188</v>
      </c>
      <c r="E6140" s="359">
        <v>243.03</v>
      </c>
    </row>
    <row r="6141" spans="1:5" ht="9" customHeight="1" x14ac:dyDescent="0.25">
      <c r="A6141" s="102">
        <f t="shared" si="95"/>
        <v>6416219</v>
      </c>
      <c r="B6141" s="357" t="s">
        <v>24476</v>
      </c>
      <c r="C6141" s="358" t="s">
        <v>24477</v>
      </c>
      <c r="D6141" s="357" t="s">
        <v>188</v>
      </c>
      <c r="E6141" s="359">
        <v>110.02</v>
      </c>
    </row>
    <row r="6142" spans="1:5" ht="18" customHeight="1" x14ac:dyDescent="0.25">
      <c r="A6142" s="102">
        <f t="shared" si="95"/>
        <v>6416222</v>
      </c>
      <c r="B6142" s="357" t="s">
        <v>24478</v>
      </c>
      <c r="C6142" s="358" t="s">
        <v>24479</v>
      </c>
      <c r="D6142" s="357" t="s">
        <v>188</v>
      </c>
      <c r="E6142" s="359">
        <v>247.56</v>
      </c>
    </row>
    <row r="6143" spans="1:5" ht="9" customHeight="1" x14ac:dyDescent="0.25">
      <c r="A6143" s="102">
        <f t="shared" si="95"/>
        <v>6416221</v>
      </c>
      <c r="B6143" s="357" t="s">
        <v>24480</v>
      </c>
      <c r="C6143" s="358" t="s">
        <v>24481</v>
      </c>
      <c r="D6143" s="357" t="s">
        <v>188</v>
      </c>
      <c r="E6143" s="359">
        <v>123.57</v>
      </c>
    </row>
    <row r="6144" spans="1:5" ht="18" customHeight="1" x14ac:dyDescent="0.25">
      <c r="A6144" s="102">
        <f t="shared" si="95"/>
        <v>6416224</v>
      </c>
      <c r="B6144" s="357" t="s">
        <v>24482</v>
      </c>
      <c r="C6144" s="358" t="s">
        <v>24483</v>
      </c>
      <c r="D6144" s="357" t="s">
        <v>188</v>
      </c>
      <c r="E6144" s="359">
        <v>257.87</v>
      </c>
    </row>
    <row r="6145" spans="1:5" ht="9" customHeight="1" x14ac:dyDescent="0.25">
      <c r="A6145" s="102">
        <f t="shared" ref="A6145:A6208" si="96">VALUE(B6145)</f>
        <v>6416223</v>
      </c>
      <c r="B6145" s="357" t="s">
        <v>24484</v>
      </c>
      <c r="C6145" s="358" t="s">
        <v>24485</v>
      </c>
      <c r="D6145" s="357" t="s">
        <v>188</v>
      </c>
      <c r="E6145" s="359">
        <v>120.56</v>
      </c>
    </row>
    <row r="6146" spans="1:5" ht="9" customHeight="1" x14ac:dyDescent="0.25">
      <c r="A6146" s="102">
        <f t="shared" si="96"/>
        <v>6416082</v>
      </c>
      <c r="B6146" s="357" t="s">
        <v>24486</v>
      </c>
      <c r="C6146" s="358" t="s">
        <v>24487</v>
      </c>
      <c r="D6146" s="357" t="s">
        <v>188</v>
      </c>
      <c r="E6146" s="359">
        <v>233.72</v>
      </c>
    </row>
    <row r="6147" spans="1:5" ht="9" customHeight="1" x14ac:dyDescent="0.25">
      <c r="A6147" s="102">
        <f t="shared" si="96"/>
        <v>6416081</v>
      </c>
      <c r="B6147" s="357" t="s">
        <v>24488</v>
      </c>
      <c r="C6147" s="358" t="s">
        <v>24489</v>
      </c>
      <c r="D6147" s="357" t="s">
        <v>188</v>
      </c>
      <c r="E6147" s="359">
        <v>113.02</v>
      </c>
    </row>
    <row r="6148" spans="1:5" ht="9" customHeight="1" x14ac:dyDescent="0.25">
      <c r="A6148" s="102">
        <f t="shared" si="96"/>
        <v>6416228</v>
      </c>
      <c r="B6148" s="357" t="s">
        <v>24490</v>
      </c>
      <c r="C6148" s="358" t="s">
        <v>24491</v>
      </c>
      <c r="D6148" s="357" t="s">
        <v>188</v>
      </c>
      <c r="E6148" s="359">
        <v>243.03</v>
      </c>
    </row>
    <row r="6149" spans="1:5" ht="9" customHeight="1" x14ac:dyDescent="0.25">
      <c r="A6149" s="102">
        <f t="shared" si="96"/>
        <v>6416227</v>
      </c>
      <c r="B6149" s="357" t="s">
        <v>24492</v>
      </c>
      <c r="C6149" s="358" t="s">
        <v>24493</v>
      </c>
      <c r="D6149" s="357" t="s">
        <v>188</v>
      </c>
      <c r="E6149" s="359">
        <v>110.02</v>
      </c>
    </row>
    <row r="6150" spans="1:5" ht="9" customHeight="1" x14ac:dyDescent="0.25">
      <c r="A6150" s="102">
        <f t="shared" si="96"/>
        <v>6416230</v>
      </c>
      <c r="B6150" s="357" t="s">
        <v>24494</v>
      </c>
      <c r="C6150" s="358" t="s">
        <v>24495</v>
      </c>
      <c r="D6150" s="357" t="s">
        <v>188</v>
      </c>
      <c r="E6150" s="359">
        <v>246.47</v>
      </c>
    </row>
    <row r="6151" spans="1:5" ht="9" customHeight="1" x14ac:dyDescent="0.25">
      <c r="A6151" s="102">
        <f t="shared" si="96"/>
        <v>6416229</v>
      </c>
      <c r="B6151" s="357" t="s">
        <v>24496</v>
      </c>
      <c r="C6151" s="358" t="s">
        <v>24497</v>
      </c>
      <c r="D6151" s="357" t="s">
        <v>188</v>
      </c>
      <c r="E6151" s="359">
        <v>123.07</v>
      </c>
    </row>
    <row r="6152" spans="1:5" ht="9" customHeight="1" x14ac:dyDescent="0.25">
      <c r="A6152" s="102">
        <f t="shared" si="96"/>
        <v>6416232</v>
      </c>
      <c r="B6152" s="357" t="s">
        <v>24498</v>
      </c>
      <c r="C6152" s="358" t="s">
        <v>24499</v>
      </c>
      <c r="D6152" s="357" t="s">
        <v>188</v>
      </c>
      <c r="E6152" s="359">
        <v>256.73</v>
      </c>
    </row>
    <row r="6153" spans="1:5" ht="9" customHeight="1" x14ac:dyDescent="0.25">
      <c r="A6153" s="102">
        <f t="shared" si="96"/>
        <v>6416231</v>
      </c>
      <c r="B6153" s="357" t="s">
        <v>24500</v>
      </c>
      <c r="C6153" s="358" t="s">
        <v>24501</v>
      </c>
      <c r="D6153" s="357" t="s">
        <v>188</v>
      </c>
      <c r="E6153" s="359">
        <v>120.07</v>
      </c>
    </row>
    <row r="6154" spans="1:5" ht="9" customHeight="1" x14ac:dyDescent="0.25">
      <c r="A6154" s="102">
        <f t="shared" si="96"/>
        <v>6416086</v>
      </c>
      <c r="B6154" s="357" t="s">
        <v>24502</v>
      </c>
      <c r="C6154" s="358" t="s">
        <v>24503</v>
      </c>
      <c r="D6154" s="357" t="s">
        <v>802</v>
      </c>
      <c r="E6154" s="359">
        <v>163.65</v>
      </c>
    </row>
    <row r="6155" spans="1:5" ht="9" customHeight="1" x14ac:dyDescent="0.25">
      <c r="A6155" s="102">
        <f t="shared" si="96"/>
        <v>6416085</v>
      </c>
      <c r="B6155" s="357" t="s">
        <v>24504</v>
      </c>
      <c r="C6155" s="358" t="s">
        <v>24505</v>
      </c>
      <c r="D6155" s="357" t="s">
        <v>802</v>
      </c>
      <c r="E6155" s="359">
        <v>109.13</v>
      </c>
    </row>
    <row r="6156" spans="1:5" ht="9" customHeight="1" x14ac:dyDescent="0.25">
      <c r="A6156" s="102">
        <f t="shared" si="96"/>
        <v>6416238</v>
      </c>
      <c r="B6156" s="357" t="s">
        <v>24506</v>
      </c>
      <c r="C6156" s="358" t="s">
        <v>24507</v>
      </c>
      <c r="D6156" s="357" t="s">
        <v>802</v>
      </c>
      <c r="E6156" s="359">
        <v>157.12</v>
      </c>
    </row>
    <row r="6157" spans="1:5" ht="9" customHeight="1" x14ac:dyDescent="0.25">
      <c r="A6157" s="102">
        <f t="shared" si="96"/>
        <v>6416237</v>
      </c>
      <c r="B6157" s="357" t="s">
        <v>24508</v>
      </c>
      <c r="C6157" s="358" t="s">
        <v>24509</v>
      </c>
      <c r="D6157" s="357" t="s">
        <v>802</v>
      </c>
      <c r="E6157" s="359">
        <v>100.39</v>
      </c>
    </row>
    <row r="6158" spans="1:5" ht="9" customHeight="1" x14ac:dyDescent="0.25">
      <c r="A6158" s="102">
        <f t="shared" si="96"/>
        <v>6416240</v>
      </c>
      <c r="B6158" s="357" t="s">
        <v>24510</v>
      </c>
      <c r="C6158" s="358" t="s">
        <v>24511</v>
      </c>
      <c r="D6158" s="357" t="s">
        <v>802</v>
      </c>
      <c r="E6158" s="359">
        <v>166.61</v>
      </c>
    </row>
    <row r="6159" spans="1:5" ht="9" customHeight="1" x14ac:dyDescent="0.25">
      <c r="A6159" s="102">
        <f t="shared" si="96"/>
        <v>6416239</v>
      </c>
      <c r="B6159" s="357" t="s">
        <v>24512</v>
      </c>
      <c r="C6159" s="358" t="s">
        <v>24513</v>
      </c>
      <c r="D6159" s="357" t="s">
        <v>802</v>
      </c>
      <c r="E6159" s="359">
        <v>107.39</v>
      </c>
    </row>
    <row r="6160" spans="1:5" ht="9" customHeight="1" x14ac:dyDescent="0.25">
      <c r="A6160" s="102">
        <f t="shared" si="96"/>
        <v>6416242</v>
      </c>
      <c r="B6160" s="357" t="s">
        <v>24514</v>
      </c>
      <c r="C6160" s="358" t="s">
        <v>24515</v>
      </c>
      <c r="D6160" s="357" t="s">
        <v>802</v>
      </c>
      <c r="E6160" s="359">
        <v>166.54</v>
      </c>
    </row>
    <row r="6161" spans="1:5" ht="9" customHeight="1" x14ac:dyDescent="0.25">
      <c r="A6161" s="102">
        <f t="shared" si="96"/>
        <v>6416241</v>
      </c>
      <c r="B6161" s="357" t="s">
        <v>24516</v>
      </c>
      <c r="C6161" s="358" t="s">
        <v>24517</v>
      </c>
      <c r="D6161" s="357" t="s">
        <v>802</v>
      </c>
      <c r="E6161" s="359">
        <v>113.27</v>
      </c>
    </row>
    <row r="6162" spans="1:5" ht="9" customHeight="1" x14ac:dyDescent="0.25">
      <c r="A6162" s="102">
        <f t="shared" si="96"/>
        <v>6416244</v>
      </c>
      <c r="B6162" s="357" t="s">
        <v>24518</v>
      </c>
      <c r="C6162" s="358" t="s">
        <v>24519</v>
      </c>
      <c r="D6162" s="357" t="s">
        <v>802</v>
      </c>
      <c r="E6162" s="359">
        <v>166.02</v>
      </c>
    </row>
    <row r="6163" spans="1:5" ht="9" customHeight="1" x14ac:dyDescent="0.25">
      <c r="A6163" s="102">
        <f t="shared" si="96"/>
        <v>6416243</v>
      </c>
      <c r="B6163" s="357" t="s">
        <v>24520</v>
      </c>
      <c r="C6163" s="358" t="s">
        <v>24521</v>
      </c>
      <c r="D6163" s="357" t="s">
        <v>802</v>
      </c>
      <c r="E6163" s="359">
        <v>112.88</v>
      </c>
    </row>
    <row r="6164" spans="1:5" ht="9" customHeight="1" x14ac:dyDescent="0.25">
      <c r="A6164" s="102">
        <f t="shared" si="96"/>
        <v>6416250</v>
      </c>
      <c r="B6164" s="357" t="s">
        <v>24522</v>
      </c>
      <c r="C6164" s="358" t="s">
        <v>24523</v>
      </c>
      <c r="D6164" s="357" t="s">
        <v>188</v>
      </c>
      <c r="E6164" s="359">
        <v>66.260000000000005</v>
      </c>
    </row>
    <row r="6165" spans="1:5" ht="9" customHeight="1" x14ac:dyDescent="0.25">
      <c r="A6165" s="102">
        <f t="shared" si="96"/>
        <v>6416153</v>
      </c>
      <c r="B6165" s="357" t="s">
        <v>24524</v>
      </c>
      <c r="C6165" s="358" t="s">
        <v>24525</v>
      </c>
      <c r="D6165" s="357" t="s">
        <v>188</v>
      </c>
      <c r="E6165" s="359">
        <v>16.309999999999999</v>
      </c>
    </row>
    <row r="6166" spans="1:5" ht="9" customHeight="1" x14ac:dyDescent="0.25">
      <c r="A6166" s="102">
        <f t="shared" si="96"/>
        <v>6416185</v>
      </c>
      <c r="B6166" s="357" t="s">
        <v>24526</v>
      </c>
      <c r="C6166" s="358" t="s">
        <v>24527</v>
      </c>
      <c r="D6166" s="357" t="s">
        <v>188</v>
      </c>
      <c r="E6166" s="359">
        <v>98.11</v>
      </c>
    </row>
    <row r="6167" spans="1:5" ht="9" customHeight="1" x14ac:dyDescent="0.25">
      <c r="A6167" s="102">
        <f t="shared" si="96"/>
        <v>6416184</v>
      </c>
      <c r="B6167" s="357" t="s">
        <v>24528</v>
      </c>
      <c r="C6167" s="358" t="s">
        <v>24529</v>
      </c>
      <c r="D6167" s="357" t="s">
        <v>188</v>
      </c>
      <c r="E6167" s="359">
        <v>70.62</v>
      </c>
    </row>
    <row r="6168" spans="1:5" ht="9" customHeight="1" x14ac:dyDescent="0.25">
      <c r="A6168" s="102">
        <f t="shared" si="96"/>
        <v>6416030</v>
      </c>
      <c r="B6168" s="357" t="s">
        <v>24530</v>
      </c>
      <c r="C6168" s="358" t="s">
        <v>24531</v>
      </c>
      <c r="D6168" s="357" t="s">
        <v>188</v>
      </c>
      <c r="E6168" s="359">
        <v>61.65</v>
      </c>
    </row>
    <row r="6169" spans="1:5" ht="9" customHeight="1" x14ac:dyDescent="0.25">
      <c r="A6169" s="102">
        <f t="shared" si="96"/>
        <v>6416029</v>
      </c>
      <c r="B6169" s="357" t="s">
        <v>24532</v>
      </c>
      <c r="C6169" s="358" t="s">
        <v>24533</v>
      </c>
      <c r="D6169" s="357" t="s">
        <v>188</v>
      </c>
      <c r="E6169" s="359">
        <v>33.299999999999997</v>
      </c>
    </row>
    <row r="6170" spans="1:5" ht="9" customHeight="1" x14ac:dyDescent="0.25">
      <c r="A6170" s="102">
        <f t="shared" si="96"/>
        <v>6416056</v>
      </c>
      <c r="B6170" s="357" t="s">
        <v>24534</v>
      </c>
      <c r="C6170" s="358" t="s">
        <v>24535</v>
      </c>
      <c r="D6170" s="357" t="s">
        <v>188</v>
      </c>
      <c r="E6170" s="359">
        <v>85.46</v>
      </c>
    </row>
    <row r="6171" spans="1:5" ht="9" customHeight="1" x14ac:dyDescent="0.25">
      <c r="A6171" s="102">
        <f t="shared" si="96"/>
        <v>6416278</v>
      </c>
      <c r="B6171" s="357" t="s">
        <v>24536</v>
      </c>
      <c r="C6171" s="358" t="s">
        <v>24537</v>
      </c>
      <c r="D6171" s="357" t="s">
        <v>188</v>
      </c>
      <c r="E6171" s="359">
        <v>22.55</v>
      </c>
    </row>
    <row r="6172" spans="1:5" ht="9" customHeight="1" x14ac:dyDescent="0.25">
      <c r="A6172" s="102">
        <f t="shared" si="96"/>
        <v>6416047</v>
      </c>
      <c r="B6172" s="357" t="s">
        <v>24538</v>
      </c>
      <c r="C6172" s="358" t="s">
        <v>24539</v>
      </c>
      <c r="D6172" s="357" t="s">
        <v>188</v>
      </c>
      <c r="E6172" s="359">
        <v>43.25</v>
      </c>
    </row>
    <row r="6173" spans="1:5" ht="9" customHeight="1" x14ac:dyDescent="0.25">
      <c r="A6173" s="102">
        <f t="shared" si="96"/>
        <v>6416090</v>
      </c>
      <c r="B6173" s="357" t="s">
        <v>24540</v>
      </c>
      <c r="C6173" s="358" t="s">
        <v>24541</v>
      </c>
      <c r="D6173" s="357" t="s">
        <v>188</v>
      </c>
      <c r="E6173" s="359">
        <v>361.9</v>
      </c>
    </row>
    <row r="6174" spans="1:5" ht="9" customHeight="1" x14ac:dyDescent="0.25">
      <c r="A6174" s="102">
        <f t="shared" si="96"/>
        <v>6416089</v>
      </c>
      <c r="B6174" s="357" t="s">
        <v>24542</v>
      </c>
      <c r="C6174" s="358" t="s">
        <v>24543</v>
      </c>
      <c r="D6174" s="357" t="s">
        <v>188</v>
      </c>
      <c r="E6174" s="359">
        <v>250.1</v>
      </c>
    </row>
    <row r="6175" spans="1:5" ht="9" customHeight="1" x14ac:dyDescent="0.25">
      <c r="A6175" s="102">
        <f t="shared" si="96"/>
        <v>6416094</v>
      </c>
      <c r="B6175" s="357" t="s">
        <v>24544</v>
      </c>
      <c r="C6175" s="358" t="s">
        <v>24545</v>
      </c>
      <c r="D6175" s="357" t="s">
        <v>188</v>
      </c>
      <c r="E6175" s="359">
        <v>290.48</v>
      </c>
    </row>
    <row r="6176" spans="1:5" ht="9" customHeight="1" x14ac:dyDescent="0.25">
      <c r="A6176" s="102">
        <f t="shared" si="96"/>
        <v>6416093</v>
      </c>
      <c r="B6176" s="357" t="s">
        <v>24546</v>
      </c>
      <c r="C6176" s="358" t="s">
        <v>24547</v>
      </c>
      <c r="D6176" s="357" t="s">
        <v>188</v>
      </c>
      <c r="E6176" s="359">
        <v>197.69</v>
      </c>
    </row>
    <row r="6177" spans="1:5" ht="9" customHeight="1" x14ac:dyDescent="0.25">
      <c r="A6177" s="102">
        <f t="shared" si="96"/>
        <v>6416092</v>
      </c>
      <c r="B6177" s="357" t="s">
        <v>24548</v>
      </c>
      <c r="C6177" s="358" t="s">
        <v>24549</v>
      </c>
      <c r="D6177" s="357" t="s">
        <v>188</v>
      </c>
      <c r="E6177" s="359">
        <v>247.05</v>
      </c>
    </row>
    <row r="6178" spans="1:5" ht="9" customHeight="1" x14ac:dyDescent="0.25">
      <c r="A6178" s="102">
        <f t="shared" si="96"/>
        <v>6416091</v>
      </c>
      <c r="B6178" s="357" t="s">
        <v>24550</v>
      </c>
      <c r="C6178" s="358" t="s">
        <v>24551</v>
      </c>
      <c r="D6178" s="357" t="s">
        <v>188</v>
      </c>
      <c r="E6178" s="359">
        <v>150.05000000000001</v>
      </c>
    </row>
    <row r="6179" spans="1:5" ht="9" customHeight="1" x14ac:dyDescent="0.25">
      <c r="A6179" s="102">
        <f t="shared" si="96"/>
        <v>6817809</v>
      </c>
      <c r="B6179" s="357" t="s">
        <v>24552</v>
      </c>
      <c r="C6179" s="358" t="s">
        <v>24553</v>
      </c>
      <c r="D6179" s="357" t="s">
        <v>138</v>
      </c>
      <c r="E6179" s="359">
        <v>1102.6099999999999</v>
      </c>
    </row>
    <row r="6180" spans="1:5" ht="9" customHeight="1" x14ac:dyDescent="0.25">
      <c r="A6180" s="102">
        <f t="shared" si="96"/>
        <v>6817810</v>
      </c>
      <c r="B6180" s="357" t="s">
        <v>24554</v>
      </c>
      <c r="C6180" s="358" t="s">
        <v>24555</v>
      </c>
      <c r="D6180" s="357" t="s">
        <v>138</v>
      </c>
      <c r="E6180" s="359">
        <v>994.02</v>
      </c>
    </row>
    <row r="6181" spans="1:5" ht="9" customHeight="1" x14ac:dyDescent="0.25">
      <c r="A6181" s="102">
        <f t="shared" si="96"/>
        <v>6817811</v>
      </c>
      <c r="B6181" s="357" t="s">
        <v>24556</v>
      </c>
      <c r="C6181" s="358" t="s">
        <v>24557</v>
      </c>
      <c r="D6181" s="357" t="s">
        <v>138</v>
      </c>
      <c r="E6181" s="359">
        <v>1179.3800000000001</v>
      </c>
    </row>
    <row r="6182" spans="1:5" ht="9" customHeight="1" x14ac:dyDescent="0.25">
      <c r="A6182" s="102">
        <f t="shared" si="96"/>
        <v>6817812</v>
      </c>
      <c r="B6182" s="357" t="s">
        <v>24558</v>
      </c>
      <c r="C6182" s="358" t="s">
        <v>24559</v>
      </c>
      <c r="D6182" s="357" t="s">
        <v>138</v>
      </c>
      <c r="E6182" s="359">
        <v>1059.3699999999999</v>
      </c>
    </row>
    <row r="6183" spans="1:5" ht="9" customHeight="1" x14ac:dyDescent="0.25">
      <c r="A6183" s="102">
        <f t="shared" si="96"/>
        <v>6817813</v>
      </c>
      <c r="B6183" s="357" t="s">
        <v>24560</v>
      </c>
      <c r="C6183" s="358" t="s">
        <v>24561</v>
      </c>
      <c r="D6183" s="357" t="s">
        <v>138</v>
      </c>
      <c r="E6183" s="359">
        <v>1825.62</v>
      </c>
    </row>
    <row r="6184" spans="1:5" ht="9" customHeight="1" x14ac:dyDescent="0.25">
      <c r="A6184" s="102">
        <f t="shared" si="96"/>
        <v>6817814</v>
      </c>
      <c r="B6184" s="357" t="s">
        <v>24562</v>
      </c>
      <c r="C6184" s="358" t="s">
        <v>24563</v>
      </c>
      <c r="D6184" s="357" t="s">
        <v>138</v>
      </c>
      <c r="E6184" s="359">
        <v>1637.03</v>
      </c>
    </row>
    <row r="6185" spans="1:5" ht="9" customHeight="1" x14ac:dyDescent="0.25">
      <c r="A6185" s="102">
        <f t="shared" si="96"/>
        <v>6817815</v>
      </c>
      <c r="B6185" s="357" t="s">
        <v>24564</v>
      </c>
      <c r="C6185" s="358" t="s">
        <v>24565</v>
      </c>
      <c r="D6185" s="357" t="s">
        <v>138</v>
      </c>
      <c r="E6185" s="359">
        <v>1546.49</v>
      </c>
    </row>
    <row r="6186" spans="1:5" ht="9" customHeight="1" x14ac:dyDescent="0.25">
      <c r="A6186" s="102">
        <f t="shared" si="96"/>
        <v>6817816</v>
      </c>
      <c r="B6186" s="357" t="s">
        <v>24566</v>
      </c>
      <c r="C6186" s="358" t="s">
        <v>24567</v>
      </c>
      <c r="D6186" s="357" t="s">
        <v>138</v>
      </c>
      <c r="E6186" s="359">
        <v>1357.9</v>
      </c>
    </row>
    <row r="6187" spans="1:5" ht="9" customHeight="1" x14ac:dyDescent="0.25">
      <c r="A6187" s="102">
        <f t="shared" si="96"/>
        <v>6817817</v>
      </c>
      <c r="B6187" s="357" t="s">
        <v>24568</v>
      </c>
      <c r="C6187" s="358" t="s">
        <v>24569</v>
      </c>
      <c r="D6187" s="357" t="s">
        <v>138</v>
      </c>
      <c r="E6187" s="359">
        <v>1267.68</v>
      </c>
    </row>
    <row r="6188" spans="1:5" ht="9" customHeight="1" x14ac:dyDescent="0.25">
      <c r="A6188" s="102">
        <f t="shared" si="96"/>
        <v>6817818</v>
      </c>
      <c r="B6188" s="357" t="s">
        <v>24570</v>
      </c>
      <c r="C6188" s="358" t="s">
        <v>24571</v>
      </c>
      <c r="D6188" s="357" t="s">
        <v>138</v>
      </c>
      <c r="E6188" s="359">
        <v>1137.67</v>
      </c>
    </row>
    <row r="6189" spans="1:5" ht="9" customHeight="1" x14ac:dyDescent="0.25">
      <c r="A6189" s="102">
        <f t="shared" si="96"/>
        <v>6817819</v>
      </c>
      <c r="B6189" s="357" t="s">
        <v>24572</v>
      </c>
      <c r="C6189" s="358" t="s">
        <v>24573</v>
      </c>
      <c r="D6189" s="357" t="s">
        <v>138</v>
      </c>
      <c r="E6189" s="359">
        <v>1918.61</v>
      </c>
    </row>
    <row r="6190" spans="1:5" ht="9" customHeight="1" x14ac:dyDescent="0.25">
      <c r="A6190" s="102">
        <f t="shared" si="96"/>
        <v>6817820</v>
      </c>
      <c r="B6190" s="357" t="s">
        <v>24574</v>
      </c>
      <c r="C6190" s="358" t="s">
        <v>24575</v>
      </c>
      <c r="D6190" s="357" t="s">
        <v>138</v>
      </c>
      <c r="E6190" s="359">
        <v>1715.73</v>
      </c>
    </row>
    <row r="6191" spans="1:5" ht="9" customHeight="1" x14ac:dyDescent="0.25">
      <c r="A6191" s="102">
        <f t="shared" si="96"/>
        <v>6817821</v>
      </c>
      <c r="B6191" s="357" t="s">
        <v>24576</v>
      </c>
      <c r="C6191" s="358" t="s">
        <v>24577</v>
      </c>
      <c r="D6191" s="357" t="s">
        <v>138</v>
      </c>
      <c r="E6191" s="359">
        <v>1648.7</v>
      </c>
    </row>
    <row r="6192" spans="1:5" ht="9" customHeight="1" x14ac:dyDescent="0.25">
      <c r="A6192" s="102">
        <f t="shared" si="96"/>
        <v>6817822</v>
      </c>
      <c r="B6192" s="357" t="s">
        <v>24578</v>
      </c>
      <c r="C6192" s="358" t="s">
        <v>24579</v>
      </c>
      <c r="D6192" s="357" t="s">
        <v>138</v>
      </c>
      <c r="E6192" s="359">
        <v>1445.83</v>
      </c>
    </row>
    <row r="6193" spans="1:5" ht="9" customHeight="1" x14ac:dyDescent="0.25">
      <c r="A6193" s="102">
        <f t="shared" si="96"/>
        <v>6817823</v>
      </c>
      <c r="B6193" s="357" t="s">
        <v>24580</v>
      </c>
      <c r="C6193" s="358" t="s">
        <v>24581</v>
      </c>
      <c r="D6193" s="357" t="s">
        <v>138</v>
      </c>
      <c r="E6193" s="359">
        <v>1360.39</v>
      </c>
    </row>
    <row r="6194" spans="1:5" ht="9" customHeight="1" x14ac:dyDescent="0.25">
      <c r="A6194" s="102">
        <f t="shared" si="96"/>
        <v>6817824</v>
      </c>
      <c r="B6194" s="357" t="s">
        <v>24582</v>
      </c>
      <c r="C6194" s="358" t="s">
        <v>24583</v>
      </c>
      <c r="D6194" s="357" t="s">
        <v>138</v>
      </c>
      <c r="E6194" s="359">
        <v>1218.95</v>
      </c>
    </row>
    <row r="6195" spans="1:5" ht="9" customHeight="1" x14ac:dyDescent="0.25">
      <c r="A6195" s="102">
        <f t="shared" si="96"/>
        <v>6817825</v>
      </c>
      <c r="B6195" s="357" t="s">
        <v>24584</v>
      </c>
      <c r="C6195" s="358" t="s">
        <v>24585</v>
      </c>
      <c r="D6195" s="357" t="s">
        <v>138</v>
      </c>
      <c r="E6195" s="359">
        <v>1950.45</v>
      </c>
    </row>
    <row r="6196" spans="1:5" ht="9" customHeight="1" x14ac:dyDescent="0.25">
      <c r="A6196" s="102">
        <f t="shared" si="96"/>
        <v>6817826</v>
      </c>
      <c r="B6196" s="357" t="s">
        <v>24586</v>
      </c>
      <c r="C6196" s="358" t="s">
        <v>24587</v>
      </c>
      <c r="D6196" s="357" t="s">
        <v>138</v>
      </c>
      <c r="E6196" s="359">
        <v>1733.29</v>
      </c>
    </row>
    <row r="6197" spans="1:5" ht="9" customHeight="1" x14ac:dyDescent="0.25">
      <c r="A6197" s="102">
        <f t="shared" si="96"/>
        <v>6817827</v>
      </c>
      <c r="B6197" s="357" t="s">
        <v>24588</v>
      </c>
      <c r="C6197" s="358" t="s">
        <v>24589</v>
      </c>
      <c r="D6197" s="357" t="s">
        <v>138</v>
      </c>
      <c r="E6197" s="359">
        <v>1750.91</v>
      </c>
    </row>
    <row r="6198" spans="1:5" ht="9" customHeight="1" x14ac:dyDescent="0.25">
      <c r="A6198" s="102">
        <f t="shared" si="96"/>
        <v>6817828</v>
      </c>
      <c r="B6198" s="357" t="s">
        <v>24590</v>
      </c>
      <c r="C6198" s="358" t="s">
        <v>24591</v>
      </c>
      <c r="D6198" s="357" t="s">
        <v>138</v>
      </c>
      <c r="E6198" s="359">
        <v>1533.74</v>
      </c>
    </row>
    <row r="6199" spans="1:5" ht="9" customHeight="1" x14ac:dyDescent="0.25">
      <c r="A6199" s="102">
        <f t="shared" si="96"/>
        <v>6817753</v>
      </c>
      <c r="B6199" s="357" t="s">
        <v>24592</v>
      </c>
      <c r="C6199" s="358" t="s">
        <v>24593</v>
      </c>
      <c r="D6199" s="357" t="s">
        <v>138</v>
      </c>
      <c r="E6199" s="359">
        <v>1498.57</v>
      </c>
    </row>
    <row r="6200" spans="1:5" ht="9" customHeight="1" x14ac:dyDescent="0.25">
      <c r="A6200" s="102">
        <f t="shared" si="96"/>
        <v>6817754</v>
      </c>
      <c r="B6200" s="357" t="s">
        <v>24594</v>
      </c>
      <c r="C6200" s="358" t="s">
        <v>24595</v>
      </c>
      <c r="D6200" s="357" t="s">
        <v>138</v>
      </c>
      <c r="E6200" s="359">
        <v>1345.69</v>
      </c>
    </row>
    <row r="6201" spans="1:5" ht="9" customHeight="1" x14ac:dyDescent="0.25">
      <c r="A6201" s="102">
        <f t="shared" si="96"/>
        <v>6817755</v>
      </c>
      <c r="B6201" s="357" t="s">
        <v>24596</v>
      </c>
      <c r="C6201" s="358" t="s">
        <v>24597</v>
      </c>
      <c r="D6201" s="357" t="s">
        <v>138</v>
      </c>
      <c r="E6201" s="359">
        <v>1436.9</v>
      </c>
    </row>
    <row r="6202" spans="1:5" ht="9" customHeight="1" x14ac:dyDescent="0.25">
      <c r="A6202" s="102">
        <f t="shared" si="96"/>
        <v>6817756</v>
      </c>
      <c r="B6202" s="357" t="s">
        <v>24598</v>
      </c>
      <c r="C6202" s="358" t="s">
        <v>24599</v>
      </c>
      <c r="D6202" s="357" t="s">
        <v>138</v>
      </c>
      <c r="E6202" s="359">
        <v>1284.03</v>
      </c>
    </row>
    <row r="6203" spans="1:5" ht="9" customHeight="1" x14ac:dyDescent="0.25">
      <c r="A6203" s="102">
        <f t="shared" si="96"/>
        <v>6817763</v>
      </c>
      <c r="B6203" s="357" t="s">
        <v>24600</v>
      </c>
      <c r="C6203" s="358" t="s">
        <v>24601</v>
      </c>
      <c r="D6203" s="357" t="s">
        <v>138</v>
      </c>
      <c r="E6203" s="359">
        <v>1789.29</v>
      </c>
    </row>
    <row r="6204" spans="1:5" ht="9" customHeight="1" x14ac:dyDescent="0.25">
      <c r="A6204" s="102">
        <f t="shared" si="96"/>
        <v>6817764</v>
      </c>
      <c r="B6204" s="357" t="s">
        <v>24602</v>
      </c>
      <c r="C6204" s="358" t="s">
        <v>24603</v>
      </c>
      <c r="D6204" s="357" t="s">
        <v>138</v>
      </c>
      <c r="E6204" s="359">
        <v>1587.17</v>
      </c>
    </row>
    <row r="6205" spans="1:5" ht="9" customHeight="1" x14ac:dyDescent="0.25">
      <c r="A6205" s="102">
        <f t="shared" si="96"/>
        <v>6817765</v>
      </c>
      <c r="B6205" s="357" t="s">
        <v>24604</v>
      </c>
      <c r="C6205" s="358" t="s">
        <v>24605</v>
      </c>
      <c r="D6205" s="357" t="s">
        <v>138</v>
      </c>
      <c r="E6205" s="359">
        <v>2059.19</v>
      </c>
    </row>
    <row r="6206" spans="1:5" ht="9" customHeight="1" x14ac:dyDescent="0.25">
      <c r="A6206" s="102">
        <f t="shared" si="96"/>
        <v>6817766</v>
      </c>
      <c r="B6206" s="357" t="s">
        <v>24606</v>
      </c>
      <c r="C6206" s="358" t="s">
        <v>24607</v>
      </c>
      <c r="D6206" s="357" t="s">
        <v>138</v>
      </c>
      <c r="E6206" s="359">
        <v>1874.15</v>
      </c>
    </row>
    <row r="6207" spans="1:5" ht="9" customHeight="1" x14ac:dyDescent="0.25">
      <c r="A6207" s="102">
        <f t="shared" si="96"/>
        <v>6817757</v>
      </c>
      <c r="B6207" s="357" t="s">
        <v>24608</v>
      </c>
      <c r="C6207" s="358" t="s">
        <v>24609</v>
      </c>
      <c r="D6207" s="357" t="s">
        <v>138</v>
      </c>
      <c r="E6207" s="359">
        <v>1436.9</v>
      </c>
    </row>
    <row r="6208" spans="1:5" ht="9" customHeight="1" x14ac:dyDescent="0.25">
      <c r="A6208" s="102">
        <f t="shared" si="96"/>
        <v>6817758</v>
      </c>
      <c r="B6208" s="357" t="s">
        <v>24610</v>
      </c>
      <c r="C6208" s="358" t="s">
        <v>24611</v>
      </c>
      <c r="D6208" s="357" t="s">
        <v>138</v>
      </c>
      <c r="E6208" s="359">
        <v>1284.03</v>
      </c>
    </row>
    <row r="6209" spans="1:5" ht="9" customHeight="1" x14ac:dyDescent="0.25">
      <c r="A6209" s="102">
        <f t="shared" ref="A6209:A6272" si="97">VALUE(B6209)</f>
        <v>6817759</v>
      </c>
      <c r="B6209" s="357" t="s">
        <v>24612</v>
      </c>
      <c r="C6209" s="358" t="s">
        <v>24613</v>
      </c>
      <c r="D6209" s="357" t="s">
        <v>138</v>
      </c>
      <c r="E6209" s="359">
        <v>1556.76</v>
      </c>
    </row>
    <row r="6210" spans="1:5" ht="9" customHeight="1" x14ac:dyDescent="0.25">
      <c r="A6210" s="102">
        <f t="shared" si="97"/>
        <v>6817760</v>
      </c>
      <c r="B6210" s="357" t="s">
        <v>24614</v>
      </c>
      <c r="C6210" s="358" t="s">
        <v>24615</v>
      </c>
      <c r="D6210" s="357" t="s">
        <v>138</v>
      </c>
      <c r="E6210" s="359">
        <v>1406.58</v>
      </c>
    </row>
    <row r="6211" spans="1:5" ht="9" customHeight="1" x14ac:dyDescent="0.25">
      <c r="A6211" s="102">
        <f t="shared" si="97"/>
        <v>6817761</v>
      </c>
      <c r="B6211" s="357" t="s">
        <v>24616</v>
      </c>
      <c r="C6211" s="358" t="s">
        <v>24617</v>
      </c>
      <c r="D6211" s="357" t="s">
        <v>138</v>
      </c>
      <c r="E6211" s="359">
        <v>1891.63</v>
      </c>
    </row>
    <row r="6212" spans="1:5" ht="9" customHeight="1" x14ac:dyDescent="0.25">
      <c r="A6212" s="102">
        <f t="shared" si="97"/>
        <v>6817762</v>
      </c>
      <c r="B6212" s="357" t="s">
        <v>24618</v>
      </c>
      <c r="C6212" s="358" t="s">
        <v>24619</v>
      </c>
      <c r="D6212" s="357" t="s">
        <v>138</v>
      </c>
      <c r="E6212" s="359">
        <v>1689.51</v>
      </c>
    </row>
    <row r="6213" spans="1:5" ht="9" customHeight="1" x14ac:dyDescent="0.25">
      <c r="A6213" s="102">
        <f t="shared" si="97"/>
        <v>6817767</v>
      </c>
      <c r="B6213" s="357" t="s">
        <v>24620</v>
      </c>
      <c r="C6213" s="358" t="s">
        <v>24621</v>
      </c>
      <c r="D6213" s="357" t="s">
        <v>138</v>
      </c>
      <c r="E6213" s="359">
        <v>2174.65</v>
      </c>
    </row>
    <row r="6214" spans="1:5" ht="9" customHeight="1" x14ac:dyDescent="0.25">
      <c r="A6214" s="102">
        <f t="shared" si="97"/>
        <v>6817768</v>
      </c>
      <c r="B6214" s="357" t="s">
        <v>24622</v>
      </c>
      <c r="C6214" s="358" t="s">
        <v>24623</v>
      </c>
      <c r="D6214" s="357" t="s">
        <v>138</v>
      </c>
      <c r="E6214" s="359">
        <v>1978.92</v>
      </c>
    </row>
    <row r="6215" spans="1:5" ht="9" customHeight="1" x14ac:dyDescent="0.25">
      <c r="A6215" s="102">
        <f t="shared" si="97"/>
        <v>6817769</v>
      </c>
      <c r="B6215" s="357" t="s">
        <v>24624</v>
      </c>
      <c r="C6215" s="358" t="s">
        <v>24625</v>
      </c>
      <c r="D6215" s="357" t="s">
        <v>138</v>
      </c>
      <c r="E6215" s="359">
        <v>1843.34</v>
      </c>
    </row>
    <row r="6216" spans="1:5" ht="9" customHeight="1" x14ac:dyDescent="0.25">
      <c r="A6216" s="102">
        <f t="shared" si="97"/>
        <v>6817770</v>
      </c>
      <c r="B6216" s="357" t="s">
        <v>24626</v>
      </c>
      <c r="C6216" s="358" t="s">
        <v>24627</v>
      </c>
      <c r="D6216" s="357" t="s">
        <v>138</v>
      </c>
      <c r="E6216" s="359">
        <v>1647.61</v>
      </c>
    </row>
    <row r="6217" spans="1:5" ht="9" customHeight="1" x14ac:dyDescent="0.25">
      <c r="A6217" s="102">
        <f t="shared" si="97"/>
        <v>6817777</v>
      </c>
      <c r="B6217" s="357" t="s">
        <v>24628</v>
      </c>
      <c r="C6217" s="358" t="s">
        <v>24629</v>
      </c>
      <c r="D6217" s="357" t="s">
        <v>138</v>
      </c>
      <c r="E6217" s="359">
        <v>2953.61</v>
      </c>
    </row>
    <row r="6218" spans="1:5" ht="9" customHeight="1" x14ac:dyDescent="0.25">
      <c r="A6218" s="102">
        <f t="shared" si="97"/>
        <v>6817778</v>
      </c>
      <c r="B6218" s="357" t="s">
        <v>24630</v>
      </c>
      <c r="C6218" s="358" t="s">
        <v>24631</v>
      </c>
      <c r="D6218" s="357" t="s">
        <v>138</v>
      </c>
      <c r="E6218" s="359">
        <v>2724.9</v>
      </c>
    </row>
    <row r="6219" spans="1:5" ht="9" customHeight="1" x14ac:dyDescent="0.25">
      <c r="A6219" s="102">
        <f t="shared" si="97"/>
        <v>6817779</v>
      </c>
      <c r="B6219" s="357" t="s">
        <v>24632</v>
      </c>
      <c r="C6219" s="358" t="s">
        <v>24633</v>
      </c>
      <c r="D6219" s="357" t="s">
        <v>138</v>
      </c>
      <c r="E6219" s="359">
        <v>3468.36</v>
      </c>
    </row>
    <row r="6220" spans="1:5" ht="9" customHeight="1" x14ac:dyDescent="0.25">
      <c r="A6220" s="102">
        <f t="shared" si="97"/>
        <v>6817780</v>
      </c>
      <c r="B6220" s="357" t="s">
        <v>24634</v>
      </c>
      <c r="C6220" s="358" t="s">
        <v>24635</v>
      </c>
      <c r="D6220" s="357" t="s">
        <v>138</v>
      </c>
      <c r="E6220" s="359">
        <v>3178.74</v>
      </c>
    </row>
    <row r="6221" spans="1:5" ht="9" customHeight="1" x14ac:dyDescent="0.25">
      <c r="A6221" s="102">
        <f t="shared" si="97"/>
        <v>6817771</v>
      </c>
      <c r="B6221" s="357" t="s">
        <v>24636</v>
      </c>
      <c r="C6221" s="358" t="s">
        <v>24637</v>
      </c>
      <c r="D6221" s="357" t="s">
        <v>138</v>
      </c>
      <c r="E6221" s="359">
        <v>2099.9299999999998</v>
      </c>
    </row>
    <row r="6222" spans="1:5" ht="9" customHeight="1" x14ac:dyDescent="0.25">
      <c r="A6222" s="102">
        <f t="shared" si="97"/>
        <v>6817772</v>
      </c>
      <c r="B6222" s="357" t="s">
        <v>24638</v>
      </c>
      <c r="C6222" s="358" t="s">
        <v>24639</v>
      </c>
      <c r="D6222" s="357" t="s">
        <v>138</v>
      </c>
      <c r="E6222" s="359">
        <v>1907.64</v>
      </c>
    </row>
    <row r="6223" spans="1:5" ht="9" customHeight="1" x14ac:dyDescent="0.25">
      <c r="A6223" s="102">
        <f t="shared" si="97"/>
        <v>6817773</v>
      </c>
      <c r="B6223" s="357" t="s">
        <v>24640</v>
      </c>
      <c r="C6223" s="358" t="s">
        <v>24641</v>
      </c>
      <c r="D6223" s="357" t="s">
        <v>138</v>
      </c>
      <c r="E6223" s="359">
        <v>2502.9499999999998</v>
      </c>
    </row>
    <row r="6224" spans="1:5" ht="9" customHeight="1" x14ac:dyDescent="0.25">
      <c r="A6224" s="102">
        <f t="shared" si="97"/>
        <v>6817774</v>
      </c>
      <c r="B6224" s="357" t="s">
        <v>24642</v>
      </c>
      <c r="C6224" s="358" t="s">
        <v>24643</v>
      </c>
      <c r="D6224" s="357" t="s">
        <v>138</v>
      </c>
      <c r="E6224" s="359">
        <v>2244.69</v>
      </c>
    </row>
    <row r="6225" spans="1:5" ht="9" customHeight="1" x14ac:dyDescent="0.25">
      <c r="A6225" s="102">
        <f t="shared" si="97"/>
        <v>6817775</v>
      </c>
      <c r="B6225" s="357" t="s">
        <v>24644</v>
      </c>
      <c r="C6225" s="358" t="s">
        <v>24645</v>
      </c>
      <c r="D6225" s="357" t="s">
        <v>138</v>
      </c>
      <c r="E6225" s="359">
        <v>2725.61</v>
      </c>
    </row>
    <row r="6226" spans="1:5" ht="9" customHeight="1" x14ac:dyDescent="0.25">
      <c r="A6226" s="102">
        <f t="shared" si="97"/>
        <v>6817776</v>
      </c>
      <c r="B6226" s="357" t="s">
        <v>24646</v>
      </c>
      <c r="C6226" s="358" t="s">
        <v>24647</v>
      </c>
      <c r="D6226" s="357" t="s">
        <v>138</v>
      </c>
      <c r="E6226" s="359">
        <v>2489.17</v>
      </c>
    </row>
    <row r="6227" spans="1:5" ht="9" customHeight="1" x14ac:dyDescent="0.25">
      <c r="A6227" s="102">
        <f t="shared" si="97"/>
        <v>6817781</v>
      </c>
      <c r="B6227" s="357" t="s">
        <v>24648</v>
      </c>
      <c r="C6227" s="358" t="s">
        <v>24649</v>
      </c>
      <c r="D6227" s="357" t="s">
        <v>138</v>
      </c>
      <c r="E6227" s="359">
        <v>2961.39</v>
      </c>
    </row>
    <row r="6228" spans="1:5" ht="9" customHeight="1" x14ac:dyDescent="0.25">
      <c r="A6228" s="102">
        <f t="shared" si="97"/>
        <v>6817782</v>
      </c>
      <c r="B6228" s="357" t="s">
        <v>24650</v>
      </c>
      <c r="C6228" s="358" t="s">
        <v>24651</v>
      </c>
      <c r="D6228" s="357" t="s">
        <v>138</v>
      </c>
      <c r="E6228" s="359">
        <v>2722.8</v>
      </c>
    </row>
    <row r="6229" spans="1:5" ht="9" customHeight="1" x14ac:dyDescent="0.25">
      <c r="A6229" s="102">
        <f t="shared" si="97"/>
        <v>6817783</v>
      </c>
      <c r="B6229" s="357" t="s">
        <v>24652</v>
      </c>
      <c r="C6229" s="358" t="s">
        <v>24653</v>
      </c>
      <c r="D6229" s="357" t="s">
        <v>138</v>
      </c>
      <c r="E6229" s="359">
        <v>2431.04</v>
      </c>
    </row>
    <row r="6230" spans="1:5" ht="9" customHeight="1" x14ac:dyDescent="0.25">
      <c r="A6230" s="102">
        <f t="shared" si="97"/>
        <v>6817784</v>
      </c>
      <c r="B6230" s="357" t="s">
        <v>24654</v>
      </c>
      <c r="C6230" s="358" t="s">
        <v>24655</v>
      </c>
      <c r="D6230" s="357" t="s">
        <v>138</v>
      </c>
      <c r="E6230" s="359">
        <v>2192.4499999999998</v>
      </c>
    </row>
    <row r="6231" spans="1:5" ht="9" customHeight="1" x14ac:dyDescent="0.25">
      <c r="A6231" s="102">
        <f t="shared" si="97"/>
        <v>6817791</v>
      </c>
      <c r="B6231" s="357" t="s">
        <v>24656</v>
      </c>
      <c r="C6231" s="358" t="s">
        <v>24657</v>
      </c>
      <c r="D6231" s="357" t="s">
        <v>138</v>
      </c>
      <c r="E6231" s="359">
        <v>4297.68</v>
      </c>
    </row>
    <row r="6232" spans="1:5" ht="9" customHeight="1" x14ac:dyDescent="0.25">
      <c r="A6232" s="102">
        <f t="shared" si="97"/>
        <v>6817792</v>
      </c>
      <c r="B6232" s="357" t="s">
        <v>24658</v>
      </c>
      <c r="C6232" s="358" t="s">
        <v>24659</v>
      </c>
      <c r="D6232" s="357" t="s">
        <v>138</v>
      </c>
      <c r="E6232" s="359">
        <v>3945.91</v>
      </c>
    </row>
    <row r="6233" spans="1:5" ht="9" customHeight="1" x14ac:dyDescent="0.25">
      <c r="A6233" s="102">
        <f t="shared" si="97"/>
        <v>6817793</v>
      </c>
      <c r="B6233" s="357" t="s">
        <v>24660</v>
      </c>
      <c r="C6233" s="358" t="s">
        <v>24661</v>
      </c>
      <c r="D6233" s="357" t="s">
        <v>138</v>
      </c>
      <c r="E6233" s="359">
        <v>4877.6499999999996</v>
      </c>
    </row>
    <row r="6234" spans="1:5" ht="9" customHeight="1" x14ac:dyDescent="0.25">
      <c r="A6234" s="102">
        <f t="shared" si="97"/>
        <v>6817794</v>
      </c>
      <c r="B6234" s="357" t="s">
        <v>24662</v>
      </c>
      <c r="C6234" s="358" t="s">
        <v>24663</v>
      </c>
      <c r="D6234" s="357" t="s">
        <v>138</v>
      </c>
      <c r="E6234" s="359">
        <v>4525.88</v>
      </c>
    </row>
    <row r="6235" spans="1:5" ht="9" customHeight="1" x14ac:dyDescent="0.25">
      <c r="A6235" s="102">
        <f t="shared" si="97"/>
        <v>6817785</v>
      </c>
      <c r="B6235" s="357" t="s">
        <v>24664</v>
      </c>
      <c r="C6235" s="358" t="s">
        <v>24665</v>
      </c>
      <c r="D6235" s="357" t="s">
        <v>138</v>
      </c>
      <c r="E6235" s="359">
        <v>3064.89</v>
      </c>
    </row>
    <row r="6236" spans="1:5" ht="9" customHeight="1" x14ac:dyDescent="0.25">
      <c r="A6236" s="102">
        <f t="shared" si="97"/>
        <v>6817786</v>
      </c>
      <c r="B6236" s="357" t="s">
        <v>24666</v>
      </c>
      <c r="C6236" s="358" t="s">
        <v>24667</v>
      </c>
      <c r="D6236" s="357" t="s">
        <v>138</v>
      </c>
      <c r="E6236" s="359">
        <v>2750.49</v>
      </c>
    </row>
    <row r="6237" spans="1:5" ht="9" customHeight="1" x14ac:dyDescent="0.25">
      <c r="A6237" s="102">
        <f t="shared" si="97"/>
        <v>6817787</v>
      </c>
      <c r="B6237" s="357" t="s">
        <v>24668</v>
      </c>
      <c r="C6237" s="358" t="s">
        <v>24669</v>
      </c>
      <c r="D6237" s="357" t="s">
        <v>138</v>
      </c>
      <c r="E6237" s="359">
        <v>3521.35</v>
      </c>
    </row>
    <row r="6238" spans="1:5" ht="9" customHeight="1" x14ac:dyDescent="0.25">
      <c r="A6238" s="102">
        <f t="shared" si="97"/>
        <v>6817788</v>
      </c>
      <c r="B6238" s="357" t="s">
        <v>24670</v>
      </c>
      <c r="C6238" s="358" t="s">
        <v>24671</v>
      </c>
      <c r="D6238" s="357" t="s">
        <v>138</v>
      </c>
      <c r="E6238" s="359">
        <v>3233.51</v>
      </c>
    </row>
    <row r="6239" spans="1:5" ht="9" customHeight="1" x14ac:dyDescent="0.25">
      <c r="A6239" s="102">
        <f t="shared" si="97"/>
        <v>6817789</v>
      </c>
      <c r="B6239" s="357" t="s">
        <v>24672</v>
      </c>
      <c r="C6239" s="358" t="s">
        <v>24673</v>
      </c>
      <c r="D6239" s="357" t="s">
        <v>138</v>
      </c>
      <c r="E6239" s="359">
        <v>3921.88</v>
      </c>
    </row>
    <row r="6240" spans="1:5" ht="9" customHeight="1" x14ac:dyDescent="0.25">
      <c r="A6240" s="102">
        <f t="shared" si="97"/>
        <v>6817790</v>
      </c>
      <c r="B6240" s="357" t="s">
        <v>24674</v>
      </c>
      <c r="C6240" s="358" t="s">
        <v>24675</v>
      </c>
      <c r="D6240" s="357" t="s">
        <v>138</v>
      </c>
      <c r="E6240" s="359">
        <v>3643.44</v>
      </c>
    </row>
    <row r="6241" spans="1:5" ht="9" customHeight="1" x14ac:dyDescent="0.25">
      <c r="A6241" s="102">
        <f t="shared" si="97"/>
        <v>6817795</v>
      </c>
      <c r="B6241" s="357" t="s">
        <v>24676</v>
      </c>
      <c r="C6241" s="358" t="s">
        <v>24677</v>
      </c>
      <c r="D6241" s="357" t="s">
        <v>138</v>
      </c>
      <c r="E6241" s="359">
        <v>3798.68</v>
      </c>
    </row>
    <row r="6242" spans="1:5" ht="9" customHeight="1" x14ac:dyDescent="0.25">
      <c r="A6242" s="102">
        <f t="shared" si="97"/>
        <v>6817796</v>
      </c>
      <c r="B6242" s="357" t="s">
        <v>24678</v>
      </c>
      <c r="C6242" s="358" t="s">
        <v>24679</v>
      </c>
      <c r="D6242" s="357" t="s">
        <v>138</v>
      </c>
      <c r="E6242" s="359">
        <v>3522.17</v>
      </c>
    </row>
    <row r="6243" spans="1:5" ht="9" customHeight="1" x14ac:dyDescent="0.25">
      <c r="A6243" s="102">
        <f t="shared" si="97"/>
        <v>6817797</v>
      </c>
      <c r="B6243" s="357" t="s">
        <v>24680</v>
      </c>
      <c r="C6243" s="358" t="s">
        <v>24681</v>
      </c>
      <c r="D6243" s="357" t="s">
        <v>138</v>
      </c>
      <c r="E6243" s="359">
        <v>3250.49</v>
      </c>
    </row>
    <row r="6244" spans="1:5" ht="9" customHeight="1" x14ac:dyDescent="0.25">
      <c r="A6244" s="102">
        <f t="shared" si="97"/>
        <v>6817798</v>
      </c>
      <c r="B6244" s="357" t="s">
        <v>24682</v>
      </c>
      <c r="C6244" s="358" t="s">
        <v>24683</v>
      </c>
      <c r="D6244" s="357" t="s">
        <v>138</v>
      </c>
      <c r="E6244" s="359">
        <v>2973.98</v>
      </c>
    </row>
    <row r="6245" spans="1:5" ht="9" customHeight="1" x14ac:dyDescent="0.25">
      <c r="A6245" s="102">
        <f t="shared" si="97"/>
        <v>6817805</v>
      </c>
      <c r="B6245" s="357" t="s">
        <v>24684</v>
      </c>
      <c r="C6245" s="358" t="s">
        <v>24685</v>
      </c>
      <c r="D6245" s="357" t="s">
        <v>138</v>
      </c>
      <c r="E6245" s="359">
        <v>6039.52</v>
      </c>
    </row>
    <row r="6246" spans="1:5" ht="9" customHeight="1" x14ac:dyDescent="0.25">
      <c r="A6246" s="102">
        <f t="shared" si="97"/>
        <v>6817806</v>
      </c>
      <c r="B6246" s="357" t="s">
        <v>24686</v>
      </c>
      <c r="C6246" s="358" t="s">
        <v>24687</v>
      </c>
      <c r="D6246" s="357" t="s">
        <v>138</v>
      </c>
      <c r="E6246" s="359">
        <v>5625.6</v>
      </c>
    </row>
    <row r="6247" spans="1:5" ht="9" customHeight="1" x14ac:dyDescent="0.25">
      <c r="A6247" s="102">
        <f t="shared" si="97"/>
        <v>6817807</v>
      </c>
      <c r="B6247" s="357" t="s">
        <v>24688</v>
      </c>
      <c r="C6247" s="358" t="s">
        <v>24689</v>
      </c>
      <c r="D6247" s="357" t="s">
        <v>138</v>
      </c>
      <c r="E6247" s="359">
        <v>6683.18</v>
      </c>
    </row>
    <row r="6248" spans="1:5" ht="9" customHeight="1" x14ac:dyDescent="0.25">
      <c r="A6248" s="102">
        <f t="shared" si="97"/>
        <v>6817808</v>
      </c>
      <c r="B6248" s="357" t="s">
        <v>24690</v>
      </c>
      <c r="C6248" s="358" t="s">
        <v>24691</v>
      </c>
      <c r="D6248" s="357" t="s">
        <v>138</v>
      </c>
      <c r="E6248" s="359">
        <v>6269.26</v>
      </c>
    </row>
    <row r="6249" spans="1:5" ht="9" customHeight="1" x14ac:dyDescent="0.25">
      <c r="A6249" s="102">
        <f t="shared" si="97"/>
        <v>6817799</v>
      </c>
      <c r="B6249" s="357" t="s">
        <v>24692</v>
      </c>
      <c r="C6249" s="358" t="s">
        <v>24693</v>
      </c>
      <c r="D6249" s="357" t="s">
        <v>138</v>
      </c>
      <c r="E6249" s="359">
        <v>4032.03</v>
      </c>
    </row>
    <row r="6250" spans="1:5" ht="9" customHeight="1" x14ac:dyDescent="0.25">
      <c r="A6250" s="102">
        <f t="shared" si="97"/>
        <v>6817800</v>
      </c>
      <c r="B6250" s="357" t="s">
        <v>24694</v>
      </c>
      <c r="C6250" s="358" t="s">
        <v>24695</v>
      </c>
      <c r="D6250" s="357" t="s">
        <v>138</v>
      </c>
      <c r="E6250" s="359">
        <v>3661.48</v>
      </c>
    </row>
    <row r="6251" spans="1:5" ht="9" customHeight="1" x14ac:dyDescent="0.25">
      <c r="A6251" s="102">
        <f t="shared" si="97"/>
        <v>6817801</v>
      </c>
      <c r="B6251" s="357" t="s">
        <v>24696</v>
      </c>
      <c r="C6251" s="358" t="s">
        <v>24697</v>
      </c>
      <c r="D6251" s="357" t="s">
        <v>138</v>
      </c>
      <c r="E6251" s="359">
        <v>4855.91</v>
      </c>
    </row>
    <row r="6252" spans="1:5" ht="9" customHeight="1" x14ac:dyDescent="0.25">
      <c r="A6252" s="102">
        <f t="shared" si="97"/>
        <v>6817802</v>
      </c>
      <c r="B6252" s="357" t="s">
        <v>24698</v>
      </c>
      <c r="C6252" s="358" t="s">
        <v>24699</v>
      </c>
      <c r="D6252" s="357" t="s">
        <v>138</v>
      </c>
      <c r="E6252" s="359">
        <v>4527.76</v>
      </c>
    </row>
    <row r="6253" spans="1:5" ht="9" customHeight="1" x14ac:dyDescent="0.25">
      <c r="A6253" s="102">
        <f t="shared" si="97"/>
        <v>6817803</v>
      </c>
      <c r="B6253" s="357" t="s">
        <v>24700</v>
      </c>
      <c r="C6253" s="358" t="s">
        <v>24701</v>
      </c>
      <c r="D6253" s="357" t="s">
        <v>138</v>
      </c>
      <c r="E6253" s="359">
        <v>5465.41</v>
      </c>
    </row>
    <row r="6254" spans="1:5" ht="9" customHeight="1" x14ac:dyDescent="0.25">
      <c r="A6254" s="102">
        <f t="shared" si="97"/>
        <v>6817804</v>
      </c>
      <c r="B6254" s="357" t="s">
        <v>24702</v>
      </c>
      <c r="C6254" s="358" t="s">
        <v>24703</v>
      </c>
      <c r="D6254" s="357" t="s">
        <v>138</v>
      </c>
      <c r="E6254" s="359">
        <v>5051.49</v>
      </c>
    </row>
    <row r="6255" spans="1:5" ht="9" customHeight="1" x14ac:dyDescent="0.25">
      <c r="A6255" s="102">
        <f t="shared" si="97"/>
        <v>6817885</v>
      </c>
      <c r="B6255" s="357" t="s">
        <v>24704</v>
      </c>
      <c r="C6255" s="358" t="s">
        <v>24705</v>
      </c>
      <c r="D6255" s="357" t="s">
        <v>138</v>
      </c>
      <c r="E6255" s="359">
        <v>1351.54</v>
      </c>
    </row>
    <row r="6256" spans="1:5" ht="9" customHeight="1" x14ac:dyDescent="0.25">
      <c r="A6256" s="102">
        <f t="shared" si="97"/>
        <v>6817886</v>
      </c>
      <c r="B6256" s="357" t="s">
        <v>24706</v>
      </c>
      <c r="C6256" s="358" t="s">
        <v>24707</v>
      </c>
      <c r="D6256" s="357" t="s">
        <v>138</v>
      </c>
      <c r="E6256" s="359">
        <v>1200.72</v>
      </c>
    </row>
    <row r="6257" spans="1:5" ht="18" customHeight="1" x14ac:dyDescent="0.25">
      <c r="A6257" s="102">
        <f t="shared" si="97"/>
        <v>6817887</v>
      </c>
      <c r="B6257" s="357" t="s">
        <v>24708</v>
      </c>
      <c r="C6257" s="358" t="s">
        <v>24709</v>
      </c>
      <c r="D6257" s="357" t="s">
        <v>138</v>
      </c>
      <c r="E6257" s="359">
        <v>1469.82</v>
      </c>
    </row>
    <row r="6258" spans="1:5" ht="9" customHeight="1" x14ac:dyDescent="0.25">
      <c r="A6258" s="102">
        <f t="shared" si="97"/>
        <v>6817888</v>
      </c>
      <c r="B6258" s="357" t="s">
        <v>24710</v>
      </c>
      <c r="C6258" s="358" t="s">
        <v>24711</v>
      </c>
      <c r="D6258" s="357" t="s">
        <v>138</v>
      </c>
      <c r="E6258" s="359">
        <v>1297.5899999999999</v>
      </c>
    </row>
    <row r="6259" spans="1:5" ht="18" customHeight="1" x14ac:dyDescent="0.25">
      <c r="A6259" s="102">
        <f t="shared" si="97"/>
        <v>6817889</v>
      </c>
      <c r="B6259" s="357" t="s">
        <v>24712</v>
      </c>
      <c r="C6259" s="358" t="s">
        <v>24713</v>
      </c>
      <c r="D6259" s="357" t="s">
        <v>138</v>
      </c>
      <c r="E6259" s="359">
        <v>2156.1799999999998</v>
      </c>
    </row>
    <row r="6260" spans="1:5" ht="9" customHeight="1" x14ac:dyDescent="0.25">
      <c r="A6260" s="102">
        <f t="shared" si="97"/>
        <v>6817890</v>
      </c>
      <c r="B6260" s="357" t="s">
        <v>24714</v>
      </c>
      <c r="C6260" s="358" t="s">
        <v>24715</v>
      </c>
      <c r="D6260" s="357" t="s">
        <v>138</v>
      </c>
      <c r="E6260" s="359">
        <v>1913.67</v>
      </c>
    </row>
    <row r="6261" spans="1:5" ht="18" customHeight="1" x14ac:dyDescent="0.25">
      <c r="A6261" s="102">
        <f t="shared" si="97"/>
        <v>6817891</v>
      </c>
      <c r="B6261" s="357" t="s">
        <v>24716</v>
      </c>
      <c r="C6261" s="358" t="s">
        <v>24717</v>
      </c>
      <c r="D6261" s="357" t="s">
        <v>138</v>
      </c>
      <c r="E6261" s="359">
        <v>1877.05</v>
      </c>
    </row>
    <row r="6262" spans="1:5" ht="9" customHeight="1" x14ac:dyDescent="0.25">
      <c r="A6262" s="102">
        <f t="shared" si="97"/>
        <v>6817892</v>
      </c>
      <c r="B6262" s="357" t="s">
        <v>24718</v>
      </c>
      <c r="C6262" s="358" t="s">
        <v>24719</v>
      </c>
      <c r="D6262" s="357" t="s">
        <v>138</v>
      </c>
      <c r="E6262" s="359">
        <v>1634.54</v>
      </c>
    </row>
    <row r="6263" spans="1:5" ht="18" customHeight="1" x14ac:dyDescent="0.25">
      <c r="A6263" s="102">
        <f t="shared" si="97"/>
        <v>6817893</v>
      </c>
      <c r="B6263" s="357" t="s">
        <v>24720</v>
      </c>
      <c r="C6263" s="358" t="s">
        <v>24721</v>
      </c>
      <c r="D6263" s="357" t="s">
        <v>138</v>
      </c>
      <c r="E6263" s="359">
        <v>1638.5</v>
      </c>
    </row>
    <row r="6264" spans="1:5" ht="9" customHeight="1" x14ac:dyDescent="0.25">
      <c r="A6264" s="102">
        <f t="shared" si="97"/>
        <v>6817894</v>
      </c>
      <c r="B6264" s="357" t="s">
        <v>24722</v>
      </c>
      <c r="C6264" s="358" t="s">
        <v>24723</v>
      </c>
      <c r="D6264" s="357" t="s">
        <v>138</v>
      </c>
      <c r="E6264" s="359">
        <v>1443.4</v>
      </c>
    </row>
    <row r="6265" spans="1:5" ht="18" customHeight="1" x14ac:dyDescent="0.25">
      <c r="A6265" s="102">
        <f t="shared" si="97"/>
        <v>6817895</v>
      </c>
      <c r="B6265" s="357" t="s">
        <v>24724</v>
      </c>
      <c r="C6265" s="358" t="s">
        <v>24725</v>
      </c>
      <c r="D6265" s="357" t="s">
        <v>138</v>
      </c>
      <c r="E6265" s="359">
        <v>2315.4299999999998</v>
      </c>
    </row>
    <row r="6266" spans="1:5" ht="9" customHeight="1" x14ac:dyDescent="0.25">
      <c r="A6266" s="102">
        <f t="shared" si="97"/>
        <v>6817896</v>
      </c>
      <c r="B6266" s="357" t="s">
        <v>24726</v>
      </c>
      <c r="C6266" s="358" t="s">
        <v>24727</v>
      </c>
      <c r="D6266" s="357" t="s">
        <v>138</v>
      </c>
      <c r="E6266" s="359">
        <v>2047.14</v>
      </c>
    </row>
    <row r="6267" spans="1:5" ht="18" customHeight="1" x14ac:dyDescent="0.25">
      <c r="A6267" s="102">
        <f t="shared" si="97"/>
        <v>6817897</v>
      </c>
      <c r="B6267" s="357" t="s">
        <v>24728</v>
      </c>
      <c r="C6267" s="358" t="s">
        <v>24729</v>
      </c>
      <c r="D6267" s="357" t="s">
        <v>138</v>
      </c>
      <c r="E6267" s="359">
        <v>2045.52</v>
      </c>
    </row>
    <row r="6268" spans="1:5" ht="9" customHeight="1" x14ac:dyDescent="0.25">
      <c r="A6268" s="102">
        <f t="shared" si="97"/>
        <v>6817898</v>
      </c>
      <c r="B6268" s="357" t="s">
        <v>24730</v>
      </c>
      <c r="C6268" s="358" t="s">
        <v>24731</v>
      </c>
      <c r="D6268" s="357" t="s">
        <v>138</v>
      </c>
      <c r="E6268" s="359">
        <v>1777.24</v>
      </c>
    </row>
    <row r="6269" spans="1:5" ht="18" customHeight="1" x14ac:dyDescent="0.25">
      <c r="A6269" s="102">
        <f t="shared" si="97"/>
        <v>6817899</v>
      </c>
      <c r="B6269" s="357" t="s">
        <v>24732</v>
      </c>
      <c r="C6269" s="358" t="s">
        <v>24733</v>
      </c>
      <c r="D6269" s="357" t="s">
        <v>138</v>
      </c>
      <c r="E6269" s="359">
        <v>1796.72</v>
      </c>
    </row>
    <row r="6270" spans="1:5" ht="9" customHeight="1" x14ac:dyDescent="0.25">
      <c r="A6270" s="102">
        <f t="shared" si="97"/>
        <v>6817900</v>
      </c>
      <c r="B6270" s="357" t="s">
        <v>24734</v>
      </c>
      <c r="C6270" s="358" t="s">
        <v>24735</v>
      </c>
      <c r="D6270" s="357" t="s">
        <v>138</v>
      </c>
      <c r="E6270" s="359">
        <v>1578.8</v>
      </c>
    </row>
    <row r="6271" spans="1:5" ht="18" customHeight="1" x14ac:dyDescent="0.25">
      <c r="A6271" s="102">
        <f t="shared" si="97"/>
        <v>6817901</v>
      </c>
      <c r="B6271" s="357" t="s">
        <v>24736</v>
      </c>
      <c r="C6271" s="358" t="s">
        <v>24737</v>
      </c>
      <c r="D6271" s="357" t="s">
        <v>138</v>
      </c>
      <c r="E6271" s="359">
        <v>2417.04</v>
      </c>
    </row>
    <row r="6272" spans="1:5" ht="9" customHeight="1" x14ac:dyDescent="0.25">
      <c r="A6272" s="102">
        <f t="shared" si="97"/>
        <v>6817902</v>
      </c>
      <c r="B6272" s="357" t="s">
        <v>24738</v>
      </c>
      <c r="C6272" s="358" t="s">
        <v>24739</v>
      </c>
      <c r="D6272" s="357" t="s">
        <v>138</v>
      </c>
      <c r="E6272" s="359">
        <v>2121.6999999999998</v>
      </c>
    </row>
    <row r="6273" spans="1:5" ht="18" customHeight="1" x14ac:dyDescent="0.25">
      <c r="A6273" s="102">
        <f t="shared" ref="A6273:A6336" si="98">VALUE(B6273)</f>
        <v>6817903</v>
      </c>
      <c r="B6273" s="357" t="s">
        <v>24740</v>
      </c>
      <c r="C6273" s="358" t="s">
        <v>24741</v>
      </c>
      <c r="D6273" s="357" t="s">
        <v>138</v>
      </c>
      <c r="E6273" s="359">
        <v>2217.5</v>
      </c>
    </row>
    <row r="6274" spans="1:5" ht="9" customHeight="1" x14ac:dyDescent="0.25">
      <c r="A6274" s="102">
        <f t="shared" si="98"/>
        <v>6817904</v>
      </c>
      <c r="B6274" s="357" t="s">
        <v>24742</v>
      </c>
      <c r="C6274" s="358" t="s">
        <v>24743</v>
      </c>
      <c r="D6274" s="357" t="s">
        <v>138</v>
      </c>
      <c r="E6274" s="359">
        <v>1922.15</v>
      </c>
    </row>
    <row r="6275" spans="1:5" ht="18" customHeight="1" x14ac:dyDescent="0.25">
      <c r="A6275" s="102">
        <f t="shared" si="98"/>
        <v>6817829</v>
      </c>
      <c r="B6275" s="357" t="s">
        <v>24744</v>
      </c>
      <c r="C6275" s="358" t="s">
        <v>24745</v>
      </c>
      <c r="D6275" s="357" t="s">
        <v>138</v>
      </c>
      <c r="E6275" s="359">
        <v>1808.21</v>
      </c>
    </row>
    <row r="6276" spans="1:5" ht="9" customHeight="1" x14ac:dyDescent="0.25">
      <c r="A6276" s="102">
        <f t="shared" si="98"/>
        <v>6817830</v>
      </c>
      <c r="B6276" s="357" t="s">
        <v>24746</v>
      </c>
      <c r="C6276" s="358" t="s">
        <v>24747</v>
      </c>
      <c r="D6276" s="357" t="s">
        <v>138</v>
      </c>
      <c r="E6276" s="359">
        <v>1612.66</v>
      </c>
    </row>
    <row r="6277" spans="1:5" ht="18" customHeight="1" x14ac:dyDescent="0.25">
      <c r="A6277" s="102">
        <f t="shared" si="98"/>
        <v>6817831</v>
      </c>
      <c r="B6277" s="357" t="s">
        <v>24748</v>
      </c>
      <c r="C6277" s="358" t="s">
        <v>24749</v>
      </c>
      <c r="D6277" s="357" t="s">
        <v>138</v>
      </c>
      <c r="E6277" s="359">
        <v>1746.54</v>
      </c>
    </row>
    <row r="6278" spans="1:5" ht="9" customHeight="1" x14ac:dyDescent="0.25">
      <c r="A6278" s="102">
        <f t="shared" si="98"/>
        <v>6817832</v>
      </c>
      <c r="B6278" s="357" t="s">
        <v>24750</v>
      </c>
      <c r="C6278" s="358" t="s">
        <v>24751</v>
      </c>
      <c r="D6278" s="357" t="s">
        <v>138</v>
      </c>
      <c r="E6278" s="359">
        <v>1551</v>
      </c>
    </row>
    <row r="6279" spans="1:5" ht="18" customHeight="1" x14ac:dyDescent="0.25">
      <c r="A6279" s="102">
        <f t="shared" si="98"/>
        <v>6817839</v>
      </c>
      <c r="B6279" s="357" t="s">
        <v>24752</v>
      </c>
      <c r="C6279" s="358" t="s">
        <v>24753</v>
      </c>
      <c r="D6279" s="357" t="s">
        <v>138</v>
      </c>
      <c r="E6279" s="359">
        <v>2104.77</v>
      </c>
    </row>
    <row r="6280" spans="1:5" ht="9" customHeight="1" x14ac:dyDescent="0.25">
      <c r="A6280" s="102">
        <f t="shared" si="98"/>
        <v>6817840</v>
      </c>
      <c r="B6280" s="357" t="s">
        <v>24754</v>
      </c>
      <c r="C6280" s="358" t="s">
        <v>24755</v>
      </c>
      <c r="D6280" s="357" t="s">
        <v>138</v>
      </c>
      <c r="E6280" s="359">
        <v>1858.55</v>
      </c>
    </row>
    <row r="6281" spans="1:5" ht="18" customHeight="1" x14ac:dyDescent="0.25">
      <c r="A6281" s="102">
        <f t="shared" si="98"/>
        <v>6817841</v>
      </c>
      <c r="B6281" s="357" t="s">
        <v>24756</v>
      </c>
      <c r="C6281" s="358" t="s">
        <v>24757</v>
      </c>
      <c r="D6281" s="357" t="s">
        <v>138</v>
      </c>
      <c r="E6281" s="359">
        <v>2374.67</v>
      </c>
    </row>
    <row r="6282" spans="1:5" ht="9" customHeight="1" x14ac:dyDescent="0.25">
      <c r="A6282" s="102">
        <f t="shared" si="98"/>
        <v>6817842</v>
      </c>
      <c r="B6282" s="357" t="s">
        <v>24758</v>
      </c>
      <c r="C6282" s="358" t="s">
        <v>24759</v>
      </c>
      <c r="D6282" s="357" t="s">
        <v>138</v>
      </c>
      <c r="E6282" s="359">
        <v>2145.5300000000002</v>
      </c>
    </row>
    <row r="6283" spans="1:5" ht="18" customHeight="1" x14ac:dyDescent="0.25">
      <c r="A6283" s="102">
        <f t="shared" si="98"/>
        <v>6817833</v>
      </c>
      <c r="B6283" s="357" t="s">
        <v>24760</v>
      </c>
      <c r="C6283" s="358" t="s">
        <v>24761</v>
      </c>
      <c r="D6283" s="357" t="s">
        <v>138</v>
      </c>
      <c r="E6283" s="359">
        <v>1746.54</v>
      </c>
    </row>
    <row r="6284" spans="1:5" ht="9" customHeight="1" x14ac:dyDescent="0.25">
      <c r="A6284" s="102">
        <f t="shared" si="98"/>
        <v>6817834</v>
      </c>
      <c r="B6284" s="357" t="s">
        <v>24762</v>
      </c>
      <c r="C6284" s="358" t="s">
        <v>24763</v>
      </c>
      <c r="D6284" s="357" t="s">
        <v>138</v>
      </c>
      <c r="E6284" s="359">
        <v>1551</v>
      </c>
    </row>
    <row r="6285" spans="1:5" ht="18" customHeight="1" x14ac:dyDescent="0.25">
      <c r="A6285" s="102">
        <f t="shared" si="98"/>
        <v>6817835</v>
      </c>
      <c r="B6285" s="357" t="s">
        <v>24764</v>
      </c>
      <c r="C6285" s="358" t="s">
        <v>24765</v>
      </c>
      <c r="D6285" s="357" t="s">
        <v>138</v>
      </c>
      <c r="E6285" s="359">
        <v>1866.4</v>
      </c>
    </row>
    <row r="6286" spans="1:5" ht="9" customHeight="1" x14ac:dyDescent="0.25">
      <c r="A6286" s="102">
        <f t="shared" si="98"/>
        <v>6817836</v>
      </c>
      <c r="B6286" s="357" t="s">
        <v>24766</v>
      </c>
      <c r="C6286" s="358" t="s">
        <v>24767</v>
      </c>
      <c r="D6286" s="357" t="s">
        <v>138</v>
      </c>
      <c r="E6286" s="359">
        <v>1673.55</v>
      </c>
    </row>
    <row r="6287" spans="1:5" ht="18" customHeight="1" x14ac:dyDescent="0.25">
      <c r="A6287" s="102">
        <f t="shared" si="98"/>
        <v>6817837</v>
      </c>
      <c r="B6287" s="357" t="s">
        <v>24768</v>
      </c>
      <c r="C6287" s="358" t="s">
        <v>24769</v>
      </c>
      <c r="D6287" s="357" t="s">
        <v>138</v>
      </c>
      <c r="E6287" s="359">
        <v>2207.11</v>
      </c>
    </row>
    <row r="6288" spans="1:5" ht="9" customHeight="1" x14ac:dyDescent="0.25">
      <c r="A6288" s="102">
        <f t="shared" si="98"/>
        <v>6817838</v>
      </c>
      <c r="B6288" s="357" t="s">
        <v>24770</v>
      </c>
      <c r="C6288" s="358" t="s">
        <v>24771</v>
      </c>
      <c r="D6288" s="357" t="s">
        <v>138</v>
      </c>
      <c r="E6288" s="359">
        <v>1960.89</v>
      </c>
    </row>
    <row r="6289" spans="1:5" ht="18" customHeight="1" x14ac:dyDescent="0.25">
      <c r="A6289" s="102">
        <f t="shared" si="98"/>
        <v>6817843</v>
      </c>
      <c r="B6289" s="357" t="s">
        <v>24772</v>
      </c>
      <c r="C6289" s="358" t="s">
        <v>24773</v>
      </c>
      <c r="D6289" s="357" t="s">
        <v>138</v>
      </c>
      <c r="E6289" s="359">
        <v>2549.14</v>
      </c>
    </row>
    <row r="6290" spans="1:5" ht="9" customHeight="1" x14ac:dyDescent="0.25">
      <c r="A6290" s="102">
        <f t="shared" si="98"/>
        <v>6817844</v>
      </c>
      <c r="B6290" s="357" t="s">
        <v>24774</v>
      </c>
      <c r="C6290" s="358" t="s">
        <v>24775</v>
      </c>
      <c r="D6290" s="357" t="s">
        <v>138</v>
      </c>
      <c r="E6290" s="359">
        <v>2300.3200000000002</v>
      </c>
    </row>
    <row r="6291" spans="1:5" ht="18" customHeight="1" x14ac:dyDescent="0.25">
      <c r="A6291" s="102">
        <f t="shared" si="98"/>
        <v>6817845</v>
      </c>
      <c r="B6291" s="357" t="s">
        <v>24776</v>
      </c>
      <c r="C6291" s="358" t="s">
        <v>24777</v>
      </c>
      <c r="D6291" s="357" t="s">
        <v>138</v>
      </c>
      <c r="E6291" s="359">
        <v>2217.83</v>
      </c>
    </row>
    <row r="6292" spans="1:5" ht="9" customHeight="1" x14ac:dyDescent="0.25">
      <c r="A6292" s="102">
        <f t="shared" si="98"/>
        <v>6817846</v>
      </c>
      <c r="B6292" s="357" t="s">
        <v>24778</v>
      </c>
      <c r="C6292" s="358" t="s">
        <v>24779</v>
      </c>
      <c r="D6292" s="357" t="s">
        <v>138</v>
      </c>
      <c r="E6292" s="359">
        <v>1969.01</v>
      </c>
    </row>
    <row r="6293" spans="1:5" ht="18" customHeight="1" x14ac:dyDescent="0.25">
      <c r="A6293" s="102">
        <f t="shared" si="98"/>
        <v>6817853</v>
      </c>
      <c r="B6293" s="357" t="s">
        <v>24780</v>
      </c>
      <c r="C6293" s="358" t="s">
        <v>24781</v>
      </c>
      <c r="D6293" s="357" t="s">
        <v>138</v>
      </c>
      <c r="E6293" s="359">
        <v>3338.21</v>
      </c>
    </row>
    <row r="6294" spans="1:5" ht="9" customHeight="1" x14ac:dyDescent="0.25">
      <c r="A6294" s="102">
        <f t="shared" si="98"/>
        <v>6817854</v>
      </c>
      <c r="B6294" s="357" t="s">
        <v>24782</v>
      </c>
      <c r="C6294" s="358" t="s">
        <v>24783</v>
      </c>
      <c r="D6294" s="357" t="s">
        <v>138</v>
      </c>
      <c r="E6294" s="359">
        <v>3053.58</v>
      </c>
    </row>
    <row r="6295" spans="1:5" ht="18" customHeight="1" x14ac:dyDescent="0.25">
      <c r="A6295" s="102">
        <f t="shared" si="98"/>
        <v>6817855</v>
      </c>
      <c r="B6295" s="357" t="s">
        <v>24784</v>
      </c>
      <c r="C6295" s="358" t="s">
        <v>24785</v>
      </c>
      <c r="D6295" s="357" t="s">
        <v>138</v>
      </c>
      <c r="E6295" s="359">
        <v>3854.53</v>
      </c>
    </row>
    <row r="6296" spans="1:5" ht="9" customHeight="1" x14ac:dyDescent="0.25">
      <c r="A6296" s="102">
        <f t="shared" si="98"/>
        <v>6817856</v>
      </c>
      <c r="B6296" s="357" t="s">
        <v>24786</v>
      </c>
      <c r="C6296" s="358" t="s">
        <v>24787</v>
      </c>
      <c r="D6296" s="357" t="s">
        <v>138</v>
      </c>
      <c r="E6296" s="359">
        <v>3508.95</v>
      </c>
    </row>
    <row r="6297" spans="1:5" ht="18" customHeight="1" x14ac:dyDescent="0.25">
      <c r="A6297" s="102">
        <f t="shared" si="98"/>
        <v>6817847</v>
      </c>
      <c r="B6297" s="357" t="s">
        <v>24788</v>
      </c>
      <c r="C6297" s="358" t="s">
        <v>24789</v>
      </c>
      <c r="D6297" s="357" t="s">
        <v>138</v>
      </c>
      <c r="E6297" s="359">
        <v>2478.6999999999998</v>
      </c>
    </row>
    <row r="6298" spans="1:5" ht="9" customHeight="1" x14ac:dyDescent="0.25">
      <c r="A6298" s="102">
        <f t="shared" si="98"/>
        <v>6817848</v>
      </c>
      <c r="B6298" s="357" t="s">
        <v>24790</v>
      </c>
      <c r="C6298" s="358" t="s">
        <v>24791</v>
      </c>
      <c r="D6298" s="357" t="s">
        <v>138</v>
      </c>
      <c r="E6298" s="359">
        <v>2231.92</v>
      </c>
    </row>
    <row r="6299" spans="1:5" ht="18" customHeight="1" x14ac:dyDescent="0.25">
      <c r="A6299" s="102">
        <f t="shared" si="98"/>
        <v>6817849</v>
      </c>
      <c r="B6299" s="357" t="s">
        <v>24792</v>
      </c>
      <c r="C6299" s="358" t="s">
        <v>24793</v>
      </c>
      <c r="D6299" s="357" t="s">
        <v>138</v>
      </c>
      <c r="E6299" s="359">
        <v>2883.28</v>
      </c>
    </row>
    <row r="6300" spans="1:5" ht="9" customHeight="1" x14ac:dyDescent="0.25">
      <c r="A6300" s="102">
        <f t="shared" si="98"/>
        <v>6817850</v>
      </c>
      <c r="B6300" s="357" t="s">
        <v>24794</v>
      </c>
      <c r="C6300" s="358" t="s">
        <v>24795</v>
      </c>
      <c r="D6300" s="357" t="s">
        <v>138</v>
      </c>
      <c r="E6300" s="359">
        <v>2570.4899999999998</v>
      </c>
    </row>
    <row r="6301" spans="1:5" ht="18" customHeight="1" x14ac:dyDescent="0.25">
      <c r="A6301" s="102">
        <f t="shared" si="98"/>
        <v>6817851</v>
      </c>
      <c r="B6301" s="357" t="s">
        <v>24796</v>
      </c>
      <c r="C6301" s="358" t="s">
        <v>24797</v>
      </c>
      <c r="D6301" s="357" t="s">
        <v>138</v>
      </c>
      <c r="E6301" s="359">
        <v>3110.21</v>
      </c>
    </row>
    <row r="6302" spans="1:5" ht="9" customHeight="1" x14ac:dyDescent="0.25">
      <c r="A6302" s="102">
        <f t="shared" si="98"/>
        <v>6817852</v>
      </c>
      <c r="B6302" s="357" t="s">
        <v>24798</v>
      </c>
      <c r="C6302" s="358" t="s">
        <v>24799</v>
      </c>
      <c r="D6302" s="357" t="s">
        <v>138</v>
      </c>
      <c r="E6302" s="359">
        <v>2817.85</v>
      </c>
    </row>
    <row r="6303" spans="1:5" ht="18" customHeight="1" x14ac:dyDescent="0.25">
      <c r="A6303" s="102">
        <f t="shared" si="98"/>
        <v>6817857</v>
      </c>
      <c r="B6303" s="357" t="s">
        <v>24800</v>
      </c>
      <c r="C6303" s="358" t="s">
        <v>24801</v>
      </c>
      <c r="D6303" s="357" t="s">
        <v>138</v>
      </c>
      <c r="E6303" s="359">
        <v>3410.03</v>
      </c>
    </row>
    <row r="6304" spans="1:5" ht="9" customHeight="1" x14ac:dyDescent="0.25">
      <c r="A6304" s="102">
        <f t="shared" si="98"/>
        <v>6817858</v>
      </c>
      <c r="B6304" s="357" t="s">
        <v>24802</v>
      </c>
      <c r="C6304" s="358" t="s">
        <v>24803</v>
      </c>
      <c r="D6304" s="357" t="s">
        <v>138</v>
      </c>
      <c r="E6304" s="359">
        <v>3105.04</v>
      </c>
    </row>
    <row r="6305" spans="1:5" ht="18" customHeight="1" x14ac:dyDescent="0.25">
      <c r="A6305" s="102">
        <f t="shared" si="98"/>
        <v>6817859</v>
      </c>
      <c r="B6305" s="357" t="s">
        <v>24804</v>
      </c>
      <c r="C6305" s="358" t="s">
        <v>24805</v>
      </c>
      <c r="D6305" s="357" t="s">
        <v>138</v>
      </c>
      <c r="E6305" s="359">
        <v>2879.68</v>
      </c>
    </row>
    <row r="6306" spans="1:5" ht="9" customHeight="1" x14ac:dyDescent="0.25">
      <c r="A6306" s="102">
        <f t="shared" si="98"/>
        <v>6817860</v>
      </c>
      <c r="B6306" s="357" t="s">
        <v>24806</v>
      </c>
      <c r="C6306" s="358" t="s">
        <v>24807</v>
      </c>
      <c r="D6306" s="357" t="s">
        <v>138</v>
      </c>
      <c r="E6306" s="359">
        <v>2574.69</v>
      </c>
    </row>
    <row r="6307" spans="1:5" ht="18" customHeight="1" x14ac:dyDescent="0.25">
      <c r="A6307" s="102">
        <f t="shared" si="98"/>
        <v>6817867</v>
      </c>
      <c r="B6307" s="357" t="s">
        <v>24808</v>
      </c>
      <c r="C6307" s="358" t="s">
        <v>24809</v>
      </c>
      <c r="D6307" s="357" t="s">
        <v>138</v>
      </c>
      <c r="E6307" s="359">
        <v>4758</v>
      </c>
    </row>
    <row r="6308" spans="1:5" ht="9" customHeight="1" x14ac:dyDescent="0.25">
      <c r="A6308" s="102">
        <f t="shared" si="98"/>
        <v>6817868</v>
      </c>
      <c r="B6308" s="357" t="s">
        <v>24810</v>
      </c>
      <c r="C6308" s="358" t="s">
        <v>24811</v>
      </c>
      <c r="D6308" s="357" t="s">
        <v>138</v>
      </c>
      <c r="E6308" s="359">
        <v>4336.96</v>
      </c>
    </row>
    <row r="6309" spans="1:5" ht="18" customHeight="1" x14ac:dyDescent="0.25">
      <c r="A6309" s="102">
        <f t="shared" si="98"/>
        <v>6817869</v>
      </c>
      <c r="B6309" s="357" t="s">
        <v>24812</v>
      </c>
      <c r="C6309" s="358" t="s">
        <v>24813</v>
      </c>
      <c r="D6309" s="357" t="s">
        <v>138</v>
      </c>
      <c r="E6309" s="359">
        <v>5342.24</v>
      </c>
    </row>
    <row r="6310" spans="1:5" ht="9" customHeight="1" x14ac:dyDescent="0.25">
      <c r="A6310" s="102">
        <f t="shared" si="98"/>
        <v>6817870</v>
      </c>
      <c r="B6310" s="357" t="s">
        <v>24814</v>
      </c>
      <c r="C6310" s="358" t="s">
        <v>24815</v>
      </c>
      <c r="D6310" s="357" t="s">
        <v>138</v>
      </c>
      <c r="E6310" s="359">
        <v>4919.8100000000004</v>
      </c>
    </row>
    <row r="6311" spans="1:5" ht="18" customHeight="1" x14ac:dyDescent="0.25">
      <c r="A6311" s="102">
        <f t="shared" si="98"/>
        <v>6817861</v>
      </c>
      <c r="B6311" s="357" t="s">
        <v>24816</v>
      </c>
      <c r="C6311" s="358" t="s">
        <v>24817</v>
      </c>
      <c r="D6311" s="357" t="s">
        <v>138</v>
      </c>
      <c r="E6311" s="359">
        <v>3515.1</v>
      </c>
    </row>
    <row r="6312" spans="1:5" ht="9" customHeight="1" x14ac:dyDescent="0.25">
      <c r="A6312" s="102">
        <f t="shared" si="98"/>
        <v>6817862</v>
      </c>
      <c r="B6312" s="357" t="s">
        <v>24818</v>
      </c>
      <c r="C6312" s="358" t="s">
        <v>24819</v>
      </c>
      <c r="D6312" s="357" t="s">
        <v>138</v>
      </c>
      <c r="E6312" s="359">
        <v>3134.25</v>
      </c>
    </row>
    <row r="6313" spans="1:5" ht="9" customHeight="1" x14ac:dyDescent="0.25">
      <c r="A6313" s="102">
        <f t="shared" si="98"/>
        <v>6817863</v>
      </c>
      <c r="B6313" s="357" t="s">
        <v>24820</v>
      </c>
      <c r="C6313" s="358" t="s">
        <v>24821</v>
      </c>
      <c r="D6313" s="357" t="s">
        <v>138</v>
      </c>
      <c r="E6313" s="359">
        <v>3975.83</v>
      </c>
    </row>
    <row r="6314" spans="1:5" ht="9" customHeight="1" x14ac:dyDescent="0.25">
      <c r="A6314" s="102">
        <f t="shared" si="98"/>
        <v>6817864</v>
      </c>
      <c r="B6314" s="357" t="s">
        <v>24822</v>
      </c>
      <c r="C6314" s="358" t="s">
        <v>24823</v>
      </c>
      <c r="D6314" s="357" t="s">
        <v>138</v>
      </c>
      <c r="E6314" s="359">
        <v>3620.15</v>
      </c>
    </row>
    <row r="6315" spans="1:5" ht="9" customHeight="1" x14ac:dyDescent="0.25">
      <c r="A6315" s="102">
        <f t="shared" si="98"/>
        <v>6817865</v>
      </c>
      <c r="B6315" s="357" t="s">
        <v>24824</v>
      </c>
      <c r="C6315" s="358" t="s">
        <v>24825</v>
      </c>
      <c r="D6315" s="357" t="s">
        <v>138</v>
      </c>
      <c r="E6315" s="359">
        <v>4376.3599999999997</v>
      </c>
    </row>
    <row r="6316" spans="1:5" ht="9" customHeight="1" x14ac:dyDescent="0.25">
      <c r="A6316" s="102">
        <f t="shared" si="98"/>
        <v>6817866</v>
      </c>
      <c r="B6316" s="357" t="s">
        <v>24826</v>
      </c>
      <c r="C6316" s="358" t="s">
        <v>24827</v>
      </c>
      <c r="D6316" s="357" t="s">
        <v>138</v>
      </c>
      <c r="E6316" s="359">
        <v>4030.08</v>
      </c>
    </row>
    <row r="6317" spans="1:5" ht="9" customHeight="1" x14ac:dyDescent="0.25">
      <c r="A6317" s="102">
        <f t="shared" si="98"/>
        <v>6817871</v>
      </c>
      <c r="B6317" s="357" t="s">
        <v>24828</v>
      </c>
      <c r="C6317" s="358" t="s">
        <v>24829</v>
      </c>
      <c r="D6317" s="357" t="s">
        <v>138</v>
      </c>
      <c r="E6317" s="359">
        <v>4341.1000000000004</v>
      </c>
    </row>
    <row r="6318" spans="1:5" ht="9" customHeight="1" x14ac:dyDescent="0.25">
      <c r="A6318" s="102">
        <f t="shared" si="98"/>
        <v>6817872</v>
      </c>
      <c r="B6318" s="357" t="s">
        <v>24830</v>
      </c>
      <c r="C6318" s="358" t="s">
        <v>24831</v>
      </c>
      <c r="D6318" s="357" t="s">
        <v>138</v>
      </c>
      <c r="E6318" s="359">
        <v>3986.37</v>
      </c>
    </row>
    <row r="6319" spans="1:5" ht="9" customHeight="1" x14ac:dyDescent="0.25">
      <c r="A6319" s="102">
        <f t="shared" si="98"/>
        <v>6817873</v>
      </c>
      <c r="B6319" s="357" t="s">
        <v>24832</v>
      </c>
      <c r="C6319" s="358" t="s">
        <v>24833</v>
      </c>
      <c r="D6319" s="357" t="s">
        <v>138</v>
      </c>
      <c r="E6319" s="359">
        <v>3792.91</v>
      </c>
    </row>
    <row r="6320" spans="1:5" ht="9" customHeight="1" x14ac:dyDescent="0.25">
      <c r="A6320" s="102">
        <f t="shared" si="98"/>
        <v>6817874</v>
      </c>
      <c r="B6320" s="357" t="s">
        <v>24834</v>
      </c>
      <c r="C6320" s="358" t="s">
        <v>24835</v>
      </c>
      <c r="D6320" s="357" t="s">
        <v>138</v>
      </c>
      <c r="E6320" s="359">
        <v>3438.18</v>
      </c>
    </row>
    <row r="6321" spans="1:5" ht="9" customHeight="1" x14ac:dyDescent="0.25">
      <c r="A6321" s="102">
        <f t="shared" si="98"/>
        <v>6817881</v>
      </c>
      <c r="B6321" s="357" t="s">
        <v>24836</v>
      </c>
      <c r="C6321" s="358" t="s">
        <v>24837</v>
      </c>
      <c r="D6321" s="357" t="s">
        <v>138</v>
      </c>
      <c r="E6321" s="359">
        <v>6593.5</v>
      </c>
    </row>
    <row r="6322" spans="1:5" ht="9" customHeight="1" x14ac:dyDescent="0.25">
      <c r="A6322" s="102">
        <f t="shared" si="98"/>
        <v>6817882</v>
      </c>
      <c r="B6322" s="357" t="s">
        <v>24838</v>
      </c>
      <c r="C6322" s="358" t="s">
        <v>24839</v>
      </c>
      <c r="D6322" s="357" t="s">
        <v>138</v>
      </c>
      <c r="E6322" s="359">
        <v>6098.52</v>
      </c>
    </row>
    <row r="6323" spans="1:5" ht="9" customHeight="1" x14ac:dyDescent="0.25">
      <c r="A6323" s="102">
        <f t="shared" si="98"/>
        <v>6817883</v>
      </c>
      <c r="B6323" s="357" t="s">
        <v>24840</v>
      </c>
      <c r="C6323" s="358" t="s">
        <v>24841</v>
      </c>
      <c r="D6323" s="357" t="s">
        <v>138</v>
      </c>
      <c r="E6323" s="359">
        <v>7241.43</v>
      </c>
    </row>
    <row r="6324" spans="1:5" ht="9" customHeight="1" x14ac:dyDescent="0.25">
      <c r="A6324" s="102">
        <f t="shared" si="98"/>
        <v>6817884</v>
      </c>
      <c r="B6324" s="357" t="s">
        <v>24842</v>
      </c>
      <c r="C6324" s="358" t="s">
        <v>24843</v>
      </c>
      <c r="D6324" s="357" t="s">
        <v>138</v>
      </c>
      <c r="E6324" s="359">
        <v>6745.06</v>
      </c>
    </row>
    <row r="6325" spans="1:5" ht="9" customHeight="1" x14ac:dyDescent="0.25">
      <c r="A6325" s="102">
        <f t="shared" si="98"/>
        <v>6817875</v>
      </c>
      <c r="B6325" s="357" t="s">
        <v>24844</v>
      </c>
      <c r="C6325" s="358" t="s">
        <v>24845</v>
      </c>
      <c r="D6325" s="357" t="s">
        <v>138</v>
      </c>
      <c r="E6325" s="359">
        <v>4580.29</v>
      </c>
    </row>
    <row r="6326" spans="1:5" ht="9" customHeight="1" x14ac:dyDescent="0.25">
      <c r="A6326" s="102">
        <f t="shared" si="98"/>
        <v>6817876</v>
      </c>
      <c r="B6326" s="357" t="s">
        <v>24846</v>
      </c>
      <c r="C6326" s="358" t="s">
        <v>24847</v>
      </c>
      <c r="D6326" s="357" t="s">
        <v>138</v>
      </c>
      <c r="E6326" s="359">
        <v>4130.08</v>
      </c>
    </row>
    <row r="6327" spans="1:5" ht="9" customHeight="1" x14ac:dyDescent="0.25">
      <c r="A6327" s="102">
        <f t="shared" si="98"/>
        <v>6817877</v>
      </c>
      <c r="B6327" s="357" t="s">
        <v>24848</v>
      </c>
      <c r="C6327" s="358" t="s">
        <v>24849</v>
      </c>
      <c r="D6327" s="357" t="s">
        <v>138</v>
      </c>
      <c r="E6327" s="359">
        <v>5404.17</v>
      </c>
    </row>
    <row r="6328" spans="1:5" ht="9" customHeight="1" x14ac:dyDescent="0.25">
      <c r="A6328" s="102">
        <f t="shared" si="98"/>
        <v>6817878</v>
      </c>
      <c r="B6328" s="357" t="s">
        <v>24850</v>
      </c>
      <c r="C6328" s="358" t="s">
        <v>24851</v>
      </c>
      <c r="D6328" s="357" t="s">
        <v>138</v>
      </c>
      <c r="E6328" s="359">
        <v>4996.3599999999997</v>
      </c>
    </row>
    <row r="6329" spans="1:5" ht="9" customHeight="1" x14ac:dyDescent="0.25">
      <c r="A6329" s="102">
        <f t="shared" si="98"/>
        <v>6817879</v>
      </c>
      <c r="B6329" s="357" t="s">
        <v>24852</v>
      </c>
      <c r="C6329" s="358" t="s">
        <v>24853</v>
      </c>
      <c r="D6329" s="357" t="s">
        <v>138</v>
      </c>
      <c r="E6329" s="359">
        <v>6019.5</v>
      </c>
    </row>
    <row r="6330" spans="1:5" ht="9" customHeight="1" x14ac:dyDescent="0.25">
      <c r="A6330" s="102">
        <f t="shared" si="98"/>
        <v>6817880</v>
      </c>
      <c r="B6330" s="357" t="s">
        <v>24854</v>
      </c>
      <c r="C6330" s="358" t="s">
        <v>24855</v>
      </c>
      <c r="D6330" s="357" t="s">
        <v>138</v>
      </c>
      <c r="E6330" s="359">
        <v>5524.49</v>
      </c>
    </row>
    <row r="6331" spans="1:5" ht="9" customHeight="1" x14ac:dyDescent="0.25">
      <c r="A6331" s="102">
        <f t="shared" si="98"/>
        <v>7119788</v>
      </c>
      <c r="B6331" s="357" t="s">
        <v>24856</v>
      </c>
      <c r="C6331" s="358" t="s">
        <v>24857</v>
      </c>
      <c r="D6331" s="357" t="s">
        <v>8798</v>
      </c>
      <c r="E6331" s="359">
        <v>286034.93</v>
      </c>
    </row>
    <row r="6332" spans="1:5" ht="9" customHeight="1" x14ac:dyDescent="0.25">
      <c r="A6332" s="102">
        <f t="shared" si="98"/>
        <v>7119714</v>
      </c>
      <c r="B6332" s="357" t="s">
        <v>24858</v>
      </c>
      <c r="C6332" s="358" t="s">
        <v>24859</v>
      </c>
      <c r="D6332" s="357" t="s">
        <v>315</v>
      </c>
      <c r="E6332" s="359">
        <v>2044.44</v>
      </c>
    </row>
    <row r="6333" spans="1:5" ht="9" customHeight="1" x14ac:dyDescent="0.25">
      <c r="A6333" s="102">
        <f t="shared" si="98"/>
        <v>7119715</v>
      </c>
      <c r="B6333" s="357" t="s">
        <v>24860</v>
      </c>
      <c r="C6333" s="358" t="s">
        <v>24861</v>
      </c>
      <c r="D6333" s="357" t="s">
        <v>315</v>
      </c>
      <c r="E6333" s="359">
        <v>1660.42</v>
      </c>
    </row>
    <row r="6334" spans="1:5" ht="9" customHeight="1" x14ac:dyDescent="0.25">
      <c r="A6334" s="102">
        <f t="shared" si="98"/>
        <v>7119678</v>
      </c>
      <c r="B6334" s="357" t="s">
        <v>24862</v>
      </c>
      <c r="C6334" s="358" t="s">
        <v>24863</v>
      </c>
      <c r="D6334" s="357" t="s">
        <v>802</v>
      </c>
      <c r="E6334" s="359">
        <v>8834.4500000000007</v>
      </c>
    </row>
    <row r="6335" spans="1:5" ht="9" customHeight="1" x14ac:dyDescent="0.25">
      <c r="A6335" s="102">
        <f t="shared" si="98"/>
        <v>7119712</v>
      </c>
      <c r="B6335" s="357" t="s">
        <v>24864</v>
      </c>
      <c r="C6335" s="358" t="s">
        <v>24865</v>
      </c>
      <c r="D6335" s="357" t="s">
        <v>315</v>
      </c>
      <c r="E6335" s="359">
        <v>13029.98</v>
      </c>
    </row>
    <row r="6336" spans="1:5" ht="9" customHeight="1" x14ac:dyDescent="0.25">
      <c r="A6336" s="102">
        <f t="shared" si="98"/>
        <v>7119694</v>
      </c>
      <c r="B6336" s="357" t="s">
        <v>24866</v>
      </c>
      <c r="C6336" s="358" t="s">
        <v>24867</v>
      </c>
      <c r="D6336" s="357" t="s">
        <v>315</v>
      </c>
      <c r="E6336" s="359">
        <v>7724.63</v>
      </c>
    </row>
    <row r="6337" spans="1:5" ht="18" customHeight="1" x14ac:dyDescent="0.25">
      <c r="A6337" s="102">
        <f t="shared" ref="A6337:A6353" si="99">VALUE(B6337)</f>
        <v>7119695</v>
      </c>
      <c r="B6337" s="357" t="s">
        <v>24868</v>
      </c>
      <c r="C6337" s="358" t="s">
        <v>24869</v>
      </c>
      <c r="D6337" s="357" t="s">
        <v>315</v>
      </c>
      <c r="E6337" s="359">
        <v>8400.77</v>
      </c>
    </row>
    <row r="6338" spans="1:5" ht="18" customHeight="1" x14ac:dyDescent="0.25">
      <c r="A6338" s="102">
        <f t="shared" si="99"/>
        <v>7119696</v>
      </c>
      <c r="B6338" s="357" t="s">
        <v>24870</v>
      </c>
      <c r="C6338" s="358" t="s">
        <v>24871</v>
      </c>
      <c r="D6338" s="357" t="s">
        <v>315</v>
      </c>
      <c r="E6338" s="359">
        <v>13476.37</v>
      </c>
    </row>
    <row r="6339" spans="1:5" ht="18" customHeight="1" x14ac:dyDescent="0.25">
      <c r="A6339" s="102">
        <f t="shared" si="99"/>
        <v>7119697</v>
      </c>
      <c r="B6339" s="357" t="s">
        <v>24872</v>
      </c>
      <c r="C6339" s="358" t="s">
        <v>24873</v>
      </c>
      <c r="D6339" s="357" t="s">
        <v>315</v>
      </c>
      <c r="E6339" s="359">
        <v>21487.7</v>
      </c>
    </row>
    <row r="6340" spans="1:5" ht="18" customHeight="1" x14ac:dyDescent="0.25">
      <c r="A6340" s="102">
        <f t="shared" si="99"/>
        <v>7119698</v>
      </c>
      <c r="B6340" s="357" t="s">
        <v>24874</v>
      </c>
      <c r="C6340" s="358" t="s">
        <v>24875</v>
      </c>
      <c r="D6340" s="357" t="s">
        <v>315</v>
      </c>
      <c r="E6340" s="359">
        <v>27385.77</v>
      </c>
    </row>
    <row r="6341" spans="1:5" ht="9" customHeight="1" x14ac:dyDescent="0.25">
      <c r="A6341" s="102">
        <f t="shared" si="99"/>
        <v>7119688</v>
      </c>
      <c r="B6341" s="357" t="s">
        <v>24876</v>
      </c>
      <c r="C6341" s="358" t="s">
        <v>24877</v>
      </c>
      <c r="D6341" s="357" t="s">
        <v>315</v>
      </c>
      <c r="E6341" s="359">
        <v>8027.21</v>
      </c>
    </row>
    <row r="6342" spans="1:5" ht="9" customHeight="1" x14ac:dyDescent="0.25">
      <c r="A6342" s="102">
        <f t="shared" si="99"/>
        <v>7119689</v>
      </c>
      <c r="B6342" s="357" t="s">
        <v>24878</v>
      </c>
      <c r="C6342" s="358" t="s">
        <v>24879</v>
      </c>
      <c r="D6342" s="357" t="s">
        <v>315</v>
      </c>
      <c r="E6342" s="359">
        <v>15487.16</v>
      </c>
    </row>
    <row r="6343" spans="1:5" ht="9" customHeight="1" x14ac:dyDescent="0.25">
      <c r="A6343" s="102">
        <f t="shared" si="99"/>
        <v>7119690</v>
      </c>
      <c r="B6343" s="357" t="s">
        <v>24880</v>
      </c>
      <c r="C6343" s="358" t="s">
        <v>24881</v>
      </c>
      <c r="D6343" s="357" t="s">
        <v>315</v>
      </c>
      <c r="E6343" s="359">
        <v>18475.900000000001</v>
      </c>
    </row>
    <row r="6344" spans="1:5" ht="9" customHeight="1" x14ac:dyDescent="0.25">
      <c r="A6344" s="102">
        <f t="shared" si="99"/>
        <v>7119691</v>
      </c>
      <c r="B6344" s="357" t="s">
        <v>24882</v>
      </c>
      <c r="C6344" s="358" t="s">
        <v>24883</v>
      </c>
      <c r="D6344" s="357" t="s">
        <v>315</v>
      </c>
      <c r="E6344" s="359">
        <v>25597.65</v>
      </c>
    </row>
    <row r="6345" spans="1:5" ht="18" customHeight="1" x14ac:dyDescent="0.25">
      <c r="A6345" s="102">
        <f t="shared" si="99"/>
        <v>7119692</v>
      </c>
      <c r="B6345" s="357" t="s">
        <v>24884</v>
      </c>
      <c r="C6345" s="358" t="s">
        <v>24885</v>
      </c>
      <c r="D6345" s="357" t="s">
        <v>315</v>
      </c>
      <c r="E6345" s="359">
        <v>28138.85</v>
      </c>
    </row>
    <row r="6346" spans="1:5" ht="9" customHeight="1" x14ac:dyDescent="0.25">
      <c r="A6346" s="102">
        <f t="shared" si="99"/>
        <v>7119693</v>
      </c>
      <c r="B6346" s="357" t="s">
        <v>24886</v>
      </c>
      <c r="C6346" s="358" t="s">
        <v>24887</v>
      </c>
      <c r="D6346" s="357" t="s">
        <v>315</v>
      </c>
      <c r="E6346" s="359">
        <v>35754.089999999997</v>
      </c>
    </row>
    <row r="6347" spans="1:5" ht="9" customHeight="1" x14ac:dyDescent="0.25">
      <c r="A6347" s="102">
        <f t="shared" si="99"/>
        <v>7119687</v>
      </c>
      <c r="B6347" s="357" t="s">
        <v>24888</v>
      </c>
      <c r="C6347" s="358" t="s">
        <v>24889</v>
      </c>
      <c r="D6347" s="357" t="s">
        <v>315</v>
      </c>
      <c r="E6347" s="359">
        <v>4239.3100000000004</v>
      </c>
    </row>
    <row r="6348" spans="1:5" ht="9" customHeight="1" x14ac:dyDescent="0.25">
      <c r="A6348" s="102">
        <f t="shared" si="99"/>
        <v>7119681</v>
      </c>
      <c r="B6348" s="357" t="s">
        <v>24890</v>
      </c>
      <c r="C6348" s="358" t="s">
        <v>24891</v>
      </c>
      <c r="D6348" s="357" t="s">
        <v>315</v>
      </c>
      <c r="E6348" s="359">
        <v>9150.9500000000007</v>
      </c>
    </row>
    <row r="6349" spans="1:5" ht="9" customHeight="1" x14ac:dyDescent="0.25">
      <c r="A6349" s="102">
        <f t="shared" si="99"/>
        <v>7119682</v>
      </c>
      <c r="B6349" s="357" t="s">
        <v>24892</v>
      </c>
      <c r="C6349" s="358" t="s">
        <v>24893</v>
      </c>
      <c r="D6349" s="357" t="s">
        <v>315</v>
      </c>
      <c r="E6349" s="359">
        <v>17548.8</v>
      </c>
    </row>
    <row r="6350" spans="1:5" ht="9" customHeight="1" x14ac:dyDescent="0.25">
      <c r="A6350" s="102">
        <f t="shared" si="99"/>
        <v>7119683</v>
      </c>
      <c r="B6350" s="357" t="s">
        <v>24894</v>
      </c>
      <c r="C6350" s="358" t="s">
        <v>24895</v>
      </c>
      <c r="D6350" s="357" t="s">
        <v>315</v>
      </c>
      <c r="E6350" s="359">
        <v>20939.21</v>
      </c>
    </row>
    <row r="6351" spans="1:5" ht="9" customHeight="1" x14ac:dyDescent="0.25">
      <c r="A6351" s="102">
        <f t="shared" si="99"/>
        <v>7119684</v>
      </c>
      <c r="B6351" s="357" t="s">
        <v>24896</v>
      </c>
      <c r="C6351" s="358" t="s">
        <v>24897</v>
      </c>
      <c r="D6351" s="357" t="s">
        <v>315</v>
      </c>
      <c r="E6351" s="359">
        <v>28989.02</v>
      </c>
    </row>
    <row r="6352" spans="1:5" ht="9" customHeight="1" x14ac:dyDescent="0.25">
      <c r="A6352" s="102">
        <f t="shared" si="99"/>
        <v>7119685</v>
      </c>
      <c r="B6352" s="357" t="s">
        <v>24898</v>
      </c>
      <c r="C6352" s="358" t="s">
        <v>24899</v>
      </c>
      <c r="D6352" s="357" t="s">
        <v>315</v>
      </c>
      <c r="E6352" s="359">
        <v>31861.02</v>
      </c>
    </row>
    <row r="6353" spans="1:5" ht="18" customHeight="1" x14ac:dyDescent="0.25">
      <c r="A6353" s="102">
        <f t="shared" si="99"/>
        <v>7119686</v>
      </c>
      <c r="B6353" s="357" t="s">
        <v>24900</v>
      </c>
      <c r="C6353" s="358" t="s">
        <v>24901</v>
      </c>
      <c r="D6353" s="357" t="s">
        <v>315</v>
      </c>
      <c r="E6353" s="359">
        <v>40471.75</v>
      </c>
    </row>
    <row r="6354" spans="1:5" ht="9" customHeight="1" x14ac:dyDescent="0.25">
      <c r="A6354" s="102">
        <f>VALUE(B6354)</f>
        <v>7119680</v>
      </c>
      <c r="B6354" s="357" t="s">
        <v>24902</v>
      </c>
      <c r="C6354" s="358" t="s">
        <v>24903</v>
      </c>
      <c r="D6354" s="357" t="s">
        <v>315</v>
      </c>
      <c r="E6354" s="359">
        <v>4815.24</v>
      </c>
    </row>
    <row r="6355" spans="1:5" x14ac:dyDescent="0.25">
      <c r="A6355" s="102">
        <f t="shared" ref="A6355:A6373" si="100">VALUE(B6355)</f>
        <v>7119710</v>
      </c>
      <c r="B6355" s="357" t="s">
        <v>24904</v>
      </c>
      <c r="C6355" s="358" t="s">
        <v>24905</v>
      </c>
      <c r="D6355" s="357" t="s">
        <v>315</v>
      </c>
      <c r="E6355" s="359">
        <v>689.24</v>
      </c>
    </row>
    <row r="6356" spans="1:5" ht="18" x14ac:dyDescent="0.25">
      <c r="A6356" s="102">
        <f t="shared" si="100"/>
        <v>7107375</v>
      </c>
      <c r="B6356" s="357" t="s">
        <v>24906</v>
      </c>
      <c r="C6356" s="358" t="s">
        <v>24907</v>
      </c>
      <c r="D6356" s="357" t="s">
        <v>315</v>
      </c>
      <c r="E6356" s="359">
        <v>25791.19</v>
      </c>
    </row>
    <row r="6357" spans="1:5" ht="18" x14ac:dyDescent="0.25">
      <c r="A6357" s="102">
        <f t="shared" si="100"/>
        <v>7107376</v>
      </c>
      <c r="B6357" s="357" t="s">
        <v>24908</v>
      </c>
      <c r="C6357" s="358" t="s">
        <v>24909</v>
      </c>
      <c r="D6357" s="357" t="s">
        <v>315</v>
      </c>
      <c r="E6357" s="359">
        <v>45758.64</v>
      </c>
    </row>
    <row r="6358" spans="1:5" ht="18" x14ac:dyDescent="0.25">
      <c r="A6358" s="102">
        <f t="shared" si="100"/>
        <v>7107377</v>
      </c>
      <c r="B6358" s="357" t="s">
        <v>24910</v>
      </c>
      <c r="C6358" s="358" t="s">
        <v>24911</v>
      </c>
      <c r="D6358" s="357" t="s">
        <v>315</v>
      </c>
      <c r="E6358" s="359">
        <v>59440.22</v>
      </c>
    </row>
    <row r="6359" spans="1:5" ht="18" x14ac:dyDescent="0.25">
      <c r="A6359" s="102">
        <f t="shared" si="100"/>
        <v>7107374</v>
      </c>
      <c r="B6359" s="357" t="s">
        <v>24912</v>
      </c>
      <c r="C6359" s="358" t="s">
        <v>24913</v>
      </c>
      <c r="D6359" s="357" t="s">
        <v>315</v>
      </c>
      <c r="E6359" s="359">
        <v>16866.75</v>
      </c>
    </row>
    <row r="6360" spans="1:5" x14ac:dyDescent="0.25">
      <c r="A6360" s="102">
        <f t="shared" si="100"/>
        <v>7119708</v>
      </c>
      <c r="B6360" s="357" t="s">
        <v>24914</v>
      </c>
      <c r="C6360" s="358" t="s">
        <v>24915</v>
      </c>
      <c r="D6360" s="357" t="s">
        <v>315</v>
      </c>
      <c r="E6360" s="359">
        <v>151503.37</v>
      </c>
    </row>
    <row r="6361" spans="1:5" x14ac:dyDescent="0.25">
      <c r="A6361" s="102">
        <f t="shared" si="100"/>
        <v>7119709</v>
      </c>
      <c r="B6361" s="357" t="s">
        <v>24916</v>
      </c>
      <c r="C6361" s="358" t="s">
        <v>24917</v>
      </c>
      <c r="D6361" s="357" t="s">
        <v>315</v>
      </c>
      <c r="E6361" s="359">
        <v>211101.78</v>
      </c>
    </row>
    <row r="6362" spans="1:5" x14ac:dyDescent="0.25">
      <c r="A6362" s="102">
        <f t="shared" si="100"/>
        <v>7119706</v>
      </c>
      <c r="B6362" s="357" t="s">
        <v>24918</v>
      </c>
      <c r="C6362" s="358" t="s">
        <v>24919</v>
      </c>
      <c r="D6362" s="357" t="s">
        <v>315</v>
      </c>
      <c r="E6362" s="359">
        <v>49594.75</v>
      </c>
    </row>
    <row r="6363" spans="1:5" x14ac:dyDescent="0.25">
      <c r="A6363" s="102">
        <f t="shared" si="100"/>
        <v>7119707</v>
      </c>
      <c r="B6363" s="357" t="s">
        <v>24920</v>
      </c>
      <c r="C6363" s="358" t="s">
        <v>24921</v>
      </c>
      <c r="D6363" s="357" t="s">
        <v>315</v>
      </c>
      <c r="E6363" s="359">
        <v>117675.98</v>
      </c>
    </row>
    <row r="6364" spans="1:5" ht="18" x14ac:dyDescent="0.25">
      <c r="A6364" s="102">
        <f t="shared" si="100"/>
        <v>7119787</v>
      </c>
      <c r="B6364" s="357" t="s">
        <v>24922</v>
      </c>
      <c r="C6364" s="358" t="s">
        <v>24923</v>
      </c>
      <c r="D6364" s="357" t="s">
        <v>959</v>
      </c>
      <c r="E6364" s="359">
        <v>336.34</v>
      </c>
    </row>
    <row r="6365" spans="1:5" x14ac:dyDescent="0.25">
      <c r="A6365" s="102">
        <f t="shared" si="100"/>
        <v>7119647</v>
      </c>
      <c r="B6365" s="357" t="s">
        <v>24924</v>
      </c>
      <c r="C6365" s="358" t="s">
        <v>24925</v>
      </c>
      <c r="D6365" s="357" t="s">
        <v>315</v>
      </c>
      <c r="E6365" s="359">
        <v>2591.38</v>
      </c>
    </row>
    <row r="6366" spans="1:5" x14ac:dyDescent="0.25">
      <c r="A6366" s="102">
        <f t="shared" si="100"/>
        <v>7119679</v>
      </c>
      <c r="B6366" s="357" t="s">
        <v>24926</v>
      </c>
      <c r="C6366" s="358" t="s">
        <v>24927</v>
      </c>
      <c r="D6366" s="357" t="s">
        <v>802</v>
      </c>
      <c r="E6366" s="359">
        <v>44.62</v>
      </c>
    </row>
    <row r="6367" spans="1:5" x14ac:dyDescent="0.25">
      <c r="A6367" s="102">
        <f t="shared" si="100"/>
        <v>7119711</v>
      </c>
      <c r="B6367" s="357" t="s">
        <v>24928</v>
      </c>
      <c r="C6367" s="358" t="s">
        <v>24929</v>
      </c>
      <c r="D6367" s="357" t="s">
        <v>315</v>
      </c>
      <c r="E6367" s="359">
        <v>961.69</v>
      </c>
    </row>
    <row r="6368" spans="1:5" x14ac:dyDescent="0.25">
      <c r="A6368" s="102">
        <f t="shared" si="100"/>
        <v>7119713</v>
      </c>
      <c r="B6368" s="357" t="s">
        <v>24930</v>
      </c>
      <c r="C6368" s="358" t="s">
        <v>24931</v>
      </c>
      <c r="D6368" s="357" t="s">
        <v>315</v>
      </c>
      <c r="E6368" s="359">
        <v>238599.19</v>
      </c>
    </row>
    <row r="6369" spans="1:5" x14ac:dyDescent="0.25">
      <c r="A6369" s="102">
        <f t="shared" si="100"/>
        <v>7119646</v>
      </c>
      <c r="B6369" s="357" t="s">
        <v>24932</v>
      </c>
      <c r="C6369" s="358" t="s">
        <v>24933</v>
      </c>
      <c r="D6369" s="357" t="s">
        <v>802</v>
      </c>
      <c r="E6369" s="359">
        <v>1086.6199999999999</v>
      </c>
    </row>
    <row r="6370" spans="1:5" x14ac:dyDescent="0.25">
      <c r="A6370" s="102">
        <f t="shared" si="100"/>
        <v>7119699</v>
      </c>
      <c r="B6370" s="357" t="s">
        <v>24934</v>
      </c>
      <c r="C6370" s="358" t="s">
        <v>24935</v>
      </c>
      <c r="D6370" s="357" t="s">
        <v>959</v>
      </c>
      <c r="E6370" s="359">
        <v>19.809999999999999</v>
      </c>
    </row>
    <row r="6371" spans="1:5" x14ac:dyDescent="0.25">
      <c r="A6371" s="102">
        <f t="shared" si="100"/>
        <v>7119702</v>
      </c>
      <c r="B6371" s="357" t="s">
        <v>24936</v>
      </c>
      <c r="C6371" s="358" t="s">
        <v>24937</v>
      </c>
      <c r="D6371" s="357" t="s">
        <v>959</v>
      </c>
      <c r="E6371" s="359">
        <v>61.69</v>
      </c>
    </row>
    <row r="6372" spans="1:5" ht="18" x14ac:dyDescent="0.25">
      <c r="A6372" s="102">
        <f t="shared" si="100"/>
        <v>7119701</v>
      </c>
      <c r="B6372" s="357" t="s">
        <v>24938</v>
      </c>
      <c r="C6372" s="358" t="s">
        <v>24939</v>
      </c>
      <c r="D6372" s="357" t="s">
        <v>959</v>
      </c>
      <c r="E6372" s="359">
        <v>61.69</v>
      </c>
    </row>
    <row r="6373" spans="1:5" x14ac:dyDescent="0.25">
      <c r="A6373" s="102">
        <f t="shared" si="100"/>
        <v>7119700</v>
      </c>
      <c r="B6373" s="357" t="s">
        <v>24940</v>
      </c>
      <c r="C6373" s="358" t="s">
        <v>24941</v>
      </c>
      <c r="D6373" s="357" t="s">
        <v>959</v>
      </c>
      <c r="E6373" s="359">
        <v>54.2</v>
      </c>
    </row>
  </sheetData>
  <mergeCells count="1">
    <mergeCell ref="C1:D1"/>
  </mergeCells>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CD95-CD4D-4032-8FBC-87ED65FB7A0C}">
  <dimension ref="A1:K535"/>
  <sheetViews>
    <sheetView showGridLines="0" topLeftCell="A421" zoomScale="145" zoomScaleNormal="145" workbookViewId="0">
      <selection activeCell="B441" sqref="B441"/>
    </sheetView>
  </sheetViews>
  <sheetFormatPr defaultRowHeight="15" x14ac:dyDescent="0.25"/>
  <cols>
    <col min="1" max="1" width="8.5703125" style="97" customWidth="1"/>
    <col min="2" max="2" width="76.5703125" style="97" customWidth="1"/>
    <col min="3" max="11" width="11.5703125" style="97" customWidth="1"/>
    <col min="12" max="16384" width="9.140625" style="97"/>
  </cols>
  <sheetData>
    <row r="1" spans="1:11" x14ac:dyDescent="0.25">
      <c r="A1" s="353" t="s">
        <v>12316</v>
      </c>
      <c r="B1" s="733" t="s">
        <v>12317</v>
      </c>
      <c r="C1" s="733"/>
      <c r="D1" s="733"/>
      <c r="E1" s="733"/>
      <c r="F1" s="733"/>
      <c r="G1" s="733"/>
      <c r="H1" s="733"/>
      <c r="I1" s="733"/>
      <c r="J1" s="733"/>
      <c r="K1" s="353" t="s">
        <v>12318</v>
      </c>
    </row>
    <row r="2" spans="1:11" ht="12" customHeight="1" x14ac:dyDescent="0.25">
      <c r="A2" s="352"/>
      <c r="B2" s="735" t="s">
        <v>37882</v>
      </c>
      <c r="C2" s="735"/>
      <c r="D2" s="735"/>
      <c r="E2" s="735"/>
      <c r="F2" s="735"/>
      <c r="G2" s="735"/>
      <c r="H2" s="735"/>
      <c r="I2" s="735"/>
      <c r="J2" s="735"/>
      <c r="K2" s="352"/>
    </row>
    <row r="3" spans="1:11" ht="45" customHeight="1" x14ac:dyDescent="0.25">
      <c r="A3" s="356" t="s">
        <v>12319</v>
      </c>
      <c r="B3" s="356" t="s">
        <v>24954</v>
      </c>
      <c r="C3" s="356" t="s">
        <v>27920</v>
      </c>
      <c r="D3" s="356" t="s">
        <v>27921</v>
      </c>
      <c r="E3" s="356" t="s">
        <v>27922</v>
      </c>
      <c r="F3" s="356" t="s">
        <v>27923</v>
      </c>
      <c r="G3" s="356" t="s">
        <v>27924</v>
      </c>
      <c r="H3" s="356" t="s">
        <v>27925</v>
      </c>
      <c r="I3" s="356" t="s">
        <v>27926</v>
      </c>
      <c r="J3" s="356" t="s">
        <v>27927</v>
      </c>
      <c r="K3" s="356" t="s">
        <v>27928</v>
      </c>
    </row>
    <row r="4" spans="1:11" ht="9" customHeight="1" x14ac:dyDescent="0.25">
      <c r="A4" s="357" t="s">
        <v>27929</v>
      </c>
      <c r="B4" s="358" t="s">
        <v>27930</v>
      </c>
      <c r="C4" s="360">
        <v>74570.578500000003</v>
      </c>
      <c r="D4" s="360">
        <v>9.9427000000000003</v>
      </c>
      <c r="E4" s="360">
        <v>2.3005</v>
      </c>
      <c r="F4" s="360">
        <v>0</v>
      </c>
      <c r="G4" s="360">
        <v>7.4570999999999996</v>
      </c>
      <c r="H4" s="360">
        <v>0</v>
      </c>
      <c r="I4" s="360">
        <v>0</v>
      </c>
      <c r="J4" s="360">
        <v>19.700299999999999</v>
      </c>
      <c r="K4" s="360">
        <v>12.2432</v>
      </c>
    </row>
    <row r="5" spans="1:11" ht="9" customHeight="1" x14ac:dyDescent="0.25">
      <c r="A5" s="357" t="s">
        <v>27931</v>
      </c>
      <c r="B5" s="358" t="s">
        <v>27932</v>
      </c>
      <c r="C5" s="360">
        <v>81793.366800000003</v>
      </c>
      <c r="D5" s="360">
        <v>10.905799999999999</v>
      </c>
      <c r="E5" s="360">
        <v>2.5232999999999999</v>
      </c>
      <c r="F5" s="360">
        <v>0</v>
      </c>
      <c r="G5" s="360">
        <v>8.1792999999999996</v>
      </c>
      <c r="H5" s="360">
        <v>0</v>
      </c>
      <c r="I5" s="360">
        <v>0</v>
      </c>
      <c r="J5" s="360">
        <v>21.6084</v>
      </c>
      <c r="K5" s="360">
        <v>13.4291</v>
      </c>
    </row>
    <row r="6" spans="1:11" ht="9" customHeight="1" x14ac:dyDescent="0.25">
      <c r="A6" s="357" t="s">
        <v>27933</v>
      </c>
      <c r="B6" s="358" t="s">
        <v>27934</v>
      </c>
      <c r="C6" s="360">
        <v>88756.883900000001</v>
      </c>
      <c r="D6" s="360">
        <v>11.834300000000001</v>
      </c>
      <c r="E6" s="360">
        <v>2.7381000000000002</v>
      </c>
      <c r="F6" s="360">
        <v>0</v>
      </c>
      <c r="G6" s="360">
        <v>8.8757000000000001</v>
      </c>
      <c r="H6" s="360">
        <v>0</v>
      </c>
      <c r="I6" s="360">
        <v>0</v>
      </c>
      <c r="J6" s="360">
        <v>23.4481</v>
      </c>
      <c r="K6" s="360">
        <v>14.5724</v>
      </c>
    </row>
    <row r="7" spans="1:11" ht="9" customHeight="1" x14ac:dyDescent="0.25">
      <c r="A7" s="357" t="s">
        <v>27935</v>
      </c>
      <c r="B7" s="358" t="s">
        <v>27936</v>
      </c>
      <c r="C7" s="360">
        <v>89162.206900000005</v>
      </c>
      <c r="D7" s="360">
        <v>11.888299999999999</v>
      </c>
      <c r="E7" s="360">
        <v>2.7507000000000001</v>
      </c>
      <c r="F7" s="360">
        <v>0</v>
      </c>
      <c r="G7" s="360">
        <v>8.9161999999999999</v>
      </c>
      <c r="H7" s="360">
        <v>0</v>
      </c>
      <c r="I7" s="360">
        <v>0</v>
      </c>
      <c r="J7" s="360">
        <v>23.555199999999999</v>
      </c>
      <c r="K7" s="360">
        <v>14.638999999999999</v>
      </c>
    </row>
    <row r="8" spans="1:11" ht="9" customHeight="1" x14ac:dyDescent="0.25">
      <c r="A8" s="357" t="s">
        <v>27937</v>
      </c>
      <c r="B8" s="358" t="s">
        <v>27938</v>
      </c>
      <c r="C8" s="360">
        <v>91026.692800000004</v>
      </c>
      <c r="D8" s="360">
        <v>12.136900000000001</v>
      </c>
      <c r="E8" s="360">
        <v>2.8081999999999998</v>
      </c>
      <c r="F8" s="360">
        <v>0</v>
      </c>
      <c r="G8" s="360">
        <v>9.1027000000000005</v>
      </c>
      <c r="H8" s="360">
        <v>0</v>
      </c>
      <c r="I8" s="360">
        <v>0</v>
      </c>
      <c r="J8" s="360">
        <v>24.047799999999999</v>
      </c>
      <c r="K8" s="360">
        <v>14.9451</v>
      </c>
    </row>
    <row r="9" spans="1:11" ht="9" customHeight="1" x14ac:dyDescent="0.25">
      <c r="A9" s="357" t="s">
        <v>27939</v>
      </c>
      <c r="B9" s="358" t="s">
        <v>27940</v>
      </c>
      <c r="C9" s="360">
        <v>2723.3582000000001</v>
      </c>
      <c r="D9" s="360">
        <v>0.46300000000000002</v>
      </c>
      <c r="E9" s="360">
        <v>0.1008</v>
      </c>
      <c r="F9" s="360">
        <v>0</v>
      </c>
      <c r="G9" s="360">
        <v>0.27229999999999999</v>
      </c>
      <c r="H9" s="360">
        <v>0</v>
      </c>
      <c r="I9" s="360">
        <v>0</v>
      </c>
      <c r="J9" s="360">
        <v>0.83609999999999995</v>
      </c>
      <c r="K9" s="360">
        <v>0.56379999999999997</v>
      </c>
    </row>
    <row r="10" spans="1:11" ht="9" customHeight="1" x14ac:dyDescent="0.25">
      <c r="A10" s="357" t="s">
        <v>27941</v>
      </c>
      <c r="B10" s="358" t="s">
        <v>27942</v>
      </c>
      <c r="C10" s="360">
        <v>133952.8989</v>
      </c>
      <c r="D10" s="360">
        <v>10.716200000000001</v>
      </c>
      <c r="E10" s="360">
        <v>2.4794999999999998</v>
      </c>
      <c r="F10" s="360">
        <v>0</v>
      </c>
      <c r="G10" s="360">
        <v>9.3766999999999996</v>
      </c>
      <c r="H10" s="360">
        <v>7.8620000000000001</v>
      </c>
      <c r="I10" s="360">
        <v>0</v>
      </c>
      <c r="J10" s="360">
        <v>30.4344</v>
      </c>
      <c r="K10" s="360">
        <v>13.1957</v>
      </c>
    </row>
    <row r="11" spans="1:11" ht="9" customHeight="1" x14ac:dyDescent="0.25">
      <c r="A11" s="357" t="s">
        <v>27943</v>
      </c>
      <c r="B11" s="358" t="s">
        <v>27944</v>
      </c>
      <c r="C11" s="360">
        <v>1644.4659999999999</v>
      </c>
      <c r="D11" s="360">
        <v>1.48</v>
      </c>
      <c r="E11" s="360">
        <v>0.10150000000000001</v>
      </c>
      <c r="F11" s="360">
        <v>0</v>
      </c>
      <c r="G11" s="360">
        <v>0.82220000000000004</v>
      </c>
      <c r="H11" s="360">
        <v>0</v>
      </c>
      <c r="I11" s="360">
        <v>0</v>
      </c>
      <c r="J11" s="360">
        <v>2.4037000000000002</v>
      </c>
      <c r="K11" s="360">
        <v>1.5814999999999999</v>
      </c>
    </row>
    <row r="12" spans="1:11" ht="9" customHeight="1" x14ac:dyDescent="0.25">
      <c r="A12" s="357" t="s">
        <v>27945</v>
      </c>
      <c r="B12" s="358" t="s">
        <v>27946</v>
      </c>
      <c r="C12" s="360">
        <v>613696.44449999998</v>
      </c>
      <c r="D12" s="360">
        <v>7.9908000000000001</v>
      </c>
      <c r="E12" s="360">
        <v>3.5608</v>
      </c>
      <c r="F12" s="360">
        <v>0</v>
      </c>
      <c r="G12" s="360">
        <v>17.757400000000001</v>
      </c>
      <c r="H12" s="360">
        <v>256.95249999999999</v>
      </c>
      <c r="I12" s="360">
        <v>118.2557</v>
      </c>
      <c r="J12" s="360">
        <v>404.5172</v>
      </c>
      <c r="K12" s="360">
        <v>129.8073</v>
      </c>
    </row>
    <row r="13" spans="1:11" ht="9" customHeight="1" x14ac:dyDescent="0.25">
      <c r="A13" s="357" t="s">
        <v>27947</v>
      </c>
      <c r="B13" s="358" t="s">
        <v>27948</v>
      </c>
      <c r="C13" s="360">
        <v>4580.3936999999996</v>
      </c>
      <c r="D13" s="360">
        <v>0.68710000000000004</v>
      </c>
      <c r="E13" s="360">
        <v>9.4200000000000006E-2</v>
      </c>
      <c r="F13" s="360">
        <v>0</v>
      </c>
      <c r="G13" s="360">
        <v>0.38169999999999998</v>
      </c>
      <c r="H13" s="360">
        <v>0</v>
      </c>
      <c r="I13" s="360">
        <v>0</v>
      </c>
      <c r="J13" s="360">
        <v>1.163</v>
      </c>
      <c r="K13" s="360">
        <v>0.78129999999999999</v>
      </c>
    </row>
    <row r="14" spans="1:11" ht="9" customHeight="1" x14ac:dyDescent="0.25">
      <c r="A14" s="357" t="s">
        <v>27949</v>
      </c>
      <c r="B14" s="358" t="s">
        <v>27950</v>
      </c>
      <c r="C14" s="360">
        <v>1991.7111</v>
      </c>
      <c r="D14" s="360">
        <v>0.35849999999999999</v>
      </c>
      <c r="E14" s="360">
        <v>7.3700000000000002E-2</v>
      </c>
      <c r="F14" s="360">
        <v>0</v>
      </c>
      <c r="G14" s="360">
        <v>0.19919999999999999</v>
      </c>
      <c r="H14" s="360">
        <v>0</v>
      </c>
      <c r="I14" s="360">
        <v>0</v>
      </c>
      <c r="J14" s="360">
        <v>0.63139999999999996</v>
      </c>
      <c r="K14" s="360">
        <v>0.43219999999999997</v>
      </c>
    </row>
    <row r="15" spans="1:11" ht="9" customHeight="1" x14ac:dyDescent="0.25">
      <c r="A15" s="357" t="s">
        <v>27951</v>
      </c>
      <c r="B15" s="358" t="s">
        <v>27952</v>
      </c>
      <c r="C15" s="360">
        <v>2204142.9918</v>
      </c>
      <c r="D15" s="360">
        <v>176.3314</v>
      </c>
      <c r="E15" s="360">
        <v>40.798699999999997</v>
      </c>
      <c r="F15" s="360">
        <v>0</v>
      </c>
      <c r="G15" s="360">
        <v>110.2071</v>
      </c>
      <c r="H15" s="360">
        <v>0</v>
      </c>
      <c r="I15" s="360">
        <v>26.752099999999999</v>
      </c>
      <c r="J15" s="360">
        <v>354.08929999999998</v>
      </c>
      <c r="K15" s="360">
        <v>243.88220000000001</v>
      </c>
    </row>
    <row r="16" spans="1:11" ht="9" customHeight="1" x14ac:dyDescent="0.25">
      <c r="A16" s="357" t="s">
        <v>27953</v>
      </c>
      <c r="B16" s="358" t="s">
        <v>27954</v>
      </c>
      <c r="C16" s="360">
        <v>64516.682200000003</v>
      </c>
      <c r="D16" s="360">
        <v>5.1612999999999998</v>
      </c>
      <c r="E16" s="360">
        <v>1.1941999999999999</v>
      </c>
      <c r="F16" s="360">
        <v>0</v>
      </c>
      <c r="G16" s="360">
        <v>4.5162000000000004</v>
      </c>
      <c r="H16" s="360">
        <v>0</v>
      </c>
      <c r="I16" s="360">
        <v>21.119800000000001</v>
      </c>
      <c r="J16" s="360">
        <v>31.991499999999998</v>
      </c>
      <c r="K16" s="360">
        <v>27.475300000000001</v>
      </c>
    </row>
    <row r="17" spans="1:11" ht="9" customHeight="1" x14ac:dyDescent="0.25">
      <c r="A17" s="357" t="s">
        <v>27955</v>
      </c>
      <c r="B17" s="358" t="s">
        <v>27956</v>
      </c>
      <c r="C17" s="360">
        <v>10083902.4</v>
      </c>
      <c r="D17" s="360">
        <v>588.22760000000005</v>
      </c>
      <c r="E17" s="360">
        <v>181.4682</v>
      </c>
      <c r="F17" s="360">
        <v>73.528499999999994</v>
      </c>
      <c r="G17" s="360">
        <v>756.29269999999997</v>
      </c>
      <c r="H17" s="360">
        <v>91.134399999999999</v>
      </c>
      <c r="I17" s="360">
        <v>35.221899999999998</v>
      </c>
      <c r="J17" s="360">
        <v>1725.8733</v>
      </c>
      <c r="K17" s="360">
        <v>878.44619999999998</v>
      </c>
    </row>
    <row r="18" spans="1:11" ht="9" customHeight="1" x14ac:dyDescent="0.25">
      <c r="A18" s="357" t="s">
        <v>27957</v>
      </c>
      <c r="B18" s="358" t="s">
        <v>27958</v>
      </c>
      <c r="C18" s="360">
        <v>852684.8615</v>
      </c>
      <c r="D18" s="360">
        <v>59.687899999999999</v>
      </c>
      <c r="E18" s="360">
        <v>15.783200000000001</v>
      </c>
      <c r="F18" s="360">
        <v>0</v>
      </c>
      <c r="G18" s="360">
        <v>59.687899999999999</v>
      </c>
      <c r="H18" s="360">
        <v>41.984400000000001</v>
      </c>
      <c r="I18" s="360">
        <v>27.0688</v>
      </c>
      <c r="J18" s="360">
        <v>204.2122</v>
      </c>
      <c r="K18" s="360">
        <v>102.5399</v>
      </c>
    </row>
    <row r="19" spans="1:11" ht="9" customHeight="1" x14ac:dyDescent="0.25">
      <c r="A19" s="357" t="s">
        <v>27959</v>
      </c>
      <c r="B19" s="358" t="s">
        <v>27960</v>
      </c>
      <c r="C19" s="360">
        <v>4989820.1308000004</v>
      </c>
      <c r="D19" s="360">
        <v>291.07279999999997</v>
      </c>
      <c r="E19" s="360">
        <v>89.796000000000006</v>
      </c>
      <c r="F19" s="360">
        <v>0</v>
      </c>
      <c r="G19" s="360">
        <v>415.81830000000002</v>
      </c>
      <c r="H19" s="360">
        <v>459.20420000000001</v>
      </c>
      <c r="I19" s="360">
        <v>35.221899999999998</v>
      </c>
      <c r="J19" s="360">
        <v>1291.1132</v>
      </c>
      <c r="K19" s="360">
        <v>416.09070000000003</v>
      </c>
    </row>
    <row r="20" spans="1:11" ht="9" customHeight="1" x14ac:dyDescent="0.25">
      <c r="A20" s="357" t="s">
        <v>27961</v>
      </c>
      <c r="B20" s="358" t="s">
        <v>27962</v>
      </c>
      <c r="C20" s="360">
        <v>330060.51669999998</v>
      </c>
      <c r="D20" s="360">
        <v>16.503</v>
      </c>
      <c r="E20" s="360">
        <v>5.8185000000000002</v>
      </c>
      <c r="F20" s="360">
        <v>0</v>
      </c>
      <c r="G20" s="360">
        <v>11.7879</v>
      </c>
      <c r="H20" s="360">
        <v>349.95400000000001</v>
      </c>
      <c r="I20" s="360">
        <v>0</v>
      </c>
      <c r="J20" s="360">
        <v>384.0634</v>
      </c>
      <c r="K20" s="360">
        <v>22.3215</v>
      </c>
    </row>
    <row r="21" spans="1:11" ht="9" customHeight="1" x14ac:dyDescent="0.25">
      <c r="A21" s="357" t="s">
        <v>27963</v>
      </c>
      <c r="B21" s="358" t="s">
        <v>27964</v>
      </c>
      <c r="C21" s="360">
        <v>849617.8125</v>
      </c>
      <c r="D21" s="360">
        <v>38.232799999999997</v>
      </c>
      <c r="E21" s="360">
        <v>14.415900000000001</v>
      </c>
      <c r="F21" s="360">
        <v>0</v>
      </c>
      <c r="G21" s="360">
        <v>29.736599999999999</v>
      </c>
      <c r="H21" s="360">
        <v>0</v>
      </c>
      <c r="I21" s="360">
        <v>21.119800000000001</v>
      </c>
      <c r="J21" s="360">
        <v>103.5051</v>
      </c>
      <c r="K21" s="360">
        <v>73.768500000000003</v>
      </c>
    </row>
    <row r="22" spans="1:11" ht="9" customHeight="1" x14ac:dyDescent="0.25">
      <c r="A22" s="357" t="s">
        <v>27965</v>
      </c>
      <c r="B22" s="358" t="s">
        <v>27966</v>
      </c>
      <c r="C22" s="360">
        <v>3498150.0107</v>
      </c>
      <c r="D22" s="360">
        <v>122.4353</v>
      </c>
      <c r="E22" s="360">
        <v>59.354900000000001</v>
      </c>
      <c r="F22" s="360">
        <v>0</v>
      </c>
      <c r="G22" s="360">
        <v>174.9075</v>
      </c>
      <c r="H22" s="360">
        <v>68.123699999999999</v>
      </c>
      <c r="I22" s="360">
        <v>35.221899999999998</v>
      </c>
      <c r="J22" s="360">
        <v>460.04329999999999</v>
      </c>
      <c r="K22" s="360">
        <v>217.0121</v>
      </c>
    </row>
    <row r="23" spans="1:11" ht="9" customHeight="1" x14ac:dyDescent="0.25">
      <c r="A23" s="357" t="s">
        <v>27967</v>
      </c>
      <c r="B23" s="358" t="s">
        <v>27968</v>
      </c>
      <c r="C23" s="360">
        <v>6954.4994999999999</v>
      </c>
      <c r="D23" s="360">
        <v>0.55640000000000001</v>
      </c>
      <c r="E23" s="360">
        <v>0.12870000000000001</v>
      </c>
      <c r="F23" s="360">
        <v>0</v>
      </c>
      <c r="G23" s="360">
        <v>0.48680000000000001</v>
      </c>
      <c r="H23" s="360">
        <v>0</v>
      </c>
      <c r="I23" s="360">
        <v>21.119800000000001</v>
      </c>
      <c r="J23" s="360">
        <v>22.291699999999999</v>
      </c>
      <c r="K23" s="360">
        <v>21.8049</v>
      </c>
    </row>
    <row r="24" spans="1:11" ht="9" customHeight="1" x14ac:dyDescent="0.25">
      <c r="A24" s="357" t="s">
        <v>27969</v>
      </c>
      <c r="B24" s="358" t="s">
        <v>27970</v>
      </c>
      <c r="C24" s="360">
        <v>102152.10400000001</v>
      </c>
      <c r="D24" s="360">
        <v>5.8372999999999999</v>
      </c>
      <c r="E24" s="360">
        <v>1.8008</v>
      </c>
      <c r="F24" s="360">
        <v>0</v>
      </c>
      <c r="G24" s="360">
        <v>5.8372999999999999</v>
      </c>
      <c r="H24" s="360">
        <v>0</v>
      </c>
      <c r="I24" s="360">
        <v>35.221899999999998</v>
      </c>
      <c r="J24" s="360">
        <v>48.697299999999998</v>
      </c>
      <c r="K24" s="360">
        <v>42.86</v>
      </c>
    </row>
    <row r="25" spans="1:11" ht="9" customHeight="1" x14ac:dyDescent="0.25">
      <c r="A25" s="357" t="s">
        <v>27971</v>
      </c>
      <c r="B25" s="358" t="s">
        <v>27972</v>
      </c>
      <c r="C25" s="360">
        <v>29675.221799999999</v>
      </c>
      <c r="D25" s="360">
        <v>2.3740000000000001</v>
      </c>
      <c r="E25" s="360">
        <v>0.54930000000000001</v>
      </c>
      <c r="F25" s="360">
        <v>0</v>
      </c>
      <c r="G25" s="360">
        <v>2.0773000000000001</v>
      </c>
      <c r="H25" s="360">
        <v>0</v>
      </c>
      <c r="I25" s="360">
        <v>0</v>
      </c>
      <c r="J25" s="360">
        <v>5.0006000000000004</v>
      </c>
      <c r="K25" s="360">
        <v>2.9232999999999998</v>
      </c>
    </row>
    <row r="26" spans="1:11" ht="9" customHeight="1" x14ac:dyDescent="0.25">
      <c r="A26" s="357" t="s">
        <v>27973</v>
      </c>
      <c r="B26" s="358" t="s">
        <v>27974</v>
      </c>
      <c r="C26" s="360">
        <v>4726.5316000000003</v>
      </c>
      <c r="D26" s="360">
        <v>0.37809999999999999</v>
      </c>
      <c r="E26" s="360">
        <v>8.7499999999999994E-2</v>
      </c>
      <c r="F26" s="360">
        <v>0</v>
      </c>
      <c r="G26" s="360">
        <v>0.4254</v>
      </c>
      <c r="H26" s="360">
        <v>8.7156000000000002</v>
      </c>
      <c r="I26" s="360">
        <v>21.119800000000001</v>
      </c>
      <c r="J26" s="360">
        <v>30.726400000000002</v>
      </c>
      <c r="K26" s="360">
        <v>21.5854</v>
      </c>
    </row>
    <row r="27" spans="1:11" ht="9" customHeight="1" x14ac:dyDescent="0.25">
      <c r="A27" s="357" t="s">
        <v>27975</v>
      </c>
      <c r="B27" s="358" t="s">
        <v>27976</v>
      </c>
      <c r="C27" s="360">
        <v>129888.01579999999</v>
      </c>
      <c r="D27" s="360">
        <v>7.4222000000000001</v>
      </c>
      <c r="E27" s="360">
        <v>2.2896999999999998</v>
      </c>
      <c r="F27" s="360">
        <v>0</v>
      </c>
      <c r="G27" s="360">
        <v>7.4222000000000001</v>
      </c>
      <c r="H27" s="360">
        <v>0</v>
      </c>
      <c r="I27" s="360">
        <v>35.221899999999998</v>
      </c>
      <c r="J27" s="360">
        <v>52.356000000000002</v>
      </c>
      <c r="K27" s="360">
        <v>44.933799999999998</v>
      </c>
    </row>
    <row r="28" spans="1:11" ht="9" customHeight="1" x14ac:dyDescent="0.25">
      <c r="A28" s="357" t="s">
        <v>27977</v>
      </c>
      <c r="B28" s="358" t="s">
        <v>27978</v>
      </c>
      <c r="C28" s="360">
        <v>13761.510399999999</v>
      </c>
      <c r="D28" s="360">
        <v>0.78639999999999999</v>
      </c>
      <c r="E28" s="360">
        <v>0.24260000000000001</v>
      </c>
      <c r="F28" s="360">
        <v>0</v>
      </c>
      <c r="G28" s="360">
        <v>0.78639999999999999</v>
      </c>
      <c r="H28" s="360">
        <v>0</v>
      </c>
      <c r="I28" s="360">
        <v>0</v>
      </c>
      <c r="J28" s="360">
        <v>1.8153999999999999</v>
      </c>
      <c r="K28" s="360">
        <v>1.0289999999999999</v>
      </c>
    </row>
    <row r="29" spans="1:11" ht="9" customHeight="1" x14ac:dyDescent="0.25">
      <c r="A29" s="357" t="s">
        <v>27979</v>
      </c>
      <c r="B29" s="358" t="s">
        <v>27980</v>
      </c>
      <c r="C29" s="360">
        <v>297444.9901</v>
      </c>
      <c r="D29" s="360">
        <v>23.7956</v>
      </c>
      <c r="E29" s="360">
        <v>5.5057</v>
      </c>
      <c r="F29" s="360">
        <v>0</v>
      </c>
      <c r="G29" s="360">
        <v>20.821100000000001</v>
      </c>
      <c r="H29" s="360">
        <v>0</v>
      </c>
      <c r="I29" s="360">
        <v>21.119800000000001</v>
      </c>
      <c r="J29" s="360">
        <v>71.242199999999997</v>
      </c>
      <c r="K29" s="360">
        <v>50.421100000000003</v>
      </c>
    </row>
    <row r="30" spans="1:11" ht="9" customHeight="1" x14ac:dyDescent="0.25">
      <c r="A30" s="357" t="s">
        <v>27981</v>
      </c>
      <c r="B30" s="358" t="s">
        <v>27982</v>
      </c>
      <c r="C30" s="360">
        <v>86384.342399999994</v>
      </c>
      <c r="D30" s="360">
        <v>4.9362000000000004</v>
      </c>
      <c r="E30" s="360">
        <v>1.5227999999999999</v>
      </c>
      <c r="F30" s="360">
        <v>0</v>
      </c>
      <c r="G30" s="360">
        <v>4.9362000000000004</v>
      </c>
      <c r="H30" s="360">
        <v>0</v>
      </c>
      <c r="I30" s="360">
        <v>35.221899999999998</v>
      </c>
      <c r="J30" s="360">
        <v>46.617100000000001</v>
      </c>
      <c r="K30" s="360">
        <v>41.680900000000001</v>
      </c>
    </row>
    <row r="31" spans="1:11" ht="9" customHeight="1" x14ac:dyDescent="0.25">
      <c r="A31" s="357" t="s">
        <v>27983</v>
      </c>
      <c r="B31" s="358" t="s">
        <v>27984</v>
      </c>
      <c r="C31" s="360">
        <v>123406.2034</v>
      </c>
      <c r="D31" s="360">
        <v>7.0518000000000001</v>
      </c>
      <c r="E31" s="360">
        <v>2.1755</v>
      </c>
      <c r="F31" s="360">
        <v>0</v>
      </c>
      <c r="G31" s="360">
        <v>7.0518000000000001</v>
      </c>
      <c r="H31" s="360">
        <v>0</v>
      </c>
      <c r="I31" s="360">
        <v>35.221899999999998</v>
      </c>
      <c r="J31" s="360">
        <v>51.500999999999998</v>
      </c>
      <c r="K31" s="360">
        <v>44.449199999999998</v>
      </c>
    </row>
    <row r="32" spans="1:11" ht="9" customHeight="1" x14ac:dyDescent="0.25">
      <c r="A32" s="357" t="s">
        <v>27985</v>
      </c>
      <c r="B32" s="358" t="s">
        <v>27986</v>
      </c>
      <c r="C32" s="360">
        <v>185109.3052</v>
      </c>
      <c r="D32" s="360">
        <v>10.5777</v>
      </c>
      <c r="E32" s="360">
        <v>3.2631999999999999</v>
      </c>
      <c r="F32" s="360">
        <v>0</v>
      </c>
      <c r="G32" s="360">
        <v>10.5777</v>
      </c>
      <c r="H32" s="360">
        <v>0</v>
      </c>
      <c r="I32" s="360">
        <v>35.221899999999998</v>
      </c>
      <c r="J32" s="360">
        <v>59.640500000000003</v>
      </c>
      <c r="K32" s="360">
        <v>49.062800000000003</v>
      </c>
    </row>
    <row r="33" spans="1:11" ht="9" customHeight="1" x14ac:dyDescent="0.25">
      <c r="A33" s="357" t="s">
        <v>27987</v>
      </c>
      <c r="B33" s="358" t="s">
        <v>27988</v>
      </c>
      <c r="C33" s="360">
        <v>246812.4069</v>
      </c>
      <c r="D33" s="360">
        <v>14.1036</v>
      </c>
      <c r="E33" s="360">
        <v>4.351</v>
      </c>
      <c r="F33" s="360">
        <v>0</v>
      </c>
      <c r="G33" s="360">
        <v>14.1036</v>
      </c>
      <c r="H33" s="360">
        <v>0</v>
      </c>
      <c r="I33" s="360">
        <v>35.221899999999998</v>
      </c>
      <c r="J33" s="360">
        <v>67.780100000000004</v>
      </c>
      <c r="K33" s="360">
        <v>53.676499999999997</v>
      </c>
    </row>
    <row r="34" spans="1:11" ht="9" customHeight="1" x14ac:dyDescent="0.25">
      <c r="A34" s="357" t="s">
        <v>27989</v>
      </c>
      <c r="B34" s="358" t="s">
        <v>27990</v>
      </c>
      <c r="C34" s="360">
        <v>3240241.3768000002</v>
      </c>
      <c r="D34" s="360">
        <v>162.0121</v>
      </c>
      <c r="E34" s="360">
        <v>57.120800000000003</v>
      </c>
      <c r="F34" s="360">
        <v>0</v>
      </c>
      <c r="G34" s="360">
        <v>185.1567</v>
      </c>
      <c r="H34" s="360">
        <v>0</v>
      </c>
      <c r="I34" s="360">
        <v>35.221899999999998</v>
      </c>
      <c r="J34" s="360">
        <v>439.51150000000001</v>
      </c>
      <c r="K34" s="360">
        <v>254.35480000000001</v>
      </c>
    </row>
    <row r="35" spans="1:11" ht="9" customHeight="1" x14ac:dyDescent="0.25">
      <c r="A35" s="357" t="s">
        <v>27991</v>
      </c>
      <c r="B35" s="358" t="s">
        <v>27992</v>
      </c>
      <c r="C35" s="360">
        <v>17660.0272</v>
      </c>
      <c r="D35" s="360">
        <v>1.0091000000000001</v>
      </c>
      <c r="E35" s="360">
        <v>0.31130000000000002</v>
      </c>
      <c r="F35" s="360">
        <v>0</v>
      </c>
      <c r="G35" s="360">
        <v>1.0091000000000001</v>
      </c>
      <c r="H35" s="360">
        <v>0</v>
      </c>
      <c r="I35" s="360">
        <v>35.221899999999998</v>
      </c>
      <c r="J35" s="360">
        <v>37.551400000000001</v>
      </c>
      <c r="K35" s="360">
        <v>36.542299999999997</v>
      </c>
    </row>
    <row r="36" spans="1:11" ht="9" customHeight="1" x14ac:dyDescent="0.25">
      <c r="A36" s="357" t="s">
        <v>27993</v>
      </c>
      <c r="B36" s="358" t="s">
        <v>27994</v>
      </c>
      <c r="C36" s="360">
        <v>116418.5192</v>
      </c>
      <c r="D36" s="360">
        <v>6.6524999999999999</v>
      </c>
      <c r="E36" s="360">
        <v>2.0522999999999998</v>
      </c>
      <c r="F36" s="360">
        <v>0</v>
      </c>
      <c r="G36" s="360">
        <v>6.6524999999999999</v>
      </c>
      <c r="H36" s="360">
        <v>3.8351000000000002</v>
      </c>
      <c r="I36" s="360">
        <v>35.221899999999998</v>
      </c>
      <c r="J36" s="360">
        <v>54.414299999999997</v>
      </c>
      <c r="K36" s="360">
        <v>43.926699999999997</v>
      </c>
    </row>
    <row r="37" spans="1:11" ht="9" customHeight="1" x14ac:dyDescent="0.25">
      <c r="A37" s="357" t="s">
        <v>27995</v>
      </c>
      <c r="B37" s="358" t="s">
        <v>27996</v>
      </c>
      <c r="C37" s="360">
        <v>443.24529999999999</v>
      </c>
      <c r="D37" s="360">
        <v>3.9899999999999998E-2</v>
      </c>
      <c r="E37" s="360">
        <v>8.2000000000000007E-3</v>
      </c>
      <c r="F37" s="360">
        <v>0</v>
      </c>
      <c r="G37" s="360">
        <v>2.2200000000000001E-2</v>
      </c>
      <c r="H37" s="360">
        <v>0</v>
      </c>
      <c r="I37" s="360">
        <v>0</v>
      </c>
      <c r="J37" s="360">
        <v>7.0300000000000001E-2</v>
      </c>
      <c r="K37" s="360">
        <v>4.8099999999999997E-2</v>
      </c>
    </row>
    <row r="38" spans="1:11" ht="9" customHeight="1" x14ac:dyDescent="0.25">
      <c r="A38" s="357" t="s">
        <v>27997</v>
      </c>
      <c r="B38" s="358" t="s">
        <v>27998</v>
      </c>
      <c r="C38" s="360">
        <v>1127992.7786000001</v>
      </c>
      <c r="D38" s="360">
        <v>43.866399999999999</v>
      </c>
      <c r="E38" s="360">
        <v>19.3325</v>
      </c>
      <c r="F38" s="360">
        <v>0</v>
      </c>
      <c r="G38" s="360">
        <v>62.6663</v>
      </c>
      <c r="H38" s="360">
        <v>68.5274</v>
      </c>
      <c r="I38" s="360">
        <v>27.0688</v>
      </c>
      <c r="J38" s="360">
        <v>221.4614</v>
      </c>
      <c r="K38" s="360">
        <v>90.267700000000005</v>
      </c>
    </row>
    <row r="39" spans="1:11" ht="9" customHeight="1" x14ac:dyDescent="0.25">
      <c r="A39" s="357" t="s">
        <v>27999</v>
      </c>
      <c r="B39" s="358" t="s">
        <v>28000</v>
      </c>
      <c r="C39" s="360">
        <v>24123.050200000001</v>
      </c>
      <c r="D39" s="360">
        <v>0.37690000000000001</v>
      </c>
      <c r="E39" s="360">
        <v>0.1421</v>
      </c>
      <c r="F39" s="360">
        <v>0</v>
      </c>
      <c r="G39" s="360">
        <v>0.41880000000000001</v>
      </c>
      <c r="H39" s="360">
        <v>35.628700000000002</v>
      </c>
      <c r="I39" s="360">
        <v>33.051299999999998</v>
      </c>
      <c r="J39" s="360">
        <v>69.617800000000003</v>
      </c>
      <c r="K39" s="360">
        <v>33.570300000000003</v>
      </c>
    </row>
    <row r="40" spans="1:11" ht="9" customHeight="1" x14ac:dyDescent="0.25">
      <c r="A40" s="357" t="s">
        <v>28001</v>
      </c>
      <c r="B40" s="358" t="s">
        <v>28002</v>
      </c>
      <c r="C40" s="360">
        <v>3248147.4090999998</v>
      </c>
      <c r="D40" s="360">
        <v>185.60839999999999</v>
      </c>
      <c r="E40" s="360">
        <v>57.260199999999998</v>
      </c>
      <c r="F40" s="360">
        <v>0</v>
      </c>
      <c r="G40" s="360">
        <v>162.4074</v>
      </c>
      <c r="H40" s="360">
        <v>0</v>
      </c>
      <c r="I40" s="360">
        <v>35.221899999999998</v>
      </c>
      <c r="J40" s="360">
        <v>440.49790000000002</v>
      </c>
      <c r="K40" s="360">
        <v>278.09050000000002</v>
      </c>
    </row>
    <row r="41" spans="1:11" ht="9" customHeight="1" x14ac:dyDescent="0.25">
      <c r="A41" s="357" t="s">
        <v>28003</v>
      </c>
      <c r="B41" s="358" t="s">
        <v>28004</v>
      </c>
      <c r="C41" s="360">
        <v>61866.116999999998</v>
      </c>
      <c r="D41" s="360">
        <v>4.9493</v>
      </c>
      <c r="E41" s="360">
        <v>1.1451</v>
      </c>
      <c r="F41" s="360">
        <v>0</v>
      </c>
      <c r="G41" s="360">
        <v>4.9493</v>
      </c>
      <c r="H41" s="360">
        <v>5.5167000000000002</v>
      </c>
      <c r="I41" s="360">
        <v>35.221899999999998</v>
      </c>
      <c r="J41" s="360">
        <v>51.782299999999999</v>
      </c>
      <c r="K41" s="360">
        <v>41.316299999999998</v>
      </c>
    </row>
    <row r="42" spans="1:11" ht="9" customHeight="1" x14ac:dyDescent="0.25">
      <c r="A42" s="357" t="s">
        <v>28005</v>
      </c>
      <c r="B42" s="358" t="s">
        <v>28006</v>
      </c>
      <c r="C42" s="360">
        <v>75115.133000000002</v>
      </c>
      <c r="D42" s="360">
        <v>6.0091999999999999</v>
      </c>
      <c r="E42" s="360">
        <v>1.3904000000000001</v>
      </c>
      <c r="F42" s="360">
        <v>0</v>
      </c>
      <c r="G42" s="360">
        <v>6.0091999999999999</v>
      </c>
      <c r="H42" s="360">
        <v>5.5167000000000002</v>
      </c>
      <c r="I42" s="360">
        <v>35.221899999999998</v>
      </c>
      <c r="J42" s="360">
        <v>54.147399999999998</v>
      </c>
      <c r="K42" s="360">
        <v>42.621499999999997</v>
      </c>
    </row>
    <row r="43" spans="1:11" ht="9" customHeight="1" x14ac:dyDescent="0.25">
      <c r="A43" s="357" t="s">
        <v>28007</v>
      </c>
      <c r="B43" s="358" t="s">
        <v>28008</v>
      </c>
      <c r="C43" s="360">
        <v>109120.7496</v>
      </c>
      <c r="D43" s="360">
        <v>8.7296999999999993</v>
      </c>
      <c r="E43" s="360">
        <v>2.0198</v>
      </c>
      <c r="F43" s="360">
        <v>0</v>
      </c>
      <c r="G43" s="360">
        <v>8.7296999999999993</v>
      </c>
      <c r="H43" s="360">
        <v>5.5167000000000002</v>
      </c>
      <c r="I43" s="360">
        <v>35.221899999999998</v>
      </c>
      <c r="J43" s="360">
        <v>60.217799999999997</v>
      </c>
      <c r="K43" s="360">
        <v>45.971400000000003</v>
      </c>
    </row>
    <row r="44" spans="1:11" ht="9" customHeight="1" x14ac:dyDescent="0.25">
      <c r="A44" s="357" t="s">
        <v>28009</v>
      </c>
      <c r="B44" s="358" t="s">
        <v>28010</v>
      </c>
      <c r="C44" s="360">
        <v>126670.2582</v>
      </c>
      <c r="D44" s="360">
        <v>10.133599999999999</v>
      </c>
      <c r="E44" s="360">
        <v>2.3447</v>
      </c>
      <c r="F44" s="360">
        <v>0</v>
      </c>
      <c r="G44" s="360">
        <v>10.133599999999999</v>
      </c>
      <c r="H44" s="360">
        <v>5.5167000000000002</v>
      </c>
      <c r="I44" s="360">
        <v>35.221899999999998</v>
      </c>
      <c r="J44" s="360">
        <v>63.350499999999997</v>
      </c>
      <c r="K44" s="360">
        <v>47.700200000000002</v>
      </c>
    </row>
    <row r="45" spans="1:11" ht="9" customHeight="1" x14ac:dyDescent="0.25">
      <c r="A45" s="357" t="s">
        <v>28011</v>
      </c>
      <c r="B45" s="358" t="s">
        <v>28012</v>
      </c>
      <c r="C45" s="360">
        <v>589679.27280000004</v>
      </c>
      <c r="D45" s="360">
        <v>47.174300000000002</v>
      </c>
      <c r="E45" s="360">
        <v>10.914999999999999</v>
      </c>
      <c r="F45" s="360">
        <v>0</v>
      </c>
      <c r="G45" s="360">
        <v>53.071100000000001</v>
      </c>
      <c r="H45" s="360">
        <v>54.499000000000002</v>
      </c>
      <c r="I45" s="360">
        <v>21.119800000000001</v>
      </c>
      <c r="J45" s="360">
        <v>186.7792</v>
      </c>
      <c r="K45" s="360">
        <v>79.209100000000007</v>
      </c>
    </row>
    <row r="46" spans="1:11" ht="9" customHeight="1" x14ac:dyDescent="0.25">
      <c r="A46" s="357" t="s">
        <v>28013</v>
      </c>
      <c r="B46" s="358" t="s">
        <v>28014</v>
      </c>
      <c r="C46" s="360">
        <v>2809522.0671999999</v>
      </c>
      <c r="D46" s="360">
        <v>140.4761</v>
      </c>
      <c r="E46" s="360">
        <v>49.527900000000002</v>
      </c>
      <c r="F46" s="360">
        <v>0</v>
      </c>
      <c r="G46" s="360">
        <v>180.6121</v>
      </c>
      <c r="H46" s="360">
        <v>24.4741</v>
      </c>
      <c r="I46" s="360">
        <v>26.752099999999999</v>
      </c>
      <c r="J46" s="360">
        <v>421.84230000000002</v>
      </c>
      <c r="K46" s="360">
        <v>216.7561</v>
      </c>
    </row>
    <row r="47" spans="1:11" ht="9" customHeight="1" x14ac:dyDescent="0.25">
      <c r="A47" s="357" t="s">
        <v>28015</v>
      </c>
      <c r="B47" s="358" t="s">
        <v>28016</v>
      </c>
      <c r="C47" s="360">
        <v>758721.94880000001</v>
      </c>
      <c r="D47" s="360">
        <v>60.697800000000001</v>
      </c>
      <c r="E47" s="360">
        <v>14.043900000000001</v>
      </c>
      <c r="F47" s="360">
        <v>0</v>
      </c>
      <c r="G47" s="360">
        <v>53.110500000000002</v>
      </c>
      <c r="H47" s="360">
        <v>9.9223999999999997</v>
      </c>
      <c r="I47" s="360">
        <v>21.119800000000001</v>
      </c>
      <c r="J47" s="360">
        <v>158.89439999999999</v>
      </c>
      <c r="K47" s="360">
        <v>95.861500000000007</v>
      </c>
    </row>
    <row r="48" spans="1:11" ht="9" customHeight="1" x14ac:dyDescent="0.25">
      <c r="A48" s="357" t="s">
        <v>28017</v>
      </c>
      <c r="B48" s="358" t="s">
        <v>28018</v>
      </c>
      <c r="C48" s="360">
        <v>785996.23270000005</v>
      </c>
      <c r="D48" s="360">
        <v>62.8797</v>
      </c>
      <c r="E48" s="360">
        <v>14.5488</v>
      </c>
      <c r="F48" s="360">
        <v>0</v>
      </c>
      <c r="G48" s="360">
        <v>55.0197</v>
      </c>
      <c r="H48" s="360">
        <v>62.068300000000001</v>
      </c>
      <c r="I48" s="360">
        <v>21.119800000000001</v>
      </c>
      <c r="J48" s="360">
        <v>215.63630000000001</v>
      </c>
      <c r="K48" s="360">
        <v>98.548299999999998</v>
      </c>
    </row>
    <row r="49" spans="1:11" ht="9" customHeight="1" x14ac:dyDescent="0.25">
      <c r="A49" s="357" t="s">
        <v>28019</v>
      </c>
      <c r="B49" s="358" t="s">
        <v>28020</v>
      </c>
      <c r="C49" s="360">
        <v>358458.08299999998</v>
      </c>
      <c r="D49" s="360">
        <v>11.2018</v>
      </c>
      <c r="E49" s="360">
        <v>2.3037999999999998</v>
      </c>
      <c r="F49" s="360">
        <v>0</v>
      </c>
      <c r="G49" s="360">
        <v>9.9572000000000003</v>
      </c>
      <c r="H49" s="360">
        <v>16.1478</v>
      </c>
      <c r="I49" s="360">
        <v>25.4984</v>
      </c>
      <c r="J49" s="360">
        <v>65.108999999999995</v>
      </c>
      <c r="K49" s="360">
        <v>39.003999999999998</v>
      </c>
    </row>
    <row r="50" spans="1:11" ht="9" customHeight="1" x14ac:dyDescent="0.25">
      <c r="A50" s="357" t="s">
        <v>28021</v>
      </c>
      <c r="B50" s="358" t="s">
        <v>28022</v>
      </c>
      <c r="C50" s="360">
        <v>1310186.8011</v>
      </c>
      <c r="D50" s="360">
        <v>104.81489999999999</v>
      </c>
      <c r="E50" s="360">
        <v>24.2516</v>
      </c>
      <c r="F50" s="360">
        <v>0</v>
      </c>
      <c r="G50" s="360">
        <v>65.509299999999996</v>
      </c>
      <c r="H50" s="360">
        <v>17.967600000000001</v>
      </c>
      <c r="I50" s="360">
        <v>21.119800000000001</v>
      </c>
      <c r="J50" s="360">
        <v>233.66319999999999</v>
      </c>
      <c r="K50" s="360">
        <v>150.18629999999999</v>
      </c>
    </row>
    <row r="51" spans="1:11" ht="9" customHeight="1" x14ac:dyDescent="0.25">
      <c r="A51" s="357" t="s">
        <v>28023</v>
      </c>
      <c r="B51" s="358" t="s">
        <v>28024</v>
      </c>
      <c r="C51" s="360">
        <v>524338.76610000001</v>
      </c>
      <c r="D51" s="360">
        <v>47.1905</v>
      </c>
      <c r="E51" s="360">
        <v>9.7055000000000007</v>
      </c>
      <c r="F51" s="360">
        <v>0</v>
      </c>
      <c r="G51" s="360">
        <v>26.216899999999999</v>
      </c>
      <c r="H51" s="360">
        <v>0</v>
      </c>
      <c r="I51" s="360">
        <v>0</v>
      </c>
      <c r="J51" s="360">
        <v>83.112899999999996</v>
      </c>
      <c r="K51" s="360">
        <v>56.896000000000001</v>
      </c>
    </row>
    <row r="52" spans="1:11" ht="9" customHeight="1" x14ac:dyDescent="0.25">
      <c r="A52" s="357" t="s">
        <v>28025</v>
      </c>
      <c r="B52" s="358" t="s">
        <v>28026</v>
      </c>
      <c r="C52" s="360">
        <v>897835.73239999998</v>
      </c>
      <c r="D52" s="360">
        <v>7.0143000000000004</v>
      </c>
      <c r="E52" s="360">
        <v>5.0491999999999999</v>
      </c>
      <c r="F52" s="360">
        <v>0</v>
      </c>
      <c r="G52" s="360">
        <v>15.587400000000001</v>
      </c>
      <c r="H52" s="360">
        <v>0</v>
      </c>
      <c r="I52" s="360">
        <v>85.337900000000005</v>
      </c>
      <c r="J52" s="360">
        <v>112.9888</v>
      </c>
      <c r="K52" s="360">
        <v>97.401399999999995</v>
      </c>
    </row>
    <row r="53" spans="1:11" ht="9" customHeight="1" x14ac:dyDescent="0.25">
      <c r="A53" s="357" t="s">
        <v>28027</v>
      </c>
      <c r="B53" s="358" t="s">
        <v>28028</v>
      </c>
      <c r="C53" s="360">
        <v>240094.87229999999</v>
      </c>
      <c r="D53" s="360">
        <v>1.8756999999999999</v>
      </c>
      <c r="E53" s="360">
        <v>1.3502000000000001</v>
      </c>
      <c r="F53" s="360">
        <v>0</v>
      </c>
      <c r="G53" s="360">
        <v>3.1261999999999999</v>
      </c>
      <c r="H53" s="360">
        <v>0</v>
      </c>
      <c r="I53" s="360">
        <v>22.313300000000002</v>
      </c>
      <c r="J53" s="360">
        <v>28.665400000000002</v>
      </c>
      <c r="K53" s="360">
        <v>25.539200000000001</v>
      </c>
    </row>
    <row r="54" spans="1:11" ht="9" customHeight="1" x14ac:dyDescent="0.25">
      <c r="A54" s="357" t="s">
        <v>28029</v>
      </c>
      <c r="B54" s="358" t="s">
        <v>28030</v>
      </c>
      <c r="C54" s="360">
        <v>718082.91559999995</v>
      </c>
      <c r="D54" s="360">
        <v>5.61</v>
      </c>
      <c r="E54" s="360">
        <v>4.0382999999999996</v>
      </c>
      <c r="F54" s="360">
        <v>0</v>
      </c>
      <c r="G54" s="360">
        <v>9.35</v>
      </c>
      <c r="H54" s="360">
        <v>0</v>
      </c>
      <c r="I54" s="360">
        <v>22.313300000000002</v>
      </c>
      <c r="J54" s="360">
        <v>41.311599999999999</v>
      </c>
      <c r="K54" s="360">
        <v>31.961600000000001</v>
      </c>
    </row>
    <row r="55" spans="1:11" ht="9" customHeight="1" x14ac:dyDescent="0.25">
      <c r="A55" s="357" t="s">
        <v>28031</v>
      </c>
      <c r="B55" s="358" t="s">
        <v>28032</v>
      </c>
      <c r="C55" s="360">
        <v>897835.73239999998</v>
      </c>
      <c r="D55" s="360">
        <v>7.0143000000000004</v>
      </c>
      <c r="E55" s="360">
        <v>5.0491999999999999</v>
      </c>
      <c r="F55" s="360">
        <v>0</v>
      </c>
      <c r="G55" s="360">
        <v>15.587400000000001</v>
      </c>
      <c r="H55" s="360">
        <v>0</v>
      </c>
      <c r="I55" s="360">
        <v>85.337900000000005</v>
      </c>
      <c r="J55" s="360">
        <v>112.9888</v>
      </c>
      <c r="K55" s="360">
        <v>97.401399999999995</v>
      </c>
    </row>
    <row r="56" spans="1:11" ht="9" customHeight="1" x14ac:dyDescent="0.25">
      <c r="A56" s="357" t="s">
        <v>28033</v>
      </c>
      <c r="B56" s="358" t="s">
        <v>28034</v>
      </c>
      <c r="C56" s="360">
        <v>22360.97</v>
      </c>
      <c r="D56" s="360">
        <v>0.69879999999999998</v>
      </c>
      <c r="E56" s="360">
        <v>0.14369999999999999</v>
      </c>
      <c r="F56" s="360">
        <v>0</v>
      </c>
      <c r="G56" s="360">
        <v>0.62109999999999999</v>
      </c>
      <c r="H56" s="360">
        <v>0</v>
      </c>
      <c r="I56" s="360">
        <v>50.9968</v>
      </c>
      <c r="J56" s="360">
        <v>52.4604</v>
      </c>
      <c r="K56" s="360">
        <v>51.839300000000001</v>
      </c>
    </row>
    <row r="57" spans="1:11" ht="9" customHeight="1" x14ac:dyDescent="0.25">
      <c r="A57" s="357" t="s">
        <v>28035</v>
      </c>
      <c r="B57" s="358" t="s">
        <v>28036</v>
      </c>
      <c r="C57" s="360">
        <v>1382.3062</v>
      </c>
      <c r="D57" s="360">
        <v>0.1106</v>
      </c>
      <c r="E57" s="360">
        <v>2.5600000000000001E-2</v>
      </c>
      <c r="F57" s="360">
        <v>0</v>
      </c>
      <c r="G57" s="360">
        <v>6.9099999999999995E-2</v>
      </c>
      <c r="H57" s="360">
        <v>0</v>
      </c>
      <c r="I57" s="360">
        <v>0</v>
      </c>
      <c r="J57" s="360">
        <v>0.20530000000000001</v>
      </c>
      <c r="K57" s="360">
        <v>0.13619999999999999</v>
      </c>
    </row>
    <row r="58" spans="1:11" ht="9" customHeight="1" x14ac:dyDescent="0.25">
      <c r="A58" s="357" t="s">
        <v>28037</v>
      </c>
      <c r="B58" s="358" t="s">
        <v>28038</v>
      </c>
      <c r="C58" s="360">
        <v>4565.2520999999997</v>
      </c>
      <c r="D58" s="360">
        <v>0.60870000000000002</v>
      </c>
      <c r="E58" s="360">
        <v>9.3899999999999997E-2</v>
      </c>
      <c r="F58" s="360">
        <v>0</v>
      </c>
      <c r="G58" s="360">
        <v>0.38040000000000002</v>
      </c>
      <c r="H58" s="360">
        <v>0</v>
      </c>
      <c r="I58" s="360">
        <v>0</v>
      </c>
      <c r="J58" s="360">
        <v>1.083</v>
      </c>
      <c r="K58" s="360">
        <v>0.7026</v>
      </c>
    </row>
    <row r="59" spans="1:11" ht="9" customHeight="1" x14ac:dyDescent="0.25">
      <c r="A59" s="357" t="s">
        <v>28039</v>
      </c>
      <c r="B59" s="358" t="s">
        <v>28040</v>
      </c>
      <c r="C59" s="360">
        <v>24280708.520500001</v>
      </c>
      <c r="D59" s="360">
        <v>971.22829999999999</v>
      </c>
      <c r="E59" s="360">
        <v>411.98289999999997</v>
      </c>
      <c r="F59" s="360">
        <v>0</v>
      </c>
      <c r="G59" s="360">
        <v>971.22829999999999</v>
      </c>
      <c r="H59" s="360">
        <v>181.66319999999999</v>
      </c>
      <c r="I59" s="360">
        <v>35.221899999999998</v>
      </c>
      <c r="J59" s="360">
        <v>2571.3245999999999</v>
      </c>
      <c r="K59" s="360">
        <v>1418.4331</v>
      </c>
    </row>
    <row r="60" spans="1:11" ht="9" customHeight="1" x14ac:dyDescent="0.25">
      <c r="A60" s="357" t="s">
        <v>28041</v>
      </c>
      <c r="B60" s="358" t="s">
        <v>28042</v>
      </c>
      <c r="C60" s="360">
        <v>998.77160000000003</v>
      </c>
      <c r="D60" s="360">
        <v>0.99880000000000002</v>
      </c>
      <c r="E60" s="360">
        <v>6.1600000000000002E-2</v>
      </c>
      <c r="F60" s="360">
        <v>0</v>
      </c>
      <c r="G60" s="360">
        <v>0.49940000000000001</v>
      </c>
      <c r="H60" s="360">
        <v>0</v>
      </c>
      <c r="I60" s="360">
        <v>0</v>
      </c>
      <c r="J60" s="360">
        <v>1.5598000000000001</v>
      </c>
      <c r="K60" s="360">
        <v>1.0604</v>
      </c>
    </row>
    <row r="61" spans="1:11" ht="9" customHeight="1" x14ac:dyDescent="0.25">
      <c r="A61" s="357" t="s">
        <v>28043</v>
      </c>
      <c r="B61" s="358" t="s">
        <v>28044</v>
      </c>
      <c r="C61" s="360">
        <v>28260856.517299999</v>
      </c>
      <c r="D61" s="360">
        <v>1130.4342999999999</v>
      </c>
      <c r="E61" s="360">
        <v>479.51609999999999</v>
      </c>
      <c r="F61" s="360">
        <v>0</v>
      </c>
      <c r="G61" s="360">
        <v>989.13</v>
      </c>
      <c r="H61" s="360">
        <v>112.63120000000001</v>
      </c>
      <c r="I61" s="360">
        <v>35.221899999999998</v>
      </c>
      <c r="J61" s="360">
        <v>2746.9335000000001</v>
      </c>
      <c r="K61" s="360">
        <v>1645.1723</v>
      </c>
    </row>
    <row r="62" spans="1:11" ht="9" customHeight="1" x14ac:dyDescent="0.25">
      <c r="A62" s="357" t="s">
        <v>28045</v>
      </c>
      <c r="B62" s="358" t="s">
        <v>28046</v>
      </c>
      <c r="C62" s="360">
        <v>71193.195399999997</v>
      </c>
      <c r="D62" s="360">
        <v>3.5596999999999999</v>
      </c>
      <c r="E62" s="360">
        <v>1.2549999999999999</v>
      </c>
      <c r="F62" s="360">
        <v>0</v>
      </c>
      <c r="G62" s="360">
        <v>2.5426000000000002</v>
      </c>
      <c r="H62" s="360">
        <v>10.5466</v>
      </c>
      <c r="I62" s="360">
        <v>0</v>
      </c>
      <c r="J62" s="360">
        <v>17.9039</v>
      </c>
      <c r="K62" s="360">
        <v>4.8147000000000002</v>
      </c>
    </row>
    <row r="63" spans="1:11" ht="9" customHeight="1" x14ac:dyDescent="0.25">
      <c r="A63" s="357" t="s">
        <v>28047</v>
      </c>
      <c r="B63" s="358" t="s">
        <v>28048</v>
      </c>
      <c r="C63" s="360">
        <v>1665349.7028999999</v>
      </c>
      <c r="D63" s="360">
        <v>66.614000000000004</v>
      </c>
      <c r="E63" s="360">
        <v>28.256799999999998</v>
      </c>
      <c r="F63" s="360">
        <v>0</v>
      </c>
      <c r="G63" s="360">
        <v>41.633699999999997</v>
      </c>
      <c r="H63" s="360">
        <v>69.637600000000006</v>
      </c>
      <c r="I63" s="360">
        <v>21.119800000000001</v>
      </c>
      <c r="J63" s="360">
        <v>227.2619</v>
      </c>
      <c r="K63" s="360">
        <v>115.9906</v>
      </c>
    </row>
    <row r="64" spans="1:11" ht="9" customHeight="1" x14ac:dyDescent="0.25">
      <c r="A64" s="357" t="s">
        <v>28049</v>
      </c>
      <c r="B64" s="358" t="s">
        <v>28050</v>
      </c>
      <c r="C64" s="360">
        <v>2863663.4476999999</v>
      </c>
      <c r="D64" s="360">
        <v>190.9109</v>
      </c>
      <c r="E64" s="360">
        <v>51.533999999999999</v>
      </c>
      <c r="F64" s="360">
        <v>0</v>
      </c>
      <c r="G64" s="360">
        <v>190.9109</v>
      </c>
      <c r="H64" s="360">
        <v>93.102400000000003</v>
      </c>
      <c r="I64" s="360">
        <v>27.0688</v>
      </c>
      <c r="J64" s="360">
        <v>553.52700000000004</v>
      </c>
      <c r="K64" s="360">
        <v>269.51369999999997</v>
      </c>
    </row>
    <row r="65" spans="1:11" ht="9" customHeight="1" x14ac:dyDescent="0.25">
      <c r="A65" s="357" t="s">
        <v>28051</v>
      </c>
      <c r="B65" s="358" t="s">
        <v>28052</v>
      </c>
      <c r="C65" s="360">
        <v>3865.6594</v>
      </c>
      <c r="D65" s="360">
        <v>0.61850000000000005</v>
      </c>
      <c r="E65" s="360">
        <v>0.1431</v>
      </c>
      <c r="F65" s="360">
        <v>0</v>
      </c>
      <c r="G65" s="360">
        <v>0.3866</v>
      </c>
      <c r="H65" s="360">
        <v>6.8719000000000001</v>
      </c>
      <c r="I65" s="360">
        <v>0</v>
      </c>
      <c r="J65" s="360">
        <v>8.0200999999999993</v>
      </c>
      <c r="K65" s="360">
        <v>0.76160000000000005</v>
      </c>
    </row>
    <row r="66" spans="1:11" ht="9" customHeight="1" x14ac:dyDescent="0.25">
      <c r="A66" s="357" t="s">
        <v>28053</v>
      </c>
      <c r="B66" s="358" t="s">
        <v>28054</v>
      </c>
      <c r="C66" s="360">
        <v>317623.31670000002</v>
      </c>
      <c r="D66" s="360">
        <v>12.7049</v>
      </c>
      <c r="E66" s="360">
        <v>5.3893000000000004</v>
      </c>
      <c r="F66" s="360">
        <v>0</v>
      </c>
      <c r="G66" s="360">
        <v>7.9405999999999999</v>
      </c>
      <c r="H66" s="360">
        <v>0</v>
      </c>
      <c r="I66" s="360">
        <v>21.119800000000001</v>
      </c>
      <c r="J66" s="360">
        <v>47.154600000000002</v>
      </c>
      <c r="K66" s="360">
        <v>39.213999999999999</v>
      </c>
    </row>
    <row r="67" spans="1:11" ht="9" customHeight="1" x14ac:dyDescent="0.25">
      <c r="A67" s="357" t="s">
        <v>859</v>
      </c>
      <c r="B67" s="358" t="s">
        <v>860</v>
      </c>
      <c r="C67" s="360">
        <v>477.63639999999998</v>
      </c>
      <c r="D67" s="360">
        <v>0.47760000000000002</v>
      </c>
      <c r="E67" s="360">
        <v>2.9499999999999998E-2</v>
      </c>
      <c r="F67" s="360">
        <v>0</v>
      </c>
      <c r="G67" s="360">
        <v>0.23880000000000001</v>
      </c>
      <c r="H67" s="360">
        <v>0</v>
      </c>
      <c r="I67" s="360">
        <v>0</v>
      </c>
      <c r="J67" s="360">
        <v>0.74590000000000001</v>
      </c>
      <c r="K67" s="360">
        <v>0.5071</v>
      </c>
    </row>
    <row r="68" spans="1:11" ht="9" customHeight="1" x14ac:dyDescent="0.25">
      <c r="A68" s="357" t="s">
        <v>28055</v>
      </c>
      <c r="B68" s="358" t="s">
        <v>28056</v>
      </c>
      <c r="C68" s="360">
        <v>2864965.7390999999</v>
      </c>
      <c r="D68" s="360">
        <v>190.99770000000001</v>
      </c>
      <c r="E68" s="360">
        <v>51.557400000000001</v>
      </c>
      <c r="F68" s="360">
        <v>0</v>
      </c>
      <c r="G68" s="360">
        <v>167.12299999999999</v>
      </c>
      <c r="H68" s="360">
        <v>367.86799999999999</v>
      </c>
      <c r="I68" s="360">
        <v>35.221899999999998</v>
      </c>
      <c r="J68" s="360">
        <v>812.76800000000003</v>
      </c>
      <c r="K68" s="360">
        <v>277.77699999999999</v>
      </c>
    </row>
    <row r="69" spans="1:11" ht="9" customHeight="1" x14ac:dyDescent="0.25">
      <c r="A69" s="357" t="s">
        <v>28057</v>
      </c>
      <c r="B69" s="358" t="s">
        <v>28058</v>
      </c>
      <c r="C69" s="360">
        <v>460049.31670000002</v>
      </c>
      <c r="D69" s="360">
        <v>36.803899999999999</v>
      </c>
      <c r="E69" s="360">
        <v>8.5154999999999994</v>
      </c>
      <c r="F69" s="360">
        <v>0</v>
      </c>
      <c r="G69" s="360">
        <v>36.803899999999999</v>
      </c>
      <c r="H69" s="360">
        <v>70.949600000000004</v>
      </c>
      <c r="I69" s="360">
        <v>21.119800000000001</v>
      </c>
      <c r="J69" s="360">
        <v>174.1927</v>
      </c>
      <c r="K69" s="360">
        <v>66.4392</v>
      </c>
    </row>
    <row r="70" spans="1:11" ht="9" customHeight="1" x14ac:dyDescent="0.25">
      <c r="A70" s="357" t="s">
        <v>28059</v>
      </c>
      <c r="B70" s="358" t="s">
        <v>28060</v>
      </c>
      <c r="C70" s="360">
        <v>816000</v>
      </c>
      <c r="D70" s="360">
        <v>34</v>
      </c>
      <c r="E70" s="360">
        <v>11.8001</v>
      </c>
      <c r="F70" s="360">
        <v>0</v>
      </c>
      <c r="G70" s="360">
        <v>21.25</v>
      </c>
      <c r="H70" s="360">
        <v>0</v>
      </c>
      <c r="I70" s="360">
        <v>0</v>
      </c>
      <c r="J70" s="360">
        <v>67.0501</v>
      </c>
      <c r="K70" s="360">
        <v>45.8001</v>
      </c>
    </row>
    <row r="71" spans="1:11" ht="9" customHeight="1" x14ac:dyDescent="0.25">
      <c r="A71" s="357" t="s">
        <v>28061</v>
      </c>
      <c r="B71" s="358" t="s">
        <v>28062</v>
      </c>
      <c r="C71" s="360">
        <v>129.15190000000001</v>
      </c>
      <c r="D71" s="360">
        <v>6.4600000000000005E-2</v>
      </c>
      <c r="E71" s="360">
        <v>6.0000000000000001E-3</v>
      </c>
      <c r="F71" s="360">
        <v>0</v>
      </c>
      <c r="G71" s="360">
        <v>3.2300000000000002E-2</v>
      </c>
      <c r="H71" s="360">
        <v>0</v>
      </c>
      <c r="I71" s="360">
        <v>0</v>
      </c>
      <c r="J71" s="360">
        <v>0.10290000000000001</v>
      </c>
      <c r="K71" s="360">
        <v>7.0599999999999996E-2</v>
      </c>
    </row>
    <row r="72" spans="1:11" ht="9" customHeight="1" x14ac:dyDescent="0.25">
      <c r="A72" s="357" t="s">
        <v>28063</v>
      </c>
      <c r="B72" s="358" t="s">
        <v>28064</v>
      </c>
      <c r="C72" s="360">
        <v>163076.87719999999</v>
      </c>
      <c r="D72" s="360">
        <v>10.483499999999999</v>
      </c>
      <c r="E72" s="360">
        <v>2.8748</v>
      </c>
      <c r="F72" s="360">
        <v>0</v>
      </c>
      <c r="G72" s="360">
        <v>5.8242000000000003</v>
      </c>
      <c r="H72" s="360">
        <v>0</v>
      </c>
      <c r="I72" s="360">
        <v>21.119800000000001</v>
      </c>
      <c r="J72" s="360">
        <v>40.302300000000002</v>
      </c>
      <c r="K72" s="360">
        <v>34.478099999999998</v>
      </c>
    </row>
    <row r="73" spans="1:11" ht="9" customHeight="1" x14ac:dyDescent="0.25">
      <c r="A73" s="357" t="s">
        <v>28065</v>
      </c>
      <c r="B73" s="358" t="s">
        <v>28066</v>
      </c>
      <c r="C73" s="360">
        <v>4646500.8677000003</v>
      </c>
      <c r="D73" s="360">
        <v>309.76670000000001</v>
      </c>
      <c r="E73" s="360">
        <v>83.617699999999999</v>
      </c>
      <c r="F73" s="360">
        <v>0</v>
      </c>
      <c r="G73" s="360">
        <v>309.76670000000001</v>
      </c>
      <c r="H73" s="360">
        <v>137.76130000000001</v>
      </c>
      <c r="I73" s="360">
        <v>27.0688</v>
      </c>
      <c r="J73" s="360">
        <v>867.98119999999994</v>
      </c>
      <c r="K73" s="360">
        <v>420.45319999999998</v>
      </c>
    </row>
    <row r="74" spans="1:11" ht="9" customHeight="1" x14ac:dyDescent="0.25">
      <c r="A74" s="357" t="s">
        <v>28067</v>
      </c>
      <c r="B74" s="358" t="s">
        <v>28068</v>
      </c>
      <c r="C74" s="360">
        <v>3516283.9608</v>
      </c>
      <c r="D74" s="360">
        <v>93.767600000000002</v>
      </c>
      <c r="E74" s="360">
        <v>57.854599999999998</v>
      </c>
      <c r="F74" s="360">
        <v>0</v>
      </c>
      <c r="G74" s="360">
        <v>58.604700000000001</v>
      </c>
      <c r="H74" s="360">
        <v>0</v>
      </c>
      <c r="I74" s="360">
        <v>35.221899999999998</v>
      </c>
      <c r="J74" s="360">
        <v>245.44880000000001</v>
      </c>
      <c r="K74" s="360">
        <v>186.8441</v>
      </c>
    </row>
    <row r="75" spans="1:11" ht="9" customHeight="1" x14ac:dyDescent="0.25">
      <c r="A75" s="357" t="s">
        <v>28069</v>
      </c>
      <c r="B75" s="358" t="s">
        <v>28070</v>
      </c>
      <c r="C75" s="360">
        <v>179180.82939999999</v>
      </c>
      <c r="D75" s="360">
        <v>14.3345</v>
      </c>
      <c r="E75" s="360">
        <v>3.3166000000000002</v>
      </c>
      <c r="F75" s="360">
        <v>0</v>
      </c>
      <c r="G75" s="360">
        <v>12.5427</v>
      </c>
      <c r="H75" s="360">
        <v>0</v>
      </c>
      <c r="I75" s="360">
        <v>0</v>
      </c>
      <c r="J75" s="360">
        <v>30.1938</v>
      </c>
      <c r="K75" s="360">
        <v>17.6511</v>
      </c>
    </row>
    <row r="76" spans="1:11" ht="9" customHeight="1" x14ac:dyDescent="0.25">
      <c r="A76" s="357" t="s">
        <v>28071</v>
      </c>
      <c r="B76" s="358" t="s">
        <v>28072</v>
      </c>
      <c r="C76" s="360">
        <v>1775090.5763999999</v>
      </c>
      <c r="D76" s="360">
        <v>79.879099999999994</v>
      </c>
      <c r="E76" s="360">
        <v>30.1188</v>
      </c>
      <c r="F76" s="360">
        <v>0</v>
      </c>
      <c r="G76" s="360">
        <v>44.377299999999998</v>
      </c>
      <c r="H76" s="360">
        <v>0</v>
      </c>
      <c r="I76" s="360">
        <v>21.119800000000001</v>
      </c>
      <c r="J76" s="360">
        <v>175.495</v>
      </c>
      <c r="K76" s="360">
        <v>131.11770000000001</v>
      </c>
    </row>
    <row r="77" spans="1:11" ht="9" customHeight="1" x14ac:dyDescent="0.25">
      <c r="A77" s="357" t="s">
        <v>28073</v>
      </c>
      <c r="B77" s="358" t="s">
        <v>28074</v>
      </c>
      <c r="C77" s="360">
        <v>97212.986900000004</v>
      </c>
      <c r="D77" s="360">
        <v>4.3746</v>
      </c>
      <c r="E77" s="360">
        <v>1.6495</v>
      </c>
      <c r="F77" s="360">
        <v>0</v>
      </c>
      <c r="G77" s="360">
        <v>2.4302999999999999</v>
      </c>
      <c r="H77" s="360">
        <v>0</v>
      </c>
      <c r="I77" s="360">
        <v>21.119800000000001</v>
      </c>
      <c r="J77" s="360">
        <v>29.574200000000001</v>
      </c>
      <c r="K77" s="360">
        <v>27.143899999999999</v>
      </c>
    </row>
    <row r="78" spans="1:11" ht="9" customHeight="1" x14ac:dyDescent="0.25">
      <c r="A78" s="357" t="s">
        <v>28075</v>
      </c>
      <c r="B78" s="358" t="s">
        <v>28076</v>
      </c>
      <c r="C78" s="360">
        <v>800000</v>
      </c>
      <c r="D78" s="360">
        <v>12.666700000000001</v>
      </c>
      <c r="E78" s="360">
        <v>12.751300000000001</v>
      </c>
      <c r="F78" s="360">
        <v>0</v>
      </c>
      <c r="G78" s="360">
        <v>6.6666999999999996</v>
      </c>
      <c r="H78" s="360">
        <v>0</v>
      </c>
      <c r="I78" s="360">
        <v>0</v>
      </c>
      <c r="J78" s="360">
        <v>32.084699999999998</v>
      </c>
      <c r="K78" s="360">
        <v>25.417999999999999</v>
      </c>
    </row>
    <row r="79" spans="1:11" ht="9" customHeight="1" x14ac:dyDescent="0.25">
      <c r="A79" s="357" t="s">
        <v>28077</v>
      </c>
      <c r="B79" s="358" t="s">
        <v>28078</v>
      </c>
      <c r="C79" s="360">
        <v>1195000</v>
      </c>
      <c r="D79" s="360">
        <v>18.9208</v>
      </c>
      <c r="E79" s="360">
        <v>19.0473</v>
      </c>
      <c r="F79" s="360">
        <v>0</v>
      </c>
      <c r="G79" s="360">
        <v>9.9582999999999995</v>
      </c>
      <c r="H79" s="360">
        <v>0</v>
      </c>
      <c r="I79" s="360">
        <v>0</v>
      </c>
      <c r="J79" s="360">
        <v>47.926400000000001</v>
      </c>
      <c r="K79" s="360">
        <v>37.9681</v>
      </c>
    </row>
    <row r="80" spans="1:11" ht="9" customHeight="1" x14ac:dyDescent="0.25">
      <c r="A80" s="357" t="s">
        <v>28079</v>
      </c>
      <c r="B80" s="358" t="s">
        <v>28080</v>
      </c>
      <c r="C80" s="360">
        <v>620000</v>
      </c>
      <c r="D80" s="360">
        <v>9.8167000000000009</v>
      </c>
      <c r="E80" s="360">
        <v>9.8823000000000008</v>
      </c>
      <c r="F80" s="360">
        <v>0</v>
      </c>
      <c r="G80" s="360">
        <v>5.1666999999999996</v>
      </c>
      <c r="H80" s="360">
        <v>0</v>
      </c>
      <c r="I80" s="360">
        <v>0</v>
      </c>
      <c r="J80" s="360">
        <v>24.8657</v>
      </c>
      <c r="K80" s="360">
        <v>19.699000000000002</v>
      </c>
    </row>
    <row r="81" spans="1:11" ht="9" customHeight="1" x14ac:dyDescent="0.25">
      <c r="A81" s="357" t="s">
        <v>28081</v>
      </c>
      <c r="B81" s="358" t="s">
        <v>28082</v>
      </c>
      <c r="C81" s="360">
        <v>510199.31670000002</v>
      </c>
      <c r="D81" s="360">
        <v>40.815899999999999</v>
      </c>
      <c r="E81" s="360">
        <v>9.4437999999999995</v>
      </c>
      <c r="F81" s="360">
        <v>0</v>
      </c>
      <c r="G81" s="360">
        <v>40.815899999999999</v>
      </c>
      <c r="H81" s="360">
        <v>70.949600000000004</v>
      </c>
      <c r="I81" s="360">
        <v>21.119800000000001</v>
      </c>
      <c r="J81" s="360">
        <v>183.14500000000001</v>
      </c>
      <c r="K81" s="360">
        <v>71.379499999999993</v>
      </c>
    </row>
    <row r="82" spans="1:11" ht="9" customHeight="1" x14ac:dyDescent="0.25">
      <c r="A82" s="357" t="s">
        <v>28083</v>
      </c>
      <c r="B82" s="358" t="s">
        <v>28084</v>
      </c>
      <c r="C82" s="360">
        <v>2641.4524999999999</v>
      </c>
      <c r="D82" s="360">
        <v>0.3962</v>
      </c>
      <c r="E82" s="360">
        <v>5.4300000000000001E-2</v>
      </c>
      <c r="F82" s="360">
        <v>0</v>
      </c>
      <c r="G82" s="360">
        <v>0.30819999999999997</v>
      </c>
      <c r="H82" s="360">
        <v>7.3747999999999996</v>
      </c>
      <c r="I82" s="360">
        <v>0</v>
      </c>
      <c r="J82" s="360">
        <v>8.1334999999999997</v>
      </c>
      <c r="K82" s="360">
        <v>0.45050000000000001</v>
      </c>
    </row>
    <row r="83" spans="1:11" ht="9" customHeight="1" x14ac:dyDescent="0.25">
      <c r="A83" s="357" t="s">
        <v>28085</v>
      </c>
      <c r="B83" s="358" t="s">
        <v>28086</v>
      </c>
      <c r="C83" s="360">
        <v>1107113.1000999999</v>
      </c>
      <c r="D83" s="360">
        <v>14.4155</v>
      </c>
      <c r="E83" s="360">
        <v>6.4237000000000002</v>
      </c>
      <c r="F83" s="360">
        <v>0</v>
      </c>
      <c r="G83" s="360">
        <v>32.034500000000001</v>
      </c>
      <c r="H83" s="360">
        <v>356.66539999999998</v>
      </c>
      <c r="I83" s="360">
        <v>118.2557</v>
      </c>
      <c r="J83" s="360">
        <v>527.79480000000001</v>
      </c>
      <c r="K83" s="360">
        <v>139.0949</v>
      </c>
    </row>
    <row r="84" spans="1:11" ht="9" customHeight="1" x14ac:dyDescent="0.25">
      <c r="A84" s="357" t="s">
        <v>28087</v>
      </c>
      <c r="B84" s="358" t="s">
        <v>28088</v>
      </c>
      <c r="C84" s="360">
        <v>75169.332699999999</v>
      </c>
      <c r="D84" s="360">
        <v>4.5102000000000002</v>
      </c>
      <c r="E84" s="360">
        <v>1.3914</v>
      </c>
      <c r="F84" s="360">
        <v>0.56379999999999997</v>
      </c>
      <c r="G84" s="360">
        <v>4.5102000000000002</v>
      </c>
      <c r="H84" s="360">
        <v>22.842600000000001</v>
      </c>
      <c r="I84" s="360">
        <v>0</v>
      </c>
      <c r="J84" s="360">
        <v>33.818199999999997</v>
      </c>
      <c r="K84" s="360">
        <v>6.4653999999999998</v>
      </c>
    </row>
    <row r="85" spans="1:11" ht="9" customHeight="1" x14ac:dyDescent="0.25">
      <c r="A85" s="357" t="s">
        <v>28089</v>
      </c>
      <c r="B85" s="358" t="s">
        <v>28090</v>
      </c>
      <c r="C85" s="360">
        <v>16354457.522700001</v>
      </c>
      <c r="D85" s="360">
        <v>817.72289999999998</v>
      </c>
      <c r="E85" s="360">
        <v>288.3057</v>
      </c>
      <c r="F85" s="360">
        <v>116.8176</v>
      </c>
      <c r="G85" s="360">
        <v>1051.3579999999999</v>
      </c>
      <c r="H85" s="360">
        <v>113.5395</v>
      </c>
      <c r="I85" s="360">
        <v>26.752099999999999</v>
      </c>
      <c r="J85" s="360">
        <v>2414.4958000000001</v>
      </c>
      <c r="K85" s="360">
        <v>1249.5983000000001</v>
      </c>
    </row>
    <row r="86" spans="1:11" ht="9" customHeight="1" x14ac:dyDescent="0.25">
      <c r="A86" s="357" t="s">
        <v>28091</v>
      </c>
      <c r="B86" s="358" t="s">
        <v>28092</v>
      </c>
      <c r="C86" s="360">
        <v>28705395.711300001</v>
      </c>
      <c r="D86" s="360">
        <v>1435.2698</v>
      </c>
      <c r="E86" s="360">
        <v>506.0351</v>
      </c>
      <c r="F86" s="360">
        <v>205.0385</v>
      </c>
      <c r="G86" s="360">
        <v>1845.3469</v>
      </c>
      <c r="H86" s="360">
        <v>126.155</v>
      </c>
      <c r="I86" s="360">
        <v>26.752099999999999</v>
      </c>
      <c r="J86" s="360">
        <v>4144.5973999999997</v>
      </c>
      <c r="K86" s="360">
        <v>2173.0954999999999</v>
      </c>
    </row>
    <row r="87" spans="1:11" ht="9" customHeight="1" x14ac:dyDescent="0.25">
      <c r="A87" s="357" t="s">
        <v>28093</v>
      </c>
      <c r="B87" s="358" t="s">
        <v>28094</v>
      </c>
      <c r="C87" s="360">
        <v>401180.78269999998</v>
      </c>
      <c r="D87" s="360">
        <v>28.082699999999999</v>
      </c>
      <c r="E87" s="360">
        <v>7.4259000000000004</v>
      </c>
      <c r="F87" s="360">
        <v>0</v>
      </c>
      <c r="G87" s="360">
        <v>28.082699999999999</v>
      </c>
      <c r="H87" s="360">
        <v>57.400500000000001</v>
      </c>
      <c r="I87" s="360">
        <v>27.0688</v>
      </c>
      <c r="J87" s="360">
        <v>148.06059999999999</v>
      </c>
      <c r="K87" s="360">
        <v>62.577399999999997</v>
      </c>
    </row>
    <row r="88" spans="1:11" ht="9" customHeight="1" x14ac:dyDescent="0.25">
      <c r="A88" s="357" t="s">
        <v>28095</v>
      </c>
      <c r="B88" s="358" t="s">
        <v>28096</v>
      </c>
      <c r="C88" s="360">
        <v>49434.631300000001</v>
      </c>
      <c r="D88" s="360">
        <v>3.9548000000000001</v>
      </c>
      <c r="E88" s="360">
        <v>0.91500000000000004</v>
      </c>
      <c r="F88" s="360">
        <v>0</v>
      </c>
      <c r="G88" s="360">
        <v>3.4603999999999999</v>
      </c>
      <c r="H88" s="360">
        <v>16.241199999999999</v>
      </c>
      <c r="I88" s="360">
        <v>0</v>
      </c>
      <c r="J88" s="360">
        <v>24.571400000000001</v>
      </c>
      <c r="K88" s="360">
        <v>4.8697999999999997</v>
      </c>
    </row>
    <row r="89" spans="1:11" ht="9" customHeight="1" x14ac:dyDescent="0.25">
      <c r="A89" s="357" t="s">
        <v>28097</v>
      </c>
      <c r="B89" s="358" t="s">
        <v>28098</v>
      </c>
      <c r="C89" s="360">
        <v>73309.796900000001</v>
      </c>
      <c r="D89" s="360">
        <v>5.8647999999999998</v>
      </c>
      <c r="E89" s="360">
        <v>1.357</v>
      </c>
      <c r="F89" s="360">
        <v>0</v>
      </c>
      <c r="G89" s="360">
        <v>5.1317000000000004</v>
      </c>
      <c r="H89" s="360">
        <v>7.9023000000000003</v>
      </c>
      <c r="I89" s="360">
        <v>21.119800000000001</v>
      </c>
      <c r="J89" s="360">
        <v>41.375599999999999</v>
      </c>
      <c r="K89" s="360">
        <v>28.3416</v>
      </c>
    </row>
    <row r="90" spans="1:11" ht="9" customHeight="1" x14ac:dyDescent="0.25">
      <c r="A90" s="357" t="s">
        <v>28099</v>
      </c>
      <c r="B90" s="358" t="s">
        <v>28100</v>
      </c>
      <c r="C90" s="360">
        <v>62713.7814</v>
      </c>
      <c r="D90" s="360">
        <v>5.0171000000000001</v>
      </c>
      <c r="E90" s="360">
        <v>1.1608000000000001</v>
      </c>
      <c r="F90" s="360">
        <v>0</v>
      </c>
      <c r="G90" s="360">
        <v>4.3899999999999997</v>
      </c>
      <c r="H90" s="360">
        <v>7.9023000000000003</v>
      </c>
      <c r="I90" s="360">
        <v>21.119800000000001</v>
      </c>
      <c r="J90" s="360">
        <v>39.590000000000003</v>
      </c>
      <c r="K90" s="360">
        <v>27.297699999999999</v>
      </c>
    </row>
    <row r="91" spans="1:11" ht="9" customHeight="1" x14ac:dyDescent="0.25">
      <c r="A91" s="357" t="s">
        <v>28101</v>
      </c>
      <c r="B91" s="358" t="s">
        <v>28102</v>
      </c>
      <c r="C91" s="360">
        <v>5069000.2293999996</v>
      </c>
      <c r="D91" s="360">
        <v>66.002600000000001</v>
      </c>
      <c r="E91" s="360">
        <v>29.4115</v>
      </c>
      <c r="F91" s="360">
        <v>0</v>
      </c>
      <c r="G91" s="360">
        <v>146.67250000000001</v>
      </c>
      <c r="H91" s="360">
        <v>356.66539999999998</v>
      </c>
      <c r="I91" s="360">
        <v>118.2557</v>
      </c>
      <c r="J91" s="360">
        <v>717.0077</v>
      </c>
      <c r="K91" s="360">
        <v>213.66980000000001</v>
      </c>
    </row>
    <row r="92" spans="1:11" ht="9" customHeight="1" x14ac:dyDescent="0.25">
      <c r="A92" s="357" t="s">
        <v>28103</v>
      </c>
      <c r="B92" s="358" t="s">
        <v>28104</v>
      </c>
      <c r="C92" s="360">
        <v>2055649.2956000001</v>
      </c>
      <c r="D92" s="360">
        <v>16.059799999999999</v>
      </c>
      <c r="E92" s="360">
        <v>11.5604</v>
      </c>
      <c r="F92" s="360">
        <v>0</v>
      </c>
      <c r="G92" s="360">
        <v>26.766300000000001</v>
      </c>
      <c r="H92" s="360">
        <v>0</v>
      </c>
      <c r="I92" s="360">
        <v>22.313300000000002</v>
      </c>
      <c r="J92" s="360">
        <v>76.699799999999996</v>
      </c>
      <c r="K92" s="360">
        <v>49.933500000000002</v>
      </c>
    </row>
    <row r="93" spans="1:11" ht="9" customHeight="1" x14ac:dyDescent="0.25">
      <c r="A93" s="357" t="s">
        <v>28105</v>
      </c>
      <c r="B93" s="358" t="s">
        <v>28106</v>
      </c>
      <c r="C93" s="360">
        <v>9346.8669000000009</v>
      </c>
      <c r="D93" s="360">
        <v>0.62309999999999999</v>
      </c>
      <c r="E93" s="360">
        <v>0.16819999999999999</v>
      </c>
      <c r="F93" s="360">
        <v>0</v>
      </c>
      <c r="G93" s="360">
        <v>0.62309999999999999</v>
      </c>
      <c r="H93" s="360">
        <v>3.7544</v>
      </c>
      <c r="I93" s="360">
        <v>0</v>
      </c>
      <c r="J93" s="360">
        <v>5.1688000000000001</v>
      </c>
      <c r="K93" s="360">
        <v>0.7913</v>
      </c>
    </row>
    <row r="94" spans="1:11" ht="9" customHeight="1" x14ac:dyDescent="0.25">
      <c r="A94" s="357" t="s">
        <v>28107</v>
      </c>
      <c r="B94" s="358" t="s">
        <v>28108</v>
      </c>
      <c r="C94" s="360">
        <v>8682797.7302999999</v>
      </c>
      <c r="D94" s="360">
        <v>138.9248</v>
      </c>
      <c r="E94" s="360">
        <v>139.2894</v>
      </c>
      <c r="F94" s="360">
        <v>0</v>
      </c>
      <c r="G94" s="360">
        <v>173.65600000000001</v>
      </c>
      <c r="H94" s="360">
        <v>242.2176</v>
      </c>
      <c r="I94" s="360">
        <v>70.443799999999996</v>
      </c>
      <c r="J94" s="360">
        <v>764.53160000000003</v>
      </c>
      <c r="K94" s="360">
        <v>348.65800000000002</v>
      </c>
    </row>
    <row r="95" spans="1:11" ht="9" customHeight="1" x14ac:dyDescent="0.25">
      <c r="A95" s="357" t="s">
        <v>28109</v>
      </c>
      <c r="B95" s="358" t="s">
        <v>28110</v>
      </c>
      <c r="C95" s="360">
        <v>1252417.3237000001</v>
      </c>
      <c r="D95" s="360">
        <v>125.24169999999999</v>
      </c>
      <c r="E95" s="360">
        <v>24.838100000000001</v>
      </c>
      <c r="F95" s="360">
        <v>0</v>
      </c>
      <c r="G95" s="360">
        <v>125.24169999999999</v>
      </c>
      <c r="H95" s="360">
        <v>113.1358</v>
      </c>
      <c r="I95" s="360">
        <v>27.0688</v>
      </c>
      <c r="J95" s="360">
        <v>415.52609999999999</v>
      </c>
      <c r="K95" s="360">
        <v>177.14859999999999</v>
      </c>
    </row>
    <row r="96" spans="1:11" ht="9" customHeight="1" x14ac:dyDescent="0.25">
      <c r="A96" s="357" t="s">
        <v>28111</v>
      </c>
      <c r="B96" s="358" t="s">
        <v>28112</v>
      </c>
      <c r="C96" s="360">
        <v>216763.8988</v>
      </c>
      <c r="D96" s="360">
        <v>19.508800000000001</v>
      </c>
      <c r="E96" s="360">
        <v>4.0122999999999998</v>
      </c>
      <c r="F96" s="360">
        <v>0</v>
      </c>
      <c r="G96" s="360">
        <v>19.508800000000001</v>
      </c>
      <c r="H96" s="360">
        <v>0</v>
      </c>
      <c r="I96" s="360">
        <v>21.119800000000001</v>
      </c>
      <c r="J96" s="360">
        <v>64.149699999999996</v>
      </c>
      <c r="K96" s="360">
        <v>44.640900000000002</v>
      </c>
    </row>
    <row r="97" spans="1:11" ht="9" customHeight="1" x14ac:dyDescent="0.25">
      <c r="A97" s="357" t="s">
        <v>28113</v>
      </c>
      <c r="B97" s="358" t="s">
        <v>28114</v>
      </c>
      <c r="C97" s="360">
        <v>21546.295300000002</v>
      </c>
      <c r="D97" s="360">
        <v>1.9392</v>
      </c>
      <c r="E97" s="360">
        <v>0.39879999999999999</v>
      </c>
      <c r="F97" s="360">
        <v>0</v>
      </c>
      <c r="G97" s="360">
        <v>1.0772999999999999</v>
      </c>
      <c r="H97" s="360">
        <v>0</v>
      </c>
      <c r="I97" s="360">
        <v>0</v>
      </c>
      <c r="J97" s="360">
        <v>3.4152999999999998</v>
      </c>
      <c r="K97" s="360">
        <v>2.3380000000000001</v>
      </c>
    </row>
    <row r="98" spans="1:11" ht="9" customHeight="1" x14ac:dyDescent="0.25">
      <c r="A98" s="357" t="s">
        <v>28115</v>
      </c>
      <c r="B98" s="358" t="s">
        <v>28116</v>
      </c>
      <c r="C98" s="360">
        <v>149119.3167</v>
      </c>
      <c r="D98" s="360">
        <v>13.4207</v>
      </c>
      <c r="E98" s="360">
        <v>2.7602000000000002</v>
      </c>
      <c r="F98" s="360">
        <v>0</v>
      </c>
      <c r="G98" s="360">
        <v>7.4560000000000004</v>
      </c>
      <c r="H98" s="360">
        <v>0</v>
      </c>
      <c r="I98" s="360">
        <v>0</v>
      </c>
      <c r="J98" s="360">
        <v>23.636900000000001</v>
      </c>
      <c r="K98" s="360">
        <v>16.180900000000001</v>
      </c>
    </row>
    <row r="99" spans="1:11" ht="9" customHeight="1" x14ac:dyDescent="0.25">
      <c r="A99" s="357" t="s">
        <v>28117</v>
      </c>
      <c r="B99" s="358" t="s">
        <v>28118</v>
      </c>
      <c r="C99" s="360">
        <v>7470.7781999999997</v>
      </c>
      <c r="D99" s="360">
        <v>0.6724</v>
      </c>
      <c r="E99" s="360">
        <v>0.13830000000000001</v>
      </c>
      <c r="F99" s="360">
        <v>0</v>
      </c>
      <c r="G99" s="360">
        <v>0.3735</v>
      </c>
      <c r="H99" s="360">
        <v>0</v>
      </c>
      <c r="I99" s="360">
        <v>0</v>
      </c>
      <c r="J99" s="360">
        <v>1.1841999999999999</v>
      </c>
      <c r="K99" s="360">
        <v>0.81069999999999998</v>
      </c>
    </row>
    <row r="100" spans="1:11" ht="9" customHeight="1" x14ac:dyDescent="0.25">
      <c r="A100" s="357" t="s">
        <v>28119</v>
      </c>
      <c r="B100" s="358" t="s">
        <v>28120</v>
      </c>
      <c r="C100" s="360">
        <v>817129.97210000001</v>
      </c>
      <c r="D100" s="360">
        <v>81.712999999999994</v>
      </c>
      <c r="E100" s="360">
        <v>16.205400000000001</v>
      </c>
      <c r="F100" s="360">
        <v>0</v>
      </c>
      <c r="G100" s="360">
        <v>81.712999999999994</v>
      </c>
      <c r="H100" s="360">
        <v>100.6717</v>
      </c>
      <c r="I100" s="360">
        <v>27.0688</v>
      </c>
      <c r="J100" s="360">
        <v>307.37189999999998</v>
      </c>
      <c r="K100" s="360">
        <v>124.9872</v>
      </c>
    </row>
    <row r="101" spans="1:11" ht="9" customHeight="1" x14ac:dyDescent="0.25">
      <c r="A101" s="357" t="s">
        <v>28121</v>
      </c>
      <c r="B101" s="358" t="s">
        <v>28122</v>
      </c>
      <c r="C101" s="360">
        <v>486642.33500000002</v>
      </c>
      <c r="D101" s="360">
        <v>38.931399999999996</v>
      </c>
      <c r="E101" s="360">
        <v>9.0076999999999998</v>
      </c>
      <c r="F101" s="360">
        <v>0</v>
      </c>
      <c r="G101" s="360">
        <v>38.931399999999996</v>
      </c>
      <c r="H101" s="360">
        <v>41.933900000000001</v>
      </c>
      <c r="I101" s="360">
        <v>21.119800000000001</v>
      </c>
      <c r="J101" s="360">
        <v>149.92420000000001</v>
      </c>
      <c r="K101" s="360">
        <v>69.058899999999994</v>
      </c>
    </row>
    <row r="102" spans="1:11" ht="9" customHeight="1" x14ac:dyDescent="0.25">
      <c r="A102" s="357" t="s">
        <v>28123</v>
      </c>
      <c r="B102" s="358" t="s">
        <v>28124</v>
      </c>
      <c r="C102" s="360">
        <v>554786.41139999998</v>
      </c>
      <c r="D102" s="360">
        <v>38.835000000000001</v>
      </c>
      <c r="E102" s="360">
        <v>10.2691</v>
      </c>
      <c r="F102" s="360">
        <v>0</v>
      </c>
      <c r="G102" s="360">
        <v>38.835000000000001</v>
      </c>
      <c r="H102" s="360">
        <v>69.889899999999997</v>
      </c>
      <c r="I102" s="360">
        <v>27.0688</v>
      </c>
      <c r="J102" s="360">
        <v>184.89779999999999</v>
      </c>
      <c r="K102" s="360">
        <v>76.172899999999998</v>
      </c>
    </row>
    <row r="103" spans="1:11" ht="9" customHeight="1" x14ac:dyDescent="0.25">
      <c r="A103" s="357" t="s">
        <v>28125</v>
      </c>
      <c r="B103" s="358" t="s">
        <v>28126</v>
      </c>
      <c r="C103" s="360">
        <v>3893603.0131000001</v>
      </c>
      <c r="D103" s="360">
        <v>272.55220000000003</v>
      </c>
      <c r="E103" s="360">
        <v>72.070599999999999</v>
      </c>
      <c r="F103" s="360">
        <v>0</v>
      </c>
      <c r="G103" s="360">
        <v>272.55220000000003</v>
      </c>
      <c r="H103" s="360">
        <v>169.24950000000001</v>
      </c>
      <c r="I103" s="360">
        <v>21.119800000000001</v>
      </c>
      <c r="J103" s="360">
        <v>807.54430000000002</v>
      </c>
      <c r="K103" s="360">
        <v>365.74259999999998</v>
      </c>
    </row>
    <row r="104" spans="1:11" ht="9" customHeight="1" x14ac:dyDescent="0.25">
      <c r="A104" s="357" t="s">
        <v>28127</v>
      </c>
      <c r="B104" s="358" t="s">
        <v>28128</v>
      </c>
      <c r="C104" s="360">
        <v>4533511.8903999999</v>
      </c>
      <c r="D104" s="360">
        <v>302.23410000000001</v>
      </c>
      <c r="E104" s="360">
        <v>81.584299999999999</v>
      </c>
      <c r="F104" s="360">
        <v>0</v>
      </c>
      <c r="G104" s="360">
        <v>302.23410000000001</v>
      </c>
      <c r="H104" s="360">
        <v>97.896299999999997</v>
      </c>
      <c r="I104" s="360">
        <v>27.0688</v>
      </c>
      <c r="J104" s="360">
        <v>811.01760000000002</v>
      </c>
      <c r="K104" s="360">
        <v>410.88720000000001</v>
      </c>
    </row>
    <row r="105" spans="1:11" ht="9" customHeight="1" x14ac:dyDescent="0.25">
      <c r="A105" s="357" t="s">
        <v>28129</v>
      </c>
      <c r="B105" s="358" t="s">
        <v>28130</v>
      </c>
      <c r="C105" s="360">
        <v>218277.5766</v>
      </c>
      <c r="D105" s="360">
        <v>10.9139</v>
      </c>
      <c r="E105" s="360">
        <v>3.9281000000000001</v>
      </c>
      <c r="F105" s="360">
        <v>1.5915999999999999</v>
      </c>
      <c r="G105" s="360">
        <v>10.9139</v>
      </c>
      <c r="H105" s="360">
        <v>23.4648</v>
      </c>
      <c r="I105" s="360">
        <v>23.875299999999999</v>
      </c>
      <c r="J105" s="360">
        <v>74.687600000000003</v>
      </c>
      <c r="K105" s="360">
        <v>40.308900000000001</v>
      </c>
    </row>
    <row r="106" spans="1:11" ht="9" customHeight="1" x14ac:dyDescent="0.25">
      <c r="A106" s="357" t="s">
        <v>28131</v>
      </c>
      <c r="B106" s="358" t="s">
        <v>28132</v>
      </c>
      <c r="C106" s="360">
        <v>83535013.406399995</v>
      </c>
      <c r="D106" s="360">
        <v>939.76890000000003</v>
      </c>
      <c r="E106" s="360">
        <v>676.47699999999998</v>
      </c>
      <c r="F106" s="360">
        <v>0</v>
      </c>
      <c r="G106" s="360">
        <v>2088.3753000000002</v>
      </c>
      <c r="H106" s="360">
        <v>958.77800000000002</v>
      </c>
      <c r="I106" s="360">
        <v>58.0139</v>
      </c>
      <c r="J106" s="360">
        <v>4721.4130999999998</v>
      </c>
      <c r="K106" s="360">
        <v>1674.2598</v>
      </c>
    </row>
    <row r="107" spans="1:11" ht="9" customHeight="1" x14ac:dyDescent="0.25">
      <c r="A107" s="357" t="s">
        <v>28133</v>
      </c>
      <c r="B107" s="358" t="s">
        <v>28134</v>
      </c>
      <c r="C107" s="360">
        <v>1422293.7161999999</v>
      </c>
      <c r="D107" s="360">
        <v>162.5479</v>
      </c>
      <c r="E107" s="360">
        <v>28.207100000000001</v>
      </c>
      <c r="F107" s="360">
        <v>0</v>
      </c>
      <c r="G107" s="360">
        <v>203.1848</v>
      </c>
      <c r="H107" s="360">
        <v>49.200499999999998</v>
      </c>
      <c r="I107" s="360">
        <v>27.0688</v>
      </c>
      <c r="J107" s="360">
        <v>470.20909999999998</v>
      </c>
      <c r="K107" s="360">
        <v>217.82380000000001</v>
      </c>
    </row>
    <row r="108" spans="1:11" ht="9" customHeight="1" x14ac:dyDescent="0.25">
      <c r="A108" s="357" t="s">
        <v>28135</v>
      </c>
      <c r="B108" s="358" t="s">
        <v>28136</v>
      </c>
      <c r="C108" s="360">
        <v>600835.15749999997</v>
      </c>
      <c r="D108" s="360">
        <v>25.7501</v>
      </c>
      <c r="E108" s="360">
        <v>10.591900000000001</v>
      </c>
      <c r="F108" s="360">
        <v>4.2916999999999996</v>
      </c>
      <c r="G108" s="360">
        <v>38.625100000000003</v>
      </c>
      <c r="H108" s="360">
        <v>106.42440000000001</v>
      </c>
      <c r="I108" s="360">
        <v>23.118400000000001</v>
      </c>
      <c r="J108" s="360">
        <v>208.80160000000001</v>
      </c>
      <c r="K108" s="360">
        <v>63.752099999999999</v>
      </c>
    </row>
    <row r="109" spans="1:11" ht="9" customHeight="1" x14ac:dyDescent="0.25">
      <c r="A109" s="357" t="s">
        <v>28137</v>
      </c>
      <c r="B109" s="358" t="s">
        <v>28138</v>
      </c>
      <c r="C109" s="360">
        <v>89743.990900000004</v>
      </c>
      <c r="D109" s="360">
        <v>7.1795</v>
      </c>
      <c r="E109" s="360">
        <v>1.6612</v>
      </c>
      <c r="F109" s="360">
        <v>0</v>
      </c>
      <c r="G109" s="360">
        <v>4.4871999999999996</v>
      </c>
      <c r="H109" s="360">
        <v>0</v>
      </c>
      <c r="I109" s="360">
        <v>0</v>
      </c>
      <c r="J109" s="360">
        <v>13.3279</v>
      </c>
      <c r="K109" s="360">
        <v>8.8407</v>
      </c>
    </row>
    <row r="110" spans="1:11" ht="9" customHeight="1" x14ac:dyDescent="0.25">
      <c r="A110" s="357" t="s">
        <v>28139</v>
      </c>
      <c r="B110" s="358" t="s">
        <v>28140</v>
      </c>
      <c r="C110" s="360">
        <v>280840</v>
      </c>
      <c r="D110" s="360">
        <v>11.233599999999999</v>
      </c>
      <c r="E110" s="360">
        <v>4.7652000000000001</v>
      </c>
      <c r="F110" s="360">
        <v>0</v>
      </c>
      <c r="G110" s="360">
        <v>7.0209999999999999</v>
      </c>
      <c r="H110" s="360">
        <v>0</v>
      </c>
      <c r="I110" s="360">
        <v>21.119800000000001</v>
      </c>
      <c r="J110" s="360">
        <v>44.139600000000002</v>
      </c>
      <c r="K110" s="360">
        <v>37.118600000000001</v>
      </c>
    </row>
    <row r="111" spans="1:11" ht="9" customHeight="1" x14ac:dyDescent="0.25">
      <c r="A111" s="357" t="s">
        <v>28141</v>
      </c>
      <c r="B111" s="358" t="s">
        <v>28142</v>
      </c>
      <c r="C111" s="360">
        <v>94774.918699999995</v>
      </c>
      <c r="D111" s="360">
        <v>5.4157000000000002</v>
      </c>
      <c r="E111" s="360">
        <v>1.6707000000000001</v>
      </c>
      <c r="F111" s="360">
        <v>0</v>
      </c>
      <c r="G111" s="360">
        <v>5.4157000000000002</v>
      </c>
      <c r="H111" s="360">
        <v>0</v>
      </c>
      <c r="I111" s="360">
        <v>35.221899999999998</v>
      </c>
      <c r="J111" s="360">
        <v>47.723999999999997</v>
      </c>
      <c r="K111" s="360">
        <v>42.308300000000003</v>
      </c>
    </row>
    <row r="112" spans="1:11" ht="9" customHeight="1" x14ac:dyDescent="0.25">
      <c r="A112" s="357" t="s">
        <v>28143</v>
      </c>
      <c r="B112" s="358" t="s">
        <v>28144</v>
      </c>
      <c r="C112" s="360">
        <v>264435.7365</v>
      </c>
      <c r="D112" s="360">
        <v>21.154900000000001</v>
      </c>
      <c r="E112" s="360">
        <v>4.8947000000000003</v>
      </c>
      <c r="F112" s="360">
        <v>0</v>
      </c>
      <c r="G112" s="360">
        <v>21.154900000000001</v>
      </c>
      <c r="H112" s="360">
        <v>8.9838000000000005</v>
      </c>
      <c r="I112" s="360">
        <v>0</v>
      </c>
      <c r="J112" s="360">
        <v>56.188299999999998</v>
      </c>
      <c r="K112" s="360">
        <v>26.049600000000002</v>
      </c>
    </row>
    <row r="113" spans="1:11" ht="9" customHeight="1" x14ac:dyDescent="0.25">
      <c r="A113" s="357" t="s">
        <v>28145</v>
      </c>
      <c r="B113" s="358" t="s">
        <v>28146</v>
      </c>
      <c r="C113" s="360">
        <v>3146175.2012</v>
      </c>
      <c r="D113" s="360">
        <v>179.78139999999999</v>
      </c>
      <c r="E113" s="360">
        <v>55.462600000000002</v>
      </c>
      <c r="F113" s="360">
        <v>0</v>
      </c>
      <c r="G113" s="360">
        <v>179.78139999999999</v>
      </c>
      <c r="H113" s="360">
        <v>154.41370000000001</v>
      </c>
      <c r="I113" s="360">
        <v>35.221899999999998</v>
      </c>
      <c r="J113" s="360">
        <v>604.66099999999994</v>
      </c>
      <c r="K113" s="360">
        <v>270.46589999999998</v>
      </c>
    </row>
    <row r="114" spans="1:11" ht="9" customHeight="1" x14ac:dyDescent="0.25">
      <c r="A114" s="357" t="s">
        <v>28147</v>
      </c>
      <c r="B114" s="358" t="s">
        <v>28148</v>
      </c>
      <c r="C114" s="360">
        <v>1016.4248</v>
      </c>
      <c r="D114" s="360">
        <v>8.6400000000000005E-2</v>
      </c>
      <c r="E114" s="360">
        <v>1.8800000000000001E-2</v>
      </c>
      <c r="F114" s="360">
        <v>0</v>
      </c>
      <c r="G114" s="360">
        <v>8.1299999999999997E-2</v>
      </c>
      <c r="H114" s="360">
        <v>0</v>
      </c>
      <c r="I114" s="360">
        <v>0</v>
      </c>
      <c r="J114" s="360">
        <v>0.1865</v>
      </c>
      <c r="K114" s="360">
        <v>0.1052</v>
      </c>
    </row>
    <row r="115" spans="1:11" ht="9" customHeight="1" x14ac:dyDescent="0.25">
      <c r="A115" s="357" t="s">
        <v>28149</v>
      </c>
      <c r="B115" s="358" t="s">
        <v>28150</v>
      </c>
      <c r="C115" s="360">
        <v>942.09180000000003</v>
      </c>
      <c r="D115" s="360">
        <v>8.0100000000000005E-2</v>
      </c>
      <c r="E115" s="360">
        <v>1.7399999999999999E-2</v>
      </c>
      <c r="F115" s="360">
        <v>0</v>
      </c>
      <c r="G115" s="360">
        <v>7.5399999999999995E-2</v>
      </c>
      <c r="H115" s="360">
        <v>0</v>
      </c>
      <c r="I115" s="360">
        <v>0</v>
      </c>
      <c r="J115" s="360">
        <v>0.1729</v>
      </c>
      <c r="K115" s="360">
        <v>9.7500000000000003E-2</v>
      </c>
    </row>
    <row r="116" spans="1:11" ht="9" customHeight="1" x14ac:dyDescent="0.25">
      <c r="A116" s="357" t="s">
        <v>28151</v>
      </c>
      <c r="B116" s="358" t="s">
        <v>28152</v>
      </c>
      <c r="C116" s="360">
        <v>435410.01439999999</v>
      </c>
      <c r="D116" s="360">
        <v>27.990600000000001</v>
      </c>
      <c r="E116" s="360">
        <v>7.6757</v>
      </c>
      <c r="F116" s="360">
        <v>0</v>
      </c>
      <c r="G116" s="360">
        <v>9.3301999999999996</v>
      </c>
      <c r="H116" s="360">
        <v>26.492599999999999</v>
      </c>
      <c r="I116" s="360">
        <v>21.119800000000001</v>
      </c>
      <c r="J116" s="360">
        <v>92.608900000000006</v>
      </c>
      <c r="K116" s="360">
        <v>56.786099999999998</v>
      </c>
    </row>
    <row r="117" spans="1:11" ht="9" customHeight="1" x14ac:dyDescent="0.25">
      <c r="A117" s="357" t="s">
        <v>28153</v>
      </c>
      <c r="B117" s="358" t="s">
        <v>28154</v>
      </c>
      <c r="C117" s="360">
        <v>114255.5478</v>
      </c>
      <c r="D117" s="360">
        <v>7.3449999999999998</v>
      </c>
      <c r="E117" s="360">
        <v>2.0142000000000002</v>
      </c>
      <c r="F117" s="360">
        <v>0</v>
      </c>
      <c r="G117" s="360">
        <v>2.4483000000000001</v>
      </c>
      <c r="H117" s="360">
        <v>3.6736</v>
      </c>
      <c r="I117" s="360">
        <v>0</v>
      </c>
      <c r="J117" s="360">
        <v>15.4811</v>
      </c>
      <c r="K117" s="360">
        <v>9.3591999999999995</v>
      </c>
    </row>
    <row r="118" spans="1:11" ht="9" customHeight="1" x14ac:dyDescent="0.25">
      <c r="A118" s="357" t="s">
        <v>28155</v>
      </c>
      <c r="B118" s="358" t="s">
        <v>28156</v>
      </c>
      <c r="C118" s="360">
        <v>2147.9461999999999</v>
      </c>
      <c r="D118" s="360">
        <v>0.34370000000000001</v>
      </c>
      <c r="E118" s="360">
        <v>7.9500000000000001E-2</v>
      </c>
      <c r="F118" s="360">
        <v>0</v>
      </c>
      <c r="G118" s="360">
        <v>0.30070000000000002</v>
      </c>
      <c r="H118" s="360">
        <v>4.3578000000000001</v>
      </c>
      <c r="I118" s="360">
        <v>0</v>
      </c>
      <c r="J118" s="360">
        <v>5.0816999999999997</v>
      </c>
      <c r="K118" s="360">
        <v>0.42320000000000002</v>
      </c>
    </row>
    <row r="119" spans="1:11" ht="9" customHeight="1" x14ac:dyDescent="0.25">
      <c r="A119" s="357" t="s">
        <v>28157</v>
      </c>
      <c r="B119" s="358" t="s">
        <v>28158</v>
      </c>
      <c r="C119" s="360">
        <v>8250000</v>
      </c>
      <c r="D119" s="360">
        <v>132</v>
      </c>
      <c r="E119" s="360">
        <v>132.34649999999999</v>
      </c>
      <c r="F119" s="360">
        <v>0</v>
      </c>
      <c r="G119" s="360">
        <v>165</v>
      </c>
      <c r="H119" s="360">
        <v>1354.6018999999999</v>
      </c>
      <c r="I119" s="360">
        <v>29.026599999999998</v>
      </c>
      <c r="J119" s="360">
        <v>1812.9749999999999</v>
      </c>
      <c r="K119" s="360">
        <v>293.37310000000002</v>
      </c>
    </row>
    <row r="120" spans="1:11" ht="9" customHeight="1" x14ac:dyDescent="0.25">
      <c r="A120" s="357" t="s">
        <v>28159</v>
      </c>
      <c r="B120" s="358" t="s">
        <v>28160</v>
      </c>
      <c r="C120" s="360">
        <v>8250000</v>
      </c>
      <c r="D120" s="360">
        <v>132</v>
      </c>
      <c r="E120" s="360">
        <v>132.34649999999999</v>
      </c>
      <c r="F120" s="360">
        <v>0</v>
      </c>
      <c r="G120" s="360">
        <v>165</v>
      </c>
      <c r="H120" s="360">
        <v>1354.6018999999999</v>
      </c>
      <c r="I120" s="360">
        <v>29.026599999999998</v>
      </c>
      <c r="J120" s="360">
        <v>1812.9749999999999</v>
      </c>
      <c r="K120" s="360">
        <v>293.37310000000002</v>
      </c>
    </row>
    <row r="121" spans="1:11" ht="9" customHeight="1" x14ac:dyDescent="0.25">
      <c r="A121" s="357" t="s">
        <v>28161</v>
      </c>
      <c r="B121" s="358" t="s">
        <v>28162</v>
      </c>
      <c r="C121" s="360">
        <v>736000</v>
      </c>
      <c r="D121" s="360">
        <v>11.6533</v>
      </c>
      <c r="E121" s="360">
        <v>11.731199999999999</v>
      </c>
      <c r="F121" s="360">
        <v>0</v>
      </c>
      <c r="G121" s="360">
        <v>6.1333000000000002</v>
      </c>
      <c r="H121" s="360">
        <v>0</v>
      </c>
      <c r="I121" s="360">
        <v>0</v>
      </c>
      <c r="J121" s="360">
        <v>29.517800000000001</v>
      </c>
      <c r="K121" s="360">
        <v>23.384499999999999</v>
      </c>
    </row>
    <row r="122" spans="1:11" ht="9" customHeight="1" x14ac:dyDescent="0.25">
      <c r="A122" s="357" t="s">
        <v>28163</v>
      </c>
      <c r="B122" s="358" t="s">
        <v>28164</v>
      </c>
      <c r="C122" s="360">
        <v>842000</v>
      </c>
      <c r="D122" s="360">
        <v>13.3317</v>
      </c>
      <c r="E122" s="360">
        <v>13.4208</v>
      </c>
      <c r="F122" s="360">
        <v>0</v>
      </c>
      <c r="G122" s="360">
        <v>7.0167000000000002</v>
      </c>
      <c r="H122" s="360">
        <v>0</v>
      </c>
      <c r="I122" s="360">
        <v>0</v>
      </c>
      <c r="J122" s="360">
        <v>33.769199999999998</v>
      </c>
      <c r="K122" s="360">
        <v>26.752500000000001</v>
      </c>
    </row>
    <row r="123" spans="1:11" ht="9" customHeight="1" x14ac:dyDescent="0.25">
      <c r="A123" s="357" t="s">
        <v>28165</v>
      </c>
      <c r="B123" s="358" t="s">
        <v>28166</v>
      </c>
      <c r="C123" s="360">
        <v>730000</v>
      </c>
      <c r="D123" s="360">
        <v>11.558299999999999</v>
      </c>
      <c r="E123" s="360">
        <v>11.6356</v>
      </c>
      <c r="F123" s="360">
        <v>0</v>
      </c>
      <c r="G123" s="360">
        <v>6.0833000000000004</v>
      </c>
      <c r="H123" s="360">
        <v>0</v>
      </c>
      <c r="I123" s="360">
        <v>0</v>
      </c>
      <c r="J123" s="360">
        <v>29.277200000000001</v>
      </c>
      <c r="K123" s="360">
        <v>23.193899999999999</v>
      </c>
    </row>
    <row r="124" spans="1:11" ht="9" customHeight="1" x14ac:dyDescent="0.25">
      <c r="A124" s="357" t="s">
        <v>28167</v>
      </c>
      <c r="B124" s="358" t="s">
        <v>28168</v>
      </c>
      <c r="C124" s="360">
        <v>800000</v>
      </c>
      <c r="D124" s="360">
        <v>12.666700000000001</v>
      </c>
      <c r="E124" s="360">
        <v>12.751300000000001</v>
      </c>
      <c r="F124" s="360">
        <v>0</v>
      </c>
      <c r="G124" s="360">
        <v>6.6666999999999996</v>
      </c>
      <c r="H124" s="360">
        <v>0</v>
      </c>
      <c r="I124" s="360">
        <v>0</v>
      </c>
      <c r="J124" s="360">
        <v>32.084699999999998</v>
      </c>
      <c r="K124" s="360">
        <v>25.417999999999999</v>
      </c>
    </row>
    <row r="125" spans="1:11" ht="9" customHeight="1" x14ac:dyDescent="0.25">
      <c r="A125" s="357" t="s">
        <v>28169</v>
      </c>
      <c r="B125" s="358" t="s">
        <v>28170</v>
      </c>
      <c r="C125" s="360">
        <v>880000</v>
      </c>
      <c r="D125" s="360">
        <v>13.933299999999999</v>
      </c>
      <c r="E125" s="360">
        <v>14.0265</v>
      </c>
      <c r="F125" s="360">
        <v>0</v>
      </c>
      <c r="G125" s="360">
        <v>7.3333000000000004</v>
      </c>
      <c r="H125" s="360">
        <v>0</v>
      </c>
      <c r="I125" s="360">
        <v>0</v>
      </c>
      <c r="J125" s="360">
        <v>35.293100000000003</v>
      </c>
      <c r="K125" s="360">
        <v>27.959800000000001</v>
      </c>
    </row>
    <row r="126" spans="1:11" ht="9" customHeight="1" x14ac:dyDescent="0.25">
      <c r="A126" s="357" t="s">
        <v>28171</v>
      </c>
      <c r="B126" s="358" t="s">
        <v>28172</v>
      </c>
      <c r="C126" s="360">
        <v>915000</v>
      </c>
      <c r="D126" s="360">
        <v>14.487500000000001</v>
      </c>
      <c r="E126" s="360">
        <v>14.584300000000001</v>
      </c>
      <c r="F126" s="360">
        <v>0</v>
      </c>
      <c r="G126" s="360">
        <v>7.625</v>
      </c>
      <c r="H126" s="360">
        <v>0</v>
      </c>
      <c r="I126" s="360">
        <v>0</v>
      </c>
      <c r="J126" s="360">
        <v>36.696800000000003</v>
      </c>
      <c r="K126" s="360">
        <v>29.0718</v>
      </c>
    </row>
    <row r="127" spans="1:11" ht="9" customHeight="1" x14ac:dyDescent="0.25">
      <c r="A127" s="357" t="s">
        <v>28173</v>
      </c>
      <c r="B127" s="358" t="s">
        <v>28174</v>
      </c>
      <c r="C127" s="360">
        <v>2815971.7237999998</v>
      </c>
      <c r="D127" s="360">
        <v>45.055500000000002</v>
      </c>
      <c r="E127" s="360">
        <v>45.1738</v>
      </c>
      <c r="F127" s="360">
        <v>0</v>
      </c>
      <c r="G127" s="360">
        <v>56.319400000000002</v>
      </c>
      <c r="H127" s="360">
        <v>54.499000000000002</v>
      </c>
      <c r="I127" s="360">
        <v>35.221899999999998</v>
      </c>
      <c r="J127" s="360">
        <v>236.2696</v>
      </c>
      <c r="K127" s="360">
        <v>125.4512</v>
      </c>
    </row>
    <row r="128" spans="1:11" ht="9" customHeight="1" x14ac:dyDescent="0.25">
      <c r="A128" s="357" t="s">
        <v>28175</v>
      </c>
      <c r="B128" s="358" t="s">
        <v>28176</v>
      </c>
      <c r="C128" s="360">
        <v>1786671.7145</v>
      </c>
      <c r="D128" s="360">
        <v>125.06699999999999</v>
      </c>
      <c r="E128" s="360">
        <v>33.071300000000001</v>
      </c>
      <c r="F128" s="360">
        <v>0</v>
      </c>
      <c r="G128" s="360">
        <v>125.06699999999999</v>
      </c>
      <c r="H128" s="360">
        <v>78.720699999999994</v>
      </c>
      <c r="I128" s="360">
        <v>27.0688</v>
      </c>
      <c r="J128" s="360">
        <v>388.9948</v>
      </c>
      <c r="K128" s="360">
        <v>185.2071</v>
      </c>
    </row>
    <row r="129" spans="1:11" ht="9" customHeight="1" x14ac:dyDescent="0.25">
      <c r="A129" s="357" t="s">
        <v>28177</v>
      </c>
      <c r="B129" s="358" t="s">
        <v>28178</v>
      </c>
      <c r="C129" s="360">
        <v>817129.97210000001</v>
      </c>
      <c r="D129" s="360">
        <v>81.712999999999994</v>
      </c>
      <c r="E129" s="360">
        <v>16.205400000000001</v>
      </c>
      <c r="F129" s="360">
        <v>0</v>
      </c>
      <c r="G129" s="360">
        <v>81.712999999999994</v>
      </c>
      <c r="H129" s="360">
        <v>100.6717</v>
      </c>
      <c r="I129" s="360">
        <v>33.233199999999997</v>
      </c>
      <c r="J129" s="360">
        <v>313.53629999999998</v>
      </c>
      <c r="K129" s="360">
        <v>131.1516</v>
      </c>
    </row>
    <row r="130" spans="1:11" ht="9" customHeight="1" x14ac:dyDescent="0.25">
      <c r="A130" s="357" t="s">
        <v>813</v>
      </c>
      <c r="B130" s="358" t="s">
        <v>814</v>
      </c>
      <c r="C130" s="360">
        <v>2302619.1598999999</v>
      </c>
      <c r="D130" s="360">
        <v>263.15649999999999</v>
      </c>
      <c r="E130" s="360">
        <v>45.665900000000001</v>
      </c>
      <c r="F130" s="360">
        <v>0</v>
      </c>
      <c r="G130" s="360">
        <v>328.94560000000001</v>
      </c>
      <c r="H130" s="360">
        <v>67.568600000000004</v>
      </c>
      <c r="I130" s="360">
        <v>33.233199999999997</v>
      </c>
      <c r="J130" s="360">
        <v>738.56979999999999</v>
      </c>
      <c r="K130" s="360">
        <v>342.05560000000003</v>
      </c>
    </row>
    <row r="131" spans="1:11" ht="9" customHeight="1" x14ac:dyDescent="0.25">
      <c r="A131" s="357" t="s">
        <v>28179</v>
      </c>
      <c r="B131" s="358" t="s">
        <v>28180</v>
      </c>
      <c r="C131" s="360">
        <v>1874797.7453000001</v>
      </c>
      <c r="D131" s="360">
        <v>124.98650000000001</v>
      </c>
      <c r="E131" s="360">
        <v>33.738500000000002</v>
      </c>
      <c r="F131" s="360">
        <v>0</v>
      </c>
      <c r="G131" s="360">
        <v>124.98650000000001</v>
      </c>
      <c r="H131" s="360">
        <v>109.75490000000001</v>
      </c>
      <c r="I131" s="360">
        <v>33.233199999999997</v>
      </c>
      <c r="J131" s="360">
        <v>426.69959999999998</v>
      </c>
      <c r="K131" s="360">
        <v>191.95820000000001</v>
      </c>
    </row>
    <row r="132" spans="1:11" ht="9" customHeight="1" x14ac:dyDescent="0.25">
      <c r="A132" s="357" t="s">
        <v>28181</v>
      </c>
      <c r="B132" s="358" t="s">
        <v>28182</v>
      </c>
      <c r="C132" s="360">
        <v>1043040.26</v>
      </c>
      <c r="D132" s="360">
        <v>83.443200000000004</v>
      </c>
      <c r="E132" s="360">
        <v>19.306699999999999</v>
      </c>
      <c r="F132" s="360">
        <v>0</v>
      </c>
      <c r="G132" s="360">
        <v>62.5824</v>
      </c>
      <c r="H132" s="360">
        <v>0</v>
      </c>
      <c r="I132" s="360">
        <v>0</v>
      </c>
      <c r="J132" s="360">
        <v>165.3323</v>
      </c>
      <c r="K132" s="360">
        <v>102.7499</v>
      </c>
    </row>
    <row r="133" spans="1:11" ht="9" customHeight="1" x14ac:dyDescent="0.25">
      <c r="A133" s="357" t="s">
        <v>28183</v>
      </c>
      <c r="B133" s="358" t="s">
        <v>28184</v>
      </c>
      <c r="C133" s="360">
        <v>87297.361399999994</v>
      </c>
      <c r="D133" s="360">
        <v>6.9837999999999996</v>
      </c>
      <c r="E133" s="360">
        <v>1.6158999999999999</v>
      </c>
      <c r="F133" s="360">
        <v>0</v>
      </c>
      <c r="G133" s="360">
        <v>6.9837999999999996</v>
      </c>
      <c r="H133" s="360">
        <v>0</v>
      </c>
      <c r="I133" s="360">
        <v>0</v>
      </c>
      <c r="J133" s="360">
        <v>15.583500000000001</v>
      </c>
      <c r="K133" s="360">
        <v>8.5997000000000003</v>
      </c>
    </row>
    <row r="134" spans="1:11" ht="9" customHeight="1" x14ac:dyDescent="0.25">
      <c r="A134" s="357" t="s">
        <v>817</v>
      </c>
      <c r="B134" s="358" t="s">
        <v>818</v>
      </c>
      <c r="C134" s="360">
        <v>5128.8207000000002</v>
      </c>
      <c r="D134" s="360">
        <v>0.4103</v>
      </c>
      <c r="E134" s="360">
        <v>9.4899999999999998E-2</v>
      </c>
      <c r="F134" s="360">
        <v>0</v>
      </c>
      <c r="G134" s="360">
        <v>0.4103</v>
      </c>
      <c r="H134" s="360">
        <v>0</v>
      </c>
      <c r="I134" s="360">
        <v>0</v>
      </c>
      <c r="J134" s="360">
        <v>0.91549999999999998</v>
      </c>
      <c r="K134" s="360">
        <v>0.50519999999999998</v>
      </c>
    </row>
    <row r="135" spans="1:11" ht="9" customHeight="1" x14ac:dyDescent="0.25">
      <c r="A135" s="357" t="s">
        <v>28185</v>
      </c>
      <c r="B135" s="358" t="s">
        <v>28186</v>
      </c>
      <c r="C135" s="360">
        <v>25029.714599999999</v>
      </c>
      <c r="D135" s="360">
        <v>2.0024000000000002</v>
      </c>
      <c r="E135" s="360">
        <v>0.46329999999999999</v>
      </c>
      <c r="F135" s="360">
        <v>0</v>
      </c>
      <c r="G135" s="360">
        <v>2.0024000000000002</v>
      </c>
      <c r="H135" s="360">
        <v>0</v>
      </c>
      <c r="I135" s="360">
        <v>27.254899999999999</v>
      </c>
      <c r="J135" s="360">
        <v>31.722999999999999</v>
      </c>
      <c r="K135" s="360">
        <v>29.720600000000001</v>
      </c>
    </row>
    <row r="136" spans="1:11" ht="9" customHeight="1" x14ac:dyDescent="0.25">
      <c r="A136" s="357" t="s">
        <v>28187</v>
      </c>
      <c r="B136" s="358" t="s">
        <v>28188</v>
      </c>
      <c r="C136" s="360">
        <v>11635580.242000001</v>
      </c>
      <c r="D136" s="360">
        <v>775.70529999999997</v>
      </c>
      <c r="E136" s="360">
        <v>209.392</v>
      </c>
      <c r="F136" s="360">
        <v>0</v>
      </c>
      <c r="G136" s="360">
        <v>969.63170000000002</v>
      </c>
      <c r="H136" s="360">
        <v>164.25380000000001</v>
      </c>
      <c r="I136" s="360">
        <v>43.891100000000002</v>
      </c>
      <c r="J136" s="360">
        <v>2162.8739</v>
      </c>
      <c r="K136" s="360">
        <v>1028.9884</v>
      </c>
    </row>
    <row r="137" spans="1:11" ht="9" customHeight="1" x14ac:dyDescent="0.25">
      <c r="A137" s="357" t="s">
        <v>28189</v>
      </c>
      <c r="B137" s="358" t="s">
        <v>28190</v>
      </c>
      <c r="C137" s="360">
        <v>11503.755499999999</v>
      </c>
      <c r="D137" s="360">
        <v>0.73950000000000005</v>
      </c>
      <c r="E137" s="360">
        <v>0.20280000000000001</v>
      </c>
      <c r="F137" s="360">
        <v>0</v>
      </c>
      <c r="G137" s="360">
        <v>0.4108</v>
      </c>
      <c r="H137" s="360">
        <v>0</v>
      </c>
      <c r="I137" s="360">
        <v>0</v>
      </c>
      <c r="J137" s="360">
        <v>1.3531</v>
      </c>
      <c r="K137" s="360">
        <v>0.94230000000000003</v>
      </c>
    </row>
    <row r="138" spans="1:11" ht="9" customHeight="1" x14ac:dyDescent="0.25">
      <c r="A138" s="357" t="s">
        <v>28191</v>
      </c>
      <c r="B138" s="358" t="s">
        <v>28192</v>
      </c>
      <c r="C138" s="360">
        <v>343631.13410000002</v>
      </c>
      <c r="D138" s="360">
        <v>6.0134999999999996</v>
      </c>
      <c r="E138" s="360">
        <v>5.5655000000000001</v>
      </c>
      <c r="F138" s="360">
        <v>0</v>
      </c>
      <c r="G138" s="360">
        <v>8.5907999999999998</v>
      </c>
      <c r="H138" s="360">
        <v>0</v>
      </c>
      <c r="I138" s="360">
        <v>45.557699999999997</v>
      </c>
      <c r="J138" s="360">
        <v>65.727500000000006</v>
      </c>
      <c r="K138" s="360">
        <v>57.136699999999998</v>
      </c>
    </row>
    <row r="139" spans="1:11" ht="9" customHeight="1" x14ac:dyDescent="0.25">
      <c r="A139" s="357" t="s">
        <v>28193</v>
      </c>
      <c r="B139" s="358" t="s">
        <v>28194</v>
      </c>
      <c r="C139" s="360">
        <v>38240.1711</v>
      </c>
      <c r="D139" s="360">
        <v>2.4582999999999999</v>
      </c>
      <c r="E139" s="360">
        <v>0.67410000000000003</v>
      </c>
      <c r="F139" s="360">
        <v>0</v>
      </c>
      <c r="G139" s="360">
        <v>1.3656999999999999</v>
      </c>
      <c r="H139" s="360">
        <v>0</v>
      </c>
      <c r="I139" s="360">
        <v>0</v>
      </c>
      <c r="J139" s="360">
        <v>4.4981</v>
      </c>
      <c r="K139" s="360">
        <v>3.1324000000000001</v>
      </c>
    </row>
    <row r="140" spans="1:11" ht="9" customHeight="1" x14ac:dyDescent="0.25">
      <c r="A140" s="357" t="s">
        <v>28195</v>
      </c>
      <c r="B140" s="358" t="s">
        <v>28196</v>
      </c>
      <c r="C140" s="360">
        <v>6409.2350999999999</v>
      </c>
      <c r="D140" s="360">
        <v>0.41199999999999998</v>
      </c>
      <c r="E140" s="360">
        <v>0.113</v>
      </c>
      <c r="F140" s="360">
        <v>0</v>
      </c>
      <c r="G140" s="360">
        <v>0.22889999999999999</v>
      </c>
      <c r="H140" s="360">
        <v>0</v>
      </c>
      <c r="I140" s="360">
        <v>0</v>
      </c>
      <c r="J140" s="360">
        <v>0.75390000000000001</v>
      </c>
      <c r="K140" s="360">
        <v>0.52500000000000002</v>
      </c>
    </row>
    <row r="141" spans="1:11" ht="9" customHeight="1" x14ac:dyDescent="0.25">
      <c r="A141" s="357" t="s">
        <v>28197</v>
      </c>
      <c r="B141" s="358" t="s">
        <v>28198</v>
      </c>
      <c r="C141" s="360">
        <v>12299.440699999999</v>
      </c>
      <c r="D141" s="360">
        <v>0.79069999999999996</v>
      </c>
      <c r="E141" s="360">
        <v>0.21679999999999999</v>
      </c>
      <c r="F141" s="360">
        <v>0</v>
      </c>
      <c r="G141" s="360">
        <v>0.43930000000000002</v>
      </c>
      <c r="H141" s="360">
        <v>0</v>
      </c>
      <c r="I141" s="360">
        <v>0</v>
      </c>
      <c r="J141" s="360">
        <v>1.4468000000000001</v>
      </c>
      <c r="K141" s="360">
        <v>1.0075000000000001</v>
      </c>
    </row>
    <row r="142" spans="1:11" ht="9" customHeight="1" x14ac:dyDescent="0.25">
      <c r="A142" s="357" t="s">
        <v>28199</v>
      </c>
      <c r="B142" s="358" t="s">
        <v>28200</v>
      </c>
      <c r="C142" s="360">
        <v>547433.33290000004</v>
      </c>
      <c r="D142" s="360">
        <v>14.5982</v>
      </c>
      <c r="E142" s="360">
        <v>9.0070999999999994</v>
      </c>
      <c r="F142" s="360">
        <v>0</v>
      </c>
      <c r="G142" s="360">
        <v>14.5982</v>
      </c>
      <c r="H142" s="360">
        <v>0</v>
      </c>
      <c r="I142" s="360">
        <v>45.557699999999997</v>
      </c>
      <c r="J142" s="360">
        <v>83.761200000000002</v>
      </c>
      <c r="K142" s="360">
        <v>69.162999999999997</v>
      </c>
    </row>
    <row r="143" spans="1:11" ht="9" customHeight="1" x14ac:dyDescent="0.25">
      <c r="A143" s="357" t="s">
        <v>28201</v>
      </c>
      <c r="B143" s="358" t="s">
        <v>28202</v>
      </c>
      <c r="C143" s="360">
        <v>50992.8171</v>
      </c>
      <c r="D143" s="360">
        <v>3.3995000000000002</v>
      </c>
      <c r="E143" s="360">
        <v>0.91769999999999996</v>
      </c>
      <c r="F143" s="360">
        <v>0</v>
      </c>
      <c r="G143" s="360">
        <v>3.3995000000000002</v>
      </c>
      <c r="H143" s="360">
        <v>6.3996000000000004</v>
      </c>
      <c r="I143" s="360">
        <v>0</v>
      </c>
      <c r="J143" s="360">
        <v>14.116300000000001</v>
      </c>
      <c r="K143" s="360">
        <v>4.3171999999999997</v>
      </c>
    </row>
    <row r="144" spans="1:11" ht="9" customHeight="1" x14ac:dyDescent="0.25">
      <c r="A144" s="357" t="s">
        <v>28203</v>
      </c>
      <c r="B144" s="358" t="s">
        <v>28204</v>
      </c>
      <c r="C144" s="360">
        <v>78029.426099999997</v>
      </c>
      <c r="D144" s="360">
        <v>5.202</v>
      </c>
      <c r="E144" s="360">
        <v>1.4041999999999999</v>
      </c>
      <c r="F144" s="360">
        <v>0</v>
      </c>
      <c r="G144" s="360">
        <v>5.202</v>
      </c>
      <c r="H144" s="360">
        <v>13.880100000000001</v>
      </c>
      <c r="I144" s="360">
        <v>0</v>
      </c>
      <c r="J144" s="360">
        <v>25.688300000000002</v>
      </c>
      <c r="K144" s="360">
        <v>6.6062000000000003</v>
      </c>
    </row>
    <row r="145" spans="1:11" ht="9" customHeight="1" x14ac:dyDescent="0.25">
      <c r="A145" s="357" t="s">
        <v>28205</v>
      </c>
      <c r="B145" s="358" t="s">
        <v>28206</v>
      </c>
      <c r="C145" s="360">
        <v>32608.652900000001</v>
      </c>
      <c r="D145" s="360">
        <v>2.6086999999999998</v>
      </c>
      <c r="E145" s="360">
        <v>0.60360000000000003</v>
      </c>
      <c r="F145" s="360">
        <v>0</v>
      </c>
      <c r="G145" s="360">
        <v>2.6086999999999998</v>
      </c>
      <c r="H145" s="360">
        <v>0</v>
      </c>
      <c r="I145" s="360">
        <v>0</v>
      </c>
      <c r="J145" s="360">
        <v>5.8209999999999997</v>
      </c>
      <c r="K145" s="360">
        <v>3.2122999999999999</v>
      </c>
    </row>
    <row r="146" spans="1:11" ht="9" customHeight="1" x14ac:dyDescent="0.25">
      <c r="A146" s="357" t="s">
        <v>28207</v>
      </c>
      <c r="B146" s="358" t="s">
        <v>28208</v>
      </c>
      <c r="C146" s="360">
        <v>5125.5972000000002</v>
      </c>
      <c r="D146" s="360">
        <v>0.46129999999999999</v>
      </c>
      <c r="E146" s="360">
        <v>9.4899999999999998E-2</v>
      </c>
      <c r="F146" s="360">
        <v>0</v>
      </c>
      <c r="G146" s="360">
        <v>0.25629999999999997</v>
      </c>
      <c r="H146" s="360">
        <v>0</v>
      </c>
      <c r="I146" s="360">
        <v>0</v>
      </c>
      <c r="J146" s="360">
        <v>0.8125</v>
      </c>
      <c r="K146" s="360">
        <v>0.55620000000000003</v>
      </c>
    </row>
    <row r="147" spans="1:11" ht="9" customHeight="1" x14ac:dyDescent="0.25">
      <c r="A147" s="357" t="s">
        <v>28209</v>
      </c>
      <c r="B147" s="358" t="s">
        <v>28210</v>
      </c>
      <c r="C147" s="360">
        <v>69227.407800000001</v>
      </c>
      <c r="D147" s="360">
        <v>2.7690999999999999</v>
      </c>
      <c r="E147" s="360">
        <v>1.1746000000000001</v>
      </c>
      <c r="F147" s="360">
        <v>0</v>
      </c>
      <c r="G147" s="360">
        <v>2.423</v>
      </c>
      <c r="H147" s="360">
        <v>0</v>
      </c>
      <c r="I147" s="360">
        <v>0</v>
      </c>
      <c r="J147" s="360">
        <v>6.3666999999999998</v>
      </c>
      <c r="K147" s="360">
        <v>3.9437000000000002</v>
      </c>
    </row>
    <row r="148" spans="1:11" ht="9" customHeight="1" x14ac:dyDescent="0.25">
      <c r="A148" s="357" t="s">
        <v>28211</v>
      </c>
      <c r="B148" s="358" t="s">
        <v>28212</v>
      </c>
      <c r="C148" s="360">
        <v>16150.468500000001</v>
      </c>
      <c r="D148" s="360">
        <v>0.64600000000000002</v>
      </c>
      <c r="E148" s="360">
        <v>0.27400000000000002</v>
      </c>
      <c r="F148" s="360">
        <v>0</v>
      </c>
      <c r="G148" s="360">
        <v>0.56530000000000002</v>
      </c>
      <c r="H148" s="360">
        <v>0</v>
      </c>
      <c r="I148" s="360">
        <v>0</v>
      </c>
      <c r="J148" s="360">
        <v>1.4853000000000001</v>
      </c>
      <c r="K148" s="360">
        <v>0.92</v>
      </c>
    </row>
    <row r="149" spans="1:11" ht="9" customHeight="1" x14ac:dyDescent="0.25">
      <c r="A149" s="357" t="s">
        <v>28213</v>
      </c>
      <c r="B149" s="358" t="s">
        <v>28214</v>
      </c>
      <c r="C149" s="360">
        <v>21772.004199999999</v>
      </c>
      <c r="D149" s="360">
        <v>1.7418</v>
      </c>
      <c r="E149" s="360">
        <v>0.40300000000000002</v>
      </c>
      <c r="F149" s="360">
        <v>0</v>
      </c>
      <c r="G149" s="360">
        <v>1.7418</v>
      </c>
      <c r="H149" s="360">
        <v>0</v>
      </c>
      <c r="I149" s="360">
        <v>0</v>
      </c>
      <c r="J149" s="360">
        <v>3.8866000000000001</v>
      </c>
      <c r="K149" s="360">
        <v>2.1448</v>
      </c>
    </row>
    <row r="150" spans="1:11" ht="9" customHeight="1" x14ac:dyDescent="0.25">
      <c r="A150" s="357" t="s">
        <v>28215</v>
      </c>
      <c r="B150" s="358" t="s">
        <v>28216</v>
      </c>
      <c r="C150" s="360">
        <v>62150.7255</v>
      </c>
      <c r="D150" s="360">
        <v>3.5514999999999999</v>
      </c>
      <c r="E150" s="360">
        <v>1.0955999999999999</v>
      </c>
      <c r="F150" s="360">
        <v>0</v>
      </c>
      <c r="G150" s="360">
        <v>3.5514999999999999</v>
      </c>
      <c r="H150" s="360">
        <v>0</v>
      </c>
      <c r="I150" s="360">
        <v>21.119800000000001</v>
      </c>
      <c r="J150" s="360">
        <v>29.3184</v>
      </c>
      <c r="K150" s="360">
        <v>25.7669</v>
      </c>
    </row>
    <row r="151" spans="1:11" ht="9" customHeight="1" x14ac:dyDescent="0.25">
      <c r="A151" s="357" t="s">
        <v>28217</v>
      </c>
      <c r="B151" s="358" t="s">
        <v>28218</v>
      </c>
      <c r="C151" s="360">
        <v>440751.08309999999</v>
      </c>
      <c r="D151" s="360">
        <v>39.6676</v>
      </c>
      <c r="E151" s="360">
        <v>8.1583000000000006</v>
      </c>
      <c r="F151" s="360">
        <v>0</v>
      </c>
      <c r="G151" s="360">
        <v>26.4451</v>
      </c>
      <c r="H151" s="360">
        <v>0</v>
      </c>
      <c r="I151" s="360">
        <v>0</v>
      </c>
      <c r="J151" s="360">
        <v>74.271000000000001</v>
      </c>
      <c r="K151" s="360">
        <v>47.825899999999997</v>
      </c>
    </row>
    <row r="152" spans="1:11" ht="9" customHeight="1" x14ac:dyDescent="0.25">
      <c r="A152" s="357" t="s">
        <v>28219</v>
      </c>
      <c r="B152" s="358" t="s">
        <v>28220</v>
      </c>
      <c r="C152" s="360">
        <v>960461.57140000002</v>
      </c>
      <c r="D152" s="360">
        <v>54.883499999999998</v>
      </c>
      <c r="E152" s="360">
        <v>16.9316</v>
      </c>
      <c r="F152" s="360">
        <v>0</v>
      </c>
      <c r="G152" s="360">
        <v>41.162599999999998</v>
      </c>
      <c r="H152" s="360">
        <v>78.064700000000002</v>
      </c>
      <c r="I152" s="360">
        <v>27.0688</v>
      </c>
      <c r="J152" s="360">
        <v>218.1112</v>
      </c>
      <c r="K152" s="360">
        <v>98.883899999999997</v>
      </c>
    </row>
    <row r="153" spans="1:11" ht="9" customHeight="1" x14ac:dyDescent="0.25">
      <c r="A153" s="357" t="s">
        <v>28221</v>
      </c>
      <c r="B153" s="358" t="s">
        <v>28222</v>
      </c>
      <c r="C153" s="360">
        <v>1281012.04</v>
      </c>
      <c r="D153" s="360">
        <v>51.240499999999997</v>
      </c>
      <c r="E153" s="360">
        <v>21.735600000000002</v>
      </c>
      <c r="F153" s="360">
        <v>0</v>
      </c>
      <c r="G153" s="360">
        <v>44.8354</v>
      </c>
      <c r="H153" s="360">
        <v>0</v>
      </c>
      <c r="I153" s="360">
        <v>21.119800000000001</v>
      </c>
      <c r="J153" s="360">
        <v>138.93129999999999</v>
      </c>
      <c r="K153" s="360">
        <v>94.0959</v>
      </c>
    </row>
    <row r="154" spans="1:11" ht="9" customHeight="1" x14ac:dyDescent="0.25">
      <c r="A154" s="357" t="s">
        <v>28223</v>
      </c>
      <c r="B154" s="358" t="s">
        <v>28224</v>
      </c>
      <c r="C154" s="360">
        <v>830738.42669999995</v>
      </c>
      <c r="D154" s="360">
        <v>33.229500000000002</v>
      </c>
      <c r="E154" s="360">
        <v>14.095599999999999</v>
      </c>
      <c r="F154" s="360">
        <v>0</v>
      </c>
      <c r="G154" s="360">
        <v>29.075800000000001</v>
      </c>
      <c r="H154" s="360">
        <v>0</v>
      </c>
      <c r="I154" s="360">
        <v>21.119800000000001</v>
      </c>
      <c r="J154" s="360">
        <v>97.520700000000005</v>
      </c>
      <c r="K154" s="360">
        <v>68.444900000000004</v>
      </c>
    </row>
    <row r="155" spans="1:11" ht="9" customHeight="1" x14ac:dyDescent="0.25">
      <c r="A155" s="357" t="s">
        <v>28225</v>
      </c>
      <c r="B155" s="358" t="s">
        <v>28226</v>
      </c>
      <c r="C155" s="360">
        <v>87392.621899999998</v>
      </c>
      <c r="D155" s="360">
        <v>13.1089</v>
      </c>
      <c r="E155" s="360">
        <v>1.7974000000000001</v>
      </c>
      <c r="F155" s="360">
        <v>0</v>
      </c>
      <c r="G155" s="360">
        <v>8.7393000000000001</v>
      </c>
      <c r="H155" s="360">
        <v>0</v>
      </c>
      <c r="I155" s="360">
        <v>0</v>
      </c>
      <c r="J155" s="360">
        <v>23.645600000000002</v>
      </c>
      <c r="K155" s="360">
        <v>14.9063</v>
      </c>
    </row>
    <row r="156" spans="1:11" ht="9" customHeight="1" x14ac:dyDescent="0.25">
      <c r="A156" s="357" t="s">
        <v>28227</v>
      </c>
      <c r="B156" s="358" t="s">
        <v>28228</v>
      </c>
      <c r="C156" s="360">
        <v>12865.558300000001</v>
      </c>
      <c r="D156" s="360">
        <v>1.1578999999999999</v>
      </c>
      <c r="E156" s="360">
        <v>0.23810000000000001</v>
      </c>
      <c r="F156" s="360">
        <v>0</v>
      </c>
      <c r="G156" s="360">
        <v>0.77190000000000003</v>
      </c>
      <c r="H156" s="360">
        <v>0</v>
      </c>
      <c r="I156" s="360">
        <v>0</v>
      </c>
      <c r="J156" s="360">
        <v>2.1678999999999999</v>
      </c>
      <c r="K156" s="360">
        <v>1.3959999999999999</v>
      </c>
    </row>
    <row r="157" spans="1:11" ht="9" customHeight="1" x14ac:dyDescent="0.25">
      <c r="A157" s="357" t="s">
        <v>28229</v>
      </c>
      <c r="B157" s="358" t="s">
        <v>28230</v>
      </c>
      <c r="C157" s="360">
        <v>1956973.3232</v>
      </c>
      <c r="D157" s="360">
        <v>136.9881</v>
      </c>
      <c r="E157" s="360">
        <v>36.223599999999998</v>
      </c>
      <c r="F157" s="360">
        <v>0</v>
      </c>
      <c r="G157" s="360">
        <v>136.9881</v>
      </c>
      <c r="H157" s="360">
        <v>78.720699999999994</v>
      </c>
      <c r="I157" s="360">
        <v>27.0688</v>
      </c>
      <c r="J157" s="360">
        <v>415.98930000000001</v>
      </c>
      <c r="K157" s="360">
        <v>200.28049999999999</v>
      </c>
    </row>
    <row r="158" spans="1:11" ht="9" customHeight="1" x14ac:dyDescent="0.25">
      <c r="A158" s="357" t="s">
        <v>28231</v>
      </c>
      <c r="B158" s="358" t="s">
        <v>28232</v>
      </c>
      <c r="C158" s="360">
        <v>75169.332699999999</v>
      </c>
      <c r="D158" s="360">
        <v>4.5102000000000002</v>
      </c>
      <c r="E158" s="360">
        <v>1.3914</v>
      </c>
      <c r="F158" s="360">
        <v>0.56379999999999997</v>
      </c>
      <c r="G158" s="360">
        <v>4.5102000000000002</v>
      </c>
      <c r="H158" s="360">
        <v>22.842600000000001</v>
      </c>
      <c r="I158" s="360">
        <v>23.875299999999999</v>
      </c>
      <c r="J158" s="360">
        <v>57.6935</v>
      </c>
      <c r="K158" s="360">
        <v>30.340699999999998</v>
      </c>
    </row>
    <row r="159" spans="1:11" ht="9" customHeight="1" x14ac:dyDescent="0.25">
      <c r="A159" s="357" t="s">
        <v>28233</v>
      </c>
      <c r="B159" s="358" t="s">
        <v>28234</v>
      </c>
      <c r="C159" s="360">
        <v>306232.29869999998</v>
      </c>
      <c r="D159" s="360">
        <v>20.415500000000002</v>
      </c>
      <c r="E159" s="360">
        <v>5.5109000000000004</v>
      </c>
      <c r="F159" s="360">
        <v>0</v>
      </c>
      <c r="G159" s="360">
        <v>20.415500000000002</v>
      </c>
      <c r="H159" s="360">
        <v>69.486199999999997</v>
      </c>
      <c r="I159" s="360">
        <v>0</v>
      </c>
      <c r="J159" s="360">
        <v>115.82810000000001</v>
      </c>
      <c r="K159" s="360">
        <v>25.926400000000001</v>
      </c>
    </row>
    <row r="160" spans="1:11" ht="9" customHeight="1" x14ac:dyDescent="0.25">
      <c r="A160" s="357" t="s">
        <v>28235</v>
      </c>
      <c r="B160" s="358" t="s">
        <v>28236</v>
      </c>
      <c r="C160" s="360">
        <v>889186.8787</v>
      </c>
      <c r="D160" s="360">
        <v>50.810699999999997</v>
      </c>
      <c r="E160" s="360">
        <v>15.6751</v>
      </c>
      <c r="F160" s="360">
        <v>0</v>
      </c>
      <c r="G160" s="360">
        <v>44.459299999999999</v>
      </c>
      <c r="H160" s="360">
        <v>124.64109999999999</v>
      </c>
      <c r="I160" s="360">
        <v>27.0688</v>
      </c>
      <c r="J160" s="360">
        <v>262.65499999999997</v>
      </c>
      <c r="K160" s="360">
        <v>93.554599999999994</v>
      </c>
    </row>
    <row r="161" spans="1:11" ht="9" customHeight="1" x14ac:dyDescent="0.25">
      <c r="A161" s="357" t="s">
        <v>28237</v>
      </c>
      <c r="B161" s="358" t="s">
        <v>28238</v>
      </c>
      <c r="C161" s="360">
        <v>1252417.3237000001</v>
      </c>
      <c r="D161" s="360">
        <v>87.669200000000004</v>
      </c>
      <c r="E161" s="360">
        <v>23.182200000000002</v>
      </c>
      <c r="F161" s="360">
        <v>0</v>
      </c>
      <c r="G161" s="360">
        <v>87.669200000000004</v>
      </c>
      <c r="H161" s="360">
        <v>77.408699999999996</v>
      </c>
      <c r="I161" s="360">
        <v>27.0688</v>
      </c>
      <c r="J161" s="360">
        <v>302.99810000000002</v>
      </c>
      <c r="K161" s="360">
        <v>137.92019999999999</v>
      </c>
    </row>
    <row r="162" spans="1:11" ht="9" customHeight="1" x14ac:dyDescent="0.25">
      <c r="A162" s="357" t="s">
        <v>28239</v>
      </c>
      <c r="B162" s="358" t="s">
        <v>28240</v>
      </c>
      <c r="C162" s="360">
        <v>5004946.6311999997</v>
      </c>
      <c r="D162" s="360">
        <v>333.66309999999999</v>
      </c>
      <c r="E162" s="360">
        <v>90.068200000000004</v>
      </c>
      <c r="F162" s="360">
        <v>0</v>
      </c>
      <c r="G162" s="360">
        <v>333.66309999999999</v>
      </c>
      <c r="H162" s="360">
        <v>142.8075</v>
      </c>
      <c r="I162" s="360">
        <v>27.0688</v>
      </c>
      <c r="J162" s="360">
        <v>927.27070000000003</v>
      </c>
      <c r="K162" s="360">
        <v>450.80009999999999</v>
      </c>
    </row>
    <row r="163" spans="1:11" ht="9" customHeight="1" x14ac:dyDescent="0.25">
      <c r="A163" s="357" t="s">
        <v>28241</v>
      </c>
      <c r="B163" s="358" t="s">
        <v>28242</v>
      </c>
      <c r="C163" s="360">
        <v>40778.356500000002</v>
      </c>
      <c r="D163" s="360">
        <v>2.6215000000000002</v>
      </c>
      <c r="E163" s="360">
        <v>0.71889999999999998</v>
      </c>
      <c r="F163" s="360">
        <v>0</v>
      </c>
      <c r="G163" s="360">
        <v>1.4563999999999999</v>
      </c>
      <c r="H163" s="360">
        <v>0</v>
      </c>
      <c r="I163" s="360">
        <v>0</v>
      </c>
      <c r="J163" s="360">
        <v>4.7968000000000002</v>
      </c>
      <c r="K163" s="360">
        <v>3.3403999999999998</v>
      </c>
    </row>
    <row r="164" spans="1:11" ht="9" customHeight="1" x14ac:dyDescent="0.25">
      <c r="A164" s="357" t="s">
        <v>28243</v>
      </c>
      <c r="B164" s="358" t="s">
        <v>28244</v>
      </c>
      <c r="C164" s="360">
        <v>35671.698700000001</v>
      </c>
      <c r="D164" s="360">
        <v>2.8536999999999999</v>
      </c>
      <c r="E164" s="360">
        <v>0.6603</v>
      </c>
      <c r="F164" s="360">
        <v>0</v>
      </c>
      <c r="G164" s="360">
        <v>2.1402999999999999</v>
      </c>
      <c r="H164" s="360">
        <v>16.7608</v>
      </c>
      <c r="I164" s="360">
        <v>21.119800000000001</v>
      </c>
      <c r="J164" s="360">
        <v>43.5349</v>
      </c>
      <c r="K164" s="360">
        <v>24.633800000000001</v>
      </c>
    </row>
    <row r="165" spans="1:11" ht="9" customHeight="1" x14ac:dyDescent="0.25">
      <c r="A165" s="357" t="s">
        <v>28245</v>
      </c>
      <c r="B165" s="358" t="s">
        <v>28246</v>
      </c>
      <c r="C165" s="360">
        <v>3750.0194999999999</v>
      </c>
      <c r="D165" s="360">
        <v>0.1875</v>
      </c>
      <c r="E165" s="360">
        <v>6.6100000000000006E-2</v>
      </c>
      <c r="F165" s="360">
        <v>0</v>
      </c>
      <c r="G165" s="360">
        <v>0.13389999999999999</v>
      </c>
      <c r="H165" s="360">
        <v>3.9843000000000002</v>
      </c>
      <c r="I165" s="360">
        <v>0</v>
      </c>
      <c r="J165" s="360">
        <v>4.3718000000000004</v>
      </c>
      <c r="K165" s="360">
        <v>0.25359999999999999</v>
      </c>
    </row>
    <row r="166" spans="1:11" ht="9" customHeight="1" x14ac:dyDescent="0.25">
      <c r="A166" s="357" t="s">
        <v>28247</v>
      </c>
      <c r="B166" s="358" t="s">
        <v>28248</v>
      </c>
      <c r="C166" s="360">
        <v>179209.3167</v>
      </c>
      <c r="D166" s="360">
        <v>11.5206</v>
      </c>
      <c r="E166" s="360">
        <v>3.1591999999999998</v>
      </c>
      <c r="F166" s="360">
        <v>0</v>
      </c>
      <c r="G166" s="360">
        <v>3.8401999999999998</v>
      </c>
      <c r="H166" s="360">
        <v>4.5919999999999996</v>
      </c>
      <c r="I166" s="360">
        <v>0</v>
      </c>
      <c r="J166" s="360">
        <v>23.111999999999998</v>
      </c>
      <c r="K166" s="360">
        <v>14.6798</v>
      </c>
    </row>
    <row r="167" spans="1:11" ht="9" customHeight="1" x14ac:dyDescent="0.25">
      <c r="A167" s="357" t="s">
        <v>28249</v>
      </c>
      <c r="B167" s="358" t="s">
        <v>28250</v>
      </c>
      <c r="C167" s="360">
        <v>5542294.9018000001</v>
      </c>
      <c r="D167" s="360">
        <v>260.81389999999999</v>
      </c>
      <c r="E167" s="360">
        <v>95.547499999999999</v>
      </c>
      <c r="F167" s="360">
        <v>0</v>
      </c>
      <c r="G167" s="360">
        <v>293.41559999999998</v>
      </c>
      <c r="H167" s="360">
        <v>245.44720000000001</v>
      </c>
      <c r="I167" s="360">
        <v>27.0688</v>
      </c>
      <c r="J167" s="360">
        <v>922.29300000000001</v>
      </c>
      <c r="K167" s="360">
        <v>383.43020000000001</v>
      </c>
    </row>
    <row r="168" spans="1:11" ht="9" customHeight="1" x14ac:dyDescent="0.25">
      <c r="A168" s="357" t="s">
        <v>28251</v>
      </c>
      <c r="B168" s="358" t="s">
        <v>28252</v>
      </c>
      <c r="C168" s="360">
        <v>1347215.8636</v>
      </c>
      <c r="D168" s="360">
        <v>67.360799999999998</v>
      </c>
      <c r="E168" s="360">
        <v>23.749500000000001</v>
      </c>
      <c r="F168" s="360">
        <v>0</v>
      </c>
      <c r="G168" s="360">
        <v>86.606700000000004</v>
      </c>
      <c r="H168" s="360">
        <v>70.394499999999994</v>
      </c>
      <c r="I168" s="360">
        <v>27.0688</v>
      </c>
      <c r="J168" s="360">
        <v>275.18029999999999</v>
      </c>
      <c r="K168" s="360">
        <v>118.17910000000001</v>
      </c>
    </row>
    <row r="169" spans="1:11" ht="9" customHeight="1" x14ac:dyDescent="0.25">
      <c r="A169" s="357" t="s">
        <v>28253</v>
      </c>
      <c r="B169" s="358" t="s">
        <v>28254</v>
      </c>
      <c r="C169" s="360">
        <v>3369020.81</v>
      </c>
      <c r="D169" s="360">
        <v>134.76079999999999</v>
      </c>
      <c r="E169" s="360">
        <v>57.163899999999998</v>
      </c>
      <c r="F169" s="360">
        <v>0</v>
      </c>
      <c r="G169" s="360">
        <v>84.225499999999997</v>
      </c>
      <c r="H169" s="360">
        <v>0</v>
      </c>
      <c r="I169" s="360">
        <v>42.239600000000003</v>
      </c>
      <c r="J169" s="360">
        <v>318.38979999999998</v>
      </c>
      <c r="K169" s="360">
        <v>234.1643</v>
      </c>
    </row>
    <row r="170" spans="1:11" ht="9" customHeight="1" x14ac:dyDescent="0.25">
      <c r="A170" s="357" t="s">
        <v>28255</v>
      </c>
      <c r="B170" s="358" t="s">
        <v>37883</v>
      </c>
      <c r="C170" s="360">
        <v>511696.16269999999</v>
      </c>
      <c r="D170" s="360">
        <v>35.8187</v>
      </c>
      <c r="E170" s="360">
        <v>9.4715000000000007</v>
      </c>
      <c r="F170" s="360">
        <v>0</v>
      </c>
      <c r="G170" s="360">
        <v>35.8187</v>
      </c>
      <c r="H170" s="360">
        <v>38.048299999999998</v>
      </c>
      <c r="I170" s="360">
        <v>27.0688</v>
      </c>
      <c r="J170" s="360">
        <v>146.226</v>
      </c>
      <c r="K170" s="360">
        <v>72.358999999999995</v>
      </c>
    </row>
    <row r="171" spans="1:11" ht="9" customHeight="1" x14ac:dyDescent="0.25">
      <c r="A171" s="357" t="s">
        <v>28256</v>
      </c>
      <c r="B171" s="358" t="s">
        <v>28257</v>
      </c>
      <c r="C171" s="360">
        <v>25029.714599999999</v>
      </c>
      <c r="D171" s="360">
        <v>2.0024000000000002</v>
      </c>
      <c r="E171" s="360">
        <v>0.46329999999999999</v>
      </c>
      <c r="F171" s="360">
        <v>0</v>
      </c>
      <c r="G171" s="360">
        <v>2.0024000000000002</v>
      </c>
      <c r="H171" s="360">
        <v>0</v>
      </c>
      <c r="I171" s="360">
        <v>21.119800000000001</v>
      </c>
      <c r="J171" s="360">
        <v>25.587900000000001</v>
      </c>
      <c r="K171" s="360">
        <v>23.5855</v>
      </c>
    </row>
    <row r="172" spans="1:11" ht="9" customHeight="1" x14ac:dyDescent="0.25">
      <c r="A172" s="357" t="s">
        <v>28258</v>
      </c>
      <c r="B172" s="358" t="s">
        <v>28259</v>
      </c>
      <c r="C172" s="360">
        <v>485461.02850000001</v>
      </c>
      <c r="D172" s="360">
        <v>38.8369</v>
      </c>
      <c r="E172" s="360">
        <v>8.9859000000000009</v>
      </c>
      <c r="F172" s="360">
        <v>0</v>
      </c>
      <c r="G172" s="360">
        <v>33.982300000000002</v>
      </c>
      <c r="H172" s="360">
        <v>45.415799999999997</v>
      </c>
      <c r="I172" s="360">
        <v>21.119800000000001</v>
      </c>
      <c r="J172" s="360">
        <v>148.3407</v>
      </c>
      <c r="K172" s="360">
        <v>68.942599999999999</v>
      </c>
    </row>
    <row r="173" spans="1:11" ht="9" customHeight="1" x14ac:dyDescent="0.25">
      <c r="A173" s="357" t="s">
        <v>28260</v>
      </c>
      <c r="B173" s="358" t="s">
        <v>28261</v>
      </c>
      <c r="C173" s="360">
        <v>3889033.4405</v>
      </c>
      <c r="D173" s="360">
        <v>259.26889999999997</v>
      </c>
      <c r="E173" s="360">
        <v>69.986400000000003</v>
      </c>
      <c r="F173" s="360">
        <v>0</v>
      </c>
      <c r="G173" s="360">
        <v>194.45169999999999</v>
      </c>
      <c r="H173" s="360">
        <v>0</v>
      </c>
      <c r="I173" s="360">
        <v>21.119800000000001</v>
      </c>
      <c r="J173" s="360">
        <v>544.82680000000005</v>
      </c>
      <c r="K173" s="360">
        <v>350.37509999999997</v>
      </c>
    </row>
    <row r="174" spans="1:11" ht="9" customHeight="1" x14ac:dyDescent="0.25">
      <c r="A174" s="357" t="s">
        <v>990</v>
      </c>
      <c r="B174" s="358" t="s">
        <v>991</v>
      </c>
      <c r="C174" s="360">
        <v>797124.19209999999</v>
      </c>
      <c r="D174" s="360">
        <v>53.141599999999997</v>
      </c>
      <c r="E174" s="360">
        <v>14.344900000000001</v>
      </c>
      <c r="F174" s="360">
        <v>0</v>
      </c>
      <c r="G174" s="360">
        <v>53.141599999999997</v>
      </c>
      <c r="H174" s="360">
        <v>78.316999999999993</v>
      </c>
      <c r="I174" s="360">
        <v>27.0688</v>
      </c>
      <c r="J174" s="360">
        <v>226.01390000000001</v>
      </c>
      <c r="K174" s="360">
        <v>94.555300000000003</v>
      </c>
    </row>
    <row r="175" spans="1:11" ht="9" customHeight="1" x14ac:dyDescent="0.25">
      <c r="A175" s="357" t="s">
        <v>28262</v>
      </c>
      <c r="B175" s="358" t="s">
        <v>28263</v>
      </c>
      <c r="C175" s="360">
        <v>80072.296400000007</v>
      </c>
      <c r="D175" s="360">
        <v>6.4058000000000002</v>
      </c>
      <c r="E175" s="360">
        <v>1.4821</v>
      </c>
      <c r="F175" s="360">
        <v>0</v>
      </c>
      <c r="G175" s="360">
        <v>6.4058000000000002</v>
      </c>
      <c r="H175" s="360">
        <v>0</v>
      </c>
      <c r="I175" s="360">
        <v>0</v>
      </c>
      <c r="J175" s="360">
        <v>14.293699999999999</v>
      </c>
      <c r="K175" s="360">
        <v>7.8879000000000001</v>
      </c>
    </row>
    <row r="176" spans="1:11" ht="9" customHeight="1" x14ac:dyDescent="0.25">
      <c r="A176" s="357" t="s">
        <v>28264</v>
      </c>
      <c r="B176" s="358" t="s">
        <v>28265</v>
      </c>
      <c r="C176" s="360">
        <v>6877.2323999999999</v>
      </c>
      <c r="D176" s="360">
        <v>0.61899999999999999</v>
      </c>
      <c r="E176" s="360">
        <v>0.1273</v>
      </c>
      <c r="F176" s="360">
        <v>0</v>
      </c>
      <c r="G176" s="360">
        <v>0.34389999999999998</v>
      </c>
      <c r="H176" s="360">
        <v>0</v>
      </c>
      <c r="I176" s="360">
        <v>21.119800000000001</v>
      </c>
      <c r="J176" s="360">
        <v>22.21</v>
      </c>
      <c r="K176" s="360">
        <v>21.866099999999999</v>
      </c>
    </row>
    <row r="177" spans="1:11" ht="9" customHeight="1" x14ac:dyDescent="0.25">
      <c r="A177" s="357" t="s">
        <v>28266</v>
      </c>
      <c r="B177" s="358" t="s">
        <v>28267</v>
      </c>
      <c r="C177" s="360">
        <v>114961.5931</v>
      </c>
      <c r="D177" s="360">
        <v>1.7963</v>
      </c>
      <c r="E177" s="360">
        <v>0.67730000000000001</v>
      </c>
      <c r="F177" s="360">
        <v>0</v>
      </c>
      <c r="G177" s="360">
        <v>1.9959</v>
      </c>
      <c r="H177" s="360">
        <v>57.465600000000002</v>
      </c>
      <c r="I177" s="360">
        <v>33.051299999999998</v>
      </c>
      <c r="J177" s="360">
        <v>94.986400000000003</v>
      </c>
      <c r="K177" s="360">
        <v>35.524900000000002</v>
      </c>
    </row>
    <row r="178" spans="1:11" ht="9" customHeight="1" x14ac:dyDescent="0.25">
      <c r="A178" s="357" t="s">
        <v>28268</v>
      </c>
      <c r="B178" s="358" t="s">
        <v>28269</v>
      </c>
      <c r="C178" s="360">
        <v>15433.951300000001</v>
      </c>
      <c r="D178" s="360">
        <v>2.0579000000000001</v>
      </c>
      <c r="E178" s="360">
        <v>0.47610000000000002</v>
      </c>
      <c r="F178" s="360">
        <v>0</v>
      </c>
      <c r="G178" s="360">
        <v>1.5434000000000001</v>
      </c>
      <c r="H178" s="360">
        <v>0</v>
      </c>
      <c r="I178" s="360">
        <v>0</v>
      </c>
      <c r="J178" s="360">
        <v>4.0773999999999999</v>
      </c>
      <c r="K178" s="360">
        <v>2.5339999999999998</v>
      </c>
    </row>
    <row r="179" spans="1:11" ht="9" customHeight="1" x14ac:dyDescent="0.25">
      <c r="A179" s="357" t="s">
        <v>28270</v>
      </c>
      <c r="B179" s="358" t="s">
        <v>28271</v>
      </c>
      <c r="C179" s="360">
        <v>98134.4476</v>
      </c>
      <c r="D179" s="360">
        <v>6.3086000000000002</v>
      </c>
      <c r="E179" s="360">
        <v>1.73</v>
      </c>
      <c r="F179" s="360">
        <v>0</v>
      </c>
      <c r="G179" s="360">
        <v>3.5047999999999999</v>
      </c>
      <c r="H179" s="360">
        <v>0</v>
      </c>
      <c r="I179" s="360">
        <v>27.625399999999999</v>
      </c>
      <c r="J179" s="360">
        <v>39.168799999999997</v>
      </c>
      <c r="K179" s="360">
        <v>35.664000000000001</v>
      </c>
    </row>
    <row r="180" spans="1:11" ht="9" customHeight="1" x14ac:dyDescent="0.25">
      <c r="A180" s="357" t="s">
        <v>28272</v>
      </c>
      <c r="B180" s="358" t="s">
        <v>28273</v>
      </c>
      <c r="C180" s="360">
        <v>1261098.8875</v>
      </c>
      <c r="D180" s="360">
        <v>49.042700000000004</v>
      </c>
      <c r="E180" s="360">
        <v>21.613800000000001</v>
      </c>
      <c r="F180" s="360">
        <v>0</v>
      </c>
      <c r="G180" s="360">
        <v>70.061000000000007</v>
      </c>
      <c r="H180" s="360">
        <v>89.721400000000003</v>
      </c>
      <c r="I180" s="360">
        <v>27.0688</v>
      </c>
      <c r="J180" s="360">
        <v>257.5077</v>
      </c>
      <c r="K180" s="360">
        <v>97.725300000000004</v>
      </c>
    </row>
    <row r="181" spans="1:11" ht="9" customHeight="1" x14ac:dyDescent="0.25">
      <c r="A181" s="357" t="s">
        <v>992</v>
      </c>
      <c r="B181" s="358" t="s">
        <v>993</v>
      </c>
      <c r="C181" s="360">
        <v>4851343.8468000004</v>
      </c>
      <c r="D181" s="360">
        <v>188.6634</v>
      </c>
      <c r="E181" s="360">
        <v>83.146600000000007</v>
      </c>
      <c r="F181" s="360">
        <v>0</v>
      </c>
      <c r="G181" s="360">
        <v>269.51909999999998</v>
      </c>
      <c r="H181" s="360">
        <v>182.9752</v>
      </c>
      <c r="I181" s="360">
        <v>27.0688</v>
      </c>
      <c r="J181" s="360">
        <v>751.37310000000002</v>
      </c>
      <c r="K181" s="360">
        <v>298.87880000000001</v>
      </c>
    </row>
    <row r="182" spans="1:11" ht="9" customHeight="1" x14ac:dyDescent="0.25">
      <c r="A182" s="357" t="s">
        <v>28274</v>
      </c>
      <c r="B182" s="358" t="s">
        <v>28275</v>
      </c>
      <c r="C182" s="360">
        <v>50574.3125</v>
      </c>
      <c r="D182" s="360">
        <v>3.3715999999999999</v>
      </c>
      <c r="E182" s="360">
        <v>0.91010000000000002</v>
      </c>
      <c r="F182" s="360">
        <v>0</v>
      </c>
      <c r="G182" s="360">
        <v>3.3715999999999999</v>
      </c>
      <c r="H182" s="360">
        <v>0</v>
      </c>
      <c r="I182" s="360">
        <v>0</v>
      </c>
      <c r="J182" s="360">
        <v>7.6532999999999998</v>
      </c>
      <c r="K182" s="360">
        <v>4.2816999999999998</v>
      </c>
    </row>
    <row r="183" spans="1:11" ht="9" customHeight="1" x14ac:dyDescent="0.25">
      <c r="A183" s="357" t="s">
        <v>28276</v>
      </c>
      <c r="B183" s="358" t="s">
        <v>28277</v>
      </c>
      <c r="C183" s="360">
        <v>67738.402199999997</v>
      </c>
      <c r="D183" s="360">
        <v>6.0964999999999998</v>
      </c>
      <c r="E183" s="360">
        <v>1.2538</v>
      </c>
      <c r="F183" s="360">
        <v>0</v>
      </c>
      <c r="G183" s="360">
        <v>4.0643000000000002</v>
      </c>
      <c r="H183" s="360">
        <v>0</v>
      </c>
      <c r="I183" s="360">
        <v>0</v>
      </c>
      <c r="J183" s="360">
        <v>11.4146</v>
      </c>
      <c r="K183" s="360">
        <v>7.3502999999999998</v>
      </c>
    </row>
    <row r="184" spans="1:11" ht="9" customHeight="1" x14ac:dyDescent="0.25">
      <c r="A184" s="357" t="s">
        <v>28278</v>
      </c>
      <c r="B184" s="358" t="s">
        <v>28279</v>
      </c>
      <c r="C184" s="360">
        <v>2465771.4720999999</v>
      </c>
      <c r="D184" s="360">
        <v>123.2886</v>
      </c>
      <c r="E184" s="360">
        <v>43.468000000000004</v>
      </c>
      <c r="F184" s="360">
        <v>0</v>
      </c>
      <c r="G184" s="360">
        <v>158.51390000000001</v>
      </c>
      <c r="H184" s="360">
        <v>78.619799999999998</v>
      </c>
      <c r="I184" s="360">
        <v>35.221899999999998</v>
      </c>
      <c r="J184" s="360">
        <v>439.11219999999997</v>
      </c>
      <c r="K184" s="360">
        <v>201.9785</v>
      </c>
    </row>
    <row r="185" spans="1:11" ht="9" customHeight="1" x14ac:dyDescent="0.25">
      <c r="A185" s="357" t="s">
        <v>28280</v>
      </c>
      <c r="B185" s="358" t="s">
        <v>28281</v>
      </c>
      <c r="C185" s="360">
        <v>988.23080000000004</v>
      </c>
      <c r="D185" s="360">
        <v>7.9100000000000004E-2</v>
      </c>
      <c r="E185" s="360">
        <v>1.83E-2</v>
      </c>
      <c r="F185" s="360">
        <v>0</v>
      </c>
      <c r="G185" s="360">
        <v>7.9100000000000004E-2</v>
      </c>
      <c r="H185" s="360">
        <v>0</v>
      </c>
      <c r="I185" s="360">
        <v>0</v>
      </c>
      <c r="J185" s="360">
        <v>0.17649999999999999</v>
      </c>
      <c r="K185" s="360">
        <v>9.74E-2</v>
      </c>
    </row>
    <row r="186" spans="1:11" ht="9" customHeight="1" x14ac:dyDescent="0.25">
      <c r="A186" s="357" t="s">
        <v>28282</v>
      </c>
      <c r="B186" s="358" t="s">
        <v>28283</v>
      </c>
      <c r="C186" s="360">
        <v>2437.2064999999998</v>
      </c>
      <c r="D186" s="360">
        <v>0.19500000000000001</v>
      </c>
      <c r="E186" s="360">
        <v>4.5100000000000001E-2</v>
      </c>
      <c r="F186" s="360">
        <v>0</v>
      </c>
      <c r="G186" s="360">
        <v>0.1706</v>
      </c>
      <c r="H186" s="360">
        <v>0</v>
      </c>
      <c r="I186" s="360">
        <v>0</v>
      </c>
      <c r="J186" s="360">
        <v>0.41070000000000001</v>
      </c>
      <c r="K186" s="360">
        <v>0.24010000000000001</v>
      </c>
    </row>
    <row r="187" spans="1:11" ht="9" customHeight="1" x14ac:dyDescent="0.25">
      <c r="A187" s="357" t="s">
        <v>28284</v>
      </c>
      <c r="B187" s="358" t="s">
        <v>28285</v>
      </c>
      <c r="C187" s="360">
        <v>4828.9328999999998</v>
      </c>
      <c r="D187" s="360">
        <v>0.43459999999999999</v>
      </c>
      <c r="E187" s="360">
        <v>8.9399999999999993E-2</v>
      </c>
      <c r="F187" s="360">
        <v>0</v>
      </c>
      <c r="G187" s="360">
        <v>0.2414</v>
      </c>
      <c r="H187" s="360">
        <v>0</v>
      </c>
      <c r="I187" s="360">
        <v>0</v>
      </c>
      <c r="J187" s="360">
        <v>0.76539999999999997</v>
      </c>
      <c r="K187" s="360">
        <v>0.52400000000000002</v>
      </c>
    </row>
    <row r="188" spans="1:11" ht="9" customHeight="1" x14ac:dyDescent="0.25">
      <c r="A188" s="357" t="s">
        <v>28286</v>
      </c>
      <c r="B188" s="358" t="s">
        <v>28287</v>
      </c>
      <c r="C188" s="360">
        <v>15446.916300000001</v>
      </c>
      <c r="D188" s="360">
        <v>1.2358</v>
      </c>
      <c r="E188" s="360">
        <v>0.28589999999999999</v>
      </c>
      <c r="F188" s="360">
        <v>0</v>
      </c>
      <c r="G188" s="360">
        <v>0.77229999999999999</v>
      </c>
      <c r="H188" s="360">
        <v>0</v>
      </c>
      <c r="I188" s="360">
        <v>0</v>
      </c>
      <c r="J188" s="360">
        <v>2.294</v>
      </c>
      <c r="K188" s="360">
        <v>1.5217000000000001</v>
      </c>
    </row>
    <row r="189" spans="1:11" ht="9" customHeight="1" x14ac:dyDescent="0.25">
      <c r="A189" s="357" t="s">
        <v>28288</v>
      </c>
      <c r="B189" s="358" t="s">
        <v>28289</v>
      </c>
      <c r="C189" s="360">
        <v>31998.789100000002</v>
      </c>
      <c r="D189" s="360">
        <v>2.8799000000000001</v>
      </c>
      <c r="E189" s="360">
        <v>0.59230000000000005</v>
      </c>
      <c r="F189" s="360">
        <v>0</v>
      </c>
      <c r="G189" s="360">
        <v>1.5999000000000001</v>
      </c>
      <c r="H189" s="360">
        <v>0</v>
      </c>
      <c r="I189" s="360">
        <v>0</v>
      </c>
      <c r="J189" s="360">
        <v>5.0720999999999998</v>
      </c>
      <c r="K189" s="360">
        <v>3.4722</v>
      </c>
    </row>
    <row r="190" spans="1:11" ht="9" customHeight="1" x14ac:dyDescent="0.25">
      <c r="A190" s="357" t="s">
        <v>28290</v>
      </c>
      <c r="B190" s="358" t="s">
        <v>28291</v>
      </c>
      <c r="C190" s="360">
        <v>10193.5506</v>
      </c>
      <c r="D190" s="360">
        <v>0.67959999999999998</v>
      </c>
      <c r="E190" s="360">
        <v>0.18340000000000001</v>
      </c>
      <c r="F190" s="360">
        <v>0</v>
      </c>
      <c r="G190" s="360">
        <v>0.67959999999999998</v>
      </c>
      <c r="H190" s="360">
        <v>5.0282</v>
      </c>
      <c r="I190" s="360">
        <v>0</v>
      </c>
      <c r="J190" s="360">
        <v>6.5708000000000002</v>
      </c>
      <c r="K190" s="360">
        <v>0.86299999999999999</v>
      </c>
    </row>
    <row r="191" spans="1:11" ht="9" customHeight="1" x14ac:dyDescent="0.25">
      <c r="A191" s="357" t="s">
        <v>28292</v>
      </c>
      <c r="B191" s="358" t="s">
        <v>28293</v>
      </c>
      <c r="C191" s="360">
        <v>672190.7696</v>
      </c>
      <c r="D191" s="360">
        <v>28.007899999999999</v>
      </c>
      <c r="E191" s="360">
        <v>9.7204999999999995</v>
      </c>
      <c r="F191" s="360">
        <v>0</v>
      </c>
      <c r="G191" s="360">
        <v>17.504999999999999</v>
      </c>
      <c r="H191" s="360">
        <v>0</v>
      </c>
      <c r="I191" s="360">
        <v>0</v>
      </c>
      <c r="J191" s="360">
        <v>55.233400000000003</v>
      </c>
      <c r="K191" s="360">
        <v>37.728400000000001</v>
      </c>
    </row>
    <row r="192" spans="1:11" ht="9" customHeight="1" x14ac:dyDescent="0.25">
      <c r="A192" s="357" t="s">
        <v>28294</v>
      </c>
      <c r="B192" s="358" t="s">
        <v>28295</v>
      </c>
      <c r="C192" s="360">
        <v>682021.26809999999</v>
      </c>
      <c r="D192" s="360">
        <v>30.690999999999999</v>
      </c>
      <c r="E192" s="360">
        <v>9.4681999999999995</v>
      </c>
      <c r="F192" s="360">
        <v>0</v>
      </c>
      <c r="G192" s="360">
        <v>20.460599999999999</v>
      </c>
      <c r="H192" s="360">
        <v>9.0831999999999997</v>
      </c>
      <c r="I192" s="360">
        <v>0</v>
      </c>
      <c r="J192" s="360">
        <v>69.703000000000003</v>
      </c>
      <c r="K192" s="360">
        <v>40.159199999999998</v>
      </c>
    </row>
    <row r="193" spans="1:11" ht="9" customHeight="1" x14ac:dyDescent="0.25">
      <c r="A193" s="357" t="s">
        <v>28296</v>
      </c>
      <c r="B193" s="358" t="s">
        <v>28297</v>
      </c>
      <c r="C193" s="360">
        <v>1166295.3326000001</v>
      </c>
      <c r="D193" s="360">
        <v>49.984099999999998</v>
      </c>
      <c r="E193" s="360">
        <v>20.560099999999998</v>
      </c>
      <c r="F193" s="360">
        <v>8.3307000000000002</v>
      </c>
      <c r="G193" s="360">
        <v>74.976100000000002</v>
      </c>
      <c r="H193" s="360">
        <v>167.78620000000001</v>
      </c>
      <c r="I193" s="360">
        <v>23.118400000000001</v>
      </c>
      <c r="J193" s="360">
        <v>344.75560000000002</v>
      </c>
      <c r="K193" s="360">
        <v>101.9933</v>
      </c>
    </row>
    <row r="194" spans="1:11" ht="9" customHeight="1" x14ac:dyDescent="0.25">
      <c r="A194" s="357" t="s">
        <v>28298</v>
      </c>
      <c r="B194" s="358" t="s">
        <v>28299</v>
      </c>
      <c r="C194" s="360">
        <v>27922.8701</v>
      </c>
      <c r="D194" s="360">
        <v>2.2338</v>
      </c>
      <c r="E194" s="360">
        <v>0.51690000000000003</v>
      </c>
      <c r="F194" s="360">
        <v>0</v>
      </c>
      <c r="G194" s="360">
        <v>1.3960999999999999</v>
      </c>
      <c r="H194" s="360">
        <v>0</v>
      </c>
      <c r="I194" s="360">
        <v>0</v>
      </c>
      <c r="J194" s="360">
        <v>4.1467999999999998</v>
      </c>
      <c r="K194" s="360">
        <v>2.7507000000000001</v>
      </c>
    </row>
    <row r="195" spans="1:11" ht="9" customHeight="1" x14ac:dyDescent="0.25">
      <c r="A195" s="357" t="s">
        <v>28300</v>
      </c>
      <c r="B195" s="358" t="s">
        <v>28301</v>
      </c>
      <c r="C195" s="360">
        <v>60180.830199999997</v>
      </c>
      <c r="D195" s="360">
        <v>4.8144999999999998</v>
      </c>
      <c r="E195" s="360">
        <v>1.1138999999999999</v>
      </c>
      <c r="F195" s="360">
        <v>0</v>
      </c>
      <c r="G195" s="360">
        <v>3.0089999999999999</v>
      </c>
      <c r="H195" s="360">
        <v>0</v>
      </c>
      <c r="I195" s="360">
        <v>0</v>
      </c>
      <c r="J195" s="360">
        <v>8.9374000000000002</v>
      </c>
      <c r="K195" s="360">
        <v>5.9283999999999999</v>
      </c>
    </row>
    <row r="196" spans="1:11" ht="9" customHeight="1" x14ac:dyDescent="0.25">
      <c r="A196" s="357" t="s">
        <v>28302</v>
      </c>
      <c r="B196" s="358" t="s">
        <v>28303</v>
      </c>
      <c r="C196" s="360">
        <v>3069331.5</v>
      </c>
      <c r="D196" s="360">
        <v>204.62209999999999</v>
      </c>
      <c r="E196" s="360">
        <v>55.235199999999999</v>
      </c>
      <c r="F196" s="360">
        <v>0</v>
      </c>
      <c r="G196" s="360">
        <v>204.62209999999999</v>
      </c>
      <c r="H196" s="360">
        <v>111.0164</v>
      </c>
      <c r="I196" s="360">
        <v>27.0688</v>
      </c>
      <c r="J196" s="360">
        <v>602.56460000000004</v>
      </c>
      <c r="K196" s="360">
        <v>286.92610000000002</v>
      </c>
    </row>
    <row r="197" spans="1:11" ht="9" customHeight="1" x14ac:dyDescent="0.25">
      <c r="A197" s="357" t="s">
        <v>28304</v>
      </c>
      <c r="B197" s="358" t="s">
        <v>28305</v>
      </c>
      <c r="C197" s="360">
        <v>5014690.3876999998</v>
      </c>
      <c r="D197" s="360">
        <v>195.01570000000001</v>
      </c>
      <c r="E197" s="360">
        <v>85.946200000000005</v>
      </c>
      <c r="F197" s="360">
        <v>0</v>
      </c>
      <c r="G197" s="360">
        <v>278.59390000000002</v>
      </c>
      <c r="H197" s="360">
        <v>182.9752</v>
      </c>
      <c r="I197" s="360">
        <v>27.0688</v>
      </c>
      <c r="J197" s="360">
        <v>769.59979999999996</v>
      </c>
      <c r="K197" s="360">
        <v>308.03070000000002</v>
      </c>
    </row>
    <row r="198" spans="1:11" ht="9" customHeight="1" x14ac:dyDescent="0.25">
      <c r="A198" s="357" t="s">
        <v>28306</v>
      </c>
      <c r="B198" s="358" t="s">
        <v>28307</v>
      </c>
      <c r="C198" s="360">
        <v>3881864.6656999998</v>
      </c>
      <c r="D198" s="360">
        <v>135.86529999999999</v>
      </c>
      <c r="E198" s="360">
        <v>65.865499999999997</v>
      </c>
      <c r="F198" s="360">
        <v>0</v>
      </c>
      <c r="G198" s="360">
        <v>194.0932</v>
      </c>
      <c r="H198" s="360">
        <v>55.508200000000002</v>
      </c>
      <c r="I198" s="360">
        <v>35.221899999999998</v>
      </c>
      <c r="J198" s="360">
        <v>486.55410000000001</v>
      </c>
      <c r="K198" s="360">
        <v>236.95269999999999</v>
      </c>
    </row>
    <row r="199" spans="1:11" ht="9" customHeight="1" x14ac:dyDescent="0.25">
      <c r="A199" s="357" t="s">
        <v>28308</v>
      </c>
      <c r="B199" s="358" t="s">
        <v>28309</v>
      </c>
      <c r="C199" s="360">
        <v>18652.159</v>
      </c>
      <c r="D199" s="360">
        <v>1.4922</v>
      </c>
      <c r="E199" s="360">
        <v>0.3453</v>
      </c>
      <c r="F199" s="360">
        <v>0</v>
      </c>
      <c r="G199" s="360">
        <v>1.4922</v>
      </c>
      <c r="H199" s="360">
        <v>11.229699999999999</v>
      </c>
      <c r="I199" s="360">
        <v>0</v>
      </c>
      <c r="J199" s="360">
        <v>14.5594</v>
      </c>
      <c r="K199" s="360">
        <v>1.8374999999999999</v>
      </c>
    </row>
    <row r="200" spans="1:11" ht="9" customHeight="1" x14ac:dyDescent="0.25">
      <c r="A200" s="357" t="s">
        <v>28310</v>
      </c>
      <c r="B200" s="358" t="s">
        <v>28311</v>
      </c>
      <c r="C200" s="360">
        <v>1381.492</v>
      </c>
      <c r="D200" s="360">
        <v>0.1105</v>
      </c>
      <c r="E200" s="360">
        <v>2.5600000000000001E-2</v>
      </c>
      <c r="F200" s="360">
        <v>0</v>
      </c>
      <c r="G200" s="360">
        <v>6.9099999999999995E-2</v>
      </c>
      <c r="H200" s="360">
        <v>0</v>
      </c>
      <c r="I200" s="360">
        <v>0</v>
      </c>
      <c r="J200" s="360">
        <v>0.20519999999999999</v>
      </c>
      <c r="K200" s="360">
        <v>0.1361</v>
      </c>
    </row>
    <row r="201" spans="1:11" ht="9" customHeight="1" x14ac:dyDescent="0.25">
      <c r="A201" s="357" t="s">
        <v>28312</v>
      </c>
      <c r="B201" s="358" t="s">
        <v>28313</v>
      </c>
      <c r="C201" s="360">
        <v>6041640.4560000002</v>
      </c>
      <c r="D201" s="360">
        <v>73.422700000000006</v>
      </c>
      <c r="E201" s="360">
        <v>35.594299999999997</v>
      </c>
      <c r="F201" s="360">
        <v>0</v>
      </c>
      <c r="G201" s="360">
        <v>104.8896</v>
      </c>
      <c r="H201" s="360">
        <v>101.68089999999999</v>
      </c>
      <c r="I201" s="360">
        <v>70.443799999999996</v>
      </c>
      <c r="J201" s="360">
        <v>386.03129999999999</v>
      </c>
      <c r="K201" s="360">
        <v>179.46080000000001</v>
      </c>
    </row>
    <row r="202" spans="1:11" ht="9" customHeight="1" x14ac:dyDescent="0.25">
      <c r="A202" s="357" t="s">
        <v>28314</v>
      </c>
      <c r="B202" s="358" t="s">
        <v>28315</v>
      </c>
      <c r="C202" s="360">
        <v>6396.5183999999999</v>
      </c>
      <c r="D202" s="360">
        <v>0.36549999999999999</v>
      </c>
      <c r="E202" s="360">
        <v>0.1128</v>
      </c>
      <c r="F202" s="360">
        <v>0</v>
      </c>
      <c r="G202" s="360">
        <v>0.27410000000000001</v>
      </c>
      <c r="H202" s="360">
        <v>0</v>
      </c>
      <c r="I202" s="360">
        <v>0</v>
      </c>
      <c r="J202" s="360">
        <v>0.75239999999999996</v>
      </c>
      <c r="K202" s="360">
        <v>0.4783</v>
      </c>
    </row>
    <row r="203" spans="1:11" ht="9" customHeight="1" x14ac:dyDescent="0.25">
      <c r="A203" s="357" t="s">
        <v>28316</v>
      </c>
      <c r="B203" s="358" t="s">
        <v>28317</v>
      </c>
      <c r="C203" s="360">
        <v>1874797.7453000001</v>
      </c>
      <c r="D203" s="360">
        <v>124.98650000000001</v>
      </c>
      <c r="E203" s="360">
        <v>33.738500000000002</v>
      </c>
      <c r="F203" s="360">
        <v>0</v>
      </c>
      <c r="G203" s="360">
        <v>124.98650000000001</v>
      </c>
      <c r="H203" s="360">
        <v>109.75490000000001</v>
      </c>
      <c r="I203" s="360">
        <v>27.0688</v>
      </c>
      <c r="J203" s="360">
        <v>420.53519999999997</v>
      </c>
      <c r="K203" s="360">
        <v>185.7938</v>
      </c>
    </row>
    <row r="204" spans="1:11" ht="9" customHeight="1" x14ac:dyDescent="0.25">
      <c r="A204" s="357" t="s">
        <v>28318</v>
      </c>
      <c r="B204" s="358" t="s">
        <v>28319</v>
      </c>
      <c r="C204" s="360">
        <v>1209800.8045000001</v>
      </c>
      <c r="D204" s="360">
        <v>84.686099999999996</v>
      </c>
      <c r="E204" s="360">
        <v>22.3934</v>
      </c>
      <c r="F204" s="360">
        <v>0</v>
      </c>
      <c r="G204" s="360">
        <v>84.686099999999996</v>
      </c>
      <c r="H204" s="360">
        <v>67.568600000000004</v>
      </c>
      <c r="I204" s="360">
        <v>27.0688</v>
      </c>
      <c r="J204" s="360">
        <v>286.40300000000002</v>
      </c>
      <c r="K204" s="360">
        <v>134.14830000000001</v>
      </c>
    </row>
    <row r="205" spans="1:11" ht="9" customHeight="1" x14ac:dyDescent="0.25">
      <c r="A205" s="357" t="s">
        <v>28320</v>
      </c>
      <c r="B205" s="358" t="s">
        <v>28321</v>
      </c>
      <c r="C205" s="360">
        <v>242323.8622</v>
      </c>
      <c r="D205" s="360">
        <v>16.154900000000001</v>
      </c>
      <c r="E205" s="360">
        <v>4.3608000000000002</v>
      </c>
      <c r="F205" s="360">
        <v>0</v>
      </c>
      <c r="G205" s="360">
        <v>14.1356</v>
      </c>
      <c r="H205" s="360">
        <v>69.940299999999993</v>
      </c>
      <c r="I205" s="360">
        <v>21.119800000000001</v>
      </c>
      <c r="J205" s="360">
        <v>125.7114</v>
      </c>
      <c r="K205" s="360">
        <v>41.6355</v>
      </c>
    </row>
    <row r="206" spans="1:11" ht="9" customHeight="1" x14ac:dyDescent="0.25">
      <c r="A206" s="357" t="s">
        <v>28322</v>
      </c>
      <c r="B206" s="358" t="s">
        <v>28323</v>
      </c>
      <c r="C206" s="360">
        <v>16609.3881</v>
      </c>
      <c r="D206" s="360">
        <v>2.2145999999999999</v>
      </c>
      <c r="E206" s="360">
        <v>0.51239999999999997</v>
      </c>
      <c r="F206" s="360">
        <v>0</v>
      </c>
      <c r="G206" s="360">
        <v>1.6609</v>
      </c>
      <c r="H206" s="360">
        <v>0</v>
      </c>
      <c r="I206" s="360">
        <v>0</v>
      </c>
      <c r="J206" s="360">
        <v>4.3879000000000001</v>
      </c>
      <c r="K206" s="360">
        <v>2.7269999999999999</v>
      </c>
    </row>
    <row r="207" spans="1:11" ht="9" customHeight="1" x14ac:dyDescent="0.25">
      <c r="A207" s="357" t="s">
        <v>28324</v>
      </c>
      <c r="B207" s="358" t="s">
        <v>28325</v>
      </c>
      <c r="C207" s="360">
        <v>2832460.5843000002</v>
      </c>
      <c r="D207" s="360">
        <v>165.2269</v>
      </c>
      <c r="E207" s="360">
        <v>50.972499999999997</v>
      </c>
      <c r="F207" s="360">
        <v>0</v>
      </c>
      <c r="G207" s="360">
        <v>236.0384</v>
      </c>
      <c r="H207" s="360">
        <v>260.68669999999997</v>
      </c>
      <c r="I207" s="360">
        <v>35.221899999999998</v>
      </c>
      <c r="J207" s="360">
        <v>748.14639999999997</v>
      </c>
      <c r="K207" s="360">
        <v>251.4213</v>
      </c>
    </row>
    <row r="208" spans="1:11" ht="9" customHeight="1" x14ac:dyDescent="0.25">
      <c r="A208" s="357" t="s">
        <v>28326</v>
      </c>
      <c r="B208" s="358" t="s">
        <v>28327</v>
      </c>
      <c r="C208" s="360">
        <v>695754.31669999997</v>
      </c>
      <c r="D208" s="360">
        <v>69.575400000000002</v>
      </c>
      <c r="E208" s="360">
        <v>13.798299999999999</v>
      </c>
      <c r="F208" s="360">
        <v>0</v>
      </c>
      <c r="G208" s="360">
        <v>69.575400000000002</v>
      </c>
      <c r="H208" s="360">
        <v>108.3419</v>
      </c>
      <c r="I208" s="360">
        <v>27.0688</v>
      </c>
      <c r="J208" s="360">
        <v>288.35980000000001</v>
      </c>
      <c r="K208" s="360">
        <v>110.4425</v>
      </c>
    </row>
    <row r="209" spans="1:11" ht="9" customHeight="1" x14ac:dyDescent="0.25">
      <c r="A209" s="357" t="s">
        <v>28328</v>
      </c>
      <c r="B209" s="358" t="s">
        <v>28329</v>
      </c>
      <c r="C209" s="360">
        <v>79561.338600000003</v>
      </c>
      <c r="D209" s="360">
        <v>7.1604999999999999</v>
      </c>
      <c r="E209" s="360">
        <v>1.4726999999999999</v>
      </c>
      <c r="F209" s="360">
        <v>0</v>
      </c>
      <c r="G209" s="360">
        <v>4.7736999999999998</v>
      </c>
      <c r="H209" s="360">
        <v>0</v>
      </c>
      <c r="I209" s="360">
        <v>0</v>
      </c>
      <c r="J209" s="360">
        <v>13.4069</v>
      </c>
      <c r="K209" s="360">
        <v>8.6332000000000004</v>
      </c>
    </row>
    <row r="210" spans="1:11" ht="9" customHeight="1" x14ac:dyDescent="0.25">
      <c r="A210" s="357" t="s">
        <v>789</v>
      </c>
      <c r="B210" s="358" t="s">
        <v>28330</v>
      </c>
      <c r="C210" s="360">
        <v>695754.31669999997</v>
      </c>
      <c r="D210" s="360">
        <v>48.702800000000003</v>
      </c>
      <c r="E210" s="360">
        <v>12.878399999999999</v>
      </c>
      <c r="F210" s="360">
        <v>0</v>
      </c>
      <c r="G210" s="360">
        <v>48.702800000000003</v>
      </c>
      <c r="H210" s="360">
        <v>45.617600000000003</v>
      </c>
      <c r="I210" s="360">
        <v>27.0688</v>
      </c>
      <c r="J210" s="360">
        <v>182.97040000000001</v>
      </c>
      <c r="K210" s="360">
        <v>88.65</v>
      </c>
    </row>
    <row r="211" spans="1:11" ht="9" customHeight="1" x14ac:dyDescent="0.25">
      <c r="A211" s="357" t="s">
        <v>28331</v>
      </c>
      <c r="B211" s="358" t="s">
        <v>28332</v>
      </c>
      <c r="C211" s="360">
        <v>1816.4159</v>
      </c>
      <c r="D211" s="360">
        <v>1.3623000000000001</v>
      </c>
      <c r="E211" s="360">
        <v>0.18679999999999999</v>
      </c>
      <c r="F211" s="360">
        <v>0</v>
      </c>
      <c r="G211" s="360">
        <v>1.3623000000000001</v>
      </c>
      <c r="H211" s="360">
        <v>3.855</v>
      </c>
      <c r="I211" s="360">
        <v>21.119800000000001</v>
      </c>
      <c r="J211" s="360">
        <v>27.886199999999999</v>
      </c>
      <c r="K211" s="360">
        <v>22.668900000000001</v>
      </c>
    </row>
    <row r="212" spans="1:11" ht="9" customHeight="1" x14ac:dyDescent="0.25">
      <c r="A212" s="357" t="s">
        <v>28333</v>
      </c>
      <c r="B212" s="358" t="s">
        <v>28334</v>
      </c>
      <c r="C212" s="360">
        <v>5159.2853999999998</v>
      </c>
      <c r="D212" s="360">
        <v>0.46429999999999999</v>
      </c>
      <c r="E212" s="360">
        <v>9.5500000000000002E-2</v>
      </c>
      <c r="F212" s="360">
        <v>0</v>
      </c>
      <c r="G212" s="360">
        <v>0.36109999999999998</v>
      </c>
      <c r="H212" s="360">
        <v>6.8719000000000001</v>
      </c>
      <c r="I212" s="360">
        <v>0</v>
      </c>
      <c r="J212" s="360">
        <v>7.7927999999999997</v>
      </c>
      <c r="K212" s="360">
        <v>0.55979999999999996</v>
      </c>
    </row>
    <row r="213" spans="1:11" ht="9" customHeight="1" x14ac:dyDescent="0.25">
      <c r="A213" s="357" t="s">
        <v>28335</v>
      </c>
      <c r="B213" s="358" t="s">
        <v>28336</v>
      </c>
      <c r="C213" s="360">
        <v>11744.2197</v>
      </c>
      <c r="D213" s="360">
        <v>0.9395</v>
      </c>
      <c r="E213" s="360">
        <v>0.21740000000000001</v>
      </c>
      <c r="F213" s="360">
        <v>0</v>
      </c>
      <c r="G213" s="360">
        <v>0.82210000000000005</v>
      </c>
      <c r="H213" s="360">
        <v>6.7042999999999999</v>
      </c>
      <c r="I213" s="360">
        <v>0</v>
      </c>
      <c r="J213" s="360">
        <v>8.6832999999999991</v>
      </c>
      <c r="K213" s="360">
        <v>1.1569</v>
      </c>
    </row>
    <row r="214" spans="1:11" ht="9" customHeight="1" x14ac:dyDescent="0.25">
      <c r="A214" s="357" t="s">
        <v>28337</v>
      </c>
      <c r="B214" s="358" t="s">
        <v>28338</v>
      </c>
      <c r="C214" s="360">
        <v>4864813.2740000002</v>
      </c>
      <c r="D214" s="360">
        <v>243.2407</v>
      </c>
      <c r="E214" s="360">
        <v>85.759699999999995</v>
      </c>
      <c r="F214" s="360">
        <v>0</v>
      </c>
      <c r="G214" s="360">
        <v>312.738</v>
      </c>
      <c r="H214" s="360">
        <v>196.54949999999999</v>
      </c>
      <c r="I214" s="360">
        <v>35.221899999999998</v>
      </c>
      <c r="J214" s="360">
        <v>873.50980000000004</v>
      </c>
      <c r="K214" s="360">
        <v>364.22230000000002</v>
      </c>
    </row>
    <row r="215" spans="1:11" ht="9" customHeight="1" x14ac:dyDescent="0.25">
      <c r="A215" s="357" t="s">
        <v>28339</v>
      </c>
      <c r="B215" s="358" t="s">
        <v>28340</v>
      </c>
      <c r="C215" s="360">
        <v>1223020.0900999999</v>
      </c>
      <c r="D215" s="360">
        <v>61.151000000000003</v>
      </c>
      <c r="E215" s="360">
        <v>21.560099999999998</v>
      </c>
      <c r="F215" s="360">
        <v>0</v>
      </c>
      <c r="G215" s="360">
        <v>61.151000000000003</v>
      </c>
      <c r="H215" s="360">
        <v>33.910499999999999</v>
      </c>
      <c r="I215" s="360">
        <v>27.0688</v>
      </c>
      <c r="J215" s="360">
        <v>204.84139999999999</v>
      </c>
      <c r="K215" s="360">
        <v>109.7799</v>
      </c>
    </row>
    <row r="216" spans="1:11" ht="9" customHeight="1" x14ac:dyDescent="0.25">
      <c r="A216" s="357" t="s">
        <v>28341</v>
      </c>
      <c r="B216" s="358" t="s">
        <v>28342</v>
      </c>
      <c r="C216" s="360">
        <v>408671.88010000001</v>
      </c>
      <c r="D216" s="360">
        <v>23.352699999999999</v>
      </c>
      <c r="E216" s="360">
        <v>7.2042999999999999</v>
      </c>
      <c r="F216" s="360">
        <v>0</v>
      </c>
      <c r="G216" s="360">
        <v>20.433599999999998</v>
      </c>
      <c r="H216" s="360">
        <v>0</v>
      </c>
      <c r="I216" s="360">
        <v>35.221899999999998</v>
      </c>
      <c r="J216" s="360">
        <v>86.212500000000006</v>
      </c>
      <c r="K216" s="360">
        <v>65.778899999999993</v>
      </c>
    </row>
    <row r="217" spans="1:11" ht="9" customHeight="1" x14ac:dyDescent="0.25">
      <c r="A217" s="357" t="s">
        <v>28343</v>
      </c>
      <c r="B217" s="358" t="s">
        <v>28344</v>
      </c>
      <c r="C217" s="360">
        <v>18127.297900000001</v>
      </c>
      <c r="D217" s="360">
        <v>1.4501999999999999</v>
      </c>
      <c r="E217" s="360">
        <v>0.33550000000000002</v>
      </c>
      <c r="F217" s="360">
        <v>0</v>
      </c>
      <c r="G217" s="360">
        <v>1.2688999999999999</v>
      </c>
      <c r="H217" s="360">
        <v>16.7608</v>
      </c>
      <c r="I217" s="360">
        <v>0</v>
      </c>
      <c r="J217" s="360">
        <v>19.8154</v>
      </c>
      <c r="K217" s="360">
        <v>1.7857000000000001</v>
      </c>
    </row>
    <row r="218" spans="1:11" ht="9" customHeight="1" x14ac:dyDescent="0.25">
      <c r="A218" s="357" t="s">
        <v>28345</v>
      </c>
      <c r="B218" s="358" t="s">
        <v>28346</v>
      </c>
      <c r="C218" s="360">
        <v>114817052.3558</v>
      </c>
      <c r="D218" s="360">
        <v>897.00819999999999</v>
      </c>
      <c r="E218" s="360">
        <v>645.69640000000004</v>
      </c>
      <c r="F218" s="360">
        <v>0</v>
      </c>
      <c r="G218" s="360">
        <v>1993.3516</v>
      </c>
      <c r="H218" s="360">
        <v>605.54399999999998</v>
      </c>
      <c r="I218" s="360">
        <v>146.82689999999999</v>
      </c>
      <c r="J218" s="360">
        <v>4288.4270999999999</v>
      </c>
      <c r="K218" s="360">
        <v>1689.5315000000001</v>
      </c>
    </row>
    <row r="219" spans="1:11" ht="9" customHeight="1" x14ac:dyDescent="0.25">
      <c r="A219" s="357" t="s">
        <v>28347</v>
      </c>
      <c r="B219" s="358" t="s">
        <v>28348</v>
      </c>
      <c r="C219" s="360">
        <v>126602888.9902</v>
      </c>
      <c r="D219" s="360">
        <v>989.08510000000001</v>
      </c>
      <c r="E219" s="360">
        <v>711.97640000000001</v>
      </c>
      <c r="F219" s="360">
        <v>0</v>
      </c>
      <c r="G219" s="360">
        <v>2197.9668000000001</v>
      </c>
      <c r="H219" s="360">
        <v>726.65279999999996</v>
      </c>
      <c r="I219" s="360">
        <v>169.14019999999999</v>
      </c>
      <c r="J219" s="360">
        <v>4794.8212999999996</v>
      </c>
      <c r="K219" s="360">
        <v>1870.2017000000001</v>
      </c>
    </row>
    <row r="220" spans="1:11" ht="9" customHeight="1" x14ac:dyDescent="0.25">
      <c r="A220" s="357" t="s">
        <v>28349</v>
      </c>
      <c r="B220" s="358" t="s">
        <v>28350</v>
      </c>
      <c r="C220" s="360">
        <v>173746235.52759999</v>
      </c>
      <c r="D220" s="360">
        <v>1357.3924999999999</v>
      </c>
      <c r="E220" s="360">
        <v>977.09630000000004</v>
      </c>
      <c r="F220" s="360">
        <v>0</v>
      </c>
      <c r="G220" s="360">
        <v>3016.4277000000002</v>
      </c>
      <c r="H220" s="360">
        <v>1271.6424</v>
      </c>
      <c r="I220" s="360">
        <v>169.14019999999999</v>
      </c>
      <c r="J220" s="360">
        <v>6791.6990999999998</v>
      </c>
      <c r="K220" s="360">
        <v>2503.6289999999999</v>
      </c>
    </row>
    <row r="221" spans="1:11" ht="9" customHeight="1" x14ac:dyDescent="0.25">
      <c r="A221" s="357" t="s">
        <v>28351</v>
      </c>
      <c r="B221" s="358" t="s">
        <v>28352</v>
      </c>
      <c r="C221" s="360">
        <v>220889582.06510001</v>
      </c>
      <c r="D221" s="360">
        <v>1725.6999000000001</v>
      </c>
      <c r="E221" s="360">
        <v>1242.2163</v>
      </c>
      <c r="F221" s="360">
        <v>0</v>
      </c>
      <c r="G221" s="360">
        <v>3834.8886000000002</v>
      </c>
      <c r="H221" s="360">
        <v>1816.6320000000001</v>
      </c>
      <c r="I221" s="360">
        <v>305.173</v>
      </c>
      <c r="J221" s="360">
        <v>8924.6098000000002</v>
      </c>
      <c r="K221" s="360">
        <v>3273.0891999999999</v>
      </c>
    </row>
    <row r="222" spans="1:11" ht="9" customHeight="1" x14ac:dyDescent="0.25">
      <c r="A222" s="357" t="s">
        <v>28353</v>
      </c>
      <c r="B222" s="358" t="s">
        <v>28354</v>
      </c>
      <c r="C222" s="360">
        <v>268032928.60249999</v>
      </c>
      <c r="D222" s="360">
        <v>2094.0073000000002</v>
      </c>
      <c r="E222" s="360">
        <v>1507.3362</v>
      </c>
      <c r="F222" s="360">
        <v>0</v>
      </c>
      <c r="G222" s="360">
        <v>4653.3495000000003</v>
      </c>
      <c r="H222" s="360">
        <v>2361.6215999999999</v>
      </c>
      <c r="I222" s="360">
        <v>351.36559999999997</v>
      </c>
      <c r="J222" s="360">
        <v>10967.680200000001</v>
      </c>
      <c r="K222" s="360">
        <v>3952.7091</v>
      </c>
    </row>
    <row r="223" spans="1:11" ht="9" customHeight="1" x14ac:dyDescent="0.25">
      <c r="A223" s="357" t="s">
        <v>28355</v>
      </c>
      <c r="B223" s="358" t="s">
        <v>28356</v>
      </c>
      <c r="C223" s="360">
        <v>315176275.13980001</v>
      </c>
      <c r="D223" s="360">
        <v>2462.3146000000002</v>
      </c>
      <c r="E223" s="360">
        <v>1772.4562000000001</v>
      </c>
      <c r="F223" s="360">
        <v>0</v>
      </c>
      <c r="G223" s="360">
        <v>5471.8103000000001</v>
      </c>
      <c r="H223" s="360">
        <v>2906.6111999999998</v>
      </c>
      <c r="I223" s="360">
        <v>351.36559999999997</v>
      </c>
      <c r="J223" s="360">
        <v>12964.5579</v>
      </c>
      <c r="K223" s="360">
        <v>4586.1364000000003</v>
      </c>
    </row>
    <row r="224" spans="1:11" ht="9" customHeight="1" x14ac:dyDescent="0.25">
      <c r="A224" s="357" t="s">
        <v>790</v>
      </c>
      <c r="B224" s="358" t="s">
        <v>791</v>
      </c>
      <c r="C224" s="360">
        <v>244059.05989999999</v>
      </c>
      <c r="D224" s="360">
        <v>13.946199999999999</v>
      </c>
      <c r="E224" s="360">
        <v>4.3023999999999996</v>
      </c>
      <c r="F224" s="360">
        <v>0</v>
      </c>
      <c r="G224" s="360">
        <v>12.202999999999999</v>
      </c>
      <c r="H224" s="360">
        <v>0</v>
      </c>
      <c r="I224" s="360">
        <v>35.221899999999998</v>
      </c>
      <c r="J224" s="360">
        <v>65.673500000000004</v>
      </c>
      <c r="K224" s="360">
        <v>53.470500000000001</v>
      </c>
    </row>
    <row r="225" spans="1:11" ht="9" customHeight="1" x14ac:dyDescent="0.25">
      <c r="A225" s="357" t="s">
        <v>28357</v>
      </c>
      <c r="B225" s="358" t="s">
        <v>28358</v>
      </c>
      <c r="C225" s="360">
        <v>449269.58620000002</v>
      </c>
      <c r="D225" s="360">
        <v>7.0198</v>
      </c>
      <c r="E225" s="360">
        <v>2.6469</v>
      </c>
      <c r="F225" s="360">
        <v>0</v>
      </c>
      <c r="G225" s="360">
        <v>7.7998000000000003</v>
      </c>
      <c r="H225" s="360">
        <v>249.01759999999999</v>
      </c>
      <c r="I225" s="360">
        <v>33.051299999999998</v>
      </c>
      <c r="J225" s="360">
        <v>299.53539999999998</v>
      </c>
      <c r="K225" s="360">
        <v>42.718000000000004</v>
      </c>
    </row>
    <row r="226" spans="1:11" ht="9" customHeight="1" x14ac:dyDescent="0.25">
      <c r="A226" s="357" t="s">
        <v>28359</v>
      </c>
      <c r="B226" s="358" t="s">
        <v>28360</v>
      </c>
      <c r="C226" s="360">
        <v>2068054.0730999999</v>
      </c>
      <c r="D226" s="360">
        <v>26.927800000000001</v>
      </c>
      <c r="E226" s="360">
        <v>11.9993</v>
      </c>
      <c r="F226" s="360">
        <v>0</v>
      </c>
      <c r="G226" s="360">
        <v>59.839500000000001</v>
      </c>
      <c r="H226" s="360">
        <v>158.19839999999999</v>
      </c>
      <c r="I226" s="360">
        <v>118.2557</v>
      </c>
      <c r="J226" s="360">
        <v>375.22070000000002</v>
      </c>
      <c r="K226" s="360">
        <v>157.18279999999999</v>
      </c>
    </row>
    <row r="227" spans="1:11" ht="9" customHeight="1" x14ac:dyDescent="0.25">
      <c r="A227" s="357" t="s">
        <v>28361</v>
      </c>
      <c r="B227" s="358" t="s">
        <v>28362</v>
      </c>
      <c r="C227" s="360">
        <v>1095268.6074999999</v>
      </c>
      <c r="D227" s="360">
        <v>14.2613</v>
      </c>
      <c r="E227" s="360">
        <v>6.3550000000000004</v>
      </c>
      <c r="F227" s="360">
        <v>0</v>
      </c>
      <c r="G227" s="360">
        <v>31.691800000000001</v>
      </c>
      <c r="H227" s="360">
        <v>514.86379999999997</v>
      </c>
      <c r="I227" s="360">
        <v>118.2557</v>
      </c>
      <c r="J227" s="360">
        <v>685.42759999999998</v>
      </c>
      <c r="K227" s="360">
        <v>138.87200000000001</v>
      </c>
    </row>
    <row r="228" spans="1:11" ht="9" customHeight="1" x14ac:dyDescent="0.25">
      <c r="A228" s="357" t="s">
        <v>28363</v>
      </c>
      <c r="B228" s="358" t="s">
        <v>28364</v>
      </c>
      <c r="C228" s="360">
        <v>2391056.7041000002</v>
      </c>
      <c r="D228" s="360">
        <v>136.6318</v>
      </c>
      <c r="E228" s="360">
        <v>42.1509</v>
      </c>
      <c r="F228" s="360">
        <v>0</v>
      </c>
      <c r="G228" s="360">
        <v>102.4739</v>
      </c>
      <c r="H228" s="360">
        <v>0</v>
      </c>
      <c r="I228" s="360">
        <v>35.221899999999998</v>
      </c>
      <c r="J228" s="360">
        <v>316.4785</v>
      </c>
      <c r="K228" s="360">
        <v>214.00460000000001</v>
      </c>
    </row>
    <row r="229" spans="1:11" ht="9" customHeight="1" x14ac:dyDescent="0.25">
      <c r="A229" s="357" t="s">
        <v>28365</v>
      </c>
      <c r="B229" s="358" t="s">
        <v>28366</v>
      </c>
      <c r="C229" s="360">
        <v>623435.33900000004</v>
      </c>
      <c r="D229" s="360">
        <v>4.8705999999999996</v>
      </c>
      <c r="E229" s="360">
        <v>3.5059999999999998</v>
      </c>
      <c r="F229" s="360">
        <v>0</v>
      </c>
      <c r="G229" s="360">
        <v>10.823499999999999</v>
      </c>
      <c r="H229" s="360">
        <v>75.692999999999998</v>
      </c>
      <c r="I229" s="360">
        <v>35.700600000000001</v>
      </c>
      <c r="J229" s="360">
        <v>130.59370000000001</v>
      </c>
      <c r="K229" s="360">
        <v>44.077199999999998</v>
      </c>
    </row>
    <row r="230" spans="1:11" ht="9" customHeight="1" x14ac:dyDescent="0.25">
      <c r="A230" s="357" t="s">
        <v>28367</v>
      </c>
      <c r="B230" s="358" t="s">
        <v>28368</v>
      </c>
      <c r="C230" s="360">
        <v>112384.30650000001</v>
      </c>
      <c r="D230" s="360">
        <v>7.4923000000000002</v>
      </c>
      <c r="E230" s="360">
        <v>2.0224000000000002</v>
      </c>
      <c r="F230" s="360">
        <v>0</v>
      </c>
      <c r="G230" s="360">
        <v>7.4923000000000002</v>
      </c>
      <c r="H230" s="360">
        <v>15.8703</v>
      </c>
      <c r="I230" s="360">
        <v>0</v>
      </c>
      <c r="J230" s="360">
        <v>32.877299999999998</v>
      </c>
      <c r="K230" s="360">
        <v>9.5146999999999995</v>
      </c>
    </row>
    <row r="231" spans="1:11" ht="9" customHeight="1" x14ac:dyDescent="0.25">
      <c r="A231" s="357" t="s">
        <v>28369</v>
      </c>
      <c r="B231" s="358" t="s">
        <v>28370</v>
      </c>
      <c r="C231" s="360">
        <v>8556598.7640000004</v>
      </c>
      <c r="D231" s="360">
        <v>488.94850000000002</v>
      </c>
      <c r="E231" s="360">
        <v>150.84059999999999</v>
      </c>
      <c r="F231" s="360">
        <v>0</v>
      </c>
      <c r="G231" s="360">
        <v>366.71140000000003</v>
      </c>
      <c r="H231" s="360">
        <v>0</v>
      </c>
      <c r="I231" s="360">
        <v>35.221899999999998</v>
      </c>
      <c r="J231" s="360">
        <v>1041.7224000000001</v>
      </c>
      <c r="K231" s="360">
        <v>675.01099999999997</v>
      </c>
    </row>
    <row r="232" spans="1:11" ht="9" customHeight="1" x14ac:dyDescent="0.25">
      <c r="A232" s="357" t="s">
        <v>28371</v>
      </c>
      <c r="B232" s="358" t="s">
        <v>28372</v>
      </c>
      <c r="C232" s="360">
        <v>718082.91559999995</v>
      </c>
      <c r="D232" s="360">
        <v>5.61</v>
      </c>
      <c r="E232" s="360">
        <v>4.0382999999999996</v>
      </c>
      <c r="F232" s="360">
        <v>0</v>
      </c>
      <c r="G232" s="360">
        <v>9.35</v>
      </c>
      <c r="H232" s="360">
        <v>0</v>
      </c>
      <c r="I232" s="360">
        <v>44.626600000000003</v>
      </c>
      <c r="J232" s="360">
        <v>63.624899999999997</v>
      </c>
      <c r="K232" s="360">
        <v>54.274900000000002</v>
      </c>
    </row>
    <row r="233" spans="1:11" ht="9" customHeight="1" x14ac:dyDescent="0.25">
      <c r="A233" s="357" t="s">
        <v>28373</v>
      </c>
      <c r="B233" s="358" t="s">
        <v>28374</v>
      </c>
      <c r="C233" s="360">
        <v>6837649.0376000004</v>
      </c>
      <c r="D233" s="360">
        <v>239.3177</v>
      </c>
      <c r="E233" s="360">
        <v>116.01779999999999</v>
      </c>
      <c r="F233" s="360">
        <v>0</v>
      </c>
      <c r="G233" s="360">
        <v>341.88249999999999</v>
      </c>
      <c r="H233" s="360">
        <v>46.929699999999997</v>
      </c>
      <c r="I233" s="360">
        <v>35.221899999999998</v>
      </c>
      <c r="J233" s="360">
        <v>779.36959999999999</v>
      </c>
      <c r="K233" s="360">
        <v>390.55739999999997</v>
      </c>
    </row>
    <row r="234" spans="1:11" ht="9" customHeight="1" x14ac:dyDescent="0.25">
      <c r="A234" s="357" t="s">
        <v>28375</v>
      </c>
      <c r="B234" s="358" t="s">
        <v>28376</v>
      </c>
      <c r="C234" s="360">
        <v>10144.7988</v>
      </c>
      <c r="D234" s="360">
        <v>0.81159999999999999</v>
      </c>
      <c r="E234" s="360">
        <v>0.18779999999999999</v>
      </c>
      <c r="F234" s="360">
        <v>0</v>
      </c>
      <c r="G234" s="360">
        <v>0.71009999999999995</v>
      </c>
      <c r="H234" s="360">
        <v>0</v>
      </c>
      <c r="I234" s="360">
        <v>0</v>
      </c>
      <c r="J234" s="360">
        <v>1.7095</v>
      </c>
      <c r="K234" s="360">
        <v>0.99939999999999996</v>
      </c>
    </row>
    <row r="235" spans="1:11" ht="9" customHeight="1" x14ac:dyDescent="0.25">
      <c r="A235" s="357" t="s">
        <v>28377</v>
      </c>
      <c r="B235" s="358" t="s">
        <v>28378</v>
      </c>
      <c r="C235" s="360">
        <v>1491958.8399</v>
      </c>
      <c r="D235" s="360">
        <v>85.254800000000003</v>
      </c>
      <c r="E235" s="360">
        <v>26.301100000000002</v>
      </c>
      <c r="F235" s="360">
        <v>0</v>
      </c>
      <c r="G235" s="360">
        <v>74.597899999999996</v>
      </c>
      <c r="H235" s="360">
        <v>0</v>
      </c>
      <c r="I235" s="360">
        <v>27.0688</v>
      </c>
      <c r="J235" s="360">
        <v>213.2226</v>
      </c>
      <c r="K235" s="360">
        <v>138.62469999999999</v>
      </c>
    </row>
    <row r="236" spans="1:11" ht="9" customHeight="1" x14ac:dyDescent="0.25">
      <c r="A236" s="357" t="s">
        <v>28379</v>
      </c>
      <c r="B236" s="358" t="s">
        <v>28380</v>
      </c>
      <c r="C236" s="360">
        <v>213123.76360000001</v>
      </c>
      <c r="D236" s="360">
        <v>12.1785</v>
      </c>
      <c r="E236" s="360">
        <v>3.7570999999999999</v>
      </c>
      <c r="F236" s="360">
        <v>0</v>
      </c>
      <c r="G236" s="360">
        <v>10.6562</v>
      </c>
      <c r="H236" s="360">
        <v>0</v>
      </c>
      <c r="I236" s="360">
        <v>27.0688</v>
      </c>
      <c r="J236" s="360">
        <v>53.660600000000002</v>
      </c>
      <c r="K236" s="360">
        <v>43.004399999999997</v>
      </c>
    </row>
    <row r="237" spans="1:11" ht="9" customHeight="1" x14ac:dyDescent="0.25">
      <c r="A237" s="357" t="s">
        <v>28381</v>
      </c>
      <c r="B237" s="358" t="s">
        <v>28382</v>
      </c>
      <c r="C237" s="360">
        <v>20964092.7524</v>
      </c>
      <c r="D237" s="360">
        <v>163.78200000000001</v>
      </c>
      <c r="E237" s="360">
        <v>117.89570000000001</v>
      </c>
      <c r="F237" s="360">
        <v>0</v>
      </c>
      <c r="G237" s="360">
        <v>363.9599</v>
      </c>
      <c r="H237" s="360">
        <v>67.820899999999995</v>
      </c>
      <c r="I237" s="360">
        <v>94.376400000000004</v>
      </c>
      <c r="J237" s="360">
        <v>807.83489999999995</v>
      </c>
      <c r="K237" s="360">
        <v>376.05410000000001</v>
      </c>
    </row>
    <row r="238" spans="1:11" ht="9" customHeight="1" x14ac:dyDescent="0.25">
      <c r="A238" s="357" t="s">
        <v>28383</v>
      </c>
      <c r="B238" s="358" t="s">
        <v>28384</v>
      </c>
      <c r="C238" s="360">
        <v>25718032.896000002</v>
      </c>
      <c r="D238" s="360">
        <v>200.9221</v>
      </c>
      <c r="E238" s="360">
        <v>144.63040000000001</v>
      </c>
      <c r="F238" s="360">
        <v>0</v>
      </c>
      <c r="G238" s="360">
        <v>446.49360000000001</v>
      </c>
      <c r="H238" s="360">
        <v>112.934</v>
      </c>
      <c r="I238" s="360">
        <v>94.376400000000004</v>
      </c>
      <c r="J238" s="360">
        <v>999.35649999999998</v>
      </c>
      <c r="K238" s="360">
        <v>439.9289</v>
      </c>
    </row>
    <row r="239" spans="1:11" ht="9" customHeight="1" x14ac:dyDescent="0.25">
      <c r="A239" s="357" t="s">
        <v>28385</v>
      </c>
      <c r="B239" s="358" t="s">
        <v>28386</v>
      </c>
      <c r="C239" s="360">
        <v>3544086.9304</v>
      </c>
      <c r="D239" s="360">
        <v>27.688199999999998</v>
      </c>
      <c r="E239" s="360">
        <v>19.930900000000001</v>
      </c>
      <c r="F239" s="360">
        <v>0</v>
      </c>
      <c r="G239" s="360">
        <v>46.146999999999998</v>
      </c>
      <c r="H239" s="360">
        <v>0</v>
      </c>
      <c r="I239" s="360">
        <v>22.313300000000002</v>
      </c>
      <c r="J239" s="360">
        <v>116.07940000000001</v>
      </c>
      <c r="K239" s="360">
        <v>69.932400000000001</v>
      </c>
    </row>
    <row r="240" spans="1:11" ht="9" customHeight="1" x14ac:dyDescent="0.25">
      <c r="A240" s="357" t="s">
        <v>28387</v>
      </c>
      <c r="B240" s="358" t="s">
        <v>28388</v>
      </c>
      <c r="C240" s="360">
        <v>45505.147599999997</v>
      </c>
      <c r="D240" s="360">
        <v>3.6404000000000001</v>
      </c>
      <c r="E240" s="360">
        <v>0.84230000000000005</v>
      </c>
      <c r="F240" s="360">
        <v>0</v>
      </c>
      <c r="G240" s="360">
        <v>3.6404000000000001</v>
      </c>
      <c r="H240" s="360">
        <v>0</v>
      </c>
      <c r="I240" s="360">
        <v>21.119800000000001</v>
      </c>
      <c r="J240" s="360">
        <v>29.242899999999999</v>
      </c>
      <c r="K240" s="360">
        <v>25.602499999999999</v>
      </c>
    </row>
    <row r="241" spans="1:11" ht="9" customHeight="1" x14ac:dyDescent="0.25">
      <c r="A241" s="357" t="s">
        <v>28389</v>
      </c>
      <c r="B241" s="358" t="s">
        <v>28390</v>
      </c>
      <c r="C241" s="360">
        <v>97298.111699999994</v>
      </c>
      <c r="D241" s="360">
        <v>5.5598999999999998</v>
      </c>
      <c r="E241" s="360">
        <v>1.7152000000000001</v>
      </c>
      <c r="F241" s="360">
        <v>0</v>
      </c>
      <c r="G241" s="360">
        <v>4.1699000000000002</v>
      </c>
      <c r="H241" s="360">
        <v>0</v>
      </c>
      <c r="I241" s="360">
        <v>0</v>
      </c>
      <c r="J241" s="360">
        <v>11.445</v>
      </c>
      <c r="K241" s="360">
        <v>7.2751000000000001</v>
      </c>
    </row>
    <row r="242" spans="1:11" ht="9" customHeight="1" x14ac:dyDescent="0.25">
      <c r="A242" s="357" t="s">
        <v>28391</v>
      </c>
      <c r="B242" s="358" t="s">
        <v>28392</v>
      </c>
      <c r="C242" s="360">
        <v>125459.4145</v>
      </c>
      <c r="D242" s="360">
        <v>7.1691000000000003</v>
      </c>
      <c r="E242" s="360">
        <v>2.2117</v>
      </c>
      <c r="F242" s="360">
        <v>0</v>
      </c>
      <c r="G242" s="360">
        <v>5.3768000000000002</v>
      </c>
      <c r="H242" s="360">
        <v>0</v>
      </c>
      <c r="I242" s="360">
        <v>0</v>
      </c>
      <c r="J242" s="360">
        <v>14.7576</v>
      </c>
      <c r="K242" s="360">
        <v>9.3808000000000007</v>
      </c>
    </row>
    <row r="243" spans="1:11" ht="9" customHeight="1" x14ac:dyDescent="0.25">
      <c r="A243" s="357" t="s">
        <v>28393</v>
      </c>
      <c r="B243" s="358" t="s">
        <v>28394</v>
      </c>
      <c r="C243" s="360">
        <v>550893007.82679999</v>
      </c>
      <c r="D243" s="360">
        <v>4303.8516</v>
      </c>
      <c r="E243" s="360">
        <v>3098.0558999999998</v>
      </c>
      <c r="F243" s="360">
        <v>0</v>
      </c>
      <c r="G243" s="360">
        <v>9564.1147000000001</v>
      </c>
      <c r="H243" s="360">
        <v>4965.4607999999998</v>
      </c>
      <c r="I243" s="360">
        <v>468.05529999999999</v>
      </c>
      <c r="J243" s="360">
        <v>22399.5383</v>
      </c>
      <c r="K243" s="360">
        <v>7869.9628000000002</v>
      </c>
    </row>
    <row r="244" spans="1:11" ht="9" customHeight="1" x14ac:dyDescent="0.25">
      <c r="A244" s="357" t="s">
        <v>28395</v>
      </c>
      <c r="B244" s="358" t="s">
        <v>28396</v>
      </c>
      <c r="C244" s="360">
        <v>786609740.51380002</v>
      </c>
      <c r="D244" s="360">
        <v>6145.3886000000002</v>
      </c>
      <c r="E244" s="360">
        <v>4423.6556</v>
      </c>
      <c r="F244" s="360">
        <v>0</v>
      </c>
      <c r="G244" s="360">
        <v>13656.419099999999</v>
      </c>
      <c r="H244" s="360">
        <v>7145.4192000000003</v>
      </c>
      <c r="I244" s="360">
        <v>490.98829999999998</v>
      </c>
      <c r="J244" s="360">
        <v>31861.870800000001</v>
      </c>
      <c r="K244" s="360">
        <v>11060.032499999999</v>
      </c>
    </row>
    <row r="245" spans="1:11" ht="9" customHeight="1" x14ac:dyDescent="0.25">
      <c r="A245" s="357" t="s">
        <v>28397</v>
      </c>
      <c r="B245" s="358" t="s">
        <v>28398</v>
      </c>
      <c r="C245" s="360">
        <v>1022326473.2007</v>
      </c>
      <c r="D245" s="360">
        <v>7986.9255999999996</v>
      </c>
      <c r="E245" s="360">
        <v>5749.2552999999998</v>
      </c>
      <c r="F245" s="360">
        <v>0</v>
      </c>
      <c r="G245" s="360">
        <v>17748.7235</v>
      </c>
      <c r="H245" s="360">
        <v>9385.9320000000007</v>
      </c>
      <c r="I245" s="360">
        <v>513.30160000000001</v>
      </c>
      <c r="J245" s="360">
        <v>41384.137999999999</v>
      </c>
      <c r="K245" s="360">
        <v>14249.4825</v>
      </c>
    </row>
    <row r="246" spans="1:11" ht="9" customHeight="1" x14ac:dyDescent="0.25">
      <c r="A246" s="357" t="s">
        <v>28399</v>
      </c>
      <c r="B246" s="358" t="s">
        <v>28400</v>
      </c>
      <c r="C246" s="360">
        <v>2198709.0846000002</v>
      </c>
      <c r="D246" s="360">
        <v>22.903199999999998</v>
      </c>
      <c r="E246" s="360">
        <v>10.2059</v>
      </c>
      <c r="F246" s="360">
        <v>0</v>
      </c>
      <c r="G246" s="360">
        <v>50.896000000000001</v>
      </c>
      <c r="H246" s="360">
        <v>190.79679999999999</v>
      </c>
      <c r="I246" s="360">
        <v>46.192599999999999</v>
      </c>
      <c r="J246" s="360">
        <v>320.99450000000002</v>
      </c>
      <c r="K246" s="360">
        <v>79.301699999999997</v>
      </c>
    </row>
    <row r="247" spans="1:11" ht="9" customHeight="1" x14ac:dyDescent="0.25">
      <c r="A247" s="357" t="s">
        <v>28401</v>
      </c>
      <c r="B247" s="358" t="s">
        <v>28402</v>
      </c>
      <c r="C247" s="360">
        <v>13965.4756</v>
      </c>
      <c r="D247" s="360">
        <v>1.8621000000000001</v>
      </c>
      <c r="E247" s="360">
        <v>0.43080000000000002</v>
      </c>
      <c r="F247" s="360">
        <v>0</v>
      </c>
      <c r="G247" s="360">
        <v>1.3965000000000001</v>
      </c>
      <c r="H247" s="360">
        <v>0</v>
      </c>
      <c r="I247" s="360">
        <v>0</v>
      </c>
      <c r="J247" s="360">
        <v>3.6894</v>
      </c>
      <c r="K247" s="360">
        <v>2.2928999999999999</v>
      </c>
    </row>
    <row r="248" spans="1:11" ht="9" customHeight="1" x14ac:dyDescent="0.25">
      <c r="A248" s="357" t="s">
        <v>28403</v>
      </c>
      <c r="B248" s="358" t="s">
        <v>28404</v>
      </c>
      <c r="C248" s="360">
        <v>317924.20620000002</v>
      </c>
      <c r="D248" s="360">
        <v>21.194900000000001</v>
      </c>
      <c r="E248" s="360">
        <v>5.7213000000000003</v>
      </c>
      <c r="F248" s="360">
        <v>0</v>
      </c>
      <c r="G248" s="360">
        <v>21.194900000000001</v>
      </c>
      <c r="H248" s="360">
        <v>69.915099999999995</v>
      </c>
      <c r="I248" s="360">
        <v>0</v>
      </c>
      <c r="J248" s="360">
        <v>118.0262</v>
      </c>
      <c r="K248" s="360">
        <v>26.9162</v>
      </c>
    </row>
    <row r="249" spans="1:11" ht="9" customHeight="1" x14ac:dyDescent="0.25">
      <c r="A249" s="357" t="s">
        <v>28405</v>
      </c>
      <c r="B249" s="358" t="s">
        <v>28406</v>
      </c>
      <c r="C249" s="360">
        <v>5256.0884999999998</v>
      </c>
      <c r="D249" s="360">
        <v>0.42049999999999998</v>
      </c>
      <c r="E249" s="360">
        <v>9.7299999999999998E-2</v>
      </c>
      <c r="F249" s="360">
        <v>0</v>
      </c>
      <c r="G249" s="360">
        <v>0.3679</v>
      </c>
      <c r="H249" s="360">
        <v>0</v>
      </c>
      <c r="I249" s="360">
        <v>0</v>
      </c>
      <c r="J249" s="360">
        <v>0.88570000000000004</v>
      </c>
      <c r="K249" s="360">
        <v>0.51780000000000004</v>
      </c>
    </row>
    <row r="250" spans="1:11" ht="9" customHeight="1" x14ac:dyDescent="0.25">
      <c r="A250" s="357" t="s">
        <v>28407</v>
      </c>
      <c r="B250" s="358" t="s">
        <v>28408</v>
      </c>
      <c r="C250" s="360">
        <v>229494.198</v>
      </c>
      <c r="D250" s="360">
        <v>18.359500000000001</v>
      </c>
      <c r="E250" s="360">
        <v>4.2478999999999996</v>
      </c>
      <c r="F250" s="360">
        <v>0</v>
      </c>
      <c r="G250" s="360">
        <v>16.064599999999999</v>
      </c>
      <c r="H250" s="360">
        <v>0</v>
      </c>
      <c r="I250" s="360">
        <v>35.221899999999998</v>
      </c>
      <c r="J250" s="360">
        <v>73.893900000000002</v>
      </c>
      <c r="K250" s="360">
        <v>57.829300000000003</v>
      </c>
    </row>
    <row r="251" spans="1:11" ht="9" customHeight="1" x14ac:dyDescent="0.25">
      <c r="A251" s="357" t="s">
        <v>28409</v>
      </c>
      <c r="B251" s="358" t="s">
        <v>28410</v>
      </c>
      <c r="C251" s="360">
        <v>46968.0815</v>
      </c>
      <c r="D251" s="360">
        <v>6.2624000000000004</v>
      </c>
      <c r="E251" s="360">
        <v>1.4490000000000001</v>
      </c>
      <c r="F251" s="360">
        <v>0</v>
      </c>
      <c r="G251" s="360">
        <v>4.6967999999999996</v>
      </c>
      <c r="H251" s="360">
        <v>0</v>
      </c>
      <c r="I251" s="360">
        <v>0</v>
      </c>
      <c r="J251" s="360">
        <v>12.408200000000001</v>
      </c>
      <c r="K251" s="360">
        <v>7.7114000000000003</v>
      </c>
    </row>
    <row r="252" spans="1:11" ht="9" customHeight="1" x14ac:dyDescent="0.25">
      <c r="A252" s="357" t="s">
        <v>28411</v>
      </c>
      <c r="B252" s="358" t="s">
        <v>28412</v>
      </c>
      <c r="C252" s="360">
        <v>54507.089500000002</v>
      </c>
      <c r="D252" s="360">
        <v>7.2675999999999998</v>
      </c>
      <c r="E252" s="360">
        <v>1.6815</v>
      </c>
      <c r="F252" s="360">
        <v>0</v>
      </c>
      <c r="G252" s="360">
        <v>5.4507000000000003</v>
      </c>
      <c r="H252" s="360">
        <v>0</v>
      </c>
      <c r="I252" s="360">
        <v>0</v>
      </c>
      <c r="J252" s="360">
        <v>14.399800000000001</v>
      </c>
      <c r="K252" s="360">
        <v>8.9490999999999996</v>
      </c>
    </row>
    <row r="253" spans="1:11" ht="9" customHeight="1" x14ac:dyDescent="0.25">
      <c r="A253" s="357" t="s">
        <v>28413</v>
      </c>
      <c r="B253" s="358" t="s">
        <v>28414</v>
      </c>
      <c r="C253" s="360">
        <v>60384.273200000003</v>
      </c>
      <c r="D253" s="360">
        <v>8.0511999999999997</v>
      </c>
      <c r="E253" s="360">
        <v>1.8629</v>
      </c>
      <c r="F253" s="360">
        <v>0</v>
      </c>
      <c r="G253" s="360">
        <v>6.0384000000000002</v>
      </c>
      <c r="H253" s="360">
        <v>0</v>
      </c>
      <c r="I253" s="360">
        <v>0</v>
      </c>
      <c r="J253" s="360">
        <v>15.952500000000001</v>
      </c>
      <c r="K253" s="360">
        <v>9.9140999999999995</v>
      </c>
    </row>
    <row r="254" spans="1:11" ht="9" customHeight="1" x14ac:dyDescent="0.25">
      <c r="A254" s="357" t="s">
        <v>28415</v>
      </c>
      <c r="B254" s="358" t="s">
        <v>28416</v>
      </c>
      <c r="C254" s="360">
        <v>4272511.8768999996</v>
      </c>
      <c r="D254" s="360">
        <v>33.378999999999998</v>
      </c>
      <c r="E254" s="360">
        <v>24.0273</v>
      </c>
      <c r="F254" s="360">
        <v>0</v>
      </c>
      <c r="G254" s="360">
        <v>74.175600000000003</v>
      </c>
      <c r="H254" s="360">
        <v>222.53739999999999</v>
      </c>
      <c r="I254" s="360">
        <v>58.0139</v>
      </c>
      <c r="J254" s="360">
        <v>412.13319999999999</v>
      </c>
      <c r="K254" s="360">
        <v>115.42019999999999</v>
      </c>
    </row>
    <row r="255" spans="1:11" ht="9" customHeight="1" x14ac:dyDescent="0.25">
      <c r="A255" s="357" t="s">
        <v>28417</v>
      </c>
      <c r="B255" s="358" t="s">
        <v>28418</v>
      </c>
      <c r="C255" s="360">
        <v>7197096.2655999996</v>
      </c>
      <c r="D255" s="360">
        <v>56.2273</v>
      </c>
      <c r="E255" s="360">
        <v>40.474299999999999</v>
      </c>
      <c r="F255" s="360">
        <v>0</v>
      </c>
      <c r="G255" s="360">
        <v>124.9496</v>
      </c>
      <c r="H255" s="360">
        <v>365.59719999999999</v>
      </c>
      <c r="I255" s="360">
        <v>58.0139</v>
      </c>
      <c r="J255" s="360">
        <v>645.26229999999998</v>
      </c>
      <c r="K255" s="360">
        <v>154.71549999999999</v>
      </c>
    </row>
    <row r="256" spans="1:11" ht="9" customHeight="1" x14ac:dyDescent="0.25">
      <c r="A256" s="357" t="s">
        <v>28419</v>
      </c>
      <c r="B256" s="358" t="s">
        <v>28420</v>
      </c>
      <c r="C256" s="360">
        <v>13538569.892100001</v>
      </c>
      <c r="D256" s="360">
        <v>105.7701</v>
      </c>
      <c r="E256" s="360">
        <v>76.136799999999994</v>
      </c>
      <c r="F256" s="360">
        <v>0</v>
      </c>
      <c r="G256" s="360">
        <v>235.0446</v>
      </c>
      <c r="H256" s="360">
        <v>564.66980000000001</v>
      </c>
      <c r="I256" s="360">
        <v>80.327200000000005</v>
      </c>
      <c r="J256" s="360">
        <v>1061.9485</v>
      </c>
      <c r="K256" s="360">
        <v>262.23410000000001</v>
      </c>
    </row>
    <row r="257" spans="1:11" ht="9" customHeight="1" x14ac:dyDescent="0.25">
      <c r="A257" s="357" t="s">
        <v>28421</v>
      </c>
      <c r="B257" s="358" t="s">
        <v>28422</v>
      </c>
      <c r="C257" s="360">
        <v>20691344.332699999</v>
      </c>
      <c r="D257" s="360">
        <v>161.65110000000001</v>
      </c>
      <c r="E257" s="360">
        <v>116.36190000000001</v>
      </c>
      <c r="F257" s="360">
        <v>0</v>
      </c>
      <c r="G257" s="360">
        <v>359.22469999999998</v>
      </c>
      <c r="H257" s="360">
        <v>1021.8555</v>
      </c>
      <c r="I257" s="360">
        <v>80.327200000000005</v>
      </c>
      <c r="J257" s="360">
        <v>1739.4204</v>
      </c>
      <c r="K257" s="360">
        <v>358.34019999999998</v>
      </c>
    </row>
    <row r="258" spans="1:11" ht="9" customHeight="1" x14ac:dyDescent="0.25">
      <c r="A258" s="357" t="s">
        <v>28423</v>
      </c>
      <c r="B258" s="358" t="s">
        <v>28424</v>
      </c>
      <c r="C258" s="360">
        <v>3509107.9459000002</v>
      </c>
      <c r="D258" s="360">
        <v>36.553199999999997</v>
      </c>
      <c r="E258" s="360">
        <v>16.288499999999999</v>
      </c>
      <c r="F258" s="360">
        <v>0</v>
      </c>
      <c r="G258" s="360">
        <v>81.229399999999998</v>
      </c>
      <c r="H258" s="360">
        <v>214.7663</v>
      </c>
      <c r="I258" s="360">
        <v>118.2557</v>
      </c>
      <c r="J258" s="360">
        <v>467.09309999999999</v>
      </c>
      <c r="K258" s="360">
        <v>171.09739999999999</v>
      </c>
    </row>
    <row r="259" spans="1:11" ht="9" customHeight="1" x14ac:dyDescent="0.25">
      <c r="A259" s="357" t="s">
        <v>870</v>
      </c>
      <c r="B259" s="358" t="s">
        <v>871</v>
      </c>
      <c r="C259" s="360">
        <v>96824.379000000001</v>
      </c>
      <c r="D259" s="360">
        <v>6.4550000000000001</v>
      </c>
      <c r="E259" s="360">
        <v>1.7423999999999999</v>
      </c>
      <c r="F259" s="360">
        <v>0</v>
      </c>
      <c r="G259" s="360">
        <v>6.4550000000000001</v>
      </c>
      <c r="H259" s="360">
        <v>12.01</v>
      </c>
      <c r="I259" s="360">
        <v>0</v>
      </c>
      <c r="J259" s="360">
        <v>26.662400000000002</v>
      </c>
      <c r="K259" s="360">
        <v>8.1974</v>
      </c>
    </row>
    <row r="260" spans="1:11" ht="9" customHeight="1" x14ac:dyDescent="0.25">
      <c r="A260" s="357" t="s">
        <v>28425</v>
      </c>
      <c r="B260" s="358" t="s">
        <v>28426</v>
      </c>
      <c r="C260" s="360">
        <v>145429.17790000001</v>
      </c>
      <c r="D260" s="360">
        <v>9.6952999999999996</v>
      </c>
      <c r="E260" s="360">
        <v>2.6171000000000002</v>
      </c>
      <c r="F260" s="360">
        <v>0</v>
      </c>
      <c r="G260" s="360">
        <v>9.6952999999999996</v>
      </c>
      <c r="H260" s="360">
        <v>28.309200000000001</v>
      </c>
      <c r="I260" s="360">
        <v>0</v>
      </c>
      <c r="J260" s="360">
        <v>50.316899999999997</v>
      </c>
      <c r="K260" s="360">
        <v>12.3124</v>
      </c>
    </row>
    <row r="261" spans="1:11" ht="9" customHeight="1" x14ac:dyDescent="0.25">
      <c r="A261" s="357" t="s">
        <v>857</v>
      </c>
      <c r="B261" s="358" t="s">
        <v>858</v>
      </c>
      <c r="C261" s="360">
        <v>1459581.8596999999</v>
      </c>
      <c r="D261" s="360">
        <v>97.305499999999995</v>
      </c>
      <c r="E261" s="360">
        <v>26.266400000000001</v>
      </c>
      <c r="F261" s="360">
        <v>0</v>
      </c>
      <c r="G261" s="360">
        <v>97.305499999999995</v>
      </c>
      <c r="H261" s="360">
        <v>28.258700000000001</v>
      </c>
      <c r="I261" s="360">
        <v>27.0688</v>
      </c>
      <c r="J261" s="360">
        <v>276.20490000000001</v>
      </c>
      <c r="K261" s="360">
        <v>150.64070000000001</v>
      </c>
    </row>
    <row r="262" spans="1:11" ht="9" customHeight="1" x14ac:dyDescent="0.25">
      <c r="A262" s="357" t="s">
        <v>28427</v>
      </c>
      <c r="B262" s="358" t="s">
        <v>28428</v>
      </c>
      <c r="C262" s="360">
        <v>2955.4000999999998</v>
      </c>
      <c r="D262" s="360">
        <v>0.26600000000000001</v>
      </c>
      <c r="E262" s="360">
        <v>5.4699999999999999E-2</v>
      </c>
      <c r="F262" s="360">
        <v>0</v>
      </c>
      <c r="G262" s="360">
        <v>0.14779999999999999</v>
      </c>
      <c r="H262" s="360">
        <v>0</v>
      </c>
      <c r="I262" s="360">
        <v>0</v>
      </c>
      <c r="J262" s="360">
        <v>0.46850000000000003</v>
      </c>
      <c r="K262" s="360">
        <v>0.32069999999999999</v>
      </c>
    </row>
    <row r="263" spans="1:11" ht="9" customHeight="1" x14ac:dyDescent="0.25">
      <c r="A263" s="357" t="s">
        <v>28429</v>
      </c>
      <c r="B263" s="358" t="s">
        <v>28430</v>
      </c>
      <c r="C263" s="360">
        <v>141165.3939</v>
      </c>
      <c r="D263" s="360">
        <v>9.4109999999999996</v>
      </c>
      <c r="E263" s="360">
        <v>2.5404</v>
      </c>
      <c r="F263" s="360">
        <v>0</v>
      </c>
      <c r="G263" s="360">
        <v>9.4109999999999996</v>
      </c>
      <c r="H263" s="360">
        <v>23.162099999999999</v>
      </c>
      <c r="I263" s="360">
        <v>0</v>
      </c>
      <c r="J263" s="360">
        <v>44.524500000000003</v>
      </c>
      <c r="K263" s="360">
        <v>11.9514</v>
      </c>
    </row>
    <row r="264" spans="1:11" ht="9" customHeight="1" x14ac:dyDescent="0.25">
      <c r="A264" s="357" t="s">
        <v>28431</v>
      </c>
      <c r="B264" s="358" t="s">
        <v>28432</v>
      </c>
      <c r="C264" s="360">
        <v>12612.5743</v>
      </c>
      <c r="D264" s="360">
        <v>0.84079999999999999</v>
      </c>
      <c r="E264" s="360">
        <v>0.22700000000000001</v>
      </c>
      <c r="F264" s="360">
        <v>0</v>
      </c>
      <c r="G264" s="360">
        <v>0.84079999999999999</v>
      </c>
      <c r="H264" s="360">
        <v>6.8719000000000001</v>
      </c>
      <c r="I264" s="360">
        <v>0</v>
      </c>
      <c r="J264" s="360">
        <v>8.7805</v>
      </c>
      <c r="K264" s="360">
        <v>1.0678000000000001</v>
      </c>
    </row>
    <row r="265" spans="1:11" ht="9" customHeight="1" x14ac:dyDescent="0.25">
      <c r="A265" s="357" t="s">
        <v>28433</v>
      </c>
      <c r="B265" s="358" t="s">
        <v>28434</v>
      </c>
      <c r="C265" s="360">
        <v>643901.27789999999</v>
      </c>
      <c r="D265" s="360">
        <v>42.9268</v>
      </c>
      <c r="E265" s="360">
        <v>11.5875</v>
      </c>
      <c r="F265" s="360">
        <v>0</v>
      </c>
      <c r="G265" s="360">
        <v>42.9268</v>
      </c>
      <c r="H265" s="360">
        <v>182.72290000000001</v>
      </c>
      <c r="I265" s="360">
        <v>0</v>
      </c>
      <c r="J265" s="360">
        <v>280.16399999999999</v>
      </c>
      <c r="K265" s="360">
        <v>54.514299999999999</v>
      </c>
    </row>
    <row r="266" spans="1:11" ht="9" customHeight="1" x14ac:dyDescent="0.25">
      <c r="A266" s="357" t="s">
        <v>28435</v>
      </c>
      <c r="B266" s="358" t="s">
        <v>28436</v>
      </c>
      <c r="C266" s="360">
        <v>154186.8253</v>
      </c>
      <c r="D266" s="360">
        <v>10.2791</v>
      </c>
      <c r="E266" s="360">
        <v>2.7747000000000002</v>
      </c>
      <c r="F266" s="360">
        <v>0</v>
      </c>
      <c r="G266" s="360">
        <v>10.2791</v>
      </c>
      <c r="H266" s="360">
        <v>30.8827</v>
      </c>
      <c r="I266" s="360">
        <v>0</v>
      </c>
      <c r="J266" s="360">
        <v>54.215600000000002</v>
      </c>
      <c r="K266" s="360">
        <v>13.053800000000001</v>
      </c>
    </row>
    <row r="267" spans="1:11" ht="9" customHeight="1" x14ac:dyDescent="0.25">
      <c r="A267" s="357" t="s">
        <v>28437</v>
      </c>
      <c r="B267" s="358" t="s">
        <v>28438</v>
      </c>
      <c r="C267" s="360">
        <v>3908769.8393999999</v>
      </c>
      <c r="D267" s="360">
        <v>136.80690000000001</v>
      </c>
      <c r="E267" s="360">
        <v>66.322100000000006</v>
      </c>
      <c r="F267" s="360">
        <v>0</v>
      </c>
      <c r="G267" s="360">
        <v>195.4385</v>
      </c>
      <c r="H267" s="360">
        <v>46.929699999999997</v>
      </c>
      <c r="I267" s="360">
        <v>35.221899999999998</v>
      </c>
      <c r="J267" s="360">
        <v>480.71910000000003</v>
      </c>
      <c r="K267" s="360">
        <v>238.3509</v>
      </c>
    </row>
    <row r="268" spans="1:11" ht="9" customHeight="1" x14ac:dyDescent="0.25">
      <c r="A268" s="357" t="s">
        <v>865</v>
      </c>
      <c r="B268" s="358" t="s">
        <v>866</v>
      </c>
      <c r="C268" s="360">
        <v>895902.96669999999</v>
      </c>
      <c r="D268" s="360">
        <v>59.726900000000001</v>
      </c>
      <c r="E268" s="360">
        <v>16.122499999999999</v>
      </c>
      <c r="F268" s="360">
        <v>0</v>
      </c>
      <c r="G268" s="360">
        <v>59.726900000000001</v>
      </c>
      <c r="H268" s="360">
        <v>284.03550000000001</v>
      </c>
      <c r="I268" s="360">
        <v>0</v>
      </c>
      <c r="J268" s="360">
        <v>419.61180000000002</v>
      </c>
      <c r="K268" s="360">
        <v>75.849400000000003</v>
      </c>
    </row>
    <row r="269" spans="1:11" ht="9" customHeight="1" x14ac:dyDescent="0.25">
      <c r="A269" s="357" t="s">
        <v>28439</v>
      </c>
      <c r="B269" s="358" t="s">
        <v>28440</v>
      </c>
      <c r="C269" s="360">
        <v>5323545.6222999999</v>
      </c>
      <c r="D269" s="360">
        <v>186.32409999999999</v>
      </c>
      <c r="E269" s="360">
        <v>90.327299999999994</v>
      </c>
      <c r="F269" s="360">
        <v>0</v>
      </c>
      <c r="G269" s="360">
        <v>266.1773</v>
      </c>
      <c r="H269" s="360">
        <v>46.929699999999997</v>
      </c>
      <c r="I269" s="360">
        <v>35.221899999999998</v>
      </c>
      <c r="J269" s="360">
        <v>624.98030000000006</v>
      </c>
      <c r="K269" s="360">
        <v>311.87329999999997</v>
      </c>
    </row>
    <row r="270" spans="1:11" ht="9" customHeight="1" x14ac:dyDescent="0.25">
      <c r="A270" s="357" t="s">
        <v>28441</v>
      </c>
      <c r="B270" s="358" t="s">
        <v>28442</v>
      </c>
      <c r="C270" s="360">
        <v>5323545.6222999999</v>
      </c>
      <c r="D270" s="360">
        <v>186.32409999999999</v>
      </c>
      <c r="E270" s="360">
        <v>90.327299999999994</v>
      </c>
      <c r="F270" s="360">
        <v>0</v>
      </c>
      <c r="G270" s="360">
        <v>266.1773</v>
      </c>
      <c r="H270" s="360">
        <v>46.929699999999997</v>
      </c>
      <c r="I270" s="360">
        <v>35.221899999999998</v>
      </c>
      <c r="J270" s="360">
        <v>624.98030000000006</v>
      </c>
      <c r="K270" s="360">
        <v>311.87329999999997</v>
      </c>
    </row>
    <row r="271" spans="1:11" ht="9" customHeight="1" x14ac:dyDescent="0.25">
      <c r="A271" s="357" t="s">
        <v>28443</v>
      </c>
      <c r="B271" s="358" t="s">
        <v>28444</v>
      </c>
      <c r="C271" s="360">
        <v>5306728.1517000003</v>
      </c>
      <c r="D271" s="360">
        <v>185.7355</v>
      </c>
      <c r="E271" s="360">
        <v>90.041899999999998</v>
      </c>
      <c r="F271" s="360">
        <v>0</v>
      </c>
      <c r="G271" s="360">
        <v>265.33640000000003</v>
      </c>
      <c r="H271" s="360">
        <v>46.929699999999997</v>
      </c>
      <c r="I271" s="360">
        <v>35.221899999999998</v>
      </c>
      <c r="J271" s="360">
        <v>623.2654</v>
      </c>
      <c r="K271" s="360">
        <v>310.99930000000001</v>
      </c>
    </row>
    <row r="272" spans="1:11" ht="9" customHeight="1" x14ac:dyDescent="0.25">
      <c r="A272" s="357" t="s">
        <v>28445</v>
      </c>
      <c r="B272" s="358" t="s">
        <v>28446</v>
      </c>
      <c r="C272" s="360">
        <v>5306728.1517000003</v>
      </c>
      <c r="D272" s="360">
        <v>185.7355</v>
      </c>
      <c r="E272" s="360">
        <v>90.041899999999998</v>
      </c>
      <c r="F272" s="360">
        <v>0</v>
      </c>
      <c r="G272" s="360">
        <v>265.33640000000003</v>
      </c>
      <c r="H272" s="360">
        <v>46.929699999999997</v>
      </c>
      <c r="I272" s="360">
        <v>35.221899999999998</v>
      </c>
      <c r="J272" s="360">
        <v>623.2654</v>
      </c>
      <c r="K272" s="360">
        <v>310.99930000000001</v>
      </c>
    </row>
    <row r="273" spans="1:11" ht="9" customHeight="1" x14ac:dyDescent="0.25">
      <c r="A273" s="357" t="s">
        <v>28447</v>
      </c>
      <c r="B273" s="358" t="s">
        <v>28448</v>
      </c>
      <c r="C273" s="360">
        <v>3383774.2566999998</v>
      </c>
      <c r="D273" s="360">
        <v>118.43210000000001</v>
      </c>
      <c r="E273" s="360">
        <v>57.414200000000001</v>
      </c>
      <c r="F273" s="360">
        <v>0</v>
      </c>
      <c r="G273" s="360">
        <v>169.18870000000001</v>
      </c>
      <c r="H273" s="360">
        <v>46.929699999999997</v>
      </c>
      <c r="I273" s="360">
        <v>35.221899999999998</v>
      </c>
      <c r="J273" s="360">
        <v>427.1866</v>
      </c>
      <c r="K273" s="360">
        <v>211.06819999999999</v>
      </c>
    </row>
    <row r="274" spans="1:11" ht="9" customHeight="1" x14ac:dyDescent="0.25">
      <c r="A274" s="357" t="s">
        <v>28449</v>
      </c>
      <c r="B274" s="358" t="s">
        <v>28450</v>
      </c>
      <c r="C274" s="360">
        <v>151047.11009999999</v>
      </c>
      <c r="D274" s="360">
        <v>10.069800000000001</v>
      </c>
      <c r="E274" s="360">
        <v>2.7181999999999999</v>
      </c>
      <c r="F274" s="360">
        <v>0</v>
      </c>
      <c r="G274" s="360">
        <v>10.069800000000001</v>
      </c>
      <c r="H274" s="360">
        <v>30.8827</v>
      </c>
      <c r="I274" s="360">
        <v>0</v>
      </c>
      <c r="J274" s="360">
        <v>53.740499999999997</v>
      </c>
      <c r="K274" s="360">
        <v>12.788</v>
      </c>
    </row>
    <row r="275" spans="1:11" ht="9" customHeight="1" x14ac:dyDescent="0.25">
      <c r="A275" s="357" t="s">
        <v>28451</v>
      </c>
      <c r="B275" s="358" t="s">
        <v>28452</v>
      </c>
      <c r="C275" s="360">
        <v>5846.4657999999999</v>
      </c>
      <c r="D275" s="360">
        <v>0.4677</v>
      </c>
      <c r="E275" s="360">
        <v>0.1082</v>
      </c>
      <c r="F275" s="360">
        <v>0</v>
      </c>
      <c r="G275" s="360">
        <v>0.4677</v>
      </c>
      <c r="H275" s="360">
        <v>0</v>
      </c>
      <c r="I275" s="360">
        <v>0</v>
      </c>
      <c r="J275" s="360">
        <v>1.0436000000000001</v>
      </c>
      <c r="K275" s="360">
        <v>0.57589999999999997</v>
      </c>
    </row>
    <row r="276" spans="1:11" ht="9" customHeight="1" x14ac:dyDescent="0.25">
      <c r="A276" s="357" t="s">
        <v>28453</v>
      </c>
      <c r="B276" s="358" t="s">
        <v>28454</v>
      </c>
      <c r="C276" s="360">
        <v>5797204.2741</v>
      </c>
      <c r="D276" s="360">
        <v>202.90209999999999</v>
      </c>
      <c r="E276" s="360">
        <v>98.364099999999993</v>
      </c>
      <c r="F276" s="360">
        <v>0</v>
      </c>
      <c r="G276" s="360">
        <v>289.86020000000002</v>
      </c>
      <c r="H276" s="360">
        <v>53.489699999999999</v>
      </c>
      <c r="I276" s="360">
        <v>35.221899999999998</v>
      </c>
      <c r="J276" s="360">
        <v>679.83799999999997</v>
      </c>
      <c r="K276" s="360">
        <v>336.48809999999997</v>
      </c>
    </row>
    <row r="277" spans="1:11" ht="9" customHeight="1" x14ac:dyDescent="0.25">
      <c r="A277" s="357" t="s">
        <v>28455</v>
      </c>
      <c r="B277" s="358" t="s">
        <v>28456</v>
      </c>
      <c r="C277" s="360">
        <v>13392.1152</v>
      </c>
      <c r="D277" s="360">
        <v>1.7856000000000001</v>
      </c>
      <c r="E277" s="360">
        <v>0.41310000000000002</v>
      </c>
      <c r="F277" s="360">
        <v>0</v>
      </c>
      <c r="G277" s="360">
        <v>1.3391999999999999</v>
      </c>
      <c r="H277" s="360">
        <v>0</v>
      </c>
      <c r="I277" s="360">
        <v>0</v>
      </c>
      <c r="J277" s="360">
        <v>3.5379</v>
      </c>
      <c r="K277" s="360">
        <v>2.1987000000000001</v>
      </c>
    </row>
    <row r="278" spans="1:11" ht="9" customHeight="1" x14ac:dyDescent="0.25">
      <c r="A278" s="357" t="s">
        <v>811</v>
      </c>
      <c r="B278" s="358" t="s">
        <v>812</v>
      </c>
      <c r="C278" s="360">
        <v>542716.57669999998</v>
      </c>
      <c r="D278" s="360">
        <v>36.181100000000001</v>
      </c>
      <c r="E278" s="360">
        <v>9.7666000000000004</v>
      </c>
      <c r="F278" s="360">
        <v>0</v>
      </c>
      <c r="G278" s="360">
        <v>36.181100000000001</v>
      </c>
      <c r="H278" s="360">
        <v>135.6525</v>
      </c>
      <c r="I278" s="360">
        <v>0</v>
      </c>
      <c r="J278" s="360">
        <v>217.78129999999999</v>
      </c>
      <c r="K278" s="360">
        <v>45.947699999999998</v>
      </c>
    </row>
    <row r="279" spans="1:11" ht="9" customHeight="1" x14ac:dyDescent="0.25">
      <c r="A279" s="357" t="s">
        <v>28457</v>
      </c>
      <c r="B279" s="358" t="s">
        <v>28458</v>
      </c>
      <c r="C279" s="360">
        <v>1905845.3293999999</v>
      </c>
      <c r="D279" s="360">
        <v>61.259300000000003</v>
      </c>
      <c r="E279" s="360">
        <v>16.7987</v>
      </c>
      <c r="F279" s="360">
        <v>0</v>
      </c>
      <c r="G279" s="360">
        <v>68.065899999999999</v>
      </c>
      <c r="H279" s="360">
        <v>0</v>
      </c>
      <c r="I279" s="360">
        <v>55.250799999999998</v>
      </c>
      <c r="J279" s="360">
        <v>201.37469999999999</v>
      </c>
      <c r="K279" s="360">
        <v>133.30879999999999</v>
      </c>
    </row>
    <row r="280" spans="1:11" ht="9" customHeight="1" x14ac:dyDescent="0.25">
      <c r="A280" s="357" t="s">
        <v>28459</v>
      </c>
      <c r="B280" s="358" t="s">
        <v>28460</v>
      </c>
      <c r="C280" s="360">
        <v>391315.32939999999</v>
      </c>
      <c r="D280" s="360">
        <v>12.577999999999999</v>
      </c>
      <c r="E280" s="360">
        <v>3.4491999999999998</v>
      </c>
      <c r="F280" s="360">
        <v>0</v>
      </c>
      <c r="G280" s="360">
        <v>13.9755</v>
      </c>
      <c r="H280" s="360">
        <v>0</v>
      </c>
      <c r="I280" s="360">
        <v>55.250799999999998</v>
      </c>
      <c r="J280" s="360">
        <v>85.253500000000003</v>
      </c>
      <c r="K280" s="360">
        <v>71.278000000000006</v>
      </c>
    </row>
    <row r="281" spans="1:11" ht="9" customHeight="1" x14ac:dyDescent="0.25">
      <c r="A281" s="357" t="s">
        <v>28461</v>
      </c>
      <c r="B281" s="358" t="s">
        <v>28462</v>
      </c>
      <c r="C281" s="360">
        <v>4889.6833999999999</v>
      </c>
      <c r="D281" s="360">
        <v>0.39119999999999999</v>
      </c>
      <c r="E281" s="360">
        <v>9.0499999999999997E-2</v>
      </c>
      <c r="F281" s="360">
        <v>0</v>
      </c>
      <c r="G281" s="360">
        <v>0.39119999999999999</v>
      </c>
      <c r="H281" s="360">
        <v>0</v>
      </c>
      <c r="I281" s="360">
        <v>0</v>
      </c>
      <c r="J281" s="360">
        <v>0.87290000000000001</v>
      </c>
      <c r="K281" s="360">
        <v>0.48170000000000002</v>
      </c>
    </row>
    <row r="282" spans="1:11" ht="9" customHeight="1" x14ac:dyDescent="0.25">
      <c r="A282" s="357" t="s">
        <v>28463</v>
      </c>
      <c r="B282" s="358" t="s">
        <v>28464</v>
      </c>
      <c r="C282" s="360">
        <v>475807.4497</v>
      </c>
      <c r="D282" s="360">
        <v>7.4344999999999999</v>
      </c>
      <c r="E282" s="360">
        <v>2.8031999999999999</v>
      </c>
      <c r="F282" s="360">
        <v>0</v>
      </c>
      <c r="G282" s="360">
        <v>8.2605000000000004</v>
      </c>
      <c r="H282" s="360">
        <v>172.39680000000001</v>
      </c>
      <c r="I282" s="360">
        <v>33.051299999999998</v>
      </c>
      <c r="J282" s="360">
        <v>223.94630000000001</v>
      </c>
      <c r="K282" s="360">
        <v>43.289000000000001</v>
      </c>
    </row>
    <row r="283" spans="1:11" ht="9" customHeight="1" x14ac:dyDescent="0.25">
      <c r="A283" s="357" t="s">
        <v>872</v>
      </c>
      <c r="B283" s="358" t="s">
        <v>873</v>
      </c>
      <c r="C283" s="360">
        <v>18665.166700000002</v>
      </c>
      <c r="D283" s="360">
        <v>1.4932000000000001</v>
      </c>
      <c r="E283" s="360">
        <v>0.34549999999999997</v>
      </c>
      <c r="F283" s="360">
        <v>0</v>
      </c>
      <c r="G283" s="360">
        <v>1.4932000000000001</v>
      </c>
      <c r="H283" s="360">
        <v>0</v>
      </c>
      <c r="I283" s="360">
        <v>21.119800000000001</v>
      </c>
      <c r="J283" s="360">
        <v>24.451699999999999</v>
      </c>
      <c r="K283" s="360">
        <v>22.958500000000001</v>
      </c>
    </row>
    <row r="284" spans="1:11" ht="9" customHeight="1" x14ac:dyDescent="0.25">
      <c r="A284" s="357" t="s">
        <v>28465</v>
      </c>
      <c r="B284" s="358" t="s">
        <v>37884</v>
      </c>
      <c r="C284" s="360">
        <v>5732660.9878000002</v>
      </c>
      <c r="D284" s="360">
        <v>334.40519999999998</v>
      </c>
      <c r="E284" s="360">
        <v>103.164</v>
      </c>
      <c r="F284" s="360">
        <v>0</v>
      </c>
      <c r="G284" s="360">
        <v>477.7217</v>
      </c>
      <c r="H284" s="360">
        <v>413.28379999999999</v>
      </c>
      <c r="I284" s="360">
        <v>35.221899999999998</v>
      </c>
      <c r="J284" s="360">
        <v>1363.7965999999999</v>
      </c>
      <c r="K284" s="360">
        <v>472.79109999999997</v>
      </c>
    </row>
    <row r="285" spans="1:11" ht="9" customHeight="1" x14ac:dyDescent="0.25">
      <c r="A285" s="357" t="s">
        <v>28466</v>
      </c>
      <c r="B285" s="358" t="s">
        <v>28467</v>
      </c>
      <c r="C285" s="360">
        <v>783976.50410000002</v>
      </c>
      <c r="D285" s="360">
        <v>52.265099999999997</v>
      </c>
      <c r="E285" s="360">
        <v>14.1083</v>
      </c>
      <c r="F285" s="360">
        <v>0</v>
      </c>
      <c r="G285" s="360">
        <v>52.265099999999997</v>
      </c>
      <c r="H285" s="360">
        <v>111.7229</v>
      </c>
      <c r="I285" s="360">
        <v>27.0688</v>
      </c>
      <c r="J285" s="360">
        <v>257.43020000000001</v>
      </c>
      <c r="K285" s="360">
        <v>93.4422</v>
      </c>
    </row>
    <row r="286" spans="1:11" ht="9" customHeight="1" x14ac:dyDescent="0.25">
      <c r="A286" s="357" t="s">
        <v>28468</v>
      </c>
      <c r="B286" s="358" t="s">
        <v>28469</v>
      </c>
      <c r="C286" s="360">
        <v>248525.22510000001</v>
      </c>
      <c r="D286" s="360">
        <v>16.568300000000001</v>
      </c>
      <c r="E286" s="360">
        <v>4.4724000000000004</v>
      </c>
      <c r="F286" s="360">
        <v>0</v>
      </c>
      <c r="G286" s="360">
        <v>16.568300000000001</v>
      </c>
      <c r="H286" s="360">
        <v>24.5245</v>
      </c>
      <c r="I286" s="360">
        <v>27.0688</v>
      </c>
      <c r="J286" s="360">
        <v>89.202299999999994</v>
      </c>
      <c r="K286" s="360">
        <v>48.109499999999997</v>
      </c>
    </row>
    <row r="287" spans="1:11" ht="9" customHeight="1" x14ac:dyDescent="0.25">
      <c r="A287" s="357" t="s">
        <v>28470</v>
      </c>
      <c r="B287" s="358" t="s">
        <v>28471</v>
      </c>
      <c r="C287" s="360">
        <v>5299.9805999999999</v>
      </c>
      <c r="D287" s="360">
        <v>0.42399999999999999</v>
      </c>
      <c r="E287" s="360">
        <v>9.8100000000000007E-2</v>
      </c>
      <c r="F287" s="360">
        <v>0</v>
      </c>
      <c r="G287" s="360">
        <v>0.42399999999999999</v>
      </c>
      <c r="H287" s="360">
        <v>0</v>
      </c>
      <c r="I287" s="360">
        <v>0</v>
      </c>
      <c r="J287" s="360">
        <v>0.94610000000000005</v>
      </c>
      <c r="K287" s="360">
        <v>0.52210000000000001</v>
      </c>
    </row>
    <row r="288" spans="1:11" ht="9" customHeight="1" x14ac:dyDescent="0.25">
      <c r="A288" s="357" t="s">
        <v>28472</v>
      </c>
      <c r="B288" s="358" t="s">
        <v>28473</v>
      </c>
      <c r="C288" s="360">
        <v>333237.81030000001</v>
      </c>
      <c r="D288" s="360">
        <v>19.994299999999999</v>
      </c>
      <c r="E288" s="360">
        <v>6.1681999999999997</v>
      </c>
      <c r="F288" s="360">
        <v>2.4992999999999999</v>
      </c>
      <c r="G288" s="360">
        <v>19.994299999999999</v>
      </c>
      <c r="H288" s="360">
        <v>37.089599999999997</v>
      </c>
      <c r="I288" s="360">
        <v>23.875299999999999</v>
      </c>
      <c r="J288" s="360">
        <v>109.621</v>
      </c>
      <c r="K288" s="360">
        <v>52.537100000000002</v>
      </c>
    </row>
    <row r="289" spans="1:11" ht="9" customHeight="1" x14ac:dyDescent="0.25">
      <c r="A289" s="357" t="s">
        <v>28474</v>
      </c>
      <c r="B289" s="358" t="s">
        <v>28475</v>
      </c>
      <c r="C289" s="360">
        <v>672546.7929</v>
      </c>
      <c r="D289" s="360">
        <v>44.836500000000001</v>
      </c>
      <c r="E289" s="360">
        <v>12.103</v>
      </c>
      <c r="F289" s="360">
        <v>0</v>
      </c>
      <c r="G289" s="360">
        <v>44.836500000000001</v>
      </c>
      <c r="H289" s="360">
        <v>66.206100000000006</v>
      </c>
      <c r="I289" s="360">
        <v>27.0688</v>
      </c>
      <c r="J289" s="360">
        <v>195.05090000000001</v>
      </c>
      <c r="K289" s="360">
        <v>84.008300000000006</v>
      </c>
    </row>
    <row r="290" spans="1:11" ht="9" customHeight="1" x14ac:dyDescent="0.25">
      <c r="A290" s="357" t="s">
        <v>28476</v>
      </c>
      <c r="B290" s="358" t="s">
        <v>28477</v>
      </c>
      <c r="C290" s="360">
        <v>8627939.9066000003</v>
      </c>
      <c r="D290" s="360">
        <v>431.39699999999999</v>
      </c>
      <c r="E290" s="360">
        <v>152.09829999999999</v>
      </c>
      <c r="F290" s="360">
        <v>0</v>
      </c>
      <c r="G290" s="360">
        <v>554.65329999999994</v>
      </c>
      <c r="H290" s="360">
        <v>0</v>
      </c>
      <c r="I290" s="360">
        <v>35.221899999999998</v>
      </c>
      <c r="J290" s="360">
        <v>1173.3705</v>
      </c>
      <c r="K290" s="360">
        <v>618.71720000000005</v>
      </c>
    </row>
    <row r="291" spans="1:11" ht="9" customHeight="1" x14ac:dyDescent="0.25">
      <c r="A291" s="357" t="s">
        <v>28478</v>
      </c>
      <c r="B291" s="358" t="s">
        <v>28479</v>
      </c>
      <c r="C291" s="360">
        <v>391467.61829999997</v>
      </c>
      <c r="D291" s="360">
        <v>31.317399999999999</v>
      </c>
      <c r="E291" s="360">
        <v>7.2461000000000002</v>
      </c>
      <c r="F291" s="360">
        <v>0</v>
      </c>
      <c r="G291" s="360">
        <v>19.573399999999999</v>
      </c>
      <c r="H291" s="360">
        <v>0</v>
      </c>
      <c r="I291" s="360">
        <v>21.119800000000001</v>
      </c>
      <c r="J291" s="360">
        <v>79.256699999999995</v>
      </c>
      <c r="K291" s="360">
        <v>59.683300000000003</v>
      </c>
    </row>
    <row r="292" spans="1:11" ht="9" customHeight="1" x14ac:dyDescent="0.25">
      <c r="A292" s="357" t="s">
        <v>28480</v>
      </c>
      <c r="B292" s="358" t="s">
        <v>28481</v>
      </c>
      <c r="C292" s="360">
        <v>108527.66740000001</v>
      </c>
      <c r="D292" s="360">
        <v>6.9767999999999999</v>
      </c>
      <c r="E292" s="360">
        <v>1.9132</v>
      </c>
      <c r="F292" s="360">
        <v>0</v>
      </c>
      <c r="G292" s="360">
        <v>2.3256000000000001</v>
      </c>
      <c r="H292" s="360">
        <v>0</v>
      </c>
      <c r="I292" s="360">
        <v>21.119800000000001</v>
      </c>
      <c r="J292" s="360">
        <v>32.3354</v>
      </c>
      <c r="K292" s="360">
        <v>30.009799999999998</v>
      </c>
    </row>
    <row r="293" spans="1:11" ht="9" customHeight="1" x14ac:dyDescent="0.25">
      <c r="A293" s="357" t="s">
        <v>855</v>
      </c>
      <c r="B293" s="358" t="s">
        <v>856</v>
      </c>
      <c r="C293" s="360">
        <v>24742.512500000001</v>
      </c>
      <c r="D293" s="360">
        <v>1.9794</v>
      </c>
      <c r="E293" s="360">
        <v>0.45800000000000002</v>
      </c>
      <c r="F293" s="360">
        <v>0</v>
      </c>
      <c r="G293" s="360">
        <v>1.732</v>
      </c>
      <c r="H293" s="360">
        <v>0</v>
      </c>
      <c r="I293" s="360">
        <v>21.119800000000001</v>
      </c>
      <c r="J293" s="360">
        <v>25.289200000000001</v>
      </c>
      <c r="K293" s="360">
        <v>23.557200000000002</v>
      </c>
    </row>
    <row r="294" spans="1:11" ht="9" customHeight="1" x14ac:dyDescent="0.25">
      <c r="A294" s="357" t="s">
        <v>28482</v>
      </c>
      <c r="B294" s="358" t="s">
        <v>37885</v>
      </c>
      <c r="C294" s="360">
        <v>420012.93599999999</v>
      </c>
      <c r="D294" s="360">
        <v>29.4009</v>
      </c>
      <c r="E294" s="360">
        <v>7.7744</v>
      </c>
      <c r="F294" s="360">
        <v>0</v>
      </c>
      <c r="G294" s="360">
        <v>29.4009</v>
      </c>
      <c r="H294" s="360">
        <v>57.400500000000001</v>
      </c>
      <c r="I294" s="360">
        <v>27.0688</v>
      </c>
      <c r="J294" s="360">
        <v>151.0455</v>
      </c>
      <c r="K294" s="360">
        <v>64.244100000000003</v>
      </c>
    </row>
    <row r="295" spans="1:11" ht="9" customHeight="1" x14ac:dyDescent="0.25">
      <c r="A295" s="357" t="s">
        <v>28483</v>
      </c>
      <c r="B295" s="358" t="s">
        <v>28484</v>
      </c>
      <c r="C295" s="360">
        <v>370296.94910000003</v>
      </c>
      <c r="D295" s="360">
        <v>41.6584</v>
      </c>
      <c r="E295" s="360">
        <v>12.851599999999999</v>
      </c>
      <c r="F295" s="360">
        <v>0</v>
      </c>
      <c r="G295" s="360">
        <v>46.287100000000002</v>
      </c>
      <c r="H295" s="360">
        <v>73.376800000000003</v>
      </c>
      <c r="I295" s="360">
        <v>21.119800000000001</v>
      </c>
      <c r="J295" s="360">
        <v>195.2937</v>
      </c>
      <c r="K295" s="360">
        <v>75.629800000000003</v>
      </c>
    </row>
    <row r="296" spans="1:11" ht="9" customHeight="1" x14ac:dyDescent="0.25">
      <c r="A296" s="357" t="s">
        <v>28485</v>
      </c>
      <c r="B296" s="358" t="s">
        <v>28486</v>
      </c>
      <c r="C296" s="360">
        <v>3308902.6132999999</v>
      </c>
      <c r="D296" s="360">
        <v>193.01929999999999</v>
      </c>
      <c r="E296" s="360">
        <v>59.546500000000002</v>
      </c>
      <c r="F296" s="360">
        <v>0</v>
      </c>
      <c r="G296" s="360">
        <v>275.74189999999999</v>
      </c>
      <c r="H296" s="360">
        <v>140.78899999999999</v>
      </c>
      <c r="I296" s="360">
        <v>35.221899999999998</v>
      </c>
      <c r="J296" s="360">
        <v>704.31859999999995</v>
      </c>
      <c r="K296" s="360">
        <v>287.78769999999997</v>
      </c>
    </row>
    <row r="297" spans="1:11" ht="9" customHeight="1" x14ac:dyDescent="0.25">
      <c r="A297" s="357" t="s">
        <v>28487</v>
      </c>
      <c r="B297" s="358" t="s">
        <v>28488</v>
      </c>
      <c r="C297" s="360">
        <v>24267.226900000001</v>
      </c>
      <c r="D297" s="360">
        <v>2.1840999999999999</v>
      </c>
      <c r="E297" s="360">
        <v>0.44919999999999999</v>
      </c>
      <c r="F297" s="360">
        <v>0</v>
      </c>
      <c r="G297" s="360">
        <v>2.1840999999999999</v>
      </c>
      <c r="H297" s="360">
        <v>0</v>
      </c>
      <c r="I297" s="360">
        <v>21.119800000000001</v>
      </c>
      <c r="J297" s="360">
        <v>25.937200000000001</v>
      </c>
      <c r="K297" s="360">
        <v>23.7531</v>
      </c>
    </row>
    <row r="298" spans="1:11" ht="9" customHeight="1" x14ac:dyDescent="0.25">
      <c r="A298" s="357" t="s">
        <v>28489</v>
      </c>
      <c r="B298" s="358" t="s">
        <v>28490</v>
      </c>
      <c r="C298" s="360">
        <v>13965.4756</v>
      </c>
      <c r="D298" s="360">
        <v>1.8621000000000001</v>
      </c>
      <c r="E298" s="360">
        <v>0.43080000000000002</v>
      </c>
      <c r="F298" s="360">
        <v>0</v>
      </c>
      <c r="G298" s="360">
        <v>1.3965000000000001</v>
      </c>
      <c r="H298" s="360">
        <v>0</v>
      </c>
      <c r="I298" s="360">
        <v>0</v>
      </c>
      <c r="J298" s="360">
        <v>3.6894</v>
      </c>
      <c r="K298" s="360">
        <v>2.2928999999999999</v>
      </c>
    </row>
    <row r="299" spans="1:11" ht="9" customHeight="1" x14ac:dyDescent="0.25">
      <c r="A299" s="357" t="s">
        <v>28491</v>
      </c>
      <c r="B299" s="358" t="s">
        <v>28492</v>
      </c>
      <c r="C299" s="360">
        <v>240094.87229999999</v>
      </c>
      <c r="D299" s="360">
        <v>1.8756999999999999</v>
      </c>
      <c r="E299" s="360">
        <v>1.3502000000000001</v>
      </c>
      <c r="F299" s="360">
        <v>0</v>
      </c>
      <c r="G299" s="360">
        <v>3.1261999999999999</v>
      </c>
      <c r="H299" s="360">
        <v>0</v>
      </c>
      <c r="I299" s="360">
        <v>22.313300000000002</v>
      </c>
      <c r="J299" s="360">
        <v>28.665400000000002</v>
      </c>
      <c r="K299" s="360">
        <v>25.539200000000001</v>
      </c>
    </row>
    <row r="300" spans="1:11" ht="9" customHeight="1" x14ac:dyDescent="0.25">
      <c r="A300" s="357" t="s">
        <v>28493</v>
      </c>
      <c r="B300" s="358" t="s">
        <v>28494</v>
      </c>
      <c r="C300" s="360">
        <v>15886.022499999999</v>
      </c>
      <c r="D300" s="360">
        <v>1.2708999999999999</v>
      </c>
      <c r="E300" s="360">
        <v>0.29409999999999997</v>
      </c>
      <c r="F300" s="360">
        <v>0</v>
      </c>
      <c r="G300" s="360">
        <v>1.1120000000000001</v>
      </c>
      <c r="H300" s="360">
        <v>0</v>
      </c>
      <c r="I300" s="360">
        <v>21.119800000000001</v>
      </c>
      <c r="J300" s="360">
        <v>23.796800000000001</v>
      </c>
      <c r="K300" s="360">
        <v>22.684799999999999</v>
      </c>
    </row>
    <row r="301" spans="1:11" ht="9" customHeight="1" x14ac:dyDescent="0.25">
      <c r="A301" s="357" t="s">
        <v>876</v>
      </c>
      <c r="B301" s="358" t="s">
        <v>877</v>
      </c>
      <c r="C301" s="360">
        <v>24156.859</v>
      </c>
      <c r="D301" s="360">
        <v>1.9325000000000001</v>
      </c>
      <c r="E301" s="360">
        <v>0.4471</v>
      </c>
      <c r="F301" s="360">
        <v>0</v>
      </c>
      <c r="G301" s="360">
        <v>1.9325000000000001</v>
      </c>
      <c r="H301" s="360">
        <v>0</v>
      </c>
      <c r="I301" s="360">
        <v>21.119800000000001</v>
      </c>
      <c r="J301" s="360">
        <v>25.431899999999999</v>
      </c>
      <c r="K301" s="360">
        <v>23.499400000000001</v>
      </c>
    </row>
    <row r="302" spans="1:11" ht="9" customHeight="1" x14ac:dyDescent="0.25">
      <c r="A302" s="357" t="s">
        <v>28495</v>
      </c>
      <c r="B302" s="358" t="s">
        <v>28496</v>
      </c>
      <c r="C302" s="360">
        <v>13241.1369</v>
      </c>
      <c r="D302" s="360">
        <v>1.0592999999999999</v>
      </c>
      <c r="E302" s="360">
        <v>0.24510000000000001</v>
      </c>
      <c r="F302" s="360">
        <v>0</v>
      </c>
      <c r="G302" s="360">
        <v>1.0592999999999999</v>
      </c>
      <c r="H302" s="360">
        <v>0</v>
      </c>
      <c r="I302" s="360">
        <v>21.119800000000001</v>
      </c>
      <c r="J302" s="360">
        <v>23.483499999999999</v>
      </c>
      <c r="K302" s="360">
        <v>22.424199999999999</v>
      </c>
    </row>
    <row r="303" spans="1:11" ht="9" customHeight="1" x14ac:dyDescent="0.25">
      <c r="A303" s="357" t="s">
        <v>28497</v>
      </c>
      <c r="B303" s="358" t="s">
        <v>28498</v>
      </c>
      <c r="C303" s="360">
        <v>49761.358699999997</v>
      </c>
      <c r="D303" s="360">
        <v>3.3174000000000001</v>
      </c>
      <c r="E303" s="360">
        <v>0.89549999999999996</v>
      </c>
      <c r="F303" s="360">
        <v>0</v>
      </c>
      <c r="G303" s="360">
        <v>2.9026999999999998</v>
      </c>
      <c r="H303" s="360">
        <v>7.5693000000000001</v>
      </c>
      <c r="I303" s="360">
        <v>21.119800000000001</v>
      </c>
      <c r="J303" s="360">
        <v>35.804699999999997</v>
      </c>
      <c r="K303" s="360">
        <v>25.332699999999999</v>
      </c>
    </row>
    <row r="304" spans="1:11" ht="9" customHeight="1" x14ac:dyDescent="0.25">
      <c r="A304" s="357" t="s">
        <v>28499</v>
      </c>
      <c r="B304" s="358" t="s">
        <v>28500</v>
      </c>
      <c r="C304" s="360">
        <v>30789061.681400001</v>
      </c>
      <c r="D304" s="360">
        <v>1231.5625</v>
      </c>
      <c r="E304" s="360">
        <v>522.41340000000002</v>
      </c>
      <c r="F304" s="360">
        <v>0</v>
      </c>
      <c r="G304" s="360">
        <v>1231.5625</v>
      </c>
      <c r="H304" s="360">
        <v>153.20259999999999</v>
      </c>
      <c r="I304" s="360">
        <v>70.443799999999996</v>
      </c>
      <c r="J304" s="360">
        <v>3209.1848</v>
      </c>
      <c r="K304" s="360">
        <v>1824.4196999999999</v>
      </c>
    </row>
    <row r="305" spans="1:11" ht="9" customHeight="1" x14ac:dyDescent="0.25">
      <c r="A305" s="357" t="s">
        <v>28501</v>
      </c>
      <c r="B305" s="358" t="s">
        <v>28502</v>
      </c>
      <c r="C305" s="360">
        <v>15406850.6017</v>
      </c>
      <c r="D305" s="360">
        <v>616.274</v>
      </c>
      <c r="E305" s="360">
        <v>261.41570000000002</v>
      </c>
      <c r="F305" s="360">
        <v>0</v>
      </c>
      <c r="G305" s="360">
        <v>616.274</v>
      </c>
      <c r="H305" s="360">
        <v>181.66319999999999</v>
      </c>
      <c r="I305" s="360">
        <v>70.443799999999996</v>
      </c>
      <c r="J305" s="360">
        <v>1746.0707</v>
      </c>
      <c r="K305" s="360">
        <v>948.13350000000003</v>
      </c>
    </row>
    <row r="306" spans="1:11" ht="9" customHeight="1" x14ac:dyDescent="0.25">
      <c r="A306" s="357" t="s">
        <v>28503</v>
      </c>
      <c r="B306" s="358" t="s">
        <v>28504</v>
      </c>
      <c r="C306" s="360">
        <v>3160418.6568</v>
      </c>
      <c r="D306" s="360">
        <v>180.59540000000001</v>
      </c>
      <c r="E306" s="360">
        <v>55.713700000000003</v>
      </c>
      <c r="F306" s="360">
        <v>0</v>
      </c>
      <c r="G306" s="360">
        <v>135.44649999999999</v>
      </c>
      <c r="H306" s="360">
        <v>295.20269999999999</v>
      </c>
      <c r="I306" s="360">
        <v>27.0688</v>
      </c>
      <c r="J306" s="360">
        <v>694.02710000000002</v>
      </c>
      <c r="K306" s="360">
        <v>263.37790000000001</v>
      </c>
    </row>
    <row r="307" spans="1:11" ht="9" customHeight="1" x14ac:dyDescent="0.25">
      <c r="A307" s="357" t="s">
        <v>28505</v>
      </c>
      <c r="B307" s="358" t="s">
        <v>28506</v>
      </c>
      <c r="C307" s="360">
        <v>15331.554899999999</v>
      </c>
      <c r="D307" s="360">
        <v>0.87609999999999999</v>
      </c>
      <c r="E307" s="360">
        <v>0.27029999999999998</v>
      </c>
      <c r="F307" s="360">
        <v>0</v>
      </c>
      <c r="G307" s="360">
        <v>0.87609999999999999</v>
      </c>
      <c r="H307" s="360">
        <v>0</v>
      </c>
      <c r="I307" s="360">
        <v>35.221899999999998</v>
      </c>
      <c r="J307" s="360">
        <v>37.244399999999999</v>
      </c>
      <c r="K307" s="360">
        <v>36.368299999999998</v>
      </c>
    </row>
    <row r="308" spans="1:11" ht="9" customHeight="1" x14ac:dyDescent="0.25">
      <c r="A308" s="357" t="s">
        <v>28507</v>
      </c>
      <c r="B308" s="358" t="s">
        <v>28508</v>
      </c>
      <c r="C308" s="360">
        <v>925.21690000000001</v>
      </c>
      <c r="D308" s="360">
        <v>8.3299999999999999E-2</v>
      </c>
      <c r="E308" s="360">
        <v>1.7100000000000001E-2</v>
      </c>
      <c r="F308" s="360">
        <v>0</v>
      </c>
      <c r="G308" s="360">
        <v>4.6300000000000001E-2</v>
      </c>
      <c r="H308" s="360">
        <v>0</v>
      </c>
      <c r="I308" s="360">
        <v>0</v>
      </c>
      <c r="J308" s="360">
        <v>0.1467</v>
      </c>
      <c r="K308" s="360">
        <v>0.1004</v>
      </c>
    </row>
    <row r="309" spans="1:11" ht="9" customHeight="1" x14ac:dyDescent="0.25">
      <c r="A309" s="357" t="s">
        <v>28509</v>
      </c>
      <c r="B309" s="358" t="s">
        <v>28510</v>
      </c>
      <c r="C309" s="360">
        <v>9704165.0852000006</v>
      </c>
      <c r="D309" s="360">
        <v>388.16660000000002</v>
      </c>
      <c r="E309" s="360">
        <v>164.65539999999999</v>
      </c>
      <c r="F309" s="360">
        <v>0</v>
      </c>
      <c r="G309" s="360">
        <v>291.125</v>
      </c>
      <c r="H309" s="360">
        <v>53.8934</v>
      </c>
      <c r="I309" s="360">
        <v>70.443799999999996</v>
      </c>
      <c r="J309" s="360">
        <v>968.28420000000006</v>
      </c>
      <c r="K309" s="360">
        <v>623.26580000000001</v>
      </c>
    </row>
    <row r="310" spans="1:11" ht="9" customHeight="1" x14ac:dyDescent="0.25">
      <c r="A310" s="357" t="s">
        <v>28511</v>
      </c>
      <c r="B310" s="358" t="s">
        <v>28512</v>
      </c>
      <c r="C310" s="360">
        <v>6969.5603000000001</v>
      </c>
      <c r="D310" s="360">
        <v>0.27879999999999999</v>
      </c>
      <c r="E310" s="360">
        <v>0.1183</v>
      </c>
      <c r="F310" s="360">
        <v>0</v>
      </c>
      <c r="G310" s="360">
        <v>0.17419999999999999</v>
      </c>
      <c r="H310" s="360">
        <v>0</v>
      </c>
      <c r="I310" s="360">
        <v>0</v>
      </c>
      <c r="J310" s="360">
        <v>0.57130000000000003</v>
      </c>
      <c r="K310" s="360">
        <v>0.39710000000000001</v>
      </c>
    </row>
    <row r="311" spans="1:11" ht="9" customHeight="1" x14ac:dyDescent="0.25">
      <c r="A311" s="357" t="s">
        <v>28513</v>
      </c>
      <c r="B311" s="358" t="s">
        <v>28514</v>
      </c>
      <c r="C311" s="360">
        <v>12117.909100000001</v>
      </c>
      <c r="D311" s="360">
        <v>0.6925</v>
      </c>
      <c r="E311" s="360">
        <v>0.21360000000000001</v>
      </c>
      <c r="F311" s="360">
        <v>0</v>
      </c>
      <c r="G311" s="360">
        <v>0.6925</v>
      </c>
      <c r="H311" s="360">
        <v>0</v>
      </c>
      <c r="I311" s="360">
        <v>35.221899999999998</v>
      </c>
      <c r="J311" s="360">
        <v>36.820500000000003</v>
      </c>
      <c r="K311" s="360">
        <v>36.128</v>
      </c>
    </row>
    <row r="312" spans="1:11" ht="9" customHeight="1" x14ac:dyDescent="0.25">
      <c r="A312" s="357" t="s">
        <v>28515</v>
      </c>
      <c r="B312" s="358" t="s">
        <v>28516</v>
      </c>
      <c r="C312" s="360">
        <v>25210.023399999998</v>
      </c>
      <c r="D312" s="360">
        <v>1.4406000000000001</v>
      </c>
      <c r="E312" s="360">
        <v>0.44440000000000002</v>
      </c>
      <c r="F312" s="360">
        <v>0</v>
      </c>
      <c r="G312" s="360">
        <v>1.4406000000000001</v>
      </c>
      <c r="H312" s="360">
        <v>0</v>
      </c>
      <c r="I312" s="360">
        <v>35.221899999999998</v>
      </c>
      <c r="J312" s="360">
        <v>38.547499999999999</v>
      </c>
      <c r="K312" s="360">
        <v>37.106900000000003</v>
      </c>
    </row>
    <row r="313" spans="1:11" ht="9" customHeight="1" x14ac:dyDescent="0.25">
      <c r="A313" s="357" t="s">
        <v>28517</v>
      </c>
      <c r="B313" s="358" t="s">
        <v>28518</v>
      </c>
      <c r="C313" s="360">
        <v>40209.5746</v>
      </c>
      <c r="D313" s="360">
        <v>2.2976999999999999</v>
      </c>
      <c r="E313" s="360">
        <v>0.70879999999999999</v>
      </c>
      <c r="F313" s="360">
        <v>0</v>
      </c>
      <c r="G313" s="360">
        <v>2.2976999999999999</v>
      </c>
      <c r="H313" s="360">
        <v>0</v>
      </c>
      <c r="I313" s="360">
        <v>35.221899999999998</v>
      </c>
      <c r="J313" s="360">
        <v>40.5261</v>
      </c>
      <c r="K313" s="360">
        <v>38.228400000000001</v>
      </c>
    </row>
    <row r="314" spans="1:11" ht="9" customHeight="1" x14ac:dyDescent="0.25">
      <c r="A314" s="357" t="s">
        <v>28519</v>
      </c>
      <c r="B314" s="358" t="s">
        <v>28520</v>
      </c>
      <c r="C314" s="360">
        <v>47489.876700000001</v>
      </c>
      <c r="D314" s="360">
        <v>2.7136999999999998</v>
      </c>
      <c r="E314" s="360">
        <v>0.83720000000000006</v>
      </c>
      <c r="F314" s="360">
        <v>0</v>
      </c>
      <c r="G314" s="360">
        <v>2.7136999999999998</v>
      </c>
      <c r="H314" s="360">
        <v>0</v>
      </c>
      <c r="I314" s="360">
        <v>35.221899999999998</v>
      </c>
      <c r="J314" s="360">
        <v>41.486499999999999</v>
      </c>
      <c r="K314" s="360">
        <v>38.772799999999997</v>
      </c>
    </row>
    <row r="315" spans="1:11" ht="9" customHeight="1" x14ac:dyDescent="0.25">
      <c r="A315" s="357" t="s">
        <v>28521</v>
      </c>
      <c r="B315" s="358" t="s">
        <v>28522</v>
      </c>
      <c r="C315" s="360">
        <v>50784.546799999996</v>
      </c>
      <c r="D315" s="360">
        <v>2.9020000000000001</v>
      </c>
      <c r="E315" s="360">
        <v>0.89529999999999998</v>
      </c>
      <c r="F315" s="360">
        <v>0</v>
      </c>
      <c r="G315" s="360">
        <v>2.9020000000000001</v>
      </c>
      <c r="H315" s="360">
        <v>0</v>
      </c>
      <c r="I315" s="360">
        <v>35.221899999999998</v>
      </c>
      <c r="J315" s="360">
        <v>41.921199999999999</v>
      </c>
      <c r="K315" s="360">
        <v>39.019199999999998</v>
      </c>
    </row>
    <row r="316" spans="1:11" ht="9" customHeight="1" x14ac:dyDescent="0.25">
      <c r="A316" s="357" t="s">
        <v>28523</v>
      </c>
      <c r="B316" s="358" t="s">
        <v>28524</v>
      </c>
      <c r="C316" s="360">
        <v>54328.309699999998</v>
      </c>
      <c r="D316" s="360">
        <v>3.1044999999999998</v>
      </c>
      <c r="E316" s="360">
        <v>0.9577</v>
      </c>
      <c r="F316" s="360">
        <v>0</v>
      </c>
      <c r="G316" s="360">
        <v>3.1044999999999998</v>
      </c>
      <c r="H316" s="360">
        <v>0</v>
      </c>
      <c r="I316" s="360">
        <v>35.221899999999998</v>
      </c>
      <c r="J316" s="360">
        <v>42.388599999999997</v>
      </c>
      <c r="K316" s="360">
        <v>39.284100000000002</v>
      </c>
    </row>
    <row r="317" spans="1:11" ht="9" customHeight="1" x14ac:dyDescent="0.25">
      <c r="A317" s="357" t="s">
        <v>28525</v>
      </c>
      <c r="B317" s="358" t="s">
        <v>28526</v>
      </c>
      <c r="C317" s="360">
        <v>142364.13329999999</v>
      </c>
      <c r="D317" s="360">
        <v>8.1350999999999996</v>
      </c>
      <c r="E317" s="360">
        <v>2.5097</v>
      </c>
      <c r="F317" s="360">
        <v>0</v>
      </c>
      <c r="G317" s="360">
        <v>6.1013000000000002</v>
      </c>
      <c r="H317" s="360">
        <v>9.8400999999999996</v>
      </c>
      <c r="I317" s="360">
        <v>27.0688</v>
      </c>
      <c r="J317" s="360">
        <v>53.655000000000001</v>
      </c>
      <c r="K317" s="360">
        <v>37.7136</v>
      </c>
    </row>
    <row r="318" spans="1:11" ht="9" customHeight="1" x14ac:dyDescent="0.25">
      <c r="A318" s="357" t="s">
        <v>28527</v>
      </c>
      <c r="B318" s="358" t="s">
        <v>28528</v>
      </c>
      <c r="C318" s="360">
        <v>550582.38370000001</v>
      </c>
      <c r="D318" s="360">
        <v>31.4619</v>
      </c>
      <c r="E318" s="360">
        <v>9.7059999999999995</v>
      </c>
      <c r="F318" s="360">
        <v>0</v>
      </c>
      <c r="G318" s="360">
        <v>27.5291</v>
      </c>
      <c r="H318" s="360">
        <v>4.4809999999999999</v>
      </c>
      <c r="I318" s="360">
        <v>0</v>
      </c>
      <c r="J318" s="360">
        <v>73.177999999999997</v>
      </c>
      <c r="K318" s="360">
        <v>41.167900000000003</v>
      </c>
    </row>
    <row r="319" spans="1:11" ht="9" customHeight="1" x14ac:dyDescent="0.25">
      <c r="A319" s="357" t="s">
        <v>28529</v>
      </c>
      <c r="B319" s="358" t="s">
        <v>28530</v>
      </c>
      <c r="C319" s="360">
        <v>51207.331700000002</v>
      </c>
      <c r="D319" s="360">
        <v>4.0965999999999996</v>
      </c>
      <c r="E319" s="360">
        <v>0.94779999999999998</v>
      </c>
      <c r="F319" s="360">
        <v>0</v>
      </c>
      <c r="G319" s="360">
        <v>4.0965999999999996</v>
      </c>
      <c r="H319" s="360">
        <v>4.1566999999999998</v>
      </c>
      <c r="I319" s="360">
        <v>0</v>
      </c>
      <c r="J319" s="360">
        <v>13.297700000000001</v>
      </c>
      <c r="K319" s="360">
        <v>5.0444000000000004</v>
      </c>
    </row>
    <row r="320" spans="1:11" ht="9" customHeight="1" x14ac:dyDescent="0.25">
      <c r="A320" s="357" t="s">
        <v>28531</v>
      </c>
      <c r="B320" s="358" t="s">
        <v>28532</v>
      </c>
      <c r="C320" s="360">
        <v>138581.34020000001</v>
      </c>
      <c r="D320" s="360">
        <v>10.5586</v>
      </c>
      <c r="E320" s="360">
        <v>2.8502000000000001</v>
      </c>
      <c r="F320" s="360">
        <v>0</v>
      </c>
      <c r="G320" s="360">
        <v>10.5586</v>
      </c>
      <c r="H320" s="360">
        <v>0</v>
      </c>
      <c r="I320" s="360">
        <v>0</v>
      </c>
      <c r="J320" s="360">
        <v>23.967400000000001</v>
      </c>
      <c r="K320" s="360">
        <v>13.408799999999999</v>
      </c>
    </row>
    <row r="321" spans="1:11" ht="9" customHeight="1" x14ac:dyDescent="0.25">
      <c r="A321" s="357" t="s">
        <v>28533</v>
      </c>
      <c r="B321" s="358" t="s">
        <v>28534</v>
      </c>
      <c r="C321" s="360">
        <v>75316.9035</v>
      </c>
      <c r="D321" s="360">
        <v>3.7658</v>
      </c>
      <c r="E321" s="360">
        <v>1.3277000000000001</v>
      </c>
      <c r="F321" s="360">
        <v>0</v>
      </c>
      <c r="G321" s="360">
        <v>2.6899000000000002</v>
      </c>
      <c r="H321" s="360">
        <v>3.7544</v>
      </c>
      <c r="I321" s="360">
        <v>0</v>
      </c>
      <c r="J321" s="360">
        <v>11.537800000000001</v>
      </c>
      <c r="K321" s="360">
        <v>5.0934999999999997</v>
      </c>
    </row>
    <row r="322" spans="1:11" ht="9" customHeight="1" x14ac:dyDescent="0.25">
      <c r="A322" s="357" t="s">
        <v>28535</v>
      </c>
      <c r="B322" s="358" t="s">
        <v>28536</v>
      </c>
      <c r="C322" s="360">
        <v>67784.455100000006</v>
      </c>
      <c r="D322" s="360">
        <v>5.4227999999999996</v>
      </c>
      <c r="E322" s="360">
        <v>1.2546999999999999</v>
      </c>
      <c r="F322" s="360">
        <v>0</v>
      </c>
      <c r="G322" s="360">
        <v>5.4227999999999996</v>
      </c>
      <c r="H322" s="360">
        <v>2.0112999999999999</v>
      </c>
      <c r="I322" s="360">
        <v>0</v>
      </c>
      <c r="J322" s="360">
        <v>14.111599999999999</v>
      </c>
      <c r="K322" s="360">
        <v>6.6775000000000002</v>
      </c>
    </row>
    <row r="323" spans="1:11" ht="9" customHeight="1" x14ac:dyDescent="0.25">
      <c r="A323" s="357" t="s">
        <v>28537</v>
      </c>
      <c r="B323" s="358" t="s">
        <v>28538</v>
      </c>
      <c r="C323" s="360">
        <v>76843.329899999997</v>
      </c>
      <c r="D323" s="360">
        <v>6.1475</v>
      </c>
      <c r="E323" s="360">
        <v>1.4224000000000001</v>
      </c>
      <c r="F323" s="360">
        <v>0</v>
      </c>
      <c r="G323" s="360">
        <v>6.1475</v>
      </c>
      <c r="H323" s="360">
        <v>8.9838000000000005</v>
      </c>
      <c r="I323" s="360">
        <v>0</v>
      </c>
      <c r="J323" s="360">
        <v>22.7012</v>
      </c>
      <c r="K323" s="360">
        <v>7.5698999999999996</v>
      </c>
    </row>
    <row r="324" spans="1:11" ht="9" customHeight="1" x14ac:dyDescent="0.25">
      <c r="A324" s="357" t="s">
        <v>28539</v>
      </c>
      <c r="B324" s="358" t="s">
        <v>28540</v>
      </c>
      <c r="C324" s="360">
        <v>80465.719800000006</v>
      </c>
      <c r="D324" s="360">
        <v>6.4372999999999996</v>
      </c>
      <c r="E324" s="360">
        <v>1.4894000000000001</v>
      </c>
      <c r="F324" s="360">
        <v>0</v>
      </c>
      <c r="G324" s="360">
        <v>6.4372999999999996</v>
      </c>
      <c r="H324" s="360">
        <v>8.9838000000000005</v>
      </c>
      <c r="I324" s="360">
        <v>0</v>
      </c>
      <c r="J324" s="360">
        <v>23.347799999999999</v>
      </c>
      <c r="K324" s="360">
        <v>7.9267000000000003</v>
      </c>
    </row>
    <row r="325" spans="1:11" ht="9" customHeight="1" x14ac:dyDescent="0.25">
      <c r="A325" s="357" t="s">
        <v>28541</v>
      </c>
      <c r="B325" s="358" t="s">
        <v>28542</v>
      </c>
      <c r="C325" s="360">
        <v>175847.19690000001</v>
      </c>
      <c r="D325" s="360">
        <v>14.0678</v>
      </c>
      <c r="E325" s="360">
        <v>3.2549000000000001</v>
      </c>
      <c r="F325" s="360">
        <v>0</v>
      </c>
      <c r="G325" s="360">
        <v>12.3093</v>
      </c>
      <c r="H325" s="360">
        <v>0</v>
      </c>
      <c r="I325" s="360">
        <v>21.119800000000001</v>
      </c>
      <c r="J325" s="360">
        <v>50.751800000000003</v>
      </c>
      <c r="K325" s="360">
        <v>38.442500000000003</v>
      </c>
    </row>
    <row r="326" spans="1:11" ht="9" customHeight="1" x14ac:dyDescent="0.25">
      <c r="A326" s="357" t="s">
        <v>28543</v>
      </c>
      <c r="B326" s="358" t="s">
        <v>28544</v>
      </c>
      <c r="C326" s="360">
        <v>25299.081200000001</v>
      </c>
      <c r="D326" s="360">
        <v>2.0238999999999998</v>
      </c>
      <c r="E326" s="360">
        <v>0.46829999999999999</v>
      </c>
      <c r="F326" s="360">
        <v>0</v>
      </c>
      <c r="G326" s="360">
        <v>2.0238999999999998</v>
      </c>
      <c r="H326" s="360">
        <v>6.7042999999999999</v>
      </c>
      <c r="I326" s="360">
        <v>0</v>
      </c>
      <c r="J326" s="360">
        <v>11.2204</v>
      </c>
      <c r="K326" s="360">
        <v>2.4922</v>
      </c>
    </row>
    <row r="327" spans="1:11" ht="9" customHeight="1" x14ac:dyDescent="0.25">
      <c r="A327" s="357" t="s">
        <v>28545</v>
      </c>
      <c r="B327" s="358" t="s">
        <v>28546</v>
      </c>
      <c r="C327" s="360">
        <v>40489.8995</v>
      </c>
      <c r="D327" s="360">
        <v>3.2391999999999999</v>
      </c>
      <c r="E327" s="360">
        <v>0.74950000000000006</v>
      </c>
      <c r="F327" s="360">
        <v>0</v>
      </c>
      <c r="G327" s="360">
        <v>3.2391999999999999</v>
      </c>
      <c r="H327" s="360">
        <v>1.609</v>
      </c>
      <c r="I327" s="360">
        <v>0</v>
      </c>
      <c r="J327" s="360">
        <v>8.8369</v>
      </c>
      <c r="K327" s="360">
        <v>3.9887000000000001</v>
      </c>
    </row>
    <row r="328" spans="1:11" ht="9" customHeight="1" x14ac:dyDescent="0.25">
      <c r="A328" s="357" t="s">
        <v>28547</v>
      </c>
      <c r="B328" s="358" t="s">
        <v>28548</v>
      </c>
      <c r="C328" s="360">
        <v>3914.4953999999998</v>
      </c>
      <c r="D328" s="360">
        <v>0.31319999999999998</v>
      </c>
      <c r="E328" s="360">
        <v>7.2499999999999995E-2</v>
      </c>
      <c r="F328" s="360">
        <v>0</v>
      </c>
      <c r="G328" s="360">
        <v>0.31319999999999998</v>
      </c>
      <c r="H328" s="360">
        <v>0</v>
      </c>
      <c r="I328" s="360">
        <v>0</v>
      </c>
      <c r="J328" s="360">
        <v>0.69889999999999997</v>
      </c>
      <c r="K328" s="360">
        <v>0.38569999999999999</v>
      </c>
    </row>
    <row r="329" spans="1:11" ht="9" customHeight="1" x14ac:dyDescent="0.25">
      <c r="A329" s="357" t="s">
        <v>28549</v>
      </c>
      <c r="B329" s="358" t="s">
        <v>28550</v>
      </c>
      <c r="C329" s="360">
        <v>83375.232499999998</v>
      </c>
      <c r="D329" s="360">
        <v>6.67</v>
      </c>
      <c r="E329" s="360">
        <v>1.5432999999999999</v>
      </c>
      <c r="F329" s="360">
        <v>0</v>
      </c>
      <c r="G329" s="360">
        <v>6.67</v>
      </c>
      <c r="H329" s="360">
        <v>6.9725000000000001</v>
      </c>
      <c r="I329" s="360">
        <v>0</v>
      </c>
      <c r="J329" s="360">
        <v>21.855799999999999</v>
      </c>
      <c r="K329" s="360">
        <v>8.2133000000000003</v>
      </c>
    </row>
    <row r="330" spans="1:11" ht="9" customHeight="1" x14ac:dyDescent="0.25">
      <c r="A330" s="357" t="s">
        <v>28551</v>
      </c>
      <c r="B330" s="358" t="s">
        <v>28552</v>
      </c>
      <c r="C330" s="360">
        <v>509878.39889999997</v>
      </c>
      <c r="D330" s="360">
        <v>33.991900000000001</v>
      </c>
      <c r="E330" s="360">
        <v>9.1757000000000009</v>
      </c>
      <c r="F330" s="360">
        <v>0</v>
      </c>
      <c r="G330" s="360">
        <v>29.742899999999999</v>
      </c>
      <c r="H330" s="360">
        <v>69.940299999999993</v>
      </c>
      <c r="I330" s="360">
        <v>21.119800000000001</v>
      </c>
      <c r="J330" s="360">
        <v>163.97059999999999</v>
      </c>
      <c r="K330" s="360">
        <v>64.287400000000005</v>
      </c>
    </row>
    <row r="331" spans="1:11" ht="9" customHeight="1" x14ac:dyDescent="0.25">
      <c r="A331" s="357" t="s">
        <v>28553</v>
      </c>
      <c r="B331" s="358" t="s">
        <v>28554</v>
      </c>
      <c r="C331" s="360">
        <v>264598.48469999997</v>
      </c>
      <c r="D331" s="360">
        <v>17.639900000000001</v>
      </c>
      <c r="E331" s="360">
        <v>4.7617000000000003</v>
      </c>
      <c r="F331" s="360">
        <v>0</v>
      </c>
      <c r="G331" s="360">
        <v>15.434900000000001</v>
      </c>
      <c r="H331" s="360">
        <v>69.940299999999993</v>
      </c>
      <c r="I331" s="360">
        <v>21.119800000000001</v>
      </c>
      <c r="J331" s="360">
        <v>128.89660000000001</v>
      </c>
      <c r="K331" s="360">
        <v>43.5214</v>
      </c>
    </row>
    <row r="332" spans="1:11" ht="9" customHeight="1" x14ac:dyDescent="0.25">
      <c r="A332" s="357" t="s">
        <v>28555</v>
      </c>
      <c r="B332" s="358" t="s">
        <v>28556</v>
      </c>
      <c r="C332" s="360">
        <v>25276.115699999998</v>
      </c>
      <c r="D332" s="360">
        <v>2.0221</v>
      </c>
      <c r="E332" s="360">
        <v>0.46789999999999998</v>
      </c>
      <c r="F332" s="360">
        <v>0</v>
      </c>
      <c r="G332" s="360">
        <v>1.2638</v>
      </c>
      <c r="H332" s="360">
        <v>0</v>
      </c>
      <c r="I332" s="360">
        <v>21.119800000000001</v>
      </c>
      <c r="J332" s="360">
        <v>24.8736</v>
      </c>
      <c r="K332" s="360">
        <v>23.6098</v>
      </c>
    </row>
    <row r="333" spans="1:11" ht="9" customHeight="1" x14ac:dyDescent="0.25">
      <c r="A333" s="357" t="s">
        <v>28557</v>
      </c>
      <c r="B333" s="358" t="s">
        <v>28558</v>
      </c>
      <c r="C333" s="360">
        <v>26539.912499999999</v>
      </c>
      <c r="D333" s="360">
        <v>2.1232000000000002</v>
      </c>
      <c r="E333" s="360">
        <v>0.49130000000000001</v>
      </c>
      <c r="F333" s="360">
        <v>0</v>
      </c>
      <c r="G333" s="360">
        <v>1.327</v>
      </c>
      <c r="H333" s="360">
        <v>0</v>
      </c>
      <c r="I333" s="360">
        <v>21.119800000000001</v>
      </c>
      <c r="J333" s="360">
        <v>25.061299999999999</v>
      </c>
      <c r="K333" s="360">
        <v>23.734300000000001</v>
      </c>
    </row>
    <row r="334" spans="1:11" ht="9" customHeight="1" x14ac:dyDescent="0.25">
      <c r="A334" s="357" t="s">
        <v>28559</v>
      </c>
      <c r="B334" s="358" t="s">
        <v>28560</v>
      </c>
      <c r="C334" s="360">
        <v>6050.5790999999999</v>
      </c>
      <c r="D334" s="360">
        <v>0.34570000000000001</v>
      </c>
      <c r="E334" s="360">
        <v>0.1067</v>
      </c>
      <c r="F334" s="360">
        <v>0</v>
      </c>
      <c r="G334" s="360">
        <v>0.34570000000000001</v>
      </c>
      <c r="H334" s="360">
        <v>0</v>
      </c>
      <c r="I334" s="360">
        <v>21.119800000000001</v>
      </c>
      <c r="J334" s="360">
        <v>21.917899999999999</v>
      </c>
      <c r="K334" s="360">
        <v>21.572199999999999</v>
      </c>
    </row>
    <row r="335" spans="1:11" ht="9" customHeight="1" x14ac:dyDescent="0.25">
      <c r="A335" s="357" t="s">
        <v>28561</v>
      </c>
      <c r="B335" s="358" t="s">
        <v>28562</v>
      </c>
      <c r="C335" s="360">
        <v>7445.0622000000003</v>
      </c>
      <c r="D335" s="360">
        <v>0.67010000000000003</v>
      </c>
      <c r="E335" s="360">
        <v>0.13780000000000001</v>
      </c>
      <c r="F335" s="360">
        <v>0</v>
      </c>
      <c r="G335" s="360">
        <v>0.67010000000000003</v>
      </c>
      <c r="H335" s="360">
        <v>0</v>
      </c>
      <c r="I335" s="360">
        <v>21.119800000000001</v>
      </c>
      <c r="J335" s="360">
        <v>22.597799999999999</v>
      </c>
      <c r="K335" s="360">
        <v>21.927700000000002</v>
      </c>
    </row>
    <row r="336" spans="1:11" ht="9" customHeight="1" x14ac:dyDescent="0.25">
      <c r="A336" s="357" t="s">
        <v>850</v>
      </c>
      <c r="B336" s="358" t="s">
        <v>851</v>
      </c>
      <c r="C336" s="360">
        <v>37928.833500000001</v>
      </c>
      <c r="D336" s="360">
        <v>3.0343</v>
      </c>
      <c r="E336" s="360">
        <v>0.70209999999999995</v>
      </c>
      <c r="F336" s="360">
        <v>0</v>
      </c>
      <c r="G336" s="360">
        <v>2.6549999999999998</v>
      </c>
      <c r="H336" s="360">
        <v>0</v>
      </c>
      <c r="I336" s="360">
        <v>0</v>
      </c>
      <c r="J336" s="360">
        <v>6.3914</v>
      </c>
      <c r="K336" s="360">
        <v>3.7364000000000002</v>
      </c>
    </row>
    <row r="337" spans="1:11" ht="9" customHeight="1" x14ac:dyDescent="0.25">
      <c r="A337" s="357" t="s">
        <v>28563</v>
      </c>
      <c r="B337" s="358" t="s">
        <v>28564</v>
      </c>
      <c r="C337" s="360">
        <v>80532.021299999993</v>
      </c>
      <c r="D337" s="360">
        <v>4.0266000000000002</v>
      </c>
      <c r="E337" s="360">
        <v>1.4197</v>
      </c>
      <c r="F337" s="360">
        <v>0</v>
      </c>
      <c r="G337" s="360">
        <v>2.8761000000000001</v>
      </c>
      <c r="H337" s="360">
        <v>17.257999999999999</v>
      </c>
      <c r="I337" s="360">
        <v>0</v>
      </c>
      <c r="J337" s="360">
        <v>25.580400000000001</v>
      </c>
      <c r="K337" s="360">
        <v>5.4462999999999999</v>
      </c>
    </row>
    <row r="338" spans="1:11" ht="9" customHeight="1" x14ac:dyDescent="0.25">
      <c r="A338" s="357" t="s">
        <v>28565</v>
      </c>
      <c r="B338" s="358" t="s">
        <v>28566</v>
      </c>
      <c r="C338" s="360">
        <v>111253.39539999999</v>
      </c>
      <c r="D338" s="360">
        <v>5.5627000000000004</v>
      </c>
      <c r="E338" s="360">
        <v>1.9612000000000001</v>
      </c>
      <c r="F338" s="360">
        <v>0</v>
      </c>
      <c r="G338" s="360">
        <v>3.9733000000000001</v>
      </c>
      <c r="H338" s="360">
        <v>51.774000000000001</v>
      </c>
      <c r="I338" s="360">
        <v>0</v>
      </c>
      <c r="J338" s="360">
        <v>63.2712</v>
      </c>
      <c r="K338" s="360">
        <v>7.5239000000000003</v>
      </c>
    </row>
    <row r="339" spans="1:11" ht="9" customHeight="1" x14ac:dyDescent="0.25">
      <c r="A339" s="357" t="s">
        <v>28567</v>
      </c>
      <c r="B339" s="358" t="s">
        <v>28568</v>
      </c>
      <c r="C339" s="360">
        <v>1532536.0707</v>
      </c>
      <c r="D339" s="360">
        <v>122.60290000000001</v>
      </c>
      <c r="E339" s="360">
        <v>28.3672</v>
      </c>
      <c r="F339" s="360">
        <v>0</v>
      </c>
      <c r="G339" s="360">
        <v>122.60290000000001</v>
      </c>
      <c r="H339" s="360">
        <v>143.8167</v>
      </c>
      <c r="I339" s="360">
        <v>21.119800000000001</v>
      </c>
      <c r="J339" s="360">
        <v>438.5095</v>
      </c>
      <c r="K339" s="360">
        <v>172.0899</v>
      </c>
    </row>
    <row r="340" spans="1:11" ht="9" customHeight="1" x14ac:dyDescent="0.25">
      <c r="A340" s="357" t="s">
        <v>28569</v>
      </c>
      <c r="B340" s="358" t="s">
        <v>28570</v>
      </c>
      <c r="C340" s="360">
        <v>1003544.14</v>
      </c>
      <c r="D340" s="360">
        <v>40.141800000000003</v>
      </c>
      <c r="E340" s="360">
        <v>17.0276</v>
      </c>
      <c r="F340" s="360">
        <v>0</v>
      </c>
      <c r="G340" s="360">
        <v>35.124000000000002</v>
      </c>
      <c r="H340" s="360">
        <v>0</v>
      </c>
      <c r="I340" s="360">
        <v>21.119800000000001</v>
      </c>
      <c r="J340" s="360">
        <v>113.4132</v>
      </c>
      <c r="K340" s="360">
        <v>78.289199999999994</v>
      </c>
    </row>
    <row r="341" spans="1:11" ht="9" customHeight="1" x14ac:dyDescent="0.25">
      <c r="A341" s="357" t="s">
        <v>28571</v>
      </c>
      <c r="B341" s="358" t="s">
        <v>28572</v>
      </c>
      <c r="C341" s="360">
        <v>1714904.2727000001</v>
      </c>
      <c r="D341" s="360">
        <v>97.994500000000002</v>
      </c>
      <c r="E341" s="360">
        <v>30.231300000000001</v>
      </c>
      <c r="F341" s="360">
        <v>0</v>
      </c>
      <c r="G341" s="360">
        <v>110.24379999999999</v>
      </c>
      <c r="H341" s="360">
        <v>78.619799999999998</v>
      </c>
      <c r="I341" s="360">
        <v>35.221899999999998</v>
      </c>
      <c r="J341" s="360">
        <v>352.31130000000002</v>
      </c>
      <c r="K341" s="360">
        <v>163.4477</v>
      </c>
    </row>
    <row r="342" spans="1:11" ht="9" customHeight="1" x14ac:dyDescent="0.25">
      <c r="A342" s="357" t="s">
        <v>28573</v>
      </c>
      <c r="B342" s="358" t="s">
        <v>28574</v>
      </c>
      <c r="C342" s="360">
        <v>16834.9447</v>
      </c>
      <c r="D342" s="360">
        <v>1.3468</v>
      </c>
      <c r="E342" s="360">
        <v>0.31159999999999999</v>
      </c>
      <c r="F342" s="360">
        <v>0</v>
      </c>
      <c r="G342" s="360">
        <v>1.3468</v>
      </c>
      <c r="H342" s="360">
        <v>0</v>
      </c>
      <c r="I342" s="360">
        <v>0</v>
      </c>
      <c r="J342" s="360">
        <v>3.0051999999999999</v>
      </c>
      <c r="K342" s="360">
        <v>1.6584000000000001</v>
      </c>
    </row>
    <row r="343" spans="1:11" ht="9" customHeight="1" x14ac:dyDescent="0.25">
      <c r="A343" s="357" t="s">
        <v>28575</v>
      </c>
      <c r="B343" s="358" t="s">
        <v>28576</v>
      </c>
      <c r="C343" s="360">
        <v>3926.3317000000002</v>
      </c>
      <c r="D343" s="360">
        <v>0.31409999999999999</v>
      </c>
      <c r="E343" s="360">
        <v>7.2700000000000001E-2</v>
      </c>
      <c r="F343" s="360">
        <v>0</v>
      </c>
      <c r="G343" s="360">
        <v>0.2356</v>
      </c>
      <c r="H343" s="360">
        <v>0</v>
      </c>
      <c r="I343" s="360">
        <v>0</v>
      </c>
      <c r="J343" s="360">
        <v>0.62239999999999995</v>
      </c>
      <c r="K343" s="360">
        <v>0.38679999999999998</v>
      </c>
    </row>
    <row r="344" spans="1:11" ht="9" customHeight="1" x14ac:dyDescent="0.25">
      <c r="A344" s="357" t="s">
        <v>28577</v>
      </c>
      <c r="B344" s="358" t="s">
        <v>28578</v>
      </c>
      <c r="C344" s="360">
        <v>1009191.8167</v>
      </c>
      <c r="D344" s="360">
        <v>67.279499999999999</v>
      </c>
      <c r="E344" s="360">
        <v>18.161200000000001</v>
      </c>
      <c r="F344" s="360">
        <v>0</v>
      </c>
      <c r="G344" s="360">
        <v>67.279499999999999</v>
      </c>
      <c r="H344" s="360">
        <v>55.7605</v>
      </c>
      <c r="I344" s="360">
        <v>27.0688</v>
      </c>
      <c r="J344" s="360">
        <v>235.54949999999999</v>
      </c>
      <c r="K344" s="360">
        <v>112.5095</v>
      </c>
    </row>
    <row r="345" spans="1:11" ht="9" customHeight="1" x14ac:dyDescent="0.25">
      <c r="A345" s="357" t="s">
        <v>792</v>
      </c>
      <c r="B345" s="358" t="s">
        <v>28579</v>
      </c>
      <c r="C345" s="360">
        <v>105677.4715</v>
      </c>
      <c r="D345" s="360">
        <v>5.2839</v>
      </c>
      <c r="E345" s="360">
        <v>1.8629</v>
      </c>
      <c r="F345" s="360">
        <v>0</v>
      </c>
      <c r="G345" s="360">
        <v>3.7742</v>
      </c>
      <c r="H345" s="360">
        <v>30.680900000000001</v>
      </c>
      <c r="I345" s="360">
        <v>0</v>
      </c>
      <c r="J345" s="360">
        <v>41.601900000000001</v>
      </c>
      <c r="K345" s="360">
        <v>7.1467999999999998</v>
      </c>
    </row>
    <row r="346" spans="1:11" ht="9" customHeight="1" x14ac:dyDescent="0.25">
      <c r="A346" s="357" t="s">
        <v>28580</v>
      </c>
      <c r="B346" s="358" t="s">
        <v>28581</v>
      </c>
      <c r="C346" s="360">
        <v>7201.7530999999999</v>
      </c>
      <c r="D346" s="360">
        <v>0.36009999999999998</v>
      </c>
      <c r="E346" s="360">
        <v>0.127</v>
      </c>
      <c r="F346" s="360">
        <v>0</v>
      </c>
      <c r="G346" s="360">
        <v>0.25719999999999998</v>
      </c>
      <c r="H346" s="360">
        <v>8.9646000000000008</v>
      </c>
      <c r="I346" s="360">
        <v>0</v>
      </c>
      <c r="J346" s="360">
        <v>9.7088999999999999</v>
      </c>
      <c r="K346" s="360">
        <v>0.48709999999999998</v>
      </c>
    </row>
    <row r="347" spans="1:11" ht="9" customHeight="1" x14ac:dyDescent="0.25">
      <c r="A347" s="357" t="s">
        <v>28582</v>
      </c>
      <c r="B347" s="358" t="s">
        <v>28583</v>
      </c>
      <c r="C347" s="360">
        <v>428040.89840000001</v>
      </c>
      <c r="D347" s="360">
        <v>21.402000000000001</v>
      </c>
      <c r="E347" s="360">
        <v>7.5457000000000001</v>
      </c>
      <c r="F347" s="360">
        <v>0</v>
      </c>
      <c r="G347" s="360">
        <v>15.2872</v>
      </c>
      <c r="H347" s="360">
        <v>436.24400000000003</v>
      </c>
      <c r="I347" s="360">
        <v>0</v>
      </c>
      <c r="J347" s="360">
        <v>480.47890000000001</v>
      </c>
      <c r="K347" s="360">
        <v>28.947700000000001</v>
      </c>
    </row>
    <row r="348" spans="1:11" ht="9" customHeight="1" x14ac:dyDescent="0.25">
      <c r="A348" s="357" t="s">
        <v>28584</v>
      </c>
      <c r="B348" s="358" t="s">
        <v>28585</v>
      </c>
      <c r="C348" s="360">
        <v>470043.63630000001</v>
      </c>
      <c r="D348" s="360">
        <v>31.895800000000001</v>
      </c>
      <c r="E348" s="360">
        <v>8.2861999999999991</v>
      </c>
      <c r="F348" s="360">
        <v>0</v>
      </c>
      <c r="G348" s="360">
        <v>26.8596</v>
      </c>
      <c r="H348" s="360">
        <v>0</v>
      </c>
      <c r="I348" s="360">
        <v>21.119800000000001</v>
      </c>
      <c r="J348" s="360">
        <v>88.1614</v>
      </c>
      <c r="K348" s="360">
        <v>61.3018</v>
      </c>
    </row>
    <row r="349" spans="1:11" ht="9" customHeight="1" x14ac:dyDescent="0.25">
      <c r="A349" s="357" t="s">
        <v>28586</v>
      </c>
      <c r="B349" s="358" t="s">
        <v>28587</v>
      </c>
      <c r="C349" s="360">
        <v>9761.5400000000009</v>
      </c>
      <c r="D349" s="360">
        <v>0.65080000000000005</v>
      </c>
      <c r="E349" s="360">
        <v>0.1757</v>
      </c>
      <c r="F349" s="360">
        <v>0</v>
      </c>
      <c r="G349" s="360">
        <v>0.65080000000000005</v>
      </c>
      <c r="H349" s="360">
        <v>8.7491000000000003</v>
      </c>
      <c r="I349" s="360">
        <v>0</v>
      </c>
      <c r="J349" s="360">
        <v>10.2264</v>
      </c>
      <c r="K349" s="360">
        <v>0.82650000000000001</v>
      </c>
    </row>
    <row r="350" spans="1:11" ht="9" customHeight="1" x14ac:dyDescent="0.25">
      <c r="A350" s="357" t="s">
        <v>28588</v>
      </c>
      <c r="B350" s="358" t="s">
        <v>28589</v>
      </c>
      <c r="C350" s="360">
        <v>580697.2855</v>
      </c>
      <c r="D350" s="360">
        <v>38.713200000000001</v>
      </c>
      <c r="E350" s="360">
        <v>10.450100000000001</v>
      </c>
      <c r="F350" s="360">
        <v>0</v>
      </c>
      <c r="G350" s="360">
        <v>38.713200000000001</v>
      </c>
      <c r="H350" s="360">
        <v>182.9803</v>
      </c>
      <c r="I350" s="360">
        <v>0</v>
      </c>
      <c r="J350" s="360">
        <v>270.85680000000002</v>
      </c>
      <c r="K350" s="360">
        <v>49.1633</v>
      </c>
    </row>
    <row r="351" spans="1:11" ht="9" customHeight="1" x14ac:dyDescent="0.25">
      <c r="A351" s="357" t="s">
        <v>28590</v>
      </c>
      <c r="B351" s="358" t="s">
        <v>28591</v>
      </c>
      <c r="C351" s="360">
        <v>243128.70449999999</v>
      </c>
      <c r="D351" s="360">
        <v>19.450299999999999</v>
      </c>
      <c r="E351" s="360">
        <v>4.5003000000000002</v>
      </c>
      <c r="F351" s="360">
        <v>0</v>
      </c>
      <c r="G351" s="360">
        <v>19.450299999999999</v>
      </c>
      <c r="H351" s="360">
        <v>5.3692000000000002</v>
      </c>
      <c r="I351" s="360">
        <v>21.119800000000001</v>
      </c>
      <c r="J351" s="360">
        <v>69.889899999999997</v>
      </c>
      <c r="K351" s="360">
        <v>45.070399999999999</v>
      </c>
    </row>
    <row r="352" spans="1:11" ht="9" customHeight="1" x14ac:dyDescent="0.25">
      <c r="A352" s="357" t="s">
        <v>28592</v>
      </c>
      <c r="B352" s="358" t="s">
        <v>28593</v>
      </c>
      <c r="C352" s="360">
        <v>511696.16269999999</v>
      </c>
      <c r="D352" s="360">
        <v>35.8187</v>
      </c>
      <c r="E352" s="360">
        <v>9.4715000000000007</v>
      </c>
      <c r="F352" s="360">
        <v>0</v>
      </c>
      <c r="G352" s="360">
        <v>35.8187</v>
      </c>
      <c r="H352" s="360">
        <v>38.048299999999998</v>
      </c>
      <c r="I352" s="360">
        <v>27.0688</v>
      </c>
      <c r="J352" s="360">
        <v>146.226</v>
      </c>
      <c r="K352" s="360">
        <v>72.358999999999995</v>
      </c>
    </row>
    <row r="353" spans="1:11" ht="9" customHeight="1" x14ac:dyDescent="0.25">
      <c r="A353" s="357" t="s">
        <v>28594</v>
      </c>
      <c r="B353" s="358" t="s">
        <v>28595</v>
      </c>
      <c r="C353" s="360">
        <v>511696.16269999999</v>
      </c>
      <c r="D353" s="360">
        <v>35.8187</v>
      </c>
      <c r="E353" s="360">
        <v>9.4715000000000007</v>
      </c>
      <c r="F353" s="360">
        <v>0</v>
      </c>
      <c r="G353" s="360">
        <v>35.8187</v>
      </c>
      <c r="H353" s="360">
        <v>38.048299999999998</v>
      </c>
      <c r="I353" s="360">
        <v>27.0688</v>
      </c>
      <c r="J353" s="360">
        <v>146.226</v>
      </c>
      <c r="K353" s="360">
        <v>72.358999999999995</v>
      </c>
    </row>
    <row r="354" spans="1:11" ht="9" customHeight="1" x14ac:dyDescent="0.25">
      <c r="A354" s="357" t="s">
        <v>28596</v>
      </c>
      <c r="B354" s="358" t="s">
        <v>28597</v>
      </c>
      <c r="C354" s="360">
        <v>511696.16269999999</v>
      </c>
      <c r="D354" s="360">
        <v>35.8187</v>
      </c>
      <c r="E354" s="360">
        <v>9.4715000000000007</v>
      </c>
      <c r="F354" s="360">
        <v>0</v>
      </c>
      <c r="G354" s="360">
        <v>35.8187</v>
      </c>
      <c r="H354" s="360">
        <v>38.048299999999998</v>
      </c>
      <c r="I354" s="360">
        <v>27.0688</v>
      </c>
      <c r="J354" s="360">
        <v>146.226</v>
      </c>
      <c r="K354" s="360">
        <v>72.358999999999995</v>
      </c>
    </row>
    <row r="355" spans="1:11" ht="9" customHeight="1" x14ac:dyDescent="0.25">
      <c r="A355" s="357" t="s">
        <v>28598</v>
      </c>
      <c r="B355" s="358" t="s">
        <v>28599</v>
      </c>
      <c r="C355" s="360">
        <v>511696.16269999999</v>
      </c>
      <c r="D355" s="360">
        <v>35.8187</v>
      </c>
      <c r="E355" s="360">
        <v>9.4715000000000007</v>
      </c>
      <c r="F355" s="360">
        <v>0</v>
      </c>
      <c r="G355" s="360">
        <v>35.8187</v>
      </c>
      <c r="H355" s="360">
        <v>38.048299999999998</v>
      </c>
      <c r="I355" s="360">
        <v>27.0688</v>
      </c>
      <c r="J355" s="360">
        <v>146.226</v>
      </c>
      <c r="K355" s="360">
        <v>72.358999999999995</v>
      </c>
    </row>
    <row r="356" spans="1:11" ht="9" customHeight="1" x14ac:dyDescent="0.25">
      <c r="A356" s="357" t="s">
        <v>28600</v>
      </c>
      <c r="B356" s="358" t="s">
        <v>28601</v>
      </c>
      <c r="C356" s="360">
        <v>511696.16269999999</v>
      </c>
      <c r="D356" s="360">
        <v>35.8187</v>
      </c>
      <c r="E356" s="360">
        <v>9.4715000000000007</v>
      </c>
      <c r="F356" s="360">
        <v>0</v>
      </c>
      <c r="G356" s="360">
        <v>35.8187</v>
      </c>
      <c r="H356" s="360">
        <v>38.048299999999998</v>
      </c>
      <c r="I356" s="360">
        <v>27.0688</v>
      </c>
      <c r="J356" s="360">
        <v>146.226</v>
      </c>
      <c r="K356" s="360">
        <v>72.358999999999995</v>
      </c>
    </row>
    <row r="357" spans="1:11" ht="9" customHeight="1" x14ac:dyDescent="0.25">
      <c r="A357" s="357" t="s">
        <v>28602</v>
      </c>
      <c r="B357" s="358" t="s">
        <v>28603</v>
      </c>
      <c r="C357" s="360">
        <v>2302619.1598999999</v>
      </c>
      <c r="D357" s="360">
        <v>263.15649999999999</v>
      </c>
      <c r="E357" s="360">
        <v>45.665900000000001</v>
      </c>
      <c r="F357" s="360">
        <v>0</v>
      </c>
      <c r="G357" s="360">
        <v>328.94560000000001</v>
      </c>
      <c r="H357" s="360">
        <v>67.568600000000004</v>
      </c>
      <c r="I357" s="360">
        <v>27.0688</v>
      </c>
      <c r="J357" s="360">
        <v>732.40539999999999</v>
      </c>
      <c r="K357" s="360">
        <v>335.89120000000003</v>
      </c>
    </row>
    <row r="358" spans="1:11" ht="9" customHeight="1" x14ac:dyDescent="0.25">
      <c r="A358" s="357" t="s">
        <v>815</v>
      </c>
      <c r="B358" s="358" t="s">
        <v>28604</v>
      </c>
      <c r="C358" s="360">
        <v>185932.16690000001</v>
      </c>
      <c r="D358" s="360">
        <v>9.2965999999999998</v>
      </c>
      <c r="E358" s="360">
        <v>3.2776999999999998</v>
      </c>
      <c r="F358" s="360">
        <v>0</v>
      </c>
      <c r="G358" s="360">
        <v>6.6403999999999996</v>
      </c>
      <c r="H358" s="360">
        <v>133.27010000000001</v>
      </c>
      <c r="I358" s="360">
        <v>0</v>
      </c>
      <c r="J358" s="360">
        <v>152.48480000000001</v>
      </c>
      <c r="K358" s="360">
        <v>12.574299999999999</v>
      </c>
    </row>
    <row r="359" spans="1:11" ht="9" customHeight="1" x14ac:dyDescent="0.25">
      <c r="A359" s="357" t="s">
        <v>28605</v>
      </c>
      <c r="B359" s="358" t="s">
        <v>28606</v>
      </c>
      <c r="C359" s="360">
        <v>4366516.6656999998</v>
      </c>
      <c r="D359" s="360">
        <v>305.65620000000001</v>
      </c>
      <c r="E359" s="360">
        <v>80.824200000000005</v>
      </c>
      <c r="F359" s="360">
        <v>0</v>
      </c>
      <c r="G359" s="360">
        <v>392.98649999999998</v>
      </c>
      <c r="H359" s="360">
        <v>56.012799999999999</v>
      </c>
      <c r="I359" s="360">
        <v>27.0688</v>
      </c>
      <c r="J359" s="360">
        <v>862.54849999999999</v>
      </c>
      <c r="K359" s="360">
        <v>413.54919999999998</v>
      </c>
    </row>
    <row r="360" spans="1:11" ht="9" customHeight="1" x14ac:dyDescent="0.25">
      <c r="A360" s="357" t="s">
        <v>28607</v>
      </c>
      <c r="B360" s="358" t="s">
        <v>28608</v>
      </c>
      <c r="C360" s="360">
        <v>255131.42910000001</v>
      </c>
      <c r="D360" s="360">
        <v>12.756600000000001</v>
      </c>
      <c r="E360" s="360">
        <v>4.4976000000000003</v>
      </c>
      <c r="F360" s="360">
        <v>0</v>
      </c>
      <c r="G360" s="360">
        <v>9.1118000000000006</v>
      </c>
      <c r="H360" s="360">
        <v>258.87009999999998</v>
      </c>
      <c r="I360" s="360">
        <v>0</v>
      </c>
      <c r="J360" s="360">
        <v>285.23610000000002</v>
      </c>
      <c r="K360" s="360">
        <v>17.254200000000001</v>
      </c>
    </row>
    <row r="361" spans="1:11" ht="9" customHeight="1" x14ac:dyDescent="0.25">
      <c r="A361" s="357" t="s">
        <v>854</v>
      </c>
      <c r="B361" s="358" t="s">
        <v>28609</v>
      </c>
      <c r="C361" s="360">
        <v>120930.0291</v>
      </c>
      <c r="D361" s="360">
        <v>6.0465</v>
      </c>
      <c r="E361" s="360">
        <v>2.1318000000000001</v>
      </c>
      <c r="F361" s="360">
        <v>0</v>
      </c>
      <c r="G361" s="360">
        <v>4.3189000000000002</v>
      </c>
      <c r="H361" s="360">
        <v>86.29</v>
      </c>
      <c r="I361" s="360">
        <v>0</v>
      </c>
      <c r="J361" s="360">
        <v>98.787199999999999</v>
      </c>
      <c r="K361" s="360">
        <v>8.1783000000000001</v>
      </c>
    </row>
    <row r="362" spans="1:11" ht="9" customHeight="1" x14ac:dyDescent="0.25">
      <c r="A362" s="357" t="s">
        <v>28610</v>
      </c>
      <c r="B362" s="358" t="s">
        <v>28611</v>
      </c>
      <c r="C362" s="360">
        <v>242013.51730000001</v>
      </c>
      <c r="D362" s="360">
        <v>19.3611</v>
      </c>
      <c r="E362" s="360">
        <v>4.4797000000000002</v>
      </c>
      <c r="F362" s="360">
        <v>0</v>
      </c>
      <c r="G362" s="360">
        <v>19.3611</v>
      </c>
      <c r="H362" s="360">
        <v>6.7114000000000003</v>
      </c>
      <c r="I362" s="360">
        <v>21.119800000000001</v>
      </c>
      <c r="J362" s="360">
        <v>71.033100000000005</v>
      </c>
      <c r="K362" s="360">
        <v>44.960599999999999</v>
      </c>
    </row>
    <row r="363" spans="1:11" ht="9" customHeight="1" x14ac:dyDescent="0.25">
      <c r="A363" s="357" t="s">
        <v>28612</v>
      </c>
      <c r="B363" s="358" t="s">
        <v>28613</v>
      </c>
      <c r="C363" s="360">
        <v>503996.9032</v>
      </c>
      <c r="D363" s="360">
        <v>40.319800000000001</v>
      </c>
      <c r="E363" s="360">
        <v>9.3290000000000006</v>
      </c>
      <c r="F363" s="360">
        <v>0</v>
      </c>
      <c r="G363" s="360">
        <v>40.319800000000001</v>
      </c>
      <c r="H363" s="360">
        <v>0</v>
      </c>
      <c r="I363" s="360">
        <v>21.119800000000001</v>
      </c>
      <c r="J363" s="360">
        <v>111.08839999999999</v>
      </c>
      <c r="K363" s="360">
        <v>70.768600000000006</v>
      </c>
    </row>
    <row r="364" spans="1:11" ht="9" customHeight="1" x14ac:dyDescent="0.25">
      <c r="A364" s="357" t="s">
        <v>28614</v>
      </c>
      <c r="B364" s="358" t="s">
        <v>28615</v>
      </c>
      <c r="C364" s="360">
        <v>39502.422100000003</v>
      </c>
      <c r="D364" s="360">
        <v>3.1602000000000001</v>
      </c>
      <c r="E364" s="360">
        <v>0.73119999999999996</v>
      </c>
      <c r="F364" s="360">
        <v>0</v>
      </c>
      <c r="G364" s="360">
        <v>3.1602000000000001</v>
      </c>
      <c r="H364" s="360">
        <v>0</v>
      </c>
      <c r="I364" s="360">
        <v>21.119800000000001</v>
      </c>
      <c r="J364" s="360">
        <v>28.171399999999998</v>
      </c>
      <c r="K364" s="360">
        <v>25.011199999999999</v>
      </c>
    </row>
    <row r="365" spans="1:11" ht="9" customHeight="1" x14ac:dyDescent="0.25">
      <c r="A365" s="357" t="s">
        <v>28616</v>
      </c>
      <c r="B365" s="358" t="s">
        <v>28617</v>
      </c>
      <c r="C365" s="360">
        <v>534813.93969999999</v>
      </c>
      <c r="D365" s="360">
        <v>35.654299999999999</v>
      </c>
      <c r="E365" s="360">
        <v>9.6243999999999996</v>
      </c>
      <c r="F365" s="360">
        <v>0</v>
      </c>
      <c r="G365" s="360">
        <v>35.654299999999999</v>
      </c>
      <c r="H365" s="360">
        <v>18.1663</v>
      </c>
      <c r="I365" s="360">
        <v>21.119800000000001</v>
      </c>
      <c r="J365" s="360">
        <v>120.2191</v>
      </c>
      <c r="K365" s="360">
        <v>66.398499999999999</v>
      </c>
    </row>
    <row r="366" spans="1:11" ht="9" customHeight="1" x14ac:dyDescent="0.25">
      <c r="A366" s="357" t="s">
        <v>28618</v>
      </c>
      <c r="B366" s="358" t="s">
        <v>28619</v>
      </c>
      <c r="C366" s="360">
        <v>2142937.8816999998</v>
      </c>
      <c r="D366" s="360">
        <v>107.1469</v>
      </c>
      <c r="E366" s="360">
        <v>37.776899999999998</v>
      </c>
      <c r="F366" s="360">
        <v>15.306699999999999</v>
      </c>
      <c r="G366" s="360">
        <v>137.7603</v>
      </c>
      <c r="H366" s="360">
        <v>46.929699999999997</v>
      </c>
      <c r="I366" s="360">
        <v>26.752099999999999</v>
      </c>
      <c r="J366" s="360">
        <v>371.67259999999999</v>
      </c>
      <c r="K366" s="360">
        <v>186.98259999999999</v>
      </c>
    </row>
    <row r="367" spans="1:11" ht="9" customHeight="1" x14ac:dyDescent="0.25">
      <c r="A367" s="357" t="s">
        <v>28620</v>
      </c>
      <c r="B367" s="358" t="s">
        <v>28621</v>
      </c>
      <c r="C367" s="360">
        <v>17592.982100000001</v>
      </c>
      <c r="D367" s="360">
        <v>1.4074</v>
      </c>
      <c r="E367" s="360">
        <v>0.3256</v>
      </c>
      <c r="F367" s="360">
        <v>0</v>
      </c>
      <c r="G367" s="360">
        <v>1.4074</v>
      </c>
      <c r="H367" s="360">
        <v>3.5474999999999999</v>
      </c>
      <c r="I367" s="360">
        <v>21.119800000000001</v>
      </c>
      <c r="J367" s="360">
        <v>27.807700000000001</v>
      </c>
      <c r="K367" s="360">
        <v>22.852799999999998</v>
      </c>
    </row>
    <row r="368" spans="1:11" ht="9" customHeight="1" x14ac:dyDescent="0.25">
      <c r="A368" s="357" t="s">
        <v>28622</v>
      </c>
      <c r="B368" s="358" t="s">
        <v>28623</v>
      </c>
      <c r="C368" s="360">
        <v>1865.9972</v>
      </c>
      <c r="D368" s="360">
        <v>0.33589999999999998</v>
      </c>
      <c r="E368" s="360">
        <v>6.9099999999999995E-2</v>
      </c>
      <c r="F368" s="360">
        <v>0</v>
      </c>
      <c r="G368" s="360">
        <v>0.18659999999999999</v>
      </c>
      <c r="H368" s="360">
        <v>0</v>
      </c>
      <c r="I368" s="360">
        <v>0</v>
      </c>
      <c r="J368" s="360">
        <v>0.59160000000000001</v>
      </c>
      <c r="K368" s="360">
        <v>0.40500000000000003</v>
      </c>
    </row>
    <row r="369" spans="1:11" ht="9" customHeight="1" x14ac:dyDescent="0.25">
      <c r="A369" s="357" t="s">
        <v>28624</v>
      </c>
      <c r="B369" s="358" t="s">
        <v>28625</v>
      </c>
      <c r="C369" s="360">
        <v>278451.01650000003</v>
      </c>
      <c r="D369" s="360">
        <v>22.2761</v>
      </c>
      <c r="E369" s="360">
        <v>5.1540999999999997</v>
      </c>
      <c r="F369" s="360">
        <v>0</v>
      </c>
      <c r="G369" s="360">
        <v>22.2761</v>
      </c>
      <c r="H369" s="360">
        <v>14.093999999999999</v>
      </c>
      <c r="I369" s="360">
        <v>35.221899999999998</v>
      </c>
      <c r="J369" s="360">
        <v>99.022199999999998</v>
      </c>
      <c r="K369" s="360">
        <v>62.652099999999997</v>
      </c>
    </row>
    <row r="370" spans="1:11" ht="9" customHeight="1" x14ac:dyDescent="0.25">
      <c r="A370" s="357" t="s">
        <v>28626</v>
      </c>
      <c r="B370" s="358" t="s">
        <v>28627</v>
      </c>
      <c r="C370" s="360">
        <v>52598.247600000002</v>
      </c>
      <c r="D370" s="360">
        <v>4.2079000000000004</v>
      </c>
      <c r="E370" s="360">
        <v>0.97360000000000002</v>
      </c>
      <c r="F370" s="360">
        <v>0</v>
      </c>
      <c r="G370" s="360">
        <v>3.6819000000000002</v>
      </c>
      <c r="H370" s="360">
        <v>0</v>
      </c>
      <c r="I370" s="360">
        <v>0</v>
      </c>
      <c r="J370" s="360">
        <v>8.8634000000000004</v>
      </c>
      <c r="K370" s="360">
        <v>5.1814999999999998</v>
      </c>
    </row>
    <row r="371" spans="1:11" ht="9" customHeight="1" x14ac:dyDescent="0.25">
      <c r="A371" s="357" t="s">
        <v>28628</v>
      </c>
      <c r="B371" s="358" t="s">
        <v>28629</v>
      </c>
      <c r="C371" s="360">
        <v>7230299.3167000003</v>
      </c>
      <c r="D371" s="360">
        <v>578.4239</v>
      </c>
      <c r="E371" s="360">
        <v>133.83279999999999</v>
      </c>
      <c r="F371" s="360">
        <v>0</v>
      </c>
      <c r="G371" s="360">
        <v>578.4239</v>
      </c>
      <c r="H371" s="360">
        <v>67.114500000000007</v>
      </c>
      <c r="I371" s="360">
        <v>35.221899999999998</v>
      </c>
      <c r="J371" s="360">
        <v>1393.0170000000001</v>
      </c>
      <c r="K371" s="360">
        <v>747.47860000000003</v>
      </c>
    </row>
    <row r="372" spans="1:11" ht="9" customHeight="1" x14ac:dyDescent="0.25">
      <c r="A372" s="357" t="s">
        <v>28630</v>
      </c>
      <c r="B372" s="358" t="s">
        <v>28631</v>
      </c>
      <c r="C372" s="360">
        <v>1444882.5848999999</v>
      </c>
      <c r="D372" s="360">
        <v>96.325500000000005</v>
      </c>
      <c r="E372" s="360">
        <v>26.001899999999999</v>
      </c>
      <c r="F372" s="360">
        <v>0</v>
      </c>
      <c r="G372" s="360">
        <v>96.325500000000005</v>
      </c>
      <c r="H372" s="360">
        <v>45.415799999999997</v>
      </c>
      <c r="I372" s="360">
        <v>27.0688</v>
      </c>
      <c r="J372" s="360">
        <v>291.13749999999999</v>
      </c>
      <c r="K372" s="360">
        <v>149.39619999999999</v>
      </c>
    </row>
    <row r="373" spans="1:11" ht="9" customHeight="1" x14ac:dyDescent="0.25">
      <c r="A373" s="357" t="s">
        <v>28632</v>
      </c>
      <c r="B373" s="358" t="s">
        <v>28633</v>
      </c>
      <c r="C373" s="360">
        <v>11635580.242000001</v>
      </c>
      <c r="D373" s="360">
        <v>775.70529999999997</v>
      </c>
      <c r="E373" s="360">
        <v>209.392</v>
      </c>
      <c r="F373" s="360">
        <v>0</v>
      </c>
      <c r="G373" s="360">
        <v>969.63170000000002</v>
      </c>
      <c r="H373" s="360">
        <v>164.25380000000001</v>
      </c>
      <c r="I373" s="360">
        <v>35.221899999999998</v>
      </c>
      <c r="J373" s="360">
        <v>2154.2046999999998</v>
      </c>
      <c r="K373" s="360">
        <v>1020.3192</v>
      </c>
    </row>
    <row r="374" spans="1:11" ht="9" customHeight="1" x14ac:dyDescent="0.25">
      <c r="A374" s="357" t="s">
        <v>28634</v>
      </c>
      <c r="B374" s="358" t="s">
        <v>28635</v>
      </c>
      <c r="C374" s="360">
        <v>1555291.8428</v>
      </c>
      <c r="D374" s="360">
        <v>103.6861</v>
      </c>
      <c r="E374" s="360">
        <v>27.988800000000001</v>
      </c>
      <c r="F374" s="360">
        <v>0</v>
      </c>
      <c r="G374" s="360">
        <v>103.6861</v>
      </c>
      <c r="H374" s="360">
        <v>93.102400000000003</v>
      </c>
      <c r="I374" s="360">
        <v>27.0688</v>
      </c>
      <c r="J374" s="360">
        <v>355.53219999999999</v>
      </c>
      <c r="K374" s="360">
        <v>158.74369999999999</v>
      </c>
    </row>
    <row r="375" spans="1:11" ht="9" customHeight="1" x14ac:dyDescent="0.25">
      <c r="A375" s="357" t="s">
        <v>28636</v>
      </c>
      <c r="B375" s="358" t="s">
        <v>28637</v>
      </c>
      <c r="C375" s="734"/>
      <c r="D375" s="734"/>
      <c r="E375" s="734"/>
      <c r="F375" s="734"/>
      <c r="G375" s="734"/>
      <c r="H375" s="734"/>
      <c r="I375" s="734"/>
      <c r="J375" s="360">
        <v>419.47579999999999</v>
      </c>
      <c r="K375" s="360">
        <v>97.667900000000003</v>
      </c>
    </row>
    <row r="376" spans="1:11" ht="9" customHeight="1" x14ac:dyDescent="0.25">
      <c r="A376" s="357" t="s">
        <v>28638</v>
      </c>
      <c r="B376" s="358" t="s">
        <v>28639</v>
      </c>
      <c r="C376" s="360">
        <v>879852.79599999997</v>
      </c>
      <c r="D376" s="360">
        <v>37.707999999999998</v>
      </c>
      <c r="E376" s="360">
        <v>15.5105</v>
      </c>
      <c r="F376" s="360">
        <v>6.2847</v>
      </c>
      <c r="G376" s="360">
        <v>56.561999999999998</v>
      </c>
      <c r="H376" s="360">
        <v>254.0762</v>
      </c>
      <c r="I376" s="360">
        <v>23.118400000000001</v>
      </c>
      <c r="J376" s="360">
        <v>393.25979999999998</v>
      </c>
      <c r="K376" s="360">
        <v>82.621600000000001</v>
      </c>
    </row>
    <row r="377" spans="1:11" ht="9" customHeight="1" x14ac:dyDescent="0.25">
      <c r="A377" s="357" t="s">
        <v>28640</v>
      </c>
      <c r="B377" s="358" t="s">
        <v>28641</v>
      </c>
      <c r="C377" s="360">
        <v>279242.22100000002</v>
      </c>
      <c r="D377" s="360">
        <v>11.169700000000001</v>
      </c>
      <c r="E377" s="360">
        <v>3.8765999999999998</v>
      </c>
      <c r="F377" s="360">
        <v>0</v>
      </c>
      <c r="G377" s="360">
        <v>11.169700000000001</v>
      </c>
      <c r="H377" s="360">
        <v>0</v>
      </c>
      <c r="I377" s="360">
        <v>0</v>
      </c>
      <c r="J377" s="360">
        <v>26.216000000000001</v>
      </c>
      <c r="K377" s="360">
        <v>15.0463</v>
      </c>
    </row>
    <row r="378" spans="1:11" ht="9" customHeight="1" x14ac:dyDescent="0.25">
      <c r="A378" s="357" t="s">
        <v>28642</v>
      </c>
      <c r="B378" s="358" t="s">
        <v>28643</v>
      </c>
      <c r="C378" s="734"/>
      <c r="D378" s="734"/>
      <c r="E378" s="734"/>
      <c r="F378" s="734"/>
      <c r="G378" s="734"/>
      <c r="H378" s="734"/>
      <c r="I378" s="734"/>
      <c r="J378" s="360">
        <v>512.24059999999997</v>
      </c>
      <c r="K378" s="360">
        <v>165.0616</v>
      </c>
    </row>
    <row r="379" spans="1:11" ht="9" customHeight="1" x14ac:dyDescent="0.25">
      <c r="A379" s="357" t="s">
        <v>28644</v>
      </c>
      <c r="B379" s="358" t="s">
        <v>28645</v>
      </c>
      <c r="C379" s="360">
        <v>1127842.3096</v>
      </c>
      <c r="D379" s="360">
        <v>48.336100000000002</v>
      </c>
      <c r="E379" s="360">
        <v>19.882200000000001</v>
      </c>
      <c r="F379" s="360">
        <v>8.0559999999999992</v>
      </c>
      <c r="G379" s="360">
        <v>72.504099999999994</v>
      </c>
      <c r="H379" s="360">
        <v>228.1892</v>
      </c>
      <c r="I379" s="360">
        <v>26.752099999999999</v>
      </c>
      <c r="J379" s="360">
        <v>403.71969999999999</v>
      </c>
      <c r="K379" s="360">
        <v>103.0264</v>
      </c>
    </row>
    <row r="380" spans="1:11" ht="9" customHeight="1" x14ac:dyDescent="0.25">
      <c r="A380" s="357" t="s">
        <v>28646</v>
      </c>
      <c r="B380" s="358" t="s">
        <v>28647</v>
      </c>
      <c r="C380" s="360">
        <v>516545</v>
      </c>
      <c r="D380" s="360">
        <v>34.436300000000003</v>
      </c>
      <c r="E380" s="360">
        <v>17.263400000000001</v>
      </c>
      <c r="F380" s="360">
        <v>0</v>
      </c>
      <c r="G380" s="360">
        <v>38.740900000000003</v>
      </c>
      <c r="H380" s="360">
        <v>0</v>
      </c>
      <c r="I380" s="360">
        <v>0</v>
      </c>
      <c r="J380" s="360">
        <v>90.440600000000003</v>
      </c>
      <c r="K380" s="360">
        <v>51.6997</v>
      </c>
    </row>
    <row r="381" spans="1:11" ht="9" customHeight="1" x14ac:dyDescent="0.25">
      <c r="A381" s="357" t="s">
        <v>28648</v>
      </c>
      <c r="B381" s="358" t="s">
        <v>28649</v>
      </c>
      <c r="C381" s="360">
        <v>103263.77129999999</v>
      </c>
      <c r="D381" s="360">
        <v>6.8842999999999996</v>
      </c>
      <c r="E381" s="360">
        <v>3.4512</v>
      </c>
      <c r="F381" s="360">
        <v>0</v>
      </c>
      <c r="G381" s="360">
        <v>7.7447999999999997</v>
      </c>
      <c r="H381" s="360">
        <v>0</v>
      </c>
      <c r="I381" s="360">
        <v>0</v>
      </c>
      <c r="J381" s="360">
        <v>18.080300000000001</v>
      </c>
      <c r="K381" s="360">
        <v>10.3355</v>
      </c>
    </row>
    <row r="382" spans="1:11" ht="9" customHeight="1" x14ac:dyDescent="0.25">
      <c r="A382" s="357" t="s">
        <v>28650</v>
      </c>
      <c r="B382" s="358" t="s">
        <v>28651</v>
      </c>
      <c r="C382" s="734"/>
      <c r="D382" s="734"/>
      <c r="E382" s="734"/>
      <c r="F382" s="734"/>
      <c r="G382" s="734"/>
      <c r="H382" s="734"/>
      <c r="I382" s="734"/>
      <c r="J382" s="360">
        <v>420.8476</v>
      </c>
      <c r="K382" s="360">
        <v>124.8771</v>
      </c>
    </row>
    <row r="383" spans="1:11" ht="9" customHeight="1" x14ac:dyDescent="0.25">
      <c r="A383" s="357" t="s">
        <v>28652</v>
      </c>
      <c r="B383" s="358" t="s">
        <v>28653</v>
      </c>
      <c r="C383" s="360">
        <v>821048.50450000004</v>
      </c>
      <c r="D383" s="360">
        <v>35.187800000000003</v>
      </c>
      <c r="E383" s="360">
        <v>14.4739</v>
      </c>
      <c r="F383" s="360">
        <v>5.8646000000000003</v>
      </c>
      <c r="G383" s="360">
        <v>52.781700000000001</v>
      </c>
      <c r="H383" s="360">
        <v>201.3434</v>
      </c>
      <c r="I383" s="360">
        <v>23.118400000000001</v>
      </c>
      <c r="J383" s="360">
        <v>332.76979999999998</v>
      </c>
      <c r="K383" s="360">
        <v>78.6447</v>
      </c>
    </row>
    <row r="384" spans="1:11" ht="9" customHeight="1" x14ac:dyDescent="0.25">
      <c r="A384" s="357" t="s">
        <v>28654</v>
      </c>
      <c r="B384" s="358" t="s">
        <v>28655</v>
      </c>
      <c r="C384" s="360">
        <v>492846.11599999998</v>
      </c>
      <c r="D384" s="360">
        <v>37.195900000000002</v>
      </c>
      <c r="E384" s="360">
        <v>9.0365000000000002</v>
      </c>
      <c r="F384" s="360">
        <v>0</v>
      </c>
      <c r="G384" s="360">
        <v>41.845399999999998</v>
      </c>
      <c r="H384" s="360">
        <v>0</v>
      </c>
      <c r="I384" s="360">
        <v>0</v>
      </c>
      <c r="J384" s="360">
        <v>88.077799999999996</v>
      </c>
      <c r="K384" s="360">
        <v>46.232399999999998</v>
      </c>
    </row>
    <row r="385" spans="1:11" ht="9" customHeight="1" x14ac:dyDescent="0.25">
      <c r="A385" s="357" t="s">
        <v>28656</v>
      </c>
      <c r="B385" s="358" t="s">
        <v>28657</v>
      </c>
      <c r="C385" s="734"/>
      <c r="D385" s="734"/>
      <c r="E385" s="734"/>
      <c r="F385" s="734"/>
      <c r="G385" s="734"/>
      <c r="H385" s="734"/>
      <c r="I385" s="734"/>
      <c r="J385" s="360">
        <v>639.11800000000005</v>
      </c>
      <c r="K385" s="360">
        <v>266.23180000000002</v>
      </c>
    </row>
    <row r="386" spans="1:11" ht="9" customHeight="1" x14ac:dyDescent="0.25">
      <c r="A386" s="357" t="s">
        <v>28658</v>
      </c>
      <c r="B386" s="358" t="s">
        <v>28659</v>
      </c>
      <c r="C386" s="360">
        <v>797594.46660000004</v>
      </c>
      <c r="D386" s="360">
        <v>34.182600000000001</v>
      </c>
      <c r="E386" s="360">
        <v>14.060499999999999</v>
      </c>
      <c r="F386" s="360">
        <v>5.6970999999999998</v>
      </c>
      <c r="G386" s="360">
        <v>51.273899999999998</v>
      </c>
      <c r="H386" s="360">
        <v>180.25030000000001</v>
      </c>
      <c r="I386" s="360">
        <v>26.752099999999999</v>
      </c>
      <c r="J386" s="360">
        <v>312.2165</v>
      </c>
      <c r="K386" s="360">
        <v>80.692300000000003</v>
      </c>
    </row>
    <row r="387" spans="1:11" ht="9" customHeight="1" x14ac:dyDescent="0.25">
      <c r="A387" s="357" t="s">
        <v>28660</v>
      </c>
      <c r="B387" s="358" t="s">
        <v>28661</v>
      </c>
      <c r="C387" s="360">
        <v>2198964.0606999998</v>
      </c>
      <c r="D387" s="360">
        <v>125.6551</v>
      </c>
      <c r="E387" s="360">
        <v>38.764600000000002</v>
      </c>
      <c r="F387" s="360">
        <v>0</v>
      </c>
      <c r="G387" s="360">
        <v>141.36199999999999</v>
      </c>
      <c r="H387" s="360">
        <v>0</v>
      </c>
      <c r="I387" s="360">
        <v>21.119800000000001</v>
      </c>
      <c r="J387" s="360">
        <v>326.9015</v>
      </c>
      <c r="K387" s="360">
        <v>185.5395</v>
      </c>
    </row>
    <row r="388" spans="1:11" ht="18" customHeight="1" x14ac:dyDescent="0.25">
      <c r="A388" s="357" t="s">
        <v>28662</v>
      </c>
      <c r="B388" s="358" t="s">
        <v>28663</v>
      </c>
      <c r="C388" s="734"/>
      <c r="D388" s="734"/>
      <c r="E388" s="734"/>
      <c r="F388" s="734"/>
      <c r="G388" s="734"/>
      <c r="H388" s="734"/>
      <c r="I388" s="734"/>
      <c r="J388" s="360">
        <v>379.27409999999998</v>
      </c>
      <c r="K388" s="360">
        <v>128.02770000000001</v>
      </c>
    </row>
    <row r="389" spans="1:11" ht="9" customHeight="1" x14ac:dyDescent="0.25">
      <c r="A389" s="357" t="s">
        <v>28664</v>
      </c>
      <c r="B389" s="358" t="s">
        <v>28665</v>
      </c>
      <c r="C389" s="360">
        <v>699779.49820000003</v>
      </c>
      <c r="D389" s="360">
        <v>29.990500000000001</v>
      </c>
      <c r="E389" s="360">
        <v>12.3361</v>
      </c>
      <c r="F389" s="360">
        <v>4.9984000000000002</v>
      </c>
      <c r="G389" s="360">
        <v>44.985799999999998</v>
      </c>
      <c r="H389" s="360">
        <v>180.25030000000001</v>
      </c>
      <c r="I389" s="360">
        <v>26.752099999999999</v>
      </c>
      <c r="J389" s="360">
        <v>299.31319999999999</v>
      </c>
      <c r="K389" s="360">
        <v>74.077100000000002</v>
      </c>
    </row>
    <row r="390" spans="1:11" ht="9" customHeight="1" x14ac:dyDescent="0.25">
      <c r="A390" s="357" t="s">
        <v>28666</v>
      </c>
      <c r="B390" s="358" t="s">
        <v>28667</v>
      </c>
      <c r="C390" s="360">
        <v>40141.785100000001</v>
      </c>
      <c r="D390" s="360">
        <v>2.7684000000000002</v>
      </c>
      <c r="E390" s="360">
        <v>0.72589999999999999</v>
      </c>
      <c r="F390" s="360">
        <v>0</v>
      </c>
      <c r="G390" s="360">
        <v>2.7684000000000002</v>
      </c>
      <c r="H390" s="360">
        <v>0</v>
      </c>
      <c r="I390" s="360">
        <v>0</v>
      </c>
      <c r="J390" s="360">
        <v>6.2626999999999997</v>
      </c>
      <c r="K390" s="360">
        <v>3.4943</v>
      </c>
    </row>
    <row r="391" spans="1:11" ht="9" customHeight="1" x14ac:dyDescent="0.25">
      <c r="A391" s="357" t="s">
        <v>28668</v>
      </c>
      <c r="B391" s="358" t="s">
        <v>28669</v>
      </c>
      <c r="C391" s="360">
        <v>337008</v>
      </c>
      <c r="D391" s="360">
        <v>23.241900000000001</v>
      </c>
      <c r="E391" s="360">
        <v>6.0945999999999998</v>
      </c>
      <c r="F391" s="360">
        <v>0</v>
      </c>
      <c r="G391" s="360">
        <v>23.241900000000001</v>
      </c>
      <c r="H391" s="360">
        <v>0</v>
      </c>
      <c r="I391" s="360">
        <v>21.119800000000001</v>
      </c>
      <c r="J391" s="360">
        <v>73.6982</v>
      </c>
      <c r="K391" s="360">
        <v>50.456299999999999</v>
      </c>
    </row>
    <row r="392" spans="1:11" ht="9" customHeight="1" x14ac:dyDescent="0.25">
      <c r="A392" s="357" t="s">
        <v>28670</v>
      </c>
      <c r="B392" s="358" t="s">
        <v>28671</v>
      </c>
      <c r="C392" s="734"/>
      <c r="D392" s="734"/>
      <c r="E392" s="734"/>
      <c r="F392" s="734"/>
      <c r="G392" s="734"/>
      <c r="H392" s="734"/>
      <c r="I392" s="734"/>
      <c r="J392" s="360">
        <v>330.39400000000001</v>
      </c>
      <c r="K392" s="360">
        <v>138.34370000000001</v>
      </c>
    </row>
    <row r="393" spans="1:11" ht="9" customHeight="1" x14ac:dyDescent="0.25">
      <c r="A393" s="357" t="s">
        <v>28672</v>
      </c>
      <c r="B393" s="358" t="s">
        <v>28673</v>
      </c>
      <c r="C393" s="360">
        <v>540178.64980000001</v>
      </c>
      <c r="D393" s="360">
        <v>23.150500000000001</v>
      </c>
      <c r="E393" s="360">
        <v>9.5226000000000006</v>
      </c>
      <c r="F393" s="360">
        <v>3.8584000000000001</v>
      </c>
      <c r="G393" s="360">
        <v>34.7258</v>
      </c>
      <c r="H393" s="360">
        <v>130.3938</v>
      </c>
      <c r="I393" s="360">
        <v>23.118400000000001</v>
      </c>
      <c r="J393" s="360">
        <v>224.76949999999999</v>
      </c>
      <c r="K393" s="360">
        <v>59.649900000000002</v>
      </c>
    </row>
    <row r="394" spans="1:11" ht="9" customHeight="1" x14ac:dyDescent="0.25">
      <c r="A394" s="357" t="s">
        <v>28674</v>
      </c>
      <c r="B394" s="358" t="s">
        <v>28675</v>
      </c>
      <c r="C394" s="360">
        <v>21359.165799999999</v>
      </c>
      <c r="D394" s="360">
        <v>1.4730000000000001</v>
      </c>
      <c r="E394" s="360">
        <v>0.38629999999999998</v>
      </c>
      <c r="F394" s="360">
        <v>0</v>
      </c>
      <c r="G394" s="360">
        <v>1.4730000000000001</v>
      </c>
      <c r="H394" s="360">
        <v>0</v>
      </c>
      <c r="I394" s="360">
        <v>0</v>
      </c>
      <c r="J394" s="360">
        <v>3.3323</v>
      </c>
      <c r="K394" s="360">
        <v>1.8593</v>
      </c>
    </row>
    <row r="395" spans="1:11" ht="18" customHeight="1" x14ac:dyDescent="0.25">
      <c r="A395" s="357" t="s">
        <v>28676</v>
      </c>
      <c r="B395" s="358" t="s">
        <v>28677</v>
      </c>
      <c r="C395" s="360">
        <v>210128.5</v>
      </c>
      <c r="D395" s="360">
        <v>14.4916</v>
      </c>
      <c r="E395" s="360">
        <v>3.8001</v>
      </c>
      <c r="F395" s="360">
        <v>0</v>
      </c>
      <c r="G395" s="360">
        <v>14.4916</v>
      </c>
      <c r="H395" s="360">
        <v>0</v>
      </c>
      <c r="I395" s="360">
        <v>21.119800000000001</v>
      </c>
      <c r="J395" s="360">
        <v>53.903100000000002</v>
      </c>
      <c r="K395" s="360">
        <v>39.411499999999997</v>
      </c>
    </row>
    <row r="396" spans="1:11" ht="9" customHeight="1" x14ac:dyDescent="0.25">
      <c r="A396" s="357" t="s">
        <v>28678</v>
      </c>
      <c r="B396" s="358" t="s">
        <v>28679</v>
      </c>
      <c r="C396" s="360">
        <v>205615</v>
      </c>
      <c r="D396" s="360">
        <v>11.6515</v>
      </c>
      <c r="E396" s="360">
        <v>4.6516999999999999</v>
      </c>
      <c r="F396" s="360">
        <v>0</v>
      </c>
      <c r="G396" s="360">
        <v>10.966100000000001</v>
      </c>
      <c r="H396" s="360">
        <v>0</v>
      </c>
      <c r="I396" s="360">
        <v>21.119800000000001</v>
      </c>
      <c r="J396" s="360">
        <v>48.389099999999999</v>
      </c>
      <c r="K396" s="360">
        <v>37.423000000000002</v>
      </c>
    </row>
    <row r="397" spans="1:11" ht="9" customHeight="1" x14ac:dyDescent="0.25">
      <c r="A397" s="357" t="s">
        <v>28680</v>
      </c>
      <c r="B397" s="358" t="s">
        <v>28681</v>
      </c>
      <c r="C397" s="734"/>
      <c r="D397" s="734"/>
      <c r="E397" s="734"/>
      <c r="F397" s="734"/>
      <c r="G397" s="734"/>
      <c r="H397" s="734"/>
      <c r="I397" s="734"/>
      <c r="J397" s="360">
        <v>204.08070000000001</v>
      </c>
      <c r="K397" s="360">
        <v>61.398299999999999</v>
      </c>
    </row>
    <row r="398" spans="1:11" ht="9" customHeight="1" x14ac:dyDescent="0.25">
      <c r="A398" s="357" t="s">
        <v>28682</v>
      </c>
      <c r="B398" s="358" t="s">
        <v>28683</v>
      </c>
      <c r="C398" s="360">
        <v>429130.54590000003</v>
      </c>
      <c r="D398" s="360">
        <v>18.391300000000001</v>
      </c>
      <c r="E398" s="360">
        <v>7.5650000000000004</v>
      </c>
      <c r="F398" s="360">
        <v>3.0651999999999999</v>
      </c>
      <c r="G398" s="360">
        <v>27.587</v>
      </c>
      <c r="H398" s="360">
        <v>110.2595</v>
      </c>
      <c r="I398" s="360">
        <v>26.752099999999999</v>
      </c>
      <c r="J398" s="360">
        <v>193.62010000000001</v>
      </c>
      <c r="K398" s="360">
        <v>55.773600000000002</v>
      </c>
    </row>
    <row r="399" spans="1:11" ht="9" customHeight="1" x14ac:dyDescent="0.25">
      <c r="A399" s="357" t="s">
        <v>28684</v>
      </c>
      <c r="B399" s="358" t="s">
        <v>28685</v>
      </c>
      <c r="C399" s="360">
        <v>75225</v>
      </c>
      <c r="D399" s="360">
        <v>4.2986000000000004</v>
      </c>
      <c r="E399" s="360">
        <v>1.3261000000000001</v>
      </c>
      <c r="F399" s="360">
        <v>0</v>
      </c>
      <c r="G399" s="360">
        <v>4.8358999999999996</v>
      </c>
      <c r="H399" s="360">
        <v>0</v>
      </c>
      <c r="I399" s="360">
        <v>0</v>
      </c>
      <c r="J399" s="360">
        <v>10.460599999999999</v>
      </c>
      <c r="K399" s="360">
        <v>5.6246999999999998</v>
      </c>
    </row>
    <row r="400" spans="1:11" ht="9" customHeight="1" x14ac:dyDescent="0.25">
      <c r="A400" s="357" t="s">
        <v>28686</v>
      </c>
      <c r="B400" s="358" t="s">
        <v>28687</v>
      </c>
      <c r="C400" s="734"/>
      <c r="D400" s="734"/>
      <c r="E400" s="734"/>
      <c r="F400" s="734"/>
      <c r="G400" s="734"/>
      <c r="H400" s="734"/>
      <c r="I400" s="734"/>
      <c r="J400" s="360">
        <v>274.45800000000003</v>
      </c>
      <c r="K400" s="360">
        <v>97.727999999999994</v>
      </c>
    </row>
    <row r="401" spans="1:11" ht="9" customHeight="1" x14ac:dyDescent="0.25">
      <c r="A401" s="357" t="s">
        <v>28688</v>
      </c>
      <c r="B401" s="358" t="s">
        <v>28689</v>
      </c>
      <c r="C401" s="360">
        <v>565319.74430000002</v>
      </c>
      <c r="D401" s="360">
        <v>24.228000000000002</v>
      </c>
      <c r="E401" s="360">
        <v>9.9657999999999998</v>
      </c>
      <c r="F401" s="360">
        <v>4.0380000000000003</v>
      </c>
      <c r="G401" s="360">
        <v>36.341999999999999</v>
      </c>
      <c r="H401" s="360">
        <v>130.3938</v>
      </c>
      <c r="I401" s="360">
        <v>26.752099999999999</v>
      </c>
      <c r="J401" s="360">
        <v>231.71969999999999</v>
      </c>
      <c r="K401" s="360">
        <v>64.983900000000006</v>
      </c>
    </row>
    <row r="402" spans="1:11" ht="9" customHeight="1" x14ac:dyDescent="0.25">
      <c r="A402" s="357" t="s">
        <v>28690</v>
      </c>
      <c r="B402" s="358" t="s">
        <v>28691</v>
      </c>
      <c r="C402" s="360">
        <v>155465</v>
      </c>
      <c r="D402" s="360">
        <v>8.8836999999999993</v>
      </c>
      <c r="E402" s="360">
        <v>2.7406000000000001</v>
      </c>
      <c r="F402" s="360">
        <v>0</v>
      </c>
      <c r="G402" s="360">
        <v>9.9941999999999993</v>
      </c>
      <c r="H402" s="360">
        <v>0</v>
      </c>
      <c r="I402" s="360">
        <v>21.119800000000001</v>
      </c>
      <c r="J402" s="360">
        <v>42.738300000000002</v>
      </c>
      <c r="K402" s="360">
        <v>32.744100000000003</v>
      </c>
    </row>
    <row r="403" spans="1:11" ht="9" customHeight="1" x14ac:dyDescent="0.25">
      <c r="A403" s="357" t="s">
        <v>28692</v>
      </c>
      <c r="B403" s="358" t="s">
        <v>28693</v>
      </c>
      <c r="C403" s="734"/>
      <c r="D403" s="734"/>
      <c r="E403" s="734"/>
      <c r="F403" s="734"/>
      <c r="G403" s="734"/>
      <c r="H403" s="734"/>
      <c r="I403" s="734"/>
      <c r="J403" s="360">
        <v>478.572</v>
      </c>
      <c r="K403" s="360">
        <v>152.7876</v>
      </c>
    </row>
    <row r="404" spans="1:11" ht="9" customHeight="1" x14ac:dyDescent="0.25">
      <c r="A404" s="357" t="s">
        <v>28694</v>
      </c>
      <c r="B404" s="358" t="s">
        <v>28695</v>
      </c>
      <c r="C404" s="360">
        <v>891534.30779999995</v>
      </c>
      <c r="D404" s="360">
        <v>38.208599999999997</v>
      </c>
      <c r="E404" s="360">
        <v>15.7165</v>
      </c>
      <c r="F404" s="360">
        <v>6.3681000000000001</v>
      </c>
      <c r="G404" s="360">
        <v>57.312899999999999</v>
      </c>
      <c r="H404" s="360">
        <v>230.10669999999999</v>
      </c>
      <c r="I404" s="360">
        <v>26.752099999999999</v>
      </c>
      <c r="J404" s="360">
        <v>374.4649</v>
      </c>
      <c r="K404" s="360">
        <v>87.045299999999997</v>
      </c>
    </row>
    <row r="405" spans="1:11" ht="9" customHeight="1" x14ac:dyDescent="0.25">
      <c r="A405" s="357" t="s">
        <v>28696</v>
      </c>
      <c r="B405" s="358" t="s">
        <v>28697</v>
      </c>
      <c r="C405" s="360">
        <v>596785</v>
      </c>
      <c r="D405" s="360">
        <v>34.101999999999997</v>
      </c>
      <c r="E405" s="360">
        <v>10.5205</v>
      </c>
      <c r="F405" s="360">
        <v>0</v>
      </c>
      <c r="G405" s="360">
        <v>38.364800000000002</v>
      </c>
      <c r="H405" s="360">
        <v>0</v>
      </c>
      <c r="I405" s="360">
        <v>21.119800000000001</v>
      </c>
      <c r="J405" s="360">
        <v>104.1071</v>
      </c>
      <c r="K405" s="360">
        <v>65.7423</v>
      </c>
    </row>
    <row r="406" spans="1:11" ht="9" customHeight="1" x14ac:dyDescent="0.25">
      <c r="A406" s="357" t="s">
        <v>28698</v>
      </c>
      <c r="B406" s="358" t="s">
        <v>28699</v>
      </c>
      <c r="C406" s="734"/>
      <c r="D406" s="734"/>
      <c r="E406" s="734"/>
      <c r="F406" s="734"/>
      <c r="G406" s="734"/>
      <c r="H406" s="734"/>
      <c r="I406" s="734"/>
      <c r="J406" s="360">
        <v>253.65620000000001</v>
      </c>
      <c r="K406" s="360">
        <v>65.249399999999994</v>
      </c>
    </row>
    <row r="407" spans="1:11" ht="9" customHeight="1" x14ac:dyDescent="0.25">
      <c r="A407" s="357" t="s">
        <v>28700</v>
      </c>
      <c r="B407" s="358" t="s">
        <v>28701</v>
      </c>
      <c r="C407" s="360">
        <v>622976.473</v>
      </c>
      <c r="D407" s="360">
        <v>26.699000000000002</v>
      </c>
      <c r="E407" s="360">
        <v>10.982200000000001</v>
      </c>
      <c r="F407" s="360">
        <v>4.4497999999999998</v>
      </c>
      <c r="G407" s="360">
        <v>40.048499999999997</v>
      </c>
      <c r="H407" s="360">
        <v>148.35830000000001</v>
      </c>
      <c r="I407" s="360">
        <v>23.118400000000001</v>
      </c>
      <c r="J407" s="360">
        <v>253.65620000000001</v>
      </c>
      <c r="K407" s="360">
        <v>65.249399999999994</v>
      </c>
    </row>
    <row r="408" spans="1:11" ht="9" customHeight="1" x14ac:dyDescent="0.25">
      <c r="A408" s="357" t="s">
        <v>28702</v>
      </c>
      <c r="B408" s="358" t="s">
        <v>28703</v>
      </c>
      <c r="C408" s="734"/>
      <c r="D408" s="734"/>
      <c r="E408" s="734"/>
      <c r="F408" s="734"/>
      <c r="G408" s="734"/>
      <c r="H408" s="734"/>
      <c r="I408" s="734"/>
      <c r="J408" s="360">
        <v>5.3712</v>
      </c>
      <c r="K408" s="360">
        <v>3.6768999999999998</v>
      </c>
    </row>
    <row r="409" spans="1:11" ht="9" customHeight="1" x14ac:dyDescent="0.25">
      <c r="A409" s="357" t="s">
        <v>28704</v>
      </c>
      <c r="B409" s="358" t="s">
        <v>28705</v>
      </c>
      <c r="C409" s="360">
        <v>33885.015800000001</v>
      </c>
      <c r="D409" s="360">
        <v>3.0497000000000001</v>
      </c>
      <c r="E409" s="360">
        <v>0.62719999999999998</v>
      </c>
      <c r="F409" s="360">
        <v>0</v>
      </c>
      <c r="G409" s="360">
        <v>1.6942999999999999</v>
      </c>
      <c r="H409" s="360">
        <v>0</v>
      </c>
      <c r="I409" s="360">
        <v>0</v>
      </c>
      <c r="J409" s="360">
        <v>5.3712</v>
      </c>
      <c r="K409" s="360">
        <v>3.6768999999999998</v>
      </c>
    </row>
    <row r="410" spans="1:11" ht="9" customHeight="1" x14ac:dyDescent="0.25">
      <c r="A410" s="357" t="s">
        <v>28706</v>
      </c>
      <c r="B410" s="358" t="s">
        <v>28707</v>
      </c>
      <c r="C410" s="734"/>
      <c r="D410" s="734"/>
      <c r="E410" s="734"/>
      <c r="F410" s="734"/>
      <c r="G410" s="734"/>
      <c r="H410" s="734"/>
      <c r="I410" s="734"/>
      <c r="J410" s="360">
        <v>76.1614</v>
      </c>
      <c r="K410" s="360">
        <v>41.631500000000003</v>
      </c>
    </row>
    <row r="411" spans="1:11" ht="9" customHeight="1" x14ac:dyDescent="0.25">
      <c r="A411" s="357" t="s">
        <v>28708</v>
      </c>
      <c r="B411" s="358" t="s">
        <v>28709</v>
      </c>
      <c r="C411" s="360">
        <v>383665.21730000002</v>
      </c>
      <c r="D411" s="360">
        <v>34.529899999999998</v>
      </c>
      <c r="E411" s="360">
        <v>7.1016000000000004</v>
      </c>
      <c r="F411" s="360">
        <v>0</v>
      </c>
      <c r="G411" s="360">
        <v>34.529899999999998</v>
      </c>
      <c r="H411" s="360">
        <v>0</v>
      </c>
      <c r="I411" s="360">
        <v>0</v>
      </c>
      <c r="J411" s="360">
        <v>76.1614</v>
      </c>
      <c r="K411" s="360">
        <v>41.631500000000003</v>
      </c>
    </row>
    <row r="412" spans="1:11" ht="9" customHeight="1" x14ac:dyDescent="0.25">
      <c r="A412" s="357" t="s">
        <v>28710</v>
      </c>
      <c r="B412" s="358" t="s">
        <v>28711</v>
      </c>
      <c r="C412" s="734"/>
      <c r="D412" s="734"/>
      <c r="E412" s="734"/>
      <c r="F412" s="734"/>
      <c r="G412" s="734"/>
      <c r="H412" s="734"/>
      <c r="I412" s="734"/>
      <c r="J412" s="360">
        <v>271.16989999999998</v>
      </c>
      <c r="K412" s="360">
        <v>82.318899999999999</v>
      </c>
    </row>
    <row r="413" spans="1:11" ht="9" customHeight="1" x14ac:dyDescent="0.25">
      <c r="A413" s="357" t="s">
        <v>28712</v>
      </c>
      <c r="B413" s="358" t="s">
        <v>28713</v>
      </c>
      <c r="C413" s="360">
        <v>797594.46660000004</v>
      </c>
      <c r="D413" s="360">
        <v>34.182600000000001</v>
      </c>
      <c r="E413" s="360">
        <v>14.060499999999999</v>
      </c>
      <c r="F413" s="360">
        <v>5.6970999999999998</v>
      </c>
      <c r="G413" s="360">
        <v>51.273899999999998</v>
      </c>
      <c r="H413" s="360">
        <v>132.816</v>
      </c>
      <c r="I413" s="360">
        <v>23.118400000000001</v>
      </c>
      <c r="J413" s="360">
        <v>261.14850000000001</v>
      </c>
      <c r="K413" s="360">
        <v>77.058599999999998</v>
      </c>
    </row>
    <row r="414" spans="1:11" ht="9" customHeight="1" x14ac:dyDescent="0.25">
      <c r="A414" s="357" t="s">
        <v>28714</v>
      </c>
      <c r="B414" s="358" t="s">
        <v>28715</v>
      </c>
      <c r="C414" s="360">
        <v>56074.718399999998</v>
      </c>
      <c r="D414" s="360">
        <v>4.2321</v>
      </c>
      <c r="E414" s="360">
        <v>1.0282</v>
      </c>
      <c r="F414" s="360">
        <v>0</v>
      </c>
      <c r="G414" s="360">
        <v>4.7610999999999999</v>
      </c>
      <c r="H414" s="360">
        <v>0</v>
      </c>
      <c r="I414" s="360">
        <v>0</v>
      </c>
      <c r="J414" s="360">
        <v>10.0214</v>
      </c>
      <c r="K414" s="360">
        <v>5.2603</v>
      </c>
    </row>
    <row r="415" spans="1:11" ht="9" customHeight="1" x14ac:dyDescent="0.25">
      <c r="A415" s="357" t="s">
        <v>28716</v>
      </c>
      <c r="B415" s="358" t="s">
        <v>28717</v>
      </c>
      <c r="C415" s="734"/>
      <c r="D415" s="734"/>
      <c r="E415" s="734"/>
      <c r="F415" s="734"/>
      <c r="G415" s="734"/>
      <c r="H415" s="734"/>
      <c r="I415" s="734"/>
      <c r="J415" s="360">
        <v>436.2928</v>
      </c>
      <c r="K415" s="360">
        <v>106.6322</v>
      </c>
    </row>
    <row r="416" spans="1:11" ht="9" customHeight="1" x14ac:dyDescent="0.25">
      <c r="A416" s="357" t="s">
        <v>28638</v>
      </c>
      <c r="B416" s="358" t="s">
        <v>28639</v>
      </c>
      <c r="C416" s="360">
        <v>879852.79599999997</v>
      </c>
      <c r="D416" s="360">
        <v>37.707999999999998</v>
      </c>
      <c r="E416" s="360">
        <v>15.5105</v>
      </c>
      <c r="F416" s="360">
        <v>6.2847</v>
      </c>
      <c r="G416" s="360">
        <v>56.561999999999998</v>
      </c>
      <c r="H416" s="360">
        <v>254.0762</v>
      </c>
      <c r="I416" s="360">
        <v>23.118400000000001</v>
      </c>
      <c r="J416" s="360">
        <v>393.25979999999998</v>
      </c>
      <c r="K416" s="360">
        <v>82.621600000000001</v>
      </c>
    </row>
    <row r="417" spans="1:11" ht="9" customHeight="1" x14ac:dyDescent="0.25">
      <c r="A417" s="357" t="s">
        <v>28718</v>
      </c>
      <c r="B417" s="358" t="s">
        <v>28719</v>
      </c>
      <c r="C417" s="360">
        <v>275825</v>
      </c>
      <c r="D417" s="360">
        <v>19.022400000000001</v>
      </c>
      <c r="E417" s="360">
        <v>4.9882</v>
      </c>
      <c r="F417" s="360">
        <v>0</v>
      </c>
      <c r="G417" s="360">
        <v>19.022400000000001</v>
      </c>
      <c r="H417" s="360">
        <v>0</v>
      </c>
      <c r="I417" s="360">
        <v>0</v>
      </c>
      <c r="J417" s="360">
        <v>43.033000000000001</v>
      </c>
      <c r="K417" s="360">
        <v>24.0106</v>
      </c>
    </row>
    <row r="418" spans="1:11" ht="9" customHeight="1" x14ac:dyDescent="0.25">
      <c r="A418" s="357" t="s">
        <v>28720</v>
      </c>
      <c r="B418" s="358" t="s">
        <v>28721</v>
      </c>
      <c r="C418" s="734"/>
      <c r="D418" s="734"/>
      <c r="E418" s="734"/>
      <c r="F418" s="734"/>
      <c r="G418" s="734"/>
      <c r="H418" s="734"/>
      <c r="I418" s="734"/>
      <c r="J418" s="360">
        <v>552.92219999999998</v>
      </c>
      <c r="K418" s="360">
        <v>188.3169</v>
      </c>
    </row>
    <row r="419" spans="1:11" ht="9" customHeight="1" x14ac:dyDescent="0.25">
      <c r="A419" s="357" t="s">
        <v>28644</v>
      </c>
      <c r="B419" s="358" t="s">
        <v>28645</v>
      </c>
      <c r="C419" s="360">
        <v>1127842.3096</v>
      </c>
      <c r="D419" s="360">
        <v>48.336100000000002</v>
      </c>
      <c r="E419" s="360">
        <v>19.882200000000001</v>
      </c>
      <c r="F419" s="360">
        <v>8.0559999999999992</v>
      </c>
      <c r="G419" s="360">
        <v>72.504099999999994</v>
      </c>
      <c r="H419" s="360">
        <v>228.1892</v>
      </c>
      <c r="I419" s="360">
        <v>26.752099999999999</v>
      </c>
      <c r="J419" s="360">
        <v>403.71969999999999</v>
      </c>
      <c r="K419" s="360">
        <v>103.0264</v>
      </c>
    </row>
    <row r="420" spans="1:11" ht="9" customHeight="1" x14ac:dyDescent="0.25">
      <c r="A420" s="357" t="s">
        <v>28722</v>
      </c>
      <c r="B420" s="358" t="s">
        <v>28723</v>
      </c>
      <c r="C420" s="360">
        <v>314446.45779999997</v>
      </c>
      <c r="D420" s="360">
        <v>20.963100000000001</v>
      </c>
      <c r="E420" s="360">
        <v>10.5091</v>
      </c>
      <c r="F420" s="360">
        <v>0</v>
      </c>
      <c r="G420" s="360">
        <v>23.583500000000001</v>
      </c>
      <c r="H420" s="360">
        <v>0</v>
      </c>
      <c r="I420" s="360">
        <v>0</v>
      </c>
      <c r="J420" s="360">
        <v>55.055700000000002</v>
      </c>
      <c r="K420" s="360">
        <v>31.472200000000001</v>
      </c>
    </row>
    <row r="421" spans="1:11" ht="9" customHeight="1" x14ac:dyDescent="0.25">
      <c r="A421" s="357" t="s">
        <v>28724</v>
      </c>
      <c r="B421" s="358" t="s">
        <v>28725</v>
      </c>
      <c r="C421" s="360">
        <v>537712.81649999996</v>
      </c>
      <c r="D421" s="360">
        <v>35.847499999999997</v>
      </c>
      <c r="E421" s="360">
        <v>17.970800000000001</v>
      </c>
      <c r="F421" s="360">
        <v>0</v>
      </c>
      <c r="G421" s="360">
        <v>40.328499999999998</v>
      </c>
      <c r="H421" s="360">
        <v>0</v>
      </c>
      <c r="I421" s="360">
        <v>0</v>
      </c>
      <c r="J421" s="360">
        <v>94.146799999999999</v>
      </c>
      <c r="K421" s="360">
        <v>53.818300000000001</v>
      </c>
    </row>
    <row r="422" spans="1:11" ht="9" customHeight="1" x14ac:dyDescent="0.25">
      <c r="A422" s="357" t="s">
        <v>28726</v>
      </c>
      <c r="B422" s="358" t="s">
        <v>28727</v>
      </c>
      <c r="C422" s="734"/>
      <c r="D422" s="734"/>
      <c r="E422" s="734"/>
      <c r="F422" s="734"/>
      <c r="G422" s="734"/>
      <c r="H422" s="734"/>
      <c r="I422" s="734"/>
      <c r="J422" s="360">
        <v>650.24760000000003</v>
      </c>
      <c r="K422" s="360">
        <v>242.47499999999999</v>
      </c>
    </row>
    <row r="423" spans="1:11" ht="9" customHeight="1" x14ac:dyDescent="0.25">
      <c r="A423" s="357" t="s">
        <v>28722</v>
      </c>
      <c r="B423" s="358" t="s">
        <v>28723</v>
      </c>
      <c r="C423" s="360">
        <v>314446.45779999997</v>
      </c>
      <c r="D423" s="360">
        <v>20.963100000000001</v>
      </c>
      <c r="E423" s="360">
        <v>10.5091</v>
      </c>
      <c r="F423" s="360">
        <v>0</v>
      </c>
      <c r="G423" s="360">
        <v>23.583500000000001</v>
      </c>
      <c r="H423" s="360">
        <v>0</v>
      </c>
      <c r="I423" s="360">
        <v>0</v>
      </c>
      <c r="J423" s="360">
        <v>55.055700000000002</v>
      </c>
      <c r="K423" s="360">
        <v>31.472200000000001</v>
      </c>
    </row>
    <row r="424" spans="1:11" ht="9" customHeight="1" x14ac:dyDescent="0.25">
      <c r="A424" s="357" t="s">
        <v>28728</v>
      </c>
      <c r="B424" s="358" t="s">
        <v>28729</v>
      </c>
      <c r="C424" s="360">
        <v>1317745.3770999999</v>
      </c>
      <c r="D424" s="360">
        <v>56.474800000000002</v>
      </c>
      <c r="E424" s="360">
        <v>23.23</v>
      </c>
      <c r="F424" s="360">
        <v>9.4124999999999996</v>
      </c>
      <c r="G424" s="360">
        <v>84.712199999999996</v>
      </c>
      <c r="H424" s="360">
        <v>228.1892</v>
      </c>
      <c r="I424" s="360">
        <v>26.752099999999999</v>
      </c>
      <c r="J424" s="360">
        <v>428.77080000000001</v>
      </c>
      <c r="K424" s="360">
        <v>115.8694</v>
      </c>
    </row>
    <row r="425" spans="1:11" ht="9" customHeight="1" x14ac:dyDescent="0.25">
      <c r="A425" s="357" t="s">
        <v>28730</v>
      </c>
      <c r="B425" s="358" t="s">
        <v>28731</v>
      </c>
      <c r="C425" s="360">
        <v>412789.63689999998</v>
      </c>
      <c r="D425" s="360">
        <v>27.519300000000001</v>
      </c>
      <c r="E425" s="360">
        <v>13.7958</v>
      </c>
      <c r="F425" s="360">
        <v>0</v>
      </c>
      <c r="G425" s="360">
        <v>30.959199999999999</v>
      </c>
      <c r="H425" s="360">
        <v>0</v>
      </c>
      <c r="I425" s="360">
        <v>0</v>
      </c>
      <c r="J425" s="360">
        <v>72.274299999999997</v>
      </c>
      <c r="K425" s="360">
        <v>41.315100000000001</v>
      </c>
    </row>
    <row r="426" spans="1:11" ht="9" customHeight="1" x14ac:dyDescent="0.25">
      <c r="A426" s="357" t="s">
        <v>28724</v>
      </c>
      <c r="B426" s="358" t="s">
        <v>28725</v>
      </c>
      <c r="C426" s="360">
        <v>537712.81649999996</v>
      </c>
      <c r="D426" s="360">
        <v>35.847499999999997</v>
      </c>
      <c r="E426" s="360">
        <v>17.970800000000001</v>
      </c>
      <c r="F426" s="360">
        <v>0</v>
      </c>
      <c r="G426" s="360">
        <v>40.328499999999998</v>
      </c>
      <c r="H426" s="360">
        <v>0</v>
      </c>
      <c r="I426" s="360">
        <v>0</v>
      </c>
      <c r="J426" s="360">
        <v>94.146799999999999</v>
      </c>
      <c r="K426" s="360">
        <v>53.818300000000001</v>
      </c>
    </row>
    <row r="427" spans="1:11" ht="9" customHeight="1" x14ac:dyDescent="0.25">
      <c r="A427" s="357" t="s">
        <v>28732</v>
      </c>
      <c r="B427" s="358" t="s">
        <v>28733</v>
      </c>
      <c r="C427" s="734"/>
      <c r="D427" s="734"/>
      <c r="E427" s="734"/>
      <c r="F427" s="734"/>
      <c r="G427" s="734"/>
      <c r="H427" s="734"/>
      <c r="I427" s="734"/>
      <c r="J427" s="360">
        <v>1293.9717000000001</v>
      </c>
      <c r="K427" s="360">
        <v>532.69740000000002</v>
      </c>
    </row>
    <row r="428" spans="1:11" ht="9" customHeight="1" x14ac:dyDescent="0.25">
      <c r="A428" s="357" t="s">
        <v>28734</v>
      </c>
      <c r="B428" s="358" t="s">
        <v>28735</v>
      </c>
      <c r="C428" s="360">
        <v>5239402.3492000001</v>
      </c>
      <c r="D428" s="360">
        <v>224.54580000000001</v>
      </c>
      <c r="E428" s="360">
        <v>92.363200000000006</v>
      </c>
      <c r="F428" s="360">
        <v>37.424300000000002</v>
      </c>
      <c r="G428" s="360">
        <v>336.81869999999998</v>
      </c>
      <c r="H428" s="360">
        <v>310.84589999999997</v>
      </c>
      <c r="I428" s="360">
        <v>26.752099999999999</v>
      </c>
      <c r="J428" s="360">
        <v>1028.75</v>
      </c>
      <c r="K428" s="360">
        <v>381.08539999999999</v>
      </c>
    </row>
    <row r="429" spans="1:11" ht="9" customHeight="1" x14ac:dyDescent="0.25">
      <c r="A429" s="357" t="s">
        <v>28722</v>
      </c>
      <c r="B429" s="358" t="s">
        <v>28723</v>
      </c>
      <c r="C429" s="360">
        <v>314446.45779999997</v>
      </c>
      <c r="D429" s="360">
        <v>20.963100000000001</v>
      </c>
      <c r="E429" s="360">
        <v>10.5091</v>
      </c>
      <c r="F429" s="360">
        <v>0</v>
      </c>
      <c r="G429" s="360">
        <v>23.583500000000001</v>
      </c>
      <c r="H429" s="360">
        <v>0</v>
      </c>
      <c r="I429" s="360">
        <v>0</v>
      </c>
      <c r="J429" s="360">
        <v>55.055700000000002</v>
      </c>
      <c r="K429" s="360">
        <v>31.472200000000001</v>
      </c>
    </row>
    <row r="430" spans="1:11" ht="9" customHeight="1" x14ac:dyDescent="0.25">
      <c r="A430" s="357" t="s">
        <v>28736</v>
      </c>
      <c r="B430" s="358" t="s">
        <v>28737</v>
      </c>
      <c r="C430" s="360">
        <v>662635.99609999999</v>
      </c>
      <c r="D430" s="360">
        <v>44.175699999999999</v>
      </c>
      <c r="E430" s="360">
        <v>22.145800000000001</v>
      </c>
      <c r="F430" s="360">
        <v>0</v>
      </c>
      <c r="G430" s="360">
        <v>49.697699999999998</v>
      </c>
      <c r="H430" s="360">
        <v>0</v>
      </c>
      <c r="I430" s="360">
        <v>0</v>
      </c>
      <c r="J430" s="360">
        <v>116.0192</v>
      </c>
      <c r="K430" s="360">
        <v>66.3215</v>
      </c>
    </row>
    <row r="431" spans="1:11" ht="9" customHeight="1" x14ac:dyDescent="0.25">
      <c r="A431" s="357" t="s">
        <v>28724</v>
      </c>
      <c r="B431" s="358" t="s">
        <v>28725</v>
      </c>
      <c r="C431" s="360">
        <v>537712.81649999996</v>
      </c>
      <c r="D431" s="360">
        <v>35.847499999999997</v>
      </c>
      <c r="E431" s="360">
        <v>17.970800000000001</v>
      </c>
      <c r="F431" s="360">
        <v>0</v>
      </c>
      <c r="G431" s="360">
        <v>40.328499999999998</v>
      </c>
      <c r="H431" s="360">
        <v>0</v>
      </c>
      <c r="I431" s="360">
        <v>0</v>
      </c>
      <c r="J431" s="360">
        <v>94.146799999999999</v>
      </c>
      <c r="K431" s="360">
        <v>53.818300000000001</v>
      </c>
    </row>
    <row r="432" spans="1:11" ht="9" customHeight="1" x14ac:dyDescent="0.25">
      <c r="A432" s="357" t="s">
        <v>28738</v>
      </c>
      <c r="B432" s="358" t="s">
        <v>28739</v>
      </c>
      <c r="C432" s="734"/>
      <c r="D432" s="734"/>
      <c r="E432" s="734"/>
      <c r="F432" s="734"/>
      <c r="G432" s="734"/>
      <c r="H432" s="734"/>
      <c r="I432" s="734"/>
      <c r="J432" s="360">
        <v>338.21660000000003</v>
      </c>
      <c r="K432" s="360">
        <v>96.932500000000005</v>
      </c>
    </row>
    <row r="433" spans="1:11" ht="9" customHeight="1" x14ac:dyDescent="0.25">
      <c r="A433" s="357" t="s">
        <v>28740</v>
      </c>
      <c r="B433" s="358" t="s">
        <v>28741</v>
      </c>
      <c r="C433" s="360">
        <v>401200</v>
      </c>
      <c r="D433" s="360">
        <v>16.047999999999998</v>
      </c>
      <c r="E433" s="360">
        <v>6.8074000000000003</v>
      </c>
      <c r="F433" s="360">
        <v>0</v>
      </c>
      <c r="G433" s="360">
        <v>16.047999999999998</v>
      </c>
      <c r="H433" s="360">
        <v>0</v>
      </c>
      <c r="I433" s="360">
        <v>0</v>
      </c>
      <c r="J433" s="360">
        <v>38.903399999999998</v>
      </c>
      <c r="K433" s="360">
        <v>22.855399999999999</v>
      </c>
    </row>
    <row r="434" spans="1:11" ht="18" customHeight="1" x14ac:dyDescent="0.25">
      <c r="A434" s="357" t="s">
        <v>28664</v>
      </c>
      <c r="B434" s="358" t="s">
        <v>28665</v>
      </c>
      <c r="C434" s="360">
        <v>699779.49820000003</v>
      </c>
      <c r="D434" s="360">
        <v>29.990500000000001</v>
      </c>
      <c r="E434" s="360">
        <v>12.3361</v>
      </c>
      <c r="F434" s="360">
        <v>4.9984000000000002</v>
      </c>
      <c r="G434" s="360">
        <v>44.985799999999998</v>
      </c>
      <c r="H434" s="360">
        <v>180.25030000000001</v>
      </c>
      <c r="I434" s="360">
        <v>26.752099999999999</v>
      </c>
      <c r="J434" s="360">
        <v>299.31319999999999</v>
      </c>
      <c r="K434" s="360">
        <v>74.077100000000002</v>
      </c>
    </row>
    <row r="435" spans="1:11" ht="18" customHeight="1" x14ac:dyDescent="0.25">
      <c r="A435" s="357" t="s">
        <v>28742</v>
      </c>
      <c r="B435" s="358" t="s">
        <v>28743</v>
      </c>
      <c r="C435" s="734"/>
      <c r="D435" s="734"/>
      <c r="E435" s="734"/>
      <c r="F435" s="734"/>
      <c r="G435" s="734"/>
      <c r="H435" s="734"/>
      <c r="I435" s="734"/>
      <c r="J435" s="360">
        <v>303.59690000000001</v>
      </c>
      <c r="K435" s="360">
        <v>103.9783</v>
      </c>
    </row>
    <row r="436" spans="1:11" ht="9" customHeight="1" x14ac:dyDescent="0.25">
      <c r="A436" s="357" t="s">
        <v>28744</v>
      </c>
      <c r="B436" s="358" t="s">
        <v>28745</v>
      </c>
      <c r="C436" s="360">
        <v>797594.46660000004</v>
      </c>
      <c r="D436" s="360">
        <v>34.182600000000001</v>
      </c>
      <c r="E436" s="360">
        <v>14.060499999999999</v>
      </c>
      <c r="F436" s="360">
        <v>5.6970999999999998</v>
      </c>
      <c r="G436" s="360">
        <v>51.273899999999998</v>
      </c>
      <c r="H436" s="360">
        <v>132.816</v>
      </c>
      <c r="I436" s="360">
        <v>32.881399999999999</v>
      </c>
      <c r="J436" s="360">
        <v>270.91149999999999</v>
      </c>
      <c r="K436" s="360">
        <v>86.821600000000004</v>
      </c>
    </row>
    <row r="437" spans="1:11" ht="9" customHeight="1" x14ac:dyDescent="0.25">
      <c r="A437" s="357" t="s">
        <v>28746</v>
      </c>
      <c r="B437" s="358" t="s">
        <v>28747</v>
      </c>
      <c r="C437" s="360">
        <v>182894.041</v>
      </c>
      <c r="D437" s="360">
        <v>13.8033</v>
      </c>
      <c r="E437" s="360">
        <v>3.3534000000000002</v>
      </c>
      <c r="F437" s="360">
        <v>0</v>
      </c>
      <c r="G437" s="360">
        <v>15.528700000000001</v>
      </c>
      <c r="H437" s="360">
        <v>0</v>
      </c>
      <c r="I437" s="360">
        <v>0</v>
      </c>
      <c r="J437" s="360">
        <v>32.685400000000001</v>
      </c>
      <c r="K437" s="360">
        <v>17.156700000000001</v>
      </c>
    </row>
    <row r="438" spans="1:11" ht="18" customHeight="1" x14ac:dyDescent="0.25">
      <c r="A438" s="357" t="s">
        <v>28748</v>
      </c>
      <c r="B438" s="358" t="s">
        <v>28749</v>
      </c>
      <c r="C438" s="734"/>
      <c r="D438" s="734"/>
      <c r="E438" s="734"/>
      <c r="F438" s="734"/>
      <c r="G438" s="734"/>
      <c r="H438" s="734"/>
      <c r="I438" s="734"/>
      <c r="J438" s="360">
        <v>297.51010000000002</v>
      </c>
      <c r="K438" s="360">
        <v>127.9659</v>
      </c>
    </row>
    <row r="439" spans="1:11" ht="9" customHeight="1" x14ac:dyDescent="0.25">
      <c r="A439" s="357" t="s">
        <v>28750</v>
      </c>
      <c r="B439" s="358" t="s">
        <v>28751</v>
      </c>
      <c r="C439" s="360">
        <v>406978.90500000003</v>
      </c>
      <c r="D439" s="360">
        <v>17.442</v>
      </c>
      <c r="E439" s="360">
        <v>7.1745000000000001</v>
      </c>
      <c r="F439" s="360">
        <v>2.907</v>
      </c>
      <c r="G439" s="360">
        <v>26.1629</v>
      </c>
      <c r="H439" s="360">
        <v>110.2595</v>
      </c>
      <c r="I439" s="360">
        <v>32.881399999999999</v>
      </c>
      <c r="J439" s="360">
        <v>196.82730000000001</v>
      </c>
      <c r="K439" s="360">
        <v>60.404899999999998</v>
      </c>
    </row>
    <row r="440" spans="1:11" ht="9" customHeight="1" x14ac:dyDescent="0.25">
      <c r="A440" s="357" t="s">
        <v>28752</v>
      </c>
      <c r="B440" s="358" t="s">
        <v>28753</v>
      </c>
      <c r="C440" s="360">
        <v>496827.60470000003</v>
      </c>
      <c r="D440" s="360">
        <v>33.1218</v>
      </c>
      <c r="E440" s="360">
        <v>8.9407999999999994</v>
      </c>
      <c r="F440" s="360">
        <v>0</v>
      </c>
      <c r="G440" s="360">
        <v>33.1218</v>
      </c>
      <c r="H440" s="360">
        <v>0</v>
      </c>
      <c r="I440" s="360">
        <v>25.4984</v>
      </c>
      <c r="J440" s="360">
        <v>100.6828</v>
      </c>
      <c r="K440" s="360">
        <v>67.561000000000007</v>
      </c>
    </row>
    <row r="441" spans="1:11" ht="18" customHeight="1" x14ac:dyDescent="0.25">
      <c r="A441" s="357" t="s">
        <v>28754</v>
      </c>
      <c r="B441" s="358" t="s">
        <v>28755</v>
      </c>
      <c r="C441" s="734"/>
      <c r="D441" s="734"/>
      <c r="E441" s="734"/>
      <c r="F441" s="734"/>
      <c r="G441" s="734"/>
      <c r="H441" s="734"/>
      <c r="I441" s="734"/>
      <c r="J441" s="360">
        <v>178.47470000000001</v>
      </c>
      <c r="K441" s="360">
        <v>67.73</v>
      </c>
    </row>
    <row r="442" spans="1:11" ht="9" customHeight="1" x14ac:dyDescent="0.25">
      <c r="A442" s="357" t="s">
        <v>28756</v>
      </c>
      <c r="B442" s="358" t="s">
        <v>28757</v>
      </c>
      <c r="C442" s="360">
        <v>565319.74430000002</v>
      </c>
      <c r="D442" s="360">
        <v>24.228000000000002</v>
      </c>
      <c r="E442" s="360">
        <v>9.9657999999999998</v>
      </c>
      <c r="F442" s="360">
        <v>4.0380000000000003</v>
      </c>
      <c r="G442" s="360">
        <v>36.341999999999999</v>
      </c>
      <c r="H442" s="360">
        <v>68.628299999999996</v>
      </c>
      <c r="I442" s="360">
        <v>23.118400000000001</v>
      </c>
      <c r="J442" s="360">
        <v>166.32050000000001</v>
      </c>
      <c r="K442" s="360">
        <v>61.350200000000001</v>
      </c>
    </row>
    <row r="443" spans="1:11" ht="9" customHeight="1" x14ac:dyDescent="0.25">
      <c r="A443" s="357" t="s">
        <v>28758</v>
      </c>
      <c r="B443" s="358" t="s">
        <v>28759</v>
      </c>
      <c r="C443" s="360">
        <v>68010.086599999995</v>
      </c>
      <c r="D443" s="360">
        <v>5.1327999999999996</v>
      </c>
      <c r="E443" s="360">
        <v>1.2470000000000001</v>
      </c>
      <c r="F443" s="360">
        <v>0</v>
      </c>
      <c r="G443" s="360">
        <v>5.7744</v>
      </c>
      <c r="H443" s="360">
        <v>0</v>
      </c>
      <c r="I443" s="360">
        <v>0</v>
      </c>
      <c r="J443" s="360">
        <v>12.154199999999999</v>
      </c>
      <c r="K443" s="360">
        <v>6.3798000000000004</v>
      </c>
    </row>
    <row r="444" spans="1:11" ht="9" customHeight="1" x14ac:dyDescent="0.25">
      <c r="A444" s="357" t="s">
        <v>28760</v>
      </c>
      <c r="B444" s="358" t="s">
        <v>28761</v>
      </c>
      <c r="C444" s="734"/>
      <c r="D444" s="734"/>
      <c r="E444" s="734"/>
      <c r="F444" s="734"/>
      <c r="G444" s="734"/>
      <c r="H444" s="734"/>
      <c r="I444" s="734"/>
      <c r="J444" s="360">
        <v>174.83430000000001</v>
      </c>
      <c r="K444" s="360">
        <v>65.977500000000006</v>
      </c>
    </row>
    <row r="445" spans="1:11" ht="9" customHeight="1" x14ac:dyDescent="0.25">
      <c r="A445" s="357" t="s">
        <v>28762</v>
      </c>
      <c r="B445" s="358" t="s">
        <v>28763</v>
      </c>
      <c r="C445" s="360">
        <v>585912.78469999996</v>
      </c>
      <c r="D445" s="360">
        <v>25.110499999999998</v>
      </c>
      <c r="E445" s="360">
        <v>10.328799999999999</v>
      </c>
      <c r="F445" s="360">
        <v>4.1851000000000003</v>
      </c>
      <c r="G445" s="360">
        <v>37.665799999999997</v>
      </c>
      <c r="H445" s="360">
        <v>68.628299999999996</v>
      </c>
      <c r="I445" s="360">
        <v>23.118400000000001</v>
      </c>
      <c r="J445" s="360">
        <v>169.0369</v>
      </c>
      <c r="K445" s="360">
        <v>62.742800000000003</v>
      </c>
    </row>
    <row r="446" spans="1:11" ht="9" customHeight="1" x14ac:dyDescent="0.25">
      <c r="A446" s="357" t="s">
        <v>28764</v>
      </c>
      <c r="B446" s="358" t="s">
        <v>28765</v>
      </c>
      <c r="C446" s="360">
        <v>37159.815999999999</v>
      </c>
      <c r="D446" s="360">
        <v>2.5627</v>
      </c>
      <c r="E446" s="360">
        <v>0.67200000000000004</v>
      </c>
      <c r="F446" s="360">
        <v>0</v>
      </c>
      <c r="G446" s="360">
        <v>2.5627</v>
      </c>
      <c r="H446" s="360">
        <v>0</v>
      </c>
      <c r="I446" s="360">
        <v>0</v>
      </c>
      <c r="J446" s="360">
        <v>5.7973999999999997</v>
      </c>
      <c r="K446" s="360">
        <v>3.2347000000000001</v>
      </c>
    </row>
    <row r="447" spans="1:11" ht="9" customHeight="1" x14ac:dyDescent="0.25">
      <c r="A447" s="357" t="s">
        <v>28766</v>
      </c>
      <c r="B447" s="358" t="s">
        <v>28767</v>
      </c>
      <c r="C447" s="734"/>
      <c r="D447" s="734"/>
      <c r="E447" s="734"/>
      <c r="F447" s="734"/>
      <c r="G447" s="734"/>
      <c r="H447" s="734"/>
      <c r="I447" s="734"/>
      <c r="J447" s="360">
        <v>249.72540000000001</v>
      </c>
      <c r="K447" s="360">
        <v>69.918300000000002</v>
      </c>
    </row>
    <row r="448" spans="1:11" ht="9" customHeight="1" x14ac:dyDescent="0.25">
      <c r="A448" s="357" t="s">
        <v>28672</v>
      </c>
      <c r="B448" s="358" t="s">
        <v>28673</v>
      </c>
      <c r="C448" s="360">
        <v>540178.64980000001</v>
      </c>
      <c r="D448" s="360">
        <v>23.150500000000001</v>
      </c>
      <c r="E448" s="360">
        <v>9.5226000000000006</v>
      </c>
      <c r="F448" s="360">
        <v>3.8584000000000001</v>
      </c>
      <c r="G448" s="360">
        <v>34.7258</v>
      </c>
      <c r="H448" s="360">
        <v>130.3938</v>
      </c>
      <c r="I448" s="360">
        <v>23.118400000000001</v>
      </c>
      <c r="J448" s="360">
        <v>224.76949999999999</v>
      </c>
      <c r="K448" s="360">
        <v>59.649900000000002</v>
      </c>
    </row>
    <row r="449" spans="1:11" ht="9" customHeight="1" x14ac:dyDescent="0.25">
      <c r="A449" s="357" t="s">
        <v>28768</v>
      </c>
      <c r="B449" s="358" t="s">
        <v>28769</v>
      </c>
      <c r="C449" s="360">
        <v>190570</v>
      </c>
      <c r="D449" s="360">
        <v>7.6227999999999998</v>
      </c>
      <c r="E449" s="360">
        <v>2.6456</v>
      </c>
      <c r="F449" s="360">
        <v>0</v>
      </c>
      <c r="G449" s="360">
        <v>7.6227999999999998</v>
      </c>
      <c r="H449" s="360">
        <v>7.0647000000000002</v>
      </c>
      <c r="I449" s="360">
        <v>0</v>
      </c>
      <c r="J449" s="360">
        <v>24.9559</v>
      </c>
      <c r="K449" s="360">
        <v>10.2684</v>
      </c>
    </row>
    <row r="450" spans="1:11" ht="18" customHeight="1" x14ac:dyDescent="0.25">
      <c r="A450" s="357" t="s">
        <v>28770</v>
      </c>
      <c r="B450" s="358" t="s">
        <v>28771</v>
      </c>
      <c r="C450" s="734"/>
      <c r="D450" s="734"/>
      <c r="E450" s="734"/>
      <c r="F450" s="734"/>
      <c r="G450" s="734"/>
      <c r="H450" s="734"/>
      <c r="I450" s="734"/>
      <c r="J450" s="360">
        <v>262.70060000000001</v>
      </c>
      <c r="K450" s="360">
        <v>78.346500000000006</v>
      </c>
    </row>
    <row r="451" spans="1:11" ht="9" customHeight="1" x14ac:dyDescent="0.25">
      <c r="A451" s="357" t="s">
        <v>28772</v>
      </c>
      <c r="B451" s="358" t="s">
        <v>28773</v>
      </c>
      <c r="C451" s="360">
        <v>693637.56519999995</v>
      </c>
      <c r="D451" s="360">
        <v>29.7273</v>
      </c>
      <c r="E451" s="360">
        <v>12.2278</v>
      </c>
      <c r="F451" s="360">
        <v>4.9546000000000001</v>
      </c>
      <c r="G451" s="360">
        <v>44.591000000000001</v>
      </c>
      <c r="H451" s="360">
        <v>132.816</v>
      </c>
      <c r="I451" s="360">
        <v>23.118400000000001</v>
      </c>
      <c r="J451" s="360">
        <v>247.43510000000001</v>
      </c>
      <c r="K451" s="360">
        <v>70.028099999999995</v>
      </c>
    </row>
    <row r="452" spans="1:11" ht="9" customHeight="1" x14ac:dyDescent="0.25">
      <c r="A452" s="357" t="s">
        <v>28774</v>
      </c>
      <c r="B452" s="358" t="s">
        <v>28775</v>
      </c>
      <c r="C452" s="360">
        <v>123503.9767</v>
      </c>
      <c r="D452" s="360">
        <v>6.1752000000000002</v>
      </c>
      <c r="E452" s="360">
        <v>2.1432000000000002</v>
      </c>
      <c r="F452" s="360">
        <v>0</v>
      </c>
      <c r="G452" s="360">
        <v>6.9470999999999998</v>
      </c>
      <c r="H452" s="360">
        <v>0</v>
      </c>
      <c r="I452" s="360">
        <v>0</v>
      </c>
      <c r="J452" s="360">
        <v>15.265499999999999</v>
      </c>
      <c r="K452" s="360">
        <v>8.3184000000000005</v>
      </c>
    </row>
    <row r="453" spans="1:11" ht="9" customHeight="1" x14ac:dyDescent="0.25">
      <c r="A453" s="357" t="s">
        <v>28776</v>
      </c>
      <c r="B453" s="358" t="s">
        <v>28777</v>
      </c>
      <c r="C453" s="734"/>
      <c r="D453" s="734"/>
      <c r="E453" s="734"/>
      <c r="F453" s="734"/>
      <c r="G453" s="734"/>
      <c r="H453" s="734"/>
      <c r="I453" s="734"/>
      <c r="J453" s="360">
        <v>311.613</v>
      </c>
      <c r="K453" s="360">
        <v>79.3703</v>
      </c>
    </row>
    <row r="454" spans="1:11" ht="9" customHeight="1" x14ac:dyDescent="0.25">
      <c r="A454" s="357" t="s">
        <v>28778</v>
      </c>
      <c r="B454" s="358" t="s">
        <v>28779</v>
      </c>
      <c r="C454" s="360">
        <v>693637.56519999995</v>
      </c>
      <c r="D454" s="360">
        <v>29.7273</v>
      </c>
      <c r="E454" s="360">
        <v>12.2278</v>
      </c>
      <c r="F454" s="360">
        <v>4.9546000000000001</v>
      </c>
      <c r="G454" s="360">
        <v>44.591000000000001</v>
      </c>
      <c r="H454" s="360">
        <v>180.25030000000001</v>
      </c>
      <c r="I454" s="360">
        <v>23.118400000000001</v>
      </c>
      <c r="J454" s="360">
        <v>294.86939999999998</v>
      </c>
      <c r="K454" s="360">
        <v>70.028099999999995</v>
      </c>
    </row>
    <row r="455" spans="1:11" ht="9" customHeight="1" x14ac:dyDescent="0.25">
      <c r="A455" s="357" t="s">
        <v>28780</v>
      </c>
      <c r="B455" s="358" t="s">
        <v>28781</v>
      </c>
      <c r="C455" s="360">
        <v>107321</v>
      </c>
      <c r="D455" s="360">
        <v>7.4013999999999998</v>
      </c>
      <c r="E455" s="360">
        <v>1.9408000000000001</v>
      </c>
      <c r="F455" s="360">
        <v>0</v>
      </c>
      <c r="G455" s="360">
        <v>7.4013999999999998</v>
      </c>
      <c r="H455" s="360">
        <v>0</v>
      </c>
      <c r="I455" s="360">
        <v>0</v>
      </c>
      <c r="J455" s="360">
        <v>16.743600000000001</v>
      </c>
      <c r="K455" s="360">
        <v>9.3422000000000001</v>
      </c>
    </row>
    <row r="456" spans="1:11" ht="18" customHeight="1" x14ac:dyDescent="0.25">
      <c r="A456" s="357" t="s">
        <v>28782</v>
      </c>
      <c r="B456" s="358" t="s">
        <v>28783</v>
      </c>
      <c r="C456" s="734"/>
      <c r="D456" s="734"/>
      <c r="E456" s="734"/>
      <c r="F456" s="734"/>
      <c r="G456" s="734"/>
      <c r="H456" s="734"/>
      <c r="I456" s="734"/>
      <c r="J456" s="360">
        <v>281.7099</v>
      </c>
      <c r="K456" s="360">
        <v>89.577699999999993</v>
      </c>
    </row>
    <row r="457" spans="1:11" ht="9" customHeight="1" x14ac:dyDescent="0.25">
      <c r="A457" s="357" t="s">
        <v>28784</v>
      </c>
      <c r="B457" s="358" t="s">
        <v>28785</v>
      </c>
      <c r="C457" s="360">
        <v>797594.46660000004</v>
      </c>
      <c r="D457" s="360">
        <v>34.182600000000001</v>
      </c>
      <c r="E457" s="360">
        <v>14.060499999999999</v>
      </c>
      <c r="F457" s="360">
        <v>5.6970999999999998</v>
      </c>
      <c r="G457" s="360">
        <v>51.273899999999998</v>
      </c>
      <c r="H457" s="360">
        <v>132.816</v>
      </c>
      <c r="I457" s="360">
        <v>26.752099999999999</v>
      </c>
      <c r="J457" s="360">
        <v>264.78219999999999</v>
      </c>
      <c r="K457" s="360">
        <v>80.692300000000003</v>
      </c>
    </row>
    <row r="458" spans="1:11" ht="9" customHeight="1" x14ac:dyDescent="0.25">
      <c r="A458" s="357" t="s">
        <v>28786</v>
      </c>
      <c r="B458" s="358" t="s">
        <v>28787</v>
      </c>
      <c r="C458" s="360">
        <v>94720.263900000005</v>
      </c>
      <c r="D458" s="360">
        <v>7.1486999999999998</v>
      </c>
      <c r="E458" s="360">
        <v>1.7366999999999999</v>
      </c>
      <c r="F458" s="360">
        <v>0</v>
      </c>
      <c r="G458" s="360">
        <v>8.0422999999999991</v>
      </c>
      <c r="H458" s="360">
        <v>0</v>
      </c>
      <c r="I458" s="360">
        <v>0</v>
      </c>
      <c r="J458" s="360">
        <v>16.927700000000002</v>
      </c>
      <c r="K458" s="360">
        <v>8.8854000000000006</v>
      </c>
    </row>
    <row r="459" spans="1:11" ht="9" customHeight="1" x14ac:dyDescent="0.25">
      <c r="A459" s="357" t="s">
        <v>28788</v>
      </c>
      <c r="B459" s="358" t="s">
        <v>28789</v>
      </c>
      <c r="C459" s="734"/>
      <c r="D459" s="734"/>
      <c r="E459" s="734"/>
      <c r="F459" s="734"/>
      <c r="G459" s="734"/>
      <c r="H459" s="734"/>
      <c r="I459" s="734"/>
      <c r="J459" s="360">
        <v>276.62200000000001</v>
      </c>
      <c r="K459" s="360">
        <v>85.180700000000002</v>
      </c>
    </row>
    <row r="460" spans="1:11" ht="9" customHeight="1" x14ac:dyDescent="0.25">
      <c r="A460" s="357" t="s">
        <v>28712</v>
      </c>
      <c r="B460" s="358" t="s">
        <v>28713</v>
      </c>
      <c r="C460" s="360">
        <v>797594.46660000004</v>
      </c>
      <c r="D460" s="360">
        <v>34.182600000000001</v>
      </c>
      <c r="E460" s="360">
        <v>14.060499999999999</v>
      </c>
      <c r="F460" s="360">
        <v>5.6970999999999998</v>
      </c>
      <c r="G460" s="360">
        <v>51.273899999999998</v>
      </c>
      <c r="H460" s="360">
        <v>132.816</v>
      </c>
      <c r="I460" s="360">
        <v>23.118400000000001</v>
      </c>
      <c r="J460" s="360">
        <v>261.14850000000001</v>
      </c>
      <c r="K460" s="360">
        <v>77.058599999999998</v>
      </c>
    </row>
    <row r="461" spans="1:11" ht="9" customHeight="1" x14ac:dyDescent="0.25">
      <c r="A461" s="357" t="s">
        <v>28790</v>
      </c>
      <c r="B461" s="358" t="s">
        <v>28791</v>
      </c>
      <c r="C461" s="360">
        <v>86582.866200000004</v>
      </c>
      <c r="D461" s="360">
        <v>6.5346000000000002</v>
      </c>
      <c r="E461" s="360">
        <v>1.5874999999999999</v>
      </c>
      <c r="F461" s="360">
        <v>0</v>
      </c>
      <c r="G461" s="360">
        <v>7.3513999999999999</v>
      </c>
      <c r="H461" s="360">
        <v>0</v>
      </c>
      <c r="I461" s="360">
        <v>0</v>
      </c>
      <c r="J461" s="360">
        <v>15.4735</v>
      </c>
      <c r="K461" s="360">
        <v>8.1220999999999997</v>
      </c>
    </row>
    <row r="462" spans="1:11" ht="9" customHeight="1" x14ac:dyDescent="0.25">
      <c r="A462" s="357" t="s">
        <v>28792</v>
      </c>
      <c r="B462" s="358" t="s">
        <v>28793</v>
      </c>
      <c r="C462" s="734"/>
      <c r="D462" s="734"/>
      <c r="E462" s="734"/>
      <c r="F462" s="734"/>
      <c r="G462" s="734"/>
      <c r="H462" s="734"/>
      <c r="I462" s="734"/>
      <c r="J462" s="360">
        <v>255.13050000000001</v>
      </c>
      <c r="K462" s="360">
        <v>74.2851</v>
      </c>
    </row>
    <row r="463" spans="1:11" ht="9" customHeight="1" x14ac:dyDescent="0.25">
      <c r="A463" s="357" t="s">
        <v>28794</v>
      </c>
      <c r="B463" s="358" t="s">
        <v>28795</v>
      </c>
      <c r="C463" s="360">
        <v>699779.49820000003</v>
      </c>
      <c r="D463" s="360">
        <v>29.990500000000001</v>
      </c>
      <c r="E463" s="360">
        <v>12.3361</v>
      </c>
      <c r="F463" s="360">
        <v>4.9984000000000002</v>
      </c>
      <c r="G463" s="360">
        <v>44.985799999999998</v>
      </c>
      <c r="H463" s="360">
        <v>132.816</v>
      </c>
      <c r="I463" s="360">
        <v>23.118400000000001</v>
      </c>
      <c r="J463" s="360">
        <v>248.24520000000001</v>
      </c>
      <c r="K463" s="360">
        <v>70.443399999999997</v>
      </c>
    </row>
    <row r="464" spans="1:11" ht="9" customHeight="1" x14ac:dyDescent="0.25">
      <c r="A464" s="357" t="s">
        <v>28796</v>
      </c>
      <c r="B464" s="358" t="s">
        <v>28797</v>
      </c>
      <c r="C464" s="360">
        <v>44132</v>
      </c>
      <c r="D464" s="360">
        <v>3.0436000000000001</v>
      </c>
      <c r="E464" s="360">
        <v>0.79810000000000003</v>
      </c>
      <c r="F464" s="360">
        <v>0</v>
      </c>
      <c r="G464" s="360">
        <v>3.0436000000000001</v>
      </c>
      <c r="H464" s="360">
        <v>0</v>
      </c>
      <c r="I464" s="360">
        <v>0</v>
      </c>
      <c r="J464" s="360">
        <v>6.8853</v>
      </c>
      <c r="K464" s="360">
        <v>3.8416999999999999</v>
      </c>
    </row>
    <row r="465" spans="1:11" ht="9" customHeight="1" x14ac:dyDescent="0.25">
      <c r="A465" s="357" t="s">
        <v>28798</v>
      </c>
      <c r="B465" s="358" t="s">
        <v>28799</v>
      </c>
      <c r="C465" s="734"/>
      <c r="D465" s="734"/>
      <c r="E465" s="734"/>
      <c r="F465" s="734"/>
      <c r="G465" s="734"/>
      <c r="H465" s="734"/>
      <c r="I465" s="734"/>
      <c r="J465" s="360">
        <v>295.25459999999998</v>
      </c>
      <c r="K465" s="360">
        <v>96.687399999999997</v>
      </c>
    </row>
    <row r="466" spans="1:11" ht="9" customHeight="1" x14ac:dyDescent="0.25">
      <c r="A466" s="357" t="s">
        <v>28784</v>
      </c>
      <c r="B466" s="358" t="s">
        <v>28785</v>
      </c>
      <c r="C466" s="360">
        <v>797594.46660000004</v>
      </c>
      <c r="D466" s="360">
        <v>34.182600000000001</v>
      </c>
      <c r="E466" s="360">
        <v>14.060499999999999</v>
      </c>
      <c r="F466" s="360">
        <v>5.6970999999999998</v>
      </c>
      <c r="G466" s="360">
        <v>51.273899999999998</v>
      </c>
      <c r="H466" s="360">
        <v>132.816</v>
      </c>
      <c r="I466" s="360">
        <v>26.752099999999999</v>
      </c>
      <c r="J466" s="360">
        <v>264.78219999999999</v>
      </c>
      <c r="K466" s="360">
        <v>80.692300000000003</v>
      </c>
    </row>
    <row r="467" spans="1:11" ht="9" customHeight="1" x14ac:dyDescent="0.25">
      <c r="A467" s="357" t="s">
        <v>28800</v>
      </c>
      <c r="B467" s="358" t="s">
        <v>28801</v>
      </c>
      <c r="C467" s="360">
        <v>170510</v>
      </c>
      <c r="D467" s="360">
        <v>12.8687</v>
      </c>
      <c r="E467" s="360">
        <v>3.1263999999999998</v>
      </c>
      <c r="F467" s="360">
        <v>0</v>
      </c>
      <c r="G467" s="360">
        <v>14.4773</v>
      </c>
      <c r="H467" s="360">
        <v>0</v>
      </c>
      <c r="I467" s="360">
        <v>0</v>
      </c>
      <c r="J467" s="360">
        <v>30.4724</v>
      </c>
      <c r="K467" s="360">
        <v>15.995100000000001</v>
      </c>
    </row>
    <row r="468" spans="1:11" ht="9" customHeight="1" x14ac:dyDescent="0.25">
      <c r="A468" s="357" t="s">
        <v>28802</v>
      </c>
      <c r="B468" s="358" t="s">
        <v>28803</v>
      </c>
      <c r="C468" s="734"/>
      <c r="D468" s="734"/>
      <c r="E468" s="734"/>
      <c r="F468" s="734"/>
      <c r="G468" s="734"/>
      <c r="H468" s="734"/>
      <c r="I468" s="734"/>
      <c r="J468" s="360">
        <v>292.23770000000002</v>
      </c>
      <c r="K468" s="360">
        <v>85.172399999999996</v>
      </c>
    </row>
    <row r="469" spans="1:11" ht="9" customHeight="1" x14ac:dyDescent="0.25">
      <c r="A469" s="357" t="s">
        <v>28804</v>
      </c>
      <c r="B469" s="358" t="s">
        <v>28805</v>
      </c>
      <c r="C469" s="360">
        <v>826563.14359999995</v>
      </c>
      <c r="D469" s="360">
        <v>35.424100000000003</v>
      </c>
      <c r="E469" s="360">
        <v>14.571099999999999</v>
      </c>
      <c r="F469" s="360">
        <v>5.9039999999999999</v>
      </c>
      <c r="G469" s="360">
        <v>53.136200000000002</v>
      </c>
      <c r="H469" s="360">
        <v>148.35830000000001</v>
      </c>
      <c r="I469" s="360">
        <v>23.118400000000001</v>
      </c>
      <c r="J469" s="360">
        <v>280.51209999999998</v>
      </c>
      <c r="K469" s="360">
        <v>79.017600000000002</v>
      </c>
    </row>
    <row r="470" spans="1:11" ht="9" customHeight="1" x14ac:dyDescent="0.25">
      <c r="A470" s="357" t="s">
        <v>28806</v>
      </c>
      <c r="B470" s="358" t="s">
        <v>28807</v>
      </c>
      <c r="C470" s="360">
        <v>65611.566999999995</v>
      </c>
      <c r="D470" s="360">
        <v>4.9518000000000004</v>
      </c>
      <c r="E470" s="360">
        <v>1.2030000000000001</v>
      </c>
      <c r="F470" s="360">
        <v>0</v>
      </c>
      <c r="G470" s="360">
        <v>5.5708000000000002</v>
      </c>
      <c r="H470" s="360">
        <v>0</v>
      </c>
      <c r="I470" s="360">
        <v>0</v>
      </c>
      <c r="J470" s="360">
        <v>11.7256</v>
      </c>
      <c r="K470" s="360">
        <v>6.1547999999999998</v>
      </c>
    </row>
    <row r="471" spans="1:11" ht="9" customHeight="1" x14ac:dyDescent="0.25">
      <c r="A471" s="357" t="s">
        <v>852</v>
      </c>
      <c r="B471" s="358" t="s">
        <v>853</v>
      </c>
      <c r="C471" s="734"/>
      <c r="D471" s="734"/>
      <c r="E471" s="734"/>
      <c r="F471" s="734"/>
      <c r="G471" s="734"/>
      <c r="H471" s="734"/>
      <c r="I471" s="734"/>
      <c r="J471" s="360">
        <v>238.85300000000001</v>
      </c>
      <c r="K471" s="360">
        <v>67.507900000000006</v>
      </c>
    </row>
    <row r="472" spans="1:11" ht="9" customHeight="1" x14ac:dyDescent="0.25">
      <c r="A472" s="357" t="s">
        <v>28672</v>
      </c>
      <c r="B472" s="358" t="s">
        <v>28673</v>
      </c>
      <c r="C472" s="360">
        <v>540178.64980000001</v>
      </c>
      <c r="D472" s="360">
        <v>23.150500000000001</v>
      </c>
      <c r="E472" s="360">
        <v>9.5226000000000006</v>
      </c>
      <c r="F472" s="360">
        <v>3.8584000000000001</v>
      </c>
      <c r="G472" s="360">
        <v>34.7258</v>
      </c>
      <c r="H472" s="360">
        <v>130.3938</v>
      </c>
      <c r="I472" s="360">
        <v>23.118400000000001</v>
      </c>
      <c r="J472" s="360">
        <v>224.76949999999999</v>
      </c>
      <c r="K472" s="360">
        <v>59.649900000000002</v>
      </c>
    </row>
    <row r="473" spans="1:11" ht="9" customHeight="1" x14ac:dyDescent="0.25">
      <c r="A473" s="357" t="s">
        <v>28808</v>
      </c>
      <c r="B473" s="358" t="s">
        <v>28809</v>
      </c>
      <c r="C473" s="360">
        <v>90270</v>
      </c>
      <c r="D473" s="360">
        <v>6.2255000000000003</v>
      </c>
      <c r="E473" s="360">
        <v>1.6325000000000001</v>
      </c>
      <c r="F473" s="360">
        <v>0</v>
      </c>
      <c r="G473" s="360">
        <v>6.2255000000000003</v>
      </c>
      <c r="H473" s="360">
        <v>0</v>
      </c>
      <c r="I473" s="360">
        <v>0</v>
      </c>
      <c r="J473" s="360">
        <v>14.083500000000001</v>
      </c>
      <c r="K473" s="360">
        <v>7.8579999999999997</v>
      </c>
    </row>
    <row r="474" spans="1:11" ht="18" customHeight="1" x14ac:dyDescent="0.25">
      <c r="A474" s="357" t="s">
        <v>28810</v>
      </c>
      <c r="B474" s="358" t="s">
        <v>28811</v>
      </c>
      <c r="C474" s="734"/>
      <c r="D474" s="734"/>
      <c r="E474" s="734"/>
      <c r="F474" s="734"/>
      <c r="G474" s="734"/>
      <c r="H474" s="734"/>
      <c r="I474" s="734"/>
      <c r="J474" s="360">
        <v>357.34179999999998</v>
      </c>
      <c r="K474" s="360">
        <v>147.2561</v>
      </c>
    </row>
    <row r="475" spans="1:11" ht="9" customHeight="1" x14ac:dyDescent="0.25">
      <c r="A475" s="357" t="s">
        <v>28812</v>
      </c>
      <c r="B475" s="358" t="s">
        <v>28813</v>
      </c>
      <c r="C475" s="360">
        <v>408112.29330000002</v>
      </c>
      <c r="D475" s="360">
        <v>17.490500000000001</v>
      </c>
      <c r="E475" s="360">
        <v>7.1943999999999999</v>
      </c>
      <c r="F475" s="360">
        <v>2.9150999999999998</v>
      </c>
      <c r="G475" s="360">
        <v>26.235800000000001</v>
      </c>
      <c r="H475" s="360">
        <v>110.2595</v>
      </c>
      <c r="I475" s="360">
        <v>26.752099999999999</v>
      </c>
      <c r="J475" s="360">
        <v>190.84739999999999</v>
      </c>
      <c r="K475" s="360">
        <v>54.3521</v>
      </c>
    </row>
    <row r="476" spans="1:11" ht="9" customHeight="1" x14ac:dyDescent="0.25">
      <c r="A476" s="357" t="s">
        <v>28814</v>
      </c>
      <c r="B476" s="358" t="s">
        <v>28815</v>
      </c>
      <c r="C476" s="360">
        <v>697085</v>
      </c>
      <c r="D476" s="360">
        <v>52.668599999999998</v>
      </c>
      <c r="E476" s="360">
        <v>19.115600000000001</v>
      </c>
      <c r="F476" s="360">
        <v>0</v>
      </c>
      <c r="G476" s="360">
        <v>49.570500000000003</v>
      </c>
      <c r="H476" s="360">
        <v>24.0199</v>
      </c>
      <c r="I476" s="360">
        <v>21.119800000000001</v>
      </c>
      <c r="J476" s="360">
        <v>166.49440000000001</v>
      </c>
      <c r="K476" s="360">
        <v>92.903999999999996</v>
      </c>
    </row>
    <row r="477" spans="1:11" ht="9" customHeight="1" x14ac:dyDescent="0.25">
      <c r="A477" s="357" t="s">
        <v>28816</v>
      </c>
      <c r="B477" s="358" t="s">
        <v>28817</v>
      </c>
      <c r="C477" s="734"/>
      <c r="D477" s="734"/>
      <c r="E477" s="734"/>
      <c r="F477" s="734"/>
      <c r="G477" s="734"/>
      <c r="H477" s="734"/>
      <c r="I477" s="734"/>
      <c r="J477" s="360">
        <v>518.01880000000006</v>
      </c>
      <c r="K477" s="360">
        <v>224.43520000000001</v>
      </c>
    </row>
    <row r="478" spans="1:11" ht="9" customHeight="1" x14ac:dyDescent="0.25">
      <c r="A478" s="357" t="s">
        <v>28818</v>
      </c>
      <c r="B478" s="358" t="s">
        <v>28819</v>
      </c>
      <c r="C478" s="360">
        <v>540178.64980000001</v>
      </c>
      <c r="D478" s="360">
        <v>23.150500000000001</v>
      </c>
      <c r="E478" s="360">
        <v>9.5226000000000006</v>
      </c>
      <c r="F478" s="360">
        <v>3.8584000000000001</v>
      </c>
      <c r="G478" s="360">
        <v>34.7258</v>
      </c>
      <c r="H478" s="360">
        <v>130.3938</v>
      </c>
      <c r="I478" s="360">
        <v>26.752099999999999</v>
      </c>
      <c r="J478" s="360">
        <v>228.4032</v>
      </c>
      <c r="K478" s="360">
        <v>63.2836</v>
      </c>
    </row>
    <row r="479" spans="1:11" ht="9" customHeight="1" x14ac:dyDescent="0.25">
      <c r="A479" s="357" t="s">
        <v>28820</v>
      </c>
      <c r="B479" s="358" t="s">
        <v>28821</v>
      </c>
      <c r="C479" s="360">
        <v>140202.34849999999</v>
      </c>
      <c r="D479" s="360">
        <v>9.3468</v>
      </c>
      <c r="E479" s="360">
        <v>2.5230999999999999</v>
      </c>
      <c r="F479" s="360">
        <v>0</v>
      </c>
      <c r="G479" s="360">
        <v>9.3468</v>
      </c>
      <c r="H479" s="360">
        <v>25.821400000000001</v>
      </c>
      <c r="I479" s="360">
        <v>0</v>
      </c>
      <c r="J479" s="360">
        <v>47.0381</v>
      </c>
      <c r="K479" s="360">
        <v>11.869899999999999</v>
      </c>
    </row>
    <row r="480" spans="1:11" ht="9" customHeight="1" x14ac:dyDescent="0.25">
      <c r="A480" s="357" t="s">
        <v>28822</v>
      </c>
      <c r="B480" s="358" t="s">
        <v>28823</v>
      </c>
      <c r="C480" s="360">
        <v>1244558.3262</v>
      </c>
      <c r="D480" s="360">
        <v>94.033299999999997</v>
      </c>
      <c r="E480" s="360">
        <v>34.128599999999999</v>
      </c>
      <c r="F480" s="360">
        <v>0</v>
      </c>
      <c r="G480" s="360">
        <v>88.501900000000006</v>
      </c>
      <c r="H480" s="360">
        <v>4.7938999999999998</v>
      </c>
      <c r="I480" s="360">
        <v>21.119800000000001</v>
      </c>
      <c r="J480" s="360">
        <v>242.57749999999999</v>
      </c>
      <c r="K480" s="360">
        <v>149.2817</v>
      </c>
    </row>
    <row r="481" spans="1:11" ht="9" customHeight="1" x14ac:dyDescent="0.25">
      <c r="A481" s="357" t="s">
        <v>28824</v>
      </c>
      <c r="B481" s="358" t="s">
        <v>28825</v>
      </c>
      <c r="C481" s="734"/>
      <c r="D481" s="734"/>
      <c r="E481" s="734"/>
      <c r="F481" s="734"/>
      <c r="G481" s="734"/>
      <c r="H481" s="734"/>
      <c r="I481" s="734"/>
      <c r="J481" s="360">
        <v>172.76329999999999</v>
      </c>
      <c r="K481" s="360">
        <v>64.772599999999997</v>
      </c>
    </row>
    <row r="482" spans="1:11" ht="9" customHeight="1" x14ac:dyDescent="0.25">
      <c r="A482" s="357" t="s">
        <v>28826</v>
      </c>
      <c r="B482" s="358" t="s">
        <v>28827</v>
      </c>
      <c r="C482" s="360">
        <v>540178.64980000001</v>
      </c>
      <c r="D482" s="360">
        <v>23.150500000000001</v>
      </c>
      <c r="E482" s="360">
        <v>9.5226000000000006</v>
      </c>
      <c r="F482" s="360">
        <v>3.8584000000000001</v>
      </c>
      <c r="G482" s="360">
        <v>34.7258</v>
      </c>
      <c r="H482" s="360">
        <v>68.628299999999996</v>
      </c>
      <c r="I482" s="360">
        <v>23.118400000000001</v>
      </c>
      <c r="J482" s="360">
        <v>163.00399999999999</v>
      </c>
      <c r="K482" s="360">
        <v>59.649900000000002</v>
      </c>
    </row>
    <row r="483" spans="1:11" ht="9" customHeight="1" x14ac:dyDescent="0.25">
      <c r="A483" s="357" t="s">
        <v>28828</v>
      </c>
      <c r="B483" s="358" t="s">
        <v>28829</v>
      </c>
      <c r="C483" s="360">
        <v>54608.669300000001</v>
      </c>
      <c r="D483" s="360">
        <v>4.1214000000000004</v>
      </c>
      <c r="E483" s="360">
        <v>1.0013000000000001</v>
      </c>
      <c r="F483" s="360">
        <v>0</v>
      </c>
      <c r="G483" s="360">
        <v>4.6365999999999996</v>
      </c>
      <c r="H483" s="360">
        <v>0</v>
      </c>
      <c r="I483" s="360">
        <v>0</v>
      </c>
      <c r="J483" s="360">
        <v>9.7592999999999996</v>
      </c>
      <c r="K483" s="360">
        <v>5.1227</v>
      </c>
    </row>
    <row r="484" spans="1:11" ht="9" customHeight="1" x14ac:dyDescent="0.25">
      <c r="A484" s="357" t="s">
        <v>28830</v>
      </c>
      <c r="B484" s="358" t="s">
        <v>28831</v>
      </c>
      <c r="C484" s="734"/>
      <c r="D484" s="734"/>
      <c r="E484" s="734"/>
      <c r="F484" s="734"/>
      <c r="G484" s="734"/>
      <c r="H484" s="734"/>
      <c r="I484" s="734"/>
      <c r="J484" s="360">
        <v>370.59440000000001</v>
      </c>
      <c r="K484" s="360">
        <v>119.88549999999999</v>
      </c>
    </row>
    <row r="485" spans="1:11" ht="9" customHeight="1" x14ac:dyDescent="0.25">
      <c r="A485" s="357" t="s">
        <v>28832</v>
      </c>
      <c r="B485" s="358" t="s">
        <v>28833</v>
      </c>
      <c r="C485" s="360">
        <v>835325.58059999999</v>
      </c>
      <c r="D485" s="360">
        <v>35.799700000000001</v>
      </c>
      <c r="E485" s="360">
        <v>14.7256</v>
      </c>
      <c r="F485" s="360">
        <v>5.9665999999999997</v>
      </c>
      <c r="G485" s="360">
        <v>53.6995</v>
      </c>
      <c r="H485" s="360">
        <v>169.5523</v>
      </c>
      <c r="I485" s="360">
        <v>26.752099999999999</v>
      </c>
      <c r="J485" s="360">
        <v>306.49579999999997</v>
      </c>
      <c r="K485" s="360">
        <v>83.244</v>
      </c>
    </row>
    <row r="486" spans="1:11" ht="9" customHeight="1" x14ac:dyDescent="0.25">
      <c r="A486" s="357" t="s">
        <v>28834</v>
      </c>
      <c r="B486" s="358" t="s">
        <v>28835</v>
      </c>
      <c r="C486" s="360">
        <v>366095</v>
      </c>
      <c r="D486" s="360">
        <v>24.406300000000002</v>
      </c>
      <c r="E486" s="360">
        <v>12.235200000000001</v>
      </c>
      <c r="F486" s="360">
        <v>0</v>
      </c>
      <c r="G486" s="360">
        <v>27.457100000000001</v>
      </c>
      <c r="H486" s="360">
        <v>0</v>
      </c>
      <c r="I486" s="360">
        <v>0</v>
      </c>
      <c r="J486" s="360">
        <v>64.098600000000005</v>
      </c>
      <c r="K486" s="360">
        <v>36.641500000000001</v>
      </c>
    </row>
    <row r="487" spans="1:11" ht="9" customHeight="1" x14ac:dyDescent="0.25">
      <c r="A487" s="357" t="s">
        <v>28836</v>
      </c>
      <c r="B487" s="358" t="s">
        <v>28837</v>
      </c>
      <c r="C487" s="734"/>
      <c r="D487" s="734"/>
      <c r="E487" s="734"/>
      <c r="F487" s="734"/>
      <c r="G487" s="734"/>
      <c r="H487" s="734"/>
      <c r="I487" s="734"/>
      <c r="J487" s="360">
        <v>398.39879999999999</v>
      </c>
      <c r="K487" s="360">
        <v>123.7805</v>
      </c>
    </row>
    <row r="488" spans="1:11" ht="9" customHeight="1" x14ac:dyDescent="0.25">
      <c r="A488" s="357" t="s">
        <v>28838</v>
      </c>
      <c r="B488" s="358" t="s">
        <v>28839</v>
      </c>
      <c r="C488" s="360">
        <v>879852.79599999997</v>
      </c>
      <c r="D488" s="360">
        <v>37.707999999999998</v>
      </c>
      <c r="E488" s="360">
        <v>15.5105</v>
      </c>
      <c r="F488" s="360">
        <v>6.2847</v>
      </c>
      <c r="G488" s="360">
        <v>56.561999999999998</v>
      </c>
      <c r="H488" s="360">
        <v>187.214</v>
      </c>
      <c r="I488" s="360">
        <v>23.118400000000001</v>
      </c>
      <c r="J488" s="360">
        <v>326.39760000000001</v>
      </c>
      <c r="K488" s="360">
        <v>82.621600000000001</v>
      </c>
    </row>
    <row r="489" spans="1:11" ht="9" customHeight="1" x14ac:dyDescent="0.25">
      <c r="A489" s="357" t="s">
        <v>28840</v>
      </c>
      <c r="B489" s="358" t="s">
        <v>28841</v>
      </c>
      <c r="C489" s="360">
        <v>411230</v>
      </c>
      <c r="D489" s="360">
        <v>27.415299999999998</v>
      </c>
      <c r="E489" s="360">
        <v>13.743600000000001</v>
      </c>
      <c r="F489" s="360">
        <v>0</v>
      </c>
      <c r="G489" s="360">
        <v>30.842300000000002</v>
      </c>
      <c r="H489" s="360">
        <v>0</v>
      </c>
      <c r="I489" s="360">
        <v>0</v>
      </c>
      <c r="J489" s="360">
        <v>72.001199999999997</v>
      </c>
      <c r="K489" s="360">
        <v>41.158900000000003</v>
      </c>
    </row>
    <row r="490" spans="1:11" ht="9" customHeight="1" x14ac:dyDescent="0.25">
      <c r="A490" s="357" t="s">
        <v>28842</v>
      </c>
      <c r="B490" s="358" t="s">
        <v>28843</v>
      </c>
      <c r="C490" s="734"/>
      <c r="D490" s="734"/>
      <c r="E490" s="734"/>
      <c r="F490" s="734"/>
      <c r="G490" s="734"/>
      <c r="H490" s="734"/>
      <c r="I490" s="734"/>
      <c r="J490" s="360">
        <v>281.62279999999998</v>
      </c>
      <c r="K490" s="360">
        <v>89.531999999999996</v>
      </c>
    </row>
    <row r="491" spans="1:11" ht="9" customHeight="1" x14ac:dyDescent="0.25">
      <c r="A491" s="357" t="s">
        <v>28784</v>
      </c>
      <c r="B491" s="358" t="s">
        <v>28785</v>
      </c>
      <c r="C491" s="360">
        <v>797594.46660000004</v>
      </c>
      <c r="D491" s="360">
        <v>34.182600000000001</v>
      </c>
      <c r="E491" s="360">
        <v>14.060499999999999</v>
      </c>
      <c r="F491" s="360">
        <v>5.6970999999999998</v>
      </c>
      <c r="G491" s="360">
        <v>51.273899999999998</v>
      </c>
      <c r="H491" s="360">
        <v>132.816</v>
      </c>
      <c r="I491" s="360">
        <v>26.752099999999999</v>
      </c>
      <c r="J491" s="360">
        <v>264.78219999999999</v>
      </c>
      <c r="K491" s="360">
        <v>80.692300000000003</v>
      </c>
    </row>
    <row r="492" spans="1:11" ht="9" customHeight="1" x14ac:dyDescent="0.25">
      <c r="A492" s="357" t="s">
        <v>28844</v>
      </c>
      <c r="B492" s="358" t="s">
        <v>28845</v>
      </c>
      <c r="C492" s="360">
        <v>94232.883900000001</v>
      </c>
      <c r="D492" s="360">
        <v>7.1119000000000003</v>
      </c>
      <c r="E492" s="360">
        <v>1.7278</v>
      </c>
      <c r="F492" s="360">
        <v>0</v>
      </c>
      <c r="G492" s="360">
        <v>8.0008999999999997</v>
      </c>
      <c r="H492" s="360">
        <v>0</v>
      </c>
      <c r="I492" s="360">
        <v>0</v>
      </c>
      <c r="J492" s="360">
        <v>16.840599999999998</v>
      </c>
      <c r="K492" s="360">
        <v>8.8397000000000006</v>
      </c>
    </row>
    <row r="493" spans="1:11" ht="9" customHeight="1" x14ac:dyDescent="0.25">
      <c r="A493" s="357" t="s">
        <v>28846</v>
      </c>
      <c r="B493" s="358" t="s">
        <v>28847</v>
      </c>
      <c r="C493" s="734"/>
      <c r="D493" s="734"/>
      <c r="E493" s="734"/>
      <c r="F493" s="734"/>
      <c r="G493" s="734"/>
      <c r="H493" s="734"/>
      <c r="I493" s="734"/>
      <c r="J493" s="360">
        <v>245.51179999999999</v>
      </c>
      <c r="K493" s="360">
        <v>70.95</v>
      </c>
    </row>
    <row r="494" spans="1:11" ht="9" customHeight="1" x14ac:dyDescent="0.25">
      <c r="A494" s="357" t="s">
        <v>28848</v>
      </c>
      <c r="B494" s="358" t="s">
        <v>28849</v>
      </c>
      <c r="C494" s="360">
        <v>585912.78469999996</v>
      </c>
      <c r="D494" s="360">
        <v>25.110499999999998</v>
      </c>
      <c r="E494" s="360">
        <v>10.328799999999999</v>
      </c>
      <c r="F494" s="360">
        <v>4.1851000000000003</v>
      </c>
      <c r="G494" s="360">
        <v>37.665799999999997</v>
      </c>
      <c r="H494" s="360">
        <v>130.3938</v>
      </c>
      <c r="I494" s="360">
        <v>23.118400000000001</v>
      </c>
      <c r="J494" s="360">
        <v>230.80240000000001</v>
      </c>
      <c r="K494" s="360">
        <v>62.742800000000003</v>
      </c>
    </row>
    <row r="495" spans="1:11" ht="9" customHeight="1" x14ac:dyDescent="0.25">
      <c r="A495" s="357" t="s">
        <v>28850</v>
      </c>
      <c r="B495" s="358" t="s">
        <v>28851</v>
      </c>
      <c r="C495" s="360">
        <v>94282</v>
      </c>
      <c r="D495" s="360">
        <v>6.5022000000000002</v>
      </c>
      <c r="E495" s="360">
        <v>1.7050000000000001</v>
      </c>
      <c r="F495" s="360">
        <v>0</v>
      </c>
      <c r="G495" s="360">
        <v>6.5022000000000002</v>
      </c>
      <c r="H495" s="360">
        <v>0</v>
      </c>
      <c r="I495" s="360">
        <v>0</v>
      </c>
      <c r="J495" s="360">
        <v>14.7094</v>
      </c>
      <c r="K495" s="360">
        <v>8.2072000000000003</v>
      </c>
    </row>
    <row r="496" spans="1:11" ht="18" customHeight="1" x14ac:dyDescent="0.25">
      <c r="A496" s="357" t="s">
        <v>28852</v>
      </c>
      <c r="B496" s="358" t="s">
        <v>28853</v>
      </c>
      <c r="C496" s="734"/>
      <c r="D496" s="734"/>
      <c r="E496" s="734"/>
      <c r="F496" s="734"/>
      <c r="G496" s="734"/>
      <c r="H496" s="734"/>
      <c r="I496" s="734"/>
      <c r="J496" s="360">
        <v>706.26530000000002</v>
      </c>
      <c r="K496" s="360">
        <v>236.08629999999999</v>
      </c>
    </row>
    <row r="497" spans="1:11" ht="9" customHeight="1" x14ac:dyDescent="0.25">
      <c r="A497" s="357" t="s">
        <v>28854</v>
      </c>
      <c r="B497" s="358" t="s">
        <v>28855</v>
      </c>
      <c r="C497" s="360">
        <v>835325.58059999999</v>
      </c>
      <c r="D497" s="360">
        <v>35.799700000000001</v>
      </c>
      <c r="E497" s="360">
        <v>14.7256</v>
      </c>
      <c r="F497" s="360">
        <v>5.9665999999999997</v>
      </c>
      <c r="G497" s="360">
        <v>53.6995</v>
      </c>
      <c r="H497" s="360">
        <v>230.10669999999999</v>
      </c>
      <c r="I497" s="360">
        <v>26.752099999999999</v>
      </c>
      <c r="J497" s="360">
        <v>367.05020000000002</v>
      </c>
      <c r="K497" s="360">
        <v>83.244</v>
      </c>
    </row>
    <row r="498" spans="1:11" ht="9" customHeight="1" x14ac:dyDescent="0.25">
      <c r="A498" s="357" t="s">
        <v>28856</v>
      </c>
      <c r="B498" s="358" t="s">
        <v>28857</v>
      </c>
      <c r="C498" s="360">
        <v>1398281.297</v>
      </c>
      <c r="D498" s="360">
        <v>89.889499999999998</v>
      </c>
      <c r="E498" s="360">
        <v>27.730899999999998</v>
      </c>
      <c r="F498" s="360">
        <v>0</v>
      </c>
      <c r="G498" s="360">
        <v>89.889499999999998</v>
      </c>
      <c r="H498" s="360">
        <v>96.4833</v>
      </c>
      <c r="I498" s="360">
        <v>35.221899999999998</v>
      </c>
      <c r="J498" s="360">
        <v>339.21510000000001</v>
      </c>
      <c r="K498" s="360">
        <v>152.84229999999999</v>
      </c>
    </row>
    <row r="499" spans="1:11" ht="9" customHeight="1" x14ac:dyDescent="0.25">
      <c r="A499" s="357" t="s">
        <v>848</v>
      </c>
      <c r="B499" s="358" t="s">
        <v>849</v>
      </c>
      <c r="C499" s="734"/>
      <c r="D499" s="734"/>
      <c r="E499" s="734"/>
      <c r="F499" s="734"/>
      <c r="G499" s="734"/>
      <c r="H499" s="734"/>
      <c r="I499" s="734"/>
      <c r="J499" s="360">
        <v>297.4676</v>
      </c>
      <c r="K499" s="360">
        <v>97.849000000000004</v>
      </c>
    </row>
    <row r="500" spans="1:11" ht="9" customHeight="1" x14ac:dyDescent="0.25">
      <c r="A500" s="357" t="s">
        <v>28784</v>
      </c>
      <c r="B500" s="358" t="s">
        <v>28785</v>
      </c>
      <c r="C500" s="360">
        <v>797594.46660000004</v>
      </c>
      <c r="D500" s="360">
        <v>34.182600000000001</v>
      </c>
      <c r="E500" s="360">
        <v>14.060499999999999</v>
      </c>
      <c r="F500" s="360">
        <v>5.6970999999999998</v>
      </c>
      <c r="G500" s="360">
        <v>51.273899999999998</v>
      </c>
      <c r="H500" s="360">
        <v>132.816</v>
      </c>
      <c r="I500" s="360">
        <v>26.752099999999999</v>
      </c>
      <c r="J500" s="360">
        <v>264.78219999999999</v>
      </c>
      <c r="K500" s="360">
        <v>80.692300000000003</v>
      </c>
    </row>
    <row r="501" spans="1:11" ht="9" customHeight="1" x14ac:dyDescent="0.25">
      <c r="A501" s="357" t="s">
        <v>28746</v>
      </c>
      <c r="B501" s="358" t="s">
        <v>28747</v>
      </c>
      <c r="C501" s="360">
        <v>182894.041</v>
      </c>
      <c r="D501" s="360">
        <v>13.8033</v>
      </c>
      <c r="E501" s="360">
        <v>3.3534000000000002</v>
      </c>
      <c r="F501" s="360">
        <v>0</v>
      </c>
      <c r="G501" s="360">
        <v>15.528700000000001</v>
      </c>
      <c r="H501" s="360">
        <v>0</v>
      </c>
      <c r="I501" s="360">
        <v>0</v>
      </c>
      <c r="J501" s="360">
        <v>32.685400000000001</v>
      </c>
      <c r="K501" s="360">
        <v>17.156700000000001</v>
      </c>
    </row>
    <row r="502" spans="1:11" ht="9" customHeight="1" x14ac:dyDescent="0.25">
      <c r="A502" s="357" t="s">
        <v>28858</v>
      </c>
      <c r="B502" s="358" t="s">
        <v>28859</v>
      </c>
      <c r="C502" s="734"/>
      <c r="D502" s="734"/>
      <c r="E502" s="734"/>
      <c r="F502" s="734"/>
      <c r="G502" s="734"/>
      <c r="H502" s="734"/>
      <c r="I502" s="734"/>
      <c r="J502" s="360">
        <v>1458.884</v>
      </c>
      <c r="K502" s="360">
        <v>626.96839999999997</v>
      </c>
    </row>
    <row r="503" spans="1:11" ht="9" customHeight="1" x14ac:dyDescent="0.25">
      <c r="A503" s="357" t="s">
        <v>28734</v>
      </c>
      <c r="B503" s="358" t="s">
        <v>28735</v>
      </c>
      <c r="C503" s="360">
        <v>5239402.3492000001</v>
      </c>
      <c r="D503" s="360">
        <v>224.54580000000001</v>
      </c>
      <c r="E503" s="360">
        <v>92.363200000000006</v>
      </c>
      <c r="F503" s="360">
        <v>37.424300000000002</v>
      </c>
      <c r="G503" s="360">
        <v>336.81869999999998</v>
      </c>
      <c r="H503" s="360">
        <v>310.84589999999997</v>
      </c>
      <c r="I503" s="360">
        <v>26.752099999999999</v>
      </c>
      <c r="J503" s="360">
        <v>1028.75</v>
      </c>
      <c r="K503" s="360">
        <v>381.08539999999999</v>
      </c>
    </row>
    <row r="504" spans="1:11" ht="9" customHeight="1" x14ac:dyDescent="0.25">
      <c r="A504" s="357" t="s">
        <v>28860</v>
      </c>
      <c r="B504" s="358" t="s">
        <v>28861</v>
      </c>
      <c r="C504" s="360">
        <v>977917.67810000002</v>
      </c>
      <c r="D504" s="360">
        <v>65.194500000000005</v>
      </c>
      <c r="E504" s="360">
        <v>32.6828</v>
      </c>
      <c r="F504" s="360">
        <v>0</v>
      </c>
      <c r="G504" s="360">
        <v>73.343800000000002</v>
      </c>
      <c r="H504" s="360">
        <v>0</v>
      </c>
      <c r="I504" s="360">
        <v>0</v>
      </c>
      <c r="J504" s="360">
        <v>171.22110000000001</v>
      </c>
      <c r="K504" s="360">
        <v>97.877300000000005</v>
      </c>
    </row>
    <row r="505" spans="1:11" ht="9" customHeight="1" x14ac:dyDescent="0.25">
      <c r="A505" s="357" t="s">
        <v>28722</v>
      </c>
      <c r="B505" s="358" t="s">
        <v>28723</v>
      </c>
      <c r="C505" s="360">
        <v>314446.45779999997</v>
      </c>
      <c r="D505" s="360">
        <v>20.963100000000001</v>
      </c>
      <c r="E505" s="360">
        <v>10.5091</v>
      </c>
      <c r="F505" s="360">
        <v>0</v>
      </c>
      <c r="G505" s="360">
        <v>23.583500000000001</v>
      </c>
      <c r="H505" s="360">
        <v>0</v>
      </c>
      <c r="I505" s="360">
        <v>0</v>
      </c>
      <c r="J505" s="360">
        <v>55.055700000000002</v>
      </c>
      <c r="K505" s="360">
        <v>31.472200000000001</v>
      </c>
    </row>
    <row r="506" spans="1:11" ht="9" customHeight="1" x14ac:dyDescent="0.25">
      <c r="A506" s="357" t="s">
        <v>28862</v>
      </c>
      <c r="B506" s="358" t="s">
        <v>28863</v>
      </c>
      <c r="C506" s="360">
        <v>1164316.3515000001</v>
      </c>
      <c r="D506" s="360">
        <v>77.621099999999998</v>
      </c>
      <c r="E506" s="360">
        <v>38.912399999999998</v>
      </c>
      <c r="F506" s="360">
        <v>0</v>
      </c>
      <c r="G506" s="360">
        <v>87.323700000000002</v>
      </c>
      <c r="H506" s="360">
        <v>0</v>
      </c>
      <c r="I506" s="360">
        <v>0</v>
      </c>
      <c r="J506" s="360">
        <v>203.85720000000001</v>
      </c>
      <c r="K506" s="360">
        <v>116.5335</v>
      </c>
    </row>
    <row r="507" spans="1:11" ht="9" customHeight="1" x14ac:dyDescent="0.25">
      <c r="A507" s="357" t="s">
        <v>28864</v>
      </c>
      <c r="B507" s="358" t="s">
        <v>28865</v>
      </c>
      <c r="C507" s="734"/>
      <c r="D507" s="734"/>
      <c r="E507" s="734"/>
      <c r="F507" s="734"/>
      <c r="G507" s="734"/>
      <c r="H507" s="734"/>
      <c r="I507" s="734"/>
      <c r="J507" s="360">
        <v>314.11689999999999</v>
      </c>
      <c r="K507" s="360">
        <v>80.767399999999995</v>
      </c>
    </row>
    <row r="508" spans="1:11" ht="9" customHeight="1" x14ac:dyDescent="0.25">
      <c r="A508" s="357" t="s">
        <v>28778</v>
      </c>
      <c r="B508" s="358" t="s">
        <v>28779</v>
      </c>
      <c r="C508" s="360">
        <v>693637.56519999995</v>
      </c>
      <c r="D508" s="360">
        <v>29.7273</v>
      </c>
      <c r="E508" s="360">
        <v>12.2278</v>
      </c>
      <c r="F508" s="360">
        <v>4.9546000000000001</v>
      </c>
      <c r="G508" s="360">
        <v>44.591000000000001</v>
      </c>
      <c r="H508" s="360">
        <v>180.25030000000001</v>
      </c>
      <c r="I508" s="360">
        <v>23.118400000000001</v>
      </c>
      <c r="J508" s="360">
        <v>294.86939999999998</v>
      </c>
      <c r="K508" s="360">
        <v>70.028099999999995</v>
      </c>
    </row>
    <row r="509" spans="1:11" ht="9" customHeight="1" x14ac:dyDescent="0.25">
      <c r="A509" s="357" t="s">
        <v>28866</v>
      </c>
      <c r="B509" s="358" t="s">
        <v>28867</v>
      </c>
      <c r="C509" s="360">
        <v>123369</v>
      </c>
      <c r="D509" s="360">
        <v>8.5082000000000004</v>
      </c>
      <c r="E509" s="360">
        <v>2.2311000000000001</v>
      </c>
      <c r="F509" s="360">
        <v>0</v>
      </c>
      <c r="G509" s="360">
        <v>8.5082000000000004</v>
      </c>
      <c r="H509" s="360">
        <v>0</v>
      </c>
      <c r="I509" s="360">
        <v>0</v>
      </c>
      <c r="J509" s="360">
        <v>19.247499999999999</v>
      </c>
      <c r="K509" s="360">
        <v>10.7393</v>
      </c>
    </row>
    <row r="510" spans="1:11" ht="18" customHeight="1" x14ac:dyDescent="0.25">
      <c r="A510" s="357" t="s">
        <v>28868</v>
      </c>
      <c r="B510" s="358" t="s">
        <v>28869</v>
      </c>
      <c r="C510" s="734"/>
      <c r="D510" s="734"/>
      <c r="E510" s="734"/>
      <c r="F510" s="734"/>
      <c r="G510" s="734"/>
      <c r="H510" s="734"/>
      <c r="I510" s="734"/>
      <c r="J510" s="360">
        <v>292.3415</v>
      </c>
      <c r="K510" s="360">
        <v>108.0211</v>
      </c>
    </row>
    <row r="511" spans="1:11" ht="9" customHeight="1" x14ac:dyDescent="0.25">
      <c r="A511" s="357" t="s">
        <v>28870</v>
      </c>
      <c r="B511" s="358" t="s">
        <v>28871</v>
      </c>
      <c r="C511" s="360">
        <v>585912.78469999996</v>
      </c>
      <c r="D511" s="360">
        <v>25.110499999999998</v>
      </c>
      <c r="E511" s="360">
        <v>10.328799999999999</v>
      </c>
      <c r="F511" s="360">
        <v>4.1851000000000003</v>
      </c>
      <c r="G511" s="360">
        <v>37.665799999999997</v>
      </c>
      <c r="H511" s="360">
        <v>130.3938</v>
      </c>
      <c r="I511" s="360">
        <v>26.752099999999999</v>
      </c>
      <c r="J511" s="360">
        <v>234.43610000000001</v>
      </c>
      <c r="K511" s="360">
        <v>66.376499999999993</v>
      </c>
    </row>
    <row r="512" spans="1:11" ht="9" customHeight="1" x14ac:dyDescent="0.25">
      <c r="A512" s="357" t="s">
        <v>28872</v>
      </c>
      <c r="B512" s="358" t="s">
        <v>28873</v>
      </c>
      <c r="C512" s="360">
        <v>25653.127499999999</v>
      </c>
      <c r="D512" s="360">
        <v>1.7692000000000001</v>
      </c>
      <c r="E512" s="360">
        <v>0.46389999999999998</v>
      </c>
      <c r="F512" s="360">
        <v>0</v>
      </c>
      <c r="G512" s="360">
        <v>1.7692000000000001</v>
      </c>
      <c r="H512" s="360">
        <v>0</v>
      </c>
      <c r="I512" s="360">
        <v>0</v>
      </c>
      <c r="J512" s="360">
        <v>4.0023</v>
      </c>
      <c r="K512" s="360">
        <v>2.2330999999999999</v>
      </c>
    </row>
    <row r="513" spans="1:11" ht="9" customHeight="1" x14ac:dyDescent="0.25">
      <c r="A513" s="357" t="s">
        <v>28676</v>
      </c>
      <c r="B513" s="358" t="s">
        <v>28677</v>
      </c>
      <c r="C513" s="360">
        <v>210128.5</v>
      </c>
      <c r="D513" s="360">
        <v>14.4916</v>
      </c>
      <c r="E513" s="360">
        <v>3.8001</v>
      </c>
      <c r="F513" s="360">
        <v>0</v>
      </c>
      <c r="G513" s="360">
        <v>14.4916</v>
      </c>
      <c r="H513" s="360">
        <v>0</v>
      </c>
      <c r="I513" s="360">
        <v>21.119800000000001</v>
      </c>
      <c r="J513" s="360">
        <v>53.903100000000002</v>
      </c>
      <c r="K513" s="360">
        <v>39.411499999999997</v>
      </c>
    </row>
    <row r="514" spans="1:11" ht="9" customHeight="1" x14ac:dyDescent="0.25">
      <c r="A514" s="357" t="s">
        <v>28874</v>
      </c>
      <c r="B514" s="358" t="s">
        <v>28875</v>
      </c>
      <c r="C514" s="734"/>
      <c r="D514" s="734"/>
      <c r="E514" s="734"/>
      <c r="F514" s="734"/>
      <c r="G514" s="734"/>
      <c r="H514" s="734"/>
      <c r="I514" s="734"/>
      <c r="J514" s="360">
        <v>141.35939999999999</v>
      </c>
      <c r="K514" s="360">
        <v>54.1492</v>
      </c>
    </row>
    <row r="515" spans="1:11" ht="9" customHeight="1" x14ac:dyDescent="0.25">
      <c r="A515" s="357" t="s">
        <v>28876</v>
      </c>
      <c r="B515" s="358" t="s">
        <v>28877</v>
      </c>
      <c r="C515" s="360">
        <v>429130.54590000003</v>
      </c>
      <c r="D515" s="360">
        <v>18.391300000000001</v>
      </c>
      <c r="E515" s="360">
        <v>7.5650000000000004</v>
      </c>
      <c r="F515" s="360">
        <v>3.0651999999999999</v>
      </c>
      <c r="G515" s="360">
        <v>27.587</v>
      </c>
      <c r="H515" s="360">
        <v>58.031300000000002</v>
      </c>
      <c r="I515" s="360">
        <v>23.118400000000001</v>
      </c>
      <c r="J515" s="360">
        <v>137.75819999999999</v>
      </c>
      <c r="K515" s="360">
        <v>52.139899999999997</v>
      </c>
    </row>
    <row r="516" spans="1:11" ht="9" customHeight="1" x14ac:dyDescent="0.25">
      <c r="A516" s="357" t="s">
        <v>28878</v>
      </c>
      <c r="B516" s="358" t="s">
        <v>28879</v>
      </c>
      <c r="C516" s="360">
        <v>23082.526300000001</v>
      </c>
      <c r="D516" s="360">
        <v>1.5919000000000001</v>
      </c>
      <c r="E516" s="360">
        <v>0.41739999999999999</v>
      </c>
      <c r="F516" s="360">
        <v>0</v>
      </c>
      <c r="G516" s="360">
        <v>1.5919000000000001</v>
      </c>
      <c r="H516" s="360">
        <v>0</v>
      </c>
      <c r="I516" s="360">
        <v>0</v>
      </c>
      <c r="J516" s="360">
        <v>3.6012</v>
      </c>
      <c r="K516" s="360">
        <v>2.0093000000000001</v>
      </c>
    </row>
    <row r="517" spans="1:11" ht="9" customHeight="1" x14ac:dyDescent="0.25">
      <c r="A517" s="357" t="s">
        <v>28880</v>
      </c>
      <c r="B517" s="358" t="s">
        <v>28881</v>
      </c>
      <c r="C517" s="734"/>
      <c r="D517" s="734"/>
      <c r="E517" s="734"/>
      <c r="F517" s="734"/>
      <c r="G517" s="734"/>
      <c r="H517" s="734"/>
      <c r="I517" s="734"/>
      <c r="J517" s="360">
        <v>312.87090000000001</v>
      </c>
      <c r="K517" s="360">
        <v>128.8115</v>
      </c>
    </row>
    <row r="518" spans="1:11" ht="9" customHeight="1" x14ac:dyDescent="0.25">
      <c r="A518" s="357" t="s">
        <v>28870</v>
      </c>
      <c r="B518" s="358" t="s">
        <v>28871</v>
      </c>
      <c r="C518" s="360">
        <v>585912.78469999996</v>
      </c>
      <c r="D518" s="360">
        <v>25.110499999999998</v>
      </c>
      <c r="E518" s="360">
        <v>10.328799999999999</v>
      </c>
      <c r="F518" s="360">
        <v>4.1851000000000003</v>
      </c>
      <c r="G518" s="360">
        <v>37.665799999999997</v>
      </c>
      <c r="H518" s="360">
        <v>130.3938</v>
      </c>
      <c r="I518" s="360">
        <v>26.752099999999999</v>
      </c>
      <c r="J518" s="360">
        <v>234.43610000000001</v>
      </c>
      <c r="K518" s="360">
        <v>66.376499999999993</v>
      </c>
    </row>
    <row r="519" spans="1:11" ht="9" customHeight="1" x14ac:dyDescent="0.25">
      <c r="A519" s="357" t="s">
        <v>28882</v>
      </c>
      <c r="B519" s="358" t="s">
        <v>28883</v>
      </c>
      <c r="C519" s="360">
        <v>24327.764999999999</v>
      </c>
      <c r="D519" s="360">
        <v>1.6778</v>
      </c>
      <c r="E519" s="360">
        <v>0.44</v>
      </c>
      <c r="F519" s="360">
        <v>0</v>
      </c>
      <c r="G519" s="360">
        <v>1.6778</v>
      </c>
      <c r="H519" s="360">
        <v>0</v>
      </c>
      <c r="I519" s="360">
        <v>0</v>
      </c>
      <c r="J519" s="360">
        <v>3.7955999999999999</v>
      </c>
      <c r="K519" s="360">
        <v>2.1177999999999999</v>
      </c>
    </row>
    <row r="520" spans="1:11" ht="9" customHeight="1" x14ac:dyDescent="0.25">
      <c r="A520" s="357" t="s">
        <v>28884</v>
      </c>
      <c r="B520" s="358" t="s">
        <v>28885</v>
      </c>
      <c r="C520" s="360">
        <v>170510</v>
      </c>
      <c r="D520" s="360">
        <v>11.7593</v>
      </c>
      <c r="E520" s="360">
        <v>3.0836000000000001</v>
      </c>
      <c r="F520" s="360">
        <v>0</v>
      </c>
      <c r="G520" s="360">
        <v>11.7593</v>
      </c>
      <c r="H520" s="360">
        <v>0</v>
      </c>
      <c r="I520" s="360">
        <v>42.239600000000003</v>
      </c>
      <c r="J520" s="360">
        <v>68.841800000000006</v>
      </c>
      <c r="K520" s="360">
        <v>57.082500000000003</v>
      </c>
    </row>
    <row r="521" spans="1:11" ht="9" customHeight="1" x14ac:dyDescent="0.25">
      <c r="A521" s="357" t="s">
        <v>28764</v>
      </c>
      <c r="B521" s="358" t="s">
        <v>28765</v>
      </c>
      <c r="C521" s="360">
        <v>37159.815999999999</v>
      </c>
      <c r="D521" s="360">
        <v>2.5627</v>
      </c>
      <c r="E521" s="360">
        <v>0.67200000000000004</v>
      </c>
      <c r="F521" s="360">
        <v>0</v>
      </c>
      <c r="G521" s="360">
        <v>2.5627</v>
      </c>
      <c r="H521" s="360">
        <v>0</v>
      </c>
      <c r="I521" s="360">
        <v>0</v>
      </c>
      <c r="J521" s="360">
        <v>5.7973999999999997</v>
      </c>
      <c r="K521" s="360">
        <v>3.2347000000000001</v>
      </c>
    </row>
    <row r="522" spans="1:11" ht="9" customHeight="1" x14ac:dyDescent="0.25">
      <c r="A522" s="357" t="s">
        <v>28886</v>
      </c>
      <c r="B522" s="358" t="s">
        <v>28887</v>
      </c>
      <c r="C522" s="734"/>
      <c r="D522" s="734"/>
      <c r="E522" s="734"/>
      <c r="F522" s="734"/>
      <c r="G522" s="734"/>
      <c r="H522" s="734"/>
      <c r="I522" s="734"/>
      <c r="J522" s="360">
        <v>772.69929999999999</v>
      </c>
      <c r="K522" s="360">
        <v>405.4556</v>
      </c>
    </row>
    <row r="523" spans="1:11" ht="9" customHeight="1" x14ac:dyDescent="0.25">
      <c r="A523" s="357" t="s">
        <v>28888</v>
      </c>
      <c r="B523" s="358" t="s">
        <v>28889</v>
      </c>
      <c r="C523" s="360">
        <v>429130.54590000003</v>
      </c>
      <c r="D523" s="360">
        <v>18.391300000000001</v>
      </c>
      <c r="E523" s="360">
        <v>7.5650000000000004</v>
      </c>
      <c r="F523" s="360">
        <v>3.0651999999999999</v>
      </c>
      <c r="G523" s="360">
        <v>27.587</v>
      </c>
      <c r="H523" s="360">
        <v>110.2595</v>
      </c>
      <c r="I523" s="360">
        <v>23.118400000000001</v>
      </c>
      <c r="J523" s="360">
        <v>189.9864</v>
      </c>
      <c r="K523" s="360">
        <v>52.139899999999997</v>
      </c>
    </row>
    <row r="524" spans="1:11" ht="9" customHeight="1" x14ac:dyDescent="0.25">
      <c r="A524" s="357" t="s">
        <v>28890</v>
      </c>
      <c r="B524" s="358" t="s">
        <v>28891</v>
      </c>
      <c r="C524" s="360">
        <v>3225898.75</v>
      </c>
      <c r="D524" s="360">
        <v>243.7346</v>
      </c>
      <c r="E524" s="360">
        <v>88.461299999999994</v>
      </c>
      <c r="F524" s="360">
        <v>0</v>
      </c>
      <c r="G524" s="360">
        <v>229.3972</v>
      </c>
      <c r="H524" s="360">
        <v>0</v>
      </c>
      <c r="I524" s="360">
        <v>21.119800000000001</v>
      </c>
      <c r="J524" s="360">
        <v>582.71289999999999</v>
      </c>
      <c r="K524" s="360">
        <v>353.31569999999999</v>
      </c>
    </row>
    <row r="525" spans="1:11" ht="18" customHeight="1" x14ac:dyDescent="0.25">
      <c r="A525" s="357" t="s">
        <v>28892</v>
      </c>
      <c r="B525" s="358" t="s">
        <v>28893</v>
      </c>
      <c r="C525" s="734"/>
      <c r="D525" s="734"/>
      <c r="E525" s="734"/>
      <c r="F525" s="734"/>
      <c r="G525" s="734"/>
      <c r="H525" s="734"/>
      <c r="I525" s="734"/>
      <c r="J525" s="360">
        <v>287.00220000000002</v>
      </c>
      <c r="K525" s="360">
        <v>117.458</v>
      </c>
    </row>
    <row r="526" spans="1:11" ht="9" customHeight="1" x14ac:dyDescent="0.25">
      <c r="A526" s="357" t="s">
        <v>28894</v>
      </c>
      <c r="B526" s="358" t="s">
        <v>28895</v>
      </c>
      <c r="C526" s="360">
        <v>406978.90500000003</v>
      </c>
      <c r="D526" s="360">
        <v>17.442</v>
      </c>
      <c r="E526" s="360">
        <v>7.1745000000000001</v>
      </c>
      <c r="F526" s="360">
        <v>2.907</v>
      </c>
      <c r="G526" s="360">
        <v>26.1629</v>
      </c>
      <c r="H526" s="360">
        <v>110.2595</v>
      </c>
      <c r="I526" s="360">
        <v>26.752099999999999</v>
      </c>
      <c r="J526" s="360">
        <v>190.69800000000001</v>
      </c>
      <c r="K526" s="360">
        <v>54.275599999999997</v>
      </c>
    </row>
    <row r="527" spans="1:11" ht="9" customHeight="1" x14ac:dyDescent="0.25">
      <c r="A527" s="357" t="s">
        <v>28896</v>
      </c>
      <c r="B527" s="358" t="s">
        <v>28897</v>
      </c>
      <c r="C527" s="360">
        <v>496827.60470000003</v>
      </c>
      <c r="D527" s="360">
        <v>33.1218</v>
      </c>
      <c r="E527" s="360">
        <v>8.9407999999999994</v>
      </c>
      <c r="F527" s="360">
        <v>0</v>
      </c>
      <c r="G527" s="360">
        <v>33.1218</v>
      </c>
      <c r="H527" s="360">
        <v>0</v>
      </c>
      <c r="I527" s="360">
        <v>21.119800000000001</v>
      </c>
      <c r="J527" s="360">
        <v>96.304199999999994</v>
      </c>
      <c r="K527" s="360">
        <v>63.182400000000001</v>
      </c>
    </row>
    <row r="528" spans="1:11" ht="9" customHeight="1" x14ac:dyDescent="0.25">
      <c r="A528" s="357" t="s">
        <v>28898</v>
      </c>
      <c r="B528" s="358" t="s">
        <v>28899</v>
      </c>
      <c r="C528" s="734"/>
      <c r="D528" s="734"/>
      <c r="E528" s="734"/>
      <c r="F528" s="734"/>
      <c r="G528" s="734"/>
      <c r="H528" s="734"/>
      <c r="I528" s="734"/>
      <c r="J528" s="360">
        <v>572.69860000000006</v>
      </c>
      <c r="K528" s="360">
        <v>268.83010000000002</v>
      </c>
    </row>
    <row r="529" spans="1:11" ht="9" customHeight="1" x14ac:dyDescent="0.25">
      <c r="A529" s="357" t="s">
        <v>28870</v>
      </c>
      <c r="B529" s="358" t="s">
        <v>28871</v>
      </c>
      <c r="C529" s="360">
        <v>585912.78469999996</v>
      </c>
      <c r="D529" s="360">
        <v>25.110499999999998</v>
      </c>
      <c r="E529" s="360">
        <v>10.328799999999999</v>
      </c>
      <c r="F529" s="360">
        <v>4.1851000000000003</v>
      </c>
      <c r="G529" s="360">
        <v>37.665799999999997</v>
      </c>
      <c r="H529" s="360">
        <v>130.3938</v>
      </c>
      <c r="I529" s="360">
        <v>26.752099999999999</v>
      </c>
      <c r="J529" s="360">
        <v>234.43610000000001</v>
      </c>
      <c r="K529" s="360">
        <v>66.376499999999993</v>
      </c>
    </row>
    <row r="530" spans="1:11" ht="9" customHeight="1" x14ac:dyDescent="0.25">
      <c r="A530" s="357" t="s">
        <v>28900</v>
      </c>
      <c r="B530" s="358" t="s">
        <v>28901</v>
      </c>
      <c r="C530" s="360">
        <v>1697611.6444999999</v>
      </c>
      <c r="D530" s="360">
        <v>135.80889999999999</v>
      </c>
      <c r="E530" s="360">
        <v>31.422799999999999</v>
      </c>
      <c r="F530" s="360">
        <v>0</v>
      </c>
      <c r="G530" s="360">
        <v>135.80889999999999</v>
      </c>
      <c r="H530" s="360">
        <v>0</v>
      </c>
      <c r="I530" s="360">
        <v>35.221899999999998</v>
      </c>
      <c r="J530" s="360">
        <v>338.26249999999999</v>
      </c>
      <c r="K530" s="360">
        <v>202.45359999999999</v>
      </c>
    </row>
    <row r="531" spans="1:11" ht="9" customHeight="1" x14ac:dyDescent="0.25">
      <c r="A531" s="357" t="s">
        <v>28902</v>
      </c>
      <c r="B531" s="358" t="s">
        <v>28903</v>
      </c>
      <c r="C531" s="734"/>
      <c r="D531" s="734"/>
      <c r="E531" s="734"/>
      <c r="F531" s="734"/>
      <c r="G531" s="734"/>
      <c r="H531" s="734"/>
      <c r="I531" s="734"/>
      <c r="J531" s="360">
        <v>327.31700000000001</v>
      </c>
      <c r="K531" s="360">
        <v>123.51139999999999</v>
      </c>
    </row>
    <row r="532" spans="1:11" ht="9" customHeight="1" x14ac:dyDescent="0.25">
      <c r="A532" s="357" t="s">
        <v>28672</v>
      </c>
      <c r="B532" s="358" t="s">
        <v>28673</v>
      </c>
      <c r="C532" s="360">
        <v>540178.64980000001</v>
      </c>
      <c r="D532" s="360">
        <v>23.150500000000001</v>
      </c>
      <c r="E532" s="360">
        <v>9.5226000000000006</v>
      </c>
      <c r="F532" s="360">
        <v>3.8584000000000001</v>
      </c>
      <c r="G532" s="360">
        <v>34.7258</v>
      </c>
      <c r="H532" s="360">
        <v>130.3938</v>
      </c>
      <c r="I532" s="360">
        <v>23.118400000000001</v>
      </c>
      <c r="J532" s="360">
        <v>224.76949999999999</v>
      </c>
      <c r="K532" s="360">
        <v>59.649900000000002</v>
      </c>
    </row>
    <row r="533" spans="1:11" ht="9" customHeight="1" x14ac:dyDescent="0.25">
      <c r="A533" s="357" t="s">
        <v>28904</v>
      </c>
      <c r="B533" s="358" t="s">
        <v>28905</v>
      </c>
      <c r="C533" s="360">
        <v>455634.81599999999</v>
      </c>
      <c r="D533" s="360">
        <v>34.387500000000003</v>
      </c>
      <c r="E533" s="360">
        <v>8.3542000000000005</v>
      </c>
      <c r="F533" s="360">
        <v>0</v>
      </c>
      <c r="G533" s="360">
        <v>38.686</v>
      </c>
      <c r="H533" s="360">
        <v>0</v>
      </c>
      <c r="I533" s="360">
        <v>21.119800000000001</v>
      </c>
      <c r="J533" s="360">
        <v>102.5475</v>
      </c>
      <c r="K533" s="360">
        <v>63.861499999999999</v>
      </c>
    </row>
    <row r="534" spans="1:11" ht="18" customHeight="1" x14ac:dyDescent="0.25">
      <c r="A534" s="99"/>
      <c r="B534" s="100"/>
      <c r="C534" s="131"/>
      <c r="D534" s="131"/>
      <c r="E534" s="131"/>
      <c r="F534" s="131"/>
      <c r="G534" s="131"/>
      <c r="H534" s="131"/>
      <c r="I534" s="131"/>
      <c r="J534" s="131"/>
      <c r="K534" s="131"/>
    </row>
    <row r="535" spans="1:11" ht="9" customHeight="1" x14ac:dyDescent="0.25">
      <c r="A535" s="99"/>
      <c r="B535" s="100"/>
      <c r="C535" s="131"/>
      <c r="D535" s="131"/>
      <c r="E535" s="131"/>
      <c r="F535" s="131"/>
      <c r="G535" s="131"/>
      <c r="H535" s="131"/>
      <c r="I535" s="131"/>
      <c r="J535" s="131"/>
      <c r="K535" s="131"/>
    </row>
  </sheetData>
  <mergeCells count="51">
    <mergeCell ref="C388:I388"/>
    <mergeCell ref="C392:I392"/>
    <mergeCell ref="C397:I397"/>
    <mergeCell ref="C400:I400"/>
    <mergeCell ref="B1:J1"/>
    <mergeCell ref="B2:J2"/>
    <mergeCell ref="C375:I375"/>
    <mergeCell ref="C378:I378"/>
    <mergeCell ref="C382:I382"/>
    <mergeCell ref="C385:I385"/>
    <mergeCell ref="C427:I427"/>
    <mergeCell ref="C432:I432"/>
    <mergeCell ref="C403:I403"/>
    <mergeCell ref="C406:I406"/>
    <mergeCell ref="C408:I408"/>
    <mergeCell ref="C410:I410"/>
    <mergeCell ref="C412:I412"/>
    <mergeCell ref="C415:I415"/>
    <mergeCell ref="C418:I418"/>
    <mergeCell ref="C422:I422"/>
    <mergeCell ref="C462:I462"/>
    <mergeCell ref="C435:I435"/>
    <mergeCell ref="C438:I438"/>
    <mergeCell ref="C441:I441"/>
    <mergeCell ref="C444:I444"/>
    <mergeCell ref="C447:I447"/>
    <mergeCell ref="C450:I450"/>
    <mergeCell ref="C453:I453"/>
    <mergeCell ref="C456:I456"/>
    <mergeCell ref="C459:I459"/>
    <mergeCell ref="C465:I465"/>
    <mergeCell ref="C468:I468"/>
    <mergeCell ref="C471:I471"/>
    <mergeCell ref="C474:I474"/>
    <mergeCell ref="C477:I477"/>
    <mergeCell ref="C502:I502"/>
    <mergeCell ref="C507:I507"/>
    <mergeCell ref="C510:I510"/>
    <mergeCell ref="C481:I481"/>
    <mergeCell ref="C484:I484"/>
    <mergeCell ref="C487:I487"/>
    <mergeCell ref="C490:I490"/>
    <mergeCell ref="C493:I493"/>
    <mergeCell ref="C496:I496"/>
    <mergeCell ref="C499:I499"/>
    <mergeCell ref="C531:I531"/>
    <mergeCell ref="C514:I514"/>
    <mergeCell ref="C517:I517"/>
    <mergeCell ref="C522:I522"/>
    <mergeCell ref="C525:I525"/>
    <mergeCell ref="C528:I52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A300F-247C-49FD-BC4D-B8899A5B4557}">
  <dimension ref="A1:G1781"/>
  <sheetViews>
    <sheetView topLeftCell="A16" workbookViewId="0">
      <selection activeCell="M44" sqref="M44"/>
    </sheetView>
  </sheetViews>
  <sheetFormatPr defaultRowHeight="15" x14ac:dyDescent="0.25"/>
  <cols>
    <col min="1" max="1" width="12.85546875" bestFit="1" customWidth="1"/>
    <col min="2" max="2" width="47.5703125" bestFit="1" customWidth="1"/>
    <col min="3" max="3" width="8.140625" bestFit="1" customWidth="1"/>
    <col min="4" max="4" width="11.140625" bestFit="1" customWidth="1"/>
    <col min="5" max="5" width="10.28515625" bestFit="1" customWidth="1"/>
    <col min="6" max="6" width="11.140625" bestFit="1" customWidth="1"/>
    <col min="7" max="7" width="10.5703125" bestFit="1" customWidth="1"/>
  </cols>
  <sheetData>
    <row r="1" spans="1:7" ht="15" customHeight="1" x14ac:dyDescent="0.25">
      <c r="A1" s="737" t="s">
        <v>12316</v>
      </c>
      <c r="B1" s="739" t="s">
        <v>12317</v>
      </c>
      <c r="C1" s="739"/>
      <c r="D1" s="739"/>
      <c r="E1" s="739"/>
      <c r="F1" s="739"/>
      <c r="G1" s="737" t="s">
        <v>12318</v>
      </c>
    </row>
    <row r="2" spans="1:7" ht="15" customHeight="1" x14ac:dyDescent="0.25">
      <c r="A2" s="738"/>
      <c r="B2" s="739"/>
      <c r="C2" s="739"/>
      <c r="D2" s="739"/>
      <c r="E2" s="739"/>
      <c r="F2" s="739"/>
      <c r="G2" s="740"/>
    </row>
    <row r="3" spans="1:7" ht="16.5" x14ac:dyDescent="0.25">
      <c r="A3" s="741" t="s">
        <v>37792</v>
      </c>
      <c r="B3" s="741"/>
      <c r="C3" s="741"/>
      <c r="D3" s="741"/>
      <c r="E3" s="741"/>
      <c r="F3" s="741"/>
      <c r="G3" s="741"/>
    </row>
    <row r="4" spans="1:7" ht="16.5" x14ac:dyDescent="0.25">
      <c r="A4" s="741" t="s">
        <v>27691</v>
      </c>
      <c r="B4" s="741"/>
      <c r="C4" s="741"/>
      <c r="D4" s="741"/>
      <c r="E4" s="741"/>
      <c r="F4" s="741"/>
      <c r="G4" s="741"/>
    </row>
    <row r="5" spans="1:7" ht="60" x14ac:dyDescent="0.25">
      <c r="A5" s="361" t="s">
        <v>12319</v>
      </c>
      <c r="B5" s="361" t="s">
        <v>24954</v>
      </c>
      <c r="C5" s="361" t="s">
        <v>12321</v>
      </c>
      <c r="D5" s="361" t="s">
        <v>27692</v>
      </c>
      <c r="E5" s="361" t="s">
        <v>27693</v>
      </c>
      <c r="F5" s="361" t="s">
        <v>27694</v>
      </c>
      <c r="G5" s="361" t="s">
        <v>27695</v>
      </c>
    </row>
    <row r="6" spans="1:7" x14ac:dyDescent="0.25">
      <c r="A6" s="362" t="s">
        <v>27696</v>
      </c>
      <c r="B6" s="363" t="s">
        <v>27697</v>
      </c>
      <c r="C6" s="364" t="s">
        <v>820</v>
      </c>
      <c r="D6" s="365">
        <v>7.2950999999999997</v>
      </c>
      <c r="E6" s="366">
        <v>2.0225659999999999</v>
      </c>
      <c r="F6" s="365">
        <v>22.049900000000001</v>
      </c>
      <c r="G6" s="366">
        <v>0</v>
      </c>
    </row>
    <row r="7" spans="1:7" x14ac:dyDescent="0.25">
      <c r="A7" s="362" t="s">
        <v>27698</v>
      </c>
      <c r="B7" s="363" t="s">
        <v>27699</v>
      </c>
      <c r="C7" s="364" t="s">
        <v>820</v>
      </c>
      <c r="D7" s="365">
        <v>8.7542000000000009</v>
      </c>
      <c r="E7" s="366">
        <v>1.9652989999999999</v>
      </c>
      <c r="F7" s="365">
        <v>25.9588</v>
      </c>
      <c r="G7" s="366">
        <v>0</v>
      </c>
    </row>
    <row r="8" spans="1:7" x14ac:dyDescent="0.25">
      <c r="A8" s="362" t="s">
        <v>27700</v>
      </c>
      <c r="B8" s="363" t="s">
        <v>27701</v>
      </c>
      <c r="C8" s="364" t="s">
        <v>8798</v>
      </c>
      <c r="D8" s="365">
        <v>2921.6</v>
      </c>
      <c r="E8" s="366">
        <v>1.177432</v>
      </c>
      <c r="F8" s="365">
        <v>6361.5852999999997</v>
      </c>
      <c r="G8" s="366">
        <v>0</v>
      </c>
    </row>
    <row r="9" spans="1:7" x14ac:dyDescent="0.25">
      <c r="A9" s="362" t="s">
        <v>27702</v>
      </c>
      <c r="B9" s="363" t="s">
        <v>27703</v>
      </c>
      <c r="C9" s="364" t="s">
        <v>8798</v>
      </c>
      <c r="D9" s="365">
        <v>1751.3665000000001</v>
      </c>
      <c r="E9" s="366">
        <v>1.4537420000000001</v>
      </c>
      <c r="F9" s="365">
        <v>4297.4014999999999</v>
      </c>
      <c r="G9" s="366">
        <v>0</v>
      </c>
    </row>
    <row r="10" spans="1:7" x14ac:dyDescent="0.25">
      <c r="A10" s="362" t="s">
        <v>27704</v>
      </c>
      <c r="B10" s="363" t="s">
        <v>27705</v>
      </c>
      <c r="C10" s="364" t="s">
        <v>820</v>
      </c>
      <c r="D10" s="365">
        <v>12.27</v>
      </c>
      <c r="E10" s="366">
        <v>1.655489</v>
      </c>
      <c r="F10" s="365">
        <v>32.582799999999999</v>
      </c>
      <c r="G10" s="366">
        <v>0</v>
      </c>
    </row>
    <row r="11" spans="1:7" x14ac:dyDescent="0.25">
      <c r="A11" s="362" t="s">
        <v>27706</v>
      </c>
      <c r="B11" s="363" t="s">
        <v>27707</v>
      </c>
      <c r="C11" s="364" t="s">
        <v>8798</v>
      </c>
      <c r="D11" s="365">
        <v>1712.0226</v>
      </c>
      <c r="E11" s="366">
        <v>1.466691</v>
      </c>
      <c r="F11" s="365">
        <v>4223.0307000000003</v>
      </c>
      <c r="G11" s="366">
        <v>0</v>
      </c>
    </row>
    <row r="12" spans="1:7" x14ac:dyDescent="0.25">
      <c r="A12" s="362" t="s">
        <v>27708</v>
      </c>
      <c r="B12" s="363" t="s">
        <v>27709</v>
      </c>
      <c r="C12" s="364" t="s">
        <v>820</v>
      </c>
      <c r="D12" s="365">
        <v>12.27</v>
      </c>
      <c r="E12" s="366">
        <v>1.722205</v>
      </c>
      <c r="F12" s="365">
        <v>33.401400000000002</v>
      </c>
      <c r="G12" s="366">
        <v>0</v>
      </c>
    </row>
    <row r="13" spans="1:7" x14ac:dyDescent="0.25">
      <c r="A13" s="362" t="s">
        <v>27710</v>
      </c>
      <c r="B13" s="363" t="s">
        <v>27711</v>
      </c>
      <c r="C13" s="364" t="s">
        <v>820</v>
      </c>
      <c r="D13" s="365">
        <v>9.0792000000000002</v>
      </c>
      <c r="E13" s="366">
        <v>1.8482860000000001</v>
      </c>
      <c r="F13" s="365">
        <v>25.860099999999999</v>
      </c>
      <c r="G13" s="366">
        <v>0</v>
      </c>
    </row>
    <row r="14" spans="1:7" x14ac:dyDescent="0.25">
      <c r="A14" s="362" t="s">
        <v>27712</v>
      </c>
      <c r="B14" s="363" t="s">
        <v>27713</v>
      </c>
      <c r="C14" s="364" t="s">
        <v>8798</v>
      </c>
      <c r="D14" s="365">
        <v>4666.7579999999998</v>
      </c>
      <c r="E14" s="366">
        <v>0.99978699999999998</v>
      </c>
      <c r="F14" s="365">
        <v>9332.5218999999997</v>
      </c>
      <c r="G14" s="366">
        <v>0</v>
      </c>
    </row>
    <row r="15" spans="1:7" x14ac:dyDescent="0.25">
      <c r="A15" s="362" t="s">
        <v>27714</v>
      </c>
      <c r="B15" s="363" t="s">
        <v>27715</v>
      </c>
      <c r="C15" s="364" t="s">
        <v>820</v>
      </c>
      <c r="D15" s="365">
        <v>11.0085</v>
      </c>
      <c r="E15" s="366">
        <v>1.7704530000000001</v>
      </c>
      <c r="F15" s="365">
        <v>30.4985</v>
      </c>
      <c r="G15" s="366">
        <v>0</v>
      </c>
    </row>
    <row r="16" spans="1:7" x14ac:dyDescent="0.25">
      <c r="A16" s="362" t="s">
        <v>27716</v>
      </c>
      <c r="B16" s="363" t="s">
        <v>27717</v>
      </c>
      <c r="C16" s="364" t="s">
        <v>8798</v>
      </c>
      <c r="D16" s="365">
        <v>3838.4396999999999</v>
      </c>
      <c r="E16" s="366">
        <v>1.079226</v>
      </c>
      <c r="F16" s="365">
        <v>7980.9835999999996</v>
      </c>
      <c r="G16" s="366">
        <v>0</v>
      </c>
    </row>
    <row r="17" spans="1:7" x14ac:dyDescent="0.25">
      <c r="A17" s="362" t="s">
        <v>27718</v>
      </c>
      <c r="B17" s="363" t="s">
        <v>27719</v>
      </c>
      <c r="C17" s="364" t="s">
        <v>8798</v>
      </c>
      <c r="D17" s="365">
        <v>13025.262199999999</v>
      </c>
      <c r="E17" s="366">
        <v>0.85373699999999997</v>
      </c>
      <c r="F17" s="365">
        <v>24145.410400000001</v>
      </c>
      <c r="G17" s="366">
        <v>0</v>
      </c>
    </row>
    <row r="18" spans="1:7" x14ac:dyDescent="0.25">
      <c r="A18" s="362" t="s">
        <v>27720</v>
      </c>
      <c r="B18" s="363" t="s">
        <v>27721</v>
      </c>
      <c r="C18" s="364" t="s">
        <v>8798</v>
      </c>
      <c r="D18" s="365">
        <v>1460.9463000000001</v>
      </c>
      <c r="E18" s="366">
        <v>1.504089</v>
      </c>
      <c r="F18" s="365">
        <v>3658.3395</v>
      </c>
      <c r="G18" s="366">
        <v>0</v>
      </c>
    </row>
    <row r="19" spans="1:7" x14ac:dyDescent="0.25">
      <c r="A19" s="362" t="s">
        <v>27722</v>
      </c>
      <c r="B19" s="363" t="s">
        <v>27723</v>
      </c>
      <c r="C19" s="364" t="s">
        <v>820</v>
      </c>
      <c r="D19" s="365">
        <v>9.6300000000000008</v>
      </c>
      <c r="E19" s="366">
        <v>1.7918240000000001</v>
      </c>
      <c r="F19" s="365">
        <v>26.885200000000001</v>
      </c>
      <c r="G19" s="366">
        <v>0</v>
      </c>
    </row>
    <row r="20" spans="1:7" x14ac:dyDescent="0.25">
      <c r="A20" s="362" t="s">
        <v>27724</v>
      </c>
      <c r="B20" s="363" t="s">
        <v>27725</v>
      </c>
      <c r="C20" s="364" t="s">
        <v>8798</v>
      </c>
      <c r="D20" s="365">
        <v>13025.262199999999</v>
      </c>
      <c r="E20" s="366">
        <v>0.85373699999999997</v>
      </c>
      <c r="F20" s="365">
        <v>24145.410400000001</v>
      </c>
      <c r="G20" s="366">
        <v>0</v>
      </c>
    </row>
    <row r="21" spans="1:7" x14ac:dyDescent="0.25">
      <c r="A21" s="362" t="s">
        <v>27726</v>
      </c>
      <c r="B21" s="363" t="s">
        <v>27727</v>
      </c>
      <c r="C21" s="364" t="s">
        <v>820</v>
      </c>
      <c r="D21" s="365">
        <v>8.9414999999999996</v>
      </c>
      <c r="E21" s="366">
        <v>1.8557269999999999</v>
      </c>
      <c r="F21" s="365">
        <v>25.534400000000002</v>
      </c>
      <c r="G21" s="366">
        <v>0</v>
      </c>
    </row>
    <row r="22" spans="1:7" x14ac:dyDescent="0.25">
      <c r="A22" s="362" t="s">
        <v>27728</v>
      </c>
      <c r="B22" s="363" t="s">
        <v>27729</v>
      </c>
      <c r="C22" s="364" t="s">
        <v>820</v>
      </c>
      <c r="D22" s="365">
        <v>12.27</v>
      </c>
      <c r="E22" s="366">
        <v>1.662738</v>
      </c>
      <c r="F22" s="365">
        <v>32.671700000000001</v>
      </c>
      <c r="G22" s="366">
        <v>0</v>
      </c>
    </row>
    <row r="23" spans="1:7" x14ac:dyDescent="0.25">
      <c r="A23" s="362" t="s">
        <v>27730</v>
      </c>
      <c r="B23" s="363" t="s">
        <v>27731</v>
      </c>
      <c r="C23" s="364" t="s">
        <v>820</v>
      </c>
      <c r="D23" s="365">
        <v>12.27</v>
      </c>
      <c r="E23" s="366">
        <v>1.653518</v>
      </c>
      <c r="F23" s="365">
        <v>32.558599999999998</v>
      </c>
      <c r="G23" s="366">
        <v>0</v>
      </c>
    </row>
    <row r="24" spans="1:7" x14ac:dyDescent="0.25">
      <c r="A24" s="362" t="s">
        <v>27732</v>
      </c>
      <c r="B24" s="363" t="s">
        <v>27733</v>
      </c>
      <c r="C24" s="364" t="s">
        <v>820</v>
      </c>
      <c r="D24" s="365">
        <v>6.2252000000000001</v>
      </c>
      <c r="E24" s="366">
        <v>2.1778879999999998</v>
      </c>
      <c r="F24" s="365">
        <v>19.782900000000001</v>
      </c>
      <c r="G24" s="366">
        <v>0</v>
      </c>
    </row>
    <row r="25" spans="1:7" x14ac:dyDescent="0.25">
      <c r="A25" s="362" t="s">
        <v>27734</v>
      </c>
      <c r="B25" s="363" t="s">
        <v>27735</v>
      </c>
      <c r="C25" s="364" t="s">
        <v>820</v>
      </c>
      <c r="D25" s="365">
        <v>16.41</v>
      </c>
      <c r="E25" s="366">
        <v>1.520829</v>
      </c>
      <c r="F25" s="365">
        <v>41.366799999999998</v>
      </c>
      <c r="G25" s="366">
        <v>0</v>
      </c>
    </row>
    <row r="26" spans="1:7" x14ac:dyDescent="0.25">
      <c r="A26" s="362" t="s">
        <v>27736</v>
      </c>
      <c r="B26" s="363" t="s">
        <v>27737</v>
      </c>
      <c r="C26" s="364" t="s">
        <v>8798</v>
      </c>
      <c r="D26" s="365">
        <v>10142.018899999999</v>
      </c>
      <c r="E26" s="366">
        <v>0.87409199999999998</v>
      </c>
      <c r="F26" s="365">
        <v>19007.076400000002</v>
      </c>
      <c r="G26" s="366">
        <v>0</v>
      </c>
    </row>
    <row r="27" spans="1:7" x14ac:dyDescent="0.25">
      <c r="A27" s="362" t="s">
        <v>27738</v>
      </c>
      <c r="B27" s="363" t="s">
        <v>27739</v>
      </c>
      <c r="C27" s="364" t="s">
        <v>8798</v>
      </c>
      <c r="D27" s="365">
        <v>1357.5906</v>
      </c>
      <c r="E27" s="366">
        <v>1.8806719999999999</v>
      </c>
      <c r="F27" s="365">
        <v>4318.0504000000001</v>
      </c>
      <c r="G27" s="366">
        <v>0.3</v>
      </c>
    </row>
    <row r="28" spans="1:7" x14ac:dyDescent="0.25">
      <c r="A28" s="362" t="s">
        <v>27740</v>
      </c>
      <c r="B28" s="363" t="s">
        <v>27741</v>
      </c>
      <c r="C28" s="364" t="s">
        <v>820</v>
      </c>
      <c r="D28" s="365">
        <v>13.28</v>
      </c>
      <c r="E28" s="366">
        <v>1.6771050000000001</v>
      </c>
      <c r="F28" s="365">
        <v>35.551900000000003</v>
      </c>
      <c r="G28" s="366">
        <v>0</v>
      </c>
    </row>
    <row r="29" spans="1:7" x14ac:dyDescent="0.25">
      <c r="A29" s="362" t="s">
        <v>27742</v>
      </c>
      <c r="B29" s="363" t="s">
        <v>27743</v>
      </c>
      <c r="C29" s="364" t="s">
        <v>8798</v>
      </c>
      <c r="D29" s="365">
        <v>2699.4</v>
      </c>
      <c r="E29" s="366">
        <v>1.205862</v>
      </c>
      <c r="F29" s="365">
        <v>5954.5038000000004</v>
      </c>
      <c r="G29" s="366">
        <v>0</v>
      </c>
    </row>
    <row r="30" spans="1:7" x14ac:dyDescent="0.25">
      <c r="A30" s="362" t="s">
        <v>27744</v>
      </c>
      <c r="B30" s="363" t="s">
        <v>27745</v>
      </c>
      <c r="C30" s="364" t="s">
        <v>820</v>
      </c>
      <c r="D30" s="365">
        <v>49.744700000000002</v>
      </c>
      <c r="E30" s="366">
        <v>1.2251620000000001</v>
      </c>
      <c r="F30" s="365">
        <v>110.69</v>
      </c>
      <c r="G30" s="366">
        <v>0</v>
      </c>
    </row>
    <row r="31" spans="1:7" x14ac:dyDescent="0.25">
      <c r="A31" s="362" t="s">
        <v>27746</v>
      </c>
      <c r="B31" s="363" t="s">
        <v>27747</v>
      </c>
      <c r="C31" s="364" t="s">
        <v>8798</v>
      </c>
      <c r="D31" s="365">
        <v>4376.3630000000003</v>
      </c>
      <c r="E31" s="366">
        <v>1.005441</v>
      </c>
      <c r="F31" s="365">
        <v>8776.5377000000008</v>
      </c>
      <c r="G31" s="366">
        <v>0</v>
      </c>
    </row>
    <row r="32" spans="1:7" x14ac:dyDescent="0.25">
      <c r="A32" s="362" t="s">
        <v>27748</v>
      </c>
      <c r="B32" s="363" t="s">
        <v>27749</v>
      </c>
      <c r="C32" s="364" t="s">
        <v>8798</v>
      </c>
      <c r="D32" s="365">
        <v>5592.2147000000004</v>
      </c>
      <c r="E32" s="366">
        <v>0.98184199999999999</v>
      </c>
      <c r="F32" s="365">
        <v>11082.885899999999</v>
      </c>
      <c r="G32" s="366">
        <v>0</v>
      </c>
    </row>
    <row r="33" spans="1:7" x14ac:dyDescent="0.25">
      <c r="A33" s="362" t="s">
        <v>27750</v>
      </c>
      <c r="B33" s="363" t="s">
        <v>27751</v>
      </c>
      <c r="C33" s="364" t="s">
        <v>8798</v>
      </c>
      <c r="D33" s="365">
        <v>2118.6</v>
      </c>
      <c r="E33" s="366">
        <v>1.3367800000000001</v>
      </c>
      <c r="F33" s="365">
        <v>4950.7021000000004</v>
      </c>
      <c r="G33" s="366">
        <v>0</v>
      </c>
    </row>
    <row r="34" spans="1:7" x14ac:dyDescent="0.25">
      <c r="A34" s="362" t="s">
        <v>27752</v>
      </c>
      <c r="B34" s="363" t="s">
        <v>27753</v>
      </c>
      <c r="C34" s="364" t="s">
        <v>820</v>
      </c>
      <c r="D34" s="365">
        <v>8.0035000000000007</v>
      </c>
      <c r="E34" s="366">
        <v>1.922004</v>
      </c>
      <c r="F34" s="365">
        <v>23.386199999999999</v>
      </c>
      <c r="G34" s="366">
        <v>0</v>
      </c>
    </row>
    <row r="35" spans="1:7" x14ac:dyDescent="0.25">
      <c r="A35" s="362" t="s">
        <v>27754</v>
      </c>
      <c r="B35" s="363" t="s">
        <v>27755</v>
      </c>
      <c r="C35" s="364" t="s">
        <v>8798</v>
      </c>
      <c r="D35" s="365">
        <v>5212.4597000000003</v>
      </c>
      <c r="E35" s="366">
        <v>0.95966200000000002</v>
      </c>
      <c r="F35" s="365">
        <v>10214.6592</v>
      </c>
      <c r="G35" s="366">
        <v>0</v>
      </c>
    </row>
    <row r="36" spans="1:7" x14ac:dyDescent="0.25">
      <c r="A36" s="362" t="s">
        <v>27756</v>
      </c>
      <c r="B36" s="363" t="s">
        <v>27757</v>
      </c>
      <c r="C36" s="364" t="s">
        <v>820</v>
      </c>
      <c r="D36" s="365">
        <v>11.267899999999999</v>
      </c>
      <c r="E36" s="366">
        <v>1.685047</v>
      </c>
      <c r="F36" s="365">
        <v>30.254799999999999</v>
      </c>
      <c r="G36" s="366">
        <v>0</v>
      </c>
    </row>
    <row r="37" spans="1:7" x14ac:dyDescent="0.25">
      <c r="A37" s="362" t="s">
        <v>27758</v>
      </c>
      <c r="B37" s="363" t="s">
        <v>27759</v>
      </c>
      <c r="C37" s="364" t="s">
        <v>820</v>
      </c>
      <c r="D37" s="365">
        <v>15.8462</v>
      </c>
      <c r="E37" s="366">
        <v>1.5051890000000001</v>
      </c>
      <c r="F37" s="365">
        <v>39.697699999999998</v>
      </c>
      <c r="G37" s="366">
        <v>0</v>
      </c>
    </row>
    <row r="38" spans="1:7" x14ac:dyDescent="0.25">
      <c r="A38" s="362" t="s">
        <v>27760</v>
      </c>
      <c r="B38" s="363" t="s">
        <v>27761</v>
      </c>
      <c r="C38" s="364" t="s">
        <v>820</v>
      </c>
      <c r="D38" s="365">
        <v>7.2961</v>
      </c>
      <c r="E38" s="366">
        <v>2.0162529999999999</v>
      </c>
      <c r="F38" s="365">
        <v>22.006799999999998</v>
      </c>
      <c r="G38" s="366">
        <v>0</v>
      </c>
    </row>
    <row r="39" spans="1:7" x14ac:dyDescent="0.25">
      <c r="A39" s="362" t="s">
        <v>27762</v>
      </c>
      <c r="B39" s="363" t="s">
        <v>27763</v>
      </c>
      <c r="C39" s="364" t="s">
        <v>8798</v>
      </c>
      <c r="D39" s="365">
        <v>3913.6707999999999</v>
      </c>
      <c r="E39" s="366">
        <v>1.0494509999999999</v>
      </c>
      <c r="F39" s="365">
        <v>8020.8765000000003</v>
      </c>
      <c r="G39" s="366">
        <v>0</v>
      </c>
    </row>
    <row r="40" spans="1:7" x14ac:dyDescent="0.25">
      <c r="A40" s="362" t="s">
        <v>27764</v>
      </c>
      <c r="B40" s="363" t="s">
        <v>27765</v>
      </c>
      <c r="C40" s="364" t="s">
        <v>8798</v>
      </c>
      <c r="D40" s="365">
        <v>2162.4018000000001</v>
      </c>
      <c r="E40" s="366">
        <v>1.2525299999999999</v>
      </c>
      <c r="F40" s="365">
        <v>4870.8748999999998</v>
      </c>
      <c r="G40" s="366">
        <v>0</v>
      </c>
    </row>
    <row r="41" spans="1:7" x14ac:dyDescent="0.25">
      <c r="A41" s="362" t="s">
        <v>27766</v>
      </c>
      <c r="B41" s="363" t="s">
        <v>27767</v>
      </c>
      <c r="C41" s="364" t="s">
        <v>8798</v>
      </c>
      <c r="D41" s="365">
        <v>2118.6</v>
      </c>
      <c r="E41" s="366">
        <v>1.3120879999999999</v>
      </c>
      <c r="F41" s="365">
        <v>4898.3896000000004</v>
      </c>
      <c r="G41" s="366">
        <v>0</v>
      </c>
    </row>
    <row r="42" spans="1:7" x14ac:dyDescent="0.25">
      <c r="A42" s="362" t="s">
        <v>27768</v>
      </c>
      <c r="B42" s="363" t="s">
        <v>27769</v>
      </c>
      <c r="C42" s="364" t="s">
        <v>8798</v>
      </c>
      <c r="D42" s="365">
        <v>9709.5192999999999</v>
      </c>
      <c r="E42" s="366">
        <v>0.87425600000000003</v>
      </c>
      <c r="F42" s="365">
        <v>18198.124800000001</v>
      </c>
      <c r="G42" s="366">
        <v>0</v>
      </c>
    </row>
    <row r="43" spans="1:7" x14ac:dyDescent="0.25">
      <c r="A43" s="362" t="s">
        <v>27770</v>
      </c>
      <c r="B43" s="363" t="s">
        <v>27771</v>
      </c>
      <c r="C43" s="364" t="s">
        <v>820</v>
      </c>
      <c r="D43" s="365">
        <v>10.1587</v>
      </c>
      <c r="E43" s="366">
        <v>2.1040390000000002</v>
      </c>
      <c r="F43" s="365">
        <v>34.580599999999997</v>
      </c>
      <c r="G43" s="366">
        <v>0.3</v>
      </c>
    </row>
    <row r="44" spans="1:7" x14ac:dyDescent="0.25">
      <c r="A44" s="362" t="s">
        <v>27772</v>
      </c>
      <c r="B44" s="363" t="s">
        <v>27773</v>
      </c>
      <c r="C44" s="364" t="s">
        <v>820</v>
      </c>
      <c r="D44" s="365">
        <v>7.2950999999999997</v>
      </c>
      <c r="E44" s="366">
        <v>1.9920679999999999</v>
      </c>
      <c r="F44" s="365">
        <v>21.827400000000001</v>
      </c>
      <c r="G44" s="366">
        <v>0</v>
      </c>
    </row>
    <row r="45" spans="1:7" x14ac:dyDescent="0.25">
      <c r="A45" s="362" t="s">
        <v>27774</v>
      </c>
      <c r="B45" s="363" t="s">
        <v>27775</v>
      </c>
      <c r="C45" s="364" t="s">
        <v>8798</v>
      </c>
      <c r="D45" s="365">
        <v>2118.6</v>
      </c>
      <c r="E45" s="366">
        <v>1.291207</v>
      </c>
      <c r="F45" s="365">
        <v>4854.1511</v>
      </c>
      <c r="G45" s="366">
        <v>0</v>
      </c>
    </row>
    <row r="46" spans="1:7" x14ac:dyDescent="0.25">
      <c r="A46" s="362" t="s">
        <v>27776</v>
      </c>
      <c r="B46" s="363" t="s">
        <v>27777</v>
      </c>
      <c r="C46" s="364" t="s">
        <v>8798</v>
      </c>
      <c r="D46" s="365">
        <v>2052.3159000000001</v>
      </c>
      <c r="E46" s="366">
        <v>1.277787</v>
      </c>
      <c r="F46" s="365">
        <v>4674.7384000000002</v>
      </c>
      <c r="G46" s="366">
        <v>0</v>
      </c>
    </row>
    <row r="47" spans="1:7" x14ac:dyDescent="0.25">
      <c r="A47" s="362" t="s">
        <v>27778</v>
      </c>
      <c r="B47" s="363" t="s">
        <v>27779</v>
      </c>
      <c r="C47" s="364" t="s">
        <v>820</v>
      </c>
      <c r="D47" s="365">
        <v>9.1112000000000002</v>
      </c>
      <c r="E47" s="366">
        <v>1.7365010000000001</v>
      </c>
      <c r="F47" s="365">
        <v>24.9328</v>
      </c>
      <c r="G47" s="366">
        <v>0</v>
      </c>
    </row>
    <row r="48" spans="1:7" x14ac:dyDescent="0.25">
      <c r="A48" s="362" t="s">
        <v>27780</v>
      </c>
      <c r="B48" s="363" t="s">
        <v>27781</v>
      </c>
      <c r="C48" s="364" t="s">
        <v>8798</v>
      </c>
      <c r="D48" s="365">
        <v>2004.4739</v>
      </c>
      <c r="E48" s="366">
        <v>1.2885880000000001</v>
      </c>
      <c r="F48" s="365">
        <v>4587.4148999999998</v>
      </c>
      <c r="G48" s="366">
        <v>0</v>
      </c>
    </row>
    <row r="49" spans="1:7" x14ac:dyDescent="0.25">
      <c r="A49" s="362" t="s">
        <v>27782</v>
      </c>
      <c r="B49" s="363" t="s">
        <v>27783</v>
      </c>
      <c r="C49" s="364" t="s">
        <v>8798</v>
      </c>
      <c r="D49" s="365">
        <v>2730.6842999999999</v>
      </c>
      <c r="E49" s="366">
        <v>1.2016089999999999</v>
      </c>
      <c r="F49" s="365">
        <v>6011.8990999999996</v>
      </c>
      <c r="G49" s="366">
        <v>0</v>
      </c>
    </row>
    <row r="50" spans="1:7" x14ac:dyDescent="0.25">
      <c r="A50" s="362" t="s">
        <v>27784</v>
      </c>
      <c r="B50" s="363" t="s">
        <v>27785</v>
      </c>
      <c r="C50" s="364" t="s">
        <v>820</v>
      </c>
      <c r="D50" s="365">
        <v>6.2252000000000001</v>
      </c>
      <c r="E50" s="366">
        <v>2.1916500000000001</v>
      </c>
      <c r="F50" s="365">
        <v>19.868600000000001</v>
      </c>
      <c r="G50" s="366">
        <v>0</v>
      </c>
    </row>
    <row r="51" spans="1:7" x14ac:dyDescent="0.25">
      <c r="A51" s="362" t="s">
        <v>27786</v>
      </c>
      <c r="B51" s="363" t="s">
        <v>27787</v>
      </c>
      <c r="C51" s="364" t="s">
        <v>820</v>
      </c>
      <c r="D51" s="365">
        <v>7.2950999999999997</v>
      </c>
      <c r="E51" s="366">
        <v>2.0033059999999998</v>
      </c>
      <c r="F51" s="365">
        <v>21.909400000000002</v>
      </c>
      <c r="G51" s="366">
        <v>0</v>
      </c>
    </row>
    <row r="52" spans="1:7" x14ac:dyDescent="0.25">
      <c r="A52" s="362" t="s">
        <v>27788</v>
      </c>
      <c r="B52" s="363" t="s">
        <v>27789</v>
      </c>
      <c r="C52" s="364" t="s">
        <v>8798</v>
      </c>
      <c r="D52" s="365">
        <v>11464.4071</v>
      </c>
      <c r="E52" s="366">
        <v>0.86158699999999999</v>
      </c>
      <c r="F52" s="365">
        <v>21341.9912</v>
      </c>
      <c r="G52" s="366">
        <v>0</v>
      </c>
    </row>
    <row r="53" spans="1:7" x14ac:dyDescent="0.25">
      <c r="A53" s="362" t="s">
        <v>27790</v>
      </c>
      <c r="B53" s="363" t="s">
        <v>27791</v>
      </c>
      <c r="C53" s="364" t="s">
        <v>8798</v>
      </c>
      <c r="D53" s="365">
        <v>2993.114</v>
      </c>
      <c r="E53" s="366">
        <v>1.1699360000000001</v>
      </c>
      <c r="F53" s="365">
        <v>6494.8657999999996</v>
      </c>
      <c r="G53" s="366">
        <v>0</v>
      </c>
    </row>
    <row r="54" spans="1:7" x14ac:dyDescent="0.25">
      <c r="A54" s="362" t="s">
        <v>27792</v>
      </c>
      <c r="B54" s="363" t="s">
        <v>27793</v>
      </c>
      <c r="C54" s="364" t="s">
        <v>820</v>
      </c>
      <c r="D54" s="365">
        <v>9.2211999999999996</v>
      </c>
      <c r="E54" s="366">
        <v>1.7911809999999999</v>
      </c>
      <c r="F54" s="365">
        <v>25.738</v>
      </c>
      <c r="G54" s="366">
        <v>0</v>
      </c>
    </row>
    <row r="55" spans="1:7" x14ac:dyDescent="0.25">
      <c r="A55" s="362" t="s">
        <v>27794</v>
      </c>
      <c r="B55" s="363" t="s">
        <v>27795</v>
      </c>
      <c r="C55" s="364" t="s">
        <v>8798</v>
      </c>
      <c r="D55" s="365">
        <v>3746.6799000000001</v>
      </c>
      <c r="E55" s="366">
        <v>1.0893600000000001</v>
      </c>
      <c r="F55" s="365">
        <v>7828.1630999999998</v>
      </c>
      <c r="G55" s="366">
        <v>0</v>
      </c>
    </row>
    <row r="56" spans="1:7" x14ac:dyDescent="0.25">
      <c r="A56" s="362" t="s">
        <v>27796</v>
      </c>
      <c r="B56" s="363" t="s">
        <v>27797</v>
      </c>
      <c r="C56" s="364" t="s">
        <v>8798</v>
      </c>
      <c r="D56" s="365">
        <v>3838.4396999999999</v>
      </c>
      <c r="E56" s="366">
        <v>1.079226</v>
      </c>
      <c r="F56" s="365">
        <v>7980.9835999999996</v>
      </c>
      <c r="G56" s="366">
        <v>0</v>
      </c>
    </row>
    <row r="57" spans="1:7" x14ac:dyDescent="0.25">
      <c r="A57" s="362" t="s">
        <v>27798</v>
      </c>
      <c r="B57" s="363" t="s">
        <v>27799</v>
      </c>
      <c r="C57" s="364" t="s">
        <v>820</v>
      </c>
      <c r="D57" s="365">
        <v>9.6300000000000008</v>
      </c>
      <c r="E57" s="366">
        <v>1.762993</v>
      </c>
      <c r="F57" s="365">
        <v>26.607600000000001</v>
      </c>
      <c r="G57" s="366">
        <v>0</v>
      </c>
    </row>
    <row r="58" spans="1:7" x14ac:dyDescent="0.25">
      <c r="A58" s="362" t="s">
        <v>27800</v>
      </c>
      <c r="B58" s="363" t="s">
        <v>27801</v>
      </c>
      <c r="C58" s="364" t="s">
        <v>820</v>
      </c>
      <c r="D58" s="365">
        <v>11.215999999999999</v>
      </c>
      <c r="E58" s="366">
        <v>1.669035</v>
      </c>
      <c r="F58" s="365">
        <v>29.9358</v>
      </c>
      <c r="G58" s="366">
        <v>0</v>
      </c>
    </row>
    <row r="59" spans="1:7" x14ac:dyDescent="0.25">
      <c r="A59" s="362" t="s">
        <v>27802</v>
      </c>
      <c r="B59" s="363" t="s">
        <v>27803</v>
      </c>
      <c r="C59" s="364" t="s">
        <v>8798</v>
      </c>
      <c r="D59" s="365">
        <v>2898.79</v>
      </c>
      <c r="E59" s="366">
        <v>1.179883</v>
      </c>
      <c r="F59" s="365">
        <v>6319.0230000000001</v>
      </c>
      <c r="G59" s="366">
        <v>0</v>
      </c>
    </row>
    <row r="60" spans="1:7" x14ac:dyDescent="0.25">
      <c r="A60" s="362" t="s">
        <v>27804</v>
      </c>
      <c r="B60" s="363" t="s">
        <v>27805</v>
      </c>
      <c r="C60" s="364" t="s">
        <v>8798</v>
      </c>
      <c r="D60" s="365">
        <v>3352.0623999999998</v>
      </c>
      <c r="E60" s="366">
        <v>1.124268</v>
      </c>
      <c r="F60" s="365">
        <v>7120.6787999999997</v>
      </c>
      <c r="G60" s="366">
        <v>0</v>
      </c>
    </row>
    <row r="61" spans="1:7" x14ac:dyDescent="0.25">
      <c r="A61" s="362" t="s">
        <v>27806</v>
      </c>
      <c r="B61" s="363" t="s">
        <v>27807</v>
      </c>
      <c r="C61" s="364" t="s">
        <v>8798</v>
      </c>
      <c r="D61" s="365">
        <v>2811.7514999999999</v>
      </c>
      <c r="E61" s="366">
        <v>1.152779</v>
      </c>
      <c r="F61" s="365">
        <v>6053.0794999999998</v>
      </c>
      <c r="G61" s="366">
        <v>0</v>
      </c>
    </row>
    <row r="62" spans="1:7" x14ac:dyDescent="0.25">
      <c r="A62" s="362" t="s">
        <v>27808</v>
      </c>
      <c r="B62" s="363" t="s">
        <v>27809</v>
      </c>
      <c r="C62" s="364" t="s">
        <v>8798</v>
      </c>
      <c r="D62" s="365">
        <v>3276.33</v>
      </c>
      <c r="E62" s="366">
        <v>1.0805469999999999</v>
      </c>
      <c r="F62" s="365">
        <v>6816.5585000000001</v>
      </c>
      <c r="G62" s="366">
        <v>0</v>
      </c>
    </row>
    <row r="63" spans="1:7" x14ac:dyDescent="0.25">
      <c r="A63" s="362" t="s">
        <v>27810</v>
      </c>
      <c r="B63" s="363" t="s">
        <v>27811</v>
      </c>
      <c r="C63" s="364" t="s">
        <v>820</v>
      </c>
      <c r="D63" s="365">
        <v>17.0304</v>
      </c>
      <c r="E63" s="366">
        <v>1.4899150000000001</v>
      </c>
      <c r="F63" s="365">
        <v>42.404200000000003</v>
      </c>
      <c r="G63" s="366">
        <v>0</v>
      </c>
    </row>
    <row r="64" spans="1:7" x14ac:dyDescent="0.25">
      <c r="A64" s="362" t="s">
        <v>27812</v>
      </c>
      <c r="B64" s="363" t="s">
        <v>27813</v>
      </c>
      <c r="C64" s="364" t="s">
        <v>8798</v>
      </c>
      <c r="D64" s="365">
        <v>4666.9822999999997</v>
      </c>
      <c r="E64" s="366">
        <v>0.999776</v>
      </c>
      <c r="F64" s="365">
        <v>9332.9190999999992</v>
      </c>
      <c r="G64" s="366">
        <v>0</v>
      </c>
    </row>
    <row r="65" spans="1:7" x14ac:dyDescent="0.25">
      <c r="A65" s="362" t="s">
        <v>27814</v>
      </c>
      <c r="B65" s="363" t="s">
        <v>27815</v>
      </c>
      <c r="C65" s="364" t="s">
        <v>8798</v>
      </c>
      <c r="D65" s="365">
        <v>3838.4396999999999</v>
      </c>
      <c r="E65" s="366">
        <v>1.079226</v>
      </c>
      <c r="F65" s="365">
        <v>7980.9835999999996</v>
      </c>
      <c r="G65" s="366">
        <v>0</v>
      </c>
    </row>
    <row r="66" spans="1:7" x14ac:dyDescent="0.25">
      <c r="A66" s="362" t="s">
        <v>27816</v>
      </c>
      <c r="B66" s="363" t="s">
        <v>27817</v>
      </c>
      <c r="C66" s="364" t="s">
        <v>820</v>
      </c>
      <c r="D66" s="365">
        <v>7.2950999999999997</v>
      </c>
      <c r="E66" s="366">
        <v>2.0732740000000001</v>
      </c>
      <c r="F66" s="365">
        <v>22.419799999999999</v>
      </c>
      <c r="G66" s="366">
        <v>0</v>
      </c>
    </row>
    <row r="67" spans="1:7" x14ac:dyDescent="0.25">
      <c r="A67" s="362" t="s">
        <v>27818</v>
      </c>
      <c r="B67" s="363" t="s">
        <v>27819</v>
      </c>
      <c r="C67" s="364" t="s">
        <v>8798</v>
      </c>
      <c r="D67" s="365">
        <v>3821.5834</v>
      </c>
      <c r="E67" s="366">
        <v>1.0849660000000001</v>
      </c>
      <c r="F67" s="365">
        <v>7967.8714</v>
      </c>
      <c r="G67" s="366">
        <v>0</v>
      </c>
    </row>
    <row r="68" spans="1:7" x14ac:dyDescent="0.25">
      <c r="A68" s="362" t="s">
        <v>27656</v>
      </c>
      <c r="B68" s="363" t="s">
        <v>27820</v>
      </c>
      <c r="C68" s="364" t="s">
        <v>8798</v>
      </c>
      <c r="D68" s="365">
        <v>12659.975200000001</v>
      </c>
      <c r="E68" s="366">
        <v>0.84901700000000002</v>
      </c>
      <c r="F68" s="365">
        <v>23408.509300000002</v>
      </c>
      <c r="G68" s="366">
        <v>0</v>
      </c>
    </row>
    <row r="69" spans="1:7" x14ac:dyDescent="0.25">
      <c r="A69" s="362" t="s">
        <v>27821</v>
      </c>
      <c r="B69" s="363" t="s">
        <v>27822</v>
      </c>
      <c r="C69" s="364" t="s">
        <v>820</v>
      </c>
      <c r="D69" s="365">
        <v>9.6300000000000008</v>
      </c>
      <c r="E69" s="366">
        <v>2.1412960000000001</v>
      </c>
      <c r="F69" s="365">
        <v>33.139600000000002</v>
      </c>
      <c r="G69" s="366">
        <v>0.3</v>
      </c>
    </row>
    <row r="70" spans="1:7" x14ac:dyDescent="0.25">
      <c r="A70" s="362" t="s">
        <v>27823</v>
      </c>
      <c r="B70" s="363" t="s">
        <v>27824</v>
      </c>
      <c r="C70" s="364" t="s">
        <v>8798</v>
      </c>
      <c r="D70" s="365">
        <v>3838.4396999999999</v>
      </c>
      <c r="E70" s="366">
        <v>1.079226</v>
      </c>
      <c r="F70" s="365">
        <v>7980.9835999999996</v>
      </c>
      <c r="G70" s="366">
        <v>0</v>
      </c>
    </row>
    <row r="71" spans="1:7" x14ac:dyDescent="0.25">
      <c r="A71" s="362" t="s">
        <v>27825</v>
      </c>
      <c r="B71" s="363" t="s">
        <v>27826</v>
      </c>
      <c r="C71" s="364" t="s">
        <v>8798</v>
      </c>
      <c r="D71" s="365">
        <v>2118.6</v>
      </c>
      <c r="E71" s="366">
        <v>1.3295779999999999</v>
      </c>
      <c r="F71" s="365">
        <v>4935.4439000000002</v>
      </c>
      <c r="G71" s="366">
        <v>0</v>
      </c>
    </row>
    <row r="72" spans="1:7" x14ac:dyDescent="0.25">
      <c r="A72" s="362" t="s">
        <v>27827</v>
      </c>
      <c r="B72" s="363" t="s">
        <v>27828</v>
      </c>
      <c r="C72" s="364" t="s">
        <v>8798</v>
      </c>
      <c r="D72" s="365">
        <v>3466.4638</v>
      </c>
      <c r="E72" s="366">
        <v>1.105834</v>
      </c>
      <c r="F72" s="365">
        <v>7299.7973000000002</v>
      </c>
      <c r="G72" s="366">
        <v>0</v>
      </c>
    </row>
    <row r="73" spans="1:7" x14ac:dyDescent="0.25">
      <c r="A73" s="362" t="s">
        <v>27829</v>
      </c>
      <c r="B73" s="363" t="s">
        <v>27830</v>
      </c>
      <c r="C73" s="364" t="s">
        <v>8798</v>
      </c>
      <c r="D73" s="365">
        <v>4141.4835999999996</v>
      </c>
      <c r="E73" s="366">
        <v>1.054567</v>
      </c>
      <c r="F73" s="365">
        <v>8508.9555</v>
      </c>
      <c r="G73" s="366">
        <v>0</v>
      </c>
    </row>
    <row r="74" spans="1:7" x14ac:dyDescent="0.25">
      <c r="A74" s="362" t="s">
        <v>27831</v>
      </c>
      <c r="B74" s="363" t="s">
        <v>27832</v>
      </c>
      <c r="C74" s="364" t="s">
        <v>8798</v>
      </c>
      <c r="D74" s="365">
        <v>3838.4396999999999</v>
      </c>
      <c r="E74" s="366">
        <v>1.079226</v>
      </c>
      <c r="F74" s="365">
        <v>7980.9835999999996</v>
      </c>
      <c r="G74" s="366">
        <v>0</v>
      </c>
    </row>
    <row r="75" spans="1:7" x14ac:dyDescent="0.25">
      <c r="A75" s="362" t="s">
        <v>27833</v>
      </c>
      <c r="B75" s="363" t="s">
        <v>27834</v>
      </c>
      <c r="C75" s="364" t="s">
        <v>8798</v>
      </c>
      <c r="D75" s="365">
        <v>2118.6</v>
      </c>
      <c r="E75" s="366">
        <v>1.322287</v>
      </c>
      <c r="F75" s="365">
        <v>4919.9971999999998</v>
      </c>
      <c r="G75" s="366">
        <v>0</v>
      </c>
    </row>
    <row r="76" spans="1:7" x14ac:dyDescent="0.25">
      <c r="A76" s="362" t="s">
        <v>27835</v>
      </c>
      <c r="B76" s="363" t="s">
        <v>27836</v>
      </c>
      <c r="C76" s="364" t="s">
        <v>8798</v>
      </c>
      <c r="D76" s="365">
        <v>12841.152099999999</v>
      </c>
      <c r="E76" s="366">
        <v>0.83813599999999999</v>
      </c>
      <c r="F76" s="365">
        <v>23603.783899999999</v>
      </c>
      <c r="G76" s="366">
        <v>0</v>
      </c>
    </row>
    <row r="77" spans="1:7" x14ac:dyDescent="0.25">
      <c r="A77" s="362" t="s">
        <v>27837</v>
      </c>
      <c r="B77" s="363" t="s">
        <v>27838</v>
      </c>
      <c r="C77" s="364" t="s">
        <v>8798</v>
      </c>
      <c r="D77" s="365">
        <v>9352.1689000000006</v>
      </c>
      <c r="E77" s="366">
        <v>0.86911300000000002</v>
      </c>
      <c r="F77" s="365">
        <v>17480.260399999999</v>
      </c>
      <c r="G77" s="366">
        <v>0</v>
      </c>
    </row>
    <row r="78" spans="1:7" x14ac:dyDescent="0.25">
      <c r="A78" s="362" t="s">
        <v>27839</v>
      </c>
      <c r="B78" s="363" t="s">
        <v>27840</v>
      </c>
      <c r="C78" s="364" t="s">
        <v>8798</v>
      </c>
      <c r="D78" s="365">
        <v>2597.5547999999999</v>
      </c>
      <c r="E78" s="366">
        <v>1.1684699999999999</v>
      </c>
      <c r="F78" s="365">
        <v>5632.7196000000004</v>
      </c>
      <c r="G78" s="366">
        <v>0</v>
      </c>
    </row>
    <row r="79" spans="1:7" x14ac:dyDescent="0.25">
      <c r="A79" s="362" t="s">
        <v>27841</v>
      </c>
      <c r="B79" s="363" t="s">
        <v>27842</v>
      </c>
      <c r="C79" s="364" t="s">
        <v>8798</v>
      </c>
      <c r="D79" s="365">
        <v>2931.3573999999999</v>
      </c>
      <c r="E79" s="366">
        <v>1.120374</v>
      </c>
      <c r="F79" s="365">
        <v>6215.5739999999996</v>
      </c>
      <c r="G79" s="366">
        <v>0</v>
      </c>
    </row>
    <row r="80" spans="1:7" x14ac:dyDescent="0.25">
      <c r="A80" s="362" t="s">
        <v>27843</v>
      </c>
      <c r="B80" s="363" t="s">
        <v>27844</v>
      </c>
      <c r="C80" s="364" t="s">
        <v>8798</v>
      </c>
      <c r="D80" s="365">
        <v>2162.4018000000001</v>
      </c>
      <c r="E80" s="366">
        <v>1.2525299999999999</v>
      </c>
      <c r="F80" s="365">
        <v>4870.8748999999998</v>
      </c>
      <c r="G80" s="366">
        <v>0</v>
      </c>
    </row>
    <row r="81" spans="1:7" x14ac:dyDescent="0.25">
      <c r="A81" s="362" t="s">
        <v>27845</v>
      </c>
      <c r="B81" s="363" t="s">
        <v>27846</v>
      </c>
      <c r="C81" s="364" t="s">
        <v>820</v>
      </c>
      <c r="D81" s="365">
        <v>23.693000000000001</v>
      </c>
      <c r="E81" s="366">
        <v>1.668679</v>
      </c>
      <c r="F81" s="365">
        <v>70.3369</v>
      </c>
      <c r="G81" s="366">
        <v>0.3</v>
      </c>
    </row>
    <row r="82" spans="1:7" x14ac:dyDescent="0.25">
      <c r="A82" s="362" t="s">
        <v>27847</v>
      </c>
      <c r="B82" s="363" t="s">
        <v>27848</v>
      </c>
      <c r="C82" s="364" t="s">
        <v>8798</v>
      </c>
      <c r="D82" s="365">
        <v>3595.3388</v>
      </c>
      <c r="E82" s="366">
        <v>1.051671</v>
      </c>
      <c r="F82" s="365">
        <v>7376.4522999999999</v>
      </c>
      <c r="G82" s="366">
        <v>0</v>
      </c>
    </row>
    <row r="83" spans="1:7" x14ac:dyDescent="0.25">
      <c r="A83" s="362" t="s">
        <v>27849</v>
      </c>
      <c r="B83" s="363" t="s">
        <v>27850</v>
      </c>
      <c r="C83" s="364" t="s">
        <v>820</v>
      </c>
      <c r="D83" s="365">
        <v>12.348800000000001</v>
      </c>
      <c r="E83" s="366">
        <v>1.625021</v>
      </c>
      <c r="F83" s="365">
        <v>32.415799999999997</v>
      </c>
      <c r="G83" s="366">
        <v>0</v>
      </c>
    </row>
    <row r="84" spans="1:7" x14ac:dyDescent="0.25">
      <c r="A84" s="362" t="s">
        <v>27851</v>
      </c>
      <c r="B84" s="363" t="s">
        <v>27852</v>
      </c>
      <c r="C84" s="364" t="s">
        <v>8798</v>
      </c>
      <c r="D84" s="365">
        <v>3838.4396999999999</v>
      </c>
      <c r="E84" s="366">
        <v>1.079226</v>
      </c>
      <c r="F84" s="365">
        <v>7980.9835999999996</v>
      </c>
      <c r="G84" s="366">
        <v>0</v>
      </c>
    </row>
    <row r="85" spans="1:7" x14ac:dyDescent="0.25">
      <c r="A85" s="362" t="s">
        <v>27853</v>
      </c>
      <c r="B85" s="363" t="s">
        <v>27854</v>
      </c>
      <c r="C85" s="364" t="s">
        <v>8798</v>
      </c>
      <c r="D85" s="365">
        <v>5212.4597000000003</v>
      </c>
      <c r="E85" s="366">
        <v>0.95966200000000002</v>
      </c>
      <c r="F85" s="365">
        <v>10214.6592</v>
      </c>
      <c r="G85" s="366">
        <v>0</v>
      </c>
    </row>
    <row r="86" spans="1:7" x14ac:dyDescent="0.25">
      <c r="A86" s="362" t="s">
        <v>27855</v>
      </c>
      <c r="B86" s="363" t="s">
        <v>27856</v>
      </c>
      <c r="C86" s="364" t="s">
        <v>820</v>
      </c>
      <c r="D86" s="365">
        <v>9.2239000000000004</v>
      </c>
      <c r="E86" s="366">
        <v>2.5078610000000001</v>
      </c>
      <c r="F86" s="365">
        <v>34.7562</v>
      </c>
      <c r="G86" s="366">
        <v>0.26019999999999999</v>
      </c>
    </row>
    <row r="87" spans="1:7" x14ac:dyDescent="0.25">
      <c r="A87" s="362" t="s">
        <v>27857</v>
      </c>
      <c r="B87" s="363" t="s">
        <v>27858</v>
      </c>
      <c r="C87" s="364" t="s">
        <v>820</v>
      </c>
      <c r="D87" s="365">
        <v>9.2756000000000007</v>
      </c>
      <c r="E87" s="366">
        <v>2.580886</v>
      </c>
      <c r="F87" s="365">
        <v>35.997500000000002</v>
      </c>
      <c r="G87" s="366">
        <v>0.3</v>
      </c>
    </row>
    <row r="88" spans="1:7" x14ac:dyDescent="0.25">
      <c r="A88" s="362" t="s">
        <v>27859</v>
      </c>
      <c r="B88" s="363" t="s">
        <v>27860</v>
      </c>
      <c r="C88" s="364" t="s">
        <v>820</v>
      </c>
      <c r="D88" s="365">
        <v>9.2756000000000007</v>
      </c>
      <c r="E88" s="366">
        <v>3.9835539999999998</v>
      </c>
      <c r="F88" s="365">
        <v>49.008099999999999</v>
      </c>
      <c r="G88" s="366">
        <v>0.3</v>
      </c>
    </row>
    <row r="89" spans="1:7" x14ac:dyDescent="0.25">
      <c r="A89" s="362" t="s">
        <v>27861</v>
      </c>
      <c r="B89" s="363" t="s">
        <v>27862</v>
      </c>
      <c r="C89" s="364" t="s">
        <v>820</v>
      </c>
      <c r="D89" s="365">
        <v>9.2239000000000004</v>
      </c>
      <c r="E89" s="366">
        <v>3.6086429999999998</v>
      </c>
      <c r="F89" s="365">
        <v>44.909700000000001</v>
      </c>
      <c r="G89" s="366">
        <v>0.26019999999999999</v>
      </c>
    </row>
    <row r="90" spans="1:7" x14ac:dyDescent="0.25">
      <c r="A90" s="362" t="s">
        <v>27863</v>
      </c>
      <c r="B90" s="363" t="s">
        <v>27864</v>
      </c>
      <c r="C90" s="364" t="s">
        <v>820</v>
      </c>
      <c r="D90" s="365">
        <v>9.2239000000000004</v>
      </c>
      <c r="E90" s="366">
        <v>2.2650199999999998</v>
      </c>
      <c r="F90" s="365">
        <v>32.516199999999998</v>
      </c>
      <c r="G90" s="366">
        <v>0.26019999999999999</v>
      </c>
    </row>
    <row r="91" spans="1:7" x14ac:dyDescent="0.25">
      <c r="A91" s="362" t="s">
        <v>27865</v>
      </c>
      <c r="B91" s="363" t="s">
        <v>27866</v>
      </c>
      <c r="C91" s="364" t="s">
        <v>820</v>
      </c>
      <c r="D91" s="365">
        <v>7.2950999999999997</v>
      </c>
      <c r="E91" s="366">
        <v>2.4043800000000002</v>
      </c>
      <c r="F91" s="365">
        <v>27.023800000000001</v>
      </c>
      <c r="G91" s="366">
        <v>0.3</v>
      </c>
    </row>
    <row r="92" spans="1:7" x14ac:dyDescent="0.25">
      <c r="A92" s="362" t="s">
        <v>27867</v>
      </c>
      <c r="B92" s="363" t="s">
        <v>27868</v>
      </c>
      <c r="C92" s="364" t="s">
        <v>820</v>
      </c>
      <c r="D92" s="365">
        <v>6.2252000000000001</v>
      </c>
      <c r="E92" s="366">
        <v>2.5090050000000002</v>
      </c>
      <c r="F92" s="365">
        <v>23.7118</v>
      </c>
      <c r="G92" s="366">
        <v>0.3</v>
      </c>
    </row>
    <row r="93" spans="1:7" x14ac:dyDescent="0.25">
      <c r="A93" s="362" t="s">
        <v>27869</v>
      </c>
      <c r="B93" s="363" t="s">
        <v>27870</v>
      </c>
      <c r="C93" s="364" t="s">
        <v>820</v>
      </c>
      <c r="D93" s="365">
        <v>12.27</v>
      </c>
      <c r="E93" s="366">
        <v>2.053795</v>
      </c>
      <c r="F93" s="365">
        <v>41.151000000000003</v>
      </c>
      <c r="G93" s="366">
        <v>0.3</v>
      </c>
    </row>
    <row r="94" spans="1:7" x14ac:dyDescent="0.25">
      <c r="A94" s="362" t="s">
        <v>27871</v>
      </c>
      <c r="B94" s="363" t="s">
        <v>27872</v>
      </c>
      <c r="C94" s="364" t="s">
        <v>820</v>
      </c>
      <c r="D94" s="365">
        <v>11.0085</v>
      </c>
      <c r="E94" s="366">
        <v>2.1022479999999999</v>
      </c>
      <c r="F94" s="365">
        <v>37.453600000000002</v>
      </c>
      <c r="G94" s="366">
        <v>0.3</v>
      </c>
    </row>
    <row r="95" spans="1:7" x14ac:dyDescent="0.25">
      <c r="A95" s="362" t="s">
        <v>27873</v>
      </c>
      <c r="B95" s="363" t="s">
        <v>27874</v>
      </c>
      <c r="C95" s="364" t="s">
        <v>820</v>
      </c>
      <c r="D95" s="365">
        <v>17.478200000000001</v>
      </c>
      <c r="E95" s="366">
        <v>1.7938339999999999</v>
      </c>
      <c r="F95" s="365">
        <v>51.230899999999998</v>
      </c>
      <c r="G95" s="366">
        <v>0.13730000000000001</v>
      </c>
    </row>
    <row r="96" spans="1:7" x14ac:dyDescent="0.25">
      <c r="A96" s="362" t="s">
        <v>27875</v>
      </c>
      <c r="B96" s="363" t="s">
        <v>27876</v>
      </c>
      <c r="C96" s="364" t="s">
        <v>820</v>
      </c>
      <c r="D96" s="365">
        <v>11.267899999999999</v>
      </c>
      <c r="E96" s="366">
        <v>2.0166400000000002</v>
      </c>
      <c r="F96" s="365">
        <v>37.371499999999997</v>
      </c>
      <c r="G96" s="366">
        <v>0.3</v>
      </c>
    </row>
    <row r="97" spans="1:7" x14ac:dyDescent="0.25">
      <c r="A97" s="362" t="s">
        <v>27877</v>
      </c>
      <c r="B97" s="363" t="s">
        <v>27878</v>
      </c>
      <c r="C97" s="364" t="s">
        <v>8798</v>
      </c>
      <c r="D97" s="365">
        <v>3845.1956</v>
      </c>
      <c r="E97" s="366">
        <v>1.3184929999999999</v>
      </c>
      <c r="F97" s="365">
        <v>9443.0043999999998</v>
      </c>
      <c r="G97" s="366">
        <v>0.13730000000000001</v>
      </c>
    </row>
    <row r="98" spans="1:7" x14ac:dyDescent="0.25">
      <c r="A98" s="362" t="s">
        <v>27879</v>
      </c>
      <c r="B98" s="363" t="s">
        <v>27880</v>
      </c>
      <c r="C98" s="364" t="s">
        <v>820</v>
      </c>
      <c r="D98" s="365">
        <v>11.215999999999999</v>
      </c>
      <c r="E98" s="366">
        <v>2.0003549999999999</v>
      </c>
      <c r="F98" s="365">
        <v>37.0167</v>
      </c>
      <c r="G98" s="366">
        <v>0.3</v>
      </c>
    </row>
    <row r="99" spans="1:7" x14ac:dyDescent="0.25">
      <c r="A99" s="362" t="s">
        <v>27881</v>
      </c>
      <c r="B99" s="363" t="s">
        <v>27882</v>
      </c>
      <c r="C99" s="364" t="s">
        <v>820</v>
      </c>
      <c r="D99" s="365">
        <v>8.0035000000000007</v>
      </c>
      <c r="E99" s="366">
        <v>2.2536010000000002</v>
      </c>
      <c r="F99" s="365">
        <v>28.441199999999998</v>
      </c>
      <c r="G99" s="366">
        <v>0.3</v>
      </c>
    </row>
    <row r="100" spans="1:7" x14ac:dyDescent="0.25">
      <c r="A100" s="362" t="s">
        <v>821</v>
      </c>
      <c r="B100" s="363" t="s">
        <v>822</v>
      </c>
      <c r="C100" s="364" t="s">
        <v>820</v>
      </c>
      <c r="D100" s="365">
        <v>8.0035000000000007</v>
      </c>
      <c r="E100" s="366">
        <v>2.4731269999999999</v>
      </c>
      <c r="F100" s="365">
        <v>30.197399999999998</v>
      </c>
      <c r="G100" s="366">
        <v>0.2999</v>
      </c>
    </row>
    <row r="101" spans="1:7" x14ac:dyDescent="0.25">
      <c r="A101" s="362" t="s">
        <v>27883</v>
      </c>
      <c r="B101" s="363" t="s">
        <v>27884</v>
      </c>
      <c r="C101" s="364" t="s">
        <v>820</v>
      </c>
      <c r="D101" s="365">
        <v>14.8924</v>
      </c>
      <c r="E101" s="366">
        <v>1.814411</v>
      </c>
      <c r="F101" s="365">
        <v>46.381</v>
      </c>
      <c r="G101" s="366">
        <v>0.3</v>
      </c>
    </row>
    <row r="102" spans="1:7" x14ac:dyDescent="0.25">
      <c r="A102" s="362" t="s">
        <v>27885</v>
      </c>
      <c r="B102" s="363" t="s">
        <v>27886</v>
      </c>
      <c r="C102" s="364" t="s">
        <v>820</v>
      </c>
      <c r="D102" s="365">
        <v>23.693000000000001</v>
      </c>
      <c r="E102" s="366">
        <v>1.668679</v>
      </c>
      <c r="F102" s="365">
        <v>70.3369</v>
      </c>
      <c r="G102" s="366">
        <v>0.3</v>
      </c>
    </row>
    <row r="103" spans="1:7" x14ac:dyDescent="0.25">
      <c r="A103" s="362" t="s">
        <v>27887</v>
      </c>
      <c r="B103" s="363" t="s">
        <v>27888</v>
      </c>
      <c r="C103" s="364" t="s">
        <v>820</v>
      </c>
      <c r="D103" s="365">
        <v>9.1112000000000002</v>
      </c>
      <c r="E103" s="366">
        <v>2.0649459999999999</v>
      </c>
      <c r="F103" s="365">
        <v>30.6586</v>
      </c>
      <c r="G103" s="366">
        <v>0.3</v>
      </c>
    </row>
    <row r="104" spans="1:7" x14ac:dyDescent="0.25">
      <c r="A104" s="362" t="s">
        <v>27889</v>
      </c>
      <c r="B104" s="363" t="s">
        <v>27890</v>
      </c>
      <c r="C104" s="364" t="s">
        <v>820</v>
      </c>
      <c r="D104" s="365">
        <v>11.8674</v>
      </c>
      <c r="E104" s="366">
        <v>1.9156850000000001</v>
      </c>
      <c r="F104" s="365">
        <v>38.161799999999999</v>
      </c>
      <c r="G104" s="366">
        <v>0.3</v>
      </c>
    </row>
    <row r="105" spans="1:7" x14ac:dyDescent="0.25">
      <c r="A105" s="362" t="s">
        <v>27891</v>
      </c>
      <c r="B105" s="363" t="s">
        <v>27892</v>
      </c>
      <c r="C105" s="364" t="s">
        <v>820</v>
      </c>
      <c r="D105" s="365">
        <v>15.8462</v>
      </c>
      <c r="E105" s="366">
        <v>1.8367819999999999</v>
      </c>
      <c r="F105" s="365">
        <v>49.706000000000003</v>
      </c>
      <c r="G105" s="366">
        <v>0.3</v>
      </c>
    </row>
    <row r="106" spans="1:7" x14ac:dyDescent="0.25">
      <c r="A106" s="362" t="s">
        <v>27893</v>
      </c>
      <c r="B106" s="363" t="s">
        <v>27894</v>
      </c>
      <c r="C106" s="364" t="s">
        <v>820</v>
      </c>
      <c r="D106" s="365">
        <v>16.342400000000001</v>
      </c>
      <c r="E106" s="366">
        <v>1.7796000000000001</v>
      </c>
      <c r="F106" s="365">
        <v>50.328000000000003</v>
      </c>
      <c r="G106" s="366">
        <v>0.3</v>
      </c>
    </row>
    <row r="107" spans="1:7" x14ac:dyDescent="0.25">
      <c r="A107" s="362" t="s">
        <v>27895</v>
      </c>
      <c r="B107" s="363" t="s">
        <v>27896</v>
      </c>
      <c r="C107" s="364" t="s">
        <v>8798</v>
      </c>
      <c r="D107" s="365">
        <v>11220</v>
      </c>
      <c r="E107" s="366">
        <v>0.86770899999999995</v>
      </c>
      <c r="F107" s="365">
        <v>20955.694899999999</v>
      </c>
      <c r="G107" s="366">
        <v>0</v>
      </c>
    </row>
    <row r="108" spans="1:7" x14ac:dyDescent="0.25">
      <c r="A108" s="362" t="s">
        <v>27897</v>
      </c>
      <c r="B108" s="363" t="s">
        <v>27898</v>
      </c>
      <c r="C108" s="364" t="s">
        <v>8798</v>
      </c>
      <c r="D108" s="365">
        <v>3466.4638</v>
      </c>
      <c r="E108" s="366">
        <v>1.105834</v>
      </c>
      <c r="F108" s="365">
        <v>7299.7973000000002</v>
      </c>
      <c r="G108" s="366">
        <v>0</v>
      </c>
    </row>
    <row r="109" spans="1:7" x14ac:dyDescent="0.25">
      <c r="A109" s="362" t="s">
        <v>27899</v>
      </c>
      <c r="B109" s="363" t="s">
        <v>27900</v>
      </c>
      <c r="C109" s="364" t="s">
        <v>8798</v>
      </c>
      <c r="D109" s="365">
        <v>2118.6</v>
      </c>
      <c r="E109" s="366">
        <v>1.3158730000000001</v>
      </c>
      <c r="F109" s="365">
        <v>4906.4084999999995</v>
      </c>
      <c r="G109" s="366">
        <v>0</v>
      </c>
    </row>
    <row r="110" spans="1:7" x14ac:dyDescent="0.25">
      <c r="A110" s="362" t="s">
        <v>27901</v>
      </c>
      <c r="B110" s="363" t="s">
        <v>27902</v>
      </c>
      <c r="C110" s="364" t="s">
        <v>8798</v>
      </c>
      <c r="D110" s="365">
        <v>2978.3921999999998</v>
      </c>
      <c r="E110" s="366">
        <v>1.1745620000000001</v>
      </c>
      <c r="F110" s="365">
        <v>6476.6984000000002</v>
      </c>
      <c r="G110" s="366">
        <v>0</v>
      </c>
    </row>
    <row r="111" spans="1:7" x14ac:dyDescent="0.25">
      <c r="A111" s="362" t="s">
        <v>27903</v>
      </c>
      <c r="B111" s="363" t="s">
        <v>27904</v>
      </c>
      <c r="C111" s="364" t="s">
        <v>8798</v>
      </c>
      <c r="D111" s="365">
        <v>2699.4</v>
      </c>
      <c r="E111" s="366">
        <v>1.2159610000000001</v>
      </c>
      <c r="F111" s="365">
        <v>5981.7650999999996</v>
      </c>
      <c r="G111" s="366">
        <v>0</v>
      </c>
    </row>
    <row r="112" spans="1:7" x14ac:dyDescent="0.25">
      <c r="A112" s="362" t="s">
        <v>27905</v>
      </c>
      <c r="B112" s="363" t="s">
        <v>27906</v>
      </c>
      <c r="C112" s="364" t="s">
        <v>8798</v>
      </c>
      <c r="D112" s="365">
        <v>9709.5192999999999</v>
      </c>
      <c r="E112" s="366">
        <v>1.0648709999999999</v>
      </c>
      <c r="F112" s="365">
        <v>20577.102599999998</v>
      </c>
      <c r="G112" s="366">
        <v>5.4399999999999997E-2</v>
      </c>
    </row>
    <row r="113" spans="1:7" x14ac:dyDescent="0.25">
      <c r="A113" s="362" t="s">
        <v>27907</v>
      </c>
      <c r="B113" s="363" t="s">
        <v>27908</v>
      </c>
      <c r="C113" s="364" t="s">
        <v>8798</v>
      </c>
      <c r="D113" s="365">
        <v>1967.1039000000001</v>
      </c>
      <c r="E113" s="366">
        <v>1.397472</v>
      </c>
      <c r="F113" s="365">
        <v>4716.0765000000001</v>
      </c>
      <c r="G113" s="366">
        <v>0</v>
      </c>
    </row>
    <row r="114" spans="1:7" x14ac:dyDescent="0.25">
      <c r="A114" s="362" t="s">
        <v>27909</v>
      </c>
      <c r="B114" s="363" t="s">
        <v>27910</v>
      </c>
      <c r="C114" s="364" t="s">
        <v>8798</v>
      </c>
      <c r="D114" s="365">
        <v>2421.9072999999999</v>
      </c>
      <c r="E114" s="366">
        <v>1.3235539999999999</v>
      </c>
      <c r="F114" s="365">
        <v>5627.4323000000004</v>
      </c>
      <c r="G114" s="366">
        <v>0</v>
      </c>
    </row>
    <row r="115" spans="1:7" x14ac:dyDescent="0.25">
      <c r="A115" s="362" t="s">
        <v>27911</v>
      </c>
      <c r="B115" s="363" t="s">
        <v>27912</v>
      </c>
      <c r="C115" s="364" t="s">
        <v>8798</v>
      </c>
      <c r="D115" s="365">
        <v>1369.5449000000001</v>
      </c>
      <c r="E115" s="366">
        <v>1.666337</v>
      </c>
      <c r="F115" s="365">
        <v>3651.6682000000001</v>
      </c>
      <c r="G115" s="366">
        <v>0</v>
      </c>
    </row>
    <row r="116" spans="1:7" x14ac:dyDescent="0.25">
      <c r="A116" s="362" t="s">
        <v>27913</v>
      </c>
      <c r="B116" s="363" t="s">
        <v>27914</v>
      </c>
      <c r="C116" s="364" t="s">
        <v>8798</v>
      </c>
      <c r="D116" s="365">
        <v>17467.5625</v>
      </c>
      <c r="E116" s="366">
        <v>0.83165299999999998</v>
      </c>
      <c r="F116" s="365">
        <v>31994.513200000001</v>
      </c>
      <c r="G116" s="366">
        <v>0</v>
      </c>
    </row>
    <row r="117" spans="1:7" x14ac:dyDescent="0.25">
      <c r="A117" s="362" t="s">
        <v>27915</v>
      </c>
      <c r="B117" s="363" t="s">
        <v>27916</v>
      </c>
      <c r="C117" s="364" t="s">
        <v>820</v>
      </c>
      <c r="D117" s="365">
        <v>9.2211999999999996</v>
      </c>
      <c r="E117" s="366">
        <v>2.122506</v>
      </c>
      <c r="F117" s="365">
        <v>31.5596</v>
      </c>
      <c r="G117" s="366">
        <v>0.3</v>
      </c>
    </row>
    <row r="118" spans="1:7" x14ac:dyDescent="0.25">
      <c r="A118" s="362" t="s">
        <v>27917</v>
      </c>
      <c r="B118" s="363" t="s">
        <v>27918</v>
      </c>
      <c r="C118" s="364" t="s">
        <v>8798</v>
      </c>
      <c r="D118" s="365">
        <v>2610.8366999999998</v>
      </c>
      <c r="E118" s="366">
        <v>1.167737</v>
      </c>
      <c r="F118" s="365">
        <v>5659.6072999999997</v>
      </c>
      <c r="G118" s="366">
        <v>0</v>
      </c>
    </row>
    <row r="122" spans="1:7" x14ac:dyDescent="0.25">
      <c r="A122" s="132" t="s">
        <v>12316</v>
      </c>
      <c r="B122" s="736" t="s">
        <v>12317</v>
      </c>
      <c r="C122" s="736"/>
      <c r="D122" s="209"/>
      <c r="E122" s="209"/>
      <c r="F122" s="132" t="s">
        <v>12318</v>
      </c>
    </row>
    <row r="123" spans="1:7" x14ac:dyDescent="0.25">
      <c r="B123" s="133" t="s">
        <v>37792</v>
      </c>
    </row>
    <row r="124" spans="1:7" ht="22.5" x14ac:dyDescent="0.25">
      <c r="A124" s="134" t="s">
        <v>12319</v>
      </c>
      <c r="B124" s="134" t="s">
        <v>24954</v>
      </c>
      <c r="C124" s="134" t="s">
        <v>12321</v>
      </c>
      <c r="D124" s="134"/>
      <c r="E124" s="134"/>
      <c r="F124" s="135" t="s">
        <v>28906</v>
      </c>
    </row>
    <row r="125" spans="1:7" x14ac:dyDescent="0.25">
      <c r="A125" s="136" t="s">
        <v>28907</v>
      </c>
      <c r="B125" s="137" t="s">
        <v>28908</v>
      </c>
      <c r="C125" s="136" t="s">
        <v>203</v>
      </c>
      <c r="D125" s="136"/>
      <c r="E125" s="136"/>
      <c r="F125" s="138">
        <v>7.4227999999999996</v>
      </c>
    </row>
    <row r="126" spans="1:7" x14ac:dyDescent="0.25">
      <c r="A126" s="136" t="s">
        <v>836</v>
      </c>
      <c r="B126" s="137" t="s">
        <v>837</v>
      </c>
      <c r="C126" s="136" t="s">
        <v>203</v>
      </c>
      <c r="D126" s="136"/>
      <c r="E126" s="136"/>
      <c r="F126" s="138">
        <v>6.8170000000000002</v>
      </c>
    </row>
    <row r="127" spans="1:7" x14ac:dyDescent="0.25">
      <c r="A127" s="136" t="s">
        <v>28909</v>
      </c>
      <c r="B127" s="137" t="s">
        <v>28910</v>
      </c>
      <c r="C127" s="136" t="s">
        <v>188</v>
      </c>
      <c r="D127" s="136"/>
      <c r="E127" s="136"/>
      <c r="F127" s="138">
        <v>149.51859999999999</v>
      </c>
    </row>
    <row r="128" spans="1:7" x14ac:dyDescent="0.25">
      <c r="A128" s="136" t="s">
        <v>28911</v>
      </c>
      <c r="B128" s="137" t="s">
        <v>28912</v>
      </c>
      <c r="C128" s="136" t="s">
        <v>203</v>
      </c>
      <c r="D128" s="136"/>
      <c r="E128" s="136"/>
      <c r="F128" s="138">
        <v>25.5243</v>
      </c>
    </row>
    <row r="129" spans="1:6" x14ac:dyDescent="0.25">
      <c r="A129" s="136" t="s">
        <v>28913</v>
      </c>
      <c r="B129" s="137" t="s">
        <v>28914</v>
      </c>
      <c r="C129" s="136" t="s">
        <v>203</v>
      </c>
      <c r="D129" s="136"/>
      <c r="E129" s="136"/>
      <c r="F129" s="138">
        <v>13.664999999999999</v>
      </c>
    </row>
    <row r="130" spans="1:6" x14ac:dyDescent="0.25">
      <c r="A130" s="136" t="s">
        <v>28915</v>
      </c>
      <c r="B130" s="137" t="s">
        <v>28916</v>
      </c>
      <c r="C130" s="136" t="s">
        <v>28917</v>
      </c>
      <c r="D130" s="136"/>
      <c r="E130" s="136"/>
      <c r="F130" s="138">
        <v>4.8459000000000003</v>
      </c>
    </row>
    <row r="131" spans="1:6" x14ac:dyDescent="0.25">
      <c r="A131" s="136" t="s">
        <v>28918</v>
      </c>
      <c r="B131" s="137" t="s">
        <v>28919</v>
      </c>
      <c r="C131" s="136" t="s">
        <v>203</v>
      </c>
      <c r="D131" s="136"/>
      <c r="E131" s="136"/>
      <c r="F131" s="138">
        <v>9.4687000000000001</v>
      </c>
    </row>
    <row r="132" spans="1:6" x14ac:dyDescent="0.25">
      <c r="A132" s="136" t="s">
        <v>28920</v>
      </c>
      <c r="B132" s="137" t="s">
        <v>28921</v>
      </c>
      <c r="C132" s="136" t="s">
        <v>203</v>
      </c>
      <c r="D132" s="136"/>
      <c r="E132" s="136"/>
      <c r="F132" s="138">
        <v>14.2088</v>
      </c>
    </row>
    <row r="133" spans="1:6" x14ac:dyDescent="0.25">
      <c r="A133" s="136" t="s">
        <v>28922</v>
      </c>
      <c r="B133" s="137" t="s">
        <v>28923</v>
      </c>
      <c r="C133" s="136" t="s">
        <v>203</v>
      </c>
      <c r="D133" s="136"/>
      <c r="E133" s="136"/>
      <c r="F133" s="138">
        <v>10.3552</v>
      </c>
    </row>
    <row r="134" spans="1:6" x14ac:dyDescent="0.25">
      <c r="A134" s="136" t="s">
        <v>28924</v>
      </c>
      <c r="B134" s="137" t="s">
        <v>28925</v>
      </c>
      <c r="C134" s="136" t="s">
        <v>203</v>
      </c>
      <c r="D134" s="136"/>
      <c r="E134" s="136"/>
      <c r="F134" s="138">
        <v>1.6508</v>
      </c>
    </row>
    <row r="135" spans="1:6" x14ac:dyDescent="0.25">
      <c r="A135" s="136" t="s">
        <v>28926</v>
      </c>
      <c r="B135" s="137" t="s">
        <v>28927</v>
      </c>
      <c r="C135" s="136" t="s">
        <v>203</v>
      </c>
      <c r="D135" s="136"/>
      <c r="E135" s="136"/>
      <c r="F135" s="138">
        <v>6.8170000000000002</v>
      </c>
    </row>
    <row r="136" spans="1:6" x14ac:dyDescent="0.25">
      <c r="A136" s="136" t="s">
        <v>832</v>
      </c>
      <c r="B136" s="137" t="s">
        <v>833</v>
      </c>
      <c r="C136" s="136" t="s">
        <v>203</v>
      </c>
      <c r="D136" s="136"/>
      <c r="E136" s="136"/>
      <c r="F136" s="138">
        <v>7.883</v>
      </c>
    </row>
    <row r="137" spans="1:6" x14ac:dyDescent="0.25">
      <c r="A137" s="136" t="s">
        <v>28928</v>
      </c>
      <c r="B137" s="137" t="s">
        <v>28929</v>
      </c>
      <c r="C137" s="136" t="s">
        <v>315</v>
      </c>
      <c r="D137" s="136"/>
      <c r="E137" s="136"/>
      <c r="F137" s="138">
        <v>19.371700000000001</v>
      </c>
    </row>
    <row r="138" spans="1:6" x14ac:dyDescent="0.25">
      <c r="A138" s="136" t="s">
        <v>28930</v>
      </c>
      <c r="B138" s="137" t="s">
        <v>28931</v>
      </c>
      <c r="C138" s="136" t="s">
        <v>315</v>
      </c>
      <c r="D138" s="136"/>
      <c r="E138" s="136"/>
      <c r="F138" s="138">
        <v>52.939500000000002</v>
      </c>
    </row>
    <row r="139" spans="1:6" x14ac:dyDescent="0.25">
      <c r="A139" s="136" t="s">
        <v>28932</v>
      </c>
      <c r="B139" s="137" t="s">
        <v>28933</v>
      </c>
      <c r="C139" s="136" t="s">
        <v>315</v>
      </c>
      <c r="D139" s="136"/>
      <c r="E139" s="136"/>
      <c r="F139" s="138">
        <v>2.7589000000000001</v>
      </c>
    </row>
    <row r="140" spans="1:6" x14ac:dyDescent="0.25">
      <c r="A140" s="136" t="s">
        <v>28934</v>
      </c>
      <c r="B140" s="137" t="s">
        <v>28935</v>
      </c>
      <c r="C140" s="136" t="s">
        <v>315</v>
      </c>
      <c r="D140" s="136"/>
      <c r="E140" s="136"/>
      <c r="F140" s="138">
        <v>20.471699999999998</v>
      </c>
    </row>
    <row r="141" spans="1:6" x14ac:dyDescent="0.25">
      <c r="A141" s="136" t="s">
        <v>28936</v>
      </c>
      <c r="B141" s="137" t="s">
        <v>28937</v>
      </c>
      <c r="C141" s="136" t="s">
        <v>315</v>
      </c>
      <c r="D141" s="136"/>
      <c r="E141" s="136"/>
      <c r="F141" s="138">
        <v>144.76490000000001</v>
      </c>
    </row>
    <row r="142" spans="1:6" x14ac:dyDescent="0.25">
      <c r="A142" s="136" t="s">
        <v>28938</v>
      </c>
      <c r="B142" s="137" t="s">
        <v>28939</v>
      </c>
      <c r="C142" s="136" t="s">
        <v>203</v>
      </c>
      <c r="D142" s="136"/>
      <c r="E142" s="136"/>
      <c r="F142" s="138">
        <v>8.2553000000000001</v>
      </c>
    </row>
    <row r="143" spans="1:6" x14ac:dyDescent="0.25">
      <c r="A143" s="136" t="s">
        <v>28940</v>
      </c>
      <c r="B143" s="137" t="s">
        <v>28941</v>
      </c>
      <c r="C143" s="136" t="s">
        <v>28917</v>
      </c>
      <c r="D143" s="136"/>
      <c r="E143" s="136"/>
      <c r="F143" s="138">
        <v>24.3904</v>
      </c>
    </row>
    <row r="144" spans="1:6" x14ac:dyDescent="0.25">
      <c r="A144" s="136" t="s">
        <v>28942</v>
      </c>
      <c r="B144" s="137" t="s">
        <v>28943</v>
      </c>
      <c r="C144" s="136" t="s">
        <v>203</v>
      </c>
      <c r="D144" s="136"/>
      <c r="E144" s="136"/>
      <c r="F144" s="138">
        <v>49.490299999999998</v>
      </c>
    </row>
    <row r="145" spans="1:6" x14ac:dyDescent="0.25">
      <c r="A145" s="136" t="s">
        <v>28944</v>
      </c>
      <c r="B145" s="137" t="s">
        <v>28945</v>
      </c>
      <c r="C145" s="136" t="s">
        <v>28917</v>
      </c>
      <c r="D145" s="136"/>
      <c r="E145" s="136"/>
      <c r="F145" s="138">
        <v>7.7210000000000001</v>
      </c>
    </row>
    <row r="146" spans="1:6" x14ac:dyDescent="0.25">
      <c r="A146" s="136" t="s">
        <v>28946</v>
      </c>
      <c r="B146" s="137" t="s">
        <v>28947</v>
      </c>
      <c r="C146" s="136" t="s">
        <v>188</v>
      </c>
      <c r="D146" s="136"/>
      <c r="E146" s="136"/>
      <c r="F146" s="138">
        <v>133.4837</v>
      </c>
    </row>
    <row r="147" spans="1:6" x14ac:dyDescent="0.25">
      <c r="A147" s="136" t="s">
        <v>28948</v>
      </c>
      <c r="B147" s="137" t="s">
        <v>28949</v>
      </c>
      <c r="C147" s="136" t="s">
        <v>203</v>
      </c>
      <c r="D147" s="136"/>
      <c r="E147" s="136"/>
      <c r="F147" s="138">
        <v>1.6798999999999999</v>
      </c>
    </row>
    <row r="148" spans="1:6" x14ac:dyDescent="0.25">
      <c r="A148" s="136" t="s">
        <v>793</v>
      </c>
      <c r="B148" s="137" t="s">
        <v>794</v>
      </c>
      <c r="C148" s="136" t="s">
        <v>203</v>
      </c>
      <c r="D148" s="136"/>
      <c r="E148" s="136"/>
      <c r="F148" s="138">
        <v>6.6676000000000002</v>
      </c>
    </row>
    <row r="149" spans="1:6" x14ac:dyDescent="0.25">
      <c r="A149" s="136" t="s">
        <v>28950</v>
      </c>
      <c r="B149" s="137" t="s">
        <v>28951</v>
      </c>
      <c r="C149" s="136" t="s">
        <v>203</v>
      </c>
      <c r="D149" s="136"/>
      <c r="E149" s="136"/>
      <c r="F149" s="138">
        <v>39.133099999999999</v>
      </c>
    </row>
    <row r="150" spans="1:6" x14ac:dyDescent="0.25">
      <c r="A150" s="136" t="s">
        <v>28952</v>
      </c>
      <c r="B150" s="137" t="s">
        <v>28953</v>
      </c>
      <c r="C150" s="136" t="s">
        <v>28917</v>
      </c>
      <c r="D150" s="136"/>
      <c r="E150" s="136"/>
      <c r="F150" s="138">
        <v>14.336</v>
      </c>
    </row>
    <row r="151" spans="1:6" x14ac:dyDescent="0.25">
      <c r="A151" s="136" t="s">
        <v>28954</v>
      </c>
      <c r="B151" s="137" t="s">
        <v>28955</v>
      </c>
      <c r="C151" s="136" t="s">
        <v>28917</v>
      </c>
      <c r="D151" s="136"/>
      <c r="E151" s="136"/>
      <c r="F151" s="138">
        <v>4.7888000000000002</v>
      </c>
    </row>
    <row r="152" spans="1:6" x14ac:dyDescent="0.25">
      <c r="A152" s="136" t="s">
        <v>28956</v>
      </c>
      <c r="B152" s="137" t="s">
        <v>28957</v>
      </c>
      <c r="C152" s="136" t="s">
        <v>315</v>
      </c>
      <c r="D152" s="136"/>
      <c r="E152" s="136"/>
      <c r="F152" s="138">
        <v>76192.160699999993</v>
      </c>
    </row>
    <row r="153" spans="1:6" x14ac:dyDescent="0.25">
      <c r="A153" s="136" t="s">
        <v>28958</v>
      </c>
      <c r="B153" s="137" t="s">
        <v>28959</v>
      </c>
      <c r="C153" s="136" t="s">
        <v>315</v>
      </c>
      <c r="D153" s="136"/>
      <c r="E153" s="136"/>
      <c r="F153" s="138">
        <v>51572.0236</v>
      </c>
    </row>
    <row r="154" spans="1:6" x14ac:dyDescent="0.25">
      <c r="A154" s="136" t="s">
        <v>28960</v>
      </c>
      <c r="B154" s="137" t="s">
        <v>28961</v>
      </c>
      <c r="C154" s="136" t="s">
        <v>28917</v>
      </c>
      <c r="D154" s="136"/>
      <c r="E154" s="136"/>
      <c r="F154" s="138">
        <v>5.0461999999999998</v>
      </c>
    </row>
    <row r="155" spans="1:6" x14ac:dyDescent="0.25">
      <c r="A155" s="136" t="s">
        <v>28962</v>
      </c>
      <c r="B155" s="137" t="s">
        <v>28963</v>
      </c>
      <c r="C155" s="136" t="s">
        <v>203</v>
      </c>
      <c r="D155" s="136"/>
      <c r="E155" s="136"/>
      <c r="F155" s="138">
        <v>8.69</v>
      </c>
    </row>
    <row r="156" spans="1:6" x14ac:dyDescent="0.25">
      <c r="A156" s="136" t="s">
        <v>28964</v>
      </c>
      <c r="B156" s="137" t="s">
        <v>28965</v>
      </c>
      <c r="C156" s="136" t="s">
        <v>315</v>
      </c>
      <c r="D156" s="136"/>
      <c r="E156" s="136"/>
      <c r="F156" s="138">
        <v>567.90840000000003</v>
      </c>
    </row>
    <row r="157" spans="1:6" x14ac:dyDescent="0.25">
      <c r="A157" s="136" t="s">
        <v>28966</v>
      </c>
      <c r="B157" s="137" t="s">
        <v>28967</v>
      </c>
      <c r="C157" s="136" t="s">
        <v>315</v>
      </c>
      <c r="D157" s="136"/>
      <c r="E157" s="136"/>
      <c r="F157" s="138">
        <v>320.87720000000002</v>
      </c>
    </row>
    <row r="158" spans="1:6" x14ac:dyDescent="0.25">
      <c r="A158" s="136" t="s">
        <v>28968</v>
      </c>
      <c r="B158" s="137" t="s">
        <v>28969</v>
      </c>
      <c r="C158" s="136" t="s">
        <v>315</v>
      </c>
      <c r="D158" s="136"/>
      <c r="E158" s="136"/>
      <c r="F158" s="138">
        <v>103.92059999999999</v>
      </c>
    </row>
    <row r="159" spans="1:6" x14ac:dyDescent="0.25">
      <c r="A159" s="136" t="s">
        <v>28970</v>
      </c>
      <c r="B159" s="137" t="s">
        <v>28971</v>
      </c>
      <c r="C159" s="136" t="s">
        <v>315</v>
      </c>
      <c r="D159" s="136"/>
      <c r="E159" s="136"/>
      <c r="F159" s="138">
        <v>131.9967</v>
      </c>
    </row>
    <row r="160" spans="1:6" x14ac:dyDescent="0.25">
      <c r="A160" s="136" t="s">
        <v>28972</v>
      </c>
      <c r="B160" s="137" t="s">
        <v>28973</v>
      </c>
      <c r="C160" s="136" t="s">
        <v>315</v>
      </c>
      <c r="D160" s="136"/>
      <c r="E160" s="136"/>
      <c r="F160" s="138">
        <v>170.80869999999999</v>
      </c>
    </row>
    <row r="161" spans="1:6" x14ac:dyDescent="0.25">
      <c r="A161" s="136" t="s">
        <v>28974</v>
      </c>
      <c r="B161" s="137" t="s">
        <v>28975</v>
      </c>
      <c r="C161" s="136" t="s">
        <v>203</v>
      </c>
      <c r="D161" s="136"/>
      <c r="E161" s="136"/>
      <c r="F161" s="138">
        <v>100.26649999999999</v>
      </c>
    </row>
    <row r="162" spans="1:6" x14ac:dyDescent="0.25">
      <c r="A162" s="136" t="s">
        <v>28976</v>
      </c>
      <c r="B162" s="137" t="s">
        <v>28977</v>
      </c>
      <c r="C162" s="136" t="s">
        <v>315</v>
      </c>
      <c r="D162" s="136"/>
      <c r="E162" s="136"/>
      <c r="F162" s="138">
        <v>173.55670000000001</v>
      </c>
    </row>
    <row r="163" spans="1:6" x14ac:dyDescent="0.25">
      <c r="A163" s="136" t="s">
        <v>28978</v>
      </c>
      <c r="B163" s="137" t="s">
        <v>28979</v>
      </c>
      <c r="C163" s="136" t="s">
        <v>138</v>
      </c>
      <c r="D163" s="136"/>
      <c r="E163" s="136"/>
      <c r="F163" s="138">
        <v>0.106</v>
      </c>
    </row>
    <row r="164" spans="1:6" x14ac:dyDescent="0.25">
      <c r="A164" s="136" t="s">
        <v>28980</v>
      </c>
      <c r="B164" s="137" t="s">
        <v>28981</v>
      </c>
      <c r="C164" s="136" t="s">
        <v>138</v>
      </c>
      <c r="D164" s="136"/>
      <c r="E164" s="136"/>
      <c r="F164" s="138">
        <v>2.0103</v>
      </c>
    </row>
    <row r="165" spans="1:6" x14ac:dyDescent="0.25">
      <c r="A165" s="136" t="s">
        <v>28982</v>
      </c>
      <c r="B165" s="137" t="s">
        <v>28983</v>
      </c>
      <c r="C165" s="136" t="s">
        <v>138</v>
      </c>
      <c r="D165" s="136"/>
      <c r="E165" s="136"/>
      <c r="F165" s="138">
        <v>7.1199999999999999E-2</v>
      </c>
    </row>
    <row r="166" spans="1:6" x14ac:dyDescent="0.25">
      <c r="A166" s="136" t="s">
        <v>28984</v>
      </c>
      <c r="B166" s="137" t="s">
        <v>28985</v>
      </c>
      <c r="C166" s="136" t="s">
        <v>315</v>
      </c>
      <c r="D166" s="136"/>
      <c r="E166" s="136"/>
      <c r="F166" s="138">
        <v>1300.4512999999999</v>
      </c>
    </row>
    <row r="167" spans="1:6" x14ac:dyDescent="0.25">
      <c r="A167" s="136" t="s">
        <v>28986</v>
      </c>
      <c r="B167" s="137" t="s">
        <v>28987</v>
      </c>
      <c r="C167" s="136" t="s">
        <v>315</v>
      </c>
      <c r="D167" s="136"/>
      <c r="E167" s="136"/>
      <c r="F167" s="138">
        <v>5943.0842000000002</v>
      </c>
    </row>
    <row r="168" spans="1:6" x14ac:dyDescent="0.25">
      <c r="A168" s="136" t="s">
        <v>28988</v>
      </c>
      <c r="B168" s="137" t="s">
        <v>28989</v>
      </c>
      <c r="C168" s="136" t="s">
        <v>315</v>
      </c>
      <c r="D168" s="136"/>
      <c r="E168" s="136"/>
      <c r="F168" s="138">
        <v>106067.91310000001</v>
      </c>
    </row>
    <row r="169" spans="1:6" x14ac:dyDescent="0.25">
      <c r="A169" s="136" t="s">
        <v>28990</v>
      </c>
      <c r="B169" s="137" t="s">
        <v>28991</v>
      </c>
      <c r="C169" s="136" t="s">
        <v>315</v>
      </c>
      <c r="D169" s="136"/>
      <c r="E169" s="136"/>
      <c r="F169" s="138">
        <v>110536.4608</v>
      </c>
    </row>
    <row r="170" spans="1:6" x14ac:dyDescent="0.25">
      <c r="A170" s="136" t="s">
        <v>28992</v>
      </c>
      <c r="B170" s="137" t="s">
        <v>28993</v>
      </c>
      <c r="C170" s="136" t="s">
        <v>315</v>
      </c>
      <c r="D170" s="136"/>
      <c r="E170" s="136"/>
      <c r="F170" s="138">
        <v>74514.177100000001</v>
      </c>
    </row>
    <row r="171" spans="1:6" x14ac:dyDescent="0.25">
      <c r="A171" s="136" t="s">
        <v>28994</v>
      </c>
      <c r="B171" s="137" t="s">
        <v>28995</v>
      </c>
      <c r="C171" s="136" t="s">
        <v>315</v>
      </c>
      <c r="D171" s="136"/>
      <c r="E171" s="136"/>
      <c r="F171" s="138">
        <v>44726.6757</v>
      </c>
    </row>
    <row r="172" spans="1:6" x14ac:dyDescent="0.25">
      <c r="A172" s="136" t="s">
        <v>28996</v>
      </c>
      <c r="B172" s="137" t="s">
        <v>28997</v>
      </c>
      <c r="C172" s="136" t="s">
        <v>315</v>
      </c>
      <c r="D172" s="136"/>
      <c r="E172" s="136"/>
      <c r="F172" s="138">
        <v>54244.754300000001</v>
      </c>
    </row>
    <row r="173" spans="1:6" x14ac:dyDescent="0.25">
      <c r="A173" s="136" t="s">
        <v>28998</v>
      </c>
      <c r="B173" s="137" t="s">
        <v>28999</v>
      </c>
      <c r="C173" s="136" t="s">
        <v>315</v>
      </c>
      <c r="D173" s="136"/>
      <c r="E173" s="136"/>
      <c r="F173" s="138">
        <v>88676.5386</v>
      </c>
    </row>
    <row r="174" spans="1:6" x14ac:dyDescent="0.25">
      <c r="A174" s="136" t="s">
        <v>29000</v>
      </c>
      <c r="B174" s="137" t="s">
        <v>29001</v>
      </c>
      <c r="C174" s="136" t="s">
        <v>138</v>
      </c>
      <c r="D174" s="136"/>
      <c r="E174" s="136"/>
      <c r="F174" s="138">
        <v>169.1472</v>
      </c>
    </row>
    <row r="175" spans="1:6" x14ac:dyDescent="0.25">
      <c r="A175" s="136" t="s">
        <v>29002</v>
      </c>
      <c r="B175" s="137" t="s">
        <v>29003</v>
      </c>
      <c r="C175" s="136" t="s">
        <v>138</v>
      </c>
      <c r="D175" s="136"/>
      <c r="E175" s="136"/>
      <c r="F175" s="138">
        <v>18.354600000000001</v>
      </c>
    </row>
    <row r="176" spans="1:6" x14ac:dyDescent="0.25">
      <c r="A176" s="136" t="s">
        <v>29004</v>
      </c>
      <c r="B176" s="137" t="s">
        <v>29005</v>
      </c>
      <c r="C176" s="136" t="s">
        <v>138</v>
      </c>
      <c r="D176" s="136"/>
      <c r="E176" s="136"/>
      <c r="F176" s="138">
        <v>0.81599999999999995</v>
      </c>
    </row>
    <row r="177" spans="1:6" x14ac:dyDescent="0.25">
      <c r="A177" s="136" t="s">
        <v>29006</v>
      </c>
      <c r="B177" s="137" t="s">
        <v>29007</v>
      </c>
      <c r="C177" s="136" t="s">
        <v>315</v>
      </c>
      <c r="D177" s="136"/>
      <c r="E177" s="136"/>
      <c r="F177" s="138">
        <v>31788.284100000001</v>
      </c>
    </row>
    <row r="178" spans="1:6" x14ac:dyDescent="0.25">
      <c r="A178" s="136" t="s">
        <v>29008</v>
      </c>
      <c r="B178" s="137" t="s">
        <v>29009</v>
      </c>
      <c r="C178" s="136" t="s">
        <v>203</v>
      </c>
      <c r="D178" s="136"/>
      <c r="E178" s="136"/>
      <c r="F178" s="138">
        <v>19.207799999999999</v>
      </c>
    </row>
    <row r="179" spans="1:6" x14ac:dyDescent="0.25">
      <c r="A179" s="136" t="s">
        <v>29010</v>
      </c>
      <c r="B179" s="137" t="s">
        <v>29011</v>
      </c>
      <c r="C179" s="136" t="s">
        <v>315</v>
      </c>
      <c r="D179" s="136"/>
      <c r="E179" s="136"/>
      <c r="F179" s="138">
        <v>10.890700000000001</v>
      </c>
    </row>
    <row r="180" spans="1:6" x14ac:dyDescent="0.25">
      <c r="A180" s="136" t="s">
        <v>29012</v>
      </c>
      <c r="B180" s="137" t="s">
        <v>29013</v>
      </c>
      <c r="C180" s="136" t="s">
        <v>315</v>
      </c>
      <c r="D180" s="136"/>
      <c r="E180" s="136"/>
      <c r="F180" s="138">
        <v>18.791</v>
      </c>
    </row>
    <row r="181" spans="1:6" x14ac:dyDescent="0.25">
      <c r="A181" s="136" t="s">
        <v>834</v>
      </c>
      <c r="B181" s="137" t="s">
        <v>835</v>
      </c>
      <c r="C181" s="136" t="s">
        <v>203</v>
      </c>
      <c r="D181" s="136"/>
      <c r="E181" s="136"/>
      <c r="F181" s="138">
        <v>9.8876000000000008</v>
      </c>
    </row>
    <row r="182" spans="1:6" x14ac:dyDescent="0.25">
      <c r="A182" s="136" t="s">
        <v>29014</v>
      </c>
      <c r="B182" s="137" t="s">
        <v>29015</v>
      </c>
      <c r="C182" s="136" t="s">
        <v>315</v>
      </c>
      <c r="D182" s="136"/>
      <c r="E182" s="136"/>
      <c r="F182" s="138">
        <v>15.2338</v>
      </c>
    </row>
    <row r="183" spans="1:6" x14ac:dyDescent="0.25">
      <c r="A183" s="136" t="s">
        <v>29016</v>
      </c>
      <c r="B183" s="137" t="s">
        <v>29017</v>
      </c>
      <c r="C183" s="136" t="s">
        <v>188</v>
      </c>
      <c r="D183" s="136"/>
      <c r="E183" s="136"/>
      <c r="F183" s="138">
        <v>158.2587</v>
      </c>
    </row>
    <row r="184" spans="1:6" x14ac:dyDescent="0.25">
      <c r="A184" s="136" t="s">
        <v>29018</v>
      </c>
      <c r="B184" s="137" t="s">
        <v>29019</v>
      </c>
      <c r="C184" s="136" t="s">
        <v>188</v>
      </c>
      <c r="D184" s="136"/>
      <c r="E184" s="136"/>
      <c r="F184" s="138">
        <v>116.1837</v>
      </c>
    </row>
    <row r="185" spans="1:6" x14ac:dyDescent="0.25">
      <c r="A185" s="136" t="s">
        <v>795</v>
      </c>
      <c r="B185" s="137" t="s">
        <v>796</v>
      </c>
      <c r="C185" s="136" t="s">
        <v>188</v>
      </c>
      <c r="D185" s="136"/>
      <c r="E185" s="136"/>
      <c r="F185" s="138">
        <v>160.7157</v>
      </c>
    </row>
    <row r="186" spans="1:6" x14ac:dyDescent="0.25">
      <c r="A186" s="136" t="s">
        <v>29020</v>
      </c>
      <c r="B186" s="137" t="s">
        <v>29021</v>
      </c>
      <c r="C186" s="136" t="s">
        <v>203</v>
      </c>
      <c r="D186" s="136"/>
      <c r="E186" s="136"/>
      <c r="F186" s="138">
        <v>1.4652000000000001</v>
      </c>
    </row>
    <row r="187" spans="1:6" x14ac:dyDescent="0.25">
      <c r="A187" s="136" t="s">
        <v>29022</v>
      </c>
      <c r="B187" s="137" t="s">
        <v>29023</v>
      </c>
      <c r="C187" s="136" t="s">
        <v>203</v>
      </c>
      <c r="D187" s="136"/>
      <c r="E187" s="136"/>
      <c r="F187" s="138">
        <v>1.3366</v>
      </c>
    </row>
    <row r="188" spans="1:6" x14ac:dyDescent="0.25">
      <c r="A188" s="136" t="s">
        <v>29024</v>
      </c>
      <c r="B188" s="137" t="s">
        <v>29025</v>
      </c>
      <c r="C188" s="136" t="s">
        <v>315</v>
      </c>
      <c r="D188" s="136"/>
      <c r="E188" s="136"/>
      <c r="F188" s="138">
        <v>378.07229999999998</v>
      </c>
    </row>
    <row r="189" spans="1:6" x14ac:dyDescent="0.25">
      <c r="A189" s="136" t="s">
        <v>29026</v>
      </c>
      <c r="B189" s="137" t="s">
        <v>29027</v>
      </c>
      <c r="C189" s="136" t="s">
        <v>315</v>
      </c>
      <c r="D189" s="136"/>
      <c r="E189" s="136"/>
      <c r="F189" s="138">
        <v>506.72019999999998</v>
      </c>
    </row>
    <row r="190" spans="1:6" x14ac:dyDescent="0.25">
      <c r="A190" s="136" t="s">
        <v>29028</v>
      </c>
      <c r="B190" s="137" t="s">
        <v>29029</v>
      </c>
      <c r="C190" s="136" t="s">
        <v>315</v>
      </c>
      <c r="D190" s="136"/>
      <c r="E190" s="136"/>
      <c r="F190" s="138">
        <v>587.29669999999999</v>
      </c>
    </row>
    <row r="191" spans="1:6" x14ac:dyDescent="0.25">
      <c r="A191" s="136" t="s">
        <v>29030</v>
      </c>
      <c r="B191" s="137" t="s">
        <v>29031</v>
      </c>
      <c r="C191" s="136" t="s">
        <v>315</v>
      </c>
      <c r="D191" s="136"/>
      <c r="E191" s="136"/>
      <c r="F191" s="138">
        <v>688.35699999999997</v>
      </c>
    </row>
    <row r="192" spans="1:6" x14ac:dyDescent="0.25">
      <c r="A192" s="136" t="s">
        <v>29032</v>
      </c>
      <c r="B192" s="137" t="s">
        <v>29033</v>
      </c>
      <c r="C192" s="136" t="s">
        <v>315</v>
      </c>
      <c r="D192" s="136"/>
      <c r="E192" s="136"/>
      <c r="F192" s="138">
        <v>779.13850000000002</v>
      </c>
    </row>
    <row r="193" spans="1:6" x14ac:dyDescent="0.25">
      <c r="A193" s="136" t="s">
        <v>29034</v>
      </c>
      <c r="B193" s="137" t="s">
        <v>29035</v>
      </c>
      <c r="C193" s="136" t="s">
        <v>315</v>
      </c>
      <c r="D193" s="136"/>
      <c r="E193" s="136"/>
      <c r="F193" s="138">
        <v>850.12779999999998</v>
      </c>
    </row>
    <row r="194" spans="1:6" x14ac:dyDescent="0.25">
      <c r="A194" s="136" t="s">
        <v>29036</v>
      </c>
      <c r="B194" s="137" t="s">
        <v>29037</v>
      </c>
      <c r="C194" s="136" t="s">
        <v>315</v>
      </c>
      <c r="D194" s="136"/>
      <c r="E194" s="136"/>
      <c r="F194" s="138">
        <v>1082.3052</v>
      </c>
    </row>
    <row r="195" spans="1:6" x14ac:dyDescent="0.25">
      <c r="A195" s="136" t="s">
        <v>29038</v>
      </c>
      <c r="B195" s="137" t="s">
        <v>29039</v>
      </c>
      <c r="C195" s="136" t="s">
        <v>315</v>
      </c>
      <c r="D195" s="136"/>
      <c r="E195" s="136"/>
      <c r="F195" s="138">
        <v>1496.7945</v>
      </c>
    </row>
    <row r="196" spans="1:6" x14ac:dyDescent="0.25">
      <c r="A196" s="136" t="s">
        <v>29040</v>
      </c>
      <c r="B196" s="137" t="s">
        <v>29041</v>
      </c>
      <c r="C196" s="136" t="s">
        <v>315</v>
      </c>
      <c r="D196" s="136"/>
      <c r="E196" s="136"/>
      <c r="F196" s="138">
        <v>1909.4259</v>
      </c>
    </row>
    <row r="197" spans="1:6" x14ac:dyDescent="0.25">
      <c r="A197" s="136" t="s">
        <v>29042</v>
      </c>
      <c r="B197" s="137" t="s">
        <v>29043</v>
      </c>
      <c r="C197" s="136" t="s">
        <v>138</v>
      </c>
      <c r="D197" s="136"/>
      <c r="E197" s="136"/>
      <c r="F197" s="138">
        <v>17.518699999999999</v>
      </c>
    </row>
    <row r="198" spans="1:6" x14ac:dyDescent="0.25">
      <c r="A198" s="136" t="s">
        <v>29044</v>
      </c>
      <c r="B198" s="137" t="s">
        <v>29045</v>
      </c>
      <c r="C198" s="136" t="s">
        <v>29046</v>
      </c>
      <c r="D198" s="136"/>
      <c r="E198" s="136"/>
      <c r="F198" s="138">
        <v>548.48</v>
      </c>
    </row>
    <row r="199" spans="1:6" x14ac:dyDescent="0.25">
      <c r="A199" s="136" t="s">
        <v>29047</v>
      </c>
      <c r="B199" s="137" t="s">
        <v>29048</v>
      </c>
      <c r="C199" s="136" t="s">
        <v>315</v>
      </c>
      <c r="D199" s="136"/>
      <c r="E199" s="136"/>
      <c r="F199" s="138">
        <v>2462.0567999999998</v>
      </c>
    </row>
    <row r="200" spans="1:6" x14ac:dyDescent="0.25">
      <c r="A200" s="136" t="s">
        <v>29049</v>
      </c>
      <c r="B200" s="137" t="s">
        <v>29050</v>
      </c>
      <c r="C200" s="136" t="s">
        <v>315</v>
      </c>
      <c r="D200" s="136"/>
      <c r="E200" s="136"/>
      <c r="F200" s="138">
        <v>2957.5392999999999</v>
      </c>
    </row>
    <row r="201" spans="1:6" x14ac:dyDescent="0.25">
      <c r="A201" s="136" t="s">
        <v>29051</v>
      </c>
      <c r="B201" s="137" t="s">
        <v>29052</v>
      </c>
      <c r="C201" s="136" t="s">
        <v>315</v>
      </c>
      <c r="D201" s="136"/>
      <c r="E201" s="136"/>
      <c r="F201" s="138">
        <v>3344.1604000000002</v>
      </c>
    </row>
    <row r="202" spans="1:6" x14ac:dyDescent="0.25">
      <c r="A202" s="136" t="s">
        <v>29053</v>
      </c>
      <c r="B202" s="137" t="s">
        <v>29054</v>
      </c>
      <c r="C202" s="136" t="s">
        <v>203</v>
      </c>
      <c r="D202" s="136"/>
      <c r="E202" s="136"/>
      <c r="F202" s="138">
        <v>7.4630000000000001</v>
      </c>
    </row>
    <row r="203" spans="1:6" x14ac:dyDescent="0.25">
      <c r="A203" s="136" t="s">
        <v>29055</v>
      </c>
      <c r="B203" s="137" t="s">
        <v>29056</v>
      </c>
      <c r="C203" s="136" t="s">
        <v>802</v>
      </c>
      <c r="D203" s="136"/>
      <c r="E203" s="136"/>
      <c r="F203" s="138" t="s">
        <v>29057</v>
      </c>
    </row>
    <row r="204" spans="1:6" x14ac:dyDescent="0.25">
      <c r="A204" s="136" t="s">
        <v>29058</v>
      </c>
      <c r="B204" s="137" t="s">
        <v>29059</v>
      </c>
      <c r="C204" s="136" t="s">
        <v>315</v>
      </c>
      <c r="D204" s="136"/>
      <c r="E204" s="136"/>
      <c r="F204" s="138">
        <v>460.31150000000002</v>
      </c>
    </row>
    <row r="205" spans="1:6" x14ac:dyDescent="0.25">
      <c r="A205" s="136" t="s">
        <v>29060</v>
      </c>
      <c r="B205" s="137" t="s">
        <v>29061</v>
      </c>
      <c r="C205" s="136" t="s">
        <v>315</v>
      </c>
      <c r="D205" s="136"/>
      <c r="E205" s="136"/>
      <c r="F205" s="138">
        <v>637.63530000000003</v>
      </c>
    </row>
    <row r="206" spans="1:6" x14ac:dyDescent="0.25">
      <c r="A206" s="136" t="s">
        <v>29062</v>
      </c>
      <c r="B206" s="137" t="s">
        <v>29063</v>
      </c>
      <c r="C206" s="136" t="s">
        <v>959</v>
      </c>
      <c r="D206" s="136"/>
      <c r="E206" s="136"/>
      <c r="F206" s="138">
        <v>26.3597</v>
      </c>
    </row>
    <row r="207" spans="1:6" x14ac:dyDescent="0.25">
      <c r="A207" s="136" t="s">
        <v>29064</v>
      </c>
      <c r="B207" s="137" t="s">
        <v>29065</v>
      </c>
      <c r="C207" s="136" t="s">
        <v>315</v>
      </c>
      <c r="D207" s="136"/>
      <c r="E207" s="136"/>
      <c r="F207" s="138">
        <v>754.74559999999997</v>
      </c>
    </row>
    <row r="208" spans="1:6" x14ac:dyDescent="0.25">
      <c r="A208" s="136" t="s">
        <v>29066</v>
      </c>
      <c r="B208" s="137" t="s">
        <v>29067</v>
      </c>
      <c r="C208" s="136" t="s">
        <v>138</v>
      </c>
      <c r="D208" s="136"/>
      <c r="E208" s="136"/>
      <c r="F208" s="138">
        <v>4.6665999999999999</v>
      </c>
    </row>
    <row r="209" spans="1:6" x14ac:dyDescent="0.25">
      <c r="A209" s="136" t="s">
        <v>29068</v>
      </c>
      <c r="B209" s="137" t="s">
        <v>29069</v>
      </c>
      <c r="C209" s="136" t="s">
        <v>315</v>
      </c>
      <c r="D209" s="136"/>
      <c r="E209" s="136"/>
      <c r="F209" s="138">
        <v>1158.3121000000001</v>
      </c>
    </row>
    <row r="210" spans="1:6" x14ac:dyDescent="0.25">
      <c r="A210" s="136" t="s">
        <v>29070</v>
      </c>
      <c r="B210" s="137" t="s">
        <v>29071</v>
      </c>
      <c r="C210" s="136" t="s">
        <v>315</v>
      </c>
      <c r="D210" s="136"/>
      <c r="E210" s="136"/>
      <c r="F210" s="138">
        <v>1027.5319999999999</v>
      </c>
    </row>
    <row r="211" spans="1:6" x14ac:dyDescent="0.25">
      <c r="A211" s="136" t="s">
        <v>29072</v>
      </c>
      <c r="B211" s="137" t="s">
        <v>29073</v>
      </c>
      <c r="C211" s="136" t="s">
        <v>315</v>
      </c>
      <c r="D211" s="136"/>
      <c r="E211" s="136"/>
      <c r="F211" s="138">
        <v>5880.0114000000003</v>
      </c>
    </row>
    <row r="212" spans="1:6" x14ac:dyDescent="0.25">
      <c r="A212" s="136" t="s">
        <v>29074</v>
      </c>
      <c r="B212" s="137" t="s">
        <v>29075</v>
      </c>
      <c r="C212" s="136" t="s">
        <v>315</v>
      </c>
      <c r="D212" s="136"/>
      <c r="E212" s="136"/>
      <c r="F212" s="138">
        <v>1425.2962</v>
      </c>
    </row>
    <row r="213" spans="1:6" x14ac:dyDescent="0.25">
      <c r="A213" s="136" t="s">
        <v>29076</v>
      </c>
      <c r="B213" s="137" t="s">
        <v>29077</v>
      </c>
      <c r="C213" s="136" t="s">
        <v>315</v>
      </c>
      <c r="D213" s="136"/>
      <c r="E213" s="136"/>
      <c r="F213" s="138">
        <v>26162.525300000001</v>
      </c>
    </row>
    <row r="214" spans="1:6" x14ac:dyDescent="0.25">
      <c r="A214" s="136" t="s">
        <v>29078</v>
      </c>
      <c r="B214" s="137" t="s">
        <v>29079</v>
      </c>
      <c r="C214" s="136" t="s">
        <v>959</v>
      </c>
      <c r="D214" s="136"/>
      <c r="E214" s="136"/>
      <c r="F214" s="138">
        <v>6.5</v>
      </c>
    </row>
    <row r="215" spans="1:6" x14ac:dyDescent="0.25">
      <c r="A215" s="136" t="s">
        <v>29080</v>
      </c>
      <c r="B215" s="137" t="s">
        <v>29081</v>
      </c>
      <c r="C215" s="136" t="s">
        <v>315</v>
      </c>
      <c r="D215" s="136"/>
      <c r="E215" s="136"/>
      <c r="F215" s="138">
        <v>16521.112499999999</v>
      </c>
    </row>
    <row r="216" spans="1:6" x14ac:dyDescent="0.25">
      <c r="A216" s="136" t="s">
        <v>29082</v>
      </c>
      <c r="B216" s="137" t="s">
        <v>29083</v>
      </c>
      <c r="C216" s="136" t="s">
        <v>315</v>
      </c>
      <c r="D216" s="136"/>
      <c r="E216" s="136"/>
      <c r="F216" s="138">
        <v>19460.2281</v>
      </c>
    </row>
    <row r="217" spans="1:6" x14ac:dyDescent="0.25">
      <c r="A217" s="136" t="s">
        <v>29084</v>
      </c>
      <c r="B217" s="137" t="s">
        <v>29085</v>
      </c>
      <c r="C217" s="136" t="s">
        <v>315</v>
      </c>
      <c r="D217" s="136"/>
      <c r="E217" s="136"/>
      <c r="F217" s="138">
        <v>24565.7608</v>
      </c>
    </row>
    <row r="218" spans="1:6" x14ac:dyDescent="0.25">
      <c r="A218" s="136" t="s">
        <v>29086</v>
      </c>
      <c r="B218" s="137" t="s">
        <v>29087</v>
      </c>
      <c r="C218" s="136" t="s">
        <v>315</v>
      </c>
      <c r="D218" s="136"/>
      <c r="E218" s="136"/>
      <c r="F218" s="138">
        <v>25221.9254</v>
      </c>
    </row>
    <row r="219" spans="1:6" x14ac:dyDescent="0.25">
      <c r="A219" s="136" t="s">
        <v>29088</v>
      </c>
      <c r="B219" s="137" t="s">
        <v>29089</v>
      </c>
      <c r="C219" s="136" t="s">
        <v>138</v>
      </c>
      <c r="D219" s="136"/>
      <c r="E219" s="136"/>
      <c r="F219" s="138">
        <v>321.71120000000002</v>
      </c>
    </row>
    <row r="220" spans="1:6" x14ac:dyDescent="0.25">
      <c r="A220" s="136" t="s">
        <v>29090</v>
      </c>
      <c r="B220" s="137" t="s">
        <v>29091</v>
      </c>
      <c r="C220" s="136" t="s">
        <v>138</v>
      </c>
      <c r="D220" s="136"/>
      <c r="E220" s="136"/>
      <c r="F220" s="138">
        <v>2075.0309000000002</v>
      </c>
    </row>
    <row r="221" spans="1:6" x14ac:dyDescent="0.25">
      <c r="A221" s="136" t="s">
        <v>29092</v>
      </c>
      <c r="B221" s="137" t="s">
        <v>29093</v>
      </c>
      <c r="C221" s="136" t="s">
        <v>138</v>
      </c>
      <c r="D221" s="136"/>
      <c r="E221" s="136"/>
      <c r="F221" s="138">
        <v>2604.6599000000001</v>
      </c>
    </row>
    <row r="222" spans="1:6" x14ac:dyDescent="0.25">
      <c r="A222" s="136" t="s">
        <v>29094</v>
      </c>
      <c r="B222" s="137" t="s">
        <v>29095</v>
      </c>
      <c r="C222" s="136" t="s">
        <v>138</v>
      </c>
      <c r="D222" s="136"/>
      <c r="E222" s="136"/>
      <c r="F222" s="138">
        <v>2915.8364999999999</v>
      </c>
    </row>
    <row r="223" spans="1:6" x14ac:dyDescent="0.25">
      <c r="A223" s="136" t="s">
        <v>29096</v>
      </c>
      <c r="B223" s="137" t="s">
        <v>29097</v>
      </c>
      <c r="C223" s="136" t="s">
        <v>315</v>
      </c>
      <c r="D223" s="136"/>
      <c r="E223" s="136"/>
      <c r="F223" s="138">
        <v>4311.4197000000004</v>
      </c>
    </row>
    <row r="224" spans="1:6" x14ac:dyDescent="0.25">
      <c r="A224" s="136" t="s">
        <v>29098</v>
      </c>
      <c r="B224" s="137" t="s">
        <v>29099</v>
      </c>
      <c r="C224" s="136" t="s">
        <v>315</v>
      </c>
      <c r="D224" s="136"/>
      <c r="E224" s="136"/>
      <c r="F224" s="138">
        <v>5862.0254000000004</v>
      </c>
    </row>
    <row r="225" spans="1:6" x14ac:dyDescent="0.25">
      <c r="A225" s="136" t="s">
        <v>29100</v>
      </c>
      <c r="B225" s="137" t="s">
        <v>29101</v>
      </c>
      <c r="C225" s="136" t="s">
        <v>315</v>
      </c>
      <c r="D225" s="136"/>
      <c r="E225" s="136"/>
      <c r="F225" s="138">
        <v>6736.8589000000002</v>
      </c>
    </row>
    <row r="226" spans="1:6" x14ac:dyDescent="0.25">
      <c r="A226" s="136" t="s">
        <v>29102</v>
      </c>
      <c r="B226" s="137" t="s">
        <v>29103</v>
      </c>
      <c r="C226" s="136" t="s">
        <v>315</v>
      </c>
      <c r="D226" s="136"/>
      <c r="E226" s="136"/>
      <c r="F226" s="138">
        <v>7243.3923000000004</v>
      </c>
    </row>
    <row r="227" spans="1:6" x14ac:dyDescent="0.25">
      <c r="A227" s="136" t="s">
        <v>29104</v>
      </c>
      <c r="B227" s="137" t="s">
        <v>29105</v>
      </c>
      <c r="C227" s="136" t="s">
        <v>959</v>
      </c>
      <c r="D227" s="136"/>
      <c r="E227" s="136"/>
      <c r="F227" s="138">
        <v>5.7171000000000003</v>
      </c>
    </row>
    <row r="228" spans="1:6" x14ac:dyDescent="0.25">
      <c r="A228" s="136" t="s">
        <v>29106</v>
      </c>
      <c r="B228" s="137" t="s">
        <v>29107</v>
      </c>
      <c r="C228" s="136" t="s">
        <v>138</v>
      </c>
      <c r="D228" s="136"/>
      <c r="E228" s="136"/>
      <c r="F228" s="138">
        <v>45.890799999999999</v>
      </c>
    </row>
    <row r="229" spans="1:6" x14ac:dyDescent="0.25">
      <c r="A229" s="136" t="s">
        <v>29108</v>
      </c>
      <c r="B229" s="137" t="s">
        <v>29109</v>
      </c>
      <c r="C229" s="136" t="s">
        <v>315</v>
      </c>
      <c r="D229" s="136"/>
      <c r="E229" s="136"/>
      <c r="F229" s="138">
        <v>1859.9603999999999</v>
      </c>
    </row>
    <row r="230" spans="1:6" x14ac:dyDescent="0.25">
      <c r="A230" s="136" t="s">
        <v>29110</v>
      </c>
      <c r="B230" s="137" t="s">
        <v>29111</v>
      </c>
      <c r="C230" s="136" t="s">
        <v>138</v>
      </c>
      <c r="D230" s="136"/>
      <c r="E230" s="136"/>
      <c r="F230" s="138">
        <v>204.96709999999999</v>
      </c>
    </row>
    <row r="231" spans="1:6" x14ac:dyDescent="0.25">
      <c r="A231" s="136" t="s">
        <v>29112</v>
      </c>
      <c r="B231" s="137" t="s">
        <v>29113</v>
      </c>
      <c r="C231" s="136" t="s">
        <v>138</v>
      </c>
      <c r="D231" s="136"/>
      <c r="E231" s="136"/>
      <c r="F231" s="138">
        <v>231.0086</v>
      </c>
    </row>
    <row r="232" spans="1:6" x14ac:dyDescent="0.25">
      <c r="A232" s="136" t="s">
        <v>29114</v>
      </c>
      <c r="B232" s="137" t="s">
        <v>29115</v>
      </c>
      <c r="C232" s="136" t="s">
        <v>138</v>
      </c>
      <c r="D232" s="136"/>
      <c r="E232" s="136"/>
      <c r="F232" s="138">
        <v>336.6155</v>
      </c>
    </row>
    <row r="233" spans="1:6" x14ac:dyDescent="0.25">
      <c r="A233" s="136" t="s">
        <v>29116</v>
      </c>
      <c r="B233" s="137" t="s">
        <v>29117</v>
      </c>
      <c r="C233" s="136" t="s">
        <v>138</v>
      </c>
      <c r="D233" s="136"/>
      <c r="E233" s="136"/>
      <c r="F233" s="138">
        <v>491.54919999999998</v>
      </c>
    </row>
    <row r="234" spans="1:6" x14ac:dyDescent="0.25">
      <c r="A234" s="136" t="s">
        <v>29118</v>
      </c>
      <c r="B234" s="137" t="s">
        <v>29119</v>
      </c>
      <c r="C234" s="136" t="s">
        <v>138</v>
      </c>
      <c r="D234" s="136"/>
      <c r="E234" s="136"/>
      <c r="F234" s="138">
        <v>648.28110000000004</v>
      </c>
    </row>
    <row r="235" spans="1:6" x14ac:dyDescent="0.25">
      <c r="A235" s="136" t="s">
        <v>29120</v>
      </c>
      <c r="B235" s="137" t="s">
        <v>29121</v>
      </c>
      <c r="C235" s="136" t="s">
        <v>138</v>
      </c>
      <c r="D235" s="136"/>
      <c r="E235" s="136"/>
      <c r="F235" s="138">
        <v>717.85739999999998</v>
      </c>
    </row>
    <row r="236" spans="1:6" x14ac:dyDescent="0.25">
      <c r="A236" s="136" t="s">
        <v>29122</v>
      </c>
      <c r="B236" s="137" t="s">
        <v>29123</v>
      </c>
      <c r="C236" s="136" t="s">
        <v>138</v>
      </c>
      <c r="D236" s="136"/>
      <c r="E236" s="136"/>
      <c r="F236" s="138">
        <v>947.12649999999996</v>
      </c>
    </row>
    <row r="237" spans="1:6" x14ac:dyDescent="0.25">
      <c r="A237" s="136" t="s">
        <v>29124</v>
      </c>
      <c r="B237" s="137" t="s">
        <v>29125</v>
      </c>
      <c r="C237" s="136" t="s">
        <v>315</v>
      </c>
      <c r="D237" s="136"/>
      <c r="E237" s="136"/>
      <c r="F237" s="138">
        <v>2431.6302000000001</v>
      </c>
    </row>
    <row r="238" spans="1:6" x14ac:dyDescent="0.25">
      <c r="A238" s="136" t="s">
        <v>29126</v>
      </c>
      <c r="B238" s="137" t="s">
        <v>29127</v>
      </c>
      <c r="C238" s="136" t="s">
        <v>138</v>
      </c>
      <c r="D238" s="136"/>
      <c r="E238" s="136"/>
      <c r="F238" s="138">
        <v>1278.2164</v>
      </c>
    </row>
    <row r="239" spans="1:6" x14ac:dyDescent="0.25">
      <c r="A239" s="136" t="s">
        <v>29128</v>
      </c>
      <c r="B239" s="137" t="s">
        <v>29129</v>
      </c>
      <c r="C239" s="136" t="s">
        <v>203</v>
      </c>
      <c r="D239" s="136"/>
      <c r="E239" s="136"/>
      <c r="F239" s="138">
        <v>3.0259</v>
      </c>
    </row>
    <row r="240" spans="1:6" x14ac:dyDescent="0.25">
      <c r="A240" s="136" t="s">
        <v>29130</v>
      </c>
      <c r="B240" s="137" t="s">
        <v>29131</v>
      </c>
      <c r="C240" s="136" t="s">
        <v>138</v>
      </c>
      <c r="D240" s="136"/>
      <c r="E240" s="136"/>
      <c r="F240" s="138">
        <v>1341.0243</v>
      </c>
    </row>
    <row r="241" spans="1:6" x14ac:dyDescent="0.25">
      <c r="A241" s="136" t="s">
        <v>29132</v>
      </c>
      <c r="B241" s="137" t="s">
        <v>29133</v>
      </c>
      <c r="C241" s="136" t="s">
        <v>138</v>
      </c>
      <c r="D241" s="136"/>
      <c r="E241" s="136"/>
      <c r="F241" s="138">
        <v>1697.8946000000001</v>
      </c>
    </row>
    <row r="242" spans="1:6" x14ac:dyDescent="0.25">
      <c r="A242" s="136" t="s">
        <v>29134</v>
      </c>
      <c r="B242" s="137" t="s">
        <v>29135</v>
      </c>
      <c r="C242" s="136" t="s">
        <v>138</v>
      </c>
      <c r="D242" s="136"/>
      <c r="E242" s="136"/>
      <c r="F242" s="138">
        <v>2010.5816</v>
      </c>
    </row>
    <row r="243" spans="1:6" x14ac:dyDescent="0.25">
      <c r="A243" s="136" t="s">
        <v>29136</v>
      </c>
      <c r="B243" s="137" t="s">
        <v>29137</v>
      </c>
      <c r="C243" s="136" t="s">
        <v>138</v>
      </c>
      <c r="D243" s="136"/>
      <c r="E243" s="136"/>
      <c r="F243" s="138">
        <v>6904.2687999999998</v>
      </c>
    </row>
    <row r="244" spans="1:6" x14ac:dyDescent="0.25">
      <c r="A244" s="136" t="s">
        <v>29138</v>
      </c>
      <c r="B244" s="137" t="s">
        <v>29139</v>
      </c>
      <c r="C244" s="136" t="s">
        <v>315</v>
      </c>
      <c r="D244" s="136"/>
      <c r="E244" s="136"/>
      <c r="F244" s="138">
        <v>3120.2615000000001</v>
      </c>
    </row>
    <row r="245" spans="1:6" x14ac:dyDescent="0.25">
      <c r="A245" s="136" t="s">
        <v>29140</v>
      </c>
      <c r="B245" s="137" t="s">
        <v>29141</v>
      </c>
      <c r="C245" s="136" t="s">
        <v>315</v>
      </c>
      <c r="D245" s="136"/>
      <c r="E245" s="136"/>
      <c r="F245" s="138">
        <v>4106.0905000000002</v>
      </c>
    </row>
    <row r="246" spans="1:6" x14ac:dyDescent="0.25">
      <c r="A246" s="136" t="s">
        <v>29142</v>
      </c>
      <c r="B246" s="137" t="s">
        <v>29143</v>
      </c>
      <c r="C246" s="136" t="s">
        <v>138</v>
      </c>
      <c r="D246" s="136"/>
      <c r="E246" s="136"/>
      <c r="F246" s="138">
        <v>8322.6309000000001</v>
      </c>
    </row>
    <row r="247" spans="1:6" x14ac:dyDescent="0.25">
      <c r="A247" s="136" t="s">
        <v>29144</v>
      </c>
      <c r="B247" s="137" t="s">
        <v>29145</v>
      </c>
      <c r="C247" s="136" t="s">
        <v>315</v>
      </c>
      <c r="D247" s="136"/>
      <c r="E247" s="136"/>
      <c r="F247" s="138">
        <v>90.651399999999995</v>
      </c>
    </row>
    <row r="248" spans="1:6" x14ac:dyDescent="0.25">
      <c r="A248" s="136" t="s">
        <v>29146</v>
      </c>
      <c r="B248" s="137" t="s">
        <v>29147</v>
      </c>
      <c r="C248" s="136" t="s">
        <v>138</v>
      </c>
      <c r="D248" s="136"/>
      <c r="E248" s="136"/>
      <c r="F248" s="138">
        <v>13794.9658</v>
      </c>
    </row>
    <row r="249" spans="1:6" x14ac:dyDescent="0.25">
      <c r="A249" s="136" t="s">
        <v>29148</v>
      </c>
      <c r="B249" s="137" t="s">
        <v>29149</v>
      </c>
      <c r="C249" s="136" t="s">
        <v>138</v>
      </c>
      <c r="D249" s="136"/>
      <c r="E249" s="136"/>
      <c r="F249" s="138">
        <v>19202.472000000002</v>
      </c>
    </row>
    <row r="250" spans="1:6" x14ac:dyDescent="0.25">
      <c r="A250" s="136" t="s">
        <v>29150</v>
      </c>
      <c r="B250" s="137" t="s">
        <v>29151</v>
      </c>
      <c r="C250" s="136" t="s">
        <v>315</v>
      </c>
      <c r="D250" s="136"/>
      <c r="E250" s="136"/>
      <c r="F250" s="138">
        <v>169.69450000000001</v>
      </c>
    </row>
    <row r="251" spans="1:6" x14ac:dyDescent="0.25">
      <c r="A251" s="136" t="s">
        <v>29152</v>
      </c>
      <c r="B251" s="137" t="s">
        <v>29153</v>
      </c>
      <c r="C251" s="136" t="s">
        <v>315</v>
      </c>
      <c r="D251" s="136"/>
      <c r="E251" s="136"/>
      <c r="F251" s="138">
        <v>234.27539999999999</v>
      </c>
    </row>
    <row r="252" spans="1:6" x14ac:dyDescent="0.25">
      <c r="A252" s="136" t="s">
        <v>29154</v>
      </c>
      <c r="B252" s="137" t="s">
        <v>29155</v>
      </c>
      <c r="C252" s="136" t="s">
        <v>315</v>
      </c>
      <c r="D252" s="136"/>
      <c r="E252" s="136"/>
      <c r="F252" s="138">
        <v>302.23450000000003</v>
      </c>
    </row>
    <row r="253" spans="1:6" x14ac:dyDescent="0.25">
      <c r="A253" s="136" t="s">
        <v>29156</v>
      </c>
      <c r="B253" s="137" t="s">
        <v>29157</v>
      </c>
      <c r="C253" s="136" t="s">
        <v>315</v>
      </c>
      <c r="D253" s="136"/>
      <c r="E253" s="136"/>
      <c r="F253" s="138">
        <v>4.1905000000000001</v>
      </c>
    </row>
    <row r="254" spans="1:6" x14ac:dyDescent="0.25">
      <c r="A254" s="136" t="s">
        <v>29158</v>
      </c>
      <c r="B254" s="137" t="s">
        <v>29159</v>
      </c>
      <c r="C254" s="136" t="s">
        <v>315</v>
      </c>
      <c r="D254" s="136"/>
      <c r="E254" s="136"/>
      <c r="F254" s="138">
        <v>432.57850000000002</v>
      </c>
    </row>
    <row r="255" spans="1:6" x14ac:dyDescent="0.25">
      <c r="A255" s="136" t="s">
        <v>985</v>
      </c>
      <c r="B255" s="137" t="s">
        <v>986</v>
      </c>
      <c r="C255" s="136" t="s">
        <v>315</v>
      </c>
      <c r="D255" s="136"/>
      <c r="E255" s="136"/>
      <c r="F255" s="138">
        <v>515.68799999999999</v>
      </c>
    </row>
    <row r="256" spans="1:6" x14ac:dyDescent="0.25">
      <c r="A256" s="136" t="s">
        <v>29160</v>
      </c>
      <c r="B256" s="137" t="s">
        <v>29161</v>
      </c>
      <c r="C256" s="136" t="s">
        <v>138</v>
      </c>
      <c r="D256" s="136"/>
      <c r="E256" s="136"/>
      <c r="F256" s="138">
        <v>59.247700000000002</v>
      </c>
    </row>
    <row r="257" spans="1:6" x14ac:dyDescent="0.25">
      <c r="A257" s="136" t="s">
        <v>29162</v>
      </c>
      <c r="B257" s="137" t="s">
        <v>29163</v>
      </c>
      <c r="C257" s="136" t="s">
        <v>138</v>
      </c>
      <c r="D257" s="136"/>
      <c r="E257" s="136"/>
      <c r="F257" s="138">
        <v>6.8937999999999997</v>
      </c>
    </row>
    <row r="258" spans="1:6" x14ac:dyDescent="0.25">
      <c r="A258" s="136" t="s">
        <v>29164</v>
      </c>
      <c r="B258" s="137" t="s">
        <v>29165</v>
      </c>
      <c r="C258" s="136" t="s">
        <v>315</v>
      </c>
      <c r="D258" s="136"/>
      <c r="E258" s="136"/>
      <c r="F258" s="138">
        <v>3.0741999999999998</v>
      </c>
    </row>
    <row r="259" spans="1:6" x14ac:dyDescent="0.25">
      <c r="A259" s="136" t="s">
        <v>29166</v>
      </c>
      <c r="B259" s="137" t="s">
        <v>29167</v>
      </c>
      <c r="C259" s="136" t="s">
        <v>138</v>
      </c>
      <c r="D259" s="136"/>
      <c r="E259" s="136"/>
      <c r="F259" s="138">
        <v>14.7011</v>
      </c>
    </row>
    <row r="260" spans="1:6" x14ac:dyDescent="0.25">
      <c r="A260" s="136" t="s">
        <v>29168</v>
      </c>
      <c r="B260" s="137" t="s">
        <v>29169</v>
      </c>
      <c r="C260" s="136" t="s">
        <v>138</v>
      </c>
      <c r="D260" s="136"/>
      <c r="E260" s="136"/>
      <c r="F260" s="138">
        <v>40.827800000000003</v>
      </c>
    </row>
    <row r="261" spans="1:6" x14ac:dyDescent="0.25">
      <c r="A261" s="136" t="s">
        <v>29170</v>
      </c>
      <c r="B261" s="137" t="s">
        <v>29171</v>
      </c>
      <c r="C261" s="136" t="s">
        <v>959</v>
      </c>
      <c r="D261" s="136"/>
      <c r="E261" s="136"/>
      <c r="F261" s="138">
        <v>11.992800000000001</v>
      </c>
    </row>
    <row r="262" spans="1:6" x14ac:dyDescent="0.25">
      <c r="A262" s="136" t="s">
        <v>29172</v>
      </c>
      <c r="B262" s="137" t="s">
        <v>29173</v>
      </c>
      <c r="C262" s="136" t="s">
        <v>315</v>
      </c>
      <c r="D262" s="136"/>
      <c r="E262" s="136"/>
      <c r="F262" s="138">
        <v>0.2046</v>
      </c>
    </row>
    <row r="263" spans="1:6" x14ac:dyDescent="0.25">
      <c r="A263" s="136" t="s">
        <v>29174</v>
      </c>
      <c r="B263" s="137" t="s">
        <v>29175</v>
      </c>
      <c r="C263" s="136" t="s">
        <v>315</v>
      </c>
      <c r="D263" s="136"/>
      <c r="E263" s="136"/>
      <c r="F263" s="138">
        <v>62</v>
      </c>
    </row>
    <row r="264" spans="1:6" x14ac:dyDescent="0.25">
      <c r="A264" s="136" t="s">
        <v>29176</v>
      </c>
      <c r="B264" s="137" t="s">
        <v>29177</v>
      </c>
      <c r="C264" s="136" t="s">
        <v>315</v>
      </c>
      <c r="D264" s="136"/>
      <c r="E264" s="136"/>
      <c r="F264" s="138">
        <v>99.593599999999995</v>
      </c>
    </row>
    <row r="265" spans="1:6" x14ac:dyDescent="0.25">
      <c r="A265" s="136" t="s">
        <v>29178</v>
      </c>
      <c r="B265" s="137" t="s">
        <v>29179</v>
      </c>
      <c r="C265" s="136" t="s">
        <v>315</v>
      </c>
      <c r="D265" s="136"/>
      <c r="E265" s="136"/>
      <c r="F265" s="138">
        <v>215.20070000000001</v>
      </c>
    </row>
    <row r="266" spans="1:6" x14ac:dyDescent="0.25">
      <c r="A266" s="136" t="s">
        <v>29180</v>
      </c>
      <c r="B266" s="137" t="s">
        <v>29181</v>
      </c>
      <c r="C266" s="136" t="s">
        <v>315</v>
      </c>
      <c r="D266" s="136"/>
      <c r="E266" s="136"/>
      <c r="F266" s="138">
        <v>287.33870000000002</v>
      </c>
    </row>
    <row r="267" spans="1:6" x14ac:dyDescent="0.25">
      <c r="A267" s="136" t="s">
        <v>29182</v>
      </c>
      <c r="B267" s="137" t="s">
        <v>29183</v>
      </c>
      <c r="C267" s="136" t="s">
        <v>315</v>
      </c>
      <c r="D267" s="136"/>
      <c r="E267" s="136"/>
      <c r="F267" s="138">
        <v>362.13249999999999</v>
      </c>
    </row>
    <row r="268" spans="1:6" x14ac:dyDescent="0.25">
      <c r="A268" s="136" t="s">
        <v>797</v>
      </c>
      <c r="B268" s="137" t="s">
        <v>798</v>
      </c>
      <c r="C268" s="136" t="s">
        <v>188</v>
      </c>
      <c r="D268" s="136"/>
      <c r="E268" s="136"/>
      <c r="F268" s="138">
        <v>122.3117</v>
      </c>
    </row>
    <row r="269" spans="1:6" x14ac:dyDescent="0.25">
      <c r="A269" s="136" t="s">
        <v>29184</v>
      </c>
      <c r="B269" s="137" t="s">
        <v>29185</v>
      </c>
      <c r="C269" s="136" t="s">
        <v>188</v>
      </c>
      <c r="D269" s="136"/>
      <c r="E269" s="136"/>
      <c r="F269" s="138">
        <v>121.6178</v>
      </c>
    </row>
    <row r="270" spans="1:6" x14ac:dyDescent="0.25">
      <c r="A270" s="136" t="s">
        <v>29186</v>
      </c>
      <c r="B270" s="137" t="s">
        <v>29187</v>
      </c>
      <c r="C270" s="136" t="s">
        <v>188</v>
      </c>
      <c r="D270" s="136"/>
      <c r="E270" s="136"/>
      <c r="F270" s="138">
        <v>117.5141</v>
      </c>
    </row>
    <row r="271" spans="1:6" x14ac:dyDescent="0.25">
      <c r="A271" s="136" t="s">
        <v>29188</v>
      </c>
      <c r="B271" s="137" t="s">
        <v>29189</v>
      </c>
      <c r="C271" s="136" t="s">
        <v>188</v>
      </c>
      <c r="D271" s="136"/>
      <c r="E271" s="136"/>
      <c r="F271" s="138">
        <v>13.120900000000001</v>
      </c>
    </row>
    <row r="272" spans="1:6" x14ac:dyDescent="0.25">
      <c r="A272" s="136" t="s">
        <v>987</v>
      </c>
      <c r="B272" s="137" t="s">
        <v>988</v>
      </c>
      <c r="C272" s="136" t="s">
        <v>315</v>
      </c>
      <c r="D272" s="136"/>
      <c r="E272" s="136"/>
      <c r="F272" s="138">
        <v>0.32450000000000001</v>
      </c>
    </row>
    <row r="273" spans="1:6" x14ac:dyDescent="0.25">
      <c r="A273" s="136" t="s">
        <v>29190</v>
      </c>
      <c r="B273" s="137" t="s">
        <v>29191</v>
      </c>
      <c r="C273" s="136" t="s">
        <v>315</v>
      </c>
      <c r="D273" s="136"/>
      <c r="E273" s="136"/>
      <c r="F273" s="138">
        <v>320.69310000000002</v>
      </c>
    </row>
    <row r="274" spans="1:6" x14ac:dyDescent="0.25">
      <c r="A274" s="136" t="s">
        <v>29192</v>
      </c>
      <c r="B274" s="137" t="s">
        <v>29193</v>
      </c>
      <c r="C274" s="136" t="s">
        <v>315</v>
      </c>
      <c r="D274" s="136"/>
      <c r="E274" s="136"/>
      <c r="F274" s="138">
        <v>970.51300000000003</v>
      </c>
    </row>
    <row r="275" spans="1:6" x14ac:dyDescent="0.25">
      <c r="A275" s="136" t="s">
        <v>29194</v>
      </c>
      <c r="B275" s="137" t="s">
        <v>29195</v>
      </c>
      <c r="C275" s="136" t="s">
        <v>315</v>
      </c>
      <c r="D275" s="136"/>
      <c r="E275" s="136"/>
      <c r="F275" s="138">
        <v>672.76610000000005</v>
      </c>
    </row>
    <row r="276" spans="1:6" x14ac:dyDescent="0.25">
      <c r="A276" s="136" t="s">
        <v>29196</v>
      </c>
      <c r="B276" s="137" t="s">
        <v>29197</v>
      </c>
      <c r="C276" s="136" t="s">
        <v>29198</v>
      </c>
      <c r="D276" s="136"/>
      <c r="E276" s="136"/>
      <c r="F276" s="138">
        <v>1682.19</v>
      </c>
    </row>
    <row r="277" spans="1:6" x14ac:dyDescent="0.25">
      <c r="A277" s="136" t="s">
        <v>29199</v>
      </c>
      <c r="B277" s="137" t="s">
        <v>29200</v>
      </c>
      <c r="C277" s="136" t="s">
        <v>203</v>
      </c>
      <c r="D277" s="136"/>
      <c r="E277" s="136"/>
      <c r="F277" s="138">
        <v>4.8304999999999998</v>
      </c>
    </row>
    <row r="278" spans="1:6" x14ac:dyDescent="0.25">
      <c r="A278" s="136" t="s">
        <v>29201</v>
      </c>
      <c r="B278" s="137" t="s">
        <v>29202</v>
      </c>
      <c r="C278" s="136" t="s">
        <v>203</v>
      </c>
      <c r="D278" s="136"/>
      <c r="E278" s="136"/>
      <c r="F278" s="138">
        <v>3.8132000000000001</v>
      </c>
    </row>
    <row r="279" spans="1:6" x14ac:dyDescent="0.25">
      <c r="A279" s="136" t="s">
        <v>29203</v>
      </c>
      <c r="B279" s="137" t="s">
        <v>29204</v>
      </c>
      <c r="C279" s="136" t="s">
        <v>203</v>
      </c>
      <c r="D279" s="136"/>
      <c r="E279" s="136"/>
      <c r="F279" s="138">
        <v>0.14549999999999999</v>
      </c>
    </row>
    <row r="280" spans="1:6" x14ac:dyDescent="0.25">
      <c r="A280" s="136" t="s">
        <v>29205</v>
      </c>
      <c r="B280" s="137" t="s">
        <v>29206</v>
      </c>
      <c r="C280" s="136" t="s">
        <v>203</v>
      </c>
      <c r="D280" s="136"/>
      <c r="E280" s="136"/>
      <c r="F280" s="138">
        <v>30.8887</v>
      </c>
    </row>
    <row r="281" spans="1:6" x14ac:dyDescent="0.25">
      <c r="A281" s="136" t="s">
        <v>29207</v>
      </c>
      <c r="B281" s="137" t="s">
        <v>29208</v>
      </c>
      <c r="C281" s="136" t="s">
        <v>315</v>
      </c>
      <c r="D281" s="136"/>
      <c r="E281" s="136"/>
      <c r="F281" s="138">
        <v>69.198499999999996</v>
      </c>
    </row>
    <row r="282" spans="1:6" x14ac:dyDescent="0.25">
      <c r="A282" s="136" t="s">
        <v>29209</v>
      </c>
      <c r="B282" s="137" t="s">
        <v>29210</v>
      </c>
      <c r="C282" s="136" t="s">
        <v>203</v>
      </c>
      <c r="D282" s="136"/>
      <c r="E282" s="136"/>
      <c r="F282" s="138">
        <v>0.2427</v>
      </c>
    </row>
    <row r="283" spans="1:6" x14ac:dyDescent="0.25">
      <c r="A283" s="136" t="s">
        <v>29211</v>
      </c>
      <c r="B283" s="137" t="s">
        <v>29212</v>
      </c>
      <c r="C283" s="136" t="s">
        <v>959</v>
      </c>
      <c r="D283" s="136"/>
      <c r="E283" s="136"/>
      <c r="F283" s="138">
        <v>206.65479999999999</v>
      </c>
    </row>
    <row r="284" spans="1:6" x14ac:dyDescent="0.25">
      <c r="A284" s="136" t="s">
        <v>29213</v>
      </c>
      <c r="B284" s="137" t="s">
        <v>29214</v>
      </c>
      <c r="C284" s="136" t="s">
        <v>315</v>
      </c>
      <c r="D284" s="136"/>
      <c r="E284" s="136"/>
      <c r="F284" s="138">
        <v>606.01880000000006</v>
      </c>
    </row>
    <row r="285" spans="1:6" x14ac:dyDescent="0.25">
      <c r="A285" s="136" t="s">
        <v>29215</v>
      </c>
      <c r="B285" s="137" t="s">
        <v>29216</v>
      </c>
      <c r="C285" s="136" t="s">
        <v>315</v>
      </c>
      <c r="D285" s="136"/>
      <c r="E285" s="136"/>
      <c r="F285" s="138">
        <v>964.04110000000003</v>
      </c>
    </row>
    <row r="286" spans="1:6" x14ac:dyDescent="0.25">
      <c r="A286" s="136" t="s">
        <v>29217</v>
      </c>
      <c r="B286" s="137" t="s">
        <v>29218</v>
      </c>
      <c r="C286" s="136" t="s">
        <v>315</v>
      </c>
      <c r="D286" s="136"/>
      <c r="E286" s="136"/>
      <c r="F286" s="138">
        <v>759.55759999999998</v>
      </c>
    </row>
    <row r="287" spans="1:6" x14ac:dyDescent="0.25">
      <c r="A287" s="136" t="s">
        <v>29219</v>
      </c>
      <c r="B287" s="137" t="s">
        <v>29220</v>
      </c>
      <c r="C287" s="136" t="s">
        <v>315</v>
      </c>
      <c r="D287" s="136"/>
      <c r="E287" s="136"/>
      <c r="F287" s="138">
        <v>1062.5286000000001</v>
      </c>
    </row>
    <row r="288" spans="1:6" x14ac:dyDescent="0.25">
      <c r="A288" s="136" t="s">
        <v>29221</v>
      </c>
      <c r="B288" s="137" t="s">
        <v>29222</v>
      </c>
      <c r="C288" s="136" t="s">
        <v>188</v>
      </c>
      <c r="D288" s="136"/>
      <c r="E288" s="136"/>
      <c r="F288" s="138">
        <v>556.86500000000001</v>
      </c>
    </row>
    <row r="289" spans="1:6" x14ac:dyDescent="0.25">
      <c r="A289" s="136" t="s">
        <v>29223</v>
      </c>
      <c r="B289" s="137" t="s">
        <v>29224</v>
      </c>
      <c r="C289" s="136" t="s">
        <v>959</v>
      </c>
      <c r="D289" s="136"/>
      <c r="E289" s="136"/>
      <c r="F289" s="138">
        <v>220.50960000000001</v>
      </c>
    </row>
    <row r="290" spans="1:6" x14ac:dyDescent="0.25">
      <c r="A290" s="136" t="s">
        <v>29225</v>
      </c>
      <c r="B290" s="137" t="s">
        <v>29226</v>
      </c>
      <c r="C290" s="136" t="s">
        <v>959</v>
      </c>
      <c r="D290" s="136"/>
      <c r="E290" s="136"/>
      <c r="F290" s="138">
        <v>243.2604</v>
      </c>
    </row>
    <row r="291" spans="1:6" x14ac:dyDescent="0.25">
      <c r="A291" s="136" t="s">
        <v>29227</v>
      </c>
      <c r="B291" s="137" t="s">
        <v>29228</v>
      </c>
      <c r="C291" s="136" t="s">
        <v>29229</v>
      </c>
      <c r="D291" s="136"/>
      <c r="E291" s="136"/>
      <c r="F291" s="138">
        <v>0.81499999999999995</v>
      </c>
    </row>
    <row r="292" spans="1:6" x14ac:dyDescent="0.25">
      <c r="A292" s="136" t="s">
        <v>29230</v>
      </c>
      <c r="B292" s="137" t="s">
        <v>29231</v>
      </c>
      <c r="C292" s="136" t="s">
        <v>138</v>
      </c>
      <c r="D292" s="136"/>
      <c r="E292" s="136"/>
      <c r="F292" s="138">
        <v>13.691599999999999</v>
      </c>
    </row>
    <row r="293" spans="1:6" x14ac:dyDescent="0.25">
      <c r="A293" s="136" t="s">
        <v>29232</v>
      </c>
      <c r="B293" s="137" t="s">
        <v>29233</v>
      </c>
      <c r="C293" s="136" t="s">
        <v>188</v>
      </c>
      <c r="D293" s="136"/>
      <c r="E293" s="136"/>
      <c r="F293" s="138">
        <v>36.411900000000003</v>
      </c>
    </row>
    <row r="294" spans="1:6" x14ac:dyDescent="0.25">
      <c r="A294" s="136" t="s">
        <v>29234</v>
      </c>
      <c r="B294" s="137" t="s">
        <v>29235</v>
      </c>
      <c r="C294" s="136" t="s">
        <v>28917</v>
      </c>
      <c r="D294" s="136"/>
      <c r="E294" s="136"/>
      <c r="F294" s="138">
        <v>79.640799999999999</v>
      </c>
    </row>
    <row r="295" spans="1:6" x14ac:dyDescent="0.25">
      <c r="A295" s="136" t="s">
        <v>29236</v>
      </c>
      <c r="B295" s="137" t="s">
        <v>29237</v>
      </c>
      <c r="C295" s="136" t="s">
        <v>28917</v>
      </c>
      <c r="D295" s="136"/>
      <c r="E295" s="136"/>
      <c r="F295" s="138">
        <v>28.200800000000001</v>
      </c>
    </row>
    <row r="296" spans="1:6" x14ac:dyDescent="0.25">
      <c r="A296" s="136" t="s">
        <v>29238</v>
      </c>
      <c r="B296" s="137" t="s">
        <v>29239</v>
      </c>
      <c r="C296" s="136" t="s">
        <v>138</v>
      </c>
      <c r="D296" s="136"/>
      <c r="E296" s="136"/>
      <c r="F296" s="138">
        <v>4.4278000000000004</v>
      </c>
    </row>
    <row r="297" spans="1:6" x14ac:dyDescent="0.25">
      <c r="A297" s="136" t="s">
        <v>29240</v>
      </c>
      <c r="B297" s="137" t="s">
        <v>29241</v>
      </c>
      <c r="C297" s="136" t="s">
        <v>315</v>
      </c>
      <c r="D297" s="136"/>
      <c r="E297" s="136"/>
      <c r="F297" s="138">
        <v>25220.151000000002</v>
      </c>
    </row>
    <row r="298" spans="1:6" x14ac:dyDescent="0.25">
      <c r="A298" s="136" t="s">
        <v>29242</v>
      </c>
      <c r="B298" s="137" t="s">
        <v>29243</v>
      </c>
      <c r="C298" s="136" t="s">
        <v>315</v>
      </c>
      <c r="D298" s="136"/>
      <c r="E298" s="136"/>
      <c r="F298" s="138">
        <v>19436.7428</v>
      </c>
    </row>
    <row r="299" spans="1:6" x14ac:dyDescent="0.25">
      <c r="A299" s="136" t="s">
        <v>29244</v>
      </c>
      <c r="B299" s="137" t="s">
        <v>29245</v>
      </c>
      <c r="C299" s="136" t="s">
        <v>138</v>
      </c>
      <c r="D299" s="136"/>
      <c r="E299" s="136"/>
      <c r="F299" s="138">
        <v>127.1174</v>
      </c>
    </row>
    <row r="300" spans="1:6" x14ac:dyDescent="0.25">
      <c r="A300" s="136" t="s">
        <v>29246</v>
      </c>
      <c r="B300" s="137" t="s">
        <v>29247</v>
      </c>
      <c r="C300" s="136" t="s">
        <v>315</v>
      </c>
      <c r="D300" s="136"/>
      <c r="E300" s="136"/>
      <c r="F300" s="138">
        <v>3746.7977000000001</v>
      </c>
    </row>
    <row r="301" spans="1:6" x14ac:dyDescent="0.25">
      <c r="A301" s="136" t="s">
        <v>29248</v>
      </c>
      <c r="B301" s="137" t="s">
        <v>29249</v>
      </c>
      <c r="C301" s="136" t="s">
        <v>315</v>
      </c>
      <c r="D301" s="136"/>
      <c r="E301" s="136"/>
      <c r="F301" s="138">
        <v>2837.0333000000001</v>
      </c>
    </row>
    <row r="302" spans="1:6" x14ac:dyDescent="0.25">
      <c r="A302" s="136" t="s">
        <v>29250</v>
      </c>
      <c r="B302" s="137" t="s">
        <v>29251</v>
      </c>
      <c r="C302" s="136" t="s">
        <v>138</v>
      </c>
      <c r="D302" s="136"/>
      <c r="E302" s="136"/>
      <c r="F302" s="138">
        <v>34.265500000000003</v>
      </c>
    </row>
    <row r="303" spans="1:6" x14ac:dyDescent="0.25">
      <c r="A303" s="136" t="s">
        <v>29252</v>
      </c>
      <c r="B303" s="137" t="s">
        <v>29253</v>
      </c>
      <c r="C303" s="136" t="s">
        <v>138</v>
      </c>
      <c r="D303" s="136"/>
      <c r="E303" s="136"/>
      <c r="F303" s="138">
        <v>12.9618</v>
      </c>
    </row>
    <row r="304" spans="1:6" x14ac:dyDescent="0.25">
      <c r="A304" s="136" t="s">
        <v>29254</v>
      </c>
      <c r="B304" s="137" t="s">
        <v>29255</v>
      </c>
      <c r="C304" s="136" t="s">
        <v>138</v>
      </c>
      <c r="D304" s="136"/>
      <c r="E304" s="136"/>
      <c r="F304" s="138">
        <v>8.5526999999999997</v>
      </c>
    </row>
    <row r="305" spans="1:6" x14ac:dyDescent="0.25">
      <c r="A305" s="136" t="s">
        <v>29256</v>
      </c>
      <c r="B305" s="137" t="s">
        <v>29257</v>
      </c>
      <c r="C305" s="136" t="s">
        <v>138</v>
      </c>
      <c r="D305" s="136"/>
      <c r="E305" s="136"/>
      <c r="F305" s="138">
        <v>13.996499999999999</v>
      </c>
    </row>
    <row r="306" spans="1:6" x14ac:dyDescent="0.25">
      <c r="A306" s="136" t="s">
        <v>29258</v>
      </c>
      <c r="B306" s="137" t="s">
        <v>29259</v>
      </c>
      <c r="C306" s="136" t="s">
        <v>138</v>
      </c>
      <c r="D306" s="136"/>
      <c r="E306" s="136"/>
      <c r="F306" s="138">
        <v>5.4996</v>
      </c>
    </row>
    <row r="307" spans="1:6" x14ac:dyDescent="0.25">
      <c r="A307" s="136" t="s">
        <v>29260</v>
      </c>
      <c r="B307" s="137" t="s">
        <v>29261</v>
      </c>
      <c r="C307" s="136" t="s">
        <v>138</v>
      </c>
      <c r="D307" s="136"/>
      <c r="E307" s="136"/>
      <c r="F307" s="138">
        <v>4.2591000000000001</v>
      </c>
    </row>
    <row r="308" spans="1:6" x14ac:dyDescent="0.25">
      <c r="A308" s="136" t="s">
        <v>29262</v>
      </c>
      <c r="B308" s="137" t="s">
        <v>29263</v>
      </c>
      <c r="C308" s="136" t="s">
        <v>138</v>
      </c>
      <c r="D308" s="136"/>
      <c r="E308" s="136"/>
      <c r="F308" s="138">
        <v>5.1524999999999999</v>
      </c>
    </row>
    <row r="309" spans="1:6" x14ac:dyDescent="0.25">
      <c r="A309" s="136" t="s">
        <v>29264</v>
      </c>
      <c r="B309" s="137" t="s">
        <v>29265</v>
      </c>
      <c r="C309" s="136" t="s">
        <v>138</v>
      </c>
      <c r="D309" s="136"/>
      <c r="E309" s="136"/>
      <c r="F309" s="138">
        <v>3.6997</v>
      </c>
    </row>
    <row r="310" spans="1:6" x14ac:dyDescent="0.25">
      <c r="A310" s="136" t="s">
        <v>29266</v>
      </c>
      <c r="B310" s="137" t="s">
        <v>29267</v>
      </c>
      <c r="C310" s="136" t="s">
        <v>315</v>
      </c>
      <c r="D310" s="136"/>
      <c r="E310" s="136"/>
      <c r="F310" s="138">
        <v>199.27670000000001</v>
      </c>
    </row>
    <row r="311" spans="1:6" x14ac:dyDescent="0.25">
      <c r="A311" s="136" t="s">
        <v>29268</v>
      </c>
      <c r="B311" s="137" t="s">
        <v>29269</v>
      </c>
      <c r="C311" s="136" t="s">
        <v>315</v>
      </c>
      <c r="D311" s="136"/>
      <c r="E311" s="136"/>
      <c r="F311" s="138">
        <v>220</v>
      </c>
    </row>
    <row r="312" spans="1:6" x14ac:dyDescent="0.25">
      <c r="A312" s="136" t="s">
        <v>29270</v>
      </c>
      <c r="B312" s="137" t="s">
        <v>29271</v>
      </c>
      <c r="C312" s="136" t="s">
        <v>203</v>
      </c>
      <c r="D312" s="136"/>
      <c r="E312" s="136"/>
      <c r="F312" s="138">
        <v>0.4526</v>
      </c>
    </row>
    <row r="313" spans="1:6" x14ac:dyDescent="0.25">
      <c r="A313" s="136" t="s">
        <v>29272</v>
      </c>
      <c r="B313" s="137" t="s">
        <v>29273</v>
      </c>
      <c r="C313" s="136" t="s">
        <v>203</v>
      </c>
      <c r="D313" s="136"/>
      <c r="E313" s="136"/>
      <c r="F313" s="138">
        <v>0.64539999999999997</v>
      </c>
    </row>
    <row r="314" spans="1:6" x14ac:dyDescent="0.25">
      <c r="A314" s="136" t="s">
        <v>29274</v>
      </c>
      <c r="B314" s="137" t="s">
        <v>29275</v>
      </c>
      <c r="C314" s="136" t="s">
        <v>315</v>
      </c>
      <c r="D314" s="136"/>
      <c r="E314" s="136"/>
      <c r="F314" s="138">
        <v>313.33330000000001</v>
      </c>
    </row>
    <row r="315" spans="1:6" x14ac:dyDescent="0.25">
      <c r="A315" s="136" t="s">
        <v>29276</v>
      </c>
      <c r="B315" s="137" t="s">
        <v>29277</v>
      </c>
      <c r="C315" s="136" t="s">
        <v>315</v>
      </c>
      <c r="D315" s="136"/>
      <c r="E315" s="136"/>
      <c r="F315" s="138">
        <v>1039.8910000000001</v>
      </c>
    </row>
    <row r="316" spans="1:6" x14ac:dyDescent="0.25">
      <c r="A316" s="136" t="s">
        <v>29278</v>
      </c>
      <c r="B316" s="137" t="s">
        <v>29279</v>
      </c>
      <c r="C316" s="136" t="s">
        <v>315</v>
      </c>
      <c r="D316" s="136"/>
      <c r="E316" s="136"/>
      <c r="F316" s="138">
        <v>265</v>
      </c>
    </row>
    <row r="317" spans="1:6" x14ac:dyDescent="0.25">
      <c r="A317" s="136" t="s">
        <v>29280</v>
      </c>
      <c r="B317" s="137" t="s">
        <v>29281</v>
      </c>
      <c r="C317" s="136" t="s">
        <v>315</v>
      </c>
      <c r="D317" s="136"/>
      <c r="E317" s="136"/>
      <c r="F317" s="138">
        <v>600.6</v>
      </c>
    </row>
    <row r="318" spans="1:6" x14ac:dyDescent="0.25">
      <c r="A318" s="136" t="s">
        <v>29282</v>
      </c>
      <c r="B318" s="137" t="s">
        <v>29283</v>
      </c>
      <c r="C318" s="136" t="s">
        <v>315</v>
      </c>
      <c r="D318" s="136"/>
      <c r="E318" s="136"/>
      <c r="F318" s="138">
        <v>290</v>
      </c>
    </row>
    <row r="319" spans="1:6" x14ac:dyDescent="0.25">
      <c r="A319" s="136" t="s">
        <v>29284</v>
      </c>
      <c r="B319" s="137" t="s">
        <v>29285</v>
      </c>
      <c r="C319" s="136" t="s">
        <v>138</v>
      </c>
      <c r="D319" s="136"/>
      <c r="E319" s="136"/>
      <c r="F319" s="138">
        <v>273.70150000000001</v>
      </c>
    </row>
    <row r="320" spans="1:6" x14ac:dyDescent="0.25">
      <c r="A320" s="136" t="s">
        <v>29286</v>
      </c>
      <c r="B320" s="137" t="s">
        <v>29287</v>
      </c>
      <c r="C320" s="136" t="s">
        <v>203</v>
      </c>
      <c r="D320" s="136"/>
      <c r="E320" s="136"/>
      <c r="F320" s="138">
        <v>10.4117</v>
      </c>
    </row>
    <row r="321" spans="1:6" x14ac:dyDescent="0.25">
      <c r="A321" s="136" t="s">
        <v>29288</v>
      </c>
      <c r="B321" s="137" t="s">
        <v>29289</v>
      </c>
      <c r="C321" s="136" t="s">
        <v>203</v>
      </c>
      <c r="D321" s="136"/>
      <c r="E321" s="136"/>
      <c r="F321" s="138">
        <v>9.7855000000000008</v>
      </c>
    </row>
    <row r="322" spans="1:6" x14ac:dyDescent="0.25">
      <c r="A322" s="136" t="s">
        <v>29290</v>
      </c>
      <c r="B322" s="137" t="s">
        <v>29291</v>
      </c>
      <c r="C322" s="136" t="s">
        <v>959</v>
      </c>
      <c r="D322" s="136"/>
      <c r="E322" s="136"/>
      <c r="F322" s="138">
        <v>198.16120000000001</v>
      </c>
    </row>
    <row r="323" spans="1:6" x14ac:dyDescent="0.25">
      <c r="A323" s="136" t="s">
        <v>29292</v>
      </c>
      <c r="B323" s="137" t="s">
        <v>29293</v>
      </c>
      <c r="C323" s="136" t="s">
        <v>315</v>
      </c>
      <c r="D323" s="136"/>
      <c r="E323" s="136"/>
      <c r="F323" s="138">
        <v>10.079599999999999</v>
      </c>
    </row>
    <row r="324" spans="1:6" x14ac:dyDescent="0.25">
      <c r="A324" s="136" t="s">
        <v>29294</v>
      </c>
      <c r="B324" s="137" t="s">
        <v>29295</v>
      </c>
      <c r="C324" s="136" t="s">
        <v>315</v>
      </c>
      <c r="D324" s="136"/>
      <c r="E324" s="136"/>
      <c r="F324" s="138">
        <v>1.4118999999999999</v>
      </c>
    </row>
    <row r="325" spans="1:6" x14ac:dyDescent="0.25">
      <c r="A325" s="136" t="s">
        <v>29296</v>
      </c>
      <c r="B325" s="137" t="s">
        <v>29297</v>
      </c>
      <c r="C325" s="136" t="s">
        <v>315</v>
      </c>
      <c r="D325" s="136"/>
      <c r="E325" s="136"/>
      <c r="F325" s="138">
        <v>26.2179</v>
      </c>
    </row>
    <row r="326" spans="1:6" x14ac:dyDescent="0.25">
      <c r="A326" s="136" t="s">
        <v>29298</v>
      </c>
      <c r="B326" s="137" t="s">
        <v>29299</v>
      </c>
      <c r="C326" s="136" t="s">
        <v>315</v>
      </c>
      <c r="D326" s="136"/>
      <c r="E326" s="136"/>
      <c r="F326" s="138">
        <v>4.4371</v>
      </c>
    </row>
    <row r="327" spans="1:6" x14ac:dyDescent="0.25">
      <c r="A327" s="136" t="s">
        <v>29300</v>
      </c>
      <c r="B327" s="137" t="s">
        <v>29301</v>
      </c>
      <c r="C327" s="136" t="s">
        <v>315</v>
      </c>
      <c r="D327" s="136"/>
      <c r="E327" s="136"/>
      <c r="F327" s="138">
        <v>14.699</v>
      </c>
    </row>
    <row r="328" spans="1:6" x14ac:dyDescent="0.25">
      <c r="A328" s="136" t="s">
        <v>29302</v>
      </c>
      <c r="B328" s="137" t="s">
        <v>29303</v>
      </c>
      <c r="C328" s="136" t="s">
        <v>315</v>
      </c>
      <c r="D328" s="136"/>
      <c r="E328" s="136"/>
      <c r="F328" s="138">
        <v>35.436799999999998</v>
      </c>
    </row>
    <row r="329" spans="1:6" x14ac:dyDescent="0.25">
      <c r="A329" s="136" t="s">
        <v>29304</v>
      </c>
      <c r="B329" s="137" t="s">
        <v>29305</v>
      </c>
      <c r="C329" s="136" t="s">
        <v>203</v>
      </c>
      <c r="D329" s="136"/>
      <c r="E329" s="136"/>
      <c r="F329" s="138">
        <v>10.3116</v>
      </c>
    </row>
    <row r="330" spans="1:6" x14ac:dyDescent="0.25">
      <c r="A330" s="136" t="s">
        <v>799</v>
      </c>
      <c r="B330" s="137" t="s">
        <v>800</v>
      </c>
      <c r="C330" s="136" t="s">
        <v>203</v>
      </c>
      <c r="D330" s="136"/>
      <c r="E330" s="136"/>
      <c r="F330" s="138">
        <v>0.58499999999999996</v>
      </c>
    </row>
    <row r="331" spans="1:6" x14ac:dyDescent="0.25">
      <c r="A331" s="136" t="s">
        <v>29306</v>
      </c>
      <c r="B331" s="137" t="s">
        <v>29307</v>
      </c>
      <c r="C331" s="136" t="s">
        <v>203</v>
      </c>
      <c r="D331" s="136"/>
      <c r="E331" s="136"/>
      <c r="F331" s="138">
        <v>12.0528</v>
      </c>
    </row>
    <row r="332" spans="1:6" x14ac:dyDescent="0.25">
      <c r="A332" s="136" t="s">
        <v>29308</v>
      </c>
      <c r="B332" s="137" t="s">
        <v>29309</v>
      </c>
      <c r="C332" s="136" t="s">
        <v>203</v>
      </c>
      <c r="D332" s="136"/>
      <c r="E332" s="136"/>
      <c r="F332" s="138">
        <v>12.0528</v>
      </c>
    </row>
    <row r="333" spans="1:6" x14ac:dyDescent="0.25">
      <c r="A333" s="136" t="s">
        <v>29310</v>
      </c>
      <c r="B333" s="137" t="s">
        <v>29311</v>
      </c>
      <c r="C333" s="136" t="s">
        <v>138</v>
      </c>
      <c r="D333" s="136"/>
      <c r="E333" s="136"/>
      <c r="F333" s="138">
        <v>15.8293</v>
      </c>
    </row>
    <row r="334" spans="1:6" x14ac:dyDescent="0.25">
      <c r="A334" s="136" t="s">
        <v>29312</v>
      </c>
      <c r="B334" s="137" t="s">
        <v>29313</v>
      </c>
      <c r="C334" s="136" t="s">
        <v>138</v>
      </c>
      <c r="D334" s="136"/>
      <c r="E334" s="136"/>
      <c r="F334" s="138">
        <v>282.61750000000001</v>
      </c>
    </row>
    <row r="335" spans="1:6" x14ac:dyDescent="0.25">
      <c r="A335" s="136" t="s">
        <v>29314</v>
      </c>
      <c r="B335" s="137" t="s">
        <v>29315</v>
      </c>
      <c r="C335" s="136" t="s">
        <v>959</v>
      </c>
      <c r="D335" s="136"/>
      <c r="E335" s="136"/>
      <c r="F335" s="138">
        <v>38.8444</v>
      </c>
    </row>
    <row r="336" spans="1:6" x14ac:dyDescent="0.25">
      <c r="A336" s="136" t="s">
        <v>29316</v>
      </c>
      <c r="B336" s="137" t="s">
        <v>29317</v>
      </c>
      <c r="C336" s="136" t="s">
        <v>959</v>
      </c>
      <c r="D336" s="136"/>
      <c r="E336" s="136"/>
      <c r="F336" s="138">
        <v>46.412500000000001</v>
      </c>
    </row>
    <row r="337" spans="1:6" x14ac:dyDescent="0.25">
      <c r="A337" s="136" t="s">
        <v>29318</v>
      </c>
      <c r="B337" s="137" t="s">
        <v>29319</v>
      </c>
      <c r="C337" s="136" t="s">
        <v>315</v>
      </c>
      <c r="D337" s="136"/>
      <c r="E337" s="136"/>
      <c r="F337" s="138">
        <v>18.686699999999998</v>
      </c>
    </row>
    <row r="338" spans="1:6" x14ac:dyDescent="0.25">
      <c r="A338" s="136" t="s">
        <v>29320</v>
      </c>
      <c r="B338" s="137" t="s">
        <v>29321</v>
      </c>
      <c r="C338" s="136" t="s">
        <v>315</v>
      </c>
      <c r="D338" s="136"/>
      <c r="E338" s="136"/>
      <c r="F338" s="138">
        <v>26.327000000000002</v>
      </c>
    </row>
    <row r="339" spans="1:6" x14ac:dyDescent="0.25">
      <c r="A339" s="136" t="s">
        <v>29322</v>
      </c>
      <c r="B339" s="137" t="s">
        <v>29323</v>
      </c>
      <c r="C339" s="136" t="s">
        <v>959</v>
      </c>
      <c r="D339" s="136"/>
      <c r="E339" s="136"/>
      <c r="F339" s="138">
        <v>27.428000000000001</v>
      </c>
    </row>
    <row r="340" spans="1:6" x14ac:dyDescent="0.25">
      <c r="A340" s="136" t="s">
        <v>29324</v>
      </c>
      <c r="B340" s="137" t="s">
        <v>29325</v>
      </c>
      <c r="C340" s="136" t="s">
        <v>959</v>
      </c>
      <c r="D340" s="136"/>
      <c r="E340" s="136"/>
      <c r="F340" s="138">
        <v>33.837899999999998</v>
      </c>
    </row>
    <row r="341" spans="1:6" x14ac:dyDescent="0.25">
      <c r="A341" s="136" t="s">
        <v>29326</v>
      </c>
      <c r="B341" s="137" t="s">
        <v>29327</v>
      </c>
      <c r="C341" s="136" t="s">
        <v>959</v>
      </c>
      <c r="D341" s="136"/>
      <c r="E341" s="136"/>
      <c r="F341" s="138">
        <v>38.376399999999997</v>
      </c>
    </row>
    <row r="342" spans="1:6" x14ac:dyDescent="0.25">
      <c r="A342" s="136" t="s">
        <v>29328</v>
      </c>
      <c r="B342" s="137" t="s">
        <v>29329</v>
      </c>
      <c r="C342" s="136" t="s">
        <v>959</v>
      </c>
      <c r="D342" s="136"/>
      <c r="E342" s="136"/>
      <c r="F342" s="138">
        <v>31.907900000000001</v>
      </c>
    </row>
    <row r="343" spans="1:6" x14ac:dyDescent="0.25">
      <c r="A343" s="136" t="s">
        <v>29330</v>
      </c>
      <c r="B343" s="137" t="s">
        <v>29331</v>
      </c>
      <c r="C343" s="136" t="s">
        <v>188</v>
      </c>
      <c r="D343" s="136"/>
      <c r="E343" s="136"/>
      <c r="F343" s="138" t="s">
        <v>29057</v>
      </c>
    </row>
    <row r="344" spans="1:6" x14ac:dyDescent="0.25">
      <c r="A344" s="136" t="s">
        <v>29332</v>
      </c>
      <c r="B344" s="137" t="s">
        <v>29333</v>
      </c>
      <c r="C344" s="136" t="s">
        <v>188</v>
      </c>
      <c r="D344" s="136"/>
      <c r="E344" s="136"/>
      <c r="F344" s="138" t="s">
        <v>29057</v>
      </c>
    </row>
    <row r="345" spans="1:6" x14ac:dyDescent="0.25">
      <c r="A345" s="136" t="s">
        <v>29334</v>
      </c>
      <c r="B345" s="137" t="s">
        <v>29335</v>
      </c>
      <c r="C345" s="136" t="s">
        <v>188</v>
      </c>
      <c r="D345" s="136"/>
      <c r="E345" s="136"/>
      <c r="F345" s="138" t="s">
        <v>29057</v>
      </c>
    </row>
    <row r="346" spans="1:6" x14ac:dyDescent="0.25">
      <c r="A346" s="136" t="s">
        <v>29336</v>
      </c>
      <c r="B346" s="137" t="s">
        <v>29337</v>
      </c>
      <c r="C346" s="136" t="s">
        <v>188</v>
      </c>
      <c r="D346" s="136"/>
      <c r="E346" s="136"/>
      <c r="F346" s="138" t="s">
        <v>29057</v>
      </c>
    </row>
    <row r="347" spans="1:6" x14ac:dyDescent="0.25">
      <c r="A347" s="136" t="s">
        <v>29338</v>
      </c>
      <c r="B347" s="137" t="s">
        <v>29339</v>
      </c>
      <c r="C347" s="136" t="s">
        <v>959</v>
      </c>
      <c r="D347" s="136"/>
      <c r="E347" s="136"/>
      <c r="F347" s="138">
        <v>57.021799999999999</v>
      </c>
    </row>
    <row r="348" spans="1:6" x14ac:dyDescent="0.25">
      <c r="A348" s="136" t="s">
        <v>29340</v>
      </c>
      <c r="B348" s="137" t="s">
        <v>29341</v>
      </c>
      <c r="C348" s="136" t="s">
        <v>315</v>
      </c>
      <c r="D348" s="136"/>
      <c r="E348" s="136"/>
      <c r="F348" s="138">
        <v>38.175199999999997</v>
      </c>
    </row>
    <row r="349" spans="1:6" x14ac:dyDescent="0.25">
      <c r="A349" s="136" t="s">
        <v>29342</v>
      </c>
      <c r="B349" s="137" t="s">
        <v>29343</v>
      </c>
      <c r="C349" s="136" t="s">
        <v>315</v>
      </c>
      <c r="D349" s="136"/>
      <c r="E349" s="136"/>
      <c r="F349" s="138">
        <v>72.916200000000003</v>
      </c>
    </row>
    <row r="350" spans="1:6" x14ac:dyDescent="0.25">
      <c r="A350" s="136" t="s">
        <v>29344</v>
      </c>
      <c r="B350" s="137" t="s">
        <v>29345</v>
      </c>
      <c r="C350" s="136" t="s">
        <v>315</v>
      </c>
      <c r="D350" s="136"/>
      <c r="E350" s="136"/>
      <c r="F350" s="138">
        <v>145.71010000000001</v>
      </c>
    </row>
    <row r="351" spans="1:6" x14ac:dyDescent="0.25">
      <c r="A351" s="136" t="s">
        <v>29346</v>
      </c>
      <c r="B351" s="137" t="s">
        <v>29347</v>
      </c>
      <c r="C351" s="136" t="s">
        <v>315</v>
      </c>
      <c r="D351" s="136"/>
      <c r="E351" s="136"/>
      <c r="F351" s="138">
        <v>18.008600000000001</v>
      </c>
    </row>
    <row r="352" spans="1:6" x14ac:dyDescent="0.25">
      <c r="A352" s="136" t="s">
        <v>29348</v>
      </c>
      <c r="B352" s="137" t="s">
        <v>29349</v>
      </c>
      <c r="C352" s="136" t="s">
        <v>315</v>
      </c>
      <c r="D352" s="136"/>
      <c r="E352" s="136"/>
      <c r="F352" s="138">
        <v>28.148499999999999</v>
      </c>
    </row>
    <row r="353" spans="1:6" x14ac:dyDescent="0.25">
      <c r="A353" s="136" t="s">
        <v>29350</v>
      </c>
      <c r="B353" s="137" t="s">
        <v>29351</v>
      </c>
      <c r="C353" s="136" t="s">
        <v>315</v>
      </c>
      <c r="D353" s="136"/>
      <c r="E353" s="136"/>
      <c r="F353" s="138">
        <v>37.279600000000002</v>
      </c>
    </row>
    <row r="354" spans="1:6" x14ac:dyDescent="0.25">
      <c r="A354" s="136" t="s">
        <v>29352</v>
      </c>
      <c r="B354" s="137" t="s">
        <v>29353</v>
      </c>
      <c r="C354" s="136" t="s">
        <v>315</v>
      </c>
      <c r="D354" s="136"/>
      <c r="E354" s="136"/>
      <c r="F354" s="138">
        <v>53.942399999999999</v>
      </c>
    </row>
    <row r="355" spans="1:6" x14ac:dyDescent="0.25">
      <c r="A355" s="136" t="s">
        <v>29354</v>
      </c>
      <c r="B355" s="137" t="s">
        <v>29355</v>
      </c>
      <c r="C355" s="136" t="s">
        <v>315</v>
      </c>
      <c r="D355" s="136"/>
      <c r="E355" s="136"/>
      <c r="F355" s="138">
        <v>83.500699999999995</v>
      </c>
    </row>
    <row r="356" spans="1:6" x14ac:dyDescent="0.25">
      <c r="A356" s="136" t="s">
        <v>29356</v>
      </c>
      <c r="B356" s="137" t="s">
        <v>29357</v>
      </c>
      <c r="C356" s="136" t="s">
        <v>315</v>
      </c>
      <c r="D356" s="136"/>
      <c r="E356" s="136"/>
      <c r="F356" s="138">
        <v>4.3352000000000004</v>
      </c>
    </row>
    <row r="357" spans="1:6" x14ac:dyDescent="0.25">
      <c r="A357" s="136" t="s">
        <v>29358</v>
      </c>
      <c r="B357" s="137" t="s">
        <v>29359</v>
      </c>
      <c r="C357" s="136" t="s">
        <v>315</v>
      </c>
      <c r="D357" s="136"/>
      <c r="E357" s="136"/>
      <c r="F357" s="138">
        <v>8.5497999999999994</v>
      </c>
    </row>
    <row r="358" spans="1:6" x14ac:dyDescent="0.25">
      <c r="A358" s="136" t="s">
        <v>29360</v>
      </c>
      <c r="B358" s="137" t="s">
        <v>29361</v>
      </c>
      <c r="C358" s="136" t="s">
        <v>203</v>
      </c>
      <c r="D358" s="136"/>
      <c r="E358" s="136"/>
      <c r="F358" s="138">
        <v>10.930099999999999</v>
      </c>
    </row>
    <row r="359" spans="1:6" x14ac:dyDescent="0.25">
      <c r="A359" s="136" t="s">
        <v>29362</v>
      </c>
      <c r="B359" s="137" t="s">
        <v>29363</v>
      </c>
      <c r="C359" s="136" t="s">
        <v>315</v>
      </c>
      <c r="D359" s="136"/>
      <c r="E359" s="136"/>
      <c r="F359" s="138">
        <v>517.0856</v>
      </c>
    </row>
    <row r="360" spans="1:6" x14ac:dyDescent="0.25">
      <c r="A360" s="136" t="s">
        <v>29364</v>
      </c>
      <c r="B360" s="137" t="s">
        <v>29365</v>
      </c>
      <c r="C360" s="136" t="s">
        <v>959</v>
      </c>
      <c r="D360" s="136"/>
      <c r="E360" s="136"/>
      <c r="F360" s="138">
        <v>235.82490000000001</v>
      </c>
    </row>
    <row r="361" spans="1:6" x14ac:dyDescent="0.25">
      <c r="A361" s="136" t="s">
        <v>29366</v>
      </c>
      <c r="B361" s="137" t="s">
        <v>29367</v>
      </c>
      <c r="C361" s="136" t="s">
        <v>203</v>
      </c>
      <c r="D361" s="136"/>
      <c r="E361" s="136"/>
      <c r="F361" s="138">
        <v>20.138500000000001</v>
      </c>
    </row>
    <row r="362" spans="1:6" x14ac:dyDescent="0.25">
      <c r="A362" s="136" t="s">
        <v>29368</v>
      </c>
      <c r="B362" s="137" t="s">
        <v>29369</v>
      </c>
      <c r="C362" s="136" t="s">
        <v>315</v>
      </c>
      <c r="D362" s="136"/>
      <c r="E362" s="136"/>
      <c r="F362" s="138">
        <v>190.77090000000001</v>
      </c>
    </row>
    <row r="363" spans="1:6" x14ac:dyDescent="0.25">
      <c r="A363" s="136" t="s">
        <v>29370</v>
      </c>
      <c r="B363" s="137" t="s">
        <v>29371</v>
      </c>
      <c r="C363" s="136" t="s">
        <v>315</v>
      </c>
      <c r="D363" s="136"/>
      <c r="E363" s="136"/>
      <c r="F363" s="138">
        <v>143.27770000000001</v>
      </c>
    </row>
    <row r="364" spans="1:6" x14ac:dyDescent="0.25">
      <c r="A364" s="136" t="s">
        <v>29372</v>
      </c>
      <c r="B364" s="137" t="s">
        <v>29373</v>
      </c>
      <c r="C364" s="136" t="s">
        <v>315</v>
      </c>
      <c r="D364" s="136"/>
      <c r="E364" s="136"/>
      <c r="F364" s="138">
        <v>372.21129999999999</v>
      </c>
    </row>
    <row r="365" spans="1:6" x14ac:dyDescent="0.25">
      <c r="A365" s="136" t="s">
        <v>29374</v>
      </c>
      <c r="B365" s="137" t="s">
        <v>29375</v>
      </c>
      <c r="C365" s="136" t="s">
        <v>315</v>
      </c>
      <c r="D365" s="136"/>
      <c r="E365" s="136"/>
      <c r="F365" s="138">
        <v>87.191500000000005</v>
      </c>
    </row>
    <row r="366" spans="1:6" x14ac:dyDescent="0.25">
      <c r="A366" s="136" t="s">
        <v>29376</v>
      </c>
      <c r="B366" s="137" t="s">
        <v>29377</v>
      </c>
      <c r="C366" s="136" t="s">
        <v>138</v>
      </c>
      <c r="D366" s="136"/>
      <c r="E366" s="136"/>
      <c r="F366" s="138">
        <v>127.1926</v>
      </c>
    </row>
    <row r="367" spans="1:6" x14ac:dyDescent="0.25">
      <c r="A367" s="136" t="s">
        <v>29378</v>
      </c>
      <c r="B367" s="137" t="s">
        <v>29379</v>
      </c>
      <c r="C367" s="136" t="s">
        <v>315</v>
      </c>
      <c r="D367" s="136"/>
      <c r="E367" s="136"/>
      <c r="F367" s="138">
        <v>209.0651</v>
      </c>
    </row>
    <row r="368" spans="1:6" x14ac:dyDescent="0.25">
      <c r="A368" s="136" t="s">
        <v>29380</v>
      </c>
      <c r="B368" s="137" t="s">
        <v>29381</v>
      </c>
      <c r="C368" s="136" t="s">
        <v>315</v>
      </c>
      <c r="D368" s="136"/>
      <c r="E368" s="136"/>
      <c r="F368" s="138">
        <v>267.4418</v>
      </c>
    </row>
    <row r="369" spans="1:6" x14ac:dyDescent="0.25">
      <c r="A369" s="136" t="s">
        <v>29382</v>
      </c>
      <c r="B369" s="137" t="s">
        <v>29383</v>
      </c>
      <c r="C369" s="136" t="s">
        <v>315</v>
      </c>
      <c r="D369" s="136"/>
      <c r="E369" s="136"/>
      <c r="F369" s="138">
        <v>302.04719999999998</v>
      </c>
    </row>
    <row r="370" spans="1:6" x14ac:dyDescent="0.25">
      <c r="A370" s="136" t="s">
        <v>29384</v>
      </c>
      <c r="B370" s="137" t="s">
        <v>29385</v>
      </c>
      <c r="C370" s="136" t="s">
        <v>315</v>
      </c>
      <c r="D370" s="136"/>
      <c r="E370" s="136"/>
      <c r="F370" s="138">
        <v>69.232100000000003</v>
      </c>
    </row>
    <row r="371" spans="1:6" x14ac:dyDescent="0.25">
      <c r="A371" s="136" t="s">
        <v>29386</v>
      </c>
      <c r="B371" s="137" t="s">
        <v>29387</v>
      </c>
      <c r="C371" s="136" t="s">
        <v>315</v>
      </c>
      <c r="D371" s="136"/>
      <c r="E371" s="136"/>
      <c r="F371" s="138">
        <v>75.9589</v>
      </c>
    </row>
    <row r="372" spans="1:6" x14ac:dyDescent="0.25">
      <c r="A372" s="136" t="s">
        <v>29388</v>
      </c>
      <c r="B372" s="137" t="s">
        <v>29389</v>
      </c>
      <c r="C372" s="136" t="s">
        <v>315</v>
      </c>
      <c r="D372" s="136"/>
      <c r="E372" s="136"/>
      <c r="F372" s="138">
        <v>80.748000000000005</v>
      </c>
    </row>
    <row r="373" spans="1:6" x14ac:dyDescent="0.25">
      <c r="A373" s="136" t="s">
        <v>29390</v>
      </c>
      <c r="B373" s="137" t="s">
        <v>29391</v>
      </c>
      <c r="C373" s="136" t="s">
        <v>315</v>
      </c>
      <c r="D373" s="136"/>
      <c r="E373" s="136"/>
      <c r="F373" s="138">
        <v>263.11840000000001</v>
      </c>
    </row>
    <row r="374" spans="1:6" x14ac:dyDescent="0.25">
      <c r="A374" s="136" t="s">
        <v>29392</v>
      </c>
      <c r="B374" s="137" t="s">
        <v>29393</v>
      </c>
      <c r="C374" s="136" t="s">
        <v>315</v>
      </c>
      <c r="D374" s="136"/>
      <c r="E374" s="136"/>
      <c r="F374" s="138">
        <v>242.5925</v>
      </c>
    </row>
    <row r="375" spans="1:6" x14ac:dyDescent="0.25">
      <c r="A375" s="136" t="s">
        <v>29394</v>
      </c>
      <c r="B375" s="137" t="s">
        <v>29395</v>
      </c>
      <c r="C375" s="136" t="s">
        <v>315</v>
      </c>
      <c r="D375" s="136"/>
      <c r="E375" s="136"/>
      <c r="F375" s="138">
        <v>305</v>
      </c>
    </row>
    <row r="376" spans="1:6" x14ac:dyDescent="0.25">
      <c r="A376" s="136" t="s">
        <v>29396</v>
      </c>
      <c r="B376" s="137" t="s">
        <v>29397</v>
      </c>
      <c r="C376" s="136" t="s">
        <v>315</v>
      </c>
      <c r="D376" s="136"/>
      <c r="E376" s="136"/>
      <c r="F376" s="138">
        <v>192.45679999999999</v>
      </c>
    </row>
    <row r="377" spans="1:6" x14ac:dyDescent="0.25">
      <c r="A377" s="136" t="s">
        <v>29398</v>
      </c>
      <c r="B377" s="137" t="s">
        <v>29399</v>
      </c>
      <c r="C377" s="136" t="s">
        <v>315</v>
      </c>
      <c r="D377" s="136"/>
      <c r="E377" s="136"/>
      <c r="F377" s="138">
        <v>272.5292</v>
      </c>
    </row>
    <row r="378" spans="1:6" x14ac:dyDescent="0.25">
      <c r="A378" s="136" t="s">
        <v>29400</v>
      </c>
      <c r="B378" s="137" t="s">
        <v>29401</v>
      </c>
      <c r="C378" s="136" t="s">
        <v>315</v>
      </c>
      <c r="D378" s="136"/>
      <c r="E378" s="136"/>
      <c r="F378" s="138">
        <v>385.3544</v>
      </c>
    </row>
    <row r="379" spans="1:6" x14ac:dyDescent="0.25">
      <c r="A379" s="136" t="s">
        <v>29402</v>
      </c>
      <c r="B379" s="137" t="s">
        <v>29403</v>
      </c>
      <c r="C379" s="136" t="s">
        <v>28917</v>
      </c>
      <c r="D379" s="136"/>
      <c r="E379" s="136"/>
      <c r="F379" s="138">
        <v>11.885300000000001</v>
      </c>
    </row>
    <row r="380" spans="1:6" x14ac:dyDescent="0.25">
      <c r="A380" s="136" t="s">
        <v>29404</v>
      </c>
      <c r="B380" s="137" t="s">
        <v>29405</v>
      </c>
      <c r="C380" s="136" t="s">
        <v>315</v>
      </c>
      <c r="D380" s="136"/>
      <c r="E380" s="136"/>
      <c r="F380" s="138">
        <v>71.615600000000001</v>
      </c>
    </row>
    <row r="381" spans="1:6" x14ac:dyDescent="0.25">
      <c r="A381" s="136" t="s">
        <v>29406</v>
      </c>
      <c r="B381" s="137" t="s">
        <v>29407</v>
      </c>
      <c r="C381" s="136" t="s">
        <v>315</v>
      </c>
      <c r="D381" s="136"/>
      <c r="E381" s="136"/>
      <c r="F381" s="138">
        <v>106.8288</v>
      </c>
    </row>
    <row r="382" spans="1:6" x14ac:dyDescent="0.25">
      <c r="A382" s="136" t="s">
        <v>29408</v>
      </c>
      <c r="B382" s="137" t="s">
        <v>29409</v>
      </c>
      <c r="C382" s="136" t="s">
        <v>315</v>
      </c>
      <c r="D382" s="136"/>
      <c r="E382" s="136"/>
      <c r="F382" s="138">
        <v>159.03880000000001</v>
      </c>
    </row>
    <row r="383" spans="1:6" x14ac:dyDescent="0.25">
      <c r="A383" s="136" t="s">
        <v>29410</v>
      </c>
      <c r="B383" s="137" t="s">
        <v>29411</v>
      </c>
      <c r="C383" s="136" t="s">
        <v>315</v>
      </c>
      <c r="D383" s="136"/>
      <c r="E383" s="136"/>
      <c r="F383" s="138">
        <v>281.77229999999997</v>
      </c>
    </row>
    <row r="384" spans="1:6" x14ac:dyDescent="0.25">
      <c r="A384" s="136" t="s">
        <v>29412</v>
      </c>
      <c r="B384" s="137" t="s">
        <v>29413</v>
      </c>
      <c r="C384" s="136" t="s">
        <v>315</v>
      </c>
      <c r="D384" s="136"/>
      <c r="E384" s="136"/>
      <c r="F384" s="138">
        <v>455.34629999999999</v>
      </c>
    </row>
    <row r="385" spans="1:6" x14ac:dyDescent="0.25">
      <c r="A385" s="136" t="s">
        <v>29414</v>
      </c>
      <c r="B385" s="137" t="s">
        <v>29415</v>
      </c>
      <c r="C385" s="136" t="s">
        <v>315</v>
      </c>
      <c r="D385" s="136"/>
      <c r="E385" s="136"/>
      <c r="F385" s="138">
        <v>201.78800000000001</v>
      </c>
    </row>
    <row r="386" spans="1:6" x14ac:dyDescent="0.25">
      <c r="A386" s="136" t="s">
        <v>29416</v>
      </c>
      <c r="B386" s="137" t="s">
        <v>29417</v>
      </c>
      <c r="C386" s="136" t="s">
        <v>315</v>
      </c>
      <c r="D386" s="136"/>
      <c r="E386" s="136"/>
      <c r="F386" s="138">
        <v>356.464</v>
      </c>
    </row>
    <row r="387" spans="1:6" x14ac:dyDescent="0.25">
      <c r="A387" s="136" t="s">
        <v>29418</v>
      </c>
      <c r="B387" s="137" t="s">
        <v>29419</v>
      </c>
      <c r="C387" s="136" t="s">
        <v>315</v>
      </c>
      <c r="D387" s="136"/>
      <c r="E387" s="136"/>
      <c r="F387" s="138">
        <v>449.85969999999998</v>
      </c>
    </row>
    <row r="388" spans="1:6" x14ac:dyDescent="0.25">
      <c r="A388" s="136" t="s">
        <v>29420</v>
      </c>
      <c r="B388" s="137" t="s">
        <v>29421</v>
      </c>
      <c r="C388" s="136" t="s">
        <v>315</v>
      </c>
      <c r="D388" s="136"/>
      <c r="E388" s="136"/>
      <c r="F388" s="138">
        <v>332.50420000000003</v>
      </c>
    </row>
    <row r="389" spans="1:6" x14ac:dyDescent="0.25">
      <c r="A389" s="136" t="s">
        <v>29422</v>
      </c>
      <c r="B389" s="137" t="s">
        <v>29423</v>
      </c>
      <c r="C389" s="136" t="s">
        <v>315</v>
      </c>
      <c r="D389" s="136"/>
      <c r="E389" s="136"/>
      <c r="F389" s="138">
        <v>366.64980000000003</v>
      </c>
    </row>
    <row r="390" spans="1:6" x14ac:dyDescent="0.25">
      <c r="A390" s="136" t="s">
        <v>29424</v>
      </c>
      <c r="B390" s="137" t="s">
        <v>29425</v>
      </c>
      <c r="C390" s="136" t="s">
        <v>315</v>
      </c>
      <c r="D390" s="136"/>
      <c r="E390" s="136"/>
      <c r="F390" s="138">
        <v>729.71720000000005</v>
      </c>
    </row>
    <row r="391" spans="1:6" x14ac:dyDescent="0.25">
      <c r="A391" s="136" t="s">
        <v>29426</v>
      </c>
      <c r="B391" s="137" t="s">
        <v>29427</v>
      </c>
      <c r="C391" s="136" t="s">
        <v>315</v>
      </c>
      <c r="D391" s="136"/>
      <c r="E391" s="136"/>
      <c r="F391" s="138">
        <v>6257.8344999999999</v>
      </c>
    </row>
    <row r="392" spans="1:6" x14ac:dyDescent="0.25">
      <c r="A392" s="136" t="s">
        <v>29428</v>
      </c>
      <c r="B392" s="137" t="s">
        <v>29429</v>
      </c>
      <c r="C392" s="136" t="s">
        <v>315</v>
      </c>
      <c r="D392" s="136"/>
      <c r="E392" s="136"/>
      <c r="F392" s="138">
        <v>1035.5170000000001</v>
      </c>
    </row>
    <row r="393" spans="1:6" x14ac:dyDescent="0.25">
      <c r="A393" s="136" t="s">
        <v>29430</v>
      </c>
      <c r="B393" s="137" t="s">
        <v>29431</v>
      </c>
      <c r="C393" s="136" t="s">
        <v>315</v>
      </c>
      <c r="D393" s="136"/>
      <c r="E393" s="136"/>
      <c r="F393" s="138">
        <v>1564.4543000000001</v>
      </c>
    </row>
    <row r="394" spans="1:6" x14ac:dyDescent="0.25">
      <c r="A394" s="136" t="s">
        <v>29432</v>
      </c>
      <c r="B394" s="137" t="s">
        <v>29433</v>
      </c>
      <c r="C394" s="136" t="s">
        <v>315</v>
      </c>
      <c r="D394" s="136"/>
      <c r="E394" s="136"/>
      <c r="F394" s="138">
        <v>336.70530000000002</v>
      </c>
    </row>
    <row r="395" spans="1:6" x14ac:dyDescent="0.25">
      <c r="A395" s="136" t="s">
        <v>878</v>
      </c>
      <c r="B395" s="137" t="s">
        <v>879</v>
      </c>
      <c r="C395" s="136" t="s">
        <v>315</v>
      </c>
      <c r="D395" s="136"/>
      <c r="E395" s="136"/>
      <c r="F395" s="138">
        <v>754.49969999999996</v>
      </c>
    </row>
    <row r="396" spans="1:6" x14ac:dyDescent="0.25">
      <c r="A396" s="136" t="s">
        <v>29434</v>
      </c>
      <c r="B396" s="137" t="s">
        <v>29435</v>
      </c>
      <c r="C396" s="136" t="s">
        <v>315</v>
      </c>
      <c r="D396" s="136"/>
      <c r="E396" s="136"/>
      <c r="F396" s="138">
        <v>7151.2546000000002</v>
      </c>
    </row>
    <row r="397" spans="1:6" x14ac:dyDescent="0.25">
      <c r="A397" s="136" t="s">
        <v>29436</v>
      </c>
      <c r="B397" s="137" t="s">
        <v>29437</v>
      </c>
      <c r="C397" s="136" t="s">
        <v>315</v>
      </c>
      <c r="D397" s="136"/>
      <c r="E397" s="136"/>
      <c r="F397" s="138">
        <v>5851.4777999999997</v>
      </c>
    </row>
    <row r="398" spans="1:6" x14ac:dyDescent="0.25">
      <c r="A398" s="136" t="s">
        <v>29438</v>
      </c>
      <c r="B398" s="137" t="s">
        <v>29439</v>
      </c>
      <c r="C398" s="136" t="s">
        <v>188</v>
      </c>
      <c r="D398" s="136"/>
      <c r="E398" s="136"/>
      <c r="F398" s="138" t="s">
        <v>29057</v>
      </c>
    </row>
    <row r="399" spans="1:6" x14ac:dyDescent="0.25">
      <c r="A399" s="136" t="s">
        <v>29440</v>
      </c>
      <c r="B399" s="137" t="s">
        <v>29441</v>
      </c>
      <c r="C399" s="136" t="s">
        <v>203</v>
      </c>
      <c r="D399" s="136"/>
      <c r="E399" s="136"/>
      <c r="F399" s="138">
        <v>6.9629000000000003</v>
      </c>
    </row>
    <row r="400" spans="1:6" x14ac:dyDescent="0.25">
      <c r="A400" s="136" t="s">
        <v>29442</v>
      </c>
      <c r="B400" s="137" t="s">
        <v>29443</v>
      </c>
      <c r="C400" s="136" t="s">
        <v>315</v>
      </c>
      <c r="D400" s="136"/>
      <c r="E400" s="136"/>
      <c r="F400" s="138">
        <v>161.70670000000001</v>
      </c>
    </row>
    <row r="401" spans="1:6" x14ac:dyDescent="0.25">
      <c r="A401" s="136" t="s">
        <v>29444</v>
      </c>
      <c r="B401" s="137" t="s">
        <v>29445</v>
      </c>
      <c r="C401" s="136" t="s">
        <v>315</v>
      </c>
      <c r="D401" s="136"/>
      <c r="E401" s="136"/>
      <c r="F401" s="138">
        <v>109.4628</v>
      </c>
    </row>
    <row r="402" spans="1:6" x14ac:dyDescent="0.25">
      <c r="A402" s="136" t="s">
        <v>29446</v>
      </c>
      <c r="B402" s="137" t="s">
        <v>29447</v>
      </c>
      <c r="C402" s="136" t="s">
        <v>315</v>
      </c>
      <c r="D402" s="136"/>
      <c r="E402" s="136"/>
      <c r="F402" s="138">
        <v>1319</v>
      </c>
    </row>
    <row r="403" spans="1:6" x14ac:dyDescent="0.25">
      <c r="A403" s="136" t="s">
        <v>29448</v>
      </c>
      <c r="B403" s="137" t="s">
        <v>29449</v>
      </c>
      <c r="C403" s="136" t="s">
        <v>315</v>
      </c>
      <c r="D403" s="136"/>
      <c r="E403" s="136"/>
      <c r="F403" s="138">
        <v>642.74260000000004</v>
      </c>
    </row>
    <row r="404" spans="1:6" x14ac:dyDescent="0.25">
      <c r="A404" s="136" t="s">
        <v>29450</v>
      </c>
      <c r="B404" s="137" t="s">
        <v>29451</v>
      </c>
      <c r="C404" s="136" t="s">
        <v>315</v>
      </c>
      <c r="D404" s="136"/>
      <c r="E404" s="136"/>
      <c r="F404" s="138">
        <v>184.42</v>
      </c>
    </row>
    <row r="405" spans="1:6" x14ac:dyDescent="0.25">
      <c r="A405" s="136" t="s">
        <v>29452</v>
      </c>
      <c r="B405" s="137" t="s">
        <v>29453</v>
      </c>
      <c r="C405" s="136" t="s">
        <v>315</v>
      </c>
      <c r="D405" s="136"/>
      <c r="E405" s="136"/>
      <c r="F405" s="138">
        <v>119.9819</v>
      </c>
    </row>
    <row r="406" spans="1:6" x14ac:dyDescent="0.25">
      <c r="A406" s="136" t="s">
        <v>29454</v>
      </c>
      <c r="B406" s="137" t="s">
        <v>29455</v>
      </c>
      <c r="C406" s="136" t="s">
        <v>315</v>
      </c>
      <c r="D406" s="136"/>
      <c r="E406" s="136"/>
      <c r="F406" s="138">
        <v>187.75640000000001</v>
      </c>
    </row>
    <row r="407" spans="1:6" x14ac:dyDescent="0.25">
      <c r="A407" s="136" t="s">
        <v>29456</v>
      </c>
      <c r="B407" s="137" t="s">
        <v>29457</v>
      </c>
      <c r="C407" s="136" t="s">
        <v>138</v>
      </c>
      <c r="D407" s="136"/>
      <c r="E407" s="136"/>
      <c r="F407" s="138">
        <v>215.34110000000001</v>
      </c>
    </row>
    <row r="408" spans="1:6" x14ac:dyDescent="0.25">
      <c r="A408" s="136" t="s">
        <v>29458</v>
      </c>
      <c r="B408" s="137" t="s">
        <v>29459</v>
      </c>
      <c r="C408" s="136" t="s">
        <v>138</v>
      </c>
      <c r="D408" s="136"/>
      <c r="E408" s="136"/>
      <c r="F408" s="138">
        <v>84.679900000000004</v>
      </c>
    </row>
    <row r="409" spans="1:6" x14ac:dyDescent="0.25">
      <c r="A409" s="136" t="s">
        <v>29460</v>
      </c>
      <c r="B409" s="137" t="s">
        <v>29461</v>
      </c>
      <c r="C409" s="136" t="s">
        <v>138</v>
      </c>
      <c r="D409" s="136"/>
      <c r="E409" s="136"/>
      <c r="F409" s="138">
        <v>102.2625</v>
      </c>
    </row>
    <row r="410" spans="1:6" x14ac:dyDescent="0.25">
      <c r="A410" s="136" t="s">
        <v>29462</v>
      </c>
      <c r="B410" s="137" t="s">
        <v>29463</v>
      </c>
      <c r="C410" s="136" t="s">
        <v>138</v>
      </c>
      <c r="D410" s="136"/>
      <c r="E410" s="136"/>
      <c r="F410" s="138">
        <v>128.9674</v>
      </c>
    </row>
    <row r="411" spans="1:6" x14ac:dyDescent="0.25">
      <c r="A411" s="136" t="s">
        <v>29464</v>
      </c>
      <c r="B411" s="137" t="s">
        <v>29465</v>
      </c>
      <c r="C411" s="136" t="s">
        <v>138</v>
      </c>
      <c r="D411" s="136"/>
      <c r="E411" s="136"/>
      <c r="F411" s="138">
        <v>169.17939999999999</v>
      </c>
    </row>
    <row r="412" spans="1:6" x14ac:dyDescent="0.25">
      <c r="A412" s="136" t="s">
        <v>29466</v>
      </c>
      <c r="B412" s="137" t="s">
        <v>29467</v>
      </c>
      <c r="C412" s="136" t="s">
        <v>315</v>
      </c>
      <c r="D412" s="136"/>
      <c r="E412" s="136"/>
      <c r="F412" s="138">
        <v>8641.3068000000003</v>
      </c>
    </row>
    <row r="413" spans="1:6" x14ac:dyDescent="0.25">
      <c r="A413" s="136" t="s">
        <v>29468</v>
      </c>
      <c r="B413" s="137" t="s">
        <v>29469</v>
      </c>
      <c r="C413" s="136" t="s">
        <v>315</v>
      </c>
      <c r="D413" s="136"/>
      <c r="E413" s="136"/>
      <c r="F413" s="138">
        <v>12352.9038</v>
      </c>
    </row>
    <row r="414" spans="1:6" x14ac:dyDescent="0.25">
      <c r="A414" s="136" t="s">
        <v>29470</v>
      </c>
      <c r="B414" s="137" t="s">
        <v>29471</v>
      </c>
      <c r="C414" s="136" t="s">
        <v>315</v>
      </c>
      <c r="D414" s="136"/>
      <c r="E414" s="136"/>
      <c r="F414" s="138">
        <v>18523.3397</v>
      </c>
    </row>
    <row r="415" spans="1:6" x14ac:dyDescent="0.25">
      <c r="A415" s="136" t="s">
        <v>868</v>
      </c>
      <c r="B415" s="137" t="s">
        <v>29472</v>
      </c>
      <c r="C415" s="136" t="s">
        <v>315</v>
      </c>
      <c r="D415" s="136"/>
      <c r="E415" s="136"/>
      <c r="F415" s="138">
        <v>30880.166799999999</v>
      </c>
    </row>
    <row r="416" spans="1:6" x14ac:dyDescent="0.25">
      <c r="A416" s="136" t="s">
        <v>29473</v>
      </c>
      <c r="B416" s="137" t="s">
        <v>29474</v>
      </c>
      <c r="C416" s="136" t="s">
        <v>138</v>
      </c>
      <c r="D416" s="136"/>
      <c r="E416" s="136"/>
      <c r="F416" s="138">
        <v>161.5556</v>
      </c>
    </row>
    <row r="417" spans="1:6" x14ac:dyDescent="0.25">
      <c r="A417" s="136" t="s">
        <v>29475</v>
      </c>
      <c r="B417" s="137" t="s">
        <v>29476</v>
      </c>
      <c r="C417" s="136" t="s">
        <v>138</v>
      </c>
      <c r="D417" s="136"/>
      <c r="E417" s="136"/>
      <c r="F417" s="138">
        <v>235.6335</v>
      </c>
    </row>
    <row r="418" spans="1:6" x14ac:dyDescent="0.25">
      <c r="A418" s="136" t="s">
        <v>29477</v>
      </c>
      <c r="B418" s="137" t="s">
        <v>29478</v>
      </c>
      <c r="C418" s="136" t="s">
        <v>203</v>
      </c>
      <c r="D418" s="136"/>
      <c r="E418" s="136"/>
      <c r="F418" s="138">
        <v>8.6471999999999998</v>
      </c>
    </row>
    <row r="419" spans="1:6" x14ac:dyDescent="0.25">
      <c r="A419" s="136" t="s">
        <v>29479</v>
      </c>
      <c r="B419" s="137" t="s">
        <v>29480</v>
      </c>
      <c r="C419" s="136" t="s">
        <v>138</v>
      </c>
      <c r="D419" s="136"/>
      <c r="E419" s="136"/>
      <c r="F419" s="138">
        <v>257.4196</v>
      </c>
    </row>
    <row r="420" spans="1:6" x14ac:dyDescent="0.25">
      <c r="A420" s="136" t="s">
        <v>29481</v>
      </c>
      <c r="B420" s="137" t="s">
        <v>29482</v>
      </c>
      <c r="C420" s="136" t="s">
        <v>28917</v>
      </c>
      <c r="D420" s="136"/>
      <c r="E420" s="136"/>
      <c r="F420" s="138">
        <v>229.5427</v>
      </c>
    </row>
    <row r="421" spans="1:6" x14ac:dyDescent="0.25">
      <c r="A421" s="136" t="s">
        <v>29483</v>
      </c>
      <c r="B421" s="137" t="s">
        <v>29484</v>
      </c>
      <c r="C421" s="136" t="s">
        <v>28917</v>
      </c>
      <c r="D421" s="136"/>
      <c r="E421" s="136"/>
      <c r="F421" s="138">
        <v>56.3277</v>
      </c>
    </row>
    <row r="422" spans="1:6" x14ac:dyDescent="0.25">
      <c r="A422" s="136" t="s">
        <v>29485</v>
      </c>
      <c r="B422" s="137" t="s">
        <v>29486</v>
      </c>
      <c r="C422" s="136" t="s">
        <v>28917</v>
      </c>
      <c r="D422" s="136"/>
      <c r="E422" s="136"/>
      <c r="F422" s="138">
        <v>37.877800000000001</v>
      </c>
    </row>
    <row r="423" spans="1:6" x14ac:dyDescent="0.25">
      <c r="A423" s="136" t="s">
        <v>29487</v>
      </c>
      <c r="B423" s="137" t="s">
        <v>29488</v>
      </c>
      <c r="C423" s="136" t="s">
        <v>28917</v>
      </c>
      <c r="D423" s="136"/>
      <c r="E423" s="136"/>
      <c r="F423" s="138">
        <v>36.761600000000001</v>
      </c>
    </row>
    <row r="424" spans="1:6" x14ac:dyDescent="0.25">
      <c r="A424" s="136" t="s">
        <v>29489</v>
      </c>
      <c r="B424" s="137" t="s">
        <v>29490</v>
      </c>
      <c r="C424" s="136" t="s">
        <v>138</v>
      </c>
      <c r="D424" s="136"/>
      <c r="E424" s="136"/>
      <c r="F424" s="138">
        <v>318.53640000000001</v>
      </c>
    </row>
    <row r="425" spans="1:6" x14ac:dyDescent="0.25">
      <c r="A425" s="136" t="s">
        <v>29491</v>
      </c>
      <c r="B425" s="137" t="s">
        <v>29492</v>
      </c>
      <c r="C425" s="136" t="s">
        <v>28917</v>
      </c>
      <c r="D425" s="136"/>
      <c r="E425" s="136"/>
      <c r="F425" s="138">
        <v>4.2652000000000001</v>
      </c>
    </row>
    <row r="426" spans="1:6" x14ac:dyDescent="0.25">
      <c r="A426" s="136" t="s">
        <v>29493</v>
      </c>
      <c r="B426" s="137" t="s">
        <v>29494</v>
      </c>
      <c r="C426" s="136" t="s">
        <v>138</v>
      </c>
      <c r="D426" s="136"/>
      <c r="E426" s="136"/>
      <c r="F426" s="138">
        <v>502.87090000000001</v>
      </c>
    </row>
    <row r="427" spans="1:6" x14ac:dyDescent="0.25">
      <c r="A427" s="136" t="s">
        <v>29495</v>
      </c>
      <c r="B427" s="137" t="s">
        <v>29496</v>
      </c>
      <c r="C427" s="136" t="s">
        <v>959</v>
      </c>
      <c r="D427" s="136"/>
      <c r="E427" s="136"/>
      <c r="F427" s="138">
        <v>4.1017000000000001</v>
      </c>
    </row>
    <row r="428" spans="1:6" x14ac:dyDescent="0.25">
      <c r="A428" s="136" t="s">
        <v>29497</v>
      </c>
      <c r="B428" s="137" t="s">
        <v>29498</v>
      </c>
      <c r="C428" s="136" t="s">
        <v>203</v>
      </c>
      <c r="D428" s="136"/>
      <c r="E428" s="136"/>
      <c r="F428" s="138">
        <v>14.421200000000001</v>
      </c>
    </row>
    <row r="429" spans="1:6" x14ac:dyDescent="0.25">
      <c r="A429" s="136" t="s">
        <v>29499</v>
      </c>
      <c r="B429" s="137" t="s">
        <v>29500</v>
      </c>
      <c r="C429" s="136" t="s">
        <v>138</v>
      </c>
      <c r="D429" s="136"/>
      <c r="E429" s="136"/>
      <c r="F429" s="138">
        <v>531.58119999999997</v>
      </c>
    </row>
    <row r="430" spans="1:6" x14ac:dyDescent="0.25">
      <c r="A430" s="136" t="s">
        <v>29501</v>
      </c>
      <c r="B430" s="137" t="s">
        <v>29502</v>
      </c>
      <c r="C430" s="136" t="s">
        <v>138</v>
      </c>
      <c r="D430" s="136"/>
      <c r="E430" s="136"/>
      <c r="F430" s="138">
        <v>794.68650000000002</v>
      </c>
    </row>
    <row r="431" spans="1:6" x14ac:dyDescent="0.25">
      <c r="A431" s="136" t="s">
        <v>29503</v>
      </c>
      <c r="B431" s="137" t="s">
        <v>29504</v>
      </c>
      <c r="C431" s="136" t="s">
        <v>315</v>
      </c>
      <c r="D431" s="136"/>
      <c r="E431" s="136"/>
      <c r="F431" s="138">
        <v>200.36330000000001</v>
      </c>
    </row>
    <row r="432" spans="1:6" x14ac:dyDescent="0.25">
      <c r="A432" s="136" t="s">
        <v>29505</v>
      </c>
      <c r="B432" s="137" t="s">
        <v>29506</v>
      </c>
      <c r="C432" s="136" t="s">
        <v>959</v>
      </c>
      <c r="D432" s="136"/>
      <c r="E432" s="136"/>
      <c r="F432" s="138">
        <v>1.5611999999999999</v>
      </c>
    </row>
    <row r="433" spans="1:6" x14ac:dyDescent="0.25">
      <c r="A433" s="136" t="s">
        <v>29507</v>
      </c>
      <c r="B433" s="137" t="s">
        <v>29508</v>
      </c>
      <c r="C433" s="136" t="s">
        <v>315</v>
      </c>
      <c r="D433" s="136"/>
      <c r="E433" s="136"/>
      <c r="F433" s="138">
        <v>370</v>
      </c>
    </row>
    <row r="434" spans="1:6" x14ac:dyDescent="0.25">
      <c r="A434" s="136" t="s">
        <v>29509</v>
      </c>
      <c r="B434" s="137" t="s">
        <v>29510</v>
      </c>
      <c r="C434" s="136" t="s">
        <v>138</v>
      </c>
      <c r="D434" s="136"/>
      <c r="E434" s="136"/>
      <c r="F434" s="138">
        <v>54.079700000000003</v>
      </c>
    </row>
    <row r="435" spans="1:6" x14ac:dyDescent="0.25">
      <c r="A435" s="136" t="s">
        <v>29511</v>
      </c>
      <c r="B435" s="137" t="s">
        <v>29512</v>
      </c>
      <c r="C435" s="136" t="s">
        <v>802</v>
      </c>
      <c r="D435" s="136"/>
      <c r="E435" s="136"/>
      <c r="F435" s="138" t="s">
        <v>29057</v>
      </c>
    </row>
    <row r="436" spans="1:6" x14ac:dyDescent="0.25">
      <c r="A436" s="136" t="s">
        <v>29513</v>
      </c>
      <c r="B436" s="137" t="s">
        <v>29514</v>
      </c>
      <c r="C436" s="136" t="s">
        <v>802</v>
      </c>
      <c r="D436" s="136"/>
      <c r="E436" s="136"/>
      <c r="F436" s="138" t="s">
        <v>29057</v>
      </c>
    </row>
    <row r="437" spans="1:6" x14ac:dyDescent="0.25">
      <c r="A437" s="136" t="s">
        <v>29515</v>
      </c>
      <c r="B437" s="137" t="s">
        <v>29516</v>
      </c>
      <c r="C437" s="136" t="s">
        <v>188</v>
      </c>
      <c r="D437" s="136"/>
      <c r="E437" s="136"/>
      <c r="F437" s="138">
        <v>355</v>
      </c>
    </row>
    <row r="438" spans="1:6" x14ac:dyDescent="0.25">
      <c r="A438" s="136" t="s">
        <v>29517</v>
      </c>
      <c r="B438" s="137" t="s">
        <v>29518</v>
      </c>
      <c r="C438" s="136" t="s">
        <v>203</v>
      </c>
      <c r="D438" s="136"/>
      <c r="E438" s="136"/>
      <c r="F438" s="138">
        <v>29.369800000000001</v>
      </c>
    </row>
    <row r="439" spans="1:6" x14ac:dyDescent="0.25">
      <c r="A439" s="136" t="s">
        <v>29519</v>
      </c>
      <c r="B439" s="137" t="s">
        <v>29520</v>
      </c>
      <c r="C439" s="136" t="s">
        <v>203</v>
      </c>
      <c r="D439" s="136"/>
      <c r="E439" s="136"/>
      <c r="F439" s="138">
        <v>28.2075</v>
      </c>
    </row>
    <row r="440" spans="1:6" x14ac:dyDescent="0.25">
      <c r="A440" s="136" t="s">
        <v>29521</v>
      </c>
      <c r="B440" s="137" t="s">
        <v>29522</v>
      </c>
      <c r="C440" s="136" t="s">
        <v>315</v>
      </c>
      <c r="D440" s="136"/>
      <c r="E440" s="136"/>
      <c r="F440" s="138">
        <v>57955.256699999998</v>
      </c>
    </row>
    <row r="441" spans="1:6" x14ac:dyDescent="0.25">
      <c r="A441" s="136" t="s">
        <v>29523</v>
      </c>
      <c r="B441" s="137" t="s">
        <v>29524</v>
      </c>
      <c r="C441" s="136" t="s">
        <v>12325</v>
      </c>
      <c r="D441" s="136"/>
      <c r="E441" s="136"/>
      <c r="F441" s="138">
        <v>86.909599999999998</v>
      </c>
    </row>
    <row r="442" spans="1:6" x14ac:dyDescent="0.25">
      <c r="A442" s="136" t="s">
        <v>29525</v>
      </c>
      <c r="B442" s="137" t="s">
        <v>29526</v>
      </c>
      <c r="C442" s="136" t="s">
        <v>138</v>
      </c>
      <c r="D442" s="136"/>
      <c r="E442" s="136"/>
      <c r="F442" s="138">
        <v>31.532299999999999</v>
      </c>
    </row>
    <row r="443" spans="1:6" x14ac:dyDescent="0.25">
      <c r="A443" s="136" t="s">
        <v>29527</v>
      </c>
      <c r="B443" s="137" t="s">
        <v>29528</v>
      </c>
      <c r="C443" s="136" t="s">
        <v>315</v>
      </c>
      <c r="D443" s="136"/>
      <c r="E443" s="136"/>
      <c r="F443" s="138">
        <v>97774.265400000004</v>
      </c>
    </row>
    <row r="444" spans="1:6" x14ac:dyDescent="0.25">
      <c r="A444" s="136" t="s">
        <v>29529</v>
      </c>
      <c r="B444" s="137" t="s">
        <v>29530</v>
      </c>
      <c r="C444" s="136" t="s">
        <v>188</v>
      </c>
      <c r="D444" s="136"/>
      <c r="E444" s="136"/>
      <c r="F444" s="138">
        <v>112.8647</v>
      </c>
    </row>
    <row r="445" spans="1:6" x14ac:dyDescent="0.25">
      <c r="A445" s="136" t="s">
        <v>29531</v>
      </c>
      <c r="B445" s="137" t="s">
        <v>29532</v>
      </c>
      <c r="C445" s="136" t="s">
        <v>138</v>
      </c>
      <c r="D445" s="136"/>
      <c r="E445" s="136"/>
      <c r="F445" s="138">
        <v>11.749000000000001</v>
      </c>
    </row>
    <row r="446" spans="1:6" x14ac:dyDescent="0.25">
      <c r="A446" s="136" t="s">
        <v>29533</v>
      </c>
      <c r="B446" s="137" t="s">
        <v>29534</v>
      </c>
      <c r="C446" s="136" t="s">
        <v>138</v>
      </c>
      <c r="D446" s="136"/>
      <c r="E446" s="136"/>
      <c r="F446" s="138">
        <v>938.19309999999996</v>
      </c>
    </row>
    <row r="447" spans="1:6" x14ac:dyDescent="0.25">
      <c r="A447" s="136" t="s">
        <v>29535</v>
      </c>
      <c r="B447" s="137" t="s">
        <v>29536</v>
      </c>
      <c r="C447" s="136" t="s">
        <v>315</v>
      </c>
      <c r="D447" s="136"/>
      <c r="E447" s="136"/>
      <c r="F447" s="138">
        <v>2.9799000000000002</v>
      </c>
    </row>
    <row r="448" spans="1:6" x14ac:dyDescent="0.25">
      <c r="A448" s="136" t="s">
        <v>29537</v>
      </c>
      <c r="B448" s="137" t="s">
        <v>29538</v>
      </c>
      <c r="C448" s="136" t="s">
        <v>315</v>
      </c>
      <c r="D448" s="136"/>
      <c r="E448" s="136"/>
      <c r="F448" s="138">
        <v>64367.335400000004</v>
      </c>
    </row>
    <row r="449" spans="1:6" x14ac:dyDescent="0.25">
      <c r="A449" s="136" t="s">
        <v>29539</v>
      </c>
      <c r="B449" s="137" t="s">
        <v>29540</v>
      </c>
      <c r="C449" s="136" t="s">
        <v>315</v>
      </c>
      <c r="D449" s="136"/>
      <c r="E449" s="136"/>
      <c r="F449" s="138">
        <v>108610.6784</v>
      </c>
    </row>
    <row r="450" spans="1:6" x14ac:dyDescent="0.25">
      <c r="A450" s="136" t="s">
        <v>29541</v>
      </c>
      <c r="B450" s="137" t="s">
        <v>29542</v>
      </c>
      <c r="C450" s="136" t="s">
        <v>315</v>
      </c>
      <c r="D450" s="136"/>
      <c r="E450" s="136"/>
      <c r="F450" s="138">
        <v>108870.7092</v>
      </c>
    </row>
    <row r="451" spans="1:6" x14ac:dyDescent="0.25">
      <c r="A451" s="136" t="s">
        <v>29543</v>
      </c>
      <c r="B451" s="137" t="s">
        <v>29544</v>
      </c>
      <c r="C451" s="136" t="s">
        <v>315</v>
      </c>
      <c r="D451" s="136"/>
      <c r="E451" s="136"/>
      <c r="F451" s="138">
        <v>70779.414099999995</v>
      </c>
    </row>
    <row r="452" spans="1:6" x14ac:dyDescent="0.25">
      <c r="A452" s="136" t="s">
        <v>29545</v>
      </c>
      <c r="B452" s="137" t="s">
        <v>29546</v>
      </c>
      <c r="C452" s="136" t="s">
        <v>138</v>
      </c>
      <c r="D452" s="136"/>
      <c r="E452" s="136"/>
      <c r="F452" s="138">
        <v>2.1951999999999998</v>
      </c>
    </row>
    <row r="453" spans="1:6" x14ac:dyDescent="0.25">
      <c r="A453" s="136" t="s">
        <v>29547</v>
      </c>
      <c r="B453" s="137" t="s">
        <v>29548</v>
      </c>
      <c r="C453" s="136" t="s">
        <v>315</v>
      </c>
      <c r="D453" s="136"/>
      <c r="E453" s="136"/>
      <c r="F453" s="138">
        <v>1.1798</v>
      </c>
    </row>
    <row r="454" spans="1:6" x14ac:dyDescent="0.25">
      <c r="A454" s="136" t="s">
        <v>29549</v>
      </c>
      <c r="B454" s="137" t="s">
        <v>29550</v>
      </c>
      <c r="C454" s="136" t="s">
        <v>315</v>
      </c>
      <c r="D454" s="136"/>
      <c r="E454" s="136"/>
      <c r="F454" s="138">
        <v>6073.4065000000001</v>
      </c>
    </row>
    <row r="455" spans="1:6" x14ac:dyDescent="0.25">
      <c r="A455" s="136" t="s">
        <v>29551</v>
      </c>
      <c r="B455" s="137" t="s">
        <v>29552</v>
      </c>
      <c r="C455" s="136" t="s">
        <v>315</v>
      </c>
      <c r="D455" s="136"/>
      <c r="E455" s="136"/>
      <c r="F455" s="138">
        <v>119447.0914</v>
      </c>
    </row>
    <row r="456" spans="1:6" x14ac:dyDescent="0.25">
      <c r="A456" s="136" t="s">
        <v>29553</v>
      </c>
      <c r="B456" s="137" t="s">
        <v>29554</v>
      </c>
      <c r="C456" s="136" t="s">
        <v>315</v>
      </c>
      <c r="D456" s="136"/>
      <c r="E456" s="136"/>
      <c r="F456" s="138">
        <v>119675.62699999999</v>
      </c>
    </row>
    <row r="457" spans="1:6" x14ac:dyDescent="0.25">
      <c r="A457" s="136" t="s">
        <v>29555</v>
      </c>
      <c r="B457" s="137" t="s">
        <v>29556</v>
      </c>
      <c r="C457" s="136" t="s">
        <v>315</v>
      </c>
      <c r="D457" s="136"/>
      <c r="E457" s="136"/>
      <c r="F457" s="138">
        <v>10.471299999999999</v>
      </c>
    </row>
    <row r="458" spans="1:6" x14ac:dyDescent="0.25">
      <c r="A458" s="136" t="s">
        <v>29557</v>
      </c>
      <c r="B458" s="137" t="s">
        <v>29558</v>
      </c>
      <c r="C458" s="136" t="s">
        <v>959</v>
      </c>
      <c r="D458" s="136"/>
      <c r="E458" s="136"/>
      <c r="F458" s="138">
        <v>37.975000000000001</v>
      </c>
    </row>
    <row r="459" spans="1:6" x14ac:dyDescent="0.25">
      <c r="A459" s="136" t="s">
        <v>29559</v>
      </c>
      <c r="B459" s="137" t="s">
        <v>29560</v>
      </c>
      <c r="C459" s="136" t="s">
        <v>959</v>
      </c>
      <c r="D459" s="136"/>
      <c r="E459" s="136"/>
      <c r="F459" s="138">
        <v>46.377600000000001</v>
      </c>
    </row>
    <row r="460" spans="1:6" x14ac:dyDescent="0.25">
      <c r="A460" s="136" t="s">
        <v>29561</v>
      </c>
      <c r="B460" s="137" t="s">
        <v>29562</v>
      </c>
      <c r="C460" s="136" t="s">
        <v>315</v>
      </c>
      <c r="D460" s="136"/>
      <c r="E460" s="136"/>
      <c r="F460" s="138">
        <v>3.4146000000000001</v>
      </c>
    </row>
    <row r="461" spans="1:6" x14ac:dyDescent="0.25">
      <c r="A461" s="136" t="s">
        <v>826</v>
      </c>
      <c r="B461" s="137" t="s">
        <v>827</v>
      </c>
      <c r="C461" s="136" t="s">
        <v>203</v>
      </c>
      <c r="D461" s="136"/>
      <c r="E461" s="136"/>
      <c r="F461" s="138">
        <v>15.397399999999999</v>
      </c>
    </row>
    <row r="462" spans="1:6" x14ac:dyDescent="0.25">
      <c r="A462" s="136" t="s">
        <v>29563</v>
      </c>
      <c r="B462" s="137" t="s">
        <v>29564</v>
      </c>
      <c r="C462" s="136" t="s">
        <v>602</v>
      </c>
      <c r="D462" s="136"/>
      <c r="E462" s="136"/>
      <c r="F462" s="138">
        <v>0.50629999999999997</v>
      </c>
    </row>
    <row r="463" spans="1:6" x14ac:dyDescent="0.25">
      <c r="A463" s="136" t="s">
        <v>29565</v>
      </c>
      <c r="B463" s="137" t="s">
        <v>29566</v>
      </c>
      <c r="C463" s="136" t="s">
        <v>203</v>
      </c>
      <c r="D463" s="136"/>
      <c r="E463" s="136"/>
      <c r="F463" s="138">
        <v>13.3828</v>
      </c>
    </row>
    <row r="464" spans="1:6" x14ac:dyDescent="0.25">
      <c r="A464" s="136" t="s">
        <v>29567</v>
      </c>
      <c r="B464" s="137" t="s">
        <v>29568</v>
      </c>
      <c r="C464" s="136" t="s">
        <v>602</v>
      </c>
      <c r="D464" s="136"/>
      <c r="E464" s="136"/>
      <c r="F464" s="138">
        <v>1.5804</v>
      </c>
    </row>
    <row r="465" spans="1:6" x14ac:dyDescent="0.25">
      <c r="A465" s="136" t="s">
        <v>29569</v>
      </c>
      <c r="B465" s="137" t="s">
        <v>29570</v>
      </c>
      <c r="C465" s="136" t="s">
        <v>315</v>
      </c>
      <c r="D465" s="136"/>
      <c r="E465" s="136"/>
      <c r="F465" s="138">
        <v>1.3894</v>
      </c>
    </row>
    <row r="466" spans="1:6" x14ac:dyDescent="0.25">
      <c r="A466" s="136" t="s">
        <v>29571</v>
      </c>
      <c r="B466" s="137" t="s">
        <v>29572</v>
      </c>
      <c r="C466" s="136" t="s">
        <v>315</v>
      </c>
      <c r="D466" s="136"/>
      <c r="E466" s="136"/>
      <c r="F466" s="138">
        <v>1.9783999999999999</v>
      </c>
    </row>
    <row r="467" spans="1:6" x14ac:dyDescent="0.25">
      <c r="A467" s="136" t="s">
        <v>29573</v>
      </c>
      <c r="B467" s="137" t="s">
        <v>29574</v>
      </c>
      <c r="C467" s="136" t="s">
        <v>315</v>
      </c>
      <c r="D467" s="136"/>
      <c r="E467" s="136"/>
      <c r="F467" s="138">
        <v>2.4018000000000002</v>
      </c>
    </row>
    <row r="468" spans="1:6" x14ac:dyDescent="0.25">
      <c r="A468" s="136" t="s">
        <v>29575</v>
      </c>
      <c r="B468" s="137" t="s">
        <v>29576</v>
      </c>
      <c r="C468" s="136" t="s">
        <v>315</v>
      </c>
      <c r="D468" s="136"/>
      <c r="E468" s="136"/>
      <c r="F468" s="138">
        <v>3.0819999999999999</v>
      </c>
    </row>
    <row r="469" spans="1:6" x14ac:dyDescent="0.25">
      <c r="A469" s="136" t="s">
        <v>29577</v>
      </c>
      <c r="B469" s="137" t="s">
        <v>29578</v>
      </c>
      <c r="C469" s="136" t="s">
        <v>315</v>
      </c>
      <c r="D469" s="136"/>
      <c r="E469" s="136"/>
      <c r="F469" s="138">
        <v>3.4062000000000001</v>
      </c>
    </row>
    <row r="470" spans="1:6" x14ac:dyDescent="0.25">
      <c r="A470" s="136" t="s">
        <v>29579</v>
      </c>
      <c r="B470" s="137" t="s">
        <v>29580</v>
      </c>
      <c r="C470" s="136" t="s">
        <v>315</v>
      </c>
      <c r="D470" s="136"/>
      <c r="E470" s="136"/>
      <c r="F470" s="138">
        <v>3.7621000000000002</v>
      </c>
    </row>
    <row r="471" spans="1:6" x14ac:dyDescent="0.25">
      <c r="A471" s="136" t="s">
        <v>29581</v>
      </c>
      <c r="B471" s="137" t="s">
        <v>29582</v>
      </c>
      <c r="C471" s="136" t="s">
        <v>315</v>
      </c>
      <c r="D471" s="136"/>
      <c r="E471" s="136"/>
      <c r="F471" s="138">
        <v>4.3722000000000003</v>
      </c>
    </row>
    <row r="472" spans="1:6" x14ac:dyDescent="0.25">
      <c r="A472" s="136" t="s">
        <v>29583</v>
      </c>
      <c r="B472" s="137" t="s">
        <v>29584</v>
      </c>
      <c r="C472" s="136" t="s">
        <v>315</v>
      </c>
      <c r="D472" s="136"/>
      <c r="E472" s="136"/>
      <c r="F472" s="138">
        <v>6.0084</v>
      </c>
    </row>
    <row r="473" spans="1:6" x14ac:dyDescent="0.25">
      <c r="A473" s="136" t="s">
        <v>29585</v>
      </c>
      <c r="B473" s="137" t="s">
        <v>29586</v>
      </c>
      <c r="C473" s="136" t="s">
        <v>315</v>
      </c>
      <c r="D473" s="136"/>
      <c r="E473" s="136"/>
      <c r="F473" s="138">
        <v>6.5812999999999997</v>
      </c>
    </row>
    <row r="474" spans="1:6" x14ac:dyDescent="0.25">
      <c r="A474" s="136" t="s">
        <v>29587</v>
      </c>
      <c r="B474" s="137" t="s">
        <v>29588</v>
      </c>
      <c r="C474" s="136" t="s">
        <v>315</v>
      </c>
      <c r="D474" s="136"/>
      <c r="E474" s="136"/>
      <c r="F474" s="138">
        <v>8.4679000000000002</v>
      </c>
    </row>
    <row r="475" spans="1:6" x14ac:dyDescent="0.25">
      <c r="A475" s="136" t="s">
        <v>29589</v>
      </c>
      <c r="B475" s="137" t="s">
        <v>29590</v>
      </c>
      <c r="C475" s="136" t="s">
        <v>315</v>
      </c>
      <c r="D475" s="136"/>
      <c r="E475" s="136"/>
      <c r="F475" s="138">
        <v>9.0289999999999999</v>
      </c>
    </row>
    <row r="476" spans="1:6" x14ac:dyDescent="0.25">
      <c r="A476" s="136" t="s">
        <v>29591</v>
      </c>
      <c r="B476" s="137" t="s">
        <v>29592</v>
      </c>
      <c r="C476" s="136" t="s">
        <v>315</v>
      </c>
      <c r="D476" s="136"/>
      <c r="E476" s="136"/>
      <c r="F476" s="138">
        <v>10.904500000000001</v>
      </c>
    </row>
    <row r="477" spans="1:6" x14ac:dyDescent="0.25">
      <c r="A477" s="136" t="s">
        <v>29593</v>
      </c>
      <c r="B477" s="137" t="s">
        <v>29594</v>
      </c>
      <c r="C477" s="136" t="s">
        <v>315</v>
      </c>
      <c r="D477" s="136"/>
      <c r="E477" s="136"/>
      <c r="F477" s="138">
        <v>11.829499999999999</v>
      </c>
    </row>
    <row r="478" spans="1:6" x14ac:dyDescent="0.25">
      <c r="A478" s="136" t="s">
        <v>29595</v>
      </c>
      <c r="B478" s="137" t="s">
        <v>29596</v>
      </c>
      <c r="C478" s="136" t="s">
        <v>315</v>
      </c>
      <c r="D478" s="136"/>
      <c r="E478" s="136"/>
      <c r="F478" s="138">
        <v>12.6968</v>
      </c>
    </row>
    <row r="479" spans="1:6" x14ac:dyDescent="0.25">
      <c r="A479" s="136" t="s">
        <v>29597</v>
      </c>
      <c r="B479" s="137" t="s">
        <v>29598</v>
      </c>
      <c r="C479" s="136" t="s">
        <v>138</v>
      </c>
      <c r="D479" s="136"/>
      <c r="E479" s="136"/>
      <c r="F479" s="138">
        <v>23.4877</v>
      </c>
    </row>
    <row r="480" spans="1:6" x14ac:dyDescent="0.25">
      <c r="A480" s="136" t="s">
        <v>29599</v>
      </c>
      <c r="B480" s="137" t="s">
        <v>29600</v>
      </c>
      <c r="C480" s="136" t="s">
        <v>138</v>
      </c>
      <c r="D480" s="136"/>
      <c r="E480" s="136"/>
      <c r="F480" s="138">
        <v>70.643500000000003</v>
      </c>
    </row>
    <row r="481" spans="1:6" x14ac:dyDescent="0.25">
      <c r="A481" s="136" t="s">
        <v>29601</v>
      </c>
      <c r="B481" s="137" t="s">
        <v>29602</v>
      </c>
      <c r="C481" s="136" t="s">
        <v>203</v>
      </c>
      <c r="D481" s="136"/>
      <c r="E481" s="136"/>
      <c r="F481" s="138">
        <v>13.992900000000001</v>
      </c>
    </row>
    <row r="482" spans="1:6" x14ac:dyDescent="0.25">
      <c r="A482" s="136" t="s">
        <v>29603</v>
      </c>
      <c r="B482" s="137" t="s">
        <v>29604</v>
      </c>
      <c r="C482" s="136" t="s">
        <v>315</v>
      </c>
      <c r="D482" s="136"/>
      <c r="E482" s="136"/>
      <c r="F482" s="138">
        <v>8.2140000000000004</v>
      </c>
    </row>
    <row r="483" spans="1:6" x14ac:dyDescent="0.25">
      <c r="A483" s="136" t="s">
        <v>29605</v>
      </c>
      <c r="B483" s="137" t="s">
        <v>29606</v>
      </c>
      <c r="C483" s="136" t="s">
        <v>315</v>
      </c>
      <c r="D483" s="136"/>
      <c r="E483" s="136"/>
      <c r="F483" s="138">
        <v>1.5624</v>
      </c>
    </row>
    <row r="484" spans="1:6" x14ac:dyDescent="0.25">
      <c r="A484" s="136" t="s">
        <v>29607</v>
      </c>
      <c r="B484" s="137" t="s">
        <v>29608</v>
      </c>
      <c r="C484" s="136" t="s">
        <v>315</v>
      </c>
      <c r="D484" s="136"/>
      <c r="E484" s="136"/>
      <c r="F484" s="138">
        <v>3.7683</v>
      </c>
    </row>
    <row r="485" spans="1:6" x14ac:dyDescent="0.25">
      <c r="A485" s="136" t="s">
        <v>29609</v>
      </c>
      <c r="B485" s="137" t="s">
        <v>29610</v>
      </c>
      <c r="C485" s="136" t="s">
        <v>315</v>
      </c>
      <c r="D485" s="136"/>
      <c r="E485" s="136"/>
      <c r="F485" s="138">
        <v>5.6283000000000003</v>
      </c>
    </row>
    <row r="486" spans="1:6" x14ac:dyDescent="0.25">
      <c r="A486" s="136" t="s">
        <v>29611</v>
      </c>
      <c r="B486" s="137" t="s">
        <v>29612</v>
      </c>
      <c r="C486" s="136" t="s">
        <v>959</v>
      </c>
      <c r="D486" s="136"/>
      <c r="E486" s="136"/>
      <c r="F486" s="138">
        <v>232.28720000000001</v>
      </c>
    </row>
    <row r="487" spans="1:6" x14ac:dyDescent="0.25">
      <c r="A487" s="136" t="s">
        <v>29613</v>
      </c>
      <c r="B487" s="137" t="s">
        <v>29614</v>
      </c>
      <c r="C487" s="136" t="s">
        <v>203</v>
      </c>
      <c r="D487" s="136"/>
      <c r="E487" s="136"/>
      <c r="F487" s="138">
        <v>18.445499999999999</v>
      </c>
    </row>
    <row r="488" spans="1:6" x14ac:dyDescent="0.25">
      <c r="A488" s="136" t="s">
        <v>29615</v>
      </c>
      <c r="B488" s="137" t="s">
        <v>29616</v>
      </c>
      <c r="C488" s="136" t="s">
        <v>315</v>
      </c>
      <c r="D488" s="136"/>
      <c r="E488" s="136"/>
      <c r="F488" s="138">
        <v>23.5108</v>
      </c>
    </row>
    <row r="489" spans="1:6" x14ac:dyDescent="0.25">
      <c r="A489" s="136" t="s">
        <v>29617</v>
      </c>
      <c r="B489" s="137" t="s">
        <v>29618</v>
      </c>
      <c r="C489" s="136" t="s">
        <v>28917</v>
      </c>
      <c r="D489" s="136"/>
      <c r="E489" s="136"/>
      <c r="F489" s="138">
        <v>16.9314</v>
      </c>
    </row>
    <row r="490" spans="1:6" x14ac:dyDescent="0.25">
      <c r="A490" s="136" t="s">
        <v>29619</v>
      </c>
      <c r="B490" s="137" t="s">
        <v>29620</v>
      </c>
      <c r="C490" s="136" t="s">
        <v>188</v>
      </c>
      <c r="D490" s="136"/>
      <c r="E490" s="136"/>
      <c r="F490" s="138">
        <v>1691.6048000000001</v>
      </c>
    </row>
    <row r="491" spans="1:6" x14ac:dyDescent="0.25">
      <c r="A491" s="136" t="s">
        <v>29621</v>
      </c>
      <c r="B491" s="137" t="s">
        <v>29622</v>
      </c>
      <c r="C491" s="136" t="s">
        <v>203</v>
      </c>
      <c r="D491" s="136"/>
      <c r="E491" s="136"/>
      <c r="F491" s="138">
        <v>10.728199999999999</v>
      </c>
    </row>
    <row r="492" spans="1:6" x14ac:dyDescent="0.25">
      <c r="A492" s="136" t="s">
        <v>29623</v>
      </c>
      <c r="B492" s="137" t="s">
        <v>29624</v>
      </c>
      <c r="C492" s="136" t="s">
        <v>959</v>
      </c>
      <c r="D492" s="136"/>
      <c r="E492" s="136"/>
      <c r="F492" s="138">
        <v>24.426200000000001</v>
      </c>
    </row>
    <row r="493" spans="1:6" x14ac:dyDescent="0.25">
      <c r="A493" s="136" t="s">
        <v>29625</v>
      </c>
      <c r="B493" s="137" t="s">
        <v>29626</v>
      </c>
      <c r="C493" s="136" t="s">
        <v>959</v>
      </c>
      <c r="D493" s="136"/>
      <c r="E493" s="136"/>
      <c r="F493" s="138">
        <v>77.737099999999998</v>
      </c>
    </row>
    <row r="494" spans="1:6" x14ac:dyDescent="0.25">
      <c r="A494" s="136" t="s">
        <v>29627</v>
      </c>
      <c r="B494" s="137" t="s">
        <v>29628</v>
      </c>
      <c r="C494" s="136" t="s">
        <v>959</v>
      </c>
      <c r="D494" s="136"/>
      <c r="E494" s="136"/>
      <c r="F494" s="138">
        <v>126.681</v>
      </c>
    </row>
    <row r="495" spans="1:6" x14ac:dyDescent="0.25">
      <c r="A495" s="136" t="s">
        <v>29629</v>
      </c>
      <c r="B495" s="137" t="s">
        <v>29630</v>
      </c>
      <c r="C495" s="136" t="s">
        <v>959</v>
      </c>
      <c r="D495" s="136"/>
      <c r="E495" s="136"/>
      <c r="F495" s="138">
        <v>153.07640000000001</v>
      </c>
    </row>
    <row r="496" spans="1:6" x14ac:dyDescent="0.25">
      <c r="A496" s="136" t="s">
        <v>29631</v>
      </c>
      <c r="B496" s="137" t="s">
        <v>29632</v>
      </c>
      <c r="C496" s="136" t="s">
        <v>203</v>
      </c>
      <c r="D496" s="136"/>
      <c r="E496" s="136"/>
      <c r="F496" s="138">
        <v>3.8879999999999999</v>
      </c>
    </row>
    <row r="497" spans="1:6" x14ac:dyDescent="0.25">
      <c r="A497" s="136" t="s">
        <v>29633</v>
      </c>
      <c r="B497" s="137" t="s">
        <v>29634</v>
      </c>
      <c r="C497" s="136" t="s">
        <v>203</v>
      </c>
      <c r="D497" s="136"/>
      <c r="E497" s="136"/>
      <c r="F497" s="138">
        <v>33.973799999999997</v>
      </c>
    </row>
    <row r="498" spans="1:6" x14ac:dyDescent="0.25">
      <c r="A498" s="136" t="s">
        <v>29635</v>
      </c>
      <c r="B498" s="137" t="s">
        <v>29636</v>
      </c>
      <c r="C498" s="136" t="s">
        <v>315</v>
      </c>
      <c r="D498" s="136"/>
      <c r="E498" s="136"/>
      <c r="F498" s="138">
        <v>4.4813999999999998</v>
      </c>
    </row>
    <row r="499" spans="1:6" x14ac:dyDescent="0.25">
      <c r="A499" s="136" t="s">
        <v>29637</v>
      </c>
      <c r="B499" s="137" t="s">
        <v>29638</v>
      </c>
      <c r="C499" s="136" t="s">
        <v>315</v>
      </c>
      <c r="D499" s="136"/>
      <c r="E499" s="136"/>
      <c r="F499" s="138">
        <v>0.49080000000000001</v>
      </c>
    </row>
    <row r="500" spans="1:6" x14ac:dyDescent="0.25">
      <c r="A500" s="136" t="s">
        <v>994</v>
      </c>
      <c r="B500" s="137" t="s">
        <v>995</v>
      </c>
      <c r="C500" s="136" t="s">
        <v>188</v>
      </c>
      <c r="D500" s="136"/>
      <c r="E500" s="136"/>
      <c r="F500" s="138">
        <v>111.1187</v>
      </c>
    </row>
    <row r="501" spans="1:6" x14ac:dyDescent="0.25">
      <c r="A501" s="136" t="s">
        <v>29639</v>
      </c>
      <c r="B501" s="137" t="s">
        <v>29640</v>
      </c>
      <c r="C501" s="136" t="s">
        <v>188</v>
      </c>
      <c r="D501" s="136"/>
      <c r="E501" s="136"/>
      <c r="F501" s="138">
        <v>128.28890000000001</v>
      </c>
    </row>
    <row r="502" spans="1:6" x14ac:dyDescent="0.25">
      <c r="A502" s="136" t="s">
        <v>29641</v>
      </c>
      <c r="B502" s="137" t="s">
        <v>29642</v>
      </c>
      <c r="C502" s="136" t="s">
        <v>315</v>
      </c>
      <c r="D502" s="136"/>
      <c r="E502" s="136"/>
      <c r="F502" s="138">
        <v>156.11410000000001</v>
      </c>
    </row>
    <row r="503" spans="1:6" x14ac:dyDescent="0.25">
      <c r="A503" s="136" t="s">
        <v>29643</v>
      </c>
      <c r="B503" s="137" t="s">
        <v>12495</v>
      </c>
      <c r="C503" s="136" t="s">
        <v>138</v>
      </c>
      <c r="D503" s="136"/>
      <c r="E503" s="136"/>
      <c r="F503" s="138" t="s">
        <v>29057</v>
      </c>
    </row>
    <row r="504" spans="1:6" x14ac:dyDescent="0.25">
      <c r="A504" s="136" t="s">
        <v>29644</v>
      </c>
      <c r="B504" s="137" t="s">
        <v>29645</v>
      </c>
      <c r="C504" s="136" t="s">
        <v>203</v>
      </c>
      <c r="D504" s="136"/>
      <c r="E504" s="136"/>
      <c r="F504" s="138">
        <v>105.8289</v>
      </c>
    </row>
    <row r="505" spans="1:6" x14ac:dyDescent="0.25">
      <c r="A505" s="136" t="s">
        <v>29646</v>
      </c>
      <c r="B505" s="137" t="s">
        <v>29647</v>
      </c>
      <c r="C505" s="136" t="s">
        <v>138</v>
      </c>
      <c r="D505" s="136"/>
      <c r="E505" s="136"/>
      <c r="F505" s="138">
        <v>0.2235</v>
      </c>
    </row>
    <row r="506" spans="1:6" x14ac:dyDescent="0.25">
      <c r="A506" s="136" t="s">
        <v>29648</v>
      </c>
      <c r="B506" s="137" t="s">
        <v>29649</v>
      </c>
      <c r="C506" s="136" t="s">
        <v>138</v>
      </c>
      <c r="D506" s="136"/>
      <c r="E506" s="136"/>
      <c r="F506" s="138">
        <v>335.28059999999999</v>
      </c>
    </row>
    <row r="507" spans="1:6" x14ac:dyDescent="0.25">
      <c r="A507" s="136" t="s">
        <v>29650</v>
      </c>
      <c r="B507" s="137" t="s">
        <v>29651</v>
      </c>
      <c r="C507" s="136" t="s">
        <v>138</v>
      </c>
      <c r="D507" s="136"/>
      <c r="E507" s="136"/>
      <c r="F507" s="138">
        <v>439.67579999999998</v>
      </c>
    </row>
    <row r="508" spans="1:6" x14ac:dyDescent="0.25">
      <c r="A508" s="136" t="s">
        <v>29652</v>
      </c>
      <c r="B508" s="137" t="s">
        <v>29653</v>
      </c>
      <c r="C508" s="136" t="s">
        <v>188</v>
      </c>
      <c r="D508" s="136"/>
      <c r="E508" s="136"/>
      <c r="F508" s="138">
        <v>95.812200000000004</v>
      </c>
    </row>
    <row r="509" spans="1:6" x14ac:dyDescent="0.25">
      <c r="A509" s="136" t="s">
        <v>29654</v>
      </c>
      <c r="B509" s="137" t="s">
        <v>29655</v>
      </c>
      <c r="C509" s="136" t="s">
        <v>138</v>
      </c>
      <c r="D509" s="136"/>
      <c r="E509" s="136"/>
      <c r="F509" s="138">
        <v>0.2346</v>
      </c>
    </row>
    <row r="510" spans="1:6" x14ac:dyDescent="0.25">
      <c r="A510" s="136" t="s">
        <v>29656</v>
      </c>
      <c r="B510" s="137" t="s">
        <v>29657</v>
      </c>
      <c r="C510" s="136" t="s">
        <v>138</v>
      </c>
      <c r="D510" s="136"/>
      <c r="E510" s="136"/>
      <c r="F510" s="138">
        <v>824.29849999999999</v>
      </c>
    </row>
    <row r="511" spans="1:6" x14ac:dyDescent="0.25">
      <c r="A511" s="136" t="s">
        <v>29658</v>
      </c>
      <c r="B511" s="137" t="s">
        <v>29659</v>
      </c>
      <c r="C511" s="136" t="s">
        <v>203</v>
      </c>
      <c r="D511" s="136"/>
      <c r="E511" s="136"/>
      <c r="F511" s="138">
        <v>127.6849</v>
      </c>
    </row>
    <row r="512" spans="1:6" x14ac:dyDescent="0.25">
      <c r="A512" s="136" t="s">
        <v>29660</v>
      </c>
      <c r="B512" s="137" t="s">
        <v>29661</v>
      </c>
      <c r="C512" s="136" t="s">
        <v>138</v>
      </c>
      <c r="D512" s="136"/>
      <c r="E512" s="136"/>
      <c r="F512" s="138">
        <v>1124.2035000000001</v>
      </c>
    </row>
    <row r="513" spans="1:6" x14ac:dyDescent="0.25">
      <c r="A513" s="136" t="s">
        <v>29662</v>
      </c>
      <c r="B513" s="137" t="s">
        <v>29663</v>
      </c>
      <c r="C513" s="136" t="s">
        <v>138</v>
      </c>
      <c r="D513" s="136"/>
      <c r="E513" s="136"/>
      <c r="F513" s="138">
        <v>1385.5632000000001</v>
      </c>
    </row>
    <row r="514" spans="1:6" x14ac:dyDescent="0.25">
      <c r="A514" s="136" t="s">
        <v>29664</v>
      </c>
      <c r="B514" s="137" t="s">
        <v>29665</v>
      </c>
      <c r="C514" s="136" t="s">
        <v>203</v>
      </c>
      <c r="D514" s="136"/>
      <c r="E514" s="136"/>
      <c r="F514" s="138">
        <v>20.7377</v>
      </c>
    </row>
    <row r="515" spans="1:6" x14ac:dyDescent="0.25">
      <c r="A515" s="136" t="s">
        <v>29666</v>
      </c>
      <c r="B515" s="137" t="s">
        <v>29667</v>
      </c>
      <c r="C515" s="136" t="s">
        <v>203</v>
      </c>
      <c r="D515" s="136"/>
      <c r="E515" s="136"/>
      <c r="F515" s="138">
        <v>18.600000000000001</v>
      </c>
    </row>
    <row r="516" spans="1:6" x14ac:dyDescent="0.25">
      <c r="A516" s="136" t="s">
        <v>29668</v>
      </c>
      <c r="B516" s="137" t="s">
        <v>29669</v>
      </c>
      <c r="C516" s="136" t="s">
        <v>315</v>
      </c>
      <c r="D516" s="136"/>
      <c r="E516" s="136"/>
      <c r="F516" s="138">
        <v>98065.791400000002</v>
      </c>
    </row>
    <row r="517" spans="1:6" x14ac:dyDescent="0.25">
      <c r="A517" s="136" t="s">
        <v>29670</v>
      </c>
      <c r="B517" s="137" t="s">
        <v>29671</v>
      </c>
      <c r="C517" s="136" t="s">
        <v>315</v>
      </c>
      <c r="D517" s="136"/>
      <c r="E517" s="136"/>
      <c r="F517" s="138">
        <v>456.90769999999998</v>
      </c>
    </row>
    <row r="518" spans="1:6" x14ac:dyDescent="0.25">
      <c r="A518" s="136" t="s">
        <v>29672</v>
      </c>
      <c r="B518" s="137" t="s">
        <v>29673</v>
      </c>
      <c r="C518" s="136" t="s">
        <v>315</v>
      </c>
      <c r="D518" s="136"/>
      <c r="E518" s="136"/>
      <c r="F518" s="138">
        <v>512.97349999999994</v>
      </c>
    </row>
    <row r="519" spans="1:6" x14ac:dyDescent="0.25">
      <c r="A519" s="136" t="s">
        <v>29674</v>
      </c>
      <c r="B519" s="137" t="s">
        <v>29675</v>
      </c>
      <c r="C519" s="136" t="s">
        <v>315</v>
      </c>
      <c r="D519" s="136"/>
      <c r="E519" s="136"/>
      <c r="F519" s="138">
        <v>523.78039999999999</v>
      </c>
    </row>
    <row r="520" spans="1:6" x14ac:dyDescent="0.25">
      <c r="A520" s="136" t="s">
        <v>29676</v>
      </c>
      <c r="B520" s="137" t="s">
        <v>29677</v>
      </c>
      <c r="C520" s="136" t="s">
        <v>315</v>
      </c>
      <c r="D520" s="136"/>
      <c r="E520" s="136"/>
      <c r="F520" s="138">
        <v>655.80280000000005</v>
      </c>
    </row>
    <row r="521" spans="1:6" x14ac:dyDescent="0.25">
      <c r="A521" s="136" t="s">
        <v>29678</v>
      </c>
      <c r="B521" s="137" t="s">
        <v>29679</v>
      </c>
      <c r="C521" s="136" t="s">
        <v>138</v>
      </c>
      <c r="D521" s="136"/>
      <c r="E521" s="136"/>
      <c r="F521" s="138">
        <v>11.109500000000001</v>
      </c>
    </row>
    <row r="522" spans="1:6" x14ac:dyDescent="0.25">
      <c r="A522" s="136" t="s">
        <v>29680</v>
      </c>
      <c r="B522" s="137" t="s">
        <v>29681</v>
      </c>
      <c r="C522" s="136" t="s">
        <v>315</v>
      </c>
      <c r="D522" s="136"/>
      <c r="E522" s="136"/>
      <c r="F522" s="138">
        <v>209829.37849999999</v>
      </c>
    </row>
    <row r="523" spans="1:6" x14ac:dyDescent="0.25">
      <c r="A523" s="136" t="s">
        <v>29682</v>
      </c>
      <c r="B523" s="137" t="s">
        <v>29683</v>
      </c>
      <c r="C523" s="136" t="s">
        <v>315</v>
      </c>
      <c r="D523" s="136"/>
      <c r="E523" s="136"/>
      <c r="F523" s="138">
        <v>225496.88740000001</v>
      </c>
    </row>
    <row r="524" spans="1:6" x14ac:dyDescent="0.25">
      <c r="A524" s="136" t="s">
        <v>29684</v>
      </c>
      <c r="B524" s="137" t="s">
        <v>29685</v>
      </c>
      <c r="C524" s="136" t="s">
        <v>315</v>
      </c>
      <c r="D524" s="136"/>
      <c r="E524" s="136"/>
      <c r="F524" s="138">
        <v>241215.13949999999</v>
      </c>
    </row>
    <row r="525" spans="1:6" x14ac:dyDescent="0.25">
      <c r="A525" s="136" t="s">
        <v>29686</v>
      </c>
      <c r="B525" s="137" t="s">
        <v>29687</v>
      </c>
      <c r="C525" s="136" t="s">
        <v>315</v>
      </c>
      <c r="D525" s="136"/>
      <c r="E525" s="136"/>
      <c r="F525" s="138">
        <v>268951.02470000001</v>
      </c>
    </row>
    <row r="526" spans="1:6" x14ac:dyDescent="0.25">
      <c r="A526" s="136" t="s">
        <v>29688</v>
      </c>
      <c r="B526" s="137" t="s">
        <v>29689</v>
      </c>
      <c r="C526" s="136" t="s">
        <v>315</v>
      </c>
      <c r="D526" s="136"/>
      <c r="E526" s="136"/>
      <c r="F526" s="138">
        <v>297627.97560000001</v>
      </c>
    </row>
    <row r="527" spans="1:6" x14ac:dyDescent="0.25">
      <c r="A527" s="136" t="s">
        <v>29690</v>
      </c>
      <c r="B527" s="137" t="s">
        <v>29691</v>
      </c>
      <c r="C527" s="136" t="s">
        <v>315</v>
      </c>
      <c r="D527" s="136"/>
      <c r="E527" s="136"/>
      <c r="F527" s="138">
        <v>302188.71049999999</v>
      </c>
    </row>
    <row r="528" spans="1:6" x14ac:dyDescent="0.25">
      <c r="A528" s="136" t="s">
        <v>29692</v>
      </c>
      <c r="B528" s="137" t="s">
        <v>29693</v>
      </c>
      <c r="C528" s="136" t="s">
        <v>315</v>
      </c>
      <c r="D528" s="136"/>
      <c r="E528" s="136"/>
      <c r="F528" s="138">
        <v>388855.951</v>
      </c>
    </row>
    <row r="529" spans="1:6" x14ac:dyDescent="0.25">
      <c r="A529" s="136" t="s">
        <v>29694</v>
      </c>
      <c r="B529" s="137" t="s">
        <v>29695</v>
      </c>
      <c r="C529" s="136" t="s">
        <v>315</v>
      </c>
      <c r="D529" s="136"/>
      <c r="E529" s="136"/>
      <c r="F529" s="138">
        <v>395133.87160000001</v>
      </c>
    </row>
    <row r="530" spans="1:6" x14ac:dyDescent="0.25">
      <c r="A530" s="136" t="s">
        <v>29696</v>
      </c>
      <c r="B530" s="137" t="s">
        <v>29697</v>
      </c>
      <c r="C530" s="136" t="s">
        <v>315</v>
      </c>
      <c r="D530" s="136"/>
      <c r="E530" s="136"/>
      <c r="F530" s="138">
        <v>442848.69650000002</v>
      </c>
    </row>
    <row r="531" spans="1:6" x14ac:dyDescent="0.25">
      <c r="A531" s="136" t="s">
        <v>29698</v>
      </c>
      <c r="B531" s="137" t="s">
        <v>29699</v>
      </c>
      <c r="C531" s="136" t="s">
        <v>315</v>
      </c>
      <c r="D531" s="136"/>
      <c r="E531" s="136"/>
      <c r="F531" s="138">
        <v>485221.12540000002</v>
      </c>
    </row>
    <row r="532" spans="1:6" x14ac:dyDescent="0.25">
      <c r="A532" s="136" t="s">
        <v>29700</v>
      </c>
      <c r="B532" s="137" t="s">
        <v>29701</v>
      </c>
      <c r="C532" s="136" t="s">
        <v>315</v>
      </c>
      <c r="D532" s="136"/>
      <c r="E532" s="136"/>
      <c r="F532" s="138">
        <v>498104.82169999997</v>
      </c>
    </row>
    <row r="533" spans="1:6" x14ac:dyDescent="0.25">
      <c r="A533" s="136" t="s">
        <v>29702</v>
      </c>
      <c r="B533" s="137" t="s">
        <v>29703</v>
      </c>
      <c r="C533" s="136" t="s">
        <v>315</v>
      </c>
      <c r="D533" s="136"/>
      <c r="E533" s="136"/>
      <c r="F533" s="138">
        <v>539143.68779999996</v>
      </c>
    </row>
    <row r="534" spans="1:6" x14ac:dyDescent="0.25">
      <c r="A534" s="136" t="s">
        <v>29704</v>
      </c>
      <c r="B534" s="137" t="s">
        <v>29705</v>
      </c>
      <c r="C534" s="136" t="s">
        <v>315</v>
      </c>
      <c r="D534" s="136"/>
      <c r="E534" s="136"/>
      <c r="F534" s="138">
        <v>178943.37210000001</v>
      </c>
    </row>
    <row r="535" spans="1:6" x14ac:dyDescent="0.25">
      <c r="A535" s="136" t="s">
        <v>29706</v>
      </c>
      <c r="B535" s="137" t="s">
        <v>29707</v>
      </c>
      <c r="C535" s="136" t="s">
        <v>315</v>
      </c>
      <c r="D535" s="136"/>
      <c r="E535" s="136"/>
      <c r="F535" s="138">
        <v>183639.28779999999</v>
      </c>
    </row>
    <row r="536" spans="1:6" x14ac:dyDescent="0.25">
      <c r="A536" s="136" t="s">
        <v>29708</v>
      </c>
      <c r="B536" s="137" t="s">
        <v>29709</v>
      </c>
      <c r="C536" s="136" t="s">
        <v>315</v>
      </c>
      <c r="D536" s="136"/>
      <c r="E536" s="136"/>
      <c r="F536" s="138">
        <v>197631.44690000001</v>
      </c>
    </row>
    <row r="537" spans="1:6" x14ac:dyDescent="0.25">
      <c r="A537" s="136" t="s">
        <v>29710</v>
      </c>
      <c r="B537" s="137" t="s">
        <v>29711</v>
      </c>
      <c r="C537" s="136" t="s">
        <v>315</v>
      </c>
      <c r="D537" s="136"/>
      <c r="E537" s="136"/>
      <c r="F537" s="138">
        <v>211622.6642</v>
      </c>
    </row>
    <row r="538" spans="1:6" x14ac:dyDescent="0.25">
      <c r="A538" s="136" t="s">
        <v>29712</v>
      </c>
      <c r="B538" s="137" t="s">
        <v>29713</v>
      </c>
      <c r="C538" s="136" t="s">
        <v>315</v>
      </c>
      <c r="D538" s="136"/>
      <c r="E538" s="136"/>
      <c r="F538" s="138">
        <v>225619.93700000001</v>
      </c>
    </row>
    <row r="539" spans="1:6" x14ac:dyDescent="0.25">
      <c r="A539" s="136" t="s">
        <v>29714</v>
      </c>
      <c r="B539" s="137" t="s">
        <v>29715</v>
      </c>
      <c r="C539" s="136" t="s">
        <v>315</v>
      </c>
      <c r="D539" s="136"/>
      <c r="E539" s="136"/>
      <c r="F539" s="138">
        <v>250021.2911</v>
      </c>
    </row>
    <row r="540" spans="1:6" x14ac:dyDescent="0.25">
      <c r="A540" s="136" t="s">
        <v>29716</v>
      </c>
      <c r="B540" s="137" t="s">
        <v>29717</v>
      </c>
      <c r="C540" s="136" t="s">
        <v>315</v>
      </c>
      <c r="D540" s="136"/>
      <c r="E540" s="136"/>
      <c r="F540" s="138">
        <v>275347.44459999999</v>
      </c>
    </row>
    <row r="541" spans="1:6" x14ac:dyDescent="0.25">
      <c r="A541" s="136" t="s">
        <v>29718</v>
      </c>
      <c r="B541" s="137" t="s">
        <v>29719</v>
      </c>
      <c r="C541" s="136" t="s">
        <v>315</v>
      </c>
      <c r="D541" s="136"/>
      <c r="E541" s="136"/>
      <c r="F541" s="138">
        <v>279830.7231</v>
      </c>
    </row>
    <row r="542" spans="1:6" x14ac:dyDescent="0.25">
      <c r="A542" s="136" t="s">
        <v>29720</v>
      </c>
      <c r="B542" s="137" t="s">
        <v>29721</v>
      </c>
      <c r="C542" s="136" t="s">
        <v>315</v>
      </c>
      <c r="D542" s="136"/>
      <c r="E542" s="136"/>
      <c r="F542" s="138">
        <v>300181.47330000001</v>
      </c>
    </row>
    <row r="543" spans="1:6" x14ac:dyDescent="0.25">
      <c r="A543" s="136" t="s">
        <v>29722</v>
      </c>
      <c r="B543" s="137" t="s">
        <v>29723</v>
      </c>
      <c r="C543" s="136" t="s">
        <v>315</v>
      </c>
      <c r="D543" s="136"/>
      <c r="E543" s="136"/>
      <c r="F543" s="138">
        <v>306350.95490000001</v>
      </c>
    </row>
    <row r="544" spans="1:6" x14ac:dyDescent="0.25">
      <c r="A544" s="136" t="s">
        <v>29724</v>
      </c>
      <c r="B544" s="137" t="s">
        <v>29725</v>
      </c>
      <c r="C544" s="136" t="s">
        <v>315</v>
      </c>
      <c r="D544" s="136"/>
      <c r="E544" s="136"/>
      <c r="F544" s="138">
        <v>326673.90500000003</v>
      </c>
    </row>
    <row r="545" spans="1:6" x14ac:dyDescent="0.25">
      <c r="A545" s="136" t="s">
        <v>29726</v>
      </c>
      <c r="B545" s="137" t="s">
        <v>29727</v>
      </c>
      <c r="C545" s="136" t="s">
        <v>315</v>
      </c>
      <c r="D545" s="136"/>
      <c r="E545" s="136"/>
      <c r="F545" s="138">
        <v>374373.49959999998</v>
      </c>
    </row>
    <row r="546" spans="1:6" x14ac:dyDescent="0.25">
      <c r="A546" s="136" t="s">
        <v>29728</v>
      </c>
      <c r="B546" s="137" t="s">
        <v>29729</v>
      </c>
      <c r="C546" s="136" t="s">
        <v>315</v>
      </c>
      <c r="D546" s="136"/>
      <c r="E546" s="136"/>
      <c r="F546" s="138">
        <v>387036.44520000002</v>
      </c>
    </row>
    <row r="547" spans="1:6" x14ac:dyDescent="0.25">
      <c r="A547" s="136" t="s">
        <v>29730</v>
      </c>
      <c r="B547" s="137" t="s">
        <v>29731</v>
      </c>
      <c r="C547" s="136" t="s">
        <v>315</v>
      </c>
      <c r="D547" s="136"/>
      <c r="E547" s="136"/>
      <c r="F547" s="138">
        <v>417134.2365</v>
      </c>
    </row>
    <row r="548" spans="1:6" x14ac:dyDescent="0.25">
      <c r="A548" s="136" t="s">
        <v>29732</v>
      </c>
      <c r="B548" s="137" t="s">
        <v>29733</v>
      </c>
      <c r="C548" s="136" t="s">
        <v>138</v>
      </c>
      <c r="D548" s="136"/>
      <c r="E548" s="136"/>
      <c r="F548" s="138">
        <v>2.6722999999999999</v>
      </c>
    </row>
    <row r="549" spans="1:6" x14ac:dyDescent="0.25">
      <c r="A549" s="136" t="s">
        <v>29734</v>
      </c>
      <c r="B549" s="137" t="s">
        <v>29735</v>
      </c>
      <c r="C549" s="136" t="s">
        <v>315</v>
      </c>
      <c r="D549" s="136"/>
      <c r="E549" s="136"/>
      <c r="F549" s="138">
        <v>731.29560000000004</v>
      </c>
    </row>
    <row r="550" spans="1:6" x14ac:dyDescent="0.25">
      <c r="A550" s="136" t="s">
        <v>29736</v>
      </c>
      <c r="B550" s="137" t="s">
        <v>29737</v>
      </c>
      <c r="C550" s="136" t="s">
        <v>315</v>
      </c>
      <c r="D550" s="136"/>
      <c r="E550" s="136"/>
      <c r="F550" s="138">
        <v>5.4207000000000001</v>
      </c>
    </row>
    <row r="551" spans="1:6" x14ac:dyDescent="0.25">
      <c r="A551" s="136" t="s">
        <v>29738</v>
      </c>
      <c r="B551" s="137" t="s">
        <v>29739</v>
      </c>
      <c r="C551" s="136" t="s">
        <v>315</v>
      </c>
      <c r="D551" s="136"/>
      <c r="E551" s="136"/>
      <c r="F551" s="138">
        <v>81.806100000000001</v>
      </c>
    </row>
    <row r="552" spans="1:6" x14ac:dyDescent="0.25">
      <c r="A552" s="136" t="s">
        <v>29740</v>
      </c>
      <c r="B552" s="137" t="s">
        <v>29741</v>
      </c>
      <c r="C552" s="136" t="s">
        <v>315</v>
      </c>
      <c r="D552" s="136"/>
      <c r="E552" s="136"/>
      <c r="F552" s="138">
        <v>64.462100000000007</v>
      </c>
    </row>
    <row r="553" spans="1:6" x14ac:dyDescent="0.25">
      <c r="A553" s="136" t="s">
        <v>29742</v>
      </c>
      <c r="B553" s="137" t="s">
        <v>29743</v>
      </c>
      <c r="C553" s="136" t="s">
        <v>315</v>
      </c>
      <c r="D553" s="136"/>
      <c r="E553" s="136"/>
      <c r="F553" s="138">
        <v>31.805900000000001</v>
      </c>
    </row>
    <row r="554" spans="1:6" x14ac:dyDescent="0.25">
      <c r="A554" s="136" t="s">
        <v>29744</v>
      </c>
      <c r="B554" s="137" t="s">
        <v>29745</v>
      </c>
      <c r="C554" s="136" t="s">
        <v>138</v>
      </c>
      <c r="D554" s="136"/>
      <c r="E554" s="136"/>
      <c r="F554" s="138">
        <v>2.1274000000000002</v>
      </c>
    </row>
    <row r="555" spans="1:6" x14ac:dyDescent="0.25">
      <c r="A555" s="136" t="s">
        <v>29746</v>
      </c>
      <c r="B555" s="137" t="s">
        <v>29747</v>
      </c>
      <c r="C555" s="136" t="s">
        <v>315</v>
      </c>
      <c r="D555" s="136"/>
      <c r="E555" s="136"/>
      <c r="F555" s="138">
        <v>163.3116</v>
      </c>
    </row>
    <row r="556" spans="1:6" x14ac:dyDescent="0.25">
      <c r="A556" s="136" t="s">
        <v>29748</v>
      </c>
      <c r="B556" s="137" t="s">
        <v>29749</v>
      </c>
      <c r="C556" s="136" t="s">
        <v>315</v>
      </c>
      <c r="D556" s="136"/>
      <c r="E556" s="136"/>
      <c r="F556" s="138">
        <v>84.1755</v>
      </c>
    </row>
    <row r="557" spans="1:6" x14ac:dyDescent="0.25">
      <c r="A557" s="136" t="s">
        <v>29750</v>
      </c>
      <c r="B557" s="137" t="s">
        <v>29751</v>
      </c>
      <c r="C557" s="136" t="s">
        <v>315</v>
      </c>
      <c r="D557" s="136"/>
      <c r="E557" s="136"/>
      <c r="F557" s="138">
        <v>40.8414</v>
      </c>
    </row>
    <row r="558" spans="1:6" x14ac:dyDescent="0.25">
      <c r="A558" s="136" t="s">
        <v>29752</v>
      </c>
      <c r="B558" s="137" t="s">
        <v>29753</v>
      </c>
      <c r="C558" s="136" t="s">
        <v>959</v>
      </c>
      <c r="D558" s="136"/>
      <c r="E558" s="136"/>
      <c r="F558" s="138">
        <v>56.2913</v>
      </c>
    </row>
    <row r="559" spans="1:6" x14ac:dyDescent="0.25">
      <c r="A559" s="136" t="s">
        <v>29754</v>
      </c>
      <c r="B559" s="137" t="s">
        <v>29755</v>
      </c>
      <c r="C559" s="136" t="s">
        <v>28917</v>
      </c>
      <c r="D559" s="136"/>
      <c r="E559" s="136"/>
      <c r="F559" s="138">
        <v>26.4848</v>
      </c>
    </row>
    <row r="560" spans="1:6" x14ac:dyDescent="0.25">
      <c r="A560" s="136" t="s">
        <v>29756</v>
      </c>
      <c r="B560" s="137" t="s">
        <v>29757</v>
      </c>
      <c r="C560" s="136" t="s">
        <v>28917</v>
      </c>
      <c r="D560" s="136"/>
      <c r="E560" s="136"/>
      <c r="F560" s="138">
        <v>30.599499999999999</v>
      </c>
    </row>
    <row r="561" spans="1:6" x14ac:dyDescent="0.25">
      <c r="A561" s="136" t="s">
        <v>29758</v>
      </c>
      <c r="B561" s="137" t="s">
        <v>29759</v>
      </c>
      <c r="C561" s="136" t="s">
        <v>203</v>
      </c>
      <c r="D561" s="136"/>
      <c r="E561" s="136"/>
      <c r="F561" s="138">
        <v>11.716799999999999</v>
      </c>
    </row>
    <row r="562" spans="1:6" x14ac:dyDescent="0.25">
      <c r="A562" s="136" t="s">
        <v>29760</v>
      </c>
      <c r="B562" s="137" t="s">
        <v>29761</v>
      </c>
      <c r="C562" s="136" t="s">
        <v>138</v>
      </c>
      <c r="D562" s="136"/>
      <c r="E562" s="136"/>
      <c r="F562" s="138">
        <v>165.4649</v>
      </c>
    </row>
    <row r="563" spans="1:6" x14ac:dyDescent="0.25">
      <c r="A563" s="136" t="s">
        <v>29762</v>
      </c>
      <c r="B563" s="137" t="s">
        <v>29763</v>
      </c>
      <c r="C563" s="136" t="s">
        <v>28917</v>
      </c>
      <c r="D563" s="136"/>
      <c r="E563" s="136"/>
      <c r="F563" s="138">
        <v>9.3821999999999992</v>
      </c>
    </row>
    <row r="564" spans="1:6" x14ac:dyDescent="0.25">
      <c r="A564" s="136" t="s">
        <v>29764</v>
      </c>
      <c r="B564" s="137" t="s">
        <v>29765</v>
      </c>
      <c r="C564" s="136" t="s">
        <v>28917</v>
      </c>
      <c r="D564" s="136"/>
      <c r="E564" s="136"/>
      <c r="F564" s="138">
        <v>7.1063000000000001</v>
      </c>
    </row>
    <row r="565" spans="1:6" x14ac:dyDescent="0.25">
      <c r="A565" s="136" t="s">
        <v>29766</v>
      </c>
      <c r="B565" s="137" t="s">
        <v>29767</v>
      </c>
      <c r="C565" s="136" t="s">
        <v>203</v>
      </c>
      <c r="D565" s="136"/>
      <c r="E565" s="136"/>
      <c r="F565" s="138">
        <v>10.950799999999999</v>
      </c>
    </row>
    <row r="566" spans="1:6" x14ac:dyDescent="0.25">
      <c r="A566" s="136" t="s">
        <v>29768</v>
      </c>
      <c r="B566" s="137" t="s">
        <v>29769</v>
      </c>
      <c r="C566" s="136" t="s">
        <v>203</v>
      </c>
      <c r="D566" s="136"/>
      <c r="E566" s="136"/>
      <c r="F566" s="138">
        <v>11.6182</v>
      </c>
    </row>
    <row r="567" spans="1:6" x14ac:dyDescent="0.25">
      <c r="A567" s="136" t="s">
        <v>29770</v>
      </c>
      <c r="B567" s="137" t="s">
        <v>29771</v>
      </c>
      <c r="C567" s="136" t="s">
        <v>203</v>
      </c>
      <c r="D567" s="136"/>
      <c r="E567" s="136"/>
      <c r="F567" s="138">
        <v>10.1762</v>
      </c>
    </row>
    <row r="568" spans="1:6" x14ac:dyDescent="0.25">
      <c r="A568" s="136" t="s">
        <v>29772</v>
      </c>
      <c r="B568" s="137" t="s">
        <v>29773</v>
      </c>
      <c r="C568" s="136" t="s">
        <v>203</v>
      </c>
      <c r="D568" s="136"/>
      <c r="E568" s="136"/>
      <c r="F568" s="138">
        <v>5.1196000000000002</v>
      </c>
    </row>
    <row r="569" spans="1:6" x14ac:dyDescent="0.25">
      <c r="A569" s="136" t="s">
        <v>29774</v>
      </c>
      <c r="B569" s="137" t="s">
        <v>29775</v>
      </c>
      <c r="C569" s="136" t="s">
        <v>188</v>
      </c>
      <c r="D569" s="136"/>
      <c r="E569" s="136"/>
      <c r="F569" s="138">
        <v>148.07579999999999</v>
      </c>
    </row>
    <row r="570" spans="1:6" x14ac:dyDescent="0.25">
      <c r="A570" s="136" t="s">
        <v>29776</v>
      </c>
      <c r="B570" s="137" t="s">
        <v>29777</v>
      </c>
      <c r="C570" s="136" t="s">
        <v>188</v>
      </c>
      <c r="D570" s="136"/>
      <c r="E570" s="136"/>
      <c r="F570" s="138">
        <v>175.40870000000001</v>
      </c>
    </row>
    <row r="571" spans="1:6" x14ac:dyDescent="0.25">
      <c r="A571" s="136" t="s">
        <v>29778</v>
      </c>
      <c r="B571" s="137" t="s">
        <v>29779</v>
      </c>
      <c r="C571" s="136" t="s">
        <v>203</v>
      </c>
      <c r="D571" s="136"/>
      <c r="E571" s="136"/>
      <c r="F571" s="138">
        <v>25.029900000000001</v>
      </c>
    </row>
    <row r="572" spans="1:6" x14ac:dyDescent="0.25">
      <c r="A572" s="136" t="s">
        <v>29780</v>
      </c>
      <c r="B572" s="137" t="s">
        <v>29781</v>
      </c>
      <c r="C572" s="136" t="s">
        <v>315</v>
      </c>
      <c r="D572" s="136"/>
      <c r="E572" s="136"/>
      <c r="F572" s="138">
        <v>428.12779999999998</v>
      </c>
    </row>
    <row r="573" spans="1:6" x14ac:dyDescent="0.25">
      <c r="A573" s="136" t="s">
        <v>29782</v>
      </c>
      <c r="B573" s="137" t="s">
        <v>29783</v>
      </c>
      <c r="C573" s="136" t="s">
        <v>203</v>
      </c>
      <c r="D573" s="136"/>
      <c r="E573" s="136"/>
      <c r="F573" s="138">
        <v>55.975000000000001</v>
      </c>
    </row>
    <row r="574" spans="1:6" x14ac:dyDescent="0.25">
      <c r="A574" s="136" t="s">
        <v>29784</v>
      </c>
      <c r="B574" s="137" t="s">
        <v>29785</v>
      </c>
      <c r="C574" s="136" t="s">
        <v>203</v>
      </c>
      <c r="D574" s="136"/>
      <c r="E574" s="136"/>
      <c r="F574" s="138">
        <v>24.139600000000002</v>
      </c>
    </row>
    <row r="575" spans="1:6" x14ac:dyDescent="0.25">
      <c r="A575" s="136" t="s">
        <v>29786</v>
      </c>
      <c r="B575" s="137" t="s">
        <v>29787</v>
      </c>
      <c r="C575" s="136" t="s">
        <v>203</v>
      </c>
      <c r="D575" s="136"/>
      <c r="E575" s="136"/>
      <c r="F575" s="138">
        <v>255.26949999999999</v>
      </c>
    </row>
    <row r="576" spans="1:6" x14ac:dyDescent="0.25">
      <c r="A576" s="136" t="s">
        <v>874</v>
      </c>
      <c r="B576" s="137" t="s">
        <v>875</v>
      </c>
      <c r="C576" s="136" t="s">
        <v>315</v>
      </c>
      <c r="D576" s="136"/>
      <c r="E576" s="136"/>
      <c r="F576" s="138">
        <v>421.3603</v>
      </c>
    </row>
    <row r="577" spans="1:6" x14ac:dyDescent="0.25">
      <c r="A577" s="136" t="s">
        <v>29788</v>
      </c>
      <c r="B577" s="137" t="s">
        <v>29789</v>
      </c>
      <c r="C577" s="136" t="s">
        <v>203</v>
      </c>
      <c r="D577" s="136"/>
      <c r="E577" s="136"/>
      <c r="F577" s="138">
        <v>33.075499999999998</v>
      </c>
    </row>
    <row r="578" spans="1:6" x14ac:dyDescent="0.25">
      <c r="A578" s="136" t="s">
        <v>29790</v>
      </c>
      <c r="B578" s="137" t="s">
        <v>29791</v>
      </c>
      <c r="C578" s="136" t="s">
        <v>203</v>
      </c>
      <c r="D578" s="136"/>
      <c r="E578" s="136"/>
      <c r="F578" s="138">
        <v>35.594799999999999</v>
      </c>
    </row>
    <row r="579" spans="1:6" x14ac:dyDescent="0.25">
      <c r="A579" s="136" t="s">
        <v>29792</v>
      </c>
      <c r="B579" s="137" t="s">
        <v>29793</v>
      </c>
      <c r="C579" s="136" t="s">
        <v>315</v>
      </c>
      <c r="D579" s="136"/>
      <c r="E579" s="136"/>
      <c r="F579" s="138">
        <v>29.5442</v>
      </c>
    </row>
    <row r="580" spans="1:6" x14ac:dyDescent="0.25">
      <c r="A580" s="136" t="s">
        <v>29794</v>
      </c>
      <c r="B580" s="137" t="s">
        <v>29795</v>
      </c>
      <c r="C580" s="136" t="s">
        <v>203</v>
      </c>
      <c r="D580" s="136"/>
      <c r="E580" s="136"/>
      <c r="F580" s="138">
        <v>60.585000000000001</v>
      </c>
    </row>
    <row r="581" spans="1:6" x14ac:dyDescent="0.25">
      <c r="A581" s="136" t="s">
        <v>29796</v>
      </c>
      <c r="B581" s="137" t="s">
        <v>29797</v>
      </c>
      <c r="C581" s="136" t="s">
        <v>315</v>
      </c>
      <c r="D581" s="136"/>
      <c r="E581" s="136"/>
      <c r="F581" s="138">
        <v>7.1571999999999996</v>
      </c>
    </row>
    <row r="582" spans="1:6" x14ac:dyDescent="0.25">
      <c r="A582" s="136" t="s">
        <v>29798</v>
      </c>
      <c r="B582" s="137" t="s">
        <v>29799</v>
      </c>
      <c r="C582" s="136" t="s">
        <v>315</v>
      </c>
      <c r="D582" s="136"/>
      <c r="E582" s="136"/>
      <c r="F582" s="138">
        <v>5</v>
      </c>
    </row>
    <row r="583" spans="1:6" x14ac:dyDescent="0.25">
      <c r="A583" s="136" t="s">
        <v>29800</v>
      </c>
      <c r="B583" s="137" t="s">
        <v>29801</v>
      </c>
      <c r="C583" s="136" t="s">
        <v>315</v>
      </c>
      <c r="D583" s="136"/>
      <c r="E583" s="136"/>
      <c r="F583" s="138">
        <v>2788.6080999999999</v>
      </c>
    </row>
    <row r="584" spans="1:6" x14ac:dyDescent="0.25">
      <c r="A584" s="136" t="s">
        <v>29802</v>
      </c>
      <c r="B584" s="137" t="s">
        <v>29803</v>
      </c>
      <c r="C584" s="136" t="s">
        <v>315</v>
      </c>
      <c r="D584" s="136"/>
      <c r="E584" s="136"/>
      <c r="F584" s="138">
        <v>484.52569999999997</v>
      </c>
    </row>
    <row r="585" spans="1:6" x14ac:dyDescent="0.25">
      <c r="A585" s="136" t="s">
        <v>29804</v>
      </c>
      <c r="B585" s="137" t="s">
        <v>29805</v>
      </c>
      <c r="C585" s="136" t="s">
        <v>315</v>
      </c>
      <c r="D585" s="136"/>
      <c r="E585" s="136"/>
      <c r="F585" s="138">
        <v>35.823799999999999</v>
      </c>
    </row>
    <row r="586" spans="1:6" x14ac:dyDescent="0.25">
      <c r="A586" s="136" t="s">
        <v>29806</v>
      </c>
      <c r="B586" s="137" t="s">
        <v>29807</v>
      </c>
      <c r="C586" s="136" t="s">
        <v>315</v>
      </c>
      <c r="D586" s="136"/>
      <c r="E586" s="136"/>
      <c r="F586" s="138">
        <v>387.0686</v>
      </c>
    </row>
    <row r="587" spans="1:6" x14ac:dyDescent="0.25">
      <c r="A587" s="136" t="s">
        <v>29808</v>
      </c>
      <c r="B587" s="137" t="s">
        <v>29809</v>
      </c>
      <c r="C587" s="136" t="s">
        <v>138</v>
      </c>
      <c r="D587" s="136"/>
      <c r="E587" s="136"/>
      <c r="F587" s="138">
        <v>104.1986</v>
      </c>
    </row>
    <row r="588" spans="1:6" x14ac:dyDescent="0.25">
      <c r="A588" s="136" t="s">
        <v>29810</v>
      </c>
      <c r="B588" s="137" t="s">
        <v>29811</v>
      </c>
      <c r="C588" s="136" t="s">
        <v>959</v>
      </c>
      <c r="D588" s="136"/>
      <c r="E588" s="136"/>
      <c r="F588" s="138">
        <v>44.847499999999997</v>
      </c>
    </row>
    <row r="589" spans="1:6" x14ac:dyDescent="0.25">
      <c r="A589" s="136" t="s">
        <v>29812</v>
      </c>
      <c r="B589" s="137" t="s">
        <v>29813</v>
      </c>
      <c r="C589" s="136" t="s">
        <v>315</v>
      </c>
      <c r="D589" s="136"/>
      <c r="E589" s="136"/>
      <c r="F589" s="138">
        <v>608.25220000000002</v>
      </c>
    </row>
    <row r="590" spans="1:6" x14ac:dyDescent="0.25">
      <c r="A590" s="136" t="s">
        <v>29814</v>
      </c>
      <c r="B590" s="137" t="s">
        <v>29815</v>
      </c>
      <c r="C590" s="136" t="s">
        <v>315</v>
      </c>
      <c r="D590" s="136"/>
      <c r="E590" s="136"/>
      <c r="F590" s="138">
        <v>263.25150000000002</v>
      </c>
    </row>
    <row r="591" spans="1:6" x14ac:dyDescent="0.25">
      <c r="A591" s="136" t="s">
        <v>29816</v>
      </c>
      <c r="B591" s="137" t="s">
        <v>29817</v>
      </c>
      <c r="C591" s="136" t="s">
        <v>138</v>
      </c>
      <c r="D591" s="136"/>
      <c r="E591" s="136"/>
      <c r="F591" s="138">
        <v>152.18190000000001</v>
      </c>
    </row>
    <row r="592" spans="1:6" x14ac:dyDescent="0.25">
      <c r="A592" s="136" t="s">
        <v>29818</v>
      </c>
      <c r="B592" s="137" t="s">
        <v>29819</v>
      </c>
      <c r="C592" s="136" t="s">
        <v>959</v>
      </c>
      <c r="D592" s="136"/>
      <c r="E592" s="136"/>
      <c r="F592" s="138">
        <v>29.838899999999999</v>
      </c>
    </row>
    <row r="593" spans="1:6" x14ac:dyDescent="0.25">
      <c r="A593" s="136" t="s">
        <v>29820</v>
      </c>
      <c r="B593" s="137" t="s">
        <v>29821</v>
      </c>
      <c r="C593" s="136" t="s">
        <v>959</v>
      </c>
      <c r="D593" s="136"/>
      <c r="E593" s="136"/>
      <c r="F593" s="138">
        <v>20.079899999999999</v>
      </c>
    </row>
    <row r="594" spans="1:6" x14ac:dyDescent="0.25">
      <c r="A594" s="136" t="s">
        <v>29822</v>
      </c>
      <c r="B594" s="137" t="s">
        <v>29823</v>
      </c>
      <c r="C594" s="136" t="s">
        <v>959</v>
      </c>
      <c r="D594" s="136"/>
      <c r="E594" s="136"/>
      <c r="F594" s="138">
        <v>26.092500000000001</v>
      </c>
    </row>
    <row r="595" spans="1:6" x14ac:dyDescent="0.25">
      <c r="A595" s="136" t="s">
        <v>29824</v>
      </c>
      <c r="B595" s="137" t="s">
        <v>29825</v>
      </c>
      <c r="C595" s="136" t="s">
        <v>959</v>
      </c>
      <c r="D595" s="136"/>
      <c r="E595" s="136"/>
      <c r="F595" s="138">
        <v>27.042899999999999</v>
      </c>
    </row>
    <row r="596" spans="1:6" x14ac:dyDescent="0.25">
      <c r="A596" s="136" t="s">
        <v>29826</v>
      </c>
      <c r="B596" s="137" t="s">
        <v>29827</v>
      </c>
      <c r="C596" s="136" t="s">
        <v>959</v>
      </c>
      <c r="D596" s="136"/>
      <c r="E596" s="136"/>
      <c r="F596" s="138">
        <v>29.0367</v>
      </c>
    </row>
    <row r="597" spans="1:6" x14ac:dyDescent="0.25">
      <c r="A597" s="136" t="s">
        <v>29828</v>
      </c>
      <c r="B597" s="137" t="s">
        <v>29829</v>
      </c>
      <c r="C597" s="136" t="s">
        <v>959</v>
      </c>
      <c r="D597" s="136"/>
      <c r="E597" s="136"/>
      <c r="F597" s="138">
        <v>38.551499999999997</v>
      </c>
    </row>
    <row r="598" spans="1:6" x14ac:dyDescent="0.25">
      <c r="A598" s="136" t="s">
        <v>29830</v>
      </c>
      <c r="B598" s="137" t="s">
        <v>29831</v>
      </c>
      <c r="C598" s="136" t="s">
        <v>959</v>
      </c>
      <c r="D598" s="136"/>
      <c r="E598" s="136"/>
      <c r="F598" s="138">
        <v>57.55</v>
      </c>
    </row>
    <row r="599" spans="1:6" x14ac:dyDescent="0.25">
      <c r="A599" s="136" t="s">
        <v>29832</v>
      </c>
      <c r="B599" s="137" t="s">
        <v>29833</v>
      </c>
      <c r="C599" s="136" t="s">
        <v>959</v>
      </c>
      <c r="D599" s="136"/>
      <c r="E599" s="136"/>
      <c r="F599" s="138">
        <v>76.538200000000003</v>
      </c>
    </row>
    <row r="600" spans="1:6" x14ac:dyDescent="0.25">
      <c r="A600" s="136" t="s">
        <v>29834</v>
      </c>
      <c r="B600" s="137" t="s">
        <v>29835</v>
      </c>
      <c r="C600" s="136" t="s">
        <v>959</v>
      </c>
      <c r="D600" s="136"/>
      <c r="E600" s="136"/>
      <c r="F600" s="138">
        <v>40.137300000000003</v>
      </c>
    </row>
    <row r="601" spans="1:6" x14ac:dyDescent="0.25">
      <c r="A601" s="136" t="s">
        <v>29836</v>
      </c>
      <c r="B601" s="137" t="s">
        <v>29837</v>
      </c>
      <c r="C601" s="136" t="s">
        <v>959</v>
      </c>
      <c r="D601" s="136"/>
      <c r="E601" s="136"/>
      <c r="F601" s="138">
        <v>50.2562</v>
      </c>
    </row>
    <row r="602" spans="1:6" x14ac:dyDescent="0.25">
      <c r="A602" s="136" t="s">
        <v>29838</v>
      </c>
      <c r="B602" s="137" t="s">
        <v>29839</v>
      </c>
      <c r="C602" s="136" t="s">
        <v>959</v>
      </c>
      <c r="D602" s="136"/>
      <c r="E602" s="136"/>
      <c r="F602" s="138">
        <v>60.302700000000002</v>
      </c>
    </row>
    <row r="603" spans="1:6" x14ac:dyDescent="0.25">
      <c r="A603" s="136" t="s">
        <v>29840</v>
      </c>
      <c r="B603" s="137" t="s">
        <v>29841</v>
      </c>
      <c r="C603" s="136" t="s">
        <v>959</v>
      </c>
      <c r="D603" s="136"/>
      <c r="E603" s="136"/>
      <c r="F603" s="138">
        <v>70.723299999999995</v>
      </c>
    </row>
    <row r="604" spans="1:6" x14ac:dyDescent="0.25">
      <c r="A604" s="136" t="s">
        <v>29842</v>
      </c>
      <c r="B604" s="137" t="s">
        <v>29843</v>
      </c>
      <c r="C604" s="136" t="s">
        <v>959</v>
      </c>
      <c r="D604" s="136"/>
      <c r="E604" s="136"/>
      <c r="F604" s="138">
        <v>33.1738</v>
      </c>
    </row>
    <row r="605" spans="1:6" x14ac:dyDescent="0.25">
      <c r="A605" s="136" t="s">
        <v>29844</v>
      </c>
      <c r="B605" s="137" t="s">
        <v>29845</v>
      </c>
      <c r="C605" s="136" t="s">
        <v>959</v>
      </c>
      <c r="D605" s="136"/>
      <c r="E605" s="136"/>
      <c r="F605" s="138">
        <v>40.985399999999998</v>
      </c>
    </row>
    <row r="606" spans="1:6" x14ac:dyDescent="0.25">
      <c r="A606" s="136" t="s">
        <v>29846</v>
      </c>
      <c r="B606" s="137" t="s">
        <v>29847</v>
      </c>
      <c r="C606" s="136" t="s">
        <v>959</v>
      </c>
      <c r="D606" s="136"/>
      <c r="E606" s="136"/>
      <c r="F606" s="138">
        <v>49.222999999999999</v>
      </c>
    </row>
    <row r="607" spans="1:6" x14ac:dyDescent="0.25">
      <c r="A607" s="136" t="s">
        <v>29848</v>
      </c>
      <c r="B607" s="137" t="s">
        <v>29849</v>
      </c>
      <c r="C607" s="136" t="s">
        <v>959</v>
      </c>
      <c r="D607" s="136"/>
      <c r="E607" s="136"/>
      <c r="F607" s="138">
        <v>57.420999999999999</v>
      </c>
    </row>
    <row r="608" spans="1:6" x14ac:dyDescent="0.25">
      <c r="A608" s="136" t="s">
        <v>29850</v>
      </c>
      <c r="B608" s="137" t="s">
        <v>29851</v>
      </c>
      <c r="C608" s="136" t="s">
        <v>959</v>
      </c>
      <c r="D608" s="136"/>
      <c r="E608" s="136"/>
      <c r="F608" s="138">
        <v>29.860199999999999</v>
      </c>
    </row>
    <row r="609" spans="1:6" x14ac:dyDescent="0.25">
      <c r="A609" s="136" t="s">
        <v>29852</v>
      </c>
      <c r="B609" s="137" t="s">
        <v>29853</v>
      </c>
      <c r="C609" s="136" t="s">
        <v>959</v>
      </c>
      <c r="D609" s="136"/>
      <c r="E609" s="136"/>
      <c r="F609" s="138">
        <v>38.933199999999999</v>
      </c>
    </row>
    <row r="610" spans="1:6" x14ac:dyDescent="0.25">
      <c r="A610" s="136" t="s">
        <v>29854</v>
      </c>
      <c r="B610" s="137" t="s">
        <v>29855</v>
      </c>
      <c r="C610" s="136" t="s">
        <v>959</v>
      </c>
      <c r="D610" s="136"/>
      <c r="E610" s="136"/>
      <c r="F610" s="138">
        <v>46.244300000000003</v>
      </c>
    </row>
    <row r="611" spans="1:6" x14ac:dyDescent="0.25">
      <c r="A611" s="136" t="s">
        <v>29856</v>
      </c>
      <c r="B611" s="137" t="s">
        <v>29857</v>
      </c>
      <c r="C611" s="136" t="s">
        <v>959</v>
      </c>
      <c r="D611" s="136"/>
      <c r="E611" s="136"/>
      <c r="F611" s="138">
        <v>54.100999999999999</v>
      </c>
    </row>
    <row r="612" spans="1:6" x14ac:dyDescent="0.25">
      <c r="A612" s="136" t="s">
        <v>29858</v>
      </c>
      <c r="B612" s="137" t="s">
        <v>29859</v>
      </c>
      <c r="C612" s="136" t="s">
        <v>138</v>
      </c>
      <c r="D612" s="136"/>
      <c r="E612" s="136"/>
      <c r="F612" s="138">
        <v>60.088799999999999</v>
      </c>
    </row>
    <row r="613" spans="1:6" x14ac:dyDescent="0.25">
      <c r="A613" s="136" t="s">
        <v>29860</v>
      </c>
      <c r="B613" s="137" t="s">
        <v>29861</v>
      </c>
      <c r="C613" s="136" t="s">
        <v>315</v>
      </c>
      <c r="D613" s="136"/>
      <c r="E613" s="136"/>
      <c r="F613" s="138">
        <v>788.62739999999997</v>
      </c>
    </row>
    <row r="614" spans="1:6" x14ac:dyDescent="0.25">
      <c r="A614" s="136" t="s">
        <v>29862</v>
      </c>
      <c r="B614" s="137" t="s">
        <v>29863</v>
      </c>
      <c r="C614" s="136" t="s">
        <v>315</v>
      </c>
      <c r="D614" s="136"/>
      <c r="E614" s="136"/>
      <c r="F614" s="138">
        <v>794.80610000000001</v>
      </c>
    </row>
    <row r="615" spans="1:6" x14ac:dyDescent="0.25">
      <c r="A615" s="136" t="s">
        <v>29864</v>
      </c>
      <c r="B615" s="137" t="s">
        <v>29865</v>
      </c>
      <c r="C615" s="136" t="s">
        <v>315</v>
      </c>
      <c r="D615" s="136"/>
      <c r="E615" s="136"/>
      <c r="F615" s="138">
        <v>853.62300000000005</v>
      </c>
    </row>
    <row r="616" spans="1:6" x14ac:dyDescent="0.25">
      <c r="A616" s="136" t="s">
        <v>29866</v>
      </c>
      <c r="B616" s="137" t="s">
        <v>29867</v>
      </c>
      <c r="C616" s="136" t="s">
        <v>315</v>
      </c>
      <c r="D616" s="136"/>
      <c r="E616" s="136"/>
      <c r="F616" s="138">
        <v>883.31790000000001</v>
      </c>
    </row>
    <row r="617" spans="1:6" x14ac:dyDescent="0.25">
      <c r="A617" s="136" t="s">
        <v>29868</v>
      </c>
      <c r="B617" s="137" t="s">
        <v>29869</v>
      </c>
      <c r="C617" s="136" t="s">
        <v>315</v>
      </c>
      <c r="D617" s="136"/>
      <c r="E617" s="136"/>
      <c r="F617" s="138">
        <v>928.95159999999998</v>
      </c>
    </row>
    <row r="618" spans="1:6" x14ac:dyDescent="0.25">
      <c r="A618" s="136" t="s">
        <v>29870</v>
      </c>
      <c r="B618" s="137" t="s">
        <v>29871</v>
      </c>
      <c r="C618" s="136" t="s">
        <v>315</v>
      </c>
      <c r="D618" s="136"/>
      <c r="E618" s="136"/>
      <c r="F618" s="138">
        <v>1437.7012</v>
      </c>
    </row>
    <row r="619" spans="1:6" x14ac:dyDescent="0.25">
      <c r="A619" s="136" t="s">
        <v>29872</v>
      </c>
      <c r="B619" s="137" t="s">
        <v>29873</v>
      </c>
      <c r="C619" s="136" t="s">
        <v>315</v>
      </c>
      <c r="D619" s="136"/>
      <c r="E619" s="136"/>
      <c r="F619" s="138">
        <v>1993.1491000000001</v>
      </c>
    </row>
    <row r="620" spans="1:6" x14ac:dyDescent="0.25">
      <c r="A620" s="136" t="s">
        <v>29874</v>
      </c>
      <c r="B620" s="137" t="s">
        <v>29875</v>
      </c>
      <c r="C620" s="136" t="s">
        <v>315</v>
      </c>
      <c r="D620" s="136"/>
      <c r="E620" s="136"/>
      <c r="F620" s="138">
        <v>11.905099999999999</v>
      </c>
    </row>
    <row r="621" spans="1:6" x14ac:dyDescent="0.25">
      <c r="A621" s="136" t="s">
        <v>29876</v>
      </c>
      <c r="B621" s="137" t="s">
        <v>29877</v>
      </c>
      <c r="C621" s="136" t="s">
        <v>315</v>
      </c>
      <c r="D621" s="136"/>
      <c r="E621" s="136"/>
      <c r="F621" s="138">
        <v>22.007999999999999</v>
      </c>
    </row>
    <row r="622" spans="1:6" x14ac:dyDescent="0.25">
      <c r="A622" s="136" t="s">
        <v>29878</v>
      </c>
      <c r="B622" s="137" t="s">
        <v>29879</v>
      </c>
      <c r="C622" s="136" t="s">
        <v>959</v>
      </c>
      <c r="D622" s="136"/>
      <c r="E622" s="136"/>
      <c r="F622" s="138">
        <v>56.768099999999997</v>
      </c>
    </row>
    <row r="623" spans="1:6" x14ac:dyDescent="0.25">
      <c r="A623" s="136" t="s">
        <v>29880</v>
      </c>
      <c r="B623" s="137" t="s">
        <v>29881</v>
      </c>
      <c r="C623" s="136" t="s">
        <v>959</v>
      </c>
      <c r="D623" s="136"/>
      <c r="E623" s="136"/>
      <c r="F623" s="138">
        <v>14.658300000000001</v>
      </c>
    </row>
    <row r="624" spans="1:6" x14ac:dyDescent="0.25">
      <c r="A624" s="136" t="s">
        <v>29882</v>
      </c>
      <c r="B624" s="137" t="s">
        <v>29883</v>
      </c>
      <c r="C624" s="136" t="s">
        <v>188</v>
      </c>
      <c r="D624" s="136"/>
      <c r="E624" s="136"/>
      <c r="F624" s="138" t="s">
        <v>29057</v>
      </c>
    </row>
    <row r="625" spans="1:6" x14ac:dyDescent="0.25">
      <c r="A625" s="136" t="s">
        <v>29884</v>
      </c>
      <c r="B625" s="137" t="s">
        <v>29885</v>
      </c>
      <c r="C625" s="136" t="s">
        <v>28917</v>
      </c>
      <c r="D625" s="136"/>
      <c r="E625" s="136"/>
      <c r="F625" s="138">
        <v>13.8903</v>
      </c>
    </row>
    <row r="626" spans="1:6" x14ac:dyDescent="0.25">
      <c r="A626" s="136" t="s">
        <v>29886</v>
      </c>
      <c r="B626" s="137" t="s">
        <v>29887</v>
      </c>
      <c r="C626" s="136" t="s">
        <v>203</v>
      </c>
      <c r="D626" s="136"/>
      <c r="E626" s="136"/>
      <c r="F626" s="138">
        <v>31.4345</v>
      </c>
    </row>
    <row r="627" spans="1:6" x14ac:dyDescent="0.25">
      <c r="A627" s="136" t="s">
        <v>29888</v>
      </c>
      <c r="B627" s="137" t="s">
        <v>29889</v>
      </c>
      <c r="C627" s="136" t="s">
        <v>203</v>
      </c>
      <c r="D627" s="136"/>
      <c r="E627" s="136"/>
      <c r="F627" s="138">
        <v>11.7774</v>
      </c>
    </row>
    <row r="628" spans="1:6" x14ac:dyDescent="0.25">
      <c r="A628" s="136" t="s">
        <v>29890</v>
      </c>
      <c r="B628" s="137" t="s">
        <v>29891</v>
      </c>
      <c r="C628" s="136" t="s">
        <v>138</v>
      </c>
      <c r="D628" s="136"/>
      <c r="E628" s="136"/>
      <c r="F628" s="138">
        <v>179.70400000000001</v>
      </c>
    </row>
    <row r="629" spans="1:6" x14ac:dyDescent="0.25">
      <c r="A629" s="136" t="s">
        <v>29892</v>
      </c>
      <c r="B629" s="137" t="s">
        <v>29893</v>
      </c>
      <c r="C629" s="136" t="s">
        <v>203</v>
      </c>
      <c r="D629" s="136"/>
      <c r="E629" s="136"/>
      <c r="F629" s="138">
        <v>5.1482000000000001</v>
      </c>
    </row>
    <row r="630" spans="1:6" x14ac:dyDescent="0.25">
      <c r="A630" s="136" t="s">
        <v>29894</v>
      </c>
      <c r="B630" s="137" t="s">
        <v>29895</v>
      </c>
      <c r="C630" s="136" t="s">
        <v>203</v>
      </c>
      <c r="D630" s="136"/>
      <c r="E630" s="136"/>
      <c r="F630" s="138">
        <v>5.1482000000000001</v>
      </c>
    </row>
    <row r="631" spans="1:6" x14ac:dyDescent="0.25">
      <c r="A631" s="136" t="s">
        <v>29896</v>
      </c>
      <c r="B631" s="137" t="s">
        <v>29897</v>
      </c>
      <c r="C631" s="136" t="s">
        <v>203</v>
      </c>
      <c r="D631" s="136"/>
      <c r="E631" s="136"/>
      <c r="F631" s="138">
        <v>5.1482000000000001</v>
      </c>
    </row>
    <row r="632" spans="1:6" x14ac:dyDescent="0.25">
      <c r="A632" s="136" t="s">
        <v>29898</v>
      </c>
      <c r="B632" s="137" t="s">
        <v>29899</v>
      </c>
      <c r="C632" s="136" t="s">
        <v>203</v>
      </c>
      <c r="D632" s="136"/>
      <c r="E632" s="136"/>
      <c r="F632" s="138">
        <v>5.1482000000000001</v>
      </c>
    </row>
    <row r="633" spans="1:6" x14ac:dyDescent="0.25">
      <c r="A633" s="136" t="s">
        <v>29900</v>
      </c>
      <c r="B633" s="137" t="s">
        <v>29901</v>
      </c>
      <c r="C633" s="136" t="s">
        <v>203</v>
      </c>
      <c r="D633" s="136"/>
      <c r="E633" s="136"/>
      <c r="F633" s="138">
        <v>5.1482999999999999</v>
      </c>
    </row>
    <row r="634" spans="1:6" x14ac:dyDescent="0.25">
      <c r="A634" s="136" t="s">
        <v>29902</v>
      </c>
      <c r="B634" s="137" t="s">
        <v>29903</v>
      </c>
      <c r="C634" s="136" t="s">
        <v>138</v>
      </c>
      <c r="D634" s="136"/>
      <c r="E634" s="136"/>
      <c r="F634" s="138">
        <v>65.908299999999997</v>
      </c>
    </row>
    <row r="635" spans="1:6" x14ac:dyDescent="0.25">
      <c r="A635" s="136" t="s">
        <v>29904</v>
      </c>
      <c r="B635" s="137" t="s">
        <v>29905</v>
      </c>
      <c r="C635" s="136" t="s">
        <v>138</v>
      </c>
      <c r="D635" s="136"/>
      <c r="E635" s="136"/>
      <c r="F635" s="138">
        <v>10.6661</v>
      </c>
    </row>
    <row r="636" spans="1:6" x14ac:dyDescent="0.25">
      <c r="A636" s="136" t="s">
        <v>29906</v>
      </c>
      <c r="B636" s="137" t="s">
        <v>29907</v>
      </c>
      <c r="C636" s="136" t="s">
        <v>138</v>
      </c>
      <c r="D636" s="136"/>
      <c r="E636" s="136"/>
      <c r="F636" s="138">
        <v>125.49809999999999</v>
      </c>
    </row>
    <row r="637" spans="1:6" x14ac:dyDescent="0.25">
      <c r="A637" s="136" t="s">
        <v>29908</v>
      </c>
      <c r="B637" s="137" t="s">
        <v>29909</v>
      </c>
      <c r="C637" s="136" t="s">
        <v>138</v>
      </c>
      <c r="D637" s="136"/>
      <c r="E637" s="136"/>
      <c r="F637" s="138">
        <v>163.47669999999999</v>
      </c>
    </row>
    <row r="638" spans="1:6" x14ac:dyDescent="0.25">
      <c r="A638" s="136" t="s">
        <v>29910</v>
      </c>
      <c r="B638" s="137" t="s">
        <v>29911</v>
      </c>
      <c r="C638" s="136" t="s">
        <v>138</v>
      </c>
      <c r="D638" s="136"/>
      <c r="E638" s="136"/>
      <c r="F638" s="138">
        <v>230.37809999999999</v>
      </c>
    </row>
    <row r="639" spans="1:6" x14ac:dyDescent="0.25">
      <c r="A639" s="136" t="s">
        <v>29912</v>
      </c>
      <c r="B639" s="137" t="s">
        <v>29913</v>
      </c>
      <c r="C639" s="136" t="s">
        <v>138</v>
      </c>
      <c r="D639" s="136"/>
      <c r="E639" s="136"/>
      <c r="F639" s="138">
        <v>441.14370000000002</v>
      </c>
    </row>
    <row r="640" spans="1:6" x14ac:dyDescent="0.25">
      <c r="A640" s="136" t="s">
        <v>29914</v>
      </c>
      <c r="B640" s="137" t="s">
        <v>29915</v>
      </c>
      <c r="C640" s="136" t="s">
        <v>315</v>
      </c>
      <c r="D640" s="136"/>
      <c r="E640" s="136"/>
      <c r="F640" s="138">
        <v>21</v>
      </c>
    </row>
    <row r="641" spans="1:6" x14ac:dyDescent="0.25">
      <c r="A641" s="136" t="s">
        <v>29916</v>
      </c>
      <c r="B641" s="137" t="s">
        <v>29917</v>
      </c>
      <c r="C641" s="136" t="s">
        <v>315</v>
      </c>
      <c r="D641" s="136"/>
      <c r="E641" s="136"/>
      <c r="F641" s="138">
        <v>41.714799999999997</v>
      </c>
    </row>
    <row r="642" spans="1:6" x14ac:dyDescent="0.25">
      <c r="A642" s="136" t="s">
        <v>29918</v>
      </c>
      <c r="B642" s="137" t="s">
        <v>29919</v>
      </c>
      <c r="C642" s="136" t="s">
        <v>315</v>
      </c>
      <c r="D642" s="136"/>
      <c r="E642" s="136"/>
      <c r="F642" s="138">
        <v>253.4682</v>
      </c>
    </row>
    <row r="643" spans="1:6" x14ac:dyDescent="0.25">
      <c r="A643" s="136" t="s">
        <v>29920</v>
      </c>
      <c r="B643" s="137" t="s">
        <v>29921</v>
      </c>
      <c r="C643" s="136" t="s">
        <v>315</v>
      </c>
      <c r="D643" s="136"/>
      <c r="E643" s="136"/>
      <c r="F643" s="138">
        <v>3018.2386999999999</v>
      </c>
    </row>
    <row r="644" spans="1:6" x14ac:dyDescent="0.25">
      <c r="A644" s="136" t="s">
        <v>29922</v>
      </c>
      <c r="B644" s="137" t="s">
        <v>29923</v>
      </c>
      <c r="C644" s="136" t="s">
        <v>315</v>
      </c>
      <c r="D644" s="136"/>
      <c r="E644" s="136"/>
      <c r="F644" s="138">
        <v>6968.8290999999999</v>
      </c>
    </row>
    <row r="645" spans="1:6" x14ac:dyDescent="0.25">
      <c r="A645" s="136" t="s">
        <v>869</v>
      </c>
      <c r="B645" s="137" t="s">
        <v>29924</v>
      </c>
      <c r="C645" s="136" t="s">
        <v>315</v>
      </c>
      <c r="D645" s="136"/>
      <c r="E645" s="136"/>
      <c r="F645" s="138">
        <v>8371.5571999999993</v>
      </c>
    </row>
    <row r="646" spans="1:6" x14ac:dyDescent="0.25">
      <c r="A646" s="136" t="s">
        <v>867</v>
      </c>
      <c r="B646" s="137" t="s">
        <v>29925</v>
      </c>
      <c r="C646" s="136" t="s">
        <v>315</v>
      </c>
      <c r="D646" s="136"/>
      <c r="E646" s="136"/>
      <c r="F646" s="138">
        <v>12459.4246</v>
      </c>
    </row>
    <row r="647" spans="1:6" x14ac:dyDescent="0.25">
      <c r="A647" s="136" t="s">
        <v>29926</v>
      </c>
      <c r="B647" s="137" t="s">
        <v>29927</v>
      </c>
      <c r="C647" s="136" t="s">
        <v>315</v>
      </c>
      <c r="D647" s="136"/>
      <c r="E647" s="136"/>
      <c r="F647" s="138">
        <v>6139.0186999999996</v>
      </c>
    </row>
    <row r="648" spans="1:6" x14ac:dyDescent="0.25">
      <c r="A648" s="136" t="s">
        <v>29928</v>
      </c>
      <c r="B648" s="137" t="s">
        <v>29929</v>
      </c>
      <c r="C648" s="136" t="s">
        <v>315</v>
      </c>
      <c r="D648" s="136"/>
      <c r="E648" s="136"/>
      <c r="F648" s="138">
        <v>30.737200000000001</v>
      </c>
    </row>
    <row r="649" spans="1:6" x14ac:dyDescent="0.25">
      <c r="A649" s="136" t="s">
        <v>29930</v>
      </c>
      <c r="B649" s="137" t="s">
        <v>29931</v>
      </c>
      <c r="C649" s="136" t="s">
        <v>315</v>
      </c>
      <c r="D649" s="136"/>
      <c r="E649" s="136"/>
      <c r="F649" s="138">
        <v>3009.1586000000002</v>
      </c>
    </row>
    <row r="650" spans="1:6" x14ac:dyDescent="0.25">
      <c r="A650" s="136" t="s">
        <v>29932</v>
      </c>
      <c r="B650" s="137" t="s">
        <v>29933</v>
      </c>
      <c r="C650" s="136" t="s">
        <v>315</v>
      </c>
      <c r="D650" s="136"/>
      <c r="E650" s="136"/>
      <c r="F650" s="138">
        <v>534.48389999999995</v>
      </c>
    </row>
    <row r="651" spans="1:6" x14ac:dyDescent="0.25">
      <c r="A651" s="136" t="s">
        <v>29934</v>
      </c>
      <c r="B651" s="137" t="s">
        <v>29935</v>
      </c>
      <c r="C651" s="136" t="s">
        <v>315</v>
      </c>
      <c r="D651" s="136"/>
      <c r="E651" s="136"/>
      <c r="F651" s="138">
        <v>272.96530000000001</v>
      </c>
    </row>
    <row r="652" spans="1:6" x14ac:dyDescent="0.25">
      <c r="A652" s="136" t="s">
        <v>29936</v>
      </c>
      <c r="B652" s="137" t="s">
        <v>29937</v>
      </c>
      <c r="C652" s="136" t="s">
        <v>315</v>
      </c>
      <c r="D652" s="136"/>
      <c r="E652" s="136"/>
      <c r="F652" s="138">
        <v>1161.0363</v>
      </c>
    </row>
    <row r="653" spans="1:6" x14ac:dyDescent="0.25">
      <c r="A653" s="136" t="s">
        <v>29938</v>
      </c>
      <c r="B653" s="137" t="s">
        <v>29939</v>
      </c>
      <c r="C653" s="136" t="s">
        <v>138</v>
      </c>
      <c r="D653" s="136"/>
      <c r="E653" s="136"/>
      <c r="F653" s="138">
        <v>7.1661999999999999</v>
      </c>
    </row>
    <row r="654" spans="1:6" x14ac:dyDescent="0.25">
      <c r="A654" s="136" t="s">
        <v>29940</v>
      </c>
      <c r="B654" s="137" t="s">
        <v>29941</v>
      </c>
      <c r="C654" s="136" t="s">
        <v>138</v>
      </c>
      <c r="D654" s="136"/>
      <c r="E654" s="136"/>
      <c r="F654" s="138">
        <v>12.136200000000001</v>
      </c>
    </row>
    <row r="655" spans="1:6" x14ac:dyDescent="0.25">
      <c r="A655" s="136" t="s">
        <v>29942</v>
      </c>
      <c r="B655" s="137" t="s">
        <v>29943</v>
      </c>
      <c r="C655" s="136" t="s">
        <v>138</v>
      </c>
      <c r="D655" s="136"/>
      <c r="E655" s="136"/>
      <c r="F655" s="138">
        <v>26.321999999999999</v>
      </c>
    </row>
    <row r="656" spans="1:6" x14ac:dyDescent="0.25">
      <c r="A656" s="136" t="s">
        <v>29944</v>
      </c>
      <c r="B656" s="137" t="s">
        <v>29945</v>
      </c>
      <c r="C656" s="136" t="s">
        <v>138</v>
      </c>
      <c r="D656" s="136"/>
      <c r="E656" s="136"/>
      <c r="F656" s="138">
        <v>36.088900000000002</v>
      </c>
    </row>
    <row r="657" spans="1:6" x14ac:dyDescent="0.25">
      <c r="A657" s="136" t="s">
        <v>29946</v>
      </c>
      <c r="B657" s="137" t="s">
        <v>29947</v>
      </c>
      <c r="C657" s="136" t="s">
        <v>138</v>
      </c>
      <c r="D657" s="136"/>
      <c r="E657" s="136"/>
      <c r="F657" s="138">
        <v>16.896999999999998</v>
      </c>
    </row>
    <row r="658" spans="1:6" x14ac:dyDescent="0.25">
      <c r="A658" s="136" t="s">
        <v>29948</v>
      </c>
      <c r="B658" s="137" t="s">
        <v>29949</v>
      </c>
      <c r="C658" s="136" t="s">
        <v>138</v>
      </c>
      <c r="D658" s="136"/>
      <c r="E658" s="136"/>
      <c r="F658" s="138">
        <v>19.677299999999999</v>
      </c>
    </row>
    <row r="659" spans="1:6" x14ac:dyDescent="0.25">
      <c r="A659" s="136" t="s">
        <v>29950</v>
      </c>
      <c r="B659" s="137" t="s">
        <v>29951</v>
      </c>
      <c r="C659" s="136" t="s">
        <v>138</v>
      </c>
      <c r="D659" s="136"/>
      <c r="E659" s="136"/>
      <c r="F659" s="138">
        <v>77.073800000000006</v>
      </c>
    </row>
    <row r="660" spans="1:6" x14ac:dyDescent="0.25">
      <c r="A660" s="136" t="s">
        <v>29952</v>
      </c>
      <c r="B660" s="137" t="s">
        <v>29953</v>
      </c>
      <c r="C660" s="136" t="s">
        <v>138</v>
      </c>
      <c r="D660" s="136"/>
      <c r="E660" s="136"/>
      <c r="F660" s="138">
        <v>80.868600000000001</v>
      </c>
    </row>
    <row r="661" spans="1:6" x14ac:dyDescent="0.25">
      <c r="A661" s="136" t="s">
        <v>29954</v>
      </c>
      <c r="B661" s="137" t="s">
        <v>29955</v>
      </c>
      <c r="C661" s="136" t="s">
        <v>138</v>
      </c>
      <c r="D661" s="136"/>
      <c r="E661" s="136"/>
      <c r="F661" s="138">
        <v>106.38079999999999</v>
      </c>
    </row>
    <row r="662" spans="1:6" x14ac:dyDescent="0.25">
      <c r="A662" s="136" t="s">
        <v>29956</v>
      </c>
      <c r="B662" s="137" t="s">
        <v>29957</v>
      </c>
      <c r="C662" s="136" t="s">
        <v>315</v>
      </c>
      <c r="D662" s="136"/>
      <c r="E662" s="136"/>
      <c r="F662" s="138">
        <v>459.30599999999998</v>
      </c>
    </row>
    <row r="663" spans="1:6" x14ac:dyDescent="0.25">
      <c r="A663" s="136" t="s">
        <v>29958</v>
      </c>
      <c r="B663" s="137" t="s">
        <v>29959</v>
      </c>
      <c r="C663" s="136" t="s">
        <v>959</v>
      </c>
      <c r="D663" s="136"/>
      <c r="E663" s="136"/>
      <c r="F663" s="138">
        <v>5.6634000000000002</v>
      </c>
    </row>
    <row r="664" spans="1:6" x14ac:dyDescent="0.25">
      <c r="A664" s="136" t="s">
        <v>29960</v>
      </c>
      <c r="B664" s="137" t="s">
        <v>29961</v>
      </c>
      <c r="C664" s="136" t="s">
        <v>315</v>
      </c>
      <c r="D664" s="136"/>
      <c r="E664" s="136"/>
      <c r="F664" s="138">
        <v>1963.7344000000001</v>
      </c>
    </row>
    <row r="665" spans="1:6" x14ac:dyDescent="0.25">
      <c r="A665" s="136" t="s">
        <v>29962</v>
      </c>
      <c r="B665" s="137" t="s">
        <v>29963</v>
      </c>
      <c r="C665" s="136" t="s">
        <v>315</v>
      </c>
      <c r="D665" s="136"/>
      <c r="E665" s="136"/>
      <c r="F665" s="138">
        <v>12.9465</v>
      </c>
    </row>
    <row r="666" spans="1:6" x14ac:dyDescent="0.25">
      <c r="A666" s="136" t="s">
        <v>29964</v>
      </c>
      <c r="B666" s="137" t="s">
        <v>29965</v>
      </c>
      <c r="C666" s="136" t="s">
        <v>959</v>
      </c>
      <c r="D666" s="136"/>
      <c r="E666" s="136"/>
      <c r="F666" s="138">
        <v>42.7669</v>
      </c>
    </row>
    <row r="667" spans="1:6" x14ac:dyDescent="0.25">
      <c r="A667" s="136" t="s">
        <v>29966</v>
      </c>
      <c r="B667" s="137" t="s">
        <v>29967</v>
      </c>
      <c r="C667" s="136" t="s">
        <v>315</v>
      </c>
      <c r="D667" s="136"/>
      <c r="E667" s="136"/>
      <c r="F667" s="138">
        <v>7736.2821999999996</v>
      </c>
    </row>
    <row r="668" spans="1:6" x14ac:dyDescent="0.25">
      <c r="A668" s="136" t="s">
        <v>29968</v>
      </c>
      <c r="B668" s="137" t="s">
        <v>29969</v>
      </c>
      <c r="C668" s="136" t="s">
        <v>203</v>
      </c>
      <c r="D668" s="136"/>
      <c r="E668" s="136"/>
      <c r="F668" s="138">
        <v>52.195500000000003</v>
      </c>
    </row>
    <row r="669" spans="1:6" x14ac:dyDescent="0.25">
      <c r="A669" s="136" t="s">
        <v>29970</v>
      </c>
      <c r="B669" s="137" t="s">
        <v>29971</v>
      </c>
      <c r="C669" s="136" t="s">
        <v>138</v>
      </c>
      <c r="D669" s="136"/>
      <c r="E669" s="136"/>
      <c r="F669" s="138">
        <v>205.65979999999999</v>
      </c>
    </row>
    <row r="670" spans="1:6" x14ac:dyDescent="0.25">
      <c r="A670" s="136" t="s">
        <v>29972</v>
      </c>
      <c r="B670" s="137" t="s">
        <v>29973</v>
      </c>
      <c r="C670" s="136" t="s">
        <v>315</v>
      </c>
      <c r="D670" s="136"/>
      <c r="E670" s="136"/>
      <c r="F670" s="138">
        <v>4628.7918</v>
      </c>
    </row>
    <row r="671" spans="1:6" x14ac:dyDescent="0.25">
      <c r="A671" s="136" t="s">
        <v>29974</v>
      </c>
      <c r="B671" s="137" t="s">
        <v>29975</v>
      </c>
      <c r="C671" s="136" t="s">
        <v>315</v>
      </c>
      <c r="D671" s="136"/>
      <c r="E671" s="136"/>
      <c r="F671" s="138">
        <v>2409.7714999999998</v>
      </c>
    </row>
    <row r="672" spans="1:6" x14ac:dyDescent="0.25">
      <c r="A672" s="136" t="s">
        <v>29976</v>
      </c>
      <c r="B672" s="137" t="s">
        <v>29977</v>
      </c>
      <c r="C672" s="136" t="s">
        <v>315</v>
      </c>
      <c r="D672" s="136"/>
      <c r="E672" s="136"/>
      <c r="F672" s="138">
        <v>519.59190000000001</v>
      </c>
    </row>
    <row r="673" spans="1:6" x14ac:dyDescent="0.25">
      <c r="A673" s="136" t="s">
        <v>29978</v>
      </c>
      <c r="B673" s="137" t="s">
        <v>29979</v>
      </c>
      <c r="C673" s="136" t="s">
        <v>315</v>
      </c>
      <c r="D673" s="136"/>
      <c r="E673" s="136"/>
      <c r="F673" s="138">
        <v>1443.6537000000001</v>
      </c>
    </row>
    <row r="674" spans="1:6" x14ac:dyDescent="0.25">
      <c r="A674" s="136" t="s">
        <v>29980</v>
      </c>
      <c r="B674" s="137" t="s">
        <v>29981</v>
      </c>
      <c r="C674" s="136" t="s">
        <v>138</v>
      </c>
      <c r="D674" s="136"/>
      <c r="E674" s="136"/>
      <c r="F674" s="138">
        <v>132.10910000000001</v>
      </c>
    </row>
    <row r="675" spans="1:6" x14ac:dyDescent="0.25">
      <c r="A675" s="136" t="s">
        <v>29982</v>
      </c>
      <c r="B675" s="137" t="s">
        <v>29983</v>
      </c>
      <c r="C675" s="136" t="s">
        <v>315</v>
      </c>
      <c r="D675" s="136"/>
      <c r="E675" s="136"/>
      <c r="F675" s="138">
        <v>1066.6071999999999</v>
      </c>
    </row>
    <row r="676" spans="1:6" x14ac:dyDescent="0.25">
      <c r="A676" s="136" t="s">
        <v>29984</v>
      </c>
      <c r="B676" s="137" t="s">
        <v>29985</v>
      </c>
      <c r="C676" s="136" t="s">
        <v>315</v>
      </c>
      <c r="D676" s="136"/>
      <c r="E676" s="136"/>
      <c r="F676" s="138">
        <v>10435.5083</v>
      </c>
    </row>
    <row r="677" spans="1:6" x14ac:dyDescent="0.25">
      <c r="A677" s="136" t="s">
        <v>29986</v>
      </c>
      <c r="B677" s="137" t="s">
        <v>29987</v>
      </c>
      <c r="C677" s="136" t="s">
        <v>315</v>
      </c>
      <c r="D677" s="136"/>
      <c r="E677" s="136"/>
      <c r="F677" s="138">
        <v>10075.0437</v>
      </c>
    </row>
    <row r="678" spans="1:6" x14ac:dyDescent="0.25">
      <c r="A678" s="136" t="s">
        <v>29988</v>
      </c>
      <c r="B678" s="137" t="s">
        <v>29989</v>
      </c>
      <c r="C678" s="136" t="s">
        <v>315</v>
      </c>
      <c r="D678" s="136"/>
      <c r="E678" s="136"/>
      <c r="F678" s="138">
        <v>5.0915999999999997</v>
      </c>
    </row>
    <row r="679" spans="1:6" x14ac:dyDescent="0.25">
      <c r="A679" s="136" t="s">
        <v>29990</v>
      </c>
      <c r="B679" s="137" t="s">
        <v>29991</v>
      </c>
      <c r="C679" s="136" t="s">
        <v>315</v>
      </c>
      <c r="D679" s="136"/>
      <c r="E679" s="136"/>
      <c r="F679" s="138">
        <v>390</v>
      </c>
    </row>
    <row r="680" spans="1:6" x14ac:dyDescent="0.25">
      <c r="A680" s="136" t="s">
        <v>29992</v>
      </c>
      <c r="B680" s="137" t="s">
        <v>29993</v>
      </c>
      <c r="C680" s="136" t="s">
        <v>315</v>
      </c>
      <c r="D680" s="136"/>
      <c r="E680" s="136"/>
      <c r="F680" s="138">
        <v>37.763500000000001</v>
      </c>
    </row>
    <row r="681" spans="1:6" x14ac:dyDescent="0.25">
      <c r="A681" s="136" t="s">
        <v>29994</v>
      </c>
      <c r="B681" s="137" t="s">
        <v>29995</v>
      </c>
      <c r="C681" s="136" t="s">
        <v>315</v>
      </c>
      <c r="D681" s="136"/>
      <c r="E681" s="136"/>
      <c r="F681" s="138">
        <v>4186.1756999999998</v>
      </c>
    </row>
    <row r="682" spans="1:6" x14ac:dyDescent="0.25">
      <c r="A682" s="136" t="s">
        <v>29996</v>
      </c>
      <c r="B682" s="137" t="s">
        <v>29997</v>
      </c>
      <c r="C682" s="136" t="s">
        <v>203</v>
      </c>
      <c r="D682" s="136"/>
      <c r="E682" s="136"/>
      <c r="F682" s="138">
        <v>0.1285</v>
      </c>
    </row>
    <row r="683" spans="1:6" x14ac:dyDescent="0.25">
      <c r="A683" s="136" t="s">
        <v>29998</v>
      </c>
      <c r="B683" s="137" t="s">
        <v>29999</v>
      </c>
      <c r="C683" s="136" t="s">
        <v>203</v>
      </c>
      <c r="D683" s="136"/>
      <c r="E683" s="136"/>
      <c r="F683" s="138">
        <v>2.3435000000000001</v>
      </c>
    </row>
    <row r="684" spans="1:6" x14ac:dyDescent="0.25">
      <c r="A684" s="136" t="s">
        <v>30000</v>
      </c>
      <c r="B684" s="137" t="s">
        <v>30001</v>
      </c>
      <c r="C684" s="136" t="s">
        <v>138</v>
      </c>
      <c r="D684" s="136"/>
      <c r="E684" s="136"/>
      <c r="F684" s="138">
        <v>126.9701</v>
      </c>
    </row>
    <row r="685" spans="1:6" x14ac:dyDescent="0.25">
      <c r="A685" s="136" t="s">
        <v>30002</v>
      </c>
      <c r="B685" s="137" t="s">
        <v>30003</v>
      </c>
      <c r="C685" s="136" t="s">
        <v>315</v>
      </c>
      <c r="D685" s="136"/>
      <c r="E685" s="136"/>
      <c r="F685" s="138">
        <v>25335.012699999999</v>
      </c>
    </row>
    <row r="686" spans="1:6" x14ac:dyDescent="0.25">
      <c r="A686" s="136" t="s">
        <v>30004</v>
      </c>
      <c r="B686" s="137" t="s">
        <v>30005</v>
      </c>
      <c r="C686" s="136" t="s">
        <v>315</v>
      </c>
      <c r="D686" s="136"/>
      <c r="E686" s="136"/>
      <c r="F686" s="138">
        <v>41141.731599999999</v>
      </c>
    </row>
    <row r="687" spans="1:6" x14ac:dyDescent="0.25">
      <c r="A687" s="136" t="s">
        <v>30006</v>
      </c>
      <c r="B687" s="137" t="s">
        <v>30007</v>
      </c>
      <c r="C687" s="136" t="s">
        <v>315</v>
      </c>
      <c r="D687" s="136"/>
      <c r="E687" s="136"/>
      <c r="F687" s="138">
        <v>48972.854500000001</v>
      </c>
    </row>
    <row r="688" spans="1:6" x14ac:dyDescent="0.25">
      <c r="A688" s="136" t="s">
        <v>30008</v>
      </c>
      <c r="B688" s="137" t="s">
        <v>30009</v>
      </c>
      <c r="C688" s="136" t="s">
        <v>315</v>
      </c>
      <c r="D688" s="136"/>
      <c r="E688" s="136"/>
      <c r="F688" s="138">
        <v>72218.870899999994</v>
      </c>
    </row>
    <row r="689" spans="1:6" x14ac:dyDescent="0.25">
      <c r="A689" s="136" t="s">
        <v>30010</v>
      </c>
      <c r="B689" s="137" t="s">
        <v>30011</v>
      </c>
      <c r="C689" s="136" t="s">
        <v>315</v>
      </c>
      <c r="D689" s="136"/>
      <c r="E689" s="136"/>
      <c r="F689" s="138">
        <v>81117.108300000007</v>
      </c>
    </row>
    <row r="690" spans="1:6" x14ac:dyDescent="0.25">
      <c r="A690" s="136" t="s">
        <v>30012</v>
      </c>
      <c r="B690" s="137" t="s">
        <v>30013</v>
      </c>
      <c r="C690" s="136" t="s">
        <v>315</v>
      </c>
      <c r="D690" s="136"/>
      <c r="E690" s="136"/>
      <c r="F690" s="138">
        <v>98568.608699999997</v>
      </c>
    </row>
    <row r="691" spans="1:6" x14ac:dyDescent="0.25">
      <c r="A691" s="136" t="s">
        <v>30014</v>
      </c>
      <c r="B691" s="137" t="s">
        <v>30015</v>
      </c>
      <c r="C691" s="136" t="s">
        <v>315</v>
      </c>
      <c r="D691" s="136"/>
      <c r="E691" s="136"/>
      <c r="F691" s="138">
        <v>130716.8802</v>
      </c>
    </row>
    <row r="692" spans="1:6" x14ac:dyDescent="0.25">
      <c r="A692" s="136" t="s">
        <v>30016</v>
      </c>
      <c r="B692" s="137" t="s">
        <v>30017</v>
      </c>
      <c r="C692" s="136" t="s">
        <v>315</v>
      </c>
      <c r="D692" s="136"/>
      <c r="E692" s="136"/>
      <c r="F692" s="138">
        <v>18373.7094</v>
      </c>
    </row>
    <row r="693" spans="1:6" x14ac:dyDescent="0.25">
      <c r="A693" s="136" t="s">
        <v>30018</v>
      </c>
      <c r="B693" s="137" t="s">
        <v>30019</v>
      </c>
      <c r="C693" s="136" t="s">
        <v>315</v>
      </c>
      <c r="D693" s="136"/>
      <c r="E693" s="136"/>
      <c r="F693" s="138">
        <v>29898.609199999999</v>
      </c>
    </row>
    <row r="694" spans="1:6" x14ac:dyDescent="0.25">
      <c r="A694" s="136" t="s">
        <v>30020</v>
      </c>
      <c r="B694" s="137" t="s">
        <v>30021</v>
      </c>
      <c r="C694" s="136" t="s">
        <v>315</v>
      </c>
      <c r="D694" s="136"/>
      <c r="E694" s="136"/>
      <c r="F694" s="138">
        <v>35628.963400000001</v>
      </c>
    </row>
    <row r="695" spans="1:6" x14ac:dyDescent="0.25">
      <c r="A695" s="136" t="s">
        <v>30022</v>
      </c>
      <c r="B695" s="137" t="s">
        <v>30023</v>
      </c>
      <c r="C695" s="136" t="s">
        <v>315</v>
      </c>
      <c r="D695" s="136"/>
      <c r="E695" s="136"/>
      <c r="F695" s="138">
        <v>52741.842499999999</v>
      </c>
    </row>
    <row r="696" spans="1:6" x14ac:dyDescent="0.25">
      <c r="A696" s="136" t="s">
        <v>30024</v>
      </c>
      <c r="B696" s="137" t="s">
        <v>30025</v>
      </c>
      <c r="C696" s="136" t="s">
        <v>315</v>
      </c>
      <c r="D696" s="136"/>
      <c r="E696" s="136"/>
      <c r="F696" s="138">
        <v>58808.271999999997</v>
      </c>
    </row>
    <row r="697" spans="1:6" x14ac:dyDescent="0.25">
      <c r="A697" s="136" t="s">
        <v>30026</v>
      </c>
      <c r="B697" s="137" t="s">
        <v>30027</v>
      </c>
      <c r="C697" s="136" t="s">
        <v>315</v>
      </c>
      <c r="D697" s="136"/>
      <c r="E697" s="136"/>
      <c r="F697" s="138">
        <v>74768.320699999997</v>
      </c>
    </row>
    <row r="698" spans="1:6" x14ac:dyDescent="0.25">
      <c r="A698" s="136" t="s">
        <v>30028</v>
      </c>
      <c r="B698" s="137" t="s">
        <v>30029</v>
      </c>
      <c r="C698" s="136" t="s">
        <v>315</v>
      </c>
      <c r="D698" s="136"/>
      <c r="E698" s="136"/>
      <c r="F698" s="138">
        <v>98666.679300000003</v>
      </c>
    </row>
    <row r="699" spans="1:6" x14ac:dyDescent="0.25">
      <c r="A699" s="136" t="s">
        <v>30030</v>
      </c>
      <c r="B699" s="137" t="s">
        <v>30031</v>
      </c>
      <c r="C699" s="136" t="s">
        <v>315</v>
      </c>
      <c r="D699" s="136"/>
      <c r="E699" s="136"/>
      <c r="F699" s="138">
        <v>10.7591</v>
      </c>
    </row>
    <row r="700" spans="1:6" x14ac:dyDescent="0.25">
      <c r="A700" s="136" t="s">
        <v>30032</v>
      </c>
      <c r="B700" s="137" t="s">
        <v>30033</v>
      </c>
      <c r="C700" s="136" t="s">
        <v>315</v>
      </c>
      <c r="D700" s="136"/>
      <c r="E700" s="136"/>
      <c r="F700" s="138">
        <v>5766.7455</v>
      </c>
    </row>
    <row r="701" spans="1:6" x14ac:dyDescent="0.25">
      <c r="A701" s="136" t="s">
        <v>30034</v>
      </c>
      <c r="B701" s="137" t="s">
        <v>30035</v>
      </c>
      <c r="C701" s="136" t="s">
        <v>203</v>
      </c>
      <c r="D701" s="136"/>
      <c r="E701" s="136"/>
      <c r="F701" s="138">
        <v>9.6511999999999993</v>
      </c>
    </row>
    <row r="702" spans="1:6" x14ac:dyDescent="0.25">
      <c r="A702" s="136" t="s">
        <v>30036</v>
      </c>
      <c r="B702" s="137" t="s">
        <v>30037</v>
      </c>
      <c r="C702" s="136" t="s">
        <v>188</v>
      </c>
      <c r="D702" s="136"/>
      <c r="E702" s="136"/>
      <c r="F702" s="138">
        <v>11.560600000000001</v>
      </c>
    </row>
    <row r="703" spans="1:6" x14ac:dyDescent="0.25">
      <c r="A703" s="136" t="s">
        <v>30038</v>
      </c>
      <c r="B703" s="137" t="s">
        <v>30039</v>
      </c>
      <c r="C703" s="136" t="s">
        <v>203</v>
      </c>
      <c r="D703" s="136"/>
      <c r="E703" s="136"/>
      <c r="F703" s="138">
        <v>50.650500000000001</v>
      </c>
    </row>
    <row r="704" spans="1:6" x14ac:dyDescent="0.25">
      <c r="A704" s="136" t="s">
        <v>30040</v>
      </c>
      <c r="B704" s="137" t="s">
        <v>30041</v>
      </c>
      <c r="C704" s="136" t="s">
        <v>138</v>
      </c>
      <c r="D704" s="136"/>
      <c r="E704" s="136"/>
      <c r="F704" s="138">
        <v>3.1293000000000002</v>
      </c>
    </row>
    <row r="705" spans="1:6" x14ac:dyDescent="0.25">
      <c r="A705" s="136" t="s">
        <v>30042</v>
      </c>
      <c r="B705" s="137" t="s">
        <v>30043</v>
      </c>
      <c r="C705" s="136" t="s">
        <v>959</v>
      </c>
      <c r="D705" s="136"/>
      <c r="E705" s="136"/>
      <c r="F705" s="138">
        <v>38.583300000000001</v>
      </c>
    </row>
    <row r="706" spans="1:6" x14ac:dyDescent="0.25">
      <c r="A706" s="136" t="s">
        <v>30044</v>
      </c>
      <c r="B706" s="137" t="s">
        <v>30045</v>
      </c>
      <c r="C706" s="136" t="s">
        <v>138</v>
      </c>
      <c r="D706" s="136"/>
      <c r="E706" s="136"/>
      <c r="F706" s="138">
        <v>38.187100000000001</v>
      </c>
    </row>
    <row r="707" spans="1:6" x14ac:dyDescent="0.25">
      <c r="A707" s="136" t="s">
        <v>30046</v>
      </c>
      <c r="B707" s="137" t="s">
        <v>30047</v>
      </c>
      <c r="C707" s="136" t="s">
        <v>138</v>
      </c>
      <c r="D707" s="136"/>
      <c r="E707" s="136"/>
      <c r="F707" s="138">
        <v>24.764900000000001</v>
      </c>
    </row>
    <row r="708" spans="1:6" x14ac:dyDescent="0.25">
      <c r="A708" s="136" t="s">
        <v>30048</v>
      </c>
      <c r="B708" s="137" t="s">
        <v>30049</v>
      </c>
      <c r="C708" s="136" t="s">
        <v>315</v>
      </c>
      <c r="D708" s="136"/>
      <c r="E708" s="136"/>
      <c r="F708" s="138">
        <v>558.33500000000004</v>
      </c>
    </row>
    <row r="709" spans="1:6" x14ac:dyDescent="0.25">
      <c r="A709" s="136" t="s">
        <v>30050</v>
      </c>
      <c r="B709" s="137" t="s">
        <v>30051</v>
      </c>
      <c r="C709" s="136" t="s">
        <v>959</v>
      </c>
      <c r="D709" s="136"/>
      <c r="E709" s="136"/>
      <c r="F709" s="138">
        <v>81.368700000000004</v>
      </c>
    </row>
    <row r="710" spans="1:6" x14ac:dyDescent="0.25">
      <c r="A710" s="136" t="s">
        <v>30052</v>
      </c>
      <c r="B710" s="137" t="s">
        <v>30053</v>
      </c>
      <c r="C710" s="136" t="s">
        <v>315</v>
      </c>
      <c r="D710" s="136"/>
      <c r="E710" s="136"/>
      <c r="F710" s="138">
        <v>3.0143</v>
      </c>
    </row>
    <row r="711" spans="1:6" x14ac:dyDescent="0.25">
      <c r="A711" s="136" t="s">
        <v>30054</v>
      </c>
      <c r="B711" s="137" t="s">
        <v>30055</v>
      </c>
      <c r="C711" s="136" t="s">
        <v>315</v>
      </c>
      <c r="D711" s="136"/>
      <c r="E711" s="136"/>
      <c r="F711" s="138">
        <v>15.1473</v>
      </c>
    </row>
    <row r="712" spans="1:6" x14ac:dyDescent="0.25">
      <c r="A712" s="136" t="s">
        <v>30056</v>
      </c>
      <c r="B712" s="137" t="s">
        <v>30057</v>
      </c>
      <c r="C712" s="136" t="s">
        <v>315</v>
      </c>
      <c r="D712" s="136"/>
      <c r="E712" s="136"/>
      <c r="F712" s="138">
        <v>871.63469999999995</v>
      </c>
    </row>
    <row r="713" spans="1:6" x14ac:dyDescent="0.25">
      <c r="A713" s="136" t="s">
        <v>30058</v>
      </c>
      <c r="B713" s="137" t="s">
        <v>30059</v>
      </c>
      <c r="C713" s="136" t="s">
        <v>315</v>
      </c>
      <c r="D713" s="136"/>
      <c r="E713" s="136"/>
      <c r="F713" s="138">
        <v>128.9444</v>
      </c>
    </row>
    <row r="714" spans="1:6" x14ac:dyDescent="0.25">
      <c r="A714" s="136" t="s">
        <v>30060</v>
      </c>
      <c r="B714" s="137" t="s">
        <v>30061</v>
      </c>
      <c r="C714" s="136" t="s">
        <v>203</v>
      </c>
      <c r="D714" s="136"/>
      <c r="E714" s="136"/>
      <c r="F714" s="138">
        <v>95.213999999999999</v>
      </c>
    </row>
    <row r="715" spans="1:6" x14ac:dyDescent="0.25">
      <c r="A715" s="136" t="s">
        <v>30062</v>
      </c>
      <c r="B715" s="137" t="s">
        <v>37886</v>
      </c>
      <c r="C715" s="136" t="s">
        <v>315</v>
      </c>
      <c r="D715" s="136"/>
      <c r="E715" s="136"/>
      <c r="F715" s="138">
        <v>2633.5453000000002</v>
      </c>
    </row>
    <row r="716" spans="1:6" x14ac:dyDescent="0.25">
      <c r="A716" s="136" t="s">
        <v>30063</v>
      </c>
      <c r="B716" s="137" t="s">
        <v>30064</v>
      </c>
      <c r="C716" s="136" t="s">
        <v>315</v>
      </c>
      <c r="D716" s="136"/>
      <c r="E716" s="136"/>
      <c r="F716" s="138">
        <v>14.1266</v>
      </c>
    </row>
    <row r="717" spans="1:6" x14ac:dyDescent="0.25">
      <c r="A717" s="136" t="s">
        <v>30065</v>
      </c>
      <c r="B717" s="137" t="s">
        <v>30066</v>
      </c>
      <c r="C717" s="136" t="s">
        <v>315</v>
      </c>
      <c r="D717" s="136"/>
      <c r="E717" s="136"/>
      <c r="F717" s="138">
        <v>9908.5218000000004</v>
      </c>
    </row>
    <row r="718" spans="1:6" x14ac:dyDescent="0.25">
      <c r="A718" s="136" t="s">
        <v>30067</v>
      </c>
      <c r="B718" s="137" t="s">
        <v>30068</v>
      </c>
      <c r="C718" s="136" t="s">
        <v>138</v>
      </c>
      <c r="D718" s="136"/>
      <c r="E718" s="136"/>
      <c r="F718" s="138">
        <v>1505.6177</v>
      </c>
    </row>
    <row r="719" spans="1:6" x14ac:dyDescent="0.25">
      <c r="A719" s="136" t="s">
        <v>30069</v>
      </c>
      <c r="B719" s="137" t="s">
        <v>30070</v>
      </c>
      <c r="C719" s="136" t="s">
        <v>315</v>
      </c>
      <c r="D719" s="136"/>
      <c r="E719" s="136"/>
      <c r="F719" s="138">
        <v>2.4594</v>
      </c>
    </row>
    <row r="720" spans="1:6" x14ac:dyDescent="0.25">
      <c r="A720" s="136" t="s">
        <v>30071</v>
      </c>
      <c r="B720" s="137" t="s">
        <v>30072</v>
      </c>
      <c r="C720" s="136" t="s">
        <v>315</v>
      </c>
      <c r="D720" s="136"/>
      <c r="E720" s="136"/>
      <c r="F720" s="138">
        <v>3.8277000000000001</v>
      </c>
    </row>
    <row r="721" spans="1:6" x14ac:dyDescent="0.25">
      <c r="A721" s="136" t="s">
        <v>30073</v>
      </c>
      <c r="B721" s="137" t="s">
        <v>30074</v>
      </c>
      <c r="C721" s="136" t="s">
        <v>138</v>
      </c>
      <c r="D721" s="136"/>
      <c r="E721" s="136"/>
      <c r="F721" s="138">
        <v>11.065300000000001</v>
      </c>
    </row>
    <row r="722" spans="1:6" x14ac:dyDescent="0.25">
      <c r="A722" s="136" t="s">
        <v>30075</v>
      </c>
      <c r="B722" s="137" t="s">
        <v>30076</v>
      </c>
      <c r="C722" s="136" t="s">
        <v>138</v>
      </c>
      <c r="D722" s="136"/>
      <c r="E722" s="136"/>
      <c r="F722" s="138">
        <v>4.1379000000000001</v>
      </c>
    </row>
    <row r="723" spans="1:6" x14ac:dyDescent="0.25">
      <c r="A723" s="136" t="s">
        <v>30077</v>
      </c>
      <c r="B723" s="137" t="s">
        <v>30078</v>
      </c>
      <c r="C723" s="136" t="s">
        <v>138</v>
      </c>
      <c r="D723" s="136"/>
      <c r="E723" s="136"/>
      <c r="F723" s="138">
        <v>4.9591000000000003</v>
      </c>
    </row>
    <row r="724" spans="1:6" x14ac:dyDescent="0.25">
      <c r="A724" s="136" t="s">
        <v>30079</v>
      </c>
      <c r="B724" s="137" t="s">
        <v>30080</v>
      </c>
      <c r="C724" s="136" t="s">
        <v>138</v>
      </c>
      <c r="D724" s="136"/>
      <c r="E724" s="136"/>
      <c r="F724" s="138">
        <v>8.2933000000000003</v>
      </c>
    </row>
    <row r="725" spans="1:6" x14ac:dyDescent="0.25">
      <c r="A725" s="136" t="s">
        <v>30081</v>
      </c>
      <c r="B725" s="137" t="s">
        <v>30082</v>
      </c>
      <c r="C725" s="136" t="s">
        <v>138</v>
      </c>
      <c r="D725" s="136"/>
      <c r="E725" s="136"/>
      <c r="F725" s="138">
        <v>12.664199999999999</v>
      </c>
    </row>
    <row r="726" spans="1:6" x14ac:dyDescent="0.25">
      <c r="A726" s="136" t="s">
        <v>30083</v>
      </c>
      <c r="B726" s="137" t="s">
        <v>30084</v>
      </c>
      <c r="C726" s="136" t="s">
        <v>138</v>
      </c>
      <c r="D726" s="136"/>
      <c r="E726" s="136"/>
      <c r="F726" s="138">
        <v>18.424099999999999</v>
      </c>
    </row>
    <row r="727" spans="1:6" x14ac:dyDescent="0.25">
      <c r="A727" s="136" t="s">
        <v>30085</v>
      </c>
      <c r="B727" s="137" t="s">
        <v>30086</v>
      </c>
      <c r="C727" s="136" t="s">
        <v>138</v>
      </c>
      <c r="D727" s="136"/>
      <c r="E727" s="136"/>
      <c r="F727" s="138">
        <v>25.126200000000001</v>
      </c>
    </row>
    <row r="728" spans="1:6" x14ac:dyDescent="0.25">
      <c r="A728" s="136" t="s">
        <v>30087</v>
      </c>
      <c r="B728" s="137" t="s">
        <v>30088</v>
      </c>
      <c r="C728" s="136" t="s">
        <v>138</v>
      </c>
      <c r="D728" s="136"/>
      <c r="E728" s="136"/>
      <c r="F728" s="138">
        <v>91.619600000000005</v>
      </c>
    </row>
    <row r="729" spans="1:6" x14ac:dyDescent="0.25">
      <c r="A729" s="136" t="s">
        <v>30089</v>
      </c>
      <c r="B729" s="137" t="s">
        <v>30090</v>
      </c>
      <c r="C729" s="136" t="s">
        <v>138</v>
      </c>
      <c r="D729" s="136"/>
      <c r="E729" s="136"/>
      <c r="F729" s="138">
        <v>1.2294</v>
      </c>
    </row>
    <row r="730" spans="1:6" x14ac:dyDescent="0.25">
      <c r="A730" s="136" t="s">
        <v>30091</v>
      </c>
      <c r="B730" s="137" t="s">
        <v>30092</v>
      </c>
      <c r="C730" s="136" t="s">
        <v>203</v>
      </c>
      <c r="D730" s="136"/>
      <c r="E730" s="136"/>
      <c r="F730" s="138">
        <v>15.3773</v>
      </c>
    </row>
    <row r="731" spans="1:6" x14ac:dyDescent="0.25">
      <c r="A731" s="136" t="s">
        <v>30093</v>
      </c>
      <c r="B731" s="137" t="s">
        <v>30094</v>
      </c>
      <c r="C731" s="136" t="s">
        <v>315</v>
      </c>
      <c r="D731" s="136"/>
      <c r="E731" s="136"/>
      <c r="F731" s="138">
        <v>1.0403</v>
      </c>
    </row>
    <row r="732" spans="1:6" x14ac:dyDescent="0.25">
      <c r="A732" s="136" t="s">
        <v>30095</v>
      </c>
      <c r="B732" s="137" t="s">
        <v>30096</v>
      </c>
      <c r="C732" s="136" t="s">
        <v>315</v>
      </c>
      <c r="D732" s="136"/>
      <c r="E732" s="136"/>
      <c r="F732" s="138">
        <v>1.0403</v>
      </c>
    </row>
    <row r="733" spans="1:6" x14ac:dyDescent="0.25">
      <c r="A733" s="136" t="s">
        <v>30097</v>
      </c>
      <c r="B733" s="137" t="s">
        <v>30098</v>
      </c>
      <c r="C733" s="136" t="s">
        <v>315</v>
      </c>
      <c r="D733" s="136"/>
      <c r="E733" s="136"/>
      <c r="F733" s="138">
        <v>1.0403</v>
      </c>
    </row>
    <row r="734" spans="1:6" x14ac:dyDescent="0.25">
      <c r="A734" s="136" t="s">
        <v>30099</v>
      </c>
      <c r="B734" s="137" t="s">
        <v>30100</v>
      </c>
      <c r="C734" s="136" t="s">
        <v>315</v>
      </c>
      <c r="D734" s="136"/>
      <c r="E734" s="136"/>
      <c r="F734" s="138">
        <v>1.0403</v>
      </c>
    </row>
    <row r="735" spans="1:6" x14ac:dyDescent="0.25">
      <c r="A735" s="136" t="s">
        <v>30101</v>
      </c>
      <c r="B735" s="137" t="s">
        <v>30102</v>
      </c>
      <c r="C735" s="136" t="s">
        <v>315</v>
      </c>
      <c r="D735" s="136"/>
      <c r="E735" s="136"/>
      <c r="F735" s="138">
        <v>8.6366999999999994</v>
      </c>
    </row>
    <row r="736" spans="1:6" x14ac:dyDescent="0.25">
      <c r="A736" s="136" t="s">
        <v>30103</v>
      </c>
      <c r="B736" s="137" t="s">
        <v>30104</v>
      </c>
      <c r="C736" s="136" t="s">
        <v>315</v>
      </c>
      <c r="D736" s="136"/>
      <c r="E736" s="136"/>
      <c r="F736" s="138">
        <v>8.6349</v>
      </c>
    </row>
    <row r="737" spans="1:6" x14ac:dyDescent="0.25">
      <c r="A737" s="136" t="s">
        <v>30105</v>
      </c>
      <c r="B737" s="137" t="s">
        <v>30106</v>
      </c>
      <c r="C737" s="136" t="s">
        <v>315</v>
      </c>
      <c r="D737" s="136"/>
      <c r="E737" s="136"/>
      <c r="F737" s="138">
        <v>8.6434999999999995</v>
      </c>
    </row>
    <row r="738" spans="1:6" x14ac:dyDescent="0.25">
      <c r="A738" s="136" t="s">
        <v>30107</v>
      </c>
      <c r="B738" s="137" t="s">
        <v>30108</v>
      </c>
      <c r="C738" s="136" t="s">
        <v>28917</v>
      </c>
      <c r="D738" s="136"/>
      <c r="E738" s="136"/>
      <c r="F738" s="138">
        <v>5.4817999999999998</v>
      </c>
    </row>
    <row r="739" spans="1:6" x14ac:dyDescent="0.25">
      <c r="A739" s="136" t="s">
        <v>30109</v>
      </c>
      <c r="B739" s="137" t="s">
        <v>30110</v>
      </c>
      <c r="C739" s="136" t="s">
        <v>315</v>
      </c>
      <c r="D739" s="136"/>
      <c r="E739" s="136"/>
      <c r="F739" s="138">
        <v>9.7540999999999993</v>
      </c>
    </row>
    <row r="740" spans="1:6" x14ac:dyDescent="0.25">
      <c r="A740" s="136" t="s">
        <v>30111</v>
      </c>
      <c r="B740" s="137" t="s">
        <v>30112</v>
      </c>
      <c r="C740" s="136" t="s">
        <v>802</v>
      </c>
      <c r="D740" s="136"/>
      <c r="E740" s="136"/>
      <c r="F740" s="138" t="s">
        <v>29057</v>
      </c>
    </row>
    <row r="741" spans="1:6" x14ac:dyDescent="0.25">
      <c r="A741" s="136" t="s">
        <v>30113</v>
      </c>
      <c r="B741" s="137" t="s">
        <v>30114</v>
      </c>
      <c r="C741" s="136" t="s">
        <v>802</v>
      </c>
      <c r="D741" s="136"/>
      <c r="E741" s="136"/>
      <c r="F741" s="138" t="s">
        <v>29057</v>
      </c>
    </row>
    <row r="742" spans="1:6" x14ac:dyDescent="0.25">
      <c r="A742" s="136" t="s">
        <v>30115</v>
      </c>
      <c r="B742" s="137" t="s">
        <v>30116</v>
      </c>
      <c r="C742" s="136" t="s">
        <v>802</v>
      </c>
      <c r="D742" s="136"/>
      <c r="E742" s="136"/>
      <c r="F742" s="138" t="s">
        <v>29057</v>
      </c>
    </row>
    <row r="743" spans="1:6" x14ac:dyDescent="0.25">
      <c r="A743" s="136" t="s">
        <v>30117</v>
      </c>
      <c r="B743" s="137" t="s">
        <v>30118</v>
      </c>
      <c r="C743" s="136" t="s">
        <v>802</v>
      </c>
      <c r="D743" s="136"/>
      <c r="E743" s="136"/>
      <c r="F743" s="138" t="s">
        <v>29057</v>
      </c>
    </row>
    <row r="744" spans="1:6" x14ac:dyDescent="0.25">
      <c r="A744" s="136" t="s">
        <v>30119</v>
      </c>
      <c r="B744" s="137" t="s">
        <v>30120</v>
      </c>
      <c r="C744" s="136" t="s">
        <v>802</v>
      </c>
      <c r="D744" s="136"/>
      <c r="E744" s="136"/>
      <c r="F744" s="138" t="s">
        <v>29057</v>
      </c>
    </row>
    <row r="745" spans="1:6" x14ac:dyDescent="0.25">
      <c r="A745" s="136" t="s">
        <v>30121</v>
      </c>
      <c r="B745" s="137" t="s">
        <v>30122</v>
      </c>
      <c r="C745" s="136" t="s">
        <v>315</v>
      </c>
      <c r="D745" s="136"/>
      <c r="E745" s="136"/>
      <c r="F745" s="138">
        <v>9.7569999999999997</v>
      </c>
    </row>
    <row r="746" spans="1:6" x14ac:dyDescent="0.25">
      <c r="A746" s="136" t="s">
        <v>30123</v>
      </c>
      <c r="B746" s="137" t="s">
        <v>30124</v>
      </c>
      <c r="C746" s="136" t="s">
        <v>802</v>
      </c>
      <c r="D746" s="136"/>
      <c r="E746" s="136"/>
      <c r="F746" s="138" t="s">
        <v>29057</v>
      </c>
    </row>
    <row r="747" spans="1:6" x14ac:dyDescent="0.25">
      <c r="A747" s="136" t="s">
        <v>30125</v>
      </c>
      <c r="B747" s="137" t="s">
        <v>30126</v>
      </c>
      <c r="C747" s="136" t="s">
        <v>802</v>
      </c>
      <c r="D747" s="136"/>
      <c r="E747" s="136"/>
      <c r="F747" s="138" t="s">
        <v>29057</v>
      </c>
    </row>
    <row r="748" spans="1:6" x14ac:dyDescent="0.25">
      <c r="A748" s="136" t="s">
        <v>30127</v>
      </c>
      <c r="B748" s="137" t="s">
        <v>30128</v>
      </c>
      <c r="C748" s="136" t="s">
        <v>802</v>
      </c>
      <c r="D748" s="136"/>
      <c r="E748" s="136"/>
      <c r="F748" s="138" t="s">
        <v>29057</v>
      </c>
    </row>
    <row r="749" spans="1:6" x14ac:dyDescent="0.25">
      <c r="A749" s="136" t="s">
        <v>30129</v>
      </c>
      <c r="B749" s="137" t="s">
        <v>30130</v>
      </c>
      <c r="C749" s="136" t="s">
        <v>802</v>
      </c>
      <c r="D749" s="136"/>
      <c r="E749" s="136"/>
      <c r="F749" s="138">
        <v>9367.4007000000001</v>
      </c>
    </row>
    <row r="750" spans="1:6" x14ac:dyDescent="0.25">
      <c r="A750" s="136" t="s">
        <v>30131</v>
      </c>
      <c r="B750" s="137" t="s">
        <v>30132</v>
      </c>
      <c r="C750" s="136" t="s">
        <v>203</v>
      </c>
      <c r="D750" s="136"/>
      <c r="E750" s="136"/>
      <c r="F750" s="138">
        <v>0.49809999999999999</v>
      </c>
    </row>
    <row r="751" spans="1:6" x14ac:dyDescent="0.25">
      <c r="A751" s="136" t="s">
        <v>30133</v>
      </c>
      <c r="B751" s="137" t="s">
        <v>30134</v>
      </c>
      <c r="C751" s="136" t="s">
        <v>802</v>
      </c>
      <c r="D751" s="136"/>
      <c r="E751" s="136"/>
      <c r="F751" s="138" t="s">
        <v>29057</v>
      </c>
    </row>
    <row r="752" spans="1:6" x14ac:dyDescent="0.25">
      <c r="A752" s="136" t="s">
        <v>30135</v>
      </c>
      <c r="B752" s="137" t="s">
        <v>30136</v>
      </c>
      <c r="C752" s="136" t="s">
        <v>802</v>
      </c>
      <c r="D752" s="136"/>
      <c r="E752" s="136"/>
      <c r="F752" s="138" t="s">
        <v>29057</v>
      </c>
    </row>
    <row r="753" spans="1:6" x14ac:dyDescent="0.25">
      <c r="A753" s="136" t="s">
        <v>30137</v>
      </c>
      <c r="B753" s="137" t="s">
        <v>30138</v>
      </c>
      <c r="C753" s="136" t="s">
        <v>802</v>
      </c>
      <c r="D753" s="136"/>
      <c r="E753" s="136"/>
      <c r="F753" s="138" t="s">
        <v>29057</v>
      </c>
    </row>
    <row r="754" spans="1:6" x14ac:dyDescent="0.25">
      <c r="A754" s="136" t="s">
        <v>30139</v>
      </c>
      <c r="B754" s="137" t="s">
        <v>30140</v>
      </c>
      <c r="C754" s="136" t="s">
        <v>315</v>
      </c>
      <c r="D754" s="136"/>
      <c r="E754" s="136"/>
      <c r="F754" s="138">
        <v>11.9861</v>
      </c>
    </row>
    <row r="755" spans="1:6" x14ac:dyDescent="0.25">
      <c r="A755" s="136" t="s">
        <v>30141</v>
      </c>
      <c r="B755" s="137" t="s">
        <v>30142</v>
      </c>
      <c r="C755" s="136" t="s">
        <v>315</v>
      </c>
      <c r="D755" s="136"/>
      <c r="E755" s="136"/>
      <c r="F755" s="138">
        <v>20.218299999999999</v>
      </c>
    </row>
    <row r="756" spans="1:6" x14ac:dyDescent="0.25">
      <c r="A756" s="136" t="s">
        <v>30143</v>
      </c>
      <c r="B756" s="137" t="s">
        <v>30144</v>
      </c>
      <c r="C756" s="136" t="s">
        <v>315</v>
      </c>
      <c r="D756" s="136"/>
      <c r="E756" s="136"/>
      <c r="F756" s="138">
        <v>23.6556</v>
      </c>
    </row>
    <row r="757" spans="1:6" x14ac:dyDescent="0.25">
      <c r="A757" s="136" t="s">
        <v>30145</v>
      </c>
      <c r="B757" s="137" t="s">
        <v>30146</v>
      </c>
      <c r="C757" s="136" t="s">
        <v>315</v>
      </c>
      <c r="D757" s="136"/>
      <c r="E757" s="136"/>
      <c r="F757" s="138">
        <v>23.658999999999999</v>
      </c>
    </row>
    <row r="758" spans="1:6" x14ac:dyDescent="0.25">
      <c r="A758" s="136" t="s">
        <v>30147</v>
      </c>
      <c r="B758" s="137" t="s">
        <v>30148</v>
      </c>
      <c r="C758" s="136" t="s">
        <v>203</v>
      </c>
      <c r="D758" s="136"/>
      <c r="E758" s="136"/>
      <c r="F758" s="138">
        <v>10.627000000000001</v>
      </c>
    </row>
    <row r="759" spans="1:6" x14ac:dyDescent="0.25">
      <c r="A759" s="136" t="s">
        <v>30149</v>
      </c>
      <c r="B759" s="137" t="s">
        <v>30150</v>
      </c>
      <c r="C759" s="136" t="s">
        <v>315</v>
      </c>
      <c r="D759" s="136"/>
      <c r="E759" s="136"/>
      <c r="F759" s="138">
        <v>2975.4929000000002</v>
      </c>
    </row>
    <row r="760" spans="1:6" x14ac:dyDescent="0.25">
      <c r="A760" s="136" t="s">
        <v>30151</v>
      </c>
      <c r="B760" s="137" t="s">
        <v>30152</v>
      </c>
      <c r="C760" s="136" t="s">
        <v>315</v>
      </c>
      <c r="D760" s="136"/>
      <c r="E760" s="136"/>
      <c r="F760" s="138">
        <v>3686.9810000000002</v>
      </c>
    </row>
    <row r="761" spans="1:6" x14ac:dyDescent="0.25">
      <c r="A761" s="136" t="s">
        <v>30153</v>
      </c>
      <c r="B761" s="137" t="s">
        <v>30154</v>
      </c>
      <c r="C761" s="136" t="s">
        <v>315</v>
      </c>
      <c r="D761" s="136"/>
      <c r="E761" s="136"/>
      <c r="F761" s="138">
        <v>1949.6244999999999</v>
      </c>
    </row>
    <row r="762" spans="1:6" x14ac:dyDescent="0.25">
      <c r="A762" s="136" t="s">
        <v>30155</v>
      </c>
      <c r="B762" s="137" t="s">
        <v>30156</v>
      </c>
      <c r="C762" s="136" t="s">
        <v>315</v>
      </c>
      <c r="D762" s="136"/>
      <c r="E762" s="136"/>
      <c r="F762" s="138">
        <v>2690.0391</v>
      </c>
    </row>
    <row r="763" spans="1:6" x14ac:dyDescent="0.25">
      <c r="A763" s="136" t="s">
        <v>30157</v>
      </c>
      <c r="B763" s="137" t="s">
        <v>30158</v>
      </c>
      <c r="C763" s="136" t="s">
        <v>315</v>
      </c>
      <c r="D763" s="136"/>
      <c r="E763" s="136"/>
      <c r="F763" s="138">
        <v>40.106099999999998</v>
      </c>
    </row>
    <row r="764" spans="1:6" x14ac:dyDescent="0.25">
      <c r="A764" s="136" t="s">
        <v>30159</v>
      </c>
      <c r="B764" s="137" t="s">
        <v>30160</v>
      </c>
      <c r="C764" s="136" t="s">
        <v>315</v>
      </c>
      <c r="D764" s="136"/>
      <c r="E764" s="136"/>
      <c r="F764" s="138">
        <v>6709.3230000000003</v>
      </c>
    </row>
    <row r="765" spans="1:6" x14ac:dyDescent="0.25">
      <c r="A765" s="136" t="s">
        <v>30161</v>
      </c>
      <c r="B765" s="137" t="s">
        <v>37887</v>
      </c>
      <c r="C765" s="136" t="s">
        <v>315</v>
      </c>
      <c r="D765" s="136"/>
      <c r="E765" s="136"/>
      <c r="F765" s="138">
        <v>42.402999999999999</v>
      </c>
    </row>
    <row r="766" spans="1:6" x14ac:dyDescent="0.25">
      <c r="A766" s="136" t="s">
        <v>30162</v>
      </c>
      <c r="B766" s="137" t="s">
        <v>30163</v>
      </c>
      <c r="C766" s="136" t="s">
        <v>315</v>
      </c>
      <c r="D766" s="136"/>
      <c r="E766" s="136"/>
      <c r="F766" s="138">
        <v>397.80059999999997</v>
      </c>
    </row>
    <row r="767" spans="1:6" x14ac:dyDescent="0.25">
      <c r="A767" s="136" t="s">
        <v>30164</v>
      </c>
      <c r="B767" s="137" t="s">
        <v>30165</v>
      </c>
      <c r="C767" s="136" t="s">
        <v>315</v>
      </c>
      <c r="D767" s="136"/>
      <c r="E767" s="136"/>
      <c r="F767" s="138">
        <v>397.80059999999997</v>
      </c>
    </row>
    <row r="768" spans="1:6" x14ac:dyDescent="0.25">
      <c r="A768" s="136" t="s">
        <v>30166</v>
      </c>
      <c r="B768" s="137" t="s">
        <v>30167</v>
      </c>
      <c r="C768" s="136" t="s">
        <v>315</v>
      </c>
      <c r="D768" s="136"/>
      <c r="E768" s="136"/>
      <c r="F768" s="138">
        <v>66.967699999999994</v>
      </c>
    </row>
    <row r="769" spans="1:6" x14ac:dyDescent="0.25">
      <c r="A769" s="136" t="s">
        <v>30168</v>
      </c>
      <c r="B769" s="137" t="s">
        <v>30169</v>
      </c>
      <c r="C769" s="136" t="s">
        <v>315</v>
      </c>
      <c r="D769" s="136"/>
      <c r="E769" s="136"/>
      <c r="F769" s="138">
        <v>73.288799999999995</v>
      </c>
    </row>
    <row r="770" spans="1:6" x14ac:dyDescent="0.25">
      <c r="A770" s="136" t="s">
        <v>30170</v>
      </c>
      <c r="B770" s="137" t="s">
        <v>30171</v>
      </c>
      <c r="C770" s="136" t="s">
        <v>315</v>
      </c>
      <c r="D770" s="136"/>
      <c r="E770" s="136"/>
      <c r="F770" s="138">
        <v>103.26439999999999</v>
      </c>
    </row>
    <row r="771" spans="1:6" x14ac:dyDescent="0.25">
      <c r="A771" s="136" t="s">
        <v>30172</v>
      </c>
      <c r="B771" s="137" t="s">
        <v>30173</v>
      </c>
      <c r="C771" s="136" t="s">
        <v>315</v>
      </c>
      <c r="D771" s="136"/>
      <c r="E771" s="136"/>
      <c r="F771" s="138">
        <v>80.317999999999998</v>
      </c>
    </row>
    <row r="772" spans="1:6" x14ac:dyDescent="0.25">
      <c r="A772" s="136" t="s">
        <v>30174</v>
      </c>
      <c r="B772" s="137" t="s">
        <v>30175</v>
      </c>
      <c r="C772" s="136" t="s">
        <v>315</v>
      </c>
      <c r="D772" s="136"/>
      <c r="E772" s="136"/>
      <c r="F772" s="138">
        <v>124.1845</v>
      </c>
    </row>
    <row r="773" spans="1:6" x14ac:dyDescent="0.25">
      <c r="A773" s="136" t="s">
        <v>30176</v>
      </c>
      <c r="B773" s="137" t="s">
        <v>30177</v>
      </c>
      <c r="C773" s="136" t="s">
        <v>315</v>
      </c>
      <c r="D773" s="136"/>
      <c r="E773" s="136"/>
      <c r="F773" s="138">
        <v>156.94970000000001</v>
      </c>
    </row>
    <row r="774" spans="1:6" x14ac:dyDescent="0.25">
      <c r="A774" s="136" t="s">
        <v>30178</v>
      </c>
      <c r="B774" s="137" t="s">
        <v>30179</v>
      </c>
      <c r="C774" s="136" t="s">
        <v>315</v>
      </c>
      <c r="D774" s="136"/>
      <c r="E774" s="136"/>
      <c r="F774" s="138">
        <v>161.68969999999999</v>
      </c>
    </row>
    <row r="775" spans="1:6" x14ac:dyDescent="0.25">
      <c r="A775" s="136" t="s">
        <v>30180</v>
      </c>
      <c r="B775" s="137" t="s">
        <v>30181</v>
      </c>
      <c r="C775" s="136" t="s">
        <v>315</v>
      </c>
      <c r="D775" s="136"/>
      <c r="E775" s="136"/>
      <c r="F775" s="138">
        <v>190.92269999999999</v>
      </c>
    </row>
    <row r="776" spans="1:6" x14ac:dyDescent="0.25">
      <c r="A776" s="136" t="s">
        <v>30182</v>
      </c>
      <c r="B776" s="137" t="s">
        <v>30183</v>
      </c>
      <c r="C776" s="136" t="s">
        <v>315</v>
      </c>
      <c r="D776" s="136"/>
      <c r="E776" s="136"/>
      <c r="F776" s="138">
        <v>212.333</v>
      </c>
    </row>
    <row r="777" spans="1:6" x14ac:dyDescent="0.25">
      <c r="A777" s="136" t="s">
        <v>30184</v>
      </c>
      <c r="B777" s="137" t="s">
        <v>30185</v>
      </c>
      <c r="C777" s="136" t="s">
        <v>315</v>
      </c>
      <c r="D777" s="136"/>
      <c r="E777" s="136"/>
      <c r="F777" s="138">
        <v>285.35910000000001</v>
      </c>
    </row>
    <row r="778" spans="1:6" x14ac:dyDescent="0.25">
      <c r="A778" s="136" t="s">
        <v>30186</v>
      </c>
      <c r="B778" s="137" t="s">
        <v>30187</v>
      </c>
      <c r="C778" s="136" t="s">
        <v>315</v>
      </c>
      <c r="D778" s="136"/>
      <c r="E778" s="136"/>
      <c r="F778" s="138">
        <v>102.48309999999999</v>
      </c>
    </row>
    <row r="779" spans="1:6" x14ac:dyDescent="0.25">
      <c r="A779" s="136" t="s">
        <v>30188</v>
      </c>
      <c r="B779" s="137" t="s">
        <v>30189</v>
      </c>
      <c r="C779" s="136" t="s">
        <v>315</v>
      </c>
      <c r="D779" s="136"/>
      <c r="E779" s="136"/>
      <c r="F779" s="138">
        <v>160.1318</v>
      </c>
    </row>
    <row r="780" spans="1:6" x14ac:dyDescent="0.25">
      <c r="A780" s="136" t="s">
        <v>30190</v>
      </c>
      <c r="B780" s="137" t="s">
        <v>30191</v>
      </c>
      <c r="C780" s="136" t="s">
        <v>315</v>
      </c>
      <c r="D780" s="136"/>
      <c r="E780" s="136"/>
      <c r="F780" s="138">
        <v>224.0376</v>
      </c>
    </row>
    <row r="781" spans="1:6" x14ac:dyDescent="0.25">
      <c r="A781" s="136" t="s">
        <v>30192</v>
      </c>
      <c r="B781" s="137" t="s">
        <v>30193</v>
      </c>
      <c r="C781" s="136" t="s">
        <v>315</v>
      </c>
      <c r="D781" s="136"/>
      <c r="E781" s="136"/>
      <c r="F781" s="138">
        <v>190035.68650000001</v>
      </c>
    </row>
    <row r="782" spans="1:6" x14ac:dyDescent="0.25">
      <c r="A782" s="136" t="s">
        <v>30194</v>
      </c>
      <c r="B782" s="137" t="s">
        <v>30195</v>
      </c>
      <c r="C782" s="136" t="s">
        <v>315</v>
      </c>
      <c r="D782" s="136"/>
      <c r="E782" s="136"/>
      <c r="F782" s="138">
        <v>233992.02919999999</v>
      </c>
    </row>
    <row r="783" spans="1:6" x14ac:dyDescent="0.25">
      <c r="A783" s="136" t="s">
        <v>30196</v>
      </c>
      <c r="B783" s="137" t="s">
        <v>30197</v>
      </c>
      <c r="C783" s="136" t="s">
        <v>315</v>
      </c>
      <c r="D783" s="136"/>
      <c r="E783" s="136"/>
      <c r="F783" s="138">
        <v>273107.90720000002</v>
      </c>
    </row>
    <row r="784" spans="1:6" x14ac:dyDescent="0.25">
      <c r="A784" s="136" t="s">
        <v>30198</v>
      </c>
      <c r="B784" s="137" t="s">
        <v>30199</v>
      </c>
      <c r="C784" s="136" t="s">
        <v>315</v>
      </c>
      <c r="D784" s="136"/>
      <c r="E784" s="136"/>
      <c r="F784" s="138">
        <v>286441.91090000002</v>
      </c>
    </row>
    <row r="785" spans="1:6" x14ac:dyDescent="0.25">
      <c r="A785" s="136" t="s">
        <v>30200</v>
      </c>
      <c r="B785" s="137" t="s">
        <v>30201</v>
      </c>
      <c r="C785" s="136" t="s">
        <v>315</v>
      </c>
      <c r="D785" s="136"/>
      <c r="E785" s="136"/>
      <c r="F785" s="138">
        <v>304587.56660000002</v>
      </c>
    </row>
    <row r="786" spans="1:6" x14ac:dyDescent="0.25">
      <c r="A786" s="136" t="s">
        <v>30202</v>
      </c>
      <c r="B786" s="137" t="s">
        <v>30203</v>
      </c>
      <c r="C786" s="136" t="s">
        <v>315</v>
      </c>
      <c r="D786" s="136"/>
      <c r="E786" s="136"/>
      <c r="F786" s="138">
        <v>14.4129</v>
      </c>
    </row>
    <row r="787" spans="1:6" x14ac:dyDescent="0.25">
      <c r="A787" s="136" t="s">
        <v>30204</v>
      </c>
      <c r="B787" s="137" t="s">
        <v>30205</v>
      </c>
      <c r="C787" s="136" t="s">
        <v>315</v>
      </c>
      <c r="D787" s="136"/>
      <c r="E787" s="136"/>
      <c r="F787" s="138">
        <v>318121.85389999999</v>
      </c>
    </row>
    <row r="788" spans="1:6" x14ac:dyDescent="0.25">
      <c r="A788" s="136" t="s">
        <v>30206</v>
      </c>
      <c r="B788" s="137" t="s">
        <v>30207</v>
      </c>
      <c r="C788" s="136" t="s">
        <v>315</v>
      </c>
      <c r="D788" s="136"/>
      <c r="E788" s="136"/>
      <c r="F788" s="138">
        <v>289733.40600000002</v>
      </c>
    </row>
    <row r="789" spans="1:6" x14ac:dyDescent="0.25">
      <c r="A789" s="136" t="s">
        <v>30208</v>
      </c>
      <c r="B789" s="137" t="s">
        <v>30209</v>
      </c>
      <c r="C789" s="136" t="s">
        <v>315</v>
      </c>
      <c r="D789" s="136"/>
      <c r="E789" s="136"/>
      <c r="F789" s="138">
        <v>311251.46429999999</v>
      </c>
    </row>
    <row r="790" spans="1:6" x14ac:dyDescent="0.25">
      <c r="A790" s="136" t="s">
        <v>30210</v>
      </c>
      <c r="B790" s="137" t="s">
        <v>30211</v>
      </c>
      <c r="C790" s="136" t="s">
        <v>315</v>
      </c>
      <c r="D790" s="136"/>
      <c r="E790" s="136"/>
      <c r="F790" s="138">
        <v>551.02020000000005</v>
      </c>
    </row>
    <row r="791" spans="1:6" x14ac:dyDescent="0.25">
      <c r="A791" s="136" t="s">
        <v>30212</v>
      </c>
      <c r="B791" s="137" t="s">
        <v>30213</v>
      </c>
      <c r="C791" s="136" t="s">
        <v>315</v>
      </c>
      <c r="D791" s="136"/>
      <c r="E791" s="136"/>
      <c r="F791" s="138">
        <v>603.05100000000004</v>
      </c>
    </row>
    <row r="792" spans="1:6" x14ac:dyDescent="0.25">
      <c r="A792" s="136" t="s">
        <v>30214</v>
      </c>
      <c r="B792" s="137" t="s">
        <v>30215</v>
      </c>
      <c r="C792" s="136" t="s">
        <v>315</v>
      </c>
      <c r="D792" s="136"/>
      <c r="E792" s="136"/>
      <c r="F792" s="138">
        <v>1159.0909999999999</v>
      </c>
    </row>
    <row r="793" spans="1:6" x14ac:dyDescent="0.25">
      <c r="A793" s="136" t="s">
        <v>30216</v>
      </c>
      <c r="B793" s="137" t="s">
        <v>30217</v>
      </c>
      <c r="C793" s="136" t="s">
        <v>315</v>
      </c>
      <c r="D793" s="136"/>
      <c r="E793" s="136"/>
      <c r="F793" s="138">
        <v>1972.2062000000001</v>
      </c>
    </row>
    <row r="794" spans="1:6" x14ac:dyDescent="0.25">
      <c r="A794" s="136" t="s">
        <v>30218</v>
      </c>
      <c r="B794" s="137" t="s">
        <v>30219</v>
      </c>
      <c r="C794" s="136" t="s">
        <v>315</v>
      </c>
      <c r="D794" s="136"/>
      <c r="E794" s="136"/>
      <c r="F794" s="138">
        <v>224.03630000000001</v>
      </c>
    </row>
    <row r="795" spans="1:6" x14ac:dyDescent="0.25">
      <c r="A795" s="136" t="s">
        <v>30220</v>
      </c>
      <c r="B795" s="137" t="s">
        <v>30221</v>
      </c>
      <c r="C795" s="136" t="s">
        <v>315</v>
      </c>
      <c r="D795" s="136"/>
      <c r="E795" s="136"/>
      <c r="F795" s="138">
        <v>294.685</v>
      </c>
    </row>
    <row r="796" spans="1:6" x14ac:dyDescent="0.25">
      <c r="A796" s="136" t="s">
        <v>30222</v>
      </c>
      <c r="B796" s="137" t="s">
        <v>30223</v>
      </c>
      <c r="C796" s="136" t="s">
        <v>315</v>
      </c>
      <c r="D796" s="136"/>
      <c r="E796" s="136"/>
      <c r="F796" s="138">
        <v>358.74450000000002</v>
      </c>
    </row>
    <row r="797" spans="1:6" x14ac:dyDescent="0.25">
      <c r="A797" s="136" t="s">
        <v>30224</v>
      </c>
      <c r="B797" s="137" t="s">
        <v>30225</v>
      </c>
      <c r="C797" s="136" t="s">
        <v>315</v>
      </c>
      <c r="D797" s="136"/>
      <c r="E797" s="136"/>
      <c r="F797" s="138">
        <v>456.55959999999999</v>
      </c>
    </row>
    <row r="798" spans="1:6" x14ac:dyDescent="0.25">
      <c r="A798" s="136" t="s">
        <v>30226</v>
      </c>
      <c r="B798" s="137" t="s">
        <v>30227</v>
      </c>
      <c r="C798" s="136" t="s">
        <v>315</v>
      </c>
      <c r="D798" s="136"/>
      <c r="E798" s="136"/>
      <c r="F798" s="138">
        <v>22.466000000000001</v>
      </c>
    </row>
    <row r="799" spans="1:6" x14ac:dyDescent="0.25">
      <c r="A799" s="136" t="s">
        <v>30228</v>
      </c>
      <c r="B799" s="137" t="s">
        <v>30229</v>
      </c>
      <c r="C799" s="136" t="s">
        <v>315</v>
      </c>
      <c r="D799" s="136"/>
      <c r="E799" s="136"/>
      <c r="F799" s="138">
        <v>316279.43839999998</v>
      </c>
    </row>
    <row r="800" spans="1:6" x14ac:dyDescent="0.25">
      <c r="A800" s="136" t="s">
        <v>30230</v>
      </c>
      <c r="B800" s="137" t="s">
        <v>30231</v>
      </c>
      <c r="C800" s="136" t="s">
        <v>315</v>
      </c>
      <c r="D800" s="136"/>
      <c r="E800" s="136"/>
      <c r="F800" s="138">
        <v>38.770800000000001</v>
      </c>
    </row>
    <row r="801" spans="1:6" x14ac:dyDescent="0.25">
      <c r="A801" s="136" t="s">
        <v>30232</v>
      </c>
      <c r="B801" s="137" t="s">
        <v>30233</v>
      </c>
      <c r="C801" s="136" t="s">
        <v>138</v>
      </c>
      <c r="D801" s="136"/>
      <c r="E801" s="136"/>
      <c r="F801" s="138">
        <v>4.0915999999999997</v>
      </c>
    </row>
    <row r="802" spans="1:6" x14ac:dyDescent="0.25">
      <c r="A802" s="136" t="s">
        <v>30234</v>
      </c>
      <c r="B802" s="137" t="s">
        <v>30235</v>
      </c>
      <c r="C802" s="136" t="s">
        <v>315</v>
      </c>
      <c r="D802" s="136"/>
      <c r="E802" s="136"/>
      <c r="F802" s="138">
        <v>46.698399999999999</v>
      </c>
    </row>
    <row r="803" spans="1:6" x14ac:dyDescent="0.25">
      <c r="A803" s="136" t="s">
        <v>30236</v>
      </c>
      <c r="B803" s="137" t="s">
        <v>30237</v>
      </c>
      <c r="C803" s="136" t="s">
        <v>315</v>
      </c>
      <c r="D803" s="136"/>
      <c r="E803" s="136"/>
      <c r="F803" s="138">
        <v>52.416699999999999</v>
      </c>
    </row>
    <row r="804" spans="1:6" x14ac:dyDescent="0.25">
      <c r="A804" s="136" t="s">
        <v>30238</v>
      </c>
      <c r="B804" s="137" t="s">
        <v>30239</v>
      </c>
      <c r="C804" s="136" t="s">
        <v>315</v>
      </c>
      <c r="D804" s="136"/>
      <c r="E804" s="136"/>
      <c r="F804" s="138">
        <v>324346.1704</v>
      </c>
    </row>
    <row r="805" spans="1:6" x14ac:dyDescent="0.25">
      <c r="A805" s="136" t="s">
        <v>30240</v>
      </c>
      <c r="B805" s="137" t="s">
        <v>30241</v>
      </c>
      <c r="C805" s="136" t="s">
        <v>138</v>
      </c>
      <c r="D805" s="136"/>
      <c r="E805" s="136"/>
      <c r="F805" s="138">
        <v>1.9672000000000001</v>
      </c>
    </row>
    <row r="806" spans="1:6" x14ac:dyDescent="0.25">
      <c r="A806" s="136" t="s">
        <v>30242</v>
      </c>
      <c r="B806" s="137" t="s">
        <v>30243</v>
      </c>
      <c r="C806" s="136" t="s">
        <v>315</v>
      </c>
      <c r="D806" s="136"/>
      <c r="E806" s="136"/>
      <c r="F806" s="138">
        <v>30.864100000000001</v>
      </c>
    </row>
    <row r="807" spans="1:6" x14ac:dyDescent="0.25">
      <c r="A807" s="136" t="s">
        <v>30244</v>
      </c>
      <c r="B807" s="137" t="s">
        <v>30245</v>
      </c>
      <c r="C807" s="136" t="s">
        <v>138</v>
      </c>
      <c r="D807" s="136"/>
      <c r="E807" s="136"/>
      <c r="F807" s="138">
        <v>2.2732000000000001</v>
      </c>
    </row>
    <row r="808" spans="1:6" x14ac:dyDescent="0.25">
      <c r="A808" s="136" t="s">
        <v>30246</v>
      </c>
      <c r="B808" s="137" t="s">
        <v>30247</v>
      </c>
      <c r="C808" s="136" t="s">
        <v>28917</v>
      </c>
      <c r="D808" s="136"/>
      <c r="E808" s="136"/>
      <c r="F808" s="138">
        <v>55.812100000000001</v>
      </c>
    </row>
    <row r="809" spans="1:6" x14ac:dyDescent="0.25">
      <c r="A809" s="136" t="s">
        <v>30248</v>
      </c>
      <c r="B809" s="137" t="s">
        <v>30249</v>
      </c>
      <c r="C809" s="136" t="s">
        <v>315</v>
      </c>
      <c r="D809" s="136"/>
      <c r="E809" s="136"/>
      <c r="F809" s="138">
        <v>1066.5727999999999</v>
      </c>
    </row>
    <row r="810" spans="1:6" x14ac:dyDescent="0.25">
      <c r="A810" s="136" t="s">
        <v>30250</v>
      </c>
      <c r="B810" s="137" t="s">
        <v>30251</v>
      </c>
      <c r="C810" s="136" t="s">
        <v>315</v>
      </c>
      <c r="D810" s="136"/>
      <c r="E810" s="136"/>
      <c r="F810" s="138">
        <v>70.572599999999994</v>
      </c>
    </row>
    <row r="811" spans="1:6" x14ac:dyDescent="0.25">
      <c r="A811" s="136" t="s">
        <v>30252</v>
      </c>
      <c r="B811" s="137" t="s">
        <v>30253</v>
      </c>
      <c r="C811" s="136" t="s">
        <v>315</v>
      </c>
      <c r="D811" s="136"/>
      <c r="E811" s="136"/>
      <c r="F811" s="138">
        <v>120.76430000000001</v>
      </c>
    </row>
    <row r="812" spans="1:6" x14ac:dyDescent="0.25">
      <c r="A812" s="136" t="s">
        <v>30254</v>
      </c>
      <c r="B812" s="137" t="s">
        <v>30255</v>
      </c>
      <c r="C812" s="136" t="s">
        <v>315</v>
      </c>
      <c r="D812" s="136"/>
      <c r="E812" s="136"/>
      <c r="F812" s="138">
        <v>137.44159999999999</v>
      </c>
    </row>
    <row r="813" spans="1:6" x14ac:dyDescent="0.25">
      <c r="A813" s="136" t="s">
        <v>30256</v>
      </c>
      <c r="B813" s="137" t="s">
        <v>30257</v>
      </c>
      <c r="C813" s="136" t="s">
        <v>315</v>
      </c>
      <c r="D813" s="136"/>
      <c r="E813" s="136"/>
      <c r="F813" s="138">
        <v>151.50640000000001</v>
      </c>
    </row>
    <row r="814" spans="1:6" x14ac:dyDescent="0.25">
      <c r="A814" s="136" t="s">
        <v>30258</v>
      </c>
      <c r="B814" s="137" t="s">
        <v>30259</v>
      </c>
      <c r="C814" s="136" t="s">
        <v>315</v>
      </c>
      <c r="D814" s="136"/>
      <c r="E814" s="136"/>
      <c r="F814" s="138">
        <v>190.71369999999999</v>
      </c>
    </row>
    <row r="815" spans="1:6" x14ac:dyDescent="0.25">
      <c r="A815" s="136" t="s">
        <v>30260</v>
      </c>
      <c r="B815" s="137" t="s">
        <v>30261</v>
      </c>
      <c r="C815" s="136" t="s">
        <v>28917</v>
      </c>
      <c r="D815" s="136"/>
      <c r="E815" s="136"/>
      <c r="F815" s="138">
        <v>17.1753</v>
      </c>
    </row>
    <row r="816" spans="1:6" x14ac:dyDescent="0.25">
      <c r="A816" s="136" t="s">
        <v>30262</v>
      </c>
      <c r="B816" s="137" t="s">
        <v>30263</v>
      </c>
      <c r="C816" s="136" t="s">
        <v>315</v>
      </c>
      <c r="D816" s="136"/>
      <c r="E816" s="136"/>
      <c r="F816" s="138">
        <v>218.66419999999999</v>
      </c>
    </row>
    <row r="817" spans="1:6" x14ac:dyDescent="0.25">
      <c r="A817" s="136" t="s">
        <v>30264</v>
      </c>
      <c r="B817" s="137" t="s">
        <v>30265</v>
      </c>
      <c r="C817" s="136" t="s">
        <v>28917</v>
      </c>
      <c r="D817" s="136"/>
      <c r="E817" s="136"/>
      <c r="F817" s="138">
        <v>22.782299999999999</v>
      </c>
    </row>
    <row r="818" spans="1:6" x14ac:dyDescent="0.25">
      <c r="A818" s="136" t="s">
        <v>30266</v>
      </c>
      <c r="B818" s="137" t="s">
        <v>30267</v>
      </c>
      <c r="C818" s="136" t="s">
        <v>203</v>
      </c>
      <c r="D818" s="136"/>
      <c r="E818" s="136"/>
      <c r="F818" s="138">
        <v>10.2233</v>
      </c>
    </row>
    <row r="819" spans="1:6" x14ac:dyDescent="0.25">
      <c r="A819" s="136" t="s">
        <v>30268</v>
      </c>
      <c r="B819" s="137" t="s">
        <v>30269</v>
      </c>
      <c r="C819" s="136" t="s">
        <v>203</v>
      </c>
      <c r="D819" s="136"/>
      <c r="E819" s="136"/>
      <c r="F819" s="138">
        <v>10.556100000000001</v>
      </c>
    </row>
    <row r="820" spans="1:6" x14ac:dyDescent="0.25">
      <c r="A820" s="136" t="s">
        <v>30270</v>
      </c>
      <c r="B820" s="137" t="s">
        <v>30271</v>
      </c>
      <c r="C820" s="136" t="s">
        <v>203</v>
      </c>
      <c r="D820" s="136"/>
      <c r="E820" s="136"/>
      <c r="F820" s="138">
        <v>11.934200000000001</v>
      </c>
    </row>
    <row r="821" spans="1:6" x14ac:dyDescent="0.25">
      <c r="A821" s="136" t="s">
        <v>30272</v>
      </c>
      <c r="B821" s="137" t="s">
        <v>30273</v>
      </c>
      <c r="C821" s="136" t="s">
        <v>203</v>
      </c>
      <c r="D821" s="136"/>
      <c r="E821" s="136"/>
      <c r="F821" s="138">
        <v>35.326000000000001</v>
      </c>
    </row>
    <row r="822" spans="1:6" x14ac:dyDescent="0.25">
      <c r="A822" s="136" t="s">
        <v>30274</v>
      </c>
      <c r="B822" s="137" t="s">
        <v>30275</v>
      </c>
      <c r="C822" s="136" t="s">
        <v>203</v>
      </c>
      <c r="D822" s="136"/>
      <c r="E822" s="136"/>
      <c r="F822" s="138">
        <v>11.2584</v>
      </c>
    </row>
    <row r="823" spans="1:6" x14ac:dyDescent="0.25">
      <c r="A823" s="136" t="s">
        <v>30276</v>
      </c>
      <c r="B823" s="137" t="s">
        <v>30277</v>
      </c>
      <c r="C823" s="136" t="s">
        <v>28917</v>
      </c>
      <c r="D823" s="136"/>
      <c r="E823" s="136"/>
      <c r="F823" s="138">
        <v>22.782299999999999</v>
      </c>
    </row>
    <row r="824" spans="1:6" x14ac:dyDescent="0.25">
      <c r="A824" s="136" t="s">
        <v>30278</v>
      </c>
      <c r="B824" s="137" t="s">
        <v>30279</v>
      </c>
      <c r="C824" s="136" t="s">
        <v>203</v>
      </c>
      <c r="D824" s="136"/>
      <c r="E824" s="136"/>
      <c r="F824" s="138">
        <v>10.135199999999999</v>
      </c>
    </row>
    <row r="825" spans="1:6" x14ac:dyDescent="0.25">
      <c r="A825" s="136" t="s">
        <v>30280</v>
      </c>
      <c r="B825" s="137" t="s">
        <v>30281</v>
      </c>
      <c r="C825" s="136" t="s">
        <v>315</v>
      </c>
      <c r="D825" s="136"/>
      <c r="E825" s="136"/>
      <c r="F825" s="138">
        <v>1537.9549999999999</v>
      </c>
    </row>
    <row r="826" spans="1:6" x14ac:dyDescent="0.25">
      <c r="A826" s="136" t="s">
        <v>30282</v>
      </c>
      <c r="B826" s="137" t="s">
        <v>30283</v>
      </c>
      <c r="C826" s="136" t="s">
        <v>138</v>
      </c>
      <c r="D826" s="136"/>
      <c r="E826" s="136"/>
      <c r="F826" s="138">
        <v>150.06129999999999</v>
      </c>
    </row>
    <row r="827" spans="1:6" x14ac:dyDescent="0.25">
      <c r="A827" s="136" t="s">
        <v>30284</v>
      </c>
      <c r="B827" s="137" t="s">
        <v>30285</v>
      </c>
      <c r="C827" s="136" t="s">
        <v>138</v>
      </c>
      <c r="D827" s="136"/>
      <c r="E827" s="136"/>
      <c r="F827" s="138">
        <v>177.78290000000001</v>
      </c>
    </row>
    <row r="828" spans="1:6" x14ac:dyDescent="0.25">
      <c r="A828" s="136" t="s">
        <v>30286</v>
      </c>
      <c r="B828" s="137" t="s">
        <v>30287</v>
      </c>
      <c r="C828" s="136" t="s">
        <v>138</v>
      </c>
      <c r="D828" s="136"/>
      <c r="E828" s="136"/>
      <c r="F828" s="138">
        <v>222.5772</v>
      </c>
    </row>
    <row r="829" spans="1:6" x14ac:dyDescent="0.25">
      <c r="A829" s="136" t="s">
        <v>30288</v>
      </c>
      <c r="B829" s="137" t="s">
        <v>30289</v>
      </c>
      <c r="C829" s="136" t="s">
        <v>959</v>
      </c>
      <c r="D829" s="136"/>
      <c r="E829" s="136"/>
      <c r="F829" s="138">
        <v>5.2813999999999997</v>
      </c>
    </row>
    <row r="830" spans="1:6" x14ac:dyDescent="0.25">
      <c r="A830" s="136" t="s">
        <v>30290</v>
      </c>
      <c r="B830" s="137" t="s">
        <v>30291</v>
      </c>
      <c r="C830" s="136" t="s">
        <v>959</v>
      </c>
      <c r="D830" s="136"/>
      <c r="E830" s="136"/>
      <c r="F830" s="138">
        <v>7.2878999999999996</v>
      </c>
    </row>
    <row r="831" spans="1:6" x14ac:dyDescent="0.25">
      <c r="A831" s="136" t="s">
        <v>30292</v>
      </c>
      <c r="B831" s="137" t="s">
        <v>30293</v>
      </c>
      <c r="C831" s="136" t="s">
        <v>138</v>
      </c>
      <c r="D831" s="136"/>
      <c r="E831" s="136"/>
      <c r="F831" s="138">
        <v>276.59210000000002</v>
      </c>
    </row>
    <row r="832" spans="1:6" x14ac:dyDescent="0.25">
      <c r="A832" s="136" t="s">
        <v>30294</v>
      </c>
      <c r="B832" s="137" t="s">
        <v>30295</v>
      </c>
      <c r="C832" s="136" t="s">
        <v>138</v>
      </c>
      <c r="D832" s="136"/>
      <c r="E832" s="136"/>
      <c r="F832" s="138">
        <v>370.04500000000002</v>
      </c>
    </row>
    <row r="833" spans="1:6" x14ac:dyDescent="0.25">
      <c r="A833" s="136" t="s">
        <v>30296</v>
      </c>
      <c r="B833" s="137" t="s">
        <v>30297</v>
      </c>
      <c r="C833" s="136" t="s">
        <v>138</v>
      </c>
      <c r="D833" s="136"/>
      <c r="E833" s="136"/>
      <c r="F833" s="138">
        <v>112.93989999999999</v>
      </c>
    </row>
    <row r="834" spans="1:6" x14ac:dyDescent="0.25">
      <c r="A834" s="136" t="s">
        <v>30298</v>
      </c>
      <c r="B834" s="137" t="s">
        <v>30299</v>
      </c>
      <c r="C834" s="136" t="s">
        <v>138</v>
      </c>
      <c r="D834" s="136"/>
      <c r="E834" s="136"/>
      <c r="F834" s="138">
        <v>190.89570000000001</v>
      </c>
    </row>
    <row r="835" spans="1:6" x14ac:dyDescent="0.25">
      <c r="A835" s="136" t="s">
        <v>30300</v>
      </c>
      <c r="B835" s="137" t="s">
        <v>30301</v>
      </c>
      <c r="C835" s="136" t="s">
        <v>138</v>
      </c>
      <c r="D835" s="136"/>
      <c r="E835" s="136"/>
      <c r="F835" s="138">
        <v>224.12119999999999</v>
      </c>
    </row>
    <row r="836" spans="1:6" x14ac:dyDescent="0.25">
      <c r="A836" s="136" t="s">
        <v>30302</v>
      </c>
      <c r="B836" s="137" t="s">
        <v>30303</v>
      </c>
      <c r="C836" s="136" t="s">
        <v>138</v>
      </c>
      <c r="D836" s="136"/>
      <c r="E836" s="136"/>
      <c r="F836" s="138">
        <v>300.12979999999999</v>
      </c>
    </row>
    <row r="837" spans="1:6" x14ac:dyDescent="0.25">
      <c r="A837" s="136" t="s">
        <v>30304</v>
      </c>
      <c r="B837" s="137" t="s">
        <v>30305</v>
      </c>
      <c r="C837" s="136" t="s">
        <v>138</v>
      </c>
      <c r="D837" s="136"/>
      <c r="E837" s="136"/>
      <c r="F837" s="138">
        <v>339.07040000000001</v>
      </c>
    </row>
    <row r="838" spans="1:6" x14ac:dyDescent="0.25">
      <c r="A838" s="136" t="s">
        <v>30306</v>
      </c>
      <c r="B838" s="137" t="s">
        <v>30307</v>
      </c>
      <c r="C838" s="136" t="s">
        <v>138</v>
      </c>
      <c r="D838" s="136"/>
      <c r="E838" s="136"/>
      <c r="F838" s="138">
        <v>381.59609999999998</v>
      </c>
    </row>
    <row r="839" spans="1:6" x14ac:dyDescent="0.25">
      <c r="A839" s="136" t="s">
        <v>30308</v>
      </c>
      <c r="B839" s="137" t="s">
        <v>30309</v>
      </c>
      <c r="C839" s="136" t="s">
        <v>315</v>
      </c>
      <c r="D839" s="136"/>
      <c r="E839" s="136"/>
      <c r="F839" s="138">
        <v>331316.01740000001</v>
      </c>
    </row>
    <row r="840" spans="1:6" x14ac:dyDescent="0.25">
      <c r="A840" s="136" t="s">
        <v>30310</v>
      </c>
      <c r="B840" s="137" t="s">
        <v>30311</v>
      </c>
      <c r="C840" s="136" t="s">
        <v>315</v>
      </c>
      <c r="D840" s="136"/>
      <c r="E840" s="136"/>
      <c r="F840" s="138">
        <v>334060.12540000002</v>
      </c>
    </row>
    <row r="841" spans="1:6" x14ac:dyDescent="0.25">
      <c r="A841" s="136" t="s">
        <v>30312</v>
      </c>
      <c r="B841" s="137" t="s">
        <v>30313</v>
      </c>
      <c r="C841" s="136" t="s">
        <v>315</v>
      </c>
      <c r="D841" s="136"/>
      <c r="E841" s="136"/>
      <c r="F841" s="138">
        <v>721.24969999999996</v>
      </c>
    </row>
    <row r="842" spans="1:6" x14ac:dyDescent="0.25">
      <c r="A842" s="136" t="s">
        <v>30314</v>
      </c>
      <c r="B842" s="137" t="s">
        <v>30315</v>
      </c>
      <c r="C842" s="136" t="s">
        <v>138</v>
      </c>
      <c r="D842" s="136"/>
      <c r="E842" s="136"/>
      <c r="F842" s="138">
        <v>475.23700000000002</v>
      </c>
    </row>
    <row r="843" spans="1:6" x14ac:dyDescent="0.25">
      <c r="A843" s="136" t="s">
        <v>30316</v>
      </c>
      <c r="B843" s="137" t="s">
        <v>30317</v>
      </c>
      <c r="C843" s="136" t="s">
        <v>959</v>
      </c>
      <c r="D843" s="136"/>
      <c r="E843" s="136"/>
      <c r="F843" s="138">
        <v>324.79820000000001</v>
      </c>
    </row>
    <row r="844" spans="1:6" x14ac:dyDescent="0.25">
      <c r="A844" s="136" t="s">
        <v>30318</v>
      </c>
      <c r="B844" s="137" t="s">
        <v>30319</v>
      </c>
      <c r="C844" s="136" t="s">
        <v>315</v>
      </c>
      <c r="D844" s="136"/>
      <c r="E844" s="136"/>
      <c r="F844" s="138">
        <v>1965.0238999999999</v>
      </c>
    </row>
    <row r="845" spans="1:6" x14ac:dyDescent="0.25">
      <c r="A845" s="136" t="s">
        <v>30320</v>
      </c>
      <c r="B845" s="137" t="s">
        <v>30321</v>
      </c>
      <c r="C845" s="136" t="s">
        <v>315</v>
      </c>
      <c r="D845" s="136"/>
      <c r="E845" s="136"/>
      <c r="F845" s="138">
        <v>347.84829999999999</v>
      </c>
    </row>
    <row r="846" spans="1:6" x14ac:dyDescent="0.25">
      <c r="A846" s="136" t="s">
        <v>30322</v>
      </c>
      <c r="B846" s="137" t="s">
        <v>30323</v>
      </c>
      <c r="C846" s="136" t="s">
        <v>315</v>
      </c>
      <c r="D846" s="136"/>
      <c r="E846" s="136"/>
      <c r="F846" s="138">
        <v>999.8981</v>
      </c>
    </row>
    <row r="847" spans="1:6" x14ac:dyDescent="0.25">
      <c r="A847" s="136" t="s">
        <v>30324</v>
      </c>
      <c r="B847" s="137" t="s">
        <v>30325</v>
      </c>
      <c r="C847" s="136" t="s">
        <v>138</v>
      </c>
      <c r="D847" s="136"/>
      <c r="E847" s="136"/>
      <c r="F847" s="138">
        <v>578.1404</v>
      </c>
    </row>
    <row r="848" spans="1:6" x14ac:dyDescent="0.25">
      <c r="A848" s="136" t="s">
        <v>30326</v>
      </c>
      <c r="B848" s="137" t="s">
        <v>30327</v>
      </c>
      <c r="C848" s="136" t="s">
        <v>315</v>
      </c>
      <c r="D848" s="136"/>
      <c r="E848" s="136"/>
      <c r="F848" s="138">
        <v>4166.3945000000003</v>
      </c>
    </row>
    <row r="849" spans="1:6" x14ac:dyDescent="0.25">
      <c r="A849" s="136" t="s">
        <v>30328</v>
      </c>
      <c r="B849" s="137" t="s">
        <v>30329</v>
      </c>
      <c r="C849" s="136" t="s">
        <v>315</v>
      </c>
      <c r="D849" s="136"/>
      <c r="E849" s="136"/>
      <c r="F849" s="138">
        <v>578.08410000000003</v>
      </c>
    </row>
    <row r="850" spans="1:6" x14ac:dyDescent="0.25">
      <c r="A850" s="136" t="s">
        <v>30330</v>
      </c>
      <c r="B850" s="137" t="s">
        <v>30331</v>
      </c>
      <c r="C850" s="136" t="s">
        <v>315</v>
      </c>
      <c r="D850" s="136"/>
      <c r="E850" s="136"/>
      <c r="F850" s="138">
        <v>257.6112</v>
      </c>
    </row>
    <row r="851" spans="1:6" x14ac:dyDescent="0.25">
      <c r="A851" s="136" t="s">
        <v>30332</v>
      </c>
      <c r="B851" s="137" t="s">
        <v>30333</v>
      </c>
      <c r="C851" s="136" t="s">
        <v>315</v>
      </c>
      <c r="D851" s="136"/>
      <c r="E851" s="136"/>
      <c r="F851" s="138">
        <v>1437.0124000000001</v>
      </c>
    </row>
    <row r="852" spans="1:6" x14ac:dyDescent="0.25">
      <c r="A852" s="136" t="s">
        <v>30334</v>
      </c>
      <c r="B852" s="137" t="s">
        <v>30335</v>
      </c>
      <c r="C852" s="136" t="s">
        <v>315</v>
      </c>
      <c r="D852" s="136"/>
      <c r="E852" s="136"/>
      <c r="F852" s="138">
        <v>5587.2633999999998</v>
      </c>
    </row>
    <row r="853" spans="1:6" x14ac:dyDescent="0.25">
      <c r="A853" s="136" t="s">
        <v>30336</v>
      </c>
      <c r="B853" s="137" t="s">
        <v>30337</v>
      </c>
      <c r="C853" s="136" t="s">
        <v>315</v>
      </c>
      <c r="D853" s="136"/>
      <c r="E853" s="136"/>
      <c r="F853" s="138">
        <v>5467.3046000000004</v>
      </c>
    </row>
    <row r="854" spans="1:6" x14ac:dyDescent="0.25">
      <c r="A854" s="136" t="s">
        <v>30338</v>
      </c>
      <c r="B854" s="137" t="s">
        <v>30339</v>
      </c>
      <c r="C854" s="136" t="s">
        <v>138</v>
      </c>
      <c r="D854" s="136"/>
      <c r="E854" s="136"/>
      <c r="F854" s="138">
        <v>8.4199999999999997E-2</v>
      </c>
    </row>
    <row r="855" spans="1:6" x14ac:dyDescent="0.25">
      <c r="A855" s="136" t="s">
        <v>30340</v>
      </c>
      <c r="B855" s="137" t="s">
        <v>30341</v>
      </c>
      <c r="C855" s="136" t="s">
        <v>315</v>
      </c>
      <c r="D855" s="136"/>
      <c r="E855" s="136"/>
      <c r="F855" s="138">
        <v>296.54989999999998</v>
      </c>
    </row>
    <row r="856" spans="1:6" x14ac:dyDescent="0.25">
      <c r="A856" s="136" t="s">
        <v>30342</v>
      </c>
      <c r="B856" s="137" t="s">
        <v>30343</v>
      </c>
      <c r="C856" s="136" t="s">
        <v>315</v>
      </c>
      <c r="D856" s="136"/>
      <c r="E856" s="136"/>
      <c r="F856" s="138">
        <v>192.00819999999999</v>
      </c>
    </row>
    <row r="857" spans="1:6" x14ac:dyDescent="0.25">
      <c r="A857" s="136" t="s">
        <v>30344</v>
      </c>
      <c r="B857" s="137" t="s">
        <v>30345</v>
      </c>
      <c r="C857" s="136" t="s">
        <v>315</v>
      </c>
      <c r="D857" s="136"/>
      <c r="E857" s="136"/>
      <c r="F857" s="138">
        <v>92.933499999999995</v>
      </c>
    </row>
    <row r="858" spans="1:6" x14ac:dyDescent="0.25">
      <c r="A858" s="136" t="s">
        <v>30346</v>
      </c>
      <c r="B858" s="137" t="s">
        <v>30347</v>
      </c>
      <c r="C858" s="136" t="s">
        <v>315</v>
      </c>
      <c r="D858" s="136"/>
      <c r="E858" s="136"/>
      <c r="F858" s="138">
        <v>88.507999999999996</v>
      </c>
    </row>
    <row r="859" spans="1:6" x14ac:dyDescent="0.25">
      <c r="A859" s="136" t="s">
        <v>30348</v>
      </c>
      <c r="B859" s="137" t="s">
        <v>30349</v>
      </c>
      <c r="C859" s="136" t="s">
        <v>315</v>
      </c>
      <c r="D859" s="136"/>
      <c r="E859" s="136"/>
      <c r="F859" s="138">
        <v>65.243899999999996</v>
      </c>
    </row>
    <row r="860" spans="1:6" x14ac:dyDescent="0.25">
      <c r="A860" s="136" t="s">
        <v>30350</v>
      </c>
      <c r="B860" s="137" t="s">
        <v>30351</v>
      </c>
      <c r="C860" s="136" t="s">
        <v>802</v>
      </c>
      <c r="D860" s="136"/>
      <c r="E860" s="136"/>
      <c r="F860" s="138" t="s">
        <v>29057</v>
      </c>
    </row>
    <row r="861" spans="1:6" x14ac:dyDescent="0.25">
      <c r="A861" s="136" t="s">
        <v>30352</v>
      </c>
      <c r="B861" s="137" t="s">
        <v>30353</v>
      </c>
      <c r="C861" s="136" t="s">
        <v>188</v>
      </c>
      <c r="D861" s="136"/>
      <c r="E861" s="136"/>
      <c r="F861" s="138" t="s">
        <v>29057</v>
      </c>
    </row>
    <row r="862" spans="1:6" x14ac:dyDescent="0.25">
      <c r="A862" s="136" t="s">
        <v>30354</v>
      </c>
      <c r="B862" s="137" t="s">
        <v>30355</v>
      </c>
      <c r="C862" s="136" t="s">
        <v>315</v>
      </c>
      <c r="D862" s="136"/>
      <c r="E862" s="136"/>
      <c r="F862" s="138">
        <v>57.654800000000002</v>
      </c>
    </row>
    <row r="863" spans="1:6" x14ac:dyDescent="0.25">
      <c r="A863" s="136" t="s">
        <v>30356</v>
      </c>
      <c r="B863" s="137" t="s">
        <v>30357</v>
      </c>
      <c r="C863" s="136" t="s">
        <v>315</v>
      </c>
      <c r="D863" s="136"/>
      <c r="E863" s="136"/>
      <c r="F863" s="138">
        <v>84.290700000000001</v>
      </c>
    </row>
    <row r="864" spans="1:6" x14ac:dyDescent="0.25">
      <c r="A864" s="136" t="s">
        <v>30358</v>
      </c>
      <c r="B864" s="137" t="s">
        <v>30359</v>
      </c>
      <c r="C864" s="136" t="s">
        <v>315</v>
      </c>
      <c r="D864" s="136"/>
      <c r="E864" s="136"/>
      <c r="F864" s="138">
        <v>150.69110000000001</v>
      </c>
    </row>
    <row r="865" spans="1:6" x14ac:dyDescent="0.25">
      <c r="A865" s="136" t="s">
        <v>30360</v>
      </c>
      <c r="B865" s="137" t="s">
        <v>30361</v>
      </c>
      <c r="C865" s="136" t="s">
        <v>802</v>
      </c>
      <c r="D865" s="136"/>
      <c r="E865" s="136"/>
      <c r="F865" s="138" t="s">
        <v>29057</v>
      </c>
    </row>
    <row r="866" spans="1:6" x14ac:dyDescent="0.25">
      <c r="A866" s="136" t="s">
        <v>30362</v>
      </c>
      <c r="B866" s="137" t="s">
        <v>30363</v>
      </c>
      <c r="C866" s="136" t="s">
        <v>315</v>
      </c>
      <c r="D866" s="136"/>
      <c r="E866" s="136"/>
      <c r="F866" s="138">
        <v>85.9803</v>
      </c>
    </row>
    <row r="867" spans="1:6" x14ac:dyDescent="0.25">
      <c r="A867" s="136" t="s">
        <v>30364</v>
      </c>
      <c r="B867" s="137" t="s">
        <v>30365</v>
      </c>
      <c r="C867" s="136" t="s">
        <v>315</v>
      </c>
      <c r="D867" s="136"/>
      <c r="E867" s="136"/>
      <c r="F867" s="138">
        <v>46.366700000000002</v>
      </c>
    </row>
    <row r="868" spans="1:6" x14ac:dyDescent="0.25">
      <c r="A868" s="136" t="s">
        <v>30366</v>
      </c>
      <c r="B868" s="137" t="s">
        <v>30367</v>
      </c>
      <c r="C868" s="136" t="s">
        <v>203</v>
      </c>
      <c r="D868" s="136"/>
      <c r="E868" s="136"/>
      <c r="F868" s="138">
        <v>12.1615</v>
      </c>
    </row>
    <row r="869" spans="1:6" x14ac:dyDescent="0.25">
      <c r="A869" s="136" t="s">
        <v>30368</v>
      </c>
      <c r="B869" s="137" t="s">
        <v>30369</v>
      </c>
      <c r="C869" s="136" t="s">
        <v>203</v>
      </c>
      <c r="D869" s="136"/>
      <c r="E869" s="136"/>
      <c r="F869" s="138">
        <v>13.5585</v>
      </c>
    </row>
    <row r="870" spans="1:6" x14ac:dyDescent="0.25">
      <c r="A870" s="136" t="s">
        <v>30370</v>
      </c>
      <c r="B870" s="137" t="s">
        <v>30371</v>
      </c>
      <c r="C870" s="136" t="s">
        <v>203</v>
      </c>
      <c r="D870" s="136"/>
      <c r="E870" s="136"/>
      <c r="F870" s="138">
        <v>13.6805</v>
      </c>
    </row>
    <row r="871" spans="1:6" x14ac:dyDescent="0.25">
      <c r="A871" s="136" t="s">
        <v>30372</v>
      </c>
      <c r="B871" s="137" t="s">
        <v>30373</v>
      </c>
      <c r="C871" s="136" t="s">
        <v>203</v>
      </c>
      <c r="D871" s="136"/>
      <c r="E871" s="136"/>
      <c r="F871" s="138">
        <v>13.925599999999999</v>
      </c>
    </row>
    <row r="872" spans="1:6" x14ac:dyDescent="0.25">
      <c r="A872" s="136" t="s">
        <v>30374</v>
      </c>
      <c r="B872" s="137" t="s">
        <v>30375</v>
      </c>
      <c r="C872" s="136" t="s">
        <v>203</v>
      </c>
      <c r="D872" s="136"/>
      <c r="E872" s="136"/>
      <c r="F872" s="138">
        <v>13.961499999999999</v>
      </c>
    </row>
    <row r="873" spans="1:6" x14ac:dyDescent="0.25">
      <c r="A873" s="136" t="s">
        <v>30376</v>
      </c>
      <c r="B873" s="137" t="s">
        <v>30377</v>
      </c>
      <c r="C873" s="136" t="s">
        <v>203</v>
      </c>
      <c r="D873" s="136"/>
      <c r="E873" s="136"/>
      <c r="F873" s="138">
        <v>14.2212</v>
      </c>
    </row>
    <row r="874" spans="1:6" x14ac:dyDescent="0.25">
      <c r="A874" s="136" t="s">
        <v>30378</v>
      </c>
      <c r="B874" s="137" t="s">
        <v>30379</v>
      </c>
      <c r="C874" s="136" t="s">
        <v>315</v>
      </c>
      <c r="D874" s="136"/>
      <c r="E874" s="136"/>
      <c r="F874" s="138">
        <v>23693.340199999999</v>
      </c>
    </row>
    <row r="875" spans="1:6" x14ac:dyDescent="0.25">
      <c r="A875" s="136" t="s">
        <v>30380</v>
      </c>
      <c r="B875" s="137" t="s">
        <v>30381</v>
      </c>
      <c r="C875" s="136" t="s">
        <v>315</v>
      </c>
      <c r="D875" s="136"/>
      <c r="E875" s="136"/>
      <c r="F875" s="138">
        <v>30789.080099999999</v>
      </c>
    </row>
    <row r="876" spans="1:6" x14ac:dyDescent="0.25">
      <c r="A876" s="136" t="s">
        <v>30382</v>
      </c>
      <c r="B876" s="137" t="s">
        <v>30383</v>
      </c>
      <c r="C876" s="136" t="s">
        <v>315</v>
      </c>
      <c r="D876" s="136"/>
      <c r="E876" s="136"/>
      <c r="F876" s="138">
        <v>21267.907800000001</v>
      </c>
    </row>
    <row r="877" spans="1:6" x14ac:dyDescent="0.25">
      <c r="A877" s="136" t="s">
        <v>30384</v>
      </c>
      <c r="B877" s="137" t="s">
        <v>30385</v>
      </c>
      <c r="C877" s="136" t="s">
        <v>315</v>
      </c>
      <c r="D877" s="136"/>
      <c r="E877" s="136"/>
      <c r="F877" s="138">
        <v>23484.701099999998</v>
      </c>
    </row>
    <row r="878" spans="1:6" x14ac:dyDescent="0.25">
      <c r="A878" s="136" t="s">
        <v>30386</v>
      </c>
      <c r="B878" s="137" t="s">
        <v>30387</v>
      </c>
      <c r="C878" s="136" t="s">
        <v>315</v>
      </c>
      <c r="D878" s="136"/>
      <c r="E878" s="136"/>
      <c r="F878" s="138">
        <v>2639.9427000000001</v>
      </c>
    </row>
    <row r="879" spans="1:6" x14ac:dyDescent="0.25">
      <c r="A879" s="136" t="s">
        <v>30388</v>
      </c>
      <c r="B879" s="137" t="s">
        <v>30389</v>
      </c>
      <c r="C879" s="136" t="s">
        <v>315</v>
      </c>
      <c r="D879" s="136"/>
      <c r="E879" s="136"/>
      <c r="F879" s="138">
        <v>1993.2630999999999</v>
      </c>
    </row>
    <row r="880" spans="1:6" x14ac:dyDescent="0.25">
      <c r="A880" s="136" t="s">
        <v>30390</v>
      </c>
      <c r="B880" s="137" t="s">
        <v>30391</v>
      </c>
      <c r="C880" s="136" t="s">
        <v>138</v>
      </c>
      <c r="D880" s="136"/>
      <c r="E880" s="136"/>
      <c r="F880" s="138">
        <v>37.003300000000003</v>
      </c>
    </row>
    <row r="881" spans="1:6" x14ac:dyDescent="0.25">
      <c r="A881" s="136" t="s">
        <v>30392</v>
      </c>
      <c r="B881" s="137" t="s">
        <v>30393</v>
      </c>
      <c r="C881" s="136" t="s">
        <v>138</v>
      </c>
      <c r="D881" s="136"/>
      <c r="E881" s="136"/>
      <c r="F881" s="138">
        <v>587.13</v>
      </c>
    </row>
    <row r="882" spans="1:6" x14ac:dyDescent="0.25">
      <c r="A882" s="136" t="s">
        <v>30394</v>
      </c>
      <c r="B882" s="137" t="s">
        <v>30395</v>
      </c>
      <c r="C882" s="136" t="s">
        <v>315</v>
      </c>
      <c r="D882" s="136"/>
      <c r="E882" s="136"/>
      <c r="F882" s="138">
        <v>51.624899999999997</v>
      </c>
    </row>
    <row r="883" spans="1:6" x14ac:dyDescent="0.25">
      <c r="A883" s="136" t="s">
        <v>30396</v>
      </c>
      <c r="B883" s="137" t="s">
        <v>30397</v>
      </c>
      <c r="C883" s="136" t="s">
        <v>28917</v>
      </c>
      <c r="D883" s="136"/>
      <c r="E883" s="136"/>
      <c r="F883" s="138">
        <v>30.711400000000001</v>
      </c>
    </row>
    <row r="884" spans="1:6" x14ac:dyDescent="0.25">
      <c r="A884" s="136" t="s">
        <v>824</v>
      </c>
      <c r="B884" s="137" t="s">
        <v>825</v>
      </c>
      <c r="C884" s="136" t="s">
        <v>203</v>
      </c>
      <c r="D884" s="136"/>
      <c r="E884" s="136"/>
      <c r="F884" s="138">
        <v>30.183900000000001</v>
      </c>
    </row>
    <row r="885" spans="1:6" x14ac:dyDescent="0.25">
      <c r="A885" s="136" t="s">
        <v>30398</v>
      </c>
      <c r="B885" s="137" t="s">
        <v>30399</v>
      </c>
      <c r="C885" s="136" t="s">
        <v>315</v>
      </c>
      <c r="D885" s="136"/>
      <c r="E885" s="136"/>
      <c r="F885" s="138">
        <v>20.506799999999998</v>
      </c>
    </row>
    <row r="886" spans="1:6" x14ac:dyDescent="0.25">
      <c r="A886" s="136" t="s">
        <v>30400</v>
      </c>
      <c r="B886" s="137" t="s">
        <v>30401</v>
      </c>
      <c r="C886" s="136" t="s">
        <v>138</v>
      </c>
      <c r="D886" s="136"/>
      <c r="E886" s="136"/>
      <c r="F886" s="138">
        <v>13.1509</v>
      </c>
    </row>
    <row r="887" spans="1:6" x14ac:dyDescent="0.25">
      <c r="A887" s="136" t="s">
        <v>30402</v>
      </c>
      <c r="B887" s="137" t="s">
        <v>30403</v>
      </c>
      <c r="C887" s="136" t="s">
        <v>315</v>
      </c>
      <c r="D887" s="136"/>
      <c r="E887" s="136"/>
      <c r="F887" s="138">
        <v>18.0547</v>
      </c>
    </row>
    <row r="888" spans="1:6" x14ac:dyDescent="0.25">
      <c r="A888" s="136" t="s">
        <v>30404</v>
      </c>
      <c r="B888" s="137" t="s">
        <v>30405</v>
      </c>
      <c r="C888" s="136" t="s">
        <v>315</v>
      </c>
      <c r="D888" s="136"/>
      <c r="E888" s="136"/>
      <c r="F888" s="138">
        <v>1173.1613</v>
      </c>
    </row>
    <row r="889" spans="1:6" x14ac:dyDescent="0.25">
      <c r="A889" s="136" t="s">
        <v>30406</v>
      </c>
      <c r="B889" s="137" t="s">
        <v>30407</v>
      </c>
      <c r="C889" s="136" t="s">
        <v>315</v>
      </c>
      <c r="D889" s="136"/>
      <c r="E889" s="136"/>
      <c r="F889" s="138">
        <v>12.8225</v>
      </c>
    </row>
    <row r="890" spans="1:6" x14ac:dyDescent="0.25">
      <c r="A890" s="136" t="s">
        <v>30408</v>
      </c>
      <c r="B890" s="137" t="s">
        <v>30409</v>
      </c>
      <c r="C890" s="136" t="s">
        <v>315</v>
      </c>
      <c r="D890" s="136"/>
      <c r="E890" s="136"/>
      <c r="F890" s="138">
        <v>16.141300000000001</v>
      </c>
    </row>
    <row r="891" spans="1:6" x14ac:dyDescent="0.25">
      <c r="A891" s="136" t="s">
        <v>30410</v>
      </c>
      <c r="B891" s="137" t="s">
        <v>30411</v>
      </c>
      <c r="C891" s="136" t="s">
        <v>315</v>
      </c>
      <c r="D891" s="136"/>
      <c r="E891" s="136"/>
      <c r="F891" s="138">
        <v>14.2362</v>
      </c>
    </row>
    <row r="892" spans="1:6" x14ac:dyDescent="0.25">
      <c r="A892" s="136" t="s">
        <v>30412</v>
      </c>
      <c r="B892" s="137" t="s">
        <v>30413</v>
      </c>
      <c r="C892" s="136" t="s">
        <v>315</v>
      </c>
      <c r="D892" s="136"/>
      <c r="E892" s="136"/>
      <c r="F892" s="138">
        <v>13.788500000000001</v>
      </c>
    </row>
    <row r="893" spans="1:6" x14ac:dyDescent="0.25">
      <c r="A893" s="136" t="s">
        <v>30414</v>
      </c>
      <c r="B893" s="137" t="s">
        <v>30415</v>
      </c>
      <c r="C893" s="136" t="s">
        <v>315</v>
      </c>
      <c r="D893" s="136"/>
      <c r="E893" s="136"/>
      <c r="F893" s="138">
        <v>926.09649999999999</v>
      </c>
    </row>
    <row r="894" spans="1:6" x14ac:dyDescent="0.25">
      <c r="A894" s="136" t="s">
        <v>30416</v>
      </c>
      <c r="B894" s="137" t="s">
        <v>30417</v>
      </c>
      <c r="C894" s="136" t="s">
        <v>315</v>
      </c>
      <c r="D894" s="136"/>
      <c r="E894" s="136"/>
      <c r="F894" s="138">
        <v>180.55840000000001</v>
      </c>
    </row>
    <row r="895" spans="1:6" x14ac:dyDescent="0.25">
      <c r="A895" s="136" t="s">
        <v>30418</v>
      </c>
      <c r="B895" s="137" t="s">
        <v>30419</v>
      </c>
      <c r="C895" s="136" t="s">
        <v>315</v>
      </c>
      <c r="D895" s="136"/>
      <c r="E895" s="136"/>
      <c r="F895" s="138">
        <v>54.057899999999997</v>
      </c>
    </row>
    <row r="896" spans="1:6" x14ac:dyDescent="0.25">
      <c r="A896" s="136" t="s">
        <v>30420</v>
      </c>
      <c r="B896" s="137" t="s">
        <v>30421</v>
      </c>
      <c r="C896" s="136" t="s">
        <v>315</v>
      </c>
      <c r="D896" s="136"/>
      <c r="E896" s="136"/>
      <c r="F896" s="138">
        <v>446.59010000000001</v>
      </c>
    </row>
    <row r="897" spans="1:6" x14ac:dyDescent="0.25">
      <c r="A897" s="136" t="s">
        <v>30422</v>
      </c>
      <c r="B897" s="137" t="s">
        <v>30423</v>
      </c>
      <c r="C897" s="136" t="s">
        <v>203</v>
      </c>
      <c r="D897" s="136"/>
      <c r="E897" s="136"/>
      <c r="F897" s="138">
        <v>36.009799999999998</v>
      </c>
    </row>
    <row r="898" spans="1:6" x14ac:dyDescent="0.25">
      <c r="A898" s="136" t="s">
        <v>30424</v>
      </c>
      <c r="B898" s="137" t="s">
        <v>30425</v>
      </c>
      <c r="C898" s="136" t="s">
        <v>203</v>
      </c>
      <c r="D898" s="136"/>
      <c r="E898" s="136"/>
      <c r="F898" s="138">
        <v>11.7979</v>
      </c>
    </row>
    <row r="899" spans="1:6" x14ac:dyDescent="0.25">
      <c r="A899" s="136" t="s">
        <v>30426</v>
      </c>
      <c r="B899" s="137" t="s">
        <v>30427</v>
      </c>
      <c r="C899" s="136" t="s">
        <v>315</v>
      </c>
      <c r="D899" s="136"/>
      <c r="E899" s="136"/>
      <c r="F899" s="138">
        <v>2077.0527000000002</v>
      </c>
    </row>
    <row r="900" spans="1:6" x14ac:dyDescent="0.25">
      <c r="A900" s="136" t="s">
        <v>30428</v>
      </c>
      <c r="B900" s="137" t="s">
        <v>30429</v>
      </c>
      <c r="C900" s="136" t="s">
        <v>315</v>
      </c>
      <c r="D900" s="136"/>
      <c r="E900" s="136"/>
      <c r="F900" s="138">
        <v>1796.5036</v>
      </c>
    </row>
    <row r="901" spans="1:6" x14ac:dyDescent="0.25">
      <c r="A901" s="136" t="s">
        <v>30430</v>
      </c>
      <c r="B901" s="137" t="s">
        <v>30431</v>
      </c>
      <c r="C901" s="136" t="s">
        <v>203</v>
      </c>
      <c r="D901" s="136"/>
      <c r="E901" s="136"/>
      <c r="F901" s="138">
        <v>23.214200000000002</v>
      </c>
    </row>
    <row r="902" spans="1:6" x14ac:dyDescent="0.25">
      <c r="A902" s="136" t="s">
        <v>30432</v>
      </c>
      <c r="B902" s="137" t="s">
        <v>30433</v>
      </c>
      <c r="C902" s="136" t="s">
        <v>138</v>
      </c>
      <c r="D902" s="136"/>
      <c r="E902" s="136"/>
      <c r="F902" s="138">
        <v>19.178699999999999</v>
      </c>
    </row>
    <row r="903" spans="1:6" x14ac:dyDescent="0.25">
      <c r="A903" s="136" t="s">
        <v>30434</v>
      </c>
      <c r="B903" s="137" t="s">
        <v>30435</v>
      </c>
      <c r="C903" s="136" t="s">
        <v>315</v>
      </c>
      <c r="D903" s="136"/>
      <c r="E903" s="136"/>
      <c r="F903" s="138">
        <v>511.55739999999997</v>
      </c>
    </row>
    <row r="904" spans="1:6" x14ac:dyDescent="0.25">
      <c r="A904" s="136" t="s">
        <v>30436</v>
      </c>
      <c r="B904" s="137" t="s">
        <v>30437</v>
      </c>
      <c r="C904" s="136" t="s">
        <v>138</v>
      </c>
      <c r="D904" s="136"/>
      <c r="E904" s="136"/>
      <c r="F904" s="138">
        <v>122.75230000000001</v>
      </c>
    </row>
    <row r="905" spans="1:6" x14ac:dyDescent="0.25">
      <c r="A905" s="136" t="s">
        <v>30438</v>
      </c>
      <c r="B905" s="137" t="s">
        <v>30439</v>
      </c>
      <c r="C905" s="136" t="s">
        <v>138</v>
      </c>
      <c r="D905" s="136"/>
      <c r="E905" s="136"/>
      <c r="F905" s="138">
        <v>123.60080000000001</v>
      </c>
    </row>
    <row r="906" spans="1:6" x14ac:dyDescent="0.25">
      <c r="A906" s="136" t="s">
        <v>30440</v>
      </c>
      <c r="B906" s="137" t="s">
        <v>30441</v>
      </c>
      <c r="C906" s="136" t="s">
        <v>138</v>
      </c>
      <c r="D906" s="136"/>
      <c r="E906" s="136"/>
      <c r="F906" s="138">
        <v>127.31229999999999</v>
      </c>
    </row>
    <row r="907" spans="1:6" x14ac:dyDescent="0.25">
      <c r="A907" s="136" t="s">
        <v>30442</v>
      </c>
      <c r="B907" s="137" t="s">
        <v>30443</v>
      </c>
      <c r="C907" s="136" t="s">
        <v>138</v>
      </c>
      <c r="D907" s="136"/>
      <c r="E907" s="136"/>
      <c r="F907" s="138">
        <v>171.6266</v>
      </c>
    </row>
    <row r="908" spans="1:6" x14ac:dyDescent="0.25">
      <c r="A908" s="136" t="s">
        <v>30444</v>
      </c>
      <c r="B908" s="137" t="s">
        <v>30445</v>
      </c>
      <c r="C908" s="136" t="s">
        <v>138</v>
      </c>
      <c r="D908" s="136"/>
      <c r="E908" s="136"/>
      <c r="F908" s="138">
        <v>195.69730000000001</v>
      </c>
    </row>
    <row r="909" spans="1:6" x14ac:dyDescent="0.25">
      <c r="A909" s="136" t="s">
        <v>30446</v>
      </c>
      <c r="B909" s="137" t="s">
        <v>30447</v>
      </c>
      <c r="C909" s="136" t="s">
        <v>138</v>
      </c>
      <c r="D909" s="136"/>
      <c r="E909" s="136"/>
      <c r="F909" s="138">
        <v>201.48310000000001</v>
      </c>
    </row>
    <row r="910" spans="1:6" x14ac:dyDescent="0.25">
      <c r="A910" s="136" t="s">
        <v>30448</v>
      </c>
      <c r="B910" s="137" t="s">
        <v>30449</v>
      </c>
      <c r="C910" s="136" t="s">
        <v>138</v>
      </c>
      <c r="D910" s="136"/>
      <c r="E910" s="136"/>
      <c r="F910" s="138">
        <v>223.06489999999999</v>
      </c>
    </row>
    <row r="911" spans="1:6" x14ac:dyDescent="0.25">
      <c r="A911" s="136" t="s">
        <v>30450</v>
      </c>
      <c r="B911" s="137" t="s">
        <v>30451</v>
      </c>
      <c r="C911" s="136" t="s">
        <v>138</v>
      </c>
      <c r="D911" s="136"/>
      <c r="E911" s="136"/>
      <c r="F911" s="138">
        <v>304.87810000000002</v>
      </c>
    </row>
    <row r="912" spans="1:6" x14ac:dyDescent="0.25">
      <c r="A912" s="136" t="s">
        <v>30452</v>
      </c>
      <c r="B912" s="137" t="s">
        <v>30453</v>
      </c>
      <c r="C912" s="136" t="s">
        <v>138</v>
      </c>
      <c r="D912" s="136"/>
      <c r="E912" s="136"/>
      <c r="F912" s="138">
        <v>270.56549999999999</v>
      </c>
    </row>
    <row r="913" spans="1:6" x14ac:dyDescent="0.25">
      <c r="A913" s="136" t="s">
        <v>30454</v>
      </c>
      <c r="B913" s="137" t="s">
        <v>30455</v>
      </c>
      <c r="C913" s="136" t="s">
        <v>138</v>
      </c>
      <c r="D913" s="136"/>
      <c r="E913" s="136"/>
      <c r="F913" s="138">
        <v>313.55590000000001</v>
      </c>
    </row>
    <row r="914" spans="1:6" x14ac:dyDescent="0.25">
      <c r="A914" s="136" t="s">
        <v>30456</v>
      </c>
      <c r="B914" s="137" t="s">
        <v>30457</v>
      </c>
      <c r="C914" s="136" t="s">
        <v>138</v>
      </c>
      <c r="D914" s="136"/>
      <c r="E914" s="136"/>
      <c r="F914" s="138">
        <v>562.85260000000005</v>
      </c>
    </row>
    <row r="915" spans="1:6" x14ac:dyDescent="0.25">
      <c r="A915" s="136" t="s">
        <v>30458</v>
      </c>
      <c r="B915" s="137" t="s">
        <v>30459</v>
      </c>
      <c r="C915" s="136" t="s">
        <v>138</v>
      </c>
      <c r="D915" s="136"/>
      <c r="E915" s="136"/>
      <c r="F915" s="138">
        <v>667.08749999999998</v>
      </c>
    </row>
    <row r="916" spans="1:6" x14ac:dyDescent="0.25">
      <c r="A916" s="136" t="s">
        <v>30460</v>
      </c>
      <c r="B916" s="137" t="s">
        <v>30461</v>
      </c>
      <c r="C916" s="136" t="s">
        <v>138</v>
      </c>
      <c r="D916" s="136"/>
      <c r="E916" s="136"/>
      <c r="F916" s="138">
        <v>419.23489999999998</v>
      </c>
    </row>
    <row r="917" spans="1:6" x14ac:dyDescent="0.25">
      <c r="A917" s="136" t="s">
        <v>30462</v>
      </c>
      <c r="B917" s="137" t="s">
        <v>30463</v>
      </c>
      <c r="C917" s="136" t="s">
        <v>138</v>
      </c>
      <c r="D917" s="136"/>
      <c r="E917" s="136"/>
      <c r="F917" s="138">
        <v>457.18090000000001</v>
      </c>
    </row>
    <row r="918" spans="1:6" x14ac:dyDescent="0.25">
      <c r="A918" s="136" t="s">
        <v>30464</v>
      </c>
      <c r="B918" s="137" t="s">
        <v>30465</v>
      </c>
      <c r="C918" s="136" t="s">
        <v>138</v>
      </c>
      <c r="D918" s="136"/>
      <c r="E918" s="136"/>
      <c r="F918" s="138">
        <v>723.40309999999999</v>
      </c>
    </row>
    <row r="919" spans="1:6" x14ac:dyDescent="0.25">
      <c r="A919" s="136" t="s">
        <v>30466</v>
      </c>
      <c r="B919" s="137" t="s">
        <v>30467</v>
      </c>
      <c r="C919" s="136" t="s">
        <v>138</v>
      </c>
      <c r="D919" s="136"/>
      <c r="E919" s="136"/>
      <c r="F919" s="138">
        <v>864.0258</v>
      </c>
    </row>
    <row r="920" spans="1:6" x14ac:dyDescent="0.25">
      <c r="A920" s="136" t="s">
        <v>30468</v>
      </c>
      <c r="B920" s="137" t="s">
        <v>30469</v>
      </c>
      <c r="C920" s="136" t="s">
        <v>138</v>
      </c>
      <c r="D920" s="136"/>
      <c r="E920" s="136"/>
      <c r="F920" s="138">
        <v>735.9864</v>
      </c>
    </row>
    <row r="921" spans="1:6" x14ac:dyDescent="0.25">
      <c r="A921" s="136" t="s">
        <v>30470</v>
      </c>
      <c r="B921" s="137" t="s">
        <v>30471</v>
      </c>
      <c r="C921" s="136" t="s">
        <v>138</v>
      </c>
      <c r="D921" s="136"/>
      <c r="E921" s="136"/>
      <c r="F921" s="138">
        <v>843.39779999999996</v>
      </c>
    </row>
    <row r="922" spans="1:6" x14ac:dyDescent="0.25">
      <c r="A922" s="136" t="s">
        <v>30472</v>
      </c>
      <c r="B922" s="137" t="s">
        <v>30473</v>
      </c>
      <c r="C922" s="136" t="s">
        <v>138</v>
      </c>
      <c r="D922" s="136"/>
      <c r="E922" s="136"/>
      <c r="F922" s="138">
        <v>1126.8420000000001</v>
      </c>
    </row>
    <row r="923" spans="1:6" x14ac:dyDescent="0.25">
      <c r="A923" s="136" t="s">
        <v>30474</v>
      </c>
      <c r="B923" s="137" t="s">
        <v>30475</v>
      </c>
      <c r="C923" s="136" t="s">
        <v>138</v>
      </c>
      <c r="D923" s="136"/>
      <c r="E923" s="136"/>
      <c r="F923" s="138">
        <v>1336.5275999999999</v>
      </c>
    </row>
    <row r="924" spans="1:6" x14ac:dyDescent="0.25">
      <c r="A924" s="136" t="s">
        <v>30476</v>
      </c>
      <c r="B924" s="137" t="s">
        <v>30477</v>
      </c>
      <c r="C924" s="136" t="s">
        <v>138</v>
      </c>
      <c r="D924" s="136"/>
      <c r="E924" s="136"/>
      <c r="F924" s="138">
        <v>1107.3152</v>
      </c>
    </row>
    <row r="925" spans="1:6" x14ac:dyDescent="0.25">
      <c r="A925" s="136" t="s">
        <v>30478</v>
      </c>
      <c r="B925" s="137" t="s">
        <v>30479</v>
      </c>
      <c r="C925" s="136" t="s">
        <v>138</v>
      </c>
      <c r="D925" s="136"/>
      <c r="E925" s="136"/>
      <c r="F925" s="138">
        <v>1211.7774999999999</v>
      </c>
    </row>
    <row r="926" spans="1:6" x14ac:dyDescent="0.25">
      <c r="A926" s="136" t="s">
        <v>30480</v>
      </c>
      <c r="B926" s="137" t="s">
        <v>30481</v>
      </c>
      <c r="C926" s="136" t="s">
        <v>138</v>
      </c>
      <c r="D926" s="136"/>
      <c r="E926" s="136"/>
      <c r="F926" s="138">
        <v>1471.182</v>
      </c>
    </row>
    <row r="927" spans="1:6" x14ac:dyDescent="0.25">
      <c r="A927" s="136" t="s">
        <v>30482</v>
      </c>
      <c r="B927" s="137" t="s">
        <v>30483</v>
      </c>
      <c r="C927" s="136" t="s">
        <v>138</v>
      </c>
      <c r="D927" s="136"/>
      <c r="E927" s="136"/>
      <c r="F927" s="138">
        <v>1946.2254</v>
      </c>
    </row>
    <row r="928" spans="1:6" x14ac:dyDescent="0.25">
      <c r="A928" s="136" t="s">
        <v>30484</v>
      </c>
      <c r="B928" s="137" t="s">
        <v>30485</v>
      </c>
      <c r="C928" s="136" t="s">
        <v>138</v>
      </c>
      <c r="D928" s="136"/>
      <c r="E928" s="136"/>
      <c r="F928" s="138">
        <v>146.32589999999999</v>
      </c>
    </row>
    <row r="929" spans="1:6" x14ac:dyDescent="0.25">
      <c r="A929" s="136" t="s">
        <v>30486</v>
      </c>
      <c r="B929" s="137" t="s">
        <v>30487</v>
      </c>
      <c r="C929" s="136" t="s">
        <v>138</v>
      </c>
      <c r="D929" s="136"/>
      <c r="E929" s="136"/>
      <c r="F929" s="138">
        <v>148.38650000000001</v>
      </c>
    </row>
    <row r="930" spans="1:6" x14ac:dyDescent="0.25">
      <c r="A930" s="136" t="s">
        <v>30488</v>
      </c>
      <c r="B930" s="137" t="s">
        <v>30489</v>
      </c>
      <c r="C930" s="136" t="s">
        <v>138</v>
      </c>
      <c r="D930" s="136"/>
      <c r="E930" s="136"/>
      <c r="F930" s="138">
        <v>168.74590000000001</v>
      </c>
    </row>
    <row r="931" spans="1:6" x14ac:dyDescent="0.25">
      <c r="A931" s="136" t="s">
        <v>30490</v>
      </c>
      <c r="B931" s="137" t="s">
        <v>30491</v>
      </c>
      <c r="C931" s="136" t="s">
        <v>138</v>
      </c>
      <c r="D931" s="136"/>
      <c r="E931" s="136"/>
      <c r="F931" s="138">
        <v>244.8108</v>
      </c>
    </row>
    <row r="932" spans="1:6" x14ac:dyDescent="0.25">
      <c r="A932" s="136" t="s">
        <v>30492</v>
      </c>
      <c r="B932" s="137" t="s">
        <v>30493</v>
      </c>
      <c r="C932" s="136" t="s">
        <v>315</v>
      </c>
      <c r="D932" s="136"/>
      <c r="E932" s="136"/>
      <c r="F932" s="138">
        <v>920.07219999999995</v>
      </c>
    </row>
    <row r="933" spans="1:6" x14ac:dyDescent="0.25">
      <c r="A933" s="136" t="s">
        <v>30494</v>
      </c>
      <c r="B933" s="137" t="s">
        <v>30495</v>
      </c>
      <c r="C933" s="136" t="s">
        <v>315</v>
      </c>
      <c r="D933" s="136"/>
      <c r="E933" s="136"/>
      <c r="F933" s="138">
        <v>879.94659999999999</v>
      </c>
    </row>
    <row r="934" spans="1:6" x14ac:dyDescent="0.25">
      <c r="A934" s="136" t="s">
        <v>30496</v>
      </c>
      <c r="B934" s="137" t="s">
        <v>30497</v>
      </c>
      <c r="C934" s="136" t="s">
        <v>138</v>
      </c>
      <c r="D934" s="136"/>
      <c r="E934" s="136"/>
      <c r="F934" s="138">
        <v>682.56550000000004</v>
      </c>
    </row>
    <row r="935" spans="1:6" x14ac:dyDescent="0.25">
      <c r="A935" s="136" t="s">
        <v>30498</v>
      </c>
      <c r="B935" s="137" t="s">
        <v>30499</v>
      </c>
      <c r="C935" s="136" t="s">
        <v>802</v>
      </c>
      <c r="D935" s="136"/>
      <c r="E935" s="136"/>
      <c r="F935" s="138">
        <v>17182.644499999999</v>
      </c>
    </row>
    <row r="936" spans="1:6" x14ac:dyDescent="0.25">
      <c r="A936" s="136" t="s">
        <v>30500</v>
      </c>
      <c r="B936" s="137" t="s">
        <v>30501</v>
      </c>
      <c r="C936" s="136" t="s">
        <v>802</v>
      </c>
      <c r="D936" s="136"/>
      <c r="E936" s="136"/>
      <c r="F936" s="138">
        <v>16180.300999999999</v>
      </c>
    </row>
    <row r="937" spans="1:6" x14ac:dyDescent="0.25">
      <c r="A937" s="136" t="s">
        <v>30502</v>
      </c>
      <c r="B937" s="137" t="s">
        <v>30503</v>
      </c>
      <c r="C937" s="136" t="s">
        <v>802</v>
      </c>
      <c r="D937" s="136"/>
      <c r="E937" s="136"/>
      <c r="F937" s="138">
        <v>16180.300999999999</v>
      </c>
    </row>
    <row r="938" spans="1:6" x14ac:dyDescent="0.25">
      <c r="A938" s="136" t="s">
        <v>30504</v>
      </c>
      <c r="B938" s="137" t="s">
        <v>30505</v>
      </c>
      <c r="C938" s="136" t="s">
        <v>802</v>
      </c>
      <c r="D938" s="136"/>
      <c r="E938" s="136"/>
      <c r="F938" s="138">
        <v>16180.300999999999</v>
      </c>
    </row>
    <row r="939" spans="1:6" x14ac:dyDescent="0.25">
      <c r="A939" s="136" t="s">
        <v>30506</v>
      </c>
      <c r="B939" s="137" t="s">
        <v>20062</v>
      </c>
      <c r="C939" s="136" t="s">
        <v>315</v>
      </c>
      <c r="D939" s="136"/>
      <c r="E939" s="136"/>
      <c r="F939" s="138">
        <v>91626.905499999993</v>
      </c>
    </row>
    <row r="940" spans="1:6" x14ac:dyDescent="0.25">
      <c r="A940" s="136" t="s">
        <v>30507</v>
      </c>
      <c r="B940" s="137" t="s">
        <v>30508</v>
      </c>
      <c r="C940" s="136" t="s">
        <v>315</v>
      </c>
      <c r="D940" s="136"/>
      <c r="E940" s="136"/>
      <c r="F940" s="138">
        <v>17.415500000000002</v>
      </c>
    </row>
    <row r="941" spans="1:6" x14ac:dyDescent="0.25">
      <c r="A941" s="136" t="s">
        <v>30509</v>
      </c>
      <c r="B941" s="137" t="s">
        <v>30510</v>
      </c>
      <c r="C941" s="136" t="s">
        <v>315</v>
      </c>
      <c r="D941" s="136"/>
      <c r="E941" s="136"/>
      <c r="F941" s="138">
        <v>9.9246999999999996</v>
      </c>
    </row>
    <row r="942" spans="1:6" x14ac:dyDescent="0.25">
      <c r="A942" s="136" t="s">
        <v>30511</v>
      </c>
      <c r="B942" s="137" t="s">
        <v>30512</v>
      </c>
      <c r="C942" s="136" t="s">
        <v>315</v>
      </c>
      <c r="D942" s="136"/>
      <c r="E942" s="136"/>
      <c r="F942" s="138">
        <v>42.675600000000003</v>
      </c>
    </row>
    <row r="943" spans="1:6" x14ac:dyDescent="0.25">
      <c r="A943" s="136" t="s">
        <v>30513</v>
      </c>
      <c r="B943" s="137" t="s">
        <v>30514</v>
      </c>
      <c r="C943" s="136" t="s">
        <v>315</v>
      </c>
      <c r="D943" s="136"/>
      <c r="E943" s="136"/>
      <c r="F943" s="138">
        <v>44.3444</v>
      </c>
    </row>
    <row r="944" spans="1:6" x14ac:dyDescent="0.25">
      <c r="A944" s="136" t="s">
        <v>30515</v>
      </c>
      <c r="B944" s="137" t="s">
        <v>30516</v>
      </c>
      <c r="C944" s="136" t="s">
        <v>315</v>
      </c>
      <c r="D944" s="136"/>
      <c r="E944" s="136"/>
      <c r="F944" s="138">
        <v>45.761699999999998</v>
      </c>
    </row>
    <row r="945" spans="1:6" x14ac:dyDescent="0.25">
      <c r="A945" s="136" t="s">
        <v>30517</v>
      </c>
      <c r="B945" s="137" t="s">
        <v>30518</v>
      </c>
      <c r="C945" s="136" t="s">
        <v>315</v>
      </c>
      <c r="D945" s="136"/>
      <c r="E945" s="136"/>
      <c r="F945" s="138">
        <v>160.01249999999999</v>
      </c>
    </row>
    <row r="946" spans="1:6" x14ac:dyDescent="0.25">
      <c r="A946" s="136" t="s">
        <v>30519</v>
      </c>
      <c r="B946" s="137" t="s">
        <v>30520</v>
      </c>
      <c r="C946" s="136" t="s">
        <v>315</v>
      </c>
      <c r="D946" s="136"/>
      <c r="E946" s="136"/>
      <c r="F946" s="138">
        <v>13.9419</v>
      </c>
    </row>
    <row r="947" spans="1:6" x14ac:dyDescent="0.25">
      <c r="A947" s="136" t="s">
        <v>30521</v>
      </c>
      <c r="B947" s="137" t="s">
        <v>30522</v>
      </c>
      <c r="C947" s="136" t="s">
        <v>315</v>
      </c>
      <c r="D947" s="136"/>
      <c r="E947" s="136"/>
      <c r="F947" s="138">
        <v>80.833200000000005</v>
      </c>
    </row>
    <row r="948" spans="1:6" x14ac:dyDescent="0.25">
      <c r="A948" s="136" t="s">
        <v>30523</v>
      </c>
      <c r="B948" s="137" t="s">
        <v>30524</v>
      </c>
      <c r="C948" s="136" t="s">
        <v>315</v>
      </c>
      <c r="D948" s="136"/>
      <c r="E948" s="136"/>
      <c r="F948" s="138">
        <v>114.0033</v>
      </c>
    </row>
    <row r="949" spans="1:6" x14ac:dyDescent="0.25">
      <c r="A949" s="136" t="s">
        <v>30525</v>
      </c>
      <c r="B949" s="137" t="s">
        <v>30526</v>
      </c>
      <c r="C949" s="136" t="s">
        <v>315</v>
      </c>
      <c r="D949" s="136"/>
      <c r="E949" s="136"/>
      <c r="F949" s="138">
        <v>131.53039999999999</v>
      </c>
    </row>
    <row r="950" spans="1:6" x14ac:dyDescent="0.25">
      <c r="A950" s="136" t="s">
        <v>30527</v>
      </c>
      <c r="B950" s="137" t="s">
        <v>30528</v>
      </c>
      <c r="C950" s="136" t="s">
        <v>315</v>
      </c>
      <c r="D950" s="136"/>
      <c r="E950" s="136"/>
      <c r="F950" s="138">
        <v>66.047899999999998</v>
      </c>
    </row>
    <row r="951" spans="1:6" x14ac:dyDescent="0.25">
      <c r="A951" s="136" t="s">
        <v>30529</v>
      </c>
      <c r="B951" s="137" t="s">
        <v>30530</v>
      </c>
      <c r="C951" s="136" t="s">
        <v>315</v>
      </c>
      <c r="D951" s="136"/>
      <c r="E951" s="136"/>
      <c r="F951" s="138">
        <v>147.81870000000001</v>
      </c>
    </row>
    <row r="952" spans="1:6" x14ac:dyDescent="0.25">
      <c r="A952" s="136" t="s">
        <v>30531</v>
      </c>
      <c r="B952" s="137" t="s">
        <v>30532</v>
      </c>
      <c r="C952" s="136" t="s">
        <v>315</v>
      </c>
      <c r="D952" s="136"/>
      <c r="E952" s="136"/>
      <c r="F952" s="138">
        <v>157.4933</v>
      </c>
    </row>
    <row r="953" spans="1:6" x14ac:dyDescent="0.25">
      <c r="A953" s="136" t="s">
        <v>30533</v>
      </c>
      <c r="B953" s="137" t="s">
        <v>30534</v>
      </c>
      <c r="C953" s="136" t="s">
        <v>315</v>
      </c>
      <c r="D953" s="136"/>
      <c r="E953" s="136"/>
      <c r="F953" s="138">
        <v>46.940399999999997</v>
      </c>
    </row>
    <row r="954" spans="1:6" x14ac:dyDescent="0.25">
      <c r="A954" s="136" t="s">
        <v>30535</v>
      </c>
      <c r="B954" s="137" t="s">
        <v>30536</v>
      </c>
      <c r="C954" s="136" t="s">
        <v>315</v>
      </c>
      <c r="D954" s="136"/>
      <c r="E954" s="136"/>
      <c r="F954" s="138">
        <v>132.48339999999999</v>
      </c>
    </row>
    <row r="955" spans="1:6" x14ac:dyDescent="0.25">
      <c r="A955" s="136" t="s">
        <v>30537</v>
      </c>
      <c r="B955" s="137" t="s">
        <v>30538</v>
      </c>
      <c r="C955" s="136" t="s">
        <v>30539</v>
      </c>
      <c r="D955" s="136"/>
      <c r="E955" s="136"/>
      <c r="F955" s="138">
        <v>677.59870000000001</v>
      </c>
    </row>
    <row r="956" spans="1:6" x14ac:dyDescent="0.25">
      <c r="A956" s="136" t="s">
        <v>30540</v>
      </c>
      <c r="B956" s="137" t="s">
        <v>30541</v>
      </c>
      <c r="C956" s="136" t="s">
        <v>30539</v>
      </c>
      <c r="D956" s="136"/>
      <c r="E956" s="136"/>
      <c r="F956" s="138">
        <v>828.33410000000003</v>
      </c>
    </row>
    <row r="957" spans="1:6" x14ac:dyDescent="0.25">
      <c r="A957" s="136" t="s">
        <v>30542</v>
      </c>
      <c r="B957" s="137" t="s">
        <v>30543</v>
      </c>
      <c r="C957" s="136" t="s">
        <v>30539</v>
      </c>
      <c r="D957" s="136"/>
      <c r="E957" s="136"/>
      <c r="F957" s="138">
        <v>984.50670000000002</v>
      </c>
    </row>
    <row r="958" spans="1:6" x14ac:dyDescent="0.25">
      <c r="A958" s="136" t="s">
        <v>30544</v>
      </c>
      <c r="B958" s="137" t="s">
        <v>30545</v>
      </c>
      <c r="C958" s="136" t="s">
        <v>315</v>
      </c>
      <c r="D958" s="136"/>
      <c r="E958" s="136"/>
      <c r="F958" s="138">
        <v>45.213200000000001</v>
      </c>
    </row>
    <row r="959" spans="1:6" x14ac:dyDescent="0.25">
      <c r="A959" s="136" t="s">
        <v>30546</v>
      </c>
      <c r="B959" s="137" t="s">
        <v>30547</v>
      </c>
      <c r="C959" s="136" t="s">
        <v>30539</v>
      </c>
      <c r="D959" s="136"/>
      <c r="E959" s="136"/>
      <c r="F959" s="138">
        <v>908.31089999999995</v>
      </c>
    </row>
    <row r="960" spans="1:6" x14ac:dyDescent="0.25">
      <c r="A960" s="136" t="s">
        <v>30548</v>
      </c>
      <c r="B960" s="137" t="s">
        <v>30549</v>
      </c>
      <c r="C960" s="136" t="s">
        <v>315</v>
      </c>
      <c r="D960" s="136"/>
      <c r="E960" s="136"/>
      <c r="F960" s="138">
        <v>257816.4167</v>
      </c>
    </row>
    <row r="961" spans="1:6" x14ac:dyDescent="0.25">
      <c r="A961" s="136" t="s">
        <v>30550</v>
      </c>
      <c r="B961" s="137" t="s">
        <v>30551</v>
      </c>
      <c r="C961" s="136" t="s">
        <v>315</v>
      </c>
      <c r="D961" s="136"/>
      <c r="E961" s="136"/>
      <c r="F961" s="138">
        <v>283269.37089999998</v>
      </c>
    </row>
    <row r="962" spans="1:6" x14ac:dyDescent="0.25">
      <c r="A962" s="136" t="s">
        <v>30552</v>
      </c>
      <c r="B962" s="137" t="s">
        <v>30553</v>
      </c>
      <c r="C962" s="136" t="s">
        <v>315</v>
      </c>
      <c r="D962" s="136"/>
      <c r="E962" s="136"/>
      <c r="F962" s="138">
        <v>311267.88439999998</v>
      </c>
    </row>
    <row r="963" spans="1:6" x14ac:dyDescent="0.25">
      <c r="A963" s="136" t="s">
        <v>30554</v>
      </c>
      <c r="B963" s="137" t="s">
        <v>30555</v>
      </c>
      <c r="C963" s="136" t="s">
        <v>315</v>
      </c>
      <c r="D963" s="136"/>
      <c r="E963" s="136"/>
      <c r="F963" s="138">
        <v>342065.9472</v>
      </c>
    </row>
    <row r="964" spans="1:6" x14ac:dyDescent="0.25">
      <c r="A964" s="136" t="s">
        <v>30556</v>
      </c>
      <c r="B964" s="137" t="s">
        <v>30557</v>
      </c>
      <c r="C964" s="136" t="s">
        <v>315</v>
      </c>
      <c r="D964" s="136"/>
      <c r="E964" s="136"/>
      <c r="F964" s="138">
        <v>325625.13939999999</v>
      </c>
    </row>
    <row r="965" spans="1:6" x14ac:dyDescent="0.25">
      <c r="A965" s="136" t="s">
        <v>30558</v>
      </c>
      <c r="B965" s="137" t="s">
        <v>30559</v>
      </c>
      <c r="C965" s="136" t="s">
        <v>315</v>
      </c>
      <c r="D965" s="136"/>
      <c r="E965" s="136"/>
      <c r="F965" s="138">
        <v>357858.96539999999</v>
      </c>
    </row>
    <row r="966" spans="1:6" x14ac:dyDescent="0.25">
      <c r="A966" s="136" t="s">
        <v>30560</v>
      </c>
      <c r="B966" s="137" t="s">
        <v>30561</v>
      </c>
      <c r="C966" s="136" t="s">
        <v>315</v>
      </c>
      <c r="D966" s="136"/>
      <c r="E966" s="136"/>
      <c r="F966" s="138">
        <v>393316.28720000002</v>
      </c>
    </row>
    <row r="967" spans="1:6" x14ac:dyDescent="0.25">
      <c r="A967" s="136" t="s">
        <v>30562</v>
      </c>
      <c r="B967" s="137" t="s">
        <v>30563</v>
      </c>
      <c r="C967" s="136" t="s">
        <v>315</v>
      </c>
      <c r="D967" s="136"/>
      <c r="E967" s="136"/>
      <c r="F967" s="138">
        <v>432319.30379999999</v>
      </c>
    </row>
    <row r="968" spans="1:6" x14ac:dyDescent="0.25">
      <c r="A968" s="136" t="s">
        <v>30564</v>
      </c>
      <c r="B968" s="137" t="s">
        <v>30565</v>
      </c>
      <c r="C968" s="136" t="s">
        <v>315</v>
      </c>
      <c r="D968" s="136"/>
      <c r="E968" s="136"/>
      <c r="F968" s="138">
        <v>519769.00209999998</v>
      </c>
    </row>
    <row r="969" spans="1:6" x14ac:dyDescent="0.25">
      <c r="A969" s="136" t="s">
        <v>30566</v>
      </c>
      <c r="B969" s="137" t="s">
        <v>30567</v>
      </c>
      <c r="C969" s="136" t="s">
        <v>315</v>
      </c>
      <c r="D969" s="136"/>
      <c r="E969" s="136"/>
      <c r="F969" s="138">
        <v>426297.57709999999</v>
      </c>
    </row>
    <row r="970" spans="1:6" x14ac:dyDescent="0.25">
      <c r="A970" s="136" t="s">
        <v>30568</v>
      </c>
      <c r="B970" s="137" t="s">
        <v>30569</v>
      </c>
      <c r="C970" s="136" t="s">
        <v>315</v>
      </c>
      <c r="D970" s="136"/>
      <c r="E970" s="136"/>
      <c r="F970" s="138">
        <v>470241.95409999997</v>
      </c>
    </row>
    <row r="971" spans="1:6" x14ac:dyDescent="0.25">
      <c r="A971" s="136" t="s">
        <v>30570</v>
      </c>
      <c r="B971" s="137" t="s">
        <v>30571</v>
      </c>
      <c r="C971" s="136" t="s">
        <v>315</v>
      </c>
      <c r="D971" s="136"/>
      <c r="E971" s="136"/>
      <c r="F971" s="138">
        <v>516773.11829999997</v>
      </c>
    </row>
    <row r="972" spans="1:6" x14ac:dyDescent="0.25">
      <c r="A972" s="136" t="s">
        <v>30572</v>
      </c>
      <c r="B972" s="137" t="s">
        <v>30573</v>
      </c>
      <c r="C972" s="136" t="s">
        <v>315</v>
      </c>
      <c r="D972" s="136"/>
      <c r="E972" s="136"/>
      <c r="F972" s="138">
        <v>376545.36739999999</v>
      </c>
    </row>
    <row r="973" spans="1:6" x14ac:dyDescent="0.25">
      <c r="A973" s="136" t="s">
        <v>30574</v>
      </c>
      <c r="B973" s="137" t="s">
        <v>30575</v>
      </c>
      <c r="C973" s="136" t="s">
        <v>315</v>
      </c>
      <c r="D973" s="136"/>
      <c r="E973" s="136"/>
      <c r="F973" s="138">
        <v>619141.90480000002</v>
      </c>
    </row>
    <row r="974" spans="1:6" x14ac:dyDescent="0.25">
      <c r="A974" s="136" t="s">
        <v>30576</v>
      </c>
      <c r="B974" s="137" t="s">
        <v>30577</v>
      </c>
      <c r="C974" s="136" t="s">
        <v>315</v>
      </c>
      <c r="D974" s="136"/>
      <c r="E974" s="136"/>
      <c r="F974" s="138">
        <v>295939.32160000002</v>
      </c>
    </row>
    <row r="975" spans="1:6" x14ac:dyDescent="0.25">
      <c r="A975" s="136" t="s">
        <v>30578</v>
      </c>
      <c r="B975" s="137" t="s">
        <v>30579</v>
      </c>
      <c r="C975" s="136" t="s">
        <v>315</v>
      </c>
      <c r="D975" s="136"/>
      <c r="E975" s="136"/>
      <c r="F975" s="138">
        <v>325204.58519999997</v>
      </c>
    </row>
    <row r="976" spans="1:6" x14ac:dyDescent="0.25">
      <c r="A976" s="136" t="s">
        <v>30580</v>
      </c>
      <c r="B976" s="137" t="s">
        <v>30581</v>
      </c>
      <c r="C976" s="136" t="s">
        <v>315</v>
      </c>
      <c r="D976" s="136"/>
      <c r="E976" s="136"/>
      <c r="F976" s="138">
        <v>357396.58199999999</v>
      </c>
    </row>
    <row r="977" spans="1:6" x14ac:dyDescent="0.25">
      <c r="A977" s="136" t="s">
        <v>30582</v>
      </c>
      <c r="B977" s="137" t="s">
        <v>30583</v>
      </c>
      <c r="C977" s="136" t="s">
        <v>315</v>
      </c>
      <c r="D977" s="136"/>
      <c r="E977" s="136"/>
      <c r="F977" s="138">
        <v>392807.5526</v>
      </c>
    </row>
    <row r="978" spans="1:6" x14ac:dyDescent="0.25">
      <c r="A978" s="136" t="s">
        <v>30584</v>
      </c>
      <c r="B978" s="137" t="s">
        <v>30585</v>
      </c>
      <c r="C978" s="136" t="s">
        <v>315</v>
      </c>
      <c r="D978" s="136"/>
      <c r="E978" s="136"/>
      <c r="F978" s="138">
        <v>373942.5281</v>
      </c>
    </row>
    <row r="979" spans="1:6" x14ac:dyDescent="0.25">
      <c r="A979" s="136" t="s">
        <v>30586</v>
      </c>
      <c r="B979" s="137" t="s">
        <v>30587</v>
      </c>
      <c r="C979" s="136" t="s">
        <v>315</v>
      </c>
      <c r="D979" s="136"/>
      <c r="E979" s="136"/>
      <c r="F979" s="138">
        <v>411037.22350000002</v>
      </c>
    </row>
    <row r="980" spans="1:6" x14ac:dyDescent="0.25">
      <c r="A980" s="136" t="s">
        <v>30588</v>
      </c>
      <c r="B980" s="137" t="s">
        <v>30589</v>
      </c>
      <c r="C980" s="136" t="s">
        <v>315</v>
      </c>
      <c r="D980" s="136"/>
      <c r="E980" s="136"/>
      <c r="F980" s="138">
        <v>451812.3333</v>
      </c>
    </row>
    <row r="981" spans="1:6" x14ac:dyDescent="0.25">
      <c r="A981" s="136" t="s">
        <v>30590</v>
      </c>
      <c r="B981" s="137" t="s">
        <v>30591</v>
      </c>
      <c r="C981" s="136" t="s">
        <v>315</v>
      </c>
      <c r="D981" s="136"/>
      <c r="E981" s="136"/>
      <c r="F981" s="138">
        <v>498307.92210000003</v>
      </c>
    </row>
    <row r="982" spans="1:6" x14ac:dyDescent="0.25">
      <c r="A982" s="136" t="s">
        <v>30592</v>
      </c>
      <c r="B982" s="137" t="s">
        <v>30593</v>
      </c>
      <c r="C982" s="136" t="s">
        <v>315</v>
      </c>
      <c r="D982" s="136"/>
      <c r="E982" s="136"/>
      <c r="F982" s="138">
        <v>596983.66960000002</v>
      </c>
    </row>
    <row r="983" spans="1:6" x14ac:dyDescent="0.25">
      <c r="A983" s="136" t="s">
        <v>30594</v>
      </c>
      <c r="B983" s="137" t="s">
        <v>30595</v>
      </c>
      <c r="C983" s="136" t="s">
        <v>315</v>
      </c>
      <c r="D983" s="136"/>
      <c r="E983" s="136"/>
      <c r="F983" s="138">
        <v>491396.28610000003</v>
      </c>
    </row>
    <row r="984" spans="1:6" x14ac:dyDescent="0.25">
      <c r="A984" s="136" t="s">
        <v>30596</v>
      </c>
      <c r="B984" s="137" t="s">
        <v>30597</v>
      </c>
      <c r="C984" s="136" t="s">
        <v>315</v>
      </c>
      <c r="D984" s="136"/>
      <c r="E984" s="136"/>
      <c r="F984" s="138">
        <v>540043.03399999999</v>
      </c>
    </row>
    <row r="985" spans="1:6" x14ac:dyDescent="0.25">
      <c r="A985" s="136" t="s">
        <v>30598</v>
      </c>
      <c r="B985" s="137" t="s">
        <v>30599</v>
      </c>
      <c r="C985" s="136" t="s">
        <v>315</v>
      </c>
      <c r="D985" s="136"/>
      <c r="E985" s="136"/>
      <c r="F985" s="138">
        <v>593554.41859999998</v>
      </c>
    </row>
    <row r="986" spans="1:6" x14ac:dyDescent="0.25">
      <c r="A986" s="136" t="s">
        <v>30600</v>
      </c>
      <c r="B986" s="137" t="s">
        <v>30601</v>
      </c>
      <c r="C986" s="136" t="s">
        <v>315</v>
      </c>
      <c r="D986" s="136"/>
      <c r="E986" s="136"/>
      <c r="F986" s="138">
        <v>432510.92709999997</v>
      </c>
    </row>
    <row r="987" spans="1:6" x14ac:dyDescent="0.25">
      <c r="A987" s="136" t="s">
        <v>30602</v>
      </c>
      <c r="B987" s="137" t="s">
        <v>30603</v>
      </c>
      <c r="C987" s="136" t="s">
        <v>315</v>
      </c>
      <c r="D987" s="136"/>
      <c r="E987" s="136"/>
      <c r="F987" s="138">
        <v>716208.65249999997</v>
      </c>
    </row>
    <row r="988" spans="1:6" x14ac:dyDescent="0.25">
      <c r="A988" s="136" t="s">
        <v>30604</v>
      </c>
      <c r="B988" s="137" t="s">
        <v>30605</v>
      </c>
      <c r="C988" s="136" t="s">
        <v>315</v>
      </c>
      <c r="D988" s="136"/>
      <c r="E988" s="136"/>
      <c r="F988" s="138">
        <v>354362.44890000002</v>
      </c>
    </row>
    <row r="989" spans="1:6" x14ac:dyDescent="0.25">
      <c r="A989" s="136" t="s">
        <v>30606</v>
      </c>
      <c r="B989" s="137" t="s">
        <v>30607</v>
      </c>
      <c r="C989" s="136" t="s">
        <v>315</v>
      </c>
      <c r="D989" s="136"/>
      <c r="E989" s="136"/>
      <c r="F989" s="138">
        <v>389470.06280000001</v>
      </c>
    </row>
    <row r="990" spans="1:6" x14ac:dyDescent="0.25">
      <c r="A990" s="136" t="s">
        <v>30608</v>
      </c>
      <c r="B990" s="137" t="s">
        <v>30609</v>
      </c>
      <c r="C990" s="136" t="s">
        <v>315</v>
      </c>
      <c r="D990" s="136"/>
      <c r="E990" s="136"/>
      <c r="F990" s="138">
        <v>428088.51280000003</v>
      </c>
    </row>
    <row r="991" spans="1:6" x14ac:dyDescent="0.25">
      <c r="A991" s="136" t="s">
        <v>30610</v>
      </c>
      <c r="B991" s="137" t="s">
        <v>30611</v>
      </c>
      <c r="C991" s="136" t="s">
        <v>315</v>
      </c>
      <c r="D991" s="136"/>
      <c r="E991" s="136"/>
      <c r="F991" s="138">
        <v>472211.7009</v>
      </c>
    </row>
    <row r="992" spans="1:6" x14ac:dyDescent="0.25">
      <c r="A992" s="136" t="s">
        <v>30612</v>
      </c>
      <c r="B992" s="137" t="s">
        <v>30613</v>
      </c>
      <c r="C992" s="136" t="s">
        <v>315</v>
      </c>
      <c r="D992" s="136"/>
      <c r="E992" s="136"/>
      <c r="F992" s="138">
        <v>448147.93339999998</v>
      </c>
    </row>
    <row r="993" spans="1:6" x14ac:dyDescent="0.25">
      <c r="A993" s="136" t="s">
        <v>30614</v>
      </c>
      <c r="B993" s="137" t="s">
        <v>30615</v>
      </c>
      <c r="C993" s="136" t="s">
        <v>315</v>
      </c>
      <c r="D993" s="136"/>
      <c r="E993" s="136"/>
      <c r="F993" s="138">
        <v>494277.0454</v>
      </c>
    </row>
    <row r="994" spans="1:6" x14ac:dyDescent="0.25">
      <c r="A994" s="136" t="s">
        <v>30616</v>
      </c>
      <c r="B994" s="137" t="s">
        <v>30617</v>
      </c>
      <c r="C994" s="136" t="s">
        <v>315</v>
      </c>
      <c r="D994" s="136"/>
      <c r="E994" s="136"/>
      <c r="F994" s="138">
        <v>543211.8872</v>
      </c>
    </row>
    <row r="995" spans="1:6" x14ac:dyDescent="0.25">
      <c r="A995" s="136" t="s">
        <v>30618</v>
      </c>
      <c r="B995" s="137" t="s">
        <v>30619</v>
      </c>
      <c r="C995" s="136" t="s">
        <v>315</v>
      </c>
      <c r="D995" s="136"/>
      <c r="E995" s="136"/>
      <c r="F995" s="138">
        <v>597040.19550000003</v>
      </c>
    </row>
    <row r="996" spans="1:6" x14ac:dyDescent="0.25">
      <c r="A996" s="136" t="s">
        <v>30620</v>
      </c>
      <c r="B996" s="137" t="s">
        <v>30621</v>
      </c>
      <c r="C996" s="136" t="s">
        <v>315</v>
      </c>
      <c r="D996" s="136"/>
      <c r="E996" s="136"/>
      <c r="F996" s="138">
        <v>720391.58440000005</v>
      </c>
    </row>
    <row r="997" spans="1:6" x14ac:dyDescent="0.25">
      <c r="A997" s="136" t="s">
        <v>30622</v>
      </c>
      <c r="B997" s="137" t="s">
        <v>30623</v>
      </c>
      <c r="C997" s="136" t="s">
        <v>315</v>
      </c>
      <c r="D997" s="136"/>
      <c r="E997" s="136"/>
      <c r="F997" s="138">
        <v>588720.87060000002</v>
      </c>
    </row>
    <row r="998" spans="1:6" x14ac:dyDescent="0.25">
      <c r="A998" s="136" t="s">
        <v>30624</v>
      </c>
      <c r="B998" s="137" t="s">
        <v>30625</v>
      </c>
      <c r="C998" s="136" t="s">
        <v>315</v>
      </c>
      <c r="D998" s="136"/>
      <c r="E998" s="136"/>
      <c r="F998" s="138">
        <v>647100.09589999996</v>
      </c>
    </row>
    <row r="999" spans="1:6" x14ac:dyDescent="0.25">
      <c r="A999" s="136" t="s">
        <v>30626</v>
      </c>
      <c r="B999" s="137" t="s">
        <v>30627</v>
      </c>
      <c r="C999" s="136" t="s">
        <v>315</v>
      </c>
      <c r="D999" s="136"/>
      <c r="E999" s="136"/>
      <c r="F999" s="138">
        <v>716246.33649999998</v>
      </c>
    </row>
    <row r="1000" spans="1:6" x14ac:dyDescent="0.25">
      <c r="A1000" s="136" t="s">
        <v>30628</v>
      </c>
      <c r="B1000" s="137" t="s">
        <v>30629</v>
      </c>
      <c r="C1000" s="136" t="s">
        <v>138</v>
      </c>
      <c r="D1000" s="136"/>
      <c r="E1000" s="136"/>
      <c r="F1000" s="138">
        <v>291.34960000000001</v>
      </c>
    </row>
    <row r="1001" spans="1:6" x14ac:dyDescent="0.25">
      <c r="A1001" s="136" t="s">
        <v>30630</v>
      </c>
      <c r="B1001" s="137" t="s">
        <v>30631</v>
      </c>
      <c r="C1001" s="136" t="s">
        <v>315</v>
      </c>
      <c r="D1001" s="136"/>
      <c r="E1001" s="136"/>
      <c r="F1001" s="138">
        <v>857523.929</v>
      </c>
    </row>
    <row r="1002" spans="1:6" x14ac:dyDescent="0.25">
      <c r="A1002" s="136" t="s">
        <v>30632</v>
      </c>
      <c r="B1002" s="137" t="s">
        <v>30633</v>
      </c>
      <c r="C1002" s="136" t="s">
        <v>315</v>
      </c>
      <c r="D1002" s="136"/>
      <c r="E1002" s="136"/>
      <c r="F1002" s="138">
        <v>434.80959999999999</v>
      </c>
    </row>
    <row r="1003" spans="1:6" x14ac:dyDescent="0.25">
      <c r="A1003" s="136" t="s">
        <v>30634</v>
      </c>
      <c r="B1003" s="137" t="s">
        <v>30635</v>
      </c>
      <c r="C1003" s="136" t="s">
        <v>315</v>
      </c>
      <c r="D1003" s="136"/>
      <c r="E1003" s="136"/>
      <c r="F1003" s="138">
        <v>260.50889999999998</v>
      </c>
    </row>
    <row r="1004" spans="1:6" x14ac:dyDescent="0.25">
      <c r="A1004" s="136" t="s">
        <v>30636</v>
      </c>
      <c r="B1004" s="137" t="s">
        <v>30637</v>
      </c>
      <c r="C1004" s="136" t="s">
        <v>138</v>
      </c>
      <c r="D1004" s="136"/>
      <c r="E1004" s="136"/>
      <c r="F1004" s="138">
        <v>561.74639999999999</v>
      </c>
    </row>
    <row r="1005" spans="1:6" x14ac:dyDescent="0.25">
      <c r="A1005" s="136" t="s">
        <v>30638</v>
      </c>
      <c r="B1005" s="137" t="s">
        <v>30639</v>
      </c>
      <c r="C1005" s="136" t="s">
        <v>138</v>
      </c>
      <c r="D1005" s="136"/>
      <c r="E1005" s="136"/>
      <c r="F1005" s="138">
        <v>458.06560000000002</v>
      </c>
    </row>
    <row r="1006" spans="1:6" x14ac:dyDescent="0.25">
      <c r="A1006" s="136" t="s">
        <v>30640</v>
      </c>
      <c r="B1006" s="137" t="s">
        <v>30641</v>
      </c>
      <c r="C1006" s="136" t="s">
        <v>315</v>
      </c>
      <c r="D1006" s="136"/>
      <c r="E1006" s="136"/>
      <c r="F1006" s="138">
        <v>413871.25420000002</v>
      </c>
    </row>
    <row r="1007" spans="1:6" x14ac:dyDescent="0.25">
      <c r="A1007" s="136" t="s">
        <v>30642</v>
      </c>
      <c r="B1007" s="137" t="s">
        <v>30643</v>
      </c>
      <c r="C1007" s="136" t="s">
        <v>315</v>
      </c>
      <c r="D1007" s="136"/>
      <c r="E1007" s="136"/>
      <c r="F1007" s="138">
        <v>454929.74819999997</v>
      </c>
    </row>
    <row r="1008" spans="1:6" x14ac:dyDescent="0.25">
      <c r="A1008" s="136" t="s">
        <v>30644</v>
      </c>
      <c r="B1008" s="137" t="s">
        <v>30645</v>
      </c>
      <c r="C1008" s="136" t="s">
        <v>315</v>
      </c>
      <c r="D1008" s="136"/>
      <c r="E1008" s="136"/>
      <c r="F1008" s="138">
        <v>546901.53540000005</v>
      </c>
    </row>
    <row r="1009" spans="1:6" x14ac:dyDescent="0.25">
      <c r="A1009" s="136" t="s">
        <v>30646</v>
      </c>
      <c r="B1009" s="137" t="s">
        <v>30647</v>
      </c>
      <c r="C1009" s="136" t="s">
        <v>315</v>
      </c>
      <c r="D1009" s="136"/>
      <c r="E1009" s="136"/>
      <c r="F1009" s="138">
        <v>520048.61810000002</v>
      </c>
    </row>
    <row r="1010" spans="1:6" x14ac:dyDescent="0.25">
      <c r="A1010" s="136" t="s">
        <v>30648</v>
      </c>
      <c r="B1010" s="137" t="s">
        <v>30649</v>
      </c>
      <c r="C1010" s="136" t="s">
        <v>315</v>
      </c>
      <c r="D1010" s="136"/>
      <c r="E1010" s="136"/>
      <c r="F1010" s="138">
        <v>571560.67420000001</v>
      </c>
    </row>
    <row r="1011" spans="1:6" x14ac:dyDescent="0.25">
      <c r="A1011" s="136" t="s">
        <v>30650</v>
      </c>
      <c r="B1011" s="137" t="s">
        <v>30651</v>
      </c>
      <c r="C1011" s="136" t="s">
        <v>315</v>
      </c>
      <c r="D1011" s="136"/>
      <c r="E1011" s="136"/>
      <c r="F1011" s="138">
        <v>628223.76619999995</v>
      </c>
    </row>
    <row r="1012" spans="1:6" x14ac:dyDescent="0.25">
      <c r="A1012" s="136" t="s">
        <v>30652</v>
      </c>
      <c r="B1012" s="137" t="s">
        <v>30653</v>
      </c>
      <c r="C1012" s="136" t="s">
        <v>315</v>
      </c>
      <c r="D1012" s="136"/>
      <c r="E1012" s="136"/>
      <c r="F1012" s="138">
        <v>757811.86970000004</v>
      </c>
    </row>
    <row r="1013" spans="1:6" x14ac:dyDescent="0.25">
      <c r="A1013" s="136" t="s">
        <v>30654</v>
      </c>
      <c r="B1013" s="137" t="s">
        <v>30655</v>
      </c>
      <c r="C1013" s="136" t="s">
        <v>315</v>
      </c>
      <c r="D1013" s="136"/>
      <c r="E1013" s="136"/>
      <c r="F1013" s="138">
        <v>622.68330000000003</v>
      </c>
    </row>
    <row r="1014" spans="1:6" x14ac:dyDescent="0.25">
      <c r="A1014" s="136" t="s">
        <v>30656</v>
      </c>
      <c r="B1014" s="137" t="s">
        <v>30657</v>
      </c>
      <c r="C1014" s="136" t="s">
        <v>315</v>
      </c>
      <c r="D1014" s="136"/>
      <c r="E1014" s="136"/>
      <c r="F1014" s="138">
        <v>1846.3776</v>
      </c>
    </row>
    <row r="1015" spans="1:6" x14ac:dyDescent="0.25">
      <c r="A1015" s="136" t="s">
        <v>30658</v>
      </c>
      <c r="B1015" s="137" t="s">
        <v>30659</v>
      </c>
      <c r="C1015" s="136" t="s">
        <v>315</v>
      </c>
      <c r="D1015" s="136"/>
      <c r="E1015" s="136"/>
      <c r="F1015" s="138">
        <v>570.90499999999997</v>
      </c>
    </row>
    <row r="1016" spans="1:6" x14ac:dyDescent="0.25">
      <c r="A1016" s="136" t="s">
        <v>30660</v>
      </c>
      <c r="B1016" s="137" t="s">
        <v>30661</v>
      </c>
      <c r="C1016" s="136" t="s">
        <v>315</v>
      </c>
      <c r="D1016" s="136"/>
      <c r="E1016" s="136"/>
      <c r="F1016" s="138">
        <v>477076.3382</v>
      </c>
    </row>
    <row r="1017" spans="1:6" x14ac:dyDescent="0.25">
      <c r="A1017" s="136" t="s">
        <v>30662</v>
      </c>
      <c r="B1017" s="137" t="s">
        <v>30663</v>
      </c>
      <c r="C1017" s="136" t="s">
        <v>315</v>
      </c>
      <c r="D1017" s="136"/>
      <c r="E1017" s="136"/>
      <c r="F1017" s="138">
        <v>524291.09100000001</v>
      </c>
    </row>
    <row r="1018" spans="1:6" x14ac:dyDescent="0.25">
      <c r="A1018" s="136" t="s">
        <v>30664</v>
      </c>
      <c r="B1018" s="137" t="s">
        <v>30665</v>
      </c>
      <c r="C1018" s="136" t="s">
        <v>315</v>
      </c>
      <c r="D1018" s="136"/>
      <c r="E1018" s="136"/>
      <c r="F1018" s="138">
        <v>628163.47180000006</v>
      </c>
    </row>
    <row r="1019" spans="1:6" x14ac:dyDescent="0.25">
      <c r="A1019" s="136" t="s">
        <v>30666</v>
      </c>
      <c r="B1019" s="137" t="s">
        <v>30667</v>
      </c>
      <c r="C1019" s="136" t="s">
        <v>138</v>
      </c>
      <c r="D1019" s="136"/>
      <c r="E1019" s="136"/>
      <c r="F1019" s="138">
        <v>607.57420000000002</v>
      </c>
    </row>
    <row r="1020" spans="1:6" x14ac:dyDescent="0.25">
      <c r="A1020" s="136" t="s">
        <v>30668</v>
      </c>
      <c r="B1020" s="137" t="s">
        <v>30669</v>
      </c>
      <c r="C1020" s="136" t="s">
        <v>138</v>
      </c>
      <c r="D1020" s="136"/>
      <c r="E1020" s="136"/>
      <c r="F1020" s="138">
        <v>1197.1736000000001</v>
      </c>
    </row>
    <row r="1021" spans="1:6" x14ac:dyDescent="0.25">
      <c r="A1021" s="136" t="s">
        <v>30670</v>
      </c>
      <c r="B1021" s="137" t="s">
        <v>30671</v>
      </c>
      <c r="C1021" s="136" t="s">
        <v>138</v>
      </c>
      <c r="D1021" s="136"/>
      <c r="E1021" s="136"/>
      <c r="F1021" s="138">
        <v>1845.0948000000001</v>
      </c>
    </row>
    <row r="1022" spans="1:6" x14ac:dyDescent="0.25">
      <c r="A1022" s="136" t="s">
        <v>861</v>
      </c>
      <c r="B1022" s="137" t="s">
        <v>862</v>
      </c>
      <c r="C1022" s="136" t="s">
        <v>138</v>
      </c>
      <c r="D1022" s="136"/>
      <c r="E1022" s="136"/>
      <c r="F1022" s="138">
        <v>2247.451</v>
      </c>
    </row>
    <row r="1023" spans="1:6" x14ac:dyDescent="0.25">
      <c r="A1023" s="136" t="s">
        <v>863</v>
      </c>
      <c r="B1023" s="137" t="s">
        <v>864</v>
      </c>
      <c r="C1023" s="136" t="s">
        <v>138</v>
      </c>
      <c r="D1023" s="136"/>
      <c r="E1023" s="136"/>
      <c r="F1023" s="138">
        <v>2817.4229</v>
      </c>
    </row>
    <row r="1024" spans="1:6" x14ac:dyDescent="0.25">
      <c r="A1024" s="136" t="s">
        <v>30672</v>
      </c>
      <c r="B1024" s="137" t="s">
        <v>30673</v>
      </c>
      <c r="C1024" s="136" t="s">
        <v>138</v>
      </c>
      <c r="D1024" s="136"/>
      <c r="E1024" s="136"/>
      <c r="F1024" s="138">
        <v>2808.6055000000001</v>
      </c>
    </row>
    <row r="1025" spans="1:6" x14ac:dyDescent="0.25">
      <c r="A1025" s="136" t="s">
        <v>30674</v>
      </c>
      <c r="B1025" s="137" t="s">
        <v>30675</v>
      </c>
      <c r="C1025" s="136" t="s">
        <v>315</v>
      </c>
      <c r="D1025" s="136"/>
      <c r="E1025" s="136"/>
      <c r="F1025" s="138">
        <v>53.432699999999997</v>
      </c>
    </row>
    <row r="1026" spans="1:6" x14ac:dyDescent="0.25">
      <c r="A1026" s="136" t="s">
        <v>30676</v>
      </c>
      <c r="B1026" s="137" t="s">
        <v>30677</v>
      </c>
      <c r="C1026" s="136" t="s">
        <v>315</v>
      </c>
      <c r="D1026" s="136"/>
      <c r="E1026" s="136"/>
      <c r="F1026" s="138">
        <v>77.938800000000001</v>
      </c>
    </row>
    <row r="1027" spans="1:6" x14ac:dyDescent="0.25">
      <c r="A1027" s="136" t="s">
        <v>30678</v>
      </c>
      <c r="B1027" s="137" t="s">
        <v>30679</v>
      </c>
      <c r="C1027" s="136" t="s">
        <v>315</v>
      </c>
      <c r="D1027" s="136"/>
      <c r="E1027" s="136"/>
      <c r="F1027" s="138">
        <v>79.437899999999999</v>
      </c>
    </row>
    <row r="1028" spans="1:6" x14ac:dyDescent="0.25">
      <c r="A1028" s="136" t="s">
        <v>30680</v>
      </c>
      <c r="B1028" s="137" t="s">
        <v>30681</v>
      </c>
      <c r="C1028" s="136" t="s">
        <v>315</v>
      </c>
      <c r="D1028" s="136"/>
      <c r="E1028" s="136"/>
      <c r="F1028" s="138">
        <v>91.033100000000005</v>
      </c>
    </row>
    <row r="1029" spans="1:6" x14ac:dyDescent="0.25">
      <c r="A1029" s="136" t="s">
        <v>30682</v>
      </c>
      <c r="B1029" s="137" t="s">
        <v>30683</v>
      </c>
      <c r="C1029" s="136" t="s">
        <v>315</v>
      </c>
      <c r="D1029" s="136"/>
      <c r="E1029" s="136"/>
      <c r="F1029" s="138">
        <v>100.27970000000001</v>
      </c>
    </row>
    <row r="1030" spans="1:6" x14ac:dyDescent="0.25">
      <c r="A1030" s="136" t="s">
        <v>30684</v>
      </c>
      <c r="B1030" s="137" t="s">
        <v>30685</v>
      </c>
      <c r="C1030" s="136" t="s">
        <v>315</v>
      </c>
      <c r="D1030" s="136"/>
      <c r="E1030" s="136"/>
      <c r="F1030" s="138">
        <v>109.5506</v>
      </c>
    </row>
    <row r="1031" spans="1:6" x14ac:dyDescent="0.25">
      <c r="A1031" s="136" t="s">
        <v>30686</v>
      </c>
      <c r="B1031" s="137" t="s">
        <v>30687</v>
      </c>
      <c r="C1031" s="136" t="s">
        <v>315</v>
      </c>
      <c r="D1031" s="136"/>
      <c r="E1031" s="136"/>
      <c r="F1031" s="138">
        <v>120.0256</v>
      </c>
    </row>
    <row r="1032" spans="1:6" x14ac:dyDescent="0.25">
      <c r="A1032" s="136" t="s">
        <v>30688</v>
      </c>
      <c r="B1032" s="137" t="s">
        <v>30689</v>
      </c>
      <c r="C1032" s="136" t="s">
        <v>315</v>
      </c>
      <c r="D1032" s="136"/>
      <c r="E1032" s="136"/>
      <c r="F1032" s="138">
        <v>132.8604</v>
      </c>
    </row>
    <row r="1033" spans="1:6" x14ac:dyDescent="0.25">
      <c r="A1033" s="136" t="s">
        <v>30690</v>
      </c>
      <c r="B1033" s="137" t="s">
        <v>30691</v>
      </c>
      <c r="C1033" s="136" t="s">
        <v>315</v>
      </c>
      <c r="D1033" s="136"/>
      <c r="E1033" s="136"/>
      <c r="F1033" s="138">
        <v>150.33690000000001</v>
      </c>
    </row>
    <row r="1034" spans="1:6" x14ac:dyDescent="0.25">
      <c r="A1034" s="136" t="s">
        <v>30692</v>
      </c>
      <c r="B1034" s="137" t="s">
        <v>30693</v>
      </c>
      <c r="C1034" s="136" t="s">
        <v>315</v>
      </c>
      <c r="D1034" s="136"/>
      <c r="E1034" s="136"/>
      <c r="F1034" s="138">
        <v>715.74810000000002</v>
      </c>
    </row>
    <row r="1035" spans="1:6" x14ac:dyDescent="0.25">
      <c r="A1035" s="136" t="s">
        <v>30694</v>
      </c>
      <c r="B1035" s="137" t="s">
        <v>30695</v>
      </c>
      <c r="C1035" s="136" t="s">
        <v>315</v>
      </c>
      <c r="D1035" s="136"/>
      <c r="E1035" s="136"/>
      <c r="F1035" s="138">
        <v>1177.5213000000001</v>
      </c>
    </row>
    <row r="1036" spans="1:6" x14ac:dyDescent="0.25">
      <c r="A1036" s="136" t="s">
        <v>30696</v>
      </c>
      <c r="B1036" s="137" t="s">
        <v>30697</v>
      </c>
      <c r="C1036" s="136" t="s">
        <v>315</v>
      </c>
      <c r="D1036" s="136"/>
      <c r="E1036" s="136"/>
      <c r="F1036" s="138">
        <v>1177.6069</v>
      </c>
    </row>
    <row r="1037" spans="1:6" x14ac:dyDescent="0.25">
      <c r="A1037" s="136" t="s">
        <v>30698</v>
      </c>
      <c r="B1037" s="137" t="s">
        <v>30699</v>
      </c>
      <c r="C1037" s="136" t="s">
        <v>315</v>
      </c>
      <c r="D1037" s="136"/>
      <c r="E1037" s="136"/>
      <c r="F1037" s="138">
        <v>1248.922</v>
      </c>
    </row>
    <row r="1038" spans="1:6" x14ac:dyDescent="0.25">
      <c r="A1038" s="136" t="s">
        <v>30700</v>
      </c>
      <c r="B1038" s="137" t="s">
        <v>30701</v>
      </c>
      <c r="C1038" s="136" t="s">
        <v>315</v>
      </c>
      <c r="D1038" s="136"/>
      <c r="E1038" s="136"/>
      <c r="F1038" s="138">
        <v>1191.3996</v>
      </c>
    </row>
    <row r="1039" spans="1:6" x14ac:dyDescent="0.25">
      <c r="A1039" s="136" t="s">
        <v>30702</v>
      </c>
      <c r="B1039" s="137" t="s">
        <v>30703</v>
      </c>
      <c r="C1039" s="136" t="s">
        <v>188</v>
      </c>
      <c r="D1039" s="136"/>
      <c r="E1039" s="136"/>
      <c r="F1039" s="138">
        <v>118.7282</v>
      </c>
    </row>
    <row r="1040" spans="1:6" x14ac:dyDescent="0.25">
      <c r="A1040" s="136" t="s">
        <v>30704</v>
      </c>
      <c r="B1040" s="137" t="s">
        <v>30705</v>
      </c>
      <c r="C1040" s="136" t="s">
        <v>315</v>
      </c>
      <c r="D1040" s="136"/>
      <c r="E1040" s="136"/>
      <c r="F1040" s="138">
        <v>13.904500000000001</v>
      </c>
    </row>
    <row r="1041" spans="1:6" x14ac:dyDescent="0.25">
      <c r="A1041" s="136" t="s">
        <v>30706</v>
      </c>
      <c r="B1041" s="137" t="s">
        <v>30707</v>
      </c>
      <c r="C1041" s="136" t="s">
        <v>315</v>
      </c>
      <c r="D1041" s="136"/>
      <c r="E1041" s="136"/>
      <c r="F1041" s="138">
        <v>976.48620000000005</v>
      </c>
    </row>
    <row r="1042" spans="1:6" x14ac:dyDescent="0.25">
      <c r="A1042" s="136" t="s">
        <v>30708</v>
      </c>
      <c r="B1042" s="137" t="s">
        <v>30709</v>
      </c>
      <c r="C1042" s="136" t="s">
        <v>315</v>
      </c>
      <c r="D1042" s="136"/>
      <c r="E1042" s="136"/>
      <c r="F1042" s="138">
        <v>23.404800000000002</v>
      </c>
    </row>
    <row r="1043" spans="1:6" x14ac:dyDescent="0.25">
      <c r="A1043" s="136" t="s">
        <v>30710</v>
      </c>
      <c r="B1043" s="137" t="s">
        <v>30711</v>
      </c>
      <c r="C1043" s="136" t="s">
        <v>188</v>
      </c>
      <c r="D1043" s="136"/>
      <c r="E1043" s="136"/>
      <c r="F1043" s="138">
        <v>3806.1057999999998</v>
      </c>
    </row>
    <row r="1044" spans="1:6" x14ac:dyDescent="0.25">
      <c r="A1044" s="136" t="s">
        <v>30712</v>
      </c>
      <c r="B1044" s="137" t="s">
        <v>30713</v>
      </c>
      <c r="C1044" s="136" t="s">
        <v>315</v>
      </c>
      <c r="D1044" s="136"/>
      <c r="E1044" s="136"/>
      <c r="F1044" s="138">
        <v>1471.808</v>
      </c>
    </row>
    <row r="1045" spans="1:6" x14ac:dyDescent="0.25">
      <c r="A1045" s="136" t="s">
        <v>30714</v>
      </c>
      <c r="B1045" s="137" t="s">
        <v>30715</v>
      </c>
      <c r="C1045" s="136" t="s">
        <v>138</v>
      </c>
      <c r="D1045" s="136"/>
      <c r="E1045" s="136"/>
      <c r="F1045" s="138">
        <v>418.48289999999997</v>
      </c>
    </row>
    <row r="1046" spans="1:6" x14ac:dyDescent="0.25">
      <c r="A1046" s="136" t="s">
        <v>30716</v>
      </c>
      <c r="B1046" s="137" t="s">
        <v>30717</v>
      </c>
      <c r="C1046" s="136" t="s">
        <v>138</v>
      </c>
      <c r="D1046" s="136"/>
      <c r="E1046" s="136"/>
      <c r="F1046" s="138">
        <v>3.4590999999999998</v>
      </c>
    </row>
    <row r="1047" spans="1:6" x14ac:dyDescent="0.25">
      <c r="A1047" s="136" t="s">
        <v>30718</v>
      </c>
      <c r="B1047" s="137" t="s">
        <v>30719</v>
      </c>
      <c r="C1047" s="136" t="s">
        <v>315</v>
      </c>
      <c r="D1047" s="136"/>
      <c r="E1047" s="136"/>
      <c r="F1047" s="138">
        <v>47.886699999999998</v>
      </c>
    </row>
    <row r="1048" spans="1:6" x14ac:dyDescent="0.25">
      <c r="A1048" s="136" t="s">
        <v>30720</v>
      </c>
      <c r="B1048" s="137" t="s">
        <v>30721</v>
      </c>
      <c r="C1048" s="136" t="s">
        <v>315</v>
      </c>
      <c r="D1048" s="136"/>
      <c r="E1048" s="136"/>
      <c r="F1048" s="138">
        <v>74.279399999999995</v>
      </c>
    </row>
    <row r="1049" spans="1:6" x14ac:dyDescent="0.25">
      <c r="A1049" s="136" t="s">
        <v>30722</v>
      </c>
      <c r="B1049" s="137" t="s">
        <v>30723</v>
      </c>
      <c r="C1049" s="136" t="s">
        <v>315</v>
      </c>
      <c r="D1049" s="136"/>
      <c r="E1049" s="136"/>
      <c r="F1049" s="138">
        <v>1.1349</v>
      </c>
    </row>
    <row r="1050" spans="1:6" x14ac:dyDescent="0.25">
      <c r="A1050" s="136" t="s">
        <v>30724</v>
      </c>
      <c r="B1050" s="137" t="s">
        <v>30725</v>
      </c>
      <c r="C1050" s="136" t="s">
        <v>315</v>
      </c>
      <c r="D1050" s="136"/>
      <c r="E1050" s="136"/>
      <c r="F1050" s="138">
        <v>2.4664999999999999</v>
      </c>
    </row>
    <row r="1051" spans="1:6" x14ac:dyDescent="0.25">
      <c r="A1051" s="136" t="s">
        <v>30726</v>
      </c>
      <c r="B1051" s="137" t="s">
        <v>30727</v>
      </c>
      <c r="C1051" s="136" t="s">
        <v>138</v>
      </c>
      <c r="D1051" s="136"/>
      <c r="E1051" s="136"/>
      <c r="F1051" s="138">
        <v>4.2344999999999997</v>
      </c>
    </row>
    <row r="1052" spans="1:6" x14ac:dyDescent="0.25">
      <c r="A1052" s="136" t="s">
        <v>30728</v>
      </c>
      <c r="B1052" s="137" t="s">
        <v>30729</v>
      </c>
      <c r="C1052" s="136" t="s">
        <v>315</v>
      </c>
      <c r="D1052" s="136"/>
      <c r="E1052" s="136"/>
      <c r="F1052" s="138">
        <v>2.1194000000000002</v>
      </c>
    </row>
    <row r="1053" spans="1:6" x14ac:dyDescent="0.25">
      <c r="A1053" s="136" t="s">
        <v>30730</v>
      </c>
      <c r="B1053" s="137" t="s">
        <v>30731</v>
      </c>
      <c r="C1053" s="136" t="s">
        <v>315</v>
      </c>
      <c r="D1053" s="136"/>
      <c r="E1053" s="136"/>
      <c r="F1053" s="138">
        <v>1.0226999999999999</v>
      </c>
    </row>
    <row r="1054" spans="1:6" x14ac:dyDescent="0.25">
      <c r="A1054" s="136" t="s">
        <v>30732</v>
      </c>
      <c r="B1054" s="137" t="s">
        <v>30733</v>
      </c>
      <c r="C1054" s="136" t="s">
        <v>203</v>
      </c>
      <c r="D1054" s="136"/>
      <c r="E1054" s="136"/>
      <c r="F1054" s="138">
        <v>12.826499999999999</v>
      </c>
    </row>
    <row r="1055" spans="1:6" x14ac:dyDescent="0.25">
      <c r="A1055" s="136" t="s">
        <v>30734</v>
      </c>
      <c r="B1055" s="137" t="s">
        <v>30735</v>
      </c>
      <c r="C1055" s="136" t="s">
        <v>203</v>
      </c>
      <c r="D1055" s="136"/>
      <c r="E1055" s="136"/>
      <c r="F1055" s="138">
        <v>12.826499999999999</v>
      </c>
    </row>
    <row r="1056" spans="1:6" x14ac:dyDescent="0.25">
      <c r="A1056" s="136" t="s">
        <v>30736</v>
      </c>
      <c r="B1056" s="137" t="s">
        <v>30737</v>
      </c>
      <c r="C1056" s="136" t="s">
        <v>138</v>
      </c>
      <c r="D1056" s="136"/>
      <c r="E1056" s="136"/>
      <c r="F1056" s="138">
        <v>22.4772</v>
      </c>
    </row>
    <row r="1057" spans="1:6" x14ac:dyDescent="0.25">
      <c r="A1057" s="136" t="s">
        <v>30738</v>
      </c>
      <c r="B1057" s="137" t="s">
        <v>30739</v>
      </c>
      <c r="C1057" s="136" t="s">
        <v>138</v>
      </c>
      <c r="D1057" s="136"/>
      <c r="E1057" s="136"/>
      <c r="F1057" s="138">
        <v>21.2958</v>
      </c>
    </row>
    <row r="1058" spans="1:6" x14ac:dyDescent="0.25">
      <c r="A1058" s="136" t="s">
        <v>30740</v>
      </c>
      <c r="B1058" s="137" t="s">
        <v>30741</v>
      </c>
      <c r="C1058" s="136" t="s">
        <v>315</v>
      </c>
      <c r="D1058" s="136"/>
      <c r="E1058" s="136"/>
      <c r="F1058" s="138">
        <v>100.21599999999999</v>
      </c>
    </row>
    <row r="1059" spans="1:6" x14ac:dyDescent="0.25">
      <c r="A1059" s="136" t="s">
        <v>30742</v>
      </c>
      <c r="B1059" s="137" t="s">
        <v>30743</v>
      </c>
      <c r="C1059" s="136" t="s">
        <v>315</v>
      </c>
      <c r="D1059" s="136"/>
      <c r="E1059" s="136"/>
      <c r="F1059" s="138">
        <v>467.28879999999998</v>
      </c>
    </row>
    <row r="1060" spans="1:6" x14ac:dyDescent="0.25">
      <c r="A1060" s="136" t="s">
        <v>30744</v>
      </c>
      <c r="B1060" s="137" t="s">
        <v>30745</v>
      </c>
      <c r="C1060" s="136" t="s">
        <v>315</v>
      </c>
      <c r="D1060" s="136"/>
      <c r="E1060" s="136"/>
      <c r="F1060" s="138">
        <v>70.576999999999998</v>
      </c>
    </row>
    <row r="1061" spans="1:6" x14ac:dyDescent="0.25">
      <c r="A1061" s="136" t="s">
        <v>30746</v>
      </c>
      <c r="B1061" s="137" t="s">
        <v>30747</v>
      </c>
      <c r="C1061" s="136" t="s">
        <v>315</v>
      </c>
      <c r="D1061" s="136"/>
      <c r="E1061" s="136"/>
      <c r="F1061" s="138">
        <v>101.9898</v>
      </c>
    </row>
    <row r="1062" spans="1:6" x14ac:dyDescent="0.25">
      <c r="A1062" s="136" t="s">
        <v>30748</v>
      </c>
      <c r="B1062" s="137" t="s">
        <v>30749</v>
      </c>
      <c r="C1062" s="136" t="s">
        <v>315</v>
      </c>
      <c r="D1062" s="136"/>
      <c r="E1062" s="136"/>
      <c r="F1062" s="138">
        <v>125.7689</v>
      </c>
    </row>
    <row r="1063" spans="1:6" x14ac:dyDescent="0.25">
      <c r="A1063" s="136" t="s">
        <v>30750</v>
      </c>
      <c r="B1063" s="137" t="s">
        <v>30751</v>
      </c>
      <c r="C1063" s="136" t="s">
        <v>315</v>
      </c>
      <c r="D1063" s="136"/>
      <c r="E1063" s="136"/>
      <c r="F1063" s="138">
        <v>148.517</v>
      </c>
    </row>
    <row r="1064" spans="1:6" x14ac:dyDescent="0.25">
      <c r="A1064" s="136" t="s">
        <v>30752</v>
      </c>
      <c r="B1064" s="137" t="s">
        <v>30753</v>
      </c>
      <c r="C1064" s="136" t="s">
        <v>315</v>
      </c>
      <c r="D1064" s="136"/>
      <c r="E1064" s="136"/>
      <c r="F1064" s="138">
        <v>151.6925</v>
      </c>
    </row>
    <row r="1065" spans="1:6" x14ac:dyDescent="0.25">
      <c r="A1065" s="136" t="s">
        <v>30754</v>
      </c>
      <c r="B1065" s="137" t="s">
        <v>30755</v>
      </c>
      <c r="C1065" s="136" t="s">
        <v>315</v>
      </c>
      <c r="D1065" s="136"/>
      <c r="E1065" s="136"/>
      <c r="F1065" s="138">
        <v>200.97399999999999</v>
      </c>
    </row>
    <row r="1066" spans="1:6" x14ac:dyDescent="0.25">
      <c r="A1066" s="136" t="s">
        <v>30756</v>
      </c>
      <c r="B1066" s="137" t="s">
        <v>30757</v>
      </c>
      <c r="C1066" s="136" t="s">
        <v>315</v>
      </c>
      <c r="D1066" s="136"/>
      <c r="E1066" s="136"/>
      <c r="F1066" s="138">
        <v>207.53700000000001</v>
      </c>
    </row>
    <row r="1067" spans="1:6" x14ac:dyDescent="0.25">
      <c r="A1067" s="136" t="s">
        <v>30758</v>
      </c>
      <c r="B1067" s="137" t="s">
        <v>30759</v>
      </c>
      <c r="C1067" s="136" t="s">
        <v>315</v>
      </c>
      <c r="D1067" s="136"/>
      <c r="E1067" s="136"/>
      <c r="F1067" s="138">
        <v>249.33340000000001</v>
      </c>
    </row>
    <row r="1068" spans="1:6" x14ac:dyDescent="0.25">
      <c r="A1068" s="136" t="s">
        <v>30760</v>
      </c>
      <c r="B1068" s="137" t="s">
        <v>30761</v>
      </c>
      <c r="C1068" s="136" t="s">
        <v>315</v>
      </c>
      <c r="D1068" s="136"/>
      <c r="E1068" s="136"/>
      <c r="F1068" s="138">
        <v>257.67219999999998</v>
      </c>
    </row>
    <row r="1069" spans="1:6" x14ac:dyDescent="0.25">
      <c r="A1069" s="136" t="s">
        <v>30762</v>
      </c>
      <c r="B1069" s="137" t="s">
        <v>30763</v>
      </c>
      <c r="C1069" s="136" t="s">
        <v>315</v>
      </c>
      <c r="D1069" s="136"/>
      <c r="E1069" s="136"/>
      <c r="F1069" s="138">
        <v>322.53269999999998</v>
      </c>
    </row>
    <row r="1070" spans="1:6" x14ac:dyDescent="0.25">
      <c r="A1070" s="136" t="s">
        <v>30764</v>
      </c>
      <c r="B1070" s="137" t="s">
        <v>30765</v>
      </c>
      <c r="C1070" s="136" t="s">
        <v>315</v>
      </c>
      <c r="D1070" s="136"/>
      <c r="E1070" s="136"/>
      <c r="F1070" s="138">
        <v>301.44459999999998</v>
      </c>
    </row>
    <row r="1071" spans="1:6" x14ac:dyDescent="0.25">
      <c r="A1071" s="136" t="s">
        <v>30766</v>
      </c>
      <c r="B1071" s="137" t="s">
        <v>30767</v>
      </c>
      <c r="C1071" s="136" t="s">
        <v>315</v>
      </c>
      <c r="D1071" s="136"/>
      <c r="E1071" s="136"/>
      <c r="F1071" s="138">
        <v>416.24270000000001</v>
      </c>
    </row>
    <row r="1072" spans="1:6" x14ac:dyDescent="0.25">
      <c r="A1072" s="136" t="s">
        <v>30768</v>
      </c>
      <c r="B1072" s="137" t="s">
        <v>30769</v>
      </c>
      <c r="C1072" s="136" t="s">
        <v>315</v>
      </c>
      <c r="D1072" s="136"/>
      <c r="E1072" s="136"/>
      <c r="F1072" s="138">
        <v>394.64690000000002</v>
      </c>
    </row>
    <row r="1073" spans="1:6" x14ac:dyDescent="0.25">
      <c r="A1073" s="136" t="s">
        <v>30770</v>
      </c>
      <c r="B1073" s="137" t="s">
        <v>30771</v>
      </c>
      <c r="C1073" s="136" t="s">
        <v>315</v>
      </c>
      <c r="D1073" s="136"/>
      <c r="E1073" s="136"/>
      <c r="F1073" s="138">
        <v>479.6123</v>
      </c>
    </row>
    <row r="1074" spans="1:6" x14ac:dyDescent="0.25">
      <c r="A1074" s="136" t="s">
        <v>30772</v>
      </c>
      <c r="B1074" s="137" t="s">
        <v>30773</v>
      </c>
      <c r="C1074" s="136" t="s">
        <v>315</v>
      </c>
      <c r="D1074" s="136"/>
      <c r="E1074" s="136"/>
      <c r="F1074" s="138">
        <v>55.0839</v>
      </c>
    </row>
    <row r="1075" spans="1:6" x14ac:dyDescent="0.25">
      <c r="A1075" s="136" t="s">
        <v>30774</v>
      </c>
      <c r="B1075" s="137" t="s">
        <v>30775</v>
      </c>
      <c r="C1075" s="136" t="s">
        <v>315</v>
      </c>
      <c r="D1075" s="136"/>
      <c r="E1075" s="136"/>
      <c r="F1075" s="138">
        <v>58.486499999999999</v>
      </c>
    </row>
    <row r="1076" spans="1:6" x14ac:dyDescent="0.25">
      <c r="A1076" s="136" t="s">
        <v>30776</v>
      </c>
      <c r="B1076" s="137" t="s">
        <v>30777</v>
      </c>
      <c r="C1076" s="136" t="s">
        <v>315</v>
      </c>
      <c r="D1076" s="136"/>
      <c r="E1076" s="136"/>
      <c r="F1076" s="138">
        <v>80.318600000000004</v>
      </c>
    </row>
    <row r="1077" spans="1:6" x14ac:dyDescent="0.25">
      <c r="A1077" s="136" t="s">
        <v>30778</v>
      </c>
      <c r="B1077" s="137" t="s">
        <v>30779</v>
      </c>
      <c r="C1077" s="136" t="s">
        <v>315</v>
      </c>
      <c r="D1077" s="136"/>
      <c r="E1077" s="136"/>
      <c r="F1077" s="138">
        <v>81.530100000000004</v>
      </c>
    </row>
    <row r="1078" spans="1:6" x14ac:dyDescent="0.25">
      <c r="A1078" s="136" t="s">
        <v>30780</v>
      </c>
      <c r="B1078" s="137" t="s">
        <v>30781</v>
      </c>
      <c r="C1078" s="136" t="s">
        <v>315</v>
      </c>
      <c r="D1078" s="136"/>
      <c r="E1078" s="136"/>
      <c r="F1078" s="138">
        <v>99.004400000000004</v>
      </c>
    </row>
    <row r="1079" spans="1:6" x14ac:dyDescent="0.25">
      <c r="A1079" s="136" t="s">
        <v>30782</v>
      </c>
      <c r="B1079" s="137" t="s">
        <v>30783</v>
      </c>
      <c r="C1079" s="136" t="s">
        <v>315</v>
      </c>
      <c r="D1079" s="136"/>
      <c r="E1079" s="136"/>
      <c r="F1079" s="138">
        <v>100.21599999999999</v>
      </c>
    </row>
    <row r="1080" spans="1:6" x14ac:dyDescent="0.25">
      <c r="A1080" s="136" t="s">
        <v>30784</v>
      </c>
      <c r="B1080" s="137" t="s">
        <v>30785</v>
      </c>
      <c r="C1080" s="136" t="s">
        <v>315</v>
      </c>
      <c r="D1080" s="136"/>
      <c r="E1080" s="136"/>
      <c r="F1080" s="138">
        <v>99.004400000000004</v>
      </c>
    </row>
    <row r="1081" spans="1:6" x14ac:dyDescent="0.25">
      <c r="A1081" s="136" t="s">
        <v>30786</v>
      </c>
      <c r="B1081" s="137" t="s">
        <v>30787</v>
      </c>
      <c r="C1081" s="136" t="s">
        <v>315</v>
      </c>
      <c r="D1081" s="136"/>
      <c r="E1081" s="136"/>
      <c r="F1081" s="138">
        <v>124.27589999999999</v>
      </c>
    </row>
    <row r="1082" spans="1:6" x14ac:dyDescent="0.25">
      <c r="A1082" s="136" t="s">
        <v>30788</v>
      </c>
      <c r="B1082" s="137" t="s">
        <v>30789</v>
      </c>
      <c r="C1082" s="136" t="s">
        <v>315</v>
      </c>
      <c r="D1082" s="136"/>
      <c r="E1082" s="136"/>
      <c r="F1082" s="138">
        <v>126.2216</v>
      </c>
    </row>
    <row r="1083" spans="1:6" x14ac:dyDescent="0.25">
      <c r="A1083" s="136" t="s">
        <v>30790</v>
      </c>
      <c r="B1083" s="137" t="s">
        <v>30791</v>
      </c>
      <c r="C1083" s="136" t="s">
        <v>315</v>
      </c>
      <c r="D1083" s="136"/>
      <c r="E1083" s="136"/>
      <c r="F1083" s="138">
        <v>17.942799999999998</v>
      </c>
    </row>
    <row r="1084" spans="1:6" x14ac:dyDescent="0.25">
      <c r="A1084" s="136" t="s">
        <v>30792</v>
      </c>
      <c r="B1084" s="137" t="s">
        <v>30793</v>
      </c>
      <c r="C1084" s="136" t="s">
        <v>315</v>
      </c>
      <c r="D1084" s="136"/>
      <c r="E1084" s="136"/>
      <c r="F1084" s="138">
        <v>23.429200000000002</v>
      </c>
    </row>
    <row r="1085" spans="1:6" x14ac:dyDescent="0.25">
      <c r="A1085" s="136" t="s">
        <v>30794</v>
      </c>
      <c r="B1085" s="137" t="s">
        <v>30795</v>
      </c>
      <c r="C1085" s="136" t="s">
        <v>315</v>
      </c>
      <c r="D1085" s="136"/>
      <c r="E1085" s="136"/>
      <c r="F1085" s="138">
        <v>21.118099999999998</v>
      </c>
    </row>
    <row r="1086" spans="1:6" x14ac:dyDescent="0.25">
      <c r="A1086" s="136" t="s">
        <v>30796</v>
      </c>
      <c r="B1086" s="137" t="s">
        <v>30797</v>
      </c>
      <c r="C1086" s="136" t="s">
        <v>315</v>
      </c>
      <c r="D1086" s="136"/>
      <c r="E1086" s="136"/>
      <c r="F1086" s="138">
        <v>28.479900000000001</v>
      </c>
    </row>
    <row r="1087" spans="1:6" x14ac:dyDescent="0.25">
      <c r="A1087" s="136" t="s">
        <v>30798</v>
      </c>
      <c r="B1087" s="137" t="s">
        <v>30799</v>
      </c>
      <c r="C1087" s="136" t="s">
        <v>315</v>
      </c>
      <c r="D1087" s="136"/>
      <c r="E1087" s="136"/>
      <c r="F1087" s="138">
        <v>40.063699999999997</v>
      </c>
    </row>
    <row r="1088" spans="1:6" x14ac:dyDescent="0.25">
      <c r="A1088" s="136" t="s">
        <v>30800</v>
      </c>
      <c r="B1088" s="137" t="s">
        <v>30801</v>
      </c>
      <c r="C1088" s="136" t="s">
        <v>315</v>
      </c>
      <c r="D1088" s="136"/>
      <c r="E1088" s="136"/>
      <c r="F1088" s="138">
        <v>40.063699999999997</v>
      </c>
    </row>
    <row r="1089" spans="1:6" x14ac:dyDescent="0.25">
      <c r="A1089" s="136" t="s">
        <v>30802</v>
      </c>
      <c r="B1089" s="137" t="s">
        <v>30803</v>
      </c>
      <c r="C1089" s="136" t="s">
        <v>315</v>
      </c>
      <c r="D1089" s="136"/>
      <c r="E1089" s="136"/>
      <c r="F1089" s="138">
        <v>47.142000000000003</v>
      </c>
    </row>
    <row r="1090" spans="1:6" x14ac:dyDescent="0.25">
      <c r="A1090" s="136" t="s">
        <v>30804</v>
      </c>
      <c r="B1090" s="137" t="s">
        <v>30805</v>
      </c>
      <c r="C1090" s="136" t="s">
        <v>315</v>
      </c>
      <c r="D1090" s="136"/>
      <c r="E1090" s="136"/>
      <c r="F1090" s="138">
        <v>64.740600000000001</v>
      </c>
    </row>
    <row r="1091" spans="1:6" x14ac:dyDescent="0.25">
      <c r="A1091" s="136" t="s">
        <v>30806</v>
      </c>
      <c r="B1091" s="137" t="s">
        <v>30807</v>
      </c>
      <c r="C1091" s="136" t="s">
        <v>138</v>
      </c>
      <c r="D1091" s="136"/>
      <c r="E1091" s="136"/>
      <c r="F1091" s="138">
        <v>9.4223999999999997</v>
      </c>
    </row>
    <row r="1092" spans="1:6" x14ac:dyDescent="0.25">
      <c r="A1092" s="136" t="s">
        <v>30808</v>
      </c>
      <c r="B1092" s="137" t="s">
        <v>30809</v>
      </c>
      <c r="C1092" s="136" t="s">
        <v>138</v>
      </c>
      <c r="D1092" s="136"/>
      <c r="E1092" s="136"/>
      <c r="F1092" s="138">
        <v>24.773399999999999</v>
      </c>
    </row>
    <row r="1093" spans="1:6" x14ac:dyDescent="0.25">
      <c r="A1093" s="136" t="s">
        <v>30810</v>
      </c>
      <c r="B1093" s="137" t="s">
        <v>30811</v>
      </c>
      <c r="C1093" s="136" t="s">
        <v>138</v>
      </c>
      <c r="D1093" s="136"/>
      <c r="E1093" s="136"/>
      <c r="F1093" s="138">
        <v>27.199300000000001</v>
      </c>
    </row>
    <row r="1094" spans="1:6" x14ac:dyDescent="0.25">
      <c r="A1094" s="136" t="s">
        <v>30812</v>
      </c>
      <c r="B1094" s="137" t="s">
        <v>30813</v>
      </c>
      <c r="C1094" s="136" t="s">
        <v>138</v>
      </c>
      <c r="D1094" s="136"/>
      <c r="E1094" s="136"/>
      <c r="F1094" s="138">
        <v>29.327300000000001</v>
      </c>
    </row>
    <row r="1095" spans="1:6" x14ac:dyDescent="0.25">
      <c r="A1095" s="136" t="s">
        <v>30814</v>
      </c>
      <c r="B1095" s="137" t="s">
        <v>30815</v>
      </c>
      <c r="C1095" s="136" t="s">
        <v>138</v>
      </c>
      <c r="D1095" s="136"/>
      <c r="E1095" s="136"/>
      <c r="F1095" s="138">
        <v>31.8765</v>
      </c>
    </row>
    <row r="1096" spans="1:6" x14ac:dyDescent="0.25">
      <c r="A1096" s="136" t="s">
        <v>30816</v>
      </c>
      <c r="B1096" s="137" t="s">
        <v>30817</v>
      </c>
      <c r="C1096" s="136" t="s">
        <v>138</v>
      </c>
      <c r="D1096" s="136"/>
      <c r="E1096" s="136"/>
      <c r="F1096" s="138">
        <v>36.463200000000001</v>
      </c>
    </row>
    <row r="1097" spans="1:6" x14ac:dyDescent="0.25">
      <c r="A1097" s="136" t="s">
        <v>30818</v>
      </c>
      <c r="B1097" s="137" t="s">
        <v>30819</v>
      </c>
      <c r="C1097" s="136" t="s">
        <v>138</v>
      </c>
      <c r="D1097" s="136"/>
      <c r="E1097" s="136"/>
      <c r="F1097" s="138">
        <v>37.734400000000001</v>
      </c>
    </row>
    <row r="1098" spans="1:6" x14ac:dyDescent="0.25">
      <c r="A1098" s="136" t="s">
        <v>30820</v>
      </c>
      <c r="B1098" s="137" t="s">
        <v>30821</v>
      </c>
      <c r="C1098" s="136" t="s">
        <v>138</v>
      </c>
      <c r="D1098" s="136"/>
      <c r="E1098" s="136"/>
      <c r="F1098" s="138">
        <v>41.099499999999999</v>
      </c>
    </row>
    <row r="1099" spans="1:6" x14ac:dyDescent="0.25">
      <c r="A1099" s="136" t="s">
        <v>30822</v>
      </c>
      <c r="B1099" s="137" t="s">
        <v>30823</v>
      </c>
      <c r="C1099" s="136" t="s">
        <v>138</v>
      </c>
      <c r="D1099" s="136"/>
      <c r="E1099" s="136"/>
      <c r="F1099" s="138">
        <v>42.323500000000003</v>
      </c>
    </row>
    <row r="1100" spans="1:6" x14ac:dyDescent="0.25">
      <c r="A1100" s="136" t="s">
        <v>30824</v>
      </c>
      <c r="B1100" s="137" t="s">
        <v>30825</v>
      </c>
      <c r="C1100" s="136" t="s">
        <v>138</v>
      </c>
      <c r="D1100" s="136"/>
      <c r="E1100" s="136"/>
      <c r="F1100" s="138">
        <v>46.066499999999998</v>
      </c>
    </row>
    <row r="1101" spans="1:6" x14ac:dyDescent="0.25">
      <c r="A1101" s="136" t="s">
        <v>30826</v>
      </c>
      <c r="B1101" s="137" t="s">
        <v>30827</v>
      </c>
      <c r="C1101" s="136" t="s">
        <v>138</v>
      </c>
      <c r="D1101" s="136"/>
      <c r="E1101" s="136"/>
      <c r="F1101" s="138">
        <v>48.804400000000001</v>
      </c>
    </row>
    <row r="1102" spans="1:6" x14ac:dyDescent="0.25">
      <c r="A1102" s="136" t="s">
        <v>30828</v>
      </c>
      <c r="B1102" s="137" t="s">
        <v>30829</v>
      </c>
      <c r="C1102" s="136" t="s">
        <v>138</v>
      </c>
      <c r="D1102" s="136"/>
      <c r="E1102" s="136"/>
      <c r="F1102" s="138">
        <v>56.527500000000003</v>
      </c>
    </row>
    <row r="1103" spans="1:6" x14ac:dyDescent="0.25">
      <c r="A1103" s="136" t="s">
        <v>30830</v>
      </c>
      <c r="B1103" s="137" t="s">
        <v>30831</v>
      </c>
      <c r="C1103" s="136" t="s">
        <v>138</v>
      </c>
      <c r="D1103" s="136"/>
      <c r="E1103" s="136"/>
      <c r="F1103" s="138">
        <v>60.273800000000001</v>
      </c>
    </row>
    <row r="1104" spans="1:6" x14ac:dyDescent="0.25">
      <c r="A1104" s="136" t="s">
        <v>30832</v>
      </c>
      <c r="B1104" s="137" t="s">
        <v>30833</v>
      </c>
      <c r="C1104" s="136" t="s">
        <v>138</v>
      </c>
      <c r="D1104" s="136"/>
      <c r="E1104" s="136"/>
      <c r="F1104" s="138">
        <v>61.276600000000002</v>
      </c>
    </row>
    <row r="1105" spans="1:6" x14ac:dyDescent="0.25">
      <c r="A1105" s="136" t="s">
        <v>30834</v>
      </c>
      <c r="B1105" s="137" t="s">
        <v>30835</v>
      </c>
      <c r="C1105" s="136" t="s">
        <v>138</v>
      </c>
      <c r="D1105" s="136"/>
      <c r="E1105" s="136"/>
      <c r="F1105" s="138">
        <v>68.706100000000006</v>
      </c>
    </row>
    <row r="1106" spans="1:6" x14ac:dyDescent="0.25">
      <c r="A1106" s="136" t="s">
        <v>30836</v>
      </c>
      <c r="B1106" s="137" t="s">
        <v>30837</v>
      </c>
      <c r="C1106" s="136" t="s">
        <v>138</v>
      </c>
      <c r="D1106" s="136"/>
      <c r="E1106" s="136"/>
      <c r="F1106" s="138">
        <v>72.700800000000001</v>
      </c>
    </row>
    <row r="1107" spans="1:6" x14ac:dyDescent="0.25">
      <c r="A1107" s="136" t="s">
        <v>30838</v>
      </c>
      <c r="B1107" s="137" t="s">
        <v>30839</v>
      </c>
      <c r="C1107" s="136" t="s">
        <v>138</v>
      </c>
      <c r="D1107" s="136"/>
      <c r="E1107" s="136"/>
      <c r="F1107" s="138">
        <v>75.794499999999999</v>
      </c>
    </row>
    <row r="1108" spans="1:6" x14ac:dyDescent="0.25">
      <c r="A1108" s="136" t="s">
        <v>30840</v>
      </c>
      <c r="B1108" s="137" t="s">
        <v>30841</v>
      </c>
      <c r="C1108" s="136" t="s">
        <v>138</v>
      </c>
      <c r="D1108" s="136"/>
      <c r="E1108" s="136"/>
      <c r="F1108" s="138">
        <v>23.688500000000001</v>
      </c>
    </row>
    <row r="1109" spans="1:6" x14ac:dyDescent="0.25">
      <c r="A1109" s="136" t="s">
        <v>30842</v>
      </c>
      <c r="B1109" s="137" t="s">
        <v>30843</v>
      </c>
      <c r="C1109" s="136" t="s">
        <v>138</v>
      </c>
      <c r="D1109" s="136"/>
      <c r="E1109" s="136"/>
      <c r="F1109" s="138">
        <v>26.184100000000001</v>
      </c>
    </row>
    <row r="1110" spans="1:6" x14ac:dyDescent="0.25">
      <c r="A1110" s="136" t="s">
        <v>30844</v>
      </c>
      <c r="B1110" s="137" t="s">
        <v>30845</v>
      </c>
      <c r="C1110" s="136" t="s">
        <v>138</v>
      </c>
      <c r="D1110" s="136"/>
      <c r="E1110" s="136"/>
      <c r="F1110" s="138">
        <v>29.5289</v>
      </c>
    </row>
    <row r="1111" spans="1:6" x14ac:dyDescent="0.25">
      <c r="A1111" s="136" t="s">
        <v>30846</v>
      </c>
      <c r="B1111" s="137" t="s">
        <v>30847</v>
      </c>
      <c r="C1111" s="136" t="s">
        <v>138</v>
      </c>
      <c r="D1111" s="136"/>
      <c r="E1111" s="136"/>
      <c r="F1111" s="138">
        <v>21.8795</v>
      </c>
    </row>
    <row r="1112" spans="1:6" x14ac:dyDescent="0.25">
      <c r="A1112" s="136" t="s">
        <v>30848</v>
      </c>
      <c r="B1112" s="137" t="s">
        <v>30849</v>
      </c>
      <c r="C1112" s="136" t="s">
        <v>138</v>
      </c>
      <c r="D1112" s="136"/>
      <c r="E1112" s="136"/>
      <c r="F1112" s="138">
        <v>27.486599999999999</v>
      </c>
    </row>
    <row r="1113" spans="1:6" x14ac:dyDescent="0.25">
      <c r="A1113" s="136" t="s">
        <v>30850</v>
      </c>
      <c r="B1113" s="137" t="s">
        <v>30851</v>
      </c>
      <c r="C1113" s="136" t="s">
        <v>138</v>
      </c>
      <c r="D1113" s="136"/>
      <c r="E1113" s="136"/>
      <c r="F1113" s="138">
        <v>32.046799999999998</v>
      </c>
    </row>
    <row r="1114" spans="1:6" x14ac:dyDescent="0.25">
      <c r="A1114" s="136" t="s">
        <v>30852</v>
      </c>
      <c r="B1114" s="137" t="s">
        <v>30853</v>
      </c>
      <c r="C1114" s="136" t="s">
        <v>315</v>
      </c>
      <c r="D1114" s="136"/>
      <c r="E1114" s="136"/>
      <c r="F1114" s="138">
        <v>0.43330000000000002</v>
      </c>
    </row>
    <row r="1115" spans="1:6" x14ac:dyDescent="0.25">
      <c r="A1115" s="136" t="s">
        <v>30854</v>
      </c>
      <c r="B1115" s="137" t="s">
        <v>30855</v>
      </c>
      <c r="C1115" s="136" t="s">
        <v>315</v>
      </c>
      <c r="D1115" s="136"/>
      <c r="E1115" s="136"/>
      <c r="F1115" s="138">
        <v>1235.9021</v>
      </c>
    </row>
    <row r="1116" spans="1:6" x14ac:dyDescent="0.25">
      <c r="A1116" s="136" t="s">
        <v>30856</v>
      </c>
      <c r="B1116" s="137" t="s">
        <v>30857</v>
      </c>
      <c r="C1116" s="136" t="s">
        <v>315</v>
      </c>
      <c r="D1116" s="136"/>
      <c r="E1116" s="136"/>
      <c r="F1116" s="138">
        <v>2713.0517</v>
      </c>
    </row>
    <row r="1117" spans="1:6" x14ac:dyDescent="0.25">
      <c r="A1117" s="136" t="s">
        <v>37888</v>
      </c>
      <c r="B1117" s="137" t="s">
        <v>37889</v>
      </c>
      <c r="C1117" s="136" t="s">
        <v>315</v>
      </c>
      <c r="D1117" s="136"/>
      <c r="E1117" s="136"/>
      <c r="F1117" s="138">
        <v>41.32</v>
      </c>
    </row>
    <row r="1118" spans="1:6" x14ac:dyDescent="0.25">
      <c r="A1118" s="136" t="s">
        <v>30858</v>
      </c>
      <c r="B1118" s="137" t="s">
        <v>30859</v>
      </c>
      <c r="C1118" s="136" t="s">
        <v>138</v>
      </c>
      <c r="D1118" s="136"/>
      <c r="E1118" s="136"/>
      <c r="F1118" s="138">
        <v>4228.0317999999997</v>
      </c>
    </row>
    <row r="1119" spans="1:6" x14ac:dyDescent="0.25">
      <c r="A1119" s="136" t="s">
        <v>30860</v>
      </c>
      <c r="B1119" s="137" t="s">
        <v>30861</v>
      </c>
      <c r="C1119" s="136" t="s">
        <v>138</v>
      </c>
      <c r="D1119" s="136"/>
      <c r="E1119" s="136"/>
      <c r="F1119" s="138">
        <v>4800.5877</v>
      </c>
    </row>
    <row r="1120" spans="1:6" x14ac:dyDescent="0.25">
      <c r="A1120" s="136" t="s">
        <v>30862</v>
      </c>
      <c r="B1120" s="137" t="s">
        <v>30863</v>
      </c>
      <c r="C1120" s="136" t="s">
        <v>138</v>
      </c>
      <c r="D1120" s="136"/>
      <c r="E1120" s="136"/>
      <c r="F1120" s="138">
        <v>5681.4256999999998</v>
      </c>
    </row>
    <row r="1121" spans="1:6" x14ac:dyDescent="0.25">
      <c r="A1121" s="136" t="s">
        <v>30864</v>
      </c>
      <c r="B1121" s="137" t="s">
        <v>30865</v>
      </c>
      <c r="C1121" s="136" t="s">
        <v>138</v>
      </c>
      <c r="D1121" s="136"/>
      <c r="E1121" s="136"/>
      <c r="F1121" s="138">
        <v>6478.1124</v>
      </c>
    </row>
    <row r="1122" spans="1:6" x14ac:dyDescent="0.25">
      <c r="A1122" s="136" t="s">
        <v>30866</v>
      </c>
      <c r="B1122" s="137" t="s">
        <v>30867</v>
      </c>
      <c r="C1122" s="136" t="s">
        <v>138</v>
      </c>
      <c r="D1122" s="136"/>
      <c r="E1122" s="136"/>
      <c r="F1122" s="138">
        <v>7139.1932999999999</v>
      </c>
    </row>
    <row r="1123" spans="1:6" x14ac:dyDescent="0.25">
      <c r="A1123" s="136" t="s">
        <v>30868</v>
      </c>
      <c r="B1123" s="137" t="s">
        <v>30869</v>
      </c>
      <c r="C1123" s="136" t="s">
        <v>138</v>
      </c>
      <c r="D1123" s="136"/>
      <c r="E1123" s="136"/>
      <c r="F1123" s="138">
        <v>7888.5245999999997</v>
      </c>
    </row>
    <row r="1124" spans="1:6" x14ac:dyDescent="0.25">
      <c r="A1124" s="136" t="s">
        <v>30870</v>
      </c>
      <c r="B1124" s="137" t="s">
        <v>30871</v>
      </c>
      <c r="C1124" s="136" t="s">
        <v>138</v>
      </c>
      <c r="D1124" s="136"/>
      <c r="E1124" s="136"/>
      <c r="F1124" s="138">
        <v>8505.5064999999995</v>
      </c>
    </row>
    <row r="1125" spans="1:6" x14ac:dyDescent="0.25">
      <c r="A1125" s="136" t="s">
        <v>30872</v>
      </c>
      <c r="B1125" s="137" t="s">
        <v>30873</v>
      </c>
      <c r="C1125" s="136" t="s">
        <v>138</v>
      </c>
      <c r="D1125" s="136"/>
      <c r="E1125" s="136"/>
      <c r="F1125" s="138">
        <v>9254.5910000000003</v>
      </c>
    </row>
    <row r="1126" spans="1:6" x14ac:dyDescent="0.25">
      <c r="A1126" s="136" t="s">
        <v>30874</v>
      </c>
      <c r="B1126" s="137" t="s">
        <v>30875</v>
      </c>
      <c r="C1126" s="136" t="s">
        <v>138</v>
      </c>
      <c r="D1126" s="136"/>
      <c r="E1126" s="136"/>
      <c r="F1126" s="138">
        <v>9915.4562999999998</v>
      </c>
    </row>
    <row r="1127" spans="1:6" x14ac:dyDescent="0.25">
      <c r="A1127" s="136" t="s">
        <v>30876</v>
      </c>
      <c r="B1127" s="137" t="s">
        <v>30877</v>
      </c>
      <c r="C1127" s="136" t="s">
        <v>138</v>
      </c>
      <c r="D1127" s="136"/>
      <c r="E1127" s="136"/>
      <c r="F1127" s="138">
        <v>10708.8691</v>
      </c>
    </row>
    <row r="1128" spans="1:6" x14ac:dyDescent="0.25">
      <c r="A1128" s="136" t="s">
        <v>30878</v>
      </c>
      <c r="B1128" s="137" t="s">
        <v>30879</v>
      </c>
      <c r="C1128" s="136" t="s">
        <v>138</v>
      </c>
      <c r="D1128" s="136"/>
      <c r="E1128" s="136"/>
      <c r="F1128" s="138">
        <v>13406.658100000001</v>
      </c>
    </row>
    <row r="1129" spans="1:6" x14ac:dyDescent="0.25">
      <c r="A1129" s="136" t="s">
        <v>30880</v>
      </c>
      <c r="B1129" s="137" t="s">
        <v>30881</v>
      </c>
      <c r="C1129" s="136" t="s">
        <v>138</v>
      </c>
      <c r="D1129" s="136"/>
      <c r="E1129" s="136"/>
      <c r="F1129" s="138">
        <v>14354.8755</v>
      </c>
    </row>
    <row r="1130" spans="1:6" x14ac:dyDescent="0.25">
      <c r="A1130" s="136" t="s">
        <v>30882</v>
      </c>
      <c r="B1130" s="137" t="s">
        <v>30883</v>
      </c>
      <c r="C1130" s="136" t="s">
        <v>138</v>
      </c>
      <c r="D1130" s="136"/>
      <c r="E1130" s="136"/>
      <c r="F1130" s="138">
        <v>15087.867700000001</v>
      </c>
    </row>
    <row r="1131" spans="1:6" x14ac:dyDescent="0.25">
      <c r="A1131" s="136" t="s">
        <v>30884</v>
      </c>
      <c r="B1131" s="137" t="s">
        <v>30885</v>
      </c>
      <c r="C1131" s="136" t="s">
        <v>138</v>
      </c>
      <c r="D1131" s="136"/>
      <c r="E1131" s="136"/>
      <c r="F1131" s="138">
        <v>15950.062900000001</v>
      </c>
    </row>
    <row r="1132" spans="1:6" x14ac:dyDescent="0.25">
      <c r="A1132" s="136" t="s">
        <v>30886</v>
      </c>
      <c r="B1132" s="137" t="s">
        <v>30887</v>
      </c>
      <c r="C1132" s="136" t="s">
        <v>138</v>
      </c>
      <c r="D1132" s="136"/>
      <c r="E1132" s="136"/>
      <c r="F1132" s="138">
        <v>16695.381399999998</v>
      </c>
    </row>
    <row r="1133" spans="1:6" x14ac:dyDescent="0.25">
      <c r="A1133" s="136" t="s">
        <v>30888</v>
      </c>
      <c r="B1133" s="137" t="s">
        <v>30889</v>
      </c>
      <c r="C1133" s="136" t="s">
        <v>138</v>
      </c>
      <c r="D1133" s="136"/>
      <c r="E1133" s="136"/>
      <c r="F1133" s="138">
        <v>20840.824799999999</v>
      </c>
    </row>
    <row r="1134" spans="1:6" x14ac:dyDescent="0.25">
      <c r="A1134" s="136" t="s">
        <v>30890</v>
      </c>
      <c r="B1134" s="137" t="s">
        <v>30891</v>
      </c>
      <c r="C1134" s="136" t="s">
        <v>138</v>
      </c>
      <c r="D1134" s="136"/>
      <c r="E1134" s="136"/>
      <c r="F1134" s="138">
        <v>21743.667600000001</v>
      </c>
    </row>
    <row r="1135" spans="1:6" x14ac:dyDescent="0.25">
      <c r="A1135" s="136" t="s">
        <v>30892</v>
      </c>
      <c r="B1135" s="137" t="s">
        <v>30893</v>
      </c>
      <c r="C1135" s="136" t="s">
        <v>138</v>
      </c>
      <c r="D1135" s="136"/>
      <c r="E1135" s="136"/>
      <c r="F1135" s="138">
        <v>22810.409800000001</v>
      </c>
    </row>
    <row r="1136" spans="1:6" x14ac:dyDescent="0.25">
      <c r="A1136" s="136" t="s">
        <v>30894</v>
      </c>
      <c r="B1136" s="137" t="s">
        <v>30895</v>
      </c>
      <c r="C1136" s="136" t="s">
        <v>138</v>
      </c>
      <c r="D1136" s="136"/>
      <c r="E1136" s="136"/>
      <c r="F1136" s="138">
        <v>26445.9496</v>
      </c>
    </row>
    <row r="1137" spans="1:6" x14ac:dyDescent="0.25">
      <c r="A1137" s="136" t="s">
        <v>30896</v>
      </c>
      <c r="B1137" s="137" t="s">
        <v>30897</v>
      </c>
      <c r="C1137" s="136" t="s">
        <v>138</v>
      </c>
      <c r="D1137" s="136"/>
      <c r="E1137" s="136"/>
      <c r="F1137" s="138">
        <v>27673.755499999999</v>
      </c>
    </row>
    <row r="1138" spans="1:6" x14ac:dyDescent="0.25">
      <c r="A1138" s="136" t="s">
        <v>30898</v>
      </c>
      <c r="B1138" s="137" t="s">
        <v>30899</v>
      </c>
      <c r="C1138" s="136" t="s">
        <v>138</v>
      </c>
      <c r="D1138" s="136"/>
      <c r="E1138" s="136"/>
      <c r="F1138" s="138">
        <v>4530.5968000000003</v>
      </c>
    </row>
    <row r="1139" spans="1:6" x14ac:dyDescent="0.25">
      <c r="A1139" s="136" t="s">
        <v>30900</v>
      </c>
      <c r="B1139" s="137" t="s">
        <v>30901</v>
      </c>
      <c r="C1139" s="136" t="s">
        <v>138</v>
      </c>
      <c r="D1139" s="136"/>
      <c r="E1139" s="136"/>
      <c r="F1139" s="138">
        <v>5144.1152000000002</v>
      </c>
    </row>
    <row r="1140" spans="1:6" x14ac:dyDescent="0.25">
      <c r="A1140" s="136" t="s">
        <v>30902</v>
      </c>
      <c r="B1140" s="137" t="s">
        <v>30903</v>
      </c>
      <c r="C1140" s="136" t="s">
        <v>138</v>
      </c>
      <c r="D1140" s="136"/>
      <c r="E1140" s="136"/>
      <c r="F1140" s="138">
        <v>6088.0018</v>
      </c>
    </row>
    <row r="1141" spans="1:6" x14ac:dyDescent="0.25">
      <c r="A1141" s="136" t="s">
        <v>30904</v>
      </c>
      <c r="B1141" s="137" t="s">
        <v>30905</v>
      </c>
      <c r="C1141" s="136" t="s">
        <v>138</v>
      </c>
      <c r="D1141" s="136"/>
      <c r="E1141" s="136"/>
      <c r="F1141" s="138">
        <v>6941.4080999999996</v>
      </c>
    </row>
    <row r="1142" spans="1:6" x14ac:dyDescent="0.25">
      <c r="A1142" s="136" t="s">
        <v>30906</v>
      </c>
      <c r="B1142" s="137" t="s">
        <v>30907</v>
      </c>
      <c r="C1142" s="136" t="s">
        <v>138</v>
      </c>
      <c r="D1142" s="136"/>
      <c r="E1142" s="136"/>
      <c r="F1142" s="138">
        <v>7649.7604000000001</v>
      </c>
    </row>
    <row r="1143" spans="1:6" x14ac:dyDescent="0.25">
      <c r="A1143" s="136" t="s">
        <v>30908</v>
      </c>
      <c r="B1143" s="137" t="s">
        <v>30909</v>
      </c>
      <c r="C1143" s="136" t="s">
        <v>138</v>
      </c>
      <c r="D1143" s="136"/>
      <c r="E1143" s="136"/>
      <c r="F1143" s="138">
        <v>8452.6820000000007</v>
      </c>
    </row>
    <row r="1144" spans="1:6" x14ac:dyDescent="0.25">
      <c r="A1144" s="136" t="s">
        <v>30910</v>
      </c>
      <c r="B1144" s="137" t="s">
        <v>30911</v>
      </c>
      <c r="C1144" s="136" t="s">
        <v>138</v>
      </c>
      <c r="D1144" s="136"/>
      <c r="E1144" s="136"/>
      <c r="F1144" s="138">
        <v>9113.7759000000005</v>
      </c>
    </row>
    <row r="1145" spans="1:6" x14ac:dyDescent="0.25">
      <c r="A1145" s="136" t="s">
        <v>30912</v>
      </c>
      <c r="B1145" s="137" t="s">
        <v>30913</v>
      </c>
      <c r="C1145" s="136" t="s">
        <v>138</v>
      </c>
      <c r="D1145" s="136"/>
      <c r="E1145" s="136"/>
      <c r="F1145" s="138">
        <v>9916.4405999999999</v>
      </c>
    </row>
    <row r="1146" spans="1:6" x14ac:dyDescent="0.25">
      <c r="A1146" s="136" t="s">
        <v>30914</v>
      </c>
      <c r="B1146" s="137" t="s">
        <v>30915</v>
      </c>
      <c r="C1146" s="136" t="s">
        <v>138</v>
      </c>
      <c r="D1146" s="136"/>
      <c r="E1146" s="136"/>
      <c r="F1146" s="138">
        <v>10624.587299999999</v>
      </c>
    </row>
    <row r="1147" spans="1:6" x14ac:dyDescent="0.25">
      <c r="A1147" s="136" t="s">
        <v>30916</v>
      </c>
      <c r="B1147" s="137" t="s">
        <v>30917</v>
      </c>
      <c r="C1147" s="136" t="s">
        <v>138</v>
      </c>
      <c r="D1147" s="136"/>
      <c r="E1147" s="136"/>
      <c r="F1147" s="138">
        <v>11474.729799999999</v>
      </c>
    </row>
    <row r="1148" spans="1:6" x14ac:dyDescent="0.25">
      <c r="A1148" s="136" t="s">
        <v>30918</v>
      </c>
      <c r="B1148" s="137" t="s">
        <v>30919</v>
      </c>
      <c r="C1148" s="136" t="s">
        <v>138</v>
      </c>
      <c r="D1148" s="136"/>
      <c r="E1148" s="136"/>
      <c r="F1148" s="138">
        <v>14074.3151</v>
      </c>
    </row>
    <row r="1149" spans="1:6" x14ac:dyDescent="0.25">
      <c r="A1149" s="136" t="s">
        <v>30920</v>
      </c>
      <c r="B1149" s="137" t="s">
        <v>30921</v>
      </c>
      <c r="C1149" s="136" t="s">
        <v>138</v>
      </c>
      <c r="D1149" s="136"/>
      <c r="E1149" s="136"/>
      <c r="F1149" s="138">
        <v>1421.6882000000001</v>
      </c>
    </row>
    <row r="1150" spans="1:6" x14ac:dyDescent="0.25">
      <c r="A1150" s="136" t="s">
        <v>30922</v>
      </c>
      <c r="B1150" s="137" t="s">
        <v>30923</v>
      </c>
      <c r="C1150" s="136" t="s">
        <v>138</v>
      </c>
      <c r="D1150" s="136"/>
      <c r="E1150" s="136"/>
      <c r="F1150" s="138">
        <v>1643.8281999999999</v>
      </c>
    </row>
    <row r="1151" spans="1:6" x14ac:dyDescent="0.25">
      <c r="A1151" s="136" t="s">
        <v>30924</v>
      </c>
      <c r="B1151" s="137" t="s">
        <v>30925</v>
      </c>
      <c r="C1151" s="136" t="s">
        <v>138</v>
      </c>
      <c r="D1151" s="136"/>
      <c r="E1151" s="136"/>
      <c r="F1151" s="138">
        <v>1865.9694999999999</v>
      </c>
    </row>
    <row r="1152" spans="1:6" x14ac:dyDescent="0.25">
      <c r="A1152" s="136" t="s">
        <v>30926</v>
      </c>
      <c r="B1152" s="137" t="s">
        <v>30927</v>
      </c>
      <c r="C1152" s="136" t="s">
        <v>138</v>
      </c>
      <c r="D1152" s="136"/>
      <c r="E1152" s="136"/>
      <c r="F1152" s="138">
        <v>2043.6848</v>
      </c>
    </row>
    <row r="1153" spans="1:6" x14ac:dyDescent="0.25">
      <c r="A1153" s="136" t="s">
        <v>30928</v>
      </c>
      <c r="B1153" s="137" t="s">
        <v>30929</v>
      </c>
      <c r="C1153" s="136" t="s">
        <v>138</v>
      </c>
      <c r="D1153" s="136"/>
      <c r="E1153" s="136"/>
      <c r="F1153" s="138">
        <v>2265.8258000000001</v>
      </c>
    </row>
    <row r="1154" spans="1:6" x14ac:dyDescent="0.25">
      <c r="A1154" s="136" t="s">
        <v>30930</v>
      </c>
      <c r="B1154" s="137" t="s">
        <v>30931</v>
      </c>
      <c r="C1154" s="136" t="s">
        <v>138</v>
      </c>
      <c r="D1154" s="136"/>
      <c r="E1154" s="136"/>
      <c r="F1154" s="138">
        <v>2576.8195000000001</v>
      </c>
    </row>
    <row r="1155" spans="1:6" x14ac:dyDescent="0.25">
      <c r="A1155" s="136" t="s">
        <v>30932</v>
      </c>
      <c r="B1155" s="137" t="s">
        <v>30933</v>
      </c>
      <c r="C1155" s="136" t="s">
        <v>138</v>
      </c>
      <c r="D1155" s="136"/>
      <c r="E1155" s="136"/>
      <c r="F1155" s="138">
        <v>2754.5360000000001</v>
      </c>
    </row>
    <row r="1156" spans="1:6" x14ac:dyDescent="0.25">
      <c r="A1156" s="136" t="s">
        <v>30934</v>
      </c>
      <c r="B1156" s="137" t="s">
        <v>30935</v>
      </c>
      <c r="C1156" s="136" t="s">
        <v>138</v>
      </c>
      <c r="D1156" s="136"/>
      <c r="E1156" s="136"/>
      <c r="F1156" s="138">
        <v>2976.6752999999999</v>
      </c>
    </row>
    <row r="1157" spans="1:6" x14ac:dyDescent="0.25">
      <c r="A1157" s="136" t="s">
        <v>30936</v>
      </c>
      <c r="B1157" s="137" t="s">
        <v>30937</v>
      </c>
      <c r="C1157" s="136" t="s">
        <v>138</v>
      </c>
      <c r="D1157" s="136"/>
      <c r="E1157" s="136"/>
      <c r="F1157" s="138">
        <v>3154.3845999999999</v>
      </c>
    </row>
    <row r="1158" spans="1:6" x14ac:dyDescent="0.25">
      <c r="A1158" s="136" t="s">
        <v>30938</v>
      </c>
      <c r="B1158" s="137" t="s">
        <v>30939</v>
      </c>
      <c r="C1158" s="136" t="s">
        <v>138</v>
      </c>
      <c r="D1158" s="136"/>
      <c r="E1158" s="136"/>
      <c r="F1158" s="138">
        <v>3376.5145000000002</v>
      </c>
    </row>
    <row r="1159" spans="1:6" x14ac:dyDescent="0.25">
      <c r="A1159" s="136" t="s">
        <v>30940</v>
      </c>
      <c r="B1159" s="137" t="s">
        <v>30941</v>
      </c>
      <c r="C1159" s="136" t="s">
        <v>138</v>
      </c>
      <c r="D1159" s="136"/>
      <c r="E1159" s="136"/>
      <c r="F1159" s="138">
        <v>3598.6633000000002</v>
      </c>
    </row>
    <row r="1160" spans="1:6" x14ac:dyDescent="0.25">
      <c r="A1160" s="136" t="s">
        <v>30942</v>
      </c>
      <c r="B1160" s="137" t="s">
        <v>30943</v>
      </c>
      <c r="C1160" s="136" t="s">
        <v>138</v>
      </c>
      <c r="D1160" s="136"/>
      <c r="E1160" s="136"/>
      <c r="F1160" s="138">
        <v>3776.3773000000001</v>
      </c>
    </row>
    <row r="1161" spans="1:6" x14ac:dyDescent="0.25">
      <c r="A1161" s="136" t="s">
        <v>30944</v>
      </c>
      <c r="B1161" s="137" t="s">
        <v>30945</v>
      </c>
      <c r="C1161" s="136" t="s">
        <v>138</v>
      </c>
      <c r="D1161" s="136"/>
      <c r="E1161" s="136"/>
      <c r="F1161" s="138">
        <v>3998.5084999999999</v>
      </c>
    </row>
    <row r="1162" spans="1:6" x14ac:dyDescent="0.25">
      <c r="A1162" s="136" t="s">
        <v>30946</v>
      </c>
      <c r="B1162" s="137" t="s">
        <v>30947</v>
      </c>
      <c r="C1162" s="136" t="s">
        <v>138</v>
      </c>
      <c r="D1162" s="136"/>
      <c r="E1162" s="136"/>
      <c r="F1162" s="138">
        <v>4694.4678000000004</v>
      </c>
    </row>
    <row r="1163" spans="1:6" x14ac:dyDescent="0.25">
      <c r="A1163" s="136" t="s">
        <v>30948</v>
      </c>
      <c r="B1163" s="137" t="s">
        <v>30949</v>
      </c>
      <c r="C1163" s="136" t="s">
        <v>138</v>
      </c>
      <c r="D1163" s="136"/>
      <c r="E1163" s="136"/>
      <c r="F1163" s="138">
        <v>4948.2334000000001</v>
      </c>
    </row>
    <row r="1164" spans="1:6" x14ac:dyDescent="0.25">
      <c r="A1164" s="136" t="s">
        <v>30950</v>
      </c>
      <c r="B1164" s="137" t="s">
        <v>30951</v>
      </c>
      <c r="C1164" s="136" t="s">
        <v>138</v>
      </c>
      <c r="D1164" s="136"/>
      <c r="E1164" s="136"/>
      <c r="F1164" s="138">
        <v>5286.5496000000003</v>
      </c>
    </row>
    <row r="1165" spans="1:6" x14ac:dyDescent="0.25">
      <c r="A1165" s="136" t="s">
        <v>30952</v>
      </c>
      <c r="B1165" s="137" t="s">
        <v>30953</v>
      </c>
      <c r="C1165" s="136" t="s">
        <v>138</v>
      </c>
      <c r="D1165" s="136"/>
      <c r="E1165" s="136"/>
      <c r="F1165" s="138">
        <v>5413.4493000000002</v>
      </c>
    </row>
    <row r="1166" spans="1:6" x14ac:dyDescent="0.25">
      <c r="A1166" s="136" t="s">
        <v>30954</v>
      </c>
      <c r="B1166" s="137" t="s">
        <v>30955</v>
      </c>
      <c r="C1166" s="136" t="s">
        <v>138</v>
      </c>
      <c r="D1166" s="136"/>
      <c r="E1166" s="136"/>
      <c r="F1166" s="138">
        <v>5624.9081999999999</v>
      </c>
    </row>
    <row r="1167" spans="1:6" x14ac:dyDescent="0.25">
      <c r="A1167" s="136" t="s">
        <v>30956</v>
      </c>
      <c r="B1167" s="137" t="s">
        <v>30957</v>
      </c>
      <c r="C1167" s="136" t="s">
        <v>138</v>
      </c>
      <c r="D1167" s="136"/>
      <c r="E1167" s="136"/>
      <c r="F1167" s="138">
        <v>7481.5414000000001</v>
      </c>
    </row>
    <row r="1168" spans="1:6" x14ac:dyDescent="0.25">
      <c r="A1168" s="136" t="s">
        <v>30958</v>
      </c>
      <c r="B1168" s="137" t="s">
        <v>30959</v>
      </c>
      <c r="C1168" s="136" t="s">
        <v>138</v>
      </c>
      <c r="D1168" s="136"/>
      <c r="E1168" s="136"/>
      <c r="F1168" s="138">
        <v>9484.5030000000006</v>
      </c>
    </row>
    <row r="1169" spans="1:6" x14ac:dyDescent="0.25">
      <c r="A1169" s="136" t="s">
        <v>30960</v>
      </c>
      <c r="B1169" s="137" t="s">
        <v>30961</v>
      </c>
      <c r="C1169" s="136" t="s">
        <v>138</v>
      </c>
      <c r="D1169" s="136"/>
      <c r="E1169" s="136"/>
      <c r="F1169" s="138">
        <v>10024.113300000001</v>
      </c>
    </row>
    <row r="1170" spans="1:6" x14ac:dyDescent="0.25">
      <c r="A1170" s="136" t="s">
        <v>30962</v>
      </c>
      <c r="B1170" s="137" t="s">
        <v>30963</v>
      </c>
      <c r="C1170" s="136" t="s">
        <v>138</v>
      </c>
      <c r="D1170" s="136"/>
      <c r="E1170" s="136"/>
      <c r="F1170" s="138">
        <v>10217.027400000001</v>
      </c>
    </row>
    <row r="1171" spans="1:6" x14ac:dyDescent="0.25">
      <c r="A1171" s="136" t="s">
        <v>30964</v>
      </c>
      <c r="B1171" s="137" t="s">
        <v>30965</v>
      </c>
      <c r="C1171" s="136" t="s">
        <v>138</v>
      </c>
      <c r="D1171" s="136"/>
      <c r="E1171" s="136"/>
      <c r="F1171" s="138">
        <v>10718.271199999999</v>
      </c>
    </row>
    <row r="1172" spans="1:6" x14ac:dyDescent="0.25">
      <c r="A1172" s="136" t="s">
        <v>30966</v>
      </c>
      <c r="B1172" s="137" t="s">
        <v>30967</v>
      </c>
      <c r="C1172" s="136" t="s">
        <v>138</v>
      </c>
      <c r="D1172" s="136"/>
      <c r="E1172" s="136"/>
      <c r="F1172" s="138">
        <v>7076.2614000000003</v>
      </c>
    </row>
    <row r="1173" spans="1:6" x14ac:dyDescent="0.25">
      <c r="A1173" s="136" t="s">
        <v>30968</v>
      </c>
      <c r="B1173" s="137" t="s">
        <v>30969</v>
      </c>
      <c r="C1173" s="136" t="s">
        <v>138</v>
      </c>
      <c r="D1173" s="136"/>
      <c r="E1173" s="136"/>
      <c r="F1173" s="138">
        <v>8556.2795999999998</v>
      </c>
    </row>
    <row r="1174" spans="1:6" x14ac:dyDescent="0.25">
      <c r="A1174" s="136" t="s">
        <v>30970</v>
      </c>
      <c r="B1174" s="137" t="s">
        <v>30971</v>
      </c>
      <c r="C1174" s="136" t="s">
        <v>138</v>
      </c>
      <c r="D1174" s="136"/>
      <c r="E1174" s="136"/>
      <c r="F1174" s="138">
        <v>8833.8161999999993</v>
      </c>
    </row>
    <row r="1175" spans="1:6" x14ac:dyDescent="0.25">
      <c r="A1175" s="136" t="s">
        <v>30972</v>
      </c>
      <c r="B1175" s="137" t="s">
        <v>30973</v>
      </c>
      <c r="C1175" s="136" t="s">
        <v>138</v>
      </c>
      <c r="D1175" s="136"/>
      <c r="E1175" s="136"/>
      <c r="F1175" s="138">
        <v>10036.3086</v>
      </c>
    </row>
    <row r="1176" spans="1:6" x14ac:dyDescent="0.25">
      <c r="A1176" s="136" t="s">
        <v>30974</v>
      </c>
      <c r="B1176" s="137" t="s">
        <v>30975</v>
      </c>
      <c r="C1176" s="136" t="s">
        <v>138</v>
      </c>
      <c r="D1176" s="136"/>
      <c r="E1176" s="136"/>
      <c r="F1176" s="138">
        <v>10591.3282</v>
      </c>
    </row>
    <row r="1177" spans="1:6" x14ac:dyDescent="0.25">
      <c r="A1177" s="136" t="s">
        <v>30976</v>
      </c>
      <c r="B1177" s="137" t="s">
        <v>30977</v>
      </c>
      <c r="C1177" s="136" t="s">
        <v>138</v>
      </c>
      <c r="D1177" s="136"/>
      <c r="E1177" s="136"/>
      <c r="F1177" s="138">
        <v>12395.200500000001</v>
      </c>
    </row>
    <row r="1178" spans="1:6" x14ac:dyDescent="0.25">
      <c r="A1178" s="136" t="s">
        <v>30978</v>
      </c>
      <c r="B1178" s="137" t="s">
        <v>30979</v>
      </c>
      <c r="C1178" s="136" t="s">
        <v>138</v>
      </c>
      <c r="D1178" s="136"/>
      <c r="E1178" s="136"/>
      <c r="F1178" s="138">
        <v>14152.5229</v>
      </c>
    </row>
    <row r="1179" spans="1:6" x14ac:dyDescent="0.25">
      <c r="A1179" s="136" t="s">
        <v>30980</v>
      </c>
      <c r="B1179" s="137" t="s">
        <v>30981</v>
      </c>
      <c r="C1179" s="136" t="s">
        <v>138</v>
      </c>
      <c r="D1179" s="136"/>
      <c r="E1179" s="136"/>
      <c r="F1179" s="138">
        <v>15031.398999999999</v>
      </c>
    </row>
    <row r="1180" spans="1:6" x14ac:dyDescent="0.25">
      <c r="A1180" s="136" t="s">
        <v>30982</v>
      </c>
      <c r="B1180" s="137" t="s">
        <v>30983</v>
      </c>
      <c r="C1180" s="136" t="s">
        <v>138</v>
      </c>
      <c r="D1180" s="136"/>
      <c r="E1180" s="136"/>
      <c r="F1180" s="138">
        <v>15910.288500000001</v>
      </c>
    </row>
    <row r="1181" spans="1:6" x14ac:dyDescent="0.25">
      <c r="A1181" s="136" t="s">
        <v>30984</v>
      </c>
      <c r="B1181" s="137" t="s">
        <v>30985</v>
      </c>
      <c r="C1181" s="136" t="s">
        <v>138</v>
      </c>
      <c r="D1181" s="136"/>
      <c r="E1181" s="136"/>
      <c r="F1181" s="138">
        <v>17066.642599999999</v>
      </c>
    </row>
    <row r="1182" spans="1:6" x14ac:dyDescent="0.25">
      <c r="A1182" s="136" t="s">
        <v>30986</v>
      </c>
      <c r="B1182" s="137" t="s">
        <v>30987</v>
      </c>
      <c r="C1182" s="136" t="s">
        <v>138</v>
      </c>
      <c r="D1182" s="136"/>
      <c r="E1182" s="136"/>
      <c r="F1182" s="138">
        <v>17667.847699999998</v>
      </c>
    </row>
    <row r="1183" spans="1:6" x14ac:dyDescent="0.25">
      <c r="A1183" s="136" t="s">
        <v>30988</v>
      </c>
      <c r="B1183" s="137" t="s">
        <v>30989</v>
      </c>
      <c r="C1183" s="136" t="s">
        <v>138</v>
      </c>
      <c r="D1183" s="136"/>
      <c r="E1183" s="136"/>
      <c r="F1183" s="138">
        <v>19471.725699999999</v>
      </c>
    </row>
    <row r="1184" spans="1:6" x14ac:dyDescent="0.25">
      <c r="A1184" s="136" t="s">
        <v>30990</v>
      </c>
      <c r="B1184" s="137" t="s">
        <v>30991</v>
      </c>
      <c r="C1184" s="136" t="s">
        <v>138</v>
      </c>
      <c r="D1184" s="136"/>
      <c r="E1184" s="136"/>
      <c r="F1184" s="138">
        <v>21228.7844</v>
      </c>
    </row>
    <row r="1185" spans="1:6" x14ac:dyDescent="0.25">
      <c r="A1185" s="136" t="s">
        <v>30992</v>
      </c>
      <c r="B1185" s="137" t="s">
        <v>30993</v>
      </c>
      <c r="C1185" s="136" t="s">
        <v>138</v>
      </c>
      <c r="D1185" s="136"/>
      <c r="E1185" s="136"/>
      <c r="F1185" s="138">
        <v>24258.6708</v>
      </c>
    </row>
    <row r="1186" spans="1:6" x14ac:dyDescent="0.25">
      <c r="A1186" s="136" t="s">
        <v>30994</v>
      </c>
      <c r="B1186" s="137" t="s">
        <v>30995</v>
      </c>
      <c r="C1186" s="136" t="s">
        <v>138</v>
      </c>
      <c r="D1186" s="136"/>
      <c r="E1186" s="136"/>
      <c r="F1186" s="138">
        <v>24943.6741</v>
      </c>
    </row>
    <row r="1187" spans="1:6" x14ac:dyDescent="0.25">
      <c r="A1187" s="136" t="s">
        <v>30996</v>
      </c>
      <c r="B1187" s="137" t="s">
        <v>30997</v>
      </c>
      <c r="C1187" s="136" t="s">
        <v>138</v>
      </c>
      <c r="D1187" s="136"/>
      <c r="E1187" s="136"/>
      <c r="F1187" s="138">
        <v>31480.7045</v>
      </c>
    </row>
    <row r="1188" spans="1:6" x14ac:dyDescent="0.25">
      <c r="A1188" s="136" t="s">
        <v>30998</v>
      </c>
      <c r="B1188" s="137" t="s">
        <v>30999</v>
      </c>
      <c r="C1188" s="136" t="s">
        <v>138</v>
      </c>
      <c r="D1188" s="136"/>
      <c r="E1188" s="136"/>
      <c r="F1188" s="138">
        <v>33732.5141</v>
      </c>
    </row>
    <row r="1189" spans="1:6" x14ac:dyDescent="0.25">
      <c r="A1189" s="136" t="s">
        <v>31000</v>
      </c>
      <c r="B1189" s="137" t="s">
        <v>31001</v>
      </c>
      <c r="C1189" s="136" t="s">
        <v>138</v>
      </c>
      <c r="D1189" s="136"/>
      <c r="E1189" s="136"/>
      <c r="F1189" s="138">
        <v>41548.138400000003</v>
      </c>
    </row>
    <row r="1190" spans="1:6" x14ac:dyDescent="0.25">
      <c r="A1190" s="136" t="s">
        <v>31002</v>
      </c>
      <c r="B1190" s="137" t="s">
        <v>31003</v>
      </c>
      <c r="C1190" s="136" t="s">
        <v>138</v>
      </c>
      <c r="D1190" s="136"/>
      <c r="E1190" s="136"/>
      <c r="F1190" s="138">
        <v>49708.970600000001</v>
      </c>
    </row>
    <row r="1191" spans="1:6" x14ac:dyDescent="0.25">
      <c r="A1191" s="136" t="s">
        <v>31004</v>
      </c>
      <c r="B1191" s="137" t="s">
        <v>31005</v>
      </c>
      <c r="C1191" s="136" t="s">
        <v>138</v>
      </c>
      <c r="D1191" s="136"/>
      <c r="E1191" s="136"/>
      <c r="F1191" s="138">
        <v>52624.630299999997</v>
      </c>
    </row>
    <row r="1192" spans="1:6" x14ac:dyDescent="0.25">
      <c r="A1192" s="136" t="s">
        <v>31006</v>
      </c>
      <c r="B1192" s="137" t="s">
        <v>31007</v>
      </c>
      <c r="C1192" s="136" t="s">
        <v>138</v>
      </c>
      <c r="D1192" s="136"/>
      <c r="E1192" s="136"/>
      <c r="F1192" s="138">
        <v>55533.6149</v>
      </c>
    </row>
    <row r="1193" spans="1:6" x14ac:dyDescent="0.25">
      <c r="A1193" s="136" t="s">
        <v>31008</v>
      </c>
      <c r="B1193" s="137" t="s">
        <v>31009</v>
      </c>
      <c r="C1193" s="136" t="s">
        <v>602</v>
      </c>
      <c r="D1193" s="136"/>
      <c r="E1193" s="136"/>
      <c r="F1193" s="138">
        <v>0.60909999999999997</v>
      </c>
    </row>
    <row r="1194" spans="1:6" x14ac:dyDescent="0.25">
      <c r="A1194" s="136" t="s">
        <v>31010</v>
      </c>
      <c r="B1194" s="137" t="s">
        <v>31011</v>
      </c>
      <c r="C1194" s="136" t="s">
        <v>188</v>
      </c>
      <c r="D1194" s="136"/>
      <c r="E1194" s="136"/>
      <c r="F1194" s="138" t="s">
        <v>29057</v>
      </c>
    </row>
    <row r="1195" spans="1:6" x14ac:dyDescent="0.25">
      <c r="A1195" s="136" t="s">
        <v>31012</v>
      </c>
      <c r="B1195" s="137" t="s">
        <v>31013</v>
      </c>
      <c r="C1195" s="136" t="s">
        <v>188</v>
      </c>
      <c r="D1195" s="136"/>
      <c r="E1195" s="136"/>
      <c r="F1195" s="138" t="s">
        <v>29057</v>
      </c>
    </row>
    <row r="1196" spans="1:6" x14ac:dyDescent="0.25">
      <c r="A1196" s="136" t="s">
        <v>31014</v>
      </c>
      <c r="B1196" s="137" t="s">
        <v>31015</v>
      </c>
      <c r="C1196" s="136" t="s">
        <v>188</v>
      </c>
      <c r="D1196" s="136"/>
      <c r="E1196" s="136"/>
      <c r="F1196" s="138" t="s">
        <v>29057</v>
      </c>
    </row>
    <row r="1197" spans="1:6" x14ac:dyDescent="0.25">
      <c r="A1197" s="136" t="s">
        <v>31016</v>
      </c>
      <c r="B1197" s="137" t="s">
        <v>31017</v>
      </c>
      <c r="C1197" s="136" t="s">
        <v>315</v>
      </c>
      <c r="D1197" s="136"/>
      <c r="E1197" s="136"/>
      <c r="F1197" s="138">
        <v>5530.6791999999996</v>
      </c>
    </row>
    <row r="1198" spans="1:6" x14ac:dyDescent="0.25">
      <c r="A1198" s="136" t="s">
        <v>31018</v>
      </c>
      <c r="B1198" s="137" t="s">
        <v>31019</v>
      </c>
      <c r="C1198" s="136" t="s">
        <v>315</v>
      </c>
      <c r="D1198" s="136"/>
      <c r="E1198" s="136"/>
      <c r="F1198" s="138">
        <v>14462.0049</v>
      </c>
    </row>
    <row r="1199" spans="1:6" x14ac:dyDescent="0.25">
      <c r="A1199" s="136" t="s">
        <v>31020</v>
      </c>
      <c r="B1199" s="137" t="s">
        <v>31021</v>
      </c>
      <c r="C1199" s="136" t="s">
        <v>315</v>
      </c>
      <c r="D1199" s="136"/>
      <c r="E1199" s="136"/>
      <c r="F1199" s="138">
        <v>8345.7741000000005</v>
      </c>
    </row>
    <row r="1200" spans="1:6" x14ac:dyDescent="0.25">
      <c r="A1200" s="136" t="s">
        <v>31022</v>
      </c>
      <c r="B1200" s="137" t="s">
        <v>31023</v>
      </c>
      <c r="C1200" s="136" t="s">
        <v>315</v>
      </c>
      <c r="D1200" s="136"/>
      <c r="E1200" s="136"/>
      <c r="F1200" s="138">
        <v>10609.5288</v>
      </c>
    </row>
    <row r="1201" spans="1:6" x14ac:dyDescent="0.25">
      <c r="A1201" s="136" t="s">
        <v>31024</v>
      </c>
      <c r="B1201" s="137" t="s">
        <v>31025</v>
      </c>
      <c r="C1201" s="136" t="s">
        <v>315</v>
      </c>
      <c r="D1201" s="136"/>
      <c r="E1201" s="136"/>
      <c r="F1201" s="138">
        <v>13429.447899999999</v>
      </c>
    </row>
    <row r="1202" spans="1:6" x14ac:dyDescent="0.25">
      <c r="A1202" s="136" t="s">
        <v>31026</v>
      </c>
      <c r="B1202" s="137" t="s">
        <v>31027</v>
      </c>
      <c r="C1202" s="136" t="s">
        <v>315</v>
      </c>
      <c r="D1202" s="136"/>
      <c r="E1202" s="136"/>
      <c r="F1202" s="138">
        <v>15453.331700000001</v>
      </c>
    </row>
    <row r="1203" spans="1:6" x14ac:dyDescent="0.25">
      <c r="A1203" s="136" t="s">
        <v>31028</v>
      </c>
      <c r="B1203" s="137" t="s">
        <v>31029</v>
      </c>
      <c r="C1203" s="136" t="s">
        <v>315</v>
      </c>
      <c r="D1203" s="136"/>
      <c r="E1203" s="136"/>
      <c r="F1203" s="138">
        <v>18718.453600000001</v>
      </c>
    </row>
    <row r="1204" spans="1:6" x14ac:dyDescent="0.25">
      <c r="A1204" s="136" t="s">
        <v>31030</v>
      </c>
      <c r="B1204" s="137" t="s">
        <v>31031</v>
      </c>
      <c r="C1204" s="136" t="s">
        <v>315</v>
      </c>
      <c r="D1204" s="136"/>
      <c r="E1204" s="136"/>
      <c r="F1204" s="138">
        <v>22106.891100000001</v>
      </c>
    </row>
    <row r="1205" spans="1:6" x14ac:dyDescent="0.25">
      <c r="A1205" s="136" t="s">
        <v>31032</v>
      </c>
      <c r="B1205" s="137" t="s">
        <v>31033</v>
      </c>
      <c r="C1205" s="136" t="s">
        <v>315</v>
      </c>
      <c r="D1205" s="136"/>
      <c r="E1205" s="136"/>
      <c r="F1205" s="138">
        <v>9779.9362999999994</v>
      </c>
    </row>
    <row r="1206" spans="1:6" x14ac:dyDescent="0.25">
      <c r="A1206" s="136" t="s">
        <v>31034</v>
      </c>
      <c r="B1206" s="137" t="s">
        <v>31035</v>
      </c>
      <c r="C1206" s="136" t="s">
        <v>315</v>
      </c>
      <c r="D1206" s="136"/>
      <c r="E1206" s="136"/>
      <c r="F1206" s="138">
        <v>17684.612700000001</v>
      </c>
    </row>
    <row r="1207" spans="1:6" x14ac:dyDescent="0.25">
      <c r="A1207" s="136" t="s">
        <v>31036</v>
      </c>
      <c r="B1207" s="137" t="s">
        <v>31037</v>
      </c>
      <c r="C1207" s="136" t="s">
        <v>315</v>
      </c>
      <c r="D1207" s="136"/>
      <c r="E1207" s="136"/>
      <c r="F1207" s="138">
        <v>20876.312699999999</v>
      </c>
    </row>
    <row r="1208" spans="1:6" x14ac:dyDescent="0.25">
      <c r="A1208" s="136" t="s">
        <v>31038</v>
      </c>
      <c r="B1208" s="137" t="s">
        <v>31039</v>
      </c>
      <c r="C1208" s="136" t="s">
        <v>315</v>
      </c>
      <c r="D1208" s="136"/>
      <c r="E1208" s="136"/>
      <c r="F1208" s="138">
        <v>25692.817599999998</v>
      </c>
    </row>
    <row r="1209" spans="1:6" x14ac:dyDescent="0.25">
      <c r="A1209" s="136" t="s">
        <v>31040</v>
      </c>
      <c r="B1209" s="137" t="s">
        <v>31041</v>
      </c>
      <c r="C1209" s="136" t="s">
        <v>315</v>
      </c>
      <c r="D1209" s="136"/>
      <c r="E1209" s="136"/>
      <c r="F1209" s="138">
        <v>29591.3694</v>
      </c>
    </row>
    <row r="1210" spans="1:6" x14ac:dyDescent="0.25">
      <c r="A1210" s="136" t="s">
        <v>31042</v>
      </c>
      <c r="B1210" s="137" t="s">
        <v>31043</v>
      </c>
      <c r="C1210" s="136" t="s">
        <v>315</v>
      </c>
      <c r="D1210" s="136"/>
      <c r="E1210" s="136"/>
      <c r="F1210" s="138">
        <v>38650.253400000001</v>
      </c>
    </row>
    <row r="1211" spans="1:6" x14ac:dyDescent="0.25">
      <c r="A1211" s="136" t="s">
        <v>31044</v>
      </c>
      <c r="B1211" s="137" t="s">
        <v>31045</v>
      </c>
      <c r="C1211" s="136" t="s">
        <v>315</v>
      </c>
      <c r="D1211" s="136"/>
      <c r="E1211" s="136"/>
      <c r="F1211" s="138">
        <v>56615.808100000002</v>
      </c>
    </row>
    <row r="1212" spans="1:6" x14ac:dyDescent="0.25">
      <c r="A1212" s="136" t="s">
        <v>31046</v>
      </c>
      <c r="B1212" s="137" t="s">
        <v>31047</v>
      </c>
      <c r="C1212" s="136" t="s">
        <v>315</v>
      </c>
      <c r="D1212" s="136"/>
      <c r="E1212" s="136"/>
      <c r="F1212" s="138">
        <v>62973.020700000001</v>
      </c>
    </row>
    <row r="1213" spans="1:6" x14ac:dyDescent="0.25">
      <c r="A1213" s="136" t="s">
        <v>31048</v>
      </c>
      <c r="B1213" s="137" t="s">
        <v>31049</v>
      </c>
      <c r="C1213" s="136" t="s">
        <v>315</v>
      </c>
      <c r="D1213" s="136"/>
      <c r="E1213" s="136"/>
      <c r="F1213" s="138">
        <v>68322.943299999999</v>
      </c>
    </row>
    <row r="1214" spans="1:6" x14ac:dyDescent="0.25">
      <c r="A1214" s="136" t="s">
        <v>31050</v>
      </c>
      <c r="B1214" s="137" t="s">
        <v>31051</v>
      </c>
      <c r="C1214" s="136" t="s">
        <v>315</v>
      </c>
      <c r="D1214" s="136"/>
      <c r="E1214" s="136"/>
      <c r="F1214" s="138">
        <v>73713.926500000001</v>
      </c>
    </row>
    <row r="1215" spans="1:6" x14ac:dyDescent="0.25">
      <c r="A1215" s="136" t="s">
        <v>31052</v>
      </c>
      <c r="B1215" s="137" t="s">
        <v>31053</v>
      </c>
      <c r="C1215" s="136" t="s">
        <v>315</v>
      </c>
      <c r="D1215" s="136"/>
      <c r="E1215" s="136"/>
      <c r="F1215" s="138">
        <v>83813.0003</v>
      </c>
    </row>
    <row r="1216" spans="1:6" x14ac:dyDescent="0.25">
      <c r="A1216" s="136" t="s">
        <v>31054</v>
      </c>
      <c r="B1216" s="137" t="s">
        <v>31055</v>
      </c>
      <c r="C1216" s="136" t="s">
        <v>315</v>
      </c>
      <c r="D1216" s="136"/>
      <c r="E1216" s="136"/>
      <c r="F1216" s="138">
        <v>86483.612999999998</v>
      </c>
    </row>
    <row r="1217" spans="1:6" x14ac:dyDescent="0.25">
      <c r="A1217" s="136" t="s">
        <v>31056</v>
      </c>
      <c r="B1217" s="137" t="s">
        <v>31057</v>
      </c>
      <c r="C1217" s="136" t="s">
        <v>315</v>
      </c>
      <c r="D1217" s="136"/>
      <c r="E1217" s="136"/>
      <c r="F1217" s="138">
        <v>96658.222800000003</v>
      </c>
    </row>
    <row r="1218" spans="1:6" x14ac:dyDescent="0.25">
      <c r="A1218" s="136" t="s">
        <v>31058</v>
      </c>
      <c r="B1218" s="137" t="s">
        <v>31059</v>
      </c>
      <c r="C1218" s="136" t="s">
        <v>315</v>
      </c>
      <c r="D1218" s="136"/>
      <c r="E1218" s="136"/>
      <c r="F1218" s="138">
        <v>103329.78019999999</v>
      </c>
    </row>
    <row r="1219" spans="1:6" x14ac:dyDescent="0.25">
      <c r="A1219" s="136" t="s">
        <v>31060</v>
      </c>
      <c r="B1219" s="137" t="s">
        <v>31061</v>
      </c>
      <c r="C1219" s="136" t="s">
        <v>315</v>
      </c>
      <c r="D1219" s="136"/>
      <c r="E1219" s="136"/>
      <c r="F1219" s="138">
        <v>556.48839999999996</v>
      </c>
    </row>
    <row r="1220" spans="1:6" x14ac:dyDescent="0.25">
      <c r="A1220" s="136" t="s">
        <v>31062</v>
      </c>
      <c r="B1220" s="137" t="s">
        <v>31063</v>
      </c>
      <c r="C1220" s="136" t="s">
        <v>315</v>
      </c>
      <c r="D1220" s="136"/>
      <c r="E1220" s="136"/>
      <c r="F1220" s="138">
        <v>71.032399999999996</v>
      </c>
    </row>
    <row r="1221" spans="1:6" x14ac:dyDescent="0.25">
      <c r="A1221" s="136" t="s">
        <v>31064</v>
      </c>
      <c r="B1221" s="137" t="s">
        <v>31065</v>
      </c>
      <c r="C1221" s="136" t="s">
        <v>315</v>
      </c>
      <c r="D1221" s="136"/>
      <c r="E1221" s="136"/>
      <c r="F1221" s="138">
        <v>70.041899999999998</v>
      </c>
    </row>
    <row r="1222" spans="1:6" x14ac:dyDescent="0.25">
      <c r="A1222" s="136" t="s">
        <v>31066</v>
      </c>
      <c r="B1222" s="137" t="s">
        <v>31067</v>
      </c>
      <c r="C1222" s="136" t="s">
        <v>315</v>
      </c>
      <c r="D1222" s="136"/>
      <c r="E1222" s="136"/>
      <c r="F1222" s="138">
        <v>91.921599999999998</v>
      </c>
    </row>
    <row r="1223" spans="1:6" x14ac:dyDescent="0.25">
      <c r="A1223" s="136" t="s">
        <v>31068</v>
      </c>
      <c r="B1223" s="137" t="s">
        <v>31069</v>
      </c>
      <c r="C1223" s="136" t="s">
        <v>315</v>
      </c>
      <c r="D1223" s="136"/>
      <c r="E1223" s="136"/>
      <c r="F1223" s="138">
        <v>133.81639999999999</v>
      </c>
    </row>
    <row r="1224" spans="1:6" x14ac:dyDescent="0.25">
      <c r="A1224" s="136" t="s">
        <v>31070</v>
      </c>
      <c r="B1224" s="137" t="s">
        <v>31071</v>
      </c>
      <c r="C1224" s="136" t="s">
        <v>315</v>
      </c>
      <c r="D1224" s="136"/>
      <c r="E1224" s="136"/>
      <c r="F1224" s="138">
        <v>117.3711</v>
      </c>
    </row>
    <row r="1225" spans="1:6" x14ac:dyDescent="0.25">
      <c r="A1225" s="136" t="s">
        <v>31072</v>
      </c>
      <c r="B1225" s="137" t="s">
        <v>31073</v>
      </c>
      <c r="C1225" s="136" t="s">
        <v>315</v>
      </c>
      <c r="D1225" s="136"/>
      <c r="E1225" s="136"/>
      <c r="F1225" s="138">
        <v>141.97999999999999</v>
      </c>
    </row>
    <row r="1226" spans="1:6" x14ac:dyDescent="0.25">
      <c r="A1226" s="136" t="s">
        <v>31074</v>
      </c>
      <c r="B1226" s="137" t="s">
        <v>31075</v>
      </c>
      <c r="C1226" s="136" t="s">
        <v>315</v>
      </c>
      <c r="D1226" s="136"/>
      <c r="E1226" s="136"/>
      <c r="F1226" s="138">
        <v>64.670900000000003</v>
      </c>
    </row>
    <row r="1227" spans="1:6" x14ac:dyDescent="0.25">
      <c r="A1227" s="136" t="s">
        <v>31076</v>
      </c>
      <c r="B1227" s="137" t="s">
        <v>31077</v>
      </c>
      <c r="C1227" s="136" t="s">
        <v>315</v>
      </c>
      <c r="D1227" s="136"/>
      <c r="E1227" s="136"/>
      <c r="F1227" s="138">
        <v>129.20359999999999</v>
      </c>
    </row>
    <row r="1228" spans="1:6" x14ac:dyDescent="0.25">
      <c r="A1228" s="136" t="s">
        <v>31078</v>
      </c>
      <c r="B1228" s="137" t="s">
        <v>31079</v>
      </c>
      <c r="C1228" s="136" t="s">
        <v>138</v>
      </c>
      <c r="D1228" s="136"/>
      <c r="E1228" s="136"/>
      <c r="F1228" s="138">
        <v>90.294899999999998</v>
      </c>
    </row>
    <row r="1229" spans="1:6" x14ac:dyDescent="0.25">
      <c r="A1229" s="136" t="s">
        <v>31080</v>
      </c>
      <c r="B1229" s="137" t="s">
        <v>31081</v>
      </c>
      <c r="C1229" s="136" t="s">
        <v>315</v>
      </c>
      <c r="D1229" s="136"/>
      <c r="E1229" s="136"/>
      <c r="F1229" s="138">
        <v>290.51569999999998</v>
      </c>
    </row>
    <row r="1230" spans="1:6" x14ac:dyDescent="0.25">
      <c r="A1230" s="136" t="s">
        <v>31082</v>
      </c>
      <c r="B1230" s="137" t="s">
        <v>31083</v>
      </c>
      <c r="C1230" s="136" t="s">
        <v>138</v>
      </c>
      <c r="D1230" s="136"/>
      <c r="E1230" s="136"/>
      <c r="F1230" s="138">
        <v>89.753299999999996</v>
      </c>
    </row>
    <row r="1231" spans="1:6" x14ac:dyDescent="0.25">
      <c r="A1231" s="136" t="s">
        <v>31084</v>
      </c>
      <c r="B1231" s="137" t="s">
        <v>31085</v>
      </c>
      <c r="C1231" s="136" t="s">
        <v>138</v>
      </c>
      <c r="D1231" s="136"/>
      <c r="E1231" s="136"/>
      <c r="F1231" s="138">
        <v>72.300899999999999</v>
      </c>
    </row>
    <row r="1232" spans="1:6" x14ac:dyDescent="0.25">
      <c r="A1232" s="136" t="s">
        <v>31086</v>
      </c>
      <c r="B1232" s="137" t="s">
        <v>31087</v>
      </c>
      <c r="C1232" s="136" t="s">
        <v>315</v>
      </c>
      <c r="D1232" s="136"/>
      <c r="E1232" s="136"/>
      <c r="F1232" s="138">
        <v>105826.1409</v>
      </c>
    </row>
    <row r="1233" spans="1:6" x14ac:dyDescent="0.25">
      <c r="A1233" s="136" t="s">
        <v>31088</v>
      </c>
      <c r="B1233" s="137" t="s">
        <v>31089</v>
      </c>
      <c r="C1233" s="136" t="s">
        <v>315</v>
      </c>
      <c r="D1233" s="136"/>
      <c r="E1233" s="136"/>
      <c r="F1233" s="138">
        <v>114391.4007</v>
      </c>
    </row>
    <row r="1234" spans="1:6" x14ac:dyDescent="0.25">
      <c r="A1234" s="136" t="s">
        <v>31090</v>
      </c>
      <c r="B1234" s="137" t="s">
        <v>31091</v>
      </c>
      <c r="C1234" s="136" t="s">
        <v>315</v>
      </c>
      <c r="D1234" s="136"/>
      <c r="E1234" s="136"/>
      <c r="F1234" s="138">
        <v>120637.2985</v>
      </c>
    </row>
    <row r="1235" spans="1:6" x14ac:dyDescent="0.25">
      <c r="A1235" s="136" t="s">
        <v>31092</v>
      </c>
      <c r="B1235" s="137" t="s">
        <v>31093</v>
      </c>
      <c r="C1235" s="136" t="s">
        <v>315</v>
      </c>
      <c r="D1235" s="136"/>
      <c r="E1235" s="136"/>
      <c r="F1235" s="138">
        <v>128248.0398</v>
      </c>
    </row>
    <row r="1236" spans="1:6" x14ac:dyDescent="0.25">
      <c r="A1236" s="136" t="s">
        <v>31094</v>
      </c>
      <c r="B1236" s="137" t="s">
        <v>31095</v>
      </c>
      <c r="C1236" s="136" t="s">
        <v>315</v>
      </c>
      <c r="D1236" s="136"/>
      <c r="E1236" s="136"/>
      <c r="F1236" s="138">
        <v>59362.749100000001</v>
      </c>
    </row>
    <row r="1237" spans="1:6" x14ac:dyDescent="0.25">
      <c r="A1237" s="136" t="s">
        <v>31096</v>
      </c>
      <c r="B1237" s="137" t="s">
        <v>31097</v>
      </c>
      <c r="C1237" s="136" t="s">
        <v>315</v>
      </c>
      <c r="D1237" s="136"/>
      <c r="E1237" s="136"/>
      <c r="F1237" s="138">
        <v>65764.416599999997</v>
      </c>
    </row>
    <row r="1238" spans="1:6" x14ac:dyDescent="0.25">
      <c r="A1238" s="136" t="s">
        <v>31098</v>
      </c>
      <c r="B1238" s="137" t="s">
        <v>31099</v>
      </c>
      <c r="C1238" s="136" t="s">
        <v>315</v>
      </c>
      <c r="D1238" s="136"/>
      <c r="E1238" s="136"/>
      <c r="F1238" s="138">
        <v>71483.407600000006</v>
      </c>
    </row>
    <row r="1239" spans="1:6" x14ac:dyDescent="0.25">
      <c r="A1239" s="136" t="s">
        <v>31100</v>
      </c>
      <c r="B1239" s="137" t="s">
        <v>31101</v>
      </c>
      <c r="C1239" s="136" t="s">
        <v>315</v>
      </c>
      <c r="D1239" s="136"/>
      <c r="E1239" s="136"/>
      <c r="F1239" s="138">
        <v>75177.066399999996</v>
      </c>
    </row>
    <row r="1240" spans="1:6" x14ac:dyDescent="0.25">
      <c r="A1240" s="136" t="s">
        <v>31102</v>
      </c>
      <c r="B1240" s="137" t="s">
        <v>31103</v>
      </c>
      <c r="C1240" s="136" t="s">
        <v>315</v>
      </c>
      <c r="D1240" s="136"/>
      <c r="E1240" s="136"/>
      <c r="F1240" s="138">
        <v>85934.933999999994</v>
      </c>
    </row>
    <row r="1241" spans="1:6" x14ac:dyDescent="0.25">
      <c r="A1241" s="136" t="s">
        <v>31104</v>
      </c>
      <c r="B1241" s="137" t="s">
        <v>31105</v>
      </c>
      <c r="C1241" s="136" t="s">
        <v>315</v>
      </c>
      <c r="D1241" s="136"/>
      <c r="E1241" s="136"/>
      <c r="F1241" s="138">
        <v>92313.354000000007</v>
      </c>
    </row>
    <row r="1242" spans="1:6" x14ac:dyDescent="0.25">
      <c r="A1242" s="136" t="s">
        <v>31106</v>
      </c>
      <c r="B1242" s="137" t="s">
        <v>31107</v>
      </c>
      <c r="C1242" s="136" t="s">
        <v>315</v>
      </c>
      <c r="D1242" s="136"/>
      <c r="E1242" s="136"/>
      <c r="F1242" s="138">
        <v>99297.202999999994</v>
      </c>
    </row>
    <row r="1243" spans="1:6" x14ac:dyDescent="0.25">
      <c r="A1243" s="136" t="s">
        <v>31108</v>
      </c>
      <c r="B1243" s="137" t="s">
        <v>31109</v>
      </c>
      <c r="C1243" s="136" t="s">
        <v>315</v>
      </c>
      <c r="D1243" s="136"/>
      <c r="E1243" s="136"/>
      <c r="F1243" s="138">
        <v>1.9436</v>
      </c>
    </row>
    <row r="1244" spans="1:6" x14ac:dyDescent="0.25">
      <c r="A1244" s="136" t="s">
        <v>31110</v>
      </c>
      <c r="B1244" s="137" t="s">
        <v>31111</v>
      </c>
      <c r="C1244" s="136" t="s">
        <v>315</v>
      </c>
      <c r="D1244" s="136"/>
      <c r="E1244" s="136"/>
      <c r="F1244" s="138">
        <v>105468.5505</v>
      </c>
    </row>
    <row r="1245" spans="1:6" x14ac:dyDescent="0.25">
      <c r="A1245" s="136" t="s">
        <v>31112</v>
      </c>
      <c r="B1245" s="137" t="s">
        <v>31113</v>
      </c>
      <c r="C1245" s="136" t="s">
        <v>315</v>
      </c>
      <c r="D1245" s="136"/>
      <c r="E1245" s="136"/>
      <c r="F1245" s="138">
        <v>114108.4179</v>
      </c>
    </row>
    <row r="1246" spans="1:6" x14ac:dyDescent="0.25">
      <c r="A1246" s="136" t="s">
        <v>31114</v>
      </c>
      <c r="B1246" s="137" t="s">
        <v>31115</v>
      </c>
      <c r="C1246" s="136" t="s">
        <v>138</v>
      </c>
      <c r="D1246" s="136"/>
      <c r="E1246" s="136"/>
      <c r="F1246" s="138">
        <v>1510.8046999999999</v>
      </c>
    </row>
    <row r="1247" spans="1:6" x14ac:dyDescent="0.25">
      <c r="A1247" s="136" t="s">
        <v>31116</v>
      </c>
      <c r="B1247" s="137" t="s">
        <v>31117</v>
      </c>
      <c r="C1247" s="136" t="s">
        <v>138</v>
      </c>
      <c r="D1247" s="136"/>
      <c r="E1247" s="136"/>
      <c r="F1247" s="138">
        <v>1746.8664000000001</v>
      </c>
    </row>
    <row r="1248" spans="1:6" x14ac:dyDescent="0.25">
      <c r="A1248" s="136" t="s">
        <v>31118</v>
      </c>
      <c r="B1248" s="137" t="s">
        <v>31119</v>
      </c>
      <c r="C1248" s="136" t="s">
        <v>138</v>
      </c>
      <c r="D1248" s="136"/>
      <c r="E1248" s="136"/>
      <c r="F1248" s="138">
        <v>1982.9293</v>
      </c>
    </row>
    <row r="1249" spans="1:6" x14ac:dyDescent="0.25">
      <c r="A1249" s="136" t="s">
        <v>31120</v>
      </c>
      <c r="B1249" s="137" t="s">
        <v>31121</v>
      </c>
      <c r="C1249" s="136" t="s">
        <v>138</v>
      </c>
      <c r="D1249" s="136"/>
      <c r="E1249" s="136"/>
      <c r="F1249" s="138">
        <v>2171.7779999999998</v>
      </c>
    </row>
    <row r="1250" spans="1:6" x14ac:dyDescent="0.25">
      <c r="A1250" s="136" t="s">
        <v>31122</v>
      </c>
      <c r="B1250" s="137" t="s">
        <v>31123</v>
      </c>
      <c r="C1250" s="136" t="s">
        <v>138</v>
      </c>
      <c r="D1250" s="136"/>
      <c r="E1250" s="136"/>
      <c r="F1250" s="138">
        <v>2407.8506000000002</v>
      </c>
    </row>
    <row r="1251" spans="1:6" x14ac:dyDescent="0.25">
      <c r="A1251" s="136" t="s">
        <v>31124</v>
      </c>
      <c r="B1251" s="137" t="s">
        <v>31125</v>
      </c>
      <c r="C1251" s="136" t="s">
        <v>138</v>
      </c>
      <c r="D1251" s="136"/>
      <c r="E1251" s="136"/>
      <c r="F1251" s="138">
        <v>2738.3425999999999</v>
      </c>
    </row>
    <row r="1252" spans="1:6" x14ac:dyDescent="0.25">
      <c r="A1252" s="136" t="s">
        <v>31126</v>
      </c>
      <c r="B1252" s="137" t="s">
        <v>31127</v>
      </c>
      <c r="C1252" s="136" t="s">
        <v>138</v>
      </c>
      <c r="D1252" s="136"/>
      <c r="E1252" s="136"/>
      <c r="F1252" s="138">
        <v>2927.1925000000001</v>
      </c>
    </row>
    <row r="1253" spans="1:6" x14ac:dyDescent="0.25">
      <c r="A1253" s="136" t="s">
        <v>31128</v>
      </c>
      <c r="B1253" s="137" t="s">
        <v>31129</v>
      </c>
      <c r="C1253" s="136" t="s">
        <v>138</v>
      </c>
      <c r="D1253" s="136"/>
      <c r="E1253" s="136"/>
      <c r="F1253" s="138">
        <v>3163.2534000000001</v>
      </c>
    </row>
    <row r="1254" spans="1:6" x14ac:dyDescent="0.25">
      <c r="A1254" s="136" t="s">
        <v>31130</v>
      </c>
      <c r="B1254" s="137" t="s">
        <v>31131</v>
      </c>
      <c r="C1254" s="136" t="s">
        <v>138</v>
      </c>
      <c r="D1254" s="136"/>
      <c r="E1254" s="136"/>
      <c r="F1254" s="138">
        <v>3352.1060000000002</v>
      </c>
    </row>
    <row r="1255" spans="1:6" x14ac:dyDescent="0.25">
      <c r="A1255" s="136" t="s">
        <v>31132</v>
      </c>
      <c r="B1255" s="137" t="s">
        <v>31133</v>
      </c>
      <c r="C1255" s="136" t="s">
        <v>138</v>
      </c>
      <c r="D1255" s="136"/>
      <c r="E1255" s="136"/>
      <c r="F1255" s="138">
        <v>3588.1574999999998</v>
      </c>
    </row>
    <row r="1256" spans="1:6" x14ac:dyDescent="0.25">
      <c r="A1256" s="136" t="s">
        <v>31134</v>
      </c>
      <c r="B1256" s="137" t="s">
        <v>31135</v>
      </c>
      <c r="C1256" s="136" t="s">
        <v>138</v>
      </c>
      <c r="D1256" s="136"/>
      <c r="E1256" s="136"/>
      <c r="F1256" s="138">
        <v>3824.2280000000001</v>
      </c>
    </row>
    <row r="1257" spans="1:6" x14ac:dyDescent="0.25">
      <c r="A1257" s="136" t="s">
        <v>31136</v>
      </c>
      <c r="B1257" s="137" t="s">
        <v>31137</v>
      </c>
      <c r="C1257" s="136" t="s">
        <v>138</v>
      </c>
      <c r="D1257" s="136"/>
      <c r="E1257" s="136"/>
      <c r="F1257" s="138">
        <v>4013.0853000000002</v>
      </c>
    </row>
    <row r="1258" spans="1:6" x14ac:dyDescent="0.25">
      <c r="A1258" s="136" t="s">
        <v>31138</v>
      </c>
      <c r="B1258" s="137" t="s">
        <v>31139</v>
      </c>
      <c r="C1258" s="136" t="s">
        <v>138</v>
      </c>
      <c r="D1258" s="136"/>
      <c r="E1258" s="136"/>
      <c r="F1258" s="138">
        <v>4249.1382000000003</v>
      </c>
    </row>
    <row r="1259" spans="1:6" x14ac:dyDescent="0.25">
      <c r="A1259" s="136" t="s">
        <v>31140</v>
      </c>
      <c r="B1259" s="137" t="s">
        <v>31141</v>
      </c>
      <c r="C1259" s="136" t="s">
        <v>138</v>
      </c>
      <c r="D1259" s="136"/>
      <c r="E1259" s="136"/>
      <c r="F1259" s="138">
        <v>4994.8162000000002</v>
      </c>
    </row>
    <row r="1260" spans="1:6" x14ac:dyDescent="0.25">
      <c r="A1260" s="136" t="s">
        <v>31142</v>
      </c>
      <c r="B1260" s="137" t="s">
        <v>31143</v>
      </c>
      <c r="C1260" s="136" t="s">
        <v>138</v>
      </c>
      <c r="D1260" s="136"/>
      <c r="E1260" s="136"/>
      <c r="F1260" s="138">
        <v>5264.8103000000001</v>
      </c>
    </row>
    <row r="1261" spans="1:6" x14ac:dyDescent="0.25">
      <c r="A1261" s="136" t="s">
        <v>31144</v>
      </c>
      <c r="B1261" s="137" t="s">
        <v>31145</v>
      </c>
      <c r="C1261" s="136" t="s">
        <v>138</v>
      </c>
      <c r="D1261" s="136"/>
      <c r="E1261" s="136"/>
      <c r="F1261" s="138">
        <v>5624.7712000000001</v>
      </c>
    </row>
    <row r="1262" spans="1:6" x14ac:dyDescent="0.25">
      <c r="A1262" s="136" t="s">
        <v>31146</v>
      </c>
      <c r="B1262" s="137" t="s">
        <v>31147</v>
      </c>
      <c r="C1262" s="136" t="s">
        <v>138</v>
      </c>
      <c r="D1262" s="136"/>
      <c r="E1262" s="136"/>
      <c r="F1262" s="138">
        <v>5759.7951999999996</v>
      </c>
    </row>
    <row r="1263" spans="1:6" x14ac:dyDescent="0.25">
      <c r="A1263" s="136" t="s">
        <v>31148</v>
      </c>
      <c r="B1263" s="137" t="s">
        <v>31149</v>
      </c>
      <c r="C1263" s="136" t="s">
        <v>138</v>
      </c>
      <c r="D1263" s="136"/>
      <c r="E1263" s="136"/>
      <c r="F1263" s="138">
        <v>5984.7745999999997</v>
      </c>
    </row>
    <row r="1264" spans="1:6" x14ac:dyDescent="0.25">
      <c r="A1264" s="136" t="s">
        <v>31150</v>
      </c>
      <c r="B1264" s="137" t="s">
        <v>31151</v>
      </c>
      <c r="C1264" s="136" t="s">
        <v>138</v>
      </c>
      <c r="D1264" s="136"/>
      <c r="E1264" s="136"/>
      <c r="F1264" s="138">
        <v>8149.1382000000003</v>
      </c>
    </row>
    <row r="1265" spans="1:6" x14ac:dyDescent="0.25">
      <c r="A1265" s="136" t="s">
        <v>31152</v>
      </c>
      <c r="B1265" s="137" t="s">
        <v>31153</v>
      </c>
      <c r="C1265" s="136" t="s">
        <v>138</v>
      </c>
      <c r="D1265" s="136"/>
      <c r="E1265" s="136"/>
      <c r="F1265" s="138">
        <v>10325.7893</v>
      </c>
    </row>
    <row r="1266" spans="1:6" x14ac:dyDescent="0.25">
      <c r="A1266" s="136" t="s">
        <v>31154</v>
      </c>
      <c r="B1266" s="137" t="s">
        <v>31155</v>
      </c>
      <c r="C1266" s="136" t="s">
        <v>138</v>
      </c>
      <c r="D1266" s="136"/>
      <c r="E1266" s="136"/>
      <c r="F1266" s="138">
        <v>10913.282800000001</v>
      </c>
    </row>
    <row r="1267" spans="1:6" x14ac:dyDescent="0.25">
      <c r="A1267" s="136" t="s">
        <v>31156</v>
      </c>
      <c r="B1267" s="137" t="s">
        <v>31157</v>
      </c>
      <c r="C1267" s="136" t="s">
        <v>138</v>
      </c>
      <c r="D1267" s="136"/>
      <c r="E1267" s="136"/>
      <c r="F1267" s="138">
        <v>11123.3081</v>
      </c>
    </row>
    <row r="1268" spans="1:6" x14ac:dyDescent="0.25">
      <c r="A1268" s="136" t="s">
        <v>31158</v>
      </c>
      <c r="B1268" s="137" t="s">
        <v>31159</v>
      </c>
      <c r="C1268" s="136" t="s">
        <v>138</v>
      </c>
      <c r="D1268" s="136"/>
      <c r="E1268" s="136"/>
      <c r="F1268" s="138">
        <v>11668.9949</v>
      </c>
    </row>
    <row r="1269" spans="1:6" x14ac:dyDescent="0.25">
      <c r="A1269" s="136" t="s">
        <v>31160</v>
      </c>
      <c r="B1269" s="137" t="s">
        <v>31161</v>
      </c>
      <c r="C1269" s="136" t="s">
        <v>138</v>
      </c>
      <c r="D1269" s="136"/>
      <c r="E1269" s="136"/>
      <c r="F1269" s="138">
        <v>7331.0033999999996</v>
      </c>
    </row>
    <row r="1270" spans="1:6" x14ac:dyDescent="0.25">
      <c r="A1270" s="136" t="s">
        <v>31162</v>
      </c>
      <c r="B1270" s="137" t="s">
        <v>31163</v>
      </c>
      <c r="C1270" s="136" t="s">
        <v>138</v>
      </c>
      <c r="D1270" s="136"/>
      <c r="E1270" s="136"/>
      <c r="F1270" s="138">
        <v>8864.3009000000002</v>
      </c>
    </row>
    <row r="1271" spans="1:6" x14ac:dyDescent="0.25">
      <c r="A1271" s="136" t="s">
        <v>31164</v>
      </c>
      <c r="B1271" s="137" t="s">
        <v>31165</v>
      </c>
      <c r="C1271" s="136" t="s">
        <v>138</v>
      </c>
      <c r="D1271" s="136"/>
      <c r="E1271" s="136"/>
      <c r="F1271" s="138">
        <v>9151.8274000000001</v>
      </c>
    </row>
    <row r="1272" spans="1:6" x14ac:dyDescent="0.25">
      <c r="A1272" s="136" t="s">
        <v>31166</v>
      </c>
      <c r="B1272" s="137" t="s">
        <v>31167</v>
      </c>
      <c r="C1272" s="136" t="s">
        <v>138</v>
      </c>
      <c r="D1272" s="136"/>
      <c r="E1272" s="136"/>
      <c r="F1272" s="138">
        <v>10397.6093</v>
      </c>
    </row>
    <row r="1273" spans="1:6" x14ac:dyDescent="0.25">
      <c r="A1273" s="136" t="s">
        <v>31168</v>
      </c>
      <c r="B1273" s="137" t="s">
        <v>31169</v>
      </c>
      <c r="C1273" s="136" t="s">
        <v>138</v>
      </c>
      <c r="D1273" s="136"/>
      <c r="E1273" s="136"/>
      <c r="F1273" s="138">
        <v>10972.618700000001</v>
      </c>
    </row>
    <row r="1274" spans="1:6" x14ac:dyDescent="0.25">
      <c r="A1274" s="136" t="s">
        <v>31170</v>
      </c>
      <c r="B1274" s="137" t="s">
        <v>31171</v>
      </c>
      <c r="C1274" s="136" t="s">
        <v>138</v>
      </c>
      <c r="D1274" s="136"/>
      <c r="E1274" s="136"/>
      <c r="F1274" s="138">
        <v>12841.4151</v>
      </c>
    </row>
    <row r="1275" spans="1:6" x14ac:dyDescent="0.25">
      <c r="A1275" s="136" t="s">
        <v>31172</v>
      </c>
      <c r="B1275" s="137" t="s">
        <v>31173</v>
      </c>
      <c r="C1275" s="136" t="s">
        <v>138</v>
      </c>
      <c r="D1275" s="136"/>
      <c r="E1275" s="136"/>
      <c r="F1275" s="138">
        <v>14662.006799999999</v>
      </c>
    </row>
    <row r="1276" spans="1:6" x14ac:dyDescent="0.25">
      <c r="A1276" s="136" t="s">
        <v>31174</v>
      </c>
      <c r="B1276" s="137" t="s">
        <v>31175</v>
      </c>
      <c r="C1276" s="136" t="s">
        <v>138</v>
      </c>
      <c r="D1276" s="136"/>
      <c r="E1276" s="136"/>
      <c r="F1276" s="138">
        <v>15572.5175</v>
      </c>
    </row>
    <row r="1277" spans="1:6" x14ac:dyDescent="0.25">
      <c r="A1277" s="136" t="s">
        <v>31176</v>
      </c>
      <c r="B1277" s="137" t="s">
        <v>31177</v>
      </c>
      <c r="C1277" s="136" t="s">
        <v>138</v>
      </c>
      <c r="D1277" s="136"/>
      <c r="E1277" s="136"/>
      <c r="F1277" s="138">
        <v>16483.041700000002</v>
      </c>
    </row>
    <row r="1278" spans="1:6" x14ac:dyDescent="0.25">
      <c r="A1278" s="136" t="s">
        <v>31178</v>
      </c>
      <c r="B1278" s="137" t="s">
        <v>31179</v>
      </c>
      <c r="C1278" s="136" t="s">
        <v>138</v>
      </c>
      <c r="D1278" s="136"/>
      <c r="E1278" s="136"/>
      <c r="F1278" s="138">
        <v>17681.0203</v>
      </c>
    </row>
    <row r="1279" spans="1:6" x14ac:dyDescent="0.25">
      <c r="A1279" s="136" t="s">
        <v>31180</v>
      </c>
      <c r="B1279" s="137" t="s">
        <v>31181</v>
      </c>
      <c r="C1279" s="136" t="s">
        <v>138</v>
      </c>
      <c r="D1279" s="136"/>
      <c r="E1279" s="136"/>
      <c r="F1279" s="138">
        <v>18303.880099999998</v>
      </c>
    </row>
    <row r="1280" spans="1:6" x14ac:dyDescent="0.25">
      <c r="A1280" s="136" t="s">
        <v>31182</v>
      </c>
      <c r="B1280" s="137" t="s">
        <v>31183</v>
      </c>
      <c r="C1280" s="136" t="s">
        <v>138</v>
      </c>
      <c r="D1280" s="136"/>
      <c r="E1280" s="136"/>
      <c r="F1280" s="138">
        <v>20172.6823</v>
      </c>
    </row>
    <row r="1281" spans="1:6" x14ac:dyDescent="0.25">
      <c r="A1281" s="136" t="s">
        <v>31184</v>
      </c>
      <c r="B1281" s="137" t="s">
        <v>31185</v>
      </c>
      <c r="C1281" s="136" t="s">
        <v>138</v>
      </c>
      <c r="D1281" s="136"/>
      <c r="E1281" s="136"/>
      <c r="F1281" s="138">
        <v>21993.010200000001</v>
      </c>
    </row>
    <row r="1282" spans="1:6" x14ac:dyDescent="0.25">
      <c r="A1282" s="136" t="s">
        <v>31186</v>
      </c>
      <c r="B1282" s="137" t="s">
        <v>31187</v>
      </c>
      <c r="C1282" s="136" t="s">
        <v>138</v>
      </c>
      <c r="D1282" s="136"/>
      <c r="E1282" s="136"/>
      <c r="F1282" s="138">
        <v>28034.8554</v>
      </c>
    </row>
    <row r="1283" spans="1:6" x14ac:dyDescent="0.25">
      <c r="A1283" s="136" t="s">
        <v>31188</v>
      </c>
      <c r="B1283" s="137" t="s">
        <v>31189</v>
      </c>
      <c r="C1283" s="136" t="s">
        <v>138</v>
      </c>
      <c r="D1283" s="136"/>
      <c r="E1283" s="136"/>
      <c r="F1283" s="138">
        <v>28826.497800000001</v>
      </c>
    </row>
    <row r="1284" spans="1:6" x14ac:dyDescent="0.25">
      <c r="A1284" s="136" t="s">
        <v>31190</v>
      </c>
      <c r="B1284" s="137" t="s">
        <v>31191</v>
      </c>
      <c r="C1284" s="136" t="s">
        <v>138</v>
      </c>
      <c r="D1284" s="136"/>
      <c r="E1284" s="136"/>
      <c r="F1284" s="138">
        <v>35246.066800000001</v>
      </c>
    </row>
    <row r="1285" spans="1:6" x14ac:dyDescent="0.25">
      <c r="A1285" s="136" t="s">
        <v>31192</v>
      </c>
      <c r="B1285" s="137" t="s">
        <v>31193</v>
      </c>
      <c r="C1285" s="136" t="s">
        <v>138</v>
      </c>
      <c r="D1285" s="136"/>
      <c r="E1285" s="136"/>
      <c r="F1285" s="138">
        <v>37767.171900000001</v>
      </c>
    </row>
    <row r="1286" spans="1:6" x14ac:dyDescent="0.25">
      <c r="A1286" s="136" t="s">
        <v>31194</v>
      </c>
      <c r="B1286" s="137" t="s">
        <v>31195</v>
      </c>
      <c r="C1286" s="136" t="s">
        <v>138</v>
      </c>
      <c r="D1286" s="136"/>
      <c r="E1286" s="136"/>
      <c r="F1286" s="138">
        <v>46682.736100000002</v>
      </c>
    </row>
    <row r="1287" spans="1:6" x14ac:dyDescent="0.25">
      <c r="A1287" s="136" t="s">
        <v>31196</v>
      </c>
      <c r="B1287" s="137" t="s">
        <v>31197</v>
      </c>
      <c r="C1287" s="136" t="s">
        <v>138</v>
      </c>
      <c r="D1287" s="136"/>
      <c r="E1287" s="136"/>
      <c r="F1287" s="138">
        <v>59783.453600000001</v>
      </c>
    </row>
    <row r="1288" spans="1:6" x14ac:dyDescent="0.25">
      <c r="A1288" s="136" t="s">
        <v>31198</v>
      </c>
      <c r="B1288" s="137" t="s">
        <v>31199</v>
      </c>
      <c r="C1288" s="136" t="s">
        <v>138</v>
      </c>
      <c r="D1288" s="136"/>
      <c r="E1288" s="136"/>
      <c r="F1288" s="138">
        <v>63289.3989</v>
      </c>
    </row>
    <row r="1289" spans="1:6" x14ac:dyDescent="0.25">
      <c r="A1289" s="136" t="s">
        <v>31200</v>
      </c>
      <c r="B1289" s="137" t="s">
        <v>31201</v>
      </c>
      <c r="C1289" s="136" t="s">
        <v>138</v>
      </c>
      <c r="D1289" s="136"/>
      <c r="E1289" s="136"/>
      <c r="F1289" s="138">
        <v>66788.649000000005</v>
      </c>
    </row>
    <row r="1290" spans="1:6" x14ac:dyDescent="0.25">
      <c r="A1290" s="136" t="s">
        <v>31202</v>
      </c>
      <c r="B1290" s="137" t="s">
        <v>31203</v>
      </c>
      <c r="C1290" s="136" t="s">
        <v>315</v>
      </c>
      <c r="D1290" s="136"/>
      <c r="E1290" s="136"/>
      <c r="F1290" s="138">
        <v>121168.57550000001</v>
      </c>
    </row>
    <row r="1291" spans="1:6" x14ac:dyDescent="0.25">
      <c r="A1291" s="136" t="s">
        <v>31204</v>
      </c>
      <c r="B1291" s="137" t="s">
        <v>31205</v>
      </c>
      <c r="C1291" s="136" t="s">
        <v>315</v>
      </c>
      <c r="D1291" s="136"/>
      <c r="E1291" s="136"/>
      <c r="F1291" s="138">
        <v>128273.18700000001</v>
      </c>
    </row>
    <row r="1292" spans="1:6" x14ac:dyDescent="0.25">
      <c r="A1292" s="136" t="s">
        <v>31206</v>
      </c>
      <c r="B1292" s="137" t="s">
        <v>31207</v>
      </c>
      <c r="C1292" s="136" t="s">
        <v>315</v>
      </c>
      <c r="D1292" s="136"/>
      <c r="E1292" s="136"/>
      <c r="F1292" s="138">
        <v>134744.01259999999</v>
      </c>
    </row>
    <row r="1293" spans="1:6" x14ac:dyDescent="0.25">
      <c r="A1293" s="136" t="s">
        <v>31208</v>
      </c>
      <c r="B1293" s="137" t="s">
        <v>31209</v>
      </c>
      <c r="C1293" s="136" t="s">
        <v>315</v>
      </c>
      <c r="D1293" s="136"/>
      <c r="E1293" s="136"/>
      <c r="F1293" s="138">
        <v>0.7268</v>
      </c>
    </row>
    <row r="1294" spans="1:6" x14ac:dyDescent="0.25">
      <c r="A1294" s="136" t="s">
        <v>31210</v>
      </c>
      <c r="B1294" s="137" t="s">
        <v>31211</v>
      </c>
      <c r="C1294" s="136" t="s">
        <v>138</v>
      </c>
      <c r="D1294" s="136"/>
      <c r="E1294" s="136"/>
      <c r="F1294" s="138">
        <v>1880.0795000000001</v>
      </c>
    </row>
    <row r="1295" spans="1:6" x14ac:dyDescent="0.25">
      <c r="A1295" s="136" t="s">
        <v>31212</v>
      </c>
      <c r="B1295" s="137" t="s">
        <v>31213</v>
      </c>
      <c r="C1295" s="136" t="s">
        <v>138</v>
      </c>
      <c r="D1295" s="136"/>
      <c r="E1295" s="136"/>
      <c r="F1295" s="138">
        <v>1919.5072</v>
      </c>
    </row>
    <row r="1296" spans="1:6" x14ac:dyDescent="0.25">
      <c r="A1296" s="136" t="s">
        <v>31214</v>
      </c>
      <c r="B1296" s="137" t="s">
        <v>31215</v>
      </c>
      <c r="C1296" s="136" t="s">
        <v>138</v>
      </c>
      <c r="D1296" s="136"/>
      <c r="E1296" s="136"/>
      <c r="F1296" s="138">
        <v>1967.28</v>
      </c>
    </row>
    <row r="1297" spans="1:6" x14ac:dyDescent="0.25">
      <c r="A1297" s="136" t="s">
        <v>31216</v>
      </c>
      <c r="B1297" s="137" t="s">
        <v>31217</v>
      </c>
      <c r="C1297" s="136" t="s">
        <v>138</v>
      </c>
      <c r="D1297" s="136"/>
      <c r="E1297" s="136"/>
      <c r="F1297" s="138">
        <v>2147.1176</v>
      </c>
    </row>
    <row r="1298" spans="1:6" x14ac:dyDescent="0.25">
      <c r="A1298" s="136" t="s">
        <v>31218</v>
      </c>
      <c r="B1298" s="137" t="s">
        <v>31219</v>
      </c>
      <c r="C1298" s="136" t="s">
        <v>138</v>
      </c>
      <c r="D1298" s="136"/>
      <c r="E1298" s="136"/>
      <c r="F1298" s="138">
        <v>2486.4645</v>
      </c>
    </row>
    <row r="1299" spans="1:6" x14ac:dyDescent="0.25">
      <c r="A1299" s="136" t="s">
        <v>31220</v>
      </c>
      <c r="B1299" s="137" t="s">
        <v>31221</v>
      </c>
      <c r="C1299" s="136" t="s">
        <v>138</v>
      </c>
      <c r="D1299" s="136"/>
      <c r="E1299" s="136"/>
      <c r="F1299" s="138">
        <v>2558.6469000000002</v>
      </c>
    </row>
    <row r="1300" spans="1:6" x14ac:dyDescent="0.25">
      <c r="A1300" s="136" t="s">
        <v>31222</v>
      </c>
      <c r="B1300" s="137" t="s">
        <v>31223</v>
      </c>
      <c r="C1300" s="136" t="s">
        <v>138</v>
      </c>
      <c r="D1300" s="136"/>
      <c r="E1300" s="136"/>
      <c r="F1300" s="138">
        <v>2629.6338999999998</v>
      </c>
    </row>
    <row r="1301" spans="1:6" x14ac:dyDescent="0.25">
      <c r="A1301" s="136" t="s">
        <v>31224</v>
      </c>
      <c r="B1301" s="137" t="s">
        <v>31225</v>
      </c>
      <c r="C1301" s="136" t="s">
        <v>138</v>
      </c>
      <c r="D1301" s="136"/>
      <c r="E1301" s="136"/>
      <c r="F1301" s="138">
        <v>2769.1437000000001</v>
      </c>
    </row>
    <row r="1302" spans="1:6" x14ac:dyDescent="0.25">
      <c r="A1302" s="136" t="s">
        <v>31226</v>
      </c>
      <c r="B1302" s="137" t="s">
        <v>31227</v>
      </c>
      <c r="C1302" s="136" t="s">
        <v>138</v>
      </c>
      <c r="D1302" s="136"/>
      <c r="E1302" s="136"/>
      <c r="F1302" s="138">
        <v>2837.6342</v>
      </c>
    </row>
    <row r="1303" spans="1:6" x14ac:dyDescent="0.25">
      <c r="A1303" s="136" t="s">
        <v>31228</v>
      </c>
      <c r="B1303" s="137" t="s">
        <v>31229</v>
      </c>
      <c r="C1303" s="136" t="s">
        <v>138</v>
      </c>
      <c r="D1303" s="136"/>
      <c r="E1303" s="136"/>
      <c r="F1303" s="138">
        <v>2855.9162999999999</v>
      </c>
    </row>
    <row r="1304" spans="1:6" x14ac:dyDescent="0.25">
      <c r="A1304" s="136" t="s">
        <v>31230</v>
      </c>
      <c r="B1304" s="137" t="s">
        <v>31231</v>
      </c>
      <c r="C1304" s="136" t="s">
        <v>138</v>
      </c>
      <c r="D1304" s="136"/>
      <c r="E1304" s="136"/>
      <c r="F1304" s="138">
        <v>3223.7233999999999</v>
      </c>
    </row>
    <row r="1305" spans="1:6" x14ac:dyDescent="0.25">
      <c r="A1305" s="136" t="s">
        <v>31232</v>
      </c>
      <c r="B1305" s="137" t="s">
        <v>31233</v>
      </c>
      <c r="C1305" s="136" t="s">
        <v>138</v>
      </c>
      <c r="D1305" s="136"/>
      <c r="E1305" s="136"/>
      <c r="F1305" s="138">
        <v>3343.1898000000001</v>
      </c>
    </row>
    <row r="1306" spans="1:6" x14ac:dyDescent="0.25">
      <c r="A1306" s="136" t="s">
        <v>31234</v>
      </c>
      <c r="B1306" s="137" t="s">
        <v>31235</v>
      </c>
      <c r="C1306" s="136" t="s">
        <v>138</v>
      </c>
      <c r="D1306" s="136"/>
      <c r="E1306" s="136"/>
      <c r="F1306" s="138">
        <v>3383.5866999999998</v>
      </c>
    </row>
    <row r="1307" spans="1:6" x14ac:dyDescent="0.25">
      <c r="A1307" s="136" t="s">
        <v>31236</v>
      </c>
      <c r="B1307" s="137" t="s">
        <v>31237</v>
      </c>
      <c r="C1307" s="136" t="s">
        <v>138</v>
      </c>
      <c r="D1307" s="136"/>
      <c r="E1307" s="136"/>
      <c r="F1307" s="138">
        <v>3711.6534000000001</v>
      </c>
    </row>
    <row r="1308" spans="1:6" x14ac:dyDescent="0.25">
      <c r="A1308" s="136" t="s">
        <v>31238</v>
      </c>
      <c r="B1308" s="137" t="s">
        <v>31239</v>
      </c>
      <c r="C1308" s="136" t="s">
        <v>138</v>
      </c>
      <c r="D1308" s="136"/>
      <c r="E1308" s="136"/>
      <c r="F1308" s="138">
        <v>3304.4324000000001</v>
      </c>
    </row>
    <row r="1309" spans="1:6" x14ac:dyDescent="0.25">
      <c r="A1309" s="136" t="s">
        <v>31240</v>
      </c>
      <c r="B1309" s="137" t="s">
        <v>31241</v>
      </c>
      <c r="C1309" s="136" t="s">
        <v>138</v>
      </c>
      <c r="D1309" s="136"/>
      <c r="E1309" s="136"/>
      <c r="F1309" s="138">
        <v>3437.7195999999999</v>
      </c>
    </row>
    <row r="1310" spans="1:6" x14ac:dyDescent="0.25">
      <c r="A1310" s="136" t="s">
        <v>31242</v>
      </c>
      <c r="B1310" s="137" t="s">
        <v>31243</v>
      </c>
      <c r="C1310" s="136" t="s">
        <v>138</v>
      </c>
      <c r="D1310" s="136"/>
      <c r="E1310" s="136"/>
      <c r="F1310" s="138">
        <v>4145.7489999999998</v>
      </c>
    </row>
    <row r="1311" spans="1:6" x14ac:dyDescent="0.25">
      <c r="A1311" s="136" t="s">
        <v>31244</v>
      </c>
      <c r="B1311" s="137" t="s">
        <v>31245</v>
      </c>
      <c r="C1311" s="136" t="s">
        <v>138</v>
      </c>
      <c r="D1311" s="136"/>
      <c r="E1311" s="136"/>
      <c r="F1311" s="138">
        <v>4256.1882999999998</v>
      </c>
    </row>
    <row r="1312" spans="1:6" x14ac:dyDescent="0.25">
      <c r="A1312" s="136" t="s">
        <v>31246</v>
      </c>
      <c r="B1312" s="137" t="s">
        <v>31247</v>
      </c>
      <c r="C1312" s="136" t="s">
        <v>138</v>
      </c>
      <c r="D1312" s="136"/>
      <c r="E1312" s="136"/>
      <c r="F1312" s="138">
        <v>4356.2837</v>
      </c>
    </row>
    <row r="1313" spans="1:6" x14ac:dyDescent="0.25">
      <c r="A1313" s="136" t="s">
        <v>31248</v>
      </c>
      <c r="B1313" s="137" t="s">
        <v>31249</v>
      </c>
      <c r="C1313" s="136" t="s">
        <v>138</v>
      </c>
      <c r="D1313" s="136"/>
      <c r="E1313" s="136"/>
      <c r="F1313" s="138">
        <v>4873.4890999999998</v>
      </c>
    </row>
    <row r="1314" spans="1:6" x14ac:dyDescent="0.25">
      <c r="A1314" s="136" t="s">
        <v>31250</v>
      </c>
      <c r="B1314" s="137" t="s">
        <v>31251</v>
      </c>
      <c r="C1314" s="136" t="s">
        <v>138</v>
      </c>
      <c r="D1314" s="136"/>
      <c r="E1314" s="136"/>
      <c r="F1314" s="138">
        <v>4964.5568999999996</v>
      </c>
    </row>
    <row r="1315" spans="1:6" x14ac:dyDescent="0.25">
      <c r="A1315" s="136" t="s">
        <v>31252</v>
      </c>
      <c r="B1315" s="137" t="s">
        <v>31253</v>
      </c>
      <c r="C1315" s="136" t="s">
        <v>138</v>
      </c>
      <c r="D1315" s="136"/>
      <c r="E1315" s="136"/>
      <c r="F1315" s="138">
        <v>4459.5816999999997</v>
      </c>
    </row>
    <row r="1316" spans="1:6" x14ac:dyDescent="0.25">
      <c r="A1316" s="136" t="s">
        <v>31254</v>
      </c>
      <c r="B1316" s="137" t="s">
        <v>31255</v>
      </c>
      <c r="C1316" s="136" t="s">
        <v>138</v>
      </c>
      <c r="D1316" s="136"/>
      <c r="E1316" s="136"/>
      <c r="F1316" s="138">
        <v>5178.1408000000001</v>
      </c>
    </row>
    <row r="1317" spans="1:6" x14ac:dyDescent="0.25">
      <c r="A1317" s="136" t="s">
        <v>31256</v>
      </c>
      <c r="B1317" s="137" t="s">
        <v>31257</v>
      </c>
      <c r="C1317" s="136" t="s">
        <v>138</v>
      </c>
      <c r="D1317" s="136"/>
      <c r="E1317" s="136"/>
      <c r="F1317" s="138">
        <v>5400.7489999999998</v>
      </c>
    </row>
    <row r="1318" spans="1:6" x14ac:dyDescent="0.25">
      <c r="A1318" s="136" t="s">
        <v>31258</v>
      </c>
      <c r="B1318" s="137" t="s">
        <v>31259</v>
      </c>
      <c r="C1318" s="136" t="s">
        <v>138</v>
      </c>
      <c r="D1318" s="136"/>
      <c r="E1318" s="136"/>
      <c r="F1318" s="138">
        <v>5676.8921</v>
      </c>
    </row>
    <row r="1319" spans="1:6" x14ac:dyDescent="0.25">
      <c r="A1319" s="136" t="s">
        <v>31260</v>
      </c>
      <c r="B1319" s="137" t="s">
        <v>31261</v>
      </c>
      <c r="C1319" s="136" t="s">
        <v>138</v>
      </c>
      <c r="D1319" s="136"/>
      <c r="E1319" s="136"/>
      <c r="F1319" s="138">
        <v>5881.2458999999999</v>
      </c>
    </row>
    <row r="1320" spans="1:6" x14ac:dyDescent="0.25">
      <c r="A1320" s="136" t="s">
        <v>31262</v>
      </c>
      <c r="B1320" s="137" t="s">
        <v>31263</v>
      </c>
      <c r="C1320" s="136" t="s">
        <v>138</v>
      </c>
      <c r="D1320" s="136"/>
      <c r="E1320" s="136"/>
      <c r="F1320" s="138">
        <v>6016.9651000000003</v>
      </c>
    </row>
    <row r="1321" spans="1:6" x14ac:dyDescent="0.25">
      <c r="A1321" s="136" t="s">
        <v>31264</v>
      </c>
      <c r="B1321" s="137" t="s">
        <v>31265</v>
      </c>
      <c r="C1321" s="136" t="s">
        <v>138</v>
      </c>
      <c r="D1321" s="136"/>
      <c r="E1321" s="136"/>
      <c r="F1321" s="138">
        <v>6489.4537</v>
      </c>
    </row>
    <row r="1322" spans="1:6" x14ac:dyDescent="0.25">
      <c r="A1322" s="136" t="s">
        <v>31266</v>
      </c>
      <c r="B1322" s="137" t="s">
        <v>31267</v>
      </c>
      <c r="C1322" s="136" t="s">
        <v>138</v>
      </c>
      <c r="D1322" s="136"/>
      <c r="E1322" s="136"/>
      <c r="F1322" s="138">
        <v>1802.2945</v>
      </c>
    </row>
    <row r="1323" spans="1:6" x14ac:dyDescent="0.25">
      <c r="A1323" s="136" t="s">
        <v>31268</v>
      </c>
      <c r="B1323" s="137" t="s">
        <v>31269</v>
      </c>
      <c r="C1323" s="136" t="s">
        <v>138</v>
      </c>
      <c r="D1323" s="136"/>
      <c r="E1323" s="136"/>
      <c r="F1323" s="138">
        <v>2048.8806</v>
      </c>
    </row>
    <row r="1324" spans="1:6" x14ac:dyDescent="0.25">
      <c r="A1324" s="136" t="s">
        <v>31270</v>
      </c>
      <c r="B1324" s="137" t="s">
        <v>31271</v>
      </c>
      <c r="C1324" s="136" t="s">
        <v>138</v>
      </c>
      <c r="D1324" s="136"/>
      <c r="E1324" s="136"/>
      <c r="F1324" s="138">
        <v>2568.9917999999998</v>
      </c>
    </row>
    <row r="1325" spans="1:6" x14ac:dyDescent="0.25">
      <c r="A1325" s="136" t="s">
        <v>31272</v>
      </c>
      <c r="B1325" s="137" t="s">
        <v>31273</v>
      </c>
      <c r="C1325" s="136" t="s">
        <v>138</v>
      </c>
      <c r="D1325" s="136"/>
      <c r="E1325" s="136"/>
      <c r="F1325" s="138">
        <v>2669.5907000000002</v>
      </c>
    </row>
    <row r="1326" spans="1:6" x14ac:dyDescent="0.25">
      <c r="A1326" s="136" t="s">
        <v>31274</v>
      </c>
      <c r="B1326" s="137" t="s">
        <v>31275</v>
      </c>
      <c r="C1326" s="136" t="s">
        <v>138</v>
      </c>
      <c r="D1326" s="136"/>
      <c r="E1326" s="136"/>
      <c r="F1326" s="138">
        <v>2310.0264999999999</v>
      </c>
    </row>
    <row r="1327" spans="1:6" x14ac:dyDescent="0.25">
      <c r="A1327" s="136" t="s">
        <v>31276</v>
      </c>
      <c r="B1327" s="137" t="s">
        <v>31277</v>
      </c>
      <c r="C1327" s="136" t="s">
        <v>138</v>
      </c>
      <c r="D1327" s="136"/>
      <c r="E1327" s="136"/>
      <c r="F1327" s="138">
        <v>3085.8915999999999</v>
      </c>
    </row>
    <row r="1328" spans="1:6" x14ac:dyDescent="0.25">
      <c r="A1328" s="136" t="s">
        <v>31278</v>
      </c>
      <c r="B1328" s="137" t="s">
        <v>31279</v>
      </c>
      <c r="C1328" s="136" t="s">
        <v>138</v>
      </c>
      <c r="D1328" s="136"/>
      <c r="E1328" s="136"/>
      <c r="F1328" s="138">
        <v>3509.3177999999998</v>
      </c>
    </row>
    <row r="1329" spans="1:6" x14ac:dyDescent="0.25">
      <c r="A1329" s="136" t="s">
        <v>31280</v>
      </c>
      <c r="B1329" s="137" t="s">
        <v>31281</v>
      </c>
      <c r="C1329" s="136" t="s">
        <v>138</v>
      </c>
      <c r="D1329" s="136"/>
      <c r="E1329" s="136"/>
      <c r="F1329" s="138">
        <v>2680.7408</v>
      </c>
    </row>
    <row r="1330" spans="1:6" x14ac:dyDescent="0.25">
      <c r="A1330" s="136" t="s">
        <v>31282</v>
      </c>
      <c r="B1330" s="137" t="s">
        <v>31283</v>
      </c>
      <c r="C1330" s="136" t="s">
        <v>138</v>
      </c>
      <c r="D1330" s="136"/>
      <c r="E1330" s="136"/>
      <c r="F1330" s="138">
        <v>3533.4976999999999</v>
      </c>
    </row>
    <row r="1331" spans="1:6" x14ac:dyDescent="0.25">
      <c r="A1331" s="136" t="s">
        <v>31284</v>
      </c>
      <c r="B1331" s="137" t="s">
        <v>31285</v>
      </c>
      <c r="C1331" s="136" t="s">
        <v>138</v>
      </c>
      <c r="D1331" s="136"/>
      <c r="E1331" s="136"/>
      <c r="F1331" s="138">
        <v>4032.9769000000001</v>
      </c>
    </row>
    <row r="1332" spans="1:6" x14ac:dyDescent="0.25">
      <c r="A1332" s="136" t="s">
        <v>31286</v>
      </c>
      <c r="B1332" s="137" t="s">
        <v>31287</v>
      </c>
      <c r="C1332" s="136" t="s">
        <v>315</v>
      </c>
      <c r="D1332" s="136"/>
      <c r="E1332" s="136"/>
      <c r="F1332" s="138">
        <v>12668.262500000001</v>
      </c>
    </row>
    <row r="1333" spans="1:6" x14ac:dyDescent="0.25">
      <c r="A1333" s="136" t="s">
        <v>31288</v>
      </c>
      <c r="B1333" s="137" t="s">
        <v>31289</v>
      </c>
      <c r="C1333" s="136" t="s">
        <v>315</v>
      </c>
      <c r="D1333" s="136"/>
      <c r="E1333" s="136"/>
      <c r="F1333" s="138">
        <v>18021.1741</v>
      </c>
    </row>
    <row r="1334" spans="1:6" x14ac:dyDescent="0.25">
      <c r="A1334" s="136" t="s">
        <v>31290</v>
      </c>
      <c r="B1334" s="137" t="s">
        <v>31291</v>
      </c>
      <c r="C1334" s="136" t="s">
        <v>315</v>
      </c>
      <c r="D1334" s="136"/>
      <c r="E1334" s="136"/>
      <c r="F1334" s="138">
        <v>24051.073899999999</v>
      </c>
    </row>
    <row r="1335" spans="1:6" x14ac:dyDescent="0.25">
      <c r="A1335" s="136" t="s">
        <v>31292</v>
      </c>
      <c r="B1335" s="137" t="s">
        <v>31293</v>
      </c>
      <c r="C1335" s="136" t="s">
        <v>315</v>
      </c>
      <c r="D1335" s="136"/>
      <c r="E1335" s="136"/>
      <c r="F1335" s="138">
        <v>28693.625199999999</v>
      </c>
    </row>
    <row r="1336" spans="1:6" x14ac:dyDescent="0.25">
      <c r="A1336" s="136" t="s">
        <v>31294</v>
      </c>
      <c r="B1336" s="137" t="s">
        <v>31295</v>
      </c>
      <c r="C1336" s="136" t="s">
        <v>315</v>
      </c>
      <c r="D1336" s="136"/>
      <c r="E1336" s="136"/>
      <c r="F1336" s="138">
        <v>33656.249300000003</v>
      </c>
    </row>
    <row r="1337" spans="1:6" x14ac:dyDescent="0.25">
      <c r="A1337" s="136" t="s">
        <v>31296</v>
      </c>
      <c r="B1337" s="137" t="s">
        <v>31297</v>
      </c>
      <c r="C1337" s="136" t="s">
        <v>315</v>
      </c>
      <c r="D1337" s="136"/>
      <c r="E1337" s="136"/>
      <c r="F1337" s="138">
        <v>38281.413399999998</v>
      </c>
    </row>
    <row r="1338" spans="1:6" x14ac:dyDescent="0.25">
      <c r="A1338" s="136" t="s">
        <v>31298</v>
      </c>
      <c r="B1338" s="137" t="s">
        <v>31299</v>
      </c>
      <c r="C1338" s="136" t="s">
        <v>315</v>
      </c>
      <c r="D1338" s="136"/>
      <c r="E1338" s="136"/>
      <c r="F1338" s="138">
        <v>43707.481500000002</v>
      </c>
    </row>
    <row r="1339" spans="1:6" x14ac:dyDescent="0.25">
      <c r="A1339" s="136" t="s">
        <v>31300</v>
      </c>
      <c r="B1339" s="137" t="s">
        <v>31301</v>
      </c>
      <c r="C1339" s="136" t="s">
        <v>315</v>
      </c>
      <c r="D1339" s="136"/>
      <c r="E1339" s="136"/>
      <c r="F1339" s="138">
        <v>50685.824800000002</v>
      </c>
    </row>
    <row r="1340" spans="1:6" x14ac:dyDescent="0.25">
      <c r="A1340" s="136" t="s">
        <v>31302</v>
      </c>
      <c r="B1340" s="137" t="s">
        <v>31303</v>
      </c>
      <c r="C1340" s="136" t="s">
        <v>315</v>
      </c>
      <c r="D1340" s="136"/>
      <c r="E1340" s="136"/>
      <c r="F1340" s="138">
        <v>56447.7065</v>
      </c>
    </row>
    <row r="1341" spans="1:6" x14ac:dyDescent="0.25">
      <c r="A1341" s="136" t="s">
        <v>31304</v>
      </c>
      <c r="B1341" s="137" t="s">
        <v>31305</v>
      </c>
      <c r="C1341" s="136" t="s">
        <v>315</v>
      </c>
      <c r="D1341" s="136"/>
      <c r="E1341" s="136"/>
      <c r="F1341" s="138">
        <v>61153.400300000001</v>
      </c>
    </row>
    <row r="1342" spans="1:6" x14ac:dyDescent="0.25">
      <c r="A1342" s="136" t="s">
        <v>31306</v>
      </c>
      <c r="B1342" s="137" t="s">
        <v>31307</v>
      </c>
      <c r="C1342" s="136" t="s">
        <v>315</v>
      </c>
      <c r="D1342" s="136"/>
      <c r="E1342" s="136"/>
      <c r="F1342" s="138">
        <v>69810.273199999996</v>
      </c>
    </row>
    <row r="1343" spans="1:6" x14ac:dyDescent="0.25">
      <c r="A1343" s="136" t="s">
        <v>31308</v>
      </c>
      <c r="B1343" s="137" t="s">
        <v>31309</v>
      </c>
      <c r="C1343" s="136" t="s">
        <v>315</v>
      </c>
      <c r="D1343" s="136"/>
      <c r="E1343" s="136"/>
      <c r="F1343" s="138">
        <v>75463.391900000002</v>
      </c>
    </row>
    <row r="1344" spans="1:6" x14ac:dyDescent="0.25">
      <c r="A1344" s="136" t="s">
        <v>31310</v>
      </c>
      <c r="B1344" s="137" t="s">
        <v>31311</v>
      </c>
      <c r="C1344" s="136" t="s">
        <v>315</v>
      </c>
      <c r="D1344" s="136"/>
      <c r="E1344" s="136"/>
      <c r="F1344" s="138">
        <v>81278.695600000006</v>
      </c>
    </row>
    <row r="1345" spans="1:6" x14ac:dyDescent="0.25">
      <c r="A1345" s="136" t="s">
        <v>31312</v>
      </c>
      <c r="B1345" s="137" t="s">
        <v>31313</v>
      </c>
      <c r="C1345" s="136" t="s">
        <v>315</v>
      </c>
      <c r="D1345" s="136"/>
      <c r="E1345" s="136"/>
      <c r="F1345" s="138">
        <v>87734.295499999993</v>
      </c>
    </row>
    <row r="1346" spans="1:6" x14ac:dyDescent="0.25">
      <c r="A1346" s="136" t="s">
        <v>31314</v>
      </c>
      <c r="B1346" s="137" t="s">
        <v>31315</v>
      </c>
      <c r="C1346" s="136" t="s">
        <v>315</v>
      </c>
      <c r="D1346" s="136"/>
      <c r="E1346" s="136"/>
      <c r="F1346" s="138">
        <v>93480.372799999997</v>
      </c>
    </row>
    <row r="1347" spans="1:6" x14ac:dyDescent="0.25">
      <c r="A1347" s="136" t="s">
        <v>31316</v>
      </c>
      <c r="B1347" s="137" t="s">
        <v>31317</v>
      </c>
      <c r="C1347" s="136" t="s">
        <v>315</v>
      </c>
      <c r="D1347" s="136"/>
      <c r="E1347" s="136"/>
      <c r="F1347" s="138">
        <v>102886.0276</v>
      </c>
    </row>
    <row r="1348" spans="1:6" x14ac:dyDescent="0.25">
      <c r="A1348" s="136" t="s">
        <v>31318</v>
      </c>
      <c r="B1348" s="137" t="s">
        <v>31319</v>
      </c>
      <c r="C1348" s="136" t="s">
        <v>315</v>
      </c>
      <c r="D1348" s="136"/>
      <c r="E1348" s="136"/>
      <c r="F1348" s="138">
        <v>108430.9325</v>
      </c>
    </row>
    <row r="1349" spans="1:6" x14ac:dyDescent="0.25">
      <c r="A1349" s="136" t="s">
        <v>31320</v>
      </c>
      <c r="B1349" s="137" t="s">
        <v>31321</v>
      </c>
      <c r="C1349" s="136" t="s">
        <v>315</v>
      </c>
      <c r="D1349" s="136"/>
      <c r="E1349" s="136"/>
      <c r="F1349" s="138">
        <v>115205.9967</v>
      </c>
    </row>
    <row r="1350" spans="1:6" x14ac:dyDescent="0.25">
      <c r="A1350" s="136" t="s">
        <v>31322</v>
      </c>
      <c r="B1350" s="137" t="s">
        <v>31323</v>
      </c>
      <c r="C1350" s="136" t="s">
        <v>315</v>
      </c>
      <c r="D1350" s="136"/>
      <c r="E1350" s="136"/>
      <c r="F1350" s="138">
        <v>120997.2565</v>
      </c>
    </row>
    <row r="1351" spans="1:6" x14ac:dyDescent="0.25">
      <c r="A1351" s="136" t="s">
        <v>31324</v>
      </c>
      <c r="B1351" s="137" t="s">
        <v>31325</v>
      </c>
      <c r="C1351" s="136" t="s">
        <v>315</v>
      </c>
      <c r="D1351" s="136"/>
      <c r="E1351" s="136"/>
      <c r="F1351" s="138">
        <v>9928.6648999999998</v>
      </c>
    </row>
    <row r="1352" spans="1:6" x14ac:dyDescent="0.25">
      <c r="A1352" s="136" t="s">
        <v>31326</v>
      </c>
      <c r="B1352" s="137" t="s">
        <v>31327</v>
      </c>
      <c r="C1352" s="136" t="s">
        <v>315</v>
      </c>
      <c r="D1352" s="136"/>
      <c r="E1352" s="136"/>
      <c r="F1352" s="138">
        <v>13979.2762</v>
      </c>
    </row>
    <row r="1353" spans="1:6" x14ac:dyDescent="0.25">
      <c r="A1353" s="136" t="s">
        <v>31328</v>
      </c>
      <c r="B1353" s="137" t="s">
        <v>31329</v>
      </c>
      <c r="C1353" s="136" t="s">
        <v>315</v>
      </c>
      <c r="D1353" s="136"/>
      <c r="E1353" s="136"/>
      <c r="F1353" s="138">
        <v>22956.044099999999</v>
      </c>
    </row>
    <row r="1354" spans="1:6" x14ac:dyDescent="0.25">
      <c r="A1354" s="136" t="s">
        <v>31330</v>
      </c>
      <c r="B1354" s="137" t="s">
        <v>31331</v>
      </c>
      <c r="C1354" s="136" t="s">
        <v>315</v>
      </c>
      <c r="D1354" s="136"/>
      <c r="E1354" s="136"/>
      <c r="F1354" s="138">
        <v>37110.909599999999</v>
      </c>
    </row>
    <row r="1355" spans="1:6" x14ac:dyDescent="0.25">
      <c r="A1355" s="136" t="s">
        <v>31332</v>
      </c>
      <c r="B1355" s="137" t="s">
        <v>31333</v>
      </c>
      <c r="C1355" s="136" t="s">
        <v>315</v>
      </c>
      <c r="D1355" s="136"/>
      <c r="E1355" s="136"/>
      <c r="F1355" s="138">
        <v>49872.119299999998</v>
      </c>
    </row>
    <row r="1356" spans="1:6" x14ac:dyDescent="0.25">
      <c r="A1356" s="136" t="s">
        <v>31334</v>
      </c>
      <c r="B1356" s="137" t="s">
        <v>31335</v>
      </c>
      <c r="C1356" s="136" t="s">
        <v>315</v>
      </c>
      <c r="D1356" s="136"/>
      <c r="E1356" s="136"/>
      <c r="F1356" s="138">
        <v>68489.702699999994</v>
      </c>
    </row>
    <row r="1357" spans="1:6" x14ac:dyDescent="0.25">
      <c r="A1357" s="136" t="s">
        <v>31336</v>
      </c>
      <c r="B1357" s="137" t="s">
        <v>31337</v>
      </c>
      <c r="C1357" s="136" t="s">
        <v>315</v>
      </c>
      <c r="D1357" s="136"/>
      <c r="E1357" s="136"/>
      <c r="F1357" s="138">
        <v>92707.075299999997</v>
      </c>
    </row>
    <row r="1358" spans="1:6" x14ac:dyDescent="0.25">
      <c r="A1358" s="136" t="s">
        <v>31338</v>
      </c>
      <c r="B1358" s="137" t="s">
        <v>31339</v>
      </c>
      <c r="C1358" s="136" t="s">
        <v>315</v>
      </c>
      <c r="D1358" s="136"/>
      <c r="E1358" s="136"/>
      <c r="F1358" s="138">
        <v>6473.2862999999998</v>
      </c>
    </row>
    <row r="1359" spans="1:6" x14ac:dyDescent="0.25">
      <c r="A1359" s="136" t="s">
        <v>31340</v>
      </c>
      <c r="B1359" s="137" t="s">
        <v>31341</v>
      </c>
      <c r="C1359" s="136" t="s">
        <v>315</v>
      </c>
      <c r="D1359" s="136"/>
      <c r="E1359" s="136"/>
      <c r="F1359" s="138">
        <v>10582.1924</v>
      </c>
    </row>
    <row r="1360" spans="1:6" x14ac:dyDescent="0.25">
      <c r="A1360" s="136" t="s">
        <v>31342</v>
      </c>
      <c r="B1360" s="137" t="s">
        <v>31343</v>
      </c>
      <c r="C1360" s="136" t="s">
        <v>315</v>
      </c>
      <c r="D1360" s="136"/>
      <c r="E1360" s="136"/>
      <c r="F1360" s="138">
        <v>14566.8819</v>
      </c>
    </row>
    <row r="1361" spans="1:6" x14ac:dyDescent="0.25">
      <c r="A1361" s="136" t="s">
        <v>31344</v>
      </c>
      <c r="B1361" s="137" t="s">
        <v>31345</v>
      </c>
      <c r="C1361" s="136" t="s">
        <v>315</v>
      </c>
      <c r="D1361" s="136"/>
      <c r="E1361" s="136"/>
      <c r="F1361" s="138">
        <v>26252.085899999998</v>
      </c>
    </row>
    <row r="1362" spans="1:6" x14ac:dyDescent="0.25">
      <c r="A1362" s="136" t="s">
        <v>31346</v>
      </c>
      <c r="B1362" s="137" t="s">
        <v>31347</v>
      </c>
      <c r="C1362" s="136" t="s">
        <v>315</v>
      </c>
      <c r="D1362" s="136"/>
      <c r="E1362" s="136"/>
      <c r="F1362" s="138">
        <v>34176.754200000003</v>
      </c>
    </row>
    <row r="1363" spans="1:6" x14ac:dyDescent="0.25">
      <c r="A1363" s="136" t="s">
        <v>31348</v>
      </c>
      <c r="B1363" s="137" t="s">
        <v>31349</v>
      </c>
      <c r="C1363" s="136" t="s">
        <v>315</v>
      </c>
      <c r="D1363" s="136"/>
      <c r="E1363" s="136"/>
      <c r="F1363" s="138">
        <v>47508.216200000003</v>
      </c>
    </row>
    <row r="1364" spans="1:6" x14ac:dyDescent="0.25">
      <c r="A1364" s="136" t="s">
        <v>31350</v>
      </c>
      <c r="B1364" s="137" t="s">
        <v>31351</v>
      </c>
      <c r="C1364" s="136" t="s">
        <v>315</v>
      </c>
      <c r="D1364" s="136"/>
      <c r="E1364" s="136"/>
      <c r="F1364" s="138">
        <v>62875.544500000004</v>
      </c>
    </row>
    <row r="1365" spans="1:6" x14ac:dyDescent="0.25">
      <c r="A1365" s="136" t="s">
        <v>31352</v>
      </c>
      <c r="B1365" s="137" t="s">
        <v>31353</v>
      </c>
      <c r="C1365" s="136" t="s">
        <v>315</v>
      </c>
      <c r="D1365" s="136"/>
      <c r="E1365" s="136"/>
      <c r="F1365" s="138">
        <v>5067.4306999999999</v>
      </c>
    </row>
    <row r="1366" spans="1:6" x14ac:dyDescent="0.25">
      <c r="A1366" s="136" t="s">
        <v>31354</v>
      </c>
      <c r="B1366" s="137" t="s">
        <v>31355</v>
      </c>
      <c r="C1366" s="136" t="s">
        <v>315</v>
      </c>
      <c r="D1366" s="136"/>
      <c r="E1366" s="136"/>
      <c r="F1366" s="138">
        <v>8908.6321000000007</v>
      </c>
    </row>
    <row r="1367" spans="1:6" x14ac:dyDescent="0.25">
      <c r="A1367" s="136" t="s">
        <v>31356</v>
      </c>
      <c r="B1367" s="137" t="s">
        <v>31357</v>
      </c>
      <c r="C1367" s="136" t="s">
        <v>315</v>
      </c>
      <c r="D1367" s="136"/>
      <c r="E1367" s="136"/>
      <c r="F1367" s="138">
        <v>12454.714599999999</v>
      </c>
    </row>
    <row r="1368" spans="1:6" x14ac:dyDescent="0.25">
      <c r="A1368" s="136" t="s">
        <v>31358</v>
      </c>
      <c r="B1368" s="137" t="s">
        <v>31359</v>
      </c>
      <c r="C1368" s="136" t="s">
        <v>315</v>
      </c>
      <c r="D1368" s="136"/>
      <c r="E1368" s="136"/>
      <c r="F1368" s="138">
        <v>20900.919699999999</v>
      </c>
    </row>
    <row r="1369" spans="1:6" x14ac:dyDescent="0.25">
      <c r="A1369" s="136" t="s">
        <v>31360</v>
      </c>
      <c r="B1369" s="137" t="s">
        <v>31361</v>
      </c>
      <c r="C1369" s="136" t="s">
        <v>315</v>
      </c>
      <c r="D1369" s="136"/>
      <c r="E1369" s="136"/>
      <c r="F1369" s="138">
        <v>30102.044699999999</v>
      </c>
    </row>
    <row r="1370" spans="1:6" x14ac:dyDescent="0.25">
      <c r="A1370" s="136" t="s">
        <v>31362</v>
      </c>
      <c r="B1370" s="137" t="s">
        <v>31363</v>
      </c>
      <c r="C1370" s="136" t="s">
        <v>315</v>
      </c>
      <c r="D1370" s="136"/>
      <c r="E1370" s="136"/>
      <c r="F1370" s="138">
        <v>42665.675499999998</v>
      </c>
    </row>
    <row r="1371" spans="1:6" x14ac:dyDescent="0.25">
      <c r="A1371" s="136" t="s">
        <v>31364</v>
      </c>
      <c r="B1371" s="137" t="s">
        <v>31365</v>
      </c>
      <c r="C1371" s="136" t="s">
        <v>315</v>
      </c>
      <c r="D1371" s="136"/>
      <c r="E1371" s="136"/>
      <c r="F1371" s="138">
        <v>59117.248599999999</v>
      </c>
    </row>
    <row r="1372" spans="1:6" x14ac:dyDescent="0.25">
      <c r="A1372" s="136" t="s">
        <v>31366</v>
      </c>
      <c r="B1372" s="137" t="s">
        <v>31367</v>
      </c>
      <c r="C1372" s="136" t="s">
        <v>138</v>
      </c>
      <c r="D1372" s="136"/>
      <c r="E1372" s="136"/>
      <c r="F1372" s="138">
        <v>5086.7085999999999</v>
      </c>
    </row>
    <row r="1373" spans="1:6" x14ac:dyDescent="0.25">
      <c r="A1373" s="136" t="s">
        <v>31368</v>
      </c>
      <c r="B1373" s="137" t="s">
        <v>31369</v>
      </c>
      <c r="C1373" s="136" t="s">
        <v>138</v>
      </c>
      <c r="D1373" s="136"/>
      <c r="E1373" s="136"/>
      <c r="F1373" s="138">
        <v>5733.3325000000004</v>
      </c>
    </row>
    <row r="1374" spans="1:6" x14ac:dyDescent="0.25">
      <c r="A1374" s="136" t="s">
        <v>31370</v>
      </c>
      <c r="B1374" s="137" t="s">
        <v>31371</v>
      </c>
      <c r="C1374" s="136" t="s">
        <v>138</v>
      </c>
      <c r="D1374" s="136"/>
      <c r="E1374" s="136"/>
      <c r="F1374" s="138">
        <v>6681.6980999999996</v>
      </c>
    </row>
    <row r="1375" spans="1:6" x14ac:dyDescent="0.25">
      <c r="A1375" s="136" t="s">
        <v>31372</v>
      </c>
      <c r="B1375" s="137" t="s">
        <v>31373</v>
      </c>
      <c r="C1375" s="136" t="s">
        <v>138</v>
      </c>
      <c r="D1375" s="136"/>
      <c r="E1375" s="136"/>
      <c r="F1375" s="138">
        <v>7630.0679</v>
      </c>
    </row>
    <row r="1376" spans="1:6" x14ac:dyDescent="0.25">
      <c r="A1376" s="136" t="s">
        <v>31374</v>
      </c>
      <c r="B1376" s="137" t="s">
        <v>31375</v>
      </c>
      <c r="C1376" s="136" t="s">
        <v>138</v>
      </c>
      <c r="D1376" s="136"/>
      <c r="E1376" s="136"/>
      <c r="F1376" s="138">
        <v>8406.0725999999995</v>
      </c>
    </row>
    <row r="1377" spans="1:6" x14ac:dyDescent="0.25">
      <c r="A1377" s="136" t="s">
        <v>31376</v>
      </c>
      <c r="B1377" s="137" t="s">
        <v>31377</v>
      </c>
      <c r="C1377" s="136" t="s">
        <v>138</v>
      </c>
      <c r="D1377" s="136"/>
      <c r="E1377" s="136"/>
      <c r="F1377" s="138">
        <v>10953.618399999999</v>
      </c>
    </row>
    <row r="1378" spans="1:6" x14ac:dyDescent="0.25">
      <c r="A1378" s="136" t="s">
        <v>31378</v>
      </c>
      <c r="B1378" s="137" t="s">
        <v>31379</v>
      </c>
      <c r="C1378" s="136" t="s">
        <v>138</v>
      </c>
      <c r="D1378" s="136"/>
      <c r="E1378" s="136"/>
      <c r="F1378" s="138">
        <v>11856.213299999999</v>
      </c>
    </row>
    <row r="1379" spans="1:6" x14ac:dyDescent="0.25">
      <c r="A1379" s="136" t="s">
        <v>31380</v>
      </c>
      <c r="B1379" s="137" t="s">
        <v>31381</v>
      </c>
      <c r="C1379" s="136" t="s">
        <v>138</v>
      </c>
      <c r="D1379" s="136"/>
      <c r="E1379" s="136"/>
      <c r="F1379" s="138">
        <v>12922.9283</v>
      </c>
    </row>
    <row r="1380" spans="1:6" x14ac:dyDescent="0.25">
      <c r="A1380" s="136" t="s">
        <v>31382</v>
      </c>
      <c r="B1380" s="137" t="s">
        <v>31383</v>
      </c>
      <c r="C1380" s="136" t="s">
        <v>138</v>
      </c>
      <c r="D1380" s="136"/>
      <c r="E1380" s="136"/>
      <c r="F1380" s="138">
        <v>13825.3889</v>
      </c>
    </row>
    <row r="1381" spans="1:6" x14ac:dyDescent="0.25">
      <c r="A1381" s="136" t="s">
        <v>31384</v>
      </c>
      <c r="B1381" s="137" t="s">
        <v>31385</v>
      </c>
      <c r="C1381" s="136" t="s">
        <v>138</v>
      </c>
      <c r="D1381" s="136"/>
      <c r="E1381" s="136"/>
      <c r="F1381" s="138">
        <v>14892.2261</v>
      </c>
    </row>
    <row r="1382" spans="1:6" x14ac:dyDescent="0.25">
      <c r="A1382" s="136" t="s">
        <v>31386</v>
      </c>
      <c r="B1382" s="137" t="s">
        <v>31387</v>
      </c>
      <c r="C1382" s="136" t="s">
        <v>138</v>
      </c>
      <c r="D1382" s="136"/>
      <c r="E1382" s="136"/>
      <c r="F1382" s="138">
        <v>15794.77</v>
      </c>
    </row>
    <row r="1383" spans="1:6" x14ac:dyDescent="0.25">
      <c r="A1383" s="136" t="s">
        <v>31388</v>
      </c>
      <c r="B1383" s="137" t="s">
        <v>31389</v>
      </c>
      <c r="C1383" s="136" t="s">
        <v>138</v>
      </c>
      <c r="D1383" s="136"/>
      <c r="E1383" s="136"/>
      <c r="F1383" s="138">
        <v>18830.432499999999</v>
      </c>
    </row>
    <row r="1384" spans="1:6" x14ac:dyDescent="0.25">
      <c r="A1384" s="136" t="s">
        <v>31390</v>
      </c>
      <c r="B1384" s="137" t="s">
        <v>31391</v>
      </c>
      <c r="C1384" s="136" t="s">
        <v>138</v>
      </c>
      <c r="D1384" s="136"/>
      <c r="E1384" s="136"/>
      <c r="F1384" s="138">
        <v>19861.241600000001</v>
      </c>
    </row>
    <row r="1385" spans="1:6" x14ac:dyDescent="0.25">
      <c r="A1385" s="136" t="s">
        <v>31392</v>
      </c>
      <c r="B1385" s="137" t="s">
        <v>31393</v>
      </c>
      <c r="C1385" s="136" t="s">
        <v>138</v>
      </c>
      <c r="D1385" s="136"/>
      <c r="E1385" s="136"/>
      <c r="F1385" s="138">
        <v>21090.022499999999</v>
      </c>
    </row>
    <row r="1386" spans="1:6" x14ac:dyDescent="0.25">
      <c r="A1386" s="136" t="s">
        <v>31394</v>
      </c>
      <c r="B1386" s="137" t="s">
        <v>31395</v>
      </c>
      <c r="C1386" s="136" t="s">
        <v>138</v>
      </c>
      <c r="D1386" s="136"/>
      <c r="E1386" s="136"/>
      <c r="F1386" s="138">
        <v>22041.800899999998</v>
      </c>
    </row>
    <row r="1387" spans="1:6" x14ac:dyDescent="0.25">
      <c r="A1387" s="136" t="s">
        <v>31396</v>
      </c>
      <c r="B1387" s="137" t="s">
        <v>31397</v>
      </c>
      <c r="C1387" s="136" t="s">
        <v>138</v>
      </c>
      <c r="D1387" s="136"/>
      <c r="E1387" s="136"/>
      <c r="F1387" s="138">
        <v>23231.008999999998</v>
      </c>
    </row>
    <row r="1388" spans="1:6" x14ac:dyDescent="0.25">
      <c r="A1388" s="136" t="s">
        <v>31398</v>
      </c>
      <c r="B1388" s="137" t="s">
        <v>31399</v>
      </c>
      <c r="C1388" s="136" t="s">
        <v>138</v>
      </c>
      <c r="D1388" s="136"/>
      <c r="E1388" s="136"/>
      <c r="F1388" s="138">
        <v>24640.657800000001</v>
      </c>
    </row>
    <row r="1389" spans="1:6" x14ac:dyDescent="0.25">
      <c r="A1389" s="136" t="s">
        <v>31400</v>
      </c>
      <c r="B1389" s="137" t="s">
        <v>31401</v>
      </c>
      <c r="C1389" s="136" t="s">
        <v>138</v>
      </c>
      <c r="D1389" s="136"/>
      <c r="E1389" s="136"/>
      <c r="F1389" s="138">
        <v>25410.752199999999</v>
      </c>
    </row>
    <row r="1390" spans="1:6" x14ac:dyDescent="0.25">
      <c r="A1390" s="136" t="s">
        <v>31402</v>
      </c>
      <c r="B1390" s="137" t="s">
        <v>31403</v>
      </c>
      <c r="C1390" s="136" t="s">
        <v>138</v>
      </c>
      <c r="D1390" s="136"/>
      <c r="E1390" s="136"/>
      <c r="F1390" s="138">
        <v>30295.8416</v>
      </c>
    </row>
    <row r="1391" spans="1:6" x14ac:dyDescent="0.25">
      <c r="A1391" s="136" t="s">
        <v>31404</v>
      </c>
      <c r="B1391" s="137" t="s">
        <v>31405</v>
      </c>
      <c r="C1391" s="136" t="s">
        <v>138</v>
      </c>
      <c r="D1391" s="136"/>
      <c r="E1391" s="136"/>
      <c r="F1391" s="138">
        <v>32215.8377</v>
      </c>
    </row>
    <row r="1392" spans="1:6" x14ac:dyDescent="0.25">
      <c r="A1392" s="136" t="s">
        <v>31406</v>
      </c>
      <c r="B1392" s="137" t="s">
        <v>31407</v>
      </c>
      <c r="C1392" s="136" t="s">
        <v>138</v>
      </c>
      <c r="D1392" s="136"/>
      <c r="E1392" s="136"/>
      <c r="F1392" s="138">
        <v>5340.0362999999998</v>
      </c>
    </row>
    <row r="1393" spans="1:6" x14ac:dyDescent="0.25">
      <c r="A1393" s="136" t="s">
        <v>31408</v>
      </c>
      <c r="B1393" s="137" t="s">
        <v>31409</v>
      </c>
      <c r="C1393" s="136" t="s">
        <v>138</v>
      </c>
      <c r="D1393" s="136"/>
      <c r="E1393" s="136"/>
      <c r="F1393" s="138">
        <v>6018.8564999999999</v>
      </c>
    </row>
    <row r="1394" spans="1:6" x14ac:dyDescent="0.25">
      <c r="A1394" s="136" t="s">
        <v>31410</v>
      </c>
      <c r="B1394" s="137" t="s">
        <v>31411</v>
      </c>
      <c r="C1394" s="136" t="s">
        <v>138</v>
      </c>
      <c r="D1394" s="136"/>
      <c r="E1394" s="136"/>
      <c r="F1394" s="138">
        <v>7014.4533000000001</v>
      </c>
    </row>
    <row r="1395" spans="1:6" x14ac:dyDescent="0.25">
      <c r="A1395" s="136" t="s">
        <v>31412</v>
      </c>
      <c r="B1395" s="137" t="s">
        <v>31413</v>
      </c>
      <c r="C1395" s="136" t="s">
        <v>138</v>
      </c>
      <c r="D1395" s="136"/>
      <c r="E1395" s="136"/>
      <c r="F1395" s="138">
        <v>8010.0545000000002</v>
      </c>
    </row>
    <row r="1396" spans="1:6" x14ac:dyDescent="0.25">
      <c r="A1396" s="136" t="s">
        <v>31414</v>
      </c>
      <c r="B1396" s="137" t="s">
        <v>31415</v>
      </c>
      <c r="C1396" s="136" t="s">
        <v>138</v>
      </c>
      <c r="D1396" s="136"/>
      <c r="E1396" s="136"/>
      <c r="F1396" s="138">
        <v>8824.6947</v>
      </c>
    </row>
    <row r="1397" spans="1:6" x14ac:dyDescent="0.25">
      <c r="A1397" s="136" t="s">
        <v>31416</v>
      </c>
      <c r="B1397" s="137" t="s">
        <v>31417</v>
      </c>
      <c r="C1397" s="136" t="s">
        <v>138</v>
      </c>
      <c r="D1397" s="136"/>
      <c r="E1397" s="136"/>
      <c r="F1397" s="138">
        <v>11835.746800000001</v>
      </c>
    </row>
    <row r="1398" spans="1:6" x14ac:dyDescent="0.25">
      <c r="A1398" s="136" t="s">
        <v>31418</v>
      </c>
      <c r="B1398" s="137" t="s">
        <v>31419</v>
      </c>
      <c r="C1398" s="136" t="s">
        <v>138</v>
      </c>
      <c r="D1398" s="136"/>
      <c r="E1398" s="136"/>
      <c r="F1398" s="138">
        <v>12811.0291</v>
      </c>
    </row>
    <row r="1399" spans="1:6" x14ac:dyDescent="0.25">
      <c r="A1399" s="136" t="s">
        <v>31420</v>
      </c>
      <c r="B1399" s="137" t="s">
        <v>31421</v>
      </c>
      <c r="C1399" s="136" t="s">
        <v>138</v>
      </c>
      <c r="D1399" s="136"/>
      <c r="E1399" s="136"/>
      <c r="F1399" s="138">
        <v>13963.641100000001</v>
      </c>
    </row>
    <row r="1400" spans="1:6" x14ac:dyDescent="0.25">
      <c r="A1400" s="136" t="s">
        <v>31422</v>
      </c>
      <c r="B1400" s="137" t="s">
        <v>31423</v>
      </c>
      <c r="C1400" s="136" t="s">
        <v>138</v>
      </c>
      <c r="D1400" s="136"/>
      <c r="E1400" s="136"/>
      <c r="F1400" s="138">
        <v>14938.7891</v>
      </c>
    </row>
    <row r="1401" spans="1:6" x14ac:dyDescent="0.25">
      <c r="A1401" s="136" t="s">
        <v>31424</v>
      </c>
      <c r="B1401" s="137" t="s">
        <v>31425</v>
      </c>
      <c r="C1401" s="136" t="s">
        <v>138</v>
      </c>
      <c r="D1401" s="136"/>
      <c r="E1401" s="136"/>
      <c r="F1401" s="138">
        <v>16091.5232</v>
      </c>
    </row>
    <row r="1402" spans="1:6" x14ac:dyDescent="0.25">
      <c r="A1402" s="136" t="s">
        <v>31426</v>
      </c>
      <c r="B1402" s="137" t="s">
        <v>31427</v>
      </c>
      <c r="C1402" s="136" t="s">
        <v>138</v>
      </c>
      <c r="D1402" s="136"/>
      <c r="E1402" s="136"/>
      <c r="F1402" s="138">
        <v>17066.754499999999</v>
      </c>
    </row>
    <row r="1403" spans="1:6" x14ac:dyDescent="0.25">
      <c r="A1403" s="136" t="s">
        <v>31428</v>
      </c>
      <c r="B1403" s="137" t="s">
        <v>31429</v>
      </c>
      <c r="C1403" s="136" t="s">
        <v>138</v>
      </c>
      <c r="D1403" s="136"/>
      <c r="E1403" s="136"/>
      <c r="F1403" s="138">
        <v>8485.3605000000007</v>
      </c>
    </row>
    <row r="1404" spans="1:6" x14ac:dyDescent="0.25">
      <c r="A1404" s="136" t="s">
        <v>31430</v>
      </c>
      <c r="B1404" s="137" t="s">
        <v>31431</v>
      </c>
      <c r="C1404" s="136" t="s">
        <v>138</v>
      </c>
      <c r="D1404" s="136"/>
      <c r="E1404" s="136"/>
      <c r="F1404" s="138">
        <v>9376.0990000000002</v>
      </c>
    </row>
    <row r="1405" spans="1:6" x14ac:dyDescent="0.25">
      <c r="A1405" s="136" t="s">
        <v>31432</v>
      </c>
      <c r="B1405" s="137" t="s">
        <v>31433</v>
      </c>
      <c r="C1405" s="136" t="s">
        <v>138</v>
      </c>
      <c r="D1405" s="136"/>
      <c r="E1405" s="136"/>
      <c r="F1405" s="138">
        <v>10001.1412</v>
      </c>
    </row>
    <row r="1406" spans="1:6" x14ac:dyDescent="0.25">
      <c r="A1406" s="136" t="s">
        <v>31434</v>
      </c>
      <c r="B1406" s="137" t="s">
        <v>31435</v>
      </c>
      <c r="C1406" s="136" t="s">
        <v>138</v>
      </c>
      <c r="D1406" s="136"/>
      <c r="E1406" s="136"/>
      <c r="F1406" s="138">
        <v>10610.687400000001</v>
      </c>
    </row>
    <row r="1407" spans="1:6" x14ac:dyDescent="0.25">
      <c r="A1407" s="136" t="s">
        <v>31436</v>
      </c>
      <c r="B1407" s="137" t="s">
        <v>31437</v>
      </c>
      <c r="C1407" s="136" t="s">
        <v>138</v>
      </c>
      <c r="D1407" s="136"/>
      <c r="E1407" s="136"/>
      <c r="F1407" s="138">
        <v>11501.328299999999</v>
      </c>
    </row>
    <row r="1408" spans="1:6" x14ac:dyDescent="0.25">
      <c r="A1408" s="136" t="s">
        <v>31438</v>
      </c>
      <c r="B1408" s="137" t="s">
        <v>31439</v>
      </c>
      <c r="C1408" s="136" t="s">
        <v>138</v>
      </c>
      <c r="D1408" s="136"/>
      <c r="E1408" s="136"/>
      <c r="F1408" s="138">
        <v>11813.879300000001</v>
      </c>
    </row>
    <row r="1409" spans="1:6" x14ac:dyDescent="0.25">
      <c r="A1409" s="136" t="s">
        <v>31440</v>
      </c>
      <c r="B1409" s="137" t="s">
        <v>31441</v>
      </c>
      <c r="C1409" s="136" t="s">
        <v>138</v>
      </c>
      <c r="D1409" s="136"/>
      <c r="E1409" s="136"/>
      <c r="F1409" s="138">
        <v>12423.3477</v>
      </c>
    </row>
    <row r="1410" spans="1:6" x14ac:dyDescent="0.25">
      <c r="A1410" s="136" t="s">
        <v>31442</v>
      </c>
      <c r="B1410" s="137" t="s">
        <v>31443</v>
      </c>
      <c r="C1410" s="136" t="s">
        <v>138</v>
      </c>
      <c r="D1410" s="136"/>
      <c r="E1410" s="136"/>
      <c r="F1410" s="138">
        <v>13032.7837</v>
      </c>
    </row>
    <row r="1411" spans="1:6" x14ac:dyDescent="0.25">
      <c r="A1411" s="136" t="s">
        <v>31444</v>
      </c>
      <c r="B1411" s="137" t="s">
        <v>31445</v>
      </c>
      <c r="C1411" s="136" t="s">
        <v>138</v>
      </c>
      <c r="D1411" s="136"/>
      <c r="E1411" s="136"/>
      <c r="F1411" s="138">
        <v>13642.1602</v>
      </c>
    </row>
    <row r="1412" spans="1:6" x14ac:dyDescent="0.25">
      <c r="A1412" s="136" t="s">
        <v>31446</v>
      </c>
      <c r="B1412" s="137" t="s">
        <v>31447</v>
      </c>
      <c r="C1412" s="136" t="s">
        <v>138</v>
      </c>
      <c r="D1412" s="136"/>
      <c r="E1412" s="136"/>
      <c r="F1412" s="138">
        <v>14251.6769</v>
      </c>
    </row>
    <row r="1413" spans="1:6" x14ac:dyDescent="0.25">
      <c r="A1413" s="136" t="s">
        <v>31448</v>
      </c>
      <c r="B1413" s="137" t="s">
        <v>31449</v>
      </c>
      <c r="C1413" s="136" t="s">
        <v>138</v>
      </c>
      <c r="D1413" s="136"/>
      <c r="E1413" s="136"/>
      <c r="F1413" s="138">
        <v>15142.4516</v>
      </c>
    </row>
    <row r="1414" spans="1:6" x14ac:dyDescent="0.25">
      <c r="A1414" s="136" t="s">
        <v>31450</v>
      </c>
      <c r="B1414" s="137" t="s">
        <v>31451</v>
      </c>
      <c r="C1414" s="136" t="s">
        <v>138</v>
      </c>
      <c r="D1414" s="136"/>
      <c r="E1414" s="136"/>
      <c r="F1414" s="138">
        <v>15767.6612</v>
      </c>
    </row>
    <row r="1415" spans="1:6" x14ac:dyDescent="0.25">
      <c r="A1415" s="136" t="s">
        <v>31452</v>
      </c>
      <c r="B1415" s="137" t="s">
        <v>31453</v>
      </c>
      <c r="C1415" s="136" t="s">
        <v>138</v>
      </c>
      <c r="D1415" s="136"/>
      <c r="E1415" s="136"/>
      <c r="F1415" s="138">
        <v>16377.104799999999</v>
      </c>
    </row>
    <row r="1416" spans="1:6" x14ac:dyDescent="0.25">
      <c r="A1416" s="136" t="s">
        <v>31454</v>
      </c>
      <c r="B1416" s="137" t="s">
        <v>31455</v>
      </c>
      <c r="C1416" s="136" t="s">
        <v>138</v>
      </c>
      <c r="D1416" s="136"/>
      <c r="E1416" s="136"/>
      <c r="F1416" s="138">
        <v>16986.317599999998</v>
      </c>
    </row>
    <row r="1417" spans="1:6" x14ac:dyDescent="0.25">
      <c r="A1417" s="136" t="s">
        <v>31456</v>
      </c>
      <c r="B1417" s="137" t="s">
        <v>31457</v>
      </c>
      <c r="C1417" s="136" t="s">
        <v>138</v>
      </c>
      <c r="D1417" s="136"/>
      <c r="E1417" s="136"/>
      <c r="F1417" s="138">
        <v>17596.016</v>
      </c>
    </row>
    <row r="1418" spans="1:6" x14ac:dyDescent="0.25">
      <c r="A1418" s="136" t="s">
        <v>31458</v>
      </c>
      <c r="B1418" s="137" t="s">
        <v>31459</v>
      </c>
      <c r="C1418" s="136" t="s">
        <v>138</v>
      </c>
      <c r="D1418" s="136"/>
      <c r="E1418" s="136"/>
      <c r="F1418" s="138">
        <v>18502.410800000001</v>
      </c>
    </row>
    <row r="1419" spans="1:6" x14ac:dyDescent="0.25">
      <c r="A1419" s="136" t="s">
        <v>31460</v>
      </c>
      <c r="B1419" s="137" t="s">
        <v>31461</v>
      </c>
      <c r="C1419" s="136" t="s">
        <v>138</v>
      </c>
      <c r="D1419" s="136"/>
      <c r="E1419" s="136"/>
      <c r="F1419" s="138">
        <v>22995.2189</v>
      </c>
    </row>
    <row r="1420" spans="1:6" x14ac:dyDescent="0.25">
      <c r="A1420" s="136" t="s">
        <v>31462</v>
      </c>
      <c r="B1420" s="137" t="s">
        <v>31463</v>
      </c>
      <c r="C1420" s="136" t="s">
        <v>138</v>
      </c>
      <c r="D1420" s="136"/>
      <c r="E1420" s="136"/>
      <c r="F1420" s="138">
        <v>24068.618200000001</v>
      </c>
    </row>
    <row r="1421" spans="1:6" x14ac:dyDescent="0.25">
      <c r="A1421" s="136" t="s">
        <v>31464</v>
      </c>
      <c r="B1421" s="137" t="s">
        <v>31465</v>
      </c>
      <c r="C1421" s="136" t="s">
        <v>138</v>
      </c>
      <c r="D1421" s="136"/>
      <c r="E1421" s="136"/>
      <c r="F1421" s="138">
        <v>24824.869699999999</v>
      </c>
    </row>
    <row r="1422" spans="1:6" x14ac:dyDescent="0.25">
      <c r="A1422" s="136" t="s">
        <v>31466</v>
      </c>
      <c r="B1422" s="137" t="s">
        <v>31467</v>
      </c>
      <c r="C1422" s="136" t="s">
        <v>138</v>
      </c>
      <c r="D1422" s="136"/>
      <c r="E1422" s="136"/>
      <c r="F1422" s="138">
        <v>28411.176599999999</v>
      </c>
    </row>
    <row r="1423" spans="1:6" x14ac:dyDescent="0.25">
      <c r="A1423" s="136" t="s">
        <v>31468</v>
      </c>
      <c r="B1423" s="137" t="s">
        <v>31469</v>
      </c>
      <c r="C1423" s="136" t="s">
        <v>138</v>
      </c>
      <c r="D1423" s="136"/>
      <c r="E1423" s="136"/>
      <c r="F1423" s="138">
        <v>28833.2304</v>
      </c>
    </row>
    <row r="1424" spans="1:6" x14ac:dyDescent="0.25">
      <c r="A1424" s="136" t="s">
        <v>31470</v>
      </c>
      <c r="B1424" s="137" t="s">
        <v>31471</v>
      </c>
      <c r="C1424" s="136" t="s">
        <v>138</v>
      </c>
      <c r="D1424" s="136"/>
      <c r="E1424" s="136"/>
      <c r="F1424" s="138">
        <v>34615.082199999997</v>
      </c>
    </row>
    <row r="1425" spans="1:6" x14ac:dyDescent="0.25">
      <c r="A1425" s="136" t="s">
        <v>31472</v>
      </c>
      <c r="B1425" s="137" t="s">
        <v>31473</v>
      </c>
      <c r="C1425" s="136" t="s">
        <v>138</v>
      </c>
      <c r="D1425" s="136"/>
      <c r="E1425" s="136"/>
      <c r="F1425" s="138">
        <v>35098.463400000001</v>
      </c>
    </row>
    <row r="1426" spans="1:6" x14ac:dyDescent="0.25">
      <c r="A1426" s="136" t="s">
        <v>31474</v>
      </c>
      <c r="B1426" s="137" t="s">
        <v>31475</v>
      </c>
      <c r="C1426" s="136" t="s">
        <v>138</v>
      </c>
      <c r="D1426" s="136"/>
      <c r="E1426" s="136"/>
      <c r="F1426" s="138">
        <v>36447.776899999997</v>
      </c>
    </row>
    <row r="1427" spans="1:6" x14ac:dyDescent="0.25">
      <c r="A1427" s="136" t="s">
        <v>31476</v>
      </c>
      <c r="B1427" s="137" t="s">
        <v>31477</v>
      </c>
      <c r="C1427" s="136" t="s">
        <v>138</v>
      </c>
      <c r="D1427" s="136"/>
      <c r="E1427" s="136"/>
      <c r="F1427" s="138">
        <v>36931.383900000001</v>
      </c>
    </row>
    <row r="1428" spans="1:6" x14ac:dyDescent="0.25">
      <c r="A1428" s="136" t="s">
        <v>31478</v>
      </c>
      <c r="B1428" s="137" t="s">
        <v>31479</v>
      </c>
      <c r="C1428" s="136" t="s">
        <v>138</v>
      </c>
      <c r="D1428" s="136"/>
      <c r="E1428" s="136"/>
      <c r="F1428" s="138">
        <v>50616.961600000002</v>
      </c>
    </row>
    <row r="1429" spans="1:6" x14ac:dyDescent="0.25">
      <c r="A1429" s="136" t="s">
        <v>31480</v>
      </c>
      <c r="B1429" s="137" t="s">
        <v>31481</v>
      </c>
      <c r="C1429" s="136" t="s">
        <v>138</v>
      </c>
      <c r="D1429" s="136"/>
      <c r="E1429" s="136"/>
      <c r="F1429" s="138">
        <v>52395.921600000001</v>
      </c>
    </row>
    <row r="1430" spans="1:6" x14ac:dyDescent="0.25">
      <c r="A1430" s="136" t="s">
        <v>31482</v>
      </c>
      <c r="B1430" s="137" t="s">
        <v>31483</v>
      </c>
      <c r="C1430" s="136" t="s">
        <v>138</v>
      </c>
      <c r="D1430" s="136"/>
      <c r="E1430" s="136"/>
      <c r="F1430" s="138">
        <v>11532.663399999999</v>
      </c>
    </row>
    <row r="1431" spans="1:6" x14ac:dyDescent="0.25">
      <c r="A1431" s="136" t="s">
        <v>31484</v>
      </c>
      <c r="B1431" s="137" t="s">
        <v>31485</v>
      </c>
      <c r="C1431" s="136" t="s">
        <v>138</v>
      </c>
      <c r="D1431" s="136"/>
      <c r="E1431" s="136"/>
      <c r="F1431" s="138">
        <v>15142.4516</v>
      </c>
    </row>
    <row r="1432" spans="1:6" x14ac:dyDescent="0.25">
      <c r="A1432" s="136" t="s">
        <v>31486</v>
      </c>
      <c r="B1432" s="137" t="s">
        <v>31487</v>
      </c>
      <c r="C1432" s="136" t="s">
        <v>138</v>
      </c>
      <c r="D1432" s="136"/>
      <c r="E1432" s="136"/>
      <c r="F1432" s="138">
        <v>17580.429400000001</v>
      </c>
    </row>
    <row r="1433" spans="1:6" x14ac:dyDescent="0.25">
      <c r="A1433" s="136" t="s">
        <v>31488</v>
      </c>
      <c r="B1433" s="137" t="s">
        <v>31489</v>
      </c>
      <c r="C1433" s="136" t="s">
        <v>138</v>
      </c>
      <c r="D1433" s="136"/>
      <c r="E1433" s="136"/>
      <c r="F1433" s="138">
        <v>18486.834299999999</v>
      </c>
    </row>
    <row r="1434" spans="1:6" x14ac:dyDescent="0.25">
      <c r="A1434" s="136" t="s">
        <v>31490</v>
      </c>
      <c r="B1434" s="137" t="s">
        <v>31491</v>
      </c>
      <c r="C1434" s="136" t="s">
        <v>138</v>
      </c>
      <c r="D1434" s="136"/>
      <c r="E1434" s="136"/>
      <c r="F1434" s="138">
        <v>19095.970300000001</v>
      </c>
    </row>
    <row r="1435" spans="1:6" x14ac:dyDescent="0.25">
      <c r="A1435" s="136" t="s">
        <v>31492</v>
      </c>
      <c r="B1435" s="137" t="s">
        <v>31493</v>
      </c>
      <c r="C1435" s="136" t="s">
        <v>138</v>
      </c>
      <c r="D1435" s="136"/>
      <c r="E1435" s="136"/>
      <c r="F1435" s="138">
        <v>19705.684799999999</v>
      </c>
    </row>
    <row r="1436" spans="1:6" x14ac:dyDescent="0.25">
      <c r="A1436" s="136" t="s">
        <v>31494</v>
      </c>
      <c r="B1436" s="137" t="s">
        <v>31495</v>
      </c>
      <c r="C1436" s="136" t="s">
        <v>138</v>
      </c>
      <c r="D1436" s="136"/>
      <c r="E1436" s="136"/>
      <c r="F1436" s="138">
        <v>20315.008099999999</v>
      </c>
    </row>
    <row r="1437" spans="1:6" x14ac:dyDescent="0.25">
      <c r="A1437" s="136" t="s">
        <v>31496</v>
      </c>
      <c r="B1437" s="137" t="s">
        <v>31497</v>
      </c>
      <c r="C1437" s="136" t="s">
        <v>138</v>
      </c>
      <c r="D1437" s="136"/>
      <c r="E1437" s="136"/>
      <c r="F1437" s="138">
        <v>21221.679199999999</v>
      </c>
    </row>
    <row r="1438" spans="1:6" x14ac:dyDescent="0.25">
      <c r="A1438" s="136" t="s">
        <v>31498</v>
      </c>
      <c r="B1438" s="137" t="s">
        <v>31499</v>
      </c>
      <c r="C1438" s="136" t="s">
        <v>138</v>
      </c>
      <c r="D1438" s="136"/>
      <c r="E1438" s="136"/>
      <c r="F1438" s="138">
        <v>21830.644499999999</v>
      </c>
    </row>
    <row r="1439" spans="1:6" x14ac:dyDescent="0.25">
      <c r="A1439" s="136" t="s">
        <v>31500</v>
      </c>
      <c r="B1439" s="137" t="s">
        <v>31501</v>
      </c>
      <c r="C1439" s="136" t="s">
        <v>138</v>
      </c>
      <c r="D1439" s="136"/>
      <c r="E1439" s="136"/>
      <c r="F1439" s="138">
        <v>27017.344099999998</v>
      </c>
    </row>
    <row r="1440" spans="1:6" x14ac:dyDescent="0.25">
      <c r="A1440" s="136" t="s">
        <v>31502</v>
      </c>
      <c r="B1440" s="137" t="s">
        <v>31503</v>
      </c>
      <c r="C1440" s="136" t="s">
        <v>138</v>
      </c>
      <c r="D1440" s="136"/>
      <c r="E1440" s="136"/>
      <c r="F1440" s="138">
        <v>28392.3969</v>
      </c>
    </row>
    <row r="1441" spans="1:6" x14ac:dyDescent="0.25">
      <c r="A1441" s="136" t="s">
        <v>31504</v>
      </c>
      <c r="B1441" s="137" t="s">
        <v>31505</v>
      </c>
      <c r="C1441" s="136" t="s">
        <v>138</v>
      </c>
      <c r="D1441" s="136"/>
      <c r="E1441" s="136"/>
      <c r="F1441" s="138">
        <v>29148.434700000002</v>
      </c>
    </row>
    <row r="1442" spans="1:6" x14ac:dyDescent="0.25">
      <c r="A1442" s="136" t="s">
        <v>31506</v>
      </c>
      <c r="B1442" s="137" t="s">
        <v>31507</v>
      </c>
      <c r="C1442" s="136" t="s">
        <v>138</v>
      </c>
      <c r="D1442" s="136"/>
      <c r="E1442" s="136"/>
      <c r="F1442" s="138">
        <v>29904.6149</v>
      </c>
    </row>
    <row r="1443" spans="1:6" x14ac:dyDescent="0.25">
      <c r="A1443" s="136" t="s">
        <v>31508</v>
      </c>
      <c r="B1443" s="137" t="s">
        <v>31509</v>
      </c>
      <c r="C1443" s="136" t="s">
        <v>138</v>
      </c>
      <c r="D1443" s="136"/>
      <c r="E1443" s="136"/>
      <c r="F1443" s="138">
        <v>30267.688200000001</v>
      </c>
    </row>
    <row r="1444" spans="1:6" x14ac:dyDescent="0.25">
      <c r="A1444" s="136" t="s">
        <v>31510</v>
      </c>
      <c r="B1444" s="137" t="s">
        <v>31511</v>
      </c>
      <c r="C1444" s="136" t="s">
        <v>138</v>
      </c>
      <c r="D1444" s="136"/>
      <c r="E1444" s="136"/>
      <c r="F1444" s="138">
        <v>31658.6227</v>
      </c>
    </row>
    <row r="1445" spans="1:6" x14ac:dyDescent="0.25">
      <c r="A1445" s="136" t="s">
        <v>31512</v>
      </c>
      <c r="B1445" s="137" t="s">
        <v>31513</v>
      </c>
      <c r="C1445" s="136" t="s">
        <v>138</v>
      </c>
      <c r="D1445" s="136"/>
      <c r="E1445" s="136"/>
      <c r="F1445" s="138">
        <v>36316.021500000003</v>
      </c>
    </row>
    <row r="1446" spans="1:6" x14ac:dyDescent="0.25">
      <c r="A1446" s="136" t="s">
        <v>31514</v>
      </c>
      <c r="B1446" s="137" t="s">
        <v>31515</v>
      </c>
      <c r="C1446" s="136" t="s">
        <v>138</v>
      </c>
      <c r="D1446" s="136"/>
      <c r="E1446" s="136"/>
      <c r="F1446" s="138">
        <v>43179.760999999999</v>
      </c>
    </row>
    <row r="1447" spans="1:6" x14ac:dyDescent="0.25">
      <c r="A1447" s="136" t="s">
        <v>31516</v>
      </c>
      <c r="B1447" s="137" t="s">
        <v>31517</v>
      </c>
      <c r="C1447" s="136" t="s">
        <v>138</v>
      </c>
      <c r="D1447" s="136"/>
      <c r="E1447" s="136"/>
      <c r="F1447" s="138">
        <v>44145.669600000001</v>
      </c>
    </row>
    <row r="1448" spans="1:6" x14ac:dyDescent="0.25">
      <c r="A1448" s="136" t="s">
        <v>31518</v>
      </c>
      <c r="B1448" s="137" t="s">
        <v>31519</v>
      </c>
      <c r="C1448" s="136" t="s">
        <v>138</v>
      </c>
      <c r="D1448" s="136"/>
      <c r="E1448" s="136"/>
      <c r="F1448" s="138">
        <v>45812.510799999996</v>
      </c>
    </row>
    <row r="1449" spans="1:6" x14ac:dyDescent="0.25">
      <c r="A1449" s="136" t="s">
        <v>31520</v>
      </c>
      <c r="B1449" s="137" t="s">
        <v>31521</v>
      </c>
      <c r="C1449" s="136" t="s">
        <v>138</v>
      </c>
      <c r="D1449" s="136"/>
      <c r="E1449" s="136"/>
      <c r="F1449" s="138">
        <v>26937.801100000001</v>
      </c>
    </row>
    <row r="1450" spans="1:6" x14ac:dyDescent="0.25">
      <c r="A1450" s="136" t="s">
        <v>31522</v>
      </c>
      <c r="B1450" s="137" t="s">
        <v>31523</v>
      </c>
      <c r="C1450" s="136" t="s">
        <v>138</v>
      </c>
      <c r="D1450" s="136"/>
      <c r="E1450" s="136"/>
      <c r="F1450" s="138">
        <v>31086.367399999999</v>
      </c>
    </row>
    <row r="1451" spans="1:6" x14ac:dyDescent="0.25">
      <c r="A1451" s="136" t="s">
        <v>31524</v>
      </c>
      <c r="B1451" s="137" t="s">
        <v>31525</v>
      </c>
      <c r="C1451" s="136" t="s">
        <v>138</v>
      </c>
      <c r="D1451" s="136"/>
      <c r="E1451" s="136"/>
      <c r="F1451" s="138">
        <v>31304.408599999999</v>
      </c>
    </row>
    <row r="1452" spans="1:6" x14ac:dyDescent="0.25">
      <c r="A1452" s="136" t="s">
        <v>31526</v>
      </c>
      <c r="B1452" s="137" t="s">
        <v>31527</v>
      </c>
      <c r="C1452" s="136" t="s">
        <v>138</v>
      </c>
      <c r="D1452" s="136"/>
      <c r="E1452" s="136"/>
      <c r="F1452" s="138">
        <v>36747.553800000002</v>
      </c>
    </row>
    <row r="1453" spans="1:6" x14ac:dyDescent="0.25">
      <c r="A1453" s="136" t="s">
        <v>31528</v>
      </c>
      <c r="B1453" s="137" t="s">
        <v>31529</v>
      </c>
      <c r="C1453" s="136" t="s">
        <v>138</v>
      </c>
      <c r="D1453" s="136"/>
      <c r="E1453" s="136"/>
      <c r="F1453" s="138">
        <v>32516.673999999999</v>
      </c>
    </row>
    <row r="1454" spans="1:6" x14ac:dyDescent="0.25">
      <c r="A1454" s="136" t="s">
        <v>31530</v>
      </c>
      <c r="B1454" s="137" t="s">
        <v>31531</v>
      </c>
      <c r="C1454" s="136" t="s">
        <v>138</v>
      </c>
      <c r="D1454" s="136"/>
      <c r="E1454" s="136"/>
      <c r="F1454" s="138">
        <v>36621.105600000003</v>
      </c>
    </row>
    <row r="1455" spans="1:6" x14ac:dyDescent="0.25">
      <c r="A1455" s="136" t="s">
        <v>31532</v>
      </c>
      <c r="B1455" s="137" t="s">
        <v>31533</v>
      </c>
      <c r="C1455" s="136" t="s">
        <v>138</v>
      </c>
      <c r="D1455" s="136"/>
      <c r="E1455" s="136"/>
      <c r="F1455" s="138">
        <v>33071.267999999996</v>
      </c>
    </row>
    <row r="1456" spans="1:6" x14ac:dyDescent="0.25">
      <c r="A1456" s="136" t="s">
        <v>31534</v>
      </c>
      <c r="B1456" s="137" t="s">
        <v>31535</v>
      </c>
      <c r="C1456" s="136" t="s">
        <v>138</v>
      </c>
      <c r="D1456" s="136"/>
      <c r="E1456" s="136"/>
      <c r="F1456" s="138">
        <v>38254.507799999999</v>
      </c>
    </row>
    <row r="1457" spans="1:6" x14ac:dyDescent="0.25">
      <c r="A1457" s="136" t="s">
        <v>31536</v>
      </c>
      <c r="B1457" s="137" t="s">
        <v>31537</v>
      </c>
      <c r="C1457" s="136" t="s">
        <v>138</v>
      </c>
      <c r="D1457" s="136"/>
      <c r="E1457" s="136"/>
      <c r="F1457" s="138">
        <v>33610.097800000003</v>
      </c>
    </row>
    <row r="1458" spans="1:6" x14ac:dyDescent="0.25">
      <c r="A1458" s="136" t="s">
        <v>31538</v>
      </c>
      <c r="B1458" s="137" t="s">
        <v>31539</v>
      </c>
      <c r="C1458" s="136" t="s">
        <v>138</v>
      </c>
      <c r="D1458" s="136"/>
      <c r="E1458" s="136"/>
      <c r="F1458" s="138">
        <v>36336.594599999997</v>
      </c>
    </row>
    <row r="1459" spans="1:6" x14ac:dyDescent="0.25">
      <c r="A1459" s="136" t="s">
        <v>31540</v>
      </c>
      <c r="B1459" s="137" t="s">
        <v>31541</v>
      </c>
      <c r="C1459" s="136" t="s">
        <v>138</v>
      </c>
      <c r="D1459" s="136"/>
      <c r="E1459" s="136"/>
      <c r="F1459" s="138">
        <v>39347.050999999999</v>
      </c>
    </row>
    <row r="1460" spans="1:6" x14ac:dyDescent="0.25">
      <c r="A1460" s="136" t="s">
        <v>31542</v>
      </c>
      <c r="B1460" s="137" t="s">
        <v>31543</v>
      </c>
      <c r="C1460" s="136" t="s">
        <v>138</v>
      </c>
      <c r="D1460" s="136"/>
      <c r="E1460" s="136"/>
      <c r="F1460" s="138">
        <v>35797.505599999997</v>
      </c>
    </row>
    <row r="1461" spans="1:6" x14ac:dyDescent="0.25">
      <c r="A1461" s="136" t="s">
        <v>31544</v>
      </c>
      <c r="B1461" s="137" t="s">
        <v>31545</v>
      </c>
      <c r="C1461" s="136" t="s">
        <v>138</v>
      </c>
      <c r="D1461" s="136"/>
      <c r="E1461" s="136"/>
      <c r="F1461" s="138">
        <v>39886.450700000001</v>
      </c>
    </row>
    <row r="1462" spans="1:6" x14ac:dyDescent="0.25">
      <c r="A1462" s="136" t="s">
        <v>31546</v>
      </c>
      <c r="B1462" s="137" t="s">
        <v>31547</v>
      </c>
      <c r="C1462" s="136" t="s">
        <v>138</v>
      </c>
      <c r="D1462" s="136"/>
      <c r="E1462" s="136"/>
      <c r="F1462" s="138">
        <v>36747.553800000002</v>
      </c>
    </row>
    <row r="1463" spans="1:6" x14ac:dyDescent="0.25">
      <c r="A1463" s="136" t="s">
        <v>31548</v>
      </c>
      <c r="B1463" s="137" t="s">
        <v>31549</v>
      </c>
      <c r="C1463" s="136" t="s">
        <v>138</v>
      </c>
      <c r="D1463" s="136"/>
      <c r="E1463" s="136"/>
      <c r="F1463" s="138">
        <v>40852.6921</v>
      </c>
    </row>
    <row r="1464" spans="1:6" x14ac:dyDescent="0.25">
      <c r="A1464" s="136" t="s">
        <v>31550</v>
      </c>
      <c r="B1464" s="137" t="s">
        <v>31551</v>
      </c>
      <c r="C1464" s="136" t="s">
        <v>138</v>
      </c>
      <c r="D1464" s="136"/>
      <c r="E1464" s="136"/>
      <c r="F1464" s="138">
        <v>37841.694799999997</v>
      </c>
    </row>
    <row r="1465" spans="1:6" x14ac:dyDescent="0.25">
      <c r="A1465" s="136" t="s">
        <v>31552</v>
      </c>
      <c r="B1465" s="137" t="s">
        <v>31553</v>
      </c>
      <c r="C1465" s="136" t="s">
        <v>138</v>
      </c>
      <c r="D1465" s="136"/>
      <c r="E1465" s="136"/>
      <c r="F1465" s="138">
        <v>43024.837699999996</v>
      </c>
    </row>
    <row r="1466" spans="1:6" x14ac:dyDescent="0.25">
      <c r="A1466" s="136" t="s">
        <v>31554</v>
      </c>
      <c r="B1466" s="137" t="s">
        <v>31555</v>
      </c>
      <c r="C1466" s="136" t="s">
        <v>138</v>
      </c>
      <c r="D1466" s="136"/>
      <c r="E1466" s="136"/>
      <c r="F1466" s="138">
        <v>39473.499199999998</v>
      </c>
    </row>
    <row r="1467" spans="1:6" x14ac:dyDescent="0.25">
      <c r="A1467" s="136" t="s">
        <v>31556</v>
      </c>
      <c r="B1467" s="137" t="s">
        <v>31557</v>
      </c>
      <c r="C1467" s="136" t="s">
        <v>138</v>
      </c>
      <c r="D1467" s="136"/>
      <c r="E1467" s="136"/>
      <c r="F1467" s="138">
        <v>45751.053099999997</v>
      </c>
    </row>
    <row r="1468" spans="1:6" x14ac:dyDescent="0.25">
      <c r="A1468" s="136" t="s">
        <v>31558</v>
      </c>
      <c r="B1468" s="137" t="s">
        <v>31559</v>
      </c>
      <c r="C1468" s="136" t="s">
        <v>138</v>
      </c>
      <c r="D1468" s="136"/>
      <c r="E1468" s="136"/>
      <c r="F1468" s="138">
        <v>42898.389499999997</v>
      </c>
    </row>
    <row r="1469" spans="1:6" x14ac:dyDescent="0.25">
      <c r="A1469" s="136" t="s">
        <v>31560</v>
      </c>
      <c r="B1469" s="137" t="s">
        <v>31561</v>
      </c>
      <c r="C1469" s="136" t="s">
        <v>138</v>
      </c>
      <c r="D1469" s="136"/>
      <c r="E1469" s="136"/>
      <c r="F1469" s="138">
        <v>47255.371200000001</v>
      </c>
    </row>
    <row r="1470" spans="1:6" x14ac:dyDescent="0.25">
      <c r="A1470" s="136" t="s">
        <v>31562</v>
      </c>
      <c r="B1470" s="137" t="s">
        <v>31563</v>
      </c>
      <c r="C1470" s="136" t="s">
        <v>138</v>
      </c>
      <c r="D1470" s="136"/>
      <c r="E1470" s="136"/>
      <c r="F1470" s="138">
        <v>43435.796900000001</v>
      </c>
    </row>
    <row r="1471" spans="1:6" x14ac:dyDescent="0.25">
      <c r="A1471" s="136" t="s">
        <v>31564</v>
      </c>
      <c r="B1471" s="137" t="s">
        <v>31565</v>
      </c>
      <c r="C1471" s="136" t="s">
        <v>138</v>
      </c>
      <c r="D1471" s="136"/>
      <c r="E1471" s="136"/>
      <c r="F1471" s="138">
        <v>46717.963799999998</v>
      </c>
    </row>
    <row r="1472" spans="1:6" x14ac:dyDescent="0.25">
      <c r="A1472" s="136" t="s">
        <v>31566</v>
      </c>
      <c r="B1472" s="137" t="s">
        <v>31567</v>
      </c>
      <c r="C1472" s="136" t="s">
        <v>138</v>
      </c>
      <c r="D1472" s="136"/>
      <c r="E1472" s="136"/>
      <c r="F1472" s="138">
        <v>50808.202100000002</v>
      </c>
    </row>
    <row r="1473" spans="1:6" x14ac:dyDescent="0.25">
      <c r="A1473" s="136" t="s">
        <v>31568</v>
      </c>
      <c r="B1473" s="137" t="s">
        <v>31569</v>
      </c>
      <c r="C1473" s="136" t="s">
        <v>138</v>
      </c>
      <c r="D1473" s="136"/>
      <c r="E1473" s="136"/>
      <c r="F1473" s="138">
        <v>46162.012300000002</v>
      </c>
    </row>
    <row r="1474" spans="1:6" x14ac:dyDescent="0.25">
      <c r="A1474" s="136" t="s">
        <v>31570</v>
      </c>
      <c r="B1474" s="137" t="s">
        <v>31571</v>
      </c>
      <c r="C1474" s="136" t="s">
        <v>138</v>
      </c>
      <c r="D1474" s="136"/>
      <c r="E1474" s="136"/>
      <c r="F1474" s="138">
        <v>51345.609499999999</v>
      </c>
    </row>
    <row r="1475" spans="1:6" x14ac:dyDescent="0.25">
      <c r="A1475" s="136" t="s">
        <v>31572</v>
      </c>
      <c r="B1475" s="137" t="s">
        <v>31573</v>
      </c>
      <c r="C1475" s="136" t="s">
        <v>138</v>
      </c>
      <c r="D1475" s="136"/>
      <c r="E1475" s="136"/>
      <c r="F1475" s="138">
        <v>46717.963799999998</v>
      </c>
    </row>
    <row r="1476" spans="1:6" x14ac:dyDescent="0.25">
      <c r="A1476" s="136" t="s">
        <v>31574</v>
      </c>
      <c r="B1476" s="137" t="s">
        <v>31575</v>
      </c>
      <c r="C1476" s="136" t="s">
        <v>138</v>
      </c>
      <c r="D1476" s="136"/>
      <c r="E1476" s="136"/>
      <c r="F1476" s="138">
        <v>51902.260399999999</v>
      </c>
    </row>
    <row r="1477" spans="1:6" x14ac:dyDescent="0.25">
      <c r="A1477" s="136" t="s">
        <v>31576</v>
      </c>
      <c r="B1477" s="137" t="s">
        <v>31577</v>
      </c>
      <c r="C1477" s="136" t="s">
        <v>138</v>
      </c>
      <c r="D1477" s="136"/>
      <c r="E1477" s="136"/>
      <c r="F1477" s="138">
        <v>48206.596400000002</v>
      </c>
    </row>
    <row r="1478" spans="1:6" x14ac:dyDescent="0.25">
      <c r="A1478" s="136" t="s">
        <v>31578</v>
      </c>
      <c r="B1478" s="137" t="s">
        <v>31579</v>
      </c>
      <c r="C1478" s="136" t="s">
        <v>138</v>
      </c>
      <c r="D1478" s="136"/>
      <c r="E1478" s="136"/>
      <c r="F1478" s="138">
        <v>52313.219599999997</v>
      </c>
    </row>
    <row r="1479" spans="1:6" x14ac:dyDescent="0.25">
      <c r="A1479" s="136" t="s">
        <v>31580</v>
      </c>
      <c r="B1479" s="137" t="s">
        <v>31581</v>
      </c>
      <c r="C1479" s="136" t="s">
        <v>138</v>
      </c>
      <c r="D1479" s="136"/>
      <c r="E1479" s="136"/>
      <c r="F1479" s="138">
        <v>54486.057500000003</v>
      </c>
    </row>
    <row r="1480" spans="1:6" x14ac:dyDescent="0.25">
      <c r="A1480" s="136" t="s">
        <v>31582</v>
      </c>
      <c r="B1480" s="137" t="s">
        <v>31583</v>
      </c>
      <c r="C1480" s="136" t="s">
        <v>138</v>
      </c>
      <c r="D1480" s="136"/>
      <c r="E1480" s="136"/>
      <c r="F1480" s="138">
        <v>58588.053399999997</v>
      </c>
    </row>
    <row r="1481" spans="1:6" x14ac:dyDescent="0.25">
      <c r="A1481" s="136" t="s">
        <v>31584</v>
      </c>
      <c r="B1481" s="137" t="s">
        <v>31585</v>
      </c>
      <c r="C1481" s="136" t="s">
        <v>138</v>
      </c>
      <c r="D1481" s="136"/>
      <c r="E1481" s="136"/>
      <c r="F1481" s="138">
        <v>64543.5798</v>
      </c>
    </row>
    <row r="1482" spans="1:6" x14ac:dyDescent="0.25">
      <c r="A1482" s="136" t="s">
        <v>31586</v>
      </c>
      <c r="B1482" s="137" t="s">
        <v>31587</v>
      </c>
      <c r="C1482" s="136" t="s">
        <v>138</v>
      </c>
      <c r="D1482" s="136"/>
      <c r="E1482" s="136"/>
      <c r="F1482" s="138">
        <v>69976.018899999995</v>
      </c>
    </row>
    <row r="1483" spans="1:6" x14ac:dyDescent="0.25">
      <c r="A1483" s="136" t="s">
        <v>31588</v>
      </c>
      <c r="B1483" s="137" t="s">
        <v>31589</v>
      </c>
      <c r="C1483" s="136" t="s">
        <v>138</v>
      </c>
      <c r="D1483" s="136"/>
      <c r="E1483" s="136"/>
      <c r="F1483" s="138">
        <v>72922.789099999995</v>
      </c>
    </row>
    <row r="1484" spans="1:6" x14ac:dyDescent="0.25">
      <c r="A1484" s="136" t="s">
        <v>31590</v>
      </c>
      <c r="B1484" s="137" t="s">
        <v>31591</v>
      </c>
      <c r="C1484" s="136" t="s">
        <v>138</v>
      </c>
      <c r="D1484" s="136"/>
      <c r="E1484" s="136"/>
      <c r="F1484" s="138">
        <v>78359.156700000007</v>
      </c>
    </row>
    <row r="1485" spans="1:6" x14ac:dyDescent="0.25">
      <c r="A1485" s="136" t="s">
        <v>31592</v>
      </c>
      <c r="B1485" s="137" t="s">
        <v>31593</v>
      </c>
      <c r="C1485" s="136" t="s">
        <v>138</v>
      </c>
      <c r="D1485" s="136"/>
      <c r="E1485" s="136"/>
      <c r="F1485" s="138">
        <v>62197.427799999998</v>
      </c>
    </row>
    <row r="1486" spans="1:6" x14ac:dyDescent="0.25">
      <c r="A1486" s="136" t="s">
        <v>31594</v>
      </c>
      <c r="B1486" s="137" t="s">
        <v>31595</v>
      </c>
      <c r="C1486" s="136" t="s">
        <v>138</v>
      </c>
      <c r="D1486" s="136"/>
      <c r="E1486" s="136"/>
      <c r="F1486" s="138">
        <v>64510.403899999998</v>
      </c>
    </row>
    <row r="1487" spans="1:6" x14ac:dyDescent="0.25">
      <c r="A1487" s="136" t="s">
        <v>31596</v>
      </c>
      <c r="B1487" s="137" t="s">
        <v>31597</v>
      </c>
      <c r="C1487" s="136" t="s">
        <v>138</v>
      </c>
      <c r="D1487" s="136"/>
      <c r="E1487" s="136"/>
      <c r="F1487" s="138">
        <v>66846.226200000005</v>
      </c>
    </row>
    <row r="1488" spans="1:6" x14ac:dyDescent="0.25">
      <c r="A1488" s="136" t="s">
        <v>31598</v>
      </c>
      <c r="B1488" s="137" t="s">
        <v>31599</v>
      </c>
      <c r="C1488" s="136" t="s">
        <v>138</v>
      </c>
      <c r="D1488" s="136"/>
      <c r="E1488" s="136"/>
      <c r="F1488" s="138">
        <v>66839.506999999998</v>
      </c>
    </row>
    <row r="1489" spans="1:6" x14ac:dyDescent="0.25">
      <c r="A1489" s="136" t="s">
        <v>31600</v>
      </c>
      <c r="B1489" s="137" t="s">
        <v>31601</v>
      </c>
      <c r="C1489" s="136" t="s">
        <v>138</v>
      </c>
      <c r="D1489" s="136"/>
      <c r="E1489" s="136"/>
      <c r="F1489" s="138">
        <v>70255.439499999993</v>
      </c>
    </row>
    <row r="1490" spans="1:6" x14ac:dyDescent="0.25">
      <c r="A1490" s="136" t="s">
        <v>31602</v>
      </c>
      <c r="B1490" s="137" t="s">
        <v>31603</v>
      </c>
      <c r="C1490" s="136" t="s">
        <v>138</v>
      </c>
      <c r="D1490" s="136"/>
      <c r="E1490" s="136"/>
      <c r="F1490" s="138">
        <v>69975.092600000004</v>
      </c>
    </row>
    <row r="1491" spans="1:6" x14ac:dyDescent="0.25">
      <c r="A1491" s="136" t="s">
        <v>31604</v>
      </c>
      <c r="B1491" s="137" t="s">
        <v>31605</v>
      </c>
      <c r="C1491" s="136" t="s">
        <v>138</v>
      </c>
      <c r="D1491" s="136"/>
      <c r="E1491" s="136"/>
      <c r="F1491" s="138">
        <v>70537.487800000003</v>
      </c>
    </row>
    <row r="1492" spans="1:6" x14ac:dyDescent="0.25">
      <c r="A1492" s="136" t="s">
        <v>31606</v>
      </c>
      <c r="B1492" s="137" t="s">
        <v>31607</v>
      </c>
      <c r="C1492" s="136" t="s">
        <v>138</v>
      </c>
      <c r="D1492" s="136"/>
      <c r="E1492" s="136"/>
      <c r="F1492" s="138">
        <v>75537.795400000003</v>
      </c>
    </row>
    <row r="1493" spans="1:6" x14ac:dyDescent="0.25">
      <c r="A1493" s="136" t="s">
        <v>31608</v>
      </c>
      <c r="B1493" s="137" t="s">
        <v>31609</v>
      </c>
      <c r="C1493" s="136" t="s">
        <v>138</v>
      </c>
      <c r="D1493" s="136"/>
      <c r="E1493" s="136"/>
      <c r="F1493" s="138">
        <v>76112.519700000004</v>
      </c>
    </row>
    <row r="1494" spans="1:6" x14ac:dyDescent="0.25">
      <c r="A1494" s="136" t="s">
        <v>31610</v>
      </c>
      <c r="B1494" s="137" t="s">
        <v>31611</v>
      </c>
      <c r="C1494" s="136" t="s">
        <v>138</v>
      </c>
      <c r="D1494" s="136"/>
      <c r="E1494" s="136"/>
      <c r="F1494" s="138">
        <v>76534.148499999996</v>
      </c>
    </row>
    <row r="1495" spans="1:6" x14ac:dyDescent="0.25">
      <c r="A1495" s="136" t="s">
        <v>31612</v>
      </c>
      <c r="B1495" s="137" t="s">
        <v>31613</v>
      </c>
      <c r="C1495" s="136" t="s">
        <v>315</v>
      </c>
      <c r="D1495" s="136"/>
      <c r="E1495" s="136"/>
      <c r="F1495" s="138">
        <v>45214.376199999999</v>
      </c>
    </row>
    <row r="1496" spans="1:6" x14ac:dyDescent="0.25">
      <c r="A1496" s="136" t="s">
        <v>31614</v>
      </c>
      <c r="B1496" s="137" t="s">
        <v>31615</v>
      </c>
      <c r="C1496" s="136" t="s">
        <v>315</v>
      </c>
      <c r="D1496" s="136"/>
      <c r="E1496" s="136"/>
      <c r="F1496" s="138">
        <v>61570.297200000001</v>
      </c>
    </row>
    <row r="1497" spans="1:6" x14ac:dyDescent="0.25">
      <c r="A1497" s="136" t="s">
        <v>31616</v>
      </c>
      <c r="B1497" s="137" t="s">
        <v>31617</v>
      </c>
      <c r="C1497" s="136" t="s">
        <v>203</v>
      </c>
      <c r="D1497" s="136"/>
      <c r="E1497" s="136"/>
      <c r="F1497" s="138">
        <v>7.4405000000000001</v>
      </c>
    </row>
    <row r="1498" spans="1:6" x14ac:dyDescent="0.25">
      <c r="A1498" s="136" t="s">
        <v>31618</v>
      </c>
      <c r="B1498" s="137" t="s">
        <v>31619</v>
      </c>
      <c r="C1498" s="136" t="s">
        <v>203</v>
      </c>
      <c r="D1498" s="136"/>
      <c r="E1498" s="136"/>
      <c r="F1498" s="138">
        <v>23.6922</v>
      </c>
    </row>
    <row r="1499" spans="1:6" x14ac:dyDescent="0.25">
      <c r="A1499" s="136" t="s">
        <v>31620</v>
      </c>
      <c r="B1499" s="137" t="s">
        <v>31621</v>
      </c>
      <c r="C1499" s="136" t="s">
        <v>315</v>
      </c>
      <c r="D1499" s="136"/>
      <c r="E1499" s="136"/>
      <c r="F1499" s="138">
        <v>35.138199999999998</v>
      </c>
    </row>
    <row r="1500" spans="1:6" x14ac:dyDescent="0.25">
      <c r="A1500" s="136" t="s">
        <v>31622</v>
      </c>
      <c r="B1500" s="137" t="s">
        <v>31623</v>
      </c>
      <c r="C1500" s="136" t="s">
        <v>959</v>
      </c>
      <c r="D1500" s="136"/>
      <c r="E1500" s="136"/>
      <c r="F1500" s="138">
        <v>19.1844</v>
      </c>
    </row>
    <row r="1501" spans="1:6" x14ac:dyDescent="0.25">
      <c r="A1501" s="136" t="s">
        <v>31624</v>
      </c>
      <c r="B1501" s="137" t="s">
        <v>31625</v>
      </c>
      <c r="C1501" s="136" t="s">
        <v>138</v>
      </c>
      <c r="D1501" s="136"/>
      <c r="E1501" s="136"/>
      <c r="F1501" s="138">
        <v>129.1585</v>
      </c>
    </row>
    <row r="1502" spans="1:6" x14ac:dyDescent="0.25">
      <c r="A1502" s="136" t="s">
        <v>31626</v>
      </c>
      <c r="B1502" s="137" t="s">
        <v>31627</v>
      </c>
      <c r="C1502" s="136" t="s">
        <v>315</v>
      </c>
      <c r="D1502" s="136"/>
      <c r="E1502" s="136"/>
      <c r="F1502" s="138">
        <v>2.3879000000000001</v>
      </c>
    </row>
    <row r="1503" spans="1:6" x14ac:dyDescent="0.25">
      <c r="A1503" s="136" t="s">
        <v>31628</v>
      </c>
      <c r="B1503" s="137" t="s">
        <v>31629</v>
      </c>
      <c r="C1503" s="136" t="s">
        <v>203</v>
      </c>
      <c r="D1503" s="136"/>
      <c r="E1503" s="136"/>
      <c r="F1503" s="138">
        <v>11.3653</v>
      </c>
    </row>
    <row r="1504" spans="1:6" x14ac:dyDescent="0.25">
      <c r="A1504" s="136" t="s">
        <v>31630</v>
      </c>
      <c r="B1504" s="137" t="s">
        <v>31631</v>
      </c>
      <c r="C1504" s="136" t="s">
        <v>315</v>
      </c>
      <c r="D1504" s="136"/>
      <c r="E1504" s="136"/>
      <c r="F1504" s="138">
        <v>3.7067000000000001</v>
      </c>
    </row>
    <row r="1505" spans="1:6" x14ac:dyDescent="0.25">
      <c r="A1505" s="136" t="s">
        <v>31632</v>
      </c>
      <c r="B1505" s="137" t="s">
        <v>31633</v>
      </c>
      <c r="C1505" s="136" t="s">
        <v>315</v>
      </c>
      <c r="D1505" s="136"/>
      <c r="E1505" s="136"/>
      <c r="F1505" s="138">
        <v>3.7462</v>
      </c>
    </row>
    <row r="1506" spans="1:6" x14ac:dyDescent="0.25">
      <c r="A1506" s="136" t="s">
        <v>31634</v>
      </c>
      <c r="B1506" s="137" t="s">
        <v>31635</v>
      </c>
      <c r="C1506" s="136" t="s">
        <v>315</v>
      </c>
      <c r="D1506" s="136"/>
      <c r="E1506" s="136"/>
      <c r="F1506" s="138">
        <v>4.1310000000000002</v>
      </c>
    </row>
    <row r="1507" spans="1:6" x14ac:dyDescent="0.25">
      <c r="A1507" s="136" t="s">
        <v>31636</v>
      </c>
      <c r="B1507" s="137" t="s">
        <v>31637</v>
      </c>
      <c r="C1507" s="136" t="s">
        <v>315</v>
      </c>
      <c r="D1507" s="136"/>
      <c r="E1507" s="136"/>
      <c r="F1507" s="138">
        <v>5.2232000000000003</v>
      </c>
    </row>
    <row r="1508" spans="1:6" x14ac:dyDescent="0.25">
      <c r="A1508" s="136" t="s">
        <v>31638</v>
      </c>
      <c r="B1508" s="137" t="s">
        <v>31639</v>
      </c>
      <c r="C1508" s="136" t="s">
        <v>315</v>
      </c>
      <c r="D1508" s="136"/>
      <c r="E1508" s="136"/>
      <c r="F1508" s="138">
        <v>5.5848000000000004</v>
      </c>
    </row>
    <row r="1509" spans="1:6" x14ac:dyDescent="0.25">
      <c r="A1509" s="136" t="s">
        <v>31640</v>
      </c>
      <c r="B1509" s="137" t="s">
        <v>31641</v>
      </c>
      <c r="C1509" s="136" t="s">
        <v>315</v>
      </c>
      <c r="D1509" s="136"/>
      <c r="E1509" s="136"/>
      <c r="F1509" s="138">
        <v>6.3734000000000002</v>
      </c>
    </row>
    <row r="1510" spans="1:6" x14ac:dyDescent="0.25">
      <c r="A1510" s="136" t="s">
        <v>31642</v>
      </c>
      <c r="B1510" s="137" t="s">
        <v>31643</v>
      </c>
      <c r="C1510" s="136" t="s">
        <v>315</v>
      </c>
      <c r="D1510" s="136"/>
      <c r="E1510" s="136"/>
      <c r="F1510" s="138">
        <v>6.7836999999999996</v>
      </c>
    </row>
    <row r="1511" spans="1:6" x14ac:dyDescent="0.25">
      <c r="A1511" s="136" t="s">
        <v>31644</v>
      </c>
      <c r="B1511" s="137" t="s">
        <v>31645</v>
      </c>
      <c r="C1511" s="136" t="s">
        <v>315</v>
      </c>
      <c r="D1511" s="136"/>
      <c r="E1511" s="136"/>
      <c r="F1511" s="138">
        <v>7.3304</v>
      </c>
    </row>
    <row r="1512" spans="1:6" x14ac:dyDescent="0.25">
      <c r="A1512" s="136" t="s">
        <v>31646</v>
      </c>
      <c r="B1512" s="137" t="s">
        <v>31647</v>
      </c>
      <c r="C1512" s="136" t="s">
        <v>315</v>
      </c>
      <c r="D1512" s="136"/>
      <c r="E1512" s="136"/>
      <c r="F1512" s="138">
        <v>7.3552999999999997</v>
      </c>
    </row>
    <row r="1513" spans="1:6" x14ac:dyDescent="0.25">
      <c r="A1513" s="136" t="s">
        <v>31648</v>
      </c>
      <c r="B1513" s="137" t="s">
        <v>31649</v>
      </c>
      <c r="C1513" s="136" t="s">
        <v>315</v>
      </c>
      <c r="D1513" s="136"/>
      <c r="E1513" s="136"/>
      <c r="F1513" s="138">
        <v>8.2441999999999993</v>
      </c>
    </row>
    <row r="1514" spans="1:6" x14ac:dyDescent="0.25">
      <c r="A1514" s="136" t="s">
        <v>31650</v>
      </c>
      <c r="B1514" s="137" t="s">
        <v>31651</v>
      </c>
      <c r="C1514" s="136" t="s">
        <v>315</v>
      </c>
      <c r="D1514" s="136"/>
      <c r="E1514" s="136"/>
      <c r="F1514" s="138">
        <v>8.4994999999999994</v>
      </c>
    </row>
    <row r="1515" spans="1:6" x14ac:dyDescent="0.25">
      <c r="A1515" s="136" t="s">
        <v>31652</v>
      </c>
      <c r="B1515" s="137" t="s">
        <v>31653</v>
      </c>
      <c r="C1515" s="136" t="s">
        <v>315</v>
      </c>
      <c r="D1515" s="136"/>
      <c r="E1515" s="136"/>
      <c r="F1515" s="138">
        <v>8.7662999999999993</v>
      </c>
    </row>
    <row r="1516" spans="1:6" x14ac:dyDescent="0.25">
      <c r="A1516" s="136" t="s">
        <v>31654</v>
      </c>
      <c r="B1516" s="137" t="s">
        <v>31655</v>
      </c>
      <c r="C1516" s="136" t="s">
        <v>315</v>
      </c>
      <c r="D1516" s="136"/>
      <c r="E1516" s="136"/>
      <c r="F1516" s="138">
        <v>9.6782000000000004</v>
      </c>
    </row>
    <row r="1517" spans="1:6" x14ac:dyDescent="0.25">
      <c r="A1517" s="136" t="s">
        <v>31656</v>
      </c>
      <c r="B1517" s="137" t="s">
        <v>31657</v>
      </c>
      <c r="C1517" s="136" t="s">
        <v>315</v>
      </c>
      <c r="D1517" s="136"/>
      <c r="E1517" s="136"/>
      <c r="F1517" s="138">
        <v>10.1945</v>
      </c>
    </row>
    <row r="1518" spans="1:6" x14ac:dyDescent="0.25">
      <c r="A1518" s="136" t="s">
        <v>31658</v>
      </c>
      <c r="B1518" s="137" t="s">
        <v>31659</v>
      </c>
      <c r="C1518" s="136" t="s">
        <v>315</v>
      </c>
      <c r="D1518" s="136"/>
      <c r="E1518" s="136"/>
      <c r="F1518" s="138">
        <v>10.6715</v>
      </c>
    </row>
    <row r="1519" spans="1:6" x14ac:dyDescent="0.25">
      <c r="A1519" s="136" t="s">
        <v>31660</v>
      </c>
      <c r="B1519" s="137" t="s">
        <v>31661</v>
      </c>
      <c r="C1519" s="136" t="s">
        <v>315</v>
      </c>
      <c r="D1519" s="136"/>
      <c r="E1519" s="136"/>
      <c r="F1519" s="138">
        <v>11.788500000000001</v>
      </c>
    </row>
    <row r="1520" spans="1:6" x14ac:dyDescent="0.25">
      <c r="A1520" s="136" t="s">
        <v>31662</v>
      </c>
      <c r="B1520" s="137" t="s">
        <v>31663</v>
      </c>
      <c r="C1520" s="136" t="s">
        <v>315</v>
      </c>
      <c r="D1520" s="136"/>
      <c r="E1520" s="136"/>
      <c r="F1520" s="138">
        <v>12.896599999999999</v>
      </c>
    </row>
    <row r="1521" spans="1:6" x14ac:dyDescent="0.25">
      <c r="A1521" s="136" t="s">
        <v>31664</v>
      </c>
      <c r="B1521" s="137" t="s">
        <v>31665</v>
      </c>
      <c r="C1521" s="136" t="s">
        <v>315</v>
      </c>
      <c r="D1521" s="136"/>
      <c r="E1521" s="136"/>
      <c r="F1521" s="138">
        <v>14.877800000000001</v>
      </c>
    </row>
    <row r="1522" spans="1:6" x14ac:dyDescent="0.25">
      <c r="A1522" s="136" t="s">
        <v>31666</v>
      </c>
      <c r="B1522" s="137" t="s">
        <v>31667</v>
      </c>
      <c r="C1522" s="136" t="s">
        <v>315</v>
      </c>
      <c r="D1522" s="136"/>
      <c r="E1522" s="136"/>
      <c r="F1522" s="138">
        <v>8.9490999999999996</v>
      </c>
    </row>
    <row r="1523" spans="1:6" x14ac:dyDescent="0.25">
      <c r="A1523" s="136" t="s">
        <v>31668</v>
      </c>
      <c r="B1523" s="137" t="s">
        <v>31669</v>
      </c>
      <c r="C1523" s="136" t="s">
        <v>315</v>
      </c>
      <c r="D1523" s="136"/>
      <c r="E1523" s="136"/>
      <c r="F1523" s="138">
        <v>9.5257000000000005</v>
      </c>
    </row>
    <row r="1524" spans="1:6" x14ac:dyDescent="0.25">
      <c r="A1524" s="136" t="s">
        <v>31670</v>
      </c>
      <c r="B1524" s="137" t="s">
        <v>31671</v>
      </c>
      <c r="C1524" s="136" t="s">
        <v>315</v>
      </c>
      <c r="D1524" s="136"/>
      <c r="E1524" s="136"/>
      <c r="F1524" s="138">
        <v>9.9617000000000004</v>
      </c>
    </row>
    <row r="1525" spans="1:6" x14ac:dyDescent="0.25">
      <c r="A1525" s="136" t="s">
        <v>31672</v>
      </c>
      <c r="B1525" s="137" t="s">
        <v>31673</v>
      </c>
      <c r="C1525" s="136" t="s">
        <v>315</v>
      </c>
      <c r="D1525" s="136"/>
      <c r="E1525" s="136"/>
      <c r="F1525" s="138">
        <v>10.594900000000001</v>
      </c>
    </row>
    <row r="1526" spans="1:6" x14ac:dyDescent="0.25">
      <c r="A1526" s="136" t="s">
        <v>31674</v>
      </c>
      <c r="B1526" s="137" t="s">
        <v>31675</v>
      </c>
      <c r="C1526" s="136" t="s">
        <v>315</v>
      </c>
      <c r="D1526" s="136"/>
      <c r="E1526" s="136"/>
      <c r="F1526" s="138">
        <v>10.9099</v>
      </c>
    </row>
    <row r="1527" spans="1:6" x14ac:dyDescent="0.25">
      <c r="A1527" s="136" t="s">
        <v>31676</v>
      </c>
      <c r="B1527" s="137" t="s">
        <v>31677</v>
      </c>
      <c r="C1527" s="136" t="s">
        <v>315</v>
      </c>
      <c r="D1527" s="136"/>
      <c r="E1527" s="136"/>
      <c r="F1527" s="138">
        <v>11.6105</v>
      </c>
    </row>
    <row r="1528" spans="1:6" x14ac:dyDescent="0.25">
      <c r="A1528" s="136" t="s">
        <v>31678</v>
      </c>
      <c r="B1528" s="137" t="s">
        <v>31679</v>
      </c>
      <c r="C1528" s="136" t="s">
        <v>203</v>
      </c>
      <c r="D1528" s="136"/>
      <c r="E1528" s="136"/>
      <c r="F1528" s="138">
        <v>67.84</v>
      </c>
    </row>
    <row r="1529" spans="1:6" x14ac:dyDescent="0.25">
      <c r="A1529" s="136" t="s">
        <v>31680</v>
      </c>
      <c r="B1529" s="137" t="s">
        <v>31681</v>
      </c>
      <c r="C1529" s="136" t="s">
        <v>315</v>
      </c>
      <c r="D1529" s="136"/>
      <c r="E1529" s="136"/>
      <c r="F1529" s="138">
        <v>24.6081</v>
      </c>
    </row>
    <row r="1530" spans="1:6" x14ac:dyDescent="0.25">
      <c r="A1530" s="136" t="s">
        <v>31682</v>
      </c>
      <c r="B1530" s="137" t="s">
        <v>31683</v>
      </c>
      <c r="C1530" s="136" t="s">
        <v>315</v>
      </c>
      <c r="D1530" s="136"/>
      <c r="E1530" s="136"/>
      <c r="F1530" s="138">
        <v>0.35270000000000001</v>
      </c>
    </row>
    <row r="1531" spans="1:6" x14ac:dyDescent="0.25">
      <c r="A1531" s="136" t="s">
        <v>31684</v>
      </c>
      <c r="B1531" s="137" t="s">
        <v>31685</v>
      </c>
      <c r="C1531" s="136" t="s">
        <v>315</v>
      </c>
      <c r="D1531" s="136"/>
      <c r="E1531" s="136"/>
      <c r="F1531" s="138">
        <v>0.61580000000000001</v>
      </c>
    </row>
    <row r="1532" spans="1:6" x14ac:dyDescent="0.25">
      <c r="A1532" s="136" t="s">
        <v>31686</v>
      </c>
      <c r="B1532" s="137" t="s">
        <v>31687</v>
      </c>
      <c r="C1532" s="136" t="s">
        <v>315</v>
      </c>
      <c r="D1532" s="136"/>
      <c r="E1532" s="136"/>
      <c r="F1532" s="138">
        <v>2.0678000000000001</v>
      </c>
    </row>
    <row r="1533" spans="1:6" x14ac:dyDescent="0.25">
      <c r="A1533" s="136" t="s">
        <v>31688</v>
      </c>
      <c r="B1533" s="137" t="s">
        <v>31689</v>
      </c>
      <c r="C1533" s="136" t="s">
        <v>203</v>
      </c>
      <c r="D1533" s="136"/>
      <c r="E1533" s="136"/>
      <c r="F1533" s="138">
        <v>17.1297</v>
      </c>
    </row>
    <row r="1534" spans="1:6" x14ac:dyDescent="0.25">
      <c r="A1534" s="136" t="s">
        <v>31690</v>
      </c>
      <c r="B1534" s="137" t="s">
        <v>31691</v>
      </c>
      <c r="C1534" s="136" t="s">
        <v>203</v>
      </c>
      <c r="D1534" s="136"/>
      <c r="E1534" s="136"/>
      <c r="F1534" s="138">
        <v>19.842300000000002</v>
      </c>
    </row>
    <row r="1535" spans="1:6" x14ac:dyDescent="0.25">
      <c r="A1535" s="136" t="s">
        <v>31692</v>
      </c>
      <c r="B1535" s="137" t="s">
        <v>31693</v>
      </c>
      <c r="C1535" s="136" t="s">
        <v>188</v>
      </c>
      <c r="D1535" s="136"/>
      <c r="E1535" s="136"/>
      <c r="F1535" s="138" t="s">
        <v>29057</v>
      </c>
    </row>
    <row r="1536" spans="1:6" x14ac:dyDescent="0.25">
      <c r="A1536" s="136" t="s">
        <v>31694</v>
      </c>
      <c r="B1536" s="137" t="s">
        <v>31695</v>
      </c>
      <c r="C1536" s="136" t="s">
        <v>138</v>
      </c>
      <c r="D1536" s="136"/>
      <c r="E1536" s="136"/>
      <c r="F1536" s="138">
        <v>562.32510000000002</v>
      </c>
    </row>
    <row r="1537" spans="1:6" x14ac:dyDescent="0.25">
      <c r="A1537" s="136" t="s">
        <v>31696</v>
      </c>
      <c r="B1537" s="137" t="s">
        <v>31697</v>
      </c>
      <c r="C1537" s="136" t="s">
        <v>138</v>
      </c>
      <c r="D1537" s="136"/>
      <c r="E1537" s="136"/>
      <c r="F1537" s="138">
        <v>749.78980000000001</v>
      </c>
    </row>
    <row r="1538" spans="1:6" x14ac:dyDescent="0.25">
      <c r="A1538" s="136" t="s">
        <v>31698</v>
      </c>
      <c r="B1538" s="137" t="s">
        <v>31699</v>
      </c>
      <c r="C1538" s="136" t="s">
        <v>138</v>
      </c>
      <c r="D1538" s="136"/>
      <c r="E1538" s="136"/>
      <c r="F1538" s="138">
        <v>974.61519999999996</v>
      </c>
    </row>
    <row r="1539" spans="1:6" x14ac:dyDescent="0.25">
      <c r="A1539" s="136" t="s">
        <v>31700</v>
      </c>
      <c r="B1539" s="137" t="s">
        <v>31701</v>
      </c>
      <c r="C1539" s="136" t="s">
        <v>138</v>
      </c>
      <c r="D1539" s="136"/>
      <c r="E1539" s="136"/>
      <c r="F1539" s="138">
        <v>1124.7470000000001</v>
      </c>
    </row>
    <row r="1540" spans="1:6" x14ac:dyDescent="0.25">
      <c r="A1540" s="136" t="s">
        <v>31702</v>
      </c>
      <c r="B1540" s="137" t="s">
        <v>31703</v>
      </c>
      <c r="C1540" s="136" t="s">
        <v>138</v>
      </c>
      <c r="D1540" s="136"/>
      <c r="E1540" s="136"/>
      <c r="F1540" s="138">
        <v>1424.7065</v>
      </c>
    </row>
    <row r="1541" spans="1:6" x14ac:dyDescent="0.25">
      <c r="A1541" s="136" t="s">
        <v>31704</v>
      </c>
      <c r="B1541" s="137" t="s">
        <v>31705</v>
      </c>
      <c r="C1541" s="136" t="s">
        <v>138</v>
      </c>
      <c r="D1541" s="136"/>
      <c r="E1541" s="136"/>
      <c r="F1541" s="138">
        <v>1593.6242999999999</v>
      </c>
    </row>
    <row r="1542" spans="1:6" x14ac:dyDescent="0.25">
      <c r="A1542" s="136" t="s">
        <v>31706</v>
      </c>
      <c r="B1542" s="137" t="s">
        <v>31707</v>
      </c>
      <c r="C1542" s="136" t="s">
        <v>138</v>
      </c>
      <c r="D1542" s="136"/>
      <c r="E1542" s="136"/>
      <c r="F1542" s="138">
        <v>1855.9940999999999</v>
      </c>
    </row>
    <row r="1543" spans="1:6" x14ac:dyDescent="0.25">
      <c r="A1543" s="136" t="s">
        <v>31708</v>
      </c>
      <c r="B1543" s="137" t="s">
        <v>31709</v>
      </c>
      <c r="C1543" s="136" t="s">
        <v>138</v>
      </c>
      <c r="D1543" s="136"/>
      <c r="E1543" s="136"/>
      <c r="F1543" s="138">
        <v>2157.2478000000001</v>
      </c>
    </row>
    <row r="1544" spans="1:6" x14ac:dyDescent="0.25">
      <c r="A1544" s="136" t="s">
        <v>31710</v>
      </c>
      <c r="B1544" s="137" t="s">
        <v>31711</v>
      </c>
      <c r="C1544" s="136" t="s">
        <v>138</v>
      </c>
      <c r="D1544" s="136"/>
      <c r="E1544" s="136"/>
      <c r="F1544" s="138">
        <v>11213.784600000001</v>
      </c>
    </row>
    <row r="1545" spans="1:6" x14ac:dyDescent="0.25">
      <c r="A1545" s="136" t="s">
        <v>31712</v>
      </c>
      <c r="B1545" s="137" t="s">
        <v>31713</v>
      </c>
      <c r="C1545" s="136" t="s">
        <v>138</v>
      </c>
      <c r="D1545" s="136"/>
      <c r="E1545" s="136"/>
      <c r="F1545" s="138">
        <v>13293.2084</v>
      </c>
    </row>
    <row r="1546" spans="1:6" x14ac:dyDescent="0.25">
      <c r="A1546" s="136" t="s">
        <v>31714</v>
      </c>
      <c r="B1546" s="137" t="s">
        <v>31715</v>
      </c>
      <c r="C1546" s="136" t="s">
        <v>138</v>
      </c>
      <c r="D1546" s="136"/>
      <c r="E1546" s="136"/>
      <c r="F1546" s="138">
        <v>15539.206200000001</v>
      </c>
    </row>
    <row r="1547" spans="1:6" x14ac:dyDescent="0.25">
      <c r="A1547" s="136" t="s">
        <v>31716</v>
      </c>
      <c r="B1547" s="137" t="s">
        <v>31717</v>
      </c>
      <c r="C1547" s="136" t="s">
        <v>138</v>
      </c>
      <c r="D1547" s="136"/>
      <c r="E1547" s="136"/>
      <c r="F1547" s="138">
        <v>19470.7948</v>
      </c>
    </row>
    <row r="1548" spans="1:6" x14ac:dyDescent="0.25">
      <c r="A1548" s="136" t="s">
        <v>31718</v>
      </c>
      <c r="B1548" s="137" t="s">
        <v>31719</v>
      </c>
      <c r="C1548" s="136" t="s">
        <v>138</v>
      </c>
      <c r="D1548" s="136"/>
      <c r="E1548" s="136"/>
      <c r="F1548" s="138">
        <v>22468.1986</v>
      </c>
    </row>
    <row r="1549" spans="1:6" x14ac:dyDescent="0.25">
      <c r="A1549" s="136" t="s">
        <v>31720</v>
      </c>
      <c r="B1549" s="137" t="s">
        <v>31721</v>
      </c>
      <c r="C1549" s="136" t="s">
        <v>138</v>
      </c>
      <c r="D1549" s="136"/>
      <c r="E1549" s="136"/>
      <c r="F1549" s="138">
        <v>29393.989000000001</v>
      </c>
    </row>
    <row r="1550" spans="1:6" x14ac:dyDescent="0.25">
      <c r="A1550" s="136" t="s">
        <v>31722</v>
      </c>
      <c r="B1550" s="137" t="s">
        <v>31723</v>
      </c>
      <c r="C1550" s="136" t="s">
        <v>138</v>
      </c>
      <c r="D1550" s="136"/>
      <c r="E1550" s="136"/>
      <c r="F1550" s="138">
        <v>33141.1371</v>
      </c>
    </row>
    <row r="1551" spans="1:6" x14ac:dyDescent="0.25">
      <c r="A1551" s="136" t="s">
        <v>31724</v>
      </c>
      <c r="B1551" s="137" t="s">
        <v>31725</v>
      </c>
      <c r="C1551" s="136" t="s">
        <v>138</v>
      </c>
      <c r="D1551" s="136"/>
      <c r="E1551" s="136"/>
      <c r="F1551" s="138">
        <v>38007.322099999998</v>
      </c>
    </row>
    <row r="1552" spans="1:6" x14ac:dyDescent="0.25">
      <c r="A1552" s="136" t="s">
        <v>31726</v>
      </c>
      <c r="B1552" s="137" t="s">
        <v>31727</v>
      </c>
      <c r="C1552" s="136" t="s">
        <v>138</v>
      </c>
      <c r="D1552" s="136"/>
      <c r="E1552" s="136"/>
      <c r="F1552" s="138">
        <v>48229.201699999998</v>
      </c>
    </row>
    <row r="1553" spans="1:6" x14ac:dyDescent="0.25">
      <c r="A1553" s="136" t="s">
        <v>31728</v>
      </c>
      <c r="B1553" s="137" t="s">
        <v>31729</v>
      </c>
      <c r="C1553" s="136" t="s">
        <v>138</v>
      </c>
      <c r="D1553" s="136"/>
      <c r="E1553" s="136"/>
      <c r="F1553" s="138">
        <v>56164.807399999998</v>
      </c>
    </row>
    <row r="1554" spans="1:6" x14ac:dyDescent="0.25">
      <c r="A1554" s="136" t="s">
        <v>31730</v>
      </c>
      <c r="B1554" s="137" t="s">
        <v>31731</v>
      </c>
      <c r="C1554" s="136" t="s">
        <v>138</v>
      </c>
      <c r="D1554" s="136"/>
      <c r="E1554" s="136"/>
      <c r="F1554" s="138">
        <v>74473.067800000004</v>
      </c>
    </row>
    <row r="1555" spans="1:6" x14ac:dyDescent="0.25">
      <c r="A1555" s="136" t="s">
        <v>31732</v>
      </c>
      <c r="B1555" s="137" t="s">
        <v>31733</v>
      </c>
      <c r="C1555" s="136" t="s">
        <v>138</v>
      </c>
      <c r="D1555" s="136"/>
      <c r="E1555" s="136"/>
      <c r="F1555" s="138">
        <v>10490.127</v>
      </c>
    </row>
    <row r="1556" spans="1:6" x14ac:dyDescent="0.25">
      <c r="A1556" s="136" t="s">
        <v>31734</v>
      </c>
      <c r="B1556" s="137" t="s">
        <v>31735</v>
      </c>
      <c r="C1556" s="136" t="s">
        <v>138</v>
      </c>
      <c r="D1556" s="136"/>
      <c r="E1556" s="136"/>
      <c r="F1556" s="138">
        <v>12366.2991</v>
      </c>
    </row>
    <row r="1557" spans="1:6" x14ac:dyDescent="0.25">
      <c r="A1557" s="136" t="s">
        <v>31736</v>
      </c>
      <c r="B1557" s="137" t="s">
        <v>31737</v>
      </c>
      <c r="C1557" s="136" t="s">
        <v>138</v>
      </c>
      <c r="D1557" s="136"/>
      <c r="E1557" s="136"/>
      <c r="F1557" s="138">
        <v>15176.6306</v>
      </c>
    </row>
    <row r="1558" spans="1:6" x14ac:dyDescent="0.25">
      <c r="A1558" s="136" t="s">
        <v>31738</v>
      </c>
      <c r="B1558" s="137" t="s">
        <v>31739</v>
      </c>
      <c r="C1558" s="136" t="s">
        <v>138</v>
      </c>
      <c r="D1558" s="136"/>
      <c r="E1558" s="136"/>
      <c r="F1558" s="138">
        <v>18736.6185</v>
      </c>
    </row>
    <row r="1559" spans="1:6" x14ac:dyDescent="0.25">
      <c r="A1559" s="136" t="s">
        <v>31740</v>
      </c>
      <c r="B1559" s="137" t="s">
        <v>31741</v>
      </c>
      <c r="C1559" s="136" t="s">
        <v>138</v>
      </c>
      <c r="D1559" s="136"/>
      <c r="E1559" s="136"/>
      <c r="F1559" s="138">
        <v>21923.847099999999</v>
      </c>
    </row>
    <row r="1560" spans="1:6" x14ac:dyDescent="0.25">
      <c r="A1560" s="136" t="s">
        <v>31742</v>
      </c>
      <c r="B1560" s="137" t="s">
        <v>31743</v>
      </c>
      <c r="C1560" s="136" t="s">
        <v>138</v>
      </c>
      <c r="D1560" s="136"/>
      <c r="E1560" s="136"/>
      <c r="F1560" s="138">
        <v>28856.990099999999</v>
      </c>
    </row>
    <row r="1561" spans="1:6" x14ac:dyDescent="0.25">
      <c r="A1561" s="136" t="s">
        <v>31744</v>
      </c>
      <c r="B1561" s="137" t="s">
        <v>31745</v>
      </c>
      <c r="C1561" s="136" t="s">
        <v>138</v>
      </c>
      <c r="D1561" s="136"/>
      <c r="E1561" s="136"/>
      <c r="F1561" s="138">
        <v>32230.786599999999</v>
      </c>
    </row>
    <row r="1562" spans="1:6" x14ac:dyDescent="0.25">
      <c r="A1562" s="136" t="s">
        <v>31746</v>
      </c>
      <c r="B1562" s="137" t="s">
        <v>31747</v>
      </c>
      <c r="C1562" s="136" t="s">
        <v>138</v>
      </c>
      <c r="D1562" s="136"/>
      <c r="E1562" s="136"/>
      <c r="F1562" s="138">
        <v>37284.101199999997</v>
      </c>
    </row>
    <row r="1563" spans="1:6" x14ac:dyDescent="0.25">
      <c r="A1563" s="136" t="s">
        <v>31748</v>
      </c>
      <c r="B1563" s="137" t="s">
        <v>31749</v>
      </c>
      <c r="C1563" s="136" t="s">
        <v>138</v>
      </c>
      <c r="D1563" s="136"/>
      <c r="E1563" s="136"/>
      <c r="F1563" s="138">
        <v>47406.428800000002</v>
      </c>
    </row>
    <row r="1564" spans="1:6" x14ac:dyDescent="0.25">
      <c r="A1564" s="136" t="s">
        <v>31750</v>
      </c>
      <c r="B1564" s="137" t="s">
        <v>31751</v>
      </c>
      <c r="C1564" s="136" t="s">
        <v>138</v>
      </c>
      <c r="D1564" s="136"/>
      <c r="E1564" s="136"/>
      <c r="F1564" s="138">
        <v>55453.347300000001</v>
      </c>
    </row>
    <row r="1565" spans="1:6" x14ac:dyDescent="0.25">
      <c r="A1565" s="136" t="s">
        <v>31752</v>
      </c>
      <c r="B1565" s="137" t="s">
        <v>31753</v>
      </c>
      <c r="C1565" s="136" t="s">
        <v>138</v>
      </c>
      <c r="D1565" s="136"/>
      <c r="E1565" s="136"/>
      <c r="F1565" s="138">
        <v>73449.115600000005</v>
      </c>
    </row>
    <row r="1566" spans="1:6" x14ac:dyDescent="0.25">
      <c r="A1566" s="136" t="s">
        <v>31754</v>
      </c>
      <c r="B1566" s="137" t="s">
        <v>31755</v>
      </c>
      <c r="C1566" s="136" t="s">
        <v>138</v>
      </c>
      <c r="D1566" s="136"/>
      <c r="E1566" s="136"/>
      <c r="F1566" s="138">
        <v>10483.890799999999</v>
      </c>
    </row>
    <row r="1567" spans="1:6" x14ac:dyDescent="0.25">
      <c r="A1567" s="136" t="s">
        <v>31756</v>
      </c>
      <c r="B1567" s="137" t="s">
        <v>31757</v>
      </c>
      <c r="C1567" s="136" t="s">
        <v>138</v>
      </c>
      <c r="D1567" s="136"/>
      <c r="E1567" s="136"/>
      <c r="F1567" s="138">
        <v>12366.2991</v>
      </c>
    </row>
    <row r="1568" spans="1:6" x14ac:dyDescent="0.25">
      <c r="A1568" s="136" t="s">
        <v>31758</v>
      </c>
      <c r="B1568" s="137" t="s">
        <v>31759</v>
      </c>
      <c r="C1568" s="136" t="s">
        <v>138</v>
      </c>
      <c r="D1568" s="136"/>
      <c r="E1568" s="136"/>
      <c r="F1568" s="138">
        <v>15176.6306</v>
      </c>
    </row>
    <row r="1569" spans="1:6" x14ac:dyDescent="0.25">
      <c r="A1569" s="136" t="s">
        <v>31760</v>
      </c>
      <c r="B1569" s="137" t="s">
        <v>31761</v>
      </c>
      <c r="C1569" s="136" t="s">
        <v>138</v>
      </c>
      <c r="D1569" s="136"/>
      <c r="E1569" s="136"/>
      <c r="F1569" s="138">
        <v>18736.6185</v>
      </c>
    </row>
    <row r="1570" spans="1:6" x14ac:dyDescent="0.25">
      <c r="A1570" s="136" t="s">
        <v>31762</v>
      </c>
      <c r="B1570" s="137" t="s">
        <v>31763</v>
      </c>
      <c r="C1570" s="136" t="s">
        <v>138</v>
      </c>
      <c r="D1570" s="136"/>
      <c r="E1570" s="136"/>
      <c r="F1570" s="138">
        <v>21923.847099999999</v>
      </c>
    </row>
    <row r="1571" spans="1:6" x14ac:dyDescent="0.25">
      <c r="A1571" s="136" t="s">
        <v>31764</v>
      </c>
      <c r="B1571" s="137" t="s">
        <v>31765</v>
      </c>
      <c r="C1571" s="136" t="s">
        <v>138</v>
      </c>
      <c r="D1571" s="136"/>
      <c r="E1571" s="136"/>
      <c r="F1571" s="138">
        <v>28856.990099999999</v>
      </c>
    </row>
    <row r="1572" spans="1:6" x14ac:dyDescent="0.25">
      <c r="A1572" s="136" t="s">
        <v>31766</v>
      </c>
      <c r="B1572" s="137" t="s">
        <v>31767</v>
      </c>
      <c r="C1572" s="136" t="s">
        <v>138</v>
      </c>
      <c r="D1572" s="136"/>
      <c r="E1572" s="136"/>
      <c r="F1572" s="138">
        <v>32230.786599999999</v>
      </c>
    </row>
    <row r="1573" spans="1:6" x14ac:dyDescent="0.25">
      <c r="A1573" s="136" t="s">
        <v>31768</v>
      </c>
      <c r="B1573" s="137" t="s">
        <v>31769</v>
      </c>
      <c r="C1573" s="136" t="s">
        <v>138</v>
      </c>
      <c r="D1573" s="136"/>
      <c r="E1573" s="136"/>
      <c r="F1573" s="138">
        <v>37284.101199999997</v>
      </c>
    </row>
    <row r="1574" spans="1:6" x14ac:dyDescent="0.25">
      <c r="A1574" s="136" t="s">
        <v>31770</v>
      </c>
      <c r="B1574" s="137" t="s">
        <v>31771</v>
      </c>
      <c r="C1574" s="136" t="s">
        <v>138</v>
      </c>
      <c r="D1574" s="136"/>
      <c r="E1574" s="136"/>
      <c r="F1574" s="138">
        <v>47406.428800000002</v>
      </c>
    </row>
    <row r="1575" spans="1:6" x14ac:dyDescent="0.25">
      <c r="A1575" s="136" t="s">
        <v>31772</v>
      </c>
      <c r="B1575" s="137" t="s">
        <v>31773</v>
      </c>
      <c r="C1575" s="136" t="s">
        <v>138</v>
      </c>
      <c r="D1575" s="136"/>
      <c r="E1575" s="136"/>
      <c r="F1575" s="138">
        <v>55591.061999999998</v>
      </c>
    </row>
    <row r="1576" spans="1:6" x14ac:dyDescent="0.25">
      <c r="A1576" s="136" t="s">
        <v>31774</v>
      </c>
      <c r="B1576" s="137" t="s">
        <v>31775</v>
      </c>
      <c r="C1576" s="136" t="s">
        <v>138</v>
      </c>
      <c r="D1576" s="136"/>
      <c r="E1576" s="136"/>
      <c r="F1576" s="138">
        <v>73549.150099999999</v>
      </c>
    </row>
    <row r="1577" spans="1:6" x14ac:dyDescent="0.25">
      <c r="A1577" s="136" t="s">
        <v>31776</v>
      </c>
      <c r="B1577" s="137" t="s">
        <v>31777</v>
      </c>
      <c r="C1577" s="136" t="s">
        <v>315</v>
      </c>
      <c r="D1577" s="136"/>
      <c r="E1577" s="136"/>
      <c r="F1577" s="138">
        <v>982.54629999999997</v>
      </c>
    </row>
    <row r="1578" spans="1:6" x14ac:dyDescent="0.25">
      <c r="A1578" s="136" t="s">
        <v>31778</v>
      </c>
      <c r="B1578" s="137" t="s">
        <v>31779</v>
      </c>
      <c r="C1578" s="136" t="s">
        <v>959</v>
      </c>
      <c r="D1578" s="136"/>
      <c r="E1578" s="136"/>
      <c r="F1578" s="138">
        <v>436.1789</v>
      </c>
    </row>
    <row r="1579" spans="1:6" x14ac:dyDescent="0.25">
      <c r="A1579" s="136" t="s">
        <v>31780</v>
      </c>
      <c r="B1579" s="137" t="s">
        <v>31781</v>
      </c>
      <c r="C1579" s="136" t="s">
        <v>138</v>
      </c>
      <c r="D1579" s="136"/>
      <c r="E1579" s="136"/>
      <c r="F1579" s="138">
        <v>224.1558</v>
      </c>
    </row>
    <row r="1580" spans="1:6" x14ac:dyDescent="0.25">
      <c r="A1580" s="136" t="s">
        <v>31782</v>
      </c>
      <c r="B1580" s="137" t="s">
        <v>31783</v>
      </c>
      <c r="C1580" s="136" t="s">
        <v>802</v>
      </c>
      <c r="D1580" s="136"/>
      <c r="E1580" s="136"/>
      <c r="F1580" s="138" t="s">
        <v>29057</v>
      </c>
    </row>
    <row r="1581" spans="1:6" x14ac:dyDescent="0.25">
      <c r="A1581" s="136" t="s">
        <v>31784</v>
      </c>
      <c r="B1581" s="137" t="s">
        <v>31785</v>
      </c>
      <c r="C1581" s="136" t="s">
        <v>959</v>
      </c>
      <c r="D1581" s="136"/>
      <c r="E1581" s="136"/>
      <c r="F1581" s="138">
        <v>347.01760000000002</v>
      </c>
    </row>
    <row r="1582" spans="1:6" x14ac:dyDescent="0.25">
      <c r="A1582" s="136" t="s">
        <v>31786</v>
      </c>
      <c r="B1582" s="137" t="s">
        <v>31787</v>
      </c>
      <c r="C1582" s="136" t="s">
        <v>959</v>
      </c>
      <c r="D1582" s="136"/>
      <c r="E1582" s="136"/>
      <c r="F1582" s="138">
        <v>109.1841</v>
      </c>
    </row>
    <row r="1583" spans="1:6" x14ac:dyDescent="0.25">
      <c r="A1583" s="136" t="s">
        <v>31788</v>
      </c>
      <c r="B1583" s="137" t="s">
        <v>31789</v>
      </c>
      <c r="C1583" s="136" t="s">
        <v>959</v>
      </c>
      <c r="D1583" s="136"/>
      <c r="E1583" s="136"/>
      <c r="F1583" s="138">
        <v>143.02889999999999</v>
      </c>
    </row>
    <row r="1584" spans="1:6" x14ac:dyDescent="0.25">
      <c r="A1584" s="136" t="s">
        <v>31790</v>
      </c>
      <c r="B1584" s="137" t="s">
        <v>31791</v>
      </c>
      <c r="C1584" s="136" t="s">
        <v>959</v>
      </c>
      <c r="D1584" s="136"/>
      <c r="E1584" s="136"/>
      <c r="F1584" s="138">
        <v>534.29240000000004</v>
      </c>
    </row>
    <row r="1585" spans="1:6" x14ac:dyDescent="0.25">
      <c r="A1585" s="136" t="s">
        <v>31792</v>
      </c>
      <c r="B1585" s="137" t="s">
        <v>31793</v>
      </c>
      <c r="C1585" s="136" t="s">
        <v>138</v>
      </c>
      <c r="D1585" s="136"/>
      <c r="E1585" s="136"/>
      <c r="F1585" s="138">
        <v>8.8770000000000007</v>
      </c>
    </row>
    <row r="1586" spans="1:6" x14ac:dyDescent="0.25">
      <c r="A1586" s="136" t="s">
        <v>31794</v>
      </c>
      <c r="B1586" s="137" t="s">
        <v>31795</v>
      </c>
      <c r="C1586" s="136" t="s">
        <v>959</v>
      </c>
      <c r="D1586" s="136"/>
      <c r="E1586" s="136"/>
      <c r="F1586" s="138">
        <v>149.00299999999999</v>
      </c>
    </row>
    <row r="1587" spans="1:6" x14ac:dyDescent="0.25">
      <c r="A1587" s="136" t="s">
        <v>31796</v>
      </c>
      <c r="B1587" s="137" t="s">
        <v>31797</v>
      </c>
      <c r="C1587" s="136" t="s">
        <v>959</v>
      </c>
      <c r="D1587" s="136"/>
      <c r="E1587" s="136"/>
      <c r="F1587" s="138">
        <v>501.62389999999999</v>
      </c>
    </row>
    <row r="1588" spans="1:6" x14ac:dyDescent="0.25">
      <c r="A1588" s="136" t="s">
        <v>31798</v>
      </c>
      <c r="B1588" s="137" t="s">
        <v>31799</v>
      </c>
      <c r="C1588" s="136" t="s">
        <v>959</v>
      </c>
      <c r="D1588" s="136"/>
      <c r="E1588" s="136"/>
      <c r="F1588" s="138">
        <v>241.94329999999999</v>
      </c>
    </row>
    <row r="1589" spans="1:6" x14ac:dyDescent="0.25">
      <c r="A1589" s="136" t="s">
        <v>31800</v>
      </c>
      <c r="B1589" s="137" t="s">
        <v>31801</v>
      </c>
      <c r="C1589" s="136" t="s">
        <v>959</v>
      </c>
      <c r="D1589" s="136"/>
      <c r="E1589" s="136"/>
      <c r="F1589" s="138">
        <v>207.98070000000001</v>
      </c>
    </row>
    <row r="1590" spans="1:6" x14ac:dyDescent="0.25">
      <c r="A1590" s="136" t="s">
        <v>31802</v>
      </c>
      <c r="B1590" s="137" t="s">
        <v>31803</v>
      </c>
      <c r="C1590" s="136" t="s">
        <v>959</v>
      </c>
      <c r="D1590" s="136"/>
      <c r="E1590" s="136"/>
      <c r="F1590" s="138">
        <v>399.53930000000003</v>
      </c>
    </row>
    <row r="1591" spans="1:6" x14ac:dyDescent="0.25">
      <c r="A1591" s="136" t="s">
        <v>31804</v>
      </c>
      <c r="B1591" s="137" t="s">
        <v>31805</v>
      </c>
      <c r="C1591" s="136" t="s">
        <v>138</v>
      </c>
      <c r="D1591" s="136"/>
      <c r="E1591" s="136"/>
      <c r="F1591" s="138">
        <v>17.859100000000002</v>
      </c>
    </row>
    <row r="1592" spans="1:6" x14ac:dyDescent="0.25">
      <c r="A1592" s="136" t="s">
        <v>31806</v>
      </c>
      <c r="B1592" s="137" t="s">
        <v>31807</v>
      </c>
      <c r="C1592" s="136" t="s">
        <v>138</v>
      </c>
      <c r="D1592" s="136"/>
      <c r="E1592" s="136"/>
      <c r="F1592" s="138">
        <v>15</v>
      </c>
    </row>
    <row r="1593" spans="1:6" x14ac:dyDescent="0.25">
      <c r="A1593" s="136" t="s">
        <v>31808</v>
      </c>
      <c r="B1593" s="137" t="s">
        <v>31809</v>
      </c>
      <c r="C1593" s="136" t="s">
        <v>138</v>
      </c>
      <c r="D1593" s="136"/>
      <c r="E1593" s="136"/>
      <c r="F1593" s="138">
        <v>24.4</v>
      </c>
    </row>
    <row r="1594" spans="1:6" x14ac:dyDescent="0.25">
      <c r="A1594" s="136" t="s">
        <v>31810</v>
      </c>
      <c r="B1594" s="137" t="s">
        <v>31811</v>
      </c>
      <c r="C1594" s="136" t="s">
        <v>203</v>
      </c>
      <c r="D1594" s="136"/>
      <c r="E1594" s="136"/>
      <c r="F1594" s="138">
        <v>56.933999999999997</v>
      </c>
    </row>
    <row r="1595" spans="1:6" x14ac:dyDescent="0.25">
      <c r="A1595" s="136" t="s">
        <v>31812</v>
      </c>
      <c r="B1595" s="137" t="s">
        <v>31813</v>
      </c>
      <c r="C1595" s="136" t="s">
        <v>315</v>
      </c>
      <c r="D1595" s="136"/>
      <c r="E1595" s="136"/>
      <c r="F1595" s="138">
        <v>13354.207899999999</v>
      </c>
    </row>
    <row r="1596" spans="1:6" x14ac:dyDescent="0.25">
      <c r="A1596" s="136" t="s">
        <v>31814</v>
      </c>
      <c r="B1596" s="137" t="s">
        <v>31815</v>
      </c>
      <c r="C1596" s="136" t="s">
        <v>315</v>
      </c>
      <c r="D1596" s="136"/>
      <c r="E1596" s="136"/>
      <c r="F1596" s="138">
        <v>19554.5697</v>
      </c>
    </row>
    <row r="1597" spans="1:6" x14ac:dyDescent="0.25">
      <c r="A1597" s="136" t="s">
        <v>31816</v>
      </c>
      <c r="B1597" s="137" t="s">
        <v>31817</v>
      </c>
      <c r="C1597" s="136" t="s">
        <v>315</v>
      </c>
      <c r="D1597" s="136"/>
      <c r="E1597" s="136"/>
      <c r="F1597" s="138">
        <v>41351.401400000002</v>
      </c>
    </row>
    <row r="1598" spans="1:6" x14ac:dyDescent="0.25">
      <c r="A1598" s="136" t="s">
        <v>31818</v>
      </c>
      <c r="B1598" s="137" t="s">
        <v>31819</v>
      </c>
      <c r="C1598" s="136" t="s">
        <v>315</v>
      </c>
      <c r="D1598" s="136"/>
      <c r="E1598" s="136"/>
      <c r="F1598" s="138">
        <v>81332.347699999998</v>
      </c>
    </row>
    <row r="1599" spans="1:6" x14ac:dyDescent="0.25">
      <c r="A1599" s="136" t="s">
        <v>31820</v>
      </c>
      <c r="B1599" s="137" t="s">
        <v>31821</v>
      </c>
      <c r="C1599" s="136" t="s">
        <v>315</v>
      </c>
      <c r="D1599" s="136"/>
      <c r="E1599" s="136"/>
      <c r="F1599" s="138">
        <v>17756.2781</v>
      </c>
    </row>
    <row r="1600" spans="1:6" x14ac:dyDescent="0.25">
      <c r="A1600" s="136" t="s">
        <v>31822</v>
      </c>
      <c r="B1600" s="137" t="s">
        <v>31823</v>
      </c>
      <c r="C1600" s="136" t="s">
        <v>315</v>
      </c>
      <c r="D1600" s="136"/>
      <c r="E1600" s="136"/>
      <c r="F1600" s="138">
        <v>28857.651999999998</v>
      </c>
    </row>
    <row r="1601" spans="1:6" x14ac:dyDescent="0.25">
      <c r="A1601" s="136" t="s">
        <v>31824</v>
      </c>
      <c r="B1601" s="137" t="s">
        <v>31825</v>
      </c>
      <c r="C1601" s="136" t="s">
        <v>315</v>
      </c>
      <c r="D1601" s="136"/>
      <c r="E1601" s="136"/>
      <c r="F1601" s="138">
        <v>56756.121400000004</v>
      </c>
    </row>
    <row r="1602" spans="1:6" x14ac:dyDescent="0.25">
      <c r="A1602" s="136" t="s">
        <v>31826</v>
      </c>
      <c r="B1602" s="137" t="s">
        <v>31827</v>
      </c>
      <c r="C1602" s="136" t="s">
        <v>315</v>
      </c>
      <c r="D1602" s="136"/>
      <c r="E1602" s="136"/>
      <c r="F1602" s="138">
        <v>111385.2142</v>
      </c>
    </row>
    <row r="1603" spans="1:6" x14ac:dyDescent="0.25">
      <c r="A1603" s="136" t="s">
        <v>31828</v>
      </c>
      <c r="B1603" s="137" t="s">
        <v>31829</v>
      </c>
      <c r="C1603" s="136" t="s">
        <v>138</v>
      </c>
      <c r="D1603" s="136"/>
      <c r="E1603" s="136"/>
      <c r="F1603" s="138">
        <v>337.41919999999999</v>
      </c>
    </row>
    <row r="1604" spans="1:6" x14ac:dyDescent="0.25">
      <c r="A1604" s="136" t="s">
        <v>31830</v>
      </c>
      <c r="B1604" s="137" t="s">
        <v>31831</v>
      </c>
      <c r="C1604" s="136" t="s">
        <v>315</v>
      </c>
      <c r="D1604" s="136"/>
      <c r="E1604" s="136"/>
      <c r="F1604" s="138">
        <v>0.21279999999999999</v>
      </c>
    </row>
    <row r="1605" spans="1:6" x14ac:dyDescent="0.25">
      <c r="A1605" s="136" t="s">
        <v>31832</v>
      </c>
      <c r="B1605" s="137" t="s">
        <v>31833</v>
      </c>
      <c r="C1605" s="136" t="s">
        <v>138</v>
      </c>
      <c r="D1605" s="136"/>
      <c r="E1605" s="136"/>
      <c r="F1605" s="138">
        <v>22.656600000000001</v>
      </c>
    </row>
    <row r="1606" spans="1:6" x14ac:dyDescent="0.25">
      <c r="A1606" s="136" t="s">
        <v>31834</v>
      </c>
      <c r="B1606" s="137" t="s">
        <v>31835</v>
      </c>
      <c r="C1606" s="136" t="s">
        <v>315</v>
      </c>
      <c r="D1606" s="136"/>
      <c r="E1606" s="136"/>
      <c r="F1606" s="138">
        <v>1.0885</v>
      </c>
    </row>
    <row r="1607" spans="1:6" x14ac:dyDescent="0.25">
      <c r="A1607" s="136" t="s">
        <v>31836</v>
      </c>
      <c r="B1607" s="137" t="s">
        <v>31837</v>
      </c>
      <c r="C1607" s="136" t="s">
        <v>315</v>
      </c>
      <c r="D1607" s="136"/>
      <c r="E1607" s="136"/>
      <c r="F1607" s="138">
        <v>2.5063</v>
      </c>
    </row>
    <row r="1608" spans="1:6" x14ac:dyDescent="0.25">
      <c r="A1608" s="136" t="s">
        <v>31838</v>
      </c>
      <c r="B1608" s="137" t="s">
        <v>31839</v>
      </c>
      <c r="C1608" s="136" t="s">
        <v>138</v>
      </c>
      <c r="D1608" s="136"/>
      <c r="E1608" s="136"/>
      <c r="F1608" s="138">
        <v>350.70819999999998</v>
      </c>
    </row>
    <row r="1609" spans="1:6" x14ac:dyDescent="0.25">
      <c r="A1609" s="136" t="s">
        <v>31840</v>
      </c>
      <c r="B1609" s="137" t="s">
        <v>31841</v>
      </c>
      <c r="C1609" s="136" t="s">
        <v>138</v>
      </c>
      <c r="D1609" s="136"/>
      <c r="E1609" s="136"/>
      <c r="F1609" s="138">
        <v>91.023799999999994</v>
      </c>
    </row>
    <row r="1610" spans="1:6" x14ac:dyDescent="0.25">
      <c r="A1610" s="136" t="s">
        <v>31842</v>
      </c>
      <c r="B1610" s="137" t="s">
        <v>31843</v>
      </c>
      <c r="C1610" s="136" t="s">
        <v>138</v>
      </c>
      <c r="D1610" s="136"/>
      <c r="E1610" s="136"/>
      <c r="F1610" s="138">
        <v>237.05869999999999</v>
      </c>
    </row>
    <row r="1611" spans="1:6" x14ac:dyDescent="0.25">
      <c r="A1611" s="136" t="s">
        <v>31844</v>
      </c>
      <c r="B1611" s="137" t="s">
        <v>31845</v>
      </c>
      <c r="C1611" s="136" t="s">
        <v>315</v>
      </c>
      <c r="D1611" s="136"/>
      <c r="E1611" s="136"/>
      <c r="F1611" s="138">
        <v>3596.9911000000002</v>
      </c>
    </row>
    <row r="1612" spans="1:6" x14ac:dyDescent="0.25">
      <c r="A1612" s="136" t="s">
        <v>31846</v>
      </c>
      <c r="B1612" s="137" t="s">
        <v>31847</v>
      </c>
      <c r="C1612" s="136" t="s">
        <v>315</v>
      </c>
      <c r="D1612" s="136"/>
      <c r="E1612" s="136"/>
      <c r="F1612" s="138">
        <v>4133.1396999999997</v>
      </c>
    </row>
    <row r="1613" spans="1:6" x14ac:dyDescent="0.25">
      <c r="A1613" s="136" t="s">
        <v>31848</v>
      </c>
      <c r="B1613" s="137" t="s">
        <v>31849</v>
      </c>
      <c r="C1613" s="136" t="s">
        <v>315</v>
      </c>
      <c r="D1613" s="136"/>
      <c r="E1613" s="136"/>
      <c r="F1613" s="138">
        <v>6458.9103999999998</v>
      </c>
    </row>
    <row r="1614" spans="1:6" x14ac:dyDescent="0.25">
      <c r="A1614" s="136" t="s">
        <v>31850</v>
      </c>
      <c r="B1614" s="137" t="s">
        <v>31851</v>
      </c>
      <c r="C1614" s="136" t="s">
        <v>315</v>
      </c>
      <c r="D1614" s="136"/>
      <c r="E1614" s="136"/>
      <c r="F1614" s="138">
        <v>7975.5603000000001</v>
      </c>
    </row>
    <row r="1615" spans="1:6" x14ac:dyDescent="0.25">
      <c r="A1615" s="136" t="s">
        <v>31852</v>
      </c>
      <c r="B1615" s="137" t="s">
        <v>31853</v>
      </c>
      <c r="C1615" s="136" t="s">
        <v>315</v>
      </c>
      <c r="D1615" s="136"/>
      <c r="E1615" s="136"/>
      <c r="F1615" s="138">
        <v>8945.4760999999999</v>
      </c>
    </row>
    <row r="1616" spans="1:6" x14ac:dyDescent="0.25">
      <c r="A1616" s="136" t="s">
        <v>31854</v>
      </c>
      <c r="B1616" s="137" t="s">
        <v>31855</v>
      </c>
      <c r="C1616" s="136" t="s">
        <v>315</v>
      </c>
      <c r="D1616" s="136"/>
      <c r="E1616" s="136"/>
      <c r="F1616" s="138">
        <v>52.570099999999996</v>
      </c>
    </row>
    <row r="1617" spans="1:6" x14ac:dyDescent="0.25">
      <c r="A1617" s="136" t="s">
        <v>31856</v>
      </c>
      <c r="B1617" s="137" t="s">
        <v>31857</v>
      </c>
      <c r="C1617" s="136" t="s">
        <v>315</v>
      </c>
      <c r="D1617" s="136"/>
      <c r="E1617" s="136"/>
      <c r="F1617" s="138">
        <v>566.81730000000005</v>
      </c>
    </row>
    <row r="1618" spans="1:6" x14ac:dyDescent="0.25">
      <c r="A1618" s="136" t="s">
        <v>31858</v>
      </c>
      <c r="B1618" s="137" t="s">
        <v>31859</v>
      </c>
      <c r="C1618" s="136" t="s">
        <v>315</v>
      </c>
      <c r="D1618" s="136"/>
      <c r="E1618" s="136"/>
      <c r="F1618" s="138">
        <v>134.75049999999999</v>
      </c>
    </row>
    <row r="1619" spans="1:6" x14ac:dyDescent="0.25">
      <c r="A1619" s="136" t="s">
        <v>31860</v>
      </c>
      <c r="B1619" s="137" t="s">
        <v>31861</v>
      </c>
      <c r="C1619" s="136" t="s">
        <v>138</v>
      </c>
      <c r="D1619" s="136"/>
      <c r="E1619" s="136"/>
      <c r="F1619" s="138">
        <v>412.69450000000001</v>
      </c>
    </row>
    <row r="1620" spans="1:6" x14ac:dyDescent="0.25">
      <c r="A1620" s="136" t="s">
        <v>31862</v>
      </c>
      <c r="B1620" s="137" t="s">
        <v>31863</v>
      </c>
      <c r="C1620" s="136" t="s">
        <v>315</v>
      </c>
      <c r="D1620" s="136"/>
      <c r="E1620" s="136"/>
      <c r="F1620" s="138">
        <v>81.963899999999995</v>
      </c>
    </row>
    <row r="1621" spans="1:6" x14ac:dyDescent="0.25">
      <c r="A1621" s="136" t="s">
        <v>31864</v>
      </c>
      <c r="B1621" s="137" t="s">
        <v>21928</v>
      </c>
      <c r="C1621" s="136" t="s">
        <v>188</v>
      </c>
      <c r="D1621" s="136"/>
      <c r="E1621" s="136"/>
      <c r="F1621" s="138" t="s">
        <v>29057</v>
      </c>
    </row>
    <row r="1622" spans="1:6" x14ac:dyDescent="0.25">
      <c r="A1622" s="136" t="s">
        <v>31865</v>
      </c>
      <c r="B1622" s="137" t="s">
        <v>21926</v>
      </c>
      <c r="C1622" s="136" t="s">
        <v>188</v>
      </c>
      <c r="D1622" s="136"/>
      <c r="E1622" s="136"/>
      <c r="F1622" s="138" t="s">
        <v>29057</v>
      </c>
    </row>
    <row r="1623" spans="1:6" x14ac:dyDescent="0.25">
      <c r="A1623" s="136" t="s">
        <v>31866</v>
      </c>
      <c r="B1623" s="137" t="s">
        <v>15313</v>
      </c>
      <c r="C1623" s="136" t="s">
        <v>188</v>
      </c>
      <c r="D1623" s="136"/>
      <c r="E1623" s="136"/>
      <c r="F1623" s="138" t="s">
        <v>29057</v>
      </c>
    </row>
    <row r="1624" spans="1:6" x14ac:dyDescent="0.25">
      <c r="A1624" s="136" t="s">
        <v>31867</v>
      </c>
      <c r="B1624" s="137" t="s">
        <v>31868</v>
      </c>
      <c r="C1624" s="136" t="s">
        <v>188</v>
      </c>
      <c r="D1624" s="136"/>
      <c r="E1624" s="136"/>
      <c r="F1624" s="138" t="s">
        <v>29057</v>
      </c>
    </row>
    <row r="1625" spans="1:6" x14ac:dyDescent="0.25">
      <c r="A1625" s="136" t="s">
        <v>31869</v>
      </c>
      <c r="B1625" s="137" t="s">
        <v>31870</v>
      </c>
      <c r="C1625" s="136" t="s">
        <v>188</v>
      </c>
      <c r="D1625" s="136"/>
      <c r="E1625" s="136"/>
      <c r="F1625" s="138" t="s">
        <v>29057</v>
      </c>
    </row>
    <row r="1626" spans="1:6" x14ac:dyDescent="0.25">
      <c r="A1626" s="136" t="s">
        <v>31871</v>
      </c>
      <c r="B1626" s="137" t="s">
        <v>31872</v>
      </c>
      <c r="C1626" s="136" t="s">
        <v>188</v>
      </c>
      <c r="D1626" s="136"/>
      <c r="E1626" s="136"/>
      <c r="F1626" s="138" t="s">
        <v>29057</v>
      </c>
    </row>
    <row r="1627" spans="1:6" x14ac:dyDescent="0.25">
      <c r="A1627" s="136" t="s">
        <v>31873</v>
      </c>
      <c r="B1627" s="137" t="s">
        <v>31874</v>
      </c>
      <c r="C1627" s="136" t="s">
        <v>188</v>
      </c>
      <c r="D1627" s="136"/>
      <c r="E1627" s="136"/>
      <c r="F1627" s="138" t="s">
        <v>29057</v>
      </c>
    </row>
    <row r="1628" spans="1:6" x14ac:dyDescent="0.25">
      <c r="A1628" s="136" t="s">
        <v>31875</v>
      </c>
      <c r="B1628" s="137" t="s">
        <v>31876</v>
      </c>
      <c r="C1628" s="136" t="s">
        <v>188</v>
      </c>
      <c r="D1628" s="136"/>
      <c r="E1628" s="136"/>
      <c r="F1628" s="138" t="s">
        <v>29057</v>
      </c>
    </row>
    <row r="1629" spans="1:6" x14ac:dyDescent="0.25">
      <c r="A1629" s="136" t="s">
        <v>31877</v>
      </c>
      <c r="B1629" s="137" t="s">
        <v>31878</v>
      </c>
      <c r="C1629" s="136" t="s">
        <v>188</v>
      </c>
      <c r="D1629" s="136"/>
      <c r="E1629" s="136"/>
      <c r="F1629" s="138" t="s">
        <v>29057</v>
      </c>
    </row>
    <row r="1630" spans="1:6" x14ac:dyDescent="0.25">
      <c r="A1630" s="136" t="s">
        <v>31879</v>
      </c>
      <c r="B1630" s="137" t="s">
        <v>31880</v>
      </c>
      <c r="C1630" s="136" t="s">
        <v>802</v>
      </c>
      <c r="D1630" s="136"/>
      <c r="E1630" s="136"/>
      <c r="F1630" s="138" t="s">
        <v>29057</v>
      </c>
    </row>
    <row r="1631" spans="1:6" x14ac:dyDescent="0.25">
      <c r="A1631" s="136" t="s">
        <v>31881</v>
      </c>
      <c r="B1631" s="137" t="s">
        <v>31882</v>
      </c>
      <c r="C1631" s="136" t="s">
        <v>188</v>
      </c>
      <c r="D1631" s="136"/>
      <c r="E1631" s="136"/>
      <c r="F1631" s="138" t="s">
        <v>29057</v>
      </c>
    </row>
    <row r="1632" spans="1:6" x14ac:dyDescent="0.25">
      <c r="A1632" s="136" t="s">
        <v>31883</v>
      </c>
      <c r="B1632" s="137" t="s">
        <v>31884</v>
      </c>
      <c r="C1632" s="136" t="s">
        <v>188</v>
      </c>
      <c r="D1632" s="136"/>
      <c r="E1632" s="136"/>
      <c r="F1632" s="138" t="s">
        <v>29057</v>
      </c>
    </row>
    <row r="1633" spans="1:6" x14ac:dyDescent="0.25">
      <c r="A1633" s="136" t="s">
        <v>31885</v>
      </c>
      <c r="B1633" s="137" t="s">
        <v>31886</v>
      </c>
      <c r="C1633" s="136" t="s">
        <v>188</v>
      </c>
      <c r="D1633" s="136"/>
      <c r="E1633" s="136"/>
      <c r="F1633" s="138" t="s">
        <v>29057</v>
      </c>
    </row>
    <row r="1634" spans="1:6" x14ac:dyDescent="0.25">
      <c r="A1634" s="136" t="s">
        <v>31887</v>
      </c>
      <c r="B1634" s="137" t="s">
        <v>31888</v>
      </c>
      <c r="C1634" s="136" t="s">
        <v>802</v>
      </c>
      <c r="D1634" s="136"/>
      <c r="E1634" s="136"/>
      <c r="F1634" s="138" t="s">
        <v>29057</v>
      </c>
    </row>
    <row r="1635" spans="1:6" x14ac:dyDescent="0.25">
      <c r="A1635" s="136" t="s">
        <v>31889</v>
      </c>
      <c r="B1635" s="137" t="s">
        <v>31890</v>
      </c>
      <c r="C1635" s="136" t="s">
        <v>315</v>
      </c>
      <c r="D1635" s="136"/>
      <c r="E1635" s="136"/>
      <c r="F1635" s="138" t="s">
        <v>29057</v>
      </c>
    </row>
    <row r="1636" spans="1:6" x14ac:dyDescent="0.25">
      <c r="A1636" s="136" t="s">
        <v>31891</v>
      </c>
      <c r="B1636" s="137" t="s">
        <v>31892</v>
      </c>
      <c r="C1636" s="136" t="s">
        <v>28917</v>
      </c>
      <c r="D1636" s="136"/>
      <c r="E1636" s="136"/>
      <c r="F1636" s="138">
        <v>58.476500000000001</v>
      </c>
    </row>
    <row r="1637" spans="1:6" x14ac:dyDescent="0.25">
      <c r="A1637" s="136" t="s">
        <v>31893</v>
      </c>
      <c r="B1637" s="137" t="s">
        <v>31894</v>
      </c>
      <c r="C1637" s="136" t="s">
        <v>28917</v>
      </c>
      <c r="D1637" s="136"/>
      <c r="E1637" s="136"/>
      <c r="F1637" s="138">
        <v>100.373</v>
      </c>
    </row>
    <row r="1638" spans="1:6" x14ac:dyDescent="0.25">
      <c r="A1638" s="136" t="s">
        <v>31895</v>
      </c>
      <c r="B1638" s="137" t="s">
        <v>31896</v>
      </c>
      <c r="C1638" s="136" t="s">
        <v>28917</v>
      </c>
      <c r="D1638" s="136"/>
      <c r="E1638" s="136"/>
      <c r="F1638" s="138">
        <v>90.941400000000002</v>
      </c>
    </row>
    <row r="1639" spans="1:6" x14ac:dyDescent="0.25">
      <c r="A1639" s="136" t="s">
        <v>31897</v>
      </c>
      <c r="B1639" s="137" t="s">
        <v>31898</v>
      </c>
      <c r="C1639" s="136" t="s">
        <v>315</v>
      </c>
      <c r="D1639" s="136"/>
      <c r="E1639" s="136"/>
      <c r="F1639" s="138">
        <v>151424.79670000001</v>
      </c>
    </row>
    <row r="1640" spans="1:6" x14ac:dyDescent="0.25">
      <c r="A1640" s="136" t="s">
        <v>31899</v>
      </c>
      <c r="B1640" s="137" t="s">
        <v>31900</v>
      </c>
      <c r="C1640" s="136" t="s">
        <v>315</v>
      </c>
      <c r="D1640" s="136"/>
      <c r="E1640" s="136"/>
      <c r="F1640" s="138">
        <v>211015.9314</v>
      </c>
    </row>
    <row r="1641" spans="1:6" x14ac:dyDescent="0.25">
      <c r="A1641" s="136" t="s">
        <v>31901</v>
      </c>
      <c r="B1641" s="137" t="s">
        <v>31902</v>
      </c>
      <c r="C1641" s="136" t="s">
        <v>315</v>
      </c>
      <c r="D1641" s="136"/>
      <c r="E1641" s="136"/>
      <c r="F1641" s="138">
        <v>49.804600000000001</v>
      </c>
    </row>
    <row r="1642" spans="1:6" x14ac:dyDescent="0.25">
      <c r="A1642" s="136" t="s">
        <v>31903</v>
      </c>
      <c r="B1642" s="137" t="s">
        <v>31904</v>
      </c>
      <c r="C1642" s="136" t="s">
        <v>315</v>
      </c>
      <c r="D1642" s="136"/>
      <c r="E1642" s="136"/>
      <c r="F1642" s="138">
        <v>16.233799999999999</v>
      </c>
    </row>
    <row r="1643" spans="1:6" x14ac:dyDescent="0.25">
      <c r="A1643" s="136" t="s">
        <v>31905</v>
      </c>
      <c r="B1643" s="137" t="s">
        <v>31906</v>
      </c>
      <c r="C1643" s="136" t="s">
        <v>315</v>
      </c>
      <c r="D1643" s="136"/>
      <c r="E1643" s="136"/>
      <c r="F1643" s="138">
        <v>238518.13080000001</v>
      </c>
    </row>
    <row r="1644" spans="1:6" x14ac:dyDescent="0.25">
      <c r="A1644" s="136" t="s">
        <v>31907</v>
      </c>
      <c r="B1644" s="137" t="s">
        <v>31908</v>
      </c>
      <c r="C1644" s="136" t="s">
        <v>315</v>
      </c>
      <c r="D1644" s="136"/>
      <c r="E1644" s="136"/>
      <c r="F1644" s="138">
        <v>1649.7593999999999</v>
      </c>
    </row>
    <row r="1645" spans="1:6" x14ac:dyDescent="0.25">
      <c r="A1645" s="136" t="s">
        <v>31909</v>
      </c>
      <c r="B1645" s="137" t="s">
        <v>31910</v>
      </c>
      <c r="C1645" s="136" t="s">
        <v>138</v>
      </c>
      <c r="D1645" s="136"/>
      <c r="E1645" s="136"/>
      <c r="F1645" s="138">
        <v>294.80700000000002</v>
      </c>
    </row>
    <row r="1646" spans="1:6" x14ac:dyDescent="0.25">
      <c r="A1646" s="136" t="s">
        <v>31911</v>
      </c>
      <c r="B1646" s="137" t="s">
        <v>31912</v>
      </c>
      <c r="C1646" s="136" t="s">
        <v>315</v>
      </c>
      <c r="D1646" s="136"/>
      <c r="E1646" s="136"/>
      <c r="F1646" s="138">
        <v>4514.9053999999996</v>
      </c>
    </row>
    <row r="1647" spans="1:6" x14ac:dyDescent="0.25">
      <c r="A1647" s="136" t="s">
        <v>31913</v>
      </c>
      <c r="B1647" s="137" t="s">
        <v>31914</v>
      </c>
      <c r="C1647" s="136" t="s">
        <v>315</v>
      </c>
      <c r="D1647" s="136"/>
      <c r="E1647" s="136"/>
      <c r="F1647" s="138">
        <v>1798.6899000000001</v>
      </c>
    </row>
    <row r="1648" spans="1:6" x14ac:dyDescent="0.25">
      <c r="A1648" s="136" t="s">
        <v>31915</v>
      </c>
      <c r="B1648" s="137" t="s">
        <v>31916</v>
      </c>
      <c r="C1648" s="136" t="s">
        <v>203</v>
      </c>
      <c r="D1648" s="136"/>
      <c r="E1648" s="136"/>
      <c r="F1648" s="138">
        <v>41.258499999999998</v>
      </c>
    </row>
    <row r="1649" spans="1:6" x14ac:dyDescent="0.25">
      <c r="A1649" s="136" t="s">
        <v>31917</v>
      </c>
      <c r="B1649" s="137" t="s">
        <v>31918</v>
      </c>
      <c r="C1649" s="136" t="s">
        <v>802</v>
      </c>
      <c r="D1649" s="136"/>
      <c r="E1649" s="136"/>
      <c r="F1649" s="138" t="s">
        <v>29057</v>
      </c>
    </row>
    <row r="1650" spans="1:6" x14ac:dyDescent="0.25">
      <c r="A1650" s="136" t="s">
        <v>31919</v>
      </c>
      <c r="B1650" s="137" t="s">
        <v>31920</v>
      </c>
      <c r="C1650" s="136" t="s">
        <v>188</v>
      </c>
      <c r="D1650" s="136"/>
      <c r="E1650" s="136"/>
      <c r="F1650" s="138" t="s">
        <v>29057</v>
      </c>
    </row>
    <row r="1651" spans="1:6" x14ac:dyDescent="0.25">
      <c r="A1651" s="136" t="s">
        <v>31921</v>
      </c>
      <c r="B1651" s="137" t="s">
        <v>31922</v>
      </c>
      <c r="C1651" s="136" t="s">
        <v>802</v>
      </c>
      <c r="D1651" s="136"/>
      <c r="E1651" s="136"/>
      <c r="F1651" s="138" t="s">
        <v>29057</v>
      </c>
    </row>
    <row r="1652" spans="1:6" x14ac:dyDescent="0.25">
      <c r="A1652" s="136" t="s">
        <v>31923</v>
      </c>
      <c r="B1652" s="137" t="s">
        <v>31924</v>
      </c>
      <c r="C1652" s="136" t="s">
        <v>315</v>
      </c>
      <c r="D1652" s="136"/>
      <c r="E1652" s="136"/>
      <c r="F1652" s="138" t="s">
        <v>29057</v>
      </c>
    </row>
    <row r="1653" spans="1:6" x14ac:dyDescent="0.25">
      <c r="A1653" s="136" t="s">
        <v>31925</v>
      </c>
      <c r="B1653" s="137" t="s">
        <v>31926</v>
      </c>
      <c r="C1653" s="136" t="s">
        <v>315</v>
      </c>
      <c r="D1653" s="136"/>
      <c r="E1653" s="136"/>
      <c r="F1653" s="138" t="s">
        <v>29057</v>
      </c>
    </row>
    <row r="1654" spans="1:6" x14ac:dyDescent="0.25">
      <c r="A1654" s="136" t="s">
        <v>31927</v>
      </c>
      <c r="B1654" s="137" t="s">
        <v>31928</v>
      </c>
      <c r="C1654" s="136" t="s">
        <v>315</v>
      </c>
      <c r="D1654" s="136"/>
      <c r="E1654" s="136"/>
      <c r="F1654" s="138" t="s">
        <v>29057</v>
      </c>
    </row>
    <row r="1655" spans="1:6" x14ac:dyDescent="0.25">
      <c r="A1655" s="136" t="s">
        <v>31929</v>
      </c>
      <c r="B1655" s="137" t="s">
        <v>31930</v>
      </c>
      <c r="C1655" s="136" t="s">
        <v>138</v>
      </c>
      <c r="D1655" s="136"/>
      <c r="E1655" s="136"/>
      <c r="F1655" s="138">
        <v>152.613</v>
      </c>
    </row>
    <row r="1656" spans="1:6" x14ac:dyDescent="0.25">
      <c r="A1656" s="136" t="s">
        <v>31931</v>
      </c>
      <c r="B1656" s="137" t="s">
        <v>31932</v>
      </c>
      <c r="C1656" s="136" t="s">
        <v>138</v>
      </c>
      <c r="D1656" s="136"/>
      <c r="E1656" s="136"/>
      <c r="F1656" s="138">
        <v>150.6121</v>
      </c>
    </row>
    <row r="1657" spans="1:6" x14ac:dyDescent="0.25">
      <c r="A1657" s="136" t="s">
        <v>31933</v>
      </c>
      <c r="B1657" s="137" t="s">
        <v>31934</v>
      </c>
      <c r="C1657" s="136" t="s">
        <v>188</v>
      </c>
      <c r="D1657" s="136"/>
      <c r="E1657" s="136"/>
      <c r="F1657" s="138" t="s">
        <v>29057</v>
      </c>
    </row>
    <row r="1658" spans="1:6" x14ac:dyDescent="0.25">
      <c r="A1658" s="136" t="s">
        <v>31935</v>
      </c>
      <c r="B1658" s="137" t="s">
        <v>31936</v>
      </c>
      <c r="C1658" s="136" t="s">
        <v>188</v>
      </c>
      <c r="D1658" s="136"/>
      <c r="E1658" s="136"/>
      <c r="F1658" s="138" t="s">
        <v>29057</v>
      </c>
    </row>
    <row r="1659" spans="1:6" x14ac:dyDescent="0.25">
      <c r="A1659" s="136" t="s">
        <v>31937</v>
      </c>
      <c r="B1659" s="137" t="s">
        <v>31938</v>
      </c>
      <c r="C1659" s="136" t="s">
        <v>138</v>
      </c>
      <c r="D1659" s="136"/>
      <c r="E1659" s="136"/>
      <c r="F1659" s="138">
        <v>373.47989999999999</v>
      </c>
    </row>
    <row r="1660" spans="1:6" x14ac:dyDescent="0.25">
      <c r="A1660" s="136" t="s">
        <v>31939</v>
      </c>
      <c r="B1660" s="137" t="s">
        <v>31940</v>
      </c>
      <c r="C1660" s="136" t="s">
        <v>138</v>
      </c>
      <c r="D1660" s="136"/>
      <c r="E1660" s="136"/>
      <c r="F1660" s="138">
        <v>694.86320000000001</v>
      </c>
    </row>
    <row r="1661" spans="1:6" x14ac:dyDescent="0.25">
      <c r="A1661" s="136" t="s">
        <v>31941</v>
      </c>
      <c r="B1661" s="137" t="s">
        <v>31942</v>
      </c>
      <c r="C1661" s="136" t="s">
        <v>138</v>
      </c>
      <c r="D1661" s="136"/>
      <c r="E1661" s="136"/>
      <c r="F1661" s="138">
        <v>705.9991</v>
      </c>
    </row>
    <row r="1662" spans="1:6" x14ac:dyDescent="0.25">
      <c r="A1662" s="136" t="s">
        <v>31943</v>
      </c>
      <c r="B1662" s="137" t="s">
        <v>31944</v>
      </c>
      <c r="C1662" s="136" t="s">
        <v>138</v>
      </c>
      <c r="D1662" s="136"/>
      <c r="E1662" s="136"/>
      <c r="F1662" s="138">
        <v>714.44929999999999</v>
      </c>
    </row>
    <row r="1663" spans="1:6" x14ac:dyDescent="0.25">
      <c r="A1663" s="136" t="s">
        <v>31945</v>
      </c>
      <c r="B1663" s="137" t="s">
        <v>31946</v>
      </c>
      <c r="C1663" s="136" t="s">
        <v>138</v>
      </c>
      <c r="D1663" s="136"/>
      <c r="E1663" s="136"/>
      <c r="F1663" s="138">
        <v>775.36379999999997</v>
      </c>
    </row>
    <row r="1664" spans="1:6" x14ac:dyDescent="0.25">
      <c r="A1664" s="136" t="s">
        <v>31947</v>
      </c>
      <c r="B1664" s="137" t="s">
        <v>31948</v>
      </c>
      <c r="C1664" s="136" t="s">
        <v>138</v>
      </c>
      <c r="D1664" s="136"/>
      <c r="E1664" s="136"/>
      <c r="F1664" s="138">
        <v>986.98800000000006</v>
      </c>
    </row>
    <row r="1665" spans="1:6" x14ac:dyDescent="0.25">
      <c r="A1665" s="136" t="s">
        <v>31949</v>
      </c>
      <c r="B1665" s="137" t="s">
        <v>31950</v>
      </c>
      <c r="C1665" s="136" t="s">
        <v>138</v>
      </c>
      <c r="D1665" s="136"/>
      <c r="E1665" s="136"/>
      <c r="F1665" s="138">
        <v>955.85350000000005</v>
      </c>
    </row>
    <row r="1666" spans="1:6" x14ac:dyDescent="0.25">
      <c r="A1666" s="136" t="s">
        <v>31951</v>
      </c>
      <c r="B1666" s="137" t="s">
        <v>31952</v>
      </c>
      <c r="C1666" s="136" t="s">
        <v>138</v>
      </c>
      <c r="D1666" s="136"/>
      <c r="E1666" s="136"/>
      <c r="F1666" s="138">
        <v>1133.4219000000001</v>
      </c>
    </row>
    <row r="1667" spans="1:6" x14ac:dyDescent="0.25">
      <c r="A1667" s="136" t="s">
        <v>31953</v>
      </c>
      <c r="B1667" s="137" t="s">
        <v>31954</v>
      </c>
      <c r="C1667" s="136" t="s">
        <v>138</v>
      </c>
      <c r="D1667" s="136"/>
      <c r="E1667" s="136"/>
      <c r="F1667" s="138">
        <v>4478.0751</v>
      </c>
    </row>
    <row r="1668" spans="1:6" x14ac:dyDescent="0.25">
      <c r="A1668" s="136" t="s">
        <v>31955</v>
      </c>
      <c r="B1668" s="137" t="s">
        <v>31956</v>
      </c>
      <c r="C1668" s="136" t="s">
        <v>138</v>
      </c>
      <c r="D1668" s="136"/>
      <c r="E1668" s="136"/>
      <c r="F1668" s="138">
        <v>258.26299999999998</v>
      </c>
    </row>
    <row r="1669" spans="1:6" x14ac:dyDescent="0.25">
      <c r="A1669" s="136" t="s">
        <v>31957</v>
      </c>
      <c r="B1669" s="137" t="s">
        <v>31958</v>
      </c>
      <c r="C1669" s="136" t="s">
        <v>138</v>
      </c>
      <c r="D1669" s="136"/>
      <c r="E1669" s="136"/>
      <c r="F1669" s="138">
        <v>276.39319999999998</v>
      </c>
    </row>
    <row r="1670" spans="1:6" x14ac:dyDescent="0.25">
      <c r="A1670" s="136" t="s">
        <v>31959</v>
      </c>
      <c r="B1670" s="137" t="s">
        <v>31960</v>
      </c>
      <c r="C1670" s="136" t="s">
        <v>138</v>
      </c>
      <c r="D1670" s="136"/>
      <c r="E1670" s="136"/>
      <c r="F1670" s="138">
        <v>239.95599999999999</v>
      </c>
    </row>
    <row r="1671" spans="1:6" x14ac:dyDescent="0.25">
      <c r="A1671" s="136" t="s">
        <v>31961</v>
      </c>
      <c r="B1671" s="137" t="s">
        <v>31962</v>
      </c>
      <c r="C1671" s="136" t="s">
        <v>138</v>
      </c>
      <c r="D1671" s="136"/>
      <c r="E1671" s="136"/>
      <c r="F1671" s="138">
        <v>401.18360000000001</v>
      </c>
    </row>
    <row r="1672" spans="1:6" x14ac:dyDescent="0.25">
      <c r="A1672" s="136" t="s">
        <v>31963</v>
      </c>
      <c r="B1672" s="137" t="s">
        <v>31964</v>
      </c>
      <c r="C1672" s="136" t="s">
        <v>138</v>
      </c>
      <c r="D1672" s="136"/>
      <c r="E1672" s="136"/>
      <c r="F1672" s="138">
        <v>905.64269999999999</v>
      </c>
    </row>
    <row r="1673" spans="1:6" x14ac:dyDescent="0.25">
      <c r="A1673" s="136" t="s">
        <v>31965</v>
      </c>
      <c r="B1673" s="137" t="s">
        <v>31966</v>
      </c>
      <c r="C1673" s="136" t="s">
        <v>138</v>
      </c>
      <c r="D1673" s="136"/>
      <c r="E1673" s="136"/>
      <c r="F1673" s="138">
        <v>1821.1593</v>
      </c>
    </row>
    <row r="1674" spans="1:6" x14ac:dyDescent="0.25">
      <c r="A1674" s="136" t="s">
        <v>31967</v>
      </c>
      <c r="B1674" s="137" t="s">
        <v>31968</v>
      </c>
      <c r="C1674" s="136" t="s">
        <v>138</v>
      </c>
      <c r="D1674" s="136"/>
      <c r="E1674" s="136"/>
      <c r="F1674" s="138">
        <v>512.77750000000003</v>
      </c>
    </row>
    <row r="1675" spans="1:6" x14ac:dyDescent="0.25">
      <c r="A1675" s="136" t="s">
        <v>31969</v>
      </c>
      <c r="B1675" s="137" t="s">
        <v>31970</v>
      </c>
      <c r="C1675" s="136" t="s">
        <v>138</v>
      </c>
      <c r="D1675" s="136"/>
      <c r="E1675" s="136"/>
      <c r="F1675" s="138">
        <v>629.7396</v>
      </c>
    </row>
    <row r="1676" spans="1:6" x14ac:dyDescent="0.25">
      <c r="A1676" s="136" t="s">
        <v>31971</v>
      </c>
      <c r="B1676" s="137" t="s">
        <v>31972</v>
      </c>
      <c r="C1676" s="136" t="s">
        <v>138</v>
      </c>
      <c r="D1676" s="136"/>
      <c r="E1676" s="136"/>
      <c r="F1676" s="138">
        <v>806.79690000000005</v>
      </c>
    </row>
    <row r="1677" spans="1:6" x14ac:dyDescent="0.25">
      <c r="A1677" s="136" t="s">
        <v>31973</v>
      </c>
      <c r="B1677" s="137" t="s">
        <v>31974</v>
      </c>
      <c r="C1677" s="136" t="s">
        <v>138</v>
      </c>
      <c r="D1677" s="136"/>
      <c r="E1677" s="136"/>
      <c r="F1677" s="138">
        <v>690.54960000000005</v>
      </c>
    </row>
    <row r="1678" spans="1:6" x14ac:dyDescent="0.25">
      <c r="A1678" s="136" t="s">
        <v>31975</v>
      </c>
      <c r="B1678" s="137" t="s">
        <v>31976</v>
      </c>
      <c r="C1678" s="136" t="s">
        <v>138</v>
      </c>
      <c r="D1678" s="136"/>
      <c r="E1678" s="136"/>
      <c r="F1678" s="138">
        <v>1128.1984</v>
      </c>
    </row>
    <row r="1679" spans="1:6" x14ac:dyDescent="0.25">
      <c r="A1679" s="136" t="s">
        <v>31977</v>
      </c>
      <c r="B1679" s="137" t="s">
        <v>31978</v>
      </c>
      <c r="C1679" s="136" t="s">
        <v>138</v>
      </c>
      <c r="D1679" s="136"/>
      <c r="E1679" s="136"/>
      <c r="F1679" s="138">
        <v>1416.7583</v>
      </c>
    </row>
    <row r="1680" spans="1:6" x14ac:dyDescent="0.25">
      <c r="A1680" s="136" t="s">
        <v>31979</v>
      </c>
      <c r="B1680" s="137" t="s">
        <v>31980</v>
      </c>
      <c r="C1680" s="136" t="s">
        <v>138</v>
      </c>
      <c r="D1680" s="136"/>
      <c r="E1680" s="136"/>
      <c r="F1680" s="138">
        <v>1886.8538000000001</v>
      </c>
    </row>
    <row r="1681" spans="1:6" x14ac:dyDescent="0.25">
      <c r="A1681" s="136" t="s">
        <v>31981</v>
      </c>
      <c r="B1681" s="137" t="s">
        <v>31982</v>
      </c>
      <c r="C1681" s="136" t="s">
        <v>959</v>
      </c>
      <c r="D1681" s="136"/>
      <c r="E1681" s="136"/>
      <c r="F1681" s="138">
        <v>1682.19</v>
      </c>
    </row>
    <row r="1682" spans="1:6" x14ac:dyDescent="0.25">
      <c r="A1682" s="136" t="s">
        <v>31983</v>
      </c>
      <c r="B1682" s="137" t="s">
        <v>31984</v>
      </c>
      <c r="C1682" s="136" t="s">
        <v>802</v>
      </c>
      <c r="D1682" s="136"/>
      <c r="E1682" s="136"/>
      <c r="F1682" s="138" t="s">
        <v>29057</v>
      </c>
    </row>
    <row r="1683" spans="1:6" x14ac:dyDescent="0.25">
      <c r="A1683" s="136" t="s">
        <v>31985</v>
      </c>
      <c r="B1683" s="137" t="s">
        <v>31986</v>
      </c>
      <c r="C1683" s="136" t="s">
        <v>802</v>
      </c>
      <c r="D1683" s="136"/>
      <c r="E1683" s="136"/>
      <c r="F1683" s="138" t="s">
        <v>29057</v>
      </c>
    </row>
    <row r="1684" spans="1:6" x14ac:dyDescent="0.25">
      <c r="A1684" s="136" t="s">
        <v>31987</v>
      </c>
      <c r="B1684" s="137" t="s">
        <v>31988</v>
      </c>
      <c r="C1684" s="136" t="s">
        <v>802</v>
      </c>
      <c r="D1684" s="136"/>
      <c r="E1684" s="136"/>
      <c r="F1684" s="138" t="s">
        <v>29057</v>
      </c>
    </row>
    <row r="1685" spans="1:6" x14ac:dyDescent="0.25">
      <c r="A1685" s="136" t="s">
        <v>31989</v>
      </c>
      <c r="B1685" s="137" t="s">
        <v>31990</v>
      </c>
      <c r="C1685" s="136" t="s">
        <v>802</v>
      </c>
      <c r="D1685" s="136"/>
      <c r="E1685" s="136"/>
      <c r="F1685" s="138" t="s">
        <v>29057</v>
      </c>
    </row>
    <row r="1686" spans="1:6" x14ac:dyDescent="0.25">
      <c r="A1686" s="136" t="s">
        <v>31991</v>
      </c>
      <c r="B1686" s="137" t="s">
        <v>31992</v>
      </c>
      <c r="C1686" s="136" t="s">
        <v>802</v>
      </c>
      <c r="D1686" s="136"/>
      <c r="E1686" s="136"/>
      <c r="F1686" s="138" t="s">
        <v>29057</v>
      </c>
    </row>
    <row r="1687" spans="1:6" x14ac:dyDescent="0.25">
      <c r="A1687" s="136" t="s">
        <v>31993</v>
      </c>
      <c r="B1687" s="137" t="s">
        <v>31994</v>
      </c>
      <c r="C1687" s="136" t="s">
        <v>802</v>
      </c>
      <c r="D1687" s="136"/>
      <c r="E1687" s="136"/>
      <c r="F1687" s="138" t="s">
        <v>29057</v>
      </c>
    </row>
    <row r="1688" spans="1:6" x14ac:dyDescent="0.25">
      <c r="A1688" s="136" t="s">
        <v>31995</v>
      </c>
      <c r="B1688" s="137" t="s">
        <v>31996</v>
      </c>
      <c r="C1688" s="136" t="s">
        <v>315</v>
      </c>
      <c r="D1688" s="136"/>
      <c r="E1688" s="136"/>
      <c r="F1688" s="138" t="s">
        <v>29057</v>
      </c>
    </row>
    <row r="1689" spans="1:6" x14ac:dyDescent="0.25">
      <c r="A1689" s="136" t="s">
        <v>31997</v>
      </c>
      <c r="B1689" s="137" t="s">
        <v>31998</v>
      </c>
      <c r="C1689" s="136" t="s">
        <v>315</v>
      </c>
      <c r="D1689" s="136"/>
      <c r="E1689" s="136"/>
      <c r="F1689" s="138" t="s">
        <v>29057</v>
      </c>
    </row>
    <row r="1690" spans="1:6" x14ac:dyDescent="0.25">
      <c r="A1690" s="136" t="s">
        <v>31999</v>
      </c>
      <c r="B1690" s="137" t="s">
        <v>32000</v>
      </c>
      <c r="C1690" s="136" t="s">
        <v>315</v>
      </c>
      <c r="D1690" s="136"/>
      <c r="E1690" s="136"/>
      <c r="F1690" s="138" t="s">
        <v>29057</v>
      </c>
    </row>
    <row r="1691" spans="1:6" x14ac:dyDescent="0.25">
      <c r="A1691" s="136" t="s">
        <v>32001</v>
      </c>
      <c r="B1691" s="137" t="s">
        <v>32002</v>
      </c>
      <c r="C1691" s="136" t="s">
        <v>315</v>
      </c>
      <c r="D1691" s="136"/>
      <c r="E1691" s="136"/>
      <c r="F1691" s="138" t="s">
        <v>29057</v>
      </c>
    </row>
    <row r="1692" spans="1:6" x14ac:dyDescent="0.25">
      <c r="A1692" s="136" t="s">
        <v>32003</v>
      </c>
      <c r="B1692" s="137" t="s">
        <v>32004</v>
      </c>
      <c r="C1692" s="136" t="s">
        <v>315</v>
      </c>
      <c r="D1692" s="136"/>
      <c r="E1692" s="136"/>
      <c r="F1692" s="138" t="s">
        <v>29057</v>
      </c>
    </row>
    <row r="1693" spans="1:6" x14ac:dyDescent="0.25">
      <c r="A1693" s="136" t="s">
        <v>32005</v>
      </c>
      <c r="B1693" s="137" t="s">
        <v>32006</v>
      </c>
      <c r="C1693" s="136" t="s">
        <v>802</v>
      </c>
      <c r="D1693" s="136"/>
      <c r="E1693" s="136"/>
      <c r="F1693" s="138" t="s">
        <v>29057</v>
      </c>
    </row>
    <row r="1694" spans="1:6" x14ac:dyDescent="0.25">
      <c r="A1694" s="136" t="s">
        <v>32007</v>
      </c>
      <c r="B1694" s="137" t="s">
        <v>32008</v>
      </c>
      <c r="C1694" s="136" t="s">
        <v>315</v>
      </c>
      <c r="D1694" s="136"/>
      <c r="E1694" s="136"/>
      <c r="F1694" s="138">
        <v>21.638200000000001</v>
      </c>
    </row>
    <row r="1695" spans="1:6" x14ac:dyDescent="0.25">
      <c r="A1695" s="136" t="s">
        <v>32009</v>
      </c>
      <c r="B1695" s="137" t="s">
        <v>32010</v>
      </c>
      <c r="C1695" s="136" t="s">
        <v>315</v>
      </c>
      <c r="D1695" s="136"/>
      <c r="E1695" s="136"/>
      <c r="F1695" s="138">
        <v>29.060400000000001</v>
      </c>
    </row>
    <row r="1696" spans="1:6" x14ac:dyDescent="0.25">
      <c r="A1696" s="136" t="s">
        <v>32011</v>
      </c>
      <c r="B1696" s="137" t="s">
        <v>32012</v>
      </c>
      <c r="C1696" s="136" t="s">
        <v>315</v>
      </c>
      <c r="D1696" s="136"/>
      <c r="E1696" s="136"/>
      <c r="F1696" s="138">
        <v>29.060400000000001</v>
      </c>
    </row>
    <row r="1697" spans="1:6" x14ac:dyDescent="0.25">
      <c r="A1697" s="136" t="s">
        <v>32013</v>
      </c>
      <c r="B1697" s="137" t="s">
        <v>32014</v>
      </c>
      <c r="C1697" s="136" t="s">
        <v>315</v>
      </c>
      <c r="D1697" s="136"/>
      <c r="E1697" s="136"/>
      <c r="F1697" s="138">
        <v>24.4466</v>
      </c>
    </row>
    <row r="1698" spans="1:6" x14ac:dyDescent="0.25">
      <c r="A1698" s="136" t="s">
        <v>32015</v>
      </c>
      <c r="B1698" s="137" t="s">
        <v>32016</v>
      </c>
      <c r="C1698" s="136" t="s">
        <v>315</v>
      </c>
      <c r="D1698" s="136"/>
      <c r="E1698" s="136"/>
      <c r="F1698" s="138">
        <v>21.237400000000001</v>
      </c>
    </row>
    <row r="1699" spans="1:6" x14ac:dyDescent="0.25">
      <c r="A1699" s="136" t="s">
        <v>32017</v>
      </c>
      <c r="B1699" s="137" t="s">
        <v>32018</v>
      </c>
      <c r="C1699" s="136" t="s">
        <v>315</v>
      </c>
      <c r="D1699" s="136"/>
      <c r="E1699" s="136"/>
      <c r="F1699" s="138">
        <v>24.045400000000001</v>
      </c>
    </row>
    <row r="1700" spans="1:6" x14ac:dyDescent="0.25">
      <c r="A1700" s="136" t="s">
        <v>32019</v>
      </c>
      <c r="B1700" s="137" t="s">
        <v>32020</v>
      </c>
      <c r="C1700" s="136" t="s">
        <v>315</v>
      </c>
      <c r="D1700" s="136"/>
      <c r="E1700" s="136"/>
      <c r="F1700" s="138">
        <v>24.045400000000001</v>
      </c>
    </row>
    <row r="1701" spans="1:6" x14ac:dyDescent="0.25">
      <c r="A1701" s="136" t="s">
        <v>32021</v>
      </c>
      <c r="B1701" s="137" t="s">
        <v>32022</v>
      </c>
      <c r="C1701" s="136" t="s">
        <v>315</v>
      </c>
      <c r="D1701" s="136"/>
      <c r="E1701" s="136"/>
      <c r="F1701" s="138">
        <v>29.702300000000001</v>
      </c>
    </row>
    <row r="1702" spans="1:6" x14ac:dyDescent="0.25">
      <c r="A1702" s="136" t="s">
        <v>32023</v>
      </c>
      <c r="B1702" s="137" t="s">
        <v>32024</v>
      </c>
      <c r="C1702" s="136" t="s">
        <v>315</v>
      </c>
      <c r="D1702" s="136"/>
      <c r="E1702" s="136"/>
      <c r="F1702" s="138">
        <v>17.5259</v>
      </c>
    </row>
    <row r="1703" spans="1:6" x14ac:dyDescent="0.25">
      <c r="A1703" s="136" t="s">
        <v>32025</v>
      </c>
      <c r="B1703" s="137" t="s">
        <v>32026</v>
      </c>
      <c r="C1703" s="136" t="s">
        <v>315</v>
      </c>
      <c r="D1703" s="136"/>
      <c r="E1703" s="136"/>
      <c r="F1703" s="138">
        <v>21.8889</v>
      </c>
    </row>
    <row r="1704" spans="1:6" x14ac:dyDescent="0.25">
      <c r="A1704" s="136" t="s">
        <v>32027</v>
      </c>
      <c r="B1704" s="137" t="s">
        <v>32028</v>
      </c>
      <c r="C1704" s="136" t="s">
        <v>315</v>
      </c>
      <c r="D1704" s="136"/>
      <c r="E1704" s="136"/>
      <c r="F1704" s="138">
        <v>22.761500000000002</v>
      </c>
    </row>
    <row r="1705" spans="1:6" x14ac:dyDescent="0.25">
      <c r="A1705" s="136" t="s">
        <v>32029</v>
      </c>
      <c r="B1705" s="137" t="s">
        <v>32030</v>
      </c>
      <c r="C1705" s="136" t="s">
        <v>315</v>
      </c>
      <c r="D1705" s="136"/>
      <c r="E1705" s="136"/>
      <c r="F1705" s="138">
        <v>29.160699999999999</v>
      </c>
    </row>
    <row r="1706" spans="1:6" x14ac:dyDescent="0.25">
      <c r="A1706" s="136" t="s">
        <v>32031</v>
      </c>
      <c r="B1706" s="137" t="s">
        <v>32032</v>
      </c>
      <c r="C1706" s="136" t="s">
        <v>315</v>
      </c>
      <c r="D1706" s="136"/>
      <c r="E1706" s="136"/>
      <c r="F1706" s="138">
        <v>16.252600000000001</v>
      </c>
    </row>
    <row r="1707" spans="1:6" x14ac:dyDescent="0.25">
      <c r="A1707" s="136" t="s">
        <v>32033</v>
      </c>
      <c r="B1707" s="137" t="s">
        <v>32034</v>
      </c>
      <c r="C1707" s="136" t="s">
        <v>315</v>
      </c>
      <c r="D1707" s="136"/>
      <c r="E1707" s="136"/>
      <c r="F1707" s="138">
        <v>21.307200000000002</v>
      </c>
    </row>
    <row r="1708" spans="1:6" x14ac:dyDescent="0.25">
      <c r="A1708" s="136" t="s">
        <v>32035</v>
      </c>
      <c r="B1708" s="137" t="s">
        <v>32036</v>
      </c>
      <c r="C1708" s="136" t="s">
        <v>315</v>
      </c>
      <c r="D1708" s="136"/>
      <c r="E1708" s="136"/>
      <c r="F1708" s="138">
        <v>21.8889</v>
      </c>
    </row>
    <row r="1709" spans="1:6" x14ac:dyDescent="0.25">
      <c r="A1709" s="136" t="s">
        <v>32037</v>
      </c>
      <c r="B1709" s="137" t="s">
        <v>32038</v>
      </c>
      <c r="C1709" s="136" t="s">
        <v>315</v>
      </c>
      <c r="D1709" s="136"/>
      <c r="E1709" s="136"/>
      <c r="F1709" s="138">
        <v>28.578900000000001</v>
      </c>
    </row>
    <row r="1710" spans="1:6" x14ac:dyDescent="0.25">
      <c r="A1710" s="136" t="s">
        <v>32039</v>
      </c>
      <c r="B1710" s="137" t="s">
        <v>32040</v>
      </c>
      <c r="C1710" s="136" t="s">
        <v>315</v>
      </c>
      <c r="D1710" s="136"/>
      <c r="E1710" s="136"/>
      <c r="F1710" s="138">
        <v>32.078499999999998</v>
      </c>
    </row>
    <row r="1711" spans="1:6" x14ac:dyDescent="0.25">
      <c r="A1711" s="136" t="s">
        <v>32041</v>
      </c>
      <c r="B1711" s="137" t="s">
        <v>32042</v>
      </c>
      <c r="C1711" s="136" t="s">
        <v>315</v>
      </c>
      <c r="D1711" s="136"/>
      <c r="E1711" s="136"/>
      <c r="F1711" s="138">
        <v>39.331499999999998</v>
      </c>
    </row>
    <row r="1712" spans="1:6" x14ac:dyDescent="0.25">
      <c r="A1712" s="136" t="s">
        <v>32043</v>
      </c>
      <c r="B1712" s="137" t="s">
        <v>32044</v>
      </c>
      <c r="C1712" s="136" t="s">
        <v>315</v>
      </c>
      <c r="D1712" s="136"/>
      <c r="E1712" s="136"/>
      <c r="F1712" s="138">
        <v>43.650799999999997</v>
      </c>
    </row>
    <row r="1713" spans="1:6" x14ac:dyDescent="0.25">
      <c r="A1713" s="136" t="s">
        <v>32045</v>
      </c>
      <c r="B1713" s="137" t="s">
        <v>32046</v>
      </c>
      <c r="C1713" s="136" t="s">
        <v>315</v>
      </c>
      <c r="D1713" s="136"/>
      <c r="E1713" s="136"/>
      <c r="F1713" s="138">
        <v>45.334600000000002</v>
      </c>
    </row>
    <row r="1714" spans="1:6" x14ac:dyDescent="0.25">
      <c r="A1714" s="136" t="s">
        <v>32047</v>
      </c>
      <c r="B1714" s="137" t="s">
        <v>32048</v>
      </c>
      <c r="C1714" s="136" t="s">
        <v>315</v>
      </c>
      <c r="D1714" s="136"/>
      <c r="E1714" s="136"/>
      <c r="F1714" s="138">
        <v>31.4968</v>
      </c>
    </row>
    <row r="1715" spans="1:6" x14ac:dyDescent="0.25">
      <c r="A1715" s="136" t="s">
        <v>32049</v>
      </c>
      <c r="B1715" s="137" t="s">
        <v>32050</v>
      </c>
      <c r="C1715" s="136" t="s">
        <v>315</v>
      </c>
      <c r="D1715" s="136"/>
      <c r="E1715" s="136"/>
      <c r="F1715" s="138">
        <v>38.713700000000003</v>
      </c>
    </row>
    <row r="1716" spans="1:6" x14ac:dyDescent="0.25">
      <c r="A1716" s="136" t="s">
        <v>32051</v>
      </c>
      <c r="B1716" s="137" t="s">
        <v>32052</v>
      </c>
      <c r="C1716" s="136" t="s">
        <v>315</v>
      </c>
      <c r="D1716" s="136"/>
      <c r="E1716" s="136"/>
      <c r="F1716" s="138">
        <v>42.957599999999999</v>
      </c>
    </row>
    <row r="1717" spans="1:6" x14ac:dyDescent="0.25">
      <c r="A1717" s="136" t="s">
        <v>32053</v>
      </c>
      <c r="B1717" s="137" t="s">
        <v>32054</v>
      </c>
      <c r="C1717" s="136" t="s">
        <v>315</v>
      </c>
      <c r="D1717" s="136"/>
      <c r="E1717" s="136"/>
      <c r="F1717" s="138">
        <v>59.761299999999999</v>
      </c>
    </row>
    <row r="1718" spans="1:6" x14ac:dyDescent="0.25">
      <c r="A1718" s="136" t="s">
        <v>32055</v>
      </c>
      <c r="B1718" s="137" t="s">
        <v>32056</v>
      </c>
      <c r="C1718" s="136" t="s">
        <v>315</v>
      </c>
      <c r="D1718" s="136"/>
      <c r="E1718" s="136"/>
      <c r="F1718" s="138">
        <v>30.6342</v>
      </c>
    </row>
    <row r="1719" spans="1:6" x14ac:dyDescent="0.25">
      <c r="A1719" s="136" t="s">
        <v>32057</v>
      </c>
      <c r="B1719" s="137" t="s">
        <v>32058</v>
      </c>
      <c r="C1719" s="136" t="s">
        <v>315</v>
      </c>
      <c r="D1719" s="136"/>
      <c r="E1719" s="136"/>
      <c r="F1719" s="138">
        <v>37.7455</v>
      </c>
    </row>
    <row r="1720" spans="1:6" x14ac:dyDescent="0.25">
      <c r="A1720" s="136" t="s">
        <v>32059</v>
      </c>
      <c r="B1720" s="137" t="s">
        <v>32060</v>
      </c>
      <c r="C1720" s="136" t="s">
        <v>315</v>
      </c>
      <c r="D1720" s="136"/>
      <c r="E1720" s="136"/>
      <c r="F1720" s="138">
        <v>42.008200000000002</v>
      </c>
    </row>
    <row r="1721" spans="1:6" x14ac:dyDescent="0.25">
      <c r="A1721" s="136" t="s">
        <v>32061</v>
      </c>
      <c r="B1721" s="137" t="s">
        <v>32062</v>
      </c>
      <c r="C1721" s="136" t="s">
        <v>315</v>
      </c>
      <c r="D1721" s="136"/>
      <c r="E1721" s="136"/>
      <c r="F1721" s="138">
        <v>43.880200000000002</v>
      </c>
    </row>
    <row r="1722" spans="1:6" x14ac:dyDescent="0.25">
      <c r="A1722" s="136" t="s">
        <v>32063</v>
      </c>
      <c r="B1722" s="137" t="s">
        <v>32064</v>
      </c>
      <c r="C1722" s="136" t="s">
        <v>315</v>
      </c>
      <c r="D1722" s="136"/>
      <c r="E1722" s="136"/>
      <c r="F1722" s="138">
        <v>29.932099999999998</v>
      </c>
    </row>
    <row r="1723" spans="1:6" x14ac:dyDescent="0.25">
      <c r="A1723" s="136" t="s">
        <v>32065</v>
      </c>
      <c r="B1723" s="137" t="s">
        <v>32066</v>
      </c>
      <c r="C1723" s="136" t="s">
        <v>315</v>
      </c>
      <c r="D1723" s="136"/>
      <c r="E1723" s="136"/>
      <c r="F1723" s="138">
        <v>37.033299999999997</v>
      </c>
    </row>
    <row r="1724" spans="1:6" x14ac:dyDescent="0.25">
      <c r="A1724" s="136" t="s">
        <v>32067</v>
      </c>
      <c r="B1724" s="137" t="s">
        <v>32068</v>
      </c>
      <c r="C1724" s="136" t="s">
        <v>315</v>
      </c>
      <c r="D1724" s="136"/>
      <c r="E1724" s="136"/>
      <c r="F1724" s="138">
        <v>41.205800000000004</v>
      </c>
    </row>
    <row r="1725" spans="1:6" x14ac:dyDescent="0.25">
      <c r="A1725" s="136" t="s">
        <v>32069</v>
      </c>
      <c r="B1725" s="137" t="s">
        <v>32070</v>
      </c>
      <c r="C1725" s="136" t="s">
        <v>315</v>
      </c>
      <c r="D1725" s="136"/>
      <c r="E1725" s="136"/>
      <c r="F1725" s="138">
        <v>59.761299999999999</v>
      </c>
    </row>
    <row r="1726" spans="1:6" x14ac:dyDescent="0.25">
      <c r="A1726" s="136" t="s">
        <v>32071</v>
      </c>
      <c r="B1726" s="137" t="s">
        <v>32072</v>
      </c>
      <c r="C1726" s="136" t="s">
        <v>315</v>
      </c>
      <c r="D1726" s="136"/>
      <c r="E1726" s="136"/>
      <c r="F1726" s="138">
        <v>26.090199999999999</v>
      </c>
    </row>
    <row r="1727" spans="1:6" x14ac:dyDescent="0.25">
      <c r="A1727" s="136" t="s">
        <v>32073</v>
      </c>
      <c r="B1727" s="137" t="s">
        <v>32074</v>
      </c>
      <c r="C1727" s="136" t="s">
        <v>315</v>
      </c>
      <c r="D1727" s="136"/>
      <c r="E1727" s="136"/>
      <c r="F1727" s="138">
        <v>21.1053</v>
      </c>
    </row>
    <row r="1728" spans="1:6" x14ac:dyDescent="0.25">
      <c r="A1728" s="136" t="s">
        <v>32075</v>
      </c>
      <c r="B1728" s="137" t="s">
        <v>32076</v>
      </c>
      <c r="C1728" s="136" t="s">
        <v>315</v>
      </c>
      <c r="D1728" s="136"/>
      <c r="E1728" s="136"/>
      <c r="F1728" s="138">
        <v>61.3324</v>
      </c>
    </row>
    <row r="1729" spans="1:6" x14ac:dyDescent="0.25">
      <c r="A1729" s="136" t="s">
        <v>32077</v>
      </c>
      <c r="B1729" s="137" t="s">
        <v>32078</v>
      </c>
      <c r="C1729" s="136" t="s">
        <v>315</v>
      </c>
      <c r="D1729" s="136"/>
      <c r="E1729" s="136"/>
      <c r="F1729" s="138">
        <v>23.392199999999999</v>
      </c>
    </row>
    <row r="1730" spans="1:6" x14ac:dyDescent="0.25">
      <c r="A1730" s="136" t="s">
        <v>32079</v>
      </c>
      <c r="B1730" s="137" t="s">
        <v>32080</v>
      </c>
      <c r="C1730" s="136" t="s">
        <v>315</v>
      </c>
      <c r="D1730" s="136"/>
      <c r="E1730" s="136"/>
      <c r="F1730" s="138">
        <v>17.564699999999998</v>
      </c>
    </row>
    <row r="1731" spans="1:6" x14ac:dyDescent="0.25">
      <c r="A1731" s="136" t="s">
        <v>32081</v>
      </c>
      <c r="B1731" s="137" t="s">
        <v>32082</v>
      </c>
      <c r="C1731" s="136" t="s">
        <v>315</v>
      </c>
      <c r="D1731" s="136"/>
      <c r="E1731" s="136"/>
      <c r="F1731" s="138">
        <v>59.878100000000003</v>
      </c>
    </row>
    <row r="1732" spans="1:6" x14ac:dyDescent="0.25">
      <c r="A1732" s="136" t="s">
        <v>32083</v>
      </c>
      <c r="B1732" s="137" t="s">
        <v>32084</v>
      </c>
      <c r="C1732" s="136" t="s">
        <v>315</v>
      </c>
      <c r="D1732" s="136"/>
      <c r="E1732" s="136"/>
      <c r="F1732" s="138">
        <v>20.924800000000001</v>
      </c>
    </row>
    <row r="1733" spans="1:6" x14ac:dyDescent="0.25">
      <c r="A1733" s="136" t="s">
        <v>32085</v>
      </c>
      <c r="B1733" s="137" t="s">
        <v>32086</v>
      </c>
      <c r="C1733" s="136" t="s">
        <v>315</v>
      </c>
      <c r="D1733" s="136"/>
      <c r="E1733" s="136"/>
      <c r="F1733" s="138">
        <v>17.705200000000001</v>
      </c>
    </row>
    <row r="1734" spans="1:6" x14ac:dyDescent="0.25">
      <c r="A1734" s="136" t="s">
        <v>32087</v>
      </c>
      <c r="B1734" s="137" t="s">
        <v>32088</v>
      </c>
      <c r="C1734" s="136" t="s">
        <v>315</v>
      </c>
      <c r="D1734" s="136"/>
      <c r="E1734" s="136"/>
      <c r="F1734" s="138">
        <v>52.606299999999997</v>
      </c>
    </row>
    <row r="1735" spans="1:6" x14ac:dyDescent="0.25">
      <c r="A1735" s="136" t="s">
        <v>32089</v>
      </c>
      <c r="B1735" s="137" t="s">
        <v>32090</v>
      </c>
      <c r="C1735" s="136" t="s">
        <v>315</v>
      </c>
      <c r="D1735" s="136"/>
      <c r="E1735" s="136"/>
      <c r="F1735" s="138">
        <v>17.283899999999999</v>
      </c>
    </row>
    <row r="1736" spans="1:6" x14ac:dyDescent="0.25">
      <c r="A1736" s="136" t="s">
        <v>32091</v>
      </c>
      <c r="B1736" s="137" t="s">
        <v>32092</v>
      </c>
      <c r="C1736" s="136" t="s">
        <v>315</v>
      </c>
      <c r="D1736" s="136"/>
      <c r="E1736" s="136"/>
      <c r="F1736" s="138">
        <v>14.646000000000001</v>
      </c>
    </row>
    <row r="1737" spans="1:6" x14ac:dyDescent="0.25">
      <c r="A1737" s="136" t="s">
        <v>32093</v>
      </c>
      <c r="B1737" s="137" t="s">
        <v>32094</v>
      </c>
      <c r="C1737" s="136" t="s">
        <v>315</v>
      </c>
      <c r="D1737" s="136"/>
      <c r="E1737" s="136"/>
      <c r="F1737" s="138">
        <v>51.152000000000001</v>
      </c>
    </row>
    <row r="1738" spans="1:6" x14ac:dyDescent="0.25">
      <c r="A1738" s="136" t="s">
        <v>32095</v>
      </c>
      <c r="B1738" s="137" t="s">
        <v>32096</v>
      </c>
      <c r="C1738" s="136" t="s">
        <v>315</v>
      </c>
      <c r="D1738" s="136"/>
      <c r="E1738" s="136"/>
      <c r="F1738" s="138">
        <v>72.17</v>
      </c>
    </row>
    <row r="1739" spans="1:6" x14ac:dyDescent="0.25">
      <c r="A1739" s="136" t="s">
        <v>32097</v>
      </c>
      <c r="B1739" s="137" t="s">
        <v>32098</v>
      </c>
      <c r="C1739" s="136" t="s">
        <v>315</v>
      </c>
      <c r="D1739" s="136"/>
      <c r="E1739" s="136"/>
      <c r="F1739" s="138">
        <v>70.715599999999995</v>
      </c>
    </row>
    <row r="1740" spans="1:6" x14ac:dyDescent="0.25">
      <c r="A1740" s="136" t="s">
        <v>32099</v>
      </c>
      <c r="B1740" s="137" t="s">
        <v>32100</v>
      </c>
      <c r="C1740" s="136" t="s">
        <v>315</v>
      </c>
      <c r="D1740" s="136"/>
      <c r="E1740" s="136"/>
      <c r="F1740" s="138">
        <v>56.2605</v>
      </c>
    </row>
    <row r="1741" spans="1:6" x14ac:dyDescent="0.25">
      <c r="A1741" s="136" t="s">
        <v>32101</v>
      </c>
      <c r="B1741" s="137" t="s">
        <v>32102</v>
      </c>
      <c r="C1741" s="136" t="s">
        <v>315</v>
      </c>
      <c r="D1741" s="136"/>
      <c r="E1741" s="136"/>
      <c r="F1741" s="138">
        <v>54.552399999999999</v>
      </c>
    </row>
    <row r="1742" spans="1:6" x14ac:dyDescent="0.25">
      <c r="A1742" s="136" t="s">
        <v>32103</v>
      </c>
      <c r="B1742" s="137" t="s">
        <v>32104</v>
      </c>
      <c r="C1742" s="136" t="s">
        <v>802</v>
      </c>
      <c r="D1742" s="136"/>
      <c r="E1742" s="136"/>
      <c r="F1742" s="138" t="s">
        <v>29057</v>
      </c>
    </row>
    <row r="1743" spans="1:6" x14ac:dyDescent="0.25">
      <c r="A1743" s="136" t="s">
        <v>32105</v>
      </c>
      <c r="B1743" s="137" t="s">
        <v>32106</v>
      </c>
      <c r="C1743" s="136" t="s">
        <v>315</v>
      </c>
      <c r="D1743" s="136"/>
      <c r="E1743" s="136"/>
      <c r="F1743" s="138">
        <v>15685</v>
      </c>
    </row>
    <row r="1744" spans="1:6" x14ac:dyDescent="0.25">
      <c r="A1744" s="136" t="s">
        <v>32107</v>
      </c>
      <c r="B1744" s="137" t="s">
        <v>32108</v>
      </c>
      <c r="C1744" s="136" t="s">
        <v>315</v>
      </c>
      <c r="D1744" s="136"/>
      <c r="E1744" s="136"/>
      <c r="F1744" s="138">
        <v>23555.87</v>
      </c>
    </row>
    <row r="1745" spans="1:6" x14ac:dyDescent="0.25">
      <c r="A1745" s="136" t="s">
        <v>32109</v>
      </c>
      <c r="B1745" s="137" t="s">
        <v>32110</v>
      </c>
      <c r="C1745" s="136" t="s">
        <v>315</v>
      </c>
      <c r="D1745" s="136"/>
      <c r="E1745" s="136"/>
      <c r="F1745" s="138">
        <v>40468.026299999998</v>
      </c>
    </row>
    <row r="1746" spans="1:6" x14ac:dyDescent="0.25">
      <c r="A1746" s="136" t="s">
        <v>32111</v>
      </c>
      <c r="B1746" s="137" t="s">
        <v>32112</v>
      </c>
      <c r="C1746" s="136" t="s">
        <v>315</v>
      </c>
      <c r="D1746" s="136"/>
      <c r="E1746" s="136"/>
      <c r="F1746" s="138">
        <v>50449.756800000003</v>
      </c>
    </row>
    <row r="1747" spans="1:6" x14ac:dyDescent="0.25">
      <c r="A1747" s="136" t="s">
        <v>32113</v>
      </c>
      <c r="B1747" s="137" t="s">
        <v>32114</v>
      </c>
      <c r="C1747" s="136" t="s">
        <v>315</v>
      </c>
      <c r="D1747" s="136"/>
      <c r="E1747" s="136"/>
      <c r="F1747" s="138" t="s">
        <v>29057</v>
      </c>
    </row>
    <row r="1748" spans="1:6" x14ac:dyDescent="0.25">
      <c r="A1748" s="136" t="s">
        <v>32115</v>
      </c>
      <c r="B1748" s="137" t="s">
        <v>32116</v>
      </c>
      <c r="C1748" s="136" t="s">
        <v>315</v>
      </c>
      <c r="D1748" s="136"/>
      <c r="E1748" s="136"/>
      <c r="F1748" s="138" t="s">
        <v>29057</v>
      </c>
    </row>
    <row r="1749" spans="1:6" x14ac:dyDescent="0.25">
      <c r="A1749" s="136" t="s">
        <v>32117</v>
      </c>
      <c r="B1749" s="137" t="s">
        <v>32118</v>
      </c>
      <c r="C1749" s="136" t="s">
        <v>315</v>
      </c>
      <c r="D1749" s="136"/>
      <c r="E1749" s="136"/>
      <c r="F1749" s="138" t="s">
        <v>29057</v>
      </c>
    </row>
    <row r="1750" spans="1:6" x14ac:dyDescent="0.25">
      <c r="A1750" s="136" t="s">
        <v>32119</v>
      </c>
      <c r="B1750" s="137" t="s">
        <v>32120</v>
      </c>
      <c r="C1750" s="136" t="s">
        <v>315</v>
      </c>
      <c r="D1750" s="136"/>
      <c r="E1750" s="136"/>
      <c r="F1750" s="138" t="s">
        <v>29057</v>
      </c>
    </row>
    <row r="1751" spans="1:6" x14ac:dyDescent="0.25">
      <c r="A1751" s="136" t="s">
        <v>32121</v>
      </c>
      <c r="B1751" s="137" t="s">
        <v>32122</v>
      </c>
      <c r="C1751" s="136" t="s">
        <v>315</v>
      </c>
      <c r="D1751" s="136"/>
      <c r="E1751" s="136"/>
      <c r="F1751" s="138">
        <v>61.022500000000001</v>
      </c>
    </row>
    <row r="1752" spans="1:6" x14ac:dyDescent="0.25">
      <c r="A1752" s="136" t="s">
        <v>32123</v>
      </c>
      <c r="B1752" s="137" t="s">
        <v>32124</v>
      </c>
      <c r="C1752" s="136" t="s">
        <v>315</v>
      </c>
      <c r="D1752" s="136"/>
      <c r="E1752" s="136"/>
      <c r="F1752" s="138">
        <v>59.103999999999999</v>
      </c>
    </row>
    <row r="1753" spans="1:6" x14ac:dyDescent="0.25">
      <c r="A1753" s="136" t="s">
        <v>32125</v>
      </c>
      <c r="B1753" s="137" t="s">
        <v>32126</v>
      </c>
      <c r="C1753" s="136" t="s">
        <v>315</v>
      </c>
      <c r="D1753" s="136"/>
      <c r="E1753" s="136"/>
      <c r="F1753" s="138">
        <v>147.6866</v>
      </c>
    </row>
    <row r="1754" spans="1:6" x14ac:dyDescent="0.25">
      <c r="A1754" s="136" t="s">
        <v>32127</v>
      </c>
      <c r="B1754" s="137" t="s">
        <v>32128</v>
      </c>
      <c r="C1754" s="136" t="s">
        <v>315</v>
      </c>
      <c r="D1754" s="136"/>
      <c r="E1754" s="136"/>
      <c r="F1754" s="138">
        <v>271.68560000000002</v>
      </c>
    </row>
    <row r="1755" spans="1:6" x14ac:dyDescent="0.25">
      <c r="A1755" s="136" t="s">
        <v>32129</v>
      </c>
      <c r="B1755" s="137" t="s">
        <v>32130</v>
      </c>
      <c r="C1755" s="136" t="s">
        <v>315</v>
      </c>
      <c r="D1755" s="136"/>
      <c r="E1755" s="136"/>
      <c r="F1755" s="138">
        <v>76.085599999999999</v>
      </c>
    </row>
    <row r="1756" spans="1:6" x14ac:dyDescent="0.25">
      <c r="A1756" s="136" t="s">
        <v>32131</v>
      </c>
      <c r="B1756" s="137" t="s">
        <v>32132</v>
      </c>
      <c r="C1756" s="136" t="s">
        <v>315</v>
      </c>
      <c r="D1756" s="136"/>
      <c r="E1756" s="136"/>
      <c r="F1756" s="138">
        <v>173.04560000000001</v>
      </c>
    </row>
    <row r="1757" spans="1:6" x14ac:dyDescent="0.25">
      <c r="A1757" s="136" t="s">
        <v>32133</v>
      </c>
      <c r="B1757" s="137" t="s">
        <v>32134</v>
      </c>
      <c r="C1757" s="136" t="s">
        <v>315</v>
      </c>
      <c r="D1757" s="136"/>
      <c r="E1757" s="136"/>
      <c r="F1757" s="138">
        <v>4.0715000000000003</v>
      </c>
    </row>
    <row r="1758" spans="1:6" x14ac:dyDescent="0.25">
      <c r="A1758" s="136" t="s">
        <v>32135</v>
      </c>
      <c r="B1758" s="137" t="s">
        <v>32136</v>
      </c>
      <c r="C1758" s="136" t="s">
        <v>315</v>
      </c>
      <c r="D1758" s="136"/>
      <c r="E1758" s="136"/>
      <c r="F1758" s="138">
        <v>1.5144</v>
      </c>
    </row>
    <row r="1759" spans="1:6" x14ac:dyDescent="0.25">
      <c r="A1759" s="136" t="s">
        <v>32137</v>
      </c>
      <c r="B1759" s="137" t="s">
        <v>32138</v>
      </c>
      <c r="C1759" s="136" t="s">
        <v>315</v>
      </c>
      <c r="D1759" s="136"/>
      <c r="E1759" s="136"/>
      <c r="F1759" s="138">
        <v>0.8165</v>
      </c>
    </row>
    <row r="1760" spans="1:6" x14ac:dyDescent="0.25">
      <c r="A1760" s="136" t="s">
        <v>32139</v>
      </c>
      <c r="B1760" s="137" t="s">
        <v>32140</v>
      </c>
      <c r="C1760" s="136" t="s">
        <v>315</v>
      </c>
      <c r="D1760" s="136"/>
      <c r="E1760" s="136"/>
      <c r="F1760" s="138">
        <v>319.68599999999998</v>
      </c>
    </row>
    <row r="1761" spans="1:6" x14ac:dyDescent="0.25">
      <c r="A1761" s="136" t="s">
        <v>32141</v>
      </c>
      <c r="B1761" s="137" t="s">
        <v>32142</v>
      </c>
      <c r="C1761" s="136" t="s">
        <v>315</v>
      </c>
      <c r="D1761" s="136"/>
      <c r="E1761" s="136"/>
      <c r="F1761" s="138">
        <v>1.2790999999999999</v>
      </c>
    </row>
    <row r="1762" spans="1:6" x14ac:dyDescent="0.25">
      <c r="A1762" s="136" t="s">
        <v>32143</v>
      </c>
      <c r="B1762" s="137" t="s">
        <v>32144</v>
      </c>
      <c r="C1762" s="136" t="s">
        <v>28917</v>
      </c>
      <c r="D1762" s="136"/>
      <c r="E1762" s="136"/>
      <c r="F1762" s="138">
        <v>58.55</v>
      </c>
    </row>
    <row r="1763" spans="1:6" x14ac:dyDescent="0.25">
      <c r="A1763" s="136" t="s">
        <v>32145</v>
      </c>
      <c r="B1763" s="137" t="s">
        <v>32146</v>
      </c>
      <c r="C1763" s="136" t="s">
        <v>28917</v>
      </c>
      <c r="D1763" s="136"/>
      <c r="E1763" s="136"/>
      <c r="F1763" s="138">
        <v>140.94839999999999</v>
      </c>
    </row>
    <row r="1764" spans="1:6" x14ac:dyDescent="0.25">
      <c r="A1764" s="136" t="s">
        <v>32147</v>
      </c>
      <c r="B1764" s="137" t="s">
        <v>32148</v>
      </c>
      <c r="C1764" s="136" t="s">
        <v>28917</v>
      </c>
      <c r="D1764" s="136"/>
      <c r="E1764" s="136"/>
      <c r="F1764" s="138">
        <v>82.216999999999999</v>
      </c>
    </row>
    <row r="1765" spans="1:6" x14ac:dyDescent="0.25">
      <c r="A1765" s="136" t="s">
        <v>32149</v>
      </c>
      <c r="B1765" s="137" t="s">
        <v>32150</v>
      </c>
      <c r="C1765" s="136" t="s">
        <v>28917</v>
      </c>
      <c r="D1765" s="136"/>
      <c r="E1765" s="136"/>
      <c r="F1765" s="138">
        <v>187.89269999999999</v>
      </c>
    </row>
    <row r="1766" spans="1:6" x14ac:dyDescent="0.25">
      <c r="A1766" s="136" t="s">
        <v>32151</v>
      </c>
      <c r="B1766" s="137" t="s">
        <v>32152</v>
      </c>
      <c r="C1766" s="136" t="s">
        <v>28917</v>
      </c>
      <c r="D1766" s="136"/>
      <c r="E1766" s="136"/>
      <c r="F1766" s="138">
        <v>56.463500000000003</v>
      </c>
    </row>
    <row r="1767" spans="1:6" x14ac:dyDescent="0.25">
      <c r="A1767" s="136" t="s">
        <v>32153</v>
      </c>
      <c r="B1767" s="137" t="s">
        <v>32154</v>
      </c>
      <c r="C1767" s="136" t="s">
        <v>28917</v>
      </c>
      <c r="D1767" s="136"/>
      <c r="E1767" s="136"/>
      <c r="F1767" s="138">
        <v>60.1554</v>
      </c>
    </row>
    <row r="1768" spans="1:6" x14ac:dyDescent="0.25">
      <c r="A1768" s="136" t="s">
        <v>32155</v>
      </c>
      <c r="B1768" s="137" t="s">
        <v>32156</v>
      </c>
      <c r="C1768" s="136" t="s">
        <v>315</v>
      </c>
      <c r="D1768" s="136"/>
      <c r="E1768" s="136"/>
      <c r="F1768" s="138">
        <v>3.0070999999999999</v>
      </c>
    </row>
    <row r="1769" spans="1:6" x14ac:dyDescent="0.25">
      <c r="A1769" s="136" t="s">
        <v>32157</v>
      </c>
      <c r="B1769" s="137" t="s">
        <v>32158</v>
      </c>
      <c r="C1769" s="136" t="s">
        <v>315</v>
      </c>
      <c r="D1769" s="136"/>
      <c r="E1769" s="136"/>
      <c r="F1769" s="138">
        <v>4.0114999999999998</v>
      </c>
    </row>
    <row r="1770" spans="1:6" x14ac:dyDescent="0.25">
      <c r="A1770" s="136" t="s">
        <v>32159</v>
      </c>
      <c r="B1770" s="137" t="s">
        <v>32160</v>
      </c>
      <c r="C1770" s="136" t="s">
        <v>138</v>
      </c>
      <c r="D1770" s="136"/>
      <c r="E1770" s="136"/>
      <c r="F1770" s="138">
        <v>47.148800000000001</v>
      </c>
    </row>
    <row r="1771" spans="1:6" x14ac:dyDescent="0.25">
      <c r="A1771" s="136" t="s">
        <v>32161</v>
      </c>
      <c r="B1771" s="137" t="s">
        <v>32162</v>
      </c>
      <c r="C1771" s="136" t="s">
        <v>138</v>
      </c>
      <c r="D1771" s="136"/>
      <c r="E1771" s="136"/>
      <c r="F1771" s="138">
        <v>173.02979999999999</v>
      </c>
    </row>
    <row r="1772" spans="1:6" x14ac:dyDescent="0.25">
      <c r="A1772" s="136" t="s">
        <v>32163</v>
      </c>
      <c r="B1772" s="137" t="s">
        <v>32164</v>
      </c>
      <c r="C1772" s="136" t="s">
        <v>203</v>
      </c>
      <c r="D1772" s="136"/>
      <c r="E1772" s="136"/>
      <c r="F1772" s="138">
        <v>35.584600000000002</v>
      </c>
    </row>
    <row r="1773" spans="1:6" x14ac:dyDescent="0.25">
      <c r="A1773" s="136" t="s">
        <v>32165</v>
      </c>
      <c r="B1773" s="137" t="s">
        <v>32166</v>
      </c>
      <c r="C1773" s="136" t="s">
        <v>315</v>
      </c>
      <c r="D1773" s="136"/>
      <c r="E1773" s="136"/>
      <c r="F1773" s="138">
        <v>1.2101999999999999</v>
      </c>
    </row>
    <row r="1774" spans="1:6" x14ac:dyDescent="0.25">
      <c r="A1774" s="136" t="s">
        <v>32167</v>
      </c>
      <c r="B1774" s="137" t="s">
        <v>32168</v>
      </c>
      <c r="C1774" s="136" t="s">
        <v>315</v>
      </c>
      <c r="D1774" s="136"/>
      <c r="E1774" s="136"/>
      <c r="F1774" s="138">
        <v>0.56159999999999999</v>
      </c>
    </row>
    <row r="1775" spans="1:6" x14ac:dyDescent="0.25">
      <c r="A1775" s="136" t="s">
        <v>32169</v>
      </c>
      <c r="B1775" s="137" t="s">
        <v>32170</v>
      </c>
      <c r="C1775" s="136" t="s">
        <v>315</v>
      </c>
      <c r="D1775" s="136"/>
      <c r="E1775" s="136"/>
      <c r="F1775" s="138">
        <v>0.2137</v>
      </c>
    </row>
    <row r="1776" spans="1:6" x14ac:dyDescent="0.25">
      <c r="A1776" s="136" t="s">
        <v>32171</v>
      </c>
      <c r="B1776" s="137" t="s">
        <v>32172</v>
      </c>
      <c r="C1776" s="136" t="s">
        <v>315</v>
      </c>
      <c r="D1776" s="136"/>
      <c r="E1776" s="136"/>
      <c r="F1776" s="138">
        <v>0.26479999999999998</v>
      </c>
    </row>
    <row r="1777" spans="1:6" x14ac:dyDescent="0.25">
      <c r="A1777" s="136" t="s">
        <v>32173</v>
      </c>
      <c r="B1777" s="137" t="s">
        <v>32174</v>
      </c>
      <c r="C1777" s="136" t="s">
        <v>315</v>
      </c>
      <c r="D1777" s="136"/>
      <c r="E1777" s="136"/>
      <c r="F1777" s="138">
        <v>4.2657999999999996</v>
      </c>
    </row>
    <row r="1778" spans="1:6" x14ac:dyDescent="0.25">
      <c r="A1778" s="136" t="s">
        <v>32175</v>
      </c>
      <c r="B1778" s="137" t="s">
        <v>32176</v>
      </c>
      <c r="C1778" s="136" t="s">
        <v>138</v>
      </c>
      <c r="D1778" s="136"/>
      <c r="E1778" s="136"/>
      <c r="F1778" s="138">
        <v>44.1282</v>
      </c>
    </row>
    <row r="1779" spans="1:6" x14ac:dyDescent="0.25">
      <c r="A1779" s="136" t="s">
        <v>32177</v>
      </c>
      <c r="B1779" s="137" t="s">
        <v>32178</v>
      </c>
      <c r="C1779" s="136" t="s">
        <v>138</v>
      </c>
      <c r="D1779" s="136"/>
      <c r="E1779" s="136"/>
      <c r="F1779" s="138">
        <v>27.757400000000001</v>
      </c>
    </row>
    <row r="1780" spans="1:6" x14ac:dyDescent="0.25">
      <c r="A1780" s="136" t="s">
        <v>32179</v>
      </c>
      <c r="B1780" s="137" t="s">
        <v>32180</v>
      </c>
      <c r="C1780" s="136" t="s">
        <v>28917</v>
      </c>
      <c r="D1780" s="136"/>
      <c r="E1780" s="136"/>
      <c r="F1780" s="138">
        <v>17.8706</v>
      </c>
    </row>
    <row r="1781" spans="1:6" x14ac:dyDescent="0.25">
      <c r="A1781" s="136" t="s">
        <v>32181</v>
      </c>
      <c r="B1781" s="137" t="s">
        <v>32182</v>
      </c>
      <c r="C1781" s="136" t="s">
        <v>203</v>
      </c>
      <c r="D1781" s="136"/>
      <c r="E1781" s="136"/>
      <c r="F1781" s="138">
        <v>24.256499999999999</v>
      </c>
    </row>
  </sheetData>
  <mergeCells count="6">
    <mergeCell ref="B122:C122"/>
    <mergeCell ref="A1:A2"/>
    <mergeCell ref="B1:F2"/>
    <mergeCell ref="G1:G2"/>
    <mergeCell ref="A3:G3"/>
    <mergeCell ref="A4:G4"/>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BF8FC-33AC-4B50-A80F-741A3CEF5585}">
  <dimension ref="A1:H1398"/>
  <sheetViews>
    <sheetView showGridLines="0" tabSelected="1" topLeftCell="A140" workbookViewId="0">
      <selection activeCell="K148" sqref="K148"/>
    </sheetView>
  </sheetViews>
  <sheetFormatPr defaultRowHeight="15" x14ac:dyDescent="0.25"/>
  <cols>
    <col min="1" max="1" width="9.140625" style="97"/>
    <col min="2" max="2" width="9.85546875" style="97" customWidth="1"/>
    <col min="3" max="3" width="23.140625" style="97" customWidth="1"/>
    <col min="4" max="4" width="36.5703125" style="97" bestFit="1" customWidth="1"/>
    <col min="5" max="5" width="7" style="97" customWidth="1"/>
    <col min="6" max="6" width="9.28515625" style="97" customWidth="1"/>
    <col min="7" max="7" width="13.85546875" style="97" bestFit="1" customWidth="1"/>
    <col min="8" max="8" width="10.85546875" style="97" bestFit="1" customWidth="1"/>
    <col min="9" max="16384" width="9.140625" style="97"/>
  </cols>
  <sheetData>
    <row r="1" spans="1:8" ht="15" customHeight="1" x14ac:dyDescent="0.25">
      <c r="B1" s="382" t="s">
        <v>8580</v>
      </c>
      <c r="C1" s="387"/>
      <c r="D1" s="387"/>
      <c r="E1" s="387"/>
      <c r="F1" s="387"/>
      <c r="G1" s="387"/>
      <c r="H1" s="387"/>
    </row>
    <row r="2" spans="1:8" ht="15" customHeight="1" x14ac:dyDescent="0.25">
      <c r="B2" s="382" t="s">
        <v>8581</v>
      </c>
      <c r="C2" s="387"/>
      <c r="D2" s="387"/>
      <c r="E2" s="387"/>
      <c r="F2" s="387"/>
      <c r="G2" s="387"/>
      <c r="H2" s="387"/>
    </row>
    <row r="3" spans="1:8" ht="15" customHeight="1" x14ac:dyDescent="0.25">
      <c r="B3" s="382" t="s">
        <v>8582</v>
      </c>
      <c r="C3" s="387"/>
      <c r="D3" s="387"/>
      <c r="E3" s="387"/>
      <c r="F3" s="387"/>
      <c r="G3" s="387"/>
      <c r="H3" s="387"/>
    </row>
    <row r="4" spans="1:8" ht="15" customHeight="1" x14ac:dyDescent="0.25">
      <c r="B4" s="382" t="s">
        <v>8583</v>
      </c>
      <c r="C4" s="387"/>
      <c r="D4" s="387"/>
      <c r="E4" s="387"/>
      <c r="F4" s="387"/>
      <c r="G4" s="387"/>
      <c r="H4" s="387"/>
    </row>
    <row r="5" spans="1:8" x14ac:dyDescent="0.25">
      <c r="B5" s="352"/>
      <c r="C5" s="398"/>
      <c r="D5" s="398"/>
      <c r="E5" s="398"/>
      <c r="F5" s="398"/>
      <c r="G5" s="398"/>
      <c r="H5" s="398"/>
    </row>
    <row r="6" spans="1:8" x14ac:dyDescent="0.25">
      <c r="B6" s="382" t="s">
        <v>37895</v>
      </c>
      <c r="C6" s="387"/>
      <c r="D6" s="387"/>
      <c r="E6" s="387"/>
      <c r="F6" s="387"/>
      <c r="G6" s="382" t="s">
        <v>37896</v>
      </c>
      <c r="H6" s="387"/>
    </row>
    <row r="7" spans="1:8" ht="15" customHeight="1" x14ac:dyDescent="0.25">
      <c r="B7" s="382" t="s">
        <v>37897</v>
      </c>
      <c r="C7" s="387"/>
      <c r="D7" s="387"/>
      <c r="E7" s="387"/>
      <c r="F7" s="387"/>
      <c r="G7" s="382" t="s">
        <v>37898</v>
      </c>
      <c r="H7" s="387"/>
    </row>
    <row r="8" spans="1:8" x14ac:dyDescent="0.25">
      <c r="B8" s="352"/>
      <c r="C8" s="398"/>
      <c r="D8" s="398"/>
      <c r="E8" s="398"/>
      <c r="F8" s="398"/>
      <c r="G8" s="352"/>
      <c r="H8" s="398"/>
    </row>
    <row r="9" spans="1:8" ht="15" customHeight="1" x14ac:dyDescent="0.25">
      <c r="B9" s="382" t="s">
        <v>37899</v>
      </c>
      <c r="C9" s="387"/>
      <c r="D9" s="387"/>
      <c r="E9" s="387"/>
      <c r="F9" s="387"/>
      <c r="G9" s="382" t="s">
        <v>37900</v>
      </c>
      <c r="H9" s="387"/>
    </row>
    <row r="10" spans="1:8" ht="15" customHeight="1" x14ac:dyDescent="0.25">
      <c r="B10" s="387" t="s">
        <v>37901</v>
      </c>
      <c r="C10" s="387"/>
      <c r="D10" s="387"/>
      <c r="E10" s="387"/>
      <c r="F10" s="387"/>
      <c r="G10" s="387"/>
      <c r="H10" s="387"/>
    </row>
    <row r="11" spans="1:8" x14ac:dyDescent="0.25">
      <c r="B11" s="352"/>
      <c r="C11" s="398"/>
      <c r="D11" s="398"/>
      <c r="E11" s="398"/>
      <c r="F11" s="398"/>
      <c r="G11" s="398"/>
      <c r="H11" s="398"/>
    </row>
    <row r="12" spans="1:8" x14ac:dyDescent="0.25">
      <c r="B12" s="374" t="s">
        <v>8584</v>
      </c>
      <c r="C12" s="374" t="s">
        <v>8585</v>
      </c>
      <c r="D12" s="374" t="s">
        <v>8586</v>
      </c>
      <c r="E12" s="375" t="s">
        <v>8587</v>
      </c>
      <c r="F12" s="375" t="s">
        <v>8588</v>
      </c>
      <c r="G12" s="376" t="s">
        <v>8589</v>
      </c>
      <c r="H12" s="376" t="s">
        <v>8590</v>
      </c>
    </row>
    <row r="13" spans="1:8" x14ac:dyDescent="0.25">
      <c r="A13" s="98">
        <f>VALUE(RIGHT(B13,LEN(B13)-1))</f>
        <v>1</v>
      </c>
      <c r="B13" s="378" t="s">
        <v>8591</v>
      </c>
      <c r="C13" s="377"/>
      <c r="D13" s="378" t="s">
        <v>8592</v>
      </c>
      <c r="E13" s="379"/>
      <c r="F13" s="379"/>
      <c r="G13" s="380"/>
      <c r="H13" s="380"/>
    </row>
    <row r="14" spans="1:8" x14ac:dyDescent="0.25">
      <c r="A14" s="98">
        <f t="shared" ref="A14:A77" si="0">VALUE(RIGHT(B14,LEN(B14)-1))</f>
        <v>102</v>
      </c>
      <c r="B14" s="378" t="s">
        <v>8593</v>
      </c>
      <c r="C14" s="377"/>
      <c r="D14" s="378" t="s">
        <v>8594</v>
      </c>
      <c r="E14" s="379"/>
      <c r="F14" s="379"/>
      <c r="G14" s="380"/>
      <c r="H14" s="380"/>
    </row>
    <row r="15" spans="1:8" ht="30" x14ac:dyDescent="0.25">
      <c r="A15" s="98">
        <f t="shared" si="0"/>
        <v>10201</v>
      </c>
      <c r="B15" s="377" t="s">
        <v>8595</v>
      </c>
      <c r="C15" s="377" t="s">
        <v>8596</v>
      </c>
      <c r="D15" s="377" t="s">
        <v>8597</v>
      </c>
      <c r="E15" s="379" t="s">
        <v>150</v>
      </c>
      <c r="F15" s="379">
        <v>1</v>
      </c>
      <c r="G15" s="380">
        <v>24.9</v>
      </c>
      <c r="H15" s="380">
        <v>24.9</v>
      </c>
    </row>
    <row r="16" spans="1:8" ht="30" x14ac:dyDescent="0.25">
      <c r="A16" s="98">
        <f t="shared" si="0"/>
        <v>10202</v>
      </c>
      <c r="B16" s="377" t="s">
        <v>8598</v>
      </c>
      <c r="C16" s="377" t="s">
        <v>8599</v>
      </c>
      <c r="D16" s="377" t="s">
        <v>8600</v>
      </c>
      <c r="E16" s="379" t="s">
        <v>150</v>
      </c>
      <c r="F16" s="379">
        <v>1</v>
      </c>
      <c r="G16" s="380">
        <v>13.41</v>
      </c>
      <c r="H16" s="380">
        <v>13.41</v>
      </c>
    </row>
    <row r="17" spans="1:8" ht="30" x14ac:dyDescent="0.25">
      <c r="A17" s="98">
        <f t="shared" si="0"/>
        <v>10203</v>
      </c>
      <c r="B17" s="377" t="s">
        <v>8601</v>
      </c>
      <c r="C17" s="377" t="s">
        <v>8602</v>
      </c>
      <c r="D17" s="377" t="s">
        <v>8603</v>
      </c>
      <c r="E17" s="379" t="s">
        <v>150</v>
      </c>
      <c r="F17" s="379">
        <v>1</v>
      </c>
      <c r="G17" s="380">
        <v>26.82</v>
      </c>
      <c r="H17" s="380">
        <v>26.82</v>
      </c>
    </row>
    <row r="18" spans="1:8" ht="30" x14ac:dyDescent="0.25">
      <c r="A18" s="98">
        <f t="shared" si="0"/>
        <v>10204</v>
      </c>
      <c r="B18" s="377" t="s">
        <v>8604</v>
      </c>
      <c r="C18" s="377" t="s">
        <v>8605</v>
      </c>
      <c r="D18" s="377" t="s">
        <v>8606</v>
      </c>
      <c r="E18" s="379" t="s">
        <v>150</v>
      </c>
      <c r="F18" s="379">
        <v>1</v>
      </c>
      <c r="G18" s="380">
        <v>19.149999999999999</v>
      </c>
      <c r="H18" s="380">
        <v>19.149999999999999</v>
      </c>
    </row>
    <row r="19" spans="1:8" x14ac:dyDescent="0.25">
      <c r="A19" s="98">
        <f t="shared" si="0"/>
        <v>10205</v>
      </c>
      <c r="B19" s="377" t="s">
        <v>8607</v>
      </c>
      <c r="C19" s="377" t="s">
        <v>8608</v>
      </c>
      <c r="D19" s="377" t="s">
        <v>8609</v>
      </c>
      <c r="E19" s="379" t="s">
        <v>150</v>
      </c>
      <c r="F19" s="379">
        <v>1</v>
      </c>
      <c r="G19" s="380">
        <v>17.239999999999998</v>
      </c>
      <c r="H19" s="380">
        <v>17.239999999999998</v>
      </c>
    </row>
    <row r="20" spans="1:8" ht="30" x14ac:dyDescent="0.25">
      <c r="A20" s="98">
        <f t="shared" si="0"/>
        <v>10206</v>
      </c>
      <c r="B20" s="377" t="s">
        <v>8610</v>
      </c>
      <c r="C20" s="377" t="s">
        <v>8611</v>
      </c>
      <c r="D20" s="377" t="s">
        <v>8612</v>
      </c>
      <c r="E20" s="379" t="s">
        <v>150</v>
      </c>
      <c r="F20" s="379">
        <v>1</v>
      </c>
      <c r="G20" s="380">
        <v>47.89</v>
      </c>
      <c r="H20" s="380">
        <v>47.89</v>
      </c>
    </row>
    <row r="21" spans="1:8" ht="30" x14ac:dyDescent="0.25">
      <c r="A21" s="98">
        <f t="shared" si="0"/>
        <v>10207</v>
      </c>
      <c r="B21" s="377" t="s">
        <v>8613</v>
      </c>
      <c r="C21" s="377" t="s">
        <v>8614</v>
      </c>
      <c r="D21" s="377" t="s">
        <v>8615</v>
      </c>
      <c r="E21" s="379" t="s">
        <v>150</v>
      </c>
      <c r="F21" s="379">
        <v>1</v>
      </c>
      <c r="G21" s="380">
        <v>47.89</v>
      </c>
      <c r="H21" s="380">
        <v>47.89</v>
      </c>
    </row>
    <row r="22" spans="1:8" ht="30" x14ac:dyDescent="0.25">
      <c r="A22" s="98">
        <f t="shared" si="0"/>
        <v>10208</v>
      </c>
      <c r="B22" s="377" t="s">
        <v>8616</v>
      </c>
      <c r="C22" s="377" t="s">
        <v>8617</v>
      </c>
      <c r="D22" s="377" t="s">
        <v>8618</v>
      </c>
      <c r="E22" s="379" t="s">
        <v>150</v>
      </c>
      <c r="F22" s="379">
        <v>1</v>
      </c>
      <c r="G22" s="380">
        <v>9.58</v>
      </c>
      <c r="H22" s="380">
        <v>9.58</v>
      </c>
    </row>
    <row r="23" spans="1:8" x14ac:dyDescent="0.25">
      <c r="A23" s="98">
        <f t="shared" si="0"/>
        <v>10209</v>
      </c>
      <c r="B23" s="377" t="s">
        <v>8619</v>
      </c>
      <c r="C23" s="377" t="s">
        <v>8620</v>
      </c>
      <c r="D23" s="377" t="s">
        <v>8621</v>
      </c>
      <c r="E23" s="379" t="s">
        <v>167</v>
      </c>
      <c r="F23" s="379">
        <v>1</v>
      </c>
      <c r="G23" s="380">
        <v>57.46</v>
      </c>
      <c r="H23" s="380">
        <v>57.46</v>
      </c>
    </row>
    <row r="24" spans="1:8" ht="30" x14ac:dyDescent="0.25">
      <c r="A24" s="98">
        <f t="shared" si="0"/>
        <v>10210</v>
      </c>
      <c r="B24" s="377" t="s">
        <v>8622</v>
      </c>
      <c r="C24" s="377" t="s">
        <v>8623</v>
      </c>
      <c r="D24" s="377" t="s">
        <v>8624</v>
      </c>
      <c r="E24" s="379" t="s">
        <v>167</v>
      </c>
      <c r="F24" s="379">
        <v>1</v>
      </c>
      <c r="G24" s="380">
        <v>270.08</v>
      </c>
      <c r="H24" s="380">
        <v>270.08</v>
      </c>
    </row>
    <row r="25" spans="1:8" ht="45" x14ac:dyDescent="0.25">
      <c r="A25" s="98">
        <f t="shared" si="0"/>
        <v>10212</v>
      </c>
      <c r="B25" s="377" t="s">
        <v>8625</v>
      </c>
      <c r="C25" s="377" t="s">
        <v>8626</v>
      </c>
      <c r="D25" s="377" t="s">
        <v>8627</v>
      </c>
      <c r="E25" s="379" t="s">
        <v>150</v>
      </c>
      <c r="F25" s="379">
        <v>1</v>
      </c>
      <c r="G25" s="380">
        <v>11.49</v>
      </c>
      <c r="H25" s="380">
        <v>11.49</v>
      </c>
    </row>
    <row r="26" spans="1:8" ht="60" x14ac:dyDescent="0.25">
      <c r="A26" s="98">
        <f t="shared" si="0"/>
        <v>10213</v>
      </c>
      <c r="B26" s="377" t="s">
        <v>8628</v>
      </c>
      <c r="C26" s="377" t="s">
        <v>8629</v>
      </c>
      <c r="D26" s="377" t="s">
        <v>8630</v>
      </c>
      <c r="E26" s="379" t="s">
        <v>150</v>
      </c>
      <c r="F26" s="379">
        <v>1</v>
      </c>
      <c r="G26" s="380">
        <v>13.41</v>
      </c>
      <c r="H26" s="380">
        <v>13.41</v>
      </c>
    </row>
    <row r="27" spans="1:8" ht="30" x14ac:dyDescent="0.25">
      <c r="A27" s="98">
        <f t="shared" si="0"/>
        <v>10214</v>
      </c>
      <c r="B27" s="377" t="s">
        <v>8631</v>
      </c>
      <c r="C27" s="377" t="s">
        <v>8632</v>
      </c>
      <c r="D27" s="377" t="s">
        <v>8633</v>
      </c>
      <c r="E27" s="379" t="s">
        <v>150</v>
      </c>
      <c r="F27" s="379">
        <v>1</v>
      </c>
      <c r="G27" s="380">
        <v>15.32</v>
      </c>
      <c r="H27" s="380">
        <v>15.32</v>
      </c>
    </row>
    <row r="28" spans="1:8" x14ac:dyDescent="0.25">
      <c r="A28" s="98">
        <f t="shared" si="0"/>
        <v>10215</v>
      </c>
      <c r="B28" s="377" t="s">
        <v>8634</v>
      </c>
      <c r="C28" s="377" t="s">
        <v>8635</v>
      </c>
      <c r="D28" s="377" t="s">
        <v>8636</v>
      </c>
      <c r="E28" s="379" t="s">
        <v>150</v>
      </c>
      <c r="F28" s="379">
        <v>1</v>
      </c>
      <c r="G28" s="380">
        <v>9.58</v>
      </c>
      <c r="H28" s="380">
        <v>9.58</v>
      </c>
    </row>
    <row r="29" spans="1:8" x14ac:dyDescent="0.25">
      <c r="A29" s="98">
        <f t="shared" si="0"/>
        <v>10216</v>
      </c>
      <c r="B29" s="377" t="s">
        <v>8637</v>
      </c>
      <c r="C29" s="377" t="s">
        <v>8638</v>
      </c>
      <c r="D29" s="377" t="s">
        <v>8639</v>
      </c>
      <c r="E29" s="379" t="s">
        <v>138</v>
      </c>
      <c r="F29" s="379">
        <v>1</v>
      </c>
      <c r="G29" s="380">
        <v>9.58</v>
      </c>
      <c r="H29" s="380">
        <v>9.58</v>
      </c>
    </row>
    <row r="30" spans="1:8" ht="30" x14ac:dyDescent="0.25">
      <c r="A30" s="98">
        <f t="shared" si="0"/>
        <v>10218</v>
      </c>
      <c r="B30" s="377" t="s">
        <v>8640</v>
      </c>
      <c r="C30" s="377" t="s">
        <v>8641</v>
      </c>
      <c r="D30" s="377" t="s">
        <v>8642</v>
      </c>
      <c r="E30" s="379" t="s">
        <v>150</v>
      </c>
      <c r="F30" s="379">
        <v>1</v>
      </c>
      <c r="G30" s="380">
        <v>13.03</v>
      </c>
      <c r="H30" s="380">
        <v>13.03</v>
      </c>
    </row>
    <row r="31" spans="1:8" ht="30" x14ac:dyDescent="0.25">
      <c r="A31" s="98">
        <f t="shared" si="0"/>
        <v>10219</v>
      </c>
      <c r="B31" s="377" t="s">
        <v>8643</v>
      </c>
      <c r="C31" s="377" t="s">
        <v>8644</v>
      </c>
      <c r="D31" s="377" t="s">
        <v>8645</v>
      </c>
      <c r="E31" s="379" t="s">
        <v>167</v>
      </c>
      <c r="F31" s="379">
        <v>1</v>
      </c>
      <c r="G31" s="380">
        <v>316.39999999999998</v>
      </c>
      <c r="H31" s="380">
        <v>316.39999999999998</v>
      </c>
    </row>
    <row r="32" spans="1:8" ht="30" x14ac:dyDescent="0.25">
      <c r="A32" s="98">
        <f t="shared" si="0"/>
        <v>10220</v>
      </c>
      <c r="B32" s="377" t="s">
        <v>8646</v>
      </c>
      <c r="C32" s="377" t="s">
        <v>8647</v>
      </c>
      <c r="D32" s="377" t="s">
        <v>8648</v>
      </c>
      <c r="E32" s="379" t="s">
        <v>150</v>
      </c>
      <c r="F32" s="379">
        <v>1</v>
      </c>
      <c r="G32" s="380">
        <v>11.82</v>
      </c>
      <c r="H32" s="380">
        <v>11.82</v>
      </c>
    </row>
    <row r="33" spans="1:8" x14ac:dyDescent="0.25">
      <c r="A33" s="98">
        <f t="shared" si="0"/>
        <v>10221</v>
      </c>
      <c r="B33" s="377" t="s">
        <v>8649</v>
      </c>
      <c r="C33" s="377" t="s">
        <v>8650</v>
      </c>
      <c r="D33" s="377" t="s">
        <v>8651</v>
      </c>
      <c r="E33" s="379" t="s">
        <v>145</v>
      </c>
      <c r="F33" s="379">
        <v>1</v>
      </c>
      <c r="G33" s="380">
        <v>29.12</v>
      </c>
      <c r="H33" s="380">
        <v>29.12</v>
      </c>
    </row>
    <row r="34" spans="1:8" ht="30" x14ac:dyDescent="0.25">
      <c r="A34" s="98">
        <f t="shared" si="0"/>
        <v>10222</v>
      </c>
      <c r="B34" s="377" t="s">
        <v>8652</v>
      </c>
      <c r="C34" s="377" t="s">
        <v>8653</v>
      </c>
      <c r="D34" s="377" t="s">
        <v>8654</v>
      </c>
      <c r="E34" s="379" t="s">
        <v>150</v>
      </c>
      <c r="F34" s="379">
        <v>1</v>
      </c>
      <c r="G34" s="380">
        <v>21.17</v>
      </c>
      <c r="H34" s="380">
        <v>21.17</v>
      </c>
    </row>
    <row r="35" spans="1:8" x14ac:dyDescent="0.25">
      <c r="A35" s="98">
        <f t="shared" si="0"/>
        <v>10223</v>
      </c>
      <c r="B35" s="377" t="s">
        <v>8655</v>
      </c>
      <c r="C35" s="377" t="s">
        <v>8656</v>
      </c>
      <c r="D35" s="377" t="s">
        <v>8657</v>
      </c>
      <c r="E35" s="379" t="s">
        <v>145</v>
      </c>
      <c r="F35" s="379">
        <v>1</v>
      </c>
      <c r="G35" s="380">
        <v>19.809999999999999</v>
      </c>
      <c r="H35" s="380">
        <v>19.809999999999999</v>
      </c>
    </row>
    <row r="36" spans="1:8" ht="30" x14ac:dyDescent="0.25">
      <c r="A36" s="98">
        <f t="shared" si="0"/>
        <v>10224</v>
      </c>
      <c r="B36" s="377" t="s">
        <v>8658</v>
      </c>
      <c r="C36" s="377" t="s">
        <v>8659</v>
      </c>
      <c r="D36" s="377" t="s">
        <v>8660</v>
      </c>
      <c r="E36" s="379" t="s">
        <v>150</v>
      </c>
      <c r="F36" s="379">
        <v>1</v>
      </c>
      <c r="G36" s="380">
        <v>16.88</v>
      </c>
      <c r="H36" s="380">
        <v>16.88</v>
      </c>
    </row>
    <row r="37" spans="1:8" x14ac:dyDescent="0.25">
      <c r="A37" s="98">
        <f t="shared" si="0"/>
        <v>10225</v>
      </c>
      <c r="B37" s="377" t="s">
        <v>8661</v>
      </c>
      <c r="C37" s="377" t="s">
        <v>8662</v>
      </c>
      <c r="D37" s="377" t="s">
        <v>8663</v>
      </c>
      <c r="E37" s="379" t="s">
        <v>150</v>
      </c>
      <c r="F37" s="379">
        <v>1</v>
      </c>
      <c r="G37" s="380">
        <v>23.77</v>
      </c>
      <c r="H37" s="380">
        <v>23.77</v>
      </c>
    </row>
    <row r="38" spans="1:8" x14ac:dyDescent="0.25">
      <c r="A38" s="98">
        <f t="shared" si="0"/>
        <v>10226</v>
      </c>
      <c r="B38" s="377" t="s">
        <v>8664</v>
      </c>
      <c r="C38" s="377" t="s">
        <v>8665</v>
      </c>
      <c r="D38" s="377" t="s">
        <v>8666</v>
      </c>
      <c r="E38" s="379" t="s">
        <v>145</v>
      </c>
      <c r="F38" s="379">
        <v>1</v>
      </c>
      <c r="G38" s="380">
        <v>23.77</v>
      </c>
      <c r="H38" s="380">
        <v>23.77</v>
      </c>
    </row>
    <row r="39" spans="1:8" ht="45" x14ac:dyDescent="0.25">
      <c r="A39" s="98">
        <f t="shared" si="0"/>
        <v>10227</v>
      </c>
      <c r="B39" s="377" t="s">
        <v>8667</v>
      </c>
      <c r="C39" s="377" t="s">
        <v>8668</v>
      </c>
      <c r="D39" s="377" t="s">
        <v>8669</v>
      </c>
      <c r="E39" s="379" t="s">
        <v>145</v>
      </c>
      <c r="F39" s="379">
        <v>1</v>
      </c>
      <c r="G39" s="380">
        <v>39.619999999999997</v>
      </c>
      <c r="H39" s="380">
        <v>39.619999999999997</v>
      </c>
    </row>
    <row r="40" spans="1:8" ht="30" x14ac:dyDescent="0.25">
      <c r="A40" s="98">
        <f t="shared" si="0"/>
        <v>10228</v>
      </c>
      <c r="B40" s="377" t="s">
        <v>8670</v>
      </c>
      <c r="C40" s="377" t="s">
        <v>8671</v>
      </c>
      <c r="D40" s="377" t="s">
        <v>8672</v>
      </c>
      <c r="E40" s="379" t="s">
        <v>150</v>
      </c>
      <c r="F40" s="379">
        <v>1</v>
      </c>
      <c r="G40" s="380">
        <v>6.44</v>
      </c>
      <c r="H40" s="380">
        <v>6.44</v>
      </c>
    </row>
    <row r="41" spans="1:8" x14ac:dyDescent="0.25">
      <c r="A41" s="98">
        <f t="shared" si="0"/>
        <v>10229</v>
      </c>
      <c r="B41" s="377" t="s">
        <v>8673</v>
      </c>
      <c r="C41" s="377" t="s">
        <v>8674</v>
      </c>
      <c r="D41" s="377" t="s">
        <v>8675</v>
      </c>
      <c r="E41" s="379" t="s">
        <v>145</v>
      </c>
      <c r="F41" s="379">
        <v>1</v>
      </c>
      <c r="G41" s="380">
        <v>38.31</v>
      </c>
      <c r="H41" s="380">
        <v>38.31</v>
      </c>
    </row>
    <row r="42" spans="1:8" ht="30" x14ac:dyDescent="0.25">
      <c r="A42" s="98">
        <f t="shared" si="0"/>
        <v>10230</v>
      </c>
      <c r="B42" s="377" t="s">
        <v>8676</v>
      </c>
      <c r="C42" s="377" t="s">
        <v>8677</v>
      </c>
      <c r="D42" s="377" t="s">
        <v>8678</v>
      </c>
      <c r="E42" s="379" t="s">
        <v>150</v>
      </c>
      <c r="F42" s="379">
        <v>1</v>
      </c>
      <c r="G42" s="380">
        <v>6.15</v>
      </c>
      <c r="H42" s="380">
        <v>6.15</v>
      </c>
    </row>
    <row r="43" spans="1:8" ht="30" x14ac:dyDescent="0.25">
      <c r="A43" s="98">
        <f t="shared" si="0"/>
        <v>10234</v>
      </c>
      <c r="B43" s="377" t="s">
        <v>8679</v>
      </c>
      <c r="C43" s="377" t="s">
        <v>8680</v>
      </c>
      <c r="D43" s="377" t="s">
        <v>8681</v>
      </c>
      <c r="E43" s="379" t="s">
        <v>150</v>
      </c>
      <c r="F43" s="379">
        <v>1</v>
      </c>
      <c r="G43" s="380">
        <v>24.9</v>
      </c>
      <c r="H43" s="380">
        <v>24.9</v>
      </c>
    </row>
    <row r="44" spans="1:8" ht="30" x14ac:dyDescent="0.25">
      <c r="A44" s="98">
        <f t="shared" si="0"/>
        <v>10238</v>
      </c>
      <c r="B44" s="377" t="s">
        <v>8682</v>
      </c>
      <c r="C44" s="377" t="s">
        <v>8683</v>
      </c>
      <c r="D44" s="377" t="s">
        <v>8684</v>
      </c>
      <c r="E44" s="379" t="s">
        <v>150</v>
      </c>
      <c r="F44" s="379">
        <v>1</v>
      </c>
      <c r="G44" s="380">
        <v>9.58</v>
      </c>
      <c r="H44" s="380">
        <v>9.58</v>
      </c>
    </row>
    <row r="45" spans="1:8" ht="30" x14ac:dyDescent="0.25">
      <c r="A45" s="98">
        <f t="shared" si="0"/>
        <v>10239</v>
      </c>
      <c r="B45" s="377" t="s">
        <v>8685</v>
      </c>
      <c r="C45" s="377" t="s">
        <v>8686</v>
      </c>
      <c r="D45" s="377" t="s">
        <v>8687</v>
      </c>
      <c r="E45" s="379" t="s">
        <v>150</v>
      </c>
      <c r="F45" s="379">
        <v>1</v>
      </c>
      <c r="G45" s="380">
        <v>36.99</v>
      </c>
      <c r="H45" s="380">
        <v>36.99</v>
      </c>
    </row>
    <row r="46" spans="1:8" ht="30" x14ac:dyDescent="0.25">
      <c r="A46" s="98">
        <f t="shared" si="0"/>
        <v>10240</v>
      </c>
      <c r="B46" s="377" t="s">
        <v>8688</v>
      </c>
      <c r="C46" s="377" t="s">
        <v>8689</v>
      </c>
      <c r="D46" s="377" t="s">
        <v>8690</v>
      </c>
      <c r="E46" s="379" t="s">
        <v>145</v>
      </c>
      <c r="F46" s="379">
        <v>1</v>
      </c>
      <c r="G46" s="380">
        <v>10.48</v>
      </c>
      <c r="H46" s="380">
        <v>10.48</v>
      </c>
    </row>
    <row r="47" spans="1:8" x14ac:dyDescent="0.25">
      <c r="A47" s="98">
        <f t="shared" si="0"/>
        <v>10242</v>
      </c>
      <c r="B47" s="377" t="s">
        <v>8691</v>
      </c>
      <c r="C47" s="377" t="s">
        <v>8692</v>
      </c>
      <c r="D47" s="377" t="s">
        <v>8693</v>
      </c>
      <c r="E47" s="379" t="s">
        <v>150</v>
      </c>
      <c r="F47" s="379">
        <v>1</v>
      </c>
      <c r="G47" s="380">
        <v>3.38</v>
      </c>
      <c r="H47" s="380">
        <v>3.38</v>
      </c>
    </row>
    <row r="48" spans="1:8" ht="30" x14ac:dyDescent="0.25">
      <c r="A48" s="98">
        <f t="shared" si="0"/>
        <v>10244</v>
      </c>
      <c r="B48" s="377" t="s">
        <v>8694</v>
      </c>
      <c r="C48" s="377" t="s">
        <v>8695</v>
      </c>
      <c r="D48" s="377" t="s">
        <v>8696</v>
      </c>
      <c r="E48" s="379" t="s">
        <v>138</v>
      </c>
      <c r="F48" s="379">
        <v>1</v>
      </c>
      <c r="G48" s="380">
        <v>13.81</v>
      </c>
      <c r="H48" s="380">
        <v>13.81</v>
      </c>
    </row>
    <row r="49" spans="1:8" ht="45" x14ac:dyDescent="0.25">
      <c r="A49" s="98">
        <f t="shared" si="0"/>
        <v>10246</v>
      </c>
      <c r="B49" s="377" t="s">
        <v>8697</v>
      </c>
      <c r="C49" s="377" t="s">
        <v>8698</v>
      </c>
      <c r="D49" s="377" t="s">
        <v>8699</v>
      </c>
      <c r="E49" s="379" t="s">
        <v>150</v>
      </c>
      <c r="F49" s="379">
        <v>1</v>
      </c>
      <c r="G49" s="380">
        <v>3.62</v>
      </c>
      <c r="H49" s="380">
        <v>3.62</v>
      </c>
    </row>
    <row r="50" spans="1:8" ht="30" x14ac:dyDescent="0.25">
      <c r="A50" s="98">
        <f t="shared" si="0"/>
        <v>10253</v>
      </c>
      <c r="B50" s="377" t="s">
        <v>8700</v>
      </c>
      <c r="C50" s="377" t="s">
        <v>8701</v>
      </c>
      <c r="D50" s="377" t="s">
        <v>8702</v>
      </c>
      <c r="E50" s="379" t="s">
        <v>150</v>
      </c>
      <c r="F50" s="379">
        <v>1</v>
      </c>
      <c r="G50" s="380">
        <v>27.9</v>
      </c>
      <c r="H50" s="380">
        <v>27.9</v>
      </c>
    </row>
    <row r="51" spans="1:8" ht="30" x14ac:dyDescent="0.25">
      <c r="A51" s="98">
        <f t="shared" si="0"/>
        <v>10254</v>
      </c>
      <c r="B51" s="377" t="s">
        <v>8703</v>
      </c>
      <c r="C51" s="377" t="s">
        <v>8704</v>
      </c>
      <c r="D51" s="377" t="s">
        <v>8705</v>
      </c>
      <c r="E51" s="379" t="s">
        <v>150</v>
      </c>
      <c r="F51" s="379">
        <v>1</v>
      </c>
      <c r="G51" s="380">
        <v>9.27</v>
      </c>
      <c r="H51" s="380">
        <v>9.27</v>
      </c>
    </row>
    <row r="52" spans="1:8" ht="30" x14ac:dyDescent="0.25">
      <c r="A52" s="98">
        <f t="shared" si="0"/>
        <v>10255</v>
      </c>
      <c r="B52" s="377" t="s">
        <v>8706</v>
      </c>
      <c r="C52" s="377" t="s">
        <v>8707</v>
      </c>
      <c r="D52" s="377" t="s">
        <v>8708</v>
      </c>
      <c r="E52" s="379" t="s">
        <v>150</v>
      </c>
      <c r="F52" s="379">
        <v>1</v>
      </c>
      <c r="G52" s="380">
        <v>22.88</v>
      </c>
      <c r="H52" s="380">
        <v>22.88</v>
      </c>
    </row>
    <row r="53" spans="1:8" ht="30" x14ac:dyDescent="0.25">
      <c r="A53" s="98">
        <f t="shared" si="0"/>
        <v>10256</v>
      </c>
      <c r="B53" s="377" t="s">
        <v>8709</v>
      </c>
      <c r="C53" s="377" t="s">
        <v>8710</v>
      </c>
      <c r="D53" s="377" t="s">
        <v>8711</v>
      </c>
      <c r="E53" s="379" t="s">
        <v>150</v>
      </c>
      <c r="F53" s="379">
        <v>1</v>
      </c>
      <c r="G53" s="380">
        <v>7.3</v>
      </c>
      <c r="H53" s="380">
        <v>7.3</v>
      </c>
    </row>
    <row r="54" spans="1:8" ht="30" x14ac:dyDescent="0.25">
      <c r="A54" s="98">
        <f t="shared" si="0"/>
        <v>10259</v>
      </c>
      <c r="B54" s="377" t="s">
        <v>8712</v>
      </c>
      <c r="C54" s="377" t="s">
        <v>8713</v>
      </c>
      <c r="D54" s="377" t="s">
        <v>8714</v>
      </c>
      <c r="E54" s="379" t="s">
        <v>138</v>
      </c>
      <c r="F54" s="379">
        <v>1</v>
      </c>
      <c r="G54" s="380">
        <v>2.23</v>
      </c>
      <c r="H54" s="380">
        <v>2.23</v>
      </c>
    </row>
    <row r="55" spans="1:8" x14ac:dyDescent="0.25">
      <c r="A55" s="98">
        <f t="shared" si="0"/>
        <v>10264</v>
      </c>
      <c r="B55" s="377" t="s">
        <v>8715</v>
      </c>
      <c r="C55" s="377" t="s">
        <v>8716</v>
      </c>
      <c r="D55" s="377" t="s">
        <v>8717</v>
      </c>
      <c r="E55" s="379" t="s">
        <v>150</v>
      </c>
      <c r="F55" s="379">
        <v>1</v>
      </c>
      <c r="G55" s="380">
        <v>26.59</v>
      </c>
      <c r="H55" s="380">
        <v>26.59</v>
      </c>
    </row>
    <row r="56" spans="1:8" x14ac:dyDescent="0.25">
      <c r="A56" s="98">
        <f t="shared" si="0"/>
        <v>10271</v>
      </c>
      <c r="B56" s="377" t="s">
        <v>8718</v>
      </c>
      <c r="C56" s="377" t="s">
        <v>8719</v>
      </c>
      <c r="D56" s="377" t="s">
        <v>8720</v>
      </c>
      <c r="E56" s="379" t="s">
        <v>145</v>
      </c>
      <c r="F56" s="379">
        <v>1</v>
      </c>
      <c r="G56" s="380">
        <v>14.23</v>
      </c>
      <c r="H56" s="380">
        <v>14.23</v>
      </c>
    </row>
    <row r="57" spans="1:8" ht="30" x14ac:dyDescent="0.25">
      <c r="A57" s="98">
        <f t="shared" si="0"/>
        <v>10279</v>
      </c>
      <c r="B57" s="377" t="s">
        <v>8721</v>
      </c>
      <c r="C57" s="377" t="s">
        <v>8722</v>
      </c>
      <c r="D57" s="377" t="s">
        <v>8723</v>
      </c>
      <c r="E57" s="379" t="s">
        <v>145</v>
      </c>
      <c r="F57" s="379">
        <v>1</v>
      </c>
      <c r="G57" s="380">
        <v>22.28</v>
      </c>
      <c r="H57" s="380">
        <v>22.28</v>
      </c>
    </row>
    <row r="58" spans="1:8" ht="30" x14ac:dyDescent="0.25">
      <c r="A58" s="98">
        <f t="shared" si="0"/>
        <v>10280</v>
      </c>
      <c r="B58" s="377" t="s">
        <v>8724</v>
      </c>
      <c r="C58" s="377" t="s">
        <v>8725</v>
      </c>
      <c r="D58" s="377" t="s">
        <v>8726</v>
      </c>
      <c r="E58" s="379" t="s">
        <v>150</v>
      </c>
      <c r="F58" s="379">
        <v>1</v>
      </c>
      <c r="G58" s="380">
        <v>8.32</v>
      </c>
      <c r="H58" s="380">
        <v>8.32</v>
      </c>
    </row>
    <row r="59" spans="1:8" x14ac:dyDescent="0.25">
      <c r="A59" s="98">
        <f t="shared" si="0"/>
        <v>10286</v>
      </c>
      <c r="B59" s="377" t="s">
        <v>8727</v>
      </c>
      <c r="C59" s="377" t="s">
        <v>8728</v>
      </c>
      <c r="D59" s="377" t="s">
        <v>8729</v>
      </c>
      <c r="E59" s="379" t="s">
        <v>150</v>
      </c>
      <c r="F59" s="379">
        <v>1</v>
      </c>
      <c r="G59" s="380">
        <v>14.18</v>
      </c>
      <c r="H59" s="380">
        <v>14.18</v>
      </c>
    </row>
    <row r="60" spans="1:8" x14ac:dyDescent="0.25">
      <c r="A60" s="98">
        <f t="shared" si="0"/>
        <v>10292</v>
      </c>
      <c r="B60" s="377" t="s">
        <v>8730</v>
      </c>
      <c r="C60" s="377" t="s">
        <v>8731</v>
      </c>
      <c r="D60" s="377" t="s">
        <v>8732</v>
      </c>
      <c r="E60" s="379" t="s">
        <v>138</v>
      </c>
      <c r="F60" s="379">
        <v>1</v>
      </c>
      <c r="G60" s="380">
        <v>0.59</v>
      </c>
      <c r="H60" s="380">
        <v>0.59</v>
      </c>
    </row>
    <row r="61" spans="1:8" x14ac:dyDescent="0.25">
      <c r="A61" s="98">
        <f t="shared" si="0"/>
        <v>103</v>
      </c>
      <c r="B61" s="378" t="s">
        <v>8733</v>
      </c>
      <c r="C61" s="377"/>
      <c r="D61" s="378" t="s">
        <v>8594</v>
      </c>
      <c r="E61" s="379"/>
      <c r="F61" s="379"/>
      <c r="G61" s="380"/>
      <c r="H61" s="380"/>
    </row>
    <row r="62" spans="1:8" ht="30" x14ac:dyDescent="0.25">
      <c r="A62" s="98">
        <f t="shared" si="0"/>
        <v>10315</v>
      </c>
      <c r="B62" s="377" t="s">
        <v>8734</v>
      </c>
      <c r="C62" s="377" t="s">
        <v>8735</v>
      </c>
      <c r="D62" s="377" t="s">
        <v>8736</v>
      </c>
      <c r="E62" s="379" t="s">
        <v>150</v>
      </c>
      <c r="F62" s="379">
        <v>1</v>
      </c>
      <c r="G62" s="380">
        <v>10.94</v>
      </c>
      <c r="H62" s="380">
        <v>10.94</v>
      </c>
    </row>
    <row r="63" spans="1:8" ht="30" x14ac:dyDescent="0.25">
      <c r="A63" s="98">
        <f t="shared" si="0"/>
        <v>10317</v>
      </c>
      <c r="B63" s="377" t="s">
        <v>8737</v>
      </c>
      <c r="C63" s="377" t="s">
        <v>8738</v>
      </c>
      <c r="D63" s="377" t="s">
        <v>8739</v>
      </c>
      <c r="E63" s="379" t="s">
        <v>150</v>
      </c>
      <c r="F63" s="379">
        <v>1</v>
      </c>
      <c r="G63" s="380">
        <v>114.92</v>
      </c>
      <c r="H63" s="380">
        <v>114.92</v>
      </c>
    </row>
    <row r="64" spans="1:8" ht="30" x14ac:dyDescent="0.25">
      <c r="A64" s="98">
        <f t="shared" si="0"/>
        <v>10318</v>
      </c>
      <c r="B64" s="377" t="s">
        <v>8740</v>
      </c>
      <c r="C64" s="377" t="s">
        <v>8741</v>
      </c>
      <c r="D64" s="377" t="s">
        <v>8742</v>
      </c>
      <c r="E64" s="379" t="s">
        <v>150</v>
      </c>
      <c r="F64" s="379">
        <v>1</v>
      </c>
      <c r="G64" s="380">
        <v>13.43</v>
      </c>
      <c r="H64" s="380">
        <v>13.43</v>
      </c>
    </row>
    <row r="65" spans="1:8" ht="30" x14ac:dyDescent="0.25">
      <c r="A65" s="98">
        <f t="shared" si="0"/>
        <v>10319</v>
      </c>
      <c r="B65" s="377" t="s">
        <v>8743</v>
      </c>
      <c r="C65" s="377" t="s">
        <v>8744</v>
      </c>
      <c r="D65" s="377" t="s">
        <v>8745</v>
      </c>
      <c r="E65" s="379" t="s">
        <v>150</v>
      </c>
      <c r="F65" s="379">
        <v>1</v>
      </c>
      <c r="G65" s="380">
        <v>18.940000000000001</v>
      </c>
      <c r="H65" s="380">
        <v>18.940000000000001</v>
      </c>
    </row>
    <row r="66" spans="1:8" ht="30" x14ac:dyDescent="0.25">
      <c r="A66" s="98">
        <f t="shared" si="0"/>
        <v>10320</v>
      </c>
      <c r="B66" s="377" t="s">
        <v>8746</v>
      </c>
      <c r="C66" s="377" t="s">
        <v>8747</v>
      </c>
      <c r="D66" s="377" t="s">
        <v>8748</v>
      </c>
      <c r="E66" s="379" t="s">
        <v>150</v>
      </c>
      <c r="F66" s="379">
        <v>1</v>
      </c>
      <c r="G66" s="380">
        <v>1.92</v>
      </c>
      <c r="H66" s="380">
        <v>1.92</v>
      </c>
    </row>
    <row r="67" spans="1:8" x14ac:dyDescent="0.25">
      <c r="A67" s="98">
        <f t="shared" si="0"/>
        <v>10323</v>
      </c>
      <c r="B67" s="377" t="s">
        <v>8749</v>
      </c>
      <c r="C67" s="377" t="s">
        <v>8750</v>
      </c>
      <c r="D67" s="377" t="s">
        <v>8751</v>
      </c>
      <c r="E67" s="379" t="s">
        <v>145</v>
      </c>
      <c r="F67" s="379">
        <v>1</v>
      </c>
      <c r="G67" s="380">
        <v>10.48</v>
      </c>
      <c r="H67" s="380">
        <v>10.48</v>
      </c>
    </row>
    <row r="68" spans="1:8" ht="30" x14ac:dyDescent="0.25">
      <c r="A68" s="98">
        <f t="shared" si="0"/>
        <v>10324</v>
      </c>
      <c r="B68" s="377" t="s">
        <v>8752</v>
      </c>
      <c r="C68" s="377" t="s">
        <v>8753</v>
      </c>
      <c r="D68" s="377" t="s">
        <v>8754</v>
      </c>
      <c r="E68" s="379" t="s">
        <v>150</v>
      </c>
      <c r="F68" s="379">
        <v>1</v>
      </c>
      <c r="G68" s="380">
        <v>8.42</v>
      </c>
      <c r="H68" s="380">
        <v>8.42</v>
      </c>
    </row>
    <row r="69" spans="1:8" ht="30" x14ac:dyDescent="0.25">
      <c r="A69" s="98">
        <f t="shared" si="0"/>
        <v>10325</v>
      </c>
      <c r="B69" s="377" t="s">
        <v>8755</v>
      </c>
      <c r="C69" s="377" t="s">
        <v>8756</v>
      </c>
      <c r="D69" s="377" t="s">
        <v>8757</v>
      </c>
      <c r="E69" s="379" t="s">
        <v>150</v>
      </c>
      <c r="F69" s="379">
        <v>1</v>
      </c>
      <c r="G69" s="380">
        <v>27.9</v>
      </c>
      <c r="H69" s="380">
        <v>27.9</v>
      </c>
    </row>
    <row r="70" spans="1:8" ht="30" x14ac:dyDescent="0.25">
      <c r="A70" s="98">
        <f t="shared" si="0"/>
        <v>10326</v>
      </c>
      <c r="B70" s="377" t="s">
        <v>8758</v>
      </c>
      <c r="C70" s="377" t="s">
        <v>8759</v>
      </c>
      <c r="D70" s="377" t="s">
        <v>8760</v>
      </c>
      <c r="E70" s="379" t="s">
        <v>150</v>
      </c>
      <c r="F70" s="379">
        <v>1</v>
      </c>
      <c r="G70" s="380">
        <v>27.9</v>
      </c>
      <c r="H70" s="380">
        <v>27.9</v>
      </c>
    </row>
    <row r="71" spans="1:8" x14ac:dyDescent="0.25">
      <c r="A71" s="98">
        <f t="shared" si="0"/>
        <v>10327</v>
      </c>
      <c r="B71" s="377" t="s">
        <v>8761</v>
      </c>
      <c r="C71" s="377" t="s">
        <v>8762</v>
      </c>
      <c r="D71" s="377" t="s">
        <v>8763</v>
      </c>
      <c r="E71" s="379" t="s">
        <v>138</v>
      </c>
      <c r="F71" s="379">
        <v>1</v>
      </c>
      <c r="G71" s="380">
        <v>2.38</v>
      </c>
      <c r="H71" s="380">
        <v>2.38</v>
      </c>
    </row>
    <row r="72" spans="1:8" x14ac:dyDescent="0.25">
      <c r="A72" s="98">
        <f t="shared" si="0"/>
        <v>10329</v>
      </c>
      <c r="B72" s="377" t="s">
        <v>8764</v>
      </c>
      <c r="C72" s="377" t="s">
        <v>8765</v>
      </c>
      <c r="D72" s="377" t="s">
        <v>8766</v>
      </c>
      <c r="E72" s="379" t="s">
        <v>145</v>
      </c>
      <c r="F72" s="379">
        <v>1</v>
      </c>
      <c r="G72" s="380">
        <v>19.57</v>
      </c>
      <c r="H72" s="380">
        <v>19.57</v>
      </c>
    </row>
    <row r="73" spans="1:8" ht="45" x14ac:dyDescent="0.25">
      <c r="A73" s="98">
        <f t="shared" si="0"/>
        <v>10331</v>
      </c>
      <c r="B73" s="377" t="s">
        <v>8767</v>
      </c>
      <c r="C73" s="377" t="s">
        <v>8768</v>
      </c>
      <c r="D73" s="377" t="s">
        <v>8769</v>
      </c>
      <c r="E73" s="379" t="s">
        <v>150</v>
      </c>
      <c r="F73" s="379">
        <v>1</v>
      </c>
      <c r="G73" s="380">
        <v>10.26</v>
      </c>
      <c r="H73" s="380">
        <v>10.26</v>
      </c>
    </row>
    <row r="74" spans="1:8" x14ac:dyDescent="0.25">
      <c r="A74" s="98">
        <f t="shared" si="0"/>
        <v>10332</v>
      </c>
      <c r="B74" s="377" t="s">
        <v>8770</v>
      </c>
      <c r="C74" s="377" t="s">
        <v>8771</v>
      </c>
      <c r="D74" s="377" t="s">
        <v>8772</v>
      </c>
      <c r="E74" s="379" t="s">
        <v>138</v>
      </c>
      <c r="F74" s="379">
        <v>1</v>
      </c>
      <c r="G74" s="380">
        <v>3.56</v>
      </c>
      <c r="H74" s="380">
        <v>3.56</v>
      </c>
    </row>
    <row r="75" spans="1:8" x14ac:dyDescent="0.25">
      <c r="A75" s="98">
        <f t="shared" si="0"/>
        <v>10333</v>
      </c>
      <c r="B75" s="377" t="s">
        <v>8773</v>
      </c>
      <c r="C75" s="377" t="s">
        <v>8774</v>
      </c>
      <c r="D75" s="377" t="s">
        <v>8775</v>
      </c>
      <c r="E75" s="379" t="s">
        <v>150</v>
      </c>
      <c r="F75" s="379">
        <v>1</v>
      </c>
      <c r="G75" s="380">
        <v>7.96</v>
      </c>
      <c r="H75" s="380">
        <v>7.96</v>
      </c>
    </row>
    <row r="76" spans="1:8" x14ac:dyDescent="0.25">
      <c r="A76" s="98">
        <f t="shared" si="0"/>
        <v>104</v>
      </c>
      <c r="B76" s="378" t="s">
        <v>8776</v>
      </c>
      <c r="C76" s="377"/>
      <c r="D76" s="378" t="s">
        <v>8777</v>
      </c>
      <c r="E76" s="379"/>
      <c r="F76" s="379"/>
      <c r="G76" s="380"/>
      <c r="H76" s="380"/>
    </row>
    <row r="77" spans="1:8" x14ac:dyDescent="0.25">
      <c r="A77" s="98">
        <f t="shared" si="0"/>
        <v>10401</v>
      </c>
      <c r="B77" s="377" t="s">
        <v>8778</v>
      </c>
      <c r="C77" s="377" t="s">
        <v>8779</v>
      </c>
      <c r="D77" s="377" t="s">
        <v>8780</v>
      </c>
      <c r="E77" s="379" t="s">
        <v>150</v>
      </c>
      <c r="F77" s="379">
        <v>1</v>
      </c>
      <c r="G77" s="380">
        <v>1.31</v>
      </c>
      <c r="H77" s="380">
        <v>1.31</v>
      </c>
    </row>
    <row r="78" spans="1:8" ht="30" x14ac:dyDescent="0.25">
      <c r="A78" s="98">
        <f t="shared" ref="A78:A141" si="1">VALUE(RIGHT(B78,LEN(B78)-1))</f>
        <v>10402</v>
      </c>
      <c r="B78" s="377" t="s">
        <v>8781</v>
      </c>
      <c r="C78" s="377" t="s">
        <v>8782</v>
      </c>
      <c r="D78" s="377" t="s">
        <v>8783</v>
      </c>
      <c r="E78" s="379" t="s">
        <v>150</v>
      </c>
      <c r="F78" s="379">
        <v>1</v>
      </c>
      <c r="G78" s="380">
        <v>4.22</v>
      </c>
      <c r="H78" s="380">
        <v>4.22</v>
      </c>
    </row>
    <row r="79" spans="1:8" ht="30" x14ac:dyDescent="0.25">
      <c r="A79" s="98">
        <f t="shared" si="1"/>
        <v>10403</v>
      </c>
      <c r="B79" s="377" t="s">
        <v>8784</v>
      </c>
      <c r="C79" s="377" t="s">
        <v>8785</v>
      </c>
      <c r="D79" s="377" t="s">
        <v>8786</v>
      </c>
      <c r="E79" s="379" t="s">
        <v>145</v>
      </c>
      <c r="F79" s="379">
        <v>1</v>
      </c>
      <c r="G79" s="380">
        <v>50.64</v>
      </c>
      <c r="H79" s="380">
        <v>50.64</v>
      </c>
    </row>
    <row r="80" spans="1:8" ht="30" x14ac:dyDescent="0.25">
      <c r="A80" s="98">
        <f t="shared" si="1"/>
        <v>10404</v>
      </c>
      <c r="B80" s="377" t="s">
        <v>8787</v>
      </c>
      <c r="C80" s="377" t="s">
        <v>8788</v>
      </c>
      <c r="D80" s="377" t="s">
        <v>8789</v>
      </c>
      <c r="E80" s="379" t="s">
        <v>145</v>
      </c>
      <c r="F80" s="379">
        <v>1</v>
      </c>
      <c r="G80" s="380">
        <v>125.93</v>
      </c>
      <c r="H80" s="380">
        <v>125.93</v>
      </c>
    </row>
    <row r="81" spans="1:8" x14ac:dyDescent="0.25">
      <c r="A81" s="98">
        <f t="shared" si="1"/>
        <v>105</v>
      </c>
      <c r="B81" s="378" t="s">
        <v>8790</v>
      </c>
      <c r="C81" s="377"/>
      <c r="D81" s="378" t="s">
        <v>8791</v>
      </c>
      <c r="E81" s="379"/>
      <c r="F81" s="379"/>
      <c r="G81" s="380"/>
      <c r="H81" s="380"/>
    </row>
    <row r="82" spans="1:8" ht="30" x14ac:dyDescent="0.25">
      <c r="A82" s="98">
        <f t="shared" si="1"/>
        <v>10501</v>
      </c>
      <c r="B82" s="377" t="s">
        <v>8792</v>
      </c>
      <c r="C82" s="377" t="s">
        <v>8793</v>
      </c>
      <c r="D82" s="377" t="s">
        <v>8794</v>
      </c>
      <c r="E82" s="379" t="s">
        <v>150</v>
      </c>
      <c r="F82" s="379">
        <v>1</v>
      </c>
      <c r="G82" s="380">
        <v>11.63</v>
      </c>
      <c r="H82" s="380">
        <v>11.63</v>
      </c>
    </row>
    <row r="83" spans="1:8" ht="60" x14ac:dyDescent="0.25">
      <c r="A83" s="98">
        <f t="shared" si="1"/>
        <v>10512</v>
      </c>
      <c r="B83" s="377" t="s">
        <v>8795</v>
      </c>
      <c r="C83" s="377" t="s">
        <v>8796</v>
      </c>
      <c r="D83" s="377" t="s">
        <v>8797</v>
      </c>
      <c r="E83" s="379" t="s">
        <v>8798</v>
      </c>
      <c r="F83" s="379">
        <v>1</v>
      </c>
      <c r="G83" s="381">
        <v>21511.96</v>
      </c>
      <c r="H83" s="381">
        <v>21511.96</v>
      </c>
    </row>
    <row r="84" spans="1:8" x14ac:dyDescent="0.25">
      <c r="A84" s="98">
        <f t="shared" si="1"/>
        <v>2</v>
      </c>
      <c r="B84" s="378" t="s">
        <v>8799</v>
      </c>
      <c r="C84" s="377"/>
      <c r="D84" s="378" t="s">
        <v>8800</v>
      </c>
      <c r="E84" s="379"/>
      <c r="F84" s="379"/>
      <c r="G84" s="380"/>
      <c r="H84" s="380"/>
    </row>
    <row r="85" spans="1:8" x14ac:dyDescent="0.25">
      <c r="A85" s="98">
        <f t="shared" si="1"/>
        <v>203</v>
      </c>
      <c r="B85" s="378" t="s">
        <v>8801</v>
      </c>
      <c r="C85" s="377"/>
      <c r="D85" s="378" t="s">
        <v>8802</v>
      </c>
      <c r="E85" s="379"/>
      <c r="F85" s="379"/>
      <c r="G85" s="380"/>
      <c r="H85" s="380"/>
    </row>
    <row r="86" spans="1:8" ht="30" x14ac:dyDescent="0.25">
      <c r="A86" s="98">
        <f t="shared" si="1"/>
        <v>20305</v>
      </c>
      <c r="B86" s="377" t="s">
        <v>8803</v>
      </c>
      <c r="C86" s="377" t="s">
        <v>8804</v>
      </c>
      <c r="D86" s="377" t="s">
        <v>8805</v>
      </c>
      <c r="E86" s="379" t="s">
        <v>150</v>
      </c>
      <c r="F86" s="379">
        <v>1</v>
      </c>
      <c r="G86" s="380">
        <v>336.35</v>
      </c>
      <c r="H86" s="380">
        <v>336.35</v>
      </c>
    </row>
    <row r="87" spans="1:8" ht="60" x14ac:dyDescent="0.25">
      <c r="A87" s="98">
        <f t="shared" si="1"/>
        <v>20339</v>
      </c>
      <c r="B87" s="377" t="s">
        <v>8806</v>
      </c>
      <c r="C87" s="377" t="s">
        <v>8807</v>
      </c>
      <c r="D87" s="377" t="s">
        <v>8808</v>
      </c>
      <c r="E87" s="379" t="s">
        <v>150</v>
      </c>
      <c r="F87" s="379">
        <v>1</v>
      </c>
      <c r="G87" s="380">
        <v>20.02</v>
      </c>
      <c r="H87" s="380">
        <v>20.02</v>
      </c>
    </row>
    <row r="88" spans="1:8" ht="120" x14ac:dyDescent="0.25">
      <c r="A88" s="98">
        <f t="shared" si="1"/>
        <v>20343</v>
      </c>
      <c r="B88" s="377" t="s">
        <v>8809</v>
      </c>
      <c r="C88" s="377" t="s">
        <v>8810</v>
      </c>
      <c r="D88" s="377" t="s">
        <v>8811</v>
      </c>
      <c r="E88" s="379" t="s">
        <v>8798</v>
      </c>
      <c r="F88" s="379">
        <v>1</v>
      </c>
      <c r="G88" s="381">
        <v>1006.75</v>
      </c>
      <c r="H88" s="381">
        <v>1006.75</v>
      </c>
    </row>
    <row r="89" spans="1:8" ht="30" x14ac:dyDescent="0.25">
      <c r="A89" s="98">
        <f t="shared" si="1"/>
        <v>20344</v>
      </c>
      <c r="B89" s="377" t="s">
        <v>8812</v>
      </c>
      <c r="C89" s="377" t="s">
        <v>8813</v>
      </c>
      <c r="D89" s="377" t="s">
        <v>156</v>
      </c>
      <c r="E89" s="379" t="s">
        <v>145</v>
      </c>
      <c r="F89" s="379">
        <v>1</v>
      </c>
      <c r="G89" s="381">
        <v>1713.5</v>
      </c>
      <c r="H89" s="381">
        <v>1713.5</v>
      </c>
    </row>
    <row r="90" spans="1:8" ht="30" x14ac:dyDescent="0.25">
      <c r="A90" s="98">
        <f t="shared" si="1"/>
        <v>20346</v>
      </c>
      <c r="B90" s="377" t="s">
        <v>8814</v>
      </c>
      <c r="C90" s="377" t="s">
        <v>8815</v>
      </c>
      <c r="D90" s="377" t="s">
        <v>8816</v>
      </c>
      <c r="E90" s="379" t="s">
        <v>138</v>
      </c>
      <c r="F90" s="379">
        <v>1</v>
      </c>
      <c r="G90" s="380">
        <v>15</v>
      </c>
      <c r="H90" s="380">
        <v>15</v>
      </c>
    </row>
    <row r="91" spans="1:8" ht="90" x14ac:dyDescent="0.25">
      <c r="A91" s="98">
        <f t="shared" si="1"/>
        <v>20348</v>
      </c>
      <c r="B91" s="377" t="s">
        <v>8817</v>
      </c>
      <c r="C91" s="377" t="s">
        <v>8818</v>
      </c>
      <c r="D91" s="377" t="s">
        <v>8819</v>
      </c>
      <c r="E91" s="379" t="s">
        <v>150</v>
      </c>
      <c r="F91" s="379">
        <v>1</v>
      </c>
      <c r="G91" s="380">
        <v>28.14</v>
      </c>
      <c r="H91" s="380">
        <v>28.14</v>
      </c>
    </row>
    <row r="92" spans="1:8" ht="105" x14ac:dyDescent="0.25">
      <c r="A92" s="98">
        <f t="shared" si="1"/>
        <v>20350</v>
      </c>
      <c r="B92" s="377" t="s">
        <v>8820</v>
      </c>
      <c r="C92" s="377" t="s">
        <v>8821</v>
      </c>
      <c r="D92" s="377" t="s">
        <v>8822</v>
      </c>
      <c r="E92" s="379" t="s">
        <v>138</v>
      </c>
      <c r="F92" s="379">
        <v>1</v>
      </c>
      <c r="G92" s="380">
        <v>193.91</v>
      </c>
      <c r="H92" s="380">
        <v>193.91</v>
      </c>
    </row>
    <row r="93" spans="1:8" ht="105" x14ac:dyDescent="0.25">
      <c r="A93" s="98">
        <f t="shared" si="1"/>
        <v>20351</v>
      </c>
      <c r="B93" s="377" t="s">
        <v>8823</v>
      </c>
      <c r="C93" s="377" t="s">
        <v>8824</v>
      </c>
      <c r="D93" s="377" t="s">
        <v>8825</v>
      </c>
      <c r="E93" s="379" t="s">
        <v>138</v>
      </c>
      <c r="F93" s="379">
        <v>1</v>
      </c>
      <c r="G93" s="380">
        <v>266.49</v>
      </c>
      <c r="H93" s="380">
        <v>266.49</v>
      </c>
    </row>
    <row r="94" spans="1:8" ht="120" x14ac:dyDescent="0.25">
      <c r="A94" s="98">
        <f t="shared" si="1"/>
        <v>20352</v>
      </c>
      <c r="B94" s="377" t="s">
        <v>8826</v>
      </c>
      <c r="C94" s="377" t="s">
        <v>8827</v>
      </c>
      <c r="D94" s="377" t="s">
        <v>163</v>
      </c>
      <c r="E94" s="379" t="s">
        <v>159</v>
      </c>
      <c r="F94" s="379">
        <v>1</v>
      </c>
      <c r="G94" s="381">
        <v>1094.25</v>
      </c>
      <c r="H94" s="381">
        <v>1094.25</v>
      </c>
    </row>
    <row r="95" spans="1:8" ht="105" x14ac:dyDescent="0.25">
      <c r="A95" s="98">
        <f t="shared" si="1"/>
        <v>20353</v>
      </c>
      <c r="B95" s="377" t="s">
        <v>8828</v>
      </c>
      <c r="C95" s="377" t="s">
        <v>8829</v>
      </c>
      <c r="D95" s="377" t="s">
        <v>158</v>
      </c>
      <c r="E95" s="379" t="s">
        <v>159</v>
      </c>
      <c r="F95" s="379">
        <v>1</v>
      </c>
      <c r="G95" s="381">
        <v>1094.25</v>
      </c>
      <c r="H95" s="381">
        <v>1094.25</v>
      </c>
    </row>
    <row r="96" spans="1:8" ht="90" x14ac:dyDescent="0.25">
      <c r="A96" s="98">
        <f t="shared" si="1"/>
        <v>20354</v>
      </c>
      <c r="B96" s="377" t="s">
        <v>8830</v>
      </c>
      <c r="C96" s="377" t="s">
        <v>8831</v>
      </c>
      <c r="D96" s="377" t="s">
        <v>169</v>
      </c>
      <c r="E96" s="379" t="s">
        <v>159</v>
      </c>
      <c r="F96" s="379">
        <v>1</v>
      </c>
      <c r="G96" s="380">
        <v>677.33</v>
      </c>
      <c r="H96" s="380">
        <v>677.33</v>
      </c>
    </row>
    <row r="97" spans="1:8" ht="105" x14ac:dyDescent="0.25">
      <c r="A97" s="98">
        <f t="shared" si="1"/>
        <v>20355</v>
      </c>
      <c r="B97" s="377" t="s">
        <v>8832</v>
      </c>
      <c r="C97" s="377" t="s">
        <v>8833</v>
      </c>
      <c r="D97" s="377" t="s">
        <v>161</v>
      </c>
      <c r="E97" s="379" t="s">
        <v>159</v>
      </c>
      <c r="F97" s="379">
        <v>1</v>
      </c>
      <c r="G97" s="381">
        <v>1025.67</v>
      </c>
      <c r="H97" s="381">
        <v>1025.67</v>
      </c>
    </row>
    <row r="98" spans="1:8" ht="75" x14ac:dyDescent="0.25">
      <c r="A98" s="98">
        <f t="shared" si="1"/>
        <v>20356</v>
      </c>
      <c r="B98" s="377" t="s">
        <v>8834</v>
      </c>
      <c r="C98" s="377" t="s">
        <v>8835</v>
      </c>
      <c r="D98" s="377" t="s">
        <v>165</v>
      </c>
      <c r="E98" s="379" t="s">
        <v>159</v>
      </c>
      <c r="F98" s="379">
        <v>1</v>
      </c>
      <c r="G98" s="380">
        <v>746.75</v>
      </c>
      <c r="H98" s="380">
        <v>746.75</v>
      </c>
    </row>
    <row r="99" spans="1:8" ht="60" x14ac:dyDescent="0.25">
      <c r="A99" s="98">
        <f t="shared" si="1"/>
        <v>207</v>
      </c>
      <c r="B99" s="378" t="s">
        <v>8836</v>
      </c>
      <c r="C99" s="377"/>
      <c r="D99" s="378" t="s">
        <v>8837</v>
      </c>
      <c r="E99" s="379"/>
      <c r="F99" s="379"/>
      <c r="G99" s="380"/>
      <c r="H99" s="380"/>
    </row>
    <row r="100" spans="1:8" ht="90" x14ac:dyDescent="0.25">
      <c r="A100" s="98">
        <f t="shared" si="1"/>
        <v>20701</v>
      </c>
      <c r="B100" s="377" t="s">
        <v>8838</v>
      </c>
      <c r="C100" s="377" t="s">
        <v>37902</v>
      </c>
      <c r="D100" s="377" t="s">
        <v>8839</v>
      </c>
      <c r="E100" s="379" t="s">
        <v>150</v>
      </c>
      <c r="F100" s="379">
        <v>1</v>
      </c>
      <c r="G100" s="380">
        <v>857.78</v>
      </c>
      <c r="H100" s="380">
        <v>857.78</v>
      </c>
    </row>
    <row r="101" spans="1:8" ht="90" x14ac:dyDescent="0.25">
      <c r="A101" s="98">
        <f t="shared" si="1"/>
        <v>20702</v>
      </c>
      <c r="B101" s="377" t="s">
        <v>8840</v>
      </c>
      <c r="C101" s="377" t="s">
        <v>8841</v>
      </c>
      <c r="D101" s="377" t="s">
        <v>8842</v>
      </c>
      <c r="E101" s="379" t="s">
        <v>150</v>
      </c>
      <c r="F101" s="379">
        <v>1</v>
      </c>
      <c r="G101" s="380">
        <v>644.20000000000005</v>
      </c>
      <c r="H101" s="380">
        <v>644.20000000000005</v>
      </c>
    </row>
    <row r="102" spans="1:8" ht="105" x14ac:dyDescent="0.25">
      <c r="A102" s="98">
        <f t="shared" si="1"/>
        <v>20703</v>
      </c>
      <c r="B102" s="377" t="s">
        <v>8843</v>
      </c>
      <c r="C102" s="377" t="s">
        <v>8844</v>
      </c>
      <c r="D102" s="377" t="s">
        <v>8845</v>
      </c>
      <c r="E102" s="379" t="s">
        <v>150</v>
      </c>
      <c r="F102" s="379">
        <v>1</v>
      </c>
      <c r="G102" s="380">
        <v>563.95000000000005</v>
      </c>
      <c r="H102" s="380">
        <v>563.95000000000005</v>
      </c>
    </row>
    <row r="103" spans="1:8" ht="90" x14ac:dyDescent="0.25">
      <c r="A103" s="98">
        <f t="shared" si="1"/>
        <v>20704</v>
      </c>
      <c r="B103" s="377" t="s">
        <v>8846</v>
      </c>
      <c r="C103" s="377" t="s">
        <v>37903</v>
      </c>
      <c r="D103" s="377" t="s">
        <v>8847</v>
      </c>
      <c r="E103" s="379" t="s">
        <v>150</v>
      </c>
      <c r="F103" s="379">
        <v>1</v>
      </c>
      <c r="G103" s="380">
        <v>503.14</v>
      </c>
      <c r="H103" s="380">
        <v>503.14</v>
      </c>
    </row>
    <row r="104" spans="1:8" ht="90" x14ac:dyDescent="0.25">
      <c r="A104" s="98">
        <f t="shared" si="1"/>
        <v>20705</v>
      </c>
      <c r="B104" s="377" t="s">
        <v>8848</v>
      </c>
      <c r="C104" s="377" t="s">
        <v>37904</v>
      </c>
      <c r="D104" s="377" t="s">
        <v>8849</v>
      </c>
      <c r="E104" s="379" t="s">
        <v>145</v>
      </c>
      <c r="F104" s="379">
        <v>1</v>
      </c>
      <c r="G104" s="381">
        <v>16697.84</v>
      </c>
      <c r="H104" s="381">
        <v>16697.84</v>
      </c>
    </row>
    <row r="105" spans="1:8" ht="90" x14ac:dyDescent="0.25">
      <c r="A105" s="98">
        <f t="shared" si="1"/>
        <v>20706</v>
      </c>
      <c r="B105" s="377" t="s">
        <v>8850</v>
      </c>
      <c r="C105" s="377" t="s">
        <v>37905</v>
      </c>
      <c r="D105" s="377" t="s">
        <v>8851</v>
      </c>
      <c r="E105" s="379" t="s">
        <v>145</v>
      </c>
      <c r="F105" s="379">
        <v>1</v>
      </c>
      <c r="G105" s="381">
        <v>25064.95</v>
      </c>
      <c r="H105" s="381">
        <v>25064.95</v>
      </c>
    </row>
    <row r="106" spans="1:8" ht="90" x14ac:dyDescent="0.25">
      <c r="A106" s="98">
        <f t="shared" si="1"/>
        <v>20707</v>
      </c>
      <c r="B106" s="377" t="s">
        <v>8852</v>
      </c>
      <c r="C106" s="377" t="s">
        <v>37906</v>
      </c>
      <c r="D106" s="377" t="s">
        <v>8853</v>
      </c>
      <c r="E106" s="379" t="s">
        <v>145</v>
      </c>
      <c r="F106" s="379">
        <v>1</v>
      </c>
      <c r="G106" s="381">
        <v>30912.15</v>
      </c>
      <c r="H106" s="381">
        <v>30912.15</v>
      </c>
    </row>
    <row r="107" spans="1:8" ht="90" x14ac:dyDescent="0.25">
      <c r="A107" s="98">
        <f t="shared" si="1"/>
        <v>20708</v>
      </c>
      <c r="B107" s="377" t="s">
        <v>8854</v>
      </c>
      <c r="C107" s="377" t="s">
        <v>8855</v>
      </c>
      <c r="D107" s="377" t="s">
        <v>8856</v>
      </c>
      <c r="E107" s="379" t="s">
        <v>150</v>
      </c>
      <c r="F107" s="379">
        <v>1</v>
      </c>
      <c r="G107" s="380">
        <v>225.79</v>
      </c>
      <c r="H107" s="380">
        <v>225.79</v>
      </c>
    </row>
    <row r="108" spans="1:8" ht="90" x14ac:dyDescent="0.25">
      <c r="A108" s="98">
        <f t="shared" si="1"/>
        <v>20709</v>
      </c>
      <c r="B108" s="377" t="s">
        <v>8857</v>
      </c>
      <c r="C108" s="377" t="s">
        <v>8858</v>
      </c>
      <c r="D108" s="377" t="s">
        <v>8859</v>
      </c>
      <c r="E108" s="379" t="s">
        <v>150</v>
      </c>
      <c r="F108" s="379">
        <v>1</v>
      </c>
      <c r="G108" s="380">
        <v>301.25</v>
      </c>
      <c r="H108" s="380">
        <v>301.25</v>
      </c>
    </row>
    <row r="109" spans="1:8" ht="60" x14ac:dyDescent="0.25">
      <c r="A109" s="98">
        <f t="shared" si="1"/>
        <v>20710</v>
      </c>
      <c r="B109" s="377" t="s">
        <v>8860</v>
      </c>
      <c r="C109" s="377" t="s">
        <v>8861</v>
      </c>
      <c r="D109" s="377" t="s">
        <v>8862</v>
      </c>
      <c r="E109" s="379" t="s">
        <v>145</v>
      </c>
      <c r="F109" s="379">
        <v>1</v>
      </c>
      <c r="G109" s="381">
        <v>1983.43</v>
      </c>
      <c r="H109" s="381">
        <v>1983.43</v>
      </c>
    </row>
    <row r="110" spans="1:8" ht="60" x14ac:dyDescent="0.25">
      <c r="A110" s="98">
        <f t="shared" si="1"/>
        <v>20711</v>
      </c>
      <c r="B110" s="377" t="s">
        <v>8863</v>
      </c>
      <c r="C110" s="377" t="s">
        <v>8864</v>
      </c>
      <c r="D110" s="377" t="s">
        <v>144</v>
      </c>
      <c r="E110" s="379" t="s">
        <v>145</v>
      </c>
      <c r="F110" s="379">
        <v>1</v>
      </c>
      <c r="G110" s="381">
        <v>2292.23</v>
      </c>
      <c r="H110" s="381">
        <v>2292.23</v>
      </c>
    </row>
    <row r="111" spans="1:8" ht="90" x14ac:dyDescent="0.25">
      <c r="A111" s="98">
        <f t="shared" si="1"/>
        <v>20712</v>
      </c>
      <c r="B111" s="377" t="s">
        <v>8865</v>
      </c>
      <c r="C111" s="377" t="s">
        <v>8866</v>
      </c>
      <c r="D111" s="377" t="s">
        <v>137</v>
      </c>
      <c r="E111" s="379" t="s">
        <v>138</v>
      </c>
      <c r="F111" s="379">
        <v>1</v>
      </c>
      <c r="G111" s="380">
        <v>53.79</v>
      </c>
      <c r="H111" s="380">
        <v>53.79</v>
      </c>
    </row>
    <row r="112" spans="1:8" ht="90" x14ac:dyDescent="0.25">
      <c r="A112" s="98">
        <f t="shared" si="1"/>
        <v>20713</v>
      </c>
      <c r="B112" s="377" t="s">
        <v>8867</v>
      </c>
      <c r="C112" s="377" t="s">
        <v>37907</v>
      </c>
      <c r="D112" s="377" t="s">
        <v>142</v>
      </c>
      <c r="E112" s="379" t="s">
        <v>138</v>
      </c>
      <c r="F112" s="379">
        <v>1</v>
      </c>
      <c r="G112" s="380">
        <v>523.51</v>
      </c>
      <c r="H112" s="380">
        <v>523.51</v>
      </c>
    </row>
    <row r="113" spans="1:8" ht="75" x14ac:dyDescent="0.25">
      <c r="A113" s="98">
        <f t="shared" si="1"/>
        <v>20714</v>
      </c>
      <c r="B113" s="377" t="s">
        <v>8868</v>
      </c>
      <c r="C113" s="377" t="s">
        <v>37908</v>
      </c>
      <c r="D113" s="377" t="s">
        <v>140</v>
      </c>
      <c r="E113" s="379" t="s">
        <v>138</v>
      </c>
      <c r="F113" s="379">
        <v>1</v>
      </c>
      <c r="G113" s="380">
        <v>401.53</v>
      </c>
      <c r="H113" s="380">
        <v>401.53</v>
      </c>
    </row>
    <row r="114" spans="1:8" ht="60" x14ac:dyDescent="0.25">
      <c r="A114" s="98">
        <f t="shared" si="1"/>
        <v>208</v>
      </c>
      <c r="B114" s="378" t="s">
        <v>8869</v>
      </c>
      <c r="C114" s="377"/>
      <c r="D114" s="378" t="s">
        <v>8870</v>
      </c>
      <c r="E114" s="379"/>
      <c r="F114" s="379"/>
      <c r="G114" s="380"/>
      <c r="H114" s="380"/>
    </row>
    <row r="115" spans="1:8" ht="90" x14ac:dyDescent="0.25">
      <c r="A115" s="98">
        <f t="shared" si="1"/>
        <v>20801</v>
      </c>
      <c r="B115" s="377" t="s">
        <v>8871</v>
      </c>
      <c r="C115" s="377" t="s">
        <v>37909</v>
      </c>
      <c r="D115" s="377" t="s">
        <v>8872</v>
      </c>
      <c r="E115" s="379" t="s">
        <v>150</v>
      </c>
      <c r="F115" s="379">
        <v>1</v>
      </c>
      <c r="G115" s="380">
        <v>648.76</v>
      </c>
      <c r="H115" s="380">
        <v>648.76</v>
      </c>
    </row>
    <row r="116" spans="1:8" ht="90" x14ac:dyDescent="0.25">
      <c r="A116" s="98">
        <f t="shared" si="1"/>
        <v>20802</v>
      </c>
      <c r="B116" s="377" t="s">
        <v>8873</v>
      </c>
      <c r="C116" s="377" t="s">
        <v>8874</v>
      </c>
      <c r="D116" s="377" t="s">
        <v>8875</v>
      </c>
      <c r="E116" s="379" t="s">
        <v>150</v>
      </c>
      <c r="F116" s="379">
        <v>1</v>
      </c>
      <c r="G116" s="380">
        <v>488.12</v>
      </c>
      <c r="H116" s="380">
        <v>488.12</v>
      </c>
    </row>
    <row r="117" spans="1:8" ht="105" x14ac:dyDescent="0.25">
      <c r="A117" s="98">
        <f t="shared" si="1"/>
        <v>20803</v>
      </c>
      <c r="B117" s="377" t="s">
        <v>8876</v>
      </c>
      <c r="C117" s="377" t="s">
        <v>8877</v>
      </c>
      <c r="D117" s="377" t="s">
        <v>8878</v>
      </c>
      <c r="E117" s="379" t="s">
        <v>150</v>
      </c>
      <c r="F117" s="379">
        <v>1</v>
      </c>
      <c r="G117" s="380">
        <v>429.31</v>
      </c>
      <c r="H117" s="380">
        <v>429.31</v>
      </c>
    </row>
    <row r="118" spans="1:8" ht="90" x14ac:dyDescent="0.25">
      <c r="A118" s="98">
        <f t="shared" si="1"/>
        <v>20804</v>
      </c>
      <c r="B118" s="377" t="s">
        <v>8879</v>
      </c>
      <c r="C118" s="377" t="s">
        <v>37910</v>
      </c>
      <c r="D118" s="377" t="s">
        <v>8880</v>
      </c>
      <c r="E118" s="379" t="s">
        <v>150</v>
      </c>
      <c r="F118" s="379">
        <v>1</v>
      </c>
      <c r="G118" s="380">
        <v>415.72</v>
      </c>
      <c r="H118" s="380">
        <v>415.72</v>
      </c>
    </row>
    <row r="119" spans="1:8" ht="90" x14ac:dyDescent="0.25">
      <c r="A119" s="98">
        <f t="shared" si="1"/>
        <v>20805</v>
      </c>
      <c r="B119" s="377" t="s">
        <v>8881</v>
      </c>
      <c r="C119" s="377" t="s">
        <v>37911</v>
      </c>
      <c r="D119" s="377" t="s">
        <v>8882</v>
      </c>
      <c r="E119" s="379" t="s">
        <v>145</v>
      </c>
      <c r="F119" s="379">
        <v>1</v>
      </c>
      <c r="G119" s="381">
        <v>12973.16</v>
      </c>
      <c r="H119" s="381">
        <v>12973.16</v>
      </c>
    </row>
    <row r="120" spans="1:8" ht="90" x14ac:dyDescent="0.25">
      <c r="A120" s="98">
        <f t="shared" si="1"/>
        <v>20806</v>
      </c>
      <c r="B120" s="377" t="s">
        <v>8883</v>
      </c>
      <c r="C120" s="377" t="s">
        <v>37912</v>
      </c>
      <c r="D120" s="377" t="s">
        <v>8884</v>
      </c>
      <c r="E120" s="379" t="s">
        <v>145</v>
      </c>
      <c r="F120" s="379">
        <v>1</v>
      </c>
      <c r="G120" s="381">
        <v>19549.080000000002</v>
      </c>
      <c r="H120" s="381">
        <v>19549.080000000002</v>
      </c>
    </row>
    <row r="121" spans="1:8" ht="90" x14ac:dyDescent="0.25">
      <c r="A121" s="98">
        <f t="shared" si="1"/>
        <v>20807</v>
      </c>
      <c r="B121" s="377" t="s">
        <v>8885</v>
      </c>
      <c r="C121" s="377" t="s">
        <v>37913</v>
      </c>
      <c r="D121" s="377" t="s">
        <v>8886</v>
      </c>
      <c r="E121" s="379" t="s">
        <v>145</v>
      </c>
      <c r="F121" s="379">
        <v>1</v>
      </c>
      <c r="G121" s="381">
        <v>24289.41</v>
      </c>
      <c r="H121" s="381">
        <v>24289.41</v>
      </c>
    </row>
    <row r="122" spans="1:8" ht="90" x14ac:dyDescent="0.25">
      <c r="A122" s="98">
        <f t="shared" si="1"/>
        <v>20808</v>
      </c>
      <c r="B122" s="377" t="s">
        <v>8887</v>
      </c>
      <c r="C122" s="377" t="s">
        <v>8888</v>
      </c>
      <c r="D122" s="377" t="s">
        <v>8889</v>
      </c>
      <c r="E122" s="379" t="s">
        <v>150</v>
      </c>
      <c r="F122" s="379">
        <v>1</v>
      </c>
      <c r="G122" s="380">
        <v>155.37</v>
      </c>
      <c r="H122" s="380">
        <v>155.37</v>
      </c>
    </row>
    <row r="123" spans="1:8" ht="105" x14ac:dyDescent="0.25">
      <c r="A123" s="98">
        <f t="shared" si="1"/>
        <v>20809</v>
      </c>
      <c r="B123" s="377" t="s">
        <v>8890</v>
      </c>
      <c r="C123" s="377" t="s">
        <v>8891</v>
      </c>
      <c r="D123" s="377" t="s">
        <v>8892</v>
      </c>
      <c r="E123" s="379" t="s">
        <v>150</v>
      </c>
      <c r="F123" s="379">
        <v>1</v>
      </c>
      <c r="G123" s="380">
        <v>212.03</v>
      </c>
      <c r="H123" s="380">
        <v>212.03</v>
      </c>
    </row>
    <row r="124" spans="1:8" ht="60" x14ac:dyDescent="0.25">
      <c r="A124" s="98">
        <f t="shared" si="1"/>
        <v>20810</v>
      </c>
      <c r="B124" s="377" t="s">
        <v>8893</v>
      </c>
      <c r="C124" s="377" t="s">
        <v>8894</v>
      </c>
      <c r="D124" s="377" t="s">
        <v>8895</v>
      </c>
      <c r="E124" s="379" t="s">
        <v>145</v>
      </c>
      <c r="F124" s="379">
        <v>1</v>
      </c>
      <c r="G124" s="381">
        <v>1240.81</v>
      </c>
      <c r="H124" s="381">
        <v>1240.81</v>
      </c>
    </row>
    <row r="125" spans="1:8" ht="60" x14ac:dyDescent="0.25">
      <c r="A125" s="98">
        <f t="shared" si="1"/>
        <v>20811</v>
      </c>
      <c r="B125" s="377" t="s">
        <v>8896</v>
      </c>
      <c r="C125" s="377" t="s">
        <v>8897</v>
      </c>
      <c r="D125" s="377" t="s">
        <v>8898</v>
      </c>
      <c r="E125" s="379" t="s">
        <v>145</v>
      </c>
      <c r="F125" s="379">
        <v>1</v>
      </c>
      <c r="G125" s="381">
        <v>1419.79</v>
      </c>
      <c r="H125" s="381">
        <v>1419.79</v>
      </c>
    </row>
    <row r="126" spans="1:8" ht="90" x14ac:dyDescent="0.25">
      <c r="A126" s="98">
        <f t="shared" si="1"/>
        <v>20812</v>
      </c>
      <c r="B126" s="377" t="s">
        <v>8899</v>
      </c>
      <c r="C126" s="377" t="s">
        <v>8900</v>
      </c>
      <c r="D126" s="377" t="s">
        <v>8901</v>
      </c>
      <c r="E126" s="379" t="s">
        <v>138</v>
      </c>
      <c r="F126" s="379">
        <v>1</v>
      </c>
      <c r="G126" s="380">
        <v>36.72</v>
      </c>
      <c r="H126" s="380">
        <v>36.72</v>
      </c>
    </row>
    <row r="127" spans="1:8" x14ac:dyDescent="0.25">
      <c r="A127" s="98">
        <f t="shared" si="1"/>
        <v>3</v>
      </c>
      <c r="B127" s="378" t="s">
        <v>8902</v>
      </c>
      <c r="C127" s="377"/>
      <c r="D127" s="378" t="s">
        <v>6617</v>
      </c>
      <c r="E127" s="379"/>
      <c r="F127" s="379"/>
      <c r="G127" s="380"/>
      <c r="H127" s="380"/>
    </row>
    <row r="128" spans="1:8" x14ac:dyDescent="0.25">
      <c r="A128" s="98">
        <f t="shared" si="1"/>
        <v>301</v>
      </c>
      <c r="B128" s="378" t="s">
        <v>8903</v>
      </c>
      <c r="C128" s="377"/>
      <c r="D128" s="378" t="s">
        <v>8904</v>
      </c>
      <c r="E128" s="379"/>
      <c r="F128" s="379"/>
      <c r="G128" s="380"/>
      <c r="H128" s="380"/>
    </row>
    <row r="129" spans="1:8" ht="30" x14ac:dyDescent="0.25">
      <c r="A129" s="98">
        <f t="shared" si="1"/>
        <v>30101</v>
      </c>
      <c r="B129" s="377" t="s">
        <v>8905</v>
      </c>
      <c r="C129" s="377" t="s">
        <v>8906</v>
      </c>
      <c r="D129" s="377" t="s">
        <v>8907</v>
      </c>
      <c r="E129" s="379" t="s">
        <v>167</v>
      </c>
      <c r="F129" s="379">
        <v>1</v>
      </c>
      <c r="G129" s="380">
        <v>54.86</v>
      </c>
      <c r="H129" s="380">
        <v>54.86</v>
      </c>
    </row>
    <row r="130" spans="1:8" ht="30" x14ac:dyDescent="0.25">
      <c r="A130" s="98">
        <f t="shared" si="1"/>
        <v>30102</v>
      </c>
      <c r="B130" s="377" t="s">
        <v>8908</v>
      </c>
      <c r="C130" s="377" t="s">
        <v>8909</v>
      </c>
      <c r="D130" s="377" t="s">
        <v>8910</v>
      </c>
      <c r="E130" s="379" t="s">
        <v>167</v>
      </c>
      <c r="F130" s="379">
        <v>1</v>
      </c>
      <c r="G130" s="380">
        <v>92.84</v>
      </c>
      <c r="H130" s="380">
        <v>92.84</v>
      </c>
    </row>
    <row r="131" spans="1:8" ht="30" x14ac:dyDescent="0.25">
      <c r="A131" s="98">
        <f t="shared" si="1"/>
        <v>30103</v>
      </c>
      <c r="B131" s="377" t="s">
        <v>8911</v>
      </c>
      <c r="C131" s="377" t="s">
        <v>37914</v>
      </c>
      <c r="D131" s="377" t="s">
        <v>8912</v>
      </c>
      <c r="E131" s="379" t="s">
        <v>167</v>
      </c>
      <c r="F131" s="379">
        <v>1</v>
      </c>
      <c r="G131" s="380">
        <v>15.92</v>
      </c>
      <c r="H131" s="380">
        <v>15.92</v>
      </c>
    </row>
    <row r="132" spans="1:8" ht="30" x14ac:dyDescent="0.25">
      <c r="A132" s="98">
        <f t="shared" si="1"/>
        <v>30104</v>
      </c>
      <c r="B132" s="377" t="s">
        <v>8913</v>
      </c>
      <c r="C132" s="377" t="s">
        <v>37915</v>
      </c>
      <c r="D132" s="377" t="s">
        <v>8914</v>
      </c>
      <c r="E132" s="379" t="s">
        <v>167</v>
      </c>
      <c r="F132" s="379">
        <v>1</v>
      </c>
      <c r="G132" s="380">
        <v>22.25</v>
      </c>
      <c r="H132" s="380">
        <v>22.25</v>
      </c>
    </row>
    <row r="133" spans="1:8" ht="30" x14ac:dyDescent="0.25">
      <c r="A133" s="98">
        <f t="shared" si="1"/>
        <v>30119</v>
      </c>
      <c r="B133" s="377" t="s">
        <v>8915</v>
      </c>
      <c r="C133" s="377" t="s">
        <v>8916</v>
      </c>
      <c r="D133" s="377" t="s">
        <v>8917</v>
      </c>
      <c r="E133" s="379" t="s">
        <v>150</v>
      </c>
      <c r="F133" s="379">
        <v>1</v>
      </c>
      <c r="G133" s="380">
        <v>28.7</v>
      </c>
      <c r="H133" s="380">
        <v>28.7</v>
      </c>
    </row>
    <row r="134" spans="1:8" x14ac:dyDescent="0.25">
      <c r="A134" s="98">
        <f t="shared" si="1"/>
        <v>302</v>
      </c>
      <c r="B134" s="378" t="s">
        <v>8918</v>
      </c>
      <c r="C134" s="377"/>
      <c r="D134" s="378" t="s">
        <v>8919</v>
      </c>
      <c r="E134" s="379"/>
      <c r="F134" s="379"/>
      <c r="G134" s="380"/>
      <c r="H134" s="380"/>
    </row>
    <row r="135" spans="1:8" ht="30" x14ac:dyDescent="0.25">
      <c r="A135" s="98">
        <f t="shared" si="1"/>
        <v>30201</v>
      </c>
      <c r="B135" s="377" t="s">
        <v>8920</v>
      </c>
      <c r="C135" s="377" t="s">
        <v>8921</v>
      </c>
      <c r="D135" s="377" t="s">
        <v>8922</v>
      </c>
      <c r="E135" s="379" t="s">
        <v>167</v>
      </c>
      <c r="F135" s="379">
        <v>1</v>
      </c>
      <c r="G135" s="380">
        <v>59.08</v>
      </c>
      <c r="H135" s="380">
        <v>59.08</v>
      </c>
    </row>
    <row r="136" spans="1:8" ht="45" x14ac:dyDescent="0.25">
      <c r="A136" s="98">
        <f t="shared" si="1"/>
        <v>30202</v>
      </c>
      <c r="B136" s="377" t="s">
        <v>8923</v>
      </c>
      <c r="C136" s="377" t="s">
        <v>8924</v>
      </c>
      <c r="D136" s="377" t="s">
        <v>8925</v>
      </c>
      <c r="E136" s="379" t="s">
        <v>167</v>
      </c>
      <c r="F136" s="379">
        <v>1</v>
      </c>
      <c r="G136" s="380">
        <v>145.66999999999999</v>
      </c>
      <c r="H136" s="380">
        <v>145.66999999999999</v>
      </c>
    </row>
    <row r="137" spans="1:8" ht="30" x14ac:dyDescent="0.25">
      <c r="A137" s="98">
        <f t="shared" si="1"/>
        <v>30203</v>
      </c>
      <c r="B137" s="377" t="s">
        <v>8926</v>
      </c>
      <c r="C137" s="377" t="s">
        <v>8927</v>
      </c>
      <c r="D137" s="377" t="s">
        <v>8928</v>
      </c>
      <c r="E137" s="379" t="s">
        <v>167</v>
      </c>
      <c r="F137" s="379">
        <v>1</v>
      </c>
      <c r="G137" s="380">
        <v>235.16</v>
      </c>
      <c r="H137" s="380">
        <v>235.16</v>
      </c>
    </row>
    <row r="138" spans="1:8" x14ac:dyDescent="0.25">
      <c r="A138" s="98">
        <f t="shared" si="1"/>
        <v>30204</v>
      </c>
      <c r="B138" s="377" t="s">
        <v>8929</v>
      </c>
      <c r="C138" s="377" t="s">
        <v>8930</v>
      </c>
      <c r="D138" s="377" t="s">
        <v>8931</v>
      </c>
      <c r="E138" s="379" t="s">
        <v>167</v>
      </c>
      <c r="F138" s="379">
        <v>1</v>
      </c>
      <c r="G138" s="380">
        <v>204.75</v>
      </c>
      <c r="H138" s="380">
        <v>204.75</v>
      </c>
    </row>
    <row r="139" spans="1:8" ht="75" x14ac:dyDescent="0.25">
      <c r="A139" s="98">
        <f t="shared" si="1"/>
        <v>30206</v>
      </c>
      <c r="B139" s="377" t="s">
        <v>8932</v>
      </c>
      <c r="C139" s="377" t="s">
        <v>8933</v>
      </c>
      <c r="D139" s="377" t="s">
        <v>8934</v>
      </c>
      <c r="E139" s="379" t="s">
        <v>167</v>
      </c>
      <c r="F139" s="379">
        <v>1</v>
      </c>
      <c r="G139" s="380">
        <v>187.5</v>
      </c>
      <c r="H139" s="380">
        <v>187.5</v>
      </c>
    </row>
    <row r="140" spans="1:8" ht="60" x14ac:dyDescent="0.25">
      <c r="A140" s="98">
        <f t="shared" si="1"/>
        <v>30208</v>
      </c>
      <c r="B140" s="377" t="s">
        <v>8935</v>
      </c>
      <c r="C140" s="377" t="s">
        <v>8936</v>
      </c>
      <c r="D140" s="377" t="s">
        <v>8937</v>
      </c>
      <c r="E140" s="379" t="s">
        <v>167</v>
      </c>
      <c r="F140" s="379">
        <v>1</v>
      </c>
      <c r="G140" s="380">
        <v>149.63</v>
      </c>
      <c r="H140" s="380">
        <v>149.63</v>
      </c>
    </row>
    <row r="141" spans="1:8" ht="30" x14ac:dyDescent="0.25">
      <c r="A141" s="98">
        <f t="shared" si="1"/>
        <v>30209</v>
      </c>
      <c r="B141" s="377" t="s">
        <v>8938</v>
      </c>
      <c r="C141" s="377" t="s">
        <v>37916</v>
      </c>
      <c r="D141" s="377" t="s">
        <v>8939</v>
      </c>
      <c r="E141" s="379" t="s">
        <v>167</v>
      </c>
      <c r="F141" s="379">
        <v>1</v>
      </c>
      <c r="G141" s="380">
        <v>165.26</v>
      </c>
      <c r="H141" s="380">
        <v>165.26</v>
      </c>
    </row>
    <row r="142" spans="1:8" ht="45" x14ac:dyDescent="0.25">
      <c r="A142" s="98">
        <f t="shared" ref="A142:A205" si="2">VALUE(RIGHT(B142,LEN(B142)-1))</f>
        <v>30210</v>
      </c>
      <c r="B142" s="377" t="s">
        <v>8940</v>
      </c>
      <c r="C142" s="377" t="s">
        <v>37917</v>
      </c>
      <c r="D142" s="377" t="s">
        <v>8941</v>
      </c>
      <c r="E142" s="379" t="s">
        <v>167</v>
      </c>
      <c r="F142" s="379">
        <v>1</v>
      </c>
      <c r="G142" s="380">
        <v>31.59</v>
      </c>
      <c r="H142" s="380">
        <v>31.59</v>
      </c>
    </row>
    <row r="143" spans="1:8" ht="30" x14ac:dyDescent="0.25">
      <c r="A143" s="98">
        <f t="shared" si="2"/>
        <v>30211</v>
      </c>
      <c r="B143" s="377" t="s">
        <v>8942</v>
      </c>
      <c r="C143" s="377" t="s">
        <v>8943</v>
      </c>
      <c r="D143" s="377" t="s">
        <v>8944</v>
      </c>
      <c r="E143" s="379" t="s">
        <v>167</v>
      </c>
      <c r="F143" s="379">
        <v>1</v>
      </c>
      <c r="G143" s="380">
        <v>7.6</v>
      </c>
      <c r="H143" s="380">
        <v>7.6</v>
      </c>
    </row>
    <row r="144" spans="1:8" x14ac:dyDescent="0.25">
      <c r="A144" s="98">
        <f t="shared" si="2"/>
        <v>303</v>
      </c>
      <c r="B144" s="378" t="s">
        <v>8945</v>
      </c>
      <c r="C144" s="377"/>
      <c r="D144" s="378" t="s">
        <v>8946</v>
      </c>
      <c r="E144" s="379"/>
      <c r="F144" s="379"/>
      <c r="G144" s="380"/>
      <c r="H144" s="380"/>
    </row>
    <row r="145" spans="1:8" ht="90" x14ac:dyDescent="0.25">
      <c r="A145" s="98">
        <f t="shared" si="2"/>
        <v>30304</v>
      </c>
      <c r="B145" s="377" t="s">
        <v>8947</v>
      </c>
      <c r="C145" s="377" t="s">
        <v>8948</v>
      </c>
      <c r="D145" s="377" t="s">
        <v>8949</v>
      </c>
      <c r="E145" s="379" t="s">
        <v>167</v>
      </c>
      <c r="F145" s="379">
        <v>1</v>
      </c>
      <c r="G145" s="380">
        <v>71.930000000000007</v>
      </c>
      <c r="H145" s="380">
        <v>71.930000000000007</v>
      </c>
    </row>
    <row r="146" spans="1:8" ht="75" x14ac:dyDescent="0.25">
      <c r="A146" s="98">
        <f t="shared" si="2"/>
        <v>30305</v>
      </c>
      <c r="B146" s="377" t="s">
        <v>8950</v>
      </c>
      <c r="C146" s="377" t="s">
        <v>8951</v>
      </c>
      <c r="D146" s="377" t="s">
        <v>8952</v>
      </c>
      <c r="E146" s="379" t="s">
        <v>145</v>
      </c>
      <c r="F146" s="379">
        <v>1</v>
      </c>
      <c r="G146" s="380">
        <v>25.32</v>
      </c>
      <c r="H146" s="380">
        <v>25.32</v>
      </c>
    </row>
    <row r="147" spans="1:8" ht="75" x14ac:dyDescent="0.25">
      <c r="A147" s="98">
        <f t="shared" si="2"/>
        <v>30306</v>
      </c>
      <c r="B147" s="377" t="s">
        <v>8953</v>
      </c>
      <c r="C147" s="377" t="s">
        <v>8954</v>
      </c>
      <c r="D147" s="377" t="s">
        <v>8955</v>
      </c>
      <c r="E147" s="379" t="s">
        <v>145</v>
      </c>
      <c r="F147" s="379">
        <v>1</v>
      </c>
      <c r="G147" s="380">
        <v>16.88</v>
      </c>
      <c r="H147" s="380">
        <v>16.88</v>
      </c>
    </row>
    <row r="148" spans="1:8" x14ac:dyDescent="0.25">
      <c r="A148" s="98">
        <f t="shared" si="2"/>
        <v>4</v>
      </c>
      <c r="B148" s="378" t="s">
        <v>8956</v>
      </c>
      <c r="C148" s="377"/>
      <c r="D148" s="378" t="s">
        <v>8957</v>
      </c>
      <c r="E148" s="379"/>
      <c r="F148" s="379"/>
      <c r="G148" s="380"/>
      <c r="H148" s="380"/>
    </row>
    <row r="149" spans="1:8" x14ac:dyDescent="0.25">
      <c r="A149" s="98">
        <f t="shared" si="2"/>
        <v>402</v>
      </c>
      <c r="B149" s="378" t="s">
        <v>8958</v>
      </c>
      <c r="C149" s="377"/>
      <c r="D149" s="378" t="s">
        <v>8959</v>
      </c>
      <c r="E149" s="379"/>
      <c r="F149" s="379"/>
      <c r="G149" s="380"/>
      <c r="H149" s="380"/>
    </row>
    <row r="150" spans="1:8" ht="45" x14ac:dyDescent="0.25">
      <c r="A150" s="98">
        <f t="shared" si="2"/>
        <v>40202</v>
      </c>
      <c r="B150" s="377" t="s">
        <v>8960</v>
      </c>
      <c r="C150" s="377" t="s">
        <v>37918</v>
      </c>
      <c r="D150" s="377" t="s">
        <v>8961</v>
      </c>
      <c r="E150" s="379" t="s">
        <v>167</v>
      </c>
      <c r="F150" s="379">
        <v>1</v>
      </c>
      <c r="G150" s="380">
        <v>674.1</v>
      </c>
      <c r="H150" s="380">
        <v>674.1</v>
      </c>
    </row>
    <row r="151" spans="1:8" ht="75" x14ac:dyDescent="0.25">
      <c r="A151" s="98">
        <f t="shared" si="2"/>
        <v>40206</v>
      </c>
      <c r="B151" s="377" t="s">
        <v>8962</v>
      </c>
      <c r="C151" s="377" t="s">
        <v>8963</v>
      </c>
      <c r="D151" s="377" t="s">
        <v>8964</v>
      </c>
      <c r="E151" s="379" t="s">
        <v>150</v>
      </c>
      <c r="F151" s="379">
        <v>1</v>
      </c>
      <c r="G151" s="380">
        <v>85.17</v>
      </c>
      <c r="H151" s="380">
        <v>85.17</v>
      </c>
    </row>
    <row r="152" spans="1:8" ht="45" x14ac:dyDescent="0.25">
      <c r="A152" s="98">
        <f t="shared" si="2"/>
        <v>40224</v>
      </c>
      <c r="B152" s="377" t="s">
        <v>8965</v>
      </c>
      <c r="C152" s="377" t="s">
        <v>37919</v>
      </c>
      <c r="D152" s="377" t="s">
        <v>8966</v>
      </c>
      <c r="E152" s="379" t="s">
        <v>167</v>
      </c>
      <c r="F152" s="379">
        <v>1</v>
      </c>
      <c r="G152" s="380">
        <v>748.78</v>
      </c>
      <c r="H152" s="380">
        <v>748.78</v>
      </c>
    </row>
    <row r="153" spans="1:8" ht="60" x14ac:dyDescent="0.25">
      <c r="A153" s="98">
        <f t="shared" si="2"/>
        <v>40231</v>
      </c>
      <c r="B153" s="377" t="s">
        <v>8967</v>
      </c>
      <c r="C153" s="377" t="s">
        <v>37920</v>
      </c>
      <c r="D153" s="377" t="s">
        <v>8968</v>
      </c>
      <c r="E153" s="379" t="s">
        <v>167</v>
      </c>
      <c r="F153" s="379">
        <v>1</v>
      </c>
      <c r="G153" s="380">
        <v>653.39</v>
      </c>
      <c r="H153" s="380">
        <v>653.39</v>
      </c>
    </row>
    <row r="154" spans="1:8" ht="45" x14ac:dyDescent="0.25">
      <c r="A154" s="98">
        <f t="shared" si="2"/>
        <v>40233</v>
      </c>
      <c r="B154" s="377" t="s">
        <v>8969</v>
      </c>
      <c r="C154" s="377" t="s">
        <v>37921</v>
      </c>
      <c r="D154" s="377" t="s">
        <v>8970</v>
      </c>
      <c r="E154" s="379" t="s">
        <v>167</v>
      </c>
      <c r="F154" s="379">
        <v>1</v>
      </c>
      <c r="G154" s="380">
        <v>677.23</v>
      </c>
      <c r="H154" s="380">
        <v>677.23</v>
      </c>
    </row>
    <row r="155" spans="1:8" ht="45" x14ac:dyDescent="0.25">
      <c r="A155" s="98">
        <f t="shared" si="2"/>
        <v>40235</v>
      </c>
      <c r="B155" s="377" t="s">
        <v>8971</v>
      </c>
      <c r="C155" s="377" t="s">
        <v>37922</v>
      </c>
      <c r="D155" s="377" t="s">
        <v>8972</v>
      </c>
      <c r="E155" s="379" t="s">
        <v>167</v>
      </c>
      <c r="F155" s="379">
        <v>1</v>
      </c>
      <c r="G155" s="380">
        <v>700.36</v>
      </c>
      <c r="H155" s="380">
        <v>700.36</v>
      </c>
    </row>
    <row r="156" spans="1:8" ht="45" x14ac:dyDescent="0.25">
      <c r="A156" s="98">
        <f t="shared" si="2"/>
        <v>40237</v>
      </c>
      <c r="B156" s="377" t="s">
        <v>8973</v>
      </c>
      <c r="C156" s="377" t="s">
        <v>37923</v>
      </c>
      <c r="D156" s="377" t="s">
        <v>8974</v>
      </c>
      <c r="E156" s="379" t="s">
        <v>167</v>
      </c>
      <c r="F156" s="379">
        <v>1</v>
      </c>
      <c r="G156" s="380">
        <v>725.71</v>
      </c>
      <c r="H156" s="380">
        <v>725.71</v>
      </c>
    </row>
    <row r="157" spans="1:8" ht="75" x14ac:dyDescent="0.25">
      <c r="A157" s="98">
        <f t="shared" si="2"/>
        <v>40238</v>
      </c>
      <c r="B157" s="377" t="s">
        <v>8975</v>
      </c>
      <c r="C157" s="377" t="s">
        <v>8976</v>
      </c>
      <c r="D157" s="377" t="s">
        <v>8977</v>
      </c>
      <c r="E157" s="379" t="s">
        <v>150</v>
      </c>
      <c r="F157" s="379">
        <v>1</v>
      </c>
      <c r="G157" s="380">
        <v>86.47</v>
      </c>
      <c r="H157" s="380">
        <v>86.47</v>
      </c>
    </row>
    <row r="158" spans="1:8" ht="75" x14ac:dyDescent="0.25">
      <c r="A158" s="98">
        <f t="shared" si="2"/>
        <v>40239</v>
      </c>
      <c r="B158" s="377" t="s">
        <v>8978</v>
      </c>
      <c r="C158" s="377" t="s">
        <v>8979</v>
      </c>
      <c r="D158" s="377" t="s">
        <v>8980</v>
      </c>
      <c r="E158" s="379" t="s">
        <v>167</v>
      </c>
      <c r="F158" s="379">
        <v>1</v>
      </c>
      <c r="G158" s="380">
        <v>636.32000000000005</v>
      </c>
      <c r="H158" s="380">
        <v>636.32000000000005</v>
      </c>
    </row>
    <row r="159" spans="1:8" ht="75" x14ac:dyDescent="0.25">
      <c r="A159" s="98">
        <f t="shared" si="2"/>
        <v>40240</v>
      </c>
      <c r="B159" s="377" t="s">
        <v>8981</v>
      </c>
      <c r="C159" s="377" t="s">
        <v>8982</v>
      </c>
      <c r="D159" s="377" t="s">
        <v>8983</v>
      </c>
      <c r="E159" s="379" t="s">
        <v>167</v>
      </c>
      <c r="F159" s="379">
        <v>1</v>
      </c>
      <c r="G159" s="380">
        <v>660.37</v>
      </c>
      <c r="H159" s="380">
        <v>660.37</v>
      </c>
    </row>
    <row r="160" spans="1:8" ht="45" x14ac:dyDescent="0.25">
      <c r="A160" s="98">
        <f t="shared" si="2"/>
        <v>40243</v>
      </c>
      <c r="B160" s="377" t="s">
        <v>8984</v>
      </c>
      <c r="C160" s="377" t="s">
        <v>8985</v>
      </c>
      <c r="D160" s="377" t="s">
        <v>8986</v>
      </c>
      <c r="E160" s="379" t="s">
        <v>203</v>
      </c>
      <c r="F160" s="379">
        <v>1</v>
      </c>
      <c r="G160" s="380">
        <v>11.33</v>
      </c>
      <c r="H160" s="380">
        <v>11.33</v>
      </c>
    </row>
    <row r="161" spans="1:8" ht="45" x14ac:dyDescent="0.25">
      <c r="A161" s="98">
        <f t="shared" si="2"/>
        <v>40245</v>
      </c>
      <c r="B161" s="377" t="s">
        <v>8987</v>
      </c>
      <c r="C161" s="377" t="s">
        <v>8988</v>
      </c>
      <c r="D161" s="377" t="s">
        <v>8989</v>
      </c>
      <c r="E161" s="379" t="s">
        <v>203</v>
      </c>
      <c r="F161" s="379">
        <v>1</v>
      </c>
      <c r="G161" s="380">
        <v>12.14</v>
      </c>
      <c r="H161" s="380">
        <v>12.14</v>
      </c>
    </row>
    <row r="162" spans="1:8" ht="45" x14ac:dyDescent="0.25">
      <c r="A162" s="98">
        <f t="shared" si="2"/>
        <v>40246</v>
      </c>
      <c r="B162" s="377" t="s">
        <v>8990</v>
      </c>
      <c r="C162" s="377" t="s">
        <v>8991</v>
      </c>
      <c r="D162" s="377" t="s">
        <v>8992</v>
      </c>
      <c r="E162" s="379" t="s">
        <v>203</v>
      </c>
      <c r="F162" s="379">
        <v>1</v>
      </c>
      <c r="G162" s="380">
        <v>12.34</v>
      </c>
      <c r="H162" s="380">
        <v>12.34</v>
      </c>
    </row>
    <row r="163" spans="1:8" ht="75" x14ac:dyDescent="0.25">
      <c r="A163" s="98">
        <f t="shared" si="2"/>
        <v>40249</v>
      </c>
      <c r="B163" s="377" t="s">
        <v>8993</v>
      </c>
      <c r="C163" s="377" t="s">
        <v>8994</v>
      </c>
      <c r="D163" s="377" t="s">
        <v>8995</v>
      </c>
      <c r="E163" s="379" t="s">
        <v>150</v>
      </c>
      <c r="F163" s="379">
        <v>1</v>
      </c>
      <c r="G163" s="380">
        <v>140</v>
      </c>
      <c r="H163" s="380">
        <v>140</v>
      </c>
    </row>
    <row r="164" spans="1:8" ht="75" x14ac:dyDescent="0.25">
      <c r="A164" s="98">
        <f t="shared" si="2"/>
        <v>40250</v>
      </c>
      <c r="B164" s="377" t="s">
        <v>8996</v>
      </c>
      <c r="C164" s="377" t="s">
        <v>8997</v>
      </c>
      <c r="D164" s="377" t="s">
        <v>8998</v>
      </c>
      <c r="E164" s="379" t="s">
        <v>150</v>
      </c>
      <c r="F164" s="379">
        <v>1</v>
      </c>
      <c r="G164" s="380">
        <v>105.9</v>
      </c>
      <c r="H164" s="380">
        <v>105.9</v>
      </c>
    </row>
    <row r="165" spans="1:8" ht="75" x14ac:dyDescent="0.25">
      <c r="A165" s="98">
        <f t="shared" si="2"/>
        <v>40253</v>
      </c>
      <c r="B165" s="377" t="s">
        <v>8999</v>
      </c>
      <c r="C165" s="377" t="s">
        <v>9000</v>
      </c>
      <c r="D165" s="377" t="s">
        <v>9001</v>
      </c>
      <c r="E165" s="379" t="s">
        <v>167</v>
      </c>
      <c r="F165" s="379">
        <v>1</v>
      </c>
      <c r="G165" s="380">
        <v>678.85</v>
      </c>
      <c r="H165" s="380">
        <v>678.85</v>
      </c>
    </row>
    <row r="166" spans="1:8" x14ac:dyDescent="0.25">
      <c r="A166" s="98">
        <f t="shared" si="2"/>
        <v>403</v>
      </c>
      <c r="B166" s="378" t="s">
        <v>9002</v>
      </c>
      <c r="C166" s="377"/>
      <c r="D166" s="378" t="s">
        <v>9003</v>
      </c>
      <c r="E166" s="379"/>
      <c r="F166" s="379"/>
      <c r="G166" s="380"/>
      <c r="H166" s="380"/>
    </row>
    <row r="167" spans="1:8" ht="45" x14ac:dyDescent="0.25">
      <c r="A167" s="98">
        <f t="shared" si="2"/>
        <v>40315</v>
      </c>
      <c r="B167" s="377" t="s">
        <v>9004</v>
      </c>
      <c r="C167" s="377" t="s">
        <v>37924</v>
      </c>
      <c r="D167" s="377" t="s">
        <v>8966</v>
      </c>
      <c r="E167" s="379" t="s">
        <v>167</v>
      </c>
      <c r="F167" s="379">
        <v>1</v>
      </c>
      <c r="G167" s="380">
        <v>855.86</v>
      </c>
      <c r="H167" s="380">
        <v>855.86</v>
      </c>
    </row>
    <row r="168" spans="1:8" ht="45" x14ac:dyDescent="0.25">
      <c r="A168" s="98">
        <f t="shared" si="2"/>
        <v>40320</v>
      </c>
      <c r="B168" s="377" t="s">
        <v>9005</v>
      </c>
      <c r="C168" s="377" t="s">
        <v>37925</v>
      </c>
      <c r="D168" s="377" t="s">
        <v>8970</v>
      </c>
      <c r="E168" s="379" t="s">
        <v>167</v>
      </c>
      <c r="F168" s="379">
        <v>1</v>
      </c>
      <c r="G168" s="380">
        <v>784.31</v>
      </c>
      <c r="H168" s="380">
        <v>784.31</v>
      </c>
    </row>
    <row r="169" spans="1:8" ht="45" x14ac:dyDescent="0.25">
      <c r="A169" s="98">
        <f t="shared" si="2"/>
        <v>40322</v>
      </c>
      <c r="B169" s="377" t="s">
        <v>9006</v>
      </c>
      <c r="C169" s="377" t="s">
        <v>37926</v>
      </c>
      <c r="D169" s="377" t="s">
        <v>8972</v>
      </c>
      <c r="E169" s="379" t="s">
        <v>167</v>
      </c>
      <c r="F169" s="379">
        <v>1</v>
      </c>
      <c r="G169" s="380">
        <v>807.44</v>
      </c>
      <c r="H169" s="380">
        <v>807.44</v>
      </c>
    </row>
    <row r="170" spans="1:8" ht="45" x14ac:dyDescent="0.25">
      <c r="A170" s="98">
        <f t="shared" si="2"/>
        <v>40324</v>
      </c>
      <c r="B170" s="377" t="s">
        <v>9007</v>
      </c>
      <c r="C170" s="377" t="s">
        <v>37927</v>
      </c>
      <c r="D170" s="377" t="s">
        <v>8974</v>
      </c>
      <c r="E170" s="379" t="s">
        <v>167</v>
      </c>
      <c r="F170" s="379">
        <v>1</v>
      </c>
      <c r="G170" s="380">
        <v>832.79</v>
      </c>
      <c r="H170" s="380">
        <v>832.79</v>
      </c>
    </row>
    <row r="171" spans="1:8" ht="45" x14ac:dyDescent="0.25">
      <c r="A171" s="98">
        <f t="shared" si="2"/>
        <v>40328</v>
      </c>
      <c r="B171" s="377" t="s">
        <v>9008</v>
      </c>
      <c r="C171" s="377" t="s">
        <v>9009</v>
      </c>
      <c r="D171" s="377" t="s">
        <v>8986</v>
      </c>
      <c r="E171" s="379" t="s">
        <v>203</v>
      </c>
      <c r="F171" s="379">
        <v>1</v>
      </c>
      <c r="G171" s="380">
        <v>11.33</v>
      </c>
      <c r="H171" s="380">
        <v>11.33</v>
      </c>
    </row>
    <row r="172" spans="1:8" ht="75" x14ac:dyDescent="0.25">
      <c r="A172" s="98">
        <f t="shared" si="2"/>
        <v>40329</v>
      </c>
      <c r="B172" s="377" t="s">
        <v>9010</v>
      </c>
      <c r="C172" s="377" t="s">
        <v>37928</v>
      </c>
      <c r="D172" s="377" t="s">
        <v>9011</v>
      </c>
      <c r="E172" s="379" t="s">
        <v>167</v>
      </c>
      <c r="F172" s="379">
        <v>1</v>
      </c>
      <c r="G172" s="380">
        <v>580.04</v>
      </c>
      <c r="H172" s="380">
        <v>580.04</v>
      </c>
    </row>
    <row r="173" spans="1:8" ht="75" x14ac:dyDescent="0.25">
      <c r="A173" s="98">
        <f t="shared" si="2"/>
        <v>40330</v>
      </c>
      <c r="B173" s="377" t="s">
        <v>9012</v>
      </c>
      <c r="C173" s="377" t="s">
        <v>37929</v>
      </c>
      <c r="D173" s="377" t="s">
        <v>9013</v>
      </c>
      <c r="E173" s="379" t="s">
        <v>167</v>
      </c>
      <c r="F173" s="379">
        <v>1</v>
      </c>
      <c r="G173" s="380">
        <v>605.46</v>
      </c>
      <c r="H173" s="380">
        <v>605.46</v>
      </c>
    </row>
    <row r="174" spans="1:8" ht="75" x14ac:dyDescent="0.25">
      <c r="A174" s="98">
        <f t="shared" si="2"/>
        <v>40331</v>
      </c>
      <c r="B174" s="377" t="s">
        <v>9014</v>
      </c>
      <c r="C174" s="377" t="s">
        <v>37930</v>
      </c>
      <c r="D174" s="377" t="s">
        <v>9015</v>
      </c>
      <c r="E174" s="379" t="s">
        <v>167</v>
      </c>
      <c r="F174" s="379">
        <v>1</v>
      </c>
      <c r="G174" s="380">
        <v>625</v>
      </c>
      <c r="H174" s="380">
        <v>625</v>
      </c>
    </row>
    <row r="175" spans="1:8" ht="45" x14ac:dyDescent="0.25">
      <c r="A175" s="98">
        <f t="shared" si="2"/>
        <v>40332</v>
      </c>
      <c r="B175" s="377" t="s">
        <v>9016</v>
      </c>
      <c r="C175" s="377" t="s">
        <v>9017</v>
      </c>
      <c r="D175" s="377" t="s">
        <v>9018</v>
      </c>
      <c r="E175" s="379" t="s">
        <v>203</v>
      </c>
      <c r="F175" s="379">
        <v>1</v>
      </c>
      <c r="G175" s="380">
        <v>12.14</v>
      </c>
      <c r="H175" s="380">
        <v>12.14</v>
      </c>
    </row>
    <row r="176" spans="1:8" ht="45" x14ac:dyDescent="0.25">
      <c r="A176" s="98">
        <f t="shared" si="2"/>
        <v>40333</v>
      </c>
      <c r="B176" s="377" t="s">
        <v>9019</v>
      </c>
      <c r="C176" s="377" t="s">
        <v>9020</v>
      </c>
      <c r="D176" s="377" t="s">
        <v>8992</v>
      </c>
      <c r="E176" s="379" t="s">
        <v>203</v>
      </c>
      <c r="F176" s="379">
        <v>1</v>
      </c>
      <c r="G176" s="380">
        <v>12.34</v>
      </c>
      <c r="H176" s="380">
        <v>12.34</v>
      </c>
    </row>
    <row r="177" spans="1:8" ht="105" x14ac:dyDescent="0.25">
      <c r="A177" s="98">
        <f t="shared" si="2"/>
        <v>40337</v>
      </c>
      <c r="B177" s="377" t="s">
        <v>9021</v>
      </c>
      <c r="C177" s="377" t="s">
        <v>9022</v>
      </c>
      <c r="D177" s="377" t="s">
        <v>9023</v>
      </c>
      <c r="E177" s="379" t="s">
        <v>150</v>
      </c>
      <c r="F177" s="379">
        <v>1</v>
      </c>
      <c r="G177" s="380">
        <v>103.94</v>
      </c>
      <c r="H177" s="380">
        <v>103.94</v>
      </c>
    </row>
    <row r="178" spans="1:8" ht="105" x14ac:dyDescent="0.25">
      <c r="A178" s="98">
        <f t="shared" si="2"/>
        <v>40339</v>
      </c>
      <c r="B178" s="377" t="s">
        <v>9024</v>
      </c>
      <c r="C178" s="377" t="s">
        <v>9025</v>
      </c>
      <c r="D178" s="377" t="s">
        <v>9026</v>
      </c>
      <c r="E178" s="379" t="s">
        <v>150</v>
      </c>
      <c r="F178" s="379">
        <v>1</v>
      </c>
      <c r="G178" s="380">
        <v>127.54</v>
      </c>
      <c r="H178" s="380">
        <v>127.54</v>
      </c>
    </row>
    <row r="179" spans="1:8" x14ac:dyDescent="0.25">
      <c r="A179" s="98">
        <f t="shared" si="2"/>
        <v>404</v>
      </c>
      <c r="B179" s="378" t="s">
        <v>9027</v>
      </c>
      <c r="C179" s="377"/>
      <c r="D179" s="378" t="s">
        <v>9028</v>
      </c>
      <c r="E179" s="379"/>
      <c r="F179" s="379"/>
      <c r="G179" s="380"/>
      <c r="H179" s="380"/>
    </row>
    <row r="180" spans="1:8" ht="45" x14ac:dyDescent="0.25">
      <c r="A180" s="98">
        <f t="shared" si="2"/>
        <v>40405</v>
      </c>
      <c r="B180" s="377" t="s">
        <v>9029</v>
      </c>
      <c r="C180" s="377" t="s">
        <v>9030</v>
      </c>
      <c r="D180" s="377" t="s">
        <v>9031</v>
      </c>
      <c r="E180" s="379" t="s">
        <v>150</v>
      </c>
      <c r="F180" s="379">
        <v>1</v>
      </c>
      <c r="G180" s="380">
        <v>117.18</v>
      </c>
      <c r="H180" s="380">
        <v>117.18</v>
      </c>
    </row>
    <row r="181" spans="1:8" x14ac:dyDescent="0.25">
      <c r="A181" s="98">
        <f t="shared" si="2"/>
        <v>406</v>
      </c>
      <c r="B181" s="378" t="s">
        <v>9032</v>
      </c>
      <c r="C181" s="377"/>
      <c r="D181" s="378" t="s">
        <v>9033</v>
      </c>
      <c r="E181" s="379"/>
      <c r="F181" s="379"/>
      <c r="G181" s="380"/>
      <c r="H181" s="380"/>
    </row>
    <row r="182" spans="1:8" ht="60" x14ac:dyDescent="0.25">
      <c r="A182" s="98">
        <f t="shared" si="2"/>
        <v>40601</v>
      </c>
      <c r="B182" s="377" t="s">
        <v>9034</v>
      </c>
      <c r="C182" s="377" t="s">
        <v>37931</v>
      </c>
      <c r="D182" s="377" t="s">
        <v>9035</v>
      </c>
      <c r="E182" s="379" t="s">
        <v>150</v>
      </c>
      <c r="F182" s="379">
        <v>1</v>
      </c>
      <c r="G182" s="380">
        <v>120.94</v>
      </c>
      <c r="H182" s="380">
        <v>120.94</v>
      </c>
    </row>
    <row r="183" spans="1:8" ht="60" x14ac:dyDescent="0.25">
      <c r="A183" s="98">
        <f t="shared" si="2"/>
        <v>40602</v>
      </c>
      <c r="B183" s="377" t="s">
        <v>9036</v>
      </c>
      <c r="C183" s="377" t="s">
        <v>37932</v>
      </c>
      <c r="D183" s="377" t="s">
        <v>9037</v>
      </c>
      <c r="E183" s="379" t="s">
        <v>150</v>
      </c>
      <c r="F183" s="379">
        <v>1</v>
      </c>
      <c r="G183" s="380">
        <v>138.97999999999999</v>
      </c>
      <c r="H183" s="380">
        <v>138.97999999999999</v>
      </c>
    </row>
    <row r="184" spans="1:8" x14ac:dyDescent="0.25">
      <c r="A184" s="98">
        <f t="shared" si="2"/>
        <v>407</v>
      </c>
      <c r="B184" s="378" t="s">
        <v>9038</v>
      </c>
      <c r="C184" s="377"/>
      <c r="D184" s="378" t="s">
        <v>9039</v>
      </c>
      <c r="E184" s="379"/>
      <c r="F184" s="379"/>
      <c r="G184" s="380"/>
      <c r="H184" s="380"/>
    </row>
    <row r="185" spans="1:8" ht="75" x14ac:dyDescent="0.25">
      <c r="A185" s="98">
        <f t="shared" si="2"/>
        <v>40705</v>
      </c>
      <c r="B185" s="377" t="s">
        <v>9040</v>
      </c>
      <c r="C185" s="377" t="s">
        <v>9041</v>
      </c>
      <c r="D185" s="377" t="s">
        <v>9042</v>
      </c>
      <c r="E185" s="379" t="s">
        <v>138</v>
      </c>
      <c r="F185" s="379">
        <v>1</v>
      </c>
      <c r="G185" s="380">
        <v>70.739999999999995</v>
      </c>
      <c r="H185" s="380">
        <v>70.739999999999995</v>
      </c>
    </row>
    <row r="186" spans="1:8" x14ac:dyDescent="0.25">
      <c r="A186" s="98">
        <f t="shared" si="2"/>
        <v>408</v>
      </c>
      <c r="B186" s="378" t="s">
        <v>9043</v>
      </c>
      <c r="C186" s="377"/>
      <c r="D186" s="378" t="s">
        <v>9044</v>
      </c>
      <c r="E186" s="379"/>
      <c r="F186" s="379"/>
      <c r="G186" s="380"/>
      <c r="H186" s="380"/>
    </row>
    <row r="187" spans="1:8" ht="30" x14ac:dyDescent="0.25">
      <c r="A187" s="98">
        <f t="shared" si="2"/>
        <v>40801</v>
      </c>
      <c r="B187" s="377" t="s">
        <v>9045</v>
      </c>
      <c r="C187" s="377" t="s">
        <v>9046</v>
      </c>
      <c r="D187" s="377" t="s">
        <v>9047</v>
      </c>
      <c r="E187" s="379" t="s">
        <v>167</v>
      </c>
      <c r="F187" s="379">
        <v>1</v>
      </c>
      <c r="G187" s="381">
        <v>2847.6</v>
      </c>
      <c r="H187" s="381">
        <v>2847.6</v>
      </c>
    </row>
    <row r="188" spans="1:8" ht="60" x14ac:dyDescent="0.25">
      <c r="A188" s="98">
        <f t="shared" si="2"/>
        <v>40802</v>
      </c>
      <c r="B188" s="377" t="s">
        <v>9048</v>
      </c>
      <c r="C188" s="377" t="s">
        <v>9049</v>
      </c>
      <c r="D188" s="377" t="s">
        <v>9050</v>
      </c>
      <c r="E188" s="379" t="s">
        <v>150</v>
      </c>
      <c r="F188" s="379">
        <v>1</v>
      </c>
      <c r="G188" s="380">
        <v>142.38</v>
      </c>
      <c r="H188" s="380">
        <v>142.38</v>
      </c>
    </row>
    <row r="189" spans="1:8" ht="45" x14ac:dyDescent="0.25">
      <c r="A189" s="98">
        <f t="shared" si="2"/>
        <v>40803</v>
      </c>
      <c r="B189" s="377" t="s">
        <v>9051</v>
      </c>
      <c r="C189" s="377" t="s">
        <v>9052</v>
      </c>
      <c r="D189" s="377" t="s">
        <v>9053</v>
      </c>
      <c r="E189" s="379" t="s">
        <v>150</v>
      </c>
      <c r="F189" s="379">
        <v>1</v>
      </c>
      <c r="G189" s="380">
        <v>84.4</v>
      </c>
      <c r="H189" s="380">
        <v>84.4</v>
      </c>
    </row>
    <row r="190" spans="1:8" ht="60" x14ac:dyDescent="0.25">
      <c r="A190" s="98">
        <f t="shared" si="2"/>
        <v>40806</v>
      </c>
      <c r="B190" s="377" t="s">
        <v>9054</v>
      </c>
      <c r="C190" s="377" t="s">
        <v>9055</v>
      </c>
      <c r="D190" s="377" t="s">
        <v>9056</v>
      </c>
      <c r="E190" s="379" t="s">
        <v>150</v>
      </c>
      <c r="F190" s="379">
        <v>1</v>
      </c>
      <c r="G190" s="380">
        <v>25.32</v>
      </c>
      <c r="H190" s="380">
        <v>25.32</v>
      </c>
    </row>
    <row r="191" spans="1:8" ht="45" x14ac:dyDescent="0.25">
      <c r="A191" s="98">
        <f t="shared" si="2"/>
        <v>40807</v>
      </c>
      <c r="B191" s="377" t="s">
        <v>9057</v>
      </c>
      <c r="C191" s="377" t="s">
        <v>9058</v>
      </c>
      <c r="D191" s="377" t="s">
        <v>9059</v>
      </c>
      <c r="E191" s="379" t="s">
        <v>150</v>
      </c>
      <c r="F191" s="379">
        <v>1</v>
      </c>
      <c r="G191" s="380">
        <v>82.86</v>
      </c>
      <c r="H191" s="380">
        <v>82.86</v>
      </c>
    </row>
    <row r="192" spans="1:8" x14ac:dyDescent="0.25">
      <c r="A192" s="98">
        <f t="shared" si="2"/>
        <v>40808</v>
      </c>
      <c r="B192" s="377" t="s">
        <v>9060</v>
      </c>
      <c r="C192" s="377" t="s">
        <v>9061</v>
      </c>
      <c r="D192" s="377" t="s">
        <v>9062</v>
      </c>
      <c r="E192" s="379" t="s">
        <v>203</v>
      </c>
      <c r="F192" s="379">
        <v>1</v>
      </c>
      <c r="G192" s="380">
        <v>5.03</v>
      </c>
      <c r="H192" s="380">
        <v>5.03</v>
      </c>
    </row>
    <row r="193" spans="1:8" ht="60" x14ac:dyDescent="0.25">
      <c r="A193" s="98">
        <f t="shared" si="2"/>
        <v>40809</v>
      </c>
      <c r="B193" s="377" t="s">
        <v>9063</v>
      </c>
      <c r="C193" s="377" t="s">
        <v>9064</v>
      </c>
      <c r="D193" s="377" t="s">
        <v>9065</v>
      </c>
      <c r="E193" s="379" t="s">
        <v>150</v>
      </c>
      <c r="F193" s="379">
        <v>1</v>
      </c>
      <c r="G193" s="380">
        <v>441</v>
      </c>
      <c r="H193" s="380">
        <v>441</v>
      </c>
    </row>
    <row r="194" spans="1:8" ht="45" x14ac:dyDescent="0.25">
      <c r="A194" s="98">
        <f t="shared" si="2"/>
        <v>40810</v>
      </c>
      <c r="B194" s="377" t="s">
        <v>9066</v>
      </c>
      <c r="C194" s="377" t="s">
        <v>9067</v>
      </c>
      <c r="D194" s="377" t="s">
        <v>9068</v>
      </c>
      <c r="E194" s="379" t="s">
        <v>167</v>
      </c>
      <c r="F194" s="379">
        <v>1</v>
      </c>
      <c r="G194" s="381">
        <v>8247.42</v>
      </c>
      <c r="H194" s="381">
        <v>8247.42</v>
      </c>
    </row>
    <row r="195" spans="1:8" ht="30" x14ac:dyDescent="0.25">
      <c r="A195" s="98">
        <f t="shared" si="2"/>
        <v>40813</v>
      </c>
      <c r="B195" s="377" t="s">
        <v>9069</v>
      </c>
      <c r="C195" s="377" t="s">
        <v>9070</v>
      </c>
      <c r="D195" s="377" t="s">
        <v>9071</v>
      </c>
      <c r="E195" s="379" t="s">
        <v>150</v>
      </c>
      <c r="F195" s="379">
        <v>1</v>
      </c>
      <c r="G195" s="380">
        <v>83.61</v>
      </c>
      <c r="H195" s="380">
        <v>83.61</v>
      </c>
    </row>
    <row r="196" spans="1:8" ht="45" x14ac:dyDescent="0.25">
      <c r="A196" s="98">
        <f t="shared" si="2"/>
        <v>40816</v>
      </c>
      <c r="B196" s="377" t="s">
        <v>9072</v>
      </c>
      <c r="C196" s="377" t="s">
        <v>9073</v>
      </c>
      <c r="D196" s="377" t="s">
        <v>9074</v>
      </c>
      <c r="E196" s="379" t="s">
        <v>150</v>
      </c>
      <c r="F196" s="379">
        <v>1</v>
      </c>
      <c r="G196" s="380">
        <v>14.97</v>
      </c>
      <c r="H196" s="380">
        <v>14.97</v>
      </c>
    </row>
    <row r="197" spans="1:8" ht="75" x14ac:dyDescent="0.25">
      <c r="A197" s="98">
        <f t="shared" si="2"/>
        <v>40817</v>
      </c>
      <c r="B197" s="377" t="s">
        <v>9075</v>
      </c>
      <c r="C197" s="377" t="s">
        <v>37933</v>
      </c>
      <c r="D197" s="377" t="s">
        <v>9076</v>
      </c>
      <c r="E197" s="379" t="s">
        <v>167</v>
      </c>
      <c r="F197" s="379">
        <v>1</v>
      </c>
      <c r="G197" s="381">
        <v>3732.38</v>
      </c>
      <c r="H197" s="381">
        <v>3732.38</v>
      </c>
    </row>
    <row r="198" spans="1:8" ht="45" x14ac:dyDescent="0.25">
      <c r="A198" s="98">
        <f t="shared" si="2"/>
        <v>40818</v>
      </c>
      <c r="B198" s="377" t="s">
        <v>9077</v>
      </c>
      <c r="C198" s="377" t="s">
        <v>9078</v>
      </c>
      <c r="D198" s="377" t="s">
        <v>9079</v>
      </c>
      <c r="E198" s="379" t="s">
        <v>150</v>
      </c>
      <c r="F198" s="379">
        <v>1</v>
      </c>
      <c r="G198" s="380">
        <v>89.25</v>
      </c>
      <c r="H198" s="380">
        <v>89.25</v>
      </c>
    </row>
    <row r="199" spans="1:8" ht="90" x14ac:dyDescent="0.25">
      <c r="A199" s="98">
        <f t="shared" si="2"/>
        <v>409</v>
      </c>
      <c r="B199" s="378" t="s">
        <v>9080</v>
      </c>
      <c r="C199" s="377"/>
      <c r="D199" s="378" t="s">
        <v>9081</v>
      </c>
      <c r="E199" s="379"/>
      <c r="F199" s="379"/>
      <c r="G199" s="380"/>
      <c r="H199" s="380"/>
    </row>
    <row r="200" spans="1:8" ht="105" x14ac:dyDescent="0.25">
      <c r="A200" s="98">
        <f t="shared" si="2"/>
        <v>40901</v>
      </c>
      <c r="B200" s="377" t="s">
        <v>9082</v>
      </c>
      <c r="C200" s="377" t="s">
        <v>37934</v>
      </c>
      <c r="D200" s="377" t="s">
        <v>9083</v>
      </c>
      <c r="E200" s="379" t="s">
        <v>138</v>
      </c>
      <c r="F200" s="379">
        <v>1</v>
      </c>
      <c r="G200" s="380">
        <v>592.22</v>
      </c>
      <c r="H200" s="380">
        <v>592.22</v>
      </c>
    </row>
    <row r="201" spans="1:8" ht="105" x14ac:dyDescent="0.25">
      <c r="A201" s="98">
        <f t="shared" si="2"/>
        <v>40902</v>
      </c>
      <c r="B201" s="377" t="s">
        <v>9084</v>
      </c>
      <c r="C201" s="377" t="s">
        <v>37935</v>
      </c>
      <c r="D201" s="377" t="s">
        <v>9085</v>
      </c>
      <c r="E201" s="379" t="s">
        <v>138</v>
      </c>
      <c r="F201" s="379">
        <v>1</v>
      </c>
      <c r="G201" s="380">
        <v>986.08</v>
      </c>
      <c r="H201" s="380">
        <v>986.08</v>
      </c>
    </row>
    <row r="202" spans="1:8" ht="105" x14ac:dyDescent="0.25">
      <c r="A202" s="98">
        <f t="shared" si="2"/>
        <v>40903</v>
      </c>
      <c r="B202" s="377" t="s">
        <v>9086</v>
      </c>
      <c r="C202" s="377" t="s">
        <v>37936</v>
      </c>
      <c r="D202" s="377" t="s">
        <v>9087</v>
      </c>
      <c r="E202" s="379" t="s">
        <v>138</v>
      </c>
      <c r="F202" s="379">
        <v>1</v>
      </c>
      <c r="G202" s="381">
        <v>1423</v>
      </c>
      <c r="H202" s="381">
        <v>1423</v>
      </c>
    </row>
    <row r="203" spans="1:8" ht="105" x14ac:dyDescent="0.25">
      <c r="A203" s="98">
        <f t="shared" si="2"/>
        <v>40904</v>
      </c>
      <c r="B203" s="377" t="s">
        <v>9088</v>
      </c>
      <c r="C203" s="377" t="s">
        <v>37937</v>
      </c>
      <c r="D203" s="377" t="s">
        <v>9089</v>
      </c>
      <c r="E203" s="379" t="s">
        <v>138</v>
      </c>
      <c r="F203" s="379">
        <v>1</v>
      </c>
      <c r="G203" s="381">
        <v>1909.05</v>
      </c>
      <c r="H203" s="381">
        <v>1909.05</v>
      </c>
    </row>
    <row r="204" spans="1:8" x14ac:dyDescent="0.25">
      <c r="A204" s="98">
        <f t="shared" si="2"/>
        <v>5</v>
      </c>
      <c r="B204" s="378" t="s">
        <v>9090</v>
      </c>
      <c r="C204" s="377"/>
      <c r="D204" s="378" t="s">
        <v>9091</v>
      </c>
      <c r="E204" s="379"/>
      <c r="F204" s="379"/>
      <c r="G204" s="380"/>
      <c r="H204" s="380"/>
    </row>
    <row r="205" spans="1:8" x14ac:dyDescent="0.25">
      <c r="A205" s="98">
        <f t="shared" si="2"/>
        <v>501</v>
      </c>
      <c r="B205" s="378" t="s">
        <v>9092</v>
      </c>
      <c r="C205" s="377"/>
      <c r="D205" s="378" t="s">
        <v>9093</v>
      </c>
      <c r="E205" s="379"/>
      <c r="F205" s="379"/>
      <c r="G205" s="380"/>
      <c r="H205" s="380"/>
    </row>
    <row r="206" spans="1:8" ht="60" x14ac:dyDescent="0.25">
      <c r="A206" s="98">
        <f t="shared" ref="A206:A269" si="3">VALUE(RIGHT(B206,LEN(B206)-1))</f>
        <v>50112</v>
      </c>
      <c r="B206" s="377" t="s">
        <v>9094</v>
      </c>
      <c r="C206" s="377" t="s">
        <v>9095</v>
      </c>
      <c r="D206" s="377" t="s">
        <v>273</v>
      </c>
      <c r="E206" s="379" t="s">
        <v>150</v>
      </c>
      <c r="F206" s="379">
        <v>1</v>
      </c>
      <c r="G206" s="380">
        <v>165.52</v>
      </c>
      <c r="H206" s="380">
        <v>165.52</v>
      </c>
    </row>
    <row r="207" spans="1:8" ht="45" x14ac:dyDescent="0.25">
      <c r="A207" s="98">
        <f t="shared" si="3"/>
        <v>50115</v>
      </c>
      <c r="B207" s="377" t="s">
        <v>9096</v>
      </c>
      <c r="C207" s="377" t="s">
        <v>9097</v>
      </c>
      <c r="D207" s="377" t="s">
        <v>9098</v>
      </c>
      <c r="E207" s="379" t="s">
        <v>167</v>
      </c>
      <c r="F207" s="379">
        <v>1</v>
      </c>
      <c r="G207" s="380">
        <v>578.03</v>
      </c>
      <c r="H207" s="380">
        <v>578.03</v>
      </c>
    </row>
    <row r="208" spans="1:8" ht="75" x14ac:dyDescent="0.25">
      <c r="A208" s="98">
        <f t="shared" si="3"/>
        <v>50122</v>
      </c>
      <c r="B208" s="377" t="s">
        <v>9099</v>
      </c>
      <c r="C208" s="377" t="s">
        <v>9100</v>
      </c>
      <c r="D208" s="377" t="s">
        <v>9101</v>
      </c>
      <c r="E208" s="379" t="s">
        <v>150</v>
      </c>
      <c r="F208" s="379">
        <v>1</v>
      </c>
      <c r="G208" s="380">
        <v>203.64</v>
      </c>
      <c r="H208" s="380">
        <v>203.64</v>
      </c>
    </row>
    <row r="209" spans="1:8" x14ac:dyDescent="0.25">
      <c r="A209" s="98">
        <f t="shared" si="3"/>
        <v>502</v>
      </c>
      <c r="B209" s="378" t="s">
        <v>9102</v>
      </c>
      <c r="C209" s="377"/>
      <c r="D209" s="378" t="s">
        <v>9103</v>
      </c>
      <c r="E209" s="379"/>
      <c r="F209" s="379"/>
      <c r="G209" s="380"/>
      <c r="H209" s="380"/>
    </row>
    <row r="210" spans="1:8" ht="90" x14ac:dyDescent="0.25">
      <c r="A210" s="98">
        <f t="shared" si="3"/>
        <v>50202</v>
      </c>
      <c r="B210" s="377" t="s">
        <v>9104</v>
      </c>
      <c r="C210" s="377" t="s">
        <v>9105</v>
      </c>
      <c r="D210" s="377" t="s">
        <v>9106</v>
      </c>
      <c r="E210" s="379" t="s">
        <v>150</v>
      </c>
      <c r="F210" s="379">
        <v>1</v>
      </c>
      <c r="G210" s="380">
        <v>122.11</v>
      </c>
      <c r="H210" s="380">
        <v>122.11</v>
      </c>
    </row>
    <row r="211" spans="1:8" ht="45" x14ac:dyDescent="0.25">
      <c r="A211" s="98">
        <f t="shared" si="3"/>
        <v>50203</v>
      </c>
      <c r="B211" s="377" t="s">
        <v>9107</v>
      </c>
      <c r="C211" s="377" t="s">
        <v>9108</v>
      </c>
      <c r="D211" s="377" t="s">
        <v>9109</v>
      </c>
      <c r="E211" s="379" t="s">
        <v>145</v>
      </c>
      <c r="F211" s="379">
        <v>1</v>
      </c>
      <c r="G211" s="380">
        <v>510</v>
      </c>
      <c r="H211" s="380">
        <v>510</v>
      </c>
    </row>
    <row r="212" spans="1:8" ht="60" x14ac:dyDescent="0.25">
      <c r="A212" s="98">
        <f t="shared" si="3"/>
        <v>50205</v>
      </c>
      <c r="B212" s="377" t="s">
        <v>9110</v>
      </c>
      <c r="C212" s="377" t="s">
        <v>9111</v>
      </c>
      <c r="D212" s="377" t="s">
        <v>9112</v>
      </c>
      <c r="E212" s="379" t="s">
        <v>150</v>
      </c>
      <c r="F212" s="379">
        <v>1</v>
      </c>
      <c r="G212" s="380">
        <v>471.56</v>
      </c>
      <c r="H212" s="380">
        <v>471.56</v>
      </c>
    </row>
    <row r="213" spans="1:8" ht="45" x14ac:dyDescent="0.25">
      <c r="A213" s="98">
        <f t="shared" si="3"/>
        <v>50206</v>
      </c>
      <c r="B213" s="377" t="s">
        <v>9113</v>
      </c>
      <c r="C213" s="377" t="s">
        <v>9114</v>
      </c>
      <c r="D213" s="377" t="s">
        <v>9115</v>
      </c>
      <c r="E213" s="379" t="s">
        <v>150</v>
      </c>
      <c r="F213" s="379">
        <v>1</v>
      </c>
      <c r="G213" s="380">
        <v>509.07</v>
      </c>
      <c r="H213" s="380">
        <v>509.07</v>
      </c>
    </row>
    <row r="214" spans="1:8" ht="75" x14ac:dyDescent="0.25">
      <c r="A214" s="98">
        <f t="shared" si="3"/>
        <v>50208</v>
      </c>
      <c r="B214" s="377" t="s">
        <v>9116</v>
      </c>
      <c r="C214" s="377" t="s">
        <v>9117</v>
      </c>
      <c r="D214" s="377" t="s">
        <v>9118</v>
      </c>
      <c r="E214" s="379" t="s">
        <v>150</v>
      </c>
      <c r="F214" s="379">
        <v>1</v>
      </c>
      <c r="G214" s="380">
        <v>141.71</v>
      </c>
      <c r="H214" s="380">
        <v>141.71</v>
      </c>
    </row>
    <row r="215" spans="1:8" x14ac:dyDescent="0.25">
      <c r="A215" s="98">
        <f t="shared" si="3"/>
        <v>503</v>
      </c>
      <c r="B215" s="378" t="s">
        <v>9119</v>
      </c>
      <c r="C215" s="377"/>
      <c r="D215" s="378" t="s">
        <v>9120</v>
      </c>
      <c r="E215" s="379"/>
      <c r="F215" s="379"/>
      <c r="G215" s="380"/>
      <c r="H215" s="380"/>
    </row>
    <row r="216" spans="1:8" ht="45" x14ac:dyDescent="0.25">
      <c r="A216" s="98">
        <f t="shared" si="3"/>
        <v>50301</v>
      </c>
      <c r="B216" s="377" t="s">
        <v>9121</v>
      </c>
      <c r="C216" s="377" t="s">
        <v>37938</v>
      </c>
      <c r="D216" s="377" t="s">
        <v>9122</v>
      </c>
      <c r="E216" s="379" t="s">
        <v>138</v>
      </c>
      <c r="F216" s="379">
        <v>1</v>
      </c>
      <c r="G216" s="380">
        <v>9.92</v>
      </c>
      <c r="H216" s="380">
        <v>9.92</v>
      </c>
    </row>
    <row r="217" spans="1:8" ht="45" x14ac:dyDescent="0.25">
      <c r="A217" s="98">
        <f t="shared" si="3"/>
        <v>50303</v>
      </c>
      <c r="B217" s="377" t="s">
        <v>9123</v>
      </c>
      <c r="C217" s="377" t="s">
        <v>37939</v>
      </c>
      <c r="D217" s="377" t="s">
        <v>9124</v>
      </c>
      <c r="E217" s="379" t="s">
        <v>138</v>
      </c>
      <c r="F217" s="379">
        <v>1</v>
      </c>
      <c r="G217" s="380">
        <v>84.24</v>
      </c>
      <c r="H217" s="380">
        <v>84.24</v>
      </c>
    </row>
    <row r="218" spans="1:8" x14ac:dyDescent="0.25">
      <c r="A218" s="98">
        <f t="shared" si="3"/>
        <v>505</v>
      </c>
      <c r="B218" s="378" t="s">
        <v>9125</v>
      </c>
      <c r="C218" s="377"/>
      <c r="D218" s="378" t="s">
        <v>9126</v>
      </c>
      <c r="E218" s="379"/>
      <c r="F218" s="379"/>
      <c r="G218" s="380"/>
      <c r="H218" s="380"/>
    </row>
    <row r="219" spans="1:8" ht="90" x14ac:dyDescent="0.25">
      <c r="A219" s="98">
        <f t="shared" si="3"/>
        <v>50501</v>
      </c>
      <c r="B219" s="377" t="s">
        <v>9127</v>
      </c>
      <c r="C219" s="377" t="s">
        <v>37940</v>
      </c>
      <c r="D219" s="377" t="s">
        <v>9128</v>
      </c>
      <c r="E219" s="379" t="s">
        <v>150</v>
      </c>
      <c r="F219" s="379">
        <v>1</v>
      </c>
      <c r="G219" s="380">
        <v>126.52</v>
      </c>
      <c r="H219" s="380">
        <v>126.52</v>
      </c>
    </row>
    <row r="220" spans="1:8" ht="90" x14ac:dyDescent="0.25">
      <c r="A220" s="98">
        <f t="shared" si="3"/>
        <v>50502</v>
      </c>
      <c r="B220" s="377" t="s">
        <v>9129</v>
      </c>
      <c r="C220" s="377" t="s">
        <v>37941</v>
      </c>
      <c r="D220" s="377" t="s">
        <v>9130</v>
      </c>
      <c r="E220" s="379" t="s">
        <v>150</v>
      </c>
      <c r="F220" s="379">
        <v>1</v>
      </c>
      <c r="G220" s="380">
        <v>246.56</v>
      </c>
      <c r="H220" s="380">
        <v>246.56</v>
      </c>
    </row>
    <row r="221" spans="1:8" ht="90" x14ac:dyDescent="0.25">
      <c r="A221" s="98">
        <f t="shared" si="3"/>
        <v>50503</v>
      </c>
      <c r="B221" s="377" t="s">
        <v>9131</v>
      </c>
      <c r="C221" s="377" t="s">
        <v>37942</v>
      </c>
      <c r="D221" s="377" t="s">
        <v>9132</v>
      </c>
      <c r="E221" s="379" t="s">
        <v>150</v>
      </c>
      <c r="F221" s="379">
        <v>1</v>
      </c>
      <c r="G221" s="380">
        <v>90.62</v>
      </c>
      <c r="H221" s="380">
        <v>90.62</v>
      </c>
    </row>
    <row r="222" spans="1:8" ht="45" x14ac:dyDescent="0.25">
      <c r="A222" s="98">
        <f t="shared" si="3"/>
        <v>506</v>
      </c>
      <c r="B222" s="378" t="s">
        <v>9133</v>
      </c>
      <c r="C222" s="377"/>
      <c r="D222" s="378" t="s">
        <v>9134</v>
      </c>
      <c r="E222" s="379"/>
      <c r="F222" s="379"/>
      <c r="G222" s="380"/>
      <c r="H222" s="380"/>
    </row>
    <row r="223" spans="1:8" ht="90" x14ac:dyDescent="0.25">
      <c r="A223" s="98">
        <f t="shared" si="3"/>
        <v>50601</v>
      </c>
      <c r="B223" s="377" t="s">
        <v>9135</v>
      </c>
      <c r="C223" s="377" t="s">
        <v>9136</v>
      </c>
      <c r="D223" s="377" t="s">
        <v>9137</v>
      </c>
      <c r="E223" s="379" t="s">
        <v>150</v>
      </c>
      <c r="F223" s="379">
        <v>1</v>
      </c>
      <c r="G223" s="380">
        <v>67.05</v>
      </c>
      <c r="H223" s="380">
        <v>67.05</v>
      </c>
    </row>
    <row r="224" spans="1:8" ht="90" x14ac:dyDescent="0.25">
      <c r="A224" s="98">
        <f t="shared" si="3"/>
        <v>50602</v>
      </c>
      <c r="B224" s="377" t="s">
        <v>9138</v>
      </c>
      <c r="C224" s="377" t="s">
        <v>9139</v>
      </c>
      <c r="D224" s="377" t="s">
        <v>9140</v>
      </c>
      <c r="E224" s="379" t="s">
        <v>150</v>
      </c>
      <c r="F224" s="379">
        <v>1</v>
      </c>
      <c r="G224" s="380">
        <v>82.03</v>
      </c>
      <c r="H224" s="380">
        <v>82.03</v>
      </c>
    </row>
    <row r="225" spans="1:8" ht="90" x14ac:dyDescent="0.25">
      <c r="A225" s="98">
        <f t="shared" si="3"/>
        <v>50603</v>
      </c>
      <c r="B225" s="377" t="s">
        <v>9141</v>
      </c>
      <c r="C225" s="377" t="s">
        <v>9142</v>
      </c>
      <c r="D225" s="377" t="s">
        <v>9143</v>
      </c>
      <c r="E225" s="379" t="s">
        <v>150</v>
      </c>
      <c r="F225" s="379">
        <v>1</v>
      </c>
      <c r="G225" s="380">
        <v>98.31</v>
      </c>
      <c r="H225" s="380">
        <v>98.31</v>
      </c>
    </row>
    <row r="226" spans="1:8" ht="105" x14ac:dyDescent="0.25">
      <c r="A226" s="98">
        <f t="shared" si="3"/>
        <v>50605</v>
      </c>
      <c r="B226" s="377" t="s">
        <v>9144</v>
      </c>
      <c r="C226" s="377" t="s">
        <v>9145</v>
      </c>
      <c r="D226" s="377" t="s">
        <v>9146</v>
      </c>
      <c r="E226" s="379" t="s">
        <v>150</v>
      </c>
      <c r="F226" s="379">
        <v>1</v>
      </c>
      <c r="G226" s="380">
        <v>80.89</v>
      </c>
      <c r="H226" s="380">
        <v>80.89</v>
      </c>
    </row>
    <row r="227" spans="1:8" ht="105" x14ac:dyDescent="0.25">
      <c r="A227" s="98">
        <f t="shared" si="3"/>
        <v>50606</v>
      </c>
      <c r="B227" s="377" t="s">
        <v>9147</v>
      </c>
      <c r="C227" s="377" t="s">
        <v>9148</v>
      </c>
      <c r="D227" s="377" t="s">
        <v>9149</v>
      </c>
      <c r="E227" s="379" t="s">
        <v>150</v>
      </c>
      <c r="F227" s="379">
        <v>1</v>
      </c>
      <c r="G227" s="380">
        <v>64.64</v>
      </c>
      <c r="H227" s="380">
        <v>64.64</v>
      </c>
    </row>
    <row r="228" spans="1:8" ht="105" x14ac:dyDescent="0.25">
      <c r="A228" s="98">
        <f t="shared" si="3"/>
        <v>50607</v>
      </c>
      <c r="B228" s="377" t="s">
        <v>9150</v>
      </c>
      <c r="C228" s="377" t="s">
        <v>9151</v>
      </c>
      <c r="D228" s="377" t="s">
        <v>9152</v>
      </c>
      <c r="E228" s="379" t="s">
        <v>150</v>
      </c>
      <c r="F228" s="379">
        <v>1</v>
      </c>
      <c r="G228" s="380">
        <v>142.26</v>
      </c>
      <c r="H228" s="380">
        <v>142.26</v>
      </c>
    </row>
    <row r="229" spans="1:8" ht="90" x14ac:dyDescent="0.25">
      <c r="A229" s="98">
        <f t="shared" si="3"/>
        <v>50608</v>
      </c>
      <c r="B229" s="377" t="s">
        <v>9153</v>
      </c>
      <c r="C229" s="377" t="s">
        <v>9154</v>
      </c>
      <c r="D229" s="377" t="s">
        <v>9155</v>
      </c>
      <c r="E229" s="379" t="s">
        <v>150</v>
      </c>
      <c r="F229" s="379">
        <v>1</v>
      </c>
      <c r="G229" s="380">
        <v>111.71</v>
      </c>
      <c r="H229" s="380">
        <v>111.71</v>
      </c>
    </row>
    <row r="230" spans="1:8" x14ac:dyDescent="0.25">
      <c r="A230" s="98">
        <f t="shared" si="3"/>
        <v>6</v>
      </c>
      <c r="B230" s="378" t="s">
        <v>9156</v>
      </c>
      <c r="C230" s="377"/>
      <c r="D230" s="378" t="s">
        <v>9157</v>
      </c>
      <c r="E230" s="379"/>
      <c r="F230" s="379"/>
      <c r="G230" s="380"/>
      <c r="H230" s="380"/>
    </row>
    <row r="231" spans="1:8" x14ac:dyDescent="0.25">
      <c r="A231" s="98">
        <f t="shared" si="3"/>
        <v>601</v>
      </c>
      <c r="B231" s="378" t="s">
        <v>9158</v>
      </c>
      <c r="C231" s="377"/>
      <c r="D231" s="378" t="s">
        <v>9159</v>
      </c>
      <c r="E231" s="379"/>
      <c r="F231" s="379"/>
      <c r="G231" s="380"/>
      <c r="H231" s="380"/>
    </row>
    <row r="232" spans="1:8" ht="60" x14ac:dyDescent="0.25">
      <c r="A232" s="98">
        <f t="shared" si="3"/>
        <v>60101</v>
      </c>
      <c r="B232" s="377" t="s">
        <v>9160</v>
      </c>
      <c r="C232" s="377" t="s">
        <v>9161</v>
      </c>
      <c r="D232" s="377" t="s">
        <v>9162</v>
      </c>
      <c r="E232" s="379" t="s">
        <v>145</v>
      </c>
      <c r="F232" s="379">
        <v>1</v>
      </c>
      <c r="G232" s="380">
        <v>405.09</v>
      </c>
      <c r="H232" s="380">
        <v>405.09</v>
      </c>
    </row>
    <row r="233" spans="1:8" ht="60" x14ac:dyDescent="0.25">
      <c r="A233" s="98">
        <f t="shared" si="3"/>
        <v>60102</v>
      </c>
      <c r="B233" s="377" t="s">
        <v>9163</v>
      </c>
      <c r="C233" s="377" t="s">
        <v>9164</v>
      </c>
      <c r="D233" s="377" t="s">
        <v>9165</v>
      </c>
      <c r="E233" s="379" t="s">
        <v>145</v>
      </c>
      <c r="F233" s="379">
        <v>1</v>
      </c>
      <c r="G233" s="380">
        <v>405.09</v>
      </c>
      <c r="H233" s="380">
        <v>405.09</v>
      </c>
    </row>
    <row r="234" spans="1:8" ht="60" x14ac:dyDescent="0.25">
      <c r="A234" s="98">
        <f t="shared" si="3"/>
        <v>60103</v>
      </c>
      <c r="B234" s="377" t="s">
        <v>9166</v>
      </c>
      <c r="C234" s="377" t="s">
        <v>9167</v>
      </c>
      <c r="D234" s="377" t="s">
        <v>9168</v>
      </c>
      <c r="E234" s="379" t="s">
        <v>145</v>
      </c>
      <c r="F234" s="379">
        <v>1</v>
      </c>
      <c r="G234" s="380">
        <v>405.09</v>
      </c>
      <c r="H234" s="380">
        <v>405.09</v>
      </c>
    </row>
    <row r="235" spans="1:8" ht="45" x14ac:dyDescent="0.25">
      <c r="A235" s="98">
        <f t="shared" si="3"/>
        <v>60107</v>
      </c>
      <c r="B235" s="377" t="s">
        <v>9169</v>
      </c>
      <c r="C235" s="377" t="s">
        <v>9170</v>
      </c>
      <c r="D235" s="377" t="s">
        <v>9171</v>
      </c>
      <c r="E235" s="379" t="s">
        <v>138</v>
      </c>
      <c r="F235" s="379">
        <v>1</v>
      </c>
      <c r="G235" s="380">
        <v>18.829999999999998</v>
      </c>
      <c r="H235" s="380">
        <v>18.829999999999998</v>
      </c>
    </row>
    <row r="236" spans="1:8" ht="60" x14ac:dyDescent="0.25">
      <c r="A236" s="98">
        <f t="shared" si="3"/>
        <v>60108</v>
      </c>
      <c r="B236" s="377" t="s">
        <v>9172</v>
      </c>
      <c r="C236" s="377" t="s">
        <v>9173</v>
      </c>
      <c r="D236" s="377" t="s">
        <v>9174</v>
      </c>
      <c r="E236" s="379" t="s">
        <v>145</v>
      </c>
      <c r="F236" s="379">
        <v>1</v>
      </c>
      <c r="G236" s="380">
        <v>473.76</v>
      </c>
      <c r="H236" s="380">
        <v>473.76</v>
      </c>
    </row>
    <row r="237" spans="1:8" ht="45" x14ac:dyDescent="0.25">
      <c r="A237" s="98">
        <f t="shared" si="3"/>
        <v>60110</v>
      </c>
      <c r="B237" s="377" t="s">
        <v>9175</v>
      </c>
      <c r="C237" s="377" t="s">
        <v>9176</v>
      </c>
      <c r="D237" s="377" t="s">
        <v>9177</v>
      </c>
      <c r="E237" s="379" t="s">
        <v>138</v>
      </c>
      <c r="F237" s="379">
        <v>1</v>
      </c>
      <c r="G237" s="380">
        <v>91.54</v>
      </c>
      <c r="H237" s="380">
        <v>91.54</v>
      </c>
    </row>
    <row r="238" spans="1:8" ht="45" x14ac:dyDescent="0.25">
      <c r="A238" s="98">
        <f t="shared" si="3"/>
        <v>60112</v>
      </c>
      <c r="B238" s="377" t="s">
        <v>9178</v>
      </c>
      <c r="C238" s="377" t="s">
        <v>9179</v>
      </c>
      <c r="D238" s="377" t="s">
        <v>9180</v>
      </c>
      <c r="E238" s="379" t="s">
        <v>138</v>
      </c>
      <c r="F238" s="379">
        <v>1</v>
      </c>
      <c r="G238" s="380">
        <v>66.38</v>
      </c>
      <c r="H238" s="380">
        <v>66.38</v>
      </c>
    </row>
    <row r="239" spans="1:8" ht="45" x14ac:dyDescent="0.25">
      <c r="A239" s="98">
        <f t="shared" si="3"/>
        <v>60113</v>
      </c>
      <c r="B239" s="377" t="s">
        <v>9181</v>
      </c>
      <c r="C239" s="377" t="s">
        <v>9182</v>
      </c>
      <c r="D239" s="377" t="s">
        <v>9183</v>
      </c>
      <c r="E239" s="379" t="s">
        <v>138</v>
      </c>
      <c r="F239" s="379">
        <v>1</v>
      </c>
      <c r="G239" s="380">
        <v>24.77</v>
      </c>
      <c r="H239" s="380">
        <v>24.77</v>
      </c>
    </row>
    <row r="240" spans="1:8" x14ac:dyDescent="0.25">
      <c r="A240" s="98">
        <f t="shared" si="3"/>
        <v>611</v>
      </c>
      <c r="B240" s="378" t="s">
        <v>9184</v>
      </c>
      <c r="C240" s="377"/>
      <c r="D240" s="378" t="s">
        <v>9185</v>
      </c>
      <c r="E240" s="379"/>
      <c r="F240" s="379"/>
      <c r="G240" s="380"/>
      <c r="H240" s="380"/>
    </row>
    <row r="241" spans="1:8" ht="45" x14ac:dyDescent="0.25">
      <c r="A241" s="98">
        <f t="shared" si="3"/>
        <v>61101</v>
      </c>
      <c r="B241" s="377" t="s">
        <v>9186</v>
      </c>
      <c r="C241" s="377" t="s">
        <v>9187</v>
      </c>
      <c r="D241" s="377" t="s">
        <v>9188</v>
      </c>
      <c r="E241" s="379" t="s">
        <v>145</v>
      </c>
      <c r="F241" s="379">
        <v>1</v>
      </c>
      <c r="G241" s="380">
        <v>10.33</v>
      </c>
      <c r="H241" s="380">
        <v>10.33</v>
      </c>
    </row>
    <row r="242" spans="1:8" ht="45" x14ac:dyDescent="0.25">
      <c r="A242" s="98">
        <f t="shared" si="3"/>
        <v>61102</v>
      </c>
      <c r="B242" s="377" t="s">
        <v>9189</v>
      </c>
      <c r="C242" s="377" t="s">
        <v>9190</v>
      </c>
      <c r="D242" s="377" t="s">
        <v>9191</v>
      </c>
      <c r="E242" s="379" t="s">
        <v>145</v>
      </c>
      <c r="F242" s="379">
        <v>1</v>
      </c>
      <c r="G242" s="380">
        <v>137.47</v>
      </c>
      <c r="H242" s="380">
        <v>137.47</v>
      </c>
    </row>
    <row r="243" spans="1:8" ht="45" x14ac:dyDescent="0.25">
      <c r="A243" s="98">
        <f t="shared" si="3"/>
        <v>61103</v>
      </c>
      <c r="B243" s="377" t="s">
        <v>9192</v>
      </c>
      <c r="C243" s="377" t="s">
        <v>9193</v>
      </c>
      <c r="D243" s="377" t="s">
        <v>9194</v>
      </c>
      <c r="E243" s="379" t="s">
        <v>145</v>
      </c>
      <c r="F243" s="379">
        <v>1</v>
      </c>
      <c r="G243" s="380">
        <v>291.08</v>
      </c>
      <c r="H243" s="380">
        <v>291.08</v>
      </c>
    </row>
    <row r="244" spans="1:8" ht="30" x14ac:dyDescent="0.25">
      <c r="A244" s="98">
        <f t="shared" si="3"/>
        <v>61104</v>
      </c>
      <c r="B244" s="377" t="s">
        <v>9195</v>
      </c>
      <c r="C244" s="377" t="s">
        <v>9196</v>
      </c>
      <c r="D244" s="377" t="s">
        <v>9197</v>
      </c>
      <c r="E244" s="379" t="s">
        <v>145</v>
      </c>
      <c r="F244" s="379">
        <v>1</v>
      </c>
      <c r="G244" s="380">
        <v>84.66</v>
      </c>
      <c r="H244" s="380">
        <v>84.66</v>
      </c>
    </row>
    <row r="245" spans="1:8" ht="45" x14ac:dyDescent="0.25">
      <c r="A245" s="98">
        <f t="shared" si="3"/>
        <v>61106</v>
      </c>
      <c r="B245" s="377" t="s">
        <v>9198</v>
      </c>
      <c r="C245" s="377" t="s">
        <v>9199</v>
      </c>
      <c r="D245" s="377" t="s">
        <v>9200</v>
      </c>
      <c r="E245" s="379" t="s">
        <v>145</v>
      </c>
      <c r="F245" s="379">
        <v>1</v>
      </c>
      <c r="G245" s="380">
        <v>190.91</v>
      </c>
      <c r="H245" s="380">
        <v>190.91</v>
      </c>
    </row>
    <row r="246" spans="1:8" ht="45" x14ac:dyDescent="0.25">
      <c r="A246" s="98">
        <f t="shared" si="3"/>
        <v>61107</v>
      </c>
      <c r="B246" s="377" t="s">
        <v>9201</v>
      </c>
      <c r="C246" s="377" t="s">
        <v>9202</v>
      </c>
      <c r="D246" s="377" t="s">
        <v>9203</v>
      </c>
      <c r="E246" s="379" t="s">
        <v>145</v>
      </c>
      <c r="F246" s="379">
        <v>1</v>
      </c>
      <c r="G246" s="380">
        <v>75.819999999999993</v>
      </c>
      <c r="H246" s="380">
        <v>75.819999999999993</v>
      </c>
    </row>
    <row r="247" spans="1:8" ht="45" x14ac:dyDescent="0.25">
      <c r="A247" s="98">
        <f t="shared" si="3"/>
        <v>61108</v>
      </c>
      <c r="B247" s="377" t="s">
        <v>9204</v>
      </c>
      <c r="C247" s="377" t="s">
        <v>9205</v>
      </c>
      <c r="D247" s="377" t="s">
        <v>9206</v>
      </c>
      <c r="E247" s="379" t="s">
        <v>145</v>
      </c>
      <c r="F247" s="379">
        <v>1</v>
      </c>
      <c r="G247" s="380">
        <v>127.64</v>
      </c>
      <c r="H247" s="380">
        <v>127.64</v>
      </c>
    </row>
    <row r="248" spans="1:8" ht="45" x14ac:dyDescent="0.25">
      <c r="A248" s="98">
        <f t="shared" si="3"/>
        <v>61112</v>
      </c>
      <c r="B248" s="377" t="s">
        <v>9207</v>
      </c>
      <c r="C248" s="377" t="s">
        <v>9208</v>
      </c>
      <c r="D248" s="377" t="s">
        <v>9209</v>
      </c>
      <c r="E248" s="379" t="s">
        <v>145</v>
      </c>
      <c r="F248" s="379">
        <v>1</v>
      </c>
      <c r="G248" s="380">
        <v>41</v>
      </c>
      <c r="H248" s="380">
        <v>41</v>
      </c>
    </row>
    <row r="249" spans="1:8" ht="105" x14ac:dyDescent="0.25">
      <c r="A249" s="98">
        <f t="shared" si="3"/>
        <v>613</v>
      </c>
      <c r="B249" s="378" t="s">
        <v>9210</v>
      </c>
      <c r="C249" s="377"/>
      <c r="D249" s="378" t="s">
        <v>9211</v>
      </c>
      <c r="E249" s="379"/>
      <c r="F249" s="379"/>
      <c r="G249" s="380"/>
      <c r="H249" s="380"/>
    </row>
    <row r="250" spans="1:8" ht="105" x14ac:dyDescent="0.25">
      <c r="A250" s="98">
        <f t="shared" si="3"/>
        <v>61301</v>
      </c>
      <c r="B250" s="377" t="s">
        <v>9212</v>
      </c>
      <c r="C250" s="377" t="s">
        <v>9213</v>
      </c>
      <c r="D250" s="377" t="s">
        <v>9214</v>
      </c>
      <c r="E250" s="379" t="s">
        <v>145</v>
      </c>
      <c r="F250" s="379">
        <v>1</v>
      </c>
      <c r="G250" s="381">
        <v>1063.43</v>
      </c>
      <c r="H250" s="381">
        <v>1063.43</v>
      </c>
    </row>
    <row r="251" spans="1:8" ht="105" x14ac:dyDescent="0.25">
      <c r="A251" s="98">
        <f t="shared" si="3"/>
        <v>61302</v>
      </c>
      <c r="B251" s="377" t="s">
        <v>9215</v>
      </c>
      <c r="C251" s="377" t="s">
        <v>9216</v>
      </c>
      <c r="D251" s="377" t="s">
        <v>9217</v>
      </c>
      <c r="E251" s="379" t="s">
        <v>145</v>
      </c>
      <c r="F251" s="379">
        <v>1</v>
      </c>
      <c r="G251" s="381">
        <v>1072.07</v>
      </c>
      <c r="H251" s="381">
        <v>1072.07</v>
      </c>
    </row>
    <row r="252" spans="1:8" ht="105" x14ac:dyDescent="0.25">
      <c r="A252" s="98">
        <f t="shared" si="3"/>
        <v>61303</v>
      </c>
      <c r="B252" s="377" t="s">
        <v>9218</v>
      </c>
      <c r="C252" s="377" t="s">
        <v>9219</v>
      </c>
      <c r="D252" s="377" t="s">
        <v>9220</v>
      </c>
      <c r="E252" s="379" t="s">
        <v>145</v>
      </c>
      <c r="F252" s="379">
        <v>1</v>
      </c>
      <c r="G252" s="381">
        <v>1083.72</v>
      </c>
      <c r="H252" s="381">
        <v>1083.72</v>
      </c>
    </row>
    <row r="253" spans="1:8" ht="105" x14ac:dyDescent="0.25">
      <c r="A253" s="98">
        <f t="shared" si="3"/>
        <v>61304</v>
      </c>
      <c r="B253" s="377" t="s">
        <v>9221</v>
      </c>
      <c r="C253" s="377" t="s">
        <v>9222</v>
      </c>
      <c r="D253" s="377" t="s">
        <v>9223</v>
      </c>
      <c r="E253" s="379" t="s">
        <v>145</v>
      </c>
      <c r="F253" s="379">
        <v>1</v>
      </c>
      <c r="G253" s="381">
        <v>1158.82</v>
      </c>
      <c r="H253" s="381">
        <v>1158.82</v>
      </c>
    </row>
    <row r="254" spans="1:8" ht="90" x14ac:dyDescent="0.25">
      <c r="A254" s="98">
        <f t="shared" si="3"/>
        <v>614</v>
      </c>
      <c r="B254" s="378" t="s">
        <v>9224</v>
      </c>
      <c r="C254" s="377"/>
      <c r="D254" s="378" t="s">
        <v>9225</v>
      </c>
      <c r="E254" s="379"/>
      <c r="F254" s="379"/>
      <c r="G254" s="380"/>
      <c r="H254" s="380"/>
    </row>
    <row r="255" spans="1:8" ht="120" x14ac:dyDescent="0.25">
      <c r="A255" s="98">
        <f t="shared" si="3"/>
        <v>61401</v>
      </c>
      <c r="B255" s="377" t="s">
        <v>9226</v>
      </c>
      <c r="C255" s="377" t="s">
        <v>9227</v>
      </c>
      <c r="D255" s="377" t="s">
        <v>9228</v>
      </c>
      <c r="E255" s="379" t="s">
        <v>145</v>
      </c>
      <c r="F255" s="379">
        <v>1</v>
      </c>
      <c r="G255" s="381">
        <v>1049.3699999999999</v>
      </c>
      <c r="H255" s="381">
        <v>1049.3699999999999</v>
      </c>
    </row>
    <row r="256" spans="1:8" ht="120" x14ac:dyDescent="0.25">
      <c r="A256" s="98">
        <f t="shared" si="3"/>
        <v>61402</v>
      </c>
      <c r="B256" s="377" t="s">
        <v>9229</v>
      </c>
      <c r="C256" s="377" t="s">
        <v>9230</v>
      </c>
      <c r="D256" s="377" t="s">
        <v>9231</v>
      </c>
      <c r="E256" s="379" t="s">
        <v>145</v>
      </c>
      <c r="F256" s="379">
        <v>1</v>
      </c>
      <c r="G256" s="381">
        <v>1049.3699999999999</v>
      </c>
      <c r="H256" s="381">
        <v>1049.3699999999999</v>
      </c>
    </row>
    <row r="257" spans="1:8" ht="120" x14ac:dyDescent="0.25">
      <c r="A257" s="98">
        <f t="shared" si="3"/>
        <v>61403</v>
      </c>
      <c r="B257" s="377" t="s">
        <v>9232</v>
      </c>
      <c r="C257" s="377" t="s">
        <v>9233</v>
      </c>
      <c r="D257" s="377" t="s">
        <v>9234</v>
      </c>
      <c r="E257" s="379" t="s">
        <v>145</v>
      </c>
      <c r="F257" s="379">
        <v>1</v>
      </c>
      <c r="G257" s="381">
        <v>1049.3699999999999</v>
      </c>
      <c r="H257" s="381">
        <v>1049.3699999999999</v>
      </c>
    </row>
    <row r="258" spans="1:8" ht="120" x14ac:dyDescent="0.25">
      <c r="A258" s="98">
        <f t="shared" si="3"/>
        <v>61404</v>
      </c>
      <c r="B258" s="377" t="s">
        <v>9235</v>
      </c>
      <c r="C258" s="377" t="s">
        <v>9236</v>
      </c>
      <c r="D258" s="377" t="s">
        <v>9237</v>
      </c>
      <c r="E258" s="379" t="s">
        <v>145</v>
      </c>
      <c r="F258" s="379">
        <v>1</v>
      </c>
      <c r="G258" s="381">
        <v>1049.3699999999999</v>
      </c>
      <c r="H258" s="381">
        <v>1049.3699999999999</v>
      </c>
    </row>
    <row r="259" spans="1:8" ht="60" x14ac:dyDescent="0.25">
      <c r="A259" s="98">
        <f t="shared" si="3"/>
        <v>617</v>
      </c>
      <c r="B259" s="378" t="s">
        <v>9238</v>
      </c>
      <c r="C259" s="377"/>
      <c r="D259" s="378" t="s">
        <v>9239</v>
      </c>
      <c r="E259" s="379"/>
      <c r="F259" s="379"/>
      <c r="G259" s="380"/>
      <c r="H259" s="380"/>
    </row>
    <row r="260" spans="1:8" ht="60" x14ac:dyDescent="0.25">
      <c r="A260" s="98">
        <f t="shared" si="3"/>
        <v>61701</v>
      </c>
      <c r="B260" s="377" t="s">
        <v>9240</v>
      </c>
      <c r="C260" s="377" t="s">
        <v>9241</v>
      </c>
      <c r="D260" s="377" t="s">
        <v>9242</v>
      </c>
      <c r="E260" s="379" t="s">
        <v>145</v>
      </c>
      <c r="F260" s="379">
        <v>1</v>
      </c>
      <c r="G260" s="380">
        <v>917.31</v>
      </c>
      <c r="H260" s="380">
        <v>917.31</v>
      </c>
    </row>
    <row r="261" spans="1:8" ht="60" x14ac:dyDescent="0.25">
      <c r="A261" s="98">
        <f t="shared" si="3"/>
        <v>61702</v>
      </c>
      <c r="B261" s="377" t="s">
        <v>9243</v>
      </c>
      <c r="C261" s="377" t="s">
        <v>9244</v>
      </c>
      <c r="D261" s="377" t="s">
        <v>9245</v>
      </c>
      <c r="E261" s="379" t="s">
        <v>145</v>
      </c>
      <c r="F261" s="379">
        <v>1</v>
      </c>
      <c r="G261" s="381">
        <v>1019.81</v>
      </c>
      <c r="H261" s="381">
        <v>1019.81</v>
      </c>
    </row>
    <row r="262" spans="1:8" ht="60" x14ac:dyDescent="0.25">
      <c r="A262" s="98">
        <f t="shared" si="3"/>
        <v>61703</v>
      </c>
      <c r="B262" s="377" t="s">
        <v>9246</v>
      </c>
      <c r="C262" s="377" t="s">
        <v>9247</v>
      </c>
      <c r="D262" s="377" t="s">
        <v>9248</v>
      </c>
      <c r="E262" s="379" t="s">
        <v>145</v>
      </c>
      <c r="F262" s="379">
        <v>1</v>
      </c>
      <c r="G262" s="381">
        <v>1047.31</v>
      </c>
      <c r="H262" s="381">
        <v>1047.31</v>
      </c>
    </row>
    <row r="263" spans="1:8" ht="120" x14ac:dyDescent="0.25">
      <c r="A263" s="98">
        <f t="shared" si="3"/>
        <v>619</v>
      </c>
      <c r="B263" s="378" t="s">
        <v>9249</v>
      </c>
      <c r="C263" s="377"/>
      <c r="D263" s="378" t="s">
        <v>9250</v>
      </c>
      <c r="E263" s="379"/>
      <c r="F263" s="379"/>
      <c r="G263" s="380"/>
      <c r="H263" s="380"/>
    </row>
    <row r="264" spans="1:8" ht="120" x14ac:dyDescent="0.25">
      <c r="A264" s="98">
        <f t="shared" si="3"/>
        <v>61901</v>
      </c>
      <c r="B264" s="377" t="s">
        <v>9251</v>
      </c>
      <c r="C264" s="377" t="s">
        <v>9252</v>
      </c>
      <c r="D264" s="377" t="s">
        <v>9253</v>
      </c>
      <c r="E264" s="379" t="s">
        <v>145</v>
      </c>
      <c r="F264" s="379">
        <v>1</v>
      </c>
      <c r="G264" s="381">
        <v>1381.29</v>
      </c>
      <c r="H264" s="381">
        <v>1381.29</v>
      </c>
    </row>
    <row r="265" spans="1:8" ht="120" x14ac:dyDescent="0.25">
      <c r="A265" s="98">
        <f t="shared" si="3"/>
        <v>61902</v>
      </c>
      <c r="B265" s="377" t="s">
        <v>9254</v>
      </c>
      <c r="C265" s="377" t="s">
        <v>9255</v>
      </c>
      <c r="D265" s="377" t="s">
        <v>9256</v>
      </c>
      <c r="E265" s="379" t="s">
        <v>145</v>
      </c>
      <c r="F265" s="379">
        <v>1</v>
      </c>
      <c r="G265" s="381">
        <v>1399.19</v>
      </c>
      <c r="H265" s="381">
        <v>1399.19</v>
      </c>
    </row>
    <row r="266" spans="1:8" ht="120" x14ac:dyDescent="0.25">
      <c r="A266" s="98">
        <f t="shared" si="3"/>
        <v>61903</v>
      </c>
      <c r="B266" s="377" t="s">
        <v>9257</v>
      </c>
      <c r="C266" s="377" t="s">
        <v>9258</v>
      </c>
      <c r="D266" s="377" t="s">
        <v>9259</v>
      </c>
      <c r="E266" s="379" t="s">
        <v>145</v>
      </c>
      <c r="F266" s="379">
        <v>1</v>
      </c>
      <c r="G266" s="381">
        <v>1473.69</v>
      </c>
      <c r="H266" s="381">
        <v>1473.69</v>
      </c>
    </row>
    <row r="267" spans="1:8" x14ac:dyDescent="0.25">
      <c r="A267" s="98">
        <f t="shared" si="3"/>
        <v>622</v>
      </c>
      <c r="B267" s="378" t="s">
        <v>9260</v>
      </c>
      <c r="C267" s="377"/>
      <c r="D267" s="378" t="s">
        <v>9261</v>
      </c>
      <c r="E267" s="379"/>
      <c r="F267" s="379"/>
      <c r="G267" s="380"/>
      <c r="H267" s="380"/>
    </row>
    <row r="268" spans="1:8" ht="30" x14ac:dyDescent="0.25">
      <c r="A268" s="98">
        <f t="shared" si="3"/>
        <v>62201</v>
      </c>
      <c r="B268" s="377" t="s">
        <v>9262</v>
      </c>
      <c r="C268" s="377" t="s">
        <v>9263</v>
      </c>
      <c r="D268" s="377" t="s">
        <v>9264</v>
      </c>
      <c r="E268" s="379" t="s">
        <v>145</v>
      </c>
      <c r="F268" s="379">
        <v>1</v>
      </c>
      <c r="G268" s="380">
        <v>109.5</v>
      </c>
      <c r="H268" s="380">
        <v>109.5</v>
      </c>
    </row>
    <row r="269" spans="1:8" ht="45" x14ac:dyDescent="0.25">
      <c r="A269" s="98">
        <f t="shared" si="3"/>
        <v>62202</v>
      </c>
      <c r="B269" s="377" t="s">
        <v>9265</v>
      </c>
      <c r="C269" s="377" t="s">
        <v>9266</v>
      </c>
      <c r="D269" s="377" t="s">
        <v>9267</v>
      </c>
      <c r="E269" s="379" t="s">
        <v>145</v>
      </c>
      <c r="F269" s="379">
        <v>1</v>
      </c>
      <c r="G269" s="380">
        <v>263.11</v>
      </c>
      <c r="H269" s="380">
        <v>263.11</v>
      </c>
    </row>
    <row r="270" spans="1:8" ht="30" x14ac:dyDescent="0.25">
      <c r="A270" s="98">
        <f t="shared" ref="A270:A333" si="4">VALUE(RIGHT(B270,LEN(B270)-1))</f>
        <v>62203</v>
      </c>
      <c r="B270" s="377" t="s">
        <v>9268</v>
      </c>
      <c r="C270" s="377" t="s">
        <v>9269</v>
      </c>
      <c r="D270" s="377" t="s">
        <v>9270</v>
      </c>
      <c r="E270" s="379" t="s">
        <v>145</v>
      </c>
      <c r="F270" s="379">
        <v>1</v>
      </c>
      <c r="G270" s="380">
        <v>162.94</v>
      </c>
      <c r="H270" s="380">
        <v>162.94</v>
      </c>
    </row>
    <row r="271" spans="1:8" ht="45" x14ac:dyDescent="0.25">
      <c r="A271" s="98">
        <f t="shared" si="4"/>
        <v>62204</v>
      </c>
      <c r="B271" s="377" t="s">
        <v>9271</v>
      </c>
      <c r="C271" s="377" t="s">
        <v>9272</v>
      </c>
      <c r="D271" s="377" t="s">
        <v>9273</v>
      </c>
      <c r="E271" s="379" t="s">
        <v>145</v>
      </c>
      <c r="F271" s="379">
        <v>1</v>
      </c>
      <c r="G271" s="380">
        <v>79.17</v>
      </c>
      <c r="H271" s="380">
        <v>79.17</v>
      </c>
    </row>
    <row r="272" spans="1:8" ht="30" x14ac:dyDescent="0.25">
      <c r="A272" s="98">
        <f t="shared" si="4"/>
        <v>62205</v>
      </c>
      <c r="B272" s="377" t="s">
        <v>9274</v>
      </c>
      <c r="C272" s="377" t="s">
        <v>9275</v>
      </c>
      <c r="D272" s="377" t="s">
        <v>9276</v>
      </c>
      <c r="E272" s="379" t="s">
        <v>145</v>
      </c>
      <c r="F272" s="379">
        <v>1</v>
      </c>
      <c r="G272" s="380">
        <v>70.760000000000005</v>
      </c>
      <c r="H272" s="380">
        <v>70.760000000000005</v>
      </c>
    </row>
    <row r="273" spans="1:8" ht="30" x14ac:dyDescent="0.25">
      <c r="A273" s="98">
        <f t="shared" si="4"/>
        <v>62206</v>
      </c>
      <c r="B273" s="377" t="s">
        <v>9277</v>
      </c>
      <c r="C273" s="377" t="s">
        <v>9278</v>
      </c>
      <c r="D273" s="377" t="s">
        <v>9279</v>
      </c>
      <c r="E273" s="379" t="s">
        <v>145</v>
      </c>
      <c r="F273" s="379">
        <v>1</v>
      </c>
      <c r="G273" s="380">
        <v>9.1</v>
      </c>
      <c r="H273" s="380">
        <v>9.1</v>
      </c>
    </row>
    <row r="274" spans="1:8" x14ac:dyDescent="0.25">
      <c r="A274" s="98">
        <f t="shared" si="4"/>
        <v>62207</v>
      </c>
      <c r="B274" s="377" t="s">
        <v>9280</v>
      </c>
      <c r="C274" s="377" t="s">
        <v>9281</v>
      </c>
      <c r="D274" s="377" t="s">
        <v>9282</v>
      </c>
      <c r="E274" s="379" t="s">
        <v>145</v>
      </c>
      <c r="F274" s="379">
        <v>1</v>
      </c>
      <c r="G274" s="380">
        <v>35.24</v>
      </c>
      <c r="H274" s="380">
        <v>35.24</v>
      </c>
    </row>
    <row r="275" spans="1:8" ht="45" x14ac:dyDescent="0.25">
      <c r="A275" s="98">
        <f t="shared" si="4"/>
        <v>62208</v>
      </c>
      <c r="B275" s="377" t="s">
        <v>9283</v>
      </c>
      <c r="C275" s="377" t="s">
        <v>9284</v>
      </c>
      <c r="D275" s="377" t="s">
        <v>9285</v>
      </c>
      <c r="E275" s="379" t="s">
        <v>145</v>
      </c>
      <c r="F275" s="379">
        <v>1</v>
      </c>
      <c r="G275" s="380">
        <v>72.17</v>
      </c>
      <c r="H275" s="380">
        <v>72.17</v>
      </c>
    </row>
    <row r="276" spans="1:8" ht="30" x14ac:dyDescent="0.25">
      <c r="A276" s="98">
        <f t="shared" si="4"/>
        <v>62211</v>
      </c>
      <c r="B276" s="377" t="s">
        <v>9286</v>
      </c>
      <c r="C276" s="377" t="s">
        <v>9287</v>
      </c>
      <c r="D276" s="377" t="s">
        <v>9288</v>
      </c>
      <c r="E276" s="379" t="s">
        <v>138</v>
      </c>
      <c r="F276" s="379">
        <v>1</v>
      </c>
      <c r="G276" s="380">
        <v>3.07</v>
      </c>
      <c r="H276" s="380">
        <v>3.07</v>
      </c>
    </row>
    <row r="277" spans="1:8" ht="30" x14ac:dyDescent="0.25">
      <c r="A277" s="98">
        <f t="shared" si="4"/>
        <v>62212</v>
      </c>
      <c r="B277" s="377" t="s">
        <v>9289</v>
      </c>
      <c r="C277" s="377" t="s">
        <v>9290</v>
      </c>
      <c r="D277" s="377" t="s">
        <v>9291</v>
      </c>
      <c r="E277" s="379" t="s">
        <v>138</v>
      </c>
      <c r="F277" s="379">
        <v>1</v>
      </c>
      <c r="G277" s="380">
        <v>14.88</v>
      </c>
      <c r="H277" s="380">
        <v>14.88</v>
      </c>
    </row>
    <row r="278" spans="1:8" ht="90" x14ac:dyDescent="0.25">
      <c r="A278" s="98">
        <f t="shared" si="4"/>
        <v>623</v>
      </c>
      <c r="B278" s="378" t="s">
        <v>9292</v>
      </c>
      <c r="C278" s="377"/>
      <c r="D278" s="378" t="s">
        <v>9293</v>
      </c>
      <c r="E278" s="379"/>
      <c r="F278" s="379"/>
      <c r="G278" s="380"/>
      <c r="H278" s="380"/>
    </row>
    <row r="279" spans="1:8" ht="105" x14ac:dyDescent="0.25">
      <c r="A279" s="98">
        <f t="shared" si="4"/>
        <v>62301</v>
      </c>
      <c r="B279" s="377" t="s">
        <v>9294</v>
      </c>
      <c r="C279" s="377" t="s">
        <v>9295</v>
      </c>
      <c r="D279" s="377" t="s">
        <v>9296</v>
      </c>
      <c r="E279" s="379" t="s">
        <v>145</v>
      </c>
      <c r="F279" s="379">
        <v>1</v>
      </c>
      <c r="G279" s="380">
        <v>777.61</v>
      </c>
      <c r="H279" s="380">
        <v>777.61</v>
      </c>
    </row>
    <row r="280" spans="1:8" ht="105" x14ac:dyDescent="0.25">
      <c r="A280" s="98">
        <f t="shared" si="4"/>
        <v>62302</v>
      </c>
      <c r="B280" s="377" t="s">
        <v>9297</v>
      </c>
      <c r="C280" s="377" t="s">
        <v>9298</v>
      </c>
      <c r="D280" s="377" t="s">
        <v>9299</v>
      </c>
      <c r="E280" s="379" t="s">
        <v>145</v>
      </c>
      <c r="F280" s="379">
        <v>1</v>
      </c>
      <c r="G280" s="380">
        <v>777.61</v>
      </c>
      <c r="H280" s="380">
        <v>777.61</v>
      </c>
    </row>
    <row r="281" spans="1:8" ht="90" x14ac:dyDescent="0.25">
      <c r="A281" s="98">
        <f t="shared" si="4"/>
        <v>625</v>
      </c>
      <c r="B281" s="378" t="s">
        <v>9300</v>
      </c>
      <c r="C281" s="377"/>
      <c r="D281" s="378" t="s">
        <v>9301</v>
      </c>
      <c r="E281" s="379"/>
      <c r="F281" s="379"/>
      <c r="G281" s="380"/>
      <c r="H281" s="380"/>
    </row>
    <row r="282" spans="1:8" ht="120" x14ac:dyDescent="0.25">
      <c r="A282" s="98">
        <f t="shared" si="4"/>
        <v>62501</v>
      </c>
      <c r="B282" s="377" t="s">
        <v>9302</v>
      </c>
      <c r="C282" s="377" t="s">
        <v>9303</v>
      </c>
      <c r="D282" s="377" t="s">
        <v>9304</v>
      </c>
      <c r="E282" s="379" t="s">
        <v>145</v>
      </c>
      <c r="F282" s="379">
        <v>1</v>
      </c>
      <c r="G282" s="381">
        <v>1718.1</v>
      </c>
      <c r="H282" s="381">
        <v>1718.1</v>
      </c>
    </row>
    <row r="283" spans="1:8" ht="120" x14ac:dyDescent="0.25">
      <c r="A283" s="98">
        <f t="shared" si="4"/>
        <v>62502</v>
      </c>
      <c r="B283" s="377" t="s">
        <v>9305</v>
      </c>
      <c r="C283" s="377" t="s">
        <v>9306</v>
      </c>
      <c r="D283" s="377" t="s">
        <v>9307</v>
      </c>
      <c r="E283" s="379" t="s">
        <v>145</v>
      </c>
      <c r="F283" s="379">
        <v>1</v>
      </c>
      <c r="G283" s="381">
        <v>1783.15</v>
      </c>
      <c r="H283" s="381">
        <v>1783.15</v>
      </c>
    </row>
    <row r="284" spans="1:8" ht="120" x14ac:dyDescent="0.25">
      <c r="A284" s="98">
        <f t="shared" si="4"/>
        <v>62503</v>
      </c>
      <c r="B284" s="377" t="s">
        <v>9308</v>
      </c>
      <c r="C284" s="377" t="s">
        <v>9309</v>
      </c>
      <c r="D284" s="377" t="s">
        <v>9310</v>
      </c>
      <c r="E284" s="379" t="s">
        <v>145</v>
      </c>
      <c r="F284" s="379">
        <v>1</v>
      </c>
      <c r="G284" s="381">
        <v>1860.55</v>
      </c>
      <c r="H284" s="381">
        <v>1860.55</v>
      </c>
    </row>
    <row r="285" spans="1:8" ht="120" x14ac:dyDescent="0.25">
      <c r="A285" s="98">
        <f t="shared" si="4"/>
        <v>62504</v>
      </c>
      <c r="B285" s="377" t="s">
        <v>9311</v>
      </c>
      <c r="C285" s="377" t="s">
        <v>9312</v>
      </c>
      <c r="D285" s="377" t="s">
        <v>9313</v>
      </c>
      <c r="E285" s="379" t="s">
        <v>145</v>
      </c>
      <c r="F285" s="379">
        <v>1</v>
      </c>
      <c r="G285" s="381">
        <v>2021.55</v>
      </c>
      <c r="H285" s="381">
        <v>2021.55</v>
      </c>
    </row>
    <row r="286" spans="1:8" ht="120" x14ac:dyDescent="0.25">
      <c r="A286" s="98">
        <f t="shared" si="4"/>
        <v>62505</v>
      </c>
      <c r="B286" s="377" t="s">
        <v>9314</v>
      </c>
      <c r="C286" s="377" t="s">
        <v>9315</v>
      </c>
      <c r="D286" s="377" t="s">
        <v>9316</v>
      </c>
      <c r="E286" s="379" t="s">
        <v>145</v>
      </c>
      <c r="F286" s="379">
        <v>1</v>
      </c>
      <c r="G286" s="381">
        <v>3525.24</v>
      </c>
      <c r="H286" s="381">
        <v>3525.24</v>
      </c>
    </row>
    <row r="287" spans="1:8" x14ac:dyDescent="0.25">
      <c r="A287" s="98">
        <f t="shared" si="4"/>
        <v>7</v>
      </c>
      <c r="B287" s="378" t="s">
        <v>9317</v>
      </c>
      <c r="C287" s="377"/>
      <c r="D287" s="378" t="s">
        <v>9318</v>
      </c>
      <c r="E287" s="379"/>
      <c r="F287" s="379"/>
      <c r="G287" s="380"/>
      <c r="H287" s="380"/>
    </row>
    <row r="288" spans="1:8" x14ac:dyDescent="0.25">
      <c r="A288" s="98">
        <f t="shared" si="4"/>
        <v>711</v>
      </c>
      <c r="B288" s="378" t="s">
        <v>9319</v>
      </c>
      <c r="C288" s="377"/>
      <c r="D288" s="378" t="s">
        <v>9320</v>
      </c>
      <c r="E288" s="379"/>
      <c r="F288" s="379"/>
      <c r="G288" s="380"/>
      <c r="H288" s="380"/>
    </row>
    <row r="289" spans="1:8" ht="75" x14ac:dyDescent="0.25">
      <c r="A289" s="98">
        <f t="shared" si="4"/>
        <v>71101</v>
      </c>
      <c r="B289" s="377" t="s">
        <v>9321</v>
      </c>
      <c r="C289" s="377" t="s">
        <v>9322</v>
      </c>
      <c r="D289" s="377" t="s">
        <v>9323</v>
      </c>
      <c r="E289" s="379" t="s">
        <v>150</v>
      </c>
      <c r="F289" s="379">
        <v>1</v>
      </c>
      <c r="G289" s="380">
        <v>717.33</v>
      </c>
      <c r="H289" s="380">
        <v>717.33</v>
      </c>
    </row>
    <row r="290" spans="1:8" ht="60" x14ac:dyDescent="0.25">
      <c r="A290" s="98">
        <f t="shared" si="4"/>
        <v>71103</v>
      </c>
      <c r="B290" s="377" t="s">
        <v>9324</v>
      </c>
      <c r="C290" s="377" t="s">
        <v>9325</v>
      </c>
      <c r="D290" s="377" t="s">
        <v>9326</v>
      </c>
      <c r="E290" s="379" t="s">
        <v>150</v>
      </c>
      <c r="F290" s="379">
        <v>1</v>
      </c>
      <c r="G290" s="380">
        <v>114.64</v>
      </c>
      <c r="H290" s="380">
        <v>114.64</v>
      </c>
    </row>
    <row r="291" spans="1:8" ht="30" x14ac:dyDescent="0.25">
      <c r="A291" s="98">
        <f t="shared" si="4"/>
        <v>71104</v>
      </c>
      <c r="B291" s="377" t="s">
        <v>9327</v>
      </c>
      <c r="C291" s="377" t="s">
        <v>9328</v>
      </c>
      <c r="D291" s="377" t="s">
        <v>9329</v>
      </c>
      <c r="E291" s="379" t="s">
        <v>150</v>
      </c>
      <c r="F291" s="379">
        <v>1</v>
      </c>
      <c r="G291" s="380">
        <v>601.04999999999995</v>
      </c>
      <c r="H291" s="380">
        <v>601.04999999999995</v>
      </c>
    </row>
    <row r="292" spans="1:8" ht="30" x14ac:dyDescent="0.25">
      <c r="A292" s="98">
        <f t="shared" si="4"/>
        <v>71105</v>
      </c>
      <c r="B292" s="377" t="s">
        <v>9330</v>
      </c>
      <c r="C292" s="377" t="s">
        <v>9331</v>
      </c>
      <c r="D292" s="377" t="s">
        <v>9332</v>
      </c>
      <c r="E292" s="379" t="s">
        <v>150</v>
      </c>
      <c r="F292" s="379">
        <v>1</v>
      </c>
      <c r="G292" s="380">
        <v>367.99</v>
      </c>
      <c r="H292" s="380">
        <v>367.99</v>
      </c>
    </row>
    <row r="293" spans="1:8" ht="30" x14ac:dyDescent="0.25">
      <c r="A293" s="98">
        <f t="shared" si="4"/>
        <v>71106</v>
      </c>
      <c r="B293" s="377" t="s">
        <v>9333</v>
      </c>
      <c r="C293" s="377" t="s">
        <v>9334</v>
      </c>
      <c r="D293" s="377" t="s">
        <v>9335</v>
      </c>
      <c r="E293" s="379" t="s">
        <v>150</v>
      </c>
      <c r="F293" s="379">
        <v>1</v>
      </c>
      <c r="G293" s="380">
        <v>726.78</v>
      </c>
      <c r="H293" s="380">
        <v>726.78</v>
      </c>
    </row>
    <row r="294" spans="1:8" ht="30" x14ac:dyDescent="0.25">
      <c r="A294" s="98">
        <f t="shared" si="4"/>
        <v>71107</v>
      </c>
      <c r="B294" s="377" t="s">
        <v>9336</v>
      </c>
      <c r="C294" s="377" t="s">
        <v>9337</v>
      </c>
      <c r="D294" s="377" t="s">
        <v>347</v>
      </c>
      <c r="E294" s="379" t="s">
        <v>150</v>
      </c>
      <c r="F294" s="379">
        <v>1</v>
      </c>
      <c r="G294" s="380">
        <v>901.53</v>
      </c>
      <c r="H294" s="380">
        <v>901.53</v>
      </c>
    </row>
    <row r="295" spans="1:8" x14ac:dyDescent="0.25">
      <c r="A295" s="98">
        <f t="shared" si="4"/>
        <v>717</v>
      </c>
      <c r="B295" s="378" t="s">
        <v>9338</v>
      </c>
      <c r="C295" s="377"/>
      <c r="D295" s="378" t="s">
        <v>9339</v>
      </c>
      <c r="E295" s="379"/>
      <c r="F295" s="379"/>
      <c r="G295" s="380"/>
      <c r="H295" s="380"/>
    </row>
    <row r="296" spans="1:8" ht="75" x14ac:dyDescent="0.25">
      <c r="A296" s="98">
        <f t="shared" si="4"/>
        <v>71701</v>
      </c>
      <c r="B296" s="377" t="s">
        <v>9340</v>
      </c>
      <c r="C296" s="377" t="s">
        <v>9341</v>
      </c>
      <c r="D296" s="377" t="s">
        <v>9342</v>
      </c>
      <c r="E296" s="379" t="s">
        <v>150</v>
      </c>
      <c r="F296" s="379">
        <v>1</v>
      </c>
      <c r="G296" s="380">
        <v>518.83000000000004</v>
      </c>
      <c r="H296" s="380">
        <v>518.83000000000004</v>
      </c>
    </row>
    <row r="297" spans="1:8" ht="60" x14ac:dyDescent="0.25">
      <c r="A297" s="98">
        <f t="shared" si="4"/>
        <v>71702</v>
      </c>
      <c r="B297" s="377" t="s">
        <v>9343</v>
      </c>
      <c r="C297" s="377" t="s">
        <v>9344</v>
      </c>
      <c r="D297" s="377" t="s">
        <v>9345</v>
      </c>
      <c r="E297" s="379" t="s">
        <v>150</v>
      </c>
      <c r="F297" s="379">
        <v>1</v>
      </c>
      <c r="G297" s="380">
        <v>545.78</v>
      </c>
      <c r="H297" s="380">
        <v>545.78</v>
      </c>
    </row>
    <row r="298" spans="1:8" ht="75" x14ac:dyDescent="0.25">
      <c r="A298" s="98">
        <f t="shared" si="4"/>
        <v>71703</v>
      </c>
      <c r="B298" s="377" t="s">
        <v>9346</v>
      </c>
      <c r="C298" s="377" t="s">
        <v>9347</v>
      </c>
      <c r="D298" s="377" t="s">
        <v>9348</v>
      </c>
      <c r="E298" s="379" t="s">
        <v>150</v>
      </c>
      <c r="F298" s="379">
        <v>1</v>
      </c>
      <c r="G298" s="380">
        <v>415.3</v>
      </c>
      <c r="H298" s="380">
        <v>415.3</v>
      </c>
    </row>
    <row r="299" spans="1:8" ht="60" x14ac:dyDescent="0.25">
      <c r="A299" s="98">
        <f t="shared" si="4"/>
        <v>71704</v>
      </c>
      <c r="B299" s="377" t="s">
        <v>9349</v>
      </c>
      <c r="C299" s="377" t="s">
        <v>9350</v>
      </c>
      <c r="D299" s="377" t="s">
        <v>9351</v>
      </c>
      <c r="E299" s="379" t="s">
        <v>150</v>
      </c>
      <c r="F299" s="379">
        <v>1</v>
      </c>
      <c r="G299" s="380">
        <v>945.93</v>
      </c>
      <c r="H299" s="380">
        <v>945.93</v>
      </c>
    </row>
    <row r="300" spans="1:8" ht="60" x14ac:dyDescent="0.25">
      <c r="A300" s="98">
        <f t="shared" si="4"/>
        <v>71706</v>
      </c>
      <c r="B300" s="377" t="s">
        <v>9352</v>
      </c>
      <c r="C300" s="377" t="s">
        <v>9353</v>
      </c>
      <c r="D300" s="377" t="s">
        <v>9354</v>
      </c>
      <c r="E300" s="379" t="s">
        <v>150</v>
      </c>
      <c r="F300" s="379">
        <v>1</v>
      </c>
      <c r="G300" s="380">
        <v>286.3</v>
      </c>
      <c r="H300" s="380">
        <v>286.3</v>
      </c>
    </row>
    <row r="301" spans="1:8" x14ac:dyDescent="0.25">
      <c r="A301" s="98">
        <f t="shared" si="4"/>
        <v>718</v>
      </c>
      <c r="B301" s="378" t="s">
        <v>9355</v>
      </c>
      <c r="C301" s="377"/>
      <c r="D301" s="378" t="s">
        <v>9261</v>
      </c>
      <c r="E301" s="379"/>
      <c r="F301" s="379"/>
      <c r="G301" s="380"/>
      <c r="H301" s="380"/>
    </row>
    <row r="302" spans="1:8" ht="30" x14ac:dyDescent="0.25">
      <c r="A302" s="98">
        <f t="shared" si="4"/>
        <v>71801</v>
      </c>
      <c r="B302" s="377" t="s">
        <v>9356</v>
      </c>
      <c r="C302" s="377" t="s">
        <v>9357</v>
      </c>
      <c r="D302" s="377" t="s">
        <v>9358</v>
      </c>
      <c r="E302" s="379" t="s">
        <v>150</v>
      </c>
      <c r="F302" s="379">
        <v>1</v>
      </c>
      <c r="G302" s="380">
        <v>25.32</v>
      </c>
      <c r="H302" s="380">
        <v>25.32</v>
      </c>
    </row>
    <row r="303" spans="1:8" x14ac:dyDescent="0.25">
      <c r="A303" s="98">
        <f t="shared" si="4"/>
        <v>8</v>
      </c>
      <c r="B303" s="378" t="s">
        <v>9359</v>
      </c>
      <c r="C303" s="377"/>
      <c r="D303" s="378" t="s">
        <v>9360</v>
      </c>
      <c r="E303" s="379"/>
      <c r="F303" s="379"/>
      <c r="G303" s="380"/>
      <c r="H303" s="380"/>
    </row>
    <row r="304" spans="1:8" x14ac:dyDescent="0.25">
      <c r="A304" s="98">
        <f t="shared" si="4"/>
        <v>801</v>
      </c>
      <c r="B304" s="378" t="s">
        <v>9361</v>
      </c>
      <c r="C304" s="377"/>
      <c r="D304" s="378" t="s">
        <v>9362</v>
      </c>
      <c r="E304" s="379"/>
      <c r="F304" s="379"/>
      <c r="G304" s="380"/>
      <c r="H304" s="380"/>
    </row>
    <row r="305" spans="1:8" ht="30" x14ac:dyDescent="0.25">
      <c r="A305" s="98">
        <f t="shared" si="4"/>
        <v>80102</v>
      </c>
      <c r="B305" s="377" t="s">
        <v>9363</v>
      </c>
      <c r="C305" s="377" t="s">
        <v>9364</v>
      </c>
      <c r="D305" s="377" t="s">
        <v>9365</v>
      </c>
      <c r="E305" s="379" t="s">
        <v>150</v>
      </c>
      <c r="F305" s="379">
        <v>1</v>
      </c>
      <c r="G305" s="380">
        <v>269.67</v>
      </c>
      <c r="H305" s="380">
        <v>269.67</v>
      </c>
    </row>
    <row r="306" spans="1:8" ht="30" x14ac:dyDescent="0.25">
      <c r="A306" s="98">
        <f t="shared" si="4"/>
        <v>80103</v>
      </c>
      <c r="B306" s="377" t="s">
        <v>9366</v>
      </c>
      <c r="C306" s="377" t="s">
        <v>9367</v>
      </c>
      <c r="D306" s="377" t="s">
        <v>9368</v>
      </c>
      <c r="E306" s="379" t="s">
        <v>150</v>
      </c>
      <c r="F306" s="379">
        <v>1</v>
      </c>
      <c r="G306" s="380">
        <v>293.81</v>
      </c>
      <c r="H306" s="380">
        <v>293.81</v>
      </c>
    </row>
    <row r="307" spans="1:8" x14ac:dyDescent="0.25">
      <c r="A307" s="98">
        <f t="shared" si="4"/>
        <v>80107</v>
      </c>
      <c r="B307" s="377" t="s">
        <v>9369</v>
      </c>
      <c r="C307" s="377" t="s">
        <v>9370</v>
      </c>
      <c r="D307" s="377" t="s">
        <v>9371</v>
      </c>
      <c r="E307" s="379" t="s">
        <v>150</v>
      </c>
      <c r="F307" s="379">
        <v>1</v>
      </c>
      <c r="G307" s="381">
        <v>1225.56</v>
      </c>
      <c r="H307" s="381">
        <v>1225.56</v>
      </c>
    </row>
    <row r="308" spans="1:8" x14ac:dyDescent="0.25">
      <c r="A308" s="98">
        <f t="shared" si="4"/>
        <v>802</v>
      </c>
      <c r="B308" s="378" t="s">
        <v>9372</v>
      </c>
      <c r="C308" s="377"/>
      <c r="D308" s="378" t="s">
        <v>9373</v>
      </c>
      <c r="E308" s="379"/>
      <c r="F308" s="379"/>
      <c r="G308" s="380"/>
      <c r="H308" s="380"/>
    </row>
    <row r="309" spans="1:8" ht="60" x14ac:dyDescent="0.25">
      <c r="A309" s="98">
        <f t="shared" si="4"/>
        <v>80201</v>
      </c>
      <c r="B309" s="377" t="s">
        <v>9374</v>
      </c>
      <c r="C309" s="377" t="s">
        <v>9375</v>
      </c>
      <c r="D309" s="377" t="s">
        <v>9376</v>
      </c>
      <c r="E309" s="379" t="s">
        <v>150</v>
      </c>
      <c r="F309" s="379">
        <v>1</v>
      </c>
      <c r="G309" s="380">
        <v>582.98</v>
      </c>
      <c r="H309" s="380">
        <v>582.98</v>
      </c>
    </row>
    <row r="310" spans="1:8" ht="75" x14ac:dyDescent="0.25">
      <c r="A310" s="98">
        <f t="shared" si="4"/>
        <v>80202</v>
      </c>
      <c r="B310" s="377" t="s">
        <v>9377</v>
      </c>
      <c r="C310" s="377" t="s">
        <v>9378</v>
      </c>
      <c r="D310" s="377" t="s">
        <v>9379</v>
      </c>
      <c r="E310" s="379" t="s">
        <v>150</v>
      </c>
      <c r="F310" s="379">
        <v>1</v>
      </c>
      <c r="G310" s="380">
        <v>709.11</v>
      </c>
      <c r="H310" s="380">
        <v>709.11</v>
      </c>
    </row>
    <row r="311" spans="1:8" ht="75" x14ac:dyDescent="0.25">
      <c r="A311" s="98">
        <f t="shared" si="4"/>
        <v>80203</v>
      </c>
      <c r="B311" s="377" t="s">
        <v>9380</v>
      </c>
      <c r="C311" s="377" t="s">
        <v>9381</v>
      </c>
      <c r="D311" s="377" t="s">
        <v>9382</v>
      </c>
      <c r="E311" s="379" t="s">
        <v>150</v>
      </c>
      <c r="F311" s="379">
        <v>1</v>
      </c>
      <c r="G311" s="380">
        <v>631.04999999999995</v>
      </c>
      <c r="H311" s="380">
        <v>631.04999999999995</v>
      </c>
    </row>
    <row r="312" spans="1:8" x14ac:dyDescent="0.25">
      <c r="A312" s="98">
        <f t="shared" si="4"/>
        <v>9</v>
      </c>
      <c r="B312" s="378" t="s">
        <v>9383</v>
      </c>
      <c r="C312" s="377"/>
      <c r="D312" s="378" t="s">
        <v>2431</v>
      </c>
      <c r="E312" s="379"/>
      <c r="F312" s="379"/>
      <c r="G312" s="380"/>
      <c r="H312" s="380"/>
    </row>
    <row r="313" spans="1:8" x14ac:dyDescent="0.25">
      <c r="A313" s="98">
        <f t="shared" si="4"/>
        <v>901</v>
      </c>
      <c r="B313" s="378" t="s">
        <v>9384</v>
      </c>
      <c r="C313" s="377"/>
      <c r="D313" s="378" t="s">
        <v>9385</v>
      </c>
      <c r="E313" s="379"/>
      <c r="F313" s="379"/>
      <c r="G313" s="380"/>
      <c r="H313" s="380"/>
    </row>
    <row r="314" spans="1:8" ht="105" x14ac:dyDescent="0.25">
      <c r="A314" s="98">
        <f t="shared" si="4"/>
        <v>90101</v>
      </c>
      <c r="B314" s="377" t="s">
        <v>9386</v>
      </c>
      <c r="C314" s="377" t="s">
        <v>9387</v>
      </c>
      <c r="D314" s="377" t="s">
        <v>9388</v>
      </c>
      <c r="E314" s="379" t="s">
        <v>150</v>
      </c>
      <c r="F314" s="379">
        <v>1</v>
      </c>
      <c r="G314" s="380">
        <v>221.01</v>
      </c>
      <c r="H314" s="380">
        <v>221.01</v>
      </c>
    </row>
    <row r="315" spans="1:8" ht="105" x14ac:dyDescent="0.25">
      <c r="A315" s="98">
        <f t="shared" si="4"/>
        <v>90102</v>
      </c>
      <c r="B315" s="377" t="s">
        <v>9389</v>
      </c>
      <c r="C315" s="377" t="s">
        <v>9390</v>
      </c>
      <c r="D315" s="377" t="s">
        <v>9391</v>
      </c>
      <c r="E315" s="379" t="s">
        <v>150</v>
      </c>
      <c r="F315" s="379">
        <v>1</v>
      </c>
      <c r="G315" s="380">
        <v>112.36</v>
      </c>
      <c r="H315" s="380">
        <v>112.36</v>
      </c>
    </row>
    <row r="316" spans="1:8" ht="75" x14ac:dyDescent="0.25">
      <c r="A316" s="98">
        <f t="shared" si="4"/>
        <v>90103</v>
      </c>
      <c r="B316" s="377" t="s">
        <v>9392</v>
      </c>
      <c r="C316" s="377" t="s">
        <v>9393</v>
      </c>
      <c r="D316" s="377" t="s">
        <v>9394</v>
      </c>
      <c r="E316" s="379" t="s">
        <v>150</v>
      </c>
      <c r="F316" s="379">
        <v>1</v>
      </c>
      <c r="G316" s="380">
        <v>114.08</v>
      </c>
      <c r="H316" s="380">
        <v>114.08</v>
      </c>
    </row>
    <row r="317" spans="1:8" ht="90" x14ac:dyDescent="0.25">
      <c r="A317" s="98">
        <f t="shared" si="4"/>
        <v>90104</v>
      </c>
      <c r="B317" s="377" t="s">
        <v>9395</v>
      </c>
      <c r="C317" s="377" t="s">
        <v>37943</v>
      </c>
      <c r="D317" s="377" t="s">
        <v>358</v>
      </c>
      <c r="E317" s="379" t="s">
        <v>150</v>
      </c>
      <c r="F317" s="379">
        <v>1</v>
      </c>
      <c r="G317" s="380">
        <v>459.03</v>
      </c>
      <c r="H317" s="380">
        <v>459.03</v>
      </c>
    </row>
    <row r="318" spans="1:8" ht="105" x14ac:dyDescent="0.25">
      <c r="A318" s="98">
        <f t="shared" si="4"/>
        <v>90105</v>
      </c>
      <c r="B318" s="377" t="s">
        <v>9396</v>
      </c>
      <c r="C318" s="377" t="s">
        <v>9397</v>
      </c>
      <c r="D318" s="377" t="s">
        <v>275</v>
      </c>
      <c r="E318" s="379" t="s">
        <v>150</v>
      </c>
      <c r="F318" s="379">
        <v>1</v>
      </c>
      <c r="G318" s="380">
        <v>286.38</v>
      </c>
      <c r="H318" s="380">
        <v>286.38</v>
      </c>
    </row>
    <row r="319" spans="1:8" x14ac:dyDescent="0.25">
      <c r="A319" s="98">
        <f t="shared" si="4"/>
        <v>902</v>
      </c>
      <c r="B319" s="378" t="s">
        <v>9398</v>
      </c>
      <c r="C319" s="377"/>
      <c r="D319" s="378" t="s">
        <v>9399</v>
      </c>
      <c r="E319" s="379"/>
      <c r="F319" s="379"/>
      <c r="G319" s="380"/>
      <c r="H319" s="380"/>
    </row>
    <row r="320" spans="1:8" ht="45" x14ac:dyDescent="0.25">
      <c r="A320" s="98">
        <f t="shared" si="4"/>
        <v>90202</v>
      </c>
      <c r="B320" s="377" t="s">
        <v>9400</v>
      </c>
      <c r="C320" s="377" t="s">
        <v>9401</v>
      </c>
      <c r="D320" s="377" t="s">
        <v>9402</v>
      </c>
      <c r="E320" s="379" t="s">
        <v>150</v>
      </c>
      <c r="F320" s="379">
        <v>1</v>
      </c>
      <c r="G320" s="380">
        <v>57.18</v>
      </c>
      <c r="H320" s="380">
        <v>57.18</v>
      </c>
    </row>
    <row r="321" spans="1:8" ht="45" x14ac:dyDescent="0.25">
      <c r="A321" s="98">
        <f t="shared" si="4"/>
        <v>90203</v>
      </c>
      <c r="B321" s="377" t="s">
        <v>9403</v>
      </c>
      <c r="C321" s="377" t="s">
        <v>9404</v>
      </c>
      <c r="D321" s="377" t="s">
        <v>9405</v>
      </c>
      <c r="E321" s="379" t="s">
        <v>150</v>
      </c>
      <c r="F321" s="379">
        <v>1</v>
      </c>
      <c r="G321" s="380">
        <v>84.99</v>
      </c>
      <c r="H321" s="380">
        <v>84.99</v>
      </c>
    </row>
    <row r="322" spans="1:8" ht="45" x14ac:dyDescent="0.25">
      <c r="A322" s="98">
        <f t="shared" si="4"/>
        <v>90206</v>
      </c>
      <c r="B322" s="377" t="s">
        <v>9406</v>
      </c>
      <c r="C322" s="377" t="s">
        <v>9407</v>
      </c>
      <c r="D322" s="377" t="s">
        <v>9408</v>
      </c>
      <c r="E322" s="379" t="s">
        <v>150</v>
      </c>
      <c r="F322" s="379">
        <v>1</v>
      </c>
      <c r="G322" s="380">
        <v>95.57</v>
      </c>
      <c r="H322" s="380">
        <v>95.57</v>
      </c>
    </row>
    <row r="323" spans="1:8" ht="75" x14ac:dyDescent="0.25">
      <c r="A323" s="98">
        <f t="shared" si="4"/>
        <v>90211</v>
      </c>
      <c r="B323" s="377" t="s">
        <v>9409</v>
      </c>
      <c r="C323" s="377" t="s">
        <v>9410</v>
      </c>
      <c r="D323" s="377" t="s">
        <v>360</v>
      </c>
      <c r="E323" s="379" t="s">
        <v>150</v>
      </c>
      <c r="F323" s="379">
        <v>1</v>
      </c>
      <c r="G323" s="380">
        <v>183.8</v>
      </c>
      <c r="H323" s="380">
        <v>183.8</v>
      </c>
    </row>
    <row r="324" spans="1:8" ht="60" x14ac:dyDescent="0.25">
      <c r="A324" s="98">
        <f t="shared" si="4"/>
        <v>90212</v>
      </c>
      <c r="B324" s="377" t="s">
        <v>9411</v>
      </c>
      <c r="C324" s="377" t="s">
        <v>9412</v>
      </c>
      <c r="D324" s="377" t="s">
        <v>9413</v>
      </c>
      <c r="E324" s="379" t="s">
        <v>150</v>
      </c>
      <c r="F324" s="379">
        <v>1</v>
      </c>
      <c r="G324" s="380">
        <v>127.7</v>
      </c>
      <c r="H324" s="380">
        <v>127.7</v>
      </c>
    </row>
    <row r="325" spans="1:8" ht="30" x14ac:dyDescent="0.25">
      <c r="A325" s="98">
        <f t="shared" si="4"/>
        <v>90215</v>
      </c>
      <c r="B325" s="377" t="s">
        <v>9414</v>
      </c>
      <c r="C325" s="377" t="s">
        <v>9415</v>
      </c>
      <c r="D325" s="377" t="s">
        <v>9416</v>
      </c>
      <c r="E325" s="379" t="s">
        <v>138</v>
      </c>
      <c r="F325" s="379">
        <v>1</v>
      </c>
      <c r="G325" s="380">
        <v>40.14</v>
      </c>
      <c r="H325" s="380">
        <v>40.14</v>
      </c>
    </row>
    <row r="326" spans="1:8" ht="30" x14ac:dyDescent="0.25">
      <c r="A326" s="98">
        <f t="shared" si="4"/>
        <v>90216</v>
      </c>
      <c r="B326" s="377" t="s">
        <v>9417</v>
      </c>
      <c r="C326" s="377" t="s">
        <v>9418</v>
      </c>
      <c r="D326" s="377" t="s">
        <v>9419</v>
      </c>
      <c r="E326" s="379" t="s">
        <v>138</v>
      </c>
      <c r="F326" s="379">
        <v>1</v>
      </c>
      <c r="G326" s="380">
        <v>92.26</v>
      </c>
      <c r="H326" s="380">
        <v>92.26</v>
      </c>
    </row>
    <row r="327" spans="1:8" ht="45" x14ac:dyDescent="0.25">
      <c r="A327" s="98">
        <f t="shared" si="4"/>
        <v>90219</v>
      </c>
      <c r="B327" s="377" t="s">
        <v>9420</v>
      </c>
      <c r="C327" s="377" t="s">
        <v>9421</v>
      </c>
      <c r="D327" s="377" t="s">
        <v>9422</v>
      </c>
      <c r="E327" s="379" t="s">
        <v>150</v>
      </c>
      <c r="F327" s="379">
        <v>1</v>
      </c>
      <c r="G327" s="380">
        <v>94.85</v>
      </c>
      <c r="H327" s="380">
        <v>94.85</v>
      </c>
    </row>
    <row r="328" spans="1:8" ht="75" x14ac:dyDescent="0.25">
      <c r="A328" s="98">
        <f t="shared" si="4"/>
        <v>90228</v>
      </c>
      <c r="B328" s="377" t="s">
        <v>9423</v>
      </c>
      <c r="C328" s="377" t="s">
        <v>9424</v>
      </c>
      <c r="D328" s="377" t="s">
        <v>9425</v>
      </c>
      <c r="E328" s="379" t="s">
        <v>150</v>
      </c>
      <c r="F328" s="379">
        <v>1</v>
      </c>
      <c r="G328" s="380">
        <v>83.34</v>
      </c>
      <c r="H328" s="380">
        <v>83.34</v>
      </c>
    </row>
    <row r="329" spans="1:8" x14ac:dyDescent="0.25">
      <c r="A329" s="98">
        <f t="shared" si="4"/>
        <v>903</v>
      </c>
      <c r="B329" s="378" t="s">
        <v>9426</v>
      </c>
      <c r="C329" s="377"/>
      <c r="D329" s="378" t="s">
        <v>9427</v>
      </c>
      <c r="E329" s="379"/>
      <c r="F329" s="379"/>
      <c r="G329" s="380"/>
      <c r="H329" s="380"/>
    </row>
    <row r="330" spans="1:8" ht="45" x14ac:dyDescent="0.25">
      <c r="A330" s="98">
        <f t="shared" si="4"/>
        <v>90301</v>
      </c>
      <c r="B330" s="377" t="s">
        <v>9428</v>
      </c>
      <c r="C330" s="377" t="s">
        <v>37944</v>
      </c>
      <c r="D330" s="377" t="s">
        <v>9429</v>
      </c>
      <c r="E330" s="379" t="s">
        <v>138</v>
      </c>
      <c r="F330" s="379">
        <v>1</v>
      </c>
      <c r="G330" s="380">
        <v>116.11</v>
      </c>
      <c r="H330" s="380">
        <v>116.11</v>
      </c>
    </row>
    <row r="331" spans="1:8" ht="30" x14ac:dyDescent="0.25">
      <c r="A331" s="98">
        <f t="shared" si="4"/>
        <v>90302</v>
      </c>
      <c r="B331" s="377" t="s">
        <v>9430</v>
      </c>
      <c r="C331" s="377" t="s">
        <v>9431</v>
      </c>
      <c r="D331" s="377" t="s">
        <v>9432</v>
      </c>
      <c r="E331" s="379" t="s">
        <v>138</v>
      </c>
      <c r="F331" s="379">
        <v>1</v>
      </c>
      <c r="G331" s="380">
        <v>37.89</v>
      </c>
      <c r="H331" s="380">
        <v>37.89</v>
      </c>
    </row>
    <row r="332" spans="1:8" ht="45" x14ac:dyDescent="0.25">
      <c r="A332" s="98">
        <f t="shared" si="4"/>
        <v>90305</v>
      </c>
      <c r="B332" s="377" t="s">
        <v>9433</v>
      </c>
      <c r="C332" s="377" t="s">
        <v>37945</v>
      </c>
      <c r="D332" s="377" t="s">
        <v>9434</v>
      </c>
      <c r="E332" s="379" t="s">
        <v>138</v>
      </c>
      <c r="F332" s="379">
        <v>1</v>
      </c>
      <c r="G332" s="380">
        <v>278.79000000000002</v>
      </c>
      <c r="H332" s="380">
        <v>278.79000000000002</v>
      </c>
    </row>
    <row r="333" spans="1:8" ht="30" x14ac:dyDescent="0.25">
      <c r="A333" s="98">
        <f t="shared" si="4"/>
        <v>90312</v>
      </c>
      <c r="B333" s="377" t="s">
        <v>9435</v>
      </c>
      <c r="C333" s="377" t="s">
        <v>9436</v>
      </c>
      <c r="D333" s="377" t="s">
        <v>9437</v>
      </c>
      <c r="E333" s="379" t="s">
        <v>138</v>
      </c>
      <c r="F333" s="379">
        <v>1</v>
      </c>
      <c r="G333" s="380">
        <v>237.75</v>
      </c>
      <c r="H333" s="380">
        <v>237.75</v>
      </c>
    </row>
    <row r="334" spans="1:8" ht="30" x14ac:dyDescent="0.25">
      <c r="A334" s="98">
        <f t="shared" ref="A334:A397" si="5">VALUE(RIGHT(B334,LEN(B334)-1))</f>
        <v>90314</v>
      </c>
      <c r="B334" s="377" t="s">
        <v>9438</v>
      </c>
      <c r="C334" s="377" t="s">
        <v>9439</v>
      </c>
      <c r="D334" s="377" t="s">
        <v>9440</v>
      </c>
      <c r="E334" s="379" t="s">
        <v>138</v>
      </c>
      <c r="F334" s="379">
        <v>1</v>
      </c>
      <c r="G334" s="380">
        <v>57.63</v>
      </c>
      <c r="H334" s="380">
        <v>57.63</v>
      </c>
    </row>
    <row r="335" spans="1:8" x14ac:dyDescent="0.25">
      <c r="A335" s="98">
        <f t="shared" si="5"/>
        <v>904</v>
      </c>
      <c r="B335" s="378" t="s">
        <v>9441</v>
      </c>
      <c r="C335" s="377"/>
      <c r="D335" s="378" t="s">
        <v>9442</v>
      </c>
      <c r="E335" s="379"/>
      <c r="F335" s="379"/>
      <c r="G335" s="380"/>
      <c r="H335" s="380"/>
    </row>
    <row r="336" spans="1:8" ht="90" x14ac:dyDescent="0.25">
      <c r="A336" s="98">
        <f t="shared" si="5"/>
        <v>90403</v>
      </c>
      <c r="B336" s="377" t="s">
        <v>9443</v>
      </c>
      <c r="C336" s="377" t="s">
        <v>37946</v>
      </c>
      <c r="D336" s="377" t="s">
        <v>9444</v>
      </c>
      <c r="E336" s="379" t="s">
        <v>138</v>
      </c>
      <c r="F336" s="379">
        <v>1</v>
      </c>
      <c r="G336" s="380">
        <v>126.85</v>
      </c>
      <c r="H336" s="380">
        <v>126.85</v>
      </c>
    </row>
    <row r="337" spans="1:8" x14ac:dyDescent="0.25">
      <c r="A337" s="98">
        <f t="shared" si="5"/>
        <v>905</v>
      </c>
      <c r="B337" s="378" t="s">
        <v>9445</v>
      </c>
      <c r="C337" s="377"/>
      <c r="D337" s="378" t="s">
        <v>9261</v>
      </c>
      <c r="E337" s="379"/>
      <c r="F337" s="379"/>
      <c r="G337" s="380"/>
      <c r="H337" s="380"/>
    </row>
    <row r="338" spans="1:8" ht="60" x14ac:dyDescent="0.25">
      <c r="A338" s="98">
        <f t="shared" si="5"/>
        <v>90501</v>
      </c>
      <c r="B338" s="377" t="s">
        <v>9446</v>
      </c>
      <c r="C338" s="377" t="s">
        <v>9447</v>
      </c>
      <c r="D338" s="377" t="s">
        <v>9448</v>
      </c>
      <c r="E338" s="379" t="s">
        <v>150</v>
      </c>
      <c r="F338" s="379">
        <v>1</v>
      </c>
      <c r="G338" s="380">
        <v>64.33</v>
      </c>
      <c r="H338" s="380">
        <v>64.33</v>
      </c>
    </row>
    <row r="339" spans="1:8" ht="75" x14ac:dyDescent="0.25">
      <c r="A339" s="98">
        <f t="shared" si="5"/>
        <v>90502</v>
      </c>
      <c r="B339" s="377" t="s">
        <v>9449</v>
      </c>
      <c r="C339" s="377" t="s">
        <v>9450</v>
      </c>
      <c r="D339" s="377" t="s">
        <v>9451</v>
      </c>
      <c r="E339" s="379" t="s">
        <v>150</v>
      </c>
      <c r="F339" s="379">
        <v>1</v>
      </c>
      <c r="G339" s="380">
        <v>22.04</v>
      </c>
      <c r="H339" s="380">
        <v>22.04</v>
      </c>
    </row>
    <row r="340" spans="1:8" ht="30" x14ac:dyDescent="0.25">
      <c r="A340" s="98">
        <f t="shared" si="5"/>
        <v>90506</v>
      </c>
      <c r="B340" s="377" t="s">
        <v>9452</v>
      </c>
      <c r="C340" s="377" t="s">
        <v>9453</v>
      </c>
      <c r="D340" s="377" t="s">
        <v>9454</v>
      </c>
      <c r="E340" s="379" t="s">
        <v>150</v>
      </c>
      <c r="F340" s="379">
        <v>1</v>
      </c>
      <c r="G340" s="380">
        <v>17.420000000000002</v>
      </c>
      <c r="H340" s="380">
        <v>17.420000000000002</v>
      </c>
    </row>
    <row r="341" spans="1:8" ht="30" x14ac:dyDescent="0.25">
      <c r="A341" s="98">
        <f t="shared" si="5"/>
        <v>90509</v>
      </c>
      <c r="B341" s="377" t="s">
        <v>9455</v>
      </c>
      <c r="C341" s="377" t="s">
        <v>9456</v>
      </c>
      <c r="D341" s="377" t="s">
        <v>9457</v>
      </c>
      <c r="E341" s="379" t="s">
        <v>150</v>
      </c>
      <c r="F341" s="379">
        <v>1</v>
      </c>
      <c r="G341" s="380">
        <v>90.92</v>
      </c>
      <c r="H341" s="380">
        <v>90.92</v>
      </c>
    </row>
    <row r="342" spans="1:8" ht="30" x14ac:dyDescent="0.25">
      <c r="A342" s="98">
        <f t="shared" si="5"/>
        <v>90511</v>
      </c>
      <c r="B342" s="377" t="s">
        <v>9458</v>
      </c>
      <c r="C342" s="377" t="s">
        <v>9459</v>
      </c>
      <c r="D342" s="377" t="s">
        <v>9460</v>
      </c>
      <c r="E342" s="379" t="s">
        <v>150</v>
      </c>
      <c r="F342" s="379">
        <v>1</v>
      </c>
      <c r="G342" s="380">
        <v>43.43</v>
      </c>
      <c r="H342" s="380">
        <v>43.43</v>
      </c>
    </row>
    <row r="343" spans="1:8" ht="30" x14ac:dyDescent="0.25">
      <c r="A343" s="98">
        <f t="shared" si="5"/>
        <v>90512</v>
      </c>
      <c r="B343" s="377" t="s">
        <v>9461</v>
      </c>
      <c r="C343" s="377" t="s">
        <v>9462</v>
      </c>
      <c r="D343" s="377" t="s">
        <v>9463</v>
      </c>
      <c r="E343" s="379" t="s">
        <v>167</v>
      </c>
      <c r="F343" s="379">
        <v>1</v>
      </c>
      <c r="G343" s="380">
        <v>23.21</v>
      </c>
      <c r="H343" s="380">
        <v>23.21</v>
      </c>
    </row>
    <row r="344" spans="1:8" x14ac:dyDescent="0.25">
      <c r="A344" s="98">
        <f t="shared" si="5"/>
        <v>10</v>
      </c>
      <c r="B344" s="378" t="s">
        <v>9464</v>
      </c>
      <c r="C344" s="377"/>
      <c r="D344" s="378" t="s">
        <v>9465</v>
      </c>
      <c r="E344" s="379"/>
      <c r="F344" s="379"/>
      <c r="G344" s="380"/>
      <c r="H344" s="380"/>
    </row>
    <row r="345" spans="1:8" ht="30" x14ac:dyDescent="0.25">
      <c r="A345" s="98">
        <f t="shared" si="5"/>
        <v>1001</v>
      </c>
      <c r="B345" s="378" t="s">
        <v>9466</v>
      </c>
      <c r="C345" s="377"/>
      <c r="D345" s="378" t="s">
        <v>9467</v>
      </c>
      <c r="E345" s="379"/>
      <c r="F345" s="379"/>
      <c r="G345" s="380"/>
      <c r="H345" s="380"/>
    </row>
    <row r="346" spans="1:8" ht="90" x14ac:dyDescent="0.25">
      <c r="A346" s="98">
        <f t="shared" si="5"/>
        <v>100102</v>
      </c>
      <c r="B346" s="377" t="s">
        <v>9468</v>
      </c>
      <c r="C346" s="377" t="s">
        <v>9469</v>
      </c>
      <c r="D346" s="377" t="s">
        <v>9470</v>
      </c>
      <c r="E346" s="379" t="s">
        <v>150</v>
      </c>
      <c r="F346" s="379">
        <v>1</v>
      </c>
      <c r="G346" s="380">
        <v>83.75</v>
      </c>
      <c r="H346" s="380">
        <v>83.75</v>
      </c>
    </row>
    <row r="347" spans="1:8" ht="90" x14ac:dyDescent="0.25">
      <c r="A347" s="98">
        <f t="shared" si="5"/>
        <v>100105</v>
      </c>
      <c r="B347" s="377" t="s">
        <v>9471</v>
      </c>
      <c r="C347" s="377" t="s">
        <v>9472</v>
      </c>
      <c r="D347" s="377" t="s">
        <v>9473</v>
      </c>
      <c r="E347" s="379" t="s">
        <v>150</v>
      </c>
      <c r="F347" s="379">
        <v>1</v>
      </c>
      <c r="G347" s="380">
        <v>299.67</v>
      </c>
      <c r="H347" s="380">
        <v>299.67</v>
      </c>
    </row>
    <row r="348" spans="1:8" ht="45" x14ac:dyDescent="0.25">
      <c r="A348" s="98">
        <f t="shared" si="5"/>
        <v>1002</v>
      </c>
      <c r="B348" s="378" t="s">
        <v>9474</v>
      </c>
      <c r="C348" s="377"/>
      <c r="D348" s="378" t="s">
        <v>9475</v>
      </c>
      <c r="E348" s="379"/>
      <c r="F348" s="379"/>
      <c r="G348" s="380"/>
      <c r="H348" s="380"/>
    </row>
    <row r="349" spans="1:8" ht="30" x14ac:dyDescent="0.25">
      <c r="A349" s="98">
        <f t="shared" si="5"/>
        <v>100202</v>
      </c>
      <c r="B349" s="377" t="s">
        <v>9476</v>
      </c>
      <c r="C349" s="377" t="s">
        <v>9477</v>
      </c>
      <c r="D349" s="377" t="s">
        <v>9478</v>
      </c>
      <c r="E349" s="379" t="s">
        <v>150</v>
      </c>
      <c r="F349" s="379">
        <v>1</v>
      </c>
      <c r="G349" s="380">
        <v>59.98</v>
      </c>
      <c r="H349" s="380">
        <v>59.98</v>
      </c>
    </row>
    <row r="350" spans="1:8" ht="30" x14ac:dyDescent="0.25">
      <c r="A350" s="98">
        <f t="shared" si="5"/>
        <v>100203</v>
      </c>
      <c r="B350" s="377" t="s">
        <v>9479</v>
      </c>
      <c r="C350" s="377" t="s">
        <v>9480</v>
      </c>
      <c r="D350" s="377" t="s">
        <v>9481</v>
      </c>
      <c r="E350" s="379" t="s">
        <v>150</v>
      </c>
      <c r="F350" s="379">
        <v>1</v>
      </c>
      <c r="G350" s="380">
        <v>49.48</v>
      </c>
      <c r="H350" s="380">
        <v>49.48</v>
      </c>
    </row>
    <row r="351" spans="1:8" ht="75" x14ac:dyDescent="0.25">
      <c r="A351" s="98">
        <f t="shared" si="5"/>
        <v>100204</v>
      </c>
      <c r="B351" s="377" t="s">
        <v>9482</v>
      </c>
      <c r="C351" s="377" t="s">
        <v>9483</v>
      </c>
      <c r="D351" s="377" t="s">
        <v>9484</v>
      </c>
      <c r="E351" s="379" t="s">
        <v>150</v>
      </c>
      <c r="F351" s="379">
        <v>1</v>
      </c>
      <c r="G351" s="380">
        <v>45.89</v>
      </c>
      <c r="H351" s="380">
        <v>45.89</v>
      </c>
    </row>
    <row r="352" spans="1:8" ht="90" x14ac:dyDescent="0.25">
      <c r="A352" s="98">
        <f t="shared" si="5"/>
        <v>100208</v>
      </c>
      <c r="B352" s="377" t="s">
        <v>9485</v>
      </c>
      <c r="C352" s="377" t="s">
        <v>9486</v>
      </c>
      <c r="D352" s="377" t="s">
        <v>9487</v>
      </c>
      <c r="E352" s="379" t="s">
        <v>150</v>
      </c>
      <c r="F352" s="379">
        <v>1</v>
      </c>
      <c r="G352" s="380">
        <v>269.2</v>
      </c>
      <c r="H352" s="380">
        <v>269.2</v>
      </c>
    </row>
    <row r="353" spans="1:8" ht="30" x14ac:dyDescent="0.25">
      <c r="A353" s="98">
        <f t="shared" si="5"/>
        <v>1003</v>
      </c>
      <c r="B353" s="378" t="s">
        <v>9488</v>
      </c>
      <c r="C353" s="377"/>
      <c r="D353" s="378" t="s">
        <v>9489</v>
      </c>
      <c r="E353" s="379"/>
      <c r="F353" s="379"/>
      <c r="G353" s="380"/>
      <c r="H353" s="380"/>
    </row>
    <row r="354" spans="1:8" ht="90" x14ac:dyDescent="0.25">
      <c r="A354" s="98">
        <f t="shared" si="5"/>
        <v>100301</v>
      </c>
      <c r="B354" s="377" t="s">
        <v>9490</v>
      </c>
      <c r="C354" s="377" t="s">
        <v>37947</v>
      </c>
      <c r="D354" s="377" t="s">
        <v>9491</v>
      </c>
      <c r="E354" s="379" t="s">
        <v>150</v>
      </c>
      <c r="F354" s="379">
        <v>1</v>
      </c>
      <c r="G354" s="380">
        <v>94.52</v>
      </c>
      <c r="H354" s="380">
        <v>94.52</v>
      </c>
    </row>
    <row r="355" spans="1:8" x14ac:dyDescent="0.25">
      <c r="A355" s="98">
        <f t="shared" si="5"/>
        <v>11</v>
      </c>
      <c r="B355" s="378" t="s">
        <v>9492</v>
      </c>
      <c r="C355" s="377"/>
      <c r="D355" s="378" t="s">
        <v>9493</v>
      </c>
      <c r="E355" s="379"/>
      <c r="F355" s="379"/>
      <c r="G355" s="380"/>
      <c r="H355" s="380"/>
    </row>
    <row r="356" spans="1:8" x14ac:dyDescent="0.25">
      <c r="A356" s="98">
        <f t="shared" si="5"/>
        <v>1101</v>
      </c>
      <c r="B356" s="378" t="s">
        <v>9494</v>
      </c>
      <c r="C356" s="377"/>
      <c r="D356" s="378" t="s">
        <v>9495</v>
      </c>
      <c r="E356" s="379"/>
      <c r="F356" s="379"/>
      <c r="G356" s="380"/>
      <c r="H356" s="380"/>
    </row>
    <row r="357" spans="1:8" ht="45" x14ac:dyDescent="0.25">
      <c r="A357" s="98">
        <f t="shared" si="5"/>
        <v>110101</v>
      </c>
      <c r="B357" s="377" t="s">
        <v>9496</v>
      </c>
      <c r="C357" s="377" t="s">
        <v>9497</v>
      </c>
      <c r="D357" s="377" t="s">
        <v>9498</v>
      </c>
      <c r="E357" s="379" t="s">
        <v>150</v>
      </c>
      <c r="F357" s="379">
        <v>1</v>
      </c>
      <c r="G357" s="380">
        <v>13.58</v>
      </c>
      <c r="H357" s="380">
        <v>13.58</v>
      </c>
    </row>
    <row r="358" spans="1:8" x14ac:dyDescent="0.25">
      <c r="A358" s="98">
        <f t="shared" si="5"/>
        <v>1102</v>
      </c>
      <c r="B358" s="378" t="s">
        <v>9499</v>
      </c>
      <c r="C358" s="377"/>
      <c r="D358" s="378" t="s">
        <v>9500</v>
      </c>
      <c r="E358" s="379"/>
      <c r="F358" s="379"/>
      <c r="G358" s="380"/>
      <c r="H358" s="380"/>
    </row>
    <row r="359" spans="1:8" x14ac:dyDescent="0.25">
      <c r="A359" s="98">
        <f t="shared" si="5"/>
        <v>110201</v>
      </c>
      <c r="B359" s="377" t="s">
        <v>9501</v>
      </c>
      <c r="C359" s="377" t="s">
        <v>9502</v>
      </c>
      <c r="D359" s="377" t="s">
        <v>9503</v>
      </c>
      <c r="E359" s="379" t="s">
        <v>150</v>
      </c>
      <c r="F359" s="379">
        <v>1</v>
      </c>
      <c r="G359" s="380">
        <v>52.5</v>
      </c>
      <c r="H359" s="380">
        <v>52.5</v>
      </c>
    </row>
    <row r="360" spans="1:8" ht="60" x14ac:dyDescent="0.25">
      <c r="A360" s="98">
        <f t="shared" si="5"/>
        <v>110210</v>
      </c>
      <c r="B360" s="377" t="s">
        <v>9504</v>
      </c>
      <c r="C360" s="377" t="s">
        <v>9505</v>
      </c>
      <c r="D360" s="377" t="s">
        <v>9506</v>
      </c>
      <c r="E360" s="379" t="s">
        <v>150</v>
      </c>
      <c r="F360" s="379">
        <v>1</v>
      </c>
      <c r="G360" s="380">
        <v>89.05</v>
      </c>
      <c r="H360" s="380">
        <v>89.05</v>
      </c>
    </row>
    <row r="361" spans="1:8" ht="30" x14ac:dyDescent="0.25">
      <c r="A361" s="98">
        <f t="shared" si="5"/>
        <v>1103</v>
      </c>
      <c r="B361" s="378" t="s">
        <v>9507</v>
      </c>
      <c r="C361" s="377"/>
      <c r="D361" s="378" t="s">
        <v>9508</v>
      </c>
      <c r="E361" s="379"/>
      <c r="F361" s="379"/>
      <c r="G361" s="380"/>
      <c r="H361" s="380"/>
    </row>
    <row r="362" spans="1:8" ht="45" x14ac:dyDescent="0.25">
      <c r="A362" s="98">
        <f t="shared" si="5"/>
        <v>110301</v>
      </c>
      <c r="B362" s="377" t="s">
        <v>9509</v>
      </c>
      <c r="C362" s="377" t="s">
        <v>9510</v>
      </c>
      <c r="D362" s="377" t="s">
        <v>9511</v>
      </c>
      <c r="E362" s="379" t="s">
        <v>150</v>
      </c>
      <c r="F362" s="379">
        <v>1</v>
      </c>
      <c r="G362" s="380">
        <v>37.770000000000003</v>
      </c>
      <c r="H362" s="380">
        <v>37.770000000000003</v>
      </c>
    </row>
    <row r="363" spans="1:8" ht="45" x14ac:dyDescent="0.25">
      <c r="A363" s="98">
        <f t="shared" si="5"/>
        <v>110302</v>
      </c>
      <c r="B363" s="377" t="s">
        <v>9512</v>
      </c>
      <c r="C363" s="377" t="s">
        <v>9513</v>
      </c>
      <c r="D363" s="377" t="s">
        <v>9514</v>
      </c>
      <c r="E363" s="379" t="s">
        <v>150</v>
      </c>
      <c r="F363" s="379">
        <v>1</v>
      </c>
      <c r="G363" s="380">
        <v>64.84</v>
      </c>
      <c r="H363" s="380">
        <v>64.84</v>
      </c>
    </row>
    <row r="364" spans="1:8" x14ac:dyDescent="0.25">
      <c r="A364" s="98">
        <f t="shared" si="5"/>
        <v>1104</v>
      </c>
      <c r="B364" s="378" t="s">
        <v>9515</v>
      </c>
      <c r="C364" s="377"/>
      <c r="D364" s="378" t="s">
        <v>9261</v>
      </c>
      <c r="E364" s="379"/>
      <c r="F364" s="379"/>
      <c r="G364" s="380"/>
      <c r="H364" s="380"/>
    </row>
    <row r="365" spans="1:8" ht="30" x14ac:dyDescent="0.25">
      <c r="A365" s="98">
        <f t="shared" si="5"/>
        <v>110401</v>
      </c>
      <c r="B365" s="377" t="s">
        <v>9516</v>
      </c>
      <c r="C365" s="377" t="s">
        <v>9517</v>
      </c>
      <c r="D365" s="377" t="s">
        <v>9518</v>
      </c>
      <c r="E365" s="379" t="s">
        <v>150</v>
      </c>
      <c r="F365" s="379">
        <v>1</v>
      </c>
      <c r="G365" s="380">
        <v>57.62</v>
      </c>
      <c r="H365" s="380">
        <v>57.62</v>
      </c>
    </row>
    <row r="366" spans="1:8" x14ac:dyDescent="0.25">
      <c r="A366" s="98">
        <f t="shared" si="5"/>
        <v>12</v>
      </c>
      <c r="B366" s="378" t="s">
        <v>9519</v>
      </c>
      <c r="C366" s="377"/>
      <c r="D366" s="378" t="s">
        <v>9520</v>
      </c>
      <c r="E366" s="379"/>
      <c r="F366" s="379"/>
      <c r="G366" s="380"/>
      <c r="H366" s="380"/>
    </row>
    <row r="367" spans="1:8" x14ac:dyDescent="0.25">
      <c r="A367" s="98">
        <f t="shared" si="5"/>
        <v>1201</v>
      </c>
      <c r="B367" s="378" t="s">
        <v>9521</v>
      </c>
      <c r="C367" s="377"/>
      <c r="D367" s="378" t="s">
        <v>9495</v>
      </c>
      <c r="E367" s="379"/>
      <c r="F367" s="379"/>
      <c r="G367" s="380"/>
      <c r="H367" s="380"/>
    </row>
    <row r="368" spans="1:8" ht="45" x14ac:dyDescent="0.25">
      <c r="A368" s="98">
        <f t="shared" si="5"/>
        <v>120101</v>
      </c>
      <c r="B368" s="377" t="s">
        <v>9522</v>
      </c>
      <c r="C368" s="377" t="s">
        <v>9523</v>
      </c>
      <c r="D368" s="377" t="s">
        <v>9524</v>
      </c>
      <c r="E368" s="379" t="s">
        <v>150</v>
      </c>
      <c r="F368" s="379">
        <v>1</v>
      </c>
      <c r="G368" s="380">
        <v>7.04</v>
      </c>
      <c r="H368" s="380">
        <v>7.04</v>
      </c>
    </row>
    <row r="369" spans="1:8" x14ac:dyDescent="0.25">
      <c r="A369" s="98">
        <f t="shared" si="5"/>
        <v>1202</v>
      </c>
      <c r="B369" s="378" t="s">
        <v>9525</v>
      </c>
      <c r="C369" s="377"/>
      <c r="D369" s="378" t="s">
        <v>9526</v>
      </c>
      <c r="E369" s="379"/>
      <c r="F369" s="379"/>
      <c r="G369" s="380"/>
      <c r="H369" s="380"/>
    </row>
    <row r="370" spans="1:8" ht="90" x14ac:dyDescent="0.25">
      <c r="A370" s="98">
        <f t="shared" si="5"/>
        <v>120201</v>
      </c>
      <c r="B370" s="377" t="s">
        <v>9527</v>
      </c>
      <c r="C370" s="377" t="s">
        <v>9528</v>
      </c>
      <c r="D370" s="377" t="s">
        <v>9529</v>
      </c>
      <c r="E370" s="379" t="s">
        <v>150</v>
      </c>
      <c r="F370" s="379">
        <v>1</v>
      </c>
      <c r="G370" s="380">
        <v>97.8</v>
      </c>
      <c r="H370" s="380">
        <v>97.8</v>
      </c>
    </row>
    <row r="371" spans="1:8" ht="60" x14ac:dyDescent="0.25">
      <c r="A371" s="98">
        <f t="shared" si="5"/>
        <v>120205</v>
      </c>
      <c r="B371" s="377" t="s">
        <v>9530</v>
      </c>
      <c r="C371" s="377" t="s">
        <v>9531</v>
      </c>
      <c r="D371" s="377" t="s">
        <v>9532</v>
      </c>
      <c r="E371" s="379" t="s">
        <v>138</v>
      </c>
      <c r="F371" s="379">
        <v>1</v>
      </c>
      <c r="G371" s="380">
        <v>53.29</v>
      </c>
      <c r="H371" s="380">
        <v>53.29</v>
      </c>
    </row>
    <row r="372" spans="1:8" ht="60" x14ac:dyDescent="0.25">
      <c r="A372" s="98">
        <f t="shared" si="5"/>
        <v>120207</v>
      </c>
      <c r="B372" s="377" t="s">
        <v>9533</v>
      </c>
      <c r="C372" s="377" t="s">
        <v>9534</v>
      </c>
      <c r="D372" s="377" t="s">
        <v>9535</v>
      </c>
      <c r="E372" s="379" t="s">
        <v>138</v>
      </c>
      <c r="F372" s="379">
        <v>1</v>
      </c>
      <c r="G372" s="380">
        <v>74.89</v>
      </c>
      <c r="H372" s="380">
        <v>74.89</v>
      </c>
    </row>
    <row r="373" spans="1:8" ht="30" x14ac:dyDescent="0.25">
      <c r="A373" s="98">
        <f t="shared" si="5"/>
        <v>120208</v>
      </c>
      <c r="B373" s="377" t="s">
        <v>9536</v>
      </c>
      <c r="C373" s="377" t="s">
        <v>9537</v>
      </c>
      <c r="D373" s="377" t="s">
        <v>9538</v>
      </c>
      <c r="E373" s="379" t="s">
        <v>138</v>
      </c>
      <c r="F373" s="379">
        <v>1</v>
      </c>
      <c r="G373" s="380">
        <v>18.3</v>
      </c>
      <c r="H373" s="380">
        <v>18.3</v>
      </c>
    </row>
    <row r="374" spans="1:8" ht="30" x14ac:dyDescent="0.25">
      <c r="A374" s="98">
        <f t="shared" si="5"/>
        <v>120216</v>
      </c>
      <c r="B374" s="377" t="s">
        <v>9539</v>
      </c>
      <c r="C374" s="377" t="s">
        <v>9540</v>
      </c>
      <c r="D374" s="377" t="s">
        <v>9541</v>
      </c>
      <c r="E374" s="379" t="s">
        <v>138</v>
      </c>
      <c r="F374" s="379">
        <v>1</v>
      </c>
      <c r="G374" s="380">
        <v>17.420000000000002</v>
      </c>
      <c r="H374" s="380">
        <v>17.420000000000002</v>
      </c>
    </row>
    <row r="375" spans="1:8" ht="75" x14ac:dyDescent="0.25">
      <c r="A375" s="98">
        <f t="shared" si="5"/>
        <v>120220</v>
      </c>
      <c r="B375" s="377" t="s">
        <v>9542</v>
      </c>
      <c r="C375" s="377" t="s">
        <v>9543</v>
      </c>
      <c r="D375" s="377" t="s">
        <v>9544</v>
      </c>
      <c r="E375" s="379" t="s">
        <v>150</v>
      </c>
      <c r="F375" s="379">
        <v>1</v>
      </c>
      <c r="G375" s="380">
        <v>92.45</v>
      </c>
      <c r="H375" s="380">
        <v>92.45</v>
      </c>
    </row>
    <row r="376" spans="1:8" ht="75" x14ac:dyDescent="0.25">
      <c r="A376" s="98">
        <f t="shared" si="5"/>
        <v>120221</v>
      </c>
      <c r="B376" s="377" t="s">
        <v>9545</v>
      </c>
      <c r="C376" s="377" t="s">
        <v>9546</v>
      </c>
      <c r="D376" s="377" t="s">
        <v>9547</v>
      </c>
      <c r="E376" s="379" t="s">
        <v>150</v>
      </c>
      <c r="F376" s="379">
        <v>1</v>
      </c>
      <c r="G376" s="380">
        <v>217.78</v>
      </c>
      <c r="H376" s="380">
        <v>217.78</v>
      </c>
    </row>
    <row r="377" spans="1:8" ht="45" x14ac:dyDescent="0.25">
      <c r="A377" s="98">
        <f t="shared" si="5"/>
        <v>120224</v>
      </c>
      <c r="B377" s="377" t="s">
        <v>9548</v>
      </c>
      <c r="C377" s="377" t="s">
        <v>9549</v>
      </c>
      <c r="D377" s="377" t="s">
        <v>9550</v>
      </c>
      <c r="E377" s="379" t="s">
        <v>150</v>
      </c>
      <c r="F377" s="379">
        <v>1</v>
      </c>
      <c r="G377" s="380">
        <v>15.71</v>
      </c>
      <c r="H377" s="380">
        <v>15.71</v>
      </c>
    </row>
    <row r="378" spans="1:8" ht="45" x14ac:dyDescent="0.25">
      <c r="A378" s="98">
        <f t="shared" si="5"/>
        <v>120227</v>
      </c>
      <c r="B378" s="377" t="s">
        <v>9551</v>
      </c>
      <c r="C378" s="377" t="s">
        <v>9552</v>
      </c>
      <c r="D378" s="377" t="s">
        <v>9553</v>
      </c>
      <c r="E378" s="379" t="s">
        <v>138</v>
      </c>
      <c r="F378" s="379">
        <v>1</v>
      </c>
      <c r="G378" s="380">
        <v>49.77</v>
      </c>
      <c r="H378" s="380">
        <v>49.77</v>
      </c>
    </row>
    <row r="379" spans="1:8" ht="75" x14ac:dyDescent="0.25">
      <c r="A379" s="98">
        <f t="shared" si="5"/>
        <v>120232</v>
      </c>
      <c r="B379" s="377" t="s">
        <v>9554</v>
      </c>
      <c r="C379" s="377" t="s">
        <v>9555</v>
      </c>
      <c r="D379" s="377" t="s">
        <v>9556</v>
      </c>
      <c r="E379" s="379" t="s">
        <v>150</v>
      </c>
      <c r="F379" s="379">
        <v>1</v>
      </c>
      <c r="G379" s="380">
        <v>99.48</v>
      </c>
      <c r="H379" s="380">
        <v>99.48</v>
      </c>
    </row>
    <row r="380" spans="1:8" ht="30" x14ac:dyDescent="0.25">
      <c r="A380" s="98">
        <f t="shared" si="5"/>
        <v>1203</v>
      </c>
      <c r="B380" s="378" t="s">
        <v>9557</v>
      </c>
      <c r="C380" s="377"/>
      <c r="D380" s="378" t="s">
        <v>9508</v>
      </c>
      <c r="E380" s="379"/>
      <c r="F380" s="379"/>
      <c r="G380" s="380"/>
      <c r="H380" s="380"/>
    </row>
    <row r="381" spans="1:8" ht="60" x14ac:dyDescent="0.25">
      <c r="A381" s="98">
        <f t="shared" si="5"/>
        <v>120301</v>
      </c>
      <c r="B381" s="377" t="s">
        <v>9558</v>
      </c>
      <c r="C381" s="377" t="s">
        <v>9559</v>
      </c>
      <c r="D381" s="377" t="s">
        <v>9560</v>
      </c>
      <c r="E381" s="379" t="s">
        <v>150</v>
      </c>
      <c r="F381" s="379">
        <v>1</v>
      </c>
      <c r="G381" s="380">
        <v>33.81</v>
      </c>
      <c r="H381" s="380">
        <v>33.81</v>
      </c>
    </row>
    <row r="382" spans="1:8" ht="45" x14ac:dyDescent="0.25">
      <c r="A382" s="98">
        <f t="shared" si="5"/>
        <v>120302</v>
      </c>
      <c r="B382" s="377" t="s">
        <v>9561</v>
      </c>
      <c r="C382" s="377" t="s">
        <v>9562</v>
      </c>
      <c r="D382" s="377" t="s">
        <v>291</v>
      </c>
      <c r="E382" s="379" t="s">
        <v>150</v>
      </c>
      <c r="F382" s="379">
        <v>1</v>
      </c>
      <c r="G382" s="380">
        <v>23.67</v>
      </c>
      <c r="H382" s="380">
        <v>23.67</v>
      </c>
    </row>
    <row r="383" spans="1:8" ht="60" x14ac:dyDescent="0.25">
      <c r="A383" s="98">
        <f t="shared" si="5"/>
        <v>120303</v>
      </c>
      <c r="B383" s="377" t="s">
        <v>9563</v>
      </c>
      <c r="C383" s="377" t="s">
        <v>9564</v>
      </c>
      <c r="D383" s="377" t="s">
        <v>9565</v>
      </c>
      <c r="E383" s="379" t="s">
        <v>150</v>
      </c>
      <c r="F383" s="379">
        <v>1</v>
      </c>
      <c r="G383" s="380">
        <v>57.55</v>
      </c>
      <c r="H383" s="380">
        <v>57.55</v>
      </c>
    </row>
    <row r="384" spans="1:8" ht="75" x14ac:dyDescent="0.25">
      <c r="A384" s="98">
        <f t="shared" si="5"/>
        <v>120304</v>
      </c>
      <c r="B384" s="377" t="s">
        <v>9566</v>
      </c>
      <c r="C384" s="377" t="s">
        <v>9567</v>
      </c>
      <c r="D384" s="377" t="s">
        <v>9568</v>
      </c>
      <c r="E384" s="379" t="s">
        <v>150</v>
      </c>
      <c r="F384" s="379">
        <v>1</v>
      </c>
      <c r="G384" s="380">
        <v>64.400000000000006</v>
      </c>
      <c r="H384" s="380">
        <v>64.400000000000006</v>
      </c>
    </row>
    <row r="385" spans="1:8" ht="60" x14ac:dyDescent="0.25">
      <c r="A385" s="98">
        <f t="shared" si="5"/>
        <v>120308</v>
      </c>
      <c r="B385" s="377" t="s">
        <v>9569</v>
      </c>
      <c r="C385" s="377" t="s">
        <v>9570</v>
      </c>
      <c r="D385" s="377" t="s">
        <v>9571</v>
      </c>
      <c r="E385" s="379" t="s">
        <v>150</v>
      </c>
      <c r="F385" s="379">
        <v>1</v>
      </c>
      <c r="G385" s="380">
        <v>8.11</v>
      </c>
      <c r="H385" s="380">
        <v>8.11</v>
      </c>
    </row>
    <row r="386" spans="1:8" x14ac:dyDescent="0.25">
      <c r="A386" s="98">
        <f t="shared" si="5"/>
        <v>13</v>
      </c>
      <c r="B386" s="378" t="s">
        <v>9572</v>
      </c>
      <c r="C386" s="377"/>
      <c r="D386" s="378" t="s">
        <v>9573</v>
      </c>
      <c r="E386" s="379"/>
      <c r="F386" s="379"/>
      <c r="G386" s="380"/>
      <c r="H386" s="380"/>
    </row>
    <row r="387" spans="1:8" x14ac:dyDescent="0.25">
      <c r="A387" s="98">
        <f t="shared" si="5"/>
        <v>1301</v>
      </c>
      <c r="B387" s="378" t="s">
        <v>9574</v>
      </c>
      <c r="C387" s="377"/>
      <c r="D387" s="378" t="s">
        <v>9575</v>
      </c>
      <c r="E387" s="379"/>
      <c r="F387" s="379"/>
      <c r="G387" s="380"/>
      <c r="H387" s="380"/>
    </row>
    <row r="388" spans="1:8" ht="45" x14ac:dyDescent="0.25">
      <c r="A388" s="98">
        <f t="shared" si="5"/>
        <v>130103</v>
      </c>
      <c r="B388" s="377" t="s">
        <v>9576</v>
      </c>
      <c r="C388" s="377" t="s">
        <v>9577</v>
      </c>
      <c r="D388" s="377" t="s">
        <v>9578</v>
      </c>
      <c r="E388" s="379" t="s">
        <v>150</v>
      </c>
      <c r="F388" s="379">
        <v>1</v>
      </c>
      <c r="G388" s="380">
        <v>24.85</v>
      </c>
      <c r="H388" s="380">
        <v>24.85</v>
      </c>
    </row>
    <row r="389" spans="1:8" ht="45" x14ac:dyDescent="0.25">
      <c r="A389" s="98">
        <f t="shared" si="5"/>
        <v>130104</v>
      </c>
      <c r="B389" s="377" t="s">
        <v>9579</v>
      </c>
      <c r="C389" s="377" t="s">
        <v>9580</v>
      </c>
      <c r="D389" s="377" t="s">
        <v>9581</v>
      </c>
      <c r="E389" s="379" t="s">
        <v>150</v>
      </c>
      <c r="F389" s="379">
        <v>1</v>
      </c>
      <c r="G389" s="380">
        <v>38.770000000000003</v>
      </c>
      <c r="H389" s="380">
        <v>38.770000000000003</v>
      </c>
    </row>
    <row r="390" spans="1:8" ht="45" x14ac:dyDescent="0.25">
      <c r="A390" s="98">
        <f t="shared" si="5"/>
        <v>130109</v>
      </c>
      <c r="B390" s="377" t="s">
        <v>9582</v>
      </c>
      <c r="C390" s="377" t="s">
        <v>9583</v>
      </c>
      <c r="D390" s="377" t="s">
        <v>9584</v>
      </c>
      <c r="E390" s="379" t="s">
        <v>150</v>
      </c>
      <c r="F390" s="379">
        <v>1</v>
      </c>
      <c r="G390" s="380">
        <v>83.24</v>
      </c>
      <c r="H390" s="380">
        <v>83.24</v>
      </c>
    </row>
    <row r="391" spans="1:8" ht="30" x14ac:dyDescent="0.25">
      <c r="A391" s="98">
        <f t="shared" si="5"/>
        <v>130110</v>
      </c>
      <c r="B391" s="377" t="s">
        <v>9585</v>
      </c>
      <c r="C391" s="377" t="s">
        <v>9586</v>
      </c>
      <c r="D391" s="377" t="s">
        <v>9587</v>
      </c>
      <c r="E391" s="379" t="s">
        <v>150</v>
      </c>
      <c r="F391" s="379">
        <v>1</v>
      </c>
      <c r="G391" s="380">
        <v>67.680000000000007</v>
      </c>
      <c r="H391" s="380">
        <v>67.680000000000007</v>
      </c>
    </row>
    <row r="392" spans="1:8" ht="30" x14ac:dyDescent="0.25">
      <c r="A392" s="98">
        <f t="shared" si="5"/>
        <v>130111</v>
      </c>
      <c r="B392" s="377" t="s">
        <v>9588</v>
      </c>
      <c r="C392" s="377" t="s">
        <v>9589</v>
      </c>
      <c r="D392" s="377" t="s">
        <v>9590</v>
      </c>
      <c r="E392" s="379" t="s">
        <v>150</v>
      </c>
      <c r="F392" s="379">
        <v>1</v>
      </c>
      <c r="G392" s="380">
        <v>63</v>
      </c>
      <c r="H392" s="380">
        <v>63</v>
      </c>
    </row>
    <row r="393" spans="1:8" ht="30" x14ac:dyDescent="0.25">
      <c r="A393" s="98">
        <f t="shared" si="5"/>
        <v>130112</v>
      </c>
      <c r="B393" s="377" t="s">
        <v>9591</v>
      </c>
      <c r="C393" s="377" t="s">
        <v>9592</v>
      </c>
      <c r="D393" s="377" t="s">
        <v>9593</v>
      </c>
      <c r="E393" s="379" t="s">
        <v>150</v>
      </c>
      <c r="F393" s="379">
        <v>1</v>
      </c>
      <c r="G393" s="380">
        <v>51.33</v>
      </c>
      <c r="H393" s="380">
        <v>51.33</v>
      </c>
    </row>
    <row r="394" spans="1:8" ht="30" x14ac:dyDescent="0.25">
      <c r="A394" s="98">
        <f t="shared" si="5"/>
        <v>130113</v>
      </c>
      <c r="B394" s="377" t="s">
        <v>9594</v>
      </c>
      <c r="C394" s="377" t="s">
        <v>9595</v>
      </c>
      <c r="D394" s="377" t="s">
        <v>9596</v>
      </c>
      <c r="E394" s="379" t="s">
        <v>150</v>
      </c>
      <c r="F394" s="379">
        <v>1</v>
      </c>
      <c r="G394" s="380">
        <v>83.8</v>
      </c>
      <c r="H394" s="380">
        <v>83.8</v>
      </c>
    </row>
    <row r="395" spans="1:8" x14ac:dyDescent="0.25">
      <c r="A395" s="98">
        <f t="shared" si="5"/>
        <v>1302</v>
      </c>
      <c r="B395" s="378" t="s">
        <v>9597</v>
      </c>
      <c r="C395" s="377"/>
      <c r="D395" s="378" t="s">
        <v>9526</v>
      </c>
      <c r="E395" s="379"/>
      <c r="F395" s="379"/>
      <c r="G395" s="380"/>
      <c r="H395" s="380"/>
    </row>
    <row r="396" spans="1:8" ht="60" x14ac:dyDescent="0.25">
      <c r="A396" s="98">
        <f t="shared" si="5"/>
        <v>130202</v>
      </c>
      <c r="B396" s="377" t="s">
        <v>9598</v>
      </c>
      <c r="C396" s="377" t="s">
        <v>9599</v>
      </c>
      <c r="D396" s="377" t="s">
        <v>9600</v>
      </c>
      <c r="E396" s="379" t="s">
        <v>150</v>
      </c>
      <c r="F396" s="379">
        <v>1</v>
      </c>
      <c r="G396" s="380">
        <v>58.45</v>
      </c>
      <c r="H396" s="380">
        <v>58.45</v>
      </c>
    </row>
    <row r="397" spans="1:8" ht="75" x14ac:dyDescent="0.25">
      <c r="A397" s="98">
        <f t="shared" si="5"/>
        <v>130205</v>
      </c>
      <c r="B397" s="377" t="s">
        <v>9601</v>
      </c>
      <c r="C397" s="377" t="s">
        <v>9602</v>
      </c>
      <c r="D397" s="377" t="s">
        <v>9603</v>
      </c>
      <c r="E397" s="379" t="s">
        <v>150</v>
      </c>
      <c r="F397" s="379">
        <v>1</v>
      </c>
      <c r="G397" s="380">
        <v>432.02</v>
      </c>
      <c r="H397" s="380">
        <v>432.02</v>
      </c>
    </row>
    <row r="398" spans="1:8" ht="45" x14ac:dyDescent="0.25">
      <c r="A398" s="98">
        <f t="shared" ref="A398:A461" si="6">VALUE(RIGHT(B398,LEN(B398)-1))</f>
        <v>130208</v>
      </c>
      <c r="B398" s="377" t="s">
        <v>9604</v>
      </c>
      <c r="C398" s="377" t="s">
        <v>9605</v>
      </c>
      <c r="D398" s="377" t="s">
        <v>9606</v>
      </c>
      <c r="E398" s="379" t="s">
        <v>138</v>
      </c>
      <c r="F398" s="379">
        <v>1</v>
      </c>
      <c r="G398" s="380">
        <v>9.48</v>
      </c>
      <c r="H398" s="380">
        <v>9.48</v>
      </c>
    </row>
    <row r="399" spans="1:8" ht="45" x14ac:dyDescent="0.25">
      <c r="A399" s="98">
        <f t="shared" si="6"/>
        <v>130209</v>
      </c>
      <c r="B399" s="377" t="s">
        <v>9607</v>
      </c>
      <c r="C399" s="377" t="s">
        <v>9608</v>
      </c>
      <c r="D399" s="377" t="s">
        <v>9609</v>
      </c>
      <c r="E399" s="379" t="s">
        <v>150</v>
      </c>
      <c r="F399" s="379">
        <v>1</v>
      </c>
      <c r="G399" s="380">
        <v>89.25</v>
      </c>
      <c r="H399" s="380">
        <v>89.25</v>
      </c>
    </row>
    <row r="400" spans="1:8" ht="75" x14ac:dyDescent="0.25">
      <c r="A400" s="98">
        <f t="shared" si="6"/>
        <v>130210</v>
      </c>
      <c r="B400" s="377" t="s">
        <v>9610</v>
      </c>
      <c r="C400" s="377" t="s">
        <v>9611</v>
      </c>
      <c r="D400" s="377" t="s">
        <v>9612</v>
      </c>
      <c r="E400" s="379" t="s">
        <v>150</v>
      </c>
      <c r="F400" s="379">
        <v>1</v>
      </c>
      <c r="G400" s="380">
        <v>68.38</v>
      </c>
      <c r="H400" s="380">
        <v>68.38</v>
      </c>
    </row>
    <row r="401" spans="1:8" ht="60" x14ac:dyDescent="0.25">
      <c r="A401" s="98">
        <f t="shared" si="6"/>
        <v>130211</v>
      </c>
      <c r="B401" s="377" t="s">
        <v>9613</v>
      </c>
      <c r="C401" s="377" t="s">
        <v>9614</v>
      </c>
      <c r="D401" s="377" t="s">
        <v>9615</v>
      </c>
      <c r="E401" s="379" t="s">
        <v>150</v>
      </c>
      <c r="F401" s="379">
        <v>1</v>
      </c>
      <c r="G401" s="380">
        <v>217.33</v>
      </c>
      <c r="H401" s="380">
        <v>217.33</v>
      </c>
    </row>
    <row r="402" spans="1:8" ht="45" x14ac:dyDescent="0.25">
      <c r="A402" s="98">
        <f t="shared" si="6"/>
        <v>130222</v>
      </c>
      <c r="B402" s="377" t="s">
        <v>9616</v>
      </c>
      <c r="C402" s="377" t="s">
        <v>9617</v>
      </c>
      <c r="D402" s="377" t="s">
        <v>9618</v>
      </c>
      <c r="E402" s="379" t="s">
        <v>150</v>
      </c>
      <c r="F402" s="379">
        <v>1</v>
      </c>
      <c r="G402" s="380">
        <v>155.62</v>
      </c>
      <c r="H402" s="380">
        <v>155.62</v>
      </c>
    </row>
    <row r="403" spans="1:8" ht="45" x14ac:dyDescent="0.25">
      <c r="A403" s="98">
        <f t="shared" si="6"/>
        <v>130223</v>
      </c>
      <c r="B403" s="377" t="s">
        <v>9619</v>
      </c>
      <c r="C403" s="377" t="s">
        <v>9620</v>
      </c>
      <c r="D403" s="377" t="s">
        <v>9621</v>
      </c>
      <c r="E403" s="379" t="s">
        <v>150</v>
      </c>
      <c r="F403" s="379">
        <v>1</v>
      </c>
      <c r="G403" s="380">
        <v>14.01</v>
      </c>
      <c r="H403" s="380">
        <v>14.01</v>
      </c>
    </row>
    <row r="404" spans="1:8" ht="45" x14ac:dyDescent="0.25">
      <c r="A404" s="98">
        <f t="shared" si="6"/>
        <v>130225</v>
      </c>
      <c r="B404" s="377" t="s">
        <v>9622</v>
      </c>
      <c r="C404" s="377" t="s">
        <v>9623</v>
      </c>
      <c r="D404" s="377" t="s">
        <v>9624</v>
      </c>
      <c r="E404" s="379" t="s">
        <v>150</v>
      </c>
      <c r="F404" s="379">
        <v>1</v>
      </c>
      <c r="G404" s="380">
        <v>10.72</v>
      </c>
      <c r="H404" s="380">
        <v>10.72</v>
      </c>
    </row>
    <row r="405" spans="1:8" ht="30" x14ac:dyDescent="0.25">
      <c r="A405" s="98">
        <f t="shared" si="6"/>
        <v>130226</v>
      </c>
      <c r="B405" s="377" t="s">
        <v>9625</v>
      </c>
      <c r="C405" s="377" t="s">
        <v>9626</v>
      </c>
      <c r="D405" s="377" t="s">
        <v>9627</v>
      </c>
      <c r="E405" s="379" t="s">
        <v>150</v>
      </c>
      <c r="F405" s="379">
        <v>1</v>
      </c>
      <c r="G405" s="380">
        <v>15.47</v>
      </c>
      <c r="H405" s="380">
        <v>15.47</v>
      </c>
    </row>
    <row r="406" spans="1:8" ht="90" x14ac:dyDescent="0.25">
      <c r="A406" s="98">
        <f t="shared" si="6"/>
        <v>130228</v>
      </c>
      <c r="B406" s="377" t="s">
        <v>9628</v>
      </c>
      <c r="C406" s="377" t="s">
        <v>9629</v>
      </c>
      <c r="D406" s="377" t="s">
        <v>9630</v>
      </c>
      <c r="E406" s="379" t="s">
        <v>150</v>
      </c>
      <c r="F406" s="379">
        <v>1</v>
      </c>
      <c r="G406" s="380">
        <v>55.82</v>
      </c>
      <c r="H406" s="380">
        <v>55.82</v>
      </c>
    </row>
    <row r="407" spans="1:8" ht="105" x14ac:dyDescent="0.25">
      <c r="A407" s="98">
        <f t="shared" si="6"/>
        <v>130230</v>
      </c>
      <c r="B407" s="377" t="s">
        <v>9631</v>
      </c>
      <c r="C407" s="377" t="s">
        <v>9632</v>
      </c>
      <c r="D407" s="377" t="s">
        <v>9633</v>
      </c>
      <c r="E407" s="379" t="s">
        <v>150</v>
      </c>
      <c r="F407" s="379">
        <v>1</v>
      </c>
      <c r="G407" s="380">
        <v>126.6</v>
      </c>
      <c r="H407" s="380">
        <v>126.6</v>
      </c>
    </row>
    <row r="408" spans="1:8" ht="105" x14ac:dyDescent="0.25">
      <c r="A408" s="98">
        <f t="shared" si="6"/>
        <v>130231</v>
      </c>
      <c r="B408" s="377" t="s">
        <v>9634</v>
      </c>
      <c r="C408" s="377" t="s">
        <v>9635</v>
      </c>
      <c r="D408" s="377" t="s">
        <v>9636</v>
      </c>
      <c r="E408" s="379" t="s">
        <v>150</v>
      </c>
      <c r="F408" s="379">
        <v>1</v>
      </c>
      <c r="G408" s="380">
        <v>139.96</v>
      </c>
      <c r="H408" s="380">
        <v>139.96</v>
      </c>
    </row>
    <row r="409" spans="1:8" ht="105" x14ac:dyDescent="0.25">
      <c r="A409" s="98">
        <f t="shared" si="6"/>
        <v>130233</v>
      </c>
      <c r="B409" s="377" t="s">
        <v>9637</v>
      </c>
      <c r="C409" s="377" t="s">
        <v>9638</v>
      </c>
      <c r="D409" s="377" t="s">
        <v>9639</v>
      </c>
      <c r="E409" s="379" t="s">
        <v>150</v>
      </c>
      <c r="F409" s="379">
        <v>1</v>
      </c>
      <c r="G409" s="380">
        <v>125.34</v>
      </c>
      <c r="H409" s="380">
        <v>125.34</v>
      </c>
    </row>
    <row r="410" spans="1:8" ht="90" x14ac:dyDescent="0.25">
      <c r="A410" s="98">
        <f t="shared" si="6"/>
        <v>130234</v>
      </c>
      <c r="B410" s="377" t="s">
        <v>9640</v>
      </c>
      <c r="C410" s="377" t="s">
        <v>9641</v>
      </c>
      <c r="D410" s="377" t="s">
        <v>9642</v>
      </c>
      <c r="E410" s="379" t="s">
        <v>150</v>
      </c>
      <c r="F410" s="379">
        <v>1</v>
      </c>
      <c r="G410" s="380">
        <v>204.35</v>
      </c>
      <c r="H410" s="380">
        <v>204.35</v>
      </c>
    </row>
    <row r="411" spans="1:8" ht="90" x14ac:dyDescent="0.25">
      <c r="A411" s="98">
        <f t="shared" si="6"/>
        <v>130236</v>
      </c>
      <c r="B411" s="377" t="s">
        <v>9643</v>
      </c>
      <c r="C411" s="377" t="s">
        <v>9644</v>
      </c>
      <c r="D411" s="377" t="s">
        <v>9645</v>
      </c>
      <c r="E411" s="379" t="s">
        <v>150</v>
      </c>
      <c r="F411" s="379">
        <v>1</v>
      </c>
      <c r="G411" s="380">
        <v>78.87</v>
      </c>
      <c r="H411" s="380">
        <v>78.87</v>
      </c>
    </row>
    <row r="412" spans="1:8" ht="90" x14ac:dyDescent="0.25">
      <c r="A412" s="98">
        <f t="shared" si="6"/>
        <v>130237</v>
      </c>
      <c r="B412" s="377" t="s">
        <v>9646</v>
      </c>
      <c r="C412" s="377" t="s">
        <v>9647</v>
      </c>
      <c r="D412" s="377" t="s">
        <v>9648</v>
      </c>
      <c r="E412" s="379" t="s">
        <v>150</v>
      </c>
      <c r="F412" s="379">
        <v>1</v>
      </c>
      <c r="G412" s="380">
        <v>55.82</v>
      </c>
      <c r="H412" s="380">
        <v>55.82</v>
      </c>
    </row>
    <row r="413" spans="1:8" ht="30" x14ac:dyDescent="0.25">
      <c r="A413" s="98">
        <f t="shared" si="6"/>
        <v>1303</v>
      </c>
      <c r="B413" s="378" t="s">
        <v>9649</v>
      </c>
      <c r="C413" s="377"/>
      <c r="D413" s="378" t="s">
        <v>9650</v>
      </c>
      <c r="E413" s="379"/>
      <c r="F413" s="379"/>
      <c r="G413" s="380"/>
      <c r="H413" s="380"/>
    </row>
    <row r="414" spans="1:8" ht="45" x14ac:dyDescent="0.25">
      <c r="A414" s="98">
        <f t="shared" si="6"/>
        <v>130301</v>
      </c>
      <c r="B414" s="377" t="s">
        <v>9651</v>
      </c>
      <c r="C414" s="377" t="s">
        <v>9652</v>
      </c>
      <c r="D414" s="377" t="s">
        <v>9653</v>
      </c>
      <c r="E414" s="379" t="s">
        <v>138</v>
      </c>
      <c r="F414" s="379">
        <v>1</v>
      </c>
      <c r="G414" s="380">
        <v>14.16</v>
      </c>
      <c r="H414" s="380">
        <v>14.16</v>
      </c>
    </row>
    <row r="415" spans="1:8" ht="60" x14ac:dyDescent="0.25">
      <c r="A415" s="98">
        <f t="shared" si="6"/>
        <v>130303</v>
      </c>
      <c r="B415" s="377" t="s">
        <v>9654</v>
      </c>
      <c r="C415" s="377" t="s">
        <v>9655</v>
      </c>
      <c r="D415" s="377" t="s">
        <v>9656</v>
      </c>
      <c r="E415" s="379" t="s">
        <v>138</v>
      </c>
      <c r="F415" s="379">
        <v>1</v>
      </c>
      <c r="G415" s="380">
        <v>16.36</v>
      </c>
      <c r="H415" s="380">
        <v>16.36</v>
      </c>
    </row>
    <row r="416" spans="1:8" ht="45" x14ac:dyDescent="0.25">
      <c r="A416" s="98">
        <f t="shared" si="6"/>
        <v>130304</v>
      </c>
      <c r="B416" s="377" t="s">
        <v>9657</v>
      </c>
      <c r="C416" s="377" t="s">
        <v>9658</v>
      </c>
      <c r="D416" s="377" t="s">
        <v>9659</v>
      </c>
      <c r="E416" s="379" t="s">
        <v>138</v>
      </c>
      <c r="F416" s="379">
        <v>1</v>
      </c>
      <c r="G416" s="380">
        <v>36.369999999999997</v>
      </c>
      <c r="H416" s="380">
        <v>36.369999999999997</v>
      </c>
    </row>
    <row r="417" spans="1:8" ht="30" x14ac:dyDescent="0.25">
      <c r="A417" s="98">
        <f t="shared" si="6"/>
        <v>130307</v>
      </c>
      <c r="B417" s="377" t="s">
        <v>9660</v>
      </c>
      <c r="C417" s="377" t="s">
        <v>9661</v>
      </c>
      <c r="D417" s="377" t="s">
        <v>9662</v>
      </c>
      <c r="E417" s="379" t="s">
        <v>138</v>
      </c>
      <c r="F417" s="379">
        <v>1</v>
      </c>
      <c r="G417" s="380">
        <v>219.77</v>
      </c>
      <c r="H417" s="380">
        <v>219.77</v>
      </c>
    </row>
    <row r="418" spans="1:8" ht="30" x14ac:dyDescent="0.25">
      <c r="A418" s="98">
        <f t="shared" si="6"/>
        <v>130308</v>
      </c>
      <c r="B418" s="377" t="s">
        <v>9663</v>
      </c>
      <c r="C418" s="377" t="s">
        <v>9664</v>
      </c>
      <c r="D418" s="377" t="s">
        <v>9665</v>
      </c>
      <c r="E418" s="379" t="s">
        <v>138</v>
      </c>
      <c r="F418" s="379">
        <v>1</v>
      </c>
      <c r="G418" s="380">
        <v>52.19</v>
      </c>
      <c r="H418" s="380">
        <v>52.19</v>
      </c>
    </row>
    <row r="419" spans="1:8" ht="45" x14ac:dyDescent="0.25">
      <c r="A419" s="98">
        <f t="shared" si="6"/>
        <v>130311</v>
      </c>
      <c r="B419" s="377" t="s">
        <v>9666</v>
      </c>
      <c r="C419" s="377" t="s">
        <v>9667</v>
      </c>
      <c r="D419" s="377" t="s">
        <v>9668</v>
      </c>
      <c r="E419" s="379" t="s">
        <v>138</v>
      </c>
      <c r="F419" s="379">
        <v>1</v>
      </c>
      <c r="G419" s="380">
        <v>22.54</v>
      </c>
      <c r="H419" s="380">
        <v>22.54</v>
      </c>
    </row>
    <row r="420" spans="1:8" ht="75" x14ac:dyDescent="0.25">
      <c r="A420" s="98">
        <f t="shared" si="6"/>
        <v>130315</v>
      </c>
      <c r="B420" s="377" t="s">
        <v>9669</v>
      </c>
      <c r="C420" s="377" t="s">
        <v>9670</v>
      </c>
      <c r="D420" s="377" t="s">
        <v>9671</v>
      </c>
      <c r="E420" s="379" t="s">
        <v>138</v>
      </c>
      <c r="F420" s="379">
        <v>1</v>
      </c>
      <c r="G420" s="380">
        <v>52.44</v>
      </c>
      <c r="H420" s="380">
        <v>52.44</v>
      </c>
    </row>
    <row r="421" spans="1:8" ht="30" x14ac:dyDescent="0.25">
      <c r="A421" s="98">
        <f t="shared" si="6"/>
        <v>130317</v>
      </c>
      <c r="B421" s="377" t="s">
        <v>9672</v>
      </c>
      <c r="C421" s="377" t="s">
        <v>9673</v>
      </c>
      <c r="D421" s="377" t="s">
        <v>9674</v>
      </c>
      <c r="E421" s="379" t="s">
        <v>138</v>
      </c>
      <c r="F421" s="379">
        <v>1</v>
      </c>
      <c r="G421" s="380">
        <v>87.05</v>
      </c>
      <c r="H421" s="380">
        <v>87.05</v>
      </c>
    </row>
    <row r="422" spans="1:8" ht="60" x14ac:dyDescent="0.25">
      <c r="A422" s="98">
        <f t="shared" si="6"/>
        <v>130320</v>
      </c>
      <c r="B422" s="377" t="s">
        <v>9675</v>
      </c>
      <c r="C422" s="377" t="s">
        <v>9676</v>
      </c>
      <c r="D422" s="377" t="s">
        <v>9677</v>
      </c>
      <c r="E422" s="379" t="s">
        <v>138</v>
      </c>
      <c r="F422" s="379">
        <v>1</v>
      </c>
      <c r="G422" s="380">
        <v>33.19</v>
      </c>
      <c r="H422" s="380">
        <v>33.19</v>
      </c>
    </row>
    <row r="423" spans="1:8" ht="75" x14ac:dyDescent="0.25">
      <c r="A423" s="98">
        <f t="shared" si="6"/>
        <v>130321</v>
      </c>
      <c r="B423" s="377" t="s">
        <v>9678</v>
      </c>
      <c r="C423" s="377" t="s">
        <v>9679</v>
      </c>
      <c r="D423" s="377" t="s">
        <v>9680</v>
      </c>
      <c r="E423" s="379" t="s">
        <v>138</v>
      </c>
      <c r="F423" s="379">
        <v>1</v>
      </c>
      <c r="G423" s="380">
        <v>46.94</v>
      </c>
      <c r="H423" s="380">
        <v>46.94</v>
      </c>
    </row>
    <row r="424" spans="1:8" ht="105" x14ac:dyDescent="0.25">
      <c r="A424" s="98">
        <f t="shared" si="6"/>
        <v>130322</v>
      </c>
      <c r="B424" s="377" t="s">
        <v>9681</v>
      </c>
      <c r="C424" s="377" t="s">
        <v>9682</v>
      </c>
      <c r="D424" s="377" t="s">
        <v>9683</v>
      </c>
      <c r="E424" s="379" t="s">
        <v>138</v>
      </c>
      <c r="F424" s="379">
        <v>1</v>
      </c>
      <c r="G424" s="380">
        <v>28.05</v>
      </c>
      <c r="H424" s="380">
        <v>28.05</v>
      </c>
    </row>
    <row r="425" spans="1:8" ht="75" x14ac:dyDescent="0.25">
      <c r="A425" s="98">
        <f t="shared" si="6"/>
        <v>130323</v>
      </c>
      <c r="B425" s="377" t="s">
        <v>9684</v>
      </c>
      <c r="C425" s="377" t="s">
        <v>9685</v>
      </c>
      <c r="D425" s="377" t="s">
        <v>9686</v>
      </c>
      <c r="E425" s="379" t="s">
        <v>138</v>
      </c>
      <c r="F425" s="379">
        <v>1</v>
      </c>
      <c r="G425" s="380">
        <v>48.65</v>
      </c>
      <c r="H425" s="380">
        <v>48.65</v>
      </c>
    </row>
    <row r="426" spans="1:8" x14ac:dyDescent="0.25">
      <c r="A426" s="98">
        <f t="shared" si="6"/>
        <v>1304</v>
      </c>
      <c r="B426" s="378" t="s">
        <v>9687</v>
      </c>
      <c r="C426" s="377"/>
      <c r="D426" s="378" t="s">
        <v>9261</v>
      </c>
      <c r="E426" s="379"/>
      <c r="F426" s="379"/>
      <c r="G426" s="380"/>
      <c r="H426" s="380"/>
    </row>
    <row r="427" spans="1:8" ht="45" x14ac:dyDescent="0.25">
      <c r="A427" s="98">
        <f t="shared" si="6"/>
        <v>130403</v>
      </c>
      <c r="B427" s="377" t="s">
        <v>9688</v>
      </c>
      <c r="C427" s="377" t="s">
        <v>37948</v>
      </c>
      <c r="D427" s="377" t="s">
        <v>9689</v>
      </c>
      <c r="E427" s="379" t="s">
        <v>150</v>
      </c>
      <c r="F427" s="379">
        <v>1</v>
      </c>
      <c r="G427" s="380">
        <v>128.91999999999999</v>
      </c>
      <c r="H427" s="380">
        <v>128.91999999999999</v>
      </c>
    </row>
    <row r="428" spans="1:8" x14ac:dyDescent="0.25">
      <c r="A428" s="98">
        <f t="shared" si="6"/>
        <v>14</v>
      </c>
      <c r="B428" s="378" t="s">
        <v>9690</v>
      </c>
      <c r="C428" s="377"/>
      <c r="D428" s="378" t="s">
        <v>9691</v>
      </c>
      <c r="E428" s="379"/>
      <c r="F428" s="379"/>
      <c r="G428" s="380"/>
      <c r="H428" s="380"/>
    </row>
    <row r="429" spans="1:8" ht="30" x14ac:dyDescent="0.25">
      <c r="A429" s="98">
        <f t="shared" si="6"/>
        <v>1401</v>
      </c>
      <c r="B429" s="378" t="s">
        <v>9692</v>
      </c>
      <c r="C429" s="377"/>
      <c r="D429" s="378" t="s">
        <v>9693</v>
      </c>
      <c r="E429" s="379"/>
      <c r="F429" s="379"/>
      <c r="G429" s="380"/>
      <c r="H429" s="380"/>
    </row>
    <row r="430" spans="1:8" ht="90" x14ac:dyDescent="0.25">
      <c r="A430" s="98">
        <f t="shared" si="6"/>
        <v>140102</v>
      </c>
      <c r="B430" s="377" t="s">
        <v>9694</v>
      </c>
      <c r="C430" s="377" t="s">
        <v>37949</v>
      </c>
      <c r="D430" s="377" t="s">
        <v>401</v>
      </c>
      <c r="E430" s="379" t="s">
        <v>145</v>
      </c>
      <c r="F430" s="379">
        <v>1</v>
      </c>
      <c r="G430" s="381">
        <v>2148.4499999999998</v>
      </c>
      <c r="H430" s="381">
        <v>2148.4499999999998</v>
      </c>
    </row>
    <row r="431" spans="1:8" ht="90" x14ac:dyDescent="0.25">
      <c r="A431" s="98">
        <f t="shared" si="6"/>
        <v>140103</v>
      </c>
      <c r="B431" s="377" t="s">
        <v>9695</v>
      </c>
      <c r="C431" s="377" t="s">
        <v>37950</v>
      </c>
      <c r="D431" s="377" t="s">
        <v>402</v>
      </c>
      <c r="E431" s="379" t="s">
        <v>145</v>
      </c>
      <c r="F431" s="379">
        <v>1</v>
      </c>
      <c r="G431" s="381">
        <v>2903.05</v>
      </c>
      <c r="H431" s="381">
        <v>2903.05</v>
      </c>
    </row>
    <row r="432" spans="1:8" ht="90" x14ac:dyDescent="0.25">
      <c r="A432" s="98">
        <f t="shared" si="6"/>
        <v>140108</v>
      </c>
      <c r="B432" s="377" t="s">
        <v>9696</v>
      </c>
      <c r="C432" s="377" t="s">
        <v>37951</v>
      </c>
      <c r="D432" s="377" t="s">
        <v>9697</v>
      </c>
      <c r="E432" s="379" t="s">
        <v>145</v>
      </c>
      <c r="F432" s="379">
        <v>1</v>
      </c>
      <c r="G432" s="381">
        <v>6200.19</v>
      </c>
      <c r="H432" s="381">
        <v>6200.19</v>
      </c>
    </row>
    <row r="433" spans="1:8" ht="90" x14ac:dyDescent="0.25">
      <c r="A433" s="98">
        <f t="shared" si="6"/>
        <v>140109</v>
      </c>
      <c r="B433" s="377" t="s">
        <v>9698</v>
      </c>
      <c r="C433" s="377" t="s">
        <v>37952</v>
      </c>
      <c r="D433" s="377" t="s">
        <v>9699</v>
      </c>
      <c r="E433" s="379" t="s">
        <v>145</v>
      </c>
      <c r="F433" s="379">
        <v>1</v>
      </c>
      <c r="G433" s="381">
        <v>6320.54</v>
      </c>
      <c r="H433" s="381">
        <v>6320.54</v>
      </c>
    </row>
    <row r="434" spans="1:8" x14ac:dyDescent="0.25">
      <c r="A434" s="98">
        <f t="shared" si="6"/>
        <v>1402</v>
      </c>
      <c r="B434" s="378" t="s">
        <v>9700</v>
      </c>
      <c r="C434" s="377"/>
      <c r="D434" s="378" t="s">
        <v>9701</v>
      </c>
      <c r="E434" s="379"/>
      <c r="F434" s="379"/>
      <c r="G434" s="380"/>
      <c r="H434" s="380"/>
    </row>
    <row r="435" spans="1:8" ht="105" x14ac:dyDescent="0.25">
      <c r="A435" s="98">
        <f t="shared" si="6"/>
        <v>140201</v>
      </c>
      <c r="B435" s="377" t="s">
        <v>9702</v>
      </c>
      <c r="C435" s="377" t="s">
        <v>37953</v>
      </c>
      <c r="D435" s="377" t="s">
        <v>9703</v>
      </c>
      <c r="E435" s="379" t="s">
        <v>145</v>
      </c>
      <c r="F435" s="379">
        <v>1</v>
      </c>
      <c r="G435" s="380">
        <v>401.46</v>
      </c>
      <c r="H435" s="380">
        <v>401.46</v>
      </c>
    </row>
    <row r="436" spans="1:8" ht="105" x14ac:dyDescent="0.25">
      <c r="A436" s="98">
        <f t="shared" si="6"/>
        <v>140207</v>
      </c>
      <c r="B436" s="377" t="s">
        <v>9704</v>
      </c>
      <c r="C436" s="377" t="s">
        <v>9705</v>
      </c>
      <c r="D436" s="377" t="s">
        <v>9706</v>
      </c>
      <c r="E436" s="379" t="s">
        <v>145</v>
      </c>
      <c r="F436" s="379">
        <v>1</v>
      </c>
      <c r="G436" s="380">
        <v>488.49</v>
      </c>
      <c r="H436" s="380">
        <v>488.49</v>
      </c>
    </row>
    <row r="437" spans="1:8" ht="105" x14ac:dyDescent="0.25">
      <c r="A437" s="98">
        <f t="shared" si="6"/>
        <v>140208</v>
      </c>
      <c r="B437" s="377" t="s">
        <v>9707</v>
      </c>
      <c r="C437" s="377" t="s">
        <v>9708</v>
      </c>
      <c r="D437" s="377" t="s">
        <v>9709</v>
      </c>
      <c r="E437" s="379" t="s">
        <v>145</v>
      </c>
      <c r="F437" s="379">
        <v>1</v>
      </c>
      <c r="G437" s="380">
        <v>726.22</v>
      </c>
      <c r="H437" s="380">
        <v>726.22</v>
      </c>
    </row>
    <row r="438" spans="1:8" ht="90" x14ac:dyDescent="0.25">
      <c r="A438" s="98">
        <f t="shared" si="6"/>
        <v>140209</v>
      </c>
      <c r="B438" s="377" t="s">
        <v>9710</v>
      </c>
      <c r="C438" s="377" t="s">
        <v>37954</v>
      </c>
      <c r="D438" s="377" t="s">
        <v>9711</v>
      </c>
      <c r="E438" s="379" t="s">
        <v>145</v>
      </c>
      <c r="F438" s="379">
        <v>1</v>
      </c>
      <c r="G438" s="380">
        <v>279.60000000000002</v>
      </c>
      <c r="H438" s="380">
        <v>279.60000000000002</v>
      </c>
    </row>
    <row r="439" spans="1:8" x14ac:dyDescent="0.25">
      <c r="A439" s="98">
        <f t="shared" si="6"/>
        <v>1407</v>
      </c>
      <c r="B439" s="378" t="s">
        <v>9712</v>
      </c>
      <c r="C439" s="377"/>
      <c r="D439" s="378" t="s">
        <v>9713</v>
      </c>
      <c r="E439" s="379"/>
      <c r="F439" s="379"/>
      <c r="G439" s="380"/>
      <c r="H439" s="380"/>
    </row>
    <row r="440" spans="1:8" ht="30" x14ac:dyDescent="0.25">
      <c r="A440" s="98">
        <f t="shared" si="6"/>
        <v>140701</v>
      </c>
      <c r="B440" s="377" t="s">
        <v>9714</v>
      </c>
      <c r="C440" s="377" t="s">
        <v>9715</v>
      </c>
      <c r="D440" s="377" t="s">
        <v>9716</v>
      </c>
      <c r="E440" s="379" t="s">
        <v>9717</v>
      </c>
      <c r="F440" s="379">
        <v>1</v>
      </c>
      <c r="G440" s="380">
        <v>110.52</v>
      </c>
      <c r="H440" s="380">
        <v>110.52</v>
      </c>
    </row>
    <row r="441" spans="1:8" ht="30" x14ac:dyDescent="0.25">
      <c r="A441" s="98">
        <f t="shared" si="6"/>
        <v>140702</v>
      </c>
      <c r="B441" s="377" t="s">
        <v>9718</v>
      </c>
      <c r="C441" s="377" t="s">
        <v>9719</v>
      </c>
      <c r="D441" s="377" t="s">
        <v>9720</v>
      </c>
      <c r="E441" s="379" t="s">
        <v>9717</v>
      </c>
      <c r="F441" s="379">
        <v>1</v>
      </c>
      <c r="G441" s="380">
        <v>234.71</v>
      </c>
      <c r="H441" s="380">
        <v>234.71</v>
      </c>
    </row>
    <row r="442" spans="1:8" ht="30" x14ac:dyDescent="0.25">
      <c r="A442" s="98">
        <f t="shared" si="6"/>
        <v>140703</v>
      </c>
      <c r="B442" s="377" t="s">
        <v>9721</v>
      </c>
      <c r="C442" s="377" t="s">
        <v>9722</v>
      </c>
      <c r="D442" s="377" t="s">
        <v>9723</v>
      </c>
      <c r="E442" s="379" t="s">
        <v>9717</v>
      </c>
      <c r="F442" s="379">
        <v>1</v>
      </c>
      <c r="G442" s="380">
        <v>447.83</v>
      </c>
      <c r="H442" s="380">
        <v>447.83</v>
      </c>
    </row>
    <row r="443" spans="1:8" ht="30" x14ac:dyDescent="0.25">
      <c r="A443" s="98">
        <f t="shared" si="6"/>
        <v>140704</v>
      </c>
      <c r="B443" s="377" t="s">
        <v>9724</v>
      </c>
      <c r="C443" s="377" t="s">
        <v>9725</v>
      </c>
      <c r="D443" s="377" t="s">
        <v>9726</v>
      </c>
      <c r="E443" s="379" t="s">
        <v>9717</v>
      </c>
      <c r="F443" s="379">
        <v>1</v>
      </c>
      <c r="G443" s="380">
        <v>419.46</v>
      </c>
      <c r="H443" s="380">
        <v>419.46</v>
      </c>
    </row>
    <row r="444" spans="1:8" ht="30" x14ac:dyDescent="0.25">
      <c r="A444" s="98">
        <f t="shared" si="6"/>
        <v>140705</v>
      </c>
      <c r="B444" s="377" t="s">
        <v>9727</v>
      </c>
      <c r="C444" s="377" t="s">
        <v>9728</v>
      </c>
      <c r="D444" s="377" t="s">
        <v>9729</v>
      </c>
      <c r="E444" s="379" t="s">
        <v>9717</v>
      </c>
      <c r="F444" s="379">
        <v>1</v>
      </c>
      <c r="G444" s="380">
        <v>138.04</v>
      </c>
      <c r="H444" s="380">
        <v>138.04</v>
      </c>
    </row>
    <row r="445" spans="1:8" ht="30" x14ac:dyDescent="0.25">
      <c r="A445" s="98">
        <f t="shared" si="6"/>
        <v>140706</v>
      </c>
      <c r="B445" s="377" t="s">
        <v>9730</v>
      </c>
      <c r="C445" s="377" t="s">
        <v>9731</v>
      </c>
      <c r="D445" s="377" t="s">
        <v>9732</v>
      </c>
      <c r="E445" s="379" t="s">
        <v>9717</v>
      </c>
      <c r="F445" s="379">
        <v>1</v>
      </c>
      <c r="G445" s="380">
        <v>100.85</v>
      </c>
      <c r="H445" s="380">
        <v>100.85</v>
      </c>
    </row>
    <row r="446" spans="1:8" ht="45" x14ac:dyDescent="0.25">
      <c r="A446" s="98">
        <f t="shared" si="6"/>
        <v>140707</v>
      </c>
      <c r="B446" s="377" t="s">
        <v>9733</v>
      </c>
      <c r="C446" s="377" t="s">
        <v>9734</v>
      </c>
      <c r="D446" s="377" t="s">
        <v>9735</v>
      </c>
      <c r="E446" s="379" t="s">
        <v>9717</v>
      </c>
      <c r="F446" s="379">
        <v>1</v>
      </c>
      <c r="G446" s="380">
        <v>176.25</v>
      </c>
      <c r="H446" s="380">
        <v>176.25</v>
      </c>
    </row>
    <row r="447" spans="1:8" ht="30" x14ac:dyDescent="0.25">
      <c r="A447" s="98">
        <f t="shared" si="6"/>
        <v>140708</v>
      </c>
      <c r="B447" s="377" t="s">
        <v>9736</v>
      </c>
      <c r="C447" s="377" t="s">
        <v>9737</v>
      </c>
      <c r="D447" s="377" t="s">
        <v>9738</v>
      </c>
      <c r="E447" s="379" t="s">
        <v>9717</v>
      </c>
      <c r="F447" s="379">
        <v>1</v>
      </c>
      <c r="G447" s="380">
        <v>98.05</v>
      </c>
      <c r="H447" s="380">
        <v>98.05</v>
      </c>
    </row>
    <row r="448" spans="1:8" ht="30" x14ac:dyDescent="0.25">
      <c r="A448" s="98">
        <f t="shared" si="6"/>
        <v>140709</v>
      </c>
      <c r="B448" s="377" t="s">
        <v>9739</v>
      </c>
      <c r="C448" s="377" t="s">
        <v>9740</v>
      </c>
      <c r="D448" s="377" t="s">
        <v>9741</v>
      </c>
      <c r="E448" s="379" t="s">
        <v>9717</v>
      </c>
      <c r="F448" s="379">
        <v>1</v>
      </c>
      <c r="G448" s="380">
        <v>97.28</v>
      </c>
      <c r="H448" s="380">
        <v>97.28</v>
      </c>
    </row>
    <row r="449" spans="1:8" ht="45" x14ac:dyDescent="0.25">
      <c r="A449" s="98">
        <f t="shared" si="6"/>
        <v>140710</v>
      </c>
      <c r="B449" s="377" t="s">
        <v>9742</v>
      </c>
      <c r="C449" s="377" t="s">
        <v>9743</v>
      </c>
      <c r="D449" s="377" t="s">
        <v>9744</v>
      </c>
      <c r="E449" s="379" t="s">
        <v>145</v>
      </c>
      <c r="F449" s="379">
        <v>1</v>
      </c>
      <c r="G449" s="380">
        <v>216.87</v>
      </c>
      <c r="H449" s="380">
        <v>216.87</v>
      </c>
    </row>
    <row r="450" spans="1:8" ht="45" x14ac:dyDescent="0.25">
      <c r="A450" s="98">
        <f t="shared" si="6"/>
        <v>140711</v>
      </c>
      <c r="B450" s="377" t="s">
        <v>9745</v>
      </c>
      <c r="C450" s="377" t="s">
        <v>9746</v>
      </c>
      <c r="D450" s="377" t="s">
        <v>9747</v>
      </c>
      <c r="E450" s="379" t="s">
        <v>145</v>
      </c>
      <c r="F450" s="379">
        <v>1</v>
      </c>
      <c r="G450" s="380">
        <v>121.08</v>
      </c>
      <c r="H450" s="380">
        <v>121.08</v>
      </c>
    </row>
    <row r="451" spans="1:8" ht="60" x14ac:dyDescent="0.25">
      <c r="A451" s="98">
        <f t="shared" si="6"/>
        <v>140712</v>
      </c>
      <c r="B451" s="377" t="s">
        <v>9748</v>
      </c>
      <c r="C451" s="377" t="s">
        <v>9749</v>
      </c>
      <c r="D451" s="377" t="s">
        <v>9750</v>
      </c>
      <c r="E451" s="379" t="s">
        <v>145</v>
      </c>
      <c r="F451" s="379">
        <v>1</v>
      </c>
      <c r="G451" s="380">
        <v>692.43</v>
      </c>
      <c r="H451" s="380">
        <v>692.43</v>
      </c>
    </row>
    <row r="452" spans="1:8" ht="75" x14ac:dyDescent="0.25">
      <c r="A452" s="98">
        <f t="shared" si="6"/>
        <v>140713</v>
      </c>
      <c r="B452" s="377" t="s">
        <v>9751</v>
      </c>
      <c r="C452" s="377" t="s">
        <v>9752</v>
      </c>
      <c r="D452" s="377" t="s">
        <v>9753</v>
      </c>
      <c r="E452" s="379" t="s">
        <v>145</v>
      </c>
      <c r="F452" s="379">
        <v>1</v>
      </c>
      <c r="G452" s="381">
        <v>1017.55</v>
      </c>
      <c r="H452" s="381">
        <v>1017.55</v>
      </c>
    </row>
    <row r="453" spans="1:8" ht="105" x14ac:dyDescent="0.25">
      <c r="A453" s="98">
        <f t="shared" si="6"/>
        <v>140714</v>
      </c>
      <c r="B453" s="377" t="s">
        <v>9754</v>
      </c>
      <c r="C453" s="377" t="s">
        <v>9755</v>
      </c>
      <c r="D453" s="377" t="s">
        <v>9756</v>
      </c>
      <c r="E453" s="379" t="s">
        <v>145</v>
      </c>
      <c r="F453" s="379">
        <v>1</v>
      </c>
      <c r="G453" s="381">
        <v>1178.21</v>
      </c>
      <c r="H453" s="381">
        <v>1178.21</v>
      </c>
    </row>
    <row r="454" spans="1:8" x14ac:dyDescent="0.25">
      <c r="A454" s="98">
        <f t="shared" si="6"/>
        <v>1409</v>
      </c>
      <c r="B454" s="378" t="s">
        <v>9757</v>
      </c>
      <c r="C454" s="377"/>
      <c r="D454" s="378" t="s">
        <v>9758</v>
      </c>
      <c r="E454" s="379"/>
      <c r="F454" s="379"/>
      <c r="G454" s="380"/>
      <c r="H454" s="380"/>
    </row>
    <row r="455" spans="1:8" ht="90" x14ac:dyDescent="0.25">
      <c r="A455" s="98">
        <f t="shared" si="6"/>
        <v>140901</v>
      </c>
      <c r="B455" s="377" t="s">
        <v>9759</v>
      </c>
      <c r="C455" s="377" t="s">
        <v>37955</v>
      </c>
      <c r="D455" s="377" t="s">
        <v>9760</v>
      </c>
      <c r="E455" s="379" t="s">
        <v>138</v>
      </c>
      <c r="F455" s="379">
        <v>1</v>
      </c>
      <c r="G455" s="380">
        <v>122.6</v>
      </c>
      <c r="H455" s="380">
        <v>122.6</v>
      </c>
    </row>
    <row r="456" spans="1:8" ht="90" x14ac:dyDescent="0.25">
      <c r="A456" s="98">
        <f t="shared" si="6"/>
        <v>140902</v>
      </c>
      <c r="B456" s="377" t="s">
        <v>9761</v>
      </c>
      <c r="C456" s="377" t="s">
        <v>37956</v>
      </c>
      <c r="D456" s="377" t="s">
        <v>9762</v>
      </c>
      <c r="E456" s="379" t="s">
        <v>138</v>
      </c>
      <c r="F456" s="379">
        <v>1</v>
      </c>
      <c r="G456" s="380">
        <v>161.32</v>
      </c>
      <c r="H456" s="380">
        <v>161.32</v>
      </c>
    </row>
    <row r="457" spans="1:8" ht="45" x14ac:dyDescent="0.25">
      <c r="A457" s="98">
        <f t="shared" si="6"/>
        <v>140903</v>
      </c>
      <c r="B457" s="377" t="s">
        <v>9763</v>
      </c>
      <c r="C457" s="377" t="s">
        <v>9764</v>
      </c>
      <c r="D457" s="377" t="s">
        <v>9765</v>
      </c>
      <c r="E457" s="379" t="s">
        <v>138</v>
      </c>
      <c r="F457" s="379">
        <v>1</v>
      </c>
      <c r="G457" s="380">
        <v>70.2</v>
      </c>
      <c r="H457" s="380">
        <v>70.2</v>
      </c>
    </row>
    <row r="458" spans="1:8" ht="45" x14ac:dyDescent="0.25">
      <c r="A458" s="98">
        <f t="shared" si="6"/>
        <v>140904</v>
      </c>
      <c r="B458" s="377" t="s">
        <v>9766</v>
      </c>
      <c r="C458" s="377" t="s">
        <v>9767</v>
      </c>
      <c r="D458" s="377" t="s">
        <v>9768</v>
      </c>
      <c r="E458" s="379" t="s">
        <v>138</v>
      </c>
      <c r="F458" s="379">
        <v>1</v>
      </c>
      <c r="G458" s="380">
        <v>108.82</v>
      </c>
      <c r="H458" s="380">
        <v>108.82</v>
      </c>
    </row>
    <row r="459" spans="1:8" ht="45" x14ac:dyDescent="0.25">
      <c r="A459" s="98">
        <f t="shared" si="6"/>
        <v>140905</v>
      </c>
      <c r="B459" s="377" t="s">
        <v>9769</v>
      </c>
      <c r="C459" s="377" t="s">
        <v>9770</v>
      </c>
      <c r="D459" s="377" t="s">
        <v>398</v>
      </c>
      <c r="E459" s="379" t="s">
        <v>138</v>
      </c>
      <c r="F459" s="379">
        <v>1</v>
      </c>
      <c r="G459" s="380">
        <v>159.46</v>
      </c>
      <c r="H459" s="380">
        <v>159.46</v>
      </c>
    </row>
    <row r="460" spans="1:8" ht="45" x14ac:dyDescent="0.25">
      <c r="A460" s="98">
        <f t="shared" si="6"/>
        <v>140906</v>
      </c>
      <c r="B460" s="377" t="s">
        <v>9771</v>
      </c>
      <c r="C460" s="377" t="s">
        <v>9772</v>
      </c>
      <c r="D460" s="377" t="s">
        <v>9773</v>
      </c>
      <c r="E460" s="379" t="s">
        <v>138</v>
      </c>
      <c r="F460" s="379">
        <v>1</v>
      </c>
      <c r="G460" s="380">
        <v>61.07</v>
      </c>
      <c r="H460" s="380">
        <v>61.07</v>
      </c>
    </row>
    <row r="461" spans="1:8" ht="30" x14ac:dyDescent="0.25">
      <c r="A461" s="98">
        <f t="shared" si="6"/>
        <v>1411</v>
      </c>
      <c r="B461" s="378" t="s">
        <v>9774</v>
      </c>
      <c r="C461" s="377"/>
      <c r="D461" s="378" t="s">
        <v>9775</v>
      </c>
      <c r="E461" s="379"/>
      <c r="F461" s="379"/>
      <c r="G461" s="380"/>
      <c r="H461" s="380"/>
    </row>
    <row r="462" spans="1:8" ht="105" x14ac:dyDescent="0.25">
      <c r="A462" s="98">
        <f t="shared" ref="A462:A525" si="7">VALUE(RIGHT(B462,LEN(B462)-1))</f>
        <v>141101</v>
      </c>
      <c r="B462" s="377" t="s">
        <v>9776</v>
      </c>
      <c r="C462" s="377" t="s">
        <v>37957</v>
      </c>
      <c r="D462" s="377" t="s">
        <v>9777</v>
      </c>
      <c r="E462" s="379" t="s">
        <v>145</v>
      </c>
      <c r="F462" s="379">
        <v>1</v>
      </c>
      <c r="G462" s="380">
        <v>573.34</v>
      </c>
      <c r="H462" s="380">
        <v>573.34</v>
      </c>
    </row>
    <row r="463" spans="1:8" ht="105" x14ac:dyDescent="0.25">
      <c r="A463" s="98">
        <f t="shared" si="7"/>
        <v>141102</v>
      </c>
      <c r="B463" s="377" t="s">
        <v>9778</v>
      </c>
      <c r="C463" s="377" t="s">
        <v>37958</v>
      </c>
      <c r="D463" s="377" t="s">
        <v>9779</v>
      </c>
      <c r="E463" s="379" t="s">
        <v>145</v>
      </c>
      <c r="F463" s="379">
        <v>1</v>
      </c>
      <c r="G463" s="380">
        <v>565.07000000000005</v>
      </c>
      <c r="H463" s="380">
        <v>565.07000000000005</v>
      </c>
    </row>
    <row r="464" spans="1:8" ht="105" x14ac:dyDescent="0.25">
      <c r="A464" s="98">
        <f t="shared" si="7"/>
        <v>141103</v>
      </c>
      <c r="B464" s="377" t="s">
        <v>9780</v>
      </c>
      <c r="C464" s="377" t="s">
        <v>37959</v>
      </c>
      <c r="D464" s="377" t="s">
        <v>9781</v>
      </c>
      <c r="E464" s="379" t="s">
        <v>145</v>
      </c>
      <c r="F464" s="379">
        <v>1</v>
      </c>
      <c r="G464" s="380">
        <v>646.91999999999996</v>
      </c>
      <c r="H464" s="380">
        <v>646.91999999999996</v>
      </c>
    </row>
    <row r="465" spans="1:8" ht="105" x14ac:dyDescent="0.25">
      <c r="A465" s="98">
        <f t="shared" si="7"/>
        <v>141104</v>
      </c>
      <c r="B465" s="377" t="s">
        <v>9782</v>
      </c>
      <c r="C465" s="377" t="s">
        <v>37960</v>
      </c>
      <c r="D465" s="377" t="s">
        <v>9783</v>
      </c>
      <c r="E465" s="379" t="s">
        <v>145</v>
      </c>
      <c r="F465" s="379">
        <v>1</v>
      </c>
      <c r="G465" s="380">
        <v>612.78</v>
      </c>
      <c r="H465" s="380">
        <v>612.78</v>
      </c>
    </row>
    <row r="466" spans="1:8" ht="105" x14ac:dyDescent="0.25">
      <c r="A466" s="98">
        <f t="shared" si="7"/>
        <v>141105</v>
      </c>
      <c r="B466" s="377" t="s">
        <v>9784</v>
      </c>
      <c r="C466" s="377" t="s">
        <v>37961</v>
      </c>
      <c r="D466" s="377" t="s">
        <v>9785</v>
      </c>
      <c r="E466" s="379" t="s">
        <v>145</v>
      </c>
      <c r="F466" s="379">
        <v>1</v>
      </c>
      <c r="G466" s="380">
        <v>606.37</v>
      </c>
      <c r="H466" s="380">
        <v>606.37</v>
      </c>
    </row>
    <row r="467" spans="1:8" ht="105" x14ac:dyDescent="0.25">
      <c r="A467" s="98">
        <f t="shared" si="7"/>
        <v>141106</v>
      </c>
      <c r="B467" s="377" t="s">
        <v>9786</v>
      </c>
      <c r="C467" s="377" t="s">
        <v>37962</v>
      </c>
      <c r="D467" s="377" t="s">
        <v>9787</v>
      </c>
      <c r="E467" s="379" t="s">
        <v>145</v>
      </c>
      <c r="F467" s="379">
        <v>1</v>
      </c>
      <c r="G467" s="380">
        <v>821.95</v>
      </c>
      <c r="H467" s="380">
        <v>821.95</v>
      </c>
    </row>
    <row r="468" spans="1:8" ht="105" x14ac:dyDescent="0.25">
      <c r="A468" s="98">
        <f t="shared" si="7"/>
        <v>141107</v>
      </c>
      <c r="B468" s="377" t="s">
        <v>9788</v>
      </c>
      <c r="C468" s="377" t="s">
        <v>37963</v>
      </c>
      <c r="D468" s="377" t="s">
        <v>9789</v>
      </c>
      <c r="E468" s="379" t="s">
        <v>145</v>
      </c>
      <c r="F468" s="379">
        <v>1</v>
      </c>
      <c r="G468" s="380">
        <v>807.19</v>
      </c>
      <c r="H468" s="380">
        <v>807.19</v>
      </c>
    </row>
    <row r="469" spans="1:8" ht="105" x14ac:dyDescent="0.25">
      <c r="A469" s="98">
        <f t="shared" si="7"/>
        <v>141108</v>
      </c>
      <c r="B469" s="377" t="s">
        <v>9790</v>
      </c>
      <c r="C469" s="377" t="s">
        <v>37964</v>
      </c>
      <c r="D469" s="377" t="s">
        <v>9791</v>
      </c>
      <c r="E469" s="379" t="s">
        <v>145</v>
      </c>
      <c r="F469" s="379">
        <v>1</v>
      </c>
      <c r="G469" s="381">
        <v>1163.26</v>
      </c>
      <c r="H469" s="381">
        <v>1163.26</v>
      </c>
    </row>
    <row r="470" spans="1:8" ht="60" x14ac:dyDescent="0.25">
      <c r="A470" s="98">
        <f t="shared" si="7"/>
        <v>141109</v>
      </c>
      <c r="B470" s="377" t="s">
        <v>9792</v>
      </c>
      <c r="C470" s="377" t="s">
        <v>9793</v>
      </c>
      <c r="D470" s="377" t="s">
        <v>9794</v>
      </c>
      <c r="E470" s="379" t="s">
        <v>138</v>
      </c>
      <c r="F470" s="379">
        <v>1</v>
      </c>
      <c r="G470" s="380">
        <v>190.82</v>
      </c>
      <c r="H470" s="380">
        <v>190.82</v>
      </c>
    </row>
    <row r="471" spans="1:8" ht="105" x14ac:dyDescent="0.25">
      <c r="A471" s="98">
        <f t="shared" si="7"/>
        <v>141110</v>
      </c>
      <c r="B471" s="377" t="s">
        <v>9795</v>
      </c>
      <c r="C471" s="377" t="s">
        <v>37965</v>
      </c>
      <c r="D471" s="377" t="s">
        <v>9796</v>
      </c>
      <c r="E471" s="379" t="s">
        <v>145</v>
      </c>
      <c r="F471" s="379">
        <v>1</v>
      </c>
      <c r="G471" s="380">
        <v>753.2</v>
      </c>
      <c r="H471" s="380">
        <v>753.2</v>
      </c>
    </row>
    <row r="472" spans="1:8" ht="105" x14ac:dyDescent="0.25">
      <c r="A472" s="98">
        <f t="shared" si="7"/>
        <v>141111</v>
      </c>
      <c r="B472" s="377" t="s">
        <v>9797</v>
      </c>
      <c r="C472" s="377" t="s">
        <v>37966</v>
      </c>
      <c r="D472" s="377" t="s">
        <v>9798</v>
      </c>
      <c r="E472" s="379" t="s">
        <v>145</v>
      </c>
      <c r="F472" s="379">
        <v>1</v>
      </c>
      <c r="G472" s="380">
        <v>744.94</v>
      </c>
      <c r="H472" s="380">
        <v>744.94</v>
      </c>
    </row>
    <row r="473" spans="1:8" ht="105" x14ac:dyDescent="0.25">
      <c r="A473" s="98">
        <f t="shared" si="7"/>
        <v>141112</v>
      </c>
      <c r="B473" s="377" t="s">
        <v>9799</v>
      </c>
      <c r="C473" s="377" t="s">
        <v>37967</v>
      </c>
      <c r="D473" s="377" t="s">
        <v>9800</v>
      </c>
      <c r="E473" s="379" t="s">
        <v>145</v>
      </c>
      <c r="F473" s="379">
        <v>1</v>
      </c>
      <c r="G473" s="380">
        <v>826.77</v>
      </c>
      <c r="H473" s="380">
        <v>826.77</v>
      </c>
    </row>
    <row r="474" spans="1:8" ht="105" x14ac:dyDescent="0.25">
      <c r="A474" s="98">
        <f t="shared" si="7"/>
        <v>141113</v>
      </c>
      <c r="B474" s="377" t="s">
        <v>9801</v>
      </c>
      <c r="C474" s="377" t="s">
        <v>37968</v>
      </c>
      <c r="D474" s="377" t="s">
        <v>9802</v>
      </c>
      <c r="E474" s="379" t="s">
        <v>145</v>
      </c>
      <c r="F474" s="379">
        <v>1</v>
      </c>
      <c r="G474" s="380">
        <v>792.63</v>
      </c>
      <c r="H474" s="380">
        <v>792.63</v>
      </c>
    </row>
    <row r="475" spans="1:8" ht="90" x14ac:dyDescent="0.25">
      <c r="A475" s="98">
        <f t="shared" si="7"/>
        <v>141114</v>
      </c>
      <c r="B475" s="377" t="s">
        <v>9803</v>
      </c>
      <c r="C475" s="377" t="s">
        <v>37969</v>
      </c>
      <c r="D475" s="377" t="s">
        <v>9804</v>
      </c>
      <c r="E475" s="379" t="s">
        <v>145</v>
      </c>
      <c r="F475" s="379">
        <v>1</v>
      </c>
      <c r="G475" s="380">
        <v>769.03</v>
      </c>
      <c r="H475" s="380">
        <v>769.03</v>
      </c>
    </row>
    <row r="476" spans="1:8" ht="30" x14ac:dyDescent="0.25">
      <c r="A476" s="98">
        <f t="shared" si="7"/>
        <v>1412</v>
      </c>
      <c r="B476" s="378" t="s">
        <v>9805</v>
      </c>
      <c r="C476" s="377"/>
      <c r="D476" s="378" t="s">
        <v>9806</v>
      </c>
      <c r="E476" s="379"/>
      <c r="F476" s="379"/>
      <c r="G476" s="380"/>
      <c r="H476" s="380"/>
    </row>
    <row r="477" spans="1:8" ht="30" x14ac:dyDescent="0.25">
      <c r="A477" s="98">
        <f t="shared" si="7"/>
        <v>141210</v>
      </c>
      <c r="B477" s="377" t="s">
        <v>9807</v>
      </c>
      <c r="C477" s="377" t="s">
        <v>9808</v>
      </c>
      <c r="D477" s="377" t="s">
        <v>9809</v>
      </c>
      <c r="E477" s="379" t="s">
        <v>138</v>
      </c>
      <c r="F477" s="379">
        <v>1</v>
      </c>
      <c r="G477" s="380">
        <v>61.25</v>
      </c>
      <c r="H477" s="380">
        <v>61.25</v>
      </c>
    </row>
    <row r="478" spans="1:8" ht="30" x14ac:dyDescent="0.25">
      <c r="A478" s="98">
        <f t="shared" si="7"/>
        <v>141211</v>
      </c>
      <c r="B478" s="377" t="s">
        <v>9810</v>
      </c>
      <c r="C478" s="377" t="s">
        <v>9811</v>
      </c>
      <c r="D478" s="377" t="s">
        <v>9812</v>
      </c>
      <c r="E478" s="379" t="s">
        <v>138</v>
      </c>
      <c r="F478" s="379">
        <v>1</v>
      </c>
      <c r="G478" s="380">
        <v>74.41</v>
      </c>
      <c r="H478" s="380">
        <v>74.41</v>
      </c>
    </row>
    <row r="479" spans="1:8" ht="30" x14ac:dyDescent="0.25">
      <c r="A479" s="98">
        <f t="shared" si="7"/>
        <v>141212</v>
      </c>
      <c r="B479" s="377" t="s">
        <v>9813</v>
      </c>
      <c r="C479" s="377" t="s">
        <v>9814</v>
      </c>
      <c r="D479" s="377" t="s">
        <v>9815</v>
      </c>
      <c r="E479" s="379" t="s">
        <v>138</v>
      </c>
      <c r="F479" s="379">
        <v>1</v>
      </c>
      <c r="G479" s="380">
        <v>99.15</v>
      </c>
      <c r="H479" s="380">
        <v>99.15</v>
      </c>
    </row>
    <row r="480" spans="1:8" ht="30" x14ac:dyDescent="0.25">
      <c r="A480" s="98">
        <f t="shared" si="7"/>
        <v>141213</v>
      </c>
      <c r="B480" s="377" t="s">
        <v>9816</v>
      </c>
      <c r="C480" s="377" t="s">
        <v>9817</v>
      </c>
      <c r="D480" s="377" t="s">
        <v>9818</v>
      </c>
      <c r="E480" s="379" t="s">
        <v>138</v>
      </c>
      <c r="F480" s="379">
        <v>1</v>
      </c>
      <c r="G480" s="380">
        <v>117.05</v>
      </c>
      <c r="H480" s="380">
        <v>117.05</v>
      </c>
    </row>
    <row r="481" spans="1:8" ht="30" x14ac:dyDescent="0.25">
      <c r="A481" s="98">
        <f t="shared" si="7"/>
        <v>141214</v>
      </c>
      <c r="B481" s="377" t="s">
        <v>9819</v>
      </c>
      <c r="C481" s="377" t="s">
        <v>9820</v>
      </c>
      <c r="D481" s="377" t="s">
        <v>9821</v>
      </c>
      <c r="E481" s="379" t="s">
        <v>138</v>
      </c>
      <c r="F481" s="379">
        <v>1</v>
      </c>
      <c r="G481" s="380">
        <v>136.51</v>
      </c>
      <c r="H481" s="380">
        <v>136.51</v>
      </c>
    </row>
    <row r="482" spans="1:8" ht="30" x14ac:dyDescent="0.25">
      <c r="A482" s="98">
        <f t="shared" si="7"/>
        <v>141215</v>
      </c>
      <c r="B482" s="377" t="s">
        <v>9822</v>
      </c>
      <c r="C482" s="377" t="s">
        <v>9823</v>
      </c>
      <c r="D482" s="377" t="s">
        <v>9824</v>
      </c>
      <c r="E482" s="379" t="s">
        <v>138</v>
      </c>
      <c r="F482" s="379">
        <v>1</v>
      </c>
      <c r="G482" s="380">
        <v>164.55</v>
      </c>
      <c r="H482" s="380">
        <v>164.55</v>
      </c>
    </row>
    <row r="483" spans="1:8" ht="30" x14ac:dyDescent="0.25">
      <c r="A483" s="98">
        <f t="shared" si="7"/>
        <v>141216</v>
      </c>
      <c r="B483" s="377" t="s">
        <v>9825</v>
      </c>
      <c r="C483" s="377" t="s">
        <v>9826</v>
      </c>
      <c r="D483" s="377" t="s">
        <v>9827</v>
      </c>
      <c r="E483" s="379" t="s">
        <v>138</v>
      </c>
      <c r="F483" s="379">
        <v>1</v>
      </c>
      <c r="G483" s="380">
        <v>214.22</v>
      </c>
      <c r="H483" s="380">
        <v>214.22</v>
      </c>
    </row>
    <row r="484" spans="1:8" ht="30" x14ac:dyDescent="0.25">
      <c r="A484" s="98">
        <f t="shared" si="7"/>
        <v>141217</v>
      </c>
      <c r="B484" s="377" t="s">
        <v>9828</v>
      </c>
      <c r="C484" s="377" t="s">
        <v>9829</v>
      </c>
      <c r="D484" s="377" t="s">
        <v>9830</v>
      </c>
      <c r="E484" s="379" t="s">
        <v>138</v>
      </c>
      <c r="F484" s="379">
        <v>1</v>
      </c>
      <c r="G484" s="380">
        <v>235.01</v>
      </c>
      <c r="H484" s="380">
        <v>235.01</v>
      </c>
    </row>
    <row r="485" spans="1:8" ht="30" x14ac:dyDescent="0.25">
      <c r="A485" s="98">
        <f t="shared" si="7"/>
        <v>141218</v>
      </c>
      <c r="B485" s="377" t="s">
        <v>9831</v>
      </c>
      <c r="C485" s="377" t="s">
        <v>9832</v>
      </c>
      <c r="D485" s="377" t="s">
        <v>9833</v>
      </c>
      <c r="E485" s="379" t="s">
        <v>138</v>
      </c>
      <c r="F485" s="379">
        <v>1</v>
      </c>
      <c r="G485" s="380">
        <v>313.35000000000002</v>
      </c>
      <c r="H485" s="380">
        <v>313.35000000000002</v>
      </c>
    </row>
    <row r="486" spans="1:8" ht="30" x14ac:dyDescent="0.25">
      <c r="A486" s="98">
        <f t="shared" si="7"/>
        <v>1414</v>
      </c>
      <c r="B486" s="378" t="s">
        <v>9834</v>
      </c>
      <c r="C486" s="377"/>
      <c r="D486" s="378" t="s">
        <v>9835</v>
      </c>
      <c r="E486" s="379"/>
      <c r="F486" s="379"/>
      <c r="G486" s="380"/>
      <c r="H486" s="380"/>
    </row>
    <row r="487" spans="1:8" ht="30" x14ac:dyDescent="0.25">
      <c r="A487" s="98">
        <f t="shared" si="7"/>
        <v>141409</v>
      </c>
      <c r="B487" s="377" t="s">
        <v>9836</v>
      </c>
      <c r="C487" s="377" t="s">
        <v>9837</v>
      </c>
      <c r="D487" s="377" t="s">
        <v>9838</v>
      </c>
      <c r="E487" s="379" t="s">
        <v>138</v>
      </c>
      <c r="F487" s="379">
        <v>1</v>
      </c>
      <c r="G487" s="380">
        <v>22.62</v>
      </c>
      <c r="H487" s="380">
        <v>22.62</v>
      </c>
    </row>
    <row r="488" spans="1:8" ht="30" x14ac:dyDescent="0.25">
      <c r="A488" s="98">
        <f t="shared" si="7"/>
        <v>141410</v>
      </c>
      <c r="B488" s="377" t="s">
        <v>9839</v>
      </c>
      <c r="C488" s="377" t="s">
        <v>9840</v>
      </c>
      <c r="D488" s="377" t="s">
        <v>368</v>
      </c>
      <c r="E488" s="379" t="s">
        <v>138</v>
      </c>
      <c r="F488" s="379">
        <v>1</v>
      </c>
      <c r="G488" s="380">
        <v>27.54</v>
      </c>
      <c r="H488" s="380">
        <v>27.54</v>
      </c>
    </row>
    <row r="489" spans="1:8" ht="30" x14ac:dyDescent="0.25">
      <c r="A489" s="98">
        <f t="shared" si="7"/>
        <v>141411</v>
      </c>
      <c r="B489" s="377" t="s">
        <v>9841</v>
      </c>
      <c r="C489" s="377" t="s">
        <v>9842</v>
      </c>
      <c r="D489" s="377" t="s">
        <v>370</v>
      </c>
      <c r="E489" s="379" t="s">
        <v>138</v>
      </c>
      <c r="F489" s="379">
        <v>1</v>
      </c>
      <c r="G489" s="380">
        <v>36.4</v>
      </c>
      <c r="H489" s="380">
        <v>36.4</v>
      </c>
    </row>
    <row r="490" spans="1:8" ht="45" x14ac:dyDescent="0.25">
      <c r="A490" s="98">
        <f t="shared" si="7"/>
        <v>141412</v>
      </c>
      <c r="B490" s="377" t="s">
        <v>9843</v>
      </c>
      <c r="C490" s="377" t="s">
        <v>9844</v>
      </c>
      <c r="D490" s="377" t="s">
        <v>9845</v>
      </c>
      <c r="E490" s="379" t="s">
        <v>138</v>
      </c>
      <c r="F490" s="379">
        <v>1</v>
      </c>
      <c r="G490" s="380">
        <v>44.78</v>
      </c>
      <c r="H490" s="380">
        <v>44.78</v>
      </c>
    </row>
    <row r="491" spans="1:8" ht="45" x14ac:dyDescent="0.25">
      <c r="A491" s="98">
        <f t="shared" si="7"/>
        <v>141413</v>
      </c>
      <c r="B491" s="377" t="s">
        <v>9846</v>
      </c>
      <c r="C491" s="377" t="s">
        <v>9847</v>
      </c>
      <c r="D491" s="377" t="s">
        <v>9848</v>
      </c>
      <c r="E491" s="379" t="s">
        <v>138</v>
      </c>
      <c r="F491" s="379">
        <v>1</v>
      </c>
      <c r="G491" s="380">
        <v>55.2</v>
      </c>
      <c r="H491" s="380">
        <v>55.2</v>
      </c>
    </row>
    <row r="492" spans="1:8" ht="30" x14ac:dyDescent="0.25">
      <c r="A492" s="98">
        <f t="shared" si="7"/>
        <v>141414</v>
      </c>
      <c r="B492" s="377" t="s">
        <v>9849</v>
      </c>
      <c r="C492" s="377" t="s">
        <v>9850</v>
      </c>
      <c r="D492" s="377" t="s">
        <v>9851</v>
      </c>
      <c r="E492" s="379" t="s">
        <v>138</v>
      </c>
      <c r="F492" s="379">
        <v>1</v>
      </c>
      <c r="G492" s="380">
        <v>77.8</v>
      </c>
      <c r="H492" s="380">
        <v>77.8</v>
      </c>
    </row>
    <row r="493" spans="1:8" ht="45" x14ac:dyDescent="0.25">
      <c r="A493" s="98">
        <f t="shared" si="7"/>
        <v>141415</v>
      </c>
      <c r="B493" s="377" t="s">
        <v>9852</v>
      </c>
      <c r="C493" s="377" t="s">
        <v>9853</v>
      </c>
      <c r="D493" s="377" t="s">
        <v>9854</v>
      </c>
      <c r="E493" s="379" t="s">
        <v>138</v>
      </c>
      <c r="F493" s="379">
        <v>1</v>
      </c>
      <c r="G493" s="380">
        <v>123.42</v>
      </c>
      <c r="H493" s="380">
        <v>123.42</v>
      </c>
    </row>
    <row r="494" spans="1:8" ht="30" x14ac:dyDescent="0.25">
      <c r="A494" s="98">
        <f t="shared" si="7"/>
        <v>141416</v>
      </c>
      <c r="B494" s="377" t="s">
        <v>9855</v>
      </c>
      <c r="C494" s="377" t="s">
        <v>9856</v>
      </c>
      <c r="D494" s="377" t="s">
        <v>9857</v>
      </c>
      <c r="E494" s="379" t="s">
        <v>138</v>
      </c>
      <c r="F494" s="379">
        <v>1</v>
      </c>
      <c r="G494" s="380">
        <v>147.38</v>
      </c>
      <c r="H494" s="380">
        <v>147.38</v>
      </c>
    </row>
    <row r="495" spans="1:8" ht="30" x14ac:dyDescent="0.25">
      <c r="A495" s="98">
        <f t="shared" si="7"/>
        <v>1415</v>
      </c>
      <c r="B495" s="378" t="s">
        <v>9858</v>
      </c>
      <c r="C495" s="377"/>
      <c r="D495" s="378" t="s">
        <v>9859</v>
      </c>
      <c r="E495" s="379"/>
      <c r="F495" s="379"/>
      <c r="G495" s="380"/>
      <c r="H495" s="380"/>
    </row>
    <row r="496" spans="1:8" ht="45" x14ac:dyDescent="0.25">
      <c r="A496" s="98">
        <f t="shared" si="7"/>
        <v>141522</v>
      </c>
      <c r="B496" s="377" t="s">
        <v>9860</v>
      </c>
      <c r="C496" s="377" t="s">
        <v>9861</v>
      </c>
      <c r="D496" s="377" t="s">
        <v>9862</v>
      </c>
      <c r="E496" s="379" t="s">
        <v>145</v>
      </c>
      <c r="F496" s="379">
        <v>1</v>
      </c>
      <c r="G496" s="380">
        <v>20.92</v>
      </c>
      <c r="H496" s="380">
        <v>20.92</v>
      </c>
    </row>
    <row r="497" spans="1:8" ht="45" x14ac:dyDescent="0.25">
      <c r="A497" s="98">
        <f t="shared" si="7"/>
        <v>141524</v>
      </c>
      <c r="B497" s="377" t="s">
        <v>9863</v>
      </c>
      <c r="C497" s="377" t="s">
        <v>9864</v>
      </c>
      <c r="D497" s="377" t="s">
        <v>9865</v>
      </c>
      <c r="E497" s="379" t="s">
        <v>145</v>
      </c>
      <c r="F497" s="379">
        <v>1</v>
      </c>
      <c r="G497" s="380">
        <v>34.47</v>
      </c>
      <c r="H497" s="380">
        <v>34.47</v>
      </c>
    </row>
    <row r="498" spans="1:8" ht="45" x14ac:dyDescent="0.25">
      <c r="A498" s="98">
        <f t="shared" si="7"/>
        <v>141525</v>
      </c>
      <c r="B498" s="377" t="s">
        <v>9866</v>
      </c>
      <c r="C498" s="377" t="s">
        <v>9867</v>
      </c>
      <c r="D498" s="377" t="s">
        <v>9868</v>
      </c>
      <c r="E498" s="379" t="s">
        <v>145</v>
      </c>
      <c r="F498" s="379">
        <v>1</v>
      </c>
      <c r="G498" s="380">
        <v>40.869999999999997</v>
      </c>
      <c r="H498" s="380">
        <v>40.869999999999997</v>
      </c>
    </row>
    <row r="499" spans="1:8" ht="45" x14ac:dyDescent="0.25">
      <c r="A499" s="98">
        <f t="shared" si="7"/>
        <v>141526</v>
      </c>
      <c r="B499" s="377" t="s">
        <v>9869</v>
      </c>
      <c r="C499" s="377" t="s">
        <v>9870</v>
      </c>
      <c r="D499" s="377" t="s">
        <v>9871</v>
      </c>
      <c r="E499" s="379" t="s">
        <v>145</v>
      </c>
      <c r="F499" s="379">
        <v>1</v>
      </c>
      <c r="G499" s="380">
        <v>79</v>
      </c>
      <c r="H499" s="380">
        <v>79</v>
      </c>
    </row>
    <row r="500" spans="1:8" ht="45" x14ac:dyDescent="0.25">
      <c r="A500" s="98">
        <f t="shared" si="7"/>
        <v>141527</v>
      </c>
      <c r="B500" s="377" t="s">
        <v>9872</v>
      </c>
      <c r="C500" s="377" t="s">
        <v>9873</v>
      </c>
      <c r="D500" s="377" t="s">
        <v>9874</v>
      </c>
      <c r="E500" s="379" t="s">
        <v>145</v>
      </c>
      <c r="F500" s="379">
        <v>1</v>
      </c>
      <c r="G500" s="380">
        <v>333.22</v>
      </c>
      <c r="H500" s="380">
        <v>333.22</v>
      </c>
    </row>
    <row r="501" spans="1:8" ht="30" x14ac:dyDescent="0.25">
      <c r="A501" s="98">
        <f t="shared" si="7"/>
        <v>141529</v>
      </c>
      <c r="B501" s="377" t="s">
        <v>9875</v>
      </c>
      <c r="C501" s="377" t="s">
        <v>9876</v>
      </c>
      <c r="D501" s="377" t="s">
        <v>9877</v>
      </c>
      <c r="E501" s="379" t="s">
        <v>145</v>
      </c>
      <c r="F501" s="379">
        <v>1</v>
      </c>
      <c r="G501" s="380">
        <v>9.5</v>
      </c>
      <c r="H501" s="380">
        <v>9.5</v>
      </c>
    </row>
    <row r="502" spans="1:8" x14ac:dyDescent="0.25">
      <c r="A502" s="98">
        <f t="shared" si="7"/>
        <v>1419</v>
      </c>
      <c r="B502" s="378" t="s">
        <v>9878</v>
      </c>
      <c r="C502" s="377"/>
      <c r="D502" s="378" t="s">
        <v>9879</v>
      </c>
      <c r="E502" s="379"/>
      <c r="F502" s="379"/>
      <c r="G502" s="380"/>
      <c r="H502" s="380"/>
    </row>
    <row r="503" spans="1:8" ht="45" x14ac:dyDescent="0.25">
      <c r="A503" s="98">
        <f t="shared" si="7"/>
        <v>141906</v>
      </c>
      <c r="B503" s="377" t="s">
        <v>9880</v>
      </c>
      <c r="C503" s="377" t="s">
        <v>9881</v>
      </c>
      <c r="D503" s="377" t="s">
        <v>390</v>
      </c>
      <c r="E503" s="379" t="s">
        <v>138</v>
      </c>
      <c r="F503" s="379">
        <v>1</v>
      </c>
      <c r="G503" s="380">
        <v>37.93</v>
      </c>
      <c r="H503" s="380">
        <v>37.93</v>
      </c>
    </row>
    <row r="504" spans="1:8" ht="45" x14ac:dyDescent="0.25">
      <c r="A504" s="98">
        <f t="shared" si="7"/>
        <v>141907</v>
      </c>
      <c r="B504" s="377" t="s">
        <v>9882</v>
      </c>
      <c r="C504" s="377" t="s">
        <v>9883</v>
      </c>
      <c r="D504" s="377" t="s">
        <v>391</v>
      </c>
      <c r="E504" s="379" t="s">
        <v>138</v>
      </c>
      <c r="F504" s="379">
        <v>1</v>
      </c>
      <c r="G504" s="380">
        <v>48.7</v>
      </c>
      <c r="H504" s="380">
        <v>48.7</v>
      </c>
    </row>
    <row r="505" spans="1:8" ht="45" x14ac:dyDescent="0.25">
      <c r="A505" s="98">
        <f t="shared" si="7"/>
        <v>141908</v>
      </c>
      <c r="B505" s="377" t="s">
        <v>9884</v>
      </c>
      <c r="C505" s="377" t="s">
        <v>9885</v>
      </c>
      <c r="D505" s="377" t="s">
        <v>9886</v>
      </c>
      <c r="E505" s="379" t="s">
        <v>138</v>
      </c>
      <c r="F505" s="379">
        <v>1</v>
      </c>
      <c r="G505" s="380">
        <v>70.72</v>
      </c>
      <c r="H505" s="380">
        <v>70.72</v>
      </c>
    </row>
    <row r="506" spans="1:8" ht="45" x14ac:dyDescent="0.25">
      <c r="A506" s="98">
        <f t="shared" si="7"/>
        <v>141909</v>
      </c>
      <c r="B506" s="377" t="s">
        <v>9887</v>
      </c>
      <c r="C506" s="377" t="s">
        <v>9888</v>
      </c>
      <c r="D506" s="377" t="s">
        <v>392</v>
      </c>
      <c r="E506" s="379" t="s">
        <v>138</v>
      </c>
      <c r="F506" s="379">
        <v>1</v>
      </c>
      <c r="G506" s="380">
        <v>84.46</v>
      </c>
      <c r="H506" s="380">
        <v>84.46</v>
      </c>
    </row>
    <row r="507" spans="1:8" ht="45" x14ac:dyDescent="0.25">
      <c r="A507" s="98">
        <f t="shared" si="7"/>
        <v>141910</v>
      </c>
      <c r="B507" s="377" t="s">
        <v>9889</v>
      </c>
      <c r="C507" s="377" t="s">
        <v>9890</v>
      </c>
      <c r="D507" s="377" t="s">
        <v>9891</v>
      </c>
      <c r="E507" s="379" t="s">
        <v>138</v>
      </c>
      <c r="F507" s="379">
        <v>1</v>
      </c>
      <c r="G507" s="380">
        <v>121.53</v>
      </c>
      <c r="H507" s="380">
        <v>121.53</v>
      </c>
    </row>
    <row r="508" spans="1:8" x14ac:dyDescent="0.25">
      <c r="A508" s="98">
        <f t="shared" si="7"/>
        <v>1421</v>
      </c>
      <c r="B508" s="378" t="s">
        <v>9892</v>
      </c>
      <c r="C508" s="377"/>
      <c r="D508" s="378" t="s">
        <v>9893</v>
      </c>
      <c r="E508" s="379"/>
      <c r="F508" s="379"/>
      <c r="G508" s="380"/>
      <c r="H508" s="380"/>
    </row>
    <row r="509" spans="1:8" ht="30" x14ac:dyDescent="0.25">
      <c r="A509" s="98">
        <f t="shared" si="7"/>
        <v>142103</v>
      </c>
      <c r="B509" s="377" t="s">
        <v>9894</v>
      </c>
      <c r="C509" s="377" t="s">
        <v>9895</v>
      </c>
      <c r="D509" s="377" t="s">
        <v>9896</v>
      </c>
      <c r="E509" s="379" t="s">
        <v>145</v>
      </c>
      <c r="F509" s="379">
        <v>1</v>
      </c>
      <c r="G509" s="380">
        <v>86.19</v>
      </c>
      <c r="H509" s="380">
        <v>86.19</v>
      </c>
    </row>
    <row r="510" spans="1:8" ht="30" x14ac:dyDescent="0.25">
      <c r="A510" s="98">
        <f t="shared" si="7"/>
        <v>142104</v>
      </c>
      <c r="B510" s="377" t="s">
        <v>9897</v>
      </c>
      <c r="C510" s="377" t="s">
        <v>9898</v>
      </c>
      <c r="D510" s="377" t="s">
        <v>9899</v>
      </c>
      <c r="E510" s="379" t="s">
        <v>145</v>
      </c>
      <c r="F510" s="379">
        <v>1</v>
      </c>
      <c r="G510" s="380">
        <v>28.93</v>
      </c>
      <c r="H510" s="380">
        <v>28.93</v>
      </c>
    </row>
    <row r="511" spans="1:8" x14ac:dyDescent="0.25">
      <c r="A511" s="98">
        <f t="shared" si="7"/>
        <v>142106</v>
      </c>
      <c r="B511" s="377" t="s">
        <v>9900</v>
      </c>
      <c r="C511" s="377" t="s">
        <v>9901</v>
      </c>
      <c r="D511" s="377" t="s">
        <v>9902</v>
      </c>
      <c r="E511" s="379" t="s">
        <v>145</v>
      </c>
      <c r="F511" s="379">
        <v>1</v>
      </c>
      <c r="G511" s="380">
        <v>30.07</v>
      </c>
      <c r="H511" s="380">
        <v>30.07</v>
      </c>
    </row>
    <row r="512" spans="1:8" ht="30" x14ac:dyDescent="0.25">
      <c r="A512" s="98">
        <f t="shared" si="7"/>
        <v>142107</v>
      </c>
      <c r="B512" s="377" t="s">
        <v>9903</v>
      </c>
      <c r="C512" s="377" t="s">
        <v>9904</v>
      </c>
      <c r="D512" s="377" t="s">
        <v>9905</v>
      </c>
      <c r="E512" s="379" t="s">
        <v>145</v>
      </c>
      <c r="F512" s="379">
        <v>1</v>
      </c>
      <c r="G512" s="380">
        <v>63.82</v>
      </c>
      <c r="H512" s="380">
        <v>63.82</v>
      </c>
    </row>
    <row r="513" spans="1:8" ht="30" x14ac:dyDescent="0.25">
      <c r="A513" s="98">
        <f t="shared" si="7"/>
        <v>142109</v>
      </c>
      <c r="B513" s="377" t="s">
        <v>9906</v>
      </c>
      <c r="C513" s="377" t="s">
        <v>9907</v>
      </c>
      <c r="D513" s="377" t="s">
        <v>9908</v>
      </c>
      <c r="E513" s="379" t="s">
        <v>145</v>
      </c>
      <c r="F513" s="379">
        <v>1</v>
      </c>
      <c r="G513" s="380">
        <v>63.29</v>
      </c>
      <c r="H513" s="380">
        <v>63.29</v>
      </c>
    </row>
    <row r="514" spans="1:8" ht="45" x14ac:dyDescent="0.25">
      <c r="A514" s="98">
        <f t="shared" si="7"/>
        <v>142111</v>
      </c>
      <c r="B514" s="377" t="s">
        <v>9909</v>
      </c>
      <c r="C514" s="377" t="s">
        <v>9910</v>
      </c>
      <c r="D514" s="377" t="s">
        <v>9911</v>
      </c>
      <c r="E514" s="379" t="s">
        <v>145</v>
      </c>
      <c r="F514" s="379">
        <v>1</v>
      </c>
      <c r="G514" s="380">
        <v>126.44</v>
      </c>
      <c r="H514" s="380">
        <v>126.44</v>
      </c>
    </row>
    <row r="515" spans="1:8" ht="45" x14ac:dyDescent="0.25">
      <c r="A515" s="98">
        <f t="shared" si="7"/>
        <v>142112</v>
      </c>
      <c r="B515" s="377" t="s">
        <v>9912</v>
      </c>
      <c r="C515" s="377" t="s">
        <v>9913</v>
      </c>
      <c r="D515" s="377" t="s">
        <v>9914</v>
      </c>
      <c r="E515" s="379" t="s">
        <v>145</v>
      </c>
      <c r="F515" s="379">
        <v>1</v>
      </c>
      <c r="G515" s="380">
        <v>73.989999999999995</v>
      </c>
      <c r="H515" s="380">
        <v>73.989999999999995</v>
      </c>
    </row>
    <row r="516" spans="1:8" ht="30" x14ac:dyDescent="0.25">
      <c r="A516" s="98">
        <f t="shared" si="7"/>
        <v>142114</v>
      </c>
      <c r="B516" s="377" t="s">
        <v>9915</v>
      </c>
      <c r="C516" s="377" t="s">
        <v>9916</v>
      </c>
      <c r="D516" s="377" t="s">
        <v>9917</v>
      </c>
      <c r="E516" s="379" t="s">
        <v>145</v>
      </c>
      <c r="F516" s="379">
        <v>1</v>
      </c>
      <c r="G516" s="380">
        <v>12.48</v>
      </c>
      <c r="H516" s="380">
        <v>12.48</v>
      </c>
    </row>
    <row r="517" spans="1:8" ht="30" x14ac:dyDescent="0.25">
      <c r="A517" s="98">
        <f t="shared" si="7"/>
        <v>142115</v>
      </c>
      <c r="B517" s="377" t="s">
        <v>9918</v>
      </c>
      <c r="C517" s="377" t="s">
        <v>9919</v>
      </c>
      <c r="D517" s="377" t="s">
        <v>9920</v>
      </c>
      <c r="E517" s="379" t="s">
        <v>145</v>
      </c>
      <c r="F517" s="379">
        <v>1</v>
      </c>
      <c r="G517" s="380">
        <v>41.71</v>
      </c>
      <c r="H517" s="380">
        <v>41.71</v>
      </c>
    </row>
    <row r="518" spans="1:8" ht="30" x14ac:dyDescent="0.25">
      <c r="A518" s="98">
        <f t="shared" si="7"/>
        <v>142116</v>
      </c>
      <c r="B518" s="377" t="s">
        <v>9921</v>
      </c>
      <c r="C518" s="377" t="s">
        <v>9922</v>
      </c>
      <c r="D518" s="377" t="s">
        <v>9923</v>
      </c>
      <c r="E518" s="379" t="s">
        <v>145</v>
      </c>
      <c r="F518" s="379">
        <v>1</v>
      </c>
      <c r="G518" s="380">
        <v>9.0399999999999991</v>
      </c>
      <c r="H518" s="380">
        <v>9.0399999999999991</v>
      </c>
    </row>
    <row r="519" spans="1:8" ht="30" x14ac:dyDescent="0.25">
      <c r="A519" s="98">
        <f t="shared" si="7"/>
        <v>142117</v>
      </c>
      <c r="B519" s="377" t="s">
        <v>9924</v>
      </c>
      <c r="C519" s="377" t="s">
        <v>9925</v>
      </c>
      <c r="D519" s="377" t="s">
        <v>9926</v>
      </c>
      <c r="E519" s="379" t="s">
        <v>145</v>
      </c>
      <c r="F519" s="379">
        <v>1</v>
      </c>
      <c r="G519" s="380">
        <v>28.38</v>
      </c>
      <c r="H519" s="380">
        <v>28.38</v>
      </c>
    </row>
    <row r="520" spans="1:8" x14ac:dyDescent="0.25">
      <c r="A520" s="98">
        <f t="shared" si="7"/>
        <v>142118</v>
      </c>
      <c r="B520" s="377" t="s">
        <v>9927</v>
      </c>
      <c r="C520" s="377" t="s">
        <v>9928</v>
      </c>
      <c r="D520" s="377" t="s">
        <v>9929</v>
      </c>
      <c r="E520" s="379" t="s">
        <v>145</v>
      </c>
      <c r="F520" s="379">
        <v>1</v>
      </c>
      <c r="G520" s="380">
        <v>17.45</v>
      </c>
      <c r="H520" s="380">
        <v>17.45</v>
      </c>
    </row>
    <row r="521" spans="1:8" ht="30" x14ac:dyDescent="0.25">
      <c r="A521" s="98">
        <f t="shared" si="7"/>
        <v>142119</v>
      </c>
      <c r="B521" s="377" t="s">
        <v>9930</v>
      </c>
      <c r="C521" s="377" t="s">
        <v>9931</v>
      </c>
      <c r="D521" s="377" t="s">
        <v>9932</v>
      </c>
      <c r="E521" s="379" t="s">
        <v>145</v>
      </c>
      <c r="F521" s="379">
        <v>1</v>
      </c>
      <c r="G521" s="380">
        <v>102.76</v>
      </c>
      <c r="H521" s="380">
        <v>102.76</v>
      </c>
    </row>
    <row r="522" spans="1:8" ht="30" x14ac:dyDescent="0.25">
      <c r="A522" s="98">
        <f t="shared" si="7"/>
        <v>142120</v>
      </c>
      <c r="B522" s="377" t="s">
        <v>9933</v>
      </c>
      <c r="C522" s="377" t="s">
        <v>9934</v>
      </c>
      <c r="D522" s="377" t="s">
        <v>9935</v>
      </c>
      <c r="E522" s="379" t="s">
        <v>145</v>
      </c>
      <c r="F522" s="379">
        <v>1</v>
      </c>
      <c r="G522" s="380">
        <v>150.63</v>
      </c>
      <c r="H522" s="380">
        <v>150.63</v>
      </c>
    </row>
    <row r="523" spans="1:8" ht="30" x14ac:dyDescent="0.25">
      <c r="A523" s="98">
        <f t="shared" si="7"/>
        <v>142121</v>
      </c>
      <c r="B523" s="377" t="s">
        <v>9936</v>
      </c>
      <c r="C523" s="377" t="s">
        <v>9937</v>
      </c>
      <c r="D523" s="377" t="s">
        <v>9938</v>
      </c>
      <c r="E523" s="379" t="s">
        <v>145</v>
      </c>
      <c r="F523" s="379">
        <v>1</v>
      </c>
      <c r="G523" s="380">
        <v>241.9</v>
      </c>
      <c r="H523" s="380">
        <v>241.9</v>
      </c>
    </row>
    <row r="524" spans="1:8" x14ac:dyDescent="0.25">
      <c r="A524" s="98">
        <f t="shared" si="7"/>
        <v>142122</v>
      </c>
      <c r="B524" s="377" t="s">
        <v>9939</v>
      </c>
      <c r="C524" s="377" t="s">
        <v>9940</v>
      </c>
      <c r="D524" s="377" t="s">
        <v>9941</v>
      </c>
      <c r="E524" s="379" t="s">
        <v>145</v>
      </c>
      <c r="F524" s="379">
        <v>1</v>
      </c>
      <c r="G524" s="380">
        <v>90.93</v>
      </c>
      <c r="H524" s="380">
        <v>90.93</v>
      </c>
    </row>
    <row r="525" spans="1:8" ht="30" x14ac:dyDescent="0.25">
      <c r="A525" s="98">
        <f t="shared" si="7"/>
        <v>142123</v>
      </c>
      <c r="B525" s="377" t="s">
        <v>9942</v>
      </c>
      <c r="C525" s="377" t="s">
        <v>9943</v>
      </c>
      <c r="D525" s="377" t="s">
        <v>9944</v>
      </c>
      <c r="E525" s="379" t="s">
        <v>145</v>
      </c>
      <c r="F525" s="379">
        <v>1</v>
      </c>
      <c r="G525" s="380">
        <v>18.14</v>
      </c>
      <c r="H525" s="380">
        <v>18.14</v>
      </c>
    </row>
    <row r="526" spans="1:8" ht="30" x14ac:dyDescent="0.25">
      <c r="A526" s="98">
        <f t="shared" ref="A526:A589" si="8">VALUE(RIGHT(B526,LEN(B526)-1))</f>
        <v>142124</v>
      </c>
      <c r="B526" s="377" t="s">
        <v>9945</v>
      </c>
      <c r="C526" s="377" t="s">
        <v>9946</v>
      </c>
      <c r="D526" s="377" t="s">
        <v>9947</v>
      </c>
      <c r="E526" s="379" t="s">
        <v>145</v>
      </c>
      <c r="F526" s="379">
        <v>1</v>
      </c>
      <c r="G526" s="380">
        <v>20.92</v>
      </c>
      <c r="H526" s="380">
        <v>20.92</v>
      </c>
    </row>
    <row r="527" spans="1:8" ht="30" x14ac:dyDescent="0.25">
      <c r="A527" s="98">
        <f t="shared" si="8"/>
        <v>142125</v>
      </c>
      <c r="B527" s="377" t="s">
        <v>9948</v>
      </c>
      <c r="C527" s="377" t="s">
        <v>9949</v>
      </c>
      <c r="D527" s="377" t="s">
        <v>9950</v>
      </c>
      <c r="E527" s="379" t="s">
        <v>145</v>
      </c>
      <c r="F527" s="379">
        <v>1</v>
      </c>
      <c r="G527" s="380">
        <v>31.52</v>
      </c>
      <c r="H527" s="380">
        <v>31.52</v>
      </c>
    </row>
    <row r="528" spans="1:8" ht="45" x14ac:dyDescent="0.25">
      <c r="A528" s="98">
        <f t="shared" si="8"/>
        <v>1422</v>
      </c>
      <c r="B528" s="378" t="s">
        <v>9951</v>
      </c>
      <c r="C528" s="377"/>
      <c r="D528" s="378" t="s">
        <v>9952</v>
      </c>
      <c r="E528" s="379"/>
      <c r="F528" s="379"/>
      <c r="G528" s="380"/>
      <c r="H528" s="380"/>
    </row>
    <row r="529" spans="1:8" ht="45" x14ac:dyDescent="0.25">
      <c r="A529" s="98">
        <f t="shared" si="8"/>
        <v>142201</v>
      </c>
      <c r="B529" s="377" t="s">
        <v>9953</v>
      </c>
      <c r="C529" s="377" t="s">
        <v>9954</v>
      </c>
      <c r="D529" s="377" t="s">
        <v>9955</v>
      </c>
      <c r="E529" s="379" t="s">
        <v>138</v>
      </c>
      <c r="F529" s="379">
        <v>1</v>
      </c>
      <c r="G529" s="380">
        <v>12.23</v>
      </c>
      <c r="H529" s="380">
        <v>12.23</v>
      </c>
    </row>
    <row r="530" spans="1:8" ht="45" x14ac:dyDescent="0.25">
      <c r="A530" s="98">
        <f t="shared" si="8"/>
        <v>142202</v>
      </c>
      <c r="B530" s="377" t="s">
        <v>9956</v>
      </c>
      <c r="C530" s="377" t="s">
        <v>9957</v>
      </c>
      <c r="D530" s="377" t="s">
        <v>9958</v>
      </c>
      <c r="E530" s="379" t="s">
        <v>138</v>
      </c>
      <c r="F530" s="379">
        <v>1</v>
      </c>
      <c r="G530" s="380">
        <v>18.329999999999998</v>
      </c>
      <c r="H530" s="380">
        <v>18.329999999999998</v>
      </c>
    </row>
    <row r="531" spans="1:8" ht="45" x14ac:dyDescent="0.25">
      <c r="A531" s="98">
        <f t="shared" si="8"/>
        <v>142203</v>
      </c>
      <c r="B531" s="377" t="s">
        <v>9959</v>
      </c>
      <c r="C531" s="377" t="s">
        <v>9960</v>
      </c>
      <c r="D531" s="377" t="s">
        <v>9961</v>
      </c>
      <c r="E531" s="379" t="s">
        <v>138</v>
      </c>
      <c r="F531" s="379">
        <v>1</v>
      </c>
      <c r="G531" s="380">
        <v>27.6</v>
      </c>
      <c r="H531" s="380">
        <v>27.6</v>
      </c>
    </row>
    <row r="532" spans="1:8" ht="45" x14ac:dyDescent="0.25">
      <c r="A532" s="98">
        <f t="shared" si="8"/>
        <v>142204</v>
      </c>
      <c r="B532" s="377" t="s">
        <v>9962</v>
      </c>
      <c r="C532" s="377" t="s">
        <v>9963</v>
      </c>
      <c r="D532" s="377" t="s">
        <v>9964</v>
      </c>
      <c r="E532" s="379" t="s">
        <v>138</v>
      </c>
      <c r="F532" s="379">
        <v>1</v>
      </c>
      <c r="G532" s="380">
        <v>23.32</v>
      </c>
      <c r="H532" s="380">
        <v>23.32</v>
      </c>
    </row>
    <row r="533" spans="1:8" ht="45" x14ac:dyDescent="0.25">
      <c r="A533" s="98">
        <f t="shared" si="8"/>
        <v>142205</v>
      </c>
      <c r="B533" s="377" t="s">
        <v>9965</v>
      </c>
      <c r="C533" s="377" t="s">
        <v>9966</v>
      </c>
      <c r="D533" s="377" t="s">
        <v>9967</v>
      </c>
      <c r="E533" s="379" t="s">
        <v>138</v>
      </c>
      <c r="F533" s="379">
        <v>1</v>
      </c>
      <c r="G533" s="380">
        <v>35.53</v>
      </c>
      <c r="H533" s="380">
        <v>35.53</v>
      </c>
    </row>
    <row r="534" spans="1:8" ht="45" x14ac:dyDescent="0.25">
      <c r="A534" s="98">
        <f t="shared" si="8"/>
        <v>142206</v>
      </c>
      <c r="B534" s="377" t="s">
        <v>9968</v>
      </c>
      <c r="C534" s="377" t="s">
        <v>9969</v>
      </c>
      <c r="D534" s="377" t="s">
        <v>9970</v>
      </c>
      <c r="E534" s="379" t="s">
        <v>138</v>
      </c>
      <c r="F534" s="379">
        <v>1</v>
      </c>
      <c r="G534" s="380">
        <v>51.69</v>
      </c>
      <c r="H534" s="380">
        <v>51.69</v>
      </c>
    </row>
    <row r="535" spans="1:8" x14ac:dyDescent="0.25">
      <c r="A535" s="98">
        <f t="shared" si="8"/>
        <v>1423</v>
      </c>
      <c r="B535" s="378" t="s">
        <v>9971</v>
      </c>
      <c r="C535" s="377"/>
      <c r="D535" s="378" t="s">
        <v>9261</v>
      </c>
      <c r="E535" s="379"/>
      <c r="F535" s="379"/>
      <c r="G535" s="380"/>
      <c r="H535" s="380"/>
    </row>
    <row r="536" spans="1:8" ht="30" x14ac:dyDescent="0.25">
      <c r="A536" s="98">
        <f t="shared" si="8"/>
        <v>142301</v>
      </c>
      <c r="B536" s="377" t="s">
        <v>9972</v>
      </c>
      <c r="C536" s="377" t="s">
        <v>9973</v>
      </c>
      <c r="D536" s="377" t="s">
        <v>9974</v>
      </c>
      <c r="E536" s="379" t="s">
        <v>145</v>
      </c>
      <c r="F536" s="379">
        <v>1</v>
      </c>
      <c r="G536" s="380">
        <v>20.97</v>
      </c>
      <c r="H536" s="380">
        <v>20.97</v>
      </c>
    </row>
    <row r="537" spans="1:8" ht="30" x14ac:dyDescent="0.25">
      <c r="A537" s="98">
        <f t="shared" si="8"/>
        <v>142302</v>
      </c>
      <c r="B537" s="377" t="s">
        <v>9975</v>
      </c>
      <c r="C537" s="377" t="s">
        <v>9976</v>
      </c>
      <c r="D537" s="377" t="s">
        <v>9977</v>
      </c>
      <c r="E537" s="379" t="s">
        <v>145</v>
      </c>
      <c r="F537" s="379">
        <v>1</v>
      </c>
      <c r="G537" s="380">
        <v>29.35</v>
      </c>
      <c r="H537" s="380">
        <v>29.35</v>
      </c>
    </row>
    <row r="538" spans="1:8" ht="30" x14ac:dyDescent="0.25">
      <c r="A538" s="98">
        <f t="shared" si="8"/>
        <v>142303</v>
      </c>
      <c r="B538" s="377" t="s">
        <v>9978</v>
      </c>
      <c r="C538" s="377" t="s">
        <v>9979</v>
      </c>
      <c r="D538" s="377" t="s">
        <v>9980</v>
      </c>
      <c r="E538" s="379" t="s">
        <v>145</v>
      </c>
      <c r="F538" s="379">
        <v>1</v>
      </c>
      <c r="G538" s="380">
        <v>20.97</v>
      </c>
      <c r="H538" s="380">
        <v>20.97</v>
      </c>
    </row>
    <row r="539" spans="1:8" ht="30" x14ac:dyDescent="0.25">
      <c r="A539" s="98">
        <f t="shared" si="8"/>
        <v>142304</v>
      </c>
      <c r="B539" s="377" t="s">
        <v>9981</v>
      </c>
      <c r="C539" s="377" t="s">
        <v>9982</v>
      </c>
      <c r="D539" s="377" t="s">
        <v>9983</v>
      </c>
      <c r="E539" s="379" t="s">
        <v>145</v>
      </c>
      <c r="F539" s="379">
        <v>1</v>
      </c>
      <c r="G539" s="380">
        <v>28.48</v>
      </c>
      <c r="H539" s="380">
        <v>28.48</v>
      </c>
    </row>
    <row r="540" spans="1:8" x14ac:dyDescent="0.25">
      <c r="A540" s="98">
        <f t="shared" si="8"/>
        <v>15</v>
      </c>
      <c r="B540" s="378" t="s">
        <v>9984</v>
      </c>
      <c r="C540" s="377"/>
      <c r="D540" s="378" t="s">
        <v>491</v>
      </c>
      <c r="E540" s="379"/>
      <c r="F540" s="379"/>
      <c r="G540" s="380"/>
      <c r="H540" s="380"/>
    </row>
    <row r="541" spans="1:8" x14ac:dyDescent="0.25">
      <c r="A541" s="98">
        <f t="shared" si="8"/>
        <v>1501</v>
      </c>
      <c r="B541" s="378" t="s">
        <v>9985</v>
      </c>
      <c r="C541" s="377"/>
      <c r="D541" s="378" t="s">
        <v>9986</v>
      </c>
      <c r="E541" s="379"/>
      <c r="F541" s="379"/>
      <c r="G541" s="380"/>
      <c r="H541" s="380"/>
    </row>
    <row r="542" spans="1:8" ht="105" x14ac:dyDescent="0.25">
      <c r="A542" s="98">
        <f t="shared" si="8"/>
        <v>150122</v>
      </c>
      <c r="B542" s="377" t="s">
        <v>9987</v>
      </c>
      <c r="C542" s="377" t="s">
        <v>37970</v>
      </c>
      <c r="D542" s="377" t="s">
        <v>9988</v>
      </c>
      <c r="E542" s="379" t="s">
        <v>145</v>
      </c>
      <c r="F542" s="379">
        <v>1</v>
      </c>
      <c r="G542" s="381">
        <v>1436.24</v>
      </c>
      <c r="H542" s="381">
        <v>1436.24</v>
      </c>
    </row>
    <row r="543" spans="1:8" ht="90" x14ac:dyDescent="0.25">
      <c r="A543" s="98">
        <f t="shared" si="8"/>
        <v>150123</v>
      </c>
      <c r="B543" s="377" t="s">
        <v>9989</v>
      </c>
      <c r="C543" s="377" t="s">
        <v>37971</v>
      </c>
      <c r="D543" s="377" t="s">
        <v>9990</v>
      </c>
      <c r="E543" s="379" t="s">
        <v>145</v>
      </c>
      <c r="F543" s="379">
        <v>1</v>
      </c>
      <c r="G543" s="381">
        <v>2657.76</v>
      </c>
      <c r="H543" s="381">
        <v>2657.76</v>
      </c>
    </row>
    <row r="544" spans="1:8" x14ac:dyDescent="0.25">
      <c r="A544" s="98">
        <f t="shared" si="8"/>
        <v>1503</v>
      </c>
      <c r="B544" s="378" t="s">
        <v>9991</v>
      </c>
      <c r="C544" s="377"/>
      <c r="D544" s="378" t="s">
        <v>9992</v>
      </c>
      <c r="E544" s="379"/>
      <c r="F544" s="379"/>
      <c r="G544" s="380"/>
      <c r="H544" s="380"/>
    </row>
    <row r="545" spans="1:8" ht="45" x14ac:dyDescent="0.25">
      <c r="A545" s="98">
        <f t="shared" si="8"/>
        <v>150302</v>
      </c>
      <c r="B545" s="377" t="s">
        <v>9993</v>
      </c>
      <c r="C545" s="377" t="s">
        <v>9994</v>
      </c>
      <c r="D545" s="377" t="s">
        <v>9995</v>
      </c>
      <c r="E545" s="379" t="s">
        <v>145</v>
      </c>
      <c r="F545" s="379">
        <v>1</v>
      </c>
      <c r="G545" s="380">
        <v>224.28</v>
      </c>
      <c r="H545" s="380">
        <v>224.28</v>
      </c>
    </row>
    <row r="546" spans="1:8" ht="45" x14ac:dyDescent="0.25">
      <c r="A546" s="98">
        <f t="shared" si="8"/>
        <v>150306</v>
      </c>
      <c r="B546" s="377" t="s">
        <v>9996</v>
      </c>
      <c r="C546" s="377" t="s">
        <v>9997</v>
      </c>
      <c r="D546" s="377" t="s">
        <v>9998</v>
      </c>
      <c r="E546" s="379" t="s">
        <v>145</v>
      </c>
      <c r="F546" s="379">
        <v>1</v>
      </c>
      <c r="G546" s="380">
        <v>216.21</v>
      </c>
      <c r="H546" s="380">
        <v>216.21</v>
      </c>
    </row>
    <row r="547" spans="1:8" ht="45" x14ac:dyDescent="0.25">
      <c r="A547" s="98">
        <f t="shared" si="8"/>
        <v>150307</v>
      </c>
      <c r="B547" s="377" t="s">
        <v>9999</v>
      </c>
      <c r="C547" s="377" t="s">
        <v>10000</v>
      </c>
      <c r="D547" s="377" t="s">
        <v>10001</v>
      </c>
      <c r="E547" s="379" t="s">
        <v>145</v>
      </c>
      <c r="F547" s="379">
        <v>1</v>
      </c>
      <c r="G547" s="380">
        <v>533.95000000000005</v>
      </c>
      <c r="H547" s="380">
        <v>533.95000000000005</v>
      </c>
    </row>
    <row r="548" spans="1:8" ht="45" x14ac:dyDescent="0.25">
      <c r="A548" s="98">
        <f t="shared" si="8"/>
        <v>150308</v>
      </c>
      <c r="B548" s="377" t="s">
        <v>10002</v>
      </c>
      <c r="C548" s="377" t="s">
        <v>10003</v>
      </c>
      <c r="D548" s="377" t="s">
        <v>10004</v>
      </c>
      <c r="E548" s="379" t="s">
        <v>145</v>
      </c>
      <c r="F548" s="379">
        <v>1</v>
      </c>
      <c r="G548" s="380">
        <v>562.35</v>
      </c>
      <c r="H548" s="380">
        <v>562.35</v>
      </c>
    </row>
    <row r="549" spans="1:8" ht="45" x14ac:dyDescent="0.25">
      <c r="A549" s="98">
        <f t="shared" si="8"/>
        <v>150309</v>
      </c>
      <c r="B549" s="377" t="s">
        <v>10005</v>
      </c>
      <c r="C549" s="377" t="s">
        <v>10006</v>
      </c>
      <c r="D549" s="377" t="s">
        <v>10007</v>
      </c>
      <c r="E549" s="379" t="s">
        <v>145</v>
      </c>
      <c r="F549" s="379">
        <v>1</v>
      </c>
      <c r="G549" s="380">
        <v>633.37</v>
      </c>
      <c r="H549" s="380">
        <v>633.37</v>
      </c>
    </row>
    <row r="550" spans="1:8" x14ac:dyDescent="0.25">
      <c r="A550" s="98">
        <f t="shared" si="8"/>
        <v>150310</v>
      </c>
      <c r="B550" s="377" t="s">
        <v>10008</v>
      </c>
      <c r="C550" s="377" t="s">
        <v>10009</v>
      </c>
      <c r="D550" s="377" t="s">
        <v>10010</v>
      </c>
      <c r="E550" s="379" t="s">
        <v>145</v>
      </c>
      <c r="F550" s="379">
        <v>1</v>
      </c>
      <c r="G550" s="380">
        <v>100.27</v>
      </c>
      <c r="H550" s="380">
        <v>100.27</v>
      </c>
    </row>
    <row r="551" spans="1:8" ht="45" x14ac:dyDescent="0.25">
      <c r="A551" s="98">
        <f t="shared" si="8"/>
        <v>150311</v>
      </c>
      <c r="B551" s="377" t="s">
        <v>10011</v>
      </c>
      <c r="C551" s="377" t="s">
        <v>10012</v>
      </c>
      <c r="D551" s="377" t="s">
        <v>10013</v>
      </c>
      <c r="E551" s="379" t="s">
        <v>145</v>
      </c>
      <c r="F551" s="379">
        <v>1</v>
      </c>
      <c r="G551" s="380">
        <v>160.1</v>
      </c>
      <c r="H551" s="380">
        <v>160.1</v>
      </c>
    </row>
    <row r="552" spans="1:8" ht="45" x14ac:dyDescent="0.25">
      <c r="A552" s="98">
        <f t="shared" si="8"/>
        <v>150312</v>
      </c>
      <c r="B552" s="377" t="s">
        <v>10014</v>
      </c>
      <c r="C552" s="377" t="s">
        <v>10015</v>
      </c>
      <c r="D552" s="377" t="s">
        <v>10016</v>
      </c>
      <c r="E552" s="379" t="s">
        <v>145</v>
      </c>
      <c r="F552" s="379">
        <v>1</v>
      </c>
      <c r="G552" s="380">
        <v>117.55</v>
      </c>
      <c r="H552" s="380">
        <v>117.55</v>
      </c>
    </row>
    <row r="553" spans="1:8" ht="45" x14ac:dyDescent="0.25">
      <c r="A553" s="98">
        <f t="shared" si="8"/>
        <v>150313</v>
      </c>
      <c r="B553" s="377" t="s">
        <v>10017</v>
      </c>
      <c r="C553" s="377" t="s">
        <v>10018</v>
      </c>
      <c r="D553" s="377" t="s">
        <v>10019</v>
      </c>
      <c r="E553" s="379" t="s">
        <v>145</v>
      </c>
      <c r="F553" s="379">
        <v>1</v>
      </c>
      <c r="G553" s="380">
        <v>133.80000000000001</v>
      </c>
      <c r="H553" s="380">
        <v>133.80000000000001</v>
      </c>
    </row>
    <row r="554" spans="1:8" ht="105" x14ac:dyDescent="0.25">
      <c r="A554" s="98">
        <f t="shared" si="8"/>
        <v>150315</v>
      </c>
      <c r="B554" s="377" t="s">
        <v>10020</v>
      </c>
      <c r="C554" s="377" t="s">
        <v>10021</v>
      </c>
      <c r="D554" s="377" t="s">
        <v>10022</v>
      </c>
      <c r="E554" s="379" t="s">
        <v>145</v>
      </c>
      <c r="F554" s="379">
        <v>1</v>
      </c>
      <c r="G554" s="380">
        <v>960.47</v>
      </c>
      <c r="H554" s="380">
        <v>960.47</v>
      </c>
    </row>
    <row r="555" spans="1:8" ht="105" x14ac:dyDescent="0.25">
      <c r="A555" s="98">
        <f t="shared" si="8"/>
        <v>150316</v>
      </c>
      <c r="B555" s="377" t="s">
        <v>10023</v>
      </c>
      <c r="C555" s="377" t="s">
        <v>10024</v>
      </c>
      <c r="D555" s="377" t="s">
        <v>10025</v>
      </c>
      <c r="E555" s="379" t="s">
        <v>145</v>
      </c>
      <c r="F555" s="379">
        <v>1</v>
      </c>
      <c r="G555" s="381">
        <v>1518.98</v>
      </c>
      <c r="H555" s="381">
        <v>1518.98</v>
      </c>
    </row>
    <row r="556" spans="1:8" ht="75" x14ac:dyDescent="0.25">
      <c r="A556" s="98">
        <f t="shared" si="8"/>
        <v>150317</v>
      </c>
      <c r="B556" s="377" t="s">
        <v>10026</v>
      </c>
      <c r="C556" s="377" t="s">
        <v>10027</v>
      </c>
      <c r="D556" s="377" t="s">
        <v>10028</v>
      </c>
      <c r="E556" s="379" t="s">
        <v>145</v>
      </c>
      <c r="F556" s="379">
        <v>1</v>
      </c>
      <c r="G556" s="381">
        <v>1599.98</v>
      </c>
      <c r="H556" s="381">
        <v>1599.98</v>
      </c>
    </row>
    <row r="557" spans="1:8" x14ac:dyDescent="0.25">
      <c r="A557" s="98">
        <f t="shared" si="8"/>
        <v>1506</v>
      </c>
      <c r="B557" s="378" t="s">
        <v>10029</v>
      </c>
      <c r="C557" s="377"/>
      <c r="D557" s="378" t="s">
        <v>487</v>
      </c>
      <c r="E557" s="379"/>
      <c r="F557" s="379"/>
      <c r="G557" s="380"/>
      <c r="H557" s="380"/>
    </row>
    <row r="558" spans="1:8" ht="45" x14ac:dyDescent="0.25">
      <c r="A558" s="98">
        <f t="shared" si="8"/>
        <v>150609</v>
      </c>
      <c r="B558" s="377" t="s">
        <v>10030</v>
      </c>
      <c r="C558" s="377" t="s">
        <v>10031</v>
      </c>
      <c r="D558" s="377" t="s">
        <v>10032</v>
      </c>
      <c r="E558" s="379" t="s">
        <v>145</v>
      </c>
      <c r="F558" s="379">
        <v>1</v>
      </c>
      <c r="G558" s="380">
        <v>349.91</v>
      </c>
      <c r="H558" s="380">
        <v>349.91</v>
      </c>
    </row>
    <row r="559" spans="1:8" ht="90" x14ac:dyDescent="0.25">
      <c r="A559" s="98">
        <f t="shared" si="8"/>
        <v>150610</v>
      </c>
      <c r="B559" s="377" t="s">
        <v>10033</v>
      </c>
      <c r="C559" s="377" t="s">
        <v>37972</v>
      </c>
      <c r="D559" s="377" t="s">
        <v>10034</v>
      </c>
      <c r="E559" s="379" t="s">
        <v>145</v>
      </c>
      <c r="F559" s="379">
        <v>1</v>
      </c>
      <c r="G559" s="380">
        <v>339.04</v>
      </c>
      <c r="H559" s="380">
        <v>339.04</v>
      </c>
    </row>
    <row r="560" spans="1:8" ht="30" x14ac:dyDescent="0.25">
      <c r="A560" s="98">
        <f t="shared" si="8"/>
        <v>150612</v>
      </c>
      <c r="B560" s="377" t="s">
        <v>10035</v>
      </c>
      <c r="C560" s="377" t="s">
        <v>10036</v>
      </c>
      <c r="D560" s="377" t="s">
        <v>10037</v>
      </c>
      <c r="E560" s="379" t="s">
        <v>145</v>
      </c>
      <c r="F560" s="379">
        <v>1</v>
      </c>
      <c r="G560" s="380">
        <v>45.35</v>
      </c>
      <c r="H560" s="380">
        <v>45.35</v>
      </c>
    </row>
    <row r="561" spans="1:8" ht="90" x14ac:dyDescent="0.25">
      <c r="A561" s="98">
        <f t="shared" si="8"/>
        <v>150614</v>
      </c>
      <c r="B561" s="377" t="s">
        <v>10038</v>
      </c>
      <c r="C561" s="377" t="s">
        <v>37973</v>
      </c>
      <c r="D561" s="377" t="s">
        <v>488</v>
      </c>
      <c r="E561" s="379" t="s">
        <v>145</v>
      </c>
      <c r="F561" s="379">
        <v>1</v>
      </c>
      <c r="G561" s="380">
        <v>146.07</v>
      </c>
      <c r="H561" s="380">
        <v>146.07</v>
      </c>
    </row>
    <row r="562" spans="1:8" ht="90" x14ac:dyDescent="0.25">
      <c r="A562" s="98">
        <f t="shared" si="8"/>
        <v>150615</v>
      </c>
      <c r="B562" s="377" t="s">
        <v>10039</v>
      </c>
      <c r="C562" s="377" t="s">
        <v>37974</v>
      </c>
      <c r="D562" s="377" t="s">
        <v>10040</v>
      </c>
      <c r="E562" s="379" t="s">
        <v>145</v>
      </c>
      <c r="F562" s="379">
        <v>1</v>
      </c>
      <c r="G562" s="380">
        <v>187.54</v>
      </c>
      <c r="H562" s="380">
        <v>187.54</v>
      </c>
    </row>
    <row r="563" spans="1:8" ht="90" x14ac:dyDescent="0.25">
      <c r="A563" s="98">
        <f t="shared" si="8"/>
        <v>150616</v>
      </c>
      <c r="B563" s="377" t="s">
        <v>10041</v>
      </c>
      <c r="C563" s="377" t="s">
        <v>37975</v>
      </c>
      <c r="D563" s="377" t="s">
        <v>10042</v>
      </c>
      <c r="E563" s="379" t="s">
        <v>145</v>
      </c>
      <c r="F563" s="379">
        <v>1</v>
      </c>
      <c r="G563" s="380">
        <v>260.69</v>
      </c>
      <c r="H563" s="380">
        <v>260.69</v>
      </c>
    </row>
    <row r="564" spans="1:8" ht="90" x14ac:dyDescent="0.25">
      <c r="A564" s="98">
        <f t="shared" si="8"/>
        <v>150626</v>
      </c>
      <c r="B564" s="377" t="s">
        <v>10043</v>
      </c>
      <c r="C564" s="377" t="s">
        <v>10044</v>
      </c>
      <c r="D564" s="377" t="s">
        <v>10045</v>
      </c>
      <c r="E564" s="379" t="s">
        <v>145</v>
      </c>
      <c r="F564" s="379">
        <v>1</v>
      </c>
      <c r="G564" s="380">
        <v>212.17</v>
      </c>
      <c r="H564" s="380">
        <v>212.17</v>
      </c>
    </row>
    <row r="565" spans="1:8" ht="30" x14ac:dyDescent="0.25">
      <c r="A565" s="98">
        <f t="shared" si="8"/>
        <v>150628</v>
      </c>
      <c r="B565" s="377" t="s">
        <v>10046</v>
      </c>
      <c r="C565" s="377" t="s">
        <v>10047</v>
      </c>
      <c r="D565" s="377" t="s">
        <v>536</v>
      </c>
      <c r="E565" s="379" t="s">
        <v>145</v>
      </c>
      <c r="F565" s="379">
        <v>1</v>
      </c>
      <c r="G565" s="380">
        <v>9.07</v>
      </c>
      <c r="H565" s="380">
        <v>9.07</v>
      </c>
    </row>
    <row r="566" spans="1:8" ht="30" x14ac:dyDescent="0.25">
      <c r="A566" s="98">
        <f t="shared" si="8"/>
        <v>150629</v>
      </c>
      <c r="B566" s="377" t="s">
        <v>10048</v>
      </c>
      <c r="C566" s="377" t="s">
        <v>10049</v>
      </c>
      <c r="D566" s="377" t="s">
        <v>10050</v>
      </c>
      <c r="E566" s="379" t="s">
        <v>145</v>
      </c>
      <c r="F566" s="379">
        <v>1</v>
      </c>
      <c r="G566" s="380">
        <v>14.47</v>
      </c>
      <c r="H566" s="380">
        <v>14.47</v>
      </c>
    </row>
    <row r="567" spans="1:8" ht="30" x14ac:dyDescent="0.25">
      <c r="A567" s="98">
        <f t="shared" si="8"/>
        <v>150632</v>
      </c>
      <c r="B567" s="377" t="s">
        <v>10051</v>
      </c>
      <c r="C567" s="377" t="s">
        <v>10052</v>
      </c>
      <c r="D567" s="377" t="s">
        <v>10053</v>
      </c>
      <c r="E567" s="379" t="s">
        <v>145</v>
      </c>
      <c r="F567" s="379">
        <v>1</v>
      </c>
      <c r="G567" s="380">
        <v>65.02</v>
      </c>
      <c r="H567" s="380">
        <v>65.02</v>
      </c>
    </row>
    <row r="568" spans="1:8" ht="30" x14ac:dyDescent="0.25">
      <c r="A568" s="98">
        <f t="shared" si="8"/>
        <v>150633</v>
      </c>
      <c r="B568" s="377" t="s">
        <v>10054</v>
      </c>
      <c r="C568" s="377" t="s">
        <v>10055</v>
      </c>
      <c r="D568" s="377" t="s">
        <v>10056</v>
      </c>
      <c r="E568" s="379" t="s">
        <v>145</v>
      </c>
      <c r="F568" s="379">
        <v>1</v>
      </c>
      <c r="G568" s="380">
        <v>108.23</v>
      </c>
      <c r="H568" s="380">
        <v>108.23</v>
      </c>
    </row>
    <row r="569" spans="1:8" ht="30" x14ac:dyDescent="0.25">
      <c r="A569" s="98">
        <f t="shared" si="8"/>
        <v>150634</v>
      </c>
      <c r="B569" s="377" t="s">
        <v>10057</v>
      </c>
      <c r="C569" s="377" t="s">
        <v>10058</v>
      </c>
      <c r="D569" s="377" t="s">
        <v>534</v>
      </c>
      <c r="E569" s="379" t="s">
        <v>145</v>
      </c>
      <c r="F569" s="379">
        <v>1</v>
      </c>
      <c r="G569" s="380">
        <v>147.11000000000001</v>
      </c>
      <c r="H569" s="380">
        <v>147.11000000000001</v>
      </c>
    </row>
    <row r="570" spans="1:8" ht="30" x14ac:dyDescent="0.25">
      <c r="A570" s="98">
        <f t="shared" si="8"/>
        <v>150635</v>
      </c>
      <c r="B570" s="377" t="s">
        <v>10059</v>
      </c>
      <c r="C570" s="377" t="s">
        <v>10060</v>
      </c>
      <c r="D570" s="377" t="s">
        <v>10061</v>
      </c>
      <c r="E570" s="379" t="s">
        <v>145</v>
      </c>
      <c r="F570" s="379">
        <v>1</v>
      </c>
      <c r="G570" s="380">
        <v>226.5</v>
      </c>
      <c r="H570" s="380">
        <v>226.5</v>
      </c>
    </row>
    <row r="571" spans="1:8" ht="30" x14ac:dyDescent="0.25">
      <c r="A571" s="98">
        <f t="shared" si="8"/>
        <v>150636</v>
      </c>
      <c r="B571" s="377" t="s">
        <v>10062</v>
      </c>
      <c r="C571" s="377" t="s">
        <v>10063</v>
      </c>
      <c r="D571" s="377" t="s">
        <v>10064</v>
      </c>
      <c r="E571" s="379" t="s">
        <v>145</v>
      </c>
      <c r="F571" s="379">
        <v>1</v>
      </c>
      <c r="G571" s="380">
        <v>11.93</v>
      </c>
      <c r="H571" s="380">
        <v>11.93</v>
      </c>
    </row>
    <row r="572" spans="1:8" x14ac:dyDescent="0.25">
      <c r="A572" s="98">
        <f t="shared" si="8"/>
        <v>1507</v>
      </c>
      <c r="B572" s="378" t="s">
        <v>10065</v>
      </c>
      <c r="C572" s="377"/>
      <c r="D572" s="378" t="s">
        <v>10066</v>
      </c>
      <c r="E572" s="379"/>
      <c r="F572" s="379"/>
      <c r="G572" s="380"/>
      <c r="H572" s="380"/>
    </row>
    <row r="573" spans="1:8" ht="75" x14ac:dyDescent="0.25">
      <c r="A573" s="98">
        <f t="shared" si="8"/>
        <v>150701</v>
      </c>
      <c r="B573" s="377" t="s">
        <v>10067</v>
      </c>
      <c r="C573" s="377" t="s">
        <v>37976</v>
      </c>
      <c r="D573" s="377" t="s">
        <v>10068</v>
      </c>
      <c r="E573" s="379" t="s">
        <v>138</v>
      </c>
      <c r="F573" s="379">
        <v>1</v>
      </c>
      <c r="G573" s="380">
        <v>57</v>
      </c>
      <c r="H573" s="380">
        <v>57</v>
      </c>
    </row>
    <row r="574" spans="1:8" ht="75" x14ac:dyDescent="0.25">
      <c r="A574" s="98">
        <f t="shared" si="8"/>
        <v>150702</v>
      </c>
      <c r="B574" s="377" t="s">
        <v>10069</v>
      </c>
      <c r="C574" s="377" t="s">
        <v>37977</v>
      </c>
      <c r="D574" s="377" t="s">
        <v>484</v>
      </c>
      <c r="E574" s="379" t="s">
        <v>138</v>
      </c>
      <c r="F574" s="379">
        <v>1</v>
      </c>
      <c r="G574" s="380">
        <v>68.400000000000006</v>
      </c>
      <c r="H574" s="380">
        <v>68.400000000000006</v>
      </c>
    </row>
    <row r="575" spans="1:8" ht="75" x14ac:dyDescent="0.25">
      <c r="A575" s="98">
        <f t="shared" si="8"/>
        <v>150703</v>
      </c>
      <c r="B575" s="377" t="s">
        <v>10070</v>
      </c>
      <c r="C575" s="377" t="s">
        <v>37978</v>
      </c>
      <c r="D575" s="377" t="s">
        <v>10071</v>
      </c>
      <c r="E575" s="379" t="s">
        <v>138</v>
      </c>
      <c r="F575" s="379">
        <v>1</v>
      </c>
      <c r="G575" s="380">
        <v>178.25</v>
      </c>
      <c r="H575" s="380">
        <v>178.25</v>
      </c>
    </row>
    <row r="576" spans="1:8" ht="75" x14ac:dyDescent="0.25">
      <c r="A576" s="98">
        <f t="shared" si="8"/>
        <v>150704</v>
      </c>
      <c r="B576" s="377" t="s">
        <v>10072</v>
      </c>
      <c r="C576" s="377" t="s">
        <v>37979</v>
      </c>
      <c r="D576" s="377" t="s">
        <v>10073</v>
      </c>
      <c r="E576" s="379" t="s">
        <v>138</v>
      </c>
      <c r="F576" s="379">
        <v>1</v>
      </c>
      <c r="G576" s="380">
        <v>191.48</v>
      </c>
      <c r="H576" s="380">
        <v>191.48</v>
      </c>
    </row>
    <row r="577" spans="1:8" x14ac:dyDescent="0.25">
      <c r="A577" s="98">
        <f t="shared" si="8"/>
        <v>1508</v>
      </c>
      <c r="B577" s="378" t="s">
        <v>10074</v>
      </c>
      <c r="C577" s="377"/>
      <c r="D577" s="378" t="s">
        <v>10075</v>
      </c>
      <c r="E577" s="379"/>
      <c r="F577" s="379"/>
      <c r="G577" s="380"/>
      <c r="H577" s="380"/>
    </row>
    <row r="578" spans="1:8" ht="45" x14ac:dyDescent="0.25">
      <c r="A578" s="98">
        <f t="shared" si="8"/>
        <v>150801</v>
      </c>
      <c r="B578" s="377" t="s">
        <v>10076</v>
      </c>
      <c r="C578" s="377" t="s">
        <v>10077</v>
      </c>
      <c r="D578" s="377" t="s">
        <v>10078</v>
      </c>
      <c r="E578" s="379" t="s">
        <v>138</v>
      </c>
      <c r="F578" s="379">
        <v>1</v>
      </c>
      <c r="G578" s="380">
        <v>17.25</v>
      </c>
      <c r="H578" s="380">
        <v>17.25</v>
      </c>
    </row>
    <row r="579" spans="1:8" ht="60" x14ac:dyDescent="0.25">
      <c r="A579" s="98">
        <f t="shared" si="8"/>
        <v>150802</v>
      </c>
      <c r="B579" s="377" t="s">
        <v>10079</v>
      </c>
      <c r="C579" s="377" t="s">
        <v>10080</v>
      </c>
      <c r="D579" s="377" t="s">
        <v>10081</v>
      </c>
      <c r="E579" s="379" t="s">
        <v>145</v>
      </c>
      <c r="F579" s="379">
        <v>1</v>
      </c>
      <c r="G579" s="380">
        <v>23.63</v>
      </c>
      <c r="H579" s="380">
        <v>23.63</v>
      </c>
    </row>
    <row r="580" spans="1:8" ht="60" x14ac:dyDescent="0.25">
      <c r="A580" s="98">
        <f t="shared" si="8"/>
        <v>150803</v>
      </c>
      <c r="B580" s="377" t="s">
        <v>10082</v>
      </c>
      <c r="C580" s="377" t="s">
        <v>10083</v>
      </c>
      <c r="D580" s="377" t="s">
        <v>10084</v>
      </c>
      <c r="E580" s="379" t="s">
        <v>145</v>
      </c>
      <c r="F580" s="379">
        <v>1</v>
      </c>
      <c r="G580" s="380">
        <v>27.15</v>
      </c>
      <c r="H580" s="380">
        <v>27.15</v>
      </c>
    </row>
    <row r="581" spans="1:8" ht="60" x14ac:dyDescent="0.25">
      <c r="A581" s="98">
        <f t="shared" si="8"/>
        <v>150804</v>
      </c>
      <c r="B581" s="377" t="s">
        <v>10085</v>
      </c>
      <c r="C581" s="377" t="s">
        <v>10086</v>
      </c>
      <c r="D581" s="377" t="s">
        <v>10087</v>
      </c>
      <c r="E581" s="379" t="s">
        <v>145</v>
      </c>
      <c r="F581" s="379">
        <v>1</v>
      </c>
      <c r="G581" s="380">
        <v>23.94</v>
      </c>
      <c r="H581" s="380">
        <v>23.94</v>
      </c>
    </row>
    <row r="582" spans="1:8" ht="60" x14ac:dyDescent="0.25">
      <c r="A582" s="98">
        <f t="shared" si="8"/>
        <v>150805</v>
      </c>
      <c r="B582" s="377" t="s">
        <v>10088</v>
      </c>
      <c r="C582" s="377" t="s">
        <v>10089</v>
      </c>
      <c r="D582" s="377" t="s">
        <v>10090</v>
      </c>
      <c r="E582" s="379" t="s">
        <v>145</v>
      </c>
      <c r="F582" s="379">
        <v>1</v>
      </c>
      <c r="G582" s="380">
        <v>26.99</v>
      </c>
      <c r="H582" s="380">
        <v>26.99</v>
      </c>
    </row>
    <row r="583" spans="1:8" ht="45" x14ac:dyDescent="0.25">
      <c r="A583" s="98">
        <f t="shared" si="8"/>
        <v>150806</v>
      </c>
      <c r="B583" s="377" t="s">
        <v>10091</v>
      </c>
      <c r="C583" s="377" t="s">
        <v>10092</v>
      </c>
      <c r="D583" s="377" t="s">
        <v>10093</v>
      </c>
      <c r="E583" s="379" t="s">
        <v>138</v>
      </c>
      <c r="F583" s="379">
        <v>1</v>
      </c>
      <c r="G583" s="380">
        <v>27.91</v>
      </c>
      <c r="H583" s="380">
        <v>27.91</v>
      </c>
    </row>
    <row r="584" spans="1:8" ht="30" x14ac:dyDescent="0.25">
      <c r="A584" s="98">
        <f t="shared" si="8"/>
        <v>150807</v>
      </c>
      <c r="B584" s="377" t="s">
        <v>10094</v>
      </c>
      <c r="C584" s="377" t="s">
        <v>10095</v>
      </c>
      <c r="D584" s="377" t="s">
        <v>10096</v>
      </c>
      <c r="E584" s="379" t="s">
        <v>138</v>
      </c>
      <c r="F584" s="379">
        <v>1</v>
      </c>
      <c r="G584" s="380">
        <v>15.53</v>
      </c>
      <c r="H584" s="380">
        <v>15.53</v>
      </c>
    </row>
    <row r="585" spans="1:8" ht="45" x14ac:dyDescent="0.25">
      <c r="A585" s="98">
        <f t="shared" si="8"/>
        <v>150835</v>
      </c>
      <c r="B585" s="377" t="s">
        <v>10097</v>
      </c>
      <c r="C585" s="377" t="s">
        <v>10098</v>
      </c>
      <c r="D585" s="377" t="s">
        <v>10099</v>
      </c>
      <c r="E585" s="379" t="s">
        <v>138</v>
      </c>
      <c r="F585" s="379">
        <v>1</v>
      </c>
      <c r="G585" s="380">
        <v>84.64</v>
      </c>
      <c r="H585" s="380">
        <v>84.64</v>
      </c>
    </row>
    <row r="586" spans="1:8" ht="45" x14ac:dyDescent="0.25">
      <c r="A586" s="98">
        <f t="shared" si="8"/>
        <v>150836</v>
      </c>
      <c r="B586" s="377" t="s">
        <v>10100</v>
      </c>
      <c r="C586" s="377" t="s">
        <v>10101</v>
      </c>
      <c r="D586" s="377" t="s">
        <v>10102</v>
      </c>
      <c r="E586" s="379" t="s">
        <v>138</v>
      </c>
      <c r="F586" s="379">
        <v>1</v>
      </c>
      <c r="G586" s="380">
        <v>110.03</v>
      </c>
      <c r="H586" s="380">
        <v>110.03</v>
      </c>
    </row>
    <row r="587" spans="1:8" ht="45" x14ac:dyDescent="0.25">
      <c r="A587" s="98">
        <f t="shared" si="8"/>
        <v>150837</v>
      </c>
      <c r="B587" s="377" t="s">
        <v>10103</v>
      </c>
      <c r="C587" s="377" t="s">
        <v>10104</v>
      </c>
      <c r="D587" s="377" t="s">
        <v>10105</v>
      </c>
      <c r="E587" s="379" t="s">
        <v>138</v>
      </c>
      <c r="F587" s="379">
        <v>1</v>
      </c>
      <c r="G587" s="380">
        <v>140.78</v>
      </c>
      <c r="H587" s="380">
        <v>140.78</v>
      </c>
    </row>
    <row r="588" spans="1:8" ht="45" x14ac:dyDescent="0.25">
      <c r="A588" s="98">
        <f t="shared" si="8"/>
        <v>150838</v>
      </c>
      <c r="B588" s="377" t="s">
        <v>10106</v>
      </c>
      <c r="C588" s="377" t="s">
        <v>10107</v>
      </c>
      <c r="D588" s="377" t="s">
        <v>10108</v>
      </c>
      <c r="E588" s="379" t="s">
        <v>138</v>
      </c>
      <c r="F588" s="379">
        <v>1</v>
      </c>
      <c r="G588" s="380">
        <v>168.04</v>
      </c>
      <c r="H588" s="380">
        <v>168.04</v>
      </c>
    </row>
    <row r="589" spans="1:8" ht="45" x14ac:dyDescent="0.25">
      <c r="A589" s="98">
        <f t="shared" si="8"/>
        <v>150843</v>
      </c>
      <c r="B589" s="377" t="s">
        <v>10109</v>
      </c>
      <c r="C589" s="377" t="s">
        <v>10110</v>
      </c>
      <c r="D589" s="377" t="s">
        <v>10111</v>
      </c>
      <c r="E589" s="379" t="s">
        <v>145</v>
      </c>
      <c r="F589" s="379">
        <v>1</v>
      </c>
      <c r="G589" s="380">
        <v>77.27</v>
      </c>
      <c r="H589" s="380">
        <v>77.27</v>
      </c>
    </row>
    <row r="590" spans="1:8" ht="45" x14ac:dyDescent="0.25">
      <c r="A590" s="98">
        <f t="shared" ref="A590:A653" si="9">VALUE(RIGHT(B590,LEN(B590)-1))</f>
        <v>150844</v>
      </c>
      <c r="B590" s="377" t="s">
        <v>10112</v>
      </c>
      <c r="C590" s="377" t="s">
        <v>10113</v>
      </c>
      <c r="D590" s="377" t="s">
        <v>10114</v>
      </c>
      <c r="E590" s="379" t="s">
        <v>145</v>
      </c>
      <c r="F590" s="379">
        <v>1</v>
      </c>
      <c r="G590" s="380">
        <v>99.65</v>
      </c>
      <c r="H590" s="380">
        <v>99.65</v>
      </c>
    </row>
    <row r="591" spans="1:8" ht="45" x14ac:dyDescent="0.25">
      <c r="A591" s="98">
        <f t="shared" si="9"/>
        <v>150845</v>
      </c>
      <c r="B591" s="377" t="s">
        <v>10115</v>
      </c>
      <c r="C591" s="377" t="s">
        <v>10116</v>
      </c>
      <c r="D591" s="377" t="s">
        <v>10117</v>
      </c>
      <c r="E591" s="379" t="s">
        <v>145</v>
      </c>
      <c r="F591" s="379">
        <v>1</v>
      </c>
      <c r="G591" s="380">
        <v>115.42</v>
      </c>
      <c r="H591" s="380">
        <v>115.42</v>
      </c>
    </row>
    <row r="592" spans="1:8" ht="30" x14ac:dyDescent="0.25">
      <c r="A592" s="98">
        <f t="shared" si="9"/>
        <v>150850</v>
      </c>
      <c r="B592" s="377" t="s">
        <v>10118</v>
      </c>
      <c r="C592" s="377" t="s">
        <v>10119</v>
      </c>
      <c r="D592" s="377" t="s">
        <v>10120</v>
      </c>
      <c r="E592" s="379" t="s">
        <v>145</v>
      </c>
      <c r="F592" s="379">
        <v>1</v>
      </c>
      <c r="G592" s="380">
        <v>10.69</v>
      </c>
      <c r="H592" s="380">
        <v>10.69</v>
      </c>
    </row>
    <row r="593" spans="1:8" x14ac:dyDescent="0.25">
      <c r="A593" s="98">
        <f t="shared" si="9"/>
        <v>150851</v>
      </c>
      <c r="B593" s="377" t="s">
        <v>10121</v>
      </c>
      <c r="C593" s="377" t="s">
        <v>10122</v>
      </c>
      <c r="D593" s="377" t="s">
        <v>480</v>
      </c>
      <c r="E593" s="379" t="s">
        <v>145</v>
      </c>
      <c r="F593" s="379">
        <v>1</v>
      </c>
      <c r="G593" s="380">
        <v>11.14</v>
      </c>
      <c r="H593" s="380">
        <v>11.14</v>
      </c>
    </row>
    <row r="594" spans="1:8" x14ac:dyDescent="0.25">
      <c r="A594" s="98">
        <f t="shared" si="9"/>
        <v>150852</v>
      </c>
      <c r="B594" s="377" t="s">
        <v>10123</v>
      </c>
      <c r="C594" s="377" t="s">
        <v>10124</v>
      </c>
      <c r="D594" s="377" t="s">
        <v>520</v>
      </c>
      <c r="E594" s="379" t="s">
        <v>145</v>
      </c>
      <c r="F594" s="379">
        <v>1</v>
      </c>
      <c r="G594" s="380">
        <v>12.28</v>
      </c>
      <c r="H594" s="380">
        <v>12.28</v>
      </c>
    </row>
    <row r="595" spans="1:8" ht="45" x14ac:dyDescent="0.25">
      <c r="A595" s="98">
        <f t="shared" si="9"/>
        <v>150860</v>
      </c>
      <c r="B595" s="377" t="s">
        <v>10125</v>
      </c>
      <c r="C595" s="377" t="s">
        <v>10126</v>
      </c>
      <c r="D595" s="377" t="s">
        <v>10127</v>
      </c>
      <c r="E595" s="379" t="s">
        <v>145</v>
      </c>
      <c r="F595" s="379">
        <v>1</v>
      </c>
      <c r="G595" s="380">
        <v>37.44</v>
      </c>
      <c r="H595" s="380">
        <v>37.44</v>
      </c>
    </row>
    <row r="596" spans="1:8" ht="45" x14ac:dyDescent="0.25">
      <c r="A596" s="98">
        <f t="shared" si="9"/>
        <v>150861</v>
      </c>
      <c r="B596" s="377" t="s">
        <v>10128</v>
      </c>
      <c r="C596" s="377" t="s">
        <v>10129</v>
      </c>
      <c r="D596" s="377" t="s">
        <v>10130</v>
      </c>
      <c r="E596" s="379" t="s">
        <v>145</v>
      </c>
      <c r="F596" s="379">
        <v>1</v>
      </c>
      <c r="G596" s="380">
        <v>48.49</v>
      </c>
      <c r="H596" s="380">
        <v>48.49</v>
      </c>
    </row>
    <row r="597" spans="1:8" ht="45" x14ac:dyDescent="0.25">
      <c r="A597" s="98">
        <f t="shared" si="9"/>
        <v>150862</v>
      </c>
      <c r="B597" s="377" t="s">
        <v>10131</v>
      </c>
      <c r="C597" s="377" t="s">
        <v>10132</v>
      </c>
      <c r="D597" s="377" t="s">
        <v>10133</v>
      </c>
      <c r="E597" s="379" t="s">
        <v>145</v>
      </c>
      <c r="F597" s="379">
        <v>1</v>
      </c>
      <c r="G597" s="380">
        <v>63.39</v>
      </c>
      <c r="H597" s="380">
        <v>63.39</v>
      </c>
    </row>
    <row r="598" spans="1:8" ht="45" x14ac:dyDescent="0.25">
      <c r="A598" s="98">
        <f t="shared" si="9"/>
        <v>150863</v>
      </c>
      <c r="B598" s="377" t="s">
        <v>10134</v>
      </c>
      <c r="C598" s="377" t="s">
        <v>10135</v>
      </c>
      <c r="D598" s="377" t="s">
        <v>10136</v>
      </c>
      <c r="E598" s="379" t="s">
        <v>145</v>
      </c>
      <c r="F598" s="379">
        <v>1</v>
      </c>
      <c r="G598" s="380">
        <v>81.93</v>
      </c>
      <c r="H598" s="380">
        <v>81.93</v>
      </c>
    </row>
    <row r="599" spans="1:8" ht="45" x14ac:dyDescent="0.25">
      <c r="A599" s="98">
        <f t="shared" si="9"/>
        <v>150866</v>
      </c>
      <c r="B599" s="377" t="s">
        <v>10137</v>
      </c>
      <c r="C599" s="377" t="s">
        <v>10138</v>
      </c>
      <c r="D599" s="377" t="s">
        <v>10139</v>
      </c>
      <c r="E599" s="379" t="s">
        <v>145</v>
      </c>
      <c r="F599" s="379">
        <v>1</v>
      </c>
      <c r="G599" s="380">
        <v>12.32</v>
      </c>
      <c r="H599" s="380">
        <v>12.32</v>
      </c>
    </row>
    <row r="600" spans="1:8" ht="45" x14ac:dyDescent="0.25">
      <c r="A600" s="98">
        <f t="shared" si="9"/>
        <v>150867</v>
      </c>
      <c r="B600" s="377" t="s">
        <v>10140</v>
      </c>
      <c r="C600" s="377" t="s">
        <v>10141</v>
      </c>
      <c r="D600" s="377" t="s">
        <v>10142</v>
      </c>
      <c r="E600" s="379" t="s">
        <v>145</v>
      </c>
      <c r="F600" s="379">
        <v>1</v>
      </c>
      <c r="G600" s="380">
        <v>12.32</v>
      </c>
      <c r="H600" s="380">
        <v>12.32</v>
      </c>
    </row>
    <row r="601" spans="1:8" ht="45" x14ac:dyDescent="0.25">
      <c r="A601" s="98">
        <f t="shared" si="9"/>
        <v>150870</v>
      </c>
      <c r="B601" s="377" t="s">
        <v>10143</v>
      </c>
      <c r="C601" s="377" t="s">
        <v>10144</v>
      </c>
      <c r="D601" s="377" t="s">
        <v>10145</v>
      </c>
      <c r="E601" s="379" t="s">
        <v>145</v>
      </c>
      <c r="F601" s="379">
        <v>1</v>
      </c>
      <c r="G601" s="380">
        <v>108.78</v>
      </c>
      <c r="H601" s="380">
        <v>108.78</v>
      </c>
    </row>
    <row r="602" spans="1:8" ht="45" x14ac:dyDescent="0.25">
      <c r="A602" s="98">
        <f t="shared" si="9"/>
        <v>150871</v>
      </c>
      <c r="B602" s="377" t="s">
        <v>10146</v>
      </c>
      <c r="C602" s="377" t="s">
        <v>10147</v>
      </c>
      <c r="D602" s="377" t="s">
        <v>10148</v>
      </c>
      <c r="E602" s="379" t="s">
        <v>145</v>
      </c>
      <c r="F602" s="379">
        <v>1</v>
      </c>
      <c r="G602" s="380">
        <v>147.49</v>
      </c>
      <c r="H602" s="380">
        <v>147.49</v>
      </c>
    </row>
    <row r="603" spans="1:8" ht="45" x14ac:dyDescent="0.25">
      <c r="A603" s="98">
        <f t="shared" si="9"/>
        <v>150875</v>
      </c>
      <c r="B603" s="377" t="s">
        <v>10149</v>
      </c>
      <c r="C603" s="377" t="s">
        <v>10150</v>
      </c>
      <c r="D603" s="377" t="s">
        <v>10151</v>
      </c>
      <c r="E603" s="379" t="s">
        <v>145</v>
      </c>
      <c r="F603" s="379">
        <v>1</v>
      </c>
      <c r="G603" s="380">
        <v>92.73</v>
      </c>
      <c r="H603" s="380">
        <v>92.73</v>
      </c>
    </row>
    <row r="604" spans="1:8" ht="45" x14ac:dyDescent="0.25">
      <c r="A604" s="98">
        <f t="shared" si="9"/>
        <v>150876</v>
      </c>
      <c r="B604" s="377" t="s">
        <v>10152</v>
      </c>
      <c r="C604" s="377" t="s">
        <v>10153</v>
      </c>
      <c r="D604" s="377" t="s">
        <v>10154</v>
      </c>
      <c r="E604" s="379" t="s">
        <v>145</v>
      </c>
      <c r="F604" s="379">
        <v>1</v>
      </c>
      <c r="G604" s="380">
        <v>140.16</v>
      </c>
      <c r="H604" s="380">
        <v>140.16</v>
      </c>
    </row>
    <row r="605" spans="1:8" ht="75" x14ac:dyDescent="0.25">
      <c r="A605" s="98">
        <f t="shared" si="9"/>
        <v>150880</v>
      </c>
      <c r="B605" s="377" t="s">
        <v>10155</v>
      </c>
      <c r="C605" s="377" t="s">
        <v>10156</v>
      </c>
      <c r="D605" s="377" t="s">
        <v>10157</v>
      </c>
      <c r="E605" s="379" t="s">
        <v>145</v>
      </c>
      <c r="F605" s="379">
        <v>1</v>
      </c>
      <c r="G605" s="380">
        <v>31.94</v>
      </c>
      <c r="H605" s="380">
        <v>31.94</v>
      </c>
    </row>
    <row r="606" spans="1:8" ht="60" x14ac:dyDescent="0.25">
      <c r="A606" s="98">
        <f t="shared" si="9"/>
        <v>150881</v>
      </c>
      <c r="B606" s="377" t="s">
        <v>10158</v>
      </c>
      <c r="C606" s="377" t="s">
        <v>10159</v>
      </c>
      <c r="D606" s="377" t="s">
        <v>1002</v>
      </c>
      <c r="E606" s="379" t="s">
        <v>145</v>
      </c>
      <c r="F606" s="379">
        <v>1</v>
      </c>
      <c r="G606" s="380">
        <v>34.619999999999997</v>
      </c>
      <c r="H606" s="380">
        <v>34.619999999999997</v>
      </c>
    </row>
    <row r="607" spans="1:8" ht="60" x14ac:dyDescent="0.25">
      <c r="A607" s="98">
        <f t="shared" si="9"/>
        <v>150882</v>
      </c>
      <c r="B607" s="377" t="s">
        <v>10160</v>
      </c>
      <c r="C607" s="377" t="s">
        <v>10161</v>
      </c>
      <c r="D607" s="377" t="s">
        <v>10162</v>
      </c>
      <c r="E607" s="379" t="s">
        <v>145</v>
      </c>
      <c r="F607" s="379">
        <v>1</v>
      </c>
      <c r="G607" s="380">
        <v>66.36</v>
      </c>
      <c r="H607" s="380">
        <v>66.36</v>
      </c>
    </row>
    <row r="608" spans="1:8" ht="60" x14ac:dyDescent="0.25">
      <c r="A608" s="98">
        <f t="shared" si="9"/>
        <v>150883</v>
      </c>
      <c r="B608" s="377" t="s">
        <v>10163</v>
      </c>
      <c r="C608" s="377" t="s">
        <v>10164</v>
      </c>
      <c r="D608" s="377" t="s">
        <v>10165</v>
      </c>
      <c r="E608" s="379" t="s">
        <v>145</v>
      </c>
      <c r="F608" s="379">
        <v>1</v>
      </c>
      <c r="G608" s="380">
        <v>77.36</v>
      </c>
      <c r="H608" s="380">
        <v>77.36</v>
      </c>
    </row>
    <row r="609" spans="1:8" ht="90" x14ac:dyDescent="0.25">
      <c r="A609" s="98">
        <f t="shared" si="9"/>
        <v>150884</v>
      </c>
      <c r="B609" s="377" t="s">
        <v>10166</v>
      </c>
      <c r="C609" s="377" t="s">
        <v>10167</v>
      </c>
      <c r="D609" s="377" t="s">
        <v>10168</v>
      </c>
      <c r="E609" s="379" t="s">
        <v>145</v>
      </c>
      <c r="F609" s="379">
        <v>1</v>
      </c>
      <c r="G609" s="380">
        <v>50.36</v>
      </c>
      <c r="H609" s="380">
        <v>50.36</v>
      </c>
    </row>
    <row r="610" spans="1:8" ht="105" x14ac:dyDescent="0.25">
      <c r="A610" s="98">
        <f t="shared" si="9"/>
        <v>150885</v>
      </c>
      <c r="B610" s="377" t="s">
        <v>10169</v>
      </c>
      <c r="C610" s="377" t="s">
        <v>10170</v>
      </c>
      <c r="D610" s="377" t="s">
        <v>10171</v>
      </c>
      <c r="E610" s="379" t="s">
        <v>145</v>
      </c>
      <c r="F610" s="379">
        <v>1</v>
      </c>
      <c r="G610" s="380">
        <v>64.069999999999993</v>
      </c>
      <c r="H610" s="380">
        <v>64.069999999999993</v>
      </c>
    </row>
    <row r="611" spans="1:8" ht="105" x14ac:dyDescent="0.25">
      <c r="A611" s="98">
        <f t="shared" si="9"/>
        <v>150886</v>
      </c>
      <c r="B611" s="377" t="s">
        <v>10172</v>
      </c>
      <c r="C611" s="377" t="s">
        <v>10173</v>
      </c>
      <c r="D611" s="377" t="s">
        <v>10174</v>
      </c>
      <c r="E611" s="379" t="s">
        <v>145</v>
      </c>
      <c r="F611" s="379">
        <v>1</v>
      </c>
      <c r="G611" s="380">
        <v>65.61</v>
      </c>
      <c r="H611" s="380">
        <v>65.61</v>
      </c>
    </row>
    <row r="612" spans="1:8" ht="30" x14ac:dyDescent="0.25">
      <c r="A612" s="98">
        <f t="shared" si="9"/>
        <v>1509</v>
      </c>
      <c r="B612" s="378" t="s">
        <v>10175</v>
      </c>
      <c r="C612" s="377"/>
      <c r="D612" s="378" t="s">
        <v>10176</v>
      </c>
      <c r="E612" s="379"/>
      <c r="F612" s="379"/>
      <c r="G612" s="380"/>
      <c r="H612" s="380"/>
    </row>
    <row r="613" spans="1:8" ht="30" x14ac:dyDescent="0.25">
      <c r="A613" s="98">
        <f t="shared" si="9"/>
        <v>150906</v>
      </c>
      <c r="B613" s="377" t="s">
        <v>10177</v>
      </c>
      <c r="C613" s="377" t="s">
        <v>10178</v>
      </c>
      <c r="D613" s="377" t="s">
        <v>10179</v>
      </c>
      <c r="E613" s="379" t="s">
        <v>138</v>
      </c>
      <c r="F613" s="379">
        <v>1</v>
      </c>
      <c r="G613" s="380">
        <v>2.0499999999999998</v>
      </c>
      <c r="H613" s="380">
        <v>2.0499999999999998</v>
      </c>
    </row>
    <row r="614" spans="1:8" x14ac:dyDescent="0.25">
      <c r="A614" s="98">
        <f t="shared" si="9"/>
        <v>150910</v>
      </c>
      <c r="B614" s="377" t="s">
        <v>10180</v>
      </c>
      <c r="C614" s="377" t="s">
        <v>10181</v>
      </c>
      <c r="D614" s="377" t="s">
        <v>10182</v>
      </c>
      <c r="E614" s="379" t="s">
        <v>145</v>
      </c>
      <c r="F614" s="379">
        <v>1</v>
      </c>
      <c r="G614" s="380">
        <v>12.96</v>
      </c>
      <c r="H614" s="380">
        <v>12.96</v>
      </c>
    </row>
    <row r="615" spans="1:8" ht="45" x14ac:dyDescent="0.25">
      <c r="A615" s="98">
        <f t="shared" si="9"/>
        <v>150916</v>
      </c>
      <c r="B615" s="377" t="s">
        <v>10183</v>
      </c>
      <c r="C615" s="377" t="s">
        <v>10184</v>
      </c>
      <c r="D615" s="377" t="s">
        <v>10185</v>
      </c>
      <c r="E615" s="379" t="s">
        <v>145</v>
      </c>
      <c r="F615" s="379">
        <v>1</v>
      </c>
      <c r="G615" s="380">
        <v>34.83</v>
      </c>
      <c r="H615" s="380">
        <v>34.83</v>
      </c>
    </row>
    <row r="616" spans="1:8" ht="30" x14ac:dyDescent="0.25">
      <c r="A616" s="98">
        <f t="shared" si="9"/>
        <v>150918</v>
      </c>
      <c r="B616" s="377" t="s">
        <v>10186</v>
      </c>
      <c r="C616" s="377" t="s">
        <v>10187</v>
      </c>
      <c r="D616" s="377" t="s">
        <v>10188</v>
      </c>
      <c r="E616" s="379" t="s">
        <v>145</v>
      </c>
      <c r="F616" s="379">
        <v>1</v>
      </c>
      <c r="G616" s="380">
        <v>34.700000000000003</v>
      </c>
      <c r="H616" s="380">
        <v>34.700000000000003</v>
      </c>
    </row>
    <row r="617" spans="1:8" ht="30" x14ac:dyDescent="0.25">
      <c r="A617" s="98">
        <f t="shared" si="9"/>
        <v>150932</v>
      </c>
      <c r="B617" s="377" t="s">
        <v>10189</v>
      </c>
      <c r="C617" s="377" t="s">
        <v>10190</v>
      </c>
      <c r="D617" s="377" t="s">
        <v>10191</v>
      </c>
      <c r="E617" s="379" t="s">
        <v>145</v>
      </c>
      <c r="F617" s="379">
        <v>1</v>
      </c>
      <c r="G617" s="380">
        <v>6.41</v>
      </c>
      <c r="H617" s="380">
        <v>6.41</v>
      </c>
    </row>
    <row r="618" spans="1:8" x14ac:dyDescent="0.25">
      <c r="A618" s="98">
        <f t="shared" si="9"/>
        <v>150934</v>
      </c>
      <c r="B618" s="377" t="s">
        <v>10192</v>
      </c>
      <c r="C618" s="377" t="s">
        <v>10193</v>
      </c>
      <c r="D618" s="377" t="s">
        <v>10194</v>
      </c>
      <c r="E618" s="379" t="s">
        <v>145</v>
      </c>
      <c r="F618" s="379">
        <v>1</v>
      </c>
      <c r="G618" s="380">
        <v>26.49</v>
      </c>
      <c r="H618" s="380">
        <v>26.49</v>
      </c>
    </row>
    <row r="619" spans="1:8" x14ac:dyDescent="0.25">
      <c r="A619" s="98">
        <f t="shared" si="9"/>
        <v>150937</v>
      </c>
      <c r="B619" s="377" t="s">
        <v>10195</v>
      </c>
      <c r="C619" s="377" t="s">
        <v>10196</v>
      </c>
      <c r="D619" s="377" t="s">
        <v>10197</v>
      </c>
      <c r="E619" s="379" t="s">
        <v>138</v>
      </c>
      <c r="F619" s="379">
        <v>1</v>
      </c>
      <c r="G619" s="380">
        <v>4.68</v>
      </c>
      <c r="H619" s="380">
        <v>4.68</v>
      </c>
    </row>
    <row r="620" spans="1:8" x14ac:dyDescent="0.25">
      <c r="A620" s="98">
        <f t="shared" si="9"/>
        <v>150964</v>
      </c>
      <c r="B620" s="377" t="s">
        <v>10198</v>
      </c>
      <c r="C620" s="377" t="s">
        <v>10199</v>
      </c>
      <c r="D620" s="377" t="s">
        <v>10200</v>
      </c>
      <c r="E620" s="379" t="s">
        <v>145</v>
      </c>
      <c r="F620" s="379">
        <v>1</v>
      </c>
      <c r="G620" s="380">
        <v>26.49</v>
      </c>
      <c r="H620" s="380">
        <v>26.49</v>
      </c>
    </row>
    <row r="621" spans="1:8" x14ac:dyDescent="0.25">
      <c r="A621" s="98">
        <f t="shared" si="9"/>
        <v>150967</v>
      </c>
      <c r="B621" s="377" t="s">
        <v>10201</v>
      </c>
      <c r="C621" s="377" t="s">
        <v>10202</v>
      </c>
      <c r="D621" s="377" t="s">
        <v>10203</v>
      </c>
      <c r="E621" s="379" t="s">
        <v>145</v>
      </c>
      <c r="F621" s="379">
        <v>1</v>
      </c>
      <c r="G621" s="380">
        <v>7.21</v>
      </c>
      <c r="H621" s="380">
        <v>7.21</v>
      </c>
    </row>
    <row r="622" spans="1:8" ht="30" x14ac:dyDescent="0.25">
      <c r="A622" s="98">
        <f t="shared" si="9"/>
        <v>1510</v>
      </c>
      <c r="B622" s="378" t="s">
        <v>10204</v>
      </c>
      <c r="C622" s="377"/>
      <c r="D622" s="378" t="s">
        <v>10205</v>
      </c>
      <c r="E622" s="379"/>
      <c r="F622" s="379"/>
      <c r="G622" s="380"/>
      <c r="H622" s="380"/>
    </row>
    <row r="623" spans="1:8" ht="90" x14ac:dyDescent="0.25">
      <c r="A623" s="98">
        <f t="shared" si="9"/>
        <v>151001</v>
      </c>
      <c r="B623" s="377" t="s">
        <v>10206</v>
      </c>
      <c r="C623" s="377" t="s">
        <v>37980</v>
      </c>
      <c r="D623" s="377" t="s">
        <v>10207</v>
      </c>
      <c r="E623" s="379" t="s">
        <v>145</v>
      </c>
      <c r="F623" s="379">
        <v>1</v>
      </c>
      <c r="G623" s="380">
        <v>133.63</v>
      </c>
      <c r="H623" s="380">
        <v>133.63</v>
      </c>
    </row>
    <row r="624" spans="1:8" ht="90" x14ac:dyDescent="0.25">
      <c r="A624" s="98">
        <f t="shared" si="9"/>
        <v>151002</v>
      </c>
      <c r="B624" s="377" t="s">
        <v>10208</v>
      </c>
      <c r="C624" s="377" t="s">
        <v>37981</v>
      </c>
      <c r="D624" s="377" t="s">
        <v>535</v>
      </c>
      <c r="E624" s="379" t="s">
        <v>145</v>
      </c>
      <c r="F624" s="379">
        <v>1</v>
      </c>
      <c r="G624" s="380">
        <v>302.16000000000003</v>
      </c>
      <c r="H624" s="380">
        <v>302.16000000000003</v>
      </c>
    </row>
    <row r="625" spans="1:8" ht="90" x14ac:dyDescent="0.25">
      <c r="A625" s="98">
        <f t="shared" si="9"/>
        <v>151003</v>
      </c>
      <c r="B625" s="377" t="s">
        <v>10209</v>
      </c>
      <c r="C625" s="377" t="s">
        <v>37982</v>
      </c>
      <c r="D625" s="377" t="s">
        <v>10210</v>
      </c>
      <c r="E625" s="379" t="s">
        <v>145</v>
      </c>
      <c r="F625" s="379">
        <v>1</v>
      </c>
      <c r="G625" s="380">
        <v>133.15</v>
      </c>
      <c r="H625" s="380">
        <v>133.15</v>
      </c>
    </row>
    <row r="626" spans="1:8" ht="90" x14ac:dyDescent="0.25">
      <c r="A626" s="98">
        <f t="shared" si="9"/>
        <v>151015</v>
      </c>
      <c r="B626" s="377" t="s">
        <v>10211</v>
      </c>
      <c r="C626" s="377" t="s">
        <v>37983</v>
      </c>
      <c r="D626" s="377" t="s">
        <v>10212</v>
      </c>
      <c r="E626" s="379" t="s">
        <v>145</v>
      </c>
      <c r="F626" s="379">
        <v>1</v>
      </c>
      <c r="G626" s="380">
        <v>228.13</v>
      </c>
      <c r="H626" s="380">
        <v>228.13</v>
      </c>
    </row>
    <row r="627" spans="1:8" ht="90" x14ac:dyDescent="0.25">
      <c r="A627" s="98">
        <f t="shared" si="9"/>
        <v>151016</v>
      </c>
      <c r="B627" s="377" t="s">
        <v>10213</v>
      </c>
      <c r="C627" s="377" t="s">
        <v>37984</v>
      </c>
      <c r="D627" s="377" t="s">
        <v>399</v>
      </c>
      <c r="E627" s="379" t="s">
        <v>145</v>
      </c>
      <c r="F627" s="379">
        <v>1</v>
      </c>
      <c r="G627" s="380">
        <v>690.24</v>
      </c>
      <c r="H627" s="380">
        <v>690.24</v>
      </c>
    </row>
    <row r="628" spans="1:8" ht="90" x14ac:dyDescent="0.25">
      <c r="A628" s="98">
        <f t="shared" si="9"/>
        <v>151017</v>
      </c>
      <c r="B628" s="377" t="s">
        <v>10214</v>
      </c>
      <c r="C628" s="377" t="s">
        <v>37985</v>
      </c>
      <c r="D628" s="377" t="s">
        <v>400</v>
      </c>
      <c r="E628" s="379" t="s">
        <v>145</v>
      </c>
      <c r="F628" s="379">
        <v>1</v>
      </c>
      <c r="G628" s="381">
        <v>1047.3900000000001</v>
      </c>
      <c r="H628" s="381">
        <v>1047.3900000000001</v>
      </c>
    </row>
    <row r="629" spans="1:8" x14ac:dyDescent="0.25">
      <c r="A629" s="98">
        <f t="shared" si="9"/>
        <v>1511</v>
      </c>
      <c r="B629" s="378" t="s">
        <v>10215</v>
      </c>
      <c r="C629" s="377"/>
      <c r="D629" s="378" t="s">
        <v>10216</v>
      </c>
      <c r="E629" s="379"/>
      <c r="F629" s="379"/>
      <c r="G629" s="380"/>
      <c r="H629" s="380"/>
    </row>
    <row r="630" spans="1:8" ht="30" x14ac:dyDescent="0.25">
      <c r="A630" s="98">
        <f t="shared" si="9"/>
        <v>151125</v>
      </c>
      <c r="B630" s="377" t="s">
        <v>10217</v>
      </c>
      <c r="C630" s="377" t="s">
        <v>10218</v>
      </c>
      <c r="D630" s="377" t="s">
        <v>10219</v>
      </c>
      <c r="E630" s="379" t="s">
        <v>138</v>
      </c>
      <c r="F630" s="379">
        <v>1</v>
      </c>
      <c r="G630" s="380">
        <v>15.9</v>
      </c>
      <c r="H630" s="380">
        <v>15.9</v>
      </c>
    </row>
    <row r="631" spans="1:8" ht="30" x14ac:dyDescent="0.25">
      <c r="A631" s="98">
        <f t="shared" si="9"/>
        <v>151126</v>
      </c>
      <c r="B631" s="377" t="s">
        <v>10220</v>
      </c>
      <c r="C631" s="377" t="s">
        <v>10221</v>
      </c>
      <c r="D631" s="377" t="s">
        <v>482</v>
      </c>
      <c r="E631" s="379" t="s">
        <v>138</v>
      </c>
      <c r="F631" s="379">
        <v>1</v>
      </c>
      <c r="G631" s="380">
        <v>16.940000000000001</v>
      </c>
      <c r="H631" s="380">
        <v>16.940000000000001</v>
      </c>
    </row>
    <row r="632" spans="1:8" ht="30" x14ac:dyDescent="0.25">
      <c r="A632" s="98">
        <f t="shared" si="9"/>
        <v>151127</v>
      </c>
      <c r="B632" s="377" t="s">
        <v>10222</v>
      </c>
      <c r="C632" s="377" t="s">
        <v>10223</v>
      </c>
      <c r="D632" s="377" t="s">
        <v>481</v>
      </c>
      <c r="E632" s="379" t="s">
        <v>138</v>
      </c>
      <c r="F632" s="379">
        <v>1</v>
      </c>
      <c r="G632" s="380">
        <v>24.79</v>
      </c>
      <c r="H632" s="380">
        <v>24.79</v>
      </c>
    </row>
    <row r="633" spans="1:8" ht="45" x14ac:dyDescent="0.25">
      <c r="A633" s="98">
        <f t="shared" si="9"/>
        <v>151128</v>
      </c>
      <c r="B633" s="377" t="s">
        <v>10224</v>
      </c>
      <c r="C633" s="377" t="s">
        <v>10225</v>
      </c>
      <c r="D633" s="377" t="s">
        <v>10226</v>
      </c>
      <c r="E633" s="379" t="s">
        <v>138</v>
      </c>
      <c r="F633" s="379">
        <v>1</v>
      </c>
      <c r="G633" s="380">
        <v>30.16</v>
      </c>
      <c r="H633" s="380">
        <v>30.16</v>
      </c>
    </row>
    <row r="634" spans="1:8" ht="45" x14ac:dyDescent="0.25">
      <c r="A634" s="98">
        <f t="shared" si="9"/>
        <v>151129</v>
      </c>
      <c r="B634" s="377" t="s">
        <v>10227</v>
      </c>
      <c r="C634" s="377" t="s">
        <v>10228</v>
      </c>
      <c r="D634" s="377" t="s">
        <v>10229</v>
      </c>
      <c r="E634" s="379" t="s">
        <v>138</v>
      </c>
      <c r="F634" s="379">
        <v>1</v>
      </c>
      <c r="G634" s="380">
        <v>36.700000000000003</v>
      </c>
      <c r="H634" s="380">
        <v>36.700000000000003</v>
      </c>
    </row>
    <row r="635" spans="1:8" ht="30" x14ac:dyDescent="0.25">
      <c r="A635" s="98">
        <f t="shared" si="9"/>
        <v>151130</v>
      </c>
      <c r="B635" s="377" t="s">
        <v>10230</v>
      </c>
      <c r="C635" s="377" t="s">
        <v>10231</v>
      </c>
      <c r="D635" s="377" t="s">
        <v>485</v>
      </c>
      <c r="E635" s="379" t="s">
        <v>138</v>
      </c>
      <c r="F635" s="379">
        <v>1</v>
      </c>
      <c r="G635" s="380">
        <v>44.04</v>
      </c>
      <c r="H635" s="380">
        <v>44.04</v>
      </c>
    </row>
    <row r="636" spans="1:8" ht="30" x14ac:dyDescent="0.25">
      <c r="A636" s="98">
        <f t="shared" si="9"/>
        <v>151131</v>
      </c>
      <c r="B636" s="377" t="s">
        <v>10232</v>
      </c>
      <c r="C636" s="377" t="s">
        <v>10233</v>
      </c>
      <c r="D636" s="377" t="s">
        <v>10234</v>
      </c>
      <c r="E636" s="379" t="s">
        <v>138</v>
      </c>
      <c r="F636" s="379">
        <v>1</v>
      </c>
      <c r="G636" s="380">
        <v>77.03</v>
      </c>
      <c r="H636" s="380">
        <v>77.03</v>
      </c>
    </row>
    <row r="637" spans="1:8" ht="30" x14ac:dyDescent="0.25">
      <c r="A637" s="98">
        <f t="shared" si="9"/>
        <v>151132</v>
      </c>
      <c r="B637" s="377" t="s">
        <v>10235</v>
      </c>
      <c r="C637" s="377" t="s">
        <v>10236</v>
      </c>
      <c r="D637" s="377" t="s">
        <v>518</v>
      </c>
      <c r="E637" s="379" t="s">
        <v>138</v>
      </c>
      <c r="F637" s="379">
        <v>1</v>
      </c>
      <c r="G637" s="380">
        <v>8.52</v>
      </c>
      <c r="H637" s="380">
        <v>8.52</v>
      </c>
    </row>
    <row r="638" spans="1:8" ht="30" x14ac:dyDescent="0.25">
      <c r="A638" s="98">
        <f t="shared" si="9"/>
        <v>151133</v>
      </c>
      <c r="B638" s="377" t="s">
        <v>10237</v>
      </c>
      <c r="C638" s="377" t="s">
        <v>10238</v>
      </c>
      <c r="D638" s="377" t="s">
        <v>519</v>
      </c>
      <c r="E638" s="379" t="s">
        <v>138</v>
      </c>
      <c r="F638" s="379">
        <v>1</v>
      </c>
      <c r="G638" s="380">
        <v>9.7799999999999994</v>
      </c>
      <c r="H638" s="380">
        <v>9.7799999999999994</v>
      </c>
    </row>
    <row r="639" spans="1:8" ht="30" x14ac:dyDescent="0.25">
      <c r="A639" s="98">
        <f t="shared" si="9"/>
        <v>151135</v>
      </c>
      <c r="B639" s="377" t="s">
        <v>10239</v>
      </c>
      <c r="C639" s="377" t="s">
        <v>10240</v>
      </c>
      <c r="D639" s="377" t="s">
        <v>10241</v>
      </c>
      <c r="E639" s="379" t="s">
        <v>138</v>
      </c>
      <c r="F639" s="379">
        <v>1</v>
      </c>
      <c r="G639" s="380">
        <v>103.71</v>
      </c>
      <c r="H639" s="380">
        <v>103.71</v>
      </c>
    </row>
    <row r="640" spans="1:8" ht="30" x14ac:dyDescent="0.25">
      <c r="A640" s="98">
        <f t="shared" si="9"/>
        <v>151136</v>
      </c>
      <c r="B640" s="377" t="s">
        <v>10242</v>
      </c>
      <c r="C640" s="377" t="s">
        <v>10243</v>
      </c>
      <c r="D640" s="377" t="s">
        <v>10244</v>
      </c>
      <c r="E640" s="379" t="s">
        <v>138</v>
      </c>
      <c r="F640" s="379">
        <v>1</v>
      </c>
      <c r="G640" s="380">
        <v>236.41</v>
      </c>
      <c r="H640" s="380">
        <v>236.41</v>
      </c>
    </row>
    <row r="641" spans="1:8" ht="45" x14ac:dyDescent="0.25">
      <c r="A641" s="98">
        <f t="shared" si="9"/>
        <v>151137</v>
      </c>
      <c r="B641" s="377" t="s">
        <v>10245</v>
      </c>
      <c r="C641" s="377" t="s">
        <v>10246</v>
      </c>
      <c r="D641" s="377" t="s">
        <v>515</v>
      </c>
      <c r="E641" s="379" t="s">
        <v>138</v>
      </c>
      <c r="F641" s="379">
        <v>1</v>
      </c>
      <c r="G641" s="380">
        <v>25.28</v>
      </c>
      <c r="H641" s="380">
        <v>25.28</v>
      </c>
    </row>
    <row r="642" spans="1:8" ht="45" x14ac:dyDescent="0.25">
      <c r="A642" s="98">
        <f t="shared" si="9"/>
        <v>151138</v>
      </c>
      <c r="B642" s="377" t="s">
        <v>10247</v>
      </c>
      <c r="C642" s="377" t="s">
        <v>10248</v>
      </c>
      <c r="D642" s="377" t="s">
        <v>10249</v>
      </c>
      <c r="E642" s="379" t="s">
        <v>138</v>
      </c>
      <c r="F642" s="379">
        <v>1</v>
      </c>
      <c r="G642" s="380">
        <v>21.82</v>
      </c>
      <c r="H642" s="380">
        <v>21.82</v>
      </c>
    </row>
    <row r="643" spans="1:8" ht="30" x14ac:dyDescent="0.25">
      <c r="A643" s="98">
        <f t="shared" si="9"/>
        <v>151139</v>
      </c>
      <c r="B643" s="377" t="s">
        <v>10250</v>
      </c>
      <c r="C643" s="377" t="s">
        <v>10251</v>
      </c>
      <c r="D643" s="377" t="s">
        <v>483</v>
      </c>
      <c r="E643" s="379" t="s">
        <v>138</v>
      </c>
      <c r="F643" s="379">
        <v>1</v>
      </c>
      <c r="G643" s="380">
        <v>25.99</v>
      </c>
      <c r="H643" s="380">
        <v>25.99</v>
      </c>
    </row>
    <row r="644" spans="1:8" ht="30" x14ac:dyDescent="0.25">
      <c r="A644" s="98">
        <f t="shared" si="9"/>
        <v>151140</v>
      </c>
      <c r="B644" s="377" t="s">
        <v>10252</v>
      </c>
      <c r="C644" s="377" t="s">
        <v>10253</v>
      </c>
      <c r="D644" s="377" t="s">
        <v>10254</v>
      </c>
      <c r="E644" s="379" t="s">
        <v>138</v>
      </c>
      <c r="F644" s="379">
        <v>1</v>
      </c>
      <c r="G644" s="380">
        <v>41.64</v>
      </c>
      <c r="H644" s="380">
        <v>41.64</v>
      </c>
    </row>
    <row r="645" spans="1:8" ht="30" x14ac:dyDescent="0.25">
      <c r="A645" s="98">
        <f t="shared" si="9"/>
        <v>151141</v>
      </c>
      <c r="B645" s="377" t="s">
        <v>10255</v>
      </c>
      <c r="C645" s="377" t="s">
        <v>10256</v>
      </c>
      <c r="D645" s="377" t="s">
        <v>516</v>
      </c>
      <c r="E645" s="379" t="s">
        <v>138</v>
      </c>
      <c r="F645" s="379">
        <v>1</v>
      </c>
      <c r="G645" s="380">
        <v>57.34</v>
      </c>
      <c r="H645" s="380">
        <v>57.34</v>
      </c>
    </row>
    <row r="646" spans="1:8" ht="30" x14ac:dyDescent="0.25">
      <c r="A646" s="98">
        <f t="shared" si="9"/>
        <v>151142</v>
      </c>
      <c r="B646" s="377" t="s">
        <v>10257</v>
      </c>
      <c r="C646" s="377" t="s">
        <v>10258</v>
      </c>
      <c r="D646" s="377" t="s">
        <v>517</v>
      </c>
      <c r="E646" s="379" t="s">
        <v>138</v>
      </c>
      <c r="F646" s="379">
        <v>1</v>
      </c>
      <c r="G646" s="380">
        <v>105.36</v>
      </c>
      <c r="H646" s="380">
        <v>105.36</v>
      </c>
    </row>
    <row r="647" spans="1:8" x14ac:dyDescent="0.25">
      <c r="A647" s="98">
        <f t="shared" si="9"/>
        <v>1513</v>
      </c>
      <c r="B647" s="378" t="s">
        <v>10259</v>
      </c>
      <c r="C647" s="377"/>
      <c r="D647" s="378" t="s">
        <v>10260</v>
      </c>
      <c r="E647" s="379"/>
      <c r="F647" s="379"/>
      <c r="G647" s="380"/>
      <c r="H647" s="380"/>
    </row>
    <row r="648" spans="1:8" ht="60" x14ac:dyDescent="0.25">
      <c r="A648" s="98">
        <f t="shared" si="9"/>
        <v>151301</v>
      </c>
      <c r="B648" s="377" t="s">
        <v>10261</v>
      </c>
      <c r="C648" s="377" t="s">
        <v>10262</v>
      </c>
      <c r="D648" s="377" t="s">
        <v>10263</v>
      </c>
      <c r="E648" s="379" t="s">
        <v>145</v>
      </c>
      <c r="F648" s="379">
        <v>1</v>
      </c>
      <c r="G648" s="380">
        <v>22.62</v>
      </c>
      <c r="H648" s="380">
        <v>22.62</v>
      </c>
    </row>
    <row r="649" spans="1:8" ht="60" x14ac:dyDescent="0.25">
      <c r="A649" s="98">
        <f t="shared" si="9"/>
        <v>151302</v>
      </c>
      <c r="B649" s="377" t="s">
        <v>10264</v>
      </c>
      <c r="C649" s="377" t="s">
        <v>10265</v>
      </c>
      <c r="D649" s="377" t="s">
        <v>10266</v>
      </c>
      <c r="E649" s="379" t="s">
        <v>145</v>
      </c>
      <c r="F649" s="379">
        <v>1</v>
      </c>
      <c r="G649" s="380">
        <v>22.62</v>
      </c>
      <c r="H649" s="380">
        <v>22.62</v>
      </c>
    </row>
    <row r="650" spans="1:8" ht="60" x14ac:dyDescent="0.25">
      <c r="A650" s="98">
        <f t="shared" si="9"/>
        <v>151303</v>
      </c>
      <c r="B650" s="377" t="s">
        <v>10267</v>
      </c>
      <c r="C650" s="377" t="s">
        <v>10268</v>
      </c>
      <c r="D650" s="377" t="s">
        <v>10269</v>
      </c>
      <c r="E650" s="379" t="s">
        <v>145</v>
      </c>
      <c r="F650" s="379">
        <v>1</v>
      </c>
      <c r="G650" s="380">
        <v>22.62</v>
      </c>
      <c r="H650" s="380">
        <v>22.62</v>
      </c>
    </row>
    <row r="651" spans="1:8" ht="60" x14ac:dyDescent="0.25">
      <c r="A651" s="98">
        <f t="shared" si="9"/>
        <v>151304</v>
      </c>
      <c r="B651" s="377" t="s">
        <v>10270</v>
      </c>
      <c r="C651" s="377" t="s">
        <v>10271</v>
      </c>
      <c r="D651" s="377" t="s">
        <v>10272</v>
      </c>
      <c r="E651" s="379" t="s">
        <v>145</v>
      </c>
      <c r="F651" s="379">
        <v>1</v>
      </c>
      <c r="G651" s="380">
        <v>22.62</v>
      </c>
      <c r="H651" s="380">
        <v>22.62</v>
      </c>
    </row>
    <row r="652" spans="1:8" ht="60" x14ac:dyDescent="0.25">
      <c r="A652" s="98">
        <f t="shared" si="9"/>
        <v>151305</v>
      </c>
      <c r="B652" s="377" t="s">
        <v>10273</v>
      </c>
      <c r="C652" s="377" t="s">
        <v>10274</v>
      </c>
      <c r="D652" s="377" t="s">
        <v>10275</v>
      </c>
      <c r="E652" s="379" t="s">
        <v>145</v>
      </c>
      <c r="F652" s="379">
        <v>1</v>
      </c>
      <c r="G652" s="380">
        <v>28.23</v>
      </c>
      <c r="H652" s="380">
        <v>28.23</v>
      </c>
    </row>
    <row r="653" spans="1:8" ht="60" x14ac:dyDescent="0.25">
      <c r="A653" s="98">
        <f t="shared" si="9"/>
        <v>151306</v>
      </c>
      <c r="B653" s="377" t="s">
        <v>10276</v>
      </c>
      <c r="C653" s="377" t="s">
        <v>10277</v>
      </c>
      <c r="D653" s="377" t="s">
        <v>10278</v>
      </c>
      <c r="E653" s="379" t="s">
        <v>145</v>
      </c>
      <c r="F653" s="379">
        <v>1</v>
      </c>
      <c r="G653" s="380">
        <v>71.86</v>
      </c>
      <c r="H653" s="380">
        <v>71.86</v>
      </c>
    </row>
    <row r="654" spans="1:8" ht="60" x14ac:dyDescent="0.25">
      <c r="A654" s="98">
        <f t="shared" ref="A654:A717" si="10">VALUE(RIGHT(B654,LEN(B654)-1))</f>
        <v>151307</v>
      </c>
      <c r="B654" s="377" t="s">
        <v>10279</v>
      </c>
      <c r="C654" s="377" t="s">
        <v>10280</v>
      </c>
      <c r="D654" s="377" t="s">
        <v>10281</v>
      </c>
      <c r="E654" s="379" t="s">
        <v>145</v>
      </c>
      <c r="F654" s="379">
        <v>1</v>
      </c>
      <c r="G654" s="380">
        <v>71.86</v>
      </c>
      <c r="H654" s="380">
        <v>71.86</v>
      </c>
    </row>
    <row r="655" spans="1:8" ht="60" x14ac:dyDescent="0.25">
      <c r="A655" s="98">
        <f t="shared" si="10"/>
        <v>151308</v>
      </c>
      <c r="B655" s="377" t="s">
        <v>10282</v>
      </c>
      <c r="C655" s="377" t="s">
        <v>10283</v>
      </c>
      <c r="D655" s="377" t="s">
        <v>10284</v>
      </c>
      <c r="E655" s="379" t="s">
        <v>145</v>
      </c>
      <c r="F655" s="379">
        <v>1</v>
      </c>
      <c r="G655" s="380">
        <v>80.16</v>
      </c>
      <c r="H655" s="380">
        <v>80.16</v>
      </c>
    </row>
    <row r="656" spans="1:8" ht="60" x14ac:dyDescent="0.25">
      <c r="A656" s="98">
        <f t="shared" si="10"/>
        <v>151309</v>
      </c>
      <c r="B656" s="377" t="s">
        <v>10285</v>
      </c>
      <c r="C656" s="377" t="s">
        <v>10286</v>
      </c>
      <c r="D656" s="377" t="s">
        <v>10287</v>
      </c>
      <c r="E656" s="379" t="s">
        <v>145</v>
      </c>
      <c r="F656" s="379">
        <v>1</v>
      </c>
      <c r="G656" s="380">
        <v>95.71</v>
      </c>
      <c r="H656" s="380">
        <v>95.71</v>
      </c>
    </row>
    <row r="657" spans="1:8" ht="60" x14ac:dyDescent="0.25">
      <c r="A657" s="98">
        <f t="shared" si="10"/>
        <v>151310</v>
      </c>
      <c r="B657" s="377" t="s">
        <v>10288</v>
      </c>
      <c r="C657" s="377" t="s">
        <v>10289</v>
      </c>
      <c r="D657" s="377" t="s">
        <v>10290</v>
      </c>
      <c r="E657" s="379" t="s">
        <v>145</v>
      </c>
      <c r="F657" s="379">
        <v>1</v>
      </c>
      <c r="G657" s="380">
        <v>110.4</v>
      </c>
      <c r="H657" s="380">
        <v>110.4</v>
      </c>
    </row>
    <row r="658" spans="1:8" ht="60" x14ac:dyDescent="0.25">
      <c r="A658" s="98">
        <f t="shared" si="10"/>
        <v>151311</v>
      </c>
      <c r="B658" s="377" t="s">
        <v>10291</v>
      </c>
      <c r="C658" s="377" t="s">
        <v>10292</v>
      </c>
      <c r="D658" s="377" t="s">
        <v>10293</v>
      </c>
      <c r="E658" s="379" t="s">
        <v>145</v>
      </c>
      <c r="F658" s="379">
        <v>1</v>
      </c>
      <c r="G658" s="380">
        <v>110.4</v>
      </c>
      <c r="H658" s="380">
        <v>110.4</v>
      </c>
    </row>
    <row r="659" spans="1:8" ht="60" x14ac:dyDescent="0.25">
      <c r="A659" s="98">
        <f t="shared" si="10"/>
        <v>151313</v>
      </c>
      <c r="B659" s="377" t="s">
        <v>10294</v>
      </c>
      <c r="C659" s="377" t="s">
        <v>10295</v>
      </c>
      <c r="D659" s="377" t="s">
        <v>10296</v>
      </c>
      <c r="E659" s="379" t="s">
        <v>145</v>
      </c>
      <c r="F659" s="379">
        <v>1</v>
      </c>
      <c r="G659" s="380">
        <v>185.26</v>
      </c>
      <c r="H659" s="380">
        <v>185.26</v>
      </c>
    </row>
    <row r="660" spans="1:8" ht="60" x14ac:dyDescent="0.25">
      <c r="A660" s="98">
        <f t="shared" si="10"/>
        <v>151314</v>
      </c>
      <c r="B660" s="377" t="s">
        <v>10297</v>
      </c>
      <c r="C660" s="377" t="s">
        <v>10298</v>
      </c>
      <c r="D660" s="377" t="s">
        <v>10299</v>
      </c>
      <c r="E660" s="379" t="s">
        <v>145</v>
      </c>
      <c r="F660" s="379">
        <v>1</v>
      </c>
      <c r="G660" s="380">
        <v>444.15</v>
      </c>
      <c r="H660" s="380">
        <v>444.15</v>
      </c>
    </row>
    <row r="661" spans="1:8" ht="60" x14ac:dyDescent="0.25">
      <c r="A661" s="98">
        <f t="shared" si="10"/>
        <v>151316</v>
      </c>
      <c r="B661" s="377" t="s">
        <v>10300</v>
      </c>
      <c r="C661" s="377" t="s">
        <v>10301</v>
      </c>
      <c r="D661" s="377" t="s">
        <v>10302</v>
      </c>
      <c r="E661" s="379" t="s">
        <v>145</v>
      </c>
      <c r="F661" s="379">
        <v>1</v>
      </c>
      <c r="G661" s="380">
        <v>167.67</v>
      </c>
      <c r="H661" s="380">
        <v>167.67</v>
      </c>
    </row>
    <row r="662" spans="1:8" ht="60" x14ac:dyDescent="0.25">
      <c r="A662" s="98">
        <f t="shared" si="10"/>
        <v>151317</v>
      </c>
      <c r="B662" s="377" t="s">
        <v>10303</v>
      </c>
      <c r="C662" s="377" t="s">
        <v>10304</v>
      </c>
      <c r="D662" s="377" t="s">
        <v>10305</v>
      </c>
      <c r="E662" s="379" t="s">
        <v>145</v>
      </c>
      <c r="F662" s="379">
        <v>1</v>
      </c>
      <c r="G662" s="380">
        <v>28.23</v>
      </c>
      <c r="H662" s="380">
        <v>28.23</v>
      </c>
    </row>
    <row r="663" spans="1:8" ht="60" x14ac:dyDescent="0.25">
      <c r="A663" s="98">
        <f t="shared" si="10"/>
        <v>151318</v>
      </c>
      <c r="B663" s="377" t="s">
        <v>10306</v>
      </c>
      <c r="C663" s="377" t="s">
        <v>10307</v>
      </c>
      <c r="D663" s="377" t="s">
        <v>10308</v>
      </c>
      <c r="E663" s="379" t="s">
        <v>145</v>
      </c>
      <c r="F663" s="379">
        <v>1</v>
      </c>
      <c r="G663" s="380">
        <v>31.83</v>
      </c>
      <c r="H663" s="380">
        <v>31.83</v>
      </c>
    </row>
    <row r="664" spans="1:8" ht="60" x14ac:dyDescent="0.25">
      <c r="A664" s="98">
        <f t="shared" si="10"/>
        <v>151319</v>
      </c>
      <c r="B664" s="377" t="s">
        <v>10309</v>
      </c>
      <c r="C664" s="377" t="s">
        <v>10310</v>
      </c>
      <c r="D664" s="377" t="s">
        <v>10311</v>
      </c>
      <c r="E664" s="379" t="s">
        <v>145</v>
      </c>
      <c r="F664" s="379">
        <v>1</v>
      </c>
      <c r="G664" s="380">
        <v>31.83</v>
      </c>
      <c r="H664" s="380">
        <v>31.83</v>
      </c>
    </row>
    <row r="665" spans="1:8" ht="45" x14ac:dyDescent="0.25">
      <c r="A665" s="98">
        <f t="shared" si="10"/>
        <v>151320</v>
      </c>
      <c r="B665" s="377" t="s">
        <v>10312</v>
      </c>
      <c r="C665" s="377" t="s">
        <v>10313</v>
      </c>
      <c r="D665" s="377" t="s">
        <v>10314</v>
      </c>
      <c r="E665" s="379" t="s">
        <v>145</v>
      </c>
      <c r="F665" s="379">
        <v>1</v>
      </c>
      <c r="G665" s="380">
        <v>52.92</v>
      </c>
      <c r="H665" s="380">
        <v>52.92</v>
      </c>
    </row>
    <row r="666" spans="1:8" ht="60" x14ac:dyDescent="0.25">
      <c r="A666" s="98">
        <f t="shared" si="10"/>
        <v>151321</v>
      </c>
      <c r="B666" s="377" t="s">
        <v>10315</v>
      </c>
      <c r="C666" s="377" t="s">
        <v>10316</v>
      </c>
      <c r="D666" s="377" t="s">
        <v>10317</v>
      </c>
      <c r="E666" s="379" t="s">
        <v>145</v>
      </c>
      <c r="F666" s="379">
        <v>1</v>
      </c>
      <c r="G666" s="380">
        <v>71.86</v>
      </c>
      <c r="H666" s="380">
        <v>71.86</v>
      </c>
    </row>
    <row r="667" spans="1:8" ht="60" x14ac:dyDescent="0.25">
      <c r="A667" s="98">
        <f t="shared" si="10"/>
        <v>151322</v>
      </c>
      <c r="B667" s="377" t="s">
        <v>10318</v>
      </c>
      <c r="C667" s="377" t="s">
        <v>10319</v>
      </c>
      <c r="D667" s="377" t="s">
        <v>10320</v>
      </c>
      <c r="E667" s="379" t="s">
        <v>145</v>
      </c>
      <c r="F667" s="379">
        <v>1</v>
      </c>
      <c r="G667" s="380">
        <v>71.86</v>
      </c>
      <c r="H667" s="380">
        <v>71.86</v>
      </c>
    </row>
    <row r="668" spans="1:8" ht="60" x14ac:dyDescent="0.25">
      <c r="A668" s="98">
        <f t="shared" si="10"/>
        <v>151323</v>
      </c>
      <c r="B668" s="377" t="s">
        <v>10321</v>
      </c>
      <c r="C668" s="377" t="s">
        <v>10322</v>
      </c>
      <c r="D668" s="377" t="s">
        <v>10323</v>
      </c>
      <c r="E668" s="379" t="s">
        <v>145</v>
      </c>
      <c r="F668" s="379">
        <v>1</v>
      </c>
      <c r="G668" s="380">
        <v>80.16</v>
      </c>
      <c r="H668" s="380">
        <v>80.16</v>
      </c>
    </row>
    <row r="669" spans="1:8" ht="60" x14ac:dyDescent="0.25">
      <c r="A669" s="98">
        <f t="shared" si="10"/>
        <v>151324</v>
      </c>
      <c r="B669" s="377" t="s">
        <v>10324</v>
      </c>
      <c r="C669" s="377" t="s">
        <v>10325</v>
      </c>
      <c r="D669" s="377" t="s">
        <v>10326</v>
      </c>
      <c r="E669" s="379" t="s">
        <v>145</v>
      </c>
      <c r="F669" s="379">
        <v>1</v>
      </c>
      <c r="G669" s="380">
        <v>80.38</v>
      </c>
      <c r="H669" s="380">
        <v>80.38</v>
      </c>
    </row>
    <row r="670" spans="1:8" ht="60" x14ac:dyDescent="0.25">
      <c r="A670" s="98">
        <f t="shared" si="10"/>
        <v>151325</v>
      </c>
      <c r="B670" s="377" t="s">
        <v>10327</v>
      </c>
      <c r="C670" s="377" t="s">
        <v>10328</v>
      </c>
      <c r="D670" s="377" t="s">
        <v>10329</v>
      </c>
      <c r="E670" s="379" t="s">
        <v>145</v>
      </c>
      <c r="F670" s="379">
        <v>1</v>
      </c>
      <c r="G670" s="380">
        <v>106.06</v>
      </c>
      <c r="H670" s="380">
        <v>106.06</v>
      </c>
    </row>
    <row r="671" spans="1:8" ht="45" x14ac:dyDescent="0.25">
      <c r="A671" s="98">
        <f t="shared" si="10"/>
        <v>151326</v>
      </c>
      <c r="B671" s="377" t="s">
        <v>10330</v>
      </c>
      <c r="C671" s="377" t="s">
        <v>10331</v>
      </c>
      <c r="D671" s="377" t="s">
        <v>10332</v>
      </c>
      <c r="E671" s="379" t="s">
        <v>145</v>
      </c>
      <c r="F671" s="379">
        <v>1</v>
      </c>
      <c r="G671" s="380">
        <v>131.05000000000001</v>
      </c>
      <c r="H671" s="380">
        <v>131.05000000000001</v>
      </c>
    </row>
    <row r="672" spans="1:8" ht="60" x14ac:dyDescent="0.25">
      <c r="A672" s="98">
        <f t="shared" si="10"/>
        <v>151327</v>
      </c>
      <c r="B672" s="377" t="s">
        <v>10333</v>
      </c>
      <c r="C672" s="377" t="s">
        <v>10334</v>
      </c>
      <c r="D672" s="377" t="s">
        <v>10335</v>
      </c>
      <c r="E672" s="379" t="s">
        <v>145</v>
      </c>
      <c r="F672" s="379">
        <v>1</v>
      </c>
      <c r="G672" s="380">
        <v>95.71</v>
      </c>
      <c r="H672" s="380">
        <v>95.71</v>
      </c>
    </row>
    <row r="673" spans="1:8" ht="60" x14ac:dyDescent="0.25">
      <c r="A673" s="98">
        <f t="shared" si="10"/>
        <v>151328</v>
      </c>
      <c r="B673" s="377" t="s">
        <v>10336</v>
      </c>
      <c r="C673" s="377" t="s">
        <v>10337</v>
      </c>
      <c r="D673" s="377" t="s">
        <v>10338</v>
      </c>
      <c r="E673" s="379" t="s">
        <v>145</v>
      </c>
      <c r="F673" s="379">
        <v>1</v>
      </c>
      <c r="G673" s="380">
        <v>95.71</v>
      </c>
      <c r="H673" s="380">
        <v>95.71</v>
      </c>
    </row>
    <row r="674" spans="1:8" ht="60" x14ac:dyDescent="0.25">
      <c r="A674" s="98">
        <f t="shared" si="10"/>
        <v>151329</v>
      </c>
      <c r="B674" s="377" t="s">
        <v>10339</v>
      </c>
      <c r="C674" s="377" t="s">
        <v>10340</v>
      </c>
      <c r="D674" s="377" t="s">
        <v>10341</v>
      </c>
      <c r="E674" s="379" t="s">
        <v>145</v>
      </c>
      <c r="F674" s="379">
        <v>1</v>
      </c>
      <c r="G674" s="380">
        <v>95.71</v>
      </c>
      <c r="H674" s="380">
        <v>95.71</v>
      </c>
    </row>
    <row r="675" spans="1:8" ht="60" x14ac:dyDescent="0.25">
      <c r="A675" s="98">
        <f t="shared" si="10"/>
        <v>151330</v>
      </c>
      <c r="B675" s="377" t="s">
        <v>10342</v>
      </c>
      <c r="C675" s="377" t="s">
        <v>10343</v>
      </c>
      <c r="D675" s="377" t="s">
        <v>10344</v>
      </c>
      <c r="E675" s="379" t="s">
        <v>145</v>
      </c>
      <c r="F675" s="379">
        <v>1</v>
      </c>
      <c r="G675" s="380">
        <v>128.85</v>
      </c>
      <c r="H675" s="380">
        <v>128.85</v>
      </c>
    </row>
    <row r="676" spans="1:8" ht="45" x14ac:dyDescent="0.25">
      <c r="A676" s="98">
        <f t="shared" si="10"/>
        <v>151331</v>
      </c>
      <c r="B676" s="377" t="s">
        <v>10345</v>
      </c>
      <c r="C676" s="377" t="s">
        <v>10346</v>
      </c>
      <c r="D676" s="377" t="s">
        <v>10347</v>
      </c>
      <c r="E676" s="379" t="s">
        <v>145</v>
      </c>
      <c r="F676" s="379">
        <v>1</v>
      </c>
      <c r="G676" s="380">
        <v>185.26</v>
      </c>
      <c r="H676" s="380">
        <v>185.26</v>
      </c>
    </row>
    <row r="677" spans="1:8" ht="45" x14ac:dyDescent="0.25">
      <c r="A677" s="98">
        <f t="shared" si="10"/>
        <v>151332</v>
      </c>
      <c r="B677" s="377" t="s">
        <v>10348</v>
      </c>
      <c r="C677" s="377" t="s">
        <v>10349</v>
      </c>
      <c r="D677" s="377" t="s">
        <v>10350</v>
      </c>
      <c r="E677" s="379" t="s">
        <v>145</v>
      </c>
      <c r="F677" s="379">
        <v>1</v>
      </c>
      <c r="G677" s="380">
        <v>444.15</v>
      </c>
      <c r="H677" s="380">
        <v>444.15</v>
      </c>
    </row>
    <row r="678" spans="1:8" ht="60" x14ac:dyDescent="0.25">
      <c r="A678" s="98">
        <f t="shared" si="10"/>
        <v>151333</v>
      </c>
      <c r="B678" s="377" t="s">
        <v>10351</v>
      </c>
      <c r="C678" s="377" t="s">
        <v>10352</v>
      </c>
      <c r="D678" s="377" t="s">
        <v>10353</v>
      </c>
      <c r="E678" s="379" t="s">
        <v>145</v>
      </c>
      <c r="F678" s="379">
        <v>1</v>
      </c>
      <c r="G678" s="380">
        <v>503.17</v>
      </c>
      <c r="H678" s="380">
        <v>503.17</v>
      </c>
    </row>
    <row r="679" spans="1:8" ht="75" x14ac:dyDescent="0.25">
      <c r="A679" s="98">
        <f t="shared" si="10"/>
        <v>151334</v>
      </c>
      <c r="B679" s="377" t="s">
        <v>10354</v>
      </c>
      <c r="C679" s="377" t="s">
        <v>10355</v>
      </c>
      <c r="D679" s="377" t="s">
        <v>10356</v>
      </c>
      <c r="E679" s="379" t="s">
        <v>145</v>
      </c>
      <c r="F679" s="379">
        <v>1</v>
      </c>
      <c r="G679" s="380">
        <v>533.33000000000004</v>
      </c>
      <c r="H679" s="380">
        <v>533.33000000000004</v>
      </c>
    </row>
    <row r="680" spans="1:8" ht="75" x14ac:dyDescent="0.25">
      <c r="A680" s="98">
        <f t="shared" si="10"/>
        <v>151335</v>
      </c>
      <c r="B680" s="377" t="s">
        <v>10357</v>
      </c>
      <c r="C680" s="377" t="s">
        <v>10358</v>
      </c>
      <c r="D680" s="377" t="s">
        <v>10359</v>
      </c>
      <c r="E680" s="379" t="s">
        <v>145</v>
      </c>
      <c r="F680" s="379">
        <v>1</v>
      </c>
      <c r="G680" s="381">
        <v>1195.9100000000001</v>
      </c>
      <c r="H680" s="381">
        <v>1195.9100000000001</v>
      </c>
    </row>
    <row r="681" spans="1:8" ht="60" x14ac:dyDescent="0.25">
      <c r="A681" s="98">
        <f t="shared" si="10"/>
        <v>151337</v>
      </c>
      <c r="B681" s="377" t="s">
        <v>10360</v>
      </c>
      <c r="C681" s="377" t="s">
        <v>10361</v>
      </c>
      <c r="D681" s="377" t="s">
        <v>545</v>
      </c>
      <c r="E681" s="379" t="s">
        <v>145</v>
      </c>
      <c r="F681" s="379">
        <v>1</v>
      </c>
      <c r="G681" s="380">
        <v>185.74</v>
      </c>
      <c r="H681" s="380">
        <v>185.74</v>
      </c>
    </row>
    <row r="682" spans="1:8" ht="60" x14ac:dyDescent="0.25">
      <c r="A682" s="98">
        <f t="shared" si="10"/>
        <v>151338</v>
      </c>
      <c r="B682" s="377" t="s">
        <v>10362</v>
      </c>
      <c r="C682" s="377" t="s">
        <v>10363</v>
      </c>
      <c r="D682" s="377" t="s">
        <v>10364</v>
      </c>
      <c r="E682" s="379" t="s">
        <v>145</v>
      </c>
      <c r="F682" s="379">
        <v>1</v>
      </c>
      <c r="G682" s="380">
        <v>22.62</v>
      </c>
      <c r="H682" s="380">
        <v>22.62</v>
      </c>
    </row>
    <row r="683" spans="1:8" ht="45" x14ac:dyDescent="0.25">
      <c r="A683" s="98">
        <f t="shared" si="10"/>
        <v>151339</v>
      </c>
      <c r="B683" s="377" t="s">
        <v>10365</v>
      </c>
      <c r="C683" s="377" t="s">
        <v>10366</v>
      </c>
      <c r="D683" s="377" t="s">
        <v>10367</v>
      </c>
      <c r="E683" s="379" t="s">
        <v>145</v>
      </c>
      <c r="F683" s="379">
        <v>1</v>
      </c>
      <c r="G683" s="380">
        <v>444.15</v>
      </c>
      <c r="H683" s="380">
        <v>444.15</v>
      </c>
    </row>
    <row r="684" spans="1:8" x14ac:dyDescent="0.25">
      <c r="A684" s="98">
        <f t="shared" si="10"/>
        <v>151344</v>
      </c>
      <c r="B684" s="377" t="s">
        <v>10368</v>
      </c>
      <c r="C684" s="377" t="s">
        <v>10369</v>
      </c>
      <c r="D684" s="377" t="s">
        <v>10370</v>
      </c>
      <c r="E684" s="379" t="s">
        <v>145</v>
      </c>
      <c r="F684" s="379">
        <v>1</v>
      </c>
      <c r="G684" s="380">
        <v>75.81</v>
      </c>
      <c r="H684" s="380">
        <v>75.81</v>
      </c>
    </row>
    <row r="685" spans="1:8" x14ac:dyDescent="0.25">
      <c r="A685" s="98">
        <f t="shared" si="10"/>
        <v>151345</v>
      </c>
      <c r="B685" s="377" t="s">
        <v>10371</v>
      </c>
      <c r="C685" s="377" t="s">
        <v>10372</v>
      </c>
      <c r="D685" s="377" t="s">
        <v>10373</v>
      </c>
      <c r="E685" s="379" t="s">
        <v>145</v>
      </c>
      <c r="F685" s="379">
        <v>1</v>
      </c>
      <c r="G685" s="380">
        <v>75.81</v>
      </c>
      <c r="H685" s="380">
        <v>75.81</v>
      </c>
    </row>
    <row r="686" spans="1:8" x14ac:dyDescent="0.25">
      <c r="A686" s="98">
        <f t="shared" si="10"/>
        <v>151346</v>
      </c>
      <c r="B686" s="377" t="s">
        <v>10374</v>
      </c>
      <c r="C686" s="377" t="s">
        <v>10375</v>
      </c>
      <c r="D686" s="377" t="s">
        <v>10376</v>
      </c>
      <c r="E686" s="379" t="s">
        <v>145</v>
      </c>
      <c r="F686" s="379">
        <v>1</v>
      </c>
      <c r="G686" s="380">
        <v>118.45</v>
      </c>
      <c r="H686" s="380">
        <v>118.45</v>
      </c>
    </row>
    <row r="687" spans="1:8" x14ac:dyDescent="0.25">
      <c r="A687" s="98">
        <f t="shared" si="10"/>
        <v>151347</v>
      </c>
      <c r="B687" s="377" t="s">
        <v>10377</v>
      </c>
      <c r="C687" s="377" t="s">
        <v>10378</v>
      </c>
      <c r="D687" s="377" t="s">
        <v>10379</v>
      </c>
      <c r="E687" s="379" t="s">
        <v>145</v>
      </c>
      <c r="F687" s="379">
        <v>1</v>
      </c>
      <c r="G687" s="380">
        <v>118.45</v>
      </c>
      <c r="H687" s="380">
        <v>118.45</v>
      </c>
    </row>
    <row r="688" spans="1:8" x14ac:dyDescent="0.25">
      <c r="A688" s="98">
        <f t="shared" si="10"/>
        <v>151348</v>
      </c>
      <c r="B688" s="377" t="s">
        <v>10380</v>
      </c>
      <c r="C688" s="377" t="s">
        <v>10381</v>
      </c>
      <c r="D688" s="377" t="s">
        <v>10382</v>
      </c>
      <c r="E688" s="379" t="s">
        <v>145</v>
      </c>
      <c r="F688" s="379">
        <v>1</v>
      </c>
      <c r="G688" s="380">
        <v>118.45</v>
      </c>
      <c r="H688" s="380">
        <v>118.45</v>
      </c>
    </row>
    <row r="689" spans="1:8" x14ac:dyDescent="0.25">
      <c r="A689" s="98">
        <f t="shared" si="10"/>
        <v>151349</v>
      </c>
      <c r="B689" s="377" t="s">
        <v>10383</v>
      </c>
      <c r="C689" s="377" t="s">
        <v>10384</v>
      </c>
      <c r="D689" s="377" t="s">
        <v>10385</v>
      </c>
      <c r="E689" s="379" t="s">
        <v>145</v>
      </c>
      <c r="F689" s="379">
        <v>1</v>
      </c>
      <c r="G689" s="380">
        <v>75.81</v>
      </c>
      <c r="H689" s="380">
        <v>75.81</v>
      </c>
    </row>
    <row r="690" spans="1:8" ht="30" x14ac:dyDescent="0.25">
      <c r="A690" s="98">
        <f t="shared" si="10"/>
        <v>151350</v>
      </c>
      <c r="B690" s="377" t="s">
        <v>10386</v>
      </c>
      <c r="C690" s="377" t="s">
        <v>10387</v>
      </c>
      <c r="D690" s="377" t="s">
        <v>10388</v>
      </c>
      <c r="E690" s="379" t="s">
        <v>145</v>
      </c>
      <c r="F690" s="379">
        <v>1</v>
      </c>
      <c r="G690" s="380">
        <v>110.79</v>
      </c>
      <c r="H690" s="380">
        <v>110.79</v>
      </c>
    </row>
    <row r="691" spans="1:8" ht="30" x14ac:dyDescent="0.25">
      <c r="A691" s="98">
        <f t="shared" si="10"/>
        <v>151357</v>
      </c>
      <c r="B691" s="377" t="s">
        <v>10389</v>
      </c>
      <c r="C691" s="377" t="s">
        <v>10390</v>
      </c>
      <c r="D691" s="377" t="s">
        <v>10391</v>
      </c>
      <c r="E691" s="379" t="s">
        <v>145</v>
      </c>
      <c r="F691" s="379">
        <v>1</v>
      </c>
      <c r="G691" s="380">
        <v>112.04</v>
      </c>
      <c r="H691" s="380">
        <v>112.04</v>
      </c>
    </row>
    <row r="692" spans="1:8" ht="30" x14ac:dyDescent="0.25">
      <c r="A692" s="98">
        <f t="shared" si="10"/>
        <v>151359</v>
      </c>
      <c r="B692" s="377" t="s">
        <v>10392</v>
      </c>
      <c r="C692" s="377" t="s">
        <v>10393</v>
      </c>
      <c r="D692" s="377" t="s">
        <v>10394</v>
      </c>
      <c r="E692" s="379" t="s">
        <v>145</v>
      </c>
      <c r="F692" s="379">
        <v>1</v>
      </c>
      <c r="G692" s="380">
        <v>206.1</v>
      </c>
      <c r="H692" s="380">
        <v>206.1</v>
      </c>
    </row>
    <row r="693" spans="1:8" x14ac:dyDescent="0.25">
      <c r="A693" s="98">
        <f t="shared" si="10"/>
        <v>1514</v>
      </c>
      <c r="B693" s="378" t="s">
        <v>10395</v>
      </c>
      <c r="C693" s="377"/>
      <c r="D693" s="378" t="s">
        <v>10396</v>
      </c>
      <c r="E693" s="379"/>
      <c r="F693" s="379"/>
      <c r="G693" s="380"/>
      <c r="H693" s="380"/>
    </row>
    <row r="694" spans="1:8" ht="45" x14ac:dyDescent="0.25">
      <c r="A694" s="98">
        <f t="shared" si="10"/>
        <v>151401</v>
      </c>
      <c r="B694" s="377" t="s">
        <v>10397</v>
      </c>
      <c r="C694" s="377" t="s">
        <v>10398</v>
      </c>
      <c r="D694" s="377" t="s">
        <v>10399</v>
      </c>
      <c r="E694" s="379" t="s">
        <v>138</v>
      </c>
      <c r="F694" s="379">
        <v>1</v>
      </c>
      <c r="G694" s="380">
        <v>5.99</v>
      </c>
      <c r="H694" s="380">
        <v>5.99</v>
      </c>
    </row>
    <row r="695" spans="1:8" ht="45" x14ac:dyDescent="0.25">
      <c r="A695" s="98">
        <f t="shared" si="10"/>
        <v>151402</v>
      </c>
      <c r="B695" s="377" t="s">
        <v>10400</v>
      </c>
      <c r="C695" s="377" t="s">
        <v>10401</v>
      </c>
      <c r="D695" s="377" t="s">
        <v>10402</v>
      </c>
      <c r="E695" s="379" t="s">
        <v>138</v>
      </c>
      <c r="F695" s="379">
        <v>1</v>
      </c>
      <c r="G695" s="380">
        <v>7.46</v>
      </c>
      <c r="H695" s="380">
        <v>7.46</v>
      </c>
    </row>
    <row r="696" spans="1:8" ht="45" x14ac:dyDescent="0.25">
      <c r="A696" s="98">
        <f t="shared" si="10"/>
        <v>151403</v>
      </c>
      <c r="B696" s="377" t="s">
        <v>10403</v>
      </c>
      <c r="C696" s="377" t="s">
        <v>10404</v>
      </c>
      <c r="D696" s="377" t="s">
        <v>10405</v>
      </c>
      <c r="E696" s="379" t="s">
        <v>138</v>
      </c>
      <c r="F696" s="379">
        <v>1</v>
      </c>
      <c r="G696" s="380">
        <v>9.92</v>
      </c>
      <c r="H696" s="380">
        <v>9.92</v>
      </c>
    </row>
    <row r="697" spans="1:8" ht="45" x14ac:dyDescent="0.25">
      <c r="A697" s="98">
        <f t="shared" si="10"/>
        <v>151404</v>
      </c>
      <c r="B697" s="377" t="s">
        <v>10406</v>
      </c>
      <c r="C697" s="377" t="s">
        <v>10407</v>
      </c>
      <c r="D697" s="377" t="s">
        <v>10408</v>
      </c>
      <c r="E697" s="379" t="s">
        <v>138</v>
      </c>
      <c r="F697" s="379">
        <v>1</v>
      </c>
      <c r="G697" s="380">
        <v>12.2</v>
      </c>
      <c r="H697" s="380">
        <v>12.2</v>
      </c>
    </row>
    <row r="698" spans="1:8" ht="45" x14ac:dyDescent="0.25">
      <c r="A698" s="98">
        <f t="shared" si="10"/>
        <v>151405</v>
      </c>
      <c r="B698" s="377" t="s">
        <v>10409</v>
      </c>
      <c r="C698" s="377" t="s">
        <v>10410</v>
      </c>
      <c r="D698" s="377" t="s">
        <v>10411</v>
      </c>
      <c r="E698" s="379" t="s">
        <v>138</v>
      </c>
      <c r="F698" s="379">
        <v>1</v>
      </c>
      <c r="G698" s="380">
        <v>18.190000000000001</v>
      </c>
      <c r="H698" s="380">
        <v>18.190000000000001</v>
      </c>
    </row>
    <row r="699" spans="1:8" ht="45" x14ac:dyDescent="0.25">
      <c r="A699" s="98">
        <f t="shared" si="10"/>
        <v>151406</v>
      </c>
      <c r="B699" s="377" t="s">
        <v>10412</v>
      </c>
      <c r="C699" s="377" t="s">
        <v>10413</v>
      </c>
      <c r="D699" s="377" t="s">
        <v>10414</v>
      </c>
      <c r="E699" s="379" t="s">
        <v>138</v>
      </c>
      <c r="F699" s="379">
        <v>1</v>
      </c>
      <c r="G699" s="380">
        <v>25.93</v>
      </c>
      <c r="H699" s="380">
        <v>25.93</v>
      </c>
    </row>
    <row r="700" spans="1:8" ht="45" x14ac:dyDescent="0.25">
      <c r="A700" s="98">
        <f t="shared" si="10"/>
        <v>151407</v>
      </c>
      <c r="B700" s="377" t="s">
        <v>10415</v>
      </c>
      <c r="C700" s="377" t="s">
        <v>10416</v>
      </c>
      <c r="D700" s="377" t="s">
        <v>10417</v>
      </c>
      <c r="E700" s="379" t="s">
        <v>138</v>
      </c>
      <c r="F700" s="379">
        <v>1</v>
      </c>
      <c r="G700" s="380">
        <v>37.380000000000003</v>
      </c>
      <c r="H700" s="380">
        <v>37.380000000000003</v>
      </c>
    </row>
    <row r="701" spans="1:8" x14ac:dyDescent="0.25">
      <c r="A701" s="98">
        <f t="shared" si="10"/>
        <v>151413</v>
      </c>
      <c r="B701" s="377" t="s">
        <v>10418</v>
      </c>
      <c r="C701" s="377" t="s">
        <v>10419</v>
      </c>
      <c r="D701" s="377" t="s">
        <v>564</v>
      </c>
      <c r="E701" s="379" t="s">
        <v>138</v>
      </c>
      <c r="F701" s="379">
        <v>1</v>
      </c>
      <c r="G701" s="380">
        <v>37.33</v>
      </c>
      <c r="H701" s="380">
        <v>37.33</v>
      </c>
    </row>
    <row r="702" spans="1:8" x14ac:dyDescent="0.25">
      <c r="A702" s="98">
        <f t="shared" si="10"/>
        <v>151414</v>
      </c>
      <c r="B702" s="377" t="s">
        <v>10420</v>
      </c>
      <c r="C702" s="377" t="s">
        <v>10421</v>
      </c>
      <c r="D702" s="377" t="s">
        <v>10422</v>
      </c>
      <c r="E702" s="379" t="s">
        <v>138</v>
      </c>
      <c r="F702" s="379">
        <v>1</v>
      </c>
      <c r="G702" s="380">
        <v>19.399999999999999</v>
      </c>
      <c r="H702" s="380">
        <v>19.399999999999999</v>
      </c>
    </row>
    <row r="703" spans="1:8" ht="45" x14ac:dyDescent="0.25">
      <c r="A703" s="98">
        <f t="shared" si="10"/>
        <v>151417</v>
      </c>
      <c r="B703" s="377" t="s">
        <v>10423</v>
      </c>
      <c r="C703" s="377" t="s">
        <v>10424</v>
      </c>
      <c r="D703" s="377" t="s">
        <v>10425</v>
      </c>
      <c r="E703" s="379" t="s">
        <v>138</v>
      </c>
      <c r="F703" s="379">
        <v>1</v>
      </c>
      <c r="G703" s="380">
        <v>9.1</v>
      </c>
      <c r="H703" s="380">
        <v>9.1</v>
      </c>
    </row>
    <row r="704" spans="1:8" ht="45" x14ac:dyDescent="0.25">
      <c r="A704" s="98">
        <f t="shared" si="10"/>
        <v>151418</v>
      </c>
      <c r="B704" s="377" t="s">
        <v>10426</v>
      </c>
      <c r="C704" s="377" t="s">
        <v>10427</v>
      </c>
      <c r="D704" s="377" t="s">
        <v>10428</v>
      </c>
      <c r="E704" s="379" t="s">
        <v>138</v>
      </c>
      <c r="F704" s="379">
        <v>1</v>
      </c>
      <c r="G704" s="380">
        <v>10.88</v>
      </c>
      <c r="H704" s="380">
        <v>10.88</v>
      </c>
    </row>
    <row r="705" spans="1:8" ht="45" x14ac:dyDescent="0.25">
      <c r="A705" s="98">
        <f t="shared" si="10"/>
        <v>151419</v>
      </c>
      <c r="B705" s="377" t="s">
        <v>10429</v>
      </c>
      <c r="C705" s="377" t="s">
        <v>10430</v>
      </c>
      <c r="D705" s="377" t="s">
        <v>10431</v>
      </c>
      <c r="E705" s="379" t="s">
        <v>138</v>
      </c>
      <c r="F705" s="379">
        <v>1</v>
      </c>
      <c r="G705" s="380">
        <v>13.52</v>
      </c>
      <c r="H705" s="380">
        <v>13.52</v>
      </c>
    </row>
    <row r="706" spans="1:8" ht="45" x14ac:dyDescent="0.25">
      <c r="A706" s="98">
        <f t="shared" si="10"/>
        <v>151420</v>
      </c>
      <c r="B706" s="377" t="s">
        <v>10432</v>
      </c>
      <c r="C706" s="377" t="s">
        <v>10433</v>
      </c>
      <c r="D706" s="377" t="s">
        <v>10434</v>
      </c>
      <c r="E706" s="379" t="s">
        <v>138</v>
      </c>
      <c r="F706" s="379">
        <v>1</v>
      </c>
      <c r="G706" s="380">
        <v>18.809999999999999</v>
      </c>
      <c r="H706" s="380">
        <v>18.809999999999999</v>
      </c>
    </row>
    <row r="707" spans="1:8" ht="45" x14ac:dyDescent="0.25">
      <c r="A707" s="98">
        <f t="shared" si="10"/>
        <v>151421</v>
      </c>
      <c r="B707" s="377" t="s">
        <v>10435</v>
      </c>
      <c r="C707" s="377" t="s">
        <v>10436</v>
      </c>
      <c r="D707" s="377" t="s">
        <v>10437</v>
      </c>
      <c r="E707" s="379" t="s">
        <v>138</v>
      </c>
      <c r="F707" s="379">
        <v>1</v>
      </c>
      <c r="G707" s="380">
        <v>26.37</v>
      </c>
      <c r="H707" s="380">
        <v>26.37</v>
      </c>
    </row>
    <row r="708" spans="1:8" ht="45" x14ac:dyDescent="0.25">
      <c r="A708" s="98">
        <f t="shared" si="10"/>
        <v>151422</v>
      </c>
      <c r="B708" s="377" t="s">
        <v>10438</v>
      </c>
      <c r="C708" s="377" t="s">
        <v>10439</v>
      </c>
      <c r="D708" s="377" t="s">
        <v>506</v>
      </c>
      <c r="E708" s="379" t="s">
        <v>138</v>
      </c>
      <c r="F708" s="379">
        <v>1</v>
      </c>
      <c r="G708" s="380">
        <v>40.369999999999997</v>
      </c>
      <c r="H708" s="380">
        <v>40.369999999999997</v>
      </c>
    </row>
    <row r="709" spans="1:8" ht="45" x14ac:dyDescent="0.25">
      <c r="A709" s="98">
        <f t="shared" si="10"/>
        <v>151423</v>
      </c>
      <c r="B709" s="377" t="s">
        <v>10440</v>
      </c>
      <c r="C709" s="377" t="s">
        <v>10441</v>
      </c>
      <c r="D709" s="377" t="s">
        <v>10442</v>
      </c>
      <c r="E709" s="379" t="s">
        <v>138</v>
      </c>
      <c r="F709" s="379">
        <v>1</v>
      </c>
      <c r="G709" s="380">
        <v>50.72</v>
      </c>
      <c r="H709" s="380">
        <v>50.72</v>
      </c>
    </row>
    <row r="710" spans="1:8" ht="45" x14ac:dyDescent="0.25">
      <c r="A710" s="98">
        <f t="shared" si="10"/>
        <v>151425</v>
      </c>
      <c r="B710" s="377" t="s">
        <v>10443</v>
      </c>
      <c r="C710" s="377" t="s">
        <v>10444</v>
      </c>
      <c r="D710" s="377" t="s">
        <v>10445</v>
      </c>
      <c r="E710" s="379" t="s">
        <v>138</v>
      </c>
      <c r="F710" s="379">
        <v>1</v>
      </c>
      <c r="G710" s="380">
        <v>74.510000000000005</v>
      </c>
      <c r="H710" s="380">
        <v>74.510000000000005</v>
      </c>
    </row>
    <row r="711" spans="1:8" ht="45" x14ac:dyDescent="0.25">
      <c r="A711" s="98">
        <f t="shared" si="10"/>
        <v>151426</v>
      </c>
      <c r="B711" s="377" t="s">
        <v>10446</v>
      </c>
      <c r="C711" s="377" t="s">
        <v>10447</v>
      </c>
      <c r="D711" s="377" t="s">
        <v>10448</v>
      </c>
      <c r="E711" s="379" t="s">
        <v>138</v>
      </c>
      <c r="F711" s="379">
        <v>1</v>
      </c>
      <c r="G711" s="380">
        <v>131.82</v>
      </c>
      <c r="H711" s="380">
        <v>131.82</v>
      </c>
    </row>
    <row r="712" spans="1:8" ht="45" x14ac:dyDescent="0.25">
      <c r="A712" s="98">
        <f t="shared" si="10"/>
        <v>151427</v>
      </c>
      <c r="B712" s="377" t="s">
        <v>10449</v>
      </c>
      <c r="C712" s="377" t="s">
        <v>10450</v>
      </c>
      <c r="D712" s="377" t="s">
        <v>10451</v>
      </c>
      <c r="E712" s="379" t="s">
        <v>138</v>
      </c>
      <c r="F712" s="379">
        <v>1</v>
      </c>
      <c r="G712" s="380">
        <v>170.78</v>
      </c>
      <c r="H712" s="380">
        <v>170.78</v>
      </c>
    </row>
    <row r="713" spans="1:8" ht="45" x14ac:dyDescent="0.25">
      <c r="A713" s="98">
        <f t="shared" si="10"/>
        <v>151428</v>
      </c>
      <c r="B713" s="377" t="s">
        <v>10452</v>
      </c>
      <c r="C713" s="377" t="s">
        <v>10453</v>
      </c>
      <c r="D713" s="377" t="s">
        <v>10454</v>
      </c>
      <c r="E713" s="379" t="s">
        <v>138</v>
      </c>
      <c r="F713" s="379">
        <v>1</v>
      </c>
      <c r="G713" s="380">
        <v>461.24</v>
      </c>
      <c r="H713" s="380">
        <v>461.24</v>
      </c>
    </row>
    <row r="714" spans="1:8" ht="45" x14ac:dyDescent="0.25">
      <c r="A714" s="98">
        <f t="shared" si="10"/>
        <v>151429</v>
      </c>
      <c r="B714" s="377" t="s">
        <v>10455</v>
      </c>
      <c r="C714" s="377" t="s">
        <v>10456</v>
      </c>
      <c r="D714" s="377" t="s">
        <v>10457</v>
      </c>
      <c r="E714" s="379" t="s">
        <v>138</v>
      </c>
      <c r="F714" s="379">
        <v>1</v>
      </c>
      <c r="G714" s="380">
        <v>99.62</v>
      </c>
      <c r="H714" s="380">
        <v>99.62</v>
      </c>
    </row>
    <row r="715" spans="1:8" ht="45" x14ac:dyDescent="0.25">
      <c r="A715" s="98">
        <f t="shared" si="10"/>
        <v>151430</v>
      </c>
      <c r="B715" s="377" t="s">
        <v>10458</v>
      </c>
      <c r="C715" s="377" t="s">
        <v>10459</v>
      </c>
      <c r="D715" s="377" t="s">
        <v>10460</v>
      </c>
      <c r="E715" s="379" t="s">
        <v>138</v>
      </c>
      <c r="F715" s="379">
        <v>1</v>
      </c>
      <c r="G715" s="380">
        <v>203.35</v>
      </c>
      <c r="H715" s="380">
        <v>203.35</v>
      </c>
    </row>
    <row r="716" spans="1:8" ht="45" x14ac:dyDescent="0.25">
      <c r="A716" s="98">
        <f t="shared" si="10"/>
        <v>151431</v>
      </c>
      <c r="B716" s="377" t="s">
        <v>10461</v>
      </c>
      <c r="C716" s="377" t="s">
        <v>10462</v>
      </c>
      <c r="D716" s="377" t="s">
        <v>10463</v>
      </c>
      <c r="E716" s="379" t="s">
        <v>138</v>
      </c>
      <c r="F716" s="379">
        <v>1</v>
      </c>
      <c r="G716" s="380">
        <v>257.55</v>
      </c>
      <c r="H716" s="380">
        <v>257.55</v>
      </c>
    </row>
    <row r="717" spans="1:8" ht="45" x14ac:dyDescent="0.25">
      <c r="A717" s="98">
        <f t="shared" si="10"/>
        <v>151432</v>
      </c>
      <c r="B717" s="377" t="s">
        <v>10464</v>
      </c>
      <c r="C717" s="377" t="s">
        <v>10465</v>
      </c>
      <c r="D717" s="377" t="s">
        <v>10466</v>
      </c>
      <c r="E717" s="379" t="s">
        <v>138</v>
      </c>
      <c r="F717" s="379">
        <v>1</v>
      </c>
      <c r="G717" s="380">
        <v>332.92</v>
      </c>
      <c r="H717" s="380">
        <v>332.92</v>
      </c>
    </row>
    <row r="718" spans="1:8" ht="45" x14ac:dyDescent="0.25">
      <c r="A718" s="98">
        <f t="shared" ref="A718:A781" si="11">VALUE(RIGHT(B718,LEN(B718)-1))</f>
        <v>151433</v>
      </c>
      <c r="B718" s="377" t="s">
        <v>10467</v>
      </c>
      <c r="C718" s="377" t="s">
        <v>10468</v>
      </c>
      <c r="D718" s="377" t="s">
        <v>10469</v>
      </c>
      <c r="E718" s="379" t="s">
        <v>138</v>
      </c>
      <c r="F718" s="379">
        <v>1</v>
      </c>
      <c r="G718" s="380">
        <v>85.68</v>
      </c>
      <c r="H718" s="380">
        <v>85.68</v>
      </c>
    </row>
    <row r="719" spans="1:8" ht="45" x14ac:dyDescent="0.25">
      <c r="A719" s="98">
        <f t="shared" si="11"/>
        <v>151434</v>
      </c>
      <c r="B719" s="377" t="s">
        <v>10470</v>
      </c>
      <c r="C719" s="377" t="s">
        <v>10471</v>
      </c>
      <c r="D719" s="377" t="s">
        <v>505</v>
      </c>
      <c r="E719" s="379" t="s">
        <v>138</v>
      </c>
      <c r="F719" s="379">
        <v>1</v>
      </c>
      <c r="G719" s="380">
        <v>98.35</v>
      </c>
      <c r="H719" s="380">
        <v>98.35</v>
      </c>
    </row>
    <row r="720" spans="1:8" ht="45" x14ac:dyDescent="0.25">
      <c r="A720" s="98">
        <f t="shared" si="11"/>
        <v>151438</v>
      </c>
      <c r="B720" s="377" t="s">
        <v>10472</v>
      </c>
      <c r="C720" s="377" t="s">
        <v>10473</v>
      </c>
      <c r="D720" s="377" t="s">
        <v>10474</v>
      </c>
      <c r="E720" s="379" t="s">
        <v>138</v>
      </c>
      <c r="F720" s="379">
        <v>1</v>
      </c>
      <c r="G720" s="380">
        <v>33.06</v>
      </c>
      <c r="H720" s="380">
        <v>33.06</v>
      </c>
    </row>
    <row r="721" spans="1:8" ht="45" x14ac:dyDescent="0.25">
      <c r="A721" s="98">
        <f t="shared" si="11"/>
        <v>151439</v>
      </c>
      <c r="B721" s="377" t="s">
        <v>10475</v>
      </c>
      <c r="C721" s="377" t="s">
        <v>10476</v>
      </c>
      <c r="D721" s="377" t="s">
        <v>10477</v>
      </c>
      <c r="E721" s="379" t="s">
        <v>138</v>
      </c>
      <c r="F721" s="379">
        <v>1</v>
      </c>
      <c r="G721" s="380">
        <v>16.2</v>
      </c>
      <c r="H721" s="380">
        <v>16.2</v>
      </c>
    </row>
    <row r="722" spans="1:8" ht="45" x14ac:dyDescent="0.25">
      <c r="A722" s="98">
        <f t="shared" si="11"/>
        <v>151440</v>
      </c>
      <c r="B722" s="377" t="s">
        <v>10478</v>
      </c>
      <c r="C722" s="377" t="s">
        <v>10479</v>
      </c>
      <c r="D722" s="377" t="s">
        <v>10480</v>
      </c>
      <c r="E722" s="379" t="s">
        <v>138</v>
      </c>
      <c r="F722" s="379">
        <v>1</v>
      </c>
      <c r="G722" s="380">
        <v>25.04</v>
      </c>
      <c r="H722" s="380">
        <v>25.04</v>
      </c>
    </row>
    <row r="723" spans="1:8" x14ac:dyDescent="0.25">
      <c r="A723" s="98">
        <f t="shared" si="11"/>
        <v>1515</v>
      </c>
      <c r="B723" s="378" t="s">
        <v>10481</v>
      </c>
      <c r="C723" s="377"/>
      <c r="D723" s="378" t="s">
        <v>171</v>
      </c>
      <c r="E723" s="379"/>
      <c r="F723" s="379"/>
      <c r="G723" s="380"/>
      <c r="H723" s="380"/>
    </row>
    <row r="724" spans="1:8" x14ac:dyDescent="0.25">
      <c r="A724" s="98">
        <f t="shared" si="11"/>
        <v>151503</v>
      </c>
      <c r="B724" s="377" t="s">
        <v>10482</v>
      </c>
      <c r="C724" s="377" t="s">
        <v>10483</v>
      </c>
      <c r="D724" s="377" t="s">
        <v>10484</v>
      </c>
      <c r="E724" s="379" t="s">
        <v>145</v>
      </c>
      <c r="F724" s="379">
        <v>1</v>
      </c>
      <c r="G724" s="380">
        <v>15.61</v>
      </c>
      <c r="H724" s="380">
        <v>15.61</v>
      </c>
    </row>
    <row r="725" spans="1:8" x14ac:dyDescent="0.25">
      <c r="A725" s="98">
        <f t="shared" si="11"/>
        <v>151504</v>
      </c>
      <c r="B725" s="377" t="s">
        <v>10485</v>
      </c>
      <c r="C725" s="377" t="s">
        <v>10486</v>
      </c>
      <c r="D725" s="377" t="s">
        <v>10487</v>
      </c>
      <c r="E725" s="379" t="s">
        <v>145</v>
      </c>
      <c r="F725" s="379">
        <v>1</v>
      </c>
      <c r="G725" s="380">
        <v>18.239999999999998</v>
      </c>
      <c r="H725" s="380">
        <v>18.239999999999998</v>
      </c>
    </row>
    <row r="726" spans="1:8" ht="30" x14ac:dyDescent="0.25">
      <c r="A726" s="98">
        <f t="shared" si="11"/>
        <v>151506</v>
      </c>
      <c r="B726" s="377" t="s">
        <v>10488</v>
      </c>
      <c r="C726" s="377" t="s">
        <v>10489</v>
      </c>
      <c r="D726" s="377" t="s">
        <v>557</v>
      </c>
      <c r="E726" s="379" t="s">
        <v>145</v>
      </c>
      <c r="F726" s="379">
        <v>1</v>
      </c>
      <c r="G726" s="380">
        <v>244.36</v>
      </c>
      <c r="H726" s="380">
        <v>244.36</v>
      </c>
    </row>
    <row r="727" spans="1:8" x14ac:dyDescent="0.25">
      <c r="A727" s="98">
        <f t="shared" si="11"/>
        <v>151507</v>
      </c>
      <c r="B727" s="377" t="s">
        <v>10490</v>
      </c>
      <c r="C727" s="377" t="s">
        <v>10491</v>
      </c>
      <c r="D727" s="377" t="s">
        <v>10492</v>
      </c>
      <c r="E727" s="379" t="s">
        <v>145</v>
      </c>
      <c r="F727" s="379">
        <v>1</v>
      </c>
      <c r="G727" s="380">
        <v>12.54</v>
      </c>
      <c r="H727" s="380">
        <v>12.54</v>
      </c>
    </row>
    <row r="728" spans="1:8" ht="30" x14ac:dyDescent="0.25">
      <c r="A728" s="98">
        <f t="shared" si="11"/>
        <v>151508</v>
      </c>
      <c r="B728" s="377" t="s">
        <v>10493</v>
      </c>
      <c r="C728" s="377" t="s">
        <v>10494</v>
      </c>
      <c r="D728" s="377" t="s">
        <v>10495</v>
      </c>
      <c r="E728" s="379" t="s">
        <v>145</v>
      </c>
      <c r="F728" s="379">
        <v>1</v>
      </c>
      <c r="G728" s="380">
        <v>2.21</v>
      </c>
      <c r="H728" s="380">
        <v>2.21</v>
      </c>
    </row>
    <row r="729" spans="1:8" ht="30" x14ac:dyDescent="0.25">
      <c r="A729" s="98">
        <f t="shared" si="11"/>
        <v>151509</v>
      </c>
      <c r="B729" s="377" t="s">
        <v>10496</v>
      </c>
      <c r="C729" s="377" t="s">
        <v>10497</v>
      </c>
      <c r="D729" s="377" t="s">
        <v>10498</v>
      </c>
      <c r="E729" s="379" t="s">
        <v>145</v>
      </c>
      <c r="F729" s="379">
        <v>1</v>
      </c>
      <c r="G729" s="380">
        <v>3.1</v>
      </c>
      <c r="H729" s="380">
        <v>3.1</v>
      </c>
    </row>
    <row r="730" spans="1:8" ht="30" x14ac:dyDescent="0.25">
      <c r="A730" s="98">
        <f t="shared" si="11"/>
        <v>151510</v>
      </c>
      <c r="B730" s="377" t="s">
        <v>10499</v>
      </c>
      <c r="C730" s="377" t="s">
        <v>10500</v>
      </c>
      <c r="D730" s="377" t="s">
        <v>10501</v>
      </c>
      <c r="E730" s="379" t="s">
        <v>145</v>
      </c>
      <c r="F730" s="379">
        <v>1</v>
      </c>
      <c r="G730" s="380">
        <v>6.75</v>
      </c>
      <c r="H730" s="380">
        <v>6.75</v>
      </c>
    </row>
    <row r="731" spans="1:8" ht="30" x14ac:dyDescent="0.25">
      <c r="A731" s="98">
        <f t="shared" si="11"/>
        <v>151511</v>
      </c>
      <c r="B731" s="377" t="s">
        <v>10502</v>
      </c>
      <c r="C731" s="377" t="s">
        <v>10503</v>
      </c>
      <c r="D731" s="377" t="s">
        <v>10504</v>
      </c>
      <c r="E731" s="379" t="s">
        <v>145</v>
      </c>
      <c r="F731" s="379">
        <v>1</v>
      </c>
      <c r="G731" s="380">
        <v>24.08</v>
      </c>
      <c r="H731" s="380">
        <v>24.08</v>
      </c>
    </row>
    <row r="732" spans="1:8" x14ac:dyDescent="0.25">
      <c r="A732" s="98">
        <f t="shared" si="11"/>
        <v>151512</v>
      </c>
      <c r="B732" s="377" t="s">
        <v>10505</v>
      </c>
      <c r="C732" s="377" t="s">
        <v>10506</v>
      </c>
      <c r="D732" s="377" t="s">
        <v>10507</v>
      </c>
      <c r="E732" s="379" t="s">
        <v>145</v>
      </c>
      <c r="F732" s="379">
        <v>1</v>
      </c>
      <c r="G732" s="380">
        <v>90.93</v>
      </c>
      <c r="H732" s="380">
        <v>90.93</v>
      </c>
    </row>
    <row r="733" spans="1:8" ht="30" x14ac:dyDescent="0.25">
      <c r="A733" s="98">
        <f t="shared" si="11"/>
        <v>151513</v>
      </c>
      <c r="B733" s="377" t="s">
        <v>10508</v>
      </c>
      <c r="C733" s="377" t="s">
        <v>10509</v>
      </c>
      <c r="D733" s="377" t="s">
        <v>10510</v>
      </c>
      <c r="E733" s="379" t="s">
        <v>145</v>
      </c>
      <c r="F733" s="379">
        <v>1</v>
      </c>
      <c r="G733" s="380">
        <v>23</v>
      </c>
      <c r="H733" s="380">
        <v>23</v>
      </c>
    </row>
    <row r="734" spans="1:8" ht="45" x14ac:dyDescent="0.25">
      <c r="A734" s="98">
        <f t="shared" si="11"/>
        <v>1516</v>
      </c>
      <c r="B734" s="378" t="s">
        <v>10511</v>
      </c>
      <c r="C734" s="377"/>
      <c r="D734" s="378" t="s">
        <v>9952</v>
      </c>
      <c r="E734" s="379"/>
      <c r="F734" s="379"/>
      <c r="G734" s="380"/>
      <c r="H734" s="380"/>
    </row>
    <row r="735" spans="1:8" ht="45" x14ac:dyDescent="0.25">
      <c r="A735" s="98">
        <f t="shared" si="11"/>
        <v>151601</v>
      </c>
      <c r="B735" s="377" t="s">
        <v>10512</v>
      </c>
      <c r="C735" s="377" t="s">
        <v>10513</v>
      </c>
      <c r="D735" s="377" t="s">
        <v>10514</v>
      </c>
      <c r="E735" s="379" t="s">
        <v>138</v>
      </c>
      <c r="F735" s="379">
        <v>1</v>
      </c>
      <c r="G735" s="380">
        <v>12.25</v>
      </c>
      <c r="H735" s="380">
        <v>12.25</v>
      </c>
    </row>
    <row r="736" spans="1:8" ht="45" x14ac:dyDescent="0.25">
      <c r="A736" s="98">
        <f t="shared" si="11"/>
        <v>151602</v>
      </c>
      <c r="B736" s="377" t="s">
        <v>10515</v>
      </c>
      <c r="C736" s="377" t="s">
        <v>10516</v>
      </c>
      <c r="D736" s="377" t="s">
        <v>10517</v>
      </c>
      <c r="E736" s="379" t="s">
        <v>138</v>
      </c>
      <c r="F736" s="379">
        <v>1</v>
      </c>
      <c r="G736" s="380">
        <v>18.329999999999998</v>
      </c>
      <c r="H736" s="380">
        <v>18.329999999999998</v>
      </c>
    </row>
    <row r="737" spans="1:8" ht="45" x14ac:dyDescent="0.25">
      <c r="A737" s="98">
        <f t="shared" si="11"/>
        <v>151603</v>
      </c>
      <c r="B737" s="377" t="s">
        <v>10518</v>
      </c>
      <c r="C737" s="377" t="s">
        <v>10519</v>
      </c>
      <c r="D737" s="377" t="s">
        <v>10520</v>
      </c>
      <c r="E737" s="379" t="s">
        <v>138</v>
      </c>
      <c r="F737" s="379">
        <v>1</v>
      </c>
      <c r="G737" s="380">
        <v>27.6</v>
      </c>
      <c r="H737" s="380">
        <v>27.6</v>
      </c>
    </row>
    <row r="738" spans="1:8" ht="45" x14ac:dyDescent="0.25">
      <c r="A738" s="98">
        <f t="shared" si="11"/>
        <v>151604</v>
      </c>
      <c r="B738" s="377" t="s">
        <v>10521</v>
      </c>
      <c r="C738" s="377" t="s">
        <v>10522</v>
      </c>
      <c r="D738" s="377" t="s">
        <v>10523</v>
      </c>
      <c r="E738" s="379" t="s">
        <v>138</v>
      </c>
      <c r="F738" s="379">
        <v>1</v>
      </c>
      <c r="G738" s="380">
        <v>23.34</v>
      </c>
      <c r="H738" s="380">
        <v>23.34</v>
      </c>
    </row>
    <row r="739" spans="1:8" ht="45" x14ac:dyDescent="0.25">
      <c r="A739" s="98">
        <f t="shared" si="11"/>
        <v>151605</v>
      </c>
      <c r="B739" s="377" t="s">
        <v>10524</v>
      </c>
      <c r="C739" s="377" t="s">
        <v>10525</v>
      </c>
      <c r="D739" s="377" t="s">
        <v>10526</v>
      </c>
      <c r="E739" s="379" t="s">
        <v>138</v>
      </c>
      <c r="F739" s="379">
        <v>1</v>
      </c>
      <c r="G739" s="380">
        <v>35.53</v>
      </c>
      <c r="H739" s="380">
        <v>35.53</v>
      </c>
    </row>
    <row r="740" spans="1:8" ht="45" x14ac:dyDescent="0.25">
      <c r="A740" s="98">
        <f t="shared" si="11"/>
        <v>151606</v>
      </c>
      <c r="B740" s="377" t="s">
        <v>10527</v>
      </c>
      <c r="C740" s="377" t="s">
        <v>10528</v>
      </c>
      <c r="D740" s="377" t="s">
        <v>10529</v>
      </c>
      <c r="E740" s="379" t="s">
        <v>138</v>
      </c>
      <c r="F740" s="379">
        <v>1</v>
      </c>
      <c r="G740" s="380">
        <v>51.69</v>
      </c>
      <c r="H740" s="380">
        <v>51.69</v>
      </c>
    </row>
    <row r="741" spans="1:8" ht="30" x14ac:dyDescent="0.25">
      <c r="A741" s="98">
        <f t="shared" si="11"/>
        <v>1517</v>
      </c>
      <c r="B741" s="378" t="s">
        <v>10530</v>
      </c>
      <c r="C741" s="377"/>
      <c r="D741" s="378" t="s">
        <v>10531</v>
      </c>
      <c r="E741" s="379"/>
      <c r="F741" s="379"/>
      <c r="G741" s="380"/>
      <c r="H741" s="380"/>
    </row>
    <row r="742" spans="1:8" ht="60" x14ac:dyDescent="0.25">
      <c r="A742" s="98">
        <f t="shared" si="11"/>
        <v>151701</v>
      </c>
      <c r="B742" s="377" t="s">
        <v>10532</v>
      </c>
      <c r="C742" s="377" t="s">
        <v>37986</v>
      </c>
      <c r="D742" s="377" t="s">
        <v>10533</v>
      </c>
      <c r="E742" s="379" t="s">
        <v>145</v>
      </c>
      <c r="F742" s="379">
        <v>1</v>
      </c>
      <c r="G742" s="381">
        <v>2344.21</v>
      </c>
      <c r="H742" s="381">
        <v>2344.21</v>
      </c>
    </row>
    <row r="743" spans="1:8" ht="60" x14ac:dyDescent="0.25">
      <c r="A743" s="98">
        <f t="shared" si="11"/>
        <v>151702</v>
      </c>
      <c r="B743" s="377" t="s">
        <v>10534</v>
      </c>
      <c r="C743" s="377" t="s">
        <v>37987</v>
      </c>
      <c r="D743" s="377" t="s">
        <v>10535</v>
      </c>
      <c r="E743" s="379" t="s">
        <v>145</v>
      </c>
      <c r="F743" s="379">
        <v>1</v>
      </c>
      <c r="G743" s="381">
        <v>3096.26</v>
      </c>
      <c r="H743" s="381">
        <v>3096.26</v>
      </c>
    </row>
    <row r="744" spans="1:8" ht="60" x14ac:dyDescent="0.25">
      <c r="A744" s="98">
        <f t="shared" si="11"/>
        <v>151703</v>
      </c>
      <c r="B744" s="377" t="s">
        <v>10536</v>
      </c>
      <c r="C744" s="377" t="s">
        <v>37988</v>
      </c>
      <c r="D744" s="377" t="s">
        <v>10537</v>
      </c>
      <c r="E744" s="379" t="s">
        <v>145</v>
      </c>
      <c r="F744" s="379">
        <v>1</v>
      </c>
      <c r="G744" s="381">
        <v>3384.83</v>
      </c>
      <c r="H744" s="381">
        <v>3384.83</v>
      </c>
    </row>
    <row r="745" spans="1:8" ht="60" x14ac:dyDescent="0.25">
      <c r="A745" s="98">
        <f t="shared" si="11"/>
        <v>151704</v>
      </c>
      <c r="B745" s="377" t="s">
        <v>10538</v>
      </c>
      <c r="C745" s="377" t="s">
        <v>37989</v>
      </c>
      <c r="D745" s="377" t="s">
        <v>10539</v>
      </c>
      <c r="E745" s="379" t="s">
        <v>145</v>
      </c>
      <c r="F745" s="379">
        <v>1</v>
      </c>
      <c r="G745" s="381">
        <v>3769</v>
      </c>
      <c r="H745" s="381">
        <v>3769</v>
      </c>
    </row>
    <row r="746" spans="1:8" ht="60" x14ac:dyDescent="0.25">
      <c r="A746" s="98">
        <f t="shared" si="11"/>
        <v>151705</v>
      </c>
      <c r="B746" s="377" t="s">
        <v>10540</v>
      </c>
      <c r="C746" s="377" t="s">
        <v>37990</v>
      </c>
      <c r="D746" s="377" t="s">
        <v>10541</v>
      </c>
      <c r="E746" s="379" t="s">
        <v>145</v>
      </c>
      <c r="F746" s="379">
        <v>1</v>
      </c>
      <c r="G746" s="381">
        <v>4131.79</v>
      </c>
      <c r="H746" s="381">
        <v>4131.79</v>
      </c>
    </row>
    <row r="747" spans="1:8" ht="60" x14ac:dyDescent="0.25">
      <c r="A747" s="98">
        <f t="shared" si="11"/>
        <v>151706</v>
      </c>
      <c r="B747" s="377" t="s">
        <v>10542</v>
      </c>
      <c r="C747" s="377" t="s">
        <v>37991</v>
      </c>
      <c r="D747" s="377" t="s">
        <v>10543</v>
      </c>
      <c r="E747" s="379" t="s">
        <v>145</v>
      </c>
      <c r="F747" s="379">
        <v>1</v>
      </c>
      <c r="G747" s="381">
        <v>7030.06</v>
      </c>
      <c r="H747" s="381">
        <v>7030.06</v>
      </c>
    </row>
    <row r="748" spans="1:8" ht="90" x14ac:dyDescent="0.25">
      <c r="A748" s="98">
        <f t="shared" si="11"/>
        <v>151707</v>
      </c>
      <c r="B748" s="377" t="s">
        <v>10544</v>
      </c>
      <c r="C748" s="377" t="s">
        <v>10545</v>
      </c>
      <c r="D748" s="377" t="s">
        <v>10546</v>
      </c>
      <c r="E748" s="379" t="s">
        <v>145</v>
      </c>
      <c r="F748" s="379">
        <v>1</v>
      </c>
      <c r="G748" s="381">
        <v>5307.88</v>
      </c>
      <c r="H748" s="381">
        <v>5307.88</v>
      </c>
    </row>
    <row r="749" spans="1:8" ht="60" x14ac:dyDescent="0.25">
      <c r="A749" s="98">
        <f t="shared" si="11"/>
        <v>151710</v>
      </c>
      <c r="B749" s="377" t="s">
        <v>10547</v>
      </c>
      <c r="C749" s="377" t="s">
        <v>37992</v>
      </c>
      <c r="D749" s="377" t="s">
        <v>10548</v>
      </c>
      <c r="E749" s="379" t="s">
        <v>145</v>
      </c>
      <c r="F749" s="379">
        <v>1</v>
      </c>
      <c r="G749" s="381">
        <v>8737.94</v>
      </c>
      <c r="H749" s="381">
        <v>8737.94</v>
      </c>
    </row>
    <row r="750" spans="1:8" ht="90" x14ac:dyDescent="0.25">
      <c r="A750" s="98">
        <f t="shared" si="11"/>
        <v>151711</v>
      </c>
      <c r="B750" s="377" t="s">
        <v>10549</v>
      </c>
      <c r="C750" s="377" t="s">
        <v>10550</v>
      </c>
      <c r="D750" s="377" t="s">
        <v>10551</v>
      </c>
      <c r="E750" s="379" t="s">
        <v>145</v>
      </c>
      <c r="F750" s="379">
        <v>1</v>
      </c>
      <c r="G750" s="381">
        <v>7462.61</v>
      </c>
      <c r="H750" s="381">
        <v>7462.61</v>
      </c>
    </row>
    <row r="751" spans="1:8" ht="105" x14ac:dyDescent="0.25">
      <c r="A751" s="98">
        <f t="shared" si="11"/>
        <v>151712</v>
      </c>
      <c r="B751" s="377" t="s">
        <v>10552</v>
      </c>
      <c r="C751" s="377" t="s">
        <v>37993</v>
      </c>
      <c r="D751" s="377" t="s">
        <v>10553</v>
      </c>
      <c r="E751" s="379" t="s">
        <v>145</v>
      </c>
      <c r="F751" s="379">
        <v>1</v>
      </c>
      <c r="G751" s="381">
        <v>44042.85</v>
      </c>
      <c r="H751" s="381">
        <v>44042.85</v>
      </c>
    </row>
    <row r="752" spans="1:8" ht="105" x14ac:dyDescent="0.25">
      <c r="A752" s="98">
        <f t="shared" si="11"/>
        <v>151713</v>
      </c>
      <c r="B752" s="377" t="s">
        <v>10554</v>
      </c>
      <c r="C752" s="377" t="s">
        <v>37994</v>
      </c>
      <c r="D752" s="377" t="s">
        <v>10555</v>
      </c>
      <c r="E752" s="379" t="s">
        <v>145</v>
      </c>
      <c r="F752" s="379">
        <v>1</v>
      </c>
      <c r="G752" s="381">
        <v>54736.5</v>
      </c>
      <c r="H752" s="381">
        <v>54736.5</v>
      </c>
    </row>
    <row r="753" spans="1:8" ht="105" x14ac:dyDescent="0.25">
      <c r="A753" s="98">
        <f t="shared" si="11"/>
        <v>151714</v>
      </c>
      <c r="B753" s="377" t="s">
        <v>10556</v>
      </c>
      <c r="C753" s="377" t="s">
        <v>37995</v>
      </c>
      <c r="D753" s="377" t="s">
        <v>10557</v>
      </c>
      <c r="E753" s="379" t="s">
        <v>145</v>
      </c>
      <c r="F753" s="379">
        <v>1</v>
      </c>
      <c r="G753" s="381">
        <v>78947.240000000005</v>
      </c>
      <c r="H753" s="381">
        <v>78947.240000000005</v>
      </c>
    </row>
    <row r="754" spans="1:8" ht="105" x14ac:dyDescent="0.25">
      <c r="A754" s="98">
        <f t="shared" si="11"/>
        <v>151715</v>
      </c>
      <c r="B754" s="377" t="s">
        <v>10558</v>
      </c>
      <c r="C754" s="377" t="s">
        <v>37996</v>
      </c>
      <c r="D754" s="377" t="s">
        <v>10559</v>
      </c>
      <c r="E754" s="379" t="s">
        <v>145</v>
      </c>
      <c r="F754" s="379">
        <v>1</v>
      </c>
      <c r="G754" s="381">
        <v>97976.04</v>
      </c>
      <c r="H754" s="381">
        <v>97976.04</v>
      </c>
    </row>
    <row r="755" spans="1:8" x14ac:dyDescent="0.25">
      <c r="A755" s="98">
        <f t="shared" si="11"/>
        <v>1518</v>
      </c>
      <c r="B755" s="378" t="s">
        <v>10560</v>
      </c>
      <c r="C755" s="377"/>
      <c r="D755" s="378" t="s">
        <v>10561</v>
      </c>
      <c r="E755" s="379"/>
      <c r="F755" s="379"/>
      <c r="G755" s="380"/>
      <c r="H755" s="380"/>
    </row>
    <row r="756" spans="1:8" ht="75" x14ac:dyDescent="0.25">
      <c r="A756" s="98">
        <f t="shared" si="11"/>
        <v>151801</v>
      </c>
      <c r="B756" s="377" t="s">
        <v>10562</v>
      </c>
      <c r="C756" s="377" t="s">
        <v>10563</v>
      </c>
      <c r="D756" s="377" t="s">
        <v>10564</v>
      </c>
      <c r="E756" s="379" t="s">
        <v>145</v>
      </c>
      <c r="F756" s="379">
        <v>1</v>
      </c>
      <c r="G756" s="380">
        <v>218.39</v>
      </c>
      <c r="H756" s="380">
        <v>218.39</v>
      </c>
    </row>
    <row r="757" spans="1:8" ht="75" x14ac:dyDescent="0.25">
      <c r="A757" s="98">
        <f t="shared" si="11"/>
        <v>151802</v>
      </c>
      <c r="B757" s="377" t="s">
        <v>10565</v>
      </c>
      <c r="C757" s="377" t="s">
        <v>10566</v>
      </c>
      <c r="D757" s="377" t="s">
        <v>10567</v>
      </c>
      <c r="E757" s="379" t="s">
        <v>145</v>
      </c>
      <c r="F757" s="379">
        <v>1</v>
      </c>
      <c r="G757" s="380">
        <v>194.39</v>
      </c>
      <c r="H757" s="380">
        <v>194.39</v>
      </c>
    </row>
    <row r="758" spans="1:8" ht="75" x14ac:dyDescent="0.25">
      <c r="A758" s="98">
        <f t="shared" si="11"/>
        <v>151803</v>
      </c>
      <c r="B758" s="377" t="s">
        <v>10568</v>
      </c>
      <c r="C758" s="377" t="s">
        <v>10569</v>
      </c>
      <c r="D758" s="377" t="s">
        <v>10570</v>
      </c>
      <c r="E758" s="379" t="s">
        <v>145</v>
      </c>
      <c r="F758" s="379">
        <v>1</v>
      </c>
      <c r="G758" s="380">
        <v>221.23</v>
      </c>
      <c r="H758" s="380">
        <v>221.23</v>
      </c>
    </row>
    <row r="759" spans="1:8" ht="75" x14ac:dyDescent="0.25">
      <c r="A759" s="98">
        <f t="shared" si="11"/>
        <v>151805</v>
      </c>
      <c r="B759" s="377" t="s">
        <v>10571</v>
      </c>
      <c r="C759" s="377" t="s">
        <v>10572</v>
      </c>
      <c r="D759" s="377" t="s">
        <v>10573</v>
      </c>
      <c r="E759" s="379" t="s">
        <v>145</v>
      </c>
      <c r="F759" s="379">
        <v>1</v>
      </c>
      <c r="G759" s="380">
        <v>562.51</v>
      </c>
      <c r="H759" s="380">
        <v>562.51</v>
      </c>
    </row>
    <row r="760" spans="1:8" ht="75" x14ac:dyDescent="0.25">
      <c r="A760" s="98">
        <f t="shared" si="11"/>
        <v>151806</v>
      </c>
      <c r="B760" s="377" t="s">
        <v>10574</v>
      </c>
      <c r="C760" s="377" t="s">
        <v>10575</v>
      </c>
      <c r="D760" s="377" t="s">
        <v>10576</v>
      </c>
      <c r="E760" s="379" t="s">
        <v>145</v>
      </c>
      <c r="F760" s="379">
        <v>1</v>
      </c>
      <c r="G760" s="380">
        <v>326.54000000000002</v>
      </c>
      <c r="H760" s="380">
        <v>326.54000000000002</v>
      </c>
    </row>
    <row r="761" spans="1:8" ht="75" x14ac:dyDescent="0.25">
      <c r="A761" s="98">
        <f t="shared" si="11"/>
        <v>151807</v>
      </c>
      <c r="B761" s="377" t="s">
        <v>10577</v>
      </c>
      <c r="C761" s="377" t="s">
        <v>10578</v>
      </c>
      <c r="D761" s="377" t="s">
        <v>10579</v>
      </c>
      <c r="E761" s="379" t="s">
        <v>145</v>
      </c>
      <c r="F761" s="379">
        <v>1</v>
      </c>
      <c r="G761" s="380">
        <v>258.66000000000003</v>
      </c>
      <c r="H761" s="380">
        <v>258.66000000000003</v>
      </c>
    </row>
    <row r="762" spans="1:8" ht="75" x14ac:dyDescent="0.25">
      <c r="A762" s="98">
        <f t="shared" si="11"/>
        <v>151809</v>
      </c>
      <c r="B762" s="377" t="s">
        <v>10580</v>
      </c>
      <c r="C762" s="377" t="s">
        <v>10581</v>
      </c>
      <c r="D762" s="377" t="s">
        <v>10582</v>
      </c>
      <c r="E762" s="379" t="s">
        <v>145</v>
      </c>
      <c r="F762" s="379">
        <v>1</v>
      </c>
      <c r="G762" s="380">
        <v>197.65</v>
      </c>
      <c r="H762" s="380">
        <v>197.65</v>
      </c>
    </row>
    <row r="763" spans="1:8" ht="75" x14ac:dyDescent="0.25">
      <c r="A763" s="98">
        <f t="shared" si="11"/>
        <v>151810</v>
      </c>
      <c r="B763" s="377" t="s">
        <v>10583</v>
      </c>
      <c r="C763" s="377" t="s">
        <v>10584</v>
      </c>
      <c r="D763" s="377" t="s">
        <v>10585</v>
      </c>
      <c r="E763" s="379" t="s">
        <v>145</v>
      </c>
      <c r="F763" s="379">
        <v>1</v>
      </c>
      <c r="G763" s="380">
        <v>372.23</v>
      </c>
      <c r="H763" s="380">
        <v>372.23</v>
      </c>
    </row>
    <row r="764" spans="1:8" ht="105" x14ac:dyDescent="0.25">
      <c r="A764" s="98">
        <f t="shared" si="11"/>
        <v>151811</v>
      </c>
      <c r="B764" s="377" t="s">
        <v>10586</v>
      </c>
      <c r="C764" s="377" t="s">
        <v>10587</v>
      </c>
      <c r="D764" s="377" t="s">
        <v>10588</v>
      </c>
      <c r="E764" s="379" t="s">
        <v>145</v>
      </c>
      <c r="F764" s="379">
        <v>1</v>
      </c>
      <c r="G764" s="380">
        <v>234.01</v>
      </c>
      <c r="H764" s="380">
        <v>234.01</v>
      </c>
    </row>
    <row r="765" spans="1:8" ht="105" x14ac:dyDescent="0.25">
      <c r="A765" s="98">
        <f t="shared" si="11"/>
        <v>151812</v>
      </c>
      <c r="B765" s="377" t="s">
        <v>10589</v>
      </c>
      <c r="C765" s="377" t="s">
        <v>10590</v>
      </c>
      <c r="D765" s="377" t="s">
        <v>10591</v>
      </c>
      <c r="E765" s="379" t="s">
        <v>145</v>
      </c>
      <c r="F765" s="379">
        <v>1</v>
      </c>
      <c r="G765" s="380">
        <v>260.12</v>
      </c>
      <c r="H765" s="380">
        <v>260.12</v>
      </c>
    </row>
    <row r="766" spans="1:8" ht="75" x14ac:dyDescent="0.25">
      <c r="A766" s="98">
        <f t="shared" si="11"/>
        <v>151813</v>
      </c>
      <c r="B766" s="377" t="s">
        <v>10592</v>
      </c>
      <c r="C766" s="377" t="s">
        <v>10593</v>
      </c>
      <c r="D766" s="377" t="s">
        <v>10594</v>
      </c>
      <c r="E766" s="379" t="s">
        <v>145</v>
      </c>
      <c r="F766" s="379">
        <v>1</v>
      </c>
      <c r="G766" s="380">
        <v>198.14</v>
      </c>
      <c r="H766" s="380">
        <v>198.14</v>
      </c>
    </row>
    <row r="767" spans="1:8" ht="75" x14ac:dyDescent="0.25">
      <c r="A767" s="98">
        <f t="shared" si="11"/>
        <v>151814</v>
      </c>
      <c r="B767" s="377" t="s">
        <v>10595</v>
      </c>
      <c r="C767" s="377" t="s">
        <v>10596</v>
      </c>
      <c r="D767" s="377" t="s">
        <v>10597</v>
      </c>
      <c r="E767" s="379" t="s">
        <v>145</v>
      </c>
      <c r="F767" s="379">
        <v>1</v>
      </c>
      <c r="G767" s="380">
        <v>323.58999999999997</v>
      </c>
      <c r="H767" s="380">
        <v>323.58999999999997</v>
      </c>
    </row>
    <row r="768" spans="1:8" ht="75" x14ac:dyDescent="0.25">
      <c r="A768" s="98">
        <f t="shared" si="11"/>
        <v>151815</v>
      </c>
      <c r="B768" s="377" t="s">
        <v>10598</v>
      </c>
      <c r="C768" s="377" t="s">
        <v>10599</v>
      </c>
      <c r="D768" s="377" t="s">
        <v>10600</v>
      </c>
      <c r="E768" s="379" t="s">
        <v>145</v>
      </c>
      <c r="F768" s="379">
        <v>1</v>
      </c>
      <c r="G768" s="380">
        <v>158.88</v>
      </c>
      <c r="H768" s="380">
        <v>158.88</v>
      </c>
    </row>
    <row r="769" spans="1:8" ht="75" x14ac:dyDescent="0.25">
      <c r="A769" s="98">
        <f t="shared" si="11"/>
        <v>151816</v>
      </c>
      <c r="B769" s="377" t="s">
        <v>10601</v>
      </c>
      <c r="C769" s="377" t="s">
        <v>10602</v>
      </c>
      <c r="D769" s="377" t="s">
        <v>10603</v>
      </c>
      <c r="E769" s="379" t="s">
        <v>145</v>
      </c>
      <c r="F769" s="379">
        <v>1</v>
      </c>
      <c r="G769" s="380">
        <v>282.11</v>
      </c>
      <c r="H769" s="380">
        <v>282.11</v>
      </c>
    </row>
    <row r="770" spans="1:8" ht="75" x14ac:dyDescent="0.25">
      <c r="A770" s="98">
        <f t="shared" si="11"/>
        <v>151817</v>
      </c>
      <c r="B770" s="377" t="s">
        <v>10604</v>
      </c>
      <c r="C770" s="377" t="s">
        <v>10605</v>
      </c>
      <c r="D770" s="377" t="s">
        <v>10606</v>
      </c>
      <c r="E770" s="379" t="s">
        <v>145</v>
      </c>
      <c r="F770" s="379">
        <v>1</v>
      </c>
      <c r="G770" s="380">
        <v>262.61</v>
      </c>
      <c r="H770" s="380">
        <v>262.61</v>
      </c>
    </row>
    <row r="771" spans="1:8" ht="60" x14ac:dyDescent="0.25">
      <c r="A771" s="98">
        <f t="shared" si="11"/>
        <v>151819</v>
      </c>
      <c r="B771" s="377" t="s">
        <v>10607</v>
      </c>
      <c r="C771" s="377" t="s">
        <v>10608</v>
      </c>
      <c r="D771" s="377" t="s">
        <v>10609</v>
      </c>
      <c r="E771" s="379" t="s">
        <v>145</v>
      </c>
      <c r="F771" s="379">
        <v>1</v>
      </c>
      <c r="G771" s="380">
        <v>100.81</v>
      </c>
      <c r="H771" s="380">
        <v>100.81</v>
      </c>
    </row>
    <row r="772" spans="1:8" ht="90" x14ac:dyDescent="0.25">
      <c r="A772" s="98">
        <f t="shared" si="11"/>
        <v>151820</v>
      </c>
      <c r="B772" s="377" t="s">
        <v>10610</v>
      </c>
      <c r="C772" s="377" t="s">
        <v>10611</v>
      </c>
      <c r="D772" s="377" t="s">
        <v>10612</v>
      </c>
      <c r="E772" s="379" t="s">
        <v>145</v>
      </c>
      <c r="F772" s="379">
        <v>1</v>
      </c>
      <c r="G772" s="380">
        <v>187.21</v>
      </c>
      <c r="H772" s="380">
        <v>187.21</v>
      </c>
    </row>
    <row r="773" spans="1:8" ht="30" x14ac:dyDescent="0.25">
      <c r="A773" s="98">
        <f t="shared" si="11"/>
        <v>1519</v>
      </c>
      <c r="B773" s="378" t="s">
        <v>10613</v>
      </c>
      <c r="C773" s="377"/>
      <c r="D773" s="378" t="s">
        <v>10614</v>
      </c>
      <c r="E773" s="379"/>
      <c r="F773" s="379"/>
      <c r="G773" s="380"/>
      <c r="H773" s="380"/>
    </row>
    <row r="774" spans="1:8" ht="105" x14ac:dyDescent="0.25">
      <c r="A774" s="98">
        <f t="shared" si="11"/>
        <v>151901</v>
      </c>
      <c r="B774" s="377" t="s">
        <v>10615</v>
      </c>
      <c r="C774" s="377" t="s">
        <v>10616</v>
      </c>
      <c r="D774" s="377" t="s">
        <v>10617</v>
      </c>
      <c r="E774" s="379" t="s">
        <v>145</v>
      </c>
      <c r="F774" s="379">
        <v>1</v>
      </c>
      <c r="G774" s="380">
        <v>533.95000000000005</v>
      </c>
      <c r="H774" s="380">
        <v>533.95000000000005</v>
      </c>
    </row>
    <row r="775" spans="1:8" ht="105" x14ac:dyDescent="0.25">
      <c r="A775" s="98">
        <f t="shared" si="11"/>
        <v>151902</v>
      </c>
      <c r="B775" s="377" t="s">
        <v>10618</v>
      </c>
      <c r="C775" s="377" t="s">
        <v>10619</v>
      </c>
      <c r="D775" s="377" t="s">
        <v>10620</v>
      </c>
      <c r="E775" s="379" t="s">
        <v>145</v>
      </c>
      <c r="F775" s="379">
        <v>1</v>
      </c>
      <c r="G775" s="380">
        <v>582.45000000000005</v>
      </c>
      <c r="H775" s="380">
        <v>582.45000000000005</v>
      </c>
    </row>
    <row r="776" spans="1:8" ht="105" x14ac:dyDescent="0.25">
      <c r="A776" s="98">
        <f t="shared" si="11"/>
        <v>151903</v>
      </c>
      <c r="B776" s="377" t="s">
        <v>10621</v>
      </c>
      <c r="C776" s="377" t="s">
        <v>10622</v>
      </c>
      <c r="D776" s="377" t="s">
        <v>10623</v>
      </c>
      <c r="E776" s="379" t="s">
        <v>145</v>
      </c>
      <c r="F776" s="379">
        <v>1</v>
      </c>
      <c r="G776" s="380">
        <v>633.37</v>
      </c>
      <c r="H776" s="380">
        <v>633.37</v>
      </c>
    </row>
    <row r="777" spans="1:8" ht="105" x14ac:dyDescent="0.25">
      <c r="A777" s="98">
        <f t="shared" si="11"/>
        <v>151904</v>
      </c>
      <c r="B777" s="377" t="s">
        <v>10624</v>
      </c>
      <c r="C777" s="377" t="s">
        <v>10625</v>
      </c>
      <c r="D777" s="377" t="s">
        <v>10626</v>
      </c>
      <c r="E777" s="379" t="s">
        <v>145</v>
      </c>
      <c r="F777" s="379">
        <v>1</v>
      </c>
      <c r="G777" s="380">
        <v>757.17</v>
      </c>
      <c r="H777" s="380">
        <v>757.17</v>
      </c>
    </row>
    <row r="778" spans="1:8" ht="90" x14ac:dyDescent="0.25">
      <c r="A778" s="98">
        <f t="shared" si="11"/>
        <v>151905</v>
      </c>
      <c r="B778" s="377" t="s">
        <v>10627</v>
      </c>
      <c r="C778" s="377" t="s">
        <v>10628</v>
      </c>
      <c r="D778" s="377" t="s">
        <v>10629</v>
      </c>
      <c r="E778" s="379" t="s">
        <v>145</v>
      </c>
      <c r="F778" s="379">
        <v>1</v>
      </c>
      <c r="G778" s="381">
        <v>1328.13</v>
      </c>
      <c r="H778" s="381">
        <v>1328.13</v>
      </c>
    </row>
    <row r="779" spans="1:8" ht="30" x14ac:dyDescent="0.25">
      <c r="A779" s="98">
        <f t="shared" si="11"/>
        <v>1520</v>
      </c>
      <c r="B779" s="378" t="s">
        <v>10630</v>
      </c>
      <c r="C779" s="377"/>
      <c r="D779" s="378" t="s">
        <v>10631</v>
      </c>
      <c r="E779" s="379"/>
      <c r="F779" s="379"/>
      <c r="G779" s="380"/>
      <c r="H779" s="380"/>
    </row>
    <row r="780" spans="1:8" ht="30" x14ac:dyDescent="0.25">
      <c r="A780" s="98">
        <f t="shared" si="11"/>
        <v>152001</v>
      </c>
      <c r="B780" s="377" t="s">
        <v>10632</v>
      </c>
      <c r="C780" s="377" t="s">
        <v>10633</v>
      </c>
      <c r="D780" s="377" t="s">
        <v>10634</v>
      </c>
      <c r="E780" s="379" t="s">
        <v>145</v>
      </c>
      <c r="F780" s="379">
        <v>1</v>
      </c>
      <c r="G780" s="380">
        <v>12.8</v>
      </c>
      <c r="H780" s="380">
        <v>12.8</v>
      </c>
    </row>
    <row r="781" spans="1:8" ht="30" x14ac:dyDescent="0.25">
      <c r="A781" s="98">
        <f t="shared" si="11"/>
        <v>152002</v>
      </c>
      <c r="B781" s="377" t="s">
        <v>10635</v>
      </c>
      <c r="C781" s="377" t="s">
        <v>10636</v>
      </c>
      <c r="D781" s="377" t="s">
        <v>10637</v>
      </c>
      <c r="E781" s="379" t="s">
        <v>145</v>
      </c>
      <c r="F781" s="379">
        <v>1</v>
      </c>
      <c r="G781" s="380">
        <v>16.75</v>
      </c>
      <c r="H781" s="380">
        <v>16.75</v>
      </c>
    </row>
    <row r="782" spans="1:8" ht="30" x14ac:dyDescent="0.25">
      <c r="A782" s="98">
        <f t="shared" ref="A782:A845" si="12">VALUE(RIGHT(B782,LEN(B782)-1))</f>
        <v>152003</v>
      </c>
      <c r="B782" s="377" t="s">
        <v>10638</v>
      </c>
      <c r="C782" s="377" t="s">
        <v>10639</v>
      </c>
      <c r="D782" s="377" t="s">
        <v>10640</v>
      </c>
      <c r="E782" s="379" t="s">
        <v>145</v>
      </c>
      <c r="F782" s="379">
        <v>1</v>
      </c>
      <c r="G782" s="380">
        <v>24.26</v>
      </c>
      <c r="H782" s="380">
        <v>24.26</v>
      </c>
    </row>
    <row r="783" spans="1:8" ht="30" x14ac:dyDescent="0.25">
      <c r="A783" s="98">
        <f t="shared" si="12"/>
        <v>152004</v>
      </c>
      <c r="B783" s="377" t="s">
        <v>10641</v>
      </c>
      <c r="C783" s="377" t="s">
        <v>10642</v>
      </c>
      <c r="D783" s="417" t="s">
        <v>10643</v>
      </c>
      <c r="E783" s="379" t="s">
        <v>145</v>
      </c>
      <c r="F783" s="379">
        <v>1</v>
      </c>
      <c r="G783" s="380">
        <v>24.74</v>
      </c>
      <c r="H783" s="380">
        <v>24.74</v>
      </c>
    </row>
    <row r="784" spans="1:8" ht="30" x14ac:dyDescent="0.25">
      <c r="A784" s="98">
        <f t="shared" si="12"/>
        <v>152005</v>
      </c>
      <c r="B784" s="377" t="s">
        <v>10644</v>
      </c>
      <c r="C784" s="377" t="s">
        <v>10645</v>
      </c>
      <c r="D784" s="377" t="s">
        <v>10646</v>
      </c>
      <c r="E784" s="379" t="s">
        <v>145</v>
      </c>
      <c r="F784" s="379">
        <v>1</v>
      </c>
      <c r="G784" s="380">
        <v>25.75</v>
      </c>
      <c r="H784" s="380">
        <v>25.75</v>
      </c>
    </row>
    <row r="785" spans="1:8" ht="30" x14ac:dyDescent="0.25">
      <c r="A785" s="98">
        <f t="shared" si="12"/>
        <v>152006</v>
      </c>
      <c r="B785" s="377" t="s">
        <v>10647</v>
      </c>
      <c r="C785" s="377" t="s">
        <v>10648</v>
      </c>
      <c r="D785" s="377" t="s">
        <v>10649</v>
      </c>
      <c r="E785" s="379" t="s">
        <v>145</v>
      </c>
      <c r="F785" s="379">
        <v>1</v>
      </c>
      <c r="G785" s="380">
        <v>30.26</v>
      </c>
      <c r="H785" s="380">
        <v>30.26</v>
      </c>
    </row>
    <row r="786" spans="1:8" ht="30" x14ac:dyDescent="0.25">
      <c r="A786" s="98">
        <f t="shared" si="12"/>
        <v>152007</v>
      </c>
      <c r="B786" s="377" t="s">
        <v>10650</v>
      </c>
      <c r="C786" s="377" t="s">
        <v>10651</v>
      </c>
      <c r="D786" s="377" t="s">
        <v>10652</v>
      </c>
      <c r="E786" s="379" t="s">
        <v>145</v>
      </c>
      <c r="F786" s="379">
        <v>1</v>
      </c>
      <c r="G786" s="380">
        <v>44.19</v>
      </c>
      <c r="H786" s="380">
        <v>44.19</v>
      </c>
    </row>
    <row r="787" spans="1:8" ht="30" x14ac:dyDescent="0.25">
      <c r="A787" s="98">
        <f t="shared" si="12"/>
        <v>152010</v>
      </c>
      <c r="B787" s="377" t="s">
        <v>10653</v>
      </c>
      <c r="C787" s="377" t="s">
        <v>10654</v>
      </c>
      <c r="D787" s="377" t="s">
        <v>10655</v>
      </c>
      <c r="E787" s="379" t="s">
        <v>145</v>
      </c>
      <c r="F787" s="379">
        <v>1</v>
      </c>
      <c r="G787" s="380">
        <v>44.43</v>
      </c>
      <c r="H787" s="380">
        <v>44.43</v>
      </c>
    </row>
    <row r="788" spans="1:8" ht="30" x14ac:dyDescent="0.25">
      <c r="A788" s="98">
        <f t="shared" si="12"/>
        <v>152011</v>
      </c>
      <c r="B788" s="377" t="s">
        <v>10656</v>
      </c>
      <c r="C788" s="377" t="s">
        <v>10657</v>
      </c>
      <c r="D788" s="377" t="s">
        <v>10658</v>
      </c>
      <c r="E788" s="379" t="s">
        <v>145</v>
      </c>
      <c r="F788" s="379">
        <v>1</v>
      </c>
      <c r="G788" s="380">
        <v>52.62</v>
      </c>
      <c r="H788" s="380">
        <v>52.62</v>
      </c>
    </row>
    <row r="789" spans="1:8" ht="30" x14ac:dyDescent="0.25">
      <c r="A789" s="98">
        <f t="shared" si="12"/>
        <v>152012</v>
      </c>
      <c r="B789" s="377" t="s">
        <v>10659</v>
      </c>
      <c r="C789" s="377" t="s">
        <v>10660</v>
      </c>
      <c r="D789" s="377" t="s">
        <v>10661</v>
      </c>
      <c r="E789" s="379" t="s">
        <v>145</v>
      </c>
      <c r="F789" s="379">
        <v>1</v>
      </c>
      <c r="G789" s="380">
        <v>74.28</v>
      </c>
      <c r="H789" s="380">
        <v>74.28</v>
      </c>
    </row>
    <row r="790" spans="1:8" ht="30" x14ac:dyDescent="0.25">
      <c r="A790" s="98">
        <f t="shared" si="12"/>
        <v>152013</v>
      </c>
      <c r="B790" s="377" t="s">
        <v>10662</v>
      </c>
      <c r="C790" s="377" t="s">
        <v>10663</v>
      </c>
      <c r="D790" s="377" t="s">
        <v>10664</v>
      </c>
      <c r="E790" s="379" t="s">
        <v>145</v>
      </c>
      <c r="F790" s="379">
        <v>1</v>
      </c>
      <c r="G790" s="380">
        <v>77.7</v>
      </c>
      <c r="H790" s="380">
        <v>77.7</v>
      </c>
    </row>
    <row r="791" spans="1:8" ht="30" x14ac:dyDescent="0.25">
      <c r="A791" s="98">
        <f t="shared" si="12"/>
        <v>152014</v>
      </c>
      <c r="B791" s="377" t="s">
        <v>10665</v>
      </c>
      <c r="C791" s="377" t="s">
        <v>10666</v>
      </c>
      <c r="D791" s="377" t="s">
        <v>10667</v>
      </c>
      <c r="E791" s="379" t="s">
        <v>145</v>
      </c>
      <c r="F791" s="379">
        <v>1</v>
      </c>
      <c r="G791" s="380">
        <v>89.06</v>
      </c>
      <c r="H791" s="380">
        <v>89.06</v>
      </c>
    </row>
    <row r="792" spans="1:8" ht="30" x14ac:dyDescent="0.25">
      <c r="A792" s="98">
        <f t="shared" si="12"/>
        <v>152015</v>
      </c>
      <c r="B792" s="377" t="s">
        <v>10668</v>
      </c>
      <c r="C792" s="377" t="s">
        <v>10669</v>
      </c>
      <c r="D792" s="377" t="s">
        <v>10670</v>
      </c>
      <c r="E792" s="379" t="s">
        <v>145</v>
      </c>
      <c r="F792" s="379">
        <v>1</v>
      </c>
      <c r="G792" s="380">
        <v>95.03</v>
      </c>
      <c r="H792" s="380">
        <v>95.03</v>
      </c>
    </row>
    <row r="793" spans="1:8" ht="30" x14ac:dyDescent="0.25">
      <c r="A793" s="98">
        <f t="shared" si="12"/>
        <v>152016</v>
      </c>
      <c r="B793" s="377" t="s">
        <v>10671</v>
      </c>
      <c r="C793" s="377" t="s">
        <v>10672</v>
      </c>
      <c r="D793" s="377" t="s">
        <v>10673</v>
      </c>
      <c r="E793" s="379" t="s">
        <v>145</v>
      </c>
      <c r="F793" s="379">
        <v>1</v>
      </c>
      <c r="G793" s="380">
        <v>103.21</v>
      </c>
      <c r="H793" s="380">
        <v>103.21</v>
      </c>
    </row>
    <row r="794" spans="1:8" ht="30" x14ac:dyDescent="0.25">
      <c r="A794" s="98">
        <f t="shared" si="12"/>
        <v>152025</v>
      </c>
      <c r="B794" s="377" t="s">
        <v>10674</v>
      </c>
      <c r="C794" s="377" t="s">
        <v>10675</v>
      </c>
      <c r="D794" s="377" t="s">
        <v>10676</v>
      </c>
      <c r="E794" s="379" t="s">
        <v>145</v>
      </c>
      <c r="F794" s="379">
        <v>1</v>
      </c>
      <c r="G794" s="380">
        <v>346.35</v>
      </c>
      <c r="H794" s="380">
        <v>346.35</v>
      </c>
    </row>
    <row r="795" spans="1:8" ht="30" x14ac:dyDescent="0.25">
      <c r="A795" s="98">
        <f t="shared" si="12"/>
        <v>152026</v>
      </c>
      <c r="B795" s="377" t="s">
        <v>10677</v>
      </c>
      <c r="C795" s="377" t="s">
        <v>10678</v>
      </c>
      <c r="D795" s="377" t="s">
        <v>10679</v>
      </c>
      <c r="E795" s="379" t="s">
        <v>145</v>
      </c>
      <c r="F795" s="379">
        <v>1</v>
      </c>
      <c r="G795" s="380">
        <v>362.22</v>
      </c>
      <c r="H795" s="380">
        <v>362.22</v>
      </c>
    </row>
    <row r="796" spans="1:8" ht="30" x14ac:dyDescent="0.25">
      <c r="A796" s="98">
        <f t="shared" si="12"/>
        <v>152027</v>
      </c>
      <c r="B796" s="377" t="s">
        <v>10680</v>
      </c>
      <c r="C796" s="377" t="s">
        <v>10681</v>
      </c>
      <c r="D796" s="377" t="s">
        <v>10682</v>
      </c>
      <c r="E796" s="379" t="s">
        <v>145</v>
      </c>
      <c r="F796" s="379">
        <v>1</v>
      </c>
      <c r="G796" s="380">
        <v>381.59</v>
      </c>
      <c r="H796" s="380">
        <v>381.59</v>
      </c>
    </row>
    <row r="797" spans="1:8" ht="30" x14ac:dyDescent="0.25">
      <c r="A797" s="98">
        <f t="shared" si="12"/>
        <v>152030</v>
      </c>
      <c r="B797" s="377" t="s">
        <v>10683</v>
      </c>
      <c r="C797" s="377" t="s">
        <v>10684</v>
      </c>
      <c r="D797" s="377" t="s">
        <v>10685</v>
      </c>
      <c r="E797" s="379" t="s">
        <v>145</v>
      </c>
      <c r="F797" s="379">
        <v>1</v>
      </c>
      <c r="G797" s="380">
        <v>14.74</v>
      </c>
      <c r="H797" s="380">
        <v>14.74</v>
      </c>
    </row>
    <row r="798" spans="1:8" ht="30" x14ac:dyDescent="0.25">
      <c r="A798" s="98">
        <f t="shared" si="12"/>
        <v>152031</v>
      </c>
      <c r="B798" s="377" t="s">
        <v>10686</v>
      </c>
      <c r="C798" s="377" t="s">
        <v>10687</v>
      </c>
      <c r="D798" s="377" t="s">
        <v>10688</v>
      </c>
      <c r="E798" s="379" t="s">
        <v>145</v>
      </c>
      <c r="F798" s="379">
        <v>1</v>
      </c>
      <c r="G798" s="380">
        <v>25.19</v>
      </c>
      <c r="H798" s="380">
        <v>25.19</v>
      </c>
    </row>
    <row r="799" spans="1:8" ht="30" x14ac:dyDescent="0.25">
      <c r="A799" s="98">
        <f t="shared" si="12"/>
        <v>152033</v>
      </c>
      <c r="B799" s="377" t="s">
        <v>10689</v>
      </c>
      <c r="C799" s="377" t="s">
        <v>10690</v>
      </c>
      <c r="D799" s="377" t="s">
        <v>10691</v>
      </c>
      <c r="E799" s="379" t="s">
        <v>145</v>
      </c>
      <c r="F799" s="379">
        <v>1</v>
      </c>
      <c r="G799" s="380">
        <v>14.02</v>
      </c>
      <c r="H799" s="380">
        <v>14.02</v>
      </c>
    </row>
    <row r="800" spans="1:8" ht="30" x14ac:dyDescent="0.25">
      <c r="A800" s="98">
        <f t="shared" si="12"/>
        <v>152034</v>
      </c>
      <c r="B800" s="377" t="s">
        <v>10692</v>
      </c>
      <c r="C800" s="377" t="s">
        <v>10693</v>
      </c>
      <c r="D800" s="377" t="s">
        <v>10694</v>
      </c>
      <c r="E800" s="379" t="s">
        <v>145</v>
      </c>
      <c r="F800" s="379">
        <v>1</v>
      </c>
      <c r="G800" s="380">
        <v>14.35</v>
      </c>
      <c r="H800" s="380">
        <v>14.35</v>
      </c>
    </row>
    <row r="801" spans="1:8" ht="30" x14ac:dyDescent="0.25">
      <c r="A801" s="98">
        <f t="shared" si="12"/>
        <v>152035</v>
      </c>
      <c r="B801" s="377" t="s">
        <v>10695</v>
      </c>
      <c r="C801" s="377" t="s">
        <v>10696</v>
      </c>
      <c r="D801" s="377" t="s">
        <v>10697</v>
      </c>
      <c r="E801" s="379" t="s">
        <v>145</v>
      </c>
      <c r="F801" s="379">
        <v>1</v>
      </c>
      <c r="G801" s="380">
        <v>17.079999999999998</v>
      </c>
      <c r="H801" s="380">
        <v>17.079999999999998</v>
      </c>
    </row>
    <row r="802" spans="1:8" x14ac:dyDescent="0.25">
      <c r="A802" s="98">
        <f t="shared" si="12"/>
        <v>152040</v>
      </c>
      <c r="B802" s="377" t="s">
        <v>10698</v>
      </c>
      <c r="C802" s="377" t="s">
        <v>10699</v>
      </c>
      <c r="D802" s="377" t="s">
        <v>10700</v>
      </c>
      <c r="E802" s="379" t="s">
        <v>145</v>
      </c>
      <c r="F802" s="379">
        <v>1</v>
      </c>
      <c r="G802" s="380">
        <v>30.03</v>
      </c>
      <c r="H802" s="380">
        <v>30.03</v>
      </c>
    </row>
    <row r="803" spans="1:8" x14ac:dyDescent="0.25">
      <c r="A803" s="98">
        <f t="shared" si="12"/>
        <v>152041</v>
      </c>
      <c r="B803" s="377" t="s">
        <v>10701</v>
      </c>
      <c r="C803" s="377" t="s">
        <v>10702</v>
      </c>
      <c r="D803" s="377" t="s">
        <v>10703</v>
      </c>
      <c r="E803" s="379" t="s">
        <v>145</v>
      </c>
      <c r="F803" s="379">
        <v>1</v>
      </c>
      <c r="G803" s="380">
        <v>31.62</v>
      </c>
      <c r="H803" s="380">
        <v>31.62</v>
      </c>
    </row>
    <row r="804" spans="1:8" x14ac:dyDescent="0.25">
      <c r="A804" s="98">
        <f t="shared" si="12"/>
        <v>152042</v>
      </c>
      <c r="B804" s="377" t="s">
        <v>10704</v>
      </c>
      <c r="C804" s="377" t="s">
        <v>10705</v>
      </c>
      <c r="D804" s="377" t="s">
        <v>10706</v>
      </c>
      <c r="E804" s="379" t="s">
        <v>145</v>
      </c>
      <c r="F804" s="379">
        <v>1</v>
      </c>
      <c r="G804" s="380">
        <v>37.71</v>
      </c>
      <c r="H804" s="380">
        <v>37.71</v>
      </c>
    </row>
    <row r="805" spans="1:8" ht="75" x14ac:dyDescent="0.25">
      <c r="A805" s="98">
        <f t="shared" si="12"/>
        <v>1522</v>
      </c>
      <c r="B805" s="378" t="s">
        <v>10707</v>
      </c>
      <c r="C805" s="377"/>
      <c r="D805" s="378" t="s">
        <v>10708</v>
      </c>
      <c r="E805" s="379"/>
      <c r="F805" s="379"/>
      <c r="G805" s="380"/>
      <c r="H805" s="380"/>
    </row>
    <row r="806" spans="1:8" ht="60" x14ac:dyDescent="0.25">
      <c r="A806" s="98">
        <f t="shared" si="12"/>
        <v>152201</v>
      </c>
      <c r="B806" s="377" t="s">
        <v>10709</v>
      </c>
      <c r="C806" s="377" t="s">
        <v>10710</v>
      </c>
      <c r="D806" s="377" t="s">
        <v>10711</v>
      </c>
      <c r="E806" s="379" t="s">
        <v>145</v>
      </c>
      <c r="F806" s="379">
        <v>1</v>
      </c>
      <c r="G806" s="380">
        <v>83.86</v>
      </c>
      <c r="H806" s="380">
        <v>83.86</v>
      </c>
    </row>
    <row r="807" spans="1:8" ht="60" x14ac:dyDescent="0.25">
      <c r="A807" s="98">
        <f t="shared" si="12"/>
        <v>152202</v>
      </c>
      <c r="B807" s="377" t="s">
        <v>10712</v>
      </c>
      <c r="C807" s="377" t="s">
        <v>10713</v>
      </c>
      <c r="D807" s="377" t="s">
        <v>10714</v>
      </c>
      <c r="E807" s="379" t="s">
        <v>145</v>
      </c>
      <c r="F807" s="379">
        <v>1</v>
      </c>
      <c r="G807" s="380">
        <v>125.79</v>
      </c>
      <c r="H807" s="380">
        <v>125.79</v>
      </c>
    </row>
    <row r="808" spans="1:8" ht="60" x14ac:dyDescent="0.25">
      <c r="A808" s="98">
        <f t="shared" si="12"/>
        <v>152203</v>
      </c>
      <c r="B808" s="377" t="s">
        <v>10715</v>
      </c>
      <c r="C808" s="377" t="s">
        <v>10716</v>
      </c>
      <c r="D808" s="377" t="s">
        <v>10717</v>
      </c>
      <c r="E808" s="379" t="s">
        <v>145</v>
      </c>
      <c r="F808" s="379">
        <v>1</v>
      </c>
      <c r="G808" s="380">
        <v>209.65</v>
      </c>
      <c r="H808" s="380">
        <v>209.65</v>
      </c>
    </row>
    <row r="809" spans="1:8" ht="60" x14ac:dyDescent="0.25">
      <c r="A809" s="98">
        <f t="shared" si="12"/>
        <v>152204</v>
      </c>
      <c r="B809" s="377" t="s">
        <v>10718</v>
      </c>
      <c r="C809" s="377" t="s">
        <v>10719</v>
      </c>
      <c r="D809" s="377" t="s">
        <v>10720</v>
      </c>
      <c r="E809" s="379" t="s">
        <v>138</v>
      </c>
      <c r="F809" s="379">
        <v>1</v>
      </c>
      <c r="G809" s="380">
        <v>28.09</v>
      </c>
      <c r="H809" s="380">
        <v>28.09</v>
      </c>
    </row>
    <row r="810" spans="1:8" ht="60" x14ac:dyDescent="0.25">
      <c r="A810" s="98">
        <f t="shared" si="12"/>
        <v>152205</v>
      </c>
      <c r="B810" s="377" t="s">
        <v>10721</v>
      </c>
      <c r="C810" s="377" t="s">
        <v>10722</v>
      </c>
      <c r="D810" s="377" t="s">
        <v>10723</v>
      </c>
      <c r="E810" s="379" t="s">
        <v>138</v>
      </c>
      <c r="F810" s="379">
        <v>1</v>
      </c>
      <c r="G810" s="380">
        <v>41.93</v>
      </c>
      <c r="H810" s="380">
        <v>41.93</v>
      </c>
    </row>
    <row r="811" spans="1:8" ht="45" x14ac:dyDescent="0.25">
      <c r="A811" s="98">
        <f t="shared" si="12"/>
        <v>152206</v>
      </c>
      <c r="B811" s="377" t="s">
        <v>10724</v>
      </c>
      <c r="C811" s="377" t="s">
        <v>10725</v>
      </c>
      <c r="D811" s="377" t="s">
        <v>10726</v>
      </c>
      <c r="E811" s="379" t="s">
        <v>145</v>
      </c>
      <c r="F811" s="379">
        <v>1</v>
      </c>
      <c r="G811" s="380">
        <v>33.54</v>
      </c>
      <c r="H811" s="380">
        <v>33.54</v>
      </c>
    </row>
    <row r="812" spans="1:8" ht="45" x14ac:dyDescent="0.25">
      <c r="A812" s="98">
        <f t="shared" si="12"/>
        <v>152207</v>
      </c>
      <c r="B812" s="377" t="s">
        <v>10727</v>
      </c>
      <c r="C812" s="377" t="s">
        <v>10728</v>
      </c>
      <c r="D812" s="377" t="s">
        <v>10729</v>
      </c>
      <c r="E812" s="379" t="s">
        <v>138</v>
      </c>
      <c r="F812" s="379">
        <v>1</v>
      </c>
      <c r="G812" s="380">
        <v>20.97</v>
      </c>
      <c r="H812" s="380">
        <v>20.97</v>
      </c>
    </row>
    <row r="813" spans="1:8" ht="45" x14ac:dyDescent="0.25">
      <c r="A813" s="98">
        <f t="shared" si="12"/>
        <v>152208</v>
      </c>
      <c r="B813" s="377" t="s">
        <v>10730</v>
      </c>
      <c r="C813" s="377" t="s">
        <v>10731</v>
      </c>
      <c r="D813" s="377" t="s">
        <v>10732</v>
      </c>
      <c r="E813" s="379" t="s">
        <v>145</v>
      </c>
      <c r="F813" s="379">
        <v>1</v>
      </c>
      <c r="G813" s="380">
        <v>37.74</v>
      </c>
      <c r="H813" s="380">
        <v>37.74</v>
      </c>
    </row>
    <row r="814" spans="1:8" ht="45" x14ac:dyDescent="0.25">
      <c r="A814" s="98">
        <f t="shared" si="12"/>
        <v>152209</v>
      </c>
      <c r="B814" s="377" t="s">
        <v>10733</v>
      </c>
      <c r="C814" s="377" t="s">
        <v>10734</v>
      </c>
      <c r="D814" s="377" t="s">
        <v>10735</v>
      </c>
      <c r="E814" s="379" t="s">
        <v>145</v>
      </c>
      <c r="F814" s="379">
        <v>1</v>
      </c>
      <c r="G814" s="380">
        <v>83.86</v>
      </c>
      <c r="H814" s="380">
        <v>83.86</v>
      </c>
    </row>
    <row r="815" spans="1:8" ht="45" x14ac:dyDescent="0.25">
      <c r="A815" s="98">
        <f t="shared" si="12"/>
        <v>152210</v>
      </c>
      <c r="B815" s="377" t="s">
        <v>10736</v>
      </c>
      <c r="C815" s="377" t="s">
        <v>10737</v>
      </c>
      <c r="D815" s="377" t="s">
        <v>10738</v>
      </c>
      <c r="E815" s="379" t="s">
        <v>145</v>
      </c>
      <c r="F815" s="379">
        <v>1</v>
      </c>
      <c r="G815" s="380">
        <v>167.72</v>
      </c>
      <c r="H815" s="380">
        <v>167.72</v>
      </c>
    </row>
    <row r="816" spans="1:8" ht="45" x14ac:dyDescent="0.25">
      <c r="A816" s="98">
        <f t="shared" si="12"/>
        <v>152211</v>
      </c>
      <c r="B816" s="377" t="s">
        <v>10739</v>
      </c>
      <c r="C816" s="377" t="s">
        <v>10740</v>
      </c>
      <c r="D816" s="377" t="s">
        <v>10741</v>
      </c>
      <c r="E816" s="379" t="s">
        <v>145</v>
      </c>
      <c r="F816" s="379">
        <v>1</v>
      </c>
      <c r="G816" s="380">
        <v>209.65</v>
      </c>
      <c r="H816" s="380">
        <v>209.65</v>
      </c>
    </row>
    <row r="817" spans="1:8" ht="45" x14ac:dyDescent="0.25">
      <c r="A817" s="98">
        <f t="shared" si="12"/>
        <v>152212</v>
      </c>
      <c r="B817" s="377" t="s">
        <v>10742</v>
      </c>
      <c r="C817" s="377" t="s">
        <v>10743</v>
      </c>
      <c r="D817" s="377" t="s">
        <v>10744</v>
      </c>
      <c r="E817" s="379" t="s">
        <v>145</v>
      </c>
      <c r="F817" s="379">
        <v>1</v>
      </c>
      <c r="G817" s="380">
        <v>335.44</v>
      </c>
      <c r="H817" s="380">
        <v>335.44</v>
      </c>
    </row>
    <row r="818" spans="1:8" ht="45" x14ac:dyDescent="0.25">
      <c r="A818" s="98">
        <f t="shared" si="12"/>
        <v>152213</v>
      </c>
      <c r="B818" s="377" t="s">
        <v>10745</v>
      </c>
      <c r="C818" s="377" t="s">
        <v>10746</v>
      </c>
      <c r="D818" s="377" t="s">
        <v>10747</v>
      </c>
      <c r="E818" s="379" t="s">
        <v>145</v>
      </c>
      <c r="F818" s="379">
        <v>1</v>
      </c>
      <c r="G818" s="380">
        <v>16.77</v>
      </c>
      <c r="H818" s="380">
        <v>16.77</v>
      </c>
    </row>
    <row r="819" spans="1:8" ht="60" x14ac:dyDescent="0.25">
      <c r="A819" s="98">
        <f t="shared" si="12"/>
        <v>152214</v>
      </c>
      <c r="B819" s="377" t="s">
        <v>10748</v>
      </c>
      <c r="C819" s="377" t="s">
        <v>10749</v>
      </c>
      <c r="D819" s="377" t="s">
        <v>10750</v>
      </c>
      <c r="E819" s="379" t="s">
        <v>145</v>
      </c>
      <c r="F819" s="379">
        <v>1</v>
      </c>
      <c r="G819" s="380">
        <v>25.16</v>
      </c>
      <c r="H819" s="380">
        <v>25.16</v>
      </c>
    </row>
    <row r="820" spans="1:8" ht="45" x14ac:dyDescent="0.25">
      <c r="A820" s="98">
        <f t="shared" si="12"/>
        <v>152215</v>
      </c>
      <c r="B820" s="377" t="s">
        <v>10751</v>
      </c>
      <c r="C820" s="377" t="s">
        <v>10752</v>
      </c>
      <c r="D820" s="377" t="s">
        <v>10753</v>
      </c>
      <c r="E820" s="379" t="s">
        <v>145</v>
      </c>
      <c r="F820" s="379">
        <v>1</v>
      </c>
      <c r="G820" s="380">
        <v>12.58</v>
      </c>
      <c r="H820" s="380">
        <v>12.58</v>
      </c>
    </row>
    <row r="821" spans="1:8" ht="45" x14ac:dyDescent="0.25">
      <c r="A821" s="98">
        <f t="shared" si="12"/>
        <v>152216</v>
      </c>
      <c r="B821" s="377" t="s">
        <v>10754</v>
      </c>
      <c r="C821" s="377" t="s">
        <v>10755</v>
      </c>
      <c r="D821" s="377" t="s">
        <v>10756</v>
      </c>
      <c r="E821" s="379" t="s">
        <v>145</v>
      </c>
      <c r="F821" s="379">
        <v>1</v>
      </c>
      <c r="G821" s="380">
        <v>18.87</v>
      </c>
      <c r="H821" s="380">
        <v>18.87</v>
      </c>
    </row>
    <row r="822" spans="1:8" ht="45" x14ac:dyDescent="0.25">
      <c r="A822" s="98">
        <f t="shared" si="12"/>
        <v>152217</v>
      </c>
      <c r="B822" s="377" t="s">
        <v>10757</v>
      </c>
      <c r="C822" s="377" t="s">
        <v>10758</v>
      </c>
      <c r="D822" s="377" t="s">
        <v>10759</v>
      </c>
      <c r="E822" s="379" t="s">
        <v>145</v>
      </c>
      <c r="F822" s="379">
        <v>1</v>
      </c>
      <c r="G822" s="380">
        <v>20.97</v>
      </c>
      <c r="H822" s="380">
        <v>20.97</v>
      </c>
    </row>
    <row r="823" spans="1:8" ht="45" x14ac:dyDescent="0.25">
      <c r="A823" s="98">
        <f t="shared" si="12"/>
        <v>152218</v>
      </c>
      <c r="B823" s="377" t="s">
        <v>10760</v>
      </c>
      <c r="C823" s="377" t="s">
        <v>10761</v>
      </c>
      <c r="D823" s="377" t="s">
        <v>10762</v>
      </c>
      <c r="E823" s="379" t="s">
        <v>145</v>
      </c>
      <c r="F823" s="379">
        <v>1</v>
      </c>
      <c r="G823" s="380">
        <v>25.16</v>
      </c>
      <c r="H823" s="380">
        <v>25.16</v>
      </c>
    </row>
    <row r="824" spans="1:8" ht="45" x14ac:dyDescent="0.25">
      <c r="A824" s="98">
        <f t="shared" si="12"/>
        <v>152219</v>
      </c>
      <c r="B824" s="377" t="s">
        <v>10763</v>
      </c>
      <c r="C824" s="377" t="s">
        <v>10764</v>
      </c>
      <c r="D824" s="377" t="s">
        <v>10765</v>
      </c>
      <c r="E824" s="379" t="s">
        <v>145</v>
      </c>
      <c r="F824" s="379">
        <v>1</v>
      </c>
      <c r="G824" s="380">
        <v>29.35</v>
      </c>
      <c r="H824" s="380">
        <v>29.35</v>
      </c>
    </row>
    <row r="825" spans="1:8" ht="45" x14ac:dyDescent="0.25">
      <c r="A825" s="98">
        <f t="shared" si="12"/>
        <v>152220</v>
      </c>
      <c r="B825" s="377" t="s">
        <v>10766</v>
      </c>
      <c r="C825" s="377" t="s">
        <v>10767</v>
      </c>
      <c r="D825" s="377" t="s">
        <v>10768</v>
      </c>
      <c r="E825" s="379" t="s">
        <v>145</v>
      </c>
      <c r="F825" s="379">
        <v>1</v>
      </c>
      <c r="G825" s="380">
        <v>33.54</v>
      </c>
      <c r="H825" s="380">
        <v>33.54</v>
      </c>
    </row>
    <row r="826" spans="1:8" ht="45" x14ac:dyDescent="0.25">
      <c r="A826" s="98">
        <f t="shared" si="12"/>
        <v>152221</v>
      </c>
      <c r="B826" s="377" t="s">
        <v>10769</v>
      </c>
      <c r="C826" s="377" t="s">
        <v>10770</v>
      </c>
      <c r="D826" s="377" t="s">
        <v>10771</v>
      </c>
      <c r="E826" s="379" t="s">
        <v>145</v>
      </c>
      <c r="F826" s="379">
        <v>1</v>
      </c>
      <c r="G826" s="380">
        <v>37.74</v>
      </c>
      <c r="H826" s="380">
        <v>37.74</v>
      </c>
    </row>
    <row r="827" spans="1:8" ht="45" x14ac:dyDescent="0.25">
      <c r="A827" s="98">
        <f t="shared" si="12"/>
        <v>152222</v>
      </c>
      <c r="B827" s="377" t="s">
        <v>10772</v>
      </c>
      <c r="C827" s="377" t="s">
        <v>10773</v>
      </c>
      <c r="D827" s="377" t="s">
        <v>10774</v>
      </c>
      <c r="E827" s="379" t="s">
        <v>145</v>
      </c>
      <c r="F827" s="379">
        <v>1</v>
      </c>
      <c r="G827" s="380">
        <v>18.87</v>
      </c>
      <c r="H827" s="380">
        <v>18.87</v>
      </c>
    </row>
    <row r="828" spans="1:8" ht="45" x14ac:dyDescent="0.25">
      <c r="A828" s="98">
        <f t="shared" si="12"/>
        <v>152223</v>
      </c>
      <c r="B828" s="377" t="s">
        <v>10775</v>
      </c>
      <c r="C828" s="377" t="s">
        <v>10776</v>
      </c>
      <c r="D828" s="377" t="s">
        <v>10777</v>
      </c>
      <c r="E828" s="379" t="s">
        <v>145</v>
      </c>
      <c r="F828" s="379">
        <v>1</v>
      </c>
      <c r="G828" s="380">
        <v>10.48</v>
      </c>
      <c r="H828" s="380">
        <v>10.48</v>
      </c>
    </row>
    <row r="829" spans="1:8" ht="45" x14ac:dyDescent="0.25">
      <c r="A829" s="98">
        <f t="shared" si="12"/>
        <v>152224</v>
      </c>
      <c r="B829" s="377" t="s">
        <v>10778</v>
      </c>
      <c r="C829" s="377" t="s">
        <v>10779</v>
      </c>
      <c r="D829" s="377" t="s">
        <v>10780</v>
      </c>
      <c r="E829" s="379" t="s">
        <v>145</v>
      </c>
      <c r="F829" s="379">
        <v>1</v>
      </c>
      <c r="G829" s="380">
        <v>37.74</v>
      </c>
      <c r="H829" s="380">
        <v>37.74</v>
      </c>
    </row>
    <row r="830" spans="1:8" ht="45" x14ac:dyDescent="0.25">
      <c r="A830" s="98">
        <f t="shared" si="12"/>
        <v>152225</v>
      </c>
      <c r="B830" s="377" t="s">
        <v>10781</v>
      </c>
      <c r="C830" s="377" t="s">
        <v>10782</v>
      </c>
      <c r="D830" s="377" t="s">
        <v>10783</v>
      </c>
      <c r="E830" s="379" t="s">
        <v>145</v>
      </c>
      <c r="F830" s="379">
        <v>1</v>
      </c>
      <c r="G830" s="380">
        <v>37.74</v>
      </c>
      <c r="H830" s="380">
        <v>37.74</v>
      </c>
    </row>
    <row r="831" spans="1:8" ht="45" x14ac:dyDescent="0.25">
      <c r="A831" s="98">
        <f t="shared" si="12"/>
        <v>152226</v>
      </c>
      <c r="B831" s="377" t="s">
        <v>10784</v>
      </c>
      <c r="C831" s="377" t="s">
        <v>10785</v>
      </c>
      <c r="D831" s="377" t="s">
        <v>10786</v>
      </c>
      <c r="E831" s="379" t="s">
        <v>145</v>
      </c>
      <c r="F831" s="379">
        <v>1</v>
      </c>
      <c r="G831" s="380">
        <v>18.87</v>
      </c>
      <c r="H831" s="380">
        <v>18.87</v>
      </c>
    </row>
    <row r="832" spans="1:8" ht="45" x14ac:dyDescent="0.25">
      <c r="A832" s="98">
        <f t="shared" si="12"/>
        <v>152227</v>
      </c>
      <c r="B832" s="377" t="s">
        <v>10787</v>
      </c>
      <c r="C832" s="377" t="s">
        <v>10788</v>
      </c>
      <c r="D832" s="377" t="s">
        <v>10789</v>
      </c>
      <c r="E832" s="379" t="s">
        <v>145</v>
      </c>
      <c r="F832" s="379">
        <v>1</v>
      </c>
      <c r="G832" s="380">
        <v>18.87</v>
      </c>
      <c r="H832" s="380">
        <v>18.87</v>
      </c>
    </row>
    <row r="833" spans="1:8" ht="45" x14ac:dyDescent="0.25">
      <c r="A833" s="98">
        <f t="shared" si="12"/>
        <v>152228</v>
      </c>
      <c r="B833" s="377" t="s">
        <v>10790</v>
      </c>
      <c r="C833" s="377" t="s">
        <v>10791</v>
      </c>
      <c r="D833" s="377" t="s">
        <v>10792</v>
      </c>
      <c r="E833" s="379" t="s">
        <v>145</v>
      </c>
      <c r="F833" s="379">
        <v>1</v>
      </c>
      <c r="G833" s="380">
        <v>6.82</v>
      </c>
      <c r="H833" s="380">
        <v>6.82</v>
      </c>
    </row>
    <row r="834" spans="1:8" ht="45" x14ac:dyDescent="0.25">
      <c r="A834" s="98">
        <f t="shared" si="12"/>
        <v>152229</v>
      </c>
      <c r="B834" s="377" t="s">
        <v>10793</v>
      </c>
      <c r="C834" s="377" t="s">
        <v>10794</v>
      </c>
      <c r="D834" s="377" t="s">
        <v>10795</v>
      </c>
      <c r="E834" s="379" t="s">
        <v>145</v>
      </c>
      <c r="F834" s="379">
        <v>1</v>
      </c>
      <c r="G834" s="380">
        <v>1.59</v>
      </c>
      <c r="H834" s="380">
        <v>1.59</v>
      </c>
    </row>
    <row r="835" spans="1:8" ht="30" x14ac:dyDescent="0.25">
      <c r="A835" s="98">
        <f t="shared" si="12"/>
        <v>152230</v>
      </c>
      <c r="B835" s="377" t="s">
        <v>10796</v>
      </c>
      <c r="C835" s="377" t="s">
        <v>10797</v>
      </c>
      <c r="D835" s="377" t="s">
        <v>10798</v>
      </c>
      <c r="E835" s="379" t="s">
        <v>145</v>
      </c>
      <c r="F835" s="379">
        <v>1</v>
      </c>
      <c r="G835" s="380">
        <v>11.37</v>
      </c>
      <c r="H835" s="380">
        <v>11.37</v>
      </c>
    </row>
    <row r="836" spans="1:8" ht="30" x14ac:dyDescent="0.25">
      <c r="A836" s="98">
        <f t="shared" si="12"/>
        <v>152231</v>
      </c>
      <c r="B836" s="377" t="s">
        <v>10799</v>
      </c>
      <c r="C836" s="377" t="s">
        <v>10800</v>
      </c>
      <c r="D836" s="377" t="s">
        <v>10801</v>
      </c>
      <c r="E836" s="379" t="s">
        <v>145</v>
      </c>
      <c r="F836" s="379">
        <v>1</v>
      </c>
      <c r="G836" s="380">
        <v>22.74</v>
      </c>
      <c r="H836" s="380">
        <v>22.74</v>
      </c>
    </row>
    <row r="837" spans="1:8" ht="30" x14ac:dyDescent="0.25">
      <c r="A837" s="98">
        <f t="shared" si="12"/>
        <v>152232</v>
      </c>
      <c r="B837" s="377" t="s">
        <v>10802</v>
      </c>
      <c r="C837" s="377" t="s">
        <v>10803</v>
      </c>
      <c r="D837" s="377" t="s">
        <v>10804</v>
      </c>
      <c r="E837" s="379" t="s">
        <v>145</v>
      </c>
      <c r="F837" s="379">
        <v>1</v>
      </c>
      <c r="G837" s="380">
        <v>45.48</v>
      </c>
      <c r="H837" s="380">
        <v>45.48</v>
      </c>
    </row>
    <row r="838" spans="1:8" ht="60" x14ac:dyDescent="0.25">
      <c r="A838" s="98">
        <f t="shared" si="12"/>
        <v>152233</v>
      </c>
      <c r="B838" s="377" t="s">
        <v>10805</v>
      </c>
      <c r="C838" s="377" t="s">
        <v>10806</v>
      </c>
      <c r="D838" s="377" t="s">
        <v>10807</v>
      </c>
      <c r="E838" s="379" t="s">
        <v>145</v>
      </c>
      <c r="F838" s="379">
        <v>1</v>
      </c>
      <c r="G838" s="380">
        <v>337.88</v>
      </c>
      <c r="H838" s="380">
        <v>337.88</v>
      </c>
    </row>
    <row r="839" spans="1:8" ht="60" x14ac:dyDescent="0.25">
      <c r="A839" s="98">
        <f t="shared" si="12"/>
        <v>152234</v>
      </c>
      <c r="B839" s="377" t="s">
        <v>10808</v>
      </c>
      <c r="C839" s="377" t="s">
        <v>10809</v>
      </c>
      <c r="D839" s="377" t="s">
        <v>10810</v>
      </c>
      <c r="E839" s="379" t="s">
        <v>145</v>
      </c>
      <c r="F839" s="379">
        <v>1</v>
      </c>
      <c r="G839" s="380">
        <v>520.38</v>
      </c>
      <c r="H839" s="380">
        <v>520.38</v>
      </c>
    </row>
    <row r="840" spans="1:8" ht="60" x14ac:dyDescent="0.25">
      <c r="A840" s="98">
        <f t="shared" si="12"/>
        <v>152235</v>
      </c>
      <c r="B840" s="377" t="s">
        <v>10811</v>
      </c>
      <c r="C840" s="377" t="s">
        <v>10812</v>
      </c>
      <c r="D840" s="377" t="s">
        <v>10813</v>
      </c>
      <c r="E840" s="379" t="s">
        <v>145</v>
      </c>
      <c r="F840" s="379">
        <v>1</v>
      </c>
      <c r="G840" s="381">
        <v>1113.94</v>
      </c>
      <c r="H840" s="381">
        <v>1113.94</v>
      </c>
    </row>
    <row r="841" spans="1:8" ht="45" x14ac:dyDescent="0.25">
      <c r="A841" s="98">
        <f t="shared" si="12"/>
        <v>152236</v>
      </c>
      <c r="B841" s="377" t="s">
        <v>10814</v>
      </c>
      <c r="C841" s="377" t="s">
        <v>10815</v>
      </c>
      <c r="D841" s="377" t="s">
        <v>10816</v>
      </c>
      <c r="E841" s="379" t="s">
        <v>138</v>
      </c>
      <c r="F841" s="379">
        <v>1</v>
      </c>
      <c r="G841" s="380">
        <v>2.1</v>
      </c>
      <c r="H841" s="380">
        <v>2.1</v>
      </c>
    </row>
    <row r="842" spans="1:8" ht="45" x14ac:dyDescent="0.25">
      <c r="A842" s="98">
        <f t="shared" si="12"/>
        <v>152238</v>
      </c>
      <c r="B842" s="377" t="s">
        <v>10817</v>
      </c>
      <c r="C842" s="377" t="s">
        <v>10818</v>
      </c>
      <c r="D842" s="377" t="s">
        <v>10819</v>
      </c>
      <c r="E842" s="379" t="s">
        <v>145</v>
      </c>
      <c r="F842" s="379">
        <v>1</v>
      </c>
      <c r="G842" s="380">
        <v>8.39</v>
      </c>
      <c r="H842" s="380">
        <v>8.39</v>
      </c>
    </row>
    <row r="843" spans="1:8" x14ac:dyDescent="0.25">
      <c r="A843" s="98">
        <f t="shared" si="12"/>
        <v>16</v>
      </c>
      <c r="B843" s="378" t="s">
        <v>10820</v>
      </c>
      <c r="C843" s="377"/>
      <c r="D843" s="378" t="s">
        <v>10821</v>
      </c>
      <c r="E843" s="379"/>
      <c r="F843" s="379"/>
      <c r="G843" s="380"/>
      <c r="H843" s="380"/>
    </row>
    <row r="844" spans="1:8" x14ac:dyDescent="0.25">
      <c r="A844" s="98">
        <f t="shared" si="12"/>
        <v>1601</v>
      </c>
      <c r="B844" s="378" t="s">
        <v>10822</v>
      </c>
      <c r="C844" s="377"/>
      <c r="D844" s="378" t="s">
        <v>10823</v>
      </c>
      <c r="E844" s="379"/>
      <c r="F844" s="379"/>
      <c r="G844" s="380"/>
      <c r="H844" s="380"/>
    </row>
    <row r="845" spans="1:8" ht="45" x14ac:dyDescent="0.25">
      <c r="A845" s="98">
        <f t="shared" si="12"/>
        <v>160105</v>
      </c>
      <c r="B845" s="377" t="s">
        <v>10824</v>
      </c>
      <c r="C845" s="377" t="s">
        <v>10825</v>
      </c>
      <c r="D845" s="377" t="s">
        <v>10826</v>
      </c>
      <c r="E845" s="379" t="s">
        <v>145</v>
      </c>
      <c r="F845" s="379">
        <v>1</v>
      </c>
      <c r="G845" s="381">
        <v>1546.28</v>
      </c>
      <c r="H845" s="381">
        <v>1546.28</v>
      </c>
    </row>
    <row r="846" spans="1:8" ht="60" x14ac:dyDescent="0.25">
      <c r="A846" s="98">
        <f t="shared" ref="A846:A909" si="13">VALUE(RIGHT(B846,LEN(B846)-1))</f>
        <v>160106</v>
      </c>
      <c r="B846" s="377" t="s">
        <v>10827</v>
      </c>
      <c r="C846" s="377" t="s">
        <v>37997</v>
      </c>
      <c r="D846" s="377" t="s">
        <v>10828</v>
      </c>
      <c r="E846" s="379" t="s">
        <v>145</v>
      </c>
      <c r="F846" s="379">
        <v>1</v>
      </c>
      <c r="G846" s="380">
        <v>525.35</v>
      </c>
      <c r="H846" s="380">
        <v>525.35</v>
      </c>
    </row>
    <row r="847" spans="1:8" ht="45" x14ac:dyDescent="0.25">
      <c r="A847" s="98">
        <f t="shared" si="13"/>
        <v>160108</v>
      </c>
      <c r="B847" s="377" t="s">
        <v>10829</v>
      </c>
      <c r="C847" s="377" t="s">
        <v>10830</v>
      </c>
      <c r="D847" s="377" t="s">
        <v>10831</v>
      </c>
      <c r="E847" s="379" t="s">
        <v>145</v>
      </c>
      <c r="F847" s="379">
        <v>1</v>
      </c>
      <c r="G847" s="380">
        <v>155.71</v>
      </c>
      <c r="H847" s="380">
        <v>155.71</v>
      </c>
    </row>
    <row r="848" spans="1:8" ht="45" x14ac:dyDescent="0.25">
      <c r="A848" s="98">
        <f t="shared" si="13"/>
        <v>160110</v>
      </c>
      <c r="B848" s="377" t="s">
        <v>10832</v>
      </c>
      <c r="C848" s="377" t="s">
        <v>10833</v>
      </c>
      <c r="D848" s="377" t="s">
        <v>605</v>
      </c>
      <c r="E848" s="379" t="s">
        <v>145</v>
      </c>
      <c r="F848" s="379">
        <v>1</v>
      </c>
      <c r="G848" s="380">
        <v>438.05</v>
      </c>
      <c r="H848" s="380">
        <v>438.05</v>
      </c>
    </row>
    <row r="849" spans="1:8" ht="60" x14ac:dyDescent="0.25">
      <c r="A849" s="98">
        <f t="shared" si="13"/>
        <v>160111</v>
      </c>
      <c r="B849" s="377" t="s">
        <v>10834</v>
      </c>
      <c r="C849" s="377" t="s">
        <v>37998</v>
      </c>
      <c r="D849" s="377" t="s">
        <v>10835</v>
      </c>
      <c r="E849" s="379" t="s">
        <v>145</v>
      </c>
      <c r="F849" s="379">
        <v>1</v>
      </c>
      <c r="G849" s="381">
        <v>1077.21</v>
      </c>
      <c r="H849" s="381">
        <v>1077.21</v>
      </c>
    </row>
    <row r="850" spans="1:8" ht="30" x14ac:dyDescent="0.25">
      <c r="A850" s="98">
        <f t="shared" si="13"/>
        <v>160115</v>
      </c>
      <c r="B850" s="377" t="s">
        <v>10836</v>
      </c>
      <c r="C850" s="377" t="s">
        <v>10837</v>
      </c>
      <c r="D850" s="377" t="s">
        <v>10838</v>
      </c>
      <c r="E850" s="379" t="s">
        <v>138</v>
      </c>
      <c r="F850" s="379">
        <v>1</v>
      </c>
      <c r="G850" s="380">
        <v>27.26</v>
      </c>
      <c r="H850" s="380">
        <v>27.26</v>
      </c>
    </row>
    <row r="851" spans="1:8" ht="30" x14ac:dyDescent="0.25">
      <c r="A851" s="98">
        <f t="shared" si="13"/>
        <v>160120</v>
      </c>
      <c r="B851" s="377" t="s">
        <v>10839</v>
      </c>
      <c r="C851" s="377" t="s">
        <v>10840</v>
      </c>
      <c r="D851" s="377" t="s">
        <v>10841</v>
      </c>
      <c r="E851" s="379" t="s">
        <v>145</v>
      </c>
      <c r="F851" s="379">
        <v>1</v>
      </c>
      <c r="G851" s="380">
        <v>72.89</v>
      </c>
      <c r="H851" s="380">
        <v>72.89</v>
      </c>
    </row>
    <row r="852" spans="1:8" ht="45" x14ac:dyDescent="0.25">
      <c r="A852" s="98">
        <f t="shared" si="13"/>
        <v>160121</v>
      </c>
      <c r="B852" s="377" t="s">
        <v>10842</v>
      </c>
      <c r="C852" s="377" t="s">
        <v>10843</v>
      </c>
      <c r="D852" s="377" t="s">
        <v>10844</v>
      </c>
      <c r="E852" s="379" t="s">
        <v>145</v>
      </c>
      <c r="F852" s="379">
        <v>1</v>
      </c>
      <c r="G852" s="380">
        <v>780.93</v>
      </c>
      <c r="H852" s="380">
        <v>780.93</v>
      </c>
    </row>
    <row r="853" spans="1:8" ht="45" x14ac:dyDescent="0.25">
      <c r="A853" s="98">
        <f t="shared" si="13"/>
        <v>160122</v>
      </c>
      <c r="B853" s="377" t="s">
        <v>10845</v>
      </c>
      <c r="C853" s="377" t="s">
        <v>10846</v>
      </c>
      <c r="D853" s="377" t="s">
        <v>10847</v>
      </c>
      <c r="E853" s="379" t="s">
        <v>145</v>
      </c>
      <c r="F853" s="379">
        <v>1</v>
      </c>
      <c r="G853" s="381">
        <v>1619.66</v>
      </c>
      <c r="H853" s="381">
        <v>1619.66</v>
      </c>
    </row>
    <row r="854" spans="1:8" ht="45" x14ac:dyDescent="0.25">
      <c r="A854" s="98">
        <f t="shared" si="13"/>
        <v>160123</v>
      </c>
      <c r="B854" s="377" t="s">
        <v>10848</v>
      </c>
      <c r="C854" s="377" t="s">
        <v>10849</v>
      </c>
      <c r="D854" s="377" t="s">
        <v>10850</v>
      </c>
      <c r="E854" s="379" t="s">
        <v>145</v>
      </c>
      <c r="F854" s="379">
        <v>1</v>
      </c>
      <c r="G854" s="381">
        <v>2571.63</v>
      </c>
      <c r="H854" s="381">
        <v>2571.63</v>
      </c>
    </row>
    <row r="855" spans="1:8" ht="30" x14ac:dyDescent="0.25">
      <c r="A855" s="98">
        <f t="shared" si="13"/>
        <v>160124</v>
      </c>
      <c r="B855" s="377" t="s">
        <v>10851</v>
      </c>
      <c r="C855" s="377" t="s">
        <v>10852</v>
      </c>
      <c r="D855" s="377" t="s">
        <v>10853</v>
      </c>
      <c r="E855" s="379" t="s">
        <v>138</v>
      </c>
      <c r="F855" s="379">
        <v>1</v>
      </c>
      <c r="G855" s="380">
        <v>21.1</v>
      </c>
      <c r="H855" s="380">
        <v>21.1</v>
      </c>
    </row>
    <row r="856" spans="1:8" ht="30" x14ac:dyDescent="0.25">
      <c r="A856" s="98">
        <f t="shared" si="13"/>
        <v>160125</v>
      </c>
      <c r="B856" s="377" t="s">
        <v>10854</v>
      </c>
      <c r="C856" s="377" t="s">
        <v>10855</v>
      </c>
      <c r="D856" s="377" t="s">
        <v>10856</v>
      </c>
      <c r="E856" s="379" t="s">
        <v>138</v>
      </c>
      <c r="F856" s="379">
        <v>1</v>
      </c>
      <c r="G856" s="380">
        <v>94.96</v>
      </c>
      <c r="H856" s="380">
        <v>94.96</v>
      </c>
    </row>
    <row r="857" spans="1:8" ht="30" x14ac:dyDescent="0.25">
      <c r="A857" s="98">
        <f t="shared" si="13"/>
        <v>160126</v>
      </c>
      <c r="B857" s="377" t="s">
        <v>10857</v>
      </c>
      <c r="C857" s="377" t="s">
        <v>10858</v>
      </c>
      <c r="D857" s="377" t="s">
        <v>10859</v>
      </c>
      <c r="E857" s="379" t="s">
        <v>138</v>
      </c>
      <c r="F857" s="379">
        <v>1</v>
      </c>
      <c r="G857" s="380">
        <v>42.75</v>
      </c>
      <c r="H857" s="380">
        <v>42.75</v>
      </c>
    </row>
    <row r="858" spans="1:8" x14ac:dyDescent="0.25">
      <c r="A858" s="98">
        <f t="shared" si="13"/>
        <v>1602</v>
      </c>
      <c r="B858" s="378" t="s">
        <v>10860</v>
      </c>
      <c r="C858" s="377"/>
      <c r="D858" s="378" t="s">
        <v>10861</v>
      </c>
      <c r="E858" s="379"/>
      <c r="F858" s="379"/>
      <c r="G858" s="380"/>
      <c r="H858" s="380"/>
    </row>
    <row r="859" spans="1:8" ht="90" x14ac:dyDescent="0.25">
      <c r="A859" s="98">
        <f t="shared" si="13"/>
        <v>160207</v>
      </c>
      <c r="B859" s="377" t="s">
        <v>10862</v>
      </c>
      <c r="C859" s="377" t="s">
        <v>37999</v>
      </c>
      <c r="D859" s="377" t="s">
        <v>10863</v>
      </c>
      <c r="E859" s="379" t="s">
        <v>145</v>
      </c>
      <c r="F859" s="379">
        <v>1</v>
      </c>
      <c r="G859" s="381">
        <v>8628.34</v>
      </c>
      <c r="H859" s="381">
        <v>8628.34</v>
      </c>
    </row>
    <row r="860" spans="1:8" ht="90" x14ac:dyDescent="0.25">
      <c r="A860" s="98">
        <f t="shared" si="13"/>
        <v>160208</v>
      </c>
      <c r="B860" s="377" t="s">
        <v>10864</v>
      </c>
      <c r="C860" s="377" t="s">
        <v>38000</v>
      </c>
      <c r="D860" s="377" t="s">
        <v>10865</v>
      </c>
      <c r="E860" s="379" t="s">
        <v>145</v>
      </c>
      <c r="F860" s="379">
        <v>1</v>
      </c>
      <c r="G860" s="381">
        <v>15405.92</v>
      </c>
      <c r="H860" s="381">
        <v>15405.92</v>
      </c>
    </row>
    <row r="861" spans="1:8" x14ac:dyDescent="0.25">
      <c r="A861" s="98">
        <f t="shared" si="13"/>
        <v>1603</v>
      </c>
      <c r="B861" s="378" t="s">
        <v>10866</v>
      </c>
      <c r="C861" s="377"/>
      <c r="D861" s="378" t="s">
        <v>10867</v>
      </c>
      <c r="E861" s="379"/>
      <c r="F861" s="379"/>
      <c r="G861" s="380"/>
      <c r="H861" s="380"/>
    </row>
    <row r="862" spans="1:8" ht="45" x14ac:dyDescent="0.25">
      <c r="A862" s="98">
        <f t="shared" si="13"/>
        <v>160303</v>
      </c>
      <c r="B862" s="377" t="s">
        <v>10868</v>
      </c>
      <c r="C862" s="377" t="s">
        <v>38001</v>
      </c>
      <c r="D862" s="377" t="s">
        <v>10869</v>
      </c>
      <c r="E862" s="379" t="s">
        <v>145</v>
      </c>
      <c r="F862" s="379">
        <v>1</v>
      </c>
      <c r="G862" s="380">
        <v>484.3</v>
      </c>
      <c r="H862" s="380">
        <v>484.3</v>
      </c>
    </row>
    <row r="863" spans="1:8" ht="90" x14ac:dyDescent="0.25">
      <c r="A863" s="98">
        <f t="shared" si="13"/>
        <v>160304</v>
      </c>
      <c r="B863" s="377" t="s">
        <v>10870</v>
      </c>
      <c r="C863" s="377" t="s">
        <v>10871</v>
      </c>
      <c r="D863" s="377" t="s">
        <v>10872</v>
      </c>
      <c r="E863" s="379" t="s">
        <v>145</v>
      </c>
      <c r="F863" s="379">
        <v>1</v>
      </c>
      <c r="G863" s="380">
        <v>890.3</v>
      </c>
      <c r="H863" s="380">
        <v>890.3</v>
      </c>
    </row>
    <row r="864" spans="1:8" ht="60" x14ac:dyDescent="0.25">
      <c r="A864" s="98">
        <f t="shared" si="13"/>
        <v>160305</v>
      </c>
      <c r="B864" s="377" t="s">
        <v>10873</v>
      </c>
      <c r="C864" s="377" t="s">
        <v>10874</v>
      </c>
      <c r="D864" s="377" t="s">
        <v>10875</v>
      </c>
      <c r="E864" s="379" t="s">
        <v>138</v>
      </c>
      <c r="F864" s="379">
        <v>1</v>
      </c>
      <c r="G864" s="380">
        <v>98.69</v>
      </c>
      <c r="H864" s="380">
        <v>98.69</v>
      </c>
    </row>
    <row r="865" spans="1:8" ht="60" x14ac:dyDescent="0.25">
      <c r="A865" s="98">
        <f t="shared" si="13"/>
        <v>160308</v>
      </c>
      <c r="B865" s="377" t="s">
        <v>10876</v>
      </c>
      <c r="C865" s="377" t="s">
        <v>10877</v>
      </c>
      <c r="D865" s="377" t="s">
        <v>10878</v>
      </c>
      <c r="E865" s="379" t="s">
        <v>138</v>
      </c>
      <c r="F865" s="379">
        <v>1</v>
      </c>
      <c r="G865" s="380">
        <v>78.03</v>
      </c>
      <c r="H865" s="380">
        <v>78.03</v>
      </c>
    </row>
    <row r="866" spans="1:8" ht="90" x14ac:dyDescent="0.25">
      <c r="A866" s="98">
        <f t="shared" si="13"/>
        <v>160309</v>
      </c>
      <c r="B866" s="377" t="s">
        <v>10879</v>
      </c>
      <c r="C866" s="377" t="s">
        <v>10880</v>
      </c>
      <c r="D866" s="377" t="s">
        <v>10881</v>
      </c>
      <c r="E866" s="379" t="s">
        <v>145</v>
      </c>
      <c r="F866" s="379">
        <v>1</v>
      </c>
      <c r="G866" s="380">
        <v>129.47999999999999</v>
      </c>
      <c r="H866" s="380">
        <v>129.47999999999999</v>
      </c>
    </row>
    <row r="867" spans="1:8" ht="60" x14ac:dyDescent="0.25">
      <c r="A867" s="98">
        <f t="shared" si="13"/>
        <v>160310</v>
      </c>
      <c r="B867" s="377" t="s">
        <v>10882</v>
      </c>
      <c r="C867" s="377" t="s">
        <v>10883</v>
      </c>
      <c r="D867" s="377" t="s">
        <v>555</v>
      </c>
      <c r="E867" s="379" t="s">
        <v>145</v>
      </c>
      <c r="F867" s="379">
        <v>1</v>
      </c>
      <c r="G867" s="380">
        <v>65.73</v>
      </c>
      <c r="H867" s="380">
        <v>65.73</v>
      </c>
    </row>
    <row r="868" spans="1:8" ht="30" x14ac:dyDescent="0.25">
      <c r="A868" s="98">
        <f t="shared" si="13"/>
        <v>160311</v>
      </c>
      <c r="B868" s="377" t="s">
        <v>10884</v>
      </c>
      <c r="C868" s="377" t="s">
        <v>10885</v>
      </c>
      <c r="D868" s="377" t="s">
        <v>557</v>
      </c>
      <c r="E868" s="379" t="s">
        <v>145</v>
      </c>
      <c r="F868" s="379">
        <v>1</v>
      </c>
      <c r="G868" s="380">
        <v>244.36</v>
      </c>
      <c r="H868" s="380">
        <v>244.36</v>
      </c>
    </row>
    <row r="869" spans="1:8" ht="90" x14ac:dyDescent="0.25">
      <c r="A869" s="98">
        <f t="shared" si="13"/>
        <v>160312</v>
      </c>
      <c r="B869" s="377" t="s">
        <v>10886</v>
      </c>
      <c r="C869" s="377" t="s">
        <v>10887</v>
      </c>
      <c r="D869" s="377" t="s">
        <v>558</v>
      </c>
      <c r="E869" s="379" t="s">
        <v>145</v>
      </c>
      <c r="F869" s="379">
        <v>1</v>
      </c>
      <c r="G869" s="380">
        <v>47.06</v>
      </c>
      <c r="H869" s="380">
        <v>47.06</v>
      </c>
    </row>
    <row r="870" spans="1:8" ht="90" x14ac:dyDescent="0.25">
      <c r="A870" s="98">
        <f t="shared" si="13"/>
        <v>160313</v>
      </c>
      <c r="B870" s="377" t="s">
        <v>10888</v>
      </c>
      <c r="C870" s="377" t="s">
        <v>10889</v>
      </c>
      <c r="D870" s="377" t="s">
        <v>586</v>
      </c>
      <c r="E870" s="379" t="s">
        <v>145</v>
      </c>
      <c r="F870" s="379">
        <v>1</v>
      </c>
      <c r="G870" s="380">
        <v>59.73</v>
      </c>
      <c r="H870" s="380">
        <v>59.73</v>
      </c>
    </row>
    <row r="871" spans="1:8" ht="105" x14ac:dyDescent="0.25">
      <c r="A871" s="98">
        <f t="shared" si="13"/>
        <v>160314</v>
      </c>
      <c r="B871" s="377" t="s">
        <v>10890</v>
      </c>
      <c r="C871" s="377" t="s">
        <v>10891</v>
      </c>
      <c r="D871" s="377" t="s">
        <v>10892</v>
      </c>
      <c r="E871" s="379" t="s">
        <v>145</v>
      </c>
      <c r="F871" s="379">
        <v>1</v>
      </c>
      <c r="G871" s="380">
        <v>928.03</v>
      </c>
      <c r="H871" s="380">
        <v>928.03</v>
      </c>
    </row>
    <row r="872" spans="1:8" ht="105" x14ac:dyDescent="0.25">
      <c r="A872" s="98">
        <f t="shared" si="13"/>
        <v>160315</v>
      </c>
      <c r="B872" s="377" t="s">
        <v>10893</v>
      </c>
      <c r="C872" s="377" t="s">
        <v>10894</v>
      </c>
      <c r="D872" s="377" t="s">
        <v>10895</v>
      </c>
      <c r="E872" s="379" t="s">
        <v>145</v>
      </c>
      <c r="F872" s="379">
        <v>1</v>
      </c>
      <c r="G872" s="381">
        <v>1279.78</v>
      </c>
      <c r="H872" s="381">
        <v>1279.78</v>
      </c>
    </row>
    <row r="873" spans="1:8" ht="75" x14ac:dyDescent="0.25">
      <c r="A873" s="98">
        <f t="shared" si="13"/>
        <v>160316</v>
      </c>
      <c r="B873" s="377" t="s">
        <v>10896</v>
      </c>
      <c r="C873" s="377" t="s">
        <v>10897</v>
      </c>
      <c r="D873" s="377" t="s">
        <v>10898</v>
      </c>
      <c r="E873" s="379" t="s">
        <v>145</v>
      </c>
      <c r="F873" s="379">
        <v>1</v>
      </c>
      <c r="G873" s="380">
        <v>93.13</v>
      </c>
      <c r="H873" s="380">
        <v>93.13</v>
      </c>
    </row>
    <row r="874" spans="1:8" ht="45" x14ac:dyDescent="0.25">
      <c r="A874" s="98">
        <f t="shared" si="13"/>
        <v>160317</v>
      </c>
      <c r="B874" s="377" t="s">
        <v>10899</v>
      </c>
      <c r="C874" s="377" t="s">
        <v>10900</v>
      </c>
      <c r="D874" s="377" t="s">
        <v>10901</v>
      </c>
      <c r="E874" s="379" t="s">
        <v>138</v>
      </c>
      <c r="F874" s="379">
        <v>1</v>
      </c>
      <c r="G874" s="380">
        <v>78.03</v>
      </c>
      <c r="H874" s="380">
        <v>78.03</v>
      </c>
    </row>
    <row r="875" spans="1:8" ht="45" x14ac:dyDescent="0.25">
      <c r="A875" s="98">
        <f t="shared" si="13"/>
        <v>160318</v>
      </c>
      <c r="B875" s="377" t="s">
        <v>10902</v>
      </c>
      <c r="C875" s="377" t="s">
        <v>10903</v>
      </c>
      <c r="D875" s="377" t="s">
        <v>572</v>
      </c>
      <c r="E875" s="379" t="s">
        <v>138</v>
      </c>
      <c r="F875" s="379">
        <v>1</v>
      </c>
      <c r="G875" s="380">
        <v>50.26</v>
      </c>
      <c r="H875" s="380">
        <v>50.26</v>
      </c>
    </row>
    <row r="876" spans="1:8" ht="75" x14ac:dyDescent="0.25">
      <c r="A876" s="98">
        <f t="shared" si="13"/>
        <v>160319</v>
      </c>
      <c r="B876" s="377" t="s">
        <v>10904</v>
      </c>
      <c r="C876" s="377" t="s">
        <v>10905</v>
      </c>
      <c r="D876" s="377" t="s">
        <v>587</v>
      </c>
      <c r="E876" s="379" t="s">
        <v>145</v>
      </c>
      <c r="F876" s="379">
        <v>1</v>
      </c>
      <c r="G876" s="380">
        <v>11.27</v>
      </c>
      <c r="H876" s="380">
        <v>11.27</v>
      </c>
    </row>
    <row r="877" spans="1:8" ht="60" x14ac:dyDescent="0.25">
      <c r="A877" s="98">
        <f t="shared" si="13"/>
        <v>160321</v>
      </c>
      <c r="B877" s="377" t="s">
        <v>10906</v>
      </c>
      <c r="C877" s="377" t="s">
        <v>10907</v>
      </c>
      <c r="D877" s="377" t="s">
        <v>556</v>
      </c>
      <c r="E877" s="379" t="s">
        <v>145</v>
      </c>
      <c r="F877" s="379">
        <v>1</v>
      </c>
      <c r="G877" s="380">
        <v>139.80000000000001</v>
      </c>
      <c r="H877" s="380">
        <v>139.80000000000001</v>
      </c>
    </row>
    <row r="878" spans="1:8" ht="60" x14ac:dyDescent="0.25">
      <c r="A878" s="98">
        <f t="shared" si="13"/>
        <v>160322</v>
      </c>
      <c r="B878" s="377" t="s">
        <v>10908</v>
      </c>
      <c r="C878" s="377" t="s">
        <v>10909</v>
      </c>
      <c r="D878" s="377" t="s">
        <v>589</v>
      </c>
      <c r="E878" s="379" t="s">
        <v>145</v>
      </c>
      <c r="F878" s="379">
        <v>1</v>
      </c>
      <c r="G878" s="380">
        <v>6.38</v>
      </c>
      <c r="H878" s="380">
        <v>6.38</v>
      </c>
    </row>
    <row r="879" spans="1:8" ht="45" x14ac:dyDescent="0.25">
      <c r="A879" s="98">
        <f t="shared" si="13"/>
        <v>160323</v>
      </c>
      <c r="B879" s="377" t="s">
        <v>10910</v>
      </c>
      <c r="C879" s="377" t="s">
        <v>10911</v>
      </c>
      <c r="D879" s="377" t="s">
        <v>10912</v>
      </c>
      <c r="E879" s="379" t="s">
        <v>145</v>
      </c>
      <c r="F879" s="379">
        <v>1</v>
      </c>
      <c r="G879" s="380">
        <v>12.39</v>
      </c>
      <c r="H879" s="380">
        <v>12.39</v>
      </c>
    </row>
    <row r="880" spans="1:8" ht="90" x14ac:dyDescent="0.25">
      <c r="A880" s="98">
        <f t="shared" si="13"/>
        <v>160324</v>
      </c>
      <c r="B880" s="377" t="s">
        <v>10913</v>
      </c>
      <c r="C880" s="377" t="s">
        <v>10914</v>
      </c>
      <c r="D880" s="377" t="s">
        <v>593</v>
      </c>
      <c r="E880" s="379" t="s">
        <v>145</v>
      </c>
      <c r="F880" s="379">
        <v>1</v>
      </c>
      <c r="G880" s="380">
        <v>241.12</v>
      </c>
      <c r="H880" s="380">
        <v>241.12</v>
      </c>
    </row>
    <row r="881" spans="1:8" ht="105" x14ac:dyDescent="0.25">
      <c r="A881" s="98">
        <f t="shared" si="13"/>
        <v>160325</v>
      </c>
      <c r="B881" s="377" t="s">
        <v>10915</v>
      </c>
      <c r="C881" s="377" t="s">
        <v>10916</v>
      </c>
      <c r="D881" s="377" t="s">
        <v>594</v>
      </c>
      <c r="E881" s="379" t="s">
        <v>145</v>
      </c>
      <c r="F881" s="379">
        <v>1</v>
      </c>
      <c r="G881" s="380">
        <v>599.64</v>
      </c>
      <c r="H881" s="380">
        <v>599.64</v>
      </c>
    </row>
    <row r="882" spans="1:8" ht="60" x14ac:dyDescent="0.25">
      <c r="A882" s="98">
        <f t="shared" si="13"/>
        <v>160326</v>
      </c>
      <c r="B882" s="377" t="s">
        <v>10917</v>
      </c>
      <c r="C882" s="377" t="s">
        <v>10918</v>
      </c>
      <c r="D882" s="377" t="s">
        <v>10919</v>
      </c>
      <c r="E882" s="379" t="s">
        <v>138</v>
      </c>
      <c r="F882" s="379">
        <v>1</v>
      </c>
      <c r="G882" s="380">
        <v>40.32</v>
      </c>
      <c r="H882" s="380">
        <v>40.32</v>
      </c>
    </row>
    <row r="883" spans="1:8" ht="60" x14ac:dyDescent="0.25">
      <c r="A883" s="98">
        <f t="shared" si="13"/>
        <v>160327</v>
      </c>
      <c r="B883" s="377" t="s">
        <v>10920</v>
      </c>
      <c r="C883" s="377" t="s">
        <v>10921</v>
      </c>
      <c r="D883" s="377" t="s">
        <v>10922</v>
      </c>
      <c r="E883" s="379" t="s">
        <v>138</v>
      </c>
      <c r="F883" s="379">
        <v>1</v>
      </c>
      <c r="G883" s="380">
        <v>41.17</v>
      </c>
      <c r="H883" s="380">
        <v>41.17</v>
      </c>
    </row>
    <row r="884" spans="1:8" ht="60" x14ac:dyDescent="0.25">
      <c r="A884" s="98">
        <f t="shared" si="13"/>
        <v>160328</v>
      </c>
      <c r="B884" s="377" t="s">
        <v>10923</v>
      </c>
      <c r="C884" s="377" t="s">
        <v>10924</v>
      </c>
      <c r="D884" s="377" t="s">
        <v>588</v>
      </c>
      <c r="E884" s="379" t="s">
        <v>145</v>
      </c>
      <c r="F884" s="379">
        <v>1</v>
      </c>
      <c r="G884" s="380">
        <v>27.41</v>
      </c>
      <c r="H884" s="380">
        <v>27.41</v>
      </c>
    </row>
    <row r="885" spans="1:8" ht="60" x14ac:dyDescent="0.25">
      <c r="A885" s="98">
        <f t="shared" si="13"/>
        <v>160329</v>
      </c>
      <c r="B885" s="377" t="s">
        <v>10925</v>
      </c>
      <c r="C885" s="377" t="s">
        <v>10926</v>
      </c>
      <c r="D885" s="377" t="s">
        <v>10927</v>
      </c>
      <c r="E885" s="379" t="s">
        <v>145</v>
      </c>
      <c r="F885" s="379">
        <v>1</v>
      </c>
      <c r="G885" s="380">
        <v>20.329999999999998</v>
      </c>
      <c r="H885" s="380">
        <v>20.329999999999998</v>
      </c>
    </row>
    <row r="886" spans="1:8" ht="75" x14ac:dyDescent="0.25">
      <c r="A886" s="98">
        <f t="shared" si="13"/>
        <v>160330</v>
      </c>
      <c r="B886" s="377" t="s">
        <v>10928</v>
      </c>
      <c r="C886" s="377" t="s">
        <v>10929</v>
      </c>
      <c r="D886" s="377" t="s">
        <v>10930</v>
      </c>
      <c r="E886" s="379" t="s">
        <v>145</v>
      </c>
      <c r="F886" s="379">
        <v>1</v>
      </c>
      <c r="G886" s="380">
        <v>12.69</v>
      </c>
      <c r="H886" s="380">
        <v>12.69</v>
      </c>
    </row>
    <row r="887" spans="1:8" ht="60" x14ac:dyDescent="0.25">
      <c r="A887" s="98">
        <f t="shared" si="13"/>
        <v>160331</v>
      </c>
      <c r="B887" s="377" t="s">
        <v>10931</v>
      </c>
      <c r="C887" s="377" t="s">
        <v>10932</v>
      </c>
      <c r="D887" s="377" t="s">
        <v>10933</v>
      </c>
      <c r="E887" s="379" t="s">
        <v>145</v>
      </c>
      <c r="F887" s="379">
        <v>1</v>
      </c>
      <c r="G887" s="380">
        <v>42.57</v>
      </c>
      <c r="H887" s="380">
        <v>42.57</v>
      </c>
    </row>
    <row r="888" spans="1:8" ht="75" x14ac:dyDescent="0.25">
      <c r="A888" s="98">
        <f t="shared" si="13"/>
        <v>160332</v>
      </c>
      <c r="B888" s="377" t="s">
        <v>10934</v>
      </c>
      <c r="C888" s="377" t="s">
        <v>10935</v>
      </c>
      <c r="D888" s="377" t="s">
        <v>10936</v>
      </c>
      <c r="E888" s="379" t="s">
        <v>138</v>
      </c>
      <c r="F888" s="379">
        <v>1</v>
      </c>
      <c r="G888" s="380">
        <v>37.93</v>
      </c>
      <c r="H888" s="380">
        <v>37.93</v>
      </c>
    </row>
    <row r="889" spans="1:8" ht="75" x14ac:dyDescent="0.25">
      <c r="A889" s="98">
        <f t="shared" si="13"/>
        <v>160333</v>
      </c>
      <c r="B889" s="377" t="s">
        <v>10937</v>
      </c>
      <c r="C889" s="377" t="s">
        <v>10938</v>
      </c>
      <c r="D889" s="377" t="s">
        <v>10939</v>
      </c>
      <c r="E889" s="379" t="s">
        <v>138</v>
      </c>
      <c r="F889" s="379">
        <v>1</v>
      </c>
      <c r="G889" s="380">
        <v>90.96</v>
      </c>
      <c r="H889" s="380">
        <v>90.96</v>
      </c>
    </row>
    <row r="890" spans="1:8" ht="60" x14ac:dyDescent="0.25">
      <c r="A890" s="98">
        <f t="shared" si="13"/>
        <v>160334</v>
      </c>
      <c r="B890" s="377" t="s">
        <v>10940</v>
      </c>
      <c r="C890" s="377" t="s">
        <v>10941</v>
      </c>
      <c r="D890" s="377" t="s">
        <v>554</v>
      </c>
      <c r="E890" s="379" t="s">
        <v>145</v>
      </c>
      <c r="F890" s="379">
        <v>1</v>
      </c>
      <c r="G890" s="380">
        <v>42.73</v>
      </c>
      <c r="H890" s="380">
        <v>42.73</v>
      </c>
    </row>
    <row r="891" spans="1:8" ht="75" x14ac:dyDescent="0.25">
      <c r="A891" s="98">
        <f t="shared" si="13"/>
        <v>160335</v>
      </c>
      <c r="B891" s="377" t="s">
        <v>10942</v>
      </c>
      <c r="C891" s="377" t="s">
        <v>10943</v>
      </c>
      <c r="D891" s="377" t="s">
        <v>10944</v>
      </c>
      <c r="E891" s="379" t="s">
        <v>138</v>
      </c>
      <c r="F891" s="379">
        <v>1</v>
      </c>
      <c r="G891" s="380">
        <v>65.36</v>
      </c>
      <c r="H891" s="380">
        <v>65.36</v>
      </c>
    </row>
    <row r="892" spans="1:8" x14ac:dyDescent="0.25">
      <c r="A892" s="98">
        <f t="shared" si="13"/>
        <v>1606</v>
      </c>
      <c r="B892" s="378" t="s">
        <v>10945</v>
      </c>
      <c r="C892" s="377"/>
      <c r="D892" s="378" t="s">
        <v>10946</v>
      </c>
      <c r="E892" s="379"/>
      <c r="F892" s="379"/>
      <c r="G892" s="380"/>
      <c r="H892" s="380"/>
    </row>
    <row r="893" spans="1:8" ht="90" x14ac:dyDescent="0.25">
      <c r="A893" s="98">
        <f t="shared" si="13"/>
        <v>160602</v>
      </c>
      <c r="B893" s="377" t="s">
        <v>10947</v>
      </c>
      <c r="C893" s="377" t="s">
        <v>10948</v>
      </c>
      <c r="D893" s="377" t="s">
        <v>10949</v>
      </c>
      <c r="E893" s="379" t="s">
        <v>145</v>
      </c>
      <c r="F893" s="379">
        <v>1</v>
      </c>
      <c r="G893" s="381">
        <v>1942.68</v>
      </c>
      <c r="H893" s="381">
        <v>1942.68</v>
      </c>
    </row>
    <row r="894" spans="1:8" ht="75" x14ac:dyDescent="0.25">
      <c r="A894" s="98">
        <f t="shared" si="13"/>
        <v>160603</v>
      </c>
      <c r="B894" s="377" t="s">
        <v>10950</v>
      </c>
      <c r="C894" s="377" t="s">
        <v>10951</v>
      </c>
      <c r="D894" s="377" t="s">
        <v>10952</v>
      </c>
      <c r="E894" s="379" t="s">
        <v>145</v>
      </c>
      <c r="F894" s="379">
        <v>1</v>
      </c>
      <c r="G894" s="380">
        <v>744.04</v>
      </c>
      <c r="H894" s="380">
        <v>744.04</v>
      </c>
    </row>
    <row r="895" spans="1:8" ht="75" x14ac:dyDescent="0.25">
      <c r="A895" s="98">
        <f t="shared" si="13"/>
        <v>160604</v>
      </c>
      <c r="B895" s="377" t="s">
        <v>10953</v>
      </c>
      <c r="C895" s="377" t="s">
        <v>10954</v>
      </c>
      <c r="D895" s="377" t="s">
        <v>10955</v>
      </c>
      <c r="E895" s="379" t="s">
        <v>145</v>
      </c>
      <c r="F895" s="379">
        <v>1</v>
      </c>
      <c r="G895" s="380">
        <v>223.07</v>
      </c>
      <c r="H895" s="380">
        <v>223.07</v>
      </c>
    </row>
    <row r="896" spans="1:8" ht="75" x14ac:dyDescent="0.25">
      <c r="A896" s="98">
        <f t="shared" si="13"/>
        <v>160605</v>
      </c>
      <c r="B896" s="377" t="s">
        <v>10956</v>
      </c>
      <c r="C896" s="377" t="s">
        <v>10957</v>
      </c>
      <c r="D896" s="377" t="s">
        <v>441</v>
      </c>
      <c r="E896" s="379" t="s">
        <v>145</v>
      </c>
      <c r="F896" s="379">
        <v>1</v>
      </c>
      <c r="G896" s="380">
        <v>223.13</v>
      </c>
      <c r="H896" s="380">
        <v>223.13</v>
      </c>
    </row>
    <row r="897" spans="1:8" ht="60" x14ac:dyDescent="0.25">
      <c r="A897" s="98">
        <f t="shared" si="13"/>
        <v>160606</v>
      </c>
      <c r="B897" s="377" t="s">
        <v>10958</v>
      </c>
      <c r="C897" s="377" t="s">
        <v>10959</v>
      </c>
      <c r="D897" s="377" t="s">
        <v>439</v>
      </c>
      <c r="E897" s="379" t="s">
        <v>145</v>
      </c>
      <c r="F897" s="379">
        <v>1</v>
      </c>
      <c r="G897" s="380">
        <v>777.63</v>
      </c>
      <c r="H897" s="380">
        <v>777.63</v>
      </c>
    </row>
    <row r="898" spans="1:8" ht="75" x14ac:dyDescent="0.25">
      <c r="A898" s="98">
        <f t="shared" si="13"/>
        <v>160607</v>
      </c>
      <c r="B898" s="377" t="s">
        <v>10960</v>
      </c>
      <c r="C898" s="377" t="s">
        <v>10961</v>
      </c>
      <c r="D898" s="377" t="s">
        <v>10962</v>
      </c>
      <c r="E898" s="379" t="s">
        <v>145</v>
      </c>
      <c r="F898" s="379">
        <v>1</v>
      </c>
      <c r="G898" s="380">
        <v>198.63</v>
      </c>
      <c r="H898" s="380">
        <v>198.63</v>
      </c>
    </row>
    <row r="899" spans="1:8" ht="105" x14ac:dyDescent="0.25">
      <c r="A899" s="98">
        <f t="shared" si="13"/>
        <v>160608</v>
      </c>
      <c r="B899" s="377" t="s">
        <v>10963</v>
      </c>
      <c r="C899" s="377" t="s">
        <v>10964</v>
      </c>
      <c r="D899" s="377" t="s">
        <v>10965</v>
      </c>
      <c r="E899" s="379" t="s">
        <v>145</v>
      </c>
      <c r="F899" s="379">
        <v>1</v>
      </c>
      <c r="G899" s="380">
        <v>341.48</v>
      </c>
      <c r="H899" s="380">
        <v>341.48</v>
      </c>
    </row>
    <row r="900" spans="1:8" ht="60" x14ac:dyDescent="0.25">
      <c r="A900" s="98">
        <f t="shared" si="13"/>
        <v>160612</v>
      </c>
      <c r="B900" s="377" t="s">
        <v>10966</v>
      </c>
      <c r="C900" s="377" t="s">
        <v>10967</v>
      </c>
      <c r="D900" s="377" t="s">
        <v>10968</v>
      </c>
      <c r="E900" s="379" t="s">
        <v>145</v>
      </c>
      <c r="F900" s="379">
        <v>1</v>
      </c>
      <c r="G900" s="380">
        <v>26.92</v>
      </c>
      <c r="H900" s="380">
        <v>26.92</v>
      </c>
    </row>
    <row r="901" spans="1:8" ht="60" x14ac:dyDescent="0.25">
      <c r="A901" s="98">
        <f t="shared" si="13"/>
        <v>160613</v>
      </c>
      <c r="B901" s="377" t="s">
        <v>10969</v>
      </c>
      <c r="C901" s="377" t="s">
        <v>10970</v>
      </c>
      <c r="D901" s="377" t="s">
        <v>10971</v>
      </c>
      <c r="E901" s="379" t="s">
        <v>145</v>
      </c>
      <c r="F901" s="379">
        <v>1</v>
      </c>
      <c r="G901" s="380">
        <v>244.11</v>
      </c>
      <c r="H901" s="380">
        <v>244.11</v>
      </c>
    </row>
    <row r="902" spans="1:8" ht="90" x14ac:dyDescent="0.25">
      <c r="A902" s="98">
        <f t="shared" si="13"/>
        <v>160625</v>
      </c>
      <c r="B902" s="377" t="s">
        <v>10972</v>
      </c>
      <c r="C902" s="377" t="s">
        <v>10973</v>
      </c>
      <c r="D902" s="377" t="s">
        <v>10974</v>
      </c>
      <c r="E902" s="379" t="s">
        <v>145</v>
      </c>
      <c r="F902" s="379">
        <v>1</v>
      </c>
      <c r="G902" s="380">
        <v>812.4</v>
      </c>
      <c r="H902" s="380">
        <v>812.4</v>
      </c>
    </row>
    <row r="903" spans="1:8" ht="90" x14ac:dyDescent="0.25">
      <c r="A903" s="98">
        <f t="shared" si="13"/>
        <v>160626</v>
      </c>
      <c r="B903" s="377" t="s">
        <v>10975</v>
      </c>
      <c r="C903" s="377" t="s">
        <v>10976</v>
      </c>
      <c r="D903" s="377" t="s">
        <v>10977</v>
      </c>
      <c r="E903" s="379" t="s">
        <v>145</v>
      </c>
      <c r="F903" s="379">
        <v>1</v>
      </c>
      <c r="G903" s="381">
        <v>1719.76</v>
      </c>
      <c r="H903" s="381">
        <v>1719.76</v>
      </c>
    </row>
    <row r="904" spans="1:8" ht="90" x14ac:dyDescent="0.25">
      <c r="A904" s="98">
        <f t="shared" si="13"/>
        <v>160627</v>
      </c>
      <c r="B904" s="377" t="s">
        <v>10978</v>
      </c>
      <c r="C904" s="377" t="s">
        <v>10979</v>
      </c>
      <c r="D904" s="377" t="s">
        <v>10980</v>
      </c>
      <c r="E904" s="379" t="s">
        <v>145</v>
      </c>
      <c r="F904" s="379">
        <v>1</v>
      </c>
      <c r="G904" s="381">
        <v>1725.17</v>
      </c>
      <c r="H904" s="381">
        <v>1725.17</v>
      </c>
    </row>
    <row r="905" spans="1:8" ht="90" x14ac:dyDescent="0.25">
      <c r="A905" s="98">
        <f t="shared" si="13"/>
        <v>160628</v>
      </c>
      <c r="B905" s="377" t="s">
        <v>10981</v>
      </c>
      <c r="C905" s="377" t="s">
        <v>10982</v>
      </c>
      <c r="D905" s="377" t="s">
        <v>10983</v>
      </c>
      <c r="E905" s="379" t="s">
        <v>145</v>
      </c>
      <c r="F905" s="379">
        <v>1</v>
      </c>
      <c r="G905" s="381">
        <v>2179.27</v>
      </c>
      <c r="H905" s="381">
        <v>2179.27</v>
      </c>
    </row>
    <row r="906" spans="1:8" ht="30" x14ac:dyDescent="0.25">
      <c r="A906" s="98">
        <f t="shared" si="13"/>
        <v>160629</v>
      </c>
      <c r="B906" s="377" t="s">
        <v>10984</v>
      </c>
      <c r="C906" s="377" t="s">
        <v>10985</v>
      </c>
      <c r="D906" s="377" t="s">
        <v>10986</v>
      </c>
      <c r="E906" s="379" t="s">
        <v>138</v>
      </c>
      <c r="F906" s="379">
        <v>1</v>
      </c>
      <c r="G906" s="380">
        <v>120.08</v>
      </c>
      <c r="H906" s="380">
        <v>120.08</v>
      </c>
    </row>
    <row r="907" spans="1:8" ht="30" x14ac:dyDescent="0.25">
      <c r="A907" s="98">
        <f t="shared" si="13"/>
        <v>160630</v>
      </c>
      <c r="B907" s="377" t="s">
        <v>10987</v>
      </c>
      <c r="C907" s="377" t="s">
        <v>10988</v>
      </c>
      <c r="D907" s="377" t="s">
        <v>10989</v>
      </c>
      <c r="E907" s="379" t="s">
        <v>138</v>
      </c>
      <c r="F907" s="379">
        <v>1</v>
      </c>
      <c r="G907" s="380">
        <v>153.71</v>
      </c>
      <c r="H907" s="380">
        <v>153.71</v>
      </c>
    </row>
    <row r="908" spans="1:8" ht="30" x14ac:dyDescent="0.25">
      <c r="A908" s="98">
        <f t="shared" si="13"/>
        <v>160631</v>
      </c>
      <c r="B908" s="377" t="s">
        <v>10990</v>
      </c>
      <c r="C908" s="377" t="s">
        <v>10991</v>
      </c>
      <c r="D908" s="377" t="s">
        <v>10992</v>
      </c>
      <c r="E908" s="379" t="s">
        <v>138</v>
      </c>
      <c r="F908" s="379">
        <v>1</v>
      </c>
      <c r="G908" s="380">
        <v>174.21</v>
      </c>
      <c r="H908" s="380">
        <v>174.21</v>
      </c>
    </row>
    <row r="909" spans="1:8" ht="30" x14ac:dyDescent="0.25">
      <c r="A909" s="98">
        <f t="shared" si="13"/>
        <v>160632</v>
      </c>
      <c r="B909" s="377" t="s">
        <v>10993</v>
      </c>
      <c r="C909" s="377" t="s">
        <v>10994</v>
      </c>
      <c r="D909" s="377" t="s">
        <v>10995</v>
      </c>
      <c r="E909" s="379" t="s">
        <v>138</v>
      </c>
      <c r="F909" s="379">
        <v>1</v>
      </c>
      <c r="G909" s="380">
        <v>251.82</v>
      </c>
      <c r="H909" s="380">
        <v>251.82</v>
      </c>
    </row>
    <row r="910" spans="1:8" x14ac:dyDescent="0.25">
      <c r="A910" s="98">
        <f t="shared" ref="A910:A973" si="14">VALUE(RIGHT(B910,LEN(B910)-1))</f>
        <v>160633</v>
      </c>
      <c r="B910" s="377" t="s">
        <v>10996</v>
      </c>
      <c r="C910" s="377" t="s">
        <v>10997</v>
      </c>
      <c r="D910" s="377" t="s">
        <v>10998</v>
      </c>
      <c r="E910" s="379" t="s">
        <v>145</v>
      </c>
      <c r="F910" s="379">
        <v>1</v>
      </c>
      <c r="G910" s="380">
        <v>201.22</v>
      </c>
      <c r="H910" s="380">
        <v>201.22</v>
      </c>
    </row>
    <row r="911" spans="1:8" ht="30" x14ac:dyDescent="0.25">
      <c r="A911" s="98">
        <f t="shared" si="14"/>
        <v>160634</v>
      </c>
      <c r="B911" s="377" t="s">
        <v>10999</v>
      </c>
      <c r="C911" s="377" t="s">
        <v>11000</v>
      </c>
      <c r="D911" s="377" t="s">
        <v>11001</v>
      </c>
      <c r="E911" s="379" t="s">
        <v>145</v>
      </c>
      <c r="F911" s="379">
        <v>1</v>
      </c>
      <c r="G911" s="380">
        <v>412.04</v>
      </c>
      <c r="H911" s="380">
        <v>412.04</v>
      </c>
    </row>
    <row r="912" spans="1:8" x14ac:dyDescent="0.25">
      <c r="A912" s="98">
        <f t="shared" si="14"/>
        <v>160635</v>
      </c>
      <c r="B912" s="377" t="s">
        <v>11002</v>
      </c>
      <c r="C912" s="377" t="s">
        <v>11003</v>
      </c>
      <c r="D912" s="377" t="s">
        <v>11004</v>
      </c>
      <c r="E912" s="379" t="s">
        <v>145</v>
      </c>
      <c r="F912" s="379">
        <v>1</v>
      </c>
      <c r="G912" s="380">
        <v>602.58000000000004</v>
      </c>
      <c r="H912" s="380">
        <v>602.58000000000004</v>
      </c>
    </row>
    <row r="913" spans="1:8" x14ac:dyDescent="0.25">
      <c r="A913" s="98">
        <f t="shared" si="14"/>
        <v>160636</v>
      </c>
      <c r="B913" s="377" t="s">
        <v>11005</v>
      </c>
      <c r="C913" s="377" t="s">
        <v>11006</v>
      </c>
      <c r="D913" s="377" t="s">
        <v>11007</v>
      </c>
      <c r="E913" s="379" t="s">
        <v>145</v>
      </c>
      <c r="F913" s="379">
        <v>1</v>
      </c>
      <c r="G913" s="380">
        <v>918.29</v>
      </c>
      <c r="H913" s="380">
        <v>918.29</v>
      </c>
    </row>
    <row r="914" spans="1:8" ht="30" x14ac:dyDescent="0.25">
      <c r="A914" s="98">
        <f t="shared" si="14"/>
        <v>160637</v>
      </c>
      <c r="B914" s="377" t="s">
        <v>11008</v>
      </c>
      <c r="C914" s="377" t="s">
        <v>11009</v>
      </c>
      <c r="D914" s="377" t="s">
        <v>11010</v>
      </c>
      <c r="E914" s="379" t="s">
        <v>145</v>
      </c>
      <c r="F914" s="379">
        <v>1</v>
      </c>
      <c r="G914" s="380">
        <v>86.33</v>
      </c>
      <c r="H914" s="380">
        <v>86.33</v>
      </c>
    </row>
    <row r="915" spans="1:8" ht="30" x14ac:dyDescent="0.25">
      <c r="A915" s="98">
        <f t="shared" si="14"/>
        <v>160638</v>
      </c>
      <c r="B915" s="377" t="s">
        <v>11011</v>
      </c>
      <c r="C915" s="377" t="s">
        <v>11012</v>
      </c>
      <c r="D915" s="377" t="s">
        <v>11013</v>
      </c>
      <c r="E915" s="379" t="s">
        <v>145</v>
      </c>
      <c r="F915" s="379">
        <v>1</v>
      </c>
      <c r="G915" s="380">
        <v>124.97</v>
      </c>
      <c r="H915" s="380">
        <v>124.97</v>
      </c>
    </row>
    <row r="916" spans="1:8" ht="30" x14ac:dyDescent="0.25">
      <c r="A916" s="98">
        <f t="shared" si="14"/>
        <v>160639</v>
      </c>
      <c r="B916" s="377" t="s">
        <v>11014</v>
      </c>
      <c r="C916" s="377" t="s">
        <v>11015</v>
      </c>
      <c r="D916" s="377" t="s">
        <v>11016</v>
      </c>
      <c r="E916" s="379" t="s">
        <v>145</v>
      </c>
      <c r="F916" s="379">
        <v>1</v>
      </c>
      <c r="G916" s="380">
        <v>207.11</v>
      </c>
      <c r="H916" s="380">
        <v>207.11</v>
      </c>
    </row>
    <row r="917" spans="1:8" ht="30" x14ac:dyDescent="0.25">
      <c r="A917" s="98">
        <f t="shared" si="14"/>
        <v>160640</v>
      </c>
      <c r="B917" s="377" t="s">
        <v>11017</v>
      </c>
      <c r="C917" s="377" t="s">
        <v>11018</v>
      </c>
      <c r="D917" s="377" t="s">
        <v>11019</v>
      </c>
      <c r="E917" s="379" t="s">
        <v>145</v>
      </c>
      <c r="F917" s="379">
        <v>1</v>
      </c>
      <c r="G917" s="380">
        <v>373.02</v>
      </c>
      <c r="H917" s="380">
        <v>373.02</v>
      </c>
    </row>
    <row r="918" spans="1:8" ht="30" x14ac:dyDescent="0.25">
      <c r="A918" s="98">
        <f t="shared" si="14"/>
        <v>160641</v>
      </c>
      <c r="B918" s="377" t="s">
        <v>11020</v>
      </c>
      <c r="C918" s="377" t="s">
        <v>11021</v>
      </c>
      <c r="D918" s="377" t="s">
        <v>11022</v>
      </c>
      <c r="E918" s="379" t="s">
        <v>145</v>
      </c>
      <c r="F918" s="379">
        <v>1</v>
      </c>
      <c r="G918" s="380">
        <v>66.319999999999993</v>
      </c>
      <c r="H918" s="380">
        <v>66.319999999999993</v>
      </c>
    </row>
    <row r="919" spans="1:8" ht="30" x14ac:dyDescent="0.25">
      <c r="A919" s="98">
        <f t="shared" si="14"/>
        <v>160642</v>
      </c>
      <c r="B919" s="377" t="s">
        <v>11023</v>
      </c>
      <c r="C919" s="377" t="s">
        <v>11024</v>
      </c>
      <c r="D919" s="377" t="s">
        <v>11025</v>
      </c>
      <c r="E919" s="379" t="s">
        <v>145</v>
      </c>
      <c r="F919" s="379">
        <v>1</v>
      </c>
      <c r="G919" s="380">
        <v>104.52</v>
      </c>
      <c r="H919" s="380">
        <v>104.52</v>
      </c>
    </row>
    <row r="920" spans="1:8" ht="30" x14ac:dyDescent="0.25">
      <c r="A920" s="98">
        <f t="shared" si="14"/>
        <v>160643</v>
      </c>
      <c r="B920" s="377" t="s">
        <v>11026</v>
      </c>
      <c r="C920" s="377" t="s">
        <v>11027</v>
      </c>
      <c r="D920" s="377" t="s">
        <v>11028</v>
      </c>
      <c r="E920" s="379" t="s">
        <v>145</v>
      </c>
      <c r="F920" s="379">
        <v>1</v>
      </c>
      <c r="G920" s="380">
        <v>178</v>
      </c>
      <c r="H920" s="380">
        <v>178</v>
      </c>
    </row>
    <row r="921" spans="1:8" ht="30" x14ac:dyDescent="0.25">
      <c r="A921" s="98">
        <f t="shared" si="14"/>
        <v>160644</v>
      </c>
      <c r="B921" s="377" t="s">
        <v>11029</v>
      </c>
      <c r="C921" s="377" t="s">
        <v>11030</v>
      </c>
      <c r="D921" s="377" t="s">
        <v>11031</v>
      </c>
      <c r="E921" s="379" t="s">
        <v>145</v>
      </c>
      <c r="F921" s="379">
        <v>1</v>
      </c>
      <c r="G921" s="380">
        <v>301.69</v>
      </c>
      <c r="H921" s="380">
        <v>301.69</v>
      </c>
    </row>
    <row r="922" spans="1:8" ht="30" x14ac:dyDescent="0.25">
      <c r="A922" s="98">
        <f t="shared" si="14"/>
        <v>160645</v>
      </c>
      <c r="B922" s="377" t="s">
        <v>11032</v>
      </c>
      <c r="C922" s="377" t="s">
        <v>11033</v>
      </c>
      <c r="D922" s="377" t="s">
        <v>11034</v>
      </c>
      <c r="E922" s="379" t="s">
        <v>145</v>
      </c>
      <c r="F922" s="379">
        <v>1</v>
      </c>
      <c r="G922" s="380">
        <v>68.31</v>
      </c>
      <c r="H922" s="380">
        <v>68.31</v>
      </c>
    </row>
    <row r="923" spans="1:8" ht="30" x14ac:dyDescent="0.25">
      <c r="A923" s="98">
        <f t="shared" si="14"/>
        <v>160646</v>
      </c>
      <c r="B923" s="377" t="s">
        <v>11035</v>
      </c>
      <c r="C923" s="377" t="s">
        <v>11036</v>
      </c>
      <c r="D923" s="377" t="s">
        <v>11037</v>
      </c>
      <c r="E923" s="379" t="s">
        <v>145</v>
      </c>
      <c r="F923" s="379">
        <v>1</v>
      </c>
      <c r="G923" s="380">
        <v>104.14</v>
      </c>
      <c r="H923" s="380">
        <v>104.14</v>
      </c>
    </row>
    <row r="924" spans="1:8" ht="30" x14ac:dyDescent="0.25">
      <c r="A924" s="98">
        <f t="shared" si="14"/>
        <v>160647</v>
      </c>
      <c r="B924" s="377" t="s">
        <v>11038</v>
      </c>
      <c r="C924" s="377" t="s">
        <v>11039</v>
      </c>
      <c r="D924" s="377" t="s">
        <v>11040</v>
      </c>
      <c r="E924" s="379" t="s">
        <v>145</v>
      </c>
      <c r="F924" s="379">
        <v>1</v>
      </c>
      <c r="G924" s="380">
        <v>173.61</v>
      </c>
      <c r="H924" s="380">
        <v>173.61</v>
      </c>
    </row>
    <row r="925" spans="1:8" ht="30" x14ac:dyDescent="0.25">
      <c r="A925" s="98">
        <f t="shared" si="14"/>
        <v>160648</v>
      </c>
      <c r="B925" s="377" t="s">
        <v>11041</v>
      </c>
      <c r="C925" s="377" t="s">
        <v>11042</v>
      </c>
      <c r="D925" s="377" t="s">
        <v>11043</v>
      </c>
      <c r="E925" s="379" t="s">
        <v>145</v>
      </c>
      <c r="F925" s="379">
        <v>1</v>
      </c>
      <c r="G925" s="380">
        <v>295.39999999999998</v>
      </c>
      <c r="H925" s="380">
        <v>295.39999999999998</v>
      </c>
    </row>
    <row r="926" spans="1:8" ht="30" x14ac:dyDescent="0.25">
      <c r="A926" s="98">
        <f t="shared" si="14"/>
        <v>160649</v>
      </c>
      <c r="B926" s="377" t="s">
        <v>11044</v>
      </c>
      <c r="C926" s="377" t="s">
        <v>11045</v>
      </c>
      <c r="D926" s="377" t="s">
        <v>11046</v>
      </c>
      <c r="E926" s="379" t="s">
        <v>145</v>
      </c>
      <c r="F926" s="379">
        <v>1</v>
      </c>
      <c r="G926" s="380">
        <v>408.55</v>
      </c>
      <c r="H926" s="380">
        <v>408.55</v>
      </c>
    </row>
    <row r="927" spans="1:8" ht="30" x14ac:dyDescent="0.25">
      <c r="A927" s="98">
        <f t="shared" si="14"/>
        <v>160650</v>
      </c>
      <c r="B927" s="377" t="s">
        <v>11047</v>
      </c>
      <c r="C927" s="377" t="s">
        <v>11048</v>
      </c>
      <c r="D927" s="377" t="s">
        <v>11049</v>
      </c>
      <c r="E927" s="379" t="s">
        <v>145</v>
      </c>
      <c r="F927" s="379">
        <v>1</v>
      </c>
      <c r="G927" s="380">
        <v>688.55</v>
      </c>
      <c r="H927" s="380">
        <v>688.55</v>
      </c>
    </row>
    <row r="928" spans="1:8" ht="30" x14ac:dyDescent="0.25">
      <c r="A928" s="98">
        <f t="shared" si="14"/>
        <v>160651</v>
      </c>
      <c r="B928" s="377" t="s">
        <v>11050</v>
      </c>
      <c r="C928" s="377" t="s">
        <v>11051</v>
      </c>
      <c r="D928" s="377" t="s">
        <v>11052</v>
      </c>
      <c r="E928" s="379" t="s">
        <v>145</v>
      </c>
      <c r="F928" s="379">
        <v>1</v>
      </c>
      <c r="G928" s="380">
        <v>902.87</v>
      </c>
      <c r="H928" s="380">
        <v>902.87</v>
      </c>
    </row>
    <row r="929" spans="1:8" ht="30" x14ac:dyDescent="0.25">
      <c r="A929" s="98">
        <f t="shared" si="14"/>
        <v>160652</v>
      </c>
      <c r="B929" s="377" t="s">
        <v>11053</v>
      </c>
      <c r="C929" s="377" t="s">
        <v>11054</v>
      </c>
      <c r="D929" s="377" t="s">
        <v>11055</v>
      </c>
      <c r="E929" s="379" t="s">
        <v>145</v>
      </c>
      <c r="F929" s="379">
        <v>1</v>
      </c>
      <c r="G929" s="381">
        <v>1319.31</v>
      </c>
      <c r="H929" s="381">
        <v>1319.31</v>
      </c>
    </row>
    <row r="930" spans="1:8" ht="30" x14ac:dyDescent="0.25">
      <c r="A930" s="98">
        <f t="shared" si="14"/>
        <v>160653</v>
      </c>
      <c r="B930" s="377" t="s">
        <v>11056</v>
      </c>
      <c r="C930" s="377" t="s">
        <v>11057</v>
      </c>
      <c r="D930" s="377" t="s">
        <v>11058</v>
      </c>
      <c r="E930" s="379" t="s">
        <v>145</v>
      </c>
      <c r="F930" s="379">
        <v>1</v>
      </c>
      <c r="G930" s="380">
        <v>259.06</v>
      </c>
      <c r="H930" s="380">
        <v>259.06</v>
      </c>
    </row>
    <row r="931" spans="1:8" ht="30" x14ac:dyDescent="0.25">
      <c r="A931" s="98">
        <f t="shared" si="14"/>
        <v>160654</v>
      </c>
      <c r="B931" s="377" t="s">
        <v>11059</v>
      </c>
      <c r="C931" s="377" t="s">
        <v>11060</v>
      </c>
      <c r="D931" s="377" t="s">
        <v>11061</v>
      </c>
      <c r="E931" s="379" t="s">
        <v>145</v>
      </c>
      <c r="F931" s="379">
        <v>1</v>
      </c>
      <c r="G931" s="380">
        <v>428.41</v>
      </c>
      <c r="H931" s="380">
        <v>428.41</v>
      </c>
    </row>
    <row r="932" spans="1:8" ht="30" x14ac:dyDescent="0.25">
      <c r="A932" s="98">
        <f t="shared" si="14"/>
        <v>160655</v>
      </c>
      <c r="B932" s="377" t="s">
        <v>11062</v>
      </c>
      <c r="C932" s="377" t="s">
        <v>11063</v>
      </c>
      <c r="D932" s="377" t="s">
        <v>11064</v>
      </c>
      <c r="E932" s="379" t="s">
        <v>145</v>
      </c>
      <c r="F932" s="379">
        <v>1</v>
      </c>
      <c r="G932" s="380">
        <v>592.87</v>
      </c>
      <c r="H932" s="380">
        <v>592.87</v>
      </c>
    </row>
    <row r="933" spans="1:8" ht="30" x14ac:dyDescent="0.25">
      <c r="A933" s="98">
        <f t="shared" si="14"/>
        <v>160656</v>
      </c>
      <c r="B933" s="377" t="s">
        <v>11065</v>
      </c>
      <c r="C933" s="377" t="s">
        <v>11066</v>
      </c>
      <c r="D933" s="377" t="s">
        <v>11067</v>
      </c>
      <c r="E933" s="379" t="s">
        <v>145</v>
      </c>
      <c r="F933" s="379">
        <v>1</v>
      </c>
      <c r="G933" s="380">
        <v>936.21</v>
      </c>
      <c r="H933" s="380">
        <v>936.21</v>
      </c>
    </row>
    <row r="934" spans="1:8" ht="60" x14ac:dyDescent="0.25">
      <c r="A934" s="98">
        <f t="shared" si="14"/>
        <v>160657</v>
      </c>
      <c r="B934" s="377" t="s">
        <v>11068</v>
      </c>
      <c r="C934" s="377" t="s">
        <v>11069</v>
      </c>
      <c r="D934" s="377" t="s">
        <v>11070</v>
      </c>
      <c r="E934" s="379" t="s">
        <v>145</v>
      </c>
      <c r="F934" s="379">
        <v>1</v>
      </c>
      <c r="G934" s="380">
        <v>145.43</v>
      </c>
      <c r="H934" s="380">
        <v>145.43</v>
      </c>
    </row>
    <row r="935" spans="1:8" ht="60" x14ac:dyDescent="0.25">
      <c r="A935" s="98">
        <f t="shared" si="14"/>
        <v>160658</v>
      </c>
      <c r="B935" s="377" t="s">
        <v>11071</v>
      </c>
      <c r="C935" s="377" t="s">
        <v>11072</v>
      </c>
      <c r="D935" s="377" t="s">
        <v>11073</v>
      </c>
      <c r="E935" s="379" t="s">
        <v>145</v>
      </c>
      <c r="F935" s="379">
        <v>1</v>
      </c>
      <c r="G935" s="380">
        <v>145.43</v>
      </c>
      <c r="H935" s="380">
        <v>145.43</v>
      </c>
    </row>
    <row r="936" spans="1:8" ht="60" x14ac:dyDescent="0.25">
      <c r="A936" s="98">
        <f t="shared" si="14"/>
        <v>160659</v>
      </c>
      <c r="B936" s="377" t="s">
        <v>11074</v>
      </c>
      <c r="C936" s="377" t="s">
        <v>11075</v>
      </c>
      <c r="D936" s="377" t="s">
        <v>11076</v>
      </c>
      <c r="E936" s="379" t="s">
        <v>145</v>
      </c>
      <c r="F936" s="379">
        <v>1</v>
      </c>
      <c r="G936" s="380">
        <v>148.77000000000001</v>
      </c>
      <c r="H936" s="380">
        <v>148.77000000000001</v>
      </c>
    </row>
    <row r="937" spans="1:8" ht="45" x14ac:dyDescent="0.25">
      <c r="A937" s="98">
        <f t="shared" si="14"/>
        <v>160660</v>
      </c>
      <c r="B937" s="377" t="s">
        <v>11077</v>
      </c>
      <c r="C937" s="377" t="s">
        <v>11078</v>
      </c>
      <c r="D937" s="377" t="s">
        <v>11079</v>
      </c>
      <c r="E937" s="379" t="s">
        <v>145</v>
      </c>
      <c r="F937" s="379">
        <v>1</v>
      </c>
      <c r="G937" s="380">
        <v>128.46</v>
      </c>
      <c r="H937" s="380">
        <v>128.46</v>
      </c>
    </row>
    <row r="938" spans="1:8" ht="45" x14ac:dyDescent="0.25">
      <c r="A938" s="98">
        <f t="shared" si="14"/>
        <v>160661</v>
      </c>
      <c r="B938" s="377" t="s">
        <v>11080</v>
      </c>
      <c r="C938" s="377" t="s">
        <v>11081</v>
      </c>
      <c r="D938" s="377" t="s">
        <v>11082</v>
      </c>
      <c r="E938" s="379" t="s">
        <v>145</v>
      </c>
      <c r="F938" s="379">
        <v>1</v>
      </c>
      <c r="G938" s="380">
        <v>141.32</v>
      </c>
      <c r="H938" s="380">
        <v>141.32</v>
      </c>
    </row>
    <row r="939" spans="1:8" ht="30" x14ac:dyDescent="0.25">
      <c r="A939" s="98">
        <f t="shared" si="14"/>
        <v>160662</v>
      </c>
      <c r="B939" s="377" t="s">
        <v>11083</v>
      </c>
      <c r="C939" s="377" t="s">
        <v>11084</v>
      </c>
      <c r="D939" s="377" t="s">
        <v>11085</v>
      </c>
      <c r="E939" s="379" t="s">
        <v>145</v>
      </c>
      <c r="F939" s="379">
        <v>1</v>
      </c>
      <c r="G939" s="380">
        <v>790.2</v>
      </c>
      <c r="H939" s="380">
        <v>790.2</v>
      </c>
    </row>
    <row r="940" spans="1:8" ht="45" x14ac:dyDescent="0.25">
      <c r="A940" s="98">
        <f t="shared" si="14"/>
        <v>160663</v>
      </c>
      <c r="B940" s="377" t="s">
        <v>11086</v>
      </c>
      <c r="C940" s="377" t="s">
        <v>11087</v>
      </c>
      <c r="D940" s="377" t="s">
        <v>11088</v>
      </c>
      <c r="E940" s="379" t="s">
        <v>145</v>
      </c>
      <c r="F940" s="379">
        <v>1</v>
      </c>
      <c r="G940" s="380">
        <v>589.19000000000005</v>
      </c>
      <c r="H940" s="380">
        <v>589.19000000000005</v>
      </c>
    </row>
    <row r="941" spans="1:8" ht="105" x14ac:dyDescent="0.25">
      <c r="A941" s="98">
        <f t="shared" si="14"/>
        <v>160665</v>
      </c>
      <c r="B941" s="377" t="s">
        <v>11089</v>
      </c>
      <c r="C941" s="377" t="s">
        <v>11090</v>
      </c>
      <c r="D941" s="377" t="s">
        <v>11091</v>
      </c>
      <c r="E941" s="379" t="s">
        <v>145</v>
      </c>
      <c r="F941" s="379">
        <v>1</v>
      </c>
      <c r="G941" s="381">
        <v>2167.79</v>
      </c>
      <c r="H941" s="381">
        <v>2167.79</v>
      </c>
    </row>
    <row r="942" spans="1:8" ht="90" x14ac:dyDescent="0.25">
      <c r="A942" s="98">
        <f t="shared" si="14"/>
        <v>160671</v>
      </c>
      <c r="B942" s="377" t="s">
        <v>11092</v>
      </c>
      <c r="C942" s="377" t="s">
        <v>11093</v>
      </c>
      <c r="D942" s="377" t="s">
        <v>11094</v>
      </c>
      <c r="E942" s="379" t="s">
        <v>145</v>
      </c>
      <c r="F942" s="379">
        <v>1</v>
      </c>
      <c r="G942" s="381">
        <v>2526.25</v>
      </c>
      <c r="H942" s="381">
        <v>2526.25</v>
      </c>
    </row>
    <row r="943" spans="1:8" ht="75" x14ac:dyDescent="0.25">
      <c r="A943" s="98">
        <f t="shared" si="14"/>
        <v>160673</v>
      </c>
      <c r="B943" s="377" t="s">
        <v>11095</v>
      </c>
      <c r="C943" s="377" t="s">
        <v>11096</v>
      </c>
      <c r="D943" s="377" t="s">
        <v>11097</v>
      </c>
      <c r="E943" s="379" t="s">
        <v>145</v>
      </c>
      <c r="F943" s="379">
        <v>1</v>
      </c>
      <c r="G943" s="381">
        <v>2579.36</v>
      </c>
      <c r="H943" s="381">
        <v>2579.36</v>
      </c>
    </row>
    <row r="944" spans="1:8" ht="60" x14ac:dyDescent="0.25">
      <c r="A944" s="98">
        <f t="shared" si="14"/>
        <v>160674</v>
      </c>
      <c r="B944" s="377" t="s">
        <v>11098</v>
      </c>
      <c r="C944" s="377" t="s">
        <v>11099</v>
      </c>
      <c r="D944" s="377" t="s">
        <v>11100</v>
      </c>
      <c r="E944" s="379" t="s">
        <v>145</v>
      </c>
      <c r="F944" s="379">
        <v>1</v>
      </c>
      <c r="G944" s="380">
        <v>119.63</v>
      </c>
      <c r="H944" s="380">
        <v>119.63</v>
      </c>
    </row>
    <row r="945" spans="1:8" ht="45" x14ac:dyDescent="0.25">
      <c r="A945" s="98">
        <f t="shared" si="14"/>
        <v>160675</v>
      </c>
      <c r="B945" s="377" t="s">
        <v>11101</v>
      </c>
      <c r="C945" s="377" t="s">
        <v>11102</v>
      </c>
      <c r="D945" s="377" t="s">
        <v>11103</v>
      </c>
      <c r="E945" s="379" t="s">
        <v>145</v>
      </c>
      <c r="F945" s="379">
        <v>1</v>
      </c>
      <c r="G945" s="380">
        <v>194.3</v>
      </c>
      <c r="H945" s="380">
        <v>194.3</v>
      </c>
    </row>
    <row r="946" spans="1:8" ht="30" x14ac:dyDescent="0.25">
      <c r="A946" s="98">
        <f t="shared" si="14"/>
        <v>160676</v>
      </c>
      <c r="B946" s="377" t="s">
        <v>11104</v>
      </c>
      <c r="C946" s="377" t="s">
        <v>11105</v>
      </c>
      <c r="D946" s="377" t="s">
        <v>11106</v>
      </c>
      <c r="E946" s="379" t="s">
        <v>145</v>
      </c>
      <c r="F946" s="379">
        <v>1</v>
      </c>
      <c r="G946" s="380">
        <v>117.29</v>
      </c>
      <c r="H946" s="380">
        <v>117.29</v>
      </c>
    </row>
    <row r="947" spans="1:8" x14ac:dyDescent="0.25">
      <c r="A947" s="98">
        <f t="shared" si="14"/>
        <v>1607</v>
      </c>
      <c r="B947" s="378" t="s">
        <v>11107</v>
      </c>
      <c r="C947" s="377"/>
      <c r="D947" s="378" t="s">
        <v>11108</v>
      </c>
      <c r="E947" s="379"/>
      <c r="F947" s="379"/>
      <c r="G947" s="380"/>
      <c r="H947" s="380"/>
    </row>
    <row r="948" spans="1:8" ht="45" x14ac:dyDescent="0.25">
      <c r="A948" s="98">
        <f t="shared" si="14"/>
        <v>160702</v>
      </c>
      <c r="B948" s="377" t="s">
        <v>11109</v>
      </c>
      <c r="C948" s="377" t="s">
        <v>11110</v>
      </c>
      <c r="D948" s="377" t="s">
        <v>11111</v>
      </c>
      <c r="E948" s="379" t="s">
        <v>150</v>
      </c>
      <c r="F948" s="379">
        <v>1</v>
      </c>
      <c r="G948" s="380">
        <v>7.04</v>
      </c>
      <c r="H948" s="380">
        <v>7.04</v>
      </c>
    </row>
    <row r="949" spans="1:8" ht="60" x14ac:dyDescent="0.25">
      <c r="A949" s="98">
        <f t="shared" si="14"/>
        <v>160704</v>
      </c>
      <c r="B949" s="377" t="s">
        <v>11112</v>
      </c>
      <c r="C949" s="377" t="s">
        <v>38002</v>
      </c>
      <c r="D949" s="377" t="s">
        <v>11113</v>
      </c>
      <c r="E949" s="379" t="s">
        <v>167</v>
      </c>
      <c r="F949" s="379">
        <v>1</v>
      </c>
      <c r="G949" s="381">
        <v>2700.98</v>
      </c>
      <c r="H949" s="381">
        <v>2700.98</v>
      </c>
    </row>
    <row r="950" spans="1:8" ht="60" x14ac:dyDescent="0.25">
      <c r="A950" s="98">
        <f t="shared" si="14"/>
        <v>160707</v>
      </c>
      <c r="B950" s="377" t="s">
        <v>11114</v>
      </c>
      <c r="C950" s="377" t="s">
        <v>11115</v>
      </c>
      <c r="D950" s="377" t="s">
        <v>11116</v>
      </c>
      <c r="E950" s="379" t="s">
        <v>150</v>
      </c>
      <c r="F950" s="379">
        <v>1</v>
      </c>
      <c r="G950" s="380">
        <v>26.61</v>
      </c>
      <c r="H950" s="380">
        <v>26.61</v>
      </c>
    </row>
    <row r="951" spans="1:8" ht="45" x14ac:dyDescent="0.25">
      <c r="A951" s="98">
        <f t="shared" si="14"/>
        <v>160708</v>
      </c>
      <c r="B951" s="377" t="s">
        <v>11117</v>
      </c>
      <c r="C951" s="377" t="s">
        <v>11118</v>
      </c>
      <c r="D951" s="377" t="s">
        <v>11119</v>
      </c>
      <c r="E951" s="379" t="s">
        <v>150</v>
      </c>
      <c r="F951" s="379">
        <v>1</v>
      </c>
      <c r="G951" s="380">
        <v>25.99</v>
      </c>
      <c r="H951" s="380">
        <v>25.99</v>
      </c>
    </row>
    <row r="952" spans="1:8" ht="45" x14ac:dyDescent="0.25">
      <c r="A952" s="98">
        <f t="shared" si="14"/>
        <v>160709</v>
      </c>
      <c r="B952" s="377" t="s">
        <v>11120</v>
      </c>
      <c r="C952" s="377" t="s">
        <v>11121</v>
      </c>
      <c r="D952" s="377" t="s">
        <v>11122</v>
      </c>
      <c r="E952" s="379" t="s">
        <v>150</v>
      </c>
      <c r="F952" s="379">
        <v>1</v>
      </c>
      <c r="G952" s="381">
        <v>1481.23</v>
      </c>
      <c r="H952" s="381">
        <v>1481.23</v>
      </c>
    </row>
    <row r="953" spans="1:8" ht="90" x14ac:dyDescent="0.25">
      <c r="A953" s="98">
        <f t="shared" si="14"/>
        <v>160710</v>
      </c>
      <c r="B953" s="377" t="s">
        <v>11123</v>
      </c>
      <c r="C953" s="377" t="s">
        <v>11124</v>
      </c>
      <c r="D953" s="377" t="s">
        <v>11125</v>
      </c>
      <c r="E953" s="379" t="s">
        <v>150</v>
      </c>
      <c r="F953" s="379">
        <v>1</v>
      </c>
      <c r="G953" s="380">
        <v>67.05</v>
      </c>
      <c r="H953" s="380">
        <v>67.05</v>
      </c>
    </row>
    <row r="954" spans="1:8" ht="45" x14ac:dyDescent="0.25">
      <c r="A954" s="98">
        <f t="shared" si="14"/>
        <v>160711</v>
      </c>
      <c r="B954" s="377" t="s">
        <v>11126</v>
      </c>
      <c r="C954" s="377" t="s">
        <v>11127</v>
      </c>
      <c r="D954" s="377" t="s">
        <v>11128</v>
      </c>
      <c r="E954" s="379" t="s">
        <v>150</v>
      </c>
      <c r="F954" s="379">
        <v>1</v>
      </c>
      <c r="G954" s="380">
        <v>57.55</v>
      </c>
      <c r="H954" s="380">
        <v>57.55</v>
      </c>
    </row>
    <row r="955" spans="1:8" ht="60" x14ac:dyDescent="0.25">
      <c r="A955" s="98">
        <f t="shared" si="14"/>
        <v>160712</v>
      </c>
      <c r="B955" s="377" t="s">
        <v>11129</v>
      </c>
      <c r="C955" s="377" t="s">
        <v>11130</v>
      </c>
      <c r="D955" s="377" t="s">
        <v>11131</v>
      </c>
      <c r="E955" s="379" t="s">
        <v>150</v>
      </c>
      <c r="F955" s="379">
        <v>1</v>
      </c>
      <c r="G955" s="380">
        <v>222.99</v>
      </c>
      <c r="H955" s="380">
        <v>222.99</v>
      </c>
    </row>
    <row r="956" spans="1:8" ht="60" x14ac:dyDescent="0.25">
      <c r="A956" s="98">
        <f t="shared" si="14"/>
        <v>160713</v>
      </c>
      <c r="B956" s="377" t="s">
        <v>11132</v>
      </c>
      <c r="C956" s="377" t="s">
        <v>11133</v>
      </c>
      <c r="D956" s="377" t="s">
        <v>11134</v>
      </c>
      <c r="E956" s="379" t="s">
        <v>150</v>
      </c>
      <c r="F956" s="379">
        <v>1</v>
      </c>
      <c r="G956" s="380">
        <v>499.58</v>
      </c>
      <c r="H956" s="380">
        <v>499.58</v>
      </c>
    </row>
    <row r="957" spans="1:8" ht="45" x14ac:dyDescent="0.25">
      <c r="A957" s="98">
        <f t="shared" si="14"/>
        <v>160714</v>
      </c>
      <c r="B957" s="377" t="s">
        <v>11135</v>
      </c>
      <c r="C957" s="377" t="s">
        <v>11136</v>
      </c>
      <c r="D957" s="377" t="s">
        <v>11137</v>
      </c>
      <c r="E957" s="379" t="s">
        <v>150</v>
      </c>
      <c r="F957" s="379">
        <v>1</v>
      </c>
      <c r="G957" s="380">
        <v>83.24</v>
      </c>
      <c r="H957" s="380">
        <v>83.24</v>
      </c>
    </row>
    <row r="958" spans="1:8" ht="90" x14ac:dyDescent="0.25">
      <c r="A958" s="98">
        <f t="shared" si="14"/>
        <v>160715</v>
      </c>
      <c r="B958" s="377" t="s">
        <v>11138</v>
      </c>
      <c r="C958" s="377" t="s">
        <v>11139</v>
      </c>
      <c r="D958" s="377" t="s">
        <v>11140</v>
      </c>
      <c r="E958" s="379" t="s">
        <v>150</v>
      </c>
      <c r="F958" s="379">
        <v>1</v>
      </c>
      <c r="G958" s="380">
        <v>269.2</v>
      </c>
      <c r="H958" s="380">
        <v>269.2</v>
      </c>
    </row>
    <row r="959" spans="1:8" ht="45" x14ac:dyDescent="0.25">
      <c r="A959" s="98">
        <f t="shared" si="14"/>
        <v>160716</v>
      </c>
      <c r="B959" s="377" t="s">
        <v>11141</v>
      </c>
      <c r="C959" s="377" t="s">
        <v>38003</v>
      </c>
      <c r="D959" s="377" t="s">
        <v>11142</v>
      </c>
      <c r="E959" s="379" t="s">
        <v>167</v>
      </c>
      <c r="F959" s="379">
        <v>1</v>
      </c>
      <c r="G959" s="380">
        <v>677.23</v>
      </c>
      <c r="H959" s="380">
        <v>677.23</v>
      </c>
    </row>
    <row r="960" spans="1:8" ht="60" x14ac:dyDescent="0.25">
      <c r="A960" s="98">
        <f t="shared" si="14"/>
        <v>160718</v>
      </c>
      <c r="B960" s="377" t="s">
        <v>11143</v>
      </c>
      <c r="C960" s="377" t="s">
        <v>11144</v>
      </c>
      <c r="D960" s="377" t="s">
        <v>11145</v>
      </c>
      <c r="E960" s="379" t="s">
        <v>150</v>
      </c>
      <c r="F960" s="379">
        <v>1</v>
      </c>
      <c r="G960" s="380">
        <v>24.66</v>
      </c>
      <c r="H960" s="380">
        <v>24.66</v>
      </c>
    </row>
    <row r="961" spans="1:8" x14ac:dyDescent="0.25">
      <c r="A961" s="98">
        <f t="shared" si="14"/>
        <v>1608</v>
      </c>
      <c r="B961" s="378" t="s">
        <v>11146</v>
      </c>
      <c r="C961" s="377"/>
      <c r="D961" s="378" t="s">
        <v>11147</v>
      </c>
      <c r="E961" s="379"/>
      <c r="F961" s="379"/>
      <c r="G961" s="380"/>
      <c r="H961" s="380"/>
    </row>
    <row r="962" spans="1:8" ht="30" x14ac:dyDescent="0.25">
      <c r="A962" s="98">
        <f t="shared" si="14"/>
        <v>160806</v>
      </c>
      <c r="B962" s="377" t="s">
        <v>11148</v>
      </c>
      <c r="C962" s="377" t="s">
        <v>11149</v>
      </c>
      <c r="D962" s="377" t="s">
        <v>11150</v>
      </c>
      <c r="E962" s="379" t="s">
        <v>145</v>
      </c>
      <c r="F962" s="379">
        <v>1</v>
      </c>
      <c r="G962" s="380">
        <v>18.57</v>
      </c>
      <c r="H962" s="380">
        <v>18.57</v>
      </c>
    </row>
    <row r="963" spans="1:8" x14ac:dyDescent="0.25">
      <c r="A963" s="98">
        <f t="shared" si="14"/>
        <v>160807</v>
      </c>
      <c r="B963" s="377" t="s">
        <v>11151</v>
      </c>
      <c r="C963" s="377" t="s">
        <v>11152</v>
      </c>
      <c r="D963" s="377" t="s">
        <v>11153</v>
      </c>
      <c r="E963" s="379" t="s">
        <v>145</v>
      </c>
      <c r="F963" s="379">
        <v>1</v>
      </c>
      <c r="G963" s="380">
        <v>11.37</v>
      </c>
      <c r="H963" s="380">
        <v>11.37</v>
      </c>
    </row>
    <row r="964" spans="1:8" ht="30" x14ac:dyDescent="0.25">
      <c r="A964" s="98">
        <f t="shared" si="14"/>
        <v>160808</v>
      </c>
      <c r="B964" s="377" t="s">
        <v>11154</v>
      </c>
      <c r="C964" s="377" t="s">
        <v>11155</v>
      </c>
      <c r="D964" s="377" t="s">
        <v>11156</v>
      </c>
      <c r="E964" s="379" t="s">
        <v>138</v>
      </c>
      <c r="F964" s="379">
        <v>1</v>
      </c>
      <c r="G964" s="380">
        <v>4.03</v>
      </c>
      <c r="H964" s="380">
        <v>4.03</v>
      </c>
    </row>
    <row r="965" spans="1:8" ht="45" x14ac:dyDescent="0.25">
      <c r="A965" s="98">
        <f t="shared" si="14"/>
        <v>160809</v>
      </c>
      <c r="B965" s="377" t="s">
        <v>11157</v>
      </c>
      <c r="C965" s="377" t="s">
        <v>11158</v>
      </c>
      <c r="D965" s="377" t="s">
        <v>11159</v>
      </c>
      <c r="E965" s="379" t="s">
        <v>145</v>
      </c>
      <c r="F965" s="379">
        <v>1</v>
      </c>
      <c r="G965" s="380">
        <v>505.73</v>
      </c>
      <c r="H965" s="380">
        <v>505.73</v>
      </c>
    </row>
    <row r="966" spans="1:8" ht="45" x14ac:dyDescent="0.25">
      <c r="A966" s="98">
        <f t="shared" si="14"/>
        <v>160810</v>
      </c>
      <c r="B966" s="377" t="s">
        <v>11160</v>
      </c>
      <c r="C966" s="377" t="s">
        <v>11161</v>
      </c>
      <c r="D966" s="377" t="s">
        <v>11162</v>
      </c>
      <c r="E966" s="379" t="s">
        <v>145</v>
      </c>
      <c r="F966" s="379">
        <v>1</v>
      </c>
      <c r="G966" s="380">
        <v>555.67999999999995</v>
      </c>
      <c r="H966" s="380">
        <v>555.67999999999995</v>
      </c>
    </row>
    <row r="967" spans="1:8" ht="45" x14ac:dyDescent="0.25">
      <c r="A967" s="98">
        <f t="shared" si="14"/>
        <v>160811</v>
      </c>
      <c r="B967" s="377" t="s">
        <v>11163</v>
      </c>
      <c r="C967" s="377" t="s">
        <v>11164</v>
      </c>
      <c r="D967" s="377" t="s">
        <v>11165</v>
      </c>
      <c r="E967" s="379" t="s">
        <v>145</v>
      </c>
      <c r="F967" s="379">
        <v>1</v>
      </c>
      <c r="G967" s="380">
        <v>703.04</v>
      </c>
      <c r="H967" s="380">
        <v>703.04</v>
      </c>
    </row>
    <row r="968" spans="1:8" ht="45" x14ac:dyDescent="0.25">
      <c r="A968" s="98">
        <f t="shared" si="14"/>
        <v>160812</v>
      </c>
      <c r="B968" s="377" t="s">
        <v>11166</v>
      </c>
      <c r="C968" s="377" t="s">
        <v>11167</v>
      </c>
      <c r="D968" s="377" t="s">
        <v>11168</v>
      </c>
      <c r="E968" s="379" t="s">
        <v>145</v>
      </c>
      <c r="F968" s="379">
        <v>1</v>
      </c>
      <c r="G968" s="380">
        <v>791.8</v>
      </c>
      <c r="H968" s="380">
        <v>791.8</v>
      </c>
    </row>
    <row r="969" spans="1:8" ht="45" x14ac:dyDescent="0.25">
      <c r="A969" s="98">
        <f t="shared" si="14"/>
        <v>160813</v>
      </c>
      <c r="B969" s="377" t="s">
        <v>11169</v>
      </c>
      <c r="C969" s="377" t="s">
        <v>11170</v>
      </c>
      <c r="D969" s="377" t="s">
        <v>11171</v>
      </c>
      <c r="E969" s="379" t="s">
        <v>145</v>
      </c>
      <c r="F969" s="379">
        <v>1</v>
      </c>
      <c r="G969" s="381">
        <v>1921.51</v>
      </c>
      <c r="H969" s="381">
        <v>1921.51</v>
      </c>
    </row>
    <row r="970" spans="1:8" ht="45" x14ac:dyDescent="0.25">
      <c r="A970" s="98">
        <f t="shared" si="14"/>
        <v>160814</v>
      </c>
      <c r="B970" s="377" t="s">
        <v>11172</v>
      </c>
      <c r="C970" s="377" t="s">
        <v>11173</v>
      </c>
      <c r="D970" s="377" t="s">
        <v>11174</v>
      </c>
      <c r="E970" s="379" t="s">
        <v>145</v>
      </c>
      <c r="F970" s="379">
        <v>1</v>
      </c>
      <c r="G970" s="381">
        <v>2062.96</v>
      </c>
      <c r="H970" s="381">
        <v>2062.96</v>
      </c>
    </row>
    <row r="971" spans="1:8" ht="45" x14ac:dyDescent="0.25">
      <c r="A971" s="98">
        <f t="shared" si="14"/>
        <v>160815</v>
      </c>
      <c r="B971" s="377" t="s">
        <v>11175</v>
      </c>
      <c r="C971" s="377" t="s">
        <v>11176</v>
      </c>
      <c r="D971" s="377" t="s">
        <v>11177</v>
      </c>
      <c r="E971" s="379" t="s">
        <v>145</v>
      </c>
      <c r="F971" s="379">
        <v>1</v>
      </c>
      <c r="G971" s="381">
        <v>2288.29</v>
      </c>
      <c r="H971" s="381">
        <v>2288.29</v>
      </c>
    </row>
    <row r="972" spans="1:8" ht="45" x14ac:dyDescent="0.25">
      <c r="A972" s="98">
        <f t="shared" si="14"/>
        <v>160816</v>
      </c>
      <c r="B972" s="377" t="s">
        <v>11178</v>
      </c>
      <c r="C972" s="377" t="s">
        <v>11179</v>
      </c>
      <c r="D972" s="377" t="s">
        <v>11180</v>
      </c>
      <c r="E972" s="379" t="s">
        <v>145</v>
      </c>
      <c r="F972" s="379">
        <v>1</v>
      </c>
      <c r="G972" s="381">
        <v>2822.98</v>
      </c>
      <c r="H972" s="381">
        <v>2822.98</v>
      </c>
    </row>
    <row r="973" spans="1:8" ht="45" x14ac:dyDescent="0.25">
      <c r="A973" s="98">
        <f t="shared" si="14"/>
        <v>160822</v>
      </c>
      <c r="B973" s="377" t="s">
        <v>11181</v>
      </c>
      <c r="C973" s="377" t="s">
        <v>11182</v>
      </c>
      <c r="D973" s="377" t="s">
        <v>11183</v>
      </c>
      <c r="E973" s="379" t="s">
        <v>145</v>
      </c>
      <c r="F973" s="379">
        <v>1</v>
      </c>
      <c r="G973" s="380">
        <v>103.12</v>
      </c>
      <c r="H973" s="380">
        <v>103.12</v>
      </c>
    </row>
    <row r="974" spans="1:8" ht="45" x14ac:dyDescent="0.25">
      <c r="A974" s="98">
        <f t="shared" ref="A974:A1037" si="15">VALUE(RIGHT(B974,LEN(B974)-1))</f>
        <v>160823</v>
      </c>
      <c r="B974" s="377" t="s">
        <v>11184</v>
      </c>
      <c r="C974" s="377" t="s">
        <v>11185</v>
      </c>
      <c r="D974" s="377" t="s">
        <v>11186</v>
      </c>
      <c r="E974" s="379" t="s">
        <v>145</v>
      </c>
      <c r="F974" s="379">
        <v>1</v>
      </c>
      <c r="G974" s="380">
        <v>104.29</v>
      </c>
      <c r="H974" s="380">
        <v>104.29</v>
      </c>
    </row>
    <row r="975" spans="1:8" ht="45" x14ac:dyDescent="0.25">
      <c r="A975" s="98">
        <f t="shared" si="15"/>
        <v>160825</v>
      </c>
      <c r="B975" s="377" t="s">
        <v>11187</v>
      </c>
      <c r="C975" s="377" t="s">
        <v>11188</v>
      </c>
      <c r="D975" s="377" t="s">
        <v>11189</v>
      </c>
      <c r="E975" s="379" t="s">
        <v>145</v>
      </c>
      <c r="F975" s="379">
        <v>1</v>
      </c>
      <c r="G975" s="380">
        <v>31.2</v>
      </c>
      <c r="H975" s="380">
        <v>31.2</v>
      </c>
    </row>
    <row r="976" spans="1:8" ht="45" x14ac:dyDescent="0.25">
      <c r="A976" s="98">
        <f t="shared" si="15"/>
        <v>160826</v>
      </c>
      <c r="B976" s="377" t="s">
        <v>11190</v>
      </c>
      <c r="C976" s="377" t="s">
        <v>11191</v>
      </c>
      <c r="D976" s="377" t="s">
        <v>11192</v>
      </c>
      <c r="E976" s="379" t="s">
        <v>145</v>
      </c>
      <c r="F976" s="379">
        <v>1</v>
      </c>
      <c r="G976" s="380">
        <v>44.13</v>
      </c>
      <c r="H976" s="380">
        <v>44.13</v>
      </c>
    </row>
    <row r="977" spans="1:8" ht="30" customHeight="1" x14ac:dyDescent="0.25">
      <c r="A977" s="98">
        <f t="shared" si="15"/>
        <v>160827</v>
      </c>
      <c r="B977" s="377" t="s">
        <v>11193</v>
      </c>
      <c r="C977" s="377" t="s">
        <v>11194</v>
      </c>
      <c r="D977" s="377" t="s">
        <v>11195</v>
      </c>
      <c r="E977" s="379" t="s">
        <v>145</v>
      </c>
      <c r="F977" s="379">
        <v>1</v>
      </c>
      <c r="G977" s="380">
        <v>194.03</v>
      </c>
      <c r="H977" s="380">
        <v>194.03</v>
      </c>
    </row>
    <row r="978" spans="1:8" ht="30" customHeight="1" x14ac:dyDescent="0.25">
      <c r="A978" s="98">
        <f t="shared" si="15"/>
        <v>160828</v>
      </c>
      <c r="B978" s="377" t="s">
        <v>11196</v>
      </c>
      <c r="C978" s="377" t="s">
        <v>11197</v>
      </c>
      <c r="D978" s="377" t="s">
        <v>11198</v>
      </c>
      <c r="E978" s="379" t="s">
        <v>145</v>
      </c>
      <c r="F978" s="379">
        <v>1</v>
      </c>
      <c r="G978" s="380">
        <v>239.26</v>
      </c>
      <c r="H978" s="380">
        <v>239.26</v>
      </c>
    </row>
    <row r="979" spans="1:8" ht="30" x14ac:dyDescent="0.25">
      <c r="A979" s="98">
        <f t="shared" si="15"/>
        <v>160829</v>
      </c>
      <c r="B979" s="377" t="s">
        <v>11199</v>
      </c>
      <c r="C979" s="377" t="s">
        <v>11200</v>
      </c>
      <c r="D979" s="377" t="s">
        <v>11201</v>
      </c>
      <c r="E979" s="379" t="s">
        <v>145</v>
      </c>
      <c r="F979" s="379">
        <v>1</v>
      </c>
      <c r="G979" s="380">
        <v>15.4</v>
      </c>
      <c r="H979" s="380">
        <v>15.4</v>
      </c>
    </row>
    <row r="980" spans="1:8" ht="30" x14ac:dyDescent="0.25">
      <c r="A980" s="98">
        <f t="shared" si="15"/>
        <v>160830</v>
      </c>
      <c r="B980" s="377" t="s">
        <v>11202</v>
      </c>
      <c r="C980" s="377" t="s">
        <v>11203</v>
      </c>
      <c r="D980" s="377" t="s">
        <v>11204</v>
      </c>
      <c r="E980" s="379" t="s">
        <v>145</v>
      </c>
      <c r="F980" s="379">
        <v>1</v>
      </c>
      <c r="G980" s="380">
        <v>20.13</v>
      </c>
      <c r="H980" s="380">
        <v>20.13</v>
      </c>
    </row>
    <row r="981" spans="1:8" ht="45" x14ac:dyDescent="0.25">
      <c r="A981" s="98">
        <f t="shared" si="15"/>
        <v>160831</v>
      </c>
      <c r="B981" s="377" t="s">
        <v>11205</v>
      </c>
      <c r="C981" s="377" t="s">
        <v>11206</v>
      </c>
      <c r="D981" s="377" t="s">
        <v>11207</v>
      </c>
      <c r="E981" s="379" t="s">
        <v>145</v>
      </c>
      <c r="F981" s="379">
        <v>1</v>
      </c>
      <c r="G981" s="380">
        <v>60.49</v>
      </c>
      <c r="H981" s="380">
        <v>60.49</v>
      </c>
    </row>
    <row r="982" spans="1:8" ht="45" x14ac:dyDescent="0.25">
      <c r="A982" s="98">
        <f t="shared" si="15"/>
        <v>160832</v>
      </c>
      <c r="B982" s="377" t="s">
        <v>11208</v>
      </c>
      <c r="C982" s="377" t="s">
        <v>11209</v>
      </c>
      <c r="D982" s="377" t="s">
        <v>11210</v>
      </c>
      <c r="E982" s="379" t="s">
        <v>145</v>
      </c>
      <c r="F982" s="379">
        <v>1</v>
      </c>
      <c r="G982" s="380">
        <v>72.239999999999995</v>
      </c>
      <c r="H982" s="380">
        <v>72.239999999999995</v>
      </c>
    </row>
    <row r="983" spans="1:8" ht="45" x14ac:dyDescent="0.25">
      <c r="A983" s="98">
        <f t="shared" si="15"/>
        <v>160833</v>
      </c>
      <c r="B983" s="377" t="s">
        <v>11211</v>
      </c>
      <c r="C983" s="377" t="s">
        <v>11212</v>
      </c>
      <c r="D983" s="377" t="s">
        <v>11213</v>
      </c>
      <c r="E983" s="379" t="s">
        <v>145</v>
      </c>
      <c r="F983" s="379">
        <v>1</v>
      </c>
      <c r="G983" s="380">
        <v>109.14</v>
      </c>
      <c r="H983" s="380">
        <v>109.14</v>
      </c>
    </row>
    <row r="984" spans="1:8" ht="45" x14ac:dyDescent="0.25">
      <c r="A984" s="98">
        <f t="shared" si="15"/>
        <v>160834</v>
      </c>
      <c r="B984" s="377" t="s">
        <v>11214</v>
      </c>
      <c r="C984" s="377" t="s">
        <v>11215</v>
      </c>
      <c r="D984" s="377" t="s">
        <v>11216</v>
      </c>
      <c r="E984" s="379" t="s">
        <v>145</v>
      </c>
      <c r="F984" s="379">
        <v>1</v>
      </c>
      <c r="G984" s="380">
        <v>192.68</v>
      </c>
      <c r="H984" s="380">
        <v>192.68</v>
      </c>
    </row>
    <row r="985" spans="1:8" ht="45" x14ac:dyDescent="0.25">
      <c r="A985" s="98">
        <f t="shared" si="15"/>
        <v>160835</v>
      </c>
      <c r="B985" s="377" t="s">
        <v>11217</v>
      </c>
      <c r="C985" s="377" t="s">
        <v>11218</v>
      </c>
      <c r="D985" s="377" t="s">
        <v>11219</v>
      </c>
      <c r="E985" s="379" t="s">
        <v>145</v>
      </c>
      <c r="F985" s="379">
        <v>1</v>
      </c>
      <c r="G985" s="380">
        <v>300.64</v>
      </c>
      <c r="H985" s="380">
        <v>300.64</v>
      </c>
    </row>
    <row r="986" spans="1:8" ht="45" x14ac:dyDescent="0.25">
      <c r="A986" s="98">
        <f t="shared" si="15"/>
        <v>160836</v>
      </c>
      <c r="B986" s="377" t="s">
        <v>11220</v>
      </c>
      <c r="C986" s="377" t="s">
        <v>11221</v>
      </c>
      <c r="D986" s="377" t="s">
        <v>11222</v>
      </c>
      <c r="E986" s="379" t="s">
        <v>145</v>
      </c>
      <c r="F986" s="379">
        <v>1</v>
      </c>
      <c r="G986" s="380">
        <v>423.63</v>
      </c>
      <c r="H986" s="380">
        <v>423.63</v>
      </c>
    </row>
    <row r="987" spans="1:8" ht="30" x14ac:dyDescent="0.25">
      <c r="A987" s="98">
        <f t="shared" si="15"/>
        <v>160837</v>
      </c>
      <c r="B987" s="377" t="s">
        <v>11223</v>
      </c>
      <c r="C987" s="377" t="s">
        <v>11224</v>
      </c>
      <c r="D987" s="377" t="s">
        <v>11225</v>
      </c>
      <c r="E987" s="379" t="s">
        <v>145</v>
      </c>
      <c r="F987" s="379">
        <v>1</v>
      </c>
      <c r="G987" s="380">
        <v>291.83</v>
      </c>
      <c r="H987" s="380">
        <v>291.83</v>
      </c>
    </row>
    <row r="988" spans="1:8" ht="30" x14ac:dyDescent="0.25">
      <c r="A988" s="98">
        <f t="shared" si="15"/>
        <v>160838</v>
      </c>
      <c r="B988" s="377" t="s">
        <v>11226</v>
      </c>
      <c r="C988" s="377" t="s">
        <v>11227</v>
      </c>
      <c r="D988" s="377" t="s">
        <v>11228</v>
      </c>
      <c r="E988" s="379" t="s">
        <v>145</v>
      </c>
      <c r="F988" s="379">
        <v>1</v>
      </c>
      <c r="G988" s="380">
        <v>83</v>
      </c>
      <c r="H988" s="380">
        <v>83</v>
      </c>
    </row>
    <row r="989" spans="1:8" x14ac:dyDescent="0.25">
      <c r="A989" s="98">
        <f t="shared" si="15"/>
        <v>160839</v>
      </c>
      <c r="B989" s="377" t="s">
        <v>11229</v>
      </c>
      <c r="C989" s="377" t="s">
        <v>11230</v>
      </c>
      <c r="D989" s="377" t="s">
        <v>11231</v>
      </c>
      <c r="E989" s="379" t="s">
        <v>138</v>
      </c>
      <c r="F989" s="379">
        <v>1</v>
      </c>
      <c r="G989" s="380">
        <v>4.99</v>
      </c>
      <c r="H989" s="380">
        <v>4.99</v>
      </c>
    </row>
    <row r="990" spans="1:8" ht="30" x14ac:dyDescent="0.25">
      <c r="A990" s="98">
        <f t="shared" si="15"/>
        <v>160840</v>
      </c>
      <c r="B990" s="377" t="s">
        <v>11232</v>
      </c>
      <c r="C990" s="377" t="s">
        <v>11233</v>
      </c>
      <c r="D990" s="377" t="s">
        <v>11234</v>
      </c>
      <c r="E990" s="379" t="s">
        <v>145</v>
      </c>
      <c r="F990" s="379">
        <v>1</v>
      </c>
      <c r="G990" s="380">
        <v>290.08999999999997</v>
      </c>
      <c r="H990" s="380">
        <v>290.08999999999997</v>
      </c>
    </row>
    <row r="991" spans="1:8" ht="45" x14ac:dyDescent="0.25">
      <c r="A991" s="98">
        <f t="shared" si="15"/>
        <v>160841</v>
      </c>
      <c r="B991" s="377" t="s">
        <v>11235</v>
      </c>
      <c r="C991" s="377" t="s">
        <v>11236</v>
      </c>
      <c r="D991" s="377" t="s">
        <v>11237</v>
      </c>
      <c r="E991" s="379" t="s">
        <v>145</v>
      </c>
      <c r="F991" s="379">
        <v>1</v>
      </c>
      <c r="G991" s="380">
        <v>290.08999999999997</v>
      </c>
      <c r="H991" s="380">
        <v>290.08999999999997</v>
      </c>
    </row>
    <row r="992" spans="1:8" ht="30" x14ac:dyDescent="0.25">
      <c r="A992" s="98">
        <f t="shared" si="15"/>
        <v>160842</v>
      </c>
      <c r="B992" s="377" t="s">
        <v>11238</v>
      </c>
      <c r="C992" s="377" t="s">
        <v>11239</v>
      </c>
      <c r="D992" s="377" t="s">
        <v>11240</v>
      </c>
      <c r="E992" s="379" t="s">
        <v>145</v>
      </c>
      <c r="F992" s="379">
        <v>1</v>
      </c>
      <c r="G992" s="380">
        <v>574.6</v>
      </c>
      <c r="H992" s="380">
        <v>574.6</v>
      </c>
    </row>
    <row r="993" spans="1:8" ht="30" x14ac:dyDescent="0.25">
      <c r="A993" s="98">
        <f t="shared" si="15"/>
        <v>160844</v>
      </c>
      <c r="B993" s="377" t="s">
        <v>11241</v>
      </c>
      <c r="C993" s="377" t="s">
        <v>11242</v>
      </c>
      <c r="D993" s="377" t="s">
        <v>11243</v>
      </c>
      <c r="E993" s="379" t="s">
        <v>145</v>
      </c>
      <c r="F993" s="379">
        <v>1</v>
      </c>
      <c r="G993" s="380">
        <v>606.11</v>
      </c>
      <c r="H993" s="380">
        <v>606.11</v>
      </c>
    </row>
    <row r="994" spans="1:8" ht="30" x14ac:dyDescent="0.25">
      <c r="A994" s="98">
        <f t="shared" si="15"/>
        <v>160845</v>
      </c>
      <c r="B994" s="377" t="s">
        <v>11244</v>
      </c>
      <c r="C994" s="377" t="s">
        <v>11245</v>
      </c>
      <c r="D994" s="377" t="s">
        <v>11246</v>
      </c>
      <c r="E994" s="379" t="s">
        <v>145</v>
      </c>
      <c r="F994" s="379">
        <v>1</v>
      </c>
      <c r="G994" s="380">
        <v>21.52</v>
      </c>
      <c r="H994" s="380">
        <v>21.52</v>
      </c>
    </row>
    <row r="995" spans="1:8" ht="30" x14ac:dyDescent="0.25">
      <c r="A995" s="98">
        <f t="shared" si="15"/>
        <v>160846</v>
      </c>
      <c r="B995" s="377" t="s">
        <v>11247</v>
      </c>
      <c r="C995" s="377" t="s">
        <v>11248</v>
      </c>
      <c r="D995" s="377" t="s">
        <v>11249</v>
      </c>
      <c r="E995" s="379" t="s">
        <v>145</v>
      </c>
      <c r="F995" s="379">
        <v>1</v>
      </c>
      <c r="G995" s="380">
        <v>33.299999999999997</v>
      </c>
      <c r="H995" s="380">
        <v>33.299999999999997</v>
      </c>
    </row>
    <row r="996" spans="1:8" ht="30" x14ac:dyDescent="0.25">
      <c r="A996" s="98">
        <f t="shared" si="15"/>
        <v>160847</v>
      </c>
      <c r="B996" s="377" t="s">
        <v>11250</v>
      </c>
      <c r="C996" s="377" t="s">
        <v>11251</v>
      </c>
      <c r="D996" s="377" t="s">
        <v>11252</v>
      </c>
      <c r="E996" s="379" t="s">
        <v>145</v>
      </c>
      <c r="F996" s="379">
        <v>1</v>
      </c>
      <c r="G996" s="380">
        <v>35.020000000000003</v>
      </c>
      <c r="H996" s="380">
        <v>35.020000000000003</v>
      </c>
    </row>
    <row r="997" spans="1:8" ht="30" x14ac:dyDescent="0.25">
      <c r="A997" s="98">
        <f t="shared" si="15"/>
        <v>160848</v>
      </c>
      <c r="B997" s="377" t="s">
        <v>11253</v>
      </c>
      <c r="C997" s="377" t="s">
        <v>11254</v>
      </c>
      <c r="D997" s="377" t="s">
        <v>11255</v>
      </c>
      <c r="E997" s="379" t="s">
        <v>145</v>
      </c>
      <c r="F997" s="379">
        <v>1</v>
      </c>
      <c r="G997" s="380">
        <v>50.68</v>
      </c>
      <c r="H997" s="380">
        <v>50.68</v>
      </c>
    </row>
    <row r="998" spans="1:8" ht="30" x14ac:dyDescent="0.25">
      <c r="A998" s="98">
        <f t="shared" si="15"/>
        <v>160851</v>
      </c>
      <c r="B998" s="377" t="s">
        <v>11256</v>
      </c>
      <c r="C998" s="377" t="s">
        <v>11257</v>
      </c>
      <c r="D998" s="377" t="s">
        <v>11258</v>
      </c>
      <c r="E998" s="379" t="s">
        <v>138</v>
      </c>
      <c r="F998" s="379">
        <v>1</v>
      </c>
      <c r="G998" s="380">
        <v>5.64</v>
      </c>
      <c r="H998" s="380">
        <v>5.64</v>
      </c>
    </row>
    <row r="999" spans="1:8" ht="45" x14ac:dyDescent="0.25">
      <c r="A999" s="98">
        <f t="shared" si="15"/>
        <v>160864</v>
      </c>
      <c r="B999" s="377" t="s">
        <v>11259</v>
      </c>
      <c r="C999" s="377" t="s">
        <v>11260</v>
      </c>
      <c r="D999" s="377" t="s">
        <v>11261</v>
      </c>
      <c r="E999" s="379" t="s">
        <v>145</v>
      </c>
      <c r="F999" s="379">
        <v>1</v>
      </c>
      <c r="G999" s="381">
        <v>1328.07</v>
      </c>
      <c r="H999" s="381">
        <v>1328.07</v>
      </c>
    </row>
    <row r="1000" spans="1:8" ht="45" x14ac:dyDescent="0.25">
      <c r="A1000" s="98">
        <f t="shared" si="15"/>
        <v>160865</v>
      </c>
      <c r="B1000" s="377" t="s">
        <v>11262</v>
      </c>
      <c r="C1000" s="377" t="s">
        <v>11263</v>
      </c>
      <c r="D1000" s="377" t="s">
        <v>11264</v>
      </c>
      <c r="E1000" s="379" t="s">
        <v>145</v>
      </c>
      <c r="F1000" s="379">
        <v>1</v>
      </c>
      <c r="G1000" s="381">
        <v>4281.18</v>
      </c>
      <c r="H1000" s="381">
        <v>4281.18</v>
      </c>
    </row>
    <row r="1001" spans="1:8" ht="75" x14ac:dyDescent="0.25">
      <c r="A1001" s="98">
        <f t="shared" si="15"/>
        <v>160866</v>
      </c>
      <c r="B1001" s="377" t="s">
        <v>11265</v>
      </c>
      <c r="C1001" s="377" t="s">
        <v>11266</v>
      </c>
      <c r="D1001" s="377" t="s">
        <v>11267</v>
      </c>
      <c r="E1001" s="379" t="s">
        <v>145</v>
      </c>
      <c r="F1001" s="379">
        <v>1</v>
      </c>
      <c r="G1001" s="381">
        <v>2447.3000000000002</v>
      </c>
      <c r="H1001" s="381">
        <v>2447.3000000000002</v>
      </c>
    </row>
    <row r="1002" spans="1:8" ht="75" x14ac:dyDescent="0.25">
      <c r="A1002" s="98">
        <f t="shared" si="15"/>
        <v>160867</v>
      </c>
      <c r="B1002" s="377" t="s">
        <v>11268</v>
      </c>
      <c r="C1002" s="377" t="s">
        <v>11269</v>
      </c>
      <c r="D1002" s="377" t="s">
        <v>11270</v>
      </c>
      <c r="E1002" s="379" t="s">
        <v>145</v>
      </c>
      <c r="F1002" s="379">
        <v>1</v>
      </c>
      <c r="G1002" s="381">
        <v>5109.87</v>
      </c>
      <c r="H1002" s="381">
        <v>5109.87</v>
      </c>
    </row>
    <row r="1003" spans="1:8" ht="45" x14ac:dyDescent="0.25">
      <c r="A1003" s="98">
        <f t="shared" si="15"/>
        <v>160869</v>
      </c>
      <c r="B1003" s="377" t="s">
        <v>11271</v>
      </c>
      <c r="C1003" s="377" t="s">
        <v>11272</v>
      </c>
      <c r="D1003" s="377" t="s">
        <v>11273</v>
      </c>
      <c r="E1003" s="379" t="s">
        <v>145</v>
      </c>
      <c r="F1003" s="379">
        <v>1</v>
      </c>
      <c r="G1003" s="380">
        <v>40.93</v>
      </c>
      <c r="H1003" s="380">
        <v>40.93</v>
      </c>
    </row>
    <row r="1004" spans="1:8" ht="45" x14ac:dyDescent="0.25">
      <c r="A1004" s="98">
        <f t="shared" si="15"/>
        <v>160870</v>
      </c>
      <c r="B1004" s="377" t="s">
        <v>11274</v>
      </c>
      <c r="C1004" s="377" t="s">
        <v>11275</v>
      </c>
      <c r="D1004" s="377" t="s">
        <v>11276</v>
      </c>
      <c r="E1004" s="379" t="s">
        <v>145</v>
      </c>
      <c r="F1004" s="379">
        <v>1</v>
      </c>
      <c r="G1004" s="380">
        <v>27.29</v>
      </c>
      <c r="H1004" s="380">
        <v>27.29</v>
      </c>
    </row>
    <row r="1005" spans="1:8" ht="30" x14ac:dyDescent="0.25">
      <c r="A1005" s="98">
        <f t="shared" si="15"/>
        <v>160871</v>
      </c>
      <c r="B1005" s="377" t="s">
        <v>11277</v>
      </c>
      <c r="C1005" s="377" t="s">
        <v>11278</v>
      </c>
      <c r="D1005" s="377" t="s">
        <v>11279</v>
      </c>
      <c r="E1005" s="379" t="s">
        <v>145</v>
      </c>
      <c r="F1005" s="379">
        <v>1</v>
      </c>
      <c r="G1005" s="380">
        <v>26</v>
      </c>
      <c r="H1005" s="380">
        <v>26</v>
      </c>
    </row>
    <row r="1006" spans="1:8" ht="30" x14ac:dyDescent="0.25">
      <c r="A1006" s="98">
        <f t="shared" si="15"/>
        <v>160872</v>
      </c>
      <c r="B1006" s="377" t="s">
        <v>11280</v>
      </c>
      <c r="C1006" s="377" t="s">
        <v>11281</v>
      </c>
      <c r="D1006" s="377" t="s">
        <v>11282</v>
      </c>
      <c r="E1006" s="379" t="s">
        <v>145</v>
      </c>
      <c r="F1006" s="379">
        <v>1</v>
      </c>
      <c r="G1006" s="380">
        <v>22.29</v>
      </c>
      <c r="H1006" s="380">
        <v>22.29</v>
      </c>
    </row>
    <row r="1007" spans="1:8" ht="30" x14ac:dyDescent="0.25">
      <c r="A1007" s="98">
        <f t="shared" si="15"/>
        <v>160873</v>
      </c>
      <c r="B1007" s="377" t="s">
        <v>11283</v>
      </c>
      <c r="C1007" s="377" t="s">
        <v>11284</v>
      </c>
      <c r="D1007" s="377" t="s">
        <v>11285</v>
      </c>
      <c r="E1007" s="379" t="s">
        <v>145</v>
      </c>
      <c r="F1007" s="379">
        <v>1</v>
      </c>
      <c r="G1007" s="380">
        <v>32.46</v>
      </c>
      <c r="H1007" s="380">
        <v>32.46</v>
      </c>
    </row>
    <row r="1008" spans="1:8" ht="30" x14ac:dyDescent="0.25">
      <c r="A1008" s="98">
        <f t="shared" si="15"/>
        <v>1610</v>
      </c>
      <c r="B1008" s="378" t="s">
        <v>11286</v>
      </c>
      <c r="C1008" s="377"/>
      <c r="D1008" s="378" t="s">
        <v>11287</v>
      </c>
      <c r="E1008" s="379"/>
      <c r="F1008" s="379"/>
      <c r="G1008" s="380"/>
      <c r="H1008" s="380"/>
    </row>
    <row r="1009" spans="1:8" ht="30" x14ac:dyDescent="0.25">
      <c r="A1009" s="98">
        <f t="shared" si="15"/>
        <v>161001</v>
      </c>
      <c r="B1009" s="377" t="s">
        <v>11288</v>
      </c>
      <c r="C1009" s="377" t="s">
        <v>11289</v>
      </c>
      <c r="D1009" s="377" t="s">
        <v>11290</v>
      </c>
      <c r="E1009" s="379" t="s">
        <v>138</v>
      </c>
      <c r="F1009" s="379">
        <v>1</v>
      </c>
      <c r="G1009" s="380">
        <v>24.11</v>
      </c>
      <c r="H1009" s="380">
        <v>24.11</v>
      </c>
    </row>
    <row r="1010" spans="1:8" ht="30" x14ac:dyDescent="0.25">
      <c r="A1010" s="98">
        <f t="shared" si="15"/>
        <v>161002</v>
      </c>
      <c r="B1010" s="377" t="s">
        <v>11291</v>
      </c>
      <c r="C1010" s="377" t="s">
        <v>11292</v>
      </c>
      <c r="D1010" s="377" t="s">
        <v>11293</v>
      </c>
      <c r="E1010" s="379" t="s">
        <v>138</v>
      </c>
      <c r="F1010" s="379">
        <v>1</v>
      </c>
      <c r="G1010" s="380">
        <v>31.96</v>
      </c>
      <c r="H1010" s="380">
        <v>31.96</v>
      </c>
    </row>
    <row r="1011" spans="1:8" ht="30" x14ac:dyDescent="0.25">
      <c r="A1011" s="98">
        <f t="shared" si="15"/>
        <v>161003</v>
      </c>
      <c r="B1011" s="377" t="s">
        <v>11294</v>
      </c>
      <c r="C1011" s="377" t="s">
        <v>11295</v>
      </c>
      <c r="D1011" s="377" t="s">
        <v>11296</v>
      </c>
      <c r="E1011" s="379" t="s">
        <v>138</v>
      </c>
      <c r="F1011" s="379">
        <v>1</v>
      </c>
      <c r="G1011" s="380">
        <v>40.68</v>
      </c>
      <c r="H1011" s="380">
        <v>40.68</v>
      </c>
    </row>
    <row r="1012" spans="1:8" ht="30" x14ac:dyDescent="0.25">
      <c r="A1012" s="98">
        <f t="shared" si="15"/>
        <v>161004</v>
      </c>
      <c r="B1012" s="377" t="s">
        <v>11297</v>
      </c>
      <c r="C1012" s="377" t="s">
        <v>11298</v>
      </c>
      <c r="D1012" s="377" t="s">
        <v>11299</v>
      </c>
      <c r="E1012" s="379" t="s">
        <v>138</v>
      </c>
      <c r="F1012" s="379">
        <v>1</v>
      </c>
      <c r="G1012" s="380">
        <v>50.54</v>
      </c>
      <c r="H1012" s="380">
        <v>50.54</v>
      </c>
    </row>
    <row r="1013" spans="1:8" ht="30" x14ac:dyDescent="0.25">
      <c r="A1013" s="98">
        <f t="shared" si="15"/>
        <v>161005</v>
      </c>
      <c r="B1013" s="377" t="s">
        <v>11300</v>
      </c>
      <c r="C1013" s="377" t="s">
        <v>11301</v>
      </c>
      <c r="D1013" s="377" t="s">
        <v>11302</v>
      </c>
      <c r="E1013" s="379" t="s">
        <v>138</v>
      </c>
      <c r="F1013" s="379">
        <v>1</v>
      </c>
      <c r="G1013" s="380">
        <v>57.93</v>
      </c>
      <c r="H1013" s="380">
        <v>57.93</v>
      </c>
    </row>
    <row r="1014" spans="1:8" ht="30" x14ac:dyDescent="0.25">
      <c r="A1014" s="98">
        <f t="shared" si="15"/>
        <v>161006</v>
      </c>
      <c r="B1014" s="377" t="s">
        <v>11303</v>
      </c>
      <c r="C1014" s="377" t="s">
        <v>11304</v>
      </c>
      <c r="D1014" s="377" t="s">
        <v>11305</v>
      </c>
      <c r="E1014" s="379" t="s">
        <v>138</v>
      </c>
      <c r="F1014" s="379">
        <v>1</v>
      </c>
      <c r="G1014" s="380">
        <v>83.2</v>
      </c>
      <c r="H1014" s="380">
        <v>83.2</v>
      </c>
    </row>
    <row r="1015" spans="1:8" ht="30" x14ac:dyDescent="0.25">
      <c r="A1015" s="98">
        <f t="shared" si="15"/>
        <v>161007</v>
      </c>
      <c r="B1015" s="377" t="s">
        <v>11306</v>
      </c>
      <c r="C1015" s="377" t="s">
        <v>11307</v>
      </c>
      <c r="D1015" s="377" t="s">
        <v>11308</v>
      </c>
      <c r="E1015" s="379" t="s">
        <v>138</v>
      </c>
      <c r="F1015" s="379">
        <v>1</v>
      </c>
      <c r="G1015" s="380">
        <v>88.69</v>
      </c>
      <c r="H1015" s="380">
        <v>88.69</v>
      </c>
    </row>
    <row r="1016" spans="1:8" ht="30" x14ac:dyDescent="0.25">
      <c r="A1016" s="98">
        <f t="shared" si="15"/>
        <v>161008</v>
      </c>
      <c r="B1016" s="377" t="s">
        <v>11309</v>
      </c>
      <c r="C1016" s="377" t="s">
        <v>11310</v>
      </c>
      <c r="D1016" s="377" t="s">
        <v>11311</v>
      </c>
      <c r="E1016" s="379" t="s">
        <v>138</v>
      </c>
      <c r="F1016" s="379">
        <v>1</v>
      </c>
      <c r="G1016" s="380">
        <v>108.89</v>
      </c>
      <c r="H1016" s="380">
        <v>108.89</v>
      </c>
    </row>
    <row r="1017" spans="1:8" ht="30" x14ac:dyDescent="0.25">
      <c r="A1017" s="98">
        <f t="shared" si="15"/>
        <v>161009</v>
      </c>
      <c r="B1017" s="377" t="s">
        <v>11312</v>
      </c>
      <c r="C1017" s="377" t="s">
        <v>11313</v>
      </c>
      <c r="D1017" s="377" t="s">
        <v>11314</v>
      </c>
      <c r="E1017" s="379" t="s">
        <v>138</v>
      </c>
      <c r="F1017" s="379">
        <v>1</v>
      </c>
      <c r="G1017" s="380">
        <v>129.22</v>
      </c>
      <c r="H1017" s="380">
        <v>129.22</v>
      </c>
    </row>
    <row r="1018" spans="1:8" ht="30" x14ac:dyDescent="0.25">
      <c r="A1018" s="98">
        <f t="shared" si="15"/>
        <v>161010</v>
      </c>
      <c r="B1018" s="377" t="s">
        <v>11315</v>
      </c>
      <c r="C1018" s="377" t="s">
        <v>11316</v>
      </c>
      <c r="D1018" s="377" t="s">
        <v>11317</v>
      </c>
      <c r="E1018" s="379" t="s">
        <v>145</v>
      </c>
      <c r="F1018" s="379">
        <v>1</v>
      </c>
      <c r="G1018" s="380">
        <v>17.600000000000001</v>
      </c>
      <c r="H1018" s="380">
        <v>17.600000000000001</v>
      </c>
    </row>
    <row r="1019" spans="1:8" ht="30" x14ac:dyDescent="0.25">
      <c r="A1019" s="98">
        <f t="shared" si="15"/>
        <v>161011</v>
      </c>
      <c r="B1019" s="377" t="s">
        <v>11318</v>
      </c>
      <c r="C1019" s="377" t="s">
        <v>11319</v>
      </c>
      <c r="D1019" s="377" t="s">
        <v>11320</v>
      </c>
      <c r="E1019" s="379" t="s">
        <v>145</v>
      </c>
      <c r="F1019" s="379">
        <v>1</v>
      </c>
      <c r="G1019" s="380">
        <v>29.2</v>
      </c>
      <c r="H1019" s="380">
        <v>29.2</v>
      </c>
    </row>
    <row r="1020" spans="1:8" ht="45" x14ac:dyDescent="0.25">
      <c r="A1020" s="98">
        <f t="shared" si="15"/>
        <v>161012</v>
      </c>
      <c r="B1020" s="377" t="s">
        <v>11321</v>
      </c>
      <c r="C1020" s="377" t="s">
        <v>11322</v>
      </c>
      <c r="D1020" s="377" t="s">
        <v>11323</v>
      </c>
      <c r="E1020" s="379" t="s">
        <v>145</v>
      </c>
      <c r="F1020" s="379">
        <v>1</v>
      </c>
      <c r="G1020" s="380">
        <v>49.9</v>
      </c>
      <c r="H1020" s="380">
        <v>49.9</v>
      </c>
    </row>
    <row r="1021" spans="1:8" x14ac:dyDescent="0.25">
      <c r="A1021" s="98">
        <f t="shared" si="15"/>
        <v>161013</v>
      </c>
      <c r="B1021" s="377" t="s">
        <v>11324</v>
      </c>
      <c r="C1021" s="377" t="s">
        <v>11325</v>
      </c>
      <c r="D1021" s="377" t="s">
        <v>11326</v>
      </c>
      <c r="E1021" s="379" t="s">
        <v>203</v>
      </c>
      <c r="F1021" s="379">
        <v>1</v>
      </c>
      <c r="G1021" s="380">
        <v>60.09</v>
      </c>
      <c r="H1021" s="380">
        <v>60.09</v>
      </c>
    </row>
    <row r="1022" spans="1:8" x14ac:dyDescent="0.25">
      <c r="A1022" s="98">
        <f t="shared" si="15"/>
        <v>161014</v>
      </c>
      <c r="B1022" s="377" t="s">
        <v>11327</v>
      </c>
      <c r="C1022" s="377" t="s">
        <v>11328</v>
      </c>
      <c r="D1022" s="377" t="s">
        <v>11329</v>
      </c>
      <c r="E1022" s="379" t="s">
        <v>203</v>
      </c>
      <c r="F1022" s="379">
        <v>1</v>
      </c>
      <c r="G1022" s="380">
        <v>72.36</v>
      </c>
      <c r="H1022" s="380">
        <v>72.36</v>
      </c>
    </row>
    <row r="1023" spans="1:8" x14ac:dyDescent="0.25">
      <c r="A1023" s="98">
        <f t="shared" si="15"/>
        <v>161015</v>
      </c>
      <c r="B1023" s="377" t="s">
        <v>11330</v>
      </c>
      <c r="C1023" s="377" t="s">
        <v>11331</v>
      </c>
      <c r="D1023" s="377" t="s">
        <v>11332</v>
      </c>
      <c r="E1023" s="379" t="s">
        <v>203</v>
      </c>
      <c r="F1023" s="379">
        <v>1</v>
      </c>
      <c r="G1023" s="380">
        <v>77.849999999999994</v>
      </c>
      <c r="H1023" s="380">
        <v>77.849999999999994</v>
      </c>
    </row>
    <row r="1024" spans="1:8" ht="105" x14ac:dyDescent="0.25">
      <c r="A1024" s="98">
        <f t="shared" si="15"/>
        <v>161016</v>
      </c>
      <c r="B1024" s="377" t="s">
        <v>11333</v>
      </c>
      <c r="C1024" s="377" t="s">
        <v>11334</v>
      </c>
      <c r="D1024" s="377" t="s">
        <v>11335</v>
      </c>
      <c r="E1024" s="379" t="s">
        <v>138</v>
      </c>
      <c r="F1024" s="379">
        <v>1</v>
      </c>
      <c r="G1024" s="380">
        <v>108.83</v>
      </c>
      <c r="H1024" s="380">
        <v>108.83</v>
      </c>
    </row>
    <row r="1025" spans="1:8" ht="30" x14ac:dyDescent="0.25">
      <c r="A1025" s="98">
        <f t="shared" si="15"/>
        <v>161017</v>
      </c>
      <c r="B1025" s="377" t="s">
        <v>11336</v>
      </c>
      <c r="C1025" s="377" t="s">
        <v>11337</v>
      </c>
      <c r="D1025" s="377" t="s">
        <v>11338</v>
      </c>
      <c r="E1025" s="379" t="s">
        <v>150</v>
      </c>
      <c r="F1025" s="379">
        <v>1</v>
      </c>
      <c r="G1025" s="380">
        <v>272.39999999999998</v>
      </c>
      <c r="H1025" s="380">
        <v>272.39999999999998</v>
      </c>
    </row>
    <row r="1026" spans="1:8" ht="30" x14ac:dyDescent="0.25">
      <c r="A1026" s="98">
        <f t="shared" si="15"/>
        <v>161018</v>
      </c>
      <c r="B1026" s="377" t="s">
        <v>11339</v>
      </c>
      <c r="C1026" s="377" t="s">
        <v>11340</v>
      </c>
      <c r="D1026" s="377" t="s">
        <v>11341</v>
      </c>
      <c r="E1026" s="379" t="s">
        <v>150</v>
      </c>
      <c r="F1026" s="379">
        <v>1</v>
      </c>
      <c r="G1026" s="380">
        <v>228.3</v>
      </c>
      <c r="H1026" s="380">
        <v>228.3</v>
      </c>
    </row>
    <row r="1027" spans="1:8" ht="30" x14ac:dyDescent="0.25">
      <c r="A1027" s="98">
        <f t="shared" si="15"/>
        <v>161019</v>
      </c>
      <c r="B1027" s="377" t="s">
        <v>11342</v>
      </c>
      <c r="C1027" s="377" t="s">
        <v>11343</v>
      </c>
      <c r="D1027" s="377" t="s">
        <v>11344</v>
      </c>
      <c r="E1027" s="379" t="s">
        <v>150</v>
      </c>
      <c r="F1027" s="379">
        <v>1</v>
      </c>
      <c r="G1027" s="380">
        <v>187.59</v>
      </c>
      <c r="H1027" s="380">
        <v>187.59</v>
      </c>
    </row>
    <row r="1028" spans="1:8" x14ac:dyDescent="0.25">
      <c r="A1028" s="98">
        <f t="shared" si="15"/>
        <v>17</v>
      </c>
      <c r="B1028" s="378" t="s">
        <v>11345</v>
      </c>
      <c r="C1028" s="377"/>
      <c r="D1028" s="378" t="s">
        <v>11346</v>
      </c>
      <c r="E1028" s="379"/>
      <c r="F1028" s="379"/>
      <c r="G1028" s="380"/>
      <c r="H1028" s="380"/>
    </row>
    <row r="1029" spans="1:8" x14ac:dyDescent="0.25">
      <c r="A1029" s="98">
        <f t="shared" si="15"/>
        <v>1701</v>
      </c>
      <c r="B1029" s="378" t="s">
        <v>11347</v>
      </c>
      <c r="C1029" s="377"/>
      <c r="D1029" s="378" t="s">
        <v>11348</v>
      </c>
      <c r="E1029" s="379"/>
      <c r="F1029" s="379"/>
      <c r="G1029" s="380"/>
      <c r="H1029" s="380"/>
    </row>
    <row r="1030" spans="1:8" ht="60" customHeight="1" x14ac:dyDescent="0.25">
      <c r="A1030" s="98">
        <f t="shared" si="15"/>
        <v>170101</v>
      </c>
      <c r="B1030" s="377" t="s">
        <v>11349</v>
      </c>
      <c r="C1030" s="377" t="s">
        <v>11350</v>
      </c>
      <c r="D1030" s="377" t="s">
        <v>11351</v>
      </c>
      <c r="E1030" s="379" t="s">
        <v>145</v>
      </c>
      <c r="F1030" s="379">
        <v>1</v>
      </c>
      <c r="G1030" s="380">
        <v>592.88</v>
      </c>
      <c r="H1030" s="380">
        <v>592.88</v>
      </c>
    </row>
    <row r="1031" spans="1:8" ht="45" x14ac:dyDescent="0.25">
      <c r="A1031" s="98">
        <f t="shared" si="15"/>
        <v>170107</v>
      </c>
      <c r="B1031" s="377" t="s">
        <v>11352</v>
      </c>
      <c r="C1031" s="377" t="s">
        <v>11353</v>
      </c>
      <c r="D1031" s="377" t="s">
        <v>11354</v>
      </c>
      <c r="E1031" s="379" t="s">
        <v>145</v>
      </c>
      <c r="F1031" s="379">
        <v>1</v>
      </c>
      <c r="G1031" s="380">
        <v>654.35</v>
      </c>
      <c r="H1031" s="380">
        <v>654.35</v>
      </c>
    </row>
    <row r="1032" spans="1:8" ht="45" x14ac:dyDescent="0.25">
      <c r="A1032" s="98">
        <f t="shared" si="15"/>
        <v>170110</v>
      </c>
      <c r="B1032" s="377" t="s">
        <v>11355</v>
      </c>
      <c r="C1032" s="377" t="s">
        <v>11356</v>
      </c>
      <c r="D1032" s="377" t="s">
        <v>11357</v>
      </c>
      <c r="E1032" s="379" t="s">
        <v>145</v>
      </c>
      <c r="F1032" s="379">
        <v>1</v>
      </c>
      <c r="G1032" s="380">
        <v>72.38</v>
      </c>
      <c r="H1032" s="380">
        <v>72.38</v>
      </c>
    </row>
    <row r="1033" spans="1:8" ht="60" x14ac:dyDescent="0.25">
      <c r="A1033" s="98">
        <f t="shared" si="15"/>
        <v>170114</v>
      </c>
      <c r="B1033" s="377" t="s">
        <v>11358</v>
      </c>
      <c r="C1033" s="377" t="s">
        <v>11359</v>
      </c>
      <c r="D1033" s="377" t="s">
        <v>11360</v>
      </c>
      <c r="E1033" s="379" t="s">
        <v>145</v>
      </c>
      <c r="F1033" s="379">
        <v>1</v>
      </c>
      <c r="G1033" s="381">
        <v>1027.1600000000001</v>
      </c>
      <c r="H1033" s="381">
        <v>1027.1600000000001</v>
      </c>
    </row>
    <row r="1034" spans="1:8" ht="60" x14ac:dyDescent="0.25">
      <c r="A1034" s="98">
        <f t="shared" si="15"/>
        <v>170115</v>
      </c>
      <c r="B1034" s="377" t="s">
        <v>11361</v>
      </c>
      <c r="C1034" s="377" t="s">
        <v>11362</v>
      </c>
      <c r="D1034" s="377" t="s">
        <v>11363</v>
      </c>
      <c r="E1034" s="379" t="s">
        <v>145</v>
      </c>
      <c r="F1034" s="379">
        <v>1</v>
      </c>
      <c r="G1034" s="380">
        <v>349.61</v>
      </c>
      <c r="H1034" s="380">
        <v>349.61</v>
      </c>
    </row>
    <row r="1035" spans="1:8" ht="75" x14ac:dyDescent="0.25">
      <c r="A1035" s="98">
        <f t="shared" si="15"/>
        <v>170116</v>
      </c>
      <c r="B1035" s="377" t="s">
        <v>11364</v>
      </c>
      <c r="C1035" s="377" t="s">
        <v>11365</v>
      </c>
      <c r="D1035" s="377" t="s">
        <v>318</v>
      </c>
      <c r="E1035" s="379" t="s">
        <v>145</v>
      </c>
      <c r="F1035" s="379">
        <v>1</v>
      </c>
      <c r="G1035" s="380">
        <v>546.46</v>
      </c>
      <c r="H1035" s="380">
        <v>546.46</v>
      </c>
    </row>
    <row r="1036" spans="1:8" ht="60" x14ac:dyDescent="0.25">
      <c r="A1036" s="98">
        <f t="shared" si="15"/>
        <v>170117</v>
      </c>
      <c r="B1036" s="377" t="s">
        <v>11366</v>
      </c>
      <c r="C1036" s="377" t="s">
        <v>11367</v>
      </c>
      <c r="D1036" s="377" t="s">
        <v>11368</v>
      </c>
      <c r="E1036" s="379" t="s">
        <v>145</v>
      </c>
      <c r="F1036" s="379">
        <v>1</v>
      </c>
      <c r="G1036" s="380">
        <v>243.73</v>
      </c>
      <c r="H1036" s="380">
        <v>243.73</v>
      </c>
    </row>
    <row r="1037" spans="1:8" ht="45" x14ac:dyDescent="0.25">
      <c r="A1037" s="98">
        <f t="shared" si="15"/>
        <v>170119</v>
      </c>
      <c r="B1037" s="377" t="s">
        <v>11369</v>
      </c>
      <c r="C1037" s="377" t="s">
        <v>11370</v>
      </c>
      <c r="D1037" s="377" t="s">
        <v>11371</v>
      </c>
      <c r="E1037" s="379" t="s">
        <v>145</v>
      </c>
      <c r="F1037" s="379">
        <v>1</v>
      </c>
      <c r="G1037" s="380">
        <v>71.59</v>
      </c>
      <c r="H1037" s="380">
        <v>71.59</v>
      </c>
    </row>
    <row r="1038" spans="1:8" ht="60" x14ac:dyDescent="0.25">
      <c r="A1038" s="98">
        <f t="shared" ref="A1038:A1101" si="16">VALUE(RIGHT(B1038,LEN(B1038)-1))</f>
        <v>170120</v>
      </c>
      <c r="B1038" s="377" t="s">
        <v>11372</v>
      </c>
      <c r="C1038" s="377" t="s">
        <v>11373</v>
      </c>
      <c r="D1038" s="377" t="s">
        <v>11374</v>
      </c>
      <c r="E1038" s="379" t="s">
        <v>145</v>
      </c>
      <c r="F1038" s="379">
        <v>1</v>
      </c>
      <c r="G1038" s="380">
        <v>370.89</v>
      </c>
      <c r="H1038" s="380">
        <v>370.89</v>
      </c>
    </row>
    <row r="1039" spans="1:8" ht="75" x14ac:dyDescent="0.25">
      <c r="A1039" s="98">
        <f t="shared" si="16"/>
        <v>170121</v>
      </c>
      <c r="B1039" s="377" t="s">
        <v>11375</v>
      </c>
      <c r="C1039" s="377" t="s">
        <v>11376</v>
      </c>
      <c r="D1039" s="377" t="s">
        <v>11377</v>
      </c>
      <c r="E1039" s="379" t="s">
        <v>145</v>
      </c>
      <c r="F1039" s="379">
        <v>1</v>
      </c>
      <c r="G1039" s="380">
        <v>303.52</v>
      </c>
      <c r="H1039" s="380">
        <v>303.52</v>
      </c>
    </row>
    <row r="1040" spans="1:8" ht="60" x14ac:dyDescent="0.25">
      <c r="A1040" s="98">
        <f t="shared" si="16"/>
        <v>170122</v>
      </c>
      <c r="B1040" s="377" t="s">
        <v>11378</v>
      </c>
      <c r="C1040" s="377" t="s">
        <v>11379</v>
      </c>
      <c r="D1040" s="377" t="s">
        <v>11380</v>
      </c>
      <c r="E1040" s="379" t="s">
        <v>145</v>
      </c>
      <c r="F1040" s="379">
        <v>1</v>
      </c>
      <c r="G1040" s="380">
        <v>351.15</v>
      </c>
      <c r="H1040" s="380">
        <v>351.15</v>
      </c>
    </row>
    <row r="1041" spans="1:8" ht="60" x14ac:dyDescent="0.25">
      <c r="A1041" s="98">
        <f t="shared" si="16"/>
        <v>170123</v>
      </c>
      <c r="B1041" s="377" t="s">
        <v>11381</v>
      </c>
      <c r="C1041" s="377" t="s">
        <v>11382</v>
      </c>
      <c r="D1041" s="377" t="s">
        <v>11383</v>
      </c>
      <c r="E1041" s="379" t="s">
        <v>145</v>
      </c>
      <c r="F1041" s="379">
        <v>1</v>
      </c>
      <c r="G1041" s="380">
        <v>153.11000000000001</v>
      </c>
      <c r="H1041" s="380">
        <v>153.11000000000001</v>
      </c>
    </row>
    <row r="1042" spans="1:8" ht="45" x14ac:dyDescent="0.25">
      <c r="A1042" s="98">
        <f t="shared" si="16"/>
        <v>170124</v>
      </c>
      <c r="B1042" s="377" t="s">
        <v>11384</v>
      </c>
      <c r="C1042" s="377" t="s">
        <v>11385</v>
      </c>
      <c r="D1042" s="377" t="s">
        <v>11386</v>
      </c>
      <c r="E1042" s="379" t="s">
        <v>145</v>
      </c>
      <c r="F1042" s="379">
        <v>1</v>
      </c>
      <c r="G1042" s="380">
        <v>534.82000000000005</v>
      </c>
      <c r="H1042" s="380">
        <v>534.82000000000005</v>
      </c>
    </row>
    <row r="1043" spans="1:8" ht="105" x14ac:dyDescent="0.25">
      <c r="A1043" s="98">
        <f t="shared" si="16"/>
        <v>170126</v>
      </c>
      <c r="B1043" s="377" t="s">
        <v>11387</v>
      </c>
      <c r="C1043" s="377" t="s">
        <v>11388</v>
      </c>
      <c r="D1043" s="377" t="s">
        <v>11389</v>
      </c>
      <c r="E1043" s="379" t="s">
        <v>145</v>
      </c>
      <c r="F1043" s="379">
        <v>1</v>
      </c>
      <c r="G1043" s="381">
        <v>3093.59</v>
      </c>
      <c r="H1043" s="381">
        <v>3093.59</v>
      </c>
    </row>
    <row r="1044" spans="1:8" ht="105" x14ac:dyDescent="0.25">
      <c r="A1044" s="98">
        <f t="shared" si="16"/>
        <v>170128</v>
      </c>
      <c r="B1044" s="377" t="s">
        <v>11390</v>
      </c>
      <c r="C1044" s="377" t="s">
        <v>11391</v>
      </c>
      <c r="D1044" s="377" t="s">
        <v>11392</v>
      </c>
      <c r="E1044" s="379" t="s">
        <v>145</v>
      </c>
      <c r="F1044" s="379">
        <v>1</v>
      </c>
      <c r="G1044" s="381">
        <v>1342.14</v>
      </c>
      <c r="H1044" s="381">
        <v>1342.14</v>
      </c>
    </row>
    <row r="1045" spans="1:8" ht="30" x14ac:dyDescent="0.25">
      <c r="A1045" s="98">
        <f t="shared" si="16"/>
        <v>170129</v>
      </c>
      <c r="B1045" s="377" t="s">
        <v>11393</v>
      </c>
      <c r="C1045" s="377" t="s">
        <v>11394</v>
      </c>
      <c r="D1045" s="377" t="s">
        <v>11395</v>
      </c>
      <c r="E1045" s="379" t="s">
        <v>145</v>
      </c>
      <c r="F1045" s="379">
        <v>1</v>
      </c>
      <c r="G1045" s="380">
        <v>641.96</v>
      </c>
      <c r="H1045" s="380">
        <v>641.96</v>
      </c>
    </row>
    <row r="1046" spans="1:8" ht="45" x14ac:dyDescent="0.25">
      <c r="A1046" s="98">
        <f t="shared" si="16"/>
        <v>170130</v>
      </c>
      <c r="B1046" s="377" t="s">
        <v>11396</v>
      </c>
      <c r="C1046" s="377" t="s">
        <v>11397</v>
      </c>
      <c r="D1046" s="377" t="s">
        <v>11398</v>
      </c>
      <c r="E1046" s="379" t="s">
        <v>145</v>
      </c>
      <c r="F1046" s="379">
        <v>1</v>
      </c>
      <c r="G1046" s="380">
        <v>720.97</v>
      </c>
      <c r="H1046" s="380">
        <v>720.97</v>
      </c>
    </row>
    <row r="1047" spans="1:8" ht="60" x14ac:dyDescent="0.25">
      <c r="A1047" s="98">
        <f t="shared" si="16"/>
        <v>170131</v>
      </c>
      <c r="B1047" s="377" t="s">
        <v>11399</v>
      </c>
      <c r="C1047" s="377" t="s">
        <v>11400</v>
      </c>
      <c r="D1047" s="377" t="s">
        <v>11401</v>
      </c>
      <c r="E1047" s="379" t="s">
        <v>145</v>
      </c>
      <c r="F1047" s="379">
        <v>1</v>
      </c>
      <c r="G1047" s="381">
        <v>1342.18</v>
      </c>
      <c r="H1047" s="381">
        <v>1342.18</v>
      </c>
    </row>
    <row r="1048" spans="1:8" ht="60" customHeight="1" x14ac:dyDescent="0.25">
      <c r="A1048" s="98">
        <f t="shared" si="16"/>
        <v>170132</v>
      </c>
      <c r="B1048" s="377" t="s">
        <v>11402</v>
      </c>
      <c r="C1048" s="377" t="s">
        <v>11403</v>
      </c>
      <c r="D1048" s="377" t="s">
        <v>11404</v>
      </c>
      <c r="E1048" s="379" t="s">
        <v>145</v>
      </c>
      <c r="F1048" s="379">
        <v>1</v>
      </c>
      <c r="G1048" s="381">
        <v>1889.14</v>
      </c>
      <c r="H1048" s="381">
        <v>1889.14</v>
      </c>
    </row>
    <row r="1049" spans="1:8" ht="45" x14ac:dyDescent="0.25">
      <c r="A1049" s="98">
        <f t="shared" si="16"/>
        <v>170133</v>
      </c>
      <c r="B1049" s="377" t="s">
        <v>11405</v>
      </c>
      <c r="C1049" s="377" t="s">
        <v>11406</v>
      </c>
      <c r="D1049" s="377" t="s">
        <v>11407</v>
      </c>
      <c r="E1049" s="379" t="s">
        <v>145</v>
      </c>
      <c r="F1049" s="379">
        <v>1</v>
      </c>
      <c r="G1049" s="380">
        <v>363.79</v>
      </c>
      <c r="H1049" s="380">
        <v>363.79</v>
      </c>
    </row>
    <row r="1050" spans="1:8" ht="60" x14ac:dyDescent="0.25">
      <c r="A1050" s="98">
        <f t="shared" si="16"/>
        <v>170134</v>
      </c>
      <c r="B1050" s="377" t="s">
        <v>11408</v>
      </c>
      <c r="C1050" s="377" t="s">
        <v>11409</v>
      </c>
      <c r="D1050" s="377" t="s">
        <v>11410</v>
      </c>
      <c r="E1050" s="379" t="s">
        <v>145</v>
      </c>
      <c r="F1050" s="379">
        <v>1</v>
      </c>
      <c r="G1050" s="380">
        <v>663.24</v>
      </c>
      <c r="H1050" s="380">
        <v>663.24</v>
      </c>
    </row>
    <row r="1051" spans="1:8" ht="90" x14ac:dyDescent="0.25">
      <c r="A1051" s="98">
        <f t="shared" si="16"/>
        <v>170135</v>
      </c>
      <c r="B1051" s="377" t="s">
        <v>11411</v>
      </c>
      <c r="C1051" s="377" t="s">
        <v>11412</v>
      </c>
      <c r="D1051" s="377" t="s">
        <v>11413</v>
      </c>
      <c r="E1051" s="379" t="s">
        <v>145</v>
      </c>
      <c r="F1051" s="379">
        <v>1</v>
      </c>
      <c r="G1051" s="381">
        <v>3193.58</v>
      </c>
      <c r="H1051" s="381">
        <v>3193.58</v>
      </c>
    </row>
    <row r="1052" spans="1:8" ht="75" x14ac:dyDescent="0.25">
      <c r="A1052" s="98">
        <f t="shared" si="16"/>
        <v>170136</v>
      </c>
      <c r="B1052" s="377" t="s">
        <v>11414</v>
      </c>
      <c r="C1052" s="377" t="s">
        <v>11415</v>
      </c>
      <c r="D1052" s="377" t="s">
        <v>11416</v>
      </c>
      <c r="E1052" s="379" t="s">
        <v>145</v>
      </c>
      <c r="F1052" s="379">
        <v>1</v>
      </c>
      <c r="G1052" s="381">
        <v>1021.2</v>
      </c>
      <c r="H1052" s="381">
        <v>1021.2</v>
      </c>
    </row>
    <row r="1053" spans="1:8" x14ac:dyDescent="0.25">
      <c r="A1053" s="98">
        <f t="shared" si="16"/>
        <v>1702</v>
      </c>
      <c r="B1053" s="378" t="s">
        <v>11417</v>
      </c>
      <c r="C1053" s="377"/>
      <c r="D1053" s="378" t="s">
        <v>11418</v>
      </c>
      <c r="E1053" s="379"/>
      <c r="F1053" s="379"/>
      <c r="G1053" s="380"/>
      <c r="H1053" s="380"/>
    </row>
    <row r="1054" spans="1:8" x14ac:dyDescent="0.25">
      <c r="A1054" s="98">
        <f t="shared" si="16"/>
        <v>170205</v>
      </c>
      <c r="B1054" s="377" t="s">
        <v>11419</v>
      </c>
      <c r="C1054" s="377" t="s">
        <v>11420</v>
      </c>
      <c r="D1054" s="377" t="s">
        <v>11421</v>
      </c>
      <c r="E1054" s="379" t="s">
        <v>150</v>
      </c>
      <c r="F1054" s="379">
        <v>1</v>
      </c>
      <c r="G1054" s="380">
        <v>517.91999999999996</v>
      </c>
      <c r="H1054" s="380">
        <v>517.91999999999996</v>
      </c>
    </row>
    <row r="1055" spans="1:8" ht="30" x14ac:dyDescent="0.25">
      <c r="A1055" s="98">
        <f t="shared" si="16"/>
        <v>170220</v>
      </c>
      <c r="B1055" s="377" t="s">
        <v>11422</v>
      </c>
      <c r="C1055" s="377" t="s">
        <v>11423</v>
      </c>
      <c r="D1055" s="377" t="s">
        <v>11424</v>
      </c>
      <c r="E1055" s="379" t="s">
        <v>150</v>
      </c>
      <c r="F1055" s="379">
        <v>1</v>
      </c>
      <c r="G1055" s="380">
        <v>425.35</v>
      </c>
      <c r="H1055" s="380">
        <v>425.35</v>
      </c>
    </row>
    <row r="1056" spans="1:8" ht="30" x14ac:dyDescent="0.25">
      <c r="A1056" s="98">
        <f t="shared" si="16"/>
        <v>170221</v>
      </c>
      <c r="B1056" s="377" t="s">
        <v>11425</v>
      </c>
      <c r="C1056" s="377" t="s">
        <v>38004</v>
      </c>
      <c r="D1056" s="377" t="s">
        <v>11426</v>
      </c>
      <c r="E1056" s="379" t="s">
        <v>150</v>
      </c>
      <c r="F1056" s="379">
        <v>1</v>
      </c>
      <c r="G1056" s="380">
        <v>23.51</v>
      </c>
      <c r="H1056" s="380">
        <v>23.51</v>
      </c>
    </row>
    <row r="1057" spans="1:8" ht="90" x14ac:dyDescent="0.25">
      <c r="A1057" s="98">
        <f t="shared" si="16"/>
        <v>170222</v>
      </c>
      <c r="B1057" s="377" t="s">
        <v>11427</v>
      </c>
      <c r="C1057" s="377" t="s">
        <v>38005</v>
      </c>
      <c r="D1057" s="377" t="s">
        <v>11428</v>
      </c>
      <c r="E1057" s="379" t="s">
        <v>145</v>
      </c>
      <c r="F1057" s="379">
        <v>1</v>
      </c>
      <c r="G1057" s="381">
        <v>2007.64</v>
      </c>
      <c r="H1057" s="381">
        <v>2007.64</v>
      </c>
    </row>
    <row r="1058" spans="1:8" ht="30" x14ac:dyDescent="0.25">
      <c r="A1058" s="98">
        <f t="shared" si="16"/>
        <v>1703</v>
      </c>
      <c r="B1058" s="378" t="s">
        <v>11429</v>
      </c>
      <c r="C1058" s="377"/>
      <c r="D1058" s="378" t="s">
        <v>11430</v>
      </c>
      <c r="E1058" s="379"/>
      <c r="F1058" s="379"/>
      <c r="G1058" s="380"/>
      <c r="H1058" s="380"/>
    </row>
    <row r="1059" spans="1:8" ht="45" x14ac:dyDescent="0.25">
      <c r="A1059" s="98">
        <f t="shared" si="16"/>
        <v>170304</v>
      </c>
      <c r="B1059" s="377" t="s">
        <v>11431</v>
      </c>
      <c r="C1059" s="377" t="s">
        <v>11432</v>
      </c>
      <c r="D1059" s="377" t="s">
        <v>11433</v>
      </c>
      <c r="E1059" s="379" t="s">
        <v>145</v>
      </c>
      <c r="F1059" s="379">
        <v>1</v>
      </c>
      <c r="G1059" s="380">
        <v>204.17</v>
      </c>
      <c r="H1059" s="380">
        <v>204.17</v>
      </c>
    </row>
    <row r="1060" spans="1:8" ht="30" x14ac:dyDescent="0.25">
      <c r="A1060" s="98">
        <f t="shared" si="16"/>
        <v>170306</v>
      </c>
      <c r="B1060" s="377" t="s">
        <v>11434</v>
      </c>
      <c r="C1060" s="377" t="s">
        <v>11435</v>
      </c>
      <c r="D1060" s="377" t="s">
        <v>11436</v>
      </c>
      <c r="E1060" s="379" t="s">
        <v>145</v>
      </c>
      <c r="F1060" s="379">
        <v>1</v>
      </c>
      <c r="G1060" s="380">
        <v>178.67</v>
      </c>
      <c r="H1060" s="380">
        <v>178.67</v>
      </c>
    </row>
    <row r="1061" spans="1:8" ht="30" x14ac:dyDescent="0.25">
      <c r="A1061" s="98">
        <f t="shared" si="16"/>
        <v>170309</v>
      </c>
      <c r="B1061" s="377" t="s">
        <v>11437</v>
      </c>
      <c r="C1061" s="377" t="s">
        <v>11438</v>
      </c>
      <c r="D1061" s="377" t="s">
        <v>11439</v>
      </c>
      <c r="E1061" s="379" t="s">
        <v>145</v>
      </c>
      <c r="F1061" s="379">
        <v>1</v>
      </c>
      <c r="G1061" s="380">
        <v>113.93</v>
      </c>
      <c r="H1061" s="380">
        <v>113.93</v>
      </c>
    </row>
    <row r="1062" spans="1:8" ht="45" x14ac:dyDescent="0.25">
      <c r="A1062" s="98">
        <f t="shared" si="16"/>
        <v>170310</v>
      </c>
      <c r="B1062" s="377" t="s">
        <v>11440</v>
      </c>
      <c r="C1062" s="377" t="s">
        <v>11441</v>
      </c>
      <c r="D1062" s="377" t="s">
        <v>11442</v>
      </c>
      <c r="E1062" s="379" t="s">
        <v>145</v>
      </c>
      <c r="F1062" s="379">
        <v>1</v>
      </c>
      <c r="G1062" s="380">
        <v>155.9</v>
      </c>
      <c r="H1062" s="380">
        <v>155.9</v>
      </c>
    </row>
    <row r="1063" spans="1:8" ht="45" x14ac:dyDescent="0.25">
      <c r="A1063" s="98">
        <f t="shared" si="16"/>
        <v>170311</v>
      </c>
      <c r="B1063" s="377" t="s">
        <v>11443</v>
      </c>
      <c r="C1063" s="377" t="s">
        <v>11444</v>
      </c>
      <c r="D1063" s="377" t="s">
        <v>11445</v>
      </c>
      <c r="E1063" s="379" t="s">
        <v>145</v>
      </c>
      <c r="F1063" s="379">
        <v>1</v>
      </c>
      <c r="G1063" s="380">
        <v>61.53</v>
      </c>
      <c r="H1063" s="380">
        <v>61.53</v>
      </c>
    </row>
    <row r="1064" spans="1:8" ht="45" x14ac:dyDescent="0.25">
      <c r="A1064" s="98">
        <f t="shared" si="16"/>
        <v>170313</v>
      </c>
      <c r="B1064" s="377" t="s">
        <v>11446</v>
      </c>
      <c r="C1064" s="377" t="s">
        <v>11447</v>
      </c>
      <c r="D1064" s="377" t="s">
        <v>11448</v>
      </c>
      <c r="E1064" s="379" t="s">
        <v>145</v>
      </c>
      <c r="F1064" s="379">
        <v>1</v>
      </c>
      <c r="G1064" s="380">
        <v>178.67</v>
      </c>
      <c r="H1064" s="380">
        <v>178.67</v>
      </c>
    </row>
    <row r="1065" spans="1:8" ht="45" x14ac:dyDescent="0.25">
      <c r="A1065" s="98">
        <f t="shared" si="16"/>
        <v>170315</v>
      </c>
      <c r="B1065" s="377" t="s">
        <v>11449</v>
      </c>
      <c r="C1065" s="377" t="s">
        <v>11450</v>
      </c>
      <c r="D1065" s="377" t="s">
        <v>11451</v>
      </c>
      <c r="E1065" s="379" t="s">
        <v>145</v>
      </c>
      <c r="F1065" s="379">
        <v>1</v>
      </c>
      <c r="G1065" s="380">
        <v>226.22</v>
      </c>
      <c r="H1065" s="380">
        <v>226.22</v>
      </c>
    </row>
    <row r="1066" spans="1:8" ht="45" x14ac:dyDescent="0.25">
      <c r="A1066" s="98">
        <f t="shared" si="16"/>
        <v>170316</v>
      </c>
      <c r="B1066" s="377" t="s">
        <v>11452</v>
      </c>
      <c r="C1066" s="377" t="s">
        <v>11453</v>
      </c>
      <c r="D1066" s="377" t="s">
        <v>11454</v>
      </c>
      <c r="E1066" s="379" t="s">
        <v>145</v>
      </c>
      <c r="F1066" s="379">
        <v>1</v>
      </c>
      <c r="G1066" s="380">
        <v>117.79</v>
      </c>
      <c r="H1066" s="380">
        <v>117.79</v>
      </c>
    </row>
    <row r="1067" spans="1:8" ht="45" x14ac:dyDescent="0.25">
      <c r="A1067" s="98">
        <f t="shared" si="16"/>
        <v>170317</v>
      </c>
      <c r="B1067" s="377" t="s">
        <v>11455</v>
      </c>
      <c r="C1067" s="377" t="s">
        <v>11456</v>
      </c>
      <c r="D1067" s="377" t="s">
        <v>11457</v>
      </c>
      <c r="E1067" s="379" t="s">
        <v>145</v>
      </c>
      <c r="F1067" s="379">
        <v>1</v>
      </c>
      <c r="G1067" s="380">
        <v>126.15</v>
      </c>
      <c r="H1067" s="380">
        <v>126.15</v>
      </c>
    </row>
    <row r="1068" spans="1:8" ht="30" x14ac:dyDescent="0.25">
      <c r="A1068" s="98">
        <f t="shared" si="16"/>
        <v>170318</v>
      </c>
      <c r="B1068" s="377" t="s">
        <v>11458</v>
      </c>
      <c r="C1068" s="377" t="s">
        <v>11459</v>
      </c>
      <c r="D1068" s="377" t="s">
        <v>11460</v>
      </c>
      <c r="E1068" s="379" t="s">
        <v>145</v>
      </c>
      <c r="F1068" s="379">
        <v>1</v>
      </c>
      <c r="G1068" s="380">
        <v>66.11</v>
      </c>
      <c r="H1068" s="380">
        <v>66.11</v>
      </c>
    </row>
    <row r="1069" spans="1:8" ht="30" x14ac:dyDescent="0.25">
      <c r="A1069" s="98">
        <f t="shared" si="16"/>
        <v>170319</v>
      </c>
      <c r="B1069" s="377" t="s">
        <v>11461</v>
      </c>
      <c r="C1069" s="377" t="s">
        <v>11462</v>
      </c>
      <c r="D1069" s="377" t="s">
        <v>11463</v>
      </c>
      <c r="E1069" s="379" t="s">
        <v>145</v>
      </c>
      <c r="F1069" s="379">
        <v>1</v>
      </c>
      <c r="G1069" s="380">
        <v>58.7</v>
      </c>
      <c r="H1069" s="380">
        <v>58.7</v>
      </c>
    </row>
    <row r="1070" spans="1:8" ht="30" x14ac:dyDescent="0.25">
      <c r="A1070" s="98">
        <f t="shared" si="16"/>
        <v>170320</v>
      </c>
      <c r="B1070" s="377" t="s">
        <v>11464</v>
      </c>
      <c r="C1070" s="377" t="s">
        <v>11465</v>
      </c>
      <c r="D1070" s="377" t="s">
        <v>11466</v>
      </c>
      <c r="E1070" s="379" t="s">
        <v>145</v>
      </c>
      <c r="F1070" s="379">
        <v>1</v>
      </c>
      <c r="G1070" s="380">
        <v>63.01</v>
      </c>
      <c r="H1070" s="380">
        <v>63.01</v>
      </c>
    </row>
    <row r="1071" spans="1:8" ht="30" x14ac:dyDescent="0.25">
      <c r="A1071" s="98">
        <f t="shared" si="16"/>
        <v>170321</v>
      </c>
      <c r="B1071" s="377" t="s">
        <v>11467</v>
      </c>
      <c r="C1071" s="377" t="s">
        <v>11468</v>
      </c>
      <c r="D1071" s="377" t="s">
        <v>387</v>
      </c>
      <c r="E1071" s="379" t="s">
        <v>145</v>
      </c>
      <c r="F1071" s="379">
        <v>1</v>
      </c>
      <c r="G1071" s="380">
        <v>83.26</v>
      </c>
      <c r="H1071" s="380">
        <v>83.26</v>
      </c>
    </row>
    <row r="1072" spans="1:8" ht="30" x14ac:dyDescent="0.25">
      <c r="A1072" s="98">
        <f t="shared" si="16"/>
        <v>170322</v>
      </c>
      <c r="B1072" s="377" t="s">
        <v>11469</v>
      </c>
      <c r="C1072" s="377" t="s">
        <v>11470</v>
      </c>
      <c r="D1072" s="377" t="s">
        <v>11471</v>
      </c>
      <c r="E1072" s="379" t="s">
        <v>145</v>
      </c>
      <c r="F1072" s="379">
        <v>1</v>
      </c>
      <c r="G1072" s="380">
        <v>115.61</v>
      </c>
      <c r="H1072" s="380">
        <v>115.61</v>
      </c>
    </row>
    <row r="1073" spans="1:8" ht="30" x14ac:dyDescent="0.25">
      <c r="A1073" s="98">
        <f t="shared" si="16"/>
        <v>170323</v>
      </c>
      <c r="B1073" s="377" t="s">
        <v>11472</v>
      </c>
      <c r="C1073" s="377" t="s">
        <v>11473</v>
      </c>
      <c r="D1073" s="377" t="s">
        <v>11474</v>
      </c>
      <c r="E1073" s="379" t="s">
        <v>145</v>
      </c>
      <c r="F1073" s="379">
        <v>1</v>
      </c>
      <c r="G1073" s="380">
        <v>128.19999999999999</v>
      </c>
      <c r="H1073" s="380">
        <v>128.19999999999999</v>
      </c>
    </row>
    <row r="1074" spans="1:8" ht="30" x14ac:dyDescent="0.25">
      <c r="A1074" s="98">
        <f t="shared" si="16"/>
        <v>170324</v>
      </c>
      <c r="B1074" s="377" t="s">
        <v>11475</v>
      </c>
      <c r="C1074" s="377" t="s">
        <v>11476</v>
      </c>
      <c r="D1074" s="377" t="s">
        <v>11477</v>
      </c>
      <c r="E1074" s="379" t="s">
        <v>145</v>
      </c>
      <c r="F1074" s="379">
        <v>1</v>
      </c>
      <c r="G1074" s="380">
        <v>198.77</v>
      </c>
      <c r="H1074" s="380">
        <v>198.77</v>
      </c>
    </row>
    <row r="1075" spans="1:8" ht="30" x14ac:dyDescent="0.25">
      <c r="A1075" s="98">
        <f t="shared" si="16"/>
        <v>170325</v>
      </c>
      <c r="B1075" s="377" t="s">
        <v>11478</v>
      </c>
      <c r="C1075" s="377" t="s">
        <v>11479</v>
      </c>
      <c r="D1075" s="377" t="s">
        <v>11480</v>
      </c>
      <c r="E1075" s="379" t="s">
        <v>145</v>
      </c>
      <c r="F1075" s="379">
        <v>1</v>
      </c>
      <c r="G1075" s="380">
        <v>406.67</v>
      </c>
      <c r="H1075" s="380">
        <v>406.67</v>
      </c>
    </row>
    <row r="1076" spans="1:8" ht="30" x14ac:dyDescent="0.25">
      <c r="A1076" s="98">
        <f t="shared" si="16"/>
        <v>170326</v>
      </c>
      <c r="B1076" s="377" t="s">
        <v>11481</v>
      </c>
      <c r="C1076" s="377" t="s">
        <v>11482</v>
      </c>
      <c r="D1076" s="377" t="s">
        <v>11483</v>
      </c>
      <c r="E1076" s="379" t="s">
        <v>145</v>
      </c>
      <c r="F1076" s="379">
        <v>1</v>
      </c>
      <c r="G1076" s="380">
        <v>594.4</v>
      </c>
      <c r="H1076" s="380">
        <v>594.4</v>
      </c>
    </row>
    <row r="1077" spans="1:8" ht="45" x14ac:dyDescent="0.25">
      <c r="A1077" s="98">
        <f t="shared" si="16"/>
        <v>170327</v>
      </c>
      <c r="B1077" s="377" t="s">
        <v>11484</v>
      </c>
      <c r="C1077" s="377" t="s">
        <v>11485</v>
      </c>
      <c r="D1077" s="377" t="s">
        <v>11486</v>
      </c>
      <c r="E1077" s="379" t="s">
        <v>145</v>
      </c>
      <c r="F1077" s="379">
        <v>1</v>
      </c>
      <c r="G1077" s="380">
        <v>112.88</v>
      </c>
      <c r="H1077" s="380">
        <v>112.88</v>
      </c>
    </row>
    <row r="1078" spans="1:8" ht="45" x14ac:dyDescent="0.25">
      <c r="A1078" s="98">
        <f t="shared" si="16"/>
        <v>170328</v>
      </c>
      <c r="B1078" s="377" t="s">
        <v>11487</v>
      </c>
      <c r="C1078" s="377" t="s">
        <v>11488</v>
      </c>
      <c r="D1078" s="377" t="s">
        <v>11489</v>
      </c>
      <c r="E1078" s="379" t="s">
        <v>145</v>
      </c>
      <c r="F1078" s="379">
        <v>1</v>
      </c>
      <c r="G1078" s="380">
        <v>123.91</v>
      </c>
      <c r="H1078" s="380">
        <v>123.91</v>
      </c>
    </row>
    <row r="1079" spans="1:8" ht="45" x14ac:dyDescent="0.25">
      <c r="A1079" s="98">
        <f t="shared" si="16"/>
        <v>170329</v>
      </c>
      <c r="B1079" s="377" t="s">
        <v>11490</v>
      </c>
      <c r="C1079" s="377" t="s">
        <v>11491</v>
      </c>
      <c r="D1079" s="377" t="s">
        <v>11492</v>
      </c>
      <c r="E1079" s="379" t="s">
        <v>145</v>
      </c>
      <c r="F1079" s="379">
        <v>1</v>
      </c>
      <c r="G1079" s="380">
        <v>144.43</v>
      </c>
      <c r="H1079" s="380">
        <v>144.43</v>
      </c>
    </row>
    <row r="1080" spans="1:8" ht="45" x14ac:dyDescent="0.25">
      <c r="A1080" s="98">
        <f t="shared" si="16"/>
        <v>170330</v>
      </c>
      <c r="B1080" s="377" t="s">
        <v>11493</v>
      </c>
      <c r="C1080" s="377" t="s">
        <v>11494</v>
      </c>
      <c r="D1080" s="377" t="s">
        <v>11495</v>
      </c>
      <c r="E1080" s="379" t="s">
        <v>145</v>
      </c>
      <c r="F1080" s="379">
        <v>1</v>
      </c>
      <c r="G1080" s="380">
        <v>205.82</v>
      </c>
      <c r="H1080" s="380">
        <v>205.82</v>
      </c>
    </row>
    <row r="1081" spans="1:8" ht="45" x14ac:dyDescent="0.25">
      <c r="A1081" s="98">
        <f t="shared" si="16"/>
        <v>170331</v>
      </c>
      <c r="B1081" s="377" t="s">
        <v>11496</v>
      </c>
      <c r="C1081" s="377" t="s">
        <v>11497</v>
      </c>
      <c r="D1081" s="377" t="s">
        <v>11498</v>
      </c>
      <c r="E1081" s="379" t="s">
        <v>145</v>
      </c>
      <c r="F1081" s="379">
        <v>1</v>
      </c>
      <c r="G1081" s="380">
        <v>223.02</v>
      </c>
      <c r="H1081" s="380">
        <v>223.02</v>
      </c>
    </row>
    <row r="1082" spans="1:8" ht="30" x14ac:dyDescent="0.25">
      <c r="A1082" s="98">
        <f t="shared" si="16"/>
        <v>170332</v>
      </c>
      <c r="B1082" s="377" t="s">
        <v>11499</v>
      </c>
      <c r="C1082" s="377" t="s">
        <v>11500</v>
      </c>
      <c r="D1082" s="377" t="s">
        <v>11501</v>
      </c>
      <c r="E1082" s="379" t="s">
        <v>145</v>
      </c>
      <c r="F1082" s="379">
        <v>1</v>
      </c>
      <c r="G1082" s="380">
        <v>94.39</v>
      </c>
      <c r="H1082" s="380">
        <v>94.39</v>
      </c>
    </row>
    <row r="1083" spans="1:8" ht="30" x14ac:dyDescent="0.25">
      <c r="A1083" s="98">
        <f t="shared" si="16"/>
        <v>170333</v>
      </c>
      <c r="B1083" s="377" t="s">
        <v>11502</v>
      </c>
      <c r="C1083" s="377" t="s">
        <v>11503</v>
      </c>
      <c r="D1083" s="377" t="s">
        <v>11504</v>
      </c>
      <c r="E1083" s="379" t="s">
        <v>145</v>
      </c>
      <c r="F1083" s="379">
        <v>1</v>
      </c>
      <c r="G1083" s="380">
        <v>107.1</v>
      </c>
      <c r="H1083" s="380">
        <v>107.1</v>
      </c>
    </row>
    <row r="1084" spans="1:8" ht="30" x14ac:dyDescent="0.25">
      <c r="A1084" s="98">
        <f t="shared" si="16"/>
        <v>170334</v>
      </c>
      <c r="B1084" s="377" t="s">
        <v>11505</v>
      </c>
      <c r="C1084" s="377" t="s">
        <v>11506</v>
      </c>
      <c r="D1084" s="377" t="s">
        <v>11507</v>
      </c>
      <c r="E1084" s="379" t="s">
        <v>145</v>
      </c>
      <c r="F1084" s="379">
        <v>1</v>
      </c>
      <c r="G1084" s="380">
        <v>138.1</v>
      </c>
      <c r="H1084" s="380">
        <v>138.1</v>
      </c>
    </row>
    <row r="1085" spans="1:8" ht="30" x14ac:dyDescent="0.25">
      <c r="A1085" s="98">
        <f t="shared" si="16"/>
        <v>170335</v>
      </c>
      <c r="B1085" s="377" t="s">
        <v>11508</v>
      </c>
      <c r="C1085" s="377" t="s">
        <v>11509</v>
      </c>
      <c r="D1085" s="377" t="s">
        <v>11510</v>
      </c>
      <c r="E1085" s="379" t="s">
        <v>145</v>
      </c>
      <c r="F1085" s="379">
        <v>1</v>
      </c>
      <c r="G1085" s="380">
        <v>205.21</v>
      </c>
      <c r="H1085" s="380">
        <v>205.21</v>
      </c>
    </row>
    <row r="1086" spans="1:8" ht="30" x14ac:dyDescent="0.25">
      <c r="A1086" s="98">
        <f t="shared" si="16"/>
        <v>170336</v>
      </c>
      <c r="B1086" s="377" t="s">
        <v>11511</v>
      </c>
      <c r="C1086" s="377" t="s">
        <v>11512</v>
      </c>
      <c r="D1086" s="377" t="s">
        <v>11513</v>
      </c>
      <c r="E1086" s="379" t="s">
        <v>145</v>
      </c>
      <c r="F1086" s="379">
        <v>1</v>
      </c>
      <c r="G1086" s="380">
        <v>235.28</v>
      </c>
      <c r="H1086" s="380">
        <v>235.28</v>
      </c>
    </row>
    <row r="1087" spans="1:8" ht="30" x14ac:dyDescent="0.25">
      <c r="A1087" s="98">
        <f t="shared" si="16"/>
        <v>170337</v>
      </c>
      <c r="B1087" s="377" t="s">
        <v>11514</v>
      </c>
      <c r="C1087" s="377" t="s">
        <v>11515</v>
      </c>
      <c r="D1087" s="377" t="s">
        <v>11516</v>
      </c>
      <c r="E1087" s="379" t="s">
        <v>145</v>
      </c>
      <c r="F1087" s="379">
        <v>1</v>
      </c>
      <c r="G1087" s="380">
        <v>333.81</v>
      </c>
      <c r="H1087" s="380">
        <v>333.81</v>
      </c>
    </row>
    <row r="1088" spans="1:8" ht="30" x14ac:dyDescent="0.25">
      <c r="A1088" s="98">
        <f t="shared" si="16"/>
        <v>170338</v>
      </c>
      <c r="B1088" s="377" t="s">
        <v>11517</v>
      </c>
      <c r="C1088" s="377" t="s">
        <v>11518</v>
      </c>
      <c r="D1088" s="377" t="s">
        <v>11519</v>
      </c>
      <c r="E1088" s="379" t="s">
        <v>145</v>
      </c>
      <c r="F1088" s="379">
        <v>1</v>
      </c>
      <c r="G1088" s="380">
        <v>558.48</v>
      </c>
      <c r="H1088" s="380">
        <v>558.48</v>
      </c>
    </row>
    <row r="1089" spans="1:8" ht="30" x14ac:dyDescent="0.25">
      <c r="A1089" s="98">
        <f t="shared" si="16"/>
        <v>170339</v>
      </c>
      <c r="B1089" s="377" t="s">
        <v>11520</v>
      </c>
      <c r="C1089" s="377" t="s">
        <v>11521</v>
      </c>
      <c r="D1089" s="377" t="s">
        <v>11522</v>
      </c>
      <c r="E1089" s="379" t="s">
        <v>145</v>
      </c>
      <c r="F1089" s="379">
        <v>1</v>
      </c>
      <c r="G1089" s="380">
        <v>747.87</v>
      </c>
      <c r="H1089" s="380">
        <v>747.87</v>
      </c>
    </row>
    <row r="1090" spans="1:8" ht="45" x14ac:dyDescent="0.25">
      <c r="A1090" s="98">
        <f t="shared" si="16"/>
        <v>170345</v>
      </c>
      <c r="B1090" s="377" t="s">
        <v>11523</v>
      </c>
      <c r="C1090" s="377" t="s">
        <v>11524</v>
      </c>
      <c r="D1090" s="377" t="s">
        <v>11525</v>
      </c>
      <c r="E1090" s="379" t="s">
        <v>145</v>
      </c>
      <c r="F1090" s="379">
        <v>1</v>
      </c>
      <c r="G1090" s="380">
        <v>404.31</v>
      </c>
      <c r="H1090" s="380">
        <v>404.31</v>
      </c>
    </row>
    <row r="1091" spans="1:8" ht="45" x14ac:dyDescent="0.25">
      <c r="A1091" s="98">
        <f t="shared" si="16"/>
        <v>170346</v>
      </c>
      <c r="B1091" s="377" t="s">
        <v>11526</v>
      </c>
      <c r="C1091" s="377" t="s">
        <v>11527</v>
      </c>
      <c r="D1091" s="377" t="s">
        <v>11528</v>
      </c>
      <c r="E1091" s="379" t="s">
        <v>145</v>
      </c>
      <c r="F1091" s="379">
        <v>1</v>
      </c>
      <c r="G1091" s="380">
        <v>473.97</v>
      </c>
      <c r="H1091" s="380">
        <v>473.97</v>
      </c>
    </row>
    <row r="1092" spans="1:8" ht="30" x14ac:dyDescent="0.25">
      <c r="A1092" s="98">
        <f t="shared" si="16"/>
        <v>170347</v>
      </c>
      <c r="B1092" s="377" t="s">
        <v>11529</v>
      </c>
      <c r="C1092" s="377" t="s">
        <v>11530</v>
      </c>
      <c r="D1092" s="377" t="s">
        <v>11531</v>
      </c>
      <c r="E1092" s="379" t="s">
        <v>145</v>
      </c>
      <c r="F1092" s="379">
        <v>1</v>
      </c>
      <c r="G1092" s="380">
        <v>14.54</v>
      </c>
      <c r="H1092" s="380">
        <v>14.54</v>
      </c>
    </row>
    <row r="1093" spans="1:8" ht="30" x14ac:dyDescent="0.25">
      <c r="A1093" s="98">
        <f t="shared" si="16"/>
        <v>170348</v>
      </c>
      <c r="B1093" s="377" t="s">
        <v>11532</v>
      </c>
      <c r="C1093" s="377" t="s">
        <v>11533</v>
      </c>
      <c r="D1093" s="377" t="s">
        <v>11534</v>
      </c>
      <c r="E1093" s="379" t="s">
        <v>145</v>
      </c>
      <c r="F1093" s="379">
        <v>1</v>
      </c>
      <c r="G1093" s="380">
        <v>19.45</v>
      </c>
      <c r="H1093" s="380">
        <v>19.45</v>
      </c>
    </row>
    <row r="1094" spans="1:8" ht="45" x14ac:dyDescent="0.25">
      <c r="A1094" s="98">
        <f t="shared" si="16"/>
        <v>170349</v>
      </c>
      <c r="B1094" s="377" t="s">
        <v>11535</v>
      </c>
      <c r="C1094" s="377" t="s">
        <v>11536</v>
      </c>
      <c r="D1094" s="377" t="s">
        <v>11537</v>
      </c>
      <c r="E1094" s="379" t="s">
        <v>145</v>
      </c>
      <c r="F1094" s="379">
        <v>1</v>
      </c>
      <c r="G1094" s="380">
        <v>66.69</v>
      </c>
      <c r="H1094" s="380">
        <v>66.69</v>
      </c>
    </row>
    <row r="1095" spans="1:8" ht="30" x14ac:dyDescent="0.25">
      <c r="A1095" s="98">
        <f t="shared" si="16"/>
        <v>170350</v>
      </c>
      <c r="B1095" s="377" t="s">
        <v>11538</v>
      </c>
      <c r="C1095" s="377" t="s">
        <v>11539</v>
      </c>
      <c r="D1095" s="377" t="s">
        <v>11540</v>
      </c>
      <c r="E1095" s="379" t="s">
        <v>145</v>
      </c>
      <c r="F1095" s="379">
        <v>1</v>
      </c>
      <c r="G1095" s="380">
        <v>23.01</v>
      </c>
      <c r="H1095" s="380">
        <v>23.01</v>
      </c>
    </row>
    <row r="1096" spans="1:8" ht="45" x14ac:dyDescent="0.25">
      <c r="A1096" s="98">
        <f t="shared" si="16"/>
        <v>170351</v>
      </c>
      <c r="B1096" s="377" t="s">
        <v>11541</v>
      </c>
      <c r="C1096" s="377" t="s">
        <v>11542</v>
      </c>
      <c r="D1096" s="377" t="s">
        <v>11543</v>
      </c>
      <c r="E1096" s="379" t="s">
        <v>145</v>
      </c>
      <c r="F1096" s="379">
        <v>1</v>
      </c>
      <c r="G1096" s="380">
        <v>403.61</v>
      </c>
      <c r="H1096" s="380">
        <v>403.61</v>
      </c>
    </row>
    <row r="1097" spans="1:8" ht="45" x14ac:dyDescent="0.25">
      <c r="A1097" s="98">
        <f t="shared" si="16"/>
        <v>170352</v>
      </c>
      <c r="B1097" s="377" t="s">
        <v>11544</v>
      </c>
      <c r="C1097" s="377" t="s">
        <v>11545</v>
      </c>
      <c r="D1097" s="377" t="s">
        <v>383</v>
      </c>
      <c r="E1097" s="379" t="s">
        <v>145</v>
      </c>
      <c r="F1097" s="379">
        <v>1</v>
      </c>
      <c r="G1097" s="380">
        <v>523.03</v>
      </c>
      <c r="H1097" s="380">
        <v>523.03</v>
      </c>
    </row>
    <row r="1098" spans="1:8" ht="45" x14ac:dyDescent="0.25">
      <c r="A1098" s="98">
        <f t="shared" si="16"/>
        <v>170353</v>
      </c>
      <c r="B1098" s="377" t="s">
        <v>11546</v>
      </c>
      <c r="C1098" s="377" t="s">
        <v>11547</v>
      </c>
      <c r="D1098" s="377" t="s">
        <v>11548</v>
      </c>
      <c r="E1098" s="379" t="s">
        <v>145</v>
      </c>
      <c r="F1098" s="379">
        <v>1</v>
      </c>
      <c r="G1098" s="380">
        <v>552.87</v>
      </c>
      <c r="H1098" s="380">
        <v>552.87</v>
      </c>
    </row>
    <row r="1099" spans="1:8" ht="45" x14ac:dyDescent="0.25">
      <c r="A1099" s="98">
        <f t="shared" si="16"/>
        <v>170354</v>
      </c>
      <c r="B1099" s="377" t="s">
        <v>11549</v>
      </c>
      <c r="C1099" s="377" t="s">
        <v>11550</v>
      </c>
      <c r="D1099" s="377" t="s">
        <v>319</v>
      </c>
      <c r="E1099" s="379" t="s">
        <v>145</v>
      </c>
      <c r="F1099" s="379">
        <v>1</v>
      </c>
      <c r="G1099" s="381">
        <v>1442.56</v>
      </c>
      <c r="H1099" s="381">
        <v>1442.56</v>
      </c>
    </row>
    <row r="1100" spans="1:8" ht="45" x14ac:dyDescent="0.25">
      <c r="A1100" s="98">
        <f t="shared" si="16"/>
        <v>170357</v>
      </c>
      <c r="B1100" s="377" t="s">
        <v>11551</v>
      </c>
      <c r="C1100" s="377" t="s">
        <v>11552</v>
      </c>
      <c r="D1100" s="377" t="s">
        <v>11553</v>
      </c>
      <c r="E1100" s="379" t="s">
        <v>145</v>
      </c>
      <c r="F1100" s="379">
        <v>1</v>
      </c>
      <c r="G1100" s="381">
        <v>1082.6600000000001</v>
      </c>
      <c r="H1100" s="381">
        <v>1082.6600000000001</v>
      </c>
    </row>
    <row r="1101" spans="1:8" x14ac:dyDescent="0.25">
      <c r="A1101" s="98">
        <f t="shared" si="16"/>
        <v>1705</v>
      </c>
      <c r="B1101" s="378" t="s">
        <v>11554</v>
      </c>
      <c r="C1101" s="377"/>
      <c r="D1101" s="378" t="s">
        <v>11555</v>
      </c>
      <c r="E1101" s="379"/>
      <c r="F1101" s="379"/>
      <c r="G1101" s="380"/>
      <c r="H1101" s="380"/>
    </row>
    <row r="1102" spans="1:8" ht="45" x14ac:dyDescent="0.25">
      <c r="A1102" s="98">
        <f t="shared" ref="A1102:A1165" si="17">VALUE(RIGHT(B1102,LEN(B1102)-1))</f>
        <v>170502</v>
      </c>
      <c r="B1102" s="377" t="s">
        <v>11556</v>
      </c>
      <c r="C1102" s="377" t="s">
        <v>11557</v>
      </c>
      <c r="D1102" s="377" t="s">
        <v>11558</v>
      </c>
      <c r="E1102" s="379" t="s">
        <v>145</v>
      </c>
      <c r="F1102" s="379">
        <v>1</v>
      </c>
      <c r="G1102" s="380">
        <v>183.43</v>
      </c>
      <c r="H1102" s="380">
        <v>183.43</v>
      </c>
    </row>
    <row r="1103" spans="1:8" ht="45" x14ac:dyDescent="0.25">
      <c r="A1103" s="98">
        <f t="shared" si="17"/>
        <v>170506</v>
      </c>
      <c r="B1103" s="377" t="s">
        <v>11559</v>
      </c>
      <c r="C1103" s="377" t="s">
        <v>11560</v>
      </c>
      <c r="D1103" s="377" t="s">
        <v>11561</v>
      </c>
      <c r="E1103" s="379" t="s">
        <v>145</v>
      </c>
      <c r="F1103" s="379">
        <v>1</v>
      </c>
      <c r="G1103" s="380">
        <v>686.2</v>
      </c>
      <c r="H1103" s="380">
        <v>686.2</v>
      </c>
    </row>
    <row r="1104" spans="1:8" ht="105" x14ac:dyDescent="0.25">
      <c r="A1104" s="98">
        <f t="shared" si="17"/>
        <v>170507</v>
      </c>
      <c r="B1104" s="377" t="s">
        <v>11562</v>
      </c>
      <c r="C1104" s="377" t="s">
        <v>11563</v>
      </c>
      <c r="D1104" s="377" t="s">
        <v>11564</v>
      </c>
      <c r="E1104" s="379" t="s">
        <v>138</v>
      </c>
      <c r="F1104" s="379">
        <v>1</v>
      </c>
      <c r="G1104" s="381">
        <v>1762.49</v>
      </c>
      <c r="H1104" s="381">
        <v>1762.49</v>
      </c>
    </row>
    <row r="1105" spans="1:8" ht="105" x14ac:dyDescent="0.25">
      <c r="A1105" s="98">
        <f t="shared" si="17"/>
        <v>170508</v>
      </c>
      <c r="B1105" s="377" t="s">
        <v>11565</v>
      </c>
      <c r="C1105" s="377" t="s">
        <v>11566</v>
      </c>
      <c r="D1105" s="377" t="s">
        <v>11567</v>
      </c>
      <c r="E1105" s="379" t="s">
        <v>138</v>
      </c>
      <c r="F1105" s="379">
        <v>1</v>
      </c>
      <c r="G1105" s="381">
        <v>1762.49</v>
      </c>
      <c r="H1105" s="381">
        <v>1762.49</v>
      </c>
    </row>
    <row r="1106" spans="1:8" ht="45" customHeight="1" x14ac:dyDescent="0.25">
      <c r="A1106" s="98">
        <f t="shared" si="17"/>
        <v>170509</v>
      </c>
      <c r="B1106" s="377" t="s">
        <v>11568</v>
      </c>
      <c r="C1106" s="377" t="s">
        <v>11569</v>
      </c>
      <c r="D1106" s="377" t="s">
        <v>11570</v>
      </c>
      <c r="E1106" s="379" t="s">
        <v>145</v>
      </c>
      <c r="F1106" s="379">
        <v>1</v>
      </c>
      <c r="G1106" s="381">
        <v>2212.35</v>
      </c>
      <c r="H1106" s="381">
        <v>2212.35</v>
      </c>
    </row>
    <row r="1107" spans="1:8" ht="90" x14ac:dyDescent="0.25">
      <c r="A1107" s="98">
        <f t="shared" si="17"/>
        <v>170510</v>
      </c>
      <c r="B1107" s="377" t="s">
        <v>11571</v>
      </c>
      <c r="C1107" s="377" t="s">
        <v>11572</v>
      </c>
      <c r="D1107" s="377" t="s">
        <v>11573</v>
      </c>
      <c r="E1107" s="379" t="s">
        <v>145</v>
      </c>
      <c r="F1107" s="379">
        <v>1</v>
      </c>
      <c r="G1107" s="381">
        <v>5468.22</v>
      </c>
      <c r="H1107" s="381">
        <v>5468.22</v>
      </c>
    </row>
    <row r="1108" spans="1:8" ht="60" x14ac:dyDescent="0.25">
      <c r="A1108" s="98">
        <f t="shared" si="17"/>
        <v>170511</v>
      </c>
      <c r="B1108" s="377" t="s">
        <v>11574</v>
      </c>
      <c r="C1108" s="377" t="s">
        <v>11575</v>
      </c>
      <c r="D1108" s="377" t="s">
        <v>11576</v>
      </c>
      <c r="E1108" s="379" t="s">
        <v>145</v>
      </c>
      <c r="F1108" s="379">
        <v>1</v>
      </c>
      <c r="G1108" s="381">
        <v>2542.13</v>
      </c>
      <c r="H1108" s="381">
        <v>2542.13</v>
      </c>
    </row>
    <row r="1109" spans="1:8" ht="75" x14ac:dyDescent="0.25">
      <c r="A1109" s="98">
        <f t="shared" si="17"/>
        <v>170512</v>
      </c>
      <c r="B1109" s="377" t="s">
        <v>11577</v>
      </c>
      <c r="C1109" s="377" t="s">
        <v>11578</v>
      </c>
      <c r="D1109" s="377" t="s">
        <v>11579</v>
      </c>
      <c r="E1109" s="379" t="s">
        <v>145</v>
      </c>
      <c r="F1109" s="379">
        <v>1</v>
      </c>
      <c r="G1109" s="380">
        <v>601.03</v>
      </c>
      <c r="H1109" s="380">
        <v>601.03</v>
      </c>
    </row>
    <row r="1110" spans="1:8" ht="75" x14ac:dyDescent="0.25">
      <c r="A1110" s="98">
        <f t="shared" si="17"/>
        <v>170514</v>
      </c>
      <c r="B1110" s="377" t="s">
        <v>11580</v>
      </c>
      <c r="C1110" s="377" t="s">
        <v>11581</v>
      </c>
      <c r="D1110" s="377" t="s">
        <v>11582</v>
      </c>
      <c r="E1110" s="379" t="s">
        <v>145</v>
      </c>
      <c r="F1110" s="379">
        <v>1</v>
      </c>
      <c r="G1110" s="381">
        <v>1865.01</v>
      </c>
      <c r="H1110" s="381">
        <v>1865.01</v>
      </c>
    </row>
    <row r="1111" spans="1:8" ht="75" x14ac:dyDescent="0.25">
      <c r="A1111" s="98">
        <f t="shared" si="17"/>
        <v>170515</v>
      </c>
      <c r="B1111" s="377" t="s">
        <v>11583</v>
      </c>
      <c r="C1111" s="377" t="s">
        <v>11584</v>
      </c>
      <c r="D1111" s="377" t="s">
        <v>11585</v>
      </c>
      <c r="E1111" s="379" t="s">
        <v>145</v>
      </c>
      <c r="F1111" s="379">
        <v>1</v>
      </c>
      <c r="G1111" s="381">
        <v>2272.79</v>
      </c>
      <c r="H1111" s="381">
        <v>2272.79</v>
      </c>
    </row>
    <row r="1112" spans="1:8" ht="75" x14ac:dyDescent="0.25">
      <c r="A1112" s="98">
        <f t="shared" si="17"/>
        <v>170516</v>
      </c>
      <c r="B1112" s="377" t="s">
        <v>11586</v>
      </c>
      <c r="C1112" s="377" t="s">
        <v>11587</v>
      </c>
      <c r="D1112" s="377" t="s">
        <v>11588</v>
      </c>
      <c r="E1112" s="379" t="s">
        <v>145</v>
      </c>
      <c r="F1112" s="379">
        <v>1</v>
      </c>
      <c r="G1112" s="381">
        <v>3438.18</v>
      </c>
      <c r="H1112" s="381">
        <v>3438.18</v>
      </c>
    </row>
    <row r="1113" spans="1:8" ht="60" x14ac:dyDescent="0.25">
      <c r="A1113" s="98">
        <f t="shared" si="17"/>
        <v>170519</v>
      </c>
      <c r="B1113" s="377" t="s">
        <v>11589</v>
      </c>
      <c r="C1113" s="377" t="s">
        <v>11590</v>
      </c>
      <c r="D1113" s="377" t="s">
        <v>11591</v>
      </c>
      <c r="E1113" s="379" t="s">
        <v>145</v>
      </c>
      <c r="F1113" s="379">
        <v>1</v>
      </c>
      <c r="G1113" s="380">
        <v>322.61</v>
      </c>
      <c r="H1113" s="380">
        <v>322.61</v>
      </c>
    </row>
    <row r="1114" spans="1:8" ht="45" x14ac:dyDescent="0.25">
      <c r="A1114" s="98">
        <f t="shared" si="17"/>
        <v>170524</v>
      </c>
      <c r="B1114" s="377" t="s">
        <v>11592</v>
      </c>
      <c r="C1114" s="377" t="s">
        <v>11593</v>
      </c>
      <c r="D1114" s="377" t="s">
        <v>11594</v>
      </c>
      <c r="E1114" s="379" t="s">
        <v>145</v>
      </c>
      <c r="F1114" s="379">
        <v>1</v>
      </c>
      <c r="G1114" s="380">
        <v>76.510000000000005</v>
      </c>
      <c r="H1114" s="380">
        <v>76.510000000000005</v>
      </c>
    </row>
    <row r="1115" spans="1:8" ht="60" x14ac:dyDescent="0.25">
      <c r="A1115" s="98">
        <f t="shared" si="17"/>
        <v>170528</v>
      </c>
      <c r="B1115" s="377" t="s">
        <v>11595</v>
      </c>
      <c r="C1115" s="377" t="s">
        <v>11596</v>
      </c>
      <c r="D1115" s="377" t="s">
        <v>11597</v>
      </c>
      <c r="E1115" s="379" t="s">
        <v>145</v>
      </c>
      <c r="F1115" s="379">
        <v>1</v>
      </c>
      <c r="G1115" s="381">
        <v>3619.12</v>
      </c>
      <c r="H1115" s="381">
        <v>3619.12</v>
      </c>
    </row>
    <row r="1116" spans="1:8" ht="75" x14ac:dyDescent="0.25">
      <c r="A1116" s="98">
        <f t="shared" si="17"/>
        <v>170530</v>
      </c>
      <c r="B1116" s="377" t="s">
        <v>11598</v>
      </c>
      <c r="C1116" s="377" t="s">
        <v>11599</v>
      </c>
      <c r="D1116" s="377" t="s">
        <v>11600</v>
      </c>
      <c r="E1116" s="379" t="s">
        <v>145</v>
      </c>
      <c r="F1116" s="379">
        <v>1</v>
      </c>
      <c r="G1116" s="380">
        <v>501.49</v>
      </c>
      <c r="H1116" s="380">
        <v>501.49</v>
      </c>
    </row>
    <row r="1117" spans="1:8" ht="45" x14ac:dyDescent="0.25">
      <c r="A1117" s="98">
        <f t="shared" si="17"/>
        <v>170533</v>
      </c>
      <c r="B1117" s="377" t="s">
        <v>11601</v>
      </c>
      <c r="C1117" s="377" t="s">
        <v>11602</v>
      </c>
      <c r="D1117" s="377" t="s">
        <v>11603</v>
      </c>
      <c r="E1117" s="379" t="s">
        <v>145</v>
      </c>
      <c r="F1117" s="379">
        <v>1</v>
      </c>
      <c r="G1117" s="381">
        <v>1975.53</v>
      </c>
      <c r="H1117" s="381">
        <v>1975.53</v>
      </c>
    </row>
    <row r="1118" spans="1:8" ht="45" x14ac:dyDescent="0.25">
      <c r="A1118" s="98">
        <f t="shared" si="17"/>
        <v>170534</v>
      </c>
      <c r="B1118" s="377" t="s">
        <v>11604</v>
      </c>
      <c r="C1118" s="377" t="s">
        <v>11605</v>
      </c>
      <c r="D1118" s="377" t="s">
        <v>11606</v>
      </c>
      <c r="E1118" s="379" t="s">
        <v>145</v>
      </c>
      <c r="F1118" s="379">
        <v>1</v>
      </c>
      <c r="G1118" s="381">
        <v>3044.01</v>
      </c>
      <c r="H1118" s="381">
        <v>3044.01</v>
      </c>
    </row>
    <row r="1119" spans="1:8" ht="45" x14ac:dyDescent="0.25">
      <c r="A1119" s="98">
        <f t="shared" si="17"/>
        <v>170535</v>
      </c>
      <c r="B1119" s="377" t="s">
        <v>11607</v>
      </c>
      <c r="C1119" s="377" t="s">
        <v>11608</v>
      </c>
      <c r="D1119" s="377" t="s">
        <v>11609</v>
      </c>
      <c r="E1119" s="379" t="s">
        <v>145</v>
      </c>
      <c r="F1119" s="379">
        <v>1</v>
      </c>
      <c r="G1119" s="381">
        <v>2223.9499999999998</v>
      </c>
      <c r="H1119" s="381">
        <v>2223.9499999999998</v>
      </c>
    </row>
    <row r="1120" spans="1:8" ht="45" x14ac:dyDescent="0.25">
      <c r="A1120" s="98">
        <f t="shared" si="17"/>
        <v>170536</v>
      </c>
      <c r="B1120" s="377" t="s">
        <v>11610</v>
      </c>
      <c r="C1120" s="377" t="s">
        <v>11611</v>
      </c>
      <c r="D1120" s="377" t="s">
        <v>11612</v>
      </c>
      <c r="E1120" s="379" t="s">
        <v>145</v>
      </c>
      <c r="F1120" s="379">
        <v>1</v>
      </c>
      <c r="G1120" s="381">
        <v>2783.68</v>
      </c>
      <c r="H1120" s="381">
        <v>2783.68</v>
      </c>
    </row>
    <row r="1121" spans="1:8" ht="45" x14ac:dyDescent="0.25">
      <c r="A1121" s="98">
        <f t="shared" si="17"/>
        <v>170537</v>
      </c>
      <c r="B1121" s="377" t="s">
        <v>11613</v>
      </c>
      <c r="C1121" s="377" t="s">
        <v>11614</v>
      </c>
      <c r="D1121" s="377" t="s">
        <v>11615</v>
      </c>
      <c r="E1121" s="379" t="s">
        <v>145</v>
      </c>
      <c r="F1121" s="379">
        <v>1</v>
      </c>
      <c r="G1121" s="380">
        <v>62.48</v>
      </c>
      <c r="H1121" s="380">
        <v>62.48</v>
      </c>
    </row>
    <row r="1122" spans="1:8" ht="30" x14ac:dyDescent="0.25">
      <c r="A1122" s="98">
        <f t="shared" si="17"/>
        <v>170538</v>
      </c>
      <c r="B1122" s="377" t="s">
        <v>11616</v>
      </c>
      <c r="C1122" s="377" t="s">
        <v>11617</v>
      </c>
      <c r="D1122" s="377" t="s">
        <v>11618</v>
      </c>
      <c r="E1122" s="379" t="s">
        <v>145</v>
      </c>
      <c r="F1122" s="379">
        <v>1</v>
      </c>
      <c r="G1122" s="380">
        <v>27.73</v>
      </c>
      <c r="H1122" s="380">
        <v>27.73</v>
      </c>
    </row>
    <row r="1123" spans="1:8" ht="60" x14ac:dyDescent="0.25">
      <c r="A1123" s="98">
        <f t="shared" si="17"/>
        <v>170539</v>
      </c>
      <c r="B1123" s="377" t="s">
        <v>11619</v>
      </c>
      <c r="C1123" s="377" t="s">
        <v>11620</v>
      </c>
      <c r="D1123" s="377" t="s">
        <v>11621</v>
      </c>
      <c r="E1123" s="379" t="s">
        <v>145</v>
      </c>
      <c r="F1123" s="379">
        <v>1</v>
      </c>
      <c r="G1123" s="380">
        <v>617.04999999999995</v>
      </c>
      <c r="H1123" s="380">
        <v>617.04999999999995</v>
      </c>
    </row>
    <row r="1124" spans="1:8" ht="60" x14ac:dyDescent="0.25">
      <c r="A1124" s="98">
        <f t="shared" si="17"/>
        <v>170540</v>
      </c>
      <c r="B1124" s="377" t="s">
        <v>11622</v>
      </c>
      <c r="C1124" s="377" t="s">
        <v>11623</v>
      </c>
      <c r="D1124" s="377" t="s">
        <v>11624</v>
      </c>
      <c r="E1124" s="379" t="s">
        <v>145</v>
      </c>
      <c r="F1124" s="379">
        <v>1</v>
      </c>
      <c r="G1124" s="380">
        <v>728.11</v>
      </c>
      <c r="H1124" s="380">
        <v>728.11</v>
      </c>
    </row>
    <row r="1125" spans="1:8" ht="30" x14ac:dyDescent="0.25">
      <c r="A1125" s="98">
        <f t="shared" si="17"/>
        <v>170541</v>
      </c>
      <c r="B1125" s="377" t="s">
        <v>11625</v>
      </c>
      <c r="C1125" s="377" t="s">
        <v>11626</v>
      </c>
      <c r="D1125" s="377" t="s">
        <v>11627</v>
      </c>
      <c r="E1125" s="379" t="s">
        <v>145</v>
      </c>
      <c r="F1125" s="379">
        <v>1</v>
      </c>
      <c r="G1125" s="380">
        <v>193.92</v>
      </c>
      <c r="H1125" s="380">
        <v>193.92</v>
      </c>
    </row>
    <row r="1126" spans="1:8" ht="105" x14ac:dyDescent="0.25">
      <c r="A1126" s="98">
        <f t="shared" si="17"/>
        <v>170545</v>
      </c>
      <c r="B1126" s="377" t="s">
        <v>11628</v>
      </c>
      <c r="C1126" s="377" t="s">
        <v>11629</v>
      </c>
      <c r="D1126" s="377" t="s">
        <v>11630</v>
      </c>
      <c r="E1126" s="379" t="s">
        <v>138</v>
      </c>
      <c r="F1126" s="379">
        <v>1</v>
      </c>
      <c r="G1126" s="381">
        <v>1655.2</v>
      </c>
      <c r="H1126" s="381">
        <v>1655.2</v>
      </c>
    </row>
    <row r="1127" spans="1:8" ht="30" x14ac:dyDescent="0.25">
      <c r="A1127" s="98">
        <f t="shared" si="17"/>
        <v>170546</v>
      </c>
      <c r="B1127" s="377" t="s">
        <v>11631</v>
      </c>
      <c r="C1127" s="377" t="s">
        <v>11632</v>
      </c>
      <c r="D1127" s="377" t="s">
        <v>11633</v>
      </c>
      <c r="E1127" s="379" t="s">
        <v>145</v>
      </c>
      <c r="F1127" s="379">
        <v>1</v>
      </c>
      <c r="G1127" s="380">
        <v>359.14</v>
      </c>
      <c r="H1127" s="380">
        <v>359.14</v>
      </c>
    </row>
    <row r="1128" spans="1:8" ht="60" x14ac:dyDescent="0.25">
      <c r="A1128" s="98">
        <f t="shared" si="17"/>
        <v>170547</v>
      </c>
      <c r="B1128" s="377" t="s">
        <v>11634</v>
      </c>
      <c r="C1128" s="377" t="s">
        <v>11635</v>
      </c>
      <c r="D1128" s="377" t="s">
        <v>11636</v>
      </c>
      <c r="E1128" s="379" t="s">
        <v>145</v>
      </c>
      <c r="F1128" s="379">
        <v>1</v>
      </c>
      <c r="G1128" s="380">
        <v>596.04999999999995</v>
      </c>
      <c r="H1128" s="380">
        <v>596.04999999999995</v>
      </c>
    </row>
    <row r="1129" spans="1:8" ht="45" x14ac:dyDescent="0.25">
      <c r="A1129" s="98">
        <f t="shared" si="17"/>
        <v>170548</v>
      </c>
      <c r="B1129" s="377" t="s">
        <v>11637</v>
      </c>
      <c r="C1129" s="377" t="s">
        <v>11638</v>
      </c>
      <c r="D1129" s="377" t="s">
        <v>11639</v>
      </c>
      <c r="E1129" s="379" t="s">
        <v>145</v>
      </c>
      <c r="F1129" s="379">
        <v>1</v>
      </c>
      <c r="G1129" s="381">
        <v>1445.06</v>
      </c>
      <c r="H1129" s="381">
        <v>1445.06</v>
      </c>
    </row>
    <row r="1130" spans="1:8" ht="45" customHeight="1" x14ac:dyDescent="0.25">
      <c r="A1130" s="98">
        <f t="shared" si="17"/>
        <v>170549</v>
      </c>
      <c r="B1130" s="377" t="s">
        <v>11640</v>
      </c>
      <c r="C1130" s="377" t="s">
        <v>11641</v>
      </c>
      <c r="D1130" s="377" t="s">
        <v>11642</v>
      </c>
      <c r="E1130" s="379" t="s">
        <v>145</v>
      </c>
      <c r="F1130" s="379">
        <v>1</v>
      </c>
      <c r="G1130" s="381">
        <v>2452.81</v>
      </c>
      <c r="H1130" s="381">
        <v>2452.81</v>
      </c>
    </row>
    <row r="1131" spans="1:8" ht="45" x14ac:dyDescent="0.25">
      <c r="A1131" s="98">
        <f t="shared" si="17"/>
        <v>170550</v>
      </c>
      <c r="B1131" s="377" t="s">
        <v>11643</v>
      </c>
      <c r="C1131" s="377" t="s">
        <v>11644</v>
      </c>
      <c r="D1131" s="377" t="s">
        <v>11645</v>
      </c>
      <c r="E1131" s="379" t="s">
        <v>145</v>
      </c>
      <c r="F1131" s="379">
        <v>1</v>
      </c>
      <c r="G1131" s="381">
        <v>1669.95</v>
      </c>
      <c r="H1131" s="381">
        <v>1669.95</v>
      </c>
    </row>
    <row r="1132" spans="1:8" ht="30" x14ac:dyDescent="0.25">
      <c r="A1132" s="98">
        <f t="shared" si="17"/>
        <v>170555</v>
      </c>
      <c r="B1132" s="377" t="s">
        <v>11646</v>
      </c>
      <c r="C1132" s="377" t="s">
        <v>11647</v>
      </c>
      <c r="D1132" s="377" t="s">
        <v>11648</v>
      </c>
      <c r="E1132" s="379" t="s">
        <v>145</v>
      </c>
      <c r="F1132" s="379">
        <v>1</v>
      </c>
      <c r="G1132" s="380">
        <v>235.83</v>
      </c>
      <c r="H1132" s="380">
        <v>235.83</v>
      </c>
    </row>
    <row r="1133" spans="1:8" ht="105" x14ac:dyDescent="0.25">
      <c r="A1133" s="98">
        <f t="shared" si="17"/>
        <v>170557</v>
      </c>
      <c r="B1133" s="377" t="s">
        <v>11649</v>
      </c>
      <c r="C1133" s="377" t="s">
        <v>11650</v>
      </c>
      <c r="D1133" s="377" t="s">
        <v>11651</v>
      </c>
      <c r="E1133" s="379" t="s">
        <v>138</v>
      </c>
      <c r="F1133" s="379">
        <v>1</v>
      </c>
      <c r="G1133" s="381">
        <v>1987.34</v>
      </c>
      <c r="H1133" s="381">
        <v>1987.34</v>
      </c>
    </row>
    <row r="1134" spans="1:8" ht="60" x14ac:dyDescent="0.25">
      <c r="A1134" s="98">
        <f t="shared" si="17"/>
        <v>170561</v>
      </c>
      <c r="B1134" s="377" t="s">
        <v>11652</v>
      </c>
      <c r="C1134" s="377" t="s">
        <v>11653</v>
      </c>
      <c r="D1134" s="377" t="s">
        <v>11654</v>
      </c>
      <c r="E1134" s="379" t="s">
        <v>145</v>
      </c>
      <c r="F1134" s="379">
        <v>1</v>
      </c>
      <c r="G1134" s="381">
        <v>11595.21</v>
      </c>
      <c r="H1134" s="381">
        <v>11595.21</v>
      </c>
    </row>
    <row r="1135" spans="1:8" ht="45" x14ac:dyDescent="0.25">
      <c r="A1135" s="98">
        <f t="shared" si="17"/>
        <v>170562</v>
      </c>
      <c r="B1135" s="377" t="s">
        <v>11655</v>
      </c>
      <c r="C1135" s="377" t="s">
        <v>11656</v>
      </c>
      <c r="D1135" s="377" t="s">
        <v>11657</v>
      </c>
      <c r="E1135" s="379" t="s">
        <v>145</v>
      </c>
      <c r="F1135" s="379">
        <v>1</v>
      </c>
      <c r="G1135" s="381">
        <v>3619.46</v>
      </c>
      <c r="H1135" s="381">
        <v>3619.46</v>
      </c>
    </row>
    <row r="1136" spans="1:8" x14ac:dyDescent="0.25">
      <c r="A1136" s="98">
        <f t="shared" si="17"/>
        <v>1706</v>
      </c>
      <c r="B1136" s="378" t="s">
        <v>11658</v>
      </c>
      <c r="C1136" s="377"/>
      <c r="D1136" s="378" t="s">
        <v>11659</v>
      </c>
      <c r="E1136" s="379"/>
      <c r="F1136" s="379"/>
      <c r="G1136" s="380"/>
      <c r="H1136" s="380"/>
    </row>
    <row r="1137" spans="1:8" ht="45" x14ac:dyDescent="0.25">
      <c r="A1137" s="98">
        <f t="shared" si="17"/>
        <v>170601</v>
      </c>
      <c r="B1137" s="377" t="s">
        <v>11660</v>
      </c>
      <c r="C1137" s="377" t="s">
        <v>11661</v>
      </c>
      <c r="D1137" s="377" t="s">
        <v>11662</v>
      </c>
      <c r="E1137" s="379" t="s">
        <v>145</v>
      </c>
      <c r="F1137" s="379">
        <v>1</v>
      </c>
      <c r="G1137" s="380">
        <v>130.65</v>
      </c>
      <c r="H1137" s="380">
        <v>130.65</v>
      </c>
    </row>
    <row r="1138" spans="1:8" ht="45" x14ac:dyDescent="0.25">
      <c r="A1138" s="98">
        <f t="shared" si="17"/>
        <v>170602</v>
      </c>
      <c r="B1138" s="377" t="s">
        <v>11663</v>
      </c>
      <c r="C1138" s="377" t="s">
        <v>11664</v>
      </c>
      <c r="D1138" s="377" t="s">
        <v>11665</v>
      </c>
      <c r="E1138" s="379" t="s">
        <v>145</v>
      </c>
      <c r="F1138" s="379">
        <v>1</v>
      </c>
      <c r="G1138" s="380">
        <v>150.21</v>
      </c>
      <c r="H1138" s="380">
        <v>150.21</v>
      </c>
    </row>
    <row r="1139" spans="1:8" ht="45" x14ac:dyDescent="0.25">
      <c r="A1139" s="98">
        <f t="shared" si="17"/>
        <v>170603</v>
      </c>
      <c r="B1139" s="377" t="s">
        <v>11666</v>
      </c>
      <c r="C1139" s="377" t="s">
        <v>11667</v>
      </c>
      <c r="D1139" s="377" t="s">
        <v>11668</v>
      </c>
      <c r="E1139" s="379" t="s">
        <v>145</v>
      </c>
      <c r="F1139" s="379">
        <v>1</v>
      </c>
      <c r="G1139" s="380">
        <v>170.28</v>
      </c>
      <c r="H1139" s="380">
        <v>170.28</v>
      </c>
    </row>
    <row r="1140" spans="1:8" ht="45" x14ac:dyDescent="0.25">
      <c r="A1140" s="98">
        <f t="shared" si="17"/>
        <v>170604</v>
      </c>
      <c r="B1140" s="377" t="s">
        <v>11669</v>
      </c>
      <c r="C1140" s="377" t="s">
        <v>11670</v>
      </c>
      <c r="D1140" s="377" t="s">
        <v>11671</v>
      </c>
      <c r="E1140" s="379" t="s">
        <v>145</v>
      </c>
      <c r="F1140" s="379">
        <v>1</v>
      </c>
      <c r="G1140" s="380">
        <v>173.98</v>
      </c>
      <c r="H1140" s="380">
        <v>173.98</v>
      </c>
    </row>
    <row r="1141" spans="1:8" ht="45" x14ac:dyDescent="0.25">
      <c r="A1141" s="98">
        <f t="shared" si="17"/>
        <v>170607</v>
      </c>
      <c r="B1141" s="377" t="s">
        <v>11672</v>
      </c>
      <c r="C1141" s="377" t="s">
        <v>11673</v>
      </c>
      <c r="D1141" s="377" t="s">
        <v>11674</v>
      </c>
      <c r="E1141" s="379" t="s">
        <v>145</v>
      </c>
      <c r="F1141" s="379">
        <v>1</v>
      </c>
      <c r="G1141" s="380">
        <v>383.62</v>
      </c>
      <c r="H1141" s="380">
        <v>383.62</v>
      </c>
    </row>
    <row r="1142" spans="1:8" ht="105" x14ac:dyDescent="0.25">
      <c r="A1142" s="98">
        <f t="shared" si="17"/>
        <v>170608</v>
      </c>
      <c r="B1142" s="377" t="s">
        <v>11675</v>
      </c>
      <c r="C1142" s="377" t="s">
        <v>11676</v>
      </c>
      <c r="D1142" s="377" t="s">
        <v>11677</v>
      </c>
      <c r="E1142" s="379" t="s">
        <v>145</v>
      </c>
      <c r="F1142" s="379">
        <v>1</v>
      </c>
      <c r="G1142" s="381">
        <v>1509.64</v>
      </c>
      <c r="H1142" s="381">
        <v>1509.64</v>
      </c>
    </row>
    <row r="1143" spans="1:8" ht="105" x14ac:dyDescent="0.25">
      <c r="A1143" s="98">
        <f t="shared" si="17"/>
        <v>170609</v>
      </c>
      <c r="B1143" s="377" t="s">
        <v>11678</v>
      </c>
      <c r="C1143" s="377" t="s">
        <v>11679</v>
      </c>
      <c r="D1143" s="377" t="s">
        <v>11680</v>
      </c>
      <c r="E1143" s="379" t="s">
        <v>145</v>
      </c>
      <c r="F1143" s="379">
        <v>1</v>
      </c>
      <c r="G1143" s="381">
        <v>1509.64</v>
      </c>
      <c r="H1143" s="381">
        <v>1509.64</v>
      </c>
    </row>
    <row r="1144" spans="1:8" ht="60" x14ac:dyDescent="0.25">
      <c r="A1144" s="98">
        <f t="shared" si="17"/>
        <v>170610</v>
      </c>
      <c r="B1144" s="377" t="s">
        <v>11681</v>
      </c>
      <c r="C1144" s="377" t="s">
        <v>11682</v>
      </c>
      <c r="D1144" s="377" t="s">
        <v>11683</v>
      </c>
      <c r="E1144" s="379" t="s">
        <v>145</v>
      </c>
      <c r="F1144" s="379">
        <v>1</v>
      </c>
      <c r="G1144" s="381">
        <v>1597.85</v>
      </c>
      <c r="H1144" s="381">
        <v>1597.85</v>
      </c>
    </row>
    <row r="1145" spans="1:8" ht="75" x14ac:dyDescent="0.25">
      <c r="A1145" s="98">
        <f t="shared" si="17"/>
        <v>170611</v>
      </c>
      <c r="B1145" s="377" t="s">
        <v>11684</v>
      </c>
      <c r="C1145" s="377" t="s">
        <v>11685</v>
      </c>
      <c r="D1145" s="377" t="s">
        <v>11686</v>
      </c>
      <c r="E1145" s="379" t="s">
        <v>145</v>
      </c>
      <c r="F1145" s="379">
        <v>1</v>
      </c>
      <c r="G1145" s="381">
        <v>1625.93</v>
      </c>
      <c r="H1145" s="381">
        <v>1625.93</v>
      </c>
    </row>
    <row r="1146" spans="1:8" ht="90" x14ac:dyDescent="0.25">
      <c r="A1146" s="98">
        <f t="shared" si="17"/>
        <v>170612</v>
      </c>
      <c r="B1146" s="377" t="s">
        <v>11687</v>
      </c>
      <c r="C1146" s="377" t="s">
        <v>11688</v>
      </c>
      <c r="D1146" s="377" t="s">
        <v>11689</v>
      </c>
      <c r="E1146" s="379" t="s">
        <v>145</v>
      </c>
      <c r="F1146" s="379">
        <v>1</v>
      </c>
      <c r="G1146" s="381">
        <v>1342.14</v>
      </c>
      <c r="H1146" s="381">
        <v>1342.14</v>
      </c>
    </row>
    <row r="1147" spans="1:8" ht="75" x14ac:dyDescent="0.25">
      <c r="A1147" s="98">
        <f t="shared" si="17"/>
        <v>170613</v>
      </c>
      <c r="B1147" s="377" t="s">
        <v>11690</v>
      </c>
      <c r="C1147" s="377" t="s">
        <v>11691</v>
      </c>
      <c r="D1147" s="377" t="s">
        <v>11692</v>
      </c>
      <c r="E1147" s="379" t="s">
        <v>145</v>
      </c>
      <c r="F1147" s="379">
        <v>1</v>
      </c>
      <c r="G1147" s="381">
        <v>1889.14</v>
      </c>
      <c r="H1147" s="381">
        <v>1889.14</v>
      </c>
    </row>
    <row r="1148" spans="1:8" ht="75" x14ac:dyDescent="0.25">
      <c r="A1148" s="98">
        <f t="shared" si="17"/>
        <v>170614</v>
      </c>
      <c r="B1148" s="377" t="s">
        <v>11693</v>
      </c>
      <c r="C1148" s="377" t="s">
        <v>11694</v>
      </c>
      <c r="D1148" s="377" t="s">
        <v>11695</v>
      </c>
      <c r="E1148" s="379" t="s">
        <v>145</v>
      </c>
      <c r="F1148" s="379">
        <v>1</v>
      </c>
      <c r="G1148" s="380">
        <v>238.13</v>
      </c>
      <c r="H1148" s="380">
        <v>238.13</v>
      </c>
    </row>
    <row r="1149" spans="1:8" ht="45" x14ac:dyDescent="0.25">
      <c r="A1149" s="98">
        <f t="shared" si="17"/>
        <v>170615</v>
      </c>
      <c r="B1149" s="377" t="s">
        <v>11696</v>
      </c>
      <c r="C1149" s="377" t="s">
        <v>11697</v>
      </c>
      <c r="D1149" s="377" t="s">
        <v>11698</v>
      </c>
      <c r="E1149" s="379" t="s">
        <v>145</v>
      </c>
      <c r="F1149" s="379">
        <v>1</v>
      </c>
      <c r="G1149" s="380">
        <v>160.97</v>
      </c>
      <c r="H1149" s="380">
        <v>160.97</v>
      </c>
    </row>
    <row r="1150" spans="1:8" x14ac:dyDescent="0.25">
      <c r="A1150" s="98">
        <f t="shared" si="17"/>
        <v>18</v>
      </c>
      <c r="B1150" s="378" t="s">
        <v>11699</v>
      </c>
      <c r="C1150" s="377"/>
      <c r="D1150" s="378" t="s">
        <v>11700</v>
      </c>
      <c r="E1150" s="379"/>
      <c r="F1150" s="379"/>
      <c r="G1150" s="380"/>
      <c r="H1150" s="380"/>
    </row>
    <row r="1151" spans="1:8" x14ac:dyDescent="0.25">
      <c r="A1151" s="98">
        <f t="shared" si="17"/>
        <v>1801</v>
      </c>
      <c r="B1151" s="378" t="s">
        <v>11701</v>
      </c>
      <c r="C1151" s="377"/>
      <c r="D1151" s="378" t="s">
        <v>11702</v>
      </c>
      <c r="E1151" s="379"/>
      <c r="F1151" s="379"/>
      <c r="G1151" s="380"/>
      <c r="H1151" s="380"/>
    </row>
    <row r="1152" spans="1:8" ht="45" x14ac:dyDescent="0.25">
      <c r="A1152" s="98">
        <f t="shared" si="17"/>
        <v>180107</v>
      </c>
      <c r="B1152" s="377" t="s">
        <v>11703</v>
      </c>
      <c r="C1152" s="377" t="s">
        <v>11704</v>
      </c>
      <c r="D1152" s="377" t="s">
        <v>11705</v>
      </c>
      <c r="E1152" s="379" t="s">
        <v>145</v>
      </c>
      <c r="F1152" s="379">
        <v>1</v>
      </c>
      <c r="G1152" s="380">
        <v>619.55999999999995</v>
      </c>
      <c r="H1152" s="380">
        <v>619.55999999999995</v>
      </c>
    </row>
    <row r="1153" spans="1:8" ht="30" x14ac:dyDescent="0.25">
      <c r="A1153" s="98">
        <f t="shared" si="17"/>
        <v>180110</v>
      </c>
      <c r="B1153" s="377" t="s">
        <v>11706</v>
      </c>
      <c r="C1153" s="377" t="s">
        <v>11707</v>
      </c>
      <c r="D1153" s="377" t="s">
        <v>11708</v>
      </c>
      <c r="E1153" s="379" t="s">
        <v>145</v>
      </c>
      <c r="F1153" s="379">
        <v>1</v>
      </c>
      <c r="G1153" s="380">
        <v>114.96</v>
      </c>
      <c r="H1153" s="380">
        <v>114.96</v>
      </c>
    </row>
    <row r="1154" spans="1:8" ht="30" x14ac:dyDescent="0.25">
      <c r="A1154" s="98">
        <f t="shared" si="17"/>
        <v>180115</v>
      </c>
      <c r="B1154" s="377" t="s">
        <v>11709</v>
      </c>
      <c r="C1154" s="377" t="s">
        <v>11710</v>
      </c>
      <c r="D1154" s="377" t="s">
        <v>11711</v>
      </c>
      <c r="E1154" s="379" t="s">
        <v>145</v>
      </c>
      <c r="F1154" s="379">
        <v>1</v>
      </c>
      <c r="G1154" s="380">
        <v>66.650000000000006</v>
      </c>
      <c r="H1154" s="380">
        <v>66.650000000000006</v>
      </c>
    </row>
    <row r="1155" spans="1:8" x14ac:dyDescent="0.25">
      <c r="A1155" s="98">
        <f t="shared" si="17"/>
        <v>1802</v>
      </c>
      <c r="B1155" s="378" t="s">
        <v>11712</v>
      </c>
      <c r="C1155" s="377"/>
      <c r="D1155" s="378" t="s">
        <v>11713</v>
      </c>
      <c r="E1155" s="379"/>
      <c r="F1155" s="379"/>
      <c r="G1155" s="380"/>
      <c r="H1155" s="380"/>
    </row>
    <row r="1156" spans="1:8" ht="45" x14ac:dyDescent="0.25">
      <c r="A1156" s="98">
        <f t="shared" si="17"/>
        <v>180201</v>
      </c>
      <c r="B1156" s="377" t="s">
        <v>11714</v>
      </c>
      <c r="C1156" s="377" t="s">
        <v>11715</v>
      </c>
      <c r="D1156" s="377" t="s">
        <v>11716</v>
      </c>
      <c r="E1156" s="379" t="s">
        <v>145</v>
      </c>
      <c r="F1156" s="379">
        <v>1</v>
      </c>
      <c r="G1156" s="380">
        <v>39.35</v>
      </c>
      <c r="H1156" s="380">
        <v>39.35</v>
      </c>
    </row>
    <row r="1157" spans="1:8" ht="45" x14ac:dyDescent="0.25">
      <c r="A1157" s="98">
        <f t="shared" si="17"/>
        <v>180202</v>
      </c>
      <c r="B1157" s="377" t="s">
        <v>11717</v>
      </c>
      <c r="C1157" s="377" t="s">
        <v>11718</v>
      </c>
      <c r="D1157" s="377" t="s">
        <v>11719</v>
      </c>
      <c r="E1157" s="379" t="s">
        <v>145</v>
      </c>
      <c r="F1157" s="379">
        <v>1</v>
      </c>
      <c r="G1157" s="380">
        <v>46.48</v>
      </c>
      <c r="H1157" s="380">
        <v>46.48</v>
      </c>
    </row>
    <row r="1158" spans="1:8" ht="30" x14ac:dyDescent="0.25">
      <c r="A1158" s="98">
        <f t="shared" si="17"/>
        <v>180204</v>
      </c>
      <c r="B1158" s="377" t="s">
        <v>11720</v>
      </c>
      <c r="C1158" s="377" t="s">
        <v>11721</v>
      </c>
      <c r="D1158" s="377" t="s">
        <v>11722</v>
      </c>
      <c r="E1158" s="379" t="s">
        <v>145</v>
      </c>
      <c r="F1158" s="379">
        <v>1</v>
      </c>
      <c r="G1158" s="380">
        <v>34.19</v>
      </c>
      <c r="H1158" s="380">
        <v>34.19</v>
      </c>
    </row>
    <row r="1159" spans="1:8" ht="30" x14ac:dyDescent="0.25">
      <c r="A1159" s="98">
        <f t="shared" si="17"/>
        <v>180205</v>
      </c>
      <c r="B1159" s="377" t="s">
        <v>11723</v>
      </c>
      <c r="C1159" s="377" t="s">
        <v>11724</v>
      </c>
      <c r="D1159" s="377" t="s">
        <v>11725</v>
      </c>
      <c r="E1159" s="379" t="s">
        <v>145</v>
      </c>
      <c r="F1159" s="379">
        <v>1</v>
      </c>
      <c r="G1159" s="380">
        <v>56.65</v>
      </c>
      <c r="H1159" s="380">
        <v>56.65</v>
      </c>
    </row>
    <row r="1160" spans="1:8" ht="30" x14ac:dyDescent="0.25">
      <c r="A1160" s="98">
        <f t="shared" si="17"/>
        <v>180206</v>
      </c>
      <c r="B1160" s="377" t="s">
        <v>11726</v>
      </c>
      <c r="C1160" s="377" t="s">
        <v>11727</v>
      </c>
      <c r="D1160" s="377" t="s">
        <v>11728</v>
      </c>
      <c r="E1160" s="379" t="s">
        <v>145</v>
      </c>
      <c r="F1160" s="379">
        <v>1</v>
      </c>
      <c r="G1160" s="380">
        <v>42.93</v>
      </c>
      <c r="H1160" s="380">
        <v>42.93</v>
      </c>
    </row>
    <row r="1161" spans="1:8" ht="60" x14ac:dyDescent="0.25">
      <c r="A1161" s="98">
        <f t="shared" si="17"/>
        <v>180207</v>
      </c>
      <c r="B1161" s="377" t="s">
        <v>11729</v>
      </c>
      <c r="C1161" s="377" t="s">
        <v>11730</v>
      </c>
      <c r="D1161" s="377" t="s">
        <v>11731</v>
      </c>
      <c r="E1161" s="379" t="s">
        <v>145</v>
      </c>
      <c r="F1161" s="379">
        <v>1</v>
      </c>
      <c r="G1161" s="380">
        <v>61.81</v>
      </c>
      <c r="H1161" s="380">
        <v>61.81</v>
      </c>
    </row>
    <row r="1162" spans="1:8" ht="45" x14ac:dyDescent="0.25">
      <c r="A1162" s="98">
        <f t="shared" si="17"/>
        <v>180208</v>
      </c>
      <c r="B1162" s="377" t="s">
        <v>11732</v>
      </c>
      <c r="C1162" s="377" t="s">
        <v>11733</v>
      </c>
      <c r="D1162" s="377" t="s">
        <v>11734</v>
      </c>
      <c r="E1162" s="379" t="s">
        <v>145</v>
      </c>
      <c r="F1162" s="379">
        <v>1</v>
      </c>
      <c r="G1162" s="380">
        <v>84.27</v>
      </c>
      <c r="H1162" s="380">
        <v>84.27</v>
      </c>
    </row>
    <row r="1163" spans="1:8" ht="30" x14ac:dyDescent="0.25">
      <c r="A1163" s="98">
        <f t="shared" si="17"/>
        <v>180209</v>
      </c>
      <c r="B1163" s="377" t="s">
        <v>11735</v>
      </c>
      <c r="C1163" s="377" t="s">
        <v>11736</v>
      </c>
      <c r="D1163" s="377" t="s">
        <v>11737</v>
      </c>
      <c r="E1163" s="379" t="s">
        <v>145</v>
      </c>
      <c r="F1163" s="379">
        <v>1</v>
      </c>
      <c r="G1163" s="380">
        <v>36.729999999999997</v>
      </c>
      <c r="H1163" s="380">
        <v>36.729999999999997</v>
      </c>
    </row>
    <row r="1164" spans="1:8" ht="30" x14ac:dyDescent="0.25">
      <c r="A1164" s="98">
        <f t="shared" si="17"/>
        <v>180210</v>
      </c>
      <c r="B1164" s="377" t="s">
        <v>11738</v>
      </c>
      <c r="C1164" s="377" t="s">
        <v>11739</v>
      </c>
      <c r="D1164" s="377" t="s">
        <v>11740</v>
      </c>
      <c r="E1164" s="379" t="s">
        <v>145</v>
      </c>
      <c r="F1164" s="379">
        <v>1</v>
      </c>
      <c r="G1164" s="380">
        <v>43.9</v>
      </c>
      <c r="H1164" s="380">
        <v>43.9</v>
      </c>
    </row>
    <row r="1165" spans="1:8" ht="45" x14ac:dyDescent="0.25">
      <c r="A1165" s="98">
        <f t="shared" si="17"/>
        <v>180211</v>
      </c>
      <c r="B1165" s="377" t="s">
        <v>11741</v>
      </c>
      <c r="C1165" s="377" t="s">
        <v>11742</v>
      </c>
      <c r="D1165" s="377" t="s">
        <v>11743</v>
      </c>
      <c r="E1165" s="379" t="s">
        <v>145</v>
      </c>
      <c r="F1165" s="379">
        <v>1</v>
      </c>
      <c r="G1165" s="380">
        <v>135.07</v>
      </c>
      <c r="H1165" s="380">
        <v>135.07</v>
      </c>
    </row>
    <row r="1166" spans="1:8" ht="30" x14ac:dyDescent="0.25">
      <c r="A1166" s="98">
        <f t="shared" ref="A1166:A1229" si="18">VALUE(RIGHT(B1166,LEN(B1166)-1))</f>
        <v>180212</v>
      </c>
      <c r="B1166" s="377" t="s">
        <v>11744</v>
      </c>
      <c r="C1166" s="377" t="s">
        <v>11745</v>
      </c>
      <c r="D1166" s="377" t="s">
        <v>11746</v>
      </c>
      <c r="E1166" s="379" t="s">
        <v>145</v>
      </c>
      <c r="F1166" s="379">
        <v>1</v>
      </c>
      <c r="G1166" s="380">
        <v>79.11</v>
      </c>
      <c r="H1166" s="380">
        <v>79.11</v>
      </c>
    </row>
    <row r="1167" spans="1:8" x14ac:dyDescent="0.25">
      <c r="A1167" s="98">
        <f t="shared" si="18"/>
        <v>180217</v>
      </c>
      <c r="B1167" s="377" t="s">
        <v>11747</v>
      </c>
      <c r="C1167" s="377" t="s">
        <v>11748</v>
      </c>
      <c r="D1167" s="377" t="s">
        <v>537</v>
      </c>
      <c r="E1167" s="379" t="s">
        <v>145</v>
      </c>
      <c r="F1167" s="379">
        <v>1</v>
      </c>
      <c r="G1167" s="380">
        <v>9.64</v>
      </c>
      <c r="H1167" s="380">
        <v>9.64</v>
      </c>
    </row>
    <row r="1168" spans="1:8" x14ac:dyDescent="0.25">
      <c r="A1168" s="98">
        <f t="shared" si="18"/>
        <v>180218</v>
      </c>
      <c r="B1168" s="377" t="s">
        <v>11749</v>
      </c>
      <c r="C1168" s="377" t="s">
        <v>11750</v>
      </c>
      <c r="D1168" s="377" t="s">
        <v>11751</v>
      </c>
      <c r="E1168" s="379" t="s">
        <v>145</v>
      </c>
      <c r="F1168" s="379">
        <v>1</v>
      </c>
      <c r="G1168" s="380">
        <v>18.59</v>
      </c>
      <c r="H1168" s="380">
        <v>18.59</v>
      </c>
    </row>
    <row r="1169" spans="1:8" x14ac:dyDescent="0.25">
      <c r="A1169" s="98">
        <f t="shared" si="18"/>
        <v>180220</v>
      </c>
      <c r="B1169" s="377" t="s">
        <v>11752</v>
      </c>
      <c r="C1169" s="377" t="s">
        <v>11753</v>
      </c>
      <c r="D1169" s="377" t="s">
        <v>11754</v>
      </c>
      <c r="E1169" s="379" t="s">
        <v>145</v>
      </c>
      <c r="F1169" s="379">
        <v>1</v>
      </c>
      <c r="G1169" s="380">
        <v>48.73</v>
      </c>
      <c r="H1169" s="380">
        <v>48.73</v>
      </c>
    </row>
    <row r="1170" spans="1:8" x14ac:dyDescent="0.25">
      <c r="A1170" s="98">
        <f t="shared" si="18"/>
        <v>1803</v>
      </c>
      <c r="B1170" s="378" t="s">
        <v>11755</v>
      </c>
      <c r="C1170" s="377"/>
      <c r="D1170" s="378" t="s">
        <v>11756</v>
      </c>
      <c r="E1170" s="379"/>
      <c r="F1170" s="379"/>
      <c r="G1170" s="380"/>
      <c r="H1170" s="380"/>
    </row>
    <row r="1171" spans="1:8" ht="30" x14ac:dyDescent="0.25">
      <c r="A1171" s="98">
        <f t="shared" si="18"/>
        <v>180301</v>
      </c>
      <c r="B1171" s="377" t="s">
        <v>11757</v>
      </c>
      <c r="C1171" s="377" t="s">
        <v>11758</v>
      </c>
      <c r="D1171" s="377" t="s">
        <v>11759</v>
      </c>
      <c r="E1171" s="379" t="s">
        <v>145</v>
      </c>
      <c r="F1171" s="379">
        <v>1</v>
      </c>
      <c r="G1171" s="381">
        <v>5195.42</v>
      </c>
      <c r="H1171" s="381">
        <v>5195.42</v>
      </c>
    </row>
    <row r="1172" spans="1:8" x14ac:dyDescent="0.25">
      <c r="A1172" s="98">
        <f t="shared" si="18"/>
        <v>180302</v>
      </c>
      <c r="B1172" s="377" t="s">
        <v>11760</v>
      </c>
      <c r="C1172" s="377" t="s">
        <v>11761</v>
      </c>
      <c r="D1172" s="377" t="s">
        <v>11762</v>
      </c>
      <c r="E1172" s="379" t="s">
        <v>145</v>
      </c>
      <c r="F1172" s="379">
        <v>1</v>
      </c>
      <c r="G1172" s="381">
        <v>1258.52</v>
      </c>
      <c r="H1172" s="381">
        <v>1258.52</v>
      </c>
    </row>
    <row r="1173" spans="1:8" x14ac:dyDescent="0.25">
      <c r="A1173" s="98">
        <f t="shared" si="18"/>
        <v>180303</v>
      </c>
      <c r="B1173" s="377" t="s">
        <v>11763</v>
      </c>
      <c r="C1173" s="377" t="s">
        <v>11764</v>
      </c>
      <c r="D1173" s="377" t="s">
        <v>11765</v>
      </c>
      <c r="E1173" s="379" t="s">
        <v>145</v>
      </c>
      <c r="F1173" s="379">
        <v>1</v>
      </c>
      <c r="G1173" s="381">
        <v>1697.04</v>
      </c>
      <c r="H1173" s="381">
        <v>1697.04</v>
      </c>
    </row>
    <row r="1174" spans="1:8" x14ac:dyDescent="0.25">
      <c r="A1174" s="98">
        <f t="shared" si="18"/>
        <v>180304</v>
      </c>
      <c r="B1174" s="377" t="s">
        <v>11766</v>
      </c>
      <c r="C1174" s="377" t="s">
        <v>11767</v>
      </c>
      <c r="D1174" s="377" t="s">
        <v>11768</v>
      </c>
      <c r="E1174" s="379" t="s">
        <v>145</v>
      </c>
      <c r="F1174" s="379">
        <v>1</v>
      </c>
      <c r="G1174" s="381">
        <v>1984.34</v>
      </c>
      <c r="H1174" s="381">
        <v>1984.34</v>
      </c>
    </row>
    <row r="1175" spans="1:8" ht="30" x14ac:dyDescent="0.25">
      <c r="A1175" s="98">
        <f t="shared" si="18"/>
        <v>180305</v>
      </c>
      <c r="B1175" s="377" t="s">
        <v>11769</v>
      </c>
      <c r="C1175" s="377" t="s">
        <v>11770</v>
      </c>
      <c r="D1175" s="377" t="s">
        <v>11771</v>
      </c>
      <c r="E1175" s="379" t="s">
        <v>145</v>
      </c>
      <c r="F1175" s="379">
        <v>1</v>
      </c>
      <c r="G1175" s="381">
        <v>1791.72</v>
      </c>
      <c r="H1175" s="381">
        <v>1791.72</v>
      </c>
    </row>
    <row r="1176" spans="1:8" x14ac:dyDescent="0.25">
      <c r="A1176" s="98">
        <f t="shared" si="18"/>
        <v>1804</v>
      </c>
      <c r="B1176" s="378" t="s">
        <v>11772</v>
      </c>
      <c r="C1176" s="377"/>
      <c r="D1176" s="378" t="s">
        <v>11773</v>
      </c>
      <c r="E1176" s="379"/>
      <c r="F1176" s="379"/>
      <c r="G1176" s="380"/>
      <c r="H1176" s="380"/>
    </row>
    <row r="1177" spans="1:8" ht="90" x14ac:dyDescent="0.25">
      <c r="A1177" s="98">
        <f t="shared" si="18"/>
        <v>180405</v>
      </c>
      <c r="B1177" s="377" t="s">
        <v>11774</v>
      </c>
      <c r="C1177" s="377" t="s">
        <v>38006</v>
      </c>
      <c r="D1177" s="377" t="s">
        <v>11775</v>
      </c>
      <c r="E1177" s="379" t="s">
        <v>145</v>
      </c>
      <c r="F1177" s="379">
        <v>1</v>
      </c>
      <c r="G1177" s="381">
        <v>5687.8</v>
      </c>
      <c r="H1177" s="381">
        <v>5687.8</v>
      </c>
    </row>
    <row r="1178" spans="1:8" x14ac:dyDescent="0.25">
      <c r="A1178" s="98">
        <f t="shared" si="18"/>
        <v>1806</v>
      </c>
      <c r="B1178" s="378" t="s">
        <v>11776</v>
      </c>
      <c r="C1178" s="377"/>
      <c r="D1178" s="378" t="s">
        <v>11777</v>
      </c>
      <c r="E1178" s="379"/>
      <c r="F1178" s="379"/>
      <c r="G1178" s="380"/>
      <c r="H1178" s="380"/>
    </row>
    <row r="1179" spans="1:8" ht="105" x14ac:dyDescent="0.25">
      <c r="A1179" s="98">
        <f t="shared" si="18"/>
        <v>180602</v>
      </c>
      <c r="B1179" s="377" t="s">
        <v>11778</v>
      </c>
      <c r="C1179" s="377" t="s">
        <v>11779</v>
      </c>
      <c r="D1179" s="377" t="s">
        <v>11780</v>
      </c>
      <c r="E1179" s="379" t="s">
        <v>145</v>
      </c>
      <c r="F1179" s="379">
        <v>1</v>
      </c>
      <c r="G1179" s="381">
        <v>2272.2800000000002</v>
      </c>
      <c r="H1179" s="381">
        <v>2272.2800000000002</v>
      </c>
    </row>
    <row r="1180" spans="1:8" ht="105" x14ac:dyDescent="0.25">
      <c r="A1180" s="98">
        <f t="shared" si="18"/>
        <v>180603</v>
      </c>
      <c r="B1180" s="377" t="s">
        <v>11781</v>
      </c>
      <c r="C1180" s="377" t="s">
        <v>11782</v>
      </c>
      <c r="D1180" s="377" t="s">
        <v>11783</v>
      </c>
      <c r="E1180" s="379" t="s">
        <v>145</v>
      </c>
      <c r="F1180" s="379">
        <v>1</v>
      </c>
      <c r="G1180" s="381">
        <v>2525.17</v>
      </c>
      <c r="H1180" s="381">
        <v>2525.17</v>
      </c>
    </row>
    <row r="1181" spans="1:8" ht="105" x14ac:dyDescent="0.25">
      <c r="A1181" s="98">
        <f t="shared" si="18"/>
        <v>180604</v>
      </c>
      <c r="B1181" s="377" t="s">
        <v>11784</v>
      </c>
      <c r="C1181" s="377" t="s">
        <v>11785</v>
      </c>
      <c r="D1181" s="377" t="s">
        <v>11786</v>
      </c>
      <c r="E1181" s="379" t="s">
        <v>145</v>
      </c>
      <c r="F1181" s="379">
        <v>1</v>
      </c>
      <c r="G1181" s="381">
        <v>3508.29</v>
      </c>
      <c r="H1181" s="381">
        <v>3508.29</v>
      </c>
    </row>
    <row r="1182" spans="1:8" ht="105" x14ac:dyDescent="0.25">
      <c r="A1182" s="98">
        <f t="shared" si="18"/>
        <v>180605</v>
      </c>
      <c r="B1182" s="377" t="s">
        <v>11787</v>
      </c>
      <c r="C1182" s="377" t="s">
        <v>11788</v>
      </c>
      <c r="D1182" s="377" t="s">
        <v>11789</v>
      </c>
      <c r="E1182" s="379" t="s">
        <v>145</v>
      </c>
      <c r="F1182" s="379">
        <v>1</v>
      </c>
      <c r="G1182" s="381">
        <v>4335.76</v>
      </c>
      <c r="H1182" s="381">
        <v>4335.76</v>
      </c>
    </row>
    <row r="1183" spans="1:8" ht="105" x14ac:dyDescent="0.25">
      <c r="A1183" s="98">
        <f t="shared" si="18"/>
        <v>180606</v>
      </c>
      <c r="B1183" s="377" t="s">
        <v>11790</v>
      </c>
      <c r="C1183" s="377" t="s">
        <v>11791</v>
      </c>
      <c r="D1183" s="377" t="s">
        <v>11792</v>
      </c>
      <c r="E1183" s="379" t="s">
        <v>145</v>
      </c>
      <c r="F1183" s="379">
        <v>1</v>
      </c>
      <c r="G1183" s="381">
        <v>4641.0600000000004</v>
      </c>
      <c r="H1183" s="381">
        <v>4641.0600000000004</v>
      </c>
    </row>
    <row r="1184" spans="1:8" ht="105" x14ac:dyDescent="0.25">
      <c r="A1184" s="98">
        <f t="shared" si="18"/>
        <v>180607</v>
      </c>
      <c r="B1184" s="377" t="s">
        <v>11793</v>
      </c>
      <c r="C1184" s="377" t="s">
        <v>11794</v>
      </c>
      <c r="D1184" s="377" t="s">
        <v>11795</v>
      </c>
      <c r="E1184" s="379" t="s">
        <v>145</v>
      </c>
      <c r="F1184" s="379">
        <v>1</v>
      </c>
      <c r="G1184" s="381">
        <v>6100.1</v>
      </c>
      <c r="H1184" s="381">
        <v>6100.1</v>
      </c>
    </row>
    <row r="1185" spans="1:8" ht="105" x14ac:dyDescent="0.25">
      <c r="A1185" s="98">
        <f t="shared" si="18"/>
        <v>180608</v>
      </c>
      <c r="B1185" s="377" t="s">
        <v>11796</v>
      </c>
      <c r="C1185" s="377" t="s">
        <v>11797</v>
      </c>
      <c r="D1185" s="377" t="s">
        <v>11798</v>
      </c>
      <c r="E1185" s="379" t="s">
        <v>145</v>
      </c>
      <c r="F1185" s="379">
        <v>1</v>
      </c>
      <c r="G1185" s="381">
        <v>9646.41</v>
      </c>
      <c r="H1185" s="381">
        <v>9646.41</v>
      </c>
    </row>
    <row r="1186" spans="1:8" ht="105" x14ac:dyDescent="0.25">
      <c r="A1186" s="98">
        <f t="shared" si="18"/>
        <v>180609</v>
      </c>
      <c r="B1186" s="377" t="s">
        <v>11799</v>
      </c>
      <c r="C1186" s="377" t="s">
        <v>11800</v>
      </c>
      <c r="D1186" s="377" t="s">
        <v>11801</v>
      </c>
      <c r="E1186" s="379" t="s">
        <v>145</v>
      </c>
      <c r="F1186" s="379">
        <v>1</v>
      </c>
      <c r="G1186" s="381">
        <v>12243.19</v>
      </c>
      <c r="H1186" s="381">
        <v>12243.19</v>
      </c>
    </row>
    <row r="1187" spans="1:8" x14ac:dyDescent="0.25">
      <c r="A1187" s="98">
        <f t="shared" si="18"/>
        <v>1807</v>
      </c>
      <c r="B1187" s="378" t="s">
        <v>11802</v>
      </c>
      <c r="C1187" s="377"/>
      <c r="D1187" s="378" t="s">
        <v>11803</v>
      </c>
      <c r="E1187" s="379"/>
      <c r="F1187" s="379"/>
      <c r="G1187" s="380"/>
      <c r="H1187" s="380"/>
    </row>
    <row r="1188" spans="1:8" ht="75" x14ac:dyDescent="0.25">
      <c r="A1188" s="98">
        <f t="shared" si="18"/>
        <v>180702</v>
      </c>
      <c r="B1188" s="377" t="s">
        <v>11804</v>
      </c>
      <c r="C1188" s="377" t="s">
        <v>11805</v>
      </c>
      <c r="D1188" s="377" t="s">
        <v>11806</v>
      </c>
      <c r="E1188" s="379" t="s">
        <v>145</v>
      </c>
      <c r="F1188" s="379">
        <v>1</v>
      </c>
      <c r="G1188" s="380">
        <v>277.06</v>
      </c>
      <c r="H1188" s="380">
        <v>277.06</v>
      </c>
    </row>
    <row r="1189" spans="1:8" x14ac:dyDescent="0.25">
      <c r="A1189" s="98">
        <f t="shared" si="18"/>
        <v>1808</v>
      </c>
      <c r="B1189" s="378" t="s">
        <v>11807</v>
      </c>
      <c r="C1189" s="377"/>
      <c r="D1189" s="378" t="s">
        <v>11555</v>
      </c>
      <c r="E1189" s="379"/>
      <c r="F1189" s="379"/>
      <c r="G1189" s="380"/>
      <c r="H1189" s="380"/>
    </row>
    <row r="1190" spans="1:8" ht="30" x14ac:dyDescent="0.25">
      <c r="A1190" s="98">
        <f t="shared" si="18"/>
        <v>180803</v>
      </c>
      <c r="B1190" s="377" t="s">
        <v>11808</v>
      </c>
      <c r="C1190" s="377" t="s">
        <v>11809</v>
      </c>
      <c r="D1190" s="377" t="s">
        <v>11810</v>
      </c>
      <c r="E1190" s="379" t="s">
        <v>145</v>
      </c>
      <c r="F1190" s="379">
        <v>1</v>
      </c>
      <c r="G1190" s="380">
        <v>144.53</v>
      </c>
      <c r="H1190" s="380">
        <v>144.53</v>
      </c>
    </row>
    <row r="1191" spans="1:8" x14ac:dyDescent="0.25">
      <c r="A1191" s="98">
        <f t="shared" si="18"/>
        <v>180804</v>
      </c>
      <c r="B1191" s="377" t="s">
        <v>11811</v>
      </c>
      <c r="C1191" s="377" t="s">
        <v>11812</v>
      </c>
      <c r="D1191" s="377" t="s">
        <v>11813</v>
      </c>
      <c r="E1191" s="379" t="s">
        <v>145</v>
      </c>
      <c r="F1191" s="379">
        <v>1</v>
      </c>
      <c r="G1191" s="381">
        <v>1120.57</v>
      </c>
      <c r="H1191" s="381">
        <v>1120.57</v>
      </c>
    </row>
    <row r="1192" spans="1:8" ht="30" x14ac:dyDescent="0.25">
      <c r="A1192" s="98">
        <f t="shared" si="18"/>
        <v>180809</v>
      </c>
      <c r="B1192" s="377" t="s">
        <v>11814</v>
      </c>
      <c r="C1192" s="377" t="s">
        <v>11815</v>
      </c>
      <c r="D1192" s="377" t="s">
        <v>11816</v>
      </c>
      <c r="E1192" s="379" t="s">
        <v>145</v>
      </c>
      <c r="F1192" s="379">
        <v>1</v>
      </c>
      <c r="G1192" s="380">
        <v>97.69</v>
      </c>
      <c r="H1192" s="380">
        <v>97.69</v>
      </c>
    </row>
    <row r="1193" spans="1:8" x14ac:dyDescent="0.25">
      <c r="A1193" s="98">
        <f t="shared" si="18"/>
        <v>1810</v>
      </c>
      <c r="B1193" s="378" t="s">
        <v>11817</v>
      </c>
      <c r="C1193" s="377"/>
      <c r="D1193" s="378" t="s">
        <v>11818</v>
      </c>
      <c r="E1193" s="379"/>
      <c r="F1193" s="379"/>
      <c r="G1193" s="380"/>
      <c r="H1193" s="380"/>
    </row>
    <row r="1194" spans="1:8" ht="105" x14ac:dyDescent="0.25">
      <c r="A1194" s="98">
        <f t="shared" si="18"/>
        <v>181001</v>
      </c>
      <c r="B1194" s="377" t="s">
        <v>11819</v>
      </c>
      <c r="C1194" s="377" t="s">
        <v>11820</v>
      </c>
      <c r="D1194" s="377" t="s">
        <v>11821</v>
      </c>
      <c r="E1194" s="379" t="s">
        <v>145</v>
      </c>
      <c r="F1194" s="379">
        <v>1</v>
      </c>
      <c r="G1194" s="380">
        <v>177.72</v>
      </c>
      <c r="H1194" s="380">
        <v>177.72</v>
      </c>
    </row>
    <row r="1195" spans="1:8" ht="105" x14ac:dyDescent="0.25">
      <c r="A1195" s="98">
        <f t="shared" si="18"/>
        <v>181002</v>
      </c>
      <c r="B1195" s="377" t="s">
        <v>11822</v>
      </c>
      <c r="C1195" s="377" t="s">
        <v>11823</v>
      </c>
      <c r="D1195" s="377" t="s">
        <v>11824</v>
      </c>
      <c r="E1195" s="379" t="s">
        <v>145</v>
      </c>
      <c r="F1195" s="379">
        <v>1</v>
      </c>
      <c r="G1195" s="380">
        <v>238.85</v>
      </c>
      <c r="H1195" s="380">
        <v>238.85</v>
      </c>
    </row>
    <row r="1196" spans="1:8" ht="105" x14ac:dyDescent="0.25">
      <c r="A1196" s="98">
        <f t="shared" si="18"/>
        <v>181003</v>
      </c>
      <c r="B1196" s="377" t="s">
        <v>11825</v>
      </c>
      <c r="C1196" s="377" t="s">
        <v>11826</v>
      </c>
      <c r="D1196" s="377" t="s">
        <v>11827</v>
      </c>
      <c r="E1196" s="379" t="s">
        <v>145</v>
      </c>
      <c r="F1196" s="379">
        <v>1</v>
      </c>
      <c r="G1196" s="380">
        <v>159.97999999999999</v>
      </c>
      <c r="H1196" s="380">
        <v>159.97999999999999</v>
      </c>
    </row>
    <row r="1197" spans="1:8" ht="105" customHeight="1" x14ac:dyDescent="0.25">
      <c r="A1197" s="98">
        <f t="shared" si="18"/>
        <v>181004</v>
      </c>
      <c r="B1197" s="377" t="s">
        <v>11828</v>
      </c>
      <c r="C1197" s="377" t="s">
        <v>11829</v>
      </c>
      <c r="D1197" s="377" t="s">
        <v>11830</v>
      </c>
      <c r="E1197" s="379" t="s">
        <v>145</v>
      </c>
      <c r="F1197" s="379">
        <v>1</v>
      </c>
      <c r="G1197" s="380">
        <v>215.2</v>
      </c>
      <c r="H1197" s="380">
        <v>215.2</v>
      </c>
    </row>
    <row r="1198" spans="1:8" ht="105" x14ac:dyDescent="0.25">
      <c r="A1198" s="98">
        <f t="shared" si="18"/>
        <v>181005</v>
      </c>
      <c r="B1198" s="377" t="s">
        <v>11831</v>
      </c>
      <c r="C1198" s="377" t="s">
        <v>11832</v>
      </c>
      <c r="D1198" s="377" t="s">
        <v>11833</v>
      </c>
      <c r="E1198" s="379" t="s">
        <v>145</v>
      </c>
      <c r="F1198" s="379">
        <v>1</v>
      </c>
      <c r="G1198" s="380">
        <v>306.92</v>
      </c>
      <c r="H1198" s="380">
        <v>306.92</v>
      </c>
    </row>
    <row r="1199" spans="1:8" ht="90" customHeight="1" x14ac:dyDescent="0.25">
      <c r="A1199" s="98">
        <f t="shared" si="18"/>
        <v>181007</v>
      </c>
      <c r="B1199" s="377" t="s">
        <v>11834</v>
      </c>
      <c r="C1199" s="377" t="s">
        <v>11835</v>
      </c>
      <c r="D1199" s="377" t="s">
        <v>11836</v>
      </c>
      <c r="E1199" s="379" t="s">
        <v>145</v>
      </c>
      <c r="F1199" s="379">
        <v>1</v>
      </c>
      <c r="G1199" s="380">
        <v>295.58</v>
      </c>
      <c r="H1199" s="380">
        <v>295.58</v>
      </c>
    </row>
    <row r="1200" spans="1:8" x14ac:dyDescent="0.25">
      <c r="A1200" s="98">
        <f t="shared" si="18"/>
        <v>19</v>
      </c>
      <c r="B1200" s="378" t="s">
        <v>11837</v>
      </c>
      <c r="C1200" s="377"/>
      <c r="D1200" s="378" t="s">
        <v>11838</v>
      </c>
      <c r="E1200" s="379"/>
      <c r="F1200" s="379"/>
      <c r="G1200" s="380"/>
      <c r="H1200" s="380"/>
    </row>
    <row r="1201" spans="1:8" x14ac:dyDescent="0.25">
      <c r="A1201" s="98">
        <f t="shared" si="18"/>
        <v>1901</v>
      </c>
      <c r="B1201" s="378" t="s">
        <v>11839</v>
      </c>
      <c r="C1201" s="377"/>
      <c r="D1201" s="378" t="s">
        <v>11840</v>
      </c>
      <c r="E1201" s="379"/>
      <c r="F1201" s="379"/>
      <c r="G1201" s="380"/>
      <c r="H1201" s="380"/>
    </row>
    <row r="1202" spans="1:8" ht="90" x14ac:dyDescent="0.25">
      <c r="A1202" s="98">
        <f t="shared" si="18"/>
        <v>190101</v>
      </c>
      <c r="B1202" s="377" t="s">
        <v>11841</v>
      </c>
      <c r="C1202" s="377" t="s">
        <v>38007</v>
      </c>
      <c r="D1202" s="377" t="s">
        <v>38008</v>
      </c>
      <c r="E1202" s="379" t="s">
        <v>150</v>
      </c>
      <c r="F1202" s="379">
        <v>1</v>
      </c>
      <c r="G1202" s="380">
        <v>17.190000000000001</v>
      </c>
      <c r="H1202" s="380">
        <v>17.190000000000001</v>
      </c>
    </row>
    <row r="1203" spans="1:8" ht="60" x14ac:dyDescent="0.25">
      <c r="A1203" s="98">
        <f t="shared" si="18"/>
        <v>190102</v>
      </c>
      <c r="B1203" s="377" t="s">
        <v>11842</v>
      </c>
      <c r="C1203" s="377" t="s">
        <v>11843</v>
      </c>
      <c r="D1203" s="377" t="s">
        <v>11844</v>
      </c>
      <c r="E1203" s="379" t="s">
        <v>150</v>
      </c>
      <c r="F1203" s="379">
        <v>1</v>
      </c>
      <c r="G1203" s="380">
        <v>22.31</v>
      </c>
      <c r="H1203" s="380">
        <v>22.31</v>
      </c>
    </row>
    <row r="1204" spans="1:8" ht="60" x14ac:dyDescent="0.25">
      <c r="A1204" s="98">
        <f t="shared" si="18"/>
        <v>190103</v>
      </c>
      <c r="B1204" s="377" t="s">
        <v>11845</v>
      </c>
      <c r="C1204" s="377" t="s">
        <v>11846</v>
      </c>
      <c r="D1204" s="377" t="s">
        <v>11847</v>
      </c>
      <c r="E1204" s="379" t="s">
        <v>150</v>
      </c>
      <c r="F1204" s="379">
        <v>1</v>
      </c>
      <c r="G1204" s="380">
        <v>18.329999999999998</v>
      </c>
      <c r="H1204" s="380">
        <v>18.329999999999998</v>
      </c>
    </row>
    <row r="1205" spans="1:8" ht="90" x14ac:dyDescent="0.25">
      <c r="A1205" s="98">
        <f t="shared" si="18"/>
        <v>190104</v>
      </c>
      <c r="B1205" s="377" t="s">
        <v>11848</v>
      </c>
      <c r="C1205" s="377" t="s">
        <v>38009</v>
      </c>
      <c r="D1205" s="377" t="s">
        <v>38010</v>
      </c>
      <c r="E1205" s="379" t="s">
        <v>150</v>
      </c>
      <c r="F1205" s="379">
        <v>1</v>
      </c>
      <c r="G1205" s="380">
        <v>26.6</v>
      </c>
      <c r="H1205" s="380">
        <v>26.6</v>
      </c>
    </row>
    <row r="1206" spans="1:8" ht="120" x14ac:dyDescent="0.25">
      <c r="A1206" s="98">
        <f t="shared" si="18"/>
        <v>190105</v>
      </c>
      <c r="B1206" s="377" t="s">
        <v>11849</v>
      </c>
      <c r="C1206" s="377" t="s">
        <v>38011</v>
      </c>
      <c r="D1206" s="377" t="s">
        <v>38012</v>
      </c>
      <c r="E1206" s="379" t="s">
        <v>150</v>
      </c>
      <c r="F1206" s="379">
        <v>1</v>
      </c>
      <c r="G1206" s="380">
        <v>31.26</v>
      </c>
      <c r="H1206" s="380">
        <v>31.26</v>
      </c>
    </row>
    <row r="1207" spans="1:8" ht="105" x14ac:dyDescent="0.25">
      <c r="A1207" s="98">
        <f t="shared" si="18"/>
        <v>190106</v>
      </c>
      <c r="B1207" s="377" t="s">
        <v>11850</v>
      </c>
      <c r="C1207" s="377" t="s">
        <v>38013</v>
      </c>
      <c r="D1207" s="377" t="s">
        <v>38014</v>
      </c>
      <c r="E1207" s="379" t="s">
        <v>150</v>
      </c>
      <c r="F1207" s="379">
        <v>1</v>
      </c>
      <c r="G1207" s="380">
        <v>25.99</v>
      </c>
      <c r="H1207" s="380">
        <v>25.99</v>
      </c>
    </row>
    <row r="1208" spans="1:8" ht="30" x14ac:dyDescent="0.25">
      <c r="A1208" s="98">
        <f t="shared" si="18"/>
        <v>190107</v>
      </c>
      <c r="B1208" s="377" t="s">
        <v>11851</v>
      </c>
      <c r="C1208" s="377" t="s">
        <v>11852</v>
      </c>
      <c r="D1208" s="377" t="s">
        <v>11853</v>
      </c>
      <c r="E1208" s="379" t="s">
        <v>150</v>
      </c>
      <c r="F1208" s="379">
        <v>1</v>
      </c>
      <c r="G1208" s="380">
        <v>3.98</v>
      </c>
      <c r="H1208" s="380">
        <v>3.98</v>
      </c>
    </row>
    <row r="1209" spans="1:8" ht="30" x14ac:dyDescent="0.25">
      <c r="A1209" s="98">
        <f t="shared" si="18"/>
        <v>190108</v>
      </c>
      <c r="B1209" s="377" t="s">
        <v>11854</v>
      </c>
      <c r="C1209" s="377" t="s">
        <v>38015</v>
      </c>
      <c r="D1209" s="377" t="s">
        <v>38016</v>
      </c>
      <c r="E1209" s="379" t="s">
        <v>150</v>
      </c>
      <c r="F1209" s="379">
        <v>1</v>
      </c>
      <c r="G1209" s="380">
        <v>11.83</v>
      </c>
      <c r="H1209" s="380">
        <v>11.83</v>
      </c>
    </row>
    <row r="1210" spans="1:8" ht="60" x14ac:dyDescent="0.25">
      <c r="A1210" s="98">
        <f t="shared" si="18"/>
        <v>190109</v>
      </c>
      <c r="B1210" s="377" t="s">
        <v>11855</v>
      </c>
      <c r="C1210" s="377" t="s">
        <v>38017</v>
      </c>
      <c r="D1210" s="377" t="s">
        <v>38018</v>
      </c>
      <c r="E1210" s="379" t="s">
        <v>145</v>
      </c>
      <c r="F1210" s="379">
        <v>1</v>
      </c>
      <c r="G1210" s="380">
        <v>99.47</v>
      </c>
      <c r="H1210" s="380">
        <v>99.47</v>
      </c>
    </row>
    <row r="1211" spans="1:8" ht="60" x14ac:dyDescent="0.25">
      <c r="A1211" s="98">
        <f t="shared" si="18"/>
        <v>190114</v>
      </c>
      <c r="B1211" s="377" t="s">
        <v>11856</v>
      </c>
      <c r="C1211" s="377" t="s">
        <v>38019</v>
      </c>
      <c r="D1211" s="377" t="s">
        <v>38020</v>
      </c>
      <c r="E1211" s="379" t="s">
        <v>150</v>
      </c>
      <c r="F1211" s="379">
        <v>1</v>
      </c>
      <c r="G1211" s="380">
        <v>2.42</v>
      </c>
      <c r="H1211" s="380">
        <v>2.42</v>
      </c>
    </row>
    <row r="1212" spans="1:8" ht="105" x14ac:dyDescent="0.25">
      <c r="A1212" s="98">
        <f t="shared" si="18"/>
        <v>190115</v>
      </c>
      <c r="B1212" s="377" t="s">
        <v>11857</v>
      </c>
      <c r="C1212" s="377" t="s">
        <v>38021</v>
      </c>
      <c r="D1212" s="377" t="s">
        <v>38022</v>
      </c>
      <c r="E1212" s="379" t="s">
        <v>150</v>
      </c>
      <c r="F1212" s="379">
        <v>1</v>
      </c>
      <c r="G1212" s="380">
        <v>21.5</v>
      </c>
      <c r="H1212" s="380">
        <v>21.5</v>
      </c>
    </row>
    <row r="1213" spans="1:8" ht="105" x14ac:dyDescent="0.25">
      <c r="A1213" s="98">
        <f t="shared" si="18"/>
        <v>190116</v>
      </c>
      <c r="B1213" s="377" t="s">
        <v>11858</v>
      </c>
      <c r="C1213" s="377" t="s">
        <v>38023</v>
      </c>
      <c r="D1213" s="377" t="s">
        <v>38024</v>
      </c>
      <c r="E1213" s="379" t="s">
        <v>150</v>
      </c>
      <c r="F1213" s="379">
        <v>1</v>
      </c>
      <c r="G1213" s="380">
        <v>24.75</v>
      </c>
      <c r="H1213" s="380">
        <v>24.75</v>
      </c>
    </row>
    <row r="1214" spans="1:8" ht="105" x14ac:dyDescent="0.25">
      <c r="A1214" s="98">
        <f t="shared" si="18"/>
        <v>190117</v>
      </c>
      <c r="B1214" s="377" t="s">
        <v>11859</v>
      </c>
      <c r="C1214" s="377" t="s">
        <v>38025</v>
      </c>
      <c r="D1214" s="377" t="s">
        <v>38026</v>
      </c>
      <c r="E1214" s="379" t="s">
        <v>150</v>
      </c>
      <c r="F1214" s="379">
        <v>1</v>
      </c>
      <c r="G1214" s="380">
        <v>20.88</v>
      </c>
      <c r="H1214" s="380">
        <v>20.88</v>
      </c>
    </row>
    <row r="1215" spans="1:8" ht="60" x14ac:dyDescent="0.25">
      <c r="A1215" s="98">
        <f t="shared" si="18"/>
        <v>190121</v>
      </c>
      <c r="B1215" s="377" t="s">
        <v>11860</v>
      </c>
      <c r="C1215" s="377" t="s">
        <v>38027</v>
      </c>
      <c r="D1215" s="377" t="s">
        <v>38028</v>
      </c>
      <c r="E1215" s="379" t="s">
        <v>150</v>
      </c>
      <c r="F1215" s="379">
        <v>1</v>
      </c>
      <c r="G1215" s="380">
        <v>2.59</v>
      </c>
      <c r="H1215" s="380">
        <v>2.59</v>
      </c>
    </row>
    <row r="1216" spans="1:8" ht="30" x14ac:dyDescent="0.25">
      <c r="A1216" s="98">
        <f t="shared" si="18"/>
        <v>1902</v>
      </c>
      <c r="B1216" s="378" t="s">
        <v>11861</v>
      </c>
      <c r="C1216" s="377"/>
      <c r="D1216" s="378" t="s">
        <v>11862</v>
      </c>
      <c r="E1216" s="379"/>
      <c r="F1216" s="379"/>
      <c r="G1216" s="380"/>
      <c r="H1216" s="380"/>
    </row>
    <row r="1217" spans="1:8" ht="90" x14ac:dyDescent="0.25">
      <c r="A1217" s="98">
        <f t="shared" si="18"/>
        <v>190201</v>
      </c>
      <c r="B1217" s="377" t="s">
        <v>11863</v>
      </c>
      <c r="C1217" s="377" t="s">
        <v>38029</v>
      </c>
      <c r="D1217" s="377" t="s">
        <v>38030</v>
      </c>
      <c r="E1217" s="379" t="s">
        <v>150</v>
      </c>
      <c r="F1217" s="379">
        <v>1</v>
      </c>
      <c r="G1217" s="380">
        <v>15.64</v>
      </c>
      <c r="H1217" s="380">
        <v>15.64</v>
      </c>
    </row>
    <row r="1218" spans="1:8" ht="75" x14ac:dyDescent="0.25">
      <c r="A1218" s="98">
        <f t="shared" si="18"/>
        <v>190202</v>
      </c>
      <c r="B1218" s="377" t="s">
        <v>11864</v>
      </c>
      <c r="C1218" s="377" t="s">
        <v>38031</v>
      </c>
      <c r="D1218" s="377" t="s">
        <v>38032</v>
      </c>
      <c r="E1218" s="379" t="s">
        <v>150</v>
      </c>
      <c r="F1218" s="379">
        <v>1</v>
      </c>
      <c r="G1218" s="380">
        <v>21.3</v>
      </c>
      <c r="H1218" s="380">
        <v>21.3</v>
      </c>
    </row>
    <row r="1219" spans="1:8" ht="120" x14ac:dyDescent="0.25">
      <c r="A1219" s="98">
        <f t="shared" si="18"/>
        <v>190203</v>
      </c>
      <c r="B1219" s="377" t="s">
        <v>11865</v>
      </c>
      <c r="C1219" s="377" t="s">
        <v>38033</v>
      </c>
      <c r="D1219" s="377" t="s">
        <v>38034</v>
      </c>
      <c r="E1219" s="379" t="s">
        <v>150</v>
      </c>
      <c r="F1219" s="379">
        <v>1</v>
      </c>
      <c r="G1219" s="380">
        <v>24.51</v>
      </c>
      <c r="H1219" s="380">
        <v>24.51</v>
      </c>
    </row>
    <row r="1220" spans="1:8" ht="105" x14ac:dyDescent="0.25">
      <c r="A1220" s="98">
        <f t="shared" si="18"/>
        <v>190204</v>
      </c>
      <c r="B1220" s="377" t="s">
        <v>11866</v>
      </c>
      <c r="C1220" s="377" t="s">
        <v>38035</v>
      </c>
      <c r="D1220" s="377" t="s">
        <v>38036</v>
      </c>
      <c r="E1220" s="379" t="s">
        <v>150</v>
      </c>
      <c r="F1220" s="379">
        <v>1</v>
      </c>
      <c r="G1220" s="380">
        <v>31.54</v>
      </c>
      <c r="H1220" s="380">
        <v>31.54</v>
      </c>
    </row>
    <row r="1221" spans="1:8" ht="45" x14ac:dyDescent="0.25">
      <c r="A1221" s="98">
        <f t="shared" si="18"/>
        <v>190205</v>
      </c>
      <c r="B1221" s="377" t="s">
        <v>11867</v>
      </c>
      <c r="C1221" s="377" t="s">
        <v>38037</v>
      </c>
      <c r="D1221" s="377" t="s">
        <v>38038</v>
      </c>
      <c r="E1221" s="379" t="s">
        <v>150</v>
      </c>
      <c r="F1221" s="379">
        <v>1</v>
      </c>
      <c r="G1221" s="380">
        <v>11.94</v>
      </c>
      <c r="H1221" s="380">
        <v>11.94</v>
      </c>
    </row>
    <row r="1222" spans="1:8" ht="105" x14ac:dyDescent="0.25">
      <c r="A1222" s="98">
        <f t="shared" si="18"/>
        <v>190211</v>
      </c>
      <c r="B1222" s="377" t="s">
        <v>11868</v>
      </c>
      <c r="C1222" s="377" t="s">
        <v>38039</v>
      </c>
      <c r="D1222" s="377" t="s">
        <v>38040</v>
      </c>
      <c r="E1222" s="379" t="s">
        <v>150</v>
      </c>
      <c r="F1222" s="379">
        <v>1</v>
      </c>
      <c r="G1222" s="380">
        <v>21.5</v>
      </c>
      <c r="H1222" s="380">
        <v>21.5</v>
      </c>
    </row>
    <row r="1223" spans="1:8" x14ac:dyDescent="0.25">
      <c r="A1223" s="98">
        <f t="shared" si="18"/>
        <v>1903</v>
      </c>
      <c r="B1223" s="378" t="s">
        <v>11869</v>
      </c>
      <c r="C1223" s="377"/>
      <c r="D1223" s="378" t="s">
        <v>11870</v>
      </c>
      <c r="E1223" s="379"/>
      <c r="F1223" s="379"/>
      <c r="G1223" s="380"/>
      <c r="H1223" s="380"/>
    </row>
    <row r="1224" spans="1:8" ht="120" x14ac:dyDescent="0.25">
      <c r="A1224" s="98">
        <f t="shared" si="18"/>
        <v>190301</v>
      </c>
      <c r="B1224" s="377" t="s">
        <v>11871</v>
      </c>
      <c r="C1224" s="377" t="s">
        <v>38041</v>
      </c>
      <c r="D1224" s="377" t="s">
        <v>38042</v>
      </c>
      <c r="E1224" s="379" t="s">
        <v>150</v>
      </c>
      <c r="F1224" s="379">
        <v>1</v>
      </c>
      <c r="G1224" s="380">
        <v>49.44</v>
      </c>
      <c r="H1224" s="380">
        <v>49.44</v>
      </c>
    </row>
    <row r="1225" spans="1:8" ht="105" x14ac:dyDescent="0.25">
      <c r="A1225" s="98">
        <f t="shared" si="18"/>
        <v>190302</v>
      </c>
      <c r="B1225" s="377" t="s">
        <v>11872</v>
      </c>
      <c r="C1225" s="377" t="s">
        <v>38043</v>
      </c>
      <c r="D1225" s="377" t="s">
        <v>38044</v>
      </c>
      <c r="E1225" s="379" t="s">
        <v>150</v>
      </c>
      <c r="F1225" s="379">
        <v>1</v>
      </c>
      <c r="G1225" s="380">
        <v>45.01</v>
      </c>
      <c r="H1225" s="380">
        <v>45.01</v>
      </c>
    </row>
    <row r="1226" spans="1:8" ht="90" x14ac:dyDescent="0.25">
      <c r="A1226" s="98">
        <f t="shared" si="18"/>
        <v>190303</v>
      </c>
      <c r="B1226" s="377" t="s">
        <v>11873</v>
      </c>
      <c r="C1226" s="377" t="s">
        <v>38045</v>
      </c>
      <c r="D1226" s="377" t="s">
        <v>38046</v>
      </c>
      <c r="E1226" s="379" t="s">
        <v>150</v>
      </c>
      <c r="F1226" s="379">
        <v>1</v>
      </c>
      <c r="G1226" s="380">
        <v>28.63</v>
      </c>
      <c r="H1226" s="380">
        <v>28.63</v>
      </c>
    </row>
    <row r="1227" spans="1:8" ht="90" x14ac:dyDescent="0.25">
      <c r="A1227" s="98">
        <f t="shared" si="18"/>
        <v>190306</v>
      </c>
      <c r="B1227" s="377" t="s">
        <v>11874</v>
      </c>
      <c r="C1227" s="377" t="s">
        <v>38047</v>
      </c>
      <c r="D1227" s="377" t="s">
        <v>38048</v>
      </c>
      <c r="E1227" s="379" t="s">
        <v>150</v>
      </c>
      <c r="F1227" s="379">
        <v>1</v>
      </c>
      <c r="G1227" s="380">
        <v>24.51</v>
      </c>
      <c r="H1227" s="380">
        <v>24.51</v>
      </c>
    </row>
    <row r="1228" spans="1:8" ht="75" x14ac:dyDescent="0.25">
      <c r="A1228" s="98">
        <f t="shared" si="18"/>
        <v>190307</v>
      </c>
      <c r="B1228" s="377" t="s">
        <v>38049</v>
      </c>
      <c r="C1228" s="377" t="s">
        <v>38050</v>
      </c>
      <c r="D1228" s="377" t="s">
        <v>38051</v>
      </c>
      <c r="E1228" s="379" t="s">
        <v>150</v>
      </c>
      <c r="F1228" s="379">
        <v>1</v>
      </c>
      <c r="G1228" s="380">
        <v>28.18</v>
      </c>
      <c r="H1228" s="380">
        <v>28.18</v>
      </c>
    </row>
    <row r="1229" spans="1:8" x14ac:dyDescent="0.25">
      <c r="A1229" s="98">
        <f t="shared" si="18"/>
        <v>1904</v>
      </c>
      <c r="B1229" s="378" t="s">
        <v>11875</v>
      </c>
      <c r="C1229" s="377"/>
      <c r="D1229" s="378" t="s">
        <v>11876</v>
      </c>
      <c r="E1229" s="379"/>
      <c r="F1229" s="379"/>
      <c r="G1229" s="380"/>
      <c r="H1229" s="380"/>
    </row>
    <row r="1230" spans="1:8" ht="75" x14ac:dyDescent="0.25">
      <c r="A1230" s="98">
        <f t="shared" ref="A1230:A1293" si="19">VALUE(RIGHT(B1230,LEN(B1230)-1))</f>
        <v>190417</v>
      </c>
      <c r="B1230" s="377" t="s">
        <v>11877</v>
      </c>
      <c r="C1230" s="377" t="s">
        <v>38052</v>
      </c>
      <c r="D1230" s="377" t="s">
        <v>38053</v>
      </c>
      <c r="E1230" s="379" t="s">
        <v>150</v>
      </c>
      <c r="F1230" s="379">
        <v>1</v>
      </c>
      <c r="G1230" s="380">
        <v>45.67</v>
      </c>
      <c r="H1230" s="380">
        <v>45.67</v>
      </c>
    </row>
    <row r="1231" spans="1:8" ht="45" x14ac:dyDescent="0.25">
      <c r="A1231" s="98">
        <f t="shared" si="19"/>
        <v>190418</v>
      </c>
      <c r="B1231" s="377" t="s">
        <v>11878</v>
      </c>
      <c r="C1231" s="377" t="s">
        <v>11879</v>
      </c>
      <c r="D1231" s="377" t="s">
        <v>11880</v>
      </c>
      <c r="E1231" s="379" t="s">
        <v>150</v>
      </c>
      <c r="F1231" s="379">
        <v>1</v>
      </c>
      <c r="G1231" s="380">
        <v>43.14</v>
      </c>
      <c r="H1231" s="380">
        <v>43.14</v>
      </c>
    </row>
    <row r="1232" spans="1:8" x14ac:dyDescent="0.25">
      <c r="A1232" s="98">
        <f t="shared" si="19"/>
        <v>1905</v>
      </c>
      <c r="B1232" s="378" t="s">
        <v>11881</v>
      </c>
      <c r="C1232" s="377"/>
      <c r="D1232" s="378" t="s">
        <v>11882</v>
      </c>
      <c r="E1232" s="379"/>
      <c r="F1232" s="379"/>
      <c r="G1232" s="380"/>
      <c r="H1232" s="380"/>
    </row>
    <row r="1233" spans="1:8" ht="90" x14ac:dyDescent="0.25">
      <c r="A1233" s="98">
        <f t="shared" si="19"/>
        <v>190501</v>
      </c>
      <c r="B1233" s="377" t="s">
        <v>11883</v>
      </c>
      <c r="C1233" s="377" t="s">
        <v>38054</v>
      </c>
      <c r="D1233" s="377" t="s">
        <v>38055</v>
      </c>
      <c r="E1233" s="379" t="s">
        <v>145</v>
      </c>
      <c r="F1233" s="379">
        <v>1</v>
      </c>
      <c r="G1233" s="380">
        <v>5.49</v>
      </c>
      <c r="H1233" s="380">
        <v>5.49</v>
      </c>
    </row>
    <row r="1234" spans="1:8" x14ac:dyDescent="0.25">
      <c r="A1234" s="98">
        <f t="shared" si="19"/>
        <v>1906</v>
      </c>
      <c r="B1234" s="378" t="s">
        <v>11884</v>
      </c>
      <c r="C1234" s="377"/>
      <c r="D1234" s="378" t="s">
        <v>11885</v>
      </c>
      <c r="E1234" s="379"/>
      <c r="F1234" s="379"/>
      <c r="G1234" s="380"/>
      <c r="H1234" s="380"/>
    </row>
    <row r="1235" spans="1:8" ht="75" x14ac:dyDescent="0.25">
      <c r="A1235" s="98">
        <f t="shared" si="19"/>
        <v>190601</v>
      </c>
      <c r="B1235" s="377" t="s">
        <v>11886</v>
      </c>
      <c r="C1235" s="377" t="s">
        <v>38056</v>
      </c>
      <c r="D1235" s="377" t="s">
        <v>38057</v>
      </c>
      <c r="E1235" s="379" t="s">
        <v>138</v>
      </c>
      <c r="F1235" s="379">
        <v>1</v>
      </c>
      <c r="G1235" s="380">
        <v>9.26</v>
      </c>
      <c r="H1235" s="380">
        <v>9.26</v>
      </c>
    </row>
    <row r="1236" spans="1:8" ht="75" x14ac:dyDescent="0.25">
      <c r="A1236" s="98">
        <f t="shared" si="19"/>
        <v>190602</v>
      </c>
      <c r="B1236" s="377" t="s">
        <v>11887</v>
      </c>
      <c r="C1236" s="377" t="s">
        <v>38058</v>
      </c>
      <c r="D1236" s="377" t="s">
        <v>38059</v>
      </c>
      <c r="E1236" s="379" t="s">
        <v>150</v>
      </c>
      <c r="F1236" s="379">
        <v>1</v>
      </c>
      <c r="G1236" s="380">
        <v>18.41</v>
      </c>
      <c r="H1236" s="380">
        <v>18.41</v>
      </c>
    </row>
    <row r="1237" spans="1:8" ht="45" x14ac:dyDescent="0.25">
      <c r="A1237" s="98">
        <f t="shared" si="19"/>
        <v>190603</v>
      </c>
      <c r="B1237" s="377" t="s">
        <v>11888</v>
      </c>
      <c r="C1237" s="377" t="s">
        <v>11889</v>
      </c>
      <c r="D1237" s="377" t="s">
        <v>11890</v>
      </c>
      <c r="E1237" s="379" t="s">
        <v>150</v>
      </c>
      <c r="F1237" s="379">
        <v>1</v>
      </c>
      <c r="G1237" s="380">
        <v>21.41</v>
      </c>
      <c r="H1237" s="380">
        <v>21.41</v>
      </c>
    </row>
    <row r="1238" spans="1:8" ht="75" x14ac:dyDescent="0.25">
      <c r="A1238" s="98">
        <f t="shared" si="19"/>
        <v>190604</v>
      </c>
      <c r="B1238" s="377" t="s">
        <v>11891</v>
      </c>
      <c r="C1238" s="377" t="s">
        <v>38060</v>
      </c>
      <c r="D1238" s="377" t="s">
        <v>38061</v>
      </c>
      <c r="E1238" s="379" t="s">
        <v>138</v>
      </c>
      <c r="F1238" s="379">
        <v>1</v>
      </c>
      <c r="G1238" s="380">
        <v>10.25</v>
      </c>
      <c r="H1238" s="380">
        <v>10.25</v>
      </c>
    </row>
    <row r="1239" spans="1:8" ht="90" x14ac:dyDescent="0.25">
      <c r="A1239" s="98">
        <f t="shared" si="19"/>
        <v>190605</v>
      </c>
      <c r="B1239" s="377" t="s">
        <v>11892</v>
      </c>
      <c r="C1239" s="377" t="s">
        <v>11893</v>
      </c>
      <c r="D1239" s="377" t="s">
        <v>11894</v>
      </c>
      <c r="E1239" s="379" t="s">
        <v>150</v>
      </c>
      <c r="F1239" s="379">
        <v>1</v>
      </c>
      <c r="G1239" s="380">
        <v>56.27</v>
      </c>
      <c r="H1239" s="380">
        <v>56.27</v>
      </c>
    </row>
    <row r="1240" spans="1:8" ht="30" x14ac:dyDescent="0.25">
      <c r="A1240" s="98">
        <f t="shared" si="19"/>
        <v>20</v>
      </c>
      <c r="B1240" s="378" t="s">
        <v>11895</v>
      </c>
      <c r="C1240" s="377"/>
      <c r="D1240" s="378" t="s">
        <v>11896</v>
      </c>
      <c r="E1240" s="379"/>
      <c r="F1240" s="379"/>
      <c r="G1240" s="380"/>
      <c r="H1240" s="380"/>
    </row>
    <row r="1241" spans="1:8" x14ac:dyDescent="0.25">
      <c r="A1241" s="98">
        <f t="shared" si="19"/>
        <v>2001</v>
      </c>
      <c r="B1241" s="378" t="s">
        <v>11897</v>
      </c>
      <c r="C1241" s="377"/>
      <c r="D1241" s="378" t="s">
        <v>11898</v>
      </c>
      <c r="E1241" s="379"/>
      <c r="F1241" s="379"/>
      <c r="G1241" s="380"/>
      <c r="H1241" s="380"/>
    </row>
    <row r="1242" spans="1:8" ht="90" x14ac:dyDescent="0.25">
      <c r="A1242" s="98">
        <f t="shared" si="19"/>
        <v>200101</v>
      </c>
      <c r="B1242" s="377" t="s">
        <v>11899</v>
      </c>
      <c r="C1242" s="377" t="s">
        <v>11900</v>
      </c>
      <c r="D1242" s="377" t="s">
        <v>11901</v>
      </c>
      <c r="E1242" s="379" t="s">
        <v>150</v>
      </c>
      <c r="F1242" s="379">
        <v>1</v>
      </c>
      <c r="G1242" s="380">
        <v>256.11</v>
      </c>
      <c r="H1242" s="380">
        <v>256.11</v>
      </c>
    </row>
    <row r="1243" spans="1:8" ht="45" x14ac:dyDescent="0.25">
      <c r="A1243" s="98">
        <f t="shared" si="19"/>
        <v>200104</v>
      </c>
      <c r="B1243" s="377" t="s">
        <v>11902</v>
      </c>
      <c r="C1243" s="377" t="s">
        <v>11903</v>
      </c>
      <c r="D1243" s="377" t="s">
        <v>11904</v>
      </c>
      <c r="E1243" s="379" t="s">
        <v>138</v>
      </c>
      <c r="F1243" s="379">
        <v>1</v>
      </c>
      <c r="G1243" s="380">
        <v>320.01</v>
      </c>
      <c r="H1243" s="380">
        <v>320.01</v>
      </c>
    </row>
    <row r="1244" spans="1:8" ht="90" x14ac:dyDescent="0.25">
      <c r="A1244" s="98">
        <f t="shared" si="19"/>
        <v>200105</v>
      </c>
      <c r="B1244" s="377" t="s">
        <v>11905</v>
      </c>
      <c r="C1244" s="377" t="s">
        <v>11906</v>
      </c>
      <c r="D1244" s="377" t="s">
        <v>11907</v>
      </c>
      <c r="E1244" s="379" t="s">
        <v>138</v>
      </c>
      <c r="F1244" s="379">
        <v>1</v>
      </c>
      <c r="G1244" s="380">
        <v>242.35</v>
      </c>
      <c r="H1244" s="380">
        <v>242.35</v>
      </c>
    </row>
    <row r="1245" spans="1:8" ht="60" x14ac:dyDescent="0.25">
      <c r="A1245" s="98">
        <f t="shared" si="19"/>
        <v>200107</v>
      </c>
      <c r="B1245" s="377" t="s">
        <v>11908</v>
      </c>
      <c r="C1245" s="377" t="s">
        <v>11909</v>
      </c>
      <c r="D1245" s="377" t="s">
        <v>11910</v>
      </c>
      <c r="E1245" s="379" t="s">
        <v>138</v>
      </c>
      <c r="F1245" s="379">
        <v>1</v>
      </c>
      <c r="G1245" s="380">
        <v>133.29</v>
      </c>
      <c r="H1245" s="380">
        <v>133.29</v>
      </c>
    </row>
    <row r="1246" spans="1:8" ht="45" x14ac:dyDescent="0.25">
      <c r="A1246" s="98">
        <f t="shared" si="19"/>
        <v>200108</v>
      </c>
      <c r="B1246" s="377" t="s">
        <v>11911</v>
      </c>
      <c r="C1246" s="377" t="s">
        <v>38062</v>
      </c>
      <c r="D1246" s="377" t="s">
        <v>11912</v>
      </c>
      <c r="E1246" s="379" t="s">
        <v>167</v>
      </c>
      <c r="F1246" s="379">
        <v>1</v>
      </c>
      <c r="G1246" s="381">
        <v>1114.32</v>
      </c>
      <c r="H1246" s="381">
        <v>1114.32</v>
      </c>
    </row>
    <row r="1247" spans="1:8" ht="105" x14ac:dyDescent="0.25">
      <c r="A1247" s="98">
        <f t="shared" si="19"/>
        <v>200120</v>
      </c>
      <c r="B1247" s="377" t="s">
        <v>11913</v>
      </c>
      <c r="C1247" s="377" t="s">
        <v>38063</v>
      </c>
      <c r="D1247" s="377" t="s">
        <v>11914</v>
      </c>
      <c r="E1247" s="379" t="s">
        <v>138</v>
      </c>
      <c r="F1247" s="379">
        <v>1</v>
      </c>
      <c r="G1247" s="380">
        <v>250.66</v>
      </c>
      <c r="H1247" s="380">
        <v>250.66</v>
      </c>
    </row>
    <row r="1248" spans="1:8" ht="90" x14ac:dyDescent="0.25">
      <c r="A1248" s="98">
        <f t="shared" si="19"/>
        <v>200124</v>
      </c>
      <c r="B1248" s="377" t="s">
        <v>11915</v>
      </c>
      <c r="C1248" s="377" t="s">
        <v>38064</v>
      </c>
      <c r="D1248" s="377" t="s">
        <v>411</v>
      </c>
      <c r="E1248" s="379" t="s">
        <v>138</v>
      </c>
      <c r="F1248" s="379">
        <v>1</v>
      </c>
      <c r="G1248" s="380">
        <v>936.53</v>
      </c>
      <c r="H1248" s="380">
        <v>936.53</v>
      </c>
    </row>
    <row r="1249" spans="1:8" ht="90" x14ac:dyDescent="0.25">
      <c r="A1249" s="98">
        <f t="shared" si="19"/>
        <v>200128</v>
      </c>
      <c r="B1249" s="377" t="s">
        <v>11916</v>
      </c>
      <c r="C1249" s="377" t="s">
        <v>38065</v>
      </c>
      <c r="D1249" s="377" t="s">
        <v>415</v>
      </c>
      <c r="E1249" s="379" t="s">
        <v>150</v>
      </c>
      <c r="F1249" s="379">
        <v>1</v>
      </c>
      <c r="G1249" s="380">
        <v>285.23</v>
      </c>
      <c r="H1249" s="380">
        <v>285.23</v>
      </c>
    </row>
    <row r="1250" spans="1:8" ht="60" x14ac:dyDescent="0.25">
      <c r="A1250" s="98">
        <f t="shared" si="19"/>
        <v>200129</v>
      </c>
      <c r="B1250" s="377" t="s">
        <v>11917</v>
      </c>
      <c r="C1250" s="377" t="s">
        <v>38066</v>
      </c>
      <c r="D1250" s="377" t="s">
        <v>11918</v>
      </c>
      <c r="E1250" s="379" t="s">
        <v>138</v>
      </c>
      <c r="F1250" s="379">
        <v>1</v>
      </c>
      <c r="G1250" s="380">
        <v>120.01</v>
      </c>
      <c r="H1250" s="380">
        <v>120.01</v>
      </c>
    </row>
    <row r="1251" spans="1:8" ht="60" x14ac:dyDescent="0.25">
      <c r="A1251" s="98">
        <f t="shared" si="19"/>
        <v>200130</v>
      </c>
      <c r="B1251" s="377" t="s">
        <v>11919</v>
      </c>
      <c r="C1251" s="377" t="s">
        <v>11920</v>
      </c>
      <c r="D1251" s="377" t="s">
        <v>11921</v>
      </c>
      <c r="E1251" s="379" t="s">
        <v>138</v>
      </c>
      <c r="F1251" s="379">
        <v>1</v>
      </c>
      <c r="G1251" s="380">
        <v>977.97</v>
      </c>
      <c r="H1251" s="380">
        <v>977.97</v>
      </c>
    </row>
    <row r="1252" spans="1:8" ht="60" x14ac:dyDescent="0.25">
      <c r="A1252" s="98">
        <f t="shared" si="19"/>
        <v>200131</v>
      </c>
      <c r="B1252" s="377" t="s">
        <v>11922</v>
      </c>
      <c r="C1252" s="377" t="s">
        <v>11923</v>
      </c>
      <c r="D1252" s="377" t="s">
        <v>11924</v>
      </c>
      <c r="E1252" s="379" t="s">
        <v>138</v>
      </c>
      <c r="F1252" s="379">
        <v>1</v>
      </c>
      <c r="G1252" s="381">
        <v>1760.38</v>
      </c>
      <c r="H1252" s="381">
        <v>1760.38</v>
      </c>
    </row>
    <row r="1253" spans="1:8" x14ac:dyDescent="0.25">
      <c r="A1253" s="98">
        <f t="shared" si="19"/>
        <v>2002</v>
      </c>
      <c r="B1253" s="378" t="s">
        <v>11925</v>
      </c>
      <c r="C1253" s="377"/>
      <c r="D1253" s="378" t="s">
        <v>11926</v>
      </c>
      <c r="E1253" s="379"/>
      <c r="F1253" s="379"/>
      <c r="G1253" s="380"/>
      <c r="H1253" s="380"/>
    </row>
    <row r="1254" spans="1:8" ht="60" x14ac:dyDescent="0.25">
      <c r="A1254" s="98">
        <f t="shared" si="19"/>
        <v>200202</v>
      </c>
      <c r="B1254" s="377" t="s">
        <v>11927</v>
      </c>
      <c r="C1254" s="377" t="s">
        <v>11928</v>
      </c>
      <c r="D1254" s="377" t="s">
        <v>11929</v>
      </c>
      <c r="E1254" s="379" t="s">
        <v>138</v>
      </c>
      <c r="F1254" s="379">
        <v>1</v>
      </c>
      <c r="G1254" s="380">
        <v>62.1</v>
      </c>
      <c r="H1254" s="380">
        <v>62.1</v>
      </c>
    </row>
    <row r="1255" spans="1:8" ht="90" x14ac:dyDescent="0.25">
      <c r="A1255" s="98">
        <f t="shared" si="19"/>
        <v>200206</v>
      </c>
      <c r="B1255" s="377" t="s">
        <v>11930</v>
      </c>
      <c r="C1255" s="377" t="s">
        <v>38067</v>
      </c>
      <c r="D1255" s="377" t="s">
        <v>38068</v>
      </c>
      <c r="E1255" s="379" t="s">
        <v>150</v>
      </c>
      <c r="F1255" s="379">
        <v>1</v>
      </c>
      <c r="G1255" s="380">
        <v>99.2</v>
      </c>
      <c r="H1255" s="380">
        <v>99.2</v>
      </c>
    </row>
    <row r="1256" spans="1:8" ht="75" x14ac:dyDescent="0.25">
      <c r="A1256" s="98">
        <f t="shared" si="19"/>
        <v>200209</v>
      </c>
      <c r="B1256" s="377" t="s">
        <v>11931</v>
      </c>
      <c r="C1256" s="377" t="s">
        <v>11932</v>
      </c>
      <c r="D1256" s="377" t="s">
        <v>11933</v>
      </c>
      <c r="E1256" s="379" t="s">
        <v>150</v>
      </c>
      <c r="F1256" s="379">
        <v>1</v>
      </c>
      <c r="G1256" s="380">
        <v>149.4</v>
      </c>
      <c r="H1256" s="380">
        <v>149.4</v>
      </c>
    </row>
    <row r="1257" spans="1:8" ht="75" x14ac:dyDescent="0.25">
      <c r="A1257" s="98">
        <f t="shared" si="19"/>
        <v>200214</v>
      </c>
      <c r="B1257" s="377" t="s">
        <v>11934</v>
      </c>
      <c r="C1257" s="377" t="s">
        <v>11935</v>
      </c>
      <c r="D1257" s="377" t="s">
        <v>11936</v>
      </c>
      <c r="E1257" s="379" t="s">
        <v>150</v>
      </c>
      <c r="F1257" s="379">
        <v>1</v>
      </c>
      <c r="G1257" s="380">
        <v>123.2</v>
      </c>
      <c r="H1257" s="380">
        <v>123.2</v>
      </c>
    </row>
    <row r="1258" spans="1:8" ht="30" x14ac:dyDescent="0.25">
      <c r="A1258" s="98">
        <f t="shared" si="19"/>
        <v>200223</v>
      </c>
      <c r="B1258" s="377" t="s">
        <v>11937</v>
      </c>
      <c r="C1258" s="377" t="s">
        <v>38069</v>
      </c>
      <c r="D1258" s="377" t="s">
        <v>11938</v>
      </c>
      <c r="E1258" s="379" t="s">
        <v>167</v>
      </c>
      <c r="F1258" s="379">
        <v>1</v>
      </c>
      <c r="G1258" s="380">
        <v>276.14</v>
      </c>
      <c r="H1258" s="380">
        <v>276.14</v>
      </c>
    </row>
    <row r="1259" spans="1:8" ht="75" x14ac:dyDescent="0.25">
      <c r="A1259" s="98">
        <f t="shared" si="19"/>
        <v>200229</v>
      </c>
      <c r="B1259" s="377" t="s">
        <v>11939</v>
      </c>
      <c r="C1259" s="377" t="s">
        <v>38070</v>
      </c>
      <c r="D1259" s="377" t="s">
        <v>11940</v>
      </c>
      <c r="E1259" s="379" t="s">
        <v>138</v>
      </c>
      <c r="F1259" s="379">
        <v>1</v>
      </c>
      <c r="G1259" s="380">
        <v>83.17</v>
      </c>
      <c r="H1259" s="380">
        <v>83.17</v>
      </c>
    </row>
    <row r="1260" spans="1:8" ht="75" x14ac:dyDescent="0.25">
      <c r="A1260" s="98">
        <f t="shared" si="19"/>
        <v>200237</v>
      </c>
      <c r="B1260" s="377" t="s">
        <v>11941</v>
      </c>
      <c r="C1260" s="377" t="s">
        <v>11942</v>
      </c>
      <c r="D1260" s="377" t="s">
        <v>11943</v>
      </c>
      <c r="E1260" s="379" t="s">
        <v>150</v>
      </c>
      <c r="F1260" s="379">
        <v>1</v>
      </c>
      <c r="G1260" s="380">
        <v>87.2</v>
      </c>
      <c r="H1260" s="380">
        <v>87.2</v>
      </c>
    </row>
    <row r="1261" spans="1:8" ht="75" customHeight="1" x14ac:dyDescent="0.25">
      <c r="A1261" s="98">
        <f t="shared" si="19"/>
        <v>200243</v>
      </c>
      <c r="B1261" s="377" t="s">
        <v>11944</v>
      </c>
      <c r="C1261" s="377" t="s">
        <v>38071</v>
      </c>
      <c r="D1261" s="377" t="s">
        <v>11945</v>
      </c>
      <c r="E1261" s="379" t="s">
        <v>138</v>
      </c>
      <c r="F1261" s="379">
        <v>1</v>
      </c>
      <c r="G1261" s="380">
        <v>269.68</v>
      </c>
      <c r="H1261" s="380">
        <v>269.68</v>
      </c>
    </row>
    <row r="1262" spans="1:8" ht="75" customHeight="1" x14ac:dyDescent="0.25">
      <c r="A1262" s="98">
        <f t="shared" si="19"/>
        <v>200253</v>
      </c>
      <c r="B1262" s="377" t="s">
        <v>11946</v>
      </c>
      <c r="C1262" s="377" t="s">
        <v>11947</v>
      </c>
      <c r="D1262" s="377" t="s">
        <v>430</v>
      </c>
      <c r="E1262" s="379" t="s">
        <v>150</v>
      </c>
      <c r="F1262" s="379">
        <v>1</v>
      </c>
      <c r="G1262" s="380">
        <v>79.95</v>
      </c>
      <c r="H1262" s="380">
        <v>79.95</v>
      </c>
    </row>
    <row r="1263" spans="1:8" ht="90" x14ac:dyDescent="0.25">
      <c r="A1263" s="98">
        <f t="shared" si="19"/>
        <v>200254</v>
      </c>
      <c r="B1263" s="377" t="s">
        <v>11948</v>
      </c>
      <c r="C1263" s="377" t="s">
        <v>11949</v>
      </c>
      <c r="D1263" s="377" t="s">
        <v>432</v>
      </c>
      <c r="E1263" s="379" t="s">
        <v>150</v>
      </c>
      <c r="F1263" s="379">
        <v>1</v>
      </c>
      <c r="G1263" s="380">
        <v>79.95</v>
      </c>
      <c r="H1263" s="380">
        <v>79.95</v>
      </c>
    </row>
    <row r="1264" spans="1:8" x14ac:dyDescent="0.25">
      <c r="A1264" s="98">
        <f t="shared" si="19"/>
        <v>2003</v>
      </c>
      <c r="B1264" s="378" t="s">
        <v>11950</v>
      </c>
      <c r="C1264" s="377"/>
      <c r="D1264" s="378" t="s">
        <v>11951</v>
      </c>
      <c r="E1264" s="379"/>
      <c r="F1264" s="379"/>
      <c r="G1264" s="380"/>
      <c r="H1264" s="380"/>
    </row>
    <row r="1265" spans="1:8" ht="45" x14ac:dyDescent="0.25">
      <c r="A1265" s="98">
        <f t="shared" si="19"/>
        <v>200303</v>
      </c>
      <c r="B1265" s="377" t="s">
        <v>11952</v>
      </c>
      <c r="C1265" s="377" t="s">
        <v>11953</v>
      </c>
      <c r="D1265" s="377" t="s">
        <v>11954</v>
      </c>
      <c r="E1265" s="379" t="s">
        <v>150</v>
      </c>
      <c r="F1265" s="379">
        <v>1</v>
      </c>
      <c r="G1265" s="380">
        <v>15.31</v>
      </c>
      <c r="H1265" s="380">
        <v>15.31</v>
      </c>
    </row>
    <row r="1266" spans="1:8" ht="30" x14ac:dyDescent="0.25">
      <c r="A1266" s="98">
        <f t="shared" si="19"/>
        <v>200305</v>
      </c>
      <c r="B1266" s="377" t="s">
        <v>11955</v>
      </c>
      <c r="C1266" s="377" t="s">
        <v>11956</v>
      </c>
      <c r="D1266" s="377" t="s">
        <v>11957</v>
      </c>
      <c r="E1266" s="379" t="s">
        <v>167</v>
      </c>
      <c r="F1266" s="379">
        <v>1</v>
      </c>
      <c r="G1266" s="380">
        <v>204.75</v>
      </c>
      <c r="H1266" s="380">
        <v>204.75</v>
      </c>
    </row>
    <row r="1267" spans="1:8" ht="30" x14ac:dyDescent="0.25">
      <c r="A1267" s="98">
        <f t="shared" si="19"/>
        <v>200306</v>
      </c>
      <c r="B1267" s="377" t="s">
        <v>11958</v>
      </c>
      <c r="C1267" s="377" t="s">
        <v>11959</v>
      </c>
      <c r="D1267" s="377" t="s">
        <v>11960</v>
      </c>
      <c r="E1267" s="379" t="s">
        <v>167</v>
      </c>
      <c r="F1267" s="379">
        <v>1</v>
      </c>
      <c r="G1267" s="380">
        <v>222.86</v>
      </c>
      <c r="H1267" s="380">
        <v>222.86</v>
      </c>
    </row>
    <row r="1268" spans="1:8" ht="30" x14ac:dyDescent="0.25">
      <c r="A1268" s="98">
        <f t="shared" si="19"/>
        <v>200307</v>
      </c>
      <c r="B1268" s="377" t="s">
        <v>11961</v>
      </c>
      <c r="C1268" s="377" t="s">
        <v>11962</v>
      </c>
      <c r="D1268" s="377" t="s">
        <v>11963</v>
      </c>
      <c r="E1268" s="379" t="s">
        <v>167</v>
      </c>
      <c r="F1268" s="379">
        <v>1</v>
      </c>
      <c r="G1268" s="380">
        <v>244.47</v>
      </c>
      <c r="H1268" s="380">
        <v>244.47</v>
      </c>
    </row>
    <row r="1269" spans="1:8" ht="30" x14ac:dyDescent="0.25">
      <c r="A1269" s="98">
        <f t="shared" si="19"/>
        <v>200323</v>
      </c>
      <c r="B1269" s="377" t="s">
        <v>11964</v>
      </c>
      <c r="C1269" s="377" t="s">
        <v>11965</v>
      </c>
      <c r="D1269" s="377" t="s">
        <v>11966</v>
      </c>
      <c r="E1269" s="379" t="s">
        <v>167</v>
      </c>
      <c r="F1269" s="379">
        <v>1</v>
      </c>
      <c r="G1269" s="380">
        <v>188.03</v>
      </c>
      <c r="H1269" s="380">
        <v>188.03</v>
      </c>
    </row>
    <row r="1270" spans="1:8" ht="45" x14ac:dyDescent="0.25">
      <c r="A1270" s="98">
        <f t="shared" si="19"/>
        <v>200326</v>
      </c>
      <c r="B1270" s="377" t="s">
        <v>11967</v>
      </c>
      <c r="C1270" s="377" t="s">
        <v>11968</v>
      </c>
      <c r="D1270" s="377" t="s">
        <v>11969</v>
      </c>
      <c r="E1270" s="379" t="s">
        <v>150</v>
      </c>
      <c r="F1270" s="379">
        <v>1</v>
      </c>
      <c r="G1270" s="380">
        <v>31.14</v>
      </c>
      <c r="H1270" s="380">
        <v>31.14</v>
      </c>
    </row>
    <row r="1271" spans="1:8" ht="30" x14ac:dyDescent="0.25">
      <c r="A1271" s="98">
        <f t="shared" si="19"/>
        <v>2004</v>
      </c>
      <c r="B1271" s="378" t="s">
        <v>11970</v>
      </c>
      <c r="C1271" s="377"/>
      <c r="D1271" s="378" t="s">
        <v>11971</v>
      </c>
      <c r="E1271" s="379"/>
      <c r="F1271" s="379"/>
      <c r="G1271" s="380"/>
      <c r="H1271" s="380"/>
    </row>
    <row r="1272" spans="1:8" x14ac:dyDescent="0.25">
      <c r="A1272" s="98">
        <f t="shared" si="19"/>
        <v>200401</v>
      </c>
      <c r="B1272" s="377" t="s">
        <v>11972</v>
      </c>
      <c r="C1272" s="377" t="s">
        <v>11973</v>
      </c>
      <c r="D1272" s="377" t="s">
        <v>11974</v>
      </c>
      <c r="E1272" s="379" t="s">
        <v>150</v>
      </c>
      <c r="F1272" s="379">
        <v>1</v>
      </c>
      <c r="G1272" s="380">
        <v>11.82</v>
      </c>
      <c r="H1272" s="380">
        <v>11.82</v>
      </c>
    </row>
    <row r="1273" spans="1:8" ht="30" x14ac:dyDescent="0.25">
      <c r="A1273" s="98">
        <f t="shared" si="19"/>
        <v>200402</v>
      </c>
      <c r="B1273" s="377" t="s">
        <v>11975</v>
      </c>
      <c r="C1273" s="377" t="s">
        <v>11976</v>
      </c>
      <c r="D1273" s="377" t="s">
        <v>11977</v>
      </c>
      <c r="E1273" s="379" t="s">
        <v>150</v>
      </c>
      <c r="F1273" s="379">
        <v>1</v>
      </c>
      <c r="G1273" s="380">
        <v>1.18</v>
      </c>
      <c r="H1273" s="380">
        <v>1.18</v>
      </c>
    </row>
    <row r="1274" spans="1:8" ht="30" x14ac:dyDescent="0.25">
      <c r="A1274" s="98">
        <f t="shared" si="19"/>
        <v>200404</v>
      </c>
      <c r="B1274" s="377" t="s">
        <v>11978</v>
      </c>
      <c r="C1274" s="377" t="s">
        <v>11979</v>
      </c>
      <c r="D1274" s="377" t="s">
        <v>11980</v>
      </c>
      <c r="E1274" s="379" t="s">
        <v>150</v>
      </c>
      <c r="F1274" s="379">
        <v>1</v>
      </c>
      <c r="G1274" s="380">
        <v>23.78</v>
      </c>
      <c r="H1274" s="380">
        <v>23.78</v>
      </c>
    </row>
    <row r="1275" spans="1:8" x14ac:dyDescent="0.25">
      <c r="A1275" s="98">
        <f t="shared" si="19"/>
        <v>2005</v>
      </c>
      <c r="B1275" s="378" t="s">
        <v>11981</v>
      </c>
      <c r="C1275" s="377"/>
      <c r="D1275" s="378" t="s">
        <v>11982</v>
      </c>
      <c r="E1275" s="379"/>
      <c r="F1275" s="379"/>
      <c r="G1275" s="380"/>
      <c r="H1275" s="380"/>
    </row>
    <row r="1276" spans="1:8" ht="60" x14ac:dyDescent="0.25">
      <c r="A1276" s="98">
        <f t="shared" si="19"/>
        <v>200511</v>
      </c>
      <c r="B1276" s="377" t="s">
        <v>11983</v>
      </c>
      <c r="C1276" s="377" t="s">
        <v>38072</v>
      </c>
      <c r="D1276" s="377" t="s">
        <v>11984</v>
      </c>
      <c r="E1276" s="379" t="s">
        <v>145</v>
      </c>
      <c r="F1276" s="379">
        <v>1</v>
      </c>
      <c r="G1276" s="380">
        <v>164.67</v>
      </c>
      <c r="H1276" s="380">
        <v>164.67</v>
      </c>
    </row>
    <row r="1277" spans="1:8" ht="90" x14ac:dyDescent="0.25">
      <c r="A1277" s="98">
        <f t="shared" si="19"/>
        <v>200512</v>
      </c>
      <c r="B1277" s="377" t="s">
        <v>11985</v>
      </c>
      <c r="C1277" s="377" t="s">
        <v>38073</v>
      </c>
      <c r="D1277" s="377" t="s">
        <v>11986</v>
      </c>
      <c r="E1277" s="379" t="s">
        <v>145</v>
      </c>
      <c r="F1277" s="379">
        <v>1</v>
      </c>
      <c r="G1277" s="380">
        <v>490.73</v>
      </c>
      <c r="H1277" s="380">
        <v>490.73</v>
      </c>
    </row>
    <row r="1278" spans="1:8" ht="75" x14ac:dyDescent="0.25">
      <c r="A1278" s="98">
        <f t="shared" si="19"/>
        <v>200513</v>
      </c>
      <c r="B1278" s="377" t="s">
        <v>11987</v>
      </c>
      <c r="C1278" s="377" t="s">
        <v>11988</v>
      </c>
      <c r="D1278" s="377" t="s">
        <v>279</v>
      </c>
      <c r="E1278" s="379" t="s">
        <v>145</v>
      </c>
      <c r="F1278" s="379">
        <v>1</v>
      </c>
      <c r="G1278" s="381">
        <v>1833.93</v>
      </c>
      <c r="H1278" s="381">
        <v>1833.93</v>
      </c>
    </row>
    <row r="1279" spans="1:8" ht="45" x14ac:dyDescent="0.25">
      <c r="A1279" s="98">
        <f t="shared" si="19"/>
        <v>200562</v>
      </c>
      <c r="B1279" s="377" t="s">
        <v>11989</v>
      </c>
      <c r="C1279" s="377" t="s">
        <v>11990</v>
      </c>
      <c r="D1279" s="377" t="s">
        <v>11991</v>
      </c>
      <c r="E1279" s="379" t="s">
        <v>145</v>
      </c>
      <c r="F1279" s="379">
        <v>1</v>
      </c>
      <c r="G1279" s="380">
        <v>409.06</v>
      </c>
      <c r="H1279" s="380">
        <v>409.06</v>
      </c>
    </row>
    <row r="1280" spans="1:8" ht="60" x14ac:dyDescent="0.25">
      <c r="A1280" s="98">
        <f t="shared" si="19"/>
        <v>200563</v>
      </c>
      <c r="B1280" s="377" t="s">
        <v>11992</v>
      </c>
      <c r="C1280" s="377" t="s">
        <v>11993</v>
      </c>
      <c r="D1280" s="377" t="s">
        <v>11994</v>
      </c>
      <c r="E1280" s="379" t="s">
        <v>138</v>
      </c>
      <c r="F1280" s="379">
        <v>1</v>
      </c>
      <c r="G1280" s="380">
        <v>170.85</v>
      </c>
      <c r="H1280" s="380">
        <v>170.85</v>
      </c>
    </row>
    <row r="1281" spans="1:8" ht="45" x14ac:dyDescent="0.25">
      <c r="A1281" s="98">
        <f t="shared" si="19"/>
        <v>200572</v>
      </c>
      <c r="B1281" s="377" t="s">
        <v>11995</v>
      </c>
      <c r="C1281" s="377" t="s">
        <v>11996</v>
      </c>
      <c r="D1281" s="377" t="s">
        <v>11997</v>
      </c>
      <c r="E1281" s="379" t="s">
        <v>145</v>
      </c>
      <c r="F1281" s="379">
        <v>1</v>
      </c>
      <c r="G1281" s="381">
        <v>3024.02</v>
      </c>
      <c r="H1281" s="381">
        <v>3024.02</v>
      </c>
    </row>
    <row r="1282" spans="1:8" ht="60" x14ac:dyDescent="0.25">
      <c r="A1282" s="98">
        <f t="shared" si="19"/>
        <v>200573</v>
      </c>
      <c r="B1282" s="377" t="s">
        <v>11998</v>
      </c>
      <c r="C1282" s="377" t="s">
        <v>38074</v>
      </c>
      <c r="D1282" s="377" t="s">
        <v>11999</v>
      </c>
      <c r="E1282" s="379" t="s">
        <v>138</v>
      </c>
      <c r="F1282" s="379">
        <v>1</v>
      </c>
      <c r="G1282" s="380">
        <v>250.67</v>
      </c>
      <c r="H1282" s="380">
        <v>250.67</v>
      </c>
    </row>
    <row r="1283" spans="1:8" ht="60" x14ac:dyDescent="0.25">
      <c r="A1283" s="98">
        <f t="shared" si="19"/>
        <v>200576</v>
      </c>
      <c r="B1283" s="377" t="s">
        <v>12000</v>
      </c>
      <c r="C1283" s="377" t="s">
        <v>12001</v>
      </c>
      <c r="D1283" s="377" t="s">
        <v>152</v>
      </c>
      <c r="E1283" s="379" t="s">
        <v>145</v>
      </c>
      <c r="F1283" s="379">
        <v>1</v>
      </c>
      <c r="G1283" s="380">
        <v>647.37</v>
      </c>
      <c r="H1283" s="380">
        <v>647.37</v>
      </c>
    </row>
    <row r="1284" spans="1:8" ht="30" x14ac:dyDescent="0.25">
      <c r="A1284" s="98">
        <f t="shared" si="19"/>
        <v>2007</v>
      </c>
      <c r="B1284" s="378" t="s">
        <v>12002</v>
      </c>
      <c r="C1284" s="377"/>
      <c r="D1284" s="378" t="s">
        <v>12003</v>
      </c>
      <c r="E1284" s="379"/>
      <c r="F1284" s="379"/>
      <c r="G1284" s="380"/>
      <c r="H1284" s="380"/>
    </row>
    <row r="1285" spans="1:8" ht="105" x14ac:dyDescent="0.25">
      <c r="A1285" s="98">
        <f t="shared" si="19"/>
        <v>200702</v>
      </c>
      <c r="B1285" s="377" t="s">
        <v>12004</v>
      </c>
      <c r="C1285" s="377" t="s">
        <v>38075</v>
      </c>
      <c r="D1285" s="377" t="s">
        <v>12005</v>
      </c>
      <c r="E1285" s="379" t="s">
        <v>150</v>
      </c>
      <c r="F1285" s="379">
        <v>1</v>
      </c>
      <c r="G1285" s="380">
        <v>138.1</v>
      </c>
      <c r="H1285" s="380">
        <v>138.1</v>
      </c>
    </row>
    <row r="1286" spans="1:8" ht="60" x14ac:dyDescent="0.25">
      <c r="A1286" s="98">
        <f t="shared" si="19"/>
        <v>200703</v>
      </c>
      <c r="B1286" s="377" t="s">
        <v>12006</v>
      </c>
      <c r="C1286" s="377" t="s">
        <v>12007</v>
      </c>
      <c r="D1286" s="377" t="s">
        <v>12008</v>
      </c>
      <c r="E1286" s="379" t="s">
        <v>138</v>
      </c>
      <c r="F1286" s="379">
        <v>1</v>
      </c>
      <c r="G1286" s="380">
        <v>35.229999999999997</v>
      </c>
      <c r="H1286" s="380">
        <v>35.229999999999997</v>
      </c>
    </row>
    <row r="1287" spans="1:8" ht="60" x14ac:dyDescent="0.25">
      <c r="A1287" s="98">
        <f t="shared" si="19"/>
        <v>200704</v>
      </c>
      <c r="B1287" s="377" t="s">
        <v>12009</v>
      </c>
      <c r="C1287" s="377" t="s">
        <v>12010</v>
      </c>
      <c r="D1287" s="377" t="s">
        <v>12011</v>
      </c>
      <c r="E1287" s="379" t="s">
        <v>150</v>
      </c>
      <c r="F1287" s="379">
        <v>1</v>
      </c>
      <c r="G1287" s="380">
        <v>37.74</v>
      </c>
      <c r="H1287" s="380">
        <v>37.74</v>
      </c>
    </row>
    <row r="1288" spans="1:8" ht="30" x14ac:dyDescent="0.25">
      <c r="A1288" s="98">
        <f t="shared" si="19"/>
        <v>200705</v>
      </c>
      <c r="B1288" s="377" t="s">
        <v>12012</v>
      </c>
      <c r="C1288" s="377" t="s">
        <v>12013</v>
      </c>
      <c r="D1288" s="377" t="s">
        <v>12014</v>
      </c>
      <c r="E1288" s="379" t="s">
        <v>145</v>
      </c>
      <c r="F1288" s="379">
        <v>1</v>
      </c>
      <c r="G1288" s="380">
        <v>217.92</v>
      </c>
      <c r="H1288" s="380">
        <v>217.92</v>
      </c>
    </row>
    <row r="1289" spans="1:8" ht="60" x14ac:dyDescent="0.25">
      <c r="A1289" s="98">
        <f t="shared" si="19"/>
        <v>200706</v>
      </c>
      <c r="B1289" s="377" t="s">
        <v>12015</v>
      </c>
      <c r="C1289" s="377" t="s">
        <v>38076</v>
      </c>
      <c r="D1289" s="377" t="s">
        <v>12016</v>
      </c>
      <c r="E1289" s="379" t="s">
        <v>145</v>
      </c>
      <c r="F1289" s="379">
        <v>1</v>
      </c>
      <c r="G1289" s="381">
        <v>3725.85</v>
      </c>
      <c r="H1289" s="381">
        <v>3725.85</v>
      </c>
    </row>
    <row r="1290" spans="1:8" ht="45" x14ac:dyDescent="0.25">
      <c r="A1290" s="98">
        <f t="shared" si="19"/>
        <v>200707</v>
      </c>
      <c r="B1290" s="377" t="s">
        <v>12017</v>
      </c>
      <c r="C1290" s="377" t="s">
        <v>12018</v>
      </c>
      <c r="D1290" s="377" t="s">
        <v>12019</v>
      </c>
      <c r="E1290" s="379" t="s">
        <v>145</v>
      </c>
      <c r="F1290" s="379">
        <v>1</v>
      </c>
      <c r="G1290" s="381">
        <v>1794.93</v>
      </c>
      <c r="H1290" s="381">
        <v>1794.93</v>
      </c>
    </row>
    <row r="1291" spans="1:8" ht="75" x14ac:dyDescent="0.25">
      <c r="A1291" s="98">
        <f t="shared" si="19"/>
        <v>200708</v>
      </c>
      <c r="B1291" s="377" t="s">
        <v>12020</v>
      </c>
      <c r="C1291" s="377" t="s">
        <v>12021</v>
      </c>
      <c r="D1291" s="377" t="s">
        <v>12022</v>
      </c>
      <c r="E1291" s="379" t="s">
        <v>145</v>
      </c>
      <c r="F1291" s="379">
        <v>1</v>
      </c>
      <c r="G1291" s="381">
        <v>1544.98</v>
      </c>
      <c r="H1291" s="381">
        <v>1544.98</v>
      </c>
    </row>
    <row r="1292" spans="1:8" ht="30" x14ac:dyDescent="0.25">
      <c r="A1292" s="98">
        <f t="shared" si="19"/>
        <v>200709</v>
      </c>
      <c r="B1292" s="377" t="s">
        <v>12023</v>
      </c>
      <c r="C1292" s="377" t="s">
        <v>12024</v>
      </c>
      <c r="D1292" s="377" t="s">
        <v>12025</v>
      </c>
      <c r="E1292" s="379" t="s">
        <v>145</v>
      </c>
      <c r="F1292" s="379">
        <v>1</v>
      </c>
      <c r="G1292" s="380">
        <v>984.33</v>
      </c>
      <c r="H1292" s="380">
        <v>984.33</v>
      </c>
    </row>
    <row r="1293" spans="1:8" ht="75" x14ac:dyDescent="0.25">
      <c r="A1293" s="98">
        <f t="shared" si="19"/>
        <v>200711</v>
      </c>
      <c r="B1293" s="377" t="s">
        <v>12026</v>
      </c>
      <c r="C1293" s="377" t="s">
        <v>12027</v>
      </c>
      <c r="D1293" s="377" t="s">
        <v>12028</v>
      </c>
      <c r="E1293" s="379" t="s">
        <v>150</v>
      </c>
      <c r="F1293" s="379">
        <v>1</v>
      </c>
      <c r="G1293" s="380">
        <v>313.37</v>
      </c>
      <c r="H1293" s="380">
        <v>313.37</v>
      </c>
    </row>
    <row r="1294" spans="1:8" x14ac:dyDescent="0.25">
      <c r="A1294" s="98">
        <f t="shared" ref="A1294:A1357" si="20">VALUE(RIGHT(B1294,LEN(B1294)-1))</f>
        <v>200713</v>
      </c>
      <c r="B1294" s="377" t="s">
        <v>12029</v>
      </c>
      <c r="C1294" s="377" t="s">
        <v>12030</v>
      </c>
      <c r="D1294" s="377" t="s">
        <v>12031</v>
      </c>
      <c r="E1294" s="379" t="s">
        <v>145</v>
      </c>
      <c r="F1294" s="379">
        <v>1</v>
      </c>
      <c r="G1294" s="380">
        <v>155.97999999999999</v>
      </c>
      <c r="H1294" s="380">
        <v>155.97999999999999</v>
      </c>
    </row>
    <row r="1295" spans="1:8" ht="45" x14ac:dyDescent="0.25">
      <c r="A1295" s="98">
        <f t="shared" si="20"/>
        <v>200714</v>
      </c>
      <c r="B1295" s="377" t="s">
        <v>12032</v>
      </c>
      <c r="C1295" s="377" t="s">
        <v>38077</v>
      </c>
      <c r="D1295" s="377" t="s">
        <v>12033</v>
      </c>
      <c r="E1295" s="379" t="s">
        <v>150</v>
      </c>
      <c r="F1295" s="379">
        <v>1</v>
      </c>
      <c r="G1295" s="380">
        <v>16.64</v>
      </c>
      <c r="H1295" s="380">
        <v>16.64</v>
      </c>
    </row>
    <row r="1296" spans="1:8" ht="75" x14ac:dyDescent="0.25">
      <c r="A1296" s="98">
        <f t="shared" si="20"/>
        <v>200715</v>
      </c>
      <c r="B1296" s="377" t="s">
        <v>12034</v>
      </c>
      <c r="C1296" s="377" t="s">
        <v>38078</v>
      </c>
      <c r="D1296" s="377" t="s">
        <v>12035</v>
      </c>
      <c r="E1296" s="379" t="s">
        <v>150</v>
      </c>
      <c r="F1296" s="379">
        <v>1</v>
      </c>
      <c r="G1296" s="380">
        <v>182.51</v>
      </c>
      <c r="H1296" s="380">
        <v>182.51</v>
      </c>
    </row>
    <row r="1297" spans="1:8" ht="75" x14ac:dyDescent="0.25">
      <c r="A1297" s="98">
        <f t="shared" si="20"/>
        <v>200716</v>
      </c>
      <c r="B1297" s="377" t="s">
        <v>12036</v>
      </c>
      <c r="C1297" s="377" t="s">
        <v>38079</v>
      </c>
      <c r="D1297" s="377" t="s">
        <v>12037</v>
      </c>
      <c r="E1297" s="379" t="s">
        <v>150</v>
      </c>
      <c r="F1297" s="379">
        <v>1</v>
      </c>
      <c r="G1297" s="380">
        <v>151.37</v>
      </c>
      <c r="H1297" s="380">
        <v>151.37</v>
      </c>
    </row>
    <row r="1298" spans="1:8" ht="30" x14ac:dyDescent="0.25">
      <c r="A1298" s="98">
        <f t="shared" si="20"/>
        <v>200717</v>
      </c>
      <c r="B1298" s="377" t="s">
        <v>12038</v>
      </c>
      <c r="C1298" s="377" t="s">
        <v>12039</v>
      </c>
      <c r="D1298" s="377" t="s">
        <v>12040</v>
      </c>
      <c r="E1298" s="379" t="s">
        <v>138</v>
      </c>
      <c r="F1298" s="379">
        <v>1</v>
      </c>
      <c r="G1298" s="380">
        <v>5.87</v>
      </c>
      <c r="H1298" s="380">
        <v>5.87</v>
      </c>
    </row>
    <row r="1299" spans="1:8" ht="105" x14ac:dyDescent="0.25">
      <c r="A1299" s="98">
        <f t="shared" si="20"/>
        <v>200720</v>
      </c>
      <c r="B1299" s="377" t="s">
        <v>12041</v>
      </c>
      <c r="C1299" s="377" t="s">
        <v>12042</v>
      </c>
      <c r="D1299" s="377" t="s">
        <v>12043</v>
      </c>
      <c r="E1299" s="379" t="s">
        <v>150</v>
      </c>
      <c r="F1299" s="379">
        <v>1</v>
      </c>
      <c r="G1299" s="380">
        <v>66.37</v>
      </c>
      <c r="H1299" s="380">
        <v>66.37</v>
      </c>
    </row>
    <row r="1300" spans="1:8" ht="45" x14ac:dyDescent="0.25">
      <c r="A1300" s="98">
        <f t="shared" si="20"/>
        <v>200721</v>
      </c>
      <c r="B1300" s="377" t="s">
        <v>12044</v>
      </c>
      <c r="C1300" s="377" t="s">
        <v>12045</v>
      </c>
      <c r="D1300" s="377" t="s">
        <v>12046</v>
      </c>
      <c r="E1300" s="379" t="s">
        <v>150</v>
      </c>
      <c r="F1300" s="379">
        <v>1</v>
      </c>
      <c r="G1300" s="380">
        <v>17.98</v>
      </c>
      <c r="H1300" s="380">
        <v>17.98</v>
      </c>
    </row>
    <row r="1301" spans="1:8" ht="60" x14ac:dyDescent="0.25">
      <c r="A1301" s="98">
        <f t="shared" si="20"/>
        <v>200725</v>
      </c>
      <c r="B1301" s="377" t="s">
        <v>12047</v>
      </c>
      <c r="C1301" s="377" t="s">
        <v>12048</v>
      </c>
      <c r="D1301" s="377" t="s">
        <v>12049</v>
      </c>
      <c r="E1301" s="379" t="s">
        <v>138</v>
      </c>
      <c r="F1301" s="379">
        <v>1</v>
      </c>
      <c r="G1301" s="380">
        <v>56.37</v>
      </c>
      <c r="H1301" s="380">
        <v>56.37</v>
      </c>
    </row>
    <row r="1302" spans="1:8" ht="60" x14ac:dyDescent="0.25">
      <c r="A1302" s="98">
        <f t="shared" si="20"/>
        <v>200726</v>
      </c>
      <c r="B1302" s="377" t="s">
        <v>12050</v>
      </c>
      <c r="C1302" s="377" t="s">
        <v>12051</v>
      </c>
      <c r="D1302" s="377" t="s">
        <v>12052</v>
      </c>
      <c r="E1302" s="379" t="s">
        <v>150</v>
      </c>
      <c r="F1302" s="379">
        <v>1</v>
      </c>
      <c r="G1302" s="380">
        <v>163.44999999999999</v>
      </c>
      <c r="H1302" s="380">
        <v>163.44999999999999</v>
      </c>
    </row>
    <row r="1303" spans="1:8" ht="90" x14ac:dyDescent="0.25">
      <c r="A1303" s="98">
        <f t="shared" si="20"/>
        <v>200728</v>
      </c>
      <c r="B1303" s="377" t="s">
        <v>12053</v>
      </c>
      <c r="C1303" s="377" t="s">
        <v>12054</v>
      </c>
      <c r="D1303" s="377" t="s">
        <v>12055</v>
      </c>
      <c r="E1303" s="379" t="s">
        <v>150</v>
      </c>
      <c r="F1303" s="379">
        <v>1</v>
      </c>
      <c r="G1303" s="380">
        <v>230.28</v>
      </c>
      <c r="H1303" s="380">
        <v>230.28</v>
      </c>
    </row>
    <row r="1304" spans="1:8" ht="90" x14ac:dyDescent="0.25">
      <c r="A1304" s="98">
        <f t="shared" si="20"/>
        <v>200738</v>
      </c>
      <c r="B1304" s="377" t="s">
        <v>12056</v>
      </c>
      <c r="C1304" s="377" t="s">
        <v>12057</v>
      </c>
      <c r="D1304" s="377" t="s">
        <v>12058</v>
      </c>
      <c r="E1304" s="379" t="s">
        <v>203</v>
      </c>
      <c r="F1304" s="379">
        <v>1</v>
      </c>
      <c r="G1304" s="380">
        <v>37.42</v>
      </c>
      <c r="H1304" s="380">
        <v>37.42</v>
      </c>
    </row>
    <row r="1305" spans="1:8" ht="30" x14ac:dyDescent="0.25">
      <c r="A1305" s="98">
        <f t="shared" si="20"/>
        <v>21</v>
      </c>
      <c r="B1305" s="378" t="s">
        <v>12059</v>
      </c>
      <c r="C1305" s="377"/>
      <c r="D1305" s="378" t="s">
        <v>12060</v>
      </c>
      <c r="E1305" s="379"/>
      <c r="F1305" s="379"/>
      <c r="G1305" s="380"/>
      <c r="H1305" s="380"/>
    </row>
    <row r="1306" spans="1:8" x14ac:dyDescent="0.25">
      <c r="A1306" s="98">
        <f t="shared" si="20"/>
        <v>2101</v>
      </c>
      <c r="B1306" s="378" t="s">
        <v>12061</v>
      </c>
      <c r="C1306" s="377"/>
      <c r="D1306" s="378" t="s">
        <v>12062</v>
      </c>
      <c r="E1306" s="379"/>
      <c r="F1306" s="379"/>
      <c r="G1306" s="380"/>
      <c r="H1306" s="380"/>
    </row>
    <row r="1307" spans="1:8" ht="45" customHeight="1" x14ac:dyDescent="0.25">
      <c r="A1307" s="98">
        <f t="shared" si="20"/>
        <v>210105</v>
      </c>
      <c r="B1307" s="377" t="s">
        <v>12063</v>
      </c>
      <c r="C1307" s="377" t="s">
        <v>12064</v>
      </c>
      <c r="D1307" s="377" t="s">
        <v>12065</v>
      </c>
      <c r="E1307" s="379" t="s">
        <v>150</v>
      </c>
      <c r="F1307" s="379">
        <v>1</v>
      </c>
      <c r="G1307" s="380">
        <v>130.94</v>
      </c>
      <c r="H1307" s="380">
        <v>130.94</v>
      </c>
    </row>
    <row r="1308" spans="1:8" ht="60" x14ac:dyDescent="0.25">
      <c r="A1308" s="98">
        <f t="shared" si="20"/>
        <v>210109</v>
      </c>
      <c r="B1308" s="377" t="s">
        <v>12066</v>
      </c>
      <c r="C1308" s="377" t="s">
        <v>12067</v>
      </c>
      <c r="D1308" s="377" t="s">
        <v>12068</v>
      </c>
      <c r="E1308" s="379" t="s">
        <v>145</v>
      </c>
      <c r="F1308" s="379">
        <v>1</v>
      </c>
      <c r="G1308" s="380">
        <v>609.14</v>
      </c>
      <c r="H1308" s="380">
        <v>609.14</v>
      </c>
    </row>
    <row r="1309" spans="1:8" ht="105" x14ac:dyDescent="0.25">
      <c r="A1309" s="98">
        <f t="shared" si="20"/>
        <v>210114</v>
      </c>
      <c r="B1309" s="377" t="s">
        <v>12069</v>
      </c>
      <c r="C1309" s="377" t="s">
        <v>12070</v>
      </c>
      <c r="D1309" s="377" t="s">
        <v>12071</v>
      </c>
      <c r="E1309" s="379" t="s">
        <v>145</v>
      </c>
      <c r="F1309" s="379">
        <v>1</v>
      </c>
      <c r="G1309" s="381">
        <v>4914.79</v>
      </c>
      <c r="H1309" s="381">
        <v>4914.79</v>
      </c>
    </row>
    <row r="1310" spans="1:8" x14ac:dyDescent="0.25">
      <c r="A1310" s="98">
        <f t="shared" si="20"/>
        <v>2102</v>
      </c>
      <c r="B1310" s="378" t="s">
        <v>12072</v>
      </c>
      <c r="C1310" s="377"/>
      <c r="D1310" s="378" t="s">
        <v>12073</v>
      </c>
      <c r="E1310" s="379"/>
      <c r="F1310" s="379"/>
      <c r="G1310" s="380"/>
      <c r="H1310" s="380"/>
    </row>
    <row r="1311" spans="1:8" ht="30" x14ac:dyDescent="0.25">
      <c r="A1311" s="98">
        <f t="shared" si="20"/>
        <v>210210</v>
      </c>
      <c r="B1311" s="377" t="s">
        <v>12074</v>
      </c>
      <c r="C1311" s="377" t="s">
        <v>12075</v>
      </c>
      <c r="D1311" s="377" t="s">
        <v>12076</v>
      </c>
      <c r="E1311" s="379" t="s">
        <v>150</v>
      </c>
      <c r="F1311" s="379">
        <v>1</v>
      </c>
      <c r="G1311" s="380">
        <v>419.65</v>
      </c>
      <c r="H1311" s="380">
        <v>419.65</v>
      </c>
    </row>
    <row r="1312" spans="1:8" x14ac:dyDescent="0.25">
      <c r="A1312" s="98">
        <f t="shared" si="20"/>
        <v>2103</v>
      </c>
      <c r="B1312" s="378" t="s">
        <v>12077</v>
      </c>
      <c r="C1312" s="377"/>
      <c r="D1312" s="378" t="s">
        <v>12078</v>
      </c>
      <c r="E1312" s="379"/>
      <c r="F1312" s="379"/>
      <c r="G1312" s="380"/>
      <c r="H1312" s="380"/>
    </row>
    <row r="1313" spans="1:8" ht="45" x14ac:dyDescent="0.25">
      <c r="A1313" s="98">
        <f t="shared" si="20"/>
        <v>210301</v>
      </c>
      <c r="B1313" s="377" t="s">
        <v>12079</v>
      </c>
      <c r="C1313" s="377" t="s">
        <v>12080</v>
      </c>
      <c r="D1313" s="377" t="s">
        <v>12081</v>
      </c>
      <c r="E1313" s="379" t="s">
        <v>138</v>
      </c>
      <c r="F1313" s="379">
        <v>1</v>
      </c>
      <c r="G1313" s="380">
        <v>375.48</v>
      </c>
      <c r="H1313" s="380">
        <v>375.48</v>
      </c>
    </row>
    <row r="1314" spans="1:8" ht="60" x14ac:dyDescent="0.25">
      <c r="A1314" s="98">
        <f t="shared" si="20"/>
        <v>210302</v>
      </c>
      <c r="B1314" s="377" t="s">
        <v>12082</v>
      </c>
      <c r="C1314" s="377" t="s">
        <v>12083</v>
      </c>
      <c r="D1314" s="377" t="s">
        <v>12084</v>
      </c>
      <c r="E1314" s="379" t="s">
        <v>138</v>
      </c>
      <c r="F1314" s="379">
        <v>1</v>
      </c>
      <c r="G1314" s="380">
        <v>277.72000000000003</v>
      </c>
      <c r="H1314" s="380">
        <v>277.72000000000003</v>
      </c>
    </row>
    <row r="1315" spans="1:8" ht="60" x14ac:dyDescent="0.25">
      <c r="A1315" s="98">
        <f t="shared" si="20"/>
        <v>210304</v>
      </c>
      <c r="B1315" s="377" t="s">
        <v>12085</v>
      </c>
      <c r="C1315" s="377" t="s">
        <v>38080</v>
      </c>
      <c r="D1315" s="377" t="s">
        <v>12086</v>
      </c>
      <c r="E1315" s="379" t="s">
        <v>138</v>
      </c>
      <c r="F1315" s="379">
        <v>1</v>
      </c>
      <c r="G1315" s="380">
        <v>226.14</v>
      </c>
      <c r="H1315" s="380">
        <v>226.14</v>
      </c>
    </row>
    <row r="1316" spans="1:8" ht="60" x14ac:dyDescent="0.25">
      <c r="A1316" s="98">
        <f t="shared" si="20"/>
        <v>210316</v>
      </c>
      <c r="B1316" s="377" t="s">
        <v>12087</v>
      </c>
      <c r="C1316" s="377" t="s">
        <v>12088</v>
      </c>
      <c r="D1316" s="377" t="s">
        <v>12089</v>
      </c>
      <c r="E1316" s="379" t="s">
        <v>145</v>
      </c>
      <c r="F1316" s="379">
        <v>1</v>
      </c>
      <c r="G1316" s="380">
        <v>593.23</v>
      </c>
      <c r="H1316" s="380">
        <v>593.23</v>
      </c>
    </row>
    <row r="1317" spans="1:8" ht="45" x14ac:dyDescent="0.25">
      <c r="A1317" s="98">
        <f t="shared" si="20"/>
        <v>210321</v>
      </c>
      <c r="B1317" s="377" t="s">
        <v>12090</v>
      </c>
      <c r="C1317" s="377" t="s">
        <v>12091</v>
      </c>
      <c r="D1317" s="377" t="s">
        <v>12092</v>
      </c>
      <c r="E1317" s="379" t="s">
        <v>145</v>
      </c>
      <c r="F1317" s="379">
        <v>1</v>
      </c>
      <c r="G1317" s="380">
        <v>186.09</v>
      </c>
      <c r="H1317" s="380">
        <v>186.09</v>
      </c>
    </row>
    <row r="1318" spans="1:8" ht="30" x14ac:dyDescent="0.25">
      <c r="A1318" s="98">
        <f t="shared" si="20"/>
        <v>210322</v>
      </c>
      <c r="B1318" s="377" t="s">
        <v>12093</v>
      </c>
      <c r="C1318" s="377" t="s">
        <v>12094</v>
      </c>
      <c r="D1318" s="377" t="s">
        <v>12095</v>
      </c>
      <c r="E1318" s="379" t="s">
        <v>138</v>
      </c>
      <c r="F1318" s="379">
        <v>1</v>
      </c>
      <c r="G1318" s="380">
        <v>152.91999999999999</v>
      </c>
      <c r="H1318" s="380">
        <v>152.91999999999999</v>
      </c>
    </row>
    <row r="1319" spans="1:8" x14ac:dyDescent="0.25">
      <c r="A1319" s="98">
        <f t="shared" si="20"/>
        <v>22</v>
      </c>
      <c r="B1319" s="378" t="s">
        <v>12096</v>
      </c>
      <c r="C1319" s="377"/>
      <c r="D1319" s="378" t="s">
        <v>12097</v>
      </c>
      <c r="E1319" s="379"/>
      <c r="F1319" s="379"/>
      <c r="G1319" s="380"/>
      <c r="H1319" s="380"/>
    </row>
    <row r="1320" spans="1:8" ht="60" x14ac:dyDescent="0.25">
      <c r="A1320" s="98">
        <f t="shared" si="20"/>
        <v>2208</v>
      </c>
      <c r="B1320" s="378" t="s">
        <v>12098</v>
      </c>
      <c r="C1320" s="377"/>
      <c r="D1320" s="378" t="s">
        <v>12099</v>
      </c>
      <c r="E1320" s="379"/>
      <c r="F1320" s="379"/>
      <c r="G1320" s="380"/>
      <c r="H1320" s="380"/>
    </row>
    <row r="1321" spans="1:8" ht="105" x14ac:dyDescent="0.25">
      <c r="A1321" s="98">
        <f t="shared" si="20"/>
        <v>220803</v>
      </c>
      <c r="B1321" s="377" t="s">
        <v>12100</v>
      </c>
      <c r="C1321" s="377" t="s">
        <v>12101</v>
      </c>
      <c r="D1321" s="377" t="s">
        <v>12102</v>
      </c>
      <c r="E1321" s="379" t="s">
        <v>8798</v>
      </c>
      <c r="F1321" s="379">
        <v>1</v>
      </c>
      <c r="G1321" s="381">
        <v>4324.58</v>
      </c>
      <c r="H1321" s="381">
        <v>4324.58</v>
      </c>
    </row>
    <row r="1322" spans="1:8" x14ac:dyDescent="0.25">
      <c r="A1322" s="98">
        <f t="shared" si="20"/>
        <v>31</v>
      </c>
      <c r="B1322" s="378" t="s">
        <v>12103</v>
      </c>
      <c r="C1322" s="377"/>
      <c r="D1322" s="378" t="s">
        <v>12104</v>
      </c>
      <c r="E1322" s="379"/>
      <c r="F1322" s="379"/>
      <c r="G1322" s="380"/>
      <c r="H1322" s="380"/>
    </row>
    <row r="1323" spans="1:8" ht="30" x14ac:dyDescent="0.25">
      <c r="A1323" s="98">
        <f t="shared" si="20"/>
        <v>3106</v>
      </c>
      <c r="B1323" s="378" t="s">
        <v>12105</v>
      </c>
      <c r="C1323" s="377"/>
      <c r="D1323" s="378" t="s">
        <v>12106</v>
      </c>
      <c r="E1323" s="379"/>
      <c r="F1323" s="379"/>
      <c r="G1323" s="380"/>
      <c r="H1323" s="380"/>
    </row>
    <row r="1324" spans="1:8" ht="30" x14ac:dyDescent="0.25">
      <c r="A1324" s="98">
        <f t="shared" si="20"/>
        <v>310601</v>
      </c>
      <c r="B1324" s="377" t="s">
        <v>12107</v>
      </c>
      <c r="C1324" s="377" t="s">
        <v>12108</v>
      </c>
      <c r="D1324" s="377" t="s">
        <v>12109</v>
      </c>
      <c r="E1324" s="379" t="s">
        <v>758</v>
      </c>
      <c r="F1324" s="379">
        <v>1</v>
      </c>
      <c r="G1324" s="381">
        <v>1308.51</v>
      </c>
      <c r="H1324" s="381">
        <v>1308.51</v>
      </c>
    </row>
    <row r="1325" spans="1:8" ht="45" x14ac:dyDescent="0.25">
      <c r="A1325" s="98">
        <f t="shared" si="20"/>
        <v>3108</v>
      </c>
      <c r="B1325" s="378" t="s">
        <v>12110</v>
      </c>
      <c r="C1325" s="377"/>
      <c r="D1325" s="378" t="s">
        <v>12111</v>
      </c>
      <c r="E1325" s="379"/>
      <c r="F1325" s="379"/>
      <c r="G1325" s="380"/>
      <c r="H1325" s="380"/>
    </row>
    <row r="1326" spans="1:8" x14ac:dyDescent="0.25">
      <c r="A1326" s="98">
        <f t="shared" si="20"/>
        <v>310801</v>
      </c>
      <c r="B1326" s="377" t="s">
        <v>12112</v>
      </c>
      <c r="C1326" s="377" t="s">
        <v>12113</v>
      </c>
      <c r="D1326" s="377" t="s">
        <v>12114</v>
      </c>
      <c r="E1326" s="379" t="s">
        <v>145</v>
      </c>
      <c r="F1326" s="379">
        <v>1</v>
      </c>
      <c r="G1326" s="380">
        <v>16.45</v>
      </c>
      <c r="H1326" s="380">
        <v>16.45</v>
      </c>
    </row>
    <row r="1327" spans="1:8" x14ac:dyDescent="0.25">
      <c r="A1327" s="98">
        <f t="shared" si="20"/>
        <v>310802</v>
      </c>
      <c r="B1327" s="377" t="s">
        <v>12115</v>
      </c>
      <c r="C1327" s="377" t="s">
        <v>12116</v>
      </c>
      <c r="D1327" s="377" t="s">
        <v>12117</v>
      </c>
      <c r="E1327" s="379" t="s">
        <v>145</v>
      </c>
      <c r="F1327" s="379">
        <v>1</v>
      </c>
      <c r="G1327" s="380">
        <v>149.27000000000001</v>
      </c>
      <c r="H1327" s="380">
        <v>149.27000000000001</v>
      </c>
    </row>
    <row r="1328" spans="1:8" x14ac:dyDescent="0.25">
      <c r="A1328" s="98">
        <f t="shared" si="20"/>
        <v>310803</v>
      </c>
      <c r="B1328" s="377" t="s">
        <v>12118</v>
      </c>
      <c r="C1328" s="377" t="s">
        <v>12119</v>
      </c>
      <c r="D1328" s="377" t="s">
        <v>12120</v>
      </c>
      <c r="E1328" s="379" t="s">
        <v>145</v>
      </c>
      <c r="F1328" s="379">
        <v>1</v>
      </c>
      <c r="G1328" s="380">
        <v>33.32</v>
      </c>
      <c r="H1328" s="380">
        <v>33.32</v>
      </c>
    </row>
    <row r="1329" spans="1:8" x14ac:dyDescent="0.25">
      <c r="A1329" s="98">
        <f t="shared" si="20"/>
        <v>310804</v>
      </c>
      <c r="B1329" s="377" t="s">
        <v>12121</v>
      </c>
      <c r="C1329" s="377" t="s">
        <v>12122</v>
      </c>
      <c r="D1329" s="377" t="s">
        <v>12123</v>
      </c>
      <c r="E1329" s="379" t="s">
        <v>145</v>
      </c>
      <c r="F1329" s="379">
        <v>1</v>
      </c>
      <c r="G1329" s="380">
        <v>62.04</v>
      </c>
      <c r="H1329" s="380">
        <v>62.04</v>
      </c>
    </row>
    <row r="1330" spans="1:8" x14ac:dyDescent="0.25">
      <c r="A1330" s="98">
        <f t="shared" si="20"/>
        <v>310805</v>
      </c>
      <c r="B1330" s="377" t="s">
        <v>12124</v>
      </c>
      <c r="C1330" s="377" t="s">
        <v>12125</v>
      </c>
      <c r="D1330" s="377" t="s">
        <v>12126</v>
      </c>
      <c r="E1330" s="379" t="s">
        <v>145</v>
      </c>
      <c r="F1330" s="379">
        <v>1</v>
      </c>
      <c r="G1330" s="380">
        <v>5.18</v>
      </c>
      <c r="H1330" s="380">
        <v>5.18</v>
      </c>
    </row>
    <row r="1331" spans="1:8" x14ac:dyDescent="0.25">
      <c r="A1331" s="98">
        <f t="shared" si="20"/>
        <v>310806</v>
      </c>
      <c r="B1331" s="377" t="s">
        <v>12127</v>
      </c>
      <c r="C1331" s="377" t="s">
        <v>12128</v>
      </c>
      <c r="D1331" s="377" t="s">
        <v>12129</v>
      </c>
      <c r="E1331" s="379" t="s">
        <v>145</v>
      </c>
      <c r="F1331" s="379">
        <v>1</v>
      </c>
      <c r="G1331" s="380">
        <v>13.74</v>
      </c>
      <c r="H1331" s="380">
        <v>13.74</v>
      </c>
    </row>
    <row r="1332" spans="1:8" x14ac:dyDescent="0.25">
      <c r="A1332" s="98">
        <f t="shared" si="20"/>
        <v>310807</v>
      </c>
      <c r="B1332" s="377" t="s">
        <v>12130</v>
      </c>
      <c r="C1332" s="377" t="s">
        <v>12131</v>
      </c>
      <c r="D1332" s="377" t="s">
        <v>12132</v>
      </c>
      <c r="E1332" s="379" t="s">
        <v>145</v>
      </c>
      <c r="F1332" s="379">
        <v>1</v>
      </c>
      <c r="G1332" s="380">
        <v>25.97</v>
      </c>
      <c r="H1332" s="380">
        <v>25.97</v>
      </c>
    </row>
    <row r="1333" spans="1:8" x14ac:dyDescent="0.25">
      <c r="A1333" s="98">
        <f t="shared" si="20"/>
        <v>310808</v>
      </c>
      <c r="B1333" s="377" t="s">
        <v>12133</v>
      </c>
      <c r="C1333" s="377" t="s">
        <v>12134</v>
      </c>
      <c r="D1333" s="377" t="s">
        <v>12135</v>
      </c>
      <c r="E1333" s="379" t="s">
        <v>145</v>
      </c>
      <c r="F1333" s="379">
        <v>1</v>
      </c>
      <c r="G1333" s="380">
        <v>2.44</v>
      </c>
      <c r="H1333" s="380">
        <v>2.44</v>
      </c>
    </row>
    <row r="1334" spans="1:8" x14ac:dyDescent="0.25">
      <c r="A1334" s="98">
        <f t="shared" si="20"/>
        <v>310809</v>
      </c>
      <c r="B1334" s="377" t="s">
        <v>12136</v>
      </c>
      <c r="C1334" s="377" t="s">
        <v>12137</v>
      </c>
      <c r="D1334" s="377" t="s">
        <v>12138</v>
      </c>
      <c r="E1334" s="379" t="s">
        <v>145</v>
      </c>
      <c r="F1334" s="379">
        <v>1</v>
      </c>
      <c r="G1334" s="380">
        <v>142.19999999999999</v>
      </c>
      <c r="H1334" s="380">
        <v>142.19999999999999</v>
      </c>
    </row>
    <row r="1335" spans="1:8" ht="30" x14ac:dyDescent="0.25">
      <c r="A1335" s="98">
        <f t="shared" si="20"/>
        <v>3109</v>
      </c>
      <c r="B1335" s="378" t="s">
        <v>12139</v>
      </c>
      <c r="C1335" s="377"/>
      <c r="D1335" s="378" t="s">
        <v>12140</v>
      </c>
      <c r="E1335" s="379"/>
      <c r="F1335" s="379"/>
      <c r="G1335" s="380"/>
      <c r="H1335" s="380"/>
    </row>
    <row r="1336" spans="1:8" x14ac:dyDescent="0.25">
      <c r="A1336" s="98">
        <f t="shared" si="20"/>
        <v>310901</v>
      </c>
      <c r="B1336" s="377" t="s">
        <v>12141</v>
      </c>
      <c r="C1336" s="377" t="s">
        <v>12142</v>
      </c>
      <c r="D1336" s="377" t="s">
        <v>12143</v>
      </c>
      <c r="E1336" s="379" t="s">
        <v>145</v>
      </c>
      <c r="F1336" s="379">
        <v>1</v>
      </c>
      <c r="G1336" s="380">
        <v>110.26</v>
      </c>
      <c r="H1336" s="380">
        <v>110.26</v>
      </c>
    </row>
    <row r="1337" spans="1:8" x14ac:dyDescent="0.25">
      <c r="A1337" s="98">
        <f t="shared" si="20"/>
        <v>310902</v>
      </c>
      <c r="B1337" s="377" t="s">
        <v>12144</v>
      </c>
      <c r="C1337" s="377" t="s">
        <v>12145</v>
      </c>
      <c r="D1337" s="377" t="s">
        <v>12146</v>
      </c>
      <c r="E1337" s="379" t="s">
        <v>145</v>
      </c>
      <c r="F1337" s="379">
        <v>1</v>
      </c>
      <c r="G1337" s="380">
        <v>44.15</v>
      </c>
      <c r="H1337" s="380">
        <v>44.15</v>
      </c>
    </row>
    <row r="1338" spans="1:8" x14ac:dyDescent="0.25">
      <c r="A1338" s="98">
        <f t="shared" si="20"/>
        <v>310903</v>
      </c>
      <c r="B1338" s="377" t="s">
        <v>12147</v>
      </c>
      <c r="C1338" s="377" t="s">
        <v>12148</v>
      </c>
      <c r="D1338" s="377" t="s">
        <v>12149</v>
      </c>
      <c r="E1338" s="379" t="s">
        <v>145</v>
      </c>
      <c r="F1338" s="379">
        <v>1</v>
      </c>
      <c r="G1338" s="380">
        <v>59.47</v>
      </c>
      <c r="H1338" s="380">
        <v>59.47</v>
      </c>
    </row>
    <row r="1339" spans="1:8" x14ac:dyDescent="0.25">
      <c r="A1339" s="98">
        <f t="shared" si="20"/>
        <v>310904</v>
      </c>
      <c r="B1339" s="377" t="s">
        <v>12150</v>
      </c>
      <c r="C1339" s="377" t="s">
        <v>12151</v>
      </c>
      <c r="D1339" s="377" t="s">
        <v>12152</v>
      </c>
      <c r="E1339" s="379" t="s">
        <v>145</v>
      </c>
      <c r="F1339" s="379">
        <v>1</v>
      </c>
      <c r="G1339" s="380">
        <v>83.17</v>
      </c>
      <c r="H1339" s="380">
        <v>83.17</v>
      </c>
    </row>
    <row r="1340" spans="1:8" x14ac:dyDescent="0.25">
      <c r="A1340" s="98">
        <f t="shared" si="20"/>
        <v>310905</v>
      </c>
      <c r="B1340" s="377" t="s">
        <v>12153</v>
      </c>
      <c r="C1340" s="377" t="s">
        <v>12154</v>
      </c>
      <c r="D1340" s="377" t="s">
        <v>12155</v>
      </c>
      <c r="E1340" s="379" t="s">
        <v>145</v>
      </c>
      <c r="F1340" s="379">
        <v>1</v>
      </c>
      <c r="G1340" s="380">
        <v>38.700000000000003</v>
      </c>
      <c r="H1340" s="380">
        <v>38.700000000000003</v>
      </c>
    </row>
    <row r="1341" spans="1:8" x14ac:dyDescent="0.25">
      <c r="A1341" s="98">
        <f t="shared" si="20"/>
        <v>310906</v>
      </c>
      <c r="B1341" s="377" t="s">
        <v>12156</v>
      </c>
      <c r="C1341" s="377" t="s">
        <v>12157</v>
      </c>
      <c r="D1341" s="377" t="s">
        <v>999</v>
      </c>
      <c r="E1341" s="379" t="s">
        <v>145</v>
      </c>
      <c r="F1341" s="379">
        <v>1</v>
      </c>
      <c r="G1341" s="380">
        <v>35.729999999999997</v>
      </c>
      <c r="H1341" s="380">
        <v>35.729999999999997</v>
      </c>
    </row>
    <row r="1342" spans="1:8" x14ac:dyDescent="0.25">
      <c r="A1342" s="98">
        <f t="shared" si="20"/>
        <v>310907</v>
      </c>
      <c r="B1342" s="377" t="s">
        <v>12158</v>
      </c>
      <c r="C1342" s="377" t="s">
        <v>12159</v>
      </c>
      <c r="D1342" s="377" t="s">
        <v>12160</v>
      </c>
      <c r="E1342" s="379" t="s">
        <v>145</v>
      </c>
      <c r="F1342" s="379">
        <v>1</v>
      </c>
      <c r="G1342" s="380">
        <v>36.549999999999997</v>
      </c>
      <c r="H1342" s="380">
        <v>36.549999999999997</v>
      </c>
    </row>
    <row r="1343" spans="1:8" x14ac:dyDescent="0.25">
      <c r="A1343" s="98">
        <f t="shared" si="20"/>
        <v>310908</v>
      </c>
      <c r="B1343" s="377" t="s">
        <v>12161</v>
      </c>
      <c r="C1343" s="377" t="s">
        <v>12162</v>
      </c>
      <c r="D1343" s="377" t="s">
        <v>12163</v>
      </c>
      <c r="E1343" s="379" t="s">
        <v>145</v>
      </c>
      <c r="F1343" s="379">
        <v>1</v>
      </c>
      <c r="G1343" s="380">
        <v>165.97</v>
      </c>
      <c r="H1343" s="380">
        <v>165.97</v>
      </c>
    </row>
    <row r="1344" spans="1:8" x14ac:dyDescent="0.25">
      <c r="A1344" s="98">
        <f t="shared" si="20"/>
        <v>310909</v>
      </c>
      <c r="B1344" s="377" t="s">
        <v>12164</v>
      </c>
      <c r="C1344" s="377" t="s">
        <v>12165</v>
      </c>
      <c r="D1344" s="377" t="s">
        <v>12166</v>
      </c>
      <c r="E1344" s="379" t="s">
        <v>145</v>
      </c>
      <c r="F1344" s="379">
        <v>1</v>
      </c>
      <c r="G1344" s="380">
        <v>66.27</v>
      </c>
      <c r="H1344" s="380">
        <v>66.27</v>
      </c>
    </row>
    <row r="1345" spans="1:8" x14ac:dyDescent="0.25">
      <c r="A1345" s="98">
        <f t="shared" si="20"/>
        <v>310910</v>
      </c>
      <c r="B1345" s="377" t="s">
        <v>12167</v>
      </c>
      <c r="C1345" s="377" t="s">
        <v>12168</v>
      </c>
      <c r="D1345" s="377" t="s">
        <v>12169</v>
      </c>
      <c r="E1345" s="379" t="s">
        <v>145</v>
      </c>
      <c r="F1345" s="379">
        <v>1</v>
      </c>
      <c r="G1345" s="380">
        <v>48.61</v>
      </c>
      <c r="H1345" s="380">
        <v>48.61</v>
      </c>
    </row>
    <row r="1346" spans="1:8" x14ac:dyDescent="0.25">
      <c r="A1346" s="98">
        <f t="shared" si="20"/>
        <v>310911</v>
      </c>
      <c r="B1346" s="377" t="s">
        <v>12170</v>
      </c>
      <c r="C1346" s="377" t="s">
        <v>12171</v>
      </c>
      <c r="D1346" s="377" t="s">
        <v>12172</v>
      </c>
      <c r="E1346" s="379" t="s">
        <v>145</v>
      </c>
      <c r="F1346" s="379">
        <v>1</v>
      </c>
      <c r="G1346" s="380">
        <v>85</v>
      </c>
      <c r="H1346" s="380">
        <v>85</v>
      </c>
    </row>
    <row r="1347" spans="1:8" x14ac:dyDescent="0.25">
      <c r="A1347" s="98">
        <f t="shared" si="20"/>
        <v>310912</v>
      </c>
      <c r="B1347" s="377" t="s">
        <v>12173</v>
      </c>
      <c r="C1347" s="377" t="s">
        <v>12174</v>
      </c>
      <c r="D1347" s="377" t="s">
        <v>12175</v>
      </c>
      <c r="E1347" s="379" t="s">
        <v>145</v>
      </c>
      <c r="F1347" s="379">
        <v>1</v>
      </c>
      <c r="G1347" s="380">
        <v>469.67</v>
      </c>
      <c r="H1347" s="380">
        <v>469.67</v>
      </c>
    </row>
    <row r="1348" spans="1:8" x14ac:dyDescent="0.25">
      <c r="A1348" s="98">
        <f t="shared" si="20"/>
        <v>310913</v>
      </c>
      <c r="B1348" s="377" t="s">
        <v>12176</v>
      </c>
      <c r="C1348" s="377" t="s">
        <v>12177</v>
      </c>
      <c r="D1348" s="377" t="s">
        <v>12178</v>
      </c>
      <c r="E1348" s="379" t="s">
        <v>145</v>
      </c>
      <c r="F1348" s="379">
        <v>1</v>
      </c>
      <c r="G1348" s="380">
        <v>756.28</v>
      </c>
      <c r="H1348" s="380">
        <v>756.28</v>
      </c>
    </row>
    <row r="1349" spans="1:8" x14ac:dyDescent="0.25">
      <c r="A1349" s="98">
        <f t="shared" si="20"/>
        <v>310914</v>
      </c>
      <c r="B1349" s="377" t="s">
        <v>12179</v>
      </c>
      <c r="C1349" s="377" t="s">
        <v>12180</v>
      </c>
      <c r="D1349" s="377" t="s">
        <v>12181</v>
      </c>
      <c r="E1349" s="379" t="s">
        <v>145</v>
      </c>
      <c r="F1349" s="379">
        <v>1</v>
      </c>
      <c r="G1349" s="380">
        <v>215.35</v>
      </c>
      <c r="H1349" s="380">
        <v>215.35</v>
      </c>
    </row>
    <row r="1350" spans="1:8" ht="30" x14ac:dyDescent="0.25">
      <c r="A1350" s="98">
        <f t="shared" si="20"/>
        <v>3130</v>
      </c>
      <c r="B1350" s="378" t="s">
        <v>12182</v>
      </c>
      <c r="C1350" s="377"/>
      <c r="D1350" s="378" t="s">
        <v>12183</v>
      </c>
      <c r="E1350" s="379"/>
      <c r="F1350" s="379"/>
      <c r="G1350" s="380"/>
      <c r="H1350" s="380"/>
    </row>
    <row r="1351" spans="1:8" ht="30" x14ac:dyDescent="0.25">
      <c r="A1351" s="98">
        <f t="shared" si="20"/>
        <v>313001</v>
      </c>
      <c r="B1351" s="377" t="s">
        <v>12184</v>
      </c>
      <c r="C1351" s="377" t="s">
        <v>12185</v>
      </c>
      <c r="D1351" s="377" t="s">
        <v>12186</v>
      </c>
      <c r="E1351" s="379" t="s">
        <v>12187</v>
      </c>
      <c r="F1351" s="379">
        <v>1</v>
      </c>
      <c r="G1351" s="381">
        <v>10793.15</v>
      </c>
      <c r="H1351" s="381">
        <v>10793.15</v>
      </c>
    </row>
    <row r="1352" spans="1:8" ht="30" x14ac:dyDescent="0.25">
      <c r="A1352" s="98">
        <f t="shared" si="20"/>
        <v>313002</v>
      </c>
      <c r="B1352" s="377" t="s">
        <v>12188</v>
      </c>
      <c r="C1352" s="377" t="s">
        <v>12189</v>
      </c>
      <c r="D1352" s="377" t="s">
        <v>12190</v>
      </c>
      <c r="E1352" s="379" t="s">
        <v>12187</v>
      </c>
      <c r="F1352" s="379">
        <v>1</v>
      </c>
      <c r="G1352" s="381">
        <v>28277.23</v>
      </c>
      <c r="H1352" s="381">
        <v>28277.23</v>
      </c>
    </row>
    <row r="1353" spans="1:8" x14ac:dyDescent="0.25">
      <c r="A1353" s="98">
        <f t="shared" si="20"/>
        <v>313003</v>
      </c>
      <c r="B1353" s="377" t="s">
        <v>12191</v>
      </c>
      <c r="C1353" s="377" t="s">
        <v>12192</v>
      </c>
      <c r="D1353" s="377" t="s">
        <v>12193</v>
      </c>
      <c r="E1353" s="379" t="s">
        <v>12187</v>
      </c>
      <c r="F1353" s="379">
        <v>1</v>
      </c>
      <c r="G1353" s="381">
        <v>11752.7</v>
      </c>
      <c r="H1353" s="381">
        <v>11752.7</v>
      </c>
    </row>
    <row r="1354" spans="1:8" ht="30" x14ac:dyDescent="0.25">
      <c r="A1354" s="98">
        <f t="shared" si="20"/>
        <v>313004</v>
      </c>
      <c r="B1354" s="377" t="s">
        <v>12194</v>
      </c>
      <c r="C1354" s="377" t="s">
        <v>12195</v>
      </c>
      <c r="D1354" s="377" t="s">
        <v>12196</v>
      </c>
      <c r="E1354" s="379" t="s">
        <v>12187</v>
      </c>
      <c r="F1354" s="379">
        <v>1</v>
      </c>
      <c r="G1354" s="381">
        <v>3589.66</v>
      </c>
      <c r="H1354" s="381">
        <v>3589.66</v>
      </c>
    </row>
    <row r="1355" spans="1:8" ht="30" x14ac:dyDescent="0.25">
      <c r="A1355" s="98">
        <f t="shared" si="20"/>
        <v>313005</v>
      </c>
      <c r="B1355" s="377" t="s">
        <v>12197</v>
      </c>
      <c r="C1355" s="377" t="s">
        <v>12198</v>
      </c>
      <c r="D1355" s="377" t="s">
        <v>12199</v>
      </c>
      <c r="E1355" s="379" t="s">
        <v>12187</v>
      </c>
      <c r="F1355" s="379">
        <v>1</v>
      </c>
      <c r="G1355" s="381">
        <v>20222.919999999998</v>
      </c>
      <c r="H1355" s="381">
        <v>20222.919999999998</v>
      </c>
    </row>
    <row r="1356" spans="1:8" ht="30" x14ac:dyDescent="0.25">
      <c r="A1356" s="98">
        <f t="shared" si="20"/>
        <v>313006</v>
      </c>
      <c r="B1356" s="377" t="s">
        <v>12200</v>
      </c>
      <c r="C1356" s="377" t="s">
        <v>12201</v>
      </c>
      <c r="D1356" s="377" t="s">
        <v>12202</v>
      </c>
      <c r="E1356" s="379" t="s">
        <v>12187</v>
      </c>
      <c r="F1356" s="379">
        <v>1</v>
      </c>
      <c r="G1356" s="381">
        <v>8634.73</v>
      </c>
      <c r="H1356" s="381">
        <v>8634.73</v>
      </c>
    </row>
    <row r="1357" spans="1:8" ht="30" x14ac:dyDescent="0.25">
      <c r="A1357" s="98">
        <f t="shared" si="20"/>
        <v>313007</v>
      </c>
      <c r="B1357" s="377" t="s">
        <v>12203</v>
      </c>
      <c r="C1357" s="377" t="s">
        <v>12204</v>
      </c>
      <c r="D1357" s="377" t="s">
        <v>12205</v>
      </c>
      <c r="E1357" s="379" t="s">
        <v>12187</v>
      </c>
      <c r="F1357" s="379">
        <v>1</v>
      </c>
      <c r="G1357" s="381">
        <v>6906.65</v>
      </c>
      <c r="H1357" s="381">
        <v>6906.65</v>
      </c>
    </row>
    <row r="1358" spans="1:8" ht="30" x14ac:dyDescent="0.25">
      <c r="A1358" s="98">
        <f t="shared" ref="A1358:A1394" si="21">VALUE(RIGHT(B1358,LEN(B1358)-1))</f>
        <v>313008</v>
      </c>
      <c r="B1358" s="377" t="s">
        <v>12206</v>
      </c>
      <c r="C1358" s="377" t="s">
        <v>12207</v>
      </c>
      <c r="D1358" s="377" t="s">
        <v>12208</v>
      </c>
      <c r="E1358" s="379" t="s">
        <v>12187</v>
      </c>
      <c r="F1358" s="379">
        <v>1</v>
      </c>
      <c r="G1358" s="381">
        <v>16153.49</v>
      </c>
      <c r="H1358" s="381">
        <v>16153.49</v>
      </c>
    </row>
    <row r="1359" spans="1:8" ht="30" x14ac:dyDescent="0.25">
      <c r="A1359" s="98">
        <f t="shared" si="21"/>
        <v>313009</v>
      </c>
      <c r="B1359" s="377" t="s">
        <v>12209</v>
      </c>
      <c r="C1359" s="377" t="s">
        <v>12210</v>
      </c>
      <c r="D1359" s="377" t="s">
        <v>12211</v>
      </c>
      <c r="E1359" s="379" t="s">
        <v>12187</v>
      </c>
      <c r="F1359" s="379">
        <v>1</v>
      </c>
      <c r="G1359" s="381">
        <v>13374.95</v>
      </c>
      <c r="H1359" s="381">
        <v>13374.95</v>
      </c>
    </row>
    <row r="1360" spans="1:8" ht="30" x14ac:dyDescent="0.25">
      <c r="A1360" s="98">
        <f t="shared" si="21"/>
        <v>313010</v>
      </c>
      <c r="B1360" s="377" t="s">
        <v>12212</v>
      </c>
      <c r="C1360" s="377" t="s">
        <v>12213</v>
      </c>
      <c r="D1360" s="377" t="s">
        <v>12214</v>
      </c>
      <c r="E1360" s="379" t="s">
        <v>12187</v>
      </c>
      <c r="F1360" s="379">
        <v>1</v>
      </c>
      <c r="G1360" s="381">
        <v>13374.95</v>
      </c>
      <c r="H1360" s="381">
        <v>13374.95</v>
      </c>
    </row>
    <row r="1361" spans="1:8" ht="30" x14ac:dyDescent="0.25">
      <c r="A1361" s="98">
        <f t="shared" si="21"/>
        <v>313011</v>
      </c>
      <c r="B1361" s="377" t="s">
        <v>12215</v>
      </c>
      <c r="C1361" s="377" t="s">
        <v>12216</v>
      </c>
      <c r="D1361" s="377" t="s">
        <v>12217</v>
      </c>
      <c r="E1361" s="379" t="s">
        <v>12187</v>
      </c>
      <c r="F1361" s="379">
        <v>1</v>
      </c>
      <c r="G1361" s="381">
        <v>12391.24</v>
      </c>
      <c r="H1361" s="381">
        <v>12391.24</v>
      </c>
    </row>
    <row r="1362" spans="1:8" x14ac:dyDescent="0.25">
      <c r="A1362" s="98">
        <f t="shared" si="21"/>
        <v>313012</v>
      </c>
      <c r="B1362" s="377" t="s">
        <v>12218</v>
      </c>
      <c r="C1362" s="377" t="s">
        <v>12219</v>
      </c>
      <c r="D1362" s="377" t="s">
        <v>12220</v>
      </c>
      <c r="E1362" s="379" t="s">
        <v>12187</v>
      </c>
      <c r="F1362" s="379">
        <v>1</v>
      </c>
      <c r="G1362" s="381">
        <v>12520.68</v>
      </c>
      <c r="H1362" s="381">
        <v>12520.68</v>
      </c>
    </row>
    <row r="1363" spans="1:8" ht="30" x14ac:dyDescent="0.25">
      <c r="A1363" s="98">
        <f t="shared" si="21"/>
        <v>313013</v>
      </c>
      <c r="B1363" s="377" t="s">
        <v>12221</v>
      </c>
      <c r="C1363" s="377" t="s">
        <v>12222</v>
      </c>
      <c r="D1363" s="377" t="s">
        <v>12223</v>
      </c>
      <c r="E1363" s="379" t="s">
        <v>12187</v>
      </c>
      <c r="F1363" s="379">
        <v>1</v>
      </c>
      <c r="G1363" s="381">
        <v>13374.95</v>
      </c>
      <c r="H1363" s="381">
        <v>13374.95</v>
      </c>
    </row>
    <row r="1364" spans="1:8" ht="30" x14ac:dyDescent="0.25">
      <c r="A1364" s="98">
        <f t="shared" si="21"/>
        <v>313014</v>
      </c>
      <c r="B1364" s="377" t="s">
        <v>12224</v>
      </c>
      <c r="C1364" s="377" t="s">
        <v>12225</v>
      </c>
      <c r="D1364" s="377" t="s">
        <v>12226</v>
      </c>
      <c r="E1364" s="379" t="s">
        <v>12187</v>
      </c>
      <c r="F1364" s="379">
        <v>1</v>
      </c>
      <c r="G1364" s="381">
        <v>28950.3</v>
      </c>
      <c r="H1364" s="381">
        <v>28950.3</v>
      </c>
    </row>
    <row r="1365" spans="1:8" x14ac:dyDescent="0.25">
      <c r="A1365" s="98">
        <f t="shared" si="21"/>
        <v>313015</v>
      </c>
      <c r="B1365" s="377" t="s">
        <v>12227</v>
      </c>
      <c r="C1365" s="377" t="s">
        <v>12228</v>
      </c>
      <c r="D1365" s="377" t="s">
        <v>12229</v>
      </c>
      <c r="E1365" s="379" t="s">
        <v>12187</v>
      </c>
      <c r="F1365" s="379">
        <v>1</v>
      </c>
      <c r="G1365" s="381">
        <v>7179.33</v>
      </c>
      <c r="H1365" s="381">
        <v>7179.33</v>
      </c>
    </row>
    <row r="1366" spans="1:8" ht="15" customHeight="1" x14ac:dyDescent="0.25">
      <c r="A1366" s="98">
        <f t="shared" si="21"/>
        <v>313016</v>
      </c>
      <c r="B1366" s="377" t="s">
        <v>12230</v>
      </c>
      <c r="C1366" s="377" t="s">
        <v>12231</v>
      </c>
      <c r="D1366" s="377" t="s">
        <v>12232</v>
      </c>
      <c r="E1366" s="379" t="s">
        <v>12187</v>
      </c>
      <c r="F1366" s="379">
        <v>1</v>
      </c>
      <c r="G1366" s="381">
        <v>16153.49</v>
      </c>
      <c r="H1366" s="381">
        <v>16153.49</v>
      </c>
    </row>
    <row r="1367" spans="1:8" ht="30" x14ac:dyDescent="0.25">
      <c r="A1367" s="98">
        <f t="shared" si="21"/>
        <v>313017</v>
      </c>
      <c r="B1367" s="377" t="s">
        <v>12233</v>
      </c>
      <c r="C1367" s="377" t="s">
        <v>12234</v>
      </c>
      <c r="D1367" s="377" t="s">
        <v>12235</v>
      </c>
      <c r="E1367" s="379" t="s">
        <v>12187</v>
      </c>
      <c r="F1367" s="379">
        <v>1</v>
      </c>
      <c r="G1367" s="381">
        <v>24219.88</v>
      </c>
      <c r="H1367" s="381">
        <v>24219.88</v>
      </c>
    </row>
    <row r="1368" spans="1:8" x14ac:dyDescent="0.25">
      <c r="A1368" s="98">
        <f t="shared" si="21"/>
        <v>313018</v>
      </c>
      <c r="B1368" s="377" t="s">
        <v>12236</v>
      </c>
      <c r="C1368" s="377" t="s">
        <v>12237</v>
      </c>
      <c r="D1368" s="377" t="s">
        <v>12238</v>
      </c>
      <c r="E1368" s="379" t="s">
        <v>12187</v>
      </c>
      <c r="F1368" s="379">
        <v>1</v>
      </c>
      <c r="G1368" s="381">
        <v>3356.34</v>
      </c>
      <c r="H1368" s="381">
        <v>3356.34</v>
      </c>
    </row>
    <row r="1369" spans="1:8" ht="30" x14ac:dyDescent="0.25">
      <c r="A1369" s="98">
        <f t="shared" si="21"/>
        <v>313019</v>
      </c>
      <c r="B1369" s="377" t="s">
        <v>12239</v>
      </c>
      <c r="C1369" s="377" t="s">
        <v>12240</v>
      </c>
      <c r="D1369" s="377" t="s">
        <v>12241</v>
      </c>
      <c r="E1369" s="379" t="s">
        <v>12187</v>
      </c>
      <c r="F1369" s="379">
        <v>1</v>
      </c>
      <c r="G1369" s="381">
        <v>6071.02</v>
      </c>
      <c r="H1369" s="381">
        <v>6071.02</v>
      </c>
    </row>
    <row r="1370" spans="1:8" x14ac:dyDescent="0.25">
      <c r="A1370" s="98">
        <f t="shared" si="21"/>
        <v>313020</v>
      </c>
      <c r="B1370" s="377" t="s">
        <v>12242</v>
      </c>
      <c r="C1370" s="377" t="s">
        <v>12243</v>
      </c>
      <c r="D1370" s="377" t="s">
        <v>12244</v>
      </c>
      <c r="E1370" s="379" t="s">
        <v>12187</v>
      </c>
      <c r="F1370" s="379">
        <v>1</v>
      </c>
      <c r="G1370" s="381">
        <v>2490.67</v>
      </c>
      <c r="H1370" s="381">
        <v>2490.67</v>
      </c>
    </row>
    <row r="1371" spans="1:8" ht="30" x14ac:dyDescent="0.25">
      <c r="A1371" s="98">
        <f t="shared" si="21"/>
        <v>313021</v>
      </c>
      <c r="B1371" s="377" t="s">
        <v>12245</v>
      </c>
      <c r="C1371" s="377" t="s">
        <v>12246</v>
      </c>
      <c r="D1371" s="377" t="s">
        <v>12247</v>
      </c>
      <c r="E1371" s="379" t="s">
        <v>12187</v>
      </c>
      <c r="F1371" s="379">
        <v>1</v>
      </c>
      <c r="G1371" s="381">
        <v>2490.67</v>
      </c>
      <c r="H1371" s="381">
        <v>2490.67</v>
      </c>
    </row>
    <row r="1372" spans="1:8" ht="30" x14ac:dyDescent="0.25">
      <c r="A1372" s="98">
        <f t="shared" si="21"/>
        <v>3131</v>
      </c>
      <c r="B1372" s="378" t="s">
        <v>12248</v>
      </c>
      <c r="C1372" s="377"/>
      <c r="D1372" s="378" t="s">
        <v>12249</v>
      </c>
      <c r="E1372" s="379"/>
      <c r="F1372" s="379"/>
      <c r="G1372" s="380"/>
      <c r="H1372" s="380"/>
    </row>
    <row r="1373" spans="1:8" ht="30" x14ac:dyDescent="0.25">
      <c r="A1373" s="98">
        <f t="shared" si="21"/>
        <v>313101</v>
      </c>
      <c r="B1373" s="377" t="s">
        <v>12250</v>
      </c>
      <c r="C1373" s="377" t="s">
        <v>12251</v>
      </c>
      <c r="D1373" s="377" t="s">
        <v>12252</v>
      </c>
      <c r="E1373" s="379" t="s">
        <v>12187</v>
      </c>
      <c r="F1373" s="379">
        <v>1</v>
      </c>
      <c r="G1373" s="381">
        <v>9310.33</v>
      </c>
      <c r="H1373" s="381">
        <v>9310.33</v>
      </c>
    </row>
    <row r="1374" spans="1:8" ht="30" x14ac:dyDescent="0.25">
      <c r="A1374" s="98">
        <f t="shared" si="21"/>
        <v>313102</v>
      </c>
      <c r="B1374" s="377" t="s">
        <v>12253</v>
      </c>
      <c r="C1374" s="377" t="s">
        <v>12254</v>
      </c>
      <c r="D1374" s="377" t="s">
        <v>12255</v>
      </c>
      <c r="E1374" s="379" t="s">
        <v>12187</v>
      </c>
      <c r="F1374" s="379">
        <v>1</v>
      </c>
      <c r="G1374" s="381">
        <v>24392.35</v>
      </c>
      <c r="H1374" s="381">
        <v>24392.35</v>
      </c>
    </row>
    <row r="1375" spans="1:8" x14ac:dyDescent="0.25">
      <c r="A1375" s="98">
        <f t="shared" si="21"/>
        <v>313103</v>
      </c>
      <c r="B1375" s="377" t="s">
        <v>12256</v>
      </c>
      <c r="C1375" s="377" t="s">
        <v>12257</v>
      </c>
      <c r="D1375" s="377" t="s">
        <v>12258</v>
      </c>
      <c r="E1375" s="379" t="s">
        <v>12187</v>
      </c>
      <c r="F1375" s="379">
        <v>1</v>
      </c>
      <c r="G1375" s="381">
        <v>10138.049999999999</v>
      </c>
      <c r="H1375" s="381">
        <v>10138.049999999999</v>
      </c>
    </row>
    <row r="1376" spans="1:8" ht="30" x14ac:dyDescent="0.25">
      <c r="A1376" s="98">
        <f t="shared" si="21"/>
        <v>313104</v>
      </c>
      <c r="B1376" s="377" t="s">
        <v>12259</v>
      </c>
      <c r="C1376" s="377" t="s">
        <v>12260</v>
      </c>
      <c r="D1376" s="377" t="s">
        <v>12261</v>
      </c>
      <c r="E1376" s="379" t="s">
        <v>12187</v>
      </c>
      <c r="F1376" s="379">
        <v>1</v>
      </c>
      <c r="G1376" s="381">
        <v>3096.5</v>
      </c>
      <c r="H1376" s="381">
        <v>3096.5</v>
      </c>
    </row>
    <row r="1377" spans="1:8" ht="30" x14ac:dyDescent="0.25">
      <c r="A1377" s="98">
        <f t="shared" si="21"/>
        <v>313105</v>
      </c>
      <c r="B1377" s="377" t="s">
        <v>12262</v>
      </c>
      <c r="C1377" s="377" t="s">
        <v>12263</v>
      </c>
      <c r="D1377" s="377" t="s">
        <v>12264</v>
      </c>
      <c r="E1377" s="379" t="s">
        <v>12187</v>
      </c>
      <c r="F1377" s="379">
        <v>1</v>
      </c>
      <c r="G1377" s="381">
        <v>17444.59</v>
      </c>
      <c r="H1377" s="381">
        <v>17444.59</v>
      </c>
    </row>
    <row r="1378" spans="1:8" ht="30" x14ac:dyDescent="0.25">
      <c r="A1378" s="98">
        <f t="shared" si="21"/>
        <v>313106</v>
      </c>
      <c r="B1378" s="377" t="s">
        <v>12265</v>
      </c>
      <c r="C1378" s="377" t="s">
        <v>12266</v>
      </c>
      <c r="D1378" s="377" t="s">
        <v>12267</v>
      </c>
      <c r="E1378" s="379" t="s">
        <v>12187</v>
      </c>
      <c r="F1378" s="379">
        <v>1</v>
      </c>
      <c r="G1378" s="381">
        <v>7448.44</v>
      </c>
      <c r="H1378" s="381">
        <v>7448.44</v>
      </c>
    </row>
    <row r="1379" spans="1:8" ht="30" x14ac:dyDescent="0.25">
      <c r="A1379" s="98">
        <f t="shared" si="21"/>
        <v>313107</v>
      </c>
      <c r="B1379" s="377" t="s">
        <v>12268</v>
      </c>
      <c r="C1379" s="377" t="s">
        <v>12269</v>
      </c>
      <c r="D1379" s="377" t="s">
        <v>12270</v>
      </c>
      <c r="E1379" s="379" t="s">
        <v>12187</v>
      </c>
      <c r="F1379" s="379">
        <v>1</v>
      </c>
      <c r="G1379" s="381">
        <v>5957.78</v>
      </c>
      <c r="H1379" s="381">
        <v>5957.78</v>
      </c>
    </row>
    <row r="1380" spans="1:8" ht="30" x14ac:dyDescent="0.25">
      <c r="A1380" s="98">
        <f t="shared" si="21"/>
        <v>313108</v>
      </c>
      <c r="B1380" s="377" t="s">
        <v>12271</v>
      </c>
      <c r="C1380" s="377" t="s">
        <v>12272</v>
      </c>
      <c r="D1380" s="377" t="s">
        <v>12273</v>
      </c>
      <c r="E1380" s="379" t="s">
        <v>12187</v>
      </c>
      <c r="F1380" s="379">
        <v>1</v>
      </c>
      <c r="G1380" s="381">
        <v>13934.23</v>
      </c>
      <c r="H1380" s="381">
        <v>13934.23</v>
      </c>
    </row>
    <row r="1381" spans="1:8" ht="30" x14ac:dyDescent="0.25">
      <c r="A1381" s="98">
        <f t="shared" si="21"/>
        <v>313109</v>
      </c>
      <c r="B1381" s="377" t="s">
        <v>12274</v>
      </c>
      <c r="C1381" s="377" t="s">
        <v>12275</v>
      </c>
      <c r="D1381" s="377" t="s">
        <v>12276</v>
      </c>
      <c r="E1381" s="379" t="s">
        <v>12187</v>
      </c>
      <c r="F1381" s="379">
        <v>1</v>
      </c>
      <c r="G1381" s="381">
        <v>11537.43</v>
      </c>
      <c r="H1381" s="381">
        <v>11537.43</v>
      </c>
    </row>
    <row r="1382" spans="1:8" ht="30" x14ac:dyDescent="0.25">
      <c r="A1382" s="98">
        <f t="shared" si="21"/>
        <v>313110</v>
      </c>
      <c r="B1382" s="377" t="s">
        <v>12277</v>
      </c>
      <c r="C1382" s="377" t="s">
        <v>12278</v>
      </c>
      <c r="D1382" s="377" t="s">
        <v>12279</v>
      </c>
      <c r="E1382" s="379" t="s">
        <v>12187</v>
      </c>
      <c r="F1382" s="379">
        <v>1</v>
      </c>
      <c r="G1382" s="381">
        <v>11537.43</v>
      </c>
      <c r="H1382" s="381">
        <v>11537.43</v>
      </c>
    </row>
    <row r="1383" spans="1:8" ht="30" x14ac:dyDescent="0.25">
      <c r="A1383" s="98">
        <f t="shared" si="21"/>
        <v>313111</v>
      </c>
      <c r="B1383" s="377" t="s">
        <v>12280</v>
      </c>
      <c r="C1383" s="377" t="s">
        <v>12281</v>
      </c>
      <c r="D1383" s="377" t="s">
        <v>12282</v>
      </c>
      <c r="E1383" s="379" t="s">
        <v>12187</v>
      </c>
      <c r="F1383" s="379">
        <v>1</v>
      </c>
      <c r="G1383" s="381">
        <v>10688.87</v>
      </c>
      <c r="H1383" s="381">
        <v>10688.87</v>
      </c>
    </row>
    <row r="1384" spans="1:8" x14ac:dyDescent="0.25">
      <c r="A1384" s="98">
        <f t="shared" si="21"/>
        <v>313112</v>
      </c>
      <c r="B1384" s="377" t="s">
        <v>12283</v>
      </c>
      <c r="C1384" s="377" t="s">
        <v>12284</v>
      </c>
      <c r="D1384" s="377" t="s">
        <v>12285</v>
      </c>
      <c r="E1384" s="379" t="s">
        <v>12187</v>
      </c>
      <c r="F1384" s="379">
        <v>1</v>
      </c>
      <c r="G1384" s="381">
        <v>10800.52</v>
      </c>
      <c r="H1384" s="381">
        <v>10800.52</v>
      </c>
    </row>
    <row r="1385" spans="1:8" ht="30" x14ac:dyDescent="0.25">
      <c r="A1385" s="98">
        <f t="shared" si="21"/>
        <v>313113</v>
      </c>
      <c r="B1385" s="377" t="s">
        <v>12286</v>
      </c>
      <c r="C1385" s="377" t="s">
        <v>12287</v>
      </c>
      <c r="D1385" s="377" t="s">
        <v>12288</v>
      </c>
      <c r="E1385" s="379" t="s">
        <v>12187</v>
      </c>
      <c r="F1385" s="379">
        <v>1</v>
      </c>
      <c r="G1385" s="381">
        <v>11537.43</v>
      </c>
      <c r="H1385" s="381">
        <v>11537.43</v>
      </c>
    </row>
    <row r="1386" spans="1:8" ht="30" x14ac:dyDescent="0.25">
      <c r="A1386" s="98">
        <f t="shared" si="21"/>
        <v>313114</v>
      </c>
      <c r="B1386" s="377" t="s">
        <v>12289</v>
      </c>
      <c r="C1386" s="377" t="s">
        <v>12290</v>
      </c>
      <c r="D1386" s="377" t="s">
        <v>12291</v>
      </c>
      <c r="E1386" s="379" t="s">
        <v>12187</v>
      </c>
      <c r="F1386" s="379">
        <v>1</v>
      </c>
      <c r="G1386" s="381">
        <v>24972.94</v>
      </c>
      <c r="H1386" s="381">
        <v>24972.94</v>
      </c>
    </row>
    <row r="1387" spans="1:8" x14ac:dyDescent="0.25">
      <c r="A1387" s="98">
        <f t="shared" si="21"/>
        <v>313115</v>
      </c>
      <c r="B1387" s="377" t="s">
        <v>12292</v>
      </c>
      <c r="C1387" s="377" t="s">
        <v>12293</v>
      </c>
      <c r="D1387" s="377" t="s">
        <v>12294</v>
      </c>
      <c r="E1387" s="379" t="s">
        <v>12187</v>
      </c>
      <c r="F1387" s="379">
        <v>1</v>
      </c>
      <c r="G1387" s="381">
        <v>6192.99</v>
      </c>
      <c r="H1387" s="381">
        <v>6192.99</v>
      </c>
    </row>
    <row r="1388" spans="1:8" ht="15" customHeight="1" x14ac:dyDescent="0.25">
      <c r="A1388" s="98">
        <f t="shared" si="21"/>
        <v>313116</v>
      </c>
      <c r="B1388" s="377" t="s">
        <v>12295</v>
      </c>
      <c r="C1388" s="377" t="s">
        <v>12296</v>
      </c>
      <c r="D1388" s="377" t="s">
        <v>12297</v>
      </c>
      <c r="E1388" s="379" t="s">
        <v>12187</v>
      </c>
      <c r="F1388" s="379">
        <v>1</v>
      </c>
      <c r="G1388" s="381">
        <v>13934.23</v>
      </c>
      <c r="H1388" s="381">
        <v>13934.23</v>
      </c>
    </row>
    <row r="1389" spans="1:8" ht="30" x14ac:dyDescent="0.25">
      <c r="A1389" s="98">
        <f t="shared" si="21"/>
        <v>313117</v>
      </c>
      <c r="B1389" s="377" t="s">
        <v>12298</v>
      </c>
      <c r="C1389" s="377" t="s">
        <v>12299</v>
      </c>
      <c r="D1389" s="377" t="s">
        <v>12300</v>
      </c>
      <c r="E1389" s="379" t="s">
        <v>12187</v>
      </c>
      <c r="F1389" s="379">
        <v>1</v>
      </c>
      <c r="G1389" s="381">
        <v>20892.419999999998</v>
      </c>
      <c r="H1389" s="381">
        <v>20892.419999999998</v>
      </c>
    </row>
    <row r="1390" spans="1:8" x14ac:dyDescent="0.25">
      <c r="A1390" s="98">
        <f t="shared" si="21"/>
        <v>313118</v>
      </c>
      <c r="B1390" s="377" t="s">
        <v>12301</v>
      </c>
      <c r="C1390" s="377" t="s">
        <v>12302</v>
      </c>
      <c r="D1390" s="377" t="s">
        <v>12303</v>
      </c>
      <c r="E1390" s="379" t="s">
        <v>12187</v>
      </c>
      <c r="F1390" s="379">
        <v>1</v>
      </c>
      <c r="G1390" s="381">
        <v>2895.22</v>
      </c>
      <c r="H1390" s="381">
        <v>2895.22</v>
      </c>
    </row>
    <row r="1391" spans="1:8" ht="30" x14ac:dyDescent="0.25">
      <c r="A1391" s="98">
        <f t="shared" si="21"/>
        <v>313119</v>
      </c>
      <c r="B1391" s="377" t="s">
        <v>12304</v>
      </c>
      <c r="C1391" s="377" t="s">
        <v>12305</v>
      </c>
      <c r="D1391" s="377" t="s">
        <v>12306</v>
      </c>
      <c r="E1391" s="379" t="s">
        <v>12187</v>
      </c>
      <c r="F1391" s="379">
        <v>1</v>
      </c>
      <c r="G1391" s="381">
        <v>5236.95</v>
      </c>
      <c r="H1391" s="381">
        <v>5236.95</v>
      </c>
    </row>
    <row r="1392" spans="1:8" x14ac:dyDescent="0.25">
      <c r="A1392" s="98">
        <f t="shared" si="21"/>
        <v>313120</v>
      </c>
      <c r="B1392" s="377" t="s">
        <v>12307</v>
      </c>
      <c r="C1392" s="377" t="s">
        <v>12308</v>
      </c>
      <c r="D1392" s="377" t="s">
        <v>12309</v>
      </c>
      <c r="E1392" s="379" t="s">
        <v>12187</v>
      </c>
      <c r="F1392" s="379">
        <v>1</v>
      </c>
      <c r="G1392" s="381">
        <v>2148.4899999999998</v>
      </c>
      <c r="H1392" s="381">
        <v>2148.4899999999998</v>
      </c>
    </row>
    <row r="1393" spans="1:8" ht="30" x14ac:dyDescent="0.25">
      <c r="A1393" s="98">
        <f t="shared" si="21"/>
        <v>313121</v>
      </c>
      <c r="B1393" s="377" t="s">
        <v>12310</v>
      </c>
      <c r="C1393" s="377" t="s">
        <v>12311</v>
      </c>
      <c r="D1393" s="377" t="s">
        <v>12312</v>
      </c>
      <c r="E1393" s="379" t="s">
        <v>12187</v>
      </c>
      <c r="F1393" s="379">
        <v>1</v>
      </c>
      <c r="G1393" s="381">
        <v>2148.4899999999998</v>
      </c>
      <c r="H1393" s="381">
        <v>2148.4899999999998</v>
      </c>
    </row>
    <row r="1394" spans="1:8" ht="30" x14ac:dyDescent="0.25">
      <c r="A1394" s="98">
        <f t="shared" si="21"/>
        <v>313122</v>
      </c>
      <c r="B1394" s="377" t="s">
        <v>12313</v>
      </c>
      <c r="C1394" s="377" t="s">
        <v>12314</v>
      </c>
      <c r="D1394" s="377" t="s">
        <v>12315</v>
      </c>
      <c r="E1394" s="379" t="s">
        <v>12187</v>
      </c>
      <c r="F1394" s="379">
        <v>1</v>
      </c>
      <c r="G1394" s="381">
        <v>4028.42</v>
      </c>
      <c r="H1394" s="381">
        <v>4028.42</v>
      </c>
    </row>
    <row r="1398" spans="1:8" x14ac:dyDescent="0.25">
      <c r="H1398" s="383"/>
    </row>
  </sheetData>
  <pageMargins left="0.78740157499999996" right="0.78740157499999996" top="0.984251969" bottom="0.984251969" header="0.4921259845" footer="0.492125984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70078-F875-4926-B3E0-C153A9281E45}">
  <dimension ref="A1:J1561"/>
  <sheetViews>
    <sheetView showGridLines="0" topLeftCell="A14" workbookViewId="0">
      <selection activeCell="C30" sqref="C30"/>
    </sheetView>
  </sheetViews>
  <sheetFormatPr defaultRowHeight="15" x14ac:dyDescent="0.25"/>
  <cols>
    <col min="1" max="1" width="9.140625" style="98"/>
    <col min="2" max="2" width="8.85546875" style="97" customWidth="1"/>
    <col min="3" max="3" width="36.5703125" style="97" bestFit="1" customWidth="1"/>
    <col min="4" max="4" width="6.28515625" style="97" customWidth="1"/>
    <col min="5" max="5" width="13.42578125" style="97" customWidth="1"/>
    <col min="6" max="6" width="16.28515625" style="97" customWidth="1"/>
    <col min="7" max="16384" width="9.140625" style="97"/>
  </cols>
  <sheetData>
    <row r="1" spans="1:6" ht="15" customHeight="1" x14ac:dyDescent="0.25">
      <c r="A1" s="97"/>
      <c r="B1" s="382" t="s">
        <v>8580</v>
      </c>
      <c r="C1" s="382"/>
      <c r="D1" s="382"/>
      <c r="E1" s="382"/>
      <c r="F1" s="382"/>
    </row>
    <row r="2" spans="1:6" ht="15" customHeight="1" x14ac:dyDescent="0.25">
      <c r="A2" s="97"/>
      <c r="B2" s="382" t="s">
        <v>8581</v>
      </c>
      <c r="C2" s="382"/>
      <c r="D2" s="382"/>
      <c r="E2" s="382"/>
      <c r="F2" s="382"/>
    </row>
    <row r="3" spans="1:6" ht="15" customHeight="1" x14ac:dyDescent="0.25">
      <c r="A3" s="97"/>
      <c r="B3" s="382" t="s">
        <v>8582</v>
      </c>
      <c r="C3" s="382"/>
      <c r="D3" s="382"/>
      <c r="E3" s="382"/>
      <c r="F3" s="382"/>
    </row>
    <row r="4" spans="1:6" ht="15" customHeight="1" x14ac:dyDescent="0.25">
      <c r="A4" s="97"/>
      <c r="B4" s="382" t="s">
        <v>24952</v>
      </c>
      <c r="C4" s="382"/>
      <c r="D4" s="382"/>
      <c r="E4" s="382"/>
      <c r="F4" s="382"/>
    </row>
    <row r="5" spans="1:6" x14ac:dyDescent="0.25">
      <c r="A5" s="97"/>
      <c r="B5" s="352"/>
      <c r="C5" s="352"/>
      <c r="D5" s="352"/>
      <c r="E5" s="352"/>
      <c r="F5" s="352"/>
    </row>
    <row r="6" spans="1:6" ht="30" customHeight="1" x14ac:dyDescent="0.25">
      <c r="A6" s="97"/>
      <c r="B6" s="382" t="s">
        <v>38081</v>
      </c>
      <c r="C6" s="382"/>
      <c r="D6" s="382"/>
      <c r="E6" s="382"/>
      <c r="F6" s="382"/>
    </row>
    <row r="7" spans="1:6" ht="30" customHeight="1" x14ac:dyDescent="0.25">
      <c r="A7" s="97"/>
      <c r="B7" s="382" t="s">
        <v>38082</v>
      </c>
      <c r="C7" s="382"/>
      <c r="D7" s="382" t="s">
        <v>38083</v>
      </c>
      <c r="E7" s="382"/>
      <c r="F7" s="382" t="s">
        <v>38084</v>
      </c>
    </row>
    <row r="8" spans="1:6" x14ac:dyDescent="0.25">
      <c r="A8" s="97"/>
      <c r="B8" s="352"/>
      <c r="C8" s="352"/>
      <c r="D8" s="352"/>
      <c r="E8" s="352"/>
      <c r="F8" s="352"/>
    </row>
    <row r="9" spans="1:6" x14ac:dyDescent="0.25">
      <c r="A9" s="97"/>
      <c r="B9" s="395"/>
      <c r="C9" s="396"/>
      <c r="D9" s="396"/>
      <c r="E9" s="396"/>
      <c r="F9" s="397"/>
    </row>
    <row r="10" spans="1:6" ht="15" customHeight="1" x14ac:dyDescent="0.25">
      <c r="A10" s="97"/>
      <c r="B10" s="392" t="s">
        <v>24953</v>
      </c>
      <c r="C10" s="393"/>
      <c r="D10" s="393"/>
      <c r="E10" s="393"/>
      <c r="F10" s="394"/>
    </row>
    <row r="11" spans="1:6" x14ac:dyDescent="0.25">
      <c r="A11" s="97"/>
      <c r="B11" s="395"/>
      <c r="C11" s="396"/>
      <c r="D11" s="396"/>
      <c r="E11" s="396"/>
      <c r="F11" s="397"/>
    </row>
    <row r="12" spans="1:6" x14ac:dyDescent="0.25">
      <c r="A12" s="97"/>
      <c r="B12" s="374" t="s">
        <v>12319</v>
      </c>
      <c r="C12" s="374" t="s">
        <v>24954</v>
      </c>
      <c r="D12" s="375" t="s">
        <v>8587</v>
      </c>
      <c r="E12" s="375" t="s">
        <v>24955</v>
      </c>
      <c r="F12" s="375"/>
    </row>
    <row r="13" spans="1:6" ht="15" customHeight="1" x14ac:dyDescent="0.25">
      <c r="A13" s="98">
        <f>VALUE(RIGHT(B13,LEN(B13)-1))</f>
        <v>1</v>
      </c>
      <c r="B13" s="389" t="s">
        <v>8591</v>
      </c>
      <c r="C13" s="392" t="s">
        <v>24956</v>
      </c>
      <c r="D13" s="393"/>
      <c r="E13" s="393"/>
      <c r="F13" s="394"/>
    </row>
    <row r="14" spans="1:6" ht="15" customHeight="1" x14ac:dyDescent="0.25">
      <c r="A14" s="98">
        <f t="shared" ref="A14:A77" si="0">VALUE(RIGHT(B14,LEN(B14)-1))</f>
        <v>101</v>
      </c>
      <c r="B14" s="389" t="s">
        <v>24957</v>
      </c>
      <c r="C14" s="392" t="s">
        <v>24958</v>
      </c>
      <c r="D14" s="393"/>
      <c r="E14" s="393"/>
      <c r="F14" s="394"/>
    </row>
    <row r="15" spans="1:6" ht="30" x14ac:dyDescent="0.25">
      <c r="A15" s="98">
        <f t="shared" si="0"/>
        <v>10101</v>
      </c>
      <c r="B15" s="388" t="s">
        <v>24959</v>
      </c>
      <c r="C15" s="388" t="s">
        <v>747</v>
      </c>
      <c r="D15" s="379" t="s">
        <v>226</v>
      </c>
      <c r="E15" s="380">
        <v>7.46</v>
      </c>
      <c r="F15" s="390"/>
    </row>
    <row r="16" spans="1:6" x14ac:dyDescent="0.25">
      <c r="A16" s="98">
        <f t="shared" si="0"/>
        <v>10106</v>
      </c>
      <c r="B16" s="388" t="s">
        <v>24960</v>
      </c>
      <c r="C16" s="388" t="s">
        <v>24961</v>
      </c>
      <c r="D16" s="379" t="s">
        <v>226</v>
      </c>
      <c r="E16" s="380">
        <v>8.84</v>
      </c>
      <c r="F16" s="390"/>
    </row>
    <row r="17" spans="1:6" ht="30" x14ac:dyDescent="0.25">
      <c r="A17" s="98">
        <f t="shared" si="0"/>
        <v>10108</v>
      </c>
      <c r="B17" s="388" t="s">
        <v>24962</v>
      </c>
      <c r="C17" s="388" t="s">
        <v>24963</v>
      </c>
      <c r="D17" s="379" t="s">
        <v>226</v>
      </c>
      <c r="E17" s="380">
        <v>8.84</v>
      </c>
      <c r="F17" s="390"/>
    </row>
    <row r="18" spans="1:6" x14ac:dyDescent="0.25">
      <c r="A18" s="98">
        <f t="shared" si="0"/>
        <v>10111</v>
      </c>
      <c r="B18" s="388" t="s">
        <v>24964</v>
      </c>
      <c r="C18" s="388" t="s">
        <v>687</v>
      </c>
      <c r="D18" s="379" t="s">
        <v>226</v>
      </c>
      <c r="E18" s="380">
        <v>8.84</v>
      </c>
      <c r="F18" s="390"/>
    </row>
    <row r="19" spans="1:6" x14ac:dyDescent="0.25">
      <c r="A19" s="98">
        <f t="shared" si="0"/>
        <v>10115</v>
      </c>
      <c r="B19" s="388" t="s">
        <v>24965</v>
      </c>
      <c r="C19" s="388" t="s">
        <v>721</v>
      </c>
      <c r="D19" s="379" t="s">
        <v>226</v>
      </c>
      <c r="E19" s="380">
        <v>8.84</v>
      </c>
      <c r="F19" s="390"/>
    </row>
    <row r="20" spans="1:6" ht="30" x14ac:dyDescent="0.25">
      <c r="A20" s="98">
        <f t="shared" si="0"/>
        <v>10117</v>
      </c>
      <c r="B20" s="388" t="s">
        <v>24966</v>
      </c>
      <c r="C20" s="388" t="s">
        <v>24967</v>
      </c>
      <c r="D20" s="379" t="s">
        <v>226</v>
      </c>
      <c r="E20" s="380">
        <v>8.84</v>
      </c>
      <c r="F20" s="390"/>
    </row>
    <row r="21" spans="1:6" x14ac:dyDescent="0.25">
      <c r="A21" s="98">
        <f t="shared" si="0"/>
        <v>10118</v>
      </c>
      <c r="B21" s="388" t="s">
        <v>24968</v>
      </c>
      <c r="C21" s="388" t="s">
        <v>38085</v>
      </c>
      <c r="D21" s="379" t="s">
        <v>226</v>
      </c>
      <c r="E21" s="380">
        <v>8.84</v>
      </c>
      <c r="F21" s="390"/>
    </row>
    <row r="22" spans="1:6" x14ac:dyDescent="0.25">
      <c r="A22" s="98">
        <f t="shared" si="0"/>
        <v>10121</v>
      </c>
      <c r="B22" s="388" t="s">
        <v>24969</v>
      </c>
      <c r="C22" s="388" t="s">
        <v>685</v>
      </c>
      <c r="D22" s="379" t="s">
        <v>226</v>
      </c>
      <c r="E22" s="380">
        <v>8.84</v>
      </c>
      <c r="F22" s="390"/>
    </row>
    <row r="23" spans="1:6" ht="30" x14ac:dyDescent="0.25">
      <c r="A23" s="98">
        <f t="shared" si="0"/>
        <v>10124</v>
      </c>
      <c r="B23" s="388" t="s">
        <v>24970</v>
      </c>
      <c r="C23" s="388" t="s">
        <v>881</v>
      </c>
      <c r="D23" s="379" t="s">
        <v>226</v>
      </c>
      <c r="E23" s="380">
        <v>8.84</v>
      </c>
      <c r="F23" s="390"/>
    </row>
    <row r="24" spans="1:6" x14ac:dyDescent="0.25">
      <c r="A24" s="98">
        <f t="shared" si="0"/>
        <v>10128</v>
      </c>
      <c r="B24" s="388" t="s">
        <v>24971</v>
      </c>
      <c r="C24" s="388" t="s">
        <v>38086</v>
      </c>
      <c r="D24" s="379" t="s">
        <v>226</v>
      </c>
      <c r="E24" s="380">
        <v>8.84</v>
      </c>
      <c r="F24" s="390"/>
    </row>
    <row r="25" spans="1:6" x14ac:dyDescent="0.25">
      <c r="A25" s="98">
        <f t="shared" si="0"/>
        <v>10130</v>
      </c>
      <c r="B25" s="388" t="s">
        <v>24972</v>
      </c>
      <c r="C25" s="388" t="s">
        <v>1086</v>
      </c>
      <c r="D25" s="379" t="s">
        <v>226</v>
      </c>
      <c r="E25" s="380">
        <v>13.22</v>
      </c>
      <c r="F25" s="390"/>
    </row>
    <row r="26" spans="1:6" x14ac:dyDescent="0.25">
      <c r="A26" s="98">
        <f t="shared" si="0"/>
        <v>10132</v>
      </c>
      <c r="B26" s="388" t="s">
        <v>24973</v>
      </c>
      <c r="C26" s="388" t="s">
        <v>24974</v>
      </c>
      <c r="D26" s="379" t="s">
        <v>226</v>
      </c>
      <c r="E26" s="380">
        <v>53.26</v>
      </c>
      <c r="F26" s="390"/>
    </row>
    <row r="27" spans="1:6" x14ac:dyDescent="0.25">
      <c r="A27" s="98">
        <f t="shared" si="0"/>
        <v>10138</v>
      </c>
      <c r="B27" s="388" t="s">
        <v>24975</v>
      </c>
      <c r="C27" s="388" t="s">
        <v>38087</v>
      </c>
      <c r="D27" s="379" t="s">
        <v>226</v>
      </c>
      <c r="E27" s="380">
        <v>8.84</v>
      </c>
      <c r="F27" s="390"/>
    </row>
    <row r="28" spans="1:6" x14ac:dyDescent="0.25">
      <c r="A28" s="98">
        <f t="shared" si="0"/>
        <v>10139</v>
      </c>
      <c r="B28" s="388" t="s">
        <v>24976</v>
      </c>
      <c r="C28" s="388" t="s">
        <v>38088</v>
      </c>
      <c r="D28" s="379" t="s">
        <v>226</v>
      </c>
      <c r="E28" s="380">
        <v>8.84</v>
      </c>
      <c r="F28" s="390"/>
    </row>
    <row r="29" spans="1:6" x14ac:dyDescent="0.25">
      <c r="A29" s="98">
        <f t="shared" si="0"/>
        <v>10140</v>
      </c>
      <c r="B29" s="388" t="s">
        <v>24977</v>
      </c>
      <c r="C29" s="388" t="s">
        <v>38089</v>
      </c>
      <c r="D29" s="379" t="s">
        <v>226</v>
      </c>
      <c r="E29" s="380">
        <v>8.84</v>
      </c>
      <c r="F29" s="390"/>
    </row>
    <row r="30" spans="1:6" ht="30" x14ac:dyDescent="0.25">
      <c r="A30" s="98">
        <f t="shared" si="0"/>
        <v>10146</v>
      </c>
      <c r="B30" s="388" t="s">
        <v>24978</v>
      </c>
      <c r="C30" s="388" t="s">
        <v>648</v>
      </c>
      <c r="D30" s="379" t="s">
        <v>226</v>
      </c>
      <c r="E30" s="380">
        <v>6.56</v>
      </c>
      <c r="F30" s="390"/>
    </row>
    <row r="31" spans="1:6" x14ac:dyDescent="0.25">
      <c r="A31" s="98">
        <f t="shared" si="0"/>
        <v>10147</v>
      </c>
      <c r="B31" s="388" t="s">
        <v>24979</v>
      </c>
      <c r="C31" s="388" t="s">
        <v>38090</v>
      </c>
      <c r="D31" s="379" t="s">
        <v>226</v>
      </c>
      <c r="E31" s="380">
        <v>8.84</v>
      </c>
      <c r="F31" s="390"/>
    </row>
    <row r="32" spans="1:6" x14ac:dyDescent="0.25">
      <c r="A32" s="98">
        <f t="shared" si="0"/>
        <v>10150</v>
      </c>
      <c r="B32" s="388" t="s">
        <v>24980</v>
      </c>
      <c r="C32" s="388" t="s">
        <v>38091</v>
      </c>
      <c r="D32" s="379" t="s">
        <v>226</v>
      </c>
      <c r="E32" s="380">
        <v>8.84</v>
      </c>
      <c r="F32" s="390"/>
    </row>
    <row r="33" spans="1:6" ht="15" customHeight="1" x14ac:dyDescent="0.25">
      <c r="A33" s="98">
        <f t="shared" si="0"/>
        <v>10157</v>
      </c>
      <c r="B33" s="388" t="s">
        <v>38092</v>
      </c>
      <c r="C33" s="388" t="s">
        <v>38093</v>
      </c>
      <c r="D33" s="379" t="s">
        <v>226</v>
      </c>
      <c r="E33" s="380">
        <v>9.06</v>
      </c>
      <c r="F33" s="390"/>
    </row>
    <row r="34" spans="1:6" ht="30" x14ac:dyDescent="0.25">
      <c r="A34" s="98">
        <f t="shared" si="0"/>
        <v>102</v>
      </c>
      <c r="B34" s="389" t="s">
        <v>8593</v>
      </c>
      <c r="C34" s="392" t="s">
        <v>24981</v>
      </c>
      <c r="D34" s="393"/>
      <c r="E34" s="393"/>
      <c r="F34" s="394"/>
    </row>
    <row r="35" spans="1:6" ht="30" x14ac:dyDescent="0.25">
      <c r="A35" s="98">
        <f t="shared" si="0"/>
        <v>10209</v>
      </c>
      <c r="B35" s="388" t="s">
        <v>8619</v>
      </c>
      <c r="C35" s="388" t="s">
        <v>24982</v>
      </c>
      <c r="D35" s="379" t="s">
        <v>226</v>
      </c>
      <c r="E35" s="380">
        <v>18.190000000000001</v>
      </c>
      <c r="F35" s="390"/>
    </row>
    <row r="36" spans="1:6" x14ac:dyDescent="0.25">
      <c r="A36" s="98">
        <f t="shared" si="0"/>
        <v>10233</v>
      </c>
      <c r="B36" s="388" t="s">
        <v>24983</v>
      </c>
      <c r="C36" s="388" t="s">
        <v>24984</v>
      </c>
      <c r="D36" s="379" t="s">
        <v>226</v>
      </c>
      <c r="E36" s="380">
        <v>6</v>
      </c>
      <c r="F36" s="390"/>
    </row>
    <row r="37" spans="1:6" x14ac:dyDescent="0.25">
      <c r="A37" s="98">
        <f t="shared" si="0"/>
        <v>10235</v>
      </c>
      <c r="B37" s="388" t="s">
        <v>24985</v>
      </c>
      <c r="C37" s="388" t="s">
        <v>24986</v>
      </c>
      <c r="D37" s="379" t="s">
        <v>226</v>
      </c>
      <c r="E37" s="380">
        <v>6</v>
      </c>
      <c r="F37" s="390"/>
    </row>
    <row r="38" spans="1:6" x14ac:dyDescent="0.25">
      <c r="A38" s="98">
        <f t="shared" si="0"/>
        <v>10237</v>
      </c>
      <c r="B38" s="388" t="s">
        <v>24987</v>
      </c>
      <c r="C38" s="388" t="s">
        <v>24988</v>
      </c>
      <c r="D38" s="379" t="s">
        <v>226</v>
      </c>
      <c r="E38" s="380">
        <v>11.75</v>
      </c>
      <c r="F38" s="390"/>
    </row>
    <row r="39" spans="1:6" ht="45" x14ac:dyDescent="0.25">
      <c r="A39" s="98">
        <f t="shared" si="0"/>
        <v>10260</v>
      </c>
      <c r="B39" s="388" t="s">
        <v>24989</v>
      </c>
      <c r="C39" s="388" t="s">
        <v>24990</v>
      </c>
      <c r="D39" s="379" t="s">
        <v>226</v>
      </c>
      <c r="E39" s="380">
        <v>6.86</v>
      </c>
      <c r="F39" s="390"/>
    </row>
    <row r="40" spans="1:6" ht="30" x14ac:dyDescent="0.25">
      <c r="A40" s="98">
        <f t="shared" si="0"/>
        <v>10278</v>
      </c>
      <c r="B40" s="388" t="s">
        <v>24991</v>
      </c>
      <c r="C40" s="388" t="s">
        <v>24992</v>
      </c>
      <c r="D40" s="379" t="s">
        <v>226</v>
      </c>
      <c r="E40" s="380">
        <v>13.22</v>
      </c>
      <c r="F40" s="390"/>
    </row>
    <row r="41" spans="1:6" ht="30" x14ac:dyDescent="0.25">
      <c r="A41" s="98">
        <f t="shared" si="0"/>
        <v>10281</v>
      </c>
      <c r="B41" s="388" t="s">
        <v>24993</v>
      </c>
      <c r="C41" s="388" t="s">
        <v>24994</v>
      </c>
      <c r="D41" s="379" t="s">
        <v>226</v>
      </c>
      <c r="E41" s="380">
        <v>8.49</v>
      </c>
      <c r="F41" s="390"/>
    </row>
    <row r="42" spans="1:6" ht="30" x14ac:dyDescent="0.25">
      <c r="A42" s="98">
        <f t="shared" si="0"/>
        <v>10282</v>
      </c>
      <c r="B42" s="388" t="s">
        <v>24995</v>
      </c>
      <c r="C42" s="388" t="s">
        <v>24996</v>
      </c>
      <c r="D42" s="379" t="s">
        <v>226</v>
      </c>
      <c r="E42" s="380">
        <v>14.51</v>
      </c>
      <c r="F42" s="390"/>
    </row>
    <row r="43" spans="1:6" ht="15" customHeight="1" x14ac:dyDescent="0.25">
      <c r="A43" s="98">
        <f t="shared" si="0"/>
        <v>10285</v>
      </c>
      <c r="B43" s="388" t="s">
        <v>38094</v>
      </c>
      <c r="C43" s="388" t="s">
        <v>38095</v>
      </c>
      <c r="D43" s="379" t="s">
        <v>226</v>
      </c>
      <c r="E43" s="380">
        <v>9.0399999999999991</v>
      </c>
      <c r="F43" s="390"/>
    </row>
    <row r="44" spans="1:6" ht="30" x14ac:dyDescent="0.25">
      <c r="A44" s="98">
        <f t="shared" si="0"/>
        <v>10292</v>
      </c>
      <c r="B44" s="388" t="s">
        <v>8730</v>
      </c>
      <c r="C44" s="388" t="s">
        <v>38096</v>
      </c>
      <c r="D44" s="379" t="s">
        <v>226</v>
      </c>
      <c r="E44" s="380">
        <v>9.6199999999999992</v>
      </c>
      <c r="F44" s="391"/>
    </row>
    <row r="45" spans="1:6" x14ac:dyDescent="0.25">
      <c r="A45" s="98" t="e">
        <f t="shared" si="0"/>
        <v>#VALUE!</v>
      </c>
      <c r="B45" s="395"/>
      <c r="C45" s="396"/>
      <c r="D45" s="396"/>
      <c r="E45" s="396"/>
      <c r="F45" s="397"/>
    </row>
    <row r="46" spans="1:6" ht="15" customHeight="1" x14ac:dyDescent="0.25">
      <c r="A46" s="98" t="e">
        <f t="shared" si="0"/>
        <v>#VALUE!</v>
      </c>
      <c r="B46" s="392" t="s">
        <v>24997</v>
      </c>
      <c r="C46" s="393"/>
      <c r="D46" s="393"/>
      <c r="E46" s="393"/>
      <c r="F46" s="394"/>
    </row>
    <row r="47" spans="1:6" ht="15" customHeight="1" x14ac:dyDescent="0.25">
      <c r="A47" s="98" t="e">
        <f t="shared" si="0"/>
        <v>#VALUE!</v>
      </c>
      <c r="B47" s="395"/>
      <c r="C47" s="396"/>
      <c r="D47" s="396"/>
      <c r="E47" s="396"/>
      <c r="F47" s="397"/>
    </row>
    <row r="48" spans="1:6" x14ac:dyDescent="0.25">
      <c r="A48" s="98" t="e">
        <f t="shared" si="0"/>
        <v>#VALUE!</v>
      </c>
      <c r="B48" s="374" t="s">
        <v>12319</v>
      </c>
      <c r="C48" s="374" t="s">
        <v>24954</v>
      </c>
      <c r="D48" s="375" t="s">
        <v>8587</v>
      </c>
      <c r="E48" s="375" t="s">
        <v>24955</v>
      </c>
      <c r="F48" s="375"/>
    </row>
    <row r="49" spans="1:6" ht="15" customHeight="1" x14ac:dyDescent="0.25">
      <c r="A49" s="98">
        <f t="shared" si="0"/>
        <v>2</v>
      </c>
      <c r="B49" s="389" t="s">
        <v>8799</v>
      </c>
      <c r="C49" s="392" t="s">
        <v>24998</v>
      </c>
      <c r="D49" s="393"/>
      <c r="E49" s="393"/>
      <c r="F49" s="394"/>
    </row>
    <row r="50" spans="1:6" ht="30" x14ac:dyDescent="0.25">
      <c r="A50" s="98">
        <f t="shared" si="0"/>
        <v>203</v>
      </c>
      <c r="B50" s="389" t="s">
        <v>8801</v>
      </c>
      <c r="C50" s="392" t="s">
        <v>24999</v>
      </c>
      <c r="D50" s="393"/>
      <c r="E50" s="393"/>
      <c r="F50" s="394"/>
    </row>
    <row r="51" spans="1:6" ht="30" x14ac:dyDescent="0.25">
      <c r="A51" s="98">
        <f t="shared" si="0"/>
        <v>20356</v>
      </c>
      <c r="B51" s="388" t="s">
        <v>8834</v>
      </c>
      <c r="C51" s="388" t="s">
        <v>25000</v>
      </c>
      <c r="D51" s="379" t="s">
        <v>181</v>
      </c>
      <c r="E51" s="380">
        <v>64.2</v>
      </c>
      <c r="F51" s="390"/>
    </row>
    <row r="52" spans="1:6" ht="30" x14ac:dyDescent="0.25">
      <c r="A52" s="98">
        <f t="shared" si="0"/>
        <v>204</v>
      </c>
      <c r="B52" s="389" t="s">
        <v>25001</v>
      </c>
      <c r="C52" s="392" t="s">
        <v>25002</v>
      </c>
      <c r="D52" s="393"/>
      <c r="E52" s="393"/>
      <c r="F52" s="394"/>
    </row>
    <row r="53" spans="1:6" ht="30" x14ac:dyDescent="0.25">
      <c r="A53" s="98">
        <f t="shared" si="0"/>
        <v>20416</v>
      </c>
      <c r="B53" s="388" t="s">
        <v>25003</v>
      </c>
      <c r="C53" s="388" t="s">
        <v>25004</v>
      </c>
      <c r="D53" s="379" t="s">
        <v>191</v>
      </c>
      <c r="E53" s="380">
        <v>506.75</v>
      </c>
      <c r="F53" s="390"/>
    </row>
    <row r="54" spans="1:6" ht="15" customHeight="1" x14ac:dyDescent="0.25">
      <c r="A54" s="98">
        <f t="shared" si="0"/>
        <v>20437</v>
      </c>
      <c r="B54" s="388" t="s">
        <v>25005</v>
      </c>
      <c r="C54" s="388" t="s">
        <v>25006</v>
      </c>
      <c r="D54" s="379" t="s">
        <v>214</v>
      </c>
      <c r="E54" s="380">
        <v>92.2</v>
      </c>
      <c r="F54" s="390"/>
    </row>
    <row r="55" spans="1:6" x14ac:dyDescent="0.25">
      <c r="A55" s="98">
        <f t="shared" si="0"/>
        <v>20463</v>
      </c>
      <c r="B55" s="388" t="s">
        <v>25007</v>
      </c>
      <c r="C55" s="388" t="s">
        <v>25008</v>
      </c>
      <c r="D55" s="379" t="s">
        <v>214</v>
      </c>
      <c r="E55" s="380">
        <v>8.1300000000000008</v>
      </c>
      <c r="F55" s="390"/>
    </row>
    <row r="56" spans="1:6" x14ac:dyDescent="0.25">
      <c r="A56" s="98">
        <f t="shared" si="0"/>
        <v>20468</v>
      </c>
      <c r="B56" s="388" t="s">
        <v>25009</v>
      </c>
      <c r="C56" s="388" t="s">
        <v>25010</v>
      </c>
      <c r="D56" s="379" t="s">
        <v>214</v>
      </c>
      <c r="E56" s="380">
        <v>15.34</v>
      </c>
      <c r="F56" s="390"/>
    </row>
    <row r="57" spans="1:6" ht="30" x14ac:dyDescent="0.25">
      <c r="A57" s="98">
        <f t="shared" si="0"/>
        <v>205</v>
      </c>
      <c r="B57" s="389" t="s">
        <v>25011</v>
      </c>
      <c r="C57" s="392" t="s">
        <v>25012</v>
      </c>
      <c r="D57" s="393"/>
      <c r="E57" s="393"/>
      <c r="F57" s="394"/>
    </row>
    <row r="58" spans="1:6" x14ac:dyDescent="0.25">
      <c r="A58" s="98">
        <f t="shared" si="0"/>
        <v>20503</v>
      </c>
      <c r="B58" s="388" t="s">
        <v>25013</v>
      </c>
      <c r="C58" s="388" t="s">
        <v>695</v>
      </c>
      <c r="D58" s="379" t="s">
        <v>191</v>
      </c>
      <c r="E58" s="380">
        <v>126.67</v>
      </c>
      <c r="F58" s="390"/>
    </row>
    <row r="59" spans="1:6" x14ac:dyDescent="0.25">
      <c r="A59" s="98">
        <f t="shared" si="0"/>
        <v>20505</v>
      </c>
      <c r="B59" s="388" t="s">
        <v>25014</v>
      </c>
      <c r="C59" s="388" t="s">
        <v>703</v>
      </c>
      <c r="D59" s="379" t="s">
        <v>214</v>
      </c>
      <c r="E59" s="380">
        <v>0.89</v>
      </c>
      <c r="F59" s="390"/>
    </row>
    <row r="60" spans="1:6" x14ac:dyDescent="0.25">
      <c r="A60" s="98">
        <f t="shared" si="0"/>
        <v>20508</v>
      </c>
      <c r="B60" s="388" t="s">
        <v>25015</v>
      </c>
      <c r="C60" s="388" t="s">
        <v>705</v>
      </c>
      <c r="D60" s="379" t="s">
        <v>214</v>
      </c>
      <c r="E60" s="380">
        <v>0.6</v>
      </c>
      <c r="F60" s="390"/>
    </row>
    <row r="61" spans="1:6" x14ac:dyDescent="0.25">
      <c r="A61" s="98">
        <f t="shared" si="0"/>
        <v>20509</v>
      </c>
      <c r="B61" s="388" t="s">
        <v>25016</v>
      </c>
      <c r="C61" s="388" t="s">
        <v>25017</v>
      </c>
      <c r="D61" s="379" t="s">
        <v>214</v>
      </c>
      <c r="E61" s="380">
        <v>6.63</v>
      </c>
      <c r="F61" s="390"/>
    </row>
    <row r="62" spans="1:6" ht="30" x14ac:dyDescent="0.25">
      <c r="A62" s="98">
        <f t="shared" si="0"/>
        <v>20510</v>
      </c>
      <c r="B62" s="388" t="s">
        <v>25018</v>
      </c>
      <c r="C62" s="388" t="s">
        <v>975</v>
      </c>
      <c r="D62" s="379" t="s">
        <v>214</v>
      </c>
      <c r="E62" s="380">
        <v>0.77</v>
      </c>
      <c r="F62" s="390"/>
    </row>
    <row r="63" spans="1:6" ht="30" x14ac:dyDescent="0.25">
      <c r="A63" s="98">
        <f t="shared" si="0"/>
        <v>20514</v>
      </c>
      <c r="B63" s="388" t="s">
        <v>25019</v>
      </c>
      <c r="C63" s="388" t="s">
        <v>25020</v>
      </c>
      <c r="D63" s="379" t="s">
        <v>191</v>
      </c>
      <c r="E63" s="380">
        <v>466.25</v>
      </c>
      <c r="F63" s="390"/>
    </row>
    <row r="64" spans="1:6" x14ac:dyDescent="0.25">
      <c r="A64" s="98">
        <f t="shared" si="0"/>
        <v>20517</v>
      </c>
      <c r="B64" s="388" t="s">
        <v>25021</v>
      </c>
      <c r="C64" s="388" t="s">
        <v>698</v>
      </c>
      <c r="D64" s="379" t="s">
        <v>191</v>
      </c>
      <c r="E64" s="380">
        <v>160.80000000000001</v>
      </c>
      <c r="F64" s="390"/>
    </row>
    <row r="65" spans="1:6" x14ac:dyDescent="0.25">
      <c r="A65" s="98">
        <f t="shared" si="0"/>
        <v>20518</v>
      </c>
      <c r="B65" s="388" t="s">
        <v>25022</v>
      </c>
      <c r="C65" s="388" t="s">
        <v>700</v>
      </c>
      <c r="D65" s="379" t="s">
        <v>191</v>
      </c>
      <c r="E65" s="380">
        <v>160.80000000000001</v>
      </c>
      <c r="F65" s="390"/>
    </row>
    <row r="66" spans="1:6" x14ac:dyDescent="0.25">
      <c r="A66" s="98">
        <f t="shared" si="0"/>
        <v>20519</v>
      </c>
      <c r="B66" s="388" t="s">
        <v>25023</v>
      </c>
      <c r="C66" s="388" t="s">
        <v>702</v>
      </c>
      <c r="D66" s="379" t="s">
        <v>191</v>
      </c>
      <c r="E66" s="380">
        <v>160.80000000000001</v>
      </c>
      <c r="F66" s="390"/>
    </row>
    <row r="67" spans="1:6" x14ac:dyDescent="0.25">
      <c r="A67" s="98">
        <f t="shared" si="0"/>
        <v>20520</v>
      </c>
      <c r="B67" s="388" t="s">
        <v>25024</v>
      </c>
      <c r="C67" s="388" t="s">
        <v>25025</v>
      </c>
      <c r="D67" s="379" t="s">
        <v>191</v>
      </c>
      <c r="E67" s="380">
        <v>160.80000000000001</v>
      </c>
      <c r="F67" s="390"/>
    </row>
    <row r="68" spans="1:6" x14ac:dyDescent="0.25">
      <c r="A68" s="98">
        <f t="shared" si="0"/>
        <v>20521</v>
      </c>
      <c r="B68" s="388" t="s">
        <v>25026</v>
      </c>
      <c r="C68" s="388" t="s">
        <v>25027</v>
      </c>
      <c r="D68" s="379" t="s">
        <v>191</v>
      </c>
      <c r="E68" s="380">
        <v>161.6</v>
      </c>
      <c r="F68" s="390"/>
    </row>
    <row r="69" spans="1:6" x14ac:dyDescent="0.25">
      <c r="A69" s="98">
        <f t="shared" si="0"/>
        <v>20522</v>
      </c>
      <c r="B69" s="388" t="s">
        <v>25028</v>
      </c>
      <c r="C69" s="388" t="s">
        <v>25029</v>
      </c>
      <c r="D69" s="379" t="s">
        <v>191</v>
      </c>
      <c r="E69" s="380">
        <v>213.45</v>
      </c>
      <c r="F69" s="390"/>
    </row>
    <row r="70" spans="1:6" x14ac:dyDescent="0.25">
      <c r="A70" s="98">
        <f t="shared" si="0"/>
        <v>20524</v>
      </c>
      <c r="B70" s="388" t="s">
        <v>25030</v>
      </c>
      <c r="C70" s="388" t="s">
        <v>25031</v>
      </c>
      <c r="D70" s="379" t="s">
        <v>191</v>
      </c>
      <c r="E70" s="380">
        <v>127.63</v>
      </c>
      <c r="F70" s="390"/>
    </row>
    <row r="71" spans="1:6" x14ac:dyDescent="0.25">
      <c r="A71" s="98">
        <f t="shared" si="0"/>
        <v>20553</v>
      </c>
      <c r="B71" s="388" t="s">
        <v>25032</v>
      </c>
      <c r="C71" s="388" t="s">
        <v>25033</v>
      </c>
      <c r="D71" s="379" t="s">
        <v>191</v>
      </c>
      <c r="E71" s="380">
        <v>160.80000000000001</v>
      </c>
      <c r="F71" s="390"/>
    </row>
    <row r="72" spans="1:6" x14ac:dyDescent="0.25">
      <c r="A72" s="98">
        <f t="shared" si="0"/>
        <v>20554</v>
      </c>
      <c r="B72" s="388" t="s">
        <v>25034</v>
      </c>
      <c r="C72" s="388" t="s">
        <v>25035</v>
      </c>
      <c r="D72" s="379" t="s">
        <v>191</v>
      </c>
      <c r="E72" s="380">
        <v>56.67</v>
      </c>
      <c r="F72" s="390"/>
    </row>
    <row r="73" spans="1:6" ht="30" x14ac:dyDescent="0.25">
      <c r="A73" s="98">
        <f t="shared" si="0"/>
        <v>20567</v>
      </c>
      <c r="B73" s="388" t="s">
        <v>25036</v>
      </c>
      <c r="C73" s="388" t="s">
        <v>25037</v>
      </c>
      <c r="D73" s="379" t="s">
        <v>191</v>
      </c>
      <c r="E73" s="380">
        <v>489.15</v>
      </c>
      <c r="F73" s="390"/>
    </row>
    <row r="74" spans="1:6" x14ac:dyDescent="0.25">
      <c r="A74" s="98">
        <f t="shared" si="0"/>
        <v>20571</v>
      </c>
      <c r="B74" s="388" t="s">
        <v>25038</v>
      </c>
      <c r="C74" s="388" t="s">
        <v>25039</v>
      </c>
      <c r="D74" s="379" t="s">
        <v>191</v>
      </c>
      <c r="E74" s="380">
        <v>160.80000000000001</v>
      </c>
      <c r="F74" s="390"/>
    </row>
    <row r="75" spans="1:6" ht="30" x14ac:dyDescent="0.25">
      <c r="A75" s="98">
        <f t="shared" si="0"/>
        <v>20572</v>
      </c>
      <c r="B75" s="388" t="s">
        <v>25040</v>
      </c>
      <c r="C75" s="388" t="s">
        <v>25041</v>
      </c>
      <c r="D75" s="379" t="s">
        <v>214</v>
      </c>
      <c r="E75" s="380">
        <v>5.7</v>
      </c>
      <c r="F75" s="390"/>
    </row>
    <row r="76" spans="1:6" x14ac:dyDescent="0.25">
      <c r="A76" s="98">
        <f t="shared" si="0"/>
        <v>20578</v>
      </c>
      <c r="B76" s="388" t="s">
        <v>25042</v>
      </c>
      <c r="C76" s="388" t="s">
        <v>25043</v>
      </c>
      <c r="D76" s="379" t="s">
        <v>191</v>
      </c>
      <c r="E76" s="380">
        <v>165.83</v>
      </c>
      <c r="F76" s="390"/>
    </row>
    <row r="77" spans="1:6" ht="15" customHeight="1" x14ac:dyDescent="0.25">
      <c r="A77" s="98">
        <f t="shared" si="0"/>
        <v>20580</v>
      </c>
      <c r="B77" s="388" t="s">
        <v>25044</v>
      </c>
      <c r="C77" s="388" t="s">
        <v>696</v>
      </c>
      <c r="D77" s="379" t="s">
        <v>191</v>
      </c>
      <c r="E77" s="380">
        <v>111.67</v>
      </c>
      <c r="F77" s="390"/>
    </row>
    <row r="78" spans="1:6" ht="30" x14ac:dyDescent="0.25">
      <c r="A78" s="98">
        <f t="shared" ref="A78:A141" si="1">VALUE(RIGHT(B78,LEN(B78)-1))</f>
        <v>20584</v>
      </c>
      <c r="B78" s="388" t="s">
        <v>25045</v>
      </c>
      <c r="C78" s="388" t="s">
        <v>25046</v>
      </c>
      <c r="D78" s="379" t="s">
        <v>214</v>
      </c>
      <c r="E78" s="380">
        <v>2.19</v>
      </c>
      <c r="F78" s="390"/>
    </row>
    <row r="79" spans="1:6" x14ac:dyDescent="0.25">
      <c r="A79" s="98">
        <f t="shared" si="1"/>
        <v>20588</v>
      </c>
      <c r="B79" s="388" t="s">
        <v>25047</v>
      </c>
      <c r="C79" s="388" t="s">
        <v>25048</v>
      </c>
      <c r="D79" s="379" t="s">
        <v>214</v>
      </c>
      <c r="E79" s="380">
        <v>8.1300000000000008</v>
      </c>
      <c r="F79" s="390"/>
    </row>
    <row r="80" spans="1:6" ht="15" customHeight="1" x14ac:dyDescent="0.25">
      <c r="A80" s="98">
        <f t="shared" si="1"/>
        <v>207</v>
      </c>
      <c r="B80" s="389" t="s">
        <v>8836</v>
      </c>
      <c r="C80" s="392" t="s">
        <v>25012</v>
      </c>
      <c r="D80" s="393"/>
      <c r="E80" s="393"/>
      <c r="F80" s="394"/>
    </row>
    <row r="81" spans="1:6" ht="45" x14ac:dyDescent="0.25">
      <c r="A81" s="98">
        <f t="shared" si="1"/>
        <v>20732</v>
      </c>
      <c r="B81" s="388" t="s">
        <v>25049</v>
      </c>
      <c r="C81" s="388" t="s">
        <v>25050</v>
      </c>
      <c r="D81" s="379" t="s">
        <v>214</v>
      </c>
      <c r="E81" s="380">
        <v>2.52</v>
      </c>
      <c r="F81" s="390"/>
    </row>
    <row r="82" spans="1:6" ht="30" x14ac:dyDescent="0.25">
      <c r="A82" s="98">
        <f t="shared" si="1"/>
        <v>20746</v>
      </c>
      <c r="B82" s="388" t="s">
        <v>25051</v>
      </c>
      <c r="C82" s="388" t="s">
        <v>25052</v>
      </c>
      <c r="D82" s="379" t="s">
        <v>214</v>
      </c>
      <c r="E82" s="380">
        <v>7.32</v>
      </c>
      <c r="F82" s="390"/>
    </row>
    <row r="83" spans="1:6" x14ac:dyDescent="0.25">
      <c r="A83" s="98">
        <f t="shared" si="1"/>
        <v>209</v>
      </c>
      <c r="B83" s="389" t="s">
        <v>25053</v>
      </c>
      <c r="C83" s="392" t="s">
        <v>25054</v>
      </c>
      <c r="D83" s="393"/>
      <c r="E83" s="393"/>
      <c r="F83" s="394"/>
    </row>
    <row r="84" spans="1:6" ht="30" x14ac:dyDescent="0.25">
      <c r="A84" s="98">
        <f t="shared" si="1"/>
        <v>20910</v>
      </c>
      <c r="B84" s="388" t="s">
        <v>25055</v>
      </c>
      <c r="C84" s="388" t="s">
        <v>25056</v>
      </c>
      <c r="D84" s="379" t="s">
        <v>194</v>
      </c>
      <c r="E84" s="380">
        <v>59.41</v>
      </c>
      <c r="F84" s="390"/>
    </row>
    <row r="85" spans="1:6" ht="30" x14ac:dyDescent="0.25">
      <c r="A85" s="98">
        <f t="shared" si="1"/>
        <v>20975</v>
      </c>
      <c r="B85" s="388" t="s">
        <v>25057</v>
      </c>
      <c r="C85" s="388" t="s">
        <v>25058</v>
      </c>
      <c r="D85" s="379" t="s">
        <v>182</v>
      </c>
      <c r="E85" s="380">
        <v>4.53</v>
      </c>
      <c r="F85" s="390"/>
    </row>
    <row r="86" spans="1:6" x14ac:dyDescent="0.25">
      <c r="A86" s="98">
        <f t="shared" si="1"/>
        <v>20977</v>
      </c>
      <c r="B86" s="388" t="s">
        <v>25059</v>
      </c>
      <c r="C86" s="388" t="s">
        <v>25060</v>
      </c>
      <c r="D86" s="379" t="s">
        <v>182</v>
      </c>
      <c r="E86" s="380">
        <v>7.34</v>
      </c>
      <c r="F86" s="390"/>
    </row>
    <row r="87" spans="1:6" x14ac:dyDescent="0.25">
      <c r="A87" s="98">
        <f t="shared" si="1"/>
        <v>20982</v>
      </c>
      <c r="B87" s="388" t="s">
        <v>25061</v>
      </c>
      <c r="C87" s="388" t="s">
        <v>25062</v>
      </c>
      <c r="D87" s="379" t="s">
        <v>182</v>
      </c>
      <c r="E87" s="380">
        <v>10.81</v>
      </c>
      <c r="F87" s="390"/>
    </row>
    <row r="88" spans="1:6" ht="15" customHeight="1" x14ac:dyDescent="0.25">
      <c r="A88" s="98">
        <f t="shared" si="1"/>
        <v>20985</v>
      </c>
      <c r="B88" s="388" t="s">
        <v>25063</v>
      </c>
      <c r="C88" s="388" t="s">
        <v>715</v>
      </c>
      <c r="D88" s="379" t="s">
        <v>182</v>
      </c>
      <c r="E88" s="380">
        <v>4.55</v>
      </c>
      <c r="F88" s="390"/>
    </row>
    <row r="89" spans="1:6" ht="30" x14ac:dyDescent="0.25">
      <c r="A89" s="98">
        <f t="shared" si="1"/>
        <v>20987</v>
      </c>
      <c r="B89" s="388" t="s">
        <v>25064</v>
      </c>
      <c r="C89" s="388" t="s">
        <v>1051</v>
      </c>
      <c r="D89" s="379" t="s">
        <v>194</v>
      </c>
      <c r="E89" s="380">
        <v>59.72</v>
      </c>
      <c r="F89" s="390"/>
    </row>
    <row r="90" spans="1:6" x14ac:dyDescent="0.25">
      <c r="A90" s="98">
        <f t="shared" si="1"/>
        <v>20988</v>
      </c>
      <c r="B90" s="388" t="s">
        <v>25065</v>
      </c>
      <c r="C90" s="388" t="s">
        <v>716</v>
      </c>
      <c r="D90" s="379" t="s">
        <v>182</v>
      </c>
      <c r="E90" s="380">
        <v>17.829999999999998</v>
      </c>
      <c r="F90" s="390"/>
    </row>
    <row r="91" spans="1:6" x14ac:dyDescent="0.25">
      <c r="A91" s="98">
        <f t="shared" si="1"/>
        <v>210</v>
      </c>
      <c r="B91" s="389" t="s">
        <v>25066</v>
      </c>
      <c r="C91" s="392" t="s">
        <v>25054</v>
      </c>
      <c r="D91" s="393"/>
      <c r="E91" s="393"/>
      <c r="F91" s="394"/>
    </row>
    <row r="92" spans="1:6" ht="30" x14ac:dyDescent="0.25">
      <c r="A92" s="98">
        <f t="shared" si="1"/>
        <v>21005</v>
      </c>
      <c r="B92" s="388" t="s">
        <v>25067</v>
      </c>
      <c r="C92" s="388" t="s">
        <v>887</v>
      </c>
      <c r="D92" s="379" t="s">
        <v>191</v>
      </c>
      <c r="E92" s="381">
        <v>8173.33</v>
      </c>
      <c r="F92" s="390"/>
    </row>
    <row r="93" spans="1:6" ht="30" x14ac:dyDescent="0.25">
      <c r="A93" s="98">
        <f t="shared" si="1"/>
        <v>21009</v>
      </c>
      <c r="B93" s="388" t="s">
        <v>25068</v>
      </c>
      <c r="C93" s="388" t="s">
        <v>750</v>
      </c>
      <c r="D93" s="379" t="s">
        <v>182</v>
      </c>
      <c r="E93" s="380">
        <v>12.17</v>
      </c>
      <c r="F93" s="390"/>
    </row>
    <row r="94" spans="1:6" ht="30" x14ac:dyDescent="0.25">
      <c r="A94" s="98">
        <f t="shared" si="1"/>
        <v>21018</v>
      </c>
      <c r="B94" s="388" t="s">
        <v>25069</v>
      </c>
      <c r="C94" s="388" t="s">
        <v>25070</v>
      </c>
      <c r="D94" s="379" t="s">
        <v>182</v>
      </c>
      <c r="E94" s="380">
        <v>15.6</v>
      </c>
      <c r="F94" s="390"/>
    </row>
    <row r="95" spans="1:6" ht="30" x14ac:dyDescent="0.25">
      <c r="A95" s="98">
        <f t="shared" si="1"/>
        <v>21023</v>
      </c>
      <c r="B95" s="388" t="s">
        <v>25071</v>
      </c>
      <c r="C95" s="388" t="s">
        <v>25072</v>
      </c>
      <c r="D95" s="379" t="s">
        <v>181</v>
      </c>
      <c r="E95" s="380">
        <v>4.1500000000000004</v>
      </c>
      <c r="F95" s="390"/>
    </row>
    <row r="96" spans="1:6" ht="30" x14ac:dyDescent="0.25">
      <c r="A96" s="98">
        <f t="shared" si="1"/>
        <v>21028</v>
      </c>
      <c r="B96" s="388" t="s">
        <v>25073</v>
      </c>
      <c r="C96" s="388" t="s">
        <v>25074</v>
      </c>
      <c r="D96" s="379" t="s">
        <v>25075</v>
      </c>
      <c r="E96" s="380">
        <v>248.57</v>
      </c>
      <c r="F96" s="390"/>
    </row>
    <row r="97" spans="1:6" ht="30" x14ac:dyDescent="0.25">
      <c r="A97" s="98">
        <f t="shared" si="1"/>
        <v>21030</v>
      </c>
      <c r="B97" s="388" t="s">
        <v>25076</v>
      </c>
      <c r="C97" s="388" t="s">
        <v>25077</v>
      </c>
      <c r="D97" s="379" t="s">
        <v>194</v>
      </c>
      <c r="E97" s="380">
        <v>24.15</v>
      </c>
      <c r="F97" s="390"/>
    </row>
    <row r="98" spans="1:6" ht="30" x14ac:dyDescent="0.25">
      <c r="A98" s="98">
        <f t="shared" si="1"/>
        <v>21031</v>
      </c>
      <c r="B98" s="388" t="s">
        <v>25078</v>
      </c>
      <c r="C98" s="388" t="s">
        <v>25079</v>
      </c>
      <c r="D98" s="379" t="s">
        <v>194</v>
      </c>
      <c r="E98" s="380">
        <v>30.52</v>
      </c>
      <c r="F98" s="390"/>
    </row>
    <row r="99" spans="1:6" ht="30" x14ac:dyDescent="0.25">
      <c r="A99" s="98">
        <f t="shared" si="1"/>
        <v>21032</v>
      </c>
      <c r="B99" s="388" t="s">
        <v>25080</v>
      </c>
      <c r="C99" s="388" t="s">
        <v>727</v>
      </c>
      <c r="D99" s="379" t="s">
        <v>194</v>
      </c>
      <c r="E99" s="380">
        <v>47.24</v>
      </c>
      <c r="F99" s="390"/>
    </row>
    <row r="100" spans="1:6" ht="30" x14ac:dyDescent="0.25">
      <c r="A100" s="98">
        <f t="shared" si="1"/>
        <v>21033</v>
      </c>
      <c r="B100" s="388" t="s">
        <v>25081</v>
      </c>
      <c r="C100" s="388" t="s">
        <v>25082</v>
      </c>
      <c r="D100" s="379" t="s">
        <v>194</v>
      </c>
      <c r="E100" s="380">
        <v>52.32</v>
      </c>
      <c r="F100" s="390"/>
    </row>
    <row r="101" spans="1:6" x14ac:dyDescent="0.25">
      <c r="A101" s="98">
        <f t="shared" si="1"/>
        <v>21040</v>
      </c>
      <c r="B101" s="388" t="s">
        <v>25083</v>
      </c>
      <c r="C101" s="388" t="s">
        <v>932</v>
      </c>
      <c r="D101" s="379" t="s">
        <v>182</v>
      </c>
      <c r="E101" s="380">
        <v>51.77</v>
      </c>
      <c r="F101" s="390"/>
    </row>
    <row r="102" spans="1:6" ht="30" x14ac:dyDescent="0.25">
      <c r="A102" s="98">
        <f t="shared" si="1"/>
        <v>21041</v>
      </c>
      <c r="B102" s="388" t="s">
        <v>25084</v>
      </c>
      <c r="C102" s="388" t="s">
        <v>25085</v>
      </c>
      <c r="D102" s="379" t="s">
        <v>182</v>
      </c>
      <c r="E102" s="380">
        <v>31.56</v>
      </c>
      <c r="F102" s="390"/>
    </row>
    <row r="103" spans="1:6" ht="30" x14ac:dyDescent="0.25">
      <c r="A103" s="98">
        <f t="shared" si="1"/>
        <v>21042</v>
      </c>
      <c r="B103" s="388" t="s">
        <v>25086</v>
      </c>
      <c r="C103" s="388" t="s">
        <v>931</v>
      </c>
      <c r="D103" s="379" t="s">
        <v>182</v>
      </c>
      <c r="E103" s="380">
        <v>79.13</v>
      </c>
      <c r="F103" s="390"/>
    </row>
    <row r="104" spans="1:6" ht="30" x14ac:dyDescent="0.25">
      <c r="A104" s="98">
        <f t="shared" si="1"/>
        <v>21043</v>
      </c>
      <c r="B104" s="388" t="s">
        <v>25087</v>
      </c>
      <c r="C104" s="388" t="s">
        <v>930</v>
      </c>
      <c r="D104" s="379" t="s">
        <v>182</v>
      </c>
      <c r="E104" s="380">
        <v>298.64999999999998</v>
      </c>
      <c r="F104" s="390"/>
    </row>
    <row r="105" spans="1:6" x14ac:dyDescent="0.25">
      <c r="A105" s="98">
        <f t="shared" si="1"/>
        <v>21060</v>
      </c>
      <c r="B105" s="388" t="s">
        <v>25088</v>
      </c>
      <c r="C105" s="388" t="s">
        <v>25089</v>
      </c>
      <c r="D105" s="379" t="s">
        <v>182</v>
      </c>
      <c r="E105" s="380">
        <v>4.96</v>
      </c>
      <c r="F105" s="390"/>
    </row>
    <row r="106" spans="1:6" x14ac:dyDescent="0.25">
      <c r="A106" s="98">
        <f t="shared" si="1"/>
        <v>21061</v>
      </c>
      <c r="B106" s="388" t="s">
        <v>25090</v>
      </c>
      <c r="C106" s="388" t="s">
        <v>933</v>
      </c>
      <c r="D106" s="379" t="s">
        <v>182</v>
      </c>
      <c r="E106" s="380">
        <v>4.71</v>
      </c>
      <c r="F106" s="390"/>
    </row>
    <row r="107" spans="1:6" ht="15" customHeight="1" x14ac:dyDescent="0.25">
      <c r="A107" s="98">
        <f t="shared" si="1"/>
        <v>21085</v>
      </c>
      <c r="B107" s="388" t="s">
        <v>25091</v>
      </c>
      <c r="C107" s="388" t="s">
        <v>25092</v>
      </c>
      <c r="D107" s="379" t="s">
        <v>191</v>
      </c>
      <c r="E107" s="381">
        <v>8173.33</v>
      </c>
      <c r="F107" s="390"/>
    </row>
    <row r="108" spans="1:6" x14ac:dyDescent="0.25">
      <c r="A108" s="98">
        <f t="shared" si="1"/>
        <v>21089</v>
      </c>
      <c r="B108" s="388" t="s">
        <v>25093</v>
      </c>
      <c r="C108" s="388" t="s">
        <v>25094</v>
      </c>
      <c r="D108" s="379" t="s">
        <v>182</v>
      </c>
      <c r="E108" s="380">
        <v>14.88</v>
      </c>
      <c r="F108" s="390"/>
    </row>
    <row r="109" spans="1:6" x14ac:dyDescent="0.25">
      <c r="A109" s="98">
        <f t="shared" si="1"/>
        <v>21091</v>
      </c>
      <c r="B109" s="388" t="s">
        <v>25095</v>
      </c>
      <c r="C109" s="388" t="s">
        <v>25096</v>
      </c>
      <c r="D109" s="379" t="s">
        <v>194</v>
      </c>
      <c r="E109" s="380">
        <v>50.71</v>
      </c>
      <c r="F109" s="390"/>
    </row>
    <row r="110" spans="1:6" x14ac:dyDescent="0.25">
      <c r="A110" s="98">
        <f t="shared" si="1"/>
        <v>211</v>
      </c>
      <c r="B110" s="389" t="s">
        <v>25097</v>
      </c>
      <c r="C110" s="392" t="s">
        <v>25098</v>
      </c>
      <c r="D110" s="393"/>
      <c r="E110" s="393"/>
      <c r="F110" s="394"/>
    </row>
    <row r="111" spans="1:6" ht="30" x14ac:dyDescent="0.25">
      <c r="A111" s="98">
        <f t="shared" si="1"/>
        <v>21108</v>
      </c>
      <c r="B111" s="388" t="s">
        <v>25099</v>
      </c>
      <c r="C111" s="388" t="s">
        <v>25100</v>
      </c>
      <c r="D111" s="379" t="s">
        <v>182</v>
      </c>
      <c r="E111" s="380">
        <v>67.569999999999993</v>
      </c>
      <c r="F111" s="390"/>
    </row>
    <row r="112" spans="1:6" x14ac:dyDescent="0.25">
      <c r="A112" s="98">
        <f t="shared" si="1"/>
        <v>21109</v>
      </c>
      <c r="B112" s="388" t="s">
        <v>25101</v>
      </c>
      <c r="C112" s="388" t="s">
        <v>25102</v>
      </c>
      <c r="D112" s="379" t="s">
        <v>25103</v>
      </c>
      <c r="E112" s="380">
        <v>139.36000000000001</v>
      </c>
      <c r="F112" s="390"/>
    </row>
    <row r="113" spans="1:6" ht="30" x14ac:dyDescent="0.25">
      <c r="A113" s="98">
        <f t="shared" si="1"/>
        <v>21111</v>
      </c>
      <c r="B113" s="388" t="s">
        <v>25104</v>
      </c>
      <c r="C113" s="388" t="s">
        <v>25105</v>
      </c>
      <c r="D113" s="379" t="s">
        <v>182</v>
      </c>
      <c r="E113" s="380">
        <v>51.59</v>
      </c>
      <c r="F113" s="390"/>
    </row>
    <row r="114" spans="1:6" ht="30" x14ac:dyDescent="0.25">
      <c r="A114" s="98">
        <f t="shared" si="1"/>
        <v>21118</v>
      </c>
      <c r="B114" s="388" t="s">
        <v>25106</v>
      </c>
      <c r="C114" s="388" t="s">
        <v>742</v>
      </c>
      <c r="D114" s="379" t="s">
        <v>182</v>
      </c>
      <c r="E114" s="380">
        <v>46.93</v>
      </c>
      <c r="F114" s="390"/>
    </row>
    <row r="115" spans="1:6" ht="15" customHeight="1" x14ac:dyDescent="0.25">
      <c r="A115" s="98">
        <f t="shared" si="1"/>
        <v>21144</v>
      </c>
      <c r="B115" s="388" t="s">
        <v>25107</v>
      </c>
      <c r="C115" s="388" t="s">
        <v>743</v>
      </c>
      <c r="D115" s="379" t="s">
        <v>182</v>
      </c>
      <c r="E115" s="380">
        <v>26.1</v>
      </c>
      <c r="F115" s="390"/>
    </row>
    <row r="116" spans="1:6" ht="30" x14ac:dyDescent="0.25">
      <c r="A116" s="98">
        <f t="shared" si="1"/>
        <v>21151</v>
      </c>
      <c r="B116" s="388" t="s">
        <v>25108</v>
      </c>
      <c r="C116" s="388" t="s">
        <v>25109</v>
      </c>
      <c r="D116" s="379" t="s">
        <v>182</v>
      </c>
      <c r="E116" s="380">
        <v>5.69</v>
      </c>
      <c r="F116" s="390"/>
    </row>
    <row r="117" spans="1:6" ht="30" x14ac:dyDescent="0.25">
      <c r="A117" s="98">
        <f t="shared" si="1"/>
        <v>21170</v>
      </c>
      <c r="B117" s="388" t="s">
        <v>25110</v>
      </c>
      <c r="C117" s="388" t="s">
        <v>25111</v>
      </c>
      <c r="D117" s="379" t="s">
        <v>182</v>
      </c>
      <c r="E117" s="380">
        <v>18.649999999999999</v>
      </c>
      <c r="F117" s="390"/>
    </row>
    <row r="118" spans="1:6" ht="15" customHeight="1" x14ac:dyDescent="0.25">
      <c r="A118" s="98">
        <f t="shared" si="1"/>
        <v>212</v>
      </c>
      <c r="B118" s="389" t="s">
        <v>25112</v>
      </c>
      <c r="C118" s="392" t="s">
        <v>25113</v>
      </c>
      <c r="D118" s="393"/>
      <c r="E118" s="393"/>
      <c r="F118" s="394"/>
    </row>
    <row r="119" spans="1:6" ht="30" x14ac:dyDescent="0.25">
      <c r="A119" s="98">
        <f t="shared" si="1"/>
        <v>21205</v>
      </c>
      <c r="B119" s="388" t="s">
        <v>25114</v>
      </c>
      <c r="C119" s="388" t="s">
        <v>25115</v>
      </c>
      <c r="D119" s="379" t="s">
        <v>182</v>
      </c>
      <c r="E119" s="380">
        <v>15</v>
      </c>
      <c r="F119" s="390"/>
    </row>
    <row r="120" spans="1:6" ht="30" x14ac:dyDescent="0.25">
      <c r="A120" s="98">
        <f t="shared" si="1"/>
        <v>21211</v>
      </c>
      <c r="B120" s="388" t="s">
        <v>25116</v>
      </c>
      <c r="C120" s="388" t="s">
        <v>25117</v>
      </c>
      <c r="D120" s="379" t="s">
        <v>194</v>
      </c>
      <c r="E120" s="380">
        <v>14.17</v>
      </c>
      <c r="F120" s="390"/>
    </row>
    <row r="121" spans="1:6" ht="15" customHeight="1" x14ac:dyDescent="0.25">
      <c r="A121" s="98">
        <f t="shared" si="1"/>
        <v>213</v>
      </c>
      <c r="B121" s="389" t="s">
        <v>25118</v>
      </c>
      <c r="C121" s="392" t="s">
        <v>25098</v>
      </c>
      <c r="D121" s="393"/>
      <c r="E121" s="393"/>
      <c r="F121" s="394"/>
    </row>
    <row r="122" spans="1:6" ht="30" x14ac:dyDescent="0.25">
      <c r="A122" s="98">
        <f t="shared" si="1"/>
        <v>21305</v>
      </c>
      <c r="B122" s="388" t="s">
        <v>25119</v>
      </c>
      <c r="C122" s="388" t="s">
        <v>25120</v>
      </c>
      <c r="D122" s="379" t="s">
        <v>182</v>
      </c>
      <c r="E122" s="380">
        <v>28.57</v>
      </c>
      <c r="F122" s="390"/>
    </row>
    <row r="123" spans="1:6" ht="30" x14ac:dyDescent="0.25">
      <c r="A123" s="98">
        <f t="shared" si="1"/>
        <v>21368</v>
      </c>
      <c r="B123" s="388" t="s">
        <v>25121</v>
      </c>
      <c r="C123" s="388" t="s">
        <v>752</v>
      </c>
      <c r="D123" s="379" t="s">
        <v>182</v>
      </c>
      <c r="E123" s="380">
        <v>4.71</v>
      </c>
      <c r="F123" s="390"/>
    </row>
    <row r="124" spans="1:6" x14ac:dyDescent="0.25">
      <c r="A124" s="98">
        <f t="shared" si="1"/>
        <v>215</v>
      </c>
      <c r="B124" s="389" t="s">
        <v>25122</v>
      </c>
      <c r="C124" s="392" t="s">
        <v>25123</v>
      </c>
      <c r="D124" s="393"/>
      <c r="E124" s="393"/>
      <c r="F124" s="394"/>
    </row>
    <row r="125" spans="1:6" x14ac:dyDescent="0.25">
      <c r="A125" s="98">
        <f t="shared" si="1"/>
        <v>21516</v>
      </c>
      <c r="B125" s="388" t="s">
        <v>25124</v>
      </c>
      <c r="C125" s="388" t="s">
        <v>25125</v>
      </c>
      <c r="D125" s="379" t="s">
        <v>214</v>
      </c>
      <c r="E125" s="380">
        <v>7.36</v>
      </c>
      <c r="F125" s="390"/>
    </row>
    <row r="126" spans="1:6" x14ac:dyDescent="0.25">
      <c r="A126" s="98">
        <f t="shared" si="1"/>
        <v>21517</v>
      </c>
      <c r="B126" s="388" t="s">
        <v>25126</v>
      </c>
      <c r="C126" s="388" t="s">
        <v>691</v>
      </c>
      <c r="D126" s="379" t="s">
        <v>214</v>
      </c>
      <c r="E126" s="380">
        <v>6.94</v>
      </c>
      <c r="F126" s="390"/>
    </row>
    <row r="127" spans="1:6" ht="15" customHeight="1" x14ac:dyDescent="0.25">
      <c r="A127" s="98">
        <f t="shared" si="1"/>
        <v>21521</v>
      </c>
      <c r="B127" s="388" t="s">
        <v>25127</v>
      </c>
      <c r="C127" s="388" t="s">
        <v>25128</v>
      </c>
      <c r="D127" s="379" t="s">
        <v>214</v>
      </c>
      <c r="E127" s="380">
        <v>6.76</v>
      </c>
      <c r="F127" s="390"/>
    </row>
    <row r="128" spans="1:6" x14ac:dyDescent="0.25">
      <c r="A128" s="98">
        <f t="shared" si="1"/>
        <v>21532</v>
      </c>
      <c r="B128" s="388" t="s">
        <v>25129</v>
      </c>
      <c r="C128" s="388" t="s">
        <v>1049</v>
      </c>
      <c r="D128" s="379" t="s">
        <v>214</v>
      </c>
      <c r="E128" s="380">
        <v>8.23</v>
      </c>
      <c r="F128" s="390"/>
    </row>
    <row r="129" spans="1:6" ht="30" x14ac:dyDescent="0.25">
      <c r="A129" s="98">
        <f t="shared" si="1"/>
        <v>21543</v>
      </c>
      <c r="B129" s="388" t="s">
        <v>25130</v>
      </c>
      <c r="C129" s="388" t="s">
        <v>25131</v>
      </c>
      <c r="D129" s="379" t="s">
        <v>194</v>
      </c>
      <c r="E129" s="380">
        <v>21.48</v>
      </c>
      <c r="F129" s="390"/>
    </row>
    <row r="130" spans="1:6" ht="15" customHeight="1" x14ac:dyDescent="0.25">
      <c r="A130" s="98">
        <f t="shared" si="1"/>
        <v>220</v>
      </c>
      <c r="B130" s="389" t="s">
        <v>25132</v>
      </c>
      <c r="C130" s="392" t="s">
        <v>25133</v>
      </c>
      <c r="D130" s="393"/>
      <c r="E130" s="393"/>
      <c r="F130" s="394"/>
    </row>
    <row r="131" spans="1:6" ht="45" x14ac:dyDescent="0.25">
      <c r="A131" s="98">
        <f t="shared" si="1"/>
        <v>22001</v>
      </c>
      <c r="B131" s="388" t="s">
        <v>25134</v>
      </c>
      <c r="C131" s="388" t="s">
        <v>25135</v>
      </c>
      <c r="D131" s="379" t="s">
        <v>194</v>
      </c>
      <c r="E131" s="380">
        <v>59.98</v>
      </c>
      <c r="F131" s="390"/>
    </row>
    <row r="132" spans="1:6" ht="45" x14ac:dyDescent="0.25">
      <c r="A132" s="98">
        <f t="shared" si="1"/>
        <v>22002</v>
      </c>
      <c r="B132" s="388" t="s">
        <v>25136</v>
      </c>
      <c r="C132" s="388" t="s">
        <v>25137</v>
      </c>
      <c r="D132" s="379" t="s">
        <v>194</v>
      </c>
      <c r="E132" s="380">
        <v>66.81</v>
      </c>
      <c r="F132" s="390"/>
    </row>
    <row r="133" spans="1:6" x14ac:dyDescent="0.25">
      <c r="A133" s="98">
        <f t="shared" si="1"/>
        <v>225</v>
      </c>
      <c r="B133" s="389" t="s">
        <v>25138</v>
      </c>
      <c r="C133" s="392" t="s">
        <v>25139</v>
      </c>
      <c r="D133" s="393"/>
      <c r="E133" s="393"/>
      <c r="F133" s="394"/>
    </row>
    <row r="134" spans="1:6" ht="30" x14ac:dyDescent="0.25">
      <c r="A134" s="98">
        <f t="shared" si="1"/>
        <v>22502</v>
      </c>
      <c r="B134" s="388" t="s">
        <v>25140</v>
      </c>
      <c r="C134" s="388" t="s">
        <v>947</v>
      </c>
      <c r="D134" s="379" t="s">
        <v>181</v>
      </c>
      <c r="E134" s="380">
        <v>2.87</v>
      </c>
      <c r="F134" s="390"/>
    </row>
    <row r="135" spans="1:6" ht="30" x14ac:dyDescent="0.25">
      <c r="A135" s="98">
        <f t="shared" si="1"/>
        <v>22504</v>
      </c>
      <c r="B135" s="388" t="s">
        <v>25141</v>
      </c>
      <c r="C135" s="388" t="s">
        <v>25142</v>
      </c>
      <c r="D135" s="379" t="s">
        <v>181</v>
      </c>
      <c r="E135" s="380">
        <v>3.75</v>
      </c>
      <c r="F135" s="390"/>
    </row>
    <row r="136" spans="1:6" ht="30" x14ac:dyDescent="0.25">
      <c r="A136" s="98">
        <f t="shared" si="1"/>
        <v>22505</v>
      </c>
      <c r="B136" s="388" t="s">
        <v>25143</v>
      </c>
      <c r="C136" s="388" t="s">
        <v>25144</v>
      </c>
      <c r="D136" s="379" t="s">
        <v>181</v>
      </c>
      <c r="E136" s="380">
        <v>4.7300000000000004</v>
      </c>
      <c r="F136" s="390"/>
    </row>
    <row r="137" spans="1:6" ht="30" x14ac:dyDescent="0.25">
      <c r="A137" s="98">
        <f t="shared" si="1"/>
        <v>22507</v>
      </c>
      <c r="B137" s="388" t="s">
        <v>25145</v>
      </c>
      <c r="C137" s="388" t="s">
        <v>25146</v>
      </c>
      <c r="D137" s="379" t="s">
        <v>181</v>
      </c>
      <c r="E137" s="380">
        <v>3.94</v>
      </c>
      <c r="F137" s="390"/>
    </row>
    <row r="138" spans="1:6" ht="30" x14ac:dyDescent="0.25">
      <c r="A138" s="98">
        <f t="shared" si="1"/>
        <v>22508</v>
      </c>
      <c r="B138" s="388" t="s">
        <v>25147</v>
      </c>
      <c r="C138" s="388" t="s">
        <v>25148</v>
      </c>
      <c r="D138" s="379" t="s">
        <v>181</v>
      </c>
      <c r="E138" s="380">
        <v>5.71</v>
      </c>
      <c r="F138" s="390"/>
    </row>
    <row r="139" spans="1:6" ht="15" customHeight="1" x14ac:dyDescent="0.25">
      <c r="A139" s="98">
        <f t="shared" si="1"/>
        <v>22548</v>
      </c>
      <c r="B139" s="388" t="s">
        <v>25149</v>
      </c>
      <c r="C139" s="388" t="s">
        <v>25150</v>
      </c>
      <c r="D139" s="379" t="s">
        <v>181</v>
      </c>
      <c r="E139" s="380">
        <v>3.03</v>
      </c>
      <c r="F139" s="390"/>
    </row>
    <row r="140" spans="1:6" ht="30" x14ac:dyDescent="0.25">
      <c r="A140" s="98">
        <f t="shared" si="1"/>
        <v>22585</v>
      </c>
      <c r="B140" s="388" t="s">
        <v>25151</v>
      </c>
      <c r="C140" s="388" t="s">
        <v>38097</v>
      </c>
      <c r="D140" s="379" t="s">
        <v>181</v>
      </c>
      <c r="E140" s="380">
        <v>1.43</v>
      </c>
      <c r="F140" s="390"/>
    </row>
    <row r="141" spans="1:6" ht="30" x14ac:dyDescent="0.25">
      <c r="A141" s="98">
        <f t="shared" si="1"/>
        <v>22586</v>
      </c>
      <c r="B141" s="388" t="s">
        <v>25152</v>
      </c>
      <c r="C141" s="388" t="s">
        <v>38098</v>
      </c>
      <c r="D141" s="379" t="s">
        <v>181</v>
      </c>
      <c r="E141" s="380">
        <v>0.78</v>
      </c>
      <c r="F141" s="390"/>
    </row>
    <row r="142" spans="1:6" ht="15" customHeight="1" x14ac:dyDescent="0.25">
      <c r="A142" s="98">
        <f t="shared" ref="A142:A205" si="2">VALUE(RIGHT(B142,LEN(B142)-1))</f>
        <v>230</v>
      </c>
      <c r="B142" s="389" t="s">
        <v>25153</v>
      </c>
      <c r="C142" s="392" t="s">
        <v>25154</v>
      </c>
      <c r="D142" s="393"/>
      <c r="E142" s="393"/>
      <c r="F142" s="394"/>
    </row>
    <row r="143" spans="1:6" ht="30" x14ac:dyDescent="0.25">
      <c r="A143" s="98">
        <f t="shared" si="2"/>
        <v>23010</v>
      </c>
      <c r="B143" s="388" t="s">
        <v>25155</v>
      </c>
      <c r="C143" s="388" t="s">
        <v>25156</v>
      </c>
      <c r="D143" s="379" t="s">
        <v>181</v>
      </c>
      <c r="E143" s="380">
        <v>6.34</v>
      </c>
      <c r="F143" s="390"/>
    </row>
    <row r="144" spans="1:6" ht="30" x14ac:dyDescent="0.25">
      <c r="A144" s="98">
        <f t="shared" si="2"/>
        <v>23015</v>
      </c>
      <c r="B144" s="388" t="s">
        <v>25157</v>
      </c>
      <c r="C144" s="388" t="s">
        <v>885</v>
      </c>
      <c r="D144" s="379" t="s">
        <v>181</v>
      </c>
      <c r="E144" s="380">
        <v>15.38</v>
      </c>
      <c r="F144" s="390"/>
    </row>
    <row r="145" spans="1:6" x14ac:dyDescent="0.25">
      <c r="A145" s="98">
        <f t="shared" si="2"/>
        <v>235</v>
      </c>
      <c r="B145" s="389" t="s">
        <v>25158</v>
      </c>
      <c r="C145" s="392" t="s">
        <v>25159</v>
      </c>
      <c r="D145" s="393"/>
      <c r="E145" s="393"/>
      <c r="F145" s="394"/>
    </row>
    <row r="146" spans="1:6" ht="15" customHeight="1" x14ac:dyDescent="0.25">
      <c r="A146" s="98">
        <f t="shared" si="2"/>
        <v>23501</v>
      </c>
      <c r="B146" s="388" t="s">
        <v>25160</v>
      </c>
      <c r="C146" s="388" t="s">
        <v>25161</v>
      </c>
      <c r="D146" s="379" t="s">
        <v>194</v>
      </c>
      <c r="E146" s="380">
        <v>122.11</v>
      </c>
      <c r="F146" s="390"/>
    </row>
    <row r="147" spans="1:6" ht="45" x14ac:dyDescent="0.25">
      <c r="A147" s="98">
        <f t="shared" si="2"/>
        <v>23503</v>
      </c>
      <c r="B147" s="388" t="s">
        <v>25162</v>
      </c>
      <c r="C147" s="388" t="s">
        <v>25163</v>
      </c>
      <c r="D147" s="379" t="s">
        <v>181</v>
      </c>
      <c r="E147" s="380">
        <v>510</v>
      </c>
      <c r="F147" s="390"/>
    </row>
    <row r="148" spans="1:6" ht="30" x14ac:dyDescent="0.25">
      <c r="A148" s="98">
        <f t="shared" si="2"/>
        <v>23522</v>
      </c>
      <c r="B148" s="388" t="s">
        <v>25164</v>
      </c>
      <c r="C148" s="388" t="s">
        <v>25165</v>
      </c>
      <c r="D148" s="379" t="s">
        <v>194</v>
      </c>
      <c r="E148" s="380">
        <v>329.85</v>
      </c>
      <c r="F148" s="390"/>
    </row>
    <row r="149" spans="1:6" x14ac:dyDescent="0.25">
      <c r="A149" s="98">
        <f t="shared" si="2"/>
        <v>240</v>
      </c>
      <c r="B149" s="389" t="s">
        <v>25166</v>
      </c>
      <c r="C149" s="392" t="s">
        <v>25167</v>
      </c>
      <c r="D149" s="393"/>
      <c r="E149" s="393"/>
      <c r="F149" s="394"/>
    </row>
    <row r="150" spans="1:6" ht="45" x14ac:dyDescent="0.25">
      <c r="A150" s="98">
        <f t="shared" si="2"/>
        <v>24015</v>
      </c>
      <c r="B150" s="388" t="s">
        <v>25168</v>
      </c>
      <c r="C150" s="388" t="s">
        <v>25169</v>
      </c>
      <c r="D150" s="379" t="s">
        <v>214</v>
      </c>
      <c r="E150" s="380">
        <v>9.73</v>
      </c>
      <c r="F150" s="390"/>
    </row>
    <row r="151" spans="1:6" x14ac:dyDescent="0.25">
      <c r="A151" s="98">
        <f t="shared" si="2"/>
        <v>24020</v>
      </c>
      <c r="B151" s="388" t="s">
        <v>25170</v>
      </c>
      <c r="C151" s="388" t="s">
        <v>25171</v>
      </c>
      <c r="D151" s="379" t="s">
        <v>214</v>
      </c>
      <c r="E151" s="380">
        <v>12.6</v>
      </c>
      <c r="F151" s="390"/>
    </row>
    <row r="152" spans="1:6" ht="30" x14ac:dyDescent="0.25">
      <c r="A152" s="98">
        <f t="shared" si="2"/>
        <v>24029</v>
      </c>
      <c r="B152" s="388" t="s">
        <v>25172</v>
      </c>
      <c r="C152" s="388" t="s">
        <v>25173</v>
      </c>
      <c r="D152" s="379" t="s">
        <v>194</v>
      </c>
      <c r="E152" s="380">
        <v>8.57</v>
      </c>
      <c r="F152" s="390"/>
    </row>
    <row r="153" spans="1:6" ht="30" x14ac:dyDescent="0.25">
      <c r="A153" s="98">
        <f t="shared" si="2"/>
        <v>24034</v>
      </c>
      <c r="B153" s="388" t="s">
        <v>25174</v>
      </c>
      <c r="C153" s="388" t="s">
        <v>25175</v>
      </c>
      <c r="D153" s="379" t="s">
        <v>214</v>
      </c>
      <c r="E153" s="380">
        <v>18.41</v>
      </c>
      <c r="F153" s="390"/>
    </row>
    <row r="154" spans="1:6" ht="15" customHeight="1" x14ac:dyDescent="0.25">
      <c r="A154" s="98">
        <f t="shared" si="2"/>
        <v>24035</v>
      </c>
      <c r="B154" s="388" t="s">
        <v>25176</v>
      </c>
      <c r="C154" s="388" t="s">
        <v>25177</v>
      </c>
      <c r="D154" s="379" t="s">
        <v>214</v>
      </c>
      <c r="E154" s="380">
        <v>19.72</v>
      </c>
      <c r="F154" s="390"/>
    </row>
    <row r="155" spans="1:6" x14ac:dyDescent="0.25">
      <c r="A155" s="98">
        <f t="shared" si="2"/>
        <v>24038</v>
      </c>
      <c r="B155" s="388" t="s">
        <v>25178</v>
      </c>
      <c r="C155" s="388" t="s">
        <v>25179</v>
      </c>
      <c r="D155" s="379" t="s">
        <v>25180</v>
      </c>
      <c r="E155" s="380">
        <v>0.31</v>
      </c>
      <c r="F155" s="390"/>
    </row>
    <row r="156" spans="1:6" ht="30" x14ac:dyDescent="0.25">
      <c r="A156" s="98">
        <f t="shared" si="2"/>
        <v>24042</v>
      </c>
      <c r="B156" s="388" t="s">
        <v>25181</v>
      </c>
      <c r="C156" s="388" t="s">
        <v>25182</v>
      </c>
      <c r="D156" s="379" t="s">
        <v>214</v>
      </c>
      <c r="E156" s="380">
        <v>38.11</v>
      </c>
      <c r="F156" s="390"/>
    </row>
    <row r="157" spans="1:6" ht="30" x14ac:dyDescent="0.25">
      <c r="A157" s="98">
        <f t="shared" si="2"/>
        <v>241</v>
      </c>
      <c r="B157" s="389" t="s">
        <v>25183</v>
      </c>
      <c r="C157" s="392" t="s">
        <v>25184</v>
      </c>
      <c r="D157" s="393"/>
      <c r="E157" s="393"/>
      <c r="F157" s="394"/>
    </row>
    <row r="158" spans="1:6" x14ac:dyDescent="0.25">
      <c r="A158" s="98">
        <f t="shared" si="2"/>
        <v>24116</v>
      </c>
      <c r="B158" s="388" t="s">
        <v>25185</v>
      </c>
      <c r="C158" s="388" t="s">
        <v>25186</v>
      </c>
      <c r="D158" s="379" t="s">
        <v>194</v>
      </c>
      <c r="E158" s="380">
        <v>1.04</v>
      </c>
      <c r="F158" s="390"/>
    </row>
    <row r="159" spans="1:6" ht="45" x14ac:dyDescent="0.25">
      <c r="A159" s="98">
        <f t="shared" si="2"/>
        <v>24130</v>
      </c>
      <c r="B159" s="388" t="s">
        <v>25187</v>
      </c>
      <c r="C159" s="388" t="s">
        <v>25188</v>
      </c>
      <c r="D159" s="379" t="s">
        <v>194</v>
      </c>
      <c r="E159" s="380">
        <v>269.2</v>
      </c>
      <c r="F159" s="390"/>
    </row>
    <row r="160" spans="1:6" ht="15" customHeight="1" x14ac:dyDescent="0.25">
      <c r="A160" s="98">
        <f t="shared" si="2"/>
        <v>24131</v>
      </c>
      <c r="B160" s="388" t="s">
        <v>25189</v>
      </c>
      <c r="C160" s="388" t="s">
        <v>25190</v>
      </c>
      <c r="D160" s="379" t="s">
        <v>194</v>
      </c>
      <c r="E160" s="380">
        <v>299.67</v>
      </c>
      <c r="F160" s="390"/>
    </row>
    <row r="161" spans="1:6" x14ac:dyDescent="0.25">
      <c r="A161" s="98">
        <f t="shared" si="2"/>
        <v>24145</v>
      </c>
      <c r="B161" s="388" t="s">
        <v>25191</v>
      </c>
      <c r="C161" s="388" t="s">
        <v>25192</v>
      </c>
      <c r="D161" s="379" t="s">
        <v>214</v>
      </c>
      <c r="E161" s="380">
        <v>20.09</v>
      </c>
      <c r="F161" s="390"/>
    </row>
    <row r="162" spans="1:6" ht="30" x14ac:dyDescent="0.25">
      <c r="A162" s="98">
        <f t="shared" si="2"/>
        <v>24184</v>
      </c>
      <c r="B162" s="388" t="s">
        <v>25193</v>
      </c>
      <c r="C162" s="388" t="s">
        <v>1070</v>
      </c>
      <c r="D162" s="379" t="s">
        <v>181</v>
      </c>
      <c r="E162" s="380">
        <v>33.409999999999997</v>
      </c>
      <c r="F162" s="390"/>
    </row>
    <row r="163" spans="1:6" x14ac:dyDescent="0.25">
      <c r="A163" s="98">
        <f t="shared" si="2"/>
        <v>255</v>
      </c>
      <c r="B163" s="389" t="s">
        <v>25194</v>
      </c>
      <c r="C163" s="392" t="s">
        <v>25195</v>
      </c>
      <c r="D163" s="393"/>
      <c r="E163" s="393"/>
      <c r="F163" s="394"/>
    </row>
    <row r="164" spans="1:6" ht="30" x14ac:dyDescent="0.25">
      <c r="A164" s="98">
        <f t="shared" si="2"/>
        <v>25513</v>
      </c>
      <c r="B164" s="388" t="s">
        <v>25196</v>
      </c>
      <c r="C164" s="388" t="s">
        <v>25197</v>
      </c>
      <c r="D164" s="379" t="s">
        <v>194</v>
      </c>
      <c r="E164" s="380">
        <v>32.549999999999997</v>
      </c>
      <c r="F164" s="390"/>
    </row>
    <row r="165" spans="1:6" ht="30" x14ac:dyDescent="0.25">
      <c r="A165" s="98">
        <f t="shared" si="2"/>
        <v>25514</v>
      </c>
      <c r="B165" s="388" t="s">
        <v>25198</v>
      </c>
      <c r="C165" s="388" t="s">
        <v>25199</v>
      </c>
      <c r="D165" s="379" t="s">
        <v>194</v>
      </c>
      <c r="E165" s="380">
        <v>56.73</v>
      </c>
      <c r="F165" s="390"/>
    </row>
    <row r="166" spans="1:6" x14ac:dyDescent="0.25">
      <c r="A166" s="98">
        <f t="shared" si="2"/>
        <v>25532</v>
      </c>
      <c r="B166" s="388" t="s">
        <v>25200</v>
      </c>
      <c r="C166" s="388" t="s">
        <v>25201</v>
      </c>
      <c r="D166" s="379" t="s">
        <v>194</v>
      </c>
      <c r="E166" s="380">
        <v>84.34</v>
      </c>
      <c r="F166" s="390"/>
    </row>
    <row r="167" spans="1:6" ht="30" x14ac:dyDescent="0.25">
      <c r="A167" s="98">
        <f t="shared" si="2"/>
        <v>25568</v>
      </c>
      <c r="B167" s="388" t="s">
        <v>25202</v>
      </c>
      <c r="C167" s="388" t="s">
        <v>935</v>
      </c>
      <c r="D167" s="379" t="s">
        <v>194</v>
      </c>
      <c r="E167" s="380">
        <v>29.46</v>
      </c>
      <c r="F167" s="390"/>
    </row>
    <row r="168" spans="1:6" ht="30" x14ac:dyDescent="0.25">
      <c r="A168" s="98">
        <f t="shared" si="2"/>
        <v>25569</v>
      </c>
      <c r="B168" s="388" t="s">
        <v>25203</v>
      </c>
      <c r="C168" s="388" t="s">
        <v>935</v>
      </c>
      <c r="D168" s="379" t="s">
        <v>194</v>
      </c>
      <c r="E168" s="380">
        <v>84.2</v>
      </c>
      <c r="F168" s="390"/>
    </row>
    <row r="169" spans="1:6" ht="15" customHeight="1" x14ac:dyDescent="0.25">
      <c r="A169" s="98">
        <f t="shared" si="2"/>
        <v>25570</v>
      </c>
      <c r="B169" s="388" t="s">
        <v>25204</v>
      </c>
      <c r="C169" s="388" t="s">
        <v>25205</v>
      </c>
      <c r="D169" s="379" t="s">
        <v>181</v>
      </c>
      <c r="E169" s="380">
        <v>1.98</v>
      </c>
      <c r="F169" s="390"/>
    </row>
    <row r="170" spans="1:6" ht="30" x14ac:dyDescent="0.25">
      <c r="A170" s="98">
        <f t="shared" si="2"/>
        <v>25571</v>
      </c>
      <c r="B170" s="388" t="s">
        <v>25206</v>
      </c>
      <c r="C170" s="388" t="s">
        <v>934</v>
      </c>
      <c r="D170" s="379" t="s">
        <v>181</v>
      </c>
      <c r="E170" s="380">
        <v>6.52</v>
      </c>
      <c r="F170" s="390"/>
    </row>
    <row r="171" spans="1:6" ht="15" customHeight="1" x14ac:dyDescent="0.25">
      <c r="A171" s="98">
        <f t="shared" si="2"/>
        <v>25592</v>
      </c>
      <c r="B171" s="388" t="s">
        <v>25207</v>
      </c>
      <c r="C171" s="388" t="s">
        <v>25208</v>
      </c>
      <c r="D171" s="379" t="s">
        <v>194</v>
      </c>
      <c r="E171" s="380">
        <v>83.77</v>
      </c>
      <c r="F171" s="390"/>
    </row>
    <row r="172" spans="1:6" x14ac:dyDescent="0.25">
      <c r="A172" s="98">
        <f t="shared" si="2"/>
        <v>256</v>
      </c>
      <c r="B172" s="389" t="s">
        <v>25209</v>
      </c>
      <c r="C172" s="392" t="s">
        <v>25195</v>
      </c>
      <c r="D172" s="393"/>
      <c r="E172" s="393"/>
      <c r="F172" s="394"/>
    </row>
    <row r="173" spans="1:6" ht="30" x14ac:dyDescent="0.25">
      <c r="A173" s="98">
        <f t="shared" si="2"/>
        <v>25617</v>
      </c>
      <c r="B173" s="388" t="s">
        <v>25210</v>
      </c>
      <c r="C173" s="388" t="s">
        <v>25211</v>
      </c>
      <c r="D173" s="379" t="s">
        <v>194</v>
      </c>
      <c r="E173" s="380">
        <v>50.37</v>
      </c>
      <c r="F173" s="390"/>
    </row>
    <row r="174" spans="1:6" ht="15" customHeight="1" x14ac:dyDescent="0.25">
      <c r="A174" s="98">
        <f t="shared" si="2"/>
        <v>258</v>
      </c>
      <c r="B174" s="389" t="s">
        <v>25212</v>
      </c>
      <c r="C174" s="392" t="s">
        <v>25195</v>
      </c>
      <c r="D174" s="393"/>
      <c r="E174" s="393"/>
      <c r="F174" s="394"/>
    </row>
    <row r="175" spans="1:6" ht="45" x14ac:dyDescent="0.25">
      <c r="A175" s="98">
        <f t="shared" si="2"/>
        <v>25841</v>
      </c>
      <c r="B175" s="388" t="s">
        <v>25213</v>
      </c>
      <c r="C175" s="388" t="s">
        <v>753</v>
      </c>
      <c r="D175" s="379" t="s">
        <v>194</v>
      </c>
      <c r="E175" s="380">
        <v>62.87</v>
      </c>
      <c r="F175" s="390"/>
    </row>
    <row r="176" spans="1:6" ht="45" x14ac:dyDescent="0.25">
      <c r="A176" s="98">
        <f t="shared" si="2"/>
        <v>25843</v>
      </c>
      <c r="B176" s="388" t="s">
        <v>25214</v>
      </c>
      <c r="C176" s="388" t="s">
        <v>25215</v>
      </c>
      <c r="D176" s="379" t="s">
        <v>194</v>
      </c>
      <c r="E176" s="380">
        <v>68.2</v>
      </c>
      <c r="F176" s="390"/>
    </row>
    <row r="177" spans="1:6" x14ac:dyDescent="0.25">
      <c r="A177" s="98">
        <f t="shared" si="2"/>
        <v>260</v>
      </c>
      <c r="B177" s="389" t="s">
        <v>25216</v>
      </c>
      <c r="C177" s="392" t="s">
        <v>25217</v>
      </c>
      <c r="D177" s="393"/>
      <c r="E177" s="393"/>
      <c r="F177" s="394"/>
    </row>
    <row r="178" spans="1:6" ht="30" x14ac:dyDescent="0.25">
      <c r="A178" s="98">
        <f t="shared" si="2"/>
        <v>26008</v>
      </c>
      <c r="B178" s="388" t="s">
        <v>25218</v>
      </c>
      <c r="C178" s="388" t="s">
        <v>25219</v>
      </c>
      <c r="D178" s="379" t="s">
        <v>182</v>
      </c>
      <c r="E178" s="380">
        <v>34.26</v>
      </c>
      <c r="F178" s="390"/>
    </row>
    <row r="179" spans="1:6" ht="15" customHeight="1" x14ac:dyDescent="0.25">
      <c r="A179" s="98">
        <f t="shared" si="2"/>
        <v>26015</v>
      </c>
      <c r="B179" s="388" t="s">
        <v>25220</v>
      </c>
      <c r="C179" s="388" t="s">
        <v>25221</v>
      </c>
      <c r="D179" s="379" t="s">
        <v>182</v>
      </c>
      <c r="E179" s="380">
        <v>67.760000000000005</v>
      </c>
      <c r="F179" s="390"/>
    </row>
    <row r="180" spans="1:6" ht="30" x14ac:dyDescent="0.25">
      <c r="A180" s="98">
        <f t="shared" si="2"/>
        <v>26040</v>
      </c>
      <c r="B180" s="388" t="s">
        <v>25222</v>
      </c>
      <c r="C180" s="388" t="s">
        <v>25223</v>
      </c>
      <c r="D180" s="379" t="s">
        <v>182</v>
      </c>
      <c r="E180" s="380">
        <v>7.51</v>
      </c>
      <c r="F180" s="390"/>
    </row>
    <row r="181" spans="1:6" ht="30" x14ac:dyDescent="0.25">
      <c r="A181" s="98">
        <f t="shared" si="2"/>
        <v>26091</v>
      </c>
      <c r="B181" s="388" t="s">
        <v>25224</v>
      </c>
      <c r="C181" s="388" t="s">
        <v>25225</v>
      </c>
      <c r="D181" s="379" t="s">
        <v>182</v>
      </c>
      <c r="E181" s="380">
        <v>5.31</v>
      </c>
      <c r="F181" s="390"/>
    </row>
    <row r="182" spans="1:6" ht="30" x14ac:dyDescent="0.25">
      <c r="A182" s="98">
        <f t="shared" si="2"/>
        <v>265</v>
      </c>
      <c r="B182" s="389" t="s">
        <v>25226</v>
      </c>
      <c r="C182" s="392" t="s">
        <v>25227</v>
      </c>
      <c r="D182" s="393"/>
      <c r="E182" s="393"/>
      <c r="F182" s="394"/>
    </row>
    <row r="183" spans="1:6" x14ac:dyDescent="0.25">
      <c r="A183" s="98">
        <f t="shared" si="2"/>
        <v>26503</v>
      </c>
      <c r="B183" s="388" t="s">
        <v>25228</v>
      </c>
      <c r="C183" s="388" t="s">
        <v>25229</v>
      </c>
      <c r="D183" s="379" t="s">
        <v>181</v>
      </c>
      <c r="E183" s="380">
        <v>0.8</v>
      </c>
      <c r="F183" s="390"/>
    </row>
    <row r="184" spans="1:6" x14ac:dyDescent="0.25">
      <c r="A184" s="98">
        <f t="shared" si="2"/>
        <v>26506</v>
      </c>
      <c r="B184" s="388" t="s">
        <v>25230</v>
      </c>
      <c r="C184" s="388" t="s">
        <v>25231</v>
      </c>
      <c r="D184" s="379" t="s">
        <v>181</v>
      </c>
      <c r="E184" s="380">
        <v>219.1</v>
      </c>
      <c r="F184" s="390"/>
    </row>
    <row r="185" spans="1:6" ht="30" x14ac:dyDescent="0.25">
      <c r="A185" s="98">
        <f t="shared" si="2"/>
        <v>26508</v>
      </c>
      <c r="B185" s="388" t="s">
        <v>25232</v>
      </c>
      <c r="C185" s="388" t="s">
        <v>25233</v>
      </c>
      <c r="D185" s="379" t="s">
        <v>182</v>
      </c>
      <c r="E185" s="380">
        <v>7.34</v>
      </c>
      <c r="F185" s="390"/>
    </row>
    <row r="186" spans="1:6" x14ac:dyDescent="0.25">
      <c r="A186" s="98">
        <f t="shared" si="2"/>
        <v>26512</v>
      </c>
      <c r="B186" s="388" t="s">
        <v>25234</v>
      </c>
      <c r="C186" s="388" t="s">
        <v>25235</v>
      </c>
      <c r="D186" s="379" t="s">
        <v>181</v>
      </c>
      <c r="E186" s="380">
        <v>1.58</v>
      </c>
      <c r="F186" s="390"/>
    </row>
    <row r="187" spans="1:6" ht="45" x14ac:dyDescent="0.25">
      <c r="A187" s="98">
        <f t="shared" si="2"/>
        <v>26517</v>
      </c>
      <c r="B187" s="388" t="s">
        <v>25236</v>
      </c>
      <c r="C187" s="388" t="s">
        <v>25237</v>
      </c>
      <c r="D187" s="379" t="s">
        <v>181</v>
      </c>
      <c r="E187" s="380">
        <v>1.72</v>
      </c>
      <c r="F187" s="390"/>
    </row>
    <row r="188" spans="1:6" x14ac:dyDescent="0.25">
      <c r="A188" s="98">
        <f t="shared" si="2"/>
        <v>26546</v>
      </c>
      <c r="B188" s="388" t="s">
        <v>25238</v>
      </c>
      <c r="C188" s="388" t="s">
        <v>25239</v>
      </c>
      <c r="D188" s="379" t="s">
        <v>181</v>
      </c>
      <c r="E188" s="380">
        <v>0.39</v>
      </c>
      <c r="F188" s="390"/>
    </row>
    <row r="189" spans="1:6" ht="30" x14ac:dyDescent="0.25">
      <c r="A189" s="98">
        <f t="shared" si="2"/>
        <v>26548</v>
      </c>
      <c r="B189" s="388" t="s">
        <v>25240</v>
      </c>
      <c r="C189" s="388" t="s">
        <v>754</v>
      </c>
      <c r="D189" s="379" t="s">
        <v>181</v>
      </c>
      <c r="E189" s="380">
        <v>0.5</v>
      </c>
      <c r="F189" s="390"/>
    </row>
    <row r="190" spans="1:6" x14ac:dyDescent="0.25">
      <c r="A190" s="98">
        <f t="shared" si="2"/>
        <v>26549</v>
      </c>
      <c r="B190" s="388" t="s">
        <v>25241</v>
      </c>
      <c r="C190" s="388" t="s">
        <v>916</v>
      </c>
      <c r="D190" s="379" t="s">
        <v>181</v>
      </c>
      <c r="E190" s="380">
        <v>0.18</v>
      </c>
      <c r="F190" s="390"/>
    </row>
    <row r="191" spans="1:6" ht="30" x14ac:dyDescent="0.25">
      <c r="A191" s="98">
        <f t="shared" si="2"/>
        <v>26550</v>
      </c>
      <c r="B191" s="388" t="s">
        <v>25242</v>
      </c>
      <c r="C191" s="388" t="s">
        <v>917</v>
      </c>
      <c r="D191" s="379" t="s">
        <v>181</v>
      </c>
      <c r="E191" s="380">
        <v>13.91</v>
      </c>
      <c r="F191" s="390"/>
    </row>
    <row r="192" spans="1:6" x14ac:dyDescent="0.25">
      <c r="A192" s="98">
        <f t="shared" si="2"/>
        <v>26551</v>
      </c>
      <c r="B192" s="388" t="s">
        <v>25243</v>
      </c>
      <c r="C192" s="388" t="s">
        <v>25244</v>
      </c>
      <c r="D192" s="379" t="s">
        <v>181</v>
      </c>
      <c r="E192" s="380">
        <v>0.46</v>
      </c>
      <c r="F192" s="390"/>
    </row>
    <row r="193" spans="1:6" x14ac:dyDescent="0.25">
      <c r="A193" s="98">
        <f t="shared" si="2"/>
        <v>26552</v>
      </c>
      <c r="B193" s="388" t="s">
        <v>25245</v>
      </c>
      <c r="C193" s="388" t="s">
        <v>25246</v>
      </c>
      <c r="D193" s="379" t="s">
        <v>181</v>
      </c>
      <c r="E193" s="380">
        <v>0.15</v>
      </c>
      <c r="F193" s="390"/>
    </row>
    <row r="194" spans="1:6" x14ac:dyDescent="0.25">
      <c r="A194" s="98">
        <f t="shared" si="2"/>
        <v>26554</v>
      </c>
      <c r="B194" s="388" t="s">
        <v>25247</v>
      </c>
      <c r="C194" s="388" t="s">
        <v>25248</v>
      </c>
      <c r="D194" s="379" t="s">
        <v>181</v>
      </c>
      <c r="E194" s="380">
        <v>0.16</v>
      </c>
      <c r="F194" s="390"/>
    </row>
    <row r="195" spans="1:6" x14ac:dyDescent="0.25">
      <c r="A195" s="98">
        <f t="shared" si="2"/>
        <v>26560</v>
      </c>
      <c r="B195" s="388" t="s">
        <v>25249</v>
      </c>
      <c r="C195" s="388" t="s">
        <v>744</v>
      </c>
      <c r="D195" s="379" t="s">
        <v>214</v>
      </c>
      <c r="E195" s="380">
        <v>19.190000000000001</v>
      </c>
      <c r="F195" s="390"/>
    </row>
    <row r="196" spans="1:6" x14ac:dyDescent="0.25">
      <c r="A196" s="98">
        <f t="shared" si="2"/>
        <v>26563</v>
      </c>
      <c r="B196" s="388" t="s">
        <v>25250</v>
      </c>
      <c r="C196" s="388" t="s">
        <v>25251</v>
      </c>
      <c r="D196" s="379" t="s">
        <v>214</v>
      </c>
      <c r="E196" s="380">
        <v>25.92</v>
      </c>
      <c r="F196" s="390"/>
    </row>
    <row r="197" spans="1:6" x14ac:dyDescent="0.25">
      <c r="A197" s="98">
        <f t="shared" si="2"/>
        <v>26566</v>
      </c>
      <c r="B197" s="388" t="s">
        <v>25252</v>
      </c>
      <c r="C197" s="388" t="s">
        <v>25253</v>
      </c>
      <c r="D197" s="379" t="s">
        <v>214</v>
      </c>
      <c r="E197" s="380">
        <v>19.53</v>
      </c>
      <c r="F197" s="390"/>
    </row>
    <row r="198" spans="1:6" x14ac:dyDescent="0.25">
      <c r="A198" s="98">
        <f t="shared" si="2"/>
        <v>26569</v>
      </c>
      <c r="B198" s="388" t="s">
        <v>25254</v>
      </c>
      <c r="C198" s="388" t="s">
        <v>713</v>
      </c>
      <c r="D198" s="379" t="s">
        <v>214</v>
      </c>
      <c r="E198" s="380">
        <v>18.16</v>
      </c>
      <c r="F198" s="390"/>
    </row>
    <row r="199" spans="1:6" x14ac:dyDescent="0.25">
      <c r="A199" s="98">
        <f t="shared" si="2"/>
        <v>26570</v>
      </c>
      <c r="B199" s="388" t="s">
        <v>25255</v>
      </c>
      <c r="C199" s="388" t="s">
        <v>25256</v>
      </c>
      <c r="D199" s="379" t="s">
        <v>214</v>
      </c>
      <c r="E199" s="380">
        <v>18.16</v>
      </c>
      <c r="F199" s="390"/>
    </row>
    <row r="200" spans="1:6" x14ac:dyDescent="0.25">
      <c r="A200" s="98">
        <f t="shared" si="2"/>
        <v>26573</v>
      </c>
      <c r="B200" s="388" t="s">
        <v>25257</v>
      </c>
      <c r="C200" s="388" t="s">
        <v>751</v>
      </c>
      <c r="D200" s="379" t="s">
        <v>214</v>
      </c>
      <c r="E200" s="380">
        <v>25.7</v>
      </c>
      <c r="F200" s="390"/>
    </row>
    <row r="201" spans="1:6" ht="30" x14ac:dyDescent="0.25">
      <c r="A201" s="98">
        <f t="shared" si="2"/>
        <v>26581</v>
      </c>
      <c r="B201" s="388" t="s">
        <v>25258</v>
      </c>
      <c r="C201" s="388" t="s">
        <v>25259</v>
      </c>
      <c r="D201" s="379" t="s">
        <v>214</v>
      </c>
      <c r="E201" s="380">
        <v>21.26</v>
      </c>
      <c r="F201" s="390"/>
    </row>
    <row r="202" spans="1:6" x14ac:dyDescent="0.25">
      <c r="A202" s="98">
        <f t="shared" si="2"/>
        <v>26588</v>
      </c>
      <c r="B202" s="388" t="s">
        <v>25260</v>
      </c>
      <c r="C202" s="388" t="s">
        <v>25261</v>
      </c>
      <c r="D202" s="379" t="s">
        <v>181</v>
      </c>
      <c r="E202" s="380">
        <v>0.14000000000000001</v>
      </c>
      <c r="F202" s="390"/>
    </row>
    <row r="203" spans="1:6" ht="15" customHeight="1" x14ac:dyDescent="0.25">
      <c r="A203" s="98">
        <f t="shared" si="2"/>
        <v>26589</v>
      </c>
      <c r="B203" s="388" t="s">
        <v>25262</v>
      </c>
      <c r="C203" s="388" t="s">
        <v>25263</v>
      </c>
      <c r="D203" s="379" t="s">
        <v>181</v>
      </c>
      <c r="E203" s="380">
        <v>0.32</v>
      </c>
      <c r="F203" s="390"/>
    </row>
    <row r="204" spans="1:6" x14ac:dyDescent="0.25">
      <c r="A204" s="98">
        <f t="shared" si="2"/>
        <v>26591</v>
      </c>
      <c r="B204" s="388" t="s">
        <v>25264</v>
      </c>
      <c r="C204" s="388" t="s">
        <v>25265</v>
      </c>
      <c r="D204" s="379" t="s">
        <v>181</v>
      </c>
      <c r="E204" s="380">
        <v>7.0000000000000007E-2</v>
      </c>
      <c r="F204" s="390"/>
    </row>
    <row r="205" spans="1:6" x14ac:dyDescent="0.25">
      <c r="A205" s="98">
        <f t="shared" si="2"/>
        <v>26592</v>
      </c>
      <c r="B205" s="388" t="s">
        <v>25266</v>
      </c>
      <c r="C205" s="388" t="s">
        <v>25267</v>
      </c>
      <c r="D205" s="379" t="s">
        <v>181</v>
      </c>
      <c r="E205" s="380">
        <v>0.18</v>
      </c>
      <c r="F205" s="390"/>
    </row>
    <row r="206" spans="1:6" ht="30" x14ac:dyDescent="0.25">
      <c r="A206" s="98">
        <f t="shared" ref="A206:A269" si="3">VALUE(RIGHT(B206,LEN(B206)-1))</f>
        <v>266</v>
      </c>
      <c r="B206" s="389" t="s">
        <v>25268</v>
      </c>
      <c r="C206" s="392" t="s">
        <v>25269</v>
      </c>
      <c r="D206" s="393"/>
      <c r="E206" s="393"/>
      <c r="F206" s="394"/>
    </row>
    <row r="207" spans="1:6" ht="30" x14ac:dyDescent="0.25">
      <c r="A207" s="98">
        <f t="shared" si="3"/>
        <v>26607</v>
      </c>
      <c r="B207" s="388" t="s">
        <v>25270</v>
      </c>
      <c r="C207" s="388" t="s">
        <v>25271</v>
      </c>
      <c r="D207" s="379" t="s">
        <v>181</v>
      </c>
      <c r="E207" s="380">
        <v>2.0099999999999998</v>
      </c>
      <c r="F207" s="390"/>
    </row>
    <row r="208" spans="1:6" ht="30" x14ac:dyDescent="0.25">
      <c r="A208" s="98">
        <f t="shared" si="3"/>
        <v>26610</v>
      </c>
      <c r="B208" s="388" t="s">
        <v>25272</v>
      </c>
      <c r="C208" s="388" t="s">
        <v>749</v>
      </c>
      <c r="D208" s="379" t="s">
        <v>181</v>
      </c>
      <c r="E208" s="380">
        <v>0.5</v>
      </c>
      <c r="F208" s="390"/>
    </row>
    <row r="209" spans="1:6" x14ac:dyDescent="0.25">
      <c r="A209" s="98">
        <f t="shared" si="3"/>
        <v>26612</v>
      </c>
      <c r="B209" s="388" t="s">
        <v>25273</v>
      </c>
      <c r="C209" s="388" t="s">
        <v>25274</v>
      </c>
      <c r="D209" s="379" t="s">
        <v>181</v>
      </c>
      <c r="E209" s="380">
        <v>0.63</v>
      </c>
      <c r="F209" s="390"/>
    </row>
    <row r="210" spans="1:6" ht="30" x14ac:dyDescent="0.25">
      <c r="A210" s="98">
        <f t="shared" si="3"/>
        <v>26617</v>
      </c>
      <c r="B210" s="388" t="s">
        <v>25275</v>
      </c>
      <c r="C210" s="388" t="s">
        <v>25276</v>
      </c>
      <c r="D210" s="379" t="s">
        <v>182</v>
      </c>
      <c r="E210" s="380">
        <v>21.93</v>
      </c>
      <c r="F210" s="390"/>
    </row>
    <row r="211" spans="1:6" ht="30" x14ac:dyDescent="0.25">
      <c r="A211" s="98">
        <f t="shared" si="3"/>
        <v>26618</v>
      </c>
      <c r="B211" s="388" t="s">
        <v>25277</v>
      </c>
      <c r="C211" s="388" t="s">
        <v>25278</v>
      </c>
      <c r="D211" s="379" t="s">
        <v>181</v>
      </c>
      <c r="E211" s="380">
        <v>22.44</v>
      </c>
      <c r="F211" s="390"/>
    </row>
    <row r="212" spans="1:6" x14ac:dyDescent="0.25">
      <c r="A212" s="98">
        <f t="shared" si="3"/>
        <v>26648</v>
      </c>
      <c r="B212" s="388" t="s">
        <v>25279</v>
      </c>
      <c r="C212" s="388" t="s">
        <v>25280</v>
      </c>
      <c r="D212" s="379" t="s">
        <v>181</v>
      </c>
      <c r="E212" s="380">
        <v>0.3</v>
      </c>
      <c r="F212" s="390"/>
    </row>
    <row r="213" spans="1:6" ht="30" x14ac:dyDescent="0.25">
      <c r="A213" s="98">
        <f t="shared" si="3"/>
        <v>26664</v>
      </c>
      <c r="B213" s="388" t="s">
        <v>25281</v>
      </c>
      <c r="C213" s="388" t="s">
        <v>25282</v>
      </c>
      <c r="D213" s="379" t="s">
        <v>181</v>
      </c>
      <c r="E213" s="380">
        <v>0.37</v>
      </c>
      <c r="F213" s="390"/>
    </row>
    <row r="214" spans="1:6" ht="45" x14ac:dyDescent="0.25">
      <c r="A214" s="98">
        <f t="shared" si="3"/>
        <v>26668</v>
      </c>
      <c r="B214" s="388" t="s">
        <v>25283</v>
      </c>
      <c r="C214" s="388" t="s">
        <v>25284</v>
      </c>
      <c r="D214" s="379" t="s">
        <v>181</v>
      </c>
      <c r="E214" s="380">
        <v>90.21</v>
      </c>
      <c r="F214" s="390"/>
    </row>
    <row r="215" spans="1:6" ht="30" x14ac:dyDescent="0.25">
      <c r="A215" s="98">
        <f t="shared" si="3"/>
        <v>26669</v>
      </c>
      <c r="B215" s="388" t="s">
        <v>25285</v>
      </c>
      <c r="C215" s="388" t="s">
        <v>25286</v>
      </c>
      <c r="D215" s="379" t="s">
        <v>181</v>
      </c>
      <c r="E215" s="380">
        <v>14.45</v>
      </c>
      <c r="F215" s="390"/>
    </row>
    <row r="216" spans="1:6" ht="45" x14ac:dyDescent="0.25">
      <c r="A216" s="98">
        <f t="shared" si="3"/>
        <v>26670</v>
      </c>
      <c r="B216" s="388" t="s">
        <v>25287</v>
      </c>
      <c r="C216" s="388" t="s">
        <v>25288</v>
      </c>
      <c r="D216" s="379" t="s">
        <v>181</v>
      </c>
      <c r="E216" s="380">
        <v>173.67</v>
      </c>
      <c r="F216" s="390"/>
    </row>
    <row r="217" spans="1:6" ht="15" customHeight="1" x14ac:dyDescent="0.25">
      <c r="A217" s="98">
        <f t="shared" si="3"/>
        <v>26671</v>
      </c>
      <c r="B217" s="388" t="s">
        <v>25289</v>
      </c>
      <c r="C217" s="388" t="s">
        <v>25290</v>
      </c>
      <c r="D217" s="379" t="s">
        <v>181</v>
      </c>
      <c r="E217" s="380">
        <v>91.66</v>
      </c>
      <c r="F217" s="390"/>
    </row>
    <row r="218" spans="1:6" x14ac:dyDescent="0.25">
      <c r="A218" s="98">
        <f t="shared" si="3"/>
        <v>26675</v>
      </c>
      <c r="B218" s="388" t="s">
        <v>25291</v>
      </c>
      <c r="C218" s="388" t="s">
        <v>25292</v>
      </c>
      <c r="D218" s="379" t="s">
        <v>181</v>
      </c>
      <c r="E218" s="380">
        <v>0.52</v>
      </c>
      <c r="F218" s="390"/>
    </row>
    <row r="219" spans="1:6" ht="15" customHeight="1" x14ac:dyDescent="0.25">
      <c r="A219" s="98">
        <f t="shared" si="3"/>
        <v>26678</v>
      </c>
      <c r="B219" s="388" t="s">
        <v>25293</v>
      </c>
      <c r="C219" s="388" t="s">
        <v>25294</v>
      </c>
      <c r="D219" s="379" t="s">
        <v>181</v>
      </c>
      <c r="E219" s="380">
        <v>0.45</v>
      </c>
      <c r="F219" s="390"/>
    </row>
    <row r="220" spans="1:6" ht="30" x14ac:dyDescent="0.25">
      <c r="A220" s="98">
        <f t="shared" si="3"/>
        <v>267</v>
      </c>
      <c r="B220" s="389" t="s">
        <v>25295</v>
      </c>
      <c r="C220" s="392" t="s">
        <v>25269</v>
      </c>
      <c r="D220" s="393"/>
      <c r="E220" s="393"/>
      <c r="F220" s="394"/>
    </row>
    <row r="221" spans="1:6" ht="45" x14ac:dyDescent="0.25">
      <c r="A221" s="98">
        <f t="shared" si="3"/>
        <v>26714</v>
      </c>
      <c r="B221" s="388" t="s">
        <v>25296</v>
      </c>
      <c r="C221" s="388" t="s">
        <v>25297</v>
      </c>
      <c r="D221" s="379" t="s">
        <v>181</v>
      </c>
      <c r="E221" s="380">
        <v>14.61</v>
      </c>
      <c r="F221" s="390"/>
    </row>
    <row r="222" spans="1:6" ht="30" x14ac:dyDescent="0.25">
      <c r="A222" s="98">
        <f t="shared" si="3"/>
        <v>268</v>
      </c>
      <c r="B222" s="389" t="s">
        <v>25298</v>
      </c>
      <c r="C222" s="392" t="s">
        <v>25269</v>
      </c>
      <c r="D222" s="393"/>
      <c r="E222" s="393"/>
      <c r="F222" s="394"/>
    </row>
    <row r="223" spans="1:6" ht="15" customHeight="1" x14ac:dyDescent="0.25">
      <c r="A223" s="98">
        <f t="shared" si="3"/>
        <v>26877</v>
      </c>
      <c r="B223" s="388" t="s">
        <v>25299</v>
      </c>
      <c r="C223" s="388" t="s">
        <v>1069</v>
      </c>
      <c r="D223" s="379" t="s">
        <v>181</v>
      </c>
      <c r="E223" s="380">
        <v>0.56999999999999995</v>
      </c>
      <c r="F223" s="390"/>
    </row>
    <row r="224" spans="1:6" x14ac:dyDescent="0.25">
      <c r="A224" s="98">
        <f t="shared" si="3"/>
        <v>26879</v>
      </c>
      <c r="B224" s="388" t="s">
        <v>25300</v>
      </c>
      <c r="C224" s="388" t="s">
        <v>25301</v>
      </c>
      <c r="D224" s="379" t="s">
        <v>181</v>
      </c>
      <c r="E224" s="380">
        <v>0.48</v>
      </c>
      <c r="F224" s="390"/>
    </row>
    <row r="225" spans="1:6" x14ac:dyDescent="0.25">
      <c r="A225" s="98">
        <f t="shared" si="3"/>
        <v>26894</v>
      </c>
      <c r="B225" s="388" t="s">
        <v>25302</v>
      </c>
      <c r="C225" s="388" t="s">
        <v>1068</v>
      </c>
      <c r="D225" s="379" t="s">
        <v>181</v>
      </c>
      <c r="E225" s="380">
        <v>0.15</v>
      </c>
      <c r="F225" s="390"/>
    </row>
    <row r="226" spans="1:6" ht="15" customHeight="1" x14ac:dyDescent="0.25">
      <c r="A226" s="98">
        <f t="shared" si="3"/>
        <v>269</v>
      </c>
      <c r="B226" s="389" t="s">
        <v>25303</v>
      </c>
      <c r="C226" s="392" t="s">
        <v>25304</v>
      </c>
      <c r="D226" s="393"/>
      <c r="E226" s="393"/>
      <c r="F226" s="394"/>
    </row>
    <row r="227" spans="1:6" ht="30" x14ac:dyDescent="0.25">
      <c r="A227" s="98">
        <f t="shared" si="3"/>
        <v>26917</v>
      </c>
      <c r="B227" s="388" t="s">
        <v>25305</v>
      </c>
      <c r="C227" s="388" t="s">
        <v>25306</v>
      </c>
      <c r="D227" s="379" t="s">
        <v>181</v>
      </c>
      <c r="E227" s="380">
        <v>83</v>
      </c>
      <c r="F227" s="390"/>
    </row>
    <row r="228" spans="1:6" ht="30" x14ac:dyDescent="0.25">
      <c r="A228" s="98">
        <f t="shared" si="3"/>
        <v>26972</v>
      </c>
      <c r="B228" s="388" t="s">
        <v>25307</v>
      </c>
      <c r="C228" s="388" t="s">
        <v>25308</v>
      </c>
      <c r="D228" s="379" t="s">
        <v>181</v>
      </c>
      <c r="E228" s="380">
        <v>34.6</v>
      </c>
      <c r="F228" s="390"/>
    </row>
    <row r="229" spans="1:6" x14ac:dyDescent="0.25">
      <c r="A229" s="98">
        <f t="shared" si="3"/>
        <v>270</v>
      </c>
      <c r="B229" s="389" t="s">
        <v>25309</v>
      </c>
      <c r="C229" s="392" t="s">
        <v>25310</v>
      </c>
      <c r="D229" s="393"/>
      <c r="E229" s="393"/>
      <c r="F229" s="394"/>
    </row>
    <row r="230" spans="1:6" x14ac:dyDescent="0.25">
      <c r="A230" s="98">
        <f t="shared" si="3"/>
        <v>27002</v>
      </c>
      <c r="B230" s="388" t="s">
        <v>25311</v>
      </c>
      <c r="C230" s="388" t="s">
        <v>25312</v>
      </c>
      <c r="D230" s="379" t="s">
        <v>214</v>
      </c>
      <c r="E230" s="380">
        <v>16.920000000000002</v>
      </c>
      <c r="F230" s="390"/>
    </row>
    <row r="231" spans="1:6" x14ac:dyDescent="0.25">
      <c r="A231" s="98">
        <f t="shared" si="3"/>
        <v>27003</v>
      </c>
      <c r="B231" s="388" t="s">
        <v>25313</v>
      </c>
      <c r="C231" s="388" t="s">
        <v>25314</v>
      </c>
      <c r="D231" s="379" t="s">
        <v>214</v>
      </c>
      <c r="E231" s="380">
        <v>16.55</v>
      </c>
      <c r="F231" s="390"/>
    </row>
    <row r="232" spans="1:6" x14ac:dyDescent="0.25">
      <c r="A232" s="98">
        <f t="shared" si="3"/>
        <v>27004</v>
      </c>
      <c r="B232" s="388" t="s">
        <v>25315</v>
      </c>
      <c r="C232" s="388" t="s">
        <v>25316</v>
      </c>
      <c r="D232" s="379" t="s">
        <v>214</v>
      </c>
      <c r="E232" s="380">
        <v>17.850000000000001</v>
      </c>
      <c r="F232" s="390"/>
    </row>
    <row r="233" spans="1:6" x14ac:dyDescent="0.25">
      <c r="A233" s="98">
        <f t="shared" si="3"/>
        <v>27005</v>
      </c>
      <c r="B233" s="388" t="s">
        <v>25317</v>
      </c>
      <c r="C233" s="388" t="s">
        <v>25318</v>
      </c>
      <c r="D233" s="379" t="s">
        <v>214</v>
      </c>
      <c r="E233" s="380">
        <v>19.239999999999998</v>
      </c>
      <c r="F233" s="390"/>
    </row>
    <row r="234" spans="1:6" x14ac:dyDescent="0.25">
      <c r="A234" s="98">
        <f t="shared" si="3"/>
        <v>27006</v>
      </c>
      <c r="B234" s="388" t="s">
        <v>25319</v>
      </c>
      <c r="C234" s="388" t="s">
        <v>25320</v>
      </c>
      <c r="D234" s="379" t="s">
        <v>214</v>
      </c>
      <c r="E234" s="380">
        <v>22.61</v>
      </c>
      <c r="F234" s="390"/>
    </row>
    <row r="235" spans="1:6" ht="15" customHeight="1" x14ac:dyDescent="0.25">
      <c r="A235" s="98">
        <f t="shared" si="3"/>
        <v>27010</v>
      </c>
      <c r="B235" s="388" t="s">
        <v>25321</v>
      </c>
      <c r="C235" s="388" t="s">
        <v>693</v>
      </c>
      <c r="D235" s="379" t="s">
        <v>214</v>
      </c>
      <c r="E235" s="380">
        <v>17.16</v>
      </c>
      <c r="F235" s="390"/>
    </row>
    <row r="236" spans="1:6" x14ac:dyDescent="0.25">
      <c r="A236" s="98">
        <f t="shared" si="3"/>
        <v>27020</v>
      </c>
      <c r="B236" s="388" t="s">
        <v>25322</v>
      </c>
      <c r="C236" s="388" t="s">
        <v>25323</v>
      </c>
      <c r="D236" s="379" t="s">
        <v>182</v>
      </c>
      <c r="E236" s="380">
        <v>0.5</v>
      </c>
      <c r="F236" s="390"/>
    </row>
    <row r="237" spans="1:6" ht="30" x14ac:dyDescent="0.25">
      <c r="A237" s="98">
        <f t="shared" si="3"/>
        <v>27022</v>
      </c>
      <c r="B237" s="388" t="s">
        <v>25324</v>
      </c>
      <c r="C237" s="388" t="s">
        <v>25325</v>
      </c>
      <c r="D237" s="379" t="s">
        <v>182</v>
      </c>
      <c r="E237" s="380">
        <v>0.94</v>
      </c>
      <c r="F237" s="390"/>
    </row>
    <row r="238" spans="1:6" x14ac:dyDescent="0.25">
      <c r="A238" s="98">
        <f t="shared" si="3"/>
        <v>275</v>
      </c>
      <c r="B238" s="389" t="s">
        <v>25326</v>
      </c>
      <c r="C238" s="392" t="s">
        <v>25327</v>
      </c>
      <c r="D238" s="393"/>
      <c r="E238" s="393"/>
      <c r="F238" s="394"/>
    </row>
    <row r="239" spans="1:6" ht="30" x14ac:dyDescent="0.25">
      <c r="A239" s="98">
        <f t="shared" si="3"/>
        <v>27504</v>
      </c>
      <c r="B239" s="388" t="s">
        <v>25328</v>
      </c>
      <c r="C239" s="388" t="s">
        <v>25329</v>
      </c>
      <c r="D239" s="379" t="s">
        <v>181</v>
      </c>
      <c r="E239" s="380">
        <v>71.63</v>
      </c>
      <c r="F239" s="390"/>
    </row>
    <row r="240" spans="1:6" ht="15" customHeight="1" x14ac:dyDescent="0.25">
      <c r="A240" s="98">
        <f t="shared" si="3"/>
        <v>27520</v>
      </c>
      <c r="B240" s="388" t="s">
        <v>25330</v>
      </c>
      <c r="C240" s="388" t="s">
        <v>25331</v>
      </c>
      <c r="D240" s="379" t="s">
        <v>194</v>
      </c>
      <c r="E240" s="380">
        <v>22.39</v>
      </c>
      <c r="F240" s="390"/>
    </row>
    <row r="241" spans="1:6" ht="30" x14ac:dyDescent="0.25">
      <c r="A241" s="98">
        <f t="shared" si="3"/>
        <v>27532</v>
      </c>
      <c r="B241" s="388" t="s">
        <v>25332</v>
      </c>
      <c r="C241" s="388" t="s">
        <v>25333</v>
      </c>
      <c r="D241" s="379" t="s">
        <v>194</v>
      </c>
      <c r="E241" s="380">
        <v>110</v>
      </c>
      <c r="F241" s="390"/>
    </row>
    <row r="242" spans="1:6" ht="45" x14ac:dyDescent="0.25">
      <c r="A242" s="98">
        <f t="shared" si="3"/>
        <v>27546</v>
      </c>
      <c r="B242" s="388" t="s">
        <v>25334</v>
      </c>
      <c r="C242" s="388" t="s">
        <v>25335</v>
      </c>
      <c r="D242" s="379" t="s">
        <v>194</v>
      </c>
      <c r="E242" s="380">
        <v>60.59</v>
      </c>
      <c r="F242" s="390"/>
    </row>
    <row r="243" spans="1:6" x14ac:dyDescent="0.25">
      <c r="A243" s="98">
        <f t="shared" si="3"/>
        <v>276</v>
      </c>
      <c r="B243" s="389" t="s">
        <v>25336</v>
      </c>
      <c r="C243" s="392" t="s">
        <v>25337</v>
      </c>
      <c r="D243" s="393"/>
      <c r="E243" s="393"/>
      <c r="F243" s="394"/>
    </row>
    <row r="244" spans="1:6" ht="45" x14ac:dyDescent="0.25">
      <c r="A244" s="98">
        <f t="shared" si="3"/>
        <v>27602</v>
      </c>
      <c r="B244" s="388" t="s">
        <v>25338</v>
      </c>
      <c r="C244" s="388" t="s">
        <v>25339</v>
      </c>
      <c r="D244" s="379" t="s">
        <v>194</v>
      </c>
      <c r="E244" s="380">
        <v>38.46</v>
      </c>
      <c r="F244" s="390"/>
    </row>
    <row r="245" spans="1:6" ht="30" x14ac:dyDescent="0.25">
      <c r="A245" s="98">
        <f t="shared" si="3"/>
        <v>27666</v>
      </c>
      <c r="B245" s="388" t="s">
        <v>25340</v>
      </c>
      <c r="C245" s="388" t="s">
        <v>25341</v>
      </c>
      <c r="D245" s="379" t="s">
        <v>194</v>
      </c>
      <c r="E245" s="380">
        <v>75.95</v>
      </c>
      <c r="F245" s="390"/>
    </row>
    <row r="246" spans="1:6" ht="45" x14ac:dyDescent="0.25">
      <c r="A246" s="98">
        <f t="shared" si="3"/>
        <v>27676</v>
      </c>
      <c r="B246" s="388" t="s">
        <v>25342</v>
      </c>
      <c r="C246" s="388" t="s">
        <v>25343</v>
      </c>
      <c r="D246" s="379" t="s">
        <v>194</v>
      </c>
      <c r="E246" s="380">
        <v>91.4</v>
      </c>
      <c r="F246" s="390"/>
    </row>
    <row r="247" spans="1:6" ht="30" x14ac:dyDescent="0.25">
      <c r="A247" s="98">
        <f t="shared" si="3"/>
        <v>27677</v>
      </c>
      <c r="B247" s="388" t="s">
        <v>25344</v>
      </c>
      <c r="C247" s="388" t="s">
        <v>25345</v>
      </c>
      <c r="D247" s="379" t="s">
        <v>194</v>
      </c>
      <c r="E247" s="380">
        <v>14.51</v>
      </c>
      <c r="F247" s="390"/>
    </row>
    <row r="248" spans="1:6" ht="15" customHeight="1" x14ac:dyDescent="0.25">
      <c r="A248" s="98">
        <f t="shared" si="3"/>
        <v>27678</v>
      </c>
      <c r="B248" s="388" t="s">
        <v>25346</v>
      </c>
      <c r="C248" s="388" t="s">
        <v>25347</v>
      </c>
      <c r="D248" s="379" t="s">
        <v>194</v>
      </c>
      <c r="E248" s="380">
        <v>41.52</v>
      </c>
      <c r="F248" s="390"/>
    </row>
    <row r="249" spans="1:6" ht="30" x14ac:dyDescent="0.25">
      <c r="A249" s="98">
        <f t="shared" si="3"/>
        <v>27679</v>
      </c>
      <c r="B249" s="388" t="s">
        <v>25348</v>
      </c>
      <c r="C249" s="388" t="s">
        <v>25349</v>
      </c>
      <c r="D249" s="379" t="s">
        <v>194</v>
      </c>
      <c r="E249" s="380">
        <v>142.13</v>
      </c>
      <c r="F249" s="390"/>
    </row>
    <row r="250" spans="1:6" ht="30" x14ac:dyDescent="0.25">
      <c r="A250" s="98">
        <f t="shared" si="3"/>
        <v>27680</v>
      </c>
      <c r="B250" s="388" t="s">
        <v>25350</v>
      </c>
      <c r="C250" s="388" t="s">
        <v>25351</v>
      </c>
      <c r="D250" s="379" t="s">
        <v>194</v>
      </c>
      <c r="E250" s="380">
        <v>100.23</v>
      </c>
      <c r="F250" s="390"/>
    </row>
    <row r="251" spans="1:6" x14ac:dyDescent="0.25">
      <c r="A251" s="98">
        <f t="shared" si="3"/>
        <v>280</v>
      </c>
      <c r="B251" s="389" t="s">
        <v>25352</v>
      </c>
      <c r="C251" s="392" t="s">
        <v>9039</v>
      </c>
      <c r="D251" s="393"/>
      <c r="E251" s="393"/>
      <c r="F251" s="394"/>
    </row>
    <row r="252" spans="1:6" x14ac:dyDescent="0.25">
      <c r="A252" s="98">
        <f t="shared" si="3"/>
        <v>28001</v>
      </c>
      <c r="B252" s="388" t="s">
        <v>25353</v>
      </c>
      <c r="C252" s="388" t="s">
        <v>25354</v>
      </c>
      <c r="D252" s="379" t="s">
        <v>191</v>
      </c>
      <c r="E252" s="380">
        <v>55</v>
      </c>
      <c r="F252" s="390"/>
    </row>
    <row r="253" spans="1:6" ht="30" x14ac:dyDescent="0.25">
      <c r="A253" s="98">
        <f t="shared" si="3"/>
        <v>28004</v>
      </c>
      <c r="B253" s="388" t="s">
        <v>25355</v>
      </c>
      <c r="C253" s="388" t="s">
        <v>25356</v>
      </c>
      <c r="D253" s="379" t="s">
        <v>181</v>
      </c>
      <c r="E253" s="380">
        <v>116.87</v>
      </c>
      <c r="F253" s="390"/>
    </row>
    <row r="254" spans="1:6" ht="45" x14ac:dyDescent="0.25">
      <c r="A254" s="98">
        <f t="shared" si="3"/>
        <v>28005</v>
      </c>
      <c r="B254" s="388" t="s">
        <v>25357</v>
      </c>
      <c r="C254" s="388" t="s">
        <v>25358</v>
      </c>
      <c r="D254" s="379" t="s">
        <v>214</v>
      </c>
      <c r="E254" s="380">
        <v>26.7</v>
      </c>
      <c r="F254" s="390"/>
    </row>
    <row r="255" spans="1:6" x14ac:dyDescent="0.25">
      <c r="A255" s="98">
        <f t="shared" si="3"/>
        <v>28008</v>
      </c>
      <c r="B255" s="388" t="s">
        <v>25359</v>
      </c>
      <c r="C255" s="388" t="s">
        <v>707</v>
      </c>
      <c r="D255" s="379" t="s">
        <v>667</v>
      </c>
      <c r="E255" s="380">
        <v>19.57</v>
      </c>
      <c r="F255" s="390"/>
    </row>
    <row r="256" spans="1:6" ht="30" x14ac:dyDescent="0.25">
      <c r="A256" s="98">
        <f t="shared" si="3"/>
        <v>28028</v>
      </c>
      <c r="B256" s="388" t="s">
        <v>25360</v>
      </c>
      <c r="C256" s="388" t="s">
        <v>25361</v>
      </c>
      <c r="D256" s="379" t="s">
        <v>182</v>
      </c>
      <c r="E256" s="380">
        <v>9.75</v>
      </c>
      <c r="F256" s="390"/>
    </row>
    <row r="257" spans="1:6" ht="15" customHeight="1" x14ac:dyDescent="0.25">
      <c r="A257" s="98">
        <f t="shared" si="3"/>
        <v>28056</v>
      </c>
      <c r="B257" s="388" t="s">
        <v>25362</v>
      </c>
      <c r="C257" s="388" t="s">
        <v>25363</v>
      </c>
      <c r="D257" s="379" t="s">
        <v>182</v>
      </c>
      <c r="E257" s="380">
        <v>2.2000000000000002</v>
      </c>
      <c r="F257" s="390"/>
    </row>
    <row r="258" spans="1:6" ht="30" x14ac:dyDescent="0.25">
      <c r="A258" s="98">
        <f t="shared" si="3"/>
        <v>28067</v>
      </c>
      <c r="B258" s="388" t="s">
        <v>25364</v>
      </c>
      <c r="C258" s="388" t="s">
        <v>25365</v>
      </c>
      <c r="D258" s="379" t="s">
        <v>182</v>
      </c>
      <c r="E258" s="380">
        <v>6.18</v>
      </c>
      <c r="F258" s="390"/>
    </row>
    <row r="259" spans="1:6" ht="15" customHeight="1" x14ac:dyDescent="0.25">
      <c r="A259" s="98">
        <f t="shared" si="3"/>
        <v>28068</v>
      </c>
      <c r="B259" s="388" t="s">
        <v>25366</v>
      </c>
      <c r="C259" s="388" t="s">
        <v>25367</v>
      </c>
      <c r="D259" s="379" t="s">
        <v>182</v>
      </c>
      <c r="E259" s="380">
        <v>7.86</v>
      </c>
      <c r="F259" s="390"/>
    </row>
    <row r="260" spans="1:6" x14ac:dyDescent="0.25">
      <c r="A260" s="98">
        <f t="shared" si="3"/>
        <v>281</v>
      </c>
      <c r="B260" s="389" t="s">
        <v>25368</v>
      </c>
      <c r="C260" s="392" t="s">
        <v>25369</v>
      </c>
      <c r="D260" s="393"/>
      <c r="E260" s="393"/>
      <c r="F260" s="394"/>
    </row>
    <row r="261" spans="1:6" ht="30" x14ac:dyDescent="0.25">
      <c r="A261" s="98">
        <f t="shared" si="3"/>
        <v>28125</v>
      </c>
      <c r="B261" s="388" t="s">
        <v>25370</v>
      </c>
      <c r="C261" s="388" t="s">
        <v>25371</v>
      </c>
      <c r="D261" s="379" t="s">
        <v>182</v>
      </c>
      <c r="E261" s="380">
        <v>10.96</v>
      </c>
      <c r="F261" s="390"/>
    </row>
    <row r="262" spans="1:6" x14ac:dyDescent="0.25">
      <c r="A262" s="98">
        <f t="shared" si="3"/>
        <v>282</v>
      </c>
      <c r="B262" s="389" t="s">
        <v>25372</v>
      </c>
      <c r="C262" s="392" t="s">
        <v>25369</v>
      </c>
      <c r="D262" s="393"/>
      <c r="E262" s="393"/>
      <c r="F262" s="394"/>
    </row>
    <row r="263" spans="1:6" ht="15" customHeight="1" x14ac:dyDescent="0.25">
      <c r="A263" s="98">
        <f t="shared" si="3"/>
        <v>28267</v>
      </c>
      <c r="B263" s="388" t="s">
        <v>25373</v>
      </c>
      <c r="C263" s="388" t="s">
        <v>25374</v>
      </c>
      <c r="D263" s="379" t="s">
        <v>181</v>
      </c>
      <c r="E263" s="380">
        <v>102.92</v>
      </c>
      <c r="F263" s="390"/>
    </row>
    <row r="264" spans="1:6" x14ac:dyDescent="0.25">
      <c r="A264" s="98">
        <f t="shared" si="3"/>
        <v>28270</v>
      </c>
      <c r="B264" s="388" t="s">
        <v>25375</v>
      </c>
      <c r="C264" s="388" t="s">
        <v>25376</v>
      </c>
      <c r="D264" s="379" t="s">
        <v>182</v>
      </c>
      <c r="E264" s="380">
        <v>0.27</v>
      </c>
      <c r="F264" s="390"/>
    </row>
    <row r="265" spans="1:6" ht="30" x14ac:dyDescent="0.25">
      <c r="A265" s="98">
        <f t="shared" si="3"/>
        <v>28273</v>
      </c>
      <c r="B265" s="388" t="s">
        <v>25377</v>
      </c>
      <c r="C265" s="388" t="s">
        <v>25378</v>
      </c>
      <c r="D265" s="379" t="s">
        <v>181</v>
      </c>
      <c r="E265" s="380">
        <v>134.36000000000001</v>
      </c>
      <c r="F265" s="390"/>
    </row>
    <row r="266" spans="1:6" x14ac:dyDescent="0.25">
      <c r="A266" s="98">
        <f t="shared" si="3"/>
        <v>290</v>
      </c>
      <c r="B266" s="389" t="s">
        <v>25379</v>
      </c>
      <c r="C266" s="392" t="s">
        <v>25369</v>
      </c>
      <c r="D266" s="393"/>
      <c r="E266" s="393"/>
      <c r="F266" s="394"/>
    </row>
    <row r="267" spans="1:6" ht="30" x14ac:dyDescent="0.25">
      <c r="A267" s="98">
        <f t="shared" si="3"/>
        <v>29028</v>
      </c>
      <c r="B267" s="388" t="s">
        <v>25380</v>
      </c>
      <c r="C267" s="388" t="s">
        <v>25381</v>
      </c>
      <c r="D267" s="379" t="s">
        <v>181</v>
      </c>
      <c r="E267" s="380">
        <v>773.6</v>
      </c>
      <c r="F267" s="390"/>
    </row>
    <row r="268" spans="1:6" ht="15" customHeight="1" x14ac:dyDescent="0.25">
      <c r="A268" s="98">
        <f t="shared" si="3"/>
        <v>29050</v>
      </c>
      <c r="B268" s="388" t="s">
        <v>25382</v>
      </c>
      <c r="C268" s="388" t="s">
        <v>25383</v>
      </c>
      <c r="D268" s="379" t="s">
        <v>181</v>
      </c>
      <c r="E268" s="380">
        <v>28.48</v>
      </c>
      <c r="F268" s="390"/>
    </row>
    <row r="269" spans="1:6" ht="30" x14ac:dyDescent="0.25">
      <c r="A269" s="98">
        <f t="shared" si="3"/>
        <v>29093</v>
      </c>
      <c r="B269" s="388" t="s">
        <v>25384</v>
      </c>
      <c r="C269" s="388" t="s">
        <v>1073</v>
      </c>
      <c r="D269" s="379" t="s">
        <v>181</v>
      </c>
      <c r="E269" s="380">
        <v>1.85</v>
      </c>
      <c r="F269" s="390"/>
    </row>
    <row r="270" spans="1:6" ht="15" customHeight="1" x14ac:dyDescent="0.25">
      <c r="A270" s="98">
        <f t="shared" ref="A270:A333" si="4">VALUE(RIGHT(B270,LEN(B270)-1))</f>
        <v>29094</v>
      </c>
      <c r="B270" s="388" t="s">
        <v>25385</v>
      </c>
      <c r="C270" s="388" t="s">
        <v>1072</v>
      </c>
      <c r="D270" s="379" t="s">
        <v>181</v>
      </c>
      <c r="E270" s="380">
        <v>30.55</v>
      </c>
      <c r="F270" s="390"/>
    </row>
    <row r="271" spans="1:6" x14ac:dyDescent="0.25">
      <c r="A271" s="98">
        <f t="shared" si="4"/>
        <v>291</v>
      </c>
      <c r="B271" s="389" t="s">
        <v>25386</v>
      </c>
      <c r="C271" s="392" t="s">
        <v>25369</v>
      </c>
      <c r="D271" s="393"/>
      <c r="E271" s="393"/>
      <c r="F271" s="394"/>
    </row>
    <row r="272" spans="1:6" ht="45" x14ac:dyDescent="0.25">
      <c r="A272" s="98">
        <f t="shared" si="4"/>
        <v>29156</v>
      </c>
      <c r="B272" s="388" t="s">
        <v>25387</v>
      </c>
      <c r="C272" s="388" t="s">
        <v>25388</v>
      </c>
      <c r="D272" s="379" t="s">
        <v>181</v>
      </c>
      <c r="E272" s="380">
        <v>121.35</v>
      </c>
      <c r="F272" s="390"/>
    </row>
    <row r="273" spans="1:6" x14ac:dyDescent="0.25">
      <c r="A273" s="98">
        <f t="shared" si="4"/>
        <v>292</v>
      </c>
      <c r="B273" s="389" t="s">
        <v>25389</v>
      </c>
      <c r="C273" s="392" t="s">
        <v>25369</v>
      </c>
      <c r="D273" s="393"/>
      <c r="E273" s="393"/>
      <c r="F273" s="394"/>
    </row>
    <row r="274" spans="1:6" ht="15" customHeight="1" x14ac:dyDescent="0.25">
      <c r="A274" s="98">
        <f t="shared" si="4"/>
        <v>29204</v>
      </c>
      <c r="B274" s="388" t="s">
        <v>25390</v>
      </c>
      <c r="C274" s="388" t="s">
        <v>25391</v>
      </c>
      <c r="D274" s="379" t="s">
        <v>182</v>
      </c>
      <c r="E274" s="380">
        <v>0.46</v>
      </c>
      <c r="F274" s="390"/>
    </row>
    <row r="275" spans="1:6" ht="30" x14ac:dyDescent="0.25">
      <c r="A275" s="98">
        <f t="shared" si="4"/>
        <v>29220</v>
      </c>
      <c r="B275" s="388" t="s">
        <v>25392</v>
      </c>
      <c r="C275" s="388" t="s">
        <v>25393</v>
      </c>
      <c r="D275" s="379" t="s">
        <v>181</v>
      </c>
      <c r="E275" s="380">
        <v>130.66</v>
      </c>
      <c r="F275" s="390"/>
    </row>
    <row r="276" spans="1:6" ht="15" customHeight="1" x14ac:dyDescent="0.25">
      <c r="A276" s="98">
        <f t="shared" si="4"/>
        <v>29221</v>
      </c>
      <c r="B276" s="388" t="s">
        <v>25394</v>
      </c>
      <c r="C276" s="388" t="s">
        <v>25395</v>
      </c>
      <c r="D276" s="379" t="s">
        <v>181</v>
      </c>
      <c r="E276" s="380">
        <v>118.51</v>
      </c>
      <c r="F276" s="390"/>
    </row>
    <row r="277" spans="1:6" ht="15" customHeight="1" x14ac:dyDescent="0.25">
      <c r="A277" s="98">
        <f t="shared" si="4"/>
        <v>293</v>
      </c>
      <c r="B277" s="389" t="s">
        <v>25396</v>
      </c>
      <c r="C277" s="392" t="s">
        <v>9039</v>
      </c>
      <c r="D277" s="393"/>
      <c r="E277" s="393"/>
      <c r="F277" s="394"/>
    </row>
    <row r="278" spans="1:6" ht="45" x14ac:dyDescent="0.25">
      <c r="A278" s="98">
        <f t="shared" si="4"/>
        <v>29337</v>
      </c>
      <c r="B278" s="388" t="s">
        <v>25397</v>
      </c>
      <c r="C278" s="388" t="s">
        <v>25398</v>
      </c>
      <c r="D278" s="379" t="s">
        <v>181</v>
      </c>
      <c r="E278" s="380">
        <v>62.39</v>
      </c>
      <c r="F278" s="390"/>
    </row>
    <row r="279" spans="1:6" x14ac:dyDescent="0.25">
      <c r="A279" s="98">
        <f t="shared" si="4"/>
        <v>3</v>
      </c>
      <c r="B279" s="389" t="s">
        <v>8902</v>
      </c>
      <c r="C279" s="392" t="s">
        <v>25399</v>
      </c>
      <c r="D279" s="393"/>
      <c r="E279" s="393"/>
      <c r="F279" s="394"/>
    </row>
    <row r="280" spans="1:6" ht="30" x14ac:dyDescent="0.25">
      <c r="A280" s="98">
        <f t="shared" si="4"/>
        <v>301</v>
      </c>
      <c r="B280" s="389" t="s">
        <v>8903</v>
      </c>
      <c r="C280" s="392" t="s">
        <v>25400</v>
      </c>
      <c r="D280" s="393"/>
      <c r="E280" s="393"/>
      <c r="F280" s="394"/>
    </row>
    <row r="281" spans="1:6" ht="30" x14ac:dyDescent="0.25">
      <c r="A281" s="98">
        <f t="shared" si="4"/>
        <v>30106</v>
      </c>
      <c r="B281" s="388" t="s">
        <v>25401</v>
      </c>
      <c r="C281" s="388" t="s">
        <v>25402</v>
      </c>
      <c r="D281" s="379" t="s">
        <v>182</v>
      </c>
      <c r="E281" s="380">
        <v>14.33</v>
      </c>
      <c r="F281" s="390"/>
    </row>
    <row r="282" spans="1:6" ht="45" x14ac:dyDescent="0.25">
      <c r="A282" s="98">
        <f t="shared" si="4"/>
        <v>30152</v>
      </c>
      <c r="B282" s="388" t="s">
        <v>25403</v>
      </c>
      <c r="C282" s="388" t="s">
        <v>25404</v>
      </c>
      <c r="D282" s="379" t="s">
        <v>181</v>
      </c>
      <c r="E282" s="380">
        <v>306.33</v>
      </c>
      <c r="F282" s="390"/>
    </row>
    <row r="283" spans="1:6" ht="30" x14ac:dyDescent="0.25">
      <c r="A283" s="98">
        <f t="shared" si="4"/>
        <v>30172</v>
      </c>
      <c r="B283" s="388" t="s">
        <v>25405</v>
      </c>
      <c r="C283" s="388" t="s">
        <v>25406</v>
      </c>
      <c r="D283" s="379" t="s">
        <v>181</v>
      </c>
      <c r="E283" s="380">
        <v>380</v>
      </c>
      <c r="F283" s="390"/>
    </row>
    <row r="284" spans="1:6" ht="30" x14ac:dyDescent="0.25">
      <c r="A284" s="98">
        <f t="shared" si="4"/>
        <v>30173</v>
      </c>
      <c r="B284" s="388" t="s">
        <v>25407</v>
      </c>
      <c r="C284" s="388" t="s">
        <v>25408</v>
      </c>
      <c r="D284" s="379" t="s">
        <v>181</v>
      </c>
      <c r="E284" s="380">
        <v>311.33</v>
      </c>
      <c r="F284" s="390"/>
    </row>
    <row r="285" spans="1:6" ht="15" customHeight="1" x14ac:dyDescent="0.25">
      <c r="A285" s="98">
        <f t="shared" si="4"/>
        <v>30174</v>
      </c>
      <c r="B285" s="388" t="s">
        <v>25409</v>
      </c>
      <c r="C285" s="388" t="s">
        <v>25410</v>
      </c>
      <c r="D285" s="379" t="s">
        <v>181</v>
      </c>
      <c r="E285" s="380">
        <v>311.33</v>
      </c>
      <c r="F285" s="390"/>
    </row>
    <row r="286" spans="1:6" ht="30" x14ac:dyDescent="0.25">
      <c r="A286" s="98">
        <f t="shared" si="4"/>
        <v>30175</v>
      </c>
      <c r="B286" s="388" t="s">
        <v>25411</v>
      </c>
      <c r="C286" s="388" t="s">
        <v>25412</v>
      </c>
      <c r="D286" s="379" t="s">
        <v>181</v>
      </c>
      <c r="E286" s="380">
        <v>311.33</v>
      </c>
      <c r="F286" s="390"/>
    </row>
    <row r="287" spans="1:6" x14ac:dyDescent="0.25">
      <c r="A287" s="98">
        <f t="shared" si="4"/>
        <v>30191</v>
      </c>
      <c r="B287" s="388" t="s">
        <v>25413</v>
      </c>
      <c r="C287" s="388" t="s">
        <v>25414</v>
      </c>
      <c r="D287" s="379" t="s">
        <v>182</v>
      </c>
      <c r="E287" s="380">
        <v>65.05</v>
      </c>
      <c r="F287" s="390"/>
    </row>
    <row r="288" spans="1:6" x14ac:dyDescent="0.25">
      <c r="A288" s="98">
        <f t="shared" si="4"/>
        <v>302</v>
      </c>
      <c r="B288" s="389" t="s">
        <v>8918</v>
      </c>
      <c r="C288" s="392" t="s">
        <v>25415</v>
      </c>
      <c r="D288" s="393"/>
      <c r="E288" s="393"/>
      <c r="F288" s="394"/>
    </row>
    <row r="289" spans="1:6" ht="30" x14ac:dyDescent="0.25">
      <c r="A289" s="98">
        <f t="shared" si="4"/>
        <v>30202</v>
      </c>
      <c r="B289" s="388" t="s">
        <v>8923</v>
      </c>
      <c r="C289" s="388" t="s">
        <v>25416</v>
      </c>
      <c r="D289" s="379" t="s">
        <v>181</v>
      </c>
      <c r="E289" s="380">
        <v>199.75</v>
      </c>
      <c r="F289" s="390"/>
    </row>
    <row r="290" spans="1:6" ht="45" x14ac:dyDescent="0.25">
      <c r="A290" s="98">
        <f t="shared" si="4"/>
        <v>30210</v>
      </c>
      <c r="B290" s="388" t="s">
        <v>8940</v>
      </c>
      <c r="C290" s="388" t="s">
        <v>25417</v>
      </c>
      <c r="D290" s="379" t="s">
        <v>181</v>
      </c>
      <c r="E290" s="380">
        <v>221</v>
      </c>
      <c r="F290" s="390"/>
    </row>
    <row r="291" spans="1:6" ht="45" x14ac:dyDescent="0.25">
      <c r="A291" s="98">
        <f t="shared" si="4"/>
        <v>30211</v>
      </c>
      <c r="B291" s="388" t="s">
        <v>8942</v>
      </c>
      <c r="C291" s="388" t="s">
        <v>25418</v>
      </c>
      <c r="D291" s="379" t="s">
        <v>181</v>
      </c>
      <c r="E291" s="380">
        <v>224.25</v>
      </c>
      <c r="F291" s="390"/>
    </row>
    <row r="292" spans="1:6" ht="45" x14ac:dyDescent="0.25">
      <c r="A292" s="98">
        <f t="shared" si="4"/>
        <v>30212</v>
      </c>
      <c r="B292" s="388" t="s">
        <v>25419</v>
      </c>
      <c r="C292" s="388" t="s">
        <v>25420</v>
      </c>
      <c r="D292" s="379" t="s">
        <v>181</v>
      </c>
      <c r="E292" s="380">
        <v>230.5</v>
      </c>
      <c r="F292" s="390"/>
    </row>
    <row r="293" spans="1:6" ht="45" x14ac:dyDescent="0.25">
      <c r="A293" s="98">
        <f t="shared" si="4"/>
        <v>30213</v>
      </c>
      <c r="B293" s="388" t="s">
        <v>25421</v>
      </c>
      <c r="C293" s="388" t="s">
        <v>25422</v>
      </c>
      <c r="D293" s="379" t="s">
        <v>181</v>
      </c>
      <c r="E293" s="380">
        <v>305.60000000000002</v>
      </c>
      <c r="F293" s="390"/>
    </row>
    <row r="294" spans="1:6" ht="30" x14ac:dyDescent="0.25">
      <c r="A294" s="98">
        <f t="shared" si="4"/>
        <v>30217</v>
      </c>
      <c r="B294" s="388" t="s">
        <v>25423</v>
      </c>
      <c r="C294" s="388" t="s">
        <v>25424</v>
      </c>
      <c r="D294" s="379" t="s">
        <v>181</v>
      </c>
      <c r="E294" s="380">
        <v>306.33</v>
      </c>
      <c r="F294" s="390"/>
    </row>
    <row r="295" spans="1:6" ht="45" x14ac:dyDescent="0.25">
      <c r="A295" s="98">
        <f t="shared" si="4"/>
        <v>30233</v>
      </c>
      <c r="B295" s="388" t="s">
        <v>25425</v>
      </c>
      <c r="C295" s="388" t="s">
        <v>25426</v>
      </c>
      <c r="D295" s="379" t="s">
        <v>181</v>
      </c>
      <c r="E295" s="380">
        <v>306.33</v>
      </c>
      <c r="F295" s="390"/>
    </row>
    <row r="296" spans="1:6" ht="15" customHeight="1" x14ac:dyDescent="0.25">
      <c r="A296" s="98">
        <f t="shared" si="4"/>
        <v>30257</v>
      </c>
      <c r="B296" s="388" t="s">
        <v>25427</v>
      </c>
      <c r="C296" s="388" t="s">
        <v>25428</v>
      </c>
      <c r="D296" s="379" t="s">
        <v>181</v>
      </c>
      <c r="E296" s="380">
        <v>852.5</v>
      </c>
      <c r="F296" s="390"/>
    </row>
    <row r="297" spans="1:6" ht="30" x14ac:dyDescent="0.25">
      <c r="A297" s="98">
        <f t="shared" si="4"/>
        <v>30261</v>
      </c>
      <c r="B297" s="388" t="s">
        <v>25429</v>
      </c>
      <c r="C297" s="388" t="s">
        <v>25430</v>
      </c>
      <c r="D297" s="379" t="s">
        <v>181</v>
      </c>
      <c r="E297" s="380">
        <v>750</v>
      </c>
      <c r="F297" s="390"/>
    </row>
    <row r="298" spans="1:6" ht="15" customHeight="1" x14ac:dyDescent="0.25">
      <c r="A298" s="98">
        <f t="shared" si="4"/>
        <v>30263</v>
      </c>
      <c r="B298" s="388" t="s">
        <v>25431</v>
      </c>
      <c r="C298" s="388" t="s">
        <v>25432</v>
      </c>
      <c r="D298" s="379" t="s">
        <v>181</v>
      </c>
      <c r="E298" s="380">
        <v>880</v>
      </c>
      <c r="F298" s="390"/>
    </row>
    <row r="299" spans="1:6" x14ac:dyDescent="0.25">
      <c r="A299" s="98">
        <f t="shared" si="4"/>
        <v>303</v>
      </c>
      <c r="B299" s="389" t="s">
        <v>8945</v>
      </c>
      <c r="C299" s="392" t="s">
        <v>25415</v>
      </c>
      <c r="D299" s="393"/>
      <c r="E299" s="393"/>
      <c r="F299" s="394"/>
    </row>
    <row r="300" spans="1:6" ht="30" x14ac:dyDescent="0.25">
      <c r="A300" s="98">
        <f t="shared" si="4"/>
        <v>30358</v>
      </c>
      <c r="B300" s="388" t="s">
        <v>25433</v>
      </c>
      <c r="C300" s="388" t="s">
        <v>25434</v>
      </c>
      <c r="D300" s="379" t="s">
        <v>182</v>
      </c>
      <c r="E300" s="380">
        <v>19.170000000000002</v>
      </c>
      <c r="F300" s="390"/>
    </row>
    <row r="301" spans="1:6" ht="15" customHeight="1" x14ac:dyDescent="0.25">
      <c r="A301" s="98">
        <f t="shared" si="4"/>
        <v>304</v>
      </c>
      <c r="B301" s="389" t="s">
        <v>25435</v>
      </c>
      <c r="C301" s="392" t="s">
        <v>25415</v>
      </c>
      <c r="D301" s="393"/>
      <c r="E301" s="393"/>
      <c r="F301" s="394"/>
    </row>
    <row r="302" spans="1:6" ht="45" x14ac:dyDescent="0.25">
      <c r="A302" s="98">
        <f t="shared" si="4"/>
        <v>30460</v>
      </c>
      <c r="B302" s="388" t="s">
        <v>25436</v>
      </c>
      <c r="C302" s="388" t="s">
        <v>25437</v>
      </c>
      <c r="D302" s="379" t="s">
        <v>181</v>
      </c>
      <c r="E302" s="380">
        <v>306.33</v>
      </c>
      <c r="F302" s="390"/>
    </row>
    <row r="303" spans="1:6" ht="30" x14ac:dyDescent="0.25">
      <c r="A303" s="98">
        <f t="shared" si="4"/>
        <v>30496</v>
      </c>
      <c r="B303" s="388" t="s">
        <v>25438</v>
      </c>
      <c r="C303" s="388" t="s">
        <v>25439</v>
      </c>
      <c r="D303" s="379" t="s">
        <v>182</v>
      </c>
      <c r="E303" s="380">
        <v>24.53</v>
      </c>
      <c r="F303" s="390"/>
    </row>
    <row r="304" spans="1:6" x14ac:dyDescent="0.25">
      <c r="A304" s="98">
        <f t="shared" si="4"/>
        <v>306</v>
      </c>
      <c r="B304" s="389" t="s">
        <v>25440</v>
      </c>
      <c r="C304" s="392" t="s">
        <v>25415</v>
      </c>
      <c r="D304" s="393"/>
      <c r="E304" s="393"/>
      <c r="F304" s="394"/>
    </row>
    <row r="305" spans="1:6" ht="30" x14ac:dyDescent="0.25">
      <c r="A305" s="98">
        <f t="shared" si="4"/>
        <v>30665</v>
      </c>
      <c r="B305" s="388" t="s">
        <v>25441</v>
      </c>
      <c r="C305" s="388" t="s">
        <v>25442</v>
      </c>
      <c r="D305" s="379" t="s">
        <v>182</v>
      </c>
      <c r="E305" s="380">
        <v>42.18</v>
      </c>
      <c r="F305" s="390"/>
    </row>
    <row r="306" spans="1:6" ht="15" customHeight="1" x14ac:dyDescent="0.25">
      <c r="A306" s="98">
        <f t="shared" si="4"/>
        <v>30675</v>
      </c>
      <c r="B306" s="388" t="s">
        <v>25443</v>
      </c>
      <c r="C306" s="388" t="s">
        <v>25444</v>
      </c>
      <c r="D306" s="379" t="s">
        <v>181</v>
      </c>
      <c r="E306" s="380">
        <v>468.75</v>
      </c>
      <c r="F306" s="390"/>
    </row>
    <row r="307" spans="1:6" ht="45" x14ac:dyDescent="0.25">
      <c r="A307" s="98">
        <f t="shared" si="4"/>
        <v>30676</v>
      </c>
      <c r="B307" s="388" t="s">
        <v>25445</v>
      </c>
      <c r="C307" s="388" t="s">
        <v>25446</v>
      </c>
      <c r="D307" s="379" t="s">
        <v>181</v>
      </c>
      <c r="E307" s="380">
        <v>481.25</v>
      </c>
      <c r="F307" s="390"/>
    </row>
    <row r="308" spans="1:6" ht="15" customHeight="1" x14ac:dyDescent="0.25">
      <c r="A308" s="98">
        <f t="shared" si="4"/>
        <v>30677</v>
      </c>
      <c r="B308" s="388" t="s">
        <v>25447</v>
      </c>
      <c r="C308" s="388" t="s">
        <v>25448</v>
      </c>
      <c r="D308" s="379" t="s">
        <v>181</v>
      </c>
      <c r="E308" s="380">
        <v>555.75</v>
      </c>
      <c r="F308" s="390"/>
    </row>
    <row r="309" spans="1:6" x14ac:dyDescent="0.25">
      <c r="A309" s="98">
        <f t="shared" si="4"/>
        <v>308</v>
      </c>
      <c r="B309" s="389" t="s">
        <v>25449</v>
      </c>
      <c r="C309" s="392" t="s">
        <v>25450</v>
      </c>
      <c r="D309" s="393"/>
      <c r="E309" s="393"/>
      <c r="F309" s="394"/>
    </row>
    <row r="310" spans="1:6" ht="15" customHeight="1" x14ac:dyDescent="0.25">
      <c r="A310" s="98">
        <f t="shared" si="4"/>
        <v>30868</v>
      </c>
      <c r="B310" s="388" t="s">
        <v>25451</v>
      </c>
      <c r="C310" s="388" t="s">
        <v>25452</v>
      </c>
      <c r="D310" s="379" t="s">
        <v>194</v>
      </c>
      <c r="E310" s="380">
        <v>893.14</v>
      </c>
      <c r="F310" s="390"/>
    </row>
    <row r="311" spans="1:6" x14ac:dyDescent="0.25">
      <c r="A311" s="98">
        <f t="shared" si="4"/>
        <v>309</v>
      </c>
      <c r="B311" s="389" t="s">
        <v>25453</v>
      </c>
      <c r="C311" s="392" t="s">
        <v>25450</v>
      </c>
      <c r="D311" s="393"/>
      <c r="E311" s="393"/>
      <c r="F311" s="394"/>
    </row>
    <row r="312" spans="1:6" ht="15" customHeight="1" x14ac:dyDescent="0.25">
      <c r="A312" s="98">
        <f t="shared" si="4"/>
        <v>30951</v>
      </c>
      <c r="B312" s="388" t="s">
        <v>25454</v>
      </c>
      <c r="C312" s="388" t="s">
        <v>25455</v>
      </c>
      <c r="D312" s="379" t="s">
        <v>194</v>
      </c>
      <c r="E312" s="380">
        <v>362.51</v>
      </c>
      <c r="F312" s="390"/>
    </row>
    <row r="313" spans="1:6" x14ac:dyDescent="0.25">
      <c r="A313" s="98">
        <f t="shared" si="4"/>
        <v>310</v>
      </c>
      <c r="B313" s="389" t="s">
        <v>25456</v>
      </c>
      <c r="C313" s="392" t="s">
        <v>25450</v>
      </c>
      <c r="D313" s="393"/>
      <c r="E313" s="393"/>
      <c r="F313" s="394"/>
    </row>
    <row r="314" spans="1:6" ht="15" customHeight="1" x14ac:dyDescent="0.25">
      <c r="A314" s="98">
        <f t="shared" si="4"/>
        <v>31012</v>
      </c>
      <c r="B314" s="388" t="s">
        <v>25457</v>
      </c>
      <c r="C314" s="388" t="s">
        <v>25458</v>
      </c>
      <c r="D314" s="379" t="s">
        <v>181</v>
      </c>
      <c r="E314" s="381">
        <v>1552.26</v>
      </c>
      <c r="F314" s="390"/>
    </row>
    <row r="315" spans="1:6" x14ac:dyDescent="0.25">
      <c r="A315" s="98">
        <f t="shared" si="4"/>
        <v>311</v>
      </c>
      <c r="B315" s="389" t="s">
        <v>25459</v>
      </c>
      <c r="C315" s="392" t="s">
        <v>25450</v>
      </c>
      <c r="D315" s="393"/>
      <c r="E315" s="393"/>
      <c r="F315" s="394"/>
    </row>
    <row r="316" spans="1:6" ht="15" customHeight="1" x14ac:dyDescent="0.25">
      <c r="A316" s="98">
        <f t="shared" si="4"/>
        <v>31124</v>
      </c>
      <c r="B316" s="388" t="s">
        <v>25460</v>
      </c>
      <c r="C316" s="388" t="s">
        <v>25461</v>
      </c>
      <c r="D316" s="379" t="s">
        <v>181</v>
      </c>
      <c r="E316" s="381">
        <v>1557.67</v>
      </c>
      <c r="F316" s="390"/>
    </row>
    <row r="317" spans="1:6" x14ac:dyDescent="0.25">
      <c r="A317" s="98">
        <f t="shared" si="4"/>
        <v>312</v>
      </c>
      <c r="B317" s="389" t="s">
        <v>25462</v>
      </c>
      <c r="C317" s="392" t="s">
        <v>25450</v>
      </c>
      <c r="D317" s="393"/>
      <c r="E317" s="393"/>
      <c r="F317" s="394"/>
    </row>
    <row r="318" spans="1:6" ht="15" customHeight="1" x14ac:dyDescent="0.25">
      <c r="A318" s="98">
        <f t="shared" si="4"/>
        <v>31242</v>
      </c>
      <c r="B318" s="388" t="s">
        <v>25463</v>
      </c>
      <c r="C318" s="388" t="s">
        <v>25464</v>
      </c>
      <c r="D318" s="379" t="s">
        <v>181</v>
      </c>
      <c r="E318" s="381">
        <v>2011.77</v>
      </c>
      <c r="F318" s="390"/>
    </row>
    <row r="319" spans="1:6" x14ac:dyDescent="0.25">
      <c r="A319" s="98">
        <f t="shared" si="4"/>
        <v>314</v>
      </c>
      <c r="B319" s="389" t="s">
        <v>25465</v>
      </c>
      <c r="C319" s="392" t="s">
        <v>25450</v>
      </c>
      <c r="D319" s="393"/>
      <c r="E319" s="393"/>
      <c r="F319" s="394"/>
    </row>
    <row r="320" spans="1:6" ht="30" x14ac:dyDescent="0.25">
      <c r="A320" s="98">
        <f t="shared" si="4"/>
        <v>31443</v>
      </c>
      <c r="B320" s="388" t="s">
        <v>25466</v>
      </c>
      <c r="C320" s="388" t="s">
        <v>25467</v>
      </c>
      <c r="D320" s="379" t="s">
        <v>194</v>
      </c>
      <c r="E320" s="380">
        <v>466.04</v>
      </c>
      <c r="F320" s="390"/>
    </row>
    <row r="321" spans="1:6" x14ac:dyDescent="0.25">
      <c r="A321" s="98">
        <f t="shared" si="4"/>
        <v>315</v>
      </c>
      <c r="B321" s="389" t="s">
        <v>25468</v>
      </c>
      <c r="C321" s="392" t="s">
        <v>25469</v>
      </c>
      <c r="D321" s="393"/>
      <c r="E321" s="393"/>
      <c r="F321" s="394"/>
    </row>
    <row r="322" spans="1:6" ht="30" x14ac:dyDescent="0.25">
      <c r="A322" s="98">
        <f t="shared" si="4"/>
        <v>31507</v>
      </c>
      <c r="B322" s="388" t="s">
        <v>25470</v>
      </c>
      <c r="C322" s="388" t="s">
        <v>25471</v>
      </c>
      <c r="D322" s="379" t="s">
        <v>181</v>
      </c>
      <c r="E322" s="380">
        <v>244.46</v>
      </c>
      <c r="F322" s="390"/>
    </row>
    <row r="323" spans="1:6" ht="30" x14ac:dyDescent="0.25">
      <c r="A323" s="98">
        <f t="shared" si="4"/>
        <v>31508</v>
      </c>
      <c r="B323" s="388" t="s">
        <v>25472</v>
      </c>
      <c r="C323" s="388" t="s">
        <v>25473</v>
      </c>
      <c r="D323" s="379" t="s">
        <v>181</v>
      </c>
      <c r="E323" s="380">
        <v>337.05</v>
      </c>
      <c r="F323" s="390"/>
    </row>
    <row r="324" spans="1:6" x14ac:dyDescent="0.25">
      <c r="A324" s="98">
        <f t="shared" si="4"/>
        <v>31511</v>
      </c>
      <c r="B324" s="388" t="s">
        <v>25474</v>
      </c>
      <c r="C324" s="388" t="s">
        <v>25475</v>
      </c>
      <c r="D324" s="379" t="s">
        <v>181</v>
      </c>
      <c r="E324" s="380">
        <v>5.78</v>
      </c>
      <c r="F324" s="390"/>
    </row>
    <row r="325" spans="1:6" x14ac:dyDescent="0.25">
      <c r="A325" s="98">
        <f t="shared" si="4"/>
        <v>31515</v>
      </c>
      <c r="B325" s="388" t="s">
        <v>25476</v>
      </c>
      <c r="C325" s="388" t="s">
        <v>25477</v>
      </c>
      <c r="D325" s="379" t="s">
        <v>181</v>
      </c>
      <c r="E325" s="380">
        <v>84.01</v>
      </c>
      <c r="F325" s="390"/>
    </row>
    <row r="326" spans="1:6" x14ac:dyDescent="0.25">
      <c r="A326" s="98">
        <f t="shared" si="4"/>
        <v>31516</v>
      </c>
      <c r="B326" s="388" t="s">
        <v>25478</v>
      </c>
      <c r="C326" s="388" t="s">
        <v>25479</v>
      </c>
      <c r="D326" s="379" t="s">
        <v>181</v>
      </c>
      <c r="E326" s="380">
        <v>4.55</v>
      </c>
      <c r="F326" s="390"/>
    </row>
    <row r="327" spans="1:6" x14ac:dyDescent="0.25">
      <c r="A327" s="98">
        <f t="shared" si="4"/>
        <v>31517</v>
      </c>
      <c r="B327" s="388" t="s">
        <v>25480</v>
      </c>
      <c r="C327" s="388" t="s">
        <v>25481</v>
      </c>
      <c r="D327" s="379" t="s">
        <v>181</v>
      </c>
      <c r="E327" s="380">
        <v>90.85</v>
      </c>
      <c r="F327" s="390"/>
    </row>
    <row r="328" spans="1:6" ht="30" x14ac:dyDescent="0.25">
      <c r="A328" s="98">
        <f t="shared" si="4"/>
        <v>31518</v>
      </c>
      <c r="B328" s="388" t="s">
        <v>25482</v>
      </c>
      <c r="C328" s="388" t="s">
        <v>25483</v>
      </c>
      <c r="D328" s="379" t="s">
        <v>181</v>
      </c>
      <c r="E328" s="380">
        <v>64.58</v>
      </c>
      <c r="F328" s="390"/>
    </row>
    <row r="329" spans="1:6" x14ac:dyDescent="0.25">
      <c r="A329" s="98">
        <f t="shared" si="4"/>
        <v>31519</v>
      </c>
      <c r="B329" s="388" t="s">
        <v>25484</v>
      </c>
      <c r="C329" s="388" t="s">
        <v>25485</v>
      </c>
      <c r="D329" s="379" t="s">
        <v>181</v>
      </c>
      <c r="E329" s="380">
        <v>36.76</v>
      </c>
      <c r="F329" s="390"/>
    </row>
    <row r="330" spans="1:6" x14ac:dyDescent="0.25">
      <c r="A330" s="98">
        <f t="shared" si="4"/>
        <v>31548</v>
      </c>
      <c r="B330" s="388" t="s">
        <v>25486</v>
      </c>
      <c r="C330" s="388" t="s">
        <v>25487</v>
      </c>
      <c r="D330" s="379" t="s">
        <v>181</v>
      </c>
      <c r="E330" s="380">
        <v>25.24</v>
      </c>
      <c r="F330" s="390"/>
    </row>
    <row r="331" spans="1:6" ht="30" x14ac:dyDescent="0.25">
      <c r="A331" s="98">
        <f t="shared" si="4"/>
        <v>31570</v>
      </c>
      <c r="B331" s="388" t="s">
        <v>25488</v>
      </c>
      <c r="C331" s="388" t="s">
        <v>25489</v>
      </c>
      <c r="D331" s="379" t="s">
        <v>181</v>
      </c>
      <c r="E331" s="380">
        <v>5.75</v>
      </c>
      <c r="F331" s="390"/>
    </row>
    <row r="332" spans="1:6" ht="15" customHeight="1" x14ac:dyDescent="0.25">
      <c r="A332" s="98">
        <f t="shared" si="4"/>
        <v>31571</v>
      </c>
      <c r="B332" s="388" t="s">
        <v>25490</v>
      </c>
      <c r="C332" s="388" t="s">
        <v>25491</v>
      </c>
      <c r="D332" s="379" t="s">
        <v>181</v>
      </c>
      <c r="E332" s="380">
        <v>10.29</v>
      </c>
      <c r="F332" s="390"/>
    </row>
    <row r="333" spans="1:6" x14ac:dyDescent="0.25">
      <c r="A333" s="98">
        <f t="shared" si="4"/>
        <v>31581</v>
      </c>
      <c r="B333" s="388" t="s">
        <v>25492</v>
      </c>
      <c r="C333" s="388" t="s">
        <v>25493</v>
      </c>
      <c r="D333" s="379" t="s">
        <v>181</v>
      </c>
      <c r="E333" s="380">
        <v>60.1</v>
      </c>
      <c r="F333" s="390"/>
    </row>
    <row r="334" spans="1:6" ht="30" x14ac:dyDescent="0.25">
      <c r="A334" s="98">
        <f t="shared" ref="A334:A397" si="5">VALUE(RIGHT(B334,LEN(B334)-1))</f>
        <v>31584</v>
      </c>
      <c r="B334" s="388" t="s">
        <v>25494</v>
      </c>
      <c r="C334" s="388" t="s">
        <v>25495</v>
      </c>
      <c r="D334" s="379" t="s">
        <v>181</v>
      </c>
      <c r="E334" s="380">
        <v>15.18</v>
      </c>
      <c r="F334" s="390"/>
    </row>
    <row r="335" spans="1:6" ht="15" customHeight="1" x14ac:dyDescent="0.25">
      <c r="A335" s="98">
        <f t="shared" si="5"/>
        <v>316</v>
      </c>
      <c r="B335" s="389" t="s">
        <v>25496</v>
      </c>
      <c r="C335" s="392" t="s">
        <v>25497</v>
      </c>
      <c r="D335" s="393"/>
      <c r="E335" s="393"/>
      <c r="F335" s="394"/>
    </row>
    <row r="336" spans="1:6" ht="30" x14ac:dyDescent="0.25">
      <c r="A336" s="98">
        <f t="shared" si="5"/>
        <v>31601</v>
      </c>
      <c r="B336" s="388" t="s">
        <v>25498</v>
      </c>
      <c r="C336" s="388" t="s">
        <v>25499</v>
      </c>
      <c r="D336" s="379" t="s">
        <v>181</v>
      </c>
      <c r="E336" s="380">
        <v>28.42</v>
      </c>
      <c r="F336" s="390"/>
    </row>
    <row r="337" spans="1:6" ht="15" customHeight="1" x14ac:dyDescent="0.25">
      <c r="A337" s="98">
        <f t="shared" si="5"/>
        <v>31647</v>
      </c>
      <c r="B337" s="388" t="s">
        <v>25500</v>
      </c>
      <c r="C337" s="388" t="s">
        <v>25501</v>
      </c>
      <c r="D337" s="379" t="s">
        <v>181</v>
      </c>
      <c r="E337" s="380">
        <v>35.200000000000003</v>
      </c>
      <c r="F337" s="390"/>
    </row>
    <row r="338" spans="1:6" x14ac:dyDescent="0.25">
      <c r="A338" s="98">
        <f t="shared" si="5"/>
        <v>317</v>
      </c>
      <c r="B338" s="389" t="s">
        <v>25502</v>
      </c>
      <c r="C338" s="392" t="s">
        <v>25450</v>
      </c>
      <c r="D338" s="393"/>
      <c r="E338" s="393"/>
      <c r="F338" s="394"/>
    </row>
    <row r="339" spans="1:6" ht="30" x14ac:dyDescent="0.25">
      <c r="A339" s="98">
        <f t="shared" si="5"/>
        <v>31733</v>
      </c>
      <c r="B339" s="388" t="s">
        <v>25503</v>
      </c>
      <c r="C339" s="388" t="s">
        <v>25504</v>
      </c>
      <c r="D339" s="379" t="s">
        <v>194</v>
      </c>
      <c r="E339" s="380">
        <v>493</v>
      </c>
      <c r="F339" s="390"/>
    </row>
    <row r="340" spans="1:6" ht="30" x14ac:dyDescent="0.25">
      <c r="A340" s="98">
        <f t="shared" si="5"/>
        <v>318</v>
      </c>
      <c r="B340" s="389" t="s">
        <v>25505</v>
      </c>
      <c r="C340" s="392" t="s">
        <v>25497</v>
      </c>
      <c r="D340" s="393"/>
      <c r="E340" s="393"/>
      <c r="F340" s="394"/>
    </row>
    <row r="341" spans="1:6" ht="15" customHeight="1" x14ac:dyDescent="0.25">
      <c r="A341" s="98">
        <f t="shared" si="5"/>
        <v>31811</v>
      </c>
      <c r="B341" s="388" t="s">
        <v>25506</v>
      </c>
      <c r="C341" s="388" t="s">
        <v>25507</v>
      </c>
      <c r="D341" s="379" t="s">
        <v>181</v>
      </c>
      <c r="E341" s="380">
        <v>144.29</v>
      </c>
      <c r="F341" s="390"/>
    </row>
    <row r="342" spans="1:6" ht="30" x14ac:dyDescent="0.25">
      <c r="A342" s="98">
        <f t="shared" si="5"/>
        <v>31812</v>
      </c>
      <c r="B342" s="388" t="s">
        <v>25508</v>
      </c>
      <c r="C342" s="388" t="s">
        <v>25509</v>
      </c>
      <c r="D342" s="379" t="s">
        <v>181</v>
      </c>
      <c r="E342" s="380">
        <v>29.2</v>
      </c>
      <c r="F342" s="390"/>
    </row>
    <row r="343" spans="1:6" ht="15" customHeight="1" x14ac:dyDescent="0.25">
      <c r="A343" s="98">
        <f t="shared" si="5"/>
        <v>31813</v>
      </c>
      <c r="B343" s="388" t="s">
        <v>25510</v>
      </c>
      <c r="C343" s="388" t="s">
        <v>25511</v>
      </c>
      <c r="D343" s="379" t="s">
        <v>181</v>
      </c>
      <c r="E343" s="380">
        <v>81.02</v>
      </c>
      <c r="F343" s="390"/>
    </row>
    <row r="344" spans="1:6" ht="30" x14ac:dyDescent="0.25">
      <c r="A344" s="98">
        <f t="shared" si="5"/>
        <v>320</v>
      </c>
      <c r="B344" s="389" t="s">
        <v>25512</v>
      </c>
      <c r="C344" s="392" t="s">
        <v>25513</v>
      </c>
      <c r="D344" s="393"/>
      <c r="E344" s="393"/>
      <c r="F344" s="394"/>
    </row>
    <row r="345" spans="1:6" ht="15" customHeight="1" x14ac:dyDescent="0.25">
      <c r="A345" s="98">
        <f t="shared" si="5"/>
        <v>32001</v>
      </c>
      <c r="B345" s="388" t="s">
        <v>25514</v>
      </c>
      <c r="C345" s="388" t="s">
        <v>25515</v>
      </c>
      <c r="D345" s="379" t="s">
        <v>194</v>
      </c>
      <c r="E345" s="380">
        <v>67.98</v>
      </c>
      <c r="F345" s="390"/>
    </row>
    <row r="346" spans="1:6" ht="30" x14ac:dyDescent="0.25">
      <c r="A346" s="98">
        <f t="shared" si="5"/>
        <v>321</v>
      </c>
      <c r="B346" s="389" t="s">
        <v>25516</v>
      </c>
      <c r="C346" s="392" t="s">
        <v>25517</v>
      </c>
      <c r="D346" s="393"/>
      <c r="E346" s="393"/>
      <c r="F346" s="394"/>
    </row>
    <row r="347" spans="1:6" ht="30" x14ac:dyDescent="0.25">
      <c r="A347" s="98">
        <f t="shared" si="5"/>
        <v>32147</v>
      </c>
      <c r="B347" s="388" t="s">
        <v>25518</v>
      </c>
      <c r="C347" s="388" t="s">
        <v>25519</v>
      </c>
      <c r="D347" s="379" t="s">
        <v>194</v>
      </c>
      <c r="E347" s="380">
        <v>70.97</v>
      </c>
      <c r="F347" s="390"/>
    </row>
    <row r="348" spans="1:6" ht="15" customHeight="1" x14ac:dyDescent="0.25">
      <c r="A348" s="98">
        <f t="shared" si="5"/>
        <v>322</v>
      </c>
      <c r="B348" s="389" t="s">
        <v>25520</v>
      </c>
      <c r="C348" s="392" t="s">
        <v>25517</v>
      </c>
      <c r="D348" s="393"/>
      <c r="E348" s="393"/>
      <c r="F348" s="394"/>
    </row>
    <row r="349" spans="1:6" ht="30" x14ac:dyDescent="0.25">
      <c r="A349" s="98">
        <f t="shared" si="5"/>
        <v>32219</v>
      </c>
      <c r="B349" s="388" t="s">
        <v>25521</v>
      </c>
      <c r="C349" s="388" t="s">
        <v>25522</v>
      </c>
      <c r="D349" s="379" t="s">
        <v>194</v>
      </c>
      <c r="E349" s="380">
        <v>136.18</v>
      </c>
      <c r="F349" s="390"/>
    </row>
    <row r="350" spans="1:6" ht="30" x14ac:dyDescent="0.25">
      <c r="A350" s="98">
        <f t="shared" si="5"/>
        <v>32223</v>
      </c>
      <c r="B350" s="388" t="s">
        <v>25523</v>
      </c>
      <c r="C350" s="388" t="s">
        <v>25524</v>
      </c>
      <c r="D350" s="379" t="s">
        <v>194</v>
      </c>
      <c r="E350" s="380">
        <v>70.97</v>
      </c>
      <c r="F350" s="390"/>
    </row>
    <row r="351" spans="1:6" ht="15" customHeight="1" x14ac:dyDescent="0.25">
      <c r="A351" s="98">
        <f t="shared" si="5"/>
        <v>325</v>
      </c>
      <c r="B351" s="389" t="s">
        <v>25525</v>
      </c>
      <c r="C351" s="392" t="s">
        <v>25526</v>
      </c>
      <c r="D351" s="393"/>
      <c r="E351" s="393"/>
      <c r="F351" s="394"/>
    </row>
    <row r="352" spans="1:6" ht="30" x14ac:dyDescent="0.25">
      <c r="A352" s="98">
        <f t="shared" si="5"/>
        <v>32502</v>
      </c>
      <c r="B352" s="388" t="s">
        <v>25527</v>
      </c>
      <c r="C352" s="388" t="s">
        <v>25528</v>
      </c>
      <c r="D352" s="379" t="s">
        <v>194</v>
      </c>
      <c r="E352" s="380">
        <v>382.48</v>
      </c>
      <c r="F352" s="390"/>
    </row>
    <row r="353" spans="1:6" ht="30" x14ac:dyDescent="0.25">
      <c r="A353" s="98">
        <f t="shared" si="5"/>
        <v>32505</v>
      </c>
      <c r="B353" s="388" t="s">
        <v>25529</v>
      </c>
      <c r="C353" s="388" t="s">
        <v>25530</v>
      </c>
      <c r="D353" s="379" t="s">
        <v>194</v>
      </c>
      <c r="E353" s="380">
        <v>289.93</v>
      </c>
      <c r="F353" s="390"/>
    </row>
    <row r="354" spans="1:6" ht="30" x14ac:dyDescent="0.25">
      <c r="A354" s="98">
        <f t="shared" si="5"/>
        <v>335</v>
      </c>
      <c r="B354" s="389" t="s">
        <v>25531</v>
      </c>
      <c r="C354" s="392" t="s">
        <v>25532</v>
      </c>
      <c r="D354" s="393"/>
      <c r="E354" s="393"/>
      <c r="F354" s="394"/>
    </row>
    <row r="355" spans="1:6" ht="30" x14ac:dyDescent="0.25">
      <c r="A355" s="98">
        <f t="shared" si="5"/>
        <v>33503</v>
      </c>
      <c r="B355" s="388" t="s">
        <v>25533</v>
      </c>
      <c r="C355" s="388" t="s">
        <v>25534</v>
      </c>
      <c r="D355" s="379" t="s">
        <v>182</v>
      </c>
      <c r="E355" s="380">
        <v>5.94</v>
      </c>
      <c r="F355" s="390"/>
    </row>
    <row r="356" spans="1:6" ht="30" x14ac:dyDescent="0.25">
      <c r="A356" s="98">
        <f t="shared" si="5"/>
        <v>33506</v>
      </c>
      <c r="B356" s="388" t="s">
        <v>25535</v>
      </c>
      <c r="C356" s="388" t="s">
        <v>25536</v>
      </c>
      <c r="D356" s="379" t="s">
        <v>182</v>
      </c>
      <c r="E356" s="380">
        <v>58.13</v>
      </c>
      <c r="F356" s="390"/>
    </row>
    <row r="357" spans="1:6" ht="30" x14ac:dyDescent="0.25">
      <c r="A357" s="98">
        <f t="shared" si="5"/>
        <v>33511</v>
      </c>
      <c r="B357" s="388" t="s">
        <v>25537</v>
      </c>
      <c r="C357" s="388" t="s">
        <v>25538</v>
      </c>
      <c r="D357" s="379" t="s">
        <v>182</v>
      </c>
      <c r="E357" s="380">
        <v>48.83</v>
      </c>
      <c r="F357" s="390"/>
    </row>
    <row r="358" spans="1:6" ht="15" customHeight="1" x14ac:dyDescent="0.25">
      <c r="A358" s="98">
        <f t="shared" si="5"/>
        <v>33518</v>
      </c>
      <c r="B358" s="388" t="s">
        <v>25539</v>
      </c>
      <c r="C358" s="388" t="s">
        <v>25540</v>
      </c>
      <c r="D358" s="379" t="s">
        <v>182</v>
      </c>
      <c r="E358" s="380">
        <v>165.17</v>
      </c>
      <c r="F358" s="390"/>
    </row>
    <row r="359" spans="1:6" ht="30" x14ac:dyDescent="0.25">
      <c r="A359" s="98">
        <f t="shared" si="5"/>
        <v>33556</v>
      </c>
      <c r="B359" s="388" t="s">
        <v>25541</v>
      </c>
      <c r="C359" s="388" t="s">
        <v>25542</v>
      </c>
      <c r="D359" s="379" t="s">
        <v>182</v>
      </c>
      <c r="E359" s="380">
        <v>4.82</v>
      </c>
      <c r="F359" s="390"/>
    </row>
    <row r="360" spans="1:6" ht="15" customHeight="1" x14ac:dyDescent="0.25">
      <c r="A360" s="98">
        <f t="shared" si="5"/>
        <v>33599</v>
      </c>
      <c r="B360" s="388" t="s">
        <v>25543</v>
      </c>
      <c r="C360" s="388" t="s">
        <v>25544</v>
      </c>
      <c r="D360" s="379" t="s">
        <v>182</v>
      </c>
      <c r="E360" s="380">
        <v>19.2</v>
      </c>
      <c r="F360" s="390"/>
    </row>
    <row r="361" spans="1:6" x14ac:dyDescent="0.25">
      <c r="A361" s="98">
        <f t="shared" si="5"/>
        <v>340</v>
      </c>
      <c r="B361" s="389" t="s">
        <v>25545</v>
      </c>
      <c r="C361" s="392" t="s">
        <v>25546</v>
      </c>
      <c r="D361" s="393"/>
      <c r="E361" s="393"/>
      <c r="F361" s="394"/>
    </row>
    <row r="362" spans="1:6" ht="15" customHeight="1" x14ac:dyDescent="0.25">
      <c r="A362" s="98">
        <f t="shared" si="5"/>
        <v>34005</v>
      </c>
      <c r="B362" s="388" t="s">
        <v>25547</v>
      </c>
      <c r="C362" s="388" t="s">
        <v>25548</v>
      </c>
      <c r="D362" s="379" t="s">
        <v>194</v>
      </c>
      <c r="E362" s="380">
        <v>52.5</v>
      </c>
      <c r="F362" s="390"/>
    </row>
    <row r="363" spans="1:6" x14ac:dyDescent="0.25">
      <c r="A363" s="98">
        <f t="shared" si="5"/>
        <v>341</v>
      </c>
      <c r="B363" s="389" t="s">
        <v>25549</v>
      </c>
      <c r="C363" s="392" t="s">
        <v>25550</v>
      </c>
      <c r="D363" s="393"/>
      <c r="E363" s="393"/>
      <c r="F363" s="394"/>
    </row>
    <row r="364" spans="1:6" ht="30" x14ac:dyDescent="0.25">
      <c r="A364" s="98">
        <f t="shared" si="5"/>
        <v>34114</v>
      </c>
      <c r="B364" s="388" t="s">
        <v>25551</v>
      </c>
      <c r="C364" s="388" t="s">
        <v>25552</v>
      </c>
      <c r="D364" s="379" t="s">
        <v>194</v>
      </c>
      <c r="E364" s="380">
        <v>89.05</v>
      </c>
      <c r="F364" s="390"/>
    </row>
    <row r="365" spans="1:6" ht="15" customHeight="1" x14ac:dyDescent="0.25">
      <c r="A365" s="98">
        <f t="shared" si="5"/>
        <v>343</v>
      </c>
      <c r="B365" s="389" t="s">
        <v>25553</v>
      </c>
      <c r="C365" s="392" t="s">
        <v>25554</v>
      </c>
      <c r="D365" s="393"/>
      <c r="E365" s="393"/>
      <c r="F365" s="394"/>
    </row>
    <row r="366" spans="1:6" ht="30" x14ac:dyDescent="0.25">
      <c r="A366" s="98">
        <f t="shared" si="5"/>
        <v>34383</v>
      </c>
      <c r="B366" s="388" t="s">
        <v>25555</v>
      </c>
      <c r="C366" s="388" t="s">
        <v>25556</v>
      </c>
      <c r="D366" s="379" t="s">
        <v>181</v>
      </c>
      <c r="E366" s="380">
        <v>39.24</v>
      </c>
      <c r="F366" s="390"/>
    </row>
    <row r="367" spans="1:6" ht="15" customHeight="1" x14ac:dyDescent="0.25">
      <c r="A367" s="98">
        <f t="shared" si="5"/>
        <v>34384</v>
      </c>
      <c r="B367" s="388" t="s">
        <v>25557</v>
      </c>
      <c r="C367" s="388" t="s">
        <v>25558</v>
      </c>
      <c r="D367" s="379" t="s">
        <v>181</v>
      </c>
      <c r="E367" s="380">
        <v>45.12</v>
      </c>
      <c r="F367" s="390"/>
    </row>
    <row r="368" spans="1:6" x14ac:dyDescent="0.25">
      <c r="A368" s="98">
        <f t="shared" si="5"/>
        <v>345</v>
      </c>
      <c r="B368" s="389" t="s">
        <v>25559</v>
      </c>
      <c r="C368" s="392" t="s">
        <v>25560</v>
      </c>
      <c r="D368" s="393"/>
      <c r="E368" s="393"/>
      <c r="F368" s="394"/>
    </row>
    <row r="369" spans="1:6" ht="30" x14ac:dyDescent="0.25">
      <c r="A369" s="98">
        <f t="shared" si="5"/>
        <v>34544</v>
      </c>
      <c r="B369" s="388" t="s">
        <v>25561</v>
      </c>
      <c r="C369" s="388" t="s">
        <v>25562</v>
      </c>
      <c r="D369" s="379" t="s">
        <v>214</v>
      </c>
      <c r="E369" s="380">
        <v>49.67</v>
      </c>
      <c r="F369" s="390"/>
    </row>
    <row r="370" spans="1:6" ht="15" customHeight="1" x14ac:dyDescent="0.25">
      <c r="A370" s="98">
        <f t="shared" si="5"/>
        <v>346</v>
      </c>
      <c r="B370" s="389" t="s">
        <v>25563</v>
      </c>
      <c r="C370" s="392" t="s">
        <v>25564</v>
      </c>
      <c r="D370" s="393"/>
      <c r="E370" s="393"/>
      <c r="F370" s="394"/>
    </row>
    <row r="371" spans="1:6" ht="30" x14ac:dyDescent="0.25">
      <c r="A371" s="98">
        <f t="shared" si="5"/>
        <v>34656</v>
      </c>
      <c r="B371" s="388" t="s">
        <v>25565</v>
      </c>
      <c r="C371" s="388" t="s">
        <v>977</v>
      </c>
      <c r="D371" s="379" t="s">
        <v>194</v>
      </c>
      <c r="E371" s="380">
        <v>60.05</v>
      </c>
      <c r="F371" s="390"/>
    </row>
    <row r="372" spans="1:6" ht="15" customHeight="1" x14ac:dyDescent="0.25">
      <c r="A372" s="98">
        <f t="shared" si="5"/>
        <v>34666</v>
      </c>
      <c r="B372" s="388" t="s">
        <v>25566</v>
      </c>
      <c r="C372" s="388" t="s">
        <v>976</v>
      </c>
      <c r="D372" s="379" t="s">
        <v>194</v>
      </c>
      <c r="E372" s="380">
        <v>60.05</v>
      </c>
      <c r="F372" s="390"/>
    </row>
    <row r="373" spans="1:6" x14ac:dyDescent="0.25">
      <c r="A373" s="98">
        <f t="shared" si="5"/>
        <v>347</v>
      </c>
      <c r="B373" s="389" t="s">
        <v>25567</v>
      </c>
      <c r="C373" s="392" t="s">
        <v>25564</v>
      </c>
      <c r="D373" s="393"/>
      <c r="E373" s="393"/>
      <c r="F373" s="394"/>
    </row>
    <row r="374" spans="1:6" ht="15" customHeight="1" x14ac:dyDescent="0.25">
      <c r="A374" s="98">
        <f t="shared" si="5"/>
        <v>34787</v>
      </c>
      <c r="B374" s="388" t="s">
        <v>25568</v>
      </c>
      <c r="C374" s="388" t="s">
        <v>25569</v>
      </c>
      <c r="D374" s="379" t="s">
        <v>194</v>
      </c>
      <c r="E374" s="380">
        <v>51.57</v>
      </c>
      <c r="F374" s="390"/>
    </row>
    <row r="375" spans="1:6" x14ac:dyDescent="0.25">
      <c r="A375" s="98">
        <f t="shared" si="5"/>
        <v>348</v>
      </c>
      <c r="B375" s="389" t="s">
        <v>25570</v>
      </c>
      <c r="C375" s="392" t="s">
        <v>25571</v>
      </c>
      <c r="D375" s="393"/>
      <c r="E375" s="393"/>
      <c r="F375" s="394"/>
    </row>
    <row r="376" spans="1:6" ht="45" x14ac:dyDescent="0.25">
      <c r="A376" s="98">
        <f t="shared" si="5"/>
        <v>34850</v>
      </c>
      <c r="B376" s="388" t="s">
        <v>25572</v>
      </c>
      <c r="C376" s="388" t="s">
        <v>25573</v>
      </c>
      <c r="D376" s="379" t="s">
        <v>667</v>
      </c>
      <c r="E376" s="380">
        <v>116.04</v>
      </c>
      <c r="F376" s="390"/>
    </row>
    <row r="377" spans="1:6" x14ac:dyDescent="0.25">
      <c r="A377" s="98">
        <f t="shared" si="5"/>
        <v>351</v>
      </c>
      <c r="B377" s="389" t="s">
        <v>25574</v>
      </c>
      <c r="C377" s="392" t="s">
        <v>25575</v>
      </c>
      <c r="D377" s="393"/>
      <c r="E377" s="393"/>
      <c r="F377" s="394"/>
    </row>
    <row r="378" spans="1:6" ht="15" customHeight="1" x14ac:dyDescent="0.25">
      <c r="A378" s="98">
        <f t="shared" si="5"/>
        <v>35114</v>
      </c>
      <c r="B378" s="388" t="s">
        <v>25576</v>
      </c>
      <c r="C378" s="388" t="s">
        <v>25577</v>
      </c>
      <c r="D378" s="379" t="s">
        <v>182</v>
      </c>
      <c r="E378" s="380">
        <v>1.71</v>
      </c>
      <c r="F378" s="390"/>
    </row>
    <row r="379" spans="1:6" ht="30" x14ac:dyDescent="0.25">
      <c r="A379" s="98">
        <f t="shared" si="5"/>
        <v>35145</v>
      </c>
      <c r="B379" s="388" t="s">
        <v>25578</v>
      </c>
      <c r="C379" s="388" t="s">
        <v>25579</v>
      </c>
      <c r="D379" s="379" t="s">
        <v>194</v>
      </c>
      <c r="E379" s="380">
        <v>64.790000000000006</v>
      </c>
      <c r="F379" s="390"/>
    </row>
    <row r="380" spans="1:6" ht="15" customHeight="1" x14ac:dyDescent="0.25">
      <c r="A380" s="98">
        <f t="shared" si="5"/>
        <v>35155</v>
      </c>
      <c r="B380" s="388" t="s">
        <v>25580</v>
      </c>
      <c r="C380" s="388" t="s">
        <v>25581</v>
      </c>
      <c r="D380" s="379" t="s">
        <v>194</v>
      </c>
      <c r="E380" s="380">
        <v>142.25</v>
      </c>
      <c r="F380" s="390"/>
    </row>
    <row r="381" spans="1:6" ht="30" x14ac:dyDescent="0.25">
      <c r="A381" s="98">
        <f t="shared" si="5"/>
        <v>352</v>
      </c>
      <c r="B381" s="389" t="s">
        <v>25582</v>
      </c>
      <c r="C381" s="392" t="s">
        <v>25583</v>
      </c>
      <c r="D381" s="393"/>
      <c r="E381" s="393"/>
      <c r="F381" s="394"/>
    </row>
    <row r="382" spans="1:6" ht="30" x14ac:dyDescent="0.25">
      <c r="A382" s="98">
        <f t="shared" si="5"/>
        <v>35211</v>
      </c>
      <c r="B382" s="388" t="s">
        <v>25584</v>
      </c>
      <c r="C382" s="388" t="s">
        <v>25585</v>
      </c>
      <c r="D382" s="379" t="s">
        <v>25586</v>
      </c>
      <c r="E382" s="380">
        <v>24.72</v>
      </c>
      <c r="F382" s="390"/>
    </row>
    <row r="383" spans="1:6" x14ac:dyDescent="0.25">
      <c r="A383" s="98">
        <f t="shared" si="5"/>
        <v>355</v>
      </c>
      <c r="B383" s="389" t="s">
        <v>25587</v>
      </c>
      <c r="C383" s="392" t="s">
        <v>25588</v>
      </c>
      <c r="D383" s="393"/>
      <c r="E383" s="393"/>
      <c r="F383" s="394"/>
    </row>
    <row r="384" spans="1:6" ht="15" customHeight="1" x14ac:dyDescent="0.25">
      <c r="A384" s="98">
        <f t="shared" si="5"/>
        <v>35504</v>
      </c>
      <c r="B384" s="388" t="s">
        <v>25589</v>
      </c>
      <c r="C384" s="388" t="s">
        <v>25590</v>
      </c>
      <c r="D384" s="379" t="s">
        <v>214</v>
      </c>
      <c r="E384" s="380">
        <v>0.82</v>
      </c>
      <c r="F384" s="390"/>
    </row>
    <row r="385" spans="1:6" ht="60" x14ac:dyDescent="0.25">
      <c r="A385" s="98">
        <f t="shared" si="5"/>
        <v>35571</v>
      </c>
      <c r="B385" s="388" t="s">
        <v>25591</v>
      </c>
      <c r="C385" s="388" t="s">
        <v>25592</v>
      </c>
      <c r="D385" s="379" t="s">
        <v>194</v>
      </c>
      <c r="E385" s="380">
        <v>217.33</v>
      </c>
      <c r="F385" s="390"/>
    </row>
    <row r="386" spans="1:6" ht="15" customHeight="1" x14ac:dyDescent="0.25">
      <c r="A386" s="98">
        <f t="shared" si="5"/>
        <v>35579</v>
      </c>
      <c r="B386" s="388" t="s">
        <v>25593</v>
      </c>
      <c r="C386" s="388" t="s">
        <v>25594</v>
      </c>
      <c r="D386" s="379" t="s">
        <v>194</v>
      </c>
      <c r="E386" s="380">
        <v>259.67</v>
      </c>
      <c r="F386" s="390"/>
    </row>
    <row r="387" spans="1:6" ht="30" x14ac:dyDescent="0.25">
      <c r="A387" s="98">
        <f t="shared" si="5"/>
        <v>356</v>
      </c>
      <c r="B387" s="389" t="s">
        <v>25595</v>
      </c>
      <c r="C387" s="392" t="s">
        <v>25596</v>
      </c>
      <c r="D387" s="393"/>
      <c r="E387" s="393"/>
      <c r="F387" s="394"/>
    </row>
    <row r="388" spans="1:6" ht="30" x14ac:dyDescent="0.25">
      <c r="A388" s="98">
        <f t="shared" si="5"/>
        <v>35625</v>
      </c>
      <c r="B388" s="388" t="s">
        <v>25597</v>
      </c>
      <c r="C388" s="388" t="s">
        <v>25598</v>
      </c>
      <c r="D388" s="379" t="s">
        <v>194</v>
      </c>
      <c r="E388" s="380">
        <v>148.21</v>
      </c>
      <c r="F388" s="390"/>
    </row>
    <row r="389" spans="1:6" x14ac:dyDescent="0.25">
      <c r="A389" s="98">
        <f t="shared" si="5"/>
        <v>360</v>
      </c>
      <c r="B389" s="389" t="s">
        <v>25599</v>
      </c>
      <c r="C389" s="392" t="s">
        <v>25600</v>
      </c>
      <c r="D389" s="393"/>
      <c r="E389" s="393"/>
      <c r="F389" s="394"/>
    </row>
    <row r="390" spans="1:6" x14ac:dyDescent="0.25">
      <c r="A390" s="98">
        <f t="shared" si="5"/>
        <v>36002</v>
      </c>
      <c r="B390" s="388" t="s">
        <v>25601</v>
      </c>
      <c r="C390" s="388" t="s">
        <v>25602</v>
      </c>
      <c r="D390" s="379" t="s">
        <v>182</v>
      </c>
      <c r="E390" s="380">
        <v>19.98</v>
      </c>
      <c r="F390" s="390"/>
    </row>
    <row r="391" spans="1:6" ht="30" x14ac:dyDescent="0.25">
      <c r="A391" s="98">
        <f t="shared" si="5"/>
        <v>36010</v>
      </c>
      <c r="B391" s="388" t="s">
        <v>25603</v>
      </c>
      <c r="C391" s="388" t="s">
        <v>25604</v>
      </c>
      <c r="D391" s="379" t="s">
        <v>182</v>
      </c>
      <c r="E391" s="380">
        <v>18.84</v>
      </c>
      <c r="F391" s="390"/>
    </row>
    <row r="392" spans="1:6" x14ac:dyDescent="0.25">
      <c r="A392" s="98">
        <f t="shared" si="5"/>
        <v>36012</v>
      </c>
      <c r="B392" s="388" t="s">
        <v>25605</v>
      </c>
      <c r="C392" s="388" t="s">
        <v>25606</v>
      </c>
      <c r="D392" s="379" t="s">
        <v>182</v>
      </c>
      <c r="E392" s="380">
        <v>4.8099999999999996</v>
      </c>
      <c r="F392" s="390"/>
    </row>
    <row r="393" spans="1:6" ht="30" x14ac:dyDescent="0.25">
      <c r="A393" s="98">
        <f t="shared" si="5"/>
        <v>36018</v>
      </c>
      <c r="B393" s="388" t="s">
        <v>25607</v>
      </c>
      <c r="C393" s="388" t="s">
        <v>25608</v>
      </c>
      <c r="D393" s="379" t="s">
        <v>182</v>
      </c>
      <c r="E393" s="380">
        <v>24.56</v>
      </c>
      <c r="F393" s="390"/>
    </row>
    <row r="394" spans="1:6" ht="15" customHeight="1" x14ac:dyDescent="0.25">
      <c r="A394" s="98">
        <f t="shared" si="5"/>
        <v>36034</v>
      </c>
      <c r="B394" s="388" t="s">
        <v>25609</v>
      </c>
      <c r="C394" s="388" t="s">
        <v>25610</v>
      </c>
      <c r="D394" s="379" t="s">
        <v>182</v>
      </c>
      <c r="E394" s="380">
        <v>33.659999999999997</v>
      </c>
      <c r="F394" s="390"/>
    </row>
    <row r="395" spans="1:6" ht="30" x14ac:dyDescent="0.25">
      <c r="A395" s="98">
        <f t="shared" si="5"/>
        <v>36044</v>
      </c>
      <c r="B395" s="388" t="s">
        <v>25611</v>
      </c>
      <c r="C395" s="388" t="s">
        <v>25612</v>
      </c>
      <c r="D395" s="379" t="s">
        <v>182</v>
      </c>
      <c r="E395" s="380">
        <v>45.28</v>
      </c>
      <c r="F395" s="390"/>
    </row>
    <row r="396" spans="1:6" ht="15" customHeight="1" x14ac:dyDescent="0.25">
      <c r="A396" s="98">
        <f t="shared" si="5"/>
        <v>36091</v>
      </c>
      <c r="B396" s="388" t="s">
        <v>25613</v>
      </c>
      <c r="C396" s="388" t="s">
        <v>25614</v>
      </c>
      <c r="D396" s="379" t="s">
        <v>182</v>
      </c>
      <c r="E396" s="380">
        <v>17.329999999999998</v>
      </c>
      <c r="F396" s="390"/>
    </row>
    <row r="397" spans="1:6" ht="30" x14ac:dyDescent="0.25">
      <c r="A397" s="98">
        <f t="shared" si="5"/>
        <v>362</v>
      </c>
      <c r="B397" s="389" t="s">
        <v>25615</v>
      </c>
      <c r="C397" s="392" t="s">
        <v>25616</v>
      </c>
      <c r="D397" s="393"/>
      <c r="E397" s="393"/>
      <c r="F397" s="394"/>
    </row>
    <row r="398" spans="1:6" x14ac:dyDescent="0.25">
      <c r="A398" s="98">
        <f t="shared" ref="A398:A461" si="6">VALUE(RIGHT(B398,LEN(B398)-1))</f>
        <v>36221</v>
      </c>
      <c r="B398" s="388" t="s">
        <v>25617</v>
      </c>
      <c r="C398" s="388" t="s">
        <v>25618</v>
      </c>
      <c r="D398" s="379" t="s">
        <v>182</v>
      </c>
      <c r="E398" s="380">
        <v>28.34</v>
      </c>
      <c r="F398" s="390"/>
    </row>
    <row r="399" spans="1:6" x14ac:dyDescent="0.25">
      <c r="A399" s="98">
        <f t="shared" si="6"/>
        <v>365</v>
      </c>
      <c r="B399" s="389" t="s">
        <v>25619</v>
      </c>
      <c r="C399" s="392" t="s">
        <v>25620</v>
      </c>
      <c r="D399" s="393"/>
      <c r="E399" s="393"/>
      <c r="F399" s="394"/>
    </row>
    <row r="400" spans="1:6" ht="30" x14ac:dyDescent="0.25">
      <c r="A400" s="98">
        <f t="shared" si="6"/>
        <v>36506</v>
      </c>
      <c r="B400" s="388" t="s">
        <v>25621</v>
      </c>
      <c r="C400" s="388" t="s">
        <v>25622</v>
      </c>
      <c r="D400" s="379" t="s">
        <v>182</v>
      </c>
      <c r="E400" s="380">
        <v>31.36</v>
      </c>
      <c r="F400" s="390"/>
    </row>
    <row r="401" spans="1:6" ht="15" customHeight="1" x14ac:dyDescent="0.25">
      <c r="A401" s="98">
        <f t="shared" si="6"/>
        <v>36512</v>
      </c>
      <c r="B401" s="388" t="s">
        <v>25623</v>
      </c>
      <c r="C401" s="388" t="s">
        <v>25624</v>
      </c>
      <c r="D401" s="379" t="s">
        <v>181</v>
      </c>
      <c r="E401" s="380">
        <v>1.53</v>
      </c>
      <c r="F401" s="390"/>
    </row>
    <row r="402" spans="1:6" ht="30" x14ac:dyDescent="0.25">
      <c r="A402" s="98">
        <f t="shared" si="6"/>
        <v>36514</v>
      </c>
      <c r="B402" s="388" t="s">
        <v>25625</v>
      </c>
      <c r="C402" s="388" t="s">
        <v>25626</v>
      </c>
      <c r="D402" s="379" t="s">
        <v>181</v>
      </c>
      <c r="E402" s="380">
        <v>2.0299999999999998</v>
      </c>
      <c r="F402" s="390"/>
    </row>
    <row r="403" spans="1:6" ht="15" customHeight="1" x14ac:dyDescent="0.25">
      <c r="A403" s="98">
        <f t="shared" si="6"/>
        <v>36517</v>
      </c>
      <c r="B403" s="388" t="s">
        <v>25627</v>
      </c>
      <c r="C403" s="388" t="s">
        <v>25628</v>
      </c>
      <c r="D403" s="379" t="s">
        <v>181</v>
      </c>
      <c r="E403" s="380">
        <v>1.28</v>
      </c>
      <c r="F403" s="390"/>
    </row>
    <row r="404" spans="1:6" x14ac:dyDescent="0.25">
      <c r="A404" s="98">
        <f t="shared" si="6"/>
        <v>368</v>
      </c>
      <c r="B404" s="389" t="s">
        <v>25629</v>
      </c>
      <c r="C404" s="392" t="s">
        <v>25571</v>
      </c>
      <c r="D404" s="393"/>
      <c r="E404" s="393"/>
      <c r="F404" s="394"/>
    </row>
    <row r="405" spans="1:6" ht="60" x14ac:dyDescent="0.25">
      <c r="A405" s="98">
        <f t="shared" si="6"/>
        <v>36825</v>
      </c>
      <c r="B405" s="388" t="s">
        <v>25630</v>
      </c>
      <c r="C405" s="388" t="s">
        <v>25631</v>
      </c>
      <c r="D405" s="379" t="s">
        <v>667</v>
      </c>
      <c r="E405" s="380">
        <v>98.09</v>
      </c>
      <c r="F405" s="390"/>
    </row>
    <row r="406" spans="1:6" x14ac:dyDescent="0.25">
      <c r="A406" s="98">
        <f t="shared" si="6"/>
        <v>369</v>
      </c>
      <c r="B406" s="389" t="s">
        <v>38099</v>
      </c>
      <c r="C406" s="392" t="s">
        <v>25649</v>
      </c>
      <c r="D406" s="393"/>
      <c r="E406" s="393"/>
      <c r="F406" s="394"/>
    </row>
    <row r="407" spans="1:6" ht="30" x14ac:dyDescent="0.25">
      <c r="A407" s="98">
        <f t="shared" si="6"/>
        <v>36991</v>
      </c>
      <c r="B407" s="388" t="s">
        <v>38100</v>
      </c>
      <c r="C407" s="388" t="s">
        <v>38101</v>
      </c>
      <c r="D407" s="379" t="s">
        <v>181</v>
      </c>
      <c r="E407" s="380">
        <v>1.01</v>
      </c>
      <c r="F407" s="390"/>
    </row>
    <row r="408" spans="1:6" x14ac:dyDescent="0.25">
      <c r="A408" s="98">
        <f t="shared" si="6"/>
        <v>370</v>
      </c>
      <c r="B408" s="389" t="s">
        <v>25632</v>
      </c>
      <c r="C408" s="392" t="s">
        <v>25633</v>
      </c>
      <c r="D408" s="393"/>
      <c r="E408" s="393"/>
      <c r="F408" s="394"/>
    </row>
    <row r="409" spans="1:6" ht="15" customHeight="1" x14ac:dyDescent="0.25">
      <c r="A409" s="98">
        <f t="shared" si="6"/>
        <v>37009</v>
      </c>
      <c r="B409" s="388" t="s">
        <v>25634</v>
      </c>
      <c r="C409" s="388" t="s">
        <v>25635</v>
      </c>
      <c r="D409" s="379" t="s">
        <v>194</v>
      </c>
      <c r="E409" s="380">
        <v>269.67</v>
      </c>
      <c r="F409" s="390"/>
    </row>
    <row r="410" spans="1:6" ht="30" x14ac:dyDescent="0.25">
      <c r="A410" s="98">
        <f t="shared" si="6"/>
        <v>37013</v>
      </c>
      <c r="B410" s="388" t="s">
        <v>25636</v>
      </c>
      <c r="C410" s="388" t="s">
        <v>25637</v>
      </c>
      <c r="D410" s="379" t="s">
        <v>194</v>
      </c>
      <c r="E410" s="380">
        <v>293.81</v>
      </c>
      <c r="F410" s="390"/>
    </row>
    <row r="411" spans="1:6" ht="15" customHeight="1" x14ac:dyDescent="0.25">
      <c r="A411" s="98">
        <f t="shared" si="6"/>
        <v>37043</v>
      </c>
      <c r="B411" s="388" t="s">
        <v>25638</v>
      </c>
      <c r="C411" s="388" t="s">
        <v>25639</v>
      </c>
      <c r="D411" s="379" t="s">
        <v>214</v>
      </c>
      <c r="E411" s="380">
        <v>12.19</v>
      </c>
      <c r="F411" s="390"/>
    </row>
    <row r="412" spans="1:6" x14ac:dyDescent="0.25">
      <c r="A412" s="98">
        <f t="shared" si="6"/>
        <v>37057</v>
      </c>
      <c r="B412" s="388" t="s">
        <v>25640</v>
      </c>
      <c r="C412" s="388" t="s">
        <v>25641</v>
      </c>
      <c r="D412" s="379" t="s">
        <v>194</v>
      </c>
      <c r="E412" s="380">
        <v>372.09</v>
      </c>
      <c r="F412" s="390"/>
    </row>
    <row r="413" spans="1:6" ht="30" x14ac:dyDescent="0.25">
      <c r="A413" s="98">
        <f t="shared" si="6"/>
        <v>37090</v>
      </c>
      <c r="B413" s="388" t="s">
        <v>25642</v>
      </c>
      <c r="C413" s="388" t="s">
        <v>25643</v>
      </c>
      <c r="D413" s="379" t="s">
        <v>181</v>
      </c>
      <c r="E413" s="380">
        <v>2.87</v>
      </c>
      <c r="F413" s="390"/>
    </row>
    <row r="414" spans="1:6" ht="30" x14ac:dyDescent="0.25">
      <c r="A414" s="98">
        <f t="shared" si="6"/>
        <v>371</v>
      </c>
      <c r="B414" s="389" t="s">
        <v>25644</v>
      </c>
      <c r="C414" s="392" t="s">
        <v>25645</v>
      </c>
      <c r="D414" s="393"/>
      <c r="E414" s="393"/>
      <c r="F414" s="394"/>
    </row>
    <row r="415" spans="1:6" ht="30" x14ac:dyDescent="0.25">
      <c r="A415" s="98">
        <f t="shared" si="6"/>
        <v>37103</v>
      </c>
      <c r="B415" s="388" t="s">
        <v>25646</v>
      </c>
      <c r="C415" s="388" t="s">
        <v>25647</v>
      </c>
      <c r="D415" s="379" t="s">
        <v>194</v>
      </c>
      <c r="E415" s="381">
        <v>1225.56</v>
      </c>
      <c r="F415" s="390"/>
    </row>
    <row r="416" spans="1:6" x14ac:dyDescent="0.25">
      <c r="A416" s="98">
        <f t="shared" si="6"/>
        <v>375</v>
      </c>
      <c r="B416" s="389" t="s">
        <v>25648</v>
      </c>
      <c r="C416" s="392" t="s">
        <v>25649</v>
      </c>
      <c r="D416" s="393"/>
      <c r="E416" s="393"/>
      <c r="F416" s="394"/>
    </row>
    <row r="417" spans="1:6" ht="30" x14ac:dyDescent="0.25">
      <c r="A417" s="98">
        <f t="shared" si="6"/>
        <v>37502</v>
      </c>
      <c r="B417" s="388" t="s">
        <v>25650</v>
      </c>
      <c r="C417" s="388" t="s">
        <v>25651</v>
      </c>
      <c r="D417" s="379" t="s">
        <v>667</v>
      </c>
      <c r="E417" s="380">
        <v>42.14</v>
      </c>
      <c r="F417" s="390"/>
    </row>
    <row r="418" spans="1:6" ht="30" x14ac:dyDescent="0.25">
      <c r="A418" s="98">
        <f t="shared" si="6"/>
        <v>37509</v>
      </c>
      <c r="B418" s="388" t="s">
        <v>25652</v>
      </c>
      <c r="C418" s="388" t="s">
        <v>25653</v>
      </c>
      <c r="D418" s="379" t="s">
        <v>667</v>
      </c>
      <c r="E418" s="380">
        <v>96.4</v>
      </c>
      <c r="F418" s="390"/>
    </row>
    <row r="419" spans="1:6" x14ac:dyDescent="0.25">
      <c r="A419" s="98">
        <f t="shared" si="6"/>
        <v>37513</v>
      </c>
      <c r="B419" s="388" t="s">
        <v>25654</v>
      </c>
      <c r="C419" s="388" t="s">
        <v>25655</v>
      </c>
      <c r="D419" s="379" t="s">
        <v>667</v>
      </c>
      <c r="E419" s="380">
        <v>26.8</v>
      </c>
      <c r="F419" s="390"/>
    </row>
    <row r="420" spans="1:6" ht="15" customHeight="1" x14ac:dyDescent="0.25">
      <c r="A420" s="98">
        <f t="shared" si="6"/>
        <v>37514</v>
      </c>
      <c r="B420" s="388" t="s">
        <v>25656</v>
      </c>
      <c r="C420" s="388" t="s">
        <v>25657</v>
      </c>
      <c r="D420" s="379" t="s">
        <v>667</v>
      </c>
      <c r="E420" s="380">
        <v>24.19</v>
      </c>
      <c r="F420" s="390"/>
    </row>
    <row r="421" spans="1:6" ht="30" x14ac:dyDescent="0.25">
      <c r="A421" s="98">
        <f t="shared" si="6"/>
        <v>37517</v>
      </c>
      <c r="B421" s="388" t="s">
        <v>25658</v>
      </c>
      <c r="C421" s="388" t="s">
        <v>25659</v>
      </c>
      <c r="D421" s="379" t="s">
        <v>667</v>
      </c>
      <c r="E421" s="380">
        <v>15.62</v>
      </c>
      <c r="F421" s="390"/>
    </row>
    <row r="422" spans="1:6" ht="15" customHeight="1" x14ac:dyDescent="0.25">
      <c r="A422" s="98">
        <f t="shared" si="6"/>
        <v>37519</v>
      </c>
      <c r="B422" s="388" t="s">
        <v>25660</v>
      </c>
      <c r="C422" s="388" t="s">
        <v>955</v>
      </c>
      <c r="D422" s="379" t="s">
        <v>667</v>
      </c>
      <c r="E422" s="380">
        <v>7.41</v>
      </c>
      <c r="F422" s="390"/>
    </row>
    <row r="423" spans="1:6" ht="30" x14ac:dyDescent="0.25">
      <c r="A423" s="98">
        <f t="shared" si="6"/>
        <v>37564</v>
      </c>
      <c r="B423" s="388" t="s">
        <v>25661</v>
      </c>
      <c r="C423" s="388" t="s">
        <v>25662</v>
      </c>
      <c r="D423" s="379" t="s">
        <v>667</v>
      </c>
      <c r="E423" s="380">
        <v>33.659999999999997</v>
      </c>
      <c r="F423" s="390"/>
    </row>
    <row r="424" spans="1:6" x14ac:dyDescent="0.25">
      <c r="A424" s="98">
        <f t="shared" si="6"/>
        <v>37566</v>
      </c>
      <c r="B424" s="388" t="s">
        <v>25663</v>
      </c>
      <c r="C424" s="388" t="s">
        <v>25664</v>
      </c>
      <c r="D424" s="379" t="s">
        <v>667</v>
      </c>
      <c r="E424" s="380">
        <v>15.76</v>
      </c>
      <c r="F424" s="390"/>
    </row>
    <row r="425" spans="1:6" x14ac:dyDescent="0.25">
      <c r="A425" s="98">
        <f t="shared" si="6"/>
        <v>377</v>
      </c>
      <c r="B425" s="389" t="s">
        <v>25665</v>
      </c>
      <c r="C425" s="392" t="s">
        <v>25649</v>
      </c>
      <c r="D425" s="393"/>
      <c r="E425" s="393"/>
      <c r="F425" s="394"/>
    </row>
    <row r="426" spans="1:6" ht="45" x14ac:dyDescent="0.25">
      <c r="A426" s="98">
        <f t="shared" si="6"/>
        <v>37733</v>
      </c>
      <c r="B426" s="388" t="s">
        <v>25666</v>
      </c>
      <c r="C426" s="388" t="s">
        <v>25667</v>
      </c>
      <c r="D426" s="379" t="s">
        <v>667</v>
      </c>
      <c r="E426" s="380">
        <v>38.29</v>
      </c>
      <c r="F426" s="390"/>
    </row>
    <row r="427" spans="1:6" ht="30" x14ac:dyDescent="0.25">
      <c r="A427" s="98">
        <f t="shared" si="6"/>
        <v>380</v>
      </c>
      <c r="B427" s="389" t="s">
        <v>25668</v>
      </c>
      <c r="C427" s="392" t="s">
        <v>25669</v>
      </c>
      <c r="D427" s="393"/>
      <c r="E427" s="393"/>
      <c r="F427" s="394"/>
    </row>
    <row r="428" spans="1:6" x14ac:dyDescent="0.25">
      <c r="A428" s="98">
        <f t="shared" si="6"/>
        <v>38001</v>
      </c>
      <c r="B428" s="388" t="s">
        <v>25670</v>
      </c>
      <c r="C428" s="388" t="s">
        <v>38102</v>
      </c>
      <c r="D428" s="379" t="s">
        <v>667</v>
      </c>
      <c r="E428" s="380">
        <v>16.27</v>
      </c>
      <c r="F428" s="390"/>
    </row>
    <row r="429" spans="1:6" x14ac:dyDescent="0.25">
      <c r="A429" s="98">
        <f t="shared" si="6"/>
        <v>38003</v>
      </c>
      <c r="B429" s="388" t="s">
        <v>25671</v>
      </c>
      <c r="C429" s="388" t="s">
        <v>25672</v>
      </c>
      <c r="D429" s="379" t="s">
        <v>214</v>
      </c>
      <c r="E429" s="380">
        <v>1.8</v>
      </c>
      <c r="F429" s="390"/>
    </row>
    <row r="430" spans="1:6" ht="30" x14ac:dyDescent="0.25">
      <c r="A430" s="98">
        <f t="shared" si="6"/>
        <v>38006</v>
      </c>
      <c r="B430" s="388" t="s">
        <v>25673</v>
      </c>
      <c r="C430" s="388" t="s">
        <v>25674</v>
      </c>
      <c r="D430" s="379" t="s">
        <v>667</v>
      </c>
      <c r="E430" s="380">
        <v>42.23</v>
      </c>
      <c r="F430" s="390"/>
    </row>
    <row r="431" spans="1:6" ht="30" x14ac:dyDescent="0.25">
      <c r="A431" s="98">
        <f t="shared" si="6"/>
        <v>38009</v>
      </c>
      <c r="B431" s="388" t="s">
        <v>25675</v>
      </c>
      <c r="C431" s="388" t="s">
        <v>25676</v>
      </c>
      <c r="D431" s="379" t="s">
        <v>667</v>
      </c>
      <c r="E431" s="380">
        <v>7.41</v>
      </c>
      <c r="F431" s="390"/>
    </row>
    <row r="432" spans="1:6" ht="45" x14ac:dyDescent="0.25">
      <c r="A432" s="98">
        <f t="shared" si="6"/>
        <v>38012</v>
      </c>
      <c r="B432" s="388" t="s">
        <v>25677</v>
      </c>
      <c r="C432" s="388" t="s">
        <v>891</v>
      </c>
      <c r="D432" s="379" t="s">
        <v>181</v>
      </c>
      <c r="E432" s="380">
        <v>3.28</v>
      </c>
      <c r="F432" s="390"/>
    </row>
    <row r="433" spans="1:6" x14ac:dyDescent="0.25">
      <c r="A433" s="98">
        <f t="shared" si="6"/>
        <v>38013</v>
      </c>
      <c r="B433" s="388" t="s">
        <v>25678</v>
      </c>
      <c r="C433" s="388" t="s">
        <v>954</v>
      </c>
      <c r="D433" s="379" t="s">
        <v>181</v>
      </c>
      <c r="E433" s="380">
        <v>0.97</v>
      </c>
      <c r="F433" s="390"/>
    </row>
    <row r="434" spans="1:6" ht="30" x14ac:dyDescent="0.25">
      <c r="A434" s="98">
        <f t="shared" si="6"/>
        <v>38014</v>
      </c>
      <c r="B434" s="388" t="s">
        <v>25679</v>
      </c>
      <c r="C434" s="388" t="s">
        <v>25680</v>
      </c>
      <c r="D434" s="379" t="s">
        <v>214</v>
      </c>
      <c r="E434" s="380">
        <v>7.26</v>
      </c>
      <c r="F434" s="390"/>
    </row>
    <row r="435" spans="1:6" ht="30" x14ac:dyDescent="0.25">
      <c r="A435" s="98">
        <f t="shared" si="6"/>
        <v>38016</v>
      </c>
      <c r="B435" s="388" t="s">
        <v>25681</v>
      </c>
      <c r="C435" s="388" t="s">
        <v>25682</v>
      </c>
      <c r="D435" s="379" t="s">
        <v>214</v>
      </c>
      <c r="E435" s="380">
        <v>15.62</v>
      </c>
      <c r="F435" s="390"/>
    </row>
    <row r="436" spans="1:6" x14ac:dyDescent="0.25">
      <c r="A436" s="98">
        <f t="shared" si="6"/>
        <v>38017</v>
      </c>
      <c r="B436" s="388" t="s">
        <v>25683</v>
      </c>
      <c r="C436" s="388" t="s">
        <v>25684</v>
      </c>
      <c r="D436" s="379" t="s">
        <v>214</v>
      </c>
      <c r="E436" s="380">
        <v>4.3600000000000003</v>
      </c>
      <c r="F436" s="390"/>
    </row>
    <row r="437" spans="1:6" x14ac:dyDescent="0.25">
      <c r="A437" s="98">
        <f t="shared" si="6"/>
        <v>38018</v>
      </c>
      <c r="B437" s="388" t="s">
        <v>25685</v>
      </c>
      <c r="C437" s="388" t="s">
        <v>25686</v>
      </c>
      <c r="D437" s="379" t="s">
        <v>214</v>
      </c>
      <c r="E437" s="380">
        <v>62.4</v>
      </c>
      <c r="F437" s="390"/>
    </row>
    <row r="438" spans="1:6" x14ac:dyDescent="0.25">
      <c r="A438" s="98">
        <f t="shared" si="6"/>
        <v>38021</v>
      </c>
      <c r="B438" s="388" t="s">
        <v>25687</v>
      </c>
      <c r="C438" s="388" t="s">
        <v>25688</v>
      </c>
      <c r="D438" s="379" t="s">
        <v>667</v>
      </c>
      <c r="E438" s="380">
        <v>105.83</v>
      </c>
      <c r="F438" s="390"/>
    </row>
    <row r="439" spans="1:6" x14ac:dyDescent="0.25">
      <c r="A439" s="98">
        <f t="shared" si="6"/>
        <v>38022</v>
      </c>
      <c r="B439" s="388" t="s">
        <v>25689</v>
      </c>
      <c r="C439" s="388" t="s">
        <v>25690</v>
      </c>
      <c r="D439" s="379" t="s">
        <v>667</v>
      </c>
      <c r="E439" s="380">
        <v>54.81</v>
      </c>
      <c r="F439" s="390"/>
    </row>
    <row r="440" spans="1:6" x14ac:dyDescent="0.25">
      <c r="A440" s="98">
        <f t="shared" si="6"/>
        <v>38024</v>
      </c>
      <c r="B440" s="388" t="s">
        <v>25691</v>
      </c>
      <c r="C440" s="388" t="s">
        <v>25692</v>
      </c>
      <c r="D440" s="379" t="s">
        <v>181</v>
      </c>
      <c r="E440" s="380">
        <v>6.84</v>
      </c>
      <c r="F440" s="390"/>
    </row>
    <row r="441" spans="1:6" x14ac:dyDescent="0.25">
      <c r="A441" s="98">
        <f t="shared" si="6"/>
        <v>38025</v>
      </c>
      <c r="B441" s="388" t="s">
        <v>25693</v>
      </c>
      <c r="C441" s="388" t="s">
        <v>25694</v>
      </c>
      <c r="D441" s="379" t="s">
        <v>667</v>
      </c>
      <c r="E441" s="380">
        <v>35.549999999999997</v>
      </c>
      <c r="F441" s="390"/>
    </row>
    <row r="442" spans="1:6" ht="15" customHeight="1" x14ac:dyDescent="0.25">
      <c r="A442" s="98">
        <f t="shared" si="6"/>
        <v>38028</v>
      </c>
      <c r="B442" s="388" t="s">
        <v>25695</v>
      </c>
      <c r="C442" s="388" t="s">
        <v>892</v>
      </c>
      <c r="D442" s="379" t="s">
        <v>667</v>
      </c>
      <c r="E442" s="380">
        <v>27.31</v>
      </c>
      <c r="F442" s="390"/>
    </row>
    <row r="443" spans="1:6" x14ac:dyDescent="0.25">
      <c r="A443" s="98">
        <f t="shared" si="6"/>
        <v>38029</v>
      </c>
      <c r="B443" s="388" t="s">
        <v>25696</v>
      </c>
      <c r="C443" s="388" t="s">
        <v>25697</v>
      </c>
      <c r="D443" s="379" t="s">
        <v>667</v>
      </c>
      <c r="E443" s="380">
        <v>45.94</v>
      </c>
      <c r="F443" s="390"/>
    </row>
    <row r="444" spans="1:6" x14ac:dyDescent="0.25">
      <c r="A444" s="98">
        <f t="shared" si="6"/>
        <v>38030</v>
      </c>
      <c r="B444" s="388" t="s">
        <v>25698</v>
      </c>
      <c r="C444" s="388" t="s">
        <v>886</v>
      </c>
      <c r="D444" s="379" t="s">
        <v>667</v>
      </c>
      <c r="E444" s="380">
        <v>31.76</v>
      </c>
      <c r="F444" s="390"/>
    </row>
    <row r="445" spans="1:6" ht="15" customHeight="1" x14ac:dyDescent="0.25">
      <c r="A445" s="98">
        <f t="shared" si="6"/>
        <v>38051</v>
      </c>
      <c r="B445" s="388" t="s">
        <v>25699</v>
      </c>
      <c r="C445" s="388" t="s">
        <v>25700</v>
      </c>
      <c r="D445" s="379" t="s">
        <v>667</v>
      </c>
      <c r="E445" s="380">
        <v>41.79</v>
      </c>
      <c r="F445" s="390"/>
    </row>
    <row r="446" spans="1:6" ht="45" x14ac:dyDescent="0.25">
      <c r="A446" s="98">
        <f t="shared" si="6"/>
        <v>38088</v>
      </c>
      <c r="B446" s="388" t="s">
        <v>25701</v>
      </c>
      <c r="C446" s="388" t="s">
        <v>25702</v>
      </c>
      <c r="D446" s="379" t="s">
        <v>667</v>
      </c>
      <c r="E446" s="380">
        <v>39.5</v>
      </c>
      <c r="F446" s="390"/>
    </row>
    <row r="447" spans="1:6" ht="30" x14ac:dyDescent="0.25">
      <c r="A447" s="98">
        <f t="shared" si="6"/>
        <v>381</v>
      </c>
      <c r="B447" s="389" t="s">
        <v>38103</v>
      </c>
      <c r="C447" s="392" t="s">
        <v>38104</v>
      </c>
      <c r="D447" s="393"/>
      <c r="E447" s="393"/>
      <c r="F447" s="394"/>
    </row>
    <row r="448" spans="1:6" x14ac:dyDescent="0.25">
      <c r="A448" s="98">
        <f t="shared" si="6"/>
        <v>38182</v>
      </c>
      <c r="B448" s="388" t="s">
        <v>38105</v>
      </c>
      <c r="C448" s="388" t="s">
        <v>38106</v>
      </c>
      <c r="D448" s="379" t="s">
        <v>667</v>
      </c>
      <c r="E448" s="380">
        <v>33.659999999999997</v>
      </c>
      <c r="F448" s="390"/>
    </row>
    <row r="449" spans="1:6" x14ac:dyDescent="0.25">
      <c r="A449" s="98">
        <f t="shared" si="6"/>
        <v>385</v>
      </c>
      <c r="B449" s="389" t="s">
        <v>25703</v>
      </c>
      <c r="C449" s="392" t="s">
        <v>11951</v>
      </c>
      <c r="D449" s="393"/>
      <c r="E449" s="393"/>
      <c r="F449" s="394"/>
    </row>
    <row r="450" spans="1:6" x14ac:dyDescent="0.25">
      <c r="A450" s="98">
        <f t="shared" si="6"/>
        <v>38509</v>
      </c>
      <c r="B450" s="388" t="s">
        <v>25704</v>
      </c>
      <c r="C450" s="388" t="s">
        <v>972</v>
      </c>
      <c r="D450" s="379" t="s">
        <v>194</v>
      </c>
      <c r="E450" s="380">
        <v>15.31</v>
      </c>
      <c r="F450" s="390"/>
    </row>
    <row r="451" spans="1:6" x14ac:dyDescent="0.25">
      <c r="A451" s="98">
        <f t="shared" si="6"/>
        <v>38511</v>
      </c>
      <c r="B451" s="388" t="s">
        <v>25705</v>
      </c>
      <c r="C451" s="388" t="s">
        <v>973</v>
      </c>
      <c r="D451" s="379" t="s">
        <v>191</v>
      </c>
      <c r="E451" s="380">
        <v>181.38</v>
      </c>
      <c r="F451" s="390"/>
    </row>
    <row r="452" spans="1:6" ht="15" customHeight="1" x14ac:dyDescent="0.25">
      <c r="A452" s="98">
        <f t="shared" si="6"/>
        <v>390</v>
      </c>
      <c r="B452" s="389" t="s">
        <v>25706</v>
      </c>
      <c r="C452" s="392" t="s">
        <v>9039</v>
      </c>
      <c r="D452" s="393"/>
      <c r="E452" s="393"/>
      <c r="F452" s="394"/>
    </row>
    <row r="453" spans="1:6" ht="45" x14ac:dyDescent="0.25">
      <c r="A453" s="98">
        <f t="shared" si="6"/>
        <v>39002</v>
      </c>
      <c r="B453" s="388" t="s">
        <v>25707</v>
      </c>
      <c r="C453" s="388" t="s">
        <v>25708</v>
      </c>
      <c r="D453" s="379" t="s">
        <v>194</v>
      </c>
      <c r="E453" s="380">
        <v>294.88</v>
      </c>
      <c r="F453" s="390"/>
    </row>
    <row r="454" spans="1:6" x14ac:dyDescent="0.25">
      <c r="A454" s="98">
        <f t="shared" si="6"/>
        <v>39013</v>
      </c>
      <c r="B454" s="388" t="s">
        <v>25709</v>
      </c>
      <c r="C454" s="388" t="s">
        <v>25710</v>
      </c>
      <c r="D454" s="379" t="s">
        <v>667</v>
      </c>
      <c r="E454" s="380">
        <v>17.399999999999999</v>
      </c>
      <c r="F454" s="390"/>
    </row>
    <row r="455" spans="1:6" x14ac:dyDescent="0.25">
      <c r="A455" s="98">
        <f t="shared" si="6"/>
        <v>39021</v>
      </c>
      <c r="B455" s="388" t="s">
        <v>25711</v>
      </c>
      <c r="C455" s="388" t="s">
        <v>25712</v>
      </c>
      <c r="D455" s="379" t="s">
        <v>214</v>
      </c>
      <c r="E455" s="380">
        <v>25.39</v>
      </c>
      <c r="F455" s="390"/>
    </row>
    <row r="456" spans="1:6" ht="30" x14ac:dyDescent="0.25">
      <c r="A456" s="98">
        <f t="shared" si="6"/>
        <v>39075</v>
      </c>
      <c r="B456" s="388" t="s">
        <v>25713</v>
      </c>
      <c r="C456" s="388" t="s">
        <v>25714</v>
      </c>
      <c r="D456" s="379" t="s">
        <v>194</v>
      </c>
      <c r="E456" s="381">
        <v>1481.23</v>
      </c>
      <c r="F456" s="390"/>
    </row>
    <row r="457" spans="1:6" ht="30" x14ac:dyDescent="0.25">
      <c r="A457" s="98">
        <f t="shared" si="6"/>
        <v>39089</v>
      </c>
      <c r="B457" s="388" t="s">
        <v>25715</v>
      </c>
      <c r="C457" s="388" t="s">
        <v>25716</v>
      </c>
      <c r="D457" s="379" t="s">
        <v>181</v>
      </c>
      <c r="E457" s="381">
        <v>1794.93</v>
      </c>
      <c r="F457" s="390"/>
    </row>
    <row r="458" spans="1:6" ht="30" x14ac:dyDescent="0.25">
      <c r="A458" s="98">
        <f t="shared" si="6"/>
        <v>39090</v>
      </c>
      <c r="B458" s="388" t="s">
        <v>25717</v>
      </c>
      <c r="C458" s="388" t="s">
        <v>25718</v>
      </c>
      <c r="D458" s="379" t="s">
        <v>25719</v>
      </c>
      <c r="E458" s="381">
        <v>1544.98</v>
      </c>
      <c r="F458" s="390"/>
    </row>
    <row r="459" spans="1:6" ht="15" customHeight="1" x14ac:dyDescent="0.25">
      <c r="A459" s="98">
        <f t="shared" si="6"/>
        <v>391</v>
      </c>
      <c r="B459" s="389" t="s">
        <v>25720</v>
      </c>
      <c r="C459" s="392" t="s">
        <v>25721</v>
      </c>
      <c r="D459" s="393"/>
      <c r="E459" s="393"/>
      <c r="F459" s="394"/>
    </row>
    <row r="460" spans="1:6" ht="30" x14ac:dyDescent="0.25">
      <c r="A460" s="98">
        <f t="shared" si="6"/>
        <v>39113</v>
      </c>
      <c r="B460" s="388" t="s">
        <v>25722</v>
      </c>
      <c r="C460" s="388" t="s">
        <v>25723</v>
      </c>
      <c r="D460" s="379" t="s">
        <v>181</v>
      </c>
      <c r="E460" s="380">
        <v>155.97999999999999</v>
      </c>
      <c r="F460" s="390"/>
    </row>
    <row r="461" spans="1:6" ht="15" customHeight="1" x14ac:dyDescent="0.25">
      <c r="A461" s="98">
        <f t="shared" si="6"/>
        <v>39114</v>
      </c>
      <c r="B461" s="388" t="s">
        <v>25724</v>
      </c>
      <c r="C461" s="388" t="s">
        <v>25725</v>
      </c>
      <c r="D461" s="379" t="s">
        <v>181</v>
      </c>
      <c r="E461" s="380">
        <v>42.8</v>
      </c>
      <c r="F461" s="390"/>
    </row>
    <row r="462" spans="1:6" ht="30" x14ac:dyDescent="0.25">
      <c r="A462" s="98">
        <f t="shared" ref="A462:A525" si="7">VALUE(RIGHT(B462,LEN(B462)-1))</f>
        <v>39115</v>
      </c>
      <c r="B462" s="388" t="s">
        <v>25726</v>
      </c>
      <c r="C462" s="388" t="s">
        <v>25727</v>
      </c>
      <c r="D462" s="379" t="s">
        <v>181</v>
      </c>
      <c r="E462" s="380">
        <v>217.92</v>
      </c>
      <c r="F462" s="390"/>
    </row>
    <row r="463" spans="1:6" ht="15" customHeight="1" x14ac:dyDescent="0.25">
      <c r="A463" s="98">
        <f t="shared" si="7"/>
        <v>39123</v>
      </c>
      <c r="B463" s="388" t="s">
        <v>25728</v>
      </c>
      <c r="C463" s="388" t="s">
        <v>25729</v>
      </c>
      <c r="D463" s="379" t="s">
        <v>182</v>
      </c>
      <c r="E463" s="380">
        <v>10.11</v>
      </c>
      <c r="F463" s="390"/>
    </row>
    <row r="464" spans="1:6" ht="15" customHeight="1" x14ac:dyDescent="0.25">
      <c r="A464" s="98">
        <f t="shared" si="7"/>
        <v>39125</v>
      </c>
      <c r="B464" s="388" t="s">
        <v>25730</v>
      </c>
      <c r="C464" s="388" t="s">
        <v>25731</v>
      </c>
      <c r="D464" s="379" t="s">
        <v>182</v>
      </c>
      <c r="E464" s="380">
        <v>32.72</v>
      </c>
      <c r="F464" s="390"/>
    </row>
    <row r="465" spans="1:6" ht="30" x14ac:dyDescent="0.25">
      <c r="A465" s="98">
        <f t="shared" si="7"/>
        <v>39165</v>
      </c>
      <c r="B465" s="388" t="s">
        <v>25732</v>
      </c>
      <c r="C465" s="388" t="s">
        <v>25733</v>
      </c>
      <c r="D465" s="379" t="s">
        <v>181</v>
      </c>
      <c r="E465" s="380">
        <v>214.42</v>
      </c>
      <c r="F465" s="390"/>
    </row>
    <row r="466" spans="1:6" x14ac:dyDescent="0.25">
      <c r="A466" s="98">
        <f t="shared" si="7"/>
        <v>395</v>
      </c>
      <c r="B466" s="389" t="s">
        <v>25734</v>
      </c>
      <c r="C466" s="392" t="s">
        <v>25721</v>
      </c>
      <c r="D466" s="393"/>
      <c r="E466" s="393"/>
      <c r="F466" s="394"/>
    </row>
    <row r="467" spans="1:6" ht="15" customHeight="1" x14ac:dyDescent="0.25">
      <c r="A467" s="98">
        <f t="shared" si="7"/>
        <v>39515</v>
      </c>
      <c r="B467" s="388" t="s">
        <v>25735</v>
      </c>
      <c r="C467" s="388" t="s">
        <v>25736</v>
      </c>
      <c r="D467" s="379" t="s">
        <v>181</v>
      </c>
      <c r="E467" s="380">
        <v>13.85</v>
      </c>
      <c r="F467" s="390"/>
    </row>
    <row r="468" spans="1:6" ht="30" x14ac:dyDescent="0.25">
      <c r="A468" s="98">
        <f t="shared" si="7"/>
        <v>398</v>
      </c>
      <c r="B468" s="389" t="s">
        <v>25737</v>
      </c>
      <c r="C468" s="392" t="s">
        <v>25738</v>
      </c>
      <c r="D468" s="393"/>
      <c r="E468" s="393"/>
      <c r="F468" s="394"/>
    </row>
    <row r="469" spans="1:6" ht="30" x14ac:dyDescent="0.25">
      <c r="A469" s="98">
        <f t="shared" si="7"/>
        <v>39841</v>
      </c>
      <c r="B469" s="388" t="s">
        <v>25739</v>
      </c>
      <c r="C469" s="388" t="s">
        <v>25740</v>
      </c>
      <c r="D469" s="379" t="s">
        <v>194</v>
      </c>
      <c r="E469" s="380">
        <v>284.20999999999998</v>
      </c>
      <c r="F469" s="390"/>
    </row>
    <row r="470" spans="1:6" ht="15" customHeight="1" x14ac:dyDescent="0.25">
      <c r="A470" s="98">
        <f t="shared" si="7"/>
        <v>4</v>
      </c>
      <c r="B470" s="389" t="s">
        <v>8956</v>
      </c>
      <c r="C470" s="392" t="s">
        <v>25741</v>
      </c>
      <c r="D470" s="393"/>
      <c r="E470" s="393"/>
      <c r="F470" s="394"/>
    </row>
    <row r="471" spans="1:6" x14ac:dyDescent="0.25">
      <c r="A471" s="98">
        <f t="shared" si="7"/>
        <v>401</v>
      </c>
      <c r="B471" s="389" t="s">
        <v>25742</v>
      </c>
      <c r="C471" s="392" t="s">
        <v>11773</v>
      </c>
      <c r="D471" s="393"/>
      <c r="E471" s="393"/>
      <c r="F471" s="394"/>
    </row>
    <row r="472" spans="1:6" ht="30" x14ac:dyDescent="0.25">
      <c r="A472" s="98">
        <f t="shared" si="7"/>
        <v>40102</v>
      </c>
      <c r="B472" s="388" t="s">
        <v>25743</v>
      </c>
      <c r="C472" s="388" t="s">
        <v>25744</v>
      </c>
      <c r="D472" s="379" t="s">
        <v>181</v>
      </c>
      <c r="E472" s="381">
        <v>2454.65</v>
      </c>
      <c r="F472" s="390"/>
    </row>
    <row r="473" spans="1:6" ht="30" x14ac:dyDescent="0.25">
      <c r="A473" s="98">
        <f t="shared" si="7"/>
        <v>40140</v>
      </c>
      <c r="B473" s="388" t="s">
        <v>25745</v>
      </c>
      <c r="C473" s="388" t="s">
        <v>577</v>
      </c>
      <c r="D473" s="379" t="s">
        <v>181</v>
      </c>
      <c r="E473" s="381">
        <v>3481.85</v>
      </c>
      <c r="F473" s="390"/>
    </row>
    <row r="474" spans="1:6" x14ac:dyDescent="0.25">
      <c r="A474" s="98">
        <f t="shared" si="7"/>
        <v>402</v>
      </c>
      <c r="B474" s="389" t="s">
        <v>8958</v>
      </c>
      <c r="C474" s="392" t="s">
        <v>25746</v>
      </c>
      <c r="D474" s="393"/>
      <c r="E474" s="393"/>
      <c r="F474" s="394"/>
    </row>
    <row r="475" spans="1:6" ht="15" customHeight="1" x14ac:dyDescent="0.25">
      <c r="A475" s="98">
        <f t="shared" si="7"/>
        <v>40211</v>
      </c>
      <c r="B475" s="388" t="s">
        <v>25747</v>
      </c>
      <c r="C475" s="388" t="s">
        <v>25748</v>
      </c>
      <c r="D475" s="379" t="s">
        <v>181</v>
      </c>
      <c r="E475" s="380">
        <v>36.56</v>
      </c>
      <c r="F475" s="390"/>
    </row>
    <row r="476" spans="1:6" ht="30" x14ac:dyDescent="0.25">
      <c r="A476" s="98">
        <f t="shared" si="7"/>
        <v>40264</v>
      </c>
      <c r="B476" s="388" t="s">
        <v>25749</v>
      </c>
      <c r="C476" s="388" t="s">
        <v>740</v>
      </c>
      <c r="D476" s="379" t="s">
        <v>181</v>
      </c>
      <c r="E476" s="380">
        <v>944.14</v>
      </c>
      <c r="F476" s="390"/>
    </row>
    <row r="477" spans="1:6" ht="15" customHeight="1" x14ac:dyDescent="0.25">
      <c r="A477" s="98">
        <f t="shared" si="7"/>
        <v>403</v>
      </c>
      <c r="B477" s="389" t="s">
        <v>9002</v>
      </c>
      <c r="C477" s="392" t="s">
        <v>9039</v>
      </c>
      <c r="D477" s="393"/>
      <c r="E477" s="393"/>
      <c r="F477" s="394"/>
    </row>
    <row r="478" spans="1:6" ht="30" x14ac:dyDescent="0.25">
      <c r="A478" s="98">
        <f t="shared" si="7"/>
        <v>40303</v>
      </c>
      <c r="B478" s="388" t="s">
        <v>25750</v>
      </c>
      <c r="C478" s="388" t="s">
        <v>25751</v>
      </c>
      <c r="D478" s="379" t="s">
        <v>181</v>
      </c>
      <c r="E478" s="380">
        <v>70.98</v>
      </c>
      <c r="F478" s="390"/>
    </row>
    <row r="479" spans="1:6" ht="30" x14ac:dyDescent="0.25">
      <c r="A479" s="98">
        <f t="shared" si="7"/>
        <v>40304</v>
      </c>
      <c r="B479" s="388" t="s">
        <v>25752</v>
      </c>
      <c r="C479" s="388" t="s">
        <v>25753</v>
      </c>
      <c r="D479" s="379" t="s">
        <v>181</v>
      </c>
      <c r="E479" s="380">
        <v>91.26</v>
      </c>
      <c r="F479" s="390"/>
    </row>
    <row r="480" spans="1:6" ht="30" x14ac:dyDescent="0.25">
      <c r="A480" s="98">
        <f t="shared" si="7"/>
        <v>40305</v>
      </c>
      <c r="B480" s="388" t="s">
        <v>25754</v>
      </c>
      <c r="C480" s="388" t="s">
        <v>25755</v>
      </c>
      <c r="D480" s="379" t="s">
        <v>181</v>
      </c>
      <c r="E480" s="380">
        <v>107.03</v>
      </c>
      <c r="F480" s="390"/>
    </row>
    <row r="481" spans="1:6" ht="30" x14ac:dyDescent="0.25">
      <c r="A481" s="98">
        <f t="shared" si="7"/>
        <v>40306</v>
      </c>
      <c r="B481" s="388" t="s">
        <v>25756</v>
      </c>
      <c r="C481" s="388" t="s">
        <v>25757</v>
      </c>
      <c r="D481" s="379" t="s">
        <v>181</v>
      </c>
      <c r="E481" s="380">
        <v>16.38</v>
      </c>
      <c r="F481" s="390"/>
    </row>
    <row r="482" spans="1:6" ht="15" customHeight="1" x14ac:dyDescent="0.25">
      <c r="A482" s="98">
        <f t="shared" si="7"/>
        <v>404</v>
      </c>
      <c r="B482" s="389" t="s">
        <v>9027</v>
      </c>
      <c r="C482" s="392" t="s">
        <v>25758</v>
      </c>
      <c r="D482" s="393"/>
      <c r="E482" s="393"/>
      <c r="F482" s="394"/>
    </row>
    <row r="483" spans="1:6" ht="30" x14ac:dyDescent="0.25">
      <c r="A483" s="98">
        <f t="shared" si="7"/>
        <v>40401</v>
      </c>
      <c r="B483" s="388" t="s">
        <v>25759</v>
      </c>
      <c r="C483" s="388" t="s">
        <v>25760</v>
      </c>
      <c r="D483" s="379" t="s">
        <v>181</v>
      </c>
      <c r="E483" s="380">
        <v>11.94</v>
      </c>
      <c r="F483" s="390"/>
    </row>
    <row r="484" spans="1:6" ht="15" customHeight="1" x14ac:dyDescent="0.25">
      <c r="A484" s="98">
        <f t="shared" si="7"/>
        <v>405</v>
      </c>
      <c r="B484" s="389" t="s">
        <v>25761</v>
      </c>
      <c r="C484" s="392" t="s">
        <v>25762</v>
      </c>
      <c r="D484" s="393"/>
      <c r="E484" s="393"/>
      <c r="F484" s="394"/>
    </row>
    <row r="485" spans="1:6" ht="30" x14ac:dyDescent="0.25">
      <c r="A485" s="98">
        <f t="shared" si="7"/>
        <v>40504</v>
      </c>
      <c r="B485" s="388" t="s">
        <v>25763</v>
      </c>
      <c r="C485" s="388" t="s">
        <v>580</v>
      </c>
      <c r="D485" s="379" t="s">
        <v>181</v>
      </c>
      <c r="E485" s="380">
        <v>37.67</v>
      </c>
      <c r="F485" s="390"/>
    </row>
    <row r="486" spans="1:6" ht="15" customHeight="1" x14ac:dyDescent="0.25">
      <c r="A486" s="98">
        <f t="shared" si="7"/>
        <v>40522</v>
      </c>
      <c r="B486" s="388" t="s">
        <v>25764</v>
      </c>
      <c r="C486" s="388" t="s">
        <v>25765</v>
      </c>
      <c r="D486" s="379" t="s">
        <v>181</v>
      </c>
      <c r="E486" s="380">
        <v>8.69</v>
      </c>
      <c r="F486" s="390"/>
    </row>
    <row r="487" spans="1:6" x14ac:dyDescent="0.25">
      <c r="A487" s="98">
        <f t="shared" si="7"/>
        <v>40523</v>
      </c>
      <c r="B487" s="388" t="s">
        <v>25766</v>
      </c>
      <c r="C487" s="388" t="s">
        <v>25767</v>
      </c>
      <c r="D487" s="379" t="s">
        <v>181</v>
      </c>
      <c r="E487" s="380">
        <v>5.96</v>
      </c>
      <c r="F487" s="390"/>
    </row>
    <row r="488" spans="1:6" ht="15" customHeight="1" x14ac:dyDescent="0.25">
      <c r="A488" s="98">
        <f t="shared" si="7"/>
        <v>40524</v>
      </c>
      <c r="B488" s="388" t="s">
        <v>25768</v>
      </c>
      <c r="C488" s="388" t="s">
        <v>25769</v>
      </c>
      <c r="D488" s="379" t="s">
        <v>181</v>
      </c>
      <c r="E488" s="380">
        <v>5.63</v>
      </c>
      <c r="F488" s="390"/>
    </row>
    <row r="489" spans="1:6" x14ac:dyDescent="0.25">
      <c r="A489" s="98">
        <f t="shared" si="7"/>
        <v>406</v>
      </c>
      <c r="B489" s="389" t="s">
        <v>9032</v>
      </c>
      <c r="C489" s="392" t="s">
        <v>25770</v>
      </c>
      <c r="D489" s="393"/>
      <c r="E489" s="393"/>
      <c r="F489" s="394"/>
    </row>
    <row r="490" spans="1:6" ht="30" x14ac:dyDescent="0.25">
      <c r="A490" s="98">
        <f t="shared" si="7"/>
        <v>40612</v>
      </c>
      <c r="B490" s="388" t="s">
        <v>25771</v>
      </c>
      <c r="C490" s="388" t="s">
        <v>25772</v>
      </c>
      <c r="D490" s="379" t="s">
        <v>181</v>
      </c>
      <c r="E490" s="380">
        <v>14.04</v>
      </c>
      <c r="F490" s="390"/>
    </row>
    <row r="491" spans="1:6" x14ac:dyDescent="0.25">
      <c r="A491" s="98">
        <f t="shared" si="7"/>
        <v>407</v>
      </c>
      <c r="B491" s="389" t="s">
        <v>9038</v>
      </c>
      <c r="C491" s="392" t="s">
        <v>25773</v>
      </c>
      <c r="D491" s="393"/>
      <c r="E491" s="393"/>
      <c r="F491" s="394"/>
    </row>
    <row r="492" spans="1:6" ht="45" x14ac:dyDescent="0.25">
      <c r="A492" s="98">
        <f t="shared" si="7"/>
        <v>40761</v>
      </c>
      <c r="B492" s="388" t="s">
        <v>25774</v>
      </c>
      <c r="C492" s="388" t="s">
        <v>25775</v>
      </c>
      <c r="D492" s="379" t="s">
        <v>181</v>
      </c>
      <c r="E492" s="380">
        <v>644.11</v>
      </c>
      <c r="F492" s="390"/>
    </row>
    <row r="493" spans="1:6" ht="15" customHeight="1" x14ac:dyDescent="0.25">
      <c r="A493" s="98">
        <f t="shared" si="7"/>
        <v>409</v>
      </c>
      <c r="B493" s="389" t="s">
        <v>9080</v>
      </c>
      <c r="C493" s="392" t="s">
        <v>9039</v>
      </c>
      <c r="D493" s="393"/>
      <c r="E493" s="393"/>
      <c r="F493" s="394"/>
    </row>
    <row r="494" spans="1:6" ht="30" x14ac:dyDescent="0.25">
      <c r="A494" s="98">
        <f t="shared" si="7"/>
        <v>40974</v>
      </c>
      <c r="B494" s="388" t="s">
        <v>25776</v>
      </c>
      <c r="C494" s="388" t="s">
        <v>25777</v>
      </c>
      <c r="D494" s="379" t="s">
        <v>181</v>
      </c>
      <c r="E494" s="380">
        <v>62.9</v>
      </c>
      <c r="F494" s="390"/>
    </row>
    <row r="495" spans="1:6" ht="15" customHeight="1" x14ac:dyDescent="0.25">
      <c r="A495" s="98">
        <f t="shared" si="7"/>
        <v>410</v>
      </c>
      <c r="B495" s="389" t="s">
        <v>25778</v>
      </c>
      <c r="C495" s="392" t="s">
        <v>4486</v>
      </c>
      <c r="D495" s="393"/>
      <c r="E495" s="393"/>
      <c r="F495" s="394"/>
    </row>
    <row r="496" spans="1:6" ht="30" x14ac:dyDescent="0.25">
      <c r="A496" s="98">
        <f t="shared" si="7"/>
        <v>41054</v>
      </c>
      <c r="B496" s="388" t="s">
        <v>25779</v>
      </c>
      <c r="C496" s="388" t="s">
        <v>25780</v>
      </c>
      <c r="D496" s="379" t="s">
        <v>181</v>
      </c>
      <c r="E496" s="381">
        <v>37999.83</v>
      </c>
      <c r="F496" s="390"/>
    </row>
    <row r="497" spans="1:6" ht="30" x14ac:dyDescent="0.25">
      <c r="A497" s="98">
        <f t="shared" si="7"/>
        <v>41055</v>
      </c>
      <c r="B497" s="388" t="s">
        <v>25781</v>
      </c>
      <c r="C497" s="388" t="s">
        <v>25782</v>
      </c>
      <c r="D497" s="379" t="s">
        <v>181</v>
      </c>
      <c r="E497" s="381">
        <v>19309.87</v>
      </c>
      <c r="F497" s="390"/>
    </row>
    <row r="498" spans="1:6" ht="30" x14ac:dyDescent="0.25">
      <c r="A498" s="98">
        <f t="shared" si="7"/>
        <v>41056</v>
      </c>
      <c r="B498" s="388" t="s">
        <v>25783</v>
      </c>
      <c r="C498" s="388" t="s">
        <v>25784</v>
      </c>
      <c r="D498" s="379" t="s">
        <v>181</v>
      </c>
      <c r="E498" s="381">
        <v>29544.77</v>
      </c>
      <c r="F498" s="390"/>
    </row>
    <row r="499" spans="1:6" ht="30" x14ac:dyDescent="0.25">
      <c r="A499" s="98">
        <f t="shared" si="7"/>
        <v>41058</v>
      </c>
      <c r="B499" s="388" t="s">
        <v>25785</v>
      </c>
      <c r="C499" s="388" t="s">
        <v>25786</v>
      </c>
      <c r="D499" s="379" t="s">
        <v>181</v>
      </c>
      <c r="E499" s="381">
        <v>24363.77</v>
      </c>
      <c r="F499" s="390"/>
    </row>
    <row r="500" spans="1:6" x14ac:dyDescent="0.25">
      <c r="A500" s="98">
        <f t="shared" si="7"/>
        <v>411</v>
      </c>
      <c r="B500" s="389" t="s">
        <v>25787</v>
      </c>
      <c r="C500" s="392" t="s">
        <v>25788</v>
      </c>
      <c r="D500" s="393"/>
      <c r="E500" s="393"/>
      <c r="F500" s="394"/>
    </row>
    <row r="501" spans="1:6" ht="30" x14ac:dyDescent="0.25">
      <c r="A501" s="98">
        <f t="shared" si="7"/>
        <v>41106</v>
      </c>
      <c r="B501" s="388" t="s">
        <v>25789</v>
      </c>
      <c r="C501" s="388" t="s">
        <v>25790</v>
      </c>
      <c r="D501" s="379" t="s">
        <v>182</v>
      </c>
      <c r="E501" s="380">
        <v>50.27</v>
      </c>
      <c r="F501" s="390"/>
    </row>
    <row r="502" spans="1:6" ht="30" x14ac:dyDescent="0.25">
      <c r="A502" s="98">
        <f t="shared" si="7"/>
        <v>415</v>
      </c>
      <c r="B502" s="389" t="s">
        <v>25791</v>
      </c>
      <c r="C502" s="392" t="s">
        <v>25792</v>
      </c>
      <c r="D502" s="393"/>
      <c r="E502" s="393"/>
      <c r="F502" s="394"/>
    </row>
    <row r="503" spans="1:6" ht="30" x14ac:dyDescent="0.25">
      <c r="A503" s="98">
        <f t="shared" si="7"/>
        <v>41520</v>
      </c>
      <c r="B503" s="388" t="s">
        <v>25793</v>
      </c>
      <c r="C503" s="388" t="s">
        <v>25794</v>
      </c>
      <c r="D503" s="379" t="s">
        <v>181</v>
      </c>
      <c r="E503" s="381">
        <v>1368.08</v>
      </c>
      <c r="F503" s="390"/>
    </row>
    <row r="504" spans="1:6" ht="45" x14ac:dyDescent="0.25">
      <c r="A504" s="98">
        <f t="shared" si="7"/>
        <v>41528</v>
      </c>
      <c r="B504" s="388" t="s">
        <v>25795</v>
      </c>
      <c r="C504" s="388" t="s">
        <v>25796</v>
      </c>
      <c r="D504" s="379" t="s">
        <v>181</v>
      </c>
      <c r="E504" s="380">
        <v>450.09</v>
      </c>
      <c r="F504" s="390"/>
    </row>
    <row r="505" spans="1:6" ht="45" x14ac:dyDescent="0.25">
      <c r="A505" s="98">
        <f t="shared" si="7"/>
        <v>41530</v>
      </c>
      <c r="B505" s="388" t="s">
        <v>25797</v>
      </c>
      <c r="C505" s="388" t="s">
        <v>741</v>
      </c>
      <c r="D505" s="379" t="s">
        <v>181</v>
      </c>
      <c r="E505" s="380">
        <v>673.31</v>
      </c>
      <c r="F505" s="390"/>
    </row>
    <row r="506" spans="1:6" ht="15" customHeight="1" x14ac:dyDescent="0.25">
      <c r="A506" s="98">
        <f t="shared" si="7"/>
        <v>41533</v>
      </c>
      <c r="B506" s="388" t="s">
        <v>25798</v>
      </c>
      <c r="C506" s="388" t="s">
        <v>25799</v>
      </c>
      <c r="D506" s="379" t="s">
        <v>181</v>
      </c>
      <c r="E506" s="380">
        <v>478.49</v>
      </c>
      <c r="F506" s="390"/>
    </row>
    <row r="507" spans="1:6" ht="45" x14ac:dyDescent="0.25">
      <c r="A507" s="98">
        <f t="shared" si="7"/>
        <v>41536</v>
      </c>
      <c r="B507" s="388" t="s">
        <v>25800</v>
      </c>
      <c r="C507" s="388" t="s">
        <v>25801</v>
      </c>
      <c r="D507" s="379" t="s">
        <v>181</v>
      </c>
      <c r="E507" s="380">
        <v>549.51</v>
      </c>
      <c r="F507" s="390"/>
    </row>
    <row r="508" spans="1:6" ht="15" customHeight="1" x14ac:dyDescent="0.25">
      <c r="A508" s="98">
        <f t="shared" si="7"/>
        <v>41537</v>
      </c>
      <c r="B508" s="388" t="s">
        <v>25802</v>
      </c>
      <c r="C508" s="388" t="s">
        <v>25803</v>
      </c>
      <c r="D508" s="379" t="s">
        <v>181</v>
      </c>
      <c r="E508" s="380">
        <v>33.69</v>
      </c>
      <c r="F508" s="390"/>
    </row>
    <row r="509" spans="1:6" ht="30" x14ac:dyDescent="0.25">
      <c r="A509" s="98">
        <f t="shared" si="7"/>
        <v>41542</v>
      </c>
      <c r="B509" s="388" t="s">
        <v>25804</v>
      </c>
      <c r="C509" s="388" t="s">
        <v>25805</v>
      </c>
      <c r="D509" s="379" t="s">
        <v>181</v>
      </c>
      <c r="E509" s="380">
        <v>773.5</v>
      </c>
      <c r="F509" s="390"/>
    </row>
    <row r="510" spans="1:6" ht="30" x14ac:dyDescent="0.25">
      <c r="A510" s="98">
        <f t="shared" si="7"/>
        <v>41569</v>
      </c>
      <c r="B510" s="388" t="s">
        <v>25806</v>
      </c>
      <c r="C510" s="388" t="s">
        <v>728</v>
      </c>
      <c r="D510" s="379" t="s">
        <v>181</v>
      </c>
      <c r="E510" s="380">
        <v>258.04000000000002</v>
      </c>
      <c r="F510" s="390"/>
    </row>
    <row r="511" spans="1:6" ht="15" customHeight="1" x14ac:dyDescent="0.25">
      <c r="A511" s="98">
        <f t="shared" si="7"/>
        <v>41579</v>
      </c>
      <c r="B511" s="388" t="s">
        <v>25807</v>
      </c>
      <c r="C511" s="388" t="s">
        <v>25808</v>
      </c>
      <c r="D511" s="379" t="s">
        <v>181</v>
      </c>
      <c r="E511" s="381">
        <v>1271.81</v>
      </c>
      <c r="F511" s="390"/>
    </row>
    <row r="512" spans="1:6" ht="30" x14ac:dyDescent="0.25">
      <c r="A512" s="98">
        <f t="shared" si="7"/>
        <v>41588</v>
      </c>
      <c r="B512" s="388" t="s">
        <v>25809</v>
      </c>
      <c r="C512" s="388" t="s">
        <v>25810</v>
      </c>
      <c r="D512" s="379" t="s">
        <v>181</v>
      </c>
      <c r="E512" s="380">
        <v>3.99</v>
      </c>
      <c r="F512" s="390"/>
    </row>
    <row r="513" spans="1:6" x14ac:dyDescent="0.25">
      <c r="A513" s="98">
        <f t="shared" si="7"/>
        <v>416</v>
      </c>
      <c r="B513" s="389" t="s">
        <v>25811</v>
      </c>
      <c r="C513" s="392" t="s">
        <v>25812</v>
      </c>
      <c r="D513" s="393"/>
      <c r="E513" s="393"/>
      <c r="F513" s="394"/>
    </row>
    <row r="514" spans="1:6" ht="30" x14ac:dyDescent="0.25">
      <c r="A514" s="98">
        <f t="shared" si="7"/>
        <v>41667</v>
      </c>
      <c r="B514" s="388" t="s">
        <v>25813</v>
      </c>
      <c r="C514" s="388" t="s">
        <v>25814</v>
      </c>
      <c r="D514" s="379" t="s">
        <v>181</v>
      </c>
      <c r="E514" s="380">
        <v>5.64</v>
      </c>
      <c r="F514" s="390"/>
    </row>
    <row r="515" spans="1:6" x14ac:dyDescent="0.25">
      <c r="A515" s="98">
        <f t="shared" si="7"/>
        <v>417</v>
      </c>
      <c r="B515" s="389" t="s">
        <v>25815</v>
      </c>
      <c r="C515" s="392" t="s">
        <v>25812</v>
      </c>
      <c r="D515" s="393"/>
      <c r="E515" s="393"/>
      <c r="F515" s="394"/>
    </row>
    <row r="516" spans="1:6" ht="45" x14ac:dyDescent="0.25">
      <c r="A516" s="98">
        <f t="shared" si="7"/>
        <v>41724</v>
      </c>
      <c r="B516" s="388" t="s">
        <v>25816</v>
      </c>
      <c r="C516" s="388" t="s">
        <v>25817</v>
      </c>
      <c r="D516" s="379" t="s">
        <v>181</v>
      </c>
      <c r="E516" s="380">
        <v>450.09</v>
      </c>
      <c r="F516" s="390"/>
    </row>
    <row r="517" spans="1:6" ht="45" x14ac:dyDescent="0.25">
      <c r="A517" s="98">
        <f t="shared" si="7"/>
        <v>41726</v>
      </c>
      <c r="B517" s="388" t="s">
        <v>25818</v>
      </c>
      <c r="C517" s="388" t="s">
        <v>25819</v>
      </c>
      <c r="D517" s="379" t="s">
        <v>181</v>
      </c>
      <c r="E517" s="380">
        <v>498.59</v>
      </c>
      <c r="F517" s="390"/>
    </row>
    <row r="518" spans="1:6" ht="15" customHeight="1" x14ac:dyDescent="0.25">
      <c r="A518" s="98">
        <f t="shared" si="7"/>
        <v>418</v>
      </c>
      <c r="B518" s="389" t="s">
        <v>25820</v>
      </c>
      <c r="C518" s="392" t="s">
        <v>25812</v>
      </c>
      <c r="D518" s="393"/>
      <c r="E518" s="393"/>
      <c r="F518" s="394"/>
    </row>
    <row r="519" spans="1:6" ht="45" x14ac:dyDescent="0.25">
      <c r="A519" s="98">
        <f t="shared" si="7"/>
        <v>41815</v>
      </c>
      <c r="B519" s="388" t="s">
        <v>25821</v>
      </c>
      <c r="C519" s="388" t="s">
        <v>25822</v>
      </c>
      <c r="D519" s="379" t="s">
        <v>181</v>
      </c>
      <c r="E519" s="381">
        <v>1267.4000000000001</v>
      </c>
      <c r="F519" s="390"/>
    </row>
    <row r="520" spans="1:6" ht="15" customHeight="1" x14ac:dyDescent="0.25">
      <c r="A520" s="98">
        <f t="shared" si="7"/>
        <v>41817</v>
      </c>
      <c r="B520" s="388" t="s">
        <v>25823</v>
      </c>
      <c r="C520" s="388" t="s">
        <v>25824</v>
      </c>
      <c r="D520" s="379" t="s">
        <v>181</v>
      </c>
      <c r="E520" s="381">
        <v>1244.27</v>
      </c>
      <c r="F520" s="390"/>
    </row>
    <row r="521" spans="1:6" ht="45" x14ac:dyDescent="0.25">
      <c r="A521" s="98">
        <f t="shared" si="7"/>
        <v>41821</v>
      </c>
      <c r="B521" s="388" t="s">
        <v>25825</v>
      </c>
      <c r="C521" s="388" t="s">
        <v>25826</v>
      </c>
      <c r="D521" s="379" t="s">
        <v>181</v>
      </c>
      <c r="E521" s="380">
        <v>673.31</v>
      </c>
      <c r="F521" s="390"/>
    </row>
    <row r="522" spans="1:6" ht="30" x14ac:dyDescent="0.25">
      <c r="A522" s="98">
        <f t="shared" si="7"/>
        <v>41860</v>
      </c>
      <c r="B522" s="388" t="s">
        <v>25827</v>
      </c>
      <c r="C522" s="388" t="s">
        <v>25828</v>
      </c>
      <c r="D522" s="379" t="s">
        <v>181</v>
      </c>
      <c r="E522" s="381">
        <v>1327.43</v>
      </c>
      <c r="F522" s="390"/>
    </row>
    <row r="523" spans="1:6" ht="30" x14ac:dyDescent="0.25">
      <c r="A523" s="98">
        <f t="shared" si="7"/>
        <v>41861</v>
      </c>
      <c r="B523" s="388" t="s">
        <v>25829</v>
      </c>
      <c r="C523" s="388" t="s">
        <v>25830</v>
      </c>
      <c r="D523" s="379" t="s">
        <v>181</v>
      </c>
      <c r="E523" s="380">
        <v>142.63999999999999</v>
      </c>
      <c r="F523" s="390"/>
    </row>
    <row r="524" spans="1:6" ht="30" x14ac:dyDescent="0.25">
      <c r="A524" s="98">
        <f t="shared" si="7"/>
        <v>41866</v>
      </c>
      <c r="B524" s="388" t="s">
        <v>25831</v>
      </c>
      <c r="C524" s="388" t="s">
        <v>25832</v>
      </c>
      <c r="D524" s="379" t="s">
        <v>181</v>
      </c>
      <c r="E524" s="380">
        <v>132.35</v>
      </c>
      <c r="F524" s="390"/>
    </row>
    <row r="525" spans="1:6" x14ac:dyDescent="0.25">
      <c r="A525" s="98">
        <f t="shared" si="7"/>
        <v>419</v>
      </c>
      <c r="B525" s="389" t="s">
        <v>25833</v>
      </c>
      <c r="C525" s="392" t="s">
        <v>25812</v>
      </c>
      <c r="D525" s="393"/>
      <c r="E525" s="393"/>
      <c r="F525" s="394"/>
    </row>
    <row r="526" spans="1:6" ht="45" x14ac:dyDescent="0.25">
      <c r="A526" s="98">
        <f t="shared" ref="A526:A589" si="8">VALUE(RIGHT(B526,LEN(B526)-1))</f>
        <v>41962</v>
      </c>
      <c r="B526" s="388" t="s">
        <v>25834</v>
      </c>
      <c r="C526" s="388" t="s">
        <v>25835</v>
      </c>
      <c r="D526" s="379" t="s">
        <v>181</v>
      </c>
      <c r="E526" s="380">
        <v>549.51</v>
      </c>
      <c r="F526" s="390"/>
    </row>
    <row r="527" spans="1:6" ht="15" customHeight="1" x14ac:dyDescent="0.25">
      <c r="A527" s="98">
        <f t="shared" si="8"/>
        <v>420</v>
      </c>
      <c r="B527" s="389" t="s">
        <v>25836</v>
      </c>
      <c r="C527" s="392" t="s">
        <v>25837</v>
      </c>
      <c r="D527" s="393"/>
      <c r="E527" s="393"/>
      <c r="F527" s="394"/>
    </row>
    <row r="528" spans="1:6" ht="30" x14ac:dyDescent="0.25">
      <c r="A528" s="98">
        <f t="shared" si="8"/>
        <v>42047</v>
      </c>
      <c r="B528" s="388" t="s">
        <v>25838</v>
      </c>
      <c r="C528" s="388" t="s">
        <v>570</v>
      </c>
      <c r="D528" s="379" t="s">
        <v>182</v>
      </c>
      <c r="E528" s="380">
        <v>595</v>
      </c>
      <c r="F528" s="390"/>
    </row>
    <row r="529" spans="1:6" ht="30" x14ac:dyDescent="0.25">
      <c r="A529" s="98">
        <f t="shared" si="8"/>
        <v>42051</v>
      </c>
      <c r="B529" s="388" t="s">
        <v>25839</v>
      </c>
      <c r="C529" s="388" t="s">
        <v>25840</v>
      </c>
      <c r="D529" s="379" t="s">
        <v>182</v>
      </c>
      <c r="E529" s="380">
        <v>61.35</v>
      </c>
      <c r="F529" s="390"/>
    </row>
    <row r="530" spans="1:6" ht="30" x14ac:dyDescent="0.25">
      <c r="A530" s="98">
        <f t="shared" si="8"/>
        <v>42052</v>
      </c>
      <c r="B530" s="388" t="s">
        <v>25841</v>
      </c>
      <c r="C530" s="388" t="s">
        <v>25842</v>
      </c>
      <c r="D530" s="379" t="s">
        <v>182</v>
      </c>
      <c r="E530" s="380">
        <v>110.05</v>
      </c>
      <c r="F530" s="390"/>
    </row>
    <row r="531" spans="1:6" ht="15" customHeight="1" x14ac:dyDescent="0.25">
      <c r="A531" s="98">
        <f t="shared" si="8"/>
        <v>42087</v>
      </c>
      <c r="B531" s="388" t="s">
        <v>25843</v>
      </c>
      <c r="C531" s="388" t="s">
        <v>25844</v>
      </c>
      <c r="D531" s="379" t="s">
        <v>181</v>
      </c>
      <c r="E531" s="380">
        <v>120.56</v>
      </c>
      <c r="F531" s="390"/>
    </row>
    <row r="532" spans="1:6" ht="30" x14ac:dyDescent="0.25">
      <c r="A532" s="98">
        <f t="shared" si="8"/>
        <v>42090</v>
      </c>
      <c r="B532" s="388" t="s">
        <v>25845</v>
      </c>
      <c r="C532" s="388" t="s">
        <v>25846</v>
      </c>
      <c r="D532" s="379" t="s">
        <v>182</v>
      </c>
      <c r="E532" s="380">
        <v>76.44</v>
      </c>
      <c r="F532" s="390"/>
    </row>
    <row r="533" spans="1:6" ht="30" x14ac:dyDescent="0.25">
      <c r="A533" s="98">
        <f t="shared" si="8"/>
        <v>42091</v>
      </c>
      <c r="B533" s="388" t="s">
        <v>25847</v>
      </c>
      <c r="C533" s="388" t="s">
        <v>25848</v>
      </c>
      <c r="D533" s="379" t="s">
        <v>181</v>
      </c>
      <c r="E533" s="380">
        <v>27.53</v>
      </c>
      <c r="F533" s="390"/>
    </row>
    <row r="534" spans="1:6" ht="30" x14ac:dyDescent="0.25">
      <c r="A534" s="98">
        <f t="shared" si="8"/>
        <v>423</v>
      </c>
      <c r="B534" s="389" t="s">
        <v>25849</v>
      </c>
      <c r="C534" s="392" t="s">
        <v>25850</v>
      </c>
      <c r="D534" s="393"/>
      <c r="E534" s="393"/>
      <c r="F534" s="394"/>
    </row>
    <row r="535" spans="1:6" ht="45" x14ac:dyDescent="0.25">
      <c r="A535" s="98">
        <f t="shared" si="8"/>
        <v>42301</v>
      </c>
      <c r="B535" s="388" t="s">
        <v>25851</v>
      </c>
      <c r="C535" s="388" t="s">
        <v>25852</v>
      </c>
      <c r="D535" s="379" t="s">
        <v>181</v>
      </c>
      <c r="E535" s="380">
        <v>15.86</v>
      </c>
      <c r="F535" s="390"/>
    </row>
    <row r="536" spans="1:6" ht="45" x14ac:dyDescent="0.25">
      <c r="A536" s="98">
        <f t="shared" si="8"/>
        <v>42302</v>
      </c>
      <c r="B536" s="388" t="s">
        <v>25853</v>
      </c>
      <c r="C536" s="388" t="s">
        <v>25854</v>
      </c>
      <c r="D536" s="379" t="s">
        <v>181</v>
      </c>
      <c r="E536" s="380">
        <v>14.38</v>
      </c>
      <c r="F536" s="390"/>
    </row>
    <row r="537" spans="1:6" ht="45" x14ac:dyDescent="0.25">
      <c r="A537" s="98">
        <f t="shared" si="8"/>
        <v>42303</v>
      </c>
      <c r="B537" s="388" t="s">
        <v>25855</v>
      </c>
      <c r="C537" s="388" t="s">
        <v>25856</v>
      </c>
      <c r="D537" s="379" t="s">
        <v>181</v>
      </c>
      <c r="E537" s="380">
        <v>17.43</v>
      </c>
      <c r="F537" s="390"/>
    </row>
    <row r="538" spans="1:6" ht="30" x14ac:dyDescent="0.25">
      <c r="A538" s="98">
        <f t="shared" si="8"/>
        <v>425</v>
      </c>
      <c r="B538" s="389" t="s">
        <v>25857</v>
      </c>
      <c r="C538" s="392" t="s">
        <v>25858</v>
      </c>
      <c r="D538" s="393"/>
      <c r="E538" s="393"/>
      <c r="F538" s="394"/>
    </row>
    <row r="539" spans="1:6" ht="30" x14ac:dyDescent="0.25">
      <c r="A539" s="98">
        <f t="shared" si="8"/>
        <v>42501</v>
      </c>
      <c r="B539" s="388" t="s">
        <v>25859</v>
      </c>
      <c r="C539" s="388" t="s">
        <v>25860</v>
      </c>
      <c r="D539" s="379" t="s">
        <v>182</v>
      </c>
      <c r="E539" s="380">
        <v>3.02</v>
      </c>
      <c r="F539" s="390"/>
    </row>
    <row r="540" spans="1:6" ht="30" x14ac:dyDescent="0.25">
      <c r="A540" s="98">
        <f t="shared" si="8"/>
        <v>42502</v>
      </c>
      <c r="B540" s="388" t="s">
        <v>25861</v>
      </c>
      <c r="C540" s="388" t="s">
        <v>1005</v>
      </c>
      <c r="D540" s="379" t="s">
        <v>182</v>
      </c>
      <c r="E540" s="380">
        <v>3.96</v>
      </c>
      <c r="F540" s="390"/>
    </row>
    <row r="541" spans="1:6" ht="30" x14ac:dyDescent="0.25">
      <c r="A541" s="98">
        <f t="shared" si="8"/>
        <v>42503</v>
      </c>
      <c r="B541" s="388" t="s">
        <v>25862</v>
      </c>
      <c r="C541" s="388" t="s">
        <v>1004</v>
      </c>
      <c r="D541" s="379" t="s">
        <v>182</v>
      </c>
      <c r="E541" s="380">
        <v>5.38</v>
      </c>
      <c r="F541" s="390"/>
    </row>
    <row r="542" spans="1:6" ht="30" x14ac:dyDescent="0.25">
      <c r="A542" s="98">
        <f t="shared" si="8"/>
        <v>42504</v>
      </c>
      <c r="B542" s="388" t="s">
        <v>25863</v>
      </c>
      <c r="C542" s="388" t="s">
        <v>25864</v>
      </c>
      <c r="D542" s="379" t="s">
        <v>182</v>
      </c>
      <c r="E542" s="380">
        <v>8.35</v>
      </c>
      <c r="F542" s="390"/>
    </row>
    <row r="543" spans="1:6" ht="30" x14ac:dyDescent="0.25">
      <c r="A543" s="98">
        <f t="shared" si="8"/>
        <v>42505</v>
      </c>
      <c r="B543" s="388" t="s">
        <v>25865</v>
      </c>
      <c r="C543" s="388" t="s">
        <v>25866</v>
      </c>
      <c r="D543" s="379" t="s">
        <v>182</v>
      </c>
      <c r="E543" s="380">
        <v>10.49</v>
      </c>
      <c r="F543" s="390"/>
    </row>
    <row r="544" spans="1:6" ht="30" x14ac:dyDescent="0.25">
      <c r="A544" s="98">
        <f t="shared" si="8"/>
        <v>42506</v>
      </c>
      <c r="B544" s="388" t="s">
        <v>25867</v>
      </c>
      <c r="C544" s="388" t="s">
        <v>1007</v>
      </c>
      <c r="D544" s="379" t="s">
        <v>182</v>
      </c>
      <c r="E544" s="380">
        <v>13.35</v>
      </c>
      <c r="F544" s="390"/>
    </row>
    <row r="545" spans="1:6" ht="30" x14ac:dyDescent="0.25">
      <c r="A545" s="98">
        <f t="shared" si="8"/>
        <v>42508</v>
      </c>
      <c r="B545" s="388" t="s">
        <v>25868</v>
      </c>
      <c r="C545" s="388" t="s">
        <v>25869</v>
      </c>
      <c r="D545" s="379" t="s">
        <v>182</v>
      </c>
      <c r="E545" s="380">
        <v>31.91</v>
      </c>
      <c r="F545" s="390"/>
    </row>
    <row r="546" spans="1:6" ht="30" x14ac:dyDescent="0.25">
      <c r="A546" s="98">
        <f t="shared" si="8"/>
        <v>42509</v>
      </c>
      <c r="B546" s="388" t="s">
        <v>25870</v>
      </c>
      <c r="C546" s="388" t="s">
        <v>25871</v>
      </c>
      <c r="D546" s="379" t="s">
        <v>182</v>
      </c>
      <c r="E546" s="380">
        <v>48.54</v>
      </c>
      <c r="F546" s="390"/>
    </row>
    <row r="547" spans="1:6" ht="30" x14ac:dyDescent="0.25">
      <c r="A547" s="98">
        <f t="shared" si="8"/>
        <v>42511</v>
      </c>
      <c r="B547" s="388" t="s">
        <v>25872</v>
      </c>
      <c r="C547" s="388" t="s">
        <v>25873</v>
      </c>
      <c r="D547" s="379" t="s">
        <v>181</v>
      </c>
      <c r="E547" s="380">
        <v>4.6500000000000004</v>
      </c>
      <c r="F547" s="390"/>
    </row>
    <row r="548" spans="1:6" ht="30" x14ac:dyDescent="0.25">
      <c r="A548" s="98">
        <f t="shared" si="8"/>
        <v>42521</v>
      </c>
      <c r="B548" s="388" t="s">
        <v>25874</v>
      </c>
      <c r="C548" s="388" t="s">
        <v>25875</v>
      </c>
      <c r="D548" s="379" t="s">
        <v>181</v>
      </c>
      <c r="E548" s="380">
        <v>1.86</v>
      </c>
      <c r="F548" s="390"/>
    </row>
    <row r="549" spans="1:6" ht="30" x14ac:dyDescent="0.25">
      <c r="A549" s="98">
        <f t="shared" si="8"/>
        <v>42529</v>
      </c>
      <c r="B549" s="388" t="s">
        <v>25876</v>
      </c>
      <c r="C549" s="388" t="s">
        <v>25877</v>
      </c>
      <c r="D549" s="379" t="s">
        <v>182</v>
      </c>
      <c r="E549" s="380">
        <v>7.11</v>
      </c>
      <c r="F549" s="390"/>
    </row>
    <row r="550" spans="1:6" x14ac:dyDescent="0.25">
      <c r="A550" s="98">
        <f t="shared" si="8"/>
        <v>42530</v>
      </c>
      <c r="B550" s="388" t="s">
        <v>25878</v>
      </c>
      <c r="C550" s="388" t="s">
        <v>25879</v>
      </c>
      <c r="D550" s="379" t="s">
        <v>181</v>
      </c>
      <c r="E550" s="380">
        <v>50.49</v>
      </c>
      <c r="F550" s="390"/>
    </row>
    <row r="551" spans="1:6" ht="15" customHeight="1" x14ac:dyDescent="0.25">
      <c r="A551" s="98">
        <f t="shared" si="8"/>
        <v>42535</v>
      </c>
      <c r="B551" s="388" t="s">
        <v>25880</v>
      </c>
      <c r="C551" s="388" t="s">
        <v>25881</v>
      </c>
      <c r="D551" s="379" t="s">
        <v>182</v>
      </c>
      <c r="E551" s="380">
        <v>4.4000000000000004</v>
      </c>
      <c r="F551" s="390"/>
    </row>
    <row r="552" spans="1:6" ht="30" x14ac:dyDescent="0.25">
      <c r="A552" s="98">
        <f t="shared" si="8"/>
        <v>42546</v>
      </c>
      <c r="B552" s="388" t="s">
        <v>25882</v>
      </c>
      <c r="C552" s="388" t="s">
        <v>25883</v>
      </c>
      <c r="D552" s="379" t="s">
        <v>182</v>
      </c>
      <c r="E552" s="380">
        <v>9.84</v>
      </c>
      <c r="F552" s="390"/>
    </row>
    <row r="553" spans="1:6" x14ac:dyDescent="0.25">
      <c r="A553" s="98">
        <f t="shared" si="8"/>
        <v>42548</v>
      </c>
      <c r="B553" s="388" t="s">
        <v>25884</v>
      </c>
      <c r="C553" s="388" t="s">
        <v>25885</v>
      </c>
      <c r="D553" s="379" t="s">
        <v>182</v>
      </c>
      <c r="E553" s="380">
        <v>169.17</v>
      </c>
      <c r="F553" s="390"/>
    </row>
    <row r="554" spans="1:6" ht="30" x14ac:dyDescent="0.25">
      <c r="A554" s="98">
        <f t="shared" si="8"/>
        <v>42552</v>
      </c>
      <c r="B554" s="388" t="s">
        <v>25886</v>
      </c>
      <c r="C554" s="388" t="s">
        <v>25887</v>
      </c>
      <c r="D554" s="379" t="s">
        <v>181</v>
      </c>
      <c r="E554" s="380">
        <v>4.17</v>
      </c>
      <c r="F554" s="390"/>
    </row>
    <row r="555" spans="1:6" ht="75" x14ac:dyDescent="0.25">
      <c r="A555" s="98">
        <f t="shared" si="8"/>
        <v>42558</v>
      </c>
      <c r="B555" s="388" t="s">
        <v>25888</v>
      </c>
      <c r="C555" s="388" t="s">
        <v>25889</v>
      </c>
      <c r="D555" s="379" t="s">
        <v>181</v>
      </c>
      <c r="E555" s="380">
        <v>8.7899999999999991</v>
      </c>
      <c r="F555" s="390"/>
    </row>
    <row r="556" spans="1:6" ht="15" customHeight="1" x14ac:dyDescent="0.25">
      <c r="A556" s="98">
        <f t="shared" si="8"/>
        <v>42565</v>
      </c>
      <c r="B556" s="388" t="s">
        <v>25890</v>
      </c>
      <c r="C556" s="388" t="s">
        <v>1023</v>
      </c>
      <c r="D556" s="379" t="s">
        <v>182</v>
      </c>
      <c r="E556" s="380">
        <v>2.0299999999999998</v>
      </c>
      <c r="F556" s="390"/>
    </row>
    <row r="557" spans="1:6" ht="30" x14ac:dyDescent="0.25">
      <c r="A557" s="98">
        <f t="shared" si="8"/>
        <v>42588</v>
      </c>
      <c r="B557" s="388" t="s">
        <v>25891</v>
      </c>
      <c r="C557" s="388" t="s">
        <v>1024</v>
      </c>
      <c r="D557" s="379" t="s">
        <v>182</v>
      </c>
      <c r="E557" s="380">
        <v>3.17</v>
      </c>
      <c r="F557" s="390"/>
    </row>
    <row r="558" spans="1:6" ht="30" x14ac:dyDescent="0.25">
      <c r="A558" s="98">
        <f t="shared" si="8"/>
        <v>426</v>
      </c>
      <c r="B558" s="389" t="s">
        <v>25892</v>
      </c>
      <c r="C558" s="392" t="s">
        <v>25893</v>
      </c>
      <c r="D558" s="393"/>
      <c r="E558" s="393"/>
      <c r="F558" s="394"/>
    </row>
    <row r="559" spans="1:6" ht="15" customHeight="1" x14ac:dyDescent="0.25">
      <c r="A559" s="98">
        <f t="shared" si="8"/>
        <v>42636</v>
      </c>
      <c r="B559" s="388" t="s">
        <v>25894</v>
      </c>
      <c r="C559" s="388" t="s">
        <v>1022</v>
      </c>
      <c r="D559" s="379" t="s">
        <v>182</v>
      </c>
      <c r="E559" s="380">
        <v>29.89</v>
      </c>
      <c r="F559" s="390"/>
    </row>
    <row r="560" spans="1:6" ht="30" x14ac:dyDescent="0.25">
      <c r="A560" s="98">
        <f t="shared" si="8"/>
        <v>42673</v>
      </c>
      <c r="B560" s="388" t="s">
        <v>25895</v>
      </c>
      <c r="C560" s="388" t="s">
        <v>1020</v>
      </c>
      <c r="D560" s="379" t="s">
        <v>182</v>
      </c>
      <c r="E560" s="380">
        <v>4.3099999999999996</v>
      </c>
      <c r="F560" s="390"/>
    </row>
    <row r="561" spans="1:6" ht="15" customHeight="1" x14ac:dyDescent="0.25">
      <c r="A561" s="98">
        <f t="shared" si="8"/>
        <v>42674</v>
      </c>
      <c r="B561" s="388" t="s">
        <v>25896</v>
      </c>
      <c r="C561" s="388" t="s">
        <v>1006</v>
      </c>
      <c r="D561" s="379" t="s">
        <v>182</v>
      </c>
      <c r="E561" s="380">
        <v>5.0199999999999996</v>
      </c>
      <c r="F561" s="390"/>
    </row>
    <row r="562" spans="1:6" ht="30" x14ac:dyDescent="0.25">
      <c r="A562" s="98">
        <f t="shared" si="8"/>
        <v>42690</v>
      </c>
      <c r="B562" s="388" t="s">
        <v>25897</v>
      </c>
      <c r="C562" s="388" t="s">
        <v>1021</v>
      </c>
      <c r="D562" s="379" t="s">
        <v>182</v>
      </c>
      <c r="E562" s="380">
        <v>11.22</v>
      </c>
      <c r="F562" s="390"/>
    </row>
    <row r="563" spans="1:6" ht="30" x14ac:dyDescent="0.25">
      <c r="A563" s="98">
        <f t="shared" si="8"/>
        <v>427</v>
      </c>
      <c r="B563" s="389" t="s">
        <v>25898</v>
      </c>
      <c r="C563" s="392" t="s">
        <v>25899</v>
      </c>
      <c r="D563" s="393"/>
      <c r="E563" s="393"/>
      <c r="F563" s="394"/>
    </row>
    <row r="564" spans="1:6" ht="30" x14ac:dyDescent="0.25">
      <c r="A564" s="98">
        <f t="shared" si="8"/>
        <v>42701</v>
      </c>
      <c r="B564" s="388" t="s">
        <v>25900</v>
      </c>
      <c r="C564" s="388" t="s">
        <v>25901</v>
      </c>
      <c r="D564" s="379" t="s">
        <v>182</v>
      </c>
      <c r="E564" s="380">
        <v>8.1</v>
      </c>
      <c r="F564" s="390"/>
    </row>
    <row r="565" spans="1:6" ht="30" x14ac:dyDescent="0.25">
      <c r="A565" s="98">
        <f t="shared" si="8"/>
        <v>42717</v>
      </c>
      <c r="B565" s="388" t="s">
        <v>25902</v>
      </c>
      <c r="C565" s="388" t="s">
        <v>25903</v>
      </c>
      <c r="D565" s="379" t="s">
        <v>182</v>
      </c>
      <c r="E565" s="380">
        <v>2.95</v>
      </c>
      <c r="F565" s="390"/>
    </row>
    <row r="566" spans="1:6" x14ac:dyDescent="0.25">
      <c r="A566" s="98">
        <f t="shared" si="8"/>
        <v>429</v>
      </c>
      <c r="B566" s="389" t="s">
        <v>25904</v>
      </c>
      <c r="C566" s="392" t="s">
        <v>25905</v>
      </c>
      <c r="D566" s="393"/>
      <c r="E566" s="393"/>
      <c r="F566" s="394"/>
    </row>
    <row r="567" spans="1:6" ht="45" x14ac:dyDescent="0.25">
      <c r="A567" s="98">
        <f t="shared" si="8"/>
        <v>42906</v>
      </c>
      <c r="B567" s="388" t="s">
        <v>25906</v>
      </c>
      <c r="C567" s="388" t="s">
        <v>25907</v>
      </c>
      <c r="D567" s="379" t="s">
        <v>181</v>
      </c>
      <c r="E567" s="380">
        <v>6.46</v>
      </c>
      <c r="F567" s="390"/>
    </row>
    <row r="568" spans="1:6" x14ac:dyDescent="0.25">
      <c r="A568" s="98">
        <f t="shared" si="8"/>
        <v>430</v>
      </c>
      <c r="B568" s="389" t="s">
        <v>25908</v>
      </c>
      <c r="C568" s="392" t="s">
        <v>10396</v>
      </c>
      <c r="D568" s="393"/>
      <c r="E568" s="393"/>
      <c r="F568" s="394"/>
    </row>
    <row r="569" spans="1:6" ht="30" x14ac:dyDescent="0.25">
      <c r="A569" s="98">
        <f t="shared" si="8"/>
        <v>43004</v>
      </c>
      <c r="B569" s="388" t="s">
        <v>25909</v>
      </c>
      <c r="C569" s="388" t="s">
        <v>25910</v>
      </c>
      <c r="D569" s="379" t="s">
        <v>182</v>
      </c>
      <c r="E569" s="380">
        <v>1.76</v>
      </c>
      <c r="F569" s="390"/>
    </row>
    <row r="570" spans="1:6" ht="30" x14ac:dyDescent="0.25">
      <c r="A570" s="98">
        <f t="shared" si="8"/>
        <v>43005</v>
      </c>
      <c r="B570" s="388" t="s">
        <v>25911</v>
      </c>
      <c r="C570" s="388" t="s">
        <v>25912</v>
      </c>
      <c r="D570" s="379" t="s">
        <v>182</v>
      </c>
      <c r="E570" s="380">
        <v>2.79</v>
      </c>
      <c r="F570" s="390"/>
    </row>
    <row r="571" spans="1:6" ht="30" x14ac:dyDescent="0.25">
      <c r="A571" s="98">
        <f t="shared" si="8"/>
        <v>43006</v>
      </c>
      <c r="B571" s="388" t="s">
        <v>25913</v>
      </c>
      <c r="C571" s="388" t="s">
        <v>724</v>
      </c>
      <c r="D571" s="379" t="s">
        <v>182</v>
      </c>
      <c r="E571" s="380">
        <v>4.79</v>
      </c>
      <c r="F571" s="390"/>
    </row>
    <row r="572" spans="1:6" ht="30" x14ac:dyDescent="0.25">
      <c r="A572" s="98">
        <f t="shared" si="8"/>
        <v>43007</v>
      </c>
      <c r="B572" s="388" t="s">
        <v>25914</v>
      </c>
      <c r="C572" s="388" t="s">
        <v>25915</v>
      </c>
      <c r="D572" s="379" t="s">
        <v>182</v>
      </c>
      <c r="E572" s="380">
        <v>6.62</v>
      </c>
      <c r="F572" s="390"/>
    </row>
    <row r="573" spans="1:6" ht="30" x14ac:dyDescent="0.25">
      <c r="A573" s="98">
        <f t="shared" si="8"/>
        <v>43009</v>
      </c>
      <c r="B573" s="388" t="s">
        <v>25916</v>
      </c>
      <c r="C573" s="388" t="s">
        <v>25917</v>
      </c>
      <c r="D573" s="379" t="s">
        <v>182</v>
      </c>
      <c r="E573" s="380">
        <v>114.44</v>
      </c>
      <c r="F573" s="390"/>
    </row>
    <row r="574" spans="1:6" ht="30" x14ac:dyDescent="0.25">
      <c r="A574" s="98">
        <f t="shared" si="8"/>
        <v>43015</v>
      </c>
      <c r="B574" s="388" t="s">
        <v>25918</v>
      </c>
      <c r="C574" s="388" t="s">
        <v>723</v>
      </c>
      <c r="D574" s="379" t="s">
        <v>182</v>
      </c>
      <c r="E574" s="380">
        <v>18.84</v>
      </c>
      <c r="F574" s="390"/>
    </row>
    <row r="575" spans="1:6" ht="30" x14ac:dyDescent="0.25">
      <c r="A575" s="98">
        <f t="shared" si="8"/>
        <v>43016</v>
      </c>
      <c r="B575" s="388" t="s">
        <v>25919</v>
      </c>
      <c r="C575" s="388" t="s">
        <v>25920</v>
      </c>
      <c r="D575" s="379" t="s">
        <v>182</v>
      </c>
      <c r="E575" s="380">
        <v>29.66</v>
      </c>
      <c r="F575" s="390"/>
    </row>
    <row r="576" spans="1:6" ht="30" x14ac:dyDescent="0.25">
      <c r="A576" s="98">
        <f t="shared" si="8"/>
        <v>43023</v>
      </c>
      <c r="B576" s="388" t="s">
        <v>25921</v>
      </c>
      <c r="C576" s="388" t="s">
        <v>25922</v>
      </c>
      <c r="D576" s="379" t="s">
        <v>182</v>
      </c>
      <c r="E576" s="380">
        <v>222.08</v>
      </c>
      <c r="F576" s="390"/>
    </row>
    <row r="577" spans="1:10" ht="30" x14ac:dyDescent="0.25">
      <c r="A577" s="98">
        <f t="shared" si="8"/>
        <v>43036</v>
      </c>
      <c r="B577" s="388" t="s">
        <v>25923</v>
      </c>
      <c r="C577" s="388" t="s">
        <v>25924</v>
      </c>
      <c r="D577" s="379" t="s">
        <v>182</v>
      </c>
      <c r="E577" s="380">
        <v>9.6999999999999993</v>
      </c>
      <c r="F577" s="390"/>
    </row>
    <row r="578" spans="1:10" ht="15" customHeight="1" x14ac:dyDescent="0.25">
      <c r="A578" s="98">
        <f t="shared" si="8"/>
        <v>43038</v>
      </c>
      <c r="B578" s="388" t="s">
        <v>25925</v>
      </c>
      <c r="C578" s="388" t="s">
        <v>25926</v>
      </c>
      <c r="D578" s="379" t="s">
        <v>182</v>
      </c>
      <c r="E578" s="380">
        <v>22.53</v>
      </c>
      <c r="F578" s="390"/>
    </row>
    <row r="579" spans="1:10" ht="30" x14ac:dyDescent="0.25">
      <c r="A579" s="98">
        <f t="shared" si="8"/>
        <v>43039</v>
      </c>
      <c r="B579" s="388" t="s">
        <v>25927</v>
      </c>
      <c r="C579" s="388" t="s">
        <v>25928</v>
      </c>
      <c r="D579" s="379" t="s">
        <v>182</v>
      </c>
      <c r="E579" s="380">
        <v>13.26</v>
      </c>
      <c r="F579" s="390"/>
    </row>
    <row r="580" spans="1:10" ht="30" x14ac:dyDescent="0.25">
      <c r="A580" s="98">
        <f t="shared" si="8"/>
        <v>43040</v>
      </c>
      <c r="B580" s="388" t="s">
        <v>25929</v>
      </c>
      <c r="C580" s="388" t="s">
        <v>1065</v>
      </c>
      <c r="D580" s="379" t="s">
        <v>182</v>
      </c>
      <c r="E580" s="380">
        <v>29.61</v>
      </c>
      <c r="F580" s="390"/>
    </row>
    <row r="581" spans="1:10" ht="30" x14ac:dyDescent="0.25">
      <c r="A581" s="98">
        <f t="shared" si="8"/>
        <v>43041</v>
      </c>
      <c r="B581" s="388" t="s">
        <v>25930</v>
      </c>
      <c r="C581" s="388" t="s">
        <v>1066</v>
      </c>
      <c r="D581" s="379" t="s">
        <v>182</v>
      </c>
      <c r="E581" s="380">
        <v>40.64</v>
      </c>
      <c r="F581" s="390"/>
    </row>
    <row r="582" spans="1:10" ht="30" x14ac:dyDescent="0.25">
      <c r="A582" s="98">
        <f t="shared" si="8"/>
        <v>43044</v>
      </c>
      <c r="B582" s="388" t="s">
        <v>25931</v>
      </c>
      <c r="C582" s="388" t="s">
        <v>1067</v>
      </c>
      <c r="D582" s="379" t="s">
        <v>182</v>
      </c>
      <c r="E582" s="380">
        <v>63.75</v>
      </c>
      <c r="F582" s="390"/>
    </row>
    <row r="583" spans="1:10" ht="30" x14ac:dyDescent="0.25">
      <c r="A583" s="98">
        <f t="shared" si="8"/>
        <v>43055</v>
      </c>
      <c r="B583" s="388" t="s">
        <v>25932</v>
      </c>
      <c r="C583" s="388" t="s">
        <v>25933</v>
      </c>
      <c r="D583" s="379" t="s">
        <v>182</v>
      </c>
      <c r="E583" s="380">
        <v>21.79</v>
      </c>
      <c r="F583" s="390"/>
    </row>
    <row r="584" spans="1:10" ht="30" x14ac:dyDescent="0.25">
      <c r="A584" s="98">
        <f t="shared" si="8"/>
        <v>43059</v>
      </c>
      <c r="B584" s="388" t="s">
        <v>25934</v>
      </c>
      <c r="C584" s="388" t="s">
        <v>722</v>
      </c>
      <c r="D584" s="379" t="s">
        <v>182</v>
      </c>
      <c r="E584" s="380">
        <v>19.27</v>
      </c>
      <c r="F584" s="390"/>
    </row>
    <row r="585" spans="1:10" x14ac:dyDescent="0.25">
      <c r="A585" s="98">
        <f t="shared" si="8"/>
        <v>431</v>
      </c>
      <c r="B585" s="389" t="s">
        <v>25935</v>
      </c>
      <c r="C585" s="392" t="s">
        <v>25936</v>
      </c>
      <c r="D585" s="393"/>
      <c r="E585" s="393"/>
      <c r="F585" s="394"/>
    </row>
    <row r="586" spans="1:10" ht="30" x14ac:dyDescent="0.25">
      <c r="A586" s="98">
        <f t="shared" si="8"/>
        <v>43113</v>
      </c>
      <c r="B586" s="388" t="s">
        <v>25937</v>
      </c>
      <c r="C586" s="388" t="s">
        <v>25938</v>
      </c>
      <c r="D586" s="379" t="s">
        <v>182</v>
      </c>
      <c r="E586" s="380">
        <v>77.010000000000005</v>
      </c>
      <c r="F586" s="390"/>
    </row>
    <row r="587" spans="1:10" x14ac:dyDescent="0.25">
      <c r="A587" s="98">
        <f t="shared" si="8"/>
        <v>43127</v>
      </c>
      <c r="B587" s="388" t="s">
        <v>25939</v>
      </c>
      <c r="C587" s="388" t="s">
        <v>25940</v>
      </c>
      <c r="D587" s="379" t="s">
        <v>182</v>
      </c>
      <c r="E587" s="380">
        <v>3.04</v>
      </c>
      <c r="F587" s="390"/>
    </row>
    <row r="588" spans="1:10" ht="30" x14ac:dyDescent="0.25">
      <c r="A588" s="98">
        <f t="shared" si="8"/>
        <v>43137</v>
      </c>
      <c r="B588" s="388" t="s">
        <v>25941</v>
      </c>
      <c r="C588" s="388" t="s">
        <v>25942</v>
      </c>
      <c r="D588" s="379" t="s">
        <v>182</v>
      </c>
      <c r="E588" s="380">
        <v>83.69</v>
      </c>
      <c r="F588" s="390"/>
    </row>
    <row r="589" spans="1:10" ht="30" x14ac:dyDescent="0.25">
      <c r="A589" s="98">
        <f t="shared" si="8"/>
        <v>43149</v>
      </c>
      <c r="B589" s="388" t="s">
        <v>25943</v>
      </c>
      <c r="C589" s="388" t="s">
        <v>725</v>
      </c>
      <c r="D589" s="379" t="s">
        <v>182</v>
      </c>
      <c r="E589" s="380">
        <v>23.56</v>
      </c>
      <c r="F589" s="390"/>
    </row>
    <row r="590" spans="1:10" ht="30" x14ac:dyDescent="0.25">
      <c r="A590" s="98">
        <f t="shared" ref="A590:A653" si="9">VALUE(RIGHT(B590,LEN(B590)-1))</f>
        <v>43150</v>
      </c>
      <c r="B590" s="388" t="s">
        <v>25944</v>
      </c>
      <c r="C590" s="388" t="s">
        <v>726</v>
      </c>
      <c r="D590" s="379" t="s">
        <v>182</v>
      </c>
      <c r="E590" s="380">
        <v>84.6</v>
      </c>
      <c r="F590" s="390"/>
    </row>
    <row r="591" spans="1:10" ht="30" x14ac:dyDescent="0.25">
      <c r="A591" s="98">
        <f t="shared" si="9"/>
        <v>43160</v>
      </c>
      <c r="B591" s="388" t="s">
        <v>25945</v>
      </c>
      <c r="C591" s="388" t="s">
        <v>1019</v>
      </c>
      <c r="D591" s="379" t="s">
        <v>182</v>
      </c>
      <c r="E591" s="380">
        <v>32.590000000000003</v>
      </c>
      <c r="F591" s="390"/>
    </row>
    <row r="592" spans="1:10" ht="30" x14ac:dyDescent="0.25">
      <c r="A592" s="98">
        <f t="shared" si="9"/>
        <v>43174</v>
      </c>
      <c r="B592" s="388" t="s">
        <v>25946</v>
      </c>
      <c r="C592" s="388" t="s">
        <v>25947</v>
      </c>
      <c r="D592" s="379" t="s">
        <v>182</v>
      </c>
      <c r="E592" s="380">
        <v>41.09</v>
      </c>
      <c r="F592" s="390"/>
      <c r="J592" s="241">
        <f>E592*3+E566</f>
        <v>123.27</v>
      </c>
    </row>
    <row r="593" spans="1:6" ht="15" customHeight="1" x14ac:dyDescent="0.25">
      <c r="A593" s="98">
        <f t="shared" si="9"/>
        <v>43175</v>
      </c>
      <c r="B593" s="388" t="s">
        <v>25948</v>
      </c>
      <c r="C593" s="388" t="s">
        <v>25949</v>
      </c>
      <c r="D593" s="379" t="s">
        <v>182</v>
      </c>
      <c r="E593" s="380">
        <v>7.91</v>
      </c>
      <c r="F593" s="390"/>
    </row>
    <row r="594" spans="1:6" ht="30" x14ac:dyDescent="0.25">
      <c r="A594" s="98">
        <f t="shared" si="9"/>
        <v>43180</v>
      </c>
      <c r="B594" s="388" t="s">
        <v>25950</v>
      </c>
      <c r="C594" s="388" t="s">
        <v>25951</v>
      </c>
      <c r="D594" s="379" t="s">
        <v>182</v>
      </c>
      <c r="E594" s="380">
        <v>12.69</v>
      </c>
      <c r="F594" s="390"/>
    </row>
    <row r="595" spans="1:6" ht="30" x14ac:dyDescent="0.25">
      <c r="A595" s="98">
        <f t="shared" si="9"/>
        <v>43188</v>
      </c>
      <c r="B595" s="388" t="s">
        <v>25952</v>
      </c>
      <c r="C595" s="388" t="s">
        <v>25953</v>
      </c>
      <c r="D595" s="379" t="s">
        <v>182</v>
      </c>
      <c r="E595" s="380">
        <v>19.62</v>
      </c>
      <c r="F595" s="390"/>
    </row>
    <row r="596" spans="1:6" ht="30" x14ac:dyDescent="0.25">
      <c r="A596" s="98">
        <f t="shared" si="9"/>
        <v>43190</v>
      </c>
      <c r="B596" s="388" t="s">
        <v>25954</v>
      </c>
      <c r="C596" s="388" t="s">
        <v>25955</v>
      </c>
      <c r="D596" s="379" t="s">
        <v>182</v>
      </c>
      <c r="E596" s="380">
        <v>60.3</v>
      </c>
      <c r="F596" s="390"/>
    </row>
    <row r="597" spans="1:6" ht="30" x14ac:dyDescent="0.25">
      <c r="A597" s="98">
        <f t="shared" si="9"/>
        <v>43193</v>
      </c>
      <c r="B597" s="388" t="s">
        <v>25956</v>
      </c>
      <c r="C597" s="388" t="s">
        <v>25957</v>
      </c>
      <c r="D597" s="379" t="s">
        <v>182</v>
      </c>
      <c r="E597" s="380">
        <v>12.08</v>
      </c>
      <c r="F597" s="390"/>
    </row>
    <row r="598" spans="1:6" ht="30" x14ac:dyDescent="0.25">
      <c r="A598" s="98">
        <f t="shared" si="9"/>
        <v>43194</v>
      </c>
      <c r="B598" s="388" t="s">
        <v>25958</v>
      </c>
      <c r="C598" s="388" t="s">
        <v>25959</v>
      </c>
      <c r="D598" s="379" t="s">
        <v>182</v>
      </c>
      <c r="E598" s="380">
        <v>288.57</v>
      </c>
      <c r="F598" s="390"/>
    </row>
    <row r="599" spans="1:6" ht="30" x14ac:dyDescent="0.25">
      <c r="A599" s="98">
        <f t="shared" si="9"/>
        <v>43199</v>
      </c>
      <c r="B599" s="388" t="s">
        <v>25960</v>
      </c>
      <c r="C599" s="388" t="s">
        <v>25961</v>
      </c>
      <c r="D599" s="379" t="s">
        <v>182</v>
      </c>
      <c r="E599" s="380">
        <v>175.93</v>
      </c>
      <c r="F599" s="390"/>
    </row>
    <row r="600" spans="1:6" x14ac:dyDescent="0.25">
      <c r="A600" s="98">
        <f t="shared" si="9"/>
        <v>432</v>
      </c>
      <c r="B600" s="389" t="s">
        <v>25962</v>
      </c>
      <c r="C600" s="392" t="s">
        <v>25936</v>
      </c>
      <c r="D600" s="393"/>
      <c r="E600" s="393"/>
      <c r="F600" s="394"/>
    </row>
    <row r="601" spans="1:6" ht="15" customHeight="1" x14ac:dyDescent="0.25">
      <c r="A601" s="98">
        <f t="shared" si="9"/>
        <v>43204</v>
      </c>
      <c r="B601" s="388" t="s">
        <v>25963</v>
      </c>
      <c r="C601" s="388" t="s">
        <v>1018</v>
      </c>
      <c r="D601" s="379" t="s">
        <v>182</v>
      </c>
      <c r="E601" s="380">
        <v>87.78</v>
      </c>
      <c r="F601" s="390"/>
    </row>
    <row r="602" spans="1:6" ht="30" x14ac:dyDescent="0.25">
      <c r="A602" s="98">
        <f t="shared" si="9"/>
        <v>43205</v>
      </c>
      <c r="B602" s="388" t="s">
        <v>25964</v>
      </c>
      <c r="C602" s="388" t="s">
        <v>25965</v>
      </c>
      <c r="D602" s="379" t="s">
        <v>182</v>
      </c>
      <c r="E602" s="380">
        <v>4.4000000000000004</v>
      </c>
      <c r="F602" s="390"/>
    </row>
    <row r="603" spans="1:6" ht="15" customHeight="1" x14ac:dyDescent="0.25">
      <c r="A603" s="98">
        <f t="shared" si="9"/>
        <v>43206</v>
      </c>
      <c r="B603" s="388" t="s">
        <v>25966</v>
      </c>
      <c r="C603" s="388" t="s">
        <v>25967</v>
      </c>
      <c r="D603" s="379" t="s">
        <v>182</v>
      </c>
      <c r="E603" s="380">
        <v>5.73</v>
      </c>
      <c r="F603" s="390"/>
    </row>
    <row r="604" spans="1:6" ht="30" x14ac:dyDescent="0.25">
      <c r="A604" s="98">
        <f t="shared" si="9"/>
        <v>43236</v>
      </c>
      <c r="B604" s="388" t="s">
        <v>25968</v>
      </c>
      <c r="C604" s="388" t="s">
        <v>25969</v>
      </c>
      <c r="D604" s="379" t="s">
        <v>182</v>
      </c>
      <c r="E604" s="380">
        <v>148.52000000000001</v>
      </c>
      <c r="F604" s="390"/>
    </row>
    <row r="605" spans="1:6" ht="30" x14ac:dyDescent="0.25">
      <c r="A605" s="98">
        <f t="shared" si="9"/>
        <v>43243</v>
      </c>
      <c r="B605" s="388" t="s">
        <v>25970</v>
      </c>
      <c r="C605" s="388" t="s">
        <v>25971</v>
      </c>
      <c r="D605" s="379" t="s">
        <v>214</v>
      </c>
      <c r="E605" s="380">
        <v>98.46</v>
      </c>
      <c r="F605" s="390"/>
    </row>
    <row r="606" spans="1:6" ht="30" x14ac:dyDescent="0.25">
      <c r="A606" s="98">
        <f t="shared" si="9"/>
        <v>43253</v>
      </c>
      <c r="B606" s="388" t="s">
        <v>25972</v>
      </c>
      <c r="C606" s="388" t="s">
        <v>25973</v>
      </c>
      <c r="D606" s="379" t="s">
        <v>182</v>
      </c>
      <c r="E606" s="380">
        <v>413.02</v>
      </c>
      <c r="F606" s="390"/>
    </row>
    <row r="607" spans="1:6" ht="15" customHeight="1" x14ac:dyDescent="0.25">
      <c r="A607" s="98">
        <f t="shared" si="9"/>
        <v>43287</v>
      </c>
      <c r="B607" s="388" t="s">
        <v>25974</v>
      </c>
      <c r="C607" s="388" t="s">
        <v>25975</v>
      </c>
      <c r="D607" s="379" t="s">
        <v>182</v>
      </c>
      <c r="E607" s="380">
        <v>4.57</v>
      </c>
      <c r="F607" s="390"/>
    </row>
    <row r="608" spans="1:6" x14ac:dyDescent="0.25">
      <c r="A608" s="98">
        <f t="shared" si="9"/>
        <v>433</v>
      </c>
      <c r="B608" s="389" t="s">
        <v>25976</v>
      </c>
      <c r="C608" s="392" t="s">
        <v>25977</v>
      </c>
      <c r="D608" s="393"/>
      <c r="E608" s="393"/>
      <c r="F608" s="394"/>
    </row>
    <row r="609" spans="1:6" ht="30" x14ac:dyDescent="0.25">
      <c r="A609" s="98">
        <f t="shared" si="9"/>
        <v>43387</v>
      </c>
      <c r="B609" s="388" t="s">
        <v>25978</v>
      </c>
      <c r="C609" s="388" t="s">
        <v>25979</v>
      </c>
      <c r="D609" s="379" t="s">
        <v>182</v>
      </c>
      <c r="E609" s="380">
        <v>15.34</v>
      </c>
      <c r="F609" s="390"/>
    </row>
    <row r="610" spans="1:6" x14ac:dyDescent="0.25">
      <c r="A610" s="98">
        <f t="shared" si="9"/>
        <v>434</v>
      </c>
      <c r="B610" s="389" t="s">
        <v>25980</v>
      </c>
      <c r="C610" s="392" t="s">
        <v>25981</v>
      </c>
      <c r="D610" s="393"/>
      <c r="E610" s="393"/>
      <c r="F610" s="394"/>
    </row>
    <row r="611" spans="1:6" ht="15" customHeight="1" x14ac:dyDescent="0.25">
      <c r="A611" s="98">
        <f t="shared" si="9"/>
        <v>43406</v>
      </c>
      <c r="B611" s="388" t="s">
        <v>25982</v>
      </c>
      <c r="C611" s="388" t="s">
        <v>25983</v>
      </c>
      <c r="D611" s="379" t="s">
        <v>182</v>
      </c>
      <c r="E611" s="380">
        <v>8.25</v>
      </c>
      <c r="F611" s="390"/>
    </row>
    <row r="612" spans="1:6" ht="30" x14ac:dyDescent="0.25">
      <c r="A612" s="98">
        <f t="shared" si="9"/>
        <v>43441</v>
      </c>
      <c r="B612" s="388" t="s">
        <v>25984</v>
      </c>
      <c r="C612" s="388" t="s">
        <v>25985</v>
      </c>
      <c r="D612" s="379" t="s">
        <v>182</v>
      </c>
      <c r="E612" s="380">
        <v>1.88</v>
      </c>
      <c r="F612" s="390"/>
    </row>
    <row r="613" spans="1:6" ht="30" x14ac:dyDescent="0.25">
      <c r="A613" s="98">
        <f t="shared" si="9"/>
        <v>43496</v>
      </c>
      <c r="B613" s="388" t="s">
        <v>25986</v>
      </c>
      <c r="C613" s="388" t="s">
        <v>25987</v>
      </c>
      <c r="D613" s="379" t="s">
        <v>182</v>
      </c>
      <c r="E613" s="380">
        <v>11.36</v>
      </c>
      <c r="F613" s="390"/>
    </row>
    <row r="614" spans="1:6" x14ac:dyDescent="0.25">
      <c r="A614" s="98">
        <f t="shared" si="9"/>
        <v>437</v>
      </c>
      <c r="B614" s="389" t="s">
        <v>25988</v>
      </c>
      <c r="C614" s="392" t="s">
        <v>25369</v>
      </c>
      <c r="D614" s="393"/>
      <c r="E614" s="393"/>
      <c r="F614" s="394"/>
    </row>
    <row r="615" spans="1:6" x14ac:dyDescent="0.25">
      <c r="A615" s="98">
        <f t="shared" si="9"/>
        <v>43702</v>
      </c>
      <c r="B615" s="388" t="s">
        <v>25989</v>
      </c>
      <c r="C615" s="388" t="s">
        <v>25990</v>
      </c>
      <c r="D615" s="379" t="s">
        <v>181</v>
      </c>
      <c r="E615" s="380">
        <v>6.46</v>
      </c>
      <c r="F615" s="390"/>
    </row>
    <row r="616" spans="1:6" ht="30" x14ac:dyDescent="0.25">
      <c r="A616" s="98">
        <f t="shared" si="9"/>
        <v>43792</v>
      </c>
      <c r="B616" s="388" t="s">
        <v>25991</v>
      </c>
      <c r="C616" s="388" t="s">
        <v>25992</v>
      </c>
      <c r="D616" s="379" t="s">
        <v>181</v>
      </c>
      <c r="E616" s="380">
        <v>3.93</v>
      </c>
      <c r="F616" s="390"/>
    </row>
    <row r="617" spans="1:6" ht="15" customHeight="1" x14ac:dyDescent="0.25">
      <c r="A617" s="98">
        <f t="shared" si="9"/>
        <v>43795</v>
      </c>
      <c r="B617" s="388" t="s">
        <v>25993</v>
      </c>
      <c r="C617" s="388" t="s">
        <v>25994</v>
      </c>
      <c r="D617" s="379" t="s">
        <v>181</v>
      </c>
      <c r="E617" s="380">
        <v>3.93</v>
      </c>
      <c r="F617" s="390"/>
    </row>
    <row r="618" spans="1:6" x14ac:dyDescent="0.25">
      <c r="A618" s="98">
        <f t="shared" si="9"/>
        <v>438</v>
      </c>
      <c r="B618" s="389" t="s">
        <v>25995</v>
      </c>
      <c r="C618" s="392" t="s">
        <v>25812</v>
      </c>
      <c r="D618" s="393"/>
      <c r="E618" s="393"/>
      <c r="F618" s="394"/>
    </row>
    <row r="619" spans="1:6" ht="30" x14ac:dyDescent="0.25">
      <c r="A619" s="98">
        <f t="shared" si="9"/>
        <v>43807</v>
      </c>
      <c r="B619" s="388" t="s">
        <v>25996</v>
      </c>
      <c r="C619" s="388" t="s">
        <v>25997</v>
      </c>
      <c r="D619" s="379" t="s">
        <v>181</v>
      </c>
      <c r="E619" s="380">
        <v>750.82</v>
      </c>
      <c r="F619" s="390"/>
    </row>
    <row r="620" spans="1:6" ht="30" x14ac:dyDescent="0.25">
      <c r="A620" s="98">
        <f t="shared" si="9"/>
        <v>43835</v>
      </c>
      <c r="B620" s="388" t="s">
        <v>25998</v>
      </c>
      <c r="C620" s="388" t="s">
        <v>25999</v>
      </c>
      <c r="D620" s="379" t="s">
        <v>181</v>
      </c>
      <c r="E620" s="380">
        <v>136.69999999999999</v>
      </c>
      <c r="F620" s="390"/>
    </row>
    <row r="621" spans="1:6" ht="30" x14ac:dyDescent="0.25">
      <c r="A621" s="98">
        <f t="shared" si="9"/>
        <v>43836</v>
      </c>
      <c r="B621" s="388" t="s">
        <v>26000</v>
      </c>
      <c r="C621" s="388" t="s">
        <v>26001</v>
      </c>
      <c r="D621" s="379" t="s">
        <v>181</v>
      </c>
      <c r="E621" s="380">
        <v>299.58999999999997</v>
      </c>
      <c r="F621" s="390"/>
    </row>
    <row r="622" spans="1:6" ht="15" customHeight="1" x14ac:dyDescent="0.25">
      <c r="A622" s="98">
        <f t="shared" si="9"/>
        <v>43837</v>
      </c>
      <c r="B622" s="388" t="s">
        <v>26002</v>
      </c>
      <c r="C622" s="388" t="s">
        <v>26003</v>
      </c>
      <c r="D622" s="379" t="s">
        <v>181</v>
      </c>
      <c r="E622" s="380">
        <v>737.92</v>
      </c>
      <c r="F622" s="390"/>
    </row>
    <row r="623" spans="1:6" ht="30" x14ac:dyDescent="0.25">
      <c r="A623" s="98">
        <f t="shared" si="9"/>
        <v>43838</v>
      </c>
      <c r="B623" s="388" t="s">
        <v>26004</v>
      </c>
      <c r="C623" s="388" t="s">
        <v>26005</v>
      </c>
      <c r="D623" s="379" t="s">
        <v>181</v>
      </c>
      <c r="E623" s="380">
        <v>737.92</v>
      </c>
      <c r="F623" s="390"/>
    </row>
    <row r="624" spans="1:6" x14ac:dyDescent="0.25">
      <c r="A624" s="98">
        <f t="shared" si="9"/>
        <v>440</v>
      </c>
      <c r="B624" s="389" t="s">
        <v>26006</v>
      </c>
      <c r="C624" s="392" t="s">
        <v>26007</v>
      </c>
      <c r="D624" s="393"/>
      <c r="E624" s="393"/>
      <c r="F624" s="394"/>
    </row>
    <row r="625" spans="1:6" ht="15" customHeight="1" x14ac:dyDescent="0.25">
      <c r="A625" s="98">
        <f t="shared" si="9"/>
        <v>44014</v>
      </c>
      <c r="B625" s="388" t="s">
        <v>26008</v>
      </c>
      <c r="C625" s="388" t="s">
        <v>26009</v>
      </c>
      <c r="D625" s="379" t="s">
        <v>181</v>
      </c>
      <c r="E625" s="380">
        <v>67.42</v>
      </c>
      <c r="F625" s="390"/>
    </row>
    <row r="626" spans="1:6" x14ac:dyDescent="0.25">
      <c r="A626" s="98">
        <f t="shared" si="9"/>
        <v>44034</v>
      </c>
      <c r="B626" s="388" t="s">
        <v>26010</v>
      </c>
      <c r="C626" s="388" t="s">
        <v>26011</v>
      </c>
      <c r="D626" s="379" t="s">
        <v>181</v>
      </c>
      <c r="E626" s="380">
        <v>67.42</v>
      </c>
      <c r="F626" s="390"/>
    </row>
    <row r="627" spans="1:6" ht="15" customHeight="1" x14ac:dyDescent="0.25">
      <c r="A627" s="98">
        <f t="shared" si="9"/>
        <v>44059</v>
      </c>
      <c r="B627" s="388" t="s">
        <v>26012</v>
      </c>
      <c r="C627" s="388" t="s">
        <v>1064</v>
      </c>
      <c r="D627" s="379" t="s">
        <v>181</v>
      </c>
      <c r="E627" s="380">
        <v>67.42</v>
      </c>
      <c r="F627" s="390"/>
    </row>
    <row r="628" spans="1:6" x14ac:dyDescent="0.25">
      <c r="A628" s="98">
        <f t="shared" si="9"/>
        <v>44097</v>
      </c>
      <c r="B628" s="388" t="s">
        <v>26013</v>
      </c>
      <c r="C628" s="388" t="s">
        <v>26014</v>
      </c>
      <c r="D628" s="379" t="s">
        <v>181</v>
      </c>
      <c r="E628" s="380">
        <v>97.48</v>
      </c>
      <c r="F628" s="390"/>
    </row>
    <row r="629" spans="1:6" x14ac:dyDescent="0.25">
      <c r="A629" s="98">
        <f t="shared" si="9"/>
        <v>441</v>
      </c>
      <c r="B629" s="389" t="s">
        <v>26015</v>
      </c>
      <c r="C629" s="392" t="s">
        <v>26016</v>
      </c>
      <c r="D629" s="393"/>
      <c r="E629" s="393"/>
      <c r="F629" s="394"/>
    </row>
    <row r="630" spans="1:6" x14ac:dyDescent="0.25">
      <c r="A630" s="98">
        <f t="shared" si="9"/>
        <v>44112</v>
      </c>
      <c r="B630" s="388" t="s">
        <v>26017</v>
      </c>
      <c r="C630" s="388" t="s">
        <v>26018</v>
      </c>
      <c r="D630" s="379" t="s">
        <v>181</v>
      </c>
      <c r="E630" s="380">
        <v>97.48</v>
      </c>
      <c r="F630" s="390"/>
    </row>
    <row r="631" spans="1:6" ht="15" customHeight="1" x14ac:dyDescent="0.25">
      <c r="A631" s="98">
        <f t="shared" si="9"/>
        <v>44128</v>
      </c>
      <c r="B631" s="388" t="s">
        <v>26019</v>
      </c>
      <c r="C631" s="388" t="s">
        <v>26020</v>
      </c>
      <c r="D631" s="379" t="s">
        <v>181</v>
      </c>
      <c r="E631" s="380">
        <v>97.48</v>
      </c>
      <c r="F631" s="390"/>
    </row>
    <row r="632" spans="1:6" x14ac:dyDescent="0.25">
      <c r="A632" s="98">
        <f t="shared" si="9"/>
        <v>444</v>
      </c>
      <c r="B632" s="389" t="s">
        <v>26021</v>
      </c>
      <c r="C632" s="392" t="s">
        <v>26022</v>
      </c>
      <c r="D632" s="393"/>
      <c r="E632" s="393"/>
      <c r="F632" s="394"/>
    </row>
    <row r="633" spans="1:6" ht="30" x14ac:dyDescent="0.25">
      <c r="A633" s="98">
        <f t="shared" si="9"/>
        <v>44481</v>
      </c>
      <c r="B633" s="388" t="s">
        <v>26023</v>
      </c>
      <c r="C633" s="388" t="s">
        <v>26024</v>
      </c>
      <c r="D633" s="379" t="s">
        <v>181</v>
      </c>
      <c r="E633" s="381">
        <v>1112.05</v>
      </c>
      <c r="F633" s="390"/>
    </row>
    <row r="634" spans="1:6" x14ac:dyDescent="0.25">
      <c r="A634" s="98">
        <f t="shared" si="9"/>
        <v>445</v>
      </c>
      <c r="B634" s="389" t="s">
        <v>26025</v>
      </c>
      <c r="C634" s="392" t="s">
        <v>26026</v>
      </c>
      <c r="D634" s="393"/>
      <c r="E634" s="393"/>
      <c r="F634" s="394"/>
    </row>
    <row r="635" spans="1:6" ht="30" x14ac:dyDescent="0.25">
      <c r="A635" s="98">
        <f t="shared" si="9"/>
        <v>44561</v>
      </c>
      <c r="B635" s="388" t="s">
        <v>26027</v>
      </c>
      <c r="C635" s="388" t="s">
        <v>26028</v>
      </c>
      <c r="D635" s="379" t="s">
        <v>181</v>
      </c>
      <c r="E635" s="380">
        <v>406.41</v>
      </c>
      <c r="F635" s="390"/>
    </row>
    <row r="636" spans="1:6" ht="30" x14ac:dyDescent="0.25">
      <c r="A636" s="98">
        <f t="shared" si="9"/>
        <v>44562</v>
      </c>
      <c r="B636" s="388" t="s">
        <v>26029</v>
      </c>
      <c r="C636" s="388" t="s">
        <v>26030</v>
      </c>
      <c r="D636" s="379" t="s">
        <v>181</v>
      </c>
      <c r="E636" s="380">
        <v>147.52000000000001</v>
      </c>
      <c r="F636" s="390"/>
    </row>
    <row r="637" spans="1:6" ht="45" x14ac:dyDescent="0.25">
      <c r="A637" s="98">
        <f t="shared" si="9"/>
        <v>44582</v>
      </c>
      <c r="B637" s="388" t="s">
        <v>26031</v>
      </c>
      <c r="C637" s="388" t="s">
        <v>26032</v>
      </c>
      <c r="D637" s="379" t="s">
        <v>181</v>
      </c>
      <c r="E637" s="380">
        <v>406.41</v>
      </c>
      <c r="F637" s="390"/>
    </row>
    <row r="638" spans="1:6" x14ac:dyDescent="0.25">
      <c r="A638" s="98">
        <f t="shared" si="9"/>
        <v>446</v>
      </c>
      <c r="B638" s="389" t="s">
        <v>26033</v>
      </c>
      <c r="C638" s="392" t="s">
        <v>26022</v>
      </c>
      <c r="D638" s="393"/>
      <c r="E638" s="393"/>
      <c r="F638" s="394"/>
    </row>
    <row r="639" spans="1:6" ht="30" x14ac:dyDescent="0.25">
      <c r="A639" s="98">
        <f t="shared" si="9"/>
        <v>44624</v>
      </c>
      <c r="B639" s="388" t="s">
        <v>26034</v>
      </c>
      <c r="C639" s="388" t="s">
        <v>26035</v>
      </c>
      <c r="D639" s="379" t="s">
        <v>181</v>
      </c>
      <c r="E639" s="380">
        <v>86.88</v>
      </c>
      <c r="F639" s="390"/>
    </row>
    <row r="640" spans="1:6" ht="30" x14ac:dyDescent="0.25">
      <c r="A640" s="98">
        <f t="shared" si="9"/>
        <v>44659</v>
      </c>
      <c r="B640" s="388" t="s">
        <v>26036</v>
      </c>
      <c r="C640" s="388" t="s">
        <v>26037</v>
      </c>
      <c r="D640" s="379" t="s">
        <v>181</v>
      </c>
      <c r="E640" s="380">
        <v>10.039999999999999</v>
      </c>
      <c r="F640" s="390"/>
    </row>
    <row r="641" spans="1:6" ht="30" x14ac:dyDescent="0.25">
      <c r="A641" s="98">
        <f t="shared" si="9"/>
        <v>44660</v>
      </c>
      <c r="B641" s="388" t="s">
        <v>26038</v>
      </c>
      <c r="C641" s="388" t="s">
        <v>26039</v>
      </c>
      <c r="D641" s="379" t="s">
        <v>181</v>
      </c>
      <c r="E641" s="380">
        <v>10.039999999999999</v>
      </c>
      <c r="F641" s="390"/>
    </row>
    <row r="642" spans="1:6" ht="30" x14ac:dyDescent="0.25">
      <c r="A642" s="98">
        <f t="shared" si="9"/>
        <v>44661</v>
      </c>
      <c r="B642" s="388" t="s">
        <v>26040</v>
      </c>
      <c r="C642" s="388" t="s">
        <v>734</v>
      </c>
      <c r="D642" s="379" t="s">
        <v>181</v>
      </c>
      <c r="E642" s="380">
        <v>10.039999999999999</v>
      </c>
      <c r="F642" s="390"/>
    </row>
    <row r="643" spans="1:6" ht="30" x14ac:dyDescent="0.25">
      <c r="A643" s="98">
        <f t="shared" si="9"/>
        <v>44662</v>
      </c>
      <c r="B643" s="388" t="s">
        <v>26041</v>
      </c>
      <c r="C643" s="388" t="s">
        <v>26042</v>
      </c>
      <c r="D643" s="379" t="s">
        <v>181</v>
      </c>
      <c r="E643" s="380">
        <v>10.039999999999999</v>
      </c>
      <c r="F643" s="390"/>
    </row>
    <row r="644" spans="1:6" ht="30" x14ac:dyDescent="0.25">
      <c r="A644" s="98">
        <f t="shared" si="9"/>
        <v>44663</v>
      </c>
      <c r="B644" s="388" t="s">
        <v>26043</v>
      </c>
      <c r="C644" s="388" t="s">
        <v>26044</v>
      </c>
      <c r="D644" s="379" t="s">
        <v>181</v>
      </c>
      <c r="E644" s="380">
        <v>15.65</v>
      </c>
      <c r="F644" s="390"/>
    </row>
    <row r="645" spans="1:6" ht="30" x14ac:dyDescent="0.25">
      <c r="A645" s="98">
        <f t="shared" si="9"/>
        <v>44664</v>
      </c>
      <c r="B645" s="388" t="s">
        <v>26045</v>
      </c>
      <c r="C645" s="388" t="s">
        <v>26046</v>
      </c>
      <c r="D645" s="379" t="s">
        <v>181</v>
      </c>
      <c r="E645" s="380">
        <v>46.7</v>
      </c>
      <c r="F645" s="390"/>
    </row>
    <row r="646" spans="1:6" ht="30" x14ac:dyDescent="0.25">
      <c r="A646" s="98">
        <f t="shared" si="9"/>
        <v>44665</v>
      </c>
      <c r="B646" s="388" t="s">
        <v>26047</v>
      </c>
      <c r="C646" s="388" t="s">
        <v>26048</v>
      </c>
      <c r="D646" s="379" t="s">
        <v>181</v>
      </c>
      <c r="E646" s="380">
        <v>46.7</v>
      </c>
      <c r="F646" s="390"/>
    </row>
    <row r="647" spans="1:6" ht="30" x14ac:dyDescent="0.25">
      <c r="A647" s="98">
        <f t="shared" si="9"/>
        <v>44666</v>
      </c>
      <c r="B647" s="388" t="s">
        <v>26049</v>
      </c>
      <c r="C647" s="388" t="s">
        <v>26050</v>
      </c>
      <c r="D647" s="379" t="s">
        <v>181</v>
      </c>
      <c r="E647" s="380">
        <v>46.7</v>
      </c>
      <c r="F647" s="390"/>
    </row>
    <row r="648" spans="1:6" ht="30" x14ac:dyDescent="0.25">
      <c r="A648" s="98">
        <f t="shared" si="9"/>
        <v>44667</v>
      </c>
      <c r="B648" s="388" t="s">
        <v>26051</v>
      </c>
      <c r="C648" s="388" t="s">
        <v>26052</v>
      </c>
      <c r="D648" s="379" t="s">
        <v>181</v>
      </c>
      <c r="E648" s="380">
        <v>46.7</v>
      </c>
      <c r="F648" s="390"/>
    </row>
    <row r="649" spans="1:6" ht="30" x14ac:dyDescent="0.25">
      <c r="A649" s="98">
        <f t="shared" si="9"/>
        <v>44668</v>
      </c>
      <c r="B649" s="388" t="s">
        <v>26053</v>
      </c>
      <c r="C649" s="388" t="s">
        <v>26054</v>
      </c>
      <c r="D649" s="379" t="s">
        <v>181</v>
      </c>
      <c r="E649" s="380">
        <v>55</v>
      </c>
      <c r="F649" s="390"/>
    </row>
    <row r="650" spans="1:6" ht="30" x14ac:dyDescent="0.25">
      <c r="A650" s="98">
        <f t="shared" si="9"/>
        <v>44669</v>
      </c>
      <c r="B650" s="388" t="s">
        <v>26055</v>
      </c>
      <c r="C650" s="388" t="s">
        <v>26056</v>
      </c>
      <c r="D650" s="379" t="s">
        <v>181</v>
      </c>
      <c r="E650" s="380">
        <v>55</v>
      </c>
      <c r="F650" s="390"/>
    </row>
    <row r="651" spans="1:6" ht="30" x14ac:dyDescent="0.25">
      <c r="A651" s="98">
        <f t="shared" si="9"/>
        <v>44670</v>
      </c>
      <c r="B651" s="388" t="s">
        <v>26057</v>
      </c>
      <c r="C651" s="388" t="s">
        <v>26058</v>
      </c>
      <c r="D651" s="379" t="s">
        <v>181</v>
      </c>
      <c r="E651" s="380">
        <v>57.97</v>
      </c>
      <c r="F651" s="390"/>
    </row>
    <row r="652" spans="1:6" ht="15" customHeight="1" x14ac:dyDescent="0.25">
      <c r="A652" s="98">
        <f t="shared" si="9"/>
        <v>44671</v>
      </c>
      <c r="B652" s="388" t="s">
        <v>26059</v>
      </c>
      <c r="C652" s="388" t="s">
        <v>26060</v>
      </c>
      <c r="D652" s="379" t="s">
        <v>181</v>
      </c>
      <c r="E652" s="380">
        <v>57.97</v>
      </c>
      <c r="F652" s="390"/>
    </row>
    <row r="653" spans="1:6" ht="30" x14ac:dyDescent="0.25">
      <c r="A653" s="98">
        <f t="shared" si="9"/>
        <v>44672</v>
      </c>
      <c r="B653" s="388" t="s">
        <v>26061</v>
      </c>
      <c r="C653" s="388" t="s">
        <v>738</v>
      </c>
      <c r="D653" s="379" t="s">
        <v>181</v>
      </c>
      <c r="E653" s="380">
        <v>57.97</v>
      </c>
      <c r="F653" s="390"/>
    </row>
    <row r="654" spans="1:6" ht="30" x14ac:dyDescent="0.25">
      <c r="A654" s="98">
        <f t="shared" ref="A654:A717" si="10">VALUE(RIGHT(B654,LEN(B654)-1))</f>
        <v>44673</v>
      </c>
      <c r="B654" s="388" t="s">
        <v>26062</v>
      </c>
      <c r="C654" s="388" t="s">
        <v>739</v>
      </c>
      <c r="D654" s="379" t="s">
        <v>181</v>
      </c>
      <c r="E654" s="380">
        <v>57.97</v>
      </c>
      <c r="F654" s="390"/>
    </row>
    <row r="655" spans="1:6" ht="30" x14ac:dyDescent="0.25">
      <c r="A655" s="98">
        <f t="shared" si="10"/>
        <v>44674</v>
      </c>
      <c r="B655" s="388" t="s">
        <v>26063</v>
      </c>
      <c r="C655" s="388" t="s">
        <v>26064</v>
      </c>
      <c r="D655" s="379" t="s">
        <v>181</v>
      </c>
      <c r="E655" s="380">
        <v>72.66</v>
      </c>
      <c r="F655" s="390"/>
    </row>
    <row r="656" spans="1:6" ht="30" x14ac:dyDescent="0.25">
      <c r="A656" s="98">
        <f t="shared" si="10"/>
        <v>44675</v>
      </c>
      <c r="B656" s="388" t="s">
        <v>26065</v>
      </c>
      <c r="C656" s="388" t="s">
        <v>26066</v>
      </c>
      <c r="D656" s="379" t="s">
        <v>181</v>
      </c>
      <c r="E656" s="380">
        <v>72.66</v>
      </c>
      <c r="F656" s="390"/>
    </row>
    <row r="657" spans="1:6" ht="30" x14ac:dyDescent="0.25">
      <c r="A657" s="98">
        <f t="shared" si="10"/>
        <v>44676</v>
      </c>
      <c r="B657" s="388" t="s">
        <v>26067</v>
      </c>
      <c r="C657" s="388" t="s">
        <v>26068</v>
      </c>
      <c r="D657" s="379" t="s">
        <v>181</v>
      </c>
      <c r="E657" s="380">
        <v>129.93</v>
      </c>
      <c r="F657" s="390"/>
    </row>
    <row r="658" spans="1:6" ht="30" x14ac:dyDescent="0.25">
      <c r="A658" s="98">
        <f t="shared" si="10"/>
        <v>44680</v>
      </c>
      <c r="B658" s="388" t="s">
        <v>26069</v>
      </c>
      <c r="C658" s="388" t="s">
        <v>26070</v>
      </c>
      <c r="D658" s="379" t="s">
        <v>181</v>
      </c>
      <c r="E658" s="380">
        <v>85.63</v>
      </c>
      <c r="F658" s="390"/>
    </row>
    <row r="659" spans="1:6" x14ac:dyDescent="0.25">
      <c r="A659" s="98">
        <f t="shared" si="10"/>
        <v>447</v>
      </c>
      <c r="B659" s="389" t="s">
        <v>26071</v>
      </c>
      <c r="C659" s="392" t="s">
        <v>26022</v>
      </c>
      <c r="D659" s="393"/>
      <c r="E659" s="393"/>
      <c r="F659" s="394"/>
    </row>
    <row r="660" spans="1:6" ht="30" x14ac:dyDescent="0.25">
      <c r="A660" s="98">
        <f t="shared" si="10"/>
        <v>44711</v>
      </c>
      <c r="B660" s="388" t="s">
        <v>26072</v>
      </c>
      <c r="C660" s="388" t="s">
        <v>26073</v>
      </c>
      <c r="D660" s="379" t="s">
        <v>181</v>
      </c>
      <c r="E660" s="380">
        <v>147.52000000000001</v>
      </c>
      <c r="F660" s="390"/>
    </row>
    <row r="661" spans="1:6" ht="30" x14ac:dyDescent="0.25">
      <c r="A661" s="98">
        <f t="shared" si="10"/>
        <v>44712</v>
      </c>
      <c r="B661" s="388" t="s">
        <v>26074</v>
      </c>
      <c r="C661" s="388" t="s">
        <v>26075</v>
      </c>
      <c r="D661" s="379" t="s">
        <v>181</v>
      </c>
      <c r="E661" s="380">
        <v>91.11</v>
      </c>
      <c r="F661" s="390"/>
    </row>
    <row r="662" spans="1:6" ht="15" customHeight="1" x14ac:dyDescent="0.25">
      <c r="A662" s="98">
        <f t="shared" si="10"/>
        <v>44714</v>
      </c>
      <c r="B662" s="388" t="s">
        <v>26076</v>
      </c>
      <c r="C662" s="388" t="s">
        <v>26077</v>
      </c>
      <c r="D662" s="379" t="s">
        <v>181</v>
      </c>
      <c r="E662" s="380">
        <v>433.98</v>
      </c>
      <c r="F662" s="390"/>
    </row>
    <row r="663" spans="1:6" ht="30" x14ac:dyDescent="0.25">
      <c r="A663" s="98">
        <f t="shared" si="10"/>
        <v>44715</v>
      </c>
      <c r="B663" s="388" t="s">
        <v>26078</v>
      </c>
      <c r="C663" s="388" t="s">
        <v>733</v>
      </c>
      <c r="D663" s="379" t="s">
        <v>181</v>
      </c>
      <c r="E663" s="380">
        <v>10.039999999999999</v>
      </c>
      <c r="F663" s="390"/>
    </row>
    <row r="664" spans="1:6" ht="30" x14ac:dyDescent="0.25">
      <c r="A664" s="98">
        <f t="shared" si="10"/>
        <v>44734</v>
      </c>
      <c r="B664" s="388" t="s">
        <v>26079</v>
      </c>
      <c r="C664" s="388" t="s">
        <v>26080</v>
      </c>
      <c r="D664" s="379" t="s">
        <v>181</v>
      </c>
      <c r="E664" s="380">
        <v>180.94</v>
      </c>
      <c r="F664" s="390"/>
    </row>
    <row r="665" spans="1:6" ht="30" x14ac:dyDescent="0.25">
      <c r="A665" s="98">
        <f t="shared" si="10"/>
        <v>44740</v>
      </c>
      <c r="B665" s="388" t="s">
        <v>26081</v>
      </c>
      <c r="C665" s="388" t="s">
        <v>26082</v>
      </c>
      <c r="D665" s="379" t="s">
        <v>181</v>
      </c>
      <c r="E665" s="380">
        <v>19.25</v>
      </c>
      <c r="F665" s="390"/>
    </row>
    <row r="666" spans="1:6" ht="30" x14ac:dyDescent="0.25">
      <c r="A666" s="98">
        <f t="shared" si="10"/>
        <v>44760</v>
      </c>
      <c r="B666" s="388" t="s">
        <v>26083</v>
      </c>
      <c r="C666" s="388" t="s">
        <v>737</v>
      </c>
      <c r="D666" s="379" t="s">
        <v>181</v>
      </c>
      <c r="E666" s="380">
        <v>29.02</v>
      </c>
      <c r="F666" s="390"/>
    </row>
    <row r="667" spans="1:6" ht="30" x14ac:dyDescent="0.25">
      <c r="A667" s="98">
        <f t="shared" si="10"/>
        <v>44781</v>
      </c>
      <c r="B667" s="388" t="s">
        <v>26084</v>
      </c>
      <c r="C667" s="388" t="s">
        <v>26085</v>
      </c>
      <c r="D667" s="379" t="s">
        <v>181</v>
      </c>
      <c r="E667" s="380">
        <v>15.65</v>
      </c>
      <c r="F667" s="390"/>
    </row>
    <row r="668" spans="1:6" ht="30" x14ac:dyDescent="0.25">
      <c r="A668" s="98">
        <f t="shared" si="10"/>
        <v>44793</v>
      </c>
      <c r="B668" s="388" t="s">
        <v>26086</v>
      </c>
      <c r="C668" s="388" t="s">
        <v>26087</v>
      </c>
      <c r="D668" s="379" t="s">
        <v>181</v>
      </c>
      <c r="E668" s="380">
        <v>449.47</v>
      </c>
      <c r="F668" s="390"/>
    </row>
    <row r="669" spans="1:6" ht="15" customHeight="1" x14ac:dyDescent="0.25">
      <c r="A669" s="98">
        <f t="shared" si="10"/>
        <v>448</v>
      </c>
      <c r="B669" s="389" t="s">
        <v>26088</v>
      </c>
      <c r="C669" s="392" t="s">
        <v>26022</v>
      </c>
      <c r="D669" s="393"/>
      <c r="E669" s="393"/>
      <c r="F669" s="394"/>
    </row>
    <row r="670" spans="1:6" ht="30" x14ac:dyDescent="0.25">
      <c r="A670" s="98">
        <f t="shared" si="10"/>
        <v>44805</v>
      </c>
      <c r="B670" s="388" t="s">
        <v>26089</v>
      </c>
      <c r="C670" s="388" t="s">
        <v>26090</v>
      </c>
      <c r="D670" s="379" t="s">
        <v>181</v>
      </c>
      <c r="E670" s="380">
        <v>419.31</v>
      </c>
      <c r="F670" s="390"/>
    </row>
    <row r="671" spans="1:6" ht="30" x14ac:dyDescent="0.25">
      <c r="A671" s="98">
        <f t="shared" si="10"/>
        <v>44808</v>
      </c>
      <c r="B671" s="388" t="s">
        <v>26091</v>
      </c>
      <c r="C671" s="388" t="s">
        <v>736</v>
      </c>
      <c r="D671" s="379" t="s">
        <v>181</v>
      </c>
      <c r="E671" s="380">
        <v>45.7</v>
      </c>
      <c r="F671" s="390"/>
    </row>
    <row r="672" spans="1:6" ht="30" x14ac:dyDescent="0.25">
      <c r="A672" s="98">
        <f t="shared" si="10"/>
        <v>44833</v>
      </c>
      <c r="B672" s="388" t="s">
        <v>26092</v>
      </c>
      <c r="C672" s="388" t="s">
        <v>26093</v>
      </c>
      <c r="D672" s="379" t="s">
        <v>181</v>
      </c>
      <c r="E672" s="380">
        <v>19.25</v>
      </c>
      <c r="F672" s="390"/>
    </row>
    <row r="673" spans="1:6" ht="30" x14ac:dyDescent="0.25">
      <c r="A673" s="98">
        <f t="shared" si="10"/>
        <v>44851</v>
      </c>
      <c r="B673" s="388" t="s">
        <v>26094</v>
      </c>
      <c r="C673" s="388" t="s">
        <v>26095</v>
      </c>
      <c r="D673" s="379" t="s">
        <v>181</v>
      </c>
      <c r="E673" s="380">
        <v>40.340000000000003</v>
      </c>
      <c r="F673" s="390"/>
    </row>
    <row r="674" spans="1:6" ht="15" customHeight="1" x14ac:dyDescent="0.25">
      <c r="A674" s="98">
        <f t="shared" si="10"/>
        <v>44852</v>
      </c>
      <c r="B674" s="388" t="s">
        <v>26096</v>
      </c>
      <c r="C674" s="388" t="s">
        <v>26097</v>
      </c>
      <c r="D674" s="379" t="s">
        <v>181</v>
      </c>
      <c r="E674" s="380">
        <v>55.22</v>
      </c>
      <c r="F674" s="390"/>
    </row>
    <row r="675" spans="1:6" ht="30" x14ac:dyDescent="0.25">
      <c r="A675" s="98">
        <f t="shared" si="10"/>
        <v>44871</v>
      </c>
      <c r="B675" s="388" t="s">
        <v>26098</v>
      </c>
      <c r="C675" s="388" t="s">
        <v>26099</v>
      </c>
      <c r="D675" s="379" t="s">
        <v>181</v>
      </c>
      <c r="E675" s="380">
        <v>80.900000000000006</v>
      </c>
      <c r="F675" s="390"/>
    </row>
    <row r="676" spans="1:6" x14ac:dyDescent="0.25">
      <c r="A676" s="98">
        <f t="shared" si="10"/>
        <v>449</v>
      </c>
      <c r="B676" s="389" t="s">
        <v>26100</v>
      </c>
      <c r="C676" s="392" t="s">
        <v>26101</v>
      </c>
      <c r="D676" s="393"/>
      <c r="E676" s="393"/>
      <c r="F676" s="394"/>
    </row>
    <row r="677" spans="1:6" ht="30" x14ac:dyDescent="0.25">
      <c r="A677" s="98">
        <f t="shared" si="10"/>
        <v>44905</v>
      </c>
      <c r="B677" s="388" t="s">
        <v>26102</v>
      </c>
      <c r="C677" s="388" t="s">
        <v>26103</v>
      </c>
      <c r="D677" s="379" t="s">
        <v>181</v>
      </c>
      <c r="E677" s="380">
        <v>105.89</v>
      </c>
      <c r="F677" s="390"/>
    </row>
    <row r="678" spans="1:6" ht="30" x14ac:dyDescent="0.25">
      <c r="A678" s="98">
        <f t="shared" si="10"/>
        <v>44924</v>
      </c>
      <c r="B678" s="388" t="s">
        <v>26104</v>
      </c>
      <c r="C678" s="388" t="s">
        <v>26105</v>
      </c>
      <c r="D678" s="379" t="s">
        <v>181</v>
      </c>
      <c r="E678" s="380">
        <v>506.51</v>
      </c>
      <c r="F678" s="390"/>
    </row>
    <row r="679" spans="1:6" ht="30" x14ac:dyDescent="0.25">
      <c r="A679" s="98">
        <f t="shared" si="10"/>
        <v>44951</v>
      </c>
      <c r="B679" s="388" t="s">
        <v>26106</v>
      </c>
      <c r="C679" s="388" t="s">
        <v>735</v>
      </c>
      <c r="D679" s="379" t="s">
        <v>181</v>
      </c>
      <c r="E679" s="380">
        <v>45.7</v>
      </c>
      <c r="F679" s="390"/>
    </row>
    <row r="680" spans="1:6" ht="30" x14ac:dyDescent="0.25">
      <c r="A680" s="98">
        <f t="shared" si="10"/>
        <v>44960</v>
      </c>
      <c r="B680" s="388" t="s">
        <v>26107</v>
      </c>
      <c r="C680" s="388" t="s">
        <v>26108</v>
      </c>
      <c r="D680" s="379" t="s">
        <v>181</v>
      </c>
      <c r="E680" s="380">
        <v>449.47</v>
      </c>
      <c r="F680" s="390"/>
    </row>
    <row r="681" spans="1:6" x14ac:dyDescent="0.25">
      <c r="A681" s="98">
        <f t="shared" si="10"/>
        <v>450</v>
      </c>
      <c r="B681" s="389" t="s">
        <v>26109</v>
      </c>
      <c r="C681" s="392" t="s">
        <v>25905</v>
      </c>
      <c r="D681" s="393"/>
      <c r="E681" s="393"/>
      <c r="F681" s="394"/>
    </row>
    <row r="682" spans="1:6" ht="30" x14ac:dyDescent="0.25">
      <c r="A682" s="98">
        <f t="shared" si="10"/>
        <v>45001</v>
      </c>
      <c r="B682" s="388" t="s">
        <v>26110</v>
      </c>
      <c r="C682" s="388" t="s">
        <v>26111</v>
      </c>
      <c r="D682" s="379" t="s">
        <v>181</v>
      </c>
      <c r="E682" s="380">
        <v>28.58</v>
      </c>
      <c r="F682" s="390"/>
    </row>
    <row r="683" spans="1:6" ht="30" x14ac:dyDescent="0.25">
      <c r="A683" s="98">
        <f t="shared" si="10"/>
        <v>45002</v>
      </c>
      <c r="B683" s="388" t="s">
        <v>26112</v>
      </c>
      <c r="C683" s="388" t="s">
        <v>26113</v>
      </c>
      <c r="D683" s="379" t="s">
        <v>181</v>
      </c>
      <c r="E683" s="380">
        <v>35.67</v>
      </c>
      <c r="F683" s="390"/>
    </row>
    <row r="684" spans="1:6" ht="30" x14ac:dyDescent="0.25">
      <c r="A684" s="98">
        <f t="shared" si="10"/>
        <v>45003</v>
      </c>
      <c r="B684" s="388" t="s">
        <v>26114</v>
      </c>
      <c r="C684" s="388" t="s">
        <v>26115</v>
      </c>
      <c r="D684" s="379" t="s">
        <v>181</v>
      </c>
      <c r="E684" s="380">
        <v>55.82</v>
      </c>
      <c r="F684" s="390"/>
    </row>
    <row r="685" spans="1:6" ht="15" customHeight="1" x14ac:dyDescent="0.25">
      <c r="A685" s="98">
        <f t="shared" si="10"/>
        <v>45005</v>
      </c>
      <c r="B685" s="388" t="s">
        <v>26116</v>
      </c>
      <c r="C685" s="388" t="s">
        <v>1048</v>
      </c>
      <c r="D685" s="379" t="s">
        <v>181</v>
      </c>
      <c r="E685" s="380">
        <v>84.21</v>
      </c>
      <c r="F685" s="390"/>
    </row>
    <row r="686" spans="1:6" ht="30" x14ac:dyDescent="0.25">
      <c r="A686" s="98">
        <f t="shared" si="10"/>
        <v>45035</v>
      </c>
      <c r="B686" s="388" t="s">
        <v>26117</v>
      </c>
      <c r="C686" s="388" t="s">
        <v>1080</v>
      </c>
      <c r="D686" s="379" t="s">
        <v>181</v>
      </c>
      <c r="E686" s="380">
        <v>101.2</v>
      </c>
      <c r="F686" s="390"/>
    </row>
    <row r="687" spans="1:6" ht="15" customHeight="1" x14ac:dyDescent="0.25">
      <c r="A687" s="98">
        <f t="shared" si="10"/>
        <v>45037</v>
      </c>
      <c r="B687" s="388" t="s">
        <v>26118</v>
      </c>
      <c r="C687" s="388" t="s">
        <v>1087</v>
      </c>
      <c r="D687" s="379" t="s">
        <v>181</v>
      </c>
      <c r="E687" s="380">
        <v>343.71</v>
      </c>
      <c r="F687" s="390"/>
    </row>
    <row r="688" spans="1:6" ht="30" x14ac:dyDescent="0.25">
      <c r="A688" s="98">
        <f t="shared" si="10"/>
        <v>45038</v>
      </c>
      <c r="B688" s="388" t="s">
        <v>26119</v>
      </c>
      <c r="C688" s="388" t="s">
        <v>26120</v>
      </c>
      <c r="D688" s="379" t="s">
        <v>181</v>
      </c>
      <c r="E688" s="380">
        <v>644.66</v>
      </c>
      <c r="F688" s="390"/>
    </row>
    <row r="689" spans="1:6" ht="15" customHeight="1" x14ac:dyDescent="0.25">
      <c r="A689" s="98">
        <f t="shared" si="10"/>
        <v>45040</v>
      </c>
      <c r="B689" s="388" t="s">
        <v>26121</v>
      </c>
      <c r="C689" s="388" t="s">
        <v>26122</v>
      </c>
      <c r="D689" s="379" t="s">
        <v>181</v>
      </c>
      <c r="E689" s="381">
        <v>2164.91</v>
      </c>
      <c r="F689" s="390"/>
    </row>
    <row r="690" spans="1:6" ht="30" x14ac:dyDescent="0.25">
      <c r="A690" s="98">
        <f t="shared" si="10"/>
        <v>45044</v>
      </c>
      <c r="B690" s="388" t="s">
        <v>26123</v>
      </c>
      <c r="C690" s="388" t="s">
        <v>26124</v>
      </c>
      <c r="D690" s="379" t="s">
        <v>181</v>
      </c>
      <c r="E690" s="380">
        <v>47.86</v>
      </c>
      <c r="F690" s="390"/>
    </row>
    <row r="691" spans="1:6" x14ac:dyDescent="0.25">
      <c r="A691" s="98">
        <f t="shared" si="10"/>
        <v>45067</v>
      </c>
      <c r="B691" s="388" t="s">
        <v>26125</v>
      </c>
      <c r="C691" s="388" t="s">
        <v>26126</v>
      </c>
      <c r="D691" s="379" t="s">
        <v>181</v>
      </c>
      <c r="E691" s="380">
        <v>32.979999999999997</v>
      </c>
      <c r="F691" s="390"/>
    </row>
    <row r="692" spans="1:6" ht="30" x14ac:dyDescent="0.25">
      <c r="A692" s="98">
        <f t="shared" si="10"/>
        <v>451</v>
      </c>
      <c r="B692" s="389" t="s">
        <v>26127</v>
      </c>
      <c r="C692" s="392" t="s">
        <v>26128</v>
      </c>
      <c r="D692" s="393"/>
      <c r="E692" s="393"/>
      <c r="F692" s="394"/>
    </row>
    <row r="693" spans="1:6" ht="30" x14ac:dyDescent="0.25">
      <c r="A693" s="98">
        <f t="shared" si="10"/>
        <v>45104</v>
      </c>
      <c r="B693" s="388" t="s">
        <v>26129</v>
      </c>
      <c r="C693" s="388" t="s">
        <v>1052</v>
      </c>
      <c r="D693" s="379" t="s">
        <v>181</v>
      </c>
      <c r="E693" s="380">
        <v>2.78</v>
      </c>
      <c r="F693" s="390"/>
    </row>
    <row r="694" spans="1:6" ht="30" x14ac:dyDescent="0.25">
      <c r="A694" s="98">
        <f t="shared" si="10"/>
        <v>452</v>
      </c>
      <c r="B694" s="389" t="s">
        <v>26130</v>
      </c>
      <c r="C694" s="392" t="s">
        <v>26128</v>
      </c>
      <c r="D694" s="393"/>
      <c r="E694" s="393"/>
      <c r="F694" s="394"/>
    </row>
    <row r="695" spans="1:6" ht="15" customHeight="1" x14ac:dyDescent="0.25">
      <c r="A695" s="98">
        <f t="shared" si="10"/>
        <v>45270</v>
      </c>
      <c r="B695" s="388" t="s">
        <v>26131</v>
      </c>
      <c r="C695" s="388" t="s">
        <v>26132</v>
      </c>
      <c r="D695" s="379" t="s">
        <v>181</v>
      </c>
      <c r="E695" s="380">
        <v>15.8</v>
      </c>
      <c r="F695" s="390"/>
    </row>
    <row r="696" spans="1:6" x14ac:dyDescent="0.25">
      <c r="A696" s="98">
        <f t="shared" si="10"/>
        <v>454</v>
      </c>
      <c r="B696" s="389" t="s">
        <v>26133</v>
      </c>
      <c r="C696" s="392" t="s">
        <v>11700</v>
      </c>
      <c r="D696" s="393"/>
      <c r="E696" s="393"/>
      <c r="F696" s="394"/>
    </row>
    <row r="697" spans="1:6" ht="30" x14ac:dyDescent="0.25">
      <c r="A697" s="98">
        <f t="shared" si="10"/>
        <v>45442</v>
      </c>
      <c r="B697" s="388" t="s">
        <v>26134</v>
      </c>
      <c r="C697" s="388" t="s">
        <v>26135</v>
      </c>
      <c r="D697" s="379" t="s">
        <v>181</v>
      </c>
      <c r="E697" s="381">
        <v>3554.72</v>
      </c>
      <c r="F697" s="390"/>
    </row>
    <row r="698" spans="1:6" ht="60" x14ac:dyDescent="0.25">
      <c r="A698" s="98">
        <f t="shared" si="10"/>
        <v>45454</v>
      </c>
      <c r="B698" s="388" t="s">
        <v>26136</v>
      </c>
      <c r="C698" s="388" t="s">
        <v>26137</v>
      </c>
      <c r="D698" s="379" t="s">
        <v>181</v>
      </c>
      <c r="E698" s="381">
        <v>11985.87</v>
      </c>
      <c r="F698" s="390"/>
    </row>
    <row r="699" spans="1:6" ht="45" x14ac:dyDescent="0.25">
      <c r="A699" s="98">
        <f t="shared" si="10"/>
        <v>45472</v>
      </c>
      <c r="B699" s="388" t="s">
        <v>26138</v>
      </c>
      <c r="C699" s="388" t="s">
        <v>26139</v>
      </c>
      <c r="D699" s="379" t="s">
        <v>181</v>
      </c>
      <c r="E699" s="381">
        <v>3250.97</v>
      </c>
      <c r="F699" s="390"/>
    </row>
    <row r="700" spans="1:6" ht="60" x14ac:dyDescent="0.25">
      <c r="A700" s="98">
        <f t="shared" si="10"/>
        <v>45473</v>
      </c>
      <c r="B700" s="388" t="s">
        <v>26140</v>
      </c>
      <c r="C700" s="388" t="s">
        <v>26141</v>
      </c>
      <c r="D700" s="379" t="s">
        <v>181</v>
      </c>
      <c r="E700" s="381">
        <v>2014.96</v>
      </c>
      <c r="F700" s="390"/>
    </row>
    <row r="701" spans="1:6" ht="45" x14ac:dyDescent="0.25">
      <c r="A701" s="98">
        <f t="shared" si="10"/>
        <v>45484</v>
      </c>
      <c r="B701" s="388" t="s">
        <v>26142</v>
      </c>
      <c r="C701" s="388" t="s">
        <v>26143</v>
      </c>
      <c r="D701" s="379" t="s">
        <v>181</v>
      </c>
      <c r="E701" s="381">
        <v>4078.44</v>
      </c>
      <c r="F701" s="390"/>
    </row>
    <row r="702" spans="1:6" ht="30" x14ac:dyDescent="0.25">
      <c r="A702" s="98">
        <f t="shared" si="10"/>
        <v>455</v>
      </c>
      <c r="B702" s="389" t="s">
        <v>26144</v>
      </c>
      <c r="C702" s="392" t="s">
        <v>26145</v>
      </c>
      <c r="D702" s="393"/>
      <c r="E702" s="393"/>
      <c r="F702" s="394"/>
    </row>
    <row r="703" spans="1:6" ht="30" x14ac:dyDescent="0.25">
      <c r="A703" s="98">
        <f t="shared" si="10"/>
        <v>45501</v>
      </c>
      <c r="B703" s="388" t="s">
        <v>26146</v>
      </c>
      <c r="C703" s="388" t="s">
        <v>732</v>
      </c>
      <c r="D703" s="379" t="s">
        <v>181</v>
      </c>
      <c r="E703" s="380">
        <v>15.75</v>
      </c>
      <c r="F703" s="390"/>
    </row>
    <row r="704" spans="1:6" ht="15" customHeight="1" x14ac:dyDescent="0.25">
      <c r="A704" s="98">
        <f t="shared" si="10"/>
        <v>45502</v>
      </c>
      <c r="B704" s="388" t="s">
        <v>26147</v>
      </c>
      <c r="C704" s="388" t="s">
        <v>26148</v>
      </c>
      <c r="D704" s="379" t="s">
        <v>181</v>
      </c>
      <c r="E704" s="380">
        <v>21.13</v>
      </c>
      <c r="F704" s="390"/>
    </row>
    <row r="705" spans="1:6" ht="30" x14ac:dyDescent="0.25">
      <c r="A705" s="98">
        <f t="shared" si="10"/>
        <v>45505</v>
      </c>
      <c r="B705" s="388" t="s">
        <v>26149</v>
      </c>
      <c r="C705" s="388" t="s">
        <v>26150</v>
      </c>
      <c r="D705" s="379" t="s">
        <v>181</v>
      </c>
      <c r="E705" s="380">
        <v>18.29</v>
      </c>
      <c r="F705" s="390"/>
    </row>
    <row r="706" spans="1:6" ht="30" x14ac:dyDescent="0.25">
      <c r="A706" s="98">
        <f t="shared" si="10"/>
        <v>45519</v>
      </c>
      <c r="B706" s="388" t="s">
        <v>26151</v>
      </c>
      <c r="C706" s="388" t="s">
        <v>26152</v>
      </c>
      <c r="D706" s="379" t="s">
        <v>181</v>
      </c>
      <c r="E706" s="380">
        <v>24.68</v>
      </c>
      <c r="F706" s="390"/>
    </row>
    <row r="707" spans="1:6" ht="15" customHeight="1" x14ac:dyDescent="0.25">
      <c r="A707" s="98">
        <f t="shared" si="10"/>
        <v>45520</v>
      </c>
      <c r="B707" s="388" t="s">
        <v>26153</v>
      </c>
      <c r="C707" s="388" t="s">
        <v>26154</v>
      </c>
      <c r="D707" s="379" t="s">
        <v>181</v>
      </c>
      <c r="E707" s="380">
        <v>20.91</v>
      </c>
      <c r="F707" s="390"/>
    </row>
    <row r="708" spans="1:6" ht="30" x14ac:dyDescent="0.25">
      <c r="A708" s="98">
        <f t="shared" si="10"/>
        <v>45523</v>
      </c>
      <c r="B708" s="388" t="s">
        <v>26155</v>
      </c>
      <c r="C708" s="388" t="s">
        <v>26156</v>
      </c>
      <c r="D708" s="379" t="s">
        <v>181</v>
      </c>
      <c r="E708" s="380">
        <v>22.1</v>
      </c>
      <c r="F708" s="390"/>
    </row>
    <row r="709" spans="1:6" x14ac:dyDescent="0.25">
      <c r="A709" s="98">
        <f t="shared" si="10"/>
        <v>45525</v>
      </c>
      <c r="B709" s="388" t="s">
        <v>26157</v>
      </c>
      <c r="C709" s="388" t="s">
        <v>729</v>
      </c>
      <c r="D709" s="379" t="s">
        <v>181</v>
      </c>
      <c r="E709" s="380">
        <v>7.54</v>
      </c>
      <c r="F709" s="390"/>
    </row>
    <row r="710" spans="1:6" ht="15" customHeight="1" x14ac:dyDescent="0.25">
      <c r="A710" s="98">
        <f t="shared" si="10"/>
        <v>45526</v>
      </c>
      <c r="B710" s="388" t="s">
        <v>26158</v>
      </c>
      <c r="C710" s="388" t="s">
        <v>26159</v>
      </c>
      <c r="D710" s="379" t="s">
        <v>181</v>
      </c>
      <c r="E710" s="380">
        <v>16.07</v>
      </c>
      <c r="F710" s="390"/>
    </row>
    <row r="711" spans="1:6" ht="30" x14ac:dyDescent="0.25">
      <c r="A711" s="98">
        <f t="shared" si="10"/>
        <v>458</v>
      </c>
      <c r="B711" s="389" t="s">
        <v>26160</v>
      </c>
      <c r="C711" s="392" t="s">
        <v>26161</v>
      </c>
      <c r="D711" s="393"/>
      <c r="E711" s="393"/>
      <c r="F711" s="394"/>
    </row>
    <row r="712" spans="1:6" x14ac:dyDescent="0.25">
      <c r="A712" s="98">
        <f t="shared" si="10"/>
        <v>45831</v>
      </c>
      <c r="B712" s="388" t="s">
        <v>26162</v>
      </c>
      <c r="C712" s="388" t="s">
        <v>26163</v>
      </c>
      <c r="D712" s="379" t="s">
        <v>181</v>
      </c>
      <c r="E712" s="380">
        <v>9.81</v>
      </c>
      <c r="F712" s="390"/>
    </row>
    <row r="713" spans="1:6" x14ac:dyDescent="0.25">
      <c r="A713" s="98">
        <f t="shared" si="10"/>
        <v>45832</v>
      </c>
      <c r="B713" s="388" t="s">
        <v>26164</v>
      </c>
      <c r="C713" s="388" t="s">
        <v>26165</v>
      </c>
      <c r="D713" s="379" t="s">
        <v>181</v>
      </c>
      <c r="E713" s="380">
        <v>14.54</v>
      </c>
      <c r="F713" s="390"/>
    </row>
    <row r="714" spans="1:6" ht="30" x14ac:dyDescent="0.25">
      <c r="A714" s="98">
        <f t="shared" si="10"/>
        <v>460</v>
      </c>
      <c r="B714" s="389" t="s">
        <v>26166</v>
      </c>
      <c r="C714" s="392" t="s">
        <v>26167</v>
      </c>
      <c r="D714" s="393"/>
      <c r="E714" s="393"/>
      <c r="F714" s="394"/>
    </row>
    <row r="715" spans="1:6" ht="30" x14ac:dyDescent="0.25">
      <c r="A715" s="98">
        <f t="shared" si="10"/>
        <v>46027</v>
      </c>
      <c r="B715" s="388" t="s">
        <v>26168</v>
      </c>
      <c r="C715" s="388" t="s">
        <v>26169</v>
      </c>
      <c r="D715" s="379" t="s">
        <v>181</v>
      </c>
      <c r="E715" s="380">
        <v>25</v>
      </c>
      <c r="F715" s="390"/>
    </row>
    <row r="716" spans="1:6" ht="30" x14ac:dyDescent="0.25">
      <c r="A716" s="98">
        <f t="shared" si="10"/>
        <v>46028</v>
      </c>
      <c r="B716" s="388" t="s">
        <v>26170</v>
      </c>
      <c r="C716" s="388" t="s">
        <v>26171</v>
      </c>
      <c r="D716" s="379" t="s">
        <v>181</v>
      </c>
      <c r="E716" s="380">
        <v>61.69</v>
      </c>
      <c r="F716" s="390"/>
    </row>
    <row r="717" spans="1:6" ht="15" customHeight="1" x14ac:dyDescent="0.25">
      <c r="A717" s="98">
        <f t="shared" si="10"/>
        <v>465</v>
      </c>
      <c r="B717" s="389" t="s">
        <v>26172</v>
      </c>
      <c r="C717" s="392" t="s">
        <v>26173</v>
      </c>
      <c r="D717" s="393"/>
      <c r="E717" s="393"/>
      <c r="F717" s="394"/>
    </row>
    <row r="718" spans="1:6" ht="30" x14ac:dyDescent="0.25">
      <c r="A718" s="98">
        <f t="shared" ref="A718:A781" si="11">VALUE(RIGHT(B718,LEN(B718)-1))</f>
        <v>46504</v>
      </c>
      <c r="B718" s="388" t="s">
        <v>26174</v>
      </c>
      <c r="C718" s="388" t="s">
        <v>26175</v>
      </c>
      <c r="D718" s="379" t="s">
        <v>181</v>
      </c>
      <c r="E718" s="380">
        <v>6.97</v>
      </c>
      <c r="F718" s="390"/>
    </row>
    <row r="719" spans="1:6" x14ac:dyDescent="0.25">
      <c r="A719" s="98">
        <f t="shared" si="11"/>
        <v>46506</v>
      </c>
      <c r="B719" s="388" t="s">
        <v>26176</v>
      </c>
      <c r="C719" s="388" t="s">
        <v>26177</v>
      </c>
      <c r="D719" s="379" t="s">
        <v>181</v>
      </c>
      <c r="E719" s="380">
        <v>28.7</v>
      </c>
      <c r="F719" s="390"/>
    </row>
    <row r="720" spans="1:6" ht="30" x14ac:dyDescent="0.25">
      <c r="A720" s="98">
        <f t="shared" si="11"/>
        <v>46509</v>
      </c>
      <c r="B720" s="388" t="s">
        <v>26178</v>
      </c>
      <c r="C720" s="388" t="s">
        <v>26179</v>
      </c>
      <c r="D720" s="379" t="s">
        <v>181</v>
      </c>
      <c r="E720" s="380">
        <v>19.73</v>
      </c>
      <c r="F720" s="390"/>
    </row>
    <row r="721" spans="1:6" ht="15" customHeight="1" x14ac:dyDescent="0.25">
      <c r="A721" s="98">
        <f t="shared" si="11"/>
        <v>46513</v>
      </c>
      <c r="B721" s="388" t="s">
        <v>26180</v>
      </c>
      <c r="C721" s="388" t="s">
        <v>26181</v>
      </c>
      <c r="D721" s="379" t="s">
        <v>181</v>
      </c>
      <c r="E721" s="380">
        <v>75.83</v>
      </c>
      <c r="F721" s="390"/>
    </row>
    <row r="722" spans="1:6" ht="30" x14ac:dyDescent="0.25">
      <c r="A722" s="98">
        <f t="shared" si="11"/>
        <v>46524</v>
      </c>
      <c r="B722" s="388" t="s">
        <v>26182</v>
      </c>
      <c r="C722" s="388" t="s">
        <v>26183</v>
      </c>
      <c r="D722" s="379" t="s">
        <v>181</v>
      </c>
      <c r="E722" s="380">
        <v>24.22</v>
      </c>
      <c r="F722" s="390"/>
    </row>
    <row r="723" spans="1:6" ht="30" x14ac:dyDescent="0.25">
      <c r="A723" s="98">
        <f t="shared" si="11"/>
        <v>46525</v>
      </c>
      <c r="B723" s="388" t="s">
        <v>26184</v>
      </c>
      <c r="C723" s="388" t="s">
        <v>26185</v>
      </c>
      <c r="D723" s="379" t="s">
        <v>181</v>
      </c>
      <c r="E723" s="380">
        <v>24.22</v>
      </c>
      <c r="F723" s="390"/>
    </row>
    <row r="724" spans="1:6" ht="15" customHeight="1" x14ac:dyDescent="0.25">
      <c r="A724" s="98">
        <f t="shared" si="11"/>
        <v>466</v>
      </c>
      <c r="B724" s="389" t="s">
        <v>26186</v>
      </c>
      <c r="C724" s="392" t="s">
        <v>26187</v>
      </c>
      <c r="D724" s="393"/>
      <c r="E724" s="393"/>
      <c r="F724" s="394"/>
    </row>
    <row r="725" spans="1:6" ht="45" x14ac:dyDescent="0.25">
      <c r="A725" s="98">
        <f t="shared" si="11"/>
        <v>46636</v>
      </c>
      <c r="B725" s="388" t="s">
        <v>26188</v>
      </c>
      <c r="C725" s="388" t="s">
        <v>26189</v>
      </c>
      <c r="D725" s="379" t="s">
        <v>181</v>
      </c>
      <c r="E725" s="380">
        <v>35.479999999999997</v>
      </c>
      <c r="F725" s="390"/>
    </row>
    <row r="726" spans="1:6" ht="15" customHeight="1" x14ac:dyDescent="0.25">
      <c r="A726" s="98">
        <f t="shared" si="11"/>
        <v>46656</v>
      </c>
      <c r="B726" s="388" t="s">
        <v>26190</v>
      </c>
      <c r="C726" s="388" t="s">
        <v>26191</v>
      </c>
      <c r="D726" s="379" t="s">
        <v>181</v>
      </c>
      <c r="E726" s="380">
        <v>26.14</v>
      </c>
      <c r="F726" s="390"/>
    </row>
    <row r="727" spans="1:6" ht="30" x14ac:dyDescent="0.25">
      <c r="A727" s="98">
        <f t="shared" si="11"/>
        <v>46689</v>
      </c>
      <c r="B727" s="388" t="s">
        <v>26192</v>
      </c>
      <c r="C727" s="388" t="s">
        <v>1045</v>
      </c>
      <c r="D727" s="379" t="s">
        <v>181</v>
      </c>
      <c r="E727" s="380">
        <v>339.12</v>
      </c>
      <c r="F727" s="390"/>
    </row>
    <row r="728" spans="1:6" x14ac:dyDescent="0.25">
      <c r="A728" s="98">
        <f t="shared" si="11"/>
        <v>469</v>
      </c>
      <c r="B728" s="389" t="s">
        <v>26193</v>
      </c>
      <c r="C728" s="392" t="s">
        <v>26194</v>
      </c>
      <c r="D728" s="393"/>
      <c r="E728" s="393"/>
      <c r="F728" s="394"/>
    </row>
    <row r="729" spans="1:6" ht="75" x14ac:dyDescent="0.25">
      <c r="A729" s="98">
        <f t="shared" si="11"/>
        <v>46947</v>
      </c>
      <c r="B729" s="388" t="s">
        <v>26195</v>
      </c>
      <c r="C729" s="388" t="s">
        <v>26196</v>
      </c>
      <c r="D729" s="379" t="s">
        <v>181</v>
      </c>
      <c r="E729" s="380">
        <v>114</v>
      </c>
      <c r="F729" s="390"/>
    </row>
    <row r="730" spans="1:6" ht="15" customHeight="1" x14ac:dyDescent="0.25">
      <c r="A730" s="98">
        <f t="shared" si="11"/>
        <v>46986</v>
      </c>
      <c r="B730" s="388" t="s">
        <v>26197</v>
      </c>
      <c r="C730" s="388" t="s">
        <v>26198</v>
      </c>
      <c r="D730" s="379" t="s">
        <v>181</v>
      </c>
      <c r="E730" s="380">
        <v>160.80000000000001</v>
      </c>
      <c r="F730" s="390"/>
    </row>
    <row r="731" spans="1:6" x14ac:dyDescent="0.25">
      <c r="A731" s="98">
        <f t="shared" si="11"/>
        <v>471</v>
      </c>
      <c r="B731" s="389" t="s">
        <v>26199</v>
      </c>
      <c r="C731" s="392" t="s">
        <v>26194</v>
      </c>
      <c r="D731" s="393"/>
      <c r="E731" s="393"/>
      <c r="F731" s="394"/>
    </row>
    <row r="732" spans="1:6" ht="75" x14ac:dyDescent="0.25">
      <c r="A732" s="98">
        <f t="shared" si="11"/>
        <v>47160</v>
      </c>
      <c r="B732" s="388" t="s">
        <v>26200</v>
      </c>
      <c r="C732" s="388" t="s">
        <v>26201</v>
      </c>
      <c r="D732" s="379" t="s">
        <v>181</v>
      </c>
      <c r="E732" s="380">
        <v>145.19</v>
      </c>
      <c r="F732" s="390"/>
    </row>
    <row r="733" spans="1:6" x14ac:dyDescent="0.25">
      <c r="A733" s="98">
        <f t="shared" si="11"/>
        <v>472</v>
      </c>
      <c r="B733" s="389" t="s">
        <v>26202</v>
      </c>
      <c r="C733" s="392" t="s">
        <v>26203</v>
      </c>
      <c r="D733" s="393"/>
      <c r="E733" s="393"/>
      <c r="F733" s="394"/>
    </row>
    <row r="734" spans="1:6" ht="45" x14ac:dyDescent="0.25">
      <c r="A734" s="98">
        <f t="shared" si="11"/>
        <v>47239</v>
      </c>
      <c r="B734" s="388" t="s">
        <v>26204</v>
      </c>
      <c r="C734" s="388" t="s">
        <v>26205</v>
      </c>
      <c r="D734" s="379" t="s">
        <v>181</v>
      </c>
      <c r="E734" s="380">
        <v>548.92999999999995</v>
      </c>
      <c r="F734" s="390"/>
    </row>
    <row r="735" spans="1:6" ht="75" x14ac:dyDescent="0.25">
      <c r="A735" s="98">
        <f t="shared" si="11"/>
        <v>47270</v>
      </c>
      <c r="B735" s="388" t="s">
        <v>26206</v>
      </c>
      <c r="C735" s="388" t="s">
        <v>26207</v>
      </c>
      <c r="D735" s="379" t="s">
        <v>181</v>
      </c>
      <c r="E735" s="380">
        <v>200.44</v>
      </c>
      <c r="F735" s="390"/>
    </row>
    <row r="736" spans="1:6" ht="75" x14ac:dyDescent="0.25">
      <c r="A736" s="98">
        <f t="shared" si="11"/>
        <v>47271</v>
      </c>
      <c r="B736" s="388" t="s">
        <v>26208</v>
      </c>
      <c r="C736" s="388" t="s">
        <v>26209</v>
      </c>
      <c r="D736" s="379" t="s">
        <v>181</v>
      </c>
      <c r="E736" s="380">
        <v>96.26</v>
      </c>
      <c r="F736" s="390"/>
    </row>
    <row r="737" spans="1:6" ht="15" customHeight="1" x14ac:dyDescent="0.25">
      <c r="A737" s="98">
        <f t="shared" si="11"/>
        <v>475</v>
      </c>
      <c r="B737" s="389" t="s">
        <v>26210</v>
      </c>
      <c r="C737" s="392" t="s">
        <v>26211</v>
      </c>
      <c r="D737" s="393"/>
      <c r="E737" s="393"/>
      <c r="F737" s="394"/>
    </row>
    <row r="738" spans="1:6" ht="30" x14ac:dyDescent="0.25">
      <c r="A738" s="98">
        <f t="shared" si="11"/>
        <v>47526</v>
      </c>
      <c r="B738" s="388" t="s">
        <v>26212</v>
      </c>
      <c r="C738" s="388" t="s">
        <v>26213</v>
      </c>
      <c r="D738" s="379" t="s">
        <v>181</v>
      </c>
      <c r="E738" s="380">
        <v>133.63</v>
      </c>
      <c r="F738" s="390"/>
    </row>
    <row r="739" spans="1:6" ht="30" x14ac:dyDescent="0.25">
      <c r="A739" s="98">
        <f t="shared" si="11"/>
        <v>47527</v>
      </c>
      <c r="B739" s="388" t="s">
        <v>26214</v>
      </c>
      <c r="C739" s="388" t="s">
        <v>26215</v>
      </c>
      <c r="D739" s="379" t="s">
        <v>181</v>
      </c>
      <c r="E739" s="381">
        <v>1109.67</v>
      </c>
      <c r="F739" s="390"/>
    </row>
    <row r="740" spans="1:6" ht="15" customHeight="1" x14ac:dyDescent="0.25">
      <c r="A740" s="98">
        <f t="shared" si="11"/>
        <v>47530</v>
      </c>
      <c r="B740" s="388" t="s">
        <v>26216</v>
      </c>
      <c r="C740" s="388" t="s">
        <v>26217</v>
      </c>
      <c r="D740" s="379" t="s">
        <v>181</v>
      </c>
      <c r="E740" s="381">
        <v>1209.5</v>
      </c>
      <c r="F740" s="390"/>
    </row>
    <row r="741" spans="1:6" ht="30" x14ac:dyDescent="0.25">
      <c r="A741" s="98">
        <f t="shared" si="11"/>
        <v>47561</v>
      </c>
      <c r="B741" s="388" t="s">
        <v>26218</v>
      </c>
      <c r="C741" s="388" t="s">
        <v>26219</v>
      </c>
      <c r="D741" s="379" t="s">
        <v>181</v>
      </c>
      <c r="E741" s="380">
        <v>76.680000000000007</v>
      </c>
      <c r="F741" s="390"/>
    </row>
    <row r="742" spans="1:6" ht="30" x14ac:dyDescent="0.25">
      <c r="A742" s="98">
        <f t="shared" si="11"/>
        <v>47566</v>
      </c>
      <c r="B742" s="388" t="s">
        <v>26220</v>
      </c>
      <c r="C742" s="388" t="s">
        <v>26221</v>
      </c>
      <c r="D742" s="379" t="s">
        <v>181</v>
      </c>
      <c r="E742" s="381">
        <v>1935.32</v>
      </c>
      <c r="F742" s="390"/>
    </row>
    <row r="743" spans="1:6" ht="30" x14ac:dyDescent="0.25">
      <c r="A743" s="98">
        <f t="shared" si="11"/>
        <v>47574</v>
      </c>
      <c r="B743" s="388" t="s">
        <v>26222</v>
      </c>
      <c r="C743" s="388" t="s">
        <v>26223</v>
      </c>
      <c r="D743" s="379" t="s">
        <v>181</v>
      </c>
      <c r="E743" s="381">
        <v>5146.3999999999996</v>
      </c>
      <c r="F743" s="390"/>
    </row>
    <row r="744" spans="1:6" ht="15" customHeight="1" x14ac:dyDescent="0.25">
      <c r="A744" s="98">
        <f t="shared" si="11"/>
        <v>476</v>
      </c>
      <c r="B744" s="389" t="s">
        <v>26224</v>
      </c>
      <c r="C744" s="392" t="s">
        <v>26225</v>
      </c>
      <c r="D744" s="393"/>
      <c r="E744" s="393"/>
      <c r="F744" s="394"/>
    </row>
    <row r="745" spans="1:6" ht="30" x14ac:dyDescent="0.25">
      <c r="A745" s="98">
        <f t="shared" si="11"/>
        <v>47633</v>
      </c>
      <c r="B745" s="388" t="s">
        <v>26226</v>
      </c>
      <c r="C745" s="388" t="s">
        <v>26227</v>
      </c>
      <c r="D745" s="379" t="s">
        <v>181</v>
      </c>
      <c r="E745" s="381">
        <v>1742.7</v>
      </c>
      <c r="F745" s="390"/>
    </row>
    <row r="746" spans="1:6" ht="30" x14ac:dyDescent="0.25">
      <c r="A746" s="98">
        <f t="shared" si="11"/>
        <v>47634</v>
      </c>
      <c r="B746" s="388" t="s">
        <v>26228</v>
      </c>
      <c r="C746" s="388" t="s">
        <v>26229</v>
      </c>
      <c r="D746" s="379" t="s">
        <v>181</v>
      </c>
      <c r="E746" s="381">
        <v>1648.02</v>
      </c>
      <c r="F746" s="390"/>
    </row>
    <row r="747" spans="1:6" ht="30" x14ac:dyDescent="0.25">
      <c r="A747" s="98">
        <f t="shared" si="11"/>
        <v>477</v>
      </c>
      <c r="B747" s="389" t="s">
        <v>26230</v>
      </c>
      <c r="C747" s="392" t="s">
        <v>26225</v>
      </c>
      <c r="D747" s="393"/>
      <c r="E747" s="393"/>
      <c r="F747" s="394"/>
    </row>
    <row r="748" spans="1:6" ht="60" x14ac:dyDescent="0.25">
      <c r="A748" s="98">
        <f t="shared" si="11"/>
        <v>47724</v>
      </c>
      <c r="B748" s="388" t="s">
        <v>26231</v>
      </c>
      <c r="C748" s="388" t="s">
        <v>26232</v>
      </c>
      <c r="D748" s="379" t="s">
        <v>181</v>
      </c>
      <c r="E748" s="381">
        <v>4383.74</v>
      </c>
      <c r="F748" s="390"/>
    </row>
    <row r="749" spans="1:6" ht="15" customHeight="1" x14ac:dyDescent="0.25">
      <c r="A749" s="98">
        <f t="shared" si="11"/>
        <v>47766</v>
      </c>
      <c r="B749" s="388" t="s">
        <v>26233</v>
      </c>
      <c r="C749" s="388" t="s">
        <v>26234</v>
      </c>
      <c r="D749" s="379" t="s">
        <v>181</v>
      </c>
      <c r="E749" s="381">
        <v>5842.78</v>
      </c>
      <c r="F749" s="390"/>
    </row>
    <row r="750" spans="1:6" ht="30" x14ac:dyDescent="0.25">
      <c r="A750" s="98">
        <f t="shared" si="11"/>
        <v>47795</v>
      </c>
      <c r="B750" s="388" t="s">
        <v>26235</v>
      </c>
      <c r="C750" s="388" t="s">
        <v>919</v>
      </c>
      <c r="D750" s="379" t="s">
        <v>181</v>
      </c>
      <c r="E750" s="381">
        <v>1421.55</v>
      </c>
      <c r="F750" s="390"/>
    </row>
    <row r="751" spans="1:6" ht="30" x14ac:dyDescent="0.25">
      <c r="A751" s="98">
        <f t="shared" si="11"/>
        <v>478</v>
      </c>
      <c r="B751" s="389" t="s">
        <v>26236</v>
      </c>
      <c r="C751" s="392" t="s">
        <v>26237</v>
      </c>
      <c r="D751" s="393"/>
      <c r="E751" s="393"/>
      <c r="F751" s="394"/>
    </row>
    <row r="752" spans="1:6" ht="60" x14ac:dyDescent="0.25">
      <c r="A752" s="98">
        <f t="shared" si="11"/>
        <v>47826</v>
      </c>
      <c r="B752" s="388" t="s">
        <v>26238</v>
      </c>
      <c r="C752" s="388" t="s">
        <v>26239</v>
      </c>
      <c r="D752" s="379" t="s">
        <v>181</v>
      </c>
      <c r="E752" s="381">
        <v>2267.85</v>
      </c>
      <c r="F752" s="390"/>
    </row>
    <row r="753" spans="1:6" ht="30" x14ac:dyDescent="0.25">
      <c r="A753" s="98">
        <f t="shared" si="11"/>
        <v>47855</v>
      </c>
      <c r="B753" s="388" t="s">
        <v>26240</v>
      </c>
      <c r="C753" s="388" t="s">
        <v>1053</v>
      </c>
      <c r="D753" s="379" t="s">
        <v>181</v>
      </c>
      <c r="E753" s="380">
        <v>101.88</v>
      </c>
      <c r="F753" s="390"/>
    </row>
    <row r="754" spans="1:6" ht="30" x14ac:dyDescent="0.25">
      <c r="A754" s="98">
        <f t="shared" si="11"/>
        <v>47862</v>
      </c>
      <c r="B754" s="388" t="s">
        <v>26241</v>
      </c>
      <c r="C754" s="388" t="s">
        <v>1078</v>
      </c>
      <c r="D754" s="379" t="s">
        <v>181</v>
      </c>
      <c r="E754" s="380">
        <v>211.77</v>
      </c>
      <c r="F754" s="390"/>
    </row>
    <row r="755" spans="1:6" ht="45" x14ac:dyDescent="0.25">
      <c r="A755" s="98">
        <f t="shared" si="11"/>
        <v>47876</v>
      </c>
      <c r="B755" s="388" t="s">
        <v>26242</v>
      </c>
      <c r="C755" s="388" t="s">
        <v>26243</v>
      </c>
      <c r="D755" s="379" t="s">
        <v>181</v>
      </c>
      <c r="E755" s="381">
        <v>9389.09</v>
      </c>
      <c r="F755" s="390"/>
    </row>
    <row r="756" spans="1:6" x14ac:dyDescent="0.25">
      <c r="A756" s="98">
        <f t="shared" si="11"/>
        <v>480</v>
      </c>
      <c r="B756" s="389" t="s">
        <v>26244</v>
      </c>
      <c r="C756" s="392" t="s">
        <v>26245</v>
      </c>
      <c r="D756" s="393"/>
      <c r="E756" s="393"/>
      <c r="F756" s="394"/>
    </row>
    <row r="757" spans="1:6" ht="30" x14ac:dyDescent="0.25">
      <c r="A757" s="98">
        <f t="shared" si="11"/>
        <v>48002</v>
      </c>
      <c r="B757" s="388" t="s">
        <v>26246</v>
      </c>
      <c r="C757" s="388" t="s">
        <v>26247</v>
      </c>
      <c r="D757" s="379" t="s">
        <v>181</v>
      </c>
      <c r="E757" s="380">
        <v>76.45</v>
      </c>
      <c r="F757" s="390"/>
    </row>
    <row r="758" spans="1:6" ht="30" x14ac:dyDescent="0.25">
      <c r="A758" s="98">
        <f t="shared" si="11"/>
        <v>48004</v>
      </c>
      <c r="B758" s="388" t="s">
        <v>26248</v>
      </c>
      <c r="C758" s="388" t="s">
        <v>26249</v>
      </c>
      <c r="D758" s="379" t="s">
        <v>181</v>
      </c>
      <c r="E758" s="380">
        <v>151.71</v>
      </c>
      <c r="F758" s="390"/>
    </row>
    <row r="759" spans="1:6" ht="30" x14ac:dyDescent="0.25">
      <c r="A759" s="98">
        <f t="shared" si="11"/>
        <v>48015</v>
      </c>
      <c r="B759" s="388" t="s">
        <v>26250</v>
      </c>
      <c r="C759" s="388" t="s">
        <v>26251</v>
      </c>
      <c r="D759" s="379" t="s">
        <v>181</v>
      </c>
      <c r="E759" s="380">
        <v>100.02</v>
      </c>
      <c r="F759" s="390"/>
    </row>
    <row r="760" spans="1:6" ht="30" x14ac:dyDescent="0.25">
      <c r="A760" s="98">
        <f t="shared" si="11"/>
        <v>48020</v>
      </c>
      <c r="B760" s="388" t="s">
        <v>26252</v>
      </c>
      <c r="C760" s="388" t="s">
        <v>26253</v>
      </c>
      <c r="D760" s="379" t="s">
        <v>181</v>
      </c>
      <c r="E760" s="380">
        <v>13.56</v>
      </c>
      <c r="F760" s="390"/>
    </row>
    <row r="761" spans="1:6" ht="30" x14ac:dyDescent="0.25">
      <c r="A761" s="98">
        <f t="shared" si="11"/>
        <v>48035</v>
      </c>
      <c r="B761" s="388" t="s">
        <v>26254</v>
      </c>
      <c r="C761" s="388" t="s">
        <v>731</v>
      </c>
      <c r="D761" s="379" t="s">
        <v>181</v>
      </c>
      <c r="E761" s="380">
        <v>153.37</v>
      </c>
      <c r="F761" s="390"/>
    </row>
    <row r="762" spans="1:6" ht="30" x14ac:dyDescent="0.25">
      <c r="A762" s="98">
        <f t="shared" si="11"/>
        <v>48036</v>
      </c>
      <c r="B762" s="388" t="s">
        <v>26255</v>
      </c>
      <c r="C762" s="388" t="s">
        <v>26256</v>
      </c>
      <c r="D762" s="379" t="s">
        <v>181</v>
      </c>
      <c r="E762" s="380">
        <v>141.63999999999999</v>
      </c>
      <c r="F762" s="390"/>
    </row>
    <row r="763" spans="1:6" ht="45" x14ac:dyDescent="0.25">
      <c r="A763" s="98">
        <f t="shared" si="11"/>
        <v>48038</v>
      </c>
      <c r="B763" s="388" t="s">
        <v>26257</v>
      </c>
      <c r="C763" s="388" t="s">
        <v>26258</v>
      </c>
      <c r="D763" s="379" t="s">
        <v>181</v>
      </c>
      <c r="E763" s="380">
        <v>23.06</v>
      </c>
      <c r="F763" s="390"/>
    </row>
    <row r="764" spans="1:6" ht="30" x14ac:dyDescent="0.25">
      <c r="A764" s="98">
        <f t="shared" si="11"/>
        <v>48041</v>
      </c>
      <c r="B764" s="388" t="s">
        <v>26259</v>
      </c>
      <c r="C764" s="388" t="s">
        <v>574</v>
      </c>
      <c r="D764" s="379" t="s">
        <v>181</v>
      </c>
      <c r="E764" s="380">
        <v>266.67</v>
      </c>
      <c r="F764" s="390"/>
    </row>
    <row r="765" spans="1:6" ht="30" x14ac:dyDescent="0.25">
      <c r="A765" s="98">
        <f t="shared" si="11"/>
        <v>48051</v>
      </c>
      <c r="B765" s="388" t="s">
        <v>26260</v>
      </c>
      <c r="C765" s="388" t="s">
        <v>26261</v>
      </c>
      <c r="D765" s="379" t="s">
        <v>181</v>
      </c>
      <c r="E765" s="380">
        <v>16.579999999999998</v>
      </c>
      <c r="F765" s="390"/>
    </row>
    <row r="766" spans="1:6" ht="30" x14ac:dyDescent="0.25">
      <c r="A766" s="98">
        <f t="shared" si="11"/>
        <v>48052</v>
      </c>
      <c r="B766" s="388" t="s">
        <v>26262</v>
      </c>
      <c r="C766" s="388" t="s">
        <v>26263</v>
      </c>
      <c r="D766" s="379" t="s">
        <v>181</v>
      </c>
      <c r="E766" s="380">
        <v>6.78</v>
      </c>
      <c r="F766" s="390"/>
    </row>
    <row r="767" spans="1:6" ht="30" x14ac:dyDescent="0.25">
      <c r="A767" s="98">
        <f t="shared" si="11"/>
        <v>48053</v>
      </c>
      <c r="B767" s="388" t="s">
        <v>26264</v>
      </c>
      <c r="C767" s="388" t="s">
        <v>26265</v>
      </c>
      <c r="D767" s="379" t="s">
        <v>181</v>
      </c>
      <c r="E767" s="380">
        <v>37.909999999999997</v>
      </c>
      <c r="F767" s="390"/>
    </row>
    <row r="768" spans="1:6" ht="30" x14ac:dyDescent="0.25">
      <c r="A768" s="98">
        <f t="shared" si="11"/>
        <v>48054</v>
      </c>
      <c r="B768" s="419" t="s">
        <v>38283</v>
      </c>
      <c r="C768" s="418" t="s">
        <v>26266</v>
      </c>
      <c r="D768" s="379" t="s">
        <v>181</v>
      </c>
      <c r="E768" s="380">
        <v>12.36</v>
      </c>
      <c r="F768" s="390"/>
    </row>
    <row r="769" spans="1:6" ht="15" customHeight="1" x14ac:dyDescent="0.25">
      <c r="A769" s="98">
        <f t="shared" si="11"/>
        <v>48055</v>
      </c>
      <c r="B769" s="388" t="s">
        <v>26267</v>
      </c>
      <c r="C769" s="388" t="s">
        <v>26268</v>
      </c>
      <c r="D769" s="379" t="s">
        <v>181</v>
      </c>
      <c r="E769" s="380">
        <v>31.5</v>
      </c>
      <c r="F769" s="390"/>
    </row>
    <row r="770" spans="1:6" ht="30" x14ac:dyDescent="0.25">
      <c r="A770" s="98">
        <f t="shared" si="11"/>
        <v>48056</v>
      </c>
      <c r="B770" s="388" t="s">
        <v>26269</v>
      </c>
      <c r="C770" s="388" t="s">
        <v>26270</v>
      </c>
      <c r="D770" s="379" t="s">
        <v>181</v>
      </c>
      <c r="E770" s="380">
        <v>9.58</v>
      </c>
      <c r="F770" s="390"/>
    </row>
    <row r="771" spans="1:6" ht="30" x14ac:dyDescent="0.25">
      <c r="A771" s="98">
        <f t="shared" si="11"/>
        <v>48057</v>
      </c>
      <c r="B771" s="388" t="s">
        <v>26271</v>
      </c>
      <c r="C771" s="388" t="s">
        <v>26272</v>
      </c>
      <c r="D771" s="379" t="s">
        <v>181</v>
      </c>
      <c r="E771" s="380">
        <v>13.44</v>
      </c>
      <c r="F771" s="390"/>
    </row>
    <row r="772" spans="1:6" ht="30" x14ac:dyDescent="0.25">
      <c r="A772" s="98">
        <f t="shared" si="11"/>
        <v>48064</v>
      </c>
      <c r="B772" s="388" t="s">
        <v>26273</v>
      </c>
      <c r="C772" s="388" t="s">
        <v>26274</v>
      </c>
      <c r="D772" s="379" t="s">
        <v>181</v>
      </c>
      <c r="E772" s="380">
        <v>24.66</v>
      </c>
      <c r="F772" s="390"/>
    </row>
    <row r="773" spans="1:6" ht="30" x14ac:dyDescent="0.25">
      <c r="A773" s="98">
        <f t="shared" si="11"/>
        <v>48067</v>
      </c>
      <c r="B773" s="388" t="s">
        <v>26275</v>
      </c>
      <c r="C773" s="388" t="s">
        <v>26276</v>
      </c>
      <c r="D773" s="379" t="s">
        <v>181</v>
      </c>
      <c r="E773" s="380">
        <v>2.4300000000000002</v>
      </c>
      <c r="F773" s="390"/>
    </row>
    <row r="774" spans="1:6" ht="45" x14ac:dyDescent="0.25">
      <c r="A774" s="98">
        <f t="shared" si="11"/>
        <v>48070</v>
      </c>
      <c r="B774" s="388" t="s">
        <v>26277</v>
      </c>
      <c r="C774" s="388" t="s">
        <v>1074</v>
      </c>
      <c r="D774" s="379" t="s">
        <v>181</v>
      </c>
      <c r="E774" s="380">
        <v>1.73</v>
      </c>
      <c r="F774" s="390"/>
    </row>
    <row r="775" spans="1:6" ht="30" x14ac:dyDescent="0.25">
      <c r="A775" s="98">
        <f t="shared" si="11"/>
        <v>48085</v>
      </c>
      <c r="B775" s="388" t="s">
        <v>26278</v>
      </c>
      <c r="C775" s="388" t="s">
        <v>26279</v>
      </c>
      <c r="D775" s="379" t="s">
        <v>181</v>
      </c>
      <c r="E775" s="380">
        <v>66.3</v>
      </c>
      <c r="F775" s="390"/>
    </row>
    <row r="776" spans="1:6" x14ac:dyDescent="0.25">
      <c r="A776" s="98">
        <f t="shared" si="11"/>
        <v>481</v>
      </c>
      <c r="B776" s="389" t="s">
        <v>26280</v>
      </c>
      <c r="C776" s="392" t="s">
        <v>26281</v>
      </c>
      <c r="D776" s="393"/>
      <c r="E776" s="393"/>
      <c r="F776" s="394"/>
    </row>
    <row r="777" spans="1:6" ht="15" customHeight="1" x14ac:dyDescent="0.25">
      <c r="A777" s="98">
        <f t="shared" si="11"/>
        <v>48120</v>
      </c>
      <c r="B777" s="388" t="s">
        <v>26282</v>
      </c>
      <c r="C777" s="388" t="s">
        <v>26283</v>
      </c>
      <c r="D777" s="379" t="s">
        <v>181</v>
      </c>
      <c r="E777" s="380">
        <v>16.579999999999998</v>
      </c>
      <c r="F777" s="390"/>
    </row>
    <row r="778" spans="1:6" ht="30" x14ac:dyDescent="0.25">
      <c r="A778" s="98">
        <f t="shared" si="11"/>
        <v>48145</v>
      </c>
      <c r="B778" s="388" t="s">
        <v>26284</v>
      </c>
      <c r="C778" s="388" t="s">
        <v>26285</v>
      </c>
      <c r="D778" s="379" t="s">
        <v>181</v>
      </c>
      <c r="E778" s="380">
        <v>8.94</v>
      </c>
      <c r="F778" s="390"/>
    </row>
    <row r="779" spans="1:6" ht="15" customHeight="1" x14ac:dyDescent="0.25">
      <c r="A779" s="98">
        <f t="shared" si="11"/>
        <v>48146</v>
      </c>
      <c r="B779" s="388" t="s">
        <v>26286</v>
      </c>
      <c r="C779" s="388" t="s">
        <v>1056</v>
      </c>
      <c r="D779" s="379" t="s">
        <v>181</v>
      </c>
      <c r="E779" s="380">
        <v>7.68</v>
      </c>
      <c r="F779" s="390"/>
    </row>
    <row r="780" spans="1:6" ht="30" x14ac:dyDescent="0.25">
      <c r="A780" s="98">
        <f t="shared" si="11"/>
        <v>48149</v>
      </c>
      <c r="B780" s="388" t="s">
        <v>26287</v>
      </c>
      <c r="C780" s="388" t="s">
        <v>26288</v>
      </c>
      <c r="D780" s="379" t="s">
        <v>181</v>
      </c>
      <c r="E780" s="380">
        <v>59.55</v>
      </c>
      <c r="F780" s="390"/>
    </row>
    <row r="781" spans="1:6" ht="30" x14ac:dyDescent="0.25">
      <c r="A781" s="98">
        <f t="shared" si="11"/>
        <v>48150</v>
      </c>
      <c r="B781" s="388" t="s">
        <v>26289</v>
      </c>
      <c r="C781" s="388" t="s">
        <v>26290</v>
      </c>
      <c r="D781" s="379" t="s">
        <v>182</v>
      </c>
      <c r="E781" s="380">
        <v>75.64</v>
      </c>
      <c r="F781" s="390"/>
    </row>
    <row r="782" spans="1:6" ht="30" x14ac:dyDescent="0.25">
      <c r="A782" s="98">
        <f t="shared" ref="A782:A845" si="12">VALUE(RIGHT(B782,LEN(B782)-1))</f>
        <v>48151</v>
      </c>
      <c r="B782" s="388" t="s">
        <v>26291</v>
      </c>
      <c r="C782" s="388" t="s">
        <v>26292</v>
      </c>
      <c r="D782" s="379" t="s">
        <v>182</v>
      </c>
      <c r="E782" s="380">
        <v>57.1</v>
      </c>
      <c r="F782" s="390"/>
    </row>
    <row r="783" spans="1:6" ht="30" x14ac:dyDescent="0.25">
      <c r="A783" s="98">
        <f t="shared" si="12"/>
        <v>48152</v>
      </c>
      <c r="B783" s="388" t="s">
        <v>26293</v>
      </c>
      <c r="C783" s="388" t="s">
        <v>1026</v>
      </c>
      <c r="D783" s="379" t="s">
        <v>182</v>
      </c>
      <c r="E783" s="380">
        <v>31.15</v>
      </c>
      <c r="F783" s="390"/>
    </row>
    <row r="784" spans="1:6" x14ac:dyDescent="0.25">
      <c r="A784" s="98">
        <f t="shared" si="12"/>
        <v>482</v>
      </c>
      <c r="B784" s="389" t="s">
        <v>26294</v>
      </c>
      <c r="C784" s="392" t="s">
        <v>9039</v>
      </c>
      <c r="D784" s="393"/>
      <c r="E784" s="393"/>
      <c r="F784" s="394"/>
    </row>
    <row r="785" spans="1:6" ht="30" x14ac:dyDescent="0.25">
      <c r="A785" s="98">
        <f t="shared" si="12"/>
        <v>48220</v>
      </c>
      <c r="B785" s="388" t="s">
        <v>26295</v>
      </c>
      <c r="C785" s="388" t="s">
        <v>26296</v>
      </c>
      <c r="D785" s="379" t="s">
        <v>181</v>
      </c>
      <c r="E785" s="380">
        <v>16.190000000000001</v>
      </c>
      <c r="F785" s="390"/>
    </row>
    <row r="786" spans="1:6" ht="15" customHeight="1" x14ac:dyDescent="0.25">
      <c r="A786" s="98">
        <f t="shared" si="12"/>
        <v>483</v>
      </c>
      <c r="B786" s="389" t="s">
        <v>26297</v>
      </c>
      <c r="C786" s="392" t="s">
        <v>25721</v>
      </c>
      <c r="D786" s="393"/>
      <c r="E786" s="393"/>
      <c r="F786" s="394"/>
    </row>
    <row r="787" spans="1:6" x14ac:dyDescent="0.25">
      <c r="A787" s="98">
        <f t="shared" si="12"/>
        <v>48316</v>
      </c>
      <c r="B787" s="388" t="s">
        <v>26298</v>
      </c>
      <c r="C787" s="388" t="s">
        <v>26299</v>
      </c>
      <c r="D787" s="379" t="s">
        <v>181</v>
      </c>
      <c r="E787" s="380">
        <v>568.22</v>
      </c>
      <c r="F787" s="390"/>
    </row>
    <row r="788" spans="1:6" ht="30" x14ac:dyDescent="0.25">
      <c r="A788" s="98">
        <f t="shared" si="12"/>
        <v>48340</v>
      </c>
      <c r="B788" s="388" t="s">
        <v>26300</v>
      </c>
      <c r="C788" s="388" t="s">
        <v>1058</v>
      </c>
      <c r="D788" s="379" t="s">
        <v>181</v>
      </c>
      <c r="E788" s="380">
        <v>40.450000000000003</v>
      </c>
      <c r="F788" s="390"/>
    </row>
    <row r="789" spans="1:6" ht="30" x14ac:dyDescent="0.25">
      <c r="A789" s="98">
        <f t="shared" si="12"/>
        <v>48341</v>
      </c>
      <c r="B789" s="388" t="s">
        <v>26301</v>
      </c>
      <c r="C789" s="388" t="s">
        <v>1059</v>
      </c>
      <c r="D789" s="379" t="s">
        <v>181</v>
      </c>
      <c r="E789" s="380">
        <v>96.67</v>
      </c>
      <c r="F789" s="390"/>
    </row>
    <row r="790" spans="1:6" ht="15" customHeight="1" x14ac:dyDescent="0.25">
      <c r="A790" s="98">
        <f t="shared" si="12"/>
        <v>48342</v>
      </c>
      <c r="B790" s="388" t="s">
        <v>26302</v>
      </c>
      <c r="C790" s="388" t="s">
        <v>26303</v>
      </c>
      <c r="D790" s="379" t="s">
        <v>181</v>
      </c>
      <c r="E790" s="380">
        <v>13.08</v>
      </c>
      <c r="F790" s="390"/>
    </row>
    <row r="791" spans="1:6" ht="30" x14ac:dyDescent="0.25">
      <c r="A791" s="98">
        <f t="shared" si="12"/>
        <v>48365</v>
      </c>
      <c r="B791" s="388" t="s">
        <v>26304</v>
      </c>
      <c r="C791" s="388" t="s">
        <v>26305</v>
      </c>
      <c r="D791" s="379" t="s">
        <v>181</v>
      </c>
      <c r="E791" s="380">
        <v>7.43</v>
      </c>
      <c r="F791" s="390"/>
    </row>
    <row r="792" spans="1:6" ht="30" x14ac:dyDescent="0.25">
      <c r="A792" s="98">
        <f t="shared" si="12"/>
        <v>48390</v>
      </c>
      <c r="B792" s="388" t="s">
        <v>26306</v>
      </c>
      <c r="C792" s="388" t="s">
        <v>26307</v>
      </c>
      <c r="D792" s="379" t="s">
        <v>182</v>
      </c>
      <c r="E792" s="380">
        <v>67.87</v>
      </c>
      <c r="F792" s="390"/>
    </row>
    <row r="793" spans="1:6" ht="30" x14ac:dyDescent="0.25">
      <c r="A793" s="98">
        <f t="shared" si="12"/>
        <v>484</v>
      </c>
      <c r="B793" s="389" t="s">
        <v>26308</v>
      </c>
      <c r="C793" s="392" t="s">
        <v>26309</v>
      </c>
      <c r="D793" s="393"/>
      <c r="E793" s="393"/>
      <c r="F793" s="394"/>
    </row>
    <row r="794" spans="1:6" ht="45" x14ac:dyDescent="0.25">
      <c r="A794" s="98">
        <f t="shared" si="12"/>
        <v>48444</v>
      </c>
      <c r="B794" s="388" t="s">
        <v>26310</v>
      </c>
      <c r="C794" s="388" t="s">
        <v>26311</v>
      </c>
      <c r="D794" s="379" t="s">
        <v>181</v>
      </c>
      <c r="E794" s="380">
        <v>35.1</v>
      </c>
      <c r="F794" s="390"/>
    </row>
    <row r="795" spans="1:6" ht="30" x14ac:dyDescent="0.25">
      <c r="A795" s="98">
        <f t="shared" si="12"/>
        <v>48458</v>
      </c>
      <c r="B795" s="388" t="s">
        <v>26312</v>
      </c>
      <c r="C795" s="388" t="s">
        <v>1077</v>
      </c>
      <c r="D795" s="379" t="s">
        <v>181</v>
      </c>
      <c r="E795" s="380">
        <v>1.58</v>
      </c>
      <c r="F795" s="390"/>
    </row>
    <row r="796" spans="1:6" ht="30" x14ac:dyDescent="0.25">
      <c r="A796" s="98">
        <f t="shared" si="12"/>
        <v>48474</v>
      </c>
      <c r="B796" s="388" t="s">
        <v>26313</v>
      </c>
      <c r="C796" s="388" t="s">
        <v>26314</v>
      </c>
      <c r="D796" s="379" t="s">
        <v>181</v>
      </c>
      <c r="E796" s="380">
        <v>261.57</v>
      </c>
      <c r="F796" s="390"/>
    </row>
    <row r="797" spans="1:6" ht="30" x14ac:dyDescent="0.25">
      <c r="A797" s="98">
        <f t="shared" si="12"/>
        <v>485</v>
      </c>
      <c r="B797" s="389" t="s">
        <v>26315</v>
      </c>
      <c r="C797" s="392" t="s">
        <v>26309</v>
      </c>
      <c r="D797" s="393"/>
      <c r="E797" s="393"/>
      <c r="F797" s="394"/>
    </row>
    <row r="798" spans="1:6" ht="30" x14ac:dyDescent="0.25">
      <c r="A798" s="98">
        <f t="shared" si="12"/>
        <v>48502</v>
      </c>
      <c r="B798" s="388" t="s">
        <v>26316</v>
      </c>
      <c r="C798" s="388" t="s">
        <v>26317</v>
      </c>
      <c r="D798" s="379" t="s">
        <v>181</v>
      </c>
      <c r="E798" s="380">
        <v>1.1100000000000001</v>
      </c>
      <c r="F798" s="390"/>
    </row>
    <row r="799" spans="1:6" ht="30" x14ac:dyDescent="0.25">
      <c r="A799" s="98">
        <f t="shared" si="12"/>
        <v>48503</v>
      </c>
      <c r="B799" s="388" t="s">
        <v>26318</v>
      </c>
      <c r="C799" s="388" t="s">
        <v>26319</v>
      </c>
      <c r="D799" s="379" t="s">
        <v>181</v>
      </c>
      <c r="E799" s="380">
        <v>1.47</v>
      </c>
      <c r="F799" s="390"/>
    </row>
    <row r="800" spans="1:6" ht="45" x14ac:dyDescent="0.25">
      <c r="A800" s="98">
        <f t="shared" si="12"/>
        <v>48505</v>
      </c>
      <c r="B800" s="388" t="s">
        <v>26320</v>
      </c>
      <c r="C800" s="388" t="s">
        <v>26321</v>
      </c>
      <c r="D800" s="379" t="s">
        <v>181</v>
      </c>
      <c r="E800" s="380">
        <v>2.96</v>
      </c>
      <c r="F800" s="390"/>
    </row>
    <row r="801" spans="1:6" ht="30" x14ac:dyDescent="0.25">
      <c r="A801" s="98">
        <f t="shared" si="12"/>
        <v>48506</v>
      </c>
      <c r="B801" s="388" t="s">
        <v>26322</v>
      </c>
      <c r="C801" s="388" t="s">
        <v>26323</v>
      </c>
      <c r="D801" s="379" t="s">
        <v>181</v>
      </c>
      <c r="E801" s="380">
        <v>5.21</v>
      </c>
      <c r="F801" s="390"/>
    </row>
    <row r="802" spans="1:6" ht="30" x14ac:dyDescent="0.25">
      <c r="A802" s="98">
        <f t="shared" si="12"/>
        <v>48508</v>
      </c>
      <c r="B802" s="388" t="s">
        <v>26324</v>
      </c>
      <c r="C802" s="388" t="s">
        <v>26325</v>
      </c>
      <c r="D802" s="379" t="s">
        <v>181</v>
      </c>
      <c r="E802" s="380">
        <v>8.6300000000000008</v>
      </c>
      <c r="F802" s="390"/>
    </row>
    <row r="803" spans="1:6" ht="30" x14ac:dyDescent="0.25">
      <c r="A803" s="98">
        <f t="shared" si="12"/>
        <v>48510</v>
      </c>
      <c r="B803" s="388" t="s">
        <v>26326</v>
      </c>
      <c r="C803" s="388" t="s">
        <v>26327</v>
      </c>
      <c r="D803" s="379" t="s">
        <v>181</v>
      </c>
      <c r="E803" s="380">
        <v>11.51</v>
      </c>
      <c r="F803" s="390"/>
    </row>
    <row r="804" spans="1:6" ht="30" x14ac:dyDescent="0.25">
      <c r="A804" s="98">
        <f t="shared" si="12"/>
        <v>48512</v>
      </c>
      <c r="B804" s="388" t="s">
        <v>26328</v>
      </c>
      <c r="C804" s="388" t="s">
        <v>26329</v>
      </c>
      <c r="D804" s="379" t="s">
        <v>181</v>
      </c>
      <c r="E804" s="380">
        <v>46.3</v>
      </c>
      <c r="F804" s="390"/>
    </row>
    <row r="805" spans="1:6" ht="30" x14ac:dyDescent="0.25">
      <c r="A805" s="98">
        <f t="shared" si="12"/>
        <v>48516</v>
      </c>
      <c r="B805" s="388" t="s">
        <v>26330</v>
      </c>
      <c r="C805" s="388" t="s">
        <v>26331</v>
      </c>
      <c r="D805" s="379" t="s">
        <v>181</v>
      </c>
      <c r="E805" s="380">
        <v>0.68</v>
      </c>
      <c r="F805" s="390"/>
    </row>
    <row r="806" spans="1:6" ht="30" x14ac:dyDescent="0.25">
      <c r="A806" s="98">
        <f t="shared" si="12"/>
        <v>48517</v>
      </c>
      <c r="B806" s="388" t="s">
        <v>26332</v>
      </c>
      <c r="C806" s="388" t="s">
        <v>26333</v>
      </c>
      <c r="D806" s="379" t="s">
        <v>181</v>
      </c>
      <c r="E806" s="380">
        <v>1.21</v>
      </c>
      <c r="F806" s="390"/>
    </row>
    <row r="807" spans="1:6" ht="30" x14ac:dyDescent="0.25">
      <c r="A807" s="98">
        <f t="shared" si="12"/>
        <v>48518</v>
      </c>
      <c r="B807" s="388" t="s">
        <v>26334</v>
      </c>
      <c r="C807" s="388" t="s">
        <v>26335</v>
      </c>
      <c r="D807" s="379" t="s">
        <v>181</v>
      </c>
      <c r="E807" s="380">
        <v>1.94</v>
      </c>
      <c r="F807" s="390"/>
    </row>
    <row r="808" spans="1:6" ht="30" x14ac:dyDescent="0.25">
      <c r="A808" s="98">
        <f t="shared" si="12"/>
        <v>48519</v>
      </c>
      <c r="B808" s="388" t="s">
        <v>26336</v>
      </c>
      <c r="C808" s="388" t="s">
        <v>26337</v>
      </c>
      <c r="D808" s="379" t="s">
        <v>181</v>
      </c>
      <c r="E808" s="380">
        <v>2.11</v>
      </c>
      <c r="F808" s="390"/>
    </row>
    <row r="809" spans="1:6" ht="30" x14ac:dyDescent="0.25">
      <c r="A809" s="98">
        <f t="shared" si="12"/>
        <v>48520</v>
      </c>
      <c r="B809" s="388" t="s">
        <v>26338</v>
      </c>
      <c r="C809" s="388" t="s">
        <v>26339</v>
      </c>
      <c r="D809" s="379" t="s">
        <v>181</v>
      </c>
      <c r="E809" s="380">
        <v>2.63</v>
      </c>
      <c r="F809" s="390"/>
    </row>
    <row r="810" spans="1:6" ht="15" customHeight="1" x14ac:dyDescent="0.25">
      <c r="A810" s="98">
        <f t="shared" si="12"/>
        <v>48522</v>
      </c>
      <c r="B810" s="388" t="s">
        <v>26340</v>
      </c>
      <c r="C810" s="388" t="s">
        <v>26341</v>
      </c>
      <c r="D810" s="379" t="s">
        <v>181</v>
      </c>
      <c r="E810" s="380">
        <v>7.9</v>
      </c>
      <c r="F810" s="390"/>
    </row>
    <row r="811" spans="1:6" ht="30" x14ac:dyDescent="0.25">
      <c r="A811" s="98">
        <f t="shared" si="12"/>
        <v>48524</v>
      </c>
      <c r="B811" s="388" t="s">
        <v>26342</v>
      </c>
      <c r="C811" s="388" t="s">
        <v>26343</v>
      </c>
      <c r="D811" s="379" t="s">
        <v>181</v>
      </c>
      <c r="E811" s="380">
        <v>10.09</v>
      </c>
      <c r="F811" s="390"/>
    </row>
    <row r="812" spans="1:6" ht="30" x14ac:dyDescent="0.25">
      <c r="A812" s="98">
        <f t="shared" si="12"/>
        <v>48525</v>
      </c>
      <c r="B812" s="388" t="s">
        <v>26344</v>
      </c>
      <c r="C812" s="388" t="s">
        <v>26345</v>
      </c>
      <c r="D812" s="379" t="s">
        <v>181</v>
      </c>
      <c r="E812" s="380">
        <v>30.97</v>
      </c>
      <c r="F812" s="390"/>
    </row>
    <row r="813" spans="1:6" ht="30" x14ac:dyDescent="0.25">
      <c r="A813" s="98">
        <f t="shared" si="12"/>
        <v>48534</v>
      </c>
      <c r="B813" s="388" t="s">
        <v>26346</v>
      </c>
      <c r="C813" s="388" t="s">
        <v>26347</v>
      </c>
      <c r="D813" s="379" t="s">
        <v>181</v>
      </c>
      <c r="E813" s="380">
        <v>0.56999999999999995</v>
      </c>
      <c r="F813" s="390"/>
    </row>
    <row r="814" spans="1:6" ht="30" x14ac:dyDescent="0.25">
      <c r="A814" s="98">
        <f t="shared" si="12"/>
        <v>48538</v>
      </c>
      <c r="B814" s="388" t="s">
        <v>26348</v>
      </c>
      <c r="C814" s="388" t="s">
        <v>26349</v>
      </c>
      <c r="D814" s="379" t="s">
        <v>181</v>
      </c>
      <c r="E814" s="380">
        <v>1.77</v>
      </c>
      <c r="F814" s="390"/>
    </row>
    <row r="815" spans="1:6" ht="30" x14ac:dyDescent="0.25">
      <c r="A815" s="98">
        <f t="shared" si="12"/>
        <v>48553</v>
      </c>
      <c r="B815" s="388" t="s">
        <v>26350</v>
      </c>
      <c r="C815" s="388" t="s">
        <v>26351</v>
      </c>
      <c r="D815" s="379" t="s">
        <v>181</v>
      </c>
      <c r="E815" s="380">
        <v>4.8899999999999997</v>
      </c>
      <c r="F815" s="390"/>
    </row>
    <row r="816" spans="1:6" ht="30" x14ac:dyDescent="0.25">
      <c r="A816" s="98">
        <f t="shared" si="12"/>
        <v>48556</v>
      </c>
      <c r="B816" s="388" t="s">
        <v>26352</v>
      </c>
      <c r="C816" s="388" t="s">
        <v>26353</v>
      </c>
      <c r="D816" s="379" t="s">
        <v>181</v>
      </c>
      <c r="E816" s="380">
        <v>3.35</v>
      </c>
      <c r="F816" s="390"/>
    </row>
    <row r="817" spans="1:6" ht="30" x14ac:dyDescent="0.25">
      <c r="A817" s="98">
        <f t="shared" si="12"/>
        <v>486</v>
      </c>
      <c r="B817" s="389" t="s">
        <v>26354</v>
      </c>
      <c r="C817" s="392" t="s">
        <v>26309</v>
      </c>
      <c r="D817" s="393"/>
      <c r="E817" s="393"/>
      <c r="F817" s="394"/>
    </row>
    <row r="818" spans="1:6" ht="15" customHeight="1" x14ac:dyDescent="0.25">
      <c r="A818" s="98">
        <f t="shared" si="12"/>
        <v>48604</v>
      </c>
      <c r="B818" s="388" t="s">
        <v>26355</v>
      </c>
      <c r="C818" s="388" t="s">
        <v>26356</v>
      </c>
      <c r="D818" s="379" t="s">
        <v>181</v>
      </c>
      <c r="E818" s="380">
        <v>3.89</v>
      </c>
      <c r="F818" s="390"/>
    </row>
    <row r="819" spans="1:6" ht="30" x14ac:dyDescent="0.25">
      <c r="A819" s="98">
        <f t="shared" si="12"/>
        <v>48605</v>
      </c>
      <c r="B819" s="388" t="s">
        <v>26357</v>
      </c>
      <c r="C819" s="388" t="s">
        <v>26358</v>
      </c>
      <c r="D819" s="379" t="s">
        <v>181</v>
      </c>
      <c r="E819" s="380">
        <v>7.1</v>
      </c>
      <c r="F819" s="390"/>
    </row>
    <row r="820" spans="1:6" ht="30" x14ac:dyDescent="0.25">
      <c r="A820" s="98">
        <f t="shared" si="12"/>
        <v>48606</v>
      </c>
      <c r="B820" s="388" t="s">
        <v>26359</v>
      </c>
      <c r="C820" s="388" t="s">
        <v>1075</v>
      </c>
      <c r="D820" s="379" t="s">
        <v>181</v>
      </c>
      <c r="E820" s="380">
        <v>10.83</v>
      </c>
      <c r="F820" s="390"/>
    </row>
    <row r="821" spans="1:6" ht="30" x14ac:dyDescent="0.25">
      <c r="A821" s="98">
        <f t="shared" si="12"/>
        <v>48607</v>
      </c>
      <c r="B821" s="388" t="s">
        <v>26360</v>
      </c>
      <c r="C821" s="388" t="s">
        <v>1055</v>
      </c>
      <c r="D821" s="379" t="s">
        <v>181</v>
      </c>
      <c r="E821" s="380">
        <v>18.28</v>
      </c>
      <c r="F821" s="390"/>
    </row>
    <row r="822" spans="1:6" ht="30" x14ac:dyDescent="0.25">
      <c r="A822" s="98">
        <f t="shared" si="12"/>
        <v>48630</v>
      </c>
      <c r="B822" s="388" t="s">
        <v>26361</v>
      </c>
      <c r="C822" s="388" t="s">
        <v>26362</v>
      </c>
      <c r="D822" s="379" t="s">
        <v>182</v>
      </c>
      <c r="E822" s="380">
        <v>4.3099999999999996</v>
      </c>
      <c r="F822" s="390"/>
    </row>
    <row r="823" spans="1:6" ht="30" x14ac:dyDescent="0.25">
      <c r="A823" s="98">
        <f t="shared" si="12"/>
        <v>48634</v>
      </c>
      <c r="B823" s="388" t="s">
        <v>26363</v>
      </c>
      <c r="C823" s="388" t="s">
        <v>26364</v>
      </c>
      <c r="D823" s="379" t="s">
        <v>182</v>
      </c>
      <c r="E823" s="380">
        <v>42.2</v>
      </c>
      <c r="F823" s="390"/>
    </row>
    <row r="824" spans="1:6" ht="30" x14ac:dyDescent="0.25">
      <c r="A824" s="98">
        <f t="shared" si="12"/>
        <v>48665</v>
      </c>
      <c r="B824" s="388" t="s">
        <v>26365</v>
      </c>
      <c r="C824" s="388" t="s">
        <v>26366</v>
      </c>
      <c r="D824" s="379" t="s">
        <v>181</v>
      </c>
      <c r="E824" s="380">
        <v>0.38</v>
      </c>
      <c r="F824" s="390"/>
    </row>
    <row r="825" spans="1:6" x14ac:dyDescent="0.25">
      <c r="A825" s="98">
        <f t="shared" si="12"/>
        <v>487</v>
      </c>
      <c r="B825" s="389" t="s">
        <v>26367</v>
      </c>
      <c r="C825" s="392" t="s">
        <v>26368</v>
      </c>
      <c r="D825" s="393"/>
      <c r="E825" s="393"/>
      <c r="F825" s="394"/>
    </row>
    <row r="826" spans="1:6" ht="30" x14ac:dyDescent="0.25">
      <c r="A826" s="98">
        <f t="shared" si="12"/>
        <v>48701</v>
      </c>
      <c r="B826" s="388" t="s">
        <v>26369</v>
      </c>
      <c r="C826" s="388" t="s">
        <v>26370</v>
      </c>
      <c r="D826" s="379" t="s">
        <v>182</v>
      </c>
      <c r="E826" s="380">
        <v>13.96</v>
      </c>
      <c r="F826" s="390"/>
    </row>
    <row r="827" spans="1:6" ht="30" x14ac:dyDescent="0.25">
      <c r="A827" s="98">
        <f t="shared" si="12"/>
        <v>48730</v>
      </c>
      <c r="B827" s="388" t="s">
        <v>26371</v>
      </c>
      <c r="C827" s="388" t="s">
        <v>26372</v>
      </c>
      <c r="D827" s="379" t="s">
        <v>181</v>
      </c>
      <c r="E827" s="380">
        <v>139.4</v>
      </c>
      <c r="F827" s="390"/>
    </row>
    <row r="828" spans="1:6" ht="30" x14ac:dyDescent="0.25">
      <c r="A828" s="98">
        <f t="shared" si="12"/>
        <v>48744</v>
      </c>
      <c r="B828" s="388" t="s">
        <v>26373</v>
      </c>
      <c r="C828" s="388" t="s">
        <v>26374</v>
      </c>
      <c r="D828" s="379" t="s">
        <v>181</v>
      </c>
      <c r="E828" s="380">
        <v>104.55</v>
      </c>
      <c r="F828" s="390"/>
    </row>
    <row r="829" spans="1:6" ht="15" customHeight="1" x14ac:dyDescent="0.25">
      <c r="A829" s="98">
        <f t="shared" si="12"/>
        <v>48747</v>
      </c>
      <c r="B829" s="388" t="s">
        <v>26375</v>
      </c>
      <c r="C829" s="388" t="s">
        <v>26376</v>
      </c>
      <c r="D829" s="379" t="s">
        <v>181</v>
      </c>
      <c r="E829" s="380">
        <v>1.51</v>
      </c>
      <c r="F829" s="390"/>
    </row>
    <row r="830" spans="1:6" ht="30" x14ac:dyDescent="0.25">
      <c r="A830" s="98">
        <f t="shared" si="12"/>
        <v>48763</v>
      </c>
      <c r="B830" s="388" t="s">
        <v>26377</v>
      </c>
      <c r="C830" s="388" t="s">
        <v>26378</v>
      </c>
      <c r="D830" s="379" t="s">
        <v>181</v>
      </c>
      <c r="E830" s="380">
        <v>32.74</v>
      </c>
      <c r="F830" s="390"/>
    </row>
    <row r="831" spans="1:6" ht="15" customHeight="1" x14ac:dyDescent="0.25">
      <c r="A831" s="98">
        <f t="shared" si="12"/>
        <v>48772</v>
      </c>
      <c r="B831" s="388" t="s">
        <v>26379</v>
      </c>
      <c r="C831" s="388" t="s">
        <v>1060</v>
      </c>
      <c r="D831" s="379" t="s">
        <v>181</v>
      </c>
      <c r="E831" s="380">
        <v>127.43</v>
      </c>
      <c r="F831" s="390"/>
    </row>
    <row r="832" spans="1:6" ht="60" x14ac:dyDescent="0.25">
      <c r="A832" s="98">
        <f t="shared" si="12"/>
        <v>48782</v>
      </c>
      <c r="B832" s="388" t="s">
        <v>26380</v>
      </c>
      <c r="C832" s="388" t="s">
        <v>1071</v>
      </c>
      <c r="D832" s="379" t="s">
        <v>181</v>
      </c>
      <c r="E832" s="380">
        <v>102.45</v>
      </c>
      <c r="F832" s="390"/>
    </row>
    <row r="833" spans="1:6" ht="30" x14ac:dyDescent="0.25">
      <c r="A833" s="98">
        <f t="shared" si="12"/>
        <v>48784</v>
      </c>
      <c r="B833" s="388" t="s">
        <v>26381</v>
      </c>
      <c r="C833" s="388" t="s">
        <v>26382</v>
      </c>
      <c r="D833" s="379" t="s">
        <v>181</v>
      </c>
      <c r="E833" s="380">
        <v>180.71</v>
      </c>
      <c r="F833" s="390"/>
    </row>
    <row r="834" spans="1:6" ht="30" x14ac:dyDescent="0.25">
      <c r="A834" s="98">
        <f t="shared" si="12"/>
        <v>48790</v>
      </c>
      <c r="B834" s="388" t="s">
        <v>26383</v>
      </c>
      <c r="C834" s="388" t="s">
        <v>1079</v>
      </c>
      <c r="D834" s="379" t="s">
        <v>181</v>
      </c>
      <c r="E834" s="380">
        <v>570.29</v>
      </c>
      <c r="F834" s="390"/>
    </row>
    <row r="835" spans="1:6" ht="30" x14ac:dyDescent="0.25">
      <c r="A835" s="98">
        <f t="shared" si="12"/>
        <v>48794</v>
      </c>
      <c r="B835" s="388" t="s">
        <v>26384</v>
      </c>
      <c r="C835" s="388" t="s">
        <v>26385</v>
      </c>
      <c r="D835" s="379" t="s">
        <v>181</v>
      </c>
      <c r="E835" s="380">
        <v>44.45</v>
      </c>
      <c r="F835" s="390"/>
    </row>
    <row r="836" spans="1:6" ht="15" customHeight="1" x14ac:dyDescent="0.25">
      <c r="A836" s="98">
        <f t="shared" si="12"/>
        <v>488</v>
      </c>
      <c r="B836" s="389" t="s">
        <v>26386</v>
      </c>
      <c r="C836" s="392" t="s">
        <v>25369</v>
      </c>
      <c r="D836" s="393"/>
      <c r="E836" s="393"/>
      <c r="F836" s="394"/>
    </row>
    <row r="837" spans="1:6" ht="30" x14ac:dyDescent="0.25">
      <c r="A837" s="98">
        <f t="shared" si="12"/>
        <v>48860</v>
      </c>
      <c r="B837" s="388" t="s">
        <v>26387</v>
      </c>
      <c r="C837" s="388" t="s">
        <v>26388</v>
      </c>
      <c r="D837" s="379" t="s">
        <v>181</v>
      </c>
      <c r="E837" s="380">
        <v>24.23</v>
      </c>
      <c r="F837" s="390"/>
    </row>
    <row r="838" spans="1:6" x14ac:dyDescent="0.25">
      <c r="A838" s="98">
        <f t="shared" si="12"/>
        <v>489</v>
      </c>
      <c r="B838" s="389" t="s">
        <v>26389</v>
      </c>
      <c r="C838" s="392" t="s">
        <v>25721</v>
      </c>
      <c r="D838" s="393"/>
      <c r="E838" s="393"/>
      <c r="F838" s="394"/>
    </row>
    <row r="839" spans="1:6" ht="30" x14ac:dyDescent="0.25">
      <c r="A839" s="98">
        <f t="shared" si="12"/>
        <v>48917</v>
      </c>
      <c r="B839" s="388" t="s">
        <v>26390</v>
      </c>
      <c r="C839" s="388" t="s">
        <v>26391</v>
      </c>
      <c r="D839" s="379" t="s">
        <v>182</v>
      </c>
      <c r="E839" s="380">
        <v>4.91</v>
      </c>
      <c r="F839" s="390"/>
    </row>
    <row r="840" spans="1:6" ht="30" x14ac:dyDescent="0.25">
      <c r="A840" s="98">
        <f t="shared" si="12"/>
        <v>48986</v>
      </c>
      <c r="B840" s="388" t="s">
        <v>26392</v>
      </c>
      <c r="C840" s="388" t="s">
        <v>1025</v>
      </c>
      <c r="D840" s="379" t="s">
        <v>182</v>
      </c>
      <c r="E840" s="380">
        <v>93.26</v>
      </c>
      <c r="F840" s="390"/>
    </row>
    <row r="841" spans="1:6" ht="15" customHeight="1" x14ac:dyDescent="0.25">
      <c r="A841" s="98">
        <f t="shared" si="12"/>
        <v>48987</v>
      </c>
      <c r="B841" s="388" t="s">
        <v>26393</v>
      </c>
      <c r="C841" s="388" t="s">
        <v>26394</v>
      </c>
      <c r="D841" s="379" t="s">
        <v>181</v>
      </c>
      <c r="E841" s="380">
        <v>48.55</v>
      </c>
      <c r="F841" s="390"/>
    </row>
    <row r="842" spans="1:6" ht="30" x14ac:dyDescent="0.25">
      <c r="A842" s="98">
        <f t="shared" si="12"/>
        <v>48988</v>
      </c>
      <c r="B842" s="388" t="s">
        <v>26395</v>
      </c>
      <c r="C842" s="388" t="s">
        <v>26396</v>
      </c>
      <c r="D842" s="379" t="s">
        <v>182</v>
      </c>
      <c r="E842" s="380">
        <v>140.78</v>
      </c>
      <c r="F842" s="390"/>
    </row>
    <row r="843" spans="1:6" x14ac:dyDescent="0.25">
      <c r="A843" s="98">
        <f t="shared" si="12"/>
        <v>490</v>
      </c>
      <c r="B843" s="389" t="s">
        <v>26397</v>
      </c>
      <c r="C843" s="392" t="s">
        <v>26398</v>
      </c>
      <c r="D843" s="393"/>
      <c r="E843" s="393"/>
      <c r="F843" s="394"/>
    </row>
    <row r="844" spans="1:6" ht="45" x14ac:dyDescent="0.25">
      <c r="A844" s="98">
        <f t="shared" si="12"/>
        <v>49002</v>
      </c>
      <c r="B844" s="388" t="s">
        <v>26399</v>
      </c>
      <c r="C844" s="388" t="s">
        <v>26400</v>
      </c>
      <c r="D844" s="379" t="s">
        <v>181</v>
      </c>
      <c r="E844" s="380">
        <v>30.81</v>
      </c>
      <c r="F844" s="390"/>
    </row>
    <row r="845" spans="1:6" ht="30" x14ac:dyDescent="0.25">
      <c r="A845" s="98">
        <f t="shared" si="12"/>
        <v>49028</v>
      </c>
      <c r="B845" s="388" t="s">
        <v>26401</v>
      </c>
      <c r="C845" s="388" t="s">
        <v>26402</v>
      </c>
      <c r="D845" s="379" t="s">
        <v>181</v>
      </c>
      <c r="E845" s="380">
        <v>187.09</v>
      </c>
      <c r="F845" s="390"/>
    </row>
    <row r="846" spans="1:6" ht="30" x14ac:dyDescent="0.25">
      <c r="A846" s="98">
        <f t="shared" ref="A846:A909" si="13">VALUE(RIGHT(B846,LEN(B846)-1))</f>
        <v>49064</v>
      </c>
      <c r="B846" s="388" t="s">
        <v>26403</v>
      </c>
      <c r="C846" s="388" t="s">
        <v>26404</v>
      </c>
      <c r="D846" s="379" t="s">
        <v>181</v>
      </c>
      <c r="E846" s="380">
        <v>4.4000000000000004</v>
      </c>
      <c r="F846" s="390"/>
    </row>
    <row r="847" spans="1:6" ht="30" x14ac:dyDescent="0.25">
      <c r="A847" s="98">
        <f t="shared" si="13"/>
        <v>49072</v>
      </c>
      <c r="B847" s="388" t="s">
        <v>26405</v>
      </c>
      <c r="C847" s="388" t="s">
        <v>26406</v>
      </c>
      <c r="D847" s="379" t="s">
        <v>181</v>
      </c>
      <c r="E847" s="380">
        <v>39.46</v>
      </c>
      <c r="F847" s="390"/>
    </row>
    <row r="848" spans="1:6" x14ac:dyDescent="0.25">
      <c r="A848" s="98">
        <f t="shared" si="13"/>
        <v>491</v>
      </c>
      <c r="B848" s="389" t="s">
        <v>26407</v>
      </c>
      <c r="C848" s="392" t="s">
        <v>26398</v>
      </c>
      <c r="D848" s="393"/>
      <c r="E848" s="393"/>
      <c r="F848" s="394"/>
    </row>
    <row r="849" spans="1:6" ht="15" customHeight="1" x14ac:dyDescent="0.25">
      <c r="A849" s="98">
        <f t="shared" si="13"/>
        <v>49101</v>
      </c>
      <c r="B849" s="388" t="s">
        <v>26408</v>
      </c>
      <c r="C849" s="388" t="s">
        <v>567</v>
      </c>
      <c r="D849" s="379" t="s">
        <v>181</v>
      </c>
      <c r="E849" s="380">
        <v>442.67</v>
      </c>
      <c r="F849" s="390"/>
    </row>
    <row r="850" spans="1:6" x14ac:dyDescent="0.25">
      <c r="A850" s="98">
        <f t="shared" si="13"/>
        <v>49104</v>
      </c>
      <c r="B850" s="388" t="s">
        <v>26409</v>
      </c>
      <c r="C850" s="388" t="s">
        <v>26410</v>
      </c>
      <c r="D850" s="379" t="s">
        <v>181</v>
      </c>
      <c r="E850" s="380">
        <v>4</v>
      </c>
      <c r="F850" s="390"/>
    </row>
    <row r="851" spans="1:6" ht="30" x14ac:dyDescent="0.25">
      <c r="A851" s="98">
        <f t="shared" si="13"/>
        <v>49112</v>
      </c>
      <c r="B851" s="388" t="s">
        <v>26411</v>
      </c>
      <c r="C851" s="388" t="s">
        <v>26412</v>
      </c>
      <c r="D851" s="379" t="s">
        <v>181</v>
      </c>
      <c r="E851" s="380">
        <v>47.64</v>
      </c>
      <c r="F851" s="390"/>
    </row>
    <row r="852" spans="1:6" ht="30" x14ac:dyDescent="0.25">
      <c r="A852" s="98">
        <f t="shared" si="13"/>
        <v>49123</v>
      </c>
      <c r="B852" s="388" t="s">
        <v>26413</v>
      </c>
      <c r="C852" s="388" t="s">
        <v>26414</v>
      </c>
      <c r="D852" s="379" t="s">
        <v>181</v>
      </c>
      <c r="E852" s="380">
        <v>4.75</v>
      </c>
      <c r="F852" s="390"/>
    </row>
    <row r="853" spans="1:6" ht="30" x14ac:dyDescent="0.25">
      <c r="A853" s="98">
        <f t="shared" si="13"/>
        <v>49143</v>
      </c>
      <c r="B853" s="388" t="s">
        <v>26415</v>
      </c>
      <c r="C853" s="388" t="s">
        <v>26416</v>
      </c>
      <c r="D853" s="379" t="s">
        <v>181</v>
      </c>
      <c r="E853" s="380">
        <v>154.76</v>
      </c>
      <c r="F853" s="390"/>
    </row>
    <row r="854" spans="1:6" ht="45" x14ac:dyDescent="0.25">
      <c r="A854" s="98">
        <f t="shared" si="13"/>
        <v>49165</v>
      </c>
      <c r="B854" s="388" t="s">
        <v>26417</v>
      </c>
      <c r="C854" s="388" t="s">
        <v>26418</v>
      </c>
      <c r="D854" s="379" t="s">
        <v>181</v>
      </c>
      <c r="E854" s="380">
        <v>235.13</v>
      </c>
      <c r="F854" s="390"/>
    </row>
    <row r="855" spans="1:6" ht="30" x14ac:dyDescent="0.25">
      <c r="A855" s="98">
        <f t="shared" si="13"/>
        <v>49170</v>
      </c>
      <c r="B855" s="388" t="s">
        <v>26419</v>
      </c>
      <c r="C855" s="388" t="s">
        <v>26420</v>
      </c>
      <c r="D855" s="379" t="s">
        <v>181</v>
      </c>
      <c r="E855" s="381">
        <v>2495.5</v>
      </c>
      <c r="F855" s="390"/>
    </row>
    <row r="856" spans="1:6" x14ac:dyDescent="0.25">
      <c r="A856" s="98">
        <f t="shared" si="13"/>
        <v>492</v>
      </c>
      <c r="B856" s="389" t="s">
        <v>26421</v>
      </c>
      <c r="C856" s="392" t="s">
        <v>26422</v>
      </c>
      <c r="D856" s="393"/>
      <c r="E856" s="393"/>
      <c r="F856" s="394"/>
    </row>
    <row r="857" spans="1:6" ht="30" x14ac:dyDescent="0.25">
      <c r="A857" s="98">
        <f t="shared" si="13"/>
        <v>49227</v>
      </c>
      <c r="B857" s="388" t="s">
        <v>26423</v>
      </c>
      <c r="C857" s="388" t="s">
        <v>26424</v>
      </c>
      <c r="D857" s="379" t="s">
        <v>181</v>
      </c>
      <c r="E857" s="380">
        <v>4.58</v>
      </c>
      <c r="F857" s="390"/>
    </row>
    <row r="858" spans="1:6" ht="30" x14ac:dyDescent="0.25">
      <c r="A858" s="98">
        <f t="shared" si="13"/>
        <v>49228</v>
      </c>
      <c r="B858" s="388" t="s">
        <v>26425</v>
      </c>
      <c r="C858" s="388" t="s">
        <v>26426</v>
      </c>
      <c r="D858" s="379" t="s">
        <v>181</v>
      </c>
      <c r="E858" s="380">
        <v>6.07</v>
      </c>
      <c r="F858" s="390"/>
    </row>
    <row r="859" spans="1:6" ht="30" x14ac:dyDescent="0.25">
      <c r="A859" s="98">
        <f t="shared" si="13"/>
        <v>49241</v>
      </c>
      <c r="B859" s="388" t="s">
        <v>26427</v>
      </c>
      <c r="C859" s="388" t="s">
        <v>26428</v>
      </c>
      <c r="D859" s="379" t="s">
        <v>181</v>
      </c>
      <c r="E859" s="380">
        <v>6.85</v>
      </c>
      <c r="F859" s="390"/>
    </row>
    <row r="860" spans="1:6" ht="30" x14ac:dyDescent="0.25">
      <c r="A860" s="98">
        <f t="shared" si="13"/>
        <v>49242</v>
      </c>
      <c r="B860" s="388" t="s">
        <v>26429</v>
      </c>
      <c r="C860" s="388" t="s">
        <v>26430</v>
      </c>
      <c r="D860" s="379" t="s">
        <v>181</v>
      </c>
      <c r="E860" s="380">
        <v>4.41</v>
      </c>
      <c r="F860" s="390"/>
    </row>
    <row r="861" spans="1:6" ht="15" customHeight="1" x14ac:dyDescent="0.25">
      <c r="A861" s="98">
        <f t="shared" si="13"/>
        <v>49243</v>
      </c>
      <c r="B861" s="388" t="s">
        <v>26431</v>
      </c>
      <c r="C861" s="388" t="s">
        <v>26432</v>
      </c>
      <c r="D861" s="379" t="s">
        <v>181</v>
      </c>
      <c r="E861" s="380">
        <v>6.35</v>
      </c>
      <c r="F861" s="390"/>
    </row>
    <row r="862" spans="1:6" ht="30" x14ac:dyDescent="0.25">
      <c r="A862" s="98">
        <f t="shared" si="13"/>
        <v>49249</v>
      </c>
      <c r="B862" s="388" t="s">
        <v>26433</v>
      </c>
      <c r="C862" s="388" t="s">
        <v>26434</v>
      </c>
      <c r="D862" s="379" t="s">
        <v>181</v>
      </c>
      <c r="E862" s="380">
        <v>16.37</v>
      </c>
      <c r="F862" s="390"/>
    </row>
    <row r="863" spans="1:6" ht="30" x14ac:dyDescent="0.25">
      <c r="A863" s="98">
        <f t="shared" si="13"/>
        <v>49274</v>
      </c>
      <c r="B863" s="388" t="s">
        <v>26435</v>
      </c>
      <c r="C863" s="388" t="s">
        <v>26436</v>
      </c>
      <c r="D863" s="379" t="s">
        <v>181</v>
      </c>
      <c r="E863" s="380">
        <v>100.39</v>
      </c>
      <c r="F863" s="390"/>
    </row>
    <row r="864" spans="1:6" ht="30" x14ac:dyDescent="0.25">
      <c r="A864" s="98">
        <f t="shared" si="13"/>
        <v>49275</v>
      </c>
      <c r="B864" s="388" t="s">
        <v>26437</v>
      </c>
      <c r="C864" s="388" t="s">
        <v>26438</v>
      </c>
      <c r="D864" s="379" t="s">
        <v>181</v>
      </c>
      <c r="E864" s="380">
        <v>139.1</v>
      </c>
      <c r="F864" s="390"/>
    </row>
    <row r="865" spans="1:6" ht="30" x14ac:dyDescent="0.25">
      <c r="A865" s="98">
        <f t="shared" si="13"/>
        <v>49277</v>
      </c>
      <c r="B865" s="388" t="s">
        <v>26439</v>
      </c>
      <c r="C865" s="388" t="s">
        <v>26440</v>
      </c>
      <c r="D865" s="379" t="s">
        <v>181</v>
      </c>
      <c r="E865" s="380">
        <v>25.61</v>
      </c>
      <c r="F865" s="390"/>
    </row>
    <row r="866" spans="1:6" ht="45" x14ac:dyDescent="0.25">
      <c r="A866" s="98">
        <f t="shared" si="13"/>
        <v>49278</v>
      </c>
      <c r="B866" s="388" t="s">
        <v>26441</v>
      </c>
      <c r="C866" s="388" t="s">
        <v>26442</v>
      </c>
      <c r="D866" s="379" t="s">
        <v>181</v>
      </c>
      <c r="E866" s="380">
        <v>38.54</v>
      </c>
      <c r="F866" s="390"/>
    </row>
    <row r="867" spans="1:6" ht="30" x14ac:dyDescent="0.25">
      <c r="A867" s="98">
        <f t="shared" si="13"/>
        <v>49289</v>
      </c>
      <c r="B867" s="388" t="s">
        <v>26443</v>
      </c>
      <c r="C867" s="388" t="s">
        <v>26444</v>
      </c>
      <c r="D867" s="379" t="s">
        <v>181</v>
      </c>
      <c r="E867" s="380">
        <v>14.84</v>
      </c>
      <c r="F867" s="390"/>
    </row>
    <row r="868" spans="1:6" x14ac:dyDescent="0.25">
      <c r="A868" s="98">
        <f t="shared" si="13"/>
        <v>494</v>
      </c>
      <c r="B868" s="389" t="s">
        <v>26445</v>
      </c>
      <c r="C868" s="392" t="s">
        <v>26446</v>
      </c>
      <c r="D868" s="393"/>
      <c r="E868" s="393"/>
      <c r="F868" s="394"/>
    </row>
    <row r="869" spans="1:6" ht="30" x14ac:dyDescent="0.25">
      <c r="A869" s="98">
        <f t="shared" si="13"/>
        <v>49424</v>
      </c>
      <c r="B869" s="388" t="s">
        <v>26447</v>
      </c>
      <c r="C869" s="388" t="s">
        <v>26448</v>
      </c>
      <c r="D869" s="379" t="s">
        <v>181</v>
      </c>
      <c r="E869" s="380">
        <v>15.01</v>
      </c>
      <c r="F869" s="390"/>
    </row>
    <row r="870" spans="1:6" ht="15" customHeight="1" x14ac:dyDescent="0.25">
      <c r="A870" s="98">
        <f t="shared" si="13"/>
        <v>49428</v>
      </c>
      <c r="B870" s="388" t="s">
        <v>26449</v>
      </c>
      <c r="C870" s="388" t="s">
        <v>1003</v>
      </c>
      <c r="D870" s="379" t="s">
        <v>181</v>
      </c>
      <c r="E870" s="380">
        <v>4.8499999999999996</v>
      </c>
      <c r="F870" s="390"/>
    </row>
    <row r="871" spans="1:6" ht="30" x14ac:dyDescent="0.25">
      <c r="A871" s="98">
        <f t="shared" si="13"/>
        <v>49459</v>
      </c>
      <c r="B871" s="388" t="s">
        <v>26450</v>
      </c>
      <c r="C871" s="388" t="s">
        <v>26451</v>
      </c>
      <c r="D871" s="379" t="s">
        <v>181</v>
      </c>
      <c r="E871" s="380">
        <v>455.47</v>
      </c>
      <c r="F871" s="390"/>
    </row>
    <row r="872" spans="1:6" ht="30" x14ac:dyDescent="0.25">
      <c r="A872" s="98">
        <f t="shared" si="13"/>
        <v>49463</v>
      </c>
      <c r="B872" s="388" t="s">
        <v>26452</v>
      </c>
      <c r="C872" s="388" t="s">
        <v>26453</v>
      </c>
      <c r="D872" s="379" t="s">
        <v>181</v>
      </c>
      <c r="E872" s="380">
        <v>84.34</v>
      </c>
      <c r="F872" s="390"/>
    </row>
    <row r="873" spans="1:6" ht="30" x14ac:dyDescent="0.25">
      <c r="A873" s="98">
        <f t="shared" si="13"/>
        <v>49464</v>
      </c>
      <c r="B873" s="388" t="s">
        <v>26454</v>
      </c>
      <c r="C873" s="388" t="s">
        <v>26455</v>
      </c>
      <c r="D873" s="379" t="s">
        <v>181</v>
      </c>
      <c r="E873" s="380">
        <v>131.77000000000001</v>
      </c>
      <c r="F873" s="390"/>
    </row>
    <row r="874" spans="1:6" x14ac:dyDescent="0.25">
      <c r="A874" s="98">
        <f t="shared" si="13"/>
        <v>49488</v>
      </c>
      <c r="B874" s="388" t="s">
        <v>26456</v>
      </c>
      <c r="C874" s="388" t="s">
        <v>26457</v>
      </c>
      <c r="D874" s="379" t="s">
        <v>181</v>
      </c>
      <c r="E874" s="380">
        <v>1.87</v>
      </c>
      <c r="F874" s="390"/>
    </row>
    <row r="875" spans="1:6" ht="30" x14ac:dyDescent="0.25">
      <c r="A875" s="98">
        <f t="shared" si="13"/>
        <v>49492</v>
      </c>
      <c r="B875" s="388" t="s">
        <v>26458</v>
      </c>
      <c r="C875" s="388" t="s">
        <v>26459</v>
      </c>
      <c r="D875" s="379" t="s">
        <v>181</v>
      </c>
      <c r="E875" s="380">
        <v>9.1199999999999992</v>
      </c>
      <c r="F875" s="390"/>
    </row>
    <row r="876" spans="1:6" ht="30" x14ac:dyDescent="0.25">
      <c r="A876" s="98">
        <f t="shared" si="13"/>
        <v>49493</v>
      </c>
      <c r="B876" s="388" t="s">
        <v>26460</v>
      </c>
      <c r="C876" s="388" t="s">
        <v>26461</v>
      </c>
      <c r="D876" s="379" t="s">
        <v>181</v>
      </c>
      <c r="E876" s="380">
        <v>18.149999999999999</v>
      </c>
      <c r="F876" s="390"/>
    </row>
    <row r="877" spans="1:6" x14ac:dyDescent="0.25">
      <c r="A877" s="98">
        <f t="shared" si="13"/>
        <v>495</v>
      </c>
      <c r="B877" s="389" t="s">
        <v>26462</v>
      </c>
      <c r="C877" s="392" t="s">
        <v>9039</v>
      </c>
      <c r="D877" s="393"/>
      <c r="E877" s="393"/>
      <c r="F877" s="394"/>
    </row>
    <row r="878" spans="1:6" ht="30" x14ac:dyDescent="0.25">
      <c r="A878" s="98">
        <f t="shared" si="13"/>
        <v>49502</v>
      </c>
      <c r="B878" s="388" t="s">
        <v>26463</v>
      </c>
      <c r="C878" s="388" t="s">
        <v>26464</v>
      </c>
      <c r="D878" s="379" t="s">
        <v>181</v>
      </c>
      <c r="E878" s="380">
        <v>4</v>
      </c>
      <c r="F878" s="390"/>
    </row>
    <row r="879" spans="1:6" x14ac:dyDescent="0.25">
      <c r="A879" s="98">
        <f t="shared" si="13"/>
        <v>49503</v>
      </c>
      <c r="B879" s="388" t="s">
        <v>26465</v>
      </c>
      <c r="C879" s="388" t="s">
        <v>26466</v>
      </c>
      <c r="D879" s="379" t="s">
        <v>181</v>
      </c>
      <c r="E879" s="380">
        <v>30.86</v>
      </c>
      <c r="F879" s="390"/>
    </row>
    <row r="880" spans="1:6" ht="30" x14ac:dyDescent="0.25">
      <c r="A880" s="98">
        <f t="shared" si="13"/>
        <v>49505</v>
      </c>
      <c r="B880" s="388" t="s">
        <v>26467</v>
      </c>
      <c r="C880" s="388" t="s">
        <v>26468</v>
      </c>
      <c r="D880" s="379" t="s">
        <v>181</v>
      </c>
      <c r="E880" s="380">
        <v>3</v>
      </c>
      <c r="F880" s="390"/>
    </row>
    <row r="881" spans="1:6" x14ac:dyDescent="0.25">
      <c r="A881" s="98">
        <f t="shared" si="13"/>
        <v>49507</v>
      </c>
      <c r="B881" s="388" t="s">
        <v>26469</v>
      </c>
      <c r="C881" s="388" t="s">
        <v>26470</v>
      </c>
      <c r="D881" s="379" t="s">
        <v>181</v>
      </c>
      <c r="E881" s="380">
        <v>4.1500000000000004</v>
      </c>
      <c r="F881" s="390"/>
    </row>
    <row r="882" spans="1:6" ht="30" x14ac:dyDescent="0.25">
      <c r="A882" s="98">
        <f t="shared" si="13"/>
        <v>49510</v>
      </c>
      <c r="B882" s="388" t="s">
        <v>26471</v>
      </c>
      <c r="C882" s="388" t="s">
        <v>26472</v>
      </c>
      <c r="D882" s="379" t="s">
        <v>181</v>
      </c>
      <c r="E882" s="380">
        <v>710.57</v>
      </c>
      <c r="F882" s="390"/>
    </row>
    <row r="883" spans="1:6" x14ac:dyDescent="0.25">
      <c r="A883" s="98">
        <f t="shared" si="13"/>
        <v>49514</v>
      </c>
      <c r="B883" s="388" t="s">
        <v>26473</v>
      </c>
      <c r="C883" s="388" t="s">
        <v>26474</v>
      </c>
      <c r="D883" s="379" t="s">
        <v>181</v>
      </c>
      <c r="E883" s="380">
        <v>22.57</v>
      </c>
      <c r="F883" s="390"/>
    </row>
    <row r="884" spans="1:6" ht="15" customHeight="1" x14ac:dyDescent="0.25">
      <c r="A884" s="98">
        <f t="shared" si="13"/>
        <v>49521</v>
      </c>
      <c r="B884" s="388" t="s">
        <v>26475</v>
      </c>
      <c r="C884" s="388" t="s">
        <v>26476</v>
      </c>
      <c r="D884" s="379" t="s">
        <v>181</v>
      </c>
      <c r="E884" s="380">
        <v>12.61</v>
      </c>
      <c r="F884" s="390"/>
    </row>
    <row r="885" spans="1:6" ht="30" x14ac:dyDescent="0.25">
      <c r="A885" s="98">
        <f t="shared" si="13"/>
        <v>49524</v>
      </c>
      <c r="B885" s="388" t="s">
        <v>26477</v>
      </c>
      <c r="C885" s="388" t="s">
        <v>26478</v>
      </c>
      <c r="D885" s="379" t="s">
        <v>182</v>
      </c>
      <c r="E885" s="380">
        <v>22.11</v>
      </c>
      <c r="F885" s="390"/>
    </row>
    <row r="886" spans="1:6" ht="30" x14ac:dyDescent="0.25">
      <c r="A886" s="98">
        <f t="shared" si="13"/>
        <v>49537</v>
      </c>
      <c r="B886" s="388" t="s">
        <v>26479</v>
      </c>
      <c r="C886" s="388" t="s">
        <v>26480</v>
      </c>
      <c r="D886" s="379" t="s">
        <v>181</v>
      </c>
      <c r="E886" s="380">
        <v>20.49</v>
      </c>
      <c r="F886" s="390"/>
    </row>
    <row r="887" spans="1:6" x14ac:dyDescent="0.25">
      <c r="A887" s="98">
        <f t="shared" si="13"/>
        <v>49565</v>
      </c>
      <c r="B887" s="388" t="s">
        <v>26481</v>
      </c>
      <c r="C887" s="388" t="s">
        <v>26482</v>
      </c>
      <c r="D887" s="379" t="s">
        <v>181</v>
      </c>
      <c r="E887" s="380">
        <v>19.670000000000002</v>
      </c>
      <c r="F887" s="390"/>
    </row>
    <row r="888" spans="1:6" x14ac:dyDescent="0.25">
      <c r="A888" s="98">
        <f t="shared" si="13"/>
        <v>49566</v>
      </c>
      <c r="B888" s="388" t="s">
        <v>26483</v>
      </c>
      <c r="C888" s="388" t="s">
        <v>26484</v>
      </c>
      <c r="D888" s="379" t="s">
        <v>181</v>
      </c>
      <c r="E888" s="380">
        <v>4.57</v>
      </c>
      <c r="F888" s="390"/>
    </row>
    <row r="889" spans="1:6" ht="30" x14ac:dyDescent="0.25">
      <c r="A889" s="98">
        <f t="shared" si="13"/>
        <v>49568</v>
      </c>
      <c r="B889" s="388" t="s">
        <v>26485</v>
      </c>
      <c r="C889" s="388" t="s">
        <v>26486</v>
      </c>
      <c r="D889" s="379" t="s">
        <v>181</v>
      </c>
      <c r="E889" s="380">
        <v>9.85</v>
      </c>
      <c r="F889" s="390"/>
    </row>
    <row r="890" spans="1:6" ht="30" x14ac:dyDescent="0.25">
      <c r="A890" s="98">
        <f t="shared" si="13"/>
        <v>49570</v>
      </c>
      <c r="B890" s="388" t="s">
        <v>26487</v>
      </c>
      <c r="C890" s="388" t="s">
        <v>26488</v>
      </c>
      <c r="D890" s="379" t="s">
        <v>181</v>
      </c>
      <c r="E890" s="380">
        <v>7.22</v>
      </c>
      <c r="F890" s="390"/>
    </row>
    <row r="891" spans="1:6" x14ac:dyDescent="0.25">
      <c r="A891" s="98">
        <f t="shared" si="13"/>
        <v>496</v>
      </c>
      <c r="B891" s="389" t="s">
        <v>26489</v>
      </c>
      <c r="C891" s="392" t="s">
        <v>25369</v>
      </c>
      <c r="D891" s="393"/>
      <c r="E891" s="393"/>
      <c r="F891" s="394"/>
    </row>
    <row r="892" spans="1:6" ht="30" x14ac:dyDescent="0.25">
      <c r="A892" s="98">
        <f t="shared" si="13"/>
        <v>49606</v>
      </c>
      <c r="B892" s="388" t="s">
        <v>26490</v>
      </c>
      <c r="C892" s="388" t="s">
        <v>26491</v>
      </c>
      <c r="D892" s="379" t="s">
        <v>182</v>
      </c>
      <c r="E892" s="380">
        <v>14.53</v>
      </c>
      <c r="F892" s="390"/>
    </row>
    <row r="893" spans="1:6" ht="30" x14ac:dyDescent="0.25">
      <c r="A893" s="98">
        <f t="shared" si="13"/>
        <v>49626</v>
      </c>
      <c r="B893" s="388" t="s">
        <v>26492</v>
      </c>
      <c r="C893" s="388" t="s">
        <v>26493</v>
      </c>
      <c r="D893" s="379" t="s">
        <v>181</v>
      </c>
      <c r="E893" s="380">
        <v>3.8</v>
      </c>
      <c r="F893" s="390"/>
    </row>
    <row r="894" spans="1:6" ht="30" x14ac:dyDescent="0.25">
      <c r="A894" s="98">
        <f t="shared" si="13"/>
        <v>49633</v>
      </c>
      <c r="B894" s="388" t="s">
        <v>26494</v>
      </c>
      <c r="C894" s="388" t="s">
        <v>26495</v>
      </c>
      <c r="D894" s="379" t="s">
        <v>181</v>
      </c>
      <c r="E894" s="380">
        <v>1.62</v>
      </c>
      <c r="F894" s="390"/>
    </row>
    <row r="895" spans="1:6" ht="30" x14ac:dyDescent="0.25">
      <c r="A895" s="98">
        <f t="shared" si="13"/>
        <v>49645</v>
      </c>
      <c r="B895" s="388" t="s">
        <v>26496</v>
      </c>
      <c r="C895" s="388" t="s">
        <v>26497</v>
      </c>
      <c r="D895" s="379" t="s">
        <v>181</v>
      </c>
      <c r="E895" s="380">
        <v>432.67</v>
      </c>
      <c r="F895" s="390"/>
    </row>
    <row r="896" spans="1:6" ht="30" x14ac:dyDescent="0.25">
      <c r="A896" s="98">
        <f t="shared" si="13"/>
        <v>49654</v>
      </c>
      <c r="B896" s="388" t="s">
        <v>26498</v>
      </c>
      <c r="C896" s="388" t="s">
        <v>26499</v>
      </c>
      <c r="D896" s="379" t="s">
        <v>181</v>
      </c>
      <c r="E896" s="380">
        <v>41.67</v>
      </c>
      <c r="F896" s="390"/>
    </row>
    <row r="897" spans="1:6" ht="30" x14ac:dyDescent="0.25">
      <c r="A897" s="98">
        <f t="shared" si="13"/>
        <v>49666</v>
      </c>
      <c r="B897" s="388" t="s">
        <v>26500</v>
      </c>
      <c r="C897" s="388" t="s">
        <v>26501</v>
      </c>
      <c r="D897" s="379" t="s">
        <v>182</v>
      </c>
      <c r="E897" s="380">
        <v>18.46</v>
      </c>
      <c r="F897" s="390"/>
    </row>
    <row r="898" spans="1:6" ht="15" customHeight="1" x14ac:dyDescent="0.25">
      <c r="A898" s="98">
        <f t="shared" si="13"/>
        <v>49674</v>
      </c>
      <c r="B898" s="388" t="s">
        <v>26502</v>
      </c>
      <c r="C898" s="388" t="s">
        <v>26503</v>
      </c>
      <c r="D898" s="379" t="s">
        <v>181</v>
      </c>
      <c r="E898" s="380">
        <v>35.56</v>
      </c>
      <c r="F898" s="390"/>
    </row>
    <row r="899" spans="1:6" x14ac:dyDescent="0.25">
      <c r="A899" s="98">
        <f t="shared" si="13"/>
        <v>49679</v>
      </c>
      <c r="B899" s="388" t="s">
        <v>26504</v>
      </c>
      <c r="C899" s="388" t="s">
        <v>26505</v>
      </c>
      <c r="D899" s="379" t="s">
        <v>181</v>
      </c>
      <c r="E899" s="380">
        <v>38.840000000000003</v>
      </c>
      <c r="F899" s="390"/>
    </row>
    <row r="900" spans="1:6" x14ac:dyDescent="0.25">
      <c r="A900" s="98">
        <f t="shared" si="13"/>
        <v>49681</v>
      </c>
      <c r="B900" s="388" t="s">
        <v>26506</v>
      </c>
      <c r="C900" s="388" t="s">
        <v>26507</v>
      </c>
      <c r="D900" s="379" t="s">
        <v>181</v>
      </c>
      <c r="E900" s="380">
        <v>4.6100000000000003</v>
      </c>
      <c r="F900" s="390"/>
    </row>
    <row r="901" spans="1:6" x14ac:dyDescent="0.25">
      <c r="A901" s="98">
        <f t="shared" si="13"/>
        <v>49686</v>
      </c>
      <c r="B901" s="388" t="s">
        <v>26508</v>
      </c>
      <c r="C901" s="388" t="s">
        <v>26509</v>
      </c>
      <c r="D901" s="379" t="s">
        <v>181</v>
      </c>
      <c r="E901" s="380">
        <v>70.37</v>
      </c>
      <c r="F901" s="390"/>
    </row>
    <row r="902" spans="1:6" ht="30" x14ac:dyDescent="0.25">
      <c r="A902" s="98">
        <f t="shared" si="13"/>
        <v>49694</v>
      </c>
      <c r="B902" s="388" t="s">
        <v>26510</v>
      </c>
      <c r="C902" s="388" t="s">
        <v>26511</v>
      </c>
      <c r="D902" s="379" t="s">
        <v>181</v>
      </c>
      <c r="E902" s="380">
        <v>38.130000000000003</v>
      </c>
      <c r="F902" s="390"/>
    </row>
    <row r="903" spans="1:6" ht="15" customHeight="1" x14ac:dyDescent="0.25">
      <c r="A903" s="98">
        <f t="shared" si="13"/>
        <v>49695</v>
      </c>
      <c r="B903" s="388" t="s">
        <v>26512</v>
      </c>
      <c r="C903" s="388" t="s">
        <v>26513</v>
      </c>
      <c r="D903" s="379" t="s">
        <v>181</v>
      </c>
      <c r="E903" s="380">
        <v>57.46</v>
      </c>
      <c r="F903" s="390"/>
    </row>
    <row r="904" spans="1:6" x14ac:dyDescent="0.25">
      <c r="A904" s="98">
        <f t="shared" si="13"/>
        <v>49696</v>
      </c>
      <c r="B904" s="388" t="s">
        <v>26514</v>
      </c>
      <c r="C904" s="388" t="s">
        <v>26515</v>
      </c>
      <c r="D904" s="379" t="s">
        <v>181</v>
      </c>
      <c r="E904" s="380">
        <v>92.33</v>
      </c>
      <c r="F904" s="390"/>
    </row>
    <row r="905" spans="1:6" x14ac:dyDescent="0.25">
      <c r="A905" s="98">
        <f t="shared" si="13"/>
        <v>497</v>
      </c>
      <c r="B905" s="389" t="s">
        <v>26516</v>
      </c>
      <c r="C905" s="392" t="s">
        <v>9039</v>
      </c>
      <c r="D905" s="393"/>
      <c r="E905" s="393"/>
      <c r="F905" s="394"/>
    </row>
    <row r="906" spans="1:6" ht="30" x14ac:dyDescent="0.25">
      <c r="A906" s="98">
        <f t="shared" si="13"/>
        <v>49709</v>
      </c>
      <c r="B906" s="388" t="s">
        <v>26517</v>
      </c>
      <c r="C906" s="388" t="s">
        <v>26518</v>
      </c>
      <c r="D906" s="379" t="s">
        <v>181</v>
      </c>
      <c r="E906" s="380">
        <v>8.42</v>
      </c>
      <c r="F906" s="390"/>
    </row>
    <row r="907" spans="1:6" ht="30" x14ac:dyDescent="0.25">
      <c r="A907" s="98">
        <f t="shared" si="13"/>
        <v>49729</v>
      </c>
      <c r="B907" s="388" t="s">
        <v>26519</v>
      </c>
      <c r="C907" s="388" t="s">
        <v>26520</v>
      </c>
      <c r="D907" s="379" t="s">
        <v>182</v>
      </c>
      <c r="E907" s="380">
        <v>113.52</v>
      </c>
      <c r="F907" s="390"/>
    </row>
    <row r="908" spans="1:6" ht="30" x14ac:dyDescent="0.25">
      <c r="A908" s="98">
        <f t="shared" si="13"/>
        <v>49774</v>
      </c>
      <c r="B908" s="388" t="s">
        <v>26521</v>
      </c>
      <c r="C908" s="388" t="s">
        <v>26522</v>
      </c>
      <c r="D908" s="379" t="s">
        <v>181</v>
      </c>
      <c r="E908" s="380">
        <v>34.93</v>
      </c>
      <c r="F908" s="390"/>
    </row>
    <row r="909" spans="1:6" ht="30" x14ac:dyDescent="0.25">
      <c r="A909" s="98">
        <f t="shared" si="13"/>
        <v>49791</v>
      </c>
      <c r="B909" s="388" t="s">
        <v>26523</v>
      </c>
      <c r="C909" s="388" t="s">
        <v>26524</v>
      </c>
      <c r="D909" s="379" t="s">
        <v>181</v>
      </c>
      <c r="E909" s="380">
        <v>16.809999999999999</v>
      </c>
      <c r="F909" s="390"/>
    </row>
    <row r="910" spans="1:6" x14ac:dyDescent="0.25">
      <c r="A910" s="98">
        <f t="shared" ref="A910:A973" si="14">VALUE(RIGHT(B910,LEN(B910)-1))</f>
        <v>498</v>
      </c>
      <c r="B910" s="389" t="s">
        <v>26525</v>
      </c>
      <c r="C910" s="392" t="s">
        <v>25721</v>
      </c>
      <c r="D910" s="393"/>
      <c r="E910" s="393"/>
      <c r="F910" s="394"/>
    </row>
    <row r="911" spans="1:6" ht="30" x14ac:dyDescent="0.25">
      <c r="A911" s="98">
        <f t="shared" si="14"/>
        <v>49803</v>
      </c>
      <c r="B911" s="388" t="s">
        <v>26526</v>
      </c>
      <c r="C911" s="388" t="s">
        <v>26527</v>
      </c>
      <c r="D911" s="379" t="s">
        <v>181</v>
      </c>
      <c r="E911" s="380">
        <v>4.47</v>
      </c>
      <c r="F911" s="390"/>
    </row>
    <row r="912" spans="1:6" ht="30" x14ac:dyDescent="0.25">
      <c r="A912" s="98">
        <f t="shared" si="14"/>
        <v>49804</v>
      </c>
      <c r="B912" s="388" t="s">
        <v>26528</v>
      </c>
      <c r="C912" s="388" t="s">
        <v>26529</v>
      </c>
      <c r="D912" s="379" t="s">
        <v>181</v>
      </c>
      <c r="E912" s="380">
        <v>5.0599999999999996</v>
      </c>
      <c r="F912" s="390"/>
    </row>
    <row r="913" spans="1:6" ht="30" x14ac:dyDescent="0.25">
      <c r="A913" s="98">
        <f t="shared" si="14"/>
        <v>49805</v>
      </c>
      <c r="B913" s="388" t="s">
        <v>26530</v>
      </c>
      <c r="C913" s="388" t="s">
        <v>26531</v>
      </c>
      <c r="D913" s="379" t="s">
        <v>181</v>
      </c>
      <c r="E913" s="380">
        <v>9.14</v>
      </c>
      <c r="F913" s="390"/>
    </row>
    <row r="914" spans="1:6" ht="30" x14ac:dyDescent="0.25">
      <c r="A914" s="98">
        <f t="shared" si="14"/>
        <v>49806</v>
      </c>
      <c r="B914" s="388" t="s">
        <v>26532</v>
      </c>
      <c r="C914" s="388" t="s">
        <v>26533</v>
      </c>
      <c r="D914" s="379" t="s">
        <v>181</v>
      </c>
      <c r="E914" s="380">
        <v>9.3800000000000008</v>
      </c>
      <c r="F914" s="390"/>
    </row>
    <row r="915" spans="1:6" ht="30" x14ac:dyDescent="0.25">
      <c r="A915" s="98">
        <f t="shared" si="14"/>
        <v>49807</v>
      </c>
      <c r="B915" s="388" t="s">
        <v>26534</v>
      </c>
      <c r="C915" s="388" t="s">
        <v>26535</v>
      </c>
      <c r="D915" s="379" t="s">
        <v>181</v>
      </c>
      <c r="E915" s="380">
        <v>15.47</v>
      </c>
      <c r="F915" s="390"/>
    </row>
    <row r="916" spans="1:6" ht="15" customHeight="1" x14ac:dyDescent="0.25">
      <c r="A916" s="98">
        <f t="shared" si="14"/>
        <v>49809</v>
      </c>
      <c r="B916" s="388" t="s">
        <v>26536</v>
      </c>
      <c r="C916" s="388" t="s">
        <v>26537</v>
      </c>
      <c r="D916" s="379" t="s">
        <v>181</v>
      </c>
      <c r="E916" s="380">
        <v>20.81</v>
      </c>
      <c r="F916" s="390"/>
    </row>
    <row r="917" spans="1:6" ht="30" x14ac:dyDescent="0.25">
      <c r="A917" s="98">
        <f t="shared" si="14"/>
        <v>49811</v>
      </c>
      <c r="B917" s="388" t="s">
        <v>26538</v>
      </c>
      <c r="C917" s="388" t="s">
        <v>26539</v>
      </c>
      <c r="D917" s="379" t="s">
        <v>181</v>
      </c>
      <c r="E917" s="380">
        <v>33.49</v>
      </c>
      <c r="F917" s="390"/>
    </row>
    <row r="918" spans="1:6" ht="30" x14ac:dyDescent="0.25">
      <c r="A918" s="98">
        <f t="shared" si="14"/>
        <v>49812</v>
      </c>
      <c r="B918" s="388" t="s">
        <v>26540</v>
      </c>
      <c r="C918" s="388" t="s">
        <v>26541</v>
      </c>
      <c r="D918" s="379" t="s">
        <v>181</v>
      </c>
      <c r="E918" s="380">
        <v>245.7</v>
      </c>
      <c r="F918" s="390"/>
    </row>
    <row r="919" spans="1:6" ht="15" customHeight="1" x14ac:dyDescent="0.25">
      <c r="A919" s="98">
        <f t="shared" si="14"/>
        <v>49818</v>
      </c>
      <c r="B919" s="388" t="s">
        <v>26542</v>
      </c>
      <c r="C919" s="388" t="s">
        <v>26543</v>
      </c>
      <c r="D919" s="379" t="s">
        <v>181</v>
      </c>
      <c r="E919" s="380">
        <v>2.17</v>
      </c>
      <c r="F919" s="390"/>
    </row>
    <row r="920" spans="1:6" ht="15" customHeight="1" x14ac:dyDescent="0.25">
      <c r="A920" s="98">
        <f t="shared" si="14"/>
        <v>49860</v>
      </c>
      <c r="B920" s="388" t="s">
        <v>26544</v>
      </c>
      <c r="C920" s="388" t="s">
        <v>26545</v>
      </c>
      <c r="D920" s="379" t="s">
        <v>181</v>
      </c>
      <c r="E920" s="380">
        <v>107.47</v>
      </c>
      <c r="F920" s="390"/>
    </row>
    <row r="921" spans="1:6" ht="30" x14ac:dyDescent="0.25">
      <c r="A921" s="98">
        <f t="shared" si="14"/>
        <v>49861</v>
      </c>
      <c r="B921" s="388" t="s">
        <v>26546</v>
      </c>
      <c r="C921" s="388" t="s">
        <v>1028</v>
      </c>
      <c r="D921" s="379" t="s">
        <v>181</v>
      </c>
      <c r="E921" s="380">
        <v>5.99</v>
      </c>
      <c r="F921" s="390"/>
    </row>
    <row r="922" spans="1:6" ht="30" x14ac:dyDescent="0.25">
      <c r="A922" s="98">
        <f t="shared" si="14"/>
        <v>49897</v>
      </c>
      <c r="B922" s="388" t="s">
        <v>26547</v>
      </c>
      <c r="C922" s="388" t="s">
        <v>26548</v>
      </c>
      <c r="D922" s="379" t="s">
        <v>181</v>
      </c>
      <c r="E922" s="380">
        <v>61.4</v>
      </c>
      <c r="F922" s="390"/>
    </row>
    <row r="923" spans="1:6" x14ac:dyDescent="0.25">
      <c r="A923" s="98">
        <f t="shared" si="14"/>
        <v>499</v>
      </c>
      <c r="B923" s="389" t="s">
        <v>26549</v>
      </c>
      <c r="C923" s="392" t="s">
        <v>26550</v>
      </c>
      <c r="D923" s="393"/>
      <c r="E923" s="393"/>
      <c r="F923" s="394"/>
    </row>
    <row r="924" spans="1:6" ht="45" x14ac:dyDescent="0.25">
      <c r="A924" s="98">
        <f t="shared" si="14"/>
        <v>49905</v>
      </c>
      <c r="B924" s="388" t="s">
        <v>26551</v>
      </c>
      <c r="C924" s="388" t="s">
        <v>26552</v>
      </c>
      <c r="D924" s="379" t="s">
        <v>181</v>
      </c>
      <c r="E924" s="380">
        <v>188.31</v>
      </c>
      <c r="F924" s="390"/>
    </row>
    <row r="925" spans="1:6" ht="30" x14ac:dyDescent="0.25">
      <c r="A925" s="98">
        <f t="shared" si="14"/>
        <v>49959</v>
      </c>
      <c r="B925" s="388" t="s">
        <v>26553</v>
      </c>
      <c r="C925" s="388" t="s">
        <v>26554</v>
      </c>
      <c r="D925" s="379" t="s">
        <v>181</v>
      </c>
      <c r="E925" s="380">
        <v>280.94</v>
      </c>
      <c r="F925" s="390"/>
    </row>
    <row r="926" spans="1:6" ht="60" x14ac:dyDescent="0.25">
      <c r="A926" s="98">
        <f t="shared" si="14"/>
        <v>49967</v>
      </c>
      <c r="B926" s="388" t="s">
        <v>38107</v>
      </c>
      <c r="C926" s="388" t="s">
        <v>38108</v>
      </c>
      <c r="D926" s="379" t="s">
        <v>38109</v>
      </c>
      <c r="E926" s="380">
        <v>0.93</v>
      </c>
      <c r="F926" s="390"/>
    </row>
    <row r="927" spans="1:6" ht="30" x14ac:dyDescent="0.25">
      <c r="A927" s="98">
        <f t="shared" si="14"/>
        <v>5</v>
      </c>
      <c r="B927" s="389" t="s">
        <v>9090</v>
      </c>
      <c r="C927" s="392" t="s">
        <v>26555</v>
      </c>
      <c r="D927" s="393"/>
      <c r="E927" s="393"/>
      <c r="F927" s="394"/>
    </row>
    <row r="928" spans="1:6" x14ac:dyDescent="0.25">
      <c r="A928" s="98">
        <f t="shared" si="14"/>
        <v>501</v>
      </c>
      <c r="B928" s="389" t="s">
        <v>9092</v>
      </c>
      <c r="C928" s="392" t="s">
        <v>26556</v>
      </c>
      <c r="D928" s="393"/>
      <c r="E928" s="393"/>
      <c r="F928" s="394"/>
    </row>
    <row r="929" spans="1:6" ht="30" x14ac:dyDescent="0.25">
      <c r="A929" s="98">
        <f t="shared" si="14"/>
        <v>50105</v>
      </c>
      <c r="B929" s="388" t="s">
        <v>26557</v>
      </c>
      <c r="C929" s="388" t="s">
        <v>26558</v>
      </c>
      <c r="D929" s="379" t="s">
        <v>181</v>
      </c>
      <c r="E929" s="380">
        <v>34.56</v>
      </c>
      <c r="F929" s="390"/>
    </row>
    <row r="930" spans="1:6" ht="15" customHeight="1" x14ac:dyDescent="0.25">
      <c r="A930" s="98">
        <f t="shared" si="14"/>
        <v>50126</v>
      </c>
      <c r="B930" s="388" t="s">
        <v>26559</v>
      </c>
      <c r="C930" s="388" t="s">
        <v>26560</v>
      </c>
      <c r="D930" s="379" t="s">
        <v>181</v>
      </c>
      <c r="E930" s="380">
        <v>21.06</v>
      </c>
      <c r="F930" s="390"/>
    </row>
    <row r="931" spans="1:6" ht="30" x14ac:dyDescent="0.25">
      <c r="A931" s="98">
        <f t="shared" si="14"/>
        <v>50128</v>
      </c>
      <c r="B931" s="388" t="s">
        <v>26561</v>
      </c>
      <c r="C931" s="388" t="s">
        <v>26562</v>
      </c>
      <c r="D931" s="379" t="s">
        <v>181</v>
      </c>
      <c r="E931" s="380">
        <v>0.89</v>
      </c>
      <c r="F931" s="390"/>
    </row>
    <row r="932" spans="1:6" ht="30" x14ac:dyDescent="0.25">
      <c r="A932" s="98">
        <f t="shared" si="14"/>
        <v>50161</v>
      </c>
      <c r="B932" s="388" t="s">
        <v>26563</v>
      </c>
      <c r="C932" s="388" t="s">
        <v>26564</v>
      </c>
      <c r="D932" s="379" t="s">
        <v>182</v>
      </c>
      <c r="E932" s="380">
        <v>84.46</v>
      </c>
      <c r="F932" s="390"/>
    </row>
    <row r="933" spans="1:6" x14ac:dyDescent="0.25">
      <c r="A933" s="98">
        <f t="shared" si="14"/>
        <v>50163</v>
      </c>
      <c r="B933" s="388" t="s">
        <v>26565</v>
      </c>
      <c r="C933" s="388" t="s">
        <v>26566</v>
      </c>
      <c r="D933" s="379" t="s">
        <v>181</v>
      </c>
      <c r="E933" s="380">
        <v>4.87</v>
      </c>
      <c r="F933" s="390"/>
    </row>
    <row r="934" spans="1:6" x14ac:dyDescent="0.25">
      <c r="A934" s="98">
        <f t="shared" si="14"/>
        <v>50164</v>
      </c>
      <c r="B934" s="388" t="s">
        <v>26567</v>
      </c>
      <c r="C934" s="388" t="s">
        <v>26568</v>
      </c>
      <c r="D934" s="379" t="s">
        <v>181</v>
      </c>
      <c r="E934" s="380">
        <v>12.55</v>
      </c>
      <c r="F934" s="390"/>
    </row>
    <row r="935" spans="1:6" ht="30" x14ac:dyDescent="0.25">
      <c r="A935" s="98">
        <f t="shared" si="14"/>
        <v>50167</v>
      </c>
      <c r="B935" s="388" t="s">
        <v>26569</v>
      </c>
      <c r="C935" s="388" t="s">
        <v>26570</v>
      </c>
      <c r="D935" s="379" t="s">
        <v>181</v>
      </c>
      <c r="E935" s="380">
        <v>50.22</v>
      </c>
      <c r="F935" s="390"/>
    </row>
    <row r="936" spans="1:6" ht="30" x14ac:dyDescent="0.25">
      <c r="A936" s="98">
        <f t="shared" si="14"/>
        <v>50187</v>
      </c>
      <c r="B936" s="388" t="s">
        <v>26571</v>
      </c>
      <c r="C936" s="388" t="s">
        <v>26572</v>
      </c>
      <c r="D936" s="379" t="s">
        <v>182</v>
      </c>
      <c r="E936" s="380">
        <v>35.33</v>
      </c>
      <c r="F936" s="390"/>
    </row>
    <row r="937" spans="1:6" ht="30" x14ac:dyDescent="0.25">
      <c r="A937" s="98">
        <f t="shared" si="14"/>
        <v>50188</v>
      </c>
      <c r="B937" s="388" t="s">
        <v>26573</v>
      </c>
      <c r="C937" s="388" t="s">
        <v>26574</v>
      </c>
      <c r="D937" s="379" t="s">
        <v>181</v>
      </c>
      <c r="E937" s="380">
        <v>32.840000000000003</v>
      </c>
      <c r="F937" s="390"/>
    </row>
    <row r="938" spans="1:6" x14ac:dyDescent="0.25">
      <c r="A938" s="98">
        <f t="shared" si="14"/>
        <v>510</v>
      </c>
      <c r="B938" s="389" t="s">
        <v>26575</v>
      </c>
      <c r="C938" s="392" t="s">
        <v>26576</v>
      </c>
      <c r="D938" s="393"/>
      <c r="E938" s="393"/>
      <c r="F938" s="394"/>
    </row>
    <row r="939" spans="1:6" ht="15" customHeight="1" x14ac:dyDescent="0.25">
      <c r="A939" s="98">
        <f t="shared" si="14"/>
        <v>51008</v>
      </c>
      <c r="B939" s="388" t="s">
        <v>26577</v>
      </c>
      <c r="C939" s="388" t="s">
        <v>26578</v>
      </c>
      <c r="D939" s="379" t="s">
        <v>181</v>
      </c>
      <c r="E939" s="380">
        <v>9.76</v>
      </c>
      <c r="F939" s="390"/>
    </row>
    <row r="940" spans="1:6" ht="30" x14ac:dyDescent="0.25">
      <c r="A940" s="98">
        <f t="shared" si="14"/>
        <v>51015</v>
      </c>
      <c r="B940" s="388" t="s">
        <v>26579</v>
      </c>
      <c r="C940" s="388" t="s">
        <v>26580</v>
      </c>
      <c r="D940" s="379" t="s">
        <v>181</v>
      </c>
      <c r="E940" s="380">
        <v>54.86</v>
      </c>
      <c r="F940" s="390"/>
    </row>
    <row r="941" spans="1:6" ht="30" x14ac:dyDescent="0.25">
      <c r="A941" s="98">
        <f t="shared" si="14"/>
        <v>51016</v>
      </c>
      <c r="B941" s="388" t="s">
        <v>26581</v>
      </c>
      <c r="C941" s="388" t="s">
        <v>26582</v>
      </c>
      <c r="D941" s="379" t="s">
        <v>181</v>
      </c>
      <c r="E941" s="380">
        <v>37.83</v>
      </c>
      <c r="F941" s="390"/>
    </row>
    <row r="942" spans="1:6" ht="30" x14ac:dyDescent="0.25">
      <c r="A942" s="98">
        <f t="shared" si="14"/>
        <v>51033</v>
      </c>
      <c r="B942" s="388" t="s">
        <v>26583</v>
      </c>
      <c r="C942" s="388" t="s">
        <v>26584</v>
      </c>
      <c r="D942" s="379" t="s">
        <v>181</v>
      </c>
      <c r="E942" s="380">
        <v>23.65</v>
      </c>
      <c r="F942" s="390"/>
    </row>
    <row r="943" spans="1:6" ht="30" x14ac:dyDescent="0.25">
      <c r="A943" s="98">
        <f t="shared" si="14"/>
        <v>51046</v>
      </c>
      <c r="B943" s="388" t="s">
        <v>26585</v>
      </c>
      <c r="C943" s="388" t="s">
        <v>26586</v>
      </c>
      <c r="D943" s="379" t="s">
        <v>181</v>
      </c>
      <c r="E943" s="380">
        <v>17.190000000000001</v>
      </c>
      <c r="F943" s="390"/>
    </row>
    <row r="944" spans="1:6" ht="30" x14ac:dyDescent="0.25">
      <c r="A944" s="98">
        <f t="shared" si="14"/>
        <v>51048</v>
      </c>
      <c r="B944" s="388" t="s">
        <v>26587</v>
      </c>
      <c r="C944" s="388" t="s">
        <v>26588</v>
      </c>
      <c r="D944" s="379" t="s">
        <v>181</v>
      </c>
      <c r="E944" s="380">
        <v>13.48</v>
      </c>
      <c r="F944" s="390"/>
    </row>
    <row r="945" spans="1:6" ht="30" x14ac:dyDescent="0.25">
      <c r="A945" s="98">
        <f t="shared" si="14"/>
        <v>51053</v>
      </c>
      <c r="B945" s="388" t="s">
        <v>26589</v>
      </c>
      <c r="C945" s="388" t="s">
        <v>26590</v>
      </c>
      <c r="D945" s="379" t="s">
        <v>181</v>
      </c>
      <c r="E945" s="380">
        <v>97.53</v>
      </c>
      <c r="F945" s="390"/>
    </row>
    <row r="946" spans="1:6" ht="30" x14ac:dyDescent="0.25">
      <c r="A946" s="98">
        <f t="shared" si="14"/>
        <v>51054</v>
      </c>
      <c r="B946" s="388" t="s">
        <v>26591</v>
      </c>
      <c r="C946" s="388" t="s">
        <v>26592</v>
      </c>
      <c r="D946" s="379" t="s">
        <v>181</v>
      </c>
      <c r="E946" s="380">
        <v>98.7</v>
      </c>
      <c r="F946" s="390"/>
    </row>
    <row r="947" spans="1:6" x14ac:dyDescent="0.25">
      <c r="A947" s="98">
        <f t="shared" si="14"/>
        <v>520</v>
      </c>
      <c r="B947" s="389" t="s">
        <v>26593</v>
      </c>
      <c r="C947" s="392" t="s">
        <v>677</v>
      </c>
      <c r="D947" s="393"/>
      <c r="E947" s="393"/>
      <c r="F947" s="394"/>
    </row>
    <row r="948" spans="1:6" ht="30" x14ac:dyDescent="0.25">
      <c r="A948" s="98">
        <f t="shared" si="14"/>
        <v>52004</v>
      </c>
      <c r="B948" s="388" t="s">
        <v>26594</v>
      </c>
      <c r="C948" s="388" t="s">
        <v>26595</v>
      </c>
      <c r="D948" s="379" t="s">
        <v>181</v>
      </c>
      <c r="E948" s="380">
        <v>284.5</v>
      </c>
      <c r="F948" s="390"/>
    </row>
    <row r="949" spans="1:6" x14ac:dyDescent="0.25">
      <c r="A949" s="98">
        <f t="shared" si="14"/>
        <v>52011</v>
      </c>
      <c r="B949" s="388" t="s">
        <v>26596</v>
      </c>
      <c r="C949" s="388" t="s">
        <v>26597</v>
      </c>
      <c r="D949" s="379" t="s">
        <v>181</v>
      </c>
      <c r="E949" s="380">
        <v>281.88</v>
      </c>
      <c r="F949" s="390"/>
    </row>
    <row r="950" spans="1:6" ht="15" customHeight="1" x14ac:dyDescent="0.25">
      <c r="A950" s="98">
        <f t="shared" si="14"/>
        <v>52017</v>
      </c>
      <c r="B950" s="388" t="s">
        <v>26598</v>
      </c>
      <c r="C950" s="388" t="s">
        <v>26599</v>
      </c>
      <c r="D950" s="379" t="s">
        <v>181</v>
      </c>
      <c r="E950" s="381">
        <v>1878.32</v>
      </c>
      <c r="F950" s="390"/>
    </row>
    <row r="951" spans="1:6" ht="30" x14ac:dyDescent="0.25">
      <c r="A951" s="98">
        <f t="shared" si="14"/>
        <v>52030</v>
      </c>
      <c r="B951" s="388" t="s">
        <v>26600</v>
      </c>
      <c r="C951" s="388" t="s">
        <v>26601</v>
      </c>
      <c r="D951" s="379" t="s">
        <v>181</v>
      </c>
      <c r="E951" s="380">
        <v>54.9</v>
      </c>
      <c r="F951" s="390"/>
    </row>
    <row r="952" spans="1:6" ht="90" x14ac:dyDescent="0.25">
      <c r="A952" s="98">
        <f t="shared" si="14"/>
        <v>52031</v>
      </c>
      <c r="B952" s="388" t="s">
        <v>26602</v>
      </c>
      <c r="C952" s="388" t="s">
        <v>26603</v>
      </c>
      <c r="D952" s="379" t="s">
        <v>181</v>
      </c>
      <c r="E952" s="380">
        <v>510.41</v>
      </c>
      <c r="F952" s="390"/>
    </row>
    <row r="953" spans="1:6" ht="45" x14ac:dyDescent="0.25">
      <c r="A953" s="98">
        <f t="shared" si="14"/>
        <v>52036</v>
      </c>
      <c r="B953" s="388" t="s">
        <v>26604</v>
      </c>
      <c r="C953" s="388" t="s">
        <v>26605</v>
      </c>
      <c r="D953" s="379" t="s">
        <v>181</v>
      </c>
      <c r="E953" s="380">
        <v>569.01</v>
      </c>
      <c r="F953" s="390"/>
    </row>
    <row r="954" spans="1:6" ht="45" x14ac:dyDescent="0.25">
      <c r="A954" s="98">
        <f t="shared" si="14"/>
        <v>52041</v>
      </c>
      <c r="B954" s="388" t="s">
        <v>26606</v>
      </c>
      <c r="C954" s="388" t="s">
        <v>26607</v>
      </c>
      <c r="D954" s="379" t="s">
        <v>181</v>
      </c>
      <c r="E954" s="380">
        <v>284.5</v>
      </c>
      <c r="F954" s="390"/>
    </row>
    <row r="955" spans="1:6" ht="30" x14ac:dyDescent="0.25">
      <c r="A955" s="98">
        <f t="shared" si="14"/>
        <v>52053</v>
      </c>
      <c r="B955" s="388" t="s">
        <v>26608</v>
      </c>
      <c r="C955" s="388" t="s">
        <v>26609</v>
      </c>
      <c r="D955" s="379" t="s">
        <v>181</v>
      </c>
      <c r="E955" s="380">
        <v>66.650000000000006</v>
      </c>
      <c r="F955" s="390"/>
    </row>
    <row r="956" spans="1:6" ht="90" x14ac:dyDescent="0.25">
      <c r="A956" s="98">
        <f t="shared" si="14"/>
        <v>52076</v>
      </c>
      <c r="B956" s="388" t="s">
        <v>26610</v>
      </c>
      <c r="C956" s="388" t="s">
        <v>26611</v>
      </c>
      <c r="D956" s="379" t="s">
        <v>181</v>
      </c>
      <c r="E956" s="380">
        <v>460.46</v>
      </c>
      <c r="F956" s="390"/>
    </row>
    <row r="957" spans="1:6" ht="30" x14ac:dyDescent="0.25">
      <c r="A957" s="98">
        <f t="shared" si="14"/>
        <v>52078</v>
      </c>
      <c r="B957" s="388" t="s">
        <v>26612</v>
      </c>
      <c r="C957" s="388" t="s">
        <v>26613</v>
      </c>
      <c r="D957" s="379" t="s">
        <v>181</v>
      </c>
      <c r="E957" s="380">
        <v>420.22</v>
      </c>
      <c r="F957" s="390"/>
    </row>
    <row r="958" spans="1:6" x14ac:dyDescent="0.25">
      <c r="A958" s="98">
        <f t="shared" si="14"/>
        <v>521</v>
      </c>
      <c r="B958" s="389" t="s">
        <v>26614</v>
      </c>
      <c r="C958" s="392" t="s">
        <v>26615</v>
      </c>
      <c r="D958" s="393"/>
      <c r="E958" s="393"/>
      <c r="F958" s="394"/>
    </row>
    <row r="959" spans="1:6" ht="30" x14ac:dyDescent="0.25">
      <c r="A959" s="98">
        <f t="shared" si="14"/>
        <v>52103</v>
      </c>
      <c r="B959" s="388" t="s">
        <v>26616</v>
      </c>
      <c r="C959" s="388" t="s">
        <v>26617</v>
      </c>
      <c r="D959" s="379" t="s">
        <v>181</v>
      </c>
      <c r="E959" s="381">
        <v>4275.59</v>
      </c>
      <c r="F959" s="390"/>
    </row>
    <row r="960" spans="1:6" ht="15" customHeight="1" x14ac:dyDescent="0.25">
      <c r="A960" s="98">
        <f t="shared" si="14"/>
        <v>52118</v>
      </c>
      <c r="B960" s="388" t="s">
        <v>26618</v>
      </c>
      <c r="C960" s="388" t="s">
        <v>26619</v>
      </c>
      <c r="D960" s="379" t="s">
        <v>181</v>
      </c>
      <c r="E960" s="381">
        <v>2441.71</v>
      </c>
      <c r="F960" s="390"/>
    </row>
    <row r="961" spans="1:6" ht="90" x14ac:dyDescent="0.25">
      <c r="A961" s="98">
        <f t="shared" si="14"/>
        <v>52121</v>
      </c>
      <c r="B961" s="388" t="s">
        <v>26620</v>
      </c>
      <c r="C961" s="388" t="s">
        <v>26621</v>
      </c>
      <c r="D961" s="379" t="s">
        <v>181</v>
      </c>
      <c r="E961" s="380">
        <v>657.77</v>
      </c>
      <c r="F961" s="390"/>
    </row>
    <row r="962" spans="1:6" x14ac:dyDescent="0.25">
      <c r="A962" s="98">
        <f t="shared" si="14"/>
        <v>52123</v>
      </c>
      <c r="B962" s="388" t="s">
        <v>26622</v>
      </c>
      <c r="C962" s="388" t="s">
        <v>26623</v>
      </c>
      <c r="D962" s="379" t="s">
        <v>181</v>
      </c>
      <c r="E962" s="381">
        <v>1322.48</v>
      </c>
      <c r="F962" s="390"/>
    </row>
    <row r="963" spans="1:6" ht="105" x14ac:dyDescent="0.25">
      <c r="A963" s="98">
        <f t="shared" si="14"/>
        <v>52125</v>
      </c>
      <c r="B963" s="388" t="s">
        <v>26624</v>
      </c>
      <c r="C963" s="388" t="s">
        <v>26625</v>
      </c>
      <c r="D963" s="379" t="s">
        <v>181</v>
      </c>
      <c r="E963" s="381">
        <v>2245.1</v>
      </c>
      <c r="F963" s="390"/>
    </row>
    <row r="964" spans="1:6" ht="45" x14ac:dyDescent="0.25">
      <c r="A964" s="98">
        <f t="shared" si="14"/>
        <v>52126</v>
      </c>
      <c r="B964" s="388" t="s">
        <v>26626</v>
      </c>
      <c r="C964" s="388" t="s">
        <v>26627</v>
      </c>
      <c r="D964" s="379" t="s">
        <v>181</v>
      </c>
      <c r="E964" s="380">
        <v>600.52</v>
      </c>
      <c r="F964" s="390"/>
    </row>
    <row r="965" spans="1:6" ht="105" x14ac:dyDescent="0.25">
      <c r="A965" s="98">
        <f t="shared" si="14"/>
        <v>52132</v>
      </c>
      <c r="B965" s="388" t="s">
        <v>26628</v>
      </c>
      <c r="C965" s="388" t="s">
        <v>26629</v>
      </c>
      <c r="D965" s="379" t="s">
        <v>181</v>
      </c>
      <c r="E965" s="381">
        <v>2019.77</v>
      </c>
      <c r="F965" s="390"/>
    </row>
    <row r="966" spans="1:6" ht="90" x14ac:dyDescent="0.25">
      <c r="A966" s="98">
        <f t="shared" si="14"/>
        <v>52150</v>
      </c>
      <c r="B966" s="388" t="s">
        <v>26630</v>
      </c>
      <c r="C966" s="388" t="s">
        <v>26631</v>
      </c>
      <c r="D966" s="379" t="s">
        <v>181</v>
      </c>
      <c r="E966" s="380">
        <v>746.53</v>
      </c>
      <c r="F966" s="390"/>
    </row>
    <row r="967" spans="1:6" ht="120" x14ac:dyDescent="0.25">
      <c r="A967" s="98">
        <f t="shared" si="14"/>
        <v>52164</v>
      </c>
      <c r="B967" s="388" t="s">
        <v>26632</v>
      </c>
      <c r="C967" s="388" t="s">
        <v>26633</v>
      </c>
      <c r="D967" s="379" t="s">
        <v>181</v>
      </c>
      <c r="E967" s="381">
        <v>2779.79</v>
      </c>
      <c r="F967" s="390"/>
    </row>
    <row r="968" spans="1:6" ht="15" customHeight="1" x14ac:dyDescent="0.25">
      <c r="A968" s="98">
        <f t="shared" si="14"/>
        <v>540</v>
      </c>
      <c r="B968" s="389" t="s">
        <v>26634</v>
      </c>
      <c r="C968" s="392" t="s">
        <v>9039</v>
      </c>
      <c r="D968" s="393"/>
      <c r="E968" s="393"/>
      <c r="F968" s="394"/>
    </row>
    <row r="969" spans="1:6" ht="15" customHeight="1" x14ac:dyDescent="0.25">
      <c r="A969" s="98">
        <f t="shared" si="14"/>
        <v>54003</v>
      </c>
      <c r="B969" s="388" t="s">
        <v>26635</v>
      </c>
      <c r="C969" s="388" t="s">
        <v>1076</v>
      </c>
      <c r="D969" s="379" t="s">
        <v>181</v>
      </c>
      <c r="E969" s="380">
        <v>4</v>
      </c>
      <c r="F969" s="390"/>
    </row>
    <row r="970" spans="1:6" ht="30" x14ac:dyDescent="0.25">
      <c r="A970" s="98">
        <f t="shared" si="14"/>
        <v>54010</v>
      </c>
      <c r="B970" s="388" t="s">
        <v>26636</v>
      </c>
      <c r="C970" s="388" t="s">
        <v>1057</v>
      </c>
      <c r="D970" s="379" t="s">
        <v>181</v>
      </c>
      <c r="E970" s="380">
        <v>27.99</v>
      </c>
      <c r="F970" s="390"/>
    </row>
    <row r="971" spans="1:6" ht="30" x14ac:dyDescent="0.25">
      <c r="A971" s="98">
        <f t="shared" si="14"/>
        <v>54024</v>
      </c>
      <c r="B971" s="388" t="s">
        <v>26637</v>
      </c>
      <c r="C971" s="388" t="s">
        <v>26638</v>
      </c>
      <c r="D971" s="379" t="s">
        <v>181</v>
      </c>
      <c r="E971" s="380">
        <v>186.47</v>
      </c>
      <c r="F971" s="390"/>
    </row>
    <row r="972" spans="1:6" ht="15" customHeight="1" x14ac:dyDescent="0.25">
      <c r="A972" s="98">
        <f t="shared" si="14"/>
        <v>54025</v>
      </c>
      <c r="B972" s="388" t="s">
        <v>26639</v>
      </c>
      <c r="C972" s="388" t="s">
        <v>26640</v>
      </c>
      <c r="D972" s="379" t="s">
        <v>181</v>
      </c>
      <c r="E972" s="380">
        <v>231.7</v>
      </c>
      <c r="F972" s="390"/>
    </row>
    <row r="973" spans="1:6" ht="30" x14ac:dyDescent="0.25">
      <c r="A973" s="98">
        <f t="shared" si="14"/>
        <v>54062</v>
      </c>
      <c r="B973" s="388" t="s">
        <v>26641</v>
      </c>
      <c r="C973" s="388" t="s">
        <v>26642</v>
      </c>
      <c r="D973" s="379" t="s">
        <v>181</v>
      </c>
      <c r="E973" s="380">
        <v>103.55</v>
      </c>
      <c r="F973" s="390"/>
    </row>
    <row r="974" spans="1:6" ht="30" x14ac:dyDescent="0.25">
      <c r="A974" s="98">
        <f t="shared" ref="A974:A1037" si="15">VALUE(RIGHT(B974,LEN(B974)-1))</f>
        <v>54063</v>
      </c>
      <c r="B974" s="388" t="s">
        <v>26643</v>
      </c>
      <c r="C974" s="388" t="s">
        <v>26644</v>
      </c>
      <c r="D974" s="379" t="s">
        <v>181</v>
      </c>
      <c r="E974" s="380">
        <v>298.37</v>
      </c>
      <c r="F974" s="390"/>
    </row>
    <row r="975" spans="1:6" ht="30" x14ac:dyDescent="0.25">
      <c r="A975" s="98">
        <f t="shared" si="15"/>
        <v>54090</v>
      </c>
      <c r="B975" s="388" t="s">
        <v>26645</v>
      </c>
      <c r="C975" s="388" t="s">
        <v>26646</v>
      </c>
      <c r="D975" s="379" t="s">
        <v>181</v>
      </c>
      <c r="E975" s="381">
        <v>5104.28</v>
      </c>
      <c r="F975" s="390"/>
    </row>
    <row r="976" spans="1:6" ht="15" customHeight="1" x14ac:dyDescent="0.25">
      <c r="A976" s="98">
        <f t="shared" si="15"/>
        <v>6</v>
      </c>
      <c r="B976" s="389" t="s">
        <v>9156</v>
      </c>
      <c r="C976" s="392" t="s">
        <v>26647</v>
      </c>
      <c r="D976" s="393"/>
      <c r="E976" s="393"/>
      <c r="F976" s="394"/>
    </row>
    <row r="977" spans="1:6" x14ac:dyDescent="0.25">
      <c r="A977" s="98">
        <f t="shared" si="15"/>
        <v>601</v>
      </c>
      <c r="B977" s="389" t="s">
        <v>9158</v>
      </c>
      <c r="C977" s="392" t="s">
        <v>26648</v>
      </c>
      <c r="D977" s="393"/>
      <c r="E977" s="393"/>
      <c r="F977" s="394"/>
    </row>
    <row r="978" spans="1:6" ht="30" x14ac:dyDescent="0.25">
      <c r="A978" s="98">
        <f t="shared" si="15"/>
        <v>60101</v>
      </c>
      <c r="B978" s="388" t="s">
        <v>9160</v>
      </c>
      <c r="C978" s="388" t="s">
        <v>26649</v>
      </c>
      <c r="D978" s="379" t="s">
        <v>182</v>
      </c>
      <c r="E978" s="380">
        <v>80.78</v>
      </c>
      <c r="F978" s="390"/>
    </row>
    <row r="979" spans="1:6" ht="15" customHeight="1" x14ac:dyDescent="0.25">
      <c r="A979" s="98">
        <f t="shared" si="15"/>
        <v>60104</v>
      </c>
      <c r="B979" s="388" t="s">
        <v>26650</v>
      </c>
      <c r="C979" s="388" t="s">
        <v>26651</v>
      </c>
      <c r="D979" s="379" t="s">
        <v>182</v>
      </c>
      <c r="E979" s="380">
        <v>58.19</v>
      </c>
      <c r="F979" s="390"/>
    </row>
    <row r="980" spans="1:6" x14ac:dyDescent="0.25">
      <c r="A980" s="98">
        <f t="shared" si="15"/>
        <v>602</v>
      </c>
      <c r="B980" s="389" t="s">
        <v>26652</v>
      </c>
      <c r="C980" s="392" t="s">
        <v>26653</v>
      </c>
      <c r="D980" s="393"/>
      <c r="E980" s="393"/>
      <c r="F980" s="394"/>
    </row>
    <row r="981" spans="1:6" x14ac:dyDescent="0.25">
      <c r="A981" s="98">
        <f t="shared" si="15"/>
        <v>60241</v>
      </c>
      <c r="B981" s="388" t="s">
        <v>26654</v>
      </c>
      <c r="C981" s="388" t="s">
        <v>26655</v>
      </c>
      <c r="D981" s="379" t="s">
        <v>181</v>
      </c>
      <c r="E981" s="380">
        <v>29.27</v>
      </c>
      <c r="F981" s="390"/>
    </row>
    <row r="982" spans="1:6" x14ac:dyDescent="0.25">
      <c r="A982" s="98">
        <f t="shared" si="15"/>
        <v>60242</v>
      </c>
      <c r="B982" s="388" t="s">
        <v>26656</v>
      </c>
      <c r="C982" s="388" t="s">
        <v>26657</v>
      </c>
      <c r="D982" s="379" t="s">
        <v>181</v>
      </c>
      <c r="E982" s="380">
        <v>61.15</v>
      </c>
      <c r="F982" s="390"/>
    </row>
    <row r="983" spans="1:6" x14ac:dyDescent="0.25">
      <c r="A983" s="98">
        <f t="shared" si="15"/>
        <v>60243</v>
      </c>
      <c r="B983" s="388" t="s">
        <v>26658</v>
      </c>
      <c r="C983" s="388" t="s">
        <v>26659</v>
      </c>
      <c r="D983" s="379" t="s">
        <v>181</v>
      </c>
      <c r="E983" s="380">
        <v>119.67</v>
      </c>
      <c r="F983" s="390"/>
    </row>
    <row r="984" spans="1:6" ht="30" x14ac:dyDescent="0.25">
      <c r="A984" s="98">
        <f t="shared" si="15"/>
        <v>604</v>
      </c>
      <c r="B984" s="389" t="s">
        <v>26660</v>
      </c>
      <c r="C984" s="392" t="s">
        <v>26661</v>
      </c>
      <c r="D984" s="393"/>
      <c r="E984" s="393"/>
      <c r="F984" s="394"/>
    </row>
    <row r="985" spans="1:6" x14ac:dyDescent="0.25">
      <c r="A985" s="98">
        <f t="shared" si="15"/>
        <v>60406</v>
      </c>
      <c r="B985" s="388" t="s">
        <v>26662</v>
      </c>
      <c r="C985" s="388" t="s">
        <v>26663</v>
      </c>
      <c r="D985" s="379" t="s">
        <v>181</v>
      </c>
      <c r="E985" s="380">
        <v>170.45</v>
      </c>
      <c r="F985" s="390"/>
    </row>
    <row r="986" spans="1:6" ht="30" x14ac:dyDescent="0.25">
      <c r="A986" s="98">
        <f t="shared" si="15"/>
        <v>60443</v>
      </c>
      <c r="B986" s="388" t="s">
        <v>26664</v>
      </c>
      <c r="C986" s="388" t="s">
        <v>26665</v>
      </c>
      <c r="D986" s="379" t="s">
        <v>181</v>
      </c>
      <c r="E986" s="380">
        <v>39.630000000000003</v>
      </c>
      <c r="F986" s="390"/>
    </row>
    <row r="987" spans="1:6" ht="30" x14ac:dyDescent="0.25">
      <c r="A987" s="98">
        <f t="shared" si="15"/>
        <v>605</v>
      </c>
      <c r="B987" s="389" t="s">
        <v>26666</v>
      </c>
      <c r="C987" s="392" t="s">
        <v>26661</v>
      </c>
      <c r="D987" s="393"/>
      <c r="E987" s="393"/>
      <c r="F987" s="394"/>
    </row>
    <row r="988" spans="1:6" ht="30" x14ac:dyDescent="0.25">
      <c r="A988" s="98">
        <f t="shared" si="15"/>
        <v>60501</v>
      </c>
      <c r="B988" s="388" t="s">
        <v>26667</v>
      </c>
      <c r="C988" s="388" t="s">
        <v>26668</v>
      </c>
      <c r="D988" s="379" t="s">
        <v>182</v>
      </c>
      <c r="E988" s="380">
        <v>19.899999999999999</v>
      </c>
      <c r="F988" s="390"/>
    </row>
    <row r="989" spans="1:6" ht="30" x14ac:dyDescent="0.25">
      <c r="A989" s="98">
        <f t="shared" si="15"/>
        <v>60502</v>
      </c>
      <c r="B989" s="388" t="s">
        <v>26669</v>
      </c>
      <c r="C989" s="388" t="s">
        <v>26670</v>
      </c>
      <c r="D989" s="379" t="s">
        <v>182</v>
      </c>
      <c r="E989" s="380">
        <v>25.5</v>
      </c>
      <c r="F989" s="390"/>
    </row>
    <row r="990" spans="1:6" ht="30" x14ac:dyDescent="0.25">
      <c r="A990" s="98">
        <f t="shared" si="15"/>
        <v>60503</v>
      </c>
      <c r="B990" s="388" t="s">
        <v>26671</v>
      </c>
      <c r="C990" s="388" t="s">
        <v>26672</v>
      </c>
      <c r="D990" s="379" t="s">
        <v>182</v>
      </c>
      <c r="E990" s="380">
        <v>35.29</v>
      </c>
      <c r="F990" s="390"/>
    </row>
    <row r="991" spans="1:6" ht="30" x14ac:dyDescent="0.25">
      <c r="A991" s="98">
        <f t="shared" si="15"/>
        <v>60504</v>
      </c>
      <c r="B991" s="388" t="s">
        <v>26673</v>
      </c>
      <c r="C991" s="388" t="s">
        <v>26674</v>
      </c>
      <c r="D991" s="379" t="s">
        <v>182</v>
      </c>
      <c r="E991" s="380">
        <v>44.41</v>
      </c>
      <c r="F991" s="390"/>
    </row>
    <row r="992" spans="1:6" ht="30" x14ac:dyDescent="0.25">
      <c r="A992" s="98">
        <f t="shared" si="15"/>
        <v>60505</v>
      </c>
      <c r="B992" s="388" t="s">
        <v>26675</v>
      </c>
      <c r="C992" s="388" t="s">
        <v>26676</v>
      </c>
      <c r="D992" s="379" t="s">
        <v>182</v>
      </c>
      <c r="E992" s="380">
        <v>55.47</v>
      </c>
      <c r="F992" s="390"/>
    </row>
    <row r="993" spans="1:6" ht="30" x14ac:dyDescent="0.25">
      <c r="A993" s="98">
        <f t="shared" si="15"/>
        <v>60506</v>
      </c>
      <c r="B993" s="388" t="s">
        <v>26677</v>
      </c>
      <c r="C993" s="388" t="s">
        <v>26678</v>
      </c>
      <c r="D993" s="379" t="s">
        <v>182</v>
      </c>
      <c r="E993" s="380">
        <v>69.489999999999995</v>
      </c>
      <c r="F993" s="390"/>
    </row>
    <row r="994" spans="1:6" ht="30" x14ac:dyDescent="0.25">
      <c r="A994" s="98">
        <f t="shared" si="15"/>
        <v>60507</v>
      </c>
      <c r="B994" s="388" t="s">
        <v>26679</v>
      </c>
      <c r="C994" s="388" t="s">
        <v>26680</v>
      </c>
      <c r="D994" s="379" t="s">
        <v>182</v>
      </c>
      <c r="E994" s="380">
        <v>98.95</v>
      </c>
      <c r="F994" s="390"/>
    </row>
    <row r="995" spans="1:6" ht="30" x14ac:dyDescent="0.25">
      <c r="A995" s="98">
        <f t="shared" si="15"/>
        <v>60508</v>
      </c>
      <c r="B995" s="388" t="s">
        <v>26681</v>
      </c>
      <c r="C995" s="388" t="s">
        <v>26682</v>
      </c>
      <c r="D995" s="379" t="s">
        <v>182</v>
      </c>
      <c r="E995" s="380">
        <v>116.08</v>
      </c>
      <c r="F995" s="390"/>
    </row>
    <row r="996" spans="1:6" ht="30" x14ac:dyDescent="0.25">
      <c r="A996" s="98">
        <f t="shared" si="15"/>
        <v>60509</v>
      </c>
      <c r="B996" s="388" t="s">
        <v>26683</v>
      </c>
      <c r="C996" s="388" t="s">
        <v>26684</v>
      </c>
      <c r="D996" s="379" t="s">
        <v>182</v>
      </c>
      <c r="E996" s="380">
        <v>169.83</v>
      </c>
      <c r="F996" s="390"/>
    </row>
    <row r="997" spans="1:6" ht="30" x14ac:dyDescent="0.25">
      <c r="A997" s="98">
        <f t="shared" si="15"/>
        <v>60517</v>
      </c>
      <c r="B997" s="388" t="s">
        <v>26685</v>
      </c>
      <c r="C997" s="388" t="s">
        <v>26686</v>
      </c>
      <c r="D997" s="379" t="s">
        <v>181</v>
      </c>
      <c r="E997" s="380">
        <v>52.83</v>
      </c>
      <c r="F997" s="390"/>
    </row>
    <row r="998" spans="1:6" ht="15" customHeight="1" x14ac:dyDescent="0.25">
      <c r="A998" s="98">
        <f t="shared" si="15"/>
        <v>60518</v>
      </c>
      <c r="B998" s="388" t="s">
        <v>26687</v>
      </c>
      <c r="C998" s="388" t="s">
        <v>26688</v>
      </c>
      <c r="D998" s="379" t="s">
        <v>181</v>
      </c>
      <c r="E998" s="380">
        <v>84.7</v>
      </c>
      <c r="F998" s="390"/>
    </row>
    <row r="999" spans="1:6" ht="30" x14ac:dyDescent="0.25">
      <c r="A999" s="98">
        <f t="shared" si="15"/>
        <v>60519</v>
      </c>
      <c r="B999" s="388" t="s">
        <v>26689</v>
      </c>
      <c r="C999" s="388" t="s">
        <v>26690</v>
      </c>
      <c r="D999" s="379" t="s">
        <v>181</v>
      </c>
      <c r="E999" s="380">
        <v>165.63</v>
      </c>
      <c r="F999" s="390"/>
    </row>
    <row r="1000" spans="1:6" ht="30" x14ac:dyDescent="0.25">
      <c r="A1000" s="98">
        <f t="shared" si="15"/>
        <v>60528</v>
      </c>
      <c r="B1000" s="388" t="s">
        <v>26691</v>
      </c>
      <c r="C1000" s="388" t="s">
        <v>26692</v>
      </c>
      <c r="D1000" s="379" t="s">
        <v>181</v>
      </c>
      <c r="E1000" s="380">
        <v>36.42</v>
      </c>
      <c r="F1000" s="390"/>
    </row>
    <row r="1001" spans="1:6" ht="15" customHeight="1" x14ac:dyDescent="0.25">
      <c r="A1001" s="98">
        <f t="shared" si="15"/>
        <v>60545</v>
      </c>
      <c r="B1001" s="388" t="s">
        <v>26693</v>
      </c>
      <c r="C1001" s="388" t="s">
        <v>26694</v>
      </c>
      <c r="D1001" s="379" t="s">
        <v>181</v>
      </c>
      <c r="E1001" s="380">
        <v>142.32</v>
      </c>
      <c r="F1001" s="390"/>
    </row>
    <row r="1002" spans="1:6" ht="30" x14ac:dyDescent="0.25">
      <c r="A1002" s="98">
        <f t="shared" si="15"/>
        <v>60546</v>
      </c>
      <c r="B1002" s="388" t="s">
        <v>26695</v>
      </c>
      <c r="C1002" s="388" t="s">
        <v>26696</v>
      </c>
      <c r="D1002" s="379" t="s">
        <v>181</v>
      </c>
      <c r="E1002" s="380">
        <v>69.930000000000007</v>
      </c>
      <c r="F1002" s="390"/>
    </row>
    <row r="1003" spans="1:6" ht="15" customHeight="1" x14ac:dyDescent="0.25">
      <c r="A1003" s="98">
        <f t="shared" si="15"/>
        <v>60585</v>
      </c>
      <c r="B1003" s="388" t="s">
        <v>26697</v>
      </c>
      <c r="C1003" s="388" t="s">
        <v>26698</v>
      </c>
      <c r="D1003" s="379" t="s">
        <v>181</v>
      </c>
      <c r="E1003" s="380">
        <v>38.380000000000003</v>
      </c>
      <c r="F1003" s="390"/>
    </row>
    <row r="1004" spans="1:6" ht="30" x14ac:dyDescent="0.25">
      <c r="A1004" s="98">
        <f t="shared" si="15"/>
        <v>60596</v>
      </c>
      <c r="B1004" s="388" t="s">
        <v>26699</v>
      </c>
      <c r="C1004" s="388" t="s">
        <v>26700</v>
      </c>
      <c r="D1004" s="379" t="s">
        <v>181</v>
      </c>
      <c r="E1004" s="380">
        <v>138</v>
      </c>
      <c r="F1004" s="390"/>
    </row>
    <row r="1005" spans="1:6" ht="15" customHeight="1" x14ac:dyDescent="0.25">
      <c r="A1005" s="98">
        <f t="shared" si="15"/>
        <v>60598</v>
      </c>
      <c r="B1005" s="388" t="s">
        <v>26701</v>
      </c>
      <c r="C1005" s="388" t="s">
        <v>26702</v>
      </c>
      <c r="D1005" s="379" t="s">
        <v>181</v>
      </c>
      <c r="E1005" s="380">
        <v>69.56</v>
      </c>
      <c r="F1005" s="390"/>
    </row>
    <row r="1006" spans="1:6" ht="30" x14ac:dyDescent="0.25">
      <c r="A1006" s="98">
        <f t="shared" si="15"/>
        <v>607</v>
      </c>
      <c r="B1006" s="389" t="s">
        <v>26703</v>
      </c>
      <c r="C1006" s="392" t="s">
        <v>26661</v>
      </c>
      <c r="D1006" s="393"/>
      <c r="E1006" s="393"/>
      <c r="F1006" s="394"/>
    </row>
    <row r="1007" spans="1:6" ht="30" x14ac:dyDescent="0.25">
      <c r="A1007" s="98">
        <f t="shared" si="15"/>
        <v>60712</v>
      </c>
      <c r="B1007" s="388" t="s">
        <v>26704</v>
      </c>
      <c r="C1007" s="388" t="s">
        <v>26705</v>
      </c>
      <c r="D1007" s="379" t="s">
        <v>181</v>
      </c>
      <c r="E1007" s="380">
        <v>255.92</v>
      </c>
      <c r="F1007" s="390"/>
    </row>
    <row r="1008" spans="1:6" ht="30" x14ac:dyDescent="0.25">
      <c r="A1008" s="98">
        <f t="shared" si="15"/>
        <v>60719</v>
      </c>
      <c r="B1008" s="388" t="s">
        <v>26706</v>
      </c>
      <c r="C1008" s="388" t="s">
        <v>26707</v>
      </c>
      <c r="D1008" s="379" t="s">
        <v>181</v>
      </c>
      <c r="E1008" s="380">
        <v>249.72</v>
      </c>
      <c r="F1008" s="390"/>
    </row>
    <row r="1009" spans="1:6" x14ac:dyDescent="0.25">
      <c r="A1009" s="98">
        <f t="shared" si="15"/>
        <v>609</v>
      </c>
      <c r="B1009" s="389" t="s">
        <v>26708</v>
      </c>
      <c r="C1009" s="392" t="s">
        <v>26709</v>
      </c>
      <c r="D1009" s="393"/>
      <c r="E1009" s="393"/>
      <c r="F1009" s="394"/>
    </row>
    <row r="1010" spans="1:6" ht="30" x14ac:dyDescent="0.25">
      <c r="A1010" s="98">
        <f t="shared" si="15"/>
        <v>60906</v>
      </c>
      <c r="B1010" s="388" t="s">
        <v>26710</v>
      </c>
      <c r="C1010" s="388" t="s">
        <v>26711</v>
      </c>
      <c r="D1010" s="379" t="s">
        <v>181</v>
      </c>
      <c r="E1010" s="380">
        <v>320</v>
      </c>
      <c r="F1010" s="390"/>
    </row>
    <row r="1011" spans="1:6" x14ac:dyDescent="0.25">
      <c r="A1011" s="98">
        <f t="shared" si="15"/>
        <v>610</v>
      </c>
      <c r="B1011" s="389" t="s">
        <v>26712</v>
      </c>
      <c r="C1011" s="392" t="s">
        <v>26713</v>
      </c>
      <c r="D1011" s="393"/>
      <c r="E1011" s="393"/>
      <c r="F1011" s="394"/>
    </row>
    <row r="1012" spans="1:6" ht="30" x14ac:dyDescent="0.25">
      <c r="A1012" s="98">
        <f t="shared" si="15"/>
        <v>61004</v>
      </c>
      <c r="B1012" s="388" t="s">
        <v>26714</v>
      </c>
      <c r="C1012" s="388" t="s">
        <v>26715</v>
      </c>
      <c r="D1012" s="379" t="s">
        <v>182</v>
      </c>
      <c r="E1012" s="380">
        <v>572.23</v>
      </c>
      <c r="F1012" s="390"/>
    </row>
    <row r="1013" spans="1:6" x14ac:dyDescent="0.25">
      <c r="A1013" s="98">
        <f t="shared" si="15"/>
        <v>621</v>
      </c>
      <c r="B1013" s="389" t="s">
        <v>26716</v>
      </c>
      <c r="C1013" s="392" t="s">
        <v>26717</v>
      </c>
      <c r="D1013" s="393"/>
      <c r="E1013" s="393"/>
      <c r="F1013" s="394"/>
    </row>
    <row r="1014" spans="1:6" ht="30" x14ac:dyDescent="0.25">
      <c r="A1014" s="98">
        <f t="shared" si="15"/>
        <v>62101</v>
      </c>
      <c r="B1014" s="388" t="s">
        <v>26718</v>
      </c>
      <c r="C1014" s="388" t="s">
        <v>26719</v>
      </c>
      <c r="D1014" s="379" t="s">
        <v>181</v>
      </c>
      <c r="E1014" s="380">
        <v>13.97</v>
      </c>
      <c r="F1014" s="390"/>
    </row>
    <row r="1015" spans="1:6" ht="30" x14ac:dyDescent="0.25">
      <c r="A1015" s="98">
        <f t="shared" si="15"/>
        <v>62102</v>
      </c>
      <c r="B1015" s="388" t="s">
        <v>26720</v>
      </c>
      <c r="C1015" s="388" t="s">
        <v>656</v>
      </c>
      <c r="D1015" s="379" t="s">
        <v>181</v>
      </c>
      <c r="E1015" s="380">
        <v>16.579999999999998</v>
      </c>
      <c r="F1015" s="390"/>
    </row>
    <row r="1016" spans="1:6" ht="30" x14ac:dyDescent="0.25">
      <c r="A1016" s="98">
        <f t="shared" si="15"/>
        <v>62103</v>
      </c>
      <c r="B1016" s="388" t="s">
        <v>26721</v>
      </c>
      <c r="C1016" s="388" t="s">
        <v>657</v>
      </c>
      <c r="D1016" s="379" t="s">
        <v>181</v>
      </c>
      <c r="E1016" s="380">
        <v>26.97</v>
      </c>
      <c r="F1016" s="390"/>
    </row>
    <row r="1017" spans="1:6" ht="30" x14ac:dyDescent="0.25">
      <c r="A1017" s="98">
        <f t="shared" si="15"/>
        <v>62104</v>
      </c>
      <c r="B1017" s="388" t="s">
        <v>26722</v>
      </c>
      <c r="C1017" s="388" t="s">
        <v>26723</v>
      </c>
      <c r="D1017" s="379" t="s">
        <v>181</v>
      </c>
      <c r="E1017" s="380">
        <v>27.58</v>
      </c>
      <c r="F1017" s="390"/>
    </row>
    <row r="1018" spans="1:6" ht="30" x14ac:dyDescent="0.25">
      <c r="A1018" s="98">
        <f t="shared" si="15"/>
        <v>62105</v>
      </c>
      <c r="B1018" s="388" t="s">
        <v>26724</v>
      </c>
      <c r="C1018" s="388" t="s">
        <v>26725</v>
      </c>
      <c r="D1018" s="379" t="s">
        <v>181</v>
      </c>
      <c r="E1018" s="380">
        <v>33.47</v>
      </c>
      <c r="F1018" s="390"/>
    </row>
    <row r="1019" spans="1:6" ht="15" customHeight="1" x14ac:dyDescent="0.25">
      <c r="A1019" s="98">
        <f t="shared" si="15"/>
        <v>62106</v>
      </c>
      <c r="B1019" s="388" t="s">
        <v>26726</v>
      </c>
      <c r="C1019" s="388" t="s">
        <v>26727</v>
      </c>
      <c r="D1019" s="379" t="s">
        <v>181</v>
      </c>
      <c r="E1019" s="380">
        <v>71.09</v>
      </c>
      <c r="F1019" s="390"/>
    </row>
    <row r="1020" spans="1:6" ht="30" x14ac:dyDescent="0.25">
      <c r="A1020" s="98">
        <f t="shared" si="15"/>
        <v>62107</v>
      </c>
      <c r="B1020" s="388" t="s">
        <v>26728</v>
      </c>
      <c r="C1020" s="388" t="s">
        <v>26729</v>
      </c>
      <c r="D1020" s="379" t="s">
        <v>181</v>
      </c>
      <c r="E1020" s="380">
        <v>322.07</v>
      </c>
      <c r="F1020" s="390"/>
    </row>
    <row r="1021" spans="1:6" ht="30" x14ac:dyDescent="0.25">
      <c r="A1021" s="98">
        <f t="shared" si="15"/>
        <v>62111</v>
      </c>
      <c r="B1021" s="388" t="s">
        <v>26730</v>
      </c>
      <c r="C1021" s="388" t="s">
        <v>26731</v>
      </c>
      <c r="D1021" s="379" t="s">
        <v>181</v>
      </c>
      <c r="E1021" s="380">
        <v>1.07</v>
      </c>
      <c r="F1021" s="390"/>
    </row>
    <row r="1022" spans="1:6" ht="30" x14ac:dyDescent="0.25">
      <c r="A1022" s="98">
        <f t="shared" si="15"/>
        <v>62112</v>
      </c>
      <c r="B1022" s="388" t="s">
        <v>26732</v>
      </c>
      <c r="C1022" s="388" t="s">
        <v>658</v>
      </c>
      <c r="D1022" s="379" t="s">
        <v>181</v>
      </c>
      <c r="E1022" s="380">
        <v>2.75</v>
      </c>
      <c r="F1022" s="390"/>
    </row>
    <row r="1023" spans="1:6" ht="30" x14ac:dyDescent="0.25">
      <c r="A1023" s="98">
        <f t="shared" si="15"/>
        <v>62116</v>
      </c>
      <c r="B1023" s="388" t="s">
        <v>26733</v>
      </c>
      <c r="C1023" s="388" t="s">
        <v>26734</v>
      </c>
      <c r="D1023" s="379" t="s">
        <v>181</v>
      </c>
      <c r="E1023" s="380">
        <v>6.41</v>
      </c>
      <c r="F1023" s="390"/>
    </row>
    <row r="1024" spans="1:6" ht="15" customHeight="1" x14ac:dyDescent="0.25">
      <c r="A1024" s="98">
        <f t="shared" si="15"/>
        <v>62122</v>
      </c>
      <c r="B1024" s="388" t="s">
        <v>26735</v>
      </c>
      <c r="C1024" s="388" t="s">
        <v>26736</v>
      </c>
      <c r="D1024" s="379" t="s">
        <v>181</v>
      </c>
      <c r="E1024" s="380">
        <v>1.61</v>
      </c>
      <c r="F1024" s="390"/>
    </row>
    <row r="1025" spans="1:6" ht="30" x14ac:dyDescent="0.25">
      <c r="A1025" s="98">
        <f t="shared" si="15"/>
        <v>62129</v>
      </c>
      <c r="B1025" s="388" t="s">
        <v>26737</v>
      </c>
      <c r="C1025" s="388" t="s">
        <v>26738</v>
      </c>
      <c r="D1025" s="379" t="s">
        <v>181</v>
      </c>
      <c r="E1025" s="380">
        <v>9.9</v>
      </c>
      <c r="F1025" s="390"/>
    </row>
    <row r="1026" spans="1:6" ht="30" x14ac:dyDescent="0.25">
      <c r="A1026" s="98">
        <f t="shared" si="15"/>
        <v>62187</v>
      </c>
      <c r="B1026" s="388" t="s">
        <v>26739</v>
      </c>
      <c r="C1026" s="388" t="s">
        <v>26740</v>
      </c>
      <c r="D1026" s="379" t="s">
        <v>181</v>
      </c>
      <c r="E1026" s="380">
        <v>7.13</v>
      </c>
      <c r="F1026" s="390"/>
    </row>
    <row r="1027" spans="1:6" ht="30" x14ac:dyDescent="0.25">
      <c r="A1027" s="98">
        <f t="shared" si="15"/>
        <v>623</v>
      </c>
      <c r="B1027" s="389" t="s">
        <v>9292</v>
      </c>
      <c r="C1027" s="392" t="s">
        <v>26741</v>
      </c>
      <c r="D1027" s="393"/>
      <c r="E1027" s="393"/>
      <c r="F1027" s="394"/>
    </row>
    <row r="1028" spans="1:6" ht="30" x14ac:dyDescent="0.25">
      <c r="A1028" s="98">
        <f t="shared" si="15"/>
        <v>62319</v>
      </c>
      <c r="B1028" s="388" t="s">
        <v>26742</v>
      </c>
      <c r="C1028" s="388" t="s">
        <v>26743</v>
      </c>
      <c r="D1028" s="379" t="s">
        <v>181</v>
      </c>
      <c r="E1028" s="380">
        <v>4.46</v>
      </c>
      <c r="F1028" s="390"/>
    </row>
    <row r="1029" spans="1:6" ht="30" x14ac:dyDescent="0.25">
      <c r="A1029" s="98">
        <f t="shared" si="15"/>
        <v>62321</v>
      </c>
      <c r="B1029" s="388" t="s">
        <v>26744</v>
      </c>
      <c r="C1029" s="388" t="s">
        <v>26745</v>
      </c>
      <c r="D1029" s="379" t="s">
        <v>181</v>
      </c>
      <c r="E1029" s="380">
        <v>3.68</v>
      </c>
      <c r="F1029" s="390"/>
    </row>
    <row r="1030" spans="1:6" ht="30" x14ac:dyDescent="0.25">
      <c r="A1030" s="98">
        <f t="shared" si="15"/>
        <v>62324</v>
      </c>
      <c r="B1030" s="388" t="s">
        <v>26746</v>
      </c>
      <c r="C1030" s="388" t="s">
        <v>26747</v>
      </c>
      <c r="D1030" s="379" t="s">
        <v>181</v>
      </c>
      <c r="E1030" s="380">
        <v>3.05</v>
      </c>
      <c r="F1030" s="390"/>
    </row>
    <row r="1031" spans="1:6" ht="45" x14ac:dyDescent="0.25">
      <c r="A1031" s="98">
        <f t="shared" si="15"/>
        <v>62375</v>
      </c>
      <c r="B1031" s="388" t="s">
        <v>26748</v>
      </c>
      <c r="C1031" s="388" t="s">
        <v>718</v>
      </c>
      <c r="D1031" s="379" t="s">
        <v>182</v>
      </c>
      <c r="E1031" s="380">
        <v>95.67</v>
      </c>
      <c r="F1031" s="390"/>
    </row>
    <row r="1032" spans="1:6" ht="15" customHeight="1" x14ac:dyDescent="0.25">
      <c r="A1032" s="98">
        <f t="shared" si="15"/>
        <v>624</v>
      </c>
      <c r="B1032" s="389" t="s">
        <v>26749</v>
      </c>
      <c r="C1032" s="392" t="s">
        <v>26750</v>
      </c>
      <c r="D1032" s="393"/>
      <c r="E1032" s="393"/>
      <c r="F1032" s="394"/>
    </row>
    <row r="1033" spans="1:6" x14ac:dyDescent="0.25">
      <c r="A1033" s="98">
        <f t="shared" si="15"/>
        <v>62420</v>
      </c>
      <c r="B1033" s="388" t="s">
        <v>26751</v>
      </c>
      <c r="C1033" s="388" t="s">
        <v>26752</v>
      </c>
      <c r="D1033" s="379" t="s">
        <v>181</v>
      </c>
      <c r="E1033" s="380">
        <v>7.36</v>
      </c>
      <c r="F1033" s="390"/>
    </row>
    <row r="1034" spans="1:6" x14ac:dyDescent="0.25">
      <c r="A1034" s="98">
        <f t="shared" si="15"/>
        <v>62423</v>
      </c>
      <c r="B1034" s="388" t="s">
        <v>26753</v>
      </c>
      <c r="C1034" s="388" t="s">
        <v>26754</v>
      </c>
      <c r="D1034" s="379" t="s">
        <v>181</v>
      </c>
      <c r="E1034" s="380">
        <v>28.72</v>
      </c>
      <c r="F1034" s="390"/>
    </row>
    <row r="1035" spans="1:6" ht="30" x14ac:dyDescent="0.25">
      <c r="A1035" s="98">
        <f t="shared" si="15"/>
        <v>62430</v>
      </c>
      <c r="B1035" s="388" t="s">
        <v>26755</v>
      </c>
      <c r="C1035" s="388" t="s">
        <v>948</v>
      </c>
      <c r="D1035" s="379" t="s">
        <v>181</v>
      </c>
      <c r="E1035" s="380">
        <v>48.25</v>
      </c>
      <c r="F1035" s="390"/>
    </row>
    <row r="1036" spans="1:6" ht="30" x14ac:dyDescent="0.25">
      <c r="A1036" s="98">
        <f t="shared" si="15"/>
        <v>62440</v>
      </c>
      <c r="B1036" s="388" t="s">
        <v>26756</v>
      </c>
      <c r="C1036" s="388" t="s">
        <v>26757</v>
      </c>
      <c r="D1036" s="379" t="s">
        <v>181</v>
      </c>
      <c r="E1036" s="380">
        <v>29.55</v>
      </c>
      <c r="F1036" s="390"/>
    </row>
    <row r="1037" spans="1:6" x14ac:dyDescent="0.25">
      <c r="A1037" s="98">
        <f t="shared" si="15"/>
        <v>62472</v>
      </c>
      <c r="B1037" s="388" t="s">
        <v>26758</v>
      </c>
      <c r="C1037" s="388" t="s">
        <v>26759</v>
      </c>
      <c r="D1037" s="379" t="s">
        <v>181</v>
      </c>
      <c r="E1037" s="380">
        <v>14.41</v>
      </c>
      <c r="F1037" s="390"/>
    </row>
    <row r="1038" spans="1:6" ht="30" x14ac:dyDescent="0.25">
      <c r="A1038" s="98">
        <f t="shared" ref="A1038:A1101" si="16">VALUE(RIGHT(B1038,LEN(B1038)-1))</f>
        <v>62482</v>
      </c>
      <c r="B1038" s="388" t="s">
        <v>26760</v>
      </c>
      <c r="C1038" s="388" t="s">
        <v>717</v>
      </c>
      <c r="D1038" s="379" t="s">
        <v>181</v>
      </c>
      <c r="E1038" s="380">
        <v>85.07</v>
      </c>
      <c r="F1038" s="390"/>
    </row>
    <row r="1039" spans="1:6" ht="30" x14ac:dyDescent="0.25">
      <c r="A1039" s="98">
        <f t="shared" si="16"/>
        <v>625</v>
      </c>
      <c r="B1039" s="389" t="s">
        <v>9300</v>
      </c>
      <c r="C1039" s="392" t="s">
        <v>26761</v>
      </c>
      <c r="D1039" s="393"/>
      <c r="E1039" s="393"/>
      <c r="F1039" s="394"/>
    </row>
    <row r="1040" spans="1:6" ht="45" x14ac:dyDescent="0.25">
      <c r="A1040" s="98">
        <f t="shared" si="16"/>
        <v>62501</v>
      </c>
      <c r="B1040" s="388" t="s">
        <v>9302</v>
      </c>
      <c r="C1040" s="388" t="s">
        <v>26762</v>
      </c>
      <c r="D1040" s="379" t="s">
        <v>182</v>
      </c>
      <c r="E1040" s="380">
        <v>4.92</v>
      </c>
      <c r="F1040" s="390"/>
    </row>
    <row r="1041" spans="1:6" ht="45" x14ac:dyDescent="0.25">
      <c r="A1041" s="98">
        <f t="shared" si="16"/>
        <v>62502</v>
      </c>
      <c r="B1041" s="388" t="s">
        <v>9305</v>
      </c>
      <c r="C1041" s="388" t="s">
        <v>671</v>
      </c>
      <c r="D1041" s="379" t="s">
        <v>182</v>
      </c>
      <c r="E1041" s="380">
        <v>6.68</v>
      </c>
      <c r="F1041" s="390"/>
    </row>
    <row r="1042" spans="1:6" ht="45" x14ac:dyDescent="0.25">
      <c r="A1042" s="98">
        <f t="shared" si="16"/>
        <v>62503</v>
      </c>
      <c r="B1042" s="388" t="s">
        <v>9308</v>
      </c>
      <c r="C1042" s="388" t="s">
        <v>672</v>
      </c>
      <c r="D1042" s="379" t="s">
        <v>182</v>
      </c>
      <c r="E1042" s="380">
        <v>11.61</v>
      </c>
      <c r="F1042" s="390"/>
    </row>
    <row r="1043" spans="1:6" ht="45" x14ac:dyDescent="0.25">
      <c r="A1043" s="98">
        <f t="shared" si="16"/>
        <v>62504</v>
      </c>
      <c r="B1043" s="388" t="s">
        <v>9311</v>
      </c>
      <c r="C1043" s="388" t="s">
        <v>26763</v>
      </c>
      <c r="D1043" s="379" t="s">
        <v>182</v>
      </c>
      <c r="E1043" s="380">
        <v>15.79</v>
      </c>
      <c r="F1043" s="390"/>
    </row>
    <row r="1044" spans="1:6" ht="45" x14ac:dyDescent="0.25">
      <c r="A1044" s="98">
        <f t="shared" si="16"/>
        <v>62505</v>
      </c>
      <c r="B1044" s="388" t="s">
        <v>9314</v>
      </c>
      <c r="C1044" s="388" t="s">
        <v>26764</v>
      </c>
      <c r="D1044" s="379" t="s">
        <v>182</v>
      </c>
      <c r="E1044" s="380">
        <v>21.33</v>
      </c>
      <c r="F1044" s="390"/>
    </row>
    <row r="1045" spans="1:6" ht="45" x14ac:dyDescent="0.25">
      <c r="A1045" s="98">
        <f t="shared" si="16"/>
        <v>62506</v>
      </c>
      <c r="B1045" s="388" t="s">
        <v>26765</v>
      </c>
      <c r="C1045" s="388" t="s">
        <v>26766</v>
      </c>
      <c r="D1045" s="379" t="s">
        <v>182</v>
      </c>
      <c r="E1045" s="380">
        <v>34.450000000000003</v>
      </c>
      <c r="F1045" s="390"/>
    </row>
    <row r="1046" spans="1:6" ht="45" x14ac:dyDescent="0.25">
      <c r="A1046" s="98">
        <f t="shared" si="16"/>
        <v>62507</v>
      </c>
      <c r="B1046" s="388" t="s">
        <v>26767</v>
      </c>
      <c r="C1046" s="388" t="s">
        <v>26768</v>
      </c>
      <c r="D1046" s="379" t="s">
        <v>182</v>
      </c>
      <c r="E1046" s="380">
        <v>60.98</v>
      </c>
      <c r="F1046" s="390"/>
    </row>
    <row r="1047" spans="1:6" ht="45" x14ac:dyDescent="0.25">
      <c r="A1047" s="98">
        <f t="shared" si="16"/>
        <v>62508</v>
      </c>
      <c r="B1047" s="388" t="s">
        <v>26769</v>
      </c>
      <c r="C1047" s="388" t="s">
        <v>26770</v>
      </c>
      <c r="D1047" s="379" t="s">
        <v>182</v>
      </c>
      <c r="E1047" s="380">
        <v>80.849999999999994</v>
      </c>
      <c r="F1047" s="390"/>
    </row>
    <row r="1048" spans="1:6" x14ac:dyDescent="0.25">
      <c r="A1048" s="98">
        <f t="shared" si="16"/>
        <v>62511</v>
      </c>
      <c r="B1048" s="388" t="s">
        <v>26771</v>
      </c>
      <c r="C1048" s="388" t="s">
        <v>662</v>
      </c>
      <c r="D1048" s="379" t="s">
        <v>181</v>
      </c>
      <c r="E1048" s="380">
        <v>0.99</v>
      </c>
      <c r="F1048" s="390"/>
    </row>
    <row r="1049" spans="1:6" x14ac:dyDescent="0.25">
      <c r="A1049" s="98">
        <f t="shared" si="16"/>
        <v>62512</v>
      </c>
      <c r="B1049" s="388" t="s">
        <v>26772</v>
      </c>
      <c r="C1049" s="388" t="s">
        <v>663</v>
      </c>
      <c r="D1049" s="379" t="s">
        <v>181</v>
      </c>
      <c r="E1049" s="380">
        <v>3.53</v>
      </c>
      <c r="F1049" s="390"/>
    </row>
    <row r="1050" spans="1:6" x14ac:dyDescent="0.25">
      <c r="A1050" s="98">
        <f t="shared" si="16"/>
        <v>62514</v>
      </c>
      <c r="B1050" s="388" t="s">
        <v>26773</v>
      </c>
      <c r="C1050" s="388" t="s">
        <v>26774</v>
      </c>
      <c r="D1050" s="379" t="s">
        <v>181</v>
      </c>
      <c r="E1050" s="380">
        <v>7.43</v>
      </c>
      <c r="F1050" s="390"/>
    </row>
    <row r="1051" spans="1:6" x14ac:dyDescent="0.25">
      <c r="A1051" s="98">
        <f t="shared" si="16"/>
        <v>62520</v>
      </c>
      <c r="B1051" s="388" t="s">
        <v>26775</v>
      </c>
      <c r="C1051" s="388" t="s">
        <v>26776</v>
      </c>
      <c r="D1051" s="379" t="s">
        <v>181</v>
      </c>
      <c r="E1051" s="380">
        <v>1.86</v>
      </c>
      <c r="F1051" s="390"/>
    </row>
    <row r="1052" spans="1:6" x14ac:dyDescent="0.25">
      <c r="A1052" s="98">
        <f t="shared" si="16"/>
        <v>62521</v>
      </c>
      <c r="B1052" s="388" t="s">
        <v>26777</v>
      </c>
      <c r="C1052" s="388" t="s">
        <v>668</v>
      </c>
      <c r="D1052" s="379" t="s">
        <v>181</v>
      </c>
      <c r="E1052" s="380">
        <v>4.62</v>
      </c>
      <c r="F1052" s="390"/>
    </row>
    <row r="1053" spans="1:6" ht="45" x14ac:dyDescent="0.25">
      <c r="A1053" s="98">
        <f t="shared" si="16"/>
        <v>62530</v>
      </c>
      <c r="B1053" s="388" t="s">
        <v>26778</v>
      </c>
      <c r="C1053" s="388" t="s">
        <v>940</v>
      </c>
      <c r="D1053" s="379" t="s">
        <v>182</v>
      </c>
      <c r="E1053" s="380">
        <v>8.16</v>
      </c>
      <c r="F1053" s="390"/>
    </row>
    <row r="1054" spans="1:6" ht="45" x14ac:dyDescent="0.25">
      <c r="A1054" s="98">
        <f t="shared" si="16"/>
        <v>62531</v>
      </c>
      <c r="B1054" s="388" t="s">
        <v>26779</v>
      </c>
      <c r="C1054" s="388" t="s">
        <v>941</v>
      </c>
      <c r="D1054" s="379" t="s">
        <v>182</v>
      </c>
      <c r="E1054" s="380">
        <v>12.54</v>
      </c>
      <c r="F1054" s="390"/>
    </row>
    <row r="1055" spans="1:6" ht="45" x14ac:dyDescent="0.25">
      <c r="A1055" s="98">
        <f t="shared" si="16"/>
        <v>62532</v>
      </c>
      <c r="B1055" s="388" t="s">
        <v>26780</v>
      </c>
      <c r="C1055" s="388" t="s">
        <v>26781</v>
      </c>
      <c r="D1055" s="379" t="s">
        <v>182</v>
      </c>
      <c r="E1055" s="380">
        <v>19.059999999999999</v>
      </c>
      <c r="F1055" s="390"/>
    </row>
    <row r="1056" spans="1:6" ht="45" x14ac:dyDescent="0.25">
      <c r="A1056" s="98">
        <f t="shared" si="16"/>
        <v>62533</v>
      </c>
      <c r="B1056" s="388" t="s">
        <v>26782</v>
      </c>
      <c r="C1056" s="388" t="s">
        <v>719</v>
      </c>
      <c r="D1056" s="379" t="s">
        <v>182</v>
      </c>
      <c r="E1056" s="380">
        <v>24.87</v>
      </c>
      <c r="F1056" s="390"/>
    </row>
    <row r="1057" spans="1:6" ht="45" x14ac:dyDescent="0.25">
      <c r="A1057" s="98">
        <f t="shared" si="16"/>
        <v>62534</v>
      </c>
      <c r="B1057" s="388" t="s">
        <v>26783</v>
      </c>
      <c r="C1057" s="388" t="s">
        <v>26784</v>
      </c>
      <c r="D1057" s="379" t="s">
        <v>182</v>
      </c>
      <c r="E1057" s="380">
        <v>48.99</v>
      </c>
      <c r="F1057" s="390"/>
    </row>
    <row r="1058" spans="1:6" ht="45" x14ac:dyDescent="0.25">
      <c r="A1058" s="98">
        <f t="shared" si="16"/>
        <v>62535</v>
      </c>
      <c r="B1058" s="388" t="s">
        <v>26785</v>
      </c>
      <c r="C1058" s="388" t="s">
        <v>946</v>
      </c>
      <c r="D1058" s="379" t="s">
        <v>182</v>
      </c>
      <c r="E1058" s="380">
        <v>87.9</v>
      </c>
      <c r="F1058" s="390"/>
    </row>
    <row r="1059" spans="1:6" x14ac:dyDescent="0.25">
      <c r="A1059" s="98">
        <f t="shared" si="16"/>
        <v>62536</v>
      </c>
      <c r="B1059" s="388" t="s">
        <v>26786</v>
      </c>
      <c r="C1059" s="388" t="s">
        <v>26787</v>
      </c>
      <c r="D1059" s="379" t="s">
        <v>181</v>
      </c>
      <c r="E1059" s="380">
        <v>2.75</v>
      </c>
      <c r="F1059" s="390"/>
    </row>
    <row r="1060" spans="1:6" x14ac:dyDescent="0.25">
      <c r="A1060" s="98">
        <f t="shared" si="16"/>
        <v>62540</v>
      </c>
      <c r="B1060" s="388" t="s">
        <v>26788</v>
      </c>
      <c r="C1060" s="388" t="s">
        <v>26789</v>
      </c>
      <c r="D1060" s="379" t="s">
        <v>181</v>
      </c>
      <c r="E1060" s="380">
        <v>2.87</v>
      </c>
      <c r="F1060" s="390"/>
    </row>
    <row r="1061" spans="1:6" x14ac:dyDescent="0.25">
      <c r="A1061" s="98">
        <f t="shared" si="16"/>
        <v>62542</v>
      </c>
      <c r="B1061" s="388" t="s">
        <v>26790</v>
      </c>
      <c r="C1061" s="388" t="s">
        <v>26791</v>
      </c>
      <c r="D1061" s="379" t="s">
        <v>181</v>
      </c>
      <c r="E1061" s="380">
        <v>8.9700000000000006</v>
      </c>
      <c r="F1061" s="390"/>
    </row>
    <row r="1062" spans="1:6" ht="30" x14ac:dyDescent="0.25">
      <c r="A1062" s="98">
        <f t="shared" si="16"/>
        <v>62543</v>
      </c>
      <c r="B1062" s="388" t="s">
        <v>26792</v>
      </c>
      <c r="C1062" s="388" t="s">
        <v>26793</v>
      </c>
      <c r="D1062" s="379" t="s">
        <v>181</v>
      </c>
      <c r="E1062" s="380">
        <v>11.3</v>
      </c>
      <c r="F1062" s="390"/>
    </row>
    <row r="1063" spans="1:6" ht="15" customHeight="1" x14ac:dyDescent="0.25">
      <c r="A1063" s="98">
        <f t="shared" si="16"/>
        <v>62544</v>
      </c>
      <c r="B1063" s="388" t="s">
        <v>26794</v>
      </c>
      <c r="C1063" s="388" t="s">
        <v>26795</v>
      </c>
      <c r="D1063" s="379" t="s">
        <v>181</v>
      </c>
      <c r="E1063" s="380">
        <v>4.43</v>
      </c>
      <c r="F1063" s="390"/>
    </row>
    <row r="1064" spans="1:6" ht="30" x14ac:dyDescent="0.25">
      <c r="A1064" s="98">
        <f t="shared" si="16"/>
        <v>62547</v>
      </c>
      <c r="B1064" s="388" t="s">
        <v>26796</v>
      </c>
      <c r="C1064" s="388" t="s">
        <v>950</v>
      </c>
      <c r="D1064" s="379" t="s">
        <v>181</v>
      </c>
      <c r="E1064" s="380">
        <v>22.33</v>
      </c>
      <c r="F1064" s="390"/>
    </row>
    <row r="1065" spans="1:6" ht="15" customHeight="1" x14ac:dyDescent="0.25">
      <c r="A1065" s="98">
        <f t="shared" si="16"/>
        <v>62549</v>
      </c>
      <c r="B1065" s="388" t="s">
        <v>26797</v>
      </c>
      <c r="C1065" s="388" t="s">
        <v>26798</v>
      </c>
      <c r="D1065" s="379" t="s">
        <v>181</v>
      </c>
      <c r="E1065" s="380">
        <v>18.690000000000001</v>
      </c>
      <c r="F1065" s="390"/>
    </row>
    <row r="1066" spans="1:6" x14ac:dyDescent="0.25">
      <c r="A1066" s="98">
        <f t="shared" si="16"/>
        <v>62570</v>
      </c>
      <c r="B1066" s="388" t="s">
        <v>26799</v>
      </c>
      <c r="C1066" s="388" t="s">
        <v>664</v>
      </c>
      <c r="D1066" s="379" t="s">
        <v>181</v>
      </c>
      <c r="E1066" s="380">
        <v>1.23</v>
      </c>
      <c r="F1066" s="390"/>
    </row>
    <row r="1067" spans="1:6" ht="30" x14ac:dyDescent="0.25">
      <c r="A1067" s="98">
        <f t="shared" si="16"/>
        <v>62577</v>
      </c>
      <c r="B1067" s="388" t="s">
        <v>26800</v>
      </c>
      <c r="C1067" s="388" t="s">
        <v>710</v>
      </c>
      <c r="D1067" s="379" t="s">
        <v>181</v>
      </c>
      <c r="E1067" s="380">
        <v>75.47</v>
      </c>
      <c r="F1067" s="390"/>
    </row>
    <row r="1068" spans="1:6" ht="15" customHeight="1" x14ac:dyDescent="0.25">
      <c r="A1068" s="98">
        <f t="shared" si="16"/>
        <v>62588</v>
      </c>
      <c r="B1068" s="388" t="s">
        <v>26801</v>
      </c>
      <c r="C1068" s="388" t="s">
        <v>26802</v>
      </c>
      <c r="D1068" s="379" t="s">
        <v>181</v>
      </c>
      <c r="E1068" s="380">
        <v>9.32</v>
      </c>
      <c r="F1068" s="390"/>
    </row>
    <row r="1069" spans="1:6" x14ac:dyDescent="0.25">
      <c r="A1069" s="98">
        <f t="shared" si="16"/>
        <v>62594</v>
      </c>
      <c r="B1069" s="388" t="s">
        <v>26803</v>
      </c>
      <c r="C1069" s="388" t="s">
        <v>26804</v>
      </c>
      <c r="D1069" s="379" t="s">
        <v>181</v>
      </c>
      <c r="E1069" s="380">
        <v>2.04</v>
      </c>
      <c r="F1069" s="390"/>
    </row>
    <row r="1070" spans="1:6" ht="30" x14ac:dyDescent="0.25">
      <c r="A1070" s="98">
        <f t="shared" si="16"/>
        <v>626</v>
      </c>
      <c r="B1070" s="389" t="s">
        <v>26805</v>
      </c>
      <c r="C1070" s="392" t="s">
        <v>26806</v>
      </c>
      <c r="D1070" s="393"/>
      <c r="E1070" s="393"/>
      <c r="F1070" s="394"/>
    </row>
    <row r="1071" spans="1:6" ht="30" x14ac:dyDescent="0.25">
      <c r="A1071" s="98">
        <f t="shared" si="16"/>
        <v>62674</v>
      </c>
      <c r="B1071" s="388" t="s">
        <v>26807</v>
      </c>
      <c r="C1071" s="388" t="s">
        <v>692</v>
      </c>
      <c r="D1071" s="379" t="s">
        <v>181</v>
      </c>
      <c r="E1071" s="380">
        <v>14.88</v>
      </c>
      <c r="F1071" s="390"/>
    </row>
    <row r="1072" spans="1:6" ht="15" customHeight="1" x14ac:dyDescent="0.25">
      <c r="A1072" s="98">
        <f t="shared" si="16"/>
        <v>627</v>
      </c>
      <c r="B1072" s="389" t="s">
        <v>26808</v>
      </c>
      <c r="C1072" s="392" t="s">
        <v>26809</v>
      </c>
      <c r="D1072" s="393"/>
      <c r="E1072" s="393"/>
      <c r="F1072" s="394"/>
    </row>
    <row r="1073" spans="1:6" x14ac:dyDescent="0.25">
      <c r="A1073" s="98">
        <f t="shared" si="16"/>
        <v>62702</v>
      </c>
      <c r="B1073" s="388" t="s">
        <v>26810</v>
      </c>
      <c r="C1073" s="388" t="s">
        <v>26811</v>
      </c>
      <c r="D1073" s="379" t="s">
        <v>182</v>
      </c>
      <c r="E1073" s="380">
        <v>21.11</v>
      </c>
      <c r="F1073" s="390"/>
    </row>
    <row r="1074" spans="1:6" x14ac:dyDescent="0.25">
      <c r="A1074" s="98">
        <f t="shared" si="16"/>
        <v>62703</v>
      </c>
      <c r="B1074" s="388" t="s">
        <v>26812</v>
      </c>
      <c r="C1074" s="388" t="s">
        <v>26813</v>
      </c>
      <c r="D1074" s="379" t="s">
        <v>182</v>
      </c>
      <c r="E1074" s="380">
        <v>37.81</v>
      </c>
      <c r="F1074" s="390"/>
    </row>
    <row r="1075" spans="1:6" ht="15" customHeight="1" x14ac:dyDescent="0.25">
      <c r="A1075" s="98">
        <f t="shared" si="16"/>
        <v>628</v>
      </c>
      <c r="B1075" s="389" t="s">
        <v>26814</v>
      </c>
      <c r="C1075" s="392" t="s">
        <v>26809</v>
      </c>
      <c r="D1075" s="393"/>
      <c r="E1075" s="393"/>
      <c r="F1075" s="394"/>
    </row>
    <row r="1076" spans="1:6" x14ac:dyDescent="0.25">
      <c r="A1076" s="98">
        <f t="shared" si="16"/>
        <v>62813</v>
      </c>
      <c r="B1076" s="388" t="s">
        <v>26815</v>
      </c>
      <c r="C1076" s="388" t="s">
        <v>26816</v>
      </c>
      <c r="D1076" s="379" t="s">
        <v>181</v>
      </c>
      <c r="E1076" s="380">
        <v>4.55</v>
      </c>
      <c r="F1076" s="390"/>
    </row>
    <row r="1077" spans="1:6" x14ac:dyDescent="0.25">
      <c r="A1077" s="98">
        <f t="shared" si="16"/>
        <v>62814</v>
      </c>
      <c r="B1077" s="388" t="s">
        <v>26817</v>
      </c>
      <c r="C1077" s="388" t="s">
        <v>26818</v>
      </c>
      <c r="D1077" s="379" t="s">
        <v>181</v>
      </c>
      <c r="E1077" s="380">
        <v>8.59</v>
      </c>
      <c r="F1077" s="390"/>
    </row>
    <row r="1078" spans="1:6" ht="30" x14ac:dyDescent="0.25">
      <c r="A1078" s="98">
        <f t="shared" si="16"/>
        <v>62890</v>
      </c>
      <c r="B1078" s="388" t="s">
        <v>26819</v>
      </c>
      <c r="C1078" s="388" t="s">
        <v>26820</v>
      </c>
      <c r="D1078" s="379" t="s">
        <v>181</v>
      </c>
      <c r="E1078" s="380">
        <v>9.73</v>
      </c>
      <c r="F1078" s="390"/>
    </row>
    <row r="1079" spans="1:6" x14ac:dyDescent="0.25">
      <c r="A1079" s="98">
        <f t="shared" si="16"/>
        <v>630</v>
      </c>
      <c r="B1079" s="389" t="s">
        <v>26821</v>
      </c>
      <c r="C1079" s="392" t="s">
        <v>26822</v>
      </c>
      <c r="D1079" s="393"/>
      <c r="E1079" s="393"/>
      <c r="F1079" s="394"/>
    </row>
    <row r="1080" spans="1:6" ht="30" x14ac:dyDescent="0.25">
      <c r="A1080" s="98">
        <f t="shared" si="16"/>
        <v>63043</v>
      </c>
      <c r="B1080" s="388" t="s">
        <v>26823</v>
      </c>
      <c r="C1080" s="388" t="s">
        <v>26824</v>
      </c>
      <c r="D1080" s="379" t="s">
        <v>182</v>
      </c>
      <c r="E1080" s="380">
        <v>19.170000000000002</v>
      </c>
      <c r="F1080" s="390"/>
    </row>
    <row r="1081" spans="1:6" ht="30" x14ac:dyDescent="0.25">
      <c r="A1081" s="98">
        <f t="shared" si="16"/>
        <v>63096</v>
      </c>
      <c r="B1081" s="388" t="s">
        <v>26825</v>
      </c>
      <c r="C1081" s="388" t="s">
        <v>26826</v>
      </c>
      <c r="D1081" s="379" t="s">
        <v>182</v>
      </c>
      <c r="E1081" s="380">
        <v>39.67</v>
      </c>
      <c r="F1081" s="390"/>
    </row>
    <row r="1082" spans="1:6" x14ac:dyDescent="0.25">
      <c r="A1082" s="98">
        <f t="shared" si="16"/>
        <v>631</v>
      </c>
      <c r="B1082" s="389" t="s">
        <v>26827</v>
      </c>
      <c r="C1082" s="392" t="s">
        <v>26828</v>
      </c>
      <c r="D1082" s="393"/>
      <c r="E1082" s="393"/>
      <c r="F1082" s="394"/>
    </row>
    <row r="1083" spans="1:6" ht="15" customHeight="1" x14ac:dyDescent="0.25">
      <c r="A1083" s="98">
        <f t="shared" si="16"/>
        <v>63108</v>
      </c>
      <c r="B1083" s="388" t="s">
        <v>26829</v>
      </c>
      <c r="C1083" s="388" t="s">
        <v>26830</v>
      </c>
      <c r="D1083" s="379" t="s">
        <v>182</v>
      </c>
      <c r="E1083" s="380">
        <v>61.78</v>
      </c>
      <c r="F1083" s="390"/>
    </row>
    <row r="1084" spans="1:6" ht="30" x14ac:dyDescent="0.25">
      <c r="A1084" s="98">
        <f t="shared" si="16"/>
        <v>63109</v>
      </c>
      <c r="B1084" s="388" t="s">
        <v>26831</v>
      </c>
      <c r="C1084" s="388" t="s">
        <v>26832</v>
      </c>
      <c r="D1084" s="379" t="s">
        <v>182</v>
      </c>
      <c r="E1084" s="380">
        <v>65.39</v>
      </c>
      <c r="F1084" s="390"/>
    </row>
    <row r="1085" spans="1:6" ht="15" customHeight="1" x14ac:dyDescent="0.25">
      <c r="A1085" s="98">
        <f t="shared" si="16"/>
        <v>63148</v>
      </c>
      <c r="B1085" s="388" t="s">
        <v>26833</v>
      </c>
      <c r="C1085" s="388" t="s">
        <v>26834</v>
      </c>
      <c r="D1085" s="379" t="s">
        <v>182</v>
      </c>
      <c r="E1085" s="380">
        <v>13.22</v>
      </c>
      <c r="F1085" s="390"/>
    </row>
    <row r="1086" spans="1:6" ht="30" x14ac:dyDescent="0.25">
      <c r="A1086" s="98">
        <f t="shared" si="16"/>
        <v>63149</v>
      </c>
      <c r="B1086" s="388" t="s">
        <v>26835</v>
      </c>
      <c r="C1086" s="388" t="s">
        <v>26836</v>
      </c>
      <c r="D1086" s="379" t="s">
        <v>182</v>
      </c>
      <c r="E1086" s="380">
        <v>26.02</v>
      </c>
      <c r="F1086" s="390"/>
    </row>
    <row r="1087" spans="1:6" ht="30" x14ac:dyDescent="0.25">
      <c r="A1087" s="98">
        <f t="shared" si="16"/>
        <v>63150</v>
      </c>
      <c r="B1087" s="388" t="s">
        <v>26837</v>
      </c>
      <c r="C1087" s="388" t="s">
        <v>26838</v>
      </c>
      <c r="D1087" s="379" t="s">
        <v>182</v>
      </c>
      <c r="E1087" s="380">
        <v>33.46</v>
      </c>
      <c r="F1087" s="390"/>
    </row>
    <row r="1088" spans="1:6" ht="30" x14ac:dyDescent="0.25">
      <c r="A1088" s="98">
        <f t="shared" si="16"/>
        <v>63164</v>
      </c>
      <c r="B1088" s="388" t="s">
        <v>26839</v>
      </c>
      <c r="C1088" s="388" t="s">
        <v>26840</v>
      </c>
      <c r="D1088" s="379" t="s">
        <v>182</v>
      </c>
      <c r="E1088" s="380">
        <v>97.19</v>
      </c>
      <c r="F1088" s="390"/>
    </row>
    <row r="1089" spans="1:6" ht="30" x14ac:dyDescent="0.25">
      <c r="A1089" s="98">
        <f t="shared" si="16"/>
        <v>63165</v>
      </c>
      <c r="B1089" s="388" t="s">
        <v>26841</v>
      </c>
      <c r="C1089" s="388" t="s">
        <v>26842</v>
      </c>
      <c r="D1089" s="379" t="s">
        <v>182</v>
      </c>
      <c r="E1089" s="380">
        <v>81.290000000000006</v>
      </c>
      <c r="F1089" s="390"/>
    </row>
    <row r="1090" spans="1:6" x14ac:dyDescent="0.25">
      <c r="A1090" s="98">
        <f t="shared" si="16"/>
        <v>634</v>
      </c>
      <c r="B1090" s="389" t="s">
        <v>26843</v>
      </c>
      <c r="C1090" s="392" t="s">
        <v>26844</v>
      </c>
      <c r="D1090" s="393"/>
      <c r="E1090" s="393"/>
      <c r="F1090" s="394"/>
    </row>
    <row r="1091" spans="1:6" ht="30" x14ac:dyDescent="0.25">
      <c r="A1091" s="98">
        <f t="shared" si="16"/>
        <v>63480</v>
      </c>
      <c r="B1091" s="388" t="s">
        <v>26845</v>
      </c>
      <c r="C1091" s="388" t="s">
        <v>26846</v>
      </c>
      <c r="D1091" s="379" t="s">
        <v>181</v>
      </c>
      <c r="E1091" s="380">
        <v>299.51</v>
      </c>
      <c r="F1091" s="390"/>
    </row>
    <row r="1092" spans="1:6" x14ac:dyDescent="0.25">
      <c r="A1092" s="98">
        <f t="shared" si="16"/>
        <v>635</v>
      </c>
      <c r="B1092" s="389" t="s">
        <v>26847</v>
      </c>
      <c r="C1092" s="392" t="s">
        <v>26848</v>
      </c>
      <c r="D1092" s="393"/>
      <c r="E1092" s="393"/>
      <c r="F1092" s="394"/>
    </row>
    <row r="1093" spans="1:6" ht="30" x14ac:dyDescent="0.25">
      <c r="A1093" s="98">
        <f t="shared" si="16"/>
        <v>63501</v>
      </c>
      <c r="B1093" s="388" t="s">
        <v>26849</v>
      </c>
      <c r="C1093" s="388" t="s">
        <v>26850</v>
      </c>
      <c r="D1093" s="379" t="s">
        <v>181</v>
      </c>
      <c r="E1093" s="380">
        <v>35.99</v>
      </c>
      <c r="F1093" s="390"/>
    </row>
    <row r="1094" spans="1:6" ht="30" x14ac:dyDescent="0.25">
      <c r="A1094" s="98">
        <f t="shared" si="16"/>
        <v>63502</v>
      </c>
      <c r="B1094" s="388" t="s">
        <v>26851</v>
      </c>
      <c r="C1094" s="388" t="s">
        <v>26852</v>
      </c>
      <c r="D1094" s="379" t="s">
        <v>181</v>
      </c>
      <c r="E1094" s="380">
        <v>40.25</v>
      </c>
      <c r="F1094" s="390"/>
    </row>
    <row r="1095" spans="1:6" x14ac:dyDescent="0.25">
      <c r="A1095" s="98">
        <f t="shared" si="16"/>
        <v>63503</v>
      </c>
      <c r="B1095" s="388" t="s">
        <v>26853</v>
      </c>
      <c r="C1095" s="388" t="s">
        <v>665</v>
      </c>
      <c r="D1095" s="379" t="s">
        <v>181</v>
      </c>
      <c r="E1095" s="380">
        <v>60.46</v>
      </c>
      <c r="F1095" s="390"/>
    </row>
    <row r="1096" spans="1:6" ht="30" x14ac:dyDescent="0.25">
      <c r="A1096" s="98">
        <f t="shared" si="16"/>
        <v>63504</v>
      </c>
      <c r="B1096" s="388" t="s">
        <v>26854</v>
      </c>
      <c r="C1096" s="388" t="s">
        <v>26855</v>
      </c>
      <c r="D1096" s="379" t="s">
        <v>181</v>
      </c>
      <c r="E1096" s="380">
        <v>79.77</v>
      </c>
      <c r="F1096" s="390"/>
    </row>
    <row r="1097" spans="1:6" ht="30" x14ac:dyDescent="0.25">
      <c r="A1097" s="98">
        <f t="shared" si="16"/>
        <v>63505</v>
      </c>
      <c r="B1097" s="388" t="s">
        <v>26856</v>
      </c>
      <c r="C1097" s="388" t="s">
        <v>26857</v>
      </c>
      <c r="D1097" s="379" t="s">
        <v>181</v>
      </c>
      <c r="E1097" s="380">
        <v>92.32</v>
      </c>
      <c r="F1097" s="390"/>
    </row>
    <row r="1098" spans="1:6" x14ac:dyDescent="0.25">
      <c r="A1098" s="98">
        <f t="shared" si="16"/>
        <v>63506</v>
      </c>
      <c r="B1098" s="388" t="s">
        <v>26858</v>
      </c>
      <c r="C1098" s="388" t="s">
        <v>26859</v>
      </c>
      <c r="D1098" s="379" t="s">
        <v>181</v>
      </c>
      <c r="E1098" s="380">
        <v>162.84</v>
      </c>
      <c r="F1098" s="390"/>
    </row>
    <row r="1099" spans="1:6" ht="30" x14ac:dyDescent="0.25">
      <c r="A1099" s="98">
        <f t="shared" si="16"/>
        <v>63507</v>
      </c>
      <c r="B1099" s="388" t="s">
        <v>26860</v>
      </c>
      <c r="C1099" s="388" t="s">
        <v>26861</v>
      </c>
      <c r="D1099" s="379" t="s">
        <v>181</v>
      </c>
      <c r="E1099" s="380">
        <v>358.08</v>
      </c>
      <c r="F1099" s="390"/>
    </row>
    <row r="1100" spans="1:6" x14ac:dyDescent="0.25">
      <c r="A1100" s="98">
        <f t="shared" si="16"/>
        <v>63508</v>
      </c>
      <c r="B1100" s="388" t="s">
        <v>26862</v>
      </c>
      <c r="C1100" s="388" t="s">
        <v>26863</v>
      </c>
      <c r="D1100" s="379" t="s">
        <v>181</v>
      </c>
      <c r="E1100" s="380">
        <v>545.76</v>
      </c>
      <c r="F1100" s="390"/>
    </row>
    <row r="1101" spans="1:6" ht="30" x14ac:dyDescent="0.25">
      <c r="A1101" s="98">
        <f t="shared" si="16"/>
        <v>63515</v>
      </c>
      <c r="B1101" s="388" t="s">
        <v>26864</v>
      </c>
      <c r="C1101" s="388" t="s">
        <v>26865</v>
      </c>
      <c r="D1101" s="379" t="s">
        <v>181</v>
      </c>
      <c r="E1101" s="380">
        <v>87.23</v>
      </c>
      <c r="F1101" s="390"/>
    </row>
    <row r="1102" spans="1:6" ht="30" x14ac:dyDescent="0.25">
      <c r="A1102" s="98">
        <f t="shared" ref="A1102:A1165" si="17">VALUE(RIGHT(B1102,LEN(B1102)-1))</f>
        <v>63516</v>
      </c>
      <c r="B1102" s="388" t="s">
        <v>26866</v>
      </c>
      <c r="C1102" s="388" t="s">
        <v>26867</v>
      </c>
      <c r="D1102" s="379" t="s">
        <v>181</v>
      </c>
      <c r="E1102" s="380">
        <v>98.21</v>
      </c>
      <c r="F1102" s="390"/>
    </row>
    <row r="1103" spans="1:6" ht="30" x14ac:dyDescent="0.25">
      <c r="A1103" s="98">
        <f t="shared" si="17"/>
        <v>63517</v>
      </c>
      <c r="B1103" s="388" t="s">
        <v>26868</v>
      </c>
      <c r="C1103" s="388" t="s">
        <v>26869</v>
      </c>
      <c r="D1103" s="379" t="s">
        <v>181</v>
      </c>
      <c r="E1103" s="380">
        <v>118.69</v>
      </c>
      <c r="F1103" s="390"/>
    </row>
    <row r="1104" spans="1:6" ht="30" x14ac:dyDescent="0.25">
      <c r="A1104" s="98">
        <f t="shared" si="17"/>
        <v>63518</v>
      </c>
      <c r="B1104" s="388" t="s">
        <v>26870</v>
      </c>
      <c r="C1104" s="388" t="s">
        <v>26871</v>
      </c>
      <c r="D1104" s="379" t="s">
        <v>181</v>
      </c>
      <c r="E1104" s="380">
        <v>182.95</v>
      </c>
      <c r="F1104" s="390"/>
    </row>
    <row r="1105" spans="1:6" ht="15" customHeight="1" x14ac:dyDescent="0.25">
      <c r="A1105" s="98">
        <f t="shared" si="17"/>
        <v>63520</v>
      </c>
      <c r="B1105" s="388" t="s">
        <v>26872</v>
      </c>
      <c r="C1105" s="388" t="s">
        <v>26873</v>
      </c>
      <c r="D1105" s="379" t="s">
        <v>181</v>
      </c>
      <c r="E1105" s="380">
        <v>92.14</v>
      </c>
      <c r="F1105" s="390"/>
    </row>
    <row r="1106" spans="1:6" ht="30" x14ac:dyDescent="0.25">
      <c r="A1106" s="98">
        <f t="shared" si="17"/>
        <v>63521</v>
      </c>
      <c r="B1106" s="388" t="s">
        <v>26874</v>
      </c>
      <c r="C1106" s="388" t="s">
        <v>26875</v>
      </c>
      <c r="D1106" s="379" t="s">
        <v>181</v>
      </c>
      <c r="E1106" s="380">
        <v>100.45</v>
      </c>
      <c r="F1106" s="390"/>
    </row>
    <row r="1107" spans="1:6" ht="30" x14ac:dyDescent="0.25">
      <c r="A1107" s="98">
        <f t="shared" si="17"/>
        <v>63523</v>
      </c>
      <c r="B1107" s="388" t="s">
        <v>26876</v>
      </c>
      <c r="C1107" s="388" t="s">
        <v>26877</v>
      </c>
      <c r="D1107" s="379" t="s">
        <v>181</v>
      </c>
      <c r="E1107" s="380">
        <v>165.79</v>
      </c>
      <c r="F1107" s="390"/>
    </row>
    <row r="1108" spans="1:6" ht="30" x14ac:dyDescent="0.25">
      <c r="A1108" s="98">
        <f t="shared" si="17"/>
        <v>63530</v>
      </c>
      <c r="B1108" s="388" t="s">
        <v>26878</v>
      </c>
      <c r="C1108" s="388" t="s">
        <v>26879</v>
      </c>
      <c r="D1108" s="379" t="s">
        <v>181</v>
      </c>
      <c r="E1108" s="380">
        <v>47.95</v>
      </c>
      <c r="F1108" s="390"/>
    </row>
    <row r="1109" spans="1:6" ht="30" x14ac:dyDescent="0.25">
      <c r="A1109" s="98">
        <f t="shared" si="17"/>
        <v>63533</v>
      </c>
      <c r="B1109" s="388" t="s">
        <v>26880</v>
      </c>
      <c r="C1109" s="388" t="s">
        <v>26881</v>
      </c>
      <c r="D1109" s="379" t="s">
        <v>181</v>
      </c>
      <c r="E1109" s="380">
        <v>61.02</v>
      </c>
      <c r="F1109" s="390"/>
    </row>
    <row r="1110" spans="1:6" ht="30" x14ac:dyDescent="0.25">
      <c r="A1110" s="98">
        <f t="shared" si="17"/>
        <v>63536</v>
      </c>
      <c r="B1110" s="388" t="s">
        <v>26882</v>
      </c>
      <c r="C1110" s="388" t="s">
        <v>26883</v>
      </c>
      <c r="D1110" s="379" t="s">
        <v>181</v>
      </c>
      <c r="E1110" s="380">
        <v>40.46</v>
      </c>
      <c r="F1110" s="390"/>
    </row>
    <row r="1111" spans="1:6" ht="30" x14ac:dyDescent="0.25">
      <c r="A1111" s="98">
        <f t="shared" si="17"/>
        <v>63567</v>
      </c>
      <c r="B1111" s="388" t="s">
        <v>26884</v>
      </c>
      <c r="C1111" s="388" t="s">
        <v>26885</v>
      </c>
      <c r="D1111" s="379" t="s">
        <v>181</v>
      </c>
      <c r="E1111" s="380">
        <v>843.05</v>
      </c>
      <c r="F1111" s="390"/>
    </row>
    <row r="1112" spans="1:6" x14ac:dyDescent="0.25">
      <c r="A1112" s="98">
        <f t="shared" si="17"/>
        <v>640</v>
      </c>
      <c r="B1112" s="389" t="s">
        <v>26886</v>
      </c>
      <c r="C1112" s="392" t="s">
        <v>26887</v>
      </c>
      <c r="D1112" s="393"/>
      <c r="E1112" s="393"/>
      <c r="F1112" s="394"/>
    </row>
    <row r="1113" spans="1:6" ht="30" x14ac:dyDescent="0.25">
      <c r="A1113" s="98">
        <f t="shared" si="17"/>
        <v>64001</v>
      </c>
      <c r="B1113" s="388" t="s">
        <v>26888</v>
      </c>
      <c r="C1113" s="388" t="s">
        <v>26889</v>
      </c>
      <c r="D1113" s="379" t="s">
        <v>181</v>
      </c>
      <c r="E1113" s="380">
        <v>46.1</v>
      </c>
      <c r="F1113" s="390"/>
    </row>
    <row r="1114" spans="1:6" ht="30" x14ac:dyDescent="0.25">
      <c r="A1114" s="98">
        <f t="shared" si="17"/>
        <v>64002</v>
      </c>
      <c r="B1114" s="388" t="s">
        <v>26890</v>
      </c>
      <c r="C1114" s="388" t="s">
        <v>26891</v>
      </c>
      <c r="D1114" s="379" t="s">
        <v>181</v>
      </c>
      <c r="E1114" s="380">
        <v>38.11</v>
      </c>
      <c r="F1114" s="390"/>
    </row>
    <row r="1115" spans="1:6" ht="30" x14ac:dyDescent="0.25">
      <c r="A1115" s="98">
        <f t="shared" si="17"/>
        <v>64003</v>
      </c>
      <c r="B1115" s="388" t="s">
        <v>26892</v>
      </c>
      <c r="C1115" s="388" t="s">
        <v>26893</v>
      </c>
      <c r="D1115" s="379" t="s">
        <v>181</v>
      </c>
      <c r="E1115" s="380">
        <v>71.55</v>
      </c>
      <c r="F1115" s="390"/>
    </row>
    <row r="1116" spans="1:6" ht="30" x14ac:dyDescent="0.25">
      <c r="A1116" s="98">
        <f t="shared" si="17"/>
        <v>64004</v>
      </c>
      <c r="B1116" s="388" t="s">
        <v>26894</v>
      </c>
      <c r="C1116" s="388" t="s">
        <v>26895</v>
      </c>
      <c r="D1116" s="379" t="s">
        <v>181</v>
      </c>
      <c r="E1116" s="380">
        <v>268.25</v>
      </c>
      <c r="F1116" s="390"/>
    </row>
    <row r="1117" spans="1:6" x14ac:dyDescent="0.25">
      <c r="A1117" s="98">
        <f t="shared" si="17"/>
        <v>64005</v>
      </c>
      <c r="B1117" s="388" t="s">
        <v>26896</v>
      </c>
      <c r="C1117" s="388" t="s">
        <v>26897</v>
      </c>
      <c r="D1117" s="379" t="s">
        <v>181</v>
      </c>
      <c r="E1117" s="380">
        <v>15.55</v>
      </c>
      <c r="F1117" s="390"/>
    </row>
    <row r="1118" spans="1:6" x14ac:dyDescent="0.25">
      <c r="A1118" s="98">
        <f t="shared" si="17"/>
        <v>64006</v>
      </c>
      <c r="B1118" s="388" t="s">
        <v>26898</v>
      </c>
      <c r="C1118" s="388" t="s">
        <v>26899</v>
      </c>
      <c r="D1118" s="379" t="s">
        <v>181</v>
      </c>
      <c r="E1118" s="380">
        <v>10.64</v>
      </c>
      <c r="F1118" s="390"/>
    </row>
    <row r="1119" spans="1:6" ht="30" x14ac:dyDescent="0.25">
      <c r="A1119" s="98">
        <f t="shared" si="17"/>
        <v>64010</v>
      </c>
      <c r="B1119" s="388" t="s">
        <v>26900</v>
      </c>
      <c r="C1119" s="388" t="s">
        <v>26901</v>
      </c>
      <c r="D1119" s="379" t="s">
        <v>181</v>
      </c>
      <c r="E1119" s="380">
        <v>356.58</v>
      </c>
      <c r="F1119" s="390"/>
    </row>
    <row r="1120" spans="1:6" ht="30" x14ac:dyDescent="0.25">
      <c r="A1120" s="98">
        <f t="shared" si="17"/>
        <v>64011</v>
      </c>
      <c r="B1120" s="388" t="s">
        <v>26902</v>
      </c>
      <c r="C1120" s="388" t="s">
        <v>939</v>
      </c>
      <c r="D1120" s="379" t="s">
        <v>181</v>
      </c>
      <c r="E1120" s="380">
        <v>164.53</v>
      </c>
      <c r="F1120" s="390"/>
    </row>
    <row r="1121" spans="1:6" ht="30" x14ac:dyDescent="0.25">
      <c r="A1121" s="98">
        <f t="shared" si="17"/>
        <v>64015</v>
      </c>
      <c r="B1121" s="388" t="s">
        <v>26903</v>
      </c>
      <c r="C1121" s="388" t="s">
        <v>26904</v>
      </c>
      <c r="D1121" s="379" t="s">
        <v>181</v>
      </c>
      <c r="E1121" s="380">
        <v>83.56</v>
      </c>
      <c r="F1121" s="390"/>
    </row>
    <row r="1122" spans="1:6" ht="30" x14ac:dyDescent="0.25">
      <c r="A1122" s="98">
        <f t="shared" si="17"/>
        <v>64016</v>
      </c>
      <c r="B1122" s="388" t="s">
        <v>26905</v>
      </c>
      <c r="C1122" s="388" t="s">
        <v>26906</v>
      </c>
      <c r="D1122" s="379" t="s">
        <v>181</v>
      </c>
      <c r="E1122" s="380">
        <v>103.23</v>
      </c>
      <c r="F1122" s="390"/>
    </row>
    <row r="1123" spans="1:6" ht="30" x14ac:dyDescent="0.25">
      <c r="A1123" s="98">
        <f t="shared" si="17"/>
        <v>64017</v>
      </c>
      <c r="B1123" s="388" t="s">
        <v>26907</v>
      </c>
      <c r="C1123" s="388" t="s">
        <v>26908</v>
      </c>
      <c r="D1123" s="379" t="s">
        <v>181</v>
      </c>
      <c r="E1123" s="380">
        <v>135.91</v>
      </c>
      <c r="F1123" s="390"/>
    </row>
    <row r="1124" spans="1:6" ht="30" x14ac:dyDescent="0.25">
      <c r="A1124" s="98">
        <f t="shared" si="17"/>
        <v>64018</v>
      </c>
      <c r="B1124" s="388" t="s">
        <v>26909</v>
      </c>
      <c r="C1124" s="388" t="s">
        <v>26910</v>
      </c>
      <c r="D1124" s="379" t="s">
        <v>181</v>
      </c>
      <c r="E1124" s="380">
        <v>209.99</v>
      </c>
      <c r="F1124" s="390"/>
    </row>
    <row r="1125" spans="1:6" ht="30" x14ac:dyDescent="0.25">
      <c r="A1125" s="98">
        <f t="shared" si="17"/>
        <v>64019</v>
      </c>
      <c r="B1125" s="388" t="s">
        <v>26911</v>
      </c>
      <c r="C1125" s="388" t="s">
        <v>26912</v>
      </c>
      <c r="D1125" s="379" t="s">
        <v>181</v>
      </c>
      <c r="E1125" s="380">
        <v>253.25</v>
      </c>
      <c r="F1125" s="390"/>
    </row>
    <row r="1126" spans="1:6" ht="30" x14ac:dyDescent="0.25">
      <c r="A1126" s="98">
        <f t="shared" si="17"/>
        <v>64020</v>
      </c>
      <c r="B1126" s="388" t="s">
        <v>26913</v>
      </c>
      <c r="C1126" s="388" t="s">
        <v>26914</v>
      </c>
      <c r="D1126" s="379" t="s">
        <v>181</v>
      </c>
      <c r="E1126" s="380">
        <v>372.62</v>
      </c>
      <c r="F1126" s="390"/>
    </row>
    <row r="1127" spans="1:6" ht="30" x14ac:dyDescent="0.25">
      <c r="A1127" s="98">
        <f t="shared" si="17"/>
        <v>64021</v>
      </c>
      <c r="B1127" s="388" t="s">
        <v>26915</v>
      </c>
      <c r="C1127" s="388" t="s">
        <v>26916</v>
      </c>
      <c r="D1127" s="379" t="s">
        <v>181</v>
      </c>
      <c r="E1127" s="380">
        <v>639.96</v>
      </c>
      <c r="F1127" s="390"/>
    </row>
    <row r="1128" spans="1:6" ht="30" x14ac:dyDescent="0.25">
      <c r="A1128" s="98">
        <f t="shared" si="17"/>
        <v>64022</v>
      </c>
      <c r="B1128" s="388" t="s">
        <v>26917</v>
      </c>
      <c r="C1128" s="388" t="s">
        <v>26918</v>
      </c>
      <c r="D1128" s="379" t="s">
        <v>181</v>
      </c>
      <c r="E1128" s="380">
        <v>854.23</v>
      </c>
      <c r="F1128" s="390"/>
    </row>
    <row r="1129" spans="1:6" ht="30" x14ac:dyDescent="0.25">
      <c r="A1129" s="98">
        <f t="shared" si="17"/>
        <v>64023</v>
      </c>
      <c r="B1129" s="388" t="s">
        <v>26919</v>
      </c>
      <c r="C1129" s="388" t="s">
        <v>26920</v>
      </c>
      <c r="D1129" s="379" t="s">
        <v>181</v>
      </c>
      <c r="E1129" s="381">
        <v>1256.71</v>
      </c>
      <c r="F1129" s="390"/>
    </row>
    <row r="1130" spans="1:6" ht="30" x14ac:dyDescent="0.25">
      <c r="A1130" s="98">
        <f t="shared" si="17"/>
        <v>64034</v>
      </c>
      <c r="B1130" s="388" t="s">
        <v>26921</v>
      </c>
      <c r="C1130" s="388" t="s">
        <v>26922</v>
      </c>
      <c r="D1130" s="379" t="s">
        <v>181</v>
      </c>
      <c r="E1130" s="380">
        <v>128.76</v>
      </c>
      <c r="F1130" s="390"/>
    </row>
    <row r="1131" spans="1:6" ht="30" x14ac:dyDescent="0.25">
      <c r="A1131" s="98">
        <f t="shared" si="17"/>
        <v>64035</v>
      </c>
      <c r="B1131" s="388" t="s">
        <v>26923</v>
      </c>
      <c r="C1131" s="388" t="s">
        <v>26924</v>
      </c>
      <c r="D1131" s="379" t="s">
        <v>181</v>
      </c>
      <c r="E1131" s="380">
        <v>65.45</v>
      </c>
      <c r="F1131" s="390"/>
    </row>
    <row r="1132" spans="1:6" ht="30" x14ac:dyDescent="0.25">
      <c r="A1132" s="98">
        <f t="shared" si="17"/>
        <v>64040</v>
      </c>
      <c r="B1132" s="388" t="s">
        <v>26925</v>
      </c>
      <c r="C1132" s="388" t="s">
        <v>26926</v>
      </c>
      <c r="D1132" s="379" t="s">
        <v>181</v>
      </c>
      <c r="E1132" s="380">
        <v>59.8</v>
      </c>
      <c r="F1132" s="390"/>
    </row>
    <row r="1133" spans="1:6" ht="30" x14ac:dyDescent="0.25">
      <c r="A1133" s="98">
        <f t="shared" si="17"/>
        <v>64041</v>
      </c>
      <c r="B1133" s="388" t="s">
        <v>26927</v>
      </c>
      <c r="C1133" s="388" t="s">
        <v>26928</v>
      </c>
      <c r="D1133" s="379" t="s">
        <v>181</v>
      </c>
      <c r="E1133" s="380">
        <v>145.54</v>
      </c>
      <c r="F1133" s="390"/>
    </row>
    <row r="1134" spans="1:6" ht="30" x14ac:dyDescent="0.25">
      <c r="A1134" s="98">
        <f t="shared" si="17"/>
        <v>64042</v>
      </c>
      <c r="B1134" s="388" t="s">
        <v>26929</v>
      </c>
      <c r="C1134" s="388" t="s">
        <v>26930</v>
      </c>
      <c r="D1134" s="379" t="s">
        <v>181</v>
      </c>
      <c r="E1134" s="380">
        <v>223.13</v>
      </c>
      <c r="F1134" s="390"/>
    </row>
    <row r="1135" spans="1:6" ht="15" customHeight="1" x14ac:dyDescent="0.25">
      <c r="A1135" s="98">
        <f t="shared" si="17"/>
        <v>64043</v>
      </c>
      <c r="B1135" s="388" t="s">
        <v>26931</v>
      </c>
      <c r="C1135" s="388" t="s">
        <v>26932</v>
      </c>
      <c r="D1135" s="379" t="s">
        <v>181</v>
      </c>
      <c r="E1135" s="380">
        <v>379.82</v>
      </c>
      <c r="F1135" s="390"/>
    </row>
    <row r="1136" spans="1:6" ht="30" x14ac:dyDescent="0.25">
      <c r="A1136" s="98">
        <f t="shared" si="17"/>
        <v>64044</v>
      </c>
      <c r="B1136" s="388" t="s">
        <v>26933</v>
      </c>
      <c r="C1136" s="388" t="s">
        <v>26934</v>
      </c>
      <c r="D1136" s="379" t="s">
        <v>181</v>
      </c>
      <c r="E1136" s="380">
        <v>544.23</v>
      </c>
      <c r="F1136" s="390"/>
    </row>
    <row r="1137" spans="1:6" ht="30" x14ac:dyDescent="0.25">
      <c r="A1137" s="98">
        <f t="shared" si="17"/>
        <v>64045</v>
      </c>
      <c r="B1137" s="388" t="s">
        <v>26935</v>
      </c>
      <c r="C1137" s="388" t="s">
        <v>26936</v>
      </c>
      <c r="D1137" s="379" t="s">
        <v>181</v>
      </c>
      <c r="E1137" s="380">
        <v>46.1</v>
      </c>
      <c r="F1137" s="390"/>
    </row>
    <row r="1138" spans="1:6" ht="15" customHeight="1" x14ac:dyDescent="0.25">
      <c r="A1138" s="98">
        <f t="shared" si="17"/>
        <v>64066</v>
      </c>
      <c r="B1138" s="388" t="s">
        <v>26937</v>
      </c>
      <c r="C1138" s="388" t="s">
        <v>26938</v>
      </c>
      <c r="D1138" s="379" t="s">
        <v>181</v>
      </c>
      <c r="E1138" s="380">
        <v>94.69</v>
      </c>
      <c r="F1138" s="390"/>
    </row>
    <row r="1139" spans="1:6" ht="30" x14ac:dyDescent="0.25">
      <c r="A1139" s="98">
        <f t="shared" si="17"/>
        <v>64077</v>
      </c>
      <c r="B1139" s="388" t="s">
        <v>26939</v>
      </c>
      <c r="C1139" s="388" t="s">
        <v>26940</v>
      </c>
      <c r="D1139" s="379" t="s">
        <v>181</v>
      </c>
      <c r="E1139" s="380">
        <v>10.64</v>
      </c>
      <c r="F1139" s="390"/>
    </row>
    <row r="1140" spans="1:6" ht="30" x14ac:dyDescent="0.25">
      <c r="A1140" s="98">
        <f t="shared" si="17"/>
        <v>64094</v>
      </c>
      <c r="B1140" s="388" t="s">
        <v>26941</v>
      </c>
      <c r="C1140" s="388" t="s">
        <v>26942</v>
      </c>
      <c r="D1140" s="379" t="s">
        <v>181</v>
      </c>
      <c r="E1140" s="380">
        <v>286.92</v>
      </c>
      <c r="F1140" s="390"/>
    </row>
    <row r="1141" spans="1:6" ht="30" x14ac:dyDescent="0.25">
      <c r="A1141" s="98">
        <f t="shared" si="17"/>
        <v>64097</v>
      </c>
      <c r="B1141" s="388" t="s">
        <v>26943</v>
      </c>
      <c r="C1141" s="388" t="s">
        <v>26944</v>
      </c>
      <c r="D1141" s="379" t="s">
        <v>181</v>
      </c>
      <c r="E1141" s="380">
        <v>356.58</v>
      </c>
      <c r="F1141" s="390"/>
    </row>
    <row r="1142" spans="1:6" x14ac:dyDescent="0.25">
      <c r="A1142" s="98">
        <f t="shared" si="17"/>
        <v>641</v>
      </c>
      <c r="B1142" s="389" t="s">
        <v>26945</v>
      </c>
      <c r="C1142" s="392" t="s">
        <v>26946</v>
      </c>
      <c r="D1142" s="393"/>
      <c r="E1142" s="393"/>
      <c r="F1142" s="394"/>
    </row>
    <row r="1143" spans="1:6" ht="30" x14ac:dyDescent="0.25">
      <c r="A1143" s="98">
        <f t="shared" si="17"/>
        <v>64142</v>
      </c>
      <c r="B1143" s="388" t="s">
        <v>26947</v>
      </c>
      <c r="C1143" s="388" t="s">
        <v>26948</v>
      </c>
      <c r="D1143" s="379" t="s">
        <v>181</v>
      </c>
      <c r="E1143" s="380">
        <v>873.61</v>
      </c>
      <c r="F1143" s="390"/>
    </row>
    <row r="1144" spans="1:6" ht="30" x14ac:dyDescent="0.25">
      <c r="A1144" s="98">
        <f t="shared" si="17"/>
        <v>64149</v>
      </c>
      <c r="B1144" s="388" t="s">
        <v>26949</v>
      </c>
      <c r="C1144" s="388" t="s">
        <v>26950</v>
      </c>
      <c r="D1144" s="379" t="s">
        <v>181</v>
      </c>
      <c r="E1144" s="380">
        <v>88.89</v>
      </c>
      <c r="F1144" s="390"/>
    </row>
    <row r="1145" spans="1:6" x14ac:dyDescent="0.25">
      <c r="A1145" s="98">
        <f t="shared" si="17"/>
        <v>645</v>
      </c>
      <c r="B1145" s="389" t="s">
        <v>26951</v>
      </c>
      <c r="C1145" s="392" t="s">
        <v>26952</v>
      </c>
      <c r="D1145" s="393"/>
      <c r="E1145" s="393"/>
      <c r="F1145" s="394"/>
    </row>
    <row r="1146" spans="1:6" x14ac:dyDescent="0.25">
      <c r="A1146" s="98">
        <f t="shared" si="17"/>
        <v>64503</v>
      </c>
      <c r="B1146" s="388" t="s">
        <v>26953</v>
      </c>
      <c r="C1146" s="388" t="s">
        <v>26954</v>
      </c>
      <c r="D1146" s="379" t="s">
        <v>181</v>
      </c>
      <c r="E1146" s="380">
        <v>155.07</v>
      </c>
      <c r="F1146" s="390"/>
    </row>
    <row r="1147" spans="1:6" ht="15" customHeight="1" x14ac:dyDescent="0.25">
      <c r="A1147" s="98">
        <f t="shared" si="17"/>
        <v>64504</v>
      </c>
      <c r="B1147" s="388" t="s">
        <v>26955</v>
      </c>
      <c r="C1147" s="388" t="s">
        <v>26956</v>
      </c>
      <c r="D1147" s="379" t="s">
        <v>181</v>
      </c>
      <c r="E1147" s="380">
        <v>184.97</v>
      </c>
      <c r="F1147" s="390"/>
    </row>
    <row r="1148" spans="1:6" ht="30" x14ac:dyDescent="0.25">
      <c r="A1148" s="98">
        <f t="shared" si="17"/>
        <v>64506</v>
      </c>
      <c r="B1148" s="388" t="s">
        <v>26957</v>
      </c>
      <c r="C1148" s="388" t="s">
        <v>26958</v>
      </c>
      <c r="D1148" s="379" t="s">
        <v>181</v>
      </c>
      <c r="E1148" s="380">
        <v>158.4</v>
      </c>
      <c r="F1148" s="390"/>
    </row>
    <row r="1149" spans="1:6" ht="30" x14ac:dyDescent="0.25">
      <c r="A1149" s="98">
        <f t="shared" si="17"/>
        <v>64507</v>
      </c>
      <c r="B1149" s="388" t="s">
        <v>26959</v>
      </c>
      <c r="C1149" s="388" t="s">
        <v>26960</v>
      </c>
      <c r="D1149" s="379" t="s">
        <v>181</v>
      </c>
      <c r="E1149" s="380">
        <v>18.45</v>
      </c>
      <c r="F1149" s="390"/>
    </row>
    <row r="1150" spans="1:6" ht="30" x14ac:dyDescent="0.25">
      <c r="A1150" s="98">
        <f t="shared" si="17"/>
        <v>64511</v>
      </c>
      <c r="B1150" s="388" t="s">
        <v>26961</v>
      </c>
      <c r="C1150" s="388" t="s">
        <v>26962</v>
      </c>
      <c r="D1150" s="379" t="s">
        <v>181</v>
      </c>
      <c r="E1150" s="380">
        <v>214.47</v>
      </c>
      <c r="F1150" s="390"/>
    </row>
    <row r="1151" spans="1:6" x14ac:dyDescent="0.25">
      <c r="A1151" s="98">
        <f t="shared" si="17"/>
        <v>64515</v>
      </c>
      <c r="B1151" s="388" t="s">
        <v>26963</v>
      </c>
      <c r="C1151" s="388" t="s">
        <v>26964</v>
      </c>
      <c r="D1151" s="379" t="s">
        <v>181</v>
      </c>
      <c r="E1151" s="380">
        <v>19.47</v>
      </c>
      <c r="F1151" s="390"/>
    </row>
    <row r="1152" spans="1:6" ht="30" x14ac:dyDescent="0.25">
      <c r="A1152" s="98">
        <f t="shared" si="17"/>
        <v>64519</v>
      </c>
      <c r="B1152" s="388" t="s">
        <v>26965</v>
      </c>
      <c r="C1152" s="388" t="s">
        <v>26966</v>
      </c>
      <c r="D1152" s="379" t="s">
        <v>181</v>
      </c>
      <c r="E1152" s="380">
        <v>17.86</v>
      </c>
      <c r="F1152" s="390"/>
    </row>
    <row r="1153" spans="1:6" ht="30" x14ac:dyDescent="0.25">
      <c r="A1153" s="98">
        <f t="shared" si="17"/>
        <v>64527</v>
      </c>
      <c r="B1153" s="388" t="s">
        <v>26967</v>
      </c>
      <c r="C1153" s="388" t="s">
        <v>26968</v>
      </c>
      <c r="D1153" s="379" t="s">
        <v>181</v>
      </c>
      <c r="E1153" s="380">
        <v>38.299999999999997</v>
      </c>
      <c r="F1153" s="390"/>
    </row>
    <row r="1154" spans="1:6" x14ac:dyDescent="0.25">
      <c r="A1154" s="98">
        <f t="shared" si="17"/>
        <v>647</v>
      </c>
      <c r="B1154" s="389" t="s">
        <v>26969</v>
      </c>
      <c r="C1154" s="392" t="s">
        <v>9039</v>
      </c>
      <c r="D1154" s="393"/>
      <c r="E1154" s="393"/>
      <c r="F1154" s="394"/>
    </row>
    <row r="1155" spans="1:6" ht="15" customHeight="1" x14ac:dyDescent="0.25">
      <c r="A1155" s="98">
        <f t="shared" si="17"/>
        <v>64701</v>
      </c>
      <c r="B1155" s="388" t="s">
        <v>26970</v>
      </c>
      <c r="C1155" s="388" t="s">
        <v>26971</v>
      </c>
      <c r="D1155" s="379" t="s">
        <v>182</v>
      </c>
      <c r="E1155" s="380">
        <v>44.48</v>
      </c>
      <c r="F1155" s="390"/>
    </row>
    <row r="1156" spans="1:6" x14ac:dyDescent="0.25">
      <c r="A1156" s="98">
        <f t="shared" si="17"/>
        <v>64702</v>
      </c>
      <c r="B1156" s="388" t="s">
        <v>26972</v>
      </c>
      <c r="C1156" s="388" t="s">
        <v>26973</v>
      </c>
      <c r="D1156" s="379" t="s">
        <v>181</v>
      </c>
      <c r="E1156" s="380">
        <v>35.32</v>
      </c>
      <c r="F1156" s="390"/>
    </row>
    <row r="1157" spans="1:6" ht="30" x14ac:dyDescent="0.25">
      <c r="A1157" s="98">
        <f t="shared" si="17"/>
        <v>64703</v>
      </c>
      <c r="B1157" s="388" t="s">
        <v>26974</v>
      </c>
      <c r="C1157" s="388" t="s">
        <v>26975</v>
      </c>
      <c r="D1157" s="379" t="s">
        <v>181</v>
      </c>
      <c r="E1157" s="380">
        <v>20.8</v>
      </c>
      <c r="F1157" s="390"/>
    </row>
    <row r="1158" spans="1:6" ht="30" x14ac:dyDescent="0.25">
      <c r="A1158" s="98">
        <f t="shared" si="17"/>
        <v>64704</v>
      </c>
      <c r="B1158" s="388" t="s">
        <v>26976</v>
      </c>
      <c r="C1158" s="388" t="s">
        <v>26977</v>
      </c>
      <c r="D1158" s="379" t="s">
        <v>181</v>
      </c>
      <c r="E1158" s="380">
        <v>34.479999999999997</v>
      </c>
      <c r="F1158" s="390"/>
    </row>
    <row r="1159" spans="1:6" x14ac:dyDescent="0.25">
      <c r="A1159" s="98">
        <f t="shared" si="17"/>
        <v>64706</v>
      </c>
      <c r="B1159" s="388" t="s">
        <v>26978</v>
      </c>
      <c r="C1159" s="388" t="s">
        <v>26979</v>
      </c>
      <c r="D1159" s="379" t="s">
        <v>181</v>
      </c>
      <c r="E1159" s="380">
        <v>70.760000000000005</v>
      </c>
      <c r="F1159" s="390"/>
    </row>
    <row r="1160" spans="1:6" ht="30" x14ac:dyDescent="0.25">
      <c r="A1160" s="98">
        <f t="shared" si="17"/>
        <v>64707</v>
      </c>
      <c r="B1160" s="388" t="s">
        <v>26980</v>
      </c>
      <c r="C1160" s="388" t="s">
        <v>26981</v>
      </c>
      <c r="D1160" s="379" t="s">
        <v>181</v>
      </c>
      <c r="E1160" s="380">
        <v>742.89</v>
      </c>
      <c r="F1160" s="390"/>
    </row>
    <row r="1161" spans="1:6" ht="30" x14ac:dyDescent="0.25">
      <c r="A1161" s="98">
        <f t="shared" si="17"/>
        <v>64709</v>
      </c>
      <c r="B1161" s="388" t="s">
        <v>26982</v>
      </c>
      <c r="C1161" s="388" t="s">
        <v>913</v>
      </c>
      <c r="D1161" s="379" t="s">
        <v>181</v>
      </c>
      <c r="E1161" s="380">
        <v>19.66</v>
      </c>
      <c r="F1161" s="390"/>
    </row>
    <row r="1162" spans="1:6" ht="30" x14ac:dyDescent="0.25">
      <c r="A1162" s="98">
        <f t="shared" si="17"/>
        <v>650</v>
      </c>
      <c r="B1162" s="389" t="s">
        <v>26983</v>
      </c>
      <c r="C1162" s="392" t="s">
        <v>26984</v>
      </c>
      <c r="D1162" s="393"/>
      <c r="E1162" s="393"/>
      <c r="F1162" s="394"/>
    </row>
    <row r="1163" spans="1:6" ht="30" x14ac:dyDescent="0.25">
      <c r="A1163" s="98">
        <f t="shared" si="17"/>
        <v>65002</v>
      </c>
      <c r="B1163" s="388" t="s">
        <v>26985</v>
      </c>
      <c r="C1163" s="388" t="s">
        <v>26986</v>
      </c>
      <c r="D1163" s="379" t="s">
        <v>181</v>
      </c>
      <c r="E1163" s="380">
        <v>46.81</v>
      </c>
      <c r="F1163" s="390"/>
    </row>
    <row r="1164" spans="1:6" ht="30" x14ac:dyDescent="0.25">
      <c r="A1164" s="98">
        <f t="shared" si="17"/>
        <v>65004</v>
      </c>
      <c r="B1164" s="388" t="s">
        <v>26987</v>
      </c>
      <c r="C1164" s="388" t="s">
        <v>745</v>
      </c>
      <c r="D1164" s="379" t="s">
        <v>181</v>
      </c>
      <c r="E1164" s="380">
        <v>399.72</v>
      </c>
      <c r="F1164" s="390"/>
    </row>
    <row r="1165" spans="1:6" ht="15" customHeight="1" x14ac:dyDescent="0.25">
      <c r="A1165" s="98">
        <f t="shared" si="17"/>
        <v>65005</v>
      </c>
      <c r="B1165" s="388" t="s">
        <v>26988</v>
      </c>
      <c r="C1165" s="388" t="s">
        <v>26989</v>
      </c>
      <c r="D1165" s="379" t="s">
        <v>181</v>
      </c>
      <c r="E1165" s="381">
        <v>3136.99</v>
      </c>
      <c r="F1165" s="390"/>
    </row>
    <row r="1166" spans="1:6" ht="30" x14ac:dyDescent="0.25">
      <c r="A1166" s="98">
        <f t="shared" ref="A1166:A1229" si="18">VALUE(RIGHT(B1166,LEN(B1166)-1))</f>
        <v>65023</v>
      </c>
      <c r="B1166" s="388" t="s">
        <v>26990</v>
      </c>
      <c r="C1166" s="388" t="s">
        <v>26991</v>
      </c>
      <c r="D1166" s="379" t="s">
        <v>181</v>
      </c>
      <c r="E1166" s="381">
        <v>1116.67</v>
      </c>
      <c r="F1166" s="390"/>
    </row>
    <row r="1167" spans="1:6" ht="30" x14ac:dyDescent="0.25">
      <c r="A1167" s="98">
        <f t="shared" si="18"/>
        <v>65024</v>
      </c>
      <c r="B1167" s="388" t="s">
        <v>26992</v>
      </c>
      <c r="C1167" s="388" t="s">
        <v>26993</v>
      </c>
      <c r="D1167" s="379" t="s">
        <v>181</v>
      </c>
      <c r="E1167" s="380">
        <v>288.66000000000003</v>
      </c>
      <c r="F1167" s="390"/>
    </row>
    <row r="1168" spans="1:6" ht="30" x14ac:dyDescent="0.25">
      <c r="A1168" s="98">
        <f t="shared" si="18"/>
        <v>65031</v>
      </c>
      <c r="B1168" s="388" t="s">
        <v>26994</v>
      </c>
      <c r="C1168" s="388" t="s">
        <v>26995</v>
      </c>
      <c r="D1168" s="379" t="s">
        <v>181</v>
      </c>
      <c r="E1168" s="380">
        <v>267.66000000000003</v>
      </c>
      <c r="F1168" s="390"/>
    </row>
    <row r="1169" spans="1:6" ht="15" customHeight="1" x14ac:dyDescent="0.25">
      <c r="A1169" s="98">
        <f t="shared" si="18"/>
        <v>65032</v>
      </c>
      <c r="B1169" s="388" t="s">
        <v>26996</v>
      </c>
      <c r="C1169" s="388" t="s">
        <v>26997</v>
      </c>
      <c r="D1169" s="379" t="s">
        <v>181</v>
      </c>
      <c r="E1169" s="381">
        <v>2072.83</v>
      </c>
      <c r="F1169" s="390"/>
    </row>
    <row r="1170" spans="1:6" ht="30" x14ac:dyDescent="0.25">
      <c r="A1170" s="98">
        <f t="shared" si="18"/>
        <v>65033</v>
      </c>
      <c r="B1170" s="388" t="s">
        <v>26998</v>
      </c>
      <c r="C1170" s="388" t="s">
        <v>26999</v>
      </c>
      <c r="D1170" s="379" t="s">
        <v>181</v>
      </c>
      <c r="E1170" s="381">
        <v>1289.97</v>
      </c>
      <c r="F1170" s="390"/>
    </row>
    <row r="1171" spans="1:6" ht="30" x14ac:dyDescent="0.25">
      <c r="A1171" s="98">
        <f t="shared" si="18"/>
        <v>65076</v>
      </c>
      <c r="B1171" s="388" t="s">
        <v>27000</v>
      </c>
      <c r="C1171" s="388" t="s">
        <v>27001</v>
      </c>
      <c r="D1171" s="379" t="s">
        <v>181</v>
      </c>
      <c r="E1171" s="381">
        <v>11215.23</v>
      </c>
      <c r="F1171" s="390"/>
    </row>
    <row r="1172" spans="1:6" x14ac:dyDescent="0.25">
      <c r="A1172" s="98">
        <f t="shared" si="18"/>
        <v>652</v>
      </c>
      <c r="B1172" s="389" t="s">
        <v>27002</v>
      </c>
      <c r="C1172" s="392" t="s">
        <v>27003</v>
      </c>
      <c r="D1172" s="393"/>
      <c r="E1172" s="393"/>
      <c r="F1172" s="394"/>
    </row>
    <row r="1173" spans="1:6" ht="30" x14ac:dyDescent="0.25">
      <c r="A1173" s="98">
        <f t="shared" si="18"/>
        <v>65204</v>
      </c>
      <c r="B1173" s="388" t="s">
        <v>27004</v>
      </c>
      <c r="C1173" s="388" t="s">
        <v>27005</v>
      </c>
      <c r="D1173" s="379" t="s">
        <v>181</v>
      </c>
      <c r="E1173" s="381">
        <v>1192.58</v>
      </c>
      <c r="F1173" s="390"/>
    </row>
    <row r="1174" spans="1:6" ht="60" x14ac:dyDescent="0.25">
      <c r="A1174" s="98">
        <f t="shared" si="18"/>
        <v>65256</v>
      </c>
      <c r="B1174" s="388" t="s">
        <v>27006</v>
      </c>
      <c r="C1174" s="388" t="s">
        <v>27007</v>
      </c>
      <c r="D1174" s="379" t="s">
        <v>181</v>
      </c>
      <c r="E1174" s="380">
        <v>211.52</v>
      </c>
      <c r="F1174" s="390"/>
    </row>
    <row r="1175" spans="1:6" ht="30" x14ac:dyDescent="0.25">
      <c r="A1175" s="98">
        <f t="shared" si="18"/>
        <v>65257</v>
      </c>
      <c r="B1175" s="388" t="s">
        <v>27008</v>
      </c>
      <c r="C1175" s="388" t="s">
        <v>27009</v>
      </c>
      <c r="D1175" s="379" t="s">
        <v>181</v>
      </c>
      <c r="E1175" s="380">
        <v>556.34</v>
      </c>
      <c r="F1175" s="390"/>
    </row>
    <row r="1176" spans="1:6" x14ac:dyDescent="0.25">
      <c r="A1176" s="98">
        <f t="shared" si="18"/>
        <v>655</v>
      </c>
      <c r="B1176" s="389" t="s">
        <v>27010</v>
      </c>
      <c r="C1176" s="392" t="s">
        <v>27003</v>
      </c>
      <c r="D1176" s="393"/>
      <c r="E1176" s="393"/>
      <c r="F1176" s="394"/>
    </row>
    <row r="1177" spans="1:6" x14ac:dyDescent="0.25">
      <c r="A1177" s="98">
        <f t="shared" si="18"/>
        <v>65502</v>
      </c>
      <c r="B1177" s="388" t="s">
        <v>27011</v>
      </c>
      <c r="C1177" s="388" t="s">
        <v>27012</v>
      </c>
      <c r="D1177" s="379" t="s">
        <v>181</v>
      </c>
      <c r="E1177" s="380">
        <v>175.83</v>
      </c>
      <c r="F1177" s="390"/>
    </row>
    <row r="1178" spans="1:6" ht="30" x14ac:dyDescent="0.25">
      <c r="A1178" s="98">
        <f t="shared" si="18"/>
        <v>65503</v>
      </c>
      <c r="B1178" s="388" t="s">
        <v>27013</v>
      </c>
      <c r="C1178" s="388" t="s">
        <v>27014</v>
      </c>
      <c r="D1178" s="379" t="s">
        <v>181</v>
      </c>
      <c r="E1178" s="380">
        <v>407.06</v>
      </c>
      <c r="F1178" s="390"/>
    </row>
    <row r="1179" spans="1:6" ht="30" x14ac:dyDescent="0.25">
      <c r="A1179" s="98">
        <f t="shared" si="18"/>
        <v>65507</v>
      </c>
      <c r="B1179" s="388" t="s">
        <v>27015</v>
      </c>
      <c r="C1179" s="388" t="s">
        <v>27016</v>
      </c>
      <c r="D1179" s="379" t="s">
        <v>181</v>
      </c>
      <c r="E1179" s="380">
        <v>28.36</v>
      </c>
      <c r="F1179" s="390"/>
    </row>
    <row r="1180" spans="1:6" ht="30" x14ac:dyDescent="0.25">
      <c r="A1180" s="98">
        <f t="shared" si="18"/>
        <v>65508</v>
      </c>
      <c r="B1180" s="388" t="s">
        <v>27017</v>
      </c>
      <c r="C1180" s="388" t="s">
        <v>27018</v>
      </c>
      <c r="D1180" s="379" t="s">
        <v>181</v>
      </c>
      <c r="E1180" s="380">
        <v>184.52</v>
      </c>
      <c r="F1180" s="390"/>
    </row>
    <row r="1181" spans="1:6" ht="30" x14ac:dyDescent="0.25">
      <c r="A1181" s="98">
        <f t="shared" si="18"/>
        <v>65509</v>
      </c>
      <c r="B1181" s="388" t="s">
        <v>27019</v>
      </c>
      <c r="C1181" s="388" t="s">
        <v>27020</v>
      </c>
      <c r="D1181" s="379" t="s">
        <v>181</v>
      </c>
      <c r="E1181" s="380">
        <v>103.48</v>
      </c>
      <c r="F1181" s="390"/>
    </row>
    <row r="1182" spans="1:6" ht="30" x14ac:dyDescent="0.25">
      <c r="A1182" s="98">
        <f t="shared" si="18"/>
        <v>65510</v>
      </c>
      <c r="B1182" s="388" t="s">
        <v>27021</v>
      </c>
      <c r="C1182" s="388" t="s">
        <v>27022</v>
      </c>
      <c r="D1182" s="379" t="s">
        <v>182</v>
      </c>
      <c r="E1182" s="381">
        <v>1263.76</v>
      </c>
      <c r="F1182" s="390"/>
    </row>
    <row r="1183" spans="1:6" ht="30" x14ac:dyDescent="0.25">
      <c r="A1183" s="98">
        <f t="shared" si="18"/>
        <v>65513</v>
      </c>
      <c r="B1183" s="388" t="s">
        <v>27023</v>
      </c>
      <c r="C1183" s="388" t="s">
        <v>27024</v>
      </c>
      <c r="D1183" s="379" t="s">
        <v>181</v>
      </c>
      <c r="E1183" s="381">
        <v>1790.85</v>
      </c>
      <c r="F1183" s="390"/>
    </row>
    <row r="1184" spans="1:6" ht="30" x14ac:dyDescent="0.25">
      <c r="A1184" s="98">
        <f t="shared" si="18"/>
        <v>65521</v>
      </c>
      <c r="B1184" s="388" t="s">
        <v>27025</v>
      </c>
      <c r="C1184" s="388" t="s">
        <v>27026</v>
      </c>
      <c r="D1184" s="379" t="s">
        <v>181</v>
      </c>
      <c r="E1184" s="381">
        <v>1817.25</v>
      </c>
      <c r="F1184" s="390"/>
    </row>
    <row r="1185" spans="1:6" ht="30" x14ac:dyDescent="0.25">
      <c r="A1185" s="98">
        <f t="shared" si="18"/>
        <v>65523</v>
      </c>
      <c r="B1185" s="388" t="s">
        <v>27027</v>
      </c>
      <c r="C1185" s="388" t="s">
        <v>27028</v>
      </c>
      <c r="D1185" s="379" t="s">
        <v>181</v>
      </c>
      <c r="E1185" s="381">
        <v>1469.91</v>
      </c>
      <c r="F1185" s="390"/>
    </row>
    <row r="1186" spans="1:6" ht="30" x14ac:dyDescent="0.25">
      <c r="A1186" s="98">
        <f t="shared" si="18"/>
        <v>65524</v>
      </c>
      <c r="B1186" s="388" t="s">
        <v>27029</v>
      </c>
      <c r="C1186" s="388" t="s">
        <v>27030</v>
      </c>
      <c r="D1186" s="379" t="s">
        <v>181</v>
      </c>
      <c r="E1186" s="380">
        <v>27.57</v>
      </c>
      <c r="F1186" s="390"/>
    </row>
    <row r="1187" spans="1:6" x14ac:dyDescent="0.25">
      <c r="A1187" s="98">
        <f t="shared" si="18"/>
        <v>65526</v>
      </c>
      <c r="B1187" s="388" t="s">
        <v>27031</v>
      </c>
      <c r="C1187" s="388" t="s">
        <v>27032</v>
      </c>
      <c r="D1187" s="379" t="s">
        <v>181</v>
      </c>
      <c r="E1187" s="380">
        <v>17.21</v>
      </c>
      <c r="F1187" s="390"/>
    </row>
    <row r="1188" spans="1:6" ht="30" x14ac:dyDescent="0.25">
      <c r="A1188" s="98">
        <f t="shared" si="18"/>
        <v>65528</v>
      </c>
      <c r="B1188" s="388" t="s">
        <v>27033</v>
      </c>
      <c r="C1188" s="388" t="s">
        <v>27034</v>
      </c>
      <c r="D1188" s="379" t="s">
        <v>181</v>
      </c>
      <c r="E1188" s="380">
        <v>627.66999999999996</v>
      </c>
      <c r="F1188" s="390"/>
    </row>
    <row r="1189" spans="1:6" ht="30" x14ac:dyDescent="0.25">
      <c r="A1189" s="98">
        <f t="shared" si="18"/>
        <v>65544</v>
      </c>
      <c r="B1189" s="388" t="s">
        <v>27035</v>
      </c>
      <c r="C1189" s="388" t="s">
        <v>27036</v>
      </c>
      <c r="D1189" s="379" t="s">
        <v>181</v>
      </c>
      <c r="E1189" s="380">
        <v>82.42</v>
      </c>
      <c r="F1189" s="390"/>
    </row>
    <row r="1190" spans="1:6" ht="30" x14ac:dyDescent="0.25">
      <c r="A1190" s="98">
        <f t="shared" si="18"/>
        <v>65555</v>
      </c>
      <c r="B1190" s="388" t="s">
        <v>27037</v>
      </c>
      <c r="C1190" s="388" t="s">
        <v>27038</v>
      </c>
      <c r="D1190" s="379" t="s">
        <v>182</v>
      </c>
      <c r="E1190" s="381">
        <v>1349.29</v>
      </c>
      <c r="F1190" s="390"/>
    </row>
    <row r="1191" spans="1:6" ht="30" x14ac:dyDescent="0.25">
      <c r="A1191" s="98">
        <f t="shared" si="18"/>
        <v>65556</v>
      </c>
      <c r="B1191" s="388" t="s">
        <v>27039</v>
      </c>
      <c r="C1191" s="388" t="s">
        <v>27040</v>
      </c>
      <c r="D1191" s="379" t="s">
        <v>182</v>
      </c>
      <c r="E1191" s="381">
        <v>1349.29</v>
      </c>
      <c r="F1191" s="390"/>
    </row>
    <row r="1192" spans="1:6" ht="30" x14ac:dyDescent="0.25">
      <c r="A1192" s="98">
        <f t="shared" si="18"/>
        <v>65563</v>
      </c>
      <c r="B1192" s="388" t="s">
        <v>27041</v>
      </c>
      <c r="C1192" s="388" t="s">
        <v>27042</v>
      </c>
      <c r="D1192" s="379" t="s">
        <v>182</v>
      </c>
      <c r="E1192" s="381">
        <v>1263.76</v>
      </c>
      <c r="F1192" s="390"/>
    </row>
    <row r="1193" spans="1:6" ht="15" customHeight="1" x14ac:dyDescent="0.25">
      <c r="A1193" s="98">
        <f t="shared" si="18"/>
        <v>65565</v>
      </c>
      <c r="B1193" s="388" t="s">
        <v>27043</v>
      </c>
      <c r="C1193" s="388" t="s">
        <v>27044</v>
      </c>
      <c r="D1193" s="379" t="s">
        <v>181</v>
      </c>
      <c r="E1193" s="381">
        <v>2660.67</v>
      </c>
      <c r="F1193" s="390"/>
    </row>
    <row r="1194" spans="1:6" ht="30" x14ac:dyDescent="0.25">
      <c r="A1194" s="98">
        <f t="shared" si="18"/>
        <v>65566</v>
      </c>
      <c r="B1194" s="388" t="s">
        <v>27045</v>
      </c>
      <c r="C1194" s="388" t="s">
        <v>27046</v>
      </c>
      <c r="D1194" s="379" t="s">
        <v>181</v>
      </c>
      <c r="E1194" s="381">
        <v>3528.63</v>
      </c>
      <c r="F1194" s="390"/>
    </row>
    <row r="1195" spans="1:6" ht="30" x14ac:dyDescent="0.25">
      <c r="A1195" s="98">
        <f t="shared" si="18"/>
        <v>65567</v>
      </c>
      <c r="B1195" s="388" t="s">
        <v>27047</v>
      </c>
      <c r="C1195" s="388" t="s">
        <v>27048</v>
      </c>
      <c r="D1195" s="379" t="s">
        <v>181</v>
      </c>
      <c r="E1195" s="381">
        <v>1925.22</v>
      </c>
      <c r="F1195" s="390"/>
    </row>
    <row r="1196" spans="1:6" ht="30" x14ac:dyDescent="0.25">
      <c r="A1196" s="98">
        <f t="shared" si="18"/>
        <v>65572</v>
      </c>
      <c r="B1196" s="388" t="s">
        <v>27049</v>
      </c>
      <c r="C1196" s="388" t="s">
        <v>27050</v>
      </c>
      <c r="D1196" s="379" t="s">
        <v>181</v>
      </c>
      <c r="E1196" s="381">
        <v>2805</v>
      </c>
      <c r="F1196" s="390"/>
    </row>
    <row r="1197" spans="1:6" ht="30" x14ac:dyDescent="0.25">
      <c r="A1197" s="98">
        <f t="shared" si="18"/>
        <v>65594</v>
      </c>
      <c r="B1197" s="388" t="s">
        <v>27051</v>
      </c>
      <c r="C1197" s="388" t="s">
        <v>27052</v>
      </c>
      <c r="D1197" s="379" t="s">
        <v>182</v>
      </c>
      <c r="E1197" s="381">
        <v>1193.44</v>
      </c>
      <c r="F1197" s="390"/>
    </row>
    <row r="1198" spans="1:6" ht="30" x14ac:dyDescent="0.25">
      <c r="A1198" s="98">
        <f t="shared" si="18"/>
        <v>65596</v>
      </c>
      <c r="B1198" s="388" t="s">
        <v>27053</v>
      </c>
      <c r="C1198" s="388" t="s">
        <v>27054</v>
      </c>
      <c r="D1198" s="379" t="s">
        <v>181</v>
      </c>
      <c r="E1198" s="380">
        <v>245.28</v>
      </c>
      <c r="F1198" s="390"/>
    </row>
    <row r="1199" spans="1:6" ht="15" customHeight="1" x14ac:dyDescent="0.25">
      <c r="A1199" s="98">
        <f t="shared" si="18"/>
        <v>65598</v>
      </c>
      <c r="B1199" s="388" t="s">
        <v>27055</v>
      </c>
      <c r="C1199" s="388" t="s">
        <v>27056</v>
      </c>
      <c r="D1199" s="379" t="s">
        <v>181</v>
      </c>
      <c r="E1199" s="380">
        <v>190.22</v>
      </c>
      <c r="F1199" s="390"/>
    </row>
    <row r="1200" spans="1:6" x14ac:dyDescent="0.25">
      <c r="A1200" s="98">
        <f t="shared" si="18"/>
        <v>656</v>
      </c>
      <c r="B1200" s="389" t="s">
        <v>27057</v>
      </c>
      <c r="C1200" s="392" t="s">
        <v>27003</v>
      </c>
      <c r="D1200" s="393"/>
      <c r="E1200" s="393"/>
      <c r="F1200" s="394"/>
    </row>
    <row r="1201" spans="1:6" ht="15" customHeight="1" x14ac:dyDescent="0.25">
      <c r="A1201" s="98">
        <f t="shared" si="18"/>
        <v>65604</v>
      </c>
      <c r="B1201" s="388" t="s">
        <v>27058</v>
      </c>
      <c r="C1201" s="388" t="s">
        <v>27059</v>
      </c>
      <c r="D1201" s="379" t="s">
        <v>181</v>
      </c>
      <c r="E1201" s="380">
        <v>32.49</v>
      </c>
      <c r="F1201" s="390"/>
    </row>
    <row r="1202" spans="1:6" ht="30" x14ac:dyDescent="0.25">
      <c r="A1202" s="98">
        <f t="shared" si="18"/>
        <v>65611</v>
      </c>
      <c r="B1202" s="388" t="s">
        <v>27060</v>
      </c>
      <c r="C1202" s="388" t="s">
        <v>27061</v>
      </c>
      <c r="D1202" s="379" t="s">
        <v>181</v>
      </c>
      <c r="E1202" s="380">
        <v>62.5</v>
      </c>
      <c r="F1202" s="390"/>
    </row>
    <row r="1203" spans="1:6" ht="30" x14ac:dyDescent="0.25">
      <c r="A1203" s="98">
        <f t="shared" si="18"/>
        <v>65670</v>
      </c>
      <c r="B1203" s="388" t="s">
        <v>27062</v>
      </c>
      <c r="C1203" s="388" t="s">
        <v>27063</v>
      </c>
      <c r="D1203" s="379" t="s">
        <v>181</v>
      </c>
      <c r="E1203" s="380">
        <v>96.6</v>
      </c>
      <c r="F1203" s="390"/>
    </row>
    <row r="1204" spans="1:6" x14ac:dyDescent="0.25">
      <c r="A1204" s="98">
        <f t="shared" si="18"/>
        <v>65697</v>
      </c>
      <c r="B1204" s="388" t="s">
        <v>27064</v>
      </c>
      <c r="C1204" s="388" t="s">
        <v>915</v>
      </c>
      <c r="D1204" s="379" t="s">
        <v>181</v>
      </c>
      <c r="E1204" s="380">
        <v>182.73</v>
      </c>
      <c r="F1204" s="390"/>
    </row>
    <row r="1205" spans="1:6" ht="30" x14ac:dyDescent="0.25">
      <c r="A1205" s="98">
        <f t="shared" si="18"/>
        <v>65698</v>
      </c>
      <c r="B1205" s="388" t="s">
        <v>27065</v>
      </c>
      <c r="C1205" s="388" t="s">
        <v>27066</v>
      </c>
      <c r="D1205" s="379" t="s">
        <v>181</v>
      </c>
      <c r="E1205" s="380">
        <v>90.62</v>
      </c>
      <c r="F1205" s="390"/>
    </row>
    <row r="1206" spans="1:6" x14ac:dyDescent="0.25">
      <c r="A1206" s="98">
        <f t="shared" si="18"/>
        <v>657</v>
      </c>
      <c r="B1206" s="389" t="s">
        <v>27067</v>
      </c>
      <c r="C1206" s="392" t="s">
        <v>27003</v>
      </c>
      <c r="D1206" s="393"/>
      <c r="E1206" s="393"/>
      <c r="F1206" s="394"/>
    </row>
    <row r="1207" spans="1:6" ht="30" x14ac:dyDescent="0.25">
      <c r="A1207" s="98">
        <f t="shared" si="18"/>
        <v>65717</v>
      </c>
      <c r="B1207" s="388" t="s">
        <v>27068</v>
      </c>
      <c r="C1207" s="388" t="s">
        <v>27069</v>
      </c>
      <c r="D1207" s="379" t="s">
        <v>181</v>
      </c>
      <c r="E1207" s="380">
        <v>178.9</v>
      </c>
      <c r="F1207" s="390"/>
    </row>
    <row r="1208" spans="1:6" x14ac:dyDescent="0.25">
      <c r="A1208" s="98">
        <f t="shared" si="18"/>
        <v>658</v>
      </c>
      <c r="B1208" s="389" t="s">
        <v>27070</v>
      </c>
      <c r="C1208" s="392" t="s">
        <v>27003</v>
      </c>
      <c r="D1208" s="393"/>
      <c r="E1208" s="393"/>
      <c r="F1208" s="394"/>
    </row>
    <row r="1209" spans="1:6" ht="15" customHeight="1" x14ac:dyDescent="0.25">
      <c r="A1209" s="98">
        <f t="shared" si="18"/>
        <v>65812</v>
      </c>
      <c r="B1209" s="388" t="s">
        <v>27071</v>
      </c>
      <c r="C1209" s="388" t="s">
        <v>27072</v>
      </c>
      <c r="D1209" s="379" t="s">
        <v>181</v>
      </c>
      <c r="E1209" s="380">
        <v>400.67</v>
      </c>
      <c r="F1209" s="390"/>
    </row>
    <row r="1210" spans="1:6" ht="30" x14ac:dyDescent="0.25">
      <c r="A1210" s="98">
        <f t="shared" si="18"/>
        <v>65829</v>
      </c>
      <c r="B1210" s="388" t="s">
        <v>27073</v>
      </c>
      <c r="C1210" s="388" t="s">
        <v>27074</v>
      </c>
      <c r="D1210" s="379" t="s">
        <v>181</v>
      </c>
      <c r="E1210" s="381">
        <v>2041.55</v>
      </c>
      <c r="F1210" s="390"/>
    </row>
    <row r="1211" spans="1:6" ht="30" x14ac:dyDescent="0.25">
      <c r="A1211" s="98">
        <f t="shared" si="18"/>
        <v>65830</v>
      </c>
      <c r="B1211" s="388" t="s">
        <v>27075</v>
      </c>
      <c r="C1211" s="388" t="s">
        <v>27076</v>
      </c>
      <c r="D1211" s="379" t="s">
        <v>181</v>
      </c>
      <c r="E1211" s="381">
        <v>2544.67</v>
      </c>
      <c r="F1211" s="390"/>
    </row>
    <row r="1212" spans="1:6" ht="30" x14ac:dyDescent="0.25">
      <c r="A1212" s="98">
        <f t="shared" si="18"/>
        <v>65831</v>
      </c>
      <c r="B1212" s="388" t="s">
        <v>27077</v>
      </c>
      <c r="C1212" s="388" t="s">
        <v>27078</v>
      </c>
      <c r="D1212" s="379" t="s">
        <v>181</v>
      </c>
      <c r="E1212" s="380">
        <v>188.73</v>
      </c>
      <c r="F1212" s="390"/>
    </row>
    <row r="1213" spans="1:6" ht="15" customHeight="1" x14ac:dyDescent="0.25">
      <c r="A1213" s="98">
        <f t="shared" si="18"/>
        <v>65847</v>
      </c>
      <c r="B1213" s="388" t="s">
        <v>27079</v>
      </c>
      <c r="C1213" s="388" t="s">
        <v>27080</v>
      </c>
      <c r="D1213" s="379" t="s">
        <v>181</v>
      </c>
      <c r="E1213" s="380">
        <v>183.67</v>
      </c>
      <c r="F1213" s="390"/>
    </row>
    <row r="1214" spans="1:6" ht="30" x14ac:dyDescent="0.25">
      <c r="A1214" s="98">
        <f t="shared" si="18"/>
        <v>65861</v>
      </c>
      <c r="B1214" s="388" t="s">
        <v>27081</v>
      </c>
      <c r="C1214" s="388" t="s">
        <v>27082</v>
      </c>
      <c r="D1214" s="379" t="s">
        <v>181</v>
      </c>
      <c r="E1214" s="380">
        <v>331.33</v>
      </c>
      <c r="F1214" s="390"/>
    </row>
    <row r="1215" spans="1:6" ht="30" x14ac:dyDescent="0.25">
      <c r="A1215" s="98">
        <f t="shared" si="18"/>
        <v>65881</v>
      </c>
      <c r="B1215" s="388" t="s">
        <v>27083</v>
      </c>
      <c r="C1215" s="388" t="s">
        <v>27084</v>
      </c>
      <c r="D1215" s="379" t="s">
        <v>181</v>
      </c>
      <c r="E1215" s="381">
        <v>1537.99</v>
      </c>
      <c r="F1215" s="390"/>
    </row>
    <row r="1216" spans="1:6" x14ac:dyDescent="0.25">
      <c r="A1216" s="98">
        <f t="shared" si="18"/>
        <v>659</v>
      </c>
      <c r="B1216" s="389" t="s">
        <v>27085</v>
      </c>
      <c r="C1216" s="392" t="s">
        <v>27003</v>
      </c>
      <c r="D1216" s="393"/>
      <c r="E1216" s="393"/>
      <c r="F1216" s="394"/>
    </row>
    <row r="1217" spans="1:6" ht="30" x14ac:dyDescent="0.25">
      <c r="A1217" s="98">
        <f t="shared" si="18"/>
        <v>65943</v>
      </c>
      <c r="B1217" s="388" t="s">
        <v>27086</v>
      </c>
      <c r="C1217" s="388" t="s">
        <v>938</v>
      </c>
      <c r="D1217" s="379" t="s">
        <v>181</v>
      </c>
      <c r="E1217" s="380">
        <v>265.3</v>
      </c>
      <c r="F1217" s="390"/>
    </row>
    <row r="1218" spans="1:6" ht="30" x14ac:dyDescent="0.25">
      <c r="A1218" s="98">
        <f t="shared" si="18"/>
        <v>65955</v>
      </c>
      <c r="B1218" s="388" t="s">
        <v>27087</v>
      </c>
      <c r="C1218" s="388" t="s">
        <v>27088</v>
      </c>
      <c r="D1218" s="379" t="s">
        <v>181</v>
      </c>
      <c r="E1218" s="380">
        <v>498.25</v>
      </c>
      <c r="F1218" s="390"/>
    </row>
    <row r="1219" spans="1:6" ht="30" x14ac:dyDescent="0.25">
      <c r="A1219" s="98">
        <f t="shared" si="18"/>
        <v>65973</v>
      </c>
      <c r="B1219" s="388" t="s">
        <v>27089</v>
      </c>
      <c r="C1219" s="388" t="s">
        <v>27090</v>
      </c>
      <c r="D1219" s="379" t="s">
        <v>181</v>
      </c>
      <c r="E1219" s="381">
        <v>1267.54</v>
      </c>
      <c r="F1219" s="390"/>
    </row>
    <row r="1220" spans="1:6" x14ac:dyDescent="0.25">
      <c r="A1220" s="98">
        <f t="shared" si="18"/>
        <v>660</v>
      </c>
      <c r="B1220" s="389" t="s">
        <v>27091</v>
      </c>
      <c r="C1220" s="392" t="s">
        <v>27092</v>
      </c>
      <c r="D1220" s="393"/>
      <c r="E1220" s="393"/>
      <c r="F1220" s="394"/>
    </row>
    <row r="1221" spans="1:6" x14ac:dyDescent="0.25">
      <c r="A1221" s="98">
        <f t="shared" si="18"/>
        <v>66008</v>
      </c>
      <c r="B1221" s="388" t="s">
        <v>27093</v>
      </c>
      <c r="C1221" s="388" t="s">
        <v>27094</v>
      </c>
      <c r="D1221" s="379" t="s">
        <v>181</v>
      </c>
      <c r="E1221" s="380">
        <v>151.37</v>
      </c>
      <c r="F1221" s="390"/>
    </row>
    <row r="1222" spans="1:6" ht="30" x14ac:dyDescent="0.25">
      <c r="A1222" s="98">
        <f t="shared" si="18"/>
        <v>66009</v>
      </c>
      <c r="B1222" s="388" t="s">
        <v>27095</v>
      </c>
      <c r="C1222" s="388" t="s">
        <v>670</v>
      </c>
      <c r="D1222" s="379" t="s">
        <v>181</v>
      </c>
      <c r="E1222" s="380">
        <v>128.6</v>
      </c>
      <c r="F1222" s="390"/>
    </row>
    <row r="1223" spans="1:6" ht="30" x14ac:dyDescent="0.25">
      <c r="A1223" s="98">
        <f t="shared" si="18"/>
        <v>66012</v>
      </c>
      <c r="B1223" s="388" t="s">
        <v>27096</v>
      </c>
      <c r="C1223" s="388" t="s">
        <v>27097</v>
      </c>
      <c r="D1223" s="379" t="s">
        <v>181</v>
      </c>
      <c r="E1223" s="380">
        <v>176.87</v>
      </c>
      <c r="F1223" s="390"/>
    </row>
    <row r="1224" spans="1:6" ht="30" x14ac:dyDescent="0.25">
      <c r="A1224" s="98">
        <f t="shared" si="18"/>
        <v>66013</v>
      </c>
      <c r="B1224" s="388" t="s">
        <v>27098</v>
      </c>
      <c r="C1224" s="388" t="s">
        <v>918</v>
      </c>
      <c r="D1224" s="379" t="s">
        <v>181</v>
      </c>
      <c r="E1224" s="380">
        <v>136.18</v>
      </c>
      <c r="F1224" s="390"/>
    </row>
    <row r="1225" spans="1:6" ht="30" x14ac:dyDescent="0.25">
      <c r="A1225" s="98">
        <f t="shared" si="18"/>
        <v>66022</v>
      </c>
      <c r="B1225" s="388" t="s">
        <v>27099</v>
      </c>
      <c r="C1225" s="388" t="s">
        <v>27100</v>
      </c>
      <c r="D1225" s="379" t="s">
        <v>181</v>
      </c>
      <c r="E1225" s="380">
        <v>86.63</v>
      </c>
      <c r="F1225" s="390"/>
    </row>
    <row r="1226" spans="1:6" ht="15" customHeight="1" x14ac:dyDescent="0.25">
      <c r="A1226" s="98">
        <f t="shared" si="18"/>
        <v>66024</v>
      </c>
      <c r="B1226" s="388" t="s">
        <v>27101</v>
      </c>
      <c r="C1226" s="388" t="s">
        <v>27102</v>
      </c>
      <c r="D1226" s="379" t="s">
        <v>181</v>
      </c>
      <c r="E1226" s="380">
        <v>34.229999999999997</v>
      </c>
      <c r="F1226" s="390"/>
    </row>
    <row r="1227" spans="1:6" ht="30" x14ac:dyDescent="0.25">
      <c r="A1227" s="98">
        <f t="shared" si="18"/>
        <v>66027</v>
      </c>
      <c r="B1227" s="388" t="s">
        <v>27103</v>
      </c>
      <c r="C1227" s="388" t="s">
        <v>27104</v>
      </c>
      <c r="D1227" s="379" t="s">
        <v>181</v>
      </c>
      <c r="E1227" s="380">
        <v>301.60000000000002</v>
      </c>
      <c r="F1227" s="390"/>
    </row>
    <row r="1228" spans="1:6" ht="30" x14ac:dyDescent="0.25">
      <c r="A1228" s="98">
        <f t="shared" si="18"/>
        <v>66045</v>
      </c>
      <c r="B1228" s="388" t="s">
        <v>27105</v>
      </c>
      <c r="C1228" s="388" t="s">
        <v>27106</v>
      </c>
      <c r="D1228" s="379" t="s">
        <v>181</v>
      </c>
      <c r="E1228" s="380">
        <v>198.92</v>
      </c>
      <c r="F1228" s="390"/>
    </row>
    <row r="1229" spans="1:6" ht="45" x14ac:dyDescent="0.25">
      <c r="A1229" s="98">
        <f t="shared" si="18"/>
        <v>66048</v>
      </c>
      <c r="B1229" s="388" t="s">
        <v>27107</v>
      </c>
      <c r="C1229" s="388" t="s">
        <v>27108</v>
      </c>
      <c r="D1229" s="379" t="s">
        <v>181</v>
      </c>
      <c r="E1229" s="380">
        <v>81</v>
      </c>
      <c r="F1229" s="390"/>
    </row>
    <row r="1230" spans="1:6" ht="15" customHeight="1" x14ac:dyDescent="0.25">
      <c r="A1230" s="98">
        <f t="shared" ref="A1230:A1293" si="19">VALUE(RIGHT(B1230,LEN(B1230)-1))</f>
        <v>66049</v>
      </c>
      <c r="B1230" s="388" t="s">
        <v>27109</v>
      </c>
      <c r="C1230" s="388" t="s">
        <v>27110</v>
      </c>
      <c r="D1230" s="379" t="s">
        <v>181</v>
      </c>
      <c r="E1230" s="380">
        <v>15.07</v>
      </c>
      <c r="F1230" s="390"/>
    </row>
    <row r="1231" spans="1:6" ht="30" x14ac:dyDescent="0.25">
      <c r="A1231" s="98">
        <f t="shared" si="19"/>
        <v>66058</v>
      </c>
      <c r="B1231" s="388" t="s">
        <v>27111</v>
      </c>
      <c r="C1231" s="388" t="s">
        <v>27112</v>
      </c>
      <c r="D1231" s="379" t="s">
        <v>181</v>
      </c>
      <c r="E1231" s="380">
        <v>151.37</v>
      </c>
      <c r="F1231" s="390"/>
    </row>
    <row r="1232" spans="1:6" ht="15" customHeight="1" x14ac:dyDescent="0.25">
      <c r="A1232" s="98">
        <f t="shared" si="19"/>
        <v>66074</v>
      </c>
      <c r="B1232" s="388" t="s">
        <v>27113</v>
      </c>
      <c r="C1232" s="388" t="s">
        <v>27114</v>
      </c>
      <c r="D1232" s="379" t="s">
        <v>181</v>
      </c>
      <c r="E1232" s="380">
        <v>376.31</v>
      </c>
      <c r="F1232" s="390"/>
    </row>
    <row r="1233" spans="1:6" x14ac:dyDescent="0.25">
      <c r="A1233" s="98">
        <f t="shared" si="19"/>
        <v>661</v>
      </c>
      <c r="B1233" s="389" t="s">
        <v>27115</v>
      </c>
      <c r="C1233" s="392" t="s">
        <v>27092</v>
      </c>
      <c r="D1233" s="393"/>
      <c r="E1233" s="393"/>
      <c r="F1233" s="394"/>
    </row>
    <row r="1234" spans="1:6" ht="30" x14ac:dyDescent="0.25">
      <c r="A1234" s="98">
        <f t="shared" si="19"/>
        <v>66124</v>
      </c>
      <c r="B1234" s="388" t="s">
        <v>27116</v>
      </c>
      <c r="C1234" s="388" t="s">
        <v>27117</v>
      </c>
      <c r="D1234" s="379" t="s">
        <v>181</v>
      </c>
      <c r="E1234" s="380">
        <v>128.6</v>
      </c>
      <c r="F1234" s="390"/>
    </row>
    <row r="1235" spans="1:6" ht="30" x14ac:dyDescent="0.25">
      <c r="A1235" s="98">
        <f t="shared" si="19"/>
        <v>66125</v>
      </c>
      <c r="B1235" s="388" t="s">
        <v>27118</v>
      </c>
      <c r="C1235" s="388" t="s">
        <v>27119</v>
      </c>
      <c r="D1235" s="379" t="s">
        <v>181</v>
      </c>
      <c r="E1235" s="380">
        <v>151.91999999999999</v>
      </c>
      <c r="F1235" s="390"/>
    </row>
    <row r="1236" spans="1:6" ht="45" x14ac:dyDescent="0.25">
      <c r="A1236" s="98">
        <f t="shared" si="19"/>
        <v>66178</v>
      </c>
      <c r="B1236" s="388" t="s">
        <v>27120</v>
      </c>
      <c r="C1236" s="388" t="s">
        <v>27121</v>
      </c>
      <c r="D1236" s="379" t="s">
        <v>181</v>
      </c>
      <c r="E1236" s="380">
        <v>693.55</v>
      </c>
      <c r="F1236" s="390"/>
    </row>
    <row r="1237" spans="1:6" ht="15" customHeight="1" x14ac:dyDescent="0.25">
      <c r="A1237" s="98">
        <f t="shared" si="19"/>
        <v>662</v>
      </c>
      <c r="B1237" s="389" t="s">
        <v>27122</v>
      </c>
      <c r="C1237" s="392" t="s">
        <v>27003</v>
      </c>
      <c r="D1237" s="393"/>
      <c r="E1237" s="393"/>
      <c r="F1237" s="394"/>
    </row>
    <row r="1238" spans="1:6" ht="30" x14ac:dyDescent="0.25">
      <c r="A1238" s="98">
        <f t="shared" si="19"/>
        <v>66207</v>
      </c>
      <c r="B1238" s="388" t="s">
        <v>27123</v>
      </c>
      <c r="C1238" s="388" t="s">
        <v>27124</v>
      </c>
      <c r="D1238" s="379" t="s">
        <v>181</v>
      </c>
      <c r="E1238" s="380">
        <v>972.12</v>
      </c>
      <c r="F1238" s="390"/>
    </row>
    <row r="1239" spans="1:6" ht="15" customHeight="1" x14ac:dyDescent="0.25">
      <c r="A1239" s="98">
        <f t="shared" si="19"/>
        <v>663</v>
      </c>
      <c r="B1239" s="389" t="s">
        <v>27125</v>
      </c>
      <c r="C1239" s="392" t="s">
        <v>27092</v>
      </c>
      <c r="D1239" s="393"/>
      <c r="E1239" s="393"/>
      <c r="F1239" s="394"/>
    </row>
    <row r="1240" spans="1:6" ht="60" x14ac:dyDescent="0.25">
      <c r="A1240" s="98">
        <f t="shared" si="19"/>
        <v>66301</v>
      </c>
      <c r="B1240" s="388" t="s">
        <v>27126</v>
      </c>
      <c r="C1240" s="388" t="s">
        <v>27127</v>
      </c>
      <c r="D1240" s="379" t="s">
        <v>181</v>
      </c>
      <c r="E1240" s="380">
        <v>525.57000000000005</v>
      </c>
      <c r="F1240" s="390"/>
    </row>
    <row r="1241" spans="1:6" ht="30" x14ac:dyDescent="0.25">
      <c r="A1241" s="98">
        <f t="shared" si="19"/>
        <v>66335</v>
      </c>
      <c r="B1241" s="388" t="s">
        <v>27128</v>
      </c>
      <c r="C1241" s="388" t="s">
        <v>27129</v>
      </c>
      <c r="D1241" s="379" t="s">
        <v>181</v>
      </c>
      <c r="E1241" s="380">
        <v>216.66</v>
      </c>
      <c r="F1241" s="390"/>
    </row>
    <row r="1242" spans="1:6" ht="30" x14ac:dyDescent="0.25">
      <c r="A1242" s="98">
        <f t="shared" si="19"/>
        <v>66368</v>
      </c>
      <c r="B1242" s="388" t="s">
        <v>27130</v>
      </c>
      <c r="C1242" s="388" t="s">
        <v>27131</v>
      </c>
      <c r="D1242" s="379" t="s">
        <v>181</v>
      </c>
      <c r="E1242" s="380">
        <v>589</v>
      </c>
      <c r="F1242" s="390"/>
    </row>
    <row r="1243" spans="1:6" ht="30" x14ac:dyDescent="0.25">
      <c r="A1243" s="98">
        <f t="shared" si="19"/>
        <v>66372</v>
      </c>
      <c r="B1243" s="388" t="s">
        <v>27132</v>
      </c>
      <c r="C1243" s="388" t="s">
        <v>27133</v>
      </c>
      <c r="D1243" s="379" t="s">
        <v>181</v>
      </c>
      <c r="E1243" s="380">
        <v>344</v>
      </c>
      <c r="F1243" s="390"/>
    </row>
    <row r="1244" spans="1:6" x14ac:dyDescent="0.25">
      <c r="A1244" s="98">
        <f t="shared" si="19"/>
        <v>666</v>
      </c>
      <c r="B1244" s="389" t="s">
        <v>27134</v>
      </c>
      <c r="C1244" s="392" t="s">
        <v>27135</v>
      </c>
      <c r="D1244" s="393"/>
      <c r="E1244" s="393"/>
      <c r="F1244" s="394"/>
    </row>
    <row r="1245" spans="1:6" ht="30" x14ac:dyDescent="0.25">
      <c r="A1245" s="98">
        <f t="shared" si="19"/>
        <v>66608</v>
      </c>
      <c r="B1245" s="388" t="s">
        <v>27136</v>
      </c>
      <c r="C1245" s="388" t="s">
        <v>27137</v>
      </c>
      <c r="D1245" s="379" t="s">
        <v>181</v>
      </c>
      <c r="E1245" s="381">
        <v>1061.6500000000001</v>
      </c>
      <c r="F1245" s="390"/>
    </row>
    <row r="1246" spans="1:6" ht="30" x14ac:dyDescent="0.25">
      <c r="A1246" s="98">
        <f t="shared" si="19"/>
        <v>670</v>
      </c>
      <c r="B1246" s="389" t="s">
        <v>27138</v>
      </c>
      <c r="C1246" s="392" t="s">
        <v>27139</v>
      </c>
      <c r="D1246" s="393"/>
      <c r="E1246" s="393"/>
      <c r="F1246" s="394"/>
    </row>
    <row r="1247" spans="1:6" ht="45" x14ac:dyDescent="0.25">
      <c r="A1247" s="98">
        <f t="shared" si="19"/>
        <v>67001</v>
      </c>
      <c r="B1247" s="388" t="s">
        <v>27140</v>
      </c>
      <c r="C1247" s="388" t="s">
        <v>27141</v>
      </c>
      <c r="D1247" s="379" t="s">
        <v>181</v>
      </c>
      <c r="E1247" s="380">
        <v>447.81</v>
      </c>
      <c r="F1247" s="390"/>
    </row>
    <row r="1248" spans="1:6" ht="30" x14ac:dyDescent="0.25">
      <c r="A1248" s="98">
        <f t="shared" si="19"/>
        <v>67004</v>
      </c>
      <c r="B1248" s="388" t="s">
        <v>27142</v>
      </c>
      <c r="C1248" s="388" t="s">
        <v>981</v>
      </c>
      <c r="D1248" s="379" t="s">
        <v>181</v>
      </c>
      <c r="E1248" s="380">
        <v>743.52</v>
      </c>
      <c r="F1248" s="390"/>
    </row>
    <row r="1249" spans="1:6" ht="30" x14ac:dyDescent="0.25">
      <c r="A1249" s="98">
        <f t="shared" si="19"/>
        <v>67007</v>
      </c>
      <c r="B1249" s="388" t="s">
        <v>27143</v>
      </c>
      <c r="C1249" s="388" t="s">
        <v>27144</v>
      </c>
      <c r="D1249" s="379" t="s">
        <v>181</v>
      </c>
      <c r="E1249" s="380">
        <v>268.2</v>
      </c>
      <c r="F1249" s="390"/>
    </row>
    <row r="1250" spans="1:6" ht="30" x14ac:dyDescent="0.25">
      <c r="A1250" s="98">
        <f t="shared" si="19"/>
        <v>67008</v>
      </c>
      <c r="B1250" s="388" t="s">
        <v>27145</v>
      </c>
      <c r="C1250" s="388" t="s">
        <v>27146</v>
      </c>
      <c r="D1250" s="379" t="s">
        <v>181</v>
      </c>
      <c r="E1250" s="380">
        <v>76.7</v>
      </c>
      <c r="F1250" s="390"/>
    </row>
    <row r="1251" spans="1:6" x14ac:dyDescent="0.25">
      <c r="A1251" s="98">
        <f t="shared" si="19"/>
        <v>67035</v>
      </c>
      <c r="B1251" s="388" t="s">
        <v>27147</v>
      </c>
      <c r="C1251" s="388" t="s">
        <v>982</v>
      </c>
      <c r="D1251" s="379" t="s">
        <v>181</v>
      </c>
      <c r="E1251" s="380">
        <v>17.260000000000002</v>
      </c>
      <c r="F1251" s="390"/>
    </row>
    <row r="1252" spans="1:6" x14ac:dyDescent="0.25">
      <c r="A1252" s="98">
        <f t="shared" si="19"/>
        <v>67040</v>
      </c>
      <c r="B1252" s="388" t="s">
        <v>27148</v>
      </c>
      <c r="C1252" s="388" t="s">
        <v>27149</v>
      </c>
      <c r="D1252" s="379" t="s">
        <v>181</v>
      </c>
      <c r="E1252" s="380">
        <v>185</v>
      </c>
      <c r="F1252" s="390"/>
    </row>
    <row r="1253" spans="1:6" ht="30" x14ac:dyDescent="0.25">
      <c r="A1253" s="98">
        <f t="shared" si="19"/>
        <v>67042</v>
      </c>
      <c r="B1253" s="388" t="s">
        <v>27150</v>
      </c>
      <c r="C1253" s="388" t="s">
        <v>27151</v>
      </c>
      <c r="D1253" s="379" t="s">
        <v>181</v>
      </c>
      <c r="E1253" s="380">
        <v>164.52</v>
      </c>
      <c r="F1253" s="390"/>
    </row>
    <row r="1254" spans="1:6" ht="30" x14ac:dyDescent="0.25">
      <c r="A1254" s="98">
        <f t="shared" si="19"/>
        <v>67043</v>
      </c>
      <c r="B1254" s="388" t="s">
        <v>27152</v>
      </c>
      <c r="C1254" s="388" t="s">
        <v>983</v>
      </c>
      <c r="D1254" s="379" t="s">
        <v>181</v>
      </c>
      <c r="E1254" s="380">
        <v>189.02</v>
      </c>
      <c r="F1254" s="390"/>
    </row>
    <row r="1255" spans="1:6" ht="30" x14ac:dyDescent="0.25">
      <c r="A1255" s="98">
        <f t="shared" si="19"/>
        <v>67046</v>
      </c>
      <c r="B1255" s="388" t="s">
        <v>27153</v>
      </c>
      <c r="C1255" s="388" t="s">
        <v>27154</v>
      </c>
      <c r="D1255" s="379" t="s">
        <v>181</v>
      </c>
      <c r="E1255" s="380">
        <v>174.28</v>
      </c>
      <c r="F1255" s="390"/>
    </row>
    <row r="1256" spans="1:6" ht="30" x14ac:dyDescent="0.25">
      <c r="A1256" s="98">
        <f t="shared" si="19"/>
        <v>67047</v>
      </c>
      <c r="B1256" s="388" t="s">
        <v>27155</v>
      </c>
      <c r="C1256" s="388" t="s">
        <v>27156</v>
      </c>
      <c r="D1256" s="379" t="s">
        <v>181</v>
      </c>
      <c r="E1256" s="380">
        <v>775.95</v>
      </c>
      <c r="F1256" s="390"/>
    </row>
    <row r="1257" spans="1:6" ht="30" x14ac:dyDescent="0.25">
      <c r="A1257" s="98">
        <f t="shared" si="19"/>
        <v>67050</v>
      </c>
      <c r="B1257" s="388" t="s">
        <v>27157</v>
      </c>
      <c r="C1257" s="388" t="s">
        <v>27158</v>
      </c>
      <c r="D1257" s="379" t="s">
        <v>181</v>
      </c>
      <c r="E1257" s="380">
        <v>259.18</v>
      </c>
      <c r="F1257" s="390"/>
    </row>
    <row r="1258" spans="1:6" ht="15" customHeight="1" x14ac:dyDescent="0.25">
      <c r="A1258" s="98">
        <f t="shared" si="19"/>
        <v>67051</v>
      </c>
      <c r="B1258" s="388" t="s">
        <v>27159</v>
      </c>
      <c r="C1258" s="388" t="s">
        <v>27160</v>
      </c>
      <c r="D1258" s="379" t="s">
        <v>181</v>
      </c>
      <c r="E1258" s="380">
        <v>83.53</v>
      </c>
      <c r="F1258" s="390"/>
    </row>
    <row r="1259" spans="1:6" ht="45" x14ac:dyDescent="0.25">
      <c r="A1259" s="98">
        <f t="shared" si="19"/>
        <v>67054</v>
      </c>
      <c r="B1259" s="388" t="s">
        <v>27161</v>
      </c>
      <c r="C1259" s="388" t="s">
        <v>27162</v>
      </c>
      <c r="D1259" s="379" t="s">
        <v>181</v>
      </c>
      <c r="E1259" s="380">
        <v>559.21</v>
      </c>
      <c r="F1259" s="390"/>
    </row>
    <row r="1260" spans="1:6" ht="15" customHeight="1" x14ac:dyDescent="0.25">
      <c r="A1260" s="98">
        <f t="shared" si="19"/>
        <v>67061</v>
      </c>
      <c r="B1260" s="388" t="s">
        <v>27163</v>
      </c>
      <c r="C1260" s="388" t="s">
        <v>27164</v>
      </c>
      <c r="D1260" s="379" t="s">
        <v>181</v>
      </c>
      <c r="E1260" s="380">
        <v>22.46</v>
      </c>
      <c r="F1260" s="390"/>
    </row>
    <row r="1261" spans="1:6" ht="30" x14ac:dyDescent="0.25">
      <c r="A1261" s="98">
        <f t="shared" si="19"/>
        <v>67066</v>
      </c>
      <c r="B1261" s="388" t="s">
        <v>27165</v>
      </c>
      <c r="C1261" s="388" t="s">
        <v>27166</v>
      </c>
      <c r="D1261" s="379" t="s">
        <v>181</v>
      </c>
      <c r="E1261" s="380">
        <v>624.05999999999995</v>
      </c>
      <c r="F1261" s="390"/>
    </row>
    <row r="1262" spans="1:6" ht="30" x14ac:dyDescent="0.25">
      <c r="A1262" s="98">
        <f t="shared" si="19"/>
        <v>67067</v>
      </c>
      <c r="B1262" s="388" t="s">
        <v>27167</v>
      </c>
      <c r="C1262" s="388" t="s">
        <v>27168</v>
      </c>
      <c r="D1262" s="379" t="s">
        <v>181</v>
      </c>
      <c r="E1262" s="380">
        <v>132.85</v>
      </c>
      <c r="F1262" s="390"/>
    </row>
    <row r="1263" spans="1:6" ht="60" x14ac:dyDescent="0.25">
      <c r="A1263" s="98">
        <f t="shared" si="19"/>
        <v>67090</v>
      </c>
      <c r="B1263" s="388" t="s">
        <v>27169</v>
      </c>
      <c r="C1263" s="388" t="s">
        <v>27170</v>
      </c>
      <c r="D1263" s="379" t="s">
        <v>181</v>
      </c>
      <c r="E1263" s="380">
        <v>13.6</v>
      </c>
      <c r="F1263" s="390"/>
    </row>
    <row r="1264" spans="1:6" x14ac:dyDescent="0.25">
      <c r="A1264" s="98">
        <f t="shared" si="19"/>
        <v>67094</v>
      </c>
      <c r="B1264" s="388" t="s">
        <v>27171</v>
      </c>
      <c r="C1264" s="388" t="s">
        <v>27172</v>
      </c>
      <c r="D1264" s="379" t="s">
        <v>181</v>
      </c>
      <c r="E1264" s="380">
        <v>160.38</v>
      </c>
      <c r="F1264" s="390"/>
    </row>
    <row r="1265" spans="1:6" ht="30" x14ac:dyDescent="0.25">
      <c r="A1265" s="98">
        <f t="shared" si="19"/>
        <v>671</v>
      </c>
      <c r="B1265" s="389" t="s">
        <v>27173</v>
      </c>
      <c r="C1265" s="392" t="s">
        <v>27139</v>
      </c>
      <c r="D1265" s="393"/>
      <c r="E1265" s="393"/>
      <c r="F1265" s="394"/>
    </row>
    <row r="1266" spans="1:6" ht="30" x14ac:dyDescent="0.25">
      <c r="A1266" s="98">
        <f t="shared" si="19"/>
        <v>67130</v>
      </c>
      <c r="B1266" s="388" t="s">
        <v>27174</v>
      </c>
      <c r="C1266" s="388" t="s">
        <v>27175</v>
      </c>
      <c r="D1266" s="379" t="s">
        <v>181</v>
      </c>
      <c r="E1266" s="380">
        <v>127.73</v>
      </c>
      <c r="F1266" s="390"/>
    </row>
    <row r="1267" spans="1:6" x14ac:dyDescent="0.25">
      <c r="A1267" s="98">
        <f t="shared" si="19"/>
        <v>675</v>
      </c>
      <c r="B1267" s="389" t="s">
        <v>27176</v>
      </c>
      <c r="C1267" s="392" t="s">
        <v>27177</v>
      </c>
      <c r="D1267" s="393"/>
      <c r="E1267" s="393"/>
      <c r="F1267" s="394"/>
    </row>
    <row r="1268" spans="1:6" ht="30" x14ac:dyDescent="0.25">
      <c r="A1268" s="98">
        <f t="shared" si="19"/>
        <v>67507</v>
      </c>
      <c r="B1268" s="388" t="s">
        <v>27178</v>
      </c>
      <c r="C1268" s="388" t="s">
        <v>27179</v>
      </c>
      <c r="D1268" s="379" t="s">
        <v>181</v>
      </c>
      <c r="E1268" s="380">
        <v>22.97</v>
      </c>
      <c r="F1268" s="390"/>
    </row>
    <row r="1269" spans="1:6" ht="15" customHeight="1" x14ac:dyDescent="0.25">
      <c r="A1269" s="98">
        <f t="shared" si="19"/>
        <v>67510</v>
      </c>
      <c r="B1269" s="388" t="s">
        <v>27180</v>
      </c>
      <c r="C1269" s="388" t="s">
        <v>27181</v>
      </c>
      <c r="D1269" s="379" t="s">
        <v>181</v>
      </c>
      <c r="E1269" s="380">
        <v>22.2</v>
      </c>
      <c r="F1269" s="390"/>
    </row>
    <row r="1270" spans="1:6" ht="30" x14ac:dyDescent="0.25">
      <c r="A1270" s="98">
        <f t="shared" si="19"/>
        <v>67512</v>
      </c>
      <c r="B1270" s="388" t="s">
        <v>27182</v>
      </c>
      <c r="C1270" s="388" t="s">
        <v>27183</v>
      </c>
      <c r="D1270" s="379" t="s">
        <v>181</v>
      </c>
      <c r="E1270" s="380">
        <v>44.73</v>
      </c>
      <c r="F1270" s="390"/>
    </row>
    <row r="1271" spans="1:6" ht="30" x14ac:dyDescent="0.25">
      <c r="A1271" s="98">
        <f t="shared" si="19"/>
        <v>67522</v>
      </c>
      <c r="B1271" s="388" t="s">
        <v>27184</v>
      </c>
      <c r="C1271" s="388" t="s">
        <v>27185</v>
      </c>
      <c r="D1271" s="379" t="s">
        <v>181</v>
      </c>
      <c r="E1271" s="380">
        <v>12.48</v>
      </c>
      <c r="F1271" s="390"/>
    </row>
    <row r="1272" spans="1:6" ht="30" x14ac:dyDescent="0.25">
      <c r="A1272" s="98">
        <f t="shared" si="19"/>
        <v>67552</v>
      </c>
      <c r="B1272" s="388" t="s">
        <v>27186</v>
      </c>
      <c r="C1272" s="388" t="s">
        <v>942</v>
      </c>
      <c r="D1272" s="379" t="s">
        <v>181</v>
      </c>
      <c r="E1272" s="380">
        <v>22.73</v>
      </c>
      <c r="F1272" s="390"/>
    </row>
    <row r="1273" spans="1:6" ht="15" customHeight="1" x14ac:dyDescent="0.25">
      <c r="A1273" s="98">
        <f t="shared" si="19"/>
        <v>67560</v>
      </c>
      <c r="B1273" s="388" t="s">
        <v>27187</v>
      </c>
      <c r="C1273" s="388" t="s">
        <v>27188</v>
      </c>
      <c r="D1273" s="379" t="s">
        <v>181</v>
      </c>
      <c r="E1273" s="380">
        <v>46</v>
      </c>
      <c r="F1273" s="390"/>
    </row>
    <row r="1274" spans="1:6" ht="30" x14ac:dyDescent="0.25">
      <c r="A1274" s="98">
        <f t="shared" si="19"/>
        <v>67561</v>
      </c>
      <c r="B1274" s="388" t="s">
        <v>27189</v>
      </c>
      <c r="C1274" s="388" t="s">
        <v>27190</v>
      </c>
      <c r="D1274" s="379" t="s">
        <v>181</v>
      </c>
      <c r="E1274" s="380">
        <v>32.9</v>
      </c>
      <c r="F1274" s="390"/>
    </row>
    <row r="1275" spans="1:6" ht="30" x14ac:dyDescent="0.25">
      <c r="A1275" s="98">
        <f t="shared" si="19"/>
        <v>67578</v>
      </c>
      <c r="B1275" s="388" t="s">
        <v>27191</v>
      </c>
      <c r="C1275" s="388" t="s">
        <v>27192</v>
      </c>
      <c r="D1275" s="379" t="s">
        <v>181</v>
      </c>
      <c r="E1275" s="380">
        <v>22.97</v>
      </c>
      <c r="F1275" s="390"/>
    </row>
    <row r="1276" spans="1:6" x14ac:dyDescent="0.25">
      <c r="A1276" s="98">
        <f t="shared" si="19"/>
        <v>676</v>
      </c>
      <c r="B1276" s="389" t="s">
        <v>27193</v>
      </c>
      <c r="C1276" s="392" t="s">
        <v>27194</v>
      </c>
      <c r="D1276" s="393"/>
      <c r="E1276" s="393"/>
      <c r="F1276" s="394"/>
    </row>
    <row r="1277" spans="1:6" ht="30" x14ac:dyDescent="0.25">
      <c r="A1277" s="98">
        <f t="shared" si="19"/>
        <v>67650</v>
      </c>
      <c r="B1277" s="388" t="s">
        <v>27195</v>
      </c>
      <c r="C1277" s="388" t="s">
        <v>27196</v>
      </c>
      <c r="D1277" s="379" t="s">
        <v>181</v>
      </c>
      <c r="E1277" s="380">
        <v>41.71</v>
      </c>
      <c r="F1277" s="390"/>
    </row>
    <row r="1278" spans="1:6" ht="30" x14ac:dyDescent="0.25">
      <c r="A1278" s="98">
        <f t="shared" si="19"/>
        <v>67651</v>
      </c>
      <c r="B1278" s="388" t="s">
        <v>27197</v>
      </c>
      <c r="C1278" s="388" t="s">
        <v>27198</v>
      </c>
      <c r="D1278" s="379" t="s">
        <v>181</v>
      </c>
      <c r="E1278" s="380">
        <v>28.38</v>
      </c>
      <c r="F1278" s="390"/>
    </row>
    <row r="1279" spans="1:6" ht="15" customHeight="1" x14ac:dyDescent="0.25">
      <c r="A1279" s="98">
        <f t="shared" si="19"/>
        <v>67652</v>
      </c>
      <c r="B1279" s="388" t="s">
        <v>27199</v>
      </c>
      <c r="C1279" s="388" t="s">
        <v>27200</v>
      </c>
      <c r="D1279" s="379" t="s">
        <v>181</v>
      </c>
      <c r="E1279" s="380">
        <v>9.0399999999999991</v>
      </c>
      <c r="F1279" s="390"/>
    </row>
    <row r="1280" spans="1:6" x14ac:dyDescent="0.25">
      <c r="A1280" s="98">
        <f t="shared" si="19"/>
        <v>680</v>
      </c>
      <c r="B1280" s="389" t="s">
        <v>27201</v>
      </c>
      <c r="C1280" s="392" t="s">
        <v>27202</v>
      </c>
      <c r="D1280" s="393"/>
      <c r="E1280" s="393"/>
      <c r="F1280" s="394"/>
    </row>
    <row r="1281" spans="1:6" ht="15" customHeight="1" x14ac:dyDescent="0.25">
      <c r="A1281" s="98">
        <f t="shared" si="19"/>
        <v>68001</v>
      </c>
      <c r="B1281" s="388" t="s">
        <v>27203</v>
      </c>
      <c r="C1281" s="388" t="s">
        <v>27204</v>
      </c>
      <c r="D1281" s="379" t="s">
        <v>182</v>
      </c>
      <c r="E1281" s="380">
        <v>15.1</v>
      </c>
      <c r="F1281" s="390"/>
    </row>
    <row r="1282" spans="1:6" ht="30" x14ac:dyDescent="0.25">
      <c r="A1282" s="98">
        <f t="shared" si="19"/>
        <v>68017</v>
      </c>
      <c r="B1282" s="388" t="s">
        <v>27205</v>
      </c>
      <c r="C1282" s="388" t="s">
        <v>27206</v>
      </c>
      <c r="D1282" s="379" t="s">
        <v>181</v>
      </c>
      <c r="E1282" s="380">
        <v>26.67</v>
      </c>
      <c r="F1282" s="390"/>
    </row>
    <row r="1283" spans="1:6" ht="30" x14ac:dyDescent="0.25">
      <c r="A1283" s="98">
        <f t="shared" si="19"/>
        <v>68020</v>
      </c>
      <c r="B1283" s="388" t="s">
        <v>27207</v>
      </c>
      <c r="C1283" s="388" t="s">
        <v>27208</v>
      </c>
      <c r="D1283" s="379" t="s">
        <v>194</v>
      </c>
      <c r="E1283" s="380">
        <v>148.56</v>
      </c>
      <c r="F1283" s="390"/>
    </row>
    <row r="1284" spans="1:6" ht="30" x14ac:dyDescent="0.25">
      <c r="A1284" s="98">
        <f t="shared" si="19"/>
        <v>68023</v>
      </c>
      <c r="B1284" s="388" t="s">
        <v>27209</v>
      </c>
      <c r="C1284" s="388" t="s">
        <v>27210</v>
      </c>
      <c r="D1284" s="379" t="s">
        <v>182</v>
      </c>
      <c r="E1284" s="380">
        <v>190.11</v>
      </c>
      <c r="F1284" s="390"/>
    </row>
    <row r="1285" spans="1:6" ht="30" x14ac:dyDescent="0.25">
      <c r="A1285" s="98">
        <f t="shared" si="19"/>
        <v>68047</v>
      </c>
      <c r="B1285" s="388" t="s">
        <v>27211</v>
      </c>
      <c r="C1285" s="388" t="s">
        <v>27212</v>
      </c>
      <c r="D1285" s="379" t="s">
        <v>194</v>
      </c>
      <c r="E1285" s="380">
        <v>191.07</v>
      </c>
      <c r="F1285" s="390"/>
    </row>
    <row r="1286" spans="1:6" ht="15" customHeight="1" x14ac:dyDescent="0.25">
      <c r="A1286" s="98">
        <f t="shared" si="19"/>
        <v>681</v>
      </c>
      <c r="B1286" s="389" t="s">
        <v>27213</v>
      </c>
      <c r="C1286" s="392" t="s">
        <v>27214</v>
      </c>
      <c r="D1286" s="393"/>
      <c r="E1286" s="393"/>
      <c r="F1286" s="394"/>
    </row>
    <row r="1287" spans="1:6" ht="30" x14ac:dyDescent="0.25">
      <c r="A1287" s="98">
        <f t="shared" si="19"/>
        <v>68138</v>
      </c>
      <c r="B1287" s="388" t="s">
        <v>27215</v>
      </c>
      <c r="C1287" s="388" t="s">
        <v>27216</v>
      </c>
      <c r="D1287" s="379" t="s">
        <v>181</v>
      </c>
      <c r="E1287" s="380">
        <v>337.59</v>
      </c>
      <c r="F1287" s="390"/>
    </row>
    <row r="1288" spans="1:6" x14ac:dyDescent="0.25">
      <c r="A1288" s="98">
        <f t="shared" si="19"/>
        <v>685</v>
      </c>
      <c r="B1288" s="389" t="s">
        <v>38110</v>
      </c>
      <c r="C1288" s="392" t="s">
        <v>38111</v>
      </c>
      <c r="D1288" s="393"/>
      <c r="E1288" s="393"/>
      <c r="F1288" s="394"/>
    </row>
    <row r="1289" spans="1:6" ht="60" x14ac:dyDescent="0.25">
      <c r="A1289" s="98">
        <f t="shared" si="19"/>
        <v>68509</v>
      </c>
      <c r="B1289" s="388" t="s">
        <v>38112</v>
      </c>
      <c r="C1289" s="388" t="s">
        <v>38113</v>
      </c>
      <c r="D1289" s="379" t="s">
        <v>182</v>
      </c>
      <c r="E1289" s="380">
        <v>16.54</v>
      </c>
      <c r="F1289" s="390"/>
    </row>
    <row r="1290" spans="1:6" ht="15" customHeight="1" x14ac:dyDescent="0.25">
      <c r="A1290" s="98">
        <f t="shared" si="19"/>
        <v>691</v>
      </c>
      <c r="B1290" s="389" t="s">
        <v>27217</v>
      </c>
      <c r="C1290" s="392" t="s">
        <v>25369</v>
      </c>
      <c r="D1290" s="393"/>
      <c r="E1290" s="393"/>
      <c r="F1290" s="394"/>
    </row>
    <row r="1291" spans="1:6" ht="30" x14ac:dyDescent="0.25">
      <c r="A1291" s="98">
        <f t="shared" si="19"/>
        <v>69172</v>
      </c>
      <c r="B1291" s="388" t="s">
        <v>27218</v>
      </c>
      <c r="C1291" s="388" t="s">
        <v>27219</v>
      </c>
      <c r="D1291" s="379" t="s">
        <v>181</v>
      </c>
      <c r="E1291" s="380">
        <v>74.319999999999993</v>
      </c>
      <c r="F1291" s="390"/>
    </row>
    <row r="1292" spans="1:6" ht="30" x14ac:dyDescent="0.25">
      <c r="A1292" s="98">
        <f t="shared" si="19"/>
        <v>69185</v>
      </c>
      <c r="B1292" s="388" t="s">
        <v>27220</v>
      </c>
      <c r="C1292" s="388" t="s">
        <v>27221</v>
      </c>
      <c r="D1292" s="379" t="s">
        <v>182</v>
      </c>
      <c r="E1292" s="380">
        <v>11.49</v>
      </c>
      <c r="F1292" s="390"/>
    </row>
    <row r="1293" spans="1:6" ht="30" x14ac:dyDescent="0.25">
      <c r="A1293" s="98">
        <f t="shared" si="19"/>
        <v>69191</v>
      </c>
      <c r="B1293" s="388" t="s">
        <v>27222</v>
      </c>
      <c r="C1293" s="388" t="s">
        <v>27223</v>
      </c>
      <c r="D1293" s="379" t="s">
        <v>181</v>
      </c>
      <c r="E1293" s="380">
        <v>228</v>
      </c>
      <c r="F1293" s="390"/>
    </row>
    <row r="1294" spans="1:6" ht="45" x14ac:dyDescent="0.25">
      <c r="A1294" s="98">
        <f t="shared" ref="A1294:A1357" si="20">VALUE(RIGHT(B1294,LEN(B1294)-1))</f>
        <v>69194</v>
      </c>
      <c r="B1294" s="388" t="s">
        <v>27224</v>
      </c>
      <c r="C1294" s="388" t="s">
        <v>27225</v>
      </c>
      <c r="D1294" s="379" t="s">
        <v>181</v>
      </c>
      <c r="E1294" s="380">
        <v>772.5</v>
      </c>
      <c r="F1294" s="390"/>
    </row>
    <row r="1295" spans="1:6" ht="15" customHeight="1" x14ac:dyDescent="0.25">
      <c r="A1295" s="98">
        <f t="shared" si="20"/>
        <v>692</v>
      </c>
      <c r="B1295" s="389" t="s">
        <v>27226</v>
      </c>
      <c r="C1295" s="392" t="s">
        <v>27227</v>
      </c>
      <c r="D1295" s="393"/>
      <c r="E1295" s="393"/>
      <c r="F1295" s="394"/>
    </row>
    <row r="1296" spans="1:6" ht="45" x14ac:dyDescent="0.25">
      <c r="A1296" s="98">
        <f t="shared" si="20"/>
        <v>69213</v>
      </c>
      <c r="B1296" s="388" t="s">
        <v>27228</v>
      </c>
      <c r="C1296" s="388" t="s">
        <v>27229</v>
      </c>
      <c r="D1296" s="379" t="s">
        <v>181</v>
      </c>
      <c r="E1296" s="380">
        <v>131.07</v>
      </c>
      <c r="F1296" s="390"/>
    </row>
    <row r="1297" spans="1:6" ht="30" x14ac:dyDescent="0.25">
      <c r="A1297" s="98">
        <f t="shared" si="20"/>
        <v>69284</v>
      </c>
      <c r="B1297" s="388" t="s">
        <v>27230</v>
      </c>
      <c r="C1297" s="388" t="s">
        <v>27231</v>
      </c>
      <c r="D1297" s="379" t="s">
        <v>194</v>
      </c>
      <c r="E1297" s="380">
        <v>64.8</v>
      </c>
      <c r="F1297" s="390"/>
    </row>
    <row r="1298" spans="1:6" ht="30" x14ac:dyDescent="0.25">
      <c r="A1298" s="98">
        <f t="shared" si="20"/>
        <v>69291</v>
      </c>
      <c r="B1298" s="388" t="s">
        <v>27232</v>
      </c>
      <c r="C1298" s="388" t="s">
        <v>27233</v>
      </c>
      <c r="D1298" s="379" t="s">
        <v>181</v>
      </c>
      <c r="E1298" s="381">
        <v>1594.44</v>
      </c>
      <c r="F1298" s="390"/>
    </row>
    <row r="1299" spans="1:6" x14ac:dyDescent="0.25">
      <c r="A1299" s="98">
        <f t="shared" si="20"/>
        <v>694</v>
      </c>
      <c r="B1299" s="389" t="s">
        <v>27234</v>
      </c>
      <c r="C1299" s="392" t="s">
        <v>25721</v>
      </c>
      <c r="D1299" s="393"/>
      <c r="E1299" s="393"/>
      <c r="F1299" s="394"/>
    </row>
    <row r="1300" spans="1:6" ht="30" x14ac:dyDescent="0.25">
      <c r="A1300" s="98">
        <f t="shared" si="20"/>
        <v>69404</v>
      </c>
      <c r="B1300" s="388" t="s">
        <v>27235</v>
      </c>
      <c r="C1300" s="388" t="s">
        <v>708</v>
      </c>
      <c r="D1300" s="379" t="s">
        <v>181</v>
      </c>
      <c r="E1300" s="381">
        <v>1490.71</v>
      </c>
      <c r="F1300" s="390"/>
    </row>
    <row r="1301" spans="1:6" ht="45" x14ac:dyDescent="0.25">
      <c r="A1301" s="98">
        <f t="shared" si="20"/>
        <v>69409</v>
      </c>
      <c r="B1301" s="388" t="s">
        <v>27236</v>
      </c>
      <c r="C1301" s="388" t="s">
        <v>943</v>
      </c>
      <c r="D1301" s="379" t="s">
        <v>181</v>
      </c>
      <c r="E1301" s="380">
        <v>85.35</v>
      </c>
      <c r="F1301" s="390"/>
    </row>
    <row r="1302" spans="1:6" ht="30" x14ac:dyDescent="0.25">
      <c r="A1302" s="98">
        <f t="shared" si="20"/>
        <v>69421</v>
      </c>
      <c r="B1302" s="388" t="s">
        <v>27237</v>
      </c>
      <c r="C1302" s="388" t="s">
        <v>27238</v>
      </c>
      <c r="D1302" s="379" t="s">
        <v>181</v>
      </c>
      <c r="E1302" s="380">
        <v>312.61</v>
      </c>
      <c r="F1302" s="390"/>
    </row>
    <row r="1303" spans="1:6" ht="45" x14ac:dyDescent="0.25">
      <c r="A1303" s="98">
        <f t="shared" si="20"/>
        <v>69445</v>
      </c>
      <c r="B1303" s="388" t="s">
        <v>27239</v>
      </c>
      <c r="C1303" s="388" t="s">
        <v>27240</v>
      </c>
      <c r="D1303" s="379" t="s">
        <v>181</v>
      </c>
      <c r="E1303" s="381">
        <v>1622.52</v>
      </c>
      <c r="F1303" s="390"/>
    </row>
    <row r="1304" spans="1:6" x14ac:dyDescent="0.25">
      <c r="A1304" s="98">
        <f t="shared" si="20"/>
        <v>695</v>
      </c>
      <c r="B1304" s="389" t="s">
        <v>27241</v>
      </c>
      <c r="C1304" s="392" t="s">
        <v>9039</v>
      </c>
      <c r="D1304" s="393"/>
      <c r="E1304" s="393"/>
      <c r="F1304" s="394"/>
    </row>
    <row r="1305" spans="1:6" ht="30" x14ac:dyDescent="0.25">
      <c r="A1305" s="98">
        <f t="shared" si="20"/>
        <v>69503</v>
      </c>
      <c r="B1305" s="388" t="s">
        <v>27242</v>
      </c>
      <c r="C1305" s="388" t="s">
        <v>27243</v>
      </c>
      <c r="D1305" s="379" t="s">
        <v>181</v>
      </c>
      <c r="E1305" s="380">
        <v>12.77</v>
      </c>
      <c r="F1305" s="390"/>
    </row>
    <row r="1306" spans="1:6" x14ac:dyDescent="0.25">
      <c r="A1306" s="98">
        <f t="shared" si="20"/>
        <v>69505</v>
      </c>
      <c r="B1306" s="388" t="s">
        <v>27244</v>
      </c>
      <c r="C1306" s="388" t="s">
        <v>27245</v>
      </c>
      <c r="D1306" s="379" t="s">
        <v>181</v>
      </c>
      <c r="E1306" s="380">
        <v>8.91</v>
      </c>
      <c r="F1306" s="390"/>
    </row>
    <row r="1307" spans="1:6" x14ac:dyDescent="0.25">
      <c r="A1307" s="98">
        <f t="shared" si="20"/>
        <v>69506</v>
      </c>
      <c r="B1307" s="388" t="s">
        <v>27246</v>
      </c>
      <c r="C1307" s="388" t="s">
        <v>27247</v>
      </c>
      <c r="D1307" s="379" t="s">
        <v>181</v>
      </c>
      <c r="E1307" s="380">
        <v>38.299999999999997</v>
      </c>
      <c r="F1307" s="390"/>
    </row>
    <row r="1308" spans="1:6" ht="30" x14ac:dyDescent="0.25">
      <c r="A1308" s="98">
        <f t="shared" si="20"/>
        <v>69508</v>
      </c>
      <c r="B1308" s="388" t="s">
        <v>27248</v>
      </c>
      <c r="C1308" s="388" t="s">
        <v>27249</v>
      </c>
      <c r="D1308" s="379" t="s">
        <v>214</v>
      </c>
      <c r="E1308" s="380">
        <v>296.88</v>
      </c>
      <c r="F1308" s="390"/>
    </row>
    <row r="1309" spans="1:6" ht="30" x14ac:dyDescent="0.25">
      <c r="A1309" s="98">
        <f t="shared" si="20"/>
        <v>69509</v>
      </c>
      <c r="B1309" s="388" t="s">
        <v>27250</v>
      </c>
      <c r="C1309" s="388" t="s">
        <v>914</v>
      </c>
      <c r="D1309" s="379" t="s">
        <v>181</v>
      </c>
      <c r="E1309" s="380">
        <v>60.21</v>
      </c>
      <c r="F1309" s="390"/>
    </row>
    <row r="1310" spans="1:6" x14ac:dyDescent="0.25">
      <c r="A1310" s="98">
        <f t="shared" si="20"/>
        <v>69512</v>
      </c>
      <c r="B1310" s="388" t="s">
        <v>27251</v>
      </c>
      <c r="C1310" s="388" t="s">
        <v>661</v>
      </c>
      <c r="D1310" s="379" t="s">
        <v>182</v>
      </c>
      <c r="E1310" s="380">
        <v>0.13</v>
      </c>
      <c r="F1310" s="390"/>
    </row>
    <row r="1311" spans="1:6" x14ac:dyDescent="0.25">
      <c r="A1311" s="98">
        <f t="shared" si="20"/>
        <v>69513</v>
      </c>
      <c r="B1311" s="388" t="s">
        <v>27252</v>
      </c>
      <c r="C1311" s="388" t="s">
        <v>659</v>
      </c>
      <c r="D1311" s="379" t="s">
        <v>214</v>
      </c>
      <c r="E1311" s="380">
        <v>73.28</v>
      </c>
      <c r="F1311" s="390"/>
    </row>
    <row r="1312" spans="1:6" ht="30" x14ac:dyDescent="0.25">
      <c r="A1312" s="98">
        <f t="shared" si="20"/>
        <v>69514</v>
      </c>
      <c r="B1312" s="388" t="s">
        <v>27253</v>
      </c>
      <c r="C1312" s="388" t="s">
        <v>666</v>
      </c>
      <c r="D1312" s="379" t="s">
        <v>667</v>
      </c>
      <c r="E1312" s="380">
        <v>70.66</v>
      </c>
      <c r="F1312" s="390"/>
    </row>
    <row r="1313" spans="1:6" ht="30" x14ac:dyDescent="0.25">
      <c r="A1313" s="98">
        <f t="shared" si="20"/>
        <v>69515</v>
      </c>
      <c r="B1313" s="388" t="s">
        <v>27254</v>
      </c>
      <c r="C1313" s="388" t="s">
        <v>669</v>
      </c>
      <c r="D1313" s="379" t="s">
        <v>181</v>
      </c>
      <c r="E1313" s="380">
        <v>90.96</v>
      </c>
      <c r="F1313" s="390"/>
    </row>
    <row r="1314" spans="1:6" ht="30" x14ac:dyDescent="0.25">
      <c r="A1314" s="98">
        <f t="shared" si="20"/>
        <v>69516</v>
      </c>
      <c r="B1314" s="388" t="s">
        <v>27255</v>
      </c>
      <c r="C1314" s="388" t="s">
        <v>27256</v>
      </c>
      <c r="D1314" s="379" t="s">
        <v>181</v>
      </c>
      <c r="E1314" s="380">
        <v>136.29</v>
      </c>
      <c r="F1314" s="390"/>
    </row>
    <row r="1315" spans="1:6" ht="15" customHeight="1" x14ac:dyDescent="0.25">
      <c r="A1315" s="98">
        <f t="shared" si="20"/>
        <v>69521</v>
      </c>
      <c r="B1315" s="388" t="s">
        <v>27257</v>
      </c>
      <c r="C1315" s="388" t="s">
        <v>27258</v>
      </c>
      <c r="D1315" s="379" t="s">
        <v>181</v>
      </c>
      <c r="E1315" s="380">
        <v>90.96</v>
      </c>
      <c r="F1315" s="390"/>
    </row>
    <row r="1316" spans="1:6" ht="30" x14ac:dyDescent="0.25">
      <c r="A1316" s="98">
        <f t="shared" si="20"/>
        <v>69522</v>
      </c>
      <c r="B1316" s="388" t="s">
        <v>27259</v>
      </c>
      <c r="C1316" s="388" t="s">
        <v>27260</v>
      </c>
      <c r="D1316" s="379" t="s">
        <v>181</v>
      </c>
      <c r="E1316" s="380">
        <v>225.03</v>
      </c>
      <c r="F1316" s="390"/>
    </row>
    <row r="1317" spans="1:6" ht="30" x14ac:dyDescent="0.25">
      <c r="A1317" s="98">
        <f t="shared" si="20"/>
        <v>69525</v>
      </c>
      <c r="B1317" s="388" t="s">
        <v>27261</v>
      </c>
      <c r="C1317" s="388" t="s">
        <v>949</v>
      </c>
      <c r="D1317" s="379" t="s">
        <v>181</v>
      </c>
      <c r="E1317" s="381">
        <v>1820.49</v>
      </c>
      <c r="F1317" s="390"/>
    </row>
    <row r="1318" spans="1:6" ht="30" x14ac:dyDescent="0.25">
      <c r="A1318" s="98">
        <f t="shared" si="20"/>
        <v>69526</v>
      </c>
      <c r="B1318" s="388" t="s">
        <v>27262</v>
      </c>
      <c r="C1318" s="388" t="s">
        <v>27263</v>
      </c>
      <c r="D1318" s="379" t="s">
        <v>181</v>
      </c>
      <c r="E1318" s="381">
        <v>3822.8</v>
      </c>
      <c r="F1318" s="390"/>
    </row>
    <row r="1319" spans="1:6" ht="30" x14ac:dyDescent="0.25">
      <c r="A1319" s="98">
        <f t="shared" si="20"/>
        <v>69527</v>
      </c>
      <c r="B1319" s="388" t="s">
        <v>27264</v>
      </c>
      <c r="C1319" s="388" t="s">
        <v>27265</v>
      </c>
      <c r="D1319" s="379" t="s">
        <v>181</v>
      </c>
      <c r="E1319" s="381">
        <v>4508.13</v>
      </c>
      <c r="F1319" s="390"/>
    </row>
    <row r="1320" spans="1:6" ht="30" x14ac:dyDescent="0.25">
      <c r="A1320" s="98">
        <f t="shared" si="20"/>
        <v>69545</v>
      </c>
      <c r="B1320" s="388" t="s">
        <v>27266</v>
      </c>
      <c r="C1320" s="388" t="s">
        <v>660</v>
      </c>
      <c r="D1320" s="379" t="s">
        <v>181</v>
      </c>
      <c r="E1320" s="380">
        <v>153.33000000000001</v>
      </c>
      <c r="F1320" s="390"/>
    </row>
    <row r="1321" spans="1:6" x14ac:dyDescent="0.25">
      <c r="A1321" s="98">
        <f t="shared" si="20"/>
        <v>69547</v>
      </c>
      <c r="B1321" s="388" t="s">
        <v>27267</v>
      </c>
      <c r="C1321" s="388" t="s">
        <v>27268</v>
      </c>
      <c r="D1321" s="379" t="s">
        <v>181</v>
      </c>
      <c r="E1321" s="380">
        <v>8.14</v>
      </c>
      <c r="F1321" s="390"/>
    </row>
    <row r="1322" spans="1:6" ht="30" x14ac:dyDescent="0.25">
      <c r="A1322" s="98">
        <f t="shared" si="20"/>
        <v>69567</v>
      </c>
      <c r="B1322" s="388" t="s">
        <v>27269</v>
      </c>
      <c r="C1322" s="388" t="s">
        <v>27270</v>
      </c>
      <c r="D1322" s="379" t="s">
        <v>181</v>
      </c>
      <c r="E1322" s="380">
        <v>8.27</v>
      </c>
      <c r="F1322" s="390"/>
    </row>
    <row r="1323" spans="1:6" ht="30" x14ac:dyDescent="0.25">
      <c r="A1323" s="98">
        <f t="shared" si="20"/>
        <v>69572</v>
      </c>
      <c r="B1323" s="388" t="s">
        <v>27271</v>
      </c>
      <c r="C1323" s="388" t="s">
        <v>711</v>
      </c>
      <c r="D1323" s="379" t="s">
        <v>214</v>
      </c>
      <c r="E1323" s="380">
        <v>71.05</v>
      </c>
      <c r="F1323" s="390"/>
    </row>
    <row r="1324" spans="1:6" ht="15" customHeight="1" x14ac:dyDescent="0.25">
      <c r="A1324" s="98">
        <f t="shared" si="20"/>
        <v>696</v>
      </c>
      <c r="B1324" s="389" t="s">
        <v>27272</v>
      </c>
      <c r="C1324" s="392" t="s">
        <v>26550</v>
      </c>
      <c r="D1324" s="393"/>
      <c r="E1324" s="393"/>
      <c r="F1324" s="394"/>
    </row>
    <row r="1325" spans="1:6" ht="30" x14ac:dyDescent="0.25">
      <c r="A1325" s="98">
        <f t="shared" si="20"/>
        <v>69606</v>
      </c>
      <c r="B1325" s="388" t="s">
        <v>27273</v>
      </c>
      <c r="C1325" s="388" t="s">
        <v>709</v>
      </c>
      <c r="D1325" s="379" t="s">
        <v>181</v>
      </c>
      <c r="E1325" s="381">
        <v>1686.18</v>
      </c>
      <c r="F1325" s="390"/>
    </row>
    <row r="1326" spans="1:6" ht="15" customHeight="1" x14ac:dyDescent="0.25">
      <c r="A1326" s="98">
        <f t="shared" si="20"/>
        <v>69616</v>
      </c>
      <c r="B1326" s="388" t="s">
        <v>27274</v>
      </c>
      <c r="C1326" s="388" t="s">
        <v>27275</v>
      </c>
      <c r="D1326" s="379" t="s">
        <v>181</v>
      </c>
      <c r="E1326" s="380">
        <v>49</v>
      </c>
      <c r="F1326" s="390"/>
    </row>
    <row r="1327" spans="1:6" ht="15" customHeight="1" x14ac:dyDescent="0.25">
      <c r="A1327" s="98">
        <f t="shared" si="20"/>
        <v>69626</v>
      </c>
      <c r="B1327" s="388" t="s">
        <v>27276</v>
      </c>
      <c r="C1327" s="388" t="s">
        <v>27277</v>
      </c>
      <c r="D1327" s="379" t="s">
        <v>181</v>
      </c>
      <c r="E1327" s="380">
        <v>95.97</v>
      </c>
      <c r="F1327" s="390"/>
    </row>
    <row r="1328" spans="1:6" ht="30" x14ac:dyDescent="0.25">
      <c r="A1328" s="98">
        <f t="shared" si="20"/>
        <v>69646</v>
      </c>
      <c r="B1328" s="388" t="s">
        <v>27278</v>
      </c>
      <c r="C1328" s="388" t="s">
        <v>27279</v>
      </c>
      <c r="D1328" s="379" t="s">
        <v>181</v>
      </c>
      <c r="E1328" s="380">
        <v>110.76</v>
      </c>
      <c r="F1328" s="390"/>
    </row>
    <row r="1329" spans="1:6" ht="15" customHeight="1" x14ac:dyDescent="0.25">
      <c r="A1329" s="98">
        <f t="shared" si="20"/>
        <v>69656</v>
      </c>
      <c r="B1329" s="388" t="s">
        <v>27280</v>
      </c>
      <c r="C1329" s="388" t="s">
        <v>27281</v>
      </c>
      <c r="D1329" s="379" t="s">
        <v>181</v>
      </c>
      <c r="E1329" s="380">
        <v>123.62</v>
      </c>
      <c r="F1329" s="390"/>
    </row>
    <row r="1330" spans="1:6" ht="30" x14ac:dyDescent="0.25">
      <c r="A1330" s="98">
        <f t="shared" si="20"/>
        <v>69670</v>
      </c>
      <c r="B1330" s="388" t="s">
        <v>27282</v>
      </c>
      <c r="C1330" s="388" t="s">
        <v>27283</v>
      </c>
      <c r="D1330" s="379" t="s">
        <v>181</v>
      </c>
      <c r="E1330" s="380">
        <v>127.73</v>
      </c>
      <c r="F1330" s="390"/>
    </row>
    <row r="1331" spans="1:6" ht="15" customHeight="1" x14ac:dyDescent="0.25">
      <c r="A1331" s="98">
        <f t="shared" si="20"/>
        <v>69681</v>
      </c>
      <c r="B1331" s="388" t="s">
        <v>27284</v>
      </c>
      <c r="C1331" s="388" t="s">
        <v>27285</v>
      </c>
      <c r="D1331" s="379" t="s">
        <v>181</v>
      </c>
      <c r="E1331" s="380">
        <v>613.19000000000005</v>
      </c>
      <c r="F1331" s="390"/>
    </row>
    <row r="1332" spans="1:6" x14ac:dyDescent="0.25">
      <c r="A1332" s="98">
        <f t="shared" si="20"/>
        <v>69682</v>
      </c>
      <c r="B1332" s="388" t="s">
        <v>27286</v>
      </c>
      <c r="C1332" s="388" t="s">
        <v>27287</v>
      </c>
      <c r="D1332" s="379" t="s">
        <v>181</v>
      </c>
      <c r="E1332" s="380">
        <v>613.19000000000005</v>
      </c>
      <c r="F1332" s="390"/>
    </row>
    <row r="1333" spans="1:6" ht="30" x14ac:dyDescent="0.25">
      <c r="A1333" s="98">
        <f t="shared" si="20"/>
        <v>697</v>
      </c>
      <c r="B1333" s="389" t="s">
        <v>27288</v>
      </c>
      <c r="C1333" s="392" t="s">
        <v>27289</v>
      </c>
      <c r="D1333" s="393"/>
      <c r="E1333" s="393"/>
      <c r="F1333" s="394"/>
    </row>
    <row r="1334" spans="1:6" ht="15" customHeight="1" x14ac:dyDescent="0.25">
      <c r="A1334" s="98">
        <f t="shared" si="20"/>
        <v>69753</v>
      </c>
      <c r="B1334" s="388" t="s">
        <v>27290</v>
      </c>
      <c r="C1334" s="388" t="s">
        <v>27291</v>
      </c>
      <c r="D1334" s="379" t="s">
        <v>181</v>
      </c>
      <c r="E1334" s="380">
        <v>52.65</v>
      </c>
      <c r="F1334" s="390"/>
    </row>
    <row r="1335" spans="1:6" x14ac:dyDescent="0.25">
      <c r="A1335" s="98">
        <f t="shared" si="20"/>
        <v>7</v>
      </c>
      <c r="B1335" s="389" t="s">
        <v>9317</v>
      </c>
      <c r="C1335" s="392" t="s">
        <v>9039</v>
      </c>
      <c r="D1335" s="393"/>
      <c r="E1335" s="393"/>
      <c r="F1335" s="394"/>
    </row>
    <row r="1336" spans="1:6" ht="15" customHeight="1" x14ac:dyDescent="0.25">
      <c r="A1336" s="98">
        <f t="shared" si="20"/>
        <v>701</v>
      </c>
      <c r="B1336" s="389" t="s">
        <v>27292</v>
      </c>
      <c r="C1336" s="392" t="s">
        <v>9039</v>
      </c>
      <c r="D1336" s="393"/>
      <c r="E1336" s="393"/>
      <c r="F1336" s="394"/>
    </row>
    <row r="1337" spans="1:6" ht="60" x14ac:dyDescent="0.25">
      <c r="A1337" s="98">
        <f t="shared" si="20"/>
        <v>70114</v>
      </c>
      <c r="B1337" s="388" t="s">
        <v>27293</v>
      </c>
      <c r="C1337" s="388" t="s">
        <v>762</v>
      </c>
      <c r="D1337" s="379" t="s">
        <v>191</v>
      </c>
      <c r="E1337" s="380">
        <v>61.3</v>
      </c>
      <c r="F1337" s="390"/>
    </row>
    <row r="1338" spans="1:6" ht="15" customHeight="1" x14ac:dyDescent="0.25">
      <c r="A1338" s="98">
        <f t="shared" si="20"/>
        <v>702</v>
      </c>
      <c r="B1338" s="389" t="s">
        <v>27294</v>
      </c>
      <c r="C1338" s="392" t="s">
        <v>26398</v>
      </c>
      <c r="D1338" s="393"/>
      <c r="E1338" s="393"/>
      <c r="F1338" s="394"/>
    </row>
    <row r="1339" spans="1:6" ht="30" x14ac:dyDescent="0.25">
      <c r="A1339" s="98">
        <f t="shared" si="20"/>
        <v>70276</v>
      </c>
      <c r="B1339" s="388" t="s">
        <v>27295</v>
      </c>
      <c r="C1339" s="388" t="s">
        <v>27296</v>
      </c>
      <c r="D1339" s="379" t="s">
        <v>182</v>
      </c>
      <c r="E1339" s="380">
        <v>13.71</v>
      </c>
      <c r="F1339" s="390"/>
    </row>
    <row r="1340" spans="1:6" x14ac:dyDescent="0.25">
      <c r="A1340" s="98">
        <f t="shared" si="20"/>
        <v>703</v>
      </c>
      <c r="B1340" s="389" t="s">
        <v>27297</v>
      </c>
      <c r="C1340" s="392" t="s">
        <v>26398</v>
      </c>
      <c r="D1340" s="393"/>
      <c r="E1340" s="393"/>
      <c r="F1340" s="394"/>
    </row>
    <row r="1341" spans="1:6" ht="15" customHeight="1" x14ac:dyDescent="0.25">
      <c r="A1341" s="98">
        <f t="shared" si="20"/>
        <v>70328</v>
      </c>
      <c r="B1341" s="388" t="s">
        <v>27298</v>
      </c>
      <c r="C1341" s="388" t="s">
        <v>27299</v>
      </c>
      <c r="D1341" s="379" t="s">
        <v>182</v>
      </c>
      <c r="E1341" s="380">
        <v>88.02</v>
      </c>
      <c r="F1341" s="390"/>
    </row>
    <row r="1342" spans="1:6" ht="30" x14ac:dyDescent="0.25">
      <c r="A1342" s="98">
        <f t="shared" si="20"/>
        <v>70350</v>
      </c>
      <c r="B1342" s="388" t="s">
        <v>27300</v>
      </c>
      <c r="C1342" s="388" t="s">
        <v>27301</v>
      </c>
      <c r="D1342" s="379" t="s">
        <v>182</v>
      </c>
      <c r="E1342" s="380">
        <v>42.75</v>
      </c>
      <c r="F1342" s="390"/>
    </row>
    <row r="1343" spans="1:6" ht="15" customHeight="1" x14ac:dyDescent="0.25">
      <c r="A1343" s="98">
        <f t="shared" si="20"/>
        <v>706</v>
      </c>
      <c r="B1343" s="389" t="s">
        <v>27302</v>
      </c>
      <c r="C1343" s="392" t="s">
        <v>26398</v>
      </c>
      <c r="D1343" s="393"/>
      <c r="E1343" s="393"/>
      <c r="F1343" s="394"/>
    </row>
    <row r="1344" spans="1:6" x14ac:dyDescent="0.25">
      <c r="A1344" s="98">
        <f t="shared" si="20"/>
        <v>70674</v>
      </c>
      <c r="B1344" s="388" t="s">
        <v>27303</v>
      </c>
      <c r="C1344" s="388" t="s">
        <v>27304</v>
      </c>
      <c r="D1344" s="379" t="s">
        <v>181</v>
      </c>
      <c r="E1344" s="380">
        <v>465.05</v>
      </c>
      <c r="F1344" s="390"/>
    </row>
    <row r="1345" spans="1:6" x14ac:dyDescent="0.25">
      <c r="A1345" s="98">
        <f t="shared" si="20"/>
        <v>710</v>
      </c>
      <c r="B1345" s="389" t="s">
        <v>27305</v>
      </c>
      <c r="C1345" s="392" t="s">
        <v>26398</v>
      </c>
      <c r="D1345" s="393"/>
      <c r="E1345" s="393"/>
      <c r="F1345" s="394"/>
    </row>
    <row r="1346" spans="1:6" ht="15" customHeight="1" x14ac:dyDescent="0.25">
      <c r="A1346" s="98">
        <f t="shared" si="20"/>
        <v>71096</v>
      </c>
      <c r="B1346" s="388" t="s">
        <v>27306</v>
      </c>
      <c r="C1346" s="388" t="s">
        <v>27307</v>
      </c>
      <c r="D1346" s="379" t="s">
        <v>194</v>
      </c>
      <c r="E1346" s="380">
        <v>54.33</v>
      </c>
      <c r="F1346" s="390"/>
    </row>
    <row r="1347" spans="1:6" x14ac:dyDescent="0.25">
      <c r="A1347" s="98">
        <f t="shared" si="20"/>
        <v>712</v>
      </c>
      <c r="B1347" s="389" t="s">
        <v>27308</v>
      </c>
      <c r="C1347" s="392" t="s">
        <v>26398</v>
      </c>
      <c r="D1347" s="393"/>
      <c r="E1347" s="393"/>
      <c r="F1347" s="394"/>
    </row>
    <row r="1348" spans="1:6" ht="30" x14ac:dyDescent="0.25">
      <c r="A1348" s="98">
        <f t="shared" si="20"/>
        <v>71268</v>
      </c>
      <c r="B1348" s="388" t="s">
        <v>27309</v>
      </c>
      <c r="C1348" s="388" t="s">
        <v>27310</v>
      </c>
      <c r="D1348" s="379" t="s">
        <v>182</v>
      </c>
      <c r="E1348" s="380">
        <v>31.95</v>
      </c>
      <c r="F1348" s="390"/>
    </row>
    <row r="1349" spans="1:6" ht="30" x14ac:dyDescent="0.25">
      <c r="A1349" s="98">
        <f t="shared" si="20"/>
        <v>71270</v>
      </c>
      <c r="B1349" s="388" t="s">
        <v>27311</v>
      </c>
      <c r="C1349" s="388" t="s">
        <v>27312</v>
      </c>
      <c r="D1349" s="379" t="s">
        <v>182</v>
      </c>
      <c r="E1349" s="380">
        <v>117.55</v>
      </c>
      <c r="F1349" s="390"/>
    </row>
    <row r="1350" spans="1:6" ht="15" customHeight="1" x14ac:dyDescent="0.25">
      <c r="A1350" s="98">
        <f t="shared" si="20"/>
        <v>716</v>
      </c>
      <c r="B1350" s="389" t="s">
        <v>27313</v>
      </c>
      <c r="C1350" s="392" t="s">
        <v>26398</v>
      </c>
      <c r="D1350" s="393"/>
      <c r="E1350" s="393"/>
      <c r="F1350" s="394"/>
    </row>
    <row r="1351" spans="1:6" ht="30" x14ac:dyDescent="0.25">
      <c r="A1351" s="98">
        <f t="shared" si="20"/>
        <v>71637</v>
      </c>
      <c r="B1351" s="388" t="s">
        <v>27314</v>
      </c>
      <c r="C1351" s="388" t="s">
        <v>27315</v>
      </c>
      <c r="D1351" s="379" t="s">
        <v>181</v>
      </c>
      <c r="E1351" s="380">
        <v>155.38</v>
      </c>
      <c r="F1351" s="390"/>
    </row>
    <row r="1352" spans="1:6" x14ac:dyDescent="0.25">
      <c r="A1352" s="98">
        <f t="shared" si="20"/>
        <v>717</v>
      </c>
      <c r="B1352" s="389" t="s">
        <v>9338</v>
      </c>
      <c r="C1352" s="392" t="s">
        <v>26398</v>
      </c>
      <c r="D1352" s="393"/>
      <c r="E1352" s="393"/>
      <c r="F1352" s="394"/>
    </row>
    <row r="1353" spans="1:6" ht="15" customHeight="1" x14ac:dyDescent="0.25">
      <c r="A1353" s="98">
        <f t="shared" si="20"/>
        <v>71707</v>
      </c>
      <c r="B1353" s="388" t="s">
        <v>27316</v>
      </c>
      <c r="C1353" s="388" t="s">
        <v>761</v>
      </c>
      <c r="D1353" s="379" t="s">
        <v>758</v>
      </c>
      <c r="E1353" s="380">
        <v>746.75</v>
      </c>
      <c r="F1353" s="390"/>
    </row>
    <row r="1354" spans="1:6" ht="45" x14ac:dyDescent="0.25">
      <c r="A1354" s="98">
        <f t="shared" si="20"/>
        <v>71711</v>
      </c>
      <c r="B1354" s="388" t="s">
        <v>27317</v>
      </c>
      <c r="C1354" s="388" t="s">
        <v>27318</v>
      </c>
      <c r="D1354" s="379" t="s">
        <v>194</v>
      </c>
      <c r="E1354" s="380">
        <v>9.2100000000000009</v>
      </c>
      <c r="F1354" s="390"/>
    </row>
    <row r="1355" spans="1:6" ht="15" customHeight="1" x14ac:dyDescent="0.25">
      <c r="A1355" s="98">
        <f t="shared" si="20"/>
        <v>718</v>
      </c>
      <c r="B1355" s="389" t="s">
        <v>9355</v>
      </c>
      <c r="C1355" s="392" t="s">
        <v>26398</v>
      </c>
      <c r="D1355" s="393"/>
      <c r="E1355" s="393"/>
      <c r="F1355" s="394"/>
    </row>
    <row r="1356" spans="1:6" ht="30" x14ac:dyDescent="0.25">
      <c r="A1356" s="98">
        <f t="shared" si="20"/>
        <v>71820</v>
      </c>
      <c r="B1356" s="388" t="s">
        <v>27319</v>
      </c>
      <c r="C1356" s="388" t="s">
        <v>756</v>
      </c>
      <c r="D1356" s="379" t="s">
        <v>181</v>
      </c>
      <c r="E1356" s="381">
        <v>1713.5</v>
      </c>
      <c r="F1356" s="390"/>
    </row>
    <row r="1357" spans="1:6" ht="30" x14ac:dyDescent="0.25">
      <c r="A1357" s="98">
        <f t="shared" si="20"/>
        <v>71874</v>
      </c>
      <c r="B1357" s="388" t="s">
        <v>27320</v>
      </c>
      <c r="C1357" s="388" t="s">
        <v>27321</v>
      </c>
      <c r="D1357" s="379" t="s">
        <v>182</v>
      </c>
      <c r="E1357" s="380">
        <v>65.3</v>
      </c>
      <c r="F1357" s="390"/>
    </row>
    <row r="1358" spans="1:6" ht="15" customHeight="1" x14ac:dyDescent="0.25">
      <c r="A1358" s="98">
        <f t="shared" ref="A1358:A1421" si="21">VALUE(RIGHT(B1358,LEN(B1358)-1))</f>
        <v>71894</v>
      </c>
      <c r="B1358" s="388" t="s">
        <v>27322</v>
      </c>
      <c r="C1358" s="388" t="s">
        <v>27323</v>
      </c>
      <c r="D1358" s="379" t="s">
        <v>181</v>
      </c>
      <c r="E1358" s="380">
        <v>195.72</v>
      </c>
      <c r="F1358" s="390"/>
    </row>
    <row r="1359" spans="1:6" x14ac:dyDescent="0.25">
      <c r="A1359" s="98">
        <f t="shared" si="21"/>
        <v>719</v>
      </c>
      <c r="B1359" s="389" t="s">
        <v>27324</v>
      </c>
      <c r="C1359" s="392" t="s">
        <v>26398</v>
      </c>
      <c r="D1359" s="393"/>
      <c r="E1359" s="393"/>
      <c r="F1359" s="394"/>
    </row>
    <row r="1360" spans="1:6" ht="15" customHeight="1" x14ac:dyDescent="0.25">
      <c r="A1360" s="98">
        <f t="shared" si="21"/>
        <v>71911</v>
      </c>
      <c r="B1360" s="388" t="s">
        <v>27325</v>
      </c>
      <c r="C1360" s="388" t="s">
        <v>1061</v>
      </c>
      <c r="D1360" s="379" t="s">
        <v>1062</v>
      </c>
      <c r="E1360" s="380">
        <v>213.66</v>
      </c>
      <c r="F1360" s="390"/>
    </row>
    <row r="1361" spans="1:6" ht="30" x14ac:dyDescent="0.25">
      <c r="A1361" s="98">
        <f t="shared" si="21"/>
        <v>71963</v>
      </c>
      <c r="B1361" s="388" t="s">
        <v>27326</v>
      </c>
      <c r="C1361" s="388" t="s">
        <v>748</v>
      </c>
      <c r="D1361" s="379" t="s">
        <v>181</v>
      </c>
      <c r="E1361" s="380">
        <v>16.309999999999999</v>
      </c>
      <c r="F1361" s="390"/>
    </row>
    <row r="1362" spans="1:6" ht="15" customHeight="1" x14ac:dyDescent="0.25">
      <c r="A1362" s="98">
        <f t="shared" si="21"/>
        <v>720</v>
      </c>
      <c r="B1362" s="389" t="s">
        <v>27327</v>
      </c>
      <c r="C1362" s="392" t="s">
        <v>26398</v>
      </c>
      <c r="D1362" s="393"/>
      <c r="E1362" s="393"/>
      <c r="F1362" s="394"/>
    </row>
    <row r="1363" spans="1:6" ht="30" x14ac:dyDescent="0.25">
      <c r="A1363" s="98">
        <f t="shared" si="21"/>
        <v>72054</v>
      </c>
      <c r="B1363" s="388" t="s">
        <v>27328</v>
      </c>
      <c r="C1363" s="388" t="s">
        <v>763</v>
      </c>
      <c r="D1363" s="379" t="s">
        <v>758</v>
      </c>
      <c r="E1363" s="380">
        <v>677.33</v>
      </c>
      <c r="F1363" s="390"/>
    </row>
    <row r="1364" spans="1:6" ht="15" customHeight="1" x14ac:dyDescent="0.25">
      <c r="A1364" s="98">
        <f t="shared" si="21"/>
        <v>722</v>
      </c>
      <c r="B1364" s="389" t="s">
        <v>27329</v>
      </c>
      <c r="C1364" s="392" t="s">
        <v>26398</v>
      </c>
      <c r="D1364" s="393"/>
      <c r="E1364" s="393"/>
      <c r="F1364" s="394"/>
    </row>
    <row r="1365" spans="1:6" ht="30" x14ac:dyDescent="0.25">
      <c r="A1365" s="98">
        <f t="shared" si="21"/>
        <v>72280</v>
      </c>
      <c r="B1365" s="388" t="s">
        <v>27330</v>
      </c>
      <c r="C1365" s="388" t="s">
        <v>757</v>
      </c>
      <c r="D1365" s="379" t="s">
        <v>758</v>
      </c>
      <c r="E1365" s="381">
        <v>1094.25</v>
      </c>
      <c r="F1365" s="390"/>
    </row>
    <row r="1366" spans="1:6" ht="15" customHeight="1" x14ac:dyDescent="0.25">
      <c r="A1366" s="98">
        <f t="shared" si="21"/>
        <v>72282</v>
      </c>
      <c r="B1366" s="388" t="s">
        <v>27331</v>
      </c>
      <c r="C1366" s="388" t="s">
        <v>759</v>
      </c>
      <c r="D1366" s="379" t="s">
        <v>758</v>
      </c>
      <c r="E1366" s="381">
        <v>1025.67</v>
      </c>
      <c r="F1366" s="390"/>
    </row>
    <row r="1367" spans="1:6" x14ac:dyDescent="0.25">
      <c r="A1367" s="98">
        <f t="shared" si="21"/>
        <v>724</v>
      </c>
      <c r="B1367" s="389" t="s">
        <v>27332</v>
      </c>
      <c r="C1367" s="392" t="s">
        <v>26398</v>
      </c>
      <c r="D1367" s="393"/>
      <c r="E1367" s="393"/>
      <c r="F1367" s="394"/>
    </row>
    <row r="1368" spans="1:6" ht="30" x14ac:dyDescent="0.25">
      <c r="A1368" s="98">
        <f t="shared" si="21"/>
        <v>72455</v>
      </c>
      <c r="B1368" s="388" t="s">
        <v>27333</v>
      </c>
      <c r="C1368" s="388" t="s">
        <v>27334</v>
      </c>
      <c r="D1368" s="379" t="s">
        <v>181</v>
      </c>
      <c r="E1368" s="380">
        <v>84.3</v>
      </c>
      <c r="F1368" s="390"/>
    </row>
    <row r="1369" spans="1:6" ht="15" customHeight="1" x14ac:dyDescent="0.25">
      <c r="A1369" s="98">
        <f t="shared" si="21"/>
        <v>727</v>
      </c>
      <c r="B1369" s="389" t="s">
        <v>27335</v>
      </c>
      <c r="C1369" s="392" t="s">
        <v>26398</v>
      </c>
      <c r="D1369" s="393"/>
      <c r="E1369" s="393"/>
      <c r="F1369" s="394"/>
    </row>
    <row r="1370" spans="1:6" ht="30" x14ac:dyDescent="0.25">
      <c r="A1370" s="98">
        <f t="shared" si="21"/>
        <v>72708</v>
      </c>
      <c r="B1370" s="388" t="s">
        <v>27336</v>
      </c>
      <c r="C1370" s="388" t="s">
        <v>1063</v>
      </c>
      <c r="D1370" s="379" t="s">
        <v>181</v>
      </c>
      <c r="E1370" s="380">
        <v>19.79</v>
      </c>
      <c r="F1370" s="390"/>
    </row>
    <row r="1371" spans="1:6" ht="15" customHeight="1" x14ac:dyDescent="0.25">
      <c r="A1371" s="98">
        <f t="shared" si="21"/>
        <v>728</v>
      </c>
      <c r="B1371" s="389" t="s">
        <v>27337</v>
      </c>
      <c r="C1371" s="392" t="s">
        <v>9039</v>
      </c>
      <c r="D1371" s="393"/>
      <c r="E1371" s="393"/>
      <c r="F1371" s="394"/>
    </row>
    <row r="1372" spans="1:6" ht="30" x14ac:dyDescent="0.25">
      <c r="A1372" s="98">
        <f t="shared" si="21"/>
        <v>72812</v>
      </c>
      <c r="B1372" s="388" t="s">
        <v>27338</v>
      </c>
      <c r="C1372" s="388" t="s">
        <v>27339</v>
      </c>
      <c r="D1372" s="379" t="s">
        <v>182</v>
      </c>
      <c r="E1372" s="380">
        <v>7.09</v>
      </c>
      <c r="F1372" s="390"/>
    </row>
    <row r="1373" spans="1:6" x14ac:dyDescent="0.25">
      <c r="A1373" s="98">
        <f t="shared" si="21"/>
        <v>781</v>
      </c>
      <c r="B1373" s="389" t="s">
        <v>27340</v>
      </c>
      <c r="C1373" s="392" t="s">
        <v>25369</v>
      </c>
      <c r="D1373" s="393"/>
      <c r="E1373" s="393"/>
      <c r="F1373" s="394"/>
    </row>
    <row r="1374" spans="1:6" ht="30" x14ac:dyDescent="0.25">
      <c r="A1374" s="98">
        <f t="shared" si="21"/>
        <v>78133</v>
      </c>
      <c r="B1374" s="388" t="s">
        <v>27341</v>
      </c>
      <c r="C1374" s="388" t="s">
        <v>760</v>
      </c>
      <c r="D1374" s="379" t="s">
        <v>758</v>
      </c>
      <c r="E1374" s="381">
        <v>1094.25</v>
      </c>
      <c r="F1374" s="390"/>
    </row>
    <row r="1375" spans="1:6" x14ac:dyDescent="0.25">
      <c r="A1375" s="98">
        <f t="shared" si="21"/>
        <v>782</v>
      </c>
      <c r="B1375" s="389" t="s">
        <v>27342</v>
      </c>
      <c r="C1375" s="392" t="s">
        <v>9039</v>
      </c>
      <c r="D1375" s="393"/>
      <c r="E1375" s="393"/>
      <c r="F1375" s="394"/>
    </row>
    <row r="1376" spans="1:6" ht="30" x14ac:dyDescent="0.25">
      <c r="A1376" s="98">
        <f t="shared" si="21"/>
        <v>78203</v>
      </c>
      <c r="B1376" s="388" t="s">
        <v>27343</v>
      </c>
      <c r="C1376" s="388" t="s">
        <v>755</v>
      </c>
      <c r="D1376" s="379" t="s">
        <v>181</v>
      </c>
      <c r="E1376" s="380">
        <v>625.55999999999995</v>
      </c>
      <c r="F1376" s="390"/>
    </row>
    <row r="1377" spans="1:6" ht="15" customHeight="1" x14ac:dyDescent="0.25">
      <c r="A1377" s="98">
        <f t="shared" si="21"/>
        <v>78226</v>
      </c>
      <c r="B1377" s="388" t="s">
        <v>27344</v>
      </c>
      <c r="C1377" s="388" t="s">
        <v>27345</v>
      </c>
      <c r="D1377" s="379" t="s">
        <v>181</v>
      </c>
      <c r="E1377" s="380">
        <v>9.56</v>
      </c>
      <c r="F1377" s="390"/>
    </row>
    <row r="1378" spans="1:6" x14ac:dyDescent="0.25">
      <c r="A1378" s="98">
        <f t="shared" si="21"/>
        <v>783</v>
      </c>
      <c r="B1378" s="389" t="s">
        <v>27346</v>
      </c>
      <c r="C1378" s="392" t="s">
        <v>27347</v>
      </c>
      <c r="D1378" s="393"/>
      <c r="E1378" s="393"/>
      <c r="F1378" s="394"/>
    </row>
    <row r="1379" spans="1:6" ht="15" customHeight="1" x14ac:dyDescent="0.25">
      <c r="A1379" s="98">
        <f t="shared" si="21"/>
        <v>78373</v>
      </c>
      <c r="B1379" s="388" t="s">
        <v>27348</v>
      </c>
      <c r="C1379" s="388" t="s">
        <v>27349</v>
      </c>
      <c r="D1379" s="379" t="s">
        <v>758</v>
      </c>
      <c r="E1379" s="381">
        <v>1006.75</v>
      </c>
      <c r="F1379" s="390"/>
    </row>
    <row r="1380" spans="1:6" x14ac:dyDescent="0.25">
      <c r="A1380" s="98">
        <f t="shared" si="21"/>
        <v>784</v>
      </c>
      <c r="B1380" s="389" t="s">
        <v>27350</v>
      </c>
      <c r="C1380" s="392" t="s">
        <v>9039</v>
      </c>
      <c r="D1380" s="393"/>
      <c r="E1380" s="393"/>
      <c r="F1380" s="394"/>
    </row>
    <row r="1381" spans="1:6" ht="30" x14ac:dyDescent="0.25">
      <c r="A1381" s="98">
        <f t="shared" si="21"/>
        <v>78402</v>
      </c>
      <c r="B1381" s="388" t="s">
        <v>27351</v>
      </c>
      <c r="C1381" s="388" t="s">
        <v>27352</v>
      </c>
      <c r="D1381" s="379" t="s">
        <v>182</v>
      </c>
      <c r="E1381" s="380">
        <v>4.53</v>
      </c>
      <c r="F1381" s="390"/>
    </row>
    <row r="1382" spans="1:6" ht="30" x14ac:dyDescent="0.25">
      <c r="A1382" s="98">
        <f t="shared" si="21"/>
        <v>78403</v>
      </c>
      <c r="B1382" s="388" t="s">
        <v>27353</v>
      </c>
      <c r="C1382" s="388" t="s">
        <v>27354</v>
      </c>
      <c r="D1382" s="379" t="s">
        <v>182</v>
      </c>
      <c r="E1382" s="380">
        <v>4.07</v>
      </c>
      <c r="F1382" s="390"/>
    </row>
    <row r="1383" spans="1:6" ht="15" customHeight="1" x14ac:dyDescent="0.25">
      <c r="A1383" s="98">
        <f t="shared" si="21"/>
        <v>78404</v>
      </c>
      <c r="B1383" s="388" t="s">
        <v>27355</v>
      </c>
      <c r="C1383" s="388" t="s">
        <v>27356</v>
      </c>
      <c r="D1383" s="379" t="s">
        <v>182</v>
      </c>
      <c r="E1383" s="380">
        <v>5.55</v>
      </c>
      <c r="F1383" s="390"/>
    </row>
    <row r="1384" spans="1:6" ht="30" x14ac:dyDescent="0.25">
      <c r="A1384" s="98">
        <f t="shared" si="21"/>
        <v>78405</v>
      </c>
      <c r="B1384" s="388" t="s">
        <v>27357</v>
      </c>
      <c r="C1384" s="388" t="s">
        <v>27358</v>
      </c>
      <c r="D1384" s="379" t="s">
        <v>182</v>
      </c>
      <c r="E1384" s="380">
        <v>6.22</v>
      </c>
      <c r="F1384" s="390"/>
    </row>
    <row r="1385" spans="1:6" ht="30" x14ac:dyDescent="0.25">
      <c r="A1385" s="98">
        <f t="shared" si="21"/>
        <v>78406</v>
      </c>
      <c r="B1385" s="388" t="s">
        <v>27359</v>
      </c>
      <c r="C1385" s="388" t="s">
        <v>27360</v>
      </c>
      <c r="D1385" s="379" t="s">
        <v>182</v>
      </c>
      <c r="E1385" s="380">
        <v>4.33</v>
      </c>
      <c r="F1385" s="390"/>
    </row>
    <row r="1386" spans="1:6" ht="15" customHeight="1" x14ac:dyDescent="0.25">
      <c r="A1386" s="98">
        <f t="shared" si="21"/>
        <v>786</v>
      </c>
      <c r="B1386" s="389" t="s">
        <v>27361</v>
      </c>
      <c r="C1386" s="392" t="s">
        <v>25721</v>
      </c>
      <c r="D1386" s="393"/>
      <c r="E1386" s="393"/>
      <c r="F1386" s="394"/>
    </row>
    <row r="1387" spans="1:6" x14ac:dyDescent="0.25">
      <c r="A1387" s="98">
        <f t="shared" si="21"/>
        <v>78627</v>
      </c>
      <c r="B1387" s="388" t="s">
        <v>27362</v>
      </c>
      <c r="C1387" s="388" t="s">
        <v>27363</v>
      </c>
      <c r="D1387" s="379" t="s">
        <v>181</v>
      </c>
      <c r="E1387" s="380">
        <v>182.14</v>
      </c>
      <c r="F1387" s="390"/>
    </row>
    <row r="1388" spans="1:6" ht="15" customHeight="1" x14ac:dyDescent="0.25">
      <c r="A1388" s="98">
        <f t="shared" si="21"/>
        <v>787</v>
      </c>
      <c r="B1388" s="389" t="s">
        <v>27364</v>
      </c>
      <c r="C1388" s="392" t="s">
        <v>27347</v>
      </c>
      <c r="D1388" s="393"/>
      <c r="E1388" s="393"/>
      <c r="F1388" s="394"/>
    </row>
    <row r="1389" spans="1:6" x14ac:dyDescent="0.25">
      <c r="A1389" s="98">
        <f t="shared" si="21"/>
        <v>78735</v>
      </c>
      <c r="B1389" s="388" t="s">
        <v>27365</v>
      </c>
      <c r="C1389" s="388" t="s">
        <v>27366</v>
      </c>
      <c r="D1389" s="379" t="s">
        <v>181</v>
      </c>
      <c r="E1389" s="380">
        <v>34.67</v>
      </c>
      <c r="F1389" s="390"/>
    </row>
    <row r="1390" spans="1:6" ht="30" x14ac:dyDescent="0.25">
      <c r="A1390" s="98">
        <f t="shared" si="21"/>
        <v>78749</v>
      </c>
      <c r="B1390" s="388" t="s">
        <v>27367</v>
      </c>
      <c r="C1390" s="388" t="s">
        <v>27368</v>
      </c>
      <c r="D1390" s="379" t="s">
        <v>181</v>
      </c>
      <c r="E1390" s="380">
        <v>91.71</v>
      </c>
      <c r="F1390" s="390"/>
    </row>
    <row r="1391" spans="1:6" ht="30" x14ac:dyDescent="0.25">
      <c r="A1391" s="98">
        <f t="shared" si="21"/>
        <v>78760</v>
      </c>
      <c r="B1391" s="388" t="s">
        <v>27369</v>
      </c>
      <c r="C1391" s="388" t="s">
        <v>27370</v>
      </c>
      <c r="D1391" s="379" t="s">
        <v>182</v>
      </c>
      <c r="E1391" s="380">
        <v>10.56</v>
      </c>
      <c r="F1391" s="390"/>
    </row>
    <row r="1392" spans="1:6" ht="15" customHeight="1" x14ac:dyDescent="0.25">
      <c r="A1392" s="98">
        <f t="shared" si="21"/>
        <v>788</v>
      </c>
      <c r="B1392" s="389" t="s">
        <v>27371</v>
      </c>
      <c r="C1392" s="392" t="s">
        <v>9039</v>
      </c>
      <c r="D1392" s="393"/>
      <c r="E1392" s="393"/>
      <c r="F1392" s="394"/>
    </row>
    <row r="1393" spans="1:6" ht="30" x14ac:dyDescent="0.25">
      <c r="A1393" s="98">
        <f t="shared" si="21"/>
        <v>78848</v>
      </c>
      <c r="B1393" s="388" t="s">
        <v>27372</v>
      </c>
      <c r="C1393" s="388" t="s">
        <v>27373</v>
      </c>
      <c r="D1393" s="379" t="s">
        <v>182</v>
      </c>
      <c r="E1393" s="380">
        <v>8.5399999999999991</v>
      </c>
      <c r="F1393" s="390"/>
    </row>
    <row r="1394" spans="1:6" ht="30" x14ac:dyDescent="0.25">
      <c r="A1394" s="98">
        <f t="shared" si="21"/>
        <v>78898</v>
      </c>
      <c r="B1394" s="388" t="s">
        <v>27374</v>
      </c>
      <c r="C1394" s="388" t="s">
        <v>27375</v>
      </c>
      <c r="D1394" s="379" t="s">
        <v>181</v>
      </c>
      <c r="E1394" s="380">
        <v>28.89</v>
      </c>
      <c r="F1394" s="390"/>
    </row>
    <row r="1395" spans="1:6" x14ac:dyDescent="0.25">
      <c r="A1395" s="98">
        <f t="shared" si="21"/>
        <v>791</v>
      </c>
      <c r="B1395" s="389" t="s">
        <v>27376</v>
      </c>
      <c r="C1395" s="392" t="s">
        <v>27377</v>
      </c>
      <c r="D1395" s="393"/>
      <c r="E1395" s="393"/>
      <c r="F1395" s="394"/>
    </row>
    <row r="1396" spans="1:6" ht="15" customHeight="1" x14ac:dyDescent="0.25">
      <c r="A1396" s="98">
        <f t="shared" si="21"/>
        <v>79166</v>
      </c>
      <c r="B1396" s="388" t="s">
        <v>27378</v>
      </c>
      <c r="C1396" s="388" t="s">
        <v>27379</v>
      </c>
      <c r="D1396" s="379" t="s">
        <v>182</v>
      </c>
      <c r="E1396" s="380">
        <v>5.87</v>
      </c>
      <c r="F1396" s="390"/>
    </row>
    <row r="1397" spans="1:6" x14ac:dyDescent="0.25">
      <c r="A1397" s="98">
        <f t="shared" si="21"/>
        <v>792</v>
      </c>
      <c r="B1397" s="389" t="s">
        <v>27380</v>
      </c>
      <c r="C1397" s="392" t="s">
        <v>27377</v>
      </c>
      <c r="D1397" s="393"/>
      <c r="E1397" s="393"/>
      <c r="F1397" s="394"/>
    </row>
    <row r="1398" spans="1:6" ht="15" customHeight="1" x14ac:dyDescent="0.25">
      <c r="A1398" s="98">
        <f t="shared" si="21"/>
        <v>79245</v>
      </c>
      <c r="B1398" s="388" t="s">
        <v>27381</v>
      </c>
      <c r="C1398" s="388" t="s">
        <v>27382</v>
      </c>
      <c r="D1398" s="379" t="s">
        <v>214</v>
      </c>
      <c r="E1398" s="380">
        <v>45.11</v>
      </c>
      <c r="F1398" s="390"/>
    </row>
    <row r="1399" spans="1:6" ht="15" customHeight="1" x14ac:dyDescent="0.25">
      <c r="A1399" s="98">
        <f t="shared" si="21"/>
        <v>79246</v>
      </c>
      <c r="B1399" s="388" t="s">
        <v>27383</v>
      </c>
      <c r="C1399" s="388" t="s">
        <v>27384</v>
      </c>
      <c r="D1399" s="379" t="s">
        <v>214</v>
      </c>
      <c r="E1399" s="380">
        <v>56.8</v>
      </c>
      <c r="F1399" s="390"/>
    </row>
    <row r="1400" spans="1:6" x14ac:dyDescent="0.25">
      <c r="A1400" s="98">
        <f t="shared" si="21"/>
        <v>79247</v>
      </c>
      <c r="B1400" s="388" t="s">
        <v>27385</v>
      </c>
      <c r="C1400" s="388" t="s">
        <v>27386</v>
      </c>
      <c r="D1400" s="379" t="s">
        <v>214</v>
      </c>
      <c r="E1400" s="380">
        <v>62.03</v>
      </c>
      <c r="F1400" s="390"/>
    </row>
    <row r="1401" spans="1:6" x14ac:dyDescent="0.25">
      <c r="A1401" s="98">
        <f t="shared" si="21"/>
        <v>793</v>
      </c>
      <c r="B1401" s="389" t="s">
        <v>27387</v>
      </c>
      <c r="C1401" s="392" t="s">
        <v>26398</v>
      </c>
      <c r="D1401" s="393"/>
      <c r="E1401" s="393"/>
      <c r="F1401" s="394"/>
    </row>
    <row r="1402" spans="1:6" ht="30" x14ac:dyDescent="0.25">
      <c r="A1402" s="98">
        <f t="shared" si="21"/>
        <v>79372</v>
      </c>
      <c r="B1402" s="388" t="s">
        <v>27388</v>
      </c>
      <c r="C1402" s="388" t="s">
        <v>27389</v>
      </c>
      <c r="D1402" s="379" t="s">
        <v>182</v>
      </c>
      <c r="E1402" s="380">
        <v>194.07</v>
      </c>
      <c r="F1402" s="390"/>
    </row>
    <row r="1403" spans="1:6" ht="30" x14ac:dyDescent="0.25">
      <c r="A1403" s="98">
        <f t="shared" si="21"/>
        <v>79374</v>
      </c>
      <c r="B1403" s="388" t="s">
        <v>27390</v>
      </c>
      <c r="C1403" s="388" t="s">
        <v>27391</v>
      </c>
      <c r="D1403" s="379" t="s">
        <v>181</v>
      </c>
      <c r="E1403" s="380">
        <v>44.63</v>
      </c>
      <c r="F1403" s="390"/>
    </row>
    <row r="1404" spans="1:6" x14ac:dyDescent="0.25">
      <c r="A1404" s="98">
        <f t="shared" si="21"/>
        <v>79375</v>
      </c>
      <c r="B1404" s="388" t="s">
        <v>27392</v>
      </c>
      <c r="C1404" s="388" t="s">
        <v>27393</v>
      </c>
      <c r="D1404" s="379" t="s">
        <v>214</v>
      </c>
      <c r="E1404" s="380">
        <v>3.27</v>
      </c>
      <c r="F1404" s="390"/>
    </row>
    <row r="1405" spans="1:6" x14ac:dyDescent="0.25">
      <c r="A1405" s="98">
        <f t="shared" si="21"/>
        <v>794</v>
      </c>
      <c r="B1405" s="389" t="s">
        <v>27394</v>
      </c>
      <c r="C1405" s="392" t="s">
        <v>27395</v>
      </c>
      <c r="D1405" s="393"/>
      <c r="E1405" s="393"/>
      <c r="F1405" s="394"/>
    </row>
    <row r="1406" spans="1:6" ht="30" x14ac:dyDescent="0.25">
      <c r="A1406" s="98">
        <f t="shared" si="21"/>
        <v>79419</v>
      </c>
      <c r="B1406" s="388" t="s">
        <v>27396</v>
      </c>
      <c r="C1406" s="388" t="s">
        <v>27397</v>
      </c>
      <c r="D1406" s="379" t="s">
        <v>194</v>
      </c>
      <c r="E1406" s="380">
        <v>76.22</v>
      </c>
      <c r="F1406" s="390"/>
    </row>
    <row r="1407" spans="1:6" ht="30" x14ac:dyDescent="0.25">
      <c r="A1407" s="98">
        <f t="shared" si="21"/>
        <v>10</v>
      </c>
      <c r="B1407" s="389" t="s">
        <v>9464</v>
      </c>
      <c r="C1407" s="392" t="s">
        <v>27398</v>
      </c>
      <c r="D1407" s="393"/>
      <c r="E1407" s="393"/>
      <c r="F1407" s="394"/>
    </row>
    <row r="1408" spans="1:6" ht="30" x14ac:dyDescent="0.25">
      <c r="A1408" s="98">
        <f t="shared" si="21"/>
        <v>1001</v>
      </c>
      <c r="B1408" s="389" t="s">
        <v>9466</v>
      </c>
      <c r="C1408" s="392" t="s">
        <v>27398</v>
      </c>
      <c r="D1408" s="393"/>
      <c r="E1408" s="393"/>
      <c r="F1408" s="394"/>
    </row>
    <row r="1409" spans="1:6" ht="30" x14ac:dyDescent="0.25">
      <c r="A1409" s="98">
        <f t="shared" si="21"/>
        <v>100150</v>
      </c>
      <c r="B1409" s="388" t="s">
        <v>27399</v>
      </c>
      <c r="C1409" s="388" t="s">
        <v>27400</v>
      </c>
      <c r="D1409" s="379" t="s">
        <v>191</v>
      </c>
      <c r="E1409" s="380">
        <v>65.62</v>
      </c>
      <c r="F1409" s="390"/>
    </row>
    <row r="1410" spans="1:6" ht="15" customHeight="1" x14ac:dyDescent="0.25">
      <c r="A1410" s="98">
        <f t="shared" si="21"/>
        <v>100151</v>
      </c>
      <c r="B1410" s="388" t="s">
        <v>27401</v>
      </c>
      <c r="C1410" s="388" t="s">
        <v>27402</v>
      </c>
      <c r="D1410" s="379" t="s">
        <v>214</v>
      </c>
      <c r="E1410" s="380">
        <v>238</v>
      </c>
      <c r="F1410" s="390"/>
    </row>
    <row r="1411" spans="1:6" ht="30" x14ac:dyDescent="0.25">
      <c r="A1411" s="98">
        <f t="shared" si="21"/>
        <v>100189</v>
      </c>
      <c r="B1411" s="388" t="s">
        <v>27403</v>
      </c>
      <c r="C1411" s="388" t="s">
        <v>27404</v>
      </c>
      <c r="D1411" s="379" t="s">
        <v>182</v>
      </c>
      <c r="E1411" s="380">
        <v>4.41</v>
      </c>
      <c r="F1411" s="390"/>
    </row>
    <row r="1412" spans="1:6" ht="30" x14ac:dyDescent="0.25">
      <c r="A1412" s="98">
        <f t="shared" si="21"/>
        <v>100190</v>
      </c>
      <c r="B1412" s="388" t="s">
        <v>27405</v>
      </c>
      <c r="C1412" s="388" t="s">
        <v>27406</v>
      </c>
      <c r="D1412" s="379" t="s">
        <v>182</v>
      </c>
      <c r="E1412" s="380">
        <v>16.32</v>
      </c>
      <c r="F1412" s="390"/>
    </row>
    <row r="1413" spans="1:6" ht="30" x14ac:dyDescent="0.25">
      <c r="A1413" s="98">
        <f t="shared" si="21"/>
        <v>100192</v>
      </c>
      <c r="B1413" s="388" t="s">
        <v>27407</v>
      </c>
      <c r="C1413" s="388" t="s">
        <v>27408</v>
      </c>
      <c r="D1413" s="379" t="s">
        <v>182</v>
      </c>
      <c r="E1413" s="380">
        <v>23.07</v>
      </c>
      <c r="F1413" s="390"/>
    </row>
    <row r="1414" spans="1:6" ht="30" x14ac:dyDescent="0.25">
      <c r="A1414" s="98">
        <f t="shared" si="21"/>
        <v>100194</v>
      </c>
      <c r="B1414" s="388" t="s">
        <v>27409</v>
      </c>
      <c r="C1414" s="388" t="s">
        <v>27410</v>
      </c>
      <c r="D1414" s="379" t="s">
        <v>182</v>
      </c>
      <c r="E1414" s="380">
        <v>7.84</v>
      </c>
      <c r="F1414" s="390"/>
    </row>
    <row r="1415" spans="1:6" ht="30" x14ac:dyDescent="0.25">
      <c r="A1415" s="98">
        <f t="shared" si="21"/>
        <v>100195</v>
      </c>
      <c r="B1415" s="388" t="s">
        <v>27411</v>
      </c>
      <c r="C1415" s="388" t="s">
        <v>27412</v>
      </c>
      <c r="D1415" s="379" t="s">
        <v>214</v>
      </c>
      <c r="E1415" s="380">
        <v>8.4499999999999993</v>
      </c>
      <c r="F1415" s="390"/>
    </row>
    <row r="1416" spans="1:6" ht="15" customHeight="1" x14ac:dyDescent="0.25">
      <c r="A1416" s="98">
        <f t="shared" si="21"/>
        <v>100196</v>
      </c>
      <c r="B1416" s="388" t="s">
        <v>27413</v>
      </c>
      <c r="C1416" s="388" t="s">
        <v>27414</v>
      </c>
      <c r="D1416" s="379" t="s">
        <v>214</v>
      </c>
      <c r="E1416" s="380">
        <v>8.31</v>
      </c>
      <c r="F1416" s="390"/>
    </row>
    <row r="1417" spans="1:6" ht="15" customHeight="1" x14ac:dyDescent="0.25">
      <c r="A1417" s="98">
        <f t="shared" si="21"/>
        <v>100197</v>
      </c>
      <c r="B1417" s="388" t="s">
        <v>27415</v>
      </c>
      <c r="C1417" s="388" t="s">
        <v>27416</v>
      </c>
      <c r="D1417" s="379" t="s">
        <v>214</v>
      </c>
      <c r="E1417" s="380">
        <v>9.3800000000000008</v>
      </c>
      <c r="F1417" s="390"/>
    </row>
    <row r="1418" spans="1:6" x14ac:dyDescent="0.25">
      <c r="A1418" s="98">
        <f t="shared" si="21"/>
        <v>100198</v>
      </c>
      <c r="B1418" s="388" t="s">
        <v>27417</v>
      </c>
      <c r="C1418" s="388" t="s">
        <v>27418</v>
      </c>
      <c r="D1418" s="379" t="s">
        <v>182</v>
      </c>
      <c r="E1418" s="380">
        <v>9.48</v>
      </c>
      <c r="F1418" s="390"/>
    </row>
    <row r="1419" spans="1:6" ht="15" customHeight="1" x14ac:dyDescent="0.25">
      <c r="A1419" s="98">
        <f t="shared" si="21"/>
        <v>1002</v>
      </c>
      <c r="B1419" s="389" t="s">
        <v>9474</v>
      </c>
      <c r="C1419" s="392" t="s">
        <v>27419</v>
      </c>
      <c r="D1419" s="393"/>
      <c r="E1419" s="393"/>
      <c r="F1419" s="394"/>
    </row>
    <row r="1420" spans="1:6" x14ac:dyDescent="0.25">
      <c r="A1420" s="98">
        <f t="shared" si="21"/>
        <v>100202</v>
      </c>
      <c r="B1420" s="388" t="s">
        <v>9476</v>
      </c>
      <c r="C1420" s="388" t="s">
        <v>997</v>
      </c>
      <c r="D1420" s="379" t="s">
        <v>214</v>
      </c>
      <c r="E1420" s="380">
        <v>12.9</v>
      </c>
      <c r="F1420" s="390"/>
    </row>
    <row r="1421" spans="1:6" ht="15" customHeight="1" x14ac:dyDescent="0.25">
      <c r="A1421" s="98">
        <f t="shared" si="21"/>
        <v>100203</v>
      </c>
      <c r="B1421" s="388" t="s">
        <v>9479</v>
      </c>
      <c r="C1421" s="388" t="s">
        <v>27420</v>
      </c>
      <c r="D1421" s="379" t="s">
        <v>214</v>
      </c>
      <c r="E1421" s="380">
        <v>13.76</v>
      </c>
      <c r="F1421" s="390"/>
    </row>
    <row r="1422" spans="1:6" ht="30" x14ac:dyDescent="0.25">
      <c r="A1422" s="98">
        <f t="shared" ref="A1422:A1485" si="22">VALUE(RIGHT(B1422,LEN(B1422)-1))</f>
        <v>100205</v>
      </c>
      <c r="B1422" s="388" t="s">
        <v>27421</v>
      </c>
      <c r="C1422" s="388" t="s">
        <v>27422</v>
      </c>
      <c r="D1422" s="379" t="s">
        <v>182</v>
      </c>
      <c r="E1422" s="380">
        <v>202.98</v>
      </c>
      <c r="F1422" s="390"/>
    </row>
    <row r="1423" spans="1:6" ht="30" x14ac:dyDescent="0.25">
      <c r="A1423" s="98">
        <f t="shared" si="22"/>
        <v>100208</v>
      </c>
      <c r="B1423" s="388" t="s">
        <v>9485</v>
      </c>
      <c r="C1423" s="388" t="s">
        <v>27423</v>
      </c>
      <c r="D1423" s="379" t="s">
        <v>182</v>
      </c>
      <c r="E1423" s="380">
        <v>137.85</v>
      </c>
      <c r="F1423" s="390"/>
    </row>
    <row r="1424" spans="1:6" ht="15" customHeight="1" x14ac:dyDescent="0.25">
      <c r="A1424" s="98">
        <f t="shared" si="22"/>
        <v>100209</v>
      </c>
      <c r="B1424" s="388" t="s">
        <v>27424</v>
      </c>
      <c r="C1424" s="388" t="s">
        <v>27425</v>
      </c>
      <c r="D1424" s="379" t="s">
        <v>214</v>
      </c>
      <c r="E1424" s="380">
        <v>13.27</v>
      </c>
      <c r="F1424" s="390"/>
    </row>
    <row r="1425" spans="1:6" x14ac:dyDescent="0.25">
      <c r="A1425" s="98">
        <f t="shared" si="22"/>
        <v>13</v>
      </c>
      <c r="B1425" s="389" t="s">
        <v>9572</v>
      </c>
      <c r="C1425" s="392" t="s">
        <v>27426</v>
      </c>
      <c r="D1425" s="393"/>
      <c r="E1425" s="393"/>
      <c r="F1425" s="394"/>
    </row>
    <row r="1426" spans="1:6" ht="15" customHeight="1" x14ac:dyDescent="0.25">
      <c r="A1426" s="98">
        <f t="shared" si="22"/>
        <v>1304</v>
      </c>
      <c r="B1426" s="389" t="s">
        <v>9687</v>
      </c>
      <c r="C1426" s="392" t="s">
        <v>27427</v>
      </c>
      <c r="D1426" s="393"/>
      <c r="E1426" s="393"/>
      <c r="F1426" s="394"/>
    </row>
    <row r="1427" spans="1:6" ht="15" customHeight="1" x14ac:dyDescent="0.25">
      <c r="A1427" s="98">
        <f t="shared" si="22"/>
        <v>130401</v>
      </c>
      <c r="B1427" s="388" t="s">
        <v>27428</v>
      </c>
      <c r="C1427" s="388" t="s">
        <v>27429</v>
      </c>
      <c r="D1427" s="379" t="s">
        <v>181</v>
      </c>
      <c r="E1427" s="380">
        <v>187.22</v>
      </c>
      <c r="F1427" s="390"/>
    </row>
    <row r="1428" spans="1:6" x14ac:dyDescent="0.25">
      <c r="A1428" s="98">
        <f t="shared" si="22"/>
        <v>1305</v>
      </c>
      <c r="B1428" s="389" t="s">
        <v>27430</v>
      </c>
      <c r="C1428" s="392" t="s">
        <v>26194</v>
      </c>
      <c r="D1428" s="393"/>
      <c r="E1428" s="393"/>
      <c r="F1428" s="394"/>
    </row>
    <row r="1429" spans="1:6" ht="15" customHeight="1" x14ac:dyDescent="0.25">
      <c r="A1429" s="98">
        <f t="shared" si="22"/>
        <v>130561</v>
      </c>
      <c r="B1429" s="388" t="s">
        <v>27431</v>
      </c>
      <c r="C1429" s="388" t="s">
        <v>27432</v>
      </c>
      <c r="D1429" s="379" t="s">
        <v>181</v>
      </c>
      <c r="E1429" s="380">
        <v>189.1</v>
      </c>
      <c r="F1429" s="390"/>
    </row>
    <row r="1430" spans="1:6" x14ac:dyDescent="0.25">
      <c r="A1430" s="98">
        <f t="shared" si="22"/>
        <v>1306</v>
      </c>
      <c r="B1430" s="389" t="s">
        <v>27433</v>
      </c>
      <c r="C1430" s="392" t="s">
        <v>25812</v>
      </c>
      <c r="D1430" s="393"/>
      <c r="E1430" s="393"/>
      <c r="F1430" s="394"/>
    </row>
    <row r="1431" spans="1:6" ht="15" customHeight="1" x14ac:dyDescent="0.25">
      <c r="A1431" s="98">
        <f t="shared" si="22"/>
        <v>130627</v>
      </c>
      <c r="B1431" s="388" t="s">
        <v>27434</v>
      </c>
      <c r="C1431" s="388" t="s">
        <v>27435</v>
      </c>
      <c r="D1431" s="379" t="s">
        <v>181</v>
      </c>
      <c r="E1431" s="380">
        <v>49.94</v>
      </c>
      <c r="F1431" s="390"/>
    </row>
    <row r="1432" spans="1:6" ht="15" customHeight="1" x14ac:dyDescent="0.25">
      <c r="A1432" s="98">
        <f t="shared" si="22"/>
        <v>130628</v>
      </c>
      <c r="B1432" s="388" t="s">
        <v>27436</v>
      </c>
      <c r="C1432" s="388" t="s">
        <v>27437</v>
      </c>
      <c r="D1432" s="379" t="s">
        <v>181</v>
      </c>
      <c r="E1432" s="380">
        <v>76.239999999999995</v>
      </c>
      <c r="F1432" s="390"/>
    </row>
    <row r="1433" spans="1:6" x14ac:dyDescent="0.25">
      <c r="A1433" s="98">
        <f t="shared" si="22"/>
        <v>1307</v>
      </c>
      <c r="B1433" s="389" t="s">
        <v>27438</v>
      </c>
      <c r="C1433" s="392" t="s">
        <v>25770</v>
      </c>
      <c r="D1433" s="393"/>
      <c r="E1433" s="393"/>
      <c r="F1433" s="394"/>
    </row>
    <row r="1434" spans="1:6" ht="15" customHeight="1" x14ac:dyDescent="0.25">
      <c r="A1434" s="98">
        <f t="shared" si="22"/>
        <v>130701</v>
      </c>
      <c r="B1434" s="388" t="s">
        <v>27439</v>
      </c>
      <c r="C1434" s="388" t="s">
        <v>27440</v>
      </c>
      <c r="D1434" s="379" t="s">
        <v>181</v>
      </c>
      <c r="E1434" s="380">
        <v>18.059999999999999</v>
      </c>
      <c r="F1434" s="390"/>
    </row>
    <row r="1435" spans="1:6" ht="15" customHeight="1" x14ac:dyDescent="0.25">
      <c r="A1435" s="98">
        <f t="shared" si="22"/>
        <v>15</v>
      </c>
      <c r="B1435" s="389" t="s">
        <v>9984</v>
      </c>
      <c r="C1435" s="392" t="s">
        <v>27441</v>
      </c>
      <c r="D1435" s="393"/>
      <c r="E1435" s="393"/>
      <c r="F1435" s="394"/>
    </row>
    <row r="1436" spans="1:6" ht="30" x14ac:dyDescent="0.25">
      <c r="A1436" s="98">
        <f t="shared" si="22"/>
        <v>1502</v>
      </c>
      <c r="B1436" s="389" t="s">
        <v>27442</v>
      </c>
      <c r="C1436" s="392" t="s">
        <v>27443</v>
      </c>
      <c r="D1436" s="393"/>
      <c r="E1436" s="393"/>
      <c r="F1436" s="394"/>
    </row>
    <row r="1437" spans="1:6" ht="15" customHeight="1" x14ac:dyDescent="0.25">
      <c r="A1437" s="98">
        <f t="shared" si="22"/>
        <v>150266</v>
      </c>
      <c r="B1437" s="388" t="s">
        <v>27444</v>
      </c>
      <c r="C1437" s="388" t="s">
        <v>27445</v>
      </c>
      <c r="D1437" s="379" t="s">
        <v>194</v>
      </c>
      <c r="E1437" s="380">
        <v>42.46</v>
      </c>
      <c r="F1437" s="390"/>
    </row>
    <row r="1438" spans="1:6" x14ac:dyDescent="0.25">
      <c r="A1438" s="98">
        <f t="shared" si="22"/>
        <v>1507</v>
      </c>
      <c r="B1438" s="389" t="s">
        <v>10065</v>
      </c>
      <c r="C1438" s="392" t="s">
        <v>27446</v>
      </c>
      <c r="D1438" s="393"/>
      <c r="E1438" s="393"/>
      <c r="F1438" s="394"/>
    </row>
    <row r="1439" spans="1:6" ht="15" customHeight="1" x14ac:dyDescent="0.25">
      <c r="A1439" s="98">
        <f t="shared" si="22"/>
        <v>150706</v>
      </c>
      <c r="B1439" s="388" t="s">
        <v>27447</v>
      </c>
      <c r="C1439" s="388" t="s">
        <v>27448</v>
      </c>
      <c r="D1439" s="379" t="s">
        <v>181</v>
      </c>
      <c r="E1439" s="381">
        <v>1844.87</v>
      </c>
      <c r="F1439" s="390"/>
    </row>
    <row r="1440" spans="1:6" ht="15" customHeight="1" x14ac:dyDescent="0.25">
      <c r="A1440" s="98">
        <f t="shared" si="22"/>
        <v>1508</v>
      </c>
      <c r="B1440" s="389" t="s">
        <v>10074</v>
      </c>
      <c r="C1440" s="392" t="s">
        <v>38114</v>
      </c>
      <c r="D1440" s="393"/>
      <c r="E1440" s="393"/>
      <c r="F1440" s="394"/>
    </row>
    <row r="1441" spans="1:6" ht="30" x14ac:dyDescent="0.25">
      <c r="A1441" s="98">
        <f t="shared" si="22"/>
        <v>150881</v>
      </c>
      <c r="B1441" s="388" t="s">
        <v>10158</v>
      </c>
      <c r="C1441" s="388" t="s">
        <v>38115</v>
      </c>
      <c r="D1441" s="379" t="s">
        <v>181</v>
      </c>
      <c r="E1441" s="380">
        <v>2.61</v>
      </c>
      <c r="F1441" s="390"/>
    </row>
    <row r="1442" spans="1:6" x14ac:dyDescent="0.25">
      <c r="A1442" s="98">
        <f t="shared" si="22"/>
        <v>60</v>
      </c>
      <c r="B1442" s="389" t="s">
        <v>27449</v>
      </c>
      <c r="C1442" s="392" t="s">
        <v>27450</v>
      </c>
      <c r="D1442" s="393"/>
      <c r="E1442" s="393"/>
      <c r="F1442" s="394"/>
    </row>
    <row r="1443" spans="1:6" ht="30" x14ac:dyDescent="0.25">
      <c r="A1443" s="98">
        <f t="shared" si="22"/>
        <v>6003</v>
      </c>
      <c r="B1443" s="389" t="s">
        <v>27451</v>
      </c>
      <c r="C1443" s="392" t="s">
        <v>27452</v>
      </c>
      <c r="D1443" s="393"/>
      <c r="E1443" s="393"/>
      <c r="F1443" s="394"/>
    </row>
    <row r="1444" spans="1:6" x14ac:dyDescent="0.25">
      <c r="A1444" s="98">
        <f t="shared" si="22"/>
        <v>600327</v>
      </c>
      <c r="B1444" s="388" t="s">
        <v>27453</v>
      </c>
      <c r="C1444" s="388" t="s">
        <v>27454</v>
      </c>
      <c r="D1444" s="379" t="s">
        <v>191</v>
      </c>
      <c r="E1444" s="380">
        <v>140.94</v>
      </c>
      <c r="F1444" s="390"/>
    </row>
    <row r="1445" spans="1:6" x14ac:dyDescent="0.25">
      <c r="A1445" s="98">
        <f t="shared" si="22"/>
        <v>80</v>
      </c>
      <c r="B1445" s="389" t="s">
        <v>27455</v>
      </c>
      <c r="C1445" s="392" t="s">
        <v>27456</v>
      </c>
      <c r="D1445" s="393"/>
      <c r="E1445" s="393"/>
      <c r="F1445" s="394"/>
    </row>
    <row r="1446" spans="1:6" x14ac:dyDescent="0.25">
      <c r="A1446" s="98">
        <f t="shared" si="22"/>
        <v>8001</v>
      </c>
      <c r="B1446" s="389" t="s">
        <v>27457</v>
      </c>
      <c r="C1446" s="392" t="s">
        <v>27458</v>
      </c>
      <c r="D1446" s="393"/>
      <c r="E1446" s="393"/>
      <c r="F1446" s="394"/>
    </row>
    <row r="1447" spans="1:6" x14ac:dyDescent="0.25">
      <c r="A1447" s="98">
        <f t="shared" si="22"/>
        <v>800102</v>
      </c>
      <c r="B1447" s="388" t="s">
        <v>27459</v>
      </c>
      <c r="C1447" s="388" t="s">
        <v>27460</v>
      </c>
      <c r="D1447" s="379" t="s">
        <v>667</v>
      </c>
      <c r="E1447" s="380">
        <v>6.14</v>
      </c>
      <c r="F1447" s="390"/>
    </row>
    <row r="1448" spans="1:6" x14ac:dyDescent="0.25">
      <c r="A1448" s="98">
        <f t="shared" si="22"/>
        <v>800103</v>
      </c>
      <c r="B1448" s="388" t="s">
        <v>38116</v>
      </c>
      <c r="C1448" s="388" t="s">
        <v>38117</v>
      </c>
      <c r="D1448" s="379" t="s">
        <v>667</v>
      </c>
      <c r="E1448" s="380">
        <v>6</v>
      </c>
      <c r="F1448" s="390"/>
    </row>
    <row r="1449" spans="1:6" x14ac:dyDescent="0.25">
      <c r="A1449" s="98">
        <f t="shared" si="22"/>
        <v>8005</v>
      </c>
      <c r="B1449" s="389" t="s">
        <v>27461</v>
      </c>
      <c r="C1449" s="392" t="s">
        <v>27462</v>
      </c>
      <c r="D1449" s="393"/>
      <c r="E1449" s="393"/>
      <c r="F1449" s="394"/>
    </row>
    <row r="1450" spans="1:6" ht="15" customHeight="1" x14ac:dyDescent="0.25">
      <c r="A1450" s="98">
        <f t="shared" si="22"/>
        <v>800502</v>
      </c>
      <c r="B1450" s="388" t="s">
        <v>27463</v>
      </c>
      <c r="C1450" s="388" t="s">
        <v>27464</v>
      </c>
      <c r="D1450" s="379" t="s">
        <v>214</v>
      </c>
      <c r="E1450" s="380">
        <v>16.899999999999999</v>
      </c>
      <c r="F1450" s="390"/>
    </row>
    <row r="1451" spans="1:6" ht="15" customHeight="1" x14ac:dyDescent="0.25">
      <c r="A1451" s="98">
        <f t="shared" si="22"/>
        <v>800560</v>
      </c>
      <c r="B1451" s="388" t="s">
        <v>38118</v>
      </c>
      <c r="C1451" s="388" t="s">
        <v>38119</v>
      </c>
      <c r="D1451" s="379" t="s">
        <v>38120</v>
      </c>
      <c r="E1451" s="380">
        <v>5.99</v>
      </c>
      <c r="F1451" s="390"/>
    </row>
    <row r="1452" spans="1:6" x14ac:dyDescent="0.25">
      <c r="A1452" s="98">
        <f t="shared" si="22"/>
        <v>82</v>
      </c>
      <c r="B1452" s="389" t="s">
        <v>27465</v>
      </c>
      <c r="C1452" s="392" t="s">
        <v>27466</v>
      </c>
      <c r="D1452" s="393"/>
      <c r="E1452" s="393"/>
      <c r="F1452" s="394"/>
    </row>
    <row r="1453" spans="1:6" x14ac:dyDescent="0.25">
      <c r="A1453" s="98">
        <f t="shared" si="22"/>
        <v>8201</v>
      </c>
      <c r="B1453" s="389" t="s">
        <v>27467</v>
      </c>
      <c r="C1453" s="392" t="s">
        <v>27468</v>
      </c>
      <c r="D1453" s="393"/>
      <c r="E1453" s="393"/>
      <c r="F1453" s="394"/>
    </row>
    <row r="1454" spans="1:6" x14ac:dyDescent="0.25">
      <c r="A1454" s="98">
        <f t="shared" si="22"/>
        <v>820101</v>
      </c>
      <c r="B1454" s="388" t="s">
        <v>27469</v>
      </c>
      <c r="C1454" s="388" t="s">
        <v>27470</v>
      </c>
      <c r="D1454" s="379" t="s">
        <v>181</v>
      </c>
      <c r="E1454" s="380">
        <v>142.19999999999999</v>
      </c>
      <c r="F1454" s="390"/>
    </row>
    <row r="1455" spans="1:6" x14ac:dyDescent="0.25">
      <c r="A1455" s="98">
        <f t="shared" si="22"/>
        <v>820104</v>
      </c>
      <c r="B1455" s="388" t="s">
        <v>27471</v>
      </c>
      <c r="C1455" s="388" t="s">
        <v>27472</v>
      </c>
      <c r="D1455" s="379" t="s">
        <v>181</v>
      </c>
      <c r="E1455" s="380">
        <v>149.27000000000001</v>
      </c>
      <c r="F1455" s="390"/>
    </row>
    <row r="1456" spans="1:6" x14ac:dyDescent="0.25">
      <c r="A1456" s="98">
        <f t="shared" si="22"/>
        <v>820106</v>
      </c>
      <c r="B1456" s="388" t="s">
        <v>27473</v>
      </c>
      <c r="C1456" s="388" t="s">
        <v>27474</v>
      </c>
      <c r="D1456" s="379" t="s">
        <v>181</v>
      </c>
      <c r="E1456" s="380">
        <v>25.97</v>
      </c>
      <c r="F1456" s="390"/>
    </row>
    <row r="1457" spans="1:6" ht="30" x14ac:dyDescent="0.25">
      <c r="A1457" s="98">
        <f t="shared" si="22"/>
        <v>820113</v>
      </c>
      <c r="B1457" s="388" t="s">
        <v>27475</v>
      </c>
      <c r="C1457" s="388" t="s">
        <v>27476</v>
      </c>
      <c r="D1457" s="379" t="s">
        <v>181</v>
      </c>
      <c r="E1457" s="380">
        <v>33.32</v>
      </c>
      <c r="F1457" s="390"/>
    </row>
    <row r="1458" spans="1:6" x14ac:dyDescent="0.25">
      <c r="A1458" s="98">
        <f t="shared" si="22"/>
        <v>820114</v>
      </c>
      <c r="B1458" s="388" t="s">
        <v>27477</v>
      </c>
      <c r="C1458" s="388" t="s">
        <v>27478</v>
      </c>
      <c r="D1458" s="379" t="s">
        <v>181</v>
      </c>
      <c r="E1458" s="380">
        <v>16.45</v>
      </c>
      <c r="F1458" s="390"/>
    </row>
    <row r="1459" spans="1:6" x14ac:dyDescent="0.25">
      <c r="A1459" s="98">
        <f t="shared" si="22"/>
        <v>820115</v>
      </c>
      <c r="B1459" s="388" t="s">
        <v>27479</v>
      </c>
      <c r="C1459" s="388" t="s">
        <v>27480</v>
      </c>
      <c r="D1459" s="379" t="s">
        <v>181</v>
      </c>
      <c r="E1459" s="380">
        <v>62.04</v>
      </c>
      <c r="F1459" s="390"/>
    </row>
    <row r="1460" spans="1:6" x14ac:dyDescent="0.25">
      <c r="A1460" s="98">
        <f t="shared" si="22"/>
        <v>820116</v>
      </c>
      <c r="B1460" s="388" t="s">
        <v>27481</v>
      </c>
      <c r="C1460" s="388" t="s">
        <v>27482</v>
      </c>
      <c r="D1460" s="379" t="s">
        <v>181</v>
      </c>
      <c r="E1460" s="380">
        <v>5.18</v>
      </c>
      <c r="F1460" s="390"/>
    </row>
    <row r="1461" spans="1:6" x14ac:dyDescent="0.25">
      <c r="A1461" s="98">
        <f t="shared" si="22"/>
        <v>820117</v>
      </c>
      <c r="B1461" s="388" t="s">
        <v>27483</v>
      </c>
      <c r="C1461" s="388" t="s">
        <v>27484</v>
      </c>
      <c r="D1461" s="379" t="s">
        <v>181</v>
      </c>
      <c r="E1461" s="380">
        <v>13.74</v>
      </c>
      <c r="F1461" s="390"/>
    </row>
    <row r="1462" spans="1:6" x14ac:dyDescent="0.25">
      <c r="A1462" s="98">
        <f t="shared" si="22"/>
        <v>820118</v>
      </c>
      <c r="B1462" s="388" t="s">
        <v>27485</v>
      </c>
      <c r="C1462" s="388" t="s">
        <v>27486</v>
      </c>
      <c r="D1462" s="379" t="s">
        <v>181</v>
      </c>
      <c r="E1462" s="380">
        <v>2.44</v>
      </c>
      <c r="F1462" s="390"/>
    </row>
    <row r="1463" spans="1:6" x14ac:dyDescent="0.25">
      <c r="A1463" s="98">
        <f t="shared" si="22"/>
        <v>83</v>
      </c>
      <c r="B1463" s="389" t="s">
        <v>27487</v>
      </c>
      <c r="C1463" s="392" t="s">
        <v>27488</v>
      </c>
      <c r="D1463" s="393"/>
      <c r="E1463" s="393"/>
      <c r="F1463" s="394"/>
    </row>
    <row r="1464" spans="1:6" ht="30" x14ac:dyDescent="0.25">
      <c r="A1464" s="98">
        <f t="shared" si="22"/>
        <v>8301</v>
      </c>
      <c r="B1464" s="389" t="s">
        <v>27489</v>
      </c>
      <c r="C1464" s="392" t="s">
        <v>27490</v>
      </c>
      <c r="D1464" s="393"/>
      <c r="E1464" s="393"/>
      <c r="F1464" s="394"/>
    </row>
    <row r="1465" spans="1:6" x14ac:dyDescent="0.25">
      <c r="A1465" s="98">
        <f t="shared" si="22"/>
        <v>830101</v>
      </c>
      <c r="B1465" s="388" t="s">
        <v>27491</v>
      </c>
      <c r="C1465" s="388" t="s">
        <v>27492</v>
      </c>
      <c r="D1465" s="379" t="s">
        <v>181</v>
      </c>
      <c r="E1465" s="380">
        <v>110.26</v>
      </c>
      <c r="F1465" s="390"/>
    </row>
    <row r="1466" spans="1:6" ht="15" customHeight="1" x14ac:dyDescent="0.25">
      <c r="A1466" s="98">
        <f t="shared" si="22"/>
        <v>830102</v>
      </c>
      <c r="B1466" s="388" t="s">
        <v>27493</v>
      </c>
      <c r="C1466" s="388" t="s">
        <v>27494</v>
      </c>
      <c r="D1466" s="379" t="s">
        <v>181</v>
      </c>
      <c r="E1466" s="380">
        <v>44.15</v>
      </c>
      <c r="F1466" s="390"/>
    </row>
    <row r="1467" spans="1:6" ht="15" customHeight="1" x14ac:dyDescent="0.25">
      <c r="A1467" s="98">
        <f t="shared" si="22"/>
        <v>830103</v>
      </c>
      <c r="B1467" s="388" t="s">
        <v>27495</v>
      </c>
      <c r="C1467" s="388" t="s">
        <v>27496</v>
      </c>
      <c r="D1467" s="379" t="s">
        <v>181</v>
      </c>
      <c r="E1467" s="380">
        <v>59.47</v>
      </c>
      <c r="F1467" s="390"/>
    </row>
    <row r="1468" spans="1:6" x14ac:dyDescent="0.25">
      <c r="A1468" s="98">
        <f t="shared" si="22"/>
        <v>830104</v>
      </c>
      <c r="B1468" s="388" t="s">
        <v>27497</v>
      </c>
      <c r="C1468" s="388" t="s">
        <v>27498</v>
      </c>
      <c r="D1468" s="379" t="s">
        <v>181</v>
      </c>
      <c r="E1468" s="380">
        <v>83.17</v>
      </c>
      <c r="F1468" s="390"/>
    </row>
    <row r="1469" spans="1:6" ht="15" customHeight="1" x14ac:dyDescent="0.25">
      <c r="A1469" s="98">
        <f t="shared" si="22"/>
        <v>830105</v>
      </c>
      <c r="B1469" s="388" t="s">
        <v>27499</v>
      </c>
      <c r="C1469" s="388" t="s">
        <v>27500</v>
      </c>
      <c r="D1469" s="379" t="s">
        <v>181</v>
      </c>
      <c r="E1469" s="380">
        <v>38.700000000000003</v>
      </c>
      <c r="F1469" s="390"/>
    </row>
    <row r="1470" spans="1:6" x14ac:dyDescent="0.25">
      <c r="A1470" s="98">
        <f t="shared" si="22"/>
        <v>830106</v>
      </c>
      <c r="B1470" s="388" t="s">
        <v>27501</v>
      </c>
      <c r="C1470" s="388" t="s">
        <v>27502</v>
      </c>
      <c r="D1470" s="379" t="s">
        <v>181</v>
      </c>
      <c r="E1470" s="380">
        <v>35.729999999999997</v>
      </c>
      <c r="F1470" s="390"/>
    </row>
    <row r="1471" spans="1:6" x14ac:dyDescent="0.25">
      <c r="A1471" s="98">
        <f t="shared" si="22"/>
        <v>830107</v>
      </c>
      <c r="B1471" s="388" t="s">
        <v>27503</v>
      </c>
      <c r="C1471" s="388" t="s">
        <v>27504</v>
      </c>
      <c r="D1471" s="379" t="s">
        <v>181</v>
      </c>
      <c r="E1471" s="380">
        <v>36.549999999999997</v>
      </c>
      <c r="F1471" s="390"/>
    </row>
    <row r="1472" spans="1:6" x14ac:dyDescent="0.25">
      <c r="A1472" s="98">
        <f t="shared" si="22"/>
        <v>830108</v>
      </c>
      <c r="B1472" s="388" t="s">
        <v>27505</v>
      </c>
      <c r="C1472" s="388" t="s">
        <v>27506</v>
      </c>
      <c r="D1472" s="379" t="s">
        <v>181</v>
      </c>
      <c r="E1472" s="380">
        <v>165.97</v>
      </c>
      <c r="F1472" s="390"/>
    </row>
    <row r="1473" spans="1:6" ht="30" x14ac:dyDescent="0.25">
      <c r="A1473" s="98">
        <f t="shared" si="22"/>
        <v>830109</v>
      </c>
      <c r="B1473" s="388" t="s">
        <v>27507</v>
      </c>
      <c r="C1473" s="388" t="s">
        <v>27508</v>
      </c>
      <c r="D1473" s="379" t="s">
        <v>181</v>
      </c>
      <c r="E1473" s="380">
        <v>66.27</v>
      </c>
      <c r="F1473" s="390"/>
    </row>
    <row r="1474" spans="1:6" x14ac:dyDescent="0.25">
      <c r="A1474" s="98">
        <f t="shared" si="22"/>
        <v>830110</v>
      </c>
      <c r="B1474" s="388" t="s">
        <v>27509</v>
      </c>
      <c r="C1474" s="388" t="s">
        <v>27510</v>
      </c>
      <c r="D1474" s="379" t="s">
        <v>181</v>
      </c>
      <c r="E1474" s="380">
        <v>48.61</v>
      </c>
      <c r="F1474" s="390"/>
    </row>
    <row r="1475" spans="1:6" x14ac:dyDescent="0.25">
      <c r="A1475" s="98">
        <f t="shared" si="22"/>
        <v>830111</v>
      </c>
      <c r="B1475" s="388" t="s">
        <v>27511</v>
      </c>
      <c r="C1475" s="388" t="s">
        <v>27512</v>
      </c>
      <c r="D1475" s="379" t="s">
        <v>181</v>
      </c>
      <c r="E1475" s="380">
        <v>85</v>
      </c>
      <c r="F1475" s="390"/>
    </row>
    <row r="1476" spans="1:6" x14ac:dyDescent="0.25">
      <c r="A1476" s="98">
        <f t="shared" si="22"/>
        <v>830112</v>
      </c>
      <c r="B1476" s="388" t="s">
        <v>27513</v>
      </c>
      <c r="C1476" s="388" t="s">
        <v>27514</v>
      </c>
      <c r="D1476" s="379" t="s">
        <v>181</v>
      </c>
      <c r="E1476" s="380">
        <v>469.67</v>
      </c>
      <c r="F1476" s="390"/>
    </row>
    <row r="1477" spans="1:6" x14ac:dyDescent="0.25">
      <c r="A1477" s="98">
        <f t="shared" si="22"/>
        <v>830113</v>
      </c>
      <c r="B1477" s="388" t="s">
        <v>27515</v>
      </c>
      <c r="C1477" s="388" t="s">
        <v>27516</v>
      </c>
      <c r="D1477" s="379" t="s">
        <v>181</v>
      </c>
      <c r="E1477" s="380">
        <v>756.28</v>
      </c>
      <c r="F1477" s="390"/>
    </row>
    <row r="1478" spans="1:6" x14ac:dyDescent="0.25">
      <c r="A1478" s="98">
        <f t="shared" si="22"/>
        <v>830114</v>
      </c>
      <c r="B1478" s="388" t="s">
        <v>27517</v>
      </c>
      <c r="C1478" s="388" t="s">
        <v>27518</v>
      </c>
      <c r="D1478" s="379" t="s">
        <v>181</v>
      </c>
      <c r="E1478" s="380">
        <v>215.35</v>
      </c>
      <c r="F1478" s="390"/>
    </row>
    <row r="1479" spans="1:6" x14ac:dyDescent="0.25">
      <c r="A1479" s="98">
        <f t="shared" si="22"/>
        <v>92</v>
      </c>
      <c r="B1479" s="389" t="s">
        <v>27519</v>
      </c>
      <c r="C1479" s="392" t="s">
        <v>27520</v>
      </c>
      <c r="D1479" s="393"/>
      <c r="E1479" s="393"/>
      <c r="F1479" s="394"/>
    </row>
    <row r="1480" spans="1:6" x14ac:dyDescent="0.25">
      <c r="A1480" s="98">
        <f t="shared" si="22"/>
        <v>9201</v>
      </c>
      <c r="B1480" s="389" t="s">
        <v>27521</v>
      </c>
      <c r="C1480" s="392" t="s">
        <v>27522</v>
      </c>
      <c r="D1480" s="393"/>
      <c r="E1480" s="393"/>
      <c r="F1480" s="394"/>
    </row>
    <row r="1481" spans="1:6" ht="30" x14ac:dyDescent="0.25">
      <c r="A1481" s="98">
        <f t="shared" si="22"/>
        <v>920110</v>
      </c>
      <c r="B1481" s="388" t="s">
        <v>27523</v>
      </c>
      <c r="C1481" s="388" t="s">
        <v>27524</v>
      </c>
      <c r="D1481" s="379" t="s">
        <v>758</v>
      </c>
      <c r="E1481" s="381">
        <v>1308.51</v>
      </c>
      <c r="F1481" s="390"/>
    </row>
    <row r="1482" spans="1:6" x14ac:dyDescent="0.25">
      <c r="A1482" s="98">
        <f t="shared" si="22"/>
        <v>9206</v>
      </c>
      <c r="B1482" s="389" t="s">
        <v>27525</v>
      </c>
      <c r="C1482" s="392" t="s">
        <v>27526</v>
      </c>
      <c r="D1482" s="393"/>
      <c r="E1482" s="393"/>
      <c r="F1482" s="394"/>
    </row>
    <row r="1483" spans="1:6" ht="30" x14ac:dyDescent="0.25">
      <c r="A1483" s="98">
        <f t="shared" si="22"/>
        <v>920610</v>
      </c>
      <c r="B1483" s="388" t="s">
        <v>27527</v>
      </c>
      <c r="C1483" s="388" t="s">
        <v>27528</v>
      </c>
      <c r="D1483" s="379" t="s">
        <v>806</v>
      </c>
      <c r="E1483" s="381">
        <v>10793.15</v>
      </c>
      <c r="F1483" s="390"/>
    </row>
    <row r="1484" spans="1:6" ht="30" x14ac:dyDescent="0.25">
      <c r="A1484" s="98">
        <f t="shared" si="22"/>
        <v>920611</v>
      </c>
      <c r="B1484" s="388" t="s">
        <v>27529</v>
      </c>
      <c r="C1484" s="388" t="s">
        <v>27530</v>
      </c>
      <c r="D1484" s="379" t="s">
        <v>806</v>
      </c>
      <c r="E1484" s="381">
        <v>28277.23</v>
      </c>
      <c r="F1484" s="390"/>
    </row>
    <row r="1485" spans="1:6" ht="30" x14ac:dyDescent="0.25">
      <c r="A1485" s="98">
        <f t="shared" si="22"/>
        <v>920612</v>
      </c>
      <c r="B1485" s="388" t="s">
        <v>27531</v>
      </c>
      <c r="C1485" s="388" t="s">
        <v>27532</v>
      </c>
      <c r="D1485" s="379" t="s">
        <v>806</v>
      </c>
      <c r="E1485" s="381">
        <v>11752.7</v>
      </c>
      <c r="F1485" s="390"/>
    </row>
    <row r="1486" spans="1:6" ht="30" x14ac:dyDescent="0.25">
      <c r="A1486" s="98">
        <f t="shared" ref="A1486:A1549" si="23">VALUE(RIGHT(B1486,LEN(B1486)-1))</f>
        <v>920613</v>
      </c>
      <c r="B1486" s="388" t="s">
        <v>27533</v>
      </c>
      <c r="C1486" s="388" t="s">
        <v>27534</v>
      </c>
      <c r="D1486" s="379" t="s">
        <v>806</v>
      </c>
      <c r="E1486" s="381">
        <v>3589.66</v>
      </c>
      <c r="F1486" s="390"/>
    </row>
    <row r="1487" spans="1:6" ht="30" x14ac:dyDescent="0.25">
      <c r="A1487" s="98">
        <f t="shared" si="23"/>
        <v>920614</v>
      </c>
      <c r="B1487" s="388" t="s">
        <v>27535</v>
      </c>
      <c r="C1487" s="388" t="s">
        <v>27536</v>
      </c>
      <c r="D1487" s="379" t="s">
        <v>806</v>
      </c>
      <c r="E1487" s="381">
        <v>20222.919999999998</v>
      </c>
      <c r="F1487" s="390"/>
    </row>
    <row r="1488" spans="1:6" ht="30" x14ac:dyDescent="0.25">
      <c r="A1488" s="98">
        <f t="shared" si="23"/>
        <v>920615</v>
      </c>
      <c r="B1488" s="388" t="s">
        <v>27537</v>
      </c>
      <c r="C1488" s="388" t="s">
        <v>27538</v>
      </c>
      <c r="D1488" s="379" t="s">
        <v>806</v>
      </c>
      <c r="E1488" s="381">
        <v>8634.73</v>
      </c>
      <c r="F1488" s="390"/>
    </row>
    <row r="1489" spans="1:6" ht="30" x14ac:dyDescent="0.25">
      <c r="A1489" s="98">
        <f t="shared" si="23"/>
        <v>920616</v>
      </c>
      <c r="B1489" s="388" t="s">
        <v>27539</v>
      </c>
      <c r="C1489" s="388" t="s">
        <v>27540</v>
      </c>
      <c r="D1489" s="379" t="s">
        <v>806</v>
      </c>
      <c r="E1489" s="381">
        <v>6906.65</v>
      </c>
      <c r="F1489" s="390"/>
    </row>
    <row r="1490" spans="1:6" ht="30" x14ac:dyDescent="0.25">
      <c r="A1490" s="98">
        <f t="shared" si="23"/>
        <v>920617</v>
      </c>
      <c r="B1490" s="388" t="s">
        <v>27541</v>
      </c>
      <c r="C1490" s="388" t="s">
        <v>27542</v>
      </c>
      <c r="D1490" s="379" t="s">
        <v>806</v>
      </c>
      <c r="E1490" s="381">
        <v>16153.49</v>
      </c>
      <c r="F1490" s="390"/>
    </row>
    <row r="1491" spans="1:6" ht="30" x14ac:dyDescent="0.25">
      <c r="A1491" s="98">
        <f t="shared" si="23"/>
        <v>920618</v>
      </c>
      <c r="B1491" s="388" t="s">
        <v>27543</v>
      </c>
      <c r="C1491" s="388" t="s">
        <v>27544</v>
      </c>
      <c r="D1491" s="379" t="s">
        <v>806</v>
      </c>
      <c r="E1491" s="381">
        <v>13374.95</v>
      </c>
      <c r="F1491" s="390"/>
    </row>
    <row r="1492" spans="1:6" ht="30" x14ac:dyDescent="0.25">
      <c r="A1492" s="98">
        <f t="shared" si="23"/>
        <v>920619</v>
      </c>
      <c r="B1492" s="388" t="s">
        <v>27545</v>
      </c>
      <c r="C1492" s="388" t="s">
        <v>27546</v>
      </c>
      <c r="D1492" s="379" t="s">
        <v>806</v>
      </c>
      <c r="E1492" s="381">
        <v>13374.95</v>
      </c>
      <c r="F1492" s="390"/>
    </row>
    <row r="1493" spans="1:6" ht="30" x14ac:dyDescent="0.25">
      <c r="A1493" s="98">
        <f t="shared" si="23"/>
        <v>920620</v>
      </c>
      <c r="B1493" s="388" t="s">
        <v>27547</v>
      </c>
      <c r="C1493" s="388" t="s">
        <v>27548</v>
      </c>
      <c r="D1493" s="379" t="s">
        <v>806</v>
      </c>
      <c r="E1493" s="381">
        <v>12391.24</v>
      </c>
      <c r="F1493" s="390"/>
    </row>
    <row r="1494" spans="1:6" ht="30" x14ac:dyDescent="0.25">
      <c r="A1494" s="98">
        <f t="shared" si="23"/>
        <v>920621</v>
      </c>
      <c r="B1494" s="388" t="s">
        <v>27549</v>
      </c>
      <c r="C1494" s="388" t="s">
        <v>27550</v>
      </c>
      <c r="D1494" s="379" t="s">
        <v>806</v>
      </c>
      <c r="E1494" s="381">
        <v>12520.68</v>
      </c>
      <c r="F1494" s="390"/>
    </row>
    <row r="1495" spans="1:6" ht="30" x14ac:dyDescent="0.25">
      <c r="A1495" s="98">
        <f t="shared" si="23"/>
        <v>920622</v>
      </c>
      <c r="B1495" s="388" t="s">
        <v>27551</v>
      </c>
      <c r="C1495" s="388" t="s">
        <v>27552</v>
      </c>
      <c r="D1495" s="379" t="s">
        <v>806</v>
      </c>
      <c r="E1495" s="381">
        <v>13374.95</v>
      </c>
      <c r="F1495" s="390"/>
    </row>
    <row r="1496" spans="1:6" ht="30" x14ac:dyDescent="0.25">
      <c r="A1496" s="98">
        <f t="shared" si="23"/>
        <v>920623</v>
      </c>
      <c r="B1496" s="388" t="s">
        <v>27553</v>
      </c>
      <c r="C1496" s="388" t="s">
        <v>27554</v>
      </c>
      <c r="D1496" s="379" t="s">
        <v>806</v>
      </c>
      <c r="E1496" s="381">
        <v>28950.3</v>
      </c>
      <c r="F1496" s="390"/>
    </row>
    <row r="1497" spans="1:6" x14ac:dyDescent="0.25">
      <c r="A1497" s="98">
        <f t="shared" si="23"/>
        <v>920624</v>
      </c>
      <c r="B1497" s="388" t="s">
        <v>27555</v>
      </c>
      <c r="C1497" s="388" t="s">
        <v>27556</v>
      </c>
      <c r="D1497" s="379" t="s">
        <v>806</v>
      </c>
      <c r="E1497" s="381">
        <v>7179.33</v>
      </c>
      <c r="F1497" s="390"/>
    </row>
    <row r="1498" spans="1:6" ht="30" x14ac:dyDescent="0.25">
      <c r="A1498" s="98">
        <f t="shared" si="23"/>
        <v>920625</v>
      </c>
      <c r="B1498" s="388" t="s">
        <v>27557</v>
      </c>
      <c r="C1498" s="388" t="s">
        <v>27558</v>
      </c>
      <c r="D1498" s="379" t="s">
        <v>806</v>
      </c>
      <c r="E1498" s="381">
        <v>16153.49</v>
      </c>
      <c r="F1498" s="390"/>
    </row>
    <row r="1499" spans="1:6" ht="30" x14ac:dyDescent="0.25">
      <c r="A1499" s="98">
        <f t="shared" si="23"/>
        <v>920626</v>
      </c>
      <c r="B1499" s="388" t="s">
        <v>27559</v>
      </c>
      <c r="C1499" s="388" t="s">
        <v>27560</v>
      </c>
      <c r="D1499" s="379" t="s">
        <v>758</v>
      </c>
      <c r="E1499" s="381">
        <v>24219.88</v>
      </c>
      <c r="F1499" s="390"/>
    </row>
    <row r="1500" spans="1:6" ht="30" x14ac:dyDescent="0.25">
      <c r="A1500" s="98">
        <f t="shared" si="23"/>
        <v>920627</v>
      </c>
      <c r="B1500" s="388" t="s">
        <v>27561</v>
      </c>
      <c r="C1500" s="388" t="s">
        <v>27562</v>
      </c>
      <c r="D1500" s="379" t="s">
        <v>806</v>
      </c>
      <c r="E1500" s="381">
        <v>3356.34</v>
      </c>
      <c r="F1500" s="390"/>
    </row>
    <row r="1501" spans="1:6" ht="30" x14ac:dyDescent="0.25">
      <c r="A1501" s="98">
        <f t="shared" si="23"/>
        <v>920628</v>
      </c>
      <c r="B1501" s="388" t="s">
        <v>27563</v>
      </c>
      <c r="C1501" s="388" t="s">
        <v>27564</v>
      </c>
      <c r="D1501" s="379" t="s">
        <v>806</v>
      </c>
      <c r="E1501" s="381">
        <v>6071.02</v>
      </c>
      <c r="F1501" s="390"/>
    </row>
    <row r="1502" spans="1:6" x14ac:dyDescent="0.25">
      <c r="A1502" s="98">
        <f t="shared" si="23"/>
        <v>920629</v>
      </c>
      <c r="B1502" s="388" t="s">
        <v>27565</v>
      </c>
      <c r="C1502" s="388" t="s">
        <v>27566</v>
      </c>
      <c r="D1502" s="379" t="s">
        <v>806</v>
      </c>
      <c r="E1502" s="381">
        <v>2490.67</v>
      </c>
      <c r="F1502" s="390"/>
    </row>
    <row r="1503" spans="1:6" ht="30" x14ac:dyDescent="0.25">
      <c r="A1503" s="98">
        <f t="shared" si="23"/>
        <v>920630</v>
      </c>
      <c r="B1503" s="388" t="s">
        <v>27567</v>
      </c>
      <c r="C1503" s="388" t="s">
        <v>27568</v>
      </c>
      <c r="D1503" s="379" t="s">
        <v>806</v>
      </c>
      <c r="E1503" s="381">
        <v>2490.67</v>
      </c>
      <c r="F1503" s="390"/>
    </row>
    <row r="1504" spans="1:6" ht="30" x14ac:dyDescent="0.25">
      <c r="A1504" s="98">
        <f t="shared" si="23"/>
        <v>920632</v>
      </c>
      <c r="B1504" s="388" t="s">
        <v>27569</v>
      </c>
      <c r="C1504" s="388" t="s">
        <v>27570</v>
      </c>
      <c r="D1504" s="379" t="s">
        <v>758</v>
      </c>
      <c r="E1504" s="381">
        <v>9310.33</v>
      </c>
      <c r="F1504" s="390"/>
    </row>
    <row r="1505" spans="1:6" ht="30" x14ac:dyDescent="0.25">
      <c r="A1505" s="98">
        <f t="shared" si="23"/>
        <v>920633</v>
      </c>
      <c r="B1505" s="388" t="s">
        <v>27571</v>
      </c>
      <c r="C1505" s="388" t="s">
        <v>27572</v>
      </c>
      <c r="D1505" s="379" t="s">
        <v>758</v>
      </c>
      <c r="E1505" s="381">
        <v>24392.35</v>
      </c>
      <c r="F1505" s="390"/>
    </row>
    <row r="1506" spans="1:6" ht="30" x14ac:dyDescent="0.25">
      <c r="A1506" s="98">
        <f t="shared" si="23"/>
        <v>920634</v>
      </c>
      <c r="B1506" s="388" t="s">
        <v>27573</v>
      </c>
      <c r="C1506" s="388" t="s">
        <v>27574</v>
      </c>
      <c r="D1506" s="379" t="s">
        <v>758</v>
      </c>
      <c r="E1506" s="381">
        <v>10138.049999999999</v>
      </c>
      <c r="F1506" s="390"/>
    </row>
    <row r="1507" spans="1:6" ht="30" x14ac:dyDescent="0.25">
      <c r="A1507" s="98">
        <f t="shared" si="23"/>
        <v>920635</v>
      </c>
      <c r="B1507" s="388" t="s">
        <v>27575</v>
      </c>
      <c r="C1507" s="388" t="s">
        <v>27576</v>
      </c>
      <c r="D1507" s="379" t="s">
        <v>758</v>
      </c>
      <c r="E1507" s="381">
        <v>3096.5</v>
      </c>
      <c r="F1507" s="390"/>
    </row>
    <row r="1508" spans="1:6" ht="30" x14ac:dyDescent="0.25">
      <c r="A1508" s="98">
        <f t="shared" si="23"/>
        <v>920636</v>
      </c>
      <c r="B1508" s="388" t="s">
        <v>27577</v>
      </c>
      <c r="C1508" s="388" t="s">
        <v>27578</v>
      </c>
      <c r="D1508" s="379" t="s">
        <v>758</v>
      </c>
      <c r="E1508" s="381">
        <v>17444.59</v>
      </c>
      <c r="F1508" s="390"/>
    </row>
    <row r="1509" spans="1:6" ht="30" x14ac:dyDescent="0.25">
      <c r="A1509" s="98">
        <f t="shared" si="23"/>
        <v>920637</v>
      </c>
      <c r="B1509" s="388" t="s">
        <v>27579</v>
      </c>
      <c r="C1509" s="388" t="s">
        <v>27580</v>
      </c>
      <c r="D1509" s="379" t="s">
        <v>758</v>
      </c>
      <c r="E1509" s="381">
        <v>7448.44</v>
      </c>
      <c r="F1509" s="390"/>
    </row>
    <row r="1510" spans="1:6" ht="30" x14ac:dyDescent="0.25">
      <c r="A1510" s="98">
        <f t="shared" si="23"/>
        <v>920638</v>
      </c>
      <c r="B1510" s="388" t="s">
        <v>27581</v>
      </c>
      <c r="C1510" s="388" t="s">
        <v>27582</v>
      </c>
      <c r="D1510" s="379" t="s">
        <v>758</v>
      </c>
      <c r="E1510" s="381">
        <v>5957.78</v>
      </c>
      <c r="F1510" s="390"/>
    </row>
    <row r="1511" spans="1:6" ht="30" x14ac:dyDescent="0.25">
      <c r="A1511" s="98">
        <f t="shared" si="23"/>
        <v>920639</v>
      </c>
      <c r="B1511" s="388" t="s">
        <v>27583</v>
      </c>
      <c r="C1511" s="388" t="s">
        <v>27584</v>
      </c>
      <c r="D1511" s="379" t="s">
        <v>758</v>
      </c>
      <c r="E1511" s="381">
        <v>13934.23</v>
      </c>
      <c r="F1511" s="390"/>
    </row>
    <row r="1512" spans="1:6" ht="30" x14ac:dyDescent="0.25">
      <c r="A1512" s="98">
        <f t="shared" si="23"/>
        <v>920640</v>
      </c>
      <c r="B1512" s="388" t="s">
        <v>27585</v>
      </c>
      <c r="C1512" s="388" t="s">
        <v>27586</v>
      </c>
      <c r="D1512" s="379" t="s">
        <v>758</v>
      </c>
      <c r="E1512" s="381">
        <v>11537.43</v>
      </c>
      <c r="F1512" s="390"/>
    </row>
    <row r="1513" spans="1:6" ht="15" customHeight="1" x14ac:dyDescent="0.25">
      <c r="A1513" s="98">
        <f t="shared" si="23"/>
        <v>920641</v>
      </c>
      <c r="B1513" s="388" t="s">
        <v>27587</v>
      </c>
      <c r="C1513" s="388" t="s">
        <v>27588</v>
      </c>
      <c r="D1513" s="379" t="s">
        <v>758</v>
      </c>
      <c r="E1513" s="381">
        <v>11537.43</v>
      </c>
      <c r="F1513" s="390"/>
    </row>
    <row r="1514" spans="1:6" ht="15" customHeight="1" x14ac:dyDescent="0.25">
      <c r="A1514" s="98">
        <f t="shared" si="23"/>
        <v>920642</v>
      </c>
      <c r="B1514" s="388" t="s">
        <v>27589</v>
      </c>
      <c r="C1514" s="388" t="s">
        <v>27590</v>
      </c>
      <c r="D1514" s="379" t="s">
        <v>758</v>
      </c>
      <c r="E1514" s="381">
        <v>10688.87</v>
      </c>
      <c r="F1514" s="390"/>
    </row>
    <row r="1515" spans="1:6" ht="30" x14ac:dyDescent="0.25">
      <c r="A1515" s="98">
        <f t="shared" si="23"/>
        <v>920643</v>
      </c>
      <c r="B1515" s="388" t="s">
        <v>27591</v>
      </c>
      <c r="C1515" s="388" t="s">
        <v>27592</v>
      </c>
      <c r="D1515" s="379" t="s">
        <v>758</v>
      </c>
      <c r="E1515" s="381">
        <v>10800.52</v>
      </c>
      <c r="F1515" s="390"/>
    </row>
    <row r="1516" spans="1:6" ht="30" x14ac:dyDescent="0.25">
      <c r="A1516" s="98">
        <f t="shared" si="23"/>
        <v>920644</v>
      </c>
      <c r="B1516" s="388" t="s">
        <v>27593</v>
      </c>
      <c r="C1516" s="388" t="s">
        <v>27594</v>
      </c>
      <c r="D1516" s="379" t="s">
        <v>758</v>
      </c>
      <c r="E1516" s="381">
        <v>11537.43</v>
      </c>
      <c r="F1516" s="390"/>
    </row>
    <row r="1517" spans="1:6" ht="45" x14ac:dyDescent="0.25">
      <c r="A1517" s="98">
        <f t="shared" si="23"/>
        <v>920645</v>
      </c>
      <c r="B1517" s="388" t="s">
        <v>27595</v>
      </c>
      <c r="C1517" s="388" t="s">
        <v>27596</v>
      </c>
      <c r="D1517" s="379" t="s">
        <v>758</v>
      </c>
      <c r="E1517" s="381">
        <v>24972.94</v>
      </c>
      <c r="F1517" s="390"/>
    </row>
    <row r="1518" spans="1:6" x14ac:dyDescent="0.25">
      <c r="A1518" s="98">
        <f t="shared" si="23"/>
        <v>920646</v>
      </c>
      <c r="B1518" s="388" t="s">
        <v>27597</v>
      </c>
      <c r="C1518" s="388" t="s">
        <v>27598</v>
      </c>
      <c r="D1518" s="379" t="s">
        <v>758</v>
      </c>
      <c r="E1518" s="381">
        <v>6192.99</v>
      </c>
      <c r="F1518" s="390"/>
    </row>
    <row r="1519" spans="1:6" ht="30" x14ac:dyDescent="0.25">
      <c r="A1519" s="98">
        <f t="shared" si="23"/>
        <v>920647</v>
      </c>
      <c r="B1519" s="388" t="s">
        <v>27599</v>
      </c>
      <c r="C1519" s="388" t="s">
        <v>27600</v>
      </c>
      <c r="D1519" s="379" t="s">
        <v>758</v>
      </c>
      <c r="E1519" s="381">
        <v>13934.23</v>
      </c>
      <c r="F1519" s="390"/>
    </row>
    <row r="1520" spans="1:6" ht="30" x14ac:dyDescent="0.25">
      <c r="A1520" s="98">
        <f t="shared" si="23"/>
        <v>920648</v>
      </c>
      <c r="B1520" s="388" t="s">
        <v>27601</v>
      </c>
      <c r="C1520" s="388" t="s">
        <v>27602</v>
      </c>
      <c r="D1520" s="379" t="s">
        <v>758</v>
      </c>
      <c r="E1520" s="381">
        <v>20892.419999999998</v>
      </c>
      <c r="F1520" s="390"/>
    </row>
    <row r="1521" spans="1:6" ht="30" x14ac:dyDescent="0.25">
      <c r="A1521" s="98">
        <f t="shared" si="23"/>
        <v>920649</v>
      </c>
      <c r="B1521" s="388" t="s">
        <v>27603</v>
      </c>
      <c r="C1521" s="388" t="s">
        <v>27604</v>
      </c>
      <c r="D1521" s="379" t="s">
        <v>758</v>
      </c>
      <c r="E1521" s="381">
        <v>2895.22</v>
      </c>
      <c r="F1521" s="390"/>
    </row>
    <row r="1522" spans="1:6" ht="15" customHeight="1" x14ac:dyDescent="0.25">
      <c r="A1522" s="98">
        <f t="shared" si="23"/>
        <v>920650</v>
      </c>
      <c r="B1522" s="388" t="s">
        <v>27605</v>
      </c>
      <c r="C1522" s="388" t="s">
        <v>27606</v>
      </c>
      <c r="D1522" s="379" t="s">
        <v>758</v>
      </c>
      <c r="E1522" s="381">
        <v>5236.95</v>
      </c>
      <c r="F1522" s="390"/>
    </row>
    <row r="1523" spans="1:6" ht="15" customHeight="1" x14ac:dyDescent="0.25">
      <c r="A1523" s="98">
        <f t="shared" si="23"/>
        <v>920651</v>
      </c>
      <c r="B1523" s="388" t="s">
        <v>27607</v>
      </c>
      <c r="C1523" s="388" t="s">
        <v>27608</v>
      </c>
      <c r="D1523" s="379" t="s">
        <v>758</v>
      </c>
      <c r="E1523" s="381">
        <v>2148.4899999999998</v>
      </c>
      <c r="F1523" s="390"/>
    </row>
    <row r="1524" spans="1:6" ht="30" x14ac:dyDescent="0.25">
      <c r="A1524" s="98">
        <f t="shared" si="23"/>
        <v>920652</v>
      </c>
      <c r="B1524" s="388" t="s">
        <v>27609</v>
      </c>
      <c r="C1524" s="388" t="s">
        <v>27610</v>
      </c>
      <c r="D1524" s="379" t="s">
        <v>758</v>
      </c>
      <c r="E1524" s="381">
        <v>2148.4899999999998</v>
      </c>
      <c r="F1524" s="390"/>
    </row>
    <row r="1525" spans="1:6" ht="30" x14ac:dyDescent="0.25">
      <c r="A1525" s="98">
        <f t="shared" si="23"/>
        <v>920653</v>
      </c>
      <c r="B1525" s="388" t="s">
        <v>27611</v>
      </c>
      <c r="C1525" s="388" t="s">
        <v>27612</v>
      </c>
      <c r="D1525" s="379" t="s">
        <v>758</v>
      </c>
      <c r="E1525" s="381">
        <v>4028.42</v>
      </c>
      <c r="F1525" s="390"/>
    </row>
    <row r="1526" spans="1:6" x14ac:dyDescent="0.25">
      <c r="A1526" s="98">
        <f t="shared" si="23"/>
        <v>93</v>
      </c>
      <c r="B1526" s="389" t="s">
        <v>27613</v>
      </c>
      <c r="C1526" s="392" t="s">
        <v>27614</v>
      </c>
      <c r="D1526" s="393"/>
      <c r="E1526" s="393"/>
      <c r="F1526" s="394"/>
    </row>
    <row r="1527" spans="1:6" ht="15" customHeight="1" x14ac:dyDescent="0.25">
      <c r="A1527" s="98">
        <f t="shared" si="23"/>
        <v>9302</v>
      </c>
      <c r="B1527" s="389" t="s">
        <v>27615</v>
      </c>
      <c r="C1527" s="392" t="s">
        <v>27616</v>
      </c>
      <c r="D1527" s="393"/>
      <c r="E1527" s="393"/>
      <c r="F1527" s="394"/>
    </row>
    <row r="1528" spans="1:6" ht="45" x14ac:dyDescent="0.25">
      <c r="A1528" s="98">
        <f t="shared" si="23"/>
        <v>930213</v>
      </c>
      <c r="B1528" s="388" t="s">
        <v>27617</v>
      </c>
      <c r="C1528" s="388" t="s">
        <v>27618</v>
      </c>
      <c r="D1528" s="379" t="s">
        <v>181</v>
      </c>
      <c r="E1528" s="381">
        <v>1007.33</v>
      </c>
      <c r="F1528" s="390"/>
    </row>
    <row r="1529" spans="1:6" ht="45" x14ac:dyDescent="0.25">
      <c r="A1529" s="98">
        <f t="shared" si="23"/>
        <v>930214</v>
      </c>
      <c r="B1529" s="388" t="s">
        <v>27619</v>
      </c>
      <c r="C1529" s="388" t="s">
        <v>27620</v>
      </c>
      <c r="D1529" s="379" t="s">
        <v>181</v>
      </c>
      <c r="E1529" s="381">
        <v>2377.5</v>
      </c>
      <c r="F1529" s="390"/>
    </row>
    <row r="1530" spans="1:6" ht="15" customHeight="1" x14ac:dyDescent="0.25">
      <c r="A1530" s="98">
        <f t="shared" si="23"/>
        <v>930218</v>
      </c>
      <c r="B1530" s="388" t="s">
        <v>27621</v>
      </c>
      <c r="C1530" s="388" t="s">
        <v>27622</v>
      </c>
      <c r="D1530" s="379" t="s">
        <v>181</v>
      </c>
      <c r="E1530" s="380">
        <v>875.67</v>
      </c>
      <c r="F1530" s="390"/>
    </row>
    <row r="1531" spans="1:6" ht="15" customHeight="1" x14ac:dyDescent="0.25">
      <c r="A1531" s="98">
        <f t="shared" si="23"/>
        <v>930219</v>
      </c>
      <c r="B1531" s="388" t="s">
        <v>27623</v>
      </c>
      <c r="C1531" s="388" t="s">
        <v>27624</v>
      </c>
      <c r="D1531" s="379" t="s">
        <v>181</v>
      </c>
      <c r="E1531" s="380">
        <v>935.33</v>
      </c>
      <c r="F1531" s="390"/>
    </row>
    <row r="1532" spans="1:6" ht="45" x14ac:dyDescent="0.25">
      <c r="A1532" s="98">
        <f t="shared" si="23"/>
        <v>930220</v>
      </c>
      <c r="B1532" s="388" t="s">
        <v>27625</v>
      </c>
      <c r="C1532" s="388" t="s">
        <v>27626</v>
      </c>
      <c r="D1532" s="379" t="s">
        <v>181</v>
      </c>
      <c r="E1532" s="381">
        <v>1168.33</v>
      </c>
      <c r="F1532" s="390"/>
    </row>
    <row r="1533" spans="1:6" ht="30" x14ac:dyDescent="0.25">
      <c r="A1533" s="98">
        <f t="shared" si="23"/>
        <v>930226</v>
      </c>
      <c r="B1533" s="388" t="s">
        <v>27627</v>
      </c>
      <c r="C1533" s="388" t="s">
        <v>27628</v>
      </c>
      <c r="D1533" s="379" t="s">
        <v>181</v>
      </c>
      <c r="E1533" s="381">
        <v>4870</v>
      </c>
      <c r="F1533" s="390"/>
    </row>
    <row r="1534" spans="1:6" ht="45" x14ac:dyDescent="0.25">
      <c r="A1534" s="98">
        <f t="shared" si="23"/>
        <v>930235</v>
      </c>
      <c r="B1534" s="388" t="s">
        <v>27629</v>
      </c>
      <c r="C1534" s="388" t="s">
        <v>27630</v>
      </c>
      <c r="D1534" s="379" t="s">
        <v>181</v>
      </c>
      <c r="E1534" s="380">
        <v>210.4</v>
      </c>
      <c r="F1534" s="390"/>
    </row>
    <row r="1535" spans="1:6" x14ac:dyDescent="0.25">
      <c r="A1535" s="98">
        <f t="shared" si="23"/>
        <v>95</v>
      </c>
      <c r="B1535" s="389" t="s">
        <v>27631</v>
      </c>
      <c r="C1535" s="392" t="s">
        <v>27632</v>
      </c>
      <c r="D1535" s="393"/>
      <c r="E1535" s="393"/>
      <c r="F1535" s="394"/>
    </row>
    <row r="1536" spans="1:6" x14ac:dyDescent="0.25">
      <c r="A1536" s="98">
        <f t="shared" si="23"/>
        <v>9501</v>
      </c>
      <c r="B1536" s="389" t="s">
        <v>27633</v>
      </c>
      <c r="C1536" s="392" t="s">
        <v>27634</v>
      </c>
      <c r="D1536" s="393"/>
      <c r="E1536" s="393"/>
      <c r="F1536" s="394"/>
    </row>
    <row r="1537" spans="1:6" ht="15" customHeight="1" x14ac:dyDescent="0.25">
      <c r="A1537" s="98">
        <f t="shared" si="23"/>
        <v>950101</v>
      </c>
      <c r="B1537" s="388" t="s">
        <v>27635</v>
      </c>
      <c r="C1537" s="388" t="s">
        <v>27636</v>
      </c>
      <c r="D1537" s="379" t="s">
        <v>226</v>
      </c>
      <c r="E1537" s="380">
        <v>3.11</v>
      </c>
      <c r="F1537" s="390"/>
    </row>
    <row r="1538" spans="1:6" ht="30" x14ac:dyDescent="0.25">
      <c r="A1538" s="98">
        <f t="shared" si="23"/>
        <v>950102</v>
      </c>
      <c r="B1538" s="388" t="s">
        <v>27637</v>
      </c>
      <c r="C1538" s="388" t="s">
        <v>27638</v>
      </c>
      <c r="D1538" s="379" t="s">
        <v>226</v>
      </c>
      <c r="E1538" s="380">
        <v>10.220000000000001</v>
      </c>
      <c r="F1538" s="391"/>
    </row>
    <row r="1539" spans="1:6" x14ac:dyDescent="0.25">
      <c r="A1539" s="98" t="e">
        <f t="shared" si="23"/>
        <v>#VALUE!</v>
      </c>
      <c r="B1539" s="395"/>
      <c r="C1539" s="396"/>
      <c r="D1539" s="396"/>
      <c r="E1539" s="396"/>
      <c r="F1539" s="397"/>
    </row>
    <row r="1540" spans="1:6" ht="15" customHeight="1" x14ac:dyDescent="0.25">
      <c r="A1540" s="98" t="e">
        <f t="shared" si="23"/>
        <v>#VALUE!</v>
      </c>
      <c r="B1540" s="392" t="s">
        <v>27639</v>
      </c>
      <c r="C1540" s="393"/>
      <c r="D1540" s="393"/>
      <c r="E1540" s="393"/>
      <c r="F1540" s="394"/>
    </row>
    <row r="1541" spans="1:6" x14ac:dyDescent="0.25">
      <c r="A1541" s="98" t="e">
        <f t="shared" si="23"/>
        <v>#VALUE!</v>
      </c>
      <c r="B1541" s="395"/>
      <c r="C1541" s="396"/>
      <c r="D1541" s="396"/>
      <c r="E1541" s="396"/>
      <c r="F1541" s="397"/>
    </row>
    <row r="1542" spans="1:6" ht="15" customHeight="1" x14ac:dyDescent="0.25">
      <c r="A1542" s="98" t="e">
        <f t="shared" si="23"/>
        <v>#VALUE!</v>
      </c>
      <c r="B1542" s="374" t="s">
        <v>12319</v>
      </c>
      <c r="C1542" s="374" t="s">
        <v>24954</v>
      </c>
      <c r="D1542" s="375" t="s">
        <v>8587</v>
      </c>
      <c r="E1542" s="375" t="s">
        <v>27640</v>
      </c>
      <c r="F1542" s="375" t="s">
        <v>27641</v>
      </c>
    </row>
    <row r="1543" spans="1:6" ht="30" x14ac:dyDescent="0.25">
      <c r="A1543" s="98">
        <f t="shared" si="23"/>
        <v>8</v>
      </c>
      <c r="B1543" s="389" t="s">
        <v>9359</v>
      </c>
      <c r="C1543" s="392" t="s">
        <v>27642</v>
      </c>
      <c r="D1543" s="393"/>
      <c r="E1543" s="393"/>
      <c r="F1543" s="394"/>
    </row>
    <row r="1544" spans="1:6" ht="15" customHeight="1" x14ac:dyDescent="0.25">
      <c r="A1544" s="98">
        <f t="shared" si="23"/>
        <v>802</v>
      </c>
      <c r="B1544" s="389" t="s">
        <v>9372</v>
      </c>
      <c r="C1544" s="392" t="s">
        <v>27643</v>
      </c>
      <c r="D1544" s="393"/>
      <c r="E1544" s="393"/>
      <c r="F1544" s="394"/>
    </row>
    <row r="1545" spans="1:6" ht="30" x14ac:dyDescent="0.25">
      <c r="A1545" s="98">
        <f t="shared" si="23"/>
        <v>80201</v>
      </c>
      <c r="B1545" s="388" t="s">
        <v>9374</v>
      </c>
      <c r="C1545" s="388" t="s">
        <v>27644</v>
      </c>
      <c r="D1545" s="379" t="s">
        <v>226</v>
      </c>
      <c r="E1545" s="380">
        <v>2.25</v>
      </c>
      <c r="F1545" s="380">
        <v>0</v>
      </c>
    </row>
    <row r="1546" spans="1:6" ht="30" x14ac:dyDescent="0.25">
      <c r="A1546" s="98">
        <f t="shared" si="23"/>
        <v>80202</v>
      </c>
      <c r="B1546" s="388" t="s">
        <v>9377</v>
      </c>
      <c r="C1546" s="388" t="s">
        <v>27645</v>
      </c>
      <c r="D1546" s="379" t="s">
        <v>226</v>
      </c>
      <c r="E1546" s="380">
        <v>2.25</v>
      </c>
      <c r="F1546" s="380">
        <v>0</v>
      </c>
    </row>
    <row r="1547" spans="1:6" x14ac:dyDescent="0.25">
      <c r="A1547" s="98">
        <f t="shared" si="23"/>
        <v>804</v>
      </c>
      <c r="B1547" s="389" t="s">
        <v>27646</v>
      </c>
      <c r="C1547" s="392" t="s">
        <v>27647</v>
      </c>
      <c r="D1547" s="393"/>
      <c r="E1547" s="393"/>
      <c r="F1547" s="394"/>
    </row>
    <row r="1548" spans="1:6" ht="45" x14ac:dyDescent="0.25">
      <c r="A1548" s="98">
        <f t="shared" si="23"/>
        <v>80425</v>
      </c>
      <c r="B1548" s="388" t="s">
        <v>27648</v>
      </c>
      <c r="C1548" s="388" t="s">
        <v>27649</v>
      </c>
      <c r="D1548" s="379" t="s">
        <v>181</v>
      </c>
      <c r="E1548" s="380">
        <v>307.52999999999997</v>
      </c>
      <c r="F1548" s="380">
        <v>0</v>
      </c>
    </row>
    <row r="1549" spans="1:6" ht="30" x14ac:dyDescent="0.25">
      <c r="A1549" s="98">
        <f t="shared" si="23"/>
        <v>807</v>
      </c>
      <c r="B1549" s="389" t="s">
        <v>27650</v>
      </c>
      <c r="C1549" s="392" t="s">
        <v>27651</v>
      </c>
      <c r="D1549" s="393"/>
      <c r="E1549" s="393"/>
      <c r="F1549" s="394"/>
    </row>
    <row r="1550" spans="1:6" ht="30" x14ac:dyDescent="0.25">
      <c r="A1550" s="98">
        <f t="shared" ref="A1550:A1561" si="24">VALUE(RIGHT(B1550,LEN(B1550)-1))</f>
        <v>80731</v>
      </c>
      <c r="B1550" s="388" t="s">
        <v>27652</v>
      </c>
      <c r="C1550" s="388" t="s">
        <v>27653</v>
      </c>
      <c r="D1550" s="379" t="s">
        <v>181</v>
      </c>
      <c r="E1550" s="381">
        <v>78185</v>
      </c>
      <c r="F1550" s="380">
        <v>0</v>
      </c>
    </row>
    <row r="1551" spans="1:6" ht="30" x14ac:dyDescent="0.25">
      <c r="A1551" s="98">
        <f t="shared" si="24"/>
        <v>811</v>
      </c>
      <c r="B1551" s="389" t="s">
        <v>38121</v>
      </c>
      <c r="C1551" s="392" t="s">
        <v>38122</v>
      </c>
      <c r="D1551" s="393"/>
      <c r="E1551" s="393"/>
      <c r="F1551" s="394"/>
    </row>
    <row r="1552" spans="1:6" ht="60" x14ac:dyDescent="0.25">
      <c r="A1552" s="98">
        <f t="shared" si="24"/>
        <v>81115</v>
      </c>
      <c r="B1552" s="388" t="s">
        <v>38123</v>
      </c>
      <c r="C1552" s="388" t="s">
        <v>38124</v>
      </c>
      <c r="D1552" s="379" t="s">
        <v>181</v>
      </c>
      <c r="E1552" s="381">
        <v>4895</v>
      </c>
      <c r="F1552" s="380">
        <v>0</v>
      </c>
    </row>
    <row r="1553" spans="1:6" ht="75" x14ac:dyDescent="0.25">
      <c r="A1553" s="98">
        <f t="shared" si="24"/>
        <v>81116</v>
      </c>
      <c r="B1553" s="388" t="s">
        <v>38125</v>
      </c>
      <c r="C1553" s="388" t="s">
        <v>38126</v>
      </c>
      <c r="D1553" s="379" t="s">
        <v>181</v>
      </c>
      <c r="E1553" s="381">
        <v>592992.30000000005</v>
      </c>
      <c r="F1553" s="380">
        <v>0</v>
      </c>
    </row>
    <row r="1554" spans="1:6" ht="45" x14ac:dyDescent="0.25">
      <c r="A1554" s="98">
        <f t="shared" si="24"/>
        <v>81117</v>
      </c>
      <c r="B1554" s="388" t="s">
        <v>38127</v>
      </c>
      <c r="C1554" s="388" t="s">
        <v>33710</v>
      </c>
      <c r="D1554" s="379" t="s">
        <v>181</v>
      </c>
      <c r="E1554" s="381">
        <v>52755.24</v>
      </c>
      <c r="F1554" s="380">
        <v>0</v>
      </c>
    </row>
    <row r="1555" spans="1:6" ht="45" x14ac:dyDescent="0.25">
      <c r="A1555" s="98">
        <f t="shared" si="24"/>
        <v>81121</v>
      </c>
      <c r="B1555" s="388" t="s">
        <v>38128</v>
      </c>
      <c r="C1555" s="388" t="s">
        <v>37743</v>
      </c>
      <c r="D1555" s="379" t="s">
        <v>181</v>
      </c>
      <c r="E1555" s="381">
        <v>3202.6</v>
      </c>
      <c r="F1555" s="380">
        <v>0</v>
      </c>
    </row>
    <row r="1556" spans="1:6" ht="120" x14ac:dyDescent="0.25">
      <c r="A1556" s="98">
        <f t="shared" si="24"/>
        <v>81124</v>
      </c>
      <c r="B1556" s="388" t="s">
        <v>38129</v>
      </c>
      <c r="C1556" s="388" t="s">
        <v>38130</v>
      </c>
      <c r="D1556" s="379" t="s">
        <v>181</v>
      </c>
      <c r="E1556" s="381">
        <v>136000</v>
      </c>
      <c r="F1556" s="380">
        <v>0</v>
      </c>
    </row>
    <row r="1557" spans="1:6" ht="75" x14ac:dyDescent="0.25">
      <c r="A1557" s="98">
        <f t="shared" si="24"/>
        <v>81126</v>
      </c>
      <c r="B1557" s="388" t="s">
        <v>38131</v>
      </c>
      <c r="C1557" s="388" t="s">
        <v>36056</v>
      </c>
      <c r="D1557" s="379" t="s">
        <v>181</v>
      </c>
      <c r="E1557" s="381">
        <v>780000</v>
      </c>
      <c r="F1557" s="380">
        <v>0</v>
      </c>
    </row>
    <row r="1558" spans="1:6" ht="45" x14ac:dyDescent="0.25">
      <c r="A1558" s="98">
        <f t="shared" si="24"/>
        <v>81129</v>
      </c>
      <c r="B1558" s="388" t="s">
        <v>38132</v>
      </c>
      <c r="C1558" s="388" t="s">
        <v>34065</v>
      </c>
      <c r="D1558" s="379" t="s">
        <v>38133</v>
      </c>
      <c r="E1558" s="381">
        <v>13257.45</v>
      </c>
      <c r="F1558" s="380">
        <v>0</v>
      </c>
    </row>
    <row r="1559" spans="1:6" ht="120" x14ac:dyDescent="0.25">
      <c r="A1559" s="98">
        <f t="shared" si="24"/>
        <v>81133</v>
      </c>
      <c r="B1559" s="388" t="s">
        <v>38134</v>
      </c>
      <c r="C1559" s="388" t="s">
        <v>38135</v>
      </c>
      <c r="D1559" s="379" t="s">
        <v>38133</v>
      </c>
      <c r="E1559" s="381">
        <v>437926.82</v>
      </c>
      <c r="F1559" s="380">
        <v>0</v>
      </c>
    </row>
    <row r="1560" spans="1:6" ht="60" x14ac:dyDescent="0.25">
      <c r="A1560" s="98">
        <f t="shared" si="24"/>
        <v>81134</v>
      </c>
      <c r="B1560" s="388" t="s">
        <v>38136</v>
      </c>
      <c r="C1560" s="388" t="s">
        <v>36866</v>
      </c>
      <c r="D1560" s="379" t="s">
        <v>38133</v>
      </c>
      <c r="E1560" s="381">
        <v>69634.7</v>
      </c>
      <c r="F1560" s="380">
        <v>0</v>
      </c>
    </row>
    <row r="1561" spans="1:6" ht="75" x14ac:dyDescent="0.25">
      <c r="A1561" s="98">
        <f t="shared" si="24"/>
        <v>81135</v>
      </c>
      <c r="B1561" s="388" t="s">
        <v>38137</v>
      </c>
      <c r="C1561" s="388" t="s">
        <v>33844</v>
      </c>
      <c r="D1561" s="379" t="s">
        <v>38133</v>
      </c>
      <c r="E1561" s="381">
        <v>522398</v>
      </c>
      <c r="F1561" s="380">
        <v>0</v>
      </c>
    </row>
  </sheetData>
  <pageMargins left="0.78740157499999996" right="0.78740157499999996" top="0.984251969" bottom="0.984251969" header="0.4921259845" footer="0.49212598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E060E-2EA5-4A94-92F4-0501E6BF165D}">
  <sheetPr>
    <outlinePr summaryBelow="0"/>
    <pageSetUpPr fitToPage="1"/>
  </sheetPr>
  <dimension ref="A1:O1004"/>
  <sheetViews>
    <sheetView topLeftCell="A7" zoomScale="130" zoomScaleNormal="130" workbookViewId="0">
      <selection activeCell="H7" sqref="H1:H1048576"/>
    </sheetView>
  </sheetViews>
  <sheetFormatPr defaultColWidth="14.42578125" defaultRowHeight="15" customHeight="1" x14ac:dyDescent="0.2"/>
  <cols>
    <col min="1" max="1" width="8.28515625" style="117" customWidth="1"/>
    <col min="2" max="2" width="39.140625" style="117" customWidth="1"/>
    <col min="3" max="3" width="10.28515625" style="117" bestFit="1" customWidth="1"/>
    <col min="4" max="4" width="13.85546875" style="117" customWidth="1"/>
    <col min="5" max="5" width="11.85546875" style="117" bestFit="1" customWidth="1"/>
    <col min="6" max="6" width="14.5703125" style="117" bestFit="1" customWidth="1"/>
    <col min="7" max="7" width="10" style="117" customWidth="1"/>
    <col min="8" max="8" width="0" style="117" hidden="1" customWidth="1"/>
    <col min="9" max="9" width="6.140625" style="127" hidden="1" customWidth="1"/>
    <col min="10" max="10" width="10.7109375" style="127" hidden="1" customWidth="1"/>
    <col min="11" max="11" width="2.28515625" style="122" hidden="1" customWidth="1"/>
    <col min="12" max="12" width="5.5703125" style="125" hidden="1" customWidth="1"/>
    <col min="13" max="13" width="9.5703125" style="121" hidden="1" customWidth="1"/>
    <col min="14" max="14" width="7.85546875" style="121" hidden="1" customWidth="1"/>
    <col min="15" max="15" width="7" style="121" hidden="1" customWidth="1"/>
    <col min="16" max="16384" width="14.42578125" style="117"/>
  </cols>
  <sheetData>
    <row r="1" spans="1:15" ht="15" customHeight="1" x14ac:dyDescent="0.2">
      <c r="C1" s="479"/>
      <c r="D1" s="479"/>
    </row>
    <row r="2" spans="1:15" ht="15" customHeight="1" x14ac:dyDescent="0.2">
      <c r="C2" s="123"/>
      <c r="D2" s="124"/>
    </row>
    <row r="3" spans="1:15" ht="15" customHeight="1" x14ac:dyDescent="0.2">
      <c r="C3" s="123"/>
      <c r="D3" s="124"/>
    </row>
    <row r="4" spans="1:15" ht="15" customHeight="1" x14ac:dyDescent="0.2">
      <c r="C4" s="123"/>
      <c r="D4" s="124"/>
    </row>
    <row r="5" spans="1:15" x14ac:dyDescent="0.2">
      <c r="A5" s="119"/>
      <c r="C5" s="123"/>
      <c r="D5" s="124"/>
    </row>
    <row r="6" spans="1:15" ht="18.75" customHeight="1" x14ac:dyDescent="0.25">
      <c r="A6" s="120"/>
      <c r="B6" s="120"/>
      <c r="C6" s="480"/>
      <c r="D6" s="481"/>
      <c r="E6" s="120"/>
      <c r="F6" s="120"/>
      <c r="G6" s="120"/>
    </row>
    <row r="7" spans="1:15" ht="19.5" customHeight="1" x14ac:dyDescent="0.2">
      <c r="A7" s="482" t="s">
        <v>27654</v>
      </c>
      <c r="B7" s="483"/>
      <c r="C7" s="483"/>
      <c r="D7" s="483"/>
      <c r="E7" s="483"/>
      <c r="F7" s="483"/>
      <c r="G7" s="484"/>
      <c r="I7" s="201"/>
      <c r="J7" s="201"/>
      <c r="K7" s="183"/>
      <c r="L7" s="202"/>
      <c r="M7" s="184"/>
      <c r="N7" s="184"/>
      <c r="O7" s="184"/>
    </row>
    <row r="8" spans="1:15" ht="15" customHeight="1" x14ac:dyDescent="0.2">
      <c r="A8" s="485" t="s">
        <v>27655</v>
      </c>
      <c r="B8" s="486"/>
      <c r="C8" s="399" t="s">
        <v>38167</v>
      </c>
      <c r="D8" s="399" t="s">
        <v>38168</v>
      </c>
      <c r="E8" s="399" t="s">
        <v>38169</v>
      </c>
      <c r="F8" s="399" t="s">
        <v>38170</v>
      </c>
      <c r="G8" s="399" t="s">
        <v>38171</v>
      </c>
      <c r="I8" s="201"/>
      <c r="J8" s="201"/>
      <c r="K8" s="183"/>
      <c r="L8" s="202"/>
      <c r="M8" s="180" t="s">
        <v>24942</v>
      </c>
      <c r="N8" s="180" t="s">
        <v>91</v>
      </c>
      <c r="O8" s="180" t="s">
        <v>92</v>
      </c>
    </row>
    <row r="9" spans="1:15" ht="14.25" x14ac:dyDescent="0.2">
      <c r="A9" s="408" t="s">
        <v>27656</v>
      </c>
      <c r="B9" s="402" t="s">
        <v>38182</v>
      </c>
      <c r="C9" s="402" t="s">
        <v>38172</v>
      </c>
      <c r="D9" s="402" t="s">
        <v>38173</v>
      </c>
      <c r="E9" s="403">
        <v>4</v>
      </c>
      <c r="F9" s="400">
        <f>IF(C9="SINAPI",N9,IF(C9="DER-ES",O9,M9))</f>
        <v>23408.51</v>
      </c>
      <c r="G9" s="404">
        <f>E9*F9</f>
        <v>93634.04</v>
      </c>
      <c r="I9" s="203" t="str">
        <f>IF(C9="SICRO NOVO",A9,IF(J9=TRUE,VALUE(RIGHT(A9,LEN(A9)-1)),A9))</f>
        <v>P9891</v>
      </c>
      <c r="J9" s="181" t="b">
        <f>ISTEXT(A9)</f>
        <v>1</v>
      </c>
      <c r="K9" s="183" t="str">
        <f>IF(J9=TRUE,LEFT(A9,1),"")</f>
        <v>P</v>
      </c>
      <c r="L9" s="202"/>
      <c r="M9" s="184">
        <f>IF(K9="P",(VLOOKUP(I9,'SICRO-P'!A5:G118,6,FALSE)),VLOOKUP(I9,SICRO!$A$4:$E$6354,5,FALSE))</f>
        <v>23408.509300000002</v>
      </c>
      <c r="N9" s="184" t="e">
        <f>IF(K9="I",(VLOOKUP(I9,'SINAPI-I'!A8:E4951,5,FALSE)),VLOOKUP(I9,SINAPI!$G$7:$K$7524,5,FALSE))</f>
        <v>#N/A</v>
      </c>
      <c r="O9" s="184" t="e">
        <f>VLOOKUP(I9,'DER-ES'!$A$15:$H$1393,7,FALSE)</f>
        <v>#N/A</v>
      </c>
    </row>
    <row r="10" spans="1:15" ht="14.25" x14ac:dyDescent="0.2">
      <c r="A10" s="407">
        <v>40939</v>
      </c>
      <c r="B10" s="402" t="s">
        <v>38183</v>
      </c>
      <c r="C10" s="402" t="s">
        <v>38174</v>
      </c>
      <c r="D10" s="402" t="s">
        <v>38175</v>
      </c>
      <c r="E10" s="403">
        <v>4</v>
      </c>
      <c r="F10" s="400">
        <f>IF(C10="SINAPI",N10,IF(C10="DER-ES",O10,M10))</f>
        <v>20578.45</v>
      </c>
      <c r="G10" s="404">
        <f t="shared" ref="G10:G14" si="0">E10*F10</f>
        <v>82313.8</v>
      </c>
      <c r="I10" s="203">
        <f t="shared" ref="I10:I25" si="1">IF(C10="SICRO NOVO",A10,IF(J10=TRUE,VALUE(RIGHT(A10,LEN(A10)-1)),A10))</f>
        <v>40939</v>
      </c>
      <c r="J10" s="181" t="b">
        <f t="shared" ref="J10:J14" si="2">ISTEXT(A10)</f>
        <v>0</v>
      </c>
      <c r="K10" s="183" t="s">
        <v>27690</v>
      </c>
      <c r="L10" s="202"/>
      <c r="M10" s="184" t="e">
        <f>VLOOKUP(I10,SICRO!$A$4:$E$6354,5,FALSE)</f>
        <v>#N/A</v>
      </c>
      <c r="N10" s="184">
        <f>IF(K10="I",(VLOOKUP(I10,'SINAPI-I'!A9:E4952,5,FALSE)),VLOOKUP(I10,SINAPI!$G$7:$K$7524,5,FALSE))</f>
        <v>20578.45</v>
      </c>
      <c r="O10" s="184" t="e">
        <f>VLOOKUP(I10,'DER-ES'!$A$15:$H$1393,7,FALSE)</f>
        <v>#N/A</v>
      </c>
    </row>
    <row r="11" spans="1:15" ht="14.25" x14ac:dyDescent="0.2">
      <c r="A11" s="407">
        <v>41093</v>
      </c>
      <c r="B11" s="402" t="s">
        <v>38184</v>
      </c>
      <c r="C11" s="402" t="s">
        <v>38174</v>
      </c>
      <c r="D11" s="402" t="s">
        <v>38175</v>
      </c>
      <c r="E11" s="403">
        <v>3</v>
      </c>
      <c r="F11" s="400">
        <f t="shared" ref="F11:F14" si="3">IF(C11="SINAPI",N11,IF(C11="DER-ES",O11,M11))</f>
        <v>2274.1999999999998</v>
      </c>
      <c r="G11" s="404">
        <f t="shared" si="0"/>
        <v>6822.6</v>
      </c>
      <c r="I11" s="203">
        <f t="shared" si="1"/>
        <v>41093</v>
      </c>
      <c r="J11" s="181" t="b">
        <f t="shared" si="2"/>
        <v>0</v>
      </c>
      <c r="K11" s="183" t="s">
        <v>27690</v>
      </c>
      <c r="L11" s="202"/>
      <c r="M11" s="184" t="e">
        <f>VLOOKUP(I11,SICRO!$A$4:$E$6354,5,FALSE)</f>
        <v>#N/A</v>
      </c>
      <c r="N11" s="184">
        <f>IF(K11="I",(VLOOKUP(I11,'SINAPI-I'!A10:E4953,5,FALSE)),VLOOKUP(I11,SINAPI!$G$7:$K$7524,5,FALSE))</f>
        <v>2274.1999999999998</v>
      </c>
      <c r="O11" s="184" t="e">
        <f>VLOOKUP(I11,'DER-ES'!$A$15:$H$1393,7,FALSE)</f>
        <v>#N/A</v>
      </c>
    </row>
    <row r="12" spans="1:15" ht="22.5" x14ac:dyDescent="0.2">
      <c r="A12" s="407">
        <v>40944</v>
      </c>
      <c r="B12" s="402" t="s">
        <v>38185</v>
      </c>
      <c r="C12" s="402" t="s">
        <v>38174</v>
      </c>
      <c r="D12" s="402" t="s">
        <v>38175</v>
      </c>
      <c r="E12" s="403">
        <v>9</v>
      </c>
      <c r="F12" s="400">
        <f t="shared" si="3"/>
        <v>6828.74</v>
      </c>
      <c r="G12" s="404">
        <f t="shared" si="0"/>
        <v>61458.66</v>
      </c>
      <c r="I12" s="203">
        <f t="shared" si="1"/>
        <v>40944</v>
      </c>
      <c r="J12" s="181" t="b">
        <f t="shared" si="2"/>
        <v>0</v>
      </c>
      <c r="K12" s="183" t="s">
        <v>27690</v>
      </c>
      <c r="L12" s="202"/>
      <c r="M12" s="184" t="e">
        <f>VLOOKUP(I12,SICRO!$A$4:$E$6354,5,FALSE)</f>
        <v>#N/A</v>
      </c>
      <c r="N12" s="184">
        <f>IF(K12="I",(VLOOKUP(I12,'SINAPI-I'!A11:E4954,5,FALSE)),VLOOKUP(I12,SINAPI!$G$7:$K$7524,5,FALSE))</f>
        <v>6828.74</v>
      </c>
      <c r="O12" s="184" t="e">
        <f>VLOOKUP(I12,'DER-ES'!$A$15:$H$1393,7,FALSE)</f>
        <v>#N/A</v>
      </c>
    </row>
    <row r="13" spans="1:15" ht="14.25" x14ac:dyDescent="0.2">
      <c r="A13" s="407">
        <v>41084</v>
      </c>
      <c r="B13" s="402" t="s">
        <v>38186</v>
      </c>
      <c r="C13" s="402" t="s">
        <v>38174</v>
      </c>
      <c r="D13" s="402" t="s">
        <v>38175</v>
      </c>
      <c r="E13" s="403">
        <v>4.5</v>
      </c>
      <c r="F13" s="400">
        <f t="shared" si="3"/>
        <v>2490.67</v>
      </c>
      <c r="G13" s="404">
        <f t="shared" si="0"/>
        <v>11208.02</v>
      </c>
      <c r="I13" s="203">
        <f t="shared" si="1"/>
        <v>41084</v>
      </c>
      <c r="J13" s="181" t="b">
        <f t="shared" si="2"/>
        <v>0</v>
      </c>
      <c r="K13" s="183" t="s">
        <v>27690</v>
      </c>
      <c r="L13" s="202"/>
      <c r="M13" s="184" t="e">
        <f>VLOOKUP(I13,SICRO!$A$4:$E$6354,5,FALSE)</f>
        <v>#N/A</v>
      </c>
      <c r="N13" s="184">
        <f>IF(K13="I",(VLOOKUP(I13,'SINAPI-I'!A12:E4955,5,FALSE)),VLOOKUP(I13,SINAPI!$G$7:$K$7524,5,FALSE))</f>
        <v>2490.67</v>
      </c>
      <c r="O13" s="184" t="e">
        <f>VLOOKUP(I13,'DER-ES'!$A$15:$H$1393,7,FALSE)</f>
        <v>#N/A</v>
      </c>
    </row>
    <row r="14" spans="1:15" ht="14.25" x14ac:dyDescent="0.2">
      <c r="A14" s="407">
        <v>40922</v>
      </c>
      <c r="B14" s="402" t="s">
        <v>38187</v>
      </c>
      <c r="C14" s="402" t="s">
        <v>38174</v>
      </c>
      <c r="D14" s="402" t="s">
        <v>38175</v>
      </c>
      <c r="E14" s="403">
        <v>4</v>
      </c>
      <c r="F14" s="400">
        <f t="shared" si="3"/>
        <v>4715.07</v>
      </c>
      <c r="G14" s="404">
        <f t="shared" si="0"/>
        <v>18860.28</v>
      </c>
      <c r="I14" s="203">
        <f t="shared" si="1"/>
        <v>40922</v>
      </c>
      <c r="J14" s="181" t="b">
        <f t="shared" si="2"/>
        <v>0</v>
      </c>
      <c r="K14" s="183" t="s">
        <v>27690</v>
      </c>
      <c r="L14" s="202"/>
      <c r="M14" s="184" t="e">
        <f>VLOOKUP(I14,SICRO!$A$4:$E$6354,5,FALSE)</f>
        <v>#N/A</v>
      </c>
      <c r="N14" s="184">
        <f>IF(K14="I",(VLOOKUP(I14,'SINAPI-I'!A13:E4956,5,FALSE)),VLOOKUP(I14,SINAPI!$G$7:$K$7524,5,FALSE))</f>
        <v>4715.07</v>
      </c>
      <c r="O14" s="184" t="e">
        <f>VLOOKUP(I14,'DER-ES'!$A$15:$H$1393,7,FALSE)</f>
        <v>#N/A</v>
      </c>
    </row>
    <row r="15" spans="1:15" ht="14.25" x14ac:dyDescent="0.2">
      <c r="A15" s="405"/>
      <c r="B15" s="405"/>
      <c r="C15" s="405"/>
      <c r="D15" s="405"/>
      <c r="E15" s="487" t="s">
        <v>38176</v>
      </c>
      <c r="F15" s="488"/>
      <c r="G15" s="406">
        <f>SUM(G9:G14)</f>
        <v>274297.40000000002</v>
      </c>
      <c r="I15" s="203"/>
      <c r="J15" s="201"/>
      <c r="K15" s="183" t="str">
        <f t="shared" ref="K15:K26" si="4">IF(J15=TRUE,LEFT(A15,1),"")</f>
        <v/>
      </c>
      <c r="L15" s="202"/>
      <c r="M15" s="184"/>
      <c r="N15" s="184"/>
      <c r="O15" s="184"/>
    </row>
    <row r="16" spans="1:15" ht="14.25" x14ac:dyDescent="0.2">
      <c r="A16" s="489" t="s">
        <v>38188</v>
      </c>
      <c r="B16" s="488"/>
      <c r="C16" s="399" t="s">
        <v>38167</v>
      </c>
      <c r="D16" s="399" t="s">
        <v>38168</v>
      </c>
      <c r="E16" s="399" t="s">
        <v>38169</v>
      </c>
      <c r="F16" s="399" t="s">
        <v>38170</v>
      </c>
      <c r="G16" s="399" t="s">
        <v>38171</v>
      </c>
      <c r="I16" s="203"/>
      <c r="J16" s="201"/>
      <c r="K16" s="183" t="str">
        <f t="shared" si="4"/>
        <v/>
      </c>
      <c r="L16" s="202"/>
      <c r="M16" s="184"/>
      <c r="N16" s="184"/>
      <c r="O16" s="184"/>
    </row>
    <row r="17" spans="1:15" ht="22.5" x14ac:dyDescent="0.2">
      <c r="A17" s="402">
        <v>10587</v>
      </c>
      <c r="B17" s="401" t="s">
        <v>27657</v>
      </c>
      <c r="C17" s="402" t="s">
        <v>38177</v>
      </c>
      <c r="D17" s="402" t="s">
        <v>38178</v>
      </c>
      <c r="E17" s="403">
        <v>3</v>
      </c>
      <c r="F17" s="400">
        <v>2967.32</v>
      </c>
      <c r="G17" s="404">
        <f t="shared" ref="G17" si="5">E17*F17</f>
        <v>8901.9599999999991</v>
      </c>
      <c r="I17" s="203">
        <f t="shared" si="1"/>
        <v>10587</v>
      </c>
      <c r="J17" s="181" t="b">
        <f t="shared" ref="J17" si="6">ISTEXT(A17)</f>
        <v>0</v>
      </c>
      <c r="K17" s="183" t="str">
        <f t="shared" si="4"/>
        <v/>
      </c>
      <c r="L17" s="202"/>
      <c r="M17" s="184" t="e">
        <f>VLOOKUP(I17,SICRO!$A$4:$E$6354,5,FALSE)</f>
        <v>#N/A</v>
      </c>
      <c r="N17" s="184" t="e">
        <f>IF(K17="I",(VLOOKUP(I17,'SINAPI-I'!A16:E4959,5,FALSE)),VLOOKUP(I17,SINAPI!$G$7:$K$7524,5,FALSE))</f>
        <v>#N/A</v>
      </c>
      <c r="O17" s="184" t="e">
        <f>VLOOKUP(I17,'DER-ES'!$A$15:$H$1393,7,FALSE)</f>
        <v>#N/A</v>
      </c>
    </row>
    <row r="18" spans="1:15" ht="14.25" x14ac:dyDescent="0.2">
      <c r="A18" s="405"/>
      <c r="B18" s="405"/>
      <c r="C18" s="405"/>
      <c r="D18" s="405"/>
      <c r="E18" s="487" t="s">
        <v>38179</v>
      </c>
      <c r="F18" s="488"/>
      <c r="G18" s="406">
        <f>SUM(G17)</f>
        <v>8901.9599999999991</v>
      </c>
      <c r="I18" s="203"/>
      <c r="J18" s="201"/>
      <c r="K18" s="183" t="str">
        <f t="shared" si="4"/>
        <v/>
      </c>
      <c r="L18" s="202"/>
      <c r="M18" s="184"/>
      <c r="N18" s="184"/>
      <c r="O18" s="184"/>
    </row>
    <row r="19" spans="1:15" ht="14.25" x14ac:dyDescent="0.2">
      <c r="A19" s="489" t="s">
        <v>38189</v>
      </c>
      <c r="B19" s="488"/>
      <c r="C19" s="399" t="s">
        <v>38167</v>
      </c>
      <c r="D19" s="399" t="s">
        <v>38168</v>
      </c>
      <c r="E19" s="399" t="s">
        <v>38169</v>
      </c>
      <c r="F19" s="399" t="s">
        <v>38170</v>
      </c>
      <c r="G19" s="399" t="s">
        <v>38171</v>
      </c>
      <c r="I19" s="203"/>
      <c r="J19" s="201"/>
      <c r="K19" s="183" t="str">
        <f t="shared" si="4"/>
        <v/>
      </c>
      <c r="L19" s="202"/>
      <c r="M19" s="184"/>
      <c r="N19" s="184"/>
      <c r="O19" s="184"/>
    </row>
    <row r="20" spans="1:15" ht="22.5" x14ac:dyDescent="0.2">
      <c r="A20" s="407">
        <v>93567</v>
      </c>
      <c r="B20" s="402" t="s">
        <v>38190</v>
      </c>
      <c r="C20" s="402" t="s">
        <v>38174</v>
      </c>
      <c r="D20" s="402" t="s">
        <v>38175</v>
      </c>
      <c r="E20" s="403">
        <v>9</v>
      </c>
      <c r="F20" s="400">
        <f t="shared" ref="F20:F25" si="7">IF(C20="SINAPI",N20,IF(C20="DER-ES",O20,M20))</f>
        <v>21410.25</v>
      </c>
      <c r="G20" s="404">
        <f>E20*F20</f>
        <v>192692.25</v>
      </c>
      <c r="I20" s="203">
        <f t="shared" si="1"/>
        <v>93567</v>
      </c>
      <c r="J20" s="181" t="b">
        <f t="shared" ref="J20:J25" si="8">ISTEXT(A20)</f>
        <v>0</v>
      </c>
      <c r="K20" s="183" t="str">
        <f t="shared" si="4"/>
        <v/>
      </c>
      <c r="L20" s="202"/>
      <c r="M20" s="184" t="e">
        <f>VLOOKUP(I20,SICRO!$A$4:$E$6354,5,FALSE)</f>
        <v>#N/A</v>
      </c>
      <c r="N20" s="184">
        <f>IF(K20="I",(VLOOKUP(I20,'SINAPI-I'!A19:E4962,5,FALSE)),VLOOKUP(I20,SINAPI!$G$7:$K$7524,5,FALSE))</f>
        <v>21410.25</v>
      </c>
      <c r="O20" s="184" t="e">
        <f>VLOOKUP(I20,'DER-ES'!$A$15:$H$1393,7,FALSE)</f>
        <v>#N/A</v>
      </c>
    </row>
    <row r="21" spans="1:15" ht="22.5" x14ac:dyDescent="0.2">
      <c r="A21" s="407">
        <v>100534</v>
      </c>
      <c r="B21" s="402" t="s">
        <v>38191</v>
      </c>
      <c r="C21" s="402" t="s">
        <v>38174</v>
      </c>
      <c r="D21" s="402" t="s">
        <v>38175</v>
      </c>
      <c r="E21" s="403">
        <v>9</v>
      </c>
      <c r="F21" s="400">
        <f t="shared" si="7"/>
        <v>4429.32</v>
      </c>
      <c r="G21" s="404">
        <f t="shared" ref="G21:G25" si="9">E21*F21</f>
        <v>39863.879999999997</v>
      </c>
      <c r="I21" s="203">
        <f t="shared" si="1"/>
        <v>100534</v>
      </c>
      <c r="J21" s="181" t="b">
        <f t="shared" si="8"/>
        <v>0</v>
      </c>
      <c r="K21" s="183" t="str">
        <f t="shared" si="4"/>
        <v/>
      </c>
      <c r="L21" s="202"/>
      <c r="M21" s="184" t="e">
        <f>VLOOKUP(I21,SICRO!$A$4:$E$6354,5,FALSE)</f>
        <v>#N/A</v>
      </c>
      <c r="N21" s="184">
        <f>IF(K21="I",(VLOOKUP(I21,'SINAPI-I'!A20:E4963,5,FALSE)),VLOOKUP(I21,SINAPI!$G$7:$K$7524,5,FALSE))</f>
        <v>4429.32</v>
      </c>
      <c r="O21" s="184" t="e">
        <f>VLOOKUP(I21,'DER-ES'!$A$15:$H$1393,7,FALSE)</f>
        <v>#N/A</v>
      </c>
    </row>
    <row r="22" spans="1:15" ht="14.25" x14ac:dyDescent="0.2">
      <c r="A22" s="407">
        <v>94296</v>
      </c>
      <c r="B22" s="402" t="s">
        <v>38192</v>
      </c>
      <c r="C22" s="402" t="s">
        <v>38174</v>
      </c>
      <c r="D22" s="402" t="s">
        <v>38175</v>
      </c>
      <c r="E22" s="403">
        <v>3</v>
      </c>
      <c r="F22" s="400">
        <f t="shared" si="7"/>
        <v>5457.01</v>
      </c>
      <c r="G22" s="404">
        <f t="shared" si="9"/>
        <v>16371.03</v>
      </c>
      <c r="I22" s="203">
        <f t="shared" si="1"/>
        <v>94296</v>
      </c>
      <c r="J22" s="181" t="b">
        <f t="shared" si="8"/>
        <v>0</v>
      </c>
      <c r="K22" s="183" t="str">
        <f t="shared" si="4"/>
        <v/>
      </c>
      <c r="L22" s="202"/>
      <c r="M22" s="184" t="e">
        <f>VLOOKUP(I22,SICRO!$A$4:$E$6354,5,FALSE)</f>
        <v>#N/A</v>
      </c>
      <c r="N22" s="184">
        <f>IF(K22="I",(VLOOKUP(I22,'SINAPI-I'!A21:E4964,5,FALSE)),VLOOKUP(I22,SINAPI!$G$7:$K$7524,5,FALSE))</f>
        <v>5457.01</v>
      </c>
      <c r="O22" s="184" t="e">
        <f>VLOOKUP(I22,'DER-ES'!$A$15:$H$1393,7,FALSE)</f>
        <v>#N/A</v>
      </c>
    </row>
    <row r="23" spans="1:15" ht="14.25" x14ac:dyDescent="0.2">
      <c r="A23" s="407">
        <v>93563</v>
      </c>
      <c r="B23" s="402" t="s">
        <v>38193</v>
      </c>
      <c r="C23" s="402" t="s">
        <v>38174</v>
      </c>
      <c r="D23" s="402" t="s">
        <v>38175</v>
      </c>
      <c r="E23" s="403">
        <v>9</v>
      </c>
      <c r="F23" s="400">
        <f t="shared" si="7"/>
        <v>5091.3900000000003</v>
      </c>
      <c r="G23" s="404">
        <f t="shared" si="9"/>
        <v>45822.51</v>
      </c>
      <c r="I23" s="203">
        <f t="shared" si="1"/>
        <v>93563</v>
      </c>
      <c r="J23" s="181" t="b">
        <f t="shared" si="8"/>
        <v>0</v>
      </c>
      <c r="K23" s="183" t="str">
        <f t="shared" si="4"/>
        <v/>
      </c>
      <c r="L23" s="202"/>
      <c r="M23" s="184" t="e">
        <f>VLOOKUP(I23,SICRO!$A$4:$E$6354,5,FALSE)</f>
        <v>#N/A</v>
      </c>
      <c r="N23" s="184">
        <f>IF(K23="I",(VLOOKUP(I23,'SINAPI-I'!A22:E4965,5,FALSE)),VLOOKUP(I23,SINAPI!$G$7:$K$7524,5,FALSE))</f>
        <v>5091.3900000000003</v>
      </c>
      <c r="O23" s="184" t="e">
        <f>VLOOKUP(I23,'DER-ES'!$A$15:$H$1393,7,FALSE)</f>
        <v>#N/A</v>
      </c>
    </row>
    <row r="24" spans="1:15" ht="14.25" x14ac:dyDescent="0.2">
      <c r="A24" s="407">
        <v>100289</v>
      </c>
      <c r="B24" s="402" t="s">
        <v>38194</v>
      </c>
      <c r="C24" s="402" t="s">
        <v>38174</v>
      </c>
      <c r="D24" s="402" t="s">
        <v>38180</v>
      </c>
      <c r="E24" s="403">
        <v>3240</v>
      </c>
      <c r="F24" s="400">
        <f t="shared" si="7"/>
        <v>21.04</v>
      </c>
      <c r="G24" s="404">
        <f t="shared" si="9"/>
        <v>68169.600000000006</v>
      </c>
      <c r="I24" s="203">
        <f t="shared" si="1"/>
        <v>100289</v>
      </c>
      <c r="J24" s="181" t="b">
        <f t="shared" si="8"/>
        <v>0</v>
      </c>
      <c r="K24" s="183" t="str">
        <f t="shared" si="4"/>
        <v/>
      </c>
      <c r="L24" s="202"/>
      <c r="M24" s="184" t="e">
        <f>VLOOKUP(I24,SICRO!$A$4:$E$6354,5,FALSE)</f>
        <v>#N/A</v>
      </c>
      <c r="N24" s="184">
        <f>IF(K24="I",(VLOOKUP(I24,'SINAPI-I'!A23:E4966,5,FALSE)),VLOOKUP(I24,SINAPI!$G$7:$K$7524,5,FALSE))</f>
        <v>21.04</v>
      </c>
      <c r="O24" s="184" t="e">
        <f>VLOOKUP(I24,'DER-ES'!$A$15:$H$1393,7,FALSE)</f>
        <v>#N/A</v>
      </c>
    </row>
    <row r="25" spans="1:15" ht="56.25" x14ac:dyDescent="0.2">
      <c r="A25" s="408">
        <v>220803</v>
      </c>
      <c r="B25" s="402" t="s">
        <v>38195</v>
      </c>
      <c r="C25" s="402" t="s">
        <v>38177</v>
      </c>
      <c r="D25" s="402" t="s">
        <v>38173</v>
      </c>
      <c r="E25" s="403">
        <v>4.5</v>
      </c>
      <c r="F25" s="400">
        <f t="shared" si="7"/>
        <v>4324.58</v>
      </c>
      <c r="G25" s="404">
        <f t="shared" si="9"/>
        <v>19460.61</v>
      </c>
      <c r="I25" s="203">
        <f t="shared" si="1"/>
        <v>220803</v>
      </c>
      <c r="J25" s="181" t="b">
        <f t="shared" si="8"/>
        <v>0</v>
      </c>
      <c r="K25" s="183" t="str">
        <f t="shared" si="4"/>
        <v/>
      </c>
      <c r="L25" s="202"/>
      <c r="M25" s="184" t="e">
        <f>VLOOKUP(I25,SICRO!$A$4:$E$6354,5,FALSE)</f>
        <v>#N/A</v>
      </c>
      <c r="N25" s="184" t="e">
        <f>IF(K25="I",(VLOOKUP(I25,'SINAPI-I'!A24:E4967,5,FALSE)),VLOOKUP(I25,SINAPI!$G$7:$K$7524,5,FALSE))</f>
        <v>#N/A</v>
      </c>
      <c r="O25" s="184">
        <f>VLOOKUP(I25,'DER-ES'!$A$15:$H$1393,7,FALSE)</f>
        <v>4324.58</v>
      </c>
    </row>
    <row r="26" spans="1:15" ht="15" customHeight="1" x14ac:dyDescent="0.25">
      <c r="A26" s="120"/>
      <c r="B26" s="120"/>
      <c r="C26" s="384"/>
      <c r="D26" s="384"/>
      <c r="E26" s="490" t="s">
        <v>38181</v>
      </c>
      <c r="F26" s="478"/>
      <c r="G26" s="386">
        <f>SUM(G20:G25)</f>
        <v>382379.88</v>
      </c>
      <c r="I26" s="201"/>
      <c r="J26" s="201"/>
      <c r="K26" s="183" t="str">
        <f t="shared" si="4"/>
        <v/>
      </c>
      <c r="L26" s="202"/>
      <c r="M26" s="184"/>
      <c r="N26" s="184"/>
      <c r="O26" s="184"/>
    </row>
    <row r="27" spans="1:15" ht="15" customHeight="1" x14ac:dyDescent="0.25">
      <c r="A27" s="120"/>
      <c r="B27" s="120"/>
      <c r="C27" s="120"/>
      <c r="D27" s="120"/>
      <c r="E27" s="477" t="s">
        <v>38196</v>
      </c>
      <c r="F27" s="478"/>
      <c r="G27" s="409">
        <f>G26+G18+G15</f>
        <v>665579.24</v>
      </c>
    </row>
    <row r="28" spans="1:15" ht="15" customHeight="1" x14ac:dyDescent="0.25">
      <c r="A28" s="120"/>
      <c r="B28" s="120"/>
      <c r="C28" s="120"/>
      <c r="D28" s="120"/>
      <c r="E28" s="477" t="s">
        <v>38197</v>
      </c>
      <c r="F28" s="478"/>
      <c r="G28" s="409">
        <v>0</v>
      </c>
    </row>
    <row r="29" spans="1:15" ht="15" customHeight="1" x14ac:dyDescent="0.25">
      <c r="A29" s="120"/>
      <c r="B29" s="120"/>
      <c r="C29" s="120"/>
      <c r="D29" s="120"/>
      <c r="E29" s="477" t="s">
        <v>38198</v>
      </c>
      <c r="F29" s="478"/>
      <c r="G29" s="409">
        <f>G27</f>
        <v>665579.24</v>
      </c>
    </row>
    <row r="30" spans="1:15" ht="15.75" customHeight="1" x14ac:dyDescent="0.2"/>
    <row r="31" spans="1:15" ht="15.75" customHeight="1" x14ac:dyDescent="0.2">
      <c r="A31" s="491" t="s">
        <v>27658</v>
      </c>
      <c r="B31" s="492"/>
      <c r="C31" s="493">
        <f>G29</f>
        <v>665579.24</v>
      </c>
      <c r="D31" s="492"/>
    </row>
    <row r="32" spans="1:15" ht="15.75" customHeight="1" x14ac:dyDescent="0.2">
      <c r="A32" s="491" t="s">
        <v>27659</v>
      </c>
      <c r="B32" s="492"/>
      <c r="C32" s="493">
        <f>'PLANILHA S DESONERAÇÃO'!M459</f>
        <v>25414304.920000002</v>
      </c>
      <c r="D32" s="492"/>
    </row>
    <row r="33" spans="1:4" ht="15.75" customHeight="1" x14ac:dyDescent="0.2">
      <c r="A33" s="491" t="s">
        <v>27660</v>
      </c>
      <c r="B33" s="492"/>
      <c r="C33" s="494">
        <f>C31/C32</f>
        <v>2.6200000000000001E-2</v>
      </c>
      <c r="D33" s="495"/>
    </row>
    <row r="34" spans="1:4" ht="15.75" customHeight="1" x14ac:dyDescent="0.2"/>
    <row r="35" spans="1:4" ht="15.75" customHeight="1" x14ac:dyDescent="0.2"/>
    <row r="36" spans="1:4" ht="15.75" customHeight="1" x14ac:dyDescent="0.2"/>
    <row r="37" spans="1:4" ht="15.75" customHeight="1" x14ac:dyDescent="0.2"/>
    <row r="38" spans="1:4" ht="15.75" customHeight="1" x14ac:dyDescent="0.2"/>
    <row r="39" spans="1:4" ht="15.75" customHeight="1" x14ac:dyDescent="0.2"/>
    <row r="40" spans="1:4" ht="15.75" customHeight="1" x14ac:dyDescent="0.2"/>
    <row r="41" spans="1:4" ht="15.75" customHeight="1" x14ac:dyDescent="0.2"/>
    <row r="42" spans="1:4" ht="15.75" customHeight="1" x14ac:dyDescent="0.2"/>
    <row r="43" spans="1:4" ht="15.75" customHeight="1" x14ac:dyDescent="0.2"/>
    <row r="44" spans="1:4" ht="15.75" customHeight="1" x14ac:dyDescent="0.2"/>
    <row r="45" spans="1:4" ht="15.75" customHeight="1" x14ac:dyDescent="0.2"/>
    <row r="46" spans="1:4" ht="15.75" customHeight="1" x14ac:dyDescent="0.2"/>
    <row r="47" spans="1:4" ht="15.75" customHeight="1" x14ac:dyDescent="0.2"/>
    <row r="48" spans="1:4"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sheetData>
  <mergeCells count="18">
    <mergeCell ref="A31:B31"/>
    <mergeCell ref="C31:D31"/>
    <mergeCell ref="A32:B32"/>
    <mergeCell ref="C32:D32"/>
    <mergeCell ref="A33:B33"/>
    <mergeCell ref="C33:D33"/>
    <mergeCell ref="E29:F29"/>
    <mergeCell ref="C1:D1"/>
    <mergeCell ref="C6:D6"/>
    <mergeCell ref="A7:G7"/>
    <mergeCell ref="A8:B8"/>
    <mergeCell ref="E15:F15"/>
    <mergeCell ref="A16:B16"/>
    <mergeCell ref="E18:F18"/>
    <mergeCell ref="A19:B19"/>
    <mergeCell ref="E26:F26"/>
    <mergeCell ref="E27:F27"/>
    <mergeCell ref="E28:F28"/>
  </mergeCells>
  <printOptions horizontalCentered="1"/>
  <pageMargins left="0.27559055118110237" right="0.27559055118110237" top="0.27559055118110237" bottom="0.27559055118110237" header="0" footer="0"/>
  <pageSetup paperSize="9" scale="9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outlinePr summaryBelow="0"/>
  </sheetPr>
  <dimension ref="A1:U991"/>
  <sheetViews>
    <sheetView view="pageBreakPreview" zoomScale="85" zoomScaleNormal="100" zoomScaleSheetLayoutView="85" workbookViewId="0">
      <selection activeCell="G53" sqref="G53"/>
    </sheetView>
  </sheetViews>
  <sheetFormatPr defaultColWidth="14.42578125" defaultRowHeight="15" customHeight="1" x14ac:dyDescent="0.25"/>
  <cols>
    <col min="1" max="1" width="5" bestFit="1" customWidth="1"/>
    <col min="2" max="2" width="23" customWidth="1"/>
    <col min="3" max="3" width="10.7109375" bestFit="1" customWidth="1"/>
    <col min="4" max="18" width="10.85546875" customWidth="1"/>
    <col min="19" max="19" width="19.140625" customWidth="1"/>
    <col min="20" max="20" width="14.42578125" customWidth="1"/>
    <col min="21" max="21" width="19.42578125" customWidth="1"/>
    <col min="22" max="22" width="9.85546875" customWidth="1"/>
  </cols>
  <sheetData>
    <row r="1" spans="1:21" ht="15" customHeight="1" thickBot="1" x14ac:dyDescent="0.3">
      <c r="A1" s="750" t="s">
        <v>87</v>
      </c>
      <c r="B1" s="751"/>
      <c r="C1" s="751"/>
      <c r="D1" s="751"/>
      <c r="E1" s="751"/>
      <c r="F1" s="751"/>
      <c r="G1" s="751"/>
      <c r="H1" s="751"/>
      <c r="I1" s="751"/>
      <c r="J1" s="751"/>
      <c r="K1" s="752"/>
    </row>
    <row r="2" spans="1:21" ht="15" customHeight="1" x14ac:dyDescent="0.25">
      <c r="A2" s="514" t="str">
        <f>'PLANILHA S DESONERAÇÃO'!C2</f>
        <v>Obra: SISTEMA DE BOMBEAMENTO DE ÁGUAS PLUVIAIS DE PONTAL DAS GARÇAS, NO MUNICÍPIO DE VILA VELHA - ES</v>
      </c>
      <c r="B2" s="515"/>
      <c r="C2" s="515"/>
      <c r="D2" s="515"/>
      <c r="E2" s="515"/>
      <c r="F2" s="516"/>
      <c r="G2" s="520" t="s">
        <v>88</v>
      </c>
      <c r="H2" s="522" t="s">
        <v>89</v>
      </c>
      <c r="I2" s="507"/>
      <c r="J2" s="508"/>
      <c r="K2" s="509"/>
    </row>
    <row r="3" spans="1:21" ht="15" customHeight="1" x14ac:dyDescent="0.25">
      <c r="A3" s="517"/>
      <c r="B3" s="518"/>
      <c r="C3" s="518"/>
      <c r="D3" s="518"/>
      <c r="E3" s="518"/>
      <c r="F3" s="519"/>
      <c r="G3" s="521"/>
      <c r="H3" s="523"/>
      <c r="I3" s="510"/>
      <c r="J3" s="510"/>
      <c r="K3" s="511"/>
    </row>
    <row r="4" spans="1:21" ht="15" customHeight="1" x14ac:dyDescent="0.25">
      <c r="A4" s="742" t="str">
        <f>'PLANILHA S DESONERAÇÃO'!C4</f>
        <v>Local: BAIRRO PONTAL DAS GARÇAS, VILA VELHA-ES</v>
      </c>
      <c r="B4" s="743"/>
      <c r="C4" s="743"/>
      <c r="D4" s="743"/>
      <c r="E4" s="743"/>
      <c r="F4" s="744"/>
      <c r="G4" s="524" t="str">
        <f>'PLANILHA S DESONERAÇÃO'!I2</f>
        <v xml:space="preserve">BDI: </v>
      </c>
      <c r="H4" s="526">
        <f>'PLANILHA S DESONERAÇÃO'!J2</f>
        <v>0.2452</v>
      </c>
      <c r="I4" s="510"/>
      <c r="J4" s="510"/>
      <c r="K4" s="511"/>
    </row>
    <row r="5" spans="1:21" ht="15" customHeight="1" x14ac:dyDescent="0.25">
      <c r="A5" s="745"/>
      <c r="B5" s="746"/>
      <c r="C5" s="746"/>
      <c r="D5" s="746"/>
      <c r="E5" s="746"/>
      <c r="F5" s="747"/>
      <c r="G5" s="525"/>
      <c r="H5" s="527"/>
      <c r="I5" s="510"/>
      <c r="J5" s="510"/>
      <c r="K5" s="511"/>
    </row>
    <row r="6" spans="1:21" ht="15" customHeight="1" x14ac:dyDescent="0.25">
      <c r="A6" s="748" t="str">
        <f>'PLANILHA S DESONERAÇÃO'!C6</f>
        <v>Cliente: SEDURB - SECRETARIA DE SANEAMENTO, HABITAÇÃO E DESENVOLVIMENTO URBANO</v>
      </c>
      <c r="B6" s="749"/>
      <c r="C6" s="749"/>
      <c r="D6" s="749"/>
      <c r="E6" s="749"/>
      <c r="F6" s="749"/>
      <c r="G6" s="528" t="str">
        <f>'PLANILHA S DESONERAÇÃO'!I4</f>
        <v>BDI Diferenciado:</v>
      </c>
      <c r="H6" s="526">
        <f>'PLANILHA S DESONERAÇÃO'!J4</f>
        <v>0.14019999999999999</v>
      </c>
      <c r="I6" s="510"/>
      <c r="J6" s="510"/>
      <c r="K6" s="511"/>
    </row>
    <row r="7" spans="1:21" ht="15" customHeight="1" x14ac:dyDescent="0.25">
      <c r="A7" s="496"/>
      <c r="B7" s="497"/>
      <c r="C7" s="497"/>
      <c r="D7" s="497"/>
      <c r="E7" s="497"/>
      <c r="F7" s="497"/>
      <c r="G7" s="529"/>
      <c r="H7" s="527"/>
      <c r="I7" s="510"/>
      <c r="J7" s="510"/>
      <c r="K7" s="511"/>
    </row>
    <row r="8" spans="1:21" ht="15" customHeight="1" x14ac:dyDescent="0.25">
      <c r="A8" s="496"/>
      <c r="B8" s="497"/>
      <c r="C8" s="497"/>
      <c r="D8" s="497"/>
      <c r="E8" s="497"/>
      <c r="F8" s="497"/>
      <c r="G8" s="58" t="str">
        <f>'PLANILHA S DESONERAÇÃO'!I6</f>
        <v>L.S:</v>
      </c>
      <c r="H8" s="423">
        <f>'PLANILHA S DESONERAÇÃO'!J6</f>
        <v>1.1566000000000001</v>
      </c>
      <c r="I8" s="510"/>
      <c r="J8" s="510"/>
      <c r="K8" s="511"/>
    </row>
    <row r="9" spans="1:21" ht="15" customHeight="1" thickBot="1" x14ac:dyDescent="0.3">
      <c r="A9" s="498"/>
      <c r="B9" s="499"/>
      <c r="C9" s="499"/>
      <c r="D9" s="499"/>
      <c r="E9" s="499"/>
      <c r="F9" s="499"/>
      <c r="G9" s="447" t="str">
        <f>'PLANILHA S DESONERAÇÃO'!I8</f>
        <v>Data Base:</v>
      </c>
      <c r="H9" s="448" t="str">
        <f>'PLANILHA S DESONERAÇÃO'!J8</f>
        <v>Dez/2023</v>
      </c>
      <c r="I9" s="512"/>
      <c r="J9" s="512"/>
      <c r="K9" s="513"/>
    </row>
    <row r="11" spans="1:21" ht="15" customHeight="1" x14ac:dyDescent="0.25">
      <c r="A11" s="91" t="s">
        <v>32</v>
      </c>
      <c r="B11" s="91" t="s">
        <v>33</v>
      </c>
      <c r="C11" s="91" t="s">
        <v>1102</v>
      </c>
      <c r="D11" s="91" t="s">
        <v>1103</v>
      </c>
      <c r="E11" s="91" t="s">
        <v>1104</v>
      </c>
      <c r="F11" s="91" t="s">
        <v>1105</v>
      </c>
      <c r="G11" s="91" t="s">
        <v>1106</v>
      </c>
      <c r="H11" s="91" t="s">
        <v>1107</v>
      </c>
      <c r="I11" s="91" t="s">
        <v>1108</v>
      </c>
      <c r="J11" s="91" t="s">
        <v>1109</v>
      </c>
      <c r="K11" s="91" t="s">
        <v>1110</v>
      </c>
      <c r="L11" s="91" t="s">
        <v>1111</v>
      </c>
      <c r="M11" s="91" t="s">
        <v>1112</v>
      </c>
      <c r="N11" s="91" t="s">
        <v>1113</v>
      </c>
      <c r="O11" s="91" t="s">
        <v>1114</v>
      </c>
      <c r="P11" s="91" t="s">
        <v>1115</v>
      </c>
      <c r="Q11" s="91" t="s">
        <v>1116</v>
      </c>
      <c r="R11" s="91" t="s">
        <v>1117</v>
      </c>
      <c r="S11" s="92" t="s">
        <v>1118</v>
      </c>
    </row>
    <row r="12" spans="1:21" ht="15" customHeight="1" x14ac:dyDescent="0.25">
      <c r="A12" s="503" t="s">
        <v>130</v>
      </c>
      <c r="B12" s="504" t="s">
        <v>131</v>
      </c>
      <c r="C12" s="501">
        <f>'PLANILHA S DESONERAÇÃO'!J12</f>
        <v>29660277.010000002</v>
      </c>
      <c r="D12" s="76">
        <f t="shared" ref="D12:L12" si="0">D13/$C$12</f>
        <v>4.1999999999999997E-3</v>
      </c>
      <c r="E12" s="76">
        <f t="shared" si="0"/>
        <v>7.7399999999999997E-2</v>
      </c>
      <c r="F12" s="76">
        <f t="shared" si="0"/>
        <v>7.7100000000000002E-2</v>
      </c>
      <c r="G12" s="76">
        <f t="shared" si="0"/>
        <v>7.7100000000000002E-2</v>
      </c>
      <c r="H12" s="76">
        <f t="shared" si="0"/>
        <v>8.2400000000000001E-2</v>
      </c>
      <c r="I12" s="76">
        <f t="shared" si="0"/>
        <v>7.6999999999999999E-2</v>
      </c>
      <c r="J12" s="76">
        <f t="shared" si="0"/>
        <v>0.20330000000000001</v>
      </c>
      <c r="K12" s="76">
        <f t="shared" si="0"/>
        <v>0.23649999999999999</v>
      </c>
      <c r="L12" s="76">
        <f>L13/$C$12</f>
        <v>0.1651</v>
      </c>
      <c r="M12" s="77"/>
      <c r="N12" s="77"/>
      <c r="O12" s="77"/>
      <c r="P12" s="77"/>
      <c r="Q12" s="77"/>
      <c r="R12" s="77"/>
      <c r="S12" s="78">
        <f>S13/C12</f>
        <v>1</v>
      </c>
    </row>
    <row r="13" spans="1:21" ht="15" customHeight="1" x14ac:dyDescent="0.25">
      <c r="A13" s="503"/>
      <c r="B13" s="504"/>
      <c r="C13" s="501"/>
      <c r="D13" s="79">
        <f>SUM(D15,D17,D19,D21,D23,D25)</f>
        <v>124081.66</v>
      </c>
      <c r="E13" s="79">
        <f t="shared" ref="E13:L13" si="1">SUM(E15,E17,E19,E21,E23,E25)</f>
        <v>2295355.71</v>
      </c>
      <c r="F13" s="79">
        <f t="shared" si="1"/>
        <v>2285904.7200000002</v>
      </c>
      <c r="G13" s="79">
        <f t="shared" si="1"/>
        <v>2285904.7200000002</v>
      </c>
      <c r="H13" s="79">
        <f t="shared" si="1"/>
        <v>2444242.9700000002</v>
      </c>
      <c r="I13" s="79">
        <f t="shared" si="1"/>
        <v>2282496.58</v>
      </c>
      <c r="J13" s="79">
        <f t="shared" si="1"/>
        <v>6028486.4800000004</v>
      </c>
      <c r="K13" s="79">
        <f t="shared" si="1"/>
        <v>7015945.6200000001</v>
      </c>
      <c r="L13" s="79">
        <f>SUM(L15,L17,L19,L21,L23,L25)</f>
        <v>4897858.55</v>
      </c>
      <c r="M13" s="80"/>
      <c r="N13" s="80"/>
      <c r="O13" s="80"/>
      <c r="P13" s="80"/>
      <c r="Q13" s="80"/>
      <c r="R13" s="80"/>
      <c r="S13" s="93">
        <f>SUM(D13:R13)</f>
        <v>29660277.010000002</v>
      </c>
      <c r="U13" s="425">
        <f>S13-C12</f>
        <v>0</v>
      </c>
    </row>
    <row r="14" spans="1:21" ht="15" customHeight="1" x14ac:dyDescent="0.25">
      <c r="A14" s="500" t="s">
        <v>132</v>
      </c>
      <c r="B14" s="502" t="s">
        <v>133</v>
      </c>
      <c r="C14" s="501">
        <f>'PLANILHA S DESONERAÇÃO'!J13</f>
        <v>191051.13</v>
      </c>
      <c r="D14" s="76">
        <v>0.6</v>
      </c>
      <c r="E14" s="76">
        <v>0.05</v>
      </c>
      <c r="F14" s="76">
        <v>0.05</v>
      </c>
      <c r="G14" s="76">
        <v>0.05</v>
      </c>
      <c r="H14" s="76">
        <v>0.05</v>
      </c>
      <c r="I14" s="76">
        <v>0.05</v>
      </c>
      <c r="J14" s="76">
        <v>0.05</v>
      </c>
      <c r="K14" s="76">
        <v>0.05</v>
      </c>
      <c r="L14" s="76">
        <v>0.05</v>
      </c>
      <c r="M14" s="77"/>
      <c r="N14" s="77"/>
      <c r="O14" s="77"/>
      <c r="P14" s="77"/>
      <c r="Q14" s="77"/>
      <c r="R14" s="77"/>
      <c r="S14" s="78">
        <f>S15/C14</f>
        <v>1</v>
      </c>
      <c r="U14" s="426"/>
    </row>
    <row r="15" spans="1:21" ht="15" customHeight="1" x14ac:dyDescent="0.25">
      <c r="A15" s="500"/>
      <c r="B15" s="502"/>
      <c r="C15" s="501"/>
      <c r="D15" s="79">
        <f>D14*$C14-0.03</f>
        <v>114630.65</v>
      </c>
      <c r="E15" s="79">
        <f t="shared" ref="E15:L17" si="2">E14*$C14</f>
        <v>9552.56</v>
      </c>
      <c r="F15" s="79">
        <f t="shared" si="2"/>
        <v>9552.56</v>
      </c>
      <c r="G15" s="79">
        <f t="shared" si="2"/>
        <v>9552.56</v>
      </c>
      <c r="H15" s="79">
        <f t="shared" si="2"/>
        <v>9552.56</v>
      </c>
      <c r="I15" s="79">
        <f t="shared" si="2"/>
        <v>9552.56</v>
      </c>
      <c r="J15" s="79">
        <f t="shared" si="2"/>
        <v>9552.56</v>
      </c>
      <c r="K15" s="79">
        <f t="shared" si="2"/>
        <v>9552.56</v>
      </c>
      <c r="L15" s="79">
        <f>L14*$C14</f>
        <v>9552.56</v>
      </c>
      <c r="M15" s="80"/>
      <c r="N15" s="80"/>
      <c r="O15" s="80"/>
      <c r="P15" s="80"/>
      <c r="Q15" s="80"/>
      <c r="R15" s="80"/>
      <c r="S15" s="93">
        <f>SUM(D15:R15)</f>
        <v>191051.13</v>
      </c>
      <c r="U15" s="425">
        <f>S15-C14</f>
        <v>0</v>
      </c>
    </row>
    <row r="16" spans="1:21" ht="15" customHeight="1" x14ac:dyDescent="0.25">
      <c r="A16" s="500" t="s">
        <v>170</v>
      </c>
      <c r="B16" s="502" t="s">
        <v>171</v>
      </c>
      <c r="C16" s="501">
        <f>'PLANILHA S DESONERAÇÃO'!J31</f>
        <v>31503.360000000001</v>
      </c>
      <c r="D16" s="76">
        <v>0.3</v>
      </c>
      <c r="E16" s="76">
        <v>0.35</v>
      </c>
      <c r="F16" s="76">
        <v>0.05</v>
      </c>
      <c r="G16" s="76">
        <v>0.05</v>
      </c>
      <c r="H16" s="76">
        <v>0.05</v>
      </c>
      <c r="I16" s="76">
        <v>0.05</v>
      </c>
      <c r="J16" s="76">
        <v>0.05</v>
      </c>
      <c r="K16" s="76">
        <v>0.05</v>
      </c>
      <c r="L16" s="76">
        <v>0.05</v>
      </c>
      <c r="M16" s="77"/>
      <c r="N16" s="77"/>
      <c r="O16" s="77"/>
      <c r="P16" s="77"/>
      <c r="Q16" s="77"/>
      <c r="R16" s="77"/>
      <c r="S16" s="78">
        <f>S17/C16</f>
        <v>1</v>
      </c>
      <c r="U16" s="426"/>
    </row>
    <row r="17" spans="1:21" ht="15" customHeight="1" x14ac:dyDescent="0.25">
      <c r="A17" s="500"/>
      <c r="B17" s="502"/>
      <c r="C17" s="501"/>
      <c r="D17" s="79">
        <f t="shared" ref="D17" si="3">D16*$C16</f>
        <v>9451.01</v>
      </c>
      <c r="E17" s="79">
        <f>E16*$C16-0.02</f>
        <v>11026.16</v>
      </c>
      <c r="F17" s="79">
        <f t="shared" ref="F17" si="4">F16*$C16</f>
        <v>1575.17</v>
      </c>
      <c r="G17" s="79">
        <f t="shared" ref="G17:K17" si="5">G16*$C16</f>
        <v>1575.17</v>
      </c>
      <c r="H17" s="79">
        <f t="shared" si="5"/>
        <v>1575.17</v>
      </c>
      <c r="I17" s="79">
        <f t="shared" si="5"/>
        <v>1575.17</v>
      </c>
      <c r="J17" s="79">
        <f t="shared" si="5"/>
        <v>1575.17</v>
      </c>
      <c r="K17" s="79">
        <f t="shared" si="5"/>
        <v>1575.17</v>
      </c>
      <c r="L17" s="79">
        <f>L16*$C16</f>
        <v>1575.17</v>
      </c>
      <c r="M17" s="80"/>
      <c r="N17" s="80"/>
      <c r="O17" s="80"/>
      <c r="P17" s="80"/>
      <c r="Q17" s="80"/>
      <c r="R17" s="80"/>
      <c r="S17" s="93">
        <f>SUM(D17:R17)</f>
        <v>31503.360000000001</v>
      </c>
      <c r="U17" s="425">
        <f>S17-C16</f>
        <v>0</v>
      </c>
    </row>
    <row r="18" spans="1:21" ht="15" customHeight="1" x14ac:dyDescent="0.25">
      <c r="A18" s="500" t="s">
        <v>183</v>
      </c>
      <c r="B18" s="502" t="s">
        <v>184</v>
      </c>
      <c r="C18" s="501">
        <f>'PLANILHA S DESONERAÇÃO'!J35</f>
        <v>9099107.9499999993</v>
      </c>
      <c r="D18" s="77"/>
      <c r="E18" s="76">
        <v>0.25</v>
      </c>
      <c r="F18" s="76">
        <v>0.25</v>
      </c>
      <c r="G18" s="76">
        <v>0.25</v>
      </c>
      <c r="H18" s="76">
        <v>0.25</v>
      </c>
      <c r="I18" s="77"/>
      <c r="J18" s="77"/>
      <c r="K18" s="77"/>
      <c r="L18" s="77"/>
      <c r="M18" s="77"/>
      <c r="N18" s="77"/>
      <c r="O18" s="77"/>
      <c r="P18" s="77"/>
      <c r="Q18" s="77"/>
      <c r="R18" s="77"/>
      <c r="S18" s="78">
        <f>S19/C18</f>
        <v>1</v>
      </c>
      <c r="U18" s="426"/>
    </row>
    <row r="19" spans="1:21" ht="15" customHeight="1" x14ac:dyDescent="0.25">
      <c r="A19" s="500"/>
      <c r="B19" s="502"/>
      <c r="C19" s="501"/>
      <c r="D19" s="80"/>
      <c r="E19" s="79">
        <f>E18*$C18</f>
        <v>2274776.9900000002</v>
      </c>
      <c r="F19" s="79">
        <f t="shared" ref="F19" si="6">F18*$C18</f>
        <v>2274776.9900000002</v>
      </c>
      <c r="G19" s="79">
        <f t="shared" ref="G19" si="7">G18*$C18</f>
        <v>2274776.9900000002</v>
      </c>
      <c r="H19" s="79">
        <f>H18*$C18-0.01</f>
        <v>2274776.98</v>
      </c>
      <c r="I19" s="80"/>
      <c r="J19" s="80"/>
      <c r="K19" s="80"/>
      <c r="L19" s="80"/>
      <c r="M19" s="80"/>
      <c r="N19" s="80"/>
      <c r="O19" s="80"/>
      <c r="P19" s="80"/>
      <c r="Q19" s="80"/>
      <c r="R19" s="80"/>
      <c r="S19" s="93">
        <f>SUM(D19:R19)</f>
        <v>9099107.9499999993</v>
      </c>
      <c r="U19" s="425">
        <f>S19-C18</f>
        <v>0</v>
      </c>
    </row>
    <row r="20" spans="1:21" ht="15" customHeight="1" x14ac:dyDescent="0.25">
      <c r="A20" s="500" t="s">
        <v>250</v>
      </c>
      <c r="B20" s="502" t="s">
        <v>251</v>
      </c>
      <c r="C20" s="501">
        <f>'PLANILHA S DESONERAÇÃO'!J96</f>
        <v>791691.31</v>
      </c>
      <c r="D20" s="77"/>
      <c r="E20" s="77"/>
      <c r="F20" s="77"/>
      <c r="G20" s="77"/>
      <c r="H20" s="76">
        <v>0.2</v>
      </c>
      <c r="I20" s="76">
        <v>0.4</v>
      </c>
      <c r="J20" s="76">
        <v>0.2</v>
      </c>
      <c r="K20" s="76">
        <v>0.2</v>
      </c>
      <c r="L20" s="77"/>
      <c r="M20" s="77"/>
      <c r="N20" s="77"/>
      <c r="O20" s="77"/>
      <c r="P20" s="77"/>
      <c r="Q20" s="77"/>
      <c r="R20" s="77"/>
      <c r="S20" s="78">
        <f>S21/C20</f>
        <v>1</v>
      </c>
      <c r="U20" s="426"/>
    </row>
    <row r="21" spans="1:21" ht="15" customHeight="1" x14ac:dyDescent="0.25">
      <c r="A21" s="500"/>
      <c r="B21" s="502"/>
      <c r="C21" s="501"/>
      <c r="D21" s="80"/>
      <c r="E21" s="80"/>
      <c r="F21" s="80"/>
      <c r="G21" s="80"/>
      <c r="H21" s="79">
        <f t="shared" ref="H21" si="8">H20*$C20</f>
        <v>158338.26</v>
      </c>
      <c r="I21" s="79">
        <f>I20*$C20+0.01</f>
        <v>316676.53000000003</v>
      </c>
      <c r="J21" s="79">
        <f t="shared" ref="J21" si="9">J20*$C20</f>
        <v>158338.26</v>
      </c>
      <c r="K21" s="79">
        <f t="shared" ref="K21" si="10">K20*$C20</f>
        <v>158338.26</v>
      </c>
      <c r="L21" s="80"/>
      <c r="M21" s="80"/>
      <c r="N21" s="80"/>
      <c r="O21" s="80"/>
      <c r="P21" s="80"/>
      <c r="Q21" s="80"/>
      <c r="R21" s="80"/>
      <c r="S21" s="93">
        <f>SUM(D21:R21)</f>
        <v>791691.31</v>
      </c>
      <c r="U21" s="425">
        <f>S21-C20</f>
        <v>0</v>
      </c>
    </row>
    <row r="22" spans="1:21" ht="15" customHeight="1" x14ac:dyDescent="0.25">
      <c r="A22" s="500" t="s">
        <v>467</v>
      </c>
      <c r="B22" s="502" t="s">
        <v>468</v>
      </c>
      <c r="C22" s="501">
        <f>'PLANILHA S DESONERAÇÃO'!J250</f>
        <v>8362805.7199999997</v>
      </c>
      <c r="D22" s="77"/>
      <c r="E22" s="77"/>
      <c r="F22" s="77"/>
      <c r="G22" s="77"/>
      <c r="H22" s="77"/>
      <c r="I22" s="76">
        <v>0.1</v>
      </c>
      <c r="J22" s="76">
        <v>0.5</v>
      </c>
      <c r="K22" s="76">
        <v>0.15</v>
      </c>
      <c r="L22" s="76">
        <v>0.25</v>
      </c>
      <c r="M22" s="77"/>
      <c r="N22" s="77"/>
      <c r="O22" s="77"/>
      <c r="P22" s="77"/>
      <c r="Q22" s="77"/>
      <c r="R22" s="77"/>
      <c r="S22" s="78">
        <f>S23/C22</f>
        <v>1</v>
      </c>
      <c r="U22" s="426"/>
    </row>
    <row r="23" spans="1:21" ht="15" customHeight="1" x14ac:dyDescent="0.25">
      <c r="A23" s="500"/>
      <c r="B23" s="502"/>
      <c r="C23" s="501"/>
      <c r="D23" s="80"/>
      <c r="E23" s="80"/>
      <c r="F23" s="80"/>
      <c r="G23" s="80"/>
      <c r="H23" s="80"/>
      <c r="I23" s="79">
        <f t="shared" ref="I23" si="11">I22*$C22</f>
        <v>836280.57</v>
      </c>
      <c r="J23" s="79">
        <f t="shared" ref="J23" si="12">J22*$C22</f>
        <v>4181402.86</v>
      </c>
      <c r="K23" s="79">
        <f t="shared" ref="K23" si="13">K22*$C22</f>
        <v>1254420.8600000001</v>
      </c>
      <c r="L23" s="79">
        <f>L22*$C22</f>
        <v>2090701.43</v>
      </c>
      <c r="M23" s="80"/>
      <c r="N23" s="80"/>
      <c r="O23" s="80"/>
      <c r="P23" s="80"/>
      <c r="Q23" s="80"/>
      <c r="R23" s="80"/>
      <c r="S23" s="93">
        <f>SUM(D23:R23)</f>
        <v>8362805.7199999997</v>
      </c>
      <c r="U23" s="425">
        <f>S23-C22</f>
        <v>0</v>
      </c>
    </row>
    <row r="24" spans="1:21" ht="15" customHeight="1" x14ac:dyDescent="0.25">
      <c r="A24" s="500" t="s">
        <v>607</v>
      </c>
      <c r="B24" s="502" t="s">
        <v>608</v>
      </c>
      <c r="C24" s="501">
        <f>'PLANILHA S DESONERAÇÃO'!J425</f>
        <v>11184117.539999999</v>
      </c>
      <c r="D24" s="77"/>
      <c r="E24" s="77"/>
      <c r="F24" s="77"/>
      <c r="G24" s="77"/>
      <c r="H24" s="81"/>
      <c r="I24" s="76">
        <v>0.1</v>
      </c>
      <c r="J24" s="76">
        <v>0.15</v>
      </c>
      <c r="K24" s="76">
        <v>0.5</v>
      </c>
      <c r="L24" s="76">
        <v>0.25</v>
      </c>
      <c r="M24" s="77"/>
      <c r="N24" s="77"/>
      <c r="O24" s="77"/>
      <c r="P24" s="77"/>
      <c r="Q24" s="77"/>
      <c r="R24" s="77"/>
      <c r="S24" s="78">
        <f>S25/C24</f>
        <v>1</v>
      </c>
      <c r="U24" s="426"/>
    </row>
    <row r="25" spans="1:21" ht="15" customHeight="1" x14ac:dyDescent="0.25">
      <c r="A25" s="500"/>
      <c r="B25" s="502"/>
      <c r="C25" s="501"/>
      <c r="D25" s="80"/>
      <c r="E25" s="80"/>
      <c r="F25" s="80"/>
      <c r="G25" s="80"/>
      <c r="H25" s="82"/>
      <c r="I25" s="79">
        <f t="shared" ref="I25" si="14">I24*$C24</f>
        <v>1118411.75</v>
      </c>
      <c r="J25" s="79">
        <f t="shared" ref="J25" si="15">J24*$C24</f>
        <v>1677617.63</v>
      </c>
      <c r="K25" s="79">
        <f t="shared" ref="K25" si="16">K24*$C24</f>
        <v>5592058.7699999996</v>
      </c>
      <c r="L25" s="79">
        <f>L24*$C24</f>
        <v>2796029.39</v>
      </c>
      <c r="M25" s="80"/>
      <c r="N25" s="80"/>
      <c r="O25" s="80"/>
      <c r="P25" s="80"/>
      <c r="Q25" s="80"/>
      <c r="R25" s="80"/>
      <c r="S25" s="93">
        <f>SUM(D25:R25)</f>
        <v>11184117.539999999</v>
      </c>
      <c r="U25" s="425">
        <f>S25-C24</f>
        <v>0</v>
      </c>
    </row>
    <row r="26" spans="1:21" ht="15" customHeight="1" x14ac:dyDescent="0.25">
      <c r="A26" s="503" t="s">
        <v>635</v>
      </c>
      <c r="B26" s="504" t="s">
        <v>636</v>
      </c>
      <c r="C26" s="501">
        <f>'PLANILHA S DESONERAÇÃO'!J457</f>
        <v>313617.06</v>
      </c>
      <c r="D26" s="77"/>
      <c r="E26" s="77"/>
      <c r="F26" s="77"/>
      <c r="G26" s="77"/>
      <c r="H26" s="81"/>
      <c r="I26" s="77"/>
      <c r="J26" s="77"/>
      <c r="K26" s="77"/>
      <c r="L26" s="77"/>
      <c r="M26" s="76">
        <v>0.1666</v>
      </c>
      <c r="N26" s="76">
        <v>0.16669999999999999</v>
      </c>
      <c r="O26" s="76">
        <v>0.16669999999999999</v>
      </c>
      <c r="P26" s="76">
        <v>0.16669999999999999</v>
      </c>
      <c r="Q26" s="76">
        <v>0.16669999999999999</v>
      </c>
      <c r="R26" s="76">
        <v>0.1666</v>
      </c>
      <c r="S26" s="78">
        <f>S27/C26</f>
        <v>1</v>
      </c>
      <c r="U26" s="426"/>
    </row>
    <row r="27" spans="1:21" ht="15" customHeight="1" x14ac:dyDescent="0.25">
      <c r="A27" s="503"/>
      <c r="B27" s="504"/>
      <c r="C27" s="501"/>
      <c r="D27" s="80"/>
      <c r="E27" s="80"/>
      <c r="F27" s="80"/>
      <c r="G27" s="80"/>
      <c r="H27" s="82"/>
      <c r="I27" s="80"/>
      <c r="J27" s="80"/>
      <c r="K27" s="80"/>
      <c r="L27" s="80"/>
      <c r="M27" s="79">
        <f>M26*$C26+0.01</f>
        <v>52248.61</v>
      </c>
      <c r="N27" s="79">
        <f>N26*$C26</f>
        <v>52279.96</v>
      </c>
      <c r="O27" s="79">
        <f>O26*$C26</f>
        <v>52279.96</v>
      </c>
      <c r="P27" s="79">
        <f>P26*$C26</f>
        <v>52279.96</v>
      </c>
      <c r="Q27" s="79">
        <f>Q26*$C26</f>
        <v>52279.96</v>
      </c>
      <c r="R27" s="79">
        <f>R26*$C26+0.01</f>
        <v>52248.61</v>
      </c>
      <c r="S27" s="93">
        <f>SUM(D27:R27)</f>
        <v>313617.06</v>
      </c>
      <c r="U27" s="425">
        <f>S27-C26</f>
        <v>0</v>
      </c>
    </row>
    <row r="28" spans="1:21" ht="15" customHeight="1" x14ac:dyDescent="0.25">
      <c r="A28" s="83"/>
      <c r="B28" s="84"/>
      <c r="C28" s="506">
        <f>SUM(C12,C26)</f>
        <v>29973894.07</v>
      </c>
      <c r="D28" s="85">
        <f t="shared" ref="D28:R28" si="17">SUM(D13,D27)</f>
        <v>124081.66</v>
      </c>
      <c r="E28" s="85">
        <f t="shared" si="17"/>
        <v>2295355.71</v>
      </c>
      <c r="F28" s="85">
        <f t="shared" si="17"/>
        <v>2285904.7200000002</v>
      </c>
      <c r="G28" s="85">
        <f t="shared" si="17"/>
        <v>2285904.7200000002</v>
      </c>
      <c r="H28" s="85">
        <f t="shared" si="17"/>
        <v>2444242.9700000002</v>
      </c>
      <c r="I28" s="85">
        <f t="shared" si="17"/>
        <v>2282496.58</v>
      </c>
      <c r="J28" s="85">
        <f t="shared" si="17"/>
        <v>6028486.4800000004</v>
      </c>
      <c r="K28" s="85">
        <f t="shared" si="17"/>
        <v>7015945.6200000001</v>
      </c>
      <c r="L28" s="85">
        <f>SUM(L13,L27)</f>
        <v>4897858.55</v>
      </c>
      <c r="M28" s="85">
        <f>SUM(M13,M27)</f>
        <v>52248.61</v>
      </c>
      <c r="N28" s="85">
        <f>SUM(N13,N27)</f>
        <v>52279.96</v>
      </c>
      <c r="O28" s="85">
        <f>SUM(O13,O27)</f>
        <v>52279.96</v>
      </c>
      <c r="P28" s="85">
        <f>SUM(P13,P27)</f>
        <v>52279.96</v>
      </c>
      <c r="Q28" s="85">
        <f>SUM(Q13,Q27)</f>
        <v>52279.96</v>
      </c>
      <c r="R28" s="85">
        <f>SUM(R13,R27)</f>
        <v>52248.61</v>
      </c>
      <c r="S28" s="505">
        <f>SUM(S27,S25,S23,,S21,S19,S17,S15)</f>
        <v>29973894.07</v>
      </c>
    </row>
    <row r="29" spans="1:21" ht="15" customHeight="1" x14ac:dyDescent="0.25">
      <c r="A29" s="86"/>
      <c r="B29" s="87"/>
      <c r="C29" s="506"/>
      <c r="D29" s="424">
        <f>D28</f>
        <v>124081.66</v>
      </c>
      <c r="E29" s="424">
        <f>D29+E28</f>
        <v>2419437.37</v>
      </c>
      <c r="F29" s="424">
        <f t="shared" ref="F29:R29" si="18">E29+F28</f>
        <v>4705342.09</v>
      </c>
      <c r="G29" s="424">
        <f t="shared" si="18"/>
        <v>6991246.8099999996</v>
      </c>
      <c r="H29" s="424">
        <f t="shared" si="18"/>
        <v>9435489.7799999993</v>
      </c>
      <c r="I29" s="424">
        <f t="shared" si="18"/>
        <v>11717986.359999999</v>
      </c>
      <c r="J29" s="424">
        <f t="shared" si="18"/>
        <v>17746472.84</v>
      </c>
      <c r="K29" s="424">
        <f t="shared" si="18"/>
        <v>24762418.460000001</v>
      </c>
      <c r="L29" s="424">
        <f>K29+L28</f>
        <v>29660277.010000002</v>
      </c>
      <c r="M29" s="424">
        <f>L29+M28</f>
        <v>29712525.620000001</v>
      </c>
      <c r="N29" s="424">
        <f>M29+N28</f>
        <v>29764805.579999998</v>
      </c>
      <c r="O29" s="424">
        <f>N29+O28</f>
        <v>29817085.539999999</v>
      </c>
      <c r="P29" s="424">
        <f>O29+P28</f>
        <v>29869365.5</v>
      </c>
      <c r="Q29" s="424">
        <f>P29+Q28</f>
        <v>29921645.460000001</v>
      </c>
      <c r="R29" s="424">
        <f>Q29+R28</f>
        <v>29973894.07</v>
      </c>
      <c r="S29" s="505"/>
    </row>
    <row r="30" spans="1:21" ht="15" hidden="1" customHeight="1" x14ac:dyDescent="0.25">
      <c r="D30" s="427"/>
      <c r="E30" s="427"/>
      <c r="F30" s="427"/>
      <c r="G30" s="427"/>
      <c r="H30" s="427"/>
      <c r="I30" s="427"/>
      <c r="J30" s="427"/>
      <c r="K30" s="427"/>
      <c r="L30" s="427"/>
      <c r="M30" s="427"/>
      <c r="N30" s="427"/>
      <c r="O30" s="427"/>
      <c r="P30" s="427"/>
      <c r="Q30" s="427"/>
      <c r="R30" s="427"/>
    </row>
    <row r="31" spans="1:21" ht="15" hidden="1" customHeight="1" x14ac:dyDescent="0.25">
      <c r="A31" s="91" t="s">
        <v>32</v>
      </c>
      <c r="B31" s="91" t="s">
        <v>33</v>
      </c>
      <c r="C31" s="91" t="s">
        <v>1102</v>
      </c>
      <c r="D31" s="91" t="s">
        <v>1111</v>
      </c>
      <c r="E31" s="91" t="s">
        <v>1112</v>
      </c>
      <c r="F31" s="91" t="s">
        <v>1113</v>
      </c>
      <c r="G31" s="91" t="s">
        <v>1114</v>
      </c>
      <c r="H31" s="91" t="s">
        <v>1115</v>
      </c>
      <c r="I31" s="91" t="s">
        <v>1116</v>
      </c>
      <c r="J31" s="91" t="s">
        <v>1117</v>
      </c>
      <c r="K31" s="92" t="s">
        <v>1118</v>
      </c>
    </row>
    <row r="32" spans="1:21" ht="15" hidden="1" customHeight="1" x14ac:dyDescent="0.25">
      <c r="A32" s="503" t="s">
        <v>130</v>
      </c>
      <c r="B32" s="504" t="s">
        <v>131</v>
      </c>
      <c r="C32" s="501">
        <v>29660277.010000002</v>
      </c>
      <c r="D32" s="76">
        <v>0.1651</v>
      </c>
      <c r="E32" s="77"/>
      <c r="F32" s="77"/>
      <c r="G32" s="77"/>
      <c r="H32" s="77"/>
      <c r="I32" s="77"/>
      <c r="J32" s="77"/>
      <c r="K32" s="78">
        <v>1</v>
      </c>
    </row>
    <row r="33" spans="1:11" ht="15" hidden="1" customHeight="1" x14ac:dyDescent="0.25">
      <c r="A33" s="503"/>
      <c r="B33" s="504"/>
      <c r="C33" s="501"/>
      <c r="D33" s="79">
        <v>4897858.55</v>
      </c>
      <c r="E33" s="80"/>
      <c r="F33" s="80"/>
      <c r="G33" s="80"/>
      <c r="H33" s="80"/>
      <c r="I33" s="80"/>
      <c r="J33" s="80"/>
      <c r="K33" s="93">
        <v>29660277.010000002</v>
      </c>
    </row>
    <row r="34" spans="1:11" ht="15" hidden="1" customHeight="1" x14ac:dyDescent="0.25">
      <c r="A34" s="500" t="s">
        <v>132</v>
      </c>
      <c r="B34" s="502" t="s">
        <v>133</v>
      </c>
      <c r="C34" s="501">
        <v>191051.13</v>
      </c>
      <c r="D34" s="76">
        <v>0.05</v>
      </c>
      <c r="E34" s="77"/>
      <c r="F34" s="77"/>
      <c r="G34" s="77"/>
      <c r="H34" s="77"/>
      <c r="I34" s="77"/>
      <c r="J34" s="77"/>
      <c r="K34" s="78">
        <v>1</v>
      </c>
    </row>
    <row r="35" spans="1:11" ht="15" hidden="1" customHeight="1" x14ac:dyDescent="0.25">
      <c r="A35" s="500"/>
      <c r="B35" s="502"/>
      <c r="C35" s="501"/>
      <c r="D35" s="79">
        <v>9552.56</v>
      </c>
      <c r="E35" s="80"/>
      <c r="F35" s="80"/>
      <c r="G35" s="80"/>
      <c r="H35" s="80"/>
      <c r="I35" s="80"/>
      <c r="J35" s="80"/>
      <c r="K35" s="93">
        <v>191051.13</v>
      </c>
    </row>
    <row r="36" spans="1:11" ht="15" hidden="1" customHeight="1" x14ac:dyDescent="0.25">
      <c r="A36" s="500" t="s">
        <v>170</v>
      </c>
      <c r="B36" s="502" t="s">
        <v>171</v>
      </c>
      <c r="C36" s="501">
        <v>31503.360000000001</v>
      </c>
      <c r="D36" s="76">
        <v>0.05</v>
      </c>
      <c r="E36" s="77"/>
      <c r="F36" s="77"/>
      <c r="G36" s="77"/>
      <c r="H36" s="77"/>
      <c r="I36" s="77"/>
      <c r="J36" s="77"/>
      <c r="K36" s="78">
        <v>1</v>
      </c>
    </row>
    <row r="37" spans="1:11" ht="15" hidden="1" customHeight="1" x14ac:dyDescent="0.25">
      <c r="A37" s="500"/>
      <c r="B37" s="502"/>
      <c r="C37" s="501"/>
      <c r="D37" s="79">
        <v>1575.17</v>
      </c>
      <c r="E37" s="80"/>
      <c r="F37" s="80"/>
      <c r="G37" s="80"/>
      <c r="H37" s="80"/>
      <c r="I37" s="80"/>
      <c r="J37" s="80"/>
      <c r="K37" s="93">
        <v>31503.360000000001</v>
      </c>
    </row>
    <row r="38" spans="1:11" ht="15" hidden="1" customHeight="1" x14ac:dyDescent="0.25">
      <c r="A38" s="500" t="s">
        <v>183</v>
      </c>
      <c r="B38" s="502" t="s">
        <v>184</v>
      </c>
      <c r="C38" s="501">
        <v>9099107.9499999993</v>
      </c>
      <c r="D38" s="77"/>
      <c r="E38" s="77"/>
      <c r="F38" s="77"/>
      <c r="G38" s="77"/>
      <c r="H38" s="77"/>
      <c r="I38" s="77"/>
      <c r="J38" s="77"/>
      <c r="K38" s="78">
        <v>1</v>
      </c>
    </row>
    <row r="39" spans="1:11" ht="15" hidden="1" customHeight="1" x14ac:dyDescent="0.25">
      <c r="A39" s="500"/>
      <c r="B39" s="502"/>
      <c r="C39" s="501"/>
      <c r="D39" s="80"/>
      <c r="E39" s="80"/>
      <c r="F39" s="80"/>
      <c r="G39" s="80"/>
      <c r="H39" s="80"/>
      <c r="I39" s="80"/>
      <c r="J39" s="80"/>
      <c r="K39" s="93">
        <v>9099107.9499999993</v>
      </c>
    </row>
    <row r="40" spans="1:11" ht="15" hidden="1" customHeight="1" x14ac:dyDescent="0.25">
      <c r="A40" s="500" t="s">
        <v>250</v>
      </c>
      <c r="B40" s="502" t="s">
        <v>251</v>
      </c>
      <c r="C40" s="501">
        <v>791691.31</v>
      </c>
      <c r="D40" s="77"/>
      <c r="E40" s="77"/>
      <c r="F40" s="77"/>
      <c r="G40" s="77"/>
      <c r="H40" s="77"/>
      <c r="I40" s="77"/>
      <c r="J40" s="77"/>
      <c r="K40" s="78">
        <v>1</v>
      </c>
    </row>
    <row r="41" spans="1:11" ht="15" hidden="1" customHeight="1" x14ac:dyDescent="0.25">
      <c r="A41" s="500"/>
      <c r="B41" s="502"/>
      <c r="C41" s="501"/>
      <c r="D41" s="80"/>
      <c r="E41" s="80"/>
      <c r="F41" s="80"/>
      <c r="G41" s="80"/>
      <c r="H41" s="80"/>
      <c r="I41" s="80"/>
      <c r="J41" s="80"/>
      <c r="K41" s="93">
        <v>791691.31</v>
      </c>
    </row>
    <row r="42" spans="1:11" ht="15" hidden="1" customHeight="1" x14ac:dyDescent="0.25">
      <c r="A42" s="500" t="s">
        <v>467</v>
      </c>
      <c r="B42" s="502" t="s">
        <v>468</v>
      </c>
      <c r="C42" s="501">
        <v>8362805.7199999997</v>
      </c>
      <c r="D42" s="76">
        <v>0.25</v>
      </c>
      <c r="E42" s="77"/>
      <c r="F42" s="77"/>
      <c r="G42" s="77"/>
      <c r="H42" s="77"/>
      <c r="I42" s="77"/>
      <c r="J42" s="77"/>
      <c r="K42" s="78">
        <v>1</v>
      </c>
    </row>
    <row r="43" spans="1:11" ht="15" hidden="1" customHeight="1" x14ac:dyDescent="0.25">
      <c r="A43" s="500"/>
      <c r="B43" s="502"/>
      <c r="C43" s="501"/>
      <c r="D43" s="79">
        <v>2090701.43</v>
      </c>
      <c r="E43" s="80"/>
      <c r="F43" s="80"/>
      <c r="G43" s="80"/>
      <c r="H43" s="80"/>
      <c r="I43" s="80"/>
      <c r="J43" s="80"/>
      <c r="K43" s="93">
        <v>8362805.7199999997</v>
      </c>
    </row>
    <row r="44" spans="1:11" ht="15" hidden="1" customHeight="1" x14ac:dyDescent="0.25">
      <c r="A44" s="500" t="s">
        <v>607</v>
      </c>
      <c r="B44" s="502" t="s">
        <v>608</v>
      </c>
      <c r="C44" s="501">
        <v>11184117.539999999</v>
      </c>
      <c r="D44" s="76">
        <v>0.25</v>
      </c>
      <c r="E44" s="77"/>
      <c r="F44" s="77"/>
      <c r="G44" s="77"/>
      <c r="H44" s="77"/>
      <c r="I44" s="77"/>
      <c r="J44" s="77"/>
      <c r="K44" s="78">
        <v>1</v>
      </c>
    </row>
    <row r="45" spans="1:11" ht="15" hidden="1" customHeight="1" x14ac:dyDescent="0.25">
      <c r="A45" s="500"/>
      <c r="B45" s="502"/>
      <c r="C45" s="501"/>
      <c r="D45" s="79">
        <v>2796029.39</v>
      </c>
      <c r="E45" s="80"/>
      <c r="F45" s="80"/>
      <c r="G45" s="80"/>
      <c r="H45" s="80"/>
      <c r="I45" s="80"/>
      <c r="J45" s="80"/>
      <c r="K45" s="93">
        <v>11184117.539999999</v>
      </c>
    </row>
    <row r="46" spans="1:11" ht="15" hidden="1" customHeight="1" x14ac:dyDescent="0.25">
      <c r="A46" s="503" t="s">
        <v>635</v>
      </c>
      <c r="B46" s="504" t="s">
        <v>636</v>
      </c>
      <c r="C46" s="501">
        <v>313617.06</v>
      </c>
      <c r="D46" s="77"/>
      <c r="E46" s="76">
        <v>0.1666</v>
      </c>
      <c r="F46" s="76">
        <v>0.16669999999999999</v>
      </c>
      <c r="G46" s="76">
        <v>0.16669999999999999</v>
      </c>
      <c r="H46" s="76">
        <v>0.16669999999999999</v>
      </c>
      <c r="I46" s="76">
        <v>0.16669999999999999</v>
      </c>
      <c r="J46" s="76">
        <v>0.1666</v>
      </c>
      <c r="K46" s="78">
        <v>1</v>
      </c>
    </row>
    <row r="47" spans="1:11" ht="15" hidden="1" customHeight="1" x14ac:dyDescent="0.25">
      <c r="A47" s="503"/>
      <c r="B47" s="504"/>
      <c r="C47" s="501"/>
      <c r="D47" s="80"/>
      <c r="E47" s="79">
        <v>52248.61</v>
      </c>
      <c r="F47" s="79">
        <v>52279.96</v>
      </c>
      <c r="G47" s="79">
        <v>52279.96</v>
      </c>
      <c r="H47" s="79">
        <v>52279.96</v>
      </c>
      <c r="I47" s="79">
        <v>52279.96</v>
      </c>
      <c r="J47" s="79">
        <v>52248.61</v>
      </c>
      <c r="K47" s="93">
        <v>313617.06</v>
      </c>
    </row>
    <row r="48" spans="1:11" ht="15" hidden="1" customHeight="1" x14ac:dyDescent="0.25">
      <c r="A48" s="83"/>
      <c r="B48" s="84"/>
      <c r="C48" s="506">
        <f>SUM(C32,C46)</f>
        <v>29973894.07</v>
      </c>
      <c r="D48" s="85">
        <f>SUM(D33,D47)</f>
        <v>4897858.55</v>
      </c>
      <c r="E48" s="85">
        <f>SUM(E33,E47)</f>
        <v>52248.61</v>
      </c>
      <c r="F48" s="85">
        <f>SUM(F33,F47)</f>
        <v>52279.96</v>
      </c>
      <c r="G48" s="85">
        <f>SUM(G33,G47)</f>
        <v>52279.96</v>
      </c>
      <c r="H48" s="85">
        <f>SUM(H33,H47)</f>
        <v>52279.96</v>
      </c>
      <c r="I48" s="85">
        <f>SUM(I33,I47)</f>
        <v>52279.96</v>
      </c>
      <c r="J48" s="85">
        <f>SUM(J33,J47)</f>
        <v>52248.61</v>
      </c>
      <c r="K48" s="505">
        <f>SUM(K47,K45,K43,,K41,K39,K37,K35)</f>
        <v>29973894.07</v>
      </c>
    </row>
    <row r="49" spans="1:11" ht="15" hidden="1" customHeight="1" x14ac:dyDescent="0.25">
      <c r="A49" s="86"/>
      <c r="B49" s="87"/>
      <c r="C49" s="506"/>
      <c r="D49" s="424">
        <f>C49+D48</f>
        <v>4897858.55</v>
      </c>
      <c r="E49" s="424">
        <f>D49+E48</f>
        <v>4950107.16</v>
      </c>
      <c r="F49" s="424">
        <f>E49+F48</f>
        <v>5002387.12</v>
      </c>
      <c r="G49" s="424">
        <f>F49+G48</f>
        <v>5054667.08</v>
      </c>
      <c r="H49" s="424">
        <f>G49+H48</f>
        <v>5106947.04</v>
      </c>
      <c r="I49" s="424">
        <f>H49+I48</f>
        <v>5159227</v>
      </c>
      <c r="J49" s="424">
        <f>I49+J48</f>
        <v>5211475.6100000003</v>
      </c>
      <c r="K49" s="505"/>
    </row>
    <row r="50" spans="1:11" ht="15.75" customHeight="1" x14ac:dyDescent="0.25">
      <c r="D50" s="427"/>
      <c r="E50" s="427"/>
      <c r="F50" s="427"/>
      <c r="G50" s="427"/>
      <c r="H50" s="427"/>
      <c r="I50" s="427"/>
      <c r="J50" s="427"/>
    </row>
    <row r="51" spans="1:11" ht="15.75" customHeight="1" x14ac:dyDescent="0.25"/>
    <row r="52" spans="1:11" ht="15.75" customHeight="1" x14ac:dyDescent="0.25"/>
    <row r="53" spans="1:11" ht="15.75" customHeight="1" x14ac:dyDescent="0.25"/>
    <row r="54" spans="1:11" ht="15.75" customHeight="1" x14ac:dyDescent="0.25"/>
    <row r="55" spans="1:11" ht="15.75" customHeight="1" x14ac:dyDescent="0.25"/>
    <row r="56" spans="1:11" ht="15.75" customHeight="1" x14ac:dyDescent="0.25"/>
    <row r="57" spans="1:11" ht="15.75" customHeight="1" x14ac:dyDescent="0.25"/>
    <row r="58" spans="1:11" ht="15.75" customHeight="1" x14ac:dyDescent="0.25"/>
    <row r="59" spans="1:11" ht="15.75" customHeight="1" x14ac:dyDescent="0.25"/>
    <row r="60" spans="1:11" ht="15.75" customHeight="1" x14ac:dyDescent="0.25"/>
    <row r="61" spans="1:11" ht="15.75" customHeight="1" x14ac:dyDescent="0.25"/>
    <row r="62" spans="1:11" ht="15.75" customHeight="1" x14ac:dyDescent="0.25"/>
    <row r="63" spans="1:11" ht="15.75" customHeight="1" x14ac:dyDescent="0.25"/>
    <row r="64" spans="1:1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sheetData>
  <mergeCells count="63">
    <mergeCell ref="A46:A47"/>
    <mergeCell ref="B46:B47"/>
    <mergeCell ref="C46:C47"/>
    <mergeCell ref="C48:C49"/>
    <mergeCell ref="K48:K49"/>
    <mergeCell ref="A32:A33"/>
    <mergeCell ref="B32:B33"/>
    <mergeCell ref="C32:C33"/>
    <mergeCell ref="A34:A35"/>
    <mergeCell ref="B34:B35"/>
    <mergeCell ref="C34:C35"/>
    <mergeCell ref="A36:A37"/>
    <mergeCell ref="B36:B37"/>
    <mergeCell ref="C36:C37"/>
    <mergeCell ref="A38:A39"/>
    <mergeCell ref="B38:B39"/>
    <mergeCell ref="C38:C39"/>
    <mergeCell ref="A40:A41"/>
    <mergeCell ref="B40:B41"/>
    <mergeCell ref="C40:C41"/>
    <mergeCell ref="A42:A43"/>
    <mergeCell ref="B42:B43"/>
    <mergeCell ref="C42:C43"/>
    <mergeCell ref="A44:A45"/>
    <mergeCell ref="B44:B45"/>
    <mergeCell ref="C44:C45"/>
    <mergeCell ref="A2:F3"/>
    <mergeCell ref="A4:F5"/>
    <mergeCell ref="A6:F9"/>
    <mergeCell ref="A1:K1"/>
    <mergeCell ref="S28:S29"/>
    <mergeCell ref="A12:A13"/>
    <mergeCell ref="B12:B13"/>
    <mergeCell ref="C12:C13"/>
    <mergeCell ref="A16:A17"/>
    <mergeCell ref="B16:B17"/>
    <mergeCell ref="C16:C17"/>
    <mergeCell ref="A18:A19"/>
    <mergeCell ref="A20:A21"/>
    <mergeCell ref="B20:B21"/>
    <mergeCell ref="C26:C27"/>
    <mergeCell ref="C28:C29"/>
    <mergeCell ref="B18:B19"/>
    <mergeCell ref="C18:C19"/>
    <mergeCell ref="A24:A25"/>
    <mergeCell ref="A14:A15"/>
    <mergeCell ref="B24:B25"/>
    <mergeCell ref="C24:C25"/>
    <mergeCell ref="A26:A27"/>
    <mergeCell ref="B26:B27"/>
    <mergeCell ref="B22:B23"/>
    <mergeCell ref="A22:A23"/>
    <mergeCell ref="C22:C23"/>
    <mergeCell ref="C20:C21"/>
    <mergeCell ref="B14:B15"/>
    <mergeCell ref="C14:C15"/>
    <mergeCell ref="I2:K9"/>
    <mergeCell ref="G2:G3"/>
    <mergeCell ref="H2:H3"/>
    <mergeCell ref="G4:G5"/>
    <mergeCell ref="H4:H5"/>
    <mergeCell ref="G6:G7"/>
    <mergeCell ref="H6:H7"/>
  </mergeCells>
  <printOptions horizontalCentered="1"/>
  <pageMargins left="0.27559055118110237" right="0.27559055118110237" top="0.39370078740157483" bottom="0.27559055118110237" header="0" footer="0"/>
  <pageSetup paperSize="9" fitToHeight="0" orientation="landscape" r:id="rId1"/>
  <rowBreaks count="1" manualBreakCount="1">
    <brk id="29" max="1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Z1000"/>
  <sheetViews>
    <sheetView topLeftCell="A24" workbookViewId="0">
      <selection activeCell="N44" sqref="N44"/>
    </sheetView>
  </sheetViews>
  <sheetFormatPr defaultColWidth="14.42578125" defaultRowHeight="15" customHeight="1" x14ac:dyDescent="0.25"/>
  <cols>
    <col min="1" max="1" width="9.42578125" customWidth="1"/>
    <col min="2" max="4" width="11.7109375" customWidth="1"/>
    <col min="5" max="5" width="25" customWidth="1"/>
    <col min="6" max="9" width="11.7109375" customWidth="1"/>
    <col min="10" max="10" width="12.28515625" customWidth="1"/>
    <col min="11" max="12" width="11.42578125" customWidth="1"/>
    <col min="13" max="26" width="8.85546875" customWidth="1"/>
  </cols>
  <sheetData>
    <row r="1" spans="1:26" ht="18" customHeight="1" x14ac:dyDescent="0.25">
      <c r="A1" s="457" t="s">
        <v>107</v>
      </c>
      <c r="B1" s="458"/>
      <c r="C1" s="458"/>
      <c r="D1" s="458"/>
      <c r="E1" s="458"/>
      <c r="F1" s="458"/>
      <c r="G1" s="458"/>
      <c r="H1" s="458"/>
      <c r="I1" s="458"/>
      <c r="J1" s="459"/>
      <c r="K1" s="1"/>
      <c r="L1" s="1"/>
      <c r="M1" s="1"/>
      <c r="N1" s="1"/>
      <c r="O1" s="1"/>
      <c r="P1" s="1"/>
      <c r="Q1" s="1"/>
      <c r="R1" s="1"/>
      <c r="S1" s="1"/>
      <c r="T1" s="1"/>
      <c r="U1" s="1"/>
      <c r="V1" s="1"/>
      <c r="W1" s="1"/>
      <c r="X1" s="1"/>
      <c r="Y1" s="1"/>
      <c r="Z1" s="1"/>
    </row>
    <row r="2" spans="1:26" ht="41.25" customHeight="1" x14ac:dyDescent="0.25">
      <c r="A2" s="2"/>
      <c r="B2" s="460" t="str">
        <f>'MAPA DESTINACAO'!B2</f>
        <v>Obra: SISTEMA DE BOMBEAMENTO DE ÁGUAS PLUVIAIS DE PONTAL DAS GARÇAS, NO MUNICÍPIO DE VILA VELHA - ES</v>
      </c>
      <c r="C2" s="461"/>
      <c r="D2" s="461"/>
      <c r="E2" s="461"/>
      <c r="F2" s="461"/>
      <c r="G2" s="462"/>
      <c r="H2" s="3"/>
      <c r="I2" s="3"/>
      <c r="J2" s="4"/>
      <c r="K2" s="1"/>
      <c r="L2" s="1"/>
      <c r="M2" s="1"/>
      <c r="N2" s="1"/>
      <c r="O2" s="1"/>
      <c r="P2" s="1"/>
      <c r="Q2" s="1"/>
      <c r="R2" s="1"/>
      <c r="S2" s="1"/>
      <c r="T2" s="1"/>
      <c r="U2" s="1"/>
      <c r="V2" s="1"/>
      <c r="W2" s="1"/>
      <c r="X2" s="1"/>
      <c r="Y2" s="1"/>
      <c r="Z2" s="1"/>
    </row>
    <row r="3" spans="1:26" ht="10.5" customHeight="1" x14ac:dyDescent="0.25">
      <c r="A3" s="2"/>
      <c r="B3" s="5" t="s">
        <v>108</v>
      </c>
      <c r="C3" s="6"/>
      <c r="D3" s="6"/>
      <c r="E3" s="6"/>
      <c r="F3" s="6"/>
      <c r="G3" s="6"/>
      <c r="H3" s="3"/>
      <c r="I3" s="3"/>
      <c r="J3" s="4"/>
      <c r="K3" s="1"/>
      <c r="L3" s="1"/>
      <c r="M3" s="1"/>
      <c r="N3" s="1"/>
      <c r="O3" s="1"/>
      <c r="P3" s="1"/>
      <c r="Q3" s="1"/>
      <c r="R3" s="1"/>
      <c r="S3" s="1"/>
      <c r="T3" s="1"/>
      <c r="U3" s="1"/>
      <c r="V3" s="1"/>
      <c r="W3" s="1"/>
      <c r="X3" s="1"/>
      <c r="Y3" s="1"/>
      <c r="Z3" s="1"/>
    </row>
    <row r="4" spans="1:26" ht="15" customHeight="1" x14ac:dyDescent="0.25">
      <c r="A4" s="463"/>
      <c r="B4" s="450"/>
      <c r="C4" s="450"/>
      <c r="D4" s="450"/>
      <c r="E4" s="450"/>
      <c r="F4" s="450"/>
      <c r="G4" s="450"/>
      <c r="H4" s="450"/>
      <c r="I4" s="450"/>
      <c r="J4" s="464"/>
      <c r="K4" s="1"/>
      <c r="L4" s="1"/>
      <c r="M4" s="1"/>
      <c r="N4" s="1"/>
      <c r="O4" s="1"/>
      <c r="P4" s="1"/>
      <c r="Q4" s="1"/>
      <c r="R4" s="1"/>
      <c r="S4" s="1"/>
      <c r="T4" s="1"/>
      <c r="U4" s="1"/>
      <c r="V4" s="1"/>
      <c r="W4" s="1"/>
      <c r="X4" s="1"/>
      <c r="Y4" s="1"/>
      <c r="Z4" s="1"/>
    </row>
    <row r="5" spans="1:26" ht="6.75" customHeight="1" x14ac:dyDescent="0.25">
      <c r="A5" s="465"/>
      <c r="B5" s="466"/>
      <c r="C5" s="466"/>
      <c r="D5" s="466"/>
      <c r="E5" s="466"/>
      <c r="F5" s="466"/>
      <c r="G5" s="466"/>
      <c r="H5" s="466"/>
      <c r="I5" s="466"/>
      <c r="J5" s="467"/>
      <c r="K5" s="1"/>
      <c r="L5" s="1"/>
      <c r="M5" s="1"/>
      <c r="N5" s="1"/>
      <c r="O5" s="1"/>
      <c r="P5" s="1"/>
      <c r="Q5" s="1"/>
      <c r="R5" s="1"/>
      <c r="S5" s="1"/>
      <c r="T5" s="1"/>
      <c r="U5" s="1"/>
      <c r="V5" s="1"/>
      <c r="W5" s="1"/>
      <c r="X5" s="1"/>
      <c r="Y5" s="1"/>
      <c r="Z5" s="1"/>
    </row>
    <row r="6" spans="1:26" ht="12.75" customHeight="1" x14ac:dyDescent="0.25">
      <c r="A6" s="1"/>
      <c r="B6" s="1"/>
      <c r="C6" s="1"/>
      <c r="D6" s="1"/>
      <c r="E6" s="1"/>
      <c r="F6" s="1"/>
      <c r="G6" s="1"/>
      <c r="H6" s="1"/>
      <c r="I6" s="1"/>
      <c r="J6" s="1"/>
      <c r="K6" s="1"/>
      <c r="L6" s="1"/>
      <c r="M6" s="1"/>
      <c r="N6" s="1"/>
      <c r="O6" s="1"/>
      <c r="P6" s="1"/>
      <c r="Q6" s="1"/>
      <c r="R6" s="1"/>
      <c r="S6" s="1"/>
      <c r="T6" s="1"/>
      <c r="U6" s="1"/>
      <c r="V6" s="1"/>
      <c r="W6" s="1"/>
      <c r="X6" s="1"/>
      <c r="Y6" s="1"/>
      <c r="Z6" s="1"/>
    </row>
    <row r="7" spans="1:26" ht="12.75" customHeight="1" x14ac:dyDescent="0.25">
      <c r="A7" s="7"/>
      <c r="B7" s="8"/>
      <c r="C7" s="8"/>
      <c r="D7" s="8"/>
      <c r="E7" s="8"/>
      <c r="F7" s="8"/>
      <c r="G7" s="8"/>
      <c r="H7" s="8"/>
      <c r="I7" s="8"/>
      <c r="J7" s="9"/>
      <c r="K7" s="1"/>
      <c r="L7" s="1" t="s">
        <v>109</v>
      </c>
      <c r="M7" s="1"/>
      <c r="N7" s="1"/>
      <c r="O7" s="1"/>
      <c r="P7" s="1"/>
      <c r="Q7" s="1"/>
      <c r="R7" s="1"/>
      <c r="S7" s="1"/>
      <c r="T7" s="1"/>
      <c r="U7" s="1"/>
      <c r="V7" s="1"/>
      <c r="W7" s="1"/>
      <c r="X7" s="1"/>
      <c r="Y7" s="1"/>
      <c r="Z7" s="1"/>
    </row>
    <row r="8" spans="1:26" ht="15" customHeight="1" x14ac:dyDescent="0.25">
      <c r="A8" s="10"/>
      <c r="B8" s="471" t="s">
        <v>110</v>
      </c>
      <c r="C8" s="472"/>
      <c r="D8" s="472"/>
      <c r="E8" s="472"/>
      <c r="F8" s="472"/>
      <c r="G8" s="472"/>
      <c r="H8" s="472"/>
      <c r="I8" s="473"/>
      <c r="J8" s="11"/>
      <c r="K8" s="1"/>
      <c r="L8" s="1"/>
      <c r="M8" s="1"/>
      <c r="N8" s="1"/>
      <c r="O8" s="1"/>
      <c r="P8" s="1"/>
      <c r="Q8" s="1"/>
      <c r="R8" s="1"/>
      <c r="S8" s="1"/>
      <c r="T8" s="1"/>
      <c r="U8" s="1"/>
      <c r="V8" s="1"/>
      <c r="W8" s="1"/>
      <c r="X8" s="1"/>
      <c r="Y8" s="1"/>
      <c r="Z8" s="1"/>
    </row>
    <row r="9" spans="1:26" ht="15" customHeight="1" x14ac:dyDescent="0.25">
      <c r="A9" s="10"/>
      <c r="B9" s="531"/>
      <c r="C9" s="469"/>
      <c r="D9" s="469"/>
      <c r="E9" s="469"/>
      <c r="F9" s="469"/>
      <c r="G9" s="469"/>
      <c r="H9" s="469"/>
      <c r="I9" s="12"/>
      <c r="J9" s="11"/>
      <c r="K9" s="1"/>
      <c r="L9" s="1"/>
      <c r="M9" s="1"/>
      <c r="N9" s="1"/>
      <c r="O9" s="1"/>
      <c r="P9" s="1"/>
      <c r="Q9" s="1"/>
      <c r="R9" s="1"/>
      <c r="S9" s="1"/>
      <c r="T9" s="1"/>
      <c r="U9" s="1"/>
      <c r="V9" s="1"/>
      <c r="W9" s="1"/>
      <c r="X9" s="1"/>
      <c r="Y9" s="1"/>
      <c r="Z9" s="1"/>
    </row>
    <row r="10" spans="1:26" ht="15" customHeight="1" x14ac:dyDescent="0.25">
      <c r="A10" s="10"/>
      <c r="B10" s="13"/>
      <c r="C10" s="16"/>
      <c r="D10" s="16"/>
      <c r="E10" s="16"/>
      <c r="F10" s="16"/>
      <c r="G10" s="16"/>
      <c r="H10" s="16"/>
      <c r="I10" s="17"/>
      <c r="J10" s="11"/>
      <c r="K10" s="1"/>
      <c r="L10" s="1"/>
      <c r="M10" s="1"/>
      <c r="N10" s="1"/>
      <c r="O10" s="1"/>
      <c r="P10" s="1"/>
      <c r="Q10" s="1"/>
      <c r="R10" s="1"/>
      <c r="S10" s="1"/>
      <c r="T10" s="1"/>
      <c r="U10" s="1"/>
      <c r="V10" s="1"/>
      <c r="W10" s="1"/>
      <c r="X10" s="1"/>
      <c r="Y10" s="1"/>
      <c r="Z10" s="1"/>
    </row>
    <row r="11" spans="1:26" ht="15" customHeight="1" x14ac:dyDescent="0.25">
      <c r="A11" s="10"/>
      <c r="B11" s="13"/>
      <c r="C11" s="14"/>
      <c r="D11" s="15"/>
      <c r="E11" s="15"/>
      <c r="F11" s="15"/>
      <c r="G11" s="16"/>
      <c r="H11" s="16"/>
      <c r="I11" s="17"/>
      <c r="J11" s="11"/>
      <c r="K11" s="1"/>
      <c r="L11" s="1"/>
      <c r="M11" s="1"/>
      <c r="N11" s="1"/>
      <c r="O11" s="1"/>
      <c r="P11" s="1"/>
      <c r="Q11" s="1"/>
      <c r="R11" s="1"/>
      <c r="S11" s="1"/>
      <c r="T11" s="1"/>
      <c r="U11" s="1"/>
      <c r="V11" s="1"/>
      <c r="W11" s="1"/>
      <c r="X11" s="1"/>
      <c r="Y11" s="1"/>
      <c r="Z11" s="1"/>
    </row>
    <row r="12" spans="1:26" ht="15" customHeight="1" x14ac:dyDescent="0.25">
      <c r="A12" s="10"/>
      <c r="B12" s="13"/>
      <c r="C12" s="14"/>
      <c r="D12" s="18" t="s">
        <v>2</v>
      </c>
      <c r="E12" s="103" t="s">
        <v>24945</v>
      </c>
      <c r="F12" s="15"/>
      <c r="G12" s="16"/>
      <c r="H12" s="16"/>
      <c r="I12" s="17"/>
      <c r="J12" s="11"/>
      <c r="K12" s="1"/>
      <c r="L12" s="1"/>
      <c r="M12" s="1"/>
      <c r="N12" s="1"/>
      <c r="O12" s="1"/>
      <c r="P12" s="1"/>
      <c r="Q12" s="1"/>
      <c r="R12" s="1"/>
      <c r="S12" s="1"/>
      <c r="T12" s="1"/>
      <c r="U12" s="1"/>
      <c r="V12" s="1"/>
      <c r="W12" s="1"/>
      <c r="X12" s="1"/>
      <c r="Y12" s="1"/>
      <c r="Z12" s="1"/>
    </row>
    <row r="13" spans="1:26" ht="15" customHeight="1" x14ac:dyDescent="0.25">
      <c r="A13" s="10"/>
      <c r="B13" s="13"/>
      <c r="C13" s="14"/>
      <c r="D13" s="15"/>
      <c r="E13" s="20" t="s">
        <v>24946</v>
      </c>
      <c r="F13" s="15"/>
      <c r="G13" s="16"/>
      <c r="H13" s="16"/>
      <c r="I13" s="17"/>
      <c r="J13" s="11"/>
      <c r="K13" s="1"/>
      <c r="L13" s="1"/>
      <c r="M13" s="1"/>
      <c r="N13" s="1"/>
      <c r="O13" s="1"/>
      <c r="P13" s="1"/>
      <c r="Q13" s="1"/>
      <c r="R13" s="1"/>
      <c r="S13" s="1"/>
      <c r="T13" s="1"/>
      <c r="U13" s="1"/>
      <c r="V13" s="1"/>
      <c r="W13" s="1"/>
      <c r="X13" s="1"/>
      <c r="Y13" s="1"/>
      <c r="Z13" s="1"/>
    </row>
    <row r="14" spans="1:26" ht="15" customHeight="1" x14ac:dyDescent="0.25">
      <c r="A14" s="10"/>
      <c r="B14" s="13"/>
      <c r="C14" s="14"/>
      <c r="D14" s="15"/>
      <c r="E14" s="15"/>
      <c r="F14" s="15"/>
      <c r="G14" s="16"/>
      <c r="H14" s="16"/>
      <c r="I14" s="17"/>
      <c r="J14" s="11"/>
      <c r="K14" s="1"/>
      <c r="L14" s="1"/>
      <c r="M14" s="1"/>
      <c r="N14" s="1"/>
      <c r="O14" s="1"/>
      <c r="P14" s="1"/>
      <c r="Q14" s="1"/>
      <c r="R14" s="1"/>
      <c r="S14" s="1"/>
      <c r="T14" s="1"/>
      <c r="U14" s="1"/>
      <c r="V14" s="1"/>
      <c r="W14" s="1"/>
      <c r="X14" s="1"/>
      <c r="Y14" s="1"/>
      <c r="Z14" s="1"/>
    </row>
    <row r="15" spans="1:26" ht="15" customHeight="1" x14ac:dyDescent="0.25">
      <c r="A15" s="10"/>
      <c r="B15" s="13"/>
      <c r="C15" s="16"/>
      <c r="D15" s="16"/>
      <c r="E15" s="16"/>
      <c r="F15" s="16"/>
      <c r="G15" s="16"/>
      <c r="H15" s="16"/>
      <c r="I15" s="17"/>
      <c r="J15" s="11"/>
      <c r="K15" s="1"/>
      <c r="L15" s="1"/>
      <c r="M15" s="1"/>
      <c r="N15" s="1"/>
      <c r="O15" s="1"/>
      <c r="P15" s="1"/>
      <c r="Q15" s="1"/>
      <c r="R15" s="1"/>
      <c r="S15" s="1"/>
      <c r="T15" s="1"/>
      <c r="U15" s="1"/>
      <c r="V15" s="1"/>
      <c r="W15" s="1"/>
      <c r="X15" s="1"/>
      <c r="Y15" s="1"/>
      <c r="Z15" s="1"/>
    </row>
    <row r="16" spans="1:26" ht="12.75" customHeight="1" x14ac:dyDescent="0.25">
      <c r="A16" s="10"/>
      <c r="B16" s="21"/>
      <c r="C16" s="22" t="s">
        <v>5</v>
      </c>
      <c r="D16" s="14"/>
      <c r="E16" s="14"/>
      <c r="F16" s="14"/>
      <c r="G16" s="14"/>
      <c r="H16" s="14"/>
      <c r="I16" s="17"/>
      <c r="J16" s="11"/>
      <c r="K16" s="1"/>
      <c r="L16" s="1"/>
      <c r="M16" s="1"/>
      <c r="N16" s="1"/>
      <c r="O16" s="1"/>
      <c r="P16" s="1"/>
      <c r="Q16" s="1"/>
      <c r="R16" s="1"/>
      <c r="S16" s="1"/>
      <c r="T16" s="1"/>
      <c r="U16" s="1"/>
      <c r="V16" s="1"/>
      <c r="W16" s="1"/>
      <c r="X16" s="1"/>
      <c r="Y16" s="1"/>
      <c r="Z16" s="1"/>
    </row>
    <row r="17" spans="1:26" ht="12.75" customHeight="1" x14ac:dyDescent="0.25">
      <c r="A17" s="10"/>
      <c r="B17" s="13"/>
      <c r="C17" s="14"/>
      <c r="D17" s="14"/>
      <c r="E17" s="14"/>
      <c r="F17" s="14"/>
      <c r="G17" s="14"/>
      <c r="H17" s="14"/>
      <c r="I17" s="17"/>
      <c r="J17" s="11"/>
      <c r="K17" s="1"/>
      <c r="L17" s="1"/>
      <c r="M17" s="1"/>
      <c r="N17" s="1"/>
      <c r="O17" s="1"/>
      <c r="P17" s="1"/>
      <c r="Q17" s="1"/>
      <c r="R17" s="1"/>
      <c r="S17" s="1"/>
      <c r="T17" s="1"/>
      <c r="U17" s="1"/>
      <c r="V17" s="1"/>
      <c r="W17" s="1"/>
      <c r="X17" s="1"/>
      <c r="Y17" s="1"/>
      <c r="Z17" s="1"/>
    </row>
    <row r="18" spans="1:26" ht="12.75" customHeight="1" x14ac:dyDescent="0.25">
      <c r="A18" s="10"/>
      <c r="B18" s="21"/>
      <c r="C18" s="23" t="s">
        <v>6</v>
      </c>
      <c r="D18" s="475" t="s">
        <v>7</v>
      </c>
      <c r="E18" s="450"/>
      <c r="F18" s="452"/>
      <c r="G18" s="24">
        <v>3.2199999999999999E-2</v>
      </c>
      <c r="H18" s="32"/>
      <c r="I18" s="25"/>
      <c r="J18" s="11"/>
      <c r="K18" s="1"/>
      <c r="L18" s="1"/>
      <c r="M18" s="1"/>
      <c r="N18" s="1"/>
      <c r="O18" s="1"/>
      <c r="P18" s="1"/>
      <c r="Q18" s="1"/>
      <c r="R18" s="1"/>
      <c r="S18" s="1"/>
      <c r="T18" s="1"/>
      <c r="U18" s="1"/>
      <c r="V18" s="1"/>
      <c r="W18" s="1"/>
      <c r="X18" s="1"/>
      <c r="Y18" s="1"/>
      <c r="Z18" s="1"/>
    </row>
    <row r="19" spans="1:26" ht="12.75" customHeight="1" x14ac:dyDescent="0.25">
      <c r="A19" s="10"/>
      <c r="B19" s="21"/>
      <c r="C19" s="23"/>
      <c r="D19" s="23"/>
      <c r="E19" s="23"/>
      <c r="F19" s="23"/>
      <c r="G19" s="27"/>
      <c r="H19" s="23"/>
      <c r="I19" s="25"/>
      <c r="J19" s="11"/>
      <c r="K19" s="1"/>
      <c r="L19" s="1"/>
      <c r="M19" s="1"/>
      <c r="N19" s="1"/>
      <c r="O19" s="1"/>
      <c r="P19" s="1"/>
      <c r="Q19" s="1"/>
      <c r="R19" s="1"/>
      <c r="S19" s="1"/>
      <c r="T19" s="1"/>
      <c r="U19" s="1"/>
      <c r="V19" s="1"/>
      <c r="W19" s="1"/>
      <c r="X19" s="1"/>
      <c r="Y19" s="1"/>
      <c r="Z19" s="1"/>
    </row>
    <row r="20" spans="1:26" ht="12.75" customHeight="1" x14ac:dyDescent="0.25">
      <c r="A20" s="10"/>
      <c r="B20" s="21"/>
      <c r="C20" s="23" t="s">
        <v>111</v>
      </c>
      <c r="D20" s="475" t="s">
        <v>112</v>
      </c>
      <c r="E20" s="450"/>
      <c r="F20" s="452"/>
      <c r="G20" s="65">
        <f>'ADM LOCAL'!C33</f>
        <v>2.6200000000000001E-2</v>
      </c>
      <c r="H20" s="23"/>
      <c r="I20" s="25"/>
      <c r="J20" s="11"/>
      <c r="K20" s="1"/>
      <c r="L20" s="1"/>
      <c r="M20" s="1"/>
      <c r="N20" s="1"/>
      <c r="O20" s="1"/>
      <c r="P20" s="1"/>
      <c r="Q20" s="1"/>
      <c r="R20" s="1"/>
      <c r="S20" s="1"/>
      <c r="T20" s="1"/>
      <c r="U20" s="1"/>
      <c r="V20" s="1"/>
      <c r="W20" s="1"/>
      <c r="X20" s="1"/>
      <c r="Y20" s="1"/>
      <c r="Z20" s="1"/>
    </row>
    <row r="21" spans="1:26" ht="12.75" customHeight="1" x14ac:dyDescent="0.25">
      <c r="A21" s="10"/>
      <c r="B21" s="13"/>
      <c r="C21" s="23"/>
      <c r="D21" s="26"/>
      <c r="E21" s="26"/>
      <c r="F21" s="26"/>
      <c r="G21" s="27"/>
      <c r="H21" s="14"/>
      <c r="I21" s="17"/>
      <c r="J21" s="11"/>
      <c r="K21" s="1"/>
      <c r="L21" s="1"/>
      <c r="M21" s="1"/>
      <c r="N21" s="1"/>
      <c r="O21" s="1"/>
      <c r="P21" s="1"/>
      <c r="Q21" s="1"/>
      <c r="R21" s="1"/>
      <c r="S21" s="1"/>
      <c r="T21" s="1"/>
      <c r="U21" s="1"/>
      <c r="V21" s="1"/>
      <c r="W21" s="1"/>
      <c r="X21" s="1"/>
      <c r="Y21" s="1"/>
      <c r="Z21" s="1"/>
    </row>
    <row r="22" spans="1:26" ht="12.75" customHeight="1" x14ac:dyDescent="0.25">
      <c r="A22" s="10"/>
      <c r="B22" s="13"/>
      <c r="C22" s="23" t="s">
        <v>9</v>
      </c>
      <c r="D22" s="475" t="s">
        <v>10</v>
      </c>
      <c r="E22" s="450"/>
      <c r="F22" s="452"/>
      <c r="G22" s="24">
        <v>6.0000000000000001E-3</v>
      </c>
      <c r="H22" s="66"/>
      <c r="I22" s="17"/>
      <c r="J22" s="11"/>
      <c r="K22" s="1"/>
      <c r="L22" s="1"/>
      <c r="M22" s="1"/>
      <c r="N22" s="1"/>
      <c r="O22" s="1"/>
      <c r="P22" s="1"/>
      <c r="Q22" s="1"/>
      <c r="R22" s="1"/>
      <c r="S22" s="1"/>
      <c r="T22" s="1"/>
      <c r="U22" s="1"/>
      <c r="V22" s="1"/>
      <c r="W22" s="1"/>
      <c r="X22" s="1"/>
      <c r="Y22" s="1"/>
      <c r="Z22" s="1"/>
    </row>
    <row r="23" spans="1:26" ht="12.75" customHeight="1" x14ac:dyDescent="0.25">
      <c r="A23" s="10"/>
      <c r="B23" s="13"/>
      <c r="C23" s="23"/>
      <c r="D23" s="28"/>
      <c r="E23" s="28"/>
      <c r="F23" s="14"/>
      <c r="G23" s="27"/>
      <c r="H23" s="14"/>
      <c r="I23" s="17"/>
      <c r="J23" s="11"/>
      <c r="K23" s="1"/>
      <c r="L23" s="1"/>
      <c r="M23" s="1"/>
      <c r="N23" s="1"/>
      <c r="O23" s="1"/>
      <c r="P23" s="1"/>
      <c r="Q23" s="1"/>
      <c r="R23" s="1"/>
      <c r="S23" s="1"/>
      <c r="T23" s="1"/>
      <c r="U23" s="1"/>
      <c r="V23" s="1"/>
      <c r="W23" s="1"/>
      <c r="X23" s="1"/>
      <c r="Y23" s="1"/>
      <c r="Z23" s="1"/>
    </row>
    <row r="24" spans="1:26" ht="12.75" customHeight="1" x14ac:dyDescent="0.25">
      <c r="A24" s="10"/>
      <c r="B24" s="13"/>
      <c r="C24" s="23" t="s">
        <v>11</v>
      </c>
      <c r="D24" s="475" t="s">
        <v>12</v>
      </c>
      <c r="E24" s="450"/>
      <c r="F24" s="452"/>
      <c r="G24" s="24">
        <v>0.02</v>
      </c>
      <c r="H24" s="66"/>
      <c r="I24" s="17"/>
      <c r="J24" s="11"/>
      <c r="K24" s="1"/>
      <c r="L24" s="1"/>
      <c r="M24" s="1"/>
      <c r="N24" s="1"/>
      <c r="O24" s="1"/>
      <c r="P24" s="1"/>
      <c r="Q24" s="1"/>
      <c r="R24" s="1"/>
      <c r="S24" s="1"/>
      <c r="T24" s="1"/>
      <c r="U24" s="1"/>
      <c r="V24" s="1"/>
      <c r="W24" s="1"/>
      <c r="X24" s="1"/>
      <c r="Y24" s="1"/>
      <c r="Z24" s="1"/>
    </row>
    <row r="25" spans="1:26" ht="12.75" customHeight="1" x14ac:dyDescent="0.25">
      <c r="A25" s="10"/>
      <c r="B25" s="13"/>
      <c r="C25" s="22" t="s">
        <v>13</v>
      </c>
      <c r="D25" s="14"/>
      <c r="E25" s="22" t="s">
        <v>14</v>
      </c>
      <c r="F25" s="30">
        <v>0.01</v>
      </c>
      <c r="G25" s="27"/>
      <c r="H25" s="14"/>
      <c r="I25" s="17"/>
      <c r="J25" s="11"/>
      <c r="K25" s="1"/>
      <c r="L25" s="1"/>
      <c r="M25" s="1"/>
      <c r="N25" s="1"/>
      <c r="O25" s="1"/>
      <c r="P25" s="1"/>
      <c r="Q25" s="1"/>
      <c r="R25" s="1"/>
      <c r="S25" s="1"/>
      <c r="T25" s="1"/>
      <c r="U25" s="1"/>
      <c r="V25" s="1"/>
      <c r="W25" s="1"/>
      <c r="X25" s="1"/>
      <c r="Y25" s="1"/>
      <c r="Z25" s="1"/>
    </row>
    <row r="26" spans="1:26" ht="12.75" customHeight="1" x14ac:dyDescent="0.25">
      <c r="A26" s="10"/>
      <c r="B26" s="13"/>
      <c r="C26" s="22" t="s">
        <v>15</v>
      </c>
      <c r="D26" s="14"/>
      <c r="E26" s="22" t="s">
        <v>16</v>
      </c>
      <c r="F26" s="30">
        <v>0.01</v>
      </c>
      <c r="G26" s="27"/>
      <c r="H26" s="14"/>
      <c r="I26" s="17"/>
      <c r="J26" s="11"/>
      <c r="K26" s="1"/>
      <c r="L26" s="1"/>
      <c r="M26" s="1"/>
      <c r="N26" s="1"/>
      <c r="O26" s="1"/>
      <c r="P26" s="1"/>
      <c r="Q26" s="1"/>
      <c r="R26" s="1"/>
      <c r="S26" s="1"/>
      <c r="T26" s="1"/>
      <c r="U26" s="1"/>
      <c r="V26" s="1"/>
      <c r="W26" s="1"/>
      <c r="X26" s="1"/>
      <c r="Y26" s="1"/>
      <c r="Z26" s="1"/>
    </row>
    <row r="27" spans="1:26" ht="12.75" customHeight="1" x14ac:dyDescent="0.25">
      <c r="A27" s="10"/>
      <c r="B27" s="13"/>
      <c r="C27" s="23"/>
      <c r="D27" s="26"/>
      <c r="E27" s="26"/>
      <c r="F27" s="31"/>
      <c r="G27" s="27"/>
      <c r="H27" s="14"/>
      <c r="I27" s="17"/>
      <c r="J27" s="11"/>
      <c r="K27" s="1"/>
      <c r="L27" s="1"/>
      <c r="M27" s="1"/>
      <c r="N27" s="1"/>
      <c r="O27" s="1"/>
      <c r="P27" s="1"/>
      <c r="Q27" s="1"/>
      <c r="R27" s="1"/>
      <c r="S27" s="1"/>
      <c r="T27" s="1"/>
      <c r="U27" s="1"/>
      <c r="V27" s="1"/>
      <c r="W27" s="1"/>
      <c r="X27" s="1"/>
      <c r="Y27" s="1"/>
      <c r="Z27" s="1"/>
    </row>
    <row r="28" spans="1:26" ht="12.75" customHeight="1" x14ac:dyDescent="0.25">
      <c r="A28" s="10"/>
      <c r="B28" s="13"/>
      <c r="C28" s="22" t="s">
        <v>17</v>
      </c>
      <c r="D28" s="475" t="s">
        <v>18</v>
      </c>
      <c r="E28" s="450"/>
      <c r="F28" s="452"/>
      <c r="G28" s="24">
        <v>0.06</v>
      </c>
      <c r="H28" s="66"/>
      <c r="I28" s="17"/>
      <c r="J28" s="11"/>
      <c r="K28" s="1"/>
      <c r="L28" s="1"/>
      <c r="M28" s="1"/>
      <c r="N28" s="1"/>
      <c r="O28" s="1"/>
      <c r="P28" s="1"/>
      <c r="Q28" s="1"/>
      <c r="R28" s="1"/>
      <c r="S28" s="1"/>
      <c r="T28" s="1"/>
      <c r="U28" s="1"/>
      <c r="V28" s="1"/>
      <c r="W28" s="1"/>
      <c r="X28" s="1"/>
      <c r="Y28" s="1"/>
      <c r="Z28" s="1"/>
    </row>
    <row r="29" spans="1:26" ht="12.75" customHeight="1" x14ac:dyDescent="0.25">
      <c r="A29" s="10"/>
      <c r="B29" s="13"/>
      <c r="C29" s="23"/>
      <c r="D29" s="23"/>
      <c r="E29" s="23"/>
      <c r="F29" s="23"/>
      <c r="G29" s="27"/>
      <c r="H29" s="14"/>
      <c r="I29" s="17"/>
      <c r="J29" s="11"/>
      <c r="K29" s="1"/>
      <c r="L29" s="1"/>
      <c r="M29" s="1"/>
      <c r="N29" s="1"/>
      <c r="O29" s="1"/>
      <c r="P29" s="1"/>
      <c r="Q29" s="1"/>
      <c r="R29" s="1"/>
      <c r="S29" s="1"/>
      <c r="T29" s="1"/>
      <c r="U29" s="1"/>
      <c r="V29" s="1"/>
      <c r="W29" s="1"/>
      <c r="X29" s="1"/>
      <c r="Y29" s="1"/>
      <c r="Z29" s="1"/>
    </row>
    <row r="30" spans="1:26" ht="12.75" customHeight="1" x14ac:dyDescent="0.25">
      <c r="A30" s="10"/>
      <c r="B30" s="13"/>
      <c r="C30" s="22" t="s">
        <v>19</v>
      </c>
      <c r="D30" s="475" t="s">
        <v>20</v>
      </c>
      <c r="E30" s="450"/>
      <c r="F30" s="452"/>
      <c r="G30" s="24">
        <f>SUM(F31:F33)</f>
        <v>7.6499999999999999E-2</v>
      </c>
      <c r="H30" s="14"/>
      <c r="I30" s="17"/>
      <c r="J30" s="11"/>
      <c r="K30" s="1"/>
      <c r="L30" s="1"/>
      <c r="M30" s="1"/>
      <c r="N30" s="1"/>
      <c r="O30" s="1"/>
      <c r="P30" s="1"/>
      <c r="Q30" s="1"/>
      <c r="R30" s="1"/>
      <c r="S30" s="1"/>
      <c r="T30" s="1"/>
      <c r="U30" s="1"/>
      <c r="V30" s="1"/>
      <c r="W30" s="1"/>
      <c r="X30" s="1"/>
      <c r="Y30" s="1"/>
      <c r="Z30" s="1"/>
    </row>
    <row r="31" spans="1:26" ht="12.75" customHeight="1" x14ac:dyDescent="0.25">
      <c r="A31" s="10"/>
      <c r="B31" s="13"/>
      <c r="C31" s="23"/>
      <c r="D31" s="14"/>
      <c r="E31" s="22" t="s">
        <v>21</v>
      </c>
      <c r="F31" s="30">
        <v>6.4999999999999997E-3</v>
      </c>
      <c r="G31" s="32"/>
      <c r="H31" s="14"/>
      <c r="I31" s="17"/>
      <c r="J31" s="11"/>
      <c r="K31" s="1"/>
      <c r="L31" s="1"/>
      <c r="M31" s="1"/>
      <c r="N31" s="1"/>
      <c r="O31" s="1"/>
      <c r="P31" s="1"/>
      <c r="Q31" s="1"/>
      <c r="R31" s="1"/>
      <c r="S31" s="1"/>
      <c r="T31" s="1"/>
      <c r="U31" s="1"/>
      <c r="V31" s="1"/>
      <c r="W31" s="1"/>
      <c r="X31" s="1"/>
      <c r="Y31" s="1"/>
      <c r="Z31" s="1"/>
    </row>
    <row r="32" spans="1:26" ht="12.75" customHeight="1" x14ac:dyDescent="0.25">
      <c r="A32" s="10"/>
      <c r="B32" s="13"/>
      <c r="C32" s="23"/>
      <c r="D32" s="14"/>
      <c r="E32" s="22" t="s">
        <v>22</v>
      </c>
      <c r="F32" s="30">
        <v>0.03</v>
      </c>
      <c r="G32" s="32"/>
      <c r="H32" s="14"/>
      <c r="I32" s="17"/>
      <c r="J32" s="11"/>
      <c r="K32" s="1"/>
      <c r="L32" s="1"/>
      <c r="M32" s="1"/>
      <c r="N32" s="1"/>
      <c r="O32" s="1"/>
      <c r="P32" s="1"/>
      <c r="Q32" s="1"/>
      <c r="R32" s="1"/>
      <c r="S32" s="1"/>
      <c r="T32" s="1"/>
      <c r="U32" s="1"/>
      <c r="V32" s="1"/>
      <c r="W32" s="1"/>
      <c r="X32" s="1"/>
      <c r="Y32" s="1"/>
      <c r="Z32" s="1"/>
    </row>
    <row r="33" spans="1:26" ht="12.75" customHeight="1" x14ac:dyDescent="0.25">
      <c r="A33" s="10"/>
      <c r="B33" s="33"/>
      <c r="C33" s="23"/>
      <c r="D33" s="14"/>
      <c r="E33" s="22" t="s">
        <v>25</v>
      </c>
      <c r="F33" s="30">
        <v>0.04</v>
      </c>
      <c r="G33" s="23"/>
      <c r="H33" s="14"/>
      <c r="I33" s="17"/>
      <c r="J33" s="11"/>
      <c r="K33" s="1"/>
      <c r="L33" s="1"/>
      <c r="M33" s="1"/>
      <c r="N33" s="1"/>
      <c r="O33" s="1"/>
      <c r="P33" s="1"/>
      <c r="Q33" s="1"/>
      <c r="R33" s="1"/>
      <c r="S33" s="1"/>
      <c r="T33" s="1"/>
      <c r="U33" s="1"/>
      <c r="V33" s="1"/>
      <c r="W33" s="1"/>
      <c r="X33" s="1"/>
      <c r="Y33" s="1"/>
      <c r="Z33" s="1"/>
    </row>
    <row r="34" spans="1:26" ht="12.75" customHeight="1" x14ac:dyDescent="0.25">
      <c r="A34" s="10"/>
      <c r="B34" s="13"/>
      <c r="C34" s="23"/>
      <c r="D34" s="14"/>
      <c r="E34" s="14"/>
      <c r="F34" s="14"/>
      <c r="G34" s="32"/>
      <c r="H34" s="14"/>
      <c r="I34" s="17"/>
      <c r="J34" s="11"/>
      <c r="K34" s="1"/>
      <c r="L34" s="1"/>
      <c r="M34" s="1"/>
      <c r="N34" s="1"/>
      <c r="O34" s="1"/>
      <c r="P34" s="1"/>
      <c r="Q34" s="1"/>
      <c r="R34" s="1"/>
      <c r="S34" s="1"/>
      <c r="T34" s="1"/>
      <c r="U34" s="1"/>
      <c r="V34" s="1"/>
      <c r="W34" s="1"/>
      <c r="X34" s="1"/>
      <c r="Y34" s="1"/>
      <c r="Z34" s="1"/>
    </row>
    <row r="35" spans="1:26" ht="54.75" customHeight="1" x14ac:dyDescent="0.25">
      <c r="A35" s="10"/>
      <c r="B35" s="13"/>
      <c r="C35" s="23"/>
      <c r="D35" s="476" t="s">
        <v>113</v>
      </c>
      <c r="E35" s="450"/>
      <c r="F35" s="464"/>
      <c r="G35" s="34">
        <f>(((1+G18+G20+G24)*(1+G22)*(1+G28))/(1-G30))-1</f>
        <v>0.2452</v>
      </c>
      <c r="H35" s="14"/>
      <c r="I35" s="17"/>
      <c r="J35" s="11"/>
      <c r="K35" s="67"/>
      <c r="L35" s="1"/>
      <c r="M35" s="1"/>
      <c r="N35" s="1"/>
      <c r="O35" s="1"/>
      <c r="P35" s="1"/>
      <c r="Q35" s="1"/>
      <c r="R35" s="1"/>
      <c r="S35" s="1"/>
      <c r="T35" s="1"/>
      <c r="U35" s="1"/>
      <c r="V35" s="1"/>
      <c r="W35" s="1"/>
      <c r="X35" s="1"/>
      <c r="Y35" s="1"/>
      <c r="Z35" s="1"/>
    </row>
    <row r="36" spans="1:26" ht="15" customHeight="1" x14ac:dyDescent="0.25">
      <c r="A36" s="10"/>
      <c r="B36" s="35"/>
      <c r="C36" s="36"/>
      <c r="D36" s="37"/>
      <c r="E36" s="37"/>
      <c r="F36" s="37"/>
      <c r="G36" s="38"/>
      <c r="H36" s="39"/>
      <c r="I36" s="40"/>
      <c r="J36" s="11"/>
      <c r="K36" s="1"/>
      <c r="L36" s="1"/>
      <c r="M36" s="1"/>
      <c r="N36" s="1"/>
      <c r="O36" s="1"/>
      <c r="P36" s="1"/>
      <c r="Q36" s="1"/>
      <c r="R36" s="1"/>
      <c r="S36" s="1"/>
      <c r="T36" s="1"/>
      <c r="U36" s="1"/>
      <c r="V36" s="1"/>
      <c r="W36" s="1"/>
      <c r="X36" s="1"/>
      <c r="Y36" s="1"/>
      <c r="Z36" s="1"/>
    </row>
    <row r="37" spans="1:26" ht="12.75" customHeight="1" x14ac:dyDescent="0.25">
      <c r="A37" s="41"/>
      <c r="B37" s="1"/>
      <c r="C37" s="1"/>
      <c r="D37" s="1"/>
      <c r="E37" s="1"/>
      <c r="F37" s="1"/>
      <c r="G37" s="1"/>
      <c r="H37" s="1"/>
      <c r="I37" s="1"/>
      <c r="J37" s="11"/>
      <c r="K37" s="1"/>
      <c r="L37" s="1"/>
      <c r="M37" s="1"/>
      <c r="N37" s="1"/>
      <c r="O37" s="1"/>
      <c r="P37" s="1"/>
      <c r="Q37" s="1"/>
      <c r="R37" s="1"/>
      <c r="S37" s="1"/>
      <c r="T37" s="1"/>
      <c r="U37" s="1"/>
      <c r="V37" s="1"/>
      <c r="W37" s="1"/>
      <c r="X37" s="1"/>
      <c r="Y37" s="1"/>
      <c r="Z37" s="1"/>
    </row>
    <row r="38" spans="1:26" ht="12.75" customHeight="1" x14ac:dyDescent="0.25">
      <c r="A38" s="449" t="s">
        <v>28</v>
      </c>
      <c r="B38" s="450"/>
      <c r="C38" s="1"/>
      <c r="D38" s="1"/>
      <c r="E38" s="1"/>
      <c r="F38" s="1"/>
      <c r="G38" s="1"/>
      <c r="H38" s="1"/>
      <c r="I38" s="1"/>
      <c r="J38" s="11"/>
      <c r="K38" s="1"/>
      <c r="L38" s="1"/>
      <c r="M38" s="1"/>
      <c r="N38" s="1"/>
      <c r="O38" s="1"/>
      <c r="P38" s="1"/>
      <c r="Q38" s="1"/>
      <c r="R38" s="1"/>
      <c r="S38" s="1"/>
      <c r="T38" s="1"/>
      <c r="U38" s="1"/>
      <c r="V38" s="1"/>
      <c r="W38" s="1"/>
      <c r="X38" s="1"/>
      <c r="Y38" s="1"/>
      <c r="Z38" s="1"/>
    </row>
    <row r="39" spans="1:26" ht="12.75" customHeight="1" x14ac:dyDescent="0.25">
      <c r="A39" s="451" t="s">
        <v>114</v>
      </c>
      <c r="B39" s="450"/>
      <c r="C39" s="450"/>
      <c r="D39" s="450"/>
      <c r="E39" s="450"/>
      <c r="F39" s="450"/>
      <c r="G39" s="450"/>
      <c r="H39" s="450"/>
      <c r="I39" s="450"/>
      <c r="J39" s="452"/>
      <c r="K39" s="1"/>
      <c r="L39" s="1"/>
      <c r="M39" s="1"/>
      <c r="N39" s="1"/>
      <c r="O39" s="1"/>
      <c r="P39" s="1"/>
      <c r="Q39" s="1"/>
      <c r="R39" s="1"/>
      <c r="S39" s="1"/>
      <c r="T39" s="1"/>
      <c r="U39" s="1"/>
      <c r="V39" s="1"/>
      <c r="W39" s="1"/>
      <c r="X39" s="1"/>
      <c r="Y39" s="1"/>
      <c r="Z39" s="1"/>
    </row>
    <row r="40" spans="1:26" ht="12.75" customHeight="1" x14ac:dyDescent="0.25">
      <c r="A40" s="453"/>
      <c r="B40" s="450"/>
      <c r="C40" s="450"/>
      <c r="D40" s="450"/>
      <c r="E40" s="450"/>
      <c r="F40" s="450"/>
      <c r="G40" s="450"/>
      <c r="H40" s="450"/>
      <c r="I40" s="450"/>
      <c r="J40" s="452"/>
      <c r="K40" s="1"/>
      <c r="L40" s="1"/>
      <c r="M40" s="1"/>
      <c r="N40" s="1"/>
      <c r="O40" s="1"/>
      <c r="P40" s="1"/>
      <c r="Q40" s="1"/>
      <c r="R40" s="1"/>
      <c r="S40" s="1"/>
      <c r="T40" s="1"/>
      <c r="U40" s="1"/>
      <c r="V40" s="1"/>
      <c r="W40" s="1"/>
      <c r="X40" s="1"/>
      <c r="Y40" s="1"/>
      <c r="Z40" s="1"/>
    </row>
    <row r="41" spans="1:26" ht="12.75" customHeight="1" x14ac:dyDescent="0.25">
      <c r="A41" s="530"/>
      <c r="B41" s="455"/>
      <c r="C41" s="455"/>
      <c r="D41" s="455"/>
      <c r="E41" s="455"/>
      <c r="F41" s="455"/>
      <c r="G41" s="455"/>
      <c r="H41" s="455"/>
      <c r="I41" s="455"/>
      <c r="J41" s="456"/>
      <c r="K41" s="1"/>
      <c r="L41" s="1"/>
      <c r="M41" s="1"/>
      <c r="N41" s="1"/>
      <c r="O41" s="1"/>
      <c r="P41" s="1"/>
      <c r="Q41" s="1"/>
      <c r="R41" s="1"/>
      <c r="S41" s="1"/>
      <c r="T41" s="1"/>
      <c r="U41" s="1"/>
      <c r="V41" s="1"/>
      <c r="W41" s="1"/>
      <c r="X41" s="1"/>
      <c r="Y41" s="1"/>
      <c r="Z41" s="1"/>
    </row>
    <row r="42" spans="1:26" ht="12.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A38:B38"/>
    <mergeCell ref="A39:J40"/>
    <mergeCell ref="A41:J41"/>
    <mergeCell ref="A1:J1"/>
    <mergeCell ref="B2:G2"/>
    <mergeCell ref="A4:J5"/>
    <mergeCell ref="B8:I8"/>
    <mergeCell ref="B9:H9"/>
    <mergeCell ref="D18:F18"/>
    <mergeCell ref="D20:F20"/>
    <mergeCell ref="D22:F22"/>
    <mergeCell ref="D24:F24"/>
    <mergeCell ref="D28:F28"/>
    <mergeCell ref="D30:F30"/>
    <mergeCell ref="D35:F35"/>
  </mergeCells>
  <printOptions horizontalCentered="1"/>
  <pageMargins left="0.59055118110236227" right="0.39370078740157483" top="0.59055118110236227" bottom="0.59055118110236227" header="0" footer="0"/>
  <pageSetup paperSize="9" scale="72" fitToHeight="0" orientation="portrait" r:id="rId1"/>
  <headerFooter>
    <oddFooter>&amp;R03+000&amp;P/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D9710-1B92-46A2-A83A-9006467530E6}">
  <sheetPr>
    <tabColor rgb="FF00B050"/>
    <outlinePr summaryBelow="0"/>
  </sheetPr>
  <dimension ref="A1:V668"/>
  <sheetViews>
    <sheetView zoomScale="85" zoomScaleNormal="85" workbookViewId="0">
      <selection activeCell="I13" sqref="I13"/>
    </sheetView>
  </sheetViews>
  <sheetFormatPr defaultColWidth="14.42578125" defaultRowHeight="15" customHeight="1" x14ac:dyDescent="0.25"/>
  <cols>
    <col min="1" max="1" width="14.42578125" customWidth="1"/>
    <col min="2" max="2" width="12.28515625" customWidth="1"/>
    <col min="3" max="3" width="55" style="57" customWidth="1"/>
    <col min="4" max="4" width="11.140625" bestFit="1" customWidth="1"/>
    <col min="5" max="5" width="8.28515625" hidden="1" customWidth="1"/>
    <col min="6" max="6" width="7.42578125" customWidth="1"/>
    <col min="7" max="7" width="10" customWidth="1"/>
    <col min="8" max="8" width="13.140625" bestFit="1" customWidth="1"/>
    <col min="9" max="9" width="17.42578125" style="159" bestFit="1" customWidth="1"/>
    <col min="10" max="10" width="7" style="154" customWidth="1"/>
    <col min="11" max="11" width="16.28515625" style="154" bestFit="1" customWidth="1"/>
    <col min="12" max="12" width="7.140625" style="146" customWidth="1"/>
    <col min="13" max="13" width="12.85546875" customWidth="1"/>
    <col min="14" max="14" width="16.42578125" bestFit="1" customWidth="1"/>
    <col min="15" max="15" width="13.85546875" bestFit="1" customWidth="1"/>
    <col min="16" max="16" width="12.85546875" bestFit="1" customWidth="1"/>
    <col min="17" max="17" width="12.5703125" style="46" bestFit="1" customWidth="1"/>
    <col min="18" max="18" width="13.7109375" bestFit="1" customWidth="1"/>
    <col min="19" max="19" width="13.5703125" bestFit="1" customWidth="1"/>
  </cols>
  <sheetData>
    <row r="1" spans="1:22" ht="15" customHeight="1" x14ac:dyDescent="0.25">
      <c r="B1" s="536" t="s">
        <v>94</v>
      </c>
      <c r="C1" s="472"/>
      <c r="D1" s="472"/>
      <c r="E1" s="472"/>
      <c r="F1" s="537"/>
      <c r="G1" s="537"/>
      <c r="H1" s="537"/>
      <c r="I1" s="472"/>
      <c r="J1" s="472"/>
      <c r="K1" s="472"/>
      <c r="L1" s="472"/>
      <c r="O1" s="105"/>
      <c r="Q1" s="175"/>
    </row>
    <row r="2" spans="1:22" ht="15" customHeight="1" x14ac:dyDescent="0.25">
      <c r="B2" s="538" t="str">
        <f>'PLANILHA S DESONERAÇÃO'!C2</f>
        <v>Obra: SISTEMA DE BOMBEAMENTO DE ÁGUAS PLUVIAIS DE PONTAL DAS GARÇAS, NO MUNICÍPIO DE VILA VELHA - ES</v>
      </c>
      <c r="C2" s="469"/>
      <c r="D2" s="469"/>
      <c r="E2" s="537"/>
      <c r="F2" s="540" t="s">
        <v>88</v>
      </c>
      <c r="G2" s="540"/>
      <c r="H2" s="540" t="s">
        <v>89</v>
      </c>
      <c r="I2" s="541"/>
      <c r="J2" s="469"/>
      <c r="K2" s="469"/>
      <c r="L2" s="470"/>
      <c r="O2" s="105"/>
    </row>
    <row r="3" spans="1:22" ht="15" customHeight="1" x14ac:dyDescent="0.25">
      <c r="B3" s="454"/>
      <c r="C3" s="455"/>
      <c r="D3" s="455"/>
      <c r="E3" s="539"/>
      <c r="F3" s="540"/>
      <c r="G3" s="540"/>
      <c r="H3" s="540"/>
      <c r="I3" s="450"/>
      <c r="J3" s="450"/>
      <c r="K3" s="450"/>
      <c r="L3" s="452"/>
      <c r="O3" s="105"/>
    </row>
    <row r="4" spans="1:22" ht="15" customHeight="1" x14ac:dyDescent="0.25">
      <c r="B4" s="543" t="str">
        <f>'PLANILHA S DESONERAÇÃO'!C4</f>
        <v>Local: BAIRRO PONTAL DAS GARÇAS, VILA VELHA-ES</v>
      </c>
      <c r="C4" s="544"/>
      <c r="D4" s="544"/>
      <c r="E4" s="544"/>
      <c r="F4" s="533" t="str">
        <f>'CPU S DES'!N3</f>
        <v xml:space="preserve">BDI: </v>
      </c>
      <c r="G4" s="533"/>
      <c r="H4" s="532">
        <f>'BDI S DESONERAÇÃO'!G35</f>
        <v>0.2452</v>
      </c>
      <c r="I4" s="450"/>
      <c r="J4" s="450"/>
      <c r="K4" s="450"/>
      <c r="L4" s="542"/>
      <c r="O4" s="105"/>
    </row>
    <row r="5" spans="1:22" ht="15" customHeight="1" x14ac:dyDescent="0.25">
      <c r="B5" s="545"/>
      <c r="C5" s="546"/>
      <c r="D5" s="546"/>
      <c r="E5" s="546"/>
      <c r="F5" s="533"/>
      <c r="G5" s="533"/>
      <c r="H5" s="532"/>
      <c r="I5" s="450"/>
      <c r="J5" s="450"/>
      <c r="K5" s="450"/>
      <c r="L5" s="452"/>
    </row>
    <row r="6" spans="1:22" x14ac:dyDescent="0.25">
      <c r="B6" s="538" t="str">
        <f>'PLANILHA S DESONERAÇÃO'!C6</f>
        <v>Cliente: SEDURB - SECRETARIA DE SANEAMENTO, HABITAÇÃO E DESENVOLVIMENTO URBANO</v>
      </c>
      <c r="C6" s="469"/>
      <c r="D6" s="469"/>
      <c r="E6" s="537"/>
      <c r="F6" s="533" t="str">
        <f>'CPU S DES'!N4</f>
        <v>BDI Diferenciado:</v>
      </c>
      <c r="G6" s="533"/>
      <c r="H6" s="532">
        <f>'CPU S DES'!O4</f>
        <v>0.14019999999999999</v>
      </c>
      <c r="I6" s="450"/>
      <c r="J6" s="450"/>
      <c r="K6" s="450"/>
      <c r="L6" s="452"/>
    </row>
    <row r="7" spans="1:22" x14ac:dyDescent="0.25">
      <c r="B7" s="453"/>
      <c r="C7" s="450"/>
      <c r="D7" s="450"/>
      <c r="E7" s="547"/>
      <c r="F7" s="533"/>
      <c r="G7" s="533"/>
      <c r="H7" s="532"/>
      <c r="I7" s="450"/>
      <c r="J7" s="450"/>
      <c r="K7" s="450"/>
      <c r="L7" s="452"/>
      <c r="O7" s="105"/>
    </row>
    <row r="8" spans="1:22" ht="15" customHeight="1" x14ac:dyDescent="0.25">
      <c r="B8" s="453"/>
      <c r="C8" s="450"/>
      <c r="D8" s="450"/>
      <c r="E8" s="547"/>
      <c r="F8" s="533" t="str">
        <f>'CPU S DES'!N5</f>
        <v>L.S:</v>
      </c>
      <c r="G8" s="534"/>
      <c r="H8" s="422">
        <f>'CPU S DES'!O5</f>
        <v>1.1566000000000001</v>
      </c>
      <c r="I8" s="450"/>
      <c r="J8" s="450"/>
      <c r="K8" s="450"/>
      <c r="L8" s="452"/>
      <c r="R8" s="46"/>
      <c r="S8" s="46"/>
    </row>
    <row r="9" spans="1:22" ht="15" customHeight="1" x14ac:dyDescent="0.25">
      <c r="B9" s="454"/>
      <c r="C9" s="455"/>
      <c r="D9" s="455"/>
      <c r="E9" s="539"/>
      <c r="F9" s="533" t="str">
        <f>'CPU S DES'!N6</f>
        <v>Data Base:</v>
      </c>
      <c r="G9" s="534"/>
      <c r="H9" s="422" t="str">
        <f>'CPU S DES'!O6</f>
        <v>Dez/2023</v>
      </c>
      <c r="I9" s="455"/>
      <c r="J9" s="455"/>
      <c r="K9" s="455"/>
      <c r="L9" s="456"/>
      <c r="M9" s="46"/>
      <c r="S9" s="46"/>
    </row>
    <row r="10" spans="1:22" ht="15" customHeight="1" x14ac:dyDescent="0.25">
      <c r="B10" s="60"/>
      <c r="C10" s="148"/>
      <c r="D10" s="60"/>
      <c r="E10" s="60"/>
      <c r="F10" s="61"/>
      <c r="G10" s="60"/>
      <c r="H10" s="62"/>
      <c r="I10" s="155"/>
      <c r="J10" s="150"/>
      <c r="K10" s="150"/>
      <c r="L10" s="143"/>
      <c r="M10" s="46"/>
      <c r="O10" s="105"/>
      <c r="P10" s="46"/>
      <c r="R10" s="46"/>
      <c r="S10" s="46"/>
    </row>
    <row r="11" spans="1:22" ht="9.75" customHeight="1" x14ac:dyDescent="0.25">
      <c r="B11" s="59"/>
      <c r="C11" s="535" t="s">
        <v>95</v>
      </c>
      <c r="D11" s="450"/>
      <c r="E11" s="59"/>
      <c r="F11" s="59"/>
      <c r="G11" s="59"/>
      <c r="H11" s="59"/>
      <c r="I11" s="156"/>
      <c r="J11" s="151"/>
      <c r="K11" s="151"/>
      <c r="L11" s="144"/>
      <c r="M11" s="46"/>
      <c r="O11" s="105"/>
      <c r="P11" s="46"/>
      <c r="R11" s="46"/>
      <c r="S11" s="46"/>
    </row>
    <row r="12" spans="1:22" ht="18" x14ac:dyDescent="0.25">
      <c r="A12" s="107" t="s">
        <v>32</v>
      </c>
      <c r="B12" s="63" t="s">
        <v>96</v>
      </c>
      <c r="C12" s="64" t="s">
        <v>97</v>
      </c>
      <c r="D12" s="63" t="s">
        <v>98</v>
      </c>
      <c r="E12" s="63" t="s">
        <v>99</v>
      </c>
      <c r="F12" s="63" t="s">
        <v>100</v>
      </c>
      <c r="G12" s="63" t="s">
        <v>101</v>
      </c>
      <c r="H12" s="63" t="s">
        <v>102</v>
      </c>
      <c r="I12" s="157" t="s">
        <v>103</v>
      </c>
      <c r="J12" s="152" t="s">
        <v>104</v>
      </c>
      <c r="K12" s="152" t="s">
        <v>105</v>
      </c>
      <c r="L12" s="63" t="s">
        <v>106</v>
      </c>
      <c r="M12" s="46"/>
      <c r="N12" s="114" t="s">
        <v>24948</v>
      </c>
      <c r="O12" s="114" t="s">
        <v>24951</v>
      </c>
      <c r="P12" s="46"/>
      <c r="R12" s="46"/>
      <c r="S12" s="46"/>
    </row>
    <row r="13" spans="1:22" ht="45" x14ac:dyDescent="0.25">
      <c r="A13" s="142" t="str">
        <f>'PLANILHA S DESONERAÇÃO'!A270</f>
        <v>1.5.2.1.1</v>
      </c>
      <c r="B13" s="145" t="str">
        <f>VLOOKUP(A13,'PLANILHA S DESONERAÇÃO'!$A$12:$J$458,2,FALSE)</f>
        <v>COMP-17</v>
      </c>
      <c r="C13" s="149" t="str">
        <f>VLOOKUP(A13,'PLANILHA S DESONERAÇÃO'!$A$12:$J$458,4,FALSE)</f>
        <v>Fornecimento de Sistema de distribuição de energia elétrica em média e baixa tensão da Subestação pré-fabricada em estrutura metálica modular e transportável (Eletrocentro)(Frete incluso) (Entregue operando e programado)(PONTAL) - BDI = 14,02</v>
      </c>
      <c r="D13" s="145" t="str">
        <f>VLOOKUP(A13,'PLANILHA S DESONERAÇÃO'!$A$12:$J$458,3,FALSE)</f>
        <v>Composições Próprias</v>
      </c>
      <c r="E13" s="145"/>
      <c r="F13" s="145" t="str">
        <f>VLOOKUP(A13,'PLANILHA S DESONERAÇÃO'!$A$12:$J$458,5,FALSE)</f>
        <v>unid</v>
      </c>
      <c r="G13" s="145">
        <f>VLOOKUP(A13,'PLANILHA S DESONERAÇÃO'!$A$11:$J$458,6,FALSE)</f>
        <v>1</v>
      </c>
      <c r="H13" s="158">
        <f>VLOOKUP(A13,'PLANILHA S DESONERAÇÃO'!$A$12:$J$458,9,FALSE)</f>
        <v>5596617.9900000002</v>
      </c>
      <c r="I13" s="158">
        <f>VLOOKUP(A13,'PLANILHA S DESONERAÇÃO'!$A$11:$J$458,10,FALSE)</f>
        <v>5596617.9900000002</v>
      </c>
      <c r="J13" s="439">
        <f t="shared" ref="J13:J76" si="0">I13/$N$419</f>
        <v>0.1867</v>
      </c>
      <c r="K13" s="153">
        <f t="shared" ref="K13:K76" si="1">N13/$N$419</f>
        <v>0.18672</v>
      </c>
      <c r="L13" s="145" t="str">
        <f t="shared" ref="L13:L76" si="2">IF(K13&gt;$O$416,$N$417,IF(K13&gt;$O$415,$N$416,$N$415))</f>
        <v>A</v>
      </c>
      <c r="M13" s="46"/>
      <c r="N13" s="112">
        <f>I13</f>
        <v>5596617.9900000002</v>
      </c>
      <c r="O13" s="112">
        <f>VLOOKUP(A13,'PLANILHA S DESONERAÇÃO'!$A$11:$J$458,7,FALSE)</f>
        <v>4908452.8899999997</v>
      </c>
      <c r="P13" s="46"/>
      <c r="Q13" s="176" t="b">
        <f>I13=VLOOKUP(A13,'PLANILHA S DESONERAÇÃO'!$A$11:$J$459,10,)</f>
        <v>1</v>
      </c>
      <c r="R13" s="177">
        <f t="shared" ref="R13:R44" si="3">$I$417</f>
        <v>0</v>
      </c>
      <c r="S13" s="177">
        <f>R13-'PLANILHA S DESONERAÇÃO'!$J$459</f>
        <v>-29973894.07</v>
      </c>
      <c r="T13" s="46"/>
      <c r="U13" s="46"/>
      <c r="V13" s="46"/>
    </row>
    <row r="14" spans="1:22" ht="33.75" x14ac:dyDescent="0.25">
      <c r="A14" s="142" t="str">
        <f>'PLANILHA S DESONERAÇÃO'!A432</f>
        <v>1.6.1.6</v>
      </c>
      <c r="B14" s="145" t="str">
        <f>VLOOKUP(A14,'PLANILHA S DESONERAÇÃO'!$A$12:$J$458,2,FALSE)</f>
        <v>COMP-69</v>
      </c>
      <c r="C14" s="149" t="str">
        <f>VLOOKUP(A14,'PLANILHA S DESONERAÇÃO'!$A$12:$J$458,4,FALSE)</f>
        <v>Bomba submersível, Q=2,5m³/s, com descarga entre flanges, coluna de descarga vertical com DN 1200mm e flange de saída para Linha de recalque na classe K7, PN 10, NBR 7675 (FRETE INCLUSO) - BDI = 14,02</v>
      </c>
      <c r="D14" s="145" t="str">
        <f>VLOOKUP(A14,'PLANILHA S DESONERAÇÃO'!$A$12:$J$458,3,FALSE)</f>
        <v>Composições Próprias</v>
      </c>
      <c r="E14" s="145"/>
      <c r="F14" s="145" t="str">
        <f>VLOOKUP(A14,'PLANILHA S DESONERAÇÃO'!$A$12:$J$458,5,FALSE)</f>
        <v>unid</v>
      </c>
      <c r="G14" s="145">
        <f>VLOOKUP(A14,'PLANILHA S DESONERAÇÃO'!$A$11:$J$458,6,FALSE)</f>
        <v>2</v>
      </c>
      <c r="H14" s="158">
        <f>VLOOKUP(A14,'PLANILHA S DESONERAÇÃO'!$A$12:$J$458,9,FALSE)</f>
        <v>2097952.27</v>
      </c>
      <c r="I14" s="158">
        <f>VLOOKUP(A14,'PLANILHA S DESONERAÇÃO'!$A$11:$J$458,10,FALSE)</f>
        <v>4195904.54</v>
      </c>
      <c r="J14" s="439">
        <f t="shared" si="0"/>
        <v>0.14000000000000001</v>
      </c>
      <c r="K14" s="153">
        <f t="shared" si="1"/>
        <v>0.32669999999999999</v>
      </c>
      <c r="L14" s="145" t="str">
        <f t="shared" si="2"/>
        <v>A</v>
      </c>
      <c r="M14" s="46"/>
      <c r="N14" s="112">
        <f>N13+I14</f>
        <v>9792522.5299999993</v>
      </c>
      <c r="O14" s="112">
        <f>VLOOKUP(A14,'PLANILHA S DESONERAÇÃO'!$A$11:$J$458,7,FALSE)</f>
        <v>1839986.2</v>
      </c>
      <c r="P14" s="46"/>
      <c r="Q14" s="176" t="b">
        <f>I14=VLOOKUP(A14,'PLANILHA S DESONERAÇÃO'!$A$11:$J$459,10,)</f>
        <v>1</v>
      </c>
      <c r="R14" s="177">
        <f t="shared" si="3"/>
        <v>0</v>
      </c>
      <c r="S14" s="177">
        <f>R14-'PLANILHA S DESONERAÇÃO'!$J$459</f>
        <v>-29973894.07</v>
      </c>
      <c r="T14" s="46"/>
      <c r="U14" s="46"/>
      <c r="V14" s="46"/>
    </row>
    <row r="15" spans="1:22" x14ac:dyDescent="0.25">
      <c r="A15" s="142" t="str">
        <f>'PLANILHA S DESONERAÇÃO'!A69</f>
        <v>1.3.23.7</v>
      </c>
      <c r="B15" s="145">
        <f>VLOOKUP(A15,'PLANILHA S DESONERAÇÃO'!$A$12:$J$458,2,FALSE)</f>
        <v>407819</v>
      </c>
      <c r="C15" s="149" t="str">
        <f>VLOOKUP(A15,'PLANILHA S DESONERAÇÃO'!$A$12:$J$458,4,FALSE)</f>
        <v>Armação em aço CA-50 - fornecimento, preparo e colocação</v>
      </c>
      <c r="D15" s="145" t="str">
        <f>VLOOKUP(A15,'PLANILHA S DESONERAÇÃO'!$A$12:$J$458,3,FALSE)</f>
        <v>SICRO</v>
      </c>
      <c r="E15" s="145"/>
      <c r="F15" s="145" t="str">
        <f>VLOOKUP(A15,'PLANILHA S DESONERAÇÃO'!$A$12:$J$458,5,FALSE)</f>
        <v>kg</v>
      </c>
      <c r="G15" s="145">
        <f>VLOOKUP(A15,'PLANILHA S DESONERAÇÃO'!$A$11:$J$458,6,FALSE)</f>
        <v>150036.1</v>
      </c>
      <c r="H15" s="158">
        <f>VLOOKUP(A15,'PLANILHA S DESONERAÇÃO'!$A$12:$J$458,9,FALSE)</f>
        <v>15.69</v>
      </c>
      <c r="I15" s="158">
        <f>VLOOKUP(A15,'PLANILHA S DESONERAÇÃO'!$A$11:$J$458,10,FALSE)</f>
        <v>2354066.41</v>
      </c>
      <c r="J15" s="439">
        <f t="shared" si="0"/>
        <v>7.85E-2</v>
      </c>
      <c r="K15" s="153">
        <f t="shared" si="1"/>
        <v>0.40523999999999999</v>
      </c>
      <c r="L15" s="145" t="str">
        <f t="shared" si="2"/>
        <v>A</v>
      </c>
      <c r="M15" s="46"/>
      <c r="N15" s="112">
        <f t="shared" ref="N15:N78" si="4">N14+I15</f>
        <v>12146588.939999999</v>
      </c>
      <c r="O15" s="112">
        <f>VLOOKUP(A15,'PLANILHA S DESONERAÇÃO'!$A$11:$J$458,7,FALSE)</f>
        <v>12.6</v>
      </c>
      <c r="P15" s="46"/>
      <c r="Q15" s="176" t="b">
        <f>I15=VLOOKUP(A15,'PLANILHA S DESONERAÇÃO'!$A$11:$J$459,10,)</f>
        <v>1</v>
      </c>
      <c r="R15" s="177">
        <f t="shared" si="3"/>
        <v>0</v>
      </c>
      <c r="S15" s="177">
        <f>R15-'PLANILHA S DESONERAÇÃO'!$J$459</f>
        <v>-29973894.07</v>
      </c>
      <c r="T15" s="46"/>
      <c r="U15" s="46"/>
      <c r="V15" s="46"/>
    </row>
    <row r="16" spans="1:22" ht="22.5" x14ac:dyDescent="0.25">
      <c r="A16" s="142" t="str">
        <f>'PLANILHA S DESONERAÇÃO'!A428</f>
        <v>1.6.1.2</v>
      </c>
      <c r="B16" s="145" t="str">
        <f>VLOOKUP(A16,'PLANILHA S DESONERAÇÃO'!$A$12:$J$458,2,FALSE)</f>
        <v>COMP-65</v>
      </c>
      <c r="C16" s="149" t="str">
        <f>VLOOKUP(A16,'PLANILHA S DESONERAÇÃO'!$A$12:$J$458,4,FALSE)</f>
        <v>Comporta da Galeria, dimensões internas de 4 m de altura e 2,5 m de largura, com atuador eletrico e manual - BDI = 14,02</v>
      </c>
      <c r="D16" s="145" t="str">
        <f>VLOOKUP(A16,'PLANILHA S DESONERAÇÃO'!$A$12:$J$458,3,FALSE)</f>
        <v>Composições Próprias</v>
      </c>
      <c r="E16" s="145"/>
      <c r="F16" s="145" t="str">
        <f>VLOOKUP(A16,'PLANILHA S DESONERAÇÃO'!$A$12:$J$458,5,FALSE)</f>
        <v>un</v>
      </c>
      <c r="G16" s="145">
        <f>VLOOKUP(A16,'PLANILHA S DESONERAÇÃO'!$A$11:$J$458,6,FALSE)</f>
        <v>6</v>
      </c>
      <c r="H16" s="158">
        <f>VLOOKUP(A16,'PLANILHA S DESONERAÇÃO'!$A$12:$J$458,9,FALSE)</f>
        <v>342594.25</v>
      </c>
      <c r="I16" s="158">
        <f>VLOOKUP(A16,'PLANILHA S DESONERAÇÃO'!$A$11:$J$458,10,FALSE)</f>
        <v>2055565.5</v>
      </c>
      <c r="J16" s="439">
        <f t="shared" si="0"/>
        <v>6.8599999999999994E-2</v>
      </c>
      <c r="K16" s="153">
        <f t="shared" si="1"/>
        <v>0.47382000000000002</v>
      </c>
      <c r="L16" s="145" t="str">
        <f t="shared" si="2"/>
        <v>A</v>
      </c>
      <c r="M16" s="46"/>
      <c r="N16" s="112">
        <f t="shared" si="4"/>
        <v>14202154.439999999</v>
      </c>
      <c r="O16" s="112">
        <f>VLOOKUP(A16,'PLANILHA S DESONERAÇÃO'!$A$11:$J$458,7,FALSE)</f>
        <v>300468.56</v>
      </c>
      <c r="P16" s="46"/>
      <c r="Q16" s="176" t="b">
        <f>I16=VLOOKUP(A16,'PLANILHA S DESONERAÇÃO'!$A$11:$J$459,10,)</f>
        <v>1</v>
      </c>
      <c r="R16" s="177">
        <f t="shared" si="3"/>
        <v>0</v>
      </c>
      <c r="S16" s="177">
        <f>R16-'PLANILHA S DESONERAÇÃO'!$J$459</f>
        <v>-29973894.07</v>
      </c>
      <c r="T16" s="46"/>
      <c r="U16" s="46"/>
      <c r="V16" s="46"/>
    </row>
    <row r="17" spans="1:22" ht="45" x14ac:dyDescent="0.25">
      <c r="A17" s="142" t="str">
        <f>'PLANILHA S DESONERAÇÃO'!A271</f>
        <v>1.5.2.1.2</v>
      </c>
      <c r="B17" s="145" t="str">
        <f>VLOOKUP(A17,'PLANILHA S DESONERAÇÃO'!$A$12:$J$458,2,FALSE)</f>
        <v>COMP-18</v>
      </c>
      <c r="C17" s="149" t="str">
        <f>VLOOKUP(A17,'PLANILHA S DESONERAÇÃO'!$A$12:$J$458,4,FALSE)</f>
        <v>GRUPO GERADOR C18 – EM CARENAGEM ACÚSTICA 82 dB (A) @ 1,5 m – 938kVA / 750kW – 850kVA / 680kW – 440/254V V, COM DISJUNTOR DE PROTEÇÃO MANUAL E PAINEL DE COMANDO EMCP 4.2 / FORNECIMENTO DE QTA - BDI = 14,02</v>
      </c>
      <c r="D17" s="145" t="str">
        <f>VLOOKUP(A17,'PLANILHA S DESONERAÇÃO'!$A$12:$J$458,3,FALSE)</f>
        <v>Composições Próprias</v>
      </c>
      <c r="E17" s="145"/>
      <c r="F17" s="145" t="str">
        <f>VLOOKUP(A17,'PLANILHA S DESONERAÇÃO'!$A$12:$J$458,5,FALSE)</f>
        <v>unid</v>
      </c>
      <c r="G17" s="145">
        <f>VLOOKUP(A17,'PLANILHA S DESONERAÇÃO'!$A$11:$J$458,6,FALSE)</f>
        <v>1</v>
      </c>
      <c r="H17" s="158">
        <f>VLOOKUP(A17,'PLANILHA S DESONERAÇÃO'!$A$12:$J$458,9,FALSE)</f>
        <v>1185146.27</v>
      </c>
      <c r="I17" s="158">
        <f>VLOOKUP(A17,'PLANILHA S DESONERAÇÃO'!$A$11:$J$458,10,FALSE)</f>
        <v>1185146.27</v>
      </c>
      <c r="J17" s="439">
        <f t="shared" si="0"/>
        <v>3.95E-2</v>
      </c>
      <c r="K17" s="153">
        <f t="shared" si="1"/>
        <v>0.51336000000000004</v>
      </c>
      <c r="L17" s="145" t="str">
        <f t="shared" si="2"/>
        <v>A</v>
      </c>
      <c r="M17" s="46"/>
      <c r="N17" s="112">
        <f t="shared" si="4"/>
        <v>15387300.710000001</v>
      </c>
      <c r="O17" s="112">
        <f>VLOOKUP(A17,'PLANILHA S DESONERAÇÃO'!$A$11:$J$458,7,FALSE)</f>
        <v>1039419.64</v>
      </c>
      <c r="P17" s="46"/>
      <c r="Q17" s="176" t="b">
        <f>I17=VLOOKUP(A17,'PLANILHA S DESONERAÇÃO'!$A$11:$J$459,10,)</f>
        <v>1</v>
      </c>
      <c r="R17" s="177">
        <f t="shared" si="3"/>
        <v>0</v>
      </c>
      <c r="S17" s="177">
        <f>R17-'PLANILHA S DESONERAÇÃO'!$J$459</f>
        <v>-29973894.07</v>
      </c>
      <c r="T17" s="46"/>
      <c r="U17" s="46"/>
      <c r="V17" s="46"/>
    </row>
    <row r="18" spans="1:22" ht="22.5" x14ac:dyDescent="0.25">
      <c r="A18" s="142" t="str">
        <f>'PLANILHA S DESONERAÇÃO'!A429</f>
        <v>1.6.1.3</v>
      </c>
      <c r="B18" s="145" t="str">
        <f>VLOOKUP(A18,'PLANILHA S DESONERAÇÃO'!$A$12:$J$458,2,FALSE)</f>
        <v>COMP-66</v>
      </c>
      <c r="C18" s="149" t="str">
        <f>VLOOKUP(A18,'PLANILHA S DESONERAÇÃO'!$A$12:$J$458,4,FALSE)</f>
        <v>Grade mecanizada e automatizada, retenção sólido grosseiro igual ou maior que 50 mm, 2,0 m largura e 3,5 m altura, inclinação 82° - BDI = 14,02</v>
      </c>
      <c r="D18" s="145" t="str">
        <f>VLOOKUP(A18,'PLANILHA S DESONERAÇÃO'!$A$12:$J$458,3,FALSE)</f>
        <v>Composições Próprias</v>
      </c>
      <c r="E18" s="145"/>
      <c r="F18" s="145" t="str">
        <f>VLOOKUP(A18,'PLANILHA S DESONERAÇÃO'!$A$12:$J$458,5,FALSE)</f>
        <v>unid</v>
      </c>
      <c r="G18" s="145">
        <f>VLOOKUP(A18,'PLANILHA S DESONERAÇÃO'!$A$11:$J$458,6,FALSE)</f>
        <v>2</v>
      </c>
      <c r="H18" s="158">
        <f>VLOOKUP(A18,'PLANILHA S DESONERAÇÃO'!$A$12:$J$458,9,FALSE)</f>
        <v>538767.30000000005</v>
      </c>
      <c r="I18" s="158">
        <f>VLOOKUP(A18,'PLANILHA S DESONERAÇÃO'!$A$11:$J$458,10,FALSE)</f>
        <v>1077534.6000000001</v>
      </c>
      <c r="J18" s="439">
        <f t="shared" si="0"/>
        <v>3.5900000000000001E-2</v>
      </c>
      <c r="K18" s="153">
        <f t="shared" si="1"/>
        <v>0.54930999999999996</v>
      </c>
      <c r="L18" s="145" t="str">
        <f t="shared" si="2"/>
        <v>A</v>
      </c>
      <c r="M18" s="46"/>
      <c r="N18" s="112">
        <f t="shared" si="4"/>
        <v>16464835.310000001</v>
      </c>
      <c r="O18" s="112">
        <f>VLOOKUP(A18,'PLANILHA S DESONERAÇÃO'!$A$11:$J$458,7,FALSE)</f>
        <v>472520</v>
      </c>
      <c r="P18" s="46"/>
      <c r="Q18" s="176" t="b">
        <f>I18=VLOOKUP(A18,'PLANILHA S DESONERAÇÃO'!$A$11:$J$459,10,)</f>
        <v>1</v>
      </c>
      <c r="R18" s="177">
        <f t="shared" si="3"/>
        <v>0</v>
      </c>
      <c r="S18" s="177">
        <f>R18-'PLANILHA S DESONERAÇÃO'!$J$459</f>
        <v>-29973894.07</v>
      </c>
      <c r="T18" s="46"/>
      <c r="U18" s="46"/>
      <c r="V18" s="46"/>
    </row>
    <row r="19" spans="1:22" x14ac:dyDescent="0.25">
      <c r="A19" s="142" t="str">
        <f>'PLANILHA S DESONERAÇÃO'!A63</f>
        <v>1.3.23.1</v>
      </c>
      <c r="B19" s="145">
        <f>VLOOKUP(A19,'PLANILHA S DESONERAÇÃO'!$A$12:$J$458,2,FALSE)</f>
        <v>2306066</v>
      </c>
      <c r="C19" s="149" t="str">
        <f>VLOOKUP(A19,'PLANILHA S DESONERAÇÃO'!$A$12:$J$458,4,FALSE)</f>
        <v>Estaca raiz perfurada no solo com D = 40 cm - confecção</v>
      </c>
      <c r="D19" s="145" t="str">
        <f>VLOOKUP(A19,'PLANILHA S DESONERAÇÃO'!$A$12:$J$458,3,FALSE)</f>
        <v>SICRO</v>
      </c>
      <c r="E19" s="145"/>
      <c r="F19" s="145" t="str">
        <f>VLOOKUP(A19,'PLANILHA S DESONERAÇÃO'!$A$12:$J$458,5,FALSE)</f>
        <v>m</v>
      </c>
      <c r="G19" s="145">
        <f>VLOOKUP(A19,'PLANILHA S DESONERAÇÃO'!$A$11:$J$458,6,FALSE)</f>
        <v>3700</v>
      </c>
      <c r="H19" s="158">
        <f>VLOOKUP(A19,'PLANILHA S DESONERAÇÃO'!$A$12:$J$458,9,FALSE)</f>
        <v>277.52</v>
      </c>
      <c r="I19" s="158">
        <f>VLOOKUP(A19,'PLANILHA S DESONERAÇÃO'!$A$11:$J$458,10,FALSE)</f>
        <v>1026824</v>
      </c>
      <c r="J19" s="439">
        <f t="shared" si="0"/>
        <v>3.4299999999999997E-2</v>
      </c>
      <c r="K19" s="153">
        <f t="shared" si="1"/>
        <v>0.58355999999999997</v>
      </c>
      <c r="L19" s="145" t="str">
        <f t="shared" si="2"/>
        <v>A</v>
      </c>
      <c r="M19" s="46"/>
      <c r="N19" s="112">
        <f t="shared" si="4"/>
        <v>17491659.309999999</v>
      </c>
      <c r="O19" s="112">
        <f>VLOOKUP(A19,'PLANILHA S DESONERAÇÃO'!$A$11:$J$458,7,FALSE)</f>
        <v>222.87</v>
      </c>
      <c r="P19" s="46"/>
      <c r="Q19" s="176" t="b">
        <f>I19=VLOOKUP(A19,'PLANILHA S DESONERAÇÃO'!$A$11:$J$459,10,)</f>
        <v>1</v>
      </c>
      <c r="R19" s="177">
        <f t="shared" si="3"/>
        <v>0</v>
      </c>
      <c r="S19" s="177">
        <f>R19-'PLANILHA S DESONERAÇÃO'!$J$459</f>
        <v>-29973894.07</v>
      </c>
      <c r="T19" s="46"/>
      <c r="U19" s="46"/>
      <c r="V19" s="46"/>
    </row>
    <row r="20" spans="1:22" ht="22.5" x14ac:dyDescent="0.25">
      <c r="A20" s="142" t="str">
        <f>'PLANILHA S DESONERAÇÃO'!A427</f>
        <v>1.6.1.1</v>
      </c>
      <c r="B20" s="145" t="str">
        <f>VLOOKUP(A20,'PLANILHA S DESONERAÇÃO'!$A$12:$J$458,2,FALSE)</f>
        <v>COMP-64</v>
      </c>
      <c r="C20" s="149" t="str">
        <f>VLOOKUP(A20,'PLANILHA S DESONERAÇÃO'!$A$12:$J$458,4,FALSE)</f>
        <v>Comporta do poço de bomba com abertura livre de 2,10m x 2,5 m, fixação químico, com atuador/redutor elétrico e manual. - BDI = 14,02</v>
      </c>
      <c r="D20" s="145" t="str">
        <f>VLOOKUP(A20,'PLANILHA S DESONERAÇÃO'!$A$12:$J$458,3,FALSE)</f>
        <v>Composições Próprias</v>
      </c>
      <c r="E20" s="145"/>
      <c r="F20" s="145" t="str">
        <f>VLOOKUP(A20,'PLANILHA S DESONERAÇÃO'!$A$12:$J$458,5,FALSE)</f>
        <v>un</v>
      </c>
      <c r="G20" s="145">
        <f>VLOOKUP(A20,'PLANILHA S DESONERAÇÃO'!$A$11:$J$458,6,FALSE)</f>
        <v>4</v>
      </c>
      <c r="H20" s="158">
        <f>VLOOKUP(A20,'PLANILHA S DESONERAÇÃO'!$A$12:$J$458,9,FALSE)</f>
        <v>211484.3</v>
      </c>
      <c r="I20" s="158">
        <f>VLOOKUP(A20,'PLANILHA S DESONERAÇÃO'!$A$11:$J$458,10,FALSE)</f>
        <v>845937.2</v>
      </c>
      <c r="J20" s="439">
        <f t="shared" si="0"/>
        <v>2.8199999999999999E-2</v>
      </c>
      <c r="K20" s="153">
        <f t="shared" si="1"/>
        <v>0.61178999999999994</v>
      </c>
      <c r="L20" s="145" t="str">
        <f t="shared" si="2"/>
        <v>A</v>
      </c>
      <c r="M20" s="46"/>
      <c r="N20" s="112">
        <f t="shared" si="4"/>
        <v>18337596.510000002</v>
      </c>
      <c r="O20" s="112">
        <f>VLOOKUP(A20,'PLANILHA S DESONERAÇÃO'!$A$11:$J$458,7,FALSE)</f>
        <v>185480</v>
      </c>
      <c r="P20" s="46"/>
      <c r="Q20" s="176" t="b">
        <f>I20=VLOOKUP(A20,'PLANILHA S DESONERAÇÃO'!$A$11:$J$459,10,)</f>
        <v>1</v>
      </c>
      <c r="R20" s="177">
        <f t="shared" si="3"/>
        <v>0</v>
      </c>
      <c r="S20" s="177">
        <f>R20-'PLANILHA S DESONERAÇÃO'!$J$459</f>
        <v>-29973894.07</v>
      </c>
      <c r="T20" s="46"/>
      <c r="U20" s="46"/>
      <c r="V20" s="46"/>
    </row>
    <row r="21" spans="1:22" x14ac:dyDescent="0.25">
      <c r="A21" s="142" t="str">
        <f>'PLANILHA S DESONERAÇÃO'!A65</f>
        <v>1.3.23.3</v>
      </c>
      <c r="B21" s="145">
        <f>VLOOKUP(A21,'PLANILHA S DESONERAÇÃO'!$A$12:$J$458,2,FALSE)</f>
        <v>2306065</v>
      </c>
      <c r="C21" s="149" t="str">
        <f>VLOOKUP(A21,'PLANILHA S DESONERAÇÃO'!$A$12:$J$458,4,FALSE)</f>
        <v>Estaca raiz perfurada no solo com D = 31 cm - confecção</v>
      </c>
      <c r="D21" s="145" t="str">
        <f>VLOOKUP(A21,'PLANILHA S DESONERAÇÃO'!$A$12:$J$458,3,FALSE)</f>
        <v>SICRO</v>
      </c>
      <c r="E21" s="145"/>
      <c r="F21" s="145" t="str">
        <f>VLOOKUP(A21,'PLANILHA S DESONERAÇÃO'!$A$12:$J$458,5,FALSE)</f>
        <v>m</v>
      </c>
      <c r="G21" s="145">
        <f>VLOOKUP(A21,'PLANILHA S DESONERAÇÃO'!$A$11:$J$458,6,FALSE)</f>
        <v>4100</v>
      </c>
      <c r="H21" s="158">
        <f>VLOOKUP(A21,'PLANILHA S DESONERAÇÃO'!$A$12:$J$458,9,FALSE)</f>
        <v>196.24</v>
      </c>
      <c r="I21" s="158">
        <f>VLOOKUP(A21,'PLANILHA S DESONERAÇÃO'!$A$11:$J$458,10,FALSE)</f>
        <v>804584</v>
      </c>
      <c r="J21" s="439">
        <f t="shared" si="0"/>
        <v>2.6800000000000001E-2</v>
      </c>
      <c r="K21" s="153">
        <f t="shared" si="1"/>
        <v>0.63863000000000003</v>
      </c>
      <c r="L21" s="145" t="str">
        <f t="shared" si="2"/>
        <v>A</v>
      </c>
      <c r="M21" s="46"/>
      <c r="N21" s="112">
        <f t="shared" si="4"/>
        <v>19142180.510000002</v>
      </c>
      <c r="O21" s="112">
        <f>VLOOKUP(A21,'PLANILHA S DESONERAÇÃO'!$A$11:$J$458,7,FALSE)</f>
        <v>157.6</v>
      </c>
      <c r="P21" s="46"/>
      <c r="Q21" s="176" t="b">
        <f>I21=VLOOKUP(A21,'PLANILHA S DESONERAÇÃO'!$A$11:$J$459,10,)</f>
        <v>1</v>
      </c>
      <c r="R21" s="177">
        <f t="shared" si="3"/>
        <v>0</v>
      </c>
      <c r="S21" s="177">
        <f>R21-'PLANILHA S DESONERAÇÃO'!$J$459</f>
        <v>-29973894.07</v>
      </c>
      <c r="T21" s="46"/>
      <c r="U21" s="46"/>
      <c r="V21" s="46"/>
    </row>
    <row r="22" spans="1:22" x14ac:dyDescent="0.25">
      <c r="A22" s="142" t="str">
        <f>'PLANILHA S DESONERAÇÃO'!A43</f>
        <v>1.3.8</v>
      </c>
      <c r="B22" s="145">
        <f>VLOOKUP(A22,'PLANILHA S DESONERAÇÃO'!$A$12:$J$458,2,FALSE)</f>
        <v>407819</v>
      </c>
      <c r="C22" s="149" t="str">
        <f>VLOOKUP(A22,'PLANILHA S DESONERAÇÃO'!$A$12:$J$458,4,FALSE)</f>
        <v>Armação em aço CA-50 - fornecimento, preparo e colocação</v>
      </c>
      <c r="D22" s="145" t="str">
        <f>VLOOKUP(A22,'PLANILHA S DESONERAÇÃO'!$A$12:$J$458,3,FALSE)</f>
        <v>SICRO</v>
      </c>
      <c r="E22" s="145"/>
      <c r="F22" s="145" t="str">
        <f>VLOOKUP(A22,'PLANILHA S DESONERAÇÃO'!$A$12:$J$458,5,FALSE)</f>
        <v>kg</v>
      </c>
      <c r="G22" s="145">
        <f>VLOOKUP(A22,'PLANILHA S DESONERAÇÃO'!$A$11:$J$458,6,FALSE)</f>
        <v>45908</v>
      </c>
      <c r="H22" s="158">
        <f>VLOOKUP(A22,'PLANILHA S DESONERAÇÃO'!$A$12:$J$458,9,FALSE)</f>
        <v>15.69</v>
      </c>
      <c r="I22" s="158">
        <f>VLOOKUP(A22,'PLANILHA S DESONERAÇÃO'!$A$11:$J$458,10,FALSE)</f>
        <v>720296.52</v>
      </c>
      <c r="J22" s="439">
        <f t="shared" si="0"/>
        <v>2.4E-2</v>
      </c>
      <c r="K22" s="153">
        <f t="shared" si="1"/>
        <v>0.66266000000000003</v>
      </c>
      <c r="L22" s="145" t="str">
        <f t="shared" si="2"/>
        <v>A</v>
      </c>
      <c r="M22" s="46"/>
      <c r="N22" s="112">
        <f t="shared" si="4"/>
        <v>19862477.030000001</v>
      </c>
      <c r="O22" s="112">
        <f>VLOOKUP(A22,'PLANILHA S DESONERAÇÃO'!$A$11:$J$458,7,FALSE)</f>
        <v>12.6</v>
      </c>
      <c r="P22" s="46"/>
      <c r="Q22" s="176" t="b">
        <f>I22=VLOOKUP(A22,'PLANILHA S DESONERAÇÃO'!$A$11:$J$459,10,)</f>
        <v>1</v>
      </c>
      <c r="R22" s="177">
        <f t="shared" si="3"/>
        <v>0</v>
      </c>
      <c r="S22" s="177">
        <f>R22-'PLANILHA S DESONERAÇÃO'!$J$459</f>
        <v>-29973894.07</v>
      </c>
      <c r="T22" s="46"/>
      <c r="U22" s="46"/>
      <c r="V22" s="46"/>
    </row>
    <row r="23" spans="1:22" x14ac:dyDescent="0.25">
      <c r="A23" s="142" t="str">
        <f>'PLANILHA S DESONERAÇÃO'!A64</f>
        <v>1.3.23.2</v>
      </c>
      <c r="B23" s="145">
        <f>VLOOKUP(A23,'PLANILHA S DESONERAÇÃO'!$A$12:$J$458,2,FALSE)</f>
        <v>2306071</v>
      </c>
      <c r="C23" s="149" t="str">
        <f>VLOOKUP(A23,'PLANILHA S DESONERAÇÃO'!$A$12:$J$458,4,FALSE)</f>
        <v>Estaca raiz perfurada na rocha com D = 40 cm - confecção</v>
      </c>
      <c r="D23" s="145" t="str">
        <f>VLOOKUP(A23,'PLANILHA S DESONERAÇÃO'!$A$12:$J$458,3,FALSE)</f>
        <v>SICRO</v>
      </c>
      <c r="E23" s="145"/>
      <c r="F23" s="145" t="str">
        <f>VLOOKUP(A23,'PLANILHA S DESONERAÇÃO'!$A$12:$J$458,5,FALSE)</f>
        <v>m</v>
      </c>
      <c r="G23" s="145">
        <f>VLOOKUP(A23,'PLANILHA S DESONERAÇÃO'!$A$11:$J$458,6,FALSE)</f>
        <v>222</v>
      </c>
      <c r="H23" s="158">
        <f>VLOOKUP(A23,'PLANILHA S DESONERAÇÃO'!$A$12:$J$458,9,FALSE)</f>
        <v>2271.79</v>
      </c>
      <c r="I23" s="158">
        <f>VLOOKUP(A23,'PLANILHA S DESONERAÇÃO'!$A$11:$J$458,10,FALSE)</f>
        <v>504337.38</v>
      </c>
      <c r="J23" s="439">
        <f t="shared" si="0"/>
        <v>1.6799999999999999E-2</v>
      </c>
      <c r="K23" s="153">
        <f t="shared" si="1"/>
        <v>0.67949000000000004</v>
      </c>
      <c r="L23" s="145" t="str">
        <f t="shared" si="2"/>
        <v>A</v>
      </c>
      <c r="M23" s="46"/>
      <c r="N23" s="112">
        <f t="shared" si="4"/>
        <v>20366814.41</v>
      </c>
      <c r="O23" s="112">
        <f>VLOOKUP(A23,'PLANILHA S DESONERAÇÃO'!$A$11:$J$458,7,FALSE)</f>
        <v>1824.44</v>
      </c>
      <c r="P23" s="46"/>
      <c r="Q23" s="176" t="b">
        <f>I23=VLOOKUP(A23,'PLANILHA S DESONERAÇÃO'!$A$11:$J$459,10,)</f>
        <v>1</v>
      </c>
      <c r="R23" s="177">
        <f t="shared" si="3"/>
        <v>0</v>
      </c>
      <c r="S23" s="177">
        <f>R23-'PLANILHA S DESONERAÇÃO'!$J$459</f>
        <v>-29973894.07</v>
      </c>
      <c r="T23" s="46"/>
      <c r="U23" s="46"/>
      <c r="V23" s="46"/>
    </row>
    <row r="24" spans="1:22" ht="22.5" x14ac:dyDescent="0.25">
      <c r="A24" s="142" t="str">
        <f>'PLANILHA S DESONERAÇÃO'!A51</f>
        <v>1.3.16</v>
      </c>
      <c r="B24" s="145" t="str">
        <f>VLOOKUP(A24,'PLANILHA S DESONERAÇÃO'!$A$12:$J$458,2,FALSE)</f>
        <v>COMP-02</v>
      </c>
      <c r="C24" s="149" t="str">
        <f>VLOOKUP(A24,'PLANILHA S DESONERAÇÃO'!$A$12:$J$458,4,FALSE)</f>
        <v>Destinação Final de Resíduos Classe II A em aterro sanitário controlado - BDI = 14,02</v>
      </c>
      <c r="D24" s="145" t="str">
        <f>VLOOKUP(A24,'PLANILHA S DESONERAÇÃO'!$A$12:$J$458,3,FALSE)</f>
        <v>Composições Próprias</v>
      </c>
      <c r="E24" s="145"/>
      <c r="F24" s="145" t="str">
        <f>VLOOKUP(A24,'PLANILHA S DESONERAÇÃO'!$A$12:$J$458,5,FALSE)</f>
        <v>T</v>
      </c>
      <c r="G24" s="145">
        <f>VLOOKUP(A24,'PLANILHA S DESONERAÇÃO'!$A$11:$J$458,6,FALSE)</f>
        <v>4248.9799999999996</v>
      </c>
      <c r="H24" s="158">
        <f>VLOOKUP(A24,'PLANILHA S DESONERAÇÃO'!$A$12:$J$458,9,FALSE)</f>
        <v>116.67</v>
      </c>
      <c r="I24" s="158">
        <f>VLOOKUP(A24,'PLANILHA S DESONERAÇÃO'!$A$11:$J$458,10,FALSE)</f>
        <v>495728.5</v>
      </c>
      <c r="J24" s="439">
        <f t="shared" si="0"/>
        <v>1.6500000000000001E-2</v>
      </c>
      <c r="K24" s="153">
        <f t="shared" si="1"/>
        <v>0.69601999999999997</v>
      </c>
      <c r="L24" s="145" t="str">
        <f t="shared" si="2"/>
        <v>A</v>
      </c>
      <c r="M24" s="46"/>
      <c r="N24" s="112">
        <f t="shared" si="4"/>
        <v>20862542.91</v>
      </c>
      <c r="O24" s="112">
        <f>VLOOKUP(A24,'PLANILHA S DESONERAÇÃO'!$A$11:$J$458,7,FALSE)</f>
        <v>102.32</v>
      </c>
      <c r="P24" s="46"/>
      <c r="Q24" s="176" t="b">
        <f>I24=VLOOKUP(A24,'PLANILHA S DESONERAÇÃO'!$A$11:$J$459,10,)</f>
        <v>1</v>
      </c>
      <c r="R24" s="177">
        <f t="shared" si="3"/>
        <v>0</v>
      </c>
      <c r="S24" s="177">
        <f>R24-'PLANILHA S DESONERAÇÃO'!$J$459</f>
        <v>-29973894.07</v>
      </c>
      <c r="T24" s="46"/>
      <c r="U24" s="46"/>
      <c r="V24" s="46"/>
    </row>
    <row r="25" spans="1:22" ht="33.75" x14ac:dyDescent="0.25">
      <c r="A25" s="142" t="str">
        <f>'PLANILHA S DESONERAÇÃO'!A38</f>
        <v>1.3.3</v>
      </c>
      <c r="B25" s="145">
        <f>VLOOKUP(A25,'PLANILHA S DESONERAÇÃO'!$A$12:$J$458,2,FALSE)</f>
        <v>92452</v>
      </c>
      <c r="C25" s="149" t="str">
        <f>VLOOKUP(A25,'PLANILHA S DESONERAÇÃO'!$A$12:$J$458,4,FALSE)</f>
        <v>MONTAGEM E DESMONTAGEM DE FÔRMA, ESCORAMENTO METÁLICO, PÉ-DIREITO SIMPLES, EM CHAPA DE MADEIRA RESINADA, 2 UTILIZAÇÕES. AF_12/2015</v>
      </c>
      <c r="D25" s="145" t="str">
        <f>VLOOKUP(A25,'PLANILHA S DESONERAÇÃO'!$A$12:$J$458,3,FALSE)</f>
        <v>SINAPI</v>
      </c>
      <c r="E25" s="145"/>
      <c r="F25" s="145" t="str">
        <f>VLOOKUP(A25,'PLANILHA S DESONERAÇÃO'!$A$12:$J$458,5,FALSE)</f>
        <v>M2</v>
      </c>
      <c r="G25" s="145">
        <f>VLOOKUP(A25,'PLANILHA S DESONERAÇÃO'!$A$11:$J$458,6,FALSE)</f>
        <v>1990</v>
      </c>
      <c r="H25" s="158">
        <f>VLOOKUP(A25,'PLANILHA S DESONERAÇÃO'!$A$12:$J$458,9,FALSE)</f>
        <v>247.07</v>
      </c>
      <c r="I25" s="158">
        <f>VLOOKUP(A25,'PLANILHA S DESONERAÇÃO'!$A$11:$J$458,10,FALSE)</f>
        <v>491669.3</v>
      </c>
      <c r="J25" s="439">
        <f t="shared" si="0"/>
        <v>1.6400000000000001E-2</v>
      </c>
      <c r="K25" s="153">
        <f t="shared" si="1"/>
        <v>0.71243000000000001</v>
      </c>
      <c r="L25" s="145" t="str">
        <f t="shared" si="2"/>
        <v>A</v>
      </c>
      <c r="M25" s="46"/>
      <c r="N25" s="112">
        <f t="shared" si="4"/>
        <v>21354212.210000001</v>
      </c>
      <c r="O25" s="112">
        <f>VLOOKUP(A25,'PLANILHA S DESONERAÇÃO'!$A$11:$J$458,7,FALSE)</f>
        <v>198.42</v>
      </c>
      <c r="P25" s="46"/>
      <c r="Q25" s="176" t="b">
        <f>I25=VLOOKUP(A25,'PLANILHA S DESONERAÇÃO'!$A$11:$J$459,10,)</f>
        <v>1</v>
      </c>
      <c r="R25" s="177">
        <f t="shared" si="3"/>
        <v>0</v>
      </c>
      <c r="S25" s="177">
        <f>R25-'PLANILHA S DESONERAÇÃO'!$J$459</f>
        <v>-29973894.07</v>
      </c>
      <c r="T25" s="46"/>
      <c r="U25" s="46"/>
      <c r="V25" s="46"/>
    </row>
    <row r="26" spans="1:22" ht="22.5" x14ac:dyDescent="0.25">
      <c r="A26" s="142" t="str">
        <f>'PLANILHA S DESONERAÇÃO'!A431</f>
        <v>1.6.1.5</v>
      </c>
      <c r="B26" s="145" t="str">
        <f>VLOOKUP(A26,'PLANILHA S DESONERAÇÃO'!$A$12:$J$458,2,FALSE)</f>
        <v>COMP-68</v>
      </c>
      <c r="C26" s="149" t="str">
        <f>VLOOKUP(A26,'PLANILHA S DESONERAÇÃO'!$A$12:$J$458,4,FALSE)</f>
        <v>Válvula flap – PN 10, flange na classe K7, PN 10, NBR 7675. - BDI = 14,02</v>
      </c>
      <c r="D26" s="145" t="str">
        <f>VLOOKUP(A26,'PLANILHA S DESONERAÇÃO'!$A$12:$J$458,3,FALSE)</f>
        <v>Composições Próprias</v>
      </c>
      <c r="E26" s="145"/>
      <c r="F26" s="145" t="str">
        <f>VLOOKUP(A26,'PLANILHA S DESONERAÇÃO'!$A$12:$J$458,5,FALSE)</f>
        <v>unid</v>
      </c>
      <c r="G26" s="145">
        <f>VLOOKUP(A26,'PLANILHA S DESONERAÇÃO'!$A$11:$J$458,6,FALSE)</f>
        <v>4</v>
      </c>
      <c r="H26" s="158">
        <f>VLOOKUP(A26,'PLANILHA S DESONERAÇÃO'!$A$12:$J$458,9,FALSE)</f>
        <v>101055.93</v>
      </c>
      <c r="I26" s="158">
        <f>VLOOKUP(A26,'PLANILHA S DESONERAÇÃO'!$A$11:$J$458,10,FALSE)</f>
        <v>404223.72</v>
      </c>
      <c r="J26" s="439">
        <f t="shared" si="0"/>
        <v>1.35E-2</v>
      </c>
      <c r="K26" s="153">
        <f t="shared" si="1"/>
        <v>0.72591000000000006</v>
      </c>
      <c r="L26" s="145" t="str">
        <f t="shared" si="2"/>
        <v>A</v>
      </c>
      <c r="M26" s="46"/>
      <c r="N26" s="112">
        <f t="shared" si="4"/>
        <v>21758435.93</v>
      </c>
      <c r="O26" s="112">
        <f>VLOOKUP(A26,'PLANILHA S DESONERAÇÃO'!$A$11:$J$458,7,FALSE)</f>
        <v>88630</v>
      </c>
      <c r="P26" s="46"/>
      <c r="Q26" s="176" t="b">
        <f>I26=VLOOKUP(A26,'PLANILHA S DESONERAÇÃO'!$A$11:$J$459,10,)</f>
        <v>1</v>
      </c>
      <c r="R26" s="177">
        <f t="shared" si="3"/>
        <v>0</v>
      </c>
      <c r="S26" s="177">
        <f>R26-'PLANILHA S DESONERAÇÃO'!$J$459</f>
        <v>-29973894.07</v>
      </c>
      <c r="T26" s="46"/>
      <c r="U26" s="46"/>
      <c r="V26" s="46"/>
    </row>
    <row r="27" spans="1:22" ht="22.5" x14ac:dyDescent="0.25">
      <c r="A27" s="142" t="str">
        <f>'PLANILHA S DESONERAÇÃO'!A430</f>
        <v>1.6.1.4</v>
      </c>
      <c r="B27" s="145" t="str">
        <f>VLOOKUP(A27,'PLANILHA S DESONERAÇÃO'!$A$12:$J$458,2,FALSE)</f>
        <v>COMP-67</v>
      </c>
      <c r="C27" s="149" t="str">
        <f>VLOOKUP(A27,'PLANILHA S DESONERAÇÃO'!$A$12:$J$458,4,FALSE)</f>
        <v>Válvula de retenção portinhola simples, tipo wafer, PN 10 - BDI = 14,02</v>
      </c>
      <c r="D27" s="145" t="str">
        <f>VLOOKUP(A27,'PLANILHA S DESONERAÇÃO'!$A$12:$J$458,3,FALSE)</f>
        <v>Composições Próprias</v>
      </c>
      <c r="E27" s="145"/>
      <c r="F27" s="145" t="str">
        <f>VLOOKUP(A27,'PLANILHA S DESONERAÇÃO'!$A$12:$J$458,5,FALSE)</f>
        <v>unid</v>
      </c>
      <c r="G27" s="145">
        <f>VLOOKUP(A27,'PLANILHA S DESONERAÇÃO'!$A$11:$J$458,6,FALSE)</f>
        <v>4</v>
      </c>
      <c r="H27" s="158">
        <f>VLOOKUP(A27,'PLANILHA S DESONERAÇÃO'!$A$12:$J$458,9,FALSE)</f>
        <v>87795.4</v>
      </c>
      <c r="I27" s="158">
        <f>VLOOKUP(A27,'PLANILHA S DESONERAÇÃO'!$A$11:$J$458,10,FALSE)</f>
        <v>351181.6</v>
      </c>
      <c r="J27" s="439">
        <f t="shared" si="0"/>
        <v>1.17E-2</v>
      </c>
      <c r="K27" s="153">
        <f t="shared" si="1"/>
        <v>0.73763000000000001</v>
      </c>
      <c r="L27" s="145" t="str">
        <f t="shared" si="2"/>
        <v>A</v>
      </c>
      <c r="M27" s="46"/>
      <c r="N27" s="112">
        <f t="shared" si="4"/>
        <v>22109617.530000001</v>
      </c>
      <c r="O27" s="112">
        <f>VLOOKUP(A27,'PLANILHA S DESONERAÇÃO'!$A$11:$J$458,7,FALSE)</f>
        <v>77000</v>
      </c>
      <c r="P27" s="46"/>
      <c r="Q27" s="176" t="b">
        <f>I27=VLOOKUP(A27,'PLANILHA S DESONERAÇÃO'!$A$11:$J$459,10,)</f>
        <v>1</v>
      </c>
      <c r="R27" s="177">
        <f t="shared" si="3"/>
        <v>0</v>
      </c>
      <c r="S27" s="177">
        <f>R27-'PLANILHA S DESONERAÇÃO'!$J$459</f>
        <v>-29973894.07</v>
      </c>
      <c r="T27" s="46"/>
      <c r="U27" s="46"/>
      <c r="V27" s="46"/>
    </row>
    <row r="28" spans="1:22" ht="22.5" x14ac:dyDescent="0.25">
      <c r="A28" s="142" t="str">
        <f>'PLANILHA S DESONERAÇÃO'!A450</f>
        <v>1.6.3.2.4</v>
      </c>
      <c r="B28" s="145" t="str">
        <f>VLOOKUP(A28,'PLANILHA S DESONERAÇÃO'!$A$12:$J$458,2,FALSE)</f>
        <v>COMP-84</v>
      </c>
      <c r="C28" s="149" t="str">
        <f>VLOOKUP(A28,'PLANILHA S DESONERAÇÃO'!$A$12:$J$458,4,FALSE)</f>
        <v>TUBO 1200 PONTA E BOLSA K9 JTE L=6000 - BDI = 14,02</v>
      </c>
      <c r="D28" s="145" t="str">
        <f>VLOOKUP(A28,'PLANILHA S DESONERAÇÃO'!$A$12:$J$458,3,FALSE)</f>
        <v>Composições Próprias</v>
      </c>
      <c r="E28" s="145"/>
      <c r="F28" s="145" t="str">
        <f>VLOOKUP(A28,'PLANILHA S DESONERAÇÃO'!$A$12:$J$458,5,FALSE)</f>
        <v>un</v>
      </c>
      <c r="G28" s="145">
        <f>VLOOKUP(A28,'PLANILHA S DESONERAÇÃO'!$A$11:$J$458,6,FALSE)</f>
        <v>4</v>
      </c>
      <c r="H28" s="158">
        <f>VLOOKUP(A28,'PLANILHA S DESONERAÇÃO'!$A$12:$J$458,9,FALSE)</f>
        <v>82416.479999999996</v>
      </c>
      <c r="I28" s="158">
        <f>VLOOKUP(A28,'PLANILHA S DESONERAÇÃO'!$A$11:$J$458,10,FALSE)</f>
        <v>329665.91999999998</v>
      </c>
      <c r="J28" s="439">
        <f t="shared" si="0"/>
        <v>1.0999999999999999E-2</v>
      </c>
      <c r="K28" s="153">
        <f t="shared" si="1"/>
        <v>0.74863000000000002</v>
      </c>
      <c r="L28" s="145" t="str">
        <f t="shared" si="2"/>
        <v>A</v>
      </c>
      <c r="M28" s="46"/>
      <c r="N28" s="112">
        <f t="shared" si="4"/>
        <v>22439283.449999999</v>
      </c>
      <c r="O28" s="112">
        <f>VLOOKUP(A28,'PLANILHA S DESONERAÇÃO'!$A$11:$J$458,7,FALSE)</f>
        <v>72282.48</v>
      </c>
      <c r="P28" s="46"/>
      <c r="Q28" s="176" t="b">
        <f>I28=VLOOKUP(A28,'PLANILHA S DESONERAÇÃO'!$A$11:$J$459,10,)</f>
        <v>1</v>
      </c>
      <c r="R28" s="177">
        <f t="shared" si="3"/>
        <v>0</v>
      </c>
      <c r="S28" s="177">
        <f>R28-'PLANILHA S DESONERAÇÃO'!$J$459</f>
        <v>-29973894.07</v>
      </c>
      <c r="T28" s="46"/>
      <c r="U28" s="46"/>
      <c r="V28" s="46"/>
    </row>
    <row r="29" spans="1:22" ht="45" x14ac:dyDescent="0.25">
      <c r="A29" s="142" t="str">
        <f>'PLANILHA S DESONERAÇÃO'!A458</f>
        <v>2.1</v>
      </c>
      <c r="B29" s="145" t="str">
        <f>VLOOKUP(A29,'PLANILHA S DESONERAÇÃO'!$A$12:$J$458,2,FALSE)</f>
        <v>COMP-91</v>
      </c>
      <c r="C29" s="149" t="str">
        <f>VLOOKUP(A29,'PLANILHA S DESONERAÇÃO'!$A$12:$J$458,4,FALSE)</f>
        <v>Serviços de operação assistida, incluíndo comissionamento e testes de equipamentos, simulação de operações, treinamentos e todas as atividades necessárias para garantir a funcionalidade esperada da estação de bombeamento.</v>
      </c>
      <c r="D29" s="145" t="str">
        <f>VLOOKUP(A29,'PLANILHA S DESONERAÇÃO'!$A$12:$J$458,3,FALSE)</f>
        <v>Composições Próprias</v>
      </c>
      <c r="E29" s="145"/>
      <c r="F29" s="145" t="str">
        <f>VLOOKUP(A29,'PLANILHA S DESONERAÇÃO'!$A$12:$J$458,5,FALSE)</f>
        <v>MÊS</v>
      </c>
      <c r="G29" s="145">
        <f>VLOOKUP(A29,'PLANILHA S DESONERAÇÃO'!$A$11:$J$458,6,FALSE)</f>
        <v>6</v>
      </c>
      <c r="H29" s="158">
        <f>VLOOKUP(A29,'PLANILHA S DESONERAÇÃO'!$A$12:$J$458,9,FALSE)</f>
        <v>52269.51</v>
      </c>
      <c r="I29" s="158">
        <f>VLOOKUP(A29,'PLANILHA S DESONERAÇÃO'!$A$11:$J$458,10,FALSE)</f>
        <v>313617.06</v>
      </c>
      <c r="J29" s="439">
        <f t="shared" si="0"/>
        <v>1.0500000000000001E-2</v>
      </c>
      <c r="K29" s="153">
        <f t="shared" si="1"/>
        <v>0.75909000000000004</v>
      </c>
      <c r="L29" s="145" t="str">
        <f t="shared" si="2"/>
        <v>A</v>
      </c>
      <c r="M29" s="46"/>
      <c r="N29" s="112">
        <f t="shared" si="4"/>
        <v>22752900.510000002</v>
      </c>
      <c r="O29" s="112">
        <f>VLOOKUP(A29,'PLANILHA S DESONERAÇÃO'!$A$11:$J$458,7,FALSE)</f>
        <v>41976.800000000003</v>
      </c>
      <c r="P29" s="46"/>
      <c r="Q29" s="176" t="b">
        <f>I29=VLOOKUP(A29,'PLANILHA S DESONERAÇÃO'!$A$11:$J$459,10,)</f>
        <v>1</v>
      </c>
      <c r="R29" s="177">
        <f t="shared" si="3"/>
        <v>0</v>
      </c>
      <c r="S29" s="177">
        <f>R29-'PLANILHA S DESONERAÇÃO'!$J$459</f>
        <v>-29973894.07</v>
      </c>
      <c r="T29" s="46"/>
      <c r="U29" s="46"/>
      <c r="V29" s="46"/>
    </row>
    <row r="30" spans="1:22" x14ac:dyDescent="0.25">
      <c r="A30" s="142" t="str">
        <f>'PLANILHA S DESONERAÇÃO'!A36</f>
        <v>1.3.1</v>
      </c>
      <c r="B30" s="145">
        <f>VLOOKUP(A30,'PLANILHA S DESONERAÇÃO'!$A$12:$J$458,2,FALSE)</f>
        <v>1106282</v>
      </c>
      <c r="C30" s="149" t="str">
        <f>VLOOKUP(A30,'PLANILHA S DESONERAÇÃO'!$A$12:$J$458,4,FALSE)</f>
        <v>Concreto para bombeamento fck = 40 MPa</v>
      </c>
      <c r="D30" s="145" t="str">
        <f>VLOOKUP(A30,'PLANILHA S DESONERAÇÃO'!$A$12:$J$458,3,FALSE)</f>
        <v>SICRO</v>
      </c>
      <c r="E30" s="145"/>
      <c r="F30" s="145" t="str">
        <f>VLOOKUP(A30,'PLANILHA S DESONERAÇÃO'!$A$12:$J$458,5,FALSE)</f>
        <v>m³</v>
      </c>
      <c r="G30" s="145">
        <f>VLOOKUP(A30,'PLANILHA S DESONERAÇÃO'!$A$11:$J$458,6,FALSE)</f>
        <v>509</v>
      </c>
      <c r="H30" s="158">
        <f>VLOOKUP(A30,'PLANILHA S DESONERAÇÃO'!$A$12:$J$458,9,FALSE)</f>
        <v>610.30999999999995</v>
      </c>
      <c r="I30" s="158">
        <f>VLOOKUP(A30,'PLANILHA S DESONERAÇÃO'!$A$11:$J$458,10,FALSE)</f>
        <v>310647.78999999998</v>
      </c>
      <c r="J30" s="439">
        <f t="shared" si="0"/>
        <v>1.04E-2</v>
      </c>
      <c r="K30" s="153">
        <f t="shared" si="1"/>
        <v>0.76944999999999997</v>
      </c>
      <c r="L30" s="145" t="str">
        <f t="shared" si="2"/>
        <v>A</v>
      </c>
      <c r="M30" s="46"/>
      <c r="N30" s="112">
        <f t="shared" si="4"/>
        <v>23063548.300000001</v>
      </c>
      <c r="O30" s="112">
        <f>VLOOKUP(A30,'PLANILHA S DESONERAÇÃO'!$A$11:$J$458,7,FALSE)</f>
        <v>490.13</v>
      </c>
      <c r="P30" s="46"/>
      <c r="Q30" s="176" t="b">
        <f>I30=VLOOKUP(A30,'PLANILHA S DESONERAÇÃO'!$A$11:$J$459,10,)</f>
        <v>1</v>
      </c>
      <c r="R30" s="177">
        <f t="shared" si="3"/>
        <v>0</v>
      </c>
      <c r="S30" s="177">
        <f>R30-'PLANILHA S DESONERAÇÃO'!$J$459</f>
        <v>-29973894.07</v>
      </c>
      <c r="T30" s="46"/>
      <c r="U30" s="46"/>
      <c r="V30" s="46"/>
    </row>
    <row r="31" spans="1:22" ht="22.5" x14ac:dyDescent="0.25">
      <c r="A31" s="142" t="str">
        <f>'PLANILHA S DESONERAÇÃO'!A451</f>
        <v>1.6.3.2.5</v>
      </c>
      <c r="B31" s="145" t="str">
        <f>VLOOKUP(A31,'PLANILHA S DESONERAÇÃO'!$A$12:$J$458,2,FALSE)</f>
        <v>COMP-85</v>
      </c>
      <c r="C31" s="149" t="str">
        <f>VLOOKUP(A31,'PLANILHA S DESONERAÇÃO'!$A$12:$J$458,4,FALSE)</f>
        <v>TUBO 1200 PONTA E BOLSA K9 JTE L=7000 - BDI = 14,02</v>
      </c>
      <c r="D31" s="145" t="str">
        <f>VLOOKUP(A31,'PLANILHA S DESONERAÇÃO'!$A$12:$J$458,3,FALSE)</f>
        <v>Composições Próprias</v>
      </c>
      <c r="E31" s="145"/>
      <c r="F31" s="145" t="str">
        <f>VLOOKUP(A31,'PLANILHA S DESONERAÇÃO'!$A$12:$J$458,5,FALSE)</f>
        <v>un</v>
      </c>
      <c r="G31" s="145">
        <f>VLOOKUP(A31,'PLANILHA S DESONERAÇÃO'!$A$11:$J$458,6,FALSE)</f>
        <v>4</v>
      </c>
      <c r="H31" s="158">
        <f>VLOOKUP(A31,'PLANILHA S DESONERAÇÃO'!$A$12:$J$458,9,FALSE)</f>
        <v>76922.100000000006</v>
      </c>
      <c r="I31" s="158">
        <f>VLOOKUP(A31,'PLANILHA S DESONERAÇÃO'!$A$11:$J$458,10,FALSE)</f>
        <v>307688.40000000002</v>
      </c>
      <c r="J31" s="439">
        <f t="shared" si="0"/>
        <v>1.03E-2</v>
      </c>
      <c r="K31" s="153">
        <f t="shared" si="1"/>
        <v>0.77971999999999997</v>
      </c>
      <c r="L31" s="145" t="str">
        <f t="shared" si="2"/>
        <v>A</v>
      </c>
      <c r="M31" s="46"/>
      <c r="N31" s="112">
        <f t="shared" si="4"/>
        <v>23371236.699999999</v>
      </c>
      <c r="O31" s="112">
        <f>VLOOKUP(A31,'PLANILHA S DESONERAÇÃO'!$A$11:$J$458,7,FALSE)</f>
        <v>67463.69</v>
      </c>
      <c r="P31" s="46"/>
      <c r="Q31" s="176" t="b">
        <f>I31=VLOOKUP(A31,'PLANILHA S DESONERAÇÃO'!$A$11:$J$459,10,)</f>
        <v>1</v>
      </c>
      <c r="R31" s="177">
        <f t="shared" si="3"/>
        <v>0</v>
      </c>
      <c r="S31" s="177">
        <f>R31-'PLANILHA S DESONERAÇÃO'!$J$459</f>
        <v>-29973894.07</v>
      </c>
      <c r="T31" s="46"/>
      <c r="U31" s="46"/>
      <c r="V31" s="46"/>
    </row>
    <row r="32" spans="1:22" ht="45" x14ac:dyDescent="0.25">
      <c r="A32" s="142" t="str">
        <f>'PLANILHA S DESONERAÇÃO'!A423</f>
        <v>1.5.5.34</v>
      </c>
      <c r="B32" s="145" t="str">
        <f>VLOOKUP(A32,'PLANILHA S DESONERAÇÃO'!$A$12:$J$458,2,FALSE)</f>
        <v>COMP-62</v>
      </c>
      <c r="C32" s="149" t="str">
        <f>VLOOKUP(A32,'PLANILHA S DESONERAÇÃO'!$A$12:$J$458,4,FALSE)</f>
        <v>Fornecimento e Instalação de Câmera IP Bullet 12MP, Zoom Motorizado, Inteligências de vídeo, Entrada e Saída de Alarme, Alimentação: 12 Vdc ou, PoE+ (IEEE 802.3at), IP67 e IK10, ref: VIP 71250 Z INTELBRAS ou similar com suporte conforme projeto</v>
      </c>
      <c r="D32" s="145" t="str">
        <f>VLOOKUP(A32,'PLANILHA S DESONERAÇÃO'!$A$12:$J$458,3,FALSE)</f>
        <v>Composições Próprias</v>
      </c>
      <c r="E32" s="145"/>
      <c r="F32" s="145" t="str">
        <f>VLOOKUP(A32,'PLANILHA S DESONERAÇÃO'!$A$12:$J$458,5,FALSE)</f>
        <v>un</v>
      </c>
      <c r="G32" s="145">
        <f>VLOOKUP(A32,'PLANILHA S DESONERAÇÃO'!$A$11:$J$458,6,FALSE)</f>
        <v>16</v>
      </c>
      <c r="H32" s="158">
        <f>VLOOKUP(A32,'PLANILHA S DESONERAÇÃO'!$A$12:$J$458,9,FALSE)</f>
        <v>18991.169999999998</v>
      </c>
      <c r="I32" s="158">
        <f>VLOOKUP(A32,'PLANILHA S DESONERAÇÃO'!$A$11:$J$458,10,FALSE)</f>
        <v>303858.71999999997</v>
      </c>
      <c r="J32" s="439">
        <f t="shared" si="0"/>
        <v>1.01E-2</v>
      </c>
      <c r="K32" s="153">
        <f t="shared" si="1"/>
        <v>0.78986000000000001</v>
      </c>
      <c r="L32" s="145" t="str">
        <f t="shared" si="2"/>
        <v>A</v>
      </c>
      <c r="M32" s="46"/>
      <c r="N32" s="112">
        <f t="shared" si="4"/>
        <v>23675095.420000002</v>
      </c>
      <c r="O32" s="112">
        <f>VLOOKUP(A32,'PLANILHA S DESONERAÇÃO'!$A$11:$J$458,7,FALSE)</f>
        <v>15251.5</v>
      </c>
      <c r="P32" s="46"/>
      <c r="Q32" s="176" t="b">
        <f>I32=VLOOKUP(A32,'PLANILHA S DESONERAÇÃO'!$A$11:$J$459,10,)</f>
        <v>1</v>
      </c>
      <c r="R32" s="177">
        <f t="shared" si="3"/>
        <v>0</v>
      </c>
      <c r="S32" s="177">
        <f>R32-'PLANILHA S DESONERAÇÃO'!$J$459</f>
        <v>-29973894.07</v>
      </c>
      <c r="T32" s="46"/>
      <c r="U32" s="46"/>
      <c r="V32" s="46"/>
    </row>
    <row r="33" spans="1:22" ht="22.5" x14ac:dyDescent="0.25">
      <c r="A33" s="142" t="str">
        <f>'PLANILHA S DESONERAÇÃO'!A56</f>
        <v>1.3.21</v>
      </c>
      <c r="B33" s="145" t="str">
        <f>VLOOKUP(A33,'PLANILHA S DESONERAÇÃO'!$A$12:$J$458,2,FALSE)</f>
        <v>COMP-04</v>
      </c>
      <c r="C33" s="149" t="str">
        <f>VLOOKUP(A33,'PLANILHA S DESONERAÇÃO'!$A$12:$J$458,4,FALSE)</f>
        <v>REBAIXAMENTO DE LENCOL FREATICO C/ PONT FILTRANTES</v>
      </c>
      <c r="D33" s="145" t="str">
        <f>VLOOKUP(A33,'PLANILHA S DESONERAÇÃO'!$A$12:$J$458,3,FALSE)</f>
        <v>Composições Próprias</v>
      </c>
      <c r="E33" s="145"/>
      <c r="F33" s="145" t="str">
        <f>VLOOKUP(A33,'PLANILHA S DESONERAÇÃO'!$A$12:$J$458,5,FALSE)</f>
        <v>MÊS</v>
      </c>
      <c r="G33" s="145">
        <f>VLOOKUP(A33,'PLANILHA S DESONERAÇÃO'!$A$11:$J$458,6,FALSE)</f>
        <v>72</v>
      </c>
      <c r="H33" s="158">
        <f>VLOOKUP(A33,'PLANILHA S DESONERAÇÃO'!$A$12:$J$458,9,FALSE)</f>
        <v>4201.34</v>
      </c>
      <c r="I33" s="158">
        <f>VLOOKUP(A33,'PLANILHA S DESONERAÇÃO'!$A$11:$J$458,10,FALSE)</f>
        <v>302496.48</v>
      </c>
      <c r="J33" s="439">
        <f t="shared" si="0"/>
        <v>1.01E-2</v>
      </c>
      <c r="K33" s="153">
        <f t="shared" si="1"/>
        <v>0.79995000000000005</v>
      </c>
      <c r="L33" s="145" t="str">
        <f t="shared" si="2"/>
        <v>A</v>
      </c>
      <c r="M33" s="46"/>
      <c r="N33" s="112">
        <f t="shared" si="4"/>
        <v>23977591.899999999</v>
      </c>
      <c r="O33" s="112">
        <f>VLOOKUP(A33,'PLANILHA S DESONERAÇÃO'!$A$11:$J$458,7,FALSE)</f>
        <v>3374.03</v>
      </c>
      <c r="P33" s="46"/>
      <c r="Q33" s="176" t="b">
        <f>I33=VLOOKUP(A33,'PLANILHA S DESONERAÇÃO'!$A$11:$J$459,10,)</f>
        <v>1</v>
      </c>
      <c r="R33" s="177">
        <f t="shared" si="3"/>
        <v>0</v>
      </c>
      <c r="S33" s="177">
        <f>R33-'PLANILHA S DESONERAÇÃO'!$J$459</f>
        <v>-29973894.07</v>
      </c>
      <c r="T33" s="46"/>
      <c r="U33" s="46"/>
      <c r="V33" s="46"/>
    </row>
    <row r="34" spans="1:22" ht="22.5" x14ac:dyDescent="0.25">
      <c r="A34" s="142" t="str">
        <f>'PLANILHA S DESONERAÇÃO'!A287</f>
        <v>1.5.2.3.9</v>
      </c>
      <c r="B34" s="145">
        <f>VLOOKUP(A34,'PLANILHA S DESONERAÇÃO'!$A$12:$J$458,2,FALSE)</f>
        <v>151432</v>
      </c>
      <c r="C34" s="149" t="str">
        <f>VLOOKUP(A34,'PLANILHA S DESONERAÇÃO'!$A$12:$J$458,4,FALSE)</f>
        <v>Cabo de cobre termoplástico, com isolamento para 1000V, seção de 240,0mm2</v>
      </c>
      <c r="D34" s="145" t="str">
        <f>VLOOKUP(A34,'PLANILHA S DESONERAÇÃO'!$A$12:$J$458,3,FALSE)</f>
        <v>DER-ES</v>
      </c>
      <c r="E34" s="145"/>
      <c r="F34" s="145" t="str">
        <f>VLOOKUP(A34,'PLANILHA S DESONERAÇÃO'!$A$12:$J$458,5,FALSE)</f>
        <v>M</v>
      </c>
      <c r="G34" s="145">
        <f>VLOOKUP(A34,'PLANILHA S DESONERAÇÃO'!$A$11:$J$458,6,FALSE)</f>
        <v>600</v>
      </c>
      <c r="H34" s="158">
        <f>VLOOKUP(A34,'PLANILHA S DESONERAÇÃO'!$A$12:$J$458,9,FALSE)</f>
        <v>414.55</v>
      </c>
      <c r="I34" s="158">
        <f>VLOOKUP(A34,'PLANILHA S DESONERAÇÃO'!$A$11:$J$458,10,FALSE)</f>
        <v>248730</v>
      </c>
      <c r="J34" s="439">
        <f t="shared" si="0"/>
        <v>8.3000000000000001E-3</v>
      </c>
      <c r="K34" s="153">
        <f t="shared" si="1"/>
        <v>0.80825000000000002</v>
      </c>
      <c r="L34" s="145" t="str">
        <f t="shared" si="2"/>
        <v>B</v>
      </c>
      <c r="M34" s="46"/>
      <c r="N34" s="112">
        <f t="shared" si="4"/>
        <v>24226321.899999999</v>
      </c>
      <c r="O34" s="112">
        <f>VLOOKUP(A34,'PLANILHA S DESONERAÇÃO'!$A$11:$J$458,7,FALSE)</f>
        <v>332.92</v>
      </c>
      <c r="P34" s="46"/>
      <c r="Q34" s="176" t="b">
        <f>I34=VLOOKUP(A34,'PLANILHA S DESONERAÇÃO'!$A$11:$J$459,10,)</f>
        <v>1</v>
      </c>
      <c r="R34" s="177">
        <f t="shared" si="3"/>
        <v>0</v>
      </c>
      <c r="S34" s="177">
        <f>R34-'PLANILHA S DESONERAÇÃO'!$J$459</f>
        <v>-29973894.07</v>
      </c>
      <c r="T34" s="46"/>
      <c r="U34" s="46"/>
      <c r="V34" s="46"/>
    </row>
    <row r="35" spans="1:22" ht="22.5" x14ac:dyDescent="0.25">
      <c r="A35" s="142" t="str">
        <f>'PLANILHA S DESONERAÇÃO'!A449</f>
        <v>1.6.3.2.3</v>
      </c>
      <c r="B35" s="145" t="str">
        <f>VLOOKUP(A35,'PLANILHA S DESONERAÇÃO'!$A$12:$J$458,2,FALSE)</f>
        <v>COMP-83</v>
      </c>
      <c r="C35" s="149" t="str">
        <f>VLOOKUP(A35,'PLANILHA S DESONERAÇÃO'!$A$12:$J$458,4,FALSE)</f>
        <v>TUBO 1200 COM FLANGE E PONTA JTE L=4600 - BDI = 14,02</v>
      </c>
      <c r="D35" s="145" t="str">
        <f>VLOOKUP(A35,'PLANILHA S DESONERAÇÃO'!$A$12:$J$458,3,FALSE)</f>
        <v>Composições Próprias</v>
      </c>
      <c r="E35" s="145"/>
      <c r="F35" s="145" t="str">
        <f>VLOOKUP(A35,'PLANILHA S DESONERAÇÃO'!$A$12:$J$458,5,FALSE)</f>
        <v>un</v>
      </c>
      <c r="G35" s="145">
        <f>VLOOKUP(A35,'PLANILHA S DESONERAÇÃO'!$A$11:$J$458,6,FALSE)</f>
        <v>4</v>
      </c>
      <c r="H35" s="158">
        <f>VLOOKUP(A35,'PLANILHA S DESONERAÇÃO'!$A$12:$J$458,9,FALSE)</f>
        <v>59826.48</v>
      </c>
      <c r="I35" s="158">
        <f>VLOOKUP(A35,'PLANILHA S DESONERAÇÃO'!$A$11:$J$458,10,FALSE)</f>
        <v>239305.92</v>
      </c>
      <c r="J35" s="439">
        <f t="shared" si="0"/>
        <v>8.0000000000000002E-3</v>
      </c>
      <c r="K35" s="153">
        <f t="shared" si="1"/>
        <v>0.81623000000000001</v>
      </c>
      <c r="L35" s="145" t="str">
        <f t="shared" si="2"/>
        <v>B</v>
      </c>
      <c r="M35" s="46"/>
      <c r="N35" s="112">
        <f t="shared" si="4"/>
        <v>24465627.82</v>
      </c>
      <c r="O35" s="112">
        <f>VLOOKUP(A35,'PLANILHA S DESONERAÇÃO'!$A$11:$J$458,7,FALSE)</f>
        <v>52470.16</v>
      </c>
      <c r="P35" s="46"/>
      <c r="Q35" s="176" t="b">
        <f>I35=VLOOKUP(A35,'PLANILHA S DESONERAÇÃO'!$A$11:$J$459,10,)</f>
        <v>1</v>
      </c>
      <c r="R35" s="177">
        <f t="shared" si="3"/>
        <v>0</v>
      </c>
      <c r="S35" s="177">
        <f>R35-'PLANILHA S DESONERAÇÃO'!$J$459</f>
        <v>-29973894.07</v>
      </c>
      <c r="T35" s="46"/>
      <c r="U35" s="46"/>
      <c r="V35" s="46"/>
    </row>
    <row r="36" spans="1:22" x14ac:dyDescent="0.25">
      <c r="A36" s="142" t="str">
        <f>'PLANILHA S DESONERAÇÃO'!A73</f>
        <v>1.3.24.1</v>
      </c>
      <c r="B36" s="145">
        <f>VLOOKUP(A36,'PLANILHA S DESONERAÇÃO'!$A$12:$J$458,2,FALSE)</f>
        <v>407819</v>
      </c>
      <c r="C36" s="149" t="str">
        <f>VLOOKUP(A36,'PLANILHA S DESONERAÇÃO'!$A$12:$J$458,4,FALSE)</f>
        <v>Armação em aço CA-50 - fornecimento, preparo e colocação</v>
      </c>
      <c r="D36" s="145" t="str">
        <f>VLOOKUP(A36,'PLANILHA S DESONERAÇÃO'!$A$12:$J$458,3,FALSE)</f>
        <v>SICRO</v>
      </c>
      <c r="E36" s="145"/>
      <c r="F36" s="145" t="str">
        <f>VLOOKUP(A36,'PLANILHA S DESONERAÇÃO'!$A$12:$J$458,5,FALSE)</f>
        <v>kg</v>
      </c>
      <c r="G36" s="145">
        <f>VLOOKUP(A36,'PLANILHA S DESONERAÇÃO'!$A$11:$J$458,6,FALSE)</f>
        <v>15043</v>
      </c>
      <c r="H36" s="158">
        <f>VLOOKUP(A36,'PLANILHA S DESONERAÇÃO'!$A$12:$J$458,9,FALSE)</f>
        <v>15.69</v>
      </c>
      <c r="I36" s="158">
        <f>VLOOKUP(A36,'PLANILHA S DESONERAÇÃO'!$A$11:$J$458,10,FALSE)</f>
        <v>236024.67</v>
      </c>
      <c r="J36" s="439">
        <f t="shared" si="0"/>
        <v>7.9000000000000008E-3</v>
      </c>
      <c r="K36" s="153">
        <f t="shared" si="1"/>
        <v>0.82411000000000001</v>
      </c>
      <c r="L36" s="145" t="str">
        <f t="shared" si="2"/>
        <v>B</v>
      </c>
      <c r="M36" s="46"/>
      <c r="N36" s="112">
        <f t="shared" si="4"/>
        <v>24701652.489999998</v>
      </c>
      <c r="O36" s="112">
        <f>VLOOKUP(A36,'PLANILHA S DESONERAÇÃO'!$A$11:$J$458,7,FALSE)</f>
        <v>12.6</v>
      </c>
      <c r="P36" s="46"/>
      <c r="Q36" s="176" t="b">
        <f>I36=VLOOKUP(A36,'PLANILHA S DESONERAÇÃO'!$A$11:$J$459,10,)</f>
        <v>1</v>
      </c>
      <c r="R36" s="177">
        <f t="shared" si="3"/>
        <v>0</v>
      </c>
      <c r="S36" s="177">
        <f>R36-'PLANILHA S DESONERAÇÃO'!$J$459</f>
        <v>-29973894.07</v>
      </c>
      <c r="T36" s="46"/>
      <c r="U36" s="46"/>
      <c r="V36" s="46"/>
    </row>
    <row r="37" spans="1:22" ht="33.75" x14ac:dyDescent="0.25">
      <c r="A37" s="142" t="str">
        <f>'PLANILHA S DESONERAÇÃO'!A39</f>
        <v>1.3.4</v>
      </c>
      <c r="B37" s="145" t="str">
        <f>VLOOKUP(A37,'PLANILHA S DESONERAÇÃO'!$A$12:$J$458,2,FALSE)</f>
        <v>COMP-01</v>
      </c>
      <c r="C37" s="149" t="str">
        <f>VLOOKUP(A37,'PLANILHA S DESONERAÇÃO'!$A$12:$J$458,4,FALSE)</f>
        <v>Escoramento metálico p/ valas, com pranchas metálicas de AZ 17-700 e longarinas e transversinas em perfis de aço a cada 3 metros, reaproveitamento : 10 vezes</v>
      </c>
      <c r="D37" s="145" t="str">
        <f>VLOOKUP(A37,'PLANILHA S DESONERAÇÃO'!$A$12:$J$458,3,FALSE)</f>
        <v>Composições Próprias</v>
      </c>
      <c r="E37" s="145"/>
      <c r="F37" s="145" t="str">
        <f>VLOOKUP(A37,'PLANILHA S DESONERAÇÃO'!$A$12:$J$458,5,FALSE)</f>
        <v>m2</v>
      </c>
      <c r="G37" s="145">
        <f>VLOOKUP(A37,'PLANILHA S DESONERAÇÃO'!$A$11:$J$458,6,FALSE)</f>
        <v>450.8</v>
      </c>
      <c r="H37" s="158">
        <f>VLOOKUP(A37,'PLANILHA S DESONERAÇÃO'!$A$12:$J$458,9,FALSE)</f>
        <v>476.61</v>
      </c>
      <c r="I37" s="158">
        <f>VLOOKUP(A37,'PLANILHA S DESONERAÇÃO'!$A$11:$J$458,10,FALSE)</f>
        <v>214855.79</v>
      </c>
      <c r="J37" s="439">
        <f t="shared" si="0"/>
        <v>7.1999999999999998E-3</v>
      </c>
      <c r="K37" s="153">
        <f t="shared" si="1"/>
        <v>0.83126999999999995</v>
      </c>
      <c r="L37" s="145" t="str">
        <f t="shared" si="2"/>
        <v>B</v>
      </c>
      <c r="M37" s="46"/>
      <c r="N37" s="112">
        <f t="shared" si="4"/>
        <v>24916508.280000001</v>
      </c>
      <c r="O37" s="112">
        <f>VLOOKUP(A37,'PLANILHA S DESONERAÇÃO'!$A$11:$J$458,7,FALSE)</f>
        <v>382.76</v>
      </c>
      <c r="P37" s="46"/>
      <c r="Q37" s="176" t="b">
        <f>I37=VLOOKUP(A37,'PLANILHA S DESONERAÇÃO'!$A$11:$J$459,10,)</f>
        <v>1</v>
      </c>
      <c r="R37" s="177">
        <f t="shared" si="3"/>
        <v>0</v>
      </c>
      <c r="S37" s="177">
        <f>R37-'PLANILHA S DESONERAÇÃO'!$J$459</f>
        <v>-29973894.07</v>
      </c>
      <c r="T37" s="46"/>
      <c r="U37" s="46"/>
      <c r="V37" s="46"/>
    </row>
    <row r="38" spans="1:22" ht="22.5" x14ac:dyDescent="0.25">
      <c r="A38" s="142" t="str">
        <f>'PLANILHA S DESONERAÇÃO'!A448</f>
        <v>1.6.3.2.2</v>
      </c>
      <c r="B38" s="145" t="str">
        <f>VLOOKUP(A38,'PLANILHA S DESONERAÇÃO'!$A$12:$J$458,2,FALSE)</f>
        <v>COMP-82</v>
      </c>
      <c r="C38" s="149" t="str">
        <f>VLOOKUP(A38,'PLANILHA S DESONERAÇÃO'!$A$12:$J$458,4,FALSE)</f>
        <v>TUBO 1200 COM FLANGE PONTA L=3900 JTE - BDI = 14,02</v>
      </c>
      <c r="D38" s="145" t="str">
        <f>VLOOKUP(A38,'PLANILHA S DESONERAÇÃO'!$A$12:$J$458,3,FALSE)</f>
        <v>Composições Próprias</v>
      </c>
      <c r="E38" s="145"/>
      <c r="F38" s="145" t="str">
        <f>VLOOKUP(A38,'PLANILHA S DESONERAÇÃO'!$A$12:$J$458,5,FALSE)</f>
        <v>un</v>
      </c>
      <c r="G38" s="145">
        <f>VLOOKUP(A38,'PLANILHA S DESONERAÇÃO'!$A$11:$J$458,6,FALSE)</f>
        <v>4</v>
      </c>
      <c r="H38" s="158">
        <f>VLOOKUP(A38,'PLANILHA S DESONERAÇÃO'!$A$12:$J$458,9,FALSE)</f>
        <v>50812.73</v>
      </c>
      <c r="I38" s="158">
        <f>VLOOKUP(A38,'PLANILHA S DESONERAÇÃO'!$A$11:$J$458,10,FALSE)</f>
        <v>203250.92</v>
      </c>
      <c r="J38" s="439">
        <f t="shared" si="0"/>
        <v>6.7999999999999996E-3</v>
      </c>
      <c r="K38" s="153">
        <f t="shared" si="1"/>
        <v>0.83804999999999996</v>
      </c>
      <c r="L38" s="145" t="str">
        <f t="shared" si="2"/>
        <v>B</v>
      </c>
      <c r="M38" s="46"/>
      <c r="N38" s="112">
        <f t="shared" si="4"/>
        <v>25119759.199999999</v>
      </c>
      <c r="O38" s="112">
        <f>VLOOKUP(A38,'PLANILHA S DESONERAÇÃO'!$A$11:$J$458,7,FALSE)</f>
        <v>44564.75</v>
      </c>
      <c r="P38" s="46"/>
      <c r="Q38" s="176" t="b">
        <f>I38=VLOOKUP(A38,'PLANILHA S DESONERAÇÃO'!$A$11:$J$459,10,)</f>
        <v>1</v>
      </c>
      <c r="R38" s="177">
        <f t="shared" si="3"/>
        <v>0</v>
      </c>
      <c r="S38" s="177">
        <f>R38-'PLANILHA S DESONERAÇÃO'!$J$459</f>
        <v>-29973894.07</v>
      </c>
      <c r="T38" s="46"/>
      <c r="U38" s="46"/>
      <c r="V38" s="46"/>
    </row>
    <row r="39" spans="1:22" x14ac:dyDescent="0.25">
      <c r="A39" s="142" t="str">
        <f>'PLANILHA S DESONERAÇÃO'!A90</f>
        <v>1.3.26.7</v>
      </c>
      <c r="B39" s="145">
        <f>VLOOKUP(A39,'PLANILHA S DESONERAÇÃO'!$A$12:$J$458,2,FALSE)</f>
        <v>407819</v>
      </c>
      <c r="C39" s="149" t="str">
        <f>VLOOKUP(A39,'PLANILHA S DESONERAÇÃO'!$A$12:$J$458,4,FALSE)</f>
        <v>Armação em aço CA-50 - fornecimento, preparo e colocação</v>
      </c>
      <c r="D39" s="145" t="str">
        <f>VLOOKUP(A39,'PLANILHA S DESONERAÇÃO'!$A$12:$J$458,3,FALSE)</f>
        <v>SICRO</v>
      </c>
      <c r="E39" s="145"/>
      <c r="F39" s="145" t="str">
        <f>VLOOKUP(A39,'PLANILHA S DESONERAÇÃO'!$A$12:$J$458,5,FALSE)</f>
        <v>kg</v>
      </c>
      <c r="G39" s="145">
        <f>VLOOKUP(A39,'PLANILHA S DESONERAÇÃO'!$A$11:$J$458,6,FALSE)</f>
        <v>12125.23</v>
      </c>
      <c r="H39" s="158">
        <f>VLOOKUP(A39,'PLANILHA S DESONERAÇÃO'!$A$12:$J$458,9,FALSE)</f>
        <v>15.69</v>
      </c>
      <c r="I39" s="158">
        <f>VLOOKUP(A39,'PLANILHA S DESONERAÇÃO'!$A$11:$J$458,10,FALSE)</f>
        <v>190244.86</v>
      </c>
      <c r="J39" s="439">
        <f t="shared" si="0"/>
        <v>6.3E-3</v>
      </c>
      <c r="K39" s="153">
        <f t="shared" si="1"/>
        <v>0.84440000000000004</v>
      </c>
      <c r="L39" s="145" t="str">
        <f t="shared" si="2"/>
        <v>B</v>
      </c>
      <c r="M39" s="46"/>
      <c r="N39" s="112">
        <f t="shared" si="4"/>
        <v>25310004.059999999</v>
      </c>
      <c r="O39" s="112">
        <f>VLOOKUP(A39,'PLANILHA S DESONERAÇÃO'!$A$11:$J$458,7,FALSE)</f>
        <v>12.6</v>
      </c>
      <c r="P39" s="46"/>
      <c r="Q39" s="176" t="b">
        <f>I39=VLOOKUP(A39,'PLANILHA S DESONERAÇÃO'!$A$11:$J$459,10,)</f>
        <v>1</v>
      </c>
      <c r="R39" s="177">
        <f t="shared" si="3"/>
        <v>0</v>
      </c>
      <c r="S39" s="177">
        <f>R39-'PLANILHA S DESONERAÇÃO'!$J$459</f>
        <v>-29973894.07</v>
      </c>
      <c r="T39" s="46"/>
      <c r="U39" s="46"/>
      <c r="V39" s="46"/>
    </row>
    <row r="40" spans="1:22" ht="22.5" x14ac:dyDescent="0.25">
      <c r="A40" s="142" t="str">
        <f>'PLANILHA S DESONERAÇÃO'!A288</f>
        <v>1.5.2.3.10</v>
      </c>
      <c r="B40" s="145" t="str">
        <f>VLOOKUP(A40,'PLANILHA S DESONERAÇÃO'!$A$12:$J$458,2,FALSE)</f>
        <v>COMP-23</v>
      </c>
      <c r="C40" s="149" t="str">
        <f>VLOOKUP(A40,'PLANILHA S DESONERAÇÃO'!$A$12:$J$458,4,FALSE)</f>
        <v>Cabo de cobre flexível múltiplo, blindado, EPR 1KV, com 3 cabos de 150mm² para ligação do motor Ref S3x150+95/3</v>
      </c>
      <c r="D40" s="145" t="str">
        <f>VLOOKUP(A40,'PLANILHA S DESONERAÇÃO'!$A$12:$J$458,3,FALSE)</f>
        <v>Composições Próprias</v>
      </c>
      <c r="E40" s="145"/>
      <c r="F40" s="145" t="str">
        <f>VLOOKUP(A40,'PLANILHA S DESONERAÇÃO'!$A$12:$J$458,5,FALSE)</f>
        <v>M</v>
      </c>
      <c r="G40" s="145">
        <f>VLOOKUP(A40,'PLANILHA S DESONERAÇÃO'!$A$11:$J$458,6,FALSE)</f>
        <v>216</v>
      </c>
      <c r="H40" s="158">
        <f>VLOOKUP(A40,'PLANILHA S DESONERAÇÃO'!$A$12:$J$458,9,FALSE)</f>
        <v>833.61</v>
      </c>
      <c r="I40" s="158">
        <f>VLOOKUP(A40,'PLANILHA S DESONERAÇÃO'!$A$11:$J$458,10,FALSE)</f>
        <v>180059.76</v>
      </c>
      <c r="J40" s="439">
        <f t="shared" si="0"/>
        <v>6.0000000000000001E-3</v>
      </c>
      <c r="K40" s="153">
        <f t="shared" si="1"/>
        <v>0.85041</v>
      </c>
      <c r="L40" s="145" t="str">
        <f t="shared" si="2"/>
        <v>B</v>
      </c>
      <c r="M40" s="46"/>
      <c r="N40" s="112">
        <f t="shared" si="4"/>
        <v>25490063.82</v>
      </c>
      <c r="O40" s="112">
        <f>VLOOKUP(A40,'PLANILHA S DESONERAÇÃO'!$A$11:$J$458,7,FALSE)</f>
        <v>669.46</v>
      </c>
      <c r="P40" s="46"/>
      <c r="Q40" s="176" t="b">
        <f>I40=VLOOKUP(A40,'PLANILHA S DESONERAÇÃO'!$A$11:$J$459,10,)</f>
        <v>1</v>
      </c>
      <c r="R40" s="177">
        <f t="shared" si="3"/>
        <v>0</v>
      </c>
      <c r="S40" s="177">
        <f>R40-'PLANILHA S DESONERAÇÃO'!$J$459</f>
        <v>-29973894.07</v>
      </c>
      <c r="T40" s="46"/>
      <c r="U40" s="46"/>
      <c r="V40" s="46"/>
    </row>
    <row r="41" spans="1:22" ht="22.5" x14ac:dyDescent="0.25">
      <c r="A41" s="142" t="str">
        <f>'PLANILHA S DESONERAÇÃO'!A433</f>
        <v>1.6.1.7</v>
      </c>
      <c r="B41" s="145" t="str">
        <f>VLOOKUP(A41,'PLANILHA S DESONERAÇÃO'!$A$12:$J$458,2,FALSE)</f>
        <v>COMP-70</v>
      </c>
      <c r="C41" s="149" t="str">
        <f>VLOOKUP(A41,'PLANILHA S DESONERAÇÃO'!$A$12:$J$458,4,FALSE)</f>
        <v>Equipamento de içamento: Monovia em perfil metálico com talha elétrica com trole elétrico, carga = 5.000 kg  - BDI = 14,02</v>
      </c>
      <c r="D41" s="145" t="str">
        <f>VLOOKUP(A41,'PLANILHA S DESONERAÇÃO'!$A$12:$J$458,3,FALSE)</f>
        <v>Composições Próprias</v>
      </c>
      <c r="E41" s="145"/>
      <c r="F41" s="145" t="str">
        <f>VLOOKUP(A41,'PLANILHA S DESONERAÇÃO'!$A$12:$J$458,5,FALSE)</f>
        <v>unid</v>
      </c>
      <c r="G41" s="145">
        <f>VLOOKUP(A41,'PLANILHA S DESONERAÇÃO'!$A$11:$J$458,6,FALSE)</f>
        <v>1</v>
      </c>
      <c r="H41" s="158">
        <f>VLOOKUP(A41,'PLANILHA S DESONERAÇÃO'!$A$12:$J$458,9,FALSE)</f>
        <v>179247.25</v>
      </c>
      <c r="I41" s="158">
        <f>VLOOKUP(A41,'PLANILHA S DESONERAÇÃO'!$A$11:$J$458,10,FALSE)</f>
        <v>179247.25</v>
      </c>
      <c r="J41" s="439">
        <f t="shared" si="0"/>
        <v>6.0000000000000001E-3</v>
      </c>
      <c r="K41" s="153">
        <f t="shared" si="1"/>
        <v>0.85638999999999998</v>
      </c>
      <c r="L41" s="145" t="str">
        <f t="shared" si="2"/>
        <v>B</v>
      </c>
      <c r="M41" s="46"/>
      <c r="N41" s="112">
        <f t="shared" si="4"/>
        <v>25669311.07</v>
      </c>
      <c r="O41" s="112">
        <f>VLOOKUP(A41,'PLANILHA S DESONERAÇÃO'!$A$11:$J$458,7,FALSE)</f>
        <v>157206.85</v>
      </c>
      <c r="P41" s="46"/>
      <c r="Q41" s="176" t="b">
        <f>I41=VLOOKUP(A41,'PLANILHA S DESONERAÇÃO'!$A$11:$J$459,10,)</f>
        <v>1</v>
      </c>
      <c r="R41" s="177">
        <f t="shared" si="3"/>
        <v>0</v>
      </c>
      <c r="S41" s="177">
        <f>R41-'PLANILHA S DESONERAÇÃO'!$J$459</f>
        <v>-29973894.07</v>
      </c>
      <c r="T41" s="46"/>
      <c r="U41" s="46"/>
      <c r="V41" s="46"/>
    </row>
    <row r="42" spans="1:22" ht="22.5" x14ac:dyDescent="0.25">
      <c r="A42" s="142" t="str">
        <f>'PLANILHA S DESONERAÇÃO'!A454</f>
        <v>1.6.3.2.8</v>
      </c>
      <c r="B42" s="145" t="str">
        <f>VLOOKUP(A42,'PLANILHA S DESONERAÇÃO'!$A$12:$J$458,2,FALSE)</f>
        <v>COMP-88</v>
      </c>
      <c r="C42" s="149" t="str">
        <f>VLOOKUP(A42,'PLANILHA S DESONERAÇÃO'!$A$12:$J$458,4,FALSE)</f>
        <v>JUNTA DE DESMONTAGEM TRAVADA AXIALMENTE PN10 DN 1200 NBR 7675 - BDI = 14,02</v>
      </c>
      <c r="D42" s="145" t="str">
        <f>VLOOKUP(A42,'PLANILHA S DESONERAÇÃO'!$A$12:$J$458,3,FALSE)</f>
        <v>Composições Próprias</v>
      </c>
      <c r="E42" s="145"/>
      <c r="F42" s="145" t="str">
        <f>VLOOKUP(A42,'PLANILHA S DESONERAÇÃO'!$A$12:$J$458,5,FALSE)</f>
        <v>UN</v>
      </c>
      <c r="G42" s="145">
        <f>VLOOKUP(A42,'PLANILHA S DESONERAÇÃO'!$A$11:$J$458,6,FALSE)</f>
        <v>4</v>
      </c>
      <c r="H42" s="158">
        <f>VLOOKUP(A42,'PLANILHA S DESONERAÇÃO'!$A$12:$J$458,9,FALSE)</f>
        <v>41348.21</v>
      </c>
      <c r="I42" s="158">
        <f>VLOOKUP(A42,'PLANILHA S DESONERAÇÃO'!$A$11:$J$458,10,FALSE)</f>
        <v>165392.84</v>
      </c>
      <c r="J42" s="439">
        <f t="shared" si="0"/>
        <v>5.4999999999999997E-3</v>
      </c>
      <c r="K42" s="153">
        <f t="shared" si="1"/>
        <v>0.86190999999999995</v>
      </c>
      <c r="L42" s="145" t="str">
        <f t="shared" si="2"/>
        <v>B</v>
      </c>
      <c r="M42" s="46"/>
      <c r="N42" s="112">
        <f t="shared" si="4"/>
        <v>25834703.91</v>
      </c>
      <c r="O42" s="112">
        <f>VLOOKUP(A42,'PLANILHA S DESONERAÇÃO'!$A$11:$J$458,7,FALSE)</f>
        <v>36264</v>
      </c>
      <c r="P42" s="46"/>
      <c r="Q42" s="176" t="b">
        <f>I42=VLOOKUP(A42,'PLANILHA S DESONERAÇÃO'!$A$11:$J$459,10,)</f>
        <v>1</v>
      </c>
      <c r="R42" s="177">
        <f t="shared" si="3"/>
        <v>0</v>
      </c>
      <c r="S42" s="177">
        <f>R42-'PLANILHA S DESONERAÇÃO'!$J$459</f>
        <v>-29973894.07</v>
      </c>
      <c r="T42" s="46"/>
      <c r="U42" s="46"/>
      <c r="V42" s="46"/>
    </row>
    <row r="43" spans="1:22" ht="22.5" x14ac:dyDescent="0.25">
      <c r="A43" s="142" t="str">
        <f>'PLANILHA S DESONERAÇÃO'!A453</f>
        <v>1.6.3.2.7</v>
      </c>
      <c r="B43" s="145" t="str">
        <f>VLOOKUP(A43,'PLANILHA S DESONERAÇÃO'!$A$12:$J$458,2,FALSE)</f>
        <v>COMP-87</v>
      </c>
      <c r="C43" s="149" t="str">
        <f>VLOOKUP(A43,'PLANILHA S DESONERAÇÃO'!$A$12:$J$458,4,FALSE)</f>
        <v>Curva 22'30° com bolsas na classe K7, PN 10, NBR 7675 DN1200 - BDI = 14,02</v>
      </c>
      <c r="D43" s="145" t="str">
        <f>VLOOKUP(A43,'PLANILHA S DESONERAÇÃO'!$A$12:$J$458,3,FALSE)</f>
        <v>Composições Próprias</v>
      </c>
      <c r="E43" s="145"/>
      <c r="F43" s="145" t="str">
        <f>VLOOKUP(A43,'PLANILHA S DESONERAÇÃO'!$A$12:$J$458,5,FALSE)</f>
        <v>un</v>
      </c>
      <c r="G43" s="145">
        <f>VLOOKUP(A43,'PLANILHA S DESONERAÇÃO'!$A$11:$J$458,6,FALSE)</f>
        <v>8</v>
      </c>
      <c r="H43" s="158">
        <f>VLOOKUP(A43,'PLANILHA S DESONERAÇÃO'!$A$12:$J$458,9,FALSE)</f>
        <v>19921.57</v>
      </c>
      <c r="I43" s="158">
        <f>VLOOKUP(A43,'PLANILHA S DESONERAÇÃO'!$A$11:$J$458,10,FALSE)</f>
        <v>159372.56</v>
      </c>
      <c r="J43" s="439">
        <f t="shared" si="0"/>
        <v>5.3E-3</v>
      </c>
      <c r="K43" s="153">
        <f t="shared" si="1"/>
        <v>0.86721999999999999</v>
      </c>
      <c r="L43" s="145" t="str">
        <f t="shared" si="2"/>
        <v>B</v>
      </c>
      <c r="M43" s="46"/>
      <c r="N43" s="112">
        <f t="shared" si="4"/>
        <v>25994076.469999999</v>
      </c>
      <c r="O43" s="112">
        <f>VLOOKUP(A43,'PLANILHA S DESONERAÇÃO'!$A$11:$J$458,7,FALSE)</f>
        <v>17472</v>
      </c>
      <c r="P43" s="46"/>
      <c r="Q43" s="176" t="b">
        <f>I43=VLOOKUP(A43,'PLANILHA S DESONERAÇÃO'!$A$11:$J$459,10,)</f>
        <v>1</v>
      </c>
      <c r="R43" s="177">
        <f t="shared" si="3"/>
        <v>0</v>
      </c>
      <c r="S43" s="177">
        <f>R43-'PLANILHA S DESONERAÇÃO'!$J$459</f>
        <v>-29973894.07</v>
      </c>
      <c r="T43" s="46"/>
      <c r="U43" s="46"/>
      <c r="V43" s="46"/>
    </row>
    <row r="44" spans="1:22" x14ac:dyDescent="0.25">
      <c r="A44" s="142" t="str">
        <f>'PLANILHA S DESONERAÇÃO'!A229</f>
        <v>1.4.10.2</v>
      </c>
      <c r="B44" s="145">
        <f>VLOOKUP(A44,'PLANILHA S DESONERAÇÃO'!$A$12:$J$458,2,FALSE)</f>
        <v>94333</v>
      </c>
      <c r="C44" s="149" t="str">
        <f>VLOOKUP(A44,'PLANILHA S DESONERAÇÃO'!$A$12:$J$458,4,FALSE)</f>
        <v>ATERRO MECANIZADO DE VALA COM ESCAVADEIRA HIDRÁULICA</v>
      </c>
      <c r="D44" s="145" t="str">
        <f>VLOOKUP(A44,'PLANILHA S DESONERAÇÃO'!$A$12:$J$458,3,FALSE)</f>
        <v>SINAPI</v>
      </c>
      <c r="E44" s="145"/>
      <c r="F44" s="145" t="str">
        <f>VLOOKUP(A44,'PLANILHA S DESONERAÇÃO'!$A$12:$J$458,5,FALSE)</f>
        <v>M3</v>
      </c>
      <c r="G44" s="145">
        <f>VLOOKUP(A44,'PLANILHA S DESONERAÇÃO'!$A$11:$J$458,6,FALSE)</f>
        <v>1824.19</v>
      </c>
      <c r="H44" s="158">
        <f>VLOOKUP(A44,'PLANILHA S DESONERAÇÃO'!$A$12:$J$458,9,FALSE)</f>
        <v>82.98</v>
      </c>
      <c r="I44" s="158">
        <f>VLOOKUP(A44,'PLANILHA S DESONERAÇÃO'!$A$11:$J$458,10,FALSE)</f>
        <v>151371.29</v>
      </c>
      <c r="J44" s="439">
        <f t="shared" si="0"/>
        <v>5.1000000000000004E-3</v>
      </c>
      <c r="K44" s="153">
        <f t="shared" si="1"/>
        <v>0.87226999999999999</v>
      </c>
      <c r="L44" s="145" t="str">
        <f t="shared" si="2"/>
        <v>B</v>
      </c>
      <c r="M44" s="46"/>
      <c r="N44" s="112">
        <f t="shared" si="4"/>
        <v>26145447.760000002</v>
      </c>
      <c r="O44" s="112">
        <f>VLOOKUP(A44,'PLANILHA S DESONERAÇÃO'!$A$11:$J$458,7,FALSE)</f>
        <v>66.64</v>
      </c>
      <c r="P44" s="46"/>
      <c r="Q44" s="176" t="b">
        <f>I44=VLOOKUP(A44,'PLANILHA S DESONERAÇÃO'!$A$11:$J$459,10,)</f>
        <v>1</v>
      </c>
      <c r="R44" s="177">
        <f t="shared" si="3"/>
        <v>0</v>
      </c>
      <c r="S44" s="177">
        <f>R44-'PLANILHA S DESONERAÇÃO'!$J$459</f>
        <v>-29973894.07</v>
      </c>
      <c r="T44" s="46"/>
      <c r="U44" s="46"/>
      <c r="V44" s="46"/>
    </row>
    <row r="45" spans="1:22" ht="22.5" x14ac:dyDescent="0.25">
      <c r="A45" s="142" t="str">
        <f>'PLANILHA S DESONERAÇÃO'!A439</f>
        <v>1.6.2.5</v>
      </c>
      <c r="B45" s="145" t="str">
        <f>VLOOKUP(A45,'PLANILHA S DESONERAÇÃO'!$A$12:$J$458,2,FALSE)</f>
        <v>COMP-75</v>
      </c>
      <c r="C45" s="149" t="str">
        <f>VLOOKUP(A45,'PLANILHA S DESONERAÇÃO'!$A$12:$J$458,4,FALSE)</f>
        <v>Transporte e instalação de Comporta da Galeria</v>
      </c>
      <c r="D45" s="145" t="str">
        <f>VLOOKUP(A45,'PLANILHA S DESONERAÇÃO'!$A$12:$J$458,3,FALSE)</f>
        <v>Composições Próprias</v>
      </c>
      <c r="E45" s="145"/>
      <c r="F45" s="145" t="str">
        <f>VLOOKUP(A45,'PLANILHA S DESONERAÇÃO'!$A$12:$J$458,5,FALSE)</f>
        <v>un</v>
      </c>
      <c r="G45" s="145">
        <f>VLOOKUP(A45,'PLANILHA S DESONERAÇÃO'!$A$11:$J$458,6,FALSE)</f>
        <v>6</v>
      </c>
      <c r="H45" s="158">
        <f>VLOOKUP(A45,'PLANILHA S DESONERAÇÃO'!$A$12:$J$458,9,FALSE)</f>
        <v>24502.799999999999</v>
      </c>
      <c r="I45" s="158">
        <f>VLOOKUP(A45,'PLANILHA S DESONERAÇÃO'!$A$11:$J$458,10,FALSE)</f>
        <v>147016.79999999999</v>
      </c>
      <c r="J45" s="439">
        <f t="shared" si="0"/>
        <v>4.8999999999999998E-3</v>
      </c>
      <c r="K45" s="153">
        <f t="shared" si="1"/>
        <v>0.87717999999999996</v>
      </c>
      <c r="L45" s="145" t="str">
        <f t="shared" si="2"/>
        <v>B</v>
      </c>
      <c r="M45" s="46"/>
      <c r="N45" s="112">
        <f t="shared" si="4"/>
        <v>26292464.559999999</v>
      </c>
      <c r="O45" s="112">
        <f>VLOOKUP(A45,'PLANILHA S DESONERAÇÃO'!$A$11:$J$458,7,FALSE)</f>
        <v>19677.8</v>
      </c>
      <c r="P45" s="46"/>
      <c r="Q45" s="176" t="b">
        <f>I45=VLOOKUP(A45,'PLANILHA S DESONERAÇÃO'!$A$11:$J$459,10,)</f>
        <v>1</v>
      </c>
      <c r="R45" s="177">
        <f t="shared" ref="R45:R76" si="5">$I$417</f>
        <v>0</v>
      </c>
      <c r="S45" s="177">
        <f>R45-'PLANILHA S DESONERAÇÃO'!$J$459</f>
        <v>-29973894.07</v>
      </c>
      <c r="T45" s="46"/>
      <c r="U45" s="46"/>
      <c r="V45" s="46"/>
    </row>
    <row r="46" spans="1:22" ht="33.75" x14ac:dyDescent="0.25">
      <c r="A46" s="142" t="str">
        <f>'PLANILHA S DESONERAÇÃO'!A87</f>
        <v>1.3.26.4</v>
      </c>
      <c r="B46" s="145">
        <f>VLOOKUP(A46,'PLANILHA S DESONERAÇÃO'!$A$12:$J$458,2,FALSE)</f>
        <v>92452</v>
      </c>
      <c r="C46" s="149" t="str">
        <f>VLOOKUP(A46,'PLANILHA S DESONERAÇÃO'!$A$12:$J$458,4,FALSE)</f>
        <v>MONTAGEM E DESMONTAGEM DE FÔRMA DE VIGA, ESCORAMENTO METÁLICO, PÉ-DIREITO SIMPLES, EM CHAPA DE MADEIRA RESINADA, 2 UTILIZAÇÕES. AF_09/2020</v>
      </c>
      <c r="D46" s="145" t="str">
        <f>VLOOKUP(A46,'PLANILHA S DESONERAÇÃO'!$A$12:$J$458,3,FALSE)</f>
        <v>SINAPI</v>
      </c>
      <c r="E46" s="145"/>
      <c r="F46" s="145" t="str">
        <f>VLOOKUP(A46,'PLANILHA S DESONERAÇÃO'!$A$12:$J$458,5,FALSE)</f>
        <v>M2</v>
      </c>
      <c r="G46" s="145">
        <f>VLOOKUP(A46,'PLANILHA S DESONERAÇÃO'!$A$11:$J$458,6,FALSE)</f>
        <v>513.14</v>
      </c>
      <c r="H46" s="158">
        <f>VLOOKUP(A46,'PLANILHA S DESONERAÇÃO'!$A$12:$J$458,9,FALSE)</f>
        <v>247.07</v>
      </c>
      <c r="I46" s="158">
        <f>VLOOKUP(A46,'PLANILHA S DESONERAÇÃO'!$A$11:$J$458,10,FALSE)</f>
        <v>126781.5</v>
      </c>
      <c r="J46" s="439">
        <f t="shared" si="0"/>
        <v>4.1999999999999997E-3</v>
      </c>
      <c r="K46" s="153">
        <f t="shared" si="1"/>
        <v>0.88141000000000003</v>
      </c>
      <c r="L46" s="145" t="str">
        <f t="shared" si="2"/>
        <v>B</v>
      </c>
      <c r="M46" s="46"/>
      <c r="N46" s="112">
        <f t="shared" si="4"/>
        <v>26419246.059999999</v>
      </c>
      <c r="O46" s="112">
        <f>VLOOKUP(A46,'PLANILHA S DESONERAÇÃO'!$A$11:$J$458,7,FALSE)</f>
        <v>198.42</v>
      </c>
      <c r="P46" s="46"/>
      <c r="Q46" s="176" t="b">
        <f>I46=VLOOKUP(A46,'PLANILHA S DESONERAÇÃO'!$A$11:$J$459,10,)</f>
        <v>1</v>
      </c>
      <c r="R46" s="177">
        <f t="shared" si="5"/>
        <v>0</v>
      </c>
      <c r="S46" s="177">
        <f>R46-'PLANILHA S DESONERAÇÃO'!$J$459</f>
        <v>-29973894.07</v>
      </c>
      <c r="T46" s="46"/>
      <c r="U46" s="46"/>
      <c r="V46" s="46"/>
    </row>
    <row r="47" spans="1:22" x14ac:dyDescent="0.25">
      <c r="A47" s="142" t="str">
        <f>'PLANILHA S DESONERAÇÃO'!A66</f>
        <v>1.3.23.4</v>
      </c>
      <c r="B47" s="145">
        <f>VLOOKUP(A47,'PLANILHA S DESONERAÇÃO'!$A$12:$J$458,2,FALSE)</f>
        <v>2306070</v>
      </c>
      <c r="C47" s="149" t="str">
        <f>VLOOKUP(A47,'PLANILHA S DESONERAÇÃO'!$A$12:$J$458,4,FALSE)</f>
        <v>Estaca raiz perfurada na rocha com D = 31 cm - confecção</v>
      </c>
      <c r="D47" s="145" t="str">
        <f>VLOOKUP(A47,'PLANILHA S DESONERAÇÃO'!$A$12:$J$458,3,FALSE)</f>
        <v>SICRO</v>
      </c>
      <c r="E47" s="145"/>
      <c r="F47" s="145" t="str">
        <f>VLOOKUP(A47,'PLANILHA S DESONERAÇÃO'!$A$12:$J$458,5,FALSE)</f>
        <v>m</v>
      </c>
      <c r="G47" s="145">
        <f>VLOOKUP(A47,'PLANILHA S DESONERAÇÃO'!$A$11:$J$458,6,FALSE)</f>
        <v>82</v>
      </c>
      <c r="H47" s="158">
        <f>VLOOKUP(A47,'PLANILHA S DESONERAÇÃO'!$A$12:$J$458,9,FALSE)</f>
        <v>1509.67</v>
      </c>
      <c r="I47" s="158">
        <f>VLOOKUP(A47,'PLANILHA S DESONERAÇÃO'!$A$11:$J$458,10,FALSE)</f>
        <v>123792.94</v>
      </c>
      <c r="J47" s="439">
        <f t="shared" si="0"/>
        <v>4.1000000000000003E-3</v>
      </c>
      <c r="K47" s="153">
        <f t="shared" si="1"/>
        <v>0.88553999999999999</v>
      </c>
      <c r="L47" s="145" t="str">
        <f t="shared" si="2"/>
        <v>B</v>
      </c>
      <c r="M47" s="46"/>
      <c r="N47" s="112">
        <f t="shared" si="4"/>
        <v>26543039</v>
      </c>
      <c r="O47" s="112">
        <f>VLOOKUP(A47,'PLANILHA S DESONERAÇÃO'!$A$11:$J$458,7,FALSE)</f>
        <v>1212.3900000000001</v>
      </c>
      <c r="P47" s="46"/>
      <c r="Q47" s="176" t="b">
        <f>I47=VLOOKUP(A47,'PLANILHA S DESONERAÇÃO'!$A$11:$J$459,10,)</f>
        <v>1</v>
      </c>
      <c r="R47" s="177">
        <f t="shared" si="5"/>
        <v>0</v>
      </c>
      <c r="S47" s="177">
        <f>R47-'PLANILHA S DESONERAÇÃO'!$J$459</f>
        <v>-29973894.07</v>
      </c>
      <c r="T47" s="46"/>
      <c r="U47" s="46"/>
      <c r="V47" s="46"/>
    </row>
    <row r="48" spans="1:22" ht="33.75" x14ac:dyDescent="0.25">
      <c r="A48" s="142" t="str">
        <f>'PLANILHA S DESONERAÇÃO'!A231</f>
        <v>1.4.10.4</v>
      </c>
      <c r="B48" s="145">
        <f>VLOOKUP(A48,'PLANILHA S DESONERAÇÃO'!$A$12:$J$458,2,FALSE)</f>
        <v>50502</v>
      </c>
      <c r="C48" s="149" t="str">
        <f>VLOOKUP(A48,'PLANILHA S DESONERAÇÃO'!$A$12:$J$458,4,FALSE)</f>
        <v>Alvenaria de blocos de concreto estrut. (19x19x39cm) cheios, c/ resist. mín. compr. 15MPa, assentados c/ arg. cimento e areia no traço 1:4, esp. juntas de 10mm e esp. da parede s/ revest. 19cm</v>
      </c>
      <c r="D48" s="145" t="str">
        <f>VLOOKUP(A48,'PLANILHA S DESONERAÇÃO'!$A$12:$J$458,3,FALSE)</f>
        <v>DER-ES</v>
      </c>
      <c r="E48" s="145"/>
      <c r="F48" s="145" t="str">
        <f>VLOOKUP(A48,'PLANILHA S DESONERAÇÃO'!$A$12:$J$458,5,FALSE)</f>
        <v>m2</v>
      </c>
      <c r="G48" s="145">
        <f>VLOOKUP(A48,'PLANILHA S DESONERAÇÃO'!$A$11:$J$458,6,FALSE)</f>
        <v>365.53</v>
      </c>
      <c r="H48" s="158">
        <f>VLOOKUP(A48,'PLANILHA S DESONERAÇÃO'!$A$12:$J$458,9,FALSE)</f>
        <v>307.02</v>
      </c>
      <c r="I48" s="158">
        <f>VLOOKUP(A48,'PLANILHA S DESONERAÇÃO'!$A$11:$J$458,10,FALSE)</f>
        <v>112225.02</v>
      </c>
      <c r="J48" s="439">
        <f t="shared" si="0"/>
        <v>3.7000000000000002E-3</v>
      </c>
      <c r="K48" s="153">
        <f t="shared" si="1"/>
        <v>0.88927999999999996</v>
      </c>
      <c r="L48" s="145" t="str">
        <f t="shared" si="2"/>
        <v>B</v>
      </c>
      <c r="M48" s="46"/>
      <c r="N48" s="112">
        <f t="shared" si="4"/>
        <v>26655264.02</v>
      </c>
      <c r="O48" s="112">
        <f>VLOOKUP(A48,'PLANILHA S DESONERAÇÃO'!$A$11:$J$458,7,FALSE)</f>
        <v>246.56</v>
      </c>
      <c r="P48" s="46"/>
      <c r="Q48" s="176" t="b">
        <f>I48=VLOOKUP(A48,'PLANILHA S DESONERAÇÃO'!$A$11:$J$459,10,)</f>
        <v>1</v>
      </c>
      <c r="R48" s="177">
        <f t="shared" si="5"/>
        <v>0</v>
      </c>
      <c r="S48" s="177">
        <f>R48-'PLANILHA S DESONERAÇÃO'!$J$459</f>
        <v>-29973894.07</v>
      </c>
      <c r="T48" s="46"/>
      <c r="U48" s="46"/>
      <c r="V48" s="46"/>
    </row>
    <row r="49" spans="1:22" ht="22.5" x14ac:dyDescent="0.25">
      <c r="A49" s="142" t="str">
        <f>'PLANILHA S DESONERAÇÃO'!A447</f>
        <v>1.6.3.2.1</v>
      </c>
      <c r="B49" s="145" t="str">
        <f>VLOOKUP(A49,'PLANILHA S DESONERAÇÃO'!$A$12:$J$458,2,FALSE)</f>
        <v>COMP-81</v>
      </c>
      <c r="C49" s="149" t="str">
        <f>VLOOKUP(A49,'PLANILHA S DESONERAÇÃO'!$A$12:$J$458,4,FALSE)</f>
        <v>TUBO 1200 COM FLANGES L=800. - BDI = 14,02</v>
      </c>
      <c r="D49" s="145" t="str">
        <f>VLOOKUP(A49,'PLANILHA S DESONERAÇÃO'!$A$12:$J$458,3,FALSE)</f>
        <v>Composições Próprias</v>
      </c>
      <c r="E49" s="145"/>
      <c r="F49" s="145" t="str">
        <f>VLOOKUP(A49,'PLANILHA S DESONERAÇÃO'!$A$12:$J$458,5,FALSE)</f>
        <v>un</v>
      </c>
      <c r="G49" s="145">
        <f>VLOOKUP(A49,'PLANILHA S DESONERAÇÃO'!$A$11:$J$458,6,FALSE)</f>
        <v>4</v>
      </c>
      <c r="H49" s="158">
        <f>VLOOKUP(A49,'PLANILHA S DESONERAÇÃO'!$A$12:$J$458,9,FALSE)</f>
        <v>25784.48</v>
      </c>
      <c r="I49" s="158">
        <f>VLOOKUP(A49,'PLANILHA S DESONERAÇÃO'!$A$11:$J$458,10,FALSE)</f>
        <v>103137.92</v>
      </c>
      <c r="J49" s="439">
        <f t="shared" si="0"/>
        <v>3.3999999999999998E-3</v>
      </c>
      <c r="K49" s="153">
        <f t="shared" si="1"/>
        <v>0.89271999999999996</v>
      </c>
      <c r="L49" s="145" t="str">
        <f t="shared" si="2"/>
        <v>B</v>
      </c>
      <c r="M49" s="46"/>
      <c r="N49" s="112">
        <f t="shared" si="4"/>
        <v>26758401.940000001</v>
      </c>
      <c r="O49" s="112">
        <f>VLOOKUP(A49,'PLANILHA S DESONERAÇÃO'!$A$11:$J$458,7,FALSE)</f>
        <v>22614</v>
      </c>
      <c r="P49" s="46"/>
      <c r="Q49" s="176" t="b">
        <f>I49=VLOOKUP(A49,'PLANILHA S DESONERAÇÃO'!$A$11:$J$459,10,)</f>
        <v>1</v>
      </c>
      <c r="R49" s="177">
        <f t="shared" si="5"/>
        <v>0</v>
      </c>
      <c r="S49" s="177">
        <f>R49-'PLANILHA S DESONERAÇÃO'!$J$459</f>
        <v>-29973894.07</v>
      </c>
      <c r="T49" s="46"/>
      <c r="U49" s="46"/>
      <c r="V49" s="46"/>
    </row>
    <row r="50" spans="1:22" ht="22.5" x14ac:dyDescent="0.25">
      <c r="A50" s="142" t="str">
        <f>'PLANILHA S DESONERAÇÃO'!A452</f>
        <v>1.6.3.2.6</v>
      </c>
      <c r="B50" s="145" t="str">
        <f>VLOOKUP(A50,'PLANILHA S DESONERAÇÃO'!$A$12:$J$458,2,FALSE)</f>
        <v>COMP-86</v>
      </c>
      <c r="C50" s="149" t="str">
        <f>VLOOKUP(A50,'PLANILHA S DESONERAÇÃO'!$A$12:$J$458,4,FALSE)</f>
        <v>TUBO 1200 CILINDRICO JTE L=1800 - BDI = 14,02</v>
      </c>
      <c r="D50" s="145" t="str">
        <f>VLOOKUP(A50,'PLANILHA S DESONERAÇÃO'!$A$12:$J$458,3,FALSE)</f>
        <v>Composições Próprias</v>
      </c>
      <c r="E50" s="145"/>
      <c r="F50" s="145" t="str">
        <f>VLOOKUP(A50,'PLANILHA S DESONERAÇÃO'!$A$12:$J$458,5,FALSE)</f>
        <v>un</v>
      </c>
      <c r="G50" s="145">
        <f>VLOOKUP(A50,'PLANILHA S DESONERAÇÃO'!$A$11:$J$458,6,FALSE)</f>
        <v>4</v>
      </c>
      <c r="H50" s="158">
        <f>VLOOKUP(A50,'PLANILHA S DESONERAÇÃO'!$A$12:$J$458,9,FALSE)</f>
        <v>25692.12</v>
      </c>
      <c r="I50" s="158">
        <f>VLOOKUP(A50,'PLANILHA S DESONERAÇÃO'!$A$11:$J$458,10,FALSE)</f>
        <v>102768.48</v>
      </c>
      <c r="J50" s="439">
        <f t="shared" si="0"/>
        <v>3.3999999999999998E-3</v>
      </c>
      <c r="K50" s="153">
        <f t="shared" si="1"/>
        <v>0.89615</v>
      </c>
      <c r="L50" s="145" t="str">
        <f t="shared" si="2"/>
        <v>B</v>
      </c>
      <c r="M50" s="46"/>
      <c r="N50" s="112">
        <f t="shared" si="4"/>
        <v>26861170.420000002</v>
      </c>
      <c r="O50" s="112">
        <f>VLOOKUP(A50,'PLANILHA S DESONERAÇÃO'!$A$11:$J$458,7,FALSE)</f>
        <v>22532.99</v>
      </c>
      <c r="P50" s="46"/>
      <c r="Q50" s="176" t="b">
        <f>I50=VLOOKUP(A50,'PLANILHA S DESONERAÇÃO'!$A$11:$J$459,10,)</f>
        <v>1</v>
      </c>
      <c r="R50" s="177">
        <f t="shared" si="5"/>
        <v>0</v>
      </c>
      <c r="S50" s="177">
        <f>R50-'PLANILHA S DESONERAÇÃO'!$J$459</f>
        <v>-29973894.07</v>
      </c>
      <c r="T50" s="46"/>
      <c r="U50" s="46"/>
      <c r="V50" s="46"/>
    </row>
    <row r="51" spans="1:22" ht="45" x14ac:dyDescent="0.25">
      <c r="A51" s="142" t="str">
        <f>'PLANILHA S DESONERAÇÃO'!A55</f>
        <v>1.3.20</v>
      </c>
      <c r="B51" s="145">
        <f>VLOOKUP(A51,'PLANILHA S DESONERAÇÃO'!$A$12:$J$458,2,FALSE)</f>
        <v>4085</v>
      </c>
      <c r="C51" s="149" t="str">
        <f>VLOOKUP(A51,'PLANILHA S DESONERAÇÃO'!$A$12:$J$458,4,FALSE)</f>
        <v>LOCACAO DE BOMBA SUBMERSIVEL PARA DRENAGEM E ESGOTAMENTO, MOTOR ELETRICO TRIFASICO, POTENCIA DE 4 CV, DIAMETRO DE RECALQUE DE 3". FAIXA DE OPERACAO: Q=60 M3/H (+ OU - 1 M3/H) E AMT=2 M; Q=11 M3/H (+ OU - 1 M3/H) E AMT = 23 M (+ OU - 1 M)</v>
      </c>
      <c r="D51" s="145" t="str">
        <f>VLOOKUP(A51,'PLANILHA S DESONERAÇÃO'!$A$12:$J$458,3,FALSE)</f>
        <v>SINAPI</v>
      </c>
      <c r="E51" s="145"/>
      <c r="F51" s="145" t="str">
        <f>VLOOKUP(A51,'PLANILHA S DESONERAÇÃO'!$A$12:$J$458,5,FALSE)</f>
        <v>H</v>
      </c>
      <c r="G51" s="145">
        <f>VLOOKUP(A51,'PLANILHA S DESONERAÇÃO'!$A$11:$J$458,6,FALSE)</f>
        <v>20160</v>
      </c>
      <c r="H51" s="158">
        <f>VLOOKUP(A51,'PLANILHA S DESONERAÇÃO'!$A$12:$J$458,9,FALSE)</f>
        <v>4.9800000000000004</v>
      </c>
      <c r="I51" s="158">
        <f>VLOOKUP(A51,'PLANILHA S DESONERAÇÃO'!$A$11:$J$458,10,FALSE)</f>
        <v>100396.8</v>
      </c>
      <c r="J51" s="439">
        <f t="shared" si="0"/>
        <v>3.3E-3</v>
      </c>
      <c r="K51" s="153">
        <f t="shared" si="1"/>
        <v>0.89949999999999997</v>
      </c>
      <c r="L51" s="145" t="str">
        <f t="shared" si="2"/>
        <v>B</v>
      </c>
      <c r="M51" s="46"/>
      <c r="N51" s="112">
        <f t="shared" si="4"/>
        <v>26961567.219999999</v>
      </c>
      <c r="O51" s="112">
        <f>VLOOKUP(A51,'PLANILHA S DESONERAÇÃO'!$A$11:$J$458,7,FALSE)</f>
        <v>4</v>
      </c>
      <c r="P51" s="46"/>
      <c r="Q51" s="176" t="b">
        <f>I51=VLOOKUP(A51,'PLANILHA S DESONERAÇÃO'!$A$11:$J$459,10,)</f>
        <v>1</v>
      </c>
      <c r="R51" s="177">
        <f t="shared" si="5"/>
        <v>0</v>
      </c>
      <c r="S51" s="177">
        <f>R51-'PLANILHA S DESONERAÇÃO'!$J$459</f>
        <v>-29973894.07</v>
      </c>
      <c r="T51" s="46"/>
      <c r="U51" s="46"/>
      <c r="V51" s="46"/>
    </row>
    <row r="52" spans="1:22" ht="33.75" x14ac:dyDescent="0.25">
      <c r="A52" s="142" t="str">
        <f>'PLANILHA S DESONERAÇÃO'!A252</f>
        <v>1.5.1.1</v>
      </c>
      <c r="B52" s="145" t="str">
        <f>VLOOKUP(A52,'PLANILHA S DESONERAÇÃO'!$A$12:$J$458,2,FALSE)</f>
        <v>COMP-11</v>
      </c>
      <c r="C52" s="149" t="str">
        <f>VLOOKUP(A52,'PLANILHA S DESONERAÇÃO'!$A$12:$J$458,4,FALSE)</f>
        <v>Instalação de Transmissor tipo radar para medição e controle de nível ref: R82 Magnetrol ou similar com Suporte tipo Z para instalação do sensor de nível, dim. 1150x300</v>
      </c>
      <c r="D52" s="145" t="str">
        <f>VLOOKUP(A52,'PLANILHA S DESONERAÇÃO'!$A$12:$J$458,3,FALSE)</f>
        <v>Composições Próprias</v>
      </c>
      <c r="E52" s="145"/>
      <c r="F52" s="145" t="str">
        <f>VLOOKUP(A52,'PLANILHA S DESONERAÇÃO'!$A$12:$J$458,5,FALSE)</f>
        <v>un</v>
      </c>
      <c r="G52" s="145">
        <f>VLOOKUP(A52,'PLANILHA S DESONERAÇÃO'!$A$11:$J$458,6,FALSE)</f>
        <v>6</v>
      </c>
      <c r="H52" s="158">
        <f>VLOOKUP(A52,'PLANILHA S DESONERAÇÃO'!$A$12:$J$458,9,FALSE)</f>
        <v>16684</v>
      </c>
      <c r="I52" s="158">
        <f>VLOOKUP(A52,'PLANILHA S DESONERAÇÃO'!$A$11:$J$458,10,FALSE)</f>
        <v>100104</v>
      </c>
      <c r="J52" s="439">
        <f t="shared" si="0"/>
        <v>3.3E-3</v>
      </c>
      <c r="K52" s="153">
        <f t="shared" si="1"/>
        <v>0.90283999999999998</v>
      </c>
      <c r="L52" s="145" t="str">
        <f t="shared" si="2"/>
        <v>B</v>
      </c>
      <c r="M52" s="46"/>
      <c r="N52" s="112">
        <f t="shared" si="4"/>
        <v>27061671.219999999</v>
      </c>
      <c r="O52" s="112">
        <f>VLOOKUP(A52,'PLANILHA S DESONERAÇÃO'!$A$11:$J$458,7,FALSE)</f>
        <v>13398.65</v>
      </c>
      <c r="P52" s="46"/>
      <c r="Q52" s="176" t="b">
        <f>I52=VLOOKUP(A52,'PLANILHA S DESONERAÇÃO'!$A$11:$J$459,10,)</f>
        <v>1</v>
      </c>
      <c r="R52" s="177">
        <f t="shared" si="5"/>
        <v>0</v>
      </c>
      <c r="S52" s="177">
        <f>R52-'PLANILHA S DESONERAÇÃO'!$J$459</f>
        <v>-29973894.07</v>
      </c>
      <c r="T52" s="46"/>
      <c r="U52" s="46"/>
      <c r="V52" s="46"/>
    </row>
    <row r="53" spans="1:22" ht="22.5" x14ac:dyDescent="0.25">
      <c r="A53" s="142" t="str">
        <f>'PLANILHA S DESONERAÇÃO'!A88</f>
        <v>1.3.26.5</v>
      </c>
      <c r="B53" s="145">
        <f>VLOOKUP(A53,'PLANILHA S DESONERAÇÃO'!$A$12:$J$458,2,FALSE)</f>
        <v>1106282</v>
      </c>
      <c r="C53" s="149" t="str">
        <f>VLOOKUP(A53,'PLANILHA S DESONERAÇÃO'!$A$12:$J$458,4,FALSE)</f>
        <v>Concreto para bombeamento fck = 40 MPa - confecção em central dosadora de 30 m³/h - areia e brita comerciais</v>
      </c>
      <c r="D53" s="145" t="str">
        <f>VLOOKUP(A53,'PLANILHA S DESONERAÇÃO'!$A$12:$J$458,3,FALSE)</f>
        <v>SICRO</v>
      </c>
      <c r="E53" s="145"/>
      <c r="F53" s="145" t="str">
        <f>VLOOKUP(A53,'PLANILHA S DESONERAÇÃO'!$A$12:$J$458,5,FALSE)</f>
        <v>m³</v>
      </c>
      <c r="G53" s="145">
        <f>VLOOKUP(A53,'PLANILHA S DESONERAÇÃO'!$A$11:$J$458,6,FALSE)</f>
        <v>163.41999999999999</v>
      </c>
      <c r="H53" s="158">
        <f>VLOOKUP(A53,'PLANILHA S DESONERAÇÃO'!$A$12:$J$458,9,FALSE)</f>
        <v>610.30999999999995</v>
      </c>
      <c r="I53" s="158">
        <f>VLOOKUP(A53,'PLANILHA S DESONERAÇÃO'!$A$11:$J$458,10,FALSE)</f>
        <v>99736.86</v>
      </c>
      <c r="J53" s="439">
        <f t="shared" si="0"/>
        <v>3.3E-3</v>
      </c>
      <c r="K53" s="153">
        <f t="shared" si="1"/>
        <v>0.90617000000000003</v>
      </c>
      <c r="L53" s="145" t="str">
        <f t="shared" si="2"/>
        <v>B</v>
      </c>
      <c r="M53" s="46"/>
      <c r="N53" s="112">
        <f t="shared" si="4"/>
        <v>27161408.079999998</v>
      </c>
      <c r="O53" s="112">
        <f>VLOOKUP(A53,'PLANILHA S DESONERAÇÃO'!$A$11:$J$458,7,FALSE)</f>
        <v>490.13</v>
      </c>
      <c r="P53" s="46"/>
      <c r="Q53" s="176" t="b">
        <f>I53=VLOOKUP(A53,'PLANILHA S DESONERAÇÃO'!$A$11:$J$459,10,)</f>
        <v>1</v>
      </c>
      <c r="R53" s="177">
        <f t="shared" si="5"/>
        <v>0</v>
      </c>
      <c r="S53" s="177">
        <f>R53-'PLANILHA S DESONERAÇÃO'!$J$459</f>
        <v>-29973894.07</v>
      </c>
      <c r="T53" s="46"/>
      <c r="U53" s="46"/>
      <c r="V53" s="46"/>
    </row>
    <row r="54" spans="1:22" ht="33.75" x14ac:dyDescent="0.25">
      <c r="A54" s="142" t="str">
        <f>'PLANILHA S DESONERAÇÃO'!A236</f>
        <v>1.4.10.9</v>
      </c>
      <c r="B54" s="145" t="str">
        <f>VLOOKUP(A54,'PLANILHA S DESONERAÇÃO'!$A$12:$J$458,2,FALSE)</f>
        <v>COMP-08</v>
      </c>
      <c r="C54" s="149" t="str">
        <f>VLOOKUP(A54,'PLANILHA S DESONERAÇÃO'!$A$12:$J$458,4,FALSE)</f>
        <v>EXECUÇÃO DE PASSEIO (CALÇADA) OU PISO DE CONCRETO COM CONCRETO MOLDADO IN LOCO, FEITO EM OBRA, ACABAMENTO CONVENCIONAL, ESPESSURA 10 CM, ARMADO. AF_07/2016</v>
      </c>
      <c r="D54" s="145" t="str">
        <f>VLOOKUP(A54,'PLANILHA S DESONERAÇÃO'!$A$12:$J$458,3,FALSE)</f>
        <v>Composições Próprias</v>
      </c>
      <c r="E54" s="145"/>
      <c r="F54" s="145" t="str">
        <f>VLOOKUP(A54,'PLANILHA S DESONERAÇÃO'!$A$12:$J$458,5,FALSE)</f>
        <v>M2</v>
      </c>
      <c r="G54" s="145">
        <f>VLOOKUP(A54,'PLANILHA S DESONERAÇÃO'!$A$11:$J$458,6,FALSE)</f>
        <v>641.6</v>
      </c>
      <c r="H54" s="158">
        <f>VLOOKUP(A54,'PLANILHA S DESONERAÇÃO'!$A$12:$J$458,9,FALSE)</f>
        <v>151.25</v>
      </c>
      <c r="I54" s="158">
        <f>VLOOKUP(A54,'PLANILHA S DESONERAÇÃO'!$A$11:$J$458,10,FALSE)</f>
        <v>97042</v>
      </c>
      <c r="J54" s="439">
        <f t="shared" si="0"/>
        <v>3.2000000000000002E-3</v>
      </c>
      <c r="K54" s="153">
        <f t="shared" si="1"/>
        <v>0.90941000000000005</v>
      </c>
      <c r="L54" s="145" t="str">
        <f t="shared" si="2"/>
        <v>B</v>
      </c>
      <c r="M54" s="46"/>
      <c r="N54" s="112">
        <f t="shared" si="4"/>
        <v>27258450.079999998</v>
      </c>
      <c r="O54" s="112">
        <f>VLOOKUP(A54,'PLANILHA S DESONERAÇÃO'!$A$11:$J$458,7,FALSE)</f>
        <v>121.47</v>
      </c>
      <c r="P54" s="46"/>
      <c r="Q54" s="176" t="b">
        <f>I54=VLOOKUP(A54,'PLANILHA S DESONERAÇÃO'!$A$11:$J$459,10,)</f>
        <v>1</v>
      </c>
      <c r="R54" s="177">
        <f t="shared" si="5"/>
        <v>0</v>
      </c>
      <c r="S54" s="177">
        <f>R54-'PLANILHA S DESONERAÇÃO'!$J$459</f>
        <v>-29973894.07</v>
      </c>
      <c r="T54" s="46"/>
      <c r="U54" s="46"/>
      <c r="V54" s="46"/>
    </row>
    <row r="55" spans="1:22" x14ac:dyDescent="0.25">
      <c r="A55" s="142" t="str">
        <f>'PLANILHA S DESONERAÇÃO'!A45</f>
        <v>1.3.10</v>
      </c>
      <c r="B55" s="145">
        <f>VLOOKUP(A55,'PLANILHA S DESONERAÇÃO'!$A$12:$J$458,2,FALSE)</f>
        <v>40303</v>
      </c>
      <c r="C55" s="149" t="str">
        <f>VLOOKUP(A55,'PLANILHA S DESONERAÇÃO'!$A$12:$J$458,4,FALSE)</f>
        <v>Reaterro de cavas c/ compactação mecânica (compactador manual)</v>
      </c>
      <c r="D55" s="145" t="str">
        <f>VLOOKUP(A55,'PLANILHA S DESONERAÇÃO'!$A$12:$J$458,3,FALSE)</f>
        <v>DER-ES</v>
      </c>
      <c r="E55" s="145"/>
      <c r="F55" s="145" t="str">
        <f>VLOOKUP(A55,'PLANILHA S DESONERAÇÃO'!$A$12:$J$458,5,FALSE)</f>
        <v>M3</v>
      </c>
      <c r="G55" s="145">
        <f>VLOOKUP(A55,'PLANILHA S DESONERAÇÃO'!$A$11:$J$458,6,FALSE)</f>
        <v>1583.89</v>
      </c>
      <c r="H55" s="158">
        <f>VLOOKUP(A55,'PLANILHA S DESONERAÇÃO'!$A$12:$J$458,9,FALSE)</f>
        <v>57.4</v>
      </c>
      <c r="I55" s="158">
        <f>VLOOKUP(A55,'PLANILHA S DESONERAÇÃO'!$A$11:$J$458,10,FALSE)</f>
        <v>90915.29</v>
      </c>
      <c r="J55" s="439">
        <f t="shared" si="0"/>
        <v>3.0000000000000001E-3</v>
      </c>
      <c r="K55" s="153">
        <f t="shared" si="1"/>
        <v>0.91244000000000003</v>
      </c>
      <c r="L55" s="145" t="str">
        <f t="shared" si="2"/>
        <v>B</v>
      </c>
      <c r="M55" s="46"/>
      <c r="N55" s="112">
        <f t="shared" si="4"/>
        <v>27349365.370000001</v>
      </c>
      <c r="O55" s="112">
        <f>VLOOKUP(A55,'PLANILHA S DESONERAÇÃO'!$A$11:$J$458,7,FALSE)</f>
        <v>46.1</v>
      </c>
      <c r="P55" s="46"/>
      <c r="Q55" s="176" t="b">
        <f>I55=VLOOKUP(A55,'PLANILHA S DESONERAÇÃO'!$A$11:$J$459,10,)</f>
        <v>1</v>
      </c>
      <c r="R55" s="177">
        <f t="shared" si="5"/>
        <v>0</v>
      </c>
      <c r="S55" s="177">
        <f>R55-'PLANILHA S DESONERAÇÃO'!$J$459</f>
        <v>-29973894.07</v>
      </c>
      <c r="T55" s="46"/>
      <c r="U55" s="46"/>
      <c r="V55" s="46"/>
    </row>
    <row r="56" spans="1:22" ht="33.75" x14ac:dyDescent="0.25">
      <c r="A56" s="142" t="str">
        <f>'PLANILHA S DESONERAÇÃO'!A228</f>
        <v>1.4.10.1</v>
      </c>
      <c r="B56" s="145">
        <f>VLOOKUP(A56,'PLANILHA S DESONERAÇÃO'!$A$12:$J$458,2,FALSE)</f>
        <v>92398</v>
      </c>
      <c r="C56" s="149" t="str">
        <f>VLOOKUP(A56,'PLANILHA S DESONERAÇÃO'!$A$12:$J$458,4,FALSE)</f>
        <v>EXECUÇÃO DE PAVIMENTO EM PISO INTERTRAVADO, COM BLOCO RETANGULAR COR NATURAL DE 20 X 10 CM, ESPESSURA 8 CM. AF_10/2022</v>
      </c>
      <c r="D56" s="145" t="str">
        <f>VLOOKUP(A56,'PLANILHA S DESONERAÇÃO'!$A$12:$J$458,3,FALSE)</f>
        <v>SINAPI</v>
      </c>
      <c r="E56" s="145"/>
      <c r="F56" s="145" t="str">
        <f>VLOOKUP(A56,'PLANILHA S DESONERAÇÃO'!$A$12:$J$458,5,FALSE)</f>
        <v>M2</v>
      </c>
      <c r="G56" s="145">
        <f>VLOOKUP(A56,'PLANILHA S DESONERAÇÃO'!$A$11:$J$458,6,FALSE)</f>
        <v>822.55</v>
      </c>
      <c r="H56" s="158">
        <f>VLOOKUP(A56,'PLANILHA S DESONERAÇÃO'!$A$12:$J$458,9,FALSE)</f>
        <v>108.28</v>
      </c>
      <c r="I56" s="158">
        <f>VLOOKUP(A56,'PLANILHA S DESONERAÇÃO'!$A$11:$J$458,10,FALSE)</f>
        <v>89065.71</v>
      </c>
      <c r="J56" s="439">
        <f t="shared" si="0"/>
        <v>3.0000000000000001E-3</v>
      </c>
      <c r="K56" s="153">
        <f t="shared" si="1"/>
        <v>0.91540999999999995</v>
      </c>
      <c r="L56" s="145" t="str">
        <f t="shared" si="2"/>
        <v>B</v>
      </c>
      <c r="M56" s="46"/>
      <c r="N56" s="112">
        <f t="shared" si="4"/>
        <v>27438431.079999998</v>
      </c>
      <c r="O56" s="112">
        <f>VLOOKUP(A56,'PLANILHA S DESONERAÇÃO'!$A$11:$J$458,7,FALSE)</f>
        <v>86.96</v>
      </c>
      <c r="P56" s="46"/>
      <c r="Q56" s="176" t="b">
        <f>I56=VLOOKUP(A56,'PLANILHA S DESONERAÇÃO'!$A$11:$J$459,10,)</f>
        <v>1</v>
      </c>
      <c r="R56" s="177">
        <f t="shared" si="5"/>
        <v>0</v>
      </c>
      <c r="S56" s="177">
        <f>R56-'PLANILHA S DESONERAÇÃO'!$J$459</f>
        <v>-29973894.07</v>
      </c>
      <c r="T56" s="46"/>
      <c r="U56" s="46"/>
      <c r="V56" s="46"/>
    </row>
    <row r="57" spans="1:22" ht="22.5" x14ac:dyDescent="0.25">
      <c r="A57" s="142" t="str">
        <f>'PLANILHA S DESONERAÇÃO'!A95</f>
        <v>1.3.27.1</v>
      </c>
      <c r="B57" s="145">
        <f>VLOOKUP(A57,'PLANILHA S DESONERAÇÃO'!$A$12:$J$458,2,FALSE)</f>
        <v>1505877</v>
      </c>
      <c r="C57" s="149" t="str">
        <f>VLOOKUP(A57,'PLANILHA S DESONERAÇÃO'!$A$12:$J$458,4,FALSE)</f>
        <v>Enrocamento de pedra espalhada e compactada mecanicamente - pedra de mão comercial - fornecimento e assentamento</v>
      </c>
      <c r="D57" s="145" t="str">
        <f>VLOOKUP(A57,'PLANILHA S DESONERAÇÃO'!$A$12:$J$458,3,FALSE)</f>
        <v>SICRO</v>
      </c>
      <c r="E57" s="145"/>
      <c r="F57" s="145" t="str">
        <f>VLOOKUP(A57,'PLANILHA S DESONERAÇÃO'!$A$12:$J$458,5,FALSE)</f>
        <v>m³</v>
      </c>
      <c r="G57" s="145">
        <f>VLOOKUP(A57,'PLANILHA S DESONERAÇÃO'!$A$11:$J$458,6,FALSE)</f>
        <v>447.72</v>
      </c>
      <c r="H57" s="158">
        <f>VLOOKUP(A57,'PLANILHA S DESONERAÇÃO'!$A$12:$J$458,9,FALSE)</f>
        <v>192.57</v>
      </c>
      <c r="I57" s="158">
        <f>VLOOKUP(A57,'PLANILHA S DESONERAÇÃO'!$A$11:$J$458,10,FALSE)</f>
        <v>86217.44</v>
      </c>
      <c r="J57" s="439">
        <f t="shared" si="0"/>
        <v>2.8999999999999998E-3</v>
      </c>
      <c r="K57" s="153">
        <f t="shared" si="1"/>
        <v>0.91829000000000005</v>
      </c>
      <c r="L57" s="145" t="str">
        <f t="shared" si="2"/>
        <v>B</v>
      </c>
      <c r="M57" s="46"/>
      <c r="N57" s="112">
        <f t="shared" si="4"/>
        <v>27524648.52</v>
      </c>
      <c r="O57" s="112">
        <f>VLOOKUP(A57,'PLANILHA S DESONERAÇÃO'!$A$11:$J$458,7,FALSE)</f>
        <v>154.65</v>
      </c>
      <c r="P57" s="46"/>
      <c r="Q57" s="176" t="b">
        <f>I57=VLOOKUP(A57,'PLANILHA S DESONERAÇÃO'!$A$11:$J$459,10,)</f>
        <v>1</v>
      </c>
      <c r="R57" s="177">
        <f t="shared" si="5"/>
        <v>0</v>
      </c>
      <c r="S57" s="177">
        <f>R57-'PLANILHA S DESONERAÇÃO'!$J$459</f>
        <v>-29973894.07</v>
      </c>
      <c r="T57" s="46"/>
      <c r="U57" s="46"/>
      <c r="V57" s="46"/>
    </row>
    <row r="58" spans="1:22" x14ac:dyDescent="0.25">
      <c r="A58" s="142" t="str">
        <f>'PLANILHA S DESONERAÇÃO'!A91</f>
        <v>1.3.26.8</v>
      </c>
      <c r="B58" s="145">
        <f>VLOOKUP(A58,'PLANILHA S DESONERAÇÃO'!$A$12:$J$458,2,FALSE)</f>
        <v>408067</v>
      </c>
      <c r="C58" s="149" t="str">
        <f>VLOOKUP(A58,'PLANILHA S DESONERAÇÃO'!$A$12:$J$458,4,FALSE)</f>
        <v>Tela de aço eletrossoldada - fornecimento, preparo e colocação</v>
      </c>
      <c r="D58" s="145" t="str">
        <f>VLOOKUP(A58,'PLANILHA S DESONERAÇÃO'!$A$12:$J$458,3,FALSE)</f>
        <v>SICRO</v>
      </c>
      <c r="E58" s="145"/>
      <c r="F58" s="145" t="str">
        <f>VLOOKUP(A58,'PLANILHA S DESONERAÇÃO'!$A$12:$J$458,5,FALSE)</f>
        <v>kg</v>
      </c>
      <c r="G58" s="145">
        <f>VLOOKUP(A58,'PLANILHA S DESONERAÇÃO'!$A$11:$J$458,6,FALSE)</f>
        <v>4621.42</v>
      </c>
      <c r="H58" s="158">
        <f>VLOOKUP(A58,'PLANILHA S DESONERAÇÃO'!$A$12:$J$458,9,FALSE)</f>
        <v>16.18</v>
      </c>
      <c r="I58" s="158">
        <f>VLOOKUP(A58,'PLANILHA S DESONERAÇÃO'!$A$11:$J$458,10,FALSE)</f>
        <v>74774.58</v>
      </c>
      <c r="J58" s="439">
        <f t="shared" si="0"/>
        <v>2.5000000000000001E-3</v>
      </c>
      <c r="K58" s="153">
        <f t="shared" si="1"/>
        <v>0.92078000000000004</v>
      </c>
      <c r="L58" s="145" t="str">
        <f t="shared" si="2"/>
        <v>B</v>
      </c>
      <c r="M58" s="46"/>
      <c r="N58" s="112">
        <f t="shared" si="4"/>
        <v>27599423.100000001</v>
      </c>
      <c r="O58" s="112">
        <f>VLOOKUP(A58,'PLANILHA S DESONERAÇÃO'!$A$11:$J$458,7,FALSE)</f>
        <v>12.99</v>
      </c>
      <c r="P58" s="46"/>
      <c r="Q58" s="176" t="b">
        <f>I58=VLOOKUP(A58,'PLANILHA S DESONERAÇÃO'!$A$11:$J$459,10,)</f>
        <v>1</v>
      </c>
      <c r="R58" s="177">
        <f t="shared" si="5"/>
        <v>0</v>
      </c>
      <c r="S58" s="177">
        <f>R58-'PLANILHA S DESONERAÇÃO'!$J$459</f>
        <v>-29973894.07</v>
      </c>
      <c r="T58" s="46"/>
      <c r="U58" s="46"/>
      <c r="V58" s="46"/>
    </row>
    <row r="59" spans="1:22" ht="45" x14ac:dyDescent="0.25">
      <c r="A59" s="142" t="str">
        <f>'PLANILHA S DESONERAÇÃO'!A234</f>
        <v>1.4.10.7</v>
      </c>
      <c r="B59" s="145">
        <f>VLOOKUP(A59,'PLANILHA S DESONERAÇÃO'!$A$12:$J$458,2,FALSE)</f>
        <v>99839</v>
      </c>
      <c r="C59" s="149" t="str">
        <f>VLOOKUP(A59,'PLANILHA S DESONERAÇÃO'!$A$12:$J$458,4,FALSE)</f>
        <v>GUARDA-CORPO DE AÇO GALVANIZADO DE 1,10M DE ALTURA, MONTANTES TUBULARES DE 1.1/2 ESPAÇADOS DE 1,20M, TRAVESSA SUPERIOR DE 2 , GRADIL FORMADO POR BARRAS CHATAS EM FERRO DE 32X4,8MM, FIXADO COM CHUMBADOR MECÂNICO. AF_04/2019_PS</v>
      </c>
      <c r="D59" s="145" t="str">
        <f>VLOOKUP(A59,'PLANILHA S DESONERAÇÃO'!$A$12:$J$458,3,FALSE)</f>
        <v>SINAPI</v>
      </c>
      <c r="E59" s="145"/>
      <c r="F59" s="145" t="str">
        <f>VLOOKUP(A59,'PLANILHA S DESONERAÇÃO'!$A$12:$J$458,5,FALSE)</f>
        <v>M</v>
      </c>
      <c r="G59" s="145">
        <f>VLOOKUP(A59,'PLANILHA S DESONERAÇÃO'!$A$11:$J$458,6,FALSE)</f>
        <v>92.48</v>
      </c>
      <c r="H59" s="158">
        <f>VLOOKUP(A59,'PLANILHA S DESONERAÇÃO'!$A$12:$J$458,9,FALSE)</f>
        <v>794.84</v>
      </c>
      <c r="I59" s="158">
        <f>VLOOKUP(A59,'PLANILHA S DESONERAÇÃO'!$A$11:$J$458,10,FALSE)</f>
        <v>73506.8</v>
      </c>
      <c r="J59" s="439">
        <f t="shared" si="0"/>
        <v>2.5000000000000001E-3</v>
      </c>
      <c r="K59" s="153">
        <f t="shared" si="1"/>
        <v>0.92323</v>
      </c>
      <c r="L59" s="145" t="str">
        <f t="shared" si="2"/>
        <v>B</v>
      </c>
      <c r="M59" s="46"/>
      <c r="N59" s="112">
        <f t="shared" si="4"/>
        <v>27672929.899999999</v>
      </c>
      <c r="O59" s="112">
        <f>VLOOKUP(A59,'PLANILHA S DESONERAÇÃO'!$A$11:$J$458,7,FALSE)</f>
        <v>638.32000000000005</v>
      </c>
      <c r="P59" s="46"/>
      <c r="Q59" s="176" t="b">
        <f>I59=VLOOKUP(A59,'PLANILHA S DESONERAÇÃO'!$A$11:$J$459,10,)</f>
        <v>1</v>
      </c>
      <c r="R59" s="177">
        <f t="shared" si="5"/>
        <v>0</v>
      </c>
      <c r="S59" s="177">
        <f>R59-'PLANILHA S DESONERAÇÃO'!$J$459</f>
        <v>-29973894.07</v>
      </c>
      <c r="T59" s="46"/>
      <c r="U59" s="46"/>
      <c r="V59" s="46"/>
    </row>
    <row r="60" spans="1:22" ht="45" x14ac:dyDescent="0.25">
      <c r="A60" s="142" t="str">
        <f>'PLANILHA S DESONERAÇÃO'!A19</f>
        <v>1.1.1.5</v>
      </c>
      <c r="B60" s="145">
        <f>VLOOKUP(A60,'PLANILHA S DESONERAÇÃO'!$A$12:$J$458,2,FALSE)</f>
        <v>20350</v>
      </c>
      <c r="C60" s="149" t="str">
        <f>VLOOKUP(A60,'PLANILHA S DESONERAÇÃO'!$A$12:$J$458,4,FALSE)</f>
        <v>Tapume Telha Metálica Ondulada 0,50mm Branca h=2,20m, incl. montagem estr. mad. 8"x8", c/adesivo "SEDURB" 60x60cm a cada 10m, incl. faixas pint. esmalte sint. cores azul c/ h=30cm e rosa c/ h=10cm (Reaproveitamento 2x)</v>
      </c>
      <c r="D60" s="145" t="str">
        <f>VLOOKUP(A60,'PLANILHA S DESONERAÇÃO'!$A$12:$J$458,3,FALSE)</f>
        <v>DER-ES</v>
      </c>
      <c r="E60" s="145"/>
      <c r="F60" s="145" t="str">
        <f>VLOOKUP(A60,'PLANILHA S DESONERAÇÃO'!$A$12:$J$458,5,FALSE)</f>
        <v>m</v>
      </c>
      <c r="G60" s="145">
        <f>VLOOKUP(A60,'PLANILHA S DESONERAÇÃO'!$A$11:$J$458,6,FALSE)</f>
        <v>300</v>
      </c>
      <c r="H60" s="158">
        <f>VLOOKUP(A60,'PLANILHA S DESONERAÇÃO'!$A$12:$J$458,9,FALSE)</f>
        <v>241.46</v>
      </c>
      <c r="I60" s="158">
        <f>VLOOKUP(A60,'PLANILHA S DESONERAÇÃO'!$A$11:$J$458,10,FALSE)</f>
        <v>72438</v>
      </c>
      <c r="J60" s="439">
        <f t="shared" si="0"/>
        <v>2.3999999999999998E-3</v>
      </c>
      <c r="K60" s="153">
        <f t="shared" si="1"/>
        <v>0.92564999999999997</v>
      </c>
      <c r="L60" s="145" t="str">
        <f t="shared" si="2"/>
        <v>B</v>
      </c>
      <c r="M60" s="46"/>
      <c r="N60" s="112">
        <f t="shared" si="4"/>
        <v>27745367.899999999</v>
      </c>
      <c r="O60" s="112">
        <f>VLOOKUP(A60,'PLANILHA S DESONERAÇÃO'!$A$11:$J$458,7,FALSE)</f>
        <v>193.91</v>
      </c>
      <c r="P60" s="46"/>
      <c r="Q60" s="176" t="b">
        <f>I60=VLOOKUP(A60,'PLANILHA S DESONERAÇÃO'!$A$11:$J$459,10,)</f>
        <v>1</v>
      </c>
      <c r="R60" s="177">
        <f t="shared" si="5"/>
        <v>0</v>
      </c>
      <c r="S60" s="177">
        <f>R60-'PLANILHA S DESONERAÇÃO'!$J$459</f>
        <v>-29973894.07</v>
      </c>
      <c r="T60" s="46"/>
      <c r="U60" s="46"/>
      <c r="V60" s="46"/>
    </row>
    <row r="61" spans="1:22" ht="22.5" x14ac:dyDescent="0.25">
      <c r="A61" s="142" t="str">
        <f>'PLANILHA S DESONERAÇÃO'!A44</f>
        <v>1.3.9</v>
      </c>
      <c r="B61" s="145">
        <f>VLOOKUP(A61,'PLANILHA S DESONERAÇÃO'!$A$12:$J$458,2,FALSE)</f>
        <v>90087</v>
      </c>
      <c r="C61" s="149" t="str">
        <f>VLOOKUP(A61,'PLANILHA S DESONERAÇÃO'!$A$12:$J$458,4,FALSE)</f>
        <v>ESCAVAÇÃO MECANIZADA DE VALA, COM ESCAVADEIRA HIDRÁULICA (1,2 M3/155 HP), EM SOLO DE 1A CATEGORIA</v>
      </c>
      <c r="D61" s="145" t="str">
        <f>VLOOKUP(A61,'PLANILHA S DESONERAÇÃO'!$A$12:$J$458,3,FALSE)</f>
        <v>SINAPI</v>
      </c>
      <c r="E61" s="145"/>
      <c r="F61" s="145" t="str">
        <f>VLOOKUP(A61,'PLANILHA S DESONERAÇÃO'!$A$12:$J$458,5,FALSE)</f>
        <v>M3</v>
      </c>
      <c r="G61" s="145">
        <f>VLOOKUP(A61,'PLANILHA S DESONERAÇÃO'!$A$11:$J$458,6,FALSE)</f>
        <v>5669.45</v>
      </c>
      <c r="H61" s="158">
        <f>VLOOKUP(A61,'PLANILHA S DESONERAÇÃO'!$A$12:$J$458,9,FALSE)</f>
        <v>11.85</v>
      </c>
      <c r="I61" s="158">
        <f>VLOOKUP(A61,'PLANILHA S DESONERAÇÃO'!$A$11:$J$458,10,FALSE)</f>
        <v>67182.98</v>
      </c>
      <c r="J61" s="439">
        <f t="shared" si="0"/>
        <v>2.2000000000000001E-3</v>
      </c>
      <c r="K61" s="153">
        <f t="shared" si="1"/>
        <v>0.92788999999999999</v>
      </c>
      <c r="L61" s="145" t="str">
        <f t="shared" si="2"/>
        <v>B</v>
      </c>
      <c r="M61" s="46"/>
      <c r="N61" s="112">
        <f t="shared" si="4"/>
        <v>27812550.879999999</v>
      </c>
      <c r="O61" s="112">
        <f>VLOOKUP(A61,'PLANILHA S DESONERAÇÃO'!$A$11:$J$458,7,FALSE)</f>
        <v>9.52</v>
      </c>
      <c r="P61" s="46"/>
      <c r="Q61" s="176" t="b">
        <f>I61=VLOOKUP(A61,'PLANILHA S DESONERAÇÃO'!$A$11:$J$459,10,)</f>
        <v>1</v>
      </c>
      <c r="R61" s="177">
        <f t="shared" si="5"/>
        <v>0</v>
      </c>
      <c r="S61" s="177">
        <f>R61-'PLANILHA S DESONERAÇÃO'!$J$459</f>
        <v>-29973894.07</v>
      </c>
      <c r="T61" s="46"/>
      <c r="U61" s="46"/>
      <c r="V61" s="46"/>
    </row>
    <row r="62" spans="1:22" ht="22.5" x14ac:dyDescent="0.25">
      <c r="A62" s="142" t="str">
        <f>'PLANILHA S DESONERAÇÃO'!A456</f>
        <v>1.6.3.2.10</v>
      </c>
      <c r="B62" s="145" t="str">
        <f>VLOOKUP(A62,'PLANILHA S DESONERAÇÃO'!$A$12:$J$458,2,FALSE)</f>
        <v>COMP-90</v>
      </c>
      <c r="C62" s="149" t="str">
        <f>VLOOKUP(A62,'PLANILHA S DESONERAÇÃO'!$A$12:$J$458,4,FALSE)</f>
        <v>PARAFUSO C/ PORCAS PARA FLANGES, NBR 7675, PN 10 K7, DN 1200 - dimensões 36 x 160 mm (D x L) - BDI = 14,02</v>
      </c>
      <c r="D62" s="145" t="str">
        <f>VLOOKUP(A62,'PLANILHA S DESONERAÇÃO'!$A$12:$J$458,3,FALSE)</f>
        <v>Composições Próprias</v>
      </c>
      <c r="E62" s="145"/>
      <c r="F62" s="145" t="str">
        <f>VLOOKUP(A62,'PLANILHA S DESONERAÇÃO'!$A$12:$J$458,5,FALSE)</f>
        <v>UN</v>
      </c>
      <c r="G62" s="145">
        <f>VLOOKUP(A62,'PLANILHA S DESONERAÇÃO'!$A$11:$J$458,6,FALSE)</f>
        <v>640</v>
      </c>
      <c r="H62" s="158">
        <f>VLOOKUP(A62,'PLANILHA S DESONERAÇÃO'!$A$12:$J$458,9,FALSE)</f>
        <v>102.57</v>
      </c>
      <c r="I62" s="158">
        <f>VLOOKUP(A62,'PLANILHA S DESONERAÇÃO'!$A$11:$J$458,10,FALSE)</f>
        <v>65644.800000000003</v>
      </c>
      <c r="J62" s="439">
        <f t="shared" si="0"/>
        <v>2.2000000000000001E-3</v>
      </c>
      <c r="K62" s="153">
        <f t="shared" si="1"/>
        <v>0.93008000000000002</v>
      </c>
      <c r="L62" s="145" t="str">
        <f t="shared" si="2"/>
        <v>B</v>
      </c>
      <c r="M62" s="46"/>
      <c r="N62" s="112">
        <f t="shared" si="4"/>
        <v>27878195.68</v>
      </c>
      <c r="O62" s="112">
        <f>VLOOKUP(A62,'PLANILHA S DESONERAÇÃO'!$A$11:$J$458,7,FALSE)</f>
        <v>89.96</v>
      </c>
      <c r="P62" s="46"/>
      <c r="Q62" s="176" t="b">
        <f>I62=VLOOKUP(A62,'PLANILHA S DESONERAÇÃO'!$A$11:$J$459,10,)</f>
        <v>1</v>
      </c>
      <c r="R62" s="177">
        <f t="shared" si="5"/>
        <v>0</v>
      </c>
      <c r="S62" s="177">
        <f>R62-'PLANILHA S DESONERAÇÃO'!$J$459</f>
        <v>-29973894.07</v>
      </c>
      <c r="T62" s="46"/>
      <c r="U62" s="46"/>
      <c r="V62" s="46"/>
    </row>
    <row r="63" spans="1:22" x14ac:dyDescent="0.25">
      <c r="A63" s="142" t="str">
        <f>'PLANILHA S DESONERAÇÃO'!A58</f>
        <v>1.3.22.1</v>
      </c>
      <c r="B63" s="145">
        <f>VLOOKUP(A63,'PLANILHA S DESONERAÇÃO'!$A$12:$J$458,2,FALSE)</f>
        <v>407819</v>
      </c>
      <c r="C63" s="149" t="str">
        <f>VLOOKUP(A63,'PLANILHA S DESONERAÇÃO'!$A$12:$J$458,4,FALSE)</f>
        <v>Armação em aço CA-50 - fornecimento, preparo e colocação</v>
      </c>
      <c r="D63" s="145" t="str">
        <f>VLOOKUP(A63,'PLANILHA S DESONERAÇÃO'!$A$12:$J$458,3,FALSE)</f>
        <v>SICRO</v>
      </c>
      <c r="E63" s="145"/>
      <c r="F63" s="145" t="str">
        <f>VLOOKUP(A63,'PLANILHA S DESONERAÇÃO'!$A$12:$J$458,5,FALSE)</f>
        <v>kg</v>
      </c>
      <c r="G63" s="145">
        <f>VLOOKUP(A63,'PLANILHA S DESONERAÇÃO'!$A$11:$J$458,6,FALSE)</f>
        <v>4077</v>
      </c>
      <c r="H63" s="158">
        <f>VLOOKUP(A63,'PLANILHA S DESONERAÇÃO'!$A$12:$J$458,9,FALSE)</f>
        <v>15.69</v>
      </c>
      <c r="I63" s="158">
        <f>VLOOKUP(A63,'PLANILHA S DESONERAÇÃO'!$A$11:$J$458,10,FALSE)</f>
        <v>63968.13</v>
      </c>
      <c r="J63" s="439">
        <f t="shared" si="0"/>
        <v>2.0999999999999999E-3</v>
      </c>
      <c r="K63" s="153">
        <f t="shared" si="1"/>
        <v>0.93222000000000005</v>
      </c>
      <c r="L63" s="145" t="str">
        <f t="shared" si="2"/>
        <v>B</v>
      </c>
      <c r="M63" s="46"/>
      <c r="N63" s="112">
        <f t="shared" si="4"/>
        <v>27942163.809999999</v>
      </c>
      <c r="O63" s="112">
        <f>VLOOKUP(A63,'PLANILHA S DESONERAÇÃO'!$A$11:$J$458,7,FALSE)</f>
        <v>12.6</v>
      </c>
      <c r="P63" s="46"/>
      <c r="Q63" s="176" t="b">
        <f>I63=VLOOKUP(A63,'PLANILHA S DESONERAÇÃO'!$A$11:$J$459,10,)</f>
        <v>1</v>
      </c>
      <c r="R63" s="177">
        <f t="shared" si="5"/>
        <v>0</v>
      </c>
      <c r="S63" s="177">
        <f>R63-'PLANILHA S DESONERAÇÃO'!$J$459</f>
        <v>-29973894.07</v>
      </c>
      <c r="T63" s="46"/>
      <c r="U63" s="46"/>
      <c r="V63" s="46"/>
    </row>
    <row r="64" spans="1:22" x14ac:dyDescent="0.25">
      <c r="A64" s="142" t="str">
        <f>'PLANILHA S DESONERAÇÃO'!A46</f>
        <v>1.3.11</v>
      </c>
      <c r="B64" s="145">
        <f>VLOOKUP(A64,'PLANILHA S DESONERAÇÃO'!$A$12:$J$458,2,FALSE)</f>
        <v>94333</v>
      </c>
      <c r="C64" s="149" t="str">
        <f>VLOOKUP(A64,'PLANILHA S DESONERAÇÃO'!$A$12:$J$458,4,FALSE)</f>
        <v>ATERRO MECANIZADO DE VALA COM ESCAVADEIRA HIDRÁULICA</v>
      </c>
      <c r="D64" s="145" t="str">
        <f>VLOOKUP(A64,'PLANILHA S DESONERAÇÃO'!$A$12:$J$458,3,FALSE)</f>
        <v>SINAPI</v>
      </c>
      <c r="E64" s="145"/>
      <c r="F64" s="145" t="str">
        <f>VLOOKUP(A64,'PLANILHA S DESONERAÇÃO'!$A$12:$J$458,5,FALSE)</f>
        <v>M3</v>
      </c>
      <c r="G64" s="145">
        <f>VLOOKUP(A64,'PLANILHA S DESONERAÇÃO'!$A$11:$J$458,6,FALSE)</f>
        <v>764.58</v>
      </c>
      <c r="H64" s="158">
        <f>VLOOKUP(A64,'PLANILHA S DESONERAÇÃO'!$A$12:$J$458,9,FALSE)</f>
        <v>82.98</v>
      </c>
      <c r="I64" s="158">
        <f>VLOOKUP(A64,'PLANILHA S DESONERAÇÃO'!$A$11:$J$458,10,FALSE)</f>
        <v>63444.85</v>
      </c>
      <c r="J64" s="439">
        <f t="shared" si="0"/>
        <v>2.0999999999999999E-3</v>
      </c>
      <c r="K64" s="153">
        <f t="shared" si="1"/>
        <v>0.93432999999999999</v>
      </c>
      <c r="L64" s="145" t="str">
        <f t="shared" si="2"/>
        <v>B</v>
      </c>
      <c r="M64" s="46"/>
      <c r="N64" s="112">
        <f t="shared" si="4"/>
        <v>28005608.66</v>
      </c>
      <c r="O64" s="112">
        <f>VLOOKUP(A64,'PLANILHA S DESONERAÇÃO'!$A$11:$J$458,7,FALSE)</f>
        <v>66.64</v>
      </c>
      <c r="P64" s="46"/>
      <c r="Q64" s="176" t="b">
        <f>I64=VLOOKUP(A64,'PLANILHA S DESONERAÇÃO'!$A$11:$J$459,10,)</f>
        <v>1</v>
      </c>
      <c r="R64" s="177">
        <f t="shared" si="5"/>
        <v>0</v>
      </c>
      <c r="S64" s="177">
        <f>R64-'PLANILHA S DESONERAÇÃO'!$J$459</f>
        <v>-29973894.07</v>
      </c>
      <c r="T64" s="46"/>
      <c r="U64" s="46"/>
      <c r="V64" s="46"/>
    </row>
    <row r="65" spans="1:22" ht="22.5" x14ac:dyDescent="0.25">
      <c r="A65" s="142" t="str">
        <f>'PLANILHA S DESONERAÇÃO'!A283</f>
        <v>1.5.2.3.5</v>
      </c>
      <c r="B65" s="145">
        <f>VLOOKUP(A65,'PLANILHA S DESONERAÇÃO'!$A$12:$J$458,2,FALSE)</f>
        <v>151421</v>
      </c>
      <c r="C65" s="149" t="str">
        <f>VLOOKUP(A65,'PLANILHA S DESONERAÇÃO'!$A$12:$J$458,4,FALSE)</f>
        <v>Cabo de cobre termoplástico (PVC) flexível isolado 0,6/1kV, anti-chama 90ºC HEPR - 16,0 mm2</v>
      </c>
      <c r="D65" s="145" t="str">
        <f>VLOOKUP(A65,'PLANILHA S DESONERAÇÃO'!$A$12:$J$458,3,FALSE)</f>
        <v>DER-ES</v>
      </c>
      <c r="E65" s="145"/>
      <c r="F65" s="145" t="str">
        <f>VLOOKUP(A65,'PLANILHA S DESONERAÇÃO'!$A$12:$J$458,5,FALSE)</f>
        <v>M</v>
      </c>
      <c r="G65" s="145">
        <f>VLOOKUP(A65,'PLANILHA S DESONERAÇÃO'!$A$11:$J$458,6,FALSE)</f>
        <v>1895</v>
      </c>
      <c r="H65" s="158">
        <f>VLOOKUP(A65,'PLANILHA S DESONERAÇÃO'!$A$12:$J$458,9,FALSE)</f>
        <v>32.840000000000003</v>
      </c>
      <c r="I65" s="158">
        <f>VLOOKUP(A65,'PLANILHA S DESONERAÇÃO'!$A$11:$J$458,10,FALSE)</f>
        <v>62231.8</v>
      </c>
      <c r="J65" s="439">
        <f t="shared" si="0"/>
        <v>2.0999999999999999E-3</v>
      </c>
      <c r="K65" s="153">
        <f t="shared" si="1"/>
        <v>0.93640999999999996</v>
      </c>
      <c r="L65" s="145" t="str">
        <f t="shared" si="2"/>
        <v>B</v>
      </c>
      <c r="M65" s="46"/>
      <c r="N65" s="112">
        <f t="shared" si="4"/>
        <v>28067840.460000001</v>
      </c>
      <c r="O65" s="112">
        <f>VLOOKUP(A65,'PLANILHA S DESONERAÇÃO'!$A$11:$J$458,7,FALSE)</f>
        <v>26.37</v>
      </c>
      <c r="P65" s="46"/>
      <c r="Q65" s="176" t="b">
        <f>I65=VLOOKUP(A65,'PLANILHA S DESONERAÇÃO'!$A$11:$J$459,10,)</f>
        <v>1</v>
      </c>
      <c r="R65" s="177">
        <f t="shared" si="5"/>
        <v>0</v>
      </c>
      <c r="S65" s="177">
        <f>R65-'PLANILHA S DESONERAÇÃO'!$J$459</f>
        <v>-29973894.07</v>
      </c>
      <c r="T65" s="46"/>
      <c r="U65" s="46"/>
      <c r="V65" s="46"/>
    </row>
    <row r="66" spans="1:22" ht="22.5" x14ac:dyDescent="0.25">
      <c r="A66" s="142" t="str">
        <f>'PLANILHA S DESONERAÇÃO'!A368</f>
        <v>1.5.4.2</v>
      </c>
      <c r="B66" s="145">
        <f>VLOOKUP(A66,'PLANILHA S DESONERAÇÃO'!$A$12:$J$458,2,FALSE)</f>
        <v>160317</v>
      </c>
      <c r="C66" s="149" t="str">
        <f>VLOOKUP(A66,'PLANILHA S DESONERAÇÃO'!$A$12:$J$458,4,FALSE)</f>
        <v>Cabo de cobre nu, bitola 50 mm², tipo cordoalha, 7 fios, Ø 3,00 mm; ref: TEL-5650, Termotécnica ou similar.</v>
      </c>
      <c r="D66" s="145" t="str">
        <f>VLOOKUP(A66,'PLANILHA S DESONERAÇÃO'!$A$12:$J$458,3,FALSE)</f>
        <v>DER-ES</v>
      </c>
      <c r="E66" s="145"/>
      <c r="F66" s="145" t="str">
        <f>VLOOKUP(A66,'PLANILHA S DESONERAÇÃO'!$A$12:$J$458,5,FALSE)</f>
        <v>m</v>
      </c>
      <c r="G66" s="145">
        <f>VLOOKUP(A66,'PLANILHA S DESONERAÇÃO'!$A$11:$J$458,6,FALSE)</f>
        <v>611</v>
      </c>
      <c r="H66" s="158">
        <f>VLOOKUP(A66,'PLANILHA S DESONERAÇÃO'!$A$12:$J$458,9,FALSE)</f>
        <v>97.16</v>
      </c>
      <c r="I66" s="158">
        <f>VLOOKUP(A66,'PLANILHA S DESONERAÇÃO'!$A$11:$J$458,10,FALSE)</f>
        <v>59364.76</v>
      </c>
      <c r="J66" s="439">
        <f t="shared" si="0"/>
        <v>2E-3</v>
      </c>
      <c r="K66" s="153">
        <f t="shared" si="1"/>
        <v>0.93838999999999995</v>
      </c>
      <c r="L66" s="145" t="str">
        <f t="shared" si="2"/>
        <v>B</v>
      </c>
      <c r="M66" s="46"/>
      <c r="N66" s="112">
        <f t="shared" si="4"/>
        <v>28127205.219999999</v>
      </c>
      <c r="O66" s="112">
        <f>VLOOKUP(A66,'PLANILHA S DESONERAÇÃO'!$A$11:$J$458,7,FALSE)</f>
        <v>78.03</v>
      </c>
      <c r="P66" s="46"/>
      <c r="Q66" s="176" t="b">
        <f>I66=VLOOKUP(A66,'PLANILHA S DESONERAÇÃO'!$A$11:$J$459,10,)</f>
        <v>1</v>
      </c>
      <c r="R66" s="177">
        <f t="shared" si="5"/>
        <v>0</v>
      </c>
      <c r="S66" s="177">
        <f>R66-'PLANILHA S DESONERAÇÃO'!$J$459</f>
        <v>-29973894.07</v>
      </c>
      <c r="T66" s="46"/>
      <c r="U66" s="46"/>
      <c r="V66" s="46"/>
    </row>
    <row r="67" spans="1:22" x14ac:dyDescent="0.25">
      <c r="A67" s="142" t="str">
        <f>'PLANILHA S DESONERAÇÃO'!A54</f>
        <v>1.3.19</v>
      </c>
      <c r="B67" s="145">
        <f>VLOOKUP(A67,'PLANILHA S DESONERAÇÃO'!$A$12:$J$458,2,FALSE)</f>
        <v>5914336</v>
      </c>
      <c r="C67" s="149" t="str">
        <f>VLOOKUP(A67,'PLANILHA S DESONERAÇÃO'!$A$12:$J$458,4,FALSE)</f>
        <v>Transporte com caminhão basculante de 12m³ - rodovia pavimentada</v>
      </c>
      <c r="D67" s="145" t="str">
        <f>VLOOKUP(A67,'PLANILHA S DESONERAÇÃO'!$A$12:$J$458,3,FALSE)</f>
        <v>SICRO</v>
      </c>
      <c r="E67" s="145"/>
      <c r="F67" s="145" t="str">
        <f>VLOOKUP(A67,'PLANILHA S DESONERAÇÃO'!$A$12:$J$458,5,FALSE)</f>
        <v>tkm</v>
      </c>
      <c r="G67" s="145">
        <f>VLOOKUP(A67,'PLANILHA S DESONERAÇÃO'!$A$11:$J$458,6,FALSE)</f>
        <v>58954.65</v>
      </c>
      <c r="H67" s="158">
        <f>VLOOKUP(A67,'PLANILHA S DESONERAÇÃO'!$A$12:$J$458,9,FALSE)</f>
        <v>0.93</v>
      </c>
      <c r="I67" s="158">
        <f>VLOOKUP(A67,'PLANILHA S DESONERAÇÃO'!$A$11:$J$458,10,FALSE)</f>
        <v>54827.82</v>
      </c>
      <c r="J67" s="439">
        <f t="shared" si="0"/>
        <v>1.8E-3</v>
      </c>
      <c r="K67" s="153">
        <f t="shared" si="1"/>
        <v>0.94021999999999994</v>
      </c>
      <c r="L67" s="145" t="str">
        <f t="shared" si="2"/>
        <v>B</v>
      </c>
      <c r="M67" s="46"/>
      <c r="N67" s="112">
        <f t="shared" si="4"/>
        <v>28182033.039999999</v>
      </c>
      <c r="O67" s="112">
        <f>VLOOKUP(A67,'PLANILHA S DESONERAÇÃO'!$A$11:$J$458,7,FALSE)</f>
        <v>0.75</v>
      </c>
      <c r="P67" s="46"/>
      <c r="Q67" s="176" t="b">
        <f>I67=VLOOKUP(A67,'PLANILHA S DESONERAÇÃO'!$A$11:$J$459,10,)</f>
        <v>1</v>
      </c>
      <c r="R67" s="177">
        <f t="shared" si="5"/>
        <v>0</v>
      </c>
      <c r="S67" s="177">
        <f>R67-'PLANILHA S DESONERAÇÃO'!$J$459</f>
        <v>-29973894.07</v>
      </c>
      <c r="T67" s="46"/>
      <c r="U67" s="46"/>
      <c r="V67" s="46"/>
    </row>
    <row r="68" spans="1:22" ht="22.5" x14ac:dyDescent="0.25">
      <c r="A68" s="142" t="str">
        <f>'PLANILHA S DESONERAÇÃO'!A52</f>
        <v>1.3.17</v>
      </c>
      <c r="B68" s="145" t="str">
        <f>VLOOKUP(A68,'PLANILHA S DESONERAÇÃO'!$A$12:$J$458,2,FALSE)</f>
        <v>COMP-03</v>
      </c>
      <c r="C68" s="149" t="str">
        <f>VLOOKUP(A68,'PLANILHA S DESONERAÇÃO'!$A$12:$J$458,4,FALSE)</f>
        <v>Destinação Final de Resíduos Classe II B em aterro sanitário controlado - BDI = 14,02</v>
      </c>
      <c r="D68" s="145" t="str">
        <f>VLOOKUP(A68,'PLANILHA S DESONERAÇÃO'!$A$12:$J$458,3,FALSE)</f>
        <v>Composições Próprias</v>
      </c>
      <c r="E68" s="145"/>
      <c r="F68" s="145" t="str">
        <f>VLOOKUP(A68,'PLANILHA S DESONERAÇÃO'!$A$12:$J$458,5,FALSE)</f>
        <v>T</v>
      </c>
      <c r="G68" s="145">
        <f>VLOOKUP(A68,'PLANILHA S DESONERAÇÃO'!$A$11:$J$458,6,FALSE)</f>
        <v>1062.25</v>
      </c>
      <c r="H68" s="158">
        <f>VLOOKUP(A68,'PLANILHA S DESONERAÇÃO'!$A$12:$J$458,9,FALSE)</f>
        <v>45.61</v>
      </c>
      <c r="I68" s="158">
        <f>VLOOKUP(A68,'PLANILHA S DESONERAÇÃO'!$A$11:$J$458,10,FALSE)</f>
        <v>48449.22</v>
      </c>
      <c r="J68" s="439">
        <f t="shared" si="0"/>
        <v>1.6000000000000001E-3</v>
      </c>
      <c r="K68" s="153">
        <f t="shared" si="1"/>
        <v>0.94184000000000001</v>
      </c>
      <c r="L68" s="145" t="str">
        <f t="shared" si="2"/>
        <v>B</v>
      </c>
      <c r="M68" s="46"/>
      <c r="N68" s="112">
        <f t="shared" si="4"/>
        <v>28230482.260000002</v>
      </c>
      <c r="O68" s="112">
        <f>VLOOKUP(A68,'PLANILHA S DESONERAÇÃO'!$A$11:$J$458,7,FALSE)</f>
        <v>40</v>
      </c>
      <c r="P68" s="46"/>
      <c r="Q68" s="176" t="b">
        <f>I68=VLOOKUP(A68,'PLANILHA S DESONERAÇÃO'!$A$11:$J$459,10,)</f>
        <v>1</v>
      </c>
      <c r="R68" s="177">
        <f t="shared" si="5"/>
        <v>0</v>
      </c>
      <c r="S68" s="177">
        <f>R68-'PLANILHA S DESONERAÇÃO'!$J$459</f>
        <v>-29973894.07</v>
      </c>
      <c r="T68" s="46"/>
      <c r="U68" s="46"/>
      <c r="V68" s="46"/>
    </row>
    <row r="69" spans="1:22" ht="33.75" x14ac:dyDescent="0.25">
      <c r="A69" s="142" t="str">
        <f>'PLANILHA S DESONERAÇÃO'!A275</f>
        <v>1.5.2.2.1</v>
      </c>
      <c r="B69" s="145" t="str">
        <f>VLOOKUP(A69,'PLANILHA S DESONERAÇÃO'!$A$12:$J$458,2,FALSE)</f>
        <v>COMP-20</v>
      </c>
      <c r="C69" s="149" t="str">
        <f>VLOOKUP(A69,'PLANILHA S DESONERAÇÃO'!$A$12:$J$458,4,FALSE)</f>
        <v>Instalação de Sistema de distribuição de energia elétrica em média e baixa tensão da Subestação pré-fabricada em estrutura metálica modular e transportável (Eletrocentro)</v>
      </c>
      <c r="D69" s="145" t="str">
        <f>VLOOKUP(A69,'PLANILHA S DESONERAÇÃO'!$A$12:$J$458,3,FALSE)</f>
        <v>Composições Próprias</v>
      </c>
      <c r="E69" s="145"/>
      <c r="F69" s="145" t="str">
        <f>VLOOKUP(A69,'PLANILHA S DESONERAÇÃO'!$A$12:$J$458,5,FALSE)</f>
        <v>un</v>
      </c>
      <c r="G69" s="145">
        <f>VLOOKUP(A69,'PLANILHA S DESONERAÇÃO'!$A$11:$J$458,6,FALSE)</f>
        <v>1</v>
      </c>
      <c r="H69" s="158">
        <f>VLOOKUP(A69,'PLANILHA S DESONERAÇÃO'!$A$12:$J$458,9,FALSE)</f>
        <v>47647.28</v>
      </c>
      <c r="I69" s="158">
        <f>VLOOKUP(A69,'PLANILHA S DESONERAÇÃO'!$A$11:$J$458,10,FALSE)</f>
        <v>47647.28</v>
      </c>
      <c r="J69" s="439">
        <f t="shared" si="0"/>
        <v>1.6000000000000001E-3</v>
      </c>
      <c r="K69" s="153">
        <f t="shared" si="1"/>
        <v>0.94342999999999999</v>
      </c>
      <c r="L69" s="145" t="str">
        <f t="shared" si="2"/>
        <v>B</v>
      </c>
      <c r="M69" s="46"/>
      <c r="N69" s="112">
        <f t="shared" si="4"/>
        <v>28278129.539999999</v>
      </c>
      <c r="O69" s="112">
        <f>VLOOKUP(A69,'PLANILHA S DESONERAÇÃO'!$A$11:$J$458,7,FALSE)</f>
        <v>38264.76</v>
      </c>
      <c r="P69" s="46"/>
      <c r="Q69" s="176" t="b">
        <f>I69=VLOOKUP(A69,'PLANILHA S DESONERAÇÃO'!$A$11:$J$459,10,)</f>
        <v>1</v>
      </c>
      <c r="R69" s="177">
        <f t="shared" si="5"/>
        <v>0</v>
      </c>
      <c r="S69" s="177">
        <f>R69-'PLANILHA S DESONERAÇÃO'!$J$459</f>
        <v>-29973894.07</v>
      </c>
      <c r="T69" s="46"/>
      <c r="U69" s="46"/>
      <c r="V69" s="46"/>
    </row>
    <row r="70" spans="1:22" ht="45" x14ac:dyDescent="0.25">
      <c r="A70" s="142" t="str">
        <f>'PLANILHA S DESONERAÇÃO'!A421</f>
        <v>1.5.5.32</v>
      </c>
      <c r="B70" s="145" t="str">
        <f>VLOOKUP(A70,'PLANILHA S DESONERAÇÃO'!$A$12:$J$458,2,FALSE)</f>
        <v>COMP-60</v>
      </c>
      <c r="C70" s="149" t="str">
        <f>VLOOKUP(A70,'PLANILHA S DESONERAÇÃO'!$A$12:$J$458,4,FALSE)</f>
        <v>Fornecimento e Instalação de Câmera IP Speed Dome 2MP com 37x de zoom, Resolução Full HD, com Análise inteligente de vídeo, Mapa de calor e detecção de face, alimentação: 24 Vac / 3 A, PoE+ (IEEE 802.3at), IP67 e IK10, ref: VIP 7237 SD INTELBRAS ou similar com suporte conforme projeto</v>
      </c>
      <c r="D70" s="145" t="str">
        <f>VLOOKUP(A70,'PLANILHA S DESONERAÇÃO'!$A$12:$J$458,3,FALSE)</f>
        <v>Composições Próprias</v>
      </c>
      <c r="E70" s="145"/>
      <c r="F70" s="145" t="str">
        <f>VLOOKUP(A70,'PLANILHA S DESONERAÇÃO'!$A$12:$J$458,5,FALSE)</f>
        <v>un</v>
      </c>
      <c r="G70" s="145">
        <f>VLOOKUP(A70,'PLANILHA S DESONERAÇÃO'!$A$11:$J$458,6,FALSE)</f>
        <v>2</v>
      </c>
      <c r="H70" s="158">
        <f>VLOOKUP(A70,'PLANILHA S DESONERAÇÃO'!$A$12:$J$458,9,FALSE)</f>
        <v>23545.89</v>
      </c>
      <c r="I70" s="158">
        <f>VLOOKUP(A70,'PLANILHA S DESONERAÇÃO'!$A$11:$J$458,10,FALSE)</f>
        <v>47091.78</v>
      </c>
      <c r="J70" s="439">
        <f t="shared" si="0"/>
        <v>1.6000000000000001E-3</v>
      </c>
      <c r="K70" s="153">
        <f t="shared" si="1"/>
        <v>0.94499999999999995</v>
      </c>
      <c r="L70" s="145" t="str">
        <f t="shared" si="2"/>
        <v>B</v>
      </c>
      <c r="M70" s="46"/>
      <c r="N70" s="112">
        <f t="shared" si="4"/>
        <v>28325221.32</v>
      </c>
      <c r="O70" s="112">
        <f>VLOOKUP(A70,'PLANILHA S DESONERAÇÃO'!$A$11:$J$458,7,FALSE)</f>
        <v>18909.32</v>
      </c>
      <c r="P70" s="46"/>
      <c r="Q70" s="176" t="b">
        <f>I70=VLOOKUP(A70,'PLANILHA S DESONERAÇÃO'!$A$11:$J$459,10,)</f>
        <v>1</v>
      </c>
      <c r="R70" s="177">
        <f t="shared" si="5"/>
        <v>0</v>
      </c>
      <c r="S70" s="177">
        <f>R70-'PLANILHA S DESONERAÇÃO'!$J$459</f>
        <v>-29973894.07</v>
      </c>
      <c r="T70" s="46"/>
      <c r="U70" s="46"/>
      <c r="V70" s="46"/>
    </row>
    <row r="71" spans="1:22" ht="22.5" x14ac:dyDescent="0.25">
      <c r="A71" s="142" t="str">
        <f>'PLANILHA S DESONERAÇÃO'!A438</f>
        <v>1.6.2.4</v>
      </c>
      <c r="B71" s="145" t="str">
        <f>VLOOKUP(A71,'PLANILHA S DESONERAÇÃO'!$A$12:$J$458,2,FALSE)</f>
        <v>COMP-74</v>
      </c>
      <c r="C71" s="149" t="str">
        <f>VLOOKUP(A71,'PLANILHA S DESONERAÇÃO'!$A$12:$J$458,4,FALSE)</f>
        <v>Transporte e montagem de Comportas tipo deslizante com acionamento elétrico.</v>
      </c>
      <c r="D71" s="145" t="str">
        <f>VLOOKUP(A71,'PLANILHA S DESONERAÇÃO'!$A$12:$J$458,3,FALSE)</f>
        <v>Composições Próprias</v>
      </c>
      <c r="E71" s="145"/>
      <c r="F71" s="145" t="str">
        <f>VLOOKUP(A71,'PLANILHA S DESONERAÇÃO'!$A$12:$J$458,5,FALSE)</f>
        <v>un</v>
      </c>
      <c r="G71" s="145">
        <f>VLOOKUP(A71,'PLANILHA S DESONERAÇÃO'!$A$11:$J$458,6,FALSE)</f>
        <v>4</v>
      </c>
      <c r="H71" s="158">
        <f>VLOOKUP(A71,'PLANILHA S DESONERAÇÃO'!$A$12:$J$458,9,FALSE)</f>
        <v>9692.39</v>
      </c>
      <c r="I71" s="158">
        <f>VLOOKUP(A71,'PLANILHA S DESONERAÇÃO'!$A$11:$J$458,10,FALSE)</f>
        <v>38769.56</v>
      </c>
      <c r="J71" s="439">
        <f t="shared" si="0"/>
        <v>1.2999999999999999E-3</v>
      </c>
      <c r="K71" s="153">
        <f t="shared" si="1"/>
        <v>0.94628999999999996</v>
      </c>
      <c r="L71" s="145" t="str">
        <f t="shared" si="2"/>
        <v>B</v>
      </c>
      <c r="M71" s="46"/>
      <c r="N71" s="112">
        <f t="shared" si="4"/>
        <v>28363990.879999999</v>
      </c>
      <c r="O71" s="112">
        <f>VLOOKUP(A71,'PLANILHA S DESONERAÇÃO'!$A$11:$J$458,7,FALSE)</f>
        <v>7783.8</v>
      </c>
      <c r="P71" s="46"/>
      <c r="Q71" s="176" t="b">
        <f>I71=VLOOKUP(A71,'PLANILHA S DESONERAÇÃO'!$A$11:$J$459,10,)</f>
        <v>1</v>
      </c>
      <c r="R71" s="177">
        <f t="shared" si="5"/>
        <v>0</v>
      </c>
      <c r="S71" s="177">
        <f>R71-'PLANILHA S DESONERAÇÃO'!$J$459</f>
        <v>-29973894.07</v>
      </c>
      <c r="T71" s="46"/>
      <c r="U71" s="46"/>
      <c r="V71" s="46"/>
    </row>
    <row r="72" spans="1:22" ht="33.75" x14ac:dyDescent="0.25">
      <c r="A72" s="142" t="str">
        <f>'PLANILHA S DESONERAÇÃO'!A441</f>
        <v>1.6.2.7</v>
      </c>
      <c r="B72" s="145" t="str">
        <f>VLOOKUP(A72,'PLANILHA S DESONERAÇÃO'!$A$12:$J$458,2,FALSE)</f>
        <v>COMP-77</v>
      </c>
      <c r="C72" s="149" t="str">
        <f>VLOOKUP(A72,'PLANILHA S DESONERAÇÃO'!$A$12:$J$458,4,FALSE)</f>
        <v>FORNECIMENTO E MONTAGEM DE Haste de prolongamento com extremidades rosqueadas, diâmetro 1.1/6”, L=6000mm EM PEDESTAIS DE COMANDO OU MANOBRA</v>
      </c>
      <c r="D72" s="145" t="str">
        <f>VLOOKUP(A72,'PLANILHA S DESONERAÇÃO'!$A$12:$J$458,3,FALSE)</f>
        <v>Composições Próprias</v>
      </c>
      <c r="E72" s="145"/>
      <c r="F72" s="145" t="str">
        <f>VLOOKUP(A72,'PLANILHA S DESONERAÇÃO'!$A$12:$J$458,5,FALSE)</f>
        <v>UN</v>
      </c>
      <c r="G72" s="145">
        <f>VLOOKUP(A72,'PLANILHA S DESONERAÇÃO'!$A$11:$J$458,6,FALSE)</f>
        <v>10</v>
      </c>
      <c r="H72" s="158">
        <f>VLOOKUP(A72,'PLANILHA S DESONERAÇÃO'!$A$12:$J$458,9,FALSE)</f>
        <v>3661.07</v>
      </c>
      <c r="I72" s="158">
        <f>VLOOKUP(A72,'PLANILHA S DESONERAÇÃO'!$A$11:$J$458,10,FALSE)</f>
        <v>36610.699999999997</v>
      </c>
      <c r="J72" s="439">
        <f t="shared" si="0"/>
        <v>1.1999999999999999E-3</v>
      </c>
      <c r="K72" s="153">
        <f t="shared" si="1"/>
        <v>0.94750999999999996</v>
      </c>
      <c r="L72" s="145" t="str">
        <f t="shared" si="2"/>
        <v>B</v>
      </c>
      <c r="M72" s="46"/>
      <c r="N72" s="112">
        <f t="shared" si="4"/>
        <v>28400601.579999998</v>
      </c>
      <c r="O72" s="112">
        <f>VLOOKUP(A72,'PLANILHA S DESONERAÇÃO'!$A$11:$J$458,7,FALSE)</f>
        <v>2940.15</v>
      </c>
      <c r="P72" s="46"/>
      <c r="Q72" s="176" t="b">
        <f>I72=VLOOKUP(A72,'PLANILHA S DESONERAÇÃO'!$A$11:$J$459,10,)</f>
        <v>1</v>
      </c>
      <c r="R72" s="177">
        <f t="shared" si="5"/>
        <v>0</v>
      </c>
      <c r="S72" s="177">
        <f>R72-'PLANILHA S DESONERAÇÃO'!$J$459</f>
        <v>-29973894.07</v>
      </c>
      <c r="T72" s="46"/>
      <c r="U72" s="46"/>
      <c r="V72" s="46"/>
    </row>
    <row r="73" spans="1:22" x14ac:dyDescent="0.25">
      <c r="A73" s="142" t="str">
        <f>'PLANILHA S DESONERAÇÃO'!A79</f>
        <v>1.3.25.2</v>
      </c>
      <c r="B73" s="145">
        <f>VLOOKUP(A73,'PLANILHA S DESONERAÇÃO'!$A$12:$J$458,2,FALSE)</f>
        <v>407819</v>
      </c>
      <c r="C73" s="149" t="str">
        <f>VLOOKUP(A73,'PLANILHA S DESONERAÇÃO'!$A$12:$J$458,4,FALSE)</f>
        <v>Armação em aço CA-50 - fornecimento, preparo e colocação</v>
      </c>
      <c r="D73" s="145" t="str">
        <f>VLOOKUP(A73,'PLANILHA S DESONERAÇÃO'!$A$12:$J$458,3,FALSE)</f>
        <v>SICRO</v>
      </c>
      <c r="E73" s="145"/>
      <c r="F73" s="145" t="str">
        <f>VLOOKUP(A73,'PLANILHA S DESONERAÇÃO'!$A$12:$J$458,5,FALSE)</f>
        <v>kg</v>
      </c>
      <c r="G73" s="145">
        <f>VLOOKUP(A73,'PLANILHA S DESONERAÇÃO'!$A$11:$J$458,6,FALSE)</f>
        <v>2197</v>
      </c>
      <c r="H73" s="158">
        <f>VLOOKUP(A73,'PLANILHA S DESONERAÇÃO'!$A$12:$J$458,9,FALSE)</f>
        <v>15.69</v>
      </c>
      <c r="I73" s="158">
        <f>VLOOKUP(A73,'PLANILHA S DESONERAÇÃO'!$A$11:$J$458,10,FALSE)</f>
        <v>34470.93</v>
      </c>
      <c r="J73" s="439">
        <f t="shared" si="0"/>
        <v>1.1999999999999999E-3</v>
      </c>
      <c r="K73" s="153">
        <f t="shared" si="1"/>
        <v>0.94865999999999995</v>
      </c>
      <c r="L73" s="145" t="str">
        <f t="shared" si="2"/>
        <v>B</v>
      </c>
      <c r="M73" s="46"/>
      <c r="N73" s="112">
        <f t="shared" si="4"/>
        <v>28435072.510000002</v>
      </c>
      <c r="O73" s="112">
        <f>VLOOKUP(A73,'PLANILHA S DESONERAÇÃO'!$A$11:$J$458,7,FALSE)</f>
        <v>12.6</v>
      </c>
      <c r="P73" s="46"/>
      <c r="Q73" s="176" t="b">
        <f>I73=VLOOKUP(A73,'PLANILHA S DESONERAÇÃO'!$A$11:$J$459,10,)</f>
        <v>1</v>
      </c>
      <c r="R73" s="177">
        <f t="shared" si="5"/>
        <v>0</v>
      </c>
      <c r="S73" s="177">
        <f>R73-'PLANILHA S DESONERAÇÃO'!$J$459</f>
        <v>-29973894.07</v>
      </c>
      <c r="T73" s="46"/>
      <c r="U73" s="46"/>
      <c r="V73" s="46"/>
    </row>
    <row r="74" spans="1:22" ht="33.75" x14ac:dyDescent="0.25">
      <c r="A74" s="142" t="str">
        <f>'PLANILHA S DESONERAÇÃO'!A445</f>
        <v>1.6.3.1</v>
      </c>
      <c r="B74" s="145" t="str">
        <f>VLOOKUP(A74,'PLANILHA S DESONERAÇÃO'!$A$12:$J$458,2,FALSE)</f>
        <v>COMP-80</v>
      </c>
      <c r="C74" s="149" t="str">
        <f>VLOOKUP(A74,'PLANILHA S DESONERAÇÃO'!$A$12:$J$458,4,FALSE)</f>
        <v>ASSENTAMENTO DE PECAS, CONEXOES, APARELHOS E ACESSORIOS DE FERRO FUNDIDO DUCTIL, JUNTA ELASTICA, MECANICA OU FLANGEADA, COM DIAMETROS DE 1200 MM.</v>
      </c>
      <c r="D74" s="145" t="str">
        <f>VLOOKUP(A74,'PLANILHA S DESONERAÇÃO'!$A$12:$J$458,3,FALSE)</f>
        <v>Composições Próprias</v>
      </c>
      <c r="E74" s="145"/>
      <c r="F74" s="145" t="str">
        <f>VLOOKUP(A74,'PLANILHA S DESONERAÇÃO'!$A$12:$J$458,5,FALSE)</f>
        <v>M</v>
      </c>
      <c r="G74" s="145">
        <f>VLOOKUP(A74,'PLANILHA S DESONERAÇÃO'!$A$11:$J$458,6,FALSE)</f>
        <v>96.4</v>
      </c>
      <c r="H74" s="158">
        <f>VLOOKUP(A74,'PLANILHA S DESONERAÇÃO'!$A$12:$J$458,9,FALSE)</f>
        <v>355.26</v>
      </c>
      <c r="I74" s="158">
        <f>VLOOKUP(A74,'PLANILHA S DESONERAÇÃO'!$A$11:$J$458,10,FALSE)</f>
        <v>34247.06</v>
      </c>
      <c r="J74" s="439">
        <f t="shared" si="0"/>
        <v>1.1000000000000001E-3</v>
      </c>
      <c r="K74" s="153">
        <f t="shared" si="1"/>
        <v>0.94979999999999998</v>
      </c>
      <c r="L74" s="145" t="str">
        <f t="shared" si="2"/>
        <v>B</v>
      </c>
      <c r="M74" s="46"/>
      <c r="N74" s="112">
        <f t="shared" si="4"/>
        <v>28469319.57</v>
      </c>
      <c r="O74" s="112">
        <f>VLOOKUP(A74,'PLANILHA S DESONERAÇÃO'!$A$11:$J$458,7,FALSE)</f>
        <v>285.3</v>
      </c>
      <c r="P74" s="46"/>
      <c r="Q74" s="176" t="b">
        <f>I74=VLOOKUP(A74,'PLANILHA S DESONERAÇÃO'!$A$11:$J$459,10,)</f>
        <v>1</v>
      </c>
      <c r="R74" s="177">
        <f t="shared" si="5"/>
        <v>0</v>
      </c>
      <c r="S74" s="177">
        <f>R74-'PLANILHA S DESONERAÇÃO'!$J$459</f>
        <v>-29973894.07</v>
      </c>
      <c r="T74" s="46"/>
      <c r="U74" s="46"/>
      <c r="V74" s="46"/>
    </row>
    <row r="75" spans="1:22" ht="22.5" x14ac:dyDescent="0.25">
      <c r="A75" s="142" t="str">
        <f>'PLANILHA S DESONERAÇÃO'!A37</f>
        <v>1.3.2</v>
      </c>
      <c r="B75" s="145">
        <f>VLOOKUP(A75,'PLANILHA S DESONERAÇÃO'!$A$12:$J$458,2,FALSE)</f>
        <v>44535</v>
      </c>
      <c r="C75" s="149" t="str">
        <f>VLOOKUP(A75,'PLANILHA S DESONERAÇÃO'!$A$12:$J$458,4,FALSE)</f>
        <v>SERVICO DE BOMBEAMENTO DE CONCRETO COM CONSUMO MINIMO DE 40 M3</v>
      </c>
      <c r="D75" s="145" t="str">
        <f>VLOOKUP(A75,'PLANILHA S DESONERAÇÃO'!$A$12:$J$458,3,FALSE)</f>
        <v>SINAPI</v>
      </c>
      <c r="E75" s="145"/>
      <c r="F75" s="145" t="str">
        <f>VLOOKUP(A75,'PLANILHA S DESONERAÇÃO'!$A$12:$J$458,5,FALSE)</f>
        <v>M3</v>
      </c>
      <c r="G75" s="145">
        <f>VLOOKUP(A75,'PLANILHA S DESONERAÇÃO'!$A$11:$J$458,6,FALSE)</f>
        <v>509</v>
      </c>
      <c r="H75" s="158">
        <f>VLOOKUP(A75,'PLANILHA S DESONERAÇÃO'!$A$12:$J$458,9,FALSE)</f>
        <v>65.290000000000006</v>
      </c>
      <c r="I75" s="158">
        <f>VLOOKUP(A75,'PLANILHA S DESONERAÇÃO'!$A$11:$J$458,10,FALSE)</f>
        <v>33232.61</v>
      </c>
      <c r="J75" s="439">
        <f t="shared" si="0"/>
        <v>1.1000000000000001E-3</v>
      </c>
      <c r="K75" s="153">
        <f t="shared" si="1"/>
        <v>0.95091000000000003</v>
      </c>
      <c r="L75" s="145" t="str">
        <f t="shared" si="2"/>
        <v>C</v>
      </c>
      <c r="M75" s="46"/>
      <c r="N75" s="112">
        <f t="shared" si="4"/>
        <v>28502552.18</v>
      </c>
      <c r="O75" s="112">
        <f>VLOOKUP(A75,'PLANILHA S DESONERAÇÃO'!$A$11:$J$458,7,FALSE)</f>
        <v>52.43</v>
      </c>
      <c r="P75" s="46"/>
      <c r="Q75" s="176" t="b">
        <f>I75=VLOOKUP(A75,'PLANILHA S DESONERAÇÃO'!$A$11:$J$459,10,)</f>
        <v>1</v>
      </c>
      <c r="R75" s="177">
        <f t="shared" si="5"/>
        <v>0</v>
      </c>
      <c r="S75" s="177">
        <f>R75-'PLANILHA S DESONERAÇÃO'!$J$459</f>
        <v>-29973894.07</v>
      </c>
      <c r="T75" s="46"/>
      <c r="U75" s="46"/>
      <c r="V75" s="46"/>
    </row>
    <row r="76" spans="1:22" x14ac:dyDescent="0.25">
      <c r="A76" s="142" t="str">
        <f>'PLANILHA S DESONERAÇÃO'!A74</f>
        <v>1.3.24.2</v>
      </c>
      <c r="B76" s="145">
        <f>VLOOKUP(A76,'PLANILHA S DESONERAÇÃO'!$A$12:$J$458,2,FALSE)</f>
        <v>1106282</v>
      </c>
      <c r="C76" s="149" t="str">
        <f>VLOOKUP(A76,'PLANILHA S DESONERAÇÃO'!$A$12:$J$458,4,FALSE)</f>
        <v>Concreto para bombeamento fck = 40 MPa</v>
      </c>
      <c r="D76" s="145" t="str">
        <f>VLOOKUP(A76,'PLANILHA S DESONERAÇÃO'!$A$12:$J$458,3,FALSE)</f>
        <v>SICRO</v>
      </c>
      <c r="E76" s="145"/>
      <c r="F76" s="145" t="str">
        <f>VLOOKUP(A76,'PLANILHA S DESONERAÇÃO'!$A$12:$J$458,5,FALSE)</f>
        <v>m³</v>
      </c>
      <c r="G76" s="145">
        <f>VLOOKUP(A76,'PLANILHA S DESONERAÇÃO'!$A$11:$J$458,6,FALSE)</f>
        <v>53</v>
      </c>
      <c r="H76" s="158">
        <f>VLOOKUP(A76,'PLANILHA S DESONERAÇÃO'!$A$12:$J$458,9,FALSE)</f>
        <v>610.30999999999995</v>
      </c>
      <c r="I76" s="158">
        <f>VLOOKUP(A76,'PLANILHA S DESONERAÇÃO'!$A$11:$J$458,10,FALSE)</f>
        <v>32346.43</v>
      </c>
      <c r="J76" s="439">
        <f t="shared" si="0"/>
        <v>1.1000000000000001E-3</v>
      </c>
      <c r="K76" s="153">
        <f t="shared" si="1"/>
        <v>0.95199</v>
      </c>
      <c r="L76" s="145" t="str">
        <f t="shared" si="2"/>
        <v>C</v>
      </c>
      <c r="M76" s="46"/>
      <c r="N76" s="112">
        <f t="shared" si="4"/>
        <v>28534898.609999999</v>
      </c>
      <c r="O76" s="112">
        <f>VLOOKUP(A76,'PLANILHA S DESONERAÇÃO'!$A$11:$J$458,7,FALSE)</f>
        <v>490.13</v>
      </c>
      <c r="P76" s="46"/>
      <c r="Q76" s="176" t="b">
        <f>I76=VLOOKUP(A76,'PLANILHA S DESONERAÇÃO'!$A$11:$J$459,10,)</f>
        <v>1</v>
      </c>
      <c r="R76" s="177">
        <f t="shared" si="5"/>
        <v>0</v>
      </c>
      <c r="S76" s="177">
        <f>R76-'PLANILHA S DESONERAÇÃO'!$J$459</f>
        <v>-29973894.07</v>
      </c>
      <c r="T76" s="46"/>
      <c r="U76" s="46"/>
      <c r="V76" s="46"/>
    </row>
    <row r="77" spans="1:22" ht="22.5" x14ac:dyDescent="0.25">
      <c r="A77" s="142" t="str">
        <f>'PLANILHA S DESONERAÇÃO'!A286</f>
        <v>1.5.2.3.8</v>
      </c>
      <c r="B77" s="145">
        <f>VLOOKUP(A77,'PLANILHA S DESONERAÇÃO'!$A$12:$J$458,2,FALSE)</f>
        <v>151427</v>
      </c>
      <c r="C77" s="149" t="str">
        <f>VLOOKUP(A77,'PLANILHA S DESONERAÇÃO'!$A$12:$J$458,4,FALSE)</f>
        <v>Cabo de cobre termoplástico (PVC) flexível isolado 0,6/1kV, anti-chama 90ºC HEPR - 120,0 mm2</v>
      </c>
      <c r="D77" s="145" t="str">
        <f>VLOOKUP(A77,'PLANILHA S DESONERAÇÃO'!$A$12:$J$458,3,FALSE)</f>
        <v>DER-ES</v>
      </c>
      <c r="E77" s="145"/>
      <c r="F77" s="145" t="str">
        <f>VLOOKUP(A77,'PLANILHA S DESONERAÇÃO'!$A$12:$J$458,5,FALSE)</f>
        <v>M</v>
      </c>
      <c r="G77" s="145">
        <f>VLOOKUP(A77,'PLANILHA S DESONERAÇÃO'!$A$11:$J$458,6,FALSE)</f>
        <v>150</v>
      </c>
      <c r="H77" s="158">
        <f>VLOOKUP(A77,'PLANILHA S DESONERAÇÃO'!$A$12:$J$458,9,FALSE)</f>
        <v>212.66</v>
      </c>
      <c r="I77" s="158">
        <f>VLOOKUP(A77,'PLANILHA S DESONERAÇÃO'!$A$11:$J$458,10,FALSE)</f>
        <v>31899</v>
      </c>
      <c r="J77" s="439">
        <f t="shared" ref="J77:J140" si="6">I77/$N$419</f>
        <v>1.1000000000000001E-3</v>
      </c>
      <c r="K77" s="153">
        <f t="shared" ref="K77:K140" si="7">N77/$N$419</f>
        <v>0.95306000000000002</v>
      </c>
      <c r="L77" s="145" t="str">
        <f t="shared" ref="L77:L140" si="8">IF(K77&gt;$O$416,$N$417,IF(K77&gt;$O$415,$N$416,$N$415))</f>
        <v>C</v>
      </c>
      <c r="M77" s="46"/>
      <c r="N77" s="112">
        <f t="shared" si="4"/>
        <v>28566797.609999999</v>
      </c>
      <c r="O77" s="112">
        <f>VLOOKUP(A77,'PLANILHA S DESONERAÇÃO'!$A$11:$J$458,7,FALSE)</f>
        <v>170.78</v>
      </c>
      <c r="P77" s="46"/>
      <c r="Q77" s="176" t="b">
        <f>I77=VLOOKUP(A77,'PLANILHA S DESONERAÇÃO'!$A$11:$J$459,10,)</f>
        <v>1</v>
      </c>
      <c r="R77" s="177">
        <f t="shared" ref="R77:R108" si="9">$I$417</f>
        <v>0</v>
      </c>
      <c r="S77" s="177">
        <f>R77-'PLANILHA S DESONERAÇÃO'!$J$459</f>
        <v>-29973894.07</v>
      </c>
      <c r="T77" s="46"/>
      <c r="U77" s="46"/>
      <c r="V77" s="46"/>
    </row>
    <row r="78" spans="1:22" ht="22.5" x14ac:dyDescent="0.25">
      <c r="A78" s="142" t="str">
        <f>'PLANILHA S DESONERAÇÃO'!A435</f>
        <v>1.6.2.1</v>
      </c>
      <c r="B78" s="145" t="str">
        <f>VLOOKUP(A78,'PLANILHA S DESONERAÇÃO'!$A$12:$J$458,2,FALSE)</f>
        <v>COMP-71</v>
      </c>
      <c r="C78" s="149" t="str">
        <f>VLOOKUP(A78,'PLANILHA S DESONERAÇÃO'!$A$12:$J$458,4,FALSE)</f>
        <v>Transporte e instalação de Válvula de retenção portinhola simples, tipo wafer, PN 10</v>
      </c>
      <c r="D78" s="145" t="str">
        <f>VLOOKUP(A78,'PLANILHA S DESONERAÇÃO'!$A$12:$J$458,3,FALSE)</f>
        <v>Composições Próprias</v>
      </c>
      <c r="E78" s="145"/>
      <c r="F78" s="145" t="str">
        <f>VLOOKUP(A78,'PLANILHA S DESONERAÇÃO'!$A$12:$J$458,5,FALSE)</f>
        <v>un</v>
      </c>
      <c r="G78" s="145">
        <f>VLOOKUP(A78,'PLANILHA S DESONERAÇÃO'!$A$11:$J$458,6,FALSE)</f>
        <v>4</v>
      </c>
      <c r="H78" s="158">
        <f>VLOOKUP(A78,'PLANILHA S DESONERAÇÃO'!$A$12:$J$458,9,FALSE)</f>
        <v>7916.98</v>
      </c>
      <c r="I78" s="158">
        <f>VLOOKUP(A78,'PLANILHA S DESONERAÇÃO'!$A$11:$J$458,10,FALSE)</f>
        <v>31667.919999999998</v>
      </c>
      <c r="J78" s="439">
        <f t="shared" si="6"/>
        <v>1.1000000000000001E-3</v>
      </c>
      <c r="K78" s="153">
        <f t="shared" si="7"/>
        <v>0.95411000000000001</v>
      </c>
      <c r="L78" s="145" t="str">
        <f t="shared" si="8"/>
        <v>C</v>
      </c>
      <c r="N78" s="112">
        <f t="shared" si="4"/>
        <v>28598465.530000001</v>
      </c>
      <c r="O78" s="112">
        <f>VLOOKUP(A78,'PLANILHA S DESONERAÇÃO'!$A$11:$J$458,7,FALSE)</f>
        <v>6358</v>
      </c>
      <c r="Q78" s="176" t="b">
        <f>I78=VLOOKUP(A78,'PLANILHA S DESONERAÇÃO'!$A$11:$J$459,10,)</f>
        <v>1</v>
      </c>
      <c r="R78" s="177">
        <f t="shared" si="9"/>
        <v>0</v>
      </c>
      <c r="S78" s="177">
        <f>R78-'PLANILHA S DESONERAÇÃO'!$J$459</f>
        <v>-29973894.07</v>
      </c>
    </row>
    <row r="79" spans="1:22" ht="33.75" x14ac:dyDescent="0.25">
      <c r="A79" s="142" t="str">
        <f>'PLANILHA S DESONERAÇÃO'!A85</f>
        <v>1.3.26.2</v>
      </c>
      <c r="B79" s="145">
        <f>VLOOKUP(A79,'PLANILHA S DESONERAÇÃO'!$A$12:$J$458,2,FALSE)</f>
        <v>100324</v>
      </c>
      <c r="C79" s="149" t="str">
        <f>VLOOKUP(A79,'PLANILHA S DESONERAÇÃO'!$A$12:$J$458,4,FALSE)</f>
        <v>LASTRO COM MATERIAL GRANULAR (PEDRA BRITADA N.1 E PEDRA BRITADA N.2), APLICADO EM PISOS OU LAJES SOBRE SOLO, ESPESSURA DE *10 CM*. AF_07/2019</v>
      </c>
      <c r="D79" s="145" t="str">
        <f>VLOOKUP(A79,'PLANILHA S DESONERAÇÃO'!$A$12:$J$458,3,FALSE)</f>
        <v>SINAPI</v>
      </c>
      <c r="E79" s="145"/>
      <c r="F79" s="145" t="str">
        <f>VLOOKUP(A79,'PLANILHA S DESONERAÇÃO'!$A$12:$J$458,5,FALSE)</f>
        <v>M3</v>
      </c>
      <c r="G79" s="145">
        <f>VLOOKUP(A79,'PLANILHA S DESONERAÇÃO'!$A$11:$J$458,6,FALSE)</f>
        <v>129.09</v>
      </c>
      <c r="H79" s="158">
        <f>VLOOKUP(A79,'PLANILHA S DESONERAÇÃO'!$A$12:$J$458,9,FALSE)</f>
        <v>241.27</v>
      </c>
      <c r="I79" s="158">
        <f>VLOOKUP(A79,'PLANILHA S DESONERAÇÃO'!$A$11:$J$458,10,FALSE)</f>
        <v>31145.54</v>
      </c>
      <c r="J79" s="439">
        <f t="shared" si="6"/>
        <v>1E-3</v>
      </c>
      <c r="K79" s="153">
        <f t="shared" si="7"/>
        <v>0.95515000000000005</v>
      </c>
      <c r="L79" s="145" t="str">
        <f t="shared" si="8"/>
        <v>C</v>
      </c>
      <c r="N79" s="112">
        <f t="shared" ref="N79:N142" si="10">N78+I79</f>
        <v>28629611.07</v>
      </c>
      <c r="O79" s="112">
        <f>VLOOKUP(A79,'PLANILHA S DESONERAÇÃO'!$A$11:$J$458,7,FALSE)</f>
        <v>193.76</v>
      </c>
      <c r="Q79" s="176" t="b">
        <f>I79=VLOOKUP(A79,'PLANILHA S DESONERAÇÃO'!$A$11:$J$459,10,)</f>
        <v>1</v>
      </c>
      <c r="R79" s="177">
        <f t="shared" si="9"/>
        <v>0</v>
      </c>
      <c r="S79" s="177">
        <f>R79-'PLANILHA S DESONERAÇÃO'!$J$459</f>
        <v>-29973894.07</v>
      </c>
    </row>
    <row r="80" spans="1:22" ht="33.75" x14ac:dyDescent="0.25">
      <c r="A80" s="142" t="str">
        <f>'PLANILHA S DESONERAÇÃO'!A309</f>
        <v>1.5.2.4.14</v>
      </c>
      <c r="B80" s="145" t="str">
        <f>VLOOKUP(A80,'PLANILHA S DESONERAÇÃO'!$A$12:$J$458,2,FALSE)</f>
        <v>COMP-32</v>
      </c>
      <c r="C80" s="149" t="str">
        <f>VLOOKUP(A80,'PLANILHA S DESONERAÇÃO'!$A$12:$J$458,4,FALSE)</f>
        <v>Envelopamento de concreto simples com consumo mínimo de cimento de 250kg/m3, inclusive escavação para profundidade mínima do eletroduto de 80,0 cm, de 50 x 30 cm, para 2 eletrodutos</v>
      </c>
      <c r="D80" s="145" t="str">
        <f>VLOOKUP(A80,'PLANILHA S DESONERAÇÃO'!$A$12:$J$458,3,FALSE)</f>
        <v>Composições Próprias</v>
      </c>
      <c r="E80" s="145"/>
      <c r="F80" s="145" t="str">
        <f>VLOOKUP(A80,'PLANILHA S DESONERAÇÃO'!$A$12:$J$458,5,FALSE)</f>
        <v>m</v>
      </c>
      <c r="G80" s="145">
        <f>VLOOKUP(A80,'PLANILHA S DESONERAÇÃO'!$A$11:$J$458,6,FALSE)</f>
        <v>250</v>
      </c>
      <c r="H80" s="158">
        <f>VLOOKUP(A80,'PLANILHA S DESONERAÇÃO'!$A$12:$J$458,9,FALSE)</f>
        <v>118.92</v>
      </c>
      <c r="I80" s="158">
        <f>VLOOKUP(A80,'PLANILHA S DESONERAÇÃO'!$A$11:$J$458,10,FALSE)</f>
        <v>29730</v>
      </c>
      <c r="J80" s="439">
        <f t="shared" si="6"/>
        <v>1E-3</v>
      </c>
      <c r="K80" s="153">
        <f t="shared" si="7"/>
        <v>0.95613999999999999</v>
      </c>
      <c r="L80" s="145" t="str">
        <f t="shared" si="8"/>
        <v>C</v>
      </c>
      <c r="N80" s="112">
        <f t="shared" si="10"/>
        <v>28659341.07</v>
      </c>
      <c r="O80" s="112">
        <f>VLOOKUP(A80,'PLANILHA S DESONERAÇÃO'!$A$11:$J$458,7,FALSE)</f>
        <v>95.5</v>
      </c>
      <c r="Q80" s="176" t="b">
        <f>I80=VLOOKUP(A80,'PLANILHA S DESONERAÇÃO'!$A$11:$J$459,10,)</f>
        <v>1</v>
      </c>
      <c r="R80" s="177">
        <f t="shared" si="9"/>
        <v>0</v>
      </c>
      <c r="S80" s="177">
        <f>R80-'PLANILHA S DESONERAÇÃO'!$J$459</f>
        <v>-29973894.07</v>
      </c>
    </row>
    <row r="81" spans="1:19" ht="22.5" x14ac:dyDescent="0.25">
      <c r="A81" s="142" t="str">
        <f>'PLANILHA S DESONERAÇÃO'!A84</f>
        <v>1.3.26.1</v>
      </c>
      <c r="B81" s="145">
        <f>VLOOKUP(A81,'PLANILHA S DESONERAÇÃO'!$A$12:$J$458,2,FALSE)</f>
        <v>100322</v>
      </c>
      <c r="C81" s="149" t="str">
        <f>VLOOKUP(A81,'PLANILHA S DESONERAÇÃO'!$A$12:$J$458,4,FALSE)</f>
        <v>LASTRO COM MATERIAL GRANULAR (PEDRA BRITADA N.3), APLICADO EM PISOS OU LAJES SOBRE SOLO, ESPESSURA DE *10 CM*. AF_07/2019</v>
      </c>
      <c r="D81" s="145" t="str">
        <f>VLOOKUP(A81,'PLANILHA S DESONERAÇÃO'!$A$12:$J$458,3,FALSE)</f>
        <v>SINAPI</v>
      </c>
      <c r="E81" s="145"/>
      <c r="F81" s="145" t="str">
        <f>VLOOKUP(A81,'PLANILHA S DESONERAÇÃO'!$A$12:$J$458,5,FALSE)</f>
        <v>M3</v>
      </c>
      <c r="G81" s="145">
        <f>VLOOKUP(A81,'PLANILHA S DESONERAÇÃO'!$A$11:$J$458,6,FALSE)</f>
        <v>129.09</v>
      </c>
      <c r="H81" s="158">
        <f>VLOOKUP(A81,'PLANILHA S DESONERAÇÃO'!$A$12:$J$458,9,FALSE)</f>
        <v>229.9</v>
      </c>
      <c r="I81" s="158">
        <f>VLOOKUP(A81,'PLANILHA S DESONERAÇÃO'!$A$11:$J$458,10,FALSE)</f>
        <v>29677.79</v>
      </c>
      <c r="J81" s="439">
        <f t="shared" si="6"/>
        <v>1E-3</v>
      </c>
      <c r="K81" s="153">
        <f t="shared" si="7"/>
        <v>0.95713000000000004</v>
      </c>
      <c r="L81" s="145" t="str">
        <f t="shared" si="8"/>
        <v>C</v>
      </c>
      <c r="N81" s="112">
        <f t="shared" si="10"/>
        <v>28689018.859999999</v>
      </c>
      <c r="O81" s="112">
        <f>VLOOKUP(A81,'PLANILHA S DESONERAÇÃO'!$A$11:$J$458,7,FALSE)</f>
        <v>184.63</v>
      </c>
      <c r="Q81" s="176" t="b">
        <f>I81=VLOOKUP(A81,'PLANILHA S DESONERAÇÃO'!$A$11:$J$459,10,)</f>
        <v>1</v>
      </c>
      <c r="R81" s="177">
        <f t="shared" si="9"/>
        <v>0</v>
      </c>
      <c r="S81" s="177">
        <f>R81-'PLANILHA S DESONERAÇÃO'!$J$459</f>
        <v>-29973894.07</v>
      </c>
    </row>
    <row r="82" spans="1:19" ht="33.75" x14ac:dyDescent="0.25">
      <c r="A82" s="142" t="str">
        <f>'PLANILHA S DESONERAÇÃO'!A437</f>
        <v>1.6.2.3</v>
      </c>
      <c r="B82" s="145" t="str">
        <f>VLOOKUP(A82,'PLANILHA S DESONERAÇÃO'!$A$12:$J$458,2,FALSE)</f>
        <v>COMP-73</v>
      </c>
      <c r="C82" s="149" t="str">
        <f>VLOOKUP(A82,'PLANILHA S DESONERAÇÃO'!$A$12:$J$458,4,FALSE)</f>
        <v>Instalação de Bomba submersível, com descarga entre flanges, coluna de descarga vertical com DN 1200mm e flange de saída para Linha de recalque na classe K7, PN 10, NBR 7675</v>
      </c>
      <c r="D82" s="145" t="str">
        <f>VLOOKUP(A82,'PLANILHA S DESONERAÇÃO'!$A$12:$J$458,3,FALSE)</f>
        <v>Composições Próprias</v>
      </c>
      <c r="E82" s="145"/>
      <c r="F82" s="145" t="str">
        <f>VLOOKUP(A82,'PLANILHA S DESONERAÇÃO'!$A$12:$J$458,5,FALSE)</f>
        <v>un</v>
      </c>
      <c r="G82" s="145">
        <f>VLOOKUP(A82,'PLANILHA S DESONERAÇÃO'!$A$11:$J$458,6,FALSE)</f>
        <v>2</v>
      </c>
      <c r="H82" s="158">
        <f>VLOOKUP(A82,'PLANILHA S DESONERAÇÃO'!$A$12:$J$458,9,FALSE)</f>
        <v>14356.33</v>
      </c>
      <c r="I82" s="158">
        <f>VLOOKUP(A82,'PLANILHA S DESONERAÇÃO'!$A$11:$J$458,10,FALSE)</f>
        <v>28712.66</v>
      </c>
      <c r="J82" s="439">
        <f t="shared" si="6"/>
        <v>1E-3</v>
      </c>
      <c r="K82" s="153">
        <f t="shared" si="7"/>
        <v>0.95809</v>
      </c>
      <c r="L82" s="145" t="str">
        <f t="shared" si="8"/>
        <v>C</v>
      </c>
      <c r="N82" s="112">
        <f t="shared" si="10"/>
        <v>28717731.52</v>
      </c>
      <c r="O82" s="112">
        <f>VLOOKUP(A82,'PLANILHA S DESONERAÇÃO'!$A$11:$J$458,7,FALSE)</f>
        <v>11529.34</v>
      </c>
      <c r="Q82" s="176" t="b">
        <f>I82=VLOOKUP(A82,'PLANILHA S DESONERAÇÃO'!$A$11:$J$459,10,)</f>
        <v>1</v>
      </c>
      <c r="R82" s="177">
        <f t="shared" si="9"/>
        <v>0</v>
      </c>
      <c r="S82" s="177">
        <f>R82-'PLANILHA S DESONERAÇÃO'!$J$459</f>
        <v>-29973894.07</v>
      </c>
    </row>
    <row r="83" spans="1:19" ht="22.5" x14ac:dyDescent="0.25">
      <c r="A83" s="142" t="str">
        <f>'PLANILHA S DESONERAÇÃO'!A235</f>
        <v>1.4.10.8</v>
      </c>
      <c r="B83" s="145">
        <f>VLOOKUP(A83,'PLANILHA S DESONERAÇÃO'!$A$12:$J$458,2,FALSE)</f>
        <v>99855</v>
      </c>
      <c r="C83" s="149" t="str">
        <f>VLOOKUP(A83,'PLANILHA S DESONERAÇÃO'!$A$12:$J$458,4,FALSE)</f>
        <v>CORRIMÃO SIMPLES, DIÂMETRO EXTERNO = 1 1/2?, EM AÇO GALVANIZADO. AF_04/2019_PS</v>
      </c>
      <c r="D83" s="145" t="str">
        <f>VLOOKUP(A83,'PLANILHA S DESONERAÇÃO'!$A$12:$J$458,3,FALSE)</f>
        <v>SINAPI</v>
      </c>
      <c r="E83" s="145"/>
      <c r="F83" s="145" t="str">
        <f>VLOOKUP(A83,'PLANILHA S DESONERAÇÃO'!$A$12:$J$458,5,FALSE)</f>
        <v>M</v>
      </c>
      <c r="G83" s="145">
        <f>VLOOKUP(A83,'PLANILHA S DESONERAÇÃO'!$A$11:$J$458,6,FALSE)</f>
        <v>144.66</v>
      </c>
      <c r="H83" s="158">
        <f>VLOOKUP(A83,'PLANILHA S DESONERAÇÃO'!$A$12:$J$458,9,FALSE)</f>
        <v>188.17</v>
      </c>
      <c r="I83" s="158">
        <f>VLOOKUP(A83,'PLANILHA S DESONERAÇÃO'!$A$11:$J$458,10,FALSE)</f>
        <v>27220.67</v>
      </c>
      <c r="J83" s="439">
        <f t="shared" si="6"/>
        <v>8.9999999999999998E-4</v>
      </c>
      <c r="K83" s="153">
        <f t="shared" si="7"/>
        <v>0.95899999999999996</v>
      </c>
      <c r="L83" s="145" t="str">
        <f t="shared" si="8"/>
        <v>C</v>
      </c>
      <c r="N83" s="112">
        <f t="shared" si="10"/>
        <v>28744952.190000001</v>
      </c>
      <c r="O83" s="112">
        <f>VLOOKUP(A83,'PLANILHA S DESONERAÇÃO'!$A$11:$J$458,7,FALSE)</f>
        <v>151.12</v>
      </c>
      <c r="Q83" s="176" t="b">
        <f>I83=VLOOKUP(A83,'PLANILHA S DESONERAÇÃO'!$A$11:$J$459,10,)</f>
        <v>1</v>
      </c>
      <c r="R83" s="177">
        <f t="shared" si="9"/>
        <v>0</v>
      </c>
      <c r="S83" s="177">
        <f>R83-'PLANILHA S DESONERAÇÃO'!$J$459</f>
        <v>-29973894.07</v>
      </c>
    </row>
    <row r="84" spans="1:19" ht="22.5" x14ac:dyDescent="0.25">
      <c r="A84" s="142" t="str">
        <f>'PLANILHA S DESONERAÇÃO'!A41</f>
        <v>1.3.6</v>
      </c>
      <c r="B84" s="145">
        <f>VLOOKUP(A84,'PLANILHA S DESONERAÇÃO'!$A$12:$J$458,2,FALSE)</f>
        <v>96620</v>
      </c>
      <c r="C84" s="149" t="str">
        <f>VLOOKUP(A84,'PLANILHA S DESONERAÇÃO'!$A$12:$J$458,4,FALSE)</f>
        <v>LASTRO DE CONCRETO MAGRO, APLICADO EM PISOS OU RADIERS. AF_08/2017</v>
      </c>
      <c r="D84" s="145" t="str">
        <f>VLOOKUP(A84,'PLANILHA S DESONERAÇÃO'!$A$12:$J$458,3,FALSE)</f>
        <v>SINAPI</v>
      </c>
      <c r="E84" s="145"/>
      <c r="F84" s="145" t="str">
        <f>VLOOKUP(A84,'PLANILHA S DESONERAÇÃO'!$A$12:$J$458,5,FALSE)</f>
        <v>M3</v>
      </c>
      <c r="G84" s="145">
        <f>VLOOKUP(A84,'PLANILHA S DESONERAÇÃO'!$A$11:$J$458,6,FALSE)</f>
        <v>35.56</v>
      </c>
      <c r="H84" s="158">
        <f>VLOOKUP(A84,'PLANILHA S DESONERAÇÃO'!$A$12:$J$458,9,FALSE)</f>
        <v>757.38</v>
      </c>
      <c r="I84" s="158">
        <f>VLOOKUP(A84,'PLANILHA S DESONERAÇÃO'!$A$11:$J$458,10,FALSE)</f>
        <v>26932.43</v>
      </c>
      <c r="J84" s="439">
        <f t="shared" si="6"/>
        <v>8.9999999999999998E-4</v>
      </c>
      <c r="K84" s="153">
        <f t="shared" si="7"/>
        <v>0.95989999999999998</v>
      </c>
      <c r="L84" s="145" t="str">
        <f t="shared" si="8"/>
        <v>C</v>
      </c>
      <c r="N84" s="112">
        <f t="shared" si="10"/>
        <v>28771884.620000001</v>
      </c>
      <c r="O84" s="112">
        <f>VLOOKUP(A84,'PLANILHA S DESONERAÇÃO'!$A$11:$J$458,7,FALSE)</f>
        <v>608.24</v>
      </c>
      <c r="Q84" s="176" t="b">
        <f>I84=VLOOKUP(A84,'PLANILHA S DESONERAÇÃO'!$A$11:$J$459,10,)</f>
        <v>1</v>
      </c>
      <c r="R84" s="177">
        <f t="shared" si="9"/>
        <v>0</v>
      </c>
      <c r="S84" s="177">
        <f>R84-'PLANILHA S DESONERAÇÃO'!$J$459</f>
        <v>-29973894.07</v>
      </c>
    </row>
    <row r="85" spans="1:19" ht="33.75" x14ac:dyDescent="0.25">
      <c r="A85" s="142" t="str">
        <f>'PLANILHA S DESONERAÇÃO'!A76</f>
        <v>1.3.24.4</v>
      </c>
      <c r="B85" s="145">
        <f>VLOOKUP(A85,'PLANILHA S DESONERAÇÃO'!$A$12:$J$458,2,FALSE)</f>
        <v>92452</v>
      </c>
      <c r="C85" s="149" t="str">
        <f>VLOOKUP(A85,'PLANILHA S DESONERAÇÃO'!$A$12:$J$458,4,FALSE)</f>
        <v>MONTAGEM E DESMONTAGEM DE FÔRMA DE VIGA, ESCORAMENTO METÁLICO, PÉ-DIREITO SIMPLES, EM CHAPA DE MADEIRA RESINADA, 2 UTILIZAÇÕES. AF_09/2020</v>
      </c>
      <c r="D85" s="145" t="str">
        <f>VLOOKUP(A85,'PLANILHA S DESONERAÇÃO'!$A$12:$J$458,3,FALSE)</f>
        <v>SINAPI</v>
      </c>
      <c r="E85" s="145"/>
      <c r="F85" s="145" t="str">
        <f>VLOOKUP(A85,'PLANILHA S DESONERAÇÃO'!$A$12:$J$458,5,FALSE)</f>
        <v>M2</v>
      </c>
      <c r="G85" s="145">
        <f>VLOOKUP(A85,'PLANILHA S DESONERAÇÃO'!$A$11:$J$458,6,FALSE)</f>
        <v>107</v>
      </c>
      <c r="H85" s="158">
        <f>VLOOKUP(A85,'PLANILHA S DESONERAÇÃO'!$A$12:$J$458,9,FALSE)</f>
        <v>247.07</v>
      </c>
      <c r="I85" s="158">
        <f>VLOOKUP(A85,'PLANILHA S DESONERAÇÃO'!$A$11:$J$458,10,FALSE)</f>
        <v>26436.49</v>
      </c>
      <c r="J85" s="439">
        <f t="shared" si="6"/>
        <v>8.9999999999999998E-4</v>
      </c>
      <c r="K85" s="153">
        <f t="shared" si="7"/>
        <v>0.96077999999999997</v>
      </c>
      <c r="L85" s="145" t="str">
        <f t="shared" si="8"/>
        <v>C</v>
      </c>
      <c r="N85" s="112">
        <f t="shared" si="10"/>
        <v>28798321.109999999</v>
      </c>
      <c r="O85" s="112">
        <f>VLOOKUP(A85,'PLANILHA S DESONERAÇÃO'!$A$11:$J$458,7,FALSE)</f>
        <v>198.42</v>
      </c>
      <c r="Q85" s="176" t="b">
        <f>I85=VLOOKUP(A85,'PLANILHA S DESONERAÇÃO'!$A$11:$J$459,10,)</f>
        <v>1</v>
      </c>
      <c r="R85" s="177">
        <f t="shared" si="9"/>
        <v>0</v>
      </c>
      <c r="S85" s="177">
        <f>R85-'PLANILHA S DESONERAÇÃO'!$J$459</f>
        <v>-29973894.07</v>
      </c>
    </row>
    <row r="86" spans="1:19" ht="22.5" x14ac:dyDescent="0.25">
      <c r="A86" s="142" t="str">
        <f>'PLANILHA S DESONERAÇÃO'!A86</f>
        <v>1.3.26.3</v>
      </c>
      <c r="B86" s="145">
        <f>VLOOKUP(A86,'PLANILHA S DESONERAÇÃO'!$A$12:$J$458,2,FALSE)</f>
        <v>96620</v>
      </c>
      <c r="C86" s="149" t="str">
        <f>VLOOKUP(A86,'PLANILHA S DESONERAÇÃO'!$A$12:$J$458,4,FALSE)</f>
        <v>LASTRO DE CONCRETO MAGRO, APLICADO EM PISOS, LAJES SOBRE SOLO OU RADIERS. AF_08/2017</v>
      </c>
      <c r="D86" s="145" t="str">
        <f>VLOOKUP(A86,'PLANILHA S DESONERAÇÃO'!$A$12:$J$458,3,FALSE)</f>
        <v>SINAPI</v>
      </c>
      <c r="E86" s="145"/>
      <c r="F86" s="145" t="str">
        <f>VLOOKUP(A86,'PLANILHA S DESONERAÇÃO'!$A$12:$J$458,5,FALSE)</f>
        <v>M3</v>
      </c>
      <c r="G86" s="145">
        <f>VLOOKUP(A86,'PLANILHA S DESONERAÇÃO'!$A$11:$J$458,6,FALSE)</f>
        <v>34.36</v>
      </c>
      <c r="H86" s="158">
        <f>VLOOKUP(A86,'PLANILHA S DESONERAÇÃO'!$A$12:$J$458,9,FALSE)</f>
        <v>757.38</v>
      </c>
      <c r="I86" s="158">
        <f>VLOOKUP(A86,'PLANILHA S DESONERAÇÃO'!$A$11:$J$458,10,FALSE)</f>
        <v>26023.58</v>
      </c>
      <c r="J86" s="439">
        <f t="shared" si="6"/>
        <v>8.9999999999999998E-4</v>
      </c>
      <c r="K86" s="153">
        <f t="shared" si="7"/>
        <v>0.96165</v>
      </c>
      <c r="L86" s="145" t="str">
        <f t="shared" si="8"/>
        <v>C</v>
      </c>
      <c r="N86" s="112">
        <f t="shared" si="10"/>
        <v>28824344.690000001</v>
      </c>
      <c r="O86" s="112">
        <f>VLOOKUP(A86,'PLANILHA S DESONERAÇÃO'!$A$11:$J$458,7,FALSE)</f>
        <v>608.24</v>
      </c>
      <c r="Q86" s="176" t="b">
        <f>I86=VLOOKUP(A86,'PLANILHA S DESONERAÇÃO'!$A$11:$J$459,10,)</f>
        <v>1</v>
      </c>
      <c r="R86" s="177">
        <f t="shared" si="9"/>
        <v>0</v>
      </c>
      <c r="S86" s="177">
        <f>R86-'PLANILHA S DESONERAÇÃO'!$J$459</f>
        <v>-29973894.07</v>
      </c>
    </row>
    <row r="87" spans="1:19" ht="22.5" x14ac:dyDescent="0.25">
      <c r="A87" s="142" t="str">
        <f>'PLANILHA S DESONERAÇÃO'!A47</f>
        <v>1.3.12</v>
      </c>
      <c r="B87" s="145">
        <f>VLOOKUP(A87,'PLANILHA S DESONERAÇÃO'!$A$12:$J$458,2,FALSE)</f>
        <v>1332</v>
      </c>
      <c r="C87" s="149" t="str">
        <f>VLOOKUP(A87,'PLANILHA S DESONERAÇÃO'!$A$12:$J$458,4,FALSE)</f>
        <v>CHAPA DE ACO GROSSA, ASTM A36, E = 3/8 " (9,53 MM) 74,69 KG/M2 para fechamento dos poços, incluindo cantoneiras e chumbadores</v>
      </c>
      <c r="D87" s="145" t="str">
        <f>VLOOKUP(A87,'PLANILHA S DESONERAÇÃO'!$A$12:$J$458,3,FALSE)</f>
        <v>SINAPI</v>
      </c>
      <c r="E87" s="145"/>
      <c r="F87" s="145" t="str">
        <f>VLOOKUP(A87,'PLANILHA S DESONERAÇÃO'!$A$12:$J$458,5,FALSE)</f>
        <v>KG</v>
      </c>
      <c r="G87" s="145">
        <f>VLOOKUP(A87,'PLANILHA S DESONERAÇÃO'!$A$11:$J$458,6,FALSE)</f>
        <v>1923.16</v>
      </c>
      <c r="H87" s="158">
        <f>VLOOKUP(A87,'PLANILHA S DESONERAÇÃO'!$A$12:$J$458,9,FALSE)</f>
        <v>13.2</v>
      </c>
      <c r="I87" s="158">
        <f>VLOOKUP(A87,'PLANILHA S DESONERAÇÃO'!$A$11:$J$458,10,FALSE)</f>
        <v>25385.71</v>
      </c>
      <c r="J87" s="439">
        <f t="shared" si="6"/>
        <v>8.0000000000000004E-4</v>
      </c>
      <c r="K87" s="153">
        <f t="shared" si="7"/>
        <v>0.96250000000000002</v>
      </c>
      <c r="L87" s="145" t="str">
        <f t="shared" si="8"/>
        <v>C</v>
      </c>
      <c r="N87" s="112">
        <f t="shared" si="10"/>
        <v>28849730.399999999</v>
      </c>
      <c r="O87" s="112">
        <f>VLOOKUP(A87,'PLANILHA S DESONERAÇÃO'!$A$11:$J$458,7,FALSE)</f>
        <v>10.6</v>
      </c>
      <c r="Q87" s="176" t="b">
        <f>I87=VLOOKUP(A87,'PLANILHA S DESONERAÇÃO'!$A$11:$J$459,10,)</f>
        <v>1</v>
      </c>
      <c r="R87" s="177">
        <f t="shared" si="9"/>
        <v>0</v>
      </c>
      <c r="S87" s="177">
        <f>R87-'PLANILHA S DESONERAÇÃO'!$J$459</f>
        <v>-29973894.07</v>
      </c>
    </row>
    <row r="88" spans="1:19" ht="56.25" x14ac:dyDescent="0.25">
      <c r="A88" s="142" t="str">
        <f>'PLANILHA S DESONERAÇÃO'!A27</f>
        <v>1.1.2.5</v>
      </c>
      <c r="B88" s="145">
        <f>VLOOKUP(A88,'PLANILHA S DESONERAÇÃO'!$A$12:$J$458,2,FALSE)</f>
        <v>20352</v>
      </c>
      <c r="C88" s="149" t="str">
        <f>VLOOKUP(A88,'PLANILHA S DESONERAÇÃO'!$A$12:$J$458,4,FALSE)</f>
        <v>Aluguel mensal container para escritório, dim. 6.00x2.40m, c/ banheiro (vaso+lavat+chuveiro e básc), incl. porta, 2 janelas, abert p/ ar cond., 2 pt iluminação, 2 tom. elét. e 1 tom.telef. Isolam.térmico(teto e paredes), piso em comp. Naval, cert. NR18, incl. laudo descontaminação - escritório obra e escritório fiscalização</v>
      </c>
      <c r="D88" s="145" t="str">
        <f>VLOOKUP(A88,'PLANILHA S DESONERAÇÃO'!$A$12:$J$458,3,FALSE)</f>
        <v>DER-ES</v>
      </c>
      <c r="E88" s="145"/>
      <c r="F88" s="145" t="str">
        <f>VLOOKUP(A88,'PLANILHA S DESONERAÇÃO'!$A$12:$J$458,5,FALSE)</f>
        <v>ms</v>
      </c>
      <c r="G88" s="145">
        <f>VLOOKUP(A88,'PLANILHA S DESONERAÇÃO'!$A$11:$J$458,6,FALSE)</f>
        <v>18</v>
      </c>
      <c r="H88" s="158">
        <f>VLOOKUP(A88,'PLANILHA S DESONERAÇÃO'!$A$12:$J$458,9,FALSE)</f>
        <v>1362.56</v>
      </c>
      <c r="I88" s="158">
        <f>VLOOKUP(A88,'PLANILHA S DESONERAÇÃO'!$A$11:$J$458,10,FALSE)</f>
        <v>24526.080000000002</v>
      </c>
      <c r="J88" s="439">
        <f t="shared" si="6"/>
        <v>8.0000000000000004E-4</v>
      </c>
      <c r="K88" s="153">
        <f t="shared" si="7"/>
        <v>0.96331</v>
      </c>
      <c r="L88" s="145" t="str">
        <f t="shared" si="8"/>
        <v>C</v>
      </c>
      <c r="N88" s="112">
        <f t="shared" si="10"/>
        <v>28874256.48</v>
      </c>
      <c r="O88" s="112">
        <f>VLOOKUP(A88,'PLANILHA S DESONERAÇÃO'!$A$11:$J$458,7,FALSE)</f>
        <v>1094.25</v>
      </c>
      <c r="Q88" s="176" t="b">
        <f>I88=VLOOKUP(A88,'PLANILHA S DESONERAÇÃO'!$A$11:$J$459,10,)</f>
        <v>1</v>
      </c>
      <c r="R88" s="177">
        <f t="shared" si="9"/>
        <v>0</v>
      </c>
      <c r="S88" s="177">
        <f>R88-'PLANILHA S DESONERAÇÃO'!$J$459</f>
        <v>-29973894.07</v>
      </c>
    </row>
    <row r="89" spans="1:19" ht="22.5" x14ac:dyDescent="0.25">
      <c r="A89" s="142" t="str">
        <f>'PLANILHA S DESONERAÇÃO'!A285</f>
        <v>1.5.2.3.7</v>
      </c>
      <c r="B89" s="145">
        <f>VLOOKUP(A89,'PLANILHA S DESONERAÇÃO'!$A$12:$J$458,2,FALSE)</f>
        <v>151434</v>
      </c>
      <c r="C89" s="149" t="str">
        <f>VLOOKUP(A89,'PLANILHA S DESONERAÇÃO'!$A$12:$J$458,4,FALSE)</f>
        <v>Cabo de cobre termoplástico, com isolamento para 15KV, seção de 35,0mm2</v>
      </c>
      <c r="D89" s="145" t="str">
        <f>VLOOKUP(A89,'PLANILHA S DESONERAÇÃO'!$A$12:$J$458,3,FALSE)</f>
        <v>DER-ES</v>
      </c>
      <c r="E89" s="145"/>
      <c r="F89" s="145" t="str">
        <f>VLOOKUP(A89,'PLANILHA S DESONERAÇÃO'!$A$12:$J$458,5,FALSE)</f>
        <v>m</v>
      </c>
      <c r="G89" s="145">
        <f>VLOOKUP(A89,'PLANILHA S DESONERAÇÃO'!$A$11:$J$458,6,FALSE)</f>
        <v>200</v>
      </c>
      <c r="H89" s="158">
        <f>VLOOKUP(A89,'PLANILHA S DESONERAÇÃO'!$A$12:$J$458,9,FALSE)</f>
        <v>122.47</v>
      </c>
      <c r="I89" s="158">
        <f>VLOOKUP(A89,'PLANILHA S DESONERAÇÃO'!$A$11:$J$458,10,FALSE)</f>
        <v>24494</v>
      </c>
      <c r="J89" s="439">
        <f t="shared" si="6"/>
        <v>8.0000000000000004E-4</v>
      </c>
      <c r="K89" s="153">
        <f t="shared" si="7"/>
        <v>0.96413000000000004</v>
      </c>
      <c r="L89" s="145" t="str">
        <f t="shared" si="8"/>
        <v>C</v>
      </c>
      <c r="N89" s="112">
        <f t="shared" si="10"/>
        <v>28898750.48</v>
      </c>
      <c r="O89" s="112">
        <f>VLOOKUP(A89,'PLANILHA S DESONERAÇÃO'!$A$11:$J$458,7,FALSE)</f>
        <v>98.35</v>
      </c>
      <c r="Q89" s="176" t="b">
        <f>I89=VLOOKUP(A89,'PLANILHA S DESONERAÇÃO'!$A$11:$J$459,10,)</f>
        <v>1</v>
      </c>
      <c r="R89" s="177">
        <f t="shared" si="9"/>
        <v>0</v>
      </c>
      <c r="S89" s="177">
        <f>R89-'PLANILHA S DESONERAÇÃO'!$J$459</f>
        <v>-29973894.07</v>
      </c>
    </row>
    <row r="90" spans="1:19" ht="33.75" x14ac:dyDescent="0.25">
      <c r="A90" s="142" t="str">
        <f>'PLANILHA S DESONERAÇÃO'!A407</f>
        <v>1.5.5.18</v>
      </c>
      <c r="B90" s="145" t="str">
        <f>VLOOKUP(A90,'PLANILHA S DESONERAÇÃO'!$A$12:$J$458,2,FALSE)</f>
        <v>COMP-32</v>
      </c>
      <c r="C90" s="149" t="str">
        <f>VLOOKUP(A90,'PLANILHA S DESONERAÇÃO'!$A$12:$J$458,4,FALSE)</f>
        <v>Envelopamento de concreto simples com consumo mínimo de cimento de 250kg/m3, inclusive escavação para profundidade mínima do eletroduto de 80,0 cm, de 50 x 30 cm, para 2 eletrodutos</v>
      </c>
      <c r="D90" s="145" t="str">
        <f>VLOOKUP(A90,'PLANILHA S DESONERAÇÃO'!$A$12:$J$458,3,FALSE)</f>
        <v>Composições Próprias</v>
      </c>
      <c r="E90" s="145"/>
      <c r="F90" s="145" t="str">
        <f>VLOOKUP(A90,'PLANILHA S DESONERAÇÃO'!$A$12:$J$458,5,FALSE)</f>
        <v>m</v>
      </c>
      <c r="G90" s="145">
        <f>VLOOKUP(A90,'PLANILHA S DESONERAÇÃO'!$A$11:$J$458,6,FALSE)</f>
        <v>200</v>
      </c>
      <c r="H90" s="158">
        <f>VLOOKUP(A90,'PLANILHA S DESONERAÇÃO'!$A$12:$J$458,9,FALSE)</f>
        <v>118.92</v>
      </c>
      <c r="I90" s="158">
        <f>VLOOKUP(A90,'PLANILHA S DESONERAÇÃO'!$A$11:$J$458,10,FALSE)</f>
        <v>23784</v>
      </c>
      <c r="J90" s="439">
        <f t="shared" si="6"/>
        <v>8.0000000000000004E-4</v>
      </c>
      <c r="K90" s="153">
        <f t="shared" si="7"/>
        <v>0.96492</v>
      </c>
      <c r="L90" s="145" t="str">
        <f t="shared" si="8"/>
        <v>C</v>
      </c>
      <c r="N90" s="112">
        <f t="shared" si="10"/>
        <v>28922534.48</v>
      </c>
      <c r="O90" s="112">
        <f>VLOOKUP(A90,'PLANILHA S DESONERAÇÃO'!$A$11:$J$458,7,FALSE)</f>
        <v>95.5</v>
      </c>
      <c r="Q90" s="176" t="b">
        <f>I90=VLOOKUP(A90,'PLANILHA S DESONERAÇÃO'!$A$11:$J$459,10,)</f>
        <v>1</v>
      </c>
      <c r="R90" s="177">
        <f t="shared" si="9"/>
        <v>0</v>
      </c>
      <c r="S90" s="177">
        <f>R90-'PLANILHA S DESONERAÇÃO'!$J$459</f>
        <v>-29973894.07</v>
      </c>
    </row>
    <row r="91" spans="1:19" ht="22.5" x14ac:dyDescent="0.25">
      <c r="A91" s="142" t="str">
        <f>'PLANILHA S DESONERAÇÃO'!A280</f>
        <v>1.5.2.3.2</v>
      </c>
      <c r="B91" s="145">
        <f>VLOOKUP(A91,'PLANILHA S DESONERAÇÃO'!$A$12:$J$458,2,FALSE)</f>
        <v>151418</v>
      </c>
      <c r="C91" s="149" t="str">
        <f>VLOOKUP(A91,'PLANILHA S DESONERAÇÃO'!$A$12:$J$458,4,FALSE)</f>
        <v>Cabo de cobre termoplástico (PVC) flexível isolado 0,6/1kV, anti-chama 90ºC HEPR - 4,0 mm2</v>
      </c>
      <c r="D91" s="145" t="str">
        <f>VLOOKUP(A91,'PLANILHA S DESONERAÇÃO'!$A$12:$J$458,3,FALSE)</f>
        <v>DER-ES</v>
      </c>
      <c r="E91" s="145"/>
      <c r="F91" s="145" t="str">
        <f>VLOOKUP(A91,'PLANILHA S DESONERAÇÃO'!$A$12:$J$458,5,FALSE)</f>
        <v>m</v>
      </c>
      <c r="G91" s="145">
        <f>VLOOKUP(A91,'PLANILHA S DESONERAÇÃO'!$A$11:$J$458,6,FALSE)</f>
        <v>1680</v>
      </c>
      <c r="H91" s="158">
        <f>VLOOKUP(A91,'PLANILHA S DESONERAÇÃO'!$A$12:$J$458,9,FALSE)</f>
        <v>13.55</v>
      </c>
      <c r="I91" s="158">
        <f>VLOOKUP(A91,'PLANILHA S DESONERAÇÃO'!$A$11:$J$458,10,FALSE)</f>
        <v>22764</v>
      </c>
      <c r="J91" s="439">
        <f t="shared" si="6"/>
        <v>8.0000000000000004E-4</v>
      </c>
      <c r="K91" s="153">
        <f t="shared" si="7"/>
        <v>0.96567999999999998</v>
      </c>
      <c r="L91" s="145" t="str">
        <f t="shared" si="8"/>
        <v>C</v>
      </c>
      <c r="N91" s="112">
        <f t="shared" si="10"/>
        <v>28945298.48</v>
      </c>
      <c r="O91" s="112">
        <f>VLOOKUP(A91,'PLANILHA S DESONERAÇÃO'!$A$11:$J$458,7,FALSE)</f>
        <v>10.88</v>
      </c>
      <c r="Q91" s="176" t="b">
        <f>I91=VLOOKUP(A91,'PLANILHA S DESONERAÇÃO'!$A$11:$J$459,10,)</f>
        <v>1</v>
      </c>
      <c r="R91" s="177">
        <f t="shared" si="9"/>
        <v>0</v>
      </c>
      <c r="S91" s="177">
        <f>R91-'PLANILHA S DESONERAÇÃO'!$J$459</f>
        <v>-29973894.07</v>
      </c>
    </row>
    <row r="92" spans="1:19" ht="56.25" x14ac:dyDescent="0.25">
      <c r="A92" s="142" t="str">
        <f>'PLANILHA S DESONERAÇÃO'!A33</f>
        <v>1.2.1.1</v>
      </c>
      <c r="B92" s="145">
        <f>VLOOKUP(A92,'PLANILHA S DESONERAÇÃO'!$A$12:$J$458,2,FALSE)</f>
        <v>7042</v>
      </c>
      <c r="C92" s="149" t="str">
        <f>VLOOKUP(A92,'PLANILHA S DESONERAÇÃO'!$A$12:$J$458,4,FALSE)</f>
        <v>MOTOBOMBA TRASH (PARA ÁGUA SUJA) AUTO ESCORVANTE, MOTOR GASOLINA DE 6,41 HP, DIÂMETROS DE SUCÇÃO X RECALQUE: 3" X 3", HM/Q = 10 MCA / 60 M3/H A 23 MCA / 0 M3/H - CHP DIURNO. AF_10/2014 (CONSIDERADO 4 BOMBAS TRABALHANDO ATÉ 7 DIAS NO PERÍODO DA OBRA)</v>
      </c>
      <c r="D92" s="145" t="str">
        <f>VLOOKUP(A92,'PLANILHA S DESONERAÇÃO'!$A$12:$J$458,3,FALSE)</f>
        <v>SINAPI</v>
      </c>
      <c r="E92" s="145"/>
      <c r="F92" s="145" t="str">
        <f>VLOOKUP(A92,'PLANILHA S DESONERAÇÃO'!$A$12:$J$458,5,FALSE)</f>
        <v>CHP</v>
      </c>
      <c r="G92" s="145">
        <f>VLOOKUP(A92,'PLANILHA S DESONERAÇÃO'!$A$11:$J$458,6,FALSE)</f>
        <v>672</v>
      </c>
      <c r="H92" s="158">
        <f>VLOOKUP(A92,'PLANILHA S DESONERAÇÃO'!$A$12:$J$458,9,FALSE)</f>
        <v>30.68</v>
      </c>
      <c r="I92" s="158">
        <f>VLOOKUP(A92,'PLANILHA S DESONERAÇÃO'!$A$11:$J$458,10,FALSE)</f>
        <v>20616.96</v>
      </c>
      <c r="J92" s="439">
        <f t="shared" si="6"/>
        <v>6.9999999999999999E-4</v>
      </c>
      <c r="K92" s="153">
        <f t="shared" si="7"/>
        <v>0.96636999999999995</v>
      </c>
      <c r="L92" s="145" t="str">
        <f t="shared" si="8"/>
        <v>C</v>
      </c>
      <c r="N92" s="112">
        <f t="shared" si="10"/>
        <v>28965915.440000001</v>
      </c>
      <c r="O92" s="112">
        <f>VLOOKUP(A92,'PLANILHA S DESONERAÇÃO'!$A$11:$J$458,7,FALSE)</f>
        <v>24.64</v>
      </c>
      <c r="Q92" s="176" t="b">
        <f>I92=VLOOKUP(A92,'PLANILHA S DESONERAÇÃO'!$A$11:$J$459,10,)</f>
        <v>1</v>
      </c>
      <c r="R92" s="177">
        <f t="shared" si="9"/>
        <v>0</v>
      </c>
      <c r="S92" s="177">
        <f>R92-'PLANILHA S DESONERAÇÃO'!$J$459</f>
        <v>-29973894.07</v>
      </c>
    </row>
    <row r="93" spans="1:19" ht="22.5" x14ac:dyDescent="0.25">
      <c r="A93" s="142" t="str">
        <f>'PLANILHA S DESONERAÇÃO'!A440</f>
        <v>1.6.2.6</v>
      </c>
      <c r="B93" s="145" t="str">
        <f>VLOOKUP(A93,'PLANILHA S DESONERAÇÃO'!$A$12:$J$458,2,FALSE)</f>
        <v>COMP-76</v>
      </c>
      <c r="C93" s="149" t="str">
        <f>VLOOKUP(A93,'PLANILHA S DESONERAÇÃO'!$A$12:$J$458,4,FALSE)</f>
        <v>Transporte e instalação de Grade mecanizada e automatizada</v>
      </c>
      <c r="D93" s="145" t="str">
        <f>VLOOKUP(A93,'PLANILHA S DESONERAÇÃO'!$A$12:$J$458,3,FALSE)</f>
        <v>Composições Próprias</v>
      </c>
      <c r="E93" s="145"/>
      <c r="F93" s="145" t="str">
        <f>VLOOKUP(A93,'PLANILHA S DESONERAÇÃO'!$A$12:$J$458,5,FALSE)</f>
        <v>un</v>
      </c>
      <c r="G93" s="145">
        <f>VLOOKUP(A93,'PLANILHA S DESONERAÇÃO'!$A$11:$J$458,6,FALSE)</f>
        <v>2</v>
      </c>
      <c r="H93" s="158">
        <f>VLOOKUP(A93,'PLANILHA S DESONERAÇÃO'!$A$12:$J$458,9,FALSE)</f>
        <v>10130.450000000001</v>
      </c>
      <c r="I93" s="158">
        <f>VLOOKUP(A93,'PLANILHA S DESONERAÇÃO'!$A$11:$J$458,10,FALSE)</f>
        <v>20260.900000000001</v>
      </c>
      <c r="J93" s="439">
        <f t="shared" si="6"/>
        <v>6.9999999999999999E-4</v>
      </c>
      <c r="K93" s="153">
        <f t="shared" si="7"/>
        <v>0.96704999999999997</v>
      </c>
      <c r="L93" s="145" t="str">
        <f t="shared" si="8"/>
        <v>C</v>
      </c>
      <c r="N93" s="112">
        <f t="shared" si="10"/>
        <v>28986176.34</v>
      </c>
      <c r="O93" s="112">
        <f>VLOOKUP(A93,'PLANILHA S DESONERAÇÃO'!$A$11:$J$458,7,FALSE)</f>
        <v>8135.6</v>
      </c>
      <c r="Q93" s="176" t="b">
        <f>I93=VLOOKUP(A93,'PLANILHA S DESONERAÇÃO'!$A$11:$J$459,10,)</f>
        <v>1</v>
      </c>
      <c r="R93" s="177">
        <f t="shared" si="9"/>
        <v>0</v>
      </c>
      <c r="S93" s="177">
        <f>R93-'PLANILHA S DESONERAÇÃO'!$J$459</f>
        <v>-29973894.07</v>
      </c>
    </row>
    <row r="94" spans="1:19" x14ac:dyDescent="0.25">
      <c r="A94" s="142" t="str">
        <f>'PLANILHA S DESONERAÇÃO'!A302</f>
        <v>1.5.2.4.7</v>
      </c>
      <c r="B94" s="145">
        <f>VLOOKUP(A94,'PLANILHA S DESONERAÇÃO'!$A$12:$J$458,2,FALSE)</f>
        <v>151142</v>
      </c>
      <c r="C94" s="149" t="str">
        <f>VLOOKUP(A94,'PLANILHA S DESONERAÇÃO'!$A$12:$J$458,4,FALSE)</f>
        <v>Eletroduto PEAD, cor preta, diam. 6", marca ref. Kanaflex ou equivalente</v>
      </c>
      <c r="D94" s="145" t="str">
        <f>VLOOKUP(A94,'PLANILHA S DESONERAÇÃO'!$A$12:$J$458,3,FALSE)</f>
        <v>DER-ES</v>
      </c>
      <c r="E94" s="145"/>
      <c r="F94" s="145" t="str">
        <f>VLOOKUP(A94,'PLANILHA S DESONERAÇÃO'!$A$12:$J$458,5,FALSE)</f>
        <v>m</v>
      </c>
      <c r="G94" s="145">
        <f>VLOOKUP(A94,'PLANILHA S DESONERAÇÃO'!$A$11:$J$458,6,FALSE)</f>
        <v>150</v>
      </c>
      <c r="H94" s="158">
        <f>VLOOKUP(A94,'PLANILHA S DESONERAÇÃO'!$A$12:$J$458,9,FALSE)</f>
        <v>131.19</v>
      </c>
      <c r="I94" s="158">
        <f>VLOOKUP(A94,'PLANILHA S DESONERAÇÃO'!$A$11:$J$458,10,FALSE)</f>
        <v>19678.5</v>
      </c>
      <c r="J94" s="439">
        <f t="shared" si="6"/>
        <v>6.9999999999999999E-4</v>
      </c>
      <c r="K94" s="153">
        <f t="shared" si="7"/>
        <v>0.9677</v>
      </c>
      <c r="L94" s="145" t="str">
        <f t="shared" si="8"/>
        <v>C</v>
      </c>
      <c r="N94" s="112">
        <f t="shared" si="10"/>
        <v>29005854.84</v>
      </c>
      <c r="O94" s="112">
        <f>VLOOKUP(A94,'PLANILHA S DESONERAÇÃO'!$A$11:$J$458,7,FALSE)</f>
        <v>105.36</v>
      </c>
      <c r="Q94" s="176" t="b">
        <f>I94=VLOOKUP(A94,'PLANILHA S DESONERAÇÃO'!$A$11:$J$459,10,)</f>
        <v>1</v>
      </c>
      <c r="R94" s="177">
        <f t="shared" si="9"/>
        <v>0</v>
      </c>
      <c r="S94" s="177">
        <f>R94-'PLANILHA S DESONERAÇÃO'!$J$459</f>
        <v>-29973894.07</v>
      </c>
    </row>
    <row r="95" spans="1:19" ht="22.5" x14ac:dyDescent="0.25">
      <c r="A95" s="142" t="str">
        <f>'PLANILHA S DESONERAÇÃO'!A68</f>
        <v>1.3.23.6</v>
      </c>
      <c r="B95" s="145">
        <f>VLOOKUP(A95,'PLANILHA S DESONERAÇÃO'!$A$12:$J$458,2,FALSE)</f>
        <v>99587</v>
      </c>
      <c r="C95" s="149" t="str">
        <f>VLOOKUP(A95,'PLANILHA S DESONERAÇÃO'!$A$12:$J$458,4,FALSE)</f>
        <v>Sondagem de simples reconhecimento tipo SPT, incl. deslocamento local do equipamento até 500 m</v>
      </c>
      <c r="D95" s="145" t="str">
        <f>VLOOKUP(A95,'PLANILHA S DESONERAÇÃO'!$A$12:$J$458,3,FALSE)</f>
        <v>DER-ES</v>
      </c>
      <c r="E95" s="145"/>
      <c r="F95" s="145" t="str">
        <f>VLOOKUP(A95,'PLANILHA S DESONERAÇÃO'!$A$12:$J$458,5,FALSE)</f>
        <v>m</v>
      </c>
      <c r="G95" s="145">
        <f>VLOOKUP(A95,'PLANILHA S DESONERAÇÃO'!$A$11:$J$458,6,FALSE)</f>
        <v>150</v>
      </c>
      <c r="H95" s="158">
        <f>VLOOKUP(A95,'PLANILHA S DESONERAÇÃO'!$A$12:$J$458,9,FALSE)</f>
        <v>124.67</v>
      </c>
      <c r="I95" s="158">
        <f>VLOOKUP(A95,'PLANILHA S DESONERAÇÃO'!$A$11:$J$458,10,FALSE)</f>
        <v>18700.5</v>
      </c>
      <c r="J95" s="439">
        <f t="shared" si="6"/>
        <v>5.9999999999999995E-4</v>
      </c>
      <c r="K95" s="153">
        <f t="shared" si="7"/>
        <v>0.96833000000000002</v>
      </c>
      <c r="L95" s="145" t="str">
        <f t="shared" si="8"/>
        <v>C</v>
      </c>
      <c r="N95" s="112">
        <f t="shared" si="10"/>
        <v>29024555.34</v>
      </c>
      <c r="O95" s="112">
        <f>VLOOKUP(A95,'PLANILHA S DESONERAÇÃO'!$A$11:$J$458,7,FALSE)</f>
        <v>100.12</v>
      </c>
      <c r="Q95" s="176" t="b">
        <f>I95=VLOOKUP(A95,'PLANILHA S DESONERAÇÃO'!$A$11:$J$459,10,)</f>
        <v>1</v>
      </c>
      <c r="R95" s="177">
        <f t="shared" si="9"/>
        <v>0</v>
      </c>
      <c r="S95" s="177">
        <f>R95-'PLANILHA S DESONERAÇÃO'!$J$459</f>
        <v>-29973894.07</v>
      </c>
    </row>
    <row r="96" spans="1:19" x14ac:dyDescent="0.25">
      <c r="A96" s="142" t="str">
        <f>'PLANILHA S DESONERAÇÃO'!A59</f>
        <v>1.3.22.2</v>
      </c>
      <c r="B96" s="145">
        <f>VLOOKUP(A96,'PLANILHA S DESONERAÇÃO'!$A$12:$J$458,2,FALSE)</f>
        <v>1106282</v>
      </c>
      <c r="C96" s="149" t="str">
        <f>VLOOKUP(A96,'PLANILHA S DESONERAÇÃO'!$A$12:$J$458,4,FALSE)</f>
        <v>Concreto para bombeamento fck = 40 MPa</v>
      </c>
      <c r="D96" s="145" t="str">
        <f>VLOOKUP(A96,'PLANILHA S DESONERAÇÃO'!$A$12:$J$458,3,FALSE)</f>
        <v>SICRO</v>
      </c>
      <c r="E96" s="145"/>
      <c r="F96" s="145" t="str">
        <f>VLOOKUP(A96,'PLANILHA S DESONERAÇÃO'!$A$12:$J$458,5,FALSE)</f>
        <v>m³</v>
      </c>
      <c r="G96" s="145">
        <f>VLOOKUP(A96,'PLANILHA S DESONERAÇÃO'!$A$11:$J$458,6,FALSE)</f>
        <v>29.5</v>
      </c>
      <c r="H96" s="158">
        <f>VLOOKUP(A96,'PLANILHA S DESONERAÇÃO'!$A$12:$J$458,9,FALSE)</f>
        <v>610.30999999999995</v>
      </c>
      <c r="I96" s="158">
        <f>VLOOKUP(A96,'PLANILHA S DESONERAÇÃO'!$A$11:$J$458,10,FALSE)</f>
        <v>18004.150000000001</v>
      </c>
      <c r="J96" s="439">
        <f t="shared" si="6"/>
        <v>5.9999999999999995E-4</v>
      </c>
      <c r="K96" s="153">
        <f t="shared" si="7"/>
        <v>0.96892999999999996</v>
      </c>
      <c r="L96" s="145" t="str">
        <f t="shared" si="8"/>
        <v>C</v>
      </c>
      <c r="N96" s="112">
        <f t="shared" si="10"/>
        <v>29042559.489999998</v>
      </c>
      <c r="O96" s="112">
        <f>VLOOKUP(A96,'PLANILHA S DESONERAÇÃO'!$A$11:$J$458,7,FALSE)</f>
        <v>490.13</v>
      </c>
      <c r="Q96" s="176" t="b">
        <f>I96=VLOOKUP(A96,'PLANILHA S DESONERAÇÃO'!$A$11:$J$459,10,)</f>
        <v>1</v>
      </c>
      <c r="R96" s="177">
        <f t="shared" si="9"/>
        <v>0</v>
      </c>
      <c r="S96" s="177">
        <f>R96-'PLANILHA S DESONERAÇÃO'!$J$459</f>
        <v>-29973894.07</v>
      </c>
    </row>
    <row r="97" spans="1:19" ht="22.5" x14ac:dyDescent="0.25">
      <c r="A97" s="142" t="str">
        <f>'PLANILHA S DESONERAÇÃO'!A455</f>
        <v>1.6.3.2.9</v>
      </c>
      <c r="B97" s="145" t="str">
        <f>VLOOKUP(A97,'PLANILHA S DESONERAÇÃO'!$A$12:$J$458,2,FALSE)</f>
        <v>COMP-89</v>
      </c>
      <c r="C97" s="149" t="str">
        <f>VLOOKUP(A97,'PLANILHA S DESONERAÇÃO'!$A$12:$J$458,4,FALSE)</f>
        <v>JUNTA PARA FLANGE CLASSE K7 FoFo DN 1200 NBR 7675 - BDI = 14,02</v>
      </c>
      <c r="D97" s="145" t="str">
        <f>VLOOKUP(A97,'PLANILHA S DESONERAÇÃO'!$A$12:$J$458,3,FALSE)</f>
        <v>Composições Próprias</v>
      </c>
      <c r="E97" s="145"/>
      <c r="F97" s="145" t="str">
        <f>VLOOKUP(A97,'PLANILHA S DESONERAÇÃO'!$A$12:$J$458,5,FALSE)</f>
        <v>PC</v>
      </c>
      <c r="G97" s="145">
        <f>VLOOKUP(A97,'PLANILHA S DESONERAÇÃO'!$A$11:$J$458,6,FALSE)</f>
        <v>20</v>
      </c>
      <c r="H97" s="158">
        <f>VLOOKUP(A97,'PLANILHA S DESONERAÇÃO'!$A$12:$J$458,9,FALSE)</f>
        <v>877.91</v>
      </c>
      <c r="I97" s="158">
        <f>VLOOKUP(A97,'PLANILHA S DESONERAÇÃO'!$A$11:$J$458,10,FALSE)</f>
        <v>17558.2</v>
      </c>
      <c r="J97" s="439">
        <f t="shared" si="6"/>
        <v>5.9999999999999995E-4</v>
      </c>
      <c r="K97" s="153">
        <f t="shared" si="7"/>
        <v>0.96950999999999998</v>
      </c>
      <c r="L97" s="145" t="str">
        <f t="shared" si="8"/>
        <v>C</v>
      </c>
      <c r="N97" s="112">
        <f t="shared" si="10"/>
        <v>29060117.690000001</v>
      </c>
      <c r="O97" s="112">
        <f>VLOOKUP(A97,'PLANILHA S DESONERAÇÃO'!$A$11:$J$458,7,FALSE)</f>
        <v>769.96</v>
      </c>
      <c r="Q97" s="176" t="b">
        <f>I97=VLOOKUP(A97,'PLANILHA S DESONERAÇÃO'!$A$11:$J$459,10,)</f>
        <v>1</v>
      </c>
      <c r="R97" s="177">
        <f t="shared" si="9"/>
        <v>0</v>
      </c>
      <c r="S97" s="177">
        <f>R97-'PLANILHA S DESONERAÇÃO'!$J$459</f>
        <v>-29973894.07</v>
      </c>
    </row>
    <row r="98" spans="1:19" ht="22.5" x14ac:dyDescent="0.25">
      <c r="A98" s="142" t="str">
        <f>'PLANILHA S DESONERAÇÃO'!A436</f>
        <v>1.6.2.2</v>
      </c>
      <c r="B98" s="145" t="str">
        <f>VLOOKUP(A98,'PLANILHA S DESONERAÇÃO'!$A$12:$J$458,2,FALSE)</f>
        <v>COMP-72</v>
      </c>
      <c r="C98" s="149" t="str">
        <f>VLOOKUP(A98,'PLANILHA S DESONERAÇÃO'!$A$12:$J$458,4,FALSE)</f>
        <v>Transporte e instalação de Válvula flap – PN 10, flange na classe K7, PN 10, NBR 7675.</v>
      </c>
      <c r="D98" s="145" t="str">
        <f>VLOOKUP(A98,'PLANILHA S DESONERAÇÃO'!$A$12:$J$458,3,FALSE)</f>
        <v>Composições Próprias</v>
      </c>
      <c r="E98" s="145"/>
      <c r="F98" s="145" t="str">
        <f>VLOOKUP(A98,'PLANILHA S DESONERAÇÃO'!$A$12:$J$458,5,FALSE)</f>
        <v>un</v>
      </c>
      <c r="G98" s="145">
        <f>VLOOKUP(A98,'PLANILHA S DESONERAÇÃO'!$A$11:$J$458,6,FALSE)</f>
        <v>4</v>
      </c>
      <c r="H98" s="158">
        <f>VLOOKUP(A98,'PLANILHA S DESONERAÇÃO'!$A$12:$J$458,9,FALSE)</f>
        <v>4262.57</v>
      </c>
      <c r="I98" s="158">
        <f>VLOOKUP(A98,'PLANILHA S DESONERAÇÃO'!$A$11:$J$458,10,FALSE)</f>
        <v>17050.28</v>
      </c>
      <c r="J98" s="439">
        <f t="shared" si="6"/>
        <v>5.9999999999999995E-4</v>
      </c>
      <c r="K98" s="153">
        <f t="shared" si="7"/>
        <v>0.97008000000000005</v>
      </c>
      <c r="L98" s="145" t="str">
        <f t="shared" si="8"/>
        <v>C</v>
      </c>
      <c r="N98" s="112">
        <f t="shared" si="10"/>
        <v>29077167.969999999</v>
      </c>
      <c r="O98" s="112">
        <f>VLOOKUP(A98,'PLANILHA S DESONERAÇÃO'!$A$11:$J$458,7,FALSE)</f>
        <v>3423.2</v>
      </c>
      <c r="Q98" s="176" t="b">
        <f>I98=VLOOKUP(A98,'PLANILHA S DESONERAÇÃO'!$A$11:$J$459,10,)</f>
        <v>1</v>
      </c>
      <c r="R98" s="177">
        <f t="shared" si="9"/>
        <v>0</v>
      </c>
      <c r="S98" s="177">
        <f>R98-'PLANILHA S DESONERAÇÃO'!$J$459</f>
        <v>-29973894.07</v>
      </c>
    </row>
    <row r="99" spans="1:19" ht="33.75" x14ac:dyDescent="0.25">
      <c r="A99" s="142" t="str">
        <f>'PLANILHA S DESONERAÇÃO'!A233</f>
        <v>1.4.10.6</v>
      </c>
      <c r="B99" s="145">
        <f>VLOOKUP(A99,'PLANILHA S DESONERAÇÃO'!$A$12:$J$458,2,FALSE)</f>
        <v>200128</v>
      </c>
      <c r="C99" s="149" t="str">
        <f>VLOOKUP(A99,'PLANILHA S DESONERAÇÃO'!$A$12:$J$458,4,FALSE)</f>
        <v>Alambrado sobre muro existente, executado em tela fio 12 malha 3", com 02 fios tensores, fixados em tubos de FG 11/2" colocados a cada 3m (h do alambrado =1,5m), inlcusive chumbamento no muro</v>
      </c>
      <c r="D99" s="145" t="str">
        <f>VLOOKUP(A99,'PLANILHA S DESONERAÇÃO'!$A$12:$J$458,3,FALSE)</f>
        <v>DER-ES</v>
      </c>
      <c r="E99" s="145"/>
      <c r="F99" s="145" t="str">
        <f>VLOOKUP(A99,'PLANILHA S DESONERAÇÃO'!$A$12:$J$458,5,FALSE)</f>
        <v>m2</v>
      </c>
      <c r="G99" s="145">
        <f>VLOOKUP(A99,'PLANILHA S DESONERAÇÃO'!$A$11:$J$458,6,FALSE)</f>
        <v>47.42</v>
      </c>
      <c r="H99" s="158">
        <f>VLOOKUP(A99,'PLANILHA S DESONERAÇÃO'!$A$12:$J$458,9,FALSE)</f>
        <v>355.17</v>
      </c>
      <c r="I99" s="158">
        <f>VLOOKUP(A99,'PLANILHA S DESONERAÇÃO'!$A$11:$J$458,10,FALSE)</f>
        <v>16842.16</v>
      </c>
      <c r="J99" s="439">
        <f t="shared" si="6"/>
        <v>5.9999999999999995E-4</v>
      </c>
      <c r="K99" s="153">
        <f t="shared" si="7"/>
        <v>0.97063999999999995</v>
      </c>
      <c r="L99" s="145" t="str">
        <f t="shared" si="8"/>
        <v>C</v>
      </c>
      <c r="N99" s="112">
        <f t="shared" si="10"/>
        <v>29094010.129999999</v>
      </c>
      <c r="O99" s="112">
        <f>VLOOKUP(A99,'PLANILHA S DESONERAÇÃO'!$A$11:$J$458,7,FALSE)</f>
        <v>285.23</v>
      </c>
      <c r="Q99" s="176" t="b">
        <f>I99=VLOOKUP(A99,'PLANILHA S DESONERAÇÃO'!$A$11:$J$459,10,)</f>
        <v>1</v>
      </c>
      <c r="R99" s="177">
        <f t="shared" si="9"/>
        <v>0</v>
      </c>
      <c r="S99" s="177">
        <f>R99-'PLANILHA S DESONERAÇÃO'!$J$459</f>
        <v>-29973894.07</v>
      </c>
    </row>
    <row r="100" spans="1:19" ht="22.5" x14ac:dyDescent="0.25">
      <c r="A100" s="142" t="str">
        <f>'PLANILHA S DESONERAÇÃO'!A92</f>
        <v>1.3.26.9</v>
      </c>
      <c r="B100" s="145">
        <f>VLOOKUP(A100,'PLANILHA S DESONERAÇÃO'!$A$12:$J$458,2,FALSE)</f>
        <v>4011562</v>
      </c>
      <c r="C100" s="149" t="str">
        <f>VLOOKUP(A100,'PLANILHA S DESONERAÇÃO'!$A$12:$J$458,4,FALSE)</f>
        <v>Geogrelha bidirecional com resistência à tração de 30 kN/m - deformação &lt; 5% - malha de 36 x 34 mm - para reforço de base granular</v>
      </c>
      <c r="D100" s="145" t="str">
        <f>VLOOKUP(A100,'PLANILHA S DESONERAÇÃO'!$A$12:$J$458,3,FALSE)</f>
        <v>SICRO</v>
      </c>
      <c r="E100" s="145"/>
      <c r="F100" s="145" t="str">
        <f>VLOOKUP(A100,'PLANILHA S DESONERAÇÃO'!$A$12:$J$458,5,FALSE)</f>
        <v>m²</v>
      </c>
      <c r="G100" s="145">
        <f>VLOOKUP(A100,'PLANILHA S DESONERAÇÃO'!$A$11:$J$458,6,FALSE)</f>
        <v>430.3</v>
      </c>
      <c r="H100" s="158">
        <f>VLOOKUP(A100,'PLANILHA S DESONERAÇÃO'!$A$12:$J$458,9,FALSE)</f>
        <v>39.11</v>
      </c>
      <c r="I100" s="158">
        <f>VLOOKUP(A100,'PLANILHA S DESONERAÇÃO'!$A$11:$J$458,10,FALSE)</f>
        <v>16829.03</v>
      </c>
      <c r="J100" s="439">
        <f t="shared" si="6"/>
        <v>5.9999999999999995E-4</v>
      </c>
      <c r="K100" s="153">
        <f t="shared" si="7"/>
        <v>0.97121000000000002</v>
      </c>
      <c r="L100" s="145" t="str">
        <f t="shared" si="8"/>
        <v>C</v>
      </c>
      <c r="N100" s="112">
        <f t="shared" si="10"/>
        <v>29110839.16</v>
      </c>
      <c r="O100" s="112">
        <f>VLOOKUP(A100,'PLANILHA S DESONERAÇÃO'!$A$11:$J$458,7,FALSE)</f>
        <v>31.41</v>
      </c>
      <c r="Q100" s="176" t="b">
        <f>I100=VLOOKUP(A100,'PLANILHA S DESONERAÇÃO'!$A$11:$J$459,10,)</f>
        <v>1</v>
      </c>
      <c r="R100" s="177">
        <f t="shared" si="9"/>
        <v>0</v>
      </c>
      <c r="S100" s="177">
        <f>R100-'PLANILHA S DESONERAÇÃO'!$J$459</f>
        <v>-29973894.07</v>
      </c>
    </row>
    <row r="101" spans="1:19" ht="22.5" x14ac:dyDescent="0.25">
      <c r="A101" s="142" t="str">
        <f>'PLANILHA S DESONERAÇÃO'!A53</f>
        <v>1.3.18</v>
      </c>
      <c r="B101" s="145">
        <f>VLOOKUP(A101,'PLANILHA S DESONERAÇÃO'!$A$12:$J$458,2,FALSE)</f>
        <v>5914351</v>
      </c>
      <c r="C101" s="149" t="str">
        <f>VLOOKUP(A101,'PLANILHA S DESONERAÇÃO'!$A$12:$J$458,4,FALSE)</f>
        <v>Carga, manobra e descarga de agregados ou solos em caminhão basculante de 14 m³ - carga com carregadeira de 3,40 m³ e descarga livre</v>
      </c>
      <c r="D101" s="145" t="str">
        <f>VLOOKUP(A101,'PLANILHA S DESONERAÇÃO'!$A$12:$J$458,3,FALSE)</f>
        <v>SICRO</v>
      </c>
      <c r="E101" s="145"/>
      <c r="F101" s="145" t="str">
        <f>VLOOKUP(A101,'PLANILHA S DESONERAÇÃO'!$A$12:$J$458,5,FALSE)</f>
        <v>t</v>
      </c>
      <c r="G101" s="145">
        <f>VLOOKUP(A101,'PLANILHA S DESONERAÇÃO'!$A$11:$J$458,6,FALSE)</f>
        <v>5311.23</v>
      </c>
      <c r="H101" s="158">
        <f>VLOOKUP(A101,'PLANILHA S DESONERAÇÃO'!$A$12:$J$458,9,FALSE)</f>
        <v>3.11</v>
      </c>
      <c r="I101" s="158">
        <f>VLOOKUP(A101,'PLANILHA S DESONERAÇÃO'!$A$11:$J$458,10,FALSE)</f>
        <v>16517.93</v>
      </c>
      <c r="J101" s="439">
        <f t="shared" si="6"/>
        <v>5.9999999999999995E-4</v>
      </c>
      <c r="K101" s="153">
        <f t="shared" si="7"/>
        <v>0.97175999999999996</v>
      </c>
      <c r="L101" s="145" t="str">
        <f t="shared" si="8"/>
        <v>C</v>
      </c>
      <c r="N101" s="112">
        <f t="shared" si="10"/>
        <v>29127357.09</v>
      </c>
      <c r="O101" s="112">
        <f>VLOOKUP(A101,'PLANILHA S DESONERAÇÃO'!$A$11:$J$458,7,FALSE)</f>
        <v>2.5</v>
      </c>
      <c r="Q101" s="176" t="b">
        <f>I101=VLOOKUP(A101,'PLANILHA S DESONERAÇÃO'!$A$11:$J$459,10,)</f>
        <v>1</v>
      </c>
      <c r="R101" s="177">
        <f t="shared" si="9"/>
        <v>0</v>
      </c>
      <c r="S101" s="177">
        <f>R101-'PLANILHA S DESONERAÇÃO'!$J$459</f>
        <v>-29973894.07</v>
      </c>
    </row>
    <row r="102" spans="1:19" ht="33.75" x14ac:dyDescent="0.25">
      <c r="A102" s="142" t="str">
        <f>'PLANILHA S DESONERAÇÃO'!A61</f>
        <v>1.3.22.4</v>
      </c>
      <c r="B102" s="145">
        <f>VLOOKUP(A102,'PLANILHA S DESONERAÇÃO'!$A$12:$J$458,2,FALSE)</f>
        <v>92452</v>
      </c>
      <c r="C102" s="149" t="str">
        <f>VLOOKUP(A102,'PLANILHA S DESONERAÇÃO'!$A$12:$J$458,4,FALSE)</f>
        <v>MONTAGEM E DESMONTAGEM DE FÔRMA DE VIGA, ESCORAMENTO METÁLICO, PÉ-DIREITO SIMPLES, EM CHAPA DE MADEIRA RESINADA, 2 UTILIZAÇÕES. AF_09/2020</v>
      </c>
      <c r="D102" s="145" t="str">
        <f>VLOOKUP(A102,'PLANILHA S DESONERAÇÃO'!$A$12:$J$458,3,FALSE)</f>
        <v>SINAPI</v>
      </c>
      <c r="E102" s="145"/>
      <c r="F102" s="145" t="str">
        <f>VLOOKUP(A102,'PLANILHA S DESONERAÇÃO'!$A$12:$J$458,5,FALSE)</f>
        <v>M2</v>
      </c>
      <c r="G102" s="145">
        <f>VLOOKUP(A102,'PLANILHA S DESONERAÇÃO'!$A$11:$J$458,6,FALSE)</f>
        <v>66</v>
      </c>
      <c r="H102" s="158">
        <f>VLOOKUP(A102,'PLANILHA S DESONERAÇÃO'!$A$12:$J$458,9,FALSE)</f>
        <v>247.07</v>
      </c>
      <c r="I102" s="158">
        <f>VLOOKUP(A102,'PLANILHA S DESONERAÇÃO'!$A$11:$J$458,10,FALSE)</f>
        <v>16306.62</v>
      </c>
      <c r="J102" s="439">
        <f t="shared" si="6"/>
        <v>5.0000000000000001E-4</v>
      </c>
      <c r="K102" s="153">
        <f t="shared" si="7"/>
        <v>0.97230000000000005</v>
      </c>
      <c r="L102" s="145" t="str">
        <f t="shared" si="8"/>
        <v>C</v>
      </c>
      <c r="N102" s="112">
        <f t="shared" si="10"/>
        <v>29143663.710000001</v>
      </c>
      <c r="O102" s="112">
        <f>VLOOKUP(A102,'PLANILHA S DESONERAÇÃO'!$A$11:$J$458,7,FALSE)</f>
        <v>198.42</v>
      </c>
      <c r="Q102" s="176" t="b">
        <f>I102=VLOOKUP(A102,'PLANILHA S DESONERAÇÃO'!$A$11:$J$459,10,)</f>
        <v>1</v>
      </c>
      <c r="R102" s="177">
        <f t="shared" si="9"/>
        <v>0</v>
      </c>
      <c r="S102" s="177">
        <f>R102-'PLANILHA S DESONERAÇÃO'!$J$459</f>
        <v>-29973894.07</v>
      </c>
    </row>
    <row r="103" spans="1:19" ht="45" x14ac:dyDescent="0.25">
      <c r="A103" s="142" t="str">
        <f>'PLANILHA S DESONERAÇÃO'!A312</f>
        <v>1.5.2.5.1</v>
      </c>
      <c r="B103" s="145" t="str">
        <f>VLOOKUP(A103,'PLANILHA S DESONERAÇÃO'!$A$12:$J$458,2,FALSE)</f>
        <v>COMP-34</v>
      </c>
      <c r="C103" s="149" t="str">
        <f>VLOOKUP(A103,'PLANILHA S DESONERAÇÃO'!$A$12:$J$458,4,FALSE)</f>
        <v>Poste telecônico reto, em aço galvanizado, com flange / flangeado na base, com chumbadores e demais peças para fixação, pintura branca eletrostática a quente em poliéster, 7000 mm. ref: Induspar ou similar COM 2 LUMINÁRIAS LED 150W</v>
      </c>
      <c r="D103" s="145" t="str">
        <f>VLOOKUP(A103,'PLANILHA S DESONERAÇÃO'!$A$12:$J$458,3,FALSE)</f>
        <v>Composições Próprias</v>
      </c>
      <c r="E103" s="145"/>
      <c r="F103" s="145" t="str">
        <f>VLOOKUP(A103,'PLANILHA S DESONERAÇÃO'!$A$12:$J$458,5,FALSE)</f>
        <v>UN</v>
      </c>
      <c r="G103" s="145">
        <f>VLOOKUP(A103,'PLANILHA S DESONERAÇÃO'!$A$11:$J$458,6,FALSE)</f>
        <v>7</v>
      </c>
      <c r="H103" s="158">
        <f>VLOOKUP(A103,'PLANILHA S DESONERAÇÃO'!$A$12:$J$458,9,FALSE)</f>
        <v>2297.2600000000002</v>
      </c>
      <c r="I103" s="158">
        <f>VLOOKUP(A103,'PLANILHA S DESONERAÇÃO'!$A$11:$J$458,10,FALSE)</f>
        <v>16080.82</v>
      </c>
      <c r="J103" s="439">
        <f t="shared" si="6"/>
        <v>5.0000000000000001E-4</v>
      </c>
      <c r="K103" s="153">
        <f t="shared" si="7"/>
        <v>0.97284000000000004</v>
      </c>
      <c r="L103" s="145" t="str">
        <f t="shared" si="8"/>
        <v>C</v>
      </c>
      <c r="N103" s="112">
        <f t="shared" si="10"/>
        <v>29159744.530000001</v>
      </c>
      <c r="O103" s="112">
        <f>VLOOKUP(A103,'PLANILHA S DESONERAÇÃO'!$A$11:$J$458,7,FALSE)</f>
        <v>1844.89</v>
      </c>
      <c r="Q103" s="176" t="b">
        <f>I103=VLOOKUP(A103,'PLANILHA S DESONERAÇÃO'!$A$11:$J$459,10,)</f>
        <v>1</v>
      </c>
      <c r="R103" s="177">
        <f t="shared" si="9"/>
        <v>0</v>
      </c>
      <c r="S103" s="177">
        <f>R103-'PLANILHA S DESONERAÇÃO'!$J$459</f>
        <v>-29973894.07</v>
      </c>
    </row>
    <row r="104" spans="1:19" ht="22.5" x14ac:dyDescent="0.25">
      <c r="A104" s="142" t="str">
        <f>'PLANILHA S DESONERAÇÃO'!A238</f>
        <v>1.4.10.11</v>
      </c>
      <c r="B104" s="145">
        <f>VLOOKUP(A104,'PLANILHA S DESONERAÇÃO'!$A$12:$J$458,2,FALSE)</f>
        <v>94276</v>
      </c>
      <c r="C104" s="149" t="str">
        <f>VLOOKUP(A104,'PLANILHA S DESONERAÇÃO'!$A$12:$J$458,4,FALSE)</f>
        <v>ASSENTAMENTO DE GUIA (MEIO-FIO) , CONFECCIONADA EM CONCRETO PRÉ-FABRICADO, DPARA URBANIZAÇÃO DE EMPREENDIMENTOS.</v>
      </c>
      <c r="D104" s="145" t="str">
        <f>VLOOKUP(A104,'PLANILHA S DESONERAÇÃO'!$A$12:$J$458,3,FALSE)</f>
        <v>SINAPI</v>
      </c>
      <c r="E104" s="145"/>
      <c r="F104" s="145" t="str">
        <f>VLOOKUP(A104,'PLANILHA S DESONERAÇÃO'!$A$12:$J$458,5,FALSE)</f>
        <v>M</v>
      </c>
      <c r="G104" s="145">
        <f>VLOOKUP(A104,'PLANILHA S DESONERAÇÃO'!$A$11:$J$458,6,FALSE)</f>
        <v>225.41</v>
      </c>
      <c r="H104" s="158">
        <f>VLOOKUP(A104,'PLANILHA S DESONERAÇÃO'!$A$12:$J$458,9,FALSE)</f>
        <v>70.959999999999994</v>
      </c>
      <c r="I104" s="158">
        <f>VLOOKUP(A104,'PLANILHA S DESONERAÇÃO'!$A$11:$J$458,10,FALSE)</f>
        <v>15995.09</v>
      </c>
      <c r="J104" s="439">
        <f t="shared" si="6"/>
        <v>5.0000000000000001E-4</v>
      </c>
      <c r="K104" s="153">
        <f t="shared" si="7"/>
        <v>0.97336999999999996</v>
      </c>
      <c r="L104" s="145" t="str">
        <f t="shared" si="8"/>
        <v>C</v>
      </c>
      <c r="N104" s="112">
        <f t="shared" si="10"/>
        <v>29175739.620000001</v>
      </c>
      <c r="O104" s="112">
        <f>VLOOKUP(A104,'PLANILHA S DESONERAÇÃO'!$A$11:$J$458,7,FALSE)</f>
        <v>56.99</v>
      </c>
      <c r="Q104" s="176" t="b">
        <f>I104=VLOOKUP(A104,'PLANILHA S DESONERAÇÃO'!$A$11:$J$459,10,)</f>
        <v>1</v>
      </c>
      <c r="R104" s="177">
        <f t="shared" si="9"/>
        <v>0</v>
      </c>
      <c r="S104" s="177">
        <f>R104-'PLANILHA S DESONERAÇÃO'!$J$459</f>
        <v>-29973894.07</v>
      </c>
    </row>
    <row r="105" spans="1:19" ht="33.75" x14ac:dyDescent="0.25">
      <c r="A105" s="142" t="str">
        <f>'PLANILHA S DESONERAÇÃO'!A82</f>
        <v>1.3.25.5</v>
      </c>
      <c r="B105" s="145">
        <f>VLOOKUP(A105,'PLANILHA S DESONERAÇÃO'!$A$12:$J$458,2,FALSE)</f>
        <v>92452</v>
      </c>
      <c r="C105" s="149" t="str">
        <f>VLOOKUP(A105,'PLANILHA S DESONERAÇÃO'!$A$12:$J$458,4,FALSE)</f>
        <v>MONTAGEM E DESMONTAGEM DE FÔRMA DE VIGA, ESCORAMENTO METÁLICO, PÉ-DIREITO SIMPLES, EM CHAPA DE MADEIRA RESINADA, 2 UTILIZAÇÕES. AF_12/2015</v>
      </c>
      <c r="D105" s="145" t="str">
        <f>VLOOKUP(A105,'PLANILHA S DESONERAÇÃO'!$A$12:$J$458,3,FALSE)</f>
        <v>SINAPI</v>
      </c>
      <c r="E105" s="145"/>
      <c r="F105" s="145" t="str">
        <f>VLOOKUP(A105,'PLANILHA S DESONERAÇÃO'!$A$12:$J$458,5,FALSE)</f>
        <v>M2</v>
      </c>
      <c r="G105" s="145">
        <f>VLOOKUP(A105,'PLANILHA S DESONERAÇÃO'!$A$11:$J$458,6,FALSE)</f>
        <v>64</v>
      </c>
      <c r="H105" s="158">
        <f>VLOOKUP(A105,'PLANILHA S DESONERAÇÃO'!$A$12:$J$458,9,FALSE)</f>
        <v>247.07</v>
      </c>
      <c r="I105" s="158">
        <f>VLOOKUP(A105,'PLANILHA S DESONERAÇÃO'!$A$11:$J$458,10,FALSE)</f>
        <v>15812.48</v>
      </c>
      <c r="J105" s="439">
        <f t="shared" si="6"/>
        <v>5.0000000000000001E-4</v>
      </c>
      <c r="K105" s="153">
        <f t="shared" si="7"/>
        <v>0.97389999999999999</v>
      </c>
      <c r="L105" s="145" t="str">
        <f t="shared" si="8"/>
        <v>C</v>
      </c>
      <c r="N105" s="112">
        <f t="shared" si="10"/>
        <v>29191552.100000001</v>
      </c>
      <c r="O105" s="112">
        <f>VLOOKUP(A105,'PLANILHA S DESONERAÇÃO'!$A$11:$J$458,7,FALSE)</f>
        <v>198.42</v>
      </c>
      <c r="Q105" s="176" t="b">
        <f>I105=VLOOKUP(A105,'PLANILHA S DESONERAÇÃO'!$A$11:$J$459,10,)</f>
        <v>1</v>
      </c>
      <c r="R105" s="177">
        <f t="shared" si="9"/>
        <v>0</v>
      </c>
      <c r="S105" s="177">
        <f>R105-'PLANILHA S DESONERAÇÃO'!$J$459</f>
        <v>-29973894.07</v>
      </c>
    </row>
    <row r="106" spans="1:19" ht="33.75" x14ac:dyDescent="0.25">
      <c r="A106" s="142" t="str">
        <f>'PLANILHA S DESONERAÇÃO'!A308</f>
        <v>1.5.2.4.13</v>
      </c>
      <c r="B106" s="145" t="str">
        <f>VLOOKUP(A106,'PLANILHA S DESONERAÇÃO'!$A$12:$J$458,2,FALSE)</f>
        <v>COMP-31</v>
      </c>
      <c r="C106" s="149" t="str">
        <f>VLOOKUP(A106,'PLANILHA S DESONERAÇÃO'!$A$12:$J$458,4,FALSE)</f>
        <v>Envelopamento de concreto simples com consumo mínimo de cimento de 250kg/m3, inclusive escavação para profundidade mínima do eletroduto de 90cm, de 100 x 100 cm, para 6 eletrodutos</v>
      </c>
      <c r="D106" s="145" t="str">
        <f>VLOOKUP(A106,'PLANILHA S DESONERAÇÃO'!$A$12:$J$458,3,FALSE)</f>
        <v>Composições Próprias</v>
      </c>
      <c r="E106" s="145"/>
      <c r="F106" s="145" t="str">
        <f>VLOOKUP(A106,'PLANILHA S DESONERAÇÃO'!$A$12:$J$458,5,FALSE)</f>
        <v>m</v>
      </c>
      <c r="G106" s="145">
        <f>VLOOKUP(A106,'PLANILHA S DESONERAÇÃO'!$A$11:$J$458,6,FALSE)</f>
        <v>38</v>
      </c>
      <c r="H106" s="158">
        <f>VLOOKUP(A106,'PLANILHA S DESONERAÇÃO'!$A$12:$J$458,9,FALSE)</f>
        <v>414.78</v>
      </c>
      <c r="I106" s="158">
        <f>VLOOKUP(A106,'PLANILHA S DESONERAÇÃO'!$A$11:$J$458,10,FALSE)</f>
        <v>15761.64</v>
      </c>
      <c r="J106" s="439">
        <f t="shared" si="6"/>
        <v>5.0000000000000001E-4</v>
      </c>
      <c r="K106" s="153">
        <f t="shared" si="7"/>
        <v>0.97443000000000002</v>
      </c>
      <c r="L106" s="145" t="str">
        <f t="shared" si="8"/>
        <v>C</v>
      </c>
      <c r="N106" s="112">
        <f t="shared" si="10"/>
        <v>29207313.739999998</v>
      </c>
      <c r="O106" s="112">
        <f>VLOOKUP(A106,'PLANILHA S DESONERAÇÃO'!$A$11:$J$458,7,FALSE)</f>
        <v>333.1</v>
      </c>
      <c r="Q106" s="176" t="b">
        <f>I106=VLOOKUP(A106,'PLANILHA S DESONERAÇÃO'!$A$11:$J$459,10,)</f>
        <v>1</v>
      </c>
      <c r="R106" s="177">
        <f t="shared" si="9"/>
        <v>0</v>
      </c>
      <c r="S106" s="177">
        <f>R106-'PLANILHA S DESONERAÇÃO'!$J$459</f>
        <v>-29973894.07</v>
      </c>
    </row>
    <row r="107" spans="1:19" ht="56.25" x14ac:dyDescent="0.25">
      <c r="A107" s="142" t="str">
        <f>'PLANILHA S DESONERAÇÃO'!A276</f>
        <v>1.5.2.2.2</v>
      </c>
      <c r="B107" s="145" t="str">
        <f>VLOOKUP(A107,'PLANILHA S DESONERAÇÃO'!$A$12:$J$458,2,FALSE)</f>
        <v>COMP-21</v>
      </c>
      <c r="C107" s="149" t="str">
        <f>VLOOKUP(A107,'PLANILHA S DESONERAÇÃO'!$A$12:$J$458,4,FALSE)</f>
        <v>Transporte de GRUPO GERADOR A DIESEL – EM CARENAGEM ACÚSTICA 82 dB (A) @ 1,5 m – 938kVA / 750kW – 850kVA / 680kW – 440/254V V, COM DISJUNTOR DE PROTEÇÃO MANUAL E PAINEL DE COMANDO EMCP 4. ref C18 Caterpillar ou similar, inclusive PAINEL DE TRANSFERÊNCIA AUTOMÁTICA TRIPOLAR 1600 A – 440/254 V,</v>
      </c>
      <c r="D107" s="145" t="str">
        <f>VLOOKUP(A107,'PLANILHA S DESONERAÇÃO'!$A$12:$J$458,3,FALSE)</f>
        <v>Composições Próprias</v>
      </c>
      <c r="E107" s="145"/>
      <c r="F107" s="145" t="str">
        <f>VLOOKUP(A107,'PLANILHA S DESONERAÇÃO'!$A$12:$J$458,5,FALSE)</f>
        <v>un</v>
      </c>
      <c r="G107" s="145">
        <f>VLOOKUP(A107,'PLANILHA S DESONERAÇÃO'!$A$11:$J$458,6,FALSE)</f>
        <v>1</v>
      </c>
      <c r="H107" s="158">
        <f>VLOOKUP(A107,'PLANILHA S DESONERAÇÃO'!$A$12:$J$458,9,FALSE)</f>
        <v>15544.13</v>
      </c>
      <c r="I107" s="158">
        <f>VLOOKUP(A107,'PLANILHA S DESONERAÇÃO'!$A$11:$J$458,10,FALSE)</f>
        <v>15544.13</v>
      </c>
      <c r="J107" s="439">
        <f t="shared" si="6"/>
        <v>5.0000000000000001E-4</v>
      </c>
      <c r="K107" s="153">
        <f t="shared" si="7"/>
        <v>0.97494000000000003</v>
      </c>
      <c r="L107" s="145" t="str">
        <f t="shared" si="8"/>
        <v>C</v>
      </c>
      <c r="N107" s="112">
        <f t="shared" si="10"/>
        <v>29222857.870000001</v>
      </c>
      <c r="O107" s="112">
        <f>VLOOKUP(A107,'PLANILHA S DESONERAÇÃO'!$A$11:$J$458,7,FALSE)</f>
        <v>12483.24</v>
      </c>
      <c r="Q107" s="176" t="b">
        <f>I107=VLOOKUP(A107,'PLANILHA S DESONERAÇÃO'!$A$11:$J$459,10,)</f>
        <v>1</v>
      </c>
      <c r="R107" s="177">
        <f t="shared" si="9"/>
        <v>0</v>
      </c>
      <c r="S107" s="177">
        <f>R107-'PLANILHA S DESONERAÇÃO'!$J$459</f>
        <v>-29973894.07</v>
      </c>
    </row>
    <row r="108" spans="1:19" ht="45" x14ac:dyDescent="0.25">
      <c r="A108" s="142" t="str">
        <f>'PLANILHA S DESONERAÇÃO'!A410</f>
        <v>1.5.5.21</v>
      </c>
      <c r="B108" s="145" t="str">
        <f>VLOOKUP(A108,'PLANILHA S DESONERAÇÃO'!$A$12:$J$458,2,FALSE)</f>
        <v>COMP-55</v>
      </c>
      <c r="C108" s="149" t="str">
        <f>VLOOKUP(A108,'PLANILHA S DESONERAÇÃO'!$A$12:$J$458,4,FALSE)</f>
        <v>Fornecimento e Instalação de Switch de 24 portas, com taxa de transmissão de 10/100/1000 Mbps portas RJ-45 10/100/1000 PoE+ com detecção automática, camada 3, 4 portas Gigabit Ethernet SFP fixas, instalação em rack de 19". ref: 2930F 24G PoE+ 4SFP – Aruba ou similar</v>
      </c>
      <c r="D108" s="145" t="str">
        <f>VLOOKUP(A108,'PLANILHA S DESONERAÇÃO'!$A$12:$J$458,3,FALSE)</f>
        <v>Composições Próprias</v>
      </c>
      <c r="E108" s="145"/>
      <c r="F108" s="145" t="str">
        <f>VLOOKUP(A108,'PLANILHA S DESONERAÇÃO'!$A$12:$J$458,5,FALSE)</f>
        <v>UN</v>
      </c>
      <c r="G108" s="145">
        <f>VLOOKUP(A108,'PLANILHA S DESONERAÇÃO'!$A$11:$J$458,6,FALSE)</f>
        <v>1</v>
      </c>
      <c r="H108" s="158">
        <f>VLOOKUP(A108,'PLANILHA S DESONERAÇÃO'!$A$12:$J$458,9,FALSE)</f>
        <v>15178.12</v>
      </c>
      <c r="I108" s="158">
        <f>VLOOKUP(A108,'PLANILHA S DESONERAÇÃO'!$A$11:$J$458,10,FALSE)</f>
        <v>15178.12</v>
      </c>
      <c r="J108" s="439">
        <f t="shared" si="6"/>
        <v>5.0000000000000001E-4</v>
      </c>
      <c r="K108" s="153">
        <f t="shared" si="7"/>
        <v>0.97545000000000004</v>
      </c>
      <c r="L108" s="145" t="str">
        <f t="shared" si="8"/>
        <v>C</v>
      </c>
      <c r="N108" s="112">
        <f t="shared" si="10"/>
        <v>29238035.989999998</v>
      </c>
      <c r="O108" s="112">
        <f>VLOOKUP(A108,'PLANILHA S DESONERAÇÃO'!$A$11:$J$458,7,FALSE)</f>
        <v>12189.3</v>
      </c>
      <c r="Q108" s="176" t="b">
        <f>I108=VLOOKUP(A108,'PLANILHA S DESONERAÇÃO'!$A$11:$J$459,10,)</f>
        <v>1</v>
      </c>
      <c r="R108" s="177">
        <f t="shared" si="9"/>
        <v>0</v>
      </c>
      <c r="S108" s="177">
        <f>R108-'PLANILHA S DESONERAÇÃO'!$J$459</f>
        <v>-29973894.07</v>
      </c>
    </row>
    <row r="109" spans="1:19" ht="22.5" x14ac:dyDescent="0.25">
      <c r="A109" s="142" t="str">
        <f>'PLANILHA S DESONERAÇÃO'!A342</f>
        <v>1.5.2.8.1</v>
      </c>
      <c r="B109" s="145">
        <f>VLOOKUP(A109,'PLANILHA S DESONERAÇÃO'!$A$12:$J$458,2,FALSE)</f>
        <v>96977</v>
      </c>
      <c r="C109" s="149" t="str">
        <f>VLOOKUP(A109,'PLANILHA S DESONERAÇÃO'!$A$12:$J$458,4,FALSE)</f>
        <v>CORDOALHA DE COBRE NU 50 MM², ENTERRADA, SEM ISOLADOR - FORNECIMENTO E INSTALAÇÃO. AF_12/2017</v>
      </c>
      <c r="D109" s="145" t="str">
        <f>VLOOKUP(A109,'PLANILHA S DESONERAÇÃO'!$A$12:$J$458,3,FALSE)</f>
        <v>SINAPI</v>
      </c>
      <c r="E109" s="145"/>
      <c r="F109" s="145" t="str">
        <f>VLOOKUP(A109,'PLANILHA S DESONERAÇÃO'!$A$12:$J$458,5,FALSE)</f>
        <v>M</v>
      </c>
      <c r="G109" s="145">
        <f>VLOOKUP(A109,'PLANILHA S DESONERAÇÃO'!$A$11:$J$458,6,FALSE)</f>
        <v>231</v>
      </c>
      <c r="H109" s="158">
        <f>VLOOKUP(A109,'PLANILHA S DESONERAÇÃO'!$A$12:$J$458,9,FALSE)</f>
        <v>62.97</v>
      </c>
      <c r="I109" s="158">
        <f>VLOOKUP(A109,'PLANILHA S DESONERAÇÃO'!$A$11:$J$458,10,FALSE)</f>
        <v>14546.07</v>
      </c>
      <c r="J109" s="439">
        <f t="shared" si="6"/>
        <v>5.0000000000000001E-4</v>
      </c>
      <c r="K109" s="153">
        <f t="shared" si="7"/>
        <v>0.97594000000000003</v>
      </c>
      <c r="L109" s="145" t="str">
        <f t="shared" si="8"/>
        <v>C</v>
      </c>
      <c r="N109" s="112">
        <f t="shared" si="10"/>
        <v>29252582.059999999</v>
      </c>
      <c r="O109" s="112">
        <f>VLOOKUP(A109,'PLANILHA S DESONERAÇÃO'!$A$11:$J$458,7,FALSE)</f>
        <v>50.57</v>
      </c>
      <c r="Q109" s="176" t="b">
        <f>I109=VLOOKUP(A109,'PLANILHA S DESONERAÇÃO'!$A$11:$J$459,10,)</f>
        <v>1</v>
      </c>
      <c r="R109" s="177">
        <f t="shared" ref="R109:R140" si="11">$I$417</f>
        <v>0</v>
      </c>
      <c r="S109" s="177">
        <f>R109-'PLANILHA S DESONERAÇÃO'!$J$459</f>
        <v>-29973894.07</v>
      </c>
    </row>
    <row r="110" spans="1:19" ht="22.5" x14ac:dyDescent="0.25">
      <c r="A110" s="142" t="str">
        <f>'PLANILHA S DESONERAÇÃO'!A40</f>
        <v>1.3.5</v>
      </c>
      <c r="B110" s="145">
        <f>VLOOKUP(A110,'PLANILHA S DESONERAÇÃO'!$A$12:$J$458,2,FALSE)</f>
        <v>100322</v>
      </c>
      <c r="C110" s="149" t="str">
        <f>VLOOKUP(A110,'PLANILHA S DESONERAÇÃO'!$A$12:$J$458,4,FALSE)</f>
        <v>LASTRO COM MATERIAL GRANULAR (PEDRA BRITADA N.3), APLICADO EM PISOS OU RADIERS, ESPESSURA DE *50 CM*</v>
      </c>
      <c r="D110" s="145" t="str">
        <f>VLOOKUP(A110,'PLANILHA S DESONERAÇÃO'!$A$12:$J$458,3,FALSE)</f>
        <v>SINAPI</v>
      </c>
      <c r="E110" s="145"/>
      <c r="F110" s="145" t="str">
        <f>VLOOKUP(A110,'PLANILHA S DESONERAÇÃO'!$A$12:$J$458,5,FALSE)</f>
        <v>M3</v>
      </c>
      <c r="G110" s="145">
        <f>VLOOKUP(A110,'PLANILHA S DESONERAÇÃO'!$A$11:$J$458,6,FALSE)</f>
        <v>63</v>
      </c>
      <c r="H110" s="158">
        <f>VLOOKUP(A110,'PLANILHA S DESONERAÇÃO'!$A$12:$J$458,9,FALSE)</f>
        <v>229.9</v>
      </c>
      <c r="I110" s="158">
        <f>VLOOKUP(A110,'PLANILHA S DESONERAÇÃO'!$A$11:$J$458,10,FALSE)</f>
        <v>14483.7</v>
      </c>
      <c r="J110" s="439">
        <f t="shared" si="6"/>
        <v>5.0000000000000001E-4</v>
      </c>
      <c r="K110" s="153">
        <f t="shared" si="7"/>
        <v>0.97641999999999995</v>
      </c>
      <c r="L110" s="145" t="str">
        <f t="shared" si="8"/>
        <v>C</v>
      </c>
      <c r="N110" s="112">
        <f t="shared" si="10"/>
        <v>29267065.760000002</v>
      </c>
      <c r="O110" s="112">
        <f>VLOOKUP(A110,'PLANILHA S DESONERAÇÃO'!$A$11:$J$458,7,FALSE)</f>
        <v>184.63</v>
      </c>
      <c r="Q110" s="176" t="b">
        <f>I110=VLOOKUP(A110,'PLANILHA S DESONERAÇÃO'!$A$11:$J$459,10,)</f>
        <v>1</v>
      </c>
      <c r="R110" s="177">
        <f t="shared" si="11"/>
        <v>0</v>
      </c>
      <c r="S110" s="177">
        <f>R110-'PLANILHA S DESONERAÇÃO'!$J$459</f>
        <v>-29973894.07</v>
      </c>
    </row>
    <row r="111" spans="1:19" ht="22.5" x14ac:dyDescent="0.25">
      <c r="A111" s="142" t="str">
        <f>'PLANILHA S DESONERAÇÃO'!A253</f>
        <v>1.5.1.2</v>
      </c>
      <c r="B111" s="145" t="str">
        <f>VLOOKUP(A111,'PLANILHA S DESONERAÇÃO'!$A$12:$J$458,2,FALSE)</f>
        <v>COMP-12</v>
      </c>
      <c r="C111" s="149" t="str">
        <f>VLOOKUP(A111,'PLANILHA S DESONERAÇÃO'!$A$12:$J$458,4,FALSE)</f>
        <v>Cabo de instrumentação de 2 pares 1,5mm², com blindagem individual e coletiva, isolação em XLPE</v>
      </c>
      <c r="D111" s="145" t="str">
        <f>VLOOKUP(A111,'PLANILHA S DESONERAÇÃO'!$A$12:$J$458,3,FALSE)</f>
        <v>Composições Próprias</v>
      </c>
      <c r="E111" s="145"/>
      <c r="F111" s="145" t="str">
        <f>VLOOKUP(A111,'PLANILHA S DESONERAÇÃO'!$A$12:$J$458,5,FALSE)</f>
        <v>m</v>
      </c>
      <c r="G111" s="145">
        <f>VLOOKUP(A111,'PLANILHA S DESONERAÇÃO'!$A$11:$J$458,6,FALSE)</f>
        <v>670</v>
      </c>
      <c r="H111" s="158">
        <f>VLOOKUP(A111,'PLANILHA S DESONERAÇÃO'!$A$12:$J$458,9,FALSE)</f>
        <v>21.04</v>
      </c>
      <c r="I111" s="158">
        <f>VLOOKUP(A111,'PLANILHA S DESONERAÇÃO'!$A$11:$J$458,10,FALSE)</f>
        <v>14096.8</v>
      </c>
      <c r="J111" s="439">
        <f t="shared" si="6"/>
        <v>5.0000000000000001E-4</v>
      </c>
      <c r="K111" s="153">
        <f t="shared" si="7"/>
        <v>0.97689000000000004</v>
      </c>
      <c r="L111" s="145" t="str">
        <f t="shared" si="8"/>
        <v>C</v>
      </c>
      <c r="N111" s="112">
        <f t="shared" si="10"/>
        <v>29281162.559999999</v>
      </c>
      <c r="O111" s="112">
        <f>VLOOKUP(A111,'PLANILHA S DESONERAÇÃO'!$A$11:$J$458,7,FALSE)</f>
        <v>16.899999999999999</v>
      </c>
      <c r="Q111" s="176" t="b">
        <f>I111=VLOOKUP(A111,'PLANILHA S DESONERAÇÃO'!$A$11:$J$459,10,)</f>
        <v>1</v>
      </c>
      <c r="R111" s="177">
        <f t="shared" si="11"/>
        <v>0</v>
      </c>
      <c r="S111" s="177">
        <f>R111-'PLANILHA S DESONERAÇÃO'!$J$459</f>
        <v>-29973894.07</v>
      </c>
    </row>
    <row r="112" spans="1:19" ht="22.5" x14ac:dyDescent="0.25">
      <c r="A112" s="142" t="str">
        <f>'PLANILHA S DESONERAÇÃO'!A443</f>
        <v>1.6.2.9</v>
      </c>
      <c r="B112" s="145" t="str">
        <f>VLOOKUP(A112,'PLANILHA S DESONERAÇÃO'!$A$12:$J$458,2,FALSE)</f>
        <v>COMP-79</v>
      </c>
      <c r="C112" s="149" t="str">
        <f>VLOOKUP(A112,'PLANILHA S DESONERAÇÃO'!$A$12:$J$458,4,FALSE)</f>
        <v>FORNEC.E ASSENT.DE GRADE MANUAL INCLUINDO PINTURA DE PROTECAO</v>
      </c>
      <c r="D112" s="145" t="str">
        <f>VLOOKUP(A112,'PLANILHA S DESONERAÇÃO'!$A$12:$J$458,3,FALSE)</f>
        <v>Composições Próprias</v>
      </c>
      <c r="E112" s="145"/>
      <c r="F112" s="145" t="str">
        <f>VLOOKUP(A112,'PLANILHA S DESONERAÇÃO'!$A$12:$J$458,5,FALSE)</f>
        <v>m2</v>
      </c>
      <c r="G112" s="145">
        <f>VLOOKUP(A112,'PLANILHA S DESONERAÇÃO'!$A$11:$J$458,6,FALSE)</f>
        <v>14</v>
      </c>
      <c r="H112" s="158">
        <f>VLOOKUP(A112,'PLANILHA S DESONERAÇÃO'!$A$12:$J$458,9,FALSE)</f>
        <v>954.76</v>
      </c>
      <c r="I112" s="158">
        <f>VLOOKUP(A112,'PLANILHA S DESONERAÇÃO'!$A$11:$J$458,10,FALSE)</f>
        <v>13366.64</v>
      </c>
      <c r="J112" s="439">
        <f t="shared" si="6"/>
        <v>4.0000000000000002E-4</v>
      </c>
      <c r="K112" s="153">
        <f t="shared" si="7"/>
        <v>0.97733000000000003</v>
      </c>
      <c r="L112" s="145" t="str">
        <f t="shared" si="8"/>
        <v>C</v>
      </c>
      <c r="N112" s="112">
        <f t="shared" si="10"/>
        <v>29294529.199999999</v>
      </c>
      <c r="O112" s="112">
        <f>VLOOKUP(A112,'PLANILHA S DESONERAÇÃO'!$A$11:$J$458,7,FALSE)</f>
        <v>766.75</v>
      </c>
      <c r="Q112" s="176" t="b">
        <f>I112=VLOOKUP(A112,'PLANILHA S DESONERAÇÃO'!$A$11:$J$459,10,)</f>
        <v>1</v>
      </c>
      <c r="R112" s="177">
        <f t="shared" si="11"/>
        <v>0</v>
      </c>
      <c r="S112" s="177">
        <f>R112-'PLANILHA S DESONERAÇÃO'!$J$459</f>
        <v>-29973894.07</v>
      </c>
    </row>
    <row r="113" spans="1:19" ht="22.5" x14ac:dyDescent="0.25">
      <c r="A113" s="142" t="str">
        <f>'PLANILHA S DESONERAÇÃO'!A215</f>
        <v>1.4.9.16</v>
      </c>
      <c r="B113" s="145">
        <f>VLOOKUP(A113,'PLANILHA S DESONERAÇÃO'!$A$12:$J$458,2,FALSE)</f>
        <v>141909</v>
      </c>
      <c r="C113" s="149" t="str">
        <f>VLOOKUP(A113,'PLANILHA S DESONERAÇÃO'!$A$12:$J$458,4,FALSE)</f>
        <v>Tubo de PVC rígido soldável branco, para esgoto, diâmetro 100mm (4"), inclusive conexões</v>
      </c>
      <c r="D113" s="145" t="str">
        <f>VLOOKUP(A113,'PLANILHA S DESONERAÇÃO'!$A$12:$J$458,3,FALSE)</f>
        <v>DER-ES</v>
      </c>
      <c r="E113" s="145"/>
      <c r="F113" s="145" t="str">
        <f>VLOOKUP(A113,'PLANILHA S DESONERAÇÃO'!$A$12:$J$458,5,FALSE)</f>
        <v>m</v>
      </c>
      <c r="G113" s="145">
        <f>VLOOKUP(A113,'PLANILHA S DESONERAÇÃO'!$A$11:$J$458,6,FALSE)</f>
        <v>124</v>
      </c>
      <c r="H113" s="158">
        <f>VLOOKUP(A113,'PLANILHA S DESONERAÇÃO'!$A$12:$J$458,9,FALSE)</f>
        <v>105.17</v>
      </c>
      <c r="I113" s="158">
        <f>VLOOKUP(A113,'PLANILHA S DESONERAÇÃO'!$A$11:$J$458,10,FALSE)</f>
        <v>13041.08</v>
      </c>
      <c r="J113" s="439">
        <f t="shared" si="6"/>
        <v>4.0000000000000002E-4</v>
      </c>
      <c r="K113" s="153">
        <f t="shared" si="7"/>
        <v>0.97777000000000003</v>
      </c>
      <c r="L113" s="145" t="str">
        <f t="shared" si="8"/>
        <v>C</v>
      </c>
      <c r="N113" s="112">
        <f t="shared" si="10"/>
        <v>29307570.280000001</v>
      </c>
      <c r="O113" s="112">
        <f>VLOOKUP(A113,'PLANILHA S DESONERAÇÃO'!$A$11:$J$458,7,FALSE)</f>
        <v>84.46</v>
      </c>
      <c r="Q113" s="176" t="b">
        <f>I113=VLOOKUP(A113,'PLANILHA S DESONERAÇÃO'!$A$11:$J$459,10,)</f>
        <v>1</v>
      </c>
      <c r="R113" s="177">
        <f t="shared" si="11"/>
        <v>0</v>
      </c>
      <c r="S113" s="177">
        <f>R113-'PLANILHA S DESONERAÇÃO'!$J$459</f>
        <v>-29973894.07</v>
      </c>
    </row>
    <row r="114" spans="1:19" ht="33.75" x14ac:dyDescent="0.25">
      <c r="A114" s="142" t="str">
        <f>'PLANILHA S DESONERAÇÃO'!A17</f>
        <v>1.1.1.3</v>
      </c>
      <c r="B114" s="145">
        <f>VLOOKUP(A114,'PLANILHA S DESONERAÇÃO'!$A$12:$J$458,2,FALSE)</f>
        <v>20713</v>
      </c>
      <c r="C114" s="149" t="str">
        <f>VLOOKUP(A114,'PLANILHA S DESONERAÇÃO'!$A$12:$J$458,4,FALSE)</f>
        <v>Rede de luz, incl. padrão entrada de energia trifás., cabo de ligação até barracões, quadro de distrib., disj. e chave de força (quando necessário), cons. 20m entre padrão entrada e QDG, conf. projeto (1 utilização)</v>
      </c>
      <c r="D114" s="145" t="str">
        <f>VLOOKUP(A114,'PLANILHA S DESONERAÇÃO'!$A$12:$J$458,3,FALSE)</f>
        <v>DER-ES</v>
      </c>
      <c r="E114" s="145"/>
      <c r="F114" s="145" t="str">
        <f>VLOOKUP(A114,'PLANILHA S DESONERAÇÃO'!$A$12:$J$458,5,FALSE)</f>
        <v>m</v>
      </c>
      <c r="G114" s="145">
        <f>VLOOKUP(A114,'PLANILHA S DESONERAÇÃO'!$A$11:$J$458,6,FALSE)</f>
        <v>20</v>
      </c>
      <c r="H114" s="158">
        <f>VLOOKUP(A114,'PLANILHA S DESONERAÇÃO'!$A$12:$J$458,9,FALSE)</f>
        <v>651.87</v>
      </c>
      <c r="I114" s="158">
        <f>VLOOKUP(A114,'PLANILHA S DESONERAÇÃO'!$A$11:$J$458,10,FALSE)</f>
        <v>13037.4</v>
      </c>
      <c r="J114" s="439">
        <f t="shared" si="6"/>
        <v>4.0000000000000002E-4</v>
      </c>
      <c r="K114" s="153">
        <f t="shared" si="7"/>
        <v>0.97819999999999996</v>
      </c>
      <c r="L114" s="145" t="str">
        <f t="shared" si="8"/>
        <v>C</v>
      </c>
      <c r="N114" s="112">
        <f t="shared" si="10"/>
        <v>29320607.68</v>
      </c>
      <c r="O114" s="112">
        <f>VLOOKUP(A114,'PLANILHA S DESONERAÇÃO'!$A$11:$J$458,7,FALSE)</f>
        <v>523.51</v>
      </c>
      <c r="Q114" s="176" t="b">
        <f>I114=VLOOKUP(A114,'PLANILHA S DESONERAÇÃO'!$A$11:$J$459,10,)</f>
        <v>1</v>
      </c>
      <c r="R114" s="177">
        <f t="shared" si="11"/>
        <v>0</v>
      </c>
      <c r="S114" s="177">
        <f>R114-'PLANILHA S DESONERAÇÃO'!$J$459</f>
        <v>-29973894.07</v>
      </c>
    </row>
    <row r="115" spans="1:19" ht="22.5" x14ac:dyDescent="0.25">
      <c r="A115" s="142" t="str">
        <f>'PLANILHA S DESONERAÇÃO'!A442</f>
        <v>1.6.2.8</v>
      </c>
      <c r="B115" s="145" t="str">
        <f>VLOOKUP(A115,'PLANILHA S DESONERAÇÃO'!$A$12:$J$458,2,FALSE)</f>
        <v>COMP-78</v>
      </c>
      <c r="C115" s="149" t="str">
        <f>VLOOKUP(A115,'PLANILHA S DESONERAÇÃO'!$A$12:$J$458,4,FALSE)</f>
        <v>Transporte e montagem de Equipamento de içamento: Monovia em perfil metálico com talha elétrica com trole elétrico, carga = 5.000 kg</v>
      </c>
      <c r="D115" s="145" t="str">
        <f>VLOOKUP(A115,'PLANILHA S DESONERAÇÃO'!$A$12:$J$458,3,FALSE)</f>
        <v>Composições Próprias</v>
      </c>
      <c r="E115" s="145"/>
      <c r="F115" s="145" t="str">
        <f>VLOOKUP(A115,'PLANILHA S DESONERAÇÃO'!$A$12:$J$458,5,FALSE)</f>
        <v>un</v>
      </c>
      <c r="G115" s="145">
        <f>VLOOKUP(A115,'PLANILHA S DESONERAÇÃO'!$A$11:$J$458,6,FALSE)</f>
        <v>1</v>
      </c>
      <c r="H115" s="158">
        <f>VLOOKUP(A115,'PLANILHA S DESONERAÇÃO'!$A$12:$J$458,9,FALSE)</f>
        <v>13034.65</v>
      </c>
      <c r="I115" s="158">
        <f>VLOOKUP(A115,'PLANILHA S DESONERAÇÃO'!$A$11:$J$458,10,FALSE)</f>
        <v>13034.65</v>
      </c>
      <c r="J115" s="439">
        <f t="shared" si="6"/>
        <v>4.0000000000000002E-4</v>
      </c>
      <c r="K115" s="153">
        <f t="shared" si="7"/>
        <v>0.97863999999999995</v>
      </c>
      <c r="L115" s="145" t="str">
        <f t="shared" si="8"/>
        <v>C</v>
      </c>
      <c r="N115" s="112">
        <f t="shared" si="10"/>
        <v>29333642.329999998</v>
      </c>
      <c r="O115" s="112">
        <f>VLOOKUP(A115,'PLANILHA S DESONERAÇÃO'!$A$11:$J$458,7,FALSE)</f>
        <v>10467.92</v>
      </c>
      <c r="Q115" s="176" t="b">
        <f>I115=VLOOKUP(A115,'PLANILHA S DESONERAÇÃO'!$A$11:$J$459,10,)</f>
        <v>1</v>
      </c>
      <c r="R115" s="177">
        <f t="shared" si="11"/>
        <v>0</v>
      </c>
      <c r="S115" s="177">
        <f>R115-'PLANILHA S DESONERAÇÃO'!$J$459</f>
        <v>-29973894.07</v>
      </c>
    </row>
    <row r="116" spans="1:19" ht="33.75" x14ac:dyDescent="0.25">
      <c r="A116" s="142" t="str">
        <f>'PLANILHA S DESONERAÇÃO'!A98</f>
        <v>1.4.1.1</v>
      </c>
      <c r="B116" s="145">
        <f>VLOOKUP(A116,'PLANILHA S DESONERAÇÃO'!$A$12:$J$458,2,FALSE)</f>
        <v>89470</v>
      </c>
      <c r="C116" s="149" t="str">
        <f>VLOOKUP(A116,'PLANILHA S DESONERAÇÃO'!$A$12:$J$458,4,FALSE)</f>
        <v>ALVENARIA DE BLOCOS DE CONCRETO ESTRUTURAL 14X19X39 CM (ESPESSURA 14 CM), FBK = 4,5 MPA, UTILIZANDO COLHER DE PEDREIRO. AF_10/2022</v>
      </c>
      <c r="D116" s="145" t="str">
        <f>VLOOKUP(A116,'PLANILHA S DESONERAÇÃO'!$A$12:$J$458,3,FALSE)</f>
        <v>SINAPI</v>
      </c>
      <c r="E116" s="145"/>
      <c r="F116" s="145" t="str">
        <f>VLOOKUP(A116,'PLANILHA S DESONERAÇÃO'!$A$12:$J$458,5,FALSE)</f>
        <v>M2</v>
      </c>
      <c r="G116" s="145">
        <f>VLOOKUP(A116,'PLANILHA S DESONERAÇÃO'!$A$11:$J$458,6,FALSE)</f>
        <v>112.59</v>
      </c>
      <c r="H116" s="158">
        <f>VLOOKUP(A116,'PLANILHA S DESONERAÇÃO'!$A$12:$J$458,9,FALSE)</f>
        <v>114.79</v>
      </c>
      <c r="I116" s="158">
        <f>VLOOKUP(A116,'PLANILHA S DESONERAÇÃO'!$A$11:$J$458,10,FALSE)</f>
        <v>12924.21</v>
      </c>
      <c r="J116" s="439">
        <f t="shared" si="6"/>
        <v>4.0000000000000002E-4</v>
      </c>
      <c r="K116" s="153">
        <f t="shared" si="7"/>
        <v>0.97907</v>
      </c>
      <c r="L116" s="145" t="str">
        <f t="shared" si="8"/>
        <v>C</v>
      </c>
      <c r="N116" s="112">
        <f t="shared" si="10"/>
        <v>29346566.539999999</v>
      </c>
      <c r="O116" s="112">
        <f>VLOOKUP(A116,'PLANILHA S DESONERAÇÃO'!$A$11:$J$458,7,FALSE)</f>
        <v>92.19</v>
      </c>
      <c r="Q116" s="176" t="b">
        <f>I116=VLOOKUP(A116,'PLANILHA S DESONERAÇÃO'!$A$11:$J$459,10,)</f>
        <v>1</v>
      </c>
      <c r="R116" s="177">
        <f t="shared" si="11"/>
        <v>0</v>
      </c>
      <c r="S116" s="177">
        <f>R116-'PLANILHA S DESONERAÇÃO'!$J$459</f>
        <v>-29973894.07</v>
      </c>
    </row>
    <row r="117" spans="1:19" ht="22.5" x14ac:dyDescent="0.25">
      <c r="A117" s="142" t="str">
        <f>'PLANILHA S DESONERAÇÃO'!A237</f>
        <v>1.4.10.10</v>
      </c>
      <c r="B117" s="145">
        <f>VLOOKUP(A117,'PLANILHA S DESONERAÇÃO'!$A$12:$J$458,2,FALSE)</f>
        <v>200326</v>
      </c>
      <c r="C117" s="149" t="str">
        <f>VLOOKUP(A117,'PLANILHA S DESONERAÇÃO'!$A$12:$J$458,4,FALSE)</f>
        <v>Fornecimento e plantio de grama em placas tipo esmeralda ou amendoim (arachis repens), conforme projeto, inclusive fornecimento de terra vegetal</v>
      </c>
      <c r="D117" s="145" t="str">
        <f>VLOOKUP(A117,'PLANILHA S DESONERAÇÃO'!$A$12:$J$458,3,FALSE)</f>
        <v>DER-ES</v>
      </c>
      <c r="E117" s="145"/>
      <c r="F117" s="145" t="str">
        <f>VLOOKUP(A117,'PLANILHA S DESONERAÇÃO'!$A$12:$J$458,5,FALSE)</f>
        <v>m2</v>
      </c>
      <c r="G117" s="145">
        <f>VLOOKUP(A117,'PLANILHA S DESONERAÇÃO'!$A$11:$J$458,6,FALSE)</f>
        <v>330.9</v>
      </c>
      <c r="H117" s="158">
        <f>VLOOKUP(A117,'PLANILHA S DESONERAÇÃO'!$A$12:$J$458,9,FALSE)</f>
        <v>38.78</v>
      </c>
      <c r="I117" s="158">
        <f>VLOOKUP(A117,'PLANILHA S DESONERAÇÃO'!$A$11:$J$458,10,FALSE)</f>
        <v>12832.3</v>
      </c>
      <c r="J117" s="439">
        <f t="shared" si="6"/>
        <v>4.0000000000000002E-4</v>
      </c>
      <c r="K117" s="153">
        <f t="shared" si="7"/>
        <v>0.97950000000000004</v>
      </c>
      <c r="L117" s="145" t="str">
        <f t="shared" si="8"/>
        <v>C</v>
      </c>
      <c r="N117" s="112">
        <f t="shared" si="10"/>
        <v>29359398.84</v>
      </c>
      <c r="O117" s="112">
        <f>VLOOKUP(A117,'PLANILHA S DESONERAÇÃO'!$A$11:$J$458,7,FALSE)</f>
        <v>31.14</v>
      </c>
      <c r="Q117" s="176" t="b">
        <f>I117=VLOOKUP(A117,'PLANILHA S DESONERAÇÃO'!$A$11:$J$459,10,)</f>
        <v>1</v>
      </c>
      <c r="R117" s="177">
        <f t="shared" si="11"/>
        <v>0</v>
      </c>
      <c r="S117" s="177">
        <f>R117-'PLANILHA S DESONERAÇÃO'!$J$459</f>
        <v>-29973894.07</v>
      </c>
    </row>
    <row r="118" spans="1:19" x14ac:dyDescent="0.25">
      <c r="A118" s="142" t="str">
        <f>'PLANILHA S DESONERAÇÃO'!A23</f>
        <v>1.1.2.1</v>
      </c>
      <c r="B118" s="145">
        <f>VLOOKUP(A118,'PLANILHA S DESONERAÇÃO'!$A$12:$J$458,2,FALSE)</f>
        <v>20344</v>
      </c>
      <c r="C118" s="149" t="str">
        <f>VLOOKUP(A118,'PLANILHA S DESONERAÇÃO'!$A$12:$J$458,4,FALSE)</f>
        <v>Mobilização e desmobilização de conteiner locado para barracão de obra</v>
      </c>
      <c r="D118" s="145" t="str">
        <f>VLOOKUP(A118,'PLANILHA S DESONERAÇÃO'!$A$12:$J$458,3,FALSE)</f>
        <v>DER-ES</v>
      </c>
      <c r="E118" s="145"/>
      <c r="F118" s="145" t="str">
        <f>VLOOKUP(A118,'PLANILHA S DESONERAÇÃO'!$A$12:$J$458,5,FALSE)</f>
        <v>und</v>
      </c>
      <c r="G118" s="145">
        <f>VLOOKUP(A118,'PLANILHA S DESONERAÇÃO'!$A$11:$J$458,6,FALSE)</f>
        <v>6</v>
      </c>
      <c r="H118" s="158">
        <f>VLOOKUP(A118,'PLANILHA S DESONERAÇÃO'!$A$12:$J$458,9,FALSE)</f>
        <v>2133.65</v>
      </c>
      <c r="I118" s="158">
        <f>VLOOKUP(A118,'PLANILHA S DESONERAÇÃO'!$A$11:$J$458,10,FALSE)</f>
        <v>12801.9</v>
      </c>
      <c r="J118" s="439">
        <f t="shared" si="6"/>
        <v>4.0000000000000002E-4</v>
      </c>
      <c r="K118" s="153">
        <f t="shared" si="7"/>
        <v>0.97992999999999997</v>
      </c>
      <c r="L118" s="145" t="str">
        <f t="shared" si="8"/>
        <v>C</v>
      </c>
      <c r="N118" s="112">
        <f t="shared" si="10"/>
        <v>29372200.739999998</v>
      </c>
      <c r="O118" s="112">
        <f>VLOOKUP(A118,'PLANILHA S DESONERAÇÃO'!$A$11:$J$458,7,FALSE)</f>
        <v>1713.5</v>
      </c>
      <c r="Q118" s="176" t="b">
        <f>I118=VLOOKUP(A118,'PLANILHA S DESONERAÇÃO'!$A$11:$J$459,10,)</f>
        <v>1</v>
      </c>
      <c r="R118" s="177">
        <f t="shared" si="11"/>
        <v>0</v>
      </c>
      <c r="S118" s="177">
        <f>R118-'PLANILHA S DESONERAÇÃO'!$J$459</f>
        <v>-29973894.07</v>
      </c>
    </row>
    <row r="119" spans="1:19" ht="33.75" x14ac:dyDescent="0.25">
      <c r="A119" s="142" t="str">
        <f>'PLANILHA S DESONERAÇÃO'!A16</f>
        <v>1.1.1.2</v>
      </c>
      <c r="B119" s="145">
        <f>VLOOKUP(A119,'PLANILHA S DESONERAÇÃO'!$A$12:$J$458,2,FALSE)</f>
        <v>20714</v>
      </c>
      <c r="C119" s="149" t="str">
        <f>VLOOKUP(A119,'PLANILHA S DESONERAÇÃO'!$A$12:$J$458,4,FALSE)</f>
        <v>Rede de esgoto, contendo fossa e filtro, inclusive tubos e conexões de ligação entre caixas, considerando distância de 25m, conforme projeto (1 utilização)</v>
      </c>
      <c r="D119" s="145" t="str">
        <f>VLOOKUP(A119,'PLANILHA S DESONERAÇÃO'!$A$12:$J$458,3,FALSE)</f>
        <v>DER-ES</v>
      </c>
      <c r="E119" s="145"/>
      <c r="F119" s="145" t="str">
        <f>VLOOKUP(A119,'PLANILHA S DESONERAÇÃO'!$A$12:$J$458,5,FALSE)</f>
        <v>m</v>
      </c>
      <c r="G119" s="145">
        <f>VLOOKUP(A119,'PLANILHA S DESONERAÇÃO'!$A$11:$J$458,6,FALSE)</f>
        <v>25</v>
      </c>
      <c r="H119" s="158">
        <f>VLOOKUP(A119,'PLANILHA S DESONERAÇÃO'!$A$12:$J$458,9,FALSE)</f>
        <v>499.99</v>
      </c>
      <c r="I119" s="158">
        <f>VLOOKUP(A119,'PLANILHA S DESONERAÇÃO'!$A$11:$J$458,10,FALSE)</f>
        <v>12499.75</v>
      </c>
      <c r="J119" s="439">
        <f t="shared" si="6"/>
        <v>4.0000000000000002E-4</v>
      </c>
      <c r="K119" s="153">
        <f t="shared" si="7"/>
        <v>0.98033999999999999</v>
      </c>
      <c r="L119" s="145" t="str">
        <f t="shared" si="8"/>
        <v>C</v>
      </c>
      <c r="N119" s="112">
        <f t="shared" si="10"/>
        <v>29384700.489999998</v>
      </c>
      <c r="O119" s="112">
        <f>VLOOKUP(A119,'PLANILHA S DESONERAÇÃO'!$A$11:$J$458,7,FALSE)</f>
        <v>401.53</v>
      </c>
      <c r="Q119" s="176" t="b">
        <f>I119=VLOOKUP(A119,'PLANILHA S DESONERAÇÃO'!$A$11:$J$459,10,)</f>
        <v>1</v>
      </c>
      <c r="R119" s="177">
        <f t="shared" si="11"/>
        <v>0</v>
      </c>
      <c r="S119" s="177">
        <f>R119-'PLANILHA S DESONERAÇÃO'!$J$459</f>
        <v>-29973894.07</v>
      </c>
    </row>
    <row r="120" spans="1:19" ht="45" x14ac:dyDescent="0.25">
      <c r="A120" s="142" t="str">
        <f>'PLANILHA S DESONERAÇÃO'!A25</f>
        <v>1.1.2.3</v>
      </c>
      <c r="B120" s="145">
        <f>VLOOKUP(A120,'PLANILHA S DESONERAÇÃO'!$A$12:$J$458,2,FALSE)</f>
        <v>20353</v>
      </c>
      <c r="C120" s="149" t="str">
        <f>VLOOKUP(A120,'PLANILHA S DESONERAÇÃO'!$A$12:$J$458,4,FALSE)</f>
        <v>Aluguel mensal container para refeitorio, incl. porta, 2 janelas, abert p/ ar cond., 2 pt iluminação, 2 tomadas elét. e 1 tomada telef. Isolamento térmico (paredes e teto), piso em comp. Naval pintado, cert. NR18, incl. laudo descontaminação.</v>
      </c>
      <c r="D120" s="145" t="str">
        <f>VLOOKUP(A120,'PLANILHA S DESONERAÇÃO'!$A$12:$J$458,3,FALSE)</f>
        <v>DER-ES</v>
      </c>
      <c r="E120" s="145"/>
      <c r="F120" s="145" t="str">
        <f>VLOOKUP(A120,'PLANILHA S DESONERAÇÃO'!$A$12:$J$458,5,FALSE)</f>
        <v>ms</v>
      </c>
      <c r="G120" s="145">
        <f>VLOOKUP(A120,'PLANILHA S DESONERAÇÃO'!$A$11:$J$458,6,FALSE)</f>
        <v>9</v>
      </c>
      <c r="H120" s="158">
        <f>VLOOKUP(A120,'PLANILHA S DESONERAÇÃO'!$A$12:$J$458,9,FALSE)</f>
        <v>1362.56</v>
      </c>
      <c r="I120" s="158">
        <f>VLOOKUP(A120,'PLANILHA S DESONERAÇÃO'!$A$11:$J$458,10,FALSE)</f>
        <v>12263.04</v>
      </c>
      <c r="J120" s="439">
        <f t="shared" si="6"/>
        <v>4.0000000000000002E-4</v>
      </c>
      <c r="K120" s="153">
        <f t="shared" si="7"/>
        <v>0.98075000000000001</v>
      </c>
      <c r="L120" s="145" t="str">
        <f t="shared" si="8"/>
        <v>C</v>
      </c>
      <c r="N120" s="112">
        <f t="shared" si="10"/>
        <v>29396963.530000001</v>
      </c>
      <c r="O120" s="112">
        <f>VLOOKUP(A120,'PLANILHA S DESONERAÇÃO'!$A$11:$J$458,7,FALSE)</f>
        <v>1094.25</v>
      </c>
      <c r="Q120" s="176" t="b">
        <f>I120=VLOOKUP(A120,'PLANILHA S DESONERAÇÃO'!$A$11:$J$459,10,)</f>
        <v>1</v>
      </c>
      <c r="R120" s="177">
        <f t="shared" si="11"/>
        <v>0</v>
      </c>
      <c r="S120" s="177">
        <f>R120-'PLANILHA S DESONERAÇÃO'!$J$459</f>
        <v>-29973894.07</v>
      </c>
    </row>
    <row r="121" spans="1:19" ht="45" x14ac:dyDescent="0.25">
      <c r="A121" s="142" t="str">
        <f>'PLANILHA S DESONERAÇÃO'!A107</f>
        <v>1.4.1.10</v>
      </c>
      <c r="B121" s="145">
        <f>VLOOKUP(A121,'PLANILHA S DESONERAÇÃO'!$A$12:$J$458,2,FALSE)</f>
        <v>90105</v>
      </c>
      <c r="C121" s="149" t="str">
        <f>VLOOKUP(A121,'PLANILHA S DESONERAÇÃO'!$A$12:$J$458,4,FALSE)</f>
        <v>Estrutura de madeira de lei Paraju, peroba mica, angelim pedra ou equivalente para telhado de telha cerâmica tipo francesa, com pontaletes, terças, caibros e ripas, inclusive tratamento com cupunicida, exclusive telhas</v>
      </c>
      <c r="D121" s="145" t="str">
        <f>VLOOKUP(A121,'PLANILHA S DESONERAÇÃO'!$A$12:$J$458,3,FALSE)</f>
        <v>DER-ES</v>
      </c>
      <c r="E121" s="145"/>
      <c r="F121" s="145" t="str">
        <f>VLOOKUP(A121,'PLANILHA S DESONERAÇÃO'!$A$12:$J$458,5,FALSE)</f>
        <v>m2</v>
      </c>
      <c r="G121" s="145">
        <f>VLOOKUP(A121,'PLANILHA S DESONERAÇÃO'!$A$11:$J$458,6,FALSE)</f>
        <v>34.200000000000003</v>
      </c>
      <c r="H121" s="158">
        <f>VLOOKUP(A121,'PLANILHA S DESONERAÇÃO'!$A$12:$J$458,9,FALSE)</f>
        <v>356.6</v>
      </c>
      <c r="I121" s="158">
        <f>VLOOKUP(A121,'PLANILHA S DESONERAÇÃO'!$A$11:$J$458,10,FALSE)</f>
        <v>12195.72</v>
      </c>
      <c r="J121" s="439">
        <f t="shared" si="6"/>
        <v>4.0000000000000002E-4</v>
      </c>
      <c r="K121" s="153">
        <f t="shared" si="7"/>
        <v>0.98116000000000003</v>
      </c>
      <c r="L121" s="145" t="str">
        <f t="shared" si="8"/>
        <v>C</v>
      </c>
      <c r="N121" s="112">
        <f t="shared" si="10"/>
        <v>29409159.25</v>
      </c>
      <c r="O121" s="112">
        <f>VLOOKUP(A121,'PLANILHA S DESONERAÇÃO'!$A$11:$J$458,7,FALSE)</f>
        <v>286.38</v>
      </c>
      <c r="Q121" s="176" t="b">
        <f>I121=VLOOKUP(A121,'PLANILHA S DESONERAÇÃO'!$A$11:$J$459,10,)</f>
        <v>1</v>
      </c>
      <c r="R121" s="177">
        <f t="shared" si="11"/>
        <v>0</v>
      </c>
      <c r="S121" s="177">
        <f>R121-'PLANILHA S DESONERAÇÃO'!$J$459</f>
        <v>-29973894.07</v>
      </c>
    </row>
    <row r="122" spans="1:19" ht="45" x14ac:dyDescent="0.25">
      <c r="A122" s="142" t="str">
        <f>'PLANILHA S DESONERAÇÃO'!A26</f>
        <v>1.1.2.4</v>
      </c>
      <c r="B122" s="145">
        <f>VLOOKUP(A122,'PLANILHA S DESONERAÇÃO'!$A$12:$J$458,2,FALSE)</f>
        <v>20355</v>
      </c>
      <c r="C122" s="149" t="str">
        <f>VLOOKUP(A122,'PLANILHA S DESONERAÇÃO'!$A$12:$J$458,4,FALSE)</f>
        <v>Aluguel mensal container sanitário, incl porta, básc, 2 ptos luz, 1 pto aterram., 3vasos, 3lavatórios, calha mictório, 6 chuveiros (1 eletrico), torn.,registros, piso comp. Naval pintado, cert NR18 e laudo descontaminação</v>
      </c>
      <c r="D122" s="145" t="str">
        <f>VLOOKUP(A122,'PLANILHA S DESONERAÇÃO'!$A$12:$J$458,3,FALSE)</f>
        <v>DER-ES</v>
      </c>
      <c r="E122" s="145"/>
      <c r="F122" s="145" t="str">
        <f>VLOOKUP(A122,'PLANILHA S DESONERAÇÃO'!$A$12:$J$458,5,FALSE)</f>
        <v>ms</v>
      </c>
      <c r="G122" s="145">
        <f>VLOOKUP(A122,'PLANILHA S DESONERAÇÃO'!$A$11:$J$458,6,FALSE)</f>
        <v>9</v>
      </c>
      <c r="H122" s="158">
        <f>VLOOKUP(A122,'PLANILHA S DESONERAÇÃO'!$A$12:$J$458,9,FALSE)</f>
        <v>1277.1600000000001</v>
      </c>
      <c r="I122" s="158">
        <f>VLOOKUP(A122,'PLANILHA S DESONERAÇÃO'!$A$11:$J$458,10,FALSE)</f>
        <v>11494.44</v>
      </c>
      <c r="J122" s="439">
        <f t="shared" si="6"/>
        <v>4.0000000000000002E-4</v>
      </c>
      <c r="K122" s="153">
        <f t="shared" si="7"/>
        <v>0.98153999999999997</v>
      </c>
      <c r="L122" s="145" t="str">
        <f t="shared" si="8"/>
        <v>C</v>
      </c>
      <c r="N122" s="112">
        <f t="shared" si="10"/>
        <v>29420653.690000001</v>
      </c>
      <c r="O122" s="112">
        <f>VLOOKUP(A122,'PLANILHA S DESONERAÇÃO'!$A$11:$J$458,7,FALSE)</f>
        <v>1025.67</v>
      </c>
      <c r="Q122" s="176" t="b">
        <f>I122=VLOOKUP(A122,'PLANILHA S DESONERAÇÃO'!$A$11:$J$459,10,)</f>
        <v>1</v>
      </c>
      <c r="R122" s="177">
        <f t="shared" si="11"/>
        <v>0</v>
      </c>
      <c r="S122" s="177">
        <f>R122-'PLANILHA S DESONERAÇÃO'!$J$459</f>
        <v>-29973894.07</v>
      </c>
    </row>
    <row r="123" spans="1:19" x14ac:dyDescent="0.25">
      <c r="A123" s="142" t="str">
        <f>'PLANILHA S DESONERAÇÃO'!A80</f>
        <v>1.3.25.3</v>
      </c>
      <c r="B123" s="145">
        <f>VLOOKUP(A123,'PLANILHA S DESONERAÇÃO'!$A$12:$J$458,2,FALSE)</f>
        <v>1106282</v>
      </c>
      <c r="C123" s="149" t="str">
        <f>VLOOKUP(A123,'PLANILHA S DESONERAÇÃO'!$A$12:$J$458,4,FALSE)</f>
        <v>Concreto para bombeamento fck = 40 MPa</v>
      </c>
      <c r="D123" s="145" t="str">
        <f>VLOOKUP(A123,'PLANILHA S DESONERAÇÃO'!$A$12:$J$458,3,FALSE)</f>
        <v>SICRO</v>
      </c>
      <c r="E123" s="145"/>
      <c r="F123" s="145" t="str">
        <f>VLOOKUP(A123,'PLANILHA S DESONERAÇÃO'!$A$12:$J$458,5,FALSE)</f>
        <v>m³</v>
      </c>
      <c r="G123" s="145">
        <f>VLOOKUP(A123,'PLANILHA S DESONERAÇÃO'!$A$11:$J$458,6,FALSE)</f>
        <v>18.5</v>
      </c>
      <c r="H123" s="158">
        <f>VLOOKUP(A123,'PLANILHA S DESONERAÇÃO'!$A$12:$J$458,9,FALSE)</f>
        <v>610.30999999999995</v>
      </c>
      <c r="I123" s="158">
        <f>VLOOKUP(A123,'PLANILHA S DESONERAÇÃO'!$A$11:$J$458,10,FALSE)</f>
        <v>11290.74</v>
      </c>
      <c r="J123" s="439">
        <f t="shared" si="6"/>
        <v>4.0000000000000002E-4</v>
      </c>
      <c r="K123" s="153">
        <f t="shared" si="7"/>
        <v>0.98192000000000002</v>
      </c>
      <c r="L123" s="145" t="str">
        <f t="shared" si="8"/>
        <v>C</v>
      </c>
      <c r="N123" s="112">
        <f t="shared" si="10"/>
        <v>29431944.43</v>
      </c>
      <c r="O123" s="112">
        <f>VLOOKUP(A123,'PLANILHA S DESONERAÇÃO'!$A$11:$J$458,7,FALSE)</f>
        <v>490.13</v>
      </c>
      <c r="Q123" s="176" t="b">
        <f>I123=VLOOKUP(A123,'PLANILHA S DESONERAÇÃO'!$A$11:$J$459,10,)</f>
        <v>1</v>
      </c>
      <c r="R123" s="177">
        <f t="shared" si="11"/>
        <v>0</v>
      </c>
      <c r="S123" s="177">
        <f>R123-'PLANILHA S DESONERAÇÃO'!$J$459</f>
        <v>-29973894.07</v>
      </c>
    </row>
    <row r="124" spans="1:19" ht="56.25" x14ac:dyDescent="0.25">
      <c r="A124" s="142" t="str">
        <f>'PLANILHA S DESONERAÇÃO'!A159</f>
        <v>1.4.5.1</v>
      </c>
      <c r="B124" s="145">
        <f>VLOOKUP(A124,'PLANILHA S DESONERAÇÃO'!$A$12:$J$458,2,FALSE)</f>
        <v>102362</v>
      </c>
      <c r="C124" s="149" t="str">
        <f>VLOOKUP(A124,'PLANILHA S DESONERAÇÃO'!$A$12:$J$458,4,FALSE)</f>
        <v>ALAMBRADO PARA QUADRA POLIESPORTIVA, ESTRUTURADO POR TUBOS DE ACO GALVANIZADO, (MONTANTES COM DIAMETRO 2", TRAVESSAS E ESCORAS COM DIÂMETRO 1 ¼?), COM TELA DE ARAME GALVANIZADO, FIO 14 BWG E MALHA QUADRADA 5X5CM (EXCETO MURETA). AF_03/2021</v>
      </c>
      <c r="D124" s="145" t="str">
        <f>VLOOKUP(A124,'PLANILHA S DESONERAÇÃO'!$A$12:$J$458,3,FALSE)</f>
        <v>SINAPI</v>
      </c>
      <c r="E124" s="145"/>
      <c r="F124" s="145" t="str">
        <f>VLOOKUP(A124,'PLANILHA S DESONERAÇÃO'!$A$12:$J$458,5,FALSE)</f>
        <v>M2</v>
      </c>
      <c r="G124" s="145">
        <f>VLOOKUP(A124,'PLANILHA S DESONERAÇÃO'!$A$11:$J$458,6,FALSE)</f>
        <v>38.79</v>
      </c>
      <c r="H124" s="158">
        <f>VLOOKUP(A124,'PLANILHA S DESONERAÇÃO'!$A$12:$J$458,9,FALSE)</f>
        <v>285.2</v>
      </c>
      <c r="I124" s="158">
        <f>VLOOKUP(A124,'PLANILHA S DESONERAÇÃO'!$A$11:$J$458,10,FALSE)</f>
        <v>11062.91</v>
      </c>
      <c r="J124" s="439">
        <f t="shared" si="6"/>
        <v>4.0000000000000002E-4</v>
      </c>
      <c r="K124" s="153">
        <f t="shared" si="7"/>
        <v>0.98229</v>
      </c>
      <c r="L124" s="145" t="str">
        <f t="shared" si="8"/>
        <v>C</v>
      </c>
      <c r="N124" s="112">
        <f t="shared" si="10"/>
        <v>29443007.34</v>
      </c>
      <c r="O124" s="112">
        <f>VLOOKUP(A124,'PLANILHA S DESONERAÇÃO'!$A$11:$J$458,7,FALSE)</f>
        <v>229.04</v>
      </c>
      <c r="Q124" s="176" t="b">
        <f>I124=VLOOKUP(A124,'PLANILHA S DESONERAÇÃO'!$A$11:$J$459,10,)</f>
        <v>1</v>
      </c>
      <c r="R124" s="177">
        <f t="shared" si="11"/>
        <v>0</v>
      </c>
      <c r="S124" s="177">
        <f>R124-'PLANILHA S DESONERAÇÃO'!$J$459</f>
        <v>-29973894.07</v>
      </c>
    </row>
    <row r="125" spans="1:19" ht="45" x14ac:dyDescent="0.25">
      <c r="A125" s="142" t="str">
        <f>'PLANILHA S DESONERAÇÃO'!A34</f>
        <v>1.2.1.2</v>
      </c>
      <c r="B125" s="145">
        <f>VLOOKUP(A125,'PLANILHA S DESONERAÇÃO'!$A$12:$J$458,2,FALSE)</f>
        <v>7043</v>
      </c>
      <c r="C125" s="149" t="str">
        <f>VLOOKUP(A125,'PLANILHA S DESONERAÇÃO'!$A$12:$J$458,4,FALSE)</f>
        <v>MOTOBOMBA TRASH (PARA ÁGUA SUJA) AUTO ESCORVANTE, MOTOR GASOLINA DE 6,41 HP, DIÂMETROS DE SUCÇÃO X RECALQUE: 3" X 3", HM/Q = 10 MCA / 60 M3/H A 23 MCA / 0 M3/H - CHI DIURNO. AF_10/2014 (CONSIDERANDO 4 BOMBAS A DISPOSIÇÃO DURANTE 9 MESES)</v>
      </c>
      <c r="D125" s="145" t="str">
        <f>VLOOKUP(A125,'PLANILHA S DESONERAÇÃO'!$A$12:$J$458,3,FALSE)</f>
        <v>SINAPI</v>
      </c>
      <c r="E125" s="145"/>
      <c r="F125" s="145" t="str">
        <f>VLOOKUP(A125,'PLANILHA S DESONERAÇÃO'!$A$12:$J$458,5,FALSE)</f>
        <v>CHI</v>
      </c>
      <c r="G125" s="145">
        <f>VLOOKUP(A125,'PLANILHA S DESONERAÇÃO'!$A$11:$J$458,6,FALSE)</f>
        <v>25920</v>
      </c>
      <c r="H125" s="158">
        <f>VLOOKUP(A125,'PLANILHA S DESONERAÇÃO'!$A$12:$J$458,9,FALSE)</f>
        <v>0.42</v>
      </c>
      <c r="I125" s="158">
        <f>VLOOKUP(A125,'PLANILHA S DESONERAÇÃO'!$A$11:$J$458,10,FALSE)</f>
        <v>10886.4</v>
      </c>
      <c r="J125" s="439">
        <f t="shared" si="6"/>
        <v>4.0000000000000002E-4</v>
      </c>
      <c r="K125" s="153">
        <f t="shared" si="7"/>
        <v>0.98265000000000002</v>
      </c>
      <c r="L125" s="145" t="str">
        <f t="shared" si="8"/>
        <v>C</v>
      </c>
      <c r="N125" s="112">
        <f t="shared" si="10"/>
        <v>29453893.739999998</v>
      </c>
      <c r="O125" s="112">
        <f>VLOOKUP(A125,'PLANILHA S DESONERAÇÃO'!$A$11:$J$458,7,FALSE)</f>
        <v>0.34</v>
      </c>
      <c r="Q125" s="176" t="b">
        <f>I125=VLOOKUP(A125,'PLANILHA S DESONERAÇÃO'!$A$11:$J$459,10,)</f>
        <v>1</v>
      </c>
      <c r="R125" s="177">
        <f t="shared" si="11"/>
        <v>0</v>
      </c>
      <c r="S125" s="177">
        <f>R125-'PLANILHA S DESONERAÇÃO'!$J$459</f>
        <v>-29973894.07</v>
      </c>
    </row>
    <row r="126" spans="1:19" ht="22.5" x14ac:dyDescent="0.25">
      <c r="A126" s="142" t="str">
        <f>'PLANILHA S DESONERAÇÃO'!A93</f>
        <v>1.3.26.10</v>
      </c>
      <c r="B126" s="145">
        <f>VLOOKUP(A126,'PLANILHA S DESONERAÇÃO'!$A$12:$J$458,2,FALSE)</f>
        <v>40639</v>
      </c>
      <c r="C126" s="149" t="str">
        <f>VLOOKUP(A126,'PLANILHA S DESONERAÇÃO'!$A$12:$J$458,4,FALSE)</f>
        <v>Dreno vertical D = 75 mm em PVC, com geotêxtil não tecido resistência longitudinal 16 kN/m</v>
      </c>
      <c r="D126" s="145" t="str">
        <f>VLOOKUP(A126,'PLANILHA S DESONERAÇÃO'!$A$12:$J$458,3,FALSE)</f>
        <v>DER-ES</v>
      </c>
      <c r="E126" s="145"/>
      <c r="F126" s="145" t="str">
        <f>VLOOKUP(A126,'PLANILHA S DESONERAÇÃO'!$A$12:$J$458,5,FALSE)</f>
        <v>M</v>
      </c>
      <c r="G126" s="145">
        <f>VLOOKUP(A126,'PLANILHA S DESONERAÇÃO'!$A$11:$J$458,6,FALSE)</f>
        <v>13.75</v>
      </c>
      <c r="H126" s="158">
        <f>VLOOKUP(A126,'PLANILHA S DESONERAÇÃO'!$A$12:$J$458,9,FALSE)</f>
        <v>783.12</v>
      </c>
      <c r="I126" s="158">
        <f>VLOOKUP(A126,'PLANILHA S DESONERAÇÃO'!$A$11:$J$458,10,FALSE)</f>
        <v>10767.9</v>
      </c>
      <c r="J126" s="439">
        <f t="shared" si="6"/>
        <v>4.0000000000000002E-4</v>
      </c>
      <c r="K126" s="153">
        <f t="shared" si="7"/>
        <v>0.98301000000000005</v>
      </c>
      <c r="L126" s="145" t="str">
        <f t="shared" si="8"/>
        <v>C</v>
      </c>
      <c r="N126" s="112">
        <f t="shared" si="10"/>
        <v>29464661.640000001</v>
      </c>
      <c r="O126" s="112">
        <f>VLOOKUP(A126,'PLANILHA S DESONERAÇÃO'!$A$11:$J$458,7,FALSE)</f>
        <v>628.91</v>
      </c>
      <c r="Q126" s="176" t="b">
        <f>I126=VLOOKUP(A126,'PLANILHA S DESONERAÇÃO'!$A$11:$J$459,10,)</f>
        <v>1</v>
      </c>
      <c r="R126" s="177">
        <f t="shared" si="11"/>
        <v>0</v>
      </c>
      <c r="S126" s="177">
        <f>R126-'PLANILHA S DESONERAÇÃO'!$J$459</f>
        <v>-29973894.07</v>
      </c>
    </row>
    <row r="127" spans="1:19" ht="22.5" x14ac:dyDescent="0.25">
      <c r="A127" s="142" t="str">
        <f>'PLANILHA S DESONERAÇÃO'!A89</f>
        <v>1.3.26.6</v>
      </c>
      <c r="B127" s="145">
        <f>VLOOKUP(A127,'PLANILHA S DESONERAÇÃO'!$A$12:$J$458,2,FALSE)</f>
        <v>44535</v>
      </c>
      <c r="C127" s="149" t="str">
        <f>VLOOKUP(A127,'PLANILHA S DESONERAÇÃO'!$A$12:$J$458,4,FALSE)</f>
        <v>SERVICO DE BOMBEAMENTO DE CONCRETO COM CONSUMO MINIMO DE 40 M3</v>
      </c>
      <c r="D127" s="145" t="str">
        <f>VLOOKUP(A127,'PLANILHA S DESONERAÇÃO'!$A$12:$J$458,3,FALSE)</f>
        <v>SINAPI</v>
      </c>
      <c r="E127" s="145"/>
      <c r="F127" s="145" t="str">
        <f>VLOOKUP(A127,'PLANILHA S DESONERAÇÃO'!$A$12:$J$458,5,FALSE)</f>
        <v>M3</v>
      </c>
      <c r="G127" s="145">
        <f>VLOOKUP(A127,'PLANILHA S DESONERAÇÃO'!$A$11:$J$458,6,FALSE)</f>
        <v>163.41999999999999</v>
      </c>
      <c r="H127" s="158">
        <f>VLOOKUP(A127,'PLANILHA S DESONERAÇÃO'!$A$12:$J$458,9,FALSE)</f>
        <v>65.290000000000006</v>
      </c>
      <c r="I127" s="158">
        <f>VLOOKUP(A127,'PLANILHA S DESONERAÇÃO'!$A$11:$J$458,10,FALSE)</f>
        <v>10669.69</v>
      </c>
      <c r="J127" s="439">
        <f t="shared" si="6"/>
        <v>4.0000000000000002E-4</v>
      </c>
      <c r="K127" s="153">
        <f t="shared" si="7"/>
        <v>0.98336999999999997</v>
      </c>
      <c r="L127" s="145" t="str">
        <f t="shared" si="8"/>
        <v>C</v>
      </c>
      <c r="N127" s="112">
        <f t="shared" si="10"/>
        <v>29475331.329999998</v>
      </c>
      <c r="O127" s="112">
        <f>VLOOKUP(A127,'PLANILHA S DESONERAÇÃO'!$A$11:$J$458,7,FALSE)</f>
        <v>52.43</v>
      </c>
      <c r="Q127" s="176" t="b">
        <f>I127=VLOOKUP(A127,'PLANILHA S DESONERAÇÃO'!$A$11:$J$459,10,)</f>
        <v>1</v>
      </c>
      <c r="R127" s="177">
        <f t="shared" si="11"/>
        <v>0</v>
      </c>
      <c r="S127" s="177">
        <f>R127-'PLANILHA S DESONERAÇÃO'!$J$459</f>
        <v>-29973894.07</v>
      </c>
    </row>
    <row r="128" spans="1:19" ht="45" x14ac:dyDescent="0.25">
      <c r="A128" s="142" t="str">
        <f>'PLANILHA S DESONERAÇÃO'!A315</f>
        <v>1.5.2.5.4</v>
      </c>
      <c r="B128" s="145" t="str">
        <f>VLOOKUP(A128,'PLANILHA S DESONERAÇÃO'!$A$12:$J$458,2,FALSE)</f>
        <v>COMP-37</v>
      </c>
      <c r="C128" s="149" t="str">
        <f>VLOOKUP(A128,'PLANILHA S DESONERAÇÃO'!$A$12:$J$458,4,FALSE)</f>
        <v>Poste telecônico reto, em aço galvanizado, com flange / flangeado na base, com chumbadores e demais peças para fixação, pintura eletrostática a quente em poliéster, 2500 mm. Com 01 luminária no formato pétala, LED 23W-220V, IP65.</v>
      </c>
      <c r="D128" s="145" t="str">
        <f>VLOOKUP(A128,'PLANILHA S DESONERAÇÃO'!$A$12:$J$458,3,FALSE)</f>
        <v>Composições Próprias</v>
      </c>
      <c r="E128" s="145"/>
      <c r="F128" s="145" t="str">
        <f>VLOOKUP(A128,'PLANILHA S DESONERAÇÃO'!$A$12:$J$458,5,FALSE)</f>
        <v>UN</v>
      </c>
      <c r="G128" s="145">
        <f>VLOOKUP(A128,'PLANILHA S DESONERAÇÃO'!$A$11:$J$458,6,FALSE)</f>
        <v>8</v>
      </c>
      <c r="H128" s="158">
        <f>VLOOKUP(A128,'PLANILHA S DESONERAÇÃO'!$A$12:$J$458,9,FALSE)</f>
        <v>1312.66</v>
      </c>
      <c r="I128" s="158">
        <f>VLOOKUP(A128,'PLANILHA S DESONERAÇÃO'!$A$11:$J$458,10,FALSE)</f>
        <v>10501.28</v>
      </c>
      <c r="J128" s="439">
        <f t="shared" si="6"/>
        <v>4.0000000000000002E-4</v>
      </c>
      <c r="K128" s="153">
        <f t="shared" si="7"/>
        <v>0.98372000000000004</v>
      </c>
      <c r="L128" s="145" t="str">
        <f t="shared" si="8"/>
        <v>C</v>
      </c>
      <c r="N128" s="112">
        <f t="shared" si="10"/>
        <v>29485832.609999999</v>
      </c>
      <c r="O128" s="112">
        <f>VLOOKUP(A128,'PLANILHA S DESONERAÇÃO'!$A$11:$J$458,7,FALSE)</f>
        <v>1054.18</v>
      </c>
      <c r="Q128" s="176" t="b">
        <f>I128=VLOOKUP(A128,'PLANILHA S DESONERAÇÃO'!$A$11:$J$459,10,)</f>
        <v>1</v>
      </c>
      <c r="R128" s="177">
        <f t="shared" si="11"/>
        <v>0</v>
      </c>
      <c r="S128" s="177">
        <f>R128-'PLANILHA S DESONERAÇÃO'!$J$459</f>
        <v>-29973894.07</v>
      </c>
    </row>
    <row r="129" spans="1:19" x14ac:dyDescent="0.25">
      <c r="A129" s="142" t="str">
        <f>'PLANILHA S DESONERAÇÃO'!A42</f>
        <v>1.3.7</v>
      </c>
      <c r="B129" s="145">
        <f>VLOOKUP(A129,'PLANILHA S DESONERAÇÃO'!$A$12:$J$458,2,FALSE)</f>
        <v>407820</v>
      </c>
      <c r="C129" s="149" t="str">
        <f>VLOOKUP(A129,'PLANILHA S DESONERAÇÃO'!$A$12:$J$458,4,FALSE)</f>
        <v>Armação em aço CA-60 - fornecimento, preparo e colocação</v>
      </c>
      <c r="D129" s="145" t="str">
        <f>VLOOKUP(A129,'PLANILHA S DESONERAÇÃO'!$A$12:$J$458,3,FALSE)</f>
        <v>SICRO</v>
      </c>
      <c r="E129" s="145"/>
      <c r="F129" s="145" t="str">
        <f>VLOOKUP(A129,'PLANILHA S DESONERAÇÃO'!$A$12:$J$458,5,FALSE)</f>
        <v>kg</v>
      </c>
      <c r="G129" s="145">
        <f>VLOOKUP(A129,'PLANILHA S DESONERAÇÃO'!$A$11:$J$458,6,FALSE)</f>
        <v>625</v>
      </c>
      <c r="H129" s="158">
        <f>VLOOKUP(A129,'PLANILHA S DESONERAÇÃO'!$A$12:$J$458,9,FALSE)</f>
        <v>16.47</v>
      </c>
      <c r="I129" s="158">
        <f>VLOOKUP(A129,'PLANILHA S DESONERAÇÃO'!$A$11:$J$458,10,FALSE)</f>
        <v>10293.75</v>
      </c>
      <c r="J129" s="439">
        <f t="shared" si="6"/>
        <v>2.9999999999999997E-4</v>
      </c>
      <c r="K129" s="153">
        <f t="shared" si="7"/>
        <v>0.98406000000000005</v>
      </c>
      <c r="L129" s="145" t="str">
        <f t="shared" si="8"/>
        <v>C</v>
      </c>
      <c r="N129" s="112">
        <f t="shared" si="10"/>
        <v>29496126.359999999</v>
      </c>
      <c r="O129" s="112">
        <f>VLOOKUP(A129,'PLANILHA S DESONERAÇÃO'!$A$11:$J$458,7,FALSE)</f>
        <v>13.23</v>
      </c>
      <c r="Q129" s="176" t="b">
        <f>I129=VLOOKUP(A129,'PLANILHA S DESONERAÇÃO'!$A$11:$J$459,10,)</f>
        <v>1</v>
      </c>
      <c r="R129" s="177">
        <f t="shared" si="11"/>
        <v>0</v>
      </c>
      <c r="S129" s="177">
        <f>R129-'PLANILHA S DESONERAÇÃO'!$J$459</f>
        <v>-29973894.07</v>
      </c>
    </row>
    <row r="130" spans="1:19" x14ac:dyDescent="0.25">
      <c r="A130" s="142" t="str">
        <f>'PLANILHA S DESONERAÇÃO'!A272</f>
        <v>1.5.2.1.3</v>
      </c>
      <c r="B130" s="145">
        <f>VLOOKUP(A130,'PLANILHA S DESONERAÇÃO'!$A$12:$J$458,2,FALSE)</f>
        <v>4221</v>
      </c>
      <c r="C130" s="149" t="str">
        <f>VLOOKUP(A130,'PLANILHA S DESONERAÇÃO'!$A$12:$J$458,4,FALSE)</f>
        <v>OLEO DIESEL COMBUSTIVEL COMUM - BDI = 14,02</v>
      </c>
      <c r="D130" s="145" t="str">
        <f>VLOOKUP(A130,'PLANILHA S DESONERAÇÃO'!$A$12:$J$458,3,FALSE)</f>
        <v>SINAPI</v>
      </c>
      <c r="E130" s="145"/>
      <c r="F130" s="145" t="str">
        <f>VLOOKUP(A130,'PLANILHA S DESONERAÇÃO'!$A$12:$J$458,5,FALSE)</f>
        <v>unid</v>
      </c>
      <c r="G130" s="145">
        <f>VLOOKUP(A130,'PLANILHA S DESONERAÇÃO'!$A$11:$J$458,6,FALSE)</f>
        <v>1500</v>
      </c>
      <c r="H130" s="158">
        <f>VLOOKUP(A130,'PLANILHA S DESONERAÇÃO'!$A$12:$J$458,9,FALSE)</f>
        <v>6.86</v>
      </c>
      <c r="I130" s="158">
        <f>VLOOKUP(A130,'PLANILHA S DESONERAÇÃO'!$A$11:$J$458,10,FALSE)</f>
        <v>10290</v>
      </c>
      <c r="J130" s="439">
        <f t="shared" si="6"/>
        <v>2.9999999999999997E-4</v>
      </c>
      <c r="K130" s="153">
        <f t="shared" si="7"/>
        <v>0.98440000000000005</v>
      </c>
      <c r="L130" s="145" t="str">
        <f t="shared" si="8"/>
        <v>C</v>
      </c>
      <c r="N130" s="112">
        <f t="shared" si="10"/>
        <v>29506416.359999999</v>
      </c>
      <c r="O130" s="112">
        <f>VLOOKUP(A130,'PLANILHA S DESONERAÇÃO'!$A$11:$J$458,7,FALSE)</f>
        <v>6.02</v>
      </c>
      <c r="Q130" s="176" t="b">
        <f>I130=VLOOKUP(A130,'PLANILHA S DESONERAÇÃO'!$A$11:$J$459,10,)</f>
        <v>1</v>
      </c>
      <c r="R130" s="177">
        <f t="shared" si="11"/>
        <v>0</v>
      </c>
      <c r="S130" s="177">
        <f>R130-'PLANILHA S DESONERAÇÃO'!$J$459</f>
        <v>-29973894.07</v>
      </c>
    </row>
    <row r="131" spans="1:19" ht="45" x14ac:dyDescent="0.25">
      <c r="A131" s="142" t="str">
        <f>'PLANILHA S DESONERAÇÃO'!A171</f>
        <v>1.4.6.10</v>
      </c>
      <c r="B131" s="145">
        <f>VLOOKUP(A131,'PLANILHA S DESONERAÇÃO'!$A$12:$J$458,2,FALSE)</f>
        <v>90104</v>
      </c>
      <c r="C131" s="149" t="str">
        <f>VLOOKUP(A131,'PLANILHA S DESONERAÇÃO'!$A$12:$J$458,4,FALSE)</f>
        <v>Estrutura de madeira de lei tipo Paraju, peroba mica, angelim pedra ou equivalente para telhado de telhas cerâmicas tipo capa e canal c/ tesouras, pilares, vigas, terças, caibros e ripas, incl. trat. c/cupinicida, exclusive telhas</v>
      </c>
      <c r="D131" s="145" t="str">
        <f>VLOOKUP(A131,'PLANILHA S DESONERAÇÃO'!$A$12:$J$458,3,FALSE)</f>
        <v>DER-ES</v>
      </c>
      <c r="E131" s="145"/>
      <c r="F131" s="145" t="str">
        <f>VLOOKUP(A131,'PLANILHA S DESONERAÇÃO'!$A$12:$J$458,5,FALSE)</f>
        <v>m2</v>
      </c>
      <c r="G131" s="145">
        <f>VLOOKUP(A131,'PLANILHA S DESONERAÇÃO'!$A$11:$J$458,6,FALSE)</f>
        <v>18</v>
      </c>
      <c r="H131" s="158">
        <f>VLOOKUP(A131,'PLANILHA S DESONERAÇÃO'!$A$12:$J$458,9,FALSE)</f>
        <v>571.58000000000004</v>
      </c>
      <c r="I131" s="158">
        <f>VLOOKUP(A131,'PLANILHA S DESONERAÇÃO'!$A$11:$J$458,10,FALSE)</f>
        <v>10288.44</v>
      </c>
      <c r="J131" s="439">
        <f t="shared" si="6"/>
        <v>2.9999999999999997E-4</v>
      </c>
      <c r="K131" s="153">
        <f t="shared" si="7"/>
        <v>0.98475000000000001</v>
      </c>
      <c r="L131" s="145" t="str">
        <f t="shared" si="8"/>
        <v>C</v>
      </c>
      <c r="N131" s="112">
        <f t="shared" si="10"/>
        <v>29516704.800000001</v>
      </c>
      <c r="O131" s="112">
        <f>VLOOKUP(A131,'PLANILHA S DESONERAÇÃO'!$A$11:$J$458,7,FALSE)</f>
        <v>459.03</v>
      </c>
      <c r="Q131" s="176" t="b">
        <f>I131=VLOOKUP(A131,'PLANILHA S DESONERAÇÃO'!$A$11:$J$459,10,)</f>
        <v>1</v>
      </c>
      <c r="R131" s="177">
        <f t="shared" si="11"/>
        <v>0</v>
      </c>
      <c r="S131" s="177">
        <f>R131-'PLANILHA S DESONERAÇÃO'!$J$459</f>
        <v>-29973894.07</v>
      </c>
    </row>
    <row r="132" spans="1:19" x14ac:dyDescent="0.25">
      <c r="A132" s="142" t="str">
        <f>'PLANILHA S DESONERAÇÃO'!A386</f>
        <v>1.5.4.20</v>
      </c>
      <c r="B132" s="145">
        <f>VLOOKUP(A132,'PLANILHA S DESONERAÇÃO'!$A$12:$J$458,2,FALSE)</f>
        <v>151506</v>
      </c>
      <c r="C132" s="149" t="str">
        <f>VLOOKUP(A132,'PLANILHA S DESONERAÇÃO'!$A$12:$J$458,4,FALSE)</f>
        <v>Haste de terra tipo COPPERWELD - 5/8" x 2.40m</v>
      </c>
      <c r="D132" s="145" t="str">
        <f>VLOOKUP(A132,'PLANILHA S DESONERAÇÃO'!$A$12:$J$458,3,FALSE)</f>
        <v>DER-ES</v>
      </c>
      <c r="E132" s="145"/>
      <c r="F132" s="145" t="str">
        <f>VLOOKUP(A132,'PLANILHA S DESONERAÇÃO'!$A$12:$J$458,5,FALSE)</f>
        <v>und</v>
      </c>
      <c r="G132" s="145">
        <f>VLOOKUP(A132,'PLANILHA S DESONERAÇÃO'!$A$11:$J$458,6,FALSE)</f>
        <v>32</v>
      </c>
      <c r="H132" s="158">
        <f>VLOOKUP(A132,'PLANILHA S DESONERAÇÃO'!$A$12:$J$458,9,FALSE)</f>
        <v>304.27999999999997</v>
      </c>
      <c r="I132" s="158">
        <f>VLOOKUP(A132,'PLANILHA S DESONERAÇÃO'!$A$11:$J$458,10,FALSE)</f>
        <v>9736.9599999999991</v>
      </c>
      <c r="J132" s="439">
        <f t="shared" si="6"/>
        <v>2.9999999999999997E-4</v>
      </c>
      <c r="K132" s="153">
        <f t="shared" si="7"/>
        <v>0.98507</v>
      </c>
      <c r="L132" s="145" t="str">
        <f t="shared" si="8"/>
        <v>C</v>
      </c>
      <c r="N132" s="112">
        <f t="shared" si="10"/>
        <v>29526441.760000002</v>
      </c>
      <c r="O132" s="112">
        <f>VLOOKUP(A132,'PLANILHA S DESONERAÇÃO'!$A$11:$J$458,7,FALSE)</f>
        <v>244.36</v>
      </c>
      <c r="Q132" s="176" t="b">
        <f>I132=VLOOKUP(A132,'PLANILHA S DESONERAÇÃO'!$A$11:$J$459,10,)</f>
        <v>1</v>
      </c>
      <c r="R132" s="177">
        <f t="shared" si="11"/>
        <v>0</v>
      </c>
      <c r="S132" s="177">
        <f>R132-'PLANILHA S DESONERAÇÃO'!$J$459</f>
        <v>-29973894.07</v>
      </c>
    </row>
    <row r="133" spans="1:19" ht="33.75" x14ac:dyDescent="0.25">
      <c r="A133" s="142" t="str">
        <f>'PLANILHA S DESONERAÇÃO'!A239</f>
        <v>1.4.10.12</v>
      </c>
      <c r="B133" s="145">
        <f>VLOOKUP(A133,'PLANILHA S DESONERAÇÃO'!$A$12:$J$458,2,FALSE)</f>
        <v>200253</v>
      </c>
      <c r="C133" s="149" t="str">
        <f>VLOOKUP(A133,'PLANILHA S DESONERAÇÃO'!$A$12:$J$458,4,FALSE)</f>
        <v>Fornecimento e assentamento de ladrilho hidráulico pastilhado, vermelho, dim. 20x20 cm, esp. 1.5cm, assentado com pasta de cimento colante, exclusive regularização e lastro</v>
      </c>
      <c r="D133" s="145" t="str">
        <f>VLOOKUP(A133,'PLANILHA S DESONERAÇÃO'!$A$12:$J$458,3,FALSE)</f>
        <v>DER-ES</v>
      </c>
      <c r="E133" s="145"/>
      <c r="F133" s="145" t="str">
        <f>VLOOKUP(A133,'PLANILHA S DESONERAÇÃO'!$A$12:$J$458,5,FALSE)</f>
        <v>m2</v>
      </c>
      <c r="G133" s="145">
        <f>VLOOKUP(A133,'PLANILHA S DESONERAÇÃO'!$A$11:$J$458,6,FALSE)</f>
        <v>93.17</v>
      </c>
      <c r="H133" s="158">
        <f>VLOOKUP(A133,'PLANILHA S DESONERAÇÃO'!$A$12:$J$458,9,FALSE)</f>
        <v>99.55</v>
      </c>
      <c r="I133" s="158">
        <f>VLOOKUP(A133,'PLANILHA S DESONERAÇÃO'!$A$11:$J$458,10,FALSE)</f>
        <v>9275.07</v>
      </c>
      <c r="J133" s="439">
        <f t="shared" si="6"/>
        <v>2.9999999999999997E-4</v>
      </c>
      <c r="K133" s="153">
        <f t="shared" si="7"/>
        <v>0.98538000000000003</v>
      </c>
      <c r="L133" s="145" t="str">
        <f t="shared" si="8"/>
        <v>C</v>
      </c>
      <c r="N133" s="112">
        <f t="shared" si="10"/>
        <v>29535716.829999998</v>
      </c>
      <c r="O133" s="112">
        <f>VLOOKUP(A133,'PLANILHA S DESONERAÇÃO'!$A$11:$J$458,7,FALSE)</f>
        <v>79.95</v>
      </c>
      <c r="Q133" s="176" t="b">
        <f>I133=VLOOKUP(A133,'PLANILHA S DESONERAÇÃO'!$A$11:$J$459,10,)</f>
        <v>1</v>
      </c>
      <c r="R133" s="177">
        <f t="shared" si="11"/>
        <v>0</v>
      </c>
      <c r="S133" s="177">
        <f>R133-'PLANILHA S DESONERAÇÃO'!$J$459</f>
        <v>-29973894.07</v>
      </c>
    </row>
    <row r="134" spans="1:19" ht="22.5" x14ac:dyDescent="0.25">
      <c r="A134" s="142" t="str">
        <f>'PLANILHA S DESONERAÇÃO'!A367</f>
        <v>1.5.4.1</v>
      </c>
      <c r="B134" s="145">
        <f>VLOOKUP(A134,'PLANILHA S DESONERAÇÃO'!$A$12:$J$458,2,FALSE)</f>
        <v>160318</v>
      </c>
      <c r="C134" s="149" t="str">
        <f>VLOOKUP(A134,'PLANILHA S DESONERAÇÃO'!$A$12:$J$458,4,FALSE)</f>
        <v>Cabo de cobre nu, bitola 35 mm², tipo cordoalha, 7 fios, Ø 2,50 mm; ref: TEL-5635, Termotécnica ou similar.</v>
      </c>
      <c r="D134" s="145" t="str">
        <f>VLOOKUP(A134,'PLANILHA S DESONERAÇÃO'!$A$12:$J$458,3,FALSE)</f>
        <v>DER-ES</v>
      </c>
      <c r="E134" s="145"/>
      <c r="F134" s="145" t="str">
        <f>VLOOKUP(A134,'PLANILHA S DESONERAÇÃO'!$A$12:$J$458,5,FALSE)</f>
        <v>m</v>
      </c>
      <c r="G134" s="145">
        <f>VLOOKUP(A134,'PLANILHA S DESONERAÇÃO'!$A$11:$J$458,6,FALSE)</f>
        <v>148</v>
      </c>
      <c r="H134" s="158">
        <f>VLOOKUP(A134,'PLANILHA S DESONERAÇÃO'!$A$12:$J$458,9,FALSE)</f>
        <v>62.58</v>
      </c>
      <c r="I134" s="158">
        <f>VLOOKUP(A134,'PLANILHA S DESONERAÇÃO'!$A$11:$J$458,10,FALSE)</f>
        <v>9261.84</v>
      </c>
      <c r="J134" s="439">
        <f t="shared" si="6"/>
        <v>2.9999999999999997E-4</v>
      </c>
      <c r="K134" s="153">
        <f t="shared" si="7"/>
        <v>0.98568999999999996</v>
      </c>
      <c r="L134" s="145" t="str">
        <f t="shared" si="8"/>
        <v>C</v>
      </c>
      <c r="N134" s="112">
        <f t="shared" si="10"/>
        <v>29544978.670000002</v>
      </c>
      <c r="O134" s="112">
        <f>VLOOKUP(A134,'PLANILHA S DESONERAÇÃO'!$A$11:$J$458,7,FALSE)</f>
        <v>50.26</v>
      </c>
      <c r="Q134" s="176" t="b">
        <f>I134=VLOOKUP(A134,'PLANILHA S DESONERAÇÃO'!$A$11:$J$459,10,)</f>
        <v>1</v>
      </c>
      <c r="R134" s="177">
        <f t="shared" si="11"/>
        <v>0</v>
      </c>
      <c r="S134" s="177">
        <f>R134-'PLANILHA S DESONERAÇÃO'!$J$459</f>
        <v>-29973894.07</v>
      </c>
    </row>
    <row r="135" spans="1:19" ht="33.75" x14ac:dyDescent="0.25">
      <c r="A135" s="142" t="str">
        <f>'PLANILHA S DESONERAÇÃO'!A305</f>
        <v>1.5.2.4.10</v>
      </c>
      <c r="B135" s="145" t="str">
        <f>VLOOKUP(A135,'PLANILHA S DESONERAÇÃO'!$A$12:$J$458,2,FALSE)</f>
        <v>COMP-30</v>
      </c>
      <c r="C135" s="149" t="str">
        <f>VLOOKUP(A135,'PLANILHA S DESONERAÇÃO'!$A$12:$J$458,4,FALSE)</f>
        <v>Eletrocalha de chapa de aço galvanizada a quente, tipo C, perfurada, com tampa de pressão,  mão francesa e demais peças para fixação. Dimensões mínimas de 200x150mm.</v>
      </c>
      <c r="D135" s="145" t="str">
        <f>VLOOKUP(A135,'PLANILHA S DESONERAÇÃO'!$A$12:$J$458,3,FALSE)</f>
        <v>Composições Próprias</v>
      </c>
      <c r="E135" s="145"/>
      <c r="F135" s="145" t="str">
        <f>VLOOKUP(A135,'PLANILHA S DESONERAÇÃO'!$A$12:$J$458,5,FALSE)</f>
        <v>m</v>
      </c>
      <c r="G135" s="145">
        <f>VLOOKUP(A135,'PLANILHA S DESONERAÇÃO'!$A$11:$J$458,6,FALSE)</f>
        <v>26</v>
      </c>
      <c r="H135" s="158">
        <f>VLOOKUP(A135,'PLANILHA S DESONERAÇÃO'!$A$12:$J$458,9,FALSE)</f>
        <v>353.67</v>
      </c>
      <c r="I135" s="158">
        <f>VLOOKUP(A135,'PLANILHA S DESONERAÇÃO'!$A$11:$J$458,10,FALSE)</f>
        <v>9195.42</v>
      </c>
      <c r="J135" s="439">
        <f t="shared" si="6"/>
        <v>2.9999999999999997E-4</v>
      </c>
      <c r="K135" s="153">
        <f t="shared" si="7"/>
        <v>0.98599999999999999</v>
      </c>
      <c r="L135" s="145" t="str">
        <f t="shared" si="8"/>
        <v>C</v>
      </c>
      <c r="N135" s="112">
        <f t="shared" si="10"/>
        <v>29554174.09</v>
      </c>
      <c r="O135" s="112">
        <f>VLOOKUP(A135,'PLANILHA S DESONERAÇÃO'!$A$11:$J$458,7,FALSE)</f>
        <v>284.02999999999997</v>
      </c>
      <c r="Q135" s="176" t="b">
        <f>I135=VLOOKUP(A135,'PLANILHA S DESONERAÇÃO'!$A$11:$J$459,10,)</f>
        <v>1</v>
      </c>
      <c r="R135" s="177">
        <f t="shared" si="11"/>
        <v>0</v>
      </c>
      <c r="S135" s="177">
        <f>R135-'PLANILHA S DESONERAÇÃO'!$J$459</f>
        <v>-29973894.07</v>
      </c>
    </row>
    <row r="136" spans="1:19" ht="22.5" x14ac:dyDescent="0.25">
      <c r="A136" s="142" t="str">
        <f>'PLANILHA S DESONERAÇÃO'!A279</f>
        <v>1.5.2.3.1</v>
      </c>
      <c r="B136" s="145">
        <f>VLOOKUP(A136,'PLANILHA S DESONERAÇÃO'!$A$12:$J$458,2,FALSE)</f>
        <v>151417</v>
      </c>
      <c r="C136" s="149" t="str">
        <f>VLOOKUP(A136,'PLANILHA S DESONERAÇÃO'!$A$12:$J$458,4,FALSE)</f>
        <v>Cabo de cobre termoplástico (PVC) flexível isolado 0,6/1KV, anti-chama 90ºC HEPR - 2,5mm2</v>
      </c>
      <c r="D136" s="145" t="str">
        <f>VLOOKUP(A136,'PLANILHA S DESONERAÇÃO'!$A$12:$J$458,3,FALSE)</f>
        <v>DER-ES</v>
      </c>
      <c r="E136" s="145"/>
      <c r="F136" s="145" t="str">
        <f>VLOOKUP(A136,'PLANILHA S DESONERAÇÃO'!$A$12:$J$458,5,FALSE)</f>
        <v>M</v>
      </c>
      <c r="G136" s="145">
        <f>VLOOKUP(A136,'PLANILHA S DESONERAÇÃO'!$A$11:$J$458,6,FALSE)</f>
        <v>810</v>
      </c>
      <c r="H136" s="158">
        <f>VLOOKUP(A136,'PLANILHA S DESONERAÇÃO'!$A$12:$J$458,9,FALSE)</f>
        <v>11.33</v>
      </c>
      <c r="I136" s="158">
        <f>VLOOKUP(A136,'PLANILHA S DESONERAÇÃO'!$A$11:$J$458,10,FALSE)</f>
        <v>9177.2999999999993</v>
      </c>
      <c r="J136" s="439">
        <f t="shared" si="6"/>
        <v>2.9999999999999997E-4</v>
      </c>
      <c r="K136" s="153">
        <f t="shared" si="7"/>
        <v>0.98629999999999995</v>
      </c>
      <c r="L136" s="145" t="str">
        <f t="shared" si="8"/>
        <v>C</v>
      </c>
      <c r="N136" s="112">
        <f t="shared" si="10"/>
        <v>29563351.390000001</v>
      </c>
      <c r="O136" s="112">
        <f>VLOOKUP(A136,'PLANILHA S DESONERAÇÃO'!$A$11:$J$458,7,FALSE)</f>
        <v>9.1</v>
      </c>
      <c r="Q136" s="176" t="b">
        <f>I136=VLOOKUP(A136,'PLANILHA S DESONERAÇÃO'!$A$11:$J$459,10,)</f>
        <v>1</v>
      </c>
      <c r="R136" s="177">
        <f t="shared" si="11"/>
        <v>0</v>
      </c>
      <c r="S136" s="177">
        <f>R136-'PLANILHA S DESONERAÇÃO'!$J$459</f>
        <v>-29973894.07</v>
      </c>
    </row>
    <row r="137" spans="1:19" ht="33.75" x14ac:dyDescent="0.25">
      <c r="A137" s="142" t="str">
        <f>'PLANILHA S DESONERAÇÃO'!A230</f>
        <v>1.4.10.3</v>
      </c>
      <c r="B137" s="145">
        <f>VLOOKUP(A137,'PLANILHA S DESONERAÇÃO'!$A$12:$J$458,2,FALSE)</f>
        <v>200711</v>
      </c>
      <c r="C137" s="149" t="str">
        <f>VLOOKUP(A137,'PLANILHA S DESONERAÇÃO'!$A$12:$J$458,4,FALSE)</f>
        <v>Portão em alambrado com tela fio 12, malha de 1", tubos de ferro galvanizado verticais de 2" e tubos de ferro galvanizado horizontais de 1" soldados nas partes superior e inferior</v>
      </c>
      <c r="D137" s="145" t="str">
        <f>VLOOKUP(A137,'PLANILHA S DESONERAÇÃO'!$A$12:$J$458,3,FALSE)</f>
        <v>DER-ES</v>
      </c>
      <c r="E137" s="145"/>
      <c r="F137" s="145" t="str">
        <f>VLOOKUP(A137,'PLANILHA S DESONERAÇÃO'!$A$12:$J$458,5,FALSE)</f>
        <v>m2</v>
      </c>
      <c r="G137" s="145">
        <f>VLOOKUP(A137,'PLANILHA S DESONERAÇÃO'!$A$11:$J$458,6,FALSE)</f>
        <v>22</v>
      </c>
      <c r="H137" s="158">
        <f>VLOOKUP(A137,'PLANILHA S DESONERAÇÃO'!$A$12:$J$458,9,FALSE)</f>
        <v>390.21</v>
      </c>
      <c r="I137" s="158">
        <f>VLOOKUP(A137,'PLANILHA S DESONERAÇÃO'!$A$11:$J$458,10,FALSE)</f>
        <v>8584.6200000000008</v>
      </c>
      <c r="J137" s="439">
        <f t="shared" si="6"/>
        <v>2.9999999999999997E-4</v>
      </c>
      <c r="K137" s="153">
        <f t="shared" si="7"/>
        <v>0.98658999999999997</v>
      </c>
      <c r="L137" s="145" t="str">
        <f t="shared" si="8"/>
        <v>C</v>
      </c>
      <c r="N137" s="112">
        <f t="shared" si="10"/>
        <v>29571936.010000002</v>
      </c>
      <c r="O137" s="112">
        <f>VLOOKUP(A137,'PLANILHA S DESONERAÇÃO'!$A$11:$J$458,7,FALSE)</f>
        <v>313.37</v>
      </c>
      <c r="Q137" s="176" t="b">
        <f>I137=VLOOKUP(A137,'PLANILHA S DESONERAÇÃO'!$A$11:$J$459,10,)</f>
        <v>1</v>
      </c>
      <c r="R137" s="177">
        <f t="shared" si="11"/>
        <v>0</v>
      </c>
      <c r="S137" s="177">
        <f>R137-'PLANILHA S DESONERAÇÃO'!$J$459</f>
        <v>-29973894.07</v>
      </c>
    </row>
    <row r="138" spans="1:19" ht="33.75" x14ac:dyDescent="0.25">
      <c r="A138" s="142" t="str">
        <f>'PLANILHA S DESONERAÇÃO'!A398</f>
        <v>1.5.5.9</v>
      </c>
      <c r="B138" s="145">
        <f>VLOOKUP(A138,'PLANILHA S DESONERAÇÃO'!$A$12:$J$458,2,FALSE)</f>
        <v>101795</v>
      </c>
      <c r="C138" s="149" t="str">
        <f>VLOOKUP(A138,'PLANILHA S DESONERAÇÃO'!$A$12:$J$458,4,FALSE)</f>
        <v>CAIXA ENTERRADA PARA INSTALAÇÕES TELEFÔNICAS TIPO R1, EM ALVENARIA COM BLOCOS DE CONCRETO, DIMENSÕES INTERNAS: 0,35X0,60X0,60 M, EXCLUINDO TAMPÃO. AF_12/2020</v>
      </c>
      <c r="D138" s="145" t="str">
        <f>VLOOKUP(A138,'PLANILHA S DESONERAÇÃO'!$A$12:$J$458,3,FALSE)</f>
        <v>SINAPI</v>
      </c>
      <c r="E138" s="145"/>
      <c r="F138" s="145" t="str">
        <f>VLOOKUP(A138,'PLANILHA S DESONERAÇÃO'!$A$12:$J$458,5,FALSE)</f>
        <v>UN</v>
      </c>
      <c r="G138" s="145">
        <f>VLOOKUP(A138,'PLANILHA S DESONERAÇÃO'!$A$11:$J$458,6,FALSE)</f>
        <v>12</v>
      </c>
      <c r="H138" s="158">
        <f>VLOOKUP(A138,'PLANILHA S DESONERAÇÃO'!$A$12:$J$458,9,FALSE)</f>
        <v>709.76</v>
      </c>
      <c r="I138" s="158">
        <f>VLOOKUP(A138,'PLANILHA S DESONERAÇÃO'!$A$11:$J$458,10,FALSE)</f>
        <v>8517.1200000000008</v>
      </c>
      <c r="J138" s="439">
        <f t="shared" si="6"/>
        <v>2.9999999999999997E-4</v>
      </c>
      <c r="K138" s="153">
        <f t="shared" si="7"/>
        <v>0.98687000000000002</v>
      </c>
      <c r="L138" s="145" t="str">
        <f t="shared" si="8"/>
        <v>C</v>
      </c>
      <c r="N138" s="112">
        <f t="shared" si="10"/>
        <v>29580453.129999999</v>
      </c>
      <c r="O138" s="112">
        <f>VLOOKUP(A138,'PLANILHA S DESONERAÇÃO'!$A$11:$J$458,7,FALSE)</f>
        <v>570</v>
      </c>
      <c r="Q138" s="176" t="b">
        <f>I138=VLOOKUP(A138,'PLANILHA S DESONERAÇÃO'!$A$11:$J$459,10,)</f>
        <v>1</v>
      </c>
      <c r="R138" s="177">
        <f t="shared" si="11"/>
        <v>0</v>
      </c>
      <c r="S138" s="177">
        <f>R138-'PLANILHA S DESONERAÇÃO'!$J$459</f>
        <v>-29973894.07</v>
      </c>
    </row>
    <row r="139" spans="1:19" ht="33.75" x14ac:dyDescent="0.25">
      <c r="A139" s="142" t="str">
        <f>'PLANILHA S DESONERAÇÃO'!A28</f>
        <v>1.1.2.6</v>
      </c>
      <c r="B139" s="145">
        <f>VLOOKUP(A139,'PLANILHA S DESONERAÇÃO'!$A$12:$J$458,2,FALSE)</f>
        <v>20356</v>
      </c>
      <c r="C139" s="149" t="str">
        <f>VLOOKUP(A139,'PLANILHA S DESONERAÇÃO'!$A$12:$J$458,4,FALSE)</f>
        <v>Aluguel mensal container para almoxarifado, incl. porta, 2 janelas, 1 pt iluminação, Isolamento térmico (teto), piso em comp. Naval pintado, cert. NR18, incl. laudo descontaminação.</v>
      </c>
      <c r="D139" s="145" t="str">
        <f>VLOOKUP(A139,'PLANILHA S DESONERAÇÃO'!$A$12:$J$458,3,FALSE)</f>
        <v>DER-ES</v>
      </c>
      <c r="E139" s="145"/>
      <c r="F139" s="145" t="str">
        <f>VLOOKUP(A139,'PLANILHA S DESONERAÇÃO'!$A$12:$J$458,5,FALSE)</f>
        <v>ms</v>
      </c>
      <c r="G139" s="145">
        <f>VLOOKUP(A139,'PLANILHA S DESONERAÇÃO'!$A$11:$J$458,6,FALSE)</f>
        <v>9</v>
      </c>
      <c r="H139" s="158">
        <f>VLOOKUP(A139,'PLANILHA S DESONERAÇÃO'!$A$12:$J$458,9,FALSE)</f>
        <v>929.85</v>
      </c>
      <c r="I139" s="158">
        <f>VLOOKUP(A139,'PLANILHA S DESONERAÇÃO'!$A$11:$J$458,10,FALSE)</f>
        <v>8368.65</v>
      </c>
      <c r="J139" s="439">
        <f t="shared" si="6"/>
        <v>2.9999999999999997E-4</v>
      </c>
      <c r="K139" s="153">
        <f t="shared" si="7"/>
        <v>0.98714999999999997</v>
      </c>
      <c r="L139" s="145" t="str">
        <f t="shared" si="8"/>
        <v>C</v>
      </c>
      <c r="N139" s="112">
        <f t="shared" si="10"/>
        <v>29588821.780000001</v>
      </c>
      <c r="O139" s="112">
        <f>VLOOKUP(A139,'PLANILHA S DESONERAÇÃO'!$A$11:$J$458,7,FALSE)</f>
        <v>746.75</v>
      </c>
      <c r="Q139" s="176" t="b">
        <f>I139=VLOOKUP(A139,'PLANILHA S DESONERAÇÃO'!$A$11:$J$459,10,)</f>
        <v>1</v>
      </c>
      <c r="R139" s="177">
        <f t="shared" si="11"/>
        <v>0</v>
      </c>
      <c r="S139" s="177">
        <f>R139-'PLANILHA S DESONERAÇÃO'!$J$459</f>
        <v>-29973894.07</v>
      </c>
    </row>
    <row r="140" spans="1:19" ht="56.25" x14ac:dyDescent="0.25">
      <c r="A140" s="142" t="str">
        <f>'PLANILHA S DESONERAÇÃO'!A424</f>
        <v>1.5.5.35</v>
      </c>
      <c r="B140" s="145" t="str">
        <f>VLOOKUP(A140,'PLANILHA S DESONERAÇÃO'!$A$12:$J$458,2,FALSE)</f>
        <v>COMP-63</v>
      </c>
      <c r="C140" s="149" t="str">
        <f>VLOOKUP(A140,'PLANILHA S DESONERAÇÃO'!$A$12:$J$458,4,FALSE)</f>
        <v>Fornecimento e Instalação de Gravador digital de vídeo em rede para até 16 câmeras IP em Full HD a 30 FPS 1 interface de rede Gigabit Ethernet, 16 portas PoE 802.3at, 4 entradas de alarme, Reconhecimento automático das câmeras Ips, HD interno de, no mínimo, 1Tb, Fonte interna 100-240 Vac. 50/60 Hz, ref: NVD 3116 P INTELBRAS ou similar</v>
      </c>
      <c r="D140" s="145" t="str">
        <f>VLOOKUP(A140,'PLANILHA S DESONERAÇÃO'!$A$12:$J$458,3,FALSE)</f>
        <v>Composições Próprias</v>
      </c>
      <c r="E140" s="145"/>
      <c r="F140" s="145" t="str">
        <f>VLOOKUP(A140,'PLANILHA S DESONERAÇÃO'!$A$12:$J$458,5,FALSE)</f>
        <v>un</v>
      </c>
      <c r="G140" s="145">
        <f>VLOOKUP(A140,'PLANILHA S DESONERAÇÃO'!$A$11:$J$458,6,FALSE)</f>
        <v>2</v>
      </c>
      <c r="H140" s="158">
        <f>VLOOKUP(A140,'PLANILHA S DESONERAÇÃO'!$A$12:$J$458,9,FALSE)</f>
        <v>3900.32</v>
      </c>
      <c r="I140" s="158">
        <f>VLOOKUP(A140,'PLANILHA S DESONERAÇÃO'!$A$11:$J$458,10,FALSE)</f>
        <v>7800.64</v>
      </c>
      <c r="J140" s="439">
        <f t="shared" si="6"/>
        <v>2.9999999999999997E-4</v>
      </c>
      <c r="K140" s="153">
        <f t="shared" si="7"/>
        <v>0.98741000000000001</v>
      </c>
      <c r="L140" s="145" t="str">
        <f t="shared" si="8"/>
        <v>C</v>
      </c>
      <c r="N140" s="112">
        <f t="shared" si="10"/>
        <v>29596622.420000002</v>
      </c>
      <c r="O140" s="112">
        <f>VLOOKUP(A140,'PLANILHA S DESONERAÇÃO'!$A$11:$J$458,7,FALSE)</f>
        <v>3132.28</v>
      </c>
      <c r="Q140" s="176" t="b">
        <f>I140=VLOOKUP(A140,'PLANILHA S DESONERAÇÃO'!$A$11:$J$459,10,)</f>
        <v>1</v>
      </c>
      <c r="R140" s="177">
        <f t="shared" si="11"/>
        <v>0</v>
      </c>
      <c r="S140" s="177">
        <f>R140-'PLANILHA S DESONERAÇÃO'!$J$459</f>
        <v>-29973894.07</v>
      </c>
    </row>
    <row r="141" spans="1:19" ht="33.75" x14ac:dyDescent="0.25">
      <c r="A141" s="142" t="str">
        <f>'PLANILHA S DESONERAÇÃO'!A30</f>
        <v>1.1.2.8</v>
      </c>
      <c r="B141" s="145">
        <f>VLOOKUP(A141,'PLANILHA S DESONERAÇÃO'!$A$12:$J$458,2,FALSE)</f>
        <v>20354</v>
      </c>
      <c r="C141" s="149" t="str">
        <f>VLOOKUP(A141,'PLANILHA S DESONERAÇÃO'!$A$12:$J$458,4,FALSE)</f>
        <v>Aluguel mensal container para vestiário, incl. porta, venezianas de circulação, 1 pt iluminação, Isolamento térmico (teto), piso em comp. Naval pintado, cert. NR18, incl. laudo descontaminação.</v>
      </c>
      <c r="D141" s="145" t="str">
        <f>VLOOKUP(A141,'PLANILHA S DESONERAÇÃO'!$A$12:$J$458,3,FALSE)</f>
        <v>DER-ES</v>
      </c>
      <c r="E141" s="145"/>
      <c r="F141" s="145" t="str">
        <f>VLOOKUP(A141,'PLANILHA S DESONERAÇÃO'!$A$12:$J$458,5,FALSE)</f>
        <v>ms</v>
      </c>
      <c r="G141" s="145">
        <f>VLOOKUP(A141,'PLANILHA S DESONERAÇÃO'!$A$11:$J$458,6,FALSE)</f>
        <v>9</v>
      </c>
      <c r="H141" s="158">
        <f>VLOOKUP(A141,'PLANILHA S DESONERAÇÃO'!$A$12:$J$458,9,FALSE)</f>
        <v>843.41</v>
      </c>
      <c r="I141" s="158">
        <f>VLOOKUP(A141,'PLANILHA S DESONERAÇÃO'!$A$11:$J$458,10,FALSE)</f>
        <v>7590.69</v>
      </c>
      <c r="J141" s="439">
        <f t="shared" ref="J141:J204" si="12">I141/$N$419</f>
        <v>2.9999999999999997E-4</v>
      </c>
      <c r="K141" s="153">
        <f t="shared" ref="K141:K204" si="13">N141/$N$419</f>
        <v>0.98767000000000005</v>
      </c>
      <c r="L141" s="145" t="str">
        <f t="shared" ref="L141:L204" si="14">IF(K141&gt;$O$416,$N$417,IF(K141&gt;$O$415,$N$416,$N$415))</f>
        <v>C</v>
      </c>
      <c r="N141" s="112">
        <f t="shared" si="10"/>
        <v>29604213.109999999</v>
      </c>
      <c r="O141" s="112">
        <f>VLOOKUP(A141,'PLANILHA S DESONERAÇÃO'!$A$11:$J$458,7,FALSE)</f>
        <v>677.33</v>
      </c>
      <c r="Q141" s="176" t="b">
        <f>I141=VLOOKUP(A141,'PLANILHA S DESONERAÇÃO'!$A$11:$J$459,10,)</f>
        <v>1</v>
      </c>
      <c r="R141" s="177">
        <f t="shared" ref="R141:R172" si="15">$I$417</f>
        <v>0</v>
      </c>
      <c r="S141" s="177">
        <f>R141-'PLANILHA S DESONERAÇÃO'!$J$459</f>
        <v>-29973894.07</v>
      </c>
    </row>
    <row r="142" spans="1:19" ht="22.5" x14ac:dyDescent="0.25">
      <c r="A142" s="142" t="str">
        <f>'PLANILHA S DESONERAÇÃO'!A282</f>
        <v>1.5.2.3.4</v>
      </c>
      <c r="B142" s="145">
        <f>VLOOKUP(A142,'PLANILHA S DESONERAÇÃO'!$A$12:$J$458,2,FALSE)</f>
        <v>151420</v>
      </c>
      <c r="C142" s="149" t="str">
        <f>VLOOKUP(A142,'PLANILHA S DESONERAÇÃO'!$A$12:$J$458,4,FALSE)</f>
        <v>Cabo de cobre termoplástico (PVC) flexível isolado 0,6/1kV, anti-chama 90ºC HEPR - 10,0 mm2</v>
      </c>
      <c r="D142" s="145" t="str">
        <f>VLOOKUP(A142,'PLANILHA S DESONERAÇÃO'!$A$12:$J$458,3,FALSE)</f>
        <v>DER-ES</v>
      </c>
      <c r="E142" s="145"/>
      <c r="F142" s="145" t="str">
        <f>VLOOKUP(A142,'PLANILHA S DESONERAÇÃO'!$A$12:$J$458,5,FALSE)</f>
        <v>M</v>
      </c>
      <c r="G142" s="145">
        <f>VLOOKUP(A142,'PLANILHA S DESONERAÇÃO'!$A$11:$J$458,6,FALSE)</f>
        <v>300</v>
      </c>
      <c r="H142" s="158">
        <f>VLOOKUP(A142,'PLANILHA S DESONERAÇÃO'!$A$12:$J$458,9,FALSE)</f>
        <v>23.42</v>
      </c>
      <c r="I142" s="158">
        <f>VLOOKUP(A142,'PLANILHA S DESONERAÇÃO'!$A$11:$J$458,10,FALSE)</f>
        <v>7026</v>
      </c>
      <c r="J142" s="439">
        <f t="shared" si="12"/>
        <v>2.0000000000000001E-4</v>
      </c>
      <c r="K142" s="153">
        <f t="shared" si="13"/>
        <v>0.9879</v>
      </c>
      <c r="L142" s="145" t="str">
        <f t="shared" si="14"/>
        <v>C</v>
      </c>
      <c r="N142" s="112">
        <f t="shared" si="10"/>
        <v>29611239.109999999</v>
      </c>
      <c r="O142" s="112">
        <f>VLOOKUP(A142,'PLANILHA S DESONERAÇÃO'!$A$11:$J$458,7,FALSE)</f>
        <v>18.809999999999999</v>
      </c>
      <c r="Q142" s="176" t="b">
        <f>I142=VLOOKUP(A142,'PLANILHA S DESONERAÇÃO'!$A$11:$J$459,10,)</f>
        <v>1</v>
      </c>
      <c r="R142" s="177">
        <f t="shared" si="15"/>
        <v>0</v>
      </c>
      <c r="S142" s="177">
        <f>R142-'PLANILHA S DESONERAÇÃO'!$J$459</f>
        <v>-29973894.07</v>
      </c>
    </row>
    <row r="143" spans="1:19" x14ac:dyDescent="0.25">
      <c r="A143" s="142" t="str">
        <f>'PLANILHA S DESONERAÇÃO'!A259</f>
        <v>1.5.1.5.3</v>
      </c>
      <c r="B143" s="145">
        <f>VLOOKUP(A143,'PLANILHA S DESONERAÇÃO'!$A$12:$J$458,2,FALSE)</f>
        <v>151127</v>
      </c>
      <c r="C143" s="149" t="str">
        <f>VLOOKUP(A143,'PLANILHA S DESONERAÇÃO'!$A$12:$J$458,4,FALSE)</f>
        <v>Eletroduto de PVC rígido roscável, diâm. 1" (32mm), inclusive conexões</v>
      </c>
      <c r="D143" s="145" t="str">
        <f>VLOOKUP(A143,'PLANILHA S DESONERAÇÃO'!$A$12:$J$458,3,FALSE)</f>
        <v>DER-ES</v>
      </c>
      <c r="E143" s="145"/>
      <c r="F143" s="145" t="str">
        <f>VLOOKUP(A143,'PLANILHA S DESONERAÇÃO'!$A$12:$J$458,5,FALSE)</f>
        <v>m</v>
      </c>
      <c r="G143" s="145">
        <f>VLOOKUP(A143,'PLANILHA S DESONERAÇÃO'!$A$11:$J$458,6,FALSE)</f>
        <v>222</v>
      </c>
      <c r="H143" s="158">
        <f>VLOOKUP(A143,'PLANILHA S DESONERAÇÃO'!$A$12:$J$458,9,FALSE)</f>
        <v>30.87</v>
      </c>
      <c r="I143" s="158">
        <f>VLOOKUP(A143,'PLANILHA S DESONERAÇÃO'!$A$11:$J$458,10,FALSE)</f>
        <v>6853.14</v>
      </c>
      <c r="J143" s="439">
        <f t="shared" si="12"/>
        <v>2.0000000000000001E-4</v>
      </c>
      <c r="K143" s="153">
        <f t="shared" si="13"/>
        <v>0.98812999999999995</v>
      </c>
      <c r="L143" s="145" t="str">
        <f t="shared" si="14"/>
        <v>C</v>
      </c>
      <c r="N143" s="112">
        <f t="shared" ref="N143:N206" si="16">N142+I143</f>
        <v>29618092.25</v>
      </c>
      <c r="O143" s="112">
        <f>VLOOKUP(A143,'PLANILHA S DESONERAÇÃO'!$A$11:$J$458,7,FALSE)</f>
        <v>24.79</v>
      </c>
      <c r="Q143" s="176" t="b">
        <f>I143=VLOOKUP(A143,'PLANILHA S DESONERAÇÃO'!$A$11:$J$459,10,)</f>
        <v>1</v>
      </c>
      <c r="R143" s="177">
        <f t="shared" si="15"/>
        <v>0</v>
      </c>
      <c r="S143" s="177">
        <f>R143-'PLANILHA S DESONERAÇÃO'!$J$459</f>
        <v>-29973894.07</v>
      </c>
    </row>
    <row r="144" spans="1:19" x14ac:dyDescent="0.25">
      <c r="A144" s="142" t="str">
        <f>'PLANILHA S DESONERAÇÃO'!A71</f>
        <v>1.3.23.9</v>
      </c>
      <c r="B144" s="145">
        <f>VLOOKUP(A144,'PLANILHA S DESONERAÇÃO'!$A$12:$J$458,2,FALSE)</f>
        <v>2306248</v>
      </c>
      <c r="C144" s="149" t="str">
        <f>VLOOKUP(A144,'PLANILHA S DESONERAÇÃO'!$A$12:$J$458,4,FALSE)</f>
        <v>Arrasamento de estacas de concreto com seção superior à 900 cm²</v>
      </c>
      <c r="D144" s="145" t="str">
        <f>VLOOKUP(A144,'PLANILHA S DESONERAÇÃO'!$A$12:$J$458,3,FALSE)</f>
        <v>SICRO</v>
      </c>
      <c r="E144" s="145"/>
      <c r="F144" s="145" t="str">
        <f>VLOOKUP(A144,'PLANILHA S DESONERAÇÃO'!$A$12:$J$458,5,FALSE)</f>
        <v>m³</v>
      </c>
      <c r="G144" s="145">
        <f>VLOOKUP(A144,'PLANILHA S DESONERAÇÃO'!$A$11:$J$458,6,FALSE)</f>
        <v>10.55</v>
      </c>
      <c r="H144" s="158">
        <f>VLOOKUP(A144,'PLANILHA S DESONERAÇÃO'!$A$12:$J$458,9,FALSE)</f>
        <v>642.87</v>
      </c>
      <c r="I144" s="158">
        <f>VLOOKUP(A144,'PLANILHA S DESONERAÇÃO'!$A$11:$J$458,10,FALSE)</f>
        <v>6782.28</v>
      </c>
      <c r="J144" s="439">
        <f t="shared" si="12"/>
        <v>2.0000000000000001E-4</v>
      </c>
      <c r="K144" s="153">
        <f t="shared" si="13"/>
        <v>0.98836000000000002</v>
      </c>
      <c r="L144" s="145" t="str">
        <f t="shared" si="14"/>
        <v>C</v>
      </c>
      <c r="N144" s="112">
        <f t="shared" si="16"/>
        <v>29624874.530000001</v>
      </c>
      <c r="O144" s="112">
        <f>VLOOKUP(A144,'PLANILHA S DESONERAÇÃO'!$A$11:$J$458,7,FALSE)</f>
        <v>516.28</v>
      </c>
      <c r="Q144" s="176" t="b">
        <f>I144=VLOOKUP(A144,'PLANILHA S DESONERAÇÃO'!$A$11:$J$459,10,)</f>
        <v>1</v>
      </c>
      <c r="R144" s="177">
        <f t="shared" si="15"/>
        <v>0</v>
      </c>
      <c r="S144" s="177">
        <f>R144-'PLANILHA S DESONERAÇÃO'!$J$459</f>
        <v>-29973894.07</v>
      </c>
    </row>
    <row r="145" spans="1:19" x14ac:dyDescent="0.25">
      <c r="A145" s="142" t="str">
        <f>'PLANILHA S DESONERAÇÃO'!A301</f>
        <v>1.5.2.4.6</v>
      </c>
      <c r="B145" s="145">
        <f>VLOOKUP(A145,'PLANILHA S DESONERAÇÃO'!$A$12:$J$458,2,FALSE)</f>
        <v>151141</v>
      </c>
      <c r="C145" s="149" t="str">
        <f>VLOOKUP(A145,'PLANILHA S DESONERAÇÃO'!$A$12:$J$458,4,FALSE)</f>
        <v>Eletroduto PEAD, cor preta, diam. 4", marca ref. Kanaflex ou equivalente</v>
      </c>
      <c r="D145" s="145" t="str">
        <f>VLOOKUP(A145,'PLANILHA S DESONERAÇÃO'!$A$12:$J$458,3,FALSE)</f>
        <v>DER-ES</v>
      </c>
      <c r="E145" s="145"/>
      <c r="F145" s="145" t="str">
        <f>VLOOKUP(A145,'PLANILHA S DESONERAÇÃO'!$A$12:$J$458,5,FALSE)</f>
        <v>m</v>
      </c>
      <c r="G145" s="145">
        <f>VLOOKUP(A145,'PLANILHA S DESONERAÇÃO'!$A$11:$J$458,6,FALSE)</f>
        <v>90</v>
      </c>
      <c r="H145" s="158">
        <f>VLOOKUP(A145,'PLANILHA S DESONERAÇÃO'!$A$12:$J$458,9,FALSE)</f>
        <v>71.400000000000006</v>
      </c>
      <c r="I145" s="158">
        <f>VLOOKUP(A145,'PLANILHA S DESONERAÇÃO'!$A$11:$J$458,10,FALSE)</f>
        <v>6426</v>
      </c>
      <c r="J145" s="439">
        <f t="shared" si="12"/>
        <v>2.0000000000000001E-4</v>
      </c>
      <c r="K145" s="153">
        <f t="shared" si="13"/>
        <v>0.98856999999999995</v>
      </c>
      <c r="L145" s="145" t="str">
        <f t="shared" si="14"/>
        <v>C</v>
      </c>
      <c r="N145" s="112">
        <f t="shared" si="16"/>
        <v>29631300.530000001</v>
      </c>
      <c r="O145" s="112">
        <f>VLOOKUP(A145,'PLANILHA S DESONERAÇÃO'!$A$11:$J$458,7,FALSE)</f>
        <v>57.34</v>
      </c>
      <c r="Q145" s="176" t="b">
        <f>I145=VLOOKUP(A145,'PLANILHA S DESONERAÇÃO'!$A$11:$J$459,10,)</f>
        <v>1</v>
      </c>
      <c r="R145" s="177">
        <f t="shared" si="15"/>
        <v>0</v>
      </c>
      <c r="S145" s="177">
        <f>R145-'PLANILHA S DESONERAÇÃO'!$J$459</f>
        <v>-29973894.07</v>
      </c>
    </row>
    <row r="146" spans="1:19" x14ac:dyDescent="0.25">
      <c r="A146" s="142" t="str">
        <f>'PLANILHA S DESONERAÇÃO'!A347</f>
        <v>1.5.2.8.6</v>
      </c>
      <c r="B146" s="145">
        <f>VLOOKUP(A146,'PLANILHA S DESONERAÇÃO'!$A$12:$J$458,2,FALSE)</f>
        <v>151506</v>
      </c>
      <c r="C146" s="149" t="str">
        <f>VLOOKUP(A146,'PLANILHA S DESONERAÇÃO'!$A$12:$J$458,4,FALSE)</f>
        <v>Haste de terra tipo COPPERWELD - 5/8" x 2.40m</v>
      </c>
      <c r="D146" s="145" t="str">
        <f>VLOOKUP(A146,'PLANILHA S DESONERAÇÃO'!$A$12:$J$458,3,FALSE)</f>
        <v>DER-ES</v>
      </c>
      <c r="E146" s="145"/>
      <c r="F146" s="145" t="str">
        <f>VLOOKUP(A146,'PLANILHA S DESONERAÇÃO'!$A$12:$J$458,5,FALSE)</f>
        <v>und</v>
      </c>
      <c r="G146" s="145">
        <f>VLOOKUP(A146,'PLANILHA S DESONERAÇÃO'!$A$11:$J$458,6,FALSE)</f>
        <v>21</v>
      </c>
      <c r="H146" s="158">
        <f>VLOOKUP(A146,'PLANILHA S DESONERAÇÃO'!$A$12:$J$458,9,FALSE)</f>
        <v>304.27999999999997</v>
      </c>
      <c r="I146" s="158">
        <f>VLOOKUP(A146,'PLANILHA S DESONERAÇÃO'!$A$11:$J$458,10,FALSE)</f>
        <v>6389.88</v>
      </c>
      <c r="J146" s="439">
        <f t="shared" si="12"/>
        <v>2.0000000000000001E-4</v>
      </c>
      <c r="K146" s="153">
        <f t="shared" si="13"/>
        <v>0.98877999999999999</v>
      </c>
      <c r="L146" s="145" t="str">
        <f t="shared" si="14"/>
        <v>C</v>
      </c>
      <c r="N146" s="112">
        <f t="shared" si="16"/>
        <v>29637690.41</v>
      </c>
      <c r="O146" s="112">
        <f>VLOOKUP(A146,'PLANILHA S DESONERAÇÃO'!$A$11:$J$458,7,FALSE)</f>
        <v>244.36</v>
      </c>
      <c r="Q146" s="176" t="b">
        <f>I146=VLOOKUP(A146,'PLANILHA S DESONERAÇÃO'!$A$11:$J$459,10,)</f>
        <v>1</v>
      </c>
      <c r="R146" s="177">
        <f t="shared" si="15"/>
        <v>0</v>
      </c>
      <c r="S146" s="177">
        <f>R146-'PLANILHA S DESONERAÇÃO'!$J$459</f>
        <v>-29973894.07</v>
      </c>
    </row>
    <row r="147" spans="1:19" ht="22.5" x14ac:dyDescent="0.25">
      <c r="A147" s="142" t="str">
        <f>'PLANILHA S DESONERAÇÃO'!A273</f>
        <v>1.5.2.1.4</v>
      </c>
      <c r="B147" s="145" t="str">
        <f>VLOOKUP(A147,'PLANILHA S DESONERAÇÃO'!$A$12:$J$458,2,FALSE)</f>
        <v>COMP-19</v>
      </c>
      <c r="C147" s="149" t="str">
        <f>VLOOKUP(A147,'PLANILHA S DESONERAÇÃO'!$A$12:$J$458,4,FALSE)</f>
        <v>TANQUE METÁLICO – 1500 L - BDI = 14,02</v>
      </c>
      <c r="D147" s="145" t="str">
        <f>VLOOKUP(A147,'PLANILHA S DESONERAÇÃO'!$A$12:$J$458,3,FALSE)</f>
        <v>Composições Próprias</v>
      </c>
      <c r="E147" s="145"/>
      <c r="F147" s="145" t="str">
        <f>VLOOKUP(A147,'PLANILHA S DESONERAÇÃO'!$A$12:$J$458,5,FALSE)</f>
        <v>unid</v>
      </c>
      <c r="G147" s="145">
        <f>VLOOKUP(A147,'PLANILHA S DESONERAÇÃO'!$A$11:$J$458,6,FALSE)</f>
        <v>1</v>
      </c>
      <c r="H147" s="158">
        <f>VLOOKUP(A147,'PLANILHA S DESONERAÇÃO'!$A$12:$J$458,9,FALSE)</f>
        <v>6358.48</v>
      </c>
      <c r="I147" s="158">
        <f>VLOOKUP(A147,'PLANILHA S DESONERAÇÃO'!$A$11:$J$458,10,FALSE)</f>
        <v>6358.48</v>
      </c>
      <c r="J147" s="439">
        <f t="shared" si="12"/>
        <v>2.0000000000000001E-4</v>
      </c>
      <c r="K147" s="153">
        <f t="shared" si="13"/>
        <v>0.98899999999999999</v>
      </c>
      <c r="L147" s="145" t="str">
        <f t="shared" si="14"/>
        <v>C</v>
      </c>
      <c r="N147" s="112">
        <f t="shared" si="16"/>
        <v>29644048.890000001</v>
      </c>
      <c r="O147" s="112">
        <f>VLOOKUP(A147,'PLANILHA S DESONERAÇÃO'!$A$11:$J$458,7,FALSE)</f>
        <v>5576.64</v>
      </c>
      <c r="Q147" s="176" t="b">
        <f>I147=VLOOKUP(A147,'PLANILHA S DESONERAÇÃO'!$A$11:$J$459,10,)</f>
        <v>1</v>
      </c>
      <c r="R147" s="177">
        <f t="shared" si="15"/>
        <v>0</v>
      </c>
      <c r="S147" s="177">
        <f>R147-'PLANILHA S DESONERAÇÃO'!$J$459</f>
        <v>-29973894.07</v>
      </c>
    </row>
    <row r="148" spans="1:19" ht="22.5" x14ac:dyDescent="0.25">
      <c r="A148" s="142" t="str">
        <f>'PLANILHA S DESONERAÇÃO'!A254</f>
        <v>1.5.1.3</v>
      </c>
      <c r="B148" s="145" t="str">
        <f>VLOOKUP(A148,'PLANILHA S DESONERAÇÃO'!$A$12:$J$458,2,FALSE)</f>
        <v>COMP-13</v>
      </c>
      <c r="C148" s="149" t="str">
        <f>VLOOKUP(A148,'PLANILHA S DESONERAÇÃO'!$A$12:$J$458,4,FALSE)</f>
        <v>Cabo de instrumentação de 2 pares 1,5mm², com shield, isolação em XLPE</v>
      </c>
      <c r="D148" s="145" t="str">
        <f>VLOOKUP(A148,'PLANILHA S DESONERAÇÃO'!$A$12:$J$458,3,FALSE)</f>
        <v>Composições Próprias</v>
      </c>
      <c r="E148" s="145"/>
      <c r="F148" s="145" t="str">
        <f>VLOOKUP(A148,'PLANILHA S DESONERAÇÃO'!$A$12:$J$458,5,FALSE)</f>
        <v>m</v>
      </c>
      <c r="G148" s="145">
        <f>VLOOKUP(A148,'PLANILHA S DESONERAÇÃO'!$A$11:$J$458,6,FALSE)</f>
        <v>280</v>
      </c>
      <c r="H148" s="158">
        <f>VLOOKUP(A148,'PLANILHA S DESONERAÇÃO'!$A$12:$J$458,9,FALSE)</f>
        <v>22.58</v>
      </c>
      <c r="I148" s="158">
        <f>VLOOKUP(A148,'PLANILHA S DESONERAÇÃO'!$A$11:$J$458,10,FALSE)</f>
        <v>6322.4</v>
      </c>
      <c r="J148" s="439">
        <f t="shared" si="12"/>
        <v>2.0000000000000001E-4</v>
      </c>
      <c r="K148" s="153">
        <f t="shared" si="13"/>
        <v>0.98921000000000003</v>
      </c>
      <c r="L148" s="145" t="str">
        <f t="shared" si="14"/>
        <v>C</v>
      </c>
      <c r="N148" s="112">
        <f t="shared" si="16"/>
        <v>29650371.289999999</v>
      </c>
      <c r="O148" s="112">
        <f>VLOOKUP(A148,'PLANILHA S DESONERAÇÃO'!$A$11:$J$458,7,FALSE)</f>
        <v>18.13</v>
      </c>
      <c r="Q148" s="176" t="b">
        <f>I148=VLOOKUP(A148,'PLANILHA S DESONERAÇÃO'!$A$11:$J$459,10,)</f>
        <v>1</v>
      </c>
      <c r="R148" s="177">
        <f t="shared" si="15"/>
        <v>0</v>
      </c>
      <c r="S148" s="177">
        <f>R148-'PLANILHA S DESONERAÇÃO'!$J$459</f>
        <v>-29973894.07</v>
      </c>
    </row>
    <row r="149" spans="1:19" ht="22.5" x14ac:dyDescent="0.25">
      <c r="A149" s="142" t="str">
        <f>'PLANILHA S DESONERAÇÃO'!A293</f>
        <v>1.5.2.3.15</v>
      </c>
      <c r="B149" s="145" t="str">
        <f>VLOOKUP(A149,'PLANILHA S DESONERAÇÃO'!$A$12:$J$458,2,FALSE)</f>
        <v>COMP-28</v>
      </c>
      <c r="C149" s="149" t="str">
        <f>VLOOKUP(A149,'PLANILHA S DESONERAÇÃO'!$A$12:$J$458,4,FALSE)</f>
        <v>TERMINAL METALICO A PRESSAO PARA 1 CABO DE 150 A 185 MM2, COM 2 FUROS PARA FIXACAO</v>
      </c>
      <c r="D149" s="145" t="str">
        <f>VLOOKUP(A149,'PLANILHA S DESONERAÇÃO'!$A$12:$J$458,3,FALSE)</f>
        <v>Composições Próprias</v>
      </c>
      <c r="E149" s="145"/>
      <c r="F149" s="145" t="str">
        <f>VLOOKUP(A149,'PLANILHA S DESONERAÇÃO'!$A$12:$J$458,5,FALSE)</f>
        <v>UN</v>
      </c>
      <c r="G149" s="145">
        <f>VLOOKUP(A149,'PLANILHA S DESONERAÇÃO'!$A$11:$J$458,6,FALSE)</f>
        <v>36</v>
      </c>
      <c r="H149" s="158">
        <f>VLOOKUP(A149,'PLANILHA S DESONERAÇÃO'!$A$12:$J$458,9,FALSE)</f>
        <v>172.16</v>
      </c>
      <c r="I149" s="158">
        <f>VLOOKUP(A149,'PLANILHA S DESONERAÇÃO'!$A$11:$J$458,10,FALSE)</f>
        <v>6197.76</v>
      </c>
      <c r="J149" s="439">
        <f t="shared" si="12"/>
        <v>2.0000000000000001E-4</v>
      </c>
      <c r="K149" s="153">
        <f t="shared" si="13"/>
        <v>0.98941000000000001</v>
      </c>
      <c r="L149" s="145" t="str">
        <f t="shared" si="14"/>
        <v>C</v>
      </c>
      <c r="N149" s="112">
        <f t="shared" si="16"/>
        <v>29656569.050000001</v>
      </c>
      <c r="O149" s="112">
        <f>VLOOKUP(A149,'PLANILHA S DESONERAÇÃO'!$A$11:$J$458,7,FALSE)</f>
        <v>138.26</v>
      </c>
      <c r="Q149" s="176" t="b">
        <f>I149=VLOOKUP(A149,'PLANILHA S DESONERAÇÃO'!$A$11:$J$459,10,)</f>
        <v>1</v>
      </c>
      <c r="R149" s="177">
        <f t="shared" si="15"/>
        <v>0</v>
      </c>
      <c r="S149" s="177">
        <f>R149-'PLANILHA S DESONERAÇÃO'!$J$459</f>
        <v>-29973894.07</v>
      </c>
    </row>
    <row r="150" spans="1:19" ht="33.75" x14ac:dyDescent="0.25">
      <c r="A150" s="142" t="str">
        <f>'PLANILHA S DESONERAÇÃO'!A390</f>
        <v>1.5.5.1</v>
      </c>
      <c r="B150" s="145" t="str">
        <f>VLOOKUP(A150,'PLANILHA S DESONERAÇÃO'!$A$12:$J$458,2,FALSE)</f>
        <v>COMP-14</v>
      </c>
      <c r="C150" s="149" t="str">
        <f>VLOOKUP(A150,'PLANILHA S DESONERAÇÃO'!$A$12:$J$458,4,FALSE)</f>
        <v>Cabo de par trançado blindado (F/UTP), categoria 6, ou superior, com condutores de cobre rígidos 24 AWG, uso indoor/outdoor ref: Furukawa ou similar (M)</v>
      </c>
      <c r="D150" s="145" t="str">
        <f>VLOOKUP(A150,'PLANILHA S DESONERAÇÃO'!$A$12:$J$458,3,FALSE)</f>
        <v>Composições Próprias</v>
      </c>
      <c r="E150" s="145"/>
      <c r="F150" s="145" t="str">
        <f>VLOOKUP(A150,'PLANILHA S DESONERAÇÃO'!$A$12:$J$458,5,FALSE)</f>
        <v>M</v>
      </c>
      <c r="G150" s="145">
        <f>VLOOKUP(A150,'PLANILHA S DESONERAÇÃO'!$A$11:$J$458,6,FALSE)</f>
        <v>1057</v>
      </c>
      <c r="H150" s="158">
        <f>VLOOKUP(A150,'PLANILHA S DESONERAÇÃO'!$A$12:$J$458,9,FALSE)</f>
        <v>5.82</v>
      </c>
      <c r="I150" s="158">
        <f>VLOOKUP(A150,'PLANILHA S DESONERAÇÃO'!$A$11:$J$458,10,FALSE)</f>
        <v>6151.74</v>
      </c>
      <c r="J150" s="439">
        <f t="shared" si="12"/>
        <v>2.0000000000000001E-4</v>
      </c>
      <c r="K150" s="153">
        <f t="shared" si="13"/>
        <v>0.98962000000000006</v>
      </c>
      <c r="L150" s="145" t="str">
        <f t="shared" si="14"/>
        <v>C</v>
      </c>
      <c r="N150" s="112">
        <f t="shared" si="16"/>
        <v>29662720.789999999</v>
      </c>
      <c r="O150" s="112">
        <f>VLOOKUP(A150,'PLANILHA S DESONERAÇÃO'!$A$11:$J$458,7,FALSE)</f>
        <v>4.67</v>
      </c>
      <c r="Q150" s="176" t="b">
        <f>I150=VLOOKUP(A150,'PLANILHA S DESONERAÇÃO'!$A$11:$J$459,10,)</f>
        <v>1</v>
      </c>
      <c r="R150" s="177">
        <f t="shared" si="15"/>
        <v>0</v>
      </c>
      <c r="S150" s="177">
        <f>R150-'PLANILHA S DESONERAÇÃO'!$J$459</f>
        <v>-29973894.07</v>
      </c>
    </row>
    <row r="151" spans="1:19" ht="22.5" x14ac:dyDescent="0.25">
      <c r="A151" s="142" t="str">
        <f>'PLANILHA S DESONERAÇÃO'!A160</f>
        <v>1.4.5.2</v>
      </c>
      <c r="B151" s="145">
        <f>VLOOKUP(A151,'PLANILHA S DESONERAÇÃO'!$A$12:$J$458,2,FALSE)</f>
        <v>71107</v>
      </c>
      <c r="C151" s="149" t="str">
        <f>VLOOKUP(A151,'PLANILHA S DESONERAÇÃO'!$A$12:$J$458,4,FALSE)</f>
        <v>Portão de ferro de abrir em barra chata, chapa e tubo, inclusive chumbamento</v>
      </c>
      <c r="D151" s="145" t="str">
        <f>VLOOKUP(A151,'PLANILHA S DESONERAÇÃO'!$A$12:$J$458,3,FALSE)</f>
        <v>DER-ES</v>
      </c>
      <c r="E151" s="145"/>
      <c r="F151" s="145" t="str">
        <f>VLOOKUP(A151,'PLANILHA S DESONERAÇÃO'!$A$12:$J$458,5,FALSE)</f>
        <v>m2</v>
      </c>
      <c r="G151" s="145">
        <f>VLOOKUP(A151,'PLANILHA S DESONERAÇÃO'!$A$11:$J$458,6,FALSE)</f>
        <v>5.4</v>
      </c>
      <c r="H151" s="158">
        <f>VLOOKUP(A151,'PLANILHA S DESONERAÇÃO'!$A$12:$J$458,9,FALSE)</f>
        <v>1122.5899999999999</v>
      </c>
      <c r="I151" s="158">
        <f>VLOOKUP(A151,'PLANILHA S DESONERAÇÃO'!$A$11:$J$458,10,FALSE)</f>
        <v>6061.99</v>
      </c>
      <c r="J151" s="439">
        <f t="shared" si="12"/>
        <v>2.0000000000000001E-4</v>
      </c>
      <c r="K151" s="153">
        <f t="shared" si="13"/>
        <v>0.98982000000000003</v>
      </c>
      <c r="L151" s="145" t="str">
        <f t="shared" si="14"/>
        <v>C</v>
      </c>
      <c r="N151" s="112">
        <f t="shared" si="16"/>
        <v>29668782.780000001</v>
      </c>
      <c r="O151" s="112">
        <f>VLOOKUP(A151,'PLANILHA S DESONERAÇÃO'!$A$11:$J$458,7,FALSE)</f>
        <v>901.53</v>
      </c>
      <c r="Q151" s="176" t="b">
        <f>I151=VLOOKUP(A151,'PLANILHA S DESONERAÇÃO'!$A$11:$J$459,10,)</f>
        <v>1</v>
      </c>
      <c r="R151" s="177">
        <f t="shared" si="15"/>
        <v>0</v>
      </c>
      <c r="S151" s="177">
        <f>R151-'PLANILHA S DESONERAÇÃO'!$J$459</f>
        <v>-29973894.07</v>
      </c>
    </row>
    <row r="152" spans="1:19" ht="33.75" x14ac:dyDescent="0.25">
      <c r="A152" s="142" t="str">
        <f>'PLANILHA S DESONERAÇÃO'!A325</f>
        <v>1.5.2.6.4</v>
      </c>
      <c r="B152" s="145">
        <f>VLOOKUP(A152,'PLANILHA S DESONERAÇÃO'!$A$12:$J$458,2,FALSE)</f>
        <v>151016</v>
      </c>
      <c r="C152" s="149" t="str">
        <f>VLOOKUP(A152,'PLANILHA S DESONERAÇÃO'!$A$12:$J$458,4,FALSE)</f>
        <v>Caixa de passagem de alvenaria de blocos de concreto 9x19x39cm, dimensões de 80x80x80m, com revestimento interno em chapisco e reboco tampa de concreto esp. 5cm e lastro de brita 5cm</v>
      </c>
      <c r="D152" s="145" t="str">
        <f>VLOOKUP(A152,'PLANILHA S DESONERAÇÃO'!$A$12:$J$458,3,FALSE)</f>
        <v>DER-ES</v>
      </c>
      <c r="E152" s="145"/>
      <c r="F152" s="145" t="str">
        <f>VLOOKUP(A152,'PLANILHA S DESONERAÇÃO'!$A$12:$J$458,5,FALSE)</f>
        <v>und</v>
      </c>
      <c r="G152" s="145">
        <f>VLOOKUP(A152,'PLANILHA S DESONERAÇÃO'!$A$11:$J$458,6,FALSE)</f>
        <v>7</v>
      </c>
      <c r="H152" s="158">
        <f>VLOOKUP(A152,'PLANILHA S DESONERAÇÃO'!$A$12:$J$458,9,FALSE)</f>
        <v>859.49</v>
      </c>
      <c r="I152" s="158">
        <f>VLOOKUP(A152,'PLANILHA S DESONERAÇÃO'!$A$11:$J$458,10,FALSE)</f>
        <v>6016.43</v>
      </c>
      <c r="J152" s="439">
        <f t="shared" si="12"/>
        <v>2.0000000000000001E-4</v>
      </c>
      <c r="K152" s="153">
        <f t="shared" si="13"/>
        <v>0.99002000000000001</v>
      </c>
      <c r="L152" s="145" t="str">
        <f t="shared" si="14"/>
        <v>C</v>
      </c>
      <c r="N152" s="112">
        <f t="shared" si="16"/>
        <v>29674799.210000001</v>
      </c>
      <c r="O152" s="112">
        <f>VLOOKUP(A152,'PLANILHA S DESONERAÇÃO'!$A$11:$J$458,7,FALSE)</f>
        <v>690.24</v>
      </c>
      <c r="Q152" s="176" t="b">
        <f>I152=VLOOKUP(A152,'PLANILHA S DESONERAÇÃO'!$A$11:$J$459,10,)</f>
        <v>1</v>
      </c>
      <c r="R152" s="177">
        <f t="shared" si="15"/>
        <v>0</v>
      </c>
      <c r="S152" s="177">
        <f>R152-'PLANILHA S DESONERAÇÃO'!$J$459</f>
        <v>-29973894.07</v>
      </c>
    </row>
    <row r="153" spans="1:19" ht="22.5" x14ac:dyDescent="0.25">
      <c r="A153" s="142" t="str">
        <f>'PLANILHA S DESONERAÇÃO'!A310</f>
        <v>1.5.2.4.15</v>
      </c>
      <c r="B153" s="145" t="str">
        <f>VLOOKUP(A153,'PLANILHA S DESONERAÇÃO'!$A$12:$J$458,2,FALSE)</f>
        <v>COMP-33</v>
      </c>
      <c r="C153" s="149" t="str">
        <f>VLOOKUP(A153,'PLANILHA S DESONERAÇÃO'!$A$12:$J$458,4,FALSE)</f>
        <v>Canaleta de concreto - CAU 05 - seção de 85 x 50 cm - espessura de 10 cm - apoiada em toda a extensão</v>
      </c>
      <c r="D153" s="145" t="str">
        <f>VLOOKUP(A153,'PLANILHA S DESONERAÇÃO'!$A$12:$J$458,3,FALSE)</f>
        <v>Composições Próprias</v>
      </c>
      <c r="E153" s="145"/>
      <c r="F153" s="145" t="str">
        <f>VLOOKUP(A153,'PLANILHA S DESONERAÇÃO'!$A$12:$J$458,5,FALSE)</f>
        <v>m</v>
      </c>
      <c r="G153" s="145">
        <f>VLOOKUP(A153,'PLANILHA S DESONERAÇÃO'!$A$11:$J$458,6,FALSE)</f>
        <v>12.85</v>
      </c>
      <c r="H153" s="158">
        <f>VLOOKUP(A153,'PLANILHA S DESONERAÇÃO'!$A$12:$J$458,9,FALSE)</f>
        <v>451.15</v>
      </c>
      <c r="I153" s="158">
        <f>VLOOKUP(A153,'PLANILHA S DESONERAÇÃO'!$A$11:$J$458,10,FALSE)</f>
        <v>5797.28</v>
      </c>
      <c r="J153" s="439">
        <f t="shared" si="12"/>
        <v>2.0000000000000001E-4</v>
      </c>
      <c r="K153" s="153">
        <f t="shared" si="13"/>
        <v>0.99021000000000003</v>
      </c>
      <c r="L153" s="145" t="str">
        <f t="shared" si="14"/>
        <v>C</v>
      </c>
      <c r="N153" s="112">
        <f t="shared" si="16"/>
        <v>29680596.489999998</v>
      </c>
      <c r="O153" s="112">
        <f>VLOOKUP(A153,'PLANILHA S DESONERAÇÃO'!$A$11:$J$458,7,FALSE)</f>
        <v>362.31</v>
      </c>
      <c r="Q153" s="176" t="b">
        <f>I153=VLOOKUP(A153,'PLANILHA S DESONERAÇÃO'!$A$11:$J$459,10,)</f>
        <v>1</v>
      </c>
      <c r="R153" s="177">
        <f t="shared" si="15"/>
        <v>0</v>
      </c>
      <c r="S153" s="177">
        <f>R153-'PLANILHA S DESONERAÇÃO'!$J$459</f>
        <v>-29973894.07</v>
      </c>
    </row>
    <row r="154" spans="1:19" ht="22.5" x14ac:dyDescent="0.25">
      <c r="A154" s="142" t="str">
        <f>'PLANILHA S DESONERAÇÃO'!A397</f>
        <v>1.5.5.8</v>
      </c>
      <c r="B154" s="145">
        <f>VLOOKUP(A154,'PLANILHA S DESONERAÇÃO'!$A$12:$J$458,2,FALSE)</f>
        <v>101798</v>
      </c>
      <c r="C154" s="149" t="str">
        <f>VLOOKUP(A154,'PLANILHA S DESONERAÇÃO'!$A$12:$J$458,4,FALSE)</f>
        <v>TAMPA PARA CAIXA TIPO R1, EM FERRO FUNDIDO, DIMENSÕES INTERNAS: 0,40 X 0,60 M - FORNECIMENTO E INSTALAÇÃO. AF_12/2020</v>
      </c>
      <c r="D154" s="145" t="str">
        <f>VLOOKUP(A154,'PLANILHA S DESONERAÇÃO'!$A$12:$J$458,3,FALSE)</f>
        <v>SINAPI</v>
      </c>
      <c r="E154" s="145"/>
      <c r="F154" s="145" t="str">
        <f>VLOOKUP(A154,'PLANILHA S DESONERAÇÃO'!$A$12:$J$458,5,FALSE)</f>
        <v>UN</v>
      </c>
      <c r="G154" s="145">
        <f>VLOOKUP(A154,'PLANILHA S DESONERAÇÃO'!$A$11:$J$458,6,FALSE)</f>
        <v>12</v>
      </c>
      <c r="H154" s="158">
        <f>VLOOKUP(A154,'PLANILHA S DESONERAÇÃO'!$A$12:$J$458,9,FALSE)</f>
        <v>467.97</v>
      </c>
      <c r="I154" s="158">
        <f>VLOOKUP(A154,'PLANILHA S DESONERAÇÃO'!$A$11:$J$458,10,FALSE)</f>
        <v>5615.64</v>
      </c>
      <c r="J154" s="439">
        <f t="shared" si="12"/>
        <v>2.0000000000000001E-4</v>
      </c>
      <c r="K154" s="153">
        <f t="shared" si="13"/>
        <v>0.99039999999999995</v>
      </c>
      <c r="L154" s="145" t="str">
        <f t="shared" si="14"/>
        <v>C</v>
      </c>
      <c r="N154" s="112">
        <f t="shared" si="16"/>
        <v>29686212.129999999</v>
      </c>
      <c r="O154" s="112">
        <f>VLOOKUP(A154,'PLANILHA S DESONERAÇÃO'!$A$11:$J$458,7,FALSE)</f>
        <v>375.82</v>
      </c>
      <c r="Q154" s="176" t="b">
        <f>I154=VLOOKUP(A154,'PLANILHA S DESONERAÇÃO'!$A$11:$J$459,10,)</f>
        <v>1</v>
      </c>
      <c r="R154" s="177">
        <f t="shared" si="15"/>
        <v>0</v>
      </c>
      <c r="S154" s="177">
        <f>R154-'PLANILHA S DESONERAÇÃO'!$J$459</f>
        <v>-29973894.07</v>
      </c>
    </row>
    <row r="155" spans="1:19" ht="22.5" x14ac:dyDescent="0.25">
      <c r="A155" s="142" t="str">
        <f>'PLANILHA S DESONERAÇÃO'!A383</f>
        <v>1.5.4.17</v>
      </c>
      <c r="B155" s="145">
        <f>VLOOKUP(A155,'PLANILHA S DESONERAÇÃO'!$A$12:$J$458,2,FALSE)</f>
        <v>160321</v>
      </c>
      <c r="C155" s="149" t="str">
        <f>VLOOKUP(A155,'PLANILHA S DESONERAÇÃO'!$A$12:$J$458,4,FALSE)</f>
        <v>Tampa reforçada em ferro fundido com escotilha TEL 536, inclusive assentamento, marca de referência Termotécnica ou equivalente</v>
      </c>
      <c r="D155" s="145" t="str">
        <f>VLOOKUP(A155,'PLANILHA S DESONERAÇÃO'!$A$12:$J$458,3,FALSE)</f>
        <v>DER-ES</v>
      </c>
      <c r="E155" s="145"/>
      <c r="F155" s="145" t="str">
        <f>VLOOKUP(A155,'PLANILHA S DESONERAÇÃO'!$A$12:$J$458,5,FALSE)</f>
        <v>und</v>
      </c>
      <c r="G155" s="145">
        <f>VLOOKUP(A155,'PLANILHA S DESONERAÇÃO'!$A$11:$J$458,6,FALSE)</f>
        <v>32</v>
      </c>
      <c r="H155" s="158">
        <f>VLOOKUP(A155,'PLANILHA S DESONERAÇÃO'!$A$12:$J$458,9,FALSE)</f>
        <v>174.08</v>
      </c>
      <c r="I155" s="158">
        <f>VLOOKUP(A155,'PLANILHA S DESONERAÇÃO'!$A$11:$J$458,10,FALSE)</f>
        <v>5570.56</v>
      </c>
      <c r="J155" s="439">
        <f t="shared" si="12"/>
        <v>2.0000000000000001E-4</v>
      </c>
      <c r="K155" s="153">
        <f t="shared" si="13"/>
        <v>0.99058999999999997</v>
      </c>
      <c r="L155" s="145" t="str">
        <f t="shared" si="14"/>
        <v>C</v>
      </c>
      <c r="N155" s="112">
        <f t="shared" si="16"/>
        <v>29691782.690000001</v>
      </c>
      <c r="O155" s="112">
        <f>VLOOKUP(A155,'PLANILHA S DESONERAÇÃO'!$A$11:$J$458,7,FALSE)</f>
        <v>139.80000000000001</v>
      </c>
      <c r="Q155" s="176" t="b">
        <f>I155=VLOOKUP(A155,'PLANILHA S DESONERAÇÃO'!$A$11:$J$459,10,)</f>
        <v>1</v>
      </c>
      <c r="R155" s="177">
        <f t="shared" si="15"/>
        <v>0</v>
      </c>
      <c r="S155" s="177">
        <f>R155-'PLANILHA S DESONERAÇÃO'!$J$459</f>
        <v>-29973894.07</v>
      </c>
    </row>
    <row r="156" spans="1:19" ht="22.5" x14ac:dyDescent="0.25">
      <c r="A156" s="142" t="str">
        <f>'PLANILHA S DESONERAÇÃO'!A257</f>
        <v>1.5.1.5.1</v>
      </c>
      <c r="B156" s="145" t="str">
        <f>VLOOKUP(A156,'PLANILHA S DESONERAÇÃO'!$A$12:$J$458,2,FALSE)</f>
        <v>COMP-15</v>
      </c>
      <c r="C156" s="149" t="str">
        <f>VLOOKUP(A156,'PLANILHA S DESONERAÇÃO'!$A$12:$J$458,4,FALSE)</f>
        <v>ELETROCALHA PERFURADA GALVANIZADA À FOGO CHAPA 14 - 150 X 100 MM COM TAMPA, INCLUSIVE CONEXÃO E SUPORTE</v>
      </c>
      <c r="D156" s="145" t="str">
        <f>VLOOKUP(A156,'PLANILHA S DESONERAÇÃO'!$A$12:$J$458,3,FALSE)</f>
        <v>Composições Próprias</v>
      </c>
      <c r="E156" s="145"/>
      <c r="F156" s="145" t="str">
        <f>VLOOKUP(A156,'PLANILHA S DESONERAÇÃO'!$A$12:$J$458,5,FALSE)</f>
        <v>m</v>
      </c>
      <c r="G156" s="145">
        <f>VLOOKUP(A156,'PLANILHA S DESONERAÇÃO'!$A$11:$J$458,6,FALSE)</f>
        <v>26</v>
      </c>
      <c r="H156" s="158">
        <f>VLOOKUP(A156,'PLANILHA S DESONERAÇÃO'!$A$12:$J$458,9,FALSE)</f>
        <v>203.78</v>
      </c>
      <c r="I156" s="158">
        <f>VLOOKUP(A156,'PLANILHA S DESONERAÇÃO'!$A$11:$J$458,10,FALSE)</f>
        <v>5298.28</v>
      </c>
      <c r="J156" s="439">
        <f t="shared" si="12"/>
        <v>2.0000000000000001E-4</v>
      </c>
      <c r="K156" s="153">
        <f t="shared" si="13"/>
        <v>0.99075999999999997</v>
      </c>
      <c r="L156" s="145" t="str">
        <f t="shared" si="14"/>
        <v>C</v>
      </c>
      <c r="N156" s="112">
        <f t="shared" si="16"/>
        <v>29697080.969999999</v>
      </c>
      <c r="O156" s="112">
        <f>VLOOKUP(A156,'PLANILHA S DESONERAÇÃO'!$A$11:$J$458,7,FALSE)</f>
        <v>163.65</v>
      </c>
      <c r="Q156" s="176" t="b">
        <f>I156=VLOOKUP(A156,'PLANILHA S DESONERAÇÃO'!$A$11:$J$459,10,)</f>
        <v>1</v>
      </c>
      <c r="R156" s="177">
        <f t="shared" si="15"/>
        <v>0</v>
      </c>
      <c r="S156" s="177">
        <f>R156-'PLANILHA S DESONERAÇÃO'!$J$459</f>
        <v>-29973894.07</v>
      </c>
    </row>
    <row r="157" spans="1:19" x14ac:dyDescent="0.25">
      <c r="A157" s="142" t="str">
        <f>'PLANILHA S DESONERAÇÃO'!A20</f>
        <v>1.1.1.6</v>
      </c>
      <c r="B157" s="145">
        <f>VLOOKUP(A157,'PLANILHA S DESONERAÇÃO'!$A$12:$J$458,2,FALSE)</f>
        <v>20305</v>
      </c>
      <c r="C157" s="149" t="str">
        <f>VLOOKUP(A157,'PLANILHA S DESONERAÇÃO'!$A$12:$J$458,4,FALSE)</f>
        <v>Placa de obra nas dimensões de 2.0 x 4.0 m, padrão IOPES</v>
      </c>
      <c r="D157" s="145" t="str">
        <f>VLOOKUP(A157,'PLANILHA S DESONERAÇÃO'!$A$12:$J$458,3,FALSE)</f>
        <v>DER-ES</v>
      </c>
      <c r="E157" s="145"/>
      <c r="F157" s="145" t="str">
        <f>VLOOKUP(A157,'PLANILHA S DESONERAÇÃO'!$A$12:$J$458,5,FALSE)</f>
        <v>m2</v>
      </c>
      <c r="G157" s="145">
        <f>VLOOKUP(A157,'PLANILHA S DESONERAÇÃO'!$A$11:$J$458,6,FALSE)</f>
        <v>12</v>
      </c>
      <c r="H157" s="158">
        <f>VLOOKUP(A157,'PLANILHA S DESONERAÇÃO'!$A$12:$J$458,9,FALSE)</f>
        <v>418.82</v>
      </c>
      <c r="I157" s="158">
        <f>VLOOKUP(A157,'PLANILHA S DESONERAÇÃO'!$A$11:$J$458,10,FALSE)</f>
        <v>5025.84</v>
      </c>
      <c r="J157" s="439">
        <f t="shared" si="12"/>
        <v>2.0000000000000001E-4</v>
      </c>
      <c r="K157" s="153">
        <f t="shared" si="13"/>
        <v>0.99092999999999998</v>
      </c>
      <c r="L157" s="145" t="str">
        <f t="shared" si="14"/>
        <v>C</v>
      </c>
      <c r="N157" s="112">
        <f t="shared" si="16"/>
        <v>29702106.809999999</v>
      </c>
      <c r="O157" s="112">
        <f>VLOOKUP(A157,'PLANILHA S DESONERAÇÃO'!$A$11:$J$458,7,FALSE)</f>
        <v>336.35</v>
      </c>
      <c r="Q157" s="176" t="b">
        <f>I157=VLOOKUP(A157,'PLANILHA S DESONERAÇÃO'!$A$11:$J$459,10,)</f>
        <v>1</v>
      </c>
      <c r="R157" s="177">
        <f t="shared" si="15"/>
        <v>0</v>
      </c>
      <c r="S157" s="177">
        <f>R157-'PLANILHA S DESONERAÇÃO'!$J$459</f>
        <v>-29973894.07</v>
      </c>
    </row>
    <row r="158" spans="1:19" ht="14.25" customHeight="1" x14ac:dyDescent="0.25">
      <c r="A158" s="142" t="str">
        <f>'PLANILHA S DESONERAÇÃO'!A184</f>
        <v>1.4.7.11</v>
      </c>
      <c r="B158" s="145">
        <f>VLOOKUP(A158,'PLANILHA S DESONERAÇÃO'!$A$12:$J$458,2,FALSE)</f>
        <v>90105</v>
      </c>
      <c r="C158" s="149" t="str">
        <f>VLOOKUP(A158,'PLANILHA S DESONERAÇÃO'!$A$12:$J$458,4,FALSE)</f>
        <v>Estrutura de madeira de lei Paraju, peroba mica, angelim pedra ou equivalente para telhado de telha cerâmica tipo francesa, com pontaletes, terças, caibros e ripas, inclusive tratamento com cupunicida, exclusive telhas</v>
      </c>
      <c r="D158" s="145" t="str">
        <f>VLOOKUP(A158,'PLANILHA S DESONERAÇÃO'!$A$12:$J$458,3,FALSE)</f>
        <v>DER-ES</v>
      </c>
      <c r="E158" s="145"/>
      <c r="F158" s="145" t="str">
        <f>VLOOKUP(A158,'PLANILHA S DESONERAÇÃO'!$A$12:$J$458,5,FALSE)</f>
        <v>m2</v>
      </c>
      <c r="G158" s="145">
        <f>VLOOKUP(A158,'PLANILHA S DESONERAÇÃO'!$A$11:$J$458,6,FALSE)</f>
        <v>14</v>
      </c>
      <c r="H158" s="158">
        <f>VLOOKUP(A158,'PLANILHA S DESONERAÇÃO'!$A$12:$J$458,9,FALSE)</f>
        <v>356.6</v>
      </c>
      <c r="I158" s="158">
        <f>VLOOKUP(A158,'PLANILHA S DESONERAÇÃO'!$A$11:$J$458,10,FALSE)</f>
        <v>4992.3999999999996</v>
      </c>
      <c r="J158" s="439">
        <f t="shared" si="12"/>
        <v>2.0000000000000001E-4</v>
      </c>
      <c r="K158" s="153">
        <f t="shared" si="13"/>
        <v>0.99109999999999998</v>
      </c>
      <c r="L158" s="145" t="str">
        <f t="shared" si="14"/>
        <v>C</v>
      </c>
      <c r="N158" s="112">
        <f t="shared" si="16"/>
        <v>29707099.210000001</v>
      </c>
      <c r="O158" s="112">
        <f>VLOOKUP(A158,'PLANILHA S DESONERAÇÃO'!$A$11:$J$458,7,FALSE)</f>
        <v>286.38</v>
      </c>
      <c r="Q158" s="176" t="b">
        <f>I158=VLOOKUP(A158,'PLANILHA S DESONERAÇÃO'!$A$11:$J$459,10,)</f>
        <v>1</v>
      </c>
      <c r="R158" s="177">
        <f t="shared" si="15"/>
        <v>0</v>
      </c>
      <c r="S158" s="177">
        <f>R158-'PLANILHA S DESONERAÇÃO'!$J$459</f>
        <v>-29973894.07</v>
      </c>
    </row>
    <row r="159" spans="1:19" ht="14.25" customHeight="1" x14ac:dyDescent="0.25">
      <c r="A159" s="142" t="str">
        <f>'PLANILHA S DESONERAÇÃO'!A103</f>
        <v>1.4.1.6</v>
      </c>
      <c r="B159" s="145">
        <f>VLOOKUP(A159,'PLANILHA S DESONERAÇÃO'!$A$12:$J$458,2,FALSE)</f>
        <v>91341</v>
      </c>
      <c r="C159" s="149" t="str">
        <f>VLOOKUP(A159,'PLANILHA S DESONERAÇÃO'!$A$12:$J$458,4,FALSE)</f>
        <v>PORTA EM ALUMÍNIO DE ABRIR TIPO VENEZIANA COM GUARNIÇÃO, FIXAÇÃO COM PARAFUSOS - FORNECIMENTO E INSTALAÇÃO. AF_12/2019</v>
      </c>
      <c r="D159" s="145" t="str">
        <f>VLOOKUP(A159,'PLANILHA S DESONERAÇÃO'!$A$12:$J$458,3,FALSE)</f>
        <v>SINAPI</v>
      </c>
      <c r="E159" s="145"/>
      <c r="F159" s="145" t="str">
        <f>VLOOKUP(A159,'PLANILHA S DESONERAÇÃO'!$A$12:$J$458,5,FALSE)</f>
        <v>M2</v>
      </c>
      <c r="G159" s="145">
        <f>VLOOKUP(A159,'PLANILHA S DESONERAÇÃO'!$A$11:$J$458,6,FALSE)</f>
        <v>5.84</v>
      </c>
      <c r="H159" s="158">
        <f>VLOOKUP(A159,'PLANILHA S DESONERAÇÃO'!$A$12:$J$458,9,FALSE)</f>
        <v>833.06</v>
      </c>
      <c r="I159" s="158">
        <f>VLOOKUP(A159,'PLANILHA S DESONERAÇÃO'!$A$11:$J$458,10,FALSE)</f>
        <v>4865.07</v>
      </c>
      <c r="J159" s="439">
        <f t="shared" si="12"/>
        <v>2.0000000000000001E-4</v>
      </c>
      <c r="K159" s="153">
        <f t="shared" si="13"/>
        <v>0.99126000000000003</v>
      </c>
      <c r="L159" s="145" t="str">
        <f t="shared" si="14"/>
        <v>C</v>
      </c>
      <c r="N159" s="112">
        <f t="shared" si="16"/>
        <v>29711964.280000001</v>
      </c>
      <c r="O159" s="112">
        <f>VLOOKUP(A159,'PLANILHA S DESONERAÇÃO'!$A$11:$J$458,7,FALSE)</f>
        <v>669.02</v>
      </c>
      <c r="Q159" s="176" t="b">
        <f>I159=VLOOKUP(A159,'PLANILHA S DESONERAÇÃO'!$A$11:$J$459,10,)</f>
        <v>1</v>
      </c>
      <c r="R159" s="177">
        <f t="shared" si="15"/>
        <v>0</v>
      </c>
      <c r="S159" s="177">
        <f>R159-'PLANILHA S DESONERAÇÃO'!$J$459</f>
        <v>-29973894.07</v>
      </c>
    </row>
    <row r="160" spans="1:19" ht="33.75" x14ac:dyDescent="0.25">
      <c r="A160" s="142" t="str">
        <f>'PLANILHA S DESONERAÇÃO'!A262</f>
        <v>1.5.1.5.6</v>
      </c>
      <c r="B160" s="145">
        <f>VLOOKUP(A160,'PLANILHA S DESONERAÇÃO'!$A$12:$J$458,2,FALSE)</f>
        <v>150702</v>
      </c>
      <c r="C160" s="149" t="str">
        <f>VLOOKUP(A160,'PLANILHA S DESONERAÇÃO'!$A$12:$J$458,4,FALSE)</f>
        <v>Envelopamento de concreto simples com consumo mínimo de cimento de 250kg/m3, inclusive escavação para profundidade mínima do eletroduto de 50 cm, de 25 x 30 cm, para 2 eletrodutos</v>
      </c>
      <c r="D160" s="145" t="str">
        <f>VLOOKUP(A160,'PLANILHA S DESONERAÇÃO'!$A$12:$J$458,3,FALSE)</f>
        <v>DER-ES</v>
      </c>
      <c r="E160" s="145"/>
      <c r="F160" s="145" t="str">
        <f>VLOOKUP(A160,'PLANILHA S DESONERAÇÃO'!$A$12:$J$458,5,FALSE)</f>
        <v>m</v>
      </c>
      <c r="G160" s="145">
        <f>VLOOKUP(A160,'PLANILHA S DESONERAÇÃO'!$A$11:$J$458,6,FALSE)</f>
        <v>54</v>
      </c>
      <c r="H160" s="158">
        <f>VLOOKUP(A160,'PLANILHA S DESONERAÇÃO'!$A$12:$J$458,9,FALSE)</f>
        <v>85.17</v>
      </c>
      <c r="I160" s="158">
        <f>VLOOKUP(A160,'PLANILHA S DESONERAÇÃO'!$A$11:$J$458,10,FALSE)</f>
        <v>4599.18</v>
      </c>
      <c r="J160" s="439">
        <f t="shared" si="12"/>
        <v>2.0000000000000001E-4</v>
      </c>
      <c r="K160" s="153">
        <f t="shared" si="13"/>
        <v>0.99141000000000001</v>
      </c>
      <c r="L160" s="145" t="str">
        <f t="shared" si="14"/>
        <v>C</v>
      </c>
      <c r="N160" s="112">
        <f t="shared" si="16"/>
        <v>29716563.460000001</v>
      </c>
      <c r="O160" s="112">
        <f>VLOOKUP(A160,'PLANILHA S DESONERAÇÃO'!$A$11:$J$458,7,FALSE)</f>
        <v>68.400000000000006</v>
      </c>
      <c r="Q160" s="176" t="b">
        <f>I160=VLOOKUP(A160,'PLANILHA S DESONERAÇÃO'!$A$11:$J$459,10,)</f>
        <v>1</v>
      </c>
      <c r="R160" s="177">
        <f t="shared" si="15"/>
        <v>0</v>
      </c>
      <c r="S160" s="177">
        <f>R160-'PLANILHA S DESONERAÇÃO'!$J$459</f>
        <v>-29973894.07</v>
      </c>
    </row>
    <row r="161" spans="1:19" x14ac:dyDescent="0.25">
      <c r="A161" s="142" t="str">
        <f>'PLANILHA S DESONERAÇÃO'!A356</f>
        <v>1.5.3.7</v>
      </c>
      <c r="B161" s="145" t="str">
        <f>VLOOKUP(A161,'PLANILHA S DESONERAÇÃO'!$A$12:$J$458,2,FALSE)</f>
        <v>I042047</v>
      </c>
      <c r="C161" s="149" t="str">
        <f>VLOOKUP(A161,'PLANILHA S DESONERAÇÃO'!$A$12:$J$458,4,FALSE)</f>
        <v>ELETRODUTO GALVANIZADO ZINCADO 6"</v>
      </c>
      <c r="D161" s="145" t="str">
        <f>VLOOKUP(A161,'PLANILHA S DESONERAÇÃO'!$A$12:$J$458,3,FALSE)</f>
        <v>DER-ES</v>
      </c>
      <c r="E161" s="145"/>
      <c r="F161" s="145" t="str">
        <f>VLOOKUP(A161,'PLANILHA S DESONERAÇÃO'!$A$12:$J$458,5,FALSE)</f>
        <v>M</v>
      </c>
      <c r="G161" s="145">
        <f>VLOOKUP(A161,'PLANILHA S DESONERAÇÃO'!$A$11:$J$458,6,FALSE)</f>
        <v>6</v>
      </c>
      <c r="H161" s="158">
        <f>VLOOKUP(A161,'PLANILHA S DESONERAÇÃO'!$A$12:$J$458,9,FALSE)</f>
        <v>740.89</v>
      </c>
      <c r="I161" s="158">
        <f>VLOOKUP(A161,'PLANILHA S DESONERAÇÃO'!$A$11:$J$458,10,FALSE)</f>
        <v>4445.34</v>
      </c>
      <c r="J161" s="439">
        <f t="shared" si="12"/>
        <v>1E-4</v>
      </c>
      <c r="K161" s="153">
        <f t="shared" si="13"/>
        <v>0.99156</v>
      </c>
      <c r="L161" s="145" t="str">
        <f t="shared" si="14"/>
        <v>C</v>
      </c>
      <c r="N161" s="112">
        <f t="shared" si="16"/>
        <v>29721008.800000001</v>
      </c>
      <c r="O161" s="112">
        <f>VLOOKUP(A161,'PLANILHA S DESONERAÇÃO'!$A$11:$J$458,7,FALSE)</f>
        <v>595</v>
      </c>
      <c r="Q161" s="176" t="b">
        <f>I161=VLOOKUP(A161,'PLANILHA S DESONERAÇÃO'!$A$11:$J$459,10,)</f>
        <v>1</v>
      </c>
      <c r="R161" s="177">
        <f t="shared" si="15"/>
        <v>0</v>
      </c>
      <c r="S161" s="177">
        <f>R161-'PLANILHA S DESONERAÇÃO'!$J$459</f>
        <v>-29973894.07</v>
      </c>
    </row>
    <row r="162" spans="1:19" x14ac:dyDescent="0.25">
      <c r="A162" s="142" t="str">
        <f>'PLANILHA S DESONERAÇÃO'!A200</f>
        <v>1.4.9.1</v>
      </c>
      <c r="B162" s="145">
        <f>VLOOKUP(A162,'PLANILHA S DESONERAÇÃO'!$A$12:$J$458,2,FALSE)</f>
        <v>141410</v>
      </c>
      <c r="C162" s="149" t="str">
        <f>VLOOKUP(A162,'PLANILHA S DESONERAÇÃO'!$A$12:$J$458,4,FALSE)</f>
        <v>Tubo de PVC rígido soldável marrom, diâm. 25mm (3/4"), inclusive conexões</v>
      </c>
      <c r="D162" s="145" t="str">
        <f>VLOOKUP(A162,'PLANILHA S DESONERAÇÃO'!$A$12:$J$458,3,FALSE)</f>
        <v>DER-ES</v>
      </c>
      <c r="E162" s="145"/>
      <c r="F162" s="145" t="str">
        <f>VLOOKUP(A162,'PLANILHA S DESONERAÇÃO'!$A$12:$J$458,5,FALSE)</f>
        <v>m</v>
      </c>
      <c r="G162" s="145">
        <f>VLOOKUP(A162,'PLANILHA S DESONERAÇÃO'!$A$11:$J$458,6,FALSE)</f>
        <v>127</v>
      </c>
      <c r="H162" s="158">
        <f>VLOOKUP(A162,'PLANILHA S DESONERAÇÃO'!$A$12:$J$458,9,FALSE)</f>
        <v>34.29</v>
      </c>
      <c r="I162" s="158">
        <f>VLOOKUP(A162,'PLANILHA S DESONERAÇÃO'!$A$11:$J$458,10,FALSE)</f>
        <v>4354.83</v>
      </c>
      <c r="J162" s="439">
        <f t="shared" si="12"/>
        <v>1E-4</v>
      </c>
      <c r="K162" s="153">
        <f t="shared" si="13"/>
        <v>0.99170999999999998</v>
      </c>
      <c r="L162" s="145" t="str">
        <f t="shared" si="14"/>
        <v>C</v>
      </c>
      <c r="N162" s="112">
        <f t="shared" si="16"/>
        <v>29725363.629999999</v>
      </c>
      <c r="O162" s="112">
        <f>VLOOKUP(A162,'PLANILHA S DESONERAÇÃO'!$A$11:$J$458,7,FALSE)</f>
        <v>27.54</v>
      </c>
      <c r="Q162" s="176" t="b">
        <f>I162=VLOOKUP(A162,'PLANILHA S DESONERAÇÃO'!$A$11:$J$459,10,)</f>
        <v>1</v>
      </c>
      <c r="R162" s="177">
        <f t="shared" si="15"/>
        <v>0</v>
      </c>
      <c r="S162" s="177">
        <f>R162-'PLANILHA S DESONERAÇÃO'!$J$459</f>
        <v>-29973894.07</v>
      </c>
    </row>
    <row r="163" spans="1:19" ht="33.75" x14ac:dyDescent="0.25">
      <c r="A163" s="142" t="str">
        <f>'PLANILHA S DESONERAÇÃO'!A172</f>
        <v>1.4.6.11</v>
      </c>
      <c r="B163" s="145">
        <f>VLOOKUP(A163,'PLANILHA S DESONERAÇÃO'!$A$12:$J$458,2,FALSE)</f>
        <v>90211</v>
      </c>
      <c r="C163" s="149" t="str">
        <f>VLOOKUP(A163,'PLANILHA S DESONERAÇÃO'!$A$12:$J$458,4,FALSE)</f>
        <v>Cobertura nova de telhas cerâmicas tipo capa e canal inclusive cumeeira (telhas compradas na praça de Vitória, posto obra) (área de projeção horizontal; incl. 35%)</v>
      </c>
      <c r="D163" s="145" t="str">
        <f>VLOOKUP(A163,'PLANILHA S DESONERAÇÃO'!$A$12:$J$458,3,FALSE)</f>
        <v>DER-ES</v>
      </c>
      <c r="E163" s="145"/>
      <c r="F163" s="145" t="str">
        <f>VLOOKUP(A163,'PLANILHA S DESONERAÇÃO'!$A$12:$J$458,5,FALSE)</f>
        <v>m2</v>
      </c>
      <c r="G163" s="145">
        <f>VLOOKUP(A163,'PLANILHA S DESONERAÇÃO'!$A$11:$J$458,6,FALSE)</f>
        <v>18</v>
      </c>
      <c r="H163" s="158">
        <f>VLOOKUP(A163,'PLANILHA S DESONERAÇÃO'!$A$12:$J$458,9,FALSE)</f>
        <v>228.87</v>
      </c>
      <c r="I163" s="158">
        <f>VLOOKUP(A163,'PLANILHA S DESONERAÇÃO'!$A$11:$J$458,10,FALSE)</f>
        <v>4119.66</v>
      </c>
      <c r="J163" s="439">
        <f t="shared" si="12"/>
        <v>1E-4</v>
      </c>
      <c r="K163" s="153">
        <f t="shared" si="13"/>
        <v>0.99185000000000001</v>
      </c>
      <c r="L163" s="145" t="str">
        <f t="shared" si="14"/>
        <v>C</v>
      </c>
      <c r="N163" s="112">
        <f t="shared" si="16"/>
        <v>29729483.289999999</v>
      </c>
      <c r="O163" s="112">
        <f>VLOOKUP(A163,'PLANILHA S DESONERAÇÃO'!$A$11:$J$458,7,FALSE)</f>
        <v>183.8</v>
      </c>
      <c r="Q163" s="176" t="b">
        <f>I163=VLOOKUP(A163,'PLANILHA S DESONERAÇÃO'!$A$11:$J$459,10,)</f>
        <v>1</v>
      </c>
      <c r="R163" s="177">
        <f t="shared" si="15"/>
        <v>0</v>
      </c>
      <c r="S163" s="177">
        <f>R163-'PLANILHA S DESONERAÇÃO'!$J$459</f>
        <v>-29973894.07</v>
      </c>
    </row>
    <row r="164" spans="1:19" x14ac:dyDescent="0.25">
      <c r="A164" s="142" t="str">
        <f>'PLANILHA S DESONERAÇÃO'!A299</f>
        <v>1.5.2.4.4</v>
      </c>
      <c r="B164" s="145">
        <f>VLOOKUP(A164,'PLANILHA S DESONERAÇÃO'!$A$12:$J$458,2,FALSE)</f>
        <v>151137</v>
      </c>
      <c r="C164" s="149" t="str">
        <f>VLOOKUP(A164,'PLANILHA S DESONERAÇÃO'!$A$12:$J$458,4,FALSE)</f>
        <v>Eletroduto PEAD, cor preta, diam. 1.1/2", marca ref. Kanaflex ou equivalente</v>
      </c>
      <c r="D164" s="145" t="str">
        <f>VLOOKUP(A164,'PLANILHA S DESONERAÇÃO'!$A$12:$J$458,3,FALSE)</f>
        <v>DER-ES</v>
      </c>
      <c r="E164" s="145"/>
      <c r="F164" s="145" t="str">
        <f>VLOOKUP(A164,'PLANILHA S DESONERAÇÃO'!$A$12:$J$458,5,FALSE)</f>
        <v>m</v>
      </c>
      <c r="G164" s="145">
        <f>VLOOKUP(A164,'PLANILHA S DESONERAÇÃO'!$A$11:$J$458,6,FALSE)</f>
        <v>130</v>
      </c>
      <c r="H164" s="158">
        <f>VLOOKUP(A164,'PLANILHA S DESONERAÇÃO'!$A$12:$J$458,9,FALSE)</f>
        <v>31.48</v>
      </c>
      <c r="I164" s="158">
        <f>VLOOKUP(A164,'PLANILHA S DESONERAÇÃO'!$A$11:$J$458,10,FALSE)</f>
        <v>4092.4</v>
      </c>
      <c r="J164" s="439">
        <f t="shared" si="12"/>
        <v>1E-4</v>
      </c>
      <c r="K164" s="153">
        <f t="shared" si="13"/>
        <v>0.99197999999999997</v>
      </c>
      <c r="L164" s="145" t="str">
        <f t="shared" si="14"/>
        <v>C</v>
      </c>
      <c r="N164" s="112">
        <f t="shared" si="16"/>
        <v>29733575.690000001</v>
      </c>
      <c r="O164" s="112">
        <f>VLOOKUP(A164,'PLANILHA S DESONERAÇÃO'!$A$11:$J$458,7,FALSE)</f>
        <v>25.28</v>
      </c>
      <c r="Q164" s="176" t="b">
        <f>I164=VLOOKUP(A164,'PLANILHA S DESONERAÇÃO'!$A$11:$J$459,10,)</f>
        <v>1</v>
      </c>
      <c r="R164" s="177">
        <f t="shared" si="15"/>
        <v>0</v>
      </c>
      <c r="S164" s="177">
        <f>R164-'PLANILHA S DESONERAÇÃO'!$J$459</f>
        <v>-29973894.07</v>
      </c>
    </row>
    <row r="165" spans="1:19" ht="22.5" x14ac:dyDescent="0.25">
      <c r="A165" s="142" t="str">
        <f>'PLANILHA S DESONERAÇÃO'!A375</f>
        <v>1.5.4.9</v>
      </c>
      <c r="B165" s="145" t="str">
        <f>VLOOKUP(A165,'PLANILHA S DESONERAÇÃO'!$A$12:$J$458,2,FALSE)</f>
        <v>COMP-44</v>
      </c>
      <c r="C165" s="149" t="str">
        <f>VLOOKUP(A165,'PLANILHA S DESONERAÇÃO'!$A$12:$J$458,4,FALSE)</f>
        <v>Conector em bronze reforçado para 2 cabos de cobre de 16-70mm² na haste de aterramento, com grampo U, porcas e arruela, ref. TEL-580</v>
      </c>
      <c r="D165" s="145" t="str">
        <f>VLOOKUP(A165,'PLANILHA S DESONERAÇÃO'!$A$12:$J$458,3,FALSE)</f>
        <v>Composições Próprias</v>
      </c>
      <c r="E165" s="145"/>
      <c r="F165" s="145" t="str">
        <f>VLOOKUP(A165,'PLANILHA S DESONERAÇÃO'!$A$12:$J$458,5,FALSE)</f>
        <v>und</v>
      </c>
      <c r="G165" s="145">
        <f>VLOOKUP(A165,'PLANILHA S DESONERAÇÃO'!$A$11:$J$458,6,FALSE)</f>
        <v>47</v>
      </c>
      <c r="H165" s="158">
        <f>VLOOKUP(A165,'PLANILHA S DESONERAÇÃO'!$A$12:$J$458,9,FALSE)</f>
        <v>85.52</v>
      </c>
      <c r="I165" s="158">
        <f>VLOOKUP(A165,'PLANILHA S DESONERAÇÃO'!$A$11:$J$458,10,FALSE)</f>
        <v>4019.44</v>
      </c>
      <c r="J165" s="439">
        <f t="shared" si="12"/>
        <v>1E-4</v>
      </c>
      <c r="K165" s="153">
        <f t="shared" si="13"/>
        <v>0.99212</v>
      </c>
      <c r="L165" s="145" t="str">
        <f t="shared" si="14"/>
        <v>C</v>
      </c>
      <c r="N165" s="112">
        <f t="shared" si="16"/>
        <v>29737595.129999999</v>
      </c>
      <c r="O165" s="112">
        <f>VLOOKUP(A165,'PLANILHA S DESONERAÇÃO'!$A$11:$J$458,7,FALSE)</f>
        <v>68.680000000000007</v>
      </c>
      <c r="Q165" s="176" t="b">
        <f>I165=VLOOKUP(A165,'PLANILHA S DESONERAÇÃO'!$A$11:$J$459,10,)</f>
        <v>1</v>
      </c>
      <c r="R165" s="177">
        <f t="shared" si="15"/>
        <v>0</v>
      </c>
      <c r="S165" s="177">
        <f>R165-'PLANILHA S DESONERAÇÃO'!$J$459</f>
        <v>-29973894.07</v>
      </c>
    </row>
    <row r="166" spans="1:19" x14ac:dyDescent="0.25">
      <c r="A166" s="142" t="str">
        <f>'PLANILHA S DESONERAÇÃO'!A362</f>
        <v>1.5.3.13</v>
      </c>
      <c r="B166" s="145" t="str">
        <f>VLOOKUP(A166,'PLANILHA S DESONERAÇÃO'!$A$12:$J$458,2,FALSE)</f>
        <v>I040140</v>
      </c>
      <c r="C166" s="149" t="str">
        <f>VLOOKUP(A166,'PLANILHA S DESONERAÇÃO'!$A$12:$J$458,4,FALSE)</f>
        <v>POSTE CIRCULAR DE CONCRETO 11M/600KG - BDI = 14,02</v>
      </c>
      <c r="D166" s="145" t="str">
        <f>VLOOKUP(A166,'PLANILHA S DESONERAÇÃO'!$A$12:$J$458,3,FALSE)</f>
        <v>DER-ES</v>
      </c>
      <c r="E166" s="145"/>
      <c r="F166" s="145" t="str">
        <f>VLOOKUP(A166,'PLANILHA S DESONERAÇÃO'!$A$12:$J$458,5,FALSE)</f>
        <v>UN</v>
      </c>
      <c r="G166" s="145">
        <f>VLOOKUP(A166,'PLANILHA S DESONERAÇÃO'!$A$11:$J$458,6,FALSE)</f>
        <v>1</v>
      </c>
      <c r="H166" s="158">
        <f>VLOOKUP(A166,'PLANILHA S DESONERAÇÃO'!$A$12:$J$458,9,FALSE)</f>
        <v>3970.01</v>
      </c>
      <c r="I166" s="158">
        <f>VLOOKUP(A166,'PLANILHA S DESONERAÇÃO'!$A$11:$J$458,10,FALSE)</f>
        <v>3970.01</v>
      </c>
      <c r="J166" s="439">
        <f t="shared" si="12"/>
        <v>1E-4</v>
      </c>
      <c r="K166" s="153">
        <f t="shared" si="13"/>
        <v>0.99224999999999997</v>
      </c>
      <c r="L166" s="145" t="str">
        <f t="shared" si="14"/>
        <v>C</v>
      </c>
      <c r="N166" s="112">
        <f t="shared" si="16"/>
        <v>29741565.140000001</v>
      </c>
      <c r="O166" s="112">
        <f>VLOOKUP(A166,'PLANILHA S DESONERAÇÃO'!$A$11:$J$458,7,FALSE)</f>
        <v>3481.85</v>
      </c>
      <c r="Q166" s="176" t="b">
        <f>I166=VLOOKUP(A166,'PLANILHA S DESONERAÇÃO'!$A$11:$J$459,10,)</f>
        <v>1</v>
      </c>
      <c r="R166" s="177">
        <f t="shared" si="15"/>
        <v>0</v>
      </c>
      <c r="S166" s="177">
        <f>R166-'PLANILHA S DESONERAÇÃO'!$J$459</f>
        <v>-29973894.07</v>
      </c>
    </row>
    <row r="167" spans="1:19" x14ac:dyDescent="0.25">
      <c r="A167" s="142" t="str">
        <f>'PLANILHA S DESONERAÇÃO'!A304</f>
        <v>1.5.2.4.9</v>
      </c>
      <c r="B167" s="145">
        <f>VLOOKUP(A167,'PLANILHA S DESONERAÇÃO'!$A$12:$J$458,2,FALSE)</f>
        <v>151130</v>
      </c>
      <c r="C167" s="149" t="str">
        <f>VLOOKUP(A167,'PLANILHA S DESONERAÇÃO'!$A$12:$J$458,4,FALSE)</f>
        <v>Eletroduto de PVC rígido roscável, diâm. 2" (60mm), inclusive conexões</v>
      </c>
      <c r="D167" s="145" t="str">
        <f>VLOOKUP(A167,'PLANILHA S DESONERAÇÃO'!$A$12:$J$458,3,FALSE)</f>
        <v>DER-ES</v>
      </c>
      <c r="E167" s="145"/>
      <c r="F167" s="145" t="str">
        <f>VLOOKUP(A167,'PLANILHA S DESONERAÇÃO'!$A$12:$J$458,5,FALSE)</f>
        <v>m</v>
      </c>
      <c r="G167" s="145">
        <f>VLOOKUP(A167,'PLANILHA S DESONERAÇÃO'!$A$11:$J$458,6,FALSE)</f>
        <v>68</v>
      </c>
      <c r="H167" s="158">
        <f>VLOOKUP(A167,'PLANILHA S DESONERAÇÃO'!$A$12:$J$458,9,FALSE)</f>
        <v>54.84</v>
      </c>
      <c r="I167" s="158">
        <f>VLOOKUP(A167,'PLANILHA S DESONERAÇÃO'!$A$11:$J$458,10,FALSE)</f>
        <v>3729.12</v>
      </c>
      <c r="J167" s="439">
        <f t="shared" si="12"/>
        <v>1E-4</v>
      </c>
      <c r="K167" s="153">
        <f t="shared" si="13"/>
        <v>0.99236999999999997</v>
      </c>
      <c r="L167" s="145" t="str">
        <f t="shared" si="14"/>
        <v>C</v>
      </c>
      <c r="N167" s="112">
        <f t="shared" si="16"/>
        <v>29745294.260000002</v>
      </c>
      <c r="O167" s="112">
        <f>VLOOKUP(A167,'PLANILHA S DESONERAÇÃO'!$A$11:$J$458,7,FALSE)</f>
        <v>44.04</v>
      </c>
      <c r="Q167" s="176" t="b">
        <f>I167=VLOOKUP(A167,'PLANILHA S DESONERAÇÃO'!$A$11:$J$459,10,)</f>
        <v>1</v>
      </c>
      <c r="R167" s="177">
        <f t="shared" si="15"/>
        <v>0</v>
      </c>
      <c r="S167" s="177">
        <f>R167-'PLANILHA S DESONERAÇÃO'!$J$459</f>
        <v>-29973894.07</v>
      </c>
    </row>
    <row r="168" spans="1:19" ht="45" x14ac:dyDescent="0.25">
      <c r="A168" s="142" t="str">
        <f>'PLANILHA S DESONERAÇÃO'!A382</f>
        <v>1.5.4.16</v>
      </c>
      <c r="B168" s="145">
        <f>VLOOKUP(A168,'PLANILHA S DESONERAÇÃO'!$A$12:$J$458,2,FALSE)</f>
        <v>160316</v>
      </c>
      <c r="C168" s="149" t="str">
        <f>VLOOKUP(A168,'PLANILHA S DESONERAÇÃO'!$A$12:$J$458,4,FALSE)</f>
        <v>Caixa de inspeção tipo solo em PVC com bocal interior quadrado articulado e borda exterior redonda Ø 300 x300mm para passeios e pisos sujeitos a carga pesada. ref: TEL-535, Termotécnica ou similar, inclusive escavação e reaterro</v>
      </c>
      <c r="D168" s="145" t="str">
        <f>VLOOKUP(A168,'PLANILHA S DESONERAÇÃO'!$A$12:$J$458,3,FALSE)</f>
        <v>DER-ES</v>
      </c>
      <c r="E168" s="145"/>
      <c r="F168" s="145" t="str">
        <f>VLOOKUP(A168,'PLANILHA S DESONERAÇÃO'!$A$12:$J$458,5,FALSE)</f>
        <v>und</v>
      </c>
      <c r="G168" s="145">
        <f>VLOOKUP(A168,'PLANILHA S DESONERAÇÃO'!$A$11:$J$458,6,FALSE)</f>
        <v>32</v>
      </c>
      <c r="H168" s="158">
        <f>VLOOKUP(A168,'PLANILHA S DESONERAÇÃO'!$A$12:$J$458,9,FALSE)</f>
        <v>115.97</v>
      </c>
      <c r="I168" s="158">
        <f>VLOOKUP(A168,'PLANILHA S DESONERAÇÃO'!$A$11:$J$458,10,FALSE)</f>
        <v>3711.04</v>
      </c>
      <c r="J168" s="439">
        <f t="shared" si="12"/>
        <v>1E-4</v>
      </c>
      <c r="K168" s="153">
        <f t="shared" si="13"/>
        <v>0.99250000000000005</v>
      </c>
      <c r="L168" s="145" t="str">
        <f t="shared" si="14"/>
        <v>C</v>
      </c>
      <c r="N168" s="112">
        <f t="shared" si="16"/>
        <v>29749005.300000001</v>
      </c>
      <c r="O168" s="112">
        <f>VLOOKUP(A168,'PLANILHA S DESONERAÇÃO'!$A$11:$J$458,7,FALSE)</f>
        <v>93.13</v>
      </c>
      <c r="Q168" s="176" t="b">
        <f>I168=VLOOKUP(A168,'PLANILHA S DESONERAÇÃO'!$A$11:$J$459,10,)</f>
        <v>1</v>
      </c>
      <c r="R168" s="177">
        <f t="shared" si="15"/>
        <v>0</v>
      </c>
      <c r="S168" s="177">
        <f>R168-'PLANILHA S DESONERAÇÃO'!$J$459</f>
        <v>-29973894.07</v>
      </c>
    </row>
    <row r="169" spans="1:19" ht="33.75" x14ac:dyDescent="0.25">
      <c r="A169" s="142" t="str">
        <f>'PLANILHA S DESONERAÇÃO'!A29</f>
        <v>1.1.2.7</v>
      </c>
      <c r="B169" s="145">
        <f>VLOOKUP(A169,'PLANILHA S DESONERAÇÃO'!$A$12:$J$458,2,FALSE)</f>
        <v>30304</v>
      </c>
      <c r="C169" s="149" t="str">
        <f>VLOOKUP(A169,'PLANILHA S DESONERAÇÃO'!$A$12:$J$458,4,FALSE)</f>
        <v>Índice de preço para remoção de entulho decorrente da execução de obras - BDI = 14,02, incluindo aluguel da caçamba, carga, transporte e descarga em área licenciada</v>
      </c>
      <c r="D169" s="145" t="str">
        <f>VLOOKUP(A169,'PLANILHA S DESONERAÇÃO'!$A$12:$J$458,3,FALSE)</f>
        <v>DER-ES</v>
      </c>
      <c r="E169" s="145"/>
      <c r="F169" s="145" t="str">
        <f>VLOOKUP(A169,'PLANILHA S DESONERAÇÃO'!$A$12:$J$458,5,FALSE)</f>
        <v>m3</v>
      </c>
      <c r="G169" s="145">
        <f>VLOOKUP(A169,'PLANILHA S DESONERAÇÃO'!$A$11:$J$458,6,FALSE)</f>
        <v>45</v>
      </c>
      <c r="H169" s="158">
        <f>VLOOKUP(A169,'PLANILHA S DESONERAÇÃO'!$A$12:$J$458,9,FALSE)</f>
        <v>82.01</v>
      </c>
      <c r="I169" s="158">
        <f>VLOOKUP(A169,'PLANILHA S DESONERAÇÃO'!$A$11:$J$458,10,FALSE)</f>
        <v>3690.45</v>
      </c>
      <c r="J169" s="439">
        <f t="shared" si="12"/>
        <v>1E-4</v>
      </c>
      <c r="K169" s="153">
        <f t="shared" si="13"/>
        <v>0.99261999999999995</v>
      </c>
      <c r="L169" s="145" t="str">
        <f t="shared" si="14"/>
        <v>C</v>
      </c>
      <c r="N169" s="112">
        <f t="shared" si="16"/>
        <v>29752695.75</v>
      </c>
      <c r="O169" s="112">
        <f>VLOOKUP(A169,'PLANILHA S DESONERAÇÃO'!$A$11:$J$458,7,FALSE)</f>
        <v>71.930000000000007</v>
      </c>
      <c r="Q169" s="176" t="b">
        <f>I169=VLOOKUP(A169,'PLANILHA S DESONERAÇÃO'!$A$11:$J$459,10,)</f>
        <v>1</v>
      </c>
      <c r="R169" s="177">
        <f t="shared" si="15"/>
        <v>0</v>
      </c>
      <c r="S169" s="177">
        <f>R169-'PLANILHA S DESONERAÇÃO'!$J$459</f>
        <v>-29973894.07</v>
      </c>
    </row>
    <row r="170" spans="1:19" ht="22.5" x14ac:dyDescent="0.25">
      <c r="A170" s="142" t="str">
        <f>'PLANILHA S DESONERAÇÃO'!A346</f>
        <v>1.5.2.8.5</v>
      </c>
      <c r="B170" s="145">
        <f>VLOOKUP(A170,'PLANILHA S DESONERAÇÃO'!$A$12:$J$458,2,FALSE)</f>
        <v>160321</v>
      </c>
      <c r="C170" s="149" t="str">
        <f>VLOOKUP(A170,'PLANILHA S DESONERAÇÃO'!$A$12:$J$458,4,FALSE)</f>
        <v>Tampa reforçada em ferro fundido com escotilha TEL 536, inclusive assentamento, marca de referência Termotécnica ou equivalente</v>
      </c>
      <c r="D170" s="145" t="str">
        <f>VLOOKUP(A170,'PLANILHA S DESONERAÇÃO'!$A$12:$J$458,3,FALSE)</f>
        <v>DER-ES</v>
      </c>
      <c r="E170" s="145"/>
      <c r="F170" s="145" t="str">
        <f>VLOOKUP(A170,'PLANILHA S DESONERAÇÃO'!$A$12:$J$458,5,FALSE)</f>
        <v>und</v>
      </c>
      <c r="G170" s="145">
        <f>VLOOKUP(A170,'PLANILHA S DESONERAÇÃO'!$A$11:$J$458,6,FALSE)</f>
        <v>21</v>
      </c>
      <c r="H170" s="158">
        <f>VLOOKUP(A170,'PLANILHA S DESONERAÇÃO'!$A$12:$J$458,9,FALSE)</f>
        <v>174.08</v>
      </c>
      <c r="I170" s="158">
        <f>VLOOKUP(A170,'PLANILHA S DESONERAÇÃO'!$A$11:$J$458,10,FALSE)</f>
        <v>3655.68</v>
      </c>
      <c r="J170" s="439">
        <f t="shared" si="12"/>
        <v>1E-4</v>
      </c>
      <c r="K170" s="153">
        <f t="shared" si="13"/>
        <v>0.99273999999999996</v>
      </c>
      <c r="L170" s="145" t="str">
        <f t="shared" si="14"/>
        <v>C</v>
      </c>
      <c r="N170" s="112">
        <f t="shared" si="16"/>
        <v>29756351.43</v>
      </c>
      <c r="O170" s="112">
        <f>VLOOKUP(A170,'PLANILHA S DESONERAÇÃO'!$A$11:$J$458,7,FALSE)</f>
        <v>139.80000000000001</v>
      </c>
      <c r="Q170" s="176" t="b">
        <f>I170=VLOOKUP(A170,'PLANILHA S DESONERAÇÃO'!$A$11:$J$459,10,)</f>
        <v>1</v>
      </c>
      <c r="R170" s="177">
        <f t="shared" si="15"/>
        <v>0</v>
      </c>
      <c r="S170" s="177">
        <f>R170-'PLANILHA S DESONERAÇÃO'!$J$459</f>
        <v>-29973894.07</v>
      </c>
    </row>
    <row r="171" spans="1:19" x14ac:dyDescent="0.25">
      <c r="A171" s="142" t="str">
        <f>'PLANILHA S DESONERAÇÃO'!A179</f>
        <v>1.4.7.6</v>
      </c>
      <c r="B171" s="145">
        <f>VLOOKUP(A171,'PLANILHA S DESONERAÇÃO'!$A$12:$J$458,2,FALSE)</f>
        <v>94569</v>
      </c>
      <c r="C171" s="149" t="str">
        <f>VLOOKUP(A171,'PLANILHA S DESONERAÇÃO'!$A$12:$J$458,4,FALSE)</f>
        <v>JANELA DE ALUMÍNIO TIPO MAXIM-AR, COM VIDROS</v>
      </c>
      <c r="D171" s="145" t="str">
        <f>VLOOKUP(A171,'PLANILHA S DESONERAÇÃO'!$A$12:$J$458,3,FALSE)</f>
        <v>SINAPI</v>
      </c>
      <c r="E171" s="145"/>
      <c r="F171" s="145" t="str">
        <f>VLOOKUP(A171,'PLANILHA S DESONERAÇÃO'!$A$12:$J$458,5,FALSE)</f>
        <v>M2</v>
      </c>
      <c r="G171" s="145">
        <f>VLOOKUP(A171,'PLANILHA S DESONERAÇÃO'!$A$11:$J$458,6,FALSE)</f>
        <v>4.26</v>
      </c>
      <c r="H171" s="158">
        <f>VLOOKUP(A171,'PLANILHA S DESONERAÇÃO'!$A$12:$J$458,9,FALSE)</f>
        <v>855.79</v>
      </c>
      <c r="I171" s="158">
        <f>VLOOKUP(A171,'PLANILHA S DESONERAÇÃO'!$A$11:$J$458,10,FALSE)</f>
        <v>3645.67</v>
      </c>
      <c r="J171" s="439">
        <f t="shared" si="12"/>
        <v>1E-4</v>
      </c>
      <c r="K171" s="153">
        <f t="shared" si="13"/>
        <v>0.99285999999999996</v>
      </c>
      <c r="L171" s="145" t="str">
        <f t="shared" si="14"/>
        <v>C</v>
      </c>
      <c r="N171" s="112">
        <f t="shared" si="16"/>
        <v>29759997.100000001</v>
      </c>
      <c r="O171" s="112">
        <f>VLOOKUP(A171,'PLANILHA S DESONERAÇÃO'!$A$11:$J$458,7,FALSE)</f>
        <v>687.27</v>
      </c>
      <c r="Q171" s="176" t="b">
        <f>I171=VLOOKUP(A171,'PLANILHA S DESONERAÇÃO'!$A$11:$J$459,10,)</f>
        <v>1</v>
      </c>
      <c r="R171" s="177">
        <f t="shared" si="15"/>
        <v>0</v>
      </c>
      <c r="S171" s="177">
        <f>R171-'PLANILHA S DESONERAÇÃO'!$J$459</f>
        <v>-29973894.07</v>
      </c>
    </row>
    <row r="172" spans="1:19" ht="22.5" x14ac:dyDescent="0.25">
      <c r="A172" s="142" t="str">
        <f>'PLANILHA S DESONERAÇÃO'!A411</f>
        <v>1.5.5.22</v>
      </c>
      <c r="B172" s="145">
        <f>VLOOKUP(A172,'PLANILHA S DESONERAÇÃO'!$A$12:$J$458,2,FALSE)</f>
        <v>98302</v>
      </c>
      <c r="C172" s="149" t="str">
        <f>VLOOKUP(A172,'PLANILHA S DESONERAÇÃO'!$A$12:$J$458,4,FALSE)</f>
        <v>PATCH PANEL 24 PORTAS, CATEGORIA 6 - FORNECIMENTO E INSTALAÇÃO. AF_11/2019</v>
      </c>
      <c r="D172" s="145" t="str">
        <f>VLOOKUP(A172,'PLANILHA S DESONERAÇÃO'!$A$12:$J$458,3,FALSE)</f>
        <v>SINAPI</v>
      </c>
      <c r="E172" s="145"/>
      <c r="F172" s="145" t="str">
        <f>VLOOKUP(A172,'PLANILHA S DESONERAÇÃO'!$A$12:$J$458,5,FALSE)</f>
        <v>UN</v>
      </c>
      <c r="G172" s="145">
        <f>VLOOKUP(A172,'PLANILHA S DESONERAÇÃO'!$A$11:$J$458,6,FALSE)</f>
        <v>2</v>
      </c>
      <c r="H172" s="158">
        <f>VLOOKUP(A172,'PLANILHA S DESONERAÇÃO'!$A$12:$J$458,9,FALSE)</f>
        <v>1813.05</v>
      </c>
      <c r="I172" s="158">
        <f>VLOOKUP(A172,'PLANILHA S DESONERAÇÃO'!$A$11:$J$458,10,FALSE)</f>
        <v>3626.1</v>
      </c>
      <c r="J172" s="439">
        <f t="shared" si="12"/>
        <v>1E-4</v>
      </c>
      <c r="K172" s="153">
        <f t="shared" si="13"/>
        <v>0.99297999999999997</v>
      </c>
      <c r="L172" s="145" t="str">
        <f t="shared" si="14"/>
        <v>C</v>
      </c>
      <c r="N172" s="112">
        <f t="shared" si="16"/>
        <v>29763623.199999999</v>
      </c>
      <c r="O172" s="112">
        <f>VLOOKUP(A172,'PLANILHA S DESONERAÇÃO'!$A$11:$J$458,7,FALSE)</f>
        <v>1456.03</v>
      </c>
      <c r="Q172" s="176" t="b">
        <f>I172=VLOOKUP(A172,'PLANILHA S DESONERAÇÃO'!$A$11:$J$459,10,)</f>
        <v>1</v>
      </c>
      <c r="R172" s="177">
        <f t="shared" si="15"/>
        <v>0</v>
      </c>
      <c r="S172" s="177">
        <f>R172-'PLANILHA S DESONERAÇÃO'!$J$459</f>
        <v>-29973894.07</v>
      </c>
    </row>
    <row r="173" spans="1:19" ht="33.75" x14ac:dyDescent="0.25">
      <c r="A173" s="142" t="str">
        <f>'PLANILHA S DESONERAÇÃO'!A226</f>
        <v>1.4.9.27</v>
      </c>
      <c r="B173" s="145">
        <f>VLOOKUP(A173,'PLANILHA S DESONERAÇÃO'!$A$12:$J$458,2,FALSE)</f>
        <v>140103</v>
      </c>
      <c r="C173" s="149" t="str">
        <f>VLOOKUP(A173,'PLANILHA S DESONERAÇÃO'!$A$12:$J$458,4,FALSE)</f>
        <v>Filtro anaeróbio de anéis pré-moldados de concreto, diâmetro de 1.20m, altura útil de 1.80m, completo, incl. tampa c/visita de 60 cm, concreto p/fundo esp.10cm e tubulação de saída de esgoto</v>
      </c>
      <c r="D173" s="145" t="str">
        <f>VLOOKUP(A173,'PLANILHA S DESONERAÇÃO'!$A$12:$J$458,3,FALSE)</f>
        <v>DER-ES</v>
      </c>
      <c r="E173" s="145"/>
      <c r="F173" s="145" t="str">
        <f>VLOOKUP(A173,'PLANILHA S DESONERAÇÃO'!$A$12:$J$458,5,FALSE)</f>
        <v>und</v>
      </c>
      <c r="G173" s="145">
        <f>VLOOKUP(A173,'PLANILHA S DESONERAÇÃO'!$A$11:$J$458,6,FALSE)</f>
        <v>1</v>
      </c>
      <c r="H173" s="158">
        <f>VLOOKUP(A173,'PLANILHA S DESONERAÇÃO'!$A$12:$J$458,9,FALSE)</f>
        <v>3614.88</v>
      </c>
      <c r="I173" s="158">
        <f>VLOOKUP(A173,'PLANILHA S DESONERAÇÃO'!$A$11:$J$458,10,FALSE)</f>
        <v>3614.88</v>
      </c>
      <c r="J173" s="439">
        <f t="shared" si="12"/>
        <v>1E-4</v>
      </c>
      <c r="K173" s="153">
        <f t="shared" si="13"/>
        <v>0.99311000000000005</v>
      </c>
      <c r="L173" s="145" t="str">
        <f t="shared" si="14"/>
        <v>C</v>
      </c>
      <c r="N173" s="112">
        <f t="shared" si="16"/>
        <v>29767238.079999998</v>
      </c>
      <c r="O173" s="112">
        <f>VLOOKUP(A173,'PLANILHA S DESONERAÇÃO'!$A$11:$J$458,7,FALSE)</f>
        <v>2903.05</v>
      </c>
      <c r="Q173" s="176" t="b">
        <f>I173=VLOOKUP(A173,'PLANILHA S DESONERAÇÃO'!$A$11:$J$459,10,)</f>
        <v>1</v>
      </c>
      <c r="R173" s="177">
        <f t="shared" ref="R173:R197" si="17">$I$417</f>
        <v>0</v>
      </c>
      <c r="S173" s="177">
        <f>R173-'PLANILHA S DESONERAÇÃO'!$J$459</f>
        <v>-29973894.07</v>
      </c>
    </row>
    <row r="174" spans="1:19" ht="22.5" x14ac:dyDescent="0.25">
      <c r="A174" s="142" t="str">
        <f>'PLANILHA S DESONERAÇÃO'!A100</f>
        <v>1.4.1.3</v>
      </c>
      <c r="B174" s="145">
        <f>VLOOKUP(A174,'PLANILHA S DESONERAÇÃO'!$A$12:$J$458,2,FALSE)</f>
        <v>120302</v>
      </c>
      <c r="C174" s="149" t="str">
        <f>VLOOKUP(A174,'PLANILHA S DESONERAÇÃO'!$A$12:$J$458,4,FALSE)</f>
        <v>Reboco de argamassa de cimento, cal hidratada CH1 e areia média ou grossa lavada no traço 1:0.5:6, espessura 5mm</v>
      </c>
      <c r="D174" s="145" t="str">
        <f>VLOOKUP(A174,'PLANILHA S DESONERAÇÃO'!$A$12:$J$458,3,FALSE)</f>
        <v>DER-ES</v>
      </c>
      <c r="E174" s="145"/>
      <c r="F174" s="145" t="str">
        <f>VLOOKUP(A174,'PLANILHA S DESONERAÇÃO'!$A$12:$J$458,5,FALSE)</f>
        <v>m2</v>
      </c>
      <c r="G174" s="145">
        <f>VLOOKUP(A174,'PLANILHA S DESONERAÇÃO'!$A$11:$J$458,6,FALSE)</f>
        <v>120.9</v>
      </c>
      <c r="H174" s="158">
        <f>VLOOKUP(A174,'PLANILHA S DESONERAÇÃO'!$A$12:$J$458,9,FALSE)</f>
        <v>29.47</v>
      </c>
      <c r="I174" s="158">
        <f>VLOOKUP(A174,'PLANILHA S DESONERAÇÃO'!$A$11:$J$458,10,FALSE)</f>
        <v>3562.92</v>
      </c>
      <c r="J174" s="439">
        <f t="shared" si="12"/>
        <v>1E-4</v>
      </c>
      <c r="K174" s="153">
        <f t="shared" si="13"/>
        <v>0.99321999999999999</v>
      </c>
      <c r="L174" s="145" t="str">
        <f t="shared" si="14"/>
        <v>C</v>
      </c>
      <c r="N174" s="112">
        <f t="shared" si="16"/>
        <v>29770801</v>
      </c>
      <c r="O174" s="112">
        <f>VLOOKUP(A174,'PLANILHA S DESONERAÇÃO'!$A$11:$J$458,7,FALSE)</f>
        <v>23.67</v>
      </c>
      <c r="Q174" s="176" t="b">
        <f>I174=VLOOKUP(A174,'PLANILHA S DESONERAÇÃO'!$A$11:$J$459,10,)</f>
        <v>1</v>
      </c>
      <c r="R174" s="177">
        <f t="shared" si="17"/>
        <v>0</v>
      </c>
      <c r="S174" s="177">
        <f>R174-'PLANILHA S DESONERAÇÃO'!$J$459</f>
        <v>-29973894.07</v>
      </c>
    </row>
    <row r="175" spans="1:19" ht="45" x14ac:dyDescent="0.25">
      <c r="A175" s="142" t="str">
        <f>'PLANILHA S DESONERAÇÃO'!A422</f>
        <v>1.5.5.33</v>
      </c>
      <c r="B175" s="145" t="str">
        <f>VLOOKUP(A175,'PLANILHA S DESONERAÇÃO'!$A$12:$J$458,2,FALSE)</f>
        <v>COMP-61</v>
      </c>
      <c r="C175" s="149" t="str">
        <f>VLOOKUP(A175,'PLANILHA S DESONERAÇÃO'!$A$12:$J$458,4,FALSE)</f>
        <v>Fornecimento e Instalação de Câmera IP Dome, Resolução de 1 MP, Lente fixa de 2,8 mm, IR inteligente com alcance de 20 metros, Instalação interna ou externa, alimentação: 12 Vdc/PoE (802.3af), Ref: VIP S4020 G2 INTELBRAS com suporte conforme projeto</v>
      </c>
      <c r="D175" s="145" t="str">
        <f>VLOOKUP(A175,'PLANILHA S DESONERAÇÃO'!$A$12:$J$458,3,FALSE)</f>
        <v>Composições Próprias</v>
      </c>
      <c r="E175" s="145"/>
      <c r="F175" s="145" t="str">
        <f>VLOOKUP(A175,'PLANILHA S DESONERAÇÃO'!$A$12:$J$458,5,FALSE)</f>
        <v>un</v>
      </c>
      <c r="G175" s="145">
        <f>VLOOKUP(A175,'PLANILHA S DESONERAÇÃO'!$A$11:$J$458,6,FALSE)</f>
        <v>6</v>
      </c>
      <c r="H175" s="158">
        <f>VLOOKUP(A175,'PLANILHA S DESONERAÇÃO'!$A$12:$J$458,9,FALSE)</f>
        <v>592.92999999999995</v>
      </c>
      <c r="I175" s="158">
        <f>VLOOKUP(A175,'PLANILHA S DESONERAÇÃO'!$A$11:$J$458,10,FALSE)</f>
        <v>3557.58</v>
      </c>
      <c r="J175" s="439">
        <f t="shared" si="12"/>
        <v>1E-4</v>
      </c>
      <c r="K175" s="153">
        <f t="shared" si="13"/>
        <v>0.99334</v>
      </c>
      <c r="L175" s="145" t="str">
        <f t="shared" si="14"/>
        <v>C</v>
      </c>
      <c r="N175" s="112">
        <f t="shared" si="16"/>
        <v>29774358.579999998</v>
      </c>
      <c r="O175" s="112">
        <f>VLOOKUP(A175,'PLANILHA S DESONERAÇÃO'!$A$11:$J$458,7,FALSE)</f>
        <v>476.17</v>
      </c>
      <c r="Q175" s="176" t="b">
        <f>I175=VLOOKUP(A175,'PLANILHA S DESONERAÇÃO'!$A$11:$J$459,10,)</f>
        <v>1</v>
      </c>
      <c r="R175" s="177">
        <f t="shared" si="17"/>
        <v>0</v>
      </c>
      <c r="S175" s="177">
        <f>R175-'PLANILHA S DESONERAÇÃO'!$J$459</f>
        <v>-29973894.07</v>
      </c>
    </row>
    <row r="176" spans="1:19" ht="22.5" x14ac:dyDescent="0.25">
      <c r="A176" s="142" t="str">
        <f>'PLANILHA S DESONERAÇÃO'!A75</f>
        <v>1.3.24.3</v>
      </c>
      <c r="B176" s="145">
        <f>VLOOKUP(A176,'PLANILHA S DESONERAÇÃO'!$A$12:$J$458,2,FALSE)</f>
        <v>44535</v>
      </c>
      <c r="C176" s="149" t="str">
        <f>VLOOKUP(A176,'PLANILHA S DESONERAÇÃO'!$A$12:$J$458,4,FALSE)</f>
        <v>SERVICO DE BOMBEAMENTO DE CONCRETO COM CONSUMO MINIMO DE 40 M3</v>
      </c>
      <c r="D176" s="145" t="str">
        <f>VLOOKUP(A176,'PLANILHA S DESONERAÇÃO'!$A$12:$J$458,3,FALSE)</f>
        <v>SINAPI</v>
      </c>
      <c r="E176" s="145"/>
      <c r="F176" s="145" t="str">
        <f>VLOOKUP(A176,'PLANILHA S DESONERAÇÃO'!$A$12:$J$458,5,FALSE)</f>
        <v>M3</v>
      </c>
      <c r="G176" s="145">
        <f>VLOOKUP(A176,'PLANILHA S DESONERAÇÃO'!$A$11:$J$458,6,FALSE)</f>
        <v>53</v>
      </c>
      <c r="H176" s="158">
        <f>VLOOKUP(A176,'PLANILHA S DESONERAÇÃO'!$A$12:$J$458,9,FALSE)</f>
        <v>65.290000000000006</v>
      </c>
      <c r="I176" s="158">
        <f>VLOOKUP(A176,'PLANILHA S DESONERAÇÃO'!$A$11:$J$458,10,FALSE)</f>
        <v>3460.37</v>
      </c>
      <c r="J176" s="439">
        <f t="shared" si="12"/>
        <v>1E-4</v>
      </c>
      <c r="K176" s="153">
        <f t="shared" si="13"/>
        <v>0.99346000000000001</v>
      </c>
      <c r="L176" s="145" t="str">
        <f t="shared" si="14"/>
        <v>C</v>
      </c>
      <c r="N176" s="112">
        <f t="shared" si="16"/>
        <v>29777818.949999999</v>
      </c>
      <c r="O176" s="112">
        <f>VLOOKUP(A176,'PLANILHA S DESONERAÇÃO'!$A$11:$J$458,7,FALSE)</f>
        <v>52.43</v>
      </c>
      <c r="Q176" s="176" t="b">
        <f>I176=VLOOKUP(A176,'PLANILHA S DESONERAÇÃO'!$A$11:$J$459,10,)</f>
        <v>1</v>
      </c>
      <c r="R176" s="177">
        <f t="shared" si="17"/>
        <v>0</v>
      </c>
      <c r="S176" s="177">
        <f>R176-'PLANILHA S DESONERAÇÃO'!$J$459</f>
        <v>-29973894.07</v>
      </c>
    </row>
    <row r="177" spans="1:19" ht="22.5" x14ac:dyDescent="0.25">
      <c r="A177" s="142" t="str">
        <f>'PLANILHA S DESONERAÇÃO'!A281</f>
        <v>1.5.2.3.3</v>
      </c>
      <c r="B177" s="145">
        <f>VLOOKUP(A177,'PLANILHA S DESONERAÇÃO'!$A$12:$J$458,2,FALSE)</f>
        <v>151419</v>
      </c>
      <c r="C177" s="149" t="str">
        <f>VLOOKUP(A177,'PLANILHA S DESONERAÇÃO'!$A$12:$J$458,4,FALSE)</f>
        <v>Cabo de cobre termoplástico (PVC) flexível isolado 0,6/1kV, anti-chama 90ºC HEPR - 6,0 mm2</v>
      </c>
      <c r="D177" s="145" t="str">
        <f>VLOOKUP(A177,'PLANILHA S DESONERAÇÃO'!$A$12:$J$458,3,FALSE)</f>
        <v>DER-ES</v>
      </c>
      <c r="E177" s="145"/>
      <c r="F177" s="145" t="str">
        <f>VLOOKUP(A177,'PLANILHA S DESONERAÇÃO'!$A$12:$J$458,5,FALSE)</f>
        <v>M</v>
      </c>
      <c r="G177" s="145">
        <f>VLOOKUP(A177,'PLANILHA S DESONERAÇÃO'!$A$11:$J$458,6,FALSE)</f>
        <v>204</v>
      </c>
      <c r="H177" s="158">
        <f>VLOOKUP(A177,'PLANILHA S DESONERAÇÃO'!$A$12:$J$458,9,FALSE)</f>
        <v>16.84</v>
      </c>
      <c r="I177" s="158">
        <f>VLOOKUP(A177,'PLANILHA S DESONERAÇÃO'!$A$11:$J$458,10,FALSE)</f>
        <v>3435.36</v>
      </c>
      <c r="J177" s="439">
        <f t="shared" si="12"/>
        <v>1E-4</v>
      </c>
      <c r="K177" s="153">
        <f t="shared" si="13"/>
        <v>0.99356999999999995</v>
      </c>
      <c r="L177" s="145" t="str">
        <f t="shared" si="14"/>
        <v>C</v>
      </c>
      <c r="N177" s="112">
        <f t="shared" si="16"/>
        <v>29781254.309999999</v>
      </c>
      <c r="O177" s="112">
        <f>VLOOKUP(A177,'PLANILHA S DESONERAÇÃO'!$A$11:$J$458,7,FALSE)</f>
        <v>13.52</v>
      </c>
      <c r="Q177" s="176" t="b">
        <f>I177=VLOOKUP(A177,'PLANILHA S DESONERAÇÃO'!$A$11:$J$459,10,)</f>
        <v>1</v>
      </c>
      <c r="R177" s="177">
        <f t="shared" si="17"/>
        <v>0</v>
      </c>
      <c r="S177" s="177">
        <f>R177-'PLANILHA S DESONERAÇÃO'!$J$459</f>
        <v>-29973894.07</v>
      </c>
    </row>
    <row r="178" spans="1:19" ht="33.75" x14ac:dyDescent="0.25">
      <c r="A178" s="142" t="str">
        <f>'PLANILHA S DESONERAÇÃO'!A174</f>
        <v>1.4.7.1</v>
      </c>
      <c r="B178" s="145">
        <f>VLOOKUP(A178,'PLANILHA S DESONERAÇÃO'!$A$12:$J$458,2,FALSE)</f>
        <v>89470</v>
      </c>
      <c r="C178" s="149" t="str">
        <f>VLOOKUP(A178,'PLANILHA S DESONERAÇÃO'!$A$12:$J$458,4,FALSE)</f>
        <v>ALVENARIA DE BLOCOS DE CONCRETO ESTRUTURAL 14X19X39 CM (ESPESSURA 14 CM), FBK = 4,5 MPA, UTILIZANDO COLHER DE PEDREIRO. AF_10/2022</v>
      </c>
      <c r="D178" s="145" t="str">
        <f>VLOOKUP(A178,'PLANILHA S DESONERAÇÃO'!$A$12:$J$458,3,FALSE)</f>
        <v>SINAPI</v>
      </c>
      <c r="E178" s="145"/>
      <c r="F178" s="145" t="str">
        <f>VLOOKUP(A178,'PLANILHA S DESONERAÇÃO'!$A$12:$J$458,5,FALSE)</f>
        <v>M2</v>
      </c>
      <c r="G178" s="145">
        <f>VLOOKUP(A178,'PLANILHA S DESONERAÇÃO'!$A$11:$J$458,6,FALSE)</f>
        <v>29.2</v>
      </c>
      <c r="H178" s="158">
        <f>VLOOKUP(A178,'PLANILHA S DESONERAÇÃO'!$A$12:$J$458,9,FALSE)</f>
        <v>114.79</v>
      </c>
      <c r="I178" s="158">
        <f>VLOOKUP(A178,'PLANILHA S DESONERAÇÃO'!$A$11:$J$458,10,FALSE)</f>
        <v>3351.87</v>
      </c>
      <c r="J178" s="439">
        <f t="shared" si="12"/>
        <v>1E-4</v>
      </c>
      <c r="K178" s="153">
        <f t="shared" si="13"/>
        <v>0.99368000000000001</v>
      </c>
      <c r="L178" s="145" t="str">
        <f t="shared" si="14"/>
        <v>C</v>
      </c>
      <c r="N178" s="112">
        <f t="shared" si="16"/>
        <v>29784606.18</v>
      </c>
      <c r="O178" s="112">
        <f>VLOOKUP(A178,'PLANILHA S DESONERAÇÃO'!$A$11:$J$458,7,FALSE)</f>
        <v>92.19</v>
      </c>
      <c r="Q178" s="176" t="b">
        <f>I178=VLOOKUP(A178,'PLANILHA S DESONERAÇÃO'!$A$11:$J$459,10,)</f>
        <v>1</v>
      </c>
      <c r="R178" s="177">
        <f t="shared" si="17"/>
        <v>0</v>
      </c>
      <c r="S178" s="177">
        <f>R178-'PLANILHA S DESONERAÇÃO'!$J$459</f>
        <v>-29973894.07</v>
      </c>
    </row>
    <row r="179" spans="1:19" x14ac:dyDescent="0.25">
      <c r="A179" s="142" t="str">
        <f>'PLANILHA S DESONERAÇÃO'!A263</f>
        <v>1.5.1.5.7</v>
      </c>
      <c r="B179" s="145">
        <f>VLOOKUP(A179,'PLANILHA S DESONERAÇÃO'!$A$12:$J$458,2,FALSE)</f>
        <v>151130</v>
      </c>
      <c r="C179" s="149" t="str">
        <f>VLOOKUP(A179,'PLANILHA S DESONERAÇÃO'!$A$12:$J$458,4,FALSE)</f>
        <v>Eletroduto de PVC rígido roscável, diâm. 2" (60mm), inclusive conexões</v>
      </c>
      <c r="D179" s="145" t="str">
        <f>VLOOKUP(A179,'PLANILHA S DESONERAÇÃO'!$A$12:$J$458,3,FALSE)</f>
        <v>DER-ES</v>
      </c>
      <c r="E179" s="145"/>
      <c r="F179" s="145" t="str">
        <f>VLOOKUP(A179,'PLANILHA S DESONERAÇÃO'!$A$12:$J$458,5,FALSE)</f>
        <v>m</v>
      </c>
      <c r="G179" s="145">
        <f>VLOOKUP(A179,'PLANILHA S DESONERAÇÃO'!$A$11:$J$458,6,FALSE)</f>
        <v>60</v>
      </c>
      <c r="H179" s="158">
        <f>VLOOKUP(A179,'PLANILHA S DESONERAÇÃO'!$A$12:$J$458,9,FALSE)</f>
        <v>54.84</v>
      </c>
      <c r="I179" s="158">
        <f>VLOOKUP(A179,'PLANILHA S DESONERAÇÃO'!$A$11:$J$458,10,FALSE)</f>
        <v>3290.4</v>
      </c>
      <c r="J179" s="439">
        <f t="shared" si="12"/>
        <v>1E-4</v>
      </c>
      <c r="K179" s="153">
        <f t="shared" si="13"/>
        <v>0.99378999999999995</v>
      </c>
      <c r="L179" s="145" t="str">
        <f t="shared" si="14"/>
        <v>C</v>
      </c>
      <c r="N179" s="112">
        <f t="shared" si="16"/>
        <v>29787896.579999998</v>
      </c>
      <c r="O179" s="112">
        <f>VLOOKUP(A179,'PLANILHA S DESONERAÇÃO'!$A$11:$J$458,7,FALSE)</f>
        <v>44.04</v>
      </c>
      <c r="Q179" s="176" t="b">
        <f>I179=VLOOKUP(A179,'PLANILHA S DESONERAÇÃO'!$A$11:$J$459,10,)</f>
        <v>1</v>
      </c>
      <c r="R179" s="177">
        <f t="shared" si="17"/>
        <v>0</v>
      </c>
      <c r="S179" s="177">
        <f>R179-'PLANILHA S DESONERAÇÃO'!$J$459</f>
        <v>-29973894.07</v>
      </c>
    </row>
    <row r="180" spans="1:19" ht="22.5" x14ac:dyDescent="0.25">
      <c r="A180" s="142" t="str">
        <f>'PLANILHA S DESONERAÇÃO'!A232</f>
        <v>1.4.10.5</v>
      </c>
      <c r="B180" s="145">
        <f>VLOOKUP(A180,'PLANILHA S DESONERAÇÃO'!$A$12:$J$458,2,FALSE)</f>
        <v>34348</v>
      </c>
      <c r="C180" s="149" t="str">
        <f>VLOOKUP(A180,'PLANILHA S DESONERAÇÃO'!$A$12:$J$458,4,FALSE)</f>
        <v>CONCERTINA CLIPADA (DUPLA) EM ACO GALVANIZADO DE ALTA RESISTENCIA, COM ESPIRAL DE 300 MM, D = 2,76 MM</v>
      </c>
      <c r="D180" s="145" t="str">
        <f>VLOOKUP(A180,'PLANILHA S DESONERAÇÃO'!$A$12:$J$458,3,FALSE)</f>
        <v>SINAPI</v>
      </c>
      <c r="E180" s="145"/>
      <c r="F180" s="145" t="str">
        <f>VLOOKUP(A180,'PLANILHA S DESONERAÇÃO'!$A$12:$J$458,5,FALSE)</f>
        <v>M</v>
      </c>
      <c r="G180" s="145">
        <f>VLOOKUP(A180,'PLANILHA S DESONERAÇÃO'!$A$11:$J$458,6,FALSE)</f>
        <v>93.69</v>
      </c>
      <c r="H180" s="158">
        <f>VLOOKUP(A180,'PLANILHA S DESONERAÇÃO'!$A$12:$J$458,9,FALSE)</f>
        <v>34.9</v>
      </c>
      <c r="I180" s="158">
        <f>VLOOKUP(A180,'PLANILHA S DESONERAÇÃO'!$A$11:$J$458,10,FALSE)</f>
        <v>3269.78</v>
      </c>
      <c r="J180" s="439">
        <f t="shared" si="12"/>
        <v>1E-4</v>
      </c>
      <c r="K180" s="153">
        <f t="shared" si="13"/>
        <v>0.99390000000000001</v>
      </c>
      <c r="L180" s="145" t="str">
        <f t="shared" si="14"/>
        <v>C</v>
      </c>
      <c r="N180" s="112">
        <f t="shared" si="16"/>
        <v>29791166.359999999</v>
      </c>
      <c r="O180" s="112">
        <f>VLOOKUP(A180,'PLANILHA S DESONERAÇÃO'!$A$11:$J$458,7,FALSE)</f>
        <v>28.03</v>
      </c>
      <c r="Q180" s="176" t="b">
        <f>I180=VLOOKUP(A180,'PLANILHA S DESONERAÇÃO'!$A$11:$J$459,10,)</f>
        <v>1</v>
      </c>
      <c r="R180" s="177">
        <f t="shared" si="17"/>
        <v>0</v>
      </c>
      <c r="S180" s="177">
        <f>R180-'PLANILHA S DESONERAÇÃO'!$J$459</f>
        <v>-29973894.07</v>
      </c>
    </row>
    <row r="181" spans="1:19" ht="33.75" x14ac:dyDescent="0.25">
      <c r="A181" s="142" t="str">
        <f>'PLANILHA S DESONERAÇÃO'!A167</f>
        <v>1.4.6.6</v>
      </c>
      <c r="B181" s="145">
        <f>VLOOKUP(A181,'PLANILHA S DESONERAÇÃO'!$A$12:$J$458,2,FALSE)</f>
        <v>98546</v>
      </c>
      <c r="C181" s="149" t="str">
        <f>VLOOKUP(A181,'PLANILHA S DESONERAÇÃO'!$A$12:$J$458,4,FALSE)</f>
        <v>IMPERMEABILIZAÇÃO DE SUPERFÍCIE COM MANTA ASFÁLTICA, UMA CAMADA, INCLUSIVE APLICAÇÃO DE PRIMER ASFÁLTICO, E=3MM. AF_06/2018</v>
      </c>
      <c r="D181" s="145" t="str">
        <f>VLOOKUP(A181,'PLANILHA S DESONERAÇÃO'!$A$12:$J$458,3,FALSE)</f>
        <v>SINAPI</v>
      </c>
      <c r="E181" s="145"/>
      <c r="F181" s="145" t="str">
        <f>VLOOKUP(A181,'PLANILHA S DESONERAÇÃO'!$A$12:$J$458,5,FALSE)</f>
        <v>M2</v>
      </c>
      <c r="G181" s="145">
        <f>VLOOKUP(A181,'PLANILHA S DESONERAÇÃO'!$A$11:$J$458,6,FALSE)</f>
        <v>18.3</v>
      </c>
      <c r="H181" s="158">
        <f>VLOOKUP(A181,'PLANILHA S DESONERAÇÃO'!$A$12:$J$458,9,FALSE)</f>
        <v>163.97</v>
      </c>
      <c r="I181" s="158">
        <f>VLOOKUP(A181,'PLANILHA S DESONERAÇÃO'!$A$11:$J$458,10,FALSE)</f>
        <v>3000.65</v>
      </c>
      <c r="J181" s="439">
        <f t="shared" si="12"/>
        <v>1E-4</v>
      </c>
      <c r="K181" s="153">
        <f t="shared" si="13"/>
        <v>0.99399999999999999</v>
      </c>
      <c r="L181" s="145" t="str">
        <f t="shared" si="14"/>
        <v>C</v>
      </c>
      <c r="N181" s="112">
        <f t="shared" si="16"/>
        <v>29794167.010000002</v>
      </c>
      <c r="O181" s="112">
        <f>VLOOKUP(A181,'PLANILHA S DESONERAÇÃO'!$A$11:$J$458,7,FALSE)</f>
        <v>131.68</v>
      </c>
      <c r="Q181" s="176" t="b">
        <f>I181=VLOOKUP(A181,'PLANILHA S DESONERAÇÃO'!$A$11:$J$459,10,)</f>
        <v>1</v>
      </c>
      <c r="R181" s="177">
        <f t="shared" si="17"/>
        <v>0</v>
      </c>
      <c r="S181" s="177">
        <f>R181-'PLANILHA S DESONERAÇÃO'!$J$459</f>
        <v>-29973894.07</v>
      </c>
    </row>
    <row r="182" spans="1:19" ht="22.5" x14ac:dyDescent="0.25">
      <c r="A182" s="142" t="str">
        <f>'PLANILHA S DESONERAÇÃO'!A18</f>
        <v>1.1.1.4</v>
      </c>
      <c r="B182" s="145">
        <f>VLOOKUP(A182,'PLANILHA S DESONERAÇÃO'!$A$12:$J$458,2,FALSE)</f>
        <v>20711</v>
      </c>
      <c r="C182" s="149" t="str">
        <f>VLOOKUP(A182,'PLANILHA S DESONERAÇÃO'!$A$12:$J$458,4,FALSE)</f>
        <v>Reservatório de poliestileno de 1000 L, incl. suporte em madeira de 7x12cm e 8x7cm, elevado de 4m, conf. projeto (1 utilização)</v>
      </c>
      <c r="D182" s="145" t="str">
        <f>VLOOKUP(A182,'PLANILHA S DESONERAÇÃO'!$A$12:$J$458,3,FALSE)</f>
        <v>DER-ES</v>
      </c>
      <c r="E182" s="145"/>
      <c r="F182" s="145" t="str">
        <f>VLOOKUP(A182,'PLANILHA S DESONERAÇÃO'!$A$12:$J$458,5,FALSE)</f>
        <v>und</v>
      </c>
      <c r="G182" s="145">
        <f>VLOOKUP(A182,'PLANILHA S DESONERAÇÃO'!$A$11:$J$458,6,FALSE)</f>
        <v>1</v>
      </c>
      <c r="H182" s="158">
        <f>VLOOKUP(A182,'PLANILHA S DESONERAÇÃO'!$A$12:$J$458,9,FALSE)</f>
        <v>2854.28</v>
      </c>
      <c r="I182" s="158">
        <f>VLOOKUP(A182,'PLANILHA S DESONERAÇÃO'!$A$11:$J$458,10,FALSE)</f>
        <v>2854.28</v>
      </c>
      <c r="J182" s="439">
        <f t="shared" si="12"/>
        <v>1E-4</v>
      </c>
      <c r="K182" s="153">
        <f t="shared" si="13"/>
        <v>0.99409999999999998</v>
      </c>
      <c r="L182" s="145" t="str">
        <f t="shared" si="14"/>
        <v>C</v>
      </c>
      <c r="N182" s="112">
        <f t="shared" si="16"/>
        <v>29797021.289999999</v>
      </c>
      <c r="O182" s="112">
        <f>VLOOKUP(A182,'PLANILHA S DESONERAÇÃO'!$A$11:$J$458,7,FALSE)</f>
        <v>2292.23</v>
      </c>
      <c r="Q182" s="176" t="b">
        <f>I182=VLOOKUP(A182,'PLANILHA S DESONERAÇÃO'!$A$11:$J$459,10,)</f>
        <v>1</v>
      </c>
      <c r="R182" s="177">
        <f t="shared" si="17"/>
        <v>0</v>
      </c>
      <c r="S182" s="177">
        <f>R182-'PLANILHA S DESONERAÇÃO'!$J$459</f>
        <v>-29973894.07</v>
      </c>
    </row>
    <row r="183" spans="1:19" ht="22.5" x14ac:dyDescent="0.25">
      <c r="A183" s="142" t="str">
        <f>'PLANILHA S DESONERAÇÃO'!A241</f>
        <v>1.4.10.14</v>
      </c>
      <c r="B183" s="145">
        <f>VLOOKUP(A183,'PLANILHA S DESONERAÇÃO'!$A$12:$J$458,2,FALSE)</f>
        <v>98516</v>
      </c>
      <c r="C183" s="149" t="str">
        <f>VLOOKUP(A183,'PLANILHA S DESONERAÇÃO'!$A$12:$J$458,4,FALSE)</f>
        <v>PLANTIO DE PALMEIRA COM ALTURA DE MUDA MENOR OU IGUAL A 2,00 M. AF_05/2018</v>
      </c>
      <c r="D183" s="145" t="str">
        <f>VLOOKUP(A183,'PLANILHA S DESONERAÇÃO'!$A$12:$J$458,3,FALSE)</f>
        <v>SINAPI</v>
      </c>
      <c r="E183" s="145"/>
      <c r="F183" s="145" t="str">
        <f>VLOOKUP(A183,'PLANILHA S DESONERAÇÃO'!$A$12:$J$458,5,FALSE)</f>
        <v>UN</v>
      </c>
      <c r="G183" s="145">
        <f>VLOOKUP(A183,'PLANILHA S DESONERAÇÃO'!$A$11:$J$458,6,FALSE)</f>
        <v>6</v>
      </c>
      <c r="H183" s="158">
        <f>VLOOKUP(A183,'PLANILHA S DESONERAÇÃO'!$A$12:$J$458,9,FALSE)</f>
        <v>459.09</v>
      </c>
      <c r="I183" s="158">
        <f>VLOOKUP(A183,'PLANILHA S DESONERAÇÃO'!$A$11:$J$458,10,FALSE)</f>
        <v>2754.54</v>
      </c>
      <c r="J183" s="439">
        <f t="shared" si="12"/>
        <v>1E-4</v>
      </c>
      <c r="K183" s="153">
        <f t="shared" si="13"/>
        <v>0.99419000000000002</v>
      </c>
      <c r="L183" s="145" t="str">
        <f t="shared" si="14"/>
        <v>C</v>
      </c>
      <c r="N183" s="112">
        <f t="shared" si="16"/>
        <v>29799775.829999998</v>
      </c>
      <c r="O183" s="112">
        <f>VLOOKUP(A183,'PLANILHA S DESONERAÇÃO'!$A$11:$J$458,7,FALSE)</f>
        <v>368.69</v>
      </c>
      <c r="Q183" s="176" t="b">
        <f>I183=VLOOKUP(A183,'PLANILHA S DESONERAÇÃO'!$A$11:$J$459,10,)</f>
        <v>1</v>
      </c>
      <c r="R183" s="177">
        <f t="shared" si="17"/>
        <v>0</v>
      </c>
      <c r="S183" s="177">
        <f>R183-'PLANILHA S DESONERAÇÃO'!$J$459</f>
        <v>-29973894.07</v>
      </c>
    </row>
    <row r="184" spans="1:19" ht="33.75" x14ac:dyDescent="0.25">
      <c r="A184" s="142" t="str">
        <f>'PLANILHA S DESONERAÇÃO'!A225</f>
        <v>1.4.9.26</v>
      </c>
      <c r="B184" s="145">
        <f>VLOOKUP(A184,'PLANILHA S DESONERAÇÃO'!$A$12:$J$458,2,FALSE)</f>
        <v>140102</v>
      </c>
      <c r="C184" s="149" t="str">
        <f>VLOOKUP(A184,'PLANILHA S DESONERAÇÃO'!$A$12:$J$458,4,FALSE)</f>
        <v>Fossa séptica de anéis pré-moldados de concreto, diâmetro 1.20 m, altura útil de 1.70m, completa, incluindo tampa c/visita de 60cm, concreto p/fundo esp.10 cm, e tubo para ligação ao filtro</v>
      </c>
      <c r="D184" s="145" t="str">
        <f>VLOOKUP(A184,'PLANILHA S DESONERAÇÃO'!$A$12:$J$458,3,FALSE)</f>
        <v>DER-ES</v>
      </c>
      <c r="E184" s="145"/>
      <c r="F184" s="145" t="str">
        <f>VLOOKUP(A184,'PLANILHA S DESONERAÇÃO'!$A$12:$J$458,5,FALSE)</f>
        <v>und</v>
      </c>
      <c r="G184" s="145">
        <f>VLOOKUP(A184,'PLANILHA S DESONERAÇÃO'!$A$11:$J$458,6,FALSE)</f>
        <v>1</v>
      </c>
      <c r="H184" s="158">
        <f>VLOOKUP(A184,'PLANILHA S DESONERAÇÃO'!$A$12:$J$458,9,FALSE)</f>
        <v>2675.25</v>
      </c>
      <c r="I184" s="158">
        <f>VLOOKUP(A184,'PLANILHA S DESONERAÇÃO'!$A$11:$J$458,10,FALSE)</f>
        <v>2675.25</v>
      </c>
      <c r="J184" s="439">
        <f t="shared" si="12"/>
        <v>1E-4</v>
      </c>
      <c r="K184" s="153">
        <f t="shared" si="13"/>
        <v>0.99428000000000005</v>
      </c>
      <c r="L184" s="145" t="str">
        <f t="shared" si="14"/>
        <v>C</v>
      </c>
      <c r="N184" s="112">
        <f t="shared" si="16"/>
        <v>29802451.079999998</v>
      </c>
      <c r="O184" s="112">
        <f>VLOOKUP(A184,'PLANILHA S DESONERAÇÃO'!$A$11:$J$458,7,FALSE)</f>
        <v>2148.4499999999998</v>
      </c>
      <c r="Q184" s="176" t="b">
        <f>I184=VLOOKUP(A184,'PLANILHA S DESONERAÇÃO'!$A$11:$J$459,10,)</f>
        <v>1</v>
      </c>
      <c r="R184" s="177">
        <f t="shared" si="17"/>
        <v>0</v>
      </c>
      <c r="S184" s="177">
        <f>R184-'PLANILHA S DESONERAÇÃO'!$J$459</f>
        <v>-29973894.07</v>
      </c>
    </row>
    <row r="185" spans="1:19" ht="22.5" x14ac:dyDescent="0.25">
      <c r="A185" s="142" t="str">
        <f>'PLANILHA S DESONERAÇÃO'!A313</f>
        <v>1.5.2.5.2</v>
      </c>
      <c r="B185" s="145" t="str">
        <f>VLOOKUP(A185,'PLANILHA S DESONERAÇÃO'!$A$12:$J$458,2,FALSE)</f>
        <v>COMP-35</v>
      </c>
      <c r="C185" s="149" t="str">
        <f>VLOOKUP(A185,'PLANILHA S DESONERAÇÃO'!$A$12:$J$458,4,FALSE)</f>
        <v>Cruzeta para fixação de 3 projetores, 1400mm, com fixadores, parafusos e demais conexões para poste telecônico</v>
      </c>
      <c r="D185" s="145" t="str">
        <f>VLOOKUP(A185,'PLANILHA S DESONERAÇÃO'!$A$12:$J$458,3,FALSE)</f>
        <v>Composições Próprias</v>
      </c>
      <c r="E185" s="145"/>
      <c r="F185" s="145" t="str">
        <f>VLOOKUP(A185,'PLANILHA S DESONERAÇÃO'!$A$12:$J$458,5,FALSE)</f>
        <v>U</v>
      </c>
      <c r="G185" s="145">
        <f>VLOOKUP(A185,'PLANILHA S DESONERAÇÃO'!$A$11:$J$458,6,FALSE)</f>
        <v>6</v>
      </c>
      <c r="H185" s="158">
        <f>VLOOKUP(A185,'PLANILHA S DESONERAÇÃO'!$A$12:$J$458,9,FALSE)</f>
        <v>441.78</v>
      </c>
      <c r="I185" s="158">
        <f>VLOOKUP(A185,'PLANILHA S DESONERAÇÃO'!$A$11:$J$458,10,FALSE)</f>
        <v>2650.68</v>
      </c>
      <c r="J185" s="439">
        <f t="shared" si="12"/>
        <v>1E-4</v>
      </c>
      <c r="K185" s="153">
        <f t="shared" si="13"/>
        <v>0.99436999999999998</v>
      </c>
      <c r="L185" s="145" t="str">
        <f t="shared" si="14"/>
        <v>C</v>
      </c>
      <c r="N185" s="112">
        <f t="shared" si="16"/>
        <v>29805101.760000002</v>
      </c>
      <c r="O185" s="112">
        <f>VLOOKUP(A185,'PLANILHA S DESONERAÇÃO'!$A$11:$J$458,7,FALSE)</f>
        <v>354.79</v>
      </c>
      <c r="Q185" s="176" t="b">
        <f>I185=VLOOKUP(A185,'PLANILHA S DESONERAÇÃO'!$A$11:$J$459,10,)</f>
        <v>1</v>
      </c>
      <c r="R185" s="177">
        <f t="shared" si="17"/>
        <v>0</v>
      </c>
      <c r="S185" s="177">
        <f>R185-'PLANILHA S DESONERAÇÃO'!$J$459</f>
        <v>-29973894.07</v>
      </c>
    </row>
    <row r="186" spans="1:19" ht="33.75" x14ac:dyDescent="0.25">
      <c r="A186" s="142" t="str">
        <f>'PLANILHA S DESONERAÇÃO'!A178</f>
        <v>1.4.7.5</v>
      </c>
      <c r="B186" s="145">
        <f>VLOOKUP(A186,'PLANILHA S DESONERAÇÃO'!$A$12:$J$458,2,FALSE)</f>
        <v>91341</v>
      </c>
      <c r="C186" s="149" t="str">
        <f>VLOOKUP(A186,'PLANILHA S DESONERAÇÃO'!$A$12:$J$458,4,FALSE)</f>
        <v>PORTA EM ALUMÍNIO DE ABRIR TIPO VENEZIANA COM GUARNIÇÃO, FIXAÇÃO COM PARAFUSOS - FORNECIMENTO E INSTALAÇÃO. AF_12/2019</v>
      </c>
      <c r="D186" s="145" t="str">
        <f>VLOOKUP(A186,'PLANILHA S DESONERAÇÃO'!$A$12:$J$458,3,FALSE)</f>
        <v>SINAPI</v>
      </c>
      <c r="E186" s="145"/>
      <c r="F186" s="145" t="str">
        <f>VLOOKUP(A186,'PLANILHA S DESONERAÇÃO'!$A$12:$J$458,5,FALSE)</f>
        <v>M2</v>
      </c>
      <c r="G186" s="145">
        <f>VLOOKUP(A186,'PLANILHA S DESONERAÇÃO'!$A$11:$J$458,6,FALSE)</f>
        <v>3.15</v>
      </c>
      <c r="H186" s="158">
        <f>VLOOKUP(A186,'PLANILHA S DESONERAÇÃO'!$A$12:$J$458,9,FALSE)</f>
        <v>833.06</v>
      </c>
      <c r="I186" s="158">
        <f>VLOOKUP(A186,'PLANILHA S DESONERAÇÃO'!$A$11:$J$458,10,FALSE)</f>
        <v>2624.14</v>
      </c>
      <c r="J186" s="439">
        <f t="shared" si="12"/>
        <v>1E-4</v>
      </c>
      <c r="K186" s="153">
        <f t="shared" si="13"/>
        <v>0.99446000000000001</v>
      </c>
      <c r="L186" s="145" t="str">
        <f t="shared" si="14"/>
        <v>C</v>
      </c>
      <c r="N186" s="112">
        <f t="shared" si="16"/>
        <v>29807725.899999999</v>
      </c>
      <c r="O186" s="112">
        <f>VLOOKUP(A186,'PLANILHA S DESONERAÇÃO'!$A$11:$J$458,7,FALSE)</f>
        <v>669.02</v>
      </c>
      <c r="Q186" s="176" t="b">
        <f>I186=VLOOKUP(A186,'PLANILHA S DESONERAÇÃO'!$A$11:$J$459,10,)</f>
        <v>1</v>
      </c>
      <c r="R186" s="177">
        <f t="shared" si="17"/>
        <v>0</v>
      </c>
      <c r="S186" s="177">
        <f>R186-'PLANILHA S DESONERAÇÃO'!$J$459</f>
        <v>-29973894.07</v>
      </c>
    </row>
    <row r="187" spans="1:19" ht="33.75" x14ac:dyDescent="0.25">
      <c r="A187" s="142" t="str">
        <f>'PLANILHA S DESONERAÇÃO'!A223</f>
        <v>1.4.9.24</v>
      </c>
      <c r="B187" s="145">
        <f>VLOOKUP(A187,'PLANILHA S DESONERAÇÃO'!$A$12:$J$458,2,FALSE)</f>
        <v>151016</v>
      </c>
      <c r="C187" s="149" t="str">
        <f>VLOOKUP(A187,'PLANILHA S DESONERAÇÃO'!$A$12:$J$458,4,FALSE)</f>
        <v>Caixa de passagem de alvenaria de blocos de concreto 9x19x39cm, dimensões de 80x80x80m, com revestimento interno em chapisco e reboco tampa de concreto esp. 5cm e lastro de brita 5cm</v>
      </c>
      <c r="D187" s="145" t="str">
        <f>VLOOKUP(A187,'PLANILHA S DESONERAÇÃO'!$A$12:$J$458,3,FALSE)</f>
        <v>DER-ES</v>
      </c>
      <c r="E187" s="145"/>
      <c r="F187" s="145" t="str">
        <f>VLOOKUP(A187,'PLANILHA S DESONERAÇÃO'!$A$12:$J$458,5,FALSE)</f>
        <v>und</v>
      </c>
      <c r="G187" s="145">
        <f>VLOOKUP(A187,'PLANILHA S DESONERAÇÃO'!$A$11:$J$458,6,FALSE)</f>
        <v>3</v>
      </c>
      <c r="H187" s="158">
        <f>VLOOKUP(A187,'PLANILHA S DESONERAÇÃO'!$A$12:$J$458,9,FALSE)</f>
        <v>859.49</v>
      </c>
      <c r="I187" s="158">
        <f>VLOOKUP(A187,'PLANILHA S DESONERAÇÃO'!$A$11:$J$458,10,FALSE)</f>
        <v>2578.4699999999998</v>
      </c>
      <c r="J187" s="439">
        <f t="shared" si="12"/>
        <v>1E-4</v>
      </c>
      <c r="K187" s="153">
        <f t="shared" si="13"/>
        <v>0.99453999999999998</v>
      </c>
      <c r="L187" s="145" t="str">
        <f t="shared" si="14"/>
        <v>C</v>
      </c>
      <c r="N187" s="112">
        <f t="shared" si="16"/>
        <v>29810304.370000001</v>
      </c>
      <c r="O187" s="112">
        <f>VLOOKUP(A187,'PLANILHA S DESONERAÇÃO'!$A$11:$J$458,7,FALSE)</f>
        <v>690.24</v>
      </c>
      <c r="Q187" s="176" t="b">
        <f>I187=VLOOKUP(A187,'PLANILHA S DESONERAÇÃO'!$A$11:$J$459,10,)</f>
        <v>1</v>
      </c>
      <c r="R187" s="177">
        <f t="shared" si="17"/>
        <v>0</v>
      </c>
      <c r="S187" s="177">
        <f>R187-'PLANILHA S DESONERAÇÃO'!$J$459</f>
        <v>-29973894.07</v>
      </c>
    </row>
    <row r="188" spans="1:19" ht="22.5" x14ac:dyDescent="0.25">
      <c r="A188" s="142" t="str">
        <f>'PLANILHA S DESONERAÇÃO'!A292</f>
        <v>1.5.2.3.14</v>
      </c>
      <c r="B188" s="145" t="str">
        <f>VLOOKUP(A188,'PLANILHA S DESONERAÇÃO'!$A$12:$J$458,2,FALSE)</f>
        <v>COMP-27</v>
      </c>
      <c r="C188" s="149" t="str">
        <f>VLOOKUP(A188,'PLANILHA S DESONERAÇÃO'!$A$12:$J$458,4,FALSE)</f>
        <v>TERMINAL METALICO A PRESSAO PARA 1 CABO DE 95 A 120 MM2, COM 2 FUROS PARA FIXACAO</v>
      </c>
      <c r="D188" s="145" t="str">
        <f>VLOOKUP(A188,'PLANILHA S DESONERAÇÃO'!$A$12:$J$458,3,FALSE)</f>
        <v>Composições Próprias</v>
      </c>
      <c r="E188" s="145"/>
      <c r="F188" s="145" t="str">
        <f>VLOOKUP(A188,'PLANILHA S DESONERAÇÃO'!$A$12:$J$458,5,FALSE)</f>
        <v>UN</v>
      </c>
      <c r="G188" s="145">
        <f>VLOOKUP(A188,'PLANILHA S DESONERAÇÃO'!$A$11:$J$458,6,FALSE)</f>
        <v>18</v>
      </c>
      <c r="H188" s="158">
        <f>VLOOKUP(A188,'PLANILHA S DESONERAÇÃO'!$A$12:$J$458,9,FALSE)</f>
        <v>142.5</v>
      </c>
      <c r="I188" s="158">
        <f>VLOOKUP(A188,'PLANILHA S DESONERAÇÃO'!$A$11:$J$458,10,FALSE)</f>
        <v>2565</v>
      </c>
      <c r="J188" s="439">
        <f t="shared" si="12"/>
        <v>1E-4</v>
      </c>
      <c r="K188" s="153">
        <f t="shared" si="13"/>
        <v>0.99463000000000001</v>
      </c>
      <c r="L188" s="145" t="str">
        <f t="shared" si="14"/>
        <v>C</v>
      </c>
      <c r="N188" s="112">
        <f t="shared" si="16"/>
        <v>29812869.370000001</v>
      </c>
      <c r="O188" s="112">
        <f>VLOOKUP(A188,'PLANILHA S DESONERAÇÃO'!$A$11:$J$458,7,FALSE)</f>
        <v>114.44</v>
      </c>
      <c r="Q188" s="176" t="b">
        <f>I188=VLOOKUP(A188,'PLANILHA S DESONERAÇÃO'!$A$11:$J$459,10,)</f>
        <v>1</v>
      </c>
      <c r="R188" s="177">
        <f t="shared" si="17"/>
        <v>0</v>
      </c>
      <c r="S188" s="177">
        <f>R188-'PLANILHA S DESONERAÇÃO'!$J$459</f>
        <v>-29973894.07</v>
      </c>
    </row>
    <row r="189" spans="1:19" x14ac:dyDescent="0.25">
      <c r="A189" s="142" t="str">
        <f>'PLANILHA S DESONERAÇÃO'!A322</f>
        <v>1.5.2.6.1</v>
      </c>
      <c r="B189" s="145">
        <f>VLOOKUP(A189,'PLANILHA S DESONERAÇÃO'!$A$12:$J$458,2,FALSE)</f>
        <v>150634</v>
      </c>
      <c r="C189" s="149" t="str">
        <f>VLOOKUP(A189,'PLANILHA S DESONERAÇÃO'!$A$12:$J$458,4,FALSE)</f>
        <v>Caixa de passagem 300x300x120mm, chapa 18, com tampa parafusada</v>
      </c>
      <c r="D189" s="145" t="str">
        <f>VLOOKUP(A189,'PLANILHA S DESONERAÇÃO'!$A$12:$J$458,3,FALSE)</f>
        <v>DER-ES</v>
      </c>
      <c r="E189" s="145"/>
      <c r="F189" s="145" t="str">
        <f>VLOOKUP(A189,'PLANILHA S DESONERAÇÃO'!$A$12:$J$458,5,FALSE)</f>
        <v>und</v>
      </c>
      <c r="G189" s="145">
        <f>VLOOKUP(A189,'PLANILHA S DESONERAÇÃO'!$A$11:$J$458,6,FALSE)</f>
        <v>14</v>
      </c>
      <c r="H189" s="158">
        <f>VLOOKUP(A189,'PLANILHA S DESONERAÇÃO'!$A$12:$J$458,9,FALSE)</f>
        <v>183.18</v>
      </c>
      <c r="I189" s="158">
        <f>VLOOKUP(A189,'PLANILHA S DESONERAÇÃO'!$A$11:$J$458,10,FALSE)</f>
        <v>2564.52</v>
      </c>
      <c r="J189" s="439">
        <f t="shared" si="12"/>
        <v>1E-4</v>
      </c>
      <c r="K189" s="153">
        <f t="shared" si="13"/>
        <v>0.99470999999999998</v>
      </c>
      <c r="L189" s="145" t="str">
        <f t="shared" si="14"/>
        <v>C</v>
      </c>
      <c r="N189" s="112">
        <f t="shared" si="16"/>
        <v>29815433.890000001</v>
      </c>
      <c r="O189" s="112">
        <f>VLOOKUP(A189,'PLANILHA S DESONERAÇÃO'!$A$11:$J$458,7,FALSE)</f>
        <v>147.11000000000001</v>
      </c>
      <c r="Q189" s="176" t="b">
        <f>I189=VLOOKUP(A189,'PLANILHA S DESONERAÇÃO'!$A$11:$J$459,10,)</f>
        <v>1</v>
      </c>
      <c r="R189" s="177">
        <f t="shared" si="17"/>
        <v>0</v>
      </c>
      <c r="S189" s="177">
        <f>R189-'PLANILHA S DESONERAÇÃO'!$J$459</f>
        <v>-29973894.07</v>
      </c>
    </row>
    <row r="190" spans="1:19" ht="22.5" x14ac:dyDescent="0.25">
      <c r="A190" s="142" t="str">
        <f>'PLANILHA S DESONERAÇÃO'!A284</f>
        <v>1.5.2.3.6</v>
      </c>
      <c r="B190" s="145">
        <f>VLOOKUP(A190,'PLANILHA S DESONERAÇÃO'!$A$12:$J$458,2,FALSE)</f>
        <v>151422</v>
      </c>
      <c r="C190" s="149" t="str">
        <f>VLOOKUP(A190,'PLANILHA S DESONERAÇÃO'!$A$12:$J$458,4,FALSE)</f>
        <v>Cabo de cobre termoplástico (PVC) flexível isolado 0,6/1kV, anti-chama 90ºC HEPR - 25,0 mm2</v>
      </c>
      <c r="D190" s="145" t="str">
        <f>VLOOKUP(A190,'PLANILHA S DESONERAÇÃO'!$A$12:$J$458,3,FALSE)</f>
        <v>DER-ES</v>
      </c>
      <c r="E190" s="145"/>
      <c r="F190" s="145" t="str">
        <f>VLOOKUP(A190,'PLANILHA S DESONERAÇÃO'!$A$12:$J$458,5,FALSE)</f>
        <v>m</v>
      </c>
      <c r="G190" s="145">
        <f>VLOOKUP(A190,'PLANILHA S DESONERAÇÃO'!$A$11:$J$458,6,FALSE)</f>
        <v>50</v>
      </c>
      <c r="H190" s="158">
        <f>VLOOKUP(A190,'PLANILHA S DESONERAÇÃO'!$A$12:$J$458,9,FALSE)</f>
        <v>50.27</v>
      </c>
      <c r="I190" s="158">
        <f>VLOOKUP(A190,'PLANILHA S DESONERAÇÃO'!$A$11:$J$458,10,FALSE)</f>
        <v>2513.5</v>
      </c>
      <c r="J190" s="439">
        <f t="shared" si="12"/>
        <v>1E-4</v>
      </c>
      <c r="K190" s="153">
        <f t="shared" si="13"/>
        <v>0.99480000000000002</v>
      </c>
      <c r="L190" s="145" t="str">
        <f t="shared" si="14"/>
        <v>C</v>
      </c>
      <c r="N190" s="112">
        <f t="shared" si="16"/>
        <v>29817947.390000001</v>
      </c>
      <c r="O190" s="112">
        <f>VLOOKUP(A190,'PLANILHA S DESONERAÇÃO'!$A$11:$J$458,7,FALSE)</f>
        <v>40.369999999999997</v>
      </c>
      <c r="Q190" s="176" t="b">
        <f>I190=VLOOKUP(A190,'PLANILHA S DESONERAÇÃO'!$A$11:$J$459,10,)</f>
        <v>1</v>
      </c>
      <c r="R190" s="177">
        <f t="shared" si="17"/>
        <v>0</v>
      </c>
      <c r="S190" s="177">
        <f>R190-'PLANILHA S DESONERAÇÃO'!$J$459</f>
        <v>-29973894.07</v>
      </c>
    </row>
    <row r="191" spans="1:19" ht="45" x14ac:dyDescent="0.25">
      <c r="A191" s="142" t="str">
        <f>'PLANILHA S DESONERAÇÃO'!A345</f>
        <v>1.5.2.8.4</v>
      </c>
      <c r="B191" s="145">
        <f>VLOOKUP(A191,'PLANILHA S DESONERAÇÃO'!$A$12:$J$458,2,FALSE)</f>
        <v>160316</v>
      </c>
      <c r="C191" s="149" t="str">
        <f>VLOOKUP(A191,'PLANILHA S DESONERAÇÃO'!$A$12:$J$458,4,FALSE)</f>
        <v>Caixa de inspeção tipo solo em PVC com bocal interior quadrado articulado e borda exterior redonda Ø 300 x300mm para passeios e pisos sujeitos a carga pesada. ref: TEL-535, Termotécnica ou similar, inclusive escavação e reaterro.</v>
      </c>
      <c r="D191" s="145" t="str">
        <f>VLOOKUP(A191,'PLANILHA S DESONERAÇÃO'!$A$12:$J$458,3,FALSE)</f>
        <v>DER-ES</v>
      </c>
      <c r="E191" s="145"/>
      <c r="F191" s="145" t="str">
        <f>VLOOKUP(A191,'PLANILHA S DESONERAÇÃO'!$A$12:$J$458,5,FALSE)</f>
        <v>und</v>
      </c>
      <c r="G191" s="145">
        <f>VLOOKUP(A191,'PLANILHA S DESONERAÇÃO'!$A$11:$J$458,6,FALSE)</f>
        <v>21</v>
      </c>
      <c r="H191" s="158">
        <f>VLOOKUP(A191,'PLANILHA S DESONERAÇÃO'!$A$12:$J$458,9,FALSE)</f>
        <v>115.97</v>
      </c>
      <c r="I191" s="158">
        <f>VLOOKUP(A191,'PLANILHA S DESONERAÇÃO'!$A$11:$J$458,10,FALSE)</f>
        <v>2435.37</v>
      </c>
      <c r="J191" s="439">
        <f t="shared" si="12"/>
        <v>1E-4</v>
      </c>
      <c r="K191" s="153">
        <f t="shared" si="13"/>
        <v>0.99487999999999999</v>
      </c>
      <c r="L191" s="145" t="str">
        <f t="shared" si="14"/>
        <v>C</v>
      </c>
      <c r="N191" s="112">
        <f t="shared" si="16"/>
        <v>29820382.760000002</v>
      </c>
      <c r="O191" s="112">
        <f>VLOOKUP(A191,'PLANILHA S DESONERAÇÃO'!$A$11:$J$458,7,FALSE)</f>
        <v>93.13</v>
      </c>
      <c r="Q191" s="176" t="b">
        <f>I191=VLOOKUP(A191,'PLANILHA S DESONERAÇÃO'!$A$11:$J$459,10,)</f>
        <v>1</v>
      </c>
      <c r="R191" s="177">
        <f t="shared" si="17"/>
        <v>0</v>
      </c>
      <c r="S191" s="177">
        <f>R191-'PLANILHA S DESONERAÇÃO'!$J$459</f>
        <v>-29973894.07</v>
      </c>
    </row>
    <row r="192" spans="1:19" x14ac:dyDescent="0.25">
      <c r="A192" s="142" t="str">
        <f>'PLANILHA S DESONERAÇÃO'!A400</f>
        <v>1.5.5.11</v>
      </c>
      <c r="B192" s="145">
        <f>VLOOKUP(A192,'PLANILHA S DESONERAÇÃO'!$A$12:$J$458,2,FALSE)</f>
        <v>151127</v>
      </c>
      <c r="C192" s="149" t="str">
        <f>VLOOKUP(A192,'PLANILHA S DESONERAÇÃO'!$A$12:$J$458,4,FALSE)</f>
        <v>Eletroduto de PVC rígido roscável, diâm. 1" (32mm), inclusive conexões</v>
      </c>
      <c r="D192" s="145" t="str">
        <f>VLOOKUP(A192,'PLANILHA S DESONERAÇÃO'!$A$12:$J$458,3,FALSE)</f>
        <v>DER-ES</v>
      </c>
      <c r="E192" s="145"/>
      <c r="F192" s="145" t="str">
        <f>VLOOKUP(A192,'PLANILHA S DESONERAÇÃO'!$A$12:$J$458,5,FALSE)</f>
        <v>m</v>
      </c>
      <c r="G192" s="145">
        <f>VLOOKUP(A192,'PLANILHA S DESONERAÇÃO'!$A$11:$J$458,6,FALSE)</f>
        <v>77</v>
      </c>
      <c r="H192" s="158">
        <f>VLOOKUP(A192,'PLANILHA S DESONERAÇÃO'!$A$12:$J$458,9,FALSE)</f>
        <v>30.87</v>
      </c>
      <c r="I192" s="158">
        <f>VLOOKUP(A192,'PLANILHA S DESONERAÇÃO'!$A$11:$J$458,10,FALSE)</f>
        <v>2376.9899999999998</v>
      </c>
      <c r="J192" s="439">
        <f t="shared" si="12"/>
        <v>1E-4</v>
      </c>
      <c r="K192" s="153">
        <f t="shared" si="13"/>
        <v>0.99495999999999996</v>
      </c>
      <c r="L192" s="145" t="str">
        <f t="shared" si="14"/>
        <v>C</v>
      </c>
      <c r="N192" s="112">
        <f t="shared" si="16"/>
        <v>29822759.75</v>
      </c>
      <c r="O192" s="112">
        <f>VLOOKUP(A192,'PLANILHA S DESONERAÇÃO'!$A$11:$J$458,7,FALSE)</f>
        <v>24.79</v>
      </c>
      <c r="Q192" s="176" t="b">
        <f>I192=VLOOKUP(A192,'PLANILHA S DESONERAÇÃO'!$A$11:$J$459,10,)</f>
        <v>1</v>
      </c>
      <c r="R192" s="177">
        <f t="shared" si="17"/>
        <v>0</v>
      </c>
      <c r="S192" s="177">
        <f>R192-'PLANILHA S DESONERAÇÃO'!$J$459</f>
        <v>-29973894.07</v>
      </c>
    </row>
    <row r="193" spans="1:19" ht="33.75" x14ac:dyDescent="0.25">
      <c r="A193" s="142" t="str">
        <f>'PLANILHA S DESONERAÇÃO'!A323</f>
        <v>1.5.2.6.2</v>
      </c>
      <c r="B193" s="145">
        <f>VLOOKUP(A193,'PLANILHA S DESONERAÇÃO'!$A$12:$J$458,2,FALSE)</f>
        <v>150614</v>
      </c>
      <c r="C193" s="149" t="str">
        <f>VLOOKUP(A193,'PLANILHA S DESONERAÇÃO'!$A$12:$J$458,4,FALSE)</f>
        <v>Caixa de passagem de alvenaria de blocos de concreto 9x19x39cm, dimensões de 30x30x50cm, com revestimento interno em chapisco e reboco, tampa de concreto esp.5cm e lastro de brita 5 cm</v>
      </c>
      <c r="D193" s="145" t="str">
        <f>VLOOKUP(A193,'PLANILHA S DESONERAÇÃO'!$A$12:$J$458,3,FALSE)</f>
        <v>DER-ES</v>
      </c>
      <c r="E193" s="145"/>
      <c r="F193" s="145" t="str">
        <f>VLOOKUP(A193,'PLANILHA S DESONERAÇÃO'!$A$12:$J$458,5,FALSE)</f>
        <v>und</v>
      </c>
      <c r="G193" s="145">
        <f>VLOOKUP(A193,'PLANILHA S DESONERAÇÃO'!$A$11:$J$458,6,FALSE)</f>
        <v>13</v>
      </c>
      <c r="H193" s="158">
        <f>VLOOKUP(A193,'PLANILHA S DESONERAÇÃO'!$A$12:$J$458,9,FALSE)</f>
        <v>181.89</v>
      </c>
      <c r="I193" s="158">
        <f>VLOOKUP(A193,'PLANILHA S DESONERAÇÃO'!$A$11:$J$458,10,FALSE)</f>
        <v>2364.5700000000002</v>
      </c>
      <c r="J193" s="439">
        <f t="shared" si="12"/>
        <v>1E-4</v>
      </c>
      <c r="K193" s="153">
        <f t="shared" si="13"/>
        <v>0.99504000000000004</v>
      </c>
      <c r="L193" s="145" t="str">
        <f t="shared" si="14"/>
        <v>C</v>
      </c>
      <c r="N193" s="112">
        <f t="shared" si="16"/>
        <v>29825124.32</v>
      </c>
      <c r="O193" s="112">
        <f>VLOOKUP(A193,'PLANILHA S DESONERAÇÃO'!$A$11:$J$458,7,FALSE)</f>
        <v>146.07</v>
      </c>
      <c r="Q193" s="176" t="b">
        <f>I193=VLOOKUP(A193,'PLANILHA S DESONERAÇÃO'!$A$11:$J$459,10,)</f>
        <v>1</v>
      </c>
      <c r="R193" s="177">
        <f t="shared" si="17"/>
        <v>0</v>
      </c>
      <c r="S193" s="177">
        <f>R193-'PLANILHA S DESONERAÇÃO'!$J$459</f>
        <v>-29973894.07</v>
      </c>
    </row>
    <row r="194" spans="1:19" ht="22.5" x14ac:dyDescent="0.25">
      <c r="A194" s="142" t="str">
        <f>'PLANILHA S DESONERAÇÃO'!A294</f>
        <v>1.5.2.3.16</v>
      </c>
      <c r="B194" s="145" t="str">
        <f>VLOOKUP(A194,'PLANILHA S DESONERAÇÃO'!$A$12:$J$458,2,FALSE)</f>
        <v>COMP-29</v>
      </c>
      <c r="C194" s="149" t="str">
        <f>VLOOKUP(A194,'PLANILHA S DESONERAÇÃO'!$A$12:$J$458,4,FALSE)</f>
        <v>TERMINAL METALICO A PRESSAO PARA 1 CABO DE 240 MM2, COM 1 FURO DE FIXACAO</v>
      </c>
      <c r="D194" s="145" t="str">
        <f>VLOOKUP(A194,'PLANILHA S DESONERAÇÃO'!$A$12:$J$458,3,FALSE)</f>
        <v>Composições Próprias</v>
      </c>
      <c r="E194" s="145"/>
      <c r="F194" s="145" t="str">
        <f>VLOOKUP(A194,'PLANILHA S DESONERAÇÃO'!$A$12:$J$458,5,FALSE)</f>
        <v>UN</v>
      </c>
      <c r="G194" s="145">
        <f>VLOOKUP(A194,'PLANILHA S DESONERAÇÃO'!$A$11:$J$458,6,FALSE)</f>
        <v>48</v>
      </c>
      <c r="H194" s="158">
        <f>VLOOKUP(A194,'PLANILHA S DESONERAÇÃO'!$A$12:$J$458,9,FALSE)</f>
        <v>48.5</v>
      </c>
      <c r="I194" s="158">
        <f>VLOOKUP(A194,'PLANILHA S DESONERAÇÃO'!$A$11:$J$458,10,FALSE)</f>
        <v>2328</v>
      </c>
      <c r="J194" s="439">
        <f t="shared" si="12"/>
        <v>1E-4</v>
      </c>
      <c r="K194" s="153">
        <f t="shared" si="13"/>
        <v>0.99511000000000005</v>
      </c>
      <c r="L194" s="145" t="str">
        <f t="shared" si="14"/>
        <v>C</v>
      </c>
      <c r="N194" s="112">
        <f t="shared" si="16"/>
        <v>29827452.32</v>
      </c>
      <c r="O194" s="112">
        <f>VLOOKUP(A194,'PLANILHA S DESONERAÇÃO'!$A$11:$J$458,7,FALSE)</f>
        <v>38.950000000000003</v>
      </c>
      <c r="Q194" s="176" t="b">
        <f>I194=VLOOKUP(A194,'PLANILHA S DESONERAÇÃO'!$A$11:$J$459,10,)</f>
        <v>1</v>
      </c>
      <c r="R194" s="177">
        <f t="shared" si="17"/>
        <v>0</v>
      </c>
      <c r="S194" s="177">
        <f>R194-'PLANILHA S DESONERAÇÃO'!$J$459</f>
        <v>-29973894.07</v>
      </c>
    </row>
    <row r="195" spans="1:19" ht="33.75" x14ac:dyDescent="0.25">
      <c r="A195" s="142" t="str">
        <f>'PLANILHA S DESONERAÇÃO'!A109</f>
        <v>1.4.1.12</v>
      </c>
      <c r="B195" s="145">
        <f>VLOOKUP(A195,'PLANILHA S DESONERAÇÃO'!$A$12:$J$458,2,FALSE)</f>
        <v>200513</v>
      </c>
      <c r="C195" s="149" t="str">
        <f>VLOOKUP(A195,'PLANILHA S DESONERAÇÃO'!$A$12:$J$458,4,FALSE)</f>
        <v>Escada tipo marinheiro de tubo de ferro 1" e 3/4", com h=4.20m, para acesso a caixa d'água, inclusive pintura em esmalte sintético, conforme detalhe em projeto</v>
      </c>
      <c r="D195" s="145" t="str">
        <f>VLOOKUP(A195,'PLANILHA S DESONERAÇÃO'!$A$12:$J$458,3,FALSE)</f>
        <v>DER-ES</v>
      </c>
      <c r="E195" s="145"/>
      <c r="F195" s="145" t="str">
        <f>VLOOKUP(A195,'PLANILHA S DESONERAÇÃO'!$A$12:$J$458,5,FALSE)</f>
        <v>und</v>
      </c>
      <c r="G195" s="145">
        <f>VLOOKUP(A195,'PLANILHA S DESONERAÇÃO'!$A$11:$J$458,6,FALSE)</f>
        <v>1</v>
      </c>
      <c r="H195" s="158">
        <f>VLOOKUP(A195,'PLANILHA S DESONERAÇÃO'!$A$12:$J$458,9,FALSE)</f>
        <v>2283.61</v>
      </c>
      <c r="I195" s="158">
        <f>VLOOKUP(A195,'PLANILHA S DESONERAÇÃO'!$A$11:$J$458,10,FALSE)</f>
        <v>2283.61</v>
      </c>
      <c r="J195" s="439">
        <f t="shared" si="12"/>
        <v>1E-4</v>
      </c>
      <c r="K195" s="153">
        <f t="shared" si="13"/>
        <v>0.99519000000000002</v>
      </c>
      <c r="L195" s="145" t="str">
        <f t="shared" si="14"/>
        <v>C</v>
      </c>
      <c r="N195" s="112">
        <f t="shared" si="16"/>
        <v>29829735.93</v>
      </c>
      <c r="O195" s="112">
        <f>VLOOKUP(A195,'PLANILHA S DESONERAÇÃO'!$A$11:$J$458,7,FALSE)</f>
        <v>1833.93</v>
      </c>
      <c r="Q195" s="176" t="b">
        <f>I195=VLOOKUP(A195,'PLANILHA S DESONERAÇÃO'!$A$11:$J$459,10,)</f>
        <v>1</v>
      </c>
      <c r="R195" s="177">
        <f t="shared" si="17"/>
        <v>0</v>
      </c>
      <c r="S195" s="177">
        <f>R195-'PLANILHA S DESONERAÇÃO'!$J$459</f>
        <v>-29973894.07</v>
      </c>
    </row>
    <row r="196" spans="1:19" ht="45" x14ac:dyDescent="0.25">
      <c r="A196" s="142" t="str">
        <f>'PLANILHA S DESONERAÇÃO'!A249</f>
        <v>1.4.11.7</v>
      </c>
      <c r="B196" s="145" t="str">
        <f>VLOOKUP(A196,'PLANILHA S DESONERAÇÃO'!$A$12:$J$458,2,FALSE)</f>
        <v>COMP-10</v>
      </c>
      <c r="C196" s="149" t="str">
        <f>VLOOKUP(A196,'PLANILHA S DESONERAÇÃO'!$A$12:$J$458,4,FALSE)</f>
        <v>Bloco autônomo p/ iluminação de emergência, c/ faróis de LED 15W temp. cor 5000K, autonomia 3 horas, gab. policarb. term. autoextinguível, prot. UV, res. a impacto, bege, mod. BLL 2400 LED IP66 - Aureonlux ou equivalente</v>
      </c>
      <c r="D196" s="145" t="str">
        <f>VLOOKUP(A196,'PLANILHA S DESONERAÇÃO'!$A$12:$J$458,3,FALSE)</f>
        <v>Composições Próprias</v>
      </c>
      <c r="E196" s="145"/>
      <c r="F196" s="145" t="str">
        <f>VLOOKUP(A196,'PLANILHA S DESONERAÇÃO'!$A$12:$J$458,5,FALSE)</f>
        <v>un</v>
      </c>
      <c r="G196" s="145">
        <f>VLOOKUP(A196,'PLANILHA S DESONERAÇÃO'!$A$11:$J$458,6,FALSE)</f>
        <v>3</v>
      </c>
      <c r="H196" s="158">
        <f>VLOOKUP(A196,'PLANILHA S DESONERAÇÃO'!$A$12:$J$458,9,FALSE)</f>
        <v>723.09</v>
      </c>
      <c r="I196" s="158">
        <f>VLOOKUP(A196,'PLANILHA S DESONERAÇÃO'!$A$11:$J$458,10,FALSE)</f>
        <v>2169.27</v>
      </c>
      <c r="J196" s="439">
        <f t="shared" si="12"/>
        <v>1E-4</v>
      </c>
      <c r="K196" s="153">
        <f t="shared" si="13"/>
        <v>0.99526000000000003</v>
      </c>
      <c r="L196" s="145" t="str">
        <f t="shared" si="14"/>
        <v>C</v>
      </c>
      <c r="N196" s="112">
        <f t="shared" si="16"/>
        <v>29831905.199999999</v>
      </c>
      <c r="O196" s="112">
        <f>VLOOKUP(A196,'PLANILHA S DESONERAÇÃO'!$A$11:$J$458,7,FALSE)</f>
        <v>580.70000000000005</v>
      </c>
      <c r="Q196" s="176" t="b">
        <f>I196=VLOOKUP(A196,'PLANILHA S DESONERAÇÃO'!$A$11:$J$459,10,)</f>
        <v>1</v>
      </c>
      <c r="R196" s="177">
        <f t="shared" si="17"/>
        <v>0</v>
      </c>
      <c r="S196" s="177">
        <f>R196-'PLANILHA S DESONERAÇÃO'!$J$459</f>
        <v>-29973894.07</v>
      </c>
    </row>
    <row r="197" spans="1:19" x14ac:dyDescent="0.25">
      <c r="A197" s="142" t="str">
        <f>'PLANILHA S DESONERAÇÃO'!A300</f>
        <v>1.5.2.4.5</v>
      </c>
      <c r="B197" s="145">
        <f>VLOOKUP(A197,'PLANILHA S DESONERAÇÃO'!$A$12:$J$458,2,FALSE)</f>
        <v>151139</v>
      </c>
      <c r="C197" s="149" t="str">
        <f>VLOOKUP(A197,'PLANILHA S DESONERAÇÃO'!$A$12:$J$458,4,FALSE)</f>
        <v>Eletroduto PEAD, cor preta, diam. 2", marca ref. Kanaflex ou equivalente</v>
      </c>
      <c r="D197" s="145" t="str">
        <f>VLOOKUP(A197,'PLANILHA S DESONERAÇÃO'!$A$12:$J$458,3,FALSE)</f>
        <v>DER-ES</v>
      </c>
      <c r="E197" s="145"/>
      <c r="F197" s="145" t="str">
        <f>VLOOKUP(A197,'PLANILHA S DESONERAÇÃO'!$A$12:$J$458,5,FALSE)</f>
        <v>m</v>
      </c>
      <c r="G197" s="145">
        <f>VLOOKUP(A197,'PLANILHA S DESONERAÇÃO'!$A$11:$J$458,6,FALSE)</f>
        <v>67</v>
      </c>
      <c r="H197" s="158">
        <f>VLOOKUP(A197,'PLANILHA S DESONERAÇÃO'!$A$12:$J$458,9,FALSE)</f>
        <v>32.36</v>
      </c>
      <c r="I197" s="158">
        <f>VLOOKUP(A197,'PLANILHA S DESONERAÇÃO'!$A$11:$J$458,10,FALSE)</f>
        <v>2168.12</v>
      </c>
      <c r="J197" s="439">
        <f t="shared" si="12"/>
        <v>1E-4</v>
      </c>
      <c r="K197" s="153">
        <f t="shared" si="13"/>
        <v>0.99534</v>
      </c>
      <c r="L197" s="145" t="str">
        <f t="shared" si="14"/>
        <v>C</v>
      </c>
      <c r="N197" s="112">
        <f t="shared" si="16"/>
        <v>29834073.32</v>
      </c>
      <c r="O197" s="112">
        <f>VLOOKUP(A197,'PLANILHA S DESONERAÇÃO'!$A$11:$J$458,7,FALSE)</f>
        <v>25.99</v>
      </c>
      <c r="Q197" s="176" t="b">
        <f>I197=VLOOKUP(A197,'PLANILHA S DESONERAÇÃO'!$A$11:$J$459,10,)</f>
        <v>1</v>
      </c>
      <c r="R197" s="177">
        <f t="shared" si="17"/>
        <v>0</v>
      </c>
      <c r="S197" s="177">
        <f>R197-'PLANILHA S DESONERAÇÃO'!$J$459</f>
        <v>-29973894.07</v>
      </c>
    </row>
    <row r="198" spans="1:19" ht="15.75" customHeight="1" x14ac:dyDescent="0.25">
      <c r="A198" s="142" t="str">
        <f>'PLANILHA S DESONERAÇÃO'!A298</f>
        <v>1.5.2.4.3</v>
      </c>
      <c r="B198" s="145">
        <f>VLOOKUP(A198,'PLANILHA S DESONERAÇÃO'!$A$12:$J$458,2,FALSE)</f>
        <v>91849</v>
      </c>
      <c r="C198" s="149" t="str">
        <f>VLOOKUP(A198,'PLANILHA S DESONERAÇÃO'!$A$12:$J$458,4,FALSE)</f>
        <v>ELETRODUTO FLEXÍVEL LISO, PEAD, DN 32 MM (1"), PARA CIRCUITOS TERMINAIS</v>
      </c>
      <c r="D198" s="145" t="str">
        <f>VLOOKUP(A198,'PLANILHA S DESONERAÇÃO'!$A$12:$J$458,3,FALSE)</f>
        <v>SINAPI</v>
      </c>
      <c r="E198" s="145"/>
      <c r="F198" s="145" t="str">
        <f>VLOOKUP(A198,'PLANILHA S DESONERAÇÃO'!$A$12:$J$458,5,FALSE)</f>
        <v>M</v>
      </c>
      <c r="G198" s="145">
        <f>VLOOKUP(A198,'PLANILHA S DESONERAÇÃO'!$A$11:$J$458,6,FALSE)</f>
        <v>200</v>
      </c>
      <c r="H198" s="158">
        <f>VLOOKUP(A198,'PLANILHA S DESONERAÇÃO'!$A$12:$J$458,9,FALSE)</f>
        <v>10.57</v>
      </c>
      <c r="I198" s="158">
        <f>VLOOKUP(A198,'PLANILHA S DESONERAÇÃO'!$A$11:$J$458,10,FALSE)</f>
        <v>2114</v>
      </c>
      <c r="J198" s="439">
        <f t="shared" si="12"/>
        <v>1E-4</v>
      </c>
      <c r="K198" s="153">
        <f t="shared" si="13"/>
        <v>0.99541000000000002</v>
      </c>
      <c r="L198" s="145" t="str">
        <f t="shared" si="14"/>
        <v>C</v>
      </c>
      <c r="N198" s="112">
        <f t="shared" si="16"/>
        <v>29836187.32</v>
      </c>
      <c r="O198" s="112">
        <f>VLOOKUP(A198,'PLANILHA S DESONERAÇÃO'!$A$11:$J$458,7,FALSE)</f>
        <v>8.49</v>
      </c>
      <c r="Q198" s="176" t="b">
        <f>I198=VLOOKUP(A198,'PLANILHA S DESONERAÇÃO'!$A$11:$J$459,10,)</f>
        <v>1</v>
      </c>
      <c r="R198" s="178"/>
      <c r="S198" s="178"/>
    </row>
    <row r="199" spans="1:19" ht="15.75" customHeight="1" x14ac:dyDescent="0.25">
      <c r="A199" s="142" t="str">
        <f>'PLANILHA S DESONERAÇÃO'!A267</f>
        <v>1.5.1.6.3</v>
      </c>
      <c r="B199" s="145" t="str">
        <f>VLOOKUP(A199,'PLANILHA S DESONERAÇÃO'!$A$12:$J$458,2,FALSE)</f>
        <v>COMP-16</v>
      </c>
      <c r="C199" s="149" t="str">
        <f>VLOOKUP(A199,'PLANILHA S DESONERAÇÃO'!$A$12:$J$458,4,FALSE)</f>
        <v>CAIXA DE PASSAGEM ELETRICA DE SOBREPOR, EM PVC, COM TAMPA APARAFUSADA, DIMENSOES 300 X 300 X *120* MM - FORNECIMENTO E INSTALAÇÃO</v>
      </c>
      <c r="D199" s="145" t="str">
        <f>VLOOKUP(A199,'PLANILHA S DESONERAÇÃO'!$A$12:$J$458,3,FALSE)</f>
        <v>Composições Próprias</v>
      </c>
      <c r="E199" s="145"/>
      <c r="F199" s="145" t="str">
        <f>VLOOKUP(A199,'PLANILHA S DESONERAÇÃO'!$A$12:$J$458,5,FALSE)</f>
        <v>UN</v>
      </c>
      <c r="G199" s="145">
        <f>VLOOKUP(A199,'PLANILHA S DESONERAÇÃO'!$A$11:$J$458,6,FALSE)</f>
        <v>10</v>
      </c>
      <c r="H199" s="158">
        <f>VLOOKUP(A199,'PLANILHA S DESONERAÇÃO'!$A$12:$J$458,9,FALSE)</f>
        <v>202.77</v>
      </c>
      <c r="I199" s="158">
        <f>VLOOKUP(A199,'PLANILHA S DESONERAÇÃO'!$A$11:$J$458,10,FALSE)</f>
        <v>2027.7</v>
      </c>
      <c r="J199" s="439">
        <f t="shared" si="12"/>
        <v>1E-4</v>
      </c>
      <c r="K199" s="153">
        <f t="shared" si="13"/>
        <v>0.99546999999999997</v>
      </c>
      <c r="L199" s="145" t="str">
        <f t="shared" si="14"/>
        <v>C</v>
      </c>
      <c r="N199" s="112">
        <f t="shared" si="16"/>
        <v>29838215.02</v>
      </c>
      <c r="O199" s="112">
        <f>VLOOKUP(A199,'PLANILHA S DESONERAÇÃO'!$A$11:$J$458,7,FALSE)</f>
        <v>162.84</v>
      </c>
      <c r="Q199" s="176"/>
      <c r="R199" s="178"/>
      <c r="S199" s="178"/>
    </row>
    <row r="200" spans="1:19" ht="15.75" customHeight="1" x14ac:dyDescent="0.25">
      <c r="A200" s="142" t="str">
        <f>'PLANILHA S DESONERAÇÃO'!A24</f>
        <v>1.1.2.2</v>
      </c>
      <c r="B200" s="145">
        <f>VLOOKUP(A200,'PLANILHA S DESONERAÇÃO'!$A$12:$J$458,2,FALSE)</f>
        <v>40167</v>
      </c>
      <c r="C200" s="149" t="str">
        <f>VLOOKUP(A200,'PLANILHA S DESONERAÇÃO'!$A$12:$J$458,4,FALSE)</f>
        <v xml:space="preserve"> Limpeza, desmatamento e destocamento de árvores com diâmetro até 15 cm, com trator de esteira</v>
      </c>
      <c r="D200" s="145" t="str">
        <f>VLOOKUP(A200,'PLANILHA S DESONERAÇÃO'!$A$12:$J$458,3,FALSE)</f>
        <v>DER-ES</v>
      </c>
      <c r="E200" s="145"/>
      <c r="F200" s="145" t="str">
        <f>VLOOKUP(A200,'PLANILHA S DESONERAÇÃO'!$A$12:$J$458,5,FALSE)</f>
        <v>m2</v>
      </c>
      <c r="G200" s="145">
        <f>VLOOKUP(A200,'PLANILHA S DESONERAÇÃO'!$A$11:$J$458,6,FALSE)</f>
        <v>2250</v>
      </c>
      <c r="H200" s="158">
        <f>VLOOKUP(A200,'PLANILHA S DESONERAÇÃO'!$A$12:$J$458,9,FALSE)</f>
        <v>0.88</v>
      </c>
      <c r="I200" s="158">
        <f>VLOOKUP(A200,'PLANILHA S DESONERAÇÃO'!$A$11:$J$458,10,FALSE)</f>
        <v>1980</v>
      </c>
      <c r="J200" s="439">
        <f t="shared" si="12"/>
        <v>1E-4</v>
      </c>
      <c r="K200" s="153">
        <f t="shared" si="13"/>
        <v>0.99553999999999998</v>
      </c>
      <c r="L200" s="145" t="str">
        <f t="shared" si="14"/>
        <v>C</v>
      </c>
      <c r="N200" s="112">
        <f t="shared" si="16"/>
        <v>29840195.02</v>
      </c>
      <c r="O200" s="112">
        <f>VLOOKUP(A200,'PLANILHA S DESONERAÇÃO'!$A$11:$J$458,7,FALSE)</f>
        <v>0.71</v>
      </c>
      <c r="Q200" s="176"/>
      <c r="R200" s="178"/>
      <c r="S200" s="178"/>
    </row>
    <row r="201" spans="1:19" ht="15.75" customHeight="1" x14ac:dyDescent="0.25">
      <c r="A201" s="142" t="str">
        <f>'PLANILHA S DESONERAÇÃO'!A102</f>
        <v>1.4.1.5</v>
      </c>
      <c r="B201" s="145">
        <f>VLOOKUP(A201,'PLANILHA S DESONERAÇÃO'!$A$12:$J$458,2,FALSE)</f>
        <v>88489</v>
      </c>
      <c r="C201" s="149" t="str">
        <f>VLOOKUP(A201,'PLANILHA S DESONERAÇÃO'!$A$12:$J$458,4,FALSE)</f>
        <v>APLICAÇÃO MANUAL DE PINTURA COM TINTA LÁTEX ACRÍLICA EM PAREDES, DUAS DEMÃOS. AF_06/2014</v>
      </c>
      <c r="D201" s="145" t="str">
        <f>VLOOKUP(A201,'PLANILHA S DESONERAÇÃO'!$A$12:$J$458,3,FALSE)</f>
        <v>SINAPI</v>
      </c>
      <c r="E201" s="145"/>
      <c r="F201" s="145" t="str">
        <f>VLOOKUP(A201,'PLANILHA S DESONERAÇÃO'!$A$12:$J$458,5,FALSE)</f>
        <v>M2</v>
      </c>
      <c r="G201" s="145">
        <f>VLOOKUP(A201,'PLANILHA S DESONERAÇÃO'!$A$11:$J$458,6,FALSE)</f>
        <v>120.9</v>
      </c>
      <c r="H201" s="158">
        <f>VLOOKUP(A201,'PLANILHA S DESONERAÇÃO'!$A$12:$J$458,9,FALSE)</f>
        <v>16.3</v>
      </c>
      <c r="I201" s="158">
        <f>VLOOKUP(A201,'PLANILHA S DESONERAÇÃO'!$A$11:$J$458,10,FALSE)</f>
        <v>1970.67</v>
      </c>
      <c r="J201" s="439">
        <f t="shared" si="12"/>
        <v>1E-4</v>
      </c>
      <c r="K201" s="153">
        <f t="shared" si="13"/>
        <v>0.99560999999999999</v>
      </c>
      <c r="L201" s="145" t="str">
        <f t="shared" si="14"/>
        <v>C</v>
      </c>
      <c r="N201" s="112">
        <f t="shared" si="16"/>
        <v>29842165.690000001</v>
      </c>
      <c r="O201" s="112">
        <f>VLOOKUP(A201,'PLANILHA S DESONERAÇÃO'!$A$11:$J$458,7,FALSE)</f>
        <v>13.09</v>
      </c>
      <c r="Q201" s="176"/>
      <c r="R201" s="178"/>
      <c r="S201" s="178"/>
    </row>
    <row r="202" spans="1:19" ht="15.75" customHeight="1" x14ac:dyDescent="0.25">
      <c r="A202" s="142" t="str">
        <f>'PLANILHA S DESONERAÇÃO'!A277</f>
        <v>1.5.2.2.3</v>
      </c>
      <c r="B202" s="145" t="str">
        <f>VLOOKUP(A202,'PLANILHA S DESONERAÇÃO'!$A$12:$J$458,2,FALSE)</f>
        <v>COMP-22</v>
      </c>
      <c r="C202" s="149" t="str">
        <f>VLOOKUP(A202,'PLANILHA S DESONERAÇÃO'!$A$12:$J$458,4,FALSE)</f>
        <v>Fornecimento e instalação de Mangueira ORTAC 250 1/2" - Vermelha, para combustíveis, RA classe A</v>
      </c>
      <c r="D202" s="145" t="str">
        <f>VLOOKUP(A202,'PLANILHA S DESONERAÇÃO'!$A$12:$J$458,3,FALSE)</f>
        <v>Composições Próprias</v>
      </c>
      <c r="E202" s="145"/>
      <c r="F202" s="145" t="str">
        <f>VLOOKUP(A202,'PLANILHA S DESONERAÇÃO'!$A$12:$J$458,5,FALSE)</f>
        <v>M</v>
      </c>
      <c r="G202" s="145">
        <f>VLOOKUP(A202,'PLANILHA S DESONERAÇÃO'!$A$11:$J$458,6,FALSE)</f>
        <v>22</v>
      </c>
      <c r="H202" s="158">
        <f>VLOOKUP(A202,'PLANILHA S DESONERAÇÃO'!$A$12:$J$458,9,FALSE)</f>
        <v>89.44</v>
      </c>
      <c r="I202" s="158">
        <f>VLOOKUP(A202,'PLANILHA S DESONERAÇÃO'!$A$11:$J$458,10,FALSE)</f>
        <v>1967.68</v>
      </c>
      <c r="J202" s="439">
        <f t="shared" si="12"/>
        <v>1E-4</v>
      </c>
      <c r="K202" s="153">
        <f t="shared" si="13"/>
        <v>0.99567000000000005</v>
      </c>
      <c r="L202" s="145" t="str">
        <f t="shared" si="14"/>
        <v>C</v>
      </c>
      <c r="N202" s="112">
        <f t="shared" si="16"/>
        <v>29844133.370000001</v>
      </c>
      <c r="O202" s="112">
        <f>VLOOKUP(A202,'PLANILHA S DESONERAÇÃO'!$A$11:$J$458,7,FALSE)</f>
        <v>71.83</v>
      </c>
      <c r="Q202" s="176"/>
      <c r="R202" s="178"/>
      <c r="S202" s="178"/>
    </row>
    <row r="203" spans="1:19" ht="15.75" customHeight="1" x14ac:dyDescent="0.25">
      <c r="A203" s="142" t="str">
        <f>'PLANILHA S DESONERAÇÃO'!A60</f>
        <v>1.3.22.3</v>
      </c>
      <c r="B203" s="145">
        <f>VLOOKUP(A203,'PLANILHA S DESONERAÇÃO'!$A$12:$J$458,2,FALSE)</f>
        <v>44535</v>
      </c>
      <c r="C203" s="149" t="str">
        <f>VLOOKUP(A203,'PLANILHA S DESONERAÇÃO'!$A$12:$J$458,4,FALSE)</f>
        <v>SERVICO DE BOMBEAMENTO DE CONCRETO COM CONSUMO MINIMO DE 40 M3</v>
      </c>
      <c r="D203" s="145" t="str">
        <f>VLOOKUP(A203,'PLANILHA S DESONERAÇÃO'!$A$12:$J$458,3,FALSE)</f>
        <v>SINAPI</v>
      </c>
      <c r="E203" s="145"/>
      <c r="F203" s="145" t="str">
        <f>VLOOKUP(A203,'PLANILHA S DESONERAÇÃO'!$A$12:$J$458,5,FALSE)</f>
        <v>M3</v>
      </c>
      <c r="G203" s="145">
        <f>VLOOKUP(A203,'PLANILHA S DESONERAÇÃO'!$A$11:$J$458,6,FALSE)</f>
        <v>29.5</v>
      </c>
      <c r="H203" s="158">
        <f>VLOOKUP(A203,'PLANILHA S DESONERAÇÃO'!$A$12:$J$458,9,FALSE)</f>
        <v>65.290000000000006</v>
      </c>
      <c r="I203" s="158">
        <f>VLOOKUP(A203,'PLANILHA S DESONERAÇÃO'!$A$11:$J$458,10,FALSE)</f>
        <v>1926.06</v>
      </c>
      <c r="J203" s="439">
        <f t="shared" si="12"/>
        <v>1E-4</v>
      </c>
      <c r="K203" s="153">
        <f t="shared" si="13"/>
        <v>0.99573999999999996</v>
      </c>
      <c r="L203" s="145" t="str">
        <f t="shared" si="14"/>
        <v>C</v>
      </c>
      <c r="N203" s="112">
        <f t="shared" si="16"/>
        <v>29846059.43</v>
      </c>
      <c r="O203" s="112">
        <f>VLOOKUP(A203,'PLANILHA S DESONERAÇÃO'!$A$11:$J$458,7,FALSE)</f>
        <v>52.43</v>
      </c>
      <c r="Q203" s="176"/>
      <c r="R203" s="178"/>
      <c r="S203" s="178"/>
    </row>
    <row r="204" spans="1:19" ht="15.75" customHeight="1" x14ac:dyDescent="0.25">
      <c r="A204" s="142" t="str">
        <f>'PLANILHA S DESONERAÇÃO'!A316</f>
        <v>1.5.2.5.5</v>
      </c>
      <c r="B204" s="145" t="str">
        <f>VLOOKUP(A204,'PLANILHA S DESONERAÇÃO'!$A$12:$J$458,2,FALSE)</f>
        <v>COMP-38</v>
      </c>
      <c r="C204" s="149" t="str">
        <f>VLOOKUP(A204,'PLANILHA S DESONERAÇÃO'!$A$12:$J$458,4,FALSE)</f>
        <v>Arandela blindada, uso externo, 45°, IP 65, soquete E27</v>
      </c>
      <c r="D204" s="145" t="str">
        <f>VLOOKUP(A204,'PLANILHA S DESONERAÇÃO'!$A$12:$J$458,3,FALSE)</f>
        <v>Composições Próprias</v>
      </c>
      <c r="E204" s="145"/>
      <c r="F204" s="145" t="str">
        <f>VLOOKUP(A204,'PLANILHA S DESONERAÇÃO'!$A$12:$J$458,5,FALSE)</f>
        <v>UN</v>
      </c>
      <c r="G204" s="145">
        <f>VLOOKUP(A204,'PLANILHA S DESONERAÇÃO'!$A$11:$J$458,6,FALSE)</f>
        <v>13</v>
      </c>
      <c r="H204" s="158">
        <f>VLOOKUP(A204,'PLANILHA S DESONERAÇÃO'!$A$12:$J$458,9,FALSE)</f>
        <v>146.91999999999999</v>
      </c>
      <c r="I204" s="158">
        <f>VLOOKUP(A204,'PLANILHA S DESONERAÇÃO'!$A$11:$J$458,10,FALSE)</f>
        <v>1909.96</v>
      </c>
      <c r="J204" s="439">
        <f t="shared" si="12"/>
        <v>1E-4</v>
      </c>
      <c r="K204" s="153">
        <f t="shared" si="13"/>
        <v>0.99580000000000002</v>
      </c>
      <c r="L204" s="145" t="str">
        <f t="shared" si="14"/>
        <v>C</v>
      </c>
      <c r="N204" s="112">
        <f t="shared" si="16"/>
        <v>29847969.390000001</v>
      </c>
      <c r="O204" s="112">
        <f>VLOOKUP(A204,'PLANILHA S DESONERAÇÃO'!$A$11:$J$458,7,FALSE)</f>
        <v>117.99</v>
      </c>
      <c r="Q204" s="176"/>
      <c r="R204" s="178"/>
      <c r="S204" s="178"/>
    </row>
    <row r="205" spans="1:19" ht="15.75" customHeight="1" x14ac:dyDescent="0.25">
      <c r="A205" s="142" t="str">
        <f>'PLANILHA S DESONERAÇÃO'!A387</f>
        <v>1.5.4.21</v>
      </c>
      <c r="B205" s="145">
        <f>VLOOKUP(A205,'PLANILHA S DESONERAÇÃO'!$A$12:$J$458,2,FALSE)</f>
        <v>160312</v>
      </c>
      <c r="C205" s="149" t="str">
        <f>VLOOKUP(A205,'PLANILHA S DESONERAÇÃO'!$A$12:$J$458,4,FALSE)</f>
        <v>Kit completo para solda Exotérmica (Molde HCL 5/8" Ref: TEL905611 / Cartucho n° 115 Ref: TEL 909115 / Alicate Z 201 Ref: TEL 998201), marca de referência Termotécnica ou equivalente</v>
      </c>
      <c r="D205" s="145" t="str">
        <f>VLOOKUP(A205,'PLANILHA S DESONERAÇÃO'!$A$12:$J$458,3,FALSE)</f>
        <v>DER-ES</v>
      </c>
      <c r="E205" s="145"/>
      <c r="F205" s="145" t="str">
        <f>VLOOKUP(A205,'PLANILHA S DESONERAÇÃO'!$A$12:$J$458,5,FALSE)</f>
        <v>und</v>
      </c>
      <c r="G205" s="145">
        <f>VLOOKUP(A205,'PLANILHA S DESONERAÇÃO'!$A$11:$J$458,6,FALSE)</f>
        <v>32</v>
      </c>
      <c r="H205" s="158">
        <f>VLOOKUP(A205,'PLANILHA S DESONERAÇÃO'!$A$12:$J$458,9,FALSE)</f>
        <v>58.6</v>
      </c>
      <c r="I205" s="158">
        <f>VLOOKUP(A205,'PLANILHA S DESONERAÇÃO'!$A$11:$J$458,10,FALSE)</f>
        <v>1875.2</v>
      </c>
      <c r="J205" s="439">
        <f t="shared" ref="J205:J268" si="18">I205/$N$419</f>
        <v>1E-4</v>
      </c>
      <c r="K205" s="153">
        <f t="shared" ref="K205:K268" si="19">N205/$N$419</f>
        <v>0.99585999999999997</v>
      </c>
      <c r="L205" s="145" t="str">
        <f t="shared" ref="L205:L268" si="20">IF(K205&gt;$O$416,$N$417,IF(K205&gt;$O$415,$N$416,$N$415))</f>
        <v>C</v>
      </c>
      <c r="N205" s="112">
        <f t="shared" si="16"/>
        <v>29849844.59</v>
      </c>
      <c r="O205" s="112">
        <f>VLOOKUP(A205,'PLANILHA S DESONERAÇÃO'!$A$11:$J$458,7,FALSE)</f>
        <v>47.06</v>
      </c>
      <c r="Q205" s="176"/>
      <c r="R205" s="178"/>
      <c r="S205" s="178"/>
    </row>
    <row r="206" spans="1:19" ht="15.75" customHeight="1" x14ac:dyDescent="0.25">
      <c r="A206" s="142" t="str">
        <f>'PLANILHA S DESONERAÇÃO'!A105</f>
        <v>1.4.1.8</v>
      </c>
      <c r="B206" s="145">
        <f>VLOOKUP(A206,'PLANILHA S DESONERAÇÃO'!$A$12:$J$458,2,FALSE)</f>
        <v>94569</v>
      </c>
      <c r="C206" s="149" t="str">
        <f>VLOOKUP(A206,'PLANILHA S DESONERAÇÃO'!$A$12:$J$458,4,FALSE)</f>
        <v>JANELA DE ALUMÍNIO TIPO MAXIM-AR, COM VIDROS</v>
      </c>
      <c r="D206" s="145" t="str">
        <f>VLOOKUP(A206,'PLANILHA S DESONERAÇÃO'!$A$12:$J$458,3,FALSE)</f>
        <v>SINAPI</v>
      </c>
      <c r="E206" s="145"/>
      <c r="F206" s="145" t="str">
        <f>VLOOKUP(A206,'PLANILHA S DESONERAÇÃO'!$A$12:$J$458,5,FALSE)</f>
        <v>M2</v>
      </c>
      <c r="G206" s="145">
        <f>VLOOKUP(A206,'PLANILHA S DESONERAÇÃO'!$A$11:$J$458,6,FALSE)</f>
        <v>2.16</v>
      </c>
      <c r="H206" s="158">
        <f>VLOOKUP(A206,'PLANILHA S DESONERAÇÃO'!$A$12:$J$458,9,FALSE)</f>
        <v>855.79</v>
      </c>
      <c r="I206" s="158">
        <f>VLOOKUP(A206,'PLANILHA S DESONERAÇÃO'!$A$11:$J$458,10,FALSE)</f>
        <v>1848.51</v>
      </c>
      <c r="J206" s="439">
        <f t="shared" si="18"/>
        <v>1E-4</v>
      </c>
      <c r="K206" s="153">
        <f t="shared" si="19"/>
        <v>0.99592000000000003</v>
      </c>
      <c r="L206" s="145" t="str">
        <f t="shared" si="20"/>
        <v>C</v>
      </c>
      <c r="N206" s="112">
        <f t="shared" si="16"/>
        <v>29851693.100000001</v>
      </c>
      <c r="O206" s="112">
        <f>VLOOKUP(A206,'PLANILHA S DESONERAÇÃO'!$A$11:$J$458,7,FALSE)</f>
        <v>687.27</v>
      </c>
      <c r="Q206" s="176"/>
      <c r="R206" s="178"/>
      <c r="S206" s="178"/>
    </row>
    <row r="207" spans="1:19" ht="15.75" customHeight="1" x14ac:dyDescent="0.25">
      <c r="A207" s="142" t="str">
        <f>'PLANILHA S DESONERAÇÃO'!A405</f>
        <v>1.5.5.16</v>
      </c>
      <c r="B207" s="145">
        <f>VLOOKUP(A207,'PLANILHA S DESONERAÇÃO'!$A$12:$J$458,2,FALSE)</f>
        <v>97668</v>
      </c>
      <c r="C207" s="149" t="str">
        <f>VLOOKUP(A207,'PLANILHA S DESONERAÇÃO'!$A$12:$J$458,4,FALSE)</f>
        <v>Duto em polietileno de alta densidade (PEAD) ∅2” ref: Kanalex ou similar</v>
      </c>
      <c r="D207" s="145" t="str">
        <f>VLOOKUP(A207,'PLANILHA S DESONERAÇÃO'!$A$12:$J$458,3,FALSE)</f>
        <v>SINAPI</v>
      </c>
      <c r="E207" s="145"/>
      <c r="F207" s="145" t="str">
        <f>VLOOKUP(A207,'PLANILHA S DESONERAÇÃO'!$A$12:$J$458,5,FALSE)</f>
        <v>M</v>
      </c>
      <c r="G207" s="145">
        <f>VLOOKUP(A207,'PLANILHA S DESONERAÇÃO'!$A$11:$J$458,6,FALSE)</f>
        <v>105</v>
      </c>
      <c r="H207" s="158">
        <f>VLOOKUP(A207,'PLANILHA S DESONERAÇÃO'!$A$12:$J$458,9,FALSE)</f>
        <v>17.47</v>
      </c>
      <c r="I207" s="158">
        <f>VLOOKUP(A207,'PLANILHA S DESONERAÇÃO'!$A$11:$J$458,10,FALSE)</f>
        <v>1834.35</v>
      </c>
      <c r="J207" s="439">
        <f t="shared" si="18"/>
        <v>1E-4</v>
      </c>
      <c r="K207" s="153">
        <f t="shared" si="19"/>
        <v>0.99597999999999998</v>
      </c>
      <c r="L207" s="145" t="str">
        <f t="shared" si="20"/>
        <v>C</v>
      </c>
      <c r="N207" s="112">
        <f t="shared" ref="N207:N270" si="21">N206+I207</f>
        <v>29853527.449999999</v>
      </c>
      <c r="O207" s="112">
        <f>VLOOKUP(A207,'PLANILHA S DESONERAÇÃO'!$A$11:$J$458,7,FALSE)</f>
        <v>14.03</v>
      </c>
      <c r="Q207" s="176"/>
      <c r="R207" s="178"/>
      <c r="S207" s="178"/>
    </row>
    <row r="208" spans="1:19" ht="15.75" customHeight="1" x14ac:dyDescent="0.25">
      <c r="A208" s="142" t="str">
        <f>'PLANILHA S DESONERAÇÃO'!A318</f>
        <v>1.5.2.5.7</v>
      </c>
      <c r="B208" s="145" t="str">
        <f>VLOOKUP(A208,'PLANILHA S DESONERAÇÃO'!$A$12:$J$458,2,FALSE)</f>
        <v>COMP-40</v>
      </c>
      <c r="C208" s="149" t="str">
        <f>VLOOKUP(A208,'PLANILHA S DESONERAÇÃO'!$A$12:$J$458,4,FALSE)</f>
        <v>Luminária de embutir p/ até 2 lampadas LED E27, 12W, incluindo reator e lâmpadas</v>
      </c>
      <c r="D208" s="145" t="str">
        <f>VLOOKUP(A208,'PLANILHA S DESONERAÇÃO'!$A$12:$J$458,3,FALSE)</f>
        <v>Composições Próprias</v>
      </c>
      <c r="E208" s="145"/>
      <c r="F208" s="145" t="str">
        <f>VLOOKUP(A208,'PLANILHA S DESONERAÇÃO'!$A$12:$J$458,5,FALSE)</f>
        <v>UN</v>
      </c>
      <c r="G208" s="145">
        <f>VLOOKUP(A208,'PLANILHA S DESONERAÇÃO'!$A$11:$J$458,6,FALSE)</f>
        <v>5</v>
      </c>
      <c r="H208" s="158">
        <f>VLOOKUP(A208,'PLANILHA S DESONERAÇÃO'!$A$12:$J$458,9,FALSE)</f>
        <v>365.12</v>
      </c>
      <c r="I208" s="158">
        <f>VLOOKUP(A208,'PLANILHA S DESONERAÇÃO'!$A$11:$J$458,10,FALSE)</f>
        <v>1825.6</v>
      </c>
      <c r="J208" s="439">
        <f t="shared" si="18"/>
        <v>1E-4</v>
      </c>
      <c r="K208" s="153">
        <f t="shared" si="19"/>
        <v>0.99604999999999999</v>
      </c>
      <c r="L208" s="145" t="str">
        <f t="shared" si="20"/>
        <v>C</v>
      </c>
      <c r="N208" s="112">
        <f t="shared" si="21"/>
        <v>29855353.050000001</v>
      </c>
      <c r="O208" s="112">
        <f>VLOOKUP(A208,'PLANILHA S DESONERAÇÃO'!$A$11:$J$458,7,FALSE)</f>
        <v>293.22000000000003</v>
      </c>
      <c r="Q208" s="176"/>
      <c r="R208" s="178"/>
      <c r="S208" s="178"/>
    </row>
    <row r="209" spans="1:19" ht="15.75" customHeight="1" x14ac:dyDescent="0.25">
      <c r="A209" s="142" t="str">
        <f>'PLANILHA S DESONERAÇÃO'!A130</f>
        <v>1.4.2.16</v>
      </c>
      <c r="B209" s="145">
        <f>VLOOKUP(A209,'PLANILHA S DESONERAÇÃO'!$A$12:$J$458,2,FALSE)</f>
        <v>170354</v>
      </c>
      <c r="C209" s="149" t="str">
        <f>VLOOKUP(A209,'PLANILHA S DESONERAÇÃO'!$A$12:$J$458,4,FALSE)</f>
        <v>Chuveiro completo, linha anti-vandalismo, marcas de referência Fabrimar, Deca ou Docol</v>
      </c>
      <c r="D209" s="145" t="str">
        <f>VLOOKUP(A209,'PLANILHA S DESONERAÇÃO'!$A$12:$J$458,3,FALSE)</f>
        <v>DER-ES</v>
      </c>
      <c r="E209" s="145"/>
      <c r="F209" s="145" t="str">
        <f>VLOOKUP(A209,'PLANILHA S DESONERAÇÃO'!$A$12:$J$458,5,FALSE)</f>
        <v>und</v>
      </c>
      <c r="G209" s="145">
        <f>VLOOKUP(A209,'PLANILHA S DESONERAÇÃO'!$A$11:$J$458,6,FALSE)</f>
        <v>1</v>
      </c>
      <c r="H209" s="158">
        <f>VLOOKUP(A209,'PLANILHA S DESONERAÇÃO'!$A$12:$J$458,9,FALSE)</f>
        <v>1796.28</v>
      </c>
      <c r="I209" s="158">
        <f>VLOOKUP(A209,'PLANILHA S DESONERAÇÃO'!$A$11:$J$458,10,FALSE)</f>
        <v>1796.28</v>
      </c>
      <c r="J209" s="439">
        <f t="shared" si="18"/>
        <v>1E-4</v>
      </c>
      <c r="K209" s="153">
        <f t="shared" si="19"/>
        <v>0.99611000000000005</v>
      </c>
      <c r="L209" s="145" t="str">
        <f t="shared" si="20"/>
        <v>C</v>
      </c>
      <c r="N209" s="112">
        <f t="shared" si="21"/>
        <v>29857149.329999998</v>
      </c>
      <c r="O209" s="112">
        <f>VLOOKUP(A209,'PLANILHA S DESONERAÇÃO'!$A$11:$J$458,7,FALSE)</f>
        <v>1442.56</v>
      </c>
      <c r="Q209" s="176"/>
      <c r="R209" s="178"/>
      <c r="S209" s="178"/>
    </row>
    <row r="210" spans="1:19" ht="15.75" customHeight="1" x14ac:dyDescent="0.25">
      <c r="A210" s="142" t="str">
        <f>'PLANILHA S DESONERAÇÃO'!A261</f>
        <v>1.5.1.5.5</v>
      </c>
      <c r="B210" s="145">
        <f>VLOOKUP(A210,'PLANILHA S DESONERAÇÃO'!$A$12:$J$458,2,FALSE)</f>
        <v>151139</v>
      </c>
      <c r="C210" s="149" t="str">
        <f>VLOOKUP(A210,'PLANILHA S DESONERAÇÃO'!$A$12:$J$458,4,FALSE)</f>
        <v>Eletroduto PEAD, cor preta, diam. 2", marca ref. Kanaflex ou equivalente</v>
      </c>
      <c r="D210" s="145" t="str">
        <f>VLOOKUP(A210,'PLANILHA S DESONERAÇÃO'!$A$12:$J$458,3,FALSE)</f>
        <v>DER-ES</v>
      </c>
      <c r="E210" s="145"/>
      <c r="F210" s="145" t="str">
        <f>VLOOKUP(A210,'PLANILHA S DESONERAÇÃO'!$A$12:$J$458,5,FALSE)</f>
        <v>m</v>
      </c>
      <c r="G210" s="145">
        <f>VLOOKUP(A210,'PLANILHA S DESONERAÇÃO'!$A$11:$J$458,6,FALSE)</f>
        <v>54</v>
      </c>
      <c r="H210" s="158">
        <f>VLOOKUP(A210,'PLANILHA S DESONERAÇÃO'!$A$12:$J$458,9,FALSE)</f>
        <v>32.36</v>
      </c>
      <c r="I210" s="158">
        <f>VLOOKUP(A210,'PLANILHA S DESONERAÇÃO'!$A$11:$J$458,10,FALSE)</f>
        <v>1747.44</v>
      </c>
      <c r="J210" s="439">
        <f t="shared" si="18"/>
        <v>1E-4</v>
      </c>
      <c r="K210" s="153">
        <f t="shared" si="19"/>
        <v>0.99616000000000005</v>
      </c>
      <c r="L210" s="145" t="str">
        <f t="shared" si="20"/>
        <v>C</v>
      </c>
      <c r="N210" s="112">
        <f t="shared" si="21"/>
        <v>29858896.77</v>
      </c>
      <c r="O210" s="112">
        <f>VLOOKUP(A210,'PLANILHA S DESONERAÇÃO'!$A$11:$J$458,7,FALSE)</f>
        <v>25.99</v>
      </c>
      <c r="Q210" s="176"/>
      <c r="R210" s="178"/>
      <c r="S210" s="178"/>
    </row>
    <row r="211" spans="1:19" ht="15.75" customHeight="1" x14ac:dyDescent="0.25">
      <c r="A211" s="142" t="str">
        <f>'PLANILHA S DESONERAÇÃO'!A111</f>
        <v>1.4.1.14</v>
      </c>
      <c r="B211" s="145">
        <f>VLOOKUP(A211,'PLANILHA S DESONERAÇÃO'!$A$12:$J$458,2,FALSE)</f>
        <v>102622</v>
      </c>
      <c r="C211" s="149" t="str">
        <f>VLOOKUP(A211,'PLANILHA S DESONERAÇÃO'!$A$12:$J$458,4,FALSE)</f>
        <v>CAIXA D´ÁGUA EM POLIETILENO, 500 LITROS (INCLUSOS TUBOS, CONEXÕES E TORNEIRA DE BÓIA) - FORNECIMENTO E INSTALAÇÃO. AF_06/2021</v>
      </c>
      <c r="D211" s="145" t="str">
        <f>VLOOKUP(A211,'PLANILHA S DESONERAÇÃO'!$A$12:$J$458,3,FALSE)</f>
        <v>SINAPI</v>
      </c>
      <c r="E211" s="145"/>
      <c r="F211" s="145" t="str">
        <f>VLOOKUP(A211,'PLANILHA S DESONERAÇÃO'!$A$12:$J$458,5,FALSE)</f>
        <v>UN</v>
      </c>
      <c r="G211" s="145">
        <f>VLOOKUP(A211,'PLANILHA S DESONERAÇÃO'!$A$11:$J$458,6,FALSE)</f>
        <v>2</v>
      </c>
      <c r="H211" s="158">
        <f>VLOOKUP(A211,'PLANILHA S DESONERAÇÃO'!$A$12:$J$458,9,FALSE)</f>
        <v>870</v>
      </c>
      <c r="I211" s="158">
        <f>VLOOKUP(A211,'PLANILHA S DESONERAÇÃO'!$A$11:$J$458,10,FALSE)</f>
        <v>1740</v>
      </c>
      <c r="J211" s="439">
        <f t="shared" si="18"/>
        <v>1E-4</v>
      </c>
      <c r="K211" s="153">
        <f t="shared" si="19"/>
        <v>0.99621999999999999</v>
      </c>
      <c r="L211" s="145" t="str">
        <f t="shared" si="20"/>
        <v>C</v>
      </c>
      <c r="N211" s="112">
        <f t="shared" si="21"/>
        <v>29860636.77</v>
      </c>
      <c r="O211" s="112">
        <f>VLOOKUP(A211,'PLANILHA S DESONERAÇÃO'!$A$11:$J$458,7,FALSE)</f>
        <v>698.68</v>
      </c>
      <c r="Q211" s="176"/>
      <c r="R211" s="178"/>
      <c r="S211" s="178"/>
    </row>
    <row r="212" spans="1:19" ht="15.75" customHeight="1" x14ac:dyDescent="0.25">
      <c r="A212" s="142" t="str">
        <f>'PLANILHA S DESONERAÇÃO'!A176</f>
        <v>1.4.7.3</v>
      </c>
      <c r="B212" s="145">
        <f>VLOOKUP(A212,'PLANILHA S DESONERAÇÃO'!$A$12:$J$458,2,FALSE)</f>
        <v>120302</v>
      </c>
      <c r="C212" s="149" t="str">
        <f>VLOOKUP(A212,'PLANILHA S DESONERAÇÃO'!$A$12:$J$458,4,FALSE)</f>
        <v>Reboco de argamassa de cimento, cal hidratada CH1 e areia média ou grossa lavada no traço 1:0.5:6, espessura 5mm</v>
      </c>
      <c r="D212" s="145" t="str">
        <f>VLOOKUP(A212,'PLANILHA S DESONERAÇÃO'!$A$12:$J$458,3,FALSE)</f>
        <v>DER-ES</v>
      </c>
      <c r="E212" s="145"/>
      <c r="F212" s="145" t="str">
        <f>VLOOKUP(A212,'PLANILHA S DESONERAÇÃO'!$A$12:$J$458,5,FALSE)</f>
        <v>m2</v>
      </c>
      <c r="G212" s="145">
        <f>VLOOKUP(A212,'PLANILHA S DESONERAÇÃO'!$A$11:$J$458,6,FALSE)</f>
        <v>58.4</v>
      </c>
      <c r="H212" s="158">
        <f>VLOOKUP(A212,'PLANILHA S DESONERAÇÃO'!$A$12:$J$458,9,FALSE)</f>
        <v>29.47</v>
      </c>
      <c r="I212" s="158">
        <f>VLOOKUP(A212,'PLANILHA S DESONERAÇÃO'!$A$11:$J$458,10,FALSE)</f>
        <v>1721.05</v>
      </c>
      <c r="J212" s="439">
        <f t="shared" si="18"/>
        <v>1E-4</v>
      </c>
      <c r="K212" s="153">
        <f t="shared" si="19"/>
        <v>0.99628000000000005</v>
      </c>
      <c r="L212" s="145" t="str">
        <f t="shared" si="20"/>
        <v>C</v>
      </c>
      <c r="N212" s="112">
        <f t="shared" si="21"/>
        <v>29862357.82</v>
      </c>
      <c r="O212" s="112">
        <f>VLOOKUP(A212,'PLANILHA S DESONERAÇÃO'!$A$11:$J$458,7,FALSE)</f>
        <v>23.67</v>
      </c>
      <c r="Q212" s="176"/>
      <c r="R212" s="178"/>
      <c r="S212" s="178"/>
    </row>
    <row r="213" spans="1:19" ht="15.75" customHeight="1" x14ac:dyDescent="0.25">
      <c r="A213" s="142" t="str">
        <f>'PLANILHA S DESONERAÇÃO'!A391</f>
        <v>1.5.5.2</v>
      </c>
      <c r="B213" s="145">
        <f>VLOOKUP(A213,'PLANILHA S DESONERAÇÃO'!$A$12:$J$458,2,FALSE)</f>
        <v>160847</v>
      </c>
      <c r="C213" s="149" t="str">
        <f>VLOOKUP(A213,'PLANILHA S DESONERAÇÃO'!$A$12:$J$458,4,FALSE)</f>
        <v>Patch Cord Gigalan Extra Flexível CAT 6 U/UTP RJ-45 - 1,50 m</v>
      </c>
      <c r="D213" s="145" t="str">
        <f>VLOOKUP(A213,'PLANILHA S DESONERAÇÃO'!$A$12:$J$458,3,FALSE)</f>
        <v>DER-ES</v>
      </c>
      <c r="E213" s="145"/>
      <c r="F213" s="145" t="str">
        <f>VLOOKUP(A213,'PLANILHA S DESONERAÇÃO'!$A$12:$J$458,5,FALSE)</f>
        <v>und</v>
      </c>
      <c r="G213" s="145">
        <f>VLOOKUP(A213,'PLANILHA S DESONERAÇÃO'!$A$11:$J$458,6,FALSE)</f>
        <v>39</v>
      </c>
      <c r="H213" s="158">
        <f>VLOOKUP(A213,'PLANILHA S DESONERAÇÃO'!$A$12:$J$458,9,FALSE)</f>
        <v>43.61</v>
      </c>
      <c r="I213" s="158">
        <f>VLOOKUP(A213,'PLANILHA S DESONERAÇÃO'!$A$11:$J$458,10,FALSE)</f>
        <v>1700.79</v>
      </c>
      <c r="J213" s="439">
        <f t="shared" si="18"/>
        <v>1E-4</v>
      </c>
      <c r="K213" s="153">
        <f t="shared" si="19"/>
        <v>0.99634</v>
      </c>
      <c r="L213" s="145" t="str">
        <f t="shared" si="20"/>
        <v>C</v>
      </c>
      <c r="N213" s="112">
        <f t="shared" si="21"/>
        <v>29864058.609999999</v>
      </c>
      <c r="O213" s="112">
        <f>VLOOKUP(A213,'PLANILHA S DESONERAÇÃO'!$A$11:$J$458,7,FALSE)</f>
        <v>35.020000000000003</v>
      </c>
      <c r="Q213" s="176"/>
      <c r="R213" s="178"/>
      <c r="S213" s="178"/>
    </row>
    <row r="214" spans="1:19" ht="15.75" customHeight="1" x14ac:dyDescent="0.25">
      <c r="A214" s="142" t="str">
        <f>'PLANILHA S DESONERAÇÃO'!A15</f>
        <v>1.1.1.1</v>
      </c>
      <c r="B214" s="145">
        <f>VLOOKUP(A214,'PLANILHA S DESONERAÇÃO'!$A$12:$J$458,2,FALSE)</f>
        <v>20712</v>
      </c>
      <c r="C214" s="149" t="str">
        <f>VLOOKUP(A214,'PLANILHA S DESONERAÇÃO'!$A$12:$J$458,4,FALSE)</f>
        <v>Rede de água com padrão de entrada d'água diâm. 3/4", conf. espec. CESAN, incl. tubos e conexões para alimentação, distribuição, extravasor e limpeza, cons. o padrão a 25m, conf. projeto (1 utilização)</v>
      </c>
      <c r="D214" s="145" t="str">
        <f>VLOOKUP(A214,'PLANILHA S DESONERAÇÃO'!$A$12:$J$458,3,FALSE)</f>
        <v>DER-ES</v>
      </c>
      <c r="E214" s="145"/>
      <c r="F214" s="145" t="str">
        <f>VLOOKUP(A214,'PLANILHA S DESONERAÇÃO'!$A$12:$J$458,5,FALSE)</f>
        <v>m</v>
      </c>
      <c r="G214" s="145">
        <f>VLOOKUP(A214,'PLANILHA S DESONERAÇÃO'!$A$11:$J$458,6,FALSE)</f>
        <v>25</v>
      </c>
      <c r="H214" s="158">
        <f>VLOOKUP(A214,'PLANILHA S DESONERAÇÃO'!$A$12:$J$458,9,FALSE)</f>
        <v>66.98</v>
      </c>
      <c r="I214" s="158">
        <f>VLOOKUP(A214,'PLANILHA S DESONERAÇÃO'!$A$11:$J$458,10,FALSE)</f>
        <v>1674.5</v>
      </c>
      <c r="J214" s="439">
        <f t="shared" si="18"/>
        <v>1E-4</v>
      </c>
      <c r="K214" s="153">
        <f t="shared" si="19"/>
        <v>0.99639</v>
      </c>
      <c r="L214" s="145" t="str">
        <f t="shared" si="20"/>
        <v>C</v>
      </c>
      <c r="N214" s="112">
        <f t="shared" si="21"/>
        <v>29865733.109999999</v>
      </c>
      <c r="O214" s="112">
        <f>VLOOKUP(A214,'PLANILHA S DESONERAÇÃO'!$A$11:$J$458,7,FALSE)</f>
        <v>53.79</v>
      </c>
      <c r="Q214" s="176"/>
      <c r="R214" s="178"/>
      <c r="S214" s="178"/>
    </row>
    <row r="215" spans="1:19" ht="15.75" customHeight="1" x14ac:dyDescent="0.25">
      <c r="A215" s="142" t="str">
        <f>'PLANILHA S DESONERAÇÃO'!A417</f>
        <v>1.5.5.28</v>
      </c>
      <c r="B215" s="145" t="str">
        <f>VLOOKUP(A215,'PLANILHA S DESONERAÇÃO'!$A$12:$J$458,2,FALSE)</f>
        <v>COMP-58</v>
      </c>
      <c r="C215" s="149" t="str">
        <f>VLOOKUP(A215,'PLANILHA S DESONERAÇÃO'!$A$12:$J$458,4,FALSE)</f>
        <v>Fornecimento e Instalação de Conversor de mídia PoE 2 km 100 Base-FX para 10/100 Base-TX</v>
      </c>
      <c r="D215" s="145" t="str">
        <f>VLOOKUP(A215,'PLANILHA S DESONERAÇÃO'!$A$12:$J$458,3,FALSE)</f>
        <v>Composições Próprias</v>
      </c>
      <c r="E215" s="145"/>
      <c r="F215" s="145" t="str">
        <f>VLOOKUP(A215,'PLANILHA S DESONERAÇÃO'!$A$12:$J$458,5,FALSE)</f>
        <v>UN</v>
      </c>
      <c r="G215" s="145">
        <f>VLOOKUP(A215,'PLANILHA S DESONERAÇÃO'!$A$11:$J$458,6,FALSE)</f>
        <v>1</v>
      </c>
      <c r="H215" s="158">
        <f>VLOOKUP(A215,'PLANILHA S DESONERAÇÃO'!$A$12:$J$458,9,FALSE)</f>
        <v>1630.43</v>
      </c>
      <c r="I215" s="158">
        <f>VLOOKUP(A215,'PLANILHA S DESONERAÇÃO'!$A$11:$J$458,10,FALSE)</f>
        <v>1630.43</v>
      </c>
      <c r="J215" s="439">
        <f t="shared" si="18"/>
        <v>1E-4</v>
      </c>
      <c r="K215" s="153">
        <f t="shared" si="19"/>
        <v>0.99644999999999995</v>
      </c>
      <c r="L215" s="145" t="str">
        <f t="shared" si="20"/>
        <v>C</v>
      </c>
      <c r="N215" s="112">
        <f t="shared" si="21"/>
        <v>29867363.539999999</v>
      </c>
      <c r="O215" s="112">
        <f>VLOOKUP(A215,'PLANILHA S DESONERAÇÃO'!$A$11:$J$458,7,FALSE)</f>
        <v>1309.3699999999999</v>
      </c>
      <c r="Q215" s="176"/>
      <c r="R215" s="178"/>
      <c r="S215" s="178"/>
    </row>
    <row r="216" spans="1:19" ht="15.75" customHeight="1" x14ac:dyDescent="0.25">
      <c r="A216" s="142" t="str">
        <f>'PLANILHA S DESONERAÇÃO'!A108</f>
        <v>1.4.1.11</v>
      </c>
      <c r="B216" s="145">
        <f>VLOOKUP(A216,'PLANILHA S DESONERAÇÃO'!$A$12:$J$458,2,FALSE)</f>
        <v>94201</v>
      </c>
      <c r="C216" s="149" t="str">
        <f>VLOOKUP(A216,'PLANILHA S DESONERAÇÃO'!$A$12:$J$458,4,FALSE)</f>
        <v>TELHAMENTO COM TELHA CERÂMICA CAPA-CANAL, TIPO COLONIAL, COM ATÉ 2 ÁGUAS, INCLUSO TRANSPORTE VERTICAL. AF_07/2019</v>
      </c>
      <c r="D216" s="145" t="str">
        <f>VLOOKUP(A216,'PLANILHA S DESONERAÇÃO'!$A$12:$J$458,3,FALSE)</f>
        <v>SINAPI</v>
      </c>
      <c r="E216" s="145"/>
      <c r="F216" s="145" t="str">
        <f>VLOOKUP(A216,'PLANILHA S DESONERAÇÃO'!$A$12:$J$458,5,FALSE)</f>
        <v>M2</v>
      </c>
      <c r="G216" s="145">
        <f>VLOOKUP(A216,'PLANILHA S DESONERAÇÃO'!$A$11:$J$458,6,FALSE)</f>
        <v>34.200000000000003</v>
      </c>
      <c r="H216" s="158">
        <f>VLOOKUP(A216,'PLANILHA S DESONERAÇÃO'!$A$12:$J$458,9,FALSE)</f>
        <v>47.58</v>
      </c>
      <c r="I216" s="158">
        <f>VLOOKUP(A216,'PLANILHA S DESONERAÇÃO'!$A$11:$J$458,10,FALSE)</f>
        <v>1627.24</v>
      </c>
      <c r="J216" s="439">
        <f t="shared" si="18"/>
        <v>1E-4</v>
      </c>
      <c r="K216" s="153">
        <f t="shared" si="19"/>
        <v>0.99650000000000005</v>
      </c>
      <c r="L216" s="145" t="str">
        <f t="shared" si="20"/>
        <v>C</v>
      </c>
      <c r="N216" s="112">
        <f t="shared" si="21"/>
        <v>29868990.780000001</v>
      </c>
      <c r="O216" s="112">
        <f>VLOOKUP(A216,'PLANILHA S DESONERAÇÃO'!$A$11:$J$458,7,FALSE)</f>
        <v>38.21</v>
      </c>
      <c r="Q216" s="176"/>
      <c r="R216" s="178"/>
      <c r="S216" s="178"/>
    </row>
    <row r="217" spans="1:19" ht="15.75" customHeight="1" x14ac:dyDescent="0.25">
      <c r="A217" s="142" t="str">
        <f>'PLANILHA S DESONERAÇÃO'!A350</f>
        <v>1.5.3.1</v>
      </c>
      <c r="B217" s="145" t="str">
        <f>VLOOKUP(A217,'PLANILHA S DESONERAÇÃO'!$A$12:$J$458,2,FALSE)</f>
        <v>COMP-45</v>
      </c>
      <c r="C217" s="149" t="str">
        <f>VLOOKUP(A217,'PLANILHA S DESONERAÇÃO'!$A$12:$J$458,4,FALSE)</f>
        <v>MÃO DE OBRA PARA O RAMAL DE LIGAÇÃO</v>
      </c>
      <c r="D217" s="145" t="str">
        <f>VLOOKUP(A217,'PLANILHA S DESONERAÇÃO'!$A$12:$J$458,3,FALSE)</f>
        <v>Composições Próprias</v>
      </c>
      <c r="E217" s="145"/>
      <c r="F217" s="145" t="str">
        <f>VLOOKUP(A217,'PLANILHA S DESONERAÇÃO'!$A$12:$J$458,5,FALSE)</f>
        <v>und</v>
      </c>
      <c r="G217" s="145">
        <f>VLOOKUP(A217,'PLANILHA S DESONERAÇÃO'!$A$11:$J$458,6,FALSE)</f>
        <v>1</v>
      </c>
      <c r="H217" s="158">
        <f>VLOOKUP(A217,'PLANILHA S DESONERAÇÃO'!$A$12:$J$458,9,FALSE)</f>
        <v>1623.94</v>
      </c>
      <c r="I217" s="158">
        <f>VLOOKUP(A217,'PLANILHA S DESONERAÇÃO'!$A$11:$J$458,10,FALSE)</f>
        <v>1623.94</v>
      </c>
      <c r="J217" s="439">
        <f t="shared" si="18"/>
        <v>1E-4</v>
      </c>
      <c r="K217" s="153">
        <f t="shared" si="19"/>
        <v>0.99655000000000005</v>
      </c>
      <c r="L217" s="145" t="str">
        <f t="shared" si="20"/>
        <v>C</v>
      </c>
      <c r="N217" s="112">
        <f t="shared" si="21"/>
        <v>29870614.719999999</v>
      </c>
      <c r="O217" s="112">
        <f>VLOOKUP(A217,'PLANILHA S DESONERAÇÃO'!$A$11:$J$458,7,FALSE)</f>
        <v>1304.1600000000001</v>
      </c>
      <c r="Q217" s="176"/>
      <c r="R217" s="178"/>
      <c r="S217" s="178"/>
    </row>
    <row r="218" spans="1:19" ht="15.75" customHeight="1" x14ac:dyDescent="0.25">
      <c r="A218" s="142" t="str">
        <f>'PLANILHA S DESONERAÇÃO'!A365</f>
        <v>1.5.3.16</v>
      </c>
      <c r="B218" s="145">
        <f>VLOOKUP(A218,'PLANILHA S DESONERAÇÃO'!$A$12:$J$458,2,FALSE)</f>
        <v>25004</v>
      </c>
      <c r="C218" s="149" t="str">
        <f>VLOOKUP(A218,'PLANILHA S DESONERAÇÃO'!$A$12:$J$458,4,FALSE)</f>
        <v>CABO DE ALUMINIO NU COM ALMA DE ACO, BITOLA 1/0 AWG</v>
      </c>
      <c r="D218" s="145" t="str">
        <f>VLOOKUP(A218,'PLANILHA S DESONERAÇÃO'!$A$12:$J$458,3,FALSE)</f>
        <v>SINAPI</v>
      </c>
      <c r="E218" s="145"/>
      <c r="F218" s="145" t="str">
        <f>VLOOKUP(A218,'PLANILHA S DESONERAÇÃO'!$A$12:$J$458,5,FALSE)</f>
        <v>KG</v>
      </c>
      <c r="G218" s="145">
        <f>VLOOKUP(A218,'PLANILHA S DESONERAÇÃO'!$A$11:$J$458,6,FALSE)</f>
        <v>30</v>
      </c>
      <c r="H218" s="158">
        <f>VLOOKUP(A218,'PLANILHA S DESONERAÇÃO'!$A$12:$J$458,9,FALSE)</f>
        <v>53.29</v>
      </c>
      <c r="I218" s="158">
        <f>VLOOKUP(A218,'PLANILHA S DESONERAÇÃO'!$A$11:$J$458,10,FALSE)</f>
        <v>1598.7</v>
      </c>
      <c r="J218" s="439">
        <f t="shared" si="18"/>
        <v>1E-4</v>
      </c>
      <c r="K218" s="153">
        <f t="shared" si="19"/>
        <v>0.99661</v>
      </c>
      <c r="L218" s="145" t="str">
        <f t="shared" si="20"/>
        <v>C</v>
      </c>
      <c r="N218" s="112">
        <f t="shared" si="21"/>
        <v>29872213.420000002</v>
      </c>
      <c r="O218" s="112">
        <f>VLOOKUP(A218,'PLANILHA S DESONERAÇÃO'!$A$11:$J$458,7,FALSE)</f>
        <v>42.8</v>
      </c>
      <c r="Q218" s="176"/>
      <c r="R218" s="178"/>
      <c r="S218" s="178"/>
    </row>
    <row r="219" spans="1:19" ht="15.75" customHeight="1" x14ac:dyDescent="0.25">
      <c r="A219" s="142" t="str">
        <f>'PLANILHA S DESONERAÇÃO'!A373</f>
        <v>1.5.4.7</v>
      </c>
      <c r="B219" s="145">
        <f>VLOOKUP(A219,'PLANILHA S DESONERAÇÃO'!$A$12:$J$458,2,FALSE)</f>
        <v>160334</v>
      </c>
      <c r="C219" s="149" t="str">
        <f>VLOOKUP(A219,'PLANILHA S DESONERAÇÃO'!$A$12:$J$458,4,FALSE)</f>
        <v>Terminal estanhado de 1 compressão 1 furo, 50mm², ref. TEL-5150, marca de referência Termotécnica ou equivalente</v>
      </c>
      <c r="D219" s="145" t="str">
        <f>VLOOKUP(A219,'PLANILHA S DESONERAÇÃO'!$A$12:$J$458,3,FALSE)</f>
        <v>DER-ES</v>
      </c>
      <c r="E219" s="145"/>
      <c r="F219" s="145" t="str">
        <f>VLOOKUP(A219,'PLANILHA S DESONERAÇÃO'!$A$12:$J$458,5,FALSE)</f>
        <v>und</v>
      </c>
      <c r="G219" s="145">
        <f>VLOOKUP(A219,'PLANILHA S DESONERAÇÃO'!$A$11:$J$458,6,FALSE)</f>
        <v>30</v>
      </c>
      <c r="H219" s="158">
        <f>VLOOKUP(A219,'PLANILHA S DESONERAÇÃO'!$A$12:$J$458,9,FALSE)</f>
        <v>53.21</v>
      </c>
      <c r="I219" s="158">
        <f>VLOOKUP(A219,'PLANILHA S DESONERAÇÃO'!$A$11:$J$458,10,FALSE)</f>
        <v>1596.3</v>
      </c>
      <c r="J219" s="439">
        <f t="shared" si="18"/>
        <v>1E-4</v>
      </c>
      <c r="K219" s="153">
        <f t="shared" si="19"/>
        <v>0.99665999999999999</v>
      </c>
      <c r="L219" s="145" t="str">
        <f t="shared" si="20"/>
        <v>C</v>
      </c>
      <c r="N219" s="112">
        <f t="shared" si="21"/>
        <v>29873809.719999999</v>
      </c>
      <c r="O219" s="112">
        <f>VLOOKUP(A219,'PLANILHA S DESONERAÇÃO'!$A$11:$J$458,7,FALSE)</f>
        <v>42.73</v>
      </c>
      <c r="Q219" s="176"/>
      <c r="R219" s="178"/>
      <c r="S219" s="178"/>
    </row>
    <row r="220" spans="1:19" ht="15.75" customHeight="1" x14ac:dyDescent="0.25">
      <c r="A220" s="142" t="str">
        <f>'PLANILHA S DESONERAÇÃO'!A296</f>
        <v>1.5.2.4.1</v>
      </c>
      <c r="B220" s="145">
        <f>VLOOKUP(A220,'PLANILHA S DESONERAÇÃO'!$A$12:$J$458,2,FALSE)</f>
        <v>151132</v>
      </c>
      <c r="C220" s="149" t="str">
        <f>VLOOKUP(A220,'PLANILHA S DESONERAÇÃO'!$A$12:$J$458,4,FALSE)</f>
        <v>Eletroduto flexível corrugado 3/4" , marca de referência TIGRE</v>
      </c>
      <c r="D220" s="145" t="str">
        <f>VLOOKUP(A220,'PLANILHA S DESONERAÇÃO'!$A$12:$J$458,3,FALSE)</f>
        <v>DER-ES</v>
      </c>
      <c r="E220" s="145"/>
      <c r="F220" s="145" t="str">
        <f>VLOOKUP(A220,'PLANILHA S DESONERAÇÃO'!$A$12:$J$458,5,FALSE)</f>
        <v>m</v>
      </c>
      <c r="G220" s="145">
        <f>VLOOKUP(A220,'PLANILHA S DESONERAÇÃO'!$A$11:$J$458,6,FALSE)</f>
        <v>150</v>
      </c>
      <c r="H220" s="158">
        <f>VLOOKUP(A220,'PLANILHA S DESONERAÇÃO'!$A$12:$J$458,9,FALSE)</f>
        <v>10.61</v>
      </c>
      <c r="I220" s="158">
        <f>VLOOKUP(A220,'PLANILHA S DESONERAÇÃO'!$A$11:$J$458,10,FALSE)</f>
        <v>1591.5</v>
      </c>
      <c r="J220" s="439">
        <f t="shared" si="18"/>
        <v>1E-4</v>
      </c>
      <c r="K220" s="153">
        <f t="shared" si="19"/>
        <v>0.99670999999999998</v>
      </c>
      <c r="L220" s="145" t="str">
        <f t="shared" si="20"/>
        <v>C</v>
      </c>
      <c r="N220" s="112">
        <f t="shared" si="21"/>
        <v>29875401.219999999</v>
      </c>
      <c r="O220" s="112">
        <f>VLOOKUP(A220,'PLANILHA S DESONERAÇÃO'!$A$11:$J$458,7,FALSE)</f>
        <v>8.52</v>
      </c>
      <c r="Q220" s="176"/>
      <c r="R220" s="178"/>
      <c r="S220" s="178"/>
    </row>
    <row r="221" spans="1:19" ht="15.75" customHeight="1" x14ac:dyDescent="0.25">
      <c r="A221" s="142" t="str">
        <f>'PLANILHA S DESONERAÇÃO'!A372</f>
        <v>1.5.4.6</v>
      </c>
      <c r="B221" s="145">
        <f>VLOOKUP(A221,'PLANILHA S DESONERAÇÃO'!$A$12:$J$458,2,FALSE)</f>
        <v>160328</v>
      </c>
      <c r="C221" s="149" t="str">
        <f>VLOOKUP(A221,'PLANILHA S DESONERAÇÃO'!$A$12:$J$458,4,FALSE)</f>
        <v>Terminal estanhado de 1 compressão 1 furo, 35mm², ref. TEL-5135, marca de referência Termotécnica ou equivalente</v>
      </c>
      <c r="D221" s="145" t="str">
        <f>VLOOKUP(A221,'PLANILHA S DESONERAÇÃO'!$A$12:$J$458,3,FALSE)</f>
        <v>DER-ES</v>
      </c>
      <c r="E221" s="145"/>
      <c r="F221" s="145" t="str">
        <f>VLOOKUP(A221,'PLANILHA S DESONERAÇÃO'!$A$12:$J$458,5,FALSE)</f>
        <v>und</v>
      </c>
      <c r="G221" s="145">
        <f>VLOOKUP(A221,'PLANILHA S DESONERAÇÃO'!$A$11:$J$458,6,FALSE)</f>
        <v>45</v>
      </c>
      <c r="H221" s="158">
        <f>VLOOKUP(A221,'PLANILHA S DESONERAÇÃO'!$A$12:$J$458,9,FALSE)</f>
        <v>34.130000000000003</v>
      </c>
      <c r="I221" s="158">
        <f>VLOOKUP(A221,'PLANILHA S DESONERAÇÃO'!$A$11:$J$458,10,FALSE)</f>
        <v>1535.85</v>
      </c>
      <c r="J221" s="439">
        <f t="shared" si="18"/>
        <v>1E-4</v>
      </c>
      <c r="K221" s="153">
        <f t="shared" si="19"/>
        <v>0.99677000000000004</v>
      </c>
      <c r="L221" s="145" t="str">
        <f t="shared" si="20"/>
        <v>C</v>
      </c>
      <c r="N221" s="112">
        <f t="shared" si="21"/>
        <v>29876937.07</v>
      </c>
      <c r="O221" s="112">
        <f>VLOOKUP(A221,'PLANILHA S DESONERAÇÃO'!$A$11:$J$458,7,FALSE)</f>
        <v>27.41</v>
      </c>
      <c r="Q221" s="176"/>
      <c r="R221" s="178"/>
      <c r="S221" s="178"/>
    </row>
    <row r="222" spans="1:19" ht="15.75" customHeight="1" x14ac:dyDescent="0.25">
      <c r="A222" s="142" t="str">
        <f>'PLANILHA S DESONERAÇÃO'!A317</f>
        <v>1.5.2.5.6</v>
      </c>
      <c r="B222" s="145" t="str">
        <f>VLOOKUP(A222,'PLANILHA S DESONERAÇÃO'!$A$12:$J$458,2,FALSE)</f>
        <v>COMP-39</v>
      </c>
      <c r="C222" s="149" t="str">
        <f>VLOOKUP(A222,'PLANILHA S DESONERAÇÃO'!$A$12:$J$458,4,FALSE)</f>
        <v>Lampada LED 23 W, 3000 lumens, E27</v>
      </c>
      <c r="D222" s="145" t="str">
        <f>VLOOKUP(A222,'PLANILHA S DESONERAÇÃO'!$A$12:$J$458,3,FALSE)</f>
        <v>Composições Próprias</v>
      </c>
      <c r="E222" s="145"/>
      <c r="F222" s="145" t="str">
        <f>VLOOKUP(A222,'PLANILHA S DESONERAÇÃO'!$A$12:$J$458,5,FALSE)</f>
        <v>un</v>
      </c>
      <c r="G222" s="145">
        <f>VLOOKUP(A222,'PLANILHA S DESONERAÇÃO'!$A$11:$J$458,6,FALSE)</f>
        <v>13</v>
      </c>
      <c r="H222" s="158">
        <f>VLOOKUP(A222,'PLANILHA S DESONERAÇÃO'!$A$12:$J$458,9,FALSE)</f>
        <v>117.78</v>
      </c>
      <c r="I222" s="158">
        <f>VLOOKUP(A222,'PLANILHA S DESONERAÇÃO'!$A$11:$J$458,10,FALSE)</f>
        <v>1531.14</v>
      </c>
      <c r="J222" s="439">
        <f t="shared" si="18"/>
        <v>1E-4</v>
      </c>
      <c r="K222" s="153">
        <f t="shared" si="19"/>
        <v>0.99682000000000004</v>
      </c>
      <c r="L222" s="145" t="str">
        <f t="shared" si="20"/>
        <v>C</v>
      </c>
      <c r="N222" s="112">
        <f t="shared" si="21"/>
        <v>29878468.210000001</v>
      </c>
      <c r="O222" s="112">
        <f>VLOOKUP(A222,'PLANILHA S DESONERAÇÃO'!$A$11:$J$458,7,FALSE)</f>
        <v>94.59</v>
      </c>
      <c r="Q222" s="176"/>
      <c r="R222" s="178"/>
      <c r="S222" s="178"/>
    </row>
    <row r="223" spans="1:19" ht="15.75" customHeight="1" x14ac:dyDescent="0.25">
      <c r="A223" s="142" t="str">
        <f>'PLANILHA S DESONERAÇÃO'!A70</f>
        <v>1.3.23.8</v>
      </c>
      <c r="B223" s="145">
        <f>VLOOKUP(A223,'PLANILHA S DESONERAÇÃO'!$A$12:$J$458,2,FALSE)</f>
        <v>2306247</v>
      </c>
      <c r="C223" s="149" t="str">
        <f>VLOOKUP(A223,'PLANILHA S DESONERAÇÃO'!$A$12:$J$458,4,FALSE)</f>
        <v>Arrasamento de estacas de concreto com seção de até 900 cm²</v>
      </c>
      <c r="D223" s="145" t="str">
        <f>VLOOKUP(A223,'PLANILHA S DESONERAÇÃO'!$A$12:$J$458,3,FALSE)</f>
        <v>SICRO</v>
      </c>
      <c r="E223" s="145"/>
      <c r="F223" s="145" t="str">
        <f>VLOOKUP(A223,'PLANILHA S DESONERAÇÃO'!$A$12:$J$458,5,FALSE)</f>
        <v>m³</v>
      </c>
      <c r="G223" s="145">
        <f>VLOOKUP(A223,'PLANILHA S DESONERAÇÃO'!$A$11:$J$458,6,FALSE)</f>
        <v>5.51</v>
      </c>
      <c r="H223" s="158">
        <f>VLOOKUP(A223,'PLANILHA S DESONERAÇÃO'!$A$12:$J$458,9,FALSE)</f>
        <v>276.04000000000002</v>
      </c>
      <c r="I223" s="158">
        <f>VLOOKUP(A223,'PLANILHA S DESONERAÇÃO'!$A$11:$J$458,10,FALSE)</f>
        <v>1520.98</v>
      </c>
      <c r="J223" s="439">
        <f t="shared" si="18"/>
        <v>1E-4</v>
      </c>
      <c r="K223" s="153">
        <f t="shared" si="19"/>
        <v>0.99687000000000003</v>
      </c>
      <c r="L223" s="145" t="str">
        <f t="shared" si="20"/>
        <v>C</v>
      </c>
      <c r="N223" s="112">
        <f t="shared" si="21"/>
        <v>29879989.190000001</v>
      </c>
      <c r="O223" s="112">
        <f>VLOOKUP(A223,'PLANILHA S DESONERAÇÃO'!$A$11:$J$458,7,FALSE)</f>
        <v>221.68</v>
      </c>
      <c r="Q223" s="176"/>
      <c r="R223" s="178"/>
      <c r="S223" s="178"/>
    </row>
    <row r="224" spans="1:19" ht="15.75" customHeight="1" x14ac:dyDescent="0.25">
      <c r="A224" s="142" t="str">
        <f>'PLANILHA S DESONERAÇÃO'!A48</f>
        <v>1.3.13</v>
      </c>
      <c r="B224" s="145">
        <f>VLOOKUP(A224,'PLANILHA S DESONERAÇÃO'!$A$12:$J$458,2,FALSE)</f>
        <v>100716</v>
      </c>
      <c r="C224" s="149" t="str">
        <f>VLOOKUP(A224,'PLANILHA S DESONERAÇÃO'!$A$12:$J$458,4,FALSE)</f>
        <v>JATEAMENTO ABRASIVO COM GRANALHA DE AÇO EM PERFIL METÁLICO. AF_01/2020</v>
      </c>
      <c r="D224" s="145" t="str">
        <f>VLOOKUP(A224,'PLANILHA S DESONERAÇÃO'!$A$12:$J$458,3,FALSE)</f>
        <v>SINAPI</v>
      </c>
      <c r="E224" s="145"/>
      <c r="F224" s="145" t="str">
        <f>VLOOKUP(A224,'PLANILHA S DESONERAÇÃO'!$A$12:$J$458,5,FALSE)</f>
        <v>M2</v>
      </c>
      <c r="G224" s="145">
        <f>VLOOKUP(A224,'PLANILHA S DESONERAÇÃO'!$A$11:$J$458,6,FALSE)</f>
        <v>44.1</v>
      </c>
      <c r="H224" s="158">
        <f>VLOOKUP(A224,'PLANILHA S DESONERAÇÃO'!$A$12:$J$458,9,FALSE)</f>
        <v>34.450000000000003</v>
      </c>
      <c r="I224" s="158">
        <f>VLOOKUP(A224,'PLANILHA S DESONERAÇÃO'!$A$11:$J$458,10,FALSE)</f>
        <v>1519.25</v>
      </c>
      <c r="J224" s="439">
        <f t="shared" si="18"/>
        <v>1E-4</v>
      </c>
      <c r="K224" s="153">
        <f t="shared" si="19"/>
        <v>0.99692000000000003</v>
      </c>
      <c r="L224" s="145" t="str">
        <f t="shared" si="20"/>
        <v>C</v>
      </c>
      <c r="N224" s="112">
        <f t="shared" si="21"/>
        <v>29881508.440000001</v>
      </c>
      <c r="O224" s="112">
        <f>VLOOKUP(A224,'PLANILHA S DESONERAÇÃO'!$A$11:$J$458,7,FALSE)</f>
        <v>27.67</v>
      </c>
      <c r="Q224" s="176"/>
      <c r="R224" s="178"/>
      <c r="S224" s="178"/>
    </row>
    <row r="225" spans="1:19" ht="15.75" customHeight="1" x14ac:dyDescent="0.25">
      <c r="A225" s="142" t="str">
        <f>'PLANILHA S DESONERAÇÃO'!A128</f>
        <v>1.4.2.14</v>
      </c>
      <c r="B225" s="145">
        <f>VLOOKUP(A225,'PLANILHA S DESONERAÇÃO'!$A$12:$J$458,2,FALSE)</f>
        <v>100875</v>
      </c>
      <c r="C225" s="149" t="str">
        <f>VLOOKUP(A225,'PLANILHA S DESONERAÇÃO'!$A$12:$J$458,4,FALSE)</f>
        <v>BANCO ARTICULADO, EM ACO INOX, PARA PCD, FIXADO NA PAREDE - FORNECIMENTO E INSTALAÇÃO. AF_01/2020</v>
      </c>
      <c r="D225" s="145" t="str">
        <f>VLOOKUP(A225,'PLANILHA S DESONERAÇÃO'!$A$12:$J$458,3,FALSE)</f>
        <v>SINAPI</v>
      </c>
      <c r="E225" s="145"/>
      <c r="F225" s="145" t="str">
        <f>VLOOKUP(A225,'PLANILHA S DESONERAÇÃO'!$A$12:$J$458,5,FALSE)</f>
        <v>UN</v>
      </c>
      <c r="G225" s="145">
        <f>VLOOKUP(A225,'PLANILHA S DESONERAÇÃO'!$A$11:$J$458,6,FALSE)</f>
        <v>1</v>
      </c>
      <c r="H225" s="158">
        <f>VLOOKUP(A225,'PLANILHA S DESONERAÇÃO'!$A$12:$J$458,9,FALSE)</f>
        <v>1423.89</v>
      </c>
      <c r="I225" s="158">
        <f>VLOOKUP(A225,'PLANILHA S DESONERAÇÃO'!$A$11:$J$458,10,FALSE)</f>
        <v>1423.89</v>
      </c>
      <c r="J225" s="439">
        <f t="shared" si="18"/>
        <v>0</v>
      </c>
      <c r="K225" s="153">
        <f t="shared" si="19"/>
        <v>0.99697000000000002</v>
      </c>
      <c r="L225" s="145" t="str">
        <f t="shared" si="20"/>
        <v>C</v>
      </c>
      <c r="N225" s="112">
        <f t="shared" si="21"/>
        <v>29882932.329999998</v>
      </c>
      <c r="O225" s="112">
        <f>VLOOKUP(A225,'PLANILHA S DESONERAÇÃO'!$A$11:$J$458,7,FALSE)</f>
        <v>1143.5</v>
      </c>
      <c r="Q225" s="176"/>
      <c r="R225" s="178"/>
      <c r="S225" s="178"/>
    </row>
    <row r="226" spans="1:19" ht="15.75" customHeight="1" x14ac:dyDescent="0.25">
      <c r="A226" s="142" t="str">
        <f>'PLANILHA S DESONERAÇÃO'!A384</f>
        <v>1.5.4.18</v>
      </c>
      <c r="B226" s="145" t="str">
        <f>VLOOKUP(A226,'PLANILHA S DESONERAÇÃO'!$A$12:$J$458,2,FALSE)</f>
        <v>COMP-51</v>
      </c>
      <c r="C226" s="149" t="str">
        <f>VLOOKUP(A226,'PLANILHA S DESONERAÇÃO'!$A$12:$J$458,4,FALSE)</f>
        <v>Caixa de equipotencialização em aço 200x200x90mm, para embutir com tampa, com 9 terminais, ref:TEL-901 ou similar (SPDA)</v>
      </c>
      <c r="D226" s="145" t="str">
        <f>VLOOKUP(A226,'PLANILHA S DESONERAÇÃO'!$A$12:$J$458,3,FALSE)</f>
        <v>Composições Próprias</v>
      </c>
      <c r="E226" s="145"/>
      <c r="F226" s="145" t="str">
        <f>VLOOKUP(A226,'PLANILHA S DESONERAÇÃO'!$A$12:$J$458,5,FALSE)</f>
        <v>und</v>
      </c>
      <c r="G226" s="145">
        <f>VLOOKUP(A226,'PLANILHA S DESONERAÇÃO'!$A$11:$J$458,6,FALSE)</f>
        <v>2</v>
      </c>
      <c r="H226" s="158">
        <f>VLOOKUP(A226,'PLANILHA S DESONERAÇÃO'!$A$12:$J$458,9,FALSE)</f>
        <v>696.04</v>
      </c>
      <c r="I226" s="158">
        <f>VLOOKUP(A226,'PLANILHA S DESONERAÇÃO'!$A$11:$J$458,10,FALSE)</f>
        <v>1392.08</v>
      </c>
      <c r="J226" s="439">
        <f t="shared" si="18"/>
        <v>0</v>
      </c>
      <c r="K226" s="153">
        <f t="shared" si="19"/>
        <v>0.99700999999999995</v>
      </c>
      <c r="L226" s="145" t="str">
        <f t="shared" si="20"/>
        <v>C</v>
      </c>
      <c r="N226" s="112">
        <f t="shared" si="21"/>
        <v>29884324.41</v>
      </c>
      <c r="O226" s="112">
        <f>VLOOKUP(A226,'PLANILHA S DESONERAÇÃO'!$A$11:$J$458,7,FALSE)</f>
        <v>558.98</v>
      </c>
      <c r="Q226" s="176"/>
      <c r="R226" s="178"/>
      <c r="S226" s="178"/>
    </row>
    <row r="227" spans="1:19" ht="15.75" customHeight="1" x14ac:dyDescent="0.25">
      <c r="A227" s="142" t="str">
        <f>'PLANILHA S DESONERAÇÃO'!A119</f>
        <v>1.4.2.5</v>
      </c>
      <c r="B227" s="145">
        <f>VLOOKUP(A227,'PLANILHA S DESONERAÇÃO'!$A$12:$J$458,2,FALSE)</f>
        <v>89170</v>
      </c>
      <c r="C227" s="149" t="str">
        <f>VLOOKUP(A227,'PLANILHA S DESONERAÇÃO'!$A$12:$J$458,4,FALSE)</f>
        <v>(COMPOSIÇÃO REPRESENTATIVA) DO SERVIÇO DE REVESTIMENTO CERÂMICO PARA PAREDES INTERNAS, MEIA PAREDE, OU PAREDE INTEIRA, PLACAS GRÊS OU SEMI-GRÊS DE 20X20 CM, PARA EDIFICAÇÕES HABITACIONAIS UNIFAMILIAR (CASAS) E EDIFICAÇÕES PÚBLICAS PADRÃO. AF_11/2014</v>
      </c>
      <c r="D227" s="145" t="str">
        <f>VLOOKUP(A227,'PLANILHA S DESONERAÇÃO'!$A$12:$J$458,3,FALSE)</f>
        <v>SINAPI</v>
      </c>
      <c r="E227" s="145"/>
      <c r="F227" s="145" t="str">
        <f>VLOOKUP(A227,'PLANILHA S DESONERAÇÃO'!$A$12:$J$458,5,FALSE)</f>
        <v>M2</v>
      </c>
      <c r="G227" s="145">
        <f>VLOOKUP(A227,'PLANILHA S DESONERAÇÃO'!$A$11:$J$458,6,FALSE)</f>
        <v>16.8</v>
      </c>
      <c r="H227" s="158">
        <f>VLOOKUP(A227,'PLANILHA S DESONERAÇÃO'!$A$12:$J$458,9,FALSE)</f>
        <v>82.71</v>
      </c>
      <c r="I227" s="158">
        <f>VLOOKUP(A227,'PLANILHA S DESONERAÇÃO'!$A$11:$J$458,10,FALSE)</f>
        <v>1389.53</v>
      </c>
      <c r="J227" s="439">
        <f t="shared" si="18"/>
        <v>0</v>
      </c>
      <c r="K227" s="153">
        <f t="shared" si="19"/>
        <v>0.99705999999999995</v>
      </c>
      <c r="L227" s="145" t="str">
        <f t="shared" si="20"/>
        <v>C</v>
      </c>
      <c r="N227" s="112">
        <f t="shared" si="21"/>
        <v>29885713.940000001</v>
      </c>
      <c r="O227" s="112">
        <f>VLOOKUP(A227,'PLANILHA S DESONERAÇÃO'!$A$11:$J$458,7,FALSE)</f>
        <v>66.42</v>
      </c>
      <c r="Q227" s="176"/>
      <c r="R227" s="178"/>
      <c r="S227" s="178"/>
    </row>
    <row r="228" spans="1:19" ht="15.75" customHeight="1" x14ac:dyDescent="0.25">
      <c r="A228" s="142" t="str">
        <f>'PLANILHA S DESONERAÇÃO'!A335</f>
        <v>1.5.2.7.6</v>
      </c>
      <c r="B228" s="145">
        <f>VLOOKUP(A228,'PLANILHA S DESONERAÇÃO'!$A$12:$J$458,2,FALSE)</f>
        <v>151337</v>
      </c>
      <c r="C228" s="149" t="str">
        <f>VLOOKUP(A228,'PLANILHA S DESONERAÇÃO'!$A$12:$J$458,4,FALSE)</f>
        <v>Dispositivo de proteção contra surto (DPS) bipolar, tensão nominal máxima 275VCA, corente de surto máxima 40KA.</v>
      </c>
      <c r="D228" s="145" t="str">
        <f>VLOOKUP(A228,'PLANILHA S DESONERAÇÃO'!$A$12:$J$458,3,FALSE)</f>
        <v>DER-ES</v>
      </c>
      <c r="E228" s="145"/>
      <c r="F228" s="145" t="str">
        <f>VLOOKUP(A228,'PLANILHA S DESONERAÇÃO'!$A$12:$J$458,5,FALSE)</f>
        <v>und</v>
      </c>
      <c r="G228" s="145">
        <f>VLOOKUP(A228,'PLANILHA S DESONERAÇÃO'!$A$11:$J$458,6,FALSE)</f>
        <v>6</v>
      </c>
      <c r="H228" s="158">
        <f>VLOOKUP(A228,'PLANILHA S DESONERAÇÃO'!$A$12:$J$458,9,FALSE)</f>
        <v>231.28</v>
      </c>
      <c r="I228" s="158">
        <f>VLOOKUP(A228,'PLANILHA S DESONERAÇÃO'!$A$11:$J$458,10,FALSE)</f>
        <v>1387.68</v>
      </c>
      <c r="J228" s="439">
        <f t="shared" si="18"/>
        <v>0</v>
      </c>
      <c r="K228" s="153">
        <f t="shared" si="19"/>
        <v>0.99709999999999999</v>
      </c>
      <c r="L228" s="145" t="str">
        <f t="shared" si="20"/>
        <v>C</v>
      </c>
      <c r="N228" s="112">
        <f t="shared" si="21"/>
        <v>29887101.620000001</v>
      </c>
      <c r="O228" s="112">
        <f>VLOOKUP(A228,'PLANILHA S DESONERAÇÃO'!$A$11:$J$458,7,FALSE)</f>
        <v>185.74</v>
      </c>
      <c r="Q228" s="176"/>
      <c r="R228" s="178"/>
      <c r="S228" s="178"/>
    </row>
    <row r="229" spans="1:19" ht="15.75" customHeight="1" x14ac:dyDescent="0.25">
      <c r="A229" s="142" t="str">
        <f>'PLANILHA S DESONERAÇÃO'!A49</f>
        <v>1.3.14</v>
      </c>
      <c r="B229" s="145">
        <f>VLOOKUP(A229,'PLANILHA S DESONERAÇÃO'!$A$12:$J$458,2,FALSE)</f>
        <v>100728</v>
      </c>
      <c r="C229" s="149" t="str">
        <f>VLOOKUP(A229,'PLANILHA S DESONERAÇÃO'!$A$12:$J$458,4,FALSE)</f>
        <v>PINTURA COM TINTA EPOXÍDICA DE FUNDO APLICADA A ROLO OU PINCEL SOBRE PERFIL METÁLICO  (POR DEMÃO). AF_01/2020</v>
      </c>
      <c r="D229" s="145" t="str">
        <f>VLOOKUP(A229,'PLANILHA S DESONERAÇÃO'!$A$12:$J$458,3,FALSE)</f>
        <v>SINAPI</v>
      </c>
      <c r="E229" s="145"/>
      <c r="F229" s="145" t="str">
        <f>VLOOKUP(A229,'PLANILHA S DESONERAÇÃO'!$A$12:$J$458,5,FALSE)</f>
        <v>M2</v>
      </c>
      <c r="G229" s="145">
        <f>VLOOKUP(A229,'PLANILHA S DESONERAÇÃO'!$A$11:$J$458,6,FALSE)</f>
        <v>44.1</v>
      </c>
      <c r="H229" s="158">
        <f>VLOOKUP(A229,'PLANILHA S DESONERAÇÃO'!$A$12:$J$458,9,FALSE)</f>
        <v>31.07</v>
      </c>
      <c r="I229" s="158">
        <f>VLOOKUP(A229,'PLANILHA S DESONERAÇÃO'!$A$11:$J$458,10,FALSE)</f>
        <v>1370.19</v>
      </c>
      <c r="J229" s="439">
        <f t="shared" si="18"/>
        <v>0</v>
      </c>
      <c r="K229" s="153">
        <f t="shared" si="19"/>
        <v>0.99714999999999998</v>
      </c>
      <c r="L229" s="145" t="str">
        <f t="shared" si="20"/>
        <v>C</v>
      </c>
      <c r="N229" s="112">
        <f t="shared" si="21"/>
        <v>29888471.809999999</v>
      </c>
      <c r="O229" s="112">
        <f>VLOOKUP(A229,'PLANILHA S DESONERAÇÃO'!$A$11:$J$458,7,FALSE)</f>
        <v>24.95</v>
      </c>
      <c r="Q229" s="176"/>
      <c r="R229" s="178"/>
      <c r="S229" s="178"/>
    </row>
    <row r="230" spans="1:19" ht="15.75" customHeight="1" x14ac:dyDescent="0.25">
      <c r="A230" s="142" t="str">
        <f>'PLANILHA S DESONERAÇÃO'!A201</f>
        <v>1.4.9.2</v>
      </c>
      <c r="B230" s="145">
        <f>VLOOKUP(A230,'PLANILHA S DESONERAÇÃO'!$A$12:$J$458,2,FALSE)</f>
        <v>141411</v>
      </c>
      <c r="C230" s="149" t="str">
        <f>VLOOKUP(A230,'PLANILHA S DESONERAÇÃO'!$A$12:$J$458,4,FALSE)</f>
        <v>Tubo de PVC rigido soldável marrom, diâm. 32mm (1"), inclusive conexões</v>
      </c>
      <c r="D230" s="145" t="str">
        <f>VLOOKUP(A230,'PLANILHA S DESONERAÇÃO'!$A$12:$J$458,3,FALSE)</f>
        <v>DER-ES</v>
      </c>
      <c r="E230" s="145"/>
      <c r="F230" s="145" t="str">
        <f>VLOOKUP(A230,'PLANILHA S DESONERAÇÃO'!$A$12:$J$458,5,FALSE)</f>
        <v>m</v>
      </c>
      <c r="G230" s="145">
        <f>VLOOKUP(A230,'PLANILHA S DESONERAÇÃO'!$A$11:$J$458,6,FALSE)</f>
        <v>30</v>
      </c>
      <c r="H230" s="158">
        <f>VLOOKUP(A230,'PLANILHA S DESONERAÇÃO'!$A$12:$J$458,9,FALSE)</f>
        <v>45.33</v>
      </c>
      <c r="I230" s="158">
        <f>VLOOKUP(A230,'PLANILHA S DESONERAÇÃO'!$A$11:$J$458,10,FALSE)</f>
        <v>1359.9</v>
      </c>
      <c r="J230" s="439">
        <f t="shared" si="18"/>
        <v>0</v>
      </c>
      <c r="K230" s="153">
        <f t="shared" si="19"/>
        <v>0.99719999999999998</v>
      </c>
      <c r="L230" s="145" t="str">
        <f t="shared" si="20"/>
        <v>C</v>
      </c>
      <c r="N230" s="112">
        <f t="shared" si="21"/>
        <v>29889831.710000001</v>
      </c>
      <c r="O230" s="112">
        <f>VLOOKUP(A230,'PLANILHA S DESONERAÇÃO'!$A$11:$J$458,7,FALSE)</f>
        <v>36.4</v>
      </c>
      <c r="Q230" s="176"/>
      <c r="R230" s="178"/>
      <c r="S230" s="178"/>
    </row>
    <row r="231" spans="1:19" ht="15.75" customHeight="1" x14ac:dyDescent="0.25">
      <c r="A231" s="142" t="str">
        <f>'PLANILHA S DESONERAÇÃO'!A152</f>
        <v>1.4.4.4</v>
      </c>
      <c r="B231" s="145">
        <f>VLOOKUP(A231,'PLANILHA S DESONERAÇÃO'!$A$12:$J$458,2,FALSE)</f>
        <v>89170</v>
      </c>
      <c r="C231" s="149" t="str">
        <f>VLOOKUP(A231,'PLANILHA S DESONERAÇÃO'!$A$12:$J$458,4,FALSE)</f>
        <v>(COMPOSIÇÃO REPRESENTATIVA) DO SERVIÇO DE REVESTIMENTO CERÂMICO PARA PAREDES INTERNAS, MEIA PAREDE, OU PAREDE INTEIRA, PLACAS GRÊS OU SEMI-GRÊS DE 20X20 CM, PARA EDIFICAÇÕES HABITACIONAIS UNIFAMILIAR (CASAS) E EDIFICAÇÕES PÚBLICAS PADRÃO. AF_11/2014</v>
      </c>
      <c r="D231" s="145" t="str">
        <f>VLOOKUP(A231,'PLANILHA S DESONERAÇÃO'!$A$12:$J$458,3,FALSE)</f>
        <v>SINAPI</v>
      </c>
      <c r="E231" s="145"/>
      <c r="F231" s="145" t="str">
        <f>VLOOKUP(A231,'PLANILHA S DESONERAÇÃO'!$A$12:$J$458,5,FALSE)</f>
        <v>M2</v>
      </c>
      <c r="G231" s="145">
        <f>VLOOKUP(A231,'PLANILHA S DESONERAÇÃO'!$A$11:$J$458,6,FALSE)</f>
        <v>16.399999999999999</v>
      </c>
      <c r="H231" s="158">
        <f>VLOOKUP(A231,'PLANILHA S DESONERAÇÃO'!$A$12:$J$458,9,FALSE)</f>
        <v>82.71</v>
      </c>
      <c r="I231" s="158">
        <f>VLOOKUP(A231,'PLANILHA S DESONERAÇÃO'!$A$11:$J$458,10,FALSE)</f>
        <v>1356.44</v>
      </c>
      <c r="J231" s="439">
        <f t="shared" si="18"/>
        <v>0</v>
      </c>
      <c r="K231" s="153">
        <f t="shared" si="19"/>
        <v>0.99724000000000002</v>
      </c>
      <c r="L231" s="145" t="str">
        <f t="shared" si="20"/>
        <v>C</v>
      </c>
      <c r="N231" s="112">
        <f t="shared" si="21"/>
        <v>29891188.149999999</v>
      </c>
      <c r="O231" s="112">
        <f>VLOOKUP(A231,'PLANILHA S DESONERAÇÃO'!$A$11:$J$458,7,FALSE)</f>
        <v>66.42</v>
      </c>
      <c r="Q231" s="176"/>
      <c r="R231" s="178"/>
      <c r="S231" s="178"/>
    </row>
    <row r="232" spans="1:19" ht="15.75" customHeight="1" x14ac:dyDescent="0.25">
      <c r="A232" s="142" t="str">
        <f>'PLANILHA S DESONERAÇÃO'!A50</f>
        <v>1.3.15</v>
      </c>
      <c r="B232" s="145">
        <f>VLOOKUP(A232,'PLANILHA S DESONERAÇÃO'!$A$12:$J$458,2,FALSE)</f>
        <v>100730</v>
      </c>
      <c r="C232" s="149" t="str">
        <f>VLOOKUP(A232,'PLANILHA S DESONERAÇÃO'!$A$12:$J$458,4,FALSE)</f>
        <v>PINTURA COM TINTA EPOXÍDICA DE ACABAMENTO APLICADA A ROLO OU PINCEL SOBRE PERFIL METÁLICO (POR DEMÃO). AF_01/2020</v>
      </c>
      <c r="D232" s="145" t="str">
        <f>VLOOKUP(A232,'PLANILHA S DESONERAÇÃO'!$A$12:$J$458,3,FALSE)</f>
        <v>SINAPI</v>
      </c>
      <c r="E232" s="145"/>
      <c r="F232" s="145" t="str">
        <f>VLOOKUP(A232,'PLANILHA S DESONERAÇÃO'!$A$12:$J$458,5,FALSE)</f>
        <v>M2</v>
      </c>
      <c r="G232" s="145">
        <f>VLOOKUP(A232,'PLANILHA S DESONERAÇÃO'!$A$11:$J$458,6,FALSE)</f>
        <v>44.1</v>
      </c>
      <c r="H232" s="158">
        <f>VLOOKUP(A232,'PLANILHA S DESONERAÇÃO'!$A$12:$J$458,9,FALSE)</f>
        <v>30.52</v>
      </c>
      <c r="I232" s="158">
        <f>VLOOKUP(A232,'PLANILHA S DESONERAÇÃO'!$A$11:$J$458,10,FALSE)</f>
        <v>1345.93</v>
      </c>
      <c r="J232" s="439">
        <f t="shared" si="18"/>
        <v>0</v>
      </c>
      <c r="K232" s="153">
        <f t="shared" si="19"/>
        <v>0.99729000000000001</v>
      </c>
      <c r="L232" s="145" t="str">
        <f t="shared" si="20"/>
        <v>C</v>
      </c>
      <c r="N232" s="112">
        <f t="shared" si="21"/>
        <v>29892534.079999998</v>
      </c>
      <c r="O232" s="112">
        <f>VLOOKUP(A232,'PLANILHA S DESONERAÇÃO'!$A$11:$J$458,7,FALSE)</f>
        <v>24.51</v>
      </c>
      <c r="Q232" s="176"/>
      <c r="R232" s="178"/>
      <c r="S232" s="178"/>
    </row>
    <row r="233" spans="1:19" ht="15.75" customHeight="1" x14ac:dyDescent="0.25">
      <c r="A233" s="142" t="str">
        <f>'PLANILHA S DESONERAÇÃO'!A139</f>
        <v>1.4.3.4</v>
      </c>
      <c r="B233" s="145">
        <f>VLOOKUP(A233,'PLANILHA S DESONERAÇÃO'!$A$12:$J$458,2,FALSE)</f>
        <v>89170</v>
      </c>
      <c r="C233" s="149" t="str">
        <f>VLOOKUP(A233,'PLANILHA S DESONERAÇÃO'!$A$12:$J$458,4,FALSE)</f>
        <v>(COMPOSIÇÃO REPRESENTATIVA) DO SERVIÇO DE REVESTIMENTO CERÂMICO PARA PAREDES INTERNAS, MEIA PAREDE, OU PAREDE INTEIRA, PLACAS GRÊS OU SEMI-GRÊS DE 20X20 CM, PARA EDIFICAÇÕES HABITACIONAIS UNIFAMILIAR (CASAS) E EDIFICAÇÕES PÚBLICAS PADRÃO. AF_11/2014</v>
      </c>
      <c r="D233" s="145" t="str">
        <f>VLOOKUP(A233,'PLANILHA S DESONERAÇÃO'!$A$12:$J$458,3,FALSE)</f>
        <v>SINAPI</v>
      </c>
      <c r="E233" s="145"/>
      <c r="F233" s="145" t="str">
        <f>VLOOKUP(A233,'PLANILHA S DESONERAÇÃO'!$A$12:$J$458,5,FALSE)</f>
        <v>M2</v>
      </c>
      <c r="G233" s="145">
        <f>VLOOKUP(A233,'PLANILHA S DESONERAÇÃO'!$A$11:$J$458,6,FALSE)</f>
        <v>16</v>
      </c>
      <c r="H233" s="158">
        <f>VLOOKUP(A233,'PLANILHA S DESONERAÇÃO'!$A$12:$J$458,9,FALSE)</f>
        <v>82.71</v>
      </c>
      <c r="I233" s="158">
        <f>VLOOKUP(A233,'PLANILHA S DESONERAÇÃO'!$A$11:$J$458,10,FALSE)</f>
        <v>1323.36</v>
      </c>
      <c r="J233" s="439">
        <f t="shared" si="18"/>
        <v>0</v>
      </c>
      <c r="K233" s="153">
        <f t="shared" si="19"/>
        <v>0.99733000000000005</v>
      </c>
      <c r="L233" s="145" t="str">
        <f t="shared" si="20"/>
        <v>C</v>
      </c>
      <c r="N233" s="112">
        <f t="shared" si="21"/>
        <v>29893857.440000001</v>
      </c>
      <c r="O233" s="112">
        <f>VLOOKUP(A233,'PLANILHA S DESONERAÇÃO'!$A$11:$J$458,7,FALSE)</f>
        <v>66.42</v>
      </c>
      <c r="Q233" s="176"/>
      <c r="R233" s="178"/>
      <c r="S233" s="178"/>
    </row>
    <row r="234" spans="1:19" ht="15.75" customHeight="1" x14ac:dyDescent="0.25">
      <c r="A234" s="142" t="str">
        <f>'PLANILHA S DESONERAÇÃO'!A363</f>
        <v>1.5.3.14</v>
      </c>
      <c r="B234" s="145">
        <f>VLOOKUP(A234,'PLANILHA S DESONERAÇÃO'!$A$12:$J$458,2,FALSE)</f>
        <v>100612</v>
      </c>
      <c r="C234" s="149" t="str">
        <f>VLOOKUP(A234,'PLANILHA S DESONERAÇÃO'!$A$12:$J$458,4,FALSE)</f>
        <v>ASSENTAMENTO DE POSTE DE CONCRETO COM COMPRIMENTO NOMINAL DE 11 M, CARGA NOMINAL DE 600 DAN, ENGASTAMENTO BASE CONCRETADA COM 1 M DE CONCRETO E 0,7 M DE SOLO (NÃO INCLUI FORNECIMENTO). AF_11/2019</v>
      </c>
      <c r="D234" s="145" t="str">
        <f>VLOOKUP(A234,'PLANILHA S DESONERAÇÃO'!$A$12:$J$458,3,FALSE)</f>
        <v>SINAPI</v>
      </c>
      <c r="E234" s="145"/>
      <c r="F234" s="145" t="str">
        <f>VLOOKUP(A234,'PLANILHA S DESONERAÇÃO'!$A$12:$J$458,5,FALSE)</f>
        <v>UN</v>
      </c>
      <c r="G234" s="145">
        <f>VLOOKUP(A234,'PLANILHA S DESONERAÇÃO'!$A$11:$J$458,6,FALSE)</f>
        <v>1</v>
      </c>
      <c r="H234" s="158">
        <f>VLOOKUP(A234,'PLANILHA S DESONERAÇÃO'!$A$12:$J$458,9,FALSE)</f>
        <v>1305.67</v>
      </c>
      <c r="I234" s="158">
        <f>VLOOKUP(A234,'PLANILHA S DESONERAÇÃO'!$A$11:$J$458,10,FALSE)</f>
        <v>1305.67</v>
      </c>
      <c r="J234" s="439">
        <f t="shared" si="18"/>
        <v>0</v>
      </c>
      <c r="K234" s="153">
        <f t="shared" si="19"/>
        <v>0.99736999999999998</v>
      </c>
      <c r="L234" s="145" t="str">
        <f t="shared" si="20"/>
        <v>C</v>
      </c>
      <c r="N234" s="112">
        <f t="shared" si="21"/>
        <v>29895163.109999999</v>
      </c>
      <c r="O234" s="112">
        <f>VLOOKUP(A234,'PLANILHA S DESONERAÇÃO'!$A$11:$J$458,7,FALSE)</f>
        <v>1048.56</v>
      </c>
      <c r="Q234" s="176"/>
      <c r="R234" s="178"/>
      <c r="S234" s="178"/>
    </row>
    <row r="235" spans="1:19" ht="15.75" customHeight="1" x14ac:dyDescent="0.25">
      <c r="A235" s="142" t="str">
        <f>'PLANILHA S DESONERAÇÃO'!A125</f>
        <v>1.4.2.11</v>
      </c>
      <c r="B235" s="145">
        <f>VLOOKUP(A235,'PLANILHA S DESONERAÇÃO'!$A$12:$J$458,2,FALSE)</f>
        <v>100867</v>
      </c>
      <c r="C235" s="149" t="str">
        <f>VLOOKUP(A235,'PLANILHA S DESONERAÇÃO'!$A$12:$J$458,4,FALSE)</f>
        <v>BARRA DE APOIO RETA, EM ACO INOX POLIDO, COMPRIMENTO 70 CM, FIXADA NA PAREDE - FORNECIMENTO E INSTALAÇÃO. AF_01/2020</v>
      </c>
      <c r="D235" s="145" t="str">
        <f>VLOOKUP(A235,'PLANILHA S DESONERAÇÃO'!$A$12:$J$458,3,FALSE)</f>
        <v>SINAPI</v>
      </c>
      <c r="E235" s="145"/>
      <c r="F235" s="145" t="str">
        <f>VLOOKUP(A235,'PLANILHA S DESONERAÇÃO'!$A$12:$J$458,5,FALSE)</f>
        <v>UN</v>
      </c>
      <c r="G235" s="145">
        <f>VLOOKUP(A235,'PLANILHA S DESONERAÇÃO'!$A$11:$J$458,6,FALSE)</f>
        <v>3</v>
      </c>
      <c r="H235" s="158">
        <f>VLOOKUP(A235,'PLANILHA S DESONERAÇÃO'!$A$12:$J$458,9,FALSE)</f>
        <v>435.1</v>
      </c>
      <c r="I235" s="158">
        <f>VLOOKUP(A235,'PLANILHA S DESONERAÇÃO'!$A$11:$J$458,10,FALSE)</f>
        <v>1305.3</v>
      </c>
      <c r="J235" s="439">
        <f t="shared" si="18"/>
        <v>0</v>
      </c>
      <c r="K235" s="153">
        <f t="shared" si="19"/>
        <v>0.99741999999999997</v>
      </c>
      <c r="L235" s="145" t="str">
        <f t="shared" si="20"/>
        <v>C</v>
      </c>
      <c r="N235" s="112">
        <f t="shared" si="21"/>
        <v>29896468.41</v>
      </c>
      <c r="O235" s="112">
        <f>VLOOKUP(A235,'PLANILHA S DESONERAÇÃO'!$A$11:$J$458,7,FALSE)</f>
        <v>349.42</v>
      </c>
      <c r="Q235" s="176"/>
      <c r="R235" s="178"/>
      <c r="S235" s="178"/>
    </row>
    <row r="236" spans="1:19" ht="15.75" customHeight="1" x14ac:dyDescent="0.25">
      <c r="A236" s="142" t="str">
        <f>'PLANILHA S DESONERAÇÃO'!A224</f>
        <v>1.4.9.25</v>
      </c>
      <c r="B236" s="145">
        <f>VLOOKUP(A236,'PLANILHA S DESONERAÇÃO'!$A$12:$J$458,2,FALSE)</f>
        <v>151017</v>
      </c>
      <c r="C236" s="149" t="str">
        <f>VLOOKUP(A236,'PLANILHA S DESONERAÇÃO'!$A$12:$J$458,4,FALSE)</f>
        <v>Caixa de passagem de alvenaria de blocos de concreto 9x19x39cm, dimensões de 1.00x1.00x1.00m, com revestimento interno em chapisco e reboco tampa de concreto esp. 5cm e lastro de brita 5cm</v>
      </c>
      <c r="D236" s="145" t="str">
        <f>VLOOKUP(A236,'PLANILHA S DESONERAÇÃO'!$A$12:$J$458,3,FALSE)</f>
        <v>DER-ES</v>
      </c>
      <c r="E236" s="145"/>
      <c r="F236" s="145" t="str">
        <f>VLOOKUP(A236,'PLANILHA S DESONERAÇÃO'!$A$12:$J$458,5,FALSE)</f>
        <v>und</v>
      </c>
      <c r="G236" s="145">
        <f>VLOOKUP(A236,'PLANILHA S DESONERAÇÃO'!$A$11:$J$458,6,FALSE)</f>
        <v>1</v>
      </c>
      <c r="H236" s="158">
        <f>VLOOKUP(A236,'PLANILHA S DESONERAÇÃO'!$A$12:$J$458,9,FALSE)</f>
        <v>1304.21</v>
      </c>
      <c r="I236" s="158">
        <f>VLOOKUP(A236,'PLANILHA S DESONERAÇÃO'!$A$11:$J$458,10,FALSE)</f>
        <v>1304.21</v>
      </c>
      <c r="J236" s="439">
        <f t="shared" si="18"/>
        <v>0</v>
      </c>
      <c r="K236" s="153">
        <f t="shared" si="19"/>
        <v>0.99746000000000001</v>
      </c>
      <c r="L236" s="145" t="str">
        <f t="shared" si="20"/>
        <v>C</v>
      </c>
      <c r="N236" s="112">
        <f t="shared" si="21"/>
        <v>29897772.620000001</v>
      </c>
      <c r="O236" s="112">
        <f>VLOOKUP(A236,'PLANILHA S DESONERAÇÃO'!$A$11:$J$458,7,FALSE)</f>
        <v>1047.3900000000001</v>
      </c>
      <c r="Q236" s="176"/>
      <c r="R236" s="178"/>
      <c r="S236" s="178"/>
    </row>
    <row r="237" spans="1:19" ht="15.75" customHeight="1" x14ac:dyDescent="0.25">
      <c r="A237" s="142" t="str">
        <f>'PLANILHA S DESONERAÇÃO'!A78</f>
        <v>1.3.25.1</v>
      </c>
      <c r="B237" s="145">
        <f>VLOOKUP(A237,'PLANILHA S DESONERAÇÃO'!$A$12:$J$458,2,FALSE)</f>
        <v>407820</v>
      </c>
      <c r="C237" s="149" t="str">
        <f>VLOOKUP(A237,'PLANILHA S DESONERAÇÃO'!$A$12:$J$458,4,FALSE)</f>
        <v>Armação em aço CA-60 - fornecimento, preparo e colocação</v>
      </c>
      <c r="D237" s="145" t="str">
        <f>VLOOKUP(A237,'PLANILHA S DESONERAÇÃO'!$A$12:$J$458,3,FALSE)</f>
        <v>SICRO</v>
      </c>
      <c r="E237" s="145"/>
      <c r="F237" s="145" t="str">
        <f>VLOOKUP(A237,'PLANILHA S DESONERAÇÃO'!$A$12:$J$458,5,FALSE)</f>
        <v>kg</v>
      </c>
      <c r="G237" s="145">
        <f>VLOOKUP(A237,'PLANILHA S DESONERAÇÃO'!$A$11:$J$458,6,FALSE)</f>
        <v>78</v>
      </c>
      <c r="H237" s="158">
        <f>VLOOKUP(A237,'PLANILHA S DESONERAÇÃO'!$A$12:$J$458,9,FALSE)</f>
        <v>16.47</v>
      </c>
      <c r="I237" s="158">
        <f>VLOOKUP(A237,'PLANILHA S DESONERAÇÃO'!$A$11:$J$458,10,FALSE)</f>
        <v>1284.6600000000001</v>
      </c>
      <c r="J237" s="439">
        <f t="shared" si="18"/>
        <v>0</v>
      </c>
      <c r="K237" s="153">
        <f t="shared" si="19"/>
        <v>0.99750000000000005</v>
      </c>
      <c r="L237" s="145" t="str">
        <f t="shared" si="20"/>
        <v>C</v>
      </c>
      <c r="N237" s="112">
        <f t="shared" si="21"/>
        <v>29899057.280000001</v>
      </c>
      <c r="O237" s="112">
        <f>VLOOKUP(A237,'PLANILHA S DESONERAÇÃO'!$A$11:$J$458,7,FALSE)</f>
        <v>13.23</v>
      </c>
      <c r="Q237" s="176"/>
      <c r="R237" s="178"/>
      <c r="S237" s="178"/>
    </row>
    <row r="238" spans="1:19" ht="15.75" customHeight="1" x14ac:dyDescent="0.25">
      <c r="A238" s="142" t="str">
        <f>'PLANILHA S DESONERAÇÃO'!A419</f>
        <v>1.5.5.30</v>
      </c>
      <c r="B238" s="145">
        <f>VLOOKUP(A238,'PLANILHA S DESONERAÇÃO'!$A$12:$J$458,2,FALSE)</f>
        <v>92988</v>
      </c>
      <c r="C238" s="149" t="str">
        <f>VLOOKUP(A238,'PLANILHA S DESONERAÇÃO'!$A$12:$J$458,4,FALSE)</f>
        <v>CABO DE COBRE FLEXÍVEL ISOLADO, 50 MM², ANTI-CHAMA 0,6/1,0 KV, PARA DISTRIBUIÇÃO - FORNECIMENTO E INSTALAÇÃO. AF_12/2015</v>
      </c>
      <c r="D238" s="145" t="str">
        <f>VLOOKUP(A238,'PLANILHA S DESONERAÇÃO'!$A$12:$J$458,3,FALSE)</f>
        <v>SINAPI</v>
      </c>
      <c r="E238" s="145"/>
      <c r="F238" s="145" t="str">
        <f>VLOOKUP(A238,'PLANILHA S DESONERAÇÃO'!$A$12:$J$458,5,FALSE)</f>
        <v>M</v>
      </c>
      <c r="G238" s="145">
        <f>VLOOKUP(A238,'PLANILHA S DESONERAÇÃO'!$A$11:$J$458,6,FALSE)</f>
        <v>20</v>
      </c>
      <c r="H238" s="158">
        <f>VLOOKUP(A238,'PLANILHA S DESONERAÇÃO'!$A$12:$J$458,9,FALSE)</f>
        <v>61.77</v>
      </c>
      <c r="I238" s="158">
        <f>VLOOKUP(A238,'PLANILHA S DESONERAÇÃO'!$A$11:$J$458,10,FALSE)</f>
        <v>1235.4000000000001</v>
      </c>
      <c r="J238" s="439">
        <f t="shared" si="18"/>
        <v>0</v>
      </c>
      <c r="K238" s="153">
        <f t="shared" si="19"/>
        <v>0.99753999999999998</v>
      </c>
      <c r="L238" s="145" t="str">
        <f t="shared" si="20"/>
        <v>C</v>
      </c>
      <c r="N238" s="112">
        <f t="shared" si="21"/>
        <v>29900292.68</v>
      </c>
      <c r="O238" s="112">
        <f>VLOOKUP(A238,'PLANILHA S DESONERAÇÃO'!$A$11:$J$458,7,FALSE)</f>
        <v>49.61</v>
      </c>
      <c r="Q238" s="176"/>
      <c r="R238" s="178"/>
      <c r="S238" s="178"/>
    </row>
    <row r="239" spans="1:19" ht="15.75" customHeight="1" x14ac:dyDescent="0.25">
      <c r="A239" s="142" t="str">
        <f>'PLANILHA S DESONERAÇÃO'!A99</f>
        <v>1.4.1.2</v>
      </c>
      <c r="B239" s="145">
        <f>VLOOKUP(A239,'PLANILHA S DESONERAÇÃO'!$A$12:$J$458,2,FALSE)</f>
        <v>87904</v>
      </c>
      <c r="C239" s="149" t="str">
        <f>VLOOKUP(A239,'PLANILHA S DESONERAÇÃO'!$A$12:$J$458,4,FALSE)</f>
        <v>CHAPISCO APLICADO EM ALVENARIA (COM PRESENÇA DE VÃOS) E ESTRUTURAS DE CONCRETO DE FACHADA, COM COLHER DE PEDREIRO. ARGAMASSA TRAÇO 1:3 COM PREPARO MANUAL. AF_06/2014</v>
      </c>
      <c r="D239" s="145" t="str">
        <f>VLOOKUP(A239,'PLANILHA S DESONERAÇÃO'!$A$12:$J$458,3,FALSE)</f>
        <v>SINAPI</v>
      </c>
      <c r="E239" s="145"/>
      <c r="F239" s="145" t="str">
        <f>VLOOKUP(A239,'PLANILHA S DESONERAÇÃO'!$A$12:$J$458,5,FALSE)</f>
        <v>M2</v>
      </c>
      <c r="G239" s="145">
        <f>VLOOKUP(A239,'PLANILHA S DESONERAÇÃO'!$A$11:$J$458,6,FALSE)</f>
        <v>120.9</v>
      </c>
      <c r="H239" s="158">
        <f>VLOOKUP(A239,'PLANILHA S DESONERAÇÃO'!$A$12:$J$458,9,FALSE)</f>
        <v>10.210000000000001</v>
      </c>
      <c r="I239" s="158">
        <f>VLOOKUP(A239,'PLANILHA S DESONERAÇÃO'!$A$11:$J$458,10,FALSE)</f>
        <v>1234.3900000000001</v>
      </c>
      <c r="J239" s="439">
        <f t="shared" si="18"/>
        <v>0</v>
      </c>
      <c r="K239" s="153">
        <f t="shared" si="19"/>
        <v>0.99758999999999998</v>
      </c>
      <c r="L239" s="145" t="str">
        <f t="shared" si="20"/>
        <v>C</v>
      </c>
      <c r="N239" s="112">
        <f t="shared" si="21"/>
        <v>29901527.07</v>
      </c>
      <c r="O239" s="112">
        <f>VLOOKUP(A239,'PLANILHA S DESONERAÇÃO'!$A$11:$J$458,7,FALSE)</f>
        <v>8.1999999999999993</v>
      </c>
      <c r="Q239" s="176"/>
      <c r="R239" s="178"/>
      <c r="S239" s="178"/>
    </row>
    <row r="240" spans="1:19" ht="15.75" customHeight="1" x14ac:dyDescent="0.25">
      <c r="A240" s="142" t="str">
        <f>'PLANILHA S DESONERAÇÃO'!A348</f>
        <v>1.5.2.8.7</v>
      </c>
      <c r="B240" s="145">
        <f>VLOOKUP(A240,'PLANILHA S DESONERAÇÃO'!$A$12:$J$458,2,FALSE)</f>
        <v>160312</v>
      </c>
      <c r="C240" s="149" t="str">
        <f>VLOOKUP(A240,'PLANILHA S DESONERAÇÃO'!$A$12:$J$458,4,FALSE)</f>
        <v>Kit completo para solda Exotérmica (Molde HCL 5/8" Ref: TEL905611 / Cartucho n° 115 Ref: TEL 909115 / Alicate Z 201 Ref: TEL 998201), marca de referência Termotécnica ou equivalente</v>
      </c>
      <c r="D240" s="145" t="str">
        <f>VLOOKUP(A240,'PLANILHA S DESONERAÇÃO'!$A$12:$J$458,3,FALSE)</f>
        <v>DER-ES</v>
      </c>
      <c r="E240" s="145"/>
      <c r="F240" s="145" t="str">
        <f>VLOOKUP(A240,'PLANILHA S DESONERAÇÃO'!$A$12:$J$458,5,FALSE)</f>
        <v>und</v>
      </c>
      <c r="G240" s="145">
        <f>VLOOKUP(A240,'PLANILHA S DESONERAÇÃO'!$A$11:$J$458,6,FALSE)</f>
        <v>21</v>
      </c>
      <c r="H240" s="158">
        <f>VLOOKUP(A240,'PLANILHA S DESONERAÇÃO'!$A$12:$J$458,9,FALSE)</f>
        <v>58.6</v>
      </c>
      <c r="I240" s="158">
        <f>VLOOKUP(A240,'PLANILHA S DESONERAÇÃO'!$A$11:$J$458,10,FALSE)</f>
        <v>1230.5999999999999</v>
      </c>
      <c r="J240" s="439">
        <f t="shared" si="18"/>
        <v>0</v>
      </c>
      <c r="K240" s="153">
        <f t="shared" si="19"/>
        <v>0.99763000000000002</v>
      </c>
      <c r="L240" s="145" t="str">
        <f t="shared" si="20"/>
        <v>C</v>
      </c>
      <c r="N240" s="112">
        <f t="shared" si="21"/>
        <v>29902757.670000002</v>
      </c>
      <c r="O240" s="112">
        <f>VLOOKUP(A240,'PLANILHA S DESONERAÇÃO'!$A$11:$J$458,7,FALSE)</f>
        <v>47.06</v>
      </c>
      <c r="Q240" s="176"/>
      <c r="R240" s="178"/>
      <c r="S240" s="178"/>
    </row>
    <row r="241" spans="1:19" ht="15.75" customHeight="1" x14ac:dyDescent="0.25">
      <c r="A241" s="142" t="str">
        <f>'PLANILHA S DESONERAÇÃO'!A371</f>
        <v>1.5.4.5</v>
      </c>
      <c r="B241" s="145">
        <f>VLOOKUP(A241,'PLANILHA S DESONERAÇÃO'!$A$12:$J$458,2,FALSE)</f>
        <v>160319</v>
      </c>
      <c r="C241" s="149" t="str">
        <f>VLOOKUP(A241,'PLANILHA S DESONERAÇÃO'!$A$12:$J$458,4,FALSE)</f>
        <v>Presilha de latão ref. 744, inclusive parafuso fenda DN 4,2x32mm e bucha nylon DN 6mm e vedação dos furos com poliuretano ref. 5905, marca de ref. Termotécnica ou equivalente</v>
      </c>
      <c r="D241" s="145" t="str">
        <f>VLOOKUP(A241,'PLANILHA S DESONERAÇÃO'!$A$12:$J$458,3,FALSE)</f>
        <v>DER-ES</v>
      </c>
      <c r="E241" s="145"/>
      <c r="F241" s="145" t="str">
        <f>VLOOKUP(A241,'PLANILHA S DESONERAÇÃO'!$A$12:$J$458,5,FALSE)</f>
        <v>und</v>
      </c>
      <c r="G241" s="145">
        <f>VLOOKUP(A241,'PLANILHA S DESONERAÇÃO'!$A$11:$J$458,6,FALSE)</f>
        <v>87</v>
      </c>
      <c r="H241" s="158">
        <f>VLOOKUP(A241,'PLANILHA S DESONERAÇÃO'!$A$12:$J$458,9,FALSE)</f>
        <v>14.03</v>
      </c>
      <c r="I241" s="158">
        <f>VLOOKUP(A241,'PLANILHA S DESONERAÇÃO'!$A$11:$J$458,10,FALSE)</f>
        <v>1220.6099999999999</v>
      </c>
      <c r="J241" s="439">
        <f t="shared" si="18"/>
        <v>0</v>
      </c>
      <c r="K241" s="153">
        <f t="shared" si="19"/>
        <v>0.99766999999999995</v>
      </c>
      <c r="L241" s="145" t="str">
        <f t="shared" si="20"/>
        <v>C</v>
      </c>
      <c r="N241" s="112">
        <f t="shared" si="21"/>
        <v>29903978.280000001</v>
      </c>
      <c r="O241" s="112">
        <f>VLOOKUP(A241,'PLANILHA S DESONERAÇÃO'!$A$11:$J$458,7,FALSE)</f>
        <v>11.27</v>
      </c>
      <c r="Q241" s="176"/>
      <c r="R241" s="178"/>
      <c r="S241" s="178"/>
    </row>
    <row r="242" spans="1:19" ht="15.75" customHeight="1" x14ac:dyDescent="0.25">
      <c r="A242" s="142" t="str">
        <f>'PLANILHA S DESONERAÇÃO'!A214</f>
        <v>1.4.9.15</v>
      </c>
      <c r="B242" s="145">
        <f>VLOOKUP(A242,'PLANILHA S DESONERAÇÃO'!$A$12:$J$458,2,FALSE)</f>
        <v>141907</v>
      </c>
      <c r="C242" s="149" t="str">
        <f>VLOOKUP(A242,'PLANILHA S DESONERAÇÃO'!$A$12:$J$458,4,FALSE)</f>
        <v>Tubo de PVC rígido soldável branco, para esgoto, diâmetro 50mm (2"), inclusive conexões</v>
      </c>
      <c r="D242" s="145" t="str">
        <f>VLOOKUP(A242,'PLANILHA S DESONERAÇÃO'!$A$12:$J$458,3,FALSE)</f>
        <v>DER-ES</v>
      </c>
      <c r="E242" s="145"/>
      <c r="F242" s="145" t="str">
        <f>VLOOKUP(A242,'PLANILHA S DESONERAÇÃO'!$A$12:$J$458,5,FALSE)</f>
        <v>m</v>
      </c>
      <c r="G242" s="145">
        <f>VLOOKUP(A242,'PLANILHA S DESONERAÇÃO'!$A$11:$J$458,6,FALSE)</f>
        <v>20</v>
      </c>
      <c r="H242" s="158">
        <f>VLOOKUP(A242,'PLANILHA S DESONERAÇÃO'!$A$12:$J$458,9,FALSE)</f>
        <v>60.64</v>
      </c>
      <c r="I242" s="158">
        <f>VLOOKUP(A242,'PLANILHA S DESONERAÇÃO'!$A$11:$J$458,10,FALSE)</f>
        <v>1212.8</v>
      </c>
      <c r="J242" s="439">
        <f t="shared" si="18"/>
        <v>0</v>
      </c>
      <c r="K242" s="153">
        <f t="shared" si="19"/>
        <v>0.99770999999999999</v>
      </c>
      <c r="L242" s="145" t="str">
        <f t="shared" si="20"/>
        <v>C</v>
      </c>
      <c r="N242" s="112">
        <f t="shared" si="21"/>
        <v>29905191.079999998</v>
      </c>
      <c r="O242" s="112">
        <f>VLOOKUP(A242,'PLANILHA S DESONERAÇÃO'!$A$11:$J$458,7,FALSE)</f>
        <v>48.7</v>
      </c>
      <c r="Q242" s="176"/>
      <c r="R242" s="178"/>
      <c r="S242" s="178"/>
    </row>
    <row r="243" spans="1:19" ht="15.75" customHeight="1" x14ac:dyDescent="0.25">
      <c r="A243" s="142" t="str">
        <f>'PLANILHA S DESONERAÇÃO'!A81</f>
        <v>1.3.25.4</v>
      </c>
      <c r="B243" s="145">
        <f>VLOOKUP(A243,'PLANILHA S DESONERAÇÃO'!$A$12:$J$458,2,FALSE)</f>
        <v>44535</v>
      </c>
      <c r="C243" s="149" t="str">
        <f>VLOOKUP(A243,'PLANILHA S DESONERAÇÃO'!$A$12:$J$458,4,FALSE)</f>
        <v>SERVICO DE BOMBEAMENTO DE CONCRETO COM CONSUMO MINIMO DE 40 M3</v>
      </c>
      <c r="D243" s="145" t="str">
        <f>VLOOKUP(A243,'PLANILHA S DESONERAÇÃO'!$A$12:$J$458,3,FALSE)</f>
        <v>SINAPI</v>
      </c>
      <c r="E243" s="145"/>
      <c r="F243" s="145" t="str">
        <f>VLOOKUP(A243,'PLANILHA S DESONERAÇÃO'!$A$12:$J$458,5,FALSE)</f>
        <v>M3</v>
      </c>
      <c r="G243" s="145">
        <f>VLOOKUP(A243,'PLANILHA S DESONERAÇÃO'!$A$11:$J$458,6,FALSE)</f>
        <v>18.5</v>
      </c>
      <c r="H243" s="158">
        <f>VLOOKUP(A243,'PLANILHA S DESONERAÇÃO'!$A$12:$J$458,9,FALSE)</f>
        <v>65.290000000000006</v>
      </c>
      <c r="I243" s="158">
        <f>VLOOKUP(A243,'PLANILHA S DESONERAÇÃO'!$A$11:$J$458,10,FALSE)</f>
        <v>1207.8699999999999</v>
      </c>
      <c r="J243" s="439">
        <f t="shared" si="18"/>
        <v>0</v>
      </c>
      <c r="K243" s="153">
        <f t="shared" si="19"/>
        <v>0.99775000000000003</v>
      </c>
      <c r="L243" s="145" t="str">
        <f t="shared" si="20"/>
        <v>C</v>
      </c>
      <c r="N243" s="112">
        <f t="shared" si="21"/>
        <v>29906398.949999999</v>
      </c>
      <c r="O243" s="112">
        <f>VLOOKUP(A243,'PLANILHA S DESONERAÇÃO'!$A$11:$J$458,7,FALSE)</f>
        <v>52.43</v>
      </c>
      <c r="Q243" s="176"/>
      <c r="R243" s="178"/>
      <c r="S243" s="178"/>
    </row>
    <row r="244" spans="1:19" ht="15.75" customHeight="1" x14ac:dyDescent="0.25">
      <c r="A244" s="142" t="str">
        <f>'PLANILHA S DESONERAÇÃO'!A169</f>
        <v>1.4.6.8</v>
      </c>
      <c r="B244" s="145">
        <f>VLOOKUP(A244,'PLANILHA S DESONERAÇÃO'!$A$12:$J$458,2,FALSE)</f>
        <v>87250</v>
      </c>
      <c r="C244" s="149" t="str">
        <f>VLOOKUP(A244,'PLANILHA S DESONERAÇÃO'!$A$12:$J$458,4,FALSE)</f>
        <v>REVESTIMENTO CERÂMICO PARA PISO COM PLACAS TIPO ESMALTADA EXTRA DE DIMENSÕES 45X45 CM APLICADA EM AMBIENTES DE ÁREA ENTRE 5 M2 E 10 M2. AF_06/2014</v>
      </c>
      <c r="D244" s="145" t="str">
        <f>VLOOKUP(A244,'PLANILHA S DESONERAÇÃO'!$A$12:$J$458,3,FALSE)</f>
        <v>SINAPI</v>
      </c>
      <c r="E244" s="145"/>
      <c r="F244" s="145" t="str">
        <f>VLOOKUP(A244,'PLANILHA S DESONERAÇÃO'!$A$12:$J$458,5,FALSE)</f>
        <v>M2</v>
      </c>
      <c r="G244" s="145">
        <f>VLOOKUP(A244,'PLANILHA S DESONERAÇÃO'!$A$11:$J$458,6,FALSE)</f>
        <v>10.5</v>
      </c>
      <c r="H244" s="158">
        <f>VLOOKUP(A244,'PLANILHA S DESONERAÇÃO'!$A$12:$J$458,9,FALSE)</f>
        <v>83.1</v>
      </c>
      <c r="I244" s="158">
        <f>VLOOKUP(A244,'PLANILHA S DESONERAÇÃO'!$A$11:$J$458,10,FALSE)</f>
        <v>872.55</v>
      </c>
      <c r="J244" s="439">
        <f t="shared" si="18"/>
        <v>0</v>
      </c>
      <c r="K244" s="153">
        <f t="shared" si="19"/>
        <v>0.99778</v>
      </c>
      <c r="L244" s="145" t="str">
        <f t="shared" si="20"/>
        <v>C</v>
      </c>
      <c r="N244" s="112">
        <f t="shared" si="21"/>
        <v>29907271.5</v>
      </c>
      <c r="O244" s="112">
        <f>VLOOKUP(A244,'PLANILHA S DESONERAÇÃO'!$A$11:$J$458,7,FALSE)</f>
        <v>66.739999999999995</v>
      </c>
      <c r="Q244" s="176"/>
      <c r="R244" s="178"/>
      <c r="S244" s="178"/>
    </row>
    <row r="245" spans="1:19" ht="15.75" customHeight="1" x14ac:dyDescent="0.25">
      <c r="A245" s="142" t="str">
        <f>'PLANILHA S DESONERAÇÃO'!A165</f>
        <v>1.4.6.4</v>
      </c>
      <c r="B245" s="145">
        <f>VLOOKUP(A245,'PLANILHA S DESONERAÇÃO'!$A$12:$J$458,2,FALSE)</f>
        <v>89170</v>
      </c>
      <c r="C245" s="149" t="str">
        <f>VLOOKUP(A245,'PLANILHA S DESONERAÇÃO'!$A$12:$J$458,4,FALSE)</f>
        <v>(COMPOSIÇÃO REPRESENTATIVA) DO SERVIÇO DE REVESTIMENTO CERÂMICO PARA PAREDES INTERNAS, MEIA PAREDE, OU PAREDE INTEIRA, PLACAS GRÊS OU SEMI-GRÊS DE 20X20 CM, PARA EDIFICAÇÕES HABITACIONAIS UNIFAMILIAR (CASAS) E EDIFICAÇÕES PÚBLICAS PADRÃO. AF_11/2014</v>
      </c>
      <c r="D245" s="145" t="str">
        <f>VLOOKUP(A245,'PLANILHA S DESONERAÇÃO'!$A$12:$J$458,3,FALSE)</f>
        <v>SINAPI</v>
      </c>
      <c r="E245" s="145"/>
      <c r="F245" s="145" t="str">
        <f>VLOOKUP(A245,'PLANILHA S DESONERAÇÃO'!$A$12:$J$458,5,FALSE)</f>
        <v>M2</v>
      </c>
      <c r="G245" s="145">
        <f>VLOOKUP(A245,'PLANILHA S DESONERAÇÃO'!$A$11:$J$458,6,FALSE)</f>
        <v>13.65</v>
      </c>
      <c r="H245" s="158">
        <f>VLOOKUP(A245,'PLANILHA S DESONERAÇÃO'!$A$12:$J$458,9,FALSE)</f>
        <v>82.71</v>
      </c>
      <c r="I245" s="158">
        <f>VLOOKUP(A245,'PLANILHA S DESONERAÇÃO'!$A$11:$J$458,10,FALSE)</f>
        <v>1128.99</v>
      </c>
      <c r="J245" s="439">
        <f t="shared" si="18"/>
        <v>0</v>
      </c>
      <c r="K245" s="153">
        <f t="shared" si="19"/>
        <v>0.99780999999999997</v>
      </c>
      <c r="L245" s="145" t="str">
        <f t="shared" si="20"/>
        <v>C</v>
      </c>
      <c r="N245" s="112">
        <f t="shared" si="21"/>
        <v>29908400.489999998</v>
      </c>
      <c r="O245" s="112">
        <f>VLOOKUP(A245,'PLANILHA S DESONERAÇÃO'!$A$11:$J$458,7,FALSE)</f>
        <v>66.42</v>
      </c>
      <c r="Q245" s="176"/>
      <c r="R245" s="178"/>
      <c r="S245" s="178"/>
    </row>
    <row r="246" spans="1:19" ht="15.75" customHeight="1" x14ac:dyDescent="0.25">
      <c r="A246" s="142" t="str">
        <f>'PLANILHA S DESONERAÇÃO'!A369</f>
        <v>1.5.4.3</v>
      </c>
      <c r="B246" s="145">
        <f>VLOOKUP(A246,'PLANILHA S DESONERAÇÃO'!$A$12:$J$458,2,FALSE)</f>
        <v>160309</v>
      </c>
      <c r="C246" s="149" t="str">
        <f>VLOOKUP(A246,'PLANILHA S DESONERAÇÃO'!$A$12:$J$458,4,FALSE)</f>
        <v>Terminal aéreo 1 furo 5/16x250mm ref: TEL-044, Termotécnica ou similar.</v>
      </c>
      <c r="D246" s="145" t="str">
        <f>VLOOKUP(A246,'PLANILHA S DESONERAÇÃO'!$A$12:$J$458,3,FALSE)</f>
        <v>DER-ES</v>
      </c>
      <c r="E246" s="145"/>
      <c r="F246" s="145" t="str">
        <f>VLOOKUP(A246,'PLANILHA S DESONERAÇÃO'!$A$12:$J$458,5,FALSE)</f>
        <v>und</v>
      </c>
      <c r="G246" s="145">
        <f>VLOOKUP(A246,'PLANILHA S DESONERAÇÃO'!$A$11:$J$458,6,FALSE)</f>
        <v>7</v>
      </c>
      <c r="H246" s="158">
        <f>VLOOKUP(A246,'PLANILHA S DESONERAÇÃO'!$A$12:$J$458,9,FALSE)</f>
        <v>161.22999999999999</v>
      </c>
      <c r="I246" s="158">
        <f>VLOOKUP(A246,'PLANILHA S DESONERAÇÃO'!$A$11:$J$458,10,FALSE)</f>
        <v>1128.6099999999999</v>
      </c>
      <c r="J246" s="439">
        <f t="shared" si="18"/>
        <v>0</v>
      </c>
      <c r="K246" s="153">
        <f t="shared" si="19"/>
        <v>0.99785000000000001</v>
      </c>
      <c r="L246" s="145" t="str">
        <f t="shared" si="20"/>
        <v>C</v>
      </c>
      <c r="N246" s="112">
        <f t="shared" si="21"/>
        <v>29909529.100000001</v>
      </c>
      <c r="O246" s="112">
        <f>VLOOKUP(A246,'PLANILHA S DESONERAÇÃO'!$A$11:$J$458,7,FALSE)</f>
        <v>129.47999999999999</v>
      </c>
      <c r="Q246" s="176"/>
      <c r="R246" s="178"/>
      <c r="S246" s="178"/>
    </row>
    <row r="247" spans="1:19" ht="15.75" customHeight="1" x14ac:dyDescent="0.25">
      <c r="A247" s="142" t="str">
        <f>'PLANILHA S DESONERAÇÃO'!A392</f>
        <v>1.5.5.3</v>
      </c>
      <c r="B247" s="145" t="str">
        <f>VLOOKUP(A247,'PLANILHA S DESONERAÇÃO'!$A$12:$J$458,2,FALSE)</f>
        <v>COMP-53</v>
      </c>
      <c r="C247" s="149" t="str">
        <f>VLOOKUP(A247,'PLANILHA S DESONERAÇÃO'!$A$12:$J$458,4,FALSE)</f>
        <v>CABO DE FIBRA ÓPTICA, 02 PARES</v>
      </c>
      <c r="D247" s="145" t="str">
        <f>VLOOKUP(A247,'PLANILHA S DESONERAÇÃO'!$A$12:$J$458,3,FALSE)</f>
        <v>Composições Próprias</v>
      </c>
      <c r="E247" s="145"/>
      <c r="F247" s="145" t="str">
        <f>VLOOKUP(A247,'PLANILHA S DESONERAÇÃO'!$A$12:$J$458,5,FALSE)</f>
        <v>M</v>
      </c>
      <c r="G247" s="145">
        <f>VLOOKUP(A247,'PLANILHA S DESONERAÇÃO'!$A$11:$J$458,6,FALSE)</f>
        <v>120</v>
      </c>
      <c r="H247" s="158">
        <f>VLOOKUP(A247,'PLANILHA S DESONERAÇÃO'!$A$12:$J$458,9,FALSE)</f>
        <v>9.34</v>
      </c>
      <c r="I247" s="158">
        <f>VLOOKUP(A247,'PLANILHA S DESONERAÇÃO'!$A$11:$J$458,10,FALSE)</f>
        <v>1120.8</v>
      </c>
      <c r="J247" s="439">
        <f t="shared" si="18"/>
        <v>0</v>
      </c>
      <c r="K247" s="153">
        <f t="shared" si="19"/>
        <v>0.99789000000000005</v>
      </c>
      <c r="L247" s="145" t="str">
        <f t="shared" si="20"/>
        <v>C</v>
      </c>
      <c r="N247" s="112">
        <f t="shared" si="21"/>
        <v>29910649.899999999</v>
      </c>
      <c r="O247" s="112">
        <f>VLOOKUP(A247,'PLANILHA S DESONERAÇÃO'!$A$11:$J$458,7,FALSE)</f>
        <v>7.5</v>
      </c>
      <c r="Q247" s="176"/>
      <c r="R247" s="178"/>
      <c r="S247" s="178"/>
    </row>
    <row r="248" spans="1:19" ht="15.75" customHeight="1" x14ac:dyDescent="0.25">
      <c r="A248" s="142" t="str">
        <f>'PLANILHA S DESONERAÇÃO'!A376</f>
        <v>1.5.4.10</v>
      </c>
      <c r="B248" s="145">
        <f>VLOOKUP(A248,'PLANILHA S DESONERAÇÃO'!$A$12:$J$458,2,FALSE)</f>
        <v>96989</v>
      </c>
      <c r="C248" s="149" t="str">
        <f>VLOOKUP(A248,'PLANILHA S DESONERAÇÃO'!$A$12:$J$458,4,FALSE)</f>
        <v>CAPTOR TIPO FRANKLIN PARA SPDA - FORNECIMENTO E INSTALAÇÃO. AF_12/2017</v>
      </c>
      <c r="D248" s="145" t="str">
        <f>VLOOKUP(A248,'PLANILHA S DESONERAÇÃO'!$A$12:$J$458,3,FALSE)</f>
        <v>SINAPI</v>
      </c>
      <c r="E248" s="145"/>
      <c r="F248" s="145" t="str">
        <f>VLOOKUP(A248,'PLANILHA S DESONERAÇÃO'!$A$12:$J$458,5,FALSE)</f>
        <v>UN</v>
      </c>
      <c r="G248" s="145">
        <f>VLOOKUP(A248,'PLANILHA S DESONERAÇÃO'!$A$11:$J$458,6,FALSE)</f>
        <v>8</v>
      </c>
      <c r="H248" s="158">
        <f>VLOOKUP(A248,'PLANILHA S DESONERAÇÃO'!$A$12:$J$458,9,FALSE)</f>
        <v>139.94</v>
      </c>
      <c r="I248" s="158">
        <f>VLOOKUP(A248,'PLANILHA S DESONERAÇÃO'!$A$11:$J$458,10,FALSE)</f>
        <v>1119.52</v>
      </c>
      <c r="J248" s="439">
        <f t="shared" si="18"/>
        <v>0</v>
      </c>
      <c r="K248" s="153">
        <f t="shared" si="19"/>
        <v>0.99792999999999998</v>
      </c>
      <c r="L248" s="145" t="str">
        <f t="shared" si="20"/>
        <v>C</v>
      </c>
      <c r="N248" s="112">
        <f t="shared" si="21"/>
        <v>29911769.420000002</v>
      </c>
      <c r="O248" s="112">
        <f>VLOOKUP(A248,'PLANILHA S DESONERAÇÃO'!$A$11:$J$458,7,FALSE)</f>
        <v>112.38</v>
      </c>
      <c r="Q248" s="176"/>
      <c r="R248" s="178"/>
      <c r="S248" s="178"/>
    </row>
    <row r="249" spans="1:19" ht="15.75" customHeight="1" x14ac:dyDescent="0.25">
      <c r="A249" s="142" t="str">
        <f>'PLANILHA S DESONERAÇÃO'!A352</f>
        <v>1.5.3.3</v>
      </c>
      <c r="B249" s="145" t="str">
        <f>VLOOKUP(A249,'PLANILHA S DESONERAÇÃO'!$A$12:$J$458,2,FALSE)</f>
        <v>COMP-46</v>
      </c>
      <c r="C249" s="149" t="str">
        <f>VLOOKUP(A249,'PLANILHA S DESONERAÇÃO'!$A$12:$J$458,4,FALSE)</f>
        <v>MUFLA TERMINAL PRIMARIA UNIPOLAR USO INTERNO PARA CABO 35/120MM2 ISOLACAO 15/25KV EM EPR - BORRACHA DE SILICONE</v>
      </c>
      <c r="D249" s="145" t="str">
        <f>VLOOKUP(A249,'PLANILHA S DESONERAÇÃO'!$A$12:$J$458,3,FALSE)</f>
        <v>Composições Próprias</v>
      </c>
      <c r="E249" s="145"/>
      <c r="F249" s="145" t="str">
        <f>VLOOKUP(A249,'PLANILHA S DESONERAÇÃO'!$A$12:$J$458,5,FALSE)</f>
        <v>UN</v>
      </c>
      <c r="G249" s="145">
        <f>VLOOKUP(A249,'PLANILHA S DESONERAÇÃO'!$A$11:$J$458,6,FALSE)</f>
        <v>4</v>
      </c>
      <c r="H249" s="158">
        <f>VLOOKUP(A249,'PLANILHA S DESONERAÇÃO'!$A$12:$J$458,9,FALSE)</f>
        <v>277.68</v>
      </c>
      <c r="I249" s="158">
        <f>VLOOKUP(A249,'PLANILHA S DESONERAÇÃO'!$A$11:$J$458,10,FALSE)</f>
        <v>1110.72</v>
      </c>
      <c r="J249" s="439">
        <f t="shared" si="18"/>
        <v>0</v>
      </c>
      <c r="K249" s="153">
        <f t="shared" si="19"/>
        <v>0.99795999999999996</v>
      </c>
      <c r="L249" s="145" t="str">
        <f t="shared" si="20"/>
        <v>C</v>
      </c>
      <c r="N249" s="112">
        <f t="shared" si="21"/>
        <v>29912880.140000001</v>
      </c>
      <c r="O249" s="112">
        <f>VLOOKUP(A249,'PLANILHA S DESONERAÇÃO'!$A$11:$J$458,7,FALSE)</f>
        <v>223</v>
      </c>
      <c r="Q249" s="176"/>
      <c r="R249" s="178"/>
      <c r="S249" s="178"/>
    </row>
    <row r="250" spans="1:19" ht="15.75" customHeight="1" x14ac:dyDescent="0.25">
      <c r="A250" s="142" t="str">
        <f>'PLANILHA S DESONERAÇÃO'!A353</f>
        <v>1.5.3.4</v>
      </c>
      <c r="B250" s="145" t="str">
        <f>VLOOKUP(A250,'PLANILHA S DESONERAÇÃO'!$A$12:$J$458,2,FALSE)</f>
        <v>I049101</v>
      </c>
      <c r="C250" s="149" t="str">
        <f>VLOOKUP(A250,'PLANILHA S DESONERAÇÃO'!$A$12:$J$458,4,FALSE)</f>
        <v>CRUZETA DE MADEIRA P/ POSTE 90 X 135 X 2400MM</v>
      </c>
      <c r="D250" s="145" t="str">
        <f>VLOOKUP(A250,'PLANILHA S DESONERAÇÃO'!$A$12:$J$458,3,FALSE)</f>
        <v>DER-ES</v>
      </c>
      <c r="E250" s="145"/>
      <c r="F250" s="145" t="str">
        <f>VLOOKUP(A250,'PLANILHA S DESONERAÇÃO'!$A$12:$J$458,5,FALSE)</f>
        <v>UN</v>
      </c>
      <c r="G250" s="145">
        <f>VLOOKUP(A250,'PLANILHA S DESONERAÇÃO'!$A$11:$J$458,6,FALSE)</f>
        <v>2</v>
      </c>
      <c r="H250" s="158">
        <f>VLOOKUP(A250,'PLANILHA S DESONERAÇÃO'!$A$12:$J$458,9,FALSE)</f>
        <v>551.21</v>
      </c>
      <c r="I250" s="158">
        <f>VLOOKUP(A250,'PLANILHA S DESONERAÇÃO'!$A$11:$J$458,10,FALSE)</f>
        <v>1102.42</v>
      </c>
      <c r="J250" s="439">
        <f t="shared" si="18"/>
        <v>0</v>
      </c>
      <c r="K250" s="153">
        <f t="shared" si="19"/>
        <v>0.998</v>
      </c>
      <c r="L250" s="145" t="str">
        <f t="shared" si="20"/>
        <v>C</v>
      </c>
      <c r="N250" s="112">
        <f t="shared" si="21"/>
        <v>29913982.559999999</v>
      </c>
      <c r="O250" s="112">
        <f>VLOOKUP(A250,'PLANILHA S DESONERAÇÃO'!$A$11:$J$458,7,FALSE)</f>
        <v>442.67</v>
      </c>
      <c r="Q250" s="176"/>
      <c r="R250" s="178"/>
      <c r="S250" s="178"/>
    </row>
    <row r="251" spans="1:19" ht="15.75" customHeight="1" x14ac:dyDescent="0.25">
      <c r="A251" s="142" t="str">
        <f>'PLANILHA S DESONERAÇÃO'!A404</f>
        <v>1.5.5.15</v>
      </c>
      <c r="B251" s="145">
        <f>VLOOKUP(A251,'PLANILHA S DESONERAÇÃO'!$A$12:$J$458,2,FALSE)</f>
        <v>151137</v>
      </c>
      <c r="C251" s="149" t="str">
        <f>VLOOKUP(A251,'PLANILHA S DESONERAÇÃO'!$A$12:$J$458,4,FALSE)</f>
        <v>Eletroduto PEAD, cor preta, diam. 1.1/2", marca ref. Kanaflex ou equivalente</v>
      </c>
      <c r="D251" s="145" t="str">
        <f>VLOOKUP(A251,'PLANILHA S DESONERAÇÃO'!$A$12:$J$458,3,FALSE)</f>
        <v>DER-ES</v>
      </c>
      <c r="E251" s="145"/>
      <c r="F251" s="145" t="str">
        <f>VLOOKUP(A251,'PLANILHA S DESONERAÇÃO'!$A$12:$J$458,5,FALSE)</f>
        <v>m</v>
      </c>
      <c r="G251" s="145">
        <f>VLOOKUP(A251,'PLANILHA S DESONERAÇÃO'!$A$11:$J$458,6,FALSE)</f>
        <v>35</v>
      </c>
      <c r="H251" s="158">
        <f>VLOOKUP(A251,'PLANILHA S DESONERAÇÃO'!$A$12:$J$458,9,FALSE)</f>
        <v>31.48</v>
      </c>
      <c r="I251" s="158">
        <f>VLOOKUP(A251,'PLANILHA S DESONERAÇÃO'!$A$11:$J$458,10,FALSE)</f>
        <v>1101.8</v>
      </c>
      <c r="J251" s="439">
        <f t="shared" si="18"/>
        <v>0</v>
      </c>
      <c r="K251" s="153">
        <f t="shared" si="19"/>
        <v>0.99804000000000004</v>
      </c>
      <c r="L251" s="145" t="str">
        <f t="shared" si="20"/>
        <v>C</v>
      </c>
      <c r="N251" s="112">
        <f t="shared" si="21"/>
        <v>29915084.359999999</v>
      </c>
      <c r="O251" s="112">
        <f>VLOOKUP(A251,'PLANILHA S DESONERAÇÃO'!$A$11:$J$458,7,FALSE)</f>
        <v>25.28</v>
      </c>
      <c r="Q251" s="176"/>
      <c r="R251" s="178"/>
      <c r="S251" s="178"/>
    </row>
    <row r="252" spans="1:19" ht="15.75" customHeight="1" x14ac:dyDescent="0.25">
      <c r="A252" s="142" t="str">
        <f>'PLANILHA S DESONERAÇÃO'!A67</f>
        <v>1.3.23.5</v>
      </c>
      <c r="B252" s="145">
        <f>VLOOKUP(A252,'PLANILHA S DESONERAÇÃO'!$A$12:$J$458,2,FALSE)</f>
        <v>99579</v>
      </c>
      <c r="C252" s="149" t="str">
        <f>VLOOKUP(A252,'PLANILHA S DESONERAÇÃO'!$A$12:$J$458,4,FALSE)</f>
        <v>Mobilização e desmobilização de equipe e equipamento de sondagem SPT, inclusive deslocamento na Grande Vitória</v>
      </c>
      <c r="D252" s="145" t="str">
        <f>VLOOKUP(A252,'PLANILHA S DESONERAÇÃO'!$A$12:$J$458,3,FALSE)</f>
        <v>DER-ES</v>
      </c>
      <c r="E252" s="145"/>
      <c r="F252" s="145" t="str">
        <f>VLOOKUP(A252,'PLANILHA S DESONERAÇÃO'!$A$12:$J$458,5,FALSE)</f>
        <v>Ud</v>
      </c>
      <c r="G252" s="145">
        <f>VLOOKUP(A252,'PLANILHA S DESONERAÇÃO'!$A$11:$J$458,6,FALSE)</f>
        <v>1</v>
      </c>
      <c r="H252" s="158">
        <f>VLOOKUP(A252,'PLANILHA S DESONERAÇÃO'!$A$12:$J$458,9,FALSE)</f>
        <v>1098.25</v>
      </c>
      <c r="I252" s="158">
        <f>VLOOKUP(A252,'PLANILHA S DESONERAÇÃO'!$A$11:$J$458,10,FALSE)</f>
        <v>1098.25</v>
      </c>
      <c r="J252" s="439">
        <f t="shared" si="18"/>
        <v>0</v>
      </c>
      <c r="K252" s="153">
        <f t="shared" si="19"/>
        <v>0.99807000000000001</v>
      </c>
      <c r="L252" s="145" t="str">
        <f t="shared" si="20"/>
        <v>C</v>
      </c>
      <c r="N252" s="112">
        <f t="shared" si="21"/>
        <v>29916182.609999999</v>
      </c>
      <c r="O252" s="112">
        <f>VLOOKUP(A252,'PLANILHA S DESONERAÇÃO'!$A$11:$J$458,7,FALSE)</f>
        <v>881.99</v>
      </c>
      <c r="Q252" s="176"/>
      <c r="R252" s="178"/>
      <c r="S252" s="178"/>
    </row>
    <row r="253" spans="1:19" ht="15.75" customHeight="1" x14ac:dyDescent="0.25">
      <c r="A253" s="142" t="str">
        <f>'PLANILHA S DESONERAÇÃO'!A168</f>
        <v>1.4.6.7</v>
      </c>
      <c r="B253" s="145">
        <f>VLOOKUP(A253,'PLANILHA S DESONERAÇÃO'!$A$12:$J$458,2,FALSE)</f>
        <v>87755</v>
      </c>
      <c r="C253" s="149" t="str">
        <f>VLOOKUP(A253,'PLANILHA S DESONERAÇÃO'!$A$12:$J$458,4,FALSE)</f>
        <v>CONTRAPISO EM ARGAMASSA TRAÇO 1:4 (CIMENTO E AREIA), PREPARO MECÂNICO COM BETONEIRA 400 L, APLICADO EM ÁREAS MOLHADAS SOBRE IMPERMEABILIZAÇÃO, ESPESSURA 3CM. AF_06/2014</v>
      </c>
      <c r="D253" s="145" t="str">
        <f>VLOOKUP(A253,'PLANILHA S DESONERAÇÃO'!$A$12:$J$458,3,FALSE)</f>
        <v>SINAPI</v>
      </c>
      <c r="E253" s="145"/>
      <c r="F253" s="145" t="str">
        <f>VLOOKUP(A253,'PLANILHA S DESONERAÇÃO'!$A$12:$J$458,5,FALSE)</f>
        <v>M2</v>
      </c>
      <c r="G253" s="145">
        <f>VLOOKUP(A253,'PLANILHA S DESONERAÇÃO'!$A$11:$J$458,6,FALSE)</f>
        <v>18.3</v>
      </c>
      <c r="H253" s="158">
        <f>VLOOKUP(A253,'PLANILHA S DESONERAÇÃO'!$A$12:$J$458,9,FALSE)</f>
        <v>58.06</v>
      </c>
      <c r="I253" s="158">
        <f>VLOOKUP(A253,'PLANILHA S DESONERAÇÃO'!$A$11:$J$458,10,FALSE)</f>
        <v>1062.5</v>
      </c>
      <c r="J253" s="439">
        <f t="shared" si="18"/>
        <v>0</v>
      </c>
      <c r="K253" s="153">
        <f t="shared" si="19"/>
        <v>0.99811000000000005</v>
      </c>
      <c r="L253" s="145" t="str">
        <f t="shared" si="20"/>
        <v>C</v>
      </c>
      <c r="N253" s="112">
        <f t="shared" si="21"/>
        <v>29917245.109999999</v>
      </c>
      <c r="O253" s="112">
        <f>VLOOKUP(A253,'PLANILHA S DESONERAÇÃO'!$A$11:$J$458,7,FALSE)</f>
        <v>46.63</v>
      </c>
      <c r="Q253" s="176"/>
      <c r="R253" s="178"/>
      <c r="S253" s="178"/>
    </row>
    <row r="254" spans="1:19" ht="15.75" customHeight="1" x14ac:dyDescent="0.25">
      <c r="A254" s="142" t="str">
        <f>'PLANILHA S DESONERAÇÃO'!A112</f>
        <v>1.4.1.15</v>
      </c>
      <c r="B254" s="145">
        <f>VLOOKUP(A254,'PLANILHA S DESONERAÇÃO'!$A$12:$J$458,2,FALSE)</f>
        <v>86922</v>
      </c>
      <c r="C254" s="149" t="str">
        <f>VLOOKUP(A254,'PLANILHA S DESONERAÇÃO'!$A$12:$J$458,4,FALSE)</f>
        <v>TANQUE DE LOUÇA BRANCA SUSPENSO, 18L OU EQUIVALENTE, INCLUSO SIFÃO TIPO GARRAFA EM METAL CROMADO, VÁLVULA METÁLICA E TORNEIRA DE METAL CROMADO PADRÃO MÉDIO - FORNECIMENTO E INSTALAÇÃO. AF_01/2020</v>
      </c>
      <c r="D254" s="145" t="str">
        <f>VLOOKUP(A254,'PLANILHA S DESONERAÇÃO'!$A$12:$J$458,3,FALSE)</f>
        <v>SINAPI</v>
      </c>
      <c r="E254" s="145"/>
      <c r="F254" s="145" t="str">
        <f>VLOOKUP(A254,'PLANILHA S DESONERAÇÃO'!$A$12:$J$458,5,FALSE)</f>
        <v>UN</v>
      </c>
      <c r="G254" s="145">
        <f>VLOOKUP(A254,'PLANILHA S DESONERAÇÃO'!$A$11:$J$458,6,FALSE)</f>
        <v>1</v>
      </c>
      <c r="H254" s="158">
        <f>VLOOKUP(A254,'PLANILHA S DESONERAÇÃO'!$A$12:$J$458,9,FALSE)</f>
        <v>1020.75</v>
      </c>
      <c r="I254" s="158">
        <f>VLOOKUP(A254,'PLANILHA S DESONERAÇÃO'!$A$11:$J$458,10,FALSE)</f>
        <v>1020.75</v>
      </c>
      <c r="J254" s="439">
        <f t="shared" si="18"/>
        <v>0</v>
      </c>
      <c r="K254" s="153">
        <f t="shared" si="19"/>
        <v>0.99814000000000003</v>
      </c>
      <c r="L254" s="145" t="str">
        <f t="shared" si="20"/>
        <v>C</v>
      </c>
      <c r="N254" s="112">
        <f t="shared" si="21"/>
        <v>29918265.859999999</v>
      </c>
      <c r="O254" s="112">
        <f>VLOOKUP(A254,'PLANILHA S DESONERAÇÃO'!$A$11:$J$458,7,FALSE)</f>
        <v>819.75</v>
      </c>
      <c r="Q254" s="176"/>
      <c r="R254" s="178"/>
      <c r="S254" s="178"/>
    </row>
    <row r="255" spans="1:19" ht="15.75" customHeight="1" x14ac:dyDescent="0.25">
      <c r="A255" s="142" t="str">
        <f>'PLANILHA S DESONERAÇÃO'!A360</f>
        <v>1.5.3.11</v>
      </c>
      <c r="B255" s="145" t="str">
        <f>VLOOKUP(A255,'PLANILHA S DESONERAÇÃO'!$A$12:$J$458,2,FALSE)</f>
        <v>I048041</v>
      </c>
      <c r="C255" s="149" t="str">
        <f>VLOOKUP(A255,'PLANILHA S DESONERAÇÃO'!$A$12:$J$458,4,FALSE)</f>
        <v>PARA-RAIOS POLIMERICO 12KV - 10KA COM SUPORTE</v>
      </c>
      <c r="D255" s="145" t="str">
        <f>VLOOKUP(A255,'PLANILHA S DESONERAÇÃO'!$A$12:$J$458,3,FALSE)</f>
        <v>DER-ES</v>
      </c>
      <c r="E255" s="145"/>
      <c r="F255" s="145" t="str">
        <f>VLOOKUP(A255,'PLANILHA S DESONERAÇÃO'!$A$12:$J$458,5,FALSE)</f>
        <v>UN</v>
      </c>
      <c r="G255" s="145">
        <f>VLOOKUP(A255,'PLANILHA S DESONERAÇÃO'!$A$11:$J$458,6,FALSE)</f>
        <v>3</v>
      </c>
      <c r="H255" s="158">
        <f>VLOOKUP(A255,'PLANILHA S DESONERAÇÃO'!$A$12:$J$458,9,FALSE)</f>
        <v>332.06</v>
      </c>
      <c r="I255" s="158">
        <f>VLOOKUP(A255,'PLANILHA S DESONERAÇÃO'!$A$11:$J$458,10,FALSE)</f>
        <v>996.18</v>
      </c>
      <c r="J255" s="439">
        <f t="shared" si="18"/>
        <v>0</v>
      </c>
      <c r="K255" s="153">
        <f t="shared" si="19"/>
        <v>0.99817999999999996</v>
      </c>
      <c r="L255" s="145" t="str">
        <f t="shared" si="20"/>
        <v>C</v>
      </c>
      <c r="N255" s="112">
        <f t="shared" si="21"/>
        <v>29919262.039999999</v>
      </c>
      <c r="O255" s="112">
        <f>VLOOKUP(A255,'PLANILHA S DESONERAÇÃO'!$A$11:$J$458,7,FALSE)</f>
        <v>266.67</v>
      </c>
      <c r="Q255" s="176"/>
      <c r="R255" s="178"/>
      <c r="S255" s="178"/>
    </row>
    <row r="256" spans="1:19" ht="15.75" customHeight="1" x14ac:dyDescent="0.25">
      <c r="A256" s="142" t="str">
        <f>'PLANILHA S DESONERAÇÃO'!A408</f>
        <v>1.5.5.19</v>
      </c>
      <c r="B256" s="145">
        <f>VLOOKUP(A256,'PLANILHA S DESONERAÇÃO'!$A$12:$J$458,2,FALSE)</f>
        <v>160812</v>
      </c>
      <c r="C256" s="149" t="str">
        <f>VLOOKUP(A256,'PLANILHA S DESONERAÇÃO'!$A$12:$J$458,4,FALSE)</f>
        <v>Fornecimento e instalação de Mini Rack de Parede Padrão 19" - 16 U´s x 570mm</v>
      </c>
      <c r="D256" s="145" t="str">
        <f>VLOOKUP(A256,'PLANILHA S DESONERAÇÃO'!$A$12:$J$458,3,FALSE)</f>
        <v>DER-ES</v>
      </c>
      <c r="E256" s="145"/>
      <c r="F256" s="145" t="str">
        <f>VLOOKUP(A256,'PLANILHA S DESONERAÇÃO'!$A$12:$J$458,5,FALSE)</f>
        <v>und</v>
      </c>
      <c r="G256" s="145">
        <f>VLOOKUP(A256,'PLANILHA S DESONERAÇÃO'!$A$11:$J$458,6,FALSE)</f>
        <v>1</v>
      </c>
      <c r="H256" s="158">
        <f>VLOOKUP(A256,'PLANILHA S DESONERAÇÃO'!$A$12:$J$458,9,FALSE)</f>
        <v>985.95</v>
      </c>
      <c r="I256" s="158">
        <f>VLOOKUP(A256,'PLANILHA S DESONERAÇÃO'!$A$11:$J$458,10,FALSE)</f>
        <v>985.95</v>
      </c>
      <c r="J256" s="439">
        <f t="shared" si="18"/>
        <v>0</v>
      </c>
      <c r="K256" s="153">
        <f t="shared" si="19"/>
        <v>0.99821000000000004</v>
      </c>
      <c r="L256" s="145" t="str">
        <f t="shared" si="20"/>
        <v>C</v>
      </c>
      <c r="N256" s="112">
        <f t="shared" si="21"/>
        <v>29920247.989999998</v>
      </c>
      <c r="O256" s="112">
        <f>VLOOKUP(A256,'PLANILHA S DESONERAÇÃO'!$A$11:$J$458,7,FALSE)</f>
        <v>791.8</v>
      </c>
      <c r="Q256" s="176"/>
      <c r="R256" s="178"/>
      <c r="S256" s="178"/>
    </row>
    <row r="257" spans="1:19" ht="15.75" customHeight="1" x14ac:dyDescent="0.25">
      <c r="A257" s="142" t="str">
        <f>'PLANILHA S DESONERAÇÃO'!A177</f>
        <v>1.4.7.4</v>
      </c>
      <c r="B257" s="145">
        <f>VLOOKUP(A257,'PLANILHA S DESONERAÇÃO'!$A$12:$J$458,2,FALSE)</f>
        <v>88489</v>
      </c>
      <c r="C257" s="149" t="str">
        <f>VLOOKUP(A257,'PLANILHA S DESONERAÇÃO'!$A$12:$J$458,4,FALSE)</f>
        <v>APLICAÇÃO MANUAL DE PINTURA COM TINTA LÁTEX ACRÍLICA EM PAREDES, DUAS DEMÃOS. AF_06/2014</v>
      </c>
      <c r="D257" s="145" t="str">
        <f>VLOOKUP(A257,'PLANILHA S DESONERAÇÃO'!$A$12:$J$458,3,FALSE)</f>
        <v>SINAPI</v>
      </c>
      <c r="E257" s="145"/>
      <c r="F257" s="145" t="str">
        <f>VLOOKUP(A257,'PLANILHA S DESONERAÇÃO'!$A$12:$J$458,5,FALSE)</f>
        <v>M2</v>
      </c>
      <c r="G257" s="145">
        <f>VLOOKUP(A257,'PLANILHA S DESONERAÇÃO'!$A$11:$J$458,6,FALSE)</f>
        <v>58.4</v>
      </c>
      <c r="H257" s="158">
        <f>VLOOKUP(A257,'PLANILHA S DESONERAÇÃO'!$A$12:$J$458,9,FALSE)</f>
        <v>16.3</v>
      </c>
      <c r="I257" s="158">
        <f>VLOOKUP(A257,'PLANILHA S DESONERAÇÃO'!$A$11:$J$458,10,FALSE)</f>
        <v>951.92</v>
      </c>
      <c r="J257" s="439">
        <f t="shared" si="18"/>
        <v>0</v>
      </c>
      <c r="K257" s="153">
        <f t="shared" si="19"/>
        <v>0.99824000000000002</v>
      </c>
      <c r="L257" s="145" t="str">
        <f t="shared" si="20"/>
        <v>C</v>
      </c>
      <c r="N257" s="112">
        <f t="shared" si="21"/>
        <v>29921199.91</v>
      </c>
      <c r="O257" s="112">
        <f>VLOOKUP(A257,'PLANILHA S DESONERAÇÃO'!$A$11:$J$458,7,FALSE)</f>
        <v>13.09</v>
      </c>
      <c r="Q257" s="176"/>
      <c r="R257" s="178"/>
      <c r="S257" s="178"/>
    </row>
    <row r="258" spans="1:19" ht="15.75" customHeight="1" x14ac:dyDescent="0.25">
      <c r="A258" s="142" t="str">
        <f>'PLANILHA S DESONERAÇÃO'!A244</f>
        <v>1.4.11.2</v>
      </c>
      <c r="B258" s="145">
        <f>VLOOKUP(A258,'PLANILHA S DESONERAÇÃO'!$A$12:$J$458,2,FALSE)</f>
        <v>160606</v>
      </c>
      <c r="C258" s="149" t="str">
        <f>VLOOKUP(A258,'PLANILHA S DESONERAÇÃO'!$A$12:$J$458,4,FALSE)</f>
        <v>Extintor de incêndio de gás carbônico CO2 5 B:C (6 Kg), inclusive suporte para fixação, EXCLUSIVE placa sinalizadora em PVC fotoluminescente</v>
      </c>
      <c r="D258" s="145" t="str">
        <f>VLOOKUP(A258,'PLANILHA S DESONERAÇÃO'!$A$12:$J$458,3,FALSE)</f>
        <v>DER-ES</v>
      </c>
      <c r="E258" s="145"/>
      <c r="F258" s="145" t="str">
        <f>VLOOKUP(A258,'PLANILHA S DESONERAÇÃO'!$A$12:$J$458,5,FALSE)</f>
        <v>und</v>
      </c>
      <c r="G258" s="145">
        <f>VLOOKUP(A258,'PLANILHA S DESONERAÇÃO'!$A$11:$J$458,6,FALSE)</f>
        <v>1</v>
      </c>
      <c r="H258" s="158">
        <f>VLOOKUP(A258,'PLANILHA S DESONERAÇÃO'!$A$12:$J$458,9,FALSE)</f>
        <v>968.3</v>
      </c>
      <c r="I258" s="158">
        <f>VLOOKUP(A258,'PLANILHA S DESONERAÇÃO'!$A$11:$J$458,10,FALSE)</f>
        <v>968.3</v>
      </c>
      <c r="J258" s="439">
        <f t="shared" si="18"/>
        <v>0</v>
      </c>
      <c r="K258" s="153">
        <f t="shared" si="19"/>
        <v>0.99826999999999999</v>
      </c>
      <c r="L258" s="145" t="str">
        <f t="shared" si="20"/>
        <v>C</v>
      </c>
      <c r="N258" s="112">
        <f t="shared" si="21"/>
        <v>29922168.210000001</v>
      </c>
      <c r="O258" s="112">
        <f>VLOOKUP(A258,'PLANILHA S DESONERAÇÃO'!$A$11:$J$458,7,FALSE)</f>
        <v>777.63</v>
      </c>
      <c r="Q258" s="176"/>
      <c r="R258" s="178"/>
      <c r="S258" s="178"/>
    </row>
    <row r="259" spans="1:19" ht="15.75" customHeight="1" x14ac:dyDescent="0.25">
      <c r="A259" s="142" t="str">
        <f>'PLANILHA S DESONERAÇÃO'!A122</f>
        <v>1.4.2.8</v>
      </c>
      <c r="B259" s="145">
        <f>VLOOKUP(A259,'PLANILHA S DESONERAÇÃO'!$A$12:$J$458,2,FALSE)</f>
        <v>86941</v>
      </c>
      <c r="C259" s="149" t="str">
        <f>VLOOKUP(A259,'PLANILHA S DESONERAÇÃO'!$A$12:$J$458,4,FALSE)</f>
        <v>LAVATÓRIO LOUÇA BRANCA COM COLUNA, 45 X 55CM OU EQUIVALENTE, PADRÃO MÉDIO, INCLUSO SIFÃO TIPO GARRAFA, VÁLVULA E ENGATE FLEXÍVEL DE 40CM EM METAL CROMADO, COM TORNEIRA CROMADA DE MESA, PADRÃO MÉDIO - FORNECIMENTO E INSTALAÇÃO. AF_01/2020</v>
      </c>
      <c r="D259" s="145" t="str">
        <f>VLOOKUP(A259,'PLANILHA S DESONERAÇÃO'!$A$12:$J$458,3,FALSE)</f>
        <v>SINAPI</v>
      </c>
      <c r="E259" s="145"/>
      <c r="F259" s="145" t="str">
        <f>VLOOKUP(A259,'PLANILHA S DESONERAÇÃO'!$A$12:$J$458,5,FALSE)</f>
        <v>UN</v>
      </c>
      <c r="G259" s="145">
        <f>VLOOKUP(A259,'PLANILHA S DESONERAÇÃO'!$A$11:$J$458,6,FALSE)</f>
        <v>1</v>
      </c>
      <c r="H259" s="158">
        <f>VLOOKUP(A259,'PLANILHA S DESONERAÇÃO'!$A$12:$J$458,9,FALSE)</f>
        <v>948.26</v>
      </c>
      <c r="I259" s="158">
        <f>VLOOKUP(A259,'PLANILHA S DESONERAÇÃO'!$A$11:$J$458,10,FALSE)</f>
        <v>948.26</v>
      </c>
      <c r="J259" s="439">
        <f t="shared" si="18"/>
        <v>0</v>
      </c>
      <c r="K259" s="153">
        <f t="shared" si="19"/>
        <v>0.99831000000000003</v>
      </c>
      <c r="L259" s="145" t="str">
        <f t="shared" si="20"/>
        <v>C</v>
      </c>
      <c r="N259" s="112">
        <f t="shared" si="21"/>
        <v>29923116.469999999</v>
      </c>
      <c r="O259" s="112">
        <f>VLOOKUP(A259,'PLANILHA S DESONERAÇÃO'!$A$11:$J$458,7,FALSE)</f>
        <v>761.53</v>
      </c>
      <c r="Q259" s="176"/>
      <c r="R259" s="178"/>
      <c r="S259" s="178"/>
    </row>
    <row r="260" spans="1:19" ht="15.75" customHeight="1" x14ac:dyDescent="0.25">
      <c r="A260" s="142" t="str">
        <f>'PLANILHA S DESONERAÇÃO'!A126</f>
        <v>1.4.2.12</v>
      </c>
      <c r="B260" s="145">
        <f>VLOOKUP(A260,'PLANILHA S DESONERAÇÃO'!$A$12:$J$458,2,FALSE)</f>
        <v>100868</v>
      </c>
      <c r="C260" s="149" t="str">
        <f>VLOOKUP(A260,'PLANILHA S DESONERAÇÃO'!$A$12:$J$458,4,FALSE)</f>
        <v>BARRA DE APOIO RETA, EM ACO INOX POLIDO, COMPRIMENTO 80 CM, FIXADA NA PAREDE - FORNECIMENTO E INSTALAÇÃO. AF_01/2020</v>
      </c>
      <c r="D260" s="145" t="str">
        <f>VLOOKUP(A260,'PLANILHA S DESONERAÇÃO'!$A$12:$J$458,3,FALSE)</f>
        <v>SINAPI</v>
      </c>
      <c r="E260" s="145"/>
      <c r="F260" s="145" t="str">
        <f>VLOOKUP(A260,'PLANILHA S DESONERAÇÃO'!$A$12:$J$458,5,FALSE)</f>
        <v>UN</v>
      </c>
      <c r="G260" s="145">
        <f>VLOOKUP(A260,'PLANILHA S DESONERAÇÃO'!$A$11:$J$458,6,FALSE)</f>
        <v>2</v>
      </c>
      <c r="H260" s="158">
        <f>VLOOKUP(A260,'PLANILHA S DESONERAÇÃO'!$A$12:$J$458,9,FALSE)</f>
        <v>452.12</v>
      </c>
      <c r="I260" s="158">
        <f>VLOOKUP(A260,'PLANILHA S DESONERAÇÃO'!$A$11:$J$458,10,FALSE)</f>
        <v>904.24</v>
      </c>
      <c r="J260" s="439">
        <f t="shared" si="18"/>
        <v>0</v>
      </c>
      <c r="K260" s="153">
        <f t="shared" si="19"/>
        <v>0.99834000000000001</v>
      </c>
      <c r="L260" s="145" t="str">
        <f t="shared" si="20"/>
        <v>C</v>
      </c>
      <c r="N260" s="112">
        <f t="shared" si="21"/>
        <v>29924020.710000001</v>
      </c>
      <c r="O260" s="112">
        <f>VLOOKUP(A260,'PLANILHA S DESONERAÇÃO'!$A$11:$J$458,7,FALSE)</f>
        <v>363.09</v>
      </c>
      <c r="Q260" s="176"/>
      <c r="R260" s="178"/>
      <c r="S260" s="178"/>
    </row>
    <row r="261" spans="1:19" ht="15.75" customHeight="1" x14ac:dyDescent="0.25">
      <c r="A261" s="142" t="str">
        <f>'PLANILHA S DESONERAÇÃO'!A314</f>
        <v>1.5.2.5.3</v>
      </c>
      <c r="B261" s="145" t="str">
        <f>VLOOKUP(A261,'PLANILHA S DESONERAÇÃO'!$A$12:$J$458,2,FALSE)</f>
        <v>COMP-36</v>
      </c>
      <c r="C261" s="149" t="str">
        <f>VLOOKUP(A261,'PLANILHA S DESONERAÇÃO'!$A$12:$J$458,4,FALSE)</f>
        <v>Luminária tipo pétala em LED 150 W E Braço curvo com sapata para fixação de luminária pública. 1500mm.</v>
      </c>
      <c r="D261" s="145" t="str">
        <f>VLOOKUP(A261,'PLANILHA S DESONERAÇÃO'!$A$12:$J$458,3,FALSE)</f>
        <v>Composições Próprias</v>
      </c>
      <c r="E261" s="145"/>
      <c r="F261" s="145" t="str">
        <f>VLOOKUP(A261,'PLANILHA S DESONERAÇÃO'!$A$12:$J$458,5,FALSE)</f>
        <v>un</v>
      </c>
      <c r="G261" s="145">
        <f>VLOOKUP(A261,'PLANILHA S DESONERAÇÃO'!$A$11:$J$458,6,FALSE)</f>
        <v>1</v>
      </c>
      <c r="H261" s="158">
        <f>VLOOKUP(A261,'PLANILHA S DESONERAÇÃO'!$A$12:$J$458,9,FALSE)</f>
        <v>869.78</v>
      </c>
      <c r="I261" s="158">
        <f>VLOOKUP(A261,'PLANILHA S DESONERAÇÃO'!$A$11:$J$458,10,FALSE)</f>
        <v>869.78</v>
      </c>
      <c r="J261" s="439">
        <f t="shared" si="18"/>
        <v>0</v>
      </c>
      <c r="K261" s="153">
        <f t="shared" si="19"/>
        <v>0.99836999999999998</v>
      </c>
      <c r="L261" s="145" t="str">
        <f t="shared" si="20"/>
        <v>C</v>
      </c>
      <c r="N261" s="112">
        <f t="shared" si="21"/>
        <v>29924890.489999998</v>
      </c>
      <c r="O261" s="112">
        <f>VLOOKUP(A261,'PLANILHA S DESONERAÇÃO'!$A$11:$J$458,7,FALSE)</f>
        <v>698.51</v>
      </c>
      <c r="Q261" s="176"/>
      <c r="R261" s="178"/>
      <c r="S261" s="178"/>
    </row>
    <row r="262" spans="1:19" ht="15.75" customHeight="1" x14ac:dyDescent="0.25">
      <c r="A262" s="142" t="str">
        <f>'PLANILHA S DESONERAÇÃO'!A416</f>
        <v>1.5.5.27</v>
      </c>
      <c r="B262" s="145" t="str">
        <f>VLOOKUP(A262,'PLANILHA S DESONERAÇÃO'!$A$12:$J$458,2,FALSE)</f>
        <v>COMP-57</v>
      </c>
      <c r="C262" s="149" t="str">
        <f>VLOOKUP(A262,'PLANILHA S DESONERAÇÃO'!$A$12:$J$458,4,FALSE)</f>
        <v>Fornecimento e Instalação de DIO 24FO Distribuidor interno [optico SC MM 62.5/125 GAVETA 19" 1U</v>
      </c>
      <c r="D262" s="145" t="str">
        <f>VLOOKUP(A262,'PLANILHA S DESONERAÇÃO'!$A$12:$J$458,3,FALSE)</f>
        <v>Composições Próprias</v>
      </c>
      <c r="E262" s="145"/>
      <c r="F262" s="145" t="str">
        <f>VLOOKUP(A262,'PLANILHA S DESONERAÇÃO'!$A$12:$J$458,5,FALSE)</f>
        <v>UN</v>
      </c>
      <c r="G262" s="145">
        <f>VLOOKUP(A262,'PLANILHA S DESONERAÇÃO'!$A$11:$J$458,6,FALSE)</f>
        <v>1</v>
      </c>
      <c r="H262" s="158">
        <f>VLOOKUP(A262,'PLANILHA S DESONERAÇÃO'!$A$12:$J$458,9,FALSE)</f>
        <v>853.46</v>
      </c>
      <c r="I262" s="158">
        <f>VLOOKUP(A262,'PLANILHA S DESONERAÇÃO'!$A$11:$J$458,10,FALSE)</f>
        <v>853.46</v>
      </c>
      <c r="J262" s="439">
        <f t="shared" si="18"/>
        <v>0</v>
      </c>
      <c r="K262" s="153">
        <f t="shared" si="19"/>
        <v>0.99839</v>
      </c>
      <c r="L262" s="145" t="str">
        <f t="shared" si="20"/>
        <v>C</v>
      </c>
      <c r="N262" s="112">
        <f t="shared" si="21"/>
        <v>29925743.949999999</v>
      </c>
      <c r="O262" s="112">
        <f>VLOOKUP(A262,'PLANILHA S DESONERAÇÃO'!$A$11:$J$458,7,FALSE)</f>
        <v>685.4</v>
      </c>
      <c r="Q262" s="176"/>
      <c r="R262" s="178"/>
      <c r="S262" s="178"/>
    </row>
    <row r="263" spans="1:19" ht="15.75" customHeight="1" x14ac:dyDescent="0.25">
      <c r="A263" s="142" t="str">
        <f>'PLANILHA S DESONERAÇÃO'!A297</f>
        <v>1.5.2.4.2</v>
      </c>
      <c r="B263" s="145">
        <f>VLOOKUP(A263,'PLANILHA S DESONERAÇÃO'!$A$12:$J$458,2,FALSE)</f>
        <v>151133</v>
      </c>
      <c r="C263" s="149" t="str">
        <f>VLOOKUP(A263,'PLANILHA S DESONERAÇÃO'!$A$12:$J$458,4,FALSE)</f>
        <v>Eletroduto flexível corrugado 1", marca de referência TIGRE</v>
      </c>
      <c r="D263" s="145" t="str">
        <f>VLOOKUP(A263,'PLANILHA S DESONERAÇÃO'!$A$12:$J$458,3,FALSE)</f>
        <v>DER-ES</v>
      </c>
      <c r="E263" s="145"/>
      <c r="F263" s="145" t="str">
        <f>VLOOKUP(A263,'PLANILHA S DESONERAÇÃO'!$A$12:$J$458,5,FALSE)</f>
        <v>m</v>
      </c>
      <c r="G263" s="145">
        <f>VLOOKUP(A263,'PLANILHA S DESONERAÇÃO'!$A$11:$J$458,6,FALSE)</f>
        <v>70</v>
      </c>
      <c r="H263" s="158">
        <f>VLOOKUP(A263,'PLANILHA S DESONERAÇÃO'!$A$12:$J$458,9,FALSE)</f>
        <v>12.18</v>
      </c>
      <c r="I263" s="158">
        <f>VLOOKUP(A263,'PLANILHA S DESONERAÇÃO'!$A$11:$J$458,10,FALSE)</f>
        <v>852.6</v>
      </c>
      <c r="J263" s="439">
        <f t="shared" si="18"/>
        <v>0</v>
      </c>
      <c r="K263" s="153">
        <f t="shared" si="19"/>
        <v>0.99841999999999997</v>
      </c>
      <c r="L263" s="145" t="str">
        <f t="shared" si="20"/>
        <v>C</v>
      </c>
      <c r="N263" s="112">
        <f t="shared" si="21"/>
        <v>29926596.550000001</v>
      </c>
      <c r="O263" s="112">
        <f>VLOOKUP(A263,'PLANILHA S DESONERAÇÃO'!$A$11:$J$458,7,FALSE)</f>
        <v>9.7799999999999994</v>
      </c>
      <c r="Q263" s="176"/>
      <c r="R263" s="178"/>
      <c r="S263" s="178"/>
    </row>
    <row r="264" spans="1:19" ht="15.75" customHeight="1" x14ac:dyDescent="0.25">
      <c r="A264" s="142" t="str">
        <f>'PLANILHA S DESONERAÇÃO'!A190</f>
        <v>1.4.8.4</v>
      </c>
      <c r="B264" s="145">
        <f>VLOOKUP(A264,'PLANILHA S DESONERAÇÃO'!$A$12:$J$458,2,FALSE)</f>
        <v>87273</v>
      </c>
      <c r="C264" s="149" t="str">
        <f>VLOOKUP(A264,'PLANILHA S DESONERAÇÃO'!$A$12:$J$458,4,FALSE)</f>
        <v>REVESTIMENTO CERÂMICO PARA PAREDES INTERNAS COM PLACAS TIPO ESMALTADA EXTRA DE DIMENSÕES 33X45 CM APLICADAS EM AMBIENTES DE ÁREA MAIOR QUE 5 M² NA ALTURA INTEIRA DAS PAREDES. AF_06/2014</v>
      </c>
      <c r="D264" s="145" t="str">
        <f>VLOOKUP(A264,'PLANILHA S DESONERAÇÃO'!$A$12:$J$458,3,FALSE)</f>
        <v>SINAPI</v>
      </c>
      <c r="E264" s="145"/>
      <c r="F264" s="145" t="str">
        <f>VLOOKUP(A264,'PLANILHA S DESONERAÇÃO'!$A$12:$J$458,5,FALSE)</f>
        <v>M2</v>
      </c>
      <c r="G264" s="145">
        <f>VLOOKUP(A264,'PLANILHA S DESONERAÇÃO'!$A$11:$J$458,6,FALSE)</f>
        <v>9.33</v>
      </c>
      <c r="H264" s="158">
        <f>VLOOKUP(A264,'PLANILHA S DESONERAÇÃO'!$A$12:$J$458,9,FALSE)</f>
        <v>89.74</v>
      </c>
      <c r="I264" s="158">
        <f>VLOOKUP(A264,'PLANILHA S DESONERAÇÃO'!$A$11:$J$458,10,FALSE)</f>
        <v>837.27</v>
      </c>
      <c r="J264" s="439">
        <f t="shared" si="18"/>
        <v>0</v>
      </c>
      <c r="K264" s="153">
        <f t="shared" si="19"/>
        <v>0.99844999999999995</v>
      </c>
      <c r="L264" s="145" t="str">
        <f t="shared" si="20"/>
        <v>C</v>
      </c>
      <c r="N264" s="112">
        <f t="shared" si="21"/>
        <v>29927433.82</v>
      </c>
      <c r="O264" s="112">
        <f>VLOOKUP(A264,'PLANILHA S DESONERAÇÃO'!$A$11:$J$458,7,FALSE)</f>
        <v>72.069999999999993</v>
      </c>
      <c r="Q264" s="176"/>
      <c r="R264" s="178"/>
      <c r="S264" s="178"/>
    </row>
    <row r="265" spans="1:19" ht="15.75" customHeight="1" x14ac:dyDescent="0.25">
      <c r="A265" s="142" t="str">
        <f>'PLANILHA S DESONERAÇÃO'!A21</f>
        <v>1.1.1.7</v>
      </c>
      <c r="B265" s="145">
        <f>VLOOKUP(A265,'PLANILHA S DESONERAÇÃO'!$A$12:$J$458,2,FALSE)</f>
        <v>200576</v>
      </c>
      <c r="C265" s="149" t="str">
        <f>VLOOKUP(A265,'PLANILHA S DESONERAÇÃO'!$A$12:$J$458,4,FALSE)</f>
        <v>Placa para inauguração de obra em alumínio polido e=4mm, dimensões 40 x 50 cm, gravação em baixo relevo, inclusive pintura e fixação</v>
      </c>
      <c r="D265" s="145" t="str">
        <f>VLOOKUP(A265,'PLANILHA S DESONERAÇÃO'!$A$12:$J$458,3,FALSE)</f>
        <v>DER-ES</v>
      </c>
      <c r="E265" s="145"/>
      <c r="F265" s="145" t="str">
        <f>VLOOKUP(A265,'PLANILHA S DESONERAÇÃO'!$A$12:$J$458,5,FALSE)</f>
        <v>und</v>
      </c>
      <c r="G265" s="145">
        <f>VLOOKUP(A265,'PLANILHA S DESONERAÇÃO'!$A$11:$J$458,6,FALSE)</f>
        <v>1</v>
      </c>
      <c r="H265" s="158">
        <f>VLOOKUP(A265,'PLANILHA S DESONERAÇÃO'!$A$12:$J$458,9,FALSE)</f>
        <v>806.11</v>
      </c>
      <c r="I265" s="158">
        <f>VLOOKUP(A265,'PLANILHA S DESONERAÇÃO'!$A$11:$J$458,10,FALSE)</f>
        <v>806.11</v>
      </c>
      <c r="J265" s="439">
        <f t="shared" si="18"/>
        <v>0</v>
      </c>
      <c r="K265" s="153">
        <f t="shared" si="19"/>
        <v>0.99848000000000003</v>
      </c>
      <c r="L265" s="145" t="str">
        <f t="shared" si="20"/>
        <v>C</v>
      </c>
      <c r="N265" s="112">
        <f t="shared" si="21"/>
        <v>29928239.93</v>
      </c>
      <c r="O265" s="112">
        <f>VLOOKUP(A265,'PLANILHA S DESONERAÇÃO'!$A$11:$J$458,7,FALSE)</f>
        <v>647.37</v>
      </c>
      <c r="Q265" s="176"/>
      <c r="R265" s="178"/>
      <c r="S265" s="178"/>
    </row>
    <row r="266" spans="1:19" ht="15.75" customHeight="1" x14ac:dyDescent="0.25">
      <c r="A266" s="142" t="str">
        <f>'PLANILHA S DESONERAÇÃO'!A162</f>
        <v>1.4.6.1</v>
      </c>
      <c r="B266" s="145">
        <f>VLOOKUP(A266,'PLANILHA S DESONERAÇÃO'!$A$12:$J$458,2,FALSE)</f>
        <v>103332</v>
      </c>
      <c r="C266" s="149" t="str">
        <f>VLOOKUP(A266,'PLANILHA S DESONERAÇÃO'!$A$12:$J$458,4,FALSE)</f>
        <v>ALVENARIA DE VEDAÇÃO DE BLOCOS CERÂMICOS FURADOS NA HORIZONTAL DE 9X14X19 CM (ESPESSURA 9 CM) E ARGAMASSA DE ASSENTAMENTO COM PREPARO EM BETONEIRA. AF_12/2021</v>
      </c>
      <c r="D266" s="145" t="str">
        <f>VLOOKUP(A266,'PLANILHA S DESONERAÇÃO'!$A$12:$J$458,3,FALSE)</f>
        <v>SINAPI</v>
      </c>
      <c r="E266" s="145"/>
      <c r="F266" s="145" t="str">
        <f>VLOOKUP(A266,'PLANILHA S DESONERAÇÃO'!$A$12:$J$458,5,FALSE)</f>
        <v>M2</v>
      </c>
      <c r="G266" s="145">
        <f>VLOOKUP(A266,'PLANILHA S DESONERAÇÃO'!$A$11:$J$458,6,FALSE)</f>
        <v>5.85</v>
      </c>
      <c r="H266" s="158">
        <f>VLOOKUP(A266,'PLANILHA S DESONERAÇÃO'!$A$12:$J$458,9,FALSE)</f>
        <v>134.08000000000001</v>
      </c>
      <c r="I266" s="158">
        <f>VLOOKUP(A266,'PLANILHA S DESONERAÇÃO'!$A$11:$J$458,10,FALSE)</f>
        <v>784.37</v>
      </c>
      <c r="J266" s="439">
        <f t="shared" si="18"/>
        <v>0</v>
      </c>
      <c r="K266" s="153">
        <f t="shared" si="19"/>
        <v>0.99850000000000005</v>
      </c>
      <c r="L266" s="145" t="str">
        <f t="shared" si="20"/>
        <v>C</v>
      </c>
      <c r="N266" s="112">
        <f t="shared" si="21"/>
        <v>29929024.300000001</v>
      </c>
      <c r="O266" s="112">
        <f>VLOOKUP(A266,'PLANILHA S DESONERAÇÃO'!$A$11:$J$458,7,FALSE)</f>
        <v>107.68</v>
      </c>
      <c r="Q266" s="176"/>
      <c r="R266" s="178"/>
      <c r="S266" s="178"/>
    </row>
    <row r="267" spans="1:19" ht="15.75" customHeight="1" x14ac:dyDescent="0.25">
      <c r="A267" s="142" t="str">
        <f>'PLANILHA S DESONERAÇÃO'!A118</f>
        <v>1.4.2.4</v>
      </c>
      <c r="B267" s="145">
        <f>VLOOKUP(A267,'PLANILHA S DESONERAÇÃO'!$A$12:$J$458,2,FALSE)</f>
        <v>89173</v>
      </c>
      <c r="C267" s="149" t="str">
        <f>VLOOKUP(A267,'PLANILHA S DESONERAÇÃO'!$A$12:$J$458,4,FALSE)</f>
        <v>(COMPOSIÇÃO REPRESENTATIVA) DO SERVIÇO DE EMBOÇO/MASSA ÚNICA, APLICADO MANUALMENTE, TRAÇO 1:2:8, EM BETONEIRA DE 400L, PAREDES INTERNAS, COM EXECUÇÃO DE TALISCAS, EDIFICAÇÃO HABITACIONAL UNIFAMILIAR (CASAS) E EDIFICAÇÃO PÚBLICA PADRÃO. AF_12/2014</v>
      </c>
      <c r="D267" s="145" t="str">
        <f>VLOOKUP(A267,'PLANILHA S DESONERAÇÃO'!$A$12:$J$458,3,FALSE)</f>
        <v>SINAPI</v>
      </c>
      <c r="E267" s="145"/>
      <c r="F267" s="145" t="str">
        <f>VLOOKUP(A267,'PLANILHA S DESONERAÇÃO'!$A$12:$J$458,5,FALSE)</f>
        <v>M2</v>
      </c>
      <c r="G267" s="145">
        <f>VLOOKUP(A267,'PLANILHA S DESONERAÇÃO'!$A$11:$J$458,6,FALSE)</f>
        <v>16.8</v>
      </c>
      <c r="H267" s="158">
        <f>VLOOKUP(A267,'PLANILHA S DESONERAÇÃO'!$A$12:$J$458,9,FALSE)</f>
        <v>45.75</v>
      </c>
      <c r="I267" s="158">
        <f>VLOOKUP(A267,'PLANILHA S DESONERAÇÃO'!$A$11:$J$458,10,FALSE)</f>
        <v>768.6</v>
      </c>
      <c r="J267" s="439">
        <f t="shared" si="18"/>
        <v>0</v>
      </c>
      <c r="K267" s="153">
        <f t="shared" si="19"/>
        <v>0.99853000000000003</v>
      </c>
      <c r="L267" s="145" t="str">
        <f t="shared" si="20"/>
        <v>C</v>
      </c>
      <c r="N267" s="112">
        <f t="shared" si="21"/>
        <v>29929792.899999999</v>
      </c>
      <c r="O267" s="112">
        <f>VLOOKUP(A267,'PLANILHA S DESONERAÇÃO'!$A$11:$J$458,7,FALSE)</f>
        <v>36.74</v>
      </c>
      <c r="Q267" s="176"/>
      <c r="R267" s="178"/>
      <c r="S267" s="178"/>
    </row>
    <row r="268" spans="1:19" ht="15.75" customHeight="1" x14ac:dyDescent="0.25">
      <c r="A268" s="142" t="str">
        <f>'PLANILHA S DESONERAÇÃO'!A303</f>
        <v>1.5.2.4.8</v>
      </c>
      <c r="B268" s="145">
        <f>VLOOKUP(A268,'PLANILHA S DESONERAÇÃO'!$A$12:$J$458,2,FALSE)</f>
        <v>151126</v>
      </c>
      <c r="C268" s="149" t="str">
        <f>VLOOKUP(A268,'PLANILHA S DESONERAÇÃO'!$A$12:$J$458,4,FALSE)</f>
        <v>Eletroduto de PVC rígido roscável, diâm. 3/4" (25mm), inclusive conexões</v>
      </c>
      <c r="D268" s="145" t="str">
        <f>VLOOKUP(A268,'PLANILHA S DESONERAÇÃO'!$A$12:$J$458,3,FALSE)</f>
        <v>DER-ES</v>
      </c>
      <c r="E268" s="145"/>
      <c r="F268" s="145" t="str">
        <f>VLOOKUP(A268,'PLANILHA S DESONERAÇÃO'!$A$12:$J$458,5,FALSE)</f>
        <v>m</v>
      </c>
      <c r="G268" s="145">
        <f>VLOOKUP(A268,'PLANILHA S DESONERAÇÃO'!$A$11:$J$458,6,FALSE)</f>
        <v>36</v>
      </c>
      <c r="H268" s="158">
        <f>VLOOKUP(A268,'PLANILHA S DESONERAÇÃO'!$A$12:$J$458,9,FALSE)</f>
        <v>21.09</v>
      </c>
      <c r="I268" s="158">
        <f>VLOOKUP(A268,'PLANILHA S DESONERAÇÃO'!$A$11:$J$458,10,FALSE)</f>
        <v>759.24</v>
      </c>
      <c r="J268" s="439">
        <f t="shared" si="18"/>
        <v>0</v>
      </c>
      <c r="K268" s="153">
        <f t="shared" si="19"/>
        <v>0.99855000000000005</v>
      </c>
      <c r="L268" s="145" t="str">
        <f t="shared" si="20"/>
        <v>C</v>
      </c>
      <c r="N268" s="112">
        <f t="shared" si="21"/>
        <v>29930552.140000001</v>
      </c>
      <c r="O268" s="112">
        <f>VLOOKUP(A268,'PLANILHA S DESONERAÇÃO'!$A$11:$J$458,7,FALSE)</f>
        <v>16.940000000000001</v>
      </c>
      <c r="Q268" s="176"/>
      <c r="R268" s="178"/>
      <c r="S268" s="178"/>
    </row>
    <row r="269" spans="1:19" ht="15.75" customHeight="1" x14ac:dyDescent="0.25">
      <c r="A269" s="142" t="str">
        <f>'PLANILHA S DESONERAÇÃO'!A324</f>
        <v>1.5.2.6.3</v>
      </c>
      <c r="B269" s="145">
        <f>VLOOKUP(A269,'PLANILHA S DESONERAÇÃO'!$A$12:$J$458,2,FALSE)</f>
        <v>151002</v>
      </c>
      <c r="C269" s="149" t="str">
        <f>VLOOKUP(A269,'PLANILHA S DESONERAÇÃO'!$A$12:$J$458,4,FALSE)</f>
        <v>Caixa de passagem de alvenaria de blocos cerâmicos 10 furos 10x20x20cm dimensões de 50x50x50cm, com revestimento interno em chapisco e reboco, tampa de concreto esp.5cm e lastro de brita 5 cm</v>
      </c>
      <c r="D269" s="145" t="str">
        <f>VLOOKUP(A269,'PLANILHA S DESONERAÇÃO'!$A$12:$J$458,3,FALSE)</f>
        <v>DER-ES</v>
      </c>
      <c r="E269" s="145"/>
      <c r="F269" s="145" t="str">
        <f>VLOOKUP(A269,'PLANILHA S DESONERAÇÃO'!$A$12:$J$458,5,FALSE)</f>
        <v>und</v>
      </c>
      <c r="G269" s="145">
        <f>VLOOKUP(A269,'PLANILHA S DESONERAÇÃO'!$A$11:$J$458,6,FALSE)</f>
        <v>2</v>
      </c>
      <c r="H269" s="158">
        <f>VLOOKUP(A269,'PLANILHA S DESONERAÇÃO'!$A$12:$J$458,9,FALSE)</f>
        <v>376.25</v>
      </c>
      <c r="I269" s="158">
        <f>VLOOKUP(A269,'PLANILHA S DESONERAÇÃO'!$A$11:$J$458,10,FALSE)</f>
        <v>752.5</v>
      </c>
      <c r="J269" s="439">
        <f t="shared" ref="J269:J332" si="22">I269/$N$419</f>
        <v>0</v>
      </c>
      <c r="K269" s="153">
        <f t="shared" ref="K269:K332" si="23">N269/$N$419</f>
        <v>0.99858000000000002</v>
      </c>
      <c r="L269" s="145" t="str">
        <f t="shared" ref="L269:L332" si="24">IF(K269&gt;$O$416,$N$417,IF(K269&gt;$O$415,$N$416,$N$415))</f>
        <v>C</v>
      </c>
      <c r="N269" s="112">
        <f t="shared" si="21"/>
        <v>29931304.640000001</v>
      </c>
      <c r="O269" s="112">
        <f>VLOOKUP(A269,'PLANILHA S DESONERAÇÃO'!$A$11:$J$458,7,FALSE)</f>
        <v>302.16000000000003</v>
      </c>
      <c r="Q269" s="176"/>
      <c r="R269" s="178"/>
      <c r="S269" s="178"/>
    </row>
    <row r="270" spans="1:19" ht="15.75" customHeight="1" x14ac:dyDescent="0.25">
      <c r="A270" s="142" t="str">
        <f>'PLANILHA S DESONERAÇÃO'!A151</f>
        <v>1.4.4.3</v>
      </c>
      <c r="B270" s="145">
        <f>VLOOKUP(A270,'PLANILHA S DESONERAÇÃO'!$A$12:$J$458,2,FALSE)</f>
        <v>89173</v>
      </c>
      <c r="C270" s="149" t="str">
        <f>VLOOKUP(A270,'PLANILHA S DESONERAÇÃO'!$A$12:$J$458,4,FALSE)</f>
        <v>(COMPOSIÇÃO REPRESENTATIVA) DO SERVIÇO DE EMBOÇO/MASSA ÚNICA, APLICADO MANUALMENTE, TRAÇO 1:2:8, EM BETONEIRA DE 400L, PAREDES INTERNAS, COM EXECUÇÃO DE TALISCAS, EDIFICAÇÃO HABITACIONAL UNIFAMILIAR (CASAS) E EDIFICAÇÃO PÚBLICA PADRÃO. AF_12/2014</v>
      </c>
      <c r="D270" s="145" t="str">
        <f>VLOOKUP(A270,'PLANILHA S DESONERAÇÃO'!$A$12:$J$458,3,FALSE)</f>
        <v>SINAPI</v>
      </c>
      <c r="E270" s="145"/>
      <c r="F270" s="145" t="str">
        <f>VLOOKUP(A270,'PLANILHA S DESONERAÇÃO'!$A$12:$J$458,5,FALSE)</f>
        <v>M2</v>
      </c>
      <c r="G270" s="145">
        <f>VLOOKUP(A270,'PLANILHA S DESONERAÇÃO'!$A$11:$J$458,6,FALSE)</f>
        <v>16.399999999999999</v>
      </c>
      <c r="H270" s="158">
        <f>VLOOKUP(A270,'PLANILHA S DESONERAÇÃO'!$A$12:$J$458,9,FALSE)</f>
        <v>45.75</v>
      </c>
      <c r="I270" s="158">
        <f>VLOOKUP(A270,'PLANILHA S DESONERAÇÃO'!$A$11:$J$458,10,FALSE)</f>
        <v>750.3</v>
      </c>
      <c r="J270" s="439">
        <f t="shared" si="22"/>
        <v>0</v>
      </c>
      <c r="K270" s="153">
        <f t="shared" si="23"/>
        <v>0.99860000000000004</v>
      </c>
      <c r="L270" s="145" t="str">
        <f t="shared" si="24"/>
        <v>C</v>
      </c>
      <c r="N270" s="112">
        <f t="shared" si="21"/>
        <v>29932054.940000001</v>
      </c>
      <c r="O270" s="112">
        <f>VLOOKUP(A270,'PLANILHA S DESONERAÇÃO'!$A$11:$J$458,7,FALSE)</f>
        <v>36.74</v>
      </c>
      <c r="Q270" s="176"/>
      <c r="R270" s="178"/>
      <c r="S270" s="178"/>
    </row>
    <row r="271" spans="1:19" ht="15.75" customHeight="1" x14ac:dyDescent="0.25">
      <c r="A271" s="142" t="str">
        <f>'PLANILHA S DESONERAÇÃO'!A377</f>
        <v>1.5.4.11</v>
      </c>
      <c r="B271" s="145">
        <f>VLOOKUP(A271,'PLANILHA S DESONERAÇÃO'!$A$12:$J$458,2,FALSE)</f>
        <v>160313</v>
      </c>
      <c r="C271" s="149" t="str">
        <f>VLOOKUP(A271,'PLANILHA S DESONERAÇÃO'!$A$12:$J$458,4,FALSE)</f>
        <v>Fixador universal latão estanhado p/ cabos 16 a 70 mm2 ref. 5024, incl. parafuso sextavado M6x45mm, arruela lisa 1/4", bucha nº8, vedação dos furos c/ poliuretano ref. 5905, marca de ref. Termotécnica ou equivalente</v>
      </c>
      <c r="D271" s="145" t="str">
        <f>VLOOKUP(A271,'PLANILHA S DESONERAÇÃO'!$A$12:$J$458,3,FALSE)</f>
        <v>DER-ES</v>
      </c>
      <c r="E271" s="145"/>
      <c r="F271" s="145" t="str">
        <f>VLOOKUP(A271,'PLANILHA S DESONERAÇÃO'!$A$12:$J$458,5,FALSE)</f>
        <v>und</v>
      </c>
      <c r="G271" s="145">
        <f>VLOOKUP(A271,'PLANILHA S DESONERAÇÃO'!$A$11:$J$458,6,FALSE)</f>
        <v>10</v>
      </c>
      <c r="H271" s="158">
        <f>VLOOKUP(A271,'PLANILHA S DESONERAÇÃO'!$A$12:$J$458,9,FALSE)</f>
        <v>74.38</v>
      </c>
      <c r="I271" s="158">
        <f>VLOOKUP(A271,'PLANILHA S DESONERAÇÃO'!$A$11:$J$458,10,FALSE)</f>
        <v>743.8</v>
      </c>
      <c r="J271" s="439">
        <f t="shared" si="22"/>
        <v>0</v>
      </c>
      <c r="K271" s="153">
        <f t="shared" si="23"/>
        <v>0.99863000000000002</v>
      </c>
      <c r="L271" s="145" t="str">
        <f t="shared" si="24"/>
        <v>C</v>
      </c>
      <c r="N271" s="112">
        <f t="shared" ref="N271:N334" si="25">N270+I271</f>
        <v>29932798.739999998</v>
      </c>
      <c r="O271" s="112">
        <f>VLOOKUP(A271,'PLANILHA S DESONERAÇÃO'!$A$11:$J$458,7,FALSE)</f>
        <v>59.73</v>
      </c>
      <c r="Q271" s="176"/>
      <c r="R271" s="178"/>
      <c r="S271" s="178"/>
    </row>
    <row r="272" spans="1:19" ht="15.75" customHeight="1" x14ac:dyDescent="0.25">
      <c r="A272" s="142" t="str">
        <f>'PLANILHA S DESONERAÇÃO'!A336</f>
        <v>1.5.2.7.7</v>
      </c>
      <c r="B272" s="145">
        <f>VLOOKUP(A272,'PLANILHA S DESONERAÇÃO'!$A$12:$J$458,2,FALSE)</f>
        <v>101883</v>
      </c>
      <c r="C272" s="149" t="str">
        <f>VLOOKUP(A272,'PLANILHA S DESONERAÇÃO'!$A$12:$J$458,4,FALSE)</f>
        <v>QUADRO DE DISTRIBUIÇÃO DE ENERGIA EM CHAPA DE AÇO GALVANIZADO, DE EMBUTIR, COM BARRAMENTO TRIFÁSICO, PARA 18 DISJUNTORES DIN 100A - FORNECIMENTO E INSTALAÇÃO. AF_10/2020</v>
      </c>
      <c r="D272" s="145" t="str">
        <f>VLOOKUP(A272,'PLANILHA S DESONERAÇÃO'!$A$12:$J$458,3,FALSE)</f>
        <v>SINAPI</v>
      </c>
      <c r="E272" s="145"/>
      <c r="F272" s="145" t="str">
        <f>VLOOKUP(A272,'PLANILHA S DESONERAÇÃO'!$A$12:$J$458,5,FALSE)</f>
        <v>UN</v>
      </c>
      <c r="G272" s="145">
        <f>VLOOKUP(A272,'PLANILHA S DESONERAÇÃO'!$A$11:$J$458,6,FALSE)</f>
        <v>1</v>
      </c>
      <c r="H272" s="158">
        <f>VLOOKUP(A272,'PLANILHA S DESONERAÇÃO'!$A$12:$J$458,9,FALSE)</f>
        <v>743.65</v>
      </c>
      <c r="I272" s="158">
        <f>VLOOKUP(A272,'PLANILHA S DESONERAÇÃO'!$A$11:$J$458,10,FALSE)</f>
        <v>743.65</v>
      </c>
      <c r="J272" s="439">
        <f t="shared" si="22"/>
        <v>0</v>
      </c>
      <c r="K272" s="153">
        <f t="shared" si="23"/>
        <v>0.99865000000000004</v>
      </c>
      <c r="L272" s="145" t="str">
        <f t="shared" si="24"/>
        <v>C</v>
      </c>
      <c r="N272" s="112">
        <f t="shared" si="25"/>
        <v>29933542.390000001</v>
      </c>
      <c r="O272" s="112">
        <f>VLOOKUP(A272,'PLANILHA S DESONERAÇÃO'!$A$11:$J$458,7,FALSE)</f>
        <v>597.21</v>
      </c>
      <c r="Q272" s="176"/>
      <c r="R272" s="178"/>
      <c r="S272" s="178"/>
    </row>
    <row r="273" spans="1:19" ht="15.75" customHeight="1" x14ac:dyDescent="0.25">
      <c r="A273" s="142" t="str">
        <f>'PLANILHA S DESONERAÇÃO'!A418</f>
        <v>1.5.5.29</v>
      </c>
      <c r="B273" s="145" t="str">
        <f>VLOOKUP(A273,'PLANILHA S DESONERAÇÃO'!$A$12:$J$458,2,FALSE)</f>
        <v>COMP-59</v>
      </c>
      <c r="C273" s="149" t="str">
        <f>VLOOKUP(A273,'PLANILHA S DESONERAÇÃO'!$A$12:$J$458,4,FALSE)</f>
        <v>Aterramento com haste de terra 5/8"x2.40m, cabo de cobre nú 25mm2</v>
      </c>
      <c r="D273" s="145" t="str">
        <f>VLOOKUP(A273,'PLANILHA S DESONERAÇÃO'!$A$12:$J$458,3,FALSE)</f>
        <v>Composições Próprias</v>
      </c>
      <c r="E273" s="145"/>
      <c r="F273" s="145" t="str">
        <f>VLOOKUP(A273,'PLANILHA S DESONERAÇÃO'!$A$12:$J$458,5,FALSE)</f>
        <v>und</v>
      </c>
      <c r="G273" s="145">
        <f>VLOOKUP(A273,'PLANILHA S DESONERAÇÃO'!$A$11:$J$458,6,FALSE)</f>
        <v>1</v>
      </c>
      <c r="H273" s="158">
        <f>VLOOKUP(A273,'PLANILHA S DESONERAÇÃO'!$A$12:$J$458,9,FALSE)</f>
        <v>740.66</v>
      </c>
      <c r="I273" s="158">
        <f>VLOOKUP(A273,'PLANILHA S DESONERAÇÃO'!$A$11:$J$458,10,FALSE)</f>
        <v>740.66</v>
      </c>
      <c r="J273" s="439">
        <f t="shared" si="22"/>
        <v>0</v>
      </c>
      <c r="K273" s="153">
        <f t="shared" si="23"/>
        <v>0.99868000000000001</v>
      </c>
      <c r="L273" s="145" t="str">
        <f t="shared" si="24"/>
        <v>C</v>
      </c>
      <c r="N273" s="112">
        <f t="shared" si="25"/>
        <v>29934283.050000001</v>
      </c>
      <c r="O273" s="112">
        <f>VLOOKUP(A273,'PLANILHA S DESONERAÇÃO'!$A$11:$J$458,7,FALSE)</f>
        <v>594.80999999999995</v>
      </c>
      <c r="Q273" s="176"/>
      <c r="R273" s="178"/>
      <c r="S273" s="178"/>
    </row>
    <row r="274" spans="1:19" ht="15.75" customHeight="1" x14ac:dyDescent="0.25">
      <c r="A274" s="142" t="str">
        <f>'PLANILHA S DESONERAÇÃO'!A138</f>
        <v>1.4.3.3</v>
      </c>
      <c r="B274" s="145">
        <f>VLOOKUP(A274,'PLANILHA S DESONERAÇÃO'!$A$12:$J$458,2,FALSE)</f>
        <v>89173</v>
      </c>
      <c r="C274" s="149" t="str">
        <f>VLOOKUP(A274,'PLANILHA S DESONERAÇÃO'!$A$12:$J$458,4,FALSE)</f>
        <v>(COMPOSIÇÃO REPRESENTATIVA) DO SERVIÇO DE EMBOÇO/MASSA ÚNICA, APLICADO MANUALMENTE, TRAÇO 1:2:8, EM BETONEIRA DE 400L, PAREDES INTERNAS, COM EXECUÇÃO DE TALISCAS, EDIFICAÇÃO HABITACIONAL UNIFAMILIAR (CASAS) E EDIFICAÇÃO PÚBLICA PADRÃO. AF_12/2014</v>
      </c>
      <c r="D274" s="145" t="str">
        <f>VLOOKUP(A274,'PLANILHA S DESONERAÇÃO'!$A$12:$J$458,3,FALSE)</f>
        <v>SINAPI</v>
      </c>
      <c r="E274" s="145"/>
      <c r="F274" s="145" t="str">
        <f>VLOOKUP(A274,'PLANILHA S DESONERAÇÃO'!$A$12:$J$458,5,FALSE)</f>
        <v>M2</v>
      </c>
      <c r="G274" s="145">
        <f>VLOOKUP(A274,'PLANILHA S DESONERAÇÃO'!$A$11:$J$458,6,FALSE)</f>
        <v>16</v>
      </c>
      <c r="H274" s="158">
        <f>VLOOKUP(A274,'PLANILHA S DESONERAÇÃO'!$A$12:$J$458,9,FALSE)</f>
        <v>45.75</v>
      </c>
      <c r="I274" s="158">
        <f>VLOOKUP(A274,'PLANILHA S DESONERAÇÃO'!$A$11:$J$458,10,FALSE)</f>
        <v>732</v>
      </c>
      <c r="J274" s="439">
        <f t="shared" si="22"/>
        <v>0</v>
      </c>
      <c r="K274" s="153">
        <f t="shared" si="23"/>
        <v>0.99870000000000003</v>
      </c>
      <c r="L274" s="145" t="str">
        <f t="shared" si="24"/>
        <v>C</v>
      </c>
      <c r="N274" s="112">
        <f t="shared" si="25"/>
        <v>29935015.050000001</v>
      </c>
      <c r="O274" s="112">
        <f>VLOOKUP(A274,'PLANILHA S DESONERAÇÃO'!$A$11:$J$458,7,FALSE)</f>
        <v>36.74</v>
      </c>
      <c r="Q274" s="176"/>
      <c r="R274" s="178"/>
      <c r="S274" s="178"/>
    </row>
    <row r="275" spans="1:19" ht="15.75" customHeight="1" x14ac:dyDescent="0.25">
      <c r="A275" s="142" t="str">
        <f>'PLANILHA S DESONERAÇÃO'!A246</f>
        <v>1.4.11.4</v>
      </c>
      <c r="B275" s="145" t="str">
        <f>VLOOKUP(A275,'PLANILHA S DESONERAÇÃO'!$A$12:$J$458,2,FALSE)</f>
        <v>COMP-09</v>
      </c>
      <c r="C275" s="149" t="str">
        <f>VLOOKUP(A275,'PLANILHA S DESONERAÇÃO'!$A$12:$J$458,4,FALSE)</f>
        <v>EXTINTOR INCENDIO TP PO QUIMICO 8KG - FORNECIMENTO E INSTALACAO</v>
      </c>
      <c r="D275" s="145" t="str">
        <f>VLOOKUP(A275,'PLANILHA S DESONERAÇÃO'!$A$12:$J$458,3,FALSE)</f>
        <v>Composições Próprias</v>
      </c>
      <c r="E275" s="145"/>
      <c r="F275" s="145" t="str">
        <f>VLOOKUP(A275,'PLANILHA S DESONERAÇÃO'!$A$12:$J$458,5,FALSE)</f>
        <v>UN</v>
      </c>
      <c r="G275" s="145">
        <f>VLOOKUP(A275,'PLANILHA S DESONERAÇÃO'!$A$11:$J$458,6,FALSE)</f>
        <v>2</v>
      </c>
      <c r="H275" s="158">
        <f>VLOOKUP(A275,'PLANILHA S DESONERAÇÃO'!$A$12:$J$458,9,FALSE)</f>
        <v>361.71</v>
      </c>
      <c r="I275" s="158">
        <f>VLOOKUP(A275,'PLANILHA S DESONERAÇÃO'!$A$11:$J$458,10,FALSE)</f>
        <v>723.42</v>
      </c>
      <c r="J275" s="439">
        <f t="shared" si="22"/>
        <v>0</v>
      </c>
      <c r="K275" s="153">
        <f t="shared" si="23"/>
        <v>0.99873000000000001</v>
      </c>
      <c r="L275" s="145" t="str">
        <f t="shared" si="24"/>
        <v>C</v>
      </c>
      <c r="N275" s="112">
        <f t="shared" si="25"/>
        <v>29935738.469999999</v>
      </c>
      <c r="O275" s="112">
        <f>VLOOKUP(A275,'PLANILHA S DESONERAÇÃO'!$A$11:$J$458,7,FALSE)</f>
        <v>290.48</v>
      </c>
      <c r="Q275" s="176"/>
      <c r="R275" s="178"/>
      <c r="S275" s="178"/>
    </row>
    <row r="276" spans="1:19" ht="15.75" customHeight="1" x14ac:dyDescent="0.25">
      <c r="A276" s="142" t="str">
        <f>'PLANILHA S DESONERAÇÃO'!A351</f>
        <v>1.5.3.2</v>
      </c>
      <c r="B276" s="145">
        <f>VLOOKUP(A276,'PLANILHA S DESONERAÇÃO'!$A$12:$J$458,2,FALSE)</f>
        <v>151413</v>
      </c>
      <c r="C276" s="149" t="str">
        <f>VLOOKUP(A276,'PLANILHA S DESONERAÇÃO'!$A$12:$J$458,4,FALSE)</f>
        <v>Cabo de cobre nú, seção de 25.0 mm2</v>
      </c>
      <c r="D276" s="145" t="str">
        <f>VLOOKUP(A276,'PLANILHA S DESONERAÇÃO'!$A$12:$J$458,3,FALSE)</f>
        <v>DER-ES</v>
      </c>
      <c r="E276" s="145"/>
      <c r="F276" s="145" t="str">
        <f>VLOOKUP(A276,'PLANILHA S DESONERAÇÃO'!$A$12:$J$458,5,FALSE)</f>
        <v>m</v>
      </c>
      <c r="G276" s="145">
        <f>VLOOKUP(A276,'PLANILHA S DESONERAÇÃO'!$A$11:$J$458,6,FALSE)</f>
        <v>15</v>
      </c>
      <c r="H276" s="158">
        <f>VLOOKUP(A276,'PLANILHA S DESONERAÇÃO'!$A$12:$J$458,9,FALSE)</f>
        <v>46.48</v>
      </c>
      <c r="I276" s="158">
        <f>VLOOKUP(A276,'PLANILHA S DESONERAÇÃO'!$A$11:$J$458,10,FALSE)</f>
        <v>697.2</v>
      </c>
      <c r="J276" s="439">
        <f t="shared" si="22"/>
        <v>0</v>
      </c>
      <c r="K276" s="153">
        <f t="shared" si="23"/>
        <v>0.99875000000000003</v>
      </c>
      <c r="L276" s="145" t="str">
        <f t="shared" si="24"/>
        <v>C</v>
      </c>
      <c r="N276" s="112">
        <f t="shared" si="25"/>
        <v>29936435.670000002</v>
      </c>
      <c r="O276" s="112">
        <f>VLOOKUP(A276,'PLANILHA S DESONERAÇÃO'!$A$11:$J$458,7,FALSE)</f>
        <v>37.33</v>
      </c>
      <c r="Q276" s="176"/>
      <c r="R276" s="178"/>
      <c r="S276" s="178"/>
    </row>
    <row r="277" spans="1:19" ht="15.75" customHeight="1" x14ac:dyDescent="0.25">
      <c r="A277" s="142" t="str">
        <f>'PLANILHA S DESONERAÇÃO'!A385</f>
        <v>1.5.4.19</v>
      </c>
      <c r="B277" s="145" t="str">
        <f>VLOOKUP(A277,'PLANILHA S DESONERAÇÃO'!$A$12:$J$458,2,FALSE)</f>
        <v>COMP-52</v>
      </c>
      <c r="C277" s="149" t="str">
        <f>VLOOKUP(A277,'PLANILHA S DESONERAÇÃO'!$A$12:$J$458,4,FALSE)</f>
        <v xml:space="preserve"> Caixa de equipotencialização 400x400x155mm – Em Aço ref: TEL-900, Termotécnica ou similar.</v>
      </c>
      <c r="D277" s="145" t="str">
        <f>VLOOKUP(A277,'PLANILHA S DESONERAÇÃO'!$A$12:$J$458,3,FALSE)</f>
        <v>Composições Próprias</v>
      </c>
      <c r="E277" s="145"/>
      <c r="F277" s="145" t="str">
        <f>VLOOKUP(A277,'PLANILHA S DESONERAÇÃO'!$A$12:$J$458,5,FALSE)</f>
        <v>und</v>
      </c>
      <c r="G277" s="145">
        <f>VLOOKUP(A277,'PLANILHA S DESONERAÇÃO'!$A$11:$J$458,6,FALSE)</f>
        <v>1</v>
      </c>
      <c r="H277" s="158">
        <f>VLOOKUP(A277,'PLANILHA S DESONERAÇÃO'!$A$12:$J$458,9,FALSE)</f>
        <v>691.29</v>
      </c>
      <c r="I277" s="158">
        <f>VLOOKUP(A277,'PLANILHA S DESONERAÇÃO'!$A$11:$J$458,10,FALSE)</f>
        <v>691.29</v>
      </c>
      <c r="J277" s="439">
        <f t="shared" si="22"/>
        <v>0</v>
      </c>
      <c r="K277" s="153">
        <f t="shared" si="23"/>
        <v>0.99877000000000005</v>
      </c>
      <c r="L277" s="145" t="str">
        <f t="shared" si="24"/>
        <v>C</v>
      </c>
      <c r="N277" s="112">
        <f t="shared" si="25"/>
        <v>29937126.960000001</v>
      </c>
      <c r="O277" s="112">
        <f>VLOOKUP(A277,'PLANILHA S DESONERAÇÃO'!$A$11:$J$458,7,FALSE)</f>
        <v>555.16</v>
      </c>
      <c r="Q277" s="176"/>
      <c r="R277" s="178"/>
      <c r="S277" s="178"/>
    </row>
    <row r="278" spans="1:19" ht="15.75" customHeight="1" x14ac:dyDescent="0.25">
      <c r="A278" s="142" t="str">
        <f>'PLANILHA S DESONERAÇÃO'!A344</f>
        <v>1.5.2.8.3</v>
      </c>
      <c r="B278" s="145" t="str">
        <f>VLOOKUP(A278,'PLANILHA S DESONERAÇÃO'!$A$12:$J$458,2,FALSE)</f>
        <v>COMP-44</v>
      </c>
      <c r="C278" s="149" t="str">
        <f>VLOOKUP(A278,'PLANILHA S DESONERAÇÃO'!$A$12:$J$458,4,FALSE)</f>
        <v>Conector em bronze reforçado para 2 cabos de cobre de 16-70mm² na haste de aterramento, com grampo U, porcas e arruela, ref. TEL-580</v>
      </c>
      <c r="D278" s="145" t="str">
        <f>VLOOKUP(A278,'PLANILHA S DESONERAÇÃO'!$A$12:$J$458,3,FALSE)</f>
        <v>Composições Próprias</v>
      </c>
      <c r="E278" s="145"/>
      <c r="F278" s="145" t="str">
        <f>VLOOKUP(A278,'PLANILHA S DESONERAÇÃO'!$A$12:$J$458,5,FALSE)</f>
        <v>und</v>
      </c>
      <c r="G278" s="145">
        <f>VLOOKUP(A278,'PLANILHA S DESONERAÇÃO'!$A$11:$J$458,6,FALSE)</f>
        <v>8</v>
      </c>
      <c r="H278" s="158">
        <f>VLOOKUP(A278,'PLANILHA S DESONERAÇÃO'!$A$12:$J$458,9,FALSE)</f>
        <v>85.52</v>
      </c>
      <c r="I278" s="158">
        <f>VLOOKUP(A278,'PLANILHA S DESONERAÇÃO'!$A$11:$J$458,10,FALSE)</f>
        <v>684.16</v>
      </c>
      <c r="J278" s="439">
        <f t="shared" si="22"/>
        <v>0</v>
      </c>
      <c r="K278" s="153">
        <f t="shared" si="23"/>
        <v>0.99880000000000002</v>
      </c>
      <c r="L278" s="145" t="str">
        <f t="shared" si="24"/>
        <v>C</v>
      </c>
      <c r="N278" s="112">
        <f t="shared" si="25"/>
        <v>29937811.120000001</v>
      </c>
      <c r="O278" s="112">
        <f>VLOOKUP(A278,'PLANILHA S DESONERAÇÃO'!$A$11:$J$458,7,FALSE)</f>
        <v>68.680000000000007</v>
      </c>
      <c r="Q278" s="176"/>
      <c r="R278" s="178"/>
      <c r="S278" s="178"/>
    </row>
    <row r="279" spans="1:19" ht="15.75" customHeight="1" x14ac:dyDescent="0.25">
      <c r="A279" s="142" t="str">
        <f>'PLANILHA S DESONERAÇÃO'!A129</f>
        <v>1.4.2.15</v>
      </c>
      <c r="B279" s="145">
        <f>VLOOKUP(A279,'PLANILHA S DESONERAÇÃO'!$A$12:$J$458,2,FALSE)</f>
        <v>170116</v>
      </c>
      <c r="C279" s="149" t="str">
        <f>VLOOKUP(A279,'PLANILHA S DESONERAÇÃO'!$A$12:$J$458,4,FALSE)</f>
        <v>Vaso sanitário padrão popular completo com acessórios para ligação, marcas de referência Deca, Celite ou Ideal Standard, inclusive assento plástico</v>
      </c>
      <c r="D279" s="145" t="str">
        <f>VLOOKUP(A279,'PLANILHA S DESONERAÇÃO'!$A$12:$J$458,3,FALSE)</f>
        <v>DER-ES</v>
      </c>
      <c r="E279" s="145"/>
      <c r="F279" s="145" t="str">
        <f>VLOOKUP(A279,'PLANILHA S DESONERAÇÃO'!$A$12:$J$458,5,FALSE)</f>
        <v>und</v>
      </c>
      <c r="G279" s="145">
        <f>VLOOKUP(A279,'PLANILHA S DESONERAÇÃO'!$A$11:$J$458,6,FALSE)</f>
        <v>1</v>
      </c>
      <c r="H279" s="158">
        <f>VLOOKUP(A279,'PLANILHA S DESONERAÇÃO'!$A$12:$J$458,9,FALSE)</f>
        <v>680.45</v>
      </c>
      <c r="I279" s="158">
        <f>VLOOKUP(A279,'PLANILHA S DESONERAÇÃO'!$A$11:$J$458,10,FALSE)</f>
        <v>680.45</v>
      </c>
      <c r="J279" s="439">
        <f t="shared" si="22"/>
        <v>0</v>
      </c>
      <c r="K279" s="153">
        <f t="shared" si="23"/>
        <v>0.99882000000000004</v>
      </c>
      <c r="L279" s="145" t="str">
        <f t="shared" si="24"/>
        <v>C</v>
      </c>
      <c r="N279" s="112">
        <f t="shared" si="25"/>
        <v>29938491.57</v>
      </c>
      <c r="O279" s="112">
        <f>VLOOKUP(A279,'PLANILHA S DESONERAÇÃO'!$A$11:$J$458,7,FALSE)</f>
        <v>546.46</v>
      </c>
      <c r="Q279" s="176"/>
      <c r="R279" s="178"/>
      <c r="S279" s="178"/>
    </row>
    <row r="280" spans="1:19" ht="15.75" customHeight="1" x14ac:dyDescent="0.25">
      <c r="A280" s="142" t="str">
        <f>'PLANILHA S DESONERAÇÃO'!A196</f>
        <v>1.4.8.10</v>
      </c>
      <c r="B280" s="145">
        <f>VLOOKUP(A280,'PLANILHA S DESONERAÇÃO'!$A$12:$J$458,2,FALSE)</f>
        <v>170116</v>
      </c>
      <c r="C280" s="149" t="str">
        <f>VLOOKUP(A280,'PLANILHA S DESONERAÇÃO'!$A$12:$J$458,4,FALSE)</f>
        <v>Vaso sanitário padrão popular completo com acessórios para ligação, marcas de referência Deca, Celite ou Ideal Standard, inclusive assento plástico</v>
      </c>
      <c r="D280" s="145" t="str">
        <f>VLOOKUP(A280,'PLANILHA S DESONERAÇÃO'!$A$12:$J$458,3,FALSE)</f>
        <v>DER-ES</v>
      </c>
      <c r="E280" s="145"/>
      <c r="F280" s="145" t="str">
        <f>VLOOKUP(A280,'PLANILHA S DESONERAÇÃO'!$A$12:$J$458,5,FALSE)</f>
        <v>und</v>
      </c>
      <c r="G280" s="145">
        <f>VLOOKUP(A280,'PLANILHA S DESONERAÇÃO'!$A$11:$J$458,6,FALSE)</f>
        <v>1</v>
      </c>
      <c r="H280" s="158">
        <f>VLOOKUP(A280,'PLANILHA S DESONERAÇÃO'!$A$12:$J$458,9,FALSE)</f>
        <v>680.45</v>
      </c>
      <c r="I280" s="158">
        <f>VLOOKUP(A280,'PLANILHA S DESONERAÇÃO'!$A$11:$J$458,10,FALSE)</f>
        <v>680.45</v>
      </c>
      <c r="J280" s="439">
        <f t="shared" si="22"/>
        <v>0</v>
      </c>
      <c r="K280" s="153">
        <f t="shared" si="23"/>
        <v>0.99883999999999995</v>
      </c>
      <c r="L280" s="145" t="str">
        <f t="shared" si="24"/>
        <v>C</v>
      </c>
      <c r="N280" s="112">
        <f t="shared" si="25"/>
        <v>29939172.02</v>
      </c>
      <c r="O280" s="112">
        <f>VLOOKUP(A280,'PLANILHA S DESONERAÇÃO'!$A$11:$J$458,7,FALSE)</f>
        <v>546.46</v>
      </c>
      <c r="Q280" s="176"/>
      <c r="R280" s="178"/>
      <c r="S280" s="178"/>
    </row>
    <row r="281" spans="1:19" ht="15.75" customHeight="1" x14ac:dyDescent="0.25">
      <c r="A281" s="142" t="str">
        <f>'PLANILHA S DESONERAÇÃO'!A247</f>
        <v>1.4.11.5</v>
      </c>
      <c r="B281" s="145">
        <f>VLOOKUP(A281,'PLANILHA S DESONERAÇÃO'!$A$12:$J$458,2,FALSE)</f>
        <v>919250</v>
      </c>
      <c r="C281" s="149" t="str">
        <f>VLOOKUP(A281,'PLANILHA S DESONERAÇÃO'!$A$12:$J$458,4,FALSE)</f>
        <v>Fornecimento e instalação de extintor de espuma 10 l</v>
      </c>
      <c r="D281" s="145" t="str">
        <f>VLOOKUP(A281,'PLANILHA S DESONERAÇÃO'!$A$12:$J$458,3,FALSE)</f>
        <v>SICRO</v>
      </c>
      <c r="E281" s="145"/>
      <c r="F281" s="145" t="str">
        <f>VLOOKUP(A281,'PLANILHA S DESONERAÇÃO'!$A$12:$J$458,5,FALSE)</f>
        <v>un</v>
      </c>
      <c r="G281" s="145">
        <f>VLOOKUP(A281,'PLANILHA S DESONERAÇÃO'!$A$11:$J$458,6,FALSE)</f>
        <v>1</v>
      </c>
      <c r="H281" s="158">
        <f>VLOOKUP(A281,'PLANILHA S DESONERAÇÃO'!$A$12:$J$458,9,FALSE)</f>
        <v>670.75</v>
      </c>
      <c r="I281" s="158">
        <f>VLOOKUP(A281,'PLANILHA S DESONERAÇÃO'!$A$11:$J$458,10,FALSE)</f>
        <v>670.75</v>
      </c>
      <c r="J281" s="439">
        <f t="shared" si="22"/>
        <v>0</v>
      </c>
      <c r="K281" s="153">
        <f t="shared" si="23"/>
        <v>0.99885999999999997</v>
      </c>
      <c r="L281" s="145" t="str">
        <f t="shared" si="24"/>
        <v>C</v>
      </c>
      <c r="N281" s="112">
        <f t="shared" si="25"/>
        <v>29939842.77</v>
      </c>
      <c r="O281" s="112">
        <f>VLOOKUP(A281,'PLANILHA S DESONERAÇÃO'!$A$11:$J$458,7,FALSE)</f>
        <v>538.66999999999996</v>
      </c>
      <c r="Q281" s="176"/>
      <c r="R281" s="178"/>
      <c r="S281" s="178"/>
    </row>
    <row r="282" spans="1:19" ht="15.75" customHeight="1" x14ac:dyDescent="0.25">
      <c r="A282" s="142" t="str">
        <f>'PLANILHA S DESONERAÇÃO'!A243</f>
        <v>1.4.11.1</v>
      </c>
      <c r="B282" s="145">
        <f>VLOOKUP(A282,'PLANILHA S DESONERAÇÃO'!$A$12:$J$458,2,FALSE)</f>
        <v>37558</v>
      </c>
      <c r="C282" s="149" t="str">
        <f>VLOOKUP(A282,'PLANILHA S DESONERAÇÃO'!$A$12:$J$458,4,FALSE)</f>
        <v>PLACA DE SINALIZACAO DE SEGURANCA CONTRA INCENDIO, FOTOLUMINESCENTE, conforme projeto, (SIMBOLOS, CORES E PICTOGRAMAS CONFORME NBR 13434)</v>
      </c>
      <c r="D282" s="145" t="str">
        <f>VLOOKUP(A282,'PLANILHA S DESONERAÇÃO'!$A$12:$J$458,3,FALSE)</f>
        <v>SINAPI</v>
      </c>
      <c r="E282" s="145"/>
      <c r="F282" s="145" t="str">
        <f>VLOOKUP(A282,'PLANILHA S DESONERAÇÃO'!$A$12:$J$458,5,FALSE)</f>
        <v>UN</v>
      </c>
      <c r="G282" s="145">
        <f>VLOOKUP(A282,'PLANILHA S DESONERAÇÃO'!$A$11:$J$458,6,FALSE)</f>
        <v>16</v>
      </c>
      <c r="H282" s="158">
        <f>VLOOKUP(A282,'PLANILHA S DESONERAÇÃO'!$A$12:$J$458,9,FALSE)</f>
        <v>41.79</v>
      </c>
      <c r="I282" s="158">
        <f>VLOOKUP(A282,'PLANILHA S DESONERAÇÃO'!$A$11:$J$458,10,FALSE)</f>
        <v>668.64</v>
      </c>
      <c r="J282" s="439">
        <f t="shared" si="22"/>
        <v>0</v>
      </c>
      <c r="K282" s="153">
        <f t="shared" si="23"/>
        <v>0.99888999999999994</v>
      </c>
      <c r="L282" s="145" t="str">
        <f t="shared" si="24"/>
        <v>C</v>
      </c>
      <c r="N282" s="112">
        <f t="shared" si="25"/>
        <v>29940511.41</v>
      </c>
      <c r="O282" s="112">
        <f>VLOOKUP(A282,'PLANILHA S DESONERAÇÃO'!$A$11:$J$458,7,FALSE)</f>
        <v>33.56</v>
      </c>
      <c r="Q282" s="176"/>
      <c r="R282" s="178"/>
      <c r="S282" s="178"/>
    </row>
    <row r="283" spans="1:19" ht="15.75" customHeight="1" x14ac:dyDescent="0.25">
      <c r="A283" s="142" t="str">
        <f>'PLANILHA S DESONERAÇÃO'!A185</f>
        <v>1.4.7.12</v>
      </c>
      <c r="B283" s="145">
        <f>VLOOKUP(A283,'PLANILHA S DESONERAÇÃO'!$A$12:$J$458,2,FALSE)</f>
        <v>94201</v>
      </c>
      <c r="C283" s="149" t="str">
        <f>VLOOKUP(A283,'PLANILHA S DESONERAÇÃO'!$A$12:$J$458,4,FALSE)</f>
        <v>TELHAMENTO COM TELHA CERÂMICA CAPA-CANAL, TIPO COLONIAL, COM ATÉ 2 ÁGUAS, INCLUSO TRANSPORTE VERTICAL. AF_07/2019</v>
      </c>
      <c r="D283" s="145" t="str">
        <f>VLOOKUP(A283,'PLANILHA S DESONERAÇÃO'!$A$12:$J$458,3,FALSE)</f>
        <v>SINAPI</v>
      </c>
      <c r="E283" s="145"/>
      <c r="F283" s="145" t="str">
        <f>VLOOKUP(A283,'PLANILHA S DESONERAÇÃO'!$A$12:$J$458,5,FALSE)</f>
        <v>M2</v>
      </c>
      <c r="G283" s="145">
        <f>VLOOKUP(A283,'PLANILHA S DESONERAÇÃO'!$A$11:$J$458,6,FALSE)</f>
        <v>14</v>
      </c>
      <c r="H283" s="158">
        <f>VLOOKUP(A283,'PLANILHA S DESONERAÇÃO'!$A$12:$J$458,9,FALSE)</f>
        <v>47.58</v>
      </c>
      <c r="I283" s="158">
        <f>VLOOKUP(A283,'PLANILHA S DESONERAÇÃO'!$A$11:$J$458,10,FALSE)</f>
        <v>666.12</v>
      </c>
      <c r="J283" s="439">
        <f t="shared" si="22"/>
        <v>0</v>
      </c>
      <c r="K283" s="153">
        <f t="shared" si="23"/>
        <v>0.99890999999999996</v>
      </c>
      <c r="L283" s="145" t="str">
        <f t="shared" si="24"/>
        <v>C</v>
      </c>
      <c r="N283" s="112">
        <f t="shared" si="25"/>
        <v>29941177.530000001</v>
      </c>
      <c r="O283" s="112">
        <f>VLOOKUP(A283,'PLANILHA S DESONERAÇÃO'!$A$11:$J$458,7,FALSE)</f>
        <v>38.21</v>
      </c>
      <c r="Q283" s="176"/>
      <c r="R283" s="178"/>
      <c r="S283" s="178"/>
    </row>
    <row r="284" spans="1:19" ht="15.75" customHeight="1" x14ac:dyDescent="0.25">
      <c r="A284" s="142" t="str">
        <f>'PLANILHA S DESONERAÇÃO'!A403</f>
        <v>1.5.5.14</v>
      </c>
      <c r="B284" s="145">
        <f>VLOOKUP(A284,'PLANILHA S DESONERAÇÃO'!$A$12:$J$458,2,FALSE)</f>
        <v>91859</v>
      </c>
      <c r="C284" s="149" t="str">
        <f>VLOOKUP(A284,'PLANILHA S DESONERAÇÃO'!$A$12:$J$458,4,FALSE)</f>
        <v>ELETRODUTO FLEXÍVEL LISO, PEAD, DN 32 MM (1"), PARA CIRCUITOS TERMINAIS, INSTALADO EM PAREDE - FORNECIMENTO E INSTALAÇÃO. AF_12/2015</v>
      </c>
      <c r="D284" s="145" t="str">
        <f>VLOOKUP(A284,'PLANILHA S DESONERAÇÃO'!$A$12:$J$458,3,FALSE)</f>
        <v>SINAPI</v>
      </c>
      <c r="E284" s="145"/>
      <c r="F284" s="145" t="str">
        <f>VLOOKUP(A284,'PLANILHA S DESONERAÇÃO'!$A$12:$J$458,5,FALSE)</f>
        <v>M</v>
      </c>
      <c r="G284" s="145">
        <f>VLOOKUP(A284,'PLANILHA S DESONERAÇÃO'!$A$11:$J$458,6,FALSE)</f>
        <v>45</v>
      </c>
      <c r="H284" s="158">
        <f>VLOOKUP(A284,'PLANILHA S DESONERAÇÃO'!$A$12:$J$458,9,FALSE)</f>
        <v>14.79</v>
      </c>
      <c r="I284" s="158">
        <f>VLOOKUP(A284,'PLANILHA S DESONERAÇÃO'!$A$11:$J$458,10,FALSE)</f>
        <v>665.55</v>
      </c>
      <c r="J284" s="439">
        <f t="shared" si="22"/>
        <v>0</v>
      </c>
      <c r="K284" s="153">
        <f t="shared" si="23"/>
        <v>0.99892999999999998</v>
      </c>
      <c r="L284" s="145" t="str">
        <f t="shared" si="24"/>
        <v>C</v>
      </c>
      <c r="N284" s="112">
        <f t="shared" si="25"/>
        <v>29941843.079999998</v>
      </c>
      <c r="O284" s="112">
        <f>VLOOKUP(A284,'PLANILHA S DESONERAÇÃO'!$A$11:$J$458,7,FALSE)</f>
        <v>11.88</v>
      </c>
      <c r="Q284" s="176"/>
      <c r="R284" s="178"/>
      <c r="S284" s="178"/>
    </row>
    <row r="285" spans="1:19" ht="15.75" customHeight="1" x14ac:dyDescent="0.25">
      <c r="A285" s="142" t="str">
        <f>'PLANILHA S DESONERAÇÃO'!A208</f>
        <v>1.4.9.9</v>
      </c>
      <c r="B285" s="145">
        <f>VLOOKUP(A285,'PLANILHA S DESONERAÇÃO'!$A$12:$J$458,2,FALSE)</f>
        <v>170352</v>
      </c>
      <c r="C285" s="149" t="str">
        <f>VLOOKUP(A285,'PLANILHA S DESONERAÇÃO'!$A$12:$J$458,4,FALSE)</f>
        <v>Válvula de Descarga com acabamento anti-vandalismo, marcas de referência Fabrimar, Deca ou Docol</v>
      </c>
      <c r="D285" s="145" t="str">
        <f>VLOOKUP(A285,'PLANILHA S DESONERAÇÃO'!$A$12:$J$458,3,FALSE)</f>
        <v>DER-ES</v>
      </c>
      <c r="E285" s="145"/>
      <c r="F285" s="145" t="str">
        <f>VLOOKUP(A285,'PLANILHA S DESONERAÇÃO'!$A$12:$J$458,5,FALSE)</f>
        <v>und</v>
      </c>
      <c r="G285" s="145">
        <f>VLOOKUP(A285,'PLANILHA S DESONERAÇÃO'!$A$11:$J$458,6,FALSE)</f>
        <v>1</v>
      </c>
      <c r="H285" s="158">
        <f>VLOOKUP(A285,'PLANILHA S DESONERAÇÃO'!$A$12:$J$458,9,FALSE)</f>
        <v>651.28</v>
      </c>
      <c r="I285" s="158">
        <f>VLOOKUP(A285,'PLANILHA S DESONERAÇÃO'!$A$11:$J$458,10,FALSE)</f>
        <v>651.28</v>
      </c>
      <c r="J285" s="439">
        <f t="shared" si="22"/>
        <v>0</v>
      </c>
      <c r="K285" s="153">
        <f t="shared" si="23"/>
        <v>0.99895</v>
      </c>
      <c r="L285" s="145" t="str">
        <f t="shared" si="24"/>
        <v>C</v>
      </c>
      <c r="N285" s="112">
        <f t="shared" si="25"/>
        <v>29942494.359999999</v>
      </c>
      <c r="O285" s="112">
        <f>VLOOKUP(A285,'PLANILHA S DESONERAÇÃO'!$A$11:$J$458,7,FALSE)</f>
        <v>523.03</v>
      </c>
      <c r="Q285" s="176"/>
      <c r="R285" s="178"/>
      <c r="S285" s="178"/>
    </row>
    <row r="286" spans="1:19" ht="15.75" customHeight="1" x14ac:dyDescent="0.25">
      <c r="A286" s="142" t="str">
        <f>'PLANILHA S DESONERAÇÃO'!A142</f>
        <v>1.4.3.7</v>
      </c>
      <c r="B286" s="145">
        <f>VLOOKUP(A286,'PLANILHA S DESONERAÇÃO'!$A$12:$J$458,2,FALSE)</f>
        <v>86889</v>
      </c>
      <c r="C286" s="149" t="str">
        <f>VLOOKUP(A286,'PLANILHA S DESONERAÇÃO'!$A$12:$J$458,4,FALSE)</f>
        <v>BANCADA DE GRANITO CINZA POLIDO, DE 1,50 X 0,60 M, PARA PIA DE COZINHA - FORNECIMENTO E INSTALAÇÃO. AF_01/2020</v>
      </c>
      <c r="D286" s="145" t="str">
        <f>VLOOKUP(A286,'PLANILHA S DESONERAÇÃO'!$A$12:$J$458,3,FALSE)</f>
        <v>SINAPI</v>
      </c>
      <c r="E286" s="145"/>
      <c r="F286" s="145" t="str">
        <f>VLOOKUP(A286,'PLANILHA S DESONERAÇÃO'!$A$12:$J$458,5,FALSE)</f>
        <v>UN</v>
      </c>
      <c r="G286" s="145">
        <f>VLOOKUP(A286,'PLANILHA S DESONERAÇÃO'!$A$11:$J$458,6,FALSE)</f>
        <v>1</v>
      </c>
      <c r="H286" s="158">
        <f>VLOOKUP(A286,'PLANILHA S DESONERAÇÃO'!$A$12:$J$458,9,FALSE)</f>
        <v>634.9</v>
      </c>
      <c r="I286" s="158">
        <f>VLOOKUP(A286,'PLANILHA S DESONERAÇÃO'!$A$11:$J$458,10,FALSE)</f>
        <v>634.9</v>
      </c>
      <c r="J286" s="439">
        <f t="shared" si="22"/>
        <v>0</v>
      </c>
      <c r="K286" s="153">
        <f t="shared" si="23"/>
        <v>0.99897000000000002</v>
      </c>
      <c r="L286" s="145" t="str">
        <f t="shared" si="24"/>
        <v>C</v>
      </c>
      <c r="N286" s="112">
        <f t="shared" si="25"/>
        <v>29943129.260000002</v>
      </c>
      <c r="O286" s="112">
        <f>VLOOKUP(A286,'PLANILHA S DESONERAÇÃO'!$A$11:$J$458,7,FALSE)</f>
        <v>509.88</v>
      </c>
      <c r="Q286" s="176"/>
      <c r="R286" s="178"/>
      <c r="S286" s="178"/>
    </row>
    <row r="287" spans="1:19" ht="15.75" customHeight="1" x14ac:dyDescent="0.25">
      <c r="A287" s="142" t="str">
        <f>'PLANILHA S DESONERAÇÃO'!A217</f>
        <v>1.4.9.18</v>
      </c>
      <c r="B287" s="145">
        <f>VLOOKUP(A287,'PLANILHA S DESONERAÇÃO'!$A$12:$J$458,2,FALSE)</f>
        <v>142111</v>
      </c>
      <c r="C287" s="149" t="str">
        <f>VLOOKUP(A287,'PLANILHA S DESONERAÇÃO'!$A$12:$J$458,4,FALSE)</f>
        <v>Caixa sifonada em PVC, com grelha e porta grelha</v>
      </c>
      <c r="D287" s="145" t="str">
        <f>VLOOKUP(A287,'PLANILHA S DESONERAÇÃO'!$A$12:$J$458,3,FALSE)</f>
        <v>DER-ES</v>
      </c>
      <c r="E287" s="145"/>
      <c r="F287" s="145" t="str">
        <f>VLOOKUP(A287,'PLANILHA S DESONERAÇÃO'!$A$12:$J$458,5,FALSE)</f>
        <v>und</v>
      </c>
      <c r="G287" s="145">
        <f>VLOOKUP(A287,'PLANILHA S DESONERAÇÃO'!$A$11:$J$458,6,FALSE)</f>
        <v>4</v>
      </c>
      <c r="H287" s="158">
        <f>VLOOKUP(A287,'PLANILHA S DESONERAÇÃO'!$A$12:$J$458,9,FALSE)</f>
        <v>157.44</v>
      </c>
      <c r="I287" s="158">
        <f>VLOOKUP(A287,'PLANILHA S DESONERAÇÃO'!$A$11:$J$458,10,FALSE)</f>
        <v>629.76</v>
      </c>
      <c r="J287" s="439">
        <f t="shared" si="22"/>
        <v>0</v>
      </c>
      <c r="K287" s="153">
        <f t="shared" si="23"/>
        <v>0.99899000000000004</v>
      </c>
      <c r="L287" s="145" t="str">
        <f t="shared" si="24"/>
        <v>C</v>
      </c>
      <c r="N287" s="112">
        <f t="shared" si="25"/>
        <v>29943759.02</v>
      </c>
      <c r="O287" s="112">
        <f>VLOOKUP(A287,'PLANILHA S DESONERAÇÃO'!$A$11:$J$458,7,FALSE)</f>
        <v>126.44</v>
      </c>
      <c r="Q287" s="176"/>
      <c r="R287" s="178"/>
      <c r="S287" s="178"/>
    </row>
    <row r="288" spans="1:19" ht="15.75" customHeight="1" x14ac:dyDescent="0.25">
      <c r="A288" s="142" t="str">
        <f>'PLANILHA S DESONERAÇÃO'!A357</f>
        <v>1.5.3.8</v>
      </c>
      <c r="B288" s="145">
        <f>VLOOKUP(A288,'PLANILHA S DESONERAÇÃO'!$A$12:$J$458,2,FALSE)</f>
        <v>3917</v>
      </c>
      <c r="C288" s="149" t="str">
        <f>VLOOKUP(A288,'PLANILHA S DESONERAÇÃO'!$A$12:$J$458,4,FALSE)</f>
        <v>LUVA DE FERRO GALVANIZADO, COM ROSCA BSP, DE 6"</v>
      </c>
      <c r="D288" s="145" t="str">
        <f>VLOOKUP(A288,'PLANILHA S DESONERAÇÃO'!$A$12:$J$458,3,FALSE)</f>
        <v>SINAPI</v>
      </c>
      <c r="E288" s="145"/>
      <c r="F288" s="145" t="str">
        <f>VLOOKUP(A288,'PLANILHA S DESONERAÇÃO'!$A$12:$J$458,5,FALSE)</f>
        <v>UN</v>
      </c>
      <c r="G288" s="145">
        <f>VLOOKUP(A288,'PLANILHA S DESONERAÇÃO'!$A$11:$J$458,6,FALSE)</f>
        <v>1</v>
      </c>
      <c r="H288" s="158">
        <f>VLOOKUP(A288,'PLANILHA S DESONERAÇÃO'!$A$12:$J$458,9,FALSE)</f>
        <v>626.45000000000005</v>
      </c>
      <c r="I288" s="158">
        <f>VLOOKUP(A288,'PLANILHA S DESONERAÇÃO'!$A$11:$J$458,10,FALSE)</f>
        <v>626.45000000000005</v>
      </c>
      <c r="J288" s="439">
        <f t="shared" si="22"/>
        <v>0</v>
      </c>
      <c r="K288" s="153">
        <f t="shared" si="23"/>
        <v>0.99902000000000002</v>
      </c>
      <c r="L288" s="145" t="str">
        <f t="shared" si="24"/>
        <v>C</v>
      </c>
      <c r="N288" s="112">
        <f t="shared" si="25"/>
        <v>29944385.469999999</v>
      </c>
      <c r="O288" s="112">
        <f>VLOOKUP(A288,'PLANILHA S DESONERAÇÃO'!$A$11:$J$458,7,FALSE)</f>
        <v>503.09</v>
      </c>
      <c r="Q288" s="176"/>
      <c r="R288" s="178"/>
      <c r="S288" s="178"/>
    </row>
    <row r="289" spans="1:19" ht="15.75" customHeight="1" x14ac:dyDescent="0.25">
      <c r="A289" s="142" t="str">
        <f>'PLANILHA S DESONERAÇÃO'!A164</f>
        <v>1.4.6.3</v>
      </c>
      <c r="B289" s="145">
        <f>VLOOKUP(A289,'PLANILHA S DESONERAÇÃO'!$A$12:$J$458,2,FALSE)</f>
        <v>89173</v>
      </c>
      <c r="C289" s="149" t="str">
        <f>VLOOKUP(A289,'PLANILHA S DESONERAÇÃO'!$A$12:$J$458,4,FALSE)</f>
        <v>(COMPOSIÇÃO REPRESENTATIVA) DO SERVIÇO DE EMBOÇO/MASSA ÚNICA, APLICADO MANUALMENTE, TRAÇO 1:2:8, EM BETONEIRA DE 400L, PAREDES INTERNAS, COM EXECUÇÃO DE TALISCAS, EDIFICAÇÃO HABITACIONAL UNIFAMILIAR (CASAS) E EDIFICAÇÃO PÚBLICA PADRÃO. AF_12/2014</v>
      </c>
      <c r="D289" s="145" t="str">
        <f>VLOOKUP(A289,'PLANILHA S DESONERAÇÃO'!$A$12:$J$458,3,FALSE)</f>
        <v>SINAPI</v>
      </c>
      <c r="E289" s="145"/>
      <c r="F289" s="145" t="str">
        <f>VLOOKUP(A289,'PLANILHA S DESONERAÇÃO'!$A$12:$J$458,5,FALSE)</f>
        <v>M2</v>
      </c>
      <c r="G289" s="145">
        <f>VLOOKUP(A289,'PLANILHA S DESONERAÇÃO'!$A$11:$J$458,6,FALSE)</f>
        <v>13.65</v>
      </c>
      <c r="H289" s="158">
        <f>VLOOKUP(A289,'PLANILHA S DESONERAÇÃO'!$A$12:$J$458,9,FALSE)</f>
        <v>45.75</v>
      </c>
      <c r="I289" s="158">
        <f>VLOOKUP(A289,'PLANILHA S DESONERAÇÃO'!$A$11:$J$458,10,FALSE)</f>
        <v>624.49</v>
      </c>
      <c r="J289" s="439">
        <f t="shared" si="22"/>
        <v>0</v>
      </c>
      <c r="K289" s="153">
        <f t="shared" si="23"/>
        <v>0.99904000000000004</v>
      </c>
      <c r="L289" s="145" t="str">
        <f t="shared" si="24"/>
        <v>C</v>
      </c>
      <c r="N289" s="112">
        <f t="shared" si="25"/>
        <v>29945009.960000001</v>
      </c>
      <c r="O289" s="112">
        <f>VLOOKUP(A289,'PLANILHA S DESONERAÇÃO'!$A$11:$J$458,7,FALSE)</f>
        <v>36.74</v>
      </c>
      <c r="Q289" s="176"/>
      <c r="R289" s="178"/>
      <c r="S289" s="178"/>
    </row>
    <row r="290" spans="1:19" ht="15.75" customHeight="1" x14ac:dyDescent="0.25">
      <c r="A290" s="142" t="str">
        <f>'PLANILHA S DESONERAÇÃO'!A358</f>
        <v>1.5.3.9</v>
      </c>
      <c r="B290" s="145">
        <f>VLOOKUP(A290,'PLANILHA S DESONERAÇÃO'!$A$12:$J$458,2,FALSE)</f>
        <v>151506</v>
      </c>
      <c r="C290" s="149" t="str">
        <f>VLOOKUP(A290,'PLANILHA S DESONERAÇÃO'!$A$12:$J$458,4,FALSE)</f>
        <v>Haste de terra tipo COPPERWELD - 5/8" x 2.40m</v>
      </c>
      <c r="D290" s="145" t="str">
        <f>VLOOKUP(A290,'PLANILHA S DESONERAÇÃO'!$A$12:$J$458,3,FALSE)</f>
        <v>DER-ES</v>
      </c>
      <c r="E290" s="145"/>
      <c r="F290" s="145" t="str">
        <f>VLOOKUP(A290,'PLANILHA S DESONERAÇÃO'!$A$12:$J$458,5,FALSE)</f>
        <v>und</v>
      </c>
      <c r="G290" s="145">
        <f>VLOOKUP(A290,'PLANILHA S DESONERAÇÃO'!$A$11:$J$458,6,FALSE)</f>
        <v>2</v>
      </c>
      <c r="H290" s="158">
        <f>VLOOKUP(A290,'PLANILHA S DESONERAÇÃO'!$A$12:$J$458,9,FALSE)</f>
        <v>304.27999999999997</v>
      </c>
      <c r="I290" s="158">
        <f>VLOOKUP(A290,'PLANILHA S DESONERAÇÃO'!$A$11:$J$458,10,FALSE)</f>
        <v>608.55999999999995</v>
      </c>
      <c r="J290" s="439">
        <f t="shared" si="22"/>
        <v>0</v>
      </c>
      <c r="K290" s="153">
        <f t="shared" si="23"/>
        <v>0.99905999999999995</v>
      </c>
      <c r="L290" s="145" t="str">
        <f t="shared" si="24"/>
        <v>C</v>
      </c>
      <c r="N290" s="112">
        <f t="shared" si="25"/>
        <v>29945618.52</v>
      </c>
      <c r="O290" s="112">
        <f>VLOOKUP(A290,'PLANILHA S DESONERAÇÃO'!$A$11:$J$458,7,FALSE)</f>
        <v>244.36</v>
      </c>
      <c r="Q290" s="176"/>
      <c r="R290" s="178"/>
      <c r="S290" s="178"/>
    </row>
    <row r="291" spans="1:19" ht="15.75" customHeight="1" x14ac:dyDescent="0.25">
      <c r="A291" s="142" t="str">
        <f>'PLANILHA S DESONERAÇÃO'!A354</f>
        <v>1.5.3.5</v>
      </c>
      <c r="B291" s="145">
        <f>VLOOKUP(A291,'PLANILHA S DESONERAÇÃO'!$A$12:$J$458,2,FALSE)</f>
        <v>151422</v>
      </c>
      <c r="C291" s="149" t="str">
        <f>VLOOKUP(A291,'PLANILHA S DESONERAÇÃO'!$A$12:$J$458,4,FALSE)</f>
        <v>Cabo de cobre termoplástico (PVC) flexível isolado 0,6/1kV, anti-chama 90ºC HEPR - 25,0 mm2</v>
      </c>
      <c r="D291" s="145" t="str">
        <f>VLOOKUP(A291,'PLANILHA S DESONERAÇÃO'!$A$12:$J$458,3,FALSE)</f>
        <v>DER-ES</v>
      </c>
      <c r="E291" s="145"/>
      <c r="F291" s="145" t="str">
        <f>VLOOKUP(A291,'PLANILHA S DESONERAÇÃO'!$A$12:$J$458,5,FALSE)</f>
        <v>m</v>
      </c>
      <c r="G291" s="145">
        <f>VLOOKUP(A291,'PLANILHA S DESONERAÇÃO'!$A$11:$J$458,6,FALSE)</f>
        <v>12</v>
      </c>
      <c r="H291" s="158">
        <f>VLOOKUP(A291,'PLANILHA S DESONERAÇÃO'!$A$12:$J$458,9,FALSE)</f>
        <v>50.27</v>
      </c>
      <c r="I291" s="158">
        <f>VLOOKUP(A291,'PLANILHA S DESONERAÇÃO'!$A$11:$J$458,10,FALSE)</f>
        <v>603.24</v>
      </c>
      <c r="J291" s="439">
        <f t="shared" si="22"/>
        <v>0</v>
      </c>
      <c r="K291" s="153">
        <f t="shared" si="23"/>
        <v>0.99907999999999997</v>
      </c>
      <c r="L291" s="145" t="str">
        <f t="shared" si="24"/>
        <v>C</v>
      </c>
      <c r="N291" s="112">
        <f t="shared" si="25"/>
        <v>29946221.760000002</v>
      </c>
      <c r="O291" s="112">
        <f>VLOOKUP(A291,'PLANILHA S DESONERAÇÃO'!$A$11:$J$458,7,FALSE)</f>
        <v>40.369999999999997</v>
      </c>
      <c r="Q291" s="176"/>
      <c r="R291" s="178"/>
      <c r="S291" s="178"/>
    </row>
    <row r="292" spans="1:19" ht="15.75" customHeight="1" x14ac:dyDescent="0.25">
      <c r="A292" s="142" t="str">
        <f>'PLANILHA S DESONERAÇÃO'!A175</f>
        <v>1.4.7.2</v>
      </c>
      <c r="B292" s="145">
        <f>VLOOKUP(A292,'PLANILHA S DESONERAÇÃO'!$A$12:$J$458,2,FALSE)</f>
        <v>87904</v>
      </c>
      <c r="C292" s="149" t="str">
        <f>VLOOKUP(A292,'PLANILHA S DESONERAÇÃO'!$A$12:$J$458,4,FALSE)</f>
        <v>CHAPISCO APLICADO EM ALVENARIA (COM PRESENÇA DE VÃOS) E ESTRUTURAS DE CONCRETO DE FACHADA, COM COLHER DE PEDREIRO. ARGAMASSA TRAÇO 1:3 COM PREPARO MANUAL. AF_06/2014</v>
      </c>
      <c r="D292" s="145" t="str">
        <f>VLOOKUP(A292,'PLANILHA S DESONERAÇÃO'!$A$12:$J$458,3,FALSE)</f>
        <v>SINAPI</v>
      </c>
      <c r="E292" s="145"/>
      <c r="F292" s="145" t="str">
        <f>VLOOKUP(A292,'PLANILHA S DESONERAÇÃO'!$A$12:$J$458,5,FALSE)</f>
        <v>M2</v>
      </c>
      <c r="G292" s="145">
        <f>VLOOKUP(A292,'PLANILHA S DESONERAÇÃO'!$A$11:$J$458,6,FALSE)</f>
        <v>58.4</v>
      </c>
      <c r="H292" s="158">
        <f>VLOOKUP(A292,'PLANILHA S DESONERAÇÃO'!$A$12:$J$458,9,FALSE)</f>
        <v>10.210000000000001</v>
      </c>
      <c r="I292" s="158">
        <f>VLOOKUP(A292,'PLANILHA S DESONERAÇÃO'!$A$11:$J$458,10,FALSE)</f>
        <v>596.26</v>
      </c>
      <c r="J292" s="439">
        <f t="shared" si="22"/>
        <v>0</v>
      </c>
      <c r="K292" s="153">
        <f t="shared" si="23"/>
        <v>0.99909999999999999</v>
      </c>
      <c r="L292" s="145" t="str">
        <f t="shared" si="24"/>
        <v>C</v>
      </c>
      <c r="N292" s="112">
        <f t="shared" si="25"/>
        <v>29946818.02</v>
      </c>
      <c r="O292" s="112">
        <f>VLOOKUP(A292,'PLANILHA S DESONERAÇÃO'!$A$11:$J$458,7,FALSE)</f>
        <v>8.1999999999999993</v>
      </c>
      <c r="Q292" s="176"/>
      <c r="R292" s="178"/>
      <c r="S292" s="178"/>
    </row>
    <row r="293" spans="1:19" ht="15.75" customHeight="1" x14ac:dyDescent="0.25">
      <c r="A293" s="142" t="str">
        <f>'PLANILHA S DESONERAÇÃO'!A222</f>
        <v>1.4.9.23</v>
      </c>
      <c r="B293" s="145">
        <f>VLOOKUP(A293,'PLANILHA S DESONERAÇÃO'!$A$12:$J$458,2,FALSE)</f>
        <v>140905</v>
      </c>
      <c r="C293" s="149" t="str">
        <f>VLOOKUP(A293,'PLANILHA S DESONERAÇÃO'!$A$12:$J$458,4,FALSE)</f>
        <v>Tubo PVC rígido para esgoto no diâmetro de 200mm incluindo escavação e aterro com areia</v>
      </c>
      <c r="D293" s="145" t="str">
        <f>VLOOKUP(A293,'PLANILHA S DESONERAÇÃO'!$A$12:$J$458,3,FALSE)</f>
        <v>DER-ES</v>
      </c>
      <c r="E293" s="145"/>
      <c r="F293" s="145" t="str">
        <f>VLOOKUP(A293,'PLANILHA S DESONERAÇÃO'!$A$12:$J$458,5,FALSE)</f>
        <v>m</v>
      </c>
      <c r="G293" s="145">
        <f>VLOOKUP(A293,'PLANILHA S DESONERAÇÃO'!$A$11:$J$458,6,FALSE)</f>
        <v>3</v>
      </c>
      <c r="H293" s="158">
        <f>VLOOKUP(A293,'PLANILHA S DESONERAÇÃO'!$A$12:$J$458,9,FALSE)</f>
        <v>198.56</v>
      </c>
      <c r="I293" s="158">
        <f>VLOOKUP(A293,'PLANILHA S DESONERAÇÃO'!$A$11:$J$458,10,FALSE)</f>
        <v>595.67999999999995</v>
      </c>
      <c r="J293" s="439">
        <f t="shared" si="22"/>
        <v>0</v>
      </c>
      <c r="K293" s="153">
        <f t="shared" si="23"/>
        <v>0.99912000000000001</v>
      </c>
      <c r="L293" s="145" t="str">
        <f t="shared" si="24"/>
        <v>C</v>
      </c>
      <c r="N293" s="112">
        <f t="shared" si="25"/>
        <v>29947413.699999999</v>
      </c>
      <c r="O293" s="112">
        <f>VLOOKUP(A293,'PLANILHA S DESONERAÇÃO'!$A$11:$J$458,7,FALSE)</f>
        <v>159.46</v>
      </c>
      <c r="Q293" s="176"/>
      <c r="R293" s="178"/>
      <c r="S293" s="178"/>
    </row>
    <row r="294" spans="1:19" ht="15.75" customHeight="1" x14ac:dyDescent="0.25">
      <c r="A294" s="142" t="str">
        <f>'PLANILHA S DESONERAÇÃO'!A188</f>
        <v>1.4.8.2</v>
      </c>
      <c r="B294" s="145">
        <f>VLOOKUP(A294,'PLANILHA S DESONERAÇÃO'!$A$12:$J$458,2,FALSE)</f>
        <v>120302</v>
      </c>
      <c r="C294" s="149" t="str">
        <f>VLOOKUP(A294,'PLANILHA S DESONERAÇÃO'!$A$12:$J$458,4,FALSE)</f>
        <v>Reboco de argamassa de cimento, cal hidratada CH1 e areia média ou grossa lavada no traço 1:0.5:6, espessura 5mm</v>
      </c>
      <c r="D294" s="145" t="str">
        <f>VLOOKUP(A294,'PLANILHA S DESONERAÇÃO'!$A$12:$J$458,3,FALSE)</f>
        <v>DER-ES</v>
      </c>
      <c r="E294" s="145"/>
      <c r="F294" s="145" t="str">
        <f>VLOOKUP(A294,'PLANILHA S DESONERAÇÃO'!$A$12:$J$458,5,FALSE)</f>
        <v>m2</v>
      </c>
      <c r="G294" s="145">
        <f>VLOOKUP(A294,'PLANILHA S DESONERAÇÃO'!$A$11:$J$458,6,FALSE)</f>
        <v>20.14</v>
      </c>
      <c r="H294" s="158">
        <f>VLOOKUP(A294,'PLANILHA S DESONERAÇÃO'!$A$12:$J$458,9,FALSE)</f>
        <v>29.47</v>
      </c>
      <c r="I294" s="158">
        <f>VLOOKUP(A294,'PLANILHA S DESONERAÇÃO'!$A$11:$J$458,10,FALSE)</f>
        <v>593.53</v>
      </c>
      <c r="J294" s="439">
        <f t="shared" si="22"/>
        <v>0</v>
      </c>
      <c r="K294" s="153">
        <f t="shared" si="23"/>
        <v>0.99914000000000003</v>
      </c>
      <c r="L294" s="145" t="str">
        <f t="shared" si="24"/>
        <v>C</v>
      </c>
      <c r="N294" s="112">
        <f t="shared" si="25"/>
        <v>29948007.23</v>
      </c>
      <c r="O294" s="112">
        <f>VLOOKUP(A294,'PLANILHA S DESONERAÇÃO'!$A$11:$J$458,7,FALSE)</f>
        <v>23.67</v>
      </c>
      <c r="Q294" s="176"/>
      <c r="R294" s="178"/>
      <c r="S294" s="178"/>
    </row>
    <row r="295" spans="1:19" ht="15.75" customHeight="1" x14ac:dyDescent="0.25">
      <c r="A295" s="142" t="str">
        <f>'PLANILHA S DESONERAÇÃO'!A143</f>
        <v>1.4.3.8</v>
      </c>
      <c r="B295" s="145">
        <f>VLOOKUP(A295,'PLANILHA S DESONERAÇÃO'!$A$12:$J$458,2,FALSE)</f>
        <v>86936</v>
      </c>
      <c r="C295" s="149" t="str">
        <f>VLOOKUP(A295,'PLANILHA S DESONERAÇÃO'!$A$12:$J$458,4,FALSE)</f>
        <v>CUBA DE EMBUTIR DE AÇO INOXIDÁVEL MÉDIA, INCLUSO VÁLVULA TIPO AMERICANA E SIFÃO TIPO GARRAFA EM METAL CROMADO - FORNECIMENTO E INSTALAÇÃO. AF_01/2020</v>
      </c>
      <c r="D295" s="145" t="str">
        <f>VLOOKUP(A295,'PLANILHA S DESONERAÇÃO'!$A$12:$J$458,3,FALSE)</f>
        <v>SINAPI</v>
      </c>
      <c r="E295" s="145"/>
      <c r="F295" s="145" t="str">
        <f>VLOOKUP(A295,'PLANILHA S DESONERAÇÃO'!$A$12:$J$458,5,FALSE)</f>
        <v>UN</v>
      </c>
      <c r="G295" s="145">
        <f>VLOOKUP(A295,'PLANILHA S DESONERAÇÃO'!$A$11:$J$458,6,FALSE)</f>
        <v>1</v>
      </c>
      <c r="H295" s="158">
        <f>VLOOKUP(A295,'PLANILHA S DESONERAÇÃO'!$A$12:$J$458,9,FALSE)</f>
        <v>593.38</v>
      </c>
      <c r="I295" s="158">
        <f>VLOOKUP(A295,'PLANILHA S DESONERAÇÃO'!$A$11:$J$458,10,FALSE)</f>
        <v>593.38</v>
      </c>
      <c r="J295" s="439">
        <f t="shared" si="22"/>
        <v>0</v>
      </c>
      <c r="K295" s="153">
        <f t="shared" si="23"/>
        <v>0.99916000000000005</v>
      </c>
      <c r="L295" s="145" t="str">
        <f t="shared" si="24"/>
        <v>C</v>
      </c>
      <c r="N295" s="112">
        <f t="shared" si="25"/>
        <v>29948600.609999999</v>
      </c>
      <c r="O295" s="112">
        <f>VLOOKUP(A295,'PLANILHA S DESONERAÇÃO'!$A$11:$J$458,7,FALSE)</f>
        <v>476.53</v>
      </c>
      <c r="Q295" s="176"/>
      <c r="R295" s="178"/>
      <c r="S295" s="178"/>
    </row>
    <row r="296" spans="1:19" ht="15.75" customHeight="1" x14ac:dyDescent="0.25">
      <c r="A296" s="142" t="str">
        <f>'PLANILHA S DESONERAÇÃO'!A127</f>
        <v>1.4.2.13</v>
      </c>
      <c r="B296" s="145">
        <f>VLOOKUP(A296,'PLANILHA S DESONERAÇÃO'!$A$12:$J$458,2,FALSE)</f>
        <v>170614</v>
      </c>
      <c r="C296" s="149" t="str">
        <f>VLOOKUP(A296,'PLANILHA S DESONERAÇÃO'!$A$12:$J$458,4,FALSE)</f>
        <v>Conjunto Barra de apoio barra de apoio lateral, formato "U", em aço inox polido 304 Ø 1.1/4" dim. comprimento médio 30 p/ lavatório, p/ portadores de necessidades especiais (NBR 9050)</v>
      </c>
      <c r="D296" s="145" t="str">
        <f>VLOOKUP(A296,'PLANILHA S DESONERAÇÃO'!$A$12:$J$458,3,FALSE)</f>
        <v>DER-ES</v>
      </c>
      <c r="E296" s="145"/>
      <c r="F296" s="145" t="str">
        <f>VLOOKUP(A296,'PLANILHA S DESONERAÇÃO'!$A$12:$J$458,5,FALSE)</f>
        <v>und</v>
      </c>
      <c r="G296" s="145">
        <f>VLOOKUP(A296,'PLANILHA S DESONERAÇÃO'!$A$11:$J$458,6,FALSE)</f>
        <v>2</v>
      </c>
      <c r="H296" s="158">
        <f>VLOOKUP(A296,'PLANILHA S DESONERAÇÃO'!$A$12:$J$458,9,FALSE)</f>
        <v>296.52</v>
      </c>
      <c r="I296" s="158">
        <f>VLOOKUP(A296,'PLANILHA S DESONERAÇÃO'!$A$11:$J$458,10,FALSE)</f>
        <v>593.04</v>
      </c>
      <c r="J296" s="439">
        <f t="shared" si="22"/>
        <v>0</v>
      </c>
      <c r="K296" s="153">
        <f t="shared" si="23"/>
        <v>0.99917999999999996</v>
      </c>
      <c r="L296" s="145" t="str">
        <f t="shared" si="24"/>
        <v>C</v>
      </c>
      <c r="N296" s="112">
        <f t="shared" si="25"/>
        <v>29949193.649999999</v>
      </c>
      <c r="O296" s="112">
        <f>VLOOKUP(A296,'PLANILHA S DESONERAÇÃO'!$A$11:$J$458,7,FALSE)</f>
        <v>238.13</v>
      </c>
      <c r="Q296" s="176"/>
      <c r="R296" s="178"/>
      <c r="S296" s="178"/>
    </row>
    <row r="297" spans="1:19" ht="15.75" customHeight="1" x14ac:dyDescent="0.25">
      <c r="A297" s="142" t="str">
        <f>'PLANILHA S DESONERAÇÃO'!A401</f>
        <v>1.5.5.12</v>
      </c>
      <c r="B297" s="145" t="str">
        <f>VLOOKUP(A297,'PLANILHA S DESONERAÇÃO'!$A$12:$J$458,2,FALSE)</f>
        <v>COMP-54</v>
      </c>
      <c r="C297" s="149" t="str">
        <f>VLOOKUP(A297,'PLANILHA S DESONERAÇÃO'!$A$12:$J$458,4,FALSE)</f>
        <v>ELETRODUTO DE AÇO GALVANIZADO PESADO COM 3 METROS, INCLUSIVE CONEXÕES, SUPORTES E FIXAÇÃO DN 50 (2")</v>
      </c>
      <c r="D297" s="145" t="str">
        <f>VLOOKUP(A297,'PLANILHA S DESONERAÇÃO'!$A$12:$J$458,3,FALSE)</f>
        <v>Composições Próprias</v>
      </c>
      <c r="E297" s="145"/>
      <c r="F297" s="145" t="str">
        <f>VLOOKUP(A297,'PLANILHA S DESONERAÇÃO'!$A$12:$J$458,5,FALSE)</f>
        <v>und</v>
      </c>
      <c r="G297" s="145">
        <f>VLOOKUP(A297,'PLANILHA S DESONERAÇÃO'!$A$11:$J$458,6,FALSE)</f>
        <v>2</v>
      </c>
      <c r="H297" s="158">
        <f>VLOOKUP(A297,'PLANILHA S DESONERAÇÃO'!$A$12:$J$458,9,FALSE)</f>
        <v>289.70999999999998</v>
      </c>
      <c r="I297" s="158">
        <f>VLOOKUP(A297,'PLANILHA S DESONERAÇÃO'!$A$11:$J$458,10,FALSE)</f>
        <v>579.41999999999996</v>
      </c>
      <c r="J297" s="439">
        <f t="shared" si="22"/>
        <v>0</v>
      </c>
      <c r="K297" s="153">
        <f t="shared" si="23"/>
        <v>0.99919999999999998</v>
      </c>
      <c r="L297" s="145" t="str">
        <f t="shared" si="24"/>
        <v>C</v>
      </c>
      <c r="N297" s="112">
        <f t="shared" si="25"/>
        <v>29949773.07</v>
      </c>
      <c r="O297" s="112">
        <f>VLOOKUP(A297,'PLANILHA S DESONERAÇÃO'!$A$11:$J$458,7,FALSE)</f>
        <v>232.66</v>
      </c>
      <c r="Q297" s="176"/>
      <c r="R297" s="178"/>
      <c r="S297" s="178"/>
    </row>
    <row r="298" spans="1:19" ht="15.75" customHeight="1" x14ac:dyDescent="0.25">
      <c r="A298" s="142" t="str">
        <f>'PLANILHA S DESONERAÇÃO'!A213</f>
        <v>1.4.9.14</v>
      </c>
      <c r="B298" s="145">
        <f>VLOOKUP(A298,'PLANILHA S DESONERAÇÃO'!$A$12:$J$458,2,FALSE)</f>
        <v>141906</v>
      </c>
      <c r="C298" s="149" t="str">
        <f>VLOOKUP(A298,'PLANILHA S DESONERAÇÃO'!$A$12:$J$458,4,FALSE)</f>
        <v>Tubo de PVC rígido soldável branco, para esgoto, diâmetro 40mm (1 1/2"), inclusive conexões</v>
      </c>
      <c r="D298" s="145" t="str">
        <f>VLOOKUP(A298,'PLANILHA S DESONERAÇÃO'!$A$12:$J$458,3,FALSE)</f>
        <v>DER-ES</v>
      </c>
      <c r="E298" s="145"/>
      <c r="F298" s="145" t="str">
        <f>VLOOKUP(A298,'PLANILHA S DESONERAÇÃO'!$A$12:$J$458,5,FALSE)</f>
        <v>m</v>
      </c>
      <c r="G298" s="145">
        <f>VLOOKUP(A298,'PLANILHA S DESONERAÇÃO'!$A$11:$J$458,6,FALSE)</f>
        <v>12</v>
      </c>
      <c r="H298" s="158">
        <f>VLOOKUP(A298,'PLANILHA S DESONERAÇÃO'!$A$12:$J$458,9,FALSE)</f>
        <v>47.23</v>
      </c>
      <c r="I298" s="158">
        <f>VLOOKUP(A298,'PLANILHA S DESONERAÇÃO'!$A$11:$J$458,10,FALSE)</f>
        <v>566.76</v>
      </c>
      <c r="J298" s="439">
        <f t="shared" si="22"/>
        <v>0</v>
      </c>
      <c r="K298" s="153">
        <f t="shared" si="23"/>
        <v>0.99921000000000004</v>
      </c>
      <c r="L298" s="145" t="str">
        <f t="shared" si="24"/>
        <v>C</v>
      </c>
      <c r="N298" s="112">
        <f t="shared" si="25"/>
        <v>29950339.829999998</v>
      </c>
      <c r="O298" s="112">
        <f>VLOOKUP(A298,'PLANILHA S DESONERAÇÃO'!$A$11:$J$458,7,FALSE)</f>
        <v>37.93</v>
      </c>
      <c r="Q298" s="176"/>
      <c r="R298" s="178"/>
      <c r="S298" s="178"/>
    </row>
    <row r="299" spans="1:19" ht="15.75" customHeight="1" x14ac:dyDescent="0.25">
      <c r="A299" s="142" t="str">
        <f>'PLANILHA S DESONERAÇÃO'!A245</f>
        <v>1.4.11.3</v>
      </c>
      <c r="B299" s="145">
        <f>VLOOKUP(A299,'PLANILHA S DESONERAÇÃO'!$A$12:$J$458,2,FALSE)</f>
        <v>160605</v>
      </c>
      <c r="C299" s="149" t="str">
        <f>VLOOKUP(A299,'PLANILHA S DESONERAÇÃO'!$A$12:$J$458,4,FALSE)</f>
        <v>Extintor de incêndio portátil de pó químico ABC com capacidade 2A-20B:C (6 kg), inclusive suporte para fixação, EXCLUSIVE placa sinalizadora em PVC fotoluminescente</v>
      </c>
      <c r="D299" s="145" t="str">
        <f>VLOOKUP(A299,'PLANILHA S DESONERAÇÃO'!$A$12:$J$458,3,FALSE)</f>
        <v>DER-ES</v>
      </c>
      <c r="E299" s="145"/>
      <c r="F299" s="145" t="str">
        <f>VLOOKUP(A299,'PLANILHA S DESONERAÇÃO'!$A$12:$J$458,5,FALSE)</f>
        <v>und</v>
      </c>
      <c r="G299" s="145">
        <f>VLOOKUP(A299,'PLANILHA S DESONERAÇÃO'!$A$11:$J$458,6,FALSE)</f>
        <v>2</v>
      </c>
      <c r="H299" s="158">
        <f>VLOOKUP(A299,'PLANILHA S DESONERAÇÃO'!$A$12:$J$458,9,FALSE)</f>
        <v>277.83999999999997</v>
      </c>
      <c r="I299" s="158">
        <f>VLOOKUP(A299,'PLANILHA S DESONERAÇÃO'!$A$11:$J$458,10,FALSE)</f>
        <v>555.67999999999995</v>
      </c>
      <c r="J299" s="439">
        <f t="shared" si="22"/>
        <v>0</v>
      </c>
      <c r="K299" s="153">
        <f t="shared" si="23"/>
        <v>0.99922999999999995</v>
      </c>
      <c r="L299" s="145" t="str">
        <f t="shared" si="24"/>
        <v>C</v>
      </c>
      <c r="N299" s="112">
        <f t="shared" si="25"/>
        <v>29950895.510000002</v>
      </c>
      <c r="O299" s="112">
        <f>VLOOKUP(A299,'PLANILHA S DESONERAÇÃO'!$A$11:$J$458,7,FALSE)</f>
        <v>223.13</v>
      </c>
      <c r="Q299" s="176"/>
      <c r="R299" s="178"/>
      <c r="S299" s="178"/>
    </row>
    <row r="300" spans="1:19" ht="15.75" customHeight="1" x14ac:dyDescent="0.25">
      <c r="A300" s="142" t="str">
        <f>'PLANILHA S DESONERAÇÃO'!A388</f>
        <v>1.5.4.22</v>
      </c>
      <c r="B300" s="145">
        <f>VLOOKUP(A300,'PLANILHA S DESONERAÇÃO'!$A$12:$J$458,2,FALSE)</f>
        <v>151127</v>
      </c>
      <c r="C300" s="149" t="str">
        <f>VLOOKUP(A300,'PLANILHA S DESONERAÇÃO'!$A$12:$J$458,4,FALSE)</f>
        <v>Eletroduto de PVC rígido roscável, diâm. 1" (32mm), inclusive conexões</v>
      </c>
      <c r="D300" s="145" t="str">
        <f>VLOOKUP(A300,'PLANILHA S DESONERAÇÃO'!$A$12:$J$458,3,FALSE)</f>
        <v>DER-ES</v>
      </c>
      <c r="E300" s="145"/>
      <c r="F300" s="145" t="str">
        <f>VLOOKUP(A300,'PLANILHA S DESONERAÇÃO'!$A$12:$J$458,5,FALSE)</f>
        <v>m</v>
      </c>
      <c r="G300" s="145">
        <f>VLOOKUP(A300,'PLANILHA S DESONERAÇÃO'!$A$11:$J$458,6,FALSE)</f>
        <v>18</v>
      </c>
      <c r="H300" s="158">
        <f>VLOOKUP(A300,'PLANILHA S DESONERAÇÃO'!$A$12:$J$458,9,FALSE)</f>
        <v>30.87</v>
      </c>
      <c r="I300" s="158">
        <f>VLOOKUP(A300,'PLANILHA S DESONERAÇÃO'!$A$11:$J$458,10,FALSE)</f>
        <v>555.66</v>
      </c>
      <c r="J300" s="439">
        <f t="shared" si="22"/>
        <v>0</v>
      </c>
      <c r="K300" s="153">
        <f t="shared" si="23"/>
        <v>0.99924999999999997</v>
      </c>
      <c r="L300" s="145" t="str">
        <f t="shared" si="24"/>
        <v>C</v>
      </c>
      <c r="N300" s="112">
        <f t="shared" si="25"/>
        <v>29951451.170000002</v>
      </c>
      <c r="O300" s="112">
        <f>VLOOKUP(A300,'PLANILHA S DESONERAÇÃO'!$A$11:$J$458,7,FALSE)</f>
        <v>24.79</v>
      </c>
      <c r="Q300" s="176"/>
      <c r="R300" s="178"/>
      <c r="S300" s="178"/>
    </row>
    <row r="301" spans="1:19" ht="15.75" customHeight="1" x14ac:dyDescent="0.25">
      <c r="A301" s="142" t="str">
        <f>'PLANILHA S DESONERAÇÃO'!A265</f>
        <v>1.5.1.6.1</v>
      </c>
      <c r="B301" s="145">
        <f>VLOOKUP(A301,'PLANILHA S DESONERAÇÃO'!$A$12:$J$458,2,FALSE)</f>
        <v>150614</v>
      </c>
      <c r="C301" s="149" t="str">
        <f>VLOOKUP(A301,'PLANILHA S DESONERAÇÃO'!$A$12:$J$458,4,FALSE)</f>
        <v>Caixa de passagem de alvenaria de blocos de concreto 9x19x39cm, dimensões de 30x30x50cm, com revestimento interno em chapisco e reboco, tampa de concreto esp.5cm e lastro de brita 5 cm</v>
      </c>
      <c r="D301" s="145" t="str">
        <f>VLOOKUP(A301,'PLANILHA S DESONERAÇÃO'!$A$12:$J$458,3,FALSE)</f>
        <v>DER-ES</v>
      </c>
      <c r="E301" s="145"/>
      <c r="F301" s="145" t="str">
        <f>VLOOKUP(A301,'PLANILHA S DESONERAÇÃO'!$A$12:$J$458,5,FALSE)</f>
        <v>und</v>
      </c>
      <c r="G301" s="145">
        <f>VLOOKUP(A301,'PLANILHA S DESONERAÇÃO'!$A$11:$J$458,6,FALSE)</f>
        <v>3</v>
      </c>
      <c r="H301" s="158">
        <f>VLOOKUP(A301,'PLANILHA S DESONERAÇÃO'!$A$12:$J$458,9,FALSE)</f>
        <v>181.89</v>
      </c>
      <c r="I301" s="158">
        <f>VLOOKUP(A301,'PLANILHA S DESONERAÇÃO'!$A$11:$J$458,10,FALSE)</f>
        <v>545.66999999999996</v>
      </c>
      <c r="J301" s="439">
        <f t="shared" si="22"/>
        <v>0</v>
      </c>
      <c r="K301" s="153">
        <f t="shared" si="23"/>
        <v>0.99926999999999999</v>
      </c>
      <c r="L301" s="145" t="str">
        <f t="shared" si="24"/>
        <v>C</v>
      </c>
      <c r="N301" s="112">
        <f t="shared" si="25"/>
        <v>29951996.84</v>
      </c>
      <c r="O301" s="112">
        <f>VLOOKUP(A301,'PLANILHA S DESONERAÇÃO'!$A$11:$J$458,7,FALSE)</f>
        <v>146.07</v>
      </c>
      <c r="Q301" s="176"/>
      <c r="R301" s="178"/>
      <c r="S301" s="178"/>
    </row>
    <row r="302" spans="1:19" ht="15.75" customHeight="1" x14ac:dyDescent="0.25">
      <c r="A302" s="142" t="str">
        <f>'PLANILHA S DESONERAÇÃO'!A399</f>
        <v>1.5.5.10</v>
      </c>
      <c r="B302" s="145">
        <f>VLOOKUP(A302,'PLANILHA S DESONERAÇÃO'!$A$12:$J$458,2,FALSE)</f>
        <v>160110</v>
      </c>
      <c r="C302" s="149" t="str">
        <f>VLOOKUP(A302,'PLANILHA S DESONERAÇÃO'!$A$12:$J$458,4,FALSE)</f>
        <v>Caixa de telefone em chapa de aço padrão TELEBRAS do tipo CIE-4 600x600x120 mm</v>
      </c>
      <c r="D302" s="145" t="str">
        <f>VLOOKUP(A302,'PLANILHA S DESONERAÇÃO'!$A$12:$J$458,3,FALSE)</f>
        <v>DER-ES</v>
      </c>
      <c r="E302" s="145"/>
      <c r="F302" s="145" t="str">
        <f>VLOOKUP(A302,'PLANILHA S DESONERAÇÃO'!$A$12:$J$458,5,FALSE)</f>
        <v>und</v>
      </c>
      <c r="G302" s="145">
        <f>VLOOKUP(A302,'PLANILHA S DESONERAÇÃO'!$A$11:$J$458,6,FALSE)</f>
        <v>1</v>
      </c>
      <c r="H302" s="158">
        <f>VLOOKUP(A302,'PLANILHA S DESONERAÇÃO'!$A$12:$J$458,9,FALSE)</f>
        <v>545.46</v>
      </c>
      <c r="I302" s="158">
        <f>VLOOKUP(A302,'PLANILHA S DESONERAÇÃO'!$A$11:$J$458,10,FALSE)</f>
        <v>545.46</v>
      </c>
      <c r="J302" s="439">
        <f t="shared" si="22"/>
        <v>0</v>
      </c>
      <c r="K302" s="153">
        <f t="shared" si="23"/>
        <v>0.99929000000000001</v>
      </c>
      <c r="L302" s="145" t="str">
        <f t="shared" si="24"/>
        <v>C</v>
      </c>
      <c r="N302" s="112">
        <f t="shared" si="25"/>
        <v>29952542.300000001</v>
      </c>
      <c r="O302" s="112">
        <f>VLOOKUP(A302,'PLANILHA S DESONERAÇÃO'!$A$11:$J$458,7,FALSE)</f>
        <v>438.05</v>
      </c>
      <c r="Q302" s="176"/>
      <c r="R302" s="178"/>
      <c r="S302" s="178"/>
    </row>
    <row r="303" spans="1:19" ht="15.75" customHeight="1" x14ac:dyDescent="0.25">
      <c r="A303" s="142" t="str">
        <f>'PLANILHA S DESONERAÇÃO'!A210</f>
        <v>1.4.9.11</v>
      </c>
      <c r="B303" s="145">
        <f>VLOOKUP(A303,'PLANILHA S DESONERAÇÃO'!$A$12:$J$458,2,FALSE)</f>
        <v>170321</v>
      </c>
      <c r="C303" s="149" t="str">
        <f>VLOOKUP(A303,'PLANILHA S DESONERAÇÃO'!$A$12:$J$458,4,FALSE)</f>
        <v>Registro de gaveta bruto diam. 25mm (1")</v>
      </c>
      <c r="D303" s="145" t="str">
        <f>VLOOKUP(A303,'PLANILHA S DESONERAÇÃO'!$A$12:$J$458,3,FALSE)</f>
        <v>DER-ES</v>
      </c>
      <c r="E303" s="145"/>
      <c r="F303" s="145" t="str">
        <f>VLOOKUP(A303,'PLANILHA S DESONERAÇÃO'!$A$12:$J$458,5,FALSE)</f>
        <v>und</v>
      </c>
      <c r="G303" s="145">
        <f>VLOOKUP(A303,'PLANILHA S DESONERAÇÃO'!$A$11:$J$458,6,FALSE)</f>
        <v>5</v>
      </c>
      <c r="H303" s="158">
        <f>VLOOKUP(A303,'PLANILHA S DESONERAÇÃO'!$A$12:$J$458,9,FALSE)</f>
        <v>103.68</v>
      </c>
      <c r="I303" s="158">
        <f>VLOOKUP(A303,'PLANILHA S DESONERAÇÃO'!$A$11:$J$458,10,FALSE)</f>
        <v>518.4</v>
      </c>
      <c r="J303" s="439">
        <f t="shared" si="22"/>
        <v>0</v>
      </c>
      <c r="K303" s="153">
        <f t="shared" si="23"/>
        <v>0.99929999999999997</v>
      </c>
      <c r="L303" s="145" t="str">
        <f t="shared" si="24"/>
        <v>C</v>
      </c>
      <c r="N303" s="112">
        <f t="shared" si="25"/>
        <v>29953060.699999999</v>
      </c>
      <c r="O303" s="112">
        <f>VLOOKUP(A303,'PLANILHA S DESONERAÇÃO'!$A$11:$J$458,7,FALSE)</f>
        <v>83.26</v>
      </c>
      <c r="Q303" s="176"/>
      <c r="R303" s="178"/>
      <c r="S303" s="178"/>
    </row>
    <row r="304" spans="1:19" ht="15.75" customHeight="1" x14ac:dyDescent="0.25">
      <c r="A304" s="142" t="str">
        <f>'PLANILHA S DESONERAÇÃO'!A166</f>
        <v>1.4.6.5</v>
      </c>
      <c r="B304" s="145">
        <f>VLOOKUP(A304,'PLANILHA S DESONERAÇÃO'!$A$12:$J$458,2,FALSE)</f>
        <v>94779</v>
      </c>
      <c r="C304" s="149" t="str">
        <f>VLOOKUP(A304,'PLANILHA S DESONERAÇÃO'!$A$12:$J$458,4,FALSE)</f>
        <v>(COMPOSIÇÃO REPRESENTATIVA) DO SERVIÇO DE CONTRAPISO EM ARGAMASSA TRAÇO 1:4 (CIM E AREIA), EM BETONEIRA 400 L, ESPESSURA 3 CM ÁREAS SECAS E 3 CM ÁREAS MOLHADAS, PARA EDIFICAÇÃO HABITACIONAL MULTIFAMILIAR (PRÉDIO). AF_11/2014</v>
      </c>
      <c r="D304" s="145" t="str">
        <f>VLOOKUP(A304,'PLANILHA S DESONERAÇÃO'!$A$12:$J$458,3,FALSE)</f>
        <v>SINAPI</v>
      </c>
      <c r="E304" s="145"/>
      <c r="F304" s="145" t="str">
        <f>VLOOKUP(A304,'PLANILHA S DESONERAÇÃO'!$A$12:$J$458,5,FALSE)</f>
        <v>M2</v>
      </c>
      <c r="G304" s="145">
        <f>VLOOKUP(A304,'PLANILHA S DESONERAÇÃO'!$A$11:$J$458,6,FALSE)</f>
        <v>10.5</v>
      </c>
      <c r="H304" s="158">
        <f>VLOOKUP(A304,'PLANILHA S DESONERAÇÃO'!$A$12:$J$458,9,FALSE)</f>
        <v>48.36</v>
      </c>
      <c r="I304" s="158">
        <f>VLOOKUP(A304,'PLANILHA S DESONERAÇÃO'!$A$11:$J$458,10,FALSE)</f>
        <v>507.78</v>
      </c>
      <c r="J304" s="439">
        <f t="shared" si="22"/>
        <v>0</v>
      </c>
      <c r="K304" s="153">
        <f t="shared" si="23"/>
        <v>0.99931999999999999</v>
      </c>
      <c r="L304" s="145" t="str">
        <f t="shared" si="24"/>
        <v>C</v>
      </c>
      <c r="N304" s="112">
        <f t="shared" si="25"/>
        <v>29953568.48</v>
      </c>
      <c r="O304" s="112">
        <f>VLOOKUP(A304,'PLANILHA S DESONERAÇÃO'!$A$11:$J$458,7,FALSE)</f>
        <v>38.840000000000003</v>
      </c>
      <c r="Q304" s="176"/>
      <c r="R304" s="178"/>
      <c r="S304" s="178"/>
    </row>
    <row r="305" spans="1:19" ht="15.75" customHeight="1" x14ac:dyDescent="0.25">
      <c r="A305" s="142" t="str">
        <f>'PLANILHA S DESONERAÇÃO'!A218</f>
        <v>1.4.9.19</v>
      </c>
      <c r="B305" s="145">
        <f>VLOOKUP(A305,'PLANILHA S DESONERAÇÃO'!$A$12:$J$458,2,FALSE)</f>
        <v>98110</v>
      </c>
      <c r="C305" s="149" t="str">
        <f>VLOOKUP(A305,'PLANILHA S DESONERAÇÃO'!$A$12:$J$458,4,FALSE)</f>
        <v>CAIXA DE GORDURA PEQUENA</v>
      </c>
      <c r="D305" s="145" t="str">
        <f>VLOOKUP(A305,'PLANILHA S DESONERAÇÃO'!$A$12:$J$458,3,FALSE)</f>
        <v>SINAPI</v>
      </c>
      <c r="E305" s="145"/>
      <c r="F305" s="145" t="str">
        <f>VLOOKUP(A305,'PLANILHA S DESONERAÇÃO'!$A$12:$J$458,5,FALSE)</f>
        <v>UN</v>
      </c>
      <c r="G305" s="145">
        <f>VLOOKUP(A305,'PLANILHA S DESONERAÇÃO'!$A$11:$J$458,6,FALSE)</f>
        <v>1</v>
      </c>
      <c r="H305" s="158">
        <f>VLOOKUP(A305,'PLANILHA S DESONERAÇÃO'!$A$12:$J$458,9,FALSE)</f>
        <v>507.57</v>
      </c>
      <c r="I305" s="158">
        <f>VLOOKUP(A305,'PLANILHA S DESONERAÇÃO'!$A$11:$J$458,10,FALSE)</f>
        <v>507.57</v>
      </c>
      <c r="J305" s="439">
        <f t="shared" si="22"/>
        <v>0</v>
      </c>
      <c r="K305" s="153">
        <f t="shared" si="23"/>
        <v>0.99934000000000001</v>
      </c>
      <c r="L305" s="145" t="str">
        <f t="shared" si="24"/>
        <v>C</v>
      </c>
      <c r="N305" s="112">
        <f t="shared" si="25"/>
        <v>29954076.050000001</v>
      </c>
      <c r="O305" s="112">
        <f>VLOOKUP(A305,'PLANILHA S DESONERAÇÃO'!$A$11:$J$458,7,FALSE)</f>
        <v>407.62</v>
      </c>
      <c r="Q305" s="176"/>
      <c r="R305" s="178"/>
      <c r="S305" s="178"/>
    </row>
    <row r="306" spans="1:19" ht="15.75" customHeight="1" x14ac:dyDescent="0.25">
      <c r="A306" s="142" t="str">
        <f>'PLANILHA S DESONERAÇÃO'!A402</f>
        <v>1.5.5.13</v>
      </c>
      <c r="B306" s="145">
        <f>VLOOKUP(A306,'PLANILHA S DESONERAÇÃO'!$A$12:$J$458,2,FALSE)</f>
        <v>151126</v>
      </c>
      <c r="C306" s="149" t="str">
        <f>VLOOKUP(A306,'PLANILHA S DESONERAÇÃO'!$A$12:$J$458,4,FALSE)</f>
        <v>Duto em polietileno de alta densidade (PEAD) ∅3/4” ref: Kanalex ou similar</v>
      </c>
      <c r="D306" s="145" t="str">
        <f>VLOOKUP(A306,'PLANILHA S DESONERAÇÃO'!$A$12:$J$458,3,FALSE)</f>
        <v>DER-ES</v>
      </c>
      <c r="E306" s="145"/>
      <c r="F306" s="145" t="str">
        <f>VLOOKUP(A306,'PLANILHA S DESONERAÇÃO'!$A$12:$J$458,5,FALSE)</f>
        <v>m</v>
      </c>
      <c r="G306" s="145">
        <f>VLOOKUP(A306,'PLANILHA S DESONERAÇÃO'!$A$11:$J$458,6,FALSE)</f>
        <v>24</v>
      </c>
      <c r="H306" s="158">
        <f>VLOOKUP(A306,'PLANILHA S DESONERAÇÃO'!$A$12:$J$458,9,FALSE)</f>
        <v>21.09</v>
      </c>
      <c r="I306" s="158">
        <f>VLOOKUP(A306,'PLANILHA S DESONERAÇÃO'!$A$11:$J$458,10,FALSE)</f>
        <v>506.16</v>
      </c>
      <c r="J306" s="439">
        <f t="shared" si="22"/>
        <v>0</v>
      </c>
      <c r="K306" s="153">
        <f t="shared" si="23"/>
        <v>0.99936000000000003</v>
      </c>
      <c r="L306" s="145" t="str">
        <f t="shared" si="24"/>
        <v>C</v>
      </c>
      <c r="N306" s="112">
        <f t="shared" si="25"/>
        <v>29954582.210000001</v>
      </c>
      <c r="O306" s="112">
        <f>VLOOKUP(A306,'PLANILHA S DESONERAÇÃO'!$A$11:$J$458,7,FALSE)</f>
        <v>16.940000000000001</v>
      </c>
      <c r="Q306" s="176"/>
      <c r="R306" s="178"/>
      <c r="S306" s="178"/>
    </row>
    <row r="307" spans="1:19" ht="15.75" customHeight="1" x14ac:dyDescent="0.25">
      <c r="A307" s="142" t="str">
        <f>'PLANILHA S DESONERAÇÃO'!A189</f>
        <v>1.4.8.3</v>
      </c>
      <c r="B307" s="145">
        <f>VLOOKUP(A307,'PLANILHA S DESONERAÇÃO'!$A$12:$J$458,2,FALSE)</f>
        <v>87794</v>
      </c>
      <c r="C307" s="149" t="str">
        <f>VLOOKUP(A307,'PLANILHA S DESONERAÇÃO'!$A$12:$J$458,4,FALSE)</f>
        <v>EMBOÇO OU MASSA ÚNICA EM ARGAMASSA TRAÇO 1:2:8, PREPARO MANUAL, APLICADA MANUALMENTE EM PANOS CEGOS DE FACHADA (SEM PRESENÇA DE VÃOS), ESPESSURA DE 25 MM. AF_09/2022</v>
      </c>
      <c r="D307" s="145" t="str">
        <f>VLOOKUP(A307,'PLANILHA S DESONERAÇÃO'!$A$12:$J$458,3,FALSE)</f>
        <v>SINAPI</v>
      </c>
      <c r="E307" s="145"/>
      <c r="F307" s="145" t="str">
        <f>VLOOKUP(A307,'PLANILHA S DESONERAÇÃO'!$A$12:$J$458,5,FALSE)</f>
        <v>M2</v>
      </c>
      <c r="G307" s="145">
        <f>VLOOKUP(A307,'PLANILHA S DESONERAÇÃO'!$A$11:$J$458,6,FALSE)</f>
        <v>9.33</v>
      </c>
      <c r="H307" s="158">
        <f>VLOOKUP(A307,'PLANILHA S DESONERAÇÃO'!$A$12:$J$458,9,FALSE)</f>
        <v>52.62</v>
      </c>
      <c r="I307" s="158">
        <f>VLOOKUP(A307,'PLANILHA S DESONERAÇÃO'!$A$11:$J$458,10,FALSE)</f>
        <v>490.94</v>
      </c>
      <c r="J307" s="439">
        <f t="shared" si="22"/>
        <v>0</v>
      </c>
      <c r="K307" s="153">
        <f t="shared" si="23"/>
        <v>0.99936999999999998</v>
      </c>
      <c r="L307" s="145" t="str">
        <f t="shared" si="24"/>
        <v>C</v>
      </c>
      <c r="N307" s="112">
        <f t="shared" si="25"/>
        <v>29955073.149999999</v>
      </c>
      <c r="O307" s="112">
        <f>VLOOKUP(A307,'PLANILHA S DESONERAÇÃO'!$A$11:$J$458,7,FALSE)</f>
        <v>42.26</v>
      </c>
      <c r="Q307" s="176"/>
      <c r="R307" s="178"/>
      <c r="S307" s="178"/>
    </row>
    <row r="308" spans="1:19" ht="15.75" customHeight="1" x14ac:dyDescent="0.25">
      <c r="A308" s="142" t="str">
        <f>'PLANILHA S DESONERAÇÃO'!A181</f>
        <v>1.4.7.8</v>
      </c>
      <c r="B308" s="145">
        <f>VLOOKUP(A308,'PLANILHA S DESONERAÇÃO'!$A$12:$J$458,2,FALSE)</f>
        <v>101965</v>
      </c>
      <c r="C308" s="149" t="str">
        <f>VLOOKUP(A308,'PLANILHA S DESONERAÇÃO'!$A$12:$J$458,4,FALSE)</f>
        <v>PEITORIL LINEAR EM GRANITO OU MÁRMORE, L = 15CM, COMPRIMENTO DE ATÉ 2M, ASSENTADO COM ARGAMASSA 1:6 COM ADITIVO. AF_11/2020</v>
      </c>
      <c r="D308" s="145" t="str">
        <f>VLOOKUP(A308,'PLANILHA S DESONERAÇÃO'!$A$12:$J$458,3,FALSE)</f>
        <v>SINAPI</v>
      </c>
      <c r="E308" s="145"/>
      <c r="F308" s="145" t="str">
        <f>VLOOKUP(A308,'PLANILHA S DESONERAÇÃO'!$A$12:$J$458,5,FALSE)</f>
        <v>M</v>
      </c>
      <c r="G308" s="145">
        <f>VLOOKUP(A308,'PLANILHA S DESONERAÇÃO'!$A$11:$J$458,6,FALSE)</f>
        <v>4.5</v>
      </c>
      <c r="H308" s="158">
        <f>VLOOKUP(A308,'PLANILHA S DESONERAÇÃO'!$A$12:$J$458,9,FALSE)</f>
        <v>99.72</v>
      </c>
      <c r="I308" s="158">
        <f>VLOOKUP(A308,'PLANILHA S DESONERAÇÃO'!$A$11:$J$458,10,FALSE)</f>
        <v>448.74</v>
      </c>
      <c r="J308" s="439">
        <f t="shared" si="22"/>
        <v>0</v>
      </c>
      <c r="K308" s="153">
        <f t="shared" si="23"/>
        <v>0.99939</v>
      </c>
      <c r="L308" s="145" t="str">
        <f t="shared" si="24"/>
        <v>C</v>
      </c>
      <c r="N308" s="112">
        <f t="shared" si="25"/>
        <v>29955521.890000001</v>
      </c>
      <c r="O308" s="112">
        <f>VLOOKUP(A308,'PLANILHA S DESONERAÇÃO'!$A$11:$J$458,7,FALSE)</f>
        <v>80.08</v>
      </c>
      <c r="Q308" s="176"/>
      <c r="R308" s="178"/>
      <c r="S308" s="178"/>
    </row>
    <row r="309" spans="1:19" ht="15.75" customHeight="1" x14ac:dyDescent="0.25">
      <c r="A309" s="142" t="str">
        <f>'PLANILHA S DESONERAÇÃO'!A193</f>
        <v>1.4.8.7</v>
      </c>
      <c r="B309" s="145">
        <f>VLOOKUP(A309,'PLANILHA S DESONERAÇÃO'!$A$12:$J$458,2,FALSE)</f>
        <v>86903</v>
      </c>
      <c r="C309" s="149" t="str">
        <f>VLOOKUP(A309,'PLANILHA S DESONERAÇÃO'!$A$12:$J$458,4,FALSE)</f>
        <v>LAVATÓRIO LOUÇA BRANCA COM COLUNA, 45 X 55CM OU EQUIVALENTE, PADRÃO MÉDIO - FORNECIMENTO E INSTALAÇÃO. AF_01/2020</v>
      </c>
      <c r="D309" s="145" t="str">
        <f>VLOOKUP(A309,'PLANILHA S DESONERAÇÃO'!$A$12:$J$458,3,FALSE)</f>
        <v>SINAPI</v>
      </c>
      <c r="E309" s="145"/>
      <c r="F309" s="145" t="str">
        <f>VLOOKUP(A309,'PLANILHA S DESONERAÇÃO'!$A$12:$J$458,5,FALSE)</f>
        <v>UN</v>
      </c>
      <c r="G309" s="145">
        <f>VLOOKUP(A309,'PLANILHA S DESONERAÇÃO'!$A$11:$J$458,6,FALSE)</f>
        <v>1</v>
      </c>
      <c r="H309" s="158">
        <f>VLOOKUP(A309,'PLANILHA S DESONERAÇÃO'!$A$12:$J$458,9,FALSE)</f>
        <v>438.92</v>
      </c>
      <c r="I309" s="158">
        <f>VLOOKUP(A309,'PLANILHA S DESONERAÇÃO'!$A$11:$J$458,10,FALSE)</f>
        <v>438.92</v>
      </c>
      <c r="J309" s="439">
        <f t="shared" si="22"/>
        <v>0</v>
      </c>
      <c r="K309" s="153">
        <f t="shared" si="23"/>
        <v>0.99939999999999996</v>
      </c>
      <c r="L309" s="145" t="str">
        <f t="shared" si="24"/>
        <v>C</v>
      </c>
      <c r="N309" s="112">
        <f t="shared" si="25"/>
        <v>29955960.809999999</v>
      </c>
      <c r="O309" s="112">
        <f>VLOOKUP(A309,'PLANILHA S DESONERAÇÃO'!$A$11:$J$458,7,FALSE)</f>
        <v>352.49</v>
      </c>
      <c r="Q309" s="176"/>
      <c r="R309" s="178"/>
      <c r="S309" s="178"/>
    </row>
    <row r="310" spans="1:19" ht="15.75" customHeight="1" x14ac:dyDescent="0.25">
      <c r="A310" s="142" t="str">
        <f>'PLANILHA S DESONERAÇÃO'!A133</f>
        <v>1.4.2.19</v>
      </c>
      <c r="B310" s="145">
        <f>VLOOKUP(A310,'PLANILHA S DESONERAÇÃO'!$A$12:$J$458,2,FALSE)</f>
        <v>87250</v>
      </c>
      <c r="C310" s="149" t="str">
        <f>VLOOKUP(A310,'PLANILHA S DESONERAÇÃO'!$A$12:$J$458,4,FALSE)</f>
        <v>REVESTIMENTO CERÂMICO PARA PISO COM PLACAS TIPO ESMALTADA EXTRA DE DIMENSÕES 45X45 CM APLICADA EM AMBIENTES DE ÁREA ENTRE 5 M2 E 10 M2. AF_06/2014</v>
      </c>
      <c r="D310" s="145" t="str">
        <f>VLOOKUP(A310,'PLANILHA S DESONERAÇÃO'!$A$12:$J$458,3,FALSE)</f>
        <v>SINAPI</v>
      </c>
      <c r="E310" s="145"/>
      <c r="F310" s="145" t="str">
        <f>VLOOKUP(A310,'PLANILHA S DESONERAÇÃO'!$A$12:$J$458,5,FALSE)</f>
        <v>M2</v>
      </c>
      <c r="G310" s="145">
        <f>VLOOKUP(A310,'PLANILHA S DESONERAÇÃO'!$A$11:$J$458,6,FALSE)</f>
        <v>5.28</v>
      </c>
      <c r="H310" s="158">
        <f>VLOOKUP(A310,'PLANILHA S DESONERAÇÃO'!$A$12:$J$458,9,FALSE)</f>
        <v>83.1</v>
      </c>
      <c r="I310" s="158">
        <f>VLOOKUP(A310,'PLANILHA S DESONERAÇÃO'!$A$11:$J$458,10,FALSE)</f>
        <v>438.77</v>
      </c>
      <c r="J310" s="439">
        <f t="shared" si="22"/>
        <v>0</v>
      </c>
      <c r="K310" s="153">
        <f t="shared" si="23"/>
        <v>0.99941999999999998</v>
      </c>
      <c r="L310" s="145" t="str">
        <f t="shared" si="24"/>
        <v>C</v>
      </c>
      <c r="N310" s="112">
        <f t="shared" si="25"/>
        <v>29956399.579999998</v>
      </c>
      <c r="O310" s="112">
        <f>VLOOKUP(A310,'PLANILHA S DESONERAÇÃO'!$A$11:$J$458,7,FALSE)</f>
        <v>66.739999999999995</v>
      </c>
      <c r="Q310" s="176"/>
      <c r="R310" s="178"/>
      <c r="S310" s="178"/>
    </row>
    <row r="311" spans="1:19" ht="15.75" customHeight="1" x14ac:dyDescent="0.25">
      <c r="A311" s="142" t="str">
        <f>'PLANILHA S DESONERAÇÃO'!A381</f>
        <v>1.5.4.15</v>
      </c>
      <c r="B311" s="145" t="str">
        <f>VLOOKUP(A311,'PLANILHA S DESONERAÇÃO'!$A$12:$J$458,2,FALSE)</f>
        <v>COMP-50</v>
      </c>
      <c r="C311" s="149" t="str">
        <f>VLOOKUP(A311,'PLANILHA S DESONERAÇÃO'!$A$12:$J$458,4,FALSE)</f>
        <v>Terminal de pressão para cabo de cobre de até 50mm² ref: TEL-5050, Termotécnica ou similar.</v>
      </c>
      <c r="D311" s="145" t="str">
        <f>VLOOKUP(A311,'PLANILHA S DESONERAÇÃO'!$A$12:$J$458,3,FALSE)</f>
        <v>Composições Próprias</v>
      </c>
      <c r="E311" s="145"/>
      <c r="F311" s="145" t="str">
        <f>VLOOKUP(A311,'PLANILHA S DESONERAÇÃO'!$A$12:$J$458,5,FALSE)</f>
        <v>UN</v>
      </c>
      <c r="G311" s="145">
        <f>VLOOKUP(A311,'PLANILHA S DESONERAÇÃO'!$A$11:$J$458,6,FALSE)</f>
        <v>30</v>
      </c>
      <c r="H311" s="158">
        <f>VLOOKUP(A311,'PLANILHA S DESONERAÇÃO'!$A$12:$J$458,9,FALSE)</f>
        <v>14.57</v>
      </c>
      <c r="I311" s="158">
        <f>VLOOKUP(A311,'PLANILHA S DESONERAÇÃO'!$A$11:$J$458,10,FALSE)</f>
        <v>437.1</v>
      </c>
      <c r="J311" s="439">
        <f t="shared" si="22"/>
        <v>0</v>
      </c>
      <c r="K311" s="153">
        <f t="shared" si="23"/>
        <v>0.99943000000000004</v>
      </c>
      <c r="L311" s="145" t="str">
        <f t="shared" si="24"/>
        <v>C</v>
      </c>
      <c r="N311" s="112">
        <f t="shared" si="25"/>
        <v>29956836.68</v>
      </c>
      <c r="O311" s="112">
        <f>VLOOKUP(A311,'PLANILHA S DESONERAÇÃO'!$A$11:$J$458,7,FALSE)</f>
        <v>11.7</v>
      </c>
      <c r="Q311" s="176"/>
      <c r="R311" s="178"/>
      <c r="S311" s="178"/>
    </row>
    <row r="312" spans="1:19" ht="15.75" customHeight="1" x14ac:dyDescent="0.25">
      <c r="A312" s="142" t="str">
        <f>'PLANILHA S DESONERAÇÃO'!A260</f>
        <v>1.5.1.5.4</v>
      </c>
      <c r="B312" s="145">
        <f>VLOOKUP(A312,'PLANILHA S DESONERAÇÃO'!$A$12:$J$458,2,FALSE)</f>
        <v>151126</v>
      </c>
      <c r="C312" s="149" t="str">
        <f>VLOOKUP(A312,'PLANILHA S DESONERAÇÃO'!$A$12:$J$458,4,FALSE)</f>
        <v>Eletroduto de PVC rígido roscável, diâm. 3/4" (25mm), inclusive conexões</v>
      </c>
      <c r="D312" s="145" t="str">
        <f>VLOOKUP(A312,'PLANILHA S DESONERAÇÃO'!$A$12:$J$458,3,FALSE)</f>
        <v>DER-ES</v>
      </c>
      <c r="E312" s="145"/>
      <c r="F312" s="145" t="str">
        <f>VLOOKUP(A312,'PLANILHA S DESONERAÇÃO'!$A$12:$J$458,5,FALSE)</f>
        <v>m</v>
      </c>
      <c r="G312" s="145">
        <f>VLOOKUP(A312,'PLANILHA S DESONERAÇÃO'!$A$11:$J$458,6,FALSE)</f>
        <v>20</v>
      </c>
      <c r="H312" s="158">
        <f>VLOOKUP(A312,'PLANILHA S DESONERAÇÃO'!$A$12:$J$458,9,FALSE)</f>
        <v>21.09</v>
      </c>
      <c r="I312" s="158">
        <f>VLOOKUP(A312,'PLANILHA S DESONERAÇÃO'!$A$11:$J$458,10,FALSE)</f>
        <v>421.8</v>
      </c>
      <c r="J312" s="439">
        <f t="shared" si="22"/>
        <v>0</v>
      </c>
      <c r="K312" s="153">
        <f t="shared" si="23"/>
        <v>0.99944</v>
      </c>
      <c r="L312" s="145" t="str">
        <f t="shared" si="24"/>
        <v>C</v>
      </c>
      <c r="N312" s="112">
        <f t="shared" si="25"/>
        <v>29957258.48</v>
      </c>
      <c r="O312" s="112">
        <f>VLOOKUP(A312,'PLANILHA S DESONERAÇÃO'!$A$11:$J$458,7,FALSE)</f>
        <v>16.940000000000001</v>
      </c>
      <c r="Q312" s="176"/>
      <c r="R312" s="178"/>
      <c r="S312" s="178"/>
    </row>
    <row r="313" spans="1:19" ht="15.75" customHeight="1" x14ac:dyDescent="0.25">
      <c r="A313" s="142" t="str">
        <f>'PLANILHA S DESONERAÇÃO'!A156</f>
        <v>1.4.4.8</v>
      </c>
      <c r="B313" s="145">
        <f>VLOOKUP(A313,'PLANILHA S DESONERAÇÃO'!$A$12:$J$458,2,FALSE)</f>
        <v>87250</v>
      </c>
      <c r="C313" s="149" t="str">
        <f>VLOOKUP(A313,'PLANILHA S DESONERAÇÃO'!$A$12:$J$458,4,FALSE)</f>
        <v>REVESTIMENTO CERÂMICO PARA PISO COM PLACAS TIPO ESMALTADA EXTRA DE DIMENSÕES 45X45 CM APLICADA EM AMBIENTES DE ÁREA ENTRE 5 M2 E 10 M2. AF_06/2014</v>
      </c>
      <c r="D313" s="145" t="str">
        <f>VLOOKUP(A313,'PLANILHA S DESONERAÇÃO'!$A$12:$J$458,3,FALSE)</f>
        <v>SINAPI</v>
      </c>
      <c r="E313" s="145"/>
      <c r="F313" s="145" t="str">
        <f>VLOOKUP(A313,'PLANILHA S DESONERAÇÃO'!$A$12:$J$458,5,FALSE)</f>
        <v>M2</v>
      </c>
      <c r="G313" s="145">
        <f>VLOOKUP(A313,'PLANILHA S DESONERAÇÃO'!$A$11:$J$458,6,FALSE)</f>
        <v>5.0599999999999996</v>
      </c>
      <c r="H313" s="158">
        <f>VLOOKUP(A313,'PLANILHA S DESONERAÇÃO'!$A$12:$J$458,9,FALSE)</f>
        <v>83.1</v>
      </c>
      <c r="I313" s="158">
        <f>VLOOKUP(A313,'PLANILHA S DESONERAÇÃO'!$A$11:$J$458,10,FALSE)</f>
        <v>420.49</v>
      </c>
      <c r="J313" s="439">
        <f t="shared" si="22"/>
        <v>0</v>
      </c>
      <c r="K313" s="153">
        <f t="shared" si="23"/>
        <v>0.99946000000000002</v>
      </c>
      <c r="L313" s="145" t="str">
        <f t="shared" si="24"/>
        <v>C</v>
      </c>
      <c r="N313" s="112">
        <f t="shared" si="25"/>
        <v>29957678.969999999</v>
      </c>
      <c r="O313" s="112">
        <f>VLOOKUP(A313,'PLANILHA S DESONERAÇÃO'!$A$11:$J$458,7,FALSE)</f>
        <v>66.739999999999995</v>
      </c>
      <c r="Q313" s="176"/>
      <c r="R313" s="178"/>
      <c r="S313" s="178"/>
    </row>
    <row r="314" spans="1:19" ht="15.75" customHeight="1" x14ac:dyDescent="0.25">
      <c r="A314" s="142" t="str">
        <f>'PLANILHA S DESONERAÇÃO'!A124</f>
        <v>1.4.2.10</v>
      </c>
      <c r="B314" s="145">
        <f>VLOOKUP(A314,'PLANILHA S DESONERAÇÃO'!$A$12:$J$458,2,FALSE)</f>
        <v>100866</v>
      </c>
      <c r="C314" s="149" t="str">
        <f>VLOOKUP(A314,'PLANILHA S DESONERAÇÃO'!$A$12:$J$458,4,FALSE)</f>
        <v>BARRA DE APOIO RETA, EM ACO INOX POLIDO, COMPRIMENTO 60CM, FIXADA NA PAREDE - FORNECIMENTO E INSTALAÇÃO. AF_01/2020</v>
      </c>
      <c r="D314" s="145" t="str">
        <f>VLOOKUP(A314,'PLANILHA S DESONERAÇÃO'!$A$12:$J$458,3,FALSE)</f>
        <v>SINAPI</v>
      </c>
      <c r="E314" s="145"/>
      <c r="F314" s="145" t="str">
        <f>VLOOKUP(A314,'PLANILHA S DESONERAÇÃO'!$A$12:$J$458,5,FALSE)</f>
        <v>UN</v>
      </c>
      <c r="G314" s="145">
        <f>VLOOKUP(A314,'PLANILHA S DESONERAÇÃO'!$A$11:$J$458,6,FALSE)</f>
        <v>1</v>
      </c>
      <c r="H314" s="158">
        <f>VLOOKUP(A314,'PLANILHA S DESONERAÇÃO'!$A$12:$J$458,9,FALSE)</f>
        <v>409.51</v>
      </c>
      <c r="I314" s="158">
        <f>VLOOKUP(A314,'PLANILHA S DESONERAÇÃO'!$A$11:$J$458,10,FALSE)</f>
        <v>409.51</v>
      </c>
      <c r="J314" s="439">
        <f t="shared" si="22"/>
        <v>0</v>
      </c>
      <c r="K314" s="153">
        <f t="shared" si="23"/>
        <v>0.99946999999999997</v>
      </c>
      <c r="L314" s="145" t="str">
        <f t="shared" si="24"/>
        <v>C</v>
      </c>
      <c r="N314" s="112">
        <f t="shared" si="25"/>
        <v>29958088.48</v>
      </c>
      <c r="O314" s="112">
        <f>VLOOKUP(A314,'PLANILHA S DESONERAÇÃO'!$A$11:$J$458,7,FALSE)</f>
        <v>328.87</v>
      </c>
      <c r="Q314" s="176"/>
      <c r="R314" s="178"/>
      <c r="S314" s="178"/>
    </row>
    <row r="315" spans="1:19" ht="15.75" customHeight="1" x14ac:dyDescent="0.25">
      <c r="A315" s="142" t="str">
        <f>'PLANILHA S DESONERAÇÃO'!A146</f>
        <v>1.4.3.11</v>
      </c>
      <c r="B315" s="145">
        <f>VLOOKUP(A315,'PLANILHA S DESONERAÇÃO'!$A$12:$J$458,2,FALSE)</f>
        <v>87250</v>
      </c>
      <c r="C315" s="149" t="str">
        <f>VLOOKUP(A315,'PLANILHA S DESONERAÇÃO'!$A$12:$J$458,4,FALSE)</f>
        <v>REVESTIMENTO CERÂMICO PARA PISO COM PLACAS TIPO ESMALTADA EXTRA DE DIMENSÕES 45X45 CM APLICADA EM AMBIENTES DE ÁREA ENTRE 5 M2 E 10 M2. AF_06/2014</v>
      </c>
      <c r="D315" s="145" t="str">
        <f>VLOOKUP(A315,'PLANILHA S DESONERAÇÃO'!$A$12:$J$458,3,FALSE)</f>
        <v>SINAPI</v>
      </c>
      <c r="E315" s="145"/>
      <c r="F315" s="145" t="str">
        <f>VLOOKUP(A315,'PLANILHA S DESONERAÇÃO'!$A$12:$J$458,5,FALSE)</f>
        <v>M2</v>
      </c>
      <c r="G315" s="145">
        <f>VLOOKUP(A315,'PLANILHA S DESONERAÇÃO'!$A$11:$J$458,6,FALSE)</f>
        <v>4.84</v>
      </c>
      <c r="H315" s="158">
        <f>VLOOKUP(A315,'PLANILHA S DESONERAÇÃO'!$A$12:$J$458,9,FALSE)</f>
        <v>83.1</v>
      </c>
      <c r="I315" s="158">
        <f>VLOOKUP(A315,'PLANILHA S DESONERAÇÃO'!$A$11:$J$458,10,FALSE)</f>
        <v>402.2</v>
      </c>
      <c r="J315" s="439">
        <f t="shared" si="22"/>
        <v>0</v>
      </c>
      <c r="K315" s="153">
        <f t="shared" si="23"/>
        <v>0.99948999999999999</v>
      </c>
      <c r="L315" s="145" t="str">
        <f t="shared" si="24"/>
        <v>C</v>
      </c>
      <c r="N315" s="112">
        <f t="shared" si="25"/>
        <v>29958490.68</v>
      </c>
      <c r="O315" s="112">
        <f>VLOOKUP(A315,'PLANILHA S DESONERAÇÃO'!$A$11:$J$458,7,FALSE)</f>
        <v>66.739999999999995</v>
      </c>
      <c r="Q315" s="176"/>
      <c r="R315" s="178"/>
      <c r="S315" s="178"/>
    </row>
    <row r="316" spans="1:19" ht="15.75" customHeight="1" x14ac:dyDescent="0.25">
      <c r="A316" s="142" t="str">
        <f>'PLANILHA S DESONERAÇÃO'!A395</f>
        <v>1.5.5.6</v>
      </c>
      <c r="B316" s="145">
        <f>VLOOKUP(A316,'PLANILHA S DESONERAÇÃO'!$A$12:$J$458,2,FALSE)</f>
        <v>95780</v>
      </c>
      <c r="C316" s="149" t="str">
        <f>VLOOKUP(A316,'PLANILHA S DESONERAÇÃO'!$A$12:$J$458,4,FALSE)</f>
        <v>Condulete de alumínio 4X2”, furos 1”</v>
      </c>
      <c r="D316" s="145" t="str">
        <f>VLOOKUP(A316,'PLANILHA S DESONERAÇÃO'!$A$12:$J$458,3,FALSE)</f>
        <v>SINAPI</v>
      </c>
      <c r="E316" s="145"/>
      <c r="F316" s="145" t="str">
        <f>VLOOKUP(A316,'PLANILHA S DESONERAÇÃO'!$A$12:$J$458,5,FALSE)</f>
        <v>UN</v>
      </c>
      <c r="G316" s="145">
        <f>VLOOKUP(A316,'PLANILHA S DESONERAÇÃO'!$A$11:$J$458,6,FALSE)</f>
        <v>10</v>
      </c>
      <c r="H316" s="158">
        <f>VLOOKUP(A316,'PLANILHA S DESONERAÇÃO'!$A$12:$J$458,9,FALSE)</f>
        <v>39.78</v>
      </c>
      <c r="I316" s="158">
        <f>VLOOKUP(A316,'PLANILHA S DESONERAÇÃO'!$A$11:$J$458,10,FALSE)</f>
        <v>397.8</v>
      </c>
      <c r="J316" s="439">
        <f t="shared" si="22"/>
        <v>0</v>
      </c>
      <c r="K316" s="153">
        <f t="shared" si="23"/>
        <v>0.99950000000000006</v>
      </c>
      <c r="L316" s="145" t="str">
        <f t="shared" si="24"/>
        <v>C</v>
      </c>
      <c r="N316" s="112">
        <f t="shared" si="25"/>
        <v>29958888.48</v>
      </c>
      <c r="O316" s="112">
        <f>VLOOKUP(A316,'PLANILHA S DESONERAÇÃO'!$A$11:$J$458,7,FALSE)</f>
        <v>31.95</v>
      </c>
      <c r="Q316" s="176"/>
      <c r="R316" s="178"/>
      <c r="S316" s="178"/>
    </row>
    <row r="317" spans="1:19" ht="15.75" customHeight="1" x14ac:dyDescent="0.25">
      <c r="A317" s="142" t="str">
        <f>'PLANILHA S DESONERAÇÃO'!A409</f>
        <v>1.5.5.20</v>
      </c>
      <c r="B317" s="145">
        <f>VLOOKUP(A317,'PLANILHA S DESONERAÇÃO'!$A$12:$J$458,2,FALSE)</f>
        <v>160835</v>
      </c>
      <c r="C317" s="149" t="str">
        <f>VLOOKUP(A317,'PLANILHA S DESONERAÇÃO'!$A$12:$J$458,4,FALSE)</f>
        <v>Kit Ventilação composto por 2 Ventiladores Bi-Volts, inclusive fixação em Rack 19"</v>
      </c>
      <c r="D317" s="145" t="str">
        <f>VLOOKUP(A317,'PLANILHA S DESONERAÇÃO'!$A$12:$J$458,3,FALSE)</f>
        <v>DER-ES</v>
      </c>
      <c r="E317" s="145"/>
      <c r="F317" s="145" t="str">
        <f>VLOOKUP(A317,'PLANILHA S DESONERAÇÃO'!$A$12:$J$458,5,FALSE)</f>
        <v>und</v>
      </c>
      <c r="G317" s="145">
        <f>VLOOKUP(A317,'PLANILHA S DESONERAÇÃO'!$A$11:$J$458,6,FALSE)</f>
        <v>1</v>
      </c>
      <c r="H317" s="158">
        <f>VLOOKUP(A317,'PLANILHA S DESONERAÇÃO'!$A$12:$J$458,9,FALSE)</f>
        <v>374.36</v>
      </c>
      <c r="I317" s="158">
        <f>VLOOKUP(A317,'PLANILHA S DESONERAÇÃO'!$A$11:$J$458,10,FALSE)</f>
        <v>374.36</v>
      </c>
      <c r="J317" s="439">
        <f t="shared" si="22"/>
        <v>0</v>
      </c>
      <c r="K317" s="153">
        <f t="shared" si="23"/>
        <v>0.99951000000000001</v>
      </c>
      <c r="L317" s="145" t="str">
        <f t="shared" si="24"/>
        <v>C</v>
      </c>
      <c r="N317" s="112">
        <f t="shared" si="25"/>
        <v>29959262.84</v>
      </c>
      <c r="O317" s="112">
        <f>VLOOKUP(A317,'PLANILHA S DESONERAÇÃO'!$A$11:$J$458,7,FALSE)</f>
        <v>300.64</v>
      </c>
      <c r="Q317" s="176"/>
      <c r="R317" s="178"/>
      <c r="S317" s="178"/>
    </row>
    <row r="318" spans="1:19" ht="15.75" customHeight="1" x14ac:dyDescent="0.25">
      <c r="A318" s="142" t="str">
        <f>'PLANILHA S DESONERAÇÃO'!A183</f>
        <v>1.4.7.10</v>
      </c>
      <c r="B318" s="145">
        <f>VLOOKUP(A318,'PLANILHA S DESONERAÇÃO'!$A$12:$J$458,2,FALSE)</f>
        <v>87249</v>
      </c>
      <c r="C318" s="149" t="str">
        <f>VLOOKUP(A318,'PLANILHA S DESONERAÇÃO'!$A$12:$J$458,4,FALSE)</f>
        <v>REVESTIMENTO CERÂMICO PARA PISO COM PLACAS TIPO ESMALTADA EXTRA DE DIMENSÕES 45X45 CM APLICADA EM AMBIENTES DE ÁREA MENOR QUE 5 M2. AF_06/2014</v>
      </c>
      <c r="D318" s="145" t="str">
        <f>VLOOKUP(A318,'PLANILHA S DESONERAÇÃO'!$A$12:$J$458,3,FALSE)</f>
        <v>SINAPI</v>
      </c>
      <c r="E318" s="145"/>
      <c r="F318" s="145" t="str">
        <f>VLOOKUP(A318,'PLANILHA S DESONERAÇÃO'!$A$12:$J$458,5,FALSE)</f>
        <v>M2</v>
      </c>
      <c r="G318" s="145">
        <f>VLOOKUP(A318,'PLANILHA S DESONERAÇÃO'!$A$11:$J$458,6,FALSE)</f>
        <v>3.88</v>
      </c>
      <c r="H318" s="158">
        <f>VLOOKUP(A318,'PLANILHA S DESONERAÇÃO'!$A$12:$J$458,9,FALSE)</f>
        <v>96.19</v>
      </c>
      <c r="I318" s="158">
        <f>VLOOKUP(A318,'PLANILHA S DESONERAÇÃO'!$A$11:$J$458,10,FALSE)</f>
        <v>373.22</v>
      </c>
      <c r="J318" s="439">
        <f t="shared" si="22"/>
        <v>0</v>
      </c>
      <c r="K318" s="153">
        <f t="shared" si="23"/>
        <v>0.99951999999999996</v>
      </c>
      <c r="L318" s="145" t="str">
        <f t="shared" si="24"/>
        <v>C</v>
      </c>
      <c r="N318" s="112">
        <f t="shared" si="25"/>
        <v>29959636.059999999</v>
      </c>
      <c r="O318" s="112">
        <f>VLOOKUP(A318,'PLANILHA S DESONERAÇÃO'!$A$11:$J$458,7,FALSE)</f>
        <v>77.25</v>
      </c>
      <c r="Q318" s="176"/>
      <c r="R318" s="178"/>
      <c r="S318" s="178"/>
    </row>
    <row r="319" spans="1:19" ht="15.75" customHeight="1" x14ac:dyDescent="0.25">
      <c r="A319" s="142" t="str">
        <f>'PLANILHA S DESONERAÇÃO'!A106</f>
        <v>1.4.1.9</v>
      </c>
      <c r="B319" s="145">
        <f>VLOOKUP(A319,'PLANILHA S DESONERAÇÃO'!$A$12:$J$458,2,FALSE)</f>
        <v>101965</v>
      </c>
      <c r="C319" s="149" t="str">
        <f>VLOOKUP(A319,'PLANILHA S DESONERAÇÃO'!$A$12:$J$458,4,FALSE)</f>
        <v>PEITORIL LINEAR EM GRANITO OU MÁRMORE, L = 15CM, COMPRIMENTO DE ATÉ 2M, ASSENTADO COM ARGAMASSA 1:6 COM ADITIVO. AF_11/2020</v>
      </c>
      <c r="D319" s="145" t="str">
        <f>VLOOKUP(A319,'PLANILHA S DESONERAÇÃO'!$A$12:$J$458,3,FALSE)</f>
        <v>SINAPI</v>
      </c>
      <c r="E319" s="145"/>
      <c r="F319" s="145" t="str">
        <f>VLOOKUP(A319,'PLANILHA S DESONERAÇÃO'!$A$12:$J$458,5,FALSE)</f>
        <v>M</v>
      </c>
      <c r="G319" s="145">
        <f>VLOOKUP(A319,'PLANILHA S DESONERAÇÃO'!$A$11:$J$458,6,FALSE)</f>
        <v>3.6</v>
      </c>
      <c r="H319" s="158">
        <f>VLOOKUP(A319,'PLANILHA S DESONERAÇÃO'!$A$12:$J$458,9,FALSE)</f>
        <v>99.72</v>
      </c>
      <c r="I319" s="158">
        <f>VLOOKUP(A319,'PLANILHA S DESONERAÇÃO'!$A$11:$J$458,10,FALSE)</f>
        <v>358.99</v>
      </c>
      <c r="J319" s="439">
        <f t="shared" si="22"/>
        <v>0</v>
      </c>
      <c r="K319" s="153">
        <f t="shared" si="23"/>
        <v>0.99953999999999998</v>
      </c>
      <c r="L319" s="145" t="str">
        <f t="shared" si="24"/>
        <v>C</v>
      </c>
      <c r="N319" s="112">
        <f t="shared" si="25"/>
        <v>29959995.050000001</v>
      </c>
      <c r="O319" s="112">
        <f>VLOOKUP(A319,'PLANILHA S DESONERAÇÃO'!$A$11:$J$458,7,FALSE)</f>
        <v>80.08</v>
      </c>
      <c r="Q319" s="176"/>
      <c r="R319" s="178"/>
      <c r="S319" s="178"/>
    </row>
    <row r="320" spans="1:19" ht="15.75" customHeight="1" x14ac:dyDescent="0.25">
      <c r="A320" s="142" t="str">
        <f>'PLANILHA S DESONERAÇÃO'!A379</f>
        <v>1.5.4.13</v>
      </c>
      <c r="B320" s="145" t="str">
        <f>VLOOKUP(A320,'PLANILHA S DESONERAÇÃO'!$A$12:$J$458,2,FALSE)</f>
        <v>COMP-48</v>
      </c>
      <c r="C320" s="149" t="str">
        <f>VLOOKUP(A320,'PLANILHA S DESONERAÇÃO'!$A$12:$J$458,4,FALSE)</f>
        <v>Conector Tipo X Fundido em Bronze com acessórios em Aço GFPara cabos 16 – 50 mm² – Acab. Estanhado para Aterramento de Telas – com parafuso, porca e arruela em Aço GF ref: TEL-6945, Termotécnica ou similar.</v>
      </c>
      <c r="D320" s="145" t="str">
        <f>VLOOKUP(A320,'PLANILHA S DESONERAÇÃO'!$A$12:$J$458,3,FALSE)</f>
        <v>Composições Próprias</v>
      </c>
      <c r="E320" s="145"/>
      <c r="F320" s="145" t="str">
        <f>VLOOKUP(A320,'PLANILHA S DESONERAÇÃO'!$A$12:$J$458,5,FALSE)</f>
        <v>und</v>
      </c>
      <c r="G320" s="145">
        <f>VLOOKUP(A320,'PLANILHA S DESONERAÇÃO'!$A$11:$J$458,6,FALSE)</f>
        <v>4</v>
      </c>
      <c r="H320" s="158">
        <f>VLOOKUP(A320,'PLANILHA S DESONERAÇÃO'!$A$12:$J$458,9,FALSE)</f>
        <v>82.69</v>
      </c>
      <c r="I320" s="158">
        <f>VLOOKUP(A320,'PLANILHA S DESONERAÇÃO'!$A$11:$J$458,10,FALSE)</f>
        <v>330.76</v>
      </c>
      <c r="J320" s="439">
        <f t="shared" si="22"/>
        <v>0</v>
      </c>
      <c r="K320" s="153">
        <f t="shared" si="23"/>
        <v>0.99955000000000005</v>
      </c>
      <c r="L320" s="145" t="str">
        <f t="shared" si="24"/>
        <v>C</v>
      </c>
      <c r="N320" s="112">
        <f t="shared" si="25"/>
        <v>29960325.809999999</v>
      </c>
      <c r="O320" s="112">
        <f>VLOOKUP(A320,'PLANILHA S DESONERAÇÃO'!$A$11:$J$458,7,FALSE)</f>
        <v>66.41</v>
      </c>
      <c r="Q320" s="176"/>
      <c r="R320" s="178"/>
      <c r="S320" s="178"/>
    </row>
    <row r="321" spans="1:19" ht="15.75" customHeight="1" x14ac:dyDescent="0.25">
      <c r="A321" s="142" t="str">
        <f>'PLANILHA S DESONERAÇÃO'!A359</f>
        <v>1.5.3.10</v>
      </c>
      <c r="B321" s="145">
        <f>VLOOKUP(A321,'PLANILHA S DESONERAÇÃO'!$A$12:$J$458,2,FALSE)</f>
        <v>160318</v>
      </c>
      <c r="C321" s="149" t="str">
        <f>VLOOKUP(A321,'PLANILHA S DESONERAÇÃO'!$A$12:$J$458,4,FALSE)</f>
        <v>Cabo de cobre nú 35mm2, ref. TEL 5735, marca de referência Termotécnica ou equivalente</v>
      </c>
      <c r="D321" s="145" t="str">
        <f>VLOOKUP(A321,'PLANILHA S DESONERAÇÃO'!$A$12:$J$458,3,FALSE)</f>
        <v>DER-ES</v>
      </c>
      <c r="E321" s="145"/>
      <c r="F321" s="145" t="str">
        <f>VLOOKUP(A321,'PLANILHA S DESONERAÇÃO'!$A$12:$J$458,5,FALSE)</f>
        <v>m</v>
      </c>
      <c r="G321" s="145">
        <f>VLOOKUP(A321,'PLANILHA S DESONERAÇÃO'!$A$11:$J$458,6,FALSE)</f>
        <v>5</v>
      </c>
      <c r="H321" s="158">
        <f>VLOOKUP(A321,'PLANILHA S DESONERAÇÃO'!$A$12:$J$458,9,FALSE)</f>
        <v>62.58</v>
      </c>
      <c r="I321" s="158">
        <f>VLOOKUP(A321,'PLANILHA S DESONERAÇÃO'!$A$11:$J$458,10,FALSE)</f>
        <v>312.89999999999998</v>
      </c>
      <c r="J321" s="439">
        <f t="shared" si="22"/>
        <v>0</v>
      </c>
      <c r="K321" s="153">
        <f t="shared" si="23"/>
        <v>0.99956</v>
      </c>
      <c r="L321" s="145" t="str">
        <f t="shared" si="24"/>
        <v>C</v>
      </c>
      <c r="N321" s="112">
        <f t="shared" si="25"/>
        <v>29960638.710000001</v>
      </c>
      <c r="O321" s="112">
        <f>VLOOKUP(A321,'PLANILHA S DESONERAÇÃO'!$A$11:$J$458,7,FALSE)</f>
        <v>50.26</v>
      </c>
      <c r="Q321" s="176"/>
      <c r="R321" s="178"/>
      <c r="S321" s="178"/>
    </row>
    <row r="322" spans="1:19" ht="15.75" customHeight="1" x14ac:dyDescent="0.25">
      <c r="A322" s="142" t="str">
        <f>'PLANILHA S DESONERAÇÃO'!A104</f>
        <v>1.4.1.7</v>
      </c>
      <c r="B322" s="145">
        <f>VLOOKUP(A322,'PLANILHA S DESONERAÇÃO'!$A$12:$J$458,2,FALSE)</f>
        <v>98689</v>
      </c>
      <c r="C322" s="149" t="str">
        <f>VLOOKUP(A322,'PLANILHA S DESONERAÇÃO'!$A$12:$J$458,4,FALSE)</f>
        <v>SOLEIRA EM GRANITO, LARGURA 15 CM, ESPESSURA 2,0 CM. AF_06/2018</v>
      </c>
      <c r="D322" s="145" t="str">
        <f>VLOOKUP(A322,'PLANILHA S DESONERAÇÃO'!$A$12:$J$458,3,FALSE)</f>
        <v>SINAPI</v>
      </c>
      <c r="E322" s="145"/>
      <c r="F322" s="145" t="str">
        <f>VLOOKUP(A322,'PLANILHA S DESONERAÇÃO'!$A$12:$J$458,5,FALSE)</f>
        <v>M</v>
      </c>
      <c r="G322" s="145">
        <f>VLOOKUP(A322,'PLANILHA S DESONERAÇÃO'!$A$11:$J$458,6,FALSE)</f>
        <v>3.2</v>
      </c>
      <c r="H322" s="158">
        <f>VLOOKUP(A322,'PLANILHA S DESONERAÇÃO'!$A$12:$J$458,9,FALSE)</f>
        <v>95.15</v>
      </c>
      <c r="I322" s="158">
        <f>VLOOKUP(A322,'PLANILHA S DESONERAÇÃO'!$A$11:$J$458,10,FALSE)</f>
        <v>304.48</v>
      </c>
      <c r="J322" s="439">
        <f t="shared" si="22"/>
        <v>0</v>
      </c>
      <c r="K322" s="153">
        <f t="shared" si="23"/>
        <v>0.99956999999999996</v>
      </c>
      <c r="L322" s="145" t="str">
        <f t="shared" si="24"/>
        <v>C</v>
      </c>
      <c r="N322" s="112">
        <f t="shared" si="25"/>
        <v>29960943.190000001</v>
      </c>
      <c r="O322" s="112">
        <f>VLOOKUP(A322,'PLANILHA S DESONERAÇÃO'!$A$11:$J$458,7,FALSE)</f>
        <v>76.41</v>
      </c>
      <c r="Q322" s="176"/>
      <c r="R322" s="178"/>
      <c r="S322" s="178"/>
    </row>
    <row r="323" spans="1:19" ht="15.75" customHeight="1" x14ac:dyDescent="0.25">
      <c r="A323" s="142" t="str">
        <f>'PLANILHA S DESONERAÇÃO'!A187</f>
        <v>1.4.8.1</v>
      </c>
      <c r="B323" s="145">
        <f>VLOOKUP(A323,'PLANILHA S DESONERAÇÃO'!$A$12:$J$458,2,FALSE)</f>
        <v>87904</v>
      </c>
      <c r="C323" s="149" t="str">
        <f>VLOOKUP(A323,'PLANILHA S DESONERAÇÃO'!$A$12:$J$458,4,FALSE)</f>
        <v>CHAPISCO APLICADO EM ALVENARIA (COM PRESENÇA DE VÃOS) E ESTRUTURAS DE CONCRETO DE FACHADA, COM COLHER DE PEDREIRO. ARGAMASSA TRAÇO 1:3 COM PREPARO MANUAL. AF_06/2014</v>
      </c>
      <c r="D323" s="145" t="str">
        <f>VLOOKUP(A323,'PLANILHA S DESONERAÇÃO'!$A$12:$J$458,3,FALSE)</f>
        <v>SINAPI</v>
      </c>
      <c r="E323" s="145"/>
      <c r="F323" s="145" t="str">
        <f>VLOOKUP(A323,'PLANILHA S DESONERAÇÃO'!$A$12:$J$458,5,FALSE)</f>
        <v>M2</v>
      </c>
      <c r="G323" s="145">
        <f>VLOOKUP(A323,'PLANILHA S DESONERAÇÃO'!$A$11:$J$458,6,FALSE)</f>
        <v>29.47</v>
      </c>
      <c r="H323" s="158">
        <f>VLOOKUP(A323,'PLANILHA S DESONERAÇÃO'!$A$12:$J$458,9,FALSE)</f>
        <v>10.210000000000001</v>
      </c>
      <c r="I323" s="158">
        <f>VLOOKUP(A323,'PLANILHA S DESONERAÇÃO'!$A$11:$J$458,10,FALSE)</f>
        <v>300.89</v>
      </c>
      <c r="J323" s="439">
        <f t="shared" si="22"/>
        <v>0</v>
      </c>
      <c r="K323" s="153">
        <f t="shared" si="23"/>
        <v>0.99958000000000002</v>
      </c>
      <c r="L323" s="145" t="str">
        <f t="shared" si="24"/>
        <v>C</v>
      </c>
      <c r="N323" s="112">
        <f t="shared" si="25"/>
        <v>29961244.079999998</v>
      </c>
      <c r="O323" s="112">
        <f>VLOOKUP(A323,'PLANILHA S DESONERAÇÃO'!$A$11:$J$458,7,FALSE)</f>
        <v>8.1999999999999993</v>
      </c>
      <c r="Q323" s="176"/>
      <c r="R323" s="178"/>
      <c r="S323" s="178"/>
    </row>
    <row r="324" spans="1:19" ht="15.75" customHeight="1" x14ac:dyDescent="0.25">
      <c r="A324" s="142" t="str">
        <f>'PLANILHA S DESONERAÇÃO'!A326</f>
        <v>1.5.2.6.5</v>
      </c>
      <c r="B324" s="145">
        <f>VLOOKUP(A324,'PLANILHA S DESONERAÇÃO'!$A$12:$J$458,2,FALSE)</f>
        <v>150628</v>
      </c>
      <c r="C324" s="149" t="str">
        <f>VLOOKUP(A324,'PLANILHA S DESONERAÇÃO'!$A$12:$J$458,4,FALSE)</f>
        <v>Caixa de embutir marca de referência Tigreflex, 4x2"</v>
      </c>
      <c r="D324" s="145" t="str">
        <f>VLOOKUP(A324,'PLANILHA S DESONERAÇÃO'!$A$12:$J$458,3,FALSE)</f>
        <v>DER-ES</v>
      </c>
      <c r="E324" s="145"/>
      <c r="F324" s="145" t="str">
        <f>VLOOKUP(A324,'PLANILHA S DESONERAÇÃO'!$A$12:$J$458,5,FALSE)</f>
        <v>und</v>
      </c>
      <c r="G324" s="145">
        <f>VLOOKUP(A324,'PLANILHA S DESONERAÇÃO'!$A$11:$J$458,6,FALSE)</f>
        <v>26</v>
      </c>
      <c r="H324" s="158">
        <f>VLOOKUP(A324,'PLANILHA S DESONERAÇÃO'!$A$12:$J$458,9,FALSE)</f>
        <v>11.29</v>
      </c>
      <c r="I324" s="158">
        <f>VLOOKUP(A324,'PLANILHA S DESONERAÇÃO'!$A$11:$J$458,10,FALSE)</f>
        <v>293.54000000000002</v>
      </c>
      <c r="J324" s="439">
        <f t="shared" si="22"/>
        <v>0</v>
      </c>
      <c r="K324" s="153">
        <f t="shared" si="23"/>
        <v>0.99958999999999998</v>
      </c>
      <c r="L324" s="145" t="str">
        <f t="shared" si="24"/>
        <v>C</v>
      </c>
      <c r="N324" s="112">
        <f t="shared" si="25"/>
        <v>29961537.620000001</v>
      </c>
      <c r="O324" s="112">
        <f>VLOOKUP(A324,'PLANILHA S DESONERAÇÃO'!$A$11:$J$458,7,FALSE)</f>
        <v>9.07</v>
      </c>
      <c r="Q324" s="176"/>
      <c r="R324" s="178"/>
      <c r="S324" s="178"/>
    </row>
    <row r="325" spans="1:19" ht="15.75" customHeight="1" x14ac:dyDescent="0.25">
      <c r="A325" s="142" t="str">
        <f>'PLANILHA S DESONERAÇÃO'!A266</f>
        <v>1.5.1.6.2</v>
      </c>
      <c r="B325" s="145">
        <f>VLOOKUP(A325,'PLANILHA S DESONERAÇÃO'!$A$12:$J$458,2,FALSE)</f>
        <v>91942</v>
      </c>
      <c r="C325" s="149" t="str">
        <f>VLOOKUP(A325,'PLANILHA S DESONERAÇÃO'!$A$12:$J$458,4,FALSE)</f>
        <v>CAIXA RETANGULAR 4" X 4", PVC - FORNECIMENTO E INSTALAÇÃO. AF_03/2023</v>
      </c>
      <c r="D325" s="145" t="str">
        <f>VLOOKUP(A325,'PLANILHA S DESONERAÇÃO'!$A$12:$J$458,3,FALSE)</f>
        <v>SINAPI</v>
      </c>
      <c r="E325" s="145"/>
      <c r="F325" s="145" t="str">
        <f>VLOOKUP(A325,'PLANILHA S DESONERAÇÃO'!$A$12:$J$458,5,FALSE)</f>
        <v>UN</v>
      </c>
      <c r="G325" s="145">
        <f>VLOOKUP(A325,'PLANILHA S DESONERAÇÃO'!$A$11:$J$458,6,FALSE)</f>
        <v>6</v>
      </c>
      <c r="H325" s="158">
        <f>VLOOKUP(A325,'PLANILHA S DESONERAÇÃO'!$A$12:$J$458,9,FALSE)</f>
        <v>48.69</v>
      </c>
      <c r="I325" s="158">
        <f>VLOOKUP(A325,'PLANILHA S DESONERAÇÃO'!$A$11:$J$458,10,FALSE)</f>
        <v>292.14</v>
      </c>
      <c r="J325" s="439">
        <f t="shared" si="22"/>
        <v>0</v>
      </c>
      <c r="K325" s="153">
        <f t="shared" si="23"/>
        <v>0.99960000000000004</v>
      </c>
      <c r="L325" s="145" t="str">
        <f t="shared" si="24"/>
        <v>C</v>
      </c>
      <c r="N325" s="112">
        <f t="shared" si="25"/>
        <v>29961829.760000002</v>
      </c>
      <c r="O325" s="112">
        <f>VLOOKUP(A325,'PLANILHA S DESONERAÇÃO'!$A$11:$J$458,7,FALSE)</f>
        <v>39.1</v>
      </c>
      <c r="Q325" s="176"/>
      <c r="R325" s="178"/>
      <c r="S325" s="178"/>
    </row>
    <row r="326" spans="1:19" ht="15.75" customHeight="1" x14ac:dyDescent="0.25">
      <c r="A326" s="142" t="str">
        <f>'PLANILHA S DESONERAÇÃO'!A110</f>
        <v>1.4.1.13</v>
      </c>
      <c r="B326" s="145" t="str">
        <f>VLOOKUP(A326,'PLANILHA S DESONERAÇÃO'!$A$12:$J$458,2,FALSE)</f>
        <v>COMP-05</v>
      </c>
      <c r="C326" s="149" t="str">
        <f>VLOOKUP(A326,'PLANILHA S DESONERAÇÃO'!$A$12:$J$458,4,FALSE)</f>
        <v>ESCADA TIPO MARINHEIRO EM TUBO ACO GALVANIZADO 1 1/2" 5 DEGRAUS</v>
      </c>
      <c r="D326" s="145" t="str">
        <f>VLOOKUP(A326,'PLANILHA S DESONERAÇÃO'!$A$12:$J$458,3,FALSE)</f>
        <v>Composições Próprias</v>
      </c>
      <c r="E326" s="145"/>
      <c r="F326" s="145" t="str">
        <f>VLOOKUP(A326,'PLANILHA S DESONERAÇÃO'!$A$12:$J$458,5,FALSE)</f>
        <v>M</v>
      </c>
      <c r="G326" s="145">
        <f>VLOOKUP(A326,'PLANILHA S DESONERAÇÃO'!$A$11:$J$458,6,FALSE)</f>
        <v>0.45</v>
      </c>
      <c r="H326" s="158">
        <f>VLOOKUP(A326,'PLANILHA S DESONERAÇÃO'!$A$12:$J$458,9,FALSE)</f>
        <v>640.77</v>
      </c>
      <c r="I326" s="158">
        <f>VLOOKUP(A326,'PLANILHA S DESONERAÇÃO'!$A$11:$J$458,10,FALSE)</f>
        <v>288.35000000000002</v>
      </c>
      <c r="J326" s="439">
        <f t="shared" si="22"/>
        <v>0</v>
      </c>
      <c r="K326" s="153">
        <f t="shared" si="23"/>
        <v>0.99961</v>
      </c>
      <c r="L326" s="145" t="str">
        <f t="shared" si="24"/>
        <v>C</v>
      </c>
      <c r="N326" s="112">
        <f t="shared" si="25"/>
        <v>29962118.109999999</v>
      </c>
      <c r="O326" s="112">
        <f>VLOOKUP(A326,'PLANILHA S DESONERAÇÃO'!$A$11:$J$458,7,FALSE)</f>
        <v>514.59</v>
      </c>
      <c r="Q326" s="176"/>
      <c r="R326" s="178"/>
      <c r="S326" s="178"/>
    </row>
    <row r="327" spans="1:19" ht="15.75" customHeight="1" x14ac:dyDescent="0.25">
      <c r="A327" s="142" t="str">
        <f>'PLANILHA S DESONERAÇÃO'!A364</f>
        <v>1.5.3.15</v>
      </c>
      <c r="B327" s="145" t="str">
        <f>VLOOKUP(A327,'PLANILHA S DESONERAÇÃO'!$A$12:$J$458,2,FALSE)</f>
        <v>I040504</v>
      </c>
      <c r="C327" s="149" t="str">
        <f>VLOOKUP(A327,'PLANILHA S DESONERAÇÃO'!$A$12:$J$458,4,FALSE)</f>
        <v>ISOLADOR DE PINO POLIMERICO 15KV - ROSCA 25MM</v>
      </c>
      <c r="D327" s="145" t="str">
        <f>VLOOKUP(A327,'PLANILHA S DESONERAÇÃO'!$A$12:$J$458,3,FALSE)</f>
        <v>DER-ES</v>
      </c>
      <c r="E327" s="145"/>
      <c r="F327" s="145" t="str">
        <f>VLOOKUP(A327,'PLANILHA S DESONERAÇÃO'!$A$12:$J$458,5,FALSE)</f>
        <v>UN</v>
      </c>
      <c r="G327" s="145">
        <f>VLOOKUP(A327,'PLANILHA S DESONERAÇÃO'!$A$11:$J$458,6,FALSE)</f>
        <v>6</v>
      </c>
      <c r="H327" s="158">
        <f>VLOOKUP(A327,'PLANILHA S DESONERAÇÃO'!$A$12:$J$458,9,FALSE)</f>
        <v>46.91</v>
      </c>
      <c r="I327" s="158">
        <f>VLOOKUP(A327,'PLANILHA S DESONERAÇÃO'!$A$11:$J$458,10,FALSE)</f>
        <v>281.45999999999998</v>
      </c>
      <c r="J327" s="439">
        <f t="shared" si="22"/>
        <v>0</v>
      </c>
      <c r="K327" s="153">
        <f t="shared" si="23"/>
        <v>0.99961999999999995</v>
      </c>
      <c r="L327" s="145" t="str">
        <f t="shared" si="24"/>
        <v>C</v>
      </c>
      <c r="N327" s="112">
        <f t="shared" si="25"/>
        <v>29962399.57</v>
      </c>
      <c r="O327" s="112">
        <f>VLOOKUP(A327,'PLANILHA S DESONERAÇÃO'!$A$11:$J$458,7,FALSE)</f>
        <v>37.67</v>
      </c>
      <c r="Q327" s="176"/>
      <c r="R327" s="178"/>
      <c r="S327" s="178"/>
    </row>
    <row r="328" spans="1:19" ht="15.75" customHeight="1" x14ac:dyDescent="0.25">
      <c r="A328" s="142" t="str">
        <f>'PLANILHA S DESONERAÇÃO'!A291</f>
        <v>1.5.2.3.13</v>
      </c>
      <c r="B328" s="145" t="str">
        <f>VLOOKUP(A328,'PLANILHA S DESONERAÇÃO'!$A$12:$J$458,2,FALSE)</f>
        <v>COMP-26</v>
      </c>
      <c r="C328" s="149" t="str">
        <f>VLOOKUP(A328,'PLANILHA S DESONERAÇÃO'!$A$12:$J$458,4,FALSE)</f>
        <v>TERMINAL A COMPRESSAO EM COBRE ESTANHADO PARA CABO 16 MM2, 1 FURO E 1 COMPRESSAO, PARA PARAFUSO DE FIXACAO M6</v>
      </c>
      <c r="D328" s="145" t="str">
        <f>VLOOKUP(A328,'PLANILHA S DESONERAÇÃO'!$A$12:$J$458,3,FALSE)</f>
        <v>Composições Próprias</v>
      </c>
      <c r="E328" s="145"/>
      <c r="F328" s="145" t="str">
        <f>VLOOKUP(A328,'PLANILHA S DESONERAÇÃO'!$A$12:$J$458,5,FALSE)</f>
        <v>UN</v>
      </c>
      <c r="G328" s="145">
        <f>VLOOKUP(A328,'PLANILHA S DESONERAÇÃO'!$A$11:$J$458,6,FALSE)</f>
        <v>100</v>
      </c>
      <c r="H328" s="158">
        <f>VLOOKUP(A328,'PLANILHA S DESONERAÇÃO'!$A$12:$J$458,9,FALSE)</f>
        <v>2.75</v>
      </c>
      <c r="I328" s="158">
        <f>VLOOKUP(A328,'PLANILHA S DESONERAÇÃO'!$A$11:$J$458,10,FALSE)</f>
        <v>275</v>
      </c>
      <c r="J328" s="439">
        <f t="shared" si="22"/>
        <v>0</v>
      </c>
      <c r="K328" s="153">
        <f t="shared" si="23"/>
        <v>0.99963000000000002</v>
      </c>
      <c r="L328" s="145" t="str">
        <f t="shared" si="24"/>
        <v>C</v>
      </c>
      <c r="N328" s="112">
        <f t="shared" si="25"/>
        <v>29962674.57</v>
      </c>
      <c r="O328" s="112">
        <f>VLOOKUP(A328,'PLANILHA S DESONERAÇÃO'!$A$11:$J$458,7,FALSE)</f>
        <v>2.21</v>
      </c>
      <c r="Q328" s="176"/>
      <c r="R328" s="178"/>
      <c r="S328" s="178"/>
    </row>
    <row r="329" spans="1:19" ht="15.75" customHeight="1" x14ac:dyDescent="0.25">
      <c r="A329" s="142" t="str">
        <f>'PLANILHA S DESONERAÇÃO'!A333</f>
        <v>1.5.2.7.4</v>
      </c>
      <c r="B329" s="145" t="str">
        <f>VLOOKUP(A329,'PLANILHA S DESONERAÇÃO'!$A$12:$J$458,2,FALSE)</f>
        <v>COMP-41</v>
      </c>
      <c r="C329" s="149" t="str">
        <f>VLOOKUP(A329,'PLANILHA S DESONERAÇÃO'!$A$12:$J$458,4,FALSE)</f>
        <v>Disjuntor DR tetrapolar DIN 40A, 30mA</v>
      </c>
      <c r="D329" s="145" t="str">
        <f>VLOOKUP(A329,'PLANILHA S DESONERAÇÃO'!$A$12:$J$458,3,FALSE)</f>
        <v>Composições Próprias</v>
      </c>
      <c r="E329" s="145"/>
      <c r="F329" s="145" t="str">
        <f>VLOOKUP(A329,'PLANILHA S DESONERAÇÃO'!$A$12:$J$458,5,FALSE)</f>
        <v>UN</v>
      </c>
      <c r="G329" s="145">
        <f>VLOOKUP(A329,'PLANILHA S DESONERAÇÃO'!$A$11:$J$458,6,FALSE)</f>
        <v>1</v>
      </c>
      <c r="H329" s="158">
        <f>VLOOKUP(A329,'PLANILHA S DESONERAÇÃO'!$A$12:$J$458,9,FALSE)</f>
        <v>268.12</v>
      </c>
      <c r="I329" s="158">
        <f>VLOOKUP(A329,'PLANILHA S DESONERAÇÃO'!$A$11:$J$458,10,FALSE)</f>
        <v>268.12</v>
      </c>
      <c r="J329" s="439">
        <f t="shared" si="22"/>
        <v>0</v>
      </c>
      <c r="K329" s="153">
        <f t="shared" si="23"/>
        <v>0.99963000000000002</v>
      </c>
      <c r="L329" s="145" t="str">
        <f t="shared" si="24"/>
        <v>C</v>
      </c>
      <c r="N329" s="112">
        <f t="shared" si="25"/>
        <v>29962942.690000001</v>
      </c>
      <c r="O329" s="112">
        <f>VLOOKUP(A329,'PLANILHA S DESONERAÇÃO'!$A$11:$J$458,7,FALSE)</f>
        <v>215.32</v>
      </c>
      <c r="Q329" s="176"/>
      <c r="R329" s="178"/>
      <c r="S329" s="178"/>
    </row>
    <row r="330" spans="1:19" ht="15.75" customHeight="1" x14ac:dyDescent="0.25">
      <c r="A330" s="142" t="str">
        <f>'PLANILHA S DESONERAÇÃO'!A406</f>
        <v>1.5.5.17</v>
      </c>
      <c r="B330" s="145">
        <f>VLOOKUP(A330,'PLANILHA S DESONERAÇÃO'!$A$12:$J$458,2,FALSE)</f>
        <v>151133</v>
      </c>
      <c r="C330" s="149" t="str">
        <f>VLOOKUP(A330,'PLANILHA S DESONERAÇÃO'!$A$12:$J$458,4,FALSE)</f>
        <v>Eletroduto flexível corrugado 1", marca de referência TIGRE</v>
      </c>
      <c r="D330" s="145" t="str">
        <f>VLOOKUP(A330,'PLANILHA S DESONERAÇÃO'!$A$12:$J$458,3,FALSE)</f>
        <v>DER-ES</v>
      </c>
      <c r="E330" s="145"/>
      <c r="F330" s="145" t="str">
        <f>VLOOKUP(A330,'PLANILHA S DESONERAÇÃO'!$A$12:$J$458,5,FALSE)</f>
        <v>m</v>
      </c>
      <c r="G330" s="145">
        <f>VLOOKUP(A330,'PLANILHA S DESONERAÇÃO'!$A$11:$J$458,6,FALSE)</f>
        <v>22</v>
      </c>
      <c r="H330" s="158">
        <f>VLOOKUP(A330,'PLANILHA S DESONERAÇÃO'!$A$12:$J$458,9,FALSE)</f>
        <v>12.18</v>
      </c>
      <c r="I330" s="158">
        <f>VLOOKUP(A330,'PLANILHA S DESONERAÇÃO'!$A$11:$J$458,10,FALSE)</f>
        <v>267.95999999999998</v>
      </c>
      <c r="J330" s="439">
        <f t="shared" si="22"/>
        <v>0</v>
      </c>
      <c r="K330" s="153">
        <f t="shared" si="23"/>
        <v>0.99963999999999997</v>
      </c>
      <c r="L330" s="145" t="str">
        <f t="shared" si="24"/>
        <v>C</v>
      </c>
      <c r="N330" s="112">
        <f t="shared" si="25"/>
        <v>29963210.649999999</v>
      </c>
      <c r="O330" s="112">
        <f>VLOOKUP(A330,'PLANILHA S DESONERAÇÃO'!$A$11:$J$458,7,FALSE)</f>
        <v>9.7799999999999994</v>
      </c>
      <c r="Q330" s="176"/>
      <c r="R330" s="178"/>
      <c r="S330" s="178"/>
    </row>
    <row r="331" spans="1:19" ht="15.75" customHeight="1" x14ac:dyDescent="0.25">
      <c r="A331" s="142" t="str">
        <f>'PLANILHA S DESONERAÇÃO'!A412</f>
        <v>1.5.5.23</v>
      </c>
      <c r="B331" s="145">
        <f>VLOOKUP(A331,'PLANILHA S DESONERAÇÃO'!$A$12:$J$458,2,FALSE)</f>
        <v>160822</v>
      </c>
      <c r="C331" s="149" t="str">
        <f>VLOOKUP(A331,'PLANILHA S DESONERAÇÃO'!$A$12:$J$458,4,FALSE)</f>
        <v>Calha com 6 Tomadas 20A, inclusive fixação em rack padrão 19", com chicote de 2 metros de comprimento</v>
      </c>
      <c r="D331" s="145" t="str">
        <f>VLOOKUP(A331,'PLANILHA S DESONERAÇÃO'!$A$12:$J$458,3,FALSE)</f>
        <v>DER-ES</v>
      </c>
      <c r="E331" s="145"/>
      <c r="F331" s="145" t="str">
        <f>VLOOKUP(A331,'PLANILHA S DESONERAÇÃO'!$A$12:$J$458,5,FALSE)</f>
        <v>und</v>
      </c>
      <c r="G331" s="145">
        <f>VLOOKUP(A331,'PLANILHA S DESONERAÇÃO'!$A$11:$J$458,6,FALSE)</f>
        <v>2</v>
      </c>
      <c r="H331" s="158">
        <f>VLOOKUP(A331,'PLANILHA S DESONERAÇÃO'!$A$12:$J$458,9,FALSE)</f>
        <v>128.41</v>
      </c>
      <c r="I331" s="158">
        <f>VLOOKUP(A331,'PLANILHA S DESONERAÇÃO'!$A$11:$J$458,10,FALSE)</f>
        <v>256.82</v>
      </c>
      <c r="J331" s="439">
        <f t="shared" si="22"/>
        <v>0</v>
      </c>
      <c r="K331" s="153">
        <f t="shared" si="23"/>
        <v>0.99965000000000004</v>
      </c>
      <c r="L331" s="145" t="str">
        <f t="shared" si="24"/>
        <v>C</v>
      </c>
      <c r="N331" s="112">
        <f t="shared" si="25"/>
        <v>29963467.469999999</v>
      </c>
      <c r="O331" s="112">
        <f>VLOOKUP(A331,'PLANILHA S DESONERAÇÃO'!$A$11:$J$458,7,FALSE)</f>
        <v>103.12</v>
      </c>
      <c r="Q331" s="176"/>
      <c r="R331" s="178"/>
      <c r="S331" s="178"/>
    </row>
    <row r="332" spans="1:19" ht="15.75" customHeight="1" x14ac:dyDescent="0.25">
      <c r="A332" s="142" t="str">
        <f>'PLANILHA S DESONERAÇÃO'!A132</f>
        <v>1.4.2.18</v>
      </c>
      <c r="B332" s="145">
        <f>VLOOKUP(A332,'PLANILHA S DESONERAÇÃO'!$A$12:$J$458,2,FALSE)</f>
        <v>94779</v>
      </c>
      <c r="C332" s="149" t="str">
        <f>VLOOKUP(A332,'PLANILHA S DESONERAÇÃO'!$A$12:$J$458,4,FALSE)</f>
        <v>(COMPOSIÇÃO REPRESENTATIVA) DO SERVIÇO DE CONTRAPISO EM ARGAMASSA TRAÇO 1:4 (CIM E AREIA), EM BETONEIRA 400 L, ESPESSURA 3 CM ÁREAS SECAS E 3 CM ÁREAS MOLHADAS, PARA EDIFICAÇÃO HABITACIONAL MULTIFAMILIAR (PRÉDIO). AF_11/2014</v>
      </c>
      <c r="D332" s="145" t="str">
        <f>VLOOKUP(A332,'PLANILHA S DESONERAÇÃO'!$A$12:$J$458,3,FALSE)</f>
        <v>SINAPI</v>
      </c>
      <c r="E332" s="145"/>
      <c r="F332" s="145" t="str">
        <f>VLOOKUP(A332,'PLANILHA S DESONERAÇÃO'!$A$12:$J$458,5,FALSE)</f>
        <v>M2</v>
      </c>
      <c r="G332" s="145">
        <f>VLOOKUP(A332,'PLANILHA S DESONERAÇÃO'!$A$11:$J$458,6,FALSE)</f>
        <v>5.28</v>
      </c>
      <c r="H332" s="158">
        <f>VLOOKUP(A332,'PLANILHA S DESONERAÇÃO'!$A$12:$J$458,9,FALSE)</f>
        <v>48.36</v>
      </c>
      <c r="I332" s="158">
        <f>VLOOKUP(A332,'PLANILHA S DESONERAÇÃO'!$A$11:$J$458,10,FALSE)</f>
        <v>255.34</v>
      </c>
      <c r="J332" s="439">
        <f t="shared" si="22"/>
        <v>0</v>
      </c>
      <c r="K332" s="153">
        <f t="shared" si="23"/>
        <v>0.99965999999999999</v>
      </c>
      <c r="L332" s="145" t="str">
        <f t="shared" si="24"/>
        <v>C</v>
      </c>
      <c r="N332" s="112">
        <f t="shared" si="25"/>
        <v>29963722.809999999</v>
      </c>
      <c r="O332" s="112">
        <f>VLOOKUP(A332,'PLANILHA S DESONERAÇÃO'!$A$11:$J$458,7,FALSE)</f>
        <v>38.840000000000003</v>
      </c>
      <c r="Q332" s="176"/>
      <c r="R332" s="178"/>
      <c r="S332" s="178"/>
    </row>
    <row r="333" spans="1:19" ht="15.75" customHeight="1" x14ac:dyDescent="0.25">
      <c r="A333" s="142" t="str">
        <f>'PLANILHA S DESONERAÇÃO'!A116</f>
        <v>1.4.2.2</v>
      </c>
      <c r="B333" s="145">
        <f>VLOOKUP(A333,'PLANILHA S DESONERAÇÃO'!$A$12:$J$458,2,FALSE)</f>
        <v>87904</v>
      </c>
      <c r="C333" s="149" t="str">
        <f>VLOOKUP(A333,'PLANILHA S DESONERAÇÃO'!$A$12:$J$458,4,FALSE)</f>
        <v>CHAPISCO APLICADO EM ALVENARIA (COM PRESENÇA DE VÃOS) E ESTRUTURAS DE CONCRETO DE FACHADA, COM COLHER DE PEDREIRO. ARGAMASSA TRAÇO 1:3 COM PREPARO MANUAL. AF_06/2014</v>
      </c>
      <c r="D333" s="145" t="str">
        <f>VLOOKUP(A333,'PLANILHA S DESONERAÇÃO'!$A$12:$J$458,3,FALSE)</f>
        <v>SINAPI</v>
      </c>
      <c r="E333" s="145"/>
      <c r="F333" s="145" t="str">
        <f>VLOOKUP(A333,'PLANILHA S DESONERAÇÃO'!$A$12:$J$458,5,FALSE)</f>
        <v>M2</v>
      </c>
      <c r="G333" s="145">
        <f>VLOOKUP(A333,'PLANILHA S DESONERAÇÃO'!$A$11:$J$458,6,FALSE)</f>
        <v>25</v>
      </c>
      <c r="H333" s="158">
        <f>VLOOKUP(A333,'PLANILHA S DESONERAÇÃO'!$A$12:$J$458,9,FALSE)</f>
        <v>10.210000000000001</v>
      </c>
      <c r="I333" s="158">
        <f>VLOOKUP(A333,'PLANILHA S DESONERAÇÃO'!$A$11:$J$458,10,FALSE)</f>
        <v>255.25</v>
      </c>
      <c r="J333" s="439">
        <f t="shared" ref="J333:J396" si="26">I333/$N$419</f>
        <v>0</v>
      </c>
      <c r="K333" s="153">
        <f t="shared" ref="K333:K396" si="27">N333/$N$419</f>
        <v>0.99966999999999995</v>
      </c>
      <c r="L333" s="145" t="str">
        <f t="shared" ref="L333:L396" si="28">IF(K333&gt;$O$416,$N$417,IF(K333&gt;$O$415,$N$416,$N$415))</f>
        <v>C</v>
      </c>
      <c r="N333" s="112">
        <f t="shared" si="25"/>
        <v>29963978.059999999</v>
      </c>
      <c r="O333" s="112">
        <f>VLOOKUP(A333,'PLANILHA S DESONERAÇÃO'!$A$11:$J$458,7,FALSE)</f>
        <v>8.1999999999999993</v>
      </c>
      <c r="Q333" s="176"/>
      <c r="R333" s="178"/>
      <c r="S333" s="178"/>
    </row>
    <row r="334" spans="1:19" ht="15.75" customHeight="1" x14ac:dyDescent="0.25">
      <c r="A334" s="142" t="str">
        <f>'PLANILHA S DESONERAÇÃO'!A149</f>
        <v>1.4.4.1</v>
      </c>
      <c r="B334" s="145">
        <f>VLOOKUP(A334,'PLANILHA S DESONERAÇÃO'!$A$12:$J$458,2,FALSE)</f>
        <v>87904</v>
      </c>
      <c r="C334" s="149" t="str">
        <f>VLOOKUP(A334,'PLANILHA S DESONERAÇÃO'!$A$12:$J$458,4,FALSE)</f>
        <v>CHAPISCO APLICADO EM ALVENARIA (COM PRESENÇA DE VÃOS) E ESTRUTURAS DE CONCRETO DE FACHADA, COM COLHER DE PEDREIRO. ARGAMASSA TRAÇO 1:3 COM PREPARO MANUAL. AF_06/2014</v>
      </c>
      <c r="D334" s="145" t="str">
        <f>VLOOKUP(A334,'PLANILHA S DESONERAÇÃO'!$A$12:$J$458,3,FALSE)</f>
        <v>SINAPI</v>
      </c>
      <c r="E334" s="145"/>
      <c r="F334" s="145" t="str">
        <f>VLOOKUP(A334,'PLANILHA S DESONERAÇÃO'!$A$12:$J$458,5,FALSE)</f>
        <v>M2</v>
      </c>
      <c r="G334" s="145">
        <f>VLOOKUP(A334,'PLANILHA S DESONERAÇÃO'!$A$11:$J$458,6,FALSE)</f>
        <v>24.42</v>
      </c>
      <c r="H334" s="158">
        <f>VLOOKUP(A334,'PLANILHA S DESONERAÇÃO'!$A$12:$J$458,9,FALSE)</f>
        <v>10.210000000000001</v>
      </c>
      <c r="I334" s="158">
        <f>VLOOKUP(A334,'PLANILHA S DESONERAÇÃO'!$A$11:$J$458,10,FALSE)</f>
        <v>249.33</v>
      </c>
      <c r="J334" s="439">
        <f t="shared" si="26"/>
        <v>0</v>
      </c>
      <c r="K334" s="153">
        <f t="shared" si="27"/>
        <v>0.99968000000000001</v>
      </c>
      <c r="L334" s="145" t="str">
        <f t="shared" si="28"/>
        <v>C</v>
      </c>
      <c r="N334" s="112">
        <f t="shared" si="25"/>
        <v>29964227.390000001</v>
      </c>
      <c r="O334" s="112">
        <f>VLOOKUP(A334,'PLANILHA S DESONERAÇÃO'!$A$11:$J$458,7,FALSE)</f>
        <v>8.1999999999999993</v>
      </c>
      <c r="Q334" s="176"/>
      <c r="R334" s="178"/>
      <c r="S334" s="178"/>
    </row>
    <row r="335" spans="1:19" ht="15.75" customHeight="1" x14ac:dyDescent="0.25">
      <c r="A335" s="142" t="str">
        <f>'PLANILHA S DESONERAÇÃO'!A115</f>
        <v>1.4.2.1</v>
      </c>
      <c r="B335" s="145">
        <f>VLOOKUP(A335,'PLANILHA S DESONERAÇÃO'!$A$12:$J$458,2,FALSE)</f>
        <v>103316</v>
      </c>
      <c r="C335" s="149" t="str">
        <f>VLOOKUP(A335,'PLANILHA S DESONERAÇÃO'!$A$12:$J$458,4,FALSE)</f>
        <v>ALVENARIA DE VEDAÇÃO DE BLOCOS VAZADOS DE CONCRETO DE 9X19X39 CM (ESPESSURA 9 CM) E ARGAMASSA DE ASSENTAMENTO COM PREPARO EM BETONEIRA. AF_12/2021</v>
      </c>
      <c r="D335" s="145" t="str">
        <f>VLOOKUP(A335,'PLANILHA S DESONERAÇÃO'!$A$12:$J$458,3,FALSE)</f>
        <v>SINAPI</v>
      </c>
      <c r="E335" s="145"/>
      <c r="F335" s="145" t="str">
        <f>VLOOKUP(A335,'PLANILHA S DESONERAÇÃO'!$A$12:$J$458,5,FALSE)</f>
        <v>M2</v>
      </c>
      <c r="G335" s="145">
        <f>VLOOKUP(A335,'PLANILHA S DESONERAÇÃO'!$A$11:$J$458,6,FALSE)</f>
        <v>2.75</v>
      </c>
      <c r="H335" s="158">
        <f>VLOOKUP(A335,'PLANILHA S DESONERAÇÃO'!$A$12:$J$458,9,FALSE)</f>
        <v>89.43</v>
      </c>
      <c r="I335" s="158">
        <f>VLOOKUP(A335,'PLANILHA S DESONERAÇÃO'!$A$11:$J$458,10,FALSE)</f>
        <v>245.93</v>
      </c>
      <c r="J335" s="439">
        <f t="shared" si="26"/>
        <v>0</v>
      </c>
      <c r="K335" s="153">
        <f t="shared" si="27"/>
        <v>0.99968999999999997</v>
      </c>
      <c r="L335" s="145" t="str">
        <f t="shared" si="28"/>
        <v>C</v>
      </c>
      <c r="N335" s="112">
        <f t="shared" ref="N335:N398" si="29">N334+I335</f>
        <v>29964473.32</v>
      </c>
      <c r="O335" s="112">
        <f>VLOOKUP(A335,'PLANILHA S DESONERAÇÃO'!$A$11:$J$458,7,FALSE)</f>
        <v>71.819999999999993</v>
      </c>
      <c r="Q335" s="176"/>
      <c r="R335" s="178"/>
      <c r="S335" s="178"/>
    </row>
    <row r="336" spans="1:19" ht="15.75" customHeight="1" x14ac:dyDescent="0.25">
      <c r="A336" s="142" t="str">
        <f>'PLANILHA S DESONERAÇÃO'!A155</f>
        <v>1.4.4.7</v>
      </c>
      <c r="B336" s="145">
        <f>VLOOKUP(A336,'PLANILHA S DESONERAÇÃO'!$A$12:$J$458,2,FALSE)</f>
        <v>94779</v>
      </c>
      <c r="C336" s="149" t="str">
        <f>VLOOKUP(A336,'PLANILHA S DESONERAÇÃO'!$A$12:$J$458,4,FALSE)</f>
        <v>(COMPOSIÇÃO REPRESENTATIVA) DO SERVIÇO DE CONTRAPISO EM ARGAMASSA TRAÇO 1:4 (CIM E AREIA), EM BETONEIRA 400 L, ESPESSURA 3 CM ÁREAS SECAS E 3 CM ÁREAS MOLHADAS, PARA EDIFICAÇÃO HABITACIONAL MULTIFAMILIAR (PRÉDIO). AF_11/2014</v>
      </c>
      <c r="D336" s="145" t="str">
        <f>VLOOKUP(A336,'PLANILHA S DESONERAÇÃO'!$A$12:$J$458,3,FALSE)</f>
        <v>SINAPI</v>
      </c>
      <c r="E336" s="145"/>
      <c r="F336" s="145" t="str">
        <f>VLOOKUP(A336,'PLANILHA S DESONERAÇÃO'!$A$12:$J$458,5,FALSE)</f>
        <v>M2</v>
      </c>
      <c r="G336" s="145">
        <f>VLOOKUP(A336,'PLANILHA S DESONERAÇÃO'!$A$11:$J$458,6,FALSE)</f>
        <v>5.0599999999999996</v>
      </c>
      <c r="H336" s="158">
        <f>VLOOKUP(A336,'PLANILHA S DESONERAÇÃO'!$A$12:$J$458,9,FALSE)</f>
        <v>48.36</v>
      </c>
      <c r="I336" s="158">
        <f>VLOOKUP(A336,'PLANILHA S DESONERAÇÃO'!$A$11:$J$458,10,FALSE)</f>
        <v>244.7</v>
      </c>
      <c r="J336" s="439">
        <f t="shared" si="26"/>
        <v>0</v>
      </c>
      <c r="K336" s="153">
        <f t="shared" si="27"/>
        <v>0.99968999999999997</v>
      </c>
      <c r="L336" s="145" t="str">
        <f t="shared" si="28"/>
        <v>C</v>
      </c>
      <c r="N336" s="112">
        <f t="shared" si="29"/>
        <v>29964718.02</v>
      </c>
      <c r="O336" s="112">
        <f>VLOOKUP(A336,'PLANILHA S DESONERAÇÃO'!$A$11:$J$458,7,FALSE)</f>
        <v>38.840000000000003</v>
      </c>
      <c r="Q336" s="176"/>
      <c r="R336" s="178"/>
      <c r="S336" s="178"/>
    </row>
    <row r="337" spans="1:19" ht="15.75" customHeight="1" x14ac:dyDescent="0.25">
      <c r="A337" s="142" t="str">
        <f>'PLANILHA S DESONERAÇÃO'!A117</f>
        <v>1.4.2.3</v>
      </c>
      <c r="B337" s="145">
        <f>VLOOKUP(A337,'PLANILHA S DESONERAÇÃO'!$A$12:$J$458,2,FALSE)</f>
        <v>120302</v>
      </c>
      <c r="C337" s="149" t="str">
        <f>VLOOKUP(A337,'PLANILHA S DESONERAÇÃO'!$A$12:$J$458,4,FALSE)</f>
        <v>Reboco de argamassa de cimento, cal hidratada CH1 e areia média ou grossa lavada no traço 1:0.5:6, espessura 5mm</v>
      </c>
      <c r="D337" s="145" t="str">
        <f>VLOOKUP(A337,'PLANILHA S DESONERAÇÃO'!$A$12:$J$458,3,FALSE)</f>
        <v>DER-ES</v>
      </c>
      <c r="E337" s="145"/>
      <c r="F337" s="145" t="str">
        <f>VLOOKUP(A337,'PLANILHA S DESONERAÇÃO'!$A$12:$J$458,5,FALSE)</f>
        <v>m2</v>
      </c>
      <c r="G337" s="145">
        <f>VLOOKUP(A337,'PLANILHA S DESONERAÇÃO'!$A$11:$J$458,6,FALSE)</f>
        <v>8.2799999999999994</v>
      </c>
      <c r="H337" s="158">
        <f>VLOOKUP(A337,'PLANILHA S DESONERAÇÃO'!$A$12:$J$458,9,FALSE)</f>
        <v>29.47</v>
      </c>
      <c r="I337" s="158">
        <f>VLOOKUP(A337,'PLANILHA S DESONERAÇÃO'!$A$11:$J$458,10,FALSE)</f>
        <v>244.01</v>
      </c>
      <c r="J337" s="439">
        <f t="shared" si="26"/>
        <v>0</v>
      </c>
      <c r="K337" s="153">
        <f t="shared" si="27"/>
        <v>0.99970000000000003</v>
      </c>
      <c r="L337" s="145" t="str">
        <f t="shared" si="28"/>
        <v>C</v>
      </c>
      <c r="N337" s="112">
        <f t="shared" si="29"/>
        <v>29964962.030000001</v>
      </c>
      <c r="O337" s="112">
        <f>VLOOKUP(A337,'PLANILHA S DESONERAÇÃO'!$A$11:$J$458,7,FALSE)</f>
        <v>23.67</v>
      </c>
      <c r="Q337" s="176"/>
      <c r="R337" s="178"/>
      <c r="S337" s="178"/>
    </row>
    <row r="338" spans="1:19" ht="15.75" customHeight="1" x14ac:dyDescent="0.25">
      <c r="A338" s="142" t="str">
        <f>'PLANILHA S DESONERAÇÃO'!A136</f>
        <v>1.4.3.1</v>
      </c>
      <c r="B338" s="145">
        <f>VLOOKUP(A338,'PLANILHA S DESONERAÇÃO'!$A$12:$J$458,2,FALSE)</f>
        <v>87904</v>
      </c>
      <c r="C338" s="149" t="str">
        <f>VLOOKUP(A338,'PLANILHA S DESONERAÇÃO'!$A$12:$J$458,4,FALSE)</f>
        <v>CHAPISCO APLICADO EM ALVENARIA (COM PRESENÇA DE VÃOS) E ESTRUTURAS DE CONCRETO DE FACHADA, COM COLHER DE PEDREIRO. ARGAMASSA TRAÇO 1:3 COM PREPARO MANUAL. AF_06/2014</v>
      </c>
      <c r="D338" s="145" t="str">
        <f>VLOOKUP(A338,'PLANILHA S DESONERAÇÃO'!$A$12:$J$458,3,FALSE)</f>
        <v>SINAPI</v>
      </c>
      <c r="E338" s="145"/>
      <c r="F338" s="145" t="str">
        <f>VLOOKUP(A338,'PLANILHA S DESONERAÇÃO'!$A$12:$J$458,5,FALSE)</f>
        <v>M2</v>
      </c>
      <c r="G338" s="145">
        <f>VLOOKUP(A338,'PLANILHA S DESONERAÇÃO'!$A$11:$J$458,6,FALSE)</f>
        <v>23.84</v>
      </c>
      <c r="H338" s="158">
        <f>VLOOKUP(A338,'PLANILHA S DESONERAÇÃO'!$A$12:$J$458,9,FALSE)</f>
        <v>10.210000000000001</v>
      </c>
      <c r="I338" s="158">
        <f>VLOOKUP(A338,'PLANILHA S DESONERAÇÃO'!$A$11:$J$458,10,FALSE)</f>
        <v>243.41</v>
      </c>
      <c r="J338" s="439">
        <f t="shared" si="26"/>
        <v>0</v>
      </c>
      <c r="K338" s="153">
        <f t="shared" si="27"/>
        <v>0.99970999999999999</v>
      </c>
      <c r="L338" s="145" t="str">
        <f t="shared" si="28"/>
        <v>C</v>
      </c>
      <c r="N338" s="112">
        <f t="shared" si="29"/>
        <v>29965205.440000001</v>
      </c>
      <c r="O338" s="112">
        <f>VLOOKUP(A338,'PLANILHA S DESONERAÇÃO'!$A$11:$J$458,7,FALSE)</f>
        <v>8.1999999999999993</v>
      </c>
      <c r="Q338" s="176"/>
      <c r="R338" s="178"/>
      <c r="S338" s="178"/>
    </row>
    <row r="339" spans="1:19" ht="15.75" customHeight="1" x14ac:dyDescent="0.25">
      <c r="A339" s="142" t="str">
        <f>'PLANILHA S DESONERAÇÃO'!A370</f>
        <v>1.5.4.4</v>
      </c>
      <c r="B339" s="145" t="str">
        <f>VLOOKUP(A339,'PLANILHA S DESONERAÇÃO'!$A$12:$J$458,2,FALSE)</f>
        <v>COMP-43</v>
      </c>
      <c r="C339" s="149" t="str">
        <f>VLOOKUP(A339,'PLANILHA S DESONERAÇÃO'!$A$12:$J$458,4,FALSE)</f>
        <v>Terminais Tipo Cruz / Prensa em Latão Natural, ref: TEL-5099,  Termotécnica ou similar</v>
      </c>
      <c r="D339" s="145" t="str">
        <f>VLOOKUP(A339,'PLANILHA S DESONERAÇÃO'!$A$12:$J$458,3,FALSE)</f>
        <v>Composições Próprias</v>
      </c>
      <c r="E339" s="145"/>
      <c r="F339" s="145" t="str">
        <f>VLOOKUP(A339,'PLANILHA S DESONERAÇÃO'!$A$12:$J$458,5,FALSE)</f>
        <v>und</v>
      </c>
      <c r="G339" s="145">
        <f>VLOOKUP(A339,'PLANILHA S DESONERAÇÃO'!$A$11:$J$458,6,FALSE)</f>
        <v>9</v>
      </c>
      <c r="H339" s="158">
        <f>VLOOKUP(A339,'PLANILHA S DESONERAÇÃO'!$A$12:$J$458,9,FALSE)</f>
        <v>26.95</v>
      </c>
      <c r="I339" s="158">
        <f>VLOOKUP(A339,'PLANILHA S DESONERAÇÃO'!$A$11:$J$458,10,FALSE)</f>
        <v>242.55</v>
      </c>
      <c r="J339" s="439">
        <f t="shared" si="26"/>
        <v>0</v>
      </c>
      <c r="K339" s="153">
        <f t="shared" si="27"/>
        <v>0.99972000000000005</v>
      </c>
      <c r="L339" s="145" t="str">
        <f t="shared" si="28"/>
        <v>C</v>
      </c>
      <c r="N339" s="112">
        <f t="shared" si="29"/>
        <v>29965447.989999998</v>
      </c>
      <c r="O339" s="112">
        <f>VLOOKUP(A339,'PLANILHA S DESONERAÇÃO'!$A$11:$J$458,7,FALSE)</f>
        <v>21.64</v>
      </c>
      <c r="Q339" s="176"/>
      <c r="R339" s="178"/>
      <c r="S339" s="178"/>
    </row>
    <row r="340" spans="1:19" ht="15.75" customHeight="1" x14ac:dyDescent="0.25">
      <c r="A340" s="142" t="str">
        <f>'PLANILHA S DESONERAÇÃO'!A150</f>
        <v>1.4.4.2</v>
      </c>
      <c r="B340" s="145">
        <f>VLOOKUP(A340,'PLANILHA S DESONERAÇÃO'!$A$12:$J$458,2,FALSE)</f>
        <v>120302</v>
      </c>
      <c r="C340" s="149" t="str">
        <f>VLOOKUP(A340,'PLANILHA S DESONERAÇÃO'!$A$12:$J$458,4,FALSE)</f>
        <v>Reboco de argamassa de cimento, cal hidratada CH1 e areia média ou grossa lavada no traço 1:0.5:6, espessura 5mm</v>
      </c>
      <c r="D340" s="145" t="str">
        <f>VLOOKUP(A340,'PLANILHA S DESONERAÇÃO'!$A$12:$J$458,3,FALSE)</f>
        <v>DER-ES</v>
      </c>
      <c r="E340" s="145"/>
      <c r="F340" s="145" t="str">
        <f>VLOOKUP(A340,'PLANILHA S DESONERAÇÃO'!$A$12:$J$458,5,FALSE)</f>
        <v>m2</v>
      </c>
      <c r="G340" s="145">
        <f>VLOOKUP(A340,'PLANILHA S DESONERAÇÃO'!$A$11:$J$458,6,FALSE)</f>
        <v>8.1</v>
      </c>
      <c r="H340" s="158">
        <f>VLOOKUP(A340,'PLANILHA S DESONERAÇÃO'!$A$12:$J$458,9,FALSE)</f>
        <v>29.47</v>
      </c>
      <c r="I340" s="158">
        <f>VLOOKUP(A340,'PLANILHA S DESONERAÇÃO'!$A$11:$J$458,10,FALSE)</f>
        <v>238.71</v>
      </c>
      <c r="J340" s="439">
        <f t="shared" si="26"/>
        <v>0</v>
      </c>
      <c r="K340" s="153">
        <f t="shared" si="27"/>
        <v>0.99973000000000001</v>
      </c>
      <c r="L340" s="145" t="str">
        <f t="shared" si="28"/>
        <v>C</v>
      </c>
      <c r="N340" s="112">
        <f t="shared" si="29"/>
        <v>29965686.699999999</v>
      </c>
      <c r="O340" s="112">
        <f>VLOOKUP(A340,'PLANILHA S DESONERAÇÃO'!$A$11:$J$458,7,FALSE)</f>
        <v>23.67</v>
      </c>
      <c r="Q340" s="176"/>
      <c r="R340" s="178"/>
      <c r="S340" s="178"/>
    </row>
    <row r="341" spans="1:19" ht="15.75" customHeight="1" x14ac:dyDescent="0.25">
      <c r="A341" s="142" t="str">
        <f>'PLANILHA S DESONERAÇÃO'!A320</f>
        <v>1.5.2.5.9</v>
      </c>
      <c r="B341" s="145">
        <f>VLOOKUP(A341,'PLANILHA S DESONERAÇÃO'!$A$12:$J$458,2,FALSE)</f>
        <v>92007</v>
      </c>
      <c r="C341" s="149" t="str">
        <f>VLOOKUP(A341,'PLANILHA S DESONERAÇÃO'!$A$12:$J$458,4,FALSE)</f>
        <v>TOMADA BAIXA DE EMBUTIR (2 MÓDULOS), 2P+T 20 A, SEM SUPORTE E SEM PLACA - FORNECIMENTO E INSTALAÇÃO. AF_12/2015</v>
      </c>
      <c r="D341" s="145" t="str">
        <f>VLOOKUP(A341,'PLANILHA S DESONERAÇÃO'!$A$12:$J$458,3,FALSE)</f>
        <v>SINAPI</v>
      </c>
      <c r="E341" s="145"/>
      <c r="F341" s="145" t="str">
        <f>VLOOKUP(A341,'PLANILHA S DESONERAÇÃO'!$A$12:$J$458,5,FALSE)</f>
        <v>UN</v>
      </c>
      <c r="G341" s="145">
        <f>VLOOKUP(A341,'PLANILHA S DESONERAÇÃO'!$A$11:$J$458,6,FALSE)</f>
        <v>4</v>
      </c>
      <c r="H341" s="158">
        <f>VLOOKUP(A341,'PLANILHA S DESONERAÇÃO'!$A$12:$J$458,9,FALSE)</f>
        <v>59.5</v>
      </c>
      <c r="I341" s="158">
        <f>VLOOKUP(A341,'PLANILHA S DESONERAÇÃO'!$A$11:$J$458,10,FALSE)</f>
        <v>238</v>
      </c>
      <c r="J341" s="439">
        <f t="shared" si="26"/>
        <v>0</v>
      </c>
      <c r="K341" s="153">
        <f t="shared" si="27"/>
        <v>0.99973000000000001</v>
      </c>
      <c r="L341" s="145" t="str">
        <f t="shared" si="28"/>
        <v>C</v>
      </c>
      <c r="N341" s="112">
        <f t="shared" si="29"/>
        <v>29965924.699999999</v>
      </c>
      <c r="O341" s="112">
        <f>VLOOKUP(A341,'PLANILHA S DESONERAÇÃO'!$A$11:$J$458,7,FALSE)</f>
        <v>47.78</v>
      </c>
      <c r="Q341" s="176"/>
      <c r="R341" s="178"/>
      <c r="S341" s="178"/>
    </row>
    <row r="342" spans="1:19" ht="15.75" customHeight="1" x14ac:dyDescent="0.25">
      <c r="A342" s="142" t="str">
        <f>'PLANILHA S DESONERAÇÃO'!A413</f>
        <v>1.5.5.24</v>
      </c>
      <c r="B342" s="145" t="str">
        <f>VLOOKUP(A342,'PLANILHA S DESONERAÇÃO'!$A$12:$J$458,2,FALSE)</f>
        <v>COMP-56</v>
      </c>
      <c r="C342" s="149" t="str">
        <f>VLOOKUP(A342,'PLANILHA S DESONERAÇÃO'!$A$12:$J$458,4,FALSE)</f>
        <v>Fornecimento e Instalação de Bandeja fixa frontal para Racks padrão 19" polegadas, 2Us, 290 mm de profundidade, fixação interna construída em aço, com estampas de ventilação para circulação de AR interno do Rack, 2 pontos fixação nos planos frontais do rack por meio de parafusos.</v>
      </c>
      <c r="D342" s="145" t="str">
        <f>VLOOKUP(A342,'PLANILHA S DESONERAÇÃO'!$A$12:$J$458,3,FALSE)</f>
        <v>Composições Próprias</v>
      </c>
      <c r="E342" s="145"/>
      <c r="F342" s="145" t="str">
        <f>VLOOKUP(A342,'PLANILHA S DESONERAÇÃO'!$A$12:$J$458,5,FALSE)</f>
        <v>cj</v>
      </c>
      <c r="G342" s="145">
        <f>VLOOKUP(A342,'PLANILHA S DESONERAÇÃO'!$A$11:$J$458,6,FALSE)</f>
        <v>2</v>
      </c>
      <c r="H342" s="158">
        <f>VLOOKUP(A342,'PLANILHA S DESONERAÇÃO'!$A$12:$J$458,9,FALSE)</f>
        <v>117.04</v>
      </c>
      <c r="I342" s="158">
        <f>VLOOKUP(A342,'PLANILHA S DESONERAÇÃO'!$A$11:$J$458,10,FALSE)</f>
        <v>234.08</v>
      </c>
      <c r="J342" s="439">
        <f t="shared" si="26"/>
        <v>0</v>
      </c>
      <c r="K342" s="153">
        <f t="shared" si="27"/>
        <v>0.99973999999999996</v>
      </c>
      <c r="L342" s="145" t="str">
        <f t="shared" si="28"/>
        <v>C</v>
      </c>
      <c r="N342" s="112">
        <f t="shared" si="29"/>
        <v>29966158.780000001</v>
      </c>
      <c r="O342" s="112">
        <f>VLOOKUP(A342,'PLANILHA S DESONERAÇÃO'!$A$11:$J$458,7,FALSE)</f>
        <v>93.99</v>
      </c>
      <c r="Q342" s="176"/>
      <c r="R342" s="178"/>
      <c r="S342" s="178"/>
    </row>
    <row r="343" spans="1:19" ht="15.75" customHeight="1" x14ac:dyDescent="0.25">
      <c r="A343" s="142" t="str">
        <f>'PLANILHA S DESONERAÇÃO'!A145</f>
        <v>1.4.3.10</v>
      </c>
      <c r="B343" s="145">
        <f>VLOOKUP(A343,'PLANILHA S DESONERAÇÃO'!$A$12:$J$458,2,FALSE)</f>
        <v>94779</v>
      </c>
      <c r="C343" s="149" t="str">
        <f>VLOOKUP(A343,'PLANILHA S DESONERAÇÃO'!$A$12:$J$458,4,FALSE)</f>
        <v>(COMPOSIÇÃO REPRESENTATIVA) DO SERVIÇO DE CONTRAPISO EM ARGAMASSA TRAÇO 1:4 (CIM E AREIA), EM BETONEIRA 400 L, ESPESSURA 3 CM ÁREAS SECAS E 3 CM ÁREAS MOLHADAS, PARA EDIFICAÇÃO HABITACIONAL MULTIFAMILIAR (PRÉDIO). AF_11/2014</v>
      </c>
      <c r="D343" s="145" t="str">
        <f>VLOOKUP(A343,'PLANILHA S DESONERAÇÃO'!$A$12:$J$458,3,FALSE)</f>
        <v>SINAPI</v>
      </c>
      <c r="E343" s="145"/>
      <c r="F343" s="145" t="str">
        <f>VLOOKUP(A343,'PLANILHA S DESONERAÇÃO'!$A$12:$J$458,5,FALSE)</f>
        <v>M2</v>
      </c>
      <c r="G343" s="145">
        <f>VLOOKUP(A343,'PLANILHA S DESONERAÇÃO'!$A$11:$J$458,6,FALSE)</f>
        <v>4.84</v>
      </c>
      <c r="H343" s="158">
        <f>VLOOKUP(A343,'PLANILHA S DESONERAÇÃO'!$A$12:$J$458,9,FALSE)</f>
        <v>48.36</v>
      </c>
      <c r="I343" s="158">
        <f>VLOOKUP(A343,'PLANILHA S DESONERAÇÃO'!$A$11:$J$458,10,FALSE)</f>
        <v>234.06</v>
      </c>
      <c r="J343" s="439">
        <f t="shared" si="26"/>
        <v>0</v>
      </c>
      <c r="K343" s="153">
        <f t="shared" si="27"/>
        <v>0.99975000000000003</v>
      </c>
      <c r="L343" s="145" t="str">
        <f t="shared" si="28"/>
        <v>C</v>
      </c>
      <c r="N343" s="112">
        <f t="shared" si="29"/>
        <v>29966392.84</v>
      </c>
      <c r="O343" s="112">
        <f>VLOOKUP(A343,'PLANILHA S DESONERAÇÃO'!$A$11:$J$458,7,FALSE)</f>
        <v>38.840000000000003</v>
      </c>
      <c r="Q343" s="176"/>
      <c r="R343" s="178"/>
      <c r="S343" s="178"/>
    </row>
    <row r="344" spans="1:19" ht="15.75" customHeight="1" x14ac:dyDescent="0.25">
      <c r="A344" s="142" t="str">
        <f>'PLANILHA S DESONERAÇÃO'!A137</f>
        <v>1.4.3.2</v>
      </c>
      <c r="B344" s="145">
        <f>VLOOKUP(A344,'PLANILHA S DESONERAÇÃO'!$A$12:$J$458,2,FALSE)</f>
        <v>120302</v>
      </c>
      <c r="C344" s="149" t="str">
        <f>VLOOKUP(A344,'PLANILHA S DESONERAÇÃO'!$A$12:$J$458,4,FALSE)</f>
        <v>Reboco de argamassa de cimento, cal hidratada CH1 e areia média ou grossa lavada no traço 1:0.5:6, espessura 5mm</v>
      </c>
      <c r="D344" s="145" t="str">
        <f>VLOOKUP(A344,'PLANILHA S DESONERAÇÃO'!$A$12:$J$458,3,FALSE)</f>
        <v>DER-ES</v>
      </c>
      <c r="E344" s="145"/>
      <c r="F344" s="145" t="str">
        <f>VLOOKUP(A344,'PLANILHA S DESONERAÇÃO'!$A$12:$J$458,5,FALSE)</f>
        <v>m2</v>
      </c>
      <c r="G344" s="145">
        <f>VLOOKUP(A344,'PLANILHA S DESONERAÇÃO'!$A$11:$J$458,6,FALSE)</f>
        <v>7.92</v>
      </c>
      <c r="H344" s="158">
        <f>VLOOKUP(A344,'PLANILHA S DESONERAÇÃO'!$A$12:$J$458,9,FALSE)</f>
        <v>29.47</v>
      </c>
      <c r="I344" s="158">
        <f>VLOOKUP(A344,'PLANILHA S DESONERAÇÃO'!$A$11:$J$458,10,FALSE)</f>
        <v>233.4</v>
      </c>
      <c r="J344" s="439">
        <f t="shared" si="26"/>
        <v>0</v>
      </c>
      <c r="K344" s="153">
        <f t="shared" si="27"/>
        <v>0.99975999999999998</v>
      </c>
      <c r="L344" s="145" t="str">
        <f t="shared" si="28"/>
        <v>C</v>
      </c>
      <c r="N344" s="112">
        <f t="shared" si="29"/>
        <v>29966626.239999998</v>
      </c>
      <c r="O344" s="112">
        <f>VLOOKUP(A344,'PLANILHA S DESONERAÇÃO'!$A$11:$J$458,7,FALSE)</f>
        <v>23.67</v>
      </c>
      <c r="Q344" s="176"/>
      <c r="R344" s="178"/>
      <c r="S344" s="178"/>
    </row>
    <row r="345" spans="1:19" ht="15.75" customHeight="1" x14ac:dyDescent="0.25">
      <c r="A345" s="142" t="str">
        <f>'PLANILHA S DESONERAÇÃO'!A258</f>
        <v>1.5.1.5.2</v>
      </c>
      <c r="B345" s="145">
        <f>VLOOKUP(A345,'PLANILHA S DESONERAÇÃO'!$A$12:$J$458,2,FALSE)</f>
        <v>150851</v>
      </c>
      <c r="C345" s="149" t="str">
        <f>VLOOKUP(A345,'PLANILHA S DESONERAÇÃO'!$A$12:$J$458,4,FALSE)</f>
        <v>Saída horizontal para eletroduto de 1"</v>
      </c>
      <c r="D345" s="145" t="str">
        <f>VLOOKUP(A345,'PLANILHA S DESONERAÇÃO'!$A$12:$J$458,3,FALSE)</f>
        <v>DER-ES</v>
      </c>
      <c r="E345" s="145"/>
      <c r="F345" s="145" t="str">
        <f>VLOOKUP(A345,'PLANILHA S DESONERAÇÃO'!$A$12:$J$458,5,FALSE)</f>
        <v>und</v>
      </c>
      <c r="G345" s="145">
        <f>VLOOKUP(A345,'PLANILHA S DESONERAÇÃO'!$A$11:$J$458,6,FALSE)</f>
        <v>16</v>
      </c>
      <c r="H345" s="158">
        <f>VLOOKUP(A345,'PLANILHA S DESONERAÇÃO'!$A$12:$J$458,9,FALSE)</f>
        <v>13.87</v>
      </c>
      <c r="I345" s="158">
        <f>VLOOKUP(A345,'PLANILHA S DESONERAÇÃO'!$A$11:$J$458,10,FALSE)</f>
        <v>221.92</v>
      </c>
      <c r="J345" s="439">
        <f t="shared" si="26"/>
        <v>0</v>
      </c>
      <c r="K345" s="153">
        <f t="shared" si="27"/>
        <v>0.99975999999999998</v>
      </c>
      <c r="L345" s="145" t="str">
        <f t="shared" si="28"/>
        <v>C</v>
      </c>
      <c r="N345" s="112">
        <f t="shared" si="29"/>
        <v>29966848.16</v>
      </c>
      <c r="O345" s="112">
        <f>VLOOKUP(A345,'PLANILHA S DESONERAÇÃO'!$A$11:$J$458,7,FALSE)</f>
        <v>11.14</v>
      </c>
      <c r="Q345" s="176"/>
      <c r="R345" s="178"/>
      <c r="S345" s="178"/>
    </row>
    <row r="346" spans="1:19" ht="15.75" customHeight="1" x14ac:dyDescent="0.25">
      <c r="A346" s="142" t="str">
        <f>'PLANILHA S DESONERAÇÃO'!A343</f>
        <v>1.5.2.8.2</v>
      </c>
      <c r="B346" s="145" t="str">
        <f>VLOOKUP(A346,'PLANILHA S DESONERAÇÃO'!$A$12:$J$458,2,FALSE)</f>
        <v>COMP-43</v>
      </c>
      <c r="C346" s="149" t="str">
        <f>VLOOKUP(A346,'PLANILHA S DESONERAÇÃO'!$A$12:$J$458,4,FALSE)</f>
        <v>Terminais Tipo Cruz / Prensa em Latão Natural, ref: TEL-5099,  Termotécnica ou similar</v>
      </c>
      <c r="D346" s="145" t="str">
        <f>VLOOKUP(A346,'PLANILHA S DESONERAÇÃO'!$A$12:$J$458,3,FALSE)</f>
        <v>Composições Próprias</v>
      </c>
      <c r="E346" s="145"/>
      <c r="F346" s="145" t="str">
        <f>VLOOKUP(A346,'PLANILHA S DESONERAÇÃO'!$A$12:$J$458,5,FALSE)</f>
        <v>und</v>
      </c>
      <c r="G346" s="145">
        <f>VLOOKUP(A346,'PLANILHA S DESONERAÇÃO'!$A$11:$J$458,6,FALSE)</f>
        <v>8</v>
      </c>
      <c r="H346" s="158">
        <f>VLOOKUP(A346,'PLANILHA S DESONERAÇÃO'!$A$12:$J$458,9,FALSE)</f>
        <v>26.95</v>
      </c>
      <c r="I346" s="158">
        <f>VLOOKUP(A346,'PLANILHA S DESONERAÇÃO'!$A$11:$J$458,10,FALSE)</f>
        <v>215.6</v>
      </c>
      <c r="J346" s="439">
        <f t="shared" si="26"/>
        <v>0</v>
      </c>
      <c r="K346" s="153">
        <f t="shared" si="27"/>
        <v>0.99977000000000005</v>
      </c>
      <c r="L346" s="145" t="str">
        <f t="shared" si="28"/>
        <v>C</v>
      </c>
      <c r="N346" s="112">
        <f t="shared" si="29"/>
        <v>29967063.760000002</v>
      </c>
      <c r="O346" s="112">
        <f>VLOOKUP(A346,'PLANILHA S DESONERAÇÃO'!$A$11:$J$458,7,FALSE)</f>
        <v>21.64</v>
      </c>
      <c r="Q346" s="176"/>
      <c r="R346" s="178"/>
      <c r="S346" s="178"/>
    </row>
    <row r="347" spans="1:19" ht="15.75" customHeight="1" x14ac:dyDescent="0.25">
      <c r="A347" s="142" t="str">
        <f>'PLANILHA S DESONERAÇÃO'!A255</f>
        <v>1.5.1.4</v>
      </c>
      <c r="B347" s="145" t="str">
        <f>VLOOKUP(A347,'PLANILHA S DESONERAÇÃO'!$A$12:$J$458,2,FALSE)</f>
        <v>COMP-14</v>
      </c>
      <c r="C347" s="149" t="str">
        <f>VLOOKUP(A347,'PLANILHA S DESONERAÇÃO'!$A$12:$J$458,4,FALSE)</f>
        <v>Cabo de par trançado blindado (F/UTP), categoria 6, ou superior, com condutores de cobre rígidos 24 AWG, uso indoor/outdoor ref: Furukawa ou similar (M)</v>
      </c>
      <c r="D347" s="145" t="str">
        <f>VLOOKUP(A347,'PLANILHA S DESONERAÇÃO'!$A$12:$J$458,3,FALSE)</f>
        <v>Composições Próprias</v>
      </c>
      <c r="E347" s="145"/>
      <c r="F347" s="145" t="str">
        <f>VLOOKUP(A347,'PLANILHA S DESONERAÇÃO'!$A$12:$J$458,5,FALSE)</f>
        <v>M</v>
      </c>
      <c r="G347" s="145">
        <f>VLOOKUP(A347,'PLANILHA S DESONERAÇÃO'!$A$11:$J$458,6,FALSE)</f>
        <v>35</v>
      </c>
      <c r="H347" s="158">
        <f>VLOOKUP(A347,'PLANILHA S DESONERAÇÃO'!$A$12:$J$458,9,FALSE)</f>
        <v>5.82</v>
      </c>
      <c r="I347" s="158">
        <f>VLOOKUP(A347,'PLANILHA S DESONERAÇÃO'!$A$11:$J$458,10,FALSE)</f>
        <v>203.7</v>
      </c>
      <c r="J347" s="439">
        <f t="shared" si="26"/>
        <v>0</v>
      </c>
      <c r="K347" s="153">
        <f t="shared" si="27"/>
        <v>0.99978</v>
      </c>
      <c r="L347" s="145" t="str">
        <f t="shared" si="28"/>
        <v>C</v>
      </c>
      <c r="N347" s="112">
        <f t="shared" si="29"/>
        <v>29967267.460000001</v>
      </c>
      <c r="O347" s="112">
        <f>VLOOKUP(A347,'PLANILHA S DESONERAÇÃO'!$A$11:$J$458,7,FALSE)</f>
        <v>4.67</v>
      </c>
      <c r="Q347" s="176"/>
      <c r="R347" s="178"/>
      <c r="S347" s="178"/>
    </row>
    <row r="348" spans="1:19" ht="15.75" customHeight="1" x14ac:dyDescent="0.25">
      <c r="A348" s="142" t="str">
        <f>'PLANILHA S DESONERAÇÃO'!A248</f>
        <v>1.4.11.6</v>
      </c>
      <c r="B348" s="145">
        <f>VLOOKUP(A348,'PLANILHA S DESONERAÇÃO'!$A$12:$J$458,2,FALSE)</f>
        <v>97599</v>
      </c>
      <c r="C348" s="149" t="str">
        <f>VLOOKUP(A348,'PLANILHA S DESONERAÇÃO'!$A$12:$J$458,4,FALSE)</f>
        <v>LUMINÁRIA DE EMERGÊNCIA, COM 30 LÂMPADAS LED DE 2 W</v>
      </c>
      <c r="D348" s="145" t="str">
        <f>VLOOKUP(A348,'PLANILHA S DESONERAÇÃO'!$A$12:$J$458,3,FALSE)</f>
        <v>SINAPI</v>
      </c>
      <c r="E348" s="145"/>
      <c r="F348" s="145" t="str">
        <f>VLOOKUP(A348,'PLANILHA S DESONERAÇÃO'!$A$12:$J$458,5,FALSE)</f>
        <v>UN</v>
      </c>
      <c r="G348" s="145">
        <f>VLOOKUP(A348,'PLANILHA S DESONERAÇÃO'!$A$11:$J$458,6,FALSE)</f>
        <v>6</v>
      </c>
      <c r="H348" s="158">
        <f>VLOOKUP(A348,'PLANILHA S DESONERAÇÃO'!$A$12:$J$458,9,FALSE)</f>
        <v>32.299999999999997</v>
      </c>
      <c r="I348" s="158">
        <f>VLOOKUP(A348,'PLANILHA S DESONERAÇÃO'!$A$11:$J$458,10,FALSE)</f>
        <v>193.8</v>
      </c>
      <c r="J348" s="439">
        <f t="shared" si="26"/>
        <v>0</v>
      </c>
      <c r="K348" s="153">
        <f t="shared" si="27"/>
        <v>0.99978999999999996</v>
      </c>
      <c r="L348" s="145" t="str">
        <f t="shared" si="28"/>
        <v>C</v>
      </c>
      <c r="N348" s="112">
        <f t="shared" si="29"/>
        <v>29967461.260000002</v>
      </c>
      <c r="O348" s="112">
        <f>VLOOKUP(A348,'PLANILHA S DESONERAÇÃO'!$A$11:$J$458,7,FALSE)</f>
        <v>25.94</v>
      </c>
      <c r="Q348" s="176"/>
      <c r="R348" s="178"/>
      <c r="S348" s="178"/>
    </row>
    <row r="349" spans="1:19" ht="15.75" customHeight="1" x14ac:dyDescent="0.25">
      <c r="A349" s="142" t="str">
        <f>'PLANILHA S DESONERAÇÃO'!A374</f>
        <v>1.5.4.8</v>
      </c>
      <c r="B349" s="145">
        <f>VLOOKUP(A349,'PLANILHA S DESONERAÇÃO'!$A$12:$J$458,2,FALSE)</f>
        <v>160322</v>
      </c>
      <c r="C349" s="149" t="str">
        <f>VLOOKUP(A349,'PLANILHA S DESONERAÇÃO'!$A$12:$J$458,4,FALSE)</f>
        <v>Abraçadeira tipo "D" com cunha, diâmetro 1", ref. TEL-095, marca de referência Termotécnica ou equivalente</v>
      </c>
      <c r="D349" s="145" t="str">
        <f>VLOOKUP(A349,'PLANILHA S DESONERAÇÃO'!$A$12:$J$458,3,FALSE)</f>
        <v>DER-ES</v>
      </c>
      <c r="E349" s="145"/>
      <c r="F349" s="145" t="str">
        <f>VLOOKUP(A349,'PLANILHA S DESONERAÇÃO'!$A$12:$J$458,5,FALSE)</f>
        <v>und</v>
      </c>
      <c r="G349" s="145">
        <f>VLOOKUP(A349,'PLANILHA S DESONERAÇÃO'!$A$11:$J$458,6,FALSE)</f>
        <v>24</v>
      </c>
      <c r="H349" s="158">
        <f>VLOOKUP(A349,'PLANILHA S DESONERAÇÃO'!$A$12:$J$458,9,FALSE)</f>
        <v>7.94</v>
      </c>
      <c r="I349" s="158">
        <f>VLOOKUP(A349,'PLANILHA S DESONERAÇÃO'!$A$11:$J$458,10,FALSE)</f>
        <v>190.56</v>
      </c>
      <c r="J349" s="439">
        <f t="shared" si="26"/>
        <v>0</v>
      </c>
      <c r="K349" s="153">
        <f t="shared" si="27"/>
        <v>0.99978999999999996</v>
      </c>
      <c r="L349" s="145" t="str">
        <f t="shared" si="28"/>
        <v>C</v>
      </c>
      <c r="N349" s="112">
        <f t="shared" si="29"/>
        <v>29967651.82</v>
      </c>
      <c r="O349" s="112">
        <f>VLOOKUP(A349,'PLANILHA S DESONERAÇÃO'!$A$11:$J$458,7,FALSE)</f>
        <v>6.38</v>
      </c>
      <c r="Q349" s="176"/>
      <c r="R349" s="178"/>
      <c r="S349" s="178"/>
    </row>
    <row r="350" spans="1:19" ht="15.75" customHeight="1" x14ac:dyDescent="0.25">
      <c r="A350" s="142" t="str">
        <f>'PLANILHA S DESONERAÇÃO'!A182</f>
        <v>1.4.7.9</v>
      </c>
      <c r="B350" s="145">
        <f>VLOOKUP(A350,'PLANILHA S DESONERAÇÃO'!$A$12:$J$458,2,FALSE)</f>
        <v>94779</v>
      </c>
      <c r="C350" s="149" t="str">
        <f>VLOOKUP(A350,'PLANILHA S DESONERAÇÃO'!$A$12:$J$458,4,FALSE)</f>
        <v>(COMPOSIÇÃO REPRESENTATIVA) DO SERVIÇO DE CONTRAPISO EM ARGAMASSA TRAÇO 1:4 (CIM E AREIA), EM BETONEIRA 400 L, ESPESSURA 3 CM ÁREAS SECAS E 3 CM ÁREAS MOLHADAS, PARA EDIFICAÇÃO HABITACIONAL MULTIFAMILIAR (PRÉDIO). AF_11/2014</v>
      </c>
      <c r="D350" s="145" t="str">
        <f>VLOOKUP(A350,'PLANILHA S DESONERAÇÃO'!$A$12:$J$458,3,FALSE)</f>
        <v>SINAPI</v>
      </c>
      <c r="E350" s="145"/>
      <c r="F350" s="145" t="str">
        <f>VLOOKUP(A350,'PLANILHA S DESONERAÇÃO'!$A$12:$J$458,5,FALSE)</f>
        <v>M2</v>
      </c>
      <c r="G350" s="145">
        <f>VLOOKUP(A350,'PLANILHA S DESONERAÇÃO'!$A$11:$J$458,6,FALSE)</f>
        <v>3.88</v>
      </c>
      <c r="H350" s="158">
        <f>VLOOKUP(A350,'PLANILHA S DESONERAÇÃO'!$A$12:$J$458,9,FALSE)</f>
        <v>48.36</v>
      </c>
      <c r="I350" s="158">
        <f>VLOOKUP(A350,'PLANILHA S DESONERAÇÃO'!$A$11:$J$458,10,FALSE)</f>
        <v>187.64</v>
      </c>
      <c r="J350" s="439">
        <f t="shared" si="26"/>
        <v>0</v>
      </c>
      <c r="K350" s="153">
        <f t="shared" si="27"/>
        <v>0.99980000000000002</v>
      </c>
      <c r="L350" s="145" t="str">
        <f t="shared" si="28"/>
        <v>C</v>
      </c>
      <c r="N350" s="112">
        <f t="shared" si="29"/>
        <v>29967839.460000001</v>
      </c>
      <c r="O350" s="112">
        <f>VLOOKUP(A350,'PLANILHA S DESONERAÇÃO'!$A$11:$J$458,7,FALSE)</f>
        <v>38.840000000000003</v>
      </c>
      <c r="Q350" s="176"/>
      <c r="R350" s="178"/>
      <c r="S350" s="178"/>
    </row>
    <row r="351" spans="1:19" ht="15.75" customHeight="1" x14ac:dyDescent="0.25">
      <c r="A351" s="142" t="str">
        <f>'PLANILHA S DESONERAÇÃO'!A123</f>
        <v>1.4.2.9</v>
      </c>
      <c r="B351" s="145">
        <f>VLOOKUP(A351,'PLANILHA S DESONERAÇÃO'!$A$12:$J$458,2,FALSE)</f>
        <v>95546</v>
      </c>
      <c r="C351" s="149" t="str">
        <f>VLOOKUP(A351,'PLANILHA S DESONERAÇÃO'!$A$12:$J$458,4,FALSE)</f>
        <v>KIT DE ACESSORIOS PARA BANHEIRO EM METAL CROMADO, 5 PECAS, INCLUSO FIXAÇÃO. AF_01/2020</v>
      </c>
      <c r="D351" s="145" t="str">
        <f>VLOOKUP(A351,'PLANILHA S DESONERAÇÃO'!$A$12:$J$458,3,FALSE)</f>
        <v>SINAPI</v>
      </c>
      <c r="E351" s="145"/>
      <c r="F351" s="145" t="str">
        <f>VLOOKUP(A351,'PLANILHA S DESONERAÇÃO'!$A$12:$J$458,5,FALSE)</f>
        <v>UN</v>
      </c>
      <c r="G351" s="145">
        <f>VLOOKUP(A351,'PLANILHA S DESONERAÇÃO'!$A$11:$J$458,6,FALSE)</f>
        <v>1</v>
      </c>
      <c r="H351" s="158">
        <f>VLOOKUP(A351,'PLANILHA S DESONERAÇÃO'!$A$12:$J$458,9,FALSE)</f>
        <v>183.17</v>
      </c>
      <c r="I351" s="158">
        <f>VLOOKUP(A351,'PLANILHA S DESONERAÇÃO'!$A$11:$J$458,10,FALSE)</f>
        <v>183.17</v>
      </c>
      <c r="J351" s="439">
        <f t="shared" si="26"/>
        <v>0</v>
      </c>
      <c r="K351" s="153">
        <f t="shared" si="27"/>
        <v>0.99980000000000002</v>
      </c>
      <c r="L351" s="145" t="str">
        <f t="shared" si="28"/>
        <v>C</v>
      </c>
      <c r="N351" s="112">
        <f t="shared" si="29"/>
        <v>29968022.629999999</v>
      </c>
      <c r="O351" s="112">
        <f>VLOOKUP(A351,'PLANILHA S DESONERAÇÃO'!$A$11:$J$458,7,FALSE)</f>
        <v>147.1</v>
      </c>
      <c r="Q351" s="176"/>
      <c r="R351" s="178"/>
      <c r="S351" s="178"/>
    </row>
    <row r="352" spans="1:19" ht="15.75" customHeight="1" x14ac:dyDescent="0.25">
      <c r="A352" s="142" t="str">
        <f>'PLANILHA S DESONERAÇÃO'!A195</f>
        <v>1.4.8.9</v>
      </c>
      <c r="B352" s="145">
        <f>VLOOKUP(A352,'PLANILHA S DESONERAÇÃO'!$A$12:$J$458,2,FALSE)</f>
        <v>95546</v>
      </c>
      <c r="C352" s="149" t="str">
        <f>VLOOKUP(A352,'PLANILHA S DESONERAÇÃO'!$A$12:$J$458,4,FALSE)</f>
        <v>KIT DE ACESSORIOS PARA BANHEIRO EM METAL CROMADO, 5 PECAS, INCLUSO FIXAÇÃO. AF_01/2020</v>
      </c>
      <c r="D352" s="145" t="str">
        <f>VLOOKUP(A352,'PLANILHA S DESONERAÇÃO'!$A$12:$J$458,3,FALSE)</f>
        <v>SINAPI</v>
      </c>
      <c r="E352" s="145"/>
      <c r="F352" s="145" t="str">
        <f>VLOOKUP(A352,'PLANILHA S DESONERAÇÃO'!$A$12:$J$458,5,FALSE)</f>
        <v>UN</v>
      </c>
      <c r="G352" s="145">
        <f>VLOOKUP(A352,'PLANILHA S DESONERAÇÃO'!$A$11:$J$458,6,FALSE)</f>
        <v>1</v>
      </c>
      <c r="H352" s="158">
        <f>VLOOKUP(A352,'PLANILHA S DESONERAÇÃO'!$A$12:$J$458,9,FALSE)</f>
        <v>183.17</v>
      </c>
      <c r="I352" s="158">
        <f>VLOOKUP(A352,'PLANILHA S DESONERAÇÃO'!$A$11:$J$458,10,FALSE)</f>
        <v>183.17</v>
      </c>
      <c r="J352" s="439">
        <f t="shared" si="26"/>
        <v>0</v>
      </c>
      <c r="K352" s="153">
        <f t="shared" si="27"/>
        <v>0.99980999999999998</v>
      </c>
      <c r="L352" s="145" t="str">
        <f t="shared" si="28"/>
        <v>C</v>
      </c>
      <c r="N352" s="112">
        <f t="shared" si="29"/>
        <v>29968205.800000001</v>
      </c>
      <c r="O352" s="112">
        <f>VLOOKUP(A352,'PLANILHA S DESONERAÇÃO'!$A$11:$J$458,7,FALSE)</f>
        <v>147.1</v>
      </c>
      <c r="Q352" s="176"/>
      <c r="R352" s="178"/>
      <c r="S352" s="178"/>
    </row>
    <row r="353" spans="1:19" ht="15.75" customHeight="1" x14ac:dyDescent="0.25">
      <c r="A353" s="142" t="str">
        <f>'PLANILHA S DESONERAÇÃO'!A202</f>
        <v>1.4.9.3</v>
      </c>
      <c r="B353" s="145">
        <f>VLOOKUP(A353,'PLANILHA S DESONERAÇÃO'!$A$12:$J$458,2,FALSE)</f>
        <v>95675</v>
      </c>
      <c r="C353" s="149" t="str">
        <f>VLOOKUP(A353,'PLANILHA S DESONERAÇÃO'!$A$12:$J$458,4,FALSE)</f>
        <v>HIDRÔMETRO DN 25 1''</v>
      </c>
      <c r="D353" s="145" t="str">
        <f>VLOOKUP(A353,'PLANILHA S DESONERAÇÃO'!$A$12:$J$458,3,FALSE)</f>
        <v>SINAPI</v>
      </c>
      <c r="E353" s="145"/>
      <c r="F353" s="145" t="str">
        <f>VLOOKUP(A353,'PLANILHA S DESONERAÇÃO'!$A$12:$J$458,5,FALSE)</f>
        <v>UN</v>
      </c>
      <c r="G353" s="145">
        <f>VLOOKUP(A353,'PLANILHA S DESONERAÇÃO'!$A$11:$J$458,6,FALSE)</f>
        <v>1</v>
      </c>
      <c r="H353" s="158">
        <f>VLOOKUP(A353,'PLANILHA S DESONERAÇÃO'!$A$12:$J$458,9,FALSE)</f>
        <v>183.01</v>
      </c>
      <c r="I353" s="158">
        <f>VLOOKUP(A353,'PLANILHA S DESONERAÇÃO'!$A$11:$J$458,10,FALSE)</f>
        <v>183.01</v>
      </c>
      <c r="J353" s="439">
        <f t="shared" si="26"/>
        <v>0</v>
      </c>
      <c r="K353" s="153">
        <f t="shared" si="27"/>
        <v>0.99982000000000004</v>
      </c>
      <c r="L353" s="145" t="str">
        <f t="shared" si="28"/>
        <v>C</v>
      </c>
      <c r="N353" s="112">
        <f t="shared" si="29"/>
        <v>29968388.809999999</v>
      </c>
      <c r="O353" s="112">
        <f>VLOOKUP(A353,'PLANILHA S DESONERAÇÃO'!$A$11:$J$458,7,FALSE)</f>
        <v>146.97</v>
      </c>
      <c r="Q353" s="176"/>
      <c r="R353" s="178"/>
      <c r="S353" s="178"/>
    </row>
    <row r="354" spans="1:19" ht="15.75" customHeight="1" x14ac:dyDescent="0.25">
      <c r="A354" s="142" t="str">
        <f>'PLANILHA S DESONERAÇÃO'!A319</f>
        <v>1.5.2.5.8</v>
      </c>
      <c r="B354" s="145">
        <f>VLOOKUP(A354,'PLANILHA S DESONERAÇÃO'!$A$12:$J$458,2,FALSE)</f>
        <v>92000</v>
      </c>
      <c r="C354" s="149" t="str">
        <f>VLOOKUP(A354,'PLANILHA S DESONERAÇÃO'!$A$12:$J$458,4,FALSE)</f>
        <v>TOMADA BAIXA DE EMBUTIR (1 MÓDULO), 2P+T 10 A, INCLUINDO SUPORTE E PLACA - FORNECIMENTO E INSTALAÇÃO. AF_12/2015</v>
      </c>
      <c r="D354" s="145" t="str">
        <f>VLOOKUP(A354,'PLANILHA S DESONERAÇÃO'!$A$12:$J$458,3,FALSE)</f>
        <v>SINAPI</v>
      </c>
      <c r="E354" s="145"/>
      <c r="F354" s="145" t="str">
        <f>VLOOKUP(A354,'PLANILHA S DESONERAÇÃO'!$A$12:$J$458,5,FALSE)</f>
        <v>UN</v>
      </c>
      <c r="G354" s="145">
        <f>VLOOKUP(A354,'PLANILHA S DESONERAÇÃO'!$A$11:$J$458,6,FALSE)</f>
        <v>4</v>
      </c>
      <c r="H354" s="158">
        <f>VLOOKUP(A354,'PLANILHA S DESONERAÇÃO'!$A$12:$J$458,9,FALSE)</f>
        <v>44.59</v>
      </c>
      <c r="I354" s="158">
        <f>VLOOKUP(A354,'PLANILHA S DESONERAÇÃO'!$A$11:$J$458,10,FALSE)</f>
        <v>178.36</v>
      </c>
      <c r="J354" s="439">
        <f t="shared" si="26"/>
        <v>0</v>
      </c>
      <c r="K354" s="153">
        <f t="shared" si="27"/>
        <v>0.99982000000000004</v>
      </c>
      <c r="L354" s="145" t="str">
        <f t="shared" si="28"/>
        <v>C</v>
      </c>
      <c r="N354" s="112">
        <f t="shared" si="29"/>
        <v>29968567.170000002</v>
      </c>
      <c r="O354" s="112">
        <f>VLOOKUP(A354,'PLANILHA S DESONERAÇÃO'!$A$11:$J$458,7,FALSE)</f>
        <v>35.81</v>
      </c>
      <c r="Q354" s="176"/>
      <c r="R354" s="178"/>
      <c r="S354" s="178"/>
    </row>
    <row r="355" spans="1:19" ht="15.75" customHeight="1" x14ac:dyDescent="0.25">
      <c r="A355" s="142" t="str">
        <f>'PLANILHA S DESONERAÇÃO'!A198</f>
        <v>1.4.8.12</v>
      </c>
      <c r="B355" s="145">
        <f>VLOOKUP(A355,'PLANILHA S DESONERAÇÃO'!$A$12:$J$458,2,FALSE)</f>
        <v>87249</v>
      </c>
      <c r="C355" s="149" t="str">
        <f>VLOOKUP(A355,'PLANILHA S DESONERAÇÃO'!$A$12:$J$458,4,FALSE)</f>
        <v>REVESTIMENTO CERÂMICO PARA PISO COM PLACAS TIPO ESMALTADA EXTRA DE DIMENSÕES 45X45 CM APLICADA EM AMBIENTES DE ÁREA MENOR QUE 5 M2. AF_06/2014</v>
      </c>
      <c r="D355" s="145" t="str">
        <f>VLOOKUP(A355,'PLANILHA S DESONERAÇÃO'!$A$12:$J$458,3,FALSE)</f>
        <v>SINAPI</v>
      </c>
      <c r="E355" s="145"/>
      <c r="F355" s="145" t="str">
        <f>VLOOKUP(A355,'PLANILHA S DESONERAÇÃO'!$A$12:$J$458,5,FALSE)</f>
        <v>M2</v>
      </c>
      <c r="G355" s="145">
        <f>VLOOKUP(A355,'PLANILHA S DESONERAÇÃO'!$A$11:$J$458,6,FALSE)</f>
        <v>1.8</v>
      </c>
      <c r="H355" s="158">
        <f>VLOOKUP(A355,'PLANILHA S DESONERAÇÃO'!$A$12:$J$458,9,FALSE)</f>
        <v>96.19</v>
      </c>
      <c r="I355" s="158">
        <f>VLOOKUP(A355,'PLANILHA S DESONERAÇÃO'!$A$11:$J$458,10,FALSE)</f>
        <v>173.14</v>
      </c>
      <c r="J355" s="439">
        <f t="shared" si="26"/>
        <v>0</v>
      </c>
      <c r="K355" s="153">
        <f t="shared" si="27"/>
        <v>0.99983</v>
      </c>
      <c r="L355" s="145" t="str">
        <f t="shared" si="28"/>
        <v>C</v>
      </c>
      <c r="N355" s="112">
        <f t="shared" si="29"/>
        <v>29968740.309999999</v>
      </c>
      <c r="O355" s="112">
        <f>VLOOKUP(A355,'PLANILHA S DESONERAÇÃO'!$A$11:$J$458,7,FALSE)</f>
        <v>77.25</v>
      </c>
      <c r="Q355" s="176"/>
      <c r="R355" s="178"/>
      <c r="S355" s="178"/>
    </row>
    <row r="356" spans="1:19" ht="15.75" customHeight="1" x14ac:dyDescent="0.25">
      <c r="A356" s="142" t="str">
        <f>'PLANILHA S DESONERAÇÃO'!A337</f>
        <v>1.5.2.7.8</v>
      </c>
      <c r="B356" s="145">
        <f>VLOOKUP(A356,'PLANILHA S DESONERAÇÃO'!$A$12:$J$458,2,FALSE)</f>
        <v>91953</v>
      </c>
      <c r="C356" s="149" t="str">
        <f>VLOOKUP(A356,'PLANILHA S DESONERAÇÃO'!$A$12:$J$458,4,FALSE)</f>
        <v>INTERRUPTOR SIMPLES (1 MÓDULO), 10A/250V, INCLUINDO SUPORTE E PLACA - FORNECIMENTO E INSTALAÇÃO. AF_12/2015</v>
      </c>
      <c r="D356" s="145" t="str">
        <f>VLOOKUP(A356,'PLANILHA S DESONERAÇÃO'!$A$12:$J$458,3,FALSE)</f>
        <v>SINAPI</v>
      </c>
      <c r="E356" s="145"/>
      <c r="F356" s="145" t="str">
        <f>VLOOKUP(A356,'PLANILHA S DESONERAÇÃO'!$A$12:$J$458,5,FALSE)</f>
        <v>UN</v>
      </c>
      <c r="G356" s="145">
        <f>VLOOKUP(A356,'PLANILHA S DESONERAÇÃO'!$A$11:$J$458,6,FALSE)</f>
        <v>4</v>
      </c>
      <c r="H356" s="158">
        <f>VLOOKUP(A356,'PLANILHA S DESONERAÇÃO'!$A$12:$J$458,9,FALSE)</f>
        <v>42.49</v>
      </c>
      <c r="I356" s="158">
        <f>VLOOKUP(A356,'PLANILHA S DESONERAÇÃO'!$A$11:$J$458,10,FALSE)</f>
        <v>169.96</v>
      </c>
      <c r="J356" s="439">
        <f t="shared" si="26"/>
        <v>0</v>
      </c>
      <c r="K356" s="153">
        <f t="shared" si="27"/>
        <v>0.99983</v>
      </c>
      <c r="L356" s="145" t="str">
        <f t="shared" si="28"/>
        <v>C</v>
      </c>
      <c r="N356" s="112">
        <f t="shared" si="29"/>
        <v>29968910.27</v>
      </c>
      <c r="O356" s="112">
        <f>VLOOKUP(A356,'PLANILHA S DESONERAÇÃO'!$A$11:$J$458,7,FALSE)</f>
        <v>34.119999999999997</v>
      </c>
      <c r="Q356" s="176"/>
      <c r="R356" s="178"/>
      <c r="S356" s="178"/>
    </row>
    <row r="357" spans="1:19" ht="15.75" customHeight="1" x14ac:dyDescent="0.25">
      <c r="A357" s="142" t="str">
        <f>'PLANILHA S DESONERAÇÃO'!A211</f>
        <v>1.4.9.12</v>
      </c>
      <c r="B357" s="145">
        <f>VLOOKUP(A357,'PLANILHA S DESONERAÇÃO'!$A$12:$J$458,2,FALSE)</f>
        <v>94792</v>
      </c>
      <c r="C357" s="149" t="str">
        <f>VLOOKUP(A357,'PLANILHA S DESONERAÇÃO'!$A$12:$J$458,4,FALSE)</f>
        <v>REGISTRO DE GAVETA BRUTO, LATÃO, ROSCÁVEL, 1", COM ACABAMENTO E CANOPLA CROMADOS, INSTALADO EM RESERVAÇÃO DE ÁGUA DE EDIFICAÇÃO QUE POSSUA RESERVATÓRIO DE FIBRA/FIBROCIMENTO ? FORNECIMENTO E INSTALAÇÃO. AF_06/2016</v>
      </c>
      <c r="D357" s="145" t="str">
        <f>VLOOKUP(A357,'PLANILHA S DESONERAÇÃO'!$A$12:$J$458,3,FALSE)</f>
        <v>SINAPI</v>
      </c>
      <c r="E357" s="145"/>
      <c r="F357" s="145" t="str">
        <f>VLOOKUP(A357,'PLANILHA S DESONERAÇÃO'!$A$12:$J$458,5,FALSE)</f>
        <v>UN</v>
      </c>
      <c r="G357" s="145">
        <f>VLOOKUP(A357,'PLANILHA S DESONERAÇÃO'!$A$11:$J$458,6,FALSE)</f>
        <v>1</v>
      </c>
      <c r="H357" s="158">
        <f>VLOOKUP(A357,'PLANILHA S DESONERAÇÃO'!$A$12:$J$458,9,FALSE)</f>
        <v>162.04</v>
      </c>
      <c r="I357" s="158">
        <f>VLOOKUP(A357,'PLANILHA S DESONERAÇÃO'!$A$11:$J$458,10,FALSE)</f>
        <v>162.04</v>
      </c>
      <c r="J357" s="439">
        <f t="shared" si="26"/>
        <v>0</v>
      </c>
      <c r="K357" s="153">
        <f t="shared" si="27"/>
        <v>0.99983999999999995</v>
      </c>
      <c r="L357" s="145" t="str">
        <f t="shared" si="28"/>
        <v>C</v>
      </c>
      <c r="N357" s="112">
        <f t="shared" si="29"/>
        <v>29969072.309999999</v>
      </c>
      <c r="O357" s="112">
        <f>VLOOKUP(A357,'PLANILHA S DESONERAÇÃO'!$A$11:$J$458,7,FALSE)</f>
        <v>130.13</v>
      </c>
      <c r="Q357" s="176"/>
      <c r="R357" s="178"/>
      <c r="S357" s="178"/>
    </row>
    <row r="358" spans="1:19" ht="15.75" customHeight="1" x14ac:dyDescent="0.25">
      <c r="A358" s="142" t="str">
        <f>'PLANILHA S DESONERAÇÃO'!A180</f>
        <v>1.4.7.7</v>
      </c>
      <c r="B358" s="145">
        <f>VLOOKUP(A358,'PLANILHA S DESONERAÇÃO'!$A$12:$J$458,2,FALSE)</f>
        <v>98689</v>
      </c>
      <c r="C358" s="149" t="str">
        <f>VLOOKUP(A358,'PLANILHA S DESONERAÇÃO'!$A$12:$J$458,4,FALSE)</f>
        <v>SOLEIRA EM GRANITO, LARGURA 15 CM, ESPESSURA 2,0 CM. AF_06/2018</v>
      </c>
      <c r="D358" s="145" t="str">
        <f>VLOOKUP(A358,'PLANILHA S DESONERAÇÃO'!$A$12:$J$458,3,FALSE)</f>
        <v>SINAPI</v>
      </c>
      <c r="E358" s="145"/>
      <c r="F358" s="145" t="str">
        <f>VLOOKUP(A358,'PLANILHA S DESONERAÇÃO'!$A$12:$J$458,5,FALSE)</f>
        <v>M</v>
      </c>
      <c r="G358" s="145">
        <f>VLOOKUP(A358,'PLANILHA S DESONERAÇÃO'!$A$11:$J$458,6,FALSE)</f>
        <v>1.5</v>
      </c>
      <c r="H358" s="158">
        <f>VLOOKUP(A358,'PLANILHA S DESONERAÇÃO'!$A$12:$J$458,9,FALSE)</f>
        <v>95.15</v>
      </c>
      <c r="I358" s="158">
        <f>VLOOKUP(A358,'PLANILHA S DESONERAÇÃO'!$A$11:$J$458,10,FALSE)</f>
        <v>142.72999999999999</v>
      </c>
      <c r="J358" s="439">
        <f t="shared" si="26"/>
        <v>0</v>
      </c>
      <c r="K358" s="153">
        <f t="shared" si="27"/>
        <v>0.99983999999999995</v>
      </c>
      <c r="L358" s="145" t="str">
        <f t="shared" si="28"/>
        <v>C</v>
      </c>
      <c r="N358" s="112">
        <f t="shared" si="29"/>
        <v>29969215.039999999</v>
      </c>
      <c r="O358" s="112">
        <f>VLOOKUP(A358,'PLANILHA S DESONERAÇÃO'!$A$11:$J$458,7,FALSE)</f>
        <v>76.41</v>
      </c>
      <c r="Q358" s="176"/>
      <c r="R358" s="178"/>
      <c r="S358" s="178"/>
    </row>
    <row r="359" spans="1:19" ht="15.75" customHeight="1" x14ac:dyDescent="0.25">
      <c r="A359" s="142" t="str">
        <f>'PLANILHA S DESONERAÇÃO'!A194</f>
        <v>1.4.8.8</v>
      </c>
      <c r="B359" s="145">
        <f>VLOOKUP(A359,'PLANILHA S DESONERAÇÃO'!$A$12:$J$458,2,FALSE)</f>
        <v>86915</v>
      </c>
      <c r="C359" s="149" t="str">
        <f>VLOOKUP(A359,'PLANILHA S DESONERAÇÃO'!$A$12:$J$458,4,FALSE)</f>
        <v>TORNEIRA CROMADA DE MESA, 1/2 OU 3/4, PARA LAVATÓRIO, PADRÃO MÉDIO - FORNECIMENTO E INSTALAÇÃO. AF_01/2020</v>
      </c>
      <c r="D359" s="145" t="str">
        <f>VLOOKUP(A359,'PLANILHA S DESONERAÇÃO'!$A$12:$J$458,3,FALSE)</f>
        <v>SINAPI</v>
      </c>
      <c r="E359" s="145"/>
      <c r="F359" s="145" t="str">
        <f>VLOOKUP(A359,'PLANILHA S DESONERAÇÃO'!$A$12:$J$458,5,FALSE)</f>
        <v>UN</v>
      </c>
      <c r="G359" s="145">
        <f>VLOOKUP(A359,'PLANILHA S DESONERAÇÃO'!$A$11:$J$458,6,FALSE)</f>
        <v>1</v>
      </c>
      <c r="H359" s="158">
        <f>VLOOKUP(A359,'PLANILHA S DESONERAÇÃO'!$A$12:$J$458,9,FALSE)</f>
        <v>140.58000000000001</v>
      </c>
      <c r="I359" s="158">
        <f>VLOOKUP(A359,'PLANILHA S DESONERAÇÃO'!$A$11:$J$458,10,FALSE)</f>
        <v>140.58000000000001</v>
      </c>
      <c r="J359" s="439">
        <f t="shared" si="26"/>
        <v>0</v>
      </c>
      <c r="K359" s="153">
        <f t="shared" si="27"/>
        <v>0.99985000000000002</v>
      </c>
      <c r="L359" s="145" t="str">
        <f t="shared" si="28"/>
        <v>C</v>
      </c>
      <c r="N359" s="112">
        <f t="shared" si="29"/>
        <v>29969355.620000001</v>
      </c>
      <c r="O359" s="112">
        <f>VLOOKUP(A359,'PLANILHA S DESONERAÇÃO'!$A$11:$J$458,7,FALSE)</f>
        <v>112.9</v>
      </c>
      <c r="Q359" s="176"/>
      <c r="R359" s="178"/>
      <c r="S359" s="178"/>
    </row>
    <row r="360" spans="1:19" ht="15.75" customHeight="1" x14ac:dyDescent="0.25">
      <c r="A360" s="142" t="str">
        <f>'PLANILHA S DESONERAÇÃO'!A163</f>
        <v>1.4.6.2</v>
      </c>
      <c r="B360" s="145">
        <f>VLOOKUP(A360,'PLANILHA S DESONERAÇÃO'!$A$12:$J$458,2,FALSE)</f>
        <v>87904</v>
      </c>
      <c r="C360" s="149" t="str">
        <f>VLOOKUP(A360,'PLANILHA S DESONERAÇÃO'!$A$12:$J$458,4,FALSE)</f>
        <v>CHAPISCO APLICADO EM ALVENARIA (COM PRESENÇA DE VÃOS) E ESTRUTURAS DE CONCRETO DE FACHADA, COM COLHER DE PEDREIRO. ARGAMASSA TRAÇO 1:3 COM PREPARO MANUAL. AF_06/2014</v>
      </c>
      <c r="D360" s="145" t="str">
        <f>VLOOKUP(A360,'PLANILHA S DESONERAÇÃO'!$A$12:$J$458,3,FALSE)</f>
        <v>SINAPI</v>
      </c>
      <c r="E360" s="145"/>
      <c r="F360" s="145" t="str">
        <f>VLOOKUP(A360,'PLANILHA S DESONERAÇÃO'!$A$12:$J$458,5,FALSE)</f>
        <v>M2</v>
      </c>
      <c r="G360" s="145">
        <f>VLOOKUP(A360,'PLANILHA S DESONERAÇÃO'!$A$11:$J$458,6,FALSE)</f>
        <v>13.65</v>
      </c>
      <c r="H360" s="158">
        <f>VLOOKUP(A360,'PLANILHA S DESONERAÇÃO'!$A$12:$J$458,9,FALSE)</f>
        <v>10.210000000000001</v>
      </c>
      <c r="I360" s="158">
        <f>VLOOKUP(A360,'PLANILHA S DESONERAÇÃO'!$A$11:$J$458,10,FALSE)</f>
        <v>139.37</v>
      </c>
      <c r="J360" s="439">
        <f t="shared" si="26"/>
        <v>0</v>
      </c>
      <c r="K360" s="153">
        <f t="shared" si="27"/>
        <v>0.99985000000000002</v>
      </c>
      <c r="L360" s="145" t="str">
        <f t="shared" si="28"/>
        <v>C</v>
      </c>
      <c r="N360" s="112">
        <f t="shared" si="29"/>
        <v>29969494.989999998</v>
      </c>
      <c r="O360" s="112">
        <f>VLOOKUP(A360,'PLANILHA S DESONERAÇÃO'!$A$11:$J$458,7,FALSE)</f>
        <v>8.1999999999999993</v>
      </c>
      <c r="Q360" s="176"/>
      <c r="R360" s="178"/>
      <c r="S360" s="178"/>
    </row>
    <row r="361" spans="1:19" ht="15.75" customHeight="1" x14ac:dyDescent="0.25">
      <c r="A361" s="142" t="str">
        <f>'PLANILHA S DESONERAÇÃO'!A220</f>
        <v>1.4.9.21</v>
      </c>
      <c r="B361" s="145">
        <f>VLOOKUP(A361,'PLANILHA S DESONERAÇÃO'!$A$12:$J$458,2,FALSE)</f>
        <v>89860</v>
      </c>
      <c r="C361" s="149" t="str">
        <f>VLOOKUP(A361,'PLANILHA S DESONERAÇÃO'!$A$12:$J$458,4,FALSE)</f>
        <v>TE, PVC, SERIE NORMAL, ESGOTO PREDIAL, DN 100 X 100 MM, JUNTA ELÁSTICA, FORNECIDO E INSTALADO EM SUBCOLETOR AÉREO DE ESGOTO SANITÁRIO. AF_08/2022</v>
      </c>
      <c r="D361" s="145" t="str">
        <f>VLOOKUP(A361,'PLANILHA S DESONERAÇÃO'!$A$12:$J$458,3,FALSE)</f>
        <v>SINAPI</v>
      </c>
      <c r="E361" s="145"/>
      <c r="F361" s="145" t="str">
        <f>VLOOKUP(A361,'PLANILHA S DESONERAÇÃO'!$A$12:$J$458,5,FALSE)</f>
        <v>UN</v>
      </c>
      <c r="G361" s="145">
        <f>VLOOKUP(A361,'PLANILHA S DESONERAÇÃO'!$A$11:$J$458,6,FALSE)</f>
        <v>2</v>
      </c>
      <c r="H361" s="158">
        <f>VLOOKUP(A361,'PLANILHA S DESONERAÇÃO'!$A$12:$J$458,9,FALSE)</f>
        <v>69.58</v>
      </c>
      <c r="I361" s="158">
        <f>VLOOKUP(A361,'PLANILHA S DESONERAÇÃO'!$A$11:$J$458,10,FALSE)</f>
        <v>139.16</v>
      </c>
      <c r="J361" s="439">
        <f t="shared" si="26"/>
        <v>0</v>
      </c>
      <c r="K361" s="153">
        <f t="shared" si="27"/>
        <v>0.99985999999999997</v>
      </c>
      <c r="L361" s="145" t="str">
        <f t="shared" si="28"/>
        <v>C</v>
      </c>
      <c r="N361" s="112">
        <f t="shared" si="29"/>
        <v>29969634.149999999</v>
      </c>
      <c r="O361" s="112">
        <f>VLOOKUP(A361,'PLANILHA S DESONERAÇÃO'!$A$11:$J$458,7,FALSE)</f>
        <v>55.88</v>
      </c>
      <c r="Q361" s="176"/>
      <c r="R361" s="178"/>
      <c r="S361" s="178"/>
    </row>
    <row r="362" spans="1:19" ht="15.75" customHeight="1" x14ac:dyDescent="0.25">
      <c r="A362" s="142" t="str">
        <f>'PLANILHA S DESONERAÇÃO'!A306</f>
        <v>1.5.2.4.11</v>
      </c>
      <c r="B362" s="145">
        <f>VLOOKUP(A362,'PLANILHA S DESONERAÇÃO'!$A$12:$J$458,2,FALSE)</f>
        <v>150851</v>
      </c>
      <c r="C362" s="149" t="str">
        <f>VLOOKUP(A362,'PLANILHA S DESONERAÇÃO'!$A$12:$J$458,4,FALSE)</f>
        <v xml:space="preserve">Saída horizontal para eletroduto de 1 1/2" </v>
      </c>
      <c r="D362" s="145" t="str">
        <f>VLOOKUP(A362,'PLANILHA S DESONERAÇÃO'!$A$12:$J$458,3,FALSE)</f>
        <v>DER-ES</v>
      </c>
      <c r="E362" s="145"/>
      <c r="F362" s="145" t="str">
        <f>VLOOKUP(A362,'PLANILHA S DESONERAÇÃO'!$A$12:$J$458,5,FALSE)</f>
        <v>und</v>
      </c>
      <c r="G362" s="145">
        <f>VLOOKUP(A362,'PLANILHA S DESONERAÇÃO'!$A$11:$J$458,6,FALSE)</f>
        <v>10</v>
      </c>
      <c r="H362" s="158">
        <f>VLOOKUP(A362,'PLANILHA S DESONERAÇÃO'!$A$12:$J$458,9,FALSE)</f>
        <v>13.87</v>
      </c>
      <c r="I362" s="158">
        <f>VLOOKUP(A362,'PLANILHA S DESONERAÇÃO'!$A$11:$J$458,10,FALSE)</f>
        <v>138.69999999999999</v>
      </c>
      <c r="J362" s="439">
        <f t="shared" si="26"/>
        <v>0</v>
      </c>
      <c r="K362" s="153">
        <f t="shared" si="27"/>
        <v>0.99985999999999997</v>
      </c>
      <c r="L362" s="145" t="str">
        <f t="shared" si="28"/>
        <v>C</v>
      </c>
      <c r="N362" s="112">
        <f t="shared" si="29"/>
        <v>29969772.850000001</v>
      </c>
      <c r="O362" s="112">
        <f>VLOOKUP(A362,'PLANILHA S DESONERAÇÃO'!$A$11:$J$458,7,FALSE)</f>
        <v>11.14</v>
      </c>
      <c r="Q362" s="176"/>
      <c r="R362" s="178"/>
      <c r="S362" s="178"/>
    </row>
    <row r="363" spans="1:19" ht="15.75" customHeight="1" x14ac:dyDescent="0.25">
      <c r="A363" s="142" t="str">
        <f>'PLANILHA S DESONERAÇÃO'!A334</f>
        <v>1.5.2.7.5</v>
      </c>
      <c r="B363" s="145" t="str">
        <f>VLOOKUP(A363,'PLANILHA S DESONERAÇÃO'!$A$12:$J$458,2,FALSE)</f>
        <v>COMP-42</v>
      </c>
      <c r="C363" s="149" t="str">
        <f>VLOOKUP(A363,'PLANILHA S DESONERAÇÃO'!$A$12:$J$458,4,FALSE)</f>
        <v>Disjuntor DR bipolar DIN 16A, 30mA</v>
      </c>
      <c r="D363" s="145" t="str">
        <f>VLOOKUP(A363,'PLANILHA S DESONERAÇÃO'!$A$12:$J$458,3,FALSE)</f>
        <v>Composições Próprias</v>
      </c>
      <c r="E363" s="145"/>
      <c r="F363" s="145" t="str">
        <f>VLOOKUP(A363,'PLANILHA S DESONERAÇÃO'!$A$12:$J$458,5,FALSE)</f>
        <v>und</v>
      </c>
      <c r="G363" s="145">
        <f>VLOOKUP(A363,'PLANILHA S DESONERAÇÃO'!$A$11:$J$458,6,FALSE)</f>
        <v>1</v>
      </c>
      <c r="H363" s="158">
        <f>VLOOKUP(A363,'PLANILHA S DESONERAÇÃO'!$A$12:$J$458,9,FALSE)</f>
        <v>134.97</v>
      </c>
      <c r="I363" s="158">
        <f>VLOOKUP(A363,'PLANILHA S DESONERAÇÃO'!$A$11:$J$458,10,FALSE)</f>
        <v>134.97</v>
      </c>
      <c r="J363" s="439">
        <f t="shared" si="26"/>
        <v>0</v>
      </c>
      <c r="K363" s="153">
        <f t="shared" si="27"/>
        <v>0.99987000000000004</v>
      </c>
      <c r="L363" s="145" t="str">
        <f t="shared" si="28"/>
        <v>C</v>
      </c>
      <c r="N363" s="112">
        <f t="shared" si="29"/>
        <v>29969907.82</v>
      </c>
      <c r="O363" s="112">
        <f>VLOOKUP(A363,'PLANILHA S DESONERAÇÃO'!$A$11:$J$458,7,FALSE)</f>
        <v>108.39</v>
      </c>
      <c r="Q363" s="176"/>
      <c r="R363" s="178"/>
      <c r="S363" s="178"/>
    </row>
    <row r="364" spans="1:19" ht="15.75" customHeight="1" x14ac:dyDescent="0.25">
      <c r="A364" s="142" t="str">
        <f>'PLANILHA S DESONERAÇÃO'!A120</f>
        <v>1.4.2.6</v>
      </c>
      <c r="B364" s="145">
        <f>VLOOKUP(A364,'PLANILHA S DESONERAÇÃO'!$A$12:$J$458,2,FALSE)</f>
        <v>88489</v>
      </c>
      <c r="C364" s="149" t="str">
        <f>VLOOKUP(A364,'PLANILHA S DESONERAÇÃO'!$A$12:$J$458,4,FALSE)</f>
        <v>APLICAÇÃO MANUAL DE PINTURA COM TINTA LÁTEX ACRÍLICA EM PAREDES, DUAS DEMÃOS. AF_06/2014</v>
      </c>
      <c r="D364" s="145" t="str">
        <f>VLOOKUP(A364,'PLANILHA S DESONERAÇÃO'!$A$12:$J$458,3,FALSE)</f>
        <v>SINAPI</v>
      </c>
      <c r="E364" s="145"/>
      <c r="F364" s="145" t="str">
        <f>VLOOKUP(A364,'PLANILHA S DESONERAÇÃO'!$A$12:$J$458,5,FALSE)</f>
        <v>M2</v>
      </c>
      <c r="G364" s="145">
        <f>VLOOKUP(A364,'PLANILHA S DESONERAÇÃO'!$A$11:$J$458,6,FALSE)</f>
        <v>8.2799999999999994</v>
      </c>
      <c r="H364" s="158">
        <f>VLOOKUP(A364,'PLANILHA S DESONERAÇÃO'!$A$12:$J$458,9,FALSE)</f>
        <v>16.3</v>
      </c>
      <c r="I364" s="158">
        <f>VLOOKUP(A364,'PLANILHA S DESONERAÇÃO'!$A$11:$J$458,10,FALSE)</f>
        <v>134.96</v>
      </c>
      <c r="J364" s="439">
        <f t="shared" si="26"/>
        <v>0</v>
      </c>
      <c r="K364" s="153">
        <f t="shared" si="27"/>
        <v>0.99987000000000004</v>
      </c>
      <c r="L364" s="145" t="str">
        <f t="shared" si="28"/>
        <v>C</v>
      </c>
      <c r="N364" s="112">
        <f t="shared" si="29"/>
        <v>29970042.780000001</v>
      </c>
      <c r="O364" s="112">
        <f>VLOOKUP(A364,'PLANILHA S DESONERAÇÃO'!$A$11:$J$458,7,FALSE)</f>
        <v>13.09</v>
      </c>
      <c r="Q364" s="176"/>
      <c r="R364" s="178"/>
      <c r="S364" s="178"/>
    </row>
    <row r="365" spans="1:19" ht="15.75" customHeight="1" x14ac:dyDescent="0.25">
      <c r="A365" s="142" t="str">
        <f>'PLANILHA S DESONERAÇÃO'!A153</f>
        <v>1.4.4.5</v>
      </c>
      <c r="B365" s="145">
        <f>VLOOKUP(A365,'PLANILHA S DESONERAÇÃO'!$A$12:$J$458,2,FALSE)</f>
        <v>88489</v>
      </c>
      <c r="C365" s="149" t="str">
        <f>VLOOKUP(A365,'PLANILHA S DESONERAÇÃO'!$A$12:$J$458,4,FALSE)</f>
        <v>APLICAÇÃO MANUAL DE PINTURA COM TINTA LÁTEX ACRÍLICA EM PAREDES, DUAS DEMÃOS. AF_06/2014</v>
      </c>
      <c r="D365" s="145" t="str">
        <f>VLOOKUP(A365,'PLANILHA S DESONERAÇÃO'!$A$12:$J$458,3,FALSE)</f>
        <v>SINAPI</v>
      </c>
      <c r="E365" s="145"/>
      <c r="F365" s="145" t="str">
        <f>VLOOKUP(A365,'PLANILHA S DESONERAÇÃO'!$A$12:$J$458,5,FALSE)</f>
        <v>M2</v>
      </c>
      <c r="G365" s="145">
        <f>VLOOKUP(A365,'PLANILHA S DESONERAÇÃO'!$A$11:$J$458,6,FALSE)</f>
        <v>8.1</v>
      </c>
      <c r="H365" s="158">
        <f>VLOOKUP(A365,'PLANILHA S DESONERAÇÃO'!$A$12:$J$458,9,FALSE)</f>
        <v>16.3</v>
      </c>
      <c r="I365" s="158">
        <f>VLOOKUP(A365,'PLANILHA S DESONERAÇÃO'!$A$11:$J$458,10,FALSE)</f>
        <v>132.03</v>
      </c>
      <c r="J365" s="439">
        <f t="shared" si="26"/>
        <v>0</v>
      </c>
      <c r="K365" s="153">
        <f t="shared" si="27"/>
        <v>0.99987999999999999</v>
      </c>
      <c r="L365" s="145" t="str">
        <f t="shared" si="28"/>
        <v>C</v>
      </c>
      <c r="N365" s="112">
        <f t="shared" si="29"/>
        <v>29970174.809999999</v>
      </c>
      <c r="O365" s="112">
        <f>VLOOKUP(A365,'PLANILHA S DESONERAÇÃO'!$A$11:$J$458,7,FALSE)</f>
        <v>13.09</v>
      </c>
      <c r="Q365" s="176"/>
      <c r="R365" s="178"/>
      <c r="S365" s="178"/>
    </row>
    <row r="366" spans="1:19" ht="15.75" customHeight="1" x14ac:dyDescent="0.25">
      <c r="A366" s="142" t="str">
        <f>'PLANILHA S DESONERAÇÃO'!A140</f>
        <v>1.4.3.5</v>
      </c>
      <c r="B366" s="145">
        <f>VLOOKUP(A366,'PLANILHA S DESONERAÇÃO'!$A$12:$J$458,2,FALSE)</f>
        <v>88489</v>
      </c>
      <c r="C366" s="149" t="str">
        <f>VLOOKUP(A366,'PLANILHA S DESONERAÇÃO'!$A$12:$J$458,4,FALSE)</f>
        <v>APLICAÇÃO MANUAL DE PINTURA COM TINTA LÁTEX ACRÍLICA EM PAREDES, DUAS DEMÃOS. AF_06/2014</v>
      </c>
      <c r="D366" s="145" t="str">
        <f>VLOOKUP(A366,'PLANILHA S DESONERAÇÃO'!$A$12:$J$458,3,FALSE)</f>
        <v>SINAPI</v>
      </c>
      <c r="E366" s="145"/>
      <c r="F366" s="145" t="str">
        <f>VLOOKUP(A366,'PLANILHA S DESONERAÇÃO'!$A$12:$J$458,5,FALSE)</f>
        <v>M2</v>
      </c>
      <c r="G366" s="145">
        <f>VLOOKUP(A366,'PLANILHA S DESONERAÇÃO'!$A$11:$J$458,6,FALSE)</f>
        <v>7.92</v>
      </c>
      <c r="H366" s="158">
        <f>VLOOKUP(A366,'PLANILHA S DESONERAÇÃO'!$A$12:$J$458,9,FALSE)</f>
        <v>16.3</v>
      </c>
      <c r="I366" s="158">
        <f>VLOOKUP(A366,'PLANILHA S DESONERAÇÃO'!$A$11:$J$458,10,FALSE)</f>
        <v>129.1</v>
      </c>
      <c r="J366" s="439">
        <f t="shared" si="26"/>
        <v>0</v>
      </c>
      <c r="K366" s="153">
        <f t="shared" si="27"/>
        <v>0.99987999999999999</v>
      </c>
      <c r="L366" s="145" t="str">
        <f t="shared" si="28"/>
        <v>C</v>
      </c>
      <c r="N366" s="112">
        <f t="shared" si="29"/>
        <v>29970303.91</v>
      </c>
      <c r="O366" s="112">
        <f>VLOOKUP(A366,'PLANILHA S DESONERAÇÃO'!$A$11:$J$458,7,FALSE)</f>
        <v>13.09</v>
      </c>
      <c r="Q366" s="176"/>
      <c r="R366" s="178"/>
      <c r="S366" s="178"/>
    </row>
    <row r="367" spans="1:19" ht="15.75" customHeight="1" x14ac:dyDescent="0.25">
      <c r="A367" s="142" t="str">
        <f>'PLANILHA S DESONERAÇÃO'!A144</f>
        <v>1.4.3.9</v>
      </c>
      <c r="B367" s="145">
        <f>VLOOKUP(A367,'PLANILHA S DESONERAÇÃO'!$A$12:$J$458,2,FALSE)</f>
        <v>86909</v>
      </c>
      <c r="C367" s="149" t="str">
        <f>VLOOKUP(A367,'PLANILHA S DESONERAÇÃO'!$A$12:$J$458,4,FALSE)</f>
        <v>TORNEIRA CROMADA TUBO MÓVEL, DE MESA, 1/2? OU 3/4?, PARA PIA DE COZINHA, PADRÃO ALTO - FORNECIMENTO E INSTALAÇÃO. AF_01/2020</v>
      </c>
      <c r="D367" s="145" t="str">
        <f>VLOOKUP(A367,'PLANILHA S DESONERAÇÃO'!$A$12:$J$458,3,FALSE)</f>
        <v>SINAPI</v>
      </c>
      <c r="E367" s="145"/>
      <c r="F367" s="145" t="str">
        <f>VLOOKUP(A367,'PLANILHA S DESONERAÇÃO'!$A$12:$J$458,5,FALSE)</f>
        <v>UN</v>
      </c>
      <c r="G367" s="145">
        <f>VLOOKUP(A367,'PLANILHA S DESONERAÇÃO'!$A$11:$J$458,6,FALSE)</f>
        <v>1</v>
      </c>
      <c r="H367" s="158">
        <f>VLOOKUP(A367,'PLANILHA S DESONERAÇÃO'!$A$12:$J$458,9,FALSE)</f>
        <v>128.22999999999999</v>
      </c>
      <c r="I367" s="158">
        <f>VLOOKUP(A367,'PLANILHA S DESONERAÇÃO'!$A$11:$J$458,10,FALSE)</f>
        <v>128.22999999999999</v>
      </c>
      <c r="J367" s="439">
        <f t="shared" si="26"/>
        <v>0</v>
      </c>
      <c r="K367" s="153">
        <f t="shared" si="27"/>
        <v>0.99987999999999999</v>
      </c>
      <c r="L367" s="145" t="str">
        <f t="shared" si="28"/>
        <v>C</v>
      </c>
      <c r="N367" s="112">
        <f t="shared" si="29"/>
        <v>29970432.140000001</v>
      </c>
      <c r="O367" s="112">
        <f>VLOOKUP(A367,'PLANILHA S DESONERAÇÃO'!$A$11:$J$458,7,FALSE)</f>
        <v>102.98</v>
      </c>
      <c r="Q367" s="176"/>
      <c r="R367" s="178"/>
      <c r="S367" s="178"/>
    </row>
    <row r="368" spans="1:19" ht="15.75" customHeight="1" x14ac:dyDescent="0.25">
      <c r="A368" s="142" t="str">
        <f>'PLANILHA S DESONERAÇÃO'!A131</f>
        <v>1.4.2.17</v>
      </c>
      <c r="B368" s="145">
        <f>VLOOKUP(A368,'PLANILHA S DESONERAÇÃO'!$A$12:$J$458,2,FALSE)</f>
        <v>1370</v>
      </c>
      <c r="C368" s="149" t="str">
        <f>VLOOKUP(A368,'PLANILHA S DESONERAÇÃO'!$A$12:$J$458,4,FALSE)</f>
        <v>DUCHA HIGIENICA PLASTICA COM REGISTRO METALICO 1/2 "</v>
      </c>
      <c r="D368" s="145" t="str">
        <f>VLOOKUP(A368,'PLANILHA S DESONERAÇÃO'!$A$12:$J$458,3,FALSE)</f>
        <v>SINAPI</v>
      </c>
      <c r="E368" s="145"/>
      <c r="F368" s="145" t="str">
        <f>VLOOKUP(A368,'PLANILHA S DESONERAÇÃO'!$A$12:$J$458,5,FALSE)</f>
        <v>UN</v>
      </c>
      <c r="G368" s="145">
        <f>VLOOKUP(A368,'PLANILHA S DESONERAÇÃO'!$A$11:$J$458,6,FALSE)</f>
        <v>1</v>
      </c>
      <c r="H368" s="158">
        <f>VLOOKUP(A368,'PLANILHA S DESONERAÇÃO'!$A$12:$J$458,9,FALSE)</f>
        <v>124.71</v>
      </c>
      <c r="I368" s="158">
        <f>VLOOKUP(A368,'PLANILHA S DESONERAÇÃO'!$A$11:$J$458,10,FALSE)</f>
        <v>124.71</v>
      </c>
      <c r="J368" s="439">
        <f t="shared" si="26"/>
        <v>0</v>
      </c>
      <c r="K368" s="153">
        <f t="shared" si="27"/>
        <v>0.99988999999999995</v>
      </c>
      <c r="L368" s="145" t="str">
        <f t="shared" si="28"/>
        <v>C</v>
      </c>
      <c r="N368" s="112">
        <f t="shared" si="29"/>
        <v>29970556.850000001</v>
      </c>
      <c r="O368" s="112">
        <f>VLOOKUP(A368,'PLANILHA S DESONERAÇÃO'!$A$11:$J$458,7,FALSE)</f>
        <v>100.15</v>
      </c>
      <c r="Q368" s="176"/>
      <c r="R368" s="178"/>
      <c r="S368" s="178"/>
    </row>
    <row r="369" spans="1:19" ht="15.75" customHeight="1" x14ac:dyDescent="0.25">
      <c r="A369" s="142" t="str">
        <f>'PLANILHA S DESONERAÇÃO'!A170</f>
        <v>1.4.6.9</v>
      </c>
      <c r="B369" s="145">
        <f>VLOOKUP(A369,'PLANILHA S DESONERAÇÃO'!$A$12:$J$458,2,FALSE)</f>
        <v>96467</v>
      </c>
      <c r="C369" s="149" t="str">
        <f>VLOOKUP(A369,'PLANILHA S DESONERAÇÃO'!$A$12:$J$458,4,FALSE)</f>
        <v>RODAPÉ CERÂMICO DE 7CM DE ALTURA COM PLACAS TIPO ESMALTADA COMERCIAL DE DIMENSÕES 35X35CM (PADRAO POPULAR). AF_06/2017</v>
      </c>
      <c r="D369" s="145" t="str">
        <f>VLOOKUP(A369,'PLANILHA S DESONERAÇÃO'!$A$12:$J$458,3,FALSE)</f>
        <v>SINAPI</v>
      </c>
      <c r="E369" s="145"/>
      <c r="F369" s="145" t="str">
        <f>VLOOKUP(A369,'PLANILHA S DESONERAÇÃO'!$A$12:$J$458,5,FALSE)</f>
        <v>M</v>
      </c>
      <c r="G369" s="145">
        <f>VLOOKUP(A369,'PLANILHA S DESONERAÇÃO'!$A$11:$J$458,6,FALSE)</f>
        <v>13</v>
      </c>
      <c r="H369" s="158">
        <f>VLOOKUP(A369,'PLANILHA S DESONERAÇÃO'!$A$12:$J$458,9,FALSE)</f>
        <v>9.19</v>
      </c>
      <c r="I369" s="158">
        <f>VLOOKUP(A369,'PLANILHA S DESONERAÇÃO'!$A$11:$J$458,10,FALSE)</f>
        <v>119.47</v>
      </c>
      <c r="J369" s="439">
        <f t="shared" si="26"/>
        <v>0</v>
      </c>
      <c r="K369" s="153">
        <f t="shared" si="27"/>
        <v>0.99988999999999995</v>
      </c>
      <c r="L369" s="145" t="str">
        <f t="shared" si="28"/>
        <v>C</v>
      </c>
      <c r="N369" s="112">
        <f t="shared" si="29"/>
        <v>29970676.32</v>
      </c>
      <c r="O369" s="112">
        <f>VLOOKUP(A369,'PLANILHA S DESONERAÇÃO'!$A$11:$J$458,7,FALSE)</f>
        <v>7.38</v>
      </c>
      <c r="Q369" s="176"/>
      <c r="R369" s="178"/>
      <c r="S369" s="178"/>
    </row>
    <row r="370" spans="1:19" ht="15.75" customHeight="1" x14ac:dyDescent="0.25">
      <c r="A370" s="142" t="str">
        <f>'PLANILHA S DESONERAÇÃO'!A415</f>
        <v>1.5.5.26</v>
      </c>
      <c r="B370" s="145">
        <f>VLOOKUP(A370,'PLANILHA S DESONERAÇÃO'!$A$12:$J$458,2,FALSE)</f>
        <v>160829</v>
      </c>
      <c r="C370" s="149" t="str">
        <f>VLOOKUP(A370,'PLANILHA S DESONERAÇÃO'!$A$12:$J$458,4,FALSE)</f>
        <v>Painel de Fechamento Frontal 1 U, inclusive fixação em Rack 19"</v>
      </c>
      <c r="D370" s="145" t="str">
        <f>VLOOKUP(A370,'PLANILHA S DESONERAÇÃO'!$A$12:$J$458,3,FALSE)</f>
        <v>DER-ES</v>
      </c>
      <c r="E370" s="145"/>
      <c r="F370" s="145" t="str">
        <f>VLOOKUP(A370,'PLANILHA S DESONERAÇÃO'!$A$12:$J$458,5,FALSE)</f>
        <v>und</v>
      </c>
      <c r="G370" s="145">
        <f>VLOOKUP(A370,'PLANILHA S DESONERAÇÃO'!$A$11:$J$458,6,FALSE)</f>
        <v>6</v>
      </c>
      <c r="H370" s="158">
        <f>VLOOKUP(A370,'PLANILHA S DESONERAÇÃO'!$A$12:$J$458,9,FALSE)</f>
        <v>19.18</v>
      </c>
      <c r="I370" s="158">
        <f>VLOOKUP(A370,'PLANILHA S DESONERAÇÃO'!$A$11:$J$458,10,FALSE)</f>
        <v>115.08</v>
      </c>
      <c r="J370" s="439">
        <f t="shared" si="26"/>
        <v>0</v>
      </c>
      <c r="K370" s="153">
        <f t="shared" si="27"/>
        <v>0.99990000000000001</v>
      </c>
      <c r="L370" s="145" t="str">
        <f t="shared" si="28"/>
        <v>C</v>
      </c>
      <c r="N370" s="112">
        <f t="shared" si="29"/>
        <v>29970791.399999999</v>
      </c>
      <c r="O370" s="112">
        <f>VLOOKUP(A370,'PLANILHA S DESONERAÇÃO'!$A$11:$J$458,7,FALSE)</f>
        <v>15.4</v>
      </c>
      <c r="Q370" s="176"/>
      <c r="R370" s="178"/>
      <c r="S370" s="178"/>
    </row>
    <row r="371" spans="1:19" ht="15.75" customHeight="1" x14ac:dyDescent="0.25">
      <c r="A371" s="142" t="str">
        <f>'PLANILHA S DESONERAÇÃO'!A206</f>
        <v>1.4.9.7</v>
      </c>
      <c r="B371" s="145" t="str">
        <f>VLOOKUP(A371,'PLANILHA S DESONERAÇÃO'!$A$12:$J$458,2,FALSE)</f>
        <v>COMP-06</v>
      </c>
      <c r="C371" s="149" t="str">
        <f>VLOOKUP(A371,'PLANILHA S DESONERAÇÃO'!$A$12:$J$458,4,FALSE)</f>
        <v>LUVA COM BUCHA DE LATÃO, PVC, SOLDÁVEL, DN 25MM X 3/4 , INSTALADO EM RAMAL OU SUB-RAMAL DE ÁGUA - FORNECIMENTO E INSTALAÇÃO. AF_06/2022</v>
      </c>
      <c r="D371" s="145" t="str">
        <f>VLOOKUP(A371,'PLANILHA S DESONERAÇÃO'!$A$12:$J$458,3,FALSE)</f>
        <v>Composições Próprias</v>
      </c>
      <c r="E371" s="145"/>
      <c r="F371" s="145" t="str">
        <f>VLOOKUP(A371,'PLANILHA S DESONERAÇÃO'!$A$12:$J$458,5,FALSE)</f>
        <v>UN</v>
      </c>
      <c r="G371" s="145">
        <f>VLOOKUP(A371,'PLANILHA S DESONERAÇÃO'!$A$11:$J$458,6,FALSE)</f>
        <v>2</v>
      </c>
      <c r="H371" s="158">
        <f>VLOOKUP(A371,'PLANILHA S DESONERAÇÃO'!$A$12:$J$458,9,FALSE)</f>
        <v>54.2</v>
      </c>
      <c r="I371" s="158">
        <f>VLOOKUP(A371,'PLANILHA S DESONERAÇÃO'!$A$11:$J$458,10,FALSE)</f>
        <v>108.4</v>
      </c>
      <c r="J371" s="439">
        <f t="shared" si="26"/>
        <v>0</v>
      </c>
      <c r="K371" s="153">
        <f t="shared" si="27"/>
        <v>0.99990000000000001</v>
      </c>
      <c r="L371" s="145" t="str">
        <f t="shared" si="28"/>
        <v>C</v>
      </c>
      <c r="N371" s="112">
        <f t="shared" si="29"/>
        <v>29970899.800000001</v>
      </c>
      <c r="O371" s="112">
        <f>VLOOKUP(A371,'PLANILHA S DESONERAÇÃO'!$A$11:$J$458,7,FALSE)</f>
        <v>43.53</v>
      </c>
      <c r="Q371" s="176"/>
      <c r="R371" s="178"/>
      <c r="S371" s="178"/>
    </row>
    <row r="372" spans="1:19" ht="15.75" customHeight="1" x14ac:dyDescent="0.25">
      <c r="A372" s="142" t="str">
        <f>'PLANILHA S DESONERAÇÃO'!A394</f>
        <v>1.5.5.5</v>
      </c>
      <c r="B372" s="145">
        <f>VLOOKUP(A372,'PLANILHA S DESONERAÇÃO'!$A$12:$J$458,2,FALSE)</f>
        <v>180217</v>
      </c>
      <c r="C372" s="149" t="str">
        <f>VLOOKUP(A372,'PLANILHA S DESONERAÇÃO'!$A$12:$J$458,4,FALSE)</f>
        <v>Espelho para caixa estampada 4 x 2"</v>
      </c>
      <c r="D372" s="145" t="str">
        <f>VLOOKUP(A372,'PLANILHA S DESONERAÇÃO'!$A$12:$J$458,3,FALSE)</f>
        <v>DER-ES</v>
      </c>
      <c r="E372" s="145"/>
      <c r="F372" s="145" t="str">
        <f>VLOOKUP(A372,'PLANILHA S DESONERAÇÃO'!$A$12:$J$458,5,FALSE)</f>
        <v>und</v>
      </c>
      <c r="G372" s="145">
        <f>VLOOKUP(A372,'PLANILHA S DESONERAÇÃO'!$A$11:$J$458,6,FALSE)</f>
        <v>9</v>
      </c>
      <c r="H372" s="158">
        <f>VLOOKUP(A372,'PLANILHA S DESONERAÇÃO'!$A$12:$J$458,9,FALSE)</f>
        <v>12</v>
      </c>
      <c r="I372" s="158">
        <f>VLOOKUP(A372,'PLANILHA S DESONERAÇÃO'!$A$11:$J$458,10,FALSE)</f>
        <v>108</v>
      </c>
      <c r="J372" s="439">
        <f t="shared" si="26"/>
        <v>0</v>
      </c>
      <c r="K372" s="153">
        <f t="shared" si="27"/>
        <v>0.99990000000000001</v>
      </c>
      <c r="L372" s="145" t="str">
        <f t="shared" si="28"/>
        <v>C</v>
      </c>
      <c r="N372" s="112">
        <f t="shared" si="29"/>
        <v>29971007.800000001</v>
      </c>
      <c r="O372" s="112">
        <f>VLOOKUP(A372,'PLANILHA S DESONERAÇÃO'!$A$11:$J$458,7,FALSE)</f>
        <v>9.64</v>
      </c>
      <c r="Q372" s="176"/>
      <c r="R372" s="178"/>
      <c r="S372" s="178"/>
    </row>
    <row r="373" spans="1:19" ht="15.75" customHeight="1" x14ac:dyDescent="0.25">
      <c r="A373" s="142" t="str">
        <f>'PLANILHA S DESONERAÇÃO'!A328</f>
        <v>1.5.2.6.7</v>
      </c>
      <c r="B373" s="145">
        <f>VLOOKUP(A373,'PLANILHA S DESONERAÇÃO'!$A$12:$J$458,2,FALSE)</f>
        <v>92865</v>
      </c>
      <c r="C373" s="149" t="str">
        <f>VLOOKUP(A373,'PLANILHA S DESONERAÇÃO'!$A$12:$J$458,4,FALSE)</f>
        <v>CAIXA OCTOGONAL 4" X 4", METÁLICA, INSTALADA EM LAJE - FORNECIMENTO E INSTALAÇÃO. AF_12/2015</v>
      </c>
      <c r="D373" s="145" t="str">
        <f>VLOOKUP(A373,'PLANILHA S DESONERAÇÃO'!$A$12:$J$458,3,FALSE)</f>
        <v>SINAPI</v>
      </c>
      <c r="E373" s="145"/>
      <c r="F373" s="145" t="str">
        <f>VLOOKUP(A373,'PLANILHA S DESONERAÇÃO'!$A$12:$J$458,5,FALSE)</f>
        <v>UN</v>
      </c>
      <c r="G373" s="145">
        <f>VLOOKUP(A373,'PLANILHA S DESONERAÇÃO'!$A$11:$J$458,6,FALSE)</f>
        <v>5</v>
      </c>
      <c r="H373" s="158">
        <f>VLOOKUP(A373,'PLANILHA S DESONERAÇÃO'!$A$12:$J$458,9,FALSE)</f>
        <v>20.81</v>
      </c>
      <c r="I373" s="158">
        <f>VLOOKUP(A373,'PLANILHA S DESONERAÇÃO'!$A$11:$J$458,10,FALSE)</f>
        <v>104.05</v>
      </c>
      <c r="J373" s="439">
        <f t="shared" si="26"/>
        <v>0</v>
      </c>
      <c r="K373" s="153">
        <f t="shared" si="27"/>
        <v>0.99990999999999997</v>
      </c>
      <c r="L373" s="145" t="str">
        <f t="shared" si="28"/>
        <v>C</v>
      </c>
      <c r="N373" s="112">
        <f t="shared" si="29"/>
        <v>29971111.850000001</v>
      </c>
      <c r="O373" s="112">
        <f>VLOOKUP(A373,'PLANILHA S DESONERAÇÃO'!$A$11:$J$458,7,FALSE)</f>
        <v>16.71</v>
      </c>
      <c r="Q373" s="176"/>
      <c r="R373" s="178"/>
      <c r="S373" s="178"/>
    </row>
    <row r="374" spans="1:19" ht="15.75" customHeight="1" x14ac:dyDescent="0.25">
      <c r="A374" s="142" t="str">
        <f>'PLANILHA S DESONERAÇÃO'!A121</f>
        <v>1.4.2.7</v>
      </c>
      <c r="B374" s="145">
        <f>VLOOKUP(A374,'PLANILHA S DESONERAÇÃO'!$A$12:$J$458,2,FALSE)</f>
        <v>88488</v>
      </c>
      <c r="C374" s="149" t="str">
        <f>VLOOKUP(A374,'PLANILHA S DESONERAÇÃO'!$A$12:$J$458,4,FALSE)</f>
        <v>APLICAÇÃO MANUAL DE PINTURA COM TINTA LÁTEX ACRÍLICA EM TETO, DUAS DEMÃOS. AF_06/2014</v>
      </c>
      <c r="D374" s="145" t="str">
        <f>VLOOKUP(A374,'PLANILHA S DESONERAÇÃO'!$A$12:$J$458,3,FALSE)</f>
        <v>SINAPI</v>
      </c>
      <c r="E374" s="145"/>
      <c r="F374" s="145" t="str">
        <f>VLOOKUP(A374,'PLANILHA S DESONERAÇÃO'!$A$12:$J$458,5,FALSE)</f>
        <v>M2</v>
      </c>
      <c r="G374" s="145">
        <f>VLOOKUP(A374,'PLANILHA S DESONERAÇÃO'!$A$11:$J$458,6,FALSE)</f>
        <v>5.28</v>
      </c>
      <c r="H374" s="158">
        <f>VLOOKUP(A374,'PLANILHA S DESONERAÇÃO'!$A$12:$J$458,9,FALSE)</f>
        <v>19.34</v>
      </c>
      <c r="I374" s="158">
        <f>VLOOKUP(A374,'PLANILHA S DESONERAÇÃO'!$A$11:$J$458,10,FALSE)</f>
        <v>102.12</v>
      </c>
      <c r="J374" s="439">
        <f t="shared" si="26"/>
        <v>0</v>
      </c>
      <c r="K374" s="153">
        <f t="shared" si="27"/>
        <v>0.99990999999999997</v>
      </c>
      <c r="L374" s="145" t="str">
        <f t="shared" si="28"/>
        <v>C</v>
      </c>
      <c r="N374" s="112">
        <f t="shared" si="29"/>
        <v>29971213.969999999</v>
      </c>
      <c r="O374" s="112">
        <f>VLOOKUP(A374,'PLANILHA S DESONERAÇÃO'!$A$11:$J$458,7,FALSE)</f>
        <v>15.53</v>
      </c>
      <c r="Q374" s="176"/>
      <c r="R374" s="178"/>
      <c r="S374" s="178"/>
    </row>
    <row r="375" spans="1:19" ht="15.75" customHeight="1" x14ac:dyDescent="0.25">
      <c r="A375" s="142" t="str">
        <f>'PLANILHA S DESONERAÇÃO'!A154</f>
        <v>1.4.4.6</v>
      </c>
      <c r="B375" s="145">
        <f>VLOOKUP(A375,'PLANILHA S DESONERAÇÃO'!$A$12:$J$458,2,FALSE)</f>
        <v>88488</v>
      </c>
      <c r="C375" s="149" t="str">
        <f>VLOOKUP(A375,'PLANILHA S DESONERAÇÃO'!$A$12:$J$458,4,FALSE)</f>
        <v>APLICAÇÃO MANUAL DE PINTURA COM TINTA LÁTEX ACRÍLICA EM TETO, DUAS DEMÃOS. AF_06/2014</v>
      </c>
      <c r="D375" s="145" t="str">
        <f>VLOOKUP(A375,'PLANILHA S DESONERAÇÃO'!$A$12:$J$458,3,FALSE)</f>
        <v>SINAPI</v>
      </c>
      <c r="E375" s="145"/>
      <c r="F375" s="145" t="str">
        <f>VLOOKUP(A375,'PLANILHA S DESONERAÇÃO'!$A$12:$J$458,5,FALSE)</f>
        <v>M2</v>
      </c>
      <c r="G375" s="145">
        <f>VLOOKUP(A375,'PLANILHA S DESONERAÇÃO'!$A$11:$J$458,6,FALSE)</f>
        <v>5.0599999999999996</v>
      </c>
      <c r="H375" s="158">
        <f>VLOOKUP(A375,'PLANILHA S DESONERAÇÃO'!$A$12:$J$458,9,FALSE)</f>
        <v>19.34</v>
      </c>
      <c r="I375" s="158">
        <f>VLOOKUP(A375,'PLANILHA S DESONERAÇÃO'!$A$11:$J$458,10,FALSE)</f>
        <v>97.86</v>
      </c>
      <c r="J375" s="439">
        <f t="shared" si="26"/>
        <v>0</v>
      </c>
      <c r="K375" s="153">
        <f t="shared" si="27"/>
        <v>0.99990999999999997</v>
      </c>
      <c r="L375" s="145" t="str">
        <f t="shared" si="28"/>
        <v>C</v>
      </c>
      <c r="N375" s="112">
        <f t="shared" si="29"/>
        <v>29971311.829999998</v>
      </c>
      <c r="O375" s="112">
        <f>VLOOKUP(A375,'PLANILHA S DESONERAÇÃO'!$A$11:$J$458,7,FALSE)</f>
        <v>15.53</v>
      </c>
      <c r="Q375" s="176"/>
      <c r="R375" s="178"/>
      <c r="S375" s="178"/>
    </row>
    <row r="376" spans="1:19" ht="15.75" customHeight="1" x14ac:dyDescent="0.25">
      <c r="A376" s="142" t="str">
        <f>'PLANILHA S DESONERAÇÃO'!A113</f>
        <v>1.4.1.16</v>
      </c>
      <c r="B376" s="145">
        <f>VLOOKUP(A376,'PLANILHA S DESONERAÇÃO'!$A$12:$J$458,2,FALSE)</f>
        <v>86914</v>
      </c>
      <c r="C376" s="149" t="str">
        <f>VLOOKUP(A376,'PLANILHA S DESONERAÇÃO'!$A$12:$J$458,4,FALSE)</f>
        <v>TORNEIRA CROMADA 1/2? OU 3/4? PARA TANQUE, PADRÃO MÉDIO - FORNECIMENTO E INSTALAÇÃO. AF_01/2020</v>
      </c>
      <c r="D376" s="145" t="str">
        <f>VLOOKUP(A376,'PLANILHA S DESONERAÇÃO'!$A$12:$J$458,3,FALSE)</f>
        <v>SINAPI</v>
      </c>
      <c r="E376" s="145"/>
      <c r="F376" s="145" t="str">
        <f>VLOOKUP(A376,'PLANILHA S DESONERAÇÃO'!$A$12:$J$458,5,FALSE)</f>
        <v>UN</v>
      </c>
      <c r="G376" s="145">
        <f>VLOOKUP(A376,'PLANILHA S DESONERAÇÃO'!$A$11:$J$458,6,FALSE)</f>
        <v>1</v>
      </c>
      <c r="H376" s="158">
        <f>VLOOKUP(A376,'PLANILHA S DESONERAÇÃO'!$A$12:$J$458,9,FALSE)</f>
        <v>97.25</v>
      </c>
      <c r="I376" s="158">
        <f>VLOOKUP(A376,'PLANILHA S DESONERAÇÃO'!$A$11:$J$458,10,FALSE)</f>
        <v>97.25</v>
      </c>
      <c r="J376" s="439">
        <f t="shared" si="26"/>
        <v>0</v>
      </c>
      <c r="K376" s="153">
        <f t="shared" si="27"/>
        <v>0.99992000000000003</v>
      </c>
      <c r="L376" s="145" t="str">
        <f t="shared" si="28"/>
        <v>C</v>
      </c>
      <c r="N376" s="112">
        <f t="shared" si="29"/>
        <v>29971409.079999998</v>
      </c>
      <c r="O376" s="112">
        <f>VLOOKUP(A376,'PLANILHA S DESONERAÇÃO'!$A$11:$J$458,7,FALSE)</f>
        <v>78.099999999999994</v>
      </c>
      <c r="Q376" s="176"/>
      <c r="R376" s="178"/>
      <c r="S376" s="178"/>
    </row>
    <row r="377" spans="1:19" ht="15.75" customHeight="1" x14ac:dyDescent="0.25">
      <c r="A377" s="142" t="str">
        <f>'PLANILHA S DESONERAÇÃO'!A141</f>
        <v>1.4.3.6</v>
      </c>
      <c r="B377" s="145">
        <f>VLOOKUP(A377,'PLANILHA S DESONERAÇÃO'!$A$12:$J$458,2,FALSE)</f>
        <v>88488</v>
      </c>
      <c r="C377" s="149" t="str">
        <f>VLOOKUP(A377,'PLANILHA S DESONERAÇÃO'!$A$12:$J$458,4,FALSE)</f>
        <v>APLICAÇÃO MANUAL DE PINTURA COM TINTA LÁTEX ACRÍLICA EM TETO, DUAS DEMÃOS. AF_06/2014</v>
      </c>
      <c r="D377" s="145" t="str">
        <f>VLOOKUP(A377,'PLANILHA S DESONERAÇÃO'!$A$12:$J$458,3,FALSE)</f>
        <v>SINAPI</v>
      </c>
      <c r="E377" s="145"/>
      <c r="F377" s="145" t="str">
        <f>VLOOKUP(A377,'PLANILHA S DESONERAÇÃO'!$A$12:$J$458,5,FALSE)</f>
        <v>M2</v>
      </c>
      <c r="G377" s="145">
        <f>VLOOKUP(A377,'PLANILHA S DESONERAÇÃO'!$A$11:$J$458,6,FALSE)</f>
        <v>4.84</v>
      </c>
      <c r="H377" s="158">
        <f>VLOOKUP(A377,'PLANILHA S DESONERAÇÃO'!$A$12:$J$458,9,FALSE)</f>
        <v>19.34</v>
      </c>
      <c r="I377" s="158">
        <f>VLOOKUP(A377,'PLANILHA S DESONERAÇÃO'!$A$11:$J$458,10,FALSE)</f>
        <v>93.61</v>
      </c>
      <c r="J377" s="439">
        <f t="shared" si="26"/>
        <v>0</v>
      </c>
      <c r="K377" s="153">
        <f t="shared" si="27"/>
        <v>0.99992000000000003</v>
      </c>
      <c r="L377" s="145" t="str">
        <f t="shared" si="28"/>
        <v>C</v>
      </c>
      <c r="N377" s="112">
        <f t="shared" si="29"/>
        <v>29971502.690000001</v>
      </c>
      <c r="O377" s="112">
        <f>VLOOKUP(A377,'PLANILHA S DESONERAÇÃO'!$A$11:$J$458,7,FALSE)</f>
        <v>15.53</v>
      </c>
      <c r="Q377" s="176"/>
      <c r="R377" s="178"/>
      <c r="S377" s="178"/>
    </row>
    <row r="378" spans="1:19" ht="15.75" customHeight="1" x14ac:dyDescent="0.25">
      <c r="A378" s="142" t="str">
        <f>'PLANILHA S DESONERAÇÃO'!A212</f>
        <v>1.4.9.13</v>
      </c>
      <c r="B378" s="145">
        <f>VLOOKUP(A378,'PLANILHA S DESONERAÇÃO'!$A$12:$J$458,2,FALSE)</f>
        <v>89351</v>
      </c>
      <c r="C378" s="149" t="str">
        <f>VLOOKUP(A378,'PLANILHA S DESONERAÇÃO'!$A$12:$J$458,4,FALSE)</f>
        <v>REGISTRO DE PRESSÃO BRUTO, LATÃO, ROSCÁVEL, 3/4", FORNECIDO E INSTALADO EM RAMAL DE ÁGUA. AF_12/2014</v>
      </c>
      <c r="D378" s="145" t="str">
        <f>VLOOKUP(A378,'PLANILHA S DESONERAÇÃO'!$A$12:$J$458,3,FALSE)</f>
        <v>SINAPI</v>
      </c>
      <c r="E378" s="145"/>
      <c r="F378" s="145" t="str">
        <f>VLOOKUP(A378,'PLANILHA S DESONERAÇÃO'!$A$12:$J$458,5,FALSE)</f>
        <v>UN</v>
      </c>
      <c r="G378" s="145">
        <f>VLOOKUP(A378,'PLANILHA S DESONERAÇÃO'!$A$11:$J$458,6,FALSE)</f>
        <v>2</v>
      </c>
      <c r="H378" s="158">
        <f>VLOOKUP(A378,'PLANILHA S DESONERAÇÃO'!$A$12:$J$458,9,FALSE)</f>
        <v>45.94</v>
      </c>
      <c r="I378" s="158">
        <f>VLOOKUP(A378,'PLANILHA S DESONERAÇÃO'!$A$11:$J$458,10,FALSE)</f>
        <v>91.88</v>
      </c>
      <c r="J378" s="439">
        <f t="shared" si="26"/>
        <v>0</v>
      </c>
      <c r="K378" s="153">
        <f t="shared" si="27"/>
        <v>0.99992000000000003</v>
      </c>
      <c r="L378" s="145" t="str">
        <f t="shared" si="28"/>
        <v>C</v>
      </c>
      <c r="N378" s="112">
        <f t="shared" si="29"/>
        <v>29971594.57</v>
      </c>
      <c r="O378" s="112">
        <f>VLOOKUP(A378,'PLANILHA S DESONERAÇÃO'!$A$11:$J$458,7,FALSE)</f>
        <v>36.89</v>
      </c>
      <c r="Q378" s="176"/>
      <c r="R378" s="178"/>
      <c r="S378" s="178"/>
    </row>
    <row r="379" spans="1:19" ht="15.75" customHeight="1" x14ac:dyDescent="0.25">
      <c r="A379" s="142" t="str">
        <f>'PLANILHA S DESONERAÇÃO'!A197</f>
        <v>1.4.8.11</v>
      </c>
      <c r="B379" s="145">
        <f>VLOOKUP(A379,'PLANILHA S DESONERAÇÃO'!$A$12:$J$458,2,FALSE)</f>
        <v>94438</v>
      </c>
      <c r="C379" s="149" t="str">
        <f>VLOOKUP(A379,'PLANILHA S DESONERAÇÃO'!$A$12:$J$458,4,FALSE)</f>
        <v>(COMPOSIÇÃO REPRESENTATIVA) DO SERVIÇO DE CONTRAPISO EM ARGAMASSA TRAÇO 1:4 (CIM E AREIA), EM BETONEIRA 400 L, ESPESSURA 3 CM ÁREAS SECAS E 3 CM ÁREAS MOLHADAS, PARA EDIFICAÇÃO HABITACIONAL UNIFAMILIAR (CASA) E EDIFICAÇÃO PÚBLICA PADRÃO. AF_11/2014</v>
      </c>
      <c r="D379" s="145" t="str">
        <f>VLOOKUP(A379,'PLANILHA S DESONERAÇÃO'!$A$12:$J$458,3,FALSE)</f>
        <v>SINAPI</v>
      </c>
      <c r="E379" s="145"/>
      <c r="F379" s="145" t="str">
        <f>VLOOKUP(A379,'PLANILHA S DESONERAÇÃO'!$A$12:$J$458,5,FALSE)</f>
        <v>M2</v>
      </c>
      <c r="G379" s="145">
        <f>VLOOKUP(A379,'PLANILHA S DESONERAÇÃO'!$A$11:$J$458,6,FALSE)</f>
        <v>5.33</v>
      </c>
      <c r="H379" s="158">
        <f>VLOOKUP(A379,'PLANILHA S DESONERAÇÃO'!$A$12:$J$458,9,FALSE)</f>
        <v>50.29</v>
      </c>
      <c r="I379" s="158">
        <f>VLOOKUP(A379,'PLANILHA S DESONERAÇÃO'!$A$11:$J$458,10,FALSE)</f>
        <v>268.05</v>
      </c>
      <c r="J379" s="439">
        <f t="shared" si="26"/>
        <v>0</v>
      </c>
      <c r="K379" s="153">
        <f t="shared" si="27"/>
        <v>0.99992999999999999</v>
      </c>
      <c r="L379" s="145" t="str">
        <f t="shared" si="28"/>
        <v>C</v>
      </c>
      <c r="N379" s="112">
        <f t="shared" si="29"/>
        <v>29971862.620000001</v>
      </c>
      <c r="O379" s="112">
        <f>VLOOKUP(A379,'PLANILHA S DESONERAÇÃO'!$A$11:$J$458,7,FALSE)</f>
        <v>40.39</v>
      </c>
      <c r="Q379" s="176"/>
      <c r="R379" s="178"/>
      <c r="S379" s="178"/>
    </row>
    <row r="380" spans="1:19" ht="15.75" customHeight="1" x14ac:dyDescent="0.25">
      <c r="A380" s="142" t="str">
        <f>'PLANILHA S DESONERAÇÃO'!A340</f>
        <v>1.5.2.7.11</v>
      </c>
      <c r="B380" s="145">
        <f>VLOOKUP(A380,'PLANILHA S DESONERAÇÃO'!$A$12:$J$458,2,FALSE)</f>
        <v>39804</v>
      </c>
      <c r="C380" s="149" t="str">
        <f>VLOOKUP(A380,'PLANILHA S DESONERAÇÃO'!$A$12:$J$458,4,FALSE)</f>
        <v>QUADRO DE DISTRIBUICAO, EM PVC, DE EMBUTIR, COM BARRAMENTO TERRA / NEUTRO, PARA 6 DISJUNTORES NEMA OU 8 DISJUNTORES DIN</v>
      </c>
      <c r="D380" s="145" t="str">
        <f>VLOOKUP(A380,'PLANILHA S DESONERAÇÃO'!$A$12:$J$458,3,FALSE)</f>
        <v>SINAPI</v>
      </c>
      <c r="E380" s="145"/>
      <c r="F380" s="145" t="str">
        <f>VLOOKUP(A380,'PLANILHA S DESONERAÇÃO'!$A$12:$J$458,5,FALSE)</f>
        <v>UN</v>
      </c>
      <c r="G380" s="145">
        <f>VLOOKUP(A380,'PLANILHA S DESONERAÇÃO'!$A$11:$J$458,6,FALSE)</f>
        <v>1</v>
      </c>
      <c r="H380" s="158">
        <f>VLOOKUP(A380,'PLANILHA S DESONERAÇÃO'!$A$12:$J$458,9,FALSE)</f>
        <v>88.8</v>
      </c>
      <c r="I380" s="158">
        <f>VLOOKUP(A380,'PLANILHA S DESONERAÇÃO'!$A$11:$J$458,10,FALSE)</f>
        <v>88.8</v>
      </c>
      <c r="J380" s="439">
        <f t="shared" si="26"/>
        <v>0</v>
      </c>
      <c r="K380" s="153">
        <f t="shared" si="27"/>
        <v>0.99994000000000005</v>
      </c>
      <c r="L380" s="145" t="str">
        <f t="shared" si="28"/>
        <v>C</v>
      </c>
      <c r="N380" s="112">
        <f t="shared" si="29"/>
        <v>29971951.420000002</v>
      </c>
      <c r="O380" s="112">
        <f>VLOOKUP(A380,'PLANILHA S DESONERAÇÃO'!$A$11:$J$458,7,FALSE)</f>
        <v>71.31</v>
      </c>
      <c r="Q380" s="176"/>
      <c r="R380" s="178"/>
      <c r="S380" s="178"/>
    </row>
    <row r="381" spans="1:19" ht="15.75" customHeight="1" x14ac:dyDescent="0.25">
      <c r="A381" s="142" t="str">
        <f>'PLANILHA S DESONERAÇÃO'!A339</f>
        <v>1.5.2.7.10</v>
      </c>
      <c r="B381" s="145">
        <f>VLOOKUP(A381,'PLANILHA S DESONERAÇÃO'!$A$12:$J$458,2,FALSE)</f>
        <v>91967</v>
      </c>
      <c r="C381" s="149" t="str">
        <f>VLOOKUP(A381,'PLANILHA S DESONERAÇÃO'!$A$12:$J$458,4,FALSE)</f>
        <v>INTERRUPTOR SIMPLES (3 MÓDULOS), 10A/250V, INCLUINDO SUPORTE E PLACA - FORNECIMENTO E INSTALAÇÃO. AF_12/2015</v>
      </c>
      <c r="D381" s="145" t="str">
        <f>VLOOKUP(A381,'PLANILHA S DESONERAÇÃO'!$A$12:$J$458,3,FALSE)</f>
        <v>SINAPI</v>
      </c>
      <c r="E381" s="145"/>
      <c r="F381" s="145" t="str">
        <f>VLOOKUP(A381,'PLANILHA S DESONERAÇÃO'!$A$12:$J$458,5,FALSE)</f>
        <v>UN</v>
      </c>
      <c r="G381" s="145">
        <f>VLOOKUP(A381,'PLANILHA S DESONERAÇÃO'!$A$11:$J$458,6,FALSE)</f>
        <v>1</v>
      </c>
      <c r="H381" s="158">
        <f>VLOOKUP(A381,'PLANILHA S DESONERAÇÃO'!$A$12:$J$458,9,FALSE)</f>
        <v>87.08</v>
      </c>
      <c r="I381" s="158">
        <f>VLOOKUP(A381,'PLANILHA S DESONERAÇÃO'!$A$11:$J$458,10,FALSE)</f>
        <v>87.08</v>
      </c>
      <c r="J381" s="439">
        <f t="shared" si="26"/>
        <v>0</v>
      </c>
      <c r="K381" s="153">
        <f t="shared" si="27"/>
        <v>0.99994000000000005</v>
      </c>
      <c r="L381" s="145" t="str">
        <f t="shared" si="28"/>
        <v>C</v>
      </c>
      <c r="N381" s="112">
        <f t="shared" si="29"/>
        <v>29972038.5</v>
      </c>
      <c r="O381" s="112">
        <f>VLOOKUP(A381,'PLANILHA S DESONERAÇÃO'!$A$11:$J$458,7,FALSE)</f>
        <v>69.930000000000007</v>
      </c>
      <c r="Q381" s="176"/>
      <c r="R381" s="178"/>
      <c r="S381" s="178"/>
    </row>
    <row r="382" spans="1:19" ht="15.75" customHeight="1" x14ac:dyDescent="0.25">
      <c r="A382" s="142" t="str">
        <f>'PLANILHA S DESONERAÇÃO'!A378</f>
        <v>1.5.4.12</v>
      </c>
      <c r="B382" s="145" t="str">
        <f>VLOOKUP(A382,'PLANILHA S DESONERAÇÃO'!$A$12:$J$458,2,FALSE)</f>
        <v>COMP-47</v>
      </c>
      <c r="C382" s="149" t="str">
        <f>VLOOKUP(A382,'PLANILHA S DESONERAÇÃO'!$A$12:$J$458,4,FALSE)</f>
        <v>Conector para gradis aramados, ref: TEL-736, Termotécnica ou similar.</v>
      </c>
      <c r="D382" s="145" t="str">
        <f>VLOOKUP(A382,'PLANILHA S DESONERAÇÃO'!$A$12:$J$458,3,FALSE)</f>
        <v>Composições Próprias</v>
      </c>
      <c r="E382" s="145"/>
      <c r="F382" s="145" t="str">
        <f>VLOOKUP(A382,'PLANILHA S DESONERAÇÃO'!$A$12:$J$458,5,FALSE)</f>
        <v>und</v>
      </c>
      <c r="G382" s="145">
        <f>VLOOKUP(A382,'PLANILHA S DESONERAÇÃO'!$A$11:$J$458,6,FALSE)</f>
        <v>2</v>
      </c>
      <c r="H382" s="158">
        <f>VLOOKUP(A382,'PLANILHA S DESONERAÇÃO'!$A$12:$J$458,9,FALSE)</f>
        <v>42.76</v>
      </c>
      <c r="I382" s="158">
        <f>VLOOKUP(A382,'PLANILHA S DESONERAÇÃO'!$A$11:$J$458,10,FALSE)</f>
        <v>85.52</v>
      </c>
      <c r="J382" s="439">
        <f t="shared" si="26"/>
        <v>0</v>
      </c>
      <c r="K382" s="153">
        <f t="shared" si="27"/>
        <v>0.99994000000000005</v>
      </c>
      <c r="L382" s="145" t="str">
        <f t="shared" si="28"/>
        <v>C</v>
      </c>
      <c r="N382" s="112">
        <f t="shared" si="29"/>
        <v>29972124.02</v>
      </c>
      <c r="O382" s="112">
        <f>VLOOKUP(A382,'PLANILHA S DESONERAÇÃO'!$A$11:$J$458,7,FALSE)</f>
        <v>34.340000000000003</v>
      </c>
      <c r="Q382" s="176"/>
      <c r="R382" s="178"/>
      <c r="S382" s="178"/>
    </row>
    <row r="383" spans="1:19" ht="15.75" customHeight="1" x14ac:dyDescent="0.25">
      <c r="A383" s="142" t="str">
        <f>'PLANILHA S DESONERAÇÃO'!A420</f>
        <v>1.5.5.31</v>
      </c>
      <c r="B383" s="145" t="str">
        <f>VLOOKUP(A383,'PLANILHA S DESONERAÇÃO'!$A$12:$J$458,2,FALSE)</f>
        <v>COMP-44</v>
      </c>
      <c r="C383" s="149" t="str">
        <f>VLOOKUP(A383,'PLANILHA S DESONERAÇÃO'!$A$12:$J$458,4,FALSE)</f>
        <v>Conector em bronze reforçado para 2 cabos de cobre de 16-70mm² na haste de aterramento, com grampo U, porcas e arruela, ref. TEL-580</v>
      </c>
      <c r="D383" s="145" t="str">
        <f>VLOOKUP(A383,'PLANILHA S DESONERAÇÃO'!$A$12:$J$458,3,FALSE)</f>
        <v>Composições Próprias</v>
      </c>
      <c r="E383" s="145"/>
      <c r="F383" s="145" t="str">
        <f>VLOOKUP(A383,'PLANILHA S DESONERAÇÃO'!$A$12:$J$458,5,FALSE)</f>
        <v>und</v>
      </c>
      <c r="G383" s="145">
        <f>VLOOKUP(A383,'PLANILHA S DESONERAÇÃO'!$A$11:$J$458,6,FALSE)</f>
        <v>1</v>
      </c>
      <c r="H383" s="158">
        <f>VLOOKUP(A383,'PLANILHA S DESONERAÇÃO'!$A$12:$J$458,9,FALSE)</f>
        <v>85.52</v>
      </c>
      <c r="I383" s="158">
        <f>VLOOKUP(A383,'PLANILHA S DESONERAÇÃO'!$A$11:$J$458,10,FALSE)</f>
        <v>85.52</v>
      </c>
      <c r="J383" s="439">
        <f t="shared" si="26"/>
        <v>0</v>
      </c>
      <c r="K383" s="153">
        <f t="shared" si="27"/>
        <v>0.99994000000000005</v>
      </c>
      <c r="L383" s="145" t="str">
        <f t="shared" si="28"/>
        <v>C</v>
      </c>
      <c r="N383" s="112">
        <f t="shared" si="29"/>
        <v>29972209.539999999</v>
      </c>
      <c r="O383" s="112">
        <f>VLOOKUP(A383,'PLANILHA S DESONERAÇÃO'!$A$11:$J$458,7,FALSE)</f>
        <v>68.680000000000007</v>
      </c>
      <c r="Q383" s="176"/>
      <c r="R383" s="178"/>
      <c r="S383" s="178"/>
    </row>
    <row r="384" spans="1:19" ht="15.75" customHeight="1" x14ac:dyDescent="0.25">
      <c r="A384" s="142" t="str">
        <f>'PLANILHA S DESONERAÇÃO'!A393</f>
        <v>1.5.5.4</v>
      </c>
      <c r="B384" s="145">
        <f>VLOOKUP(A384,'PLANILHA S DESONERAÇÃO'!$A$12:$J$458,2,FALSE)</f>
        <v>160872</v>
      </c>
      <c r="C384" s="149" t="str">
        <f>VLOOKUP(A384,'PLANILHA S DESONERAÇÃO'!$A$12:$J$458,4,FALSE)</f>
        <v>Espelho 4" x 2" com 2 conectores RJ 45 fêmea CAT. 6</v>
      </c>
      <c r="D384" s="145" t="str">
        <f>VLOOKUP(A384,'PLANILHA S DESONERAÇÃO'!$A$12:$J$458,3,FALSE)</f>
        <v>DER-ES</v>
      </c>
      <c r="E384" s="145"/>
      <c r="F384" s="145" t="str">
        <f>VLOOKUP(A384,'PLANILHA S DESONERAÇÃO'!$A$12:$J$458,5,FALSE)</f>
        <v>UN</v>
      </c>
      <c r="G384" s="145">
        <f>VLOOKUP(A384,'PLANILHA S DESONERAÇÃO'!$A$11:$J$458,6,FALSE)</f>
        <v>3</v>
      </c>
      <c r="H384" s="158">
        <f>VLOOKUP(A384,'PLANILHA S DESONERAÇÃO'!$A$12:$J$458,9,FALSE)</f>
        <v>27.76</v>
      </c>
      <c r="I384" s="158">
        <f>VLOOKUP(A384,'PLANILHA S DESONERAÇÃO'!$A$11:$J$458,10,FALSE)</f>
        <v>83.28</v>
      </c>
      <c r="J384" s="439">
        <f t="shared" si="26"/>
        <v>0</v>
      </c>
      <c r="K384" s="153">
        <f t="shared" si="27"/>
        <v>0.99995000000000001</v>
      </c>
      <c r="L384" s="145" t="str">
        <f t="shared" si="28"/>
        <v>C</v>
      </c>
      <c r="N384" s="112">
        <f t="shared" si="29"/>
        <v>29972292.82</v>
      </c>
      <c r="O384" s="112">
        <f>VLOOKUP(A384,'PLANILHA S DESONERAÇÃO'!$A$11:$J$458,7,FALSE)</f>
        <v>22.29</v>
      </c>
      <c r="Q384" s="176"/>
      <c r="R384" s="178"/>
      <c r="S384" s="178"/>
    </row>
    <row r="385" spans="1:22" ht="15.75" customHeight="1" x14ac:dyDescent="0.25">
      <c r="A385" s="142" t="str">
        <f>'PLANILHA S DESONERAÇÃO'!A157</f>
        <v>1.4.4.9</v>
      </c>
      <c r="B385" s="145">
        <f>VLOOKUP(A385,'PLANILHA S DESONERAÇÃO'!$A$12:$J$458,2,FALSE)</f>
        <v>96467</v>
      </c>
      <c r="C385" s="149" t="str">
        <f>VLOOKUP(A385,'PLANILHA S DESONERAÇÃO'!$A$12:$J$458,4,FALSE)</f>
        <v>RODAPÉ CERÂMICO DE 7CM DE ALTURA COM PLACAS TIPO ESMALTADA COMERCIAL DE DIMENSÕES 35X35CM (PADRAO POPULAR). AF_06/2017</v>
      </c>
      <c r="D385" s="145" t="str">
        <f>VLOOKUP(A385,'PLANILHA S DESONERAÇÃO'!$A$12:$J$458,3,FALSE)</f>
        <v>SINAPI</v>
      </c>
      <c r="E385" s="145"/>
      <c r="F385" s="145" t="str">
        <f>VLOOKUP(A385,'PLANILHA S DESONERAÇÃO'!$A$12:$J$458,5,FALSE)</f>
        <v>M</v>
      </c>
      <c r="G385" s="145">
        <f>VLOOKUP(A385,'PLANILHA S DESONERAÇÃO'!$A$11:$J$458,6,FALSE)</f>
        <v>9</v>
      </c>
      <c r="H385" s="158">
        <f>VLOOKUP(A385,'PLANILHA S DESONERAÇÃO'!$A$12:$J$458,9,FALSE)</f>
        <v>9.19</v>
      </c>
      <c r="I385" s="158">
        <f>VLOOKUP(A385,'PLANILHA S DESONERAÇÃO'!$A$11:$J$458,10,FALSE)</f>
        <v>82.71</v>
      </c>
      <c r="J385" s="439">
        <f t="shared" si="26"/>
        <v>0</v>
      </c>
      <c r="K385" s="153">
        <f t="shared" si="27"/>
        <v>0.99995000000000001</v>
      </c>
      <c r="L385" s="145" t="str">
        <f t="shared" si="28"/>
        <v>C</v>
      </c>
      <c r="N385" s="112">
        <f t="shared" si="29"/>
        <v>29972375.530000001</v>
      </c>
      <c r="O385" s="112">
        <f>VLOOKUP(A385,'PLANILHA S DESONERAÇÃO'!$A$11:$J$458,7,FALSE)</f>
        <v>7.38</v>
      </c>
      <c r="Q385" s="176"/>
      <c r="R385" s="178"/>
      <c r="S385" s="178"/>
    </row>
    <row r="386" spans="1:22" ht="15.75" customHeight="1" x14ac:dyDescent="0.25">
      <c r="A386" s="142" t="str">
        <f>'PLANILHA S DESONERAÇÃO'!A216</f>
        <v>1.4.9.17</v>
      </c>
      <c r="B386" s="145">
        <f>VLOOKUP(A386,'PLANILHA S DESONERAÇÃO'!$A$12:$J$458,2,FALSE)</f>
        <v>142107</v>
      </c>
      <c r="C386" s="149" t="str">
        <f>VLOOKUP(A386,'PLANILHA S DESONERAÇÃO'!$A$12:$J$458,4,FALSE)</f>
        <v>Ralo sifonado em PVC 100x40mm, com grelha PVC</v>
      </c>
      <c r="D386" s="145" t="str">
        <f>VLOOKUP(A386,'PLANILHA S DESONERAÇÃO'!$A$12:$J$458,3,FALSE)</f>
        <v>DER-ES</v>
      </c>
      <c r="E386" s="145"/>
      <c r="F386" s="145" t="str">
        <f>VLOOKUP(A386,'PLANILHA S DESONERAÇÃO'!$A$12:$J$458,5,FALSE)</f>
        <v>und</v>
      </c>
      <c r="G386" s="145">
        <f>VLOOKUP(A386,'PLANILHA S DESONERAÇÃO'!$A$11:$J$458,6,FALSE)</f>
        <v>1</v>
      </c>
      <c r="H386" s="158">
        <f>VLOOKUP(A386,'PLANILHA S DESONERAÇÃO'!$A$12:$J$458,9,FALSE)</f>
        <v>79.47</v>
      </c>
      <c r="I386" s="158">
        <f>VLOOKUP(A386,'PLANILHA S DESONERAÇÃO'!$A$11:$J$458,10,FALSE)</f>
        <v>79.47</v>
      </c>
      <c r="J386" s="439">
        <f t="shared" si="26"/>
        <v>0</v>
      </c>
      <c r="K386" s="153">
        <f t="shared" si="27"/>
        <v>0.99995000000000001</v>
      </c>
      <c r="L386" s="145" t="str">
        <f t="shared" si="28"/>
        <v>C</v>
      </c>
      <c r="N386" s="112">
        <f t="shared" si="29"/>
        <v>29972455</v>
      </c>
      <c r="O386" s="112">
        <f>VLOOKUP(A386,'PLANILHA S DESONERAÇÃO'!$A$11:$J$458,7,FALSE)</f>
        <v>63.82</v>
      </c>
      <c r="Q386" s="176"/>
      <c r="R386" s="178"/>
      <c r="S386" s="178"/>
    </row>
    <row r="387" spans="1:22" ht="15.75" customHeight="1" x14ac:dyDescent="0.25">
      <c r="A387" s="142" t="str">
        <f>'PLANILHA S DESONERAÇÃO'!A191</f>
        <v>1.4.8.5</v>
      </c>
      <c r="B387" s="145">
        <f>VLOOKUP(A387,'PLANILHA S DESONERAÇÃO'!$A$12:$J$458,2,FALSE)</f>
        <v>88489</v>
      </c>
      <c r="C387" s="149" t="str">
        <f>VLOOKUP(A387,'PLANILHA S DESONERAÇÃO'!$A$12:$J$458,4,FALSE)</f>
        <v>APLICAÇÃO MANUAL DE PINTURA COM TINTA LÁTEX ACRÍLICA EM PAREDES, DUAS DEMÃOS. AF_06/2014</v>
      </c>
      <c r="D387" s="145" t="str">
        <f>VLOOKUP(A387,'PLANILHA S DESONERAÇÃO'!$A$12:$J$458,3,FALSE)</f>
        <v>SINAPI</v>
      </c>
      <c r="E387" s="145"/>
      <c r="F387" s="145" t="str">
        <f>VLOOKUP(A387,'PLANILHA S DESONERAÇÃO'!$A$12:$J$458,5,FALSE)</f>
        <v>M2</v>
      </c>
      <c r="G387" s="145">
        <f>VLOOKUP(A387,'PLANILHA S DESONERAÇÃO'!$A$11:$J$458,6,FALSE)</f>
        <v>20.14</v>
      </c>
      <c r="H387" s="158">
        <f>VLOOKUP(A387,'PLANILHA S DESONERAÇÃO'!$A$12:$J$458,9,FALSE)</f>
        <v>16.3</v>
      </c>
      <c r="I387" s="158">
        <f>VLOOKUP(A387,'PLANILHA S DESONERAÇÃO'!$A$11:$J$458,10,FALSE)</f>
        <v>328.28</v>
      </c>
      <c r="J387" s="439">
        <f t="shared" si="26"/>
        <v>0</v>
      </c>
      <c r="K387" s="153">
        <f t="shared" si="27"/>
        <v>0.99995999999999996</v>
      </c>
      <c r="L387" s="145" t="str">
        <f t="shared" si="28"/>
        <v>C</v>
      </c>
      <c r="N387" s="112">
        <f t="shared" si="29"/>
        <v>29972783.280000001</v>
      </c>
      <c r="O387" s="112">
        <f>VLOOKUP(A387,'PLANILHA S DESONERAÇÃO'!$A$11:$J$458,7,FALSE)</f>
        <v>13.09</v>
      </c>
      <c r="Q387" s="176"/>
      <c r="R387" s="178"/>
      <c r="S387" s="178"/>
    </row>
    <row r="388" spans="1:22" ht="15.75" customHeight="1" x14ac:dyDescent="0.25">
      <c r="A388" s="142" t="str">
        <f>'PLANILHA S DESONERAÇÃO'!A414</f>
        <v>1.5.5.25</v>
      </c>
      <c r="B388" s="145">
        <f>VLOOKUP(A388,'PLANILHA S DESONERAÇÃO'!$A$12:$J$458,2,FALSE)</f>
        <v>160825</v>
      </c>
      <c r="C388" s="149" t="str">
        <f>VLOOKUP(A388,'PLANILHA S DESONERAÇÃO'!$A$12:$J$458,4,FALSE)</f>
        <v>Guia de Cabos Fechado Horizontal Padrão 19" - 1 U´s, inclusive fixação em Rack 19"</v>
      </c>
      <c r="D388" s="145" t="str">
        <f>VLOOKUP(A388,'PLANILHA S DESONERAÇÃO'!$A$12:$J$458,3,FALSE)</f>
        <v>DER-ES</v>
      </c>
      <c r="E388" s="145"/>
      <c r="F388" s="145" t="str">
        <f>VLOOKUP(A388,'PLANILHA S DESONERAÇÃO'!$A$12:$J$458,5,FALSE)</f>
        <v>und</v>
      </c>
      <c r="G388" s="145">
        <f>VLOOKUP(A388,'PLANILHA S DESONERAÇÃO'!$A$11:$J$458,6,FALSE)</f>
        <v>2</v>
      </c>
      <c r="H388" s="158">
        <f>VLOOKUP(A388,'PLANILHA S DESONERAÇÃO'!$A$12:$J$458,9,FALSE)</f>
        <v>38.85</v>
      </c>
      <c r="I388" s="158">
        <f>VLOOKUP(A388,'PLANILHA S DESONERAÇÃO'!$A$11:$J$458,10,FALSE)</f>
        <v>77.7</v>
      </c>
      <c r="J388" s="439">
        <f t="shared" si="26"/>
        <v>0</v>
      </c>
      <c r="K388" s="153">
        <f t="shared" si="27"/>
        <v>0.99997000000000003</v>
      </c>
      <c r="L388" s="145" t="str">
        <f t="shared" si="28"/>
        <v>C</v>
      </c>
      <c r="N388" s="112">
        <f t="shared" si="29"/>
        <v>29972860.98</v>
      </c>
      <c r="O388" s="112">
        <f>VLOOKUP(A388,'PLANILHA S DESONERAÇÃO'!$A$11:$J$458,7,FALSE)</f>
        <v>31.2</v>
      </c>
      <c r="Q388" s="176"/>
      <c r="R388" s="178"/>
      <c r="S388" s="178"/>
    </row>
    <row r="389" spans="1:22" ht="15.75" customHeight="1" x14ac:dyDescent="0.25">
      <c r="A389" s="142" t="str">
        <f>'PLANILHA S DESONERAÇÃO'!A134</f>
        <v>1.4.2.20</v>
      </c>
      <c r="B389" s="145">
        <f>VLOOKUP(A389,'PLANILHA S DESONERAÇÃO'!$A$12:$J$458,2,FALSE)</f>
        <v>96467</v>
      </c>
      <c r="C389" s="149" t="str">
        <f>VLOOKUP(A389,'PLANILHA S DESONERAÇÃO'!$A$12:$J$458,4,FALSE)</f>
        <v>RODAPÉ CERÂMICO DE 7CM DE ALTURA COM PLACAS TIPO ESMALTADA COMERCIAL DE DIMENSÕES 35X35CM (PADRAO POPULAR). AF_06/2017</v>
      </c>
      <c r="D389" s="145" t="str">
        <f>VLOOKUP(A389,'PLANILHA S DESONERAÇÃO'!$A$12:$J$458,3,FALSE)</f>
        <v>SINAPI</v>
      </c>
      <c r="E389" s="145"/>
      <c r="F389" s="145" t="str">
        <f>VLOOKUP(A389,'PLANILHA S DESONERAÇÃO'!$A$12:$J$458,5,FALSE)</f>
        <v>M</v>
      </c>
      <c r="G389" s="145">
        <f>VLOOKUP(A389,'PLANILHA S DESONERAÇÃO'!$A$11:$J$458,6,FALSE)</f>
        <v>8.4</v>
      </c>
      <c r="H389" s="158">
        <f>VLOOKUP(A389,'PLANILHA S DESONERAÇÃO'!$A$12:$J$458,9,FALSE)</f>
        <v>9.19</v>
      </c>
      <c r="I389" s="158">
        <f>VLOOKUP(A389,'PLANILHA S DESONERAÇÃO'!$A$11:$J$458,10,FALSE)</f>
        <v>77.2</v>
      </c>
      <c r="J389" s="439">
        <f t="shared" si="26"/>
        <v>0</v>
      </c>
      <c r="K389" s="153">
        <f t="shared" si="27"/>
        <v>0.99997000000000003</v>
      </c>
      <c r="L389" s="145" t="str">
        <f t="shared" si="28"/>
        <v>C</v>
      </c>
      <c r="N389" s="112">
        <f t="shared" si="29"/>
        <v>29972938.18</v>
      </c>
      <c r="O389" s="112">
        <f>VLOOKUP(A389,'PLANILHA S DESONERAÇÃO'!$A$11:$J$458,7,FALSE)</f>
        <v>7.38</v>
      </c>
      <c r="Q389" s="176"/>
      <c r="R389" s="178"/>
      <c r="S389" s="178"/>
    </row>
    <row r="390" spans="1:22" ht="15.75" customHeight="1" x14ac:dyDescent="0.25">
      <c r="A390" s="142" t="str">
        <f>'PLANILHA S DESONERAÇÃO'!A240</f>
        <v>1.4.10.13</v>
      </c>
      <c r="B390" s="145">
        <f>VLOOKUP(A390,'PLANILHA S DESONERAÇÃO'!$A$12:$J$458,2,FALSE)</f>
        <v>200254</v>
      </c>
      <c r="C390" s="149" t="str">
        <f>VLOOKUP(A390,'PLANILHA S DESONERAÇÃO'!$A$12:$J$458,4,FALSE)</f>
        <v>Fornecimento e assentamento de ladrilho hidráulico ranhurado, vermelho, dim. 20x20 cm, esp. 1.5cm, assentado com pasta de cimento colante, exclusive regularização e lastro</v>
      </c>
      <c r="D390" s="145" t="str">
        <f>VLOOKUP(A390,'PLANILHA S DESONERAÇÃO'!$A$12:$J$458,3,FALSE)</f>
        <v>DER-ES</v>
      </c>
      <c r="E390" s="145"/>
      <c r="F390" s="145" t="str">
        <f>VLOOKUP(A390,'PLANILHA S DESONERAÇÃO'!$A$12:$J$458,5,FALSE)</f>
        <v>m2</v>
      </c>
      <c r="G390" s="145">
        <f>VLOOKUP(A390,'PLANILHA S DESONERAÇÃO'!$A$11:$J$458,6,FALSE)</f>
        <v>0.75</v>
      </c>
      <c r="H390" s="158">
        <f>VLOOKUP(A390,'PLANILHA S DESONERAÇÃO'!$A$12:$J$458,9,FALSE)</f>
        <v>99.55</v>
      </c>
      <c r="I390" s="158">
        <f>VLOOKUP(A390,'PLANILHA S DESONERAÇÃO'!$A$11:$J$458,10,FALSE)</f>
        <v>74.66</v>
      </c>
      <c r="J390" s="439">
        <f t="shared" si="26"/>
        <v>0</v>
      </c>
      <c r="K390" s="153">
        <f t="shared" si="27"/>
        <v>0.99997000000000003</v>
      </c>
      <c r="L390" s="145" t="str">
        <f t="shared" si="28"/>
        <v>C</v>
      </c>
      <c r="N390" s="112">
        <f t="shared" si="29"/>
        <v>29973012.84</v>
      </c>
      <c r="O390" s="112">
        <f>VLOOKUP(A390,'PLANILHA S DESONERAÇÃO'!$A$11:$J$458,7,FALSE)</f>
        <v>79.95</v>
      </c>
      <c r="Q390" s="176"/>
      <c r="R390" s="178"/>
      <c r="S390" s="178"/>
    </row>
    <row r="391" spans="1:22" ht="15.75" customHeight="1" x14ac:dyDescent="0.25">
      <c r="A391" s="142" t="str">
        <f>'PLANILHA S DESONERAÇÃO'!A147</f>
        <v>1.4.3.12</v>
      </c>
      <c r="B391" s="145">
        <f>VLOOKUP(A391,'PLANILHA S DESONERAÇÃO'!$A$12:$J$458,2,FALSE)</f>
        <v>96467</v>
      </c>
      <c r="C391" s="149" t="str">
        <f>VLOOKUP(A391,'PLANILHA S DESONERAÇÃO'!$A$12:$J$458,4,FALSE)</f>
        <v>RODAPÉ CERÂMICO DE 7CM DE ALTURA COM PLACAS TIPO ESMALTADA COMERCIAL DE DIMENSÕES 35X35CM (PADRAO POPULAR). AF_06/2017</v>
      </c>
      <c r="D391" s="145" t="str">
        <f>VLOOKUP(A391,'PLANILHA S DESONERAÇÃO'!$A$12:$J$458,3,FALSE)</f>
        <v>SINAPI</v>
      </c>
      <c r="E391" s="145"/>
      <c r="F391" s="145" t="str">
        <f>VLOOKUP(A391,'PLANILHA S DESONERAÇÃO'!$A$12:$J$458,5,FALSE)</f>
        <v>M</v>
      </c>
      <c r="G391" s="145">
        <f>VLOOKUP(A391,'PLANILHA S DESONERAÇÃO'!$A$11:$J$458,6,FALSE)</f>
        <v>8</v>
      </c>
      <c r="H391" s="158">
        <f>VLOOKUP(A391,'PLANILHA S DESONERAÇÃO'!$A$12:$J$458,9,FALSE)</f>
        <v>9.19</v>
      </c>
      <c r="I391" s="158">
        <f>VLOOKUP(A391,'PLANILHA S DESONERAÇÃO'!$A$11:$J$458,10,FALSE)</f>
        <v>73.52</v>
      </c>
      <c r="J391" s="439">
        <f t="shared" si="26"/>
        <v>0</v>
      </c>
      <c r="K391" s="153">
        <f t="shared" si="27"/>
        <v>0.99997000000000003</v>
      </c>
      <c r="L391" s="145" t="str">
        <f t="shared" si="28"/>
        <v>C</v>
      </c>
      <c r="N391" s="112">
        <f t="shared" si="29"/>
        <v>29973086.359999999</v>
      </c>
      <c r="O391" s="112">
        <f>VLOOKUP(A391,'PLANILHA S DESONERAÇÃO'!$A$11:$J$458,7,FALSE)</f>
        <v>7.38</v>
      </c>
      <c r="Q391" s="176"/>
      <c r="R391" s="178"/>
      <c r="S391" s="178"/>
    </row>
    <row r="392" spans="1:22" ht="15.75" customHeight="1" x14ac:dyDescent="0.25">
      <c r="A392" s="142" t="str">
        <f>'PLANILHA S DESONERAÇÃO'!A205</f>
        <v>1.4.9.6</v>
      </c>
      <c r="B392" s="145">
        <f>VLOOKUP(A392,'PLANILHA S DESONERAÇÃO'!$A$12:$J$458,2,FALSE)</f>
        <v>89981</v>
      </c>
      <c r="C392" s="149" t="str">
        <f>VLOOKUP(A392,'PLANILHA S DESONERAÇÃO'!$A$12:$J$458,4,FALSE)</f>
        <v>LUVA SOLDÁVEL E COM BUCHA DE LATÃO, PVC, SOLDÁVEL, DN 32MM X 1 , INSTALADO EM PRUMADA DE ÁGUA FORNECIMENTO E INSTALAÇÃO. AF_12/2014</v>
      </c>
      <c r="D392" s="145" t="str">
        <f>VLOOKUP(A392,'PLANILHA S DESONERAÇÃO'!$A$12:$J$458,3,FALSE)</f>
        <v>SINAPI</v>
      </c>
      <c r="E392" s="145"/>
      <c r="F392" s="145" t="str">
        <f>VLOOKUP(A392,'PLANILHA S DESONERAÇÃO'!$A$12:$J$458,5,FALSE)</f>
        <v>UN</v>
      </c>
      <c r="G392" s="145">
        <f>VLOOKUP(A392,'PLANILHA S DESONERAÇÃO'!$A$11:$J$458,6,FALSE)</f>
        <v>2</v>
      </c>
      <c r="H392" s="158">
        <f>VLOOKUP(A392,'PLANILHA S DESONERAÇÃO'!$A$12:$J$458,9,FALSE)</f>
        <v>35.71</v>
      </c>
      <c r="I392" s="158">
        <f>VLOOKUP(A392,'PLANILHA S DESONERAÇÃO'!$A$11:$J$458,10,FALSE)</f>
        <v>71.42</v>
      </c>
      <c r="J392" s="439">
        <f t="shared" si="26"/>
        <v>0</v>
      </c>
      <c r="K392" s="153">
        <f t="shared" si="27"/>
        <v>0.99997999999999998</v>
      </c>
      <c r="L392" s="145" t="str">
        <f t="shared" si="28"/>
        <v>C</v>
      </c>
      <c r="N392" s="112">
        <f t="shared" si="29"/>
        <v>29973157.780000001</v>
      </c>
      <c r="O392" s="112">
        <f>VLOOKUP(A392,'PLANILHA S DESONERAÇÃO'!$A$11:$J$458,7,FALSE)</f>
        <v>28.68</v>
      </c>
      <c r="Q392" s="176"/>
      <c r="R392" s="178"/>
      <c r="S392" s="178"/>
    </row>
    <row r="393" spans="1:22" ht="15.75" customHeight="1" x14ac:dyDescent="0.25">
      <c r="A393" s="142" t="str">
        <f>'PLANILHA S DESONERAÇÃO'!A101</f>
        <v>1.4.1.4</v>
      </c>
      <c r="B393" s="145">
        <f>VLOOKUP(A393,'PLANILHA S DESONERAÇÃO'!$A$12:$J$458,2,FALSE)</f>
        <v>50112</v>
      </c>
      <c r="C393" s="149" t="str">
        <f>VLOOKUP(A393,'PLANILHA S DESONERAÇÃO'!$A$12:$J$458,4,FALSE)</f>
        <v>Cobogó de concreto 40 x 40 x 10 cm, tipo reto, assentados com argamassa de cimento e areia no traço 1:3, espessura das juntas 15 mm</v>
      </c>
      <c r="D393" s="145" t="str">
        <f>VLOOKUP(A393,'PLANILHA S DESONERAÇÃO'!$A$12:$J$458,3,FALSE)</f>
        <v>DER-ES</v>
      </c>
      <c r="E393" s="145"/>
      <c r="F393" s="145" t="str">
        <f>VLOOKUP(A393,'PLANILHA S DESONERAÇÃO'!$A$12:$J$458,5,FALSE)</f>
        <v>m2</v>
      </c>
      <c r="G393" s="145">
        <f>VLOOKUP(A393,'PLANILHA S DESONERAÇÃO'!$A$11:$J$458,6,FALSE)</f>
        <v>0.32</v>
      </c>
      <c r="H393" s="158">
        <f>VLOOKUP(A393,'PLANILHA S DESONERAÇÃO'!$A$12:$J$458,9,FALSE)</f>
        <v>206.11</v>
      </c>
      <c r="I393" s="158">
        <f>VLOOKUP(A393,'PLANILHA S DESONERAÇÃO'!$A$11:$J$458,10,FALSE)</f>
        <v>65.959999999999994</v>
      </c>
      <c r="J393" s="439">
        <f t="shared" si="26"/>
        <v>0</v>
      </c>
      <c r="K393" s="153">
        <f t="shared" si="27"/>
        <v>0.99997999999999998</v>
      </c>
      <c r="L393" s="145" t="str">
        <f t="shared" si="28"/>
        <v>C</v>
      </c>
      <c r="N393" s="112">
        <f t="shared" si="29"/>
        <v>29973223.739999998</v>
      </c>
      <c r="O393" s="112">
        <f>VLOOKUP(A393,'PLANILHA S DESONERAÇÃO'!$A$11:$J$458,7,FALSE)</f>
        <v>165.52</v>
      </c>
      <c r="Q393" s="176"/>
      <c r="R393" s="178"/>
      <c r="S393" s="178"/>
    </row>
    <row r="394" spans="1:22" ht="22.5" x14ac:dyDescent="0.25">
      <c r="A394" s="142" t="str">
        <f>'PLANILHA S DESONERAÇÃO'!A338</f>
        <v>1.5.2.7.9</v>
      </c>
      <c r="B394" s="145">
        <f>VLOOKUP(A394,'PLANILHA S DESONERAÇÃO'!$A$12:$J$458,2,FALSE)</f>
        <v>91959</v>
      </c>
      <c r="C394" s="149" t="str">
        <f>VLOOKUP(A394,'PLANILHA S DESONERAÇÃO'!$A$12:$J$458,4,FALSE)</f>
        <v>INTERRUPTOR SIMPLES (2 MÓDULOS), 10A/250V, INCLUINDO SUPORTE E PLACA - FORNECIMENTO E INSTALAÇÃO. AF_12/2015</v>
      </c>
      <c r="D394" s="145" t="str">
        <f>VLOOKUP(A394,'PLANILHA S DESONERAÇÃO'!$A$12:$J$458,3,FALSE)</f>
        <v>SINAPI</v>
      </c>
      <c r="E394" s="145"/>
      <c r="F394" s="145" t="str">
        <f>VLOOKUP(A394,'PLANILHA S DESONERAÇÃO'!$A$12:$J$458,5,FALSE)</f>
        <v>UN</v>
      </c>
      <c r="G394" s="145">
        <f>VLOOKUP(A394,'PLANILHA S DESONERAÇÃO'!$A$11:$J$458,6,FALSE)</f>
        <v>1</v>
      </c>
      <c r="H394" s="158">
        <f>VLOOKUP(A394,'PLANILHA S DESONERAÇÃO'!$A$12:$J$458,9,FALSE)</f>
        <v>64.78</v>
      </c>
      <c r="I394" s="158">
        <f>VLOOKUP(A394,'PLANILHA S DESONERAÇÃO'!$A$11:$J$458,10,FALSE)</f>
        <v>64.78</v>
      </c>
      <c r="J394" s="439">
        <f t="shared" si="26"/>
        <v>0</v>
      </c>
      <c r="K394" s="153">
        <f t="shared" si="27"/>
        <v>0.99997999999999998</v>
      </c>
      <c r="L394" s="145" t="str">
        <f t="shared" si="28"/>
        <v>C</v>
      </c>
      <c r="M394" s="46"/>
      <c r="N394" s="112">
        <f t="shared" si="29"/>
        <v>29973288.52</v>
      </c>
      <c r="O394" s="112">
        <f>VLOOKUP(A394,'PLANILHA S DESONERAÇÃO'!$A$11:$J$458,7,FALSE)</f>
        <v>52.02</v>
      </c>
      <c r="P394" s="46"/>
      <c r="Q394" s="176" t="b">
        <f>I394=VLOOKUP(A394,'PLANILHA S DESONERAÇÃO'!$A$11:$J$459,10,)</f>
        <v>1</v>
      </c>
      <c r="R394" s="177">
        <f>$I$417</f>
        <v>0</v>
      </c>
      <c r="S394" s="177">
        <f>R394-'PLANILHA S DESONERAÇÃO'!$J$459</f>
        <v>-29973894.07</v>
      </c>
      <c r="T394" s="46"/>
      <c r="U394" s="46"/>
      <c r="V394" s="46"/>
    </row>
    <row r="395" spans="1:22" x14ac:dyDescent="0.25">
      <c r="A395" s="142" t="str">
        <f>'PLANILHA S DESONERAÇÃO'!A307</f>
        <v>1.5.2.4.12</v>
      </c>
      <c r="B395" s="145">
        <f>VLOOKUP(A395,'PLANILHA S DESONERAÇÃO'!$A$12:$J$458,2,FALSE)</f>
        <v>150852</v>
      </c>
      <c r="C395" s="149" t="str">
        <f>VLOOKUP(A395,'PLANILHA S DESONERAÇÃO'!$A$12:$J$458,4,FALSE)</f>
        <v>Saída horizontal para eletroduto de 2"</v>
      </c>
      <c r="D395" s="145" t="str">
        <f>VLOOKUP(A395,'PLANILHA S DESONERAÇÃO'!$A$12:$J$458,3,FALSE)</f>
        <v>DER-ES</v>
      </c>
      <c r="E395" s="145"/>
      <c r="F395" s="145" t="str">
        <f>VLOOKUP(A395,'PLANILHA S DESONERAÇÃO'!$A$12:$J$458,5,FALSE)</f>
        <v>und</v>
      </c>
      <c r="G395" s="145">
        <f>VLOOKUP(A395,'PLANILHA S DESONERAÇÃO'!$A$11:$J$458,6,FALSE)</f>
        <v>4</v>
      </c>
      <c r="H395" s="158">
        <f>VLOOKUP(A395,'PLANILHA S DESONERAÇÃO'!$A$12:$J$458,9,FALSE)</f>
        <v>15.29</v>
      </c>
      <c r="I395" s="158">
        <f>VLOOKUP(A395,'PLANILHA S DESONERAÇÃO'!$A$11:$J$458,10,FALSE)</f>
        <v>61.16</v>
      </c>
      <c r="J395" s="439">
        <f t="shared" si="26"/>
        <v>0</v>
      </c>
      <c r="K395" s="153">
        <f t="shared" si="27"/>
        <v>0.99997999999999998</v>
      </c>
      <c r="L395" s="145" t="str">
        <f t="shared" si="28"/>
        <v>C</v>
      </c>
      <c r="M395" s="46"/>
      <c r="N395" s="112">
        <f t="shared" si="29"/>
        <v>29973349.68</v>
      </c>
      <c r="O395" s="112">
        <f>VLOOKUP(A395,'PLANILHA S DESONERAÇÃO'!$A$11:$J$458,7,FALSE)</f>
        <v>12.28</v>
      </c>
      <c r="P395" s="46"/>
      <c r="Q395" s="176"/>
      <c r="R395" s="177"/>
      <c r="S395" s="177"/>
      <c r="T395" s="46"/>
      <c r="U395" s="46"/>
      <c r="V395" s="46"/>
    </row>
    <row r="396" spans="1:22" ht="22.5" x14ac:dyDescent="0.25">
      <c r="A396" s="142" t="str">
        <f>'PLANILHA S DESONERAÇÃO'!A331</f>
        <v>1.5.2.7.2</v>
      </c>
      <c r="B396" s="145">
        <f>VLOOKUP(A396,'PLANILHA S DESONERAÇÃO'!$A$12:$J$458,2,FALSE)</f>
        <v>93654</v>
      </c>
      <c r="C396" s="149" t="str">
        <f>VLOOKUP(A396,'PLANILHA S DESONERAÇÃO'!$A$12:$J$458,4,FALSE)</f>
        <v>DISJUNTOR MONOPOLAR TIPO DIN, CORRENTE NOMINAL DE 16A - FORNECIMENTO E INSTALAÇÃO. AF_04/2016</v>
      </c>
      <c r="D396" s="145" t="str">
        <f>VLOOKUP(A396,'PLANILHA S DESONERAÇÃO'!$A$12:$J$458,3,FALSE)</f>
        <v>SINAPI</v>
      </c>
      <c r="E396" s="145"/>
      <c r="F396" s="145" t="str">
        <f>VLOOKUP(A396,'PLANILHA S DESONERAÇÃO'!$A$12:$J$458,5,FALSE)</f>
        <v>UN</v>
      </c>
      <c r="G396" s="145">
        <f>VLOOKUP(A396,'PLANILHA S DESONERAÇÃO'!$A$11:$J$458,6,FALSE)</f>
        <v>4</v>
      </c>
      <c r="H396" s="158">
        <f>VLOOKUP(A396,'PLANILHA S DESONERAÇÃO'!$A$12:$J$458,9,FALSE)</f>
        <v>14.83</v>
      </c>
      <c r="I396" s="158">
        <f>VLOOKUP(A396,'PLANILHA S DESONERAÇÃO'!$A$11:$J$458,10,FALSE)</f>
        <v>59.32</v>
      </c>
      <c r="J396" s="439">
        <f t="shared" si="26"/>
        <v>0</v>
      </c>
      <c r="K396" s="153">
        <f t="shared" si="27"/>
        <v>0.99997999999999998</v>
      </c>
      <c r="L396" s="145" t="str">
        <f t="shared" si="28"/>
        <v>C</v>
      </c>
      <c r="M396" s="46"/>
      <c r="N396" s="112">
        <f t="shared" si="29"/>
        <v>29973409</v>
      </c>
      <c r="O396" s="112">
        <f>VLOOKUP(A396,'PLANILHA S DESONERAÇÃO'!$A$11:$J$458,7,FALSE)</f>
        <v>11.91</v>
      </c>
      <c r="P396" s="46"/>
      <c r="Q396" s="176"/>
      <c r="R396" s="177"/>
      <c r="S396" s="177"/>
      <c r="T396" s="46"/>
      <c r="U396" s="46"/>
      <c r="V396" s="46"/>
    </row>
    <row r="397" spans="1:22" ht="22.5" x14ac:dyDescent="0.25">
      <c r="A397" s="142" t="str">
        <f>'PLANILHA S DESONERAÇÃO'!A396</f>
        <v>1.5.5.7</v>
      </c>
      <c r="B397" s="145">
        <f>VLOOKUP(A397,'PLANILHA S DESONERAÇÃO'!$A$12:$J$458,2,FALSE)</f>
        <v>91940</v>
      </c>
      <c r="C397" s="149" t="str">
        <f>VLOOKUP(A397,'PLANILHA S DESONERAÇÃO'!$A$12:$J$458,4,FALSE)</f>
        <v>CAIXA RETANGULAR 4" X 2" MÉDIA (1,30 M DO PISO), PVC, INSTALADA EM PAREDE - FORNECIMENTO E INSTALAÇÃO. AF_12/2015</v>
      </c>
      <c r="D397" s="145" t="str">
        <f>VLOOKUP(A397,'PLANILHA S DESONERAÇÃO'!$A$12:$J$458,3,FALSE)</f>
        <v>SINAPI</v>
      </c>
      <c r="E397" s="145"/>
      <c r="F397" s="145" t="str">
        <f>VLOOKUP(A397,'PLANILHA S DESONERAÇÃO'!$A$12:$J$458,5,FALSE)</f>
        <v>UN</v>
      </c>
      <c r="G397" s="145">
        <f>VLOOKUP(A397,'PLANILHA S DESONERAÇÃO'!$A$11:$J$458,6,FALSE)</f>
        <v>2</v>
      </c>
      <c r="H397" s="158">
        <f>VLOOKUP(A397,'PLANILHA S DESONERAÇÃO'!$A$12:$J$458,9,FALSE)</f>
        <v>25.05</v>
      </c>
      <c r="I397" s="158">
        <f>VLOOKUP(A397,'PLANILHA S DESONERAÇÃO'!$A$11:$J$458,10,FALSE)</f>
        <v>50.1</v>
      </c>
      <c r="J397" s="439">
        <f t="shared" ref="J397:J460" si="30">I397/$N$419</f>
        <v>0</v>
      </c>
      <c r="K397" s="153">
        <f t="shared" ref="K397:K412" si="31">N397/$N$419</f>
        <v>0.99999000000000005</v>
      </c>
      <c r="L397" s="145" t="str">
        <f t="shared" ref="L397:L460" si="32">IF(K397&gt;$O$416,$N$417,IF(K397&gt;$O$415,$N$416,$N$415))</f>
        <v>C</v>
      </c>
      <c r="M397" s="46"/>
      <c r="N397" s="112">
        <f t="shared" si="29"/>
        <v>29973459.100000001</v>
      </c>
      <c r="O397" s="112">
        <f>VLOOKUP(A397,'PLANILHA S DESONERAÇÃO'!$A$11:$J$458,7,FALSE)</f>
        <v>20.12</v>
      </c>
      <c r="P397" s="46"/>
      <c r="Q397" s="176"/>
      <c r="R397" s="177"/>
      <c r="S397" s="177"/>
      <c r="T397" s="46"/>
      <c r="U397" s="46"/>
      <c r="V397" s="46"/>
    </row>
    <row r="398" spans="1:22" ht="33.75" x14ac:dyDescent="0.25">
      <c r="A398" s="142" t="str">
        <f>'PLANILHA S DESONERAÇÃO'!A204</f>
        <v>1.4.9.5</v>
      </c>
      <c r="B398" s="145">
        <f>VLOOKUP(A398,'PLANILHA S DESONERAÇÃO'!$A$12:$J$458,2,FALSE)</f>
        <v>89391</v>
      </c>
      <c r="C398" s="149" t="str">
        <f>VLOOKUP(A398,'PLANILHA S DESONERAÇÃO'!$A$12:$J$458,4,FALSE)</f>
        <v>ADAPTADOR CURTO COM BOLSA E ROSCA PARA REGISTRO, PVC, SOLDÁVEL, DN 32MM X 1 , INSTALADO EM RAMAL OU SUB-RAMAL DE ÁGUA - FORNECIMENTO E INSTALAÇÃO. AF_06/2022</v>
      </c>
      <c r="D398" s="145" t="str">
        <f>VLOOKUP(A398,'PLANILHA S DESONERAÇÃO'!$A$12:$J$458,3,FALSE)</f>
        <v>SINAPI</v>
      </c>
      <c r="E398" s="145"/>
      <c r="F398" s="145" t="str">
        <f>VLOOKUP(A398,'PLANILHA S DESONERAÇÃO'!$A$12:$J$458,5,FALSE)</f>
        <v>UN</v>
      </c>
      <c r="G398" s="145">
        <f>VLOOKUP(A398,'PLANILHA S DESONERAÇÃO'!$A$11:$J$458,6,FALSE)</f>
        <v>4</v>
      </c>
      <c r="H398" s="158">
        <f>VLOOKUP(A398,'PLANILHA S DESONERAÇÃO'!$A$12:$J$458,9,FALSE)</f>
        <v>11.29</v>
      </c>
      <c r="I398" s="158">
        <f>VLOOKUP(A398,'PLANILHA S DESONERAÇÃO'!$A$11:$J$458,10,FALSE)</f>
        <v>45.16</v>
      </c>
      <c r="J398" s="439">
        <f t="shared" si="30"/>
        <v>0</v>
      </c>
      <c r="K398" s="153">
        <f t="shared" si="31"/>
        <v>0.99999000000000005</v>
      </c>
      <c r="L398" s="145" t="str">
        <f t="shared" si="32"/>
        <v>C</v>
      </c>
      <c r="M398" s="46"/>
      <c r="N398" s="112">
        <f t="shared" si="29"/>
        <v>29973504.260000002</v>
      </c>
      <c r="O398" s="112">
        <f>VLOOKUP(A398,'PLANILHA S DESONERAÇÃO'!$A$11:$J$458,7,FALSE)</f>
        <v>9.07</v>
      </c>
      <c r="P398" s="46"/>
      <c r="Q398" s="176"/>
      <c r="R398" s="177"/>
      <c r="S398" s="177"/>
      <c r="T398" s="46"/>
      <c r="U398" s="46"/>
      <c r="V398" s="46"/>
    </row>
    <row r="399" spans="1:22" ht="22.5" x14ac:dyDescent="0.25">
      <c r="A399" s="142" t="str">
        <f>'PLANILHA S DESONERAÇÃO'!A221</f>
        <v>1.4.9.22</v>
      </c>
      <c r="B399" s="145" t="str">
        <f>VLOOKUP(A399,'PLANILHA S DESONERAÇÃO'!$A$12:$J$458,2,FALSE)</f>
        <v>COMP-07</v>
      </c>
      <c r="C399" s="149" t="str">
        <f>VLOOKUP(A399,'PLANILHA S DESONERAÇÃO'!$A$12:$J$458,4,FALSE)</f>
        <v>CAP PVC ESGOTO 100MM (TAMPÃO) - FORNECIMENTO E INSTALAÇÃO</v>
      </c>
      <c r="D399" s="145" t="str">
        <f>VLOOKUP(A399,'PLANILHA S DESONERAÇÃO'!$A$12:$J$458,3,FALSE)</f>
        <v>Composições Próprias</v>
      </c>
      <c r="E399" s="145"/>
      <c r="F399" s="145" t="str">
        <f>VLOOKUP(A399,'PLANILHA S DESONERAÇÃO'!$A$12:$J$458,5,FALSE)</f>
        <v>UN</v>
      </c>
      <c r="G399" s="145">
        <f>VLOOKUP(A399,'PLANILHA S DESONERAÇÃO'!$A$11:$J$458,6,FALSE)</f>
        <v>2</v>
      </c>
      <c r="H399" s="158">
        <f>VLOOKUP(A399,'PLANILHA S DESONERAÇÃO'!$A$12:$J$458,9,FALSE)</f>
        <v>22.21</v>
      </c>
      <c r="I399" s="158">
        <f>VLOOKUP(A399,'PLANILHA S DESONERAÇÃO'!$A$11:$J$458,10,FALSE)</f>
        <v>44.42</v>
      </c>
      <c r="J399" s="439">
        <f t="shared" si="30"/>
        <v>0</v>
      </c>
      <c r="K399" s="153">
        <f t="shared" si="31"/>
        <v>0.99999000000000005</v>
      </c>
      <c r="L399" s="145" t="str">
        <f t="shared" si="32"/>
        <v>C</v>
      </c>
      <c r="M399" s="46"/>
      <c r="N399" s="112">
        <f t="shared" ref="N399:N412" si="33">N398+I399</f>
        <v>29973548.68</v>
      </c>
      <c r="O399" s="112">
        <f>VLOOKUP(A399,'PLANILHA S DESONERAÇÃO'!$A$11:$J$458,7,FALSE)</f>
        <v>17.84</v>
      </c>
      <c r="P399" s="46"/>
      <c r="Q399" s="176"/>
      <c r="R399" s="177"/>
      <c r="S399" s="177"/>
      <c r="T399" s="46"/>
      <c r="U399" s="46"/>
      <c r="V399" s="46"/>
    </row>
    <row r="400" spans="1:22" ht="22.5" x14ac:dyDescent="0.25">
      <c r="A400" s="142" t="str">
        <f>'PLANILHA S DESONERAÇÃO'!A192</f>
        <v>1.4.8.6</v>
      </c>
      <c r="B400" s="145">
        <f>VLOOKUP(A400,'PLANILHA S DESONERAÇÃO'!$A$12:$J$458,2,FALSE)</f>
        <v>88488</v>
      </c>
      <c r="C400" s="149" t="str">
        <f>VLOOKUP(A400,'PLANILHA S DESONERAÇÃO'!$A$12:$J$458,4,FALSE)</f>
        <v>APLICAÇÃO MANUAL DE PINTURA COM TINTA LÁTEX ACRÍLICA EM TETO, DUAS DEMÃOS. AF_06/2014</v>
      </c>
      <c r="D400" s="145" t="str">
        <f>VLOOKUP(A400,'PLANILHA S DESONERAÇÃO'!$A$12:$J$458,3,FALSE)</f>
        <v>SINAPI</v>
      </c>
      <c r="E400" s="145"/>
      <c r="F400" s="145" t="str">
        <f>VLOOKUP(A400,'PLANILHA S DESONERAÇÃO'!$A$12:$J$458,5,FALSE)</f>
        <v>M2</v>
      </c>
      <c r="G400" s="145">
        <f>VLOOKUP(A400,'PLANILHA S DESONERAÇÃO'!$A$11:$J$458,6,FALSE)</f>
        <v>5.33</v>
      </c>
      <c r="H400" s="158">
        <f>VLOOKUP(A400,'PLANILHA S DESONERAÇÃO'!$A$12:$J$458,9,FALSE)</f>
        <v>19.34</v>
      </c>
      <c r="I400" s="158">
        <f>VLOOKUP(A400,'PLANILHA S DESONERAÇÃO'!$A$11:$J$458,10,FALSE)</f>
        <v>103.08</v>
      </c>
      <c r="J400" s="439">
        <f t="shared" si="30"/>
        <v>0</v>
      </c>
      <c r="K400" s="153">
        <f t="shared" si="31"/>
        <v>0.99999000000000005</v>
      </c>
      <c r="L400" s="145" t="str">
        <f t="shared" si="32"/>
        <v>C</v>
      </c>
      <c r="M400" s="46"/>
      <c r="N400" s="112">
        <f t="shared" si="33"/>
        <v>29973651.760000002</v>
      </c>
      <c r="O400" s="112">
        <f>VLOOKUP(A400,'PLANILHA S DESONERAÇÃO'!$A$11:$J$458,7,FALSE)</f>
        <v>15.53</v>
      </c>
      <c r="P400" s="46"/>
      <c r="Q400" s="176"/>
      <c r="R400" s="177"/>
      <c r="S400" s="177"/>
      <c r="T400" s="46"/>
      <c r="U400" s="46"/>
      <c r="V400" s="46"/>
    </row>
    <row r="401" spans="1:22" ht="22.5" x14ac:dyDescent="0.25">
      <c r="A401" s="142" t="str">
        <f>'PLANILHA S DESONERAÇÃO'!A355</f>
        <v>1.5.3.6</v>
      </c>
      <c r="B401" s="145">
        <f>VLOOKUP(A401,'PLANILHA S DESONERAÇÃO'!$A$12:$J$458,2,FALSE)</f>
        <v>43130</v>
      </c>
      <c r="C401" s="149" t="str">
        <f>VLOOKUP(A401,'PLANILHA S DESONERAÇÃO'!$A$12:$J$458,4,FALSE)</f>
        <v>ARAME GALVANIZADO 12 BWG, D = 2,76 MM (0,048 KG/M) OU 14 BWG, D = 2,11 MM (0,026 KG/M)</v>
      </c>
      <c r="D401" s="145" t="str">
        <f>VLOOKUP(A401,'PLANILHA S DESONERAÇÃO'!$A$12:$J$458,3,FALSE)</f>
        <v>SINAPI</v>
      </c>
      <c r="E401" s="145"/>
      <c r="F401" s="145" t="str">
        <f>VLOOKUP(A401,'PLANILHA S DESONERAÇÃO'!$A$12:$J$458,5,FALSE)</f>
        <v>KG</v>
      </c>
      <c r="G401" s="145">
        <f>VLOOKUP(A401,'PLANILHA S DESONERAÇÃO'!$A$11:$J$458,6,FALSE)</f>
        <v>1</v>
      </c>
      <c r="H401" s="158">
        <f>VLOOKUP(A401,'PLANILHA S DESONERAÇÃO'!$A$12:$J$458,9,FALSE)</f>
        <v>33.32</v>
      </c>
      <c r="I401" s="158">
        <f>VLOOKUP(A401,'PLANILHA S DESONERAÇÃO'!$A$11:$J$458,10,FALSE)</f>
        <v>33.32</v>
      </c>
      <c r="J401" s="439">
        <f t="shared" si="30"/>
        <v>0</v>
      </c>
      <c r="K401" s="153">
        <f t="shared" si="31"/>
        <v>0.99999000000000005</v>
      </c>
      <c r="L401" s="145" t="str">
        <f t="shared" si="32"/>
        <v>C</v>
      </c>
      <c r="M401" s="46"/>
      <c r="N401" s="112">
        <f t="shared" si="33"/>
        <v>29973685.079999998</v>
      </c>
      <c r="O401" s="112">
        <f>VLOOKUP(A401,'PLANILHA S DESONERAÇÃO'!$A$11:$J$458,7,FALSE)</f>
        <v>26.76</v>
      </c>
      <c r="P401" s="46"/>
      <c r="Q401" s="176"/>
      <c r="R401" s="177"/>
      <c r="S401" s="177"/>
      <c r="T401" s="46"/>
      <c r="U401" s="46"/>
      <c r="V401" s="46"/>
    </row>
    <row r="402" spans="1:22" ht="22.5" x14ac:dyDescent="0.25">
      <c r="A402" s="142" t="str">
        <f>'PLANILHA S DESONERAÇÃO'!A380</f>
        <v>1.5.4.14</v>
      </c>
      <c r="B402" s="145" t="str">
        <f>VLOOKUP(A402,'PLANILHA S DESONERAÇÃO'!$A$12:$J$458,2,FALSE)</f>
        <v>COMP-49</v>
      </c>
      <c r="C402" s="149" t="str">
        <f>VLOOKUP(A402,'PLANILHA S DESONERAÇÃO'!$A$12:$J$458,4,FALSE)</f>
        <v>FIXADOR TIPO OMEGA LATAO FURO 5.5MM P/ CABO 35MM2</v>
      </c>
      <c r="D402" s="145" t="str">
        <f>VLOOKUP(A402,'PLANILHA S DESONERAÇÃO'!$A$12:$J$458,3,FALSE)</f>
        <v>Composições Próprias</v>
      </c>
      <c r="E402" s="145"/>
      <c r="F402" s="145" t="str">
        <f>VLOOKUP(A402,'PLANILHA S DESONERAÇÃO'!$A$12:$J$458,5,FALSE)</f>
        <v>UN</v>
      </c>
      <c r="G402" s="145">
        <f>VLOOKUP(A402,'PLANILHA S DESONERAÇÃO'!$A$11:$J$458,6,FALSE)</f>
        <v>6</v>
      </c>
      <c r="H402" s="158">
        <f>VLOOKUP(A402,'PLANILHA S DESONERAÇÃO'!$A$12:$J$458,9,FALSE)</f>
        <v>5.4</v>
      </c>
      <c r="I402" s="158">
        <f>VLOOKUP(A402,'PLANILHA S DESONERAÇÃO'!$A$11:$J$458,10,FALSE)</f>
        <v>32.4</v>
      </c>
      <c r="J402" s="439">
        <f t="shared" si="30"/>
        <v>0</v>
      </c>
      <c r="K402" s="153">
        <f t="shared" si="31"/>
        <v>0.99999000000000005</v>
      </c>
      <c r="L402" s="145" t="str">
        <f t="shared" si="32"/>
        <v>C</v>
      </c>
      <c r="M402" s="46"/>
      <c r="N402" s="112">
        <f t="shared" si="33"/>
        <v>29973717.48</v>
      </c>
      <c r="O402" s="112">
        <f>VLOOKUP(A402,'PLANILHA S DESONERAÇÃO'!$A$11:$J$458,7,FALSE)</f>
        <v>4.34</v>
      </c>
      <c r="P402" s="46"/>
      <c r="Q402" s="176"/>
      <c r="R402" s="177"/>
      <c r="S402" s="177"/>
      <c r="T402" s="46"/>
      <c r="U402" s="46"/>
      <c r="V402" s="46"/>
    </row>
    <row r="403" spans="1:22" ht="22.5" x14ac:dyDescent="0.25">
      <c r="A403" s="142" t="str">
        <f>'PLANILHA S DESONERAÇÃO'!A330</f>
        <v>1.5.2.7.1</v>
      </c>
      <c r="B403" s="145">
        <f>VLOOKUP(A403,'PLANILHA S DESONERAÇÃO'!$A$12:$J$458,2,FALSE)</f>
        <v>93653</v>
      </c>
      <c r="C403" s="149" t="str">
        <f>VLOOKUP(A403,'PLANILHA S DESONERAÇÃO'!$A$12:$J$458,4,FALSE)</f>
        <v>DISJUNTOR MONOPOLAR TIPO DIN, CORRENTE NOMINAL DE 10A - FORNECIMENTO E INSTALAÇÃO. AF_04/2016</v>
      </c>
      <c r="D403" s="145" t="str">
        <f>VLOOKUP(A403,'PLANILHA S DESONERAÇÃO'!$A$12:$J$458,3,FALSE)</f>
        <v>SINAPI</v>
      </c>
      <c r="E403" s="145"/>
      <c r="F403" s="145" t="str">
        <f>VLOOKUP(A403,'PLANILHA S DESONERAÇÃO'!$A$12:$J$458,5,FALSE)</f>
        <v>UN</v>
      </c>
      <c r="G403" s="145">
        <f>VLOOKUP(A403,'PLANILHA S DESONERAÇÃO'!$A$11:$J$458,6,FALSE)</f>
        <v>2</v>
      </c>
      <c r="H403" s="158">
        <f>VLOOKUP(A403,'PLANILHA S DESONERAÇÃO'!$A$12:$J$458,9,FALSE)</f>
        <v>13.92</v>
      </c>
      <c r="I403" s="158">
        <f>VLOOKUP(A403,'PLANILHA S DESONERAÇÃO'!$A$11:$J$458,10,FALSE)</f>
        <v>27.84</v>
      </c>
      <c r="J403" s="439">
        <f t="shared" si="30"/>
        <v>0</v>
      </c>
      <c r="K403" s="153">
        <f t="shared" si="31"/>
        <v>1</v>
      </c>
      <c r="L403" s="145" t="str">
        <f t="shared" si="32"/>
        <v>C</v>
      </c>
      <c r="M403" s="46"/>
      <c r="N403" s="112">
        <f t="shared" si="33"/>
        <v>29973745.32</v>
      </c>
      <c r="O403" s="112">
        <f>VLOOKUP(A403,'PLANILHA S DESONERAÇÃO'!$A$11:$J$458,7,FALSE)</f>
        <v>11.18</v>
      </c>
      <c r="P403" s="46"/>
      <c r="Q403" s="176"/>
      <c r="R403" s="177"/>
      <c r="S403" s="177"/>
      <c r="T403" s="46"/>
      <c r="U403" s="46"/>
      <c r="V403" s="46"/>
    </row>
    <row r="404" spans="1:22" ht="33.75" x14ac:dyDescent="0.25">
      <c r="A404" s="142" t="str">
        <f>'PLANILHA S DESONERAÇÃO'!A207</f>
        <v>1.4.9.8</v>
      </c>
      <c r="B404" s="145">
        <f>VLOOKUP(A404,'PLANILHA S DESONERAÇÃO'!$A$12:$J$458,2,FALSE)</f>
        <v>89426</v>
      </c>
      <c r="C404" s="149" t="str">
        <f>VLOOKUP(A404,'PLANILHA S DESONERAÇÃO'!$A$12:$J$458,4,FALSE)</f>
        <v>LUVA DE REDUÇÃO, PVC, SOLDÁVEL, DN 32MM X 25MM, INSTALADO EM RAMAL DE DISTRIBUIÇÃO DE ÁGUA - FORNECIMENTO E INSTALAÇÃO. AF_06/2022</v>
      </c>
      <c r="D404" s="145" t="str">
        <f>VLOOKUP(A404,'PLANILHA S DESONERAÇÃO'!$A$12:$J$458,3,FALSE)</f>
        <v>SINAPI</v>
      </c>
      <c r="E404" s="145"/>
      <c r="F404" s="145" t="str">
        <f>VLOOKUP(A404,'PLANILHA S DESONERAÇÃO'!$A$12:$J$458,5,FALSE)</f>
        <v>UN</v>
      </c>
      <c r="G404" s="145">
        <f>VLOOKUP(A404,'PLANILHA S DESONERAÇÃO'!$A$11:$J$458,6,FALSE)</f>
        <v>2</v>
      </c>
      <c r="H404" s="158">
        <f>VLOOKUP(A404,'PLANILHA S DESONERAÇÃO'!$A$12:$J$458,9,FALSE)</f>
        <v>12.94</v>
      </c>
      <c r="I404" s="158">
        <f>VLOOKUP(A404,'PLANILHA S DESONERAÇÃO'!$A$11:$J$458,10,FALSE)</f>
        <v>25.88</v>
      </c>
      <c r="J404" s="439">
        <f t="shared" si="30"/>
        <v>0</v>
      </c>
      <c r="K404" s="153">
        <f t="shared" si="31"/>
        <v>1</v>
      </c>
      <c r="L404" s="145" t="str">
        <f t="shared" si="32"/>
        <v>C</v>
      </c>
      <c r="M404" s="46"/>
      <c r="N404" s="112">
        <f t="shared" si="33"/>
        <v>29973771.199999999</v>
      </c>
      <c r="O404" s="112">
        <f>VLOOKUP(A404,'PLANILHA S DESONERAÇÃO'!$A$11:$J$458,7,FALSE)</f>
        <v>10.39</v>
      </c>
      <c r="P404" s="46"/>
      <c r="Q404" s="176"/>
      <c r="R404" s="177"/>
      <c r="S404" s="177"/>
      <c r="T404" s="46"/>
      <c r="U404" s="46"/>
      <c r="V404" s="46"/>
    </row>
    <row r="405" spans="1:22" ht="22.5" x14ac:dyDescent="0.25">
      <c r="A405" s="142" t="str">
        <f>'PLANILHA S DESONERAÇÃO'!A290</f>
        <v>1.5.2.3.12</v>
      </c>
      <c r="B405" s="145" t="str">
        <f>VLOOKUP(A405,'PLANILHA S DESONERAÇÃO'!$A$12:$J$458,2,FALSE)</f>
        <v>COMP-25</v>
      </c>
      <c r="C405" s="149" t="str">
        <f>VLOOKUP(A405,'PLANILHA S DESONERAÇÃO'!$A$12:$J$458,4,FALSE)</f>
        <v>TERMINAL A COMPRESSAO EM COBRE ESTANHADO PARA CABO 10 MM2, 1 FURO E 1 COMPRESSAO, PARA PARAFUSO DE FIXACAO M6</v>
      </c>
      <c r="D405" s="145" t="str">
        <f>VLOOKUP(A405,'PLANILHA S DESONERAÇÃO'!$A$12:$J$458,3,FALSE)</f>
        <v>Composições Próprias</v>
      </c>
      <c r="E405" s="145"/>
      <c r="F405" s="145" t="str">
        <f>VLOOKUP(A405,'PLANILHA S DESONERAÇÃO'!$A$12:$J$458,5,FALSE)</f>
        <v>UN</v>
      </c>
      <c r="G405" s="145">
        <f>VLOOKUP(A405,'PLANILHA S DESONERAÇÃO'!$A$11:$J$458,6,FALSE)</f>
        <v>10</v>
      </c>
      <c r="H405" s="158">
        <f>VLOOKUP(A405,'PLANILHA S DESONERAÇÃO'!$A$12:$J$458,9,FALSE)</f>
        <v>2.35</v>
      </c>
      <c r="I405" s="158">
        <f>VLOOKUP(A405,'PLANILHA S DESONERAÇÃO'!$A$11:$J$458,10,FALSE)</f>
        <v>23.5</v>
      </c>
      <c r="J405" s="439">
        <f t="shared" si="30"/>
        <v>0</v>
      </c>
      <c r="K405" s="153">
        <f t="shared" si="31"/>
        <v>1</v>
      </c>
      <c r="L405" s="145" t="str">
        <f t="shared" si="32"/>
        <v>C</v>
      </c>
      <c r="M405" s="46"/>
      <c r="N405" s="112">
        <f t="shared" si="33"/>
        <v>29973794.699999999</v>
      </c>
      <c r="O405" s="112">
        <f>VLOOKUP(A405,'PLANILHA S DESONERAÇÃO'!$A$11:$J$458,7,FALSE)</f>
        <v>1.89</v>
      </c>
      <c r="P405" s="46"/>
      <c r="Q405" s="176"/>
      <c r="R405" s="177"/>
      <c r="S405" s="177"/>
      <c r="T405" s="46"/>
      <c r="U405" s="46"/>
      <c r="V405" s="46"/>
    </row>
    <row r="406" spans="1:22" ht="22.5" x14ac:dyDescent="0.25">
      <c r="A406" s="142" t="str">
        <f>'PLANILHA S DESONERAÇÃO'!A289</f>
        <v>1.5.2.3.11</v>
      </c>
      <c r="B406" s="145" t="str">
        <f>VLOOKUP(A406,'PLANILHA S DESONERAÇÃO'!$A$12:$J$458,2,FALSE)</f>
        <v>COMP-24</v>
      </c>
      <c r="C406" s="149" t="str">
        <f>VLOOKUP(A406,'PLANILHA S DESONERAÇÃO'!$A$12:$J$458,4,FALSE)</f>
        <v>TERMINAL A COMPRESSAO EM COBRE ESTANHADO PARA CABO 6 MM2, 1 FURO E 1 COMPRESSAO, PARA PARAFUSO DE FIXACAO M6</v>
      </c>
      <c r="D406" s="145" t="str">
        <f>VLOOKUP(A406,'PLANILHA S DESONERAÇÃO'!$A$12:$J$458,3,FALSE)</f>
        <v>Composições Próprias</v>
      </c>
      <c r="E406" s="145"/>
      <c r="F406" s="145" t="str">
        <f>VLOOKUP(A406,'PLANILHA S DESONERAÇÃO'!$A$12:$J$458,5,FALSE)</f>
        <v>UN</v>
      </c>
      <c r="G406" s="145">
        <f>VLOOKUP(A406,'PLANILHA S DESONERAÇÃO'!$A$11:$J$458,6,FALSE)</f>
        <v>10</v>
      </c>
      <c r="H406" s="158">
        <f>VLOOKUP(A406,'PLANILHA S DESONERAÇÃO'!$A$12:$J$458,9,FALSE)</f>
        <v>2.19</v>
      </c>
      <c r="I406" s="158">
        <f>VLOOKUP(A406,'PLANILHA S DESONERAÇÃO'!$A$11:$J$458,10,FALSE)</f>
        <v>21.9</v>
      </c>
      <c r="J406" s="439">
        <f t="shared" si="30"/>
        <v>0</v>
      </c>
      <c r="K406" s="153">
        <f t="shared" si="31"/>
        <v>1</v>
      </c>
      <c r="L406" s="145" t="str">
        <f t="shared" si="32"/>
        <v>C</v>
      </c>
      <c r="M406" s="46"/>
      <c r="N406" s="112">
        <f t="shared" si="33"/>
        <v>29973816.600000001</v>
      </c>
      <c r="O406" s="112">
        <f>VLOOKUP(A406,'PLANILHA S DESONERAÇÃO'!$A$11:$J$458,7,FALSE)</f>
        <v>1.76</v>
      </c>
      <c r="P406" s="46"/>
      <c r="Q406" s="176"/>
      <c r="R406" s="177"/>
      <c r="S406" s="177"/>
      <c r="T406" s="46"/>
      <c r="U406" s="46"/>
      <c r="V406" s="46"/>
    </row>
    <row r="407" spans="1:22" ht="33.75" x14ac:dyDescent="0.25">
      <c r="A407" s="142" t="str">
        <f>'PLANILHA S DESONERAÇÃO'!A219</f>
        <v>1.4.9.20</v>
      </c>
      <c r="B407" s="145">
        <f>VLOOKUP(A407,'PLANILHA S DESONERAÇÃO'!$A$12:$J$458,2,FALSE)</f>
        <v>104348</v>
      </c>
      <c r="C407" s="149" t="str">
        <f>VLOOKUP(A407,'PLANILHA S DESONERAÇÃO'!$A$12:$J$458,4,FALSE)</f>
        <v>TERMINAL DE VENTILAÇÃO, PVC, SÉRIE NORMAL, ESGOTO PREDIAL, DN 50 MM, JUNTA SOLDÁVEL, FORNECIDO E INSTALADO EM PRUMADA DE ESGOTO SANITÁRIO OU VENTILAÇÃO. AF_08/2022</v>
      </c>
      <c r="D407" s="145" t="str">
        <f>VLOOKUP(A407,'PLANILHA S DESONERAÇÃO'!$A$12:$J$458,3,FALSE)</f>
        <v>SINAPI</v>
      </c>
      <c r="E407" s="145"/>
      <c r="F407" s="145" t="str">
        <f>VLOOKUP(A407,'PLANILHA S DESONERAÇÃO'!$A$12:$J$458,5,FALSE)</f>
        <v>UN</v>
      </c>
      <c r="G407" s="145">
        <f>VLOOKUP(A407,'PLANILHA S DESONERAÇÃO'!$A$11:$J$458,6,FALSE)</f>
        <v>1</v>
      </c>
      <c r="H407" s="158">
        <f>VLOOKUP(A407,'PLANILHA S DESONERAÇÃO'!$A$12:$J$458,9,FALSE)</f>
        <v>19.25</v>
      </c>
      <c r="I407" s="158">
        <f>VLOOKUP(A407,'PLANILHA S DESONERAÇÃO'!$A$11:$J$458,10,FALSE)</f>
        <v>19.25</v>
      </c>
      <c r="J407" s="439">
        <f t="shared" si="30"/>
        <v>0</v>
      </c>
      <c r="K407" s="153">
        <f t="shared" si="31"/>
        <v>1</v>
      </c>
      <c r="L407" s="145" t="str">
        <f t="shared" si="32"/>
        <v>C</v>
      </c>
      <c r="M407" s="46"/>
      <c r="N407" s="112">
        <f t="shared" si="33"/>
        <v>29973835.850000001</v>
      </c>
      <c r="O407" s="112">
        <f>VLOOKUP(A407,'PLANILHA S DESONERAÇÃO'!$A$11:$J$458,7,FALSE)</f>
        <v>15.46</v>
      </c>
      <c r="P407" s="46"/>
      <c r="Q407" s="176"/>
      <c r="R407" s="177"/>
      <c r="S407" s="177"/>
      <c r="T407" s="46"/>
      <c r="U407" s="46"/>
      <c r="V407" s="46"/>
    </row>
    <row r="408" spans="1:22" ht="22.5" x14ac:dyDescent="0.25">
      <c r="A408" s="142" t="str">
        <f>'PLANILHA S DESONERAÇÃO'!A332</f>
        <v>1.5.2.7.3</v>
      </c>
      <c r="B408" s="145">
        <f>VLOOKUP(A408,'PLANILHA S DESONERAÇÃO'!$A$12:$J$458,2,FALSE)</f>
        <v>93657</v>
      </c>
      <c r="C408" s="149" t="str">
        <f>VLOOKUP(A408,'PLANILHA S DESONERAÇÃO'!$A$12:$J$458,4,FALSE)</f>
        <v>DISJUNTOR MONOPOLAR TIPO DIN, CORRENTE NOMINAL DE 32A - FORNECIMENTO E INSTALAÇÃO. AF_04/2016</v>
      </c>
      <c r="D408" s="145" t="str">
        <f>VLOOKUP(A408,'PLANILHA S DESONERAÇÃO'!$A$12:$J$458,3,FALSE)</f>
        <v>SINAPI</v>
      </c>
      <c r="E408" s="145"/>
      <c r="F408" s="145" t="str">
        <f>VLOOKUP(A408,'PLANILHA S DESONERAÇÃO'!$A$12:$J$458,5,FALSE)</f>
        <v>UN</v>
      </c>
      <c r="G408" s="145">
        <f>VLOOKUP(A408,'PLANILHA S DESONERAÇÃO'!$A$11:$J$458,6,FALSE)</f>
        <v>1</v>
      </c>
      <c r="H408" s="158">
        <f>VLOOKUP(A408,'PLANILHA S DESONERAÇÃO'!$A$12:$J$458,9,FALSE)</f>
        <v>18.7</v>
      </c>
      <c r="I408" s="158">
        <f>VLOOKUP(A408,'PLANILHA S DESONERAÇÃO'!$A$11:$J$458,10,FALSE)</f>
        <v>18.7</v>
      </c>
      <c r="J408" s="439">
        <f t="shared" si="30"/>
        <v>0</v>
      </c>
      <c r="K408" s="153">
        <f t="shared" si="31"/>
        <v>1</v>
      </c>
      <c r="L408" s="145" t="str">
        <f t="shared" si="32"/>
        <v>C</v>
      </c>
      <c r="M408" s="46"/>
      <c r="N408" s="112">
        <f t="shared" si="33"/>
        <v>29973854.550000001</v>
      </c>
      <c r="O408" s="112">
        <f>VLOOKUP(A408,'PLANILHA S DESONERAÇÃO'!$A$11:$J$458,7,FALSE)</f>
        <v>15.02</v>
      </c>
      <c r="P408" s="46"/>
      <c r="Q408" s="176"/>
      <c r="R408" s="177"/>
      <c r="S408" s="177"/>
      <c r="T408" s="46"/>
      <c r="U408" s="46"/>
      <c r="V408" s="46"/>
    </row>
    <row r="409" spans="1:22" ht="33.75" x14ac:dyDescent="0.25">
      <c r="A409" s="142" t="str">
        <f>'PLANILHA S DESONERAÇÃO'!A203</f>
        <v>1.4.9.4</v>
      </c>
      <c r="B409" s="145">
        <f>VLOOKUP(A409,'PLANILHA S DESONERAÇÃO'!$A$12:$J$458,2,FALSE)</f>
        <v>89383</v>
      </c>
      <c r="C409" s="149" t="str">
        <f>VLOOKUP(A409,'PLANILHA S DESONERAÇÃO'!$A$12:$J$458,4,FALSE)</f>
        <v>ADAPTADOR CURTO COM BOLSA E ROSCA PARA REGISTRO, PVC, SOLDÁVEL, DN 25MM X 3/4 , INSTALADO EM RAMAL OU SUB-RAMAL DE ÁGUA - FORNECIMENTO E INSTALAÇÃO. AF_06/2022</v>
      </c>
      <c r="D409" s="145" t="str">
        <f>VLOOKUP(A409,'PLANILHA S DESONERAÇÃO'!$A$12:$J$458,3,FALSE)</f>
        <v>SINAPI</v>
      </c>
      <c r="E409" s="145"/>
      <c r="F409" s="145" t="str">
        <f>VLOOKUP(A409,'PLANILHA S DESONERAÇÃO'!$A$12:$J$458,5,FALSE)</f>
        <v>UN</v>
      </c>
      <c r="G409" s="145">
        <f>VLOOKUP(A409,'PLANILHA S DESONERAÇÃO'!$A$11:$J$458,6,FALSE)</f>
        <v>2</v>
      </c>
      <c r="H409" s="158">
        <f>VLOOKUP(A409,'PLANILHA S DESONERAÇÃO'!$A$12:$J$458,9,FALSE)</f>
        <v>8.27</v>
      </c>
      <c r="I409" s="158">
        <f>VLOOKUP(A409,'PLANILHA S DESONERAÇÃO'!$A$11:$J$458,10,FALSE)</f>
        <v>16.54</v>
      </c>
      <c r="J409" s="439">
        <f t="shared" si="30"/>
        <v>0</v>
      </c>
      <c r="K409" s="153">
        <f t="shared" si="31"/>
        <v>1</v>
      </c>
      <c r="L409" s="145" t="str">
        <f t="shared" si="32"/>
        <v>C</v>
      </c>
      <c r="M409" s="46"/>
      <c r="N409" s="112">
        <f t="shared" si="33"/>
        <v>29973871.09</v>
      </c>
      <c r="O409" s="112">
        <f>VLOOKUP(A409,'PLANILHA S DESONERAÇÃO'!$A$11:$J$458,7,FALSE)</f>
        <v>6.64</v>
      </c>
      <c r="P409" s="46"/>
      <c r="Q409" s="176"/>
      <c r="R409" s="177"/>
      <c r="S409" s="177"/>
      <c r="T409" s="46"/>
      <c r="U409" s="46"/>
      <c r="V409" s="46"/>
    </row>
    <row r="410" spans="1:22" x14ac:dyDescent="0.25">
      <c r="A410" s="142" t="str">
        <f>'PLANILHA S DESONERAÇÃO'!A327</f>
        <v>1.5.2.6.6</v>
      </c>
      <c r="B410" s="145">
        <f>VLOOKUP(A410,'PLANILHA S DESONERAÇÃO'!$A$12:$J$458,2,FALSE)</f>
        <v>180217</v>
      </c>
      <c r="C410" s="149" t="str">
        <f>VLOOKUP(A410,'PLANILHA S DESONERAÇÃO'!$A$12:$J$458,4,FALSE)</f>
        <v>Espelho para caixa estampada 4 x 2"</v>
      </c>
      <c r="D410" s="145" t="str">
        <f>VLOOKUP(A410,'PLANILHA S DESONERAÇÃO'!$A$12:$J$458,3,FALSE)</f>
        <v>DER-ES</v>
      </c>
      <c r="E410" s="145"/>
      <c r="F410" s="145" t="str">
        <f>VLOOKUP(A410,'PLANILHA S DESONERAÇÃO'!$A$12:$J$458,5,FALSE)</f>
        <v>und</v>
      </c>
      <c r="G410" s="145">
        <f>VLOOKUP(A410,'PLANILHA S DESONERAÇÃO'!$A$11:$J$458,6,FALSE)</f>
        <v>1</v>
      </c>
      <c r="H410" s="158">
        <f>VLOOKUP(A410,'PLANILHA S DESONERAÇÃO'!$A$12:$J$458,9,FALSE)</f>
        <v>12</v>
      </c>
      <c r="I410" s="158">
        <f>VLOOKUP(A410,'PLANILHA S DESONERAÇÃO'!$A$11:$J$458,10,FALSE)</f>
        <v>12</v>
      </c>
      <c r="J410" s="439">
        <f t="shared" si="30"/>
        <v>0</v>
      </c>
      <c r="K410" s="153">
        <f t="shared" si="31"/>
        <v>1</v>
      </c>
      <c r="L410" s="145" t="str">
        <f t="shared" si="32"/>
        <v>C</v>
      </c>
      <c r="M410" s="46"/>
      <c r="N410" s="112">
        <f t="shared" si="33"/>
        <v>29973883.09</v>
      </c>
      <c r="O410" s="112">
        <f>VLOOKUP(A410,'PLANILHA S DESONERAÇÃO'!$A$11:$J$458,7,FALSE)</f>
        <v>9.64</v>
      </c>
      <c r="P410" s="46"/>
      <c r="Q410" s="176"/>
      <c r="R410" s="177"/>
      <c r="S410" s="177"/>
      <c r="T410" s="46"/>
      <c r="U410" s="46"/>
      <c r="V410" s="46"/>
    </row>
    <row r="411" spans="1:22" ht="33.75" x14ac:dyDescent="0.25">
      <c r="A411" s="142" t="str">
        <f>'PLANILHA S DESONERAÇÃO'!A209</f>
        <v>1.4.9.10</v>
      </c>
      <c r="B411" s="145">
        <f>VLOOKUP(A411,'PLANILHA S DESONERAÇÃO'!$A$12:$J$458,2,FALSE)</f>
        <v>89419</v>
      </c>
      <c r="C411" s="149" t="str">
        <f>VLOOKUP(A411,'PLANILHA S DESONERAÇÃO'!$A$12:$J$458,4,FALSE)</f>
        <v>LUVA DE REDUÇÃO, PVC, SOLDÁVEL, DN 25MM X 1/2, INSTALADO EM RAMAL DE DISTRIBUIÇÃO DE ÁGUA - FORNECIMENTO E INSTALAÇÃO. AF_12/2014</v>
      </c>
      <c r="D411" s="145" t="str">
        <f>VLOOKUP(A411,'PLANILHA S DESONERAÇÃO'!$A$12:$J$458,3,FALSE)</f>
        <v>SINAPI</v>
      </c>
      <c r="E411" s="145"/>
      <c r="F411" s="145" t="str">
        <f>VLOOKUP(A411,'PLANILHA S DESONERAÇÃO'!$A$12:$J$458,5,FALSE)</f>
        <v>UN</v>
      </c>
      <c r="G411" s="145">
        <f>VLOOKUP(A411,'PLANILHA S DESONERAÇÃO'!$A$11:$J$458,6,FALSE)</f>
        <v>1</v>
      </c>
      <c r="H411" s="158">
        <f>VLOOKUP(A411,'PLANILHA S DESONERAÇÃO'!$A$12:$J$458,9,FALSE)</f>
        <v>8.59</v>
      </c>
      <c r="I411" s="158">
        <f>VLOOKUP(A411,'PLANILHA S DESONERAÇÃO'!$A$11:$J$458,10,FALSE)</f>
        <v>8.59</v>
      </c>
      <c r="J411" s="439">
        <f t="shared" si="30"/>
        <v>0</v>
      </c>
      <c r="K411" s="153">
        <f t="shared" si="31"/>
        <v>1</v>
      </c>
      <c r="L411" s="145" t="str">
        <f t="shared" si="32"/>
        <v>C</v>
      </c>
      <c r="M411" s="46"/>
      <c r="N411" s="112">
        <f t="shared" si="33"/>
        <v>29973891.68</v>
      </c>
      <c r="O411" s="112">
        <f>VLOOKUP(A411,'PLANILHA S DESONERAÇÃO'!$A$11:$J$458,7,FALSE)</f>
        <v>6.9</v>
      </c>
      <c r="P411" s="46"/>
      <c r="Q411" s="176"/>
      <c r="R411" s="177"/>
      <c r="S411" s="177"/>
      <c r="T411" s="46"/>
      <c r="U411" s="46"/>
      <c r="V411" s="46"/>
    </row>
    <row r="412" spans="1:22" x14ac:dyDescent="0.25">
      <c r="A412" s="437" t="str">
        <f>'PLANILHA S DESONERAÇÃO'!A361</f>
        <v>1.5.3.12</v>
      </c>
      <c r="B412" s="145">
        <f>VLOOKUP(A412,'PLANILHA S DESONERAÇÃO'!$A$12:$J$458,2,FALSE)</f>
        <v>10378</v>
      </c>
      <c r="C412" s="149" t="str">
        <f>VLOOKUP(A412,'PLANILHA S DESONERAÇÃO'!$A$12:$J$458,4,FALSE)</f>
        <v>Placa em alumínio espessura = 1,5mm</v>
      </c>
      <c r="D412" s="145" t="str">
        <f>VLOOKUP(A412,'PLANILHA S DESONERAÇÃO'!$A$12:$J$458,3,FALSE)</f>
        <v>DER-ES</v>
      </c>
      <c r="E412" s="145"/>
      <c r="F412" s="145" t="str">
        <f>VLOOKUP(A412,'PLANILHA S DESONERAÇÃO'!$A$12:$J$458,5,FALSE)</f>
        <v>M2</v>
      </c>
      <c r="G412" s="145">
        <f>VLOOKUP(A412,'PLANILHA S DESONERAÇÃO'!$A$11:$J$458,6,FALSE)</f>
        <v>0.01</v>
      </c>
      <c r="H412" s="158">
        <f>VLOOKUP(A412,'PLANILHA S DESONERAÇÃO'!$A$12:$J$458,9,FALSE)</f>
        <v>238.53</v>
      </c>
      <c r="I412" s="158">
        <f>VLOOKUP(A412,'PLANILHA S DESONERAÇÃO'!$A$11:$J$458,10,FALSE)</f>
        <v>2.39</v>
      </c>
      <c r="J412" s="439">
        <f t="shared" si="30"/>
        <v>0</v>
      </c>
      <c r="K412" s="153">
        <f t="shared" si="31"/>
        <v>1</v>
      </c>
      <c r="L412" s="145" t="str">
        <f t="shared" si="32"/>
        <v>C</v>
      </c>
      <c r="M412" s="46"/>
      <c r="N412" s="112">
        <f t="shared" si="33"/>
        <v>29973894.07</v>
      </c>
      <c r="O412" s="112">
        <f>VLOOKUP(A412,'PLANILHA S DESONERAÇÃO'!$A$11:$J$458,7,FALSE)</f>
        <v>191.56</v>
      </c>
      <c r="P412" s="46"/>
      <c r="Q412" s="176" t="b">
        <f>I412=VLOOKUP(A412,'PLANILHA S DESONERAÇÃO'!$A$11:$J$459,10,)</f>
        <v>1</v>
      </c>
      <c r="R412" s="177">
        <f>$I$417</f>
        <v>0</v>
      </c>
      <c r="S412" s="177">
        <f>R412-'PLANILHA S DESONERAÇÃO'!$J$459</f>
        <v>-29973894.07</v>
      </c>
      <c r="T412" s="46"/>
      <c r="U412" s="46"/>
      <c r="V412" s="46"/>
    </row>
    <row r="413" spans="1:22" ht="15.75" customHeight="1" x14ac:dyDescent="0.25">
      <c r="N413" s="105"/>
    </row>
    <row r="414" spans="1:22" ht="15.75" customHeight="1" x14ac:dyDescent="0.25">
      <c r="B414" s="170"/>
      <c r="C414" s="171"/>
      <c r="D414" s="170"/>
      <c r="E414" s="170"/>
      <c r="F414" s="170"/>
      <c r="G414" s="170"/>
      <c r="H414" s="170"/>
      <c r="I414" s="172"/>
      <c r="J414" s="173"/>
      <c r="K414" s="173"/>
      <c r="L414" s="174"/>
      <c r="M414" s="173"/>
      <c r="N414" s="179" t="s">
        <v>32434</v>
      </c>
      <c r="O414" s="114" t="s">
        <v>32435</v>
      </c>
      <c r="P414" s="114" t="s">
        <v>24949</v>
      </c>
      <c r="Q414" s="114" t="s">
        <v>24950</v>
      </c>
      <c r="R414" s="114" t="s">
        <v>24947</v>
      </c>
    </row>
    <row r="415" spans="1:22" ht="15.75" customHeight="1" x14ac:dyDescent="0.25">
      <c r="L415" s="147"/>
      <c r="M415" s="154"/>
      <c r="N415" s="109" t="s">
        <v>1100</v>
      </c>
      <c r="O415" s="110">
        <v>0.8</v>
      </c>
      <c r="P415" s="111">
        <f>SUMIF($L$13:$L$413,N415,$I$13:$I$413)</f>
        <v>23977591.899999999</v>
      </c>
      <c r="Q415" s="115">
        <f>COUNTIF($L$12:$L$413,N415)</f>
        <v>21</v>
      </c>
      <c r="R415" s="116">
        <f>Q415/(COUNTA($L$13:$L$197))</f>
        <v>0.11351</v>
      </c>
    </row>
    <row r="416" spans="1:22" ht="15.75" customHeight="1" x14ac:dyDescent="0.25">
      <c r="L416" s="147"/>
      <c r="M416" s="154"/>
      <c r="N416" s="109" t="s">
        <v>1101</v>
      </c>
      <c r="O416" s="110">
        <v>0.95</v>
      </c>
      <c r="P416" s="111">
        <f>SUMIF($L$13:$L$413,N416,$I$13:$I$413)</f>
        <v>4491727.67</v>
      </c>
      <c r="Q416" s="115">
        <f>COUNTIF($L$12:$L$413,N416)</f>
        <v>41</v>
      </c>
      <c r="R416" s="116">
        <f>Q416/(COUNTA($L$13:$L$197))</f>
        <v>0.22162000000000001</v>
      </c>
    </row>
    <row r="417" spans="1:22" ht="15.75" customHeight="1" x14ac:dyDescent="0.25">
      <c r="A417" s="170"/>
      <c r="I417" s="172"/>
      <c r="L417" s="147"/>
      <c r="M417" s="154"/>
      <c r="N417" s="109" t="s">
        <v>19</v>
      </c>
      <c r="O417" s="110">
        <v>1</v>
      </c>
      <c r="P417" s="111">
        <f>SUMIF($L$13:$L$413,N417,$I$13:$I$413)</f>
        <v>1504574.5</v>
      </c>
      <c r="Q417" s="115">
        <f>COUNTIF($L$12:$L$413,N417)</f>
        <v>338</v>
      </c>
      <c r="R417" s="116">
        <f>Q417/(COUNTA($L$13:$L$197))</f>
        <v>1.8270299999999999</v>
      </c>
    </row>
    <row r="418" spans="1:22" x14ac:dyDescent="0.25">
      <c r="B418" s="170"/>
      <c r="C418" s="171"/>
      <c r="D418" s="170"/>
      <c r="E418" s="170"/>
      <c r="F418" s="170"/>
      <c r="G418" s="170"/>
      <c r="H418" s="170"/>
      <c r="J418" s="173"/>
      <c r="K418" s="173"/>
      <c r="L418"/>
      <c r="M418" s="46"/>
      <c r="P418" s="46"/>
      <c r="R418" s="46"/>
      <c r="S418" s="46"/>
      <c r="T418" s="46"/>
      <c r="U418" s="46"/>
      <c r="V418" s="46"/>
    </row>
    <row r="419" spans="1:22" ht="15.75" customHeight="1" x14ac:dyDescent="0.25">
      <c r="L419" s="147"/>
      <c r="N419" s="438">
        <f>'PLANILHA S DESONERAÇÃO'!J459</f>
        <v>29973894.07</v>
      </c>
      <c r="O419" s="438"/>
      <c r="Q419" s="108"/>
    </row>
    <row r="420" spans="1:22" ht="15.75" customHeight="1" x14ac:dyDescent="0.25">
      <c r="L420" s="147"/>
    </row>
    <row r="421" spans="1:22" ht="15.75" customHeight="1" x14ac:dyDescent="0.25">
      <c r="L421" s="147"/>
    </row>
    <row r="422" spans="1:22" ht="15.75" customHeight="1" x14ac:dyDescent="0.25">
      <c r="L422" s="147"/>
    </row>
    <row r="423" spans="1:22" ht="15.75" customHeight="1" x14ac:dyDescent="0.25">
      <c r="L423" s="147"/>
    </row>
    <row r="424" spans="1:22" ht="15.75" customHeight="1" x14ac:dyDescent="0.25"/>
    <row r="425" spans="1:22" ht="15.75" customHeight="1" x14ac:dyDescent="0.25"/>
    <row r="426" spans="1:22" ht="15.75" customHeight="1" x14ac:dyDescent="0.25"/>
    <row r="427" spans="1:22" ht="15.75" customHeight="1" x14ac:dyDescent="0.25"/>
    <row r="428" spans="1:22" ht="15.75" customHeight="1" x14ac:dyDescent="0.25"/>
    <row r="429" spans="1:22" ht="15.75" customHeight="1" x14ac:dyDescent="0.25"/>
    <row r="430" spans="1:22" ht="15.75" customHeight="1" x14ac:dyDescent="0.25"/>
    <row r="431" spans="1:22" ht="15.75" customHeight="1" x14ac:dyDescent="0.25"/>
    <row r="432" spans="1:2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sheetData>
  <autoFilter ref="A12:L57" xr:uid="{00000000-0001-0000-0300-000000000000}">
    <sortState xmlns:xlrd2="http://schemas.microsoft.com/office/spreadsheetml/2017/richdata2" ref="A13:L412">
      <sortCondition descending="1" ref="I12:I57"/>
    </sortState>
  </autoFilter>
  <mergeCells count="14">
    <mergeCell ref="H6:H7"/>
    <mergeCell ref="F8:G8"/>
    <mergeCell ref="F9:G9"/>
    <mergeCell ref="C11:D11"/>
    <mergeCell ref="B1:L1"/>
    <mergeCell ref="B2:E3"/>
    <mergeCell ref="F2:G3"/>
    <mergeCell ref="H2:H3"/>
    <mergeCell ref="I2:L9"/>
    <mergeCell ref="B4:E5"/>
    <mergeCell ref="F4:G5"/>
    <mergeCell ref="H4:H5"/>
    <mergeCell ref="B6:E9"/>
    <mergeCell ref="F6:G7"/>
  </mergeCells>
  <conditionalFormatting sqref="B414 B418 B13:B412">
    <cfRule type="duplicateValues" dxfId="16" priority="6"/>
    <cfRule type="duplicateValues" dxfId="15" priority="7"/>
  </conditionalFormatting>
  <conditionalFormatting sqref="B414:C414 B418:C418 B13:C412">
    <cfRule type="duplicateValues" dxfId="14" priority="8"/>
  </conditionalFormatting>
  <conditionalFormatting sqref="B13:L412 B414:M414 B418:H418 J418:K418">
    <cfRule type="expression" dxfId="13" priority="10">
      <formula>$L13=$N$417</formula>
    </cfRule>
    <cfRule type="expression" dxfId="12" priority="11">
      <formula>$L13=$N$416</formula>
    </cfRule>
    <cfRule type="expression" dxfId="11" priority="12">
      <formula>$L13=$N$415</formula>
    </cfRule>
  </conditionalFormatting>
  <conditionalFormatting sqref="C414 C418 C13:C412">
    <cfRule type="duplicateValues" dxfId="10" priority="5"/>
  </conditionalFormatting>
  <conditionalFormatting sqref="H418 H414 H13:H412">
    <cfRule type="duplicateValues" dxfId="9" priority="9"/>
  </conditionalFormatting>
  <conditionalFormatting sqref="I417">
    <cfRule type="expression" dxfId="8" priority="13">
      <formula>$L418=$N$417</formula>
    </cfRule>
    <cfRule type="expression" dxfId="7" priority="14">
      <formula>$L418=$N$416</formula>
    </cfRule>
    <cfRule type="expression" dxfId="6" priority="15">
      <formula>$L418=$N$415</formula>
    </cfRule>
  </conditionalFormatting>
  <pageMargins left="0.27777777777777779" right="0.27777777777777779" top="0.27777777777777779" bottom="0.27777777777777779"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5BC3-779D-4222-99B3-D8D880323DC0}">
  <sheetPr>
    <tabColor rgb="FF00B050"/>
    <outlinePr summaryBelow="0"/>
    <pageSetUpPr fitToPage="1"/>
  </sheetPr>
  <dimension ref="A1:V578"/>
  <sheetViews>
    <sheetView topLeftCell="B1" zoomScale="85" zoomScaleNormal="85" workbookViewId="0">
      <selection activeCell="T4" sqref="T4"/>
    </sheetView>
  </sheetViews>
  <sheetFormatPr defaultColWidth="14.42578125" defaultRowHeight="15" customHeight="1" x14ac:dyDescent="0.25"/>
  <cols>
    <col min="1" max="1" width="14.42578125" hidden="1" customWidth="1"/>
    <col min="2" max="2" width="12.28515625" customWidth="1"/>
    <col min="3" max="3" width="55" style="57" customWidth="1"/>
    <col min="4" max="4" width="11.140625" bestFit="1" customWidth="1"/>
    <col min="5" max="5" width="8.28515625" hidden="1" customWidth="1"/>
    <col min="6" max="6" width="7.42578125" customWidth="1"/>
    <col min="7" max="7" width="10" customWidth="1"/>
    <col min="8" max="8" width="13.140625" bestFit="1" customWidth="1"/>
    <col min="9" max="9" width="17.42578125" style="159" bestFit="1" customWidth="1"/>
    <col min="10" max="10" width="7" style="154" customWidth="1"/>
    <col min="11" max="11" width="16.28515625" style="154" bestFit="1" customWidth="1"/>
    <col min="12" max="12" width="7.140625" style="146" customWidth="1"/>
    <col min="13" max="13" width="12.85546875" customWidth="1"/>
    <col min="14" max="14" width="16.42578125" bestFit="1" customWidth="1"/>
    <col min="15" max="15" width="13.85546875" bestFit="1" customWidth="1"/>
    <col min="16" max="16" width="12.85546875" hidden="1" customWidth="1"/>
    <col min="17" max="17" width="12.5703125" style="46" hidden="1" customWidth="1"/>
    <col min="18" max="18" width="13.7109375" hidden="1" customWidth="1"/>
    <col min="19" max="19" width="13.5703125" hidden="1" customWidth="1"/>
  </cols>
  <sheetData>
    <row r="1" spans="1:22" ht="15" customHeight="1" x14ac:dyDescent="0.25">
      <c r="B1" s="536" t="s">
        <v>94</v>
      </c>
      <c r="C1" s="472"/>
      <c r="D1" s="472"/>
      <c r="E1" s="472"/>
      <c r="F1" s="537"/>
      <c r="G1" s="537"/>
      <c r="H1" s="537"/>
      <c r="I1" s="472"/>
      <c r="J1" s="472"/>
      <c r="K1" s="472"/>
      <c r="L1" s="472"/>
      <c r="O1" s="105"/>
      <c r="Q1" s="175"/>
    </row>
    <row r="2" spans="1:22" ht="15" customHeight="1" x14ac:dyDescent="0.25">
      <c r="B2" s="538" t="str">
        <f>'PLANILHA S DESONERAÇÃO'!C2</f>
        <v>Obra: SISTEMA DE BOMBEAMENTO DE ÁGUAS PLUVIAIS DE PONTAL DAS GARÇAS, NO MUNICÍPIO DE VILA VELHA - ES</v>
      </c>
      <c r="C2" s="469"/>
      <c r="D2" s="469"/>
      <c r="E2" s="537"/>
      <c r="F2" s="540" t="s">
        <v>88</v>
      </c>
      <c r="G2" s="540"/>
      <c r="H2" s="540" t="s">
        <v>89</v>
      </c>
      <c r="I2" s="541"/>
      <c r="J2" s="469"/>
      <c r="K2" s="469"/>
      <c r="L2" s="470"/>
      <c r="O2" s="105"/>
    </row>
    <row r="3" spans="1:22" ht="15" customHeight="1" x14ac:dyDescent="0.25">
      <c r="B3" s="454"/>
      <c r="C3" s="455"/>
      <c r="D3" s="455"/>
      <c r="E3" s="539"/>
      <c r="F3" s="540"/>
      <c r="G3" s="540"/>
      <c r="H3" s="540"/>
      <c r="I3" s="450"/>
      <c r="J3" s="450"/>
      <c r="K3" s="450"/>
      <c r="L3" s="452"/>
      <c r="O3" s="105"/>
    </row>
    <row r="4" spans="1:22" ht="15" customHeight="1" x14ac:dyDescent="0.25">
      <c r="B4" s="543" t="str">
        <f>'PLANILHA S DESONERAÇÃO'!C4</f>
        <v>Local: BAIRRO PONTAL DAS GARÇAS, VILA VELHA-ES</v>
      </c>
      <c r="C4" s="544"/>
      <c r="D4" s="544"/>
      <c r="E4" s="544"/>
      <c r="F4" s="533" t="str">
        <f>'CPU S DES'!N3</f>
        <v xml:space="preserve">BDI: </v>
      </c>
      <c r="G4" s="533"/>
      <c r="H4" s="532">
        <f>'BDI S DESONERAÇÃO'!G35</f>
        <v>0.2452</v>
      </c>
      <c r="I4" s="450"/>
      <c r="J4" s="450"/>
      <c r="K4" s="450"/>
      <c r="L4" s="542"/>
      <c r="O4" s="105"/>
    </row>
    <row r="5" spans="1:22" ht="15" customHeight="1" x14ac:dyDescent="0.25">
      <c r="B5" s="545"/>
      <c r="C5" s="546"/>
      <c r="D5" s="546"/>
      <c r="E5" s="546"/>
      <c r="F5" s="533"/>
      <c r="G5" s="533"/>
      <c r="H5" s="532"/>
      <c r="I5" s="450"/>
      <c r="J5" s="450"/>
      <c r="K5" s="450"/>
      <c r="L5" s="452"/>
      <c r="O5" s="105"/>
    </row>
    <row r="6" spans="1:22" x14ac:dyDescent="0.25">
      <c r="B6" s="538" t="str">
        <f>'PLANILHA S DESONERAÇÃO'!C6</f>
        <v>Cliente: SEDURB - SECRETARIA DE SANEAMENTO, HABITAÇÃO E DESENVOLVIMENTO URBANO</v>
      </c>
      <c r="C6" s="469"/>
      <c r="D6" s="469"/>
      <c r="E6" s="537"/>
      <c r="F6" s="533" t="str">
        <f>'CPU S DES'!N4</f>
        <v>BDI Diferenciado:</v>
      </c>
      <c r="G6" s="533"/>
      <c r="H6" s="532">
        <f>'CPU S DES'!O4</f>
        <v>0.14019999999999999</v>
      </c>
      <c r="I6" s="450"/>
      <c r="J6" s="450"/>
      <c r="K6" s="450"/>
      <c r="L6" s="452"/>
      <c r="O6" s="105"/>
    </row>
    <row r="7" spans="1:22" x14ac:dyDescent="0.25">
      <c r="B7" s="453"/>
      <c r="C7" s="450"/>
      <c r="D7" s="450"/>
      <c r="E7" s="547"/>
      <c r="F7" s="533"/>
      <c r="G7" s="533"/>
      <c r="H7" s="532"/>
      <c r="I7" s="450"/>
      <c r="J7" s="450"/>
      <c r="K7" s="450"/>
      <c r="L7" s="452"/>
      <c r="O7" s="105"/>
    </row>
    <row r="8" spans="1:22" ht="15" customHeight="1" x14ac:dyDescent="0.25">
      <c r="B8" s="453"/>
      <c r="C8" s="450"/>
      <c r="D8" s="450"/>
      <c r="E8" s="547"/>
      <c r="F8" s="533" t="str">
        <f>'CPU S DES'!N5</f>
        <v>L.S:</v>
      </c>
      <c r="G8" s="534"/>
      <c r="H8" s="422">
        <f>'CPU S DES'!O5</f>
        <v>1.1566000000000001</v>
      </c>
      <c r="I8" s="450"/>
      <c r="J8" s="450"/>
      <c r="K8" s="450"/>
      <c r="L8" s="452"/>
      <c r="R8" s="46"/>
      <c r="S8" s="46"/>
    </row>
    <row r="9" spans="1:22" ht="15" customHeight="1" x14ac:dyDescent="0.25">
      <c r="B9" s="454"/>
      <c r="C9" s="455"/>
      <c r="D9" s="455"/>
      <c r="E9" s="539"/>
      <c r="F9" s="533" t="str">
        <f>'CPU S DES'!N6</f>
        <v>Data Base:</v>
      </c>
      <c r="G9" s="534"/>
      <c r="H9" s="422" t="str">
        <f>'CPU S DES'!O6</f>
        <v>Dez/2023</v>
      </c>
      <c r="I9" s="455"/>
      <c r="J9" s="455"/>
      <c r="K9" s="455"/>
      <c r="L9" s="456"/>
      <c r="M9" s="46"/>
      <c r="S9" s="46"/>
    </row>
    <row r="10" spans="1:22" ht="15" customHeight="1" x14ac:dyDescent="0.25">
      <c r="B10" s="60"/>
      <c r="C10" s="148"/>
      <c r="D10" s="60"/>
      <c r="E10" s="60"/>
      <c r="F10" s="61"/>
      <c r="G10" s="60"/>
      <c r="H10" s="62"/>
      <c r="I10" s="155"/>
      <c r="J10" s="150"/>
      <c r="K10" s="150"/>
      <c r="L10" s="143"/>
      <c r="M10" s="46"/>
      <c r="O10" s="105"/>
      <c r="P10" s="46"/>
      <c r="R10" s="46"/>
      <c r="S10" s="46"/>
    </row>
    <row r="11" spans="1:22" ht="9.75" customHeight="1" x14ac:dyDescent="0.25">
      <c r="B11" s="59"/>
      <c r="C11" s="535" t="s">
        <v>95</v>
      </c>
      <c r="D11" s="450"/>
      <c r="E11" s="59"/>
      <c r="F11" s="59"/>
      <c r="G11" s="59"/>
      <c r="H11" s="59"/>
      <c r="I11" s="156"/>
      <c r="J11" s="151"/>
      <c r="K11" s="151"/>
      <c r="L11" s="144"/>
      <c r="M11" s="46"/>
      <c r="O11" s="105"/>
      <c r="P11" s="46"/>
      <c r="R11" s="46"/>
      <c r="S11" s="46"/>
    </row>
    <row r="12" spans="1:22" ht="18" x14ac:dyDescent="0.25">
      <c r="A12" s="107" t="s">
        <v>32</v>
      </c>
      <c r="B12" s="63" t="s">
        <v>96</v>
      </c>
      <c r="C12" s="64" t="s">
        <v>97</v>
      </c>
      <c r="D12" s="63" t="s">
        <v>98</v>
      </c>
      <c r="E12" s="63" t="s">
        <v>99</v>
      </c>
      <c r="F12" s="63" t="s">
        <v>100</v>
      </c>
      <c r="G12" s="63" t="s">
        <v>101</v>
      </c>
      <c r="H12" s="63" t="s">
        <v>102</v>
      </c>
      <c r="I12" s="157" t="s">
        <v>103</v>
      </c>
      <c r="J12" s="152" t="s">
        <v>104</v>
      </c>
      <c r="K12" s="152" t="s">
        <v>105</v>
      </c>
      <c r="L12" s="63" t="s">
        <v>106</v>
      </c>
      <c r="M12" s="46"/>
      <c r="N12" s="114" t="s">
        <v>24948</v>
      </c>
      <c r="O12" s="114" t="s">
        <v>24951</v>
      </c>
      <c r="P12" s="46"/>
      <c r="R12" s="46"/>
      <c r="S12" s="46"/>
    </row>
    <row r="13" spans="1:22" ht="45" x14ac:dyDescent="0.25">
      <c r="A13" s="142" t="str">
        <f>'PLANILHA S DESONERAÇÃO'!A270</f>
        <v>1.5.2.1.1</v>
      </c>
      <c r="B13" s="145" t="str">
        <f>VLOOKUP(A13,'PLANILHA S DESONERAÇÃO'!$A$12:$J$458,2,FALSE)</f>
        <v>COMP-17</v>
      </c>
      <c r="C13" s="149" t="str">
        <f>VLOOKUP(A13,'PLANILHA S DESONERAÇÃO'!$A$12:$J$458,4,FALSE)</f>
        <v>Fornecimento de Sistema de distribuição de energia elétrica em média e baixa tensão da Subestação pré-fabricada em estrutura metálica modular e transportável (Eletrocentro)(Frete incluso) (Entregue operando e programado)(PONTAL) - BDI = 14,02</v>
      </c>
      <c r="D13" s="145" t="str">
        <f>VLOOKUP(A13,'PLANILHA S DESONERAÇÃO'!$A$12:$J$458,3,FALSE)</f>
        <v>Composições Próprias</v>
      </c>
      <c r="E13" s="145"/>
      <c r="F13" s="145" t="str">
        <f>VLOOKUP(A13,'PLANILHA S DESONERAÇÃO'!$A$12:$J$458,5,FALSE)</f>
        <v>unid</v>
      </c>
      <c r="G13" s="145">
        <f>VLOOKUP(A13,'PLANILHA S DESONERAÇÃO'!$A$11:$J$458,6,FALSE)</f>
        <v>1</v>
      </c>
      <c r="H13" s="158">
        <f>VLOOKUP(A13,'PLANILHA S DESONERAÇÃO'!$A$12:$J$458,9,FALSE)</f>
        <v>5596617.9900000002</v>
      </c>
      <c r="I13" s="158">
        <f>SUMIF('PLANILHA S DESONERAÇÃO'!$B$11:$B$458,B13,'PLANILHA S DESONERAÇÃO'!$J$11:$J$458)</f>
        <v>5596617.9900000002</v>
      </c>
      <c r="J13" s="439">
        <f>I13/$N$329</f>
        <v>0.1867</v>
      </c>
      <c r="K13" s="153">
        <f>N13/$N$329</f>
        <v>0.18672</v>
      </c>
      <c r="L13" s="145" t="str">
        <f>IF(K13&gt;$O$326,$N$327,IF(K13&gt;$O$325,$N$326,$N$325))</f>
        <v>A</v>
      </c>
      <c r="M13" s="46"/>
      <c r="N13" s="112">
        <f>I13</f>
        <v>5596617.9900000002</v>
      </c>
      <c r="O13" s="112">
        <f>VLOOKUP(A13,'PLANILHA S DESONERAÇÃO'!$A$11:$J$458,7,FALSE)</f>
        <v>4908452.8899999997</v>
      </c>
      <c r="P13" s="46"/>
      <c r="Q13" s="176" t="b">
        <f>I13=VLOOKUP(A13,'PLANILHA S DESONERAÇÃO'!$A$11:$J$459,10,)</f>
        <v>1</v>
      </c>
      <c r="R13" s="177">
        <f t="shared" ref="R13:R44" si="0">$I$327</f>
        <v>0</v>
      </c>
      <c r="S13" s="177">
        <f>R13-'PLANILHA S DESONERAÇÃO'!$J$459</f>
        <v>-29973894.07</v>
      </c>
      <c r="T13" s="46"/>
      <c r="U13" s="46"/>
      <c r="V13" s="46"/>
    </row>
    <row r="14" spans="1:22" ht="33.75" x14ac:dyDescent="0.25">
      <c r="A14" s="142" t="str">
        <f>'PLANILHA S DESONERAÇÃO'!A432</f>
        <v>1.6.1.6</v>
      </c>
      <c r="B14" s="145" t="str">
        <f>VLOOKUP(A14,'PLANILHA S DESONERAÇÃO'!$A$12:$J$458,2,FALSE)</f>
        <v>COMP-69</v>
      </c>
      <c r="C14" s="149" t="str">
        <f>VLOOKUP(A14,'PLANILHA S DESONERAÇÃO'!$A$12:$J$458,4,FALSE)</f>
        <v>Bomba submersível, Q=2,5m³/s, com descarga entre flanges, coluna de descarga vertical com DN 1200mm e flange de saída para Linha de recalque na classe K7, PN 10, NBR 7675 (FRETE INCLUSO) - BDI = 14,02</v>
      </c>
      <c r="D14" s="145" t="str">
        <f>VLOOKUP(A14,'PLANILHA S DESONERAÇÃO'!$A$12:$J$458,3,FALSE)</f>
        <v>Composições Próprias</v>
      </c>
      <c r="E14" s="145"/>
      <c r="F14" s="145" t="str">
        <f>VLOOKUP(A14,'PLANILHA S DESONERAÇÃO'!$A$12:$J$458,5,FALSE)</f>
        <v>unid</v>
      </c>
      <c r="G14" s="145">
        <f>VLOOKUP(A14,'PLANILHA S DESONERAÇÃO'!$A$11:$J$458,6,FALSE)</f>
        <v>2</v>
      </c>
      <c r="H14" s="158">
        <f>VLOOKUP(A14,'PLANILHA S DESONERAÇÃO'!$A$12:$J$458,9,FALSE)</f>
        <v>2097952.27</v>
      </c>
      <c r="I14" s="158">
        <f>SUMIF('PLANILHA S DESONERAÇÃO'!$B$11:$B$458,B14,'PLANILHA S DESONERAÇÃO'!$J$11:$J$458)</f>
        <v>4195904.54</v>
      </c>
      <c r="J14" s="439">
        <f>I14/$N$329</f>
        <v>0.14000000000000001</v>
      </c>
      <c r="K14" s="153">
        <f>N14/$N$329</f>
        <v>0.32669999999999999</v>
      </c>
      <c r="L14" s="145" t="str">
        <f>IF(K14&gt;$O$326,$N$327,IF(K14&gt;$O$325,$N$326,$N$325))</f>
        <v>A</v>
      </c>
      <c r="M14" s="46"/>
      <c r="N14" s="112">
        <f>N13+I14</f>
        <v>9792522.5299999993</v>
      </c>
      <c r="O14" s="112">
        <f>VLOOKUP(A14,'PLANILHA S DESONERAÇÃO'!$A$11:$J$458,7,FALSE)</f>
        <v>1839986.2</v>
      </c>
      <c r="P14" s="46"/>
      <c r="Q14" s="176" t="b">
        <f>I14=VLOOKUP(A14,'PLANILHA S DESONERAÇÃO'!$A$11:$J$459,10,)</f>
        <v>1</v>
      </c>
      <c r="R14" s="177">
        <f t="shared" si="0"/>
        <v>0</v>
      </c>
      <c r="S14" s="177">
        <f>R14-'PLANILHA S DESONERAÇÃO'!$J$459</f>
        <v>-29973894.07</v>
      </c>
      <c r="T14" s="46"/>
      <c r="U14" s="46"/>
      <c r="V14" s="46"/>
    </row>
    <row r="15" spans="1:22" x14ac:dyDescent="0.25">
      <c r="A15" s="142" t="str">
        <f>'PLANILHA S DESONERAÇÃO'!A69</f>
        <v>1.3.23.7</v>
      </c>
      <c r="B15" s="145">
        <f>VLOOKUP(A15,'PLANILHA S DESONERAÇÃO'!$A$12:$J$458,2,FALSE)</f>
        <v>407819</v>
      </c>
      <c r="C15" s="149" t="str">
        <f>VLOOKUP(A15,'PLANILHA S DESONERAÇÃO'!$A$12:$J$458,4,FALSE)</f>
        <v>Armação em aço CA-50 - fornecimento, preparo e colocação</v>
      </c>
      <c r="D15" s="145" t="str">
        <f>VLOOKUP(A15,'PLANILHA S DESONERAÇÃO'!$A$12:$J$458,3,FALSE)</f>
        <v>SICRO</v>
      </c>
      <c r="E15" s="145"/>
      <c r="F15" s="145" t="str">
        <f>VLOOKUP(A15,'PLANILHA S DESONERAÇÃO'!$A$12:$J$458,5,FALSE)</f>
        <v>kg</v>
      </c>
      <c r="G15" s="145">
        <f>VLOOKUP(A15,'PLANILHA S DESONERAÇÃO'!$A$11:$J$458,6,FALSE)</f>
        <v>150036.1</v>
      </c>
      <c r="H15" s="158">
        <f>VLOOKUP(A15,'PLANILHA S DESONERAÇÃO'!$A$12:$J$458,9,FALSE)</f>
        <v>15.69</v>
      </c>
      <c r="I15" s="158">
        <f>SUMIF('PLANILHA S DESONERAÇÃO'!$B$11:$B$458,B15,'PLANILHA S DESONERAÇÃO'!$J$11:$J$458)</f>
        <v>3599071.52</v>
      </c>
      <c r="J15" s="439">
        <f>I15/$N$329</f>
        <v>0.1201</v>
      </c>
      <c r="K15" s="153">
        <f>N15/$N$329</f>
        <v>0.44678000000000001</v>
      </c>
      <c r="L15" s="145" t="str">
        <f>IF(K15&gt;$O$326,$N$327,IF(K15&gt;$O$325,$N$326,$N$325))</f>
        <v>A</v>
      </c>
      <c r="M15" s="46"/>
      <c r="N15" s="112">
        <f t="shared" ref="N15:N78" si="1">N14+I15</f>
        <v>13391594.050000001</v>
      </c>
      <c r="O15" s="112">
        <f>VLOOKUP(A15,'PLANILHA S DESONERAÇÃO'!$A$11:$J$458,7,FALSE)</f>
        <v>12.6</v>
      </c>
      <c r="P15" s="46"/>
      <c r="Q15" s="176" t="b">
        <f>I15=VLOOKUP(A15,'PLANILHA S DESONERAÇÃO'!$A$11:$J$459,10,)</f>
        <v>0</v>
      </c>
      <c r="R15" s="177">
        <f t="shared" si="0"/>
        <v>0</v>
      </c>
      <c r="S15" s="177">
        <f>R15-'PLANILHA S DESONERAÇÃO'!$J$459</f>
        <v>-29973894.07</v>
      </c>
      <c r="T15" s="46"/>
      <c r="U15" s="46"/>
      <c r="V15" s="46"/>
    </row>
    <row r="16" spans="1:22" ht="22.5" x14ac:dyDescent="0.25">
      <c r="A16" s="142" t="str">
        <f>'PLANILHA S DESONERAÇÃO'!A428</f>
        <v>1.6.1.2</v>
      </c>
      <c r="B16" s="145" t="str">
        <f>VLOOKUP(A16,'PLANILHA S DESONERAÇÃO'!$A$12:$J$458,2,FALSE)</f>
        <v>COMP-65</v>
      </c>
      <c r="C16" s="149" t="str">
        <f>VLOOKUP(A16,'PLANILHA S DESONERAÇÃO'!$A$12:$J$458,4,FALSE)</f>
        <v>Comporta da Galeria, dimensões internas de 4 m de altura e 2,5 m de largura, com atuador eletrico e manual - BDI = 14,02</v>
      </c>
      <c r="D16" s="145" t="str">
        <f>VLOOKUP(A16,'PLANILHA S DESONERAÇÃO'!$A$12:$J$458,3,FALSE)</f>
        <v>Composições Próprias</v>
      </c>
      <c r="E16" s="145"/>
      <c r="F16" s="145" t="str">
        <f>VLOOKUP(A16,'PLANILHA S DESONERAÇÃO'!$A$12:$J$458,5,FALSE)</f>
        <v>un</v>
      </c>
      <c r="G16" s="145">
        <f>VLOOKUP(A16,'PLANILHA S DESONERAÇÃO'!$A$11:$J$458,6,FALSE)</f>
        <v>6</v>
      </c>
      <c r="H16" s="158">
        <f>VLOOKUP(A16,'PLANILHA S DESONERAÇÃO'!$A$12:$J$458,9,FALSE)</f>
        <v>342594.25</v>
      </c>
      <c r="I16" s="158">
        <f>SUMIF('PLANILHA S DESONERAÇÃO'!$B$11:$B$458,B16,'PLANILHA S DESONERAÇÃO'!$J$11:$J$458)</f>
        <v>2055565.5</v>
      </c>
      <c r="J16" s="439">
        <f>I16/$N$329</f>
        <v>6.8599999999999994E-2</v>
      </c>
      <c r="K16" s="153">
        <f>N16/$N$329</f>
        <v>0.51534999999999997</v>
      </c>
      <c r="L16" s="145" t="str">
        <f>IF(K16&gt;$O$326,$N$327,IF(K16&gt;$O$325,$N$326,$N$325))</f>
        <v>A</v>
      </c>
      <c r="M16" s="46"/>
      <c r="N16" s="112">
        <f t="shared" si="1"/>
        <v>15447159.550000001</v>
      </c>
      <c r="O16" s="112">
        <f>VLOOKUP(A16,'PLANILHA S DESONERAÇÃO'!$A$11:$J$458,7,FALSE)</f>
        <v>300468.56</v>
      </c>
      <c r="P16" s="46"/>
      <c r="Q16" s="176" t="b">
        <f>I16=VLOOKUP(A16,'PLANILHA S DESONERAÇÃO'!$A$11:$J$459,10,)</f>
        <v>1</v>
      </c>
      <c r="R16" s="177">
        <f t="shared" si="0"/>
        <v>0</v>
      </c>
      <c r="S16" s="177">
        <f>R16-'PLANILHA S DESONERAÇÃO'!$J$459</f>
        <v>-29973894.07</v>
      </c>
      <c r="T16" s="46"/>
      <c r="U16" s="46"/>
      <c r="V16" s="46"/>
    </row>
    <row r="17" spans="1:22" ht="45" x14ac:dyDescent="0.25">
      <c r="A17" s="142" t="str">
        <f>'PLANILHA S DESONERAÇÃO'!A271</f>
        <v>1.5.2.1.2</v>
      </c>
      <c r="B17" s="145" t="str">
        <f>VLOOKUP(A17,'PLANILHA S DESONERAÇÃO'!$A$12:$J$458,2,FALSE)</f>
        <v>COMP-18</v>
      </c>
      <c r="C17" s="149" t="str">
        <f>VLOOKUP(A17,'PLANILHA S DESONERAÇÃO'!$A$12:$J$458,4,FALSE)</f>
        <v>GRUPO GERADOR C18 – EM CARENAGEM ACÚSTICA 82 dB (A) @ 1,5 m – 938kVA / 750kW – 850kVA / 680kW – 440/254V V, COM DISJUNTOR DE PROTEÇÃO MANUAL E PAINEL DE COMANDO EMCP 4.2 / FORNECIMENTO DE QTA - BDI = 14,02</v>
      </c>
      <c r="D17" s="145" t="str">
        <f>VLOOKUP(A17,'PLANILHA S DESONERAÇÃO'!$A$12:$J$458,3,FALSE)</f>
        <v>Composições Próprias</v>
      </c>
      <c r="E17" s="145"/>
      <c r="F17" s="145" t="str">
        <f>VLOOKUP(A17,'PLANILHA S DESONERAÇÃO'!$A$12:$J$458,5,FALSE)</f>
        <v>unid</v>
      </c>
      <c r="G17" s="145">
        <f>VLOOKUP(A17,'PLANILHA S DESONERAÇÃO'!$A$11:$J$458,6,FALSE)</f>
        <v>1</v>
      </c>
      <c r="H17" s="158">
        <f>VLOOKUP(A17,'PLANILHA S DESONERAÇÃO'!$A$12:$J$458,9,FALSE)</f>
        <v>1185146.27</v>
      </c>
      <c r="I17" s="158">
        <f>SUMIF('PLANILHA S DESONERAÇÃO'!$B$11:$B$458,B17,'PLANILHA S DESONERAÇÃO'!$J$11:$J$458)</f>
        <v>1185146.27</v>
      </c>
      <c r="J17" s="439">
        <f>I17/$N$329</f>
        <v>3.95E-2</v>
      </c>
      <c r="K17" s="153">
        <f>N17/$N$329</f>
        <v>0.55488999999999999</v>
      </c>
      <c r="L17" s="145" t="str">
        <f>IF(K17&gt;$O$326,$N$327,IF(K17&gt;$O$325,$N$326,$N$325))</f>
        <v>A</v>
      </c>
      <c r="M17" s="46"/>
      <c r="N17" s="112">
        <f t="shared" si="1"/>
        <v>16632305.82</v>
      </c>
      <c r="O17" s="112">
        <f>VLOOKUP(A17,'PLANILHA S DESONERAÇÃO'!$A$11:$J$458,7,FALSE)</f>
        <v>1039419.64</v>
      </c>
      <c r="P17" s="46"/>
      <c r="Q17" s="176" t="b">
        <f>I17=VLOOKUP(A17,'PLANILHA S DESONERAÇÃO'!$A$11:$J$459,10,)</f>
        <v>1</v>
      </c>
      <c r="R17" s="177">
        <f t="shared" si="0"/>
        <v>0</v>
      </c>
      <c r="S17" s="177">
        <f>R17-'PLANILHA S DESONERAÇÃO'!$J$459</f>
        <v>-29973894.07</v>
      </c>
      <c r="T17" s="46"/>
      <c r="U17" s="46"/>
      <c r="V17" s="46"/>
    </row>
    <row r="18" spans="1:22" ht="22.5" x14ac:dyDescent="0.25">
      <c r="A18" s="142" t="str">
        <f>'PLANILHA S DESONERAÇÃO'!A429</f>
        <v>1.6.1.3</v>
      </c>
      <c r="B18" s="145" t="str">
        <f>VLOOKUP(A18,'PLANILHA S DESONERAÇÃO'!$A$12:$J$458,2,FALSE)</f>
        <v>COMP-66</v>
      </c>
      <c r="C18" s="149" t="str">
        <f>VLOOKUP(A18,'PLANILHA S DESONERAÇÃO'!$A$12:$J$458,4,FALSE)</f>
        <v>Grade mecanizada e automatizada, retenção sólido grosseiro igual ou maior que 50 mm, 2,0 m largura e 3,5 m altura, inclinação 82° - BDI = 14,02</v>
      </c>
      <c r="D18" s="145" t="str">
        <f>VLOOKUP(A18,'PLANILHA S DESONERAÇÃO'!$A$12:$J$458,3,FALSE)</f>
        <v>Composições Próprias</v>
      </c>
      <c r="E18" s="145"/>
      <c r="F18" s="145" t="str">
        <f>VLOOKUP(A18,'PLANILHA S DESONERAÇÃO'!$A$12:$J$458,5,FALSE)</f>
        <v>unid</v>
      </c>
      <c r="G18" s="145">
        <f>VLOOKUP(A18,'PLANILHA S DESONERAÇÃO'!$A$11:$J$458,6,FALSE)</f>
        <v>2</v>
      </c>
      <c r="H18" s="158">
        <f>VLOOKUP(A18,'PLANILHA S DESONERAÇÃO'!$A$12:$J$458,9,FALSE)</f>
        <v>538767.30000000005</v>
      </c>
      <c r="I18" s="158">
        <f>SUMIF('PLANILHA S DESONERAÇÃO'!$B$11:$B$458,B18,'PLANILHA S DESONERAÇÃO'!$J$11:$J$458)</f>
        <v>1077534.6000000001</v>
      </c>
      <c r="J18" s="439">
        <f>I18/$N$329</f>
        <v>3.5900000000000001E-2</v>
      </c>
      <c r="K18" s="153">
        <f>N18/$N$329</f>
        <v>0.59084000000000003</v>
      </c>
      <c r="L18" s="145" t="str">
        <f>IF(K18&gt;$O$326,$N$327,IF(K18&gt;$O$325,$N$326,$N$325))</f>
        <v>A</v>
      </c>
      <c r="M18" s="46"/>
      <c r="N18" s="112">
        <f t="shared" si="1"/>
        <v>17709840.420000002</v>
      </c>
      <c r="O18" s="112">
        <f>VLOOKUP(A18,'PLANILHA S DESONERAÇÃO'!$A$11:$J$458,7,FALSE)</f>
        <v>472520</v>
      </c>
      <c r="P18" s="46"/>
      <c r="Q18" s="176" t="b">
        <f>I18=VLOOKUP(A18,'PLANILHA S DESONERAÇÃO'!$A$11:$J$459,10,)</f>
        <v>1</v>
      </c>
      <c r="R18" s="177">
        <f t="shared" si="0"/>
        <v>0</v>
      </c>
      <c r="S18" s="177">
        <f>R18-'PLANILHA S DESONERAÇÃO'!$J$459</f>
        <v>-29973894.07</v>
      </c>
      <c r="T18" s="46"/>
      <c r="U18" s="46"/>
      <c r="V18" s="46"/>
    </row>
    <row r="19" spans="1:22" x14ac:dyDescent="0.25">
      <c r="A19" s="142" t="str">
        <f>'PLANILHA S DESONERAÇÃO'!A63</f>
        <v>1.3.23.1</v>
      </c>
      <c r="B19" s="145">
        <f>VLOOKUP(A19,'PLANILHA S DESONERAÇÃO'!$A$12:$J$458,2,FALSE)</f>
        <v>2306066</v>
      </c>
      <c r="C19" s="149" t="str">
        <f>VLOOKUP(A19,'PLANILHA S DESONERAÇÃO'!$A$12:$J$458,4,FALSE)</f>
        <v>Estaca raiz perfurada no solo com D = 40 cm - confecção</v>
      </c>
      <c r="D19" s="145" t="str">
        <f>VLOOKUP(A19,'PLANILHA S DESONERAÇÃO'!$A$12:$J$458,3,FALSE)</f>
        <v>SICRO</v>
      </c>
      <c r="E19" s="145"/>
      <c r="F19" s="145" t="str">
        <f>VLOOKUP(A19,'PLANILHA S DESONERAÇÃO'!$A$12:$J$458,5,FALSE)</f>
        <v>m</v>
      </c>
      <c r="G19" s="145">
        <f>VLOOKUP(A19,'PLANILHA S DESONERAÇÃO'!$A$11:$J$458,6,FALSE)</f>
        <v>3700</v>
      </c>
      <c r="H19" s="158">
        <f>VLOOKUP(A19,'PLANILHA S DESONERAÇÃO'!$A$12:$J$458,9,FALSE)</f>
        <v>277.52</v>
      </c>
      <c r="I19" s="158">
        <f>SUMIF('PLANILHA S DESONERAÇÃO'!$B$11:$B$458,B19,'PLANILHA S DESONERAÇÃO'!$J$11:$J$458)</f>
        <v>1026824</v>
      </c>
      <c r="J19" s="439">
        <f>I19/$N$329</f>
        <v>3.4299999999999997E-2</v>
      </c>
      <c r="K19" s="153">
        <f>N19/$N$329</f>
        <v>0.62509999999999999</v>
      </c>
      <c r="L19" s="145" t="str">
        <f>IF(K19&gt;$O$326,$N$327,IF(K19&gt;$O$325,$N$326,$N$325))</f>
        <v>A</v>
      </c>
      <c r="M19" s="46"/>
      <c r="N19" s="112">
        <f t="shared" si="1"/>
        <v>18736664.420000002</v>
      </c>
      <c r="O19" s="112">
        <f>VLOOKUP(A19,'PLANILHA S DESONERAÇÃO'!$A$11:$J$458,7,FALSE)</f>
        <v>222.87</v>
      </c>
      <c r="P19" s="46"/>
      <c r="Q19" s="176" t="b">
        <f>I19=VLOOKUP(A19,'PLANILHA S DESONERAÇÃO'!$A$11:$J$459,10,)</f>
        <v>1</v>
      </c>
      <c r="R19" s="177">
        <f t="shared" si="0"/>
        <v>0</v>
      </c>
      <c r="S19" s="177">
        <f>R19-'PLANILHA S DESONERAÇÃO'!$J$459</f>
        <v>-29973894.07</v>
      </c>
      <c r="T19" s="46"/>
      <c r="U19" s="46"/>
      <c r="V19" s="46"/>
    </row>
    <row r="20" spans="1:22" ht="22.5" x14ac:dyDescent="0.25">
      <c r="A20" s="142" t="str">
        <f>'PLANILHA S DESONERAÇÃO'!A427</f>
        <v>1.6.1.1</v>
      </c>
      <c r="B20" s="145" t="str">
        <f>VLOOKUP(A20,'PLANILHA S DESONERAÇÃO'!$A$12:$J$458,2,FALSE)</f>
        <v>COMP-64</v>
      </c>
      <c r="C20" s="149" t="str">
        <f>VLOOKUP(A20,'PLANILHA S DESONERAÇÃO'!$A$12:$J$458,4,FALSE)</f>
        <v>Comporta do poço de bomba com abertura livre de 2,10m x 2,5 m, fixação químico, com atuador/redutor elétrico e manual. - BDI = 14,02</v>
      </c>
      <c r="D20" s="145" t="str">
        <f>VLOOKUP(A20,'PLANILHA S DESONERAÇÃO'!$A$12:$J$458,3,FALSE)</f>
        <v>Composições Próprias</v>
      </c>
      <c r="E20" s="145"/>
      <c r="F20" s="145" t="str">
        <f>VLOOKUP(A20,'PLANILHA S DESONERAÇÃO'!$A$12:$J$458,5,FALSE)</f>
        <v>un</v>
      </c>
      <c r="G20" s="145">
        <f>VLOOKUP(A20,'PLANILHA S DESONERAÇÃO'!$A$11:$J$458,6,FALSE)</f>
        <v>4</v>
      </c>
      <c r="H20" s="158">
        <f>VLOOKUP(A20,'PLANILHA S DESONERAÇÃO'!$A$12:$J$458,9,FALSE)</f>
        <v>211484.3</v>
      </c>
      <c r="I20" s="158">
        <f>SUMIF('PLANILHA S DESONERAÇÃO'!$B$11:$B$458,B20,'PLANILHA S DESONERAÇÃO'!$J$11:$J$458)</f>
        <v>845937.2</v>
      </c>
      <c r="J20" s="439">
        <f>I20/$N$329</f>
        <v>2.8199999999999999E-2</v>
      </c>
      <c r="K20" s="153">
        <f>N20/$N$329</f>
        <v>0.65332000000000001</v>
      </c>
      <c r="L20" s="145" t="str">
        <f>IF(K20&gt;$O$326,$N$327,IF(K20&gt;$O$325,$N$326,$N$325))</f>
        <v>A</v>
      </c>
      <c r="M20" s="46"/>
      <c r="N20" s="112">
        <f t="shared" si="1"/>
        <v>19582601.620000001</v>
      </c>
      <c r="O20" s="112">
        <f>VLOOKUP(A20,'PLANILHA S DESONERAÇÃO'!$A$11:$J$458,7,FALSE)</f>
        <v>185480</v>
      </c>
      <c r="P20" s="46"/>
      <c r="Q20" s="176" t="b">
        <f>I20=VLOOKUP(A20,'PLANILHA S DESONERAÇÃO'!$A$11:$J$459,10,)</f>
        <v>1</v>
      </c>
      <c r="R20" s="177">
        <f t="shared" si="0"/>
        <v>0</v>
      </c>
      <c r="S20" s="177">
        <f>R20-'PLANILHA S DESONERAÇÃO'!$J$459</f>
        <v>-29973894.07</v>
      </c>
      <c r="T20" s="46"/>
      <c r="U20" s="46"/>
      <c r="V20" s="46"/>
    </row>
    <row r="21" spans="1:22" x14ac:dyDescent="0.25">
      <c r="A21" s="142" t="str">
        <f>'PLANILHA S DESONERAÇÃO'!A65</f>
        <v>1.3.23.3</v>
      </c>
      <c r="B21" s="145">
        <f>VLOOKUP(A21,'PLANILHA S DESONERAÇÃO'!$A$12:$J$458,2,FALSE)</f>
        <v>2306065</v>
      </c>
      <c r="C21" s="149" t="str">
        <f>VLOOKUP(A21,'PLANILHA S DESONERAÇÃO'!$A$12:$J$458,4,FALSE)</f>
        <v>Estaca raiz perfurada no solo com D = 31 cm - confecção</v>
      </c>
      <c r="D21" s="145" t="str">
        <f>VLOOKUP(A21,'PLANILHA S DESONERAÇÃO'!$A$12:$J$458,3,FALSE)</f>
        <v>SICRO</v>
      </c>
      <c r="E21" s="145"/>
      <c r="F21" s="145" t="str">
        <f>VLOOKUP(A21,'PLANILHA S DESONERAÇÃO'!$A$12:$J$458,5,FALSE)</f>
        <v>m</v>
      </c>
      <c r="G21" s="145">
        <f>VLOOKUP(A21,'PLANILHA S DESONERAÇÃO'!$A$11:$J$458,6,FALSE)</f>
        <v>4100</v>
      </c>
      <c r="H21" s="158">
        <f>VLOOKUP(A21,'PLANILHA S DESONERAÇÃO'!$A$12:$J$458,9,FALSE)</f>
        <v>196.24</v>
      </c>
      <c r="I21" s="158">
        <f>SUMIF('PLANILHA S DESONERAÇÃO'!$B$11:$B$458,B21,'PLANILHA S DESONERAÇÃO'!$J$11:$J$458)</f>
        <v>804584</v>
      </c>
      <c r="J21" s="439">
        <f>I21/$N$329</f>
        <v>2.6800000000000001E-2</v>
      </c>
      <c r="K21" s="153">
        <f>N21/$N$329</f>
        <v>0.68015999999999999</v>
      </c>
      <c r="L21" s="145" t="str">
        <f>IF(K21&gt;$O$326,$N$327,IF(K21&gt;$O$325,$N$326,$N$325))</f>
        <v>A</v>
      </c>
      <c r="M21" s="46"/>
      <c r="N21" s="112">
        <f t="shared" si="1"/>
        <v>20387185.620000001</v>
      </c>
      <c r="O21" s="112">
        <f>VLOOKUP(A21,'PLANILHA S DESONERAÇÃO'!$A$11:$J$458,7,FALSE)</f>
        <v>157.6</v>
      </c>
      <c r="P21" s="46"/>
      <c r="Q21" s="176" t="b">
        <f>I21=VLOOKUP(A21,'PLANILHA S DESONERAÇÃO'!$A$11:$J$459,10,)</f>
        <v>1</v>
      </c>
      <c r="R21" s="177">
        <f t="shared" si="0"/>
        <v>0</v>
      </c>
      <c r="S21" s="177">
        <f>R21-'PLANILHA S DESONERAÇÃO'!$J$459</f>
        <v>-29973894.07</v>
      </c>
      <c r="T21" s="46"/>
      <c r="U21" s="46"/>
      <c r="V21" s="46"/>
    </row>
    <row r="22" spans="1:22" ht="33.75" x14ac:dyDescent="0.25">
      <c r="A22" s="142" t="str">
        <f>'PLANILHA S DESONERAÇÃO'!A38</f>
        <v>1.3.3</v>
      </c>
      <c r="B22" s="145">
        <f>VLOOKUP(A22,'PLANILHA S DESONERAÇÃO'!$A$12:$J$458,2,FALSE)</f>
        <v>92452</v>
      </c>
      <c r="C22" s="149" t="str">
        <f>VLOOKUP(A22,'PLANILHA S DESONERAÇÃO'!$A$12:$J$458,4,FALSE)</f>
        <v>MONTAGEM E DESMONTAGEM DE FÔRMA, ESCORAMENTO METÁLICO, PÉ-DIREITO SIMPLES, EM CHAPA DE MADEIRA RESINADA, 2 UTILIZAÇÕES. AF_12/2015</v>
      </c>
      <c r="D22" s="145" t="str">
        <f>VLOOKUP(A22,'PLANILHA S DESONERAÇÃO'!$A$12:$J$458,3,FALSE)</f>
        <v>SINAPI</v>
      </c>
      <c r="E22" s="145"/>
      <c r="F22" s="145" t="str">
        <f>VLOOKUP(A22,'PLANILHA S DESONERAÇÃO'!$A$12:$J$458,5,FALSE)</f>
        <v>M2</v>
      </c>
      <c r="G22" s="145">
        <f>VLOOKUP(A22,'PLANILHA S DESONERAÇÃO'!$A$11:$J$458,6,FALSE)</f>
        <v>1990</v>
      </c>
      <c r="H22" s="158">
        <f>VLOOKUP(A22,'PLANILHA S DESONERAÇÃO'!$A$12:$J$458,9,FALSE)</f>
        <v>247.07</v>
      </c>
      <c r="I22" s="158">
        <f>SUMIF('PLANILHA S DESONERAÇÃO'!$B$11:$B$458,B22,'PLANILHA S DESONERAÇÃO'!$J$11:$J$458)</f>
        <v>677006.39</v>
      </c>
      <c r="J22" s="439">
        <f>I22/$N$329</f>
        <v>2.2599999999999999E-2</v>
      </c>
      <c r="K22" s="153">
        <f>N22/$N$329</f>
        <v>0.70274999999999999</v>
      </c>
      <c r="L22" s="145" t="str">
        <f>IF(K22&gt;$O$326,$N$327,IF(K22&gt;$O$325,$N$326,$N$325))</f>
        <v>A</v>
      </c>
      <c r="M22" s="46"/>
      <c r="N22" s="112">
        <f t="shared" si="1"/>
        <v>21064192.010000002</v>
      </c>
      <c r="O22" s="112">
        <f>VLOOKUP(A22,'PLANILHA S DESONERAÇÃO'!$A$11:$J$458,7,FALSE)</f>
        <v>198.42</v>
      </c>
      <c r="P22" s="46"/>
      <c r="Q22" s="176" t="b">
        <f>I22=VLOOKUP(A22,'PLANILHA S DESONERAÇÃO'!$A$11:$J$459,10,)</f>
        <v>0</v>
      </c>
      <c r="R22" s="177">
        <f t="shared" si="0"/>
        <v>0</v>
      </c>
      <c r="S22" s="177">
        <f>R22-'PLANILHA S DESONERAÇÃO'!$J$459</f>
        <v>-29973894.07</v>
      </c>
      <c r="T22" s="46"/>
      <c r="U22" s="46"/>
      <c r="V22" s="46"/>
    </row>
    <row r="23" spans="1:22" x14ac:dyDescent="0.25">
      <c r="A23" s="142" t="str">
        <f>'PLANILHA S DESONERAÇÃO'!A64</f>
        <v>1.3.23.2</v>
      </c>
      <c r="B23" s="145">
        <f>VLOOKUP(A23,'PLANILHA S DESONERAÇÃO'!$A$12:$J$458,2,FALSE)</f>
        <v>2306071</v>
      </c>
      <c r="C23" s="149" t="str">
        <f>VLOOKUP(A23,'PLANILHA S DESONERAÇÃO'!$A$12:$J$458,4,FALSE)</f>
        <v>Estaca raiz perfurada na rocha com D = 40 cm - confecção</v>
      </c>
      <c r="D23" s="145" t="str">
        <f>VLOOKUP(A23,'PLANILHA S DESONERAÇÃO'!$A$12:$J$458,3,FALSE)</f>
        <v>SICRO</v>
      </c>
      <c r="E23" s="145"/>
      <c r="F23" s="145" t="str">
        <f>VLOOKUP(A23,'PLANILHA S DESONERAÇÃO'!$A$12:$J$458,5,FALSE)</f>
        <v>m</v>
      </c>
      <c r="G23" s="145">
        <f>VLOOKUP(A23,'PLANILHA S DESONERAÇÃO'!$A$11:$J$458,6,FALSE)</f>
        <v>222</v>
      </c>
      <c r="H23" s="158">
        <f>VLOOKUP(A23,'PLANILHA S DESONERAÇÃO'!$A$12:$J$458,9,FALSE)</f>
        <v>2271.79</v>
      </c>
      <c r="I23" s="158">
        <f>SUMIF('PLANILHA S DESONERAÇÃO'!$B$11:$B$458,B23,'PLANILHA S DESONERAÇÃO'!$J$11:$J$458)</f>
        <v>504337.38</v>
      </c>
      <c r="J23" s="439">
        <f>I23/$N$329</f>
        <v>1.6799999999999999E-2</v>
      </c>
      <c r="K23" s="153">
        <f>N23/$N$329</f>
        <v>0.71958</v>
      </c>
      <c r="L23" s="145" t="str">
        <f>IF(K23&gt;$O$326,$N$327,IF(K23&gt;$O$325,$N$326,$N$325))</f>
        <v>A</v>
      </c>
      <c r="M23" s="46"/>
      <c r="N23" s="112">
        <f t="shared" si="1"/>
        <v>21568529.390000001</v>
      </c>
      <c r="O23" s="112">
        <f>VLOOKUP(A23,'PLANILHA S DESONERAÇÃO'!$A$11:$J$458,7,FALSE)</f>
        <v>1824.44</v>
      </c>
      <c r="P23" s="46"/>
      <c r="Q23" s="176" t="b">
        <f>I23=VLOOKUP(A23,'PLANILHA S DESONERAÇÃO'!$A$11:$J$459,10,)</f>
        <v>1</v>
      </c>
      <c r="R23" s="177">
        <f t="shared" si="0"/>
        <v>0</v>
      </c>
      <c r="S23" s="177">
        <f>R23-'PLANILHA S DESONERAÇÃO'!$J$459</f>
        <v>-29973894.07</v>
      </c>
      <c r="T23" s="46"/>
      <c r="U23" s="46"/>
      <c r="V23" s="46"/>
    </row>
    <row r="24" spans="1:22" ht="22.5" x14ac:dyDescent="0.25">
      <c r="A24" s="142" t="str">
        <f>'PLANILHA S DESONERAÇÃO'!A51</f>
        <v>1.3.16</v>
      </c>
      <c r="B24" s="145" t="str">
        <f>VLOOKUP(A24,'PLANILHA S DESONERAÇÃO'!$A$12:$J$458,2,FALSE)</f>
        <v>COMP-02</v>
      </c>
      <c r="C24" s="149" t="str">
        <f>VLOOKUP(A24,'PLANILHA S DESONERAÇÃO'!$A$12:$J$458,4,FALSE)</f>
        <v>Destinação Final de Resíduos Classe II A em aterro sanitário controlado - BDI = 14,02</v>
      </c>
      <c r="D24" s="145" t="str">
        <f>VLOOKUP(A24,'PLANILHA S DESONERAÇÃO'!$A$12:$J$458,3,FALSE)</f>
        <v>Composições Próprias</v>
      </c>
      <c r="E24" s="145"/>
      <c r="F24" s="145" t="str">
        <f>VLOOKUP(A24,'PLANILHA S DESONERAÇÃO'!$A$12:$J$458,5,FALSE)</f>
        <v>T</v>
      </c>
      <c r="G24" s="145">
        <f>VLOOKUP(A24,'PLANILHA S DESONERAÇÃO'!$A$11:$J$458,6,FALSE)</f>
        <v>4248.9799999999996</v>
      </c>
      <c r="H24" s="158">
        <f>VLOOKUP(A24,'PLANILHA S DESONERAÇÃO'!$A$12:$J$458,9,FALSE)</f>
        <v>116.67</v>
      </c>
      <c r="I24" s="158">
        <f>SUMIF('PLANILHA S DESONERAÇÃO'!$B$11:$B$458,B24,'PLANILHA S DESONERAÇÃO'!$J$11:$J$458)</f>
        <v>495728.5</v>
      </c>
      <c r="J24" s="439">
        <f>I24/$N$329</f>
        <v>1.6500000000000001E-2</v>
      </c>
      <c r="K24" s="153">
        <f>N24/$N$329</f>
        <v>0.73612</v>
      </c>
      <c r="L24" s="145" t="str">
        <f>IF(K24&gt;$O$326,$N$327,IF(K24&gt;$O$325,$N$326,$N$325))</f>
        <v>A</v>
      </c>
      <c r="M24" s="46"/>
      <c r="N24" s="112">
        <f t="shared" si="1"/>
        <v>22064257.890000001</v>
      </c>
      <c r="O24" s="112">
        <f>VLOOKUP(A24,'PLANILHA S DESONERAÇÃO'!$A$11:$J$458,7,FALSE)</f>
        <v>102.32</v>
      </c>
      <c r="P24" s="46"/>
      <c r="Q24" s="176" t="b">
        <f>I24=VLOOKUP(A24,'PLANILHA S DESONERAÇÃO'!$A$11:$J$459,10,)</f>
        <v>1</v>
      </c>
      <c r="R24" s="177">
        <f t="shared" si="0"/>
        <v>0</v>
      </c>
      <c r="S24" s="177">
        <f>R24-'PLANILHA S DESONERAÇÃO'!$J$459</f>
        <v>-29973894.07</v>
      </c>
      <c r="T24" s="46"/>
      <c r="U24" s="46"/>
      <c r="V24" s="46"/>
    </row>
    <row r="25" spans="1:22" x14ac:dyDescent="0.25">
      <c r="A25" s="142" t="str">
        <f>'PLANILHA S DESONERAÇÃO'!A36</f>
        <v>1.3.1</v>
      </c>
      <c r="B25" s="145">
        <f>VLOOKUP(A25,'PLANILHA S DESONERAÇÃO'!$A$12:$J$458,2,FALSE)</f>
        <v>1106282</v>
      </c>
      <c r="C25" s="149" t="str">
        <f>VLOOKUP(A25,'PLANILHA S DESONERAÇÃO'!$A$12:$J$458,4,FALSE)</f>
        <v>Concreto para bombeamento fck = 40 MPa</v>
      </c>
      <c r="D25" s="145" t="str">
        <f>VLOOKUP(A25,'PLANILHA S DESONERAÇÃO'!$A$12:$J$458,3,FALSE)</f>
        <v>SICRO</v>
      </c>
      <c r="E25" s="145"/>
      <c r="F25" s="145" t="str">
        <f>VLOOKUP(A25,'PLANILHA S DESONERAÇÃO'!$A$12:$J$458,5,FALSE)</f>
        <v>m³</v>
      </c>
      <c r="G25" s="145">
        <f>VLOOKUP(A25,'PLANILHA S DESONERAÇÃO'!$A$11:$J$458,6,FALSE)</f>
        <v>509</v>
      </c>
      <c r="H25" s="158">
        <f>VLOOKUP(A25,'PLANILHA S DESONERAÇÃO'!$A$12:$J$458,9,FALSE)</f>
        <v>610.30999999999995</v>
      </c>
      <c r="I25" s="158">
        <f>SUMIF('PLANILHA S DESONERAÇÃO'!$B$11:$B$458,B25,'PLANILHA S DESONERAÇÃO'!$J$11:$J$458)</f>
        <v>472025.97</v>
      </c>
      <c r="J25" s="439">
        <f>I25/$N$329</f>
        <v>1.5699999999999999E-2</v>
      </c>
      <c r="K25" s="153">
        <f>N25/$N$329</f>
        <v>0.75185999999999997</v>
      </c>
      <c r="L25" s="145" t="str">
        <f>IF(K25&gt;$O$326,$N$327,IF(K25&gt;$O$325,$N$326,$N$325))</f>
        <v>A</v>
      </c>
      <c r="M25" s="46"/>
      <c r="N25" s="112">
        <f t="shared" si="1"/>
        <v>22536283.859999999</v>
      </c>
      <c r="O25" s="112">
        <f>VLOOKUP(A25,'PLANILHA S DESONERAÇÃO'!$A$11:$J$458,7,FALSE)</f>
        <v>490.13</v>
      </c>
      <c r="P25" s="46"/>
      <c r="Q25" s="176" t="b">
        <f>I25=VLOOKUP(A25,'PLANILHA S DESONERAÇÃO'!$A$11:$J$459,10,)</f>
        <v>0</v>
      </c>
      <c r="R25" s="177">
        <f t="shared" si="0"/>
        <v>0</v>
      </c>
      <c r="S25" s="177">
        <f>R25-'PLANILHA S DESONERAÇÃO'!$J$459</f>
        <v>-29973894.07</v>
      </c>
      <c r="T25" s="46"/>
      <c r="U25" s="46"/>
      <c r="V25" s="46"/>
    </row>
    <row r="26" spans="1:22" ht="22.5" x14ac:dyDescent="0.25">
      <c r="A26" s="142" t="str">
        <f>'PLANILHA S DESONERAÇÃO'!A431</f>
        <v>1.6.1.5</v>
      </c>
      <c r="B26" s="145" t="str">
        <f>VLOOKUP(A26,'PLANILHA S DESONERAÇÃO'!$A$12:$J$458,2,FALSE)</f>
        <v>COMP-68</v>
      </c>
      <c r="C26" s="149" t="str">
        <f>VLOOKUP(A26,'PLANILHA S DESONERAÇÃO'!$A$12:$J$458,4,FALSE)</f>
        <v>Válvula flap – PN 10, flange na classe K7, PN 10, NBR 7675. - BDI = 14,02</v>
      </c>
      <c r="D26" s="145" t="str">
        <f>VLOOKUP(A26,'PLANILHA S DESONERAÇÃO'!$A$12:$J$458,3,FALSE)</f>
        <v>Composições Próprias</v>
      </c>
      <c r="E26" s="145"/>
      <c r="F26" s="145" t="str">
        <f>VLOOKUP(A26,'PLANILHA S DESONERAÇÃO'!$A$12:$J$458,5,FALSE)</f>
        <v>unid</v>
      </c>
      <c r="G26" s="145">
        <f>VLOOKUP(A26,'PLANILHA S DESONERAÇÃO'!$A$11:$J$458,6,FALSE)</f>
        <v>4</v>
      </c>
      <c r="H26" s="158">
        <f>VLOOKUP(A26,'PLANILHA S DESONERAÇÃO'!$A$12:$J$458,9,FALSE)</f>
        <v>101055.93</v>
      </c>
      <c r="I26" s="158">
        <f>SUMIF('PLANILHA S DESONERAÇÃO'!$B$11:$B$458,B26,'PLANILHA S DESONERAÇÃO'!$J$11:$J$458)</f>
        <v>404223.72</v>
      </c>
      <c r="J26" s="439">
        <f>I26/$N$329</f>
        <v>1.35E-2</v>
      </c>
      <c r="K26" s="153">
        <f>N26/$N$329</f>
        <v>0.76534999999999997</v>
      </c>
      <c r="L26" s="145" t="str">
        <f>IF(K26&gt;$O$326,$N$327,IF(K26&gt;$O$325,$N$326,$N$325))</f>
        <v>A</v>
      </c>
      <c r="M26" s="46"/>
      <c r="N26" s="112">
        <f t="shared" si="1"/>
        <v>22940507.579999998</v>
      </c>
      <c r="O26" s="112">
        <f>VLOOKUP(A26,'PLANILHA S DESONERAÇÃO'!$A$11:$J$458,7,FALSE)</f>
        <v>88630</v>
      </c>
      <c r="P26" s="46"/>
      <c r="Q26" s="176" t="b">
        <f>I26=VLOOKUP(A26,'PLANILHA S DESONERAÇÃO'!$A$11:$J$459,10,)</f>
        <v>1</v>
      </c>
      <c r="R26" s="177">
        <f t="shared" si="0"/>
        <v>0</v>
      </c>
      <c r="S26" s="177">
        <f>R26-'PLANILHA S DESONERAÇÃO'!$J$459</f>
        <v>-29973894.07</v>
      </c>
      <c r="T26" s="46"/>
      <c r="U26" s="46"/>
      <c r="V26" s="46"/>
    </row>
    <row r="27" spans="1:22" ht="22.5" x14ac:dyDescent="0.25">
      <c r="A27" s="142" t="str">
        <f>'PLANILHA S DESONERAÇÃO'!A430</f>
        <v>1.6.1.4</v>
      </c>
      <c r="B27" s="145" t="str">
        <f>VLOOKUP(A27,'PLANILHA S DESONERAÇÃO'!$A$12:$J$458,2,FALSE)</f>
        <v>COMP-67</v>
      </c>
      <c r="C27" s="149" t="str">
        <f>VLOOKUP(A27,'PLANILHA S DESONERAÇÃO'!$A$12:$J$458,4,FALSE)</f>
        <v>Válvula de retenção portinhola simples, tipo wafer, PN 10 - BDI = 14,02</v>
      </c>
      <c r="D27" s="145" t="str">
        <f>VLOOKUP(A27,'PLANILHA S DESONERAÇÃO'!$A$12:$J$458,3,FALSE)</f>
        <v>Composições Próprias</v>
      </c>
      <c r="E27" s="145"/>
      <c r="F27" s="145" t="str">
        <f>VLOOKUP(A27,'PLANILHA S DESONERAÇÃO'!$A$12:$J$458,5,FALSE)</f>
        <v>unid</v>
      </c>
      <c r="G27" s="145">
        <f>VLOOKUP(A27,'PLANILHA S DESONERAÇÃO'!$A$11:$J$458,6,FALSE)</f>
        <v>4</v>
      </c>
      <c r="H27" s="158">
        <f>VLOOKUP(A27,'PLANILHA S DESONERAÇÃO'!$A$12:$J$458,9,FALSE)</f>
        <v>87795.4</v>
      </c>
      <c r="I27" s="158">
        <f>SUMIF('PLANILHA S DESONERAÇÃO'!$B$11:$B$458,B27,'PLANILHA S DESONERAÇÃO'!$J$11:$J$458)</f>
        <v>351181.6</v>
      </c>
      <c r="J27" s="439">
        <f>I27/$N$329</f>
        <v>1.17E-2</v>
      </c>
      <c r="K27" s="153">
        <f>N27/$N$329</f>
        <v>0.77707000000000004</v>
      </c>
      <c r="L27" s="145" t="str">
        <f>IF(K27&gt;$O$326,$N$327,IF(K27&gt;$O$325,$N$326,$N$325))</f>
        <v>A</v>
      </c>
      <c r="M27" s="46"/>
      <c r="N27" s="112">
        <f t="shared" si="1"/>
        <v>23291689.18</v>
      </c>
      <c r="O27" s="112">
        <f>VLOOKUP(A27,'PLANILHA S DESONERAÇÃO'!$A$11:$J$458,7,FALSE)</f>
        <v>77000</v>
      </c>
      <c r="P27" s="46"/>
      <c r="Q27" s="176" t="b">
        <f>I27=VLOOKUP(A27,'PLANILHA S DESONERAÇÃO'!$A$11:$J$459,10,)</f>
        <v>1</v>
      </c>
      <c r="R27" s="177">
        <f t="shared" si="0"/>
        <v>0</v>
      </c>
      <c r="S27" s="177">
        <f>R27-'PLANILHA S DESONERAÇÃO'!$J$459</f>
        <v>-29973894.07</v>
      </c>
      <c r="T27" s="46"/>
      <c r="U27" s="46"/>
      <c r="V27" s="46"/>
    </row>
    <row r="28" spans="1:22" ht="22.5" x14ac:dyDescent="0.25">
      <c r="A28" s="142" t="str">
        <f>'PLANILHA S DESONERAÇÃO'!A450</f>
        <v>1.6.3.2.4</v>
      </c>
      <c r="B28" s="145" t="str">
        <f>VLOOKUP(A28,'PLANILHA S DESONERAÇÃO'!$A$12:$J$458,2,FALSE)</f>
        <v>COMP-84</v>
      </c>
      <c r="C28" s="149" t="str">
        <f>VLOOKUP(A28,'PLANILHA S DESONERAÇÃO'!$A$12:$J$458,4,FALSE)</f>
        <v>TUBO 1200 PONTA E BOLSA K9 JTE L=6000 - BDI = 14,02</v>
      </c>
      <c r="D28" s="145" t="str">
        <f>VLOOKUP(A28,'PLANILHA S DESONERAÇÃO'!$A$12:$J$458,3,FALSE)</f>
        <v>Composições Próprias</v>
      </c>
      <c r="E28" s="145"/>
      <c r="F28" s="145" t="str">
        <f>VLOOKUP(A28,'PLANILHA S DESONERAÇÃO'!$A$12:$J$458,5,FALSE)</f>
        <v>un</v>
      </c>
      <c r="G28" s="145">
        <f>VLOOKUP(A28,'PLANILHA S DESONERAÇÃO'!$A$11:$J$458,6,FALSE)</f>
        <v>4</v>
      </c>
      <c r="H28" s="158">
        <f>VLOOKUP(A28,'PLANILHA S DESONERAÇÃO'!$A$12:$J$458,9,FALSE)</f>
        <v>82416.479999999996</v>
      </c>
      <c r="I28" s="158">
        <f>SUMIF('PLANILHA S DESONERAÇÃO'!$B$11:$B$458,B28,'PLANILHA S DESONERAÇÃO'!$J$11:$J$458)</f>
        <v>329665.91999999998</v>
      </c>
      <c r="J28" s="439">
        <f>I28/$N$329</f>
        <v>1.0999999999999999E-2</v>
      </c>
      <c r="K28" s="153">
        <f>N28/$N$329</f>
        <v>0.78805999999999998</v>
      </c>
      <c r="L28" s="145" t="str">
        <f>IF(K28&gt;$O$326,$N$327,IF(K28&gt;$O$325,$N$326,$N$325))</f>
        <v>A</v>
      </c>
      <c r="M28" s="46"/>
      <c r="N28" s="112">
        <f t="shared" si="1"/>
        <v>23621355.100000001</v>
      </c>
      <c r="O28" s="112">
        <f>VLOOKUP(A28,'PLANILHA S DESONERAÇÃO'!$A$11:$J$458,7,FALSE)</f>
        <v>72282.48</v>
      </c>
      <c r="P28" s="46"/>
      <c r="Q28" s="176" t="b">
        <f>I28=VLOOKUP(A28,'PLANILHA S DESONERAÇÃO'!$A$11:$J$459,10,)</f>
        <v>1</v>
      </c>
      <c r="R28" s="177">
        <f t="shared" si="0"/>
        <v>0</v>
      </c>
      <c r="S28" s="177">
        <f>R28-'PLANILHA S DESONERAÇÃO'!$J$459</f>
        <v>-29973894.07</v>
      </c>
      <c r="T28" s="46"/>
      <c r="U28" s="46"/>
      <c r="V28" s="46"/>
    </row>
    <row r="29" spans="1:22" ht="45" x14ac:dyDescent="0.25">
      <c r="A29" s="142" t="str">
        <f>'PLANILHA S DESONERAÇÃO'!A458</f>
        <v>2.1</v>
      </c>
      <c r="B29" s="145" t="str">
        <f>VLOOKUP(A29,'PLANILHA S DESONERAÇÃO'!$A$12:$J$458,2,FALSE)</f>
        <v>COMP-91</v>
      </c>
      <c r="C29" s="149" t="str">
        <f>VLOOKUP(A29,'PLANILHA S DESONERAÇÃO'!$A$12:$J$458,4,FALSE)</f>
        <v>Serviços de operação assistida, incluíndo comissionamento e testes de equipamentos, simulação de operações, treinamentos e todas as atividades necessárias para garantir a funcionalidade esperada da estação de bombeamento.</v>
      </c>
      <c r="D29" s="145" t="str">
        <f>VLOOKUP(A29,'PLANILHA S DESONERAÇÃO'!$A$12:$J$458,3,FALSE)</f>
        <v>Composições Próprias</v>
      </c>
      <c r="E29" s="145"/>
      <c r="F29" s="145" t="str">
        <f>VLOOKUP(A29,'PLANILHA S DESONERAÇÃO'!$A$12:$J$458,5,FALSE)</f>
        <v>MÊS</v>
      </c>
      <c r="G29" s="145">
        <f>VLOOKUP(A29,'PLANILHA S DESONERAÇÃO'!$A$11:$J$458,6,FALSE)</f>
        <v>6</v>
      </c>
      <c r="H29" s="158">
        <f>VLOOKUP(A29,'PLANILHA S DESONERAÇÃO'!$A$12:$J$458,9,FALSE)</f>
        <v>52269.51</v>
      </c>
      <c r="I29" s="158">
        <f>SUMIF('PLANILHA S DESONERAÇÃO'!$B$11:$B$458,B29,'PLANILHA S DESONERAÇÃO'!$J$11:$J$458)</f>
        <v>313617.06</v>
      </c>
      <c r="J29" s="439">
        <f>I29/$N$329</f>
        <v>1.0500000000000001E-2</v>
      </c>
      <c r="K29" s="153">
        <f>N29/$N$329</f>
        <v>0.79852999999999996</v>
      </c>
      <c r="L29" s="145" t="str">
        <f>IF(K29&gt;$O$326,$N$327,IF(K29&gt;$O$325,$N$326,$N$325))</f>
        <v>A</v>
      </c>
      <c r="M29" s="46"/>
      <c r="N29" s="112">
        <f t="shared" si="1"/>
        <v>23934972.16</v>
      </c>
      <c r="O29" s="112">
        <f>VLOOKUP(A29,'PLANILHA S DESONERAÇÃO'!$A$11:$J$458,7,FALSE)</f>
        <v>41976.800000000003</v>
      </c>
      <c r="P29" s="46"/>
      <c r="Q29" s="176" t="b">
        <f>I29=VLOOKUP(A29,'PLANILHA S DESONERAÇÃO'!$A$11:$J$459,10,)</f>
        <v>1</v>
      </c>
      <c r="R29" s="177">
        <f t="shared" si="0"/>
        <v>0</v>
      </c>
      <c r="S29" s="177">
        <f>R29-'PLANILHA S DESONERAÇÃO'!$J$459</f>
        <v>-29973894.07</v>
      </c>
      <c r="T29" s="46"/>
      <c r="U29" s="46"/>
      <c r="V29" s="46"/>
    </row>
    <row r="30" spans="1:22" ht="22.5" x14ac:dyDescent="0.25">
      <c r="A30" s="142" t="str">
        <f>'PLANILHA S DESONERAÇÃO'!A451</f>
        <v>1.6.3.2.5</v>
      </c>
      <c r="B30" s="145" t="str">
        <f>VLOOKUP(A30,'PLANILHA S DESONERAÇÃO'!$A$12:$J$458,2,FALSE)</f>
        <v>COMP-85</v>
      </c>
      <c r="C30" s="149" t="str">
        <f>VLOOKUP(A30,'PLANILHA S DESONERAÇÃO'!$A$12:$J$458,4,FALSE)</f>
        <v>TUBO 1200 PONTA E BOLSA K9 JTE L=7000 - BDI = 14,02</v>
      </c>
      <c r="D30" s="145" t="str">
        <f>VLOOKUP(A30,'PLANILHA S DESONERAÇÃO'!$A$12:$J$458,3,FALSE)</f>
        <v>Composições Próprias</v>
      </c>
      <c r="E30" s="145"/>
      <c r="F30" s="145" t="str">
        <f>VLOOKUP(A30,'PLANILHA S DESONERAÇÃO'!$A$12:$J$458,5,FALSE)</f>
        <v>un</v>
      </c>
      <c r="G30" s="145">
        <f>VLOOKUP(A30,'PLANILHA S DESONERAÇÃO'!$A$11:$J$458,6,FALSE)</f>
        <v>4</v>
      </c>
      <c r="H30" s="158">
        <f>VLOOKUP(A30,'PLANILHA S DESONERAÇÃO'!$A$12:$J$458,9,FALSE)</f>
        <v>76922.100000000006</v>
      </c>
      <c r="I30" s="158">
        <f>SUMIF('PLANILHA S DESONERAÇÃO'!$B$11:$B$458,B30,'PLANILHA S DESONERAÇÃO'!$J$11:$J$458)</f>
        <v>307688.40000000002</v>
      </c>
      <c r="J30" s="439">
        <f>I30/$N$329</f>
        <v>1.03E-2</v>
      </c>
      <c r="K30" s="153">
        <f>N30/$N$329</f>
        <v>0.80879000000000001</v>
      </c>
      <c r="L30" s="145" t="str">
        <f>IF(K30&gt;$O$326,$N$327,IF(K30&gt;$O$325,$N$326,$N$325))</f>
        <v>B</v>
      </c>
      <c r="M30" s="46"/>
      <c r="N30" s="112">
        <f t="shared" si="1"/>
        <v>24242660.559999999</v>
      </c>
      <c r="O30" s="112">
        <f>VLOOKUP(A30,'PLANILHA S DESONERAÇÃO'!$A$11:$J$458,7,FALSE)</f>
        <v>67463.69</v>
      </c>
      <c r="P30" s="46"/>
      <c r="Q30" s="176" t="b">
        <f>I30=VLOOKUP(A30,'PLANILHA S DESONERAÇÃO'!$A$11:$J$459,10,)</f>
        <v>1</v>
      </c>
      <c r="R30" s="177">
        <f t="shared" si="0"/>
        <v>0</v>
      </c>
      <c r="S30" s="177">
        <f>R30-'PLANILHA S DESONERAÇÃO'!$J$459</f>
        <v>-29973894.07</v>
      </c>
      <c r="T30" s="46"/>
      <c r="U30" s="46"/>
      <c r="V30" s="46"/>
    </row>
    <row r="31" spans="1:22" ht="45" x14ac:dyDescent="0.25">
      <c r="A31" s="142" t="str">
        <f>'PLANILHA S DESONERAÇÃO'!A423</f>
        <v>1.5.5.34</v>
      </c>
      <c r="B31" s="145" t="str">
        <f>VLOOKUP(A31,'PLANILHA S DESONERAÇÃO'!$A$12:$J$458,2,FALSE)</f>
        <v>COMP-62</v>
      </c>
      <c r="C31" s="149" t="str">
        <f>VLOOKUP(A31,'PLANILHA S DESONERAÇÃO'!$A$12:$J$458,4,FALSE)</f>
        <v>Fornecimento e Instalação de Câmera IP Bullet 12MP, Zoom Motorizado, Inteligências de vídeo, Entrada e Saída de Alarme, Alimentação: 12 Vdc ou, PoE+ (IEEE 802.3at), IP67 e IK10, ref: VIP 71250 Z INTELBRAS ou similar com suporte conforme projeto</v>
      </c>
      <c r="D31" s="145" t="str">
        <f>VLOOKUP(A31,'PLANILHA S DESONERAÇÃO'!$A$12:$J$458,3,FALSE)</f>
        <v>Composições Próprias</v>
      </c>
      <c r="E31" s="145"/>
      <c r="F31" s="145" t="str">
        <f>VLOOKUP(A31,'PLANILHA S DESONERAÇÃO'!$A$12:$J$458,5,FALSE)</f>
        <v>un</v>
      </c>
      <c r="G31" s="145">
        <f>VLOOKUP(A31,'PLANILHA S DESONERAÇÃO'!$A$11:$J$458,6,FALSE)</f>
        <v>16</v>
      </c>
      <c r="H31" s="158">
        <f>VLOOKUP(A31,'PLANILHA S DESONERAÇÃO'!$A$12:$J$458,9,FALSE)</f>
        <v>18991.169999999998</v>
      </c>
      <c r="I31" s="158">
        <f>SUMIF('PLANILHA S DESONERAÇÃO'!$B$11:$B$458,B31,'PLANILHA S DESONERAÇÃO'!$J$11:$J$458)</f>
        <v>303858.71999999997</v>
      </c>
      <c r="J31" s="439">
        <f>I31/$N$329</f>
        <v>1.01E-2</v>
      </c>
      <c r="K31" s="153">
        <f>N31/$N$329</f>
        <v>0.81893000000000005</v>
      </c>
      <c r="L31" s="145" t="str">
        <f>IF(K31&gt;$O$326,$N$327,IF(K31&gt;$O$325,$N$326,$N$325))</f>
        <v>B</v>
      </c>
      <c r="M31" s="46"/>
      <c r="N31" s="112">
        <f t="shared" si="1"/>
        <v>24546519.280000001</v>
      </c>
      <c r="O31" s="112">
        <f>VLOOKUP(A31,'PLANILHA S DESONERAÇÃO'!$A$11:$J$458,7,FALSE)</f>
        <v>15251.5</v>
      </c>
      <c r="P31" s="46"/>
      <c r="Q31" s="176" t="b">
        <f>I31=VLOOKUP(A31,'PLANILHA S DESONERAÇÃO'!$A$11:$J$459,10,)</f>
        <v>1</v>
      </c>
      <c r="R31" s="177">
        <f t="shared" si="0"/>
        <v>0</v>
      </c>
      <c r="S31" s="177">
        <f>R31-'PLANILHA S DESONERAÇÃO'!$J$459</f>
        <v>-29973894.07</v>
      </c>
      <c r="T31" s="46"/>
      <c r="U31" s="46"/>
      <c r="V31" s="46"/>
    </row>
    <row r="32" spans="1:22" ht="22.5" x14ac:dyDescent="0.25">
      <c r="A32" s="142" t="str">
        <f>'PLANILHA S DESONERAÇÃO'!A56</f>
        <v>1.3.21</v>
      </c>
      <c r="B32" s="145" t="str">
        <f>VLOOKUP(A32,'PLANILHA S DESONERAÇÃO'!$A$12:$J$458,2,FALSE)</f>
        <v>COMP-04</v>
      </c>
      <c r="C32" s="149" t="str">
        <f>VLOOKUP(A32,'PLANILHA S DESONERAÇÃO'!$A$12:$J$458,4,FALSE)</f>
        <v>REBAIXAMENTO DE LENCOL FREATICO C/ PONT FILTRANTES</v>
      </c>
      <c r="D32" s="145" t="str">
        <f>VLOOKUP(A32,'PLANILHA S DESONERAÇÃO'!$A$12:$J$458,3,FALSE)</f>
        <v>Composições Próprias</v>
      </c>
      <c r="E32" s="145"/>
      <c r="F32" s="145" t="str">
        <f>VLOOKUP(A32,'PLANILHA S DESONERAÇÃO'!$A$12:$J$458,5,FALSE)</f>
        <v>MÊS</v>
      </c>
      <c r="G32" s="145">
        <f>VLOOKUP(A32,'PLANILHA S DESONERAÇÃO'!$A$11:$J$458,6,FALSE)</f>
        <v>72</v>
      </c>
      <c r="H32" s="158">
        <f>VLOOKUP(A32,'PLANILHA S DESONERAÇÃO'!$A$12:$J$458,9,FALSE)</f>
        <v>4201.34</v>
      </c>
      <c r="I32" s="158">
        <f>SUMIF('PLANILHA S DESONERAÇÃO'!$B$11:$B$458,B32,'PLANILHA S DESONERAÇÃO'!$J$11:$J$458)</f>
        <v>302496.48</v>
      </c>
      <c r="J32" s="439">
        <f>I32/$N$329</f>
        <v>1.01E-2</v>
      </c>
      <c r="K32" s="153">
        <f>N32/$N$329</f>
        <v>0.82901999999999998</v>
      </c>
      <c r="L32" s="145" t="str">
        <f>IF(K32&gt;$O$326,$N$327,IF(K32&gt;$O$325,$N$326,$N$325))</f>
        <v>B</v>
      </c>
      <c r="M32" s="46"/>
      <c r="N32" s="112">
        <f t="shared" si="1"/>
        <v>24849015.760000002</v>
      </c>
      <c r="O32" s="112">
        <f>VLOOKUP(A32,'PLANILHA S DESONERAÇÃO'!$A$11:$J$458,7,FALSE)</f>
        <v>3374.03</v>
      </c>
      <c r="P32" s="46"/>
      <c r="Q32" s="176" t="b">
        <f>I32=VLOOKUP(A32,'PLANILHA S DESONERAÇÃO'!$A$11:$J$459,10,)</f>
        <v>1</v>
      </c>
      <c r="R32" s="177">
        <f t="shared" si="0"/>
        <v>0</v>
      </c>
      <c r="S32" s="177">
        <f>R32-'PLANILHA S DESONERAÇÃO'!$J$459</f>
        <v>-29973894.07</v>
      </c>
      <c r="T32" s="46"/>
      <c r="U32" s="46"/>
      <c r="V32" s="46"/>
    </row>
    <row r="33" spans="1:22" ht="22.5" x14ac:dyDescent="0.25">
      <c r="A33" s="142" t="str">
        <f>'PLANILHA S DESONERAÇÃO'!A287</f>
        <v>1.5.2.3.9</v>
      </c>
      <c r="B33" s="145">
        <f>VLOOKUP(A33,'PLANILHA S DESONERAÇÃO'!$A$12:$J$458,2,FALSE)</f>
        <v>151432</v>
      </c>
      <c r="C33" s="149" t="str">
        <f>VLOOKUP(A33,'PLANILHA S DESONERAÇÃO'!$A$12:$J$458,4,FALSE)</f>
        <v>Cabo de cobre termoplástico, com isolamento para 1000V, seção de 240,0mm2</v>
      </c>
      <c r="D33" s="145" t="str">
        <f>VLOOKUP(A33,'PLANILHA S DESONERAÇÃO'!$A$12:$J$458,3,FALSE)</f>
        <v>DER-ES</v>
      </c>
      <c r="E33" s="145"/>
      <c r="F33" s="145" t="str">
        <f>VLOOKUP(A33,'PLANILHA S DESONERAÇÃO'!$A$12:$J$458,5,FALSE)</f>
        <v>M</v>
      </c>
      <c r="G33" s="145">
        <f>VLOOKUP(A33,'PLANILHA S DESONERAÇÃO'!$A$11:$J$458,6,FALSE)</f>
        <v>600</v>
      </c>
      <c r="H33" s="158">
        <f>VLOOKUP(A33,'PLANILHA S DESONERAÇÃO'!$A$12:$J$458,9,FALSE)</f>
        <v>414.55</v>
      </c>
      <c r="I33" s="158">
        <f>SUMIF('PLANILHA S DESONERAÇÃO'!$B$11:$B$458,B33,'PLANILHA S DESONERAÇÃO'!$J$11:$J$458)</f>
        <v>248730</v>
      </c>
      <c r="J33" s="439">
        <f>I33/$N$329</f>
        <v>8.3000000000000001E-3</v>
      </c>
      <c r="K33" s="153">
        <f>N33/$N$329</f>
        <v>0.83731999999999995</v>
      </c>
      <c r="L33" s="145" t="str">
        <f>IF(K33&gt;$O$326,$N$327,IF(K33&gt;$O$325,$N$326,$N$325))</f>
        <v>B</v>
      </c>
      <c r="M33" s="46"/>
      <c r="N33" s="112">
        <f t="shared" si="1"/>
        <v>25097745.760000002</v>
      </c>
      <c r="O33" s="112">
        <f>VLOOKUP(A33,'PLANILHA S DESONERAÇÃO'!$A$11:$J$458,7,FALSE)</f>
        <v>332.92</v>
      </c>
      <c r="P33" s="46"/>
      <c r="Q33" s="176" t="b">
        <f>I33=VLOOKUP(A33,'PLANILHA S DESONERAÇÃO'!$A$11:$J$459,10,)</f>
        <v>1</v>
      </c>
      <c r="R33" s="177">
        <f t="shared" si="0"/>
        <v>0</v>
      </c>
      <c r="S33" s="177">
        <f>R33-'PLANILHA S DESONERAÇÃO'!$J$459</f>
        <v>-29973894.07</v>
      </c>
      <c r="T33" s="46"/>
      <c r="U33" s="46"/>
      <c r="V33" s="46"/>
    </row>
    <row r="34" spans="1:22" ht="22.5" x14ac:dyDescent="0.25">
      <c r="A34" s="142" t="str">
        <f>'PLANILHA S DESONERAÇÃO'!A449</f>
        <v>1.6.3.2.3</v>
      </c>
      <c r="B34" s="145" t="str">
        <f>VLOOKUP(A34,'PLANILHA S DESONERAÇÃO'!$A$12:$J$458,2,FALSE)</f>
        <v>COMP-83</v>
      </c>
      <c r="C34" s="149" t="str">
        <f>VLOOKUP(A34,'PLANILHA S DESONERAÇÃO'!$A$12:$J$458,4,FALSE)</f>
        <v>TUBO 1200 COM FLANGE E PONTA JTE L=4600 - BDI = 14,02</v>
      </c>
      <c r="D34" s="145" t="str">
        <f>VLOOKUP(A34,'PLANILHA S DESONERAÇÃO'!$A$12:$J$458,3,FALSE)</f>
        <v>Composições Próprias</v>
      </c>
      <c r="E34" s="145"/>
      <c r="F34" s="145" t="str">
        <f>VLOOKUP(A34,'PLANILHA S DESONERAÇÃO'!$A$12:$J$458,5,FALSE)</f>
        <v>un</v>
      </c>
      <c r="G34" s="145">
        <f>VLOOKUP(A34,'PLANILHA S DESONERAÇÃO'!$A$11:$J$458,6,FALSE)</f>
        <v>4</v>
      </c>
      <c r="H34" s="158">
        <f>VLOOKUP(A34,'PLANILHA S DESONERAÇÃO'!$A$12:$J$458,9,FALSE)</f>
        <v>59826.48</v>
      </c>
      <c r="I34" s="158">
        <f>SUMIF('PLANILHA S DESONERAÇÃO'!$B$11:$B$458,B34,'PLANILHA S DESONERAÇÃO'!$J$11:$J$458)</f>
        <v>239305.92</v>
      </c>
      <c r="J34" s="439">
        <f>I34/$N$329</f>
        <v>8.0000000000000002E-3</v>
      </c>
      <c r="K34" s="153">
        <f>N34/$N$329</f>
        <v>0.84530000000000005</v>
      </c>
      <c r="L34" s="145" t="str">
        <f>IF(K34&gt;$O$326,$N$327,IF(K34&gt;$O$325,$N$326,$N$325))</f>
        <v>B</v>
      </c>
      <c r="M34" s="46"/>
      <c r="N34" s="112">
        <f t="shared" si="1"/>
        <v>25337051.68</v>
      </c>
      <c r="O34" s="112">
        <f>VLOOKUP(A34,'PLANILHA S DESONERAÇÃO'!$A$11:$J$458,7,FALSE)</f>
        <v>52470.16</v>
      </c>
      <c r="P34" s="46"/>
      <c r="Q34" s="176" t="b">
        <f>I34=VLOOKUP(A34,'PLANILHA S DESONERAÇÃO'!$A$11:$J$459,10,)</f>
        <v>1</v>
      </c>
      <c r="R34" s="177">
        <f t="shared" si="0"/>
        <v>0</v>
      </c>
      <c r="S34" s="177">
        <f>R34-'PLANILHA S DESONERAÇÃO'!$J$459</f>
        <v>-29973894.07</v>
      </c>
      <c r="T34" s="46"/>
      <c r="U34" s="46"/>
      <c r="V34" s="46"/>
    </row>
    <row r="35" spans="1:22" ht="33.75" x14ac:dyDescent="0.25">
      <c r="A35" s="142" t="str">
        <f>'PLANILHA S DESONERAÇÃO'!A39</f>
        <v>1.3.4</v>
      </c>
      <c r="B35" s="145" t="str">
        <f>VLOOKUP(A35,'PLANILHA S DESONERAÇÃO'!$A$12:$J$458,2,FALSE)</f>
        <v>COMP-01</v>
      </c>
      <c r="C35" s="149" t="str">
        <f>VLOOKUP(A35,'PLANILHA S DESONERAÇÃO'!$A$12:$J$458,4,FALSE)</f>
        <v>Escoramento metálico p/ valas, com pranchas metálicas de AZ 17-700 e longarinas e transversinas em perfis de aço a cada 3 metros, reaproveitamento : 10 vezes</v>
      </c>
      <c r="D35" s="145" t="str">
        <f>VLOOKUP(A35,'PLANILHA S DESONERAÇÃO'!$A$12:$J$458,3,FALSE)</f>
        <v>Composições Próprias</v>
      </c>
      <c r="E35" s="145"/>
      <c r="F35" s="145" t="str">
        <f>VLOOKUP(A35,'PLANILHA S DESONERAÇÃO'!$A$12:$J$458,5,FALSE)</f>
        <v>m2</v>
      </c>
      <c r="G35" s="145">
        <f>VLOOKUP(A35,'PLANILHA S DESONERAÇÃO'!$A$11:$J$458,6,FALSE)</f>
        <v>450.8</v>
      </c>
      <c r="H35" s="158">
        <f>VLOOKUP(A35,'PLANILHA S DESONERAÇÃO'!$A$12:$J$458,9,FALSE)</f>
        <v>476.61</v>
      </c>
      <c r="I35" s="158">
        <f>SUMIF('PLANILHA S DESONERAÇÃO'!$B$11:$B$458,B35,'PLANILHA S DESONERAÇÃO'!$J$11:$J$458)</f>
        <v>214855.79</v>
      </c>
      <c r="J35" s="439">
        <f>I35/$N$329</f>
        <v>7.1999999999999998E-3</v>
      </c>
      <c r="K35" s="153">
        <f>N35/$N$329</f>
        <v>0.85246999999999995</v>
      </c>
      <c r="L35" s="145" t="str">
        <f>IF(K35&gt;$O$326,$N$327,IF(K35&gt;$O$325,$N$326,$N$325))</f>
        <v>B</v>
      </c>
      <c r="M35" s="46"/>
      <c r="N35" s="112">
        <f t="shared" si="1"/>
        <v>25551907.469999999</v>
      </c>
      <c r="O35" s="112">
        <f>VLOOKUP(A35,'PLANILHA S DESONERAÇÃO'!$A$11:$J$458,7,FALSE)</f>
        <v>382.76</v>
      </c>
      <c r="P35" s="46"/>
      <c r="Q35" s="176" t="b">
        <f>I35=VLOOKUP(A35,'PLANILHA S DESONERAÇÃO'!$A$11:$J$459,10,)</f>
        <v>1</v>
      </c>
      <c r="R35" s="177">
        <f t="shared" si="0"/>
        <v>0</v>
      </c>
      <c r="S35" s="177">
        <f>R35-'PLANILHA S DESONERAÇÃO'!$J$459</f>
        <v>-29973894.07</v>
      </c>
      <c r="T35" s="46"/>
      <c r="U35" s="46"/>
      <c r="V35" s="46"/>
    </row>
    <row r="36" spans="1:22" x14ac:dyDescent="0.25">
      <c r="A36" s="142" t="str">
        <f>'PLANILHA S DESONERAÇÃO'!A229</f>
        <v>1.4.10.2</v>
      </c>
      <c r="B36" s="145">
        <f>VLOOKUP(A36,'PLANILHA S DESONERAÇÃO'!$A$12:$J$458,2,FALSE)</f>
        <v>94333</v>
      </c>
      <c r="C36" s="149" t="str">
        <f>VLOOKUP(A36,'PLANILHA S DESONERAÇÃO'!$A$12:$J$458,4,FALSE)</f>
        <v>ATERRO MECANIZADO DE VALA COM ESCAVADEIRA HIDRÁULICA</v>
      </c>
      <c r="D36" s="145" t="str">
        <f>VLOOKUP(A36,'PLANILHA S DESONERAÇÃO'!$A$12:$J$458,3,FALSE)</f>
        <v>SINAPI</v>
      </c>
      <c r="E36" s="145"/>
      <c r="F36" s="145" t="str">
        <f>VLOOKUP(A36,'PLANILHA S DESONERAÇÃO'!$A$12:$J$458,5,FALSE)</f>
        <v>M3</v>
      </c>
      <c r="G36" s="145">
        <f>VLOOKUP(A36,'PLANILHA S DESONERAÇÃO'!$A$11:$J$458,6,FALSE)</f>
        <v>1824.19</v>
      </c>
      <c r="H36" s="158">
        <f>VLOOKUP(A36,'PLANILHA S DESONERAÇÃO'!$A$12:$J$458,9,FALSE)</f>
        <v>82.98</v>
      </c>
      <c r="I36" s="158">
        <f>SUMIF('PLANILHA S DESONERAÇÃO'!$B$11:$B$458,B36,'PLANILHA S DESONERAÇÃO'!$J$11:$J$458)</f>
        <v>214816.14</v>
      </c>
      <c r="J36" s="439">
        <f>I36/$N$329</f>
        <v>7.1999999999999998E-3</v>
      </c>
      <c r="K36" s="153">
        <f>N36/$N$329</f>
        <v>0.85963999999999996</v>
      </c>
      <c r="L36" s="145" t="str">
        <f>IF(K36&gt;$O$326,$N$327,IF(K36&gt;$O$325,$N$326,$N$325))</f>
        <v>B</v>
      </c>
      <c r="M36" s="46"/>
      <c r="N36" s="112">
        <f t="shared" si="1"/>
        <v>25766723.609999999</v>
      </c>
      <c r="O36" s="112">
        <f>VLOOKUP(A36,'PLANILHA S DESONERAÇÃO'!$A$11:$J$458,7,FALSE)</f>
        <v>66.64</v>
      </c>
      <c r="P36" s="46"/>
      <c r="Q36" s="176" t="b">
        <f>I36=VLOOKUP(A36,'PLANILHA S DESONERAÇÃO'!$A$11:$J$459,10,)</f>
        <v>0</v>
      </c>
      <c r="R36" s="177">
        <f t="shared" si="0"/>
        <v>0</v>
      </c>
      <c r="S36" s="177">
        <f>R36-'PLANILHA S DESONERAÇÃO'!$J$459</f>
        <v>-29973894.07</v>
      </c>
      <c r="T36" s="46"/>
      <c r="U36" s="46"/>
      <c r="V36" s="46"/>
    </row>
    <row r="37" spans="1:22" ht="22.5" x14ac:dyDescent="0.25">
      <c r="A37" s="142" t="str">
        <f>'PLANILHA S DESONERAÇÃO'!A448</f>
        <v>1.6.3.2.2</v>
      </c>
      <c r="B37" s="145" t="str">
        <f>VLOOKUP(A37,'PLANILHA S DESONERAÇÃO'!$A$12:$J$458,2,FALSE)</f>
        <v>COMP-82</v>
      </c>
      <c r="C37" s="149" t="str">
        <f>VLOOKUP(A37,'PLANILHA S DESONERAÇÃO'!$A$12:$J$458,4,FALSE)</f>
        <v>TUBO 1200 COM FLANGE PONTA L=3900 JTE - BDI = 14,02</v>
      </c>
      <c r="D37" s="145" t="str">
        <f>VLOOKUP(A37,'PLANILHA S DESONERAÇÃO'!$A$12:$J$458,3,FALSE)</f>
        <v>Composições Próprias</v>
      </c>
      <c r="E37" s="145"/>
      <c r="F37" s="145" t="str">
        <f>VLOOKUP(A37,'PLANILHA S DESONERAÇÃO'!$A$12:$J$458,5,FALSE)</f>
        <v>un</v>
      </c>
      <c r="G37" s="145">
        <f>VLOOKUP(A37,'PLANILHA S DESONERAÇÃO'!$A$11:$J$458,6,FALSE)</f>
        <v>4</v>
      </c>
      <c r="H37" s="158">
        <f>VLOOKUP(A37,'PLANILHA S DESONERAÇÃO'!$A$12:$J$458,9,FALSE)</f>
        <v>50812.73</v>
      </c>
      <c r="I37" s="158">
        <f>SUMIF('PLANILHA S DESONERAÇÃO'!$B$11:$B$458,B37,'PLANILHA S DESONERAÇÃO'!$J$11:$J$458)</f>
        <v>203250.92</v>
      </c>
      <c r="J37" s="439">
        <f>I37/$N$329</f>
        <v>6.7999999999999996E-3</v>
      </c>
      <c r="K37" s="153">
        <f>N37/$N$329</f>
        <v>0.86641999999999997</v>
      </c>
      <c r="L37" s="145" t="str">
        <f>IF(K37&gt;$O$326,$N$327,IF(K37&gt;$O$325,$N$326,$N$325))</f>
        <v>B</v>
      </c>
      <c r="M37" s="46"/>
      <c r="N37" s="112">
        <f t="shared" si="1"/>
        <v>25969974.530000001</v>
      </c>
      <c r="O37" s="112">
        <f>VLOOKUP(A37,'PLANILHA S DESONERAÇÃO'!$A$11:$J$458,7,FALSE)</f>
        <v>44564.75</v>
      </c>
      <c r="P37" s="46"/>
      <c r="Q37" s="176" t="b">
        <f>I37=VLOOKUP(A37,'PLANILHA S DESONERAÇÃO'!$A$11:$J$459,10,)</f>
        <v>1</v>
      </c>
      <c r="R37" s="177">
        <f t="shared" si="0"/>
        <v>0</v>
      </c>
      <c r="S37" s="177">
        <f>R37-'PLANILHA S DESONERAÇÃO'!$J$459</f>
        <v>-29973894.07</v>
      </c>
      <c r="T37" s="46"/>
      <c r="U37" s="46"/>
      <c r="V37" s="46"/>
    </row>
    <row r="38" spans="1:22" ht="22.5" x14ac:dyDescent="0.25">
      <c r="A38" s="142" t="str">
        <f>'PLANILHA S DESONERAÇÃO'!A288</f>
        <v>1.5.2.3.10</v>
      </c>
      <c r="B38" s="145" t="str">
        <f>VLOOKUP(A38,'PLANILHA S DESONERAÇÃO'!$A$12:$J$458,2,FALSE)</f>
        <v>COMP-23</v>
      </c>
      <c r="C38" s="149" t="str">
        <f>VLOOKUP(A38,'PLANILHA S DESONERAÇÃO'!$A$12:$J$458,4,FALSE)</f>
        <v>Cabo de cobre flexível múltiplo, blindado, EPR 1KV, com 3 cabos de 150mm² para ligação do motor Ref S3x150+95/3</v>
      </c>
      <c r="D38" s="145" t="str">
        <f>VLOOKUP(A38,'PLANILHA S DESONERAÇÃO'!$A$12:$J$458,3,FALSE)</f>
        <v>Composições Próprias</v>
      </c>
      <c r="E38" s="145"/>
      <c r="F38" s="145" t="str">
        <f>VLOOKUP(A38,'PLANILHA S DESONERAÇÃO'!$A$12:$J$458,5,FALSE)</f>
        <v>M</v>
      </c>
      <c r="G38" s="145">
        <f>VLOOKUP(A38,'PLANILHA S DESONERAÇÃO'!$A$11:$J$458,6,FALSE)</f>
        <v>216</v>
      </c>
      <c r="H38" s="158">
        <f>VLOOKUP(A38,'PLANILHA S DESONERAÇÃO'!$A$12:$J$458,9,FALSE)</f>
        <v>833.61</v>
      </c>
      <c r="I38" s="158">
        <f>SUMIF('PLANILHA S DESONERAÇÃO'!$B$11:$B$458,B38,'PLANILHA S DESONERAÇÃO'!$J$11:$J$458)</f>
        <v>180059.76</v>
      </c>
      <c r="J38" s="439">
        <f>I38/$N$329</f>
        <v>6.0000000000000001E-3</v>
      </c>
      <c r="K38" s="153">
        <f>N38/$N$329</f>
        <v>0.87243000000000004</v>
      </c>
      <c r="L38" s="145" t="str">
        <f>IF(K38&gt;$O$326,$N$327,IF(K38&gt;$O$325,$N$326,$N$325))</f>
        <v>B</v>
      </c>
      <c r="M38" s="46"/>
      <c r="N38" s="112">
        <f t="shared" si="1"/>
        <v>26150034.289999999</v>
      </c>
      <c r="O38" s="112">
        <f>VLOOKUP(A38,'PLANILHA S DESONERAÇÃO'!$A$11:$J$458,7,FALSE)</f>
        <v>669.46</v>
      </c>
      <c r="P38" s="46"/>
      <c r="Q38" s="176" t="b">
        <f>I38=VLOOKUP(A38,'PLANILHA S DESONERAÇÃO'!$A$11:$J$459,10,)</f>
        <v>1</v>
      </c>
      <c r="R38" s="177">
        <f t="shared" si="0"/>
        <v>0</v>
      </c>
      <c r="S38" s="177">
        <f>R38-'PLANILHA S DESONERAÇÃO'!$J$459</f>
        <v>-29973894.07</v>
      </c>
      <c r="T38" s="46"/>
      <c r="U38" s="46"/>
      <c r="V38" s="46"/>
    </row>
    <row r="39" spans="1:22" ht="22.5" x14ac:dyDescent="0.25">
      <c r="A39" s="142" t="str">
        <f>'PLANILHA S DESONERAÇÃO'!A433</f>
        <v>1.6.1.7</v>
      </c>
      <c r="B39" s="145" t="str">
        <f>VLOOKUP(A39,'PLANILHA S DESONERAÇÃO'!$A$12:$J$458,2,FALSE)</f>
        <v>COMP-70</v>
      </c>
      <c r="C39" s="149" t="str">
        <f>VLOOKUP(A39,'PLANILHA S DESONERAÇÃO'!$A$12:$J$458,4,FALSE)</f>
        <v>Equipamento de içamento: Monovia em perfil metálico com talha elétrica com trole elétrico, carga = 5.000 kg  - BDI = 14,02</v>
      </c>
      <c r="D39" s="145" t="str">
        <f>VLOOKUP(A39,'PLANILHA S DESONERAÇÃO'!$A$12:$J$458,3,FALSE)</f>
        <v>Composições Próprias</v>
      </c>
      <c r="E39" s="145"/>
      <c r="F39" s="145" t="str">
        <f>VLOOKUP(A39,'PLANILHA S DESONERAÇÃO'!$A$12:$J$458,5,FALSE)</f>
        <v>unid</v>
      </c>
      <c r="G39" s="145">
        <f>VLOOKUP(A39,'PLANILHA S DESONERAÇÃO'!$A$11:$J$458,6,FALSE)</f>
        <v>1</v>
      </c>
      <c r="H39" s="158">
        <f>VLOOKUP(A39,'PLANILHA S DESONERAÇÃO'!$A$12:$J$458,9,FALSE)</f>
        <v>179247.25</v>
      </c>
      <c r="I39" s="158">
        <f>SUMIF('PLANILHA S DESONERAÇÃO'!$B$11:$B$458,B39,'PLANILHA S DESONERAÇÃO'!$J$11:$J$458)</f>
        <v>179247.25</v>
      </c>
      <c r="J39" s="439">
        <f>I39/$N$329</f>
        <v>6.0000000000000001E-3</v>
      </c>
      <c r="K39" s="153">
        <f>N39/$N$329</f>
        <v>0.87841000000000002</v>
      </c>
      <c r="L39" s="145" t="str">
        <f>IF(K39&gt;$O$326,$N$327,IF(K39&gt;$O$325,$N$326,$N$325))</f>
        <v>B</v>
      </c>
      <c r="M39" s="46"/>
      <c r="N39" s="112">
        <f t="shared" si="1"/>
        <v>26329281.539999999</v>
      </c>
      <c r="O39" s="112">
        <f>VLOOKUP(A39,'PLANILHA S DESONERAÇÃO'!$A$11:$J$458,7,FALSE)</f>
        <v>157206.85</v>
      </c>
      <c r="P39" s="46"/>
      <c r="Q39" s="176" t="b">
        <f>I39=VLOOKUP(A39,'PLANILHA S DESONERAÇÃO'!$A$11:$J$459,10,)</f>
        <v>1</v>
      </c>
      <c r="R39" s="177">
        <f t="shared" si="0"/>
        <v>0</v>
      </c>
      <c r="S39" s="177">
        <f>R39-'PLANILHA S DESONERAÇÃO'!$J$459</f>
        <v>-29973894.07</v>
      </c>
      <c r="T39" s="46"/>
      <c r="U39" s="46"/>
      <c r="V39" s="46"/>
    </row>
    <row r="40" spans="1:22" ht="22.5" x14ac:dyDescent="0.25">
      <c r="A40" s="142" t="str">
        <f>'PLANILHA S DESONERAÇÃO'!A454</f>
        <v>1.6.3.2.8</v>
      </c>
      <c r="B40" s="145" t="str">
        <f>VLOOKUP(A40,'PLANILHA S DESONERAÇÃO'!$A$12:$J$458,2,FALSE)</f>
        <v>COMP-88</v>
      </c>
      <c r="C40" s="149" t="str">
        <f>VLOOKUP(A40,'PLANILHA S DESONERAÇÃO'!$A$12:$J$458,4,FALSE)</f>
        <v>JUNTA DE DESMONTAGEM TRAVADA AXIALMENTE PN10 DN 1200 NBR 7675 - BDI = 14,02</v>
      </c>
      <c r="D40" s="145" t="str">
        <f>VLOOKUP(A40,'PLANILHA S DESONERAÇÃO'!$A$12:$J$458,3,FALSE)</f>
        <v>Composições Próprias</v>
      </c>
      <c r="E40" s="145"/>
      <c r="F40" s="145" t="str">
        <f>VLOOKUP(A40,'PLANILHA S DESONERAÇÃO'!$A$12:$J$458,5,FALSE)</f>
        <v>UN</v>
      </c>
      <c r="G40" s="145">
        <f>VLOOKUP(A40,'PLANILHA S DESONERAÇÃO'!$A$11:$J$458,6,FALSE)</f>
        <v>4</v>
      </c>
      <c r="H40" s="158">
        <f>VLOOKUP(A40,'PLANILHA S DESONERAÇÃO'!$A$12:$J$458,9,FALSE)</f>
        <v>41348.21</v>
      </c>
      <c r="I40" s="158">
        <f>SUMIF('PLANILHA S DESONERAÇÃO'!$B$11:$B$458,B40,'PLANILHA S DESONERAÇÃO'!$J$11:$J$458)</f>
        <v>165392.84</v>
      </c>
      <c r="J40" s="439">
        <f>I40/$N$329</f>
        <v>5.4999999999999997E-3</v>
      </c>
      <c r="K40" s="153">
        <f>N40/$N$329</f>
        <v>0.88392999999999999</v>
      </c>
      <c r="L40" s="145" t="str">
        <f>IF(K40&gt;$O$326,$N$327,IF(K40&gt;$O$325,$N$326,$N$325))</f>
        <v>B</v>
      </c>
      <c r="M40" s="46"/>
      <c r="N40" s="112">
        <f t="shared" si="1"/>
        <v>26494674.379999999</v>
      </c>
      <c r="O40" s="112">
        <f>VLOOKUP(A40,'PLANILHA S DESONERAÇÃO'!$A$11:$J$458,7,FALSE)</f>
        <v>36264</v>
      </c>
      <c r="P40" s="46"/>
      <c r="Q40" s="176" t="b">
        <f>I40=VLOOKUP(A40,'PLANILHA S DESONERAÇÃO'!$A$11:$J$459,10,)</f>
        <v>1</v>
      </c>
      <c r="R40" s="177">
        <f t="shared" si="0"/>
        <v>0</v>
      </c>
      <c r="S40" s="177">
        <f>R40-'PLANILHA S DESONERAÇÃO'!$J$459</f>
        <v>-29973894.07</v>
      </c>
      <c r="T40" s="46"/>
      <c r="U40" s="46"/>
      <c r="V40" s="46"/>
    </row>
    <row r="41" spans="1:22" ht="22.5" x14ac:dyDescent="0.25">
      <c r="A41" s="142" t="str">
        <f>'PLANILHA S DESONERAÇÃO'!A453</f>
        <v>1.6.3.2.7</v>
      </c>
      <c r="B41" s="145" t="str">
        <f>VLOOKUP(A41,'PLANILHA S DESONERAÇÃO'!$A$12:$J$458,2,FALSE)</f>
        <v>COMP-87</v>
      </c>
      <c r="C41" s="149" t="str">
        <f>VLOOKUP(A41,'PLANILHA S DESONERAÇÃO'!$A$12:$J$458,4,FALSE)</f>
        <v>Curva 22'30° com bolsas na classe K7, PN 10, NBR 7675 DN1200 - BDI = 14,02</v>
      </c>
      <c r="D41" s="145" t="str">
        <f>VLOOKUP(A41,'PLANILHA S DESONERAÇÃO'!$A$12:$J$458,3,FALSE)</f>
        <v>Composições Próprias</v>
      </c>
      <c r="E41" s="145"/>
      <c r="F41" s="145" t="str">
        <f>VLOOKUP(A41,'PLANILHA S DESONERAÇÃO'!$A$12:$J$458,5,FALSE)</f>
        <v>un</v>
      </c>
      <c r="G41" s="145">
        <f>VLOOKUP(A41,'PLANILHA S DESONERAÇÃO'!$A$11:$J$458,6,FALSE)</f>
        <v>8</v>
      </c>
      <c r="H41" s="158">
        <f>VLOOKUP(A41,'PLANILHA S DESONERAÇÃO'!$A$12:$J$458,9,FALSE)</f>
        <v>19921.57</v>
      </c>
      <c r="I41" s="158">
        <f>SUMIF('PLANILHA S DESONERAÇÃO'!$B$11:$B$458,B41,'PLANILHA S DESONERAÇÃO'!$J$11:$J$458)</f>
        <v>159372.56</v>
      </c>
      <c r="J41" s="439">
        <f>I41/$N$329</f>
        <v>5.3E-3</v>
      </c>
      <c r="K41" s="153">
        <f>N41/$N$329</f>
        <v>0.88924000000000003</v>
      </c>
      <c r="L41" s="145" t="str">
        <f>IF(K41&gt;$O$326,$N$327,IF(K41&gt;$O$325,$N$326,$N$325))</f>
        <v>B</v>
      </c>
      <c r="M41" s="46"/>
      <c r="N41" s="112">
        <f t="shared" si="1"/>
        <v>26654046.940000001</v>
      </c>
      <c r="O41" s="112">
        <f>VLOOKUP(A41,'PLANILHA S DESONERAÇÃO'!$A$11:$J$458,7,FALSE)</f>
        <v>17472</v>
      </c>
      <c r="P41" s="46"/>
      <c r="Q41" s="176" t="b">
        <f>I41=VLOOKUP(A41,'PLANILHA S DESONERAÇÃO'!$A$11:$J$459,10,)</f>
        <v>1</v>
      </c>
      <c r="R41" s="177">
        <f t="shared" si="0"/>
        <v>0</v>
      </c>
      <c r="S41" s="177">
        <f>R41-'PLANILHA S DESONERAÇÃO'!$J$459</f>
        <v>-29973894.07</v>
      </c>
      <c r="T41" s="46"/>
      <c r="U41" s="46"/>
      <c r="V41" s="46"/>
    </row>
    <row r="42" spans="1:22" ht="22.5" x14ac:dyDescent="0.25">
      <c r="A42" s="142" t="str">
        <f>'PLANILHA S DESONERAÇÃO'!A439</f>
        <v>1.6.2.5</v>
      </c>
      <c r="B42" s="145" t="str">
        <f>VLOOKUP(A42,'PLANILHA S DESONERAÇÃO'!$A$12:$J$458,2,FALSE)</f>
        <v>COMP-75</v>
      </c>
      <c r="C42" s="149" t="str">
        <f>VLOOKUP(A42,'PLANILHA S DESONERAÇÃO'!$A$12:$J$458,4,FALSE)</f>
        <v>Transporte e instalação de Comporta da Galeria</v>
      </c>
      <c r="D42" s="145" t="str">
        <f>VLOOKUP(A42,'PLANILHA S DESONERAÇÃO'!$A$12:$J$458,3,FALSE)</f>
        <v>Composições Próprias</v>
      </c>
      <c r="E42" s="145"/>
      <c r="F42" s="145" t="str">
        <f>VLOOKUP(A42,'PLANILHA S DESONERAÇÃO'!$A$12:$J$458,5,FALSE)</f>
        <v>un</v>
      </c>
      <c r="G42" s="145">
        <f>VLOOKUP(A42,'PLANILHA S DESONERAÇÃO'!$A$11:$J$458,6,FALSE)</f>
        <v>6</v>
      </c>
      <c r="H42" s="158">
        <f>VLOOKUP(A42,'PLANILHA S DESONERAÇÃO'!$A$12:$J$458,9,FALSE)</f>
        <v>24502.799999999999</v>
      </c>
      <c r="I42" s="158">
        <f>SUMIF('PLANILHA S DESONERAÇÃO'!$B$11:$B$458,B42,'PLANILHA S DESONERAÇÃO'!$J$11:$J$458)</f>
        <v>147016.79999999999</v>
      </c>
      <c r="J42" s="439">
        <f>I42/$N$329</f>
        <v>4.8999999999999998E-3</v>
      </c>
      <c r="K42" s="153">
        <f>N42/$N$329</f>
        <v>0.89415</v>
      </c>
      <c r="L42" s="145" t="str">
        <f>IF(K42&gt;$O$326,$N$327,IF(K42&gt;$O$325,$N$326,$N$325))</f>
        <v>B</v>
      </c>
      <c r="M42" s="46"/>
      <c r="N42" s="112">
        <f t="shared" si="1"/>
        <v>26801063.739999998</v>
      </c>
      <c r="O42" s="112">
        <f>VLOOKUP(A42,'PLANILHA S DESONERAÇÃO'!$A$11:$J$458,7,FALSE)</f>
        <v>19677.8</v>
      </c>
      <c r="P42" s="46"/>
      <c r="Q42" s="176" t="b">
        <f>I42=VLOOKUP(A42,'PLANILHA S DESONERAÇÃO'!$A$11:$J$459,10,)</f>
        <v>1</v>
      </c>
      <c r="R42" s="177">
        <f t="shared" si="0"/>
        <v>0</v>
      </c>
      <c r="S42" s="177">
        <f>R42-'PLANILHA S DESONERAÇÃO'!$J$459</f>
        <v>-29973894.07</v>
      </c>
      <c r="T42" s="46"/>
      <c r="U42" s="46"/>
      <c r="V42" s="46"/>
    </row>
    <row r="43" spans="1:22" x14ac:dyDescent="0.25">
      <c r="A43" s="142" t="str">
        <f>'PLANILHA S DESONERAÇÃO'!A66</f>
        <v>1.3.23.4</v>
      </c>
      <c r="B43" s="145">
        <f>VLOOKUP(A43,'PLANILHA S DESONERAÇÃO'!$A$12:$J$458,2,FALSE)</f>
        <v>2306070</v>
      </c>
      <c r="C43" s="149" t="str">
        <f>VLOOKUP(A43,'PLANILHA S DESONERAÇÃO'!$A$12:$J$458,4,FALSE)</f>
        <v>Estaca raiz perfurada na rocha com D = 31 cm - confecção</v>
      </c>
      <c r="D43" s="145" t="str">
        <f>VLOOKUP(A43,'PLANILHA S DESONERAÇÃO'!$A$12:$J$458,3,FALSE)</f>
        <v>SICRO</v>
      </c>
      <c r="E43" s="145"/>
      <c r="F43" s="145" t="str">
        <f>VLOOKUP(A43,'PLANILHA S DESONERAÇÃO'!$A$12:$J$458,5,FALSE)</f>
        <v>m</v>
      </c>
      <c r="G43" s="145">
        <f>VLOOKUP(A43,'PLANILHA S DESONERAÇÃO'!$A$11:$J$458,6,FALSE)</f>
        <v>82</v>
      </c>
      <c r="H43" s="158">
        <f>VLOOKUP(A43,'PLANILHA S DESONERAÇÃO'!$A$12:$J$458,9,FALSE)</f>
        <v>1509.67</v>
      </c>
      <c r="I43" s="158">
        <f>SUMIF('PLANILHA S DESONERAÇÃO'!$B$11:$B$458,B43,'PLANILHA S DESONERAÇÃO'!$J$11:$J$458)</f>
        <v>123792.94</v>
      </c>
      <c r="J43" s="439">
        <f>I43/$N$329</f>
        <v>4.1000000000000003E-3</v>
      </c>
      <c r="K43" s="153">
        <f>N43/$N$329</f>
        <v>0.89827999999999997</v>
      </c>
      <c r="L43" s="145" t="str">
        <f>IF(K43&gt;$O$326,$N$327,IF(K43&gt;$O$325,$N$326,$N$325))</f>
        <v>B</v>
      </c>
      <c r="M43" s="46"/>
      <c r="N43" s="112">
        <f t="shared" si="1"/>
        <v>26924856.68</v>
      </c>
      <c r="O43" s="112">
        <f>VLOOKUP(A43,'PLANILHA S DESONERAÇÃO'!$A$11:$J$458,7,FALSE)</f>
        <v>1212.3900000000001</v>
      </c>
      <c r="P43" s="46"/>
      <c r="Q43" s="176" t="b">
        <f>I43=VLOOKUP(A43,'PLANILHA S DESONERAÇÃO'!$A$11:$J$459,10,)</f>
        <v>1</v>
      </c>
      <c r="R43" s="177">
        <f t="shared" si="0"/>
        <v>0</v>
      </c>
      <c r="S43" s="177">
        <f>R43-'PLANILHA S DESONERAÇÃO'!$J$459</f>
        <v>-29973894.07</v>
      </c>
      <c r="T43" s="46"/>
      <c r="U43" s="46"/>
      <c r="V43" s="46"/>
    </row>
    <row r="44" spans="1:22" ht="33.75" x14ac:dyDescent="0.25">
      <c r="A44" s="142" t="str">
        <f>'PLANILHA S DESONERAÇÃO'!A231</f>
        <v>1.4.10.4</v>
      </c>
      <c r="B44" s="145">
        <f>VLOOKUP(A44,'PLANILHA S DESONERAÇÃO'!$A$12:$J$458,2,FALSE)</f>
        <v>50502</v>
      </c>
      <c r="C44" s="149" t="str">
        <f>VLOOKUP(A44,'PLANILHA S DESONERAÇÃO'!$A$12:$J$458,4,FALSE)</f>
        <v>Alvenaria de blocos de concreto estrut. (19x19x39cm) cheios, c/ resist. mín. compr. 15MPa, assentados c/ arg. cimento e areia no traço 1:4, esp. juntas de 10mm e esp. da parede s/ revest. 19cm</v>
      </c>
      <c r="D44" s="145" t="str">
        <f>VLOOKUP(A44,'PLANILHA S DESONERAÇÃO'!$A$12:$J$458,3,FALSE)</f>
        <v>DER-ES</v>
      </c>
      <c r="E44" s="145"/>
      <c r="F44" s="145" t="str">
        <f>VLOOKUP(A44,'PLANILHA S DESONERAÇÃO'!$A$12:$J$458,5,FALSE)</f>
        <v>m2</v>
      </c>
      <c r="G44" s="145">
        <f>VLOOKUP(A44,'PLANILHA S DESONERAÇÃO'!$A$11:$J$458,6,FALSE)</f>
        <v>365.53</v>
      </c>
      <c r="H44" s="158">
        <f>VLOOKUP(A44,'PLANILHA S DESONERAÇÃO'!$A$12:$J$458,9,FALSE)</f>
        <v>307.02</v>
      </c>
      <c r="I44" s="158">
        <f>SUMIF('PLANILHA S DESONERAÇÃO'!$B$11:$B$458,B44,'PLANILHA S DESONERAÇÃO'!$J$11:$J$458)</f>
        <v>112225.02</v>
      </c>
      <c r="J44" s="439">
        <f>I44/$N$329</f>
        <v>3.7000000000000002E-3</v>
      </c>
      <c r="K44" s="153">
        <f>N44/$N$329</f>
        <v>0.90202000000000004</v>
      </c>
      <c r="L44" s="145" t="str">
        <f>IF(K44&gt;$O$326,$N$327,IF(K44&gt;$O$325,$N$326,$N$325))</f>
        <v>B</v>
      </c>
      <c r="M44" s="46"/>
      <c r="N44" s="112">
        <f t="shared" si="1"/>
        <v>27037081.699999999</v>
      </c>
      <c r="O44" s="112">
        <f>VLOOKUP(A44,'PLANILHA S DESONERAÇÃO'!$A$11:$J$458,7,FALSE)</f>
        <v>246.56</v>
      </c>
      <c r="P44" s="46"/>
      <c r="Q44" s="176" t="b">
        <f>I44=VLOOKUP(A44,'PLANILHA S DESONERAÇÃO'!$A$11:$J$459,10,)</f>
        <v>1</v>
      </c>
      <c r="R44" s="177">
        <f t="shared" si="0"/>
        <v>0</v>
      </c>
      <c r="S44" s="177">
        <f>R44-'PLANILHA S DESONERAÇÃO'!$J$459</f>
        <v>-29973894.07</v>
      </c>
      <c r="T44" s="46"/>
      <c r="U44" s="46"/>
      <c r="V44" s="46"/>
    </row>
    <row r="45" spans="1:22" ht="22.5" x14ac:dyDescent="0.25">
      <c r="A45" s="142" t="str">
        <f>'PLANILHA S DESONERAÇÃO'!A447</f>
        <v>1.6.3.2.1</v>
      </c>
      <c r="B45" s="145" t="str">
        <f>VLOOKUP(A45,'PLANILHA S DESONERAÇÃO'!$A$12:$J$458,2,FALSE)</f>
        <v>COMP-81</v>
      </c>
      <c r="C45" s="149" t="str">
        <f>VLOOKUP(A45,'PLANILHA S DESONERAÇÃO'!$A$12:$J$458,4,FALSE)</f>
        <v>TUBO 1200 COM FLANGES L=800. - BDI = 14,02</v>
      </c>
      <c r="D45" s="145" t="str">
        <f>VLOOKUP(A45,'PLANILHA S DESONERAÇÃO'!$A$12:$J$458,3,FALSE)</f>
        <v>Composições Próprias</v>
      </c>
      <c r="E45" s="145"/>
      <c r="F45" s="145" t="str">
        <f>VLOOKUP(A45,'PLANILHA S DESONERAÇÃO'!$A$12:$J$458,5,FALSE)</f>
        <v>un</v>
      </c>
      <c r="G45" s="145">
        <f>VLOOKUP(A45,'PLANILHA S DESONERAÇÃO'!$A$11:$J$458,6,FALSE)</f>
        <v>4</v>
      </c>
      <c r="H45" s="158">
        <f>VLOOKUP(A45,'PLANILHA S DESONERAÇÃO'!$A$12:$J$458,9,FALSE)</f>
        <v>25784.48</v>
      </c>
      <c r="I45" s="158">
        <f>SUMIF('PLANILHA S DESONERAÇÃO'!$B$11:$B$458,B45,'PLANILHA S DESONERAÇÃO'!$J$11:$J$458)</f>
        <v>103137.92</v>
      </c>
      <c r="J45" s="439">
        <f>I45/$N$329</f>
        <v>3.3999999999999998E-3</v>
      </c>
      <c r="K45" s="153">
        <f>N45/$N$329</f>
        <v>0.90546000000000004</v>
      </c>
      <c r="L45" s="145" t="str">
        <f>IF(K45&gt;$O$326,$N$327,IF(K45&gt;$O$325,$N$326,$N$325))</f>
        <v>B</v>
      </c>
      <c r="M45" s="46"/>
      <c r="N45" s="112">
        <f t="shared" si="1"/>
        <v>27140219.620000001</v>
      </c>
      <c r="O45" s="112">
        <f>VLOOKUP(A45,'PLANILHA S DESONERAÇÃO'!$A$11:$J$458,7,FALSE)</f>
        <v>22614</v>
      </c>
      <c r="P45" s="46"/>
      <c r="Q45" s="176" t="b">
        <f>I45=VLOOKUP(A45,'PLANILHA S DESONERAÇÃO'!$A$11:$J$459,10,)</f>
        <v>1</v>
      </c>
      <c r="R45" s="177">
        <f t="shared" ref="R45:R76" si="2">$I$327</f>
        <v>0</v>
      </c>
      <c r="S45" s="177">
        <f>R45-'PLANILHA S DESONERAÇÃO'!$J$459</f>
        <v>-29973894.07</v>
      </c>
      <c r="T45" s="46"/>
      <c r="U45" s="46"/>
      <c r="V45" s="46"/>
    </row>
    <row r="46" spans="1:22" ht="22.5" x14ac:dyDescent="0.25">
      <c r="A46" s="142" t="str">
        <f>'PLANILHA S DESONERAÇÃO'!A452</f>
        <v>1.6.3.2.6</v>
      </c>
      <c r="B46" s="145" t="str">
        <f>VLOOKUP(A46,'PLANILHA S DESONERAÇÃO'!$A$12:$J$458,2,FALSE)</f>
        <v>COMP-86</v>
      </c>
      <c r="C46" s="149" t="str">
        <f>VLOOKUP(A46,'PLANILHA S DESONERAÇÃO'!$A$12:$J$458,4,FALSE)</f>
        <v>TUBO 1200 CILINDRICO JTE L=1800 - BDI = 14,02</v>
      </c>
      <c r="D46" s="145" t="str">
        <f>VLOOKUP(A46,'PLANILHA S DESONERAÇÃO'!$A$12:$J$458,3,FALSE)</f>
        <v>Composições Próprias</v>
      </c>
      <c r="E46" s="145"/>
      <c r="F46" s="145" t="str">
        <f>VLOOKUP(A46,'PLANILHA S DESONERAÇÃO'!$A$12:$J$458,5,FALSE)</f>
        <v>un</v>
      </c>
      <c r="G46" s="145">
        <f>VLOOKUP(A46,'PLANILHA S DESONERAÇÃO'!$A$11:$J$458,6,FALSE)</f>
        <v>4</v>
      </c>
      <c r="H46" s="158">
        <f>VLOOKUP(A46,'PLANILHA S DESONERAÇÃO'!$A$12:$J$458,9,FALSE)</f>
        <v>25692.12</v>
      </c>
      <c r="I46" s="158">
        <f>SUMIF('PLANILHA S DESONERAÇÃO'!$B$11:$B$458,B46,'PLANILHA S DESONERAÇÃO'!$J$11:$J$458)</f>
        <v>102768.48</v>
      </c>
      <c r="J46" s="439">
        <f>I46/$N$329</f>
        <v>3.3999999999999998E-3</v>
      </c>
      <c r="K46" s="153">
        <f>N46/$N$329</f>
        <v>0.90888999999999998</v>
      </c>
      <c r="L46" s="145" t="str">
        <f>IF(K46&gt;$O$326,$N$327,IF(K46&gt;$O$325,$N$326,$N$325))</f>
        <v>B</v>
      </c>
      <c r="M46" s="46"/>
      <c r="N46" s="112">
        <f t="shared" si="1"/>
        <v>27242988.100000001</v>
      </c>
      <c r="O46" s="112">
        <f>VLOOKUP(A46,'PLANILHA S DESONERAÇÃO'!$A$11:$J$458,7,FALSE)</f>
        <v>22532.99</v>
      </c>
      <c r="P46" s="46"/>
      <c r="Q46" s="176" t="b">
        <f>I46=VLOOKUP(A46,'PLANILHA S DESONERAÇÃO'!$A$11:$J$459,10,)</f>
        <v>1</v>
      </c>
      <c r="R46" s="177">
        <f t="shared" si="2"/>
        <v>0</v>
      </c>
      <c r="S46" s="177">
        <f>R46-'PLANILHA S DESONERAÇÃO'!$J$459</f>
        <v>-29973894.07</v>
      </c>
      <c r="T46" s="46"/>
      <c r="U46" s="46"/>
      <c r="V46" s="46"/>
    </row>
    <row r="47" spans="1:22" ht="45" x14ac:dyDescent="0.25">
      <c r="A47" s="142" t="str">
        <f>'PLANILHA S DESONERAÇÃO'!A55</f>
        <v>1.3.20</v>
      </c>
      <c r="B47" s="145">
        <f>VLOOKUP(A47,'PLANILHA S DESONERAÇÃO'!$A$12:$J$458,2,FALSE)</f>
        <v>4085</v>
      </c>
      <c r="C47" s="149" t="str">
        <f>VLOOKUP(A47,'PLANILHA S DESONERAÇÃO'!$A$12:$J$458,4,FALSE)</f>
        <v>LOCACAO DE BOMBA SUBMERSIVEL PARA DRENAGEM E ESGOTAMENTO, MOTOR ELETRICO TRIFASICO, POTENCIA DE 4 CV, DIAMETRO DE RECALQUE DE 3". FAIXA DE OPERACAO: Q=60 M3/H (+ OU - 1 M3/H) E AMT=2 M; Q=11 M3/H (+ OU - 1 M3/H) E AMT = 23 M (+ OU - 1 M)</v>
      </c>
      <c r="D47" s="145" t="str">
        <f>VLOOKUP(A47,'PLANILHA S DESONERAÇÃO'!$A$12:$J$458,3,FALSE)</f>
        <v>SINAPI</v>
      </c>
      <c r="E47" s="145"/>
      <c r="F47" s="145" t="str">
        <f>VLOOKUP(A47,'PLANILHA S DESONERAÇÃO'!$A$12:$J$458,5,FALSE)</f>
        <v>H</v>
      </c>
      <c r="G47" s="145">
        <f>VLOOKUP(A47,'PLANILHA S DESONERAÇÃO'!$A$11:$J$458,6,FALSE)</f>
        <v>20160</v>
      </c>
      <c r="H47" s="158">
        <f>VLOOKUP(A47,'PLANILHA S DESONERAÇÃO'!$A$12:$J$458,9,FALSE)</f>
        <v>4.9800000000000004</v>
      </c>
      <c r="I47" s="158">
        <f>SUMIF('PLANILHA S DESONERAÇÃO'!$B$11:$B$458,B47,'PLANILHA S DESONERAÇÃO'!$J$11:$J$458)</f>
        <v>100396.8</v>
      </c>
      <c r="J47" s="439">
        <f>I47/$N$329</f>
        <v>3.3E-3</v>
      </c>
      <c r="K47" s="153">
        <f>N47/$N$329</f>
        <v>0.91224000000000005</v>
      </c>
      <c r="L47" s="145" t="str">
        <f>IF(K47&gt;$O$326,$N$327,IF(K47&gt;$O$325,$N$326,$N$325))</f>
        <v>B</v>
      </c>
      <c r="M47" s="46"/>
      <c r="N47" s="112">
        <f t="shared" si="1"/>
        <v>27343384.899999999</v>
      </c>
      <c r="O47" s="112">
        <f>VLOOKUP(A47,'PLANILHA S DESONERAÇÃO'!$A$11:$J$458,7,FALSE)</f>
        <v>4</v>
      </c>
      <c r="P47" s="46"/>
      <c r="Q47" s="176" t="b">
        <f>I47=VLOOKUP(A47,'PLANILHA S DESONERAÇÃO'!$A$11:$J$459,10,)</f>
        <v>1</v>
      </c>
      <c r="R47" s="177">
        <f t="shared" si="2"/>
        <v>0</v>
      </c>
      <c r="S47" s="177">
        <f>R47-'PLANILHA S DESONERAÇÃO'!$J$459</f>
        <v>-29973894.07</v>
      </c>
      <c r="T47" s="46"/>
      <c r="U47" s="46"/>
      <c r="V47" s="46"/>
    </row>
    <row r="48" spans="1:22" ht="33.75" x14ac:dyDescent="0.25">
      <c r="A48" s="142" t="str">
        <f>'PLANILHA S DESONERAÇÃO'!A252</f>
        <v>1.5.1.1</v>
      </c>
      <c r="B48" s="145" t="str">
        <f>VLOOKUP(A48,'PLANILHA S DESONERAÇÃO'!$A$12:$J$458,2,FALSE)</f>
        <v>COMP-11</v>
      </c>
      <c r="C48" s="149" t="str">
        <f>VLOOKUP(A48,'PLANILHA S DESONERAÇÃO'!$A$12:$J$458,4,FALSE)</f>
        <v>Instalação de Transmissor tipo radar para medição e controle de nível ref: R82 Magnetrol ou similar com Suporte tipo Z para instalação do sensor de nível, dim. 1150x300</v>
      </c>
      <c r="D48" s="145" t="str">
        <f>VLOOKUP(A48,'PLANILHA S DESONERAÇÃO'!$A$12:$J$458,3,FALSE)</f>
        <v>Composições Próprias</v>
      </c>
      <c r="E48" s="145"/>
      <c r="F48" s="145" t="str">
        <f>VLOOKUP(A48,'PLANILHA S DESONERAÇÃO'!$A$12:$J$458,5,FALSE)</f>
        <v>un</v>
      </c>
      <c r="G48" s="145">
        <f>VLOOKUP(A48,'PLANILHA S DESONERAÇÃO'!$A$11:$J$458,6,FALSE)</f>
        <v>6</v>
      </c>
      <c r="H48" s="158">
        <f>VLOOKUP(A48,'PLANILHA S DESONERAÇÃO'!$A$12:$J$458,9,FALSE)</f>
        <v>16684</v>
      </c>
      <c r="I48" s="158">
        <f>SUMIF('PLANILHA S DESONERAÇÃO'!$B$11:$B$458,B48,'PLANILHA S DESONERAÇÃO'!$J$11:$J$458)</f>
        <v>100104</v>
      </c>
      <c r="J48" s="439">
        <f>I48/$N$329</f>
        <v>3.3E-3</v>
      </c>
      <c r="K48" s="153">
        <f>N48/$N$329</f>
        <v>0.91557999999999995</v>
      </c>
      <c r="L48" s="145" t="str">
        <f>IF(K48&gt;$O$326,$N$327,IF(K48&gt;$O$325,$N$326,$N$325))</f>
        <v>B</v>
      </c>
      <c r="M48" s="46"/>
      <c r="N48" s="112">
        <f t="shared" si="1"/>
        <v>27443488.899999999</v>
      </c>
      <c r="O48" s="112">
        <f>VLOOKUP(A48,'PLANILHA S DESONERAÇÃO'!$A$11:$J$458,7,FALSE)</f>
        <v>13398.65</v>
      </c>
      <c r="P48" s="46"/>
      <c r="Q48" s="176" t="b">
        <f>I48=VLOOKUP(A48,'PLANILHA S DESONERAÇÃO'!$A$11:$J$459,10,)</f>
        <v>1</v>
      </c>
      <c r="R48" s="177">
        <f t="shared" si="2"/>
        <v>0</v>
      </c>
      <c r="S48" s="177">
        <f>R48-'PLANILHA S DESONERAÇÃO'!$J$459</f>
        <v>-29973894.07</v>
      </c>
      <c r="T48" s="46"/>
      <c r="U48" s="46"/>
      <c r="V48" s="46"/>
    </row>
    <row r="49" spans="1:22" ht="33.75" x14ac:dyDescent="0.25">
      <c r="A49" s="142" t="str">
        <f>'PLANILHA S DESONERAÇÃO'!A236</f>
        <v>1.4.10.9</v>
      </c>
      <c r="B49" s="145" t="str">
        <f>VLOOKUP(A49,'PLANILHA S DESONERAÇÃO'!$A$12:$J$458,2,FALSE)</f>
        <v>COMP-08</v>
      </c>
      <c r="C49" s="149" t="str">
        <f>VLOOKUP(A49,'PLANILHA S DESONERAÇÃO'!$A$12:$J$458,4,FALSE)</f>
        <v>EXECUÇÃO DE PASSEIO (CALÇADA) OU PISO DE CONCRETO COM CONCRETO MOLDADO IN LOCO, FEITO EM OBRA, ACABAMENTO CONVENCIONAL, ESPESSURA 10 CM, ARMADO. AF_07/2016</v>
      </c>
      <c r="D49" s="145" t="str">
        <f>VLOOKUP(A49,'PLANILHA S DESONERAÇÃO'!$A$12:$J$458,3,FALSE)</f>
        <v>Composições Próprias</v>
      </c>
      <c r="E49" s="145"/>
      <c r="F49" s="145" t="str">
        <f>VLOOKUP(A49,'PLANILHA S DESONERAÇÃO'!$A$12:$J$458,5,FALSE)</f>
        <v>M2</v>
      </c>
      <c r="G49" s="145">
        <f>VLOOKUP(A49,'PLANILHA S DESONERAÇÃO'!$A$11:$J$458,6,FALSE)</f>
        <v>641.6</v>
      </c>
      <c r="H49" s="158">
        <f>VLOOKUP(A49,'PLANILHA S DESONERAÇÃO'!$A$12:$J$458,9,FALSE)</f>
        <v>151.25</v>
      </c>
      <c r="I49" s="158">
        <f>SUMIF('PLANILHA S DESONERAÇÃO'!$B$11:$B$458,B49,'PLANILHA S DESONERAÇÃO'!$J$11:$J$458)</f>
        <v>97042</v>
      </c>
      <c r="J49" s="439">
        <f>I49/$N$329</f>
        <v>3.2000000000000002E-3</v>
      </c>
      <c r="K49" s="153">
        <f>N49/$N$329</f>
        <v>0.91881999999999997</v>
      </c>
      <c r="L49" s="145" t="str">
        <f>IF(K49&gt;$O$326,$N$327,IF(K49&gt;$O$325,$N$326,$N$325))</f>
        <v>B</v>
      </c>
      <c r="M49" s="46"/>
      <c r="N49" s="112">
        <f t="shared" si="1"/>
        <v>27540530.899999999</v>
      </c>
      <c r="O49" s="112">
        <f>VLOOKUP(A49,'PLANILHA S DESONERAÇÃO'!$A$11:$J$458,7,FALSE)</f>
        <v>121.47</v>
      </c>
      <c r="P49" s="46"/>
      <c r="Q49" s="176" t="b">
        <f>I49=VLOOKUP(A49,'PLANILHA S DESONERAÇÃO'!$A$11:$J$459,10,)</f>
        <v>1</v>
      </c>
      <c r="R49" s="177">
        <f t="shared" si="2"/>
        <v>0</v>
      </c>
      <c r="S49" s="177">
        <f>R49-'PLANILHA S DESONERAÇÃO'!$J$459</f>
        <v>-29973894.07</v>
      </c>
      <c r="T49" s="46"/>
      <c r="U49" s="46"/>
      <c r="V49" s="46"/>
    </row>
    <row r="50" spans="1:22" x14ac:dyDescent="0.25">
      <c r="A50" s="142" t="str">
        <f>'PLANILHA S DESONERAÇÃO'!A45</f>
        <v>1.3.10</v>
      </c>
      <c r="B50" s="145">
        <f>VLOOKUP(A50,'PLANILHA S DESONERAÇÃO'!$A$12:$J$458,2,FALSE)</f>
        <v>40303</v>
      </c>
      <c r="C50" s="149" t="str">
        <f>VLOOKUP(A50,'PLANILHA S DESONERAÇÃO'!$A$12:$J$458,4,FALSE)</f>
        <v>Reaterro de cavas c/ compactação mecânica (compactador manual)</v>
      </c>
      <c r="D50" s="145" t="str">
        <f>VLOOKUP(A50,'PLANILHA S DESONERAÇÃO'!$A$12:$J$458,3,FALSE)</f>
        <v>DER-ES</v>
      </c>
      <c r="E50" s="145"/>
      <c r="F50" s="145" t="str">
        <f>VLOOKUP(A50,'PLANILHA S DESONERAÇÃO'!$A$12:$J$458,5,FALSE)</f>
        <v>M3</v>
      </c>
      <c r="G50" s="145">
        <f>VLOOKUP(A50,'PLANILHA S DESONERAÇÃO'!$A$11:$J$458,6,FALSE)</f>
        <v>1583.89</v>
      </c>
      <c r="H50" s="158">
        <f>VLOOKUP(A50,'PLANILHA S DESONERAÇÃO'!$A$12:$J$458,9,FALSE)</f>
        <v>57.4</v>
      </c>
      <c r="I50" s="158">
        <f>SUMIF('PLANILHA S DESONERAÇÃO'!$B$11:$B$458,B50,'PLANILHA S DESONERAÇÃO'!$J$11:$J$458)</f>
        <v>90915.29</v>
      </c>
      <c r="J50" s="439">
        <f>I50/$N$329</f>
        <v>3.0000000000000001E-3</v>
      </c>
      <c r="K50" s="153">
        <f>N50/$N$329</f>
        <v>0.92184999999999995</v>
      </c>
      <c r="L50" s="145" t="str">
        <f>IF(K50&gt;$O$326,$N$327,IF(K50&gt;$O$325,$N$326,$N$325))</f>
        <v>B</v>
      </c>
      <c r="M50" s="46"/>
      <c r="N50" s="112">
        <f t="shared" si="1"/>
        <v>27631446.190000001</v>
      </c>
      <c r="O50" s="112">
        <f>VLOOKUP(A50,'PLANILHA S DESONERAÇÃO'!$A$11:$J$458,7,FALSE)</f>
        <v>46.1</v>
      </c>
      <c r="P50" s="46"/>
      <c r="Q50" s="176" t="b">
        <f>I50=VLOOKUP(A50,'PLANILHA S DESONERAÇÃO'!$A$11:$J$459,10,)</f>
        <v>1</v>
      </c>
      <c r="R50" s="177">
        <f t="shared" si="2"/>
        <v>0</v>
      </c>
      <c r="S50" s="177">
        <f>R50-'PLANILHA S DESONERAÇÃO'!$J$459</f>
        <v>-29973894.07</v>
      </c>
      <c r="T50" s="46"/>
      <c r="U50" s="46"/>
      <c r="V50" s="46"/>
    </row>
    <row r="51" spans="1:22" ht="33.75" x14ac:dyDescent="0.25">
      <c r="A51" s="142" t="str">
        <f>'PLANILHA S DESONERAÇÃO'!A228</f>
        <v>1.4.10.1</v>
      </c>
      <c r="B51" s="145">
        <f>VLOOKUP(A51,'PLANILHA S DESONERAÇÃO'!$A$12:$J$458,2,FALSE)</f>
        <v>92398</v>
      </c>
      <c r="C51" s="149" t="str">
        <f>VLOOKUP(A51,'PLANILHA S DESONERAÇÃO'!$A$12:$J$458,4,FALSE)</f>
        <v>EXECUÇÃO DE PAVIMENTO EM PISO INTERTRAVADO, COM BLOCO RETANGULAR COR NATURAL DE 20 X 10 CM, ESPESSURA 8 CM. AF_10/2022</v>
      </c>
      <c r="D51" s="145" t="str">
        <f>VLOOKUP(A51,'PLANILHA S DESONERAÇÃO'!$A$12:$J$458,3,FALSE)</f>
        <v>SINAPI</v>
      </c>
      <c r="E51" s="145"/>
      <c r="F51" s="145" t="str">
        <f>VLOOKUP(A51,'PLANILHA S DESONERAÇÃO'!$A$12:$J$458,5,FALSE)</f>
        <v>M2</v>
      </c>
      <c r="G51" s="145">
        <f>VLOOKUP(A51,'PLANILHA S DESONERAÇÃO'!$A$11:$J$458,6,FALSE)</f>
        <v>822.55</v>
      </c>
      <c r="H51" s="158">
        <f>VLOOKUP(A51,'PLANILHA S DESONERAÇÃO'!$A$12:$J$458,9,FALSE)</f>
        <v>108.28</v>
      </c>
      <c r="I51" s="158">
        <f>SUMIF('PLANILHA S DESONERAÇÃO'!$B$11:$B$458,B51,'PLANILHA S DESONERAÇÃO'!$J$11:$J$458)</f>
        <v>89065.71</v>
      </c>
      <c r="J51" s="439">
        <f>I51/$N$329</f>
        <v>3.0000000000000001E-3</v>
      </c>
      <c r="K51" s="153">
        <f>N51/$N$329</f>
        <v>0.92481999999999998</v>
      </c>
      <c r="L51" s="145" t="str">
        <f>IF(K51&gt;$O$326,$N$327,IF(K51&gt;$O$325,$N$326,$N$325))</f>
        <v>B</v>
      </c>
      <c r="M51" s="46"/>
      <c r="N51" s="112">
        <f t="shared" si="1"/>
        <v>27720511.899999999</v>
      </c>
      <c r="O51" s="112">
        <f>VLOOKUP(A51,'PLANILHA S DESONERAÇÃO'!$A$11:$J$458,7,FALSE)</f>
        <v>86.96</v>
      </c>
      <c r="P51" s="46"/>
      <c r="Q51" s="176" t="b">
        <f>I51=VLOOKUP(A51,'PLANILHA S DESONERAÇÃO'!$A$11:$J$459,10,)</f>
        <v>1</v>
      </c>
      <c r="R51" s="177">
        <f t="shared" si="2"/>
        <v>0</v>
      </c>
      <c r="S51" s="177">
        <f>R51-'PLANILHA S DESONERAÇÃO'!$J$459</f>
        <v>-29973894.07</v>
      </c>
      <c r="T51" s="46"/>
      <c r="U51" s="46"/>
      <c r="V51" s="46"/>
    </row>
    <row r="52" spans="1:22" ht="22.5" x14ac:dyDescent="0.25">
      <c r="A52" s="142" t="str">
        <f>'PLANILHA S DESONERAÇÃO'!A95</f>
        <v>1.3.27.1</v>
      </c>
      <c r="B52" s="145">
        <f>VLOOKUP(A52,'PLANILHA S DESONERAÇÃO'!$A$12:$J$458,2,FALSE)</f>
        <v>1505877</v>
      </c>
      <c r="C52" s="149" t="str">
        <f>VLOOKUP(A52,'PLANILHA S DESONERAÇÃO'!$A$12:$J$458,4,FALSE)</f>
        <v>Enrocamento de pedra espalhada e compactada mecanicamente - pedra de mão comercial - fornecimento e assentamento</v>
      </c>
      <c r="D52" s="145" t="str">
        <f>VLOOKUP(A52,'PLANILHA S DESONERAÇÃO'!$A$12:$J$458,3,FALSE)</f>
        <v>SICRO</v>
      </c>
      <c r="E52" s="145"/>
      <c r="F52" s="145" t="str">
        <f>VLOOKUP(A52,'PLANILHA S DESONERAÇÃO'!$A$12:$J$458,5,FALSE)</f>
        <v>m³</v>
      </c>
      <c r="G52" s="145">
        <f>VLOOKUP(A52,'PLANILHA S DESONERAÇÃO'!$A$11:$J$458,6,FALSE)</f>
        <v>447.72</v>
      </c>
      <c r="H52" s="158">
        <f>VLOOKUP(A52,'PLANILHA S DESONERAÇÃO'!$A$12:$J$458,9,FALSE)</f>
        <v>192.57</v>
      </c>
      <c r="I52" s="158">
        <f>SUMIF('PLANILHA S DESONERAÇÃO'!$B$11:$B$458,B52,'PLANILHA S DESONERAÇÃO'!$J$11:$J$458)</f>
        <v>86217.44</v>
      </c>
      <c r="J52" s="439">
        <f>I52/$N$329</f>
        <v>2.8999999999999998E-3</v>
      </c>
      <c r="K52" s="153">
        <f>N52/$N$329</f>
        <v>0.92769999999999997</v>
      </c>
      <c r="L52" s="145" t="str">
        <f>IF(K52&gt;$O$326,$N$327,IF(K52&gt;$O$325,$N$326,$N$325))</f>
        <v>B</v>
      </c>
      <c r="M52" s="46"/>
      <c r="N52" s="112">
        <f t="shared" si="1"/>
        <v>27806729.34</v>
      </c>
      <c r="O52" s="112">
        <f>VLOOKUP(A52,'PLANILHA S DESONERAÇÃO'!$A$11:$J$458,7,FALSE)</f>
        <v>154.65</v>
      </c>
      <c r="P52" s="46"/>
      <c r="Q52" s="176" t="b">
        <f>I52=VLOOKUP(A52,'PLANILHA S DESONERAÇÃO'!$A$11:$J$459,10,)</f>
        <v>1</v>
      </c>
      <c r="R52" s="177">
        <f t="shared" si="2"/>
        <v>0</v>
      </c>
      <c r="S52" s="177">
        <f>R52-'PLANILHA S DESONERAÇÃO'!$J$459</f>
        <v>-29973894.07</v>
      </c>
      <c r="T52" s="46"/>
      <c r="U52" s="46"/>
      <c r="V52" s="46"/>
    </row>
    <row r="53" spans="1:22" x14ac:dyDescent="0.25">
      <c r="A53" s="142" t="str">
        <f>'PLANILHA S DESONERAÇÃO'!A91</f>
        <v>1.3.26.8</v>
      </c>
      <c r="B53" s="145">
        <f>VLOOKUP(A53,'PLANILHA S DESONERAÇÃO'!$A$12:$J$458,2,FALSE)</f>
        <v>408067</v>
      </c>
      <c r="C53" s="149" t="str">
        <f>VLOOKUP(A53,'PLANILHA S DESONERAÇÃO'!$A$12:$J$458,4,FALSE)</f>
        <v>Tela de aço eletrossoldada - fornecimento, preparo e colocação</v>
      </c>
      <c r="D53" s="145" t="str">
        <f>VLOOKUP(A53,'PLANILHA S DESONERAÇÃO'!$A$12:$J$458,3,FALSE)</f>
        <v>SICRO</v>
      </c>
      <c r="E53" s="145"/>
      <c r="F53" s="145" t="str">
        <f>VLOOKUP(A53,'PLANILHA S DESONERAÇÃO'!$A$12:$J$458,5,FALSE)</f>
        <v>kg</v>
      </c>
      <c r="G53" s="145">
        <f>VLOOKUP(A53,'PLANILHA S DESONERAÇÃO'!$A$11:$J$458,6,FALSE)</f>
        <v>4621.42</v>
      </c>
      <c r="H53" s="158">
        <f>VLOOKUP(A53,'PLANILHA S DESONERAÇÃO'!$A$12:$J$458,9,FALSE)</f>
        <v>16.18</v>
      </c>
      <c r="I53" s="158">
        <f>SUMIF('PLANILHA S DESONERAÇÃO'!$B$11:$B$458,B53,'PLANILHA S DESONERAÇÃO'!$J$11:$J$458)</f>
        <v>74774.58</v>
      </c>
      <c r="J53" s="439">
        <f>I53/$N$329</f>
        <v>2.5000000000000001E-3</v>
      </c>
      <c r="K53" s="153">
        <f>N53/$N$329</f>
        <v>0.93018999999999996</v>
      </c>
      <c r="L53" s="145" t="str">
        <f>IF(K53&gt;$O$326,$N$327,IF(K53&gt;$O$325,$N$326,$N$325))</f>
        <v>B</v>
      </c>
      <c r="M53" s="46"/>
      <c r="N53" s="112">
        <f t="shared" si="1"/>
        <v>27881503.920000002</v>
      </c>
      <c r="O53" s="112">
        <f>VLOOKUP(A53,'PLANILHA S DESONERAÇÃO'!$A$11:$J$458,7,FALSE)</f>
        <v>12.99</v>
      </c>
      <c r="P53" s="46"/>
      <c r="Q53" s="176" t="b">
        <f>I53=VLOOKUP(A53,'PLANILHA S DESONERAÇÃO'!$A$11:$J$459,10,)</f>
        <v>1</v>
      </c>
      <c r="R53" s="177">
        <f t="shared" si="2"/>
        <v>0</v>
      </c>
      <c r="S53" s="177">
        <f>R53-'PLANILHA S DESONERAÇÃO'!$J$459</f>
        <v>-29973894.07</v>
      </c>
      <c r="T53" s="46"/>
      <c r="U53" s="46"/>
      <c r="V53" s="46"/>
    </row>
    <row r="54" spans="1:22" ht="45" x14ac:dyDescent="0.25">
      <c r="A54" s="142" t="str">
        <f>'PLANILHA S DESONERAÇÃO'!A234</f>
        <v>1.4.10.7</v>
      </c>
      <c r="B54" s="145">
        <f>VLOOKUP(A54,'PLANILHA S DESONERAÇÃO'!$A$12:$J$458,2,FALSE)</f>
        <v>99839</v>
      </c>
      <c r="C54" s="149" t="str">
        <f>VLOOKUP(A54,'PLANILHA S DESONERAÇÃO'!$A$12:$J$458,4,FALSE)</f>
        <v>GUARDA-CORPO DE AÇO GALVANIZADO DE 1,10M DE ALTURA, MONTANTES TUBULARES DE 1.1/2 ESPAÇADOS DE 1,20M, TRAVESSA SUPERIOR DE 2 , GRADIL FORMADO POR BARRAS CHATAS EM FERRO DE 32X4,8MM, FIXADO COM CHUMBADOR MECÂNICO. AF_04/2019_PS</v>
      </c>
      <c r="D54" s="145" t="str">
        <f>VLOOKUP(A54,'PLANILHA S DESONERAÇÃO'!$A$12:$J$458,3,FALSE)</f>
        <v>SINAPI</v>
      </c>
      <c r="E54" s="145"/>
      <c r="F54" s="145" t="str">
        <f>VLOOKUP(A54,'PLANILHA S DESONERAÇÃO'!$A$12:$J$458,5,FALSE)</f>
        <v>M</v>
      </c>
      <c r="G54" s="145">
        <f>VLOOKUP(A54,'PLANILHA S DESONERAÇÃO'!$A$11:$J$458,6,FALSE)</f>
        <v>92.48</v>
      </c>
      <c r="H54" s="158">
        <f>VLOOKUP(A54,'PLANILHA S DESONERAÇÃO'!$A$12:$J$458,9,FALSE)</f>
        <v>794.84</v>
      </c>
      <c r="I54" s="158">
        <f>SUMIF('PLANILHA S DESONERAÇÃO'!$B$11:$B$458,B54,'PLANILHA S DESONERAÇÃO'!$J$11:$J$458)</f>
        <v>73506.8</v>
      </c>
      <c r="J54" s="439">
        <f>I54/$N$329</f>
        <v>2.5000000000000001E-3</v>
      </c>
      <c r="K54" s="153">
        <f>N54/$N$329</f>
        <v>0.93264999999999998</v>
      </c>
      <c r="L54" s="145" t="str">
        <f>IF(K54&gt;$O$326,$N$327,IF(K54&gt;$O$325,$N$326,$N$325))</f>
        <v>B</v>
      </c>
      <c r="M54" s="46"/>
      <c r="N54" s="112">
        <f t="shared" si="1"/>
        <v>27955010.719999999</v>
      </c>
      <c r="O54" s="112">
        <f>VLOOKUP(A54,'PLANILHA S DESONERAÇÃO'!$A$11:$J$458,7,FALSE)</f>
        <v>638.32000000000005</v>
      </c>
      <c r="P54" s="46"/>
      <c r="Q54" s="176" t="b">
        <f>I54=VLOOKUP(A54,'PLANILHA S DESONERAÇÃO'!$A$11:$J$459,10,)</f>
        <v>1</v>
      </c>
      <c r="R54" s="177">
        <f t="shared" si="2"/>
        <v>0</v>
      </c>
      <c r="S54" s="177">
        <f>R54-'PLANILHA S DESONERAÇÃO'!$J$459</f>
        <v>-29973894.07</v>
      </c>
      <c r="T54" s="46"/>
      <c r="U54" s="46"/>
      <c r="V54" s="46"/>
    </row>
    <row r="55" spans="1:22" ht="45" x14ac:dyDescent="0.25">
      <c r="A55" s="142" t="str">
        <f>'PLANILHA S DESONERAÇÃO'!A19</f>
        <v>1.1.1.5</v>
      </c>
      <c r="B55" s="145">
        <f>VLOOKUP(A55,'PLANILHA S DESONERAÇÃO'!$A$12:$J$458,2,FALSE)</f>
        <v>20350</v>
      </c>
      <c r="C55" s="149" t="str">
        <f>VLOOKUP(A55,'PLANILHA S DESONERAÇÃO'!$A$12:$J$458,4,FALSE)</f>
        <v>Tapume Telha Metálica Ondulada 0,50mm Branca h=2,20m, incl. montagem estr. mad. 8"x8", c/adesivo "SEDURB" 60x60cm a cada 10m, incl. faixas pint. esmalte sint. cores azul c/ h=30cm e rosa c/ h=10cm (Reaproveitamento 2x)</v>
      </c>
      <c r="D55" s="145" t="str">
        <f>VLOOKUP(A55,'PLANILHA S DESONERAÇÃO'!$A$12:$J$458,3,FALSE)</f>
        <v>DER-ES</v>
      </c>
      <c r="E55" s="145"/>
      <c r="F55" s="145" t="str">
        <f>VLOOKUP(A55,'PLANILHA S DESONERAÇÃO'!$A$12:$J$458,5,FALSE)</f>
        <v>m</v>
      </c>
      <c r="G55" s="145">
        <f>VLOOKUP(A55,'PLANILHA S DESONERAÇÃO'!$A$11:$J$458,6,FALSE)</f>
        <v>300</v>
      </c>
      <c r="H55" s="158">
        <f>VLOOKUP(A55,'PLANILHA S DESONERAÇÃO'!$A$12:$J$458,9,FALSE)</f>
        <v>241.46</v>
      </c>
      <c r="I55" s="158">
        <f>SUMIF('PLANILHA S DESONERAÇÃO'!$B$11:$B$458,B55,'PLANILHA S DESONERAÇÃO'!$J$11:$J$458)</f>
        <v>72438</v>
      </c>
      <c r="J55" s="439">
        <f>I55/$N$329</f>
        <v>2.3999999999999998E-3</v>
      </c>
      <c r="K55" s="153">
        <f>N55/$N$329</f>
        <v>0.93506</v>
      </c>
      <c r="L55" s="145" t="str">
        <f>IF(K55&gt;$O$326,$N$327,IF(K55&gt;$O$325,$N$326,$N$325))</f>
        <v>B</v>
      </c>
      <c r="M55" s="46"/>
      <c r="N55" s="112">
        <f t="shared" si="1"/>
        <v>28027448.719999999</v>
      </c>
      <c r="O55" s="112">
        <f>VLOOKUP(A55,'PLANILHA S DESONERAÇÃO'!$A$11:$J$458,7,FALSE)</f>
        <v>193.91</v>
      </c>
      <c r="P55" s="46"/>
      <c r="Q55" s="176" t="b">
        <f>I55=VLOOKUP(A55,'PLANILHA S DESONERAÇÃO'!$A$11:$J$459,10,)</f>
        <v>1</v>
      </c>
      <c r="R55" s="177">
        <f t="shared" si="2"/>
        <v>0</v>
      </c>
      <c r="S55" s="177">
        <f>R55-'PLANILHA S DESONERAÇÃO'!$J$459</f>
        <v>-29973894.07</v>
      </c>
      <c r="T55" s="46"/>
      <c r="U55" s="46"/>
      <c r="V55" s="46"/>
    </row>
    <row r="56" spans="1:22" ht="22.5" x14ac:dyDescent="0.25">
      <c r="A56" s="142" t="str">
        <f>'PLANILHA S DESONERAÇÃO'!A44</f>
        <v>1.3.9</v>
      </c>
      <c r="B56" s="145">
        <f>VLOOKUP(A56,'PLANILHA S DESONERAÇÃO'!$A$12:$J$458,2,FALSE)</f>
        <v>90087</v>
      </c>
      <c r="C56" s="149" t="str">
        <f>VLOOKUP(A56,'PLANILHA S DESONERAÇÃO'!$A$12:$J$458,4,FALSE)</f>
        <v>ESCAVAÇÃO MECANIZADA DE VALA, COM ESCAVADEIRA HIDRÁULICA (1,2 M3/155 HP), EM SOLO DE 1A CATEGORIA</v>
      </c>
      <c r="D56" s="145" t="str">
        <f>VLOOKUP(A56,'PLANILHA S DESONERAÇÃO'!$A$12:$J$458,3,FALSE)</f>
        <v>SINAPI</v>
      </c>
      <c r="E56" s="145"/>
      <c r="F56" s="145" t="str">
        <f>VLOOKUP(A56,'PLANILHA S DESONERAÇÃO'!$A$12:$J$458,5,FALSE)</f>
        <v>M3</v>
      </c>
      <c r="G56" s="145">
        <f>VLOOKUP(A56,'PLANILHA S DESONERAÇÃO'!$A$11:$J$458,6,FALSE)</f>
        <v>5669.45</v>
      </c>
      <c r="H56" s="158">
        <f>VLOOKUP(A56,'PLANILHA S DESONERAÇÃO'!$A$12:$J$458,9,FALSE)</f>
        <v>11.85</v>
      </c>
      <c r="I56" s="158">
        <f>SUMIF('PLANILHA S DESONERAÇÃO'!$B$11:$B$458,B56,'PLANILHA S DESONERAÇÃO'!$J$11:$J$458)</f>
        <v>67182.98</v>
      </c>
      <c r="J56" s="439">
        <f>I56/$N$329</f>
        <v>2.2000000000000001E-3</v>
      </c>
      <c r="K56" s="153">
        <f>N56/$N$329</f>
        <v>0.93730000000000002</v>
      </c>
      <c r="L56" s="145" t="str">
        <f>IF(K56&gt;$O$326,$N$327,IF(K56&gt;$O$325,$N$326,$N$325))</f>
        <v>B</v>
      </c>
      <c r="M56" s="46"/>
      <c r="N56" s="112">
        <f t="shared" si="1"/>
        <v>28094631.699999999</v>
      </c>
      <c r="O56" s="112">
        <f>VLOOKUP(A56,'PLANILHA S DESONERAÇÃO'!$A$11:$J$458,7,FALSE)</f>
        <v>9.52</v>
      </c>
      <c r="P56" s="46"/>
      <c r="Q56" s="176" t="b">
        <f>I56=VLOOKUP(A56,'PLANILHA S DESONERAÇÃO'!$A$11:$J$459,10,)</f>
        <v>1</v>
      </c>
      <c r="R56" s="177">
        <f t="shared" si="2"/>
        <v>0</v>
      </c>
      <c r="S56" s="177">
        <f>R56-'PLANILHA S DESONERAÇÃO'!$J$459</f>
        <v>-29973894.07</v>
      </c>
      <c r="T56" s="46"/>
      <c r="U56" s="46"/>
      <c r="V56" s="46"/>
    </row>
    <row r="57" spans="1:22" ht="22.5" x14ac:dyDescent="0.25">
      <c r="A57" s="142" t="str">
        <f>'PLANILHA S DESONERAÇÃO'!A456</f>
        <v>1.6.3.2.10</v>
      </c>
      <c r="B57" s="145" t="str">
        <f>VLOOKUP(A57,'PLANILHA S DESONERAÇÃO'!$A$12:$J$458,2,FALSE)</f>
        <v>COMP-90</v>
      </c>
      <c r="C57" s="149" t="str">
        <f>VLOOKUP(A57,'PLANILHA S DESONERAÇÃO'!$A$12:$J$458,4,FALSE)</f>
        <v>PARAFUSO C/ PORCAS PARA FLANGES, NBR 7675, PN 10 K7, DN 1200 - dimensões 36 x 160 mm (D x L) - BDI = 14,02</v>
      </c>
      <c r="D57" s="145" t="str">
        <f>VLOOKUP(A57,'PLANILHA S DESONERAÇÃO'!$A$12:$J$458,3,FALSE)</f>
        <v>Composições Próprias</v>
      </c>
      <c r="E57" s="145"/>
      <c r="F57" s="145" t="str">
        <f>VLOOKUP(A57,'PLANILHA S DESONERAÇÃO'!$A$12:$J$458,5,FALSE)</f>
        <v>UN</v>
      </c>
      <c r="G57" s="145">
        <f>VLOOKUP(A57,'PLANILHA S DESONERAÇÃO'!$A$11:$J$458,6,FALSE)</f>
        <v>640</v>
      </c>
      <c r="H57" s="158">
        <f>VLOOKUP(A57,'PLANILHA S DESONERAÇÃO'!$A$12:$J$458,9,FALSE)</f>
        <v>102.57</v>
      </c>
      <c r="I57" s="158">
        <f>SUMIF('PLANILHA S DESONERAÇÃO'!$B$11:$B$458,B57,'PLANILHA S DESONERAÇÃO'!$J$11:$J$458)</f>
        <v>65644.800000000003</v>
      </c>
      <c r="J57" s="439">
        <f>I57/$N$329</f>
        <v>2.2000000000000001E-3</v>
      </c>
      <c r="K57" s="153">
        <f>N57/$N$329</f>
        <v>0.93949000000000005</v>
      </c>
      <c r="L57" s="145" t="str">
        <f>IF(K57&gt;$O$326,$N$327,IF(K57&gt;$O$325,$N$326,$N$325))</f>
        <v>B</v>
      </c>
      <c r="M57" s="46"/>
      <c r="N57" s="112">
        <f t="shared" si="1"/>
        <v>28160276.5</v>
      </c>
      <c r="O57" s="112">
        <f>VLOOKUP(A57,'PLANILHA S DESONERAÇÃO'!$A$11:$J$458,7,FALSE)</f>
        <v>89.96</v>
      </c>
      <c r="P57" s="46"/>
      <c r="Q57" s="176" t="b">
        <f>I57=VLOOKUP(A57,'PLANILHA S DESONERAÇÃO'!$A$11:$J$459,10,)</f>
        <v>1</v>
      </c>
      <c r="R57" s="177">
        <f t="shared" si="2"/>
        <v>0</v>
      </c>
      <c r="S57" s="177">
        <f>R57-'PLANILHA S DESONERAÇÃO'!$J$459</f>
        <v>-29973894.07</v>
      </c>
      <c r="T57" s="46"/>
      <c r="U57" s="46"/>
      <c r="V57" s="46"/>
    </row>
    <row r="58" spans="1:22" ht="22.5" x14ac:dyDescent="0.25">
      <c r="A58" s="142" t="str">
        <f>'PLANILHA S DESONERAÇÃO'!A283</f>
        <v>1.5.2.3.5</v>
      </c>
      <c r="B58" s="145">
        <f>VLOOKUP(A58,'PLANILHA S DESONERAÇÃO'!$A$12:$J$458,2,FALSE)</f>
        <v>151421</v>
      </c>
      <c r="C58" s="149" t="str">
        <f>VLOOKUP(A58,'PLANILHA S DESONERAÇÃO'!$A$12:$J$458,4,FALSE)</f>
        <v>Cabo de cobre termoplástico (PVC) flexível isolado 0,6/1kV, anti-chama 90ºC HEPR - 16,0 mm2</v>
      </c>
      <c r="D58" s="145" t="str">
        <f>VLOOKUP(A58,'PLANILHA S DESONERAÇÃO'!$A$12:$J$458,3,FALSE)</f>
        <v>DER-ES</v>
      </c>
      <c r="E58" s="145"/>
      <c r="F58" s="145" t="str">
        <f>VLOOKUP(A58,'PLANILHA S DESONERAÇÃO'!$A$12:$J$458,5,FALSE)</f>
        <v>M</v>
      </c>
      <c r="G58" s="145">
        <f>VLOOKUP(A58,'PLANILHA S DESONERAÇÃO'!$A$11:$J$458,6,FALSE)</f>
        <v>1895</v>
      </c>
      <c r="H58" s="158">
        <f>VLOOKUP(A58,'PLANILHA S DESONERAÇÃO'!$A$12:$J$458,9,FALSE)</f>
        <v>32.840000000000003</v>
      </c>
      <c r="I58" s="158">
        <f>SUMIF('PLANILHA S DESONERAÇÃO'!$B$11:$B$458,B58,'PLANILHA S DESONERAÇÃO'!$J$11:$J$458)</f>
        <v>62231.8</v>
      </c>
      <c r="J58" s="439">
        <f>I58/$N$329</f>
        <v>2.0999999999999999E-3</v>
      </c>
      <c r="K58" s="153">
        <f>N58/$N$329</f>
        <v>0.94157000000000002</v>
      </c>
      <c r="L58" s="145" t="str">
        <f>IF(K58&gt;$O$326,$N$327,IF(K58&gt;$O$325,$N$326,$N$325))</f>
        <v>B</v>
      </c>
      <c r="M58" s="46"/>
      <c r="N58" s="112">
        <f t="shared" si="1"/>
        <v>28222508.300000001</v>
      </c>
      <c r="O58" s="112">
        <f>VLOOKUP(A58,'PLANILHA S DESONERAÇÃO'!$A$11:$J$458,7,FALSE)</f>
        <v>26.37</v>
      </c>
      <c r="P58" s="46"/>
      <c r="Q58" s="176" t="b">
        <f>I58=VLOOKUP(A58,'PLANILHA S DESONERAÇÃO'!$A$11:$J$459,10,)</f>
        <v>1</v>
      </c>
      <c r="R58" s="177">
        <f t="shared" si="2"/>
        <v>0</v>
      </c>
      <c r="S58" s="177">
        <f>R58-'PLANILHA S DESONERAÇÃO'!$J$459</f>
        <v>-29973894.07</v>
      </c>
      <c r="T58" s="46"/>
      <c r="U58" s="46"/>
      <c r="V58" s="46"/>
    </row>
    <row r="59" spans="1:22" ht="22.5" x14ac:dyDescent="0.25">
      <c r="A59" s="142" t="str">
        <f>'PLANILHA S DESONERAÇÃO'!A368</f>
        <v>1.5.4.2</v>
      </c>
      <c r="B59" s="145">
        <f>VLOOKUP(A59,'PLANILHA S DESONERAÇÃO'!$A$12:$J$458,2,FALSE)</f>
        <v>160317</v>
      </c>
      <c r="C59" s="149" t="str">
        <f>VLOOKUP(A59,'PLANILHA S DESONERAÇÃO'!$A$12:$J$458,4,FALSE)</f>
        <v>Cabo de cobre nu, bitola 50 mm², tipo cordoalha, 7 fios, Ø 3,00 mm; ref: TEL-5650, Termotécnica ou similar.</v>
      </c>
      <c r="D59" s="145" t="str">
        <f>VLOOKUP(A59,'PLANILHA S DESONERAÇÃO'!$A$12:$J$458,3,FALSE)</f>
        <v>DER-ES</v>
      </c>
      <c r="E59" s="145"/>
      <c r="F59" s="145" t="str">
        <f>VLOOKUP(A59,'PLANILHA S DESONERAÇÃO'!$A$12:$J$458,5,FALSE)</f>
        <v>m</v>
      </c>
      <c r="G59" s="145">
        <f>VLOOKUP(A59,'PLANILHA S DESONERAÇÃO'!$A$11:$J$458,6,FALSE)</f>
        <v>611</v>
      </c>
      <c r="H59" s="158">
        <f>VLOOKUP(A59,'PLANILHA S DESONERAÇÃO'!$A$12:$J$458,9,FALSE)</f>
        <v>97.16</v>
      </c>
      <c r="I59" s="158">
        <f>SUMIF('PLANILHA S DESONERAÇÃO'!$B$11:$B$458,B59,'PLANILHA S DESONERAÇÃO'!$J$11:$J$458)</f>
        <v>59364.76</v>
      </c>
      <c r="J59" s="439">
        <f>I59/$N$329</f>
        <v>2E-3</v>
      </c>
      <c r="K59" s="153">
        <f>N59/$N$329</f>
        <v>0.94355</v>
      </c>
      <c r="L59" s="145" t="str">
        <f>IF(K59&gt;$O$326,$N$327,IF(K59&gt;$O$325,$N$326,$N$325))</f>
        <v>B</v>
      </c>
      <c r="M59" s="46"/>
      <c r="N59" s="112">
        <f t="shared" si="1"/>
        <v>28281873.059999999</v>
      </c>
      <c r="O59" s="112">
        <f>VLOOKUP(A59,'PLANILHA S DESONERAÇÃO'!$A$11:$J$458,7,FALSE)</f>
        <v>78.03</v>
      </c>
      <c r="P59" s="46"/>
      <c r="Q59" s="176" t="b">
        <f>I59=VLOOKUP(A59,'PLANILHA S DESONERAÇÃO'!$A$11:$J$459,10,)</f>
        <v>1</v>
      </c>
      <c r="R59" s="177">
        <f t="shared" si="2"/>
        <v>0</v>
      </c>
      <c r="S59" s="177">
        <f>R59-'PLANILHA S DESONERAÇÃO'!$J$459</f>
        <v>-29973894.07</v>
      </c>
      <c r="T59" s="46"/>
      <c r="U59" s="46"/>
      <c r="V59" s="46"/>
    </row>
    <row r="60" spans="1:22" x14ac:dyDescent="0.25">
      <c r="A60" s="142" t="str">
        <f>'PLANILHA S DESONERAÇÃO'!A54</f>
        <v>1.3.19</v>
      </c>
      <c r="B60" s="145">
        <f>VLOOKUP(A60,'PLANILHA S DESONERAÇÃO'!$A$12:$J$458,2,FALSE)</f>
        <v>5914336</v>
      </c>
      <c r="C60" s="149" t="str">
        <f>VLOOKUP(A60,'PLANILHA S DESONERAÇÃO'!$A$12:$J$458,4,FALSE)</f>
        <v>Transporte com caminhão basculante de 12m³ - rodovia pavimentada</v>
      </c>
      <c r="D60" s="145" t="str">
        <f>VLOOKUP(A60,'PLANILHA S DESONERAÇÃO'!$A$12:$J$458,3,FALSE)</f>
        <v>SICRO</v>
      </c>
      <c r="E60" s="145"/>
      <c r="F60" s="145" t="str">
        <f>VLOOKUP(A60,'PLANILHA S DESONERAÇÃO'!$A$12:$J$458,5,FALSE)</f>
        <v>tkm</v>
      </c>
      <c r="G60" s="145">
        <f>VLOOKUP(A60,'PLANILHA S DESONERAÇÃO'!$A$11:$J$458,6,FALSE)</f>
        <v>58954.65</v>
      </c>
      <c r="H60" s="158">
        <f>VLOOKUP(A60,'PLANILHA S DESONERAÇÃO'!$A$12:$J$458,9,FALSE)</f>
        <v>0.93</v>
      </c>
      <c r="I60" s="158">
        <f>SUMIF('PLANILHA S DESONERAÇÃO'!$B$11:$B$458,B60,'PLANILHA S DESONERAÇÃO'!$J$11:$J$458)</f>
        <v>54827.82</v>
      </c>
      <c r="J60" s="439">
        <f>I60/$N$329</f>
        <v>1.8E-3</v>
      </c>
      <c r="K60" s="153">
        <f>N60/$N$329</f>
        <v>0.94538</v>
      </c>
      <c r="L60" s="145" t="str">
        <f>IF(K60&gt;$O$326,$N$327,IF(K60&gt;$O$325,$N$326,$N$325))</f>
        <v>B</v>
      </c>
      <c r="M60" s="46"/>
      <c r="N60" s="112">
        <f t="shared" si="1"/>
        <v>28336700.879999999</v>
      </c>
      <c r="O60" s="112">
        <f>VLOOKUP(A60,'PLANILHA S DESONERAÇÃO'!$A$11:$J$458,7,FALSE)</f>
        <v>0.75</v>
      </c>
      <c r="P60" s="46"/>
      <c r="Q60" s="176" t="b">
        <f>I60=VLOOKUP(A60,'PLANILHA S DESONERAÇÃO'!$A$11:$J$459,10,)</f>
        <v>1</v>
      </c>
      <c r="R60" s="177">
        <f t="shared" si="2"/>
        <v>0</v>
      </c>
      <c r="S60" s="177">
        <f>R60-'PLANILHA S DESONERAÇÃO'!$J$459</f>
        <v>-29973894.07</v>
      </c>
      <c r="T60" s="46"/>
      <c r="U60" s="46"/>
      <c r="V60" s="46"/>
    </row>
    <row r="61" spans="1:22" ht="33.75" x14ac:dyDescent="0.25">
      <c r="A61" s="142" t="str">
        <f>'PLANILHA S DESONERAÇÃO'!A309</f>
        <v>1.5.2.4.14</v>
      </c>
      <c r="B61" s="145" t="str">
        <f>VLOOKUP(A61,'PLANILHA S DESONERAÇÃO'!$A$12:$J$458,2,FALSE)</f>
        <v>COMP-32</v>
      </c>
      <c r="C61" s="149" t="str">
        <f>VLOOKUP(A61,'PLANILHA S DESONERAÇÃO'!$A$12:$J$458,4,FALSE)</f>
        <v>Envelopamento de concreto simples com consumo mínimo de cimento de 250kg/m3, inclusive escavação para profundidade mínima do eletroduto de 80,0 cm, de 50 x 30 cm, para 2 eletrodutos</v>
      </c>
      <c r="D61" s="145" t="str">
        <f>VLOOKUP(A61,'PLANILHA S DESONERAÇÃO'!$A$12:$J$458,3,FALSE)</f>
        <v>Composições Próprias</v>
      </c>
      <c r="E61" s="145"/>
      <c r="F61" s="145" t="str">
        <f>VLOOKUP(A61,'PLANILHA S DESONERAÇÃO'!$A$12:$J$458,5,FALSE)</f>
        <v>m</v>
      </c>
      <c r="G61" s="145">
        <f>VLOOKUP(A61,'PLANILHA S DESONERAÇÃO'!$A$11:$J$458,6,FALSE)</f>
        <v>250</v>
      </c>
      <c r="H61" s="158">
        <f>VLOOKUP(A61,'PLANILHA S DESONERAÇÃO'!$A$12:$J$458,9,FALSE)</f>
        <v>118.92</v>
      </c>
      <c r="I61" s="158">
        <f>SUMIF('PLANILHA S DESONERAÇÃO'!$B$11:$B$458,B61,'PLANILHA S DESONERAÇÃO'!$J$11:$J$458)</f>
        <v>53514</v>
      </c>
      <c r="J61" s="439">
        <f>I61/$N$329</f>
        <v>1.8E-3</v>
      </c>
      <c r="K61" s="153">
        <f>N61/$N$329</f>
        <v>0.94716</v>
      </c>
      <c r="L61" s="145" t="str">
        <f>IF(K61&gt;$O$326,$N$327,IF(K61&gt;$O$325,$N$326,$N$325))</f>
        <v>B</v>
      </c>
      <c r="M61" s="46"/>
      <c r="N61" s="112">
        <f t="shared" si="1"/>
        <v>28390214.879999999</v>
      </c>
      <c r="O61" s="112">
        <f>VLOOKUP(A61,'PLANILHA S DESONERAÇÃO'!$A$11:$J$458,7,FALSE)</f>
        <v>95.5</v>
      </c>
      <c r="P61" s="46"/>
      <c r="Q61" s="176" t="b">
        <f>I61=VLOOKUP(A61,'PLANILHA S DESONERAÇÃO'!$A$11:$J$459,10,)</f>
        <v>0</v>
      </c>
      <c r="R61" s="177">
        <f t="shared" si="2"/>
        <v>0</v>
      </c>
      <c r="S61" s="177">
        <f>R61-'PLANILHA S DESONERAÇÃO'!$J$459</f>
        <v>-29973894.07</v>
      </c>
      <c r="T61" s="46"/>
      <c r="U61" s="46"/>
      <c r="V61" s="46"/>
    </row>
    <row r="62" spans="1:22" ht="22.5" x14ac:dyDescent="0.25">
      <c r="A62" s="142" t="str">
        <f>'PLANILHA S DESONERAÇÃO'!A41</f>
        <v>1.3.6</v>
      </c>
      <c r="B62" s="145">
        <f>VLOOKUP(A62,'PLANILHA S DESONERAÇÃO'!$A$12:$J$458,2,FALSE)</f>
        <v>96620</v>
      </c>
      <c r="C62" s="149" t="str">
        <f>VLOOKUP(A62,'PLANILHA S DESONERAÇÃO'!$A$12:$J$458,4,FALSE)</f>
        <v>LASTRO DE CONCRETO MAGRO, APLICADO EM PISOS OU RADIERS. AF_08/2017</v>
      </c>
      <c r="D62" s="145" t="str">
        <f>VLOOKUP(A62,'PLANILHA S DESONERAÇÃO'!$A$12:$J$458,3,FALSE)</f>
        <v>SINAPI</v>
      </c>
      <c r="E62" s="145"/>
      <c r="F62" s="145" t="str">
        <f>VLOOKUP(A62,'PLANILHA S DESONERAÇÃO'!$A$12:$J$458,5,FALSE)</f>
        <v>M3</v>
      </c>
      <c r="G62" s="145">
        <f>VLOOKUP(A62,'PLANILHA S DESONERAÇÃO'!$A$11:$J$458,6,FALSE)</f>
        <v>35.56</v>
      </c>
      <c r="H62" s="158">
        <f>VLOOKUP(A62,'PLANILHA S DESONERAÇÃO'!$A$12:$J$458,9,FALSE)</f>
        <v>757.38</v>
      </c>
      <c r="I62" s="158">
        <f>SUMIF('PLANILHA S DESONERAÇÃO'!$B$11:$B$458,B62,'PLANILHA S DESONERAÇÃO'!$J$11:$J$458)</f>
        <v>52956.01</v>
      </c>
      <c r="J62" s="439">
        <f>I62/$N$329</f>
        <v>1.8E-3</v>
      </c>
      <c r="K62" s="153">
        <f>N62/$N$329</f>
        <v>0.94893000000000005</v>
      </c>
      <c r="L62" s="145" t="str">
        <f>IF(K62&gt;$O$326,$N$327,IF(K62&gt;$O$325,$N$326,$N$325))</f>
        <v>B</v>
      </c>
      <c r="M62" s="46"/>
      <c r="N62" s="112">
        <f t="shared" si="1"/>
        <v>28443170.890000001</v>
      </c>
      <c r="O62" s="112">
        <f>VLOOKUP(A62,'PLANILHA S DESONERAÇÃO'!$A$11:$J$458,7,FALSE)</f>
        <v>608.24</v>
      </c>
      <c r="P62" s="46"/>
      <c r="Q62" s="176" t="b">
        <f>I62=VLOOKUP(A62,'PLANILHA S DESONERAÇÃO'!$A$11:$J$459,10,)</f>
        <v>0</v>
      </c>
      <c r="R62" s="177">
        <f t="shared" si="2"/>
        <v>0</v>
      </c>
      <c r="S62" s="177">
        <f>R62-'PLANILHA S DESONERAÇÃO'!$J$459</f>
        <v>-29973894.07</v>
      </c>
      <c r="T62" s="46"/>
      <c r="U62" s="46"/>
      <c r="V62" s="46"/>
    </row>
    <row r="63" spans="1:22" ht="22.5" x14ac:dyDescent="0.25">
      <c r="A63" s="142" t="str">
        <f>'PLANILHA S DESONERAÇÃO'!A37</f>
        <v>1.3.2</v>
      </c>
      <c r="B63" s="145">
        <f>VLOOKUP(A63,'PLANILHA S DESONERAÇÃO'!$A$12:$J$458,2,FALSE)</f>
        <v>44535</v>
      </c>
      <c r="C63" s="149" t="str">
        <f>VLOOKUP(A63,'PLANILHA S DESONERAÇÃO'!$A$12:$J$458,4,FALSE)</f>
        <v>SERVICO DE BOMBEAMENTO DE CONCRETO COM CONSUMO MINIMO DE 40 M3</v>
      </c>
      <c r="D63" s="145" t="str">
        <f>VLOOKUP(A63,'PLANILHA S DESONERAÇÃO'!$A$12:$J$458,3,FALSE)</f>
        <v>SINAPI</v>
      </c>
      <c r="E63" s="145"/>
      <c r="F63" s="145" t="str">
        <f>VLOOKUP(A63,'PLANILHA S DESONERAÇÃO'!$A$12:$J$458,5,FALSE)</f>
        <v>M3</v>
      </c>
      <c r="G63" s="145">
        <f>VLOOKUP(A63,'PLANILHA S DESONERAÇÃO'!$A$11:$J$458,6,FALSE)</f>
        <v>509</v>
      </c>
      <c r="H63" s="158">
        <f>VLOOKUP(A63,'PLANILHA S DESONERAÇÃO'!$A$12:$J$458,9,FALSE)</f>
        <v>65.290000000000006</v>
      </c>
      <c r="I63" s="158">
        <f>SUMIF('PLANILHA S DESONERAÇÃO'!$B$11:$B$458,B63,'PLANILHA S DESONERAÇÃO'!$J$11:$J$458)</f>
        <v>50496.6</v>
      </c>
      <c r="J63" s="439">
        <f>I63/$N$329</f>
        <v>1.6999999999999999E-3</v>
      </c>
      <c r="K63" s="153">
        <f>N63/$N$329</f>
        <v>0.95062000000000002</v>
      </c>
      <c r="L63" s="145" t="str">
        <f>IF(K63&gt;$O$326,$N$327,IF(K63&gt;$O$325,$N$326,$N$325))</f>
        <v>C</v>
      </c>
      <c r="M63" s="46"/>
      <c r="N63" s="112">
        <f t="shared" si="1"/>
        <v>28493667.489999998</v>
      </c>
      <c r="O63" s="112">
        <f>VLOOKUP(A63,'PLANILHA S DESONERAÇÃO'!$A$11:$J$458,7,FALSE)</f>
        <v>52.43</v>
      </c>
      <c r="P63" s="46"/>
      <c r="Q63" s="176" t="b">
        <f>I63=VLOOKUP(A63,'PLANILHA S DESONERAÇÃO'!$A$11:$J$459,10,)</f>
        <v>0</v>
      </c>
      <c r="R63" s="177">
        <f t="shared" si="2"/>
        <v>0</v>
      </c>
      <c r="S63" s="177">
        <f>R63-'PLANILHA S DESONERAÇÃO'!$J$459</f>
        <v>-29973894.07</v>
      </c>
      <c r="T63" s="46"/>
      <c r="U63" s="46"/>
      <c r="V63" s="46"/>
    </row>
    <row r="64" spans="1:22" ht="22.5" x14ac:dyDescent="0.25">
      <c r="A64" s="142" t="str">
        <f>'PLANILHA S DESONERAÇÃO'!A52</f>
        <v>1.3.17</v>
      </c>
      <c r="B64" s="145" t="str">
        <f>VLOOKUP(A64,'PLANILHA S DESONERAÇÃO'!$A$12:$J$458,2,FALSE)</f>
        <v>COMP-03</v>
      </c>
      <c r="C64" s="149" t="str">
        <f>VLOOKUP(A64,'PLANILHA S DESONERAÇÃO'!$A$12:$J$458,4,FALSE)</f>
        <v>Destinação Final de Resíduos Classe II B em aterro sanitário controlado - BDI = 14,02</v>
      </c>
      <c r="D64" s="145" t="str">
        <f>VLOOKUP(A64,'PLANILHA S DESONERAÇÃO'!$A$12:$J$458,3,FALSE)</f>
        <v>Composições Próprias</v>
      </c>
      <c r="E64" s="145"/>
      <c r="F64" s="145" t="str">
        <f>VLOOKUP(A64,'PLANILHA S DESONERAÇÃO'!$A$12:$J$458,5,FALSE)</f>
        <v>T</v>
      </c>
      <c r="G64" s="145">
        <f>VLOOKUP(A64,'PLANILHA S DESONERAÇÃO'!$A$11:$J$458,6,FALSE)</f>
        <v>1062.25</v>
      </c>
      <c r="H64" s="158">
        <f>VLOOKUP(A64,'PLANILHA S DESONERAÇÃO'!$A$12:$J$458,9,FALSE)</f>
        <v>45.61</v>
      </c>
      <c r="I64" s="158">
        <f>SUMIF('PLANILHA S DESONERAÇÃO'!$B$11:$B$458,B64,'PLANILHA S DESONERAÇÃO'!$J$11:$J$458)</f>
        <v>48449.22</v>
      </c>
      <c r="J64" s="439">
        <f>I64/$N$329</f>
        <v>1.6000000000000001E-3</v>
      </c>
      <c r="K64" s="153">
        <f>N64/$N$329</f>
        <v>0.95223000000000002</v>
      </c>
      <c r="L64" s="145" t="str">
        <f>IF(K64&gt;$O$326,$N$327,IF(K64&gt;$O$325,$N$326,$N$325))</f>
        <v>C</v>
      </c>
      <c r="M64" s="46"/>
      <c r="N64" s="112">
        <f t="shared" si="1"/>
        <v>28542116.710000001</v>
      </c>
      <c r="O64" s="112">
        <f>VLOOKUP(A64,'PLANILHA S DESONERAÇÃO'!$A$11:$J$458,7,FALSE)</f>
        <v>40</v>
      </c>
      <c r="P64" s="46"/>
      <c r="Q64" s="176" t="b">
        <f>I64=VLOOKUP(A64,'PLANILHA S DESONERAÇÃO'!$A$11:$J$459,10,)</f>
        <v>1</v>
      </c>
      <c r="R64" s="177">
        <f t="shared" si="2"/>
        <v>0</v>
      </c>
      <c r="S64" s="177">
        <f>R64-'PLANILHA S DESONERAÇÃO'!$J$459</f>
        <v>-29973894.07</v>
      </c>
      <c r="T64" s="46"/>
      <c r="U64" s="46"/>
      <c r="V64" s="46"/>
    </row>
    <row r="65" spans="1:22" ht="33.75" x14ac:dyDescent="0.25">
      <c r="A65" s="142" t="str">
        <f>'PLANILHA S DESONERAÇÃO'!A275</f>
        <v>1.5.2.2.1</v>
      </c>
      <c r="B65" s="145" t="str">
        <f>VLOOKUP(A65,'PLANILHA S DESONERAÇÃO'!$A$12:$J$458,2,FALSE)</f>
        <v>COMP-20</v>
      </c>
      <c r="C65" s="149" t="str">
        <f>VLOOKUP(A65,'PLANILHA S DESONERAÇÃO'!$A$12:$J$458,4,FALSE)</f>
        <v>Instalação de Sistema de distribuição de energia elétrica em média e baixa tensão da Subestação pré-fabricada em estrutura metálica modular e transportável (Eletrocentro)</v>
      </c>
      <c r="D65" s="145" t="str">
        <f>VLOOKUP(A65,'PLANILHA S DESONERAÇÃO'!$A$12:$J$458,3,FALSE)</f>
        <v>Composições Próprias</v>
      </c>
      <c r="E65" s="145"/>
      <c r="F65" s="145" t="str">
        <f>VLOOKUP(A65,'PLANILHA S DESONERAÇÃO'!$A$12:$J$458,5,FALSE)</f>
        <v>un</v>
      </c>
      <c r="G65" s="145">
        <f>VLOOKUP(A65,'PLANILHA S DESONERAÇÃO'!$A$11:$J$458,6,FALSE)</f>
        <v>1</v>
      </c>
      <c r="H65" s="158">
        <f>VLOOKUP(A65,'PLANILHA S DESONERAÇÃO'!$A$12:$J$458,9,FALSE)</f>
        <v>47647.28</v>
      </c>
      <c r="I65" s="158">
        <f>SUMIF('PLANILHA S DESONERAÇÃO'!$B$11:$B$458,B65,'PLANILHA S DESONERAÇÃO'!$J$11:$J$458)</f>
        <v>47647.28</v>
      </c>
      <c r="J65" s="439">
        <f>I65/$N$329</f>
        <v>1.6000000000000001E-3</v>
      </c>
      <c r="K65" s="153">
        <f>N65/$N$329</f>
        <v>0.95382</v>
      </c>
      <c r="L65" s="145" t="str">
        <f>IF(K65&gt;$O$326,$N$327,IF(K65&gt;$O$325,$N$326,$N$325))</f>
        <v>C</v>
      </c>
      <c r="M65" s="46"/>
      <c r="N65" s="112">
        <f t="shared" si="1"/>
        <v>28589763.989999998</v>
      </c>
      <c r="O65" s="112">
        <f>VLOOKUP(A65,'PLANILHA S DESONERAÇÃO'!$A$11:$J$458,7,FALSE)</f>
        <v>38264.76</v>
      </c>
      <c r="P65" s="46"/>
      <c r="Q65" s="176" t="b">
        <f>I65=VLOOKUP(A65,'PLANILHA S DESONERAÇÃO'!$A$11:$J$459,10,)</f>
        <v>1</v>
      </c>
      <c r="R65" s="177">
        <f t="shared" si="2"/>
        <v>0</v>
      </c>
      <c r="S65" s="177">
        <f>R65-'PLANILHA S DESONERAÇÃO'!$J$459</f>
        <v>-29973894.07</v>
      </c>
      <c r="T65" s="46"/>
      <c r="U65" s="46"/>
      <c r="V65" s="46"/>
    </row>
    <row r="66" spans="1:22" ht="45" x14ac:dyDescent="0.25">
      <c r="A66" s="142" t="str">
        <f>'PLANILHA S DESONERAÇÃO'!A421</f>
        <v>1.5.5.32</v>
      </c>
      <c r="B66" s="145" t="str">
        <f>VLOOKUP(A66,'PLANILHA S DESONERAÇÃO'!$A$12:$J$458,2,FALSE)</f>
        <v>COMP-60</v>
      </c>
      <c r="C66" s="149" t="str">
        <f>VLOOKUP(A66,'PLANILHA S DESONERAÇÃO'!$A$12:$J$458,4,FALSE)</f>
        <v>Fornecimento e Instalação de Câmera IP Speed Dome 2MP com 37x de zoom, Resolução Full HD, com Análise inteligente de vídeo, Mapa de calor e detecção de face, alimentação: 24 Vac / 3 A, PoE+ (IEEE 802.3at), IP67 e IK10, ref: VIP 7237 SD INTELBRAS ou similar com suporte conforme projeto</v>
      </c>
      <c r="D66" s="145" t="str">
        <f>VLOOKUP(A66,'PLANILHA S DESONERAÇÃO'!$A$12:$J$458,3,FALSE)</f>
        <v>Composições Próprias</v>
      </c>
      <c r="E66" s="145"/>
      <c r="F66" s="145" t="str">
        <f>VLOOKUP(A66,'PLANILHA S DESONERAÇÃO'!$A$12:$J$458,5,FALSE)</f>
        <v>un</v>
      </c>
      <c r="G66" s="145">
        <f>VLOOKUP(A66,'PLANILHA S DESONERAÇÃO'!$A$11:$J$458,6,FALSE)</f>
        <v>2</v>
      </c>
      <c r="H66" s="158">
        <f>VLOOKUP(A66,'PLANILHA S DESONERAÇÃO'!$A$12:$J$458,9,FALSE)</f>
        <v>23545.89</v>
      </c>
      <c r="I66" s="158">
        <f>SUMIF('PLANILHA S DESONERAÇÃO'!$B$11:$B$458,B66,'PLANILHA S DESONERAÇÃO'!$J$11:$J$458)</f>
        <v>47091.78</v>
      </c>
      <c r="J66" s="439">
        <f>I66/$N$329</f>
        <v>1.6000000000000001E-3</v>
      </c>
      <c r="K66" s="153">
        <f>N66/$N$329</f>
        <v>0.95538999999999996</v>
      </c>
      <c r="L66" s="145" t="str">
        <f>IF(K66&gt;$O$326,$N$327,IF(K66&gt;$O$325,$N$326,$N$325))</f>
        <v>C</v>
      </c>
      <c r="M66" s="46"/>
      <c r="N66" s="112">
        <f t="shared" si="1"/>
        <v>28636855.77</v>
      </c>
      <c r="O66" s="112">
        <f>VLOOKUP(A66,'PLANILHA S DESONERAÇÃO'!$A$11:$J$458,7,FALSE)</f>
        <v>18909.32</v>
      </c>
      <c r="P66" s="46"/>
      <c r="Q66" s="176" t="b">
        <f>I66=VLOOKUP(A66,'PLANILHA S DESONERAÇÃO'!$A$11:$J$459,10,)</f>
        <v>1</v>
      </c>
      <c r="R66" s="177">
        <f t="shared" si="2"/>
        <v>0</v>
      </c>
      <c r="S66" s="177">
        <f>R66-'PLANILHA S DESONERAÇÃO'!$J$459</f>
        <v>-29973894.07</v>
      </c>
      <c r="T66" s="46"/>
      <c r="U66" s="46"/>
      <c r="V66" s="46"/>
    </row>
    <row r="67" spans="1:22" ht="22.5" x14ac:dyDescent="0.25">
      <c r="A67" s="142" t="str">
        <f>'PLANILHA S DESONERAÇÃO'!A84</f>
        <v>1.3.26.1</v>
      </c>
      <c r="B67" s="145">
        <f>VLOOKUP(A67,'PLANILHA S DESONERAÇÃO'!$A$12:$J$458,2,FALSE)</f>
        <v>100322</v>
      </c>
      <c r="C67" s="149" t="str">
        <f>VLOOKUP(A67,'PLANILHA S DESONERAÇÃO'!$A$12:$J$458,4,FALSE)</f>
        <v>LASTRO COM MATERIAL GRANULAR (PEDRA BRITADA N.3), APLICADO EM PISOS OU LAJES SOBRE SOLO, ESPESSURA DE *10 CM*. AF_07/2019</v>
      </c>
      <c r="D67" s="145" t="str">
        <f>VLOOKUP(A67,'PLANILHA S DESONERAÇÃO'!$A$12:$J$458,3,FALSE)</f>
        <v>SINAPI</v>
      </c>
      <c r="E67" s="145"/>
      <c r="F67" s="145" t="str">
        <f>VLOOKUP(A67,'PLANILHA S DESONERAÇÃO'!$A$12:$J$458,5,FALSE)</f>
        <v>M3</v>
      </c>
      <c r="G67" s="145">
        <f>VLOOKUP(A67,'PLANILHA S DESONERAÇÃO'!$A$11:$J$458,6,FALSE)</f>
        <v>129.09</v>
      </c>
      <c r="H67" s="158">
        <f>VLOOKUP(A67,'PLANILHA S DESONERAÇÃO'!$A$12:$J$458,9,FALSE)</f>
        <v>229.9</v>
      </c>
      <c r="I67" s="158">
        <f>SUMIF('PLANILHA S DESONERAÇÃO'!$B$11:$B$458,B67,'PLANILHA S DESONERAÇÃO'!$J$11:$J$458)</f>
        <v>44161.49</v>
      </c>
      <c r="J67" s="439">
        <f>I67/$N$329</f>
        <v>1.5E-3</v>
      </c>
      <c r="K67" s="153">
        <f>N67/$N$329</f>
        <v>0.95687</v>
      </c>
      <c r="L67" s="145" t="str">
        <f>IF(K67&gt;$O$326,$N$327,IF(K67&gt;$O$325,$N$326,$N$325))</f>
        <v>C</v>
      </c>
      <c r="M67" s="46"/>
      <c r="N67" s="112">
        <f t="shared" si="1"/>
        <v>28681017.260000002</v>
      </c>
      <c r="O67" s="112">
        <f>VLOOKUP(A67,'PLANILHA S DESONERAÇÃO'!$A$11:$J$458,7,FALSE)</f>
        <v>184.63</v>
      </c>
      <c r="P67" s="46"/>
      <c r="Q67" s="176" t="b">
        <f>I67=VLOOKUP(A67,'PLANILHA S DESONERAÇÃO'!$A$11:$J$459,10,)</f>
        <v>0</v>
      </c>
      <c r="R67" s="177">
        <f t="shared" si="2"/>
        <v>0</v>
      </c>
      <c r="S67" s="177">
        <f>R67-'PLANILHA S DESONERAÇÃO'!$J$459</f>
        <v>-29973894.07</v>
      </c>
      <c r="T67" s="46"/>
      <c r="U67" s="46"/>
      <c r="V67" s="46"/>
    </row>
    <row r="68" spans="1:22" ht="22.5" x14ac:dyDescent="0.25">
      <c r="A68" s="142" t="str">
        <f>'PLANILHA S DESONERAÇÃO'!A438</f>
        <v>1.6.2.4</v>
      </c>
      <c r="B68" s="145" t="str">
        <f>VLOOKUP(A68,'PLANILHA S DESONERAÇÃO'!$A$12:$J$458,2,FALSE)</f>
        <v>COMP-74</v>
      </c>
      <c r="C68" s="149" t="str">
        <f>VLOOKUP(A68,'PLANILHA S DESONERAÇÃO'!$A$12:$J$458,4,FALSE)</f>
        <v>Transporte e montagem de Comportas tipo deslizante com acionamento elétrico.</v>
      </c>
      <c r="D68" s="145" t="str">
        <f>VLOOKUP(A68,'PLANILHA S DESONERAÇÃO'!$A$12:$J$458,3,FALSE)</f>
        <v>Composições Próprias</v>
      </c>
      <c r="E68" s="145"/>
      <c r="F68" s="145" t="str">
        <f>VLOOKUP(A68,'PLANILHA S DESONERAÇÃO'!$A$12:$J$458,5,FALSE)</f>
        <v>un</v>
      </c>
      <c r="G68" s="145">
        <f>VLOOKUP(A68,'PLANILHA S DESONERAÇÃO'!$A$11:$J$458,6,FALSE)</f>
        <v>4</v>
      </c>
      <c r="H68" s="158">
        <f>VLOOKUP(A68,'PLANILHA S DESONERAÇÃO'!$A$12:$J$458,9,FALSE)</f>
        <v>9692.39</v>
      </c>
      <c r="I68" s="158">
        <f>SUMIF('PLANILHA S DESONERAÇÃO'!$B$11:$B$458,B68,'PLANILHA S DESONERAÇÃO'!$J$11:$J$458)</f>
        <v>38769.56</v>
      </c>
      <c r="J68" s="439">
        <f>I68/$N$329</f>
        <v>1.2999999999999999E-3</v>
      </c>
      <c r="K68" s="153">
        <f>N68/$N$329</f>
        <v>0.95816000000000001</v>
      </c>
      <c r="L68" s="145" t="str">
        <f>IF(K68&gt;$O$326,$N$327,IF(K68&gt;$O$325,$N$326,$N$325))</f>
        <v>C</v>
      </c>
      <c r="M68" s="46"/>
      <c r="N68" s="112">
        <f t="shared" si="1"/>
        <v>28719786.82</v>
      </c>
      <c r="O68" s="112">
        <f>VLOOKUP(A68,'PLANILHA S DESONERAÇÃO'!$A$11:$J$458,7,FALSE)</f>
        <v>7783.8</v>
      </c>
      <c r="P68" s="46"/>
      <c r="Q68" s="176" t="b">
        <f>I68=VLOOKUP(A68,'PLANILHA S DESONERAÇÃO'!$A$11:$J$459,10,)</f>
        <v>1</v>
      </c>
      <c r="R68" s="177">
        <f t="shared" si="2"/>
        <v>0</v>
      </c>
      <c r="S68" s="177">
        <f>R68-'PLANILHA S DESONERAÇÃO'!$J$459</f>
        <v>-29973894.07</v>
      </c>
      <c r="T68" s="46"/>
      <c r="U68" s="46"/>
      <c r="V68" s="46"/>
    </row>
    <row r="69" spans="1:22" ht="33.75" x14ac:dyDescent="0.25">
      <c r="A69" s="142" t="str">
        <f>'PLANILHA S DESONERAÇÃO'!A441</f>
        <v>1.6.2.7</v>
      </c>
      <c r="B69" s="145" t="str">
        <f>VLOOKUP(A69,'PLANILHA S DESONERAÇÃO'!$A$12:$J$458,2,FALSE)</f>
        <v>COMP-77</v>
      </c>
      <c r="C69" s="149" t="str">
        <f>VLOOKUP(A69,'PLANILHA S DESONERAÇÃO'!$A$12:$J$458,4,FALSE)</f>
        <v>FORNECIMENTO E MONTAGEM DE Haste de prolongamento com extremidades rosqueadas, diâmetro 1.1/6”, L=6000mm EM PEDESTAIS DE COMANDO OU MANOBRA</v>
      </c>
      <c r="D69" s="145" t="str">
        <f>VLOOKUP(A69,'PLANILHA S DESONERAÇÃO'!$A$12:$J$458,3,FALSE)</f>
        <v>Composições Próprias</v>
      </c>
      <c r="E69" s="145"/>
      <c r="F69" s="145" t="str">
        <f>VLOOKUP(A69,'PLANILHA S DESONERAÇÃO'!$A$12:$J$458,5,FALSE)</f>
        <v>UN</v>
      </c>
      <c r="G69" s="145">
        <f>VLOOKUP(A69,'PLANILHA S DESONERAÇÃO'!$A$11:$J$458,6,FALSE)</f>
        <v>10</v>
      </c>
      <c r="H69" s="158">
        <f>VLOOKUP(A69,'PLANILHA S DESONERAÇÃO'!$A$12:$J$458,9,FALSE)</f>
        <v>3661.07</v>
      </c>
      <c r="I69" s="158">
        <f>SUMIF('PLANILHA S DESONERAÇÃO'!$B$11:$B$458,B69,'PLANILHA S DESONERAÇÃO'!$J$11:$J$458)</f>
        <v>36610.699999999997</v>
      </c>
      <c r="J69" s="439">
        <f>I69/$N$329</f>
        <v>1.1999999999999999E-3</v>
      </c>
      <c r="K69" s="153">
        <f>N69/$N$329</f>
        <v>0.95938000000000001</v>
      </c>
      <c r="L69" s="145" t="str">
        <f>IF(K69&gt;$O$326,$N$327,IF(K69&gt;$O$325,$N$326,$N$325))</f>
        <v>C</v>
      </c>
      <c r="M69" s="46"/>
      <c r="N69" s="112">
        <f t="shared" si="1"/>
        <v>28756397.52</v>
      </c>
      <c r="O69" s="112">
        <f>VLOOKUP(A69,'PLANILHA S DESONERAÇÃO'!$A$11:$J$458,7,FALSE)</f>
        <v>2940.15</v>
      </c>
      <c r="P69" s="46"/>
      <c r="Q69" s="176" t="b">
        <f>I69=VLOOKUP(A69,'PLANILHA S DESONERAÇÃO'!$A$11:$J$459,10,)</f>
        <v>1</v>
      </c>
      <c r="R69" s="177">
        <f t="shared" si="2"/>
        <v>0</v>
      </c>
      <c r="S69" s="177">
        <f>R69-'PLANILHA S DESONERAÇÃO'!$J$459</f>
        <v>-29973894.07</v>
      </c>
      <c r="T69" s="46"/>
      <c r="U69" s="46"/>
      <c r="V69" s="46"/>
    </row>
    <row r="70" spans="1:22" ht="33.75" x14ac:dyDescent="0.25">
      <c r="A70" s="142" t="str">
        <f>'PLANILHA S DESONERAÇÃO'!A445</f>
        <v>1.6.3.1</v>
      </c>
      <c r="B70" s="145" t="str">
        <f>VLOOKUP(A70,'PLANILHA S DESONERAÇÃO'!$A$12:$J$458,2,FALSE)</f>
        <v>COMP-80</v>
      </c>
      <c r="C70" s="149" t="str">
        <f>VLOOKUP(A70,'PLANILHA S DESONERAÇÃO'!$A$12:$J$458,4,FALSE)</f>
        <v>ASSENTAMENTO DE PECAS, CONEXOES, APARELHOS E ACESSORIOS DE FERRO FUNDIDO DUCTIL, JUNTA ELASTICA, MECANICA OU FLANGEADA, COM DIAMETROS DE 1200 MM.</v>
      </c>
      <c r="D70" s="145" t="str">
        <f>VLOOKUP(A70,'PLANILHA S DESONERAÇÃO'!$A$12:$J$458,3,FALSE)</f>
        <v>Composições Próprias</v>
      </c>
      <c r="E70" s="145"/>
      <c r="F70" s="145" t="str">
        <f>VLOOKUP(A70,'PLANILHA S DESONERAÇÃO'!$A$12:$J$458,5,FALSE)</f>
        <v>M</v>
      </c>
      <c r="G70" s="145">
        <f>VLOOKUP(A70,'PLANILHA S DESONERAÇÃO'!$A$11:$J$458,6,FALSE)</f>
        <v>96.4</v>
      </c>
      <c r="H70" s="158">
        <f>VLOOKUP(A70,'PLANILHA S DESONERAÇÃO'!$A$12:$J$458,9,FALSE)</f>
        <v>355.26</v>
      </c>
      <c r="I70" s="158">
        <f>SUMIF('PLANILHA S DESONERAÇÃO'!$B$11:$B$458,B70,'PLANILHA S DESONERAÇÃO'!$J$11:$J$458)</f>
        <v>34247.06</v>
      </c>
      <c r="J70" s="439">
        <f>I70/$N$329</f>
        <v>1.1000000000000001E-3</v>
      </c>
      <c r="K70" s="153">
        <f>N70/$N$329</f>
        <v>0.96052000000000004</v>
      </c>
      <c r="L70" s="145" t="str">
        <f>IF(K70&gt;$O$326,$N$327,IF(K70&gt;$O$325,$N$326,$N$325))</f>
        <v>C</v>
      </c>
      <c r="M70" s="46"/>
      <c r="N70" s="112">
        <f t="shared" si="1"/>
        <v>28790644.579999998</v>
      </c>
      <c r="O70" s="112">
        <f>VLOOKUP(A70,'PLANILHA S DESONERAÇÃO'!$A$11:$J$458,7,FALSE)</f>
        <v>285.3</v>
      </c>
      <c r="P70" s="46"/>
      <c r="Q70" s="176" t="b">
        <f>I70=VLOOKUP(A70,'PLANILHA S DESONERAÇÃO'!$A$11:$J$459,10,)</f>
        <v>1</v>
      </c>
      <c r="R70" s="177">
        <f t="shared" si="2"/>
        <v>0</v>
      </c>
      <c r="S70" s="177">
        <f>R70-'PLANILHA S DESONERAÇÃO'!$J$459</f>
        <v>-29973894.07</v>
      </c>
      <c r="T70" s="46"/>
      <c r="U70" s="46"/>
      <c r="V70" s="46"/>
    </row>
    <row r="71" spans="1:22" ht="22.5" x14ac:dyDescent="0.25">
      <c r="A71" s="142" t="str">
        <f>'PLANILHA S DESONERAÇÃO'!A286</f>
        <v>1.5.2.3.8</v>
      </c>
      <c r="B71" s="145">
        <f>VLOOKUP(A71,'PLANILHA S DESONERAÇÃO'!$A$12:$J$458,2,FALSE)</f>
        <v>151427</v>
      </c>
      <c r="C71" s="149" t="str">
        <f>VLOOKUP(A71,'PLANILHA S DESONERAÇÃO'!$A$12:$J$458,4,FALSE)</f>
        <v>Cabo de cobre termoplástico (PVC) flexível isolado 0,6/1kV, anti-chama 90ºC HEPR - 120,0 mm2</v>
      </c>
      <c r="D71" s="145" t="str">
        <f>VLOOKUP(A71,'PLANILHA S DESONERAÇÃO'!$A$12:$J$458,3,FALSE)</f>
        <v>DER-ES</v>
      </c>
      <c r="E71" s="145"/>
      <c r="F71" s="145" t="str">
        <f>VLOOKUP(A71,'PLANILHA S DESONERAÇÃO'!$A$12:$J$458,5,FALSE)</f>
        <v>M</v>
      </c>
      <c r="G71" s="145">
        <f>VLOOKUP(A71,'PLANILHA S DESONERAÇÃO'!$A$11:$J$458,6,FALSE)</f>
        <v>150</v>
      </c>
      <c r="H71" s="158">
        <f>VLOOKUP(A71,'PLANILHA S DESONERAÇÃO'!$A$12:$J$458,9,FALSE)</f>
        <v>212.66</v>
      </c>
      <c r="I71" s="158">
        <f>SUMIF('PLANILHA S DESONERAÇÃO'!$B$11:$B$458,B71,'PLANILHA S DESONERAÇÃO'!$J$11:$J$458)</f>
        <v>31899</v>
      </c>
      <c r="J71" s="439">
        <f>I71/$N$329</f>
        <v>1.1000000000000001E-3</v>
      </c>
      <c r="K71" s="153">
        <f>N71/$N$329</f>
        <v>0.96158999999999994</v>
      </c>
      <c r="L71" s="145" t="str">
        <f>IF(K71&gt;$O$326,$N$327,IF(K71&gt;$O$325,$N$326,$N$325))</f>
        <v>C</v>
      </c>
      <c r="M71" s="46"/>
      <c r="N71" s="112">
        <f t="shared" si="1"/>
        <v>28822543.579999998</v>
      </c>
      <c r="O71" s="112">
        <f>VLOOKUP(A71,'PLANILHA S DESONERAÇÃO'!$A$11:$J$458,7,FALSE)</f>
        <v>170.78</v>
      </c>
      <c r="P71" s="46"/>
      <c r="Q71" s="176" t="b">
        <f>I71=VLOOKUP(A71,'PLANILHA S DESONERAÇÃO'!$A$11:$J$459,10,)</f>
        <v>1</v>
      </c>
      <c r="R71" s="177">
        <f t="shared" si="2"/>
        <v>0</v>
      </c>
      <c r="S71" s="177">
        <f>R71-'PLANILHA S DESONERAÇÃO'!$J$459</f>
        <v>-29973894.07</v>
      </c>
      <c r="T71" s="46"/>
      <c r="U71" s="46"/>
      <c r="V71" s="46"/>
    </row>
    <row r="72" spans="1:22" ht="22.5" x14ac:dyDescent="0.25">
      <c r="A72" s="142" t="str">
        <f>'PLANILHA S DESONERAÇÃO'!A435</f>
        <v>1.6.2.1</v>
      </c>
      <c r="B72" s="145" t="str">
        <f>VLOOKUP(A72,'PLANILHA S DESONERAÇÃO'!$A$12:$J$458,2,FALSE)</f>
        <v>COMP-71</v>
      </c>
      <c r="C72" s="149" t="str">
        <f>VLOOKUP(A72,'PLANILHA S DESONERAÇÃO'!$A$12:$J$458,4,FALSE)</f>
        <v>Transporte e instalação de Válvula de retenção portinhola simples, tipo wafer, PN 10</v>
      </c>
      <c r="D72" s="145" t="str">
        <f>VLOOKUP(A72,'PLANILHA S DESONERAÇÃO'!$A$12:$J$458,3,FALSE)</f>
        <v>Composições Próprias</v>
      </c>
      <c r="E72" s="145"/>
      <c r="F72" s="145" t="str">
        <f>VLOOKUP(A72,'PLANILHA S DESONERAÇÃO'!$A$12:$J$458,5,FALSE)</f>
        <v>un</v>
      </c>
      <c r="G72" s="145">
        <f>VLOOKUP(A72,'PLANILHA S DESONERAÇÃO'!$A$11:$J$458,6,FALSE)</f>
        <v>4</v>
      </c>
      <c r="H72" s="158">
        <f>VLOOKUP(A72,'PLANILHA S DESONERAÇÃO'!$A$12:$J$458,9,FALSE)</f>
        <v>7916.98</v>
      </c>
      <c r="I72" s="158">
        <f>SUMIF('PLANILHA S DESONERAÇÃO'!$B$11:$B$458,B72,'PLANILHA S DESONERAÇÃO'!$J$11:$J$458)</f>
        <v>31667.919999999998</v>
      </c>
      <c r="J72" s="439">
        <f>I72/$N$329</f>
        <v>1.1000000000000001E-3</v>
      </c>
      <c r="K72" s="153">
        <f>N72/$N$329</f>
        <v>0.96264000000000005</v>
      </c>
      <c r="L72" s="145" t="str">
        <f>IF(K72&gt;$O$326,$N$327,IF(K72&gt;$O$325,$N$326,$N$325))</f>
        <v>C</v>
      </c>
      <c r="M72" s="46"/>
      <c r="N72" s="112">
        <f t="shared" si="1"/>
        <v>28854211.5</v>
      </c>
      <c r="O72" s="112">
        <f>VLOOKUP(A72,'PLANILHA S DESONERAÇÃO'!$A$11:$J$458,7,FALSE)</f>
        <v>6358</v>
      </c>
      <c r="P72" s="46"/>
      <c r="Q72" s="176" t="b">
        <f>I72=VLOOKUP(A72,'PLANILHA S DESONERAÇÃO'!$A$11:$J$459,10,)</f>
        <v>1</v>
      </c>
      <c r="R72" s="177">
        <f t="shared" si="2"/>
        <v>0</v>
      </c>
      <c r="S72" s="177">
        <f>R72-'PLANILHA S DESONERAÇÃO'!$J$459</f>
        <v>-29973894.07</v>
      </c>
      <c r="T72" s="46"/>
      <c r="U72" s="46"/>
      <c r="V72" s="46"/>
    </row>
    <row r="73" spans="1:22" ht="33.75" x14ac:dyDescent="0.25">
      <c r="A73" s="142" t="str">
        <f>'PLANILHA S DESONERAÇÃO'!A85</f>
        <v>1.3.26.2</v>
      </c>
      <c r="B73" s="145">
        <f>VLOOKUP(A73,'PLANILHA S DESONERAÇÃO'!$A$12:$J$458,2,FALSE)</f>
        <v>100324</v>
      </c>
      <c r="C73" s="149" t="str">
        <f>VLOOKUP(A73,'PLANILHA S DESONERAÇÃO'!$A$12:$J$458,4,FALSE)</f>
        <v>LASTRO COM MATERIAL GRANULAR (PEDRA BRITADA N.1 E PEDRA BRITADA N.2), APLICADO EM PISOS OU LAJES SOBRE SOLO, ESPESSURA DE *10 CM*. AF_07/2019</v>
      </c>
      <c r="D73" s="145" t="str">
        <f>VLOOKUP(A73,'PLANILHA S DESONERAÇÃO'!$A$12:$J$458,3,FALSE)</f>
        <v>SINAPI</v>
      </c>
      <c r="E73" s="145"/>
      <c r="F73" s="145" t="str">
        <f>VLOOKUP(A73,'PLANILHA S DESONERAÇÃO'!$A$12:$J$458,5,FALSE)</f>
        <v>M3</v>
      </c>
      <c r="G73" s="145">
        <f>VLOOKUP(A73,'PLANILHA S DESONERAÇÃO'!$A$11:$J$458,6,FALSE)</f>
        <v>129.09</v>
      </c>
      <c r="H73" s="158">
        <f>VLOOKUP(A73,'PLANILHA S DESONERAÇÃO'!$A$12:$J$458,9,FALSE)</f>
        <v>241.27</v>
      </c>
      <c r="I73" s="158">
        <f>SUMIF('PLANILHA S DESONERAÇÃO'!$B$11:$B$458,B73,'PLANILHA S DESONERAÇÃO'!$J$11:$J$458)</f>
        <v>31145.54</v>
      </c>
      <c r="J73" s="439">
        <f>I73/$N$329</f>
        <v>1E-3</v>
      </c>
      <c r="K73" s="153">
        <f>N73/$N$329</f>
        <v>0.96367999999999998</v>
      </c>
      <c r="L73" s="145" t="str">
        <f>IF(K73&gt;$O$326,$N$327,IF(K73&gt;$O$325,$N$326,$N$325))</f>
        <v>C</v>
      </c>
      <c r="M73" s="46"/>
      <c r="N73" s="112">
        <f t="shared" si="1"/>
        <v>28885357.039999999</v>
      </c>
      <c r="O73" s="112">
        <f>VLOOKUP(A73,'PLANILHA S DESONERAÇÃO'!$A$11:$J$458,7,FALSE)</f>
        <v>193.76</v>
      </c>
      <c r="P73" s="46"/>
      <c r="Q73" s="176" t="b">
        <f>I73=VLOOKUP(A73,'PLANILHA S DESONERAÇÃO'!$A$11:$J$459,10,)</f>
        <v>1</v>
      </c>
      <c r="R73" s="177">
        <f t="shared" si="2"/>
        <v>0</v>
      </c>
      <c r="S73" s="177">
        <f>R73-'PLANILHA S DESONERAÇÃO'!$J$459</f>
        <v>-29973894.07</v>
      </c>
      <c r="T73" s="46"/>
      <c r="U73" s="46"/>
      <c r="V73" s="46"/>
    </row>
    <row r="74" spans="1:22" ht="33.75" x14ac:dyDescent="0.25">
      <c r="A74" s="142" t="str">
        <f>'PLANILHA S DESONERAÇÃO'!A437</f>
        <v>1.6.2.3</v>
      </c>
      <c r="B74" s="145" t="str">
        <f>VLOOKUP(A74,'PLANILHA S DESONERAÇÃO'!$A$12:$J$458,2,FALSE)</f>
        <v>COMP-73</v>
      </c>
      <c r="C74" s="149" t="str">
        <f>VLOOKUP(A74,'PLANILHA S DESONERAÇÃO'!$A$12:$J$458,4,FALSE)</f>
        <v>Instalação de Bomba submersível, com descarga entre flanges, coluna de descarga vertical com DN 1200mm e flange de saída para Linha de recalque na classe K7, PN 10, NBR 7675</v>
      </c>
      <c r="D74" s="145" t="str">
        <f>VLOOKUP(A74,'PLANILHA S DESONERAÇÃO'!$A$12:$J$458,3,FALSE)</f>
        <v>Composições Próprias</v>
      </c>
      <c r="E74" s="145"/>
      <c r="F74" s="145" t="str">
        <f>VLOOKUP(A74,'PLANILHA S DESONERAÇÃO'!$A$12:$J$458,5,FALSE)</f>
        <v>un</v>
      </c>
      <c r="G74" s="145">
        <f>VLOOKUP(A74,'PLANILHA S DESONERAÇÃO'!$A$11:$J$458,6,FALSE)</f>
        <v>2</v>
      </c>
      <c r="H74" s="158">
        <f>VLOOKUP(A74,'PLANILHA S DESONERAÇÃO'!$A$12:$J$458,9,FALSE)</f>
        <v>14356.33</v>
      </c>
      <c r="I74" s="158">
        <f>SUMIF('PLANILHA S DESONERAÇÃO'!$B$11:$B$458,B74,'PLANILHA S DESONERAÇÃO'!$J$11:$J$458)</f>
        <v>28712.66</v>
      </c>
      <c r="J74" s="439">
        <f>I74/$N$329</f>
        <v>1E-3</v>
      </c>
      <c r="K74" s="153">
        <f>N74/$N$329</f>
        <v>0.96464000000000005</v>
      </c>
      <c r="L74" s="145" t="str">
        <f>IF(K74&gt;$O$326,$N$327,IF(K74&gt;$O$325,$N$326,$N$325))</f>
        <v>C</v>
      </c>
      <c r="M74" s="46"/>
      <c r="N74" s="112">
        <f t="shared" si="1"/>
        <v>28914069.699999999</v>
      </c>
      <c r="O74" s="112">
        <f>VLOOKUP(A74,'PLANILHA S DESONERAÇÃO'!$A$11:$J$458,7,FALSE)</f>
        <v>11529.34</v>
      </c>
      <c r="P74" s="46"/>
      <c r="Q74" s="176" t="b">
        <f>I74=VLOOKUP(A74,'PLANILHA S DESONERAÇÃO'!$A$11:$J$459,10,)</f>
        <v>1</v>
      </c>
      <c r="R74" s="177">
        <f t="shared" si="2"/>
        <v>0</v>
      </c>
      <c r="S74" s="177">
        <f>R74-'PLANILHA S DESONERAÇÃO'!$J$459</f>
        <v>-29973894.07</v>
      </c>
      <c r="T74" s="46"/>
      <c r="U74" s="46"/>
      <c r="V74" s="46"/>
    </row>
    <row r="75" spans="1:22" ht="22.5" x14ac:dyDescent="0.25">
      <c r="A75" s="142" t="str">
        <f>'PLANILHA S DESONERAÇÃO'!A235</f>
        <v>1.4.10.8</v>
      </c>
      <c r="B75" s="145">
        <f>VLOOKUP(A75,'PLANILHA S DESONERAÇÃO'!$A$12:$J$458,2,FALSE)</f>
        <v>99855</v>
      </c>
      <c r="C75" s="149" t="str">
        <f>VLOOKUP(A75,'PLANILHA S DESONERAÇÃO'!$A$12:$J$458,4,FALSE)</f>
        <v>CORRIMÃO SIMPLES, DIÂMETRO EXTERNO = 1 1/2?, EM AÇO GALVANIZADO. AF_04/2019_PS</v>
      </c>
      <c r="D75" s="145" t="str">
        <f>VLOOKUP(A75,'PLANILHA S DESONERAÇÃO'!$A$12:$J$458,3,FALSE)</f>
        <v>SINAPI</v>
      </c>
      <c r="E75" s="145"/>
      <c r="F75" s="145" t="str">
        <f>VLOOKUP(A75,'PLANILHA S DESONERAÇÃO'!$A$12:$J$458,5,FALSE)</f>
        <v>M</v>
      </c>
      <c r="G75" s="145">
        <f>VLOOKUP(A75,'PLANILHA S DESONERAÇÃO'!$A$11:$J$458,6,FALSE)</f>
        <v>144.66</v>
      </c>
      <c r="H75" s="158">
        <f>VLOOKUP(A75,'PLANILHA S DESONERAÇÃO'!$A$12:$J$458,9,FALSE)</f>
        <v>188.17</v>
      </c>
      <c r="I75" s="158">
        <f>SUMIF('PLANILHA S DESONERAÇÃO'!$B$11:$B$458,B75,'PLANILHA S DESONERAÇÃO'!$J$11:$J$458)</f>
        <v>27220.67</v>
      </c>
      <c r="J75" s="439">
        <f>I75/$N$329</f>
        <v>8.9999999999999998E-4</v>
      </c>
      <c r="K75" s="153">
        <f>N75/$N$329</f>
        <v>0.96555000000000002</v>
      </c>
      <c r="L75" s="145" t="str">
        <f>IF(K75&gt;$O$326,$N$327,IF(K75&gt;$O$325,$N$326,$N$325))</f>
        <v>C</v>
      </c>
      <c r="M75" s="46"/>
      <c r="N75" s="112">
        <f t="shared" si="1"/>
        <v>28941290.370000001</v>
      </c>
      <c r="O75" s="112">
        <f>VLOOKUP(A75,'PLANILHA S DESONERAÇÃO'!$A$11:$J$458,7,FALSE)</f>
        <v>151.12</v>
      </c>
      <c r="P75" s="46"/>
      <c r="Q75" s="176" t="b">
        <f>I75=VLOOKUP(A75,'PLANILHA S DESONERAÇÃO'!$A$11:$J$459,10,)</f>
        <v>1</v>
      </c>
      <c r="R75" s="177">
        <f t="shared" si="2"/>
        <v>0</v>
      </c>
      <c r="S75" s="177">
        <f>R75-'PLANILHA S DESONERAÇÃO'!$J$459</f>
        <v>-29973894.07</v>
      </c>
      <c r="T75" s="46"/>
      <c r="U75" s="46"/>
      <c r="V75" s="46"/>
    </row>
    <row r="76" spans="1:22" ht="22.5" x14ac:dyDescent="0.25">
      <c r="A76" s="142" t="str">
        <f>'PLANILHA S DESONERAÇÃO'!A47</f>
        <v>1.3.12</v>
      </c>
      <c r="B76" s="145">
        <f>VLOOKUP(A76,'PLANILHA S DESONERAÇÃO'!$A$12:$J$458,2,FALSE)</f>
        <v>1332</v>
      </c>
      <c r="C76" s="149" t="str">
        <f>VLOOKUP(A76,'PLANILHA S DESONERAÇÃO'!$A$12:$J$458,4,FALSE)</f>
        <v>CHAPA DE ACO GROSSA, ASTM A36, E = 3/8 " (9,53 MM) 74,69 KG/M2 para fechamento dos poços, incluindo cantoneiras e chumbadores</v>
      </c>
      <c r="D76" s="145" t="str">
        <f>VLOOKUP(A76,'PLANILHA S DESONERAÇÃO'!$A$12:$J$458,3,FALSE)</f>
        <v>SINAPI</v>
      </c>
      <c r="E76" s="145"/>
      <c r="F76" s="145" t="str">
        <f>VLOOKUP(A76,'PLANILHA S DESONERAÇÃO'!$A$12:$J$458,5,FALSE)</f>
        <v>KG</v>
      </c>
      <c r="G76" s="145">
        <f>VLOOKUP(A76,'PLANILHA S DESONERAÇÃO'!$A$11:$J$458,6,FALSE)</f>
        <v>1923.16</v>
      </c>
      <c r="H76" s="158">
        <f>VLOOKUP(A76,'PLANILHA S DESONERAÇÃO'!$A$12:$J$458,9,FALSE)</f>
        <v>13.2</v>
      </c>
      <c r="I76" s="158">
        <f>SUMIF('PLANILHA S DESONERAÇÃO'!$B$11:$B$458,B76,'PLANILHA S DESONERAÇÃO'!$J$11:$J$458)</f>
        <v>25385.71</v>
      </c>
      <c r="J76" s="439">
        <f>I76/$N$329</f>
        <v>8.0000000000000004E-4</v>
      </c>
      <c r="K76" s="153">
        <f>N76/$N$329</f>
        <v>0.96640000000000004</v>
      </c>
      <c r="L76" s="145" t="str">
        <f>IF(K76&gt;$O$326,$N$327,IF(K76&gt;$O$325,$N$326,$N$325))</f>
        <v>C</v>
      </c>
      <c r="M76" s="46"/>
      <c r="N76" s="112">
        <f t="shared" si="1"/>
        <v>28966676.079999998</v>
      </c>
      <c r="O76" s="112">
        <f>VLOOKUP(A76,'PLANILHA S DESONERAÇÃO'!$A$11:$J$458,7,FALSE)</f>
        <v>10.6</v>
      </c>
      <c r="P76" s="46"/>
      <c r="Q76" s="176" t="b">
        <f>I76=VLOOKUP(A76,'PLANILHA S DESONERAÇÃO'!$A$11:$J$459,10,)</f>
        <v>1</v>
      </c>
      <c r="R76" s="177">
        <f t="shared" si="2"/>
        <v>0</v>
      </c>
      <c r="S76" s="177">
        <f>R76-'PLANILHA S DESONERAÇÃO'!$J$459</f>
        <v>-29973894.07</v>
      </c>
      <c r="T76" s="46"/>
      <c r="U76" s="46"/>
      <c r="V76" s="46"/>
    </row>
    <row r="77" spans="1:22" ht="56.25" x14ac:dyDescent="0.25">
      <c r="A77" s="142" t="str">
        <f>'PLANILHA S DESONERAÇÃO'!A27</f>
        <v>1.1.2.5</v>
      </c>
      <c r="B77" s="145">
        <f>VLOOKUP(A77,'PLANILHA S DESONERAÇÃO'!$A$12:$J$458,2,FALSE)</f>
        <v>20352</v>
      </c>
      <c r="C77" s="149" t="str">
        <f>VLOOKUP(A77,'PLANILHA S DESONERAÇÃO'!$A$12:$J$458,4,FALSE)</f>
        <v>Aluguel mensal container para escritório, dim. 6.00x2.40m, c/ banheiro (vaso+lavat+chuveiro e básc), incl. porta, 2 janelas, abert p/ ar cond., 2 pt iluminação, 2 tom. elét. e 1 tom.telef. Isolam.térmico(teto e paredes), piso em comp. Naval, cert. NR18, incl. laudo descontaminação - escritório obra e escritório fiscalização</v>
      </c>
      <c r="D77" s="145" t="str">
        <f>VLOOKUP(A77,'PLANILHA S DESONERAÇÃO'!$A$12:$J$458,3,FALSE)</f>
        <v>DER-ES</v>
      </c>
      <c r="E77" s="145"/>
      <c r="F77" s="145" t="str">
        <f>VLOOKUP(A77,'PLANILHA S DESONERAÇÃO'!$A$12:$J$458,5,FALSE)</f>
        <v>ms</v>
      </c>
      <c r="G77" s="145">
        <f>VLOOKUP(A77,'PLANILHA S DESONERAÇÃO'!$A$11:$J$458,6,FALSE)</f>
        <v>18</v>
      </c>
      <c r="H77" s="158">
        <f>VLOOKUP(A77,'PLANILHA S DESONERAÇÃO'!$A$12:$J$458,9,FALSE)</f>
        <v>1362.56</v>
      </c>
      <c r="I77" s="158">
        <f>SUMIF('PLANILHA S DESONERAÇÃO'!$B$11:$B$458,B77,'PLANILHA S DESONERAÇÃO'!$J$11:$J$458)</f>
        <v>24526.080000000002</v>
      </c>
      <c r="J77" s="439">
        <f>I77/$N$329</f>
        <v>8.0000000000000004E-4</v>
      </c>
      <c r="K77" s="153">
        <f>N77/$N$329</f>
        <v>0.96721999999999997</v>
      </c>
      <c r="L77" s="145" t="str">
        <f>IF(K77&gt;$O$326,$N$327,IF(K77&gt;$O$325,$N$326,$N$325))</f>
        <v>C</v>
      </c>
      <c r="M77" s="46"/>
      <c r="N77" s="112">
        <f t="shared" si="1"/>
        <v>28991202.16</v>
      </c>
      <c r="O77" s="112">
        <f>VLOOKUP(A77,'PLANILHA S DESONERAÇÃO'!$A$11:$J$458,7,FALSE)</f>
        <v>1094.25</v>
      </c>
      <c r="P77" s="46"/>
      <c r="Q77" s="176" t="b">
        <f>I77=VLOOKUP(A77,'PLANILHA S DESONERAÇÃO'!$A$11:$J$459,10,)</f>
        <v>1</v>
      </c>
      <c r="R77" s="177">
        <f t="shared" ref="R77:R108" si="3">$I$327</f>
        <v>0</v>
      </c>
      <c r="S77" s="177">
        <f>R77-'PLANILHA S DESONERAÇÃO'!$J$459</f>
        <v>-29973894.07</v>
      </c>
      <c r="T77" s="46"/>
      <c r="U77" s="46"/>
      <c r="V77" s="46"/>
    </row>
    <row r="78" spans="1:22" ht="22.5" x14ac:dyDescent="0.25">
      <c r="A78" s="142" t="str">
        <f>'PLANILHA S DESONERAÇÃO'!A285</f>
        <v>1.5.2.3.7</v>
      </c>
      <c r="B78" s="145">
        <f>VLOOKUP(A78,'PLANILHA S DESONERAÇÃO'!$A$12:$J$458,2,FALSE)</f>
        <v>151434</v>
      </c>
      <c r="C78" s="149" t="str">
        <f>VLOOKUP(A78,'PLANILHA S DESONERAÇÃO'!$A$12:$J$458,4,FALSE)</f>
        <v>Cabo de cobre termoplástico, com isolamento para 15KV, seção de 35,0mm2</v>
      </c>
      <c r="D78" s="145" t="str">
        <f>VLOOKUP(A78,'PLANILHA S DESONERAÇÃO'!$A$12:$J$458,3,FALSE)</f>
        <v>DER-ES</v>
      </c>
      <c r="E78" s="145"/>
      <c r="F78" s="145" t="str">
        <f>VLOOKUP(A78,'PLANILHA S DESONERAÇÃO'!$A$12:$J$458,5,FALSE)</f>
        <v>m</v>
      </c>
      <c r="G78" s="145">
        <f>VLOOKUP(A78,'PLANILHA S DESONERAÇÃO'!$A$11:$J$458,6,FALSE)</f>
        <v>200</v>
      </c>
      <c r="H78" s="158">
        <f>VLOOKUP(A78,'PLANILHA S DESONERAÇÃO'!$A$12:$J$458,9,FALSE)</f>
        <v>122.47</v>
      </c>
      <c r="I78" s="158">
        <f>SUMIF('PLANILHA S DESONERAÇÃO'!$B$11:$B$458,B78,'PLANILHA S DESONERAÇÃO'!$J$11:$J$458)</f>
        <v>24494</v>
      </c>
      <c r="J78" s="439">
        <f>I78/$N$329</f>
        <v>8.0000000000000004E-4</v>
      </c>
      <c r="K78" s="153">
        <f>N78/$N$329</f>
        <v>0.96802999999999995</v>
      </c>
      <c r="L78" s="145" t="str">
        <f>IF(K78&gt;$O$326,$N$327,IF(K78&gt;$O$325,$N$326,$N$325))</f>
        <v>C</v>
      </c>
      <c r="N78" s="112">
        <f t="shared" si="1"/>
        <v>29015696.16</v>
      </c>
      <c r="O78" s="112">
        <f>VLOOKUP(A78,'PLANILHA S DESONERAÇÃO'!$A$11:$J$458,7,FALSE)</f>
        <v>98.35</v>
      </c>
      <c r="Q78" s="176" t="b">
        <f>I78=VLOOKUP(A78,'PLANILHA S DESONERAÇÃO'!$A$11:$J$459,10,)</f>
        <v>1</v>
      </c>
      <c r="R78" s="177">
        <f t="shared" si="3"/>
        <v>0</v>
      </c>
      <c r="S78" s="177">
        <f>R78-'PLANILHA S DESONERAÇÃO'!$J$459</f>
        <v>-29973894.07</v>
      </c>
    </row>
    <row r="79" spans="1:22" ht="22.5" x14ac:dyDescent="0.25">
      <c r="A79" s="142" t="str">
        <f>'PLANILHA S DESONERAÇÃO'!A280</f>
        <v>1.5.2.3.2</v>
      </c>
      <c r="B79" s="145">
        <f>VLOOKUP(A79,'PLANILHA S DESONERAÇÃO'!$A$12:$J$458,2,FALSE)</f>
        <v>151418</v>
      </c>
      <c r="C79" s="149" t="str">
        <f>VLOOKUP(A79,'PLANILHA S DESONERAÇÃO'!$A$12:$J$458,4,FALSE)</f>
        <v>Cabo de cobre termoplástico (PVC) flexível isolado 0,6/1kV, anti-chama 90ºC HEPR - 4,0 mm2</v>
      </c>
      <c r="D79" s="145" t="str">
        <f>VLOOKUP(A79,'PLANILHA S DESONERAÇÃO'!$A$12:$J$458,3,FALSE)</f>
        <v>DER-ES</v>
      </c>
      <c r="E79" s="145"/>
      <c r="F79" s="145" t="str">
        <f>VLOOKUP(A79,'PLANILHA S DESONERAÇÃO'!$A$12:$J$458,5,FALSE)</f>
        <v>m</v>
      </c>
      <c r="G79" s="145">
        <f>VLOOKUP(A79,'PLANILHA S DESONERAÇÃO'!$A$11:$J$458,6,FALSE)</f>
        <v>1680</v>
      </c>
      <c r="H79" s="158">
        <f>VLOOKUP(A79,'PLANILHA S DESONERAÇÃO'!$A$12:$J$458,9,FALSE)</f>
        <v>13.55</v>
      </c>
      <c r="I79" s="158">
        <f>SUMIF('PLANILHA S DESONERAÇÃO'!$B$11:$B$458,B79,'PLANILHA S DESONERAÇÃO'!$J$11:$J$458)</f>
        <v>22764</v>
      </c>
      <c r="J79" s="439">
        <f>I79/$N$329</f>
        <v>8.0000000000000004E-4</v>
      </c>
      <c r="K79" s="153">
        <f>N79/$N$329</f>
        <v>0.96879000000000004</v>
      </c>
      <c r="L79" s="145" t="str">
        <f>IF(K79&gt;$O$326,$N$327,IF(K79&gt;$O$325,$N$326,$N$325))</f>
        <v>C</v>
      </c>
      <c r="N79" s="112">
        <f t="shared" ref="N79:N142" si="4">N78+I79</f>
        <v>29038460.16</v>
      </c>
      <c r="O79" s="112">
        <f>VLOOKUP(A79,'PLANILHA S DESONERAÇÃO'!$A$11:$J$458,7,FALSE)</f>
        <v>10.88</v>
      </c>
      <c r="Q79" s="176" t="b">
        <f>I79=VLOOKUP(A79,'PLANILHA S DESONERAÇÃO'!$A$11:$J$459,10,)</f>
        <v>1</v>
      </c>
      <c r="R79" s="177">
        <f t="shared" si="3"/>
        <v>0</v>
      </c>
      <c r="S79" s="177">
        <f>R79-'PLANILHA S DESONERAÇÃO'!$J$459</f>
        <v>-29973894.07</v>
      </c>
    </row>
    <row r="80" spans="1:22" ht="56.25" x14ac:dyDescent="0.25">
      <c r="A80" s="142" t="str">
        <f>'PLANILHA S DESONERAÇÃO'!A33</f>
        <v>1.2.1.1</v>
      </c>
      <c r="B80" s="145">
        <f>VLOOKUP(A80,'PLANILHA S DESONERAÇÃO'!$A$12:$J$458,2,FALSE)</f>
        <v>7042</v>
      </c>
      <c r="C80" s="149" t="str">
        <f>VLOOKUP(A80,'PLANILHA S DESONERAÇÃO'!$A$12:$J$458,4,FALSE)</f>
        <v>MOTOBOMBA TRASH (PARA ÁGUA SUJA) AUTO ESCORVANTE, MOTOR GASOLINA DE 6,41 HP, DIÂMETROS DE SUCÇÃO X RECALQUE: 3" X 3", HM/Q = 10 MCA / 60 M3/H A 23 MCA / 0 M3/H - CHP DIURNO. AF_10/2014 (CONSIDERADO 4 BOMBAS TRABALHANDO ATÉ 7 DIAS NO PERÍODO DA OBRA)</v>
      </c>
      <c r="D80" s="145" t="str">
        <f>VLOOKUP(A80,'PLANILHA S DESONERAÇÃO'!$A$12:$J$458,3,FALSE)</f>
        <v>SINAPI</v>
      </c>
      <c r="E80" s="145"/>
      <c r="F80" s="145" t="str">
        <f>VLOOKUP(A80,'PLANILHA S DESONERAÇÃO'!$A$12:$J$458,5,FALSE)</f>
        <v>CHP</v>
      </c>
      <c r="G80" s="145">
        <f>VLOOKUP(A80,'PLANILHA S DESONERAÇÃO'!$A$11:$J$458,6,FALSE)</f>
        <v>672</v>
      </c>
      <c r="H80" s="158">
        <f>VLOOKUP(A80,'PLANILHA S DESONERAÇÃO'!$A$12:$J$458,9,FALSE)</f>
        <v>30.68</v>
      </c>
      <c r="I80" s="158">
        <f>SUMIF('PLANILHA S DESONERAÇÃO'!$B$11:$B$458,B80,'PLANILHA S DESONERAÇÃO'!$J$11:$J$458)</f>
        <v>20616.96</v>
      </c>
      <c r="J80" s="439">
        <f>I80/$N$329</f>
        <v>6.9999999999999999E-4</v>
      </c>
      <c r="K80" s="153">
        <f>N80/$N$329</f>
        <v>0.96948000000000001</v>
      </c>
      <c r="L80" s="145" t="str">
        <f>IF(K80&gt;$O$326,$N$327,IF(K80&gt;$O$325,$N$326,$N$325))</f>
        <v>C</v>
      </c>
      <c r="N80" s="112">
        <f t="shared" si="4"/>
        <v>29059077.120000001</v>
      </c>
      <c r="O80" s="112">
        <f>VLOOKUP(A80,'PLANILHA S DESONERAÇÃO'!$A$11:$J$458,7,FALSE)</f>
        <v>24.64</v>
      </c>
      <c r="Q80" s="176" t="b">
        <f>I80=VLOOKUP(A80,'PLANILHA S DESONERAÇÃO'!$A$11:$J$459,10,)</f>
        <v>1</v>
      </c>
      <c r="R80" s="177">
        <f t="shared" si="3"/>
        <v>0</v>
      </c>
      <c r="S80" s="177">
        <f>R80-'PLANILHA S DESONERAÇÃO'!$J$459</f>
        <v>-29973894.07</v>
      </c>
    </row>
    <row r="81" spans="1:19" ht="22.5" x14ac:dyDescent="0.25">
      <c r="A81" s="142" t="str">
        <f>'PLANILHA S DESONERAÇÃO'!A440</f>
        <v>1.6.2.6</v>
      </c>
      <c r="B81" s="145" t="str">
        <f>VLOOKUP(A81,'PLANILHA S DESONERAÇÃO'!$A$12:$J$458,2,FALSE)</f>
        <v>COMP-76</v>
      </c>
      <c r="C81" s="149" t="str">
        <f>VLOOKUP(A81,'PLANILHA S DESONERAÇÃO'!$A$12:$J$458,4,FALSE)</f>
        <v>Transporte e instalação de Grade mecanizada e automatizada</v>
      </c>
      <c r="D81" s="145" t="str">
        <f>VLOOKUP(A81,'PLANILHA S DESONERAÇÃO'!$A$12:$J$458,3,FALSE)</f>
        <v>Composições Próprias</v>
      </c>
      <c r="E81" s="145"/>
      <c r="F81" s="145" t="str">
        <f>VLOOKUP(A81,'PLANILHA S DESONERAÇÃO'!$A$12:$J$458,5,FALSE)</f>
        <v>un</v>
      </c>
      <c r="G81" s="145">
        <f>VLOOKUP(A81,'PLANILHA S DESONERAÇÃO'!$A$11:$J$458,6,FALSE)</f>
        <v>2</v>
      </c>
      <c r="H81" s="158">
        <f>VLOOKUP(A81,'PLANILHA S DESONERAÇÃO'!$A$12:$J$458,9,FALSE)</f>
        <v>10130.450000000001</v>
      </c>
      <c r="I81" s="158">
        <f>SUMIF('PLANILHA S DESONERAÇÃO'!$B$11:$B$458,B81,'PLANILHA S DESONERAÇÃO'!$J$11:$J$458)</f>
        <v>20260.900000000001</v>
      </c>
      <c r="J81" s="439">
        <f>I81/$N$329</f>
        <v>6.9999999999999999E-4</v>
      </c>
      <c r="K81" s="153">
        <f>N81/$N$329</f>
        <v>0.97016000000000002</v>
      </c>
      <c r="L81" s="145" t="str">
        <f>IF(K81&gt;$O$326,$N$327,IF(K81&gt;$O$325,$N$326,$N$325))</f>
        <v>C</v>
      </c>
      <c r="N81" s="112">
        <f t="shared" si="4"/>
        <v>29079338.02</v>
      </c>
      <c r="O81" s="112">
        <f>VLOOKUP(A81,'PLANILHA S DESONERAÇÃO'!$A$11:$J$458,7,FALSE)</f>
        <v>8135.6</v>
      </c>
      <c r="Q81" s="176" t="b">
        <f>I81=VLOOKUP(A81,'PLANILHA S DESONERAÇÃO'!$A$11:$J$459,10,)</f>
        <v>1</v>
      </c>
      <c r="R81" s="177">
        <f t="shared" si="3"/>
        <v>0</v>
      </c>
      <c r="S81" s="177">
        <f>R81-'PLANILHA S DESONERAÇÃO'!$J$459</f>
        <v>-29973894.07</v>
      </c>
    </row>
    <row r="82" spans="1:19" x14ac:dyDescent="0.25">
      <c r="A82" s="142" t="str">
        <f>'PLANILHA S DESONERAÇÃO'!A302</f>
        <v>1.5.2.4.7</v>
      </c>
      <c r="B82" s="145">
        <f>VLOOKUP(A82,'PLANILHA S DESONERAÇÃO'!$A$12:$J$458,2,FALSE)</f>
        <v>151142</v>
      </c>
      <c r="C82" s="149" t="str">
        <f>VLOOKUP(A82,'PLANILHA S DESONERAÇÃO'!$A$12:$J$458,4,FALSE)</f>
        <v>Eletroduto PEAD, cor preta, diam. 6", marca ref. Kanaflex ou equivalente</v>
      </c>
      <c r="D82" s="145" t="str">
        <f>VLOOKUP(A82,'PLANILHA S DESONERAÇÃO'!$A$12:$J$458,3,FALSE)</f>
        <v>DER-ES</v>
      </c>
      <c r="E82" s="145"/>
      <c r="F82" s="145" t="str">
        <f>VLOOKUP(A82,'PLANILHA S DESONERAÇÃO'!$A$12:$J$458,5,FALSE)</f>
        <v>m</v>
      </c>
      <c r="G82" s="145">
        <f>VLOOKUP(A82,'PLANILHA S DESONERAÇÃO'!$A$11:$J$458,6,FALSE)</f>
        <v>150</v>
      </c>
      <c r="H82" s="158">
        <f>VLOOKUP(A82,'PLANILHA S DESONERAÇÃO'!$A$12:$J$458,9,FALSE)</f>
        <v>131.19</v>
      </c>
      <c r="I82" s="158">
        <f>SUMIF('PLANILHA S DESONERAÇÃO'!$B$11:$B$458,B82,'PLANILHA S DESONERAÇÃO'!$J$11:$J$458)</f>
        <v>19678.5</v>
      </c>
      <c r="J82" s="439">
        <f>I82/$N$329</f>
        <v>6.9999999999999999E-4</v>
      </c>
      <c r="K82" s="153">
        <f>N82/$N$329</f>
        <v>0.97080999999999995</v>
      </c>
      <c r="L82" s="145" t="str">
        <f>IF(K82&gt;$O$326,$N$327,IF(K82&gt;$O$325,$N$326,$N$325))</f>
        <v>C</v>
      </c>
      <c r="N82" s="112">
        <f t="shared" si="4"/>
        <v>29099016.52</v>
      </c>
      <c r="O82" s="112">
        <f>VLOOKUP(A82,'PLANILHA S DESONERAÇÃO'!$A$11:$J$458,7,FALSE)</f>
        <v>105.36</v>
      </c>
      <c r="Q82" s="176" t="b">
        <f>I82=VLOOKUP(A82,'PLANILHA S DESONERAÇÃO'!$A$11:$J$459,10,)</f>
        <v>1</v>
      </c>
      <c r="R82" s="177">
        <f t="shared" si="3"/>
        <v>0</v>
      </c>
      <c r="S82" s="177">
        <f>R82-'PLANILHA S DESONERAÇÃO'!$J$459</f>
        <v>-29973894.07</v>
      </c>
    </row>
    <row r="83" spans="1:19" ht="22.5" x14ac:dyDescent="0.25">
      <c r="A83" s="142" t="str">
        <f>'PLANILHA S DESONERAÇÃO'!A68</f>
        <v>1.3.23.6</v>
      </c>
      <c r="B83" s="145">
        <f>VLOOKUP(A83,'PLANILHA S DESONERAÇÃO'!$A$12:$J$458,2,FALSE)</f>
        <v>99587</v>
      </c>
      <c r="C83" s="149" t="str">
        <f>VLOOKUP(A83,'PLANILHA S DESONERAÇÃO'!$A$12:$J$458,4,FALSE)</f>
        <v>Sondagem de simples reconhecimento tipo SPT, incl. deslocamento local do equipamento até 500 m</v>
      </c>
      <c r="D83" s="145" t="str">
        <f>VLOOKUP(A83,'PLANILHA S DESONERAÇÃO'!$A$12:$J$458,3,FALSE)</f>
        <v>DER-ES</v>
      </c>
      <c r="E83" s="145"/>
      <c r="F83" s="145" t="str">
        <f>VLOOKUP(A83,'PLANILHA S DESONERAÇÃO'!$A$12:$J$458,5,FALSE)</f>
        <v>m</v>
      </c>
      <c r="G83" s="145">
        <f>VLOOKUP(A83,'PLANILHA S DESONERAÇÃO'!$A$11:$J$458,6,FALSE)</f>
        <v>150</v>
      </c>
      <c r="H83" s="158">
        <f>VLOOKUP(A83,'PLANILHA S DESONERAÇÃO'!$A$12:$J$458,9,FALSE)</f>
        <v>124.67</v>
      </c>
      <c r="I83" s="158">
        <f>SUMIF('PLANILHA S DESONERAÇÃO'!$B$11:$B$458,B83,'PLANILHA S DESONERAÇÃO'!$J$11:$J$458)</f>
        <v>18700.5</v>
      </c>
      <c r="J83" s="439">
        <f>I83/$N$329</f>
        <v>5.9999999999999995E-4</v>
      </c>
      <c r="K83" s="153">
        <f>N83/$N$329</f>
        <v>0.97143999999999997</v>
      </c>
      <c r="L83" s="145" t="str">
        <f>IF(K83&gt;$O$326,$N$327,IF(K83&gt;$O$325,$N$326,$N$325))</f>
        <v>C</v>
      </c>
      <c r="N83" s="112">
        <f t="shared" si="4"/>
        <v>29117717.02</v>
      </c>
      <c r="O83" s="112">
        <f>VLOOKUP(A83,'PLANILHA S DESONERAÇÃO'!$A$11:$J$458,7,FALSE)</f>
        <v>100.12</v>
      </c>
      <c r="Q83" s="176" t="b">
        <f>I83=VLOOKUP(A83,'PLANILHA S DESONERAÇÃO'!$A$11:$J$459,10,)</f>
        <v>1</v>
      </c>
      <c r="R83" s="177">
        <f t="shared" si="3"/>
        <v>0</v>
      </c>
      <c r="S83" s="177">
        <f>R83-'PLANILHA S DESONERAÇÃO'!$J$459</f>
        <v>-29973894.07</v>
      </c>
    </row>
    <row r="84" spans="1:19" ht="22.5" x14ac:dyDescent="0.25">
      <c r="A84" s="142" t="str">
        <f>'PLANILHA S DESONERAÇÃO'!A455</f>
        <v>1.6.3.2.9</v>
      </c>
      <c r="B84" s="145" t="str">
        <f>VLOOKUP(A84,'PLANILHA S DESONERAÇÃO'!$A$12:$J$458,2,FALSE)</f>
        <v>COMP-89</v>
      </c>
      <c r="C84" s="149" t="str">
        <f>VLOOKUP(A84,'PLANILHA S DESONERAÇÃO'!$A$12:$J$458,4,FALSE)</f>
        <v>JUNTA PARA FLANGE CLASSE K7 FoFo DN 1200 NBR 7675 - BDI = 14,02</v>
      </c>
      <c r="D84" s="145" t="str">
        <f>VLOOKUP(A84,'PLANILHA S DESONERAÇÃO'!$A$12:$J$458,3,FALSE)</f>
        <v>Composições Próprias</v>
      </c>
      <c r="E84" s="145"/>
      <c r="F84" s="145" t="str">
        <f>VLOOKUP(A84,'PLANILHA S DESONERAÇÃO'!$A$12:$J$458,5,FALSE)</f>
        <v>PC</v>
      </c>
      <c r="G84" s="145">
        <f>VLOOKUP(A84,'PLANILHA S DESONERAÇÃO'!$A$11:$J$458,6,FALSE)</f>
        <v>20</v>
      </c>
      <c r="H84" s="158">
        <f>VLOOKUP(A84,'PLANILHA S DESONERAÇÃO'!$A$12:$J$458,9,FALSE)</f>
        <v>877.91</v>
      </c>
      <c r="I84" s="158">
        <f>SUMIF('PLANILHA S DESONERAÇÃO'!$B$11:$B$458,B84,'PLANILHA S DESONERAÇÃO'!$J$11:$J$458)</f>
        <v>17558.2</v>
      </c>
      <c r="J84" s="439">
        <f>I84/$N$329</f>
        <v>5.9999999999999995E-4</v>
      </c>
      <c r="K84" s="153">
        <f>N84/$N$329</f>
        <v>0.97202</v>
      </c>
      <c r="L84" s="145" t="str">
        <f>IF(K84&gt;$O$326,$N$327,IF(K84&gt;$O$325,$N$326,$N$325))</f>
        <v>C</v>
      </c>
      <c r="N84" s="112">
        <f t="shared" si="4"/>
        <v>29135275.219999999</v>
      </c>
      <c r="O84" s="112">
        <f>VLOOKUP(A84,'PLANILHA S DESONERAÇÃO'!$A$11:$J$458,7,FALSE)</f>
        <v>769.96</v>
      </c>
      <c r="Q84" s="176" t="b">
        <f>I84=VLOOKUP(A84,'PLANILHA S DESONERAÇÃO'!$A$11:$J$459,10,)</f>
        <v>1</v>
      </c>
      <c r="R84" s="177">
        <f t="shared" si="3"/>
        <v>0</v>
      </c>
      <c r="S84" s="177">
        <f>R84-'PLANILHA S DESONERAÇÃO'!$J$459</f>
        <v>-29973894.07</v>
      </c>
    </row>
    <row r="85" spans="1:19" ht="45" x14ac:dyDescent="0.25">
      <c r="A85" s="142" t="str">
        <f>'PLANILHA S DESONERAÇÃO'!A107</f>
        <v>1.4.1.10</v>
      </c>
      <c r="B85" s="145">
        <f>VLOOKUP(A85,'PLANILHA S DESONERAÇÃO'!$A$12:$J$458,2,FALSE)</f>
        <v>90105</v>
      </c>
      <c r="C85" s="149" t="str">
        <f>VLOOKUP(A85,'PLANILHA S DESONERAÇÃO'!$A$12:$J$458,4,FALSE)</f>
        <v>Estrutura de madeira de lei Paraju, peroba mica, angelim pedra ou equivalente para telhado de telha cerâmica tipo francesa, com pontaletes, terças, caibros e ripas, inclusive tratamento com cupunicida, exclusive telhas</v>
      </c>
      <c r="D85" s="145" t="str">
        <f>VLOOKUP(A85,'PLANILHA S DESONERAÇÃO'!$A$12:$J$458,3,FALSE)</f>
        <v>DER-ES</v>
      </c>
      <c r="E85" s="145"/>
      <c r="F85" s="145" t="str">
        <f>VLOOKUP(A85,'PLANILHA S DESONERAÇÃO'!$A$12:$J$458,5,FALSE)</f>
        <v>m2</v>
      </c>
      <c r="G85" s="145">
        <f>VLOOKUP(A85,'PLANILHA S DESONERAÇÃO'!$A$11:$J$458,6,FALSE)</f>
        <v>34.200000000000003</v>
      </c>
      <c r="H85" s="158">
        <f>VLOOKUP(A85,'PLANILHA S DESONERAÇÃO'!$A$12:$J$458,9,FALSE)</f>
        <v>356.6</v>
      </c>
      <c r="I85" s="158">
        <f>SUMIF('PLANILHA S DESONERAÇÃO'!$B$11:$B$458,B85,'PLANILHA S DESONERAÇÃO'!$J$11:$J$458)</f>
        <v>17188.12</v>
      </c>
      <c r="J85" s="439">
        <f>I85/$N$329</f>
        <v>5.9999999999999995E-4</v>
      </c>
      <c r="K85" s="153">
        <f>N85/$N$329</f>
        <v>0.97260000000000002</v>
      </c>
      <c r="L85" s="145" t="str">
        <f>IF(K85&gt;$O$326,$N$327,IF(K85&gt;$O$325,$N$326,$N$325))</f>
        <v>C</v>
      </c>
      <c r="N85" s="112">
        <f t="shared" si="4"/>
        <v>29152463.34</v>
      </c>
      <c r="O85" s="112">
        <f>VLOOKUP(A85,'PLANILHA S DESONERAÇÃO'!$A$11:$J$458,7,FALSE)</f>
        <v>286.38</v>
      </c>
      <c r="Q85" s="176" t="b">
        <f>I85=VLOOKUP(A85,'PLANILHA S DESONERAÇÃO'!$A$11:$J$459,10,)</f>
        <v>0</v>
      </c>
      <c r="R85" s="177">
        <f t="shared" si="3"/>
        <v>0</v>
      </c>
      <c r="S85" s="177">
        <f>R85-'PLANILHA S DESONERAÇÃO'!$J$459</f>
        <v>-29973894.07</v>
      </c>
    </row>
    <row r="86" spans="1:19" ht="22.5" x14ac:dyDescent="0.25">
      <c r="A86" s="142" t="str">
        <f>'PLANILHA S DESONERAÇÃO'!A436</f>
        <v>1.6.2.2</v>
      </c>
      <c r="B86" s="145" t="str">
        <f>VLOOKUP(A86,'PLANILHA S DESONERAÇÃO'!$A$12:$J$458,2,FALSE)</f>
        <v>COMP-72</v>
      </c>
      <c r="C86" s="149" t="str">
        <f>VLOOKUP(A86,'PLANILHA S DESONERAÇÃO'!$A$12:$J$458,4,FALSE)</f>
        <v>Transporte e instalação de Válvula flap – PN 10, flange na classe K7, PN 10, NBR 7675.</v>
      </c>
      <c r="D86" s="145" t="str">
        <f>VLOOKUP(A86,'PLANILHA S DESONERAÇÃO'!$A$12:$J$458,3,FALSE)</f>
        <v>Composições Próprias</v>
      </c>
      <c r="E86" s="145"/>
      <c r="F86" s="145" t="str">
        <f>VLOOKUP(A86,'PLANILHA S DESONERAÇÃO'!$A$12:$J$458,5,FALSE)</f>
        <v>un</v>
      </c>
      <c r="G86" s="145">
        <f>VLOOKUP(A86,'PLANILHA S DESONERAÇÃO'!$A$11:$J$458,6,FALSE)</f>
        <v>4</v>
      </c>
      <c r="H86" s="158">
        <f>VLOOKUP(A86,'PLANILHA S DESONERAÇÃO'!$A$12:$J$458,9,FALSE)</f>
        <v>4262.57</v>
      </c>
      <c r="I86" s="158">
        <f>SUMIF('PLANILHA S DESONERAÇÃO'!$B$11:$B$458,B86,'PLANILHA S DESONERAÇÃO'!$J$11:$J$458)</f>
        <v>17050.28</v>
      </c>
      <c r="J86" s="439">
        <f>I86/$N$329</f>
        <v>5.9999999999999995E-4</v>
      </c>
      <c r="K86" s="153">
        <f>N86/$N$329</f>
        <v>0.97316000000000003</v>
      </c>
      <c r="L86" s="145" t="str">
        <f>IF(K86&gt;$O$326,$N$327,IF(K86&gt;$O$325,$N$326,$N$325))</f>
        <v>C</v>
      </c>
      <c r="N86" s="112">
        <f t="shared" si="4"/>
        <v>29169513.620000001</v>
      </c>
      <c r="O86" s="112">
        <f>VLOOKUP(A86,'PLANILHA S DESONERAÇÃO'!$A$11:$J$458,7,FALSE)</f>
        <v>3423.2</v>
      </c>
      <c r="Q86" s="176" t="b">
        <f>I86=VLOOKUP(A86,'PLANILHA S DESONERAÇÃO'!$A$11:$J$459,10,)</f>
        <v>1</v>
      </c>
      <c r="R86" s="177">
        <f t="shared" si="3"/>
        <v>0</v>
      </c>
      <c r="S86" s="177">
        <f>R86-'PLANILHA S DESONERAÇÃO'!$J$459</f>
        <v>-29973894.07</v>
      </c>
    </row>
    <row r="87" spans="1:19" ht="33.75" x14ac:dyDescent="0.25">
      <c r="A87" s="142" t="str">
        <f>'PLANILHA S DESONERAÇÃO'!A233</f>
        <v>1.4.10.6</v>
      </c>
      <c r="B87" s="145">
        <f>VLOOKUP(A87,'PLANILHA S DESONERAÇÃO'!$A$12:$J$458,2,FALSE)</f>
        <v>200128</v>
      </c>
      <c r="C87" s="149" t="str">
        <f>VLOOKUP(A87,'PLANILHA S DESONERAÇÃO'!$A$12:$J$458,4,FALSE)</f>
        <v>Alambrado sobre muro existente, executado em tela fio 12 malha 3", com 02 fios tensores, fixados em tubos de FG 11/2" colocados a cada 3m (h do alambrado =1,5m), inlcusive chumbamento no muro</v>
      </c>
      <c r="D87" s="145" t="str">
        <f>VLOOKUP(A87,'PLANILHA S DESONERAÇÃO'!$A$12:$J$458,3,FALSE)</f>
        <v>DER-ES</v>
      </c>
      <c r="E87" s="145"/>
      <c r="F87" s="145" t="str">
        <f>VLOOKUP(A87,'PLANILHA S DESONERAÇÃO'!$A$12:$J$458,5,FALSE)</f>
        <v>m2</v>
      </c>
      <c r="G87" s="145">
        <f>VLOOKUP(A87,'PLANILHA S DESONERAÇÃO'!$A$11:$J$458,6,FALSE)</f>
        <v>47.42</v>
      </c>
      <c r="H87" s="158">
        <f>VLOOKUP(A87,'PLANILHA S DESONERAÇÃO'!$A$12:$J$458,9,FALSE)</f>
        <v>355.17</v>
      </c>
      <c r="I87" s="158">
        <f>SUMIF('PLANILHA S DESONERAÇÃO'!$B$11:$B$458,B87,'PLANILHA S DESONERAÇÃO'!$J$11:$J$458)</f>
        <v>16842.16</v>
      </c>
      <c r="J87" s="439">
        <f>I87/$N$329</f>
        <v>5.9999999999999995E-4</v>
      </c>
      <c r="K87" s="153">
        <f>N87/$N$329</f>
        <v>0.97372999999999998</v>
      </c>
      <c r="L87" s="145" t="str">
        <f>IF(K87&gt;$O$326,$N$327,IF(K87&gt;$O$325,$N$326,$N$325))</f>
        <v>C</v>
      </c>
      <c r="N87" s="112">
        <f t="shared" si="4"/>
        <v>29186355.780000001</v>
      </c>
      <c r="O87" s="112">
        <f>VLOOKUP(A87,'PLANILHA S DESONERAÇÃO'!$A$11:$J$458,7,FALSE)</f>
        <v>285.23</v>
      </c>
      <c r="Q87" s="176" t="b">
        <f>I87=VLOOKUP(A87,'PLANILHA S DESONERAÇÃO'!$A$11:$J$459,10,)</f>
        <v>1</v>
      </c>
      <c r="R87" s="177">
        <f t="shared" si="3"/>
        <v>0</v>
      </c>
      <c r="S87" s="177">
        <f>R87-'PLANILHA S DESONERAÇÃO'!$J$459</f>
        <v>-29973894.07</v>
      </c>
    </row>
    <row r="88" spans="1:19" ht="22.5" x14ac:dyDescent="0.25">
      <c r="A88" s="142" t="str">
        <f>'PLANILHA S DESONERAÇÃO'!A92</f>
        <v>1.3.26.9</v>
      </c>
      <c r="B88" s="145">
        <f>VLOOKUP(A88,'PLANILHA S DESONERAÇÃO'!$A$12:$J$458,2,FALSE)</f>
        <v>4011562</v>
      </c>
      <c r="C88" s="149" t="str">
        <f>VLOOKUP(A88,'PLANILHA S DESONERAÇÃO'!$A$12:$J$458,4,FALSE)</f>
        <v>Geogrelha bidirecional com resistência à tração de 30 kN/m - deformação &lt; 5% - malha de 36 x 34 mm - para reforço de base granular</v>
      </c>
      <c r="D88" s="145" t="str">
        <f>VLOOKUP(A88,'PLANILHA S DESONERAÇÃO'!$A$12:$J$458,3,FALSE)</f>
        <v>SICRO</v>
      </c>
      <c r="E88" s="145"/>
      <c r="F88" s="145" t="str">
        <f>VLOOKUP(A88,'PLANILHA S DESONERAÇÃO'!$A$12:$J$458,5,FALSE)</f>
        <v>m²</v>
      </c>
      <c r="G88" s="145">
        <f>VLOOKUP(A88,'PLANILHA S DESONERAÇÃO'!$A$11:$J$458,6,FALSE)</f>
        <v>430.3</v>
      </c>
      <c r="H88" s="158">
        <f>VLOOKUP(A88,'PLANILHA S DESONERAÇÃO'!$A$12:$J$458,9,FALSE)</f>
        <v>39.11</v>
      </c>
      <c r="I88" s="158">
        <f>SUMIF('PLANILHA S DESONERAÇÃO'!$B$11:$B$458,B88,'PLANILHA S DESONERAÇÃO'!$J$11:$J$458)</f>
        <v>16829.03</v>
      </c>
      <c r="J88" s="439">
        <f>I88/$N$329</f>
        <v>5.9999999999999995E-4</v>
      </c>
      <c r="K88" s="153">
        <f>N88/$N$329</f>
        <v>0.97428999999999999</v>
      </c>
      <c r="L88" s="145" t="str">
        <f>IF(K88&gt;$O$326,$N$327,IF(K88&gt;$O$325,$N$326,$N$325))</f>
        <v>C</v>
      </c>
      <c r="N88" s="112">
        <f t="shared" si="4"/>
        <v>29203184.809999999</v>
      </c>
      <c r="O88" s="112">
        <f>VLOOKUP(A88,'PLANILHA S DESONERAÇÃO'!$A$11:$J$458,7,FALSE)</f>
        <v>31.41</v>
      </c>
      <c r="Q88" s="176" t="b">
        <f>I88=VLOOKUP(A88,'PLANILHA S DESONERAÇÃO'!$A$11:$J$459,10,)</f>
        <v>1</v>
      </c>
      <c r="R88" s="177">
        <f t="shared" si="3"/>
        <v>0</v>
      </c>
      <c r="S88" s="177">
        <f>R88-'PLANILHA S DESONERAÇÃO'!$J$459</f>
        <v>-29973894.07</v>
      </c>
    </row>
    <row r="89" spans="1:19" x14ac:dyDescent="0.25">
      <c r="A89" s="142" t="str">
        <f>'PLANILHA S DESONERAÇÃO'!A386</f>
        <v>1.5.4.20</v>
      </c>
      <c r="B89" s="145">
        <f>VLOOKUP(A89,'PLANILHA S DESONERAÇÃO'!$A$12:$J$458,2,FALSE)</f>
        <v>151506</v>
      </c>
      <c r="C89" s="149" t="str">
        <f>VLOOKUP(A89,'PLANILHA S DESONERAÇÃO'!$A$12:$J$458,4,FALSE)</f>
        <v>Haste de terra tipo COPPERWELD - 5/8" x 2.40m</v>
      </c>
      <c r="D89" s="145" t="str">
        <f>VLOOKUP(A89,'PLANILHA S DESONERAÇÃO'!$A$12:$J$458,3,FALSE)</f>
        <v>DER-ES</v>
      </c>
      <c r="E89" s="145"/>
      <c r="F89" s="145" t="str">
        <f>VLOOKUP(A89,'PLANILHA S DESONERAÇÃO'!$A$12:$J$458,5,FALSE)</f>
        <v>und</v>
      </c>
      <c r="G89" s="145">
        <f>VLOOKUP(A89,'PLANILHA S DESONERAÇÃO'!$A$11:$J$458,6,FALSE)</f>
        <v>32</v>
      </c>
      <c r="H89" s="158">
        <f>VLOOKUP(A89,'PLANILHA S DESONERAÇÃO'!$A$12:$J$458,9,FALSE)</f>
        <v>304.27999999999997</v>
      </c>
      <c r="I89" s="158">
        <f>SUMIF('PLANILHA S DESONERAÇÃO'!$B$11:$B$458,B89,'PLANILHA S DESONERAÇÃO'!$J$11:$J$458)</f>
        <v>16735.400000000001</v>
      </c>
      <c r="J89" s="439">
        <f>I89/$N$329</f>
        <v>5.9999999999999995E-4</v>
      </c>
      <c r="K89" s="153">
        <f>N89/$N$329</f>
        <v>0.97484999999999999</v>
      </c>
      <c r="L89" s="145" t="str">
        <f>IF(K89&gt;$O$326,$N$327,IF(K89&gt;$O$325,$N$326,$N$325))</f>
        <v>C</v>
      </c>
      <c r="N89" s="112">
        <f t="shared" si="4"/>
        <v>29219920.210000001</v>
      </c>
      <c r="O89" s="112">
        <f>VLOOKUP(A89,'PLANILHA S DESONERAÇÃO'!$A$11:$J$458,7,FALSE)</f>
        <v>244.36</v>
      </c>
      <c r="Q89" s="176" t="b">
        <f>I89=VLOOKUP(A89,'PLANILHA S DESONERAÇÃO'!$A$11:$J$459,10,)</f>
        <v>0</v>
      </c>
      <c r="R89" s="177">
        <f t="shared" si="3"/>
        <v>0</v>
      </c>
      <c r="S89" s="177">
        <f>R89-'PLANILHA S DESONERAÇÃO'!$J$459</f>
        <v>-29973894.07</v>
      </c>
    </row>
    <row r="90" spans="1:19" ht="22.5" x14ac:dyDescent="0.25">
      <c r="A90" s="142" t="str">
        <f>'PLANILHA S DESONERAÇÃO'!A53</f>
        <v>1.3.18</v>
      </c>
      <c r="B90" s="145">
        <f>VLOOKUP(A90,'PLANILHA S DESONERAÇÃO'!$A$12:$J$458,2,FALSE)</f>
        <v>5914351</v>
      </c>
      <c r="C90" s="149" t="str">
        <f>VLOOKUP(A90,'PLANILHA S DESONERAÇÃO'!$A$12:$J$458,4,FALSE)</f>
        <v>Carga, manobra e descarga de agregados ou solos em caminhão basculante de 14 m³ - carga com carregadeira de 3,40 m³ e descarga livre</v>
      </c>
      <c r="D90" s="145" t="str">
        <f>VLOOKUP(A90,'PLANILHA S DESONERAÇÃO'!$A$12:$J$458,3,FALSE)</f>
        <v>SICRO</v>
      </c>
      <c r="E90" s="145"/>
      <c r="F90" s="145" t="str">
        <f>VLOOKUP(A90,'PLANILHA S DESONERAÇÃO'!$A$12:$J$458,5,FALSE)</f>
        <v>t</v>
      </c>
      <c r="G90" s="145">
        <f>VLOOKUP(A90,'PLANILHA S DESONERAÇÃO'!$A$11:$J$458,6,FALSE)</f>
        <v>5311.23</v>
      </c>
      <c r="H90" s="158">
        <f>VLOOKUP(A90,'PLANILHA S DESONERAÇÃO'!$A$12:$J$458,9,FALSE)</f>
        <v>3.11</v>
      </c>
      <c r="I90" s="158">
        <f>SUMIF('PLANILHA S DESONERAÇÃO'!$B$11:$B$458,B90,'PLANILHA S DESONERAÇÃO'!$J$11:$J$458)</f>
        <v>16517.93</v>
      </c>
      <c r="J90" s="439">
        <f>I90/$N$329</f>
        <v>5.9999999999999995E-4</v>
      </c>
      <c r="K90" s="153">
        <f>N90/$N$329</f>
        <v>0.97540000000000004</v>
      </c>
      <c r="L90" s="145" t="str">
        <f>IF(K90&gt;$O$326,$N$327,IF(K90&gt;$O$325,$N$326,$N$325))</f>
        <v>C</v>
      </c>
      <c r="N90" s="112">
        <f t="shared" si="4"/>
        <v>29236438.140000001</v>
      </c>
      <c r="O90" s="112">
        <f>VLOOKUP(A90,'PLANILHA S DESONERAÇÃO'!$A$11:$J$458,7,FALSE)</f>
        <v>2.5</v>
      </c>
      <c r="Q90" s="176" t="b">
        <f>I90=VLOOKUP(A90,'PLANILHA S DESONERAÇÃO'!$A$11:$J$459,10,)</f>
        <v>1</v>
      </c>
      <c r="R90" s="177">
        <f t="shared" si="3"/>
        <v>0</v>
      </c>
      <c r="S90" s="177">
        <f>R90-'PLANILHA S DESONERAÇÃO'!$J$459</f>
        <v>-29973894.07</v>
      </c>
    </row>
    <row r="91" spans="1:19" ht="33.75" x14ac:dyDescent="0.25">
      <c r="A91" s="142" t="str">
        <f>'PLANILHA S DESONERAÇÃO'!A98</f>
        <v>1.4.1.1</v>
      </c>
      <c r="B91" s="145">
        <f>VLOOKUP(A91,'PLANILHA S DESONERAÇÃO'!$A$12:$J$458,2,FALSE)</f>
        <v>89470</v>
      </c>
      <c r="C91" s="149" t="str">
        <f>VLOOKUP(A91,'PLANILHA S DESONERAÇÃO'!$A$12:$J$458,4,FALSE)</f>
        <v>ALVENARIA DE BLOCOS DE CONCRETO ESTRUTURAL 14X19X39 CM (ESPESSURA 14 CM), FBK = 4,5 MPA, UTILIZANDO COLHER DE PEDREIRO. AF_10/2022</v>
      </c>
      <c r="D91" s="145" t="str">
        <f>VLOOKUP(A91,'PLANILHA S DESONERAÇÃO'!$A$12:$J$458,3,FALSE)</f>
        <v>SINAPI</v>
      </c>
      <c r="E91" s="145"/>
      <c r="F91" s="145" t="str">
        <f>VLOOKUP(A91,'PLANILHA S DESONERAÇÃO'!$A$12:$J$458,5,FALSE)</f>
        <v>M2</v>
      </c>
      <c r="G91" s="145">
        <f>VLOOKUP(A91,'PLANILHA S DESONERAÇÃO'!$A$11:$J$458,6,FALSE)</f>
        <v>112.59</v>
      </c>
      <c r="H91" s="158">
        <f>VLOOKUP(A91,'PLANILHA S DESONERAÇÃO'!$A$12:$J$458,9,FALSE)</f>
        <v>114.79</v>
      </c>
      <c r="I91" s="158">
        <f>SUMIF('PLANILHA S DESONERAÇÃO'!$B$11:$B$458,B91,'PLANILHA S DESONERAÇÃO'!$J$11:$J$458)</f>
        <v>16276.08</v>
      </c>
      <c r="J91" s="439">
        <f>I91/$N$329</f>
        <v>5.0000000000000001E-4</v>
      </c>
      <c r="K91" s="153">
        <f>N91/$N$329</f>
        <v>0.97594000000000003</v>
      </c>
      <c r="L91" s="145" t="str">
        <f>IF(K91&gt;$O$326,$N$327,IF(K91&gt;$O$325,$N$326,$N$325))</f>
        <v>C</v>
      </c>
      <c r="N91" s="112">
        <f t="shared" si="4"/>
        <v>29252714.219999999</v>
      </c>
      <c r="O91" s="112">
        <f>VLOOKUP(A91,'PLANILHA S DESONERAÇÃO'!$A$11:$J$458,7,FALSE)</f>
        <v>92.19</v>
      </c>
      <c r="Q91" s="176" t="b">
        <f>I91=VLOOKUP(A91,'PLANILHA S DESONERAÇÃO'!$A$11:$J$459,10,)</f>
        <v>0</v>
      </c>
      <c r="R91" s="177">
        <f t="shared" si="3"/>
        <v>0</v>
      </c>
      <c r="S91" s="177">
        <f>R91-'PLANILHA S DESONERAÇÃO'!$J$459</f>
        <v>-29973894.07</v>
      </c>
    </row>
    <row r="92" spans="1:19" ht="45" x14ac:dyDescent="0.25">
      <c r="A92" s="142" t="str">
        <f>'PLANILHA S DESONERAÇÃO'!A312</f>
        <v>1.5.2.5.1</v>
      </c>
      <c r="B92" s="145" t="str">
        <f>VLOOKUP(A92,'PLANILHA S DESONERAÇÃO'!$A$12:$J$458,2,FALSE)</f>
        <v>COMP-34</v>
      </c>
      <c r="C92" s="149" t="str">
        <f>VLOOKUP(A92,'PLANILHA S DESONERAÇÃO'!$A$12:$J$458,4,FALSE)</f>
        <v>Poste telecônico reto, em aço galvanizado, com flange / flangeado na base, com chumbadores e demais peças para fixação, pintura branca eletrostática a quente em poliéster, 7000 mm. ref: Induspar ou similar COM 2 LUMINÁRIAS LED 150W</v>
      </c>
      <c r="D92" s="145" t="str">
        <f>VLOOKUP(A92,'PLANILHA S DESONERAÇÃO'!$A$12:$J$458,3,FALSE)</f>
        <v>Composições Próprias</v>
      </c>
      <c r="E92" s="145"/>
      <c r="F92" s="145" t="str">
        <f>VLOOKUP(A92,'PLANILHA S DESONERAÇÃO'!$A$12:$J$458,5,FALSE)</f>
        <v>UN</v>
      </c>
      <c r="G92" s="145">
        <f>VLOOKUP(A92,'PLANILHA S DESONERAÇÃO'!$A$11:$J$458,6,FALSE)</f>
        <v>7</v>
      </c>
      <c r="H92" s="158">
        <f>VLOOKUP(A92,'PLANILHA S DESONERAÇÃO'!$A$12:$J$458,9,FALSE)</f>
        <v>2297.2600000000002</v>
      </c>
      <c r="I92" s="158">
        <f>SUMIF('PLANILHA S DESONERAÇÃO'!$B$11:$B$458,B92,'PLANILHA S DESONERAÇÃO'!$J$11:$J$458)</f>
        <v>16080.82</v>
      </c>
      <c r="J92" s="439">
        <f>I92/$N$329</f>
        <v>5.0000000000000001E-4</v>
      </c>
      <c r="K92" s="153">
        <f>N92/$N$329</f>
        <v>0.97648000000000001</v>
      </c>
      <c r="L92" s="145" t="str">
        <f>IF(K92&gt;$O$326,$N$327,IF(K92&gt;$O$325,$N$326,$N$325))</f>
        <v>C</v>
      </c>
      <c r="N92" s="112">
        <f t="shared" si="4"/>
        <v>29268795.039999999</v>
      </c>
      <c r="O92" s="112">
        <f>VLOOKUP(A92,'PLANILHA S DESONERAÇÃO'!$A$11:$J$458,7,FALSE)</f>
        <v>1844.89</v>
      </c>
      <c r="Q92" s="176" t="b">
        <f>I92=VLOOKUP(A92,'PLANILHA S DESONERAÇÃO'!$A$11:$J$459,10,)</f>
        <v>1</v>
      </c>
      <c r="R92" s="177">
        <f t="shared" si="3"/>
        <v>0</v>
      </c>
      <c r="S92" s="177">
        <f>R92-'PLANILHA S DESONERAÇÃO'!$J$459</f>
        <v>-29973894.07</v>
      </c>
    </row>
    <row r="93" spans="1:19" ht="22.5" x14ac:dyDescent="0.25">
      <c r="A93" s="142" t="str">
        <f>'PLANILHA S DESONERAÇÃO'!A238</f>
        <v>1.4.10.11</v>
      </c>
      <c r="B93" s="145">
        <f>VLOOKUP(A93,'PLANILHA S DESONERAÇÃO'!$A$12:$J$458,2,FALSE)</f>
        <v>94276</v>
      </c>
      <c r="C93" s="149" t="str">
        <f>VLOOKUP(A93,'PLANILHA S DESONERAÇÃO'!$A$12:$J$458,4,FALSE)</f>
        <v>ASSENTAMENTO DE GUIA (MEIO-FIO) , CONFECCIONADA EM CONCRETO PRÉ-FABRICADO, DPARA URBANIZAÇÃO DE EMPREENDIMENTOS.</v>
      </c>
      <c r="D93" s="145" t="str">
        <f>VLOOKUP(A93,'PLANILHA S DESONERAÇÃO'!$A$12:$J$458,3,FALSE)</f>
        <v>SINAPI</v>
      </c>
      <c r="E93" s="145"/>
      <c r="F93" s="145" t="str">
        <f>VLOOKUP(A93,'PLANILHA S DESONERAÇÃO'!$A$12:$J$458,5,FALSE)</f>
        <v>M</v>
      </c>
      <c r="G93" s="145">
        <f>VLOOKUP(A93,'PLANILHA S DESONERAÇÃO'!$A$11:$J$458,6,FALSE)</f>
        <v>225.41</v>
      </c>
      <c r="H93" s="158">
        <f>VLOOKUP(A93,'PLANILHA S DESONERAÇÃO'!$A$12:$J$458,9,FALSE)</f>
        <v>70.959999999999994</v>
      </c>
      <c r="I93" s="158">
        <f>SUMIF('PLANILHA S DESONERAÇÃO'!$B$11:$B$458,B93,'PLANILHA S DESONERAÇÃO'!$J$11:$J$458)</f>
        <v>15995.09</v>
      </c>
      <c r="J93" s="439">
        <f>I93/$N$329</f>
        <v>5.0000000000000001E-4</v>
      </c>
      <c r="K93" s="153">
        <f>N93/$N$329</f>
        <v>0.97701000000000005</v>
      </c>
      <c r="L93" s="145" t="str">
        <f>IF(K93&gt;$O$326,$N$327,IF(K93&gt;$O$325,$N$326,$N$325))</f>
        <v>C</v>
      </c>
      <c r="N93" s="112">
        <f t="shared" si="4"/>
        <v>29284790.129999999</v>
      </c>
      <c r="O93" s="112">
        <f>VLOOKUP(A93,'PLANILHA S DESONERAÇÃO'!$A$11:$J$458,7,FALSE)</f>
        <v>56.99</v>
      </c>
      <c r="Q93" s="176" t="b">
        <f>I93=VLOOKUP(A93,'PLANILHA S DESONERAÇÃO'!$A$11:$J$459,10,)</f>
        <v>1</v>
      </c>
      <c r="R93" s="177">
        <f t="shared" si="3"/>
        <v>0</v>
      </c>
      <c r="S93" s="177">
        <f>R93-'PLANILHA S DESONERAÇÃO'!$J$459</f>
        <v>-29973894.07</v>
      </c>
    </row>
    <row r="94" spans="1:19" ht="33.75" x14ac:dyDescent="0.25">
      <c r="A94" s="142" t="str">
        <f>'PLANILHA S DESONERAÇÃO'!A308</f>
        <v>1.5.2.4.13</v>
      </c>
      <c r="B94" s="145" t="str">
        <f>VLOOKUP(A94,'PLANILHA S DESONERAÇÃO'!$A$12:$J$458,2,FALSE)</f>
        <v>COMP-31</v>
      </c>
      <c r="C94" s="149" t="str">
        <f>VLOOKUP(A94,'PLANILHA S DESONERAÇÃO'!$A$12:$J$458,4,FALSE)</f>
        <v>Envelopamento de concreto simples com consumo mínimo de cimento de 250kg/m3, inclusive escavação para profundidade mínima do eletroduto de 90cm, de 100 x 100 cm, para 6 eletrodutos</v>
      </c>
      <c r="D94" s="145" t="str">
        <f>VLOOKUP(A94,'PLANILHA S DESONERAÇÃO'!$A$12:$J$458,3,FALSE)</f>
        <v>Composições Próprias</v>
      </c>
      <c r="E94" s="145"/>
      <c r="F94" s="145" t="str">
        <f>VLOOKUP(A94,'PLANILHA S DESONERAÇÃO'!$A$12:$J$458,5,FALSE)</f>
        <v>m</v>
      </c>
      <c r="G94" s="145">
        <f>VLOOKUP(A94,'PLANILHA S DESONERAÇÃO'!$A$11:$J$458,6,FALSE)</f>
        <v>38</v>
      </c>
      <c r="H94" s="158">
        <f>VLOOKUP(A94,'PLANILHA S DESONERAÇÃO'!$A$12:$J$458,9,FALSE)</f>
        <v>414.78</v>
      </c>
      <c r="I94" s="158">
        <f>SUMIF('PLANILHA S DESONERAÇÃO'!$B$11:$B$458,B94,'PLANILHA S DESONERAÇÃO'!$J$11:$J$458)</f>
        <v>15761.64</v>
      </c>
      <c r="J94" s="439">
        <f>I94/$N$329</f>
        <v>5.0000000000000001E-4</v>
      </c>
      <c r="K94" s="153">
        <f>N94/$N$329</f>
        <v>0.97753999999999996</v>
      </c>
      <c r="L94" s="145" t="str">
        <f>IF(K94&gt;$O$326,$N$327,IF(K94&gt;$O$325,$N$326,$N$325))</f>
        <v>C</v>
      </c>
      <c r="N94" s="112">
        <f t="shared" si="4"/>
        <v>29300551.77</v>
      </c>
      <c r="O94" s="112">
        <f>VLOOKUP(A94,'PLANILHA S DESONERAÇÃO'!$A$11:$J$458,7,FALSE)</f>
        <v>333.1</v>
      </c>
      <c r="Q94" s="176" t="b">
        <f>I94=VLOOKUP(A94,'PLANILHA S DESONERAÇÃO'!$A$11:$J$459,10,)</f>
        <v>1</v>
      </c>
      <c r="R94" s="177">
        <f t="shared" si="3"/>
        <v>0</v>
      </c>
      <c r="S94" s="177">
        <f>R94-'PLANILHA S DESONERAÇÃO'!$J$459</f>
        <v>-29973894.07</v>
      </c>
    </row>
    <row r="95" spans="1:19" ht="56.25" x14ac:dyDescent="0.25">
      <c r="A95" s="142" t="str">
        <f>'PLANILHA S DESONERAÇÃO'!A276</f>
        <v>1.5.2.2.2</v>
      </c>
      <c r="B95" s="145" t="str">
        <f>VLOOKUP(A95,'PLANILHA S DESONERAÇÃO'!$A$12:$J$458,2,FALSE)</f>
        <v>COMP-21</v>
      </c>
      <c r="C95" s="149" t="str">
        <f>VLOOKUP(A95,'PLANILHA S DESONERAÇÃO'!$A$12:$J$458,4,FALSE)</f>
        <v>Transporte de GRUPO GERADOR A DIESEL – EM CARENAGEM ACÚSTICA 82 dB (A) @ 1,5 m – 938kVA / 750kW – 850kVA / 680kW – 440/254V V, COM DISJUNTOR DE PROTEÇÃO MANUAL E PAINEL DE COMANDO EMCP 4. ref C18 Caterpillar ou similar, inclusive PAINEL DE TRANSFERÊNCIA AUTOMÁTICA TRIPOLAR 1600 A – 440/254 V,</v>
      </c>
      <c r="D95" s="145" t="str">
        <f>VLOOKUP(A95,'PLANILHA S DESONERAÇÃO'!$A$12:$J$458,3,FALSE)</f>
        <v>Composições Próprias</v>
      </c>
      <c r="E95" s="145"/>
      <c r="F95" s="145" t="str">
        <f>VLOOKUP(A95,'PLANILHA S DESONERAÇÃO'!$A$12:$J$458,5,FALSE)</f>
        <v>un</v>
      </c>
      <c r="G95" s="145">
        <f>VLOOKUP(A95,'PLANILHA S DESONERAÇÃO'!$A$11:$J$458,6,FALSE)</f>
        <v>1</v>
      </c>
      <c r="H95" s="158">
        <f>VLOOKUP(A95,'PLANILHA S DESONERAÇÃO'!$A$12:$J$458,9,FALSE)</f>
        <v>15544.13</v>
      </c>
      <c r="I95" s="158">
        <f>SUMIF('PLANILHA S DESONERAÇÃO'!$B$11:$B$458,B95,'PLANILHA S DESONERAÇÃO'!$J$11:$J$458)</f>
        <v>15544.13</v>
      </c>
      <c r="J95" s="439">
        <f>I95/$N$329</f>
        <v>5.0000000000000001E-4</v>
      </c>
      <c r="K95" s="153">
        <f>N95/$N$329</f>
        <v>0.97804999999999997</v>
      </c>
      <c r="L95" s="145" t="str">
        <f>IF(K95&gt;$O$326,$N$327,IF(K95&gt;$O$325,$N$326,$N$325))</f>
        <v>C</v>
      </c>
      <c r="N95" s="112">
        <f t="shared" si="4"/>
        <v>29316095.899999999</v>
      </c>
      <c r="O95" s="112">
        <f>VLOOKUP(A95,'PLANILHA S DESONERAÇÃO'!$A$11:$J$458,7,FALSE)</f>
        <v>12483.24</v>
      </c>
      <c r="Q95" s="176" t="b">
        <f>I95=VLOOKUP(A95,'PLANILHA S DESONERAÇÃO'!$A$11:$J$459,10,)</f>
        <v>1</v>
      </c>
      <c r="R95" s="177">
        <f t="shared" si="3"/>
        <v>0</v>
      </c>
      <c r="S95" s="177">
        <f>R95-'PLANILHA S DESONERAÇÃO'!$J$459</f>
        <v>-29973894.07</v>
      </c>
    </row>
    <row r="96" spans="1:19" ht="45" x14ac:dyDescent="0.25">
      <c r="A96" s="142" t="str">
        <f>'PLANILHA S DESONERAÇÃO'!A410</f>
        <v>1.5.5.21</v>
      </c>
      <c r="B96" s="145" t="str">
        <f>VLOOKUP(A96,'PLANILHA S DESONERAÇÃO'!$A$12:$J$458,2,FALSE)</f>
        <v>COMP-55</v>
      </c>
      <c r="C96" s="149" t="str">
        <f>VLOOKUP(A96,'PLANILHA S DESONERAÇÃO'!$A$12:$J$458,4,FALSE)</f>
        <v>Fornecimento e Instalação de Switch de 24 portas, com taxa de transmissão de 10/100/1000 Mbps portas RJ-45 10/100/1000 PoE+ com detecção automática, camada 3, 4 portas Gigabit Ethernet SFP fixas, instalação em rack de 19". ref: 2930F 24G PoE+ 4SFP – Aruba ou similar</v>
      </c>
      <c r="D96" s="145" t="str">
        <f>VLOOKUP(A96,'PLANILHA S DESONERAÇÃO'!$A$12:$J$458,3,FALSE)</f>
        <v>Composições Próprias</v>
      </c>
      <c r="E96" s="145"/>
      <c r="F96" s="145" t="str">
        <f>VLOOKUP(A96,'PLANILHA S DESONERAÇÃO'!$A$12:$J$458,5,FALSE)</f>
        <v>UN</v>
      </c>
      <c r="G96" s="145">
        <f>VLOOKUP(A96,'PLANILHA S DESONERAÇÃO'!$A$11:$J$458,6,FALSE)</f>
        <v>1</v>
      </c>
      <c r="H96" s="158">
        <f>VLOOKUP(A96,'PLANILHA S DESONERAÇÃO'!$A$12:$J$458,9,FALSE)</f>
        <v>15178.12</v>
      </c>
      <c r="I96" s="158">
        <f>SUMIF('PLANILHA S DESONERAÇÃO'!$B$11:$B$458,B96,'PLANILHA S DESONERAÇÃO'!$J$11:$J$458)</f>
        <v>15178.12</v>
      </c>
      <c r="J96" s="439">
        <f>I96/$N$329</f>
        <v>5.0000000000000001E-4</v>
      </c>
      <c r="K96" s="153">
        <f>N96/$N$329</f>
        <v>0.97855999999999999</v>
      </c>
      <c r="L96" s="145" t="str">
        <f>IF(K96&gt;$O$326,$N$327,IF(K96&gt;$O$325,$N$326,$N$325))</f>
        <v>C</v>
      </c>
      <c r="N96" s="112">
        <f t="shared" si="4"/>
        <v>29331274.02</v>
      </c>
      <c r="O96" s="112">
        <f>VLOOKUP(A96,'PLANILHA S DESONERAÇÃO'!$A$11:$J$458,7,FALSE)</f>
        <v>12189.3</v>
      </c>
      <c r="Q96" s="176" t="b">
        <f>I96=VLOOKUP(A96,'PLANILHA S DESONERAÇÃO'!$A$11:$J$459,10,)</f>
        <v>1</v>
      </c>
      <c r="R96" s="177">
        <f t="shared" si="3"/>
        <v>0</v>
      </c>
      <c r="S96" s="177">
        <f>R96-'PLANILHA S DESONERAÇÃO'!$J$459</f>
        <v>-29973894.07</v>
      </c>
    </row>
    <row r="97" spans="1:19" ht="22.5" x14ac:dyDescent="0.25">
      <c r="A97" s="142" t="str">
        <f>'PLANILHA S DESONERAÇÃO'!A342</f>
        <v>1.5.2.8.1</v>
      </c>
      <c r="B97" s="145">
        <f>VLOOKUP(A97,'PLANILHA S DESONERAÇÃO'!$A$12:$J$458,2,FALSE)</f>
        <v>96977</v>
      </c>
      <c r="C97" s="149" t="str">
        <f>VLOOKUP(A97,'PLANILHA S DESONERAÇÃO'!$A$12:$J$458,4,FALSE)</f>
        <v>CORDOALHA DE COBRE NU 50 MM², ENTERRADA, SEM ISOLADOR - FORNECIMENTO E INSTALAÇÃO. AF_12/2017</v>
      </c>
      <c r="D97" s="145" t="str">
        <f>VLOOKUP(A97,'PLANILHA S DESONERAÇÃO'!$A$12:$J$458,3,FALSE)</f>
        <v>SINAPI</v>
      </c>
      <c r="E97" s="145"/>
      <c r="F97" s="145" t="str">
        <f>VLOOKUP(A97,'PLANILHA S DESONERAÇÃO'!$A$12:$J$458,5,FALSE)</f>
        <v>M</v>
      </c>
      <c r="G97" s="145">
        <f>VLOOKUP(A97,'PLANILHA S DESONERAÇÃO'!$A$11:$J$458,6,FALSE)</f>
        <v>231</v>
      </c>
      <c r="H97" s="158">
        <f>VLOOKUP(A97,'PLANILHA S DESONERAÇÃO'!$A$12:$J$458,9,FALSE)</f>
        <v>62.97</v>
      </c>
      <c r="I97" s="158">
        <f>SUMIF('PLANILHA S DESONERAÇÃO'!$B$11:$B$458,B97,'PLANILHA S DESONERAÇÃO'!$J$11:$J$458)</f>
        <v>14546.07</v>
      </c>
      <c r="J97" s="439">
        <f>I97/$N$329</f>
        <v>5.0000000000000001E-4</v>
      </c>
      <c r="K97" s="153">
        <f>N97/$N$329</f>
        <v>0.97904999999999998</v>
      </c>
      <c r="L97" s="145" t="str">
        <f>IF(K97&gt;$O$326,$N$327,IF(K97&gt;$O$325,$N$326,$N$325))</f>
        <v>C</v>
      </c>
      <c r="N97" s="112">
        <f t="shared" si="4"/>
        <v>29345820.09</v>
      </c>
      <c r="O97" s="112">
        <f>VLOOKUP(A97,'PLANILHA S DESONERAÇÃO'!$A$11:$J$458,7,FALSE)</f>
        <v>50.57</v>
      </c>
      <c r="Q97" s="176" t="b">
        <f>I97=VLOOKUP(A97,'PLANILHA S DESONERAÇÃO'!$A$11:$J$459,10,)</f>
        <v>1</v>
      </c>
      <c r="R97" s="177">
        <f t="shared" si="3"/>
        <v>0</v>
      </c>
      <c r="S97" s="177">
        <f>R97-'PLANILHA S DESONERAÇÃO'!$J$459</f>
        <v>-29973894.07</v>
      </c>
    </row>
    <row r="98" spans="1:19" ht="22.5" x14ac:dyDescent="0.25">
      <c r="A98" s="142" t="str">
        <f>'PLANILHA S DESONERAÇÃO'!A253</f>
        <v>1.5.1.2</v>
      </c>
      <c r="B98" s="145" t="str">
        <f>VLOOKUP(A98,'PLANILHA S DESONERAÇÃO'!$A$12:$J$458,2,FALSE)</f>
        <v>COMP-12</v>
      </c>
      <c r="C98" s="149" t="str">
        <f>VLOOKUP(A98,'PLANILHA S DESONERAÇÃO'!$A$12:$J$458,4,FALSE)</f>
        <v>Cabo de instrumentação de 2 pares 1,5mm², com blindagem individual e coletiva, isolação em XLPE</v>
      </c>
      <c r="D98" s="145" t="str">
        <f>VLOOKUP(A98,'PLANILHA S DESONERAÇÃO'!$A$12:$J$458,3,FALSE)</f>
        <v>Composições Próprias</v>
      </c>
      <c r="E98" s="145"/>
      <c r="F98" s="145" t="str">
        <f>VLOOKUP(A98,'PLANILHA S DESONERAÇÃO'!$A$12:$J$458,5,FALSE)</f>
        <v>m</v>
      </c>
      <c r="G98" s="145">
        <f>VLOOKUP(A98,'PLANILHA S DESONERAÇÃO'!$A$11:$J$458,6,FALSE)</f>
        <v>670</v>
      </c>
      <c r="H98" s="158">
        <f>VLOOKUP(A98,'PLANILHA S DESONERAÇÃO'!$A$12:$J$458,9,FALSE)</f>
        <v>21.04</v>
      </c>
      <c r="I98" s="158">
        <f>SUMIF('PLANILHA S DESONERAÇÃO'!$B$11:$B$458,B98,'PLANILHA S DESONERAÇÃO'!$J$11:$J$458)</f>
        <v>14096.8</v>
      </c>
      <c r="J98" s="439">
        <f>I98/$N$329</f>
        <v>5.0000000000000001E-4</v>
      </c>
      <c r="K98" s="153">
        <f>N98/$N$329</f>
        <v>0.97951999999999995</v>
      </c>
      <c r="L98" s="145" t="str">
        <f>IF(K98&gt;$O$326,$N$327,IF(K98&gt;$O$325,$N$326,$N$325))</f>
        <v>C</v>
      </c>
      <c r="N98" s="112">
        <f t="shared" si="4"/>
        <v>29359916.890000001</v>
      </c>
      <c r="O98" s="112">
        <f>VLOOKUP(A98,'PLANILHA S DESONERAÇÃO'!$A$11:$J$458,7,FALSE)</f>
        <v>16.899999999999999</v>
      </c>
      <c r="Q98" s="176" t="b">
        <f>I98=VLOOKUP(A98,'PLANILHA S DESONERAÇÃO'!$A$11:$J$459,10,)</f>
        <v>1</v>
      </c>
      <c r="R98" s="177">
        <f t="shared" si="3"/>
        <v>0</v>
      </c>
      <c r="S98" s="177">
        <f>R98-'PLANILHA S DESONERAÇÃO'!$J$459</f>
        <v>-29973894.07</v>
      </c>
    </row>
    <row r="99" spans="1:19" ht="22.5" x14ac:dyDescent="0.25">
      <c r="A99" s="142" t="str">
        <f>'PLANILHA S DESONERAÇÃO'!A443</f>
        <v>1.6.2.9</v>
      </c>
      <c r="B99" s="145" t="str">
        <f>VLOOKUP(A99,'PLANILHA S DESONERAÇÃO'!$A$12:$J$458,2,FALSE)</f>
        <v>COMP-79</v>
      </c>
      <c r="C99" s="149" t="str">
        <f>VLOOKUP(A99,'PLANILHA S DESONERAÇÃO'!$A$12:$J$458,4,FALSE)</f>
        <v>FORNEC.E ASSENT.DE GRADE MANUAL INCLUINDO PINTURA DE PROTECAO</v>
      </c>
      <c r="D99" s="145" t="str">
        <f>VLOOKUP(A99,'PLANILHA S DESONERAÇÃO'!$A$12:$J$458,3,FALSE)</f>
        <v>Composições Próprias</v>
      </c>
      <c r="E99" s="145"/>
      <c r="F99" s="145" t="str">
        <f>VLOOKUP(A99,'PLANILHA S DESONERAÇÃO'!$A$12:$J$458,5,FALSE)</f>
        <v>m2</v>
      </c>
      <c r="G99" s="145">
        <f>VLOOKUP(A99,'PLANILHA S DESONERAÇÃO'!$A$11:$J$458,6,FALSE)</f>
        <v>14</v>
      </c>
      <c r="H99" s="158">
        <f>VLOOKUP(A99,'PLANILHA S DESONERAÇÃO'!$A$12:$J$458,9,FALSE)</f>
        <v>954.76</v>
      </c>
      <c r="I99" s="158">
        <f>SUMIF('PLANILHA S DESONERAÇÃO'!$B$11:$B$458,B99,'PLANILHA S DESONERAÇÃO'!$J$11:$J$458)</f>
        <v>13366.64</v>
      </c>
      <c r="J99" s="439">
        <f>I99/$N$329</f>
        <v>4.0000000000000002E-4</v>
      </c>
      <c r="K99" s="153">
        <f>N99/$N$329</f>
        <v>0.97996000000000005</v>
      </c>
      <c r="L99" s="145" t="str">
        <f>IF(K99&gt;$O$326,$N$327,IF(K99&gt;$O$325,$N$326,$N$325))</f>
        <v>C</v>
      </c>
      <c r="N99" s="112">
        <f t="shared" si="4"/>
        <v>29373283.530000001</v>
      </c>
      <c r="O99" s="112">
        <f>VLOOKUP(A99,'PLANILHA S DESONERAÇÃO'!$A$11:$J$458,7,FALSE)</f>
        <v>766.75</v>
      </c>
      <c r="Q99" s="176" t="b">
        <f>I99=VLOOKUP(A99,'PLANILHA S DESONERAÇÃO'!$A$11:$J$459,10,)</f>
        <v>1</v>
      </c>
      <c r="R99" s="177">
        <f t="shared" si="3"/>
        <v>0</v>
      </c>
      <c r="S99" s="177">
        <f>R99-'PLANILHA S DESONERAÇÃO'!$J$459</f>
        <v>-29973894.07</v>
      </c>
    </row>
    <row r="100" spans="1:19" ht="22.5" x14ac:dyDescent="0.25">
      <c r="A100" s="142" t="str">
        <f>'PLANILHA S DESONERAÇÃO'!A215</f>
        <v>1.4.9.16</v>
      </c>
      <c r="B100" s="145">
        <f>VLOOKUP(A100,'PLANILHA S DESONERAÇÃO'!$A$12:$J$458,2,FALSE)</f>
        <v>141909</v>
      </c>
      <c r="C100" s="149" t="str">
        <f>VLOOKUP(A100,'PLANILHA S DESONERAÇÃO'!$A$12:$J$458,4,FALSE)</f>
        <v>Tubo de PVC rígido soldável branco, para esgoto, diâmetro 100mm (4"), inclusive conexões</v>
      </c>
      <c r="D100" s="145" t="str">
        <f>VLOOKUP(A100,'PLANILHA S DESONERAÇÃO'!$A$12:$J$458,3,FALSE)</f>
        <v>DER-ES</v>
      </c>
      <c r="E100" s="145"/>
      <c r="F100" s="145" t="str">
        <f>VLOOKUP(A100,'PLANILHA S DESONERAÇÃO'!$A$12:$J$458,5,FALSE)</f>
        <v>m</v>
      </c>
      <c r="G100" s="145">
        <f>VLOOKUP(A100,'PLANILHA S DESONERAÇÃO'!$A$11:$J$458,6,FALSE)</f>
        <v>124</v>
      </c>
      <c r="H100" s="158">
        <f>VLOOKUP(A100,'PLANILHA S DESONERAÇÃO'!$A$12:$J$458,9,FALSE)</f>
        <v>105.17</v>
      </c>
      <c r="I100" s="158">
        <f>SUMIF('PLANILHA S DESONERAÇÃO'!$B$11:$B$458,B100,'PLANILHA S DESONERAÇÃO'!$J$11:$J$458)</f>
        <v>13041.08</v>
      </c>
      <c r="J100" s="439">
        <f>I100/$N$329</f>
        <v>4.0000000000000002E-4</v>
      </c>
      <c r="K100" s="153">
        <f>N100/$N$329</f>
        <v>0.98040000000000005</v>
      </c>
      <c r="L100" s="145" t="str">
        <f>IF(K100&gt;$O$326,$N$327,IF(K100&gt;$O$325,$N$326,$N$325))</f>
        <v>C</v>
      </c>
      <c r="N100" s="112">
        <f t="shared" si="4"/>
        <v>29386324.609999999</v>
      </c>
      <c r="O100" s="112">
        <f>VLOOKUP(A100,'PLANILHA S DESONERAÇÃO'!$A$11:$J$458,7,FALSE)</f>
        <v>84.46</v>
      </c>
      <c r="Q100" s="176" t="b">
        <f>I100=VLOOKUP(A100,'PLANILHA S DESONERAÇÃO'!$A$11:$J$459,10,)</f>
        <v>1</v>
      </c>
      <c r="R100" s="177">
        <f t="shared" si="3"/>
        <v>0</v>
      </c>
      <c r="S100" s="177">
        <f>R100-'PLANILHA S DESONERAÇÃO'!$J$459</f>
        <v>-29973894.07</v>
      </c>
    </row>
    <row r="101" spans="1:19" ht="33.75" x14ac:dyDescent="0.25">
      <c r="A101" s="142" t="str">
        <f>'PLANILHA S DESONERAÇÃO'!A17</f>
        <v>1.1.1.3</v>
      </c>
      <c r="B101" s="145">
        <f>VLOOKUP(A101,'PLANILHA S DESONERAÇÃO'!$A$12:$J$458,2,FALSE)</f>
        <v>20713</v>
      </c>
      <c r="C101" s="149" t="str">
        <f>VLOOKUP(A101,'PLANILHA S DESONERAÇÃO'!$A$12:$J$458,4,FALSE)</f>
        <v>Rede de luz, incl. padrão entrada de energia trifás., cabo de ligação até barracões, quadro de distrib., disj. e chave de força (quando necessário), cons. 20m entre padrão entrada e QDG, conf. projeto (1 utilização)</v>
      </c>
      <c r="D101" s="145" t="str">
        <f>VLOOKUP(A101,'PLANILHA S DESONERAÇÃO'!$A$12:$J$458,3,FALSE)</f>
        <v>DER-ES</v>
      </c>
      <c r="E101" s="145"/>
      <c r="F101" s="145" t="str">
        <f>VLOOKUP(A101,'PLANILHA S DESONERAÇÃO'!$A$12:$J$458,5,FALSE)</f>
        <v>m</v>
      </c>
      <c r="G101" s="145">
        <f>VLOOKUP(A101,'PLANILHA S DESONERAÇÃO'!$A$11:$J$458,6,FALSE)</f>
        <v>20</v>
      </c>
      <c r="H101" s="158">
        <f>VLOOKUP(A101,'PLANILHA S DESONERAÇÃO'!$A$12:$J$458,9,FALSE)</f>
        <v>651.87</v>
      </c>
      <c r="I101" s="158">
        <f>SUMIF('PLANILHA S DESONERAÇÃO'!$B$11:$B$458,B101,'PLANILHA S DESONERAÇÃO'!$J$11:$J$458)</f>
        <v>13037.4</v>
      </c>
      <c r="J101" s="439">
        <f>I101/$N$329</f>
        <v>4.0000000000000002E-4</v>
      </c>
      <c r="K101" s="153">
        <f>N101/$N$329</f>
        <v>0.98082999999999998</v>
      </c>
      <c r="L101" s="145" t="str">
        <f>IF(K101&gt;$O$326,$N$327,IF(K101&gt;$O$325,$N$326,$N$325))</f>
        <v>C</v>
      </c>
      <c r="N101" s="112">
        <f t="shared" si="4"/>
        <v>29399362.010000002</v>
      </c>
      <c r="O101" s="112">
        <f>VLOOKUP(A101,'PLANILHA S DESONERAÇÃO'!$A$11:$J$458,7,FALSE)</f>
        <v>523.51</v>
      </c>
      <c r="Q101" s="176" t="b">
        <f>I101=VLOOKUP(A101,'PLANILHA S DESONERAÇÃO'!$A$11:$J$459,10,)</f>
        <v>1</v>
      </c>
      <c r="R101" s="177">
        <f t="shared" si="3"/>
        <v>0</v>
      </c>
      <c r="S101" s="177">
        <f>R101-'PLANILHA S DESONERAÇÃO'!$J$459</f>
        <v>-29973894.07</v>
      </c>
    </row>
    <row r="102" spans="1:19" ht="22.5" x14ac:dyDescent="0.25">
      <c r="A102" s="142" t="str">
        <f>'PLANILHA S DESONERAÇÃO'!A442</f>
        <v>1.6.2.8</v>
      </c>
      <c r="B102" s="145" t="str">
        <f>VLOOKUP(A102,'PLANILHA S DESONERAÇÃO'!$A$12:$J$458,2,FALSE)</f>
        <v>COMP-78</v>
      </c>
      <c r="C102" s="149" t="str">
        <f>VLOOKUP(A102,'PLANILHA S DESONERAÇÃO'!$A$12:$J$458,4,FALSE)</f>
        <v>Transporte e montagem de Equipamento de içamento: Monovia em perfil metálico com talha elétrica com trole elétrico, carga = 5.000 kg</v>
      </c>
      <c r="D102" s="145" t="str">
        <f>VLOOKUP(A102,'PLANILHA S DESONERAÇÃO'!$A$12:$J$458,3,FALSE)</f>
        <v>Composições Próprias</v>
      </c>
      <c r="E102" s="145"/>
      <c r="F102" s="145" t="str">
        <f>VLOOKUP(A102,'PLANILHA S DESONERAÇÃO'!$A$12:$J$458,5,FALSE)</f>
        <v>un</v>
      </c>
      <c r="G102" s="145">
        <f>VLOOKUP(A102,'PLANILHA S DESONERAÇÃO'!$A$11:$J$458,6,FALSE)</f>
        <v>1</v>
      </c>
      <c r="H102" s="158">
        <f>VLOOKUP(A102,'PLANILHA S DESONERAÇÃO'!$A$12:$J$458,9,FALSE)</f>
        <v>13034.65</v>
      </c>
      <c r="I102" s="158">
        <f>SUMIF('PLANILHA S DESONERAÇÃO'!$B$11:$B$458,B102,'PLANILHA S DESONERAÇÃO'!$J$11:$J$458)</f>
        <v>13034.65</v>
      </c>
      <c r="J102" s="439">
        <f>I102/$N$329</f>
        <v>4.0000000000000002E-4</v>
      </c>
      <c r="K102" s="153">
        <f>N102/$N$329</f>
        <v>0.98126999999999998</v>
      </c>
      <c r="L102" s="145" t="str">
        <f>IF(K102&gt;$O$326,$N$327,IF(K102&gt;$O$325,$N$326,$N$325))</f>
        <v>C</v>
      </c>
      <c r="N102" s="112">
        <f t="shared" si="4"/>
        <v>29412396.66</v>
      </c>
      <c r="O102" s="112">
        <f>VLOOKUP(A102,'PLANILHA S DESONERAÇÃO'!$A$11:$J$458,7,FALSE)</f>
        <v>10467.92</v>
      </c>
      <c r="Q102" s="176" t="b">
        <f>I102=VLOOKUP(A102,'PLANILHA S DESONERAÇÃO'!$A$11:$J$459,10,)</f>
        <v>1</v>
      </c>
      <c r="R102" s="177">
        <f t="shared" si="3"/>
        <v>0</v>
      </c>
      <c r="S102" s="177">
        <f>R102-'PLANILHA S DESONERAÇÃO'!$J$459</f>
        <v>-29973894.07</v>
      </c>
    </row>
    <row r="103" spans="1:19" ht="22.5" x14ac:dyDescent="0.25">
      <c r="A103" s="142" t="str">
        <f>'PLANILHA S DESONERAÇÃO'!A237</f>
        <v>1.4.10.10</v>
      </c>
      <c r="B103" s="145">
        <f>VLOOKUP(A103,'PLANILHA S DESONERAÇÃO'!$A$12:$J$458,2,FALSE)</f>
        <v>200326</v>
      </c>
      <c r="C103" s="149" t="str">
        <f>VLOOKUP(A103,'PLANILHA S DESONERAÇÃO'!$A$12:$J$458,4,FALSE)</f>
        <v>Fornecimento e plantio de grama em placas tipo esmeralda ou amendoim (arachis repens), conforme projeto, inclusive fornecimento de terra vegetal</v>
      </c>
      <c r="D103" s="145" t="str">
        <f>VLOOKUP(A103,'PLANILHA S DESONERAÇÃO'!$A$12:$J$458,3,FALSE)</f>
        <v>DER-ES</v>
      </c>
      <c r="E103" s="145"/>
      <c r="F103" s="145" t="str">
        <f>VLOOKUP(A103,'PLANILHA S DESONERAÇÃO'!$A$12:$J$458,5,FALSE)</f>
        <v>m2</v>
      </c>
      <c r="G103" s="145">
        <f>VLOOKUP(A103,'PLANILHA S DESONERAÇÃO'!$A$11:$J$458,6,FALSE)</f>
        <v>330.9</v>
      </c>
      <c r="H103" s="158">
        <f>VLOOKUP(A103,'PLANILHA S DESONERAÇÃO'!$A$12:$J$458,9,FALSE)</f>
        <v>38.78</v>
      </c>
      <c r="I103" s="158">
        <f>SUMIF('PLANILHA S DESONERAÇÃO'!$B$11:$B$458,B103,'PLANILHA S DESONERAÇÃO'!$J$11:$J$458)</f>
        <v>12832.3</v>
      </c>
      <c r="J103" s="439">
        <f>I103/$N$329</f>
        <v>4.0000000000000002E-4</v>
      </c>
      <c r="K103" s="153">
        <f>N103/$N$329</f>
        <v>0.98170000000000002</v>
      </c>
      <c r="L103" s="145" t="str">
        <f>IF(K103&gt;$O$326,$N$327,IF(K103&gt;$O$325,$N$326,$N$325))</f>
        <v>C</v>
      </c>
      <c r="N103" s="112">
        <f t="shared" si="4"/>
        <v>29425228.960000001</v>
      </c>
      <c r="O103" s="112">
        <f>VLOOKUP(A103,'PLANILHA S DESONERAÇÃO'!$A$11:$J$458,7,FALSE)</f>
        <v>31.14</v>
      </c>
      <c r="Q103" s="176" t="b">
        <f>I103=VLOOKUP(A103,'PLANILHA S DESONERAÇÃO'!$A$11:$J$459,10,)</f>
        <v>1</v>
      </c>
      <c r="R103" s="177">
        <f t="shared" si="3"/>
        <v>0</v>
      </c>
      <c r="S103" s="177">
        <f>R103-'PLANILHA S DESONERAÇÃO'!$J$459</f>
        <v>-29973894.07</v>
      </c>
    </row>
    <row r="104" spans="1:19" x14ac:dyDescent="0.25">
      <c r="A104" s="142" t="str">
        <f>'PLANILHA S DESONERAÇÃO'!A23</f>
        <v>1.1.2.1</v>
      </c>
      <c r="B104" s="145">
        <f>VLOOKUP(A104,'PLANILHA S DESONERAÇÃO'!$A$12:$J$458,2,FALSE)</f>
        <v>20344</v>
      </c>
      <c r="C104" s="149" t="str">
        <f>VLOOKUP(A104,'PLANILHA S DESONERAÇÃO'!$A$12:$J$458,4,FALSE)</f>
        <v>Mobilização e desmobilização de conteiner locado para barracão de obra</v>
      </c>
      <c r="D104" s="145" t="str">
        <f>VLOOKUP(A104,'PLANILHA S DESONERAÇÃO'!$A$12:$J$458,3,FALSE)</f>
        <v>DER-ES</v>
      </c>
      <c r="E104" s="145"/>
      <c r="F104" s="145" t="str">
        <f>VLOOKUP(A104,'PLANILHA S DESONERAÇÃO'!$A$12:$J$458,5,FALSE)</f>
        <v>und</v>
      </c>
      <c r="G104" s="145">
        <f>VLOOKUP(A104,'PLANILHA S DESONERAÇÃO'!$A$11:$J$458,6,FALSE)</f>
        <v>6</v>
      </c>
      <c r="H104" s="158">
        <f>VLOOKUP(A104,'PLANILHA S DESONERAÇÃO'!$A$12:$J$458,9,FALSE)</f>
        <v>2133.65</v>
      </c>
      <c r="I104" s="158">
        <f>SUMIF('PLANILHA S DESONERAÇÃO'!$B$11:$B$458,B104,'PLANILHA S DESONERAÇÃO'!$J$11:$J$458)</f>
        <v>12801.9</v>
      </c>
      <c r="J104" s="439">
        <f>I104/$N$329</f>
        <v>4.0000000000000002E-4</v>
      </c>
      <c r="K104" s="153">
        <f>N104/$N$329</f>
        <v>0.98211999999999999</v>
      </c>
      <c r="L104" s="145" t="str">
        <f>IF(K104&gt;$O$326,$N$327,IF(K104&gt;$O$325,$N$326,$N$325))</f>
        <v>C</v>
      </c>
      <c r="N104" s="112">
        <f t="shared" si="4"/>
        <v>29438030.859999999</v>
      </c>
      <c r="O104" s="112">
        <f>VLOOKUP(A104,'PLANILHA S DESONERAÇÃO'!$A$11:$J$458,7,FALSE)</f>
        <v>1713.5</v>
      </c>
      <c r="Q104" s="176" t="b">
        <f>I104=VLOOKUP(A104,'PLANILHA S DESONERAÇÃO'!$A$11:$J$459,10,)</f>
        <v>1</v>
      </c>
      <c r="R104" s="177">
        <f t="shared" si="3"/>
        <v>0</v>
      </c>
      <c r="S104" s="177">
        <f>R104-'PLANILHA S DESONERAÇÃO'!$J$459</f>
        <v>-29973894.07</v>
      </c>
    </row>
    <row r="105" spans="1:19" ht="33.75" x14ac:dyDescent="0.25">
      <c r="A105" s="142" t="str">
        <f>'PLANILHA S DESONERAÇÃO'!A16</f>
        <v>1.1.1.2</v>
      </c>
      <c r="B105" s="145">
        <f>VLOOKUP(A105,'PLANILHA S DESONERAÇÃO'!$A$12:$J$458,2,FALSE)</f>
        <v>20714</v>
      </c>
      <c r="C105" s="149" t="str">
        <f>VLOOKUP(A105,'PLANILHA S DESONERAÇÃO'!$A$12:$J$458,4,FALSE)</f>
        <v>Rede de esgoto, contendo fossa e filtro, inclusive tubos e conexões de ligação entre caixas, considerando distância de 25m, conforme projeto (1 utilização)</v>
      </c>
      <c r="D105" s="145" t="str">
        <f>VLOOKUP(A105,'PLANILHA S DESONERAÇÃO'!$A$12:$J$458,3,FALSE)</f>
        <v>DER-ES</v>
      </c>
      <c r="E105" s="145"/>
      <c r="F105" s="145" t="str">
        <f>VLOOKUP(A105,'PLANILHA S DESONERAÇÃO'!$A$12:$J$458,5,FALSE)</f>
        <v>m</v>
      </c>
      <c r="G105" s="145">
        <f>VLOOKUP(A105,'PLANILHA S DESONERAÇÃO'!$A$11:$J$458,6,FALSE)</f>
        <v>25</v>
      </c>
      <c r="H105" s="158">
        <f>VLOOKUP(A105,'PLANILHA S DESONERAÇÃO'!$A$12:$J$458,9,FALSE)</f>
        <v>499.99</v>
      </c>
      <c r="I105" s="158">
        <f>SUMIF('PLANILHA S DESONERAÇÃO'!$B$11:$B$458,B105,'PLANILHA S DESONERAÇÃO'!$J$11:$J$458)</f>
        <v>12499.75</v>
      </c>
      <c r="J105" s="439">
        <f>I105/$N$329</f>
        <v>4.0000000000000002E-4</v>
      </c>
      <c r="K105" s="153">
        <f>N105/$N$329</f>
        <v>0.98253999999999997</v>
      </c>
      <c r="L105" s="145" t="str">
        <f>IF(K105&gt;$O$326,$N$327,IF(K105&gt;$O$325,$N$326,$N$325))</f>
        <v>C</v>
      </c>
      <c r="N105" s="112">
        <f t="shared" si="4"/>
        <v>29450530.609999999</v>
      </c>
      <c r="O105" s="112">
        <f>VLOOKUP(A105,'PLANILHA S DESONERAÇÃO'!$A$11:$J$458,7,FALSE)</f>
        <v>401.53</v>
      </c>
      <c r="Q105" s="176" t="b">
        <f>I105=VLOOKUP(A105,'PLANILHA S DESONERAÇÃO'!$A$11:$J$459,10,)</f>
        <v>1</v>
      </c>
      <c r="R105" s="177">
        <f t="shared" si="3"/>
        <v>0</v>
      </c>
      <c r="S105" s="177">
        <f>R105-'PLANILHA S DESONERAÇÃO'!$J$459</f>
        <v>-29973894.07</v>
      </c>
    </row>
    <row r="106" spans="1:19" ht="45" x14ac:dyDescent="0.25">
      <c r="A106" s="142" t="str">
        <f>'PLANILHA S DESONERAÇÃO'!A25</f>
        <v>1.1.2.3</v>
      </c>
      <c r="B106" s="145">
        <f>VLOOKUP(A106,'PLANILHA S DESONERAÇÃO'!$A$12:$J$458,2,FALSE)</f>
        <v>20353</v>
      </c>
      <c r="C106" s="149" t="str">
        <f>VLOOKUP(A106,'PLANILHA S DESONERAÇÃO'!$A$12:$J$458,4,FALSE)</f>
        <v>Aluguel mensal container para refeitorio, incl. porta, 2 janelas, abert p/ ar cond., 2 pt iluminação, 2 tomadas elét. e 1 tomada telef. Isolamento térmico (paredes e teto), piso em comp. Naval pintado, cert. NR18, incl. laudo descontaminação.</v>
      </c>
      <c r="D106" s="145" t="str">
        <f>VLOOKUP(A106,'PLANILHA S DESONERAÇÃO'!$A$12:$J$458,3,FALSE)</f>
        <v>DER-ES</v>
      </c>
      <c r="E106" s="145"/>
      <c r="F106" s="145" t="str">
        <f>VLOOKUP(A106,'PLANILHA S DESONERAÇÃO'!$A$12:$J$458,5,FALSE)</f>
        <v>ms</v>
      </c>
      <c r="G106" s="145">
        <f>VLOOKUP(A106,'PLANILHA S DESONERAÇÃO'!$A$11:$J$458,6,FALSE)</f>
        <v>9</v>
      </c>
      <c r="H106" s="158">
        <f>VLOOKUP(A106,'PLANILHA S DESONERAÇÃO'!$A$12:$J$458,9,FALSE)</f>
        <v>1362.56</v>
      </c>
      <c r="I106" s="158">
        <f>SUMIF('PLANILHA S DESONERAÇÃO'!$B$11:$B$458,B106,'PLANILHA S DESONERAÇÃO'!$J$11:$J$458)</f>
        <v>12263.04</v>
      </c>
      <c r="J106" s="439">
        <f>I106/$N$329</f>
        <v>4.0000000000000002E-4</v>
      </c>
      <c r="K106" s="153">
        <f>N106/$N$329</f>
        <v>0.98294999999999999</v>
      </c>
      <c r="L106" s="145" t="str">
        <f>IF(K106&gt;$O$326,$N$327,IF(K106&gt;$O$325,$N$326,$N$325))</f>
        <v>C</v>
      </c>
      <c r="N106" s="112">
        <f t="shared" si="4"/>
        <v>29462793.649999999</v>
      </c>
      <c r="O106" s="112">
        <f>VLOOKUP(A106,'PLANILHA S DESONERAÇÃO'!$A$11:$J$458,7,FALSE)</f>
        <v>1094.25</v>
      </c>
      <c r="Q106" s="176" t="b">
        <f>I106=VLOOKUP(A106,'PLANILHA S DESONERAÇÃO'!$A$11:$J$459,10,)</f>
        <v>1</v>
      </c>
      <c r="R106" s="177">
        <f t="shared" si="3"/>
        <v>0</v>
      </c>
      <c r="S106" s="177">
        <f>R106-'PLANILHA S DESONERAÇÃO'!$J$459</f>
        <v>-29973894.07</v>
      </c>
    </row>
    <row r="107" spans="1:19" x14ac:dyDescent="0.25">
      <c r="A107" s="142" t="str">
        <f>'PLANILHA S DESONERAÇÃO'!A42</f>
        <v>1.3.7</v>
      </c>
      <c r="B107" s="145">
        <f>VLOOKUP(A107,'PLANILHA S DESONERAÇÃO'!$A$12:$J$458,2,FALSE)</f>
        <v>407820</v>
      </c>
      <c r="C107" s="149" t="str">
        <f>VLOOKUP(A107,'PLANILHA S DESONERAÇÃO'!$A$12:$J$458,4,FALSE)</f>
        <v>Armação em aço CA-60 - fornecimento, preparo e colocação</v>
      </c>
      <c r="D107" s="145" t="str">
        <f>VLOOKUP(A107,'PLANILHA S DESONERAÇÃO'!$A$12:$J$458,3,FALSE)</f>
        <v>SICRO</v>
      </c>
      <c r="E107" s="145"/>
      <c r="F107" s="145" t="str">
        <f>VLOOKUP(A107,'PLANILHA S DESONERAÇÃO'!$A$12:$J$458,5,FALSE)</f>
        <v>kg</v>
      </c>
      <c r="G107" s="145">
        <f>VLOOKUP(A107,'PLANILHA S DESONERAÇÃO'!$A$11:$J$458,6,FALSE)</f>
        <v>625</v>
      </c>
      <c r="H107" s="158">
        <f>VLOOKUP(A107,'PLANILHA S DESONERAÇÃO'!$A$12:$J$458,9,FALSE)</f>
        <v>16.47</v>
      </c>
      <c r="I107" s="158">
        <f>SUMIF('PLANILHA S DESONERAÇÃO'!$B$11:$B$458,B107,'PLANILHA S DESONERAÇÃO'!$J$11:$J$458)</f>
        <v>11578.41</v>
      </c>
      <c r="J107" s="439">
        <f>I107/$N$329</f>
        <v>4.0000000000000002E-4</v>
      </c>
      <c r="K107" s="153">
        <f>N107/$N$329</f>
        <v>0.98333000000000004</v>
      </c>
      <c r="L107" s="145" t="str">
        <f>IF(K107&gt;$O$326,$N$327,IF(K107&gt;$O$325,$N$326,$N$325))</f>
        <v>C</v>
      </c>
      <c r="N107" s="112">
        <f t="shared" si="4"/>
        <v>29474372.059999999</v>
      </c>
      <c r="O107" s="112">
        <f>VLOOKUP(A107,'PLANILHA S DESONERAÇÃO'!$A$11:$J$458,7,FALSE)</f>
        <v>13.23</v>
      </c>
      <c r="Q107" s="176" t="b">
        <f>I107=VLOOKUP(A107,'PLANILHA S DESONERAÇÃO'!$A$11:$J$459,10,)</f>
        <v>0</v>
      </c>
      <c r="R107" s="177">
        <f t="shared" si="3"/>
        <v>0</v>
      </c>
      <c r="S107" s="177">
        <f>R107-'PLANILHA S DESONERAÇÃO'!$J$459</f>
        <v>-29973894.07</v>
      </c>
    </row>
    <row r="108" spans="1:19" ht="45" x14ac:dyDescent="0.25">
      <c r="A108" s="142" t="str">
        <f>'PLANILHA S DESONERAÇÃO'!A26</f>
        <v>1.1.2.4</v>
      </c>
      <c r="B108" s="145">
        <f>VLOOKUP(A108,'PLANILHA S DESONERAÇÃO'!$A$12:$J$458,2,FALSE)</f>
        <v>20355</v>
      </c>
      <c r="C108" s="149" t="str">
        <f>VLOOKUP(A108,'PLANILHA S DESONERAÇÃO'!$A$12:$J$458,4,FALSE)</f>
        <v>Aluguel mensal container sanitário, incl porta, básc, 2 ptos luz, 1 pto aterram., 3vasos, 3lavatórios, calha mictório, 6 chuveiros (1 eletrico), torn.,registros, piso comp. Naval pintado, cert NR18 e laudo descontaminação</v>
      </c>
      <c r="D108" s="145" t="str">
        <f>VLOOKUP(A108,'PLANILHA S DESONERAÇÃO'!$A$12:$J$458,3,FALSE)</f>
        <v>DER-ES</v>
      </c>
      <c r="E108" s="145"/>
      <c r="F108" s="145" t="str">
        <f>VLOOKUP(A108,'PLANILHA S DESONERAÇÃO'!$A$12:$J$458,5,FALSE)</f>
        <v>ms</v>
      </c>
      <c r="G108" s="145">
        <f>VLOOKUP(A108,'PLANILHA S DESONERAÇÃO'!$A$11:$J$458,6,FALSE)</f>
        <v>9</v>
      </c>
      <c r="H108" s="158">
        <f>VLOOKUP(A108,'PLANILHA S DESONERAÇÃO'!$A$12:$J$458,9,FALSE)</f>
        <v>1277.1600000000001</v>
      </c>
      <c r="I108" s="158">
        <f>SUMIF('PLANILHA S DESONERAÇÃO'!$B$11:$B$458,B108,'PLANILHA S DESONERAÇÃO'!$J$11:$J$458)</f>
        <v>11494.44</v>
      </c>
      <c r="J108" s="439">
        <f>I108/$N$329</f>
        <v>4.0000000000000002E-4</v>
      </c>
      <c r="K108" s="153">
        <f>N108/$N$329</f>
        <v>0.98372000000000004</v>
      </c>
      <c r="L108" s="145" t="str">
        <f>IF(K108&gt;$O$326,$N$327,IF(K108&gt;$O$325,$N$326,$N$325))</f>
        <v>C</v>
      </c>
      <c r="N108" s="112">
        <f t="shared" si="4"/>
        <v>29485866.5</v>
      </c>
      <c r="O108" s="112">
        <f>VLOOKUP(A108,'PLANILHA S DESONERAÇÃO'!$A$11:$J$458,7,FALSE)</f>
        <v>1025.67</v>
      </c>
      <c r="Q108" s="176" t="b">
        <f>I108=VLOOKUP(A108,'PLANILHA S DESONERAÇÃO'!$A$11:$J$459,10,)</f>
        <v>1</v>
      </c>
      <c r="R108" s="177">
        <f t="shared" si="3"/>
        <v>0</v>
      </c>
      <c r="S108" s="177">
        <f>R108-'PLANILHA S DESONERAÇÃO'!$J$459</f>
        <v>-29973894.07</v>
      </c>
    </row>
    <row r="109" spans="1:19" ht="56.25" x14ac:dyDescent="0.25">
      <c r="A109" s="142" t="str">
        <f>'PLANILHA S DESONERAÇÃO'!A159</f>
        <v>1.4.5.1</v>
      </c>
      <c r="B109" s="145">
        <f>VLOOKUP(A109,'PLANILHA S DESONERAÇÃO'!$A$12:$J$458,2,FALSE)</f>
        <v>102362</v>
      </c>
      <c r="C109" s="149" t="str">
        <f>VLOOKUP(A109,'PLANILHA S DESONERAÇÃO'!$A$12:$J$458,4,FALSE)</f>
        <v>ALAMBRADO PARA QUADRA POLIESPORTIVA, ESTRUTURADO POR TUBOS DE ACO GALVANIZADO, (MONTANTES COM DIAMETRO 2", TRAVESSAS E ESCORAS COM DIÂMETRO 1 ¼?), COM TELA DE ARAME GALVANIZADO, FIO 14 BWG E MALHA QUADRADA 5X5CM (EXCETO MURETA). AF_03/2021</v>
      </c>
      <c r="D109" s="145" t="str">
        <f>VLOOKUP(A109,'PLANILHA S DESONERAÇÃO'!$A$12:$J$458,3,FALSE)</f>
        <v>SINAPI</v>
      </c>
      <c r="E109" s="145"/>
      <c r="F109" s="145" t="str">
        <f>VLOOKUP(A109,'PLANILHA S DESONERAÇÃO'!$A$12:$J$458,5,FALSE)</f>
        <v>M2</v>
      </c>
      <c r="G109" s="145">
        <f>VLOOKUP(A109,'PLANILHA S DESONERAÇÃO'!$A$11:$J$458,6,FALSE)</f>
        <v>38.79</v>
      </c>
      <c r="H109" s="158">
        <f>VLOOKUP(A109,'PLANILHA S DESONERAÇÃO'!$A$12:$J$458,9,FALSE)</f>
        <v>285.2</v>
      </c>
      <c r="I109" s="158">
        <f>SUMIF('PLANILHA S DESONERAÇÃO'!$B$11:$B$458,B109,'PLANILHA S DESONERAÇÃO'!$J$11:$J$458)</f>
        <v>11062.91</v>
      </c>
      <c r="J109" s="439">
        <f>I109/$N$329</f>
        <v>4.0000000000000002E-4</v>
      </c>
      <c r="K109" s="153">
        <f>N109/$N$329</f>
        <v>0.98409000000000002</v>
      </c>
      <c r="L109" s="145" t="str">
        <f>IF(K109&gt;$O$326,$N$327,IF(K109&gt;$O$325,$N$326,$N$325))</f>
        <v>C</v>
      </c>
      <c r="N109" s="112">
        <f t="shared" si="4"/>
        <v>29496929.41</v>
      </c>
      <c r="O109" s="112">
        <f>VLOOKUP(A109,'PLANILHA S DESONERAÇÃO'!$A$11:$J$458,7,FALSE)</f>
        <v>229.04</v>
      </c>
      <c r="Q109" s="176" t="b">
        <f>I109=VLOOKUP(A109,'PLANILHA S DESONERAÇÃO'!$A$11:$J$459,10,)</f>
        <v>1</v>
      </c>
      <c r="R109" s="177">
        <f t="shared" ref="R109:R140" si="5">$I$327</f>
        <v>0</v>
      </c>
      <c r="S109" s="177">
        <f>R109-'PLANILHA S DESONERAÇÃO'!$J$459</f>
        <v>-29973894.07</v>
      </c>
    </row>
    <row r="110" spans="1:19" ht="45" x14ac:dyDescent="0.25">
      <c r="A110" s="142" t="str">
        <f>'PLANILHA S DESONERAÇÃO'!A34</f>
        <v>1.2.1.2</v>
      </c>
      <c r="B110" s="145">
        <f>VLOOKUP(A110,'PLANILHA S DESONERAÇÃO'!$A$12:$J$458,2,FALSE)</f>
        <v>7043</v>
      </c>
      <c r="C110" s="149" t="str">
        <f>VLOOKUP(A110,'PLANILHA S DESONERAÇÃO'!$A$12:$J$458,4,FALSE)</f>
        <v>MOTOBOMBA TRASH (PARA ÁGUA SUJA) AUTO ESCORVANTE, MOTOR GASOLINA DE 6,41 HP, DIÂMETROS DE SUCÇÃO X RECALQUE: 3" X 3", HM/Q = 10 MCA / 60 M3/H A 23 MCA / 0 M3/H - CHI DIURNO. AF_10/2014 (CONSIDERANDO 4 BOMBAS A DISPOSIÇÃO DURANTE 9 MESES)</v>
      </c>
      <c r="D110" s="145" t="str">
        <f>VLOOKUP(A110,'PLANILHA S DESONERAÇÃO'!$A$12:$J$458,3,FALSE)</f>
        <v>SINAPI</v>
      </c>
      <c r="E110" s="145"/>
      <c r="F110" s="145" t="str">
        <f>VLOOKUP(A110,'PLANILHA S DESONERAÇÃO'!$A$12:$J$458,5,FALSE)</f>
        <v>CHI</v>
      </c>
      <c r="G110" s="145">
        <f>VLOOKUP(A110,'PLANILHA S DESONERAÇÃO'!$A$11:$J$458,6,FALSE)</f>
        <v>25920</v>
      </c>
      <c r="H110" s="158">
        <f>VLOOKUP(A110,'PLANILHA S DESONERAÇÃO'!$A$12:$J$458,9,FALSE)</f>
        <v>0.42</v>
      </c>
      <c r="I110" s="158">
        <f>SUMIF('PLANILHA S DESONERAÇÃO'!$B$11:$B$458,B110,'PLANILHA S DESONERAÇÃO'!$J$11:$J$458)</f>
        <v>10886.4</v>
      </c>
      <c r="J110" s="439">
        <f>I110/$N$329</f>
        <v>4.0000000000000002E-4</v>
      </c>
      <c r="K110" s="153">
        <f>N110/$N$329</f>
        <v>0.98445000000000005</v>
      </c>
      <c r="L110" s="145" t="str">
        <f>IF(K110&gt;$O$326,$N$327,IF(K110&gt;$O$325,$N$326,$N$325))</f>
        <v>C</v>
      </c>
      <c r="N110" s="112">
        <f t="shared" si="4"/>
        <v>29507815.809999999</v>
      </c>
      <c r="O110" s="112">
        <f>VLOOKUP(A110,'PLANILHA S DESONERAÇÃO'!$A$11:$J$458,7,FALSE)</f>
        <v>0.34</v>
      </c>
      <c r="Q110" s="176" t="b">
        <f>I110=VLOOKUP(A110,'PLANILHA S DESONERAÇÃO'!$A$11:$J$459,10,)</f>
        <v>1</v>
      </c>
      <c r="R110" s="177">
        <f t="shared" si="5"/>
        <v>0</v>
      </c>
      <c r="S110" s="177">
        <f>R110-'PLANILHA S DESONERAÇÃO'!$J$459</f>
        <v>-29973894.07</v>
      </c>
    </row>
    <row r="111" spans="1:19" ht="22.5" x14ac:dyDescent="0.25">
      <c r="A111" s="142" t="str">
        <f>'PLANILHA S DESONERAÇÃO'!A93</f>
        <v>1.3.26.10</v>
      </c>
      <c r="B111" s="145">
        <f>VLOOKUP(A111,'PLANILHA S DESONERAÇÃO'!$A$12:$J$458,2,FALSE)</f>
        <v>40639</v>
      </c>
      <c r="C111" s="149" t="str">
        <f>VLOOKUP(A111,'PLANILHA S DESONERAÇÃO'!$A$12:$J$458,4,FALSE)</f>
        <v>Dreno vertical D = 75 mm em PVC, com geotêxtil não tecido resistência longitudinal 16 kN/m</v>
      </c>
      <c r="D111" s="145" t="str">
        <f>VLOOKUP(A111,'PLANILHA S DESONERAÇÃO'!$A$12:$J$458,3,FALSE)</f>
        <v>DER-ES</v>
      </c>
      <c r="E111" s="145"/>
      <c r="F111" s="145" t="str">
        <f>VLOOKUP(A111,'PLANILHA S DESONERAÇÃO'!$A$12:$J$458,5,FALSE)</f>
        <v>M</v>
      </c>
      <c r="G111" s="145">
        <f>VLOOKUP(A111,'PLANILHA S DESONERAÇÃO'!$A$11:$J$458,6,FALSE)</f>
        <v>13.75</v>
      </c>
      <c r="H111" s="158">
        <f>VLOOKUP(A111,'PLANILHA S DESONERAÇÃO'!$A$12:$J$458,9,FALSE)</f>
        <v>783.12</v>
      </c>
      <c r="I111" s="158">
        <f>SUMIF('PLANILHA S DESONERAÇÃO'!$B$11:$B$458,B111,'PLANILHA S DESONERAÇÃO'!$J$11:$J$458)</f>
        <v>10767.9</v>
      </c>
      <c r="J111" s="439">
        <f>I111/$N$329</f>
        <v>4.0000000000000002E-4</v>
      </c>
      <c r="K111" s="153">
        <f>N111/$N$329</f>
        <v>0.98480999999999996</v>
      </c>
      <c r="L111" s="145" t="str">
        <f>IF(K111&gt;$O$326,$N$327,IF(K111&gt;$O$325,$N$326,$N$325))</f>
        <v>C</v>
      </c>
      <c r="N111" s="112">
        <f t="shared" si="4"/>
        <v>29518583.710000001</v>
      </c>
      <c r="O111" s="112">
        <f>VLOOKUP(A111,'PLANILHA S DESONERAÇÃO'!$A$11:$J$458,7,FALSE)</f>
        <v>628.91</v>
      </c>
      <c r="Q111" s="176" t="b">
        <f>I111=VLOOKUP(A111,'PLANILHA S DESONERAÇÃO'!$A$11:$J$459,10,)</f>
        <v>1</v>
      </c>
      <c r="R111" s="177">
        <f t="shared" si="5"/>
        <v>0</v>
      </c>
      <c r="S111" s="177">
        <f>R111-'PLANILHA S DESONERAÇÃO'!$J$459</f>
        <v>-29973894.07</v>
      </c>
    </row>
    <row r="112" spans="1:19" ht="45" x14ac:dyDescent="0.25">
      <c r="A112" s="142" t="str">
        <f>'PLANILHA S DESONERAÇÃO'!A315</f>
        <v>1.5.2.5.4</v>
      </c>
      <c r="B112" s="145" t="str">
        <f>VLOOKUP(A112,'PLANILHA S DESONERAÇÃO'!$A$12:$J$458,2,FALSE)</f>
        <v>COMP-37</v>
      </c>
      <c r="C112" s="149" t="str">
        <f>VLOOKUP(A112,'PLANILHA S DESONERAÇÃO'!$A$12:$J$458,4,FALSE)</f>
        <v>Poste telecônico reto, em aço galvanizado, com flange / flangeado na base, com chumbadores e demais peças para fixação, pintura eletrostática a quente em poliéster, 2500 mm. Com 01 luminária no formato pétala, LED 23W-220V, IP65.</v>
      </c>
      <c r="D112" s="145" t="str">
        <f>VLOOKUP(A112,'PLANILHA S DESONERAÇÃO'!$A$12:$J$458,3,FALSE)</f>
        <v>Composições Próprias</v>
      </c>
      <c r="E112" s="145"/>
      <c r="F112" s="145" t="str">
        <f>VLOOKUP(A112,'PLANILHA S DESONERAÇÃO'!$A$12:$J$458,5,FALSE)</f>
        <v>UN</v>
      </c>
      <c r="G112" s="145">
        <f>VLOOKUP(A112,'PLANILHA S DESONERAÇÃO'!$A$11:$J$458,6,FALSE)</f>
        <v>8</v>
      </c>
      <c r="H112" s="158">
        <f>VLOOKUP(A112,'PLANILHA S DESONERAÇÃO'!$A$12:$J$458,9,FALSE)</f>
        <v>1312.66</v>
      </c>
      <c r="I112" s="158">
        <f>SUMIF('PLANILHA S DESONERAÇÃO'!$B$11:$B$458,B112,'PLANILHA S DESONERAÇÃO'!$J$11:$J$458)</f>
        <v>10501.28</v>
      </c>
      <c r="J112" s="439">
        <f>I112/$N$329</f>
        <v>4.0000000000000002E-4</v>
      </c>
      <c r="K112" s="153">
        <f>N112/$N$329</f>
        <v>0.98516000000000004</v>
      </c>
      <c r="L112" s="145" t="str">
        <f>IF(K112&gt;$O$326,$N$327,IF(K112&gt;$O$325,$N$326,$N$325))</f>
        <v>C</v>
      </c>
      <c r="N112" s="112">
        <f t="shared" si="4"/>
        <v>29529084.989999998</v>
      </c>
      <c r="O112" s="112">
        <f>VLOOKUP(A112,'PLANILHA S DESONERAÇÃO'!$A$11:$J$458,7,FALSE)</f>
        <v>1054.18</v>
      </c>
      <c r="Q112" s="176" t="b">
        <f>I112=VLOOKUP(A112,'PLANILHA S DESONERAÇÃO'!$A$11:$J$459,10,)</f>
        <v>1</v>
      </c>
      <c r="R112" s="177">
        <f t="shared" si="5"/>
        <v>0</v>
      </c>
      <c r="S112" s="177">
        <f>R112-'PLANILHA S DESONERAÇÃO'!$J$459</f>
        <v>-29973894.07</v>
      </c>
    </row>
    <row r="113" spans="1:19" x14ac:dyDescent="0.25">
      <c r="A113" s="142" t="str">
        <f>'PLANILHA S DESONERAÇÃO'!A272</f>
        <v>1.5.2.1.3</v>
      </c>
      <c r="B113" s="145">
        <f>VLOOKUP(A113,'PLANILHA S DESONERAÇÃO'!$A$12:$J$458,2,FALSE)</f>
        <v>4221</v>
      </c>
      <c r="C113" s="149" t="str">
        <f>VLOOKUP(A113,'PLANILHA S DESONERAÇÃO'!$A$12:$J$458,4,FALSE)</f>
        <v>OLEO DIESEL COMBUSTIVEL COMUM - BDI = 14,02</v>
      </c>
      <c r="D113" s="145" t="str">
        <f>VLOOKUP(A113,'PLANILHA S DESONERAÇÃO'!$A$12:$J$458,3,FALSE)</f>
        <v>SINAPI</v>
      </c>
      <c r="E113" s="145"/>
      <c r="F113" s="145" t="str">
        <f>VLOOKUP(A113,'PLANILHA S DESONERAÇÃO'!$A$12:$J$458,5,FALSE)</f>
        <v>unid</v>
      </c>
      <c r="G113" s="145">
        <f>VLOOKUP(A113,'PLANILHA S DESONERAÇÃO'!$A$11:$J$458,6,FALSE)</f>
        <v>1500</v>
      </c>
      <c r="H113" s="158">
        <f>VLOOKUP(A113,'PLANILHA S DESONERAÇÃO'!$A$12:$J$458,9,FALSE)</f>
        <v>6.86</v>
      </c>
      <c r="I113" s="158">
        <f>SUMIF('PLANILHA S DESONERAÇÃO'!$B$11:$B$458,B113,'PLANILHA S DESONERAÇÃO'!$J$11:$J$458)</f>
        <v>10290</v>
      </c>
      <c r="J113" s="439">
        <f>I113/$N$329</f>
        <v>2.9999999999999997E-4</v>
      </c>
      <c r="K113" s="153">
        <f>N113/$N$329</f>
        <v>0.98550000000000004</v>
      </c>
      <c r="L113" s="145" t="str">
        <f>IF(K113&gt;$O$326,$N$327,IF(K113&gt;$O$325,$N$326,$N$325))</f>
        <v>C</v>
      </c>
      <c r="N113" s="112">
        <f t="shared" si="4"/>
        <v>29539374.989999998</v>
      </c>
      <c r="O113" s="112">
        <f>VLOOKUP(A113,'PLANILHA S DESONERAÇÃO'!$A$11:$J$458,7,FALSE)</f>
        <v>6.02</v>
      </c>
      <c r="Q113" s="176" t="b">
        <f>I113=VLOOKUP(A113,'PLANILHA S DESONERAÇÃO'!$A$11:$J$459,10,)</f>
        <v>1</v>
      </c>
      <c r="R113" s="177">
        <f t="shared" si="5"/>
        <v>0</v>
      </c>
      <c r="S113" s="177">
        <f>R113-'PLANILHA S DESONERAÇÃO'!$J$459</f>
        <v>-29973894.07</v>
      </c>
    </row>
    <row r="114" spans="1:19" ht="45" x14ac:dyDescent="0.25">
      <c r="A114" s="142" t="str">
        <f>'PLANILHA S DESONERAÇÃO'!A171</f>
        <v>1.4.6.10</v>
      </c>
      <c r="B114" s="145">
        <f>VLOOKUP(A114,'PLANILHA S DESONERAÇÃO'!$A$12:$J$458,2,FALSE)</f>
        <v>90104</v>
      </c>
      <c r="C114" s="149" t="str">
        <f>VLOOKUP(A114,'PLANILHA S DESONERAÇÃO'!$A$12:$J$458,4,FALSE)</f>
        <v>Estrutura de madeira de lei tipo Paraju, peroba mica, angelim pedra ou equivalente para telhado de telhas cerâmicas tipo capa e canal c/ tesouras, pilares, vigas, terças, caibros e ripas, incl. trat. c/cupinicida, exclusive telhas</v>
      </c>
      <c r="D114" s="145" t="str">
        <f>VLOOKUP(A114,'PLANILHA S DESONERAÇÃO'!$A$12:$J$458,3,FALSE)</f>
        <v>DER-ES</v>
      </c>
      <c r="E114" s="145"/>
      <c r="F114" s="145" t="str">
        <f>VLOOKUP(A114,'PLANILHA S DESONERAÇÃO'!$A$12:$J$458,5,FALSE)</f>
        <v>m2</v>
      </c>
      <c r="G114" s="145">
        <f>VLOOKUP(A114,'PLANILHA S DESONERAÇÃO'!$A$11:$J$458,6,FALSE)</f>
        <v>18</v>
      </c>
      <c r="H114" s="158">
        <f>VLOOKUP(A114,'PLANILHA S DESONERAÇÃO'!$A$12:$J$458,9,FALSE)</f>
        <v>571.58000000000004</v>
      </c>
      <c r="I114" s="158">
        <f>SUMIF('PLANILHA S DESONERAÇÃO'!$B$11:$B$458,B114,'PLANILHA S DESONERAÇÃO'!$J$11:$J$458)</f>
        <v>10288.44</v>
      </c>
      <c r="J114" s="439">
        <f>I114/$N$329</f>
        <v>2.9999999999999997E-4</v>
      </c>
      <c r="K114" s="153">
        <f>N114/$N$329</f>
        <v>0.98585</v>
      </c>
      <c r="L114" s="145" t="str">
        <f>IF(K114&gt;$O$326,$N$327,IF(K114&gt;$O$325,$N$326,$N$325))</f>
        <v>C</v>
      </c>
      <c r="N114" s="112">
        <f t="shared" si="4"/>
        <v>29549663.43</v>
      </c>
      <c r="O114" s="112">
        <f>VLOOKUP(A114,'PLANILHA S DESONERAÇÃO'!$A$11:$J$458,7,FALSE)</f>
        <v>459.03</v>
      </c>
      <c r="Q114" s="176" t="b">
        <f>I114=VLOOKUP(A114,'PLANILHA S DESONERAÇÃO'!$A$11:$J$459,10,)</f>
        <v>1</v>
      </c>
      <c r="R114" s="177">
        <f t="shared" si="5"/>
        <v>0</v>
      </c>
      <c r="S114" s="177">
        <f>R114-'PLANILHA S DESONERAÇÃO'!$J$459</f>
        <v>-29973894.07</v>
      </c>
    </row>
    <row r="115" spans="1:19" x14ac:dyDescent="0.25">
      <c r="A115" s="142" t="str">
        <f>'PLANILHA S DESONERAÇÃO'!A259</f>
        <v>1.5.1.5.3</v>
      </c>
      <c r="B115" s="145">
        <f>VLOOKUP(A115,'PLANILHA S DESONERAÇÃO'!$A$12:$J$458,2,FALSE)</f>
        <v>151127</v>
      </c>
      <c r="C115" s="149" t="str">
        <f>VLOOKUP(A115,'PLANILHA S DESONERAÇÃO'!$A$12:$J$458,4,FALSE)</f>
        <v>Eletroduto de PVC rígido roscável, diâm. 1" (32mm), inclusive conexões</v>
      </c>
      <c r="D115" s="145" t="str">
        <f>VLOOKUP(A115,'PLANILHA S DESONERAÇÃO'!$A$12:$J$458,3,FALSE)</f>
        <v>DER-ES</v>
      </c>
      <c r="E115" s="145"/>
      <c r="F115" s="145" t="str">
        <f>VLOOKUP(A115,'PLANILHA S DESONERAÇÃO'!$A$12:$J$458,5,FALSE)</f>
        <v>m</v>
      </c>
      <c r="G115" s="145">
        <f>VLOOKUP(A115,'PLANILHA S DESONERAÇÃO'!$A$11:$J$458,6,FALSE)</f>
        <v>222</v>
      </c>
      <c r="H115" s="158">
        <f>VLOOKUP(A115,'PLANILHA S DESONERAÇÃO'!$A$12:$J$458,9,FALSE)</f>
        <v>30.87</v>
      </c>
      <c r="I115" s="158">
        <f>SUMIF('PLANILHA S DESONERAÇÃO'!$B$11:$B$458,B115,'PLANILHA S DESONERAÇÃO'!$J$11:$J$458)</f>
        <v>9785.7900000000009</v>
      </c>
      <c r="J115" s="439">
        <f>I115/$N$329</f>
        <v>2.9999999999999997E-4</v>
      </c>
      <c r="K115" s="153">
        <f>N115/$N$329</f>
        <v>0.98616999999999999</v>
      </c>
      <c r="L115" s="145" t="str">
        <f>IF(K115&gt;$O$326,$N$327,IF(K115&gt;$O$325,$N$326,$N$325))</f>
        <v>C</v>
      </c>
      <c r="N115" s="112">
        <f t="shared" si="4"/>
        <v>29559449.219999999</v>
      </c>
      <c r="O115" s="112">
        <f>VLOOKUP(A115,'PLANILHA S DESONERAÇÃO'!$A$11:$J$458,7,FALSE)</f>
        <v>24.79</v>
      </c>
      <c r="Q115" s="176" t="b">
        <f>I115=VLOOKUP(A115,'PLANILHA S DESONERAÇÃO'!$A$11:$J$459,10,)</f>
        <v>0</v>
      </c>
      <c r="R115" s="177">
        <f t="shared" si="5"/>
        <v>0</v>
      </c>
      <c r="S115" s="177">
        <f>R115-'PLANILHA S DESONERAÇÃO'!$J$459</f>
        <v>-29973894.07</v>
      </c>
    </row>
    <row r="116" spans="1:19" ht="22.5" x14ac:dyDescent="0.25">
      <c r="A116" s="142" t="str">
        <f>'PLANILHA S DESONERAÇÃO'!A367</f>
        <v>1.5.4.1</v>
      </c>
      <c r="B116" s="145">
        <f>VLOOKUP(A116,'PLANILHA S DESONERAÇÃO'!$A$12:$J$458,2,FALSE)</f>
        <v>160318</v>
      </c>
      <c r="C116" s="149" t="str">
        <f>VLOOKUP(A116,'PLANILHA S DESONERAÇÃO'!$A$12:$J$458,4,FALSE)</f>
        <v>Cabo de cobre nu, bitola 35 mm², tipo cordoalha, 7 fios, Ø 2,50 mm; ref: TEL-5635, Termotécnica ou similar.</v>
      </c>
      <c r="D116" s="145" t="str">
        <f>VLOOKUP(A116,'PLANILHA S DESONERAÇÃO'!$A$12:$J$458,3,FALSE)</f>
        <v>DER-ES</v>
      </c>
      <c r="E116" s="145"/>
      <c r="F116" s="145" t="str">
        <f>VLOOKUP(A116,'PLANILHA S DESONERAÇÃO'!$A$12:$J$458,5,FALSE)</f>
        <v>m</v>
      </c>
      <c r="G116" s="145">
        <f>VLOOKUP(A116,'PLANILHA S DESONERAÇÃO'!$A$11:$J$458,6,FALSE)</f>
        <v>148</v>
      </c>
      <c r="H116" s="158">
        <f>VLOOKUP(A116,'PLANILHA S DESONERAÇÃO'!$A$12:$J$458,9,FALSE)</f>
        <v>62.58</v>
      </c>
      <c r="I116" s="158">
        <f>SUMIF('PLANILHA S DESONERAÇÃO'!$B$11:$B$458,B116,'PLANILHA S DESONERAÇÃO'!$J$11:$J$458)</f>
        <v>9574.74</v>
      </c>
      <c r="J116" s="439">
        <f>I116/$N$329</f>
        <v>2.9999999999999997E-4</v>
      </c>
      <c r="K116" s="153">
        <f>N116/$N$329</f>
        <v>0.98648999999999998</v>
      </c>
      <c r="L116" s="145" t="str">
        <f>IF(K116&gt;$O$326,$N$327,IF(K116&gt;$O$325,$N$326,$N$325))</f>
        <v>C</v>
      </c>
      <c r="N116" s="112">
        <f t="shared" si="4"/>
        <v>29569023.960000001</v>
      </c>
      <c r="O116" s="112">
        <f>VLOOKUP(A116,'PLANILHA S DESONERAÇÃO'!$A$11:$J$458,7,FALSE)</f>
        <v>50.26</v>
      </c>
      <c r="Q116" s="176" t="b">
        <f>I116=VLOOKUP(A116,'PLANILHA S DESONERAÇÃO'!$A$11:$J$459,10,)</f>
        <v>0</v>
      </c>
      <c r="R116" s="177">
        <f t="shared" si="5"/>
        <v>0</v>
      </c>
      <c r="S116" s="177">
        <f>R116-'PLANILHA S DESONERAÇÃO'!$J$459</f>
        <v>-29973894.07</v>
      </c>
    </row>
    <row r="117" spans="1:19" ht="33.75" x14ac:dyDescent="0.25">
      <c r="A117" s="142" t="str">
        <f>'PLANILHA S DESONERAÇÃO'!A239</f>
        <v>1.4.10.12</v>
      </c>
      <c r="B117" s="145">
        <f>VLOOKUP(A117,'PLANILHA S DESONERAÇÃO'!$A$12:$J$458,2,FALSE)</f>
        <v>200253</v>
      </c>
      <c r="C117" s="149" t="str">
        <f>VLOOKUP(A117,'PLANILHA S DESONERAÇÃO'!$A$12:$J$458,4,FALSE)</f>
        <v>Fornecimento e assentamento de ladrilho hidráulico pastilhado, vermelho, dim. 20x20 cm, esp. 1.5cm, assentado com pasta de cimento colante, exclusive regularização e lastro</v>
      </c>
      <c r="D117" s="145" t="str">
        <f>VLOOKUP(A117,'PLANILHA S DESONERAÇÃO'!$A$12:$J$458,3,FALSE)</f>
        <v>DER-ES</v>
      </c>
      <c r="E117" s="145"/>
      <c r="F117" s="145" t="str">
        <f>VLOOKUP(A117,'PLANILHA S DESONERAÇÃO'!$A$12:$J$458,5,FALSE)</f>
        <v>m2</v>
      </c>
      <c r="G117" s="145">
        <f>VLOOKUP(A117,'PLANILHA S DESONERAÇÃO'!$A$11:$J$458,6,FALSE)</f>
        <v>93.17</v>
      </c>
      <c r="H117" s="158">
        <f>VLOOKUP(A117,'PLANILHA S DESONERAÇÃO'!$A$12:$J$458,9,FALSE)</f>
        <v>99.55</v>
      </c>
      <c r="I117" s="158">
        <f>SUMIF('PLANILHA S DESONERAÇÃO'!$B$11:$B$458,B117,'PLANILHA S DESONERAÇÃO'!$J$11:$J$458)</f>
        <v>9275.07</v>
      </c>
      <c r="J117" s="439">
        <f>I117/$N$329</f>
        <v>2.9999999999999997E-4</v>
      </c>
      <c r="K117" s="153">
        <f>N117/$N$329</f>
        <v>0.98680000000000001</v>
      </c>
      <c r="L117" s="145" t="str">
        <f>IF(K117&gt;$O$326,$N$327,IF(K117&gt;$O$325,$N$326,$N$325))</f>
        <v>C</v>
      </c>
      <c r="N117" s="112">
        <f t="shared" si="4"/>
        <v>29578299.030000001</v>
      </c>
      <c r="O117" s="112">
        <f>VLOOKUP(A117,'PLANILHA S DESONERAÇÃO'!$A$11:$J$458,7,FALSE)</f>
        <v>79.95</v>
      </c>
      <c r="Q117" s="176" t="b">
        <f>I117=VLOOKUP(A117,'PLANILHA S DESONERAÇÃO'!$A$11:$J$459,10,)</f>
        <v>1</v>
      </c>
      <c r="R117" s="177">
        <f t="shared" si="5"/>
        <v>0</v>
      </c>
      <c r="S117" s="177">
        <f>R117-'PLANILHA S DESONERAÇÃO'!$J$459</f>
        <v>-29973894.07</v>
      </c>
    </row>
    <row r="118" spans="1:19" ht="22.5" x14ac:dyDescent="0.25">
      <c r="A118" s="142" t="str">
        <f>'PLANILHA S DESONERAÇÃO'!A383</f>
        <v>1.5.4.17</v>
      </c>
      <c r="B118" s="145">
        <f>VLOOKUP(A118,'PLANILHA S DESONERAÇÃO'!$A$12:$J$458,2,FALSE)</f>
        <v>160321</v>
      </c>
      <c r="C118" s="149" t="str">
        <f>VLOOKUP(A118,'PLANILHA S DESONERAÇÃO'!$A$12:$J$458,4,FALSE)</f>
        <v>Tampa reforçada em ferro fundido com escotilha TEL 536, inclusive assentamento, marca de referência Termotécnica ou equivalente</v>
      </c>
      <c r="D118" s="145" t="str">
        <f>VLOOKUP(A118,'PLANILHA S DESONERAÇÃO'!$A$12:$J$458,3,FALSE)</f>
        <v>DER-ES</v>
      </c>
      <c r="E118" s="145"/>
      <c r="F118" s="145" t="str">
        <f>VLOOKUP(A118,'PLANILHA S DESONERAÇÃO'!$A$12:$J$458,5,FALSE)</f>
        <v>und</v>
      </c>
      <c r="G118" s="145">
        <f>VLOOKUP(A118,'PLANILHA S DESONERAÇÃO'!$A$11:$J$458,6,FALSE)</f>
        <v>32</v>
      </c>
      <c r="H118" s="158">
        <f>VLOOKUP(A118,'PLANILHA S DESONERAÇÃO'!$A$12:$J$458,9,FALSE)</f>
        <v>174.08</v>
      </c>
      <c r="I118" s="158">
        <f>SUMIF('PLANILHA S DESONERAÇÃO'!$B$11:$B$458,B118,'PLANILHA S DESONERAÇÃO'!$J$11:$J$458)</f>
        <v>9226.24</v>
      </c>
      <c r="J118" s="439">
        <f>I118/$N$329</f>
        <v>2.9999999999999997E-4</v>
      </c>
      <c r="K118" s="153">
        <f>N118/$N$329</f>
        <v>0.98711000000000004</v>
      </c>
      <c r="L118" s="145" t="str">
        <f>IF(K118&gt;$O$326,$N$327,IF(K118&gt;$O$325,$N$326,$N$325))</f>
        <v>C</v>
      </c>
      <c r="N118" s="112">
        <f t="shared" si="4"/>
        <v>29587525.27</v>
      </c>
      <c r="O118" s="112">
        <f>VLOOKUP(A118,'PLANILHA S DESONERAÇÃO'!$A$11:$J$458,7,FALSE)</f>
        <v>139.80000000000001</v>
      </c>
      <c r="Q118" s="176" t="b">
        <f>I118=VLOOKUP(A118,'PLANILHA S DESONERAÇÃO'!$A$11:$J$459,10,)</f>
        <v>0</v>
      </c>
      <c r="R118" s="177">
        <f t="shared" si="5"/>
        <v>0</v>
      </c>
      <c r="S118" s="177">
        <f>R118-'PLANILHA S DESONERAÇÃO'!$J$459</f>
        <v>-29973894.07</v>
      </c>
    </row>
    <row r="119" spans="1:19" ht="33.75" x14ac:dyDescent="0.25">
      <c r="A119" s="142" t="str">
        <f>'PLANILHA S DESONERAÇÃO'!A305</f>
        <v>1.5.2.4.10</v>
      </c>
      <c r="B119" s="145" t="str">
        <f>VLOOKUP(A119,'PLANILHA S DESONERAÇÃO'!$A$12:$J$458,2,FALSE)</f>
        <v>COMP-30</v>
      </c>
      <c r="C119" s="149" t="str">
        <f>VLOOKUP(A119,'PLANILHA S DESONERAÇÃO'!$A$12:$J$458,4,FALSE)</f>
        <v>Eletrocalha de chapa de aço galvanizada a quente, tipo C, perfurada, com tampa de pressão,  mão francesa e demais peças para fixação. Dimensões mínimas de 200x150mm.</v>
      </c>
      <c r="D119" s="145" t="str">
        <f>VLOOKUP(A119,'PLANILHA S DESONERAÇÃO'!$A$12:$J$458,3,FALSE)</f>
        <v>Composições Próprias</v>
      </c>
      <c r="E119" s="145"/>
      <c r="F119" s="145" t="str">
        <f>VLOOKUP(A119,'PLANILHA S DESONERAÇÃO'!$A$12:$J$458,5,FALSE)</f>
        <v>m</v>
      </c>
      <c r="G119" s="145">
        <f>VLOOKUP(A119,'PLANILHA S DESONERAÇÃO'!$A$11:$J$458,6,FALSE)</f>
        <v>26</v>
      </c>
      <c r="H119" s="158">
        <f>VLOOKUP(A119,'PLANILHA S DESONERAÇÃO'!$A$12:$J$458,9,FALSE)</f>
        <v>353.67</v>
      </c>
      <c r="I119" s="158">
        <f>SUMIF('PLANILHA S DESONERAÇÃO'!$B$11:$B$458,B119,'PLANILHA S DESONERAÇÃO'!$J$11:$J$458)</f>
        <v>9195.42</v>
      </c>
      <c r="J119" s="439">
        <f>I119/$N$329</f>
        <v>2.9999999999999997E-4</v>
      </c>
      <c r="K119" s="153">
        <f>N119/$N$329</f>
        <v>0.98741999999999996</v>
      </c>
      <c r="L119" s="145" t="str">
        <f>IF(K119&gt;$O$326,$N$327,IF(K119&gt;$O$325,$N$326,$N$325))</f>
        <v>C</v>
      </c>
      <c r="N119" s="112">
        <f t="shared" si="4"/>
        <v>29596720.690000001</v>
      </c>
      <c r="O119" s="112">
        <f>VLOOKUP(A119,'PLANILHA S DESONERAÇÃO'!$A$11:$J$458,7,FALSE)</f>
        <v>284.02999999999997</v>
      </c>
      <c r="Q119" s="176" t="b">
        <f>I119=VLOOKUP(A119,'PLANILHA S DESONERAÇÃO'!$A$11:$J$459,10,)</f>
        <v>1</v>
      </c>
      <c r="R119" s="177">
        <f t="shared" si="5"/>
        <v>0</v>
      </c>
      <c r="S119" s="177">
        <f>R119-'PLANILHA S DESONERAÇÃO'!$J$459</f>
        <v>-29973894.07</v>
      </c>
    </row>
    <row r="120" spans="1:19" ht="22.5" x14ac:dyDescent="0.25">
      <c r="A120" s="142" t="str">
        <f>'PLANILHA S DESONERAÇÃO'!A279</f>
        <v>1.5.2.3.1</v>
      </c>
      <c r="B120" s="145">
        <f>VLOOKUP(A120,'PLANILHA S DESONERAÇÃO'!$A$12:$J$458,2,FALSE)</f>
        <v>151417</v>
      </c>
      <c r="C120" s="149" t="str">
        <f>VLOOKUP(A120,'PLANILHA S DESONERAÇÃO'!$A$12:$J$458,4,FALSE)</f>
        <v>Cabo de cobre termoplástico (PVC) flexível isolado 0,6/1KV, anti-chama 90ºC HEPR - 2,5mm2</v>
      </c>
      <c r="D120" s="145" t="str">
        <f>VLOOKUP(A120,'PLANILHA S DESONERAÇÃO'!$A$12:$J$458,3,FALSE)</f>
        <v>DER-ES</v>
      </c>
      <c r="E120" s="145"/>
      <c r="F120" s="145" t="str">
        <f>VLOOKUP(A120,'PLANILHA S DESONERAÇÃO'!$A$12:$J$458,5,FALSE)</f>
        <v>M</v>
      </c>
      <c r="G120" s="145">
        <f>VLOOKUP(A120,'PLANILHA S DESONERAÇÃO'!$A$11:$J$458,6,FALSE)</f>
        <v>810</v>
      </c>
      <c r="H120" s="158">
        <f>VLOOKUP(A120,'PLANILHA S DESONERAÇÃO'!$A$12:$J$458,9,FALSE)</f>
        <v>11.33</v>
      </c>
      <c r="I120" s="158">
        <f>SUMIF('PLANILHA S DESONERAÇÃO'!$B$11:$B$458,B120,'PLANILHA S DESONERAÇÃO'!$J$11:$J$458)</f>
        <v>9177.2999999999993</v>
      </c>
      <c r="J120" s="439">
        <f>I120/$N$329</f>
        <v>2.9999999999999997E-4</v>
      </c>
      <c r="K120" s="153">
        <f>N120/$N$329</f>
        <v>0.98772000000000004</v>
      </c>
      <c r="L120" s="145" t="str">
        <f>IF(K120&gt;$O$326,$N$327,IF(K120&gt;$O$325,$N$326,$N$325))</f>
        <v>C</v>
      </c>
      <c r="N120" s="112">
        <f t="shared" si="4"/>
        <v>29605897.989999998</v>
      </c>
      <c r="O120" s="112">
        <f>VLOOKUP(A120,'PLANILHA S DESONERAÇÃO'!$A$11:$J$458,7,FALSE)</f>
        <v>9.1</v>
      </c>
      <c r="Q120" s="176" t="b">
        <f>I120=VLOOKUP(A120,'PLANILHA S DESONERAÇÃO'!$A$11:$J$459,10,)</f>
        <v>1</v>
      </c>
      <c r="R120" s="177">
        <f t="shared" si="5"/>
        <v>0</v>
      </c>
      <c r="S120" s="177">
        <f>R120-'PLANILHA S DESONERAÇÃO'!$J$459</f>
        <v>-29973894.07</v>
      </c>
    </row>
    <row r="121" spans="1:19" ht="33.75" x14ac:dyDescent="0.25">
      <c r="A121" s="142" t="str">
        <f>'PLANILHA S DESONERAÇÃO'!A325</f>
        <v>1.5.2.6.4</v>
      </c>
      <c r="B121" s="145">
        <f>VLOOKUP(A121,'PLANILHA S DESONERAÇÃO'!$A$12:$J$458,2,FALSE)</f>
        <v>151016</v>
      </c>
      <c r="C121" s="149" t="str">
        <f>VLOOKUP(A121,'PLANILHA S DESONERAÇÃO'!$A$12:$J$458,4,FALSE)</f>
        <v>Caixa de passagem de alvenaria de blocos de concreto 9x19x39cm, dimensões de 80x80x80m, com revestimento interno em chapisco e reboco tampa de concreto esp. 5cm e lastro de brita 5cm</v>
      </c>
      <c r="D121" s="145" t="str">
        <f>VLOOKUP(A121,'PLANILHA S DESONERAÇÃO'!$A$12:$J$458,3,FALSE)</f>
        <v>DER-ES</v>
      </c>
      <c r="E121" s="145"/>
      <c r="F121" s="145" t="str">
        <f>VLOOKUP(A121,'PLANILHA S DESONERAÇÃO'!$A$12:$J$458,5,FALSE)</f>
        <v>und</v>
      </c>
      <c r="G121" s="145">
        <f>VLOOKUP(A121,'PLANILHA S DESONERAÇÃO'!$A$11:$J$458,6,FALSE)</f>
        <v>7</v>
      </c>
      <c r="H121" s="158">
        <f>VLOOKUP(A121,'PLANILHA S DESONERAÇÃO'!$A$12:$J$458,9,FALSE)</f>
        <v>859.49</v>
      </c>
      <c r="I121" s="158">
        <f>SUMIF('PLANILHA S DESONERAÇÃO'!$B$11:$B$458,B121,'PLANILHA S DESONERAÇÃO'!$J$11:$J$458)</f>
        <v>8594.9</v>
      </c>
      <c r="J121" s="439">
        <f>I121/$N$329</f>
        <v>2.9999999999999997E-4</v>
      </c>
      <c r="K121" s="153">
        <f>N121/$N$329</f>
        <v>0.98801000000000005</v>
      </c>
      <c r="L121" s="145" t="str">
        <f>IF(K121&gt;$O$326,$N$327,IF(K121&gt;$O$325,$N$326,$N$325))</f>
        <v>C</v>
      </c>
      <c r="N121" s="112">
        <f t="shared" si="4"/>
        <v>29614492.890000001</v>
      </c>
      <c r="O121" s="112">
        <f>VLOOKUP(A121,'PLANILHA S DESONERAÇÃO'!$A$11:$J$458,7,FALSE)</f>
        <v>690.24</v>
      </c>
      <c r="Q121" s="176" t="b">
        <f>I121=VLOOKUP(A121,'PLANILHA S DESONERAÇÃO'!$A$11:$J$459,10,)</f>
        <v>0</v>
      </c>
      <c r="R121" s="177">
        <f t="shared" si="5"/>
        <v>0</v>
      </c>
      <c r="S121" s="177">
        <f>R121-'PLANILHA S DESONERAÇÃO'!$J$459</f>
        <v>-29973894.07</v>
      </c>
    </row>
    <row r="122" spans="1:19" ht="33.75" x14ac:dyDescent="0.25">
      <c r="A122" s="142" t="str">
        <f>'PLANILHA S DESONERAÇÃO'!A230</f>
        <v>1.4.10.3</v>
      </c>
      <c r="B122" s="145">
        <f>VLOOKUP(A122,'PLANILHA S DESONERAÇÃO'!$A$12:$J$458,2,FALSE)</f>
        <v>200711</v>
      </c>
      <c r="C122" s="149" t="str">
        <f>VLOOKUP(A122,'PLANILHA S DESONERAÇÃO'!$A$12:$J$458,4,FALSE)</f>
        <v>Portão em alambrado com tela fio 12, malha de 1", tubos de ferro galvanizado verticais de 2" e tubos de ferro galvanizado horizontais de 1" soldados nas partes superior e inferior</v>
      </c>
      <c r="D122" s="145" t="str">
        <f>VLOOKUP(A122,'PLANILHA S DESONERAÇÃO'!$A$12:$J$458,3,FALSE)</f>
        <v>DER-ES</v>
      </c>
      <c r="E122" s="145"/>
      <c r="F122" s="145" t="str">
        <f>VLOOKUP(A122,'PLANILHA S DESONERAÇÃO'!$A$12:$J$458,5,FALSE)</f>
        <v>m2</v>
      </c>
      <c r="G122" s="145">
        <f>VLOOKUP(A122,'PLANILHA S DESONERAÇÃO'!$A$11:$J$458,6,FALSE)</f>
        <v>22</v>
      </c>
      <c r="H122" s="158">
        <f>VLOOKUP(A122,'PLANILHA S DESONERAÇÃO'!$A$12:$J$458,9,FALSE)</f>
        <v>390.21</v>
      </c>
      <c r="I122" s="158">
        <f>SUMIF('PLANILHA S DESONERAÇÃO'!$B$11:$B$458,B122,'PLANILHA S DESONERAÇÃO'!$J$11:$J$458)</f>
        <v>8584.6200000000008</v>
      </c>
      <c r="J122" s="439">
        <f>I122/$N$329</f>
        <v>2.9999999999999997E-4</v>
      </c>
      <c r="K122" s="153">
        <f>N122/$N$329</f>
        <v>0.98829999999999996</v>
      </c>
      <c r="L122" s="145" t="str">
        <f>IF(K122&gt;$O$326,$N$327,IF(K122&gt;$O$325,$N$326,$N$325))</f>
        <v>C</v>
      </c>
      <c r="N122" s="112">
        <f t="shared" si="4"/>
        <v>29623077.510000002</v>
      </c>
      <c r="O122" s="112">
        <f>VLOOKUP(A122,'PLANILHA S DESONERAÇÃO'!$A$11:$J$458,7,FALSE)</f>
        <v>313.37</v>
      </c>
      <c r="Q122" s="176" t="b">
        <f>I122=VLOOKUP(A122,'PLANILHA S DESONERAÇÃO'!$A$11:$J$459,10,)</f>
        <v>1</v>
      </c>
      <c r="R122" s="177">
        <f t="shared" si="5"/>
        <v>0</v>
      </c>
      <c r="S122" s="177">
        <f>R122-'PLANILHA S DESONERAÇÃO'!$J$459</f>
        <v>-29973894.07</v>
      </c>
    </row>
    <row r="123" spans="1:19" ht="33.75" x14ac:dyDescent="0.25">
      <c r="A123" s="142" t="str">
        <f>'PLANILHA S DESONERAÇÃO'!A398</f>
        <v>1.5.5.9</v>
      </c>
      <c r="B123" s="145">
        <f>VLOOKUP(A123,'PLANILHA S DESONERAÇÃO'!$A$12:$J$458,2,FALSE)</f>
        <v>101795</v>
      </c>
      <c r="C123" s="149" t="str">
        <f>VLOOKUP(A123,'PLANILHA S DESONERAÇÃO'!$A$12:$J$458,4,FALSE)</f>
        <v>CAIXA ENTERRADA PARA INSTALAÇÕES TELEFÔNICAS TIPO R1, EM ALVENARIA COM BLOCOS DE CONCRETO, DIMENSÕES INTERNAS: 0,35X0,60X0,60 M, EXCLUINDO TAMPÃO. AF_12/2020</v>
      </c>
      <c r="D123" s="145" t="str">
        <f>VLOOKUP(A123,'PLANILHA S DESONERAÇÃO'!$A$12:$J$458,3,FALSE)</f>
        <v>SINAPI</v>
      </c>
      <c r="E123" s="145"/>
      <c r="F123" s="145" t="str">
        <f>VLOOKUP(A123,'PLANILHA S DESONERAÇÃO'!$A$12:$J$458,5,FALSE)</f>
        <v>UN</v>
      </c>
      <c r="G123" s="145">
        <f>VLOOKUP(A123,'PLANILHA S DESONERAÇÃO'!$A$11:$J$458,6,FALSE)</f>
        <v>12</v>
      </c>
      <c r="H123" s="158">
        <f>VLOOKUP(A123,'PLANILHA S DESONERAÇÃO'!$A$12:$J$458,9,FALSE)</f>
        <v>709.76</v>
      </c>
      <c r="I123" s="158">
        <f>SUMIF('PLANILHA S DESONERAÇÃO'!$B$11:$B$458,B123,'PLANILHA S DESONERAÇÃO'!$J$11:$J$458)</f>
        <v>8517.1200000000008</v>
      </c>
      <c r="J123" s="439">
        <f>I123/$N$329</f>
        <v>2.9999999999999997E-4</v>
      </c>
      <c r="K123" s="153">
        <f>N123/$N$329</f>
        <v>0.98858000000000001</v>
      </c>
      <c r="L123" s="145" t="str">
        <f>IF(K123&gt;$O$326,$N$327,IF(K123&gt;$O$325,$N$326,$N$325))</f>
        <v>C</v>
      </c>
      <c r="N123" s="112">
        <f t="shared" si="4"/>
        <v>29631594.629999999</v>
      </c>
      <c r="O123" s="112">
        <f>VLOOKUP(A123,'PLANILHA S DESONERAÇÃO'!$A$11:$J$458,7,FALSE)</f>
        <v>570</v>
      </c>
      <c r="Q123" s="176" t="b">
        <f>I123=VLOOKUP(A123,'PLANILHA S DESONERAÇÃO'!$A$11:$J$459,10,)</f>
        <v>1</v>
      </c>
      <c r="R123" s="177">
        <f t="shared" si="5"/>
        <v>0</v>
      </c>
      <c r="S123" s="177">
        <f>R123-'PLANILHA S DESONERAÇÃO'!$J$459</f>
        <v>-29973894.07</v>
      </c>
    </row>
    <row r="124" spans="1:19" ht="33.75" x14ac:dyDescent="0.25">
      <c r="A124" s="142" t="str">
        <f>'PLANILHA S DESONERAÇÃO'!A28</f>
        <v>1.1.2.6</v>
      </c>
      <c r="B124" s="145">
        <f>VLOOKUP(A124,'PLANILHA S DESONERAÇÃO'!$A$12:$J$458,2,FALSE)</f>
        <v>20356</v>
      </c>
      <c r="C124" s="149" t="str">
        <f>VLOOKUP(A124,'PLANILHA S DESONERAÇÃO'!$A$12:$J$458,4,FALSE)</f>
        <v>Aluguel mensal container para almoxarifado, incl. porta, 2 janelas, 1 pt iluminação, Isolamento térmico (teto), piso em comp. Naval pintado, cert. NR18, incl. laudo descontaminação.</v>
      </c>
      <c r="D124" s="145" t="str">
        <f>VLOOKUP(A124,'PLANILHA S DESONERAÇÃO'!$A$12:$J$458,3,FALSE)</f>
        <v>DER-ES</v>
      </c>
      <c r="E124" s="145"/>
      <c r="F124" s="145" t="str">
        <f>VLOOKUP(A124,'PLANILHA S DESONERAÇÃO'!$A$12:$J$458,5,FALSE)</f>
        <v>ms</v>
      </c>
      <c r="G124" s="145">
        <f>VLOOKUP(A124,'PLANILHA S DESONERAÇÃO'!$A$11:$J$458,6,FALSE)</f>
        <v>9</v>
      </c>
      <c r="H124" s="158">
        <f>VLOOKUP(A124,'PLANILHA S DESONERAÇÃO'!$A$12:$J$458,9,FALSE)</f>
        <v>929.85</v>
      </c>
      <c r="I124" s="158">
        <f>SUMIF('PLANILHA S DESONERAÇÃO'!$B$11:$B$458,B124,'PLANILHA S DESONERAÇÃO'!$J$11:$J$458)</f>
        <v>8368.65</v>
      </c>
      <c r="J124" s="439">
        <f>I124/$N$329</f>
        <v>2.9999999999999997E-4</v>
      </c>
      <c r="K124" s="153">
        <f>N124/$N$329</f>
        <v>0.98885999999999996</v>
      </c>
      <c r="L124" s="145" t="str">
        <f>IF(K124&gt;$O$326,$N$327,IF(K124&gt;$O$325,$N$326,$N$325))</f>
        <v>C</v>
      </c>
      <c r="N124" s="112">
        <f t="shared" si="4"/>
        <v>29639963.280000001</v>
      </c>
      <c r="O124" s="112">
        <f>VLOOKUP(A124,'PLANILHA S DESONERAÇÃO'!$A$11:$J$458,7,FALSE)</f>
        <v>746.75</v>
      </c>
      <c r="Q124" s="176" t="b">
        <f>I124=VLOOKUP(A124,'PLANILHA S DESONERAÇÃO'!$A$11:$J$459,10,)</f>
        <v>1</v>
      </c>
      <c r="R124" s="177">
        <f t="shared" si="5"/>
        <v>0</v>
      </c>
      <c r="S124" s="177">
        <f>R124-'PLANILHA S DESONERAÇÃO'!$J$459</f>
        <v>-29973894.07</v>
      </c>
    </row>
    <row r="125" spans="1:19" ht="56.25" x14ac:dyDescent="0.25">
      <c r="A125" s="142" t="str">
        <f>'PLANILHA S DESONERAÇÃO'!A424</f>
        <v>1.5.5.35</v>
      </c>
      <c r="B125" s="145" t="str">
        <f>VLOOKUP(A125,'PLANILHA S DESONERAÇÃO'!$A$12:$J$458,2,FALSE)</f>
        <v>COMP-63</v>
      </c>
      <c r="C125" s="149" t="str">
        <f>VLOOKUP(A125,'PLANILHA S DESONERAÇÃO'!$A$12:$J$458,4,FALSE)</f>
        <v>Fornecimento e Instalação de Gravador digital de vídeo em rede para até 16 câmeras IP em Full HD a 30 FPS 1 interface de rede Gigabit Ethernet, 16 portas PoE 802.3at, 4 entradas de alarme, Reconhecimento automático das câmeras Ips, HD interno de, no mínimo, 1Tb, Fonte interna 100-240 Vac. 50/60 Hz, ref: NVD 3116 P INTELBRAS ou similar</v>
      </c>
      <c r="D125" s="145" t="str">
        <f>VLOOKUP(A125,'PLANILHA S DESONERAÇÃO'!$A$12:$J$458,3,FALSE)</f>
        <v>Composições Próprias</v>
      </c>
      <c r="E125" s="145"/>
      <c r="F125" s="145" t="str">
        <f>VLOOKUP(A125,'PLANILHA S DESONERAÇÃO'!$A$12:$J$458,5,FALSE)</f>
        <v>un</v>
      </c>
      <c r="G125" s="145">
        <f>VLOOKUP(A125,'PLANILHA S DESONERAÇÃO'!$A$11:$J$458,6,FALSE)</f>
        <v>2</v>
      </c>
      <c r="H125" s="158">
        <f>VLOOKUP(A125,'PLANILHA S DESONERAÇÃO'!$A$12:$J$458,9,FALSE)</f>
        <v>3900.32</v>
      </c>
      <c r="I125" s="158">
        <f>SUMIF('PLANILHA S DESONERAÇÃO'!$B$11:$B$458,B125,'PLANILHA S DESONERAÇÃO'!$J$11:$J$458)</f>
        <v>7800.64</v>
      </c>
      <c r="J125" s="439">
        <f>I125/$N$329</f>
        <v>2.9999999999999997E-4</v>
      </c>
      <c r="K125" s="153">
        <f>N125/$N$329</f>
        <v>0.98912</v>
      </c>
      <c r="L125" s="145" t="str">
        <f>IF(K125&gt;$O$326,$N$327,IF(K125&gt;$O$325,$N$326,$N$325))</f>
        <v>C</v>
      </c>
      <c r="N125" s="112">
        <f t="shared" si="4"/>
        <v>29647763.920000002</v>
      </c>
      <c r="O125" s="112">
        <f>VLOOKUP(A125,'PLANILHA S DESONERAÇÃO'!$A$11:$J$458,7,FALSE)</f>
        <v>3132.28</v>
      </c>
      <c r="Q125" s="176" t="b">
        <f>I125=VLOOKUP(A125,'PLANILHA S DESONERAÇÃO'!$A$11:$J$459,10,)</f>
        <v>1</v>
      </c>
      <c r="R125" s="177">
        <f t="shared" si="5"/>
        <v>0</v>
      </c>
      <c r="S125" s="177">
        <f>R125-'PLANILHA S DESONERAÇÃO'!$J$459</f>
        <v>-29973894.07</v>
      </c>
    </row>
    <row r="126" spans="1:19" ht="33.75" x14ac:dyDescent="0.25">
      <c r="A126" s="142" t="str">
        <f>'PLANILHA S DESONERAÇÃO'!A30</f>
        <v>1.1.2.8</v>
      </c>
      <c r="B126" s="145">
        <f>VLOOKUP(A126,'PLANILHA S DESONERAÇÃO'!$A$12:$J$458,2,FALSE)</f>
        <v>20354</v>
      </c>
      <c r="C126" s="149" t="str">
        <f>VLOOKUP(A126,'PLANILHA S DESONERAÇÃO'!$A$12:$J$458,4,FALSE)</f>
        <v>Aluguel mensal container para vestiário, incl. porta, venezianas de circulação, 1 pt iluminação, Isolamento térmico (teto), piso em comp. Naval pintado, cert. NR18, incl. laudo descontaminação.</v>
      </c>
      <c r="D126" s="145" t="str">
        <f>VLOOKUP(A126,'PLANILHA S DESONERAÇÃO'!$A$12:$J$458,3,FALSE)</f>
        <v>DER-ES</v>
      </c>
      <c r="E126" s="145"/>
      <c r="F126" s="145" t="str">
        <f>VLOOKUP(A126,'PLANILHA S DESONERAÇÃO'!$A$12:$J$458,5,FALSE)</f>
        <v>ms</v>
      </c>
      <c r="G126" s="145">
        <f>VLOOKUP(A126,'PLANILHA S DESONERAÇÃO'!$A$11:$J$458,6,FALSE)</f>
        <v>9</v>
      </c>
      <c r="H126" s="158">
        <f>VLOOKUP(A126,'PLANILHA S DESONERAÇÃO'!$A$12:$J$458,9,FALSE)</f>
        <v>843.41</v>
      </c>
      <c r="I126" s="158">
        <f>SUMIF('PLANILHA S DESONERAÇÃO'!$B$11:$B$458,B126,'PLANILHA S DESONERAÇÃO'!$J$11:$J$458)</f>
        <v>7590.69</v>
      </c>
      <c r="J126" s="439">
        <f>I126/$N$329</f>
        <v>2.9999999999999997E-4</v>
      </c>
      <c r="K126" s="153">
        <f>N126/$N$329</f>
        <v>0.98936999999999997</v>
      </c>
      <c r="L126" s="145" t="str">
        <f>IF(K126&gt;$O$326,$N$327,IF(K126&gt;$O$325,$N$326,$N$325))</f>
        <v>C</v>
      </c>
      <c r="N126" s="112">
        <f t="shared" si="4"/>
        <v>29655354.609999999</v>
      </c>
      <c r="O126" s="112">
        <f>VLOOKUP(A126,'PLANILHA S DESONERAÇÃO'!$A$11:$J$458,7,FALSE)</f>
        <v>677.33</v>
      </c>
      <c r="Q126" s="176" t="b">
        <f>I126=VLOOKUP(A126,'PLANILHA S DESONERAÇÃO'!$A$11:$J$459,10,)</f>
        <v>1</v>
      </c>
      <c r="R126" s="177">
        <f t="shared" si="5"/>
        <v>0</v>
      </c>
      <c r="S126" s="177">
        <f>R126-'PLANILHA S DESONERAÇÃO'!$J$459</f>
        <v>-29973894.07</v>
      </c>
    </row>
    <row r="127" spans="1:19" ht="33.75" x14ac:dyDescent="0.25">
      <c r="A127" s="142" t="str">
        <f>'PLANILHA S DESONERAÇÃO'!A103</f>
        <v>1.4.1.6</v>
      </c>
      <c r="B127" s="145">
        <f>VLOOKUP(A127,'PLANILHA S DESONERAÇÃO'!$A$12:$J$458,2,FALSE)</f>
        <v>91341</v>
      </c>
      <c r="C127" s="149" t="str">
        <f>VLOOKUP(A127,'PLANILHA S DESONERAÇÃO'!$A$12:$J$458,4,FALSE)</f>
        <v>PORTA EM ALUMÍNIO DE ABRIR TIPO VENEZIANA COM GUARNIÇÃO, FIXAÇÃO COM PARAFUSOS - FORNECIMENTO E INSTALAÇÃO. AF_12/2019</v>
      </c>
      <c r="D127" s="145" t="str">
        <f>VLOOKUP(A127,'PLANILHA S DESONERAÇÃO'!$A$12:$J$458,3,FALSE)</f>
        <v>SINAPI</v>
      </c>
      <c r="E127" s="145"/>
      <c r="F127" s="145" t="str">
        <f>VLOOKUP(A127,'PLANILHA S DESONERAÇÃO'!$A$12:$J$458,5,FALSE)</f>
        <v>M2</v>
      </c>
      <c r="G127" s="145">
        <f>VLOOKUP(A127,'PLANILHA S DESONERAÇÃO'!$A$11:$J$458,6,FALSE)</f>
        <v>5.84</v>
      </c>
      <c r="H127" s="158">
        <f>VLOOKUP(A127,'PLANILHA S DESONERAÇÃO'!$A$12:$J$458,9,FALSE)</f>
        <v>833.06</v>
      </c>
      <c r="I127" s="158">
        <f>SUMIF('PLANILHA S DESONERAÇÃO'!$B$11:$B$458,B127,'PLANILHA S DESONERAÇÃO'!$J$11:$J$458)</f>
        <v>7489.21</v>
      </c>
      <c r="J127" s="439">
        <f>I127/$N$329</f>
        <v>2.0000000000000001E-4</v>
      </c>
      <c r="K127" s="153">
        <f>N127/$N$329</f>
        <v>0.98962000000000006</v>
      </c>
      <c r="L127" s="145" t="str">
        <f>IF(K127&gt;$O$326,$N$327,IF(K127&gt;$O$325,$N$326,$N$325))</f>
        <v>C</v>
      </c>
      <c r="N127" s="112">
        <f t="shared" si="4"/>
        <v>29662843.82</v>
      </c>
      <c r="O127" s="112">
        <f>VLOOKUP(A127,'PLANILHA S DESONERAÇÃO'!$A$11:$J$458,7,FALSE)</f>
        <v>669.02</v>
      </c>
      <c r="Q127" s="176" t="b">
        <f>I127=VLOOKUP(A127,'PLANILHA S DESONERAÇÃO'!$A$11:$J$459,10,)</f>
        <v>0</v>
      </c>
      <c r="R127" s="177">
        <f t="shared" si="5"/>
        <v>0</v>
      </c>
      <c r="S127" s="177">
        <f>R127-'PLANILHA S DESONERAÇÃO'!$J$459</f>
        <v>-29973894.07</v>
      </c>
    </row>
    <row r="128" spans="1:19" ht="22.5" x14ac:dyDescent="0.25">
      <c r="A128" s="142" t="str">
        <f>'PLANILHA S DESONERAÇÃO'!A282</f>
        <v>1.5.2.3.4</v>
      </c>
      <c r="B128" s="145">
        <f>VLOOKUP(A128,'PLANILHA S DESONERAÇÃO'!$A$12:$J$458,2,FALSE)</f>
        <v>151420</v>
      </c>
      <c r="C128" s="149" t="str">
        <f>VLOOKUP(A128,'PLANILHA S DESONERAÇÃO'!$A$12:$J$458,4,FALSE)</f>
        <v>Cabo de cobre termoplástico (PVC) flexível isolado 0,6/1kV, anti-chama 90ºC HEPR - 10,0 mm2</v>
      </c>
      <c r="D128" s="145" t="str">
        <f>VLOOKUP(A128,'PLANILHA S DESONERAÇÃO'!$A$12:$J$458,3,FALSE)</f>
        <v>DER-ES</v>
      </c>
      <c r="E128" s="145"/>
      <c r="F128" s="145" t="str">
        <f>VLOOKUP(A128,'PLANILHA S DESONERAÇÃO'!$A$12:$J$458,5,FALSE)</f>
        <v>M</v>
      </c>
      <c r="G128" s="145">
        <f>VLOOKUP(A128,'PLANILHA S DESONERAÇÃO'!$A$11:$J$458,6,FALSE)</f>
        <v>300</v>
      </c>
      <c r="H128" s="158">
        <f>VLOOKUP(A128,'PLANILHA S DESONERAÇÃO'!$A$12:$J$458,9,FALSE)</f>
        <v>23.42</v>
      </c>
      <c r="I128" s="158">
        <f>SUMIF('PLANILHA S DESONERAÇÃO'!$B$11:$B$458,B128,'PLANILHA S DESONERAÇÃO'!$J$11:$J$458)</f>
        <v>7026</v>
      </c>
      <c r="J128" s="439">
        <f>I128/$N$329</f>
        <v>2.0000000000000001E-4</v>
      </c>
      <c r="K128" s="153">
        <f>N128/$N$329</f>
        <v>0.98985999999999996</v>
      </c>
      <c r="L128" s="145" t="str">
        <f>IF(K128&gt;$O$326,$N$327,IF(K128&gt;$O$325,$N$326,$N$325))</f>
        <v>C</v>
      </c>
      <c r="N128" s="112">
        <f t="shared" si="4"/>
        <v>29669869.82</v>
      </c>
      <c r="O128" s="112">
        <f>VLOOKUP(A128,'PLANILHA S DESONERAÇÃO'!$A$11:$J$458,7,FALSE)</f>
        <v>18.809999999999999</v>
      </c>
      <c r="Q128" s="176" t="b">
        <f>I128=VLOOKUP(A128,'PLANILHA S DESONERAÇÃO'!$A$11:$J$459,10,)</f>
        <v>1</v>
      </c>
      <c r="R128" s="177">
        <f t="shared" si="5"/>
        <v>0</v>
      </c>
      <c r="S128" s="177">
        <f>R128-'PLANILHA S DESONERAÇÃO'!$J$459</f>
        <v>-29973894.07</v>
      </c>
    </row>
    <row r="129" spans="1:19" x14ac:dyDescent="0.25">
      <c r="A129" s="142" t="str">
        <f>'PLANILHA S DESONERAÇÃO'!A304</f>
        <v>1.5.2.4.9</v>
      </c>
      <c r="B129" s="145">
        <f>VLOOKUP(A129,'PLANILHA S DESONERAÇÃO'!$A$12:$J$458,2,FALSE)</f>
        <v>151130</v>
      </c>
      <c r="C129" s="149" t="str">
        <f>VLOOKUP(A129,'PLANILHA S DESONERAÇÃO'!$A$12:$J$458,4,FALSE)</f>
        <v>Eletroduto de PVC rígido roscável, diâm. 2" (60mm), inclusive conexões</v>
      </c>
      <c r="D129" s="145" t="str">
        <f>VLOOKUP(A129,'PLANILHA S DESONERAÇÃO'!$A$12:$J$458,3,FALSE)</f>
        <v>DER-ES</v>
      </c>
      <c r="E129" s="145"/>
      <c r="F129" s="145" t="str">
        <f>VLOOKUP(A129,'PLANILHA S DESONERAÇÃO'!$A$12:$J$458,5,FALSE)</f>
        <v>m</v>
      </c>
      <c r="G129" s="145">
        <f>VLOOKUP(A129,'PLANILHA S DESONERAÇÃO'!$A$11:$J$458,6,FALSE)</f>
        <v>68</v>
      </c>
      <c r="H129" s="158">
        <f>VLOOKUP(A129,'PLANILHA S DESONERAÇÃO'!$A$12:$J$458,9,FALSE)</f>
        <v>54.84</v>
      </c>
      <c r="I129" s="158">
        <f>SUMIF('PLANILHA S DESONERAÇÃO'!$B$11:$B$458,B129,'PLANILHA S DESONERAÇÃO'!$J$11:$J$458)</f>
        <v>7019.52</v>
      </c>
      <c r="J129" s="439">
        <f>I129/$N$329</f>
        <v>2.0000000000000001E-4</v>
      </c>
      <c r="K129" s="153">
        <f>N129/$N$329</f>
        <v>0.99009000000000003</v>
      </c>
      <c r="L129" s="145" t="str">
        <f>IF(K129&gt;$O$326,$N$327,IF(K129&gt;$O$325,$N$326,$N$325))</f>
        <v>C</v>
      </c>
      <c r="N129" s="112">
        <f t="shared" si="4"/>
        <v>29676889.34</v>
      </c>
      <c r="O129" s="112">
        <f>VLOOKUP(A129,'PLANILHA S DESONERAÇÃO'!$A$11:$J$458,7,FALSE)</f>
        <v>44.04</v>
      </c>
      <c r="Q129" s="176" t="b">
        <f>I129=VLOOKUP(A129,'PLANILHA S DESONERAÇÃO'!$A$11:$J$459,10,)</f>
        <v>0</v>
      </c>
      <c r="R129" s="177">
        <f t="shared" si="5"/>
        <v>0</v>
      </c>
      <c r="S129" s="177">
        <f>R129-'PLANILHA S DESONERAÇÃO'!$J$459</f>
        <v>-29973894.07</v>
      </c>
    </row>
    <row r="130" spans="1:19" x14ac:dyDescent="0.25">
      <c r="A130" s="142" t="str">
        <f>'PLANILHA S DESONERAÇÃO'!A71</f>
        <v>1.3.23.9</v>
      </c>
      <c r="B130" s="145">
        <f>VLOOKUP(A130,'PLANILHA S DESONERAÇÃO'!$A$12:$J$458,2,FALSE)</f>
        <v>2306248</v>
      </c>
      <c r="C130" s="149" t="str">
        <f>VLOOKUP(A130,'PLANILHA S DESONERAÇÃO'!$A$12:$J$458,4,FALSE)</f>
        <v>Arrasamento de estacas de concreto com seção superior à 900 cm²</v>
      </c>
      <c r="D130" s="145" t="str">
        <f>VLOOKUP(A130,'PLANILHA S DESONERAÇÃO'!$A$12:$J$458,3,FALSE)</f>
        <v>SICRO</v>
      </c>
      <c r="E130" s="145"/>
      <c r="F130" s="145" t="str">
        <f>VLOOKUP(A130,'PLANILHA S DESONERAÇÃO'!$A$12:$J$458,5,FALSE)</f>
        <v>m³</v>
      </c>
      <c r="G130" s="145">
        <f>VLOOKUP(A130,'PLANILHA S DESONERAÇÃO'!$A$11:$J$458,6,FALSE)</f>
        <v>10.55</v>
      </c>
      <c r="H130" s="158">
        <f>VLOOKUP(A130,'PLANILHA S DESONERAÇÃO'!$A$12:$J$458,9,FALSE)</f>
        <v>642.87</v>
      </c>
      <c r="I130" s="158">
        <f>SUMIF('PLANILHA S DESONERAÇÃO'!$B$11:$B$458,B130,'PLANILHA S DESONERAÇÃO'!$J$11:$J$458)</f>
        <v>6782.28</v>
      </c>
      <c r="J130" s="439">
        <f>I130/$N$329</f>
        <v>2.0000000000000001E-4</v>
      </c>
      <c r="K130" s="153">
        <f>N130/$N$329</f>
        <v>0.99031999999999998</v>
      </c>
      <c r="L130" s="145" t="str">
        <f>IF(K130&gt;$O$326,$N$327,IF(K130&gt;$O$325,$N$326,$N$325))</f>
        <v>C</v>
      </c>
      <c r="N130" s="112">
        <f t="shared" si="4"/>
        <v>29683671.620000001</v>
      </c>
      <c r="O130" s="112">
        <f>VLOOKUP(A130,'PLANILHA S DESONERAÇÃO'!$A$11:$J$458,7,FALSE)</f>
        <v>516.28</v>
      </c>
      <c r="Q130" s="176" t="b">
        <f>I130=VLOOKUP(A130,'PLANILHA S DESONERAÇÃO'!$A$11:$J$459,10,)</f>
        <v>1</v>
      </c>
      <c r="R130" s="177">
        <f t="shared" si="5"/>
        <v>0</v>
      </c>
      <c r="S130" s="177">
        <f>R130-'PLANILHA S DESONERAÇÃO'!$J$459</f>
        <v>-29973894.07</v>
      </c>
    </row>
    <row r="131" spans="1:19" ht="22.5" x14ac:dyDescent="0.25">
      <c r="A131" s="142" t="str">
        <f>'PLANILHA S DESONERAÇÃO'!A100</f>
        <v>1.4.1.3</v>
      </c>
      <c r="B131" s="145">
        <f>VLOOKUP(A131,'PLANILHA S DESONERAÇÃO'!$A$12:$J$458,2,FALSE)</f>
        <v>120302</v>
      </c>
      <c r="C131" s="149" t="str">
        <f>VLOOKUP(A131,'PLANILHA S DESONERAÇÃO'!$A$12:$J$458,4,FALSE)</f>
        <v>Reboco de argamassa de cimento, cal hidratada CH1 e areia média ou grossa lavada no traço 1:0.5:6, espessura 5mm</v>
      </c>
      <c r="D131" s="145" t="str">
        <f>VLOOKUP(A131,'PLANILHA S DESONERAÇÃO'!$A$12:$J$458,3,FALSE)</f>
        <v>DER-ES</v>
      </c>
      <c r="E131" s="145"/>
      <c r="F131" s="145" t="str">
        <f>VLOOKUP(A131,'PLANILHA S DESONERAÇÃO'!$A$12:$J$458,5,FALSE)</f>
        <v>m2</v>
      </c>
      <c r="G131" s="145">
        <f>VLOOKUP(A131,'PLANILHA S DESONERAÇÃO'!$A$11:$J$458,6,FALSE)</f>
        <v>120.9</v>
      </c>
      <c r="H131" s="158">
        <f>VLOOKUP(A131,'PLANILHA S DESONERAÇÃO'!$A$12:$J$458,9,FALSE)</f>
        <v>29.47</v>
      </c>
      <c r="I131" s="158">
        <f>SUMIF('PLANILHA S DESONERAÇÃO'!$B$11:$B$458,B131,'PLANILHA S DESONERAÇÃO'!$J$11:$J$458)</f>
        <v>6593.62</v>
      </c>
      <c r="J131" s="439">
        <f>I131/$N$329</f>
        <v>2.0000000000000001E-4</v>
      </c>
      <c r="K131" s="153">
        <f>N131/$N$329</f>
        <v>0.99053999999999998</v>
      </c>
      <c r="L131" s="145" t="str">
        <f>IF(K131&gt;$O$326,$N$327,IF(K131&gt;$O$325,$N$326,$N$325))</f>
        <v>C</v>
      </c>
      <c r="N131" s="112">
        <f t="shared" si="4"/>
        <v>29690265.239999998</v>
      </c>
      <c r="O131" s="112">
        <f>VLOOKUP(A131,'PLANILHA S DESONERAÇÃO'!$A$11:$J$458,7,FALSE)</f>
        <v>23.67</v>
      </c>
      <c r="Q131" s="176" t="b">
        <f>I131=VLOOKUP(A131,'PLANILHA S DESONERAÇÃO'!$A$11:$J$459,10,)</f>
        <v>0</v>
      </c>
      <c r="R131" s="177">
        <f t="shared" si="5"/>
        <v>0</v>
      </c>
      <c r="S131" s="177">
        <f>R131-'PLANILHA S DESONERAÇÃO'!$J$459</f>
        <v>-29973894.07</v>
      </c>
    </row>
    <row r="132" spans="1:19" x14ac:dyDescent="0.25">
      <c r="A132" s="142" t="str">
        <f>'PLANILHA S DESONERAÇÃO'!A301</f>
        <v>1.5.2.4.6</v>
      </c>
      <c r="B132" s="145">
        <f>VLOOKUP(A132,'PLANILHA S DESONERAÇÃO'!$A$12:$J$458,2,FALSE)</f>
        <v>151141</v>
      </c>
      <c r="C132" s="149" t="str">
        <f>VLOOKUP(A132,'PLANILHA S DESONERAÇÃO'!$A$12:$J$458,4,FALSE)</f>
        <v>Eletroduto PEAD, cor preta, diam. 4", marca ref. Kanaflex ou equivalente</v>
      </c>
      <c r="D132" s="145" t="str">
        <f>VLOOKUP(A132,'PLANILHA S DESONERAÇÃO'!$A$12:$J$458,3,FALSE)</f>
        <v>DER-ES</v>
      </c>
      <c r="E132" s="145"/>
      <c r="F132" s="145" t="str">
        <f>VLOOKUP(A132,'PLANILHA S DESONERAÇÃO'!$A$12:$J$458,5,FALSE)</f>
        <v>m</v>
      </c>
      <c r="G132" s="145">
        <f>VLOOKUP(A132,'PLANILHA S DESONERAÇÃO'!$A$11:$J$458,6,FALSE)</f>
        <v>90</v>
      </c>
      <c r="H132" s="158">
        <f>VLOOKUP(A132,'PLANILHA S DESONERAÇÃO'!$A$12:$J$458,9,FALSE)</f>
        <v>71.400000000000006</v>
      </c>
      <c r="I132" s="158">
        <f>SUMIF('PLANILHA S DESONERAÇÃO'!$B$11:$B$458,B132,'PLANILHA S DESONERAÇÃO'!$J$11:$J$458)</f>
        <v>6426</v>
      </c>
      <c r="J132" s="439">
        <f>I132/$N$329</f>
        <v>2.0000000000000001E-4</v>
      </c>
      <c r="K132" s="153">
        <f>N132/$N$329</f>
        <v>0.99075000000000002</v>
      </c>
      <c r="L132" s="145" t="str">
        <f>IF(K132&gt;$O$326,$N$327,IF(K132&gt;$O$325,$N$326,$N$325))</f>
        <v>C</v>
      </c>
      <c r="N132" s="112">
        <f t="shared" si="4"/>
        <v>29696691.239999998</v>
      </c>
      <c r="O132" s="112">
        <f>VLOOKUP(A132,'PLANILHA S DESONERAÇÃO'!$A$11:$J$458,7,FALSE)</f>
        <v>57.34</v>
      </c>
      <c r="Q132" s="176" t="b">
        <f>I132=VLOOKUP(A132,'PLANILHA S DESONERAÇÃO'!$A$11:$J$459,10,)</f>
        <v>1</v>
      </c>
      <c r="R132" s="177">
        <f t="shared" si="5"/>
        <v>0</v>
      </c>
      <c r="S132" s="177">
        <f>R132-'PLANILHA S DESONERAÇÃO'!$J$459</f>
        <v>-29973894.07</v>
      </c>
    </row>
    <row r="133" spans="1:19" ht="22.5" x14ac:dyDescent="0.25">
      <c r="A133" s="142" t="str">
        <f>'PLANILHA S DESONERAÇÃO'!A273</f>
        <v>1.5.2.1.4</v>
      </c>
      <c r="B133" s="145" t="str">
        <f>VLOOKUP(A133,'PLANILHA S DESONERAÇÃO'!$A$12:$J$458,2,FALSE)</f>
        <v>COMP-19</v>
      </c>
      <c r="C133" s="149" t="str">
        <f>VLOOKUP(A133,'PLANILHA S DESONERAÇÃO'!$A$12:$J$458,4,FALSE)</f>
        <v>TANQUE METÁLICO – 1500 L - BDI = 14,02</v>
      </c>
      <c r="D133" s="145" t="str">
        <f>VLOOKUP(A133,'PLANILHA S DESONERAÇÃO'!$A$12:$J$458,3,FALSE)</f>
        <v>Composições Próprias</v>
      </c>
      <c r="E133" s="145"/>
      <c r="F133" s="145" t="str">
        <f>VLOOKUP(A133,'PLANILHA S DESONERAÇÃO'!$A$12:$J$458,5,FALSE)</f>
        <v>unid</v>
      </c>
      <c r="G133" s="145">
        <f>VLOOKUP(A133,'PLANILHA S DESONERAÇÃO'!$A$11:$J$458,6,FALSE)</f>
        <v>1</v>
      </c>
      <c r="H133" s="158">
        <f>VLOOKUP(A133,'PLANILHA S DESONERAÇÃO'!$A$12:$J$458,9,FALSE)</f>
        <v>6358.48</v>
      </c>
      <c r="I133" s="158">
        <f>SUMIF('PLANILHA S DESONERAÇÃO'!$B$11:$B$458,B133,'PLANILHA S DESONERAÇÃO'!$J$11:$J$458)</f>
        <v>6358.48</v>
      </c>
      <c r="J133" s="439">
        <f>I133/$N$329</f>
        <v>2.0000000000000001E-4</v>
      </c>
      <c r="K133" s="153">
        <f>N133/$N$329</f>
        <v>0.99095999999999995</v>
      </c>
      <c r="L133" s="145" t="str">
        <f>IF(K133&gt;$O$326,$N$327,IF(K133&gt;$O$325,$N$326,$N$325))</f>
        <v>C</v>
      </c>
      <c r="N133" s="112">
        <f t="shared" si="4"/>
        <v>29703049.719999999</v>
      </c>
      <c r="O133" s="112">
        <f>VLOOKUP(A133,'PLANILHA S DESONERAÇÃO'!$A$11:$J$458,7,FALSE)</f>
        <v>5576.64</v>
      </c>
      <c r="Q133" s="176" t="b">
        <f>I133=VLOOKUP(A133,'PLANILHA S DESONERAÇÃO'!$A$11:$J$459,10,)</f>
        <v>1</v>
      </c>
      <c r="R133" s="177">
        <f t="shared" si="5"/>
        <v>0</v>
      </c>
      <c r="S133" s="177">
        <f>R133-'PLANILHA S DESONERAÇÃO'!$J$459</f>
        <v>-29973894.07</v>
      </c>
    </row>
    <row r="134" spans="1:19" ht="33.75" x14ac:dyDescent="0.25">
      <c r="A134" s="142" t="str">
        <f>'PLANILHA S DESONERAÇÃO'!A390</f>
        <v>1.5.5.1</v>
      </c>
      <c r="B134" s="145" t="str">
        <f>VLOOKUP(A134,'PLANILHA S DESONERAÇÃO'!$A$12:$J$458,2,FALSE)</f>
        <v>COMP-14</v>
      </c>
      <c r="C134" s="149" t="str">
        <f>VLOOKUP(A134,'PLANILHA S DESONERAÇÃO'!$A$12:$J$458,4,FALSE)</f>
        <v>Cabo de par trançado blindado (F/UTP), categoria 6, ou superior, com condutores de cobre rígidos 24 AWG, uso indoor/outdoor ref: Furukawa ou similar (M)</v>
      </c>
      <c r="D134" s="145" t="str">
        <f>VLOOKUP(A134,'PLANILHA S DESONERAÇÃO'!$A$12:$J$458,3,FALSE)</f>
        <v>Composições Próprias</v>
      </c>
      <c r="E134" s="145"/>
      <c r="F134" s="145" t="str">
        <f>VLOOKUP(A134,'PLANILHA S DESONERAÇÃO'!$A$12:$J$458,5,FALSE)</f>
        <v>M</v>
      </c>
      <c r="G134" s="145">
        <f>VLOOKUP(A134,'PLANILHA S DESONERAÇÃO'!$A$11:$J$458,6,FALSE)</f>
        <v>1057</v>
      </c>
      <c r="H134" s="158">
        <f>VLOOKUP(A134,'PLANILHA S DESONERAÇÃO'!$A$12:$J$458,9,FALSE)</f>
        <v>5.82</v>
      </c>
      <c r="I134" s="158">
        <f>SUMIF('PLANILHA S DESONERAÇÃO'!$B$11:$B$458,B134,'PLANILHA S DESONERAÇÃO'!$J$11:$J$458)</f>
        <v>6355.44</v>
      </c>
      <c r="J134" s="439">
        <f>I134/$N$329</f>
        <v>2.0000000000000001E-4</v>
      </c>
      <c r="K134" s="153">
        <f>N134/$N$329</f>
        <v>0.99117999999999995</v>
      </c>
      <c r="L134" s="145" t="str">
        <f>IF(K134&gt;$O$326,$N$327,IF(K134&gt;$O$325,$N$326,$N$325))</f>
        <v>C</v>
      </c>
      <c r="N134" s="112">
        <f t="shared" si="4"/>
        <v>29709405.16</v>
      </c>
      <c r="O134" s="112">
        <f>VLOOKUP(A134,'PLANILHA S DESONERAÇÃO'!$A$11:$J$458,7,FALSE)</f>
        <v>4.67</v>
      </c>
      <c r="Q134" s="176" t="b">
        <f>I134=VLOOKUP(A134,'PLANILHA S DESONERAÇÃO'!$A$11:$J$459,10,)</f>
        <v>0</v>
      </c>
      <c r="R134" s="177">
        <f t="shared" si="5"/>
        <v>0</v>
      </c>
      <c r="S134" s="177">
        <f>R134-'PLANILHA S DESONERAÇÃO'!$J$459</f>
        <v>-29973894.07</v>
      </c>
    </row>
    <row r="135" spans="1:19" ht="22.5" x14ac:dyDescent="0.25">
      <c r="A135" s="142" t="str">
        <f>'PLANILHA S DESONERAÇÃO'!A254</f>
        <v>1.5.1.3</v>
      </c>
      <c r="B135" s="145" t="str">
        <f>VLOOKUP(A135,'PLANILHA S DESONERAÇÃO'!$A$12:$J$458,2,FALSE)</f>
        <v>COMP-13</v>
      </c>
      <c r="C135" s="149" t="str">
        <f>VLOOKUP(A135,'PLANILHA S DESONERAÇÃO'!$A$12:$J$458,4,FALSE)</f>
        <v>Cabo de instrumentação de 2 pares 1,5mm², com shield, isolação em XLPE</v>
      </c>
      <c r="D135" s="145" t="str">
        <f>VLOOKUP(A135,'PLANILHA S DESONERAÇÃO'!$A$12:$J$458,3,FALSE)</f>
        <v>Composições Próprias</v>
      </c>
      <c r="E135" s="145"/>
      <c r="F135" s="145" t="str">
        <f>VLOOKUP(A135,'PLANILHA S DESONERAÇÃO'!$A$12:$J$458,5,FALSE)</f>
        <v>m</v>
      </c>
      <c r="G135" s="145">
        <f>VLOOKUP(A135,'PLANILHA S DESONERAÇÃO'!$A$11:$J$458,6,FALSE)</f>
        <v>280</v>
      </c>
      <c r="H135" s="158">
        <f>VLOOKUP(A135,'PLANILHA S DESONERAÇÃO'!$A$12:$J$458,9,FALSE)</f>
        <v>22.58</v>
      </c>
      <c r="I135" s="158">
        <f>SUMIF('PLANILHA S DESONERAÇÃO'!$B$11:$B$458,B135,'PLANILHA S DESONERAÇÃO'!$J$11:$J$458)</f>
        <v>6322.4</v>
      </c>
      <c r="J135" s="439">
        <f>I135/$N$329</f>
        <v>2.0000000000000001E-4</v>
      </c>
      <c r="K135" s="153">
        <f>N135/$N$329</f>
        <v>0.99138999999999999</v>
      </c>
      <c r="L135" s="145" t="str">
        <f>IF(K135&gt;$O$326,$N$327,IF(K135&gt;$O$325,$N$326,$N$325))</f>
        <v>C</v>
      </c>
      <c r="N135" s="112">
        <f t="shared" si="4"/>
        <v>29715727.559999999</v>
      </c>
      <c r="O135" s="112">
        <f>VLOOKUP(A135,'PLANILHA S DESONERAÇÃO'!$A$11:$J$458,7,FALSE)</f>
        <v>18.13</v>
      </c>
      <c r="Q135" s="176" t="b">
        <f>I135=VLOOKUP(A135,'PLANILHA S DESONERAÇÃO'!$A$11:$J$459,10,)</f>
        <v>1</v>
      </c>
      <c r="R135" s="177">
        <f t="shared" si="5"/>
        <v>0</v>
      </c>
      <c r="S135" s="177">
        <f>R135-'PLANILHA S DESONERAÇÃO'!$J$459</f>
        <v>-29973894.07</v>
      </c>
    </row>
    <row r="136" spans="1:19" ht="22.5" x14ac:dyDescent="0.25">
      <c r="A136" s="142" t="str">
        <f>'PLANILHA S DESONERAÇÃO'!A293</f>
        <v>1.5.2.3.15</v>
      </c>
      <c r="B136" s="145" t="str">
        <f>VLOOKUP(A136,'PLANILHA S DESONERAÇÃO'!$A$12:$J$458,2,FALSE)</f>
        <v>COMP-28</v>
      </c>
      <c r="C136" s="149" t="str">
        <f>VLOOKUP(A136,'PLANILHA S DESONERAÇÃO'!$A$12:$J$458,4,FALSE)</f>
        <v>TERMINAL METALICO A PRESSAO PARA 1 CABO DE 150 A 185 MM2, COM 2 FUROS PARA FIXACAO</v>
      </c>
      <c r="D136" s="145" t="str">
        <f>VLOOKUP(A136,'PLANILHA S DESONERAÇÃO'!$A$12:$J$458,3,FALSE)</f>
        <v>Composições Próprias</v>
      </c>
      <c r="E136" s="145"/>
      <c r="F136" s="145" t="str">
        <f>VLOOKUP(A136,'PLANILHA S DESONERAÇÃO'!$A$12:$J$458,5,FALSE)</f>
        <v>UN</v>
      </c>
      <c r="G136" s="145">
        <f>VLOOKUP(A136,'PLANILHA S DESONERAÇÃO'!$A$11:$J$458,6,FALSE)</f>
        <v>36</v>
      </c>
      <c r="H136" s="158">
        <f>VLOOKUP(A136,'PLANILHA S DESONERAÇÃO'!$A$12:$J$458,9,FALSE)</f>
        <v>172.16</v>
      </c>
      <c r="I136" s="158">
        <f>SUMIF('PLANILHA S DESONERAÇÃO'!$B$11:$B$458,B136,'PLANILHA S DESONERAÇÃO'!$J$11:$J$458)</f>
        <v>6197.76</v>
      </c>
      <c r="J136" s="439">
        <f>I136/$N$329</f>
        <v>2.0000000000000001E-4</v>
      </c>
      <c r="K136" s="153">
        <f>N136/$N$329</f>
        <v>0.99158999999999997</v>
      </c>
      <c r="L136" s="145" t="str">
        <f>IF(K136&gt;$O$326,$N$327,IF(K136&gt;$O$325,$N$326,$N$325))</f>
        <v>C</v>
      </c>
      <c r="N136" s="112">
        <f t="shared" si="4"/>
        <v>29721925.32</v>
      </c>
      <c r="O136" s="112">
        <f>VLOOKUP(A136,'PLANILHA S DESONERAÇÃO'!$A$11:$J$458,7,FALSE)</f>
        <v>138.26</v>
      </c>
      <c r="Q136" s="176" t="b">
        <f>I136=VLOOKUP(A136,'PLANILHA S DESONERAÇÃO'!$A$11:$J$459,10,)</f>
        <v>1</v>
      </c>
      <c r="R136" s="177">
        <f t="shared" si="5"/>
        <v>0</v>
      </c>
      <c r="S136" s="177">
        <f>R136-'PLANILHA S DESONERAÇÃO'!$J$459</f>
        <v>-29973894.07</v>
      </c>
    </row>
    <row r="137" spans="1:19" ht="45" x14ac:dyDescent="0.25">
      <c r="A137" s="142" t="str">
        <f>'PLANILHA S DESONERAÇÃO'!A382</f>
        <v>1.5.4.16</v>
      </c>
      <c r="B137" s="145">
        <f>VLOOKUP(A137,'PLANILHA S DESONERAÇÃO'!$A$12:$J$458,2,FALSE)</f>
        <v>160316</v>
      </c>
      <c r="C137" s="149" t="str">
        <f>VLOOKUP(A137,'PLANILHA S DESONERAÇÃO'!$A$12:$J$458,4,FALSE)</f>
        <v>Caixa de inspeção tipo solo em PVC com bocal interior quadrado articulado e borda exterior redonda Ø 300 x300mm para passeios e pisos sujeitos a carga pesada. ref: TEL-535, Termotécnica ou similar, inclusive escavação e reaterro</v>
      </c>
      <c r="D137" s="145" t="str">
        <f>VLOOKUP(A137,'PLANILHA S DESONERAÇÃO'!$A$12:$J$458,3,FALSE)</f>
        <v>DER-ES</v>
      </c>
      <c r="E137" s="145"/>
      <c r="F137" s="145" t="str">
        <f>VLOOKUP(A137,'PLANILHA S DESONERAÇÃO'!$A$12:$J$458,5,FALSE)</f>
        <v>und</v>
      </c>
      <c r="G137" s="145">
        <f>VLOOKUP(A137,'PLANILHA S DESONERAÇÃO'!$A$11:$J$458,6,FALSE)</f>
        <v>32</v>
      </c>
      <c r="H137" s="158">
        <f>VLOOKUP(A137,'PLANILHA S DESONERAÇÃO'!$A$12:$J$458,9,FALSE)</f>
        <v>115.97</v>
      </c>
      <c r="I137" s="158">
        <f>SUMIF('PLANILHA S DESONERAÇÃO'!$B$11:$B$458,B137,'PLANILHA S DESONERAÇÃO'!$J$11:$J$458)</f>
        <v>6146.41</v>
      </c>
      <c r="J137" s="439">
        <f>I137/$N$329</f>
        <v>2.0000000000000001E-4</v>
      </c>
      <c r="K137" s="153">
        <f>N137/$N$329</f>
        <v>0.99180000000000001</v>
      </c>
      <c r="L137" s="145" t="str">
        <f>IF(K137&gt;$O$326,$N$327,IF(K137&gt;$O$325,$N$326,$N$325))</f>
        <v>C</v>
      </c>
      <c r="N137" s="112">
        <f t="shared" si="4"/>
        <v>29728071.73</v>
      </c>
      <c r="O137" s="112">
        <f>VLOOKUP(A137,'PLANILHA S DESONERAÇÃO'!$A$11:$J$458,7,FALSE)</f>
        <v>93.13</v>
      </c>
      <c r="Q137" s="176" t="b">
        <f>I137=VLOOKUP(A137,'PLANILHA S DESONERAÇÃO'!$A$11:$J$459,10,)</f>
        <v>0</v>
      </c>
      <c r="R137" s="177">
        <f t="shared" si="5"/>
        <v>0</v>
      </c>
      <c r="S137" s="177">
        <f>R137-'PLANILHA S DESONERAÇÃO'!$J$459</f>
        <v>-29973894.07</v>
      </c>
    </row>
    <row r="138" spans="1:19" ht="22.5" x14ac:dyDescent="0.25">
      <c r="A138" s="142" t="str">
        <f>'PLANILHA S DESONERAÇÃO'!A160</f>
        <v>1.4.5.2</v>
      </c>
      <c r="B138" s="145">
        <f>VLOOKUP(A138,'PLANILHA S DESONERAÇÃO'!$A$12:$J$458,2,FALSE)</f>
        <v>71107</v>
      </c>
      <c r="C138" s="149" t="str">
        <f>VLOOKUP(A138,'PLANILHA S DESONERAÇÃO'!$A$12:$J$458,4,FALSE)</f>
        <v>Portão de ferro de abrir em barra chata, chapa e tubo, inclusive chumbamento</v>
      </c>
      <c r="D138" s="145" t="str">
        <f>VLOOKUP(A138,'PLANILHA S DESONERAÇÃO'!$A$12:$J$458,3,FALSE)</f>
        <v>DER-ES</v>
      </c>
      <c r="E138" s="145"/>
      <c r="F138" s="145" t="str">
        <f>VLOOKUP(A138,'PLANILHA S DESONERAÇÃO'!$A$12:$J$458,5,FALSE)</f>
        <v>m2</v>
      </c>
      <c r="G138" s="145">
        <f>VLOOKUP(A138,'PLANILHA S DESONERAÇÃO'!$A$11:$J$458,6,FALSE)</f>
        <v>5.4</v>
      </c>
      <c r="H138" s="158">
        <f>VLOOKUP(A138,'PLANILHA S DESONERAÇÃO'!$A$12:$J$458,9,FALSE)</f>
        <v>1122.5899999999999</v>
      </c>
      <c r="I138" s="158">
        <f>SUMIF('PLANILHA S DESONERAÇÃO'!$B$11:$B$458,B138,'PLANILHA S DESONERAÇÃO'!$J$11:$J$458)</f>
        <v>6061.99</v>
      </c>
      <c r="J138" s="439">
        <f>I138/$N$329</f>
        <v>2.0000000000000001E-4</v>
      </c>
      <c r="K138" s="153">
        <f>N138/$N$329</f>
        <v>0.99199999999999999</v>
      </c>
      <c r="L138" s="145" t="str">
        <f>IF(K138&gt;$O$326,$N$327,IF(K138&gt;$O$325,$N$326,$N$325))</f>
        <v>C</v>
      </c>
      <c r="N138" s="112">
        <f t="shared" si="4"/>
        <v>29734133.719999999</v>
      </c>
      <c r="O138" s="112">
        <f>VLOOKUP(A138,'PLANILHA S DESONERAÇÃO'!$A$11:$J$458,7,FALSE)</f>
        <v>901.53</v>
      </c>
      <c r="Q138" s="176" t="b">
        <f>I138=VLOOKUP(A138,'PLANILHA S DESONERAÇÃO'!$A$11:$J$459,10,)</f>
        <v>1</v>
      </c>
      <c r="R138" s="177">
        <f t="shared" si="5"/>
        <v>0</v>
      </c>
      <c r="S138" s="177">
        <f>R138-'PLANILHA S DESONERAÇÃO'!$J$459</f>
        <v>-29973894.07</v>
      </c>
    </row>
    <row r="139" spans="1:19" ht="22.5" x14ac:dyDescent="0.25">
      <c r="A139" s="142" t="str">
        <f>'PLANILHA S DESONERAÇÃO'!A310</f>
        <v>1.5.2.4.15</v>
      </c>
      <c r="B139" s="145" t="str">
        <f>VLOOKUP(A139,'PLANILHA S DESONERAÇÃO'!$A$12:$J$458,2,FALSE)</f>
        <v>COMP-33</v>
      </c>
      <c r="C139" s="149" t="str">
        <f>VLOOKUP(A139,'PLANILHA S DESONERAÇÃO'!$A$12:$J$458,4,FALSE)</f>
        <v>Canaleta de concreto - CAU 05 - seção de 85 x 50 cm - espessura de 10 cm - apoiada em toda a extensão</v>
      </c>
      <c r="D139" s="145" t="str">
        <f>VLOOKUP(A139,'PLANILHA S DESONERAÇÃO'!$A$12:$J$458,3,FALSE)</f>
        <v>Composições Próprias</v>
      </c>
      <c r="E139" s="145"/>
      <c r="F139" s="145" t="str">
        <f>VLOOKUP(A139,'PLANILHA S DESONERAÇÃO'!$A$12:$J$458,5,FALSE)</f>
        <v>m</v>
      </c>
      <c r="G139" s="145">
        <f>VLOOKUP(A139,'PLANILHA S DESONERAÇÃO'!$A$11:$J$458,6,FALSE)</f>
        <v>12.85</v>
      </c>
      <c r="H139" s="158">
        <f>VLOOKUP(A139,'PLANILHA S DESONERAÇÃO'!$A$12:$J$458,9,FALSE)</f>
        <v>451.15</v>
      </c>
      <c r="I139" s="158">
        <f>SUMIF('PLANILHA S DESONERAÇÃO'!$B$11:$B$458,B139,'PLANILHA S DESONERAÇÃO'!$J$11:$J$458)</f>
        <v>5797.28</v>
      </c>
      <c r="J139" s="439">
        <f>I139/$N$329</f>
        <v>2.0000000000000001E-4</v>
      </c>
      <c r="K139" s="153">
        <f>N139/$N$329</f>
        <v>0.99219000000000002</v>
      </c>
      <c r="L139" s="145" t="str">
        <f>IF(K139&gt;$O$326,$N$327,IF(K139&gt;$O$325,$N$326,$N$325))</f>
        <v>C</v>
      </c>
      <c r="N139" s="112">
        <f t="shared" si="4"/>
        <v>29739931</v>
      </c>
      <c r="O139" s="112">
        <f>VLOOKUP(A139,'PLANILHA S DESONERAÇÃO'!$A$11:$J$458,7,FALSE)</f>
        <v>362.31</v>
      </c>
      <c r="Q139" s="176" t="b">
        <f>I139=VLOOKUP(A139,'PLANILHA S DESONERAÇÃO'!$A$11:$J$459,10,)</f>
        <v>1</v>
      </c>
      <c r="R139" s="177">
        <f t="shared" si="5"/>
        <v>0</v>
      </c>
      <c r="S139" s="177">
        <f>R139-'PLANILHA S DESONERAÇÃO'!$J$459</f>
        <v>-29973894.07</v>
      </c>
    </row>
    <row r="140" spans="1:19" ht="22.5" x14ac:dyDescent="0.25">
      <c r="A140" s="142" t="str">
        <f>'PLANILHA S DESONERAÇÃO'!A397</f>
        <v>1.5.5.8</v>
      </c>
      <c r="B140" s="145">
        <f>VLOOKUP(A140,'PLANILHA S DESONERAÇÃO'!$A$12:$J$458,2,FALSE)</f>
        <v>101798</v>
      </c>
      <c r="C140" s="149" t="str">
        <f>VLOOKUP(A140,'PLANILHA S DESONERAÇÃO'!$A$12:$J$458,4,FALSE)</f>
        <v>TAMPA PARA CAIXA TIPO R1, EM FERRO FUNDIDO, DIMENSÕES INTERNAS: 0,40 X 0,60 M - FORNECIMENTO E INSTALAÇÃO. AF_12/2020</v>
      </c>
      <c r="D140" s="145" t="str">
        <f>VLOOKUP(A140,'PLANILHA S DESONERAÇÃO'!$A$12:$J$458,3,FALSE)</f>
        <v>SINAPI</v>
      </c>
      <c r="E140" s="145"/>
      <c r="F140" s="145" t="str">
        <f>VLOOKUP(A140,'PLANILHA S DESONERAÇÃO'!$A$12:$J$458,5,FALSE)</f>
        <v>UN</v>
      </c>
      <c r="G140" s="145">
        <f>VLOOKUP(A140,'PLANILHA S DESONERAÇÃO'!$A$11:$J$458,6,FALSE)</f>
        <v>12</v>
      </c>
      <c r="H140" s="158">
        <f>VLOOKUP(A140,'PLANILHA S DESONERAÇÃO'!$A$12:$J$458,9,FALSE)</f>
        <v>467.97</v>
      </c>
      <c r="I140" s="158">
        <f>SUMIF('PLANILHA S DESONERAÇÃO'!$B$11:$B$458,B140,'PLANILHA S DESONERAÇÃO'!$J$11:$J$458)</f>
        <v>5615.64</v>
      </c>
      <c r="J140" s="439">
        <f>I140/$N$329</f>
        <v>2.0000000000000001E-4</v>
      </c>
      <c r="K140" s="153">
        <f>N140/$N$329</f>
        <v>0.99238000000000004</v>
      </c>
      <c r="L140" s="145" t="str">
        <f>IF(K140&gt;$O$326,$N$327,IF(K140&gt;$O$325,$N$326,$N$325))</f>
        <v>C</v>
      </c>
      <c r="N140" s="112">
        <f t="shared" si="4"/>
        <v>29745546.640000001</v>
      </c>
      <c r="O140" s="112">
        <f>VLOOKUP(A140,'PLANILHA S DESONERAÇÃO'!$A$11:$J$458,7,FALSE)</f>
        <v>375.82</v>
      </c>
      <c r="Q140" s="176" t="b">
        <f>I140=VLOOKUP(A140,'PLANILHA S DESONERAÇÃO'!$A$11:$J$459,10,)</f>
        <v>1</v>
      </c>
      <c r="R140" s="177">
        <f t="shared" si="5"/>
        <v>0</v>
      </c>
      <c r="S140" s="177">
        <f>R140-'PLANILHA S DESONERAÇÃO'!$J$459</f>
        <v>-29973894.07</v>
      </c>
    </row>
    <row r="141" spans="1:19" x14ac:dyDescent="0.25">
      <c r="A141" s="142" t="str">
        <f>'PLANILHA S DESONERAÇÃO'!A179</f>
        <v>1.4.7.6</v>
      </c>
      <c r="B141" s="145">
        <f>VLOOKUP(A141,'PLANILHA S DESONERAÇÃO'!$A$12:$J$458,2,FALSE)</f>
        <v>94569</v>
      </c>
      <c r="C141" s="149" t="str">
        <f>VLOOKUP(A141,'PLANILHA S DESONERAÇÃO'!$A$12:$J$458,4,FALSE)</f>
        <v>JANELA DE ALUMÍNIO TIPO MAXIM-AR, COM VIDROS</v>
      </c>
      <c r="D141" s="145" t="str">
        <f>VLOOKUP(A141,'PLANILHA S DESONERAÇÃO'!$A$12:$J$458,3,FALSE)</f>
        <v>SINAPI</v>
      </c>
      <c r="E141" s="145"/>
      <c r="F141" s="145" t="str">
        <f>VLOOKUP(A141,'PLANILHA S DESONERAÇÃO'!$A$12:$J$458,5,FALSE)</f>
        <v>M2</v>
      </c>
      <c r="G141" s="145">
        <f>VLOOKUP(A141,'PLANILHA S DESONERAÇÃO'!$A$11:$J$458,6,FALSE)</f>
        <v>4.26</v>
      </c>
      <c r="H141" s="158">
        <f>VLOOKUP(A141,'PLANILHA S DESONERAÇÃO'!$A$12:$J$458,9,FALSE)</f>
        <v>855.79</v>
      </c>
      <c r="I141" s="158">
        <f>SUMIF('PLANILHA S DESONERAÇÃO'!$B$11:$B$458,B141,'PLANILHA S DESONERAÇÃO'!$J$11:$J$458)</f>
        <v>5494.18</v>
      </c>
      <c r="J141" s="439">
        <f>I141/$N$329</f>
        <v>2.0000000000000001E-4</v>
      </c>
      <c r="K141" s="153">
        <f>N141/$N$329</f>
        <v>0.99256999999999995</v>
      </c>
      <c r="L141" s="145" t="str">
        <f>IF(K141&gt;$O$326,$N$327,IF(K141&gt;$O$325,$N$326,$N$325))</f>
        <v>C</v>
      </c>
      <c r="N141" s="112">
        <f t="shared" si="4"/>
        <v>29751040.82</v>
      </c>
      <c r="O141" s="112">
        <f>VLOOKUP(A141,'PLANILHA S DESONERAÇÃO'!$A$11:$J$458,7,FALSE)</f>
        <v>687.27</v>
      </c>
      <c r="Q141" s="176" t="b">
        <f>I141=VLOOKUP(A141,'PLANILHA S DESONERAÇÃO'!$A$11:$J$459,10,)</f>
        <v>0</v>
      </c>
      <c r="R141" s="177">
        <f t="shared" ref="R141:R172" si="6">$I$327</f>
        <v>0</v>
      </c>
      <c r="S141" s="177">
        <f>R141-'PLANILHA S DESONERAÇÃO'!$J$459</f>
        <v>-29973894.07</v>
      </c>
    </row>
    <row r="142" spans="1:19" ht="22.5" x14ac:dyDescent="0.25">
      <c r="A142" s="142" t="str">
        <f>'PLANILHA S DESONERAÇÃO'!A257</f>
        <v>1.5.1.5.1</v>
      </c>
      <c r="B142" s="145" t="str">
        <f>VLOOKUP(A142,'PLANILHA S DESONERAÇÃO'!$A$12:$J$458,2,FALSE)</f>
        <v>COMP-15</v>
      </c>
      <c r="C142" s="149" t="str">
        <f>VLOOKUP(A142,'PLANILHA S DESONERAÇÃO'!$A$12:$J$458,4,FALSE)</f>
        <v>ELETROCALHA PERFURADA GALVANIZADA À FOGO CHAPA 14 - 150 X 100 MM COM TAMPA, INCLUSIVE CONEXÃO E SUPORTE</v>
      </c>
      <c r="D142" s="145" t="str">
        <f>VLOOKUP(A142,'PLANILHA S DESONERAÇÃO'!$A$12:$J$458,3,FALSE)</f>
        <v>Composições Próprias</v>
      </c>
      <c r="E142" s="145"/>
      <c r="F142" s="145" t="str">
        <f>VLOOKUP(A142,'PLANILHA S DESONERAÇÃO'!$A$12:$J$458,5,FALSE)</f>
        <v>m</v>
      </c>
      <c r="G142" s="145">
        <f>VLOOKUP(A142,'PLANILHA S DESONERAÇÃO'!$A$11:$J$458,6,FALSE)</f>
        <v>26</v>
      </c>
      <c r="H142" s="158">
        <f>VLOOKUP(A142,'PLANILHA S DESONERAÇÃO'!$A$12:$J$458,9,FALSE)</f>
        <v>203.78</v>
      </c>
      <c r="I142" s="158">
        <f>SUMIF('PLANILHA S DESONERAÇÃO'!$B$11:$B$458,B142,'PLANILHA S DESONERAÇÃO'!$J$11:$J$458)</f>
        <v>5298.28</v>
      </c>
      <c r="J142" s="439">
        <f>I142/$N$329</f>
        <v>2.0000000000000001E-4</v>
      </c>
      <c r="K142" s="153">
        <f>N142/$N$329</f>
        <v>0.99273999999999996</v>
      </c>
      <c r="L142" s="145" t="str">
        <f>IF(K142&gt;$O$326,$N$327,IF(K142&gt;$O$325,$N$326,$N$325))</f>
        <v>C</v>
      </c>
      <c r="N142" s="112">
        <f t="shared" si="4"/>
        <v>29756339.100000001</v>
      </c>
      <c r="O142" s="112">
        <f>VLOOKUP(A142,'PLANILHA S DESONERAÇÃO'!$A$11:$J$458,7,FALSE)</f>
        <v>163.65</v>
      </c>
      <c r="Q142" s="176" t="b">
        <f>I142=VLOOKUP(A142,'PLANILHA S DESONERAÇÃO'!$A$11:$J$459,10,)</f>
        <v>1</v>
      </c>
      <c r="R142" s="177">
        <f t="shared" si="6"/>
        <v>0</v>
      </c>
      <c r="S142" s="177">
        <f>R142-'PLANILHA S DESONERAÇÃO'!$J$459</f>
        <v>-29973894.07</v>
      </c>
    </row>
    <row r="143" spans="1:19" ht="56.25" x14ac:dyDescent="0.25">
      <c r="A143" s="142" t="str">
        <f>'PLANILHA S DESONERAÇÃO'!A119</f>
        <v>1.4.2.5</v>
      </c>
      <c r="B143" s="145">
        <f>VLOOKUP(A143,'PLANILHA S DESONERAÇÃO'!$A$12:$J$458,2,FALSE)</f>
        <v>89170</v>
      </c>
      <c r="C143" s="149" t="str">
        <f>VLOOKUP(A143,'PLANILHA S DESONERAÇÃO'!$A$12:$J$458,4,FALSE)</f>
        <v>(COMPOSIÇÃO REPRESENTATIVA) DO SERVIÇO DE REVESTIMENTO CERÂMICO PARA PAREDES INTERNAS, MEIA PAREDE, OU PAREDE INTEIRA, PLACAS GRÊS OU SEMI-GRÊS DE 20X20 CM, PARA EDIFICAÇÕES HABITACIONAIS UNIFAMILIAR (CASAS) E EDIFICAÇÕES PÚBLICAS PADRÃO. AF_11/2014</v>
      </c>
      <c r="D143" s="145" t="str">
        <f>VLOOKUP(A143,'PLANILHA S DESONERAÇÃO'!$A$12:$J$458,3,FALSE)</f>
        <v>SINAPI</v>
      </c>
      <c r="E143" s="145"/>
      <c r="F143" s="145" t="str">
        <f>VLOOKUP(A143,'PLANILHA S DESONERAÇÃO'!$A$12:$J$458,5,FALSE)</f>
        <v>M2</v>
      </c>
      <c r="G143" s="145">
        <f>VLOOKUP(A143,'PLANILHA S DESONERAÇÃO'!$A$11:$J$458,6,FALSE)</f>
        <v>16.8</v>
      </c>
      <c r="H143" s="158">
        <f>VLOOKUP(A143,'PLANILHA S DESONERAÇÃO'!$A$12:$J$458,9,FALSE)</f>
        <v>82.71</v>
      </c>
      <c r="I143" s="158">
        <f>SUMIF('PLANILHA S DESONERAÇÃO'!$B$11:$B$458,B143,'PLANILHA S DESONERAÇÃO'!$J$11:$J$458)</f>
        <v>5198.32</v>
      </c>
      <c r="J143" s="439">
        <f>I143/$N$329</f>
        <v>2.0000000000000001E-4</v>
      </c>
      <c r="K143" s="153">
        <f>N143/$N$329</f>
        <v>0.99292000000000002</v>
      </c>
      <c r="L143" s="145" t="str">
        <f>IF(K143&gt;$O$326,$N$327,IF(K143&gt;$O$325,$N$326,$N$325))</f>
        <v>C</v>
      </c>
      <c r="N143" s="112">
        <f t="shared" ref="N143:N206" si="7">N142+I143</f>
        <v>29761537.420000002</v>
      </c>
      <c r="O143" s="112">
        <f>VLOOKUP(A143,'PLANILHA S DESONERAÇÃO'!$A$11:$J$458,7,FALSE)</f>
        <v>66.42</v>
      </c>
      <c r="Q143" s="176" t="b">
        <f>I143=VLOOKUP(A143,'PLANILHA S DESONERAÇÃO'!$A$11:$J$459,10,)</f>
        <v>0</v>
      </c>
      <c r="R143" s="177">
        <f t="shared" si="6"/>
        <v>0</v>
      </c>
      <c r="S143" s="177">
        <f>R143-'PLANILHA S DESONERAÇÃO'!$J$459</f>
        <v>-29973894.07</v>
      </c>
    </row>
    <row r="144" spans="1:19" x14ac:dyDescent="0.25">
      <c r="A144" s="142" t="str">
        <f>'PLANILHA S DESONERAÇÃO'!A299</f>
        <v>1.5.2.4.4</v>
      </c>
      <c r="B144" s="145">
        <f>VLOOKUP(A144,'PLANILHA S DESONERAÇÃO'!$A$12:$J$458,2,FALSE)</f>
        <v>151137</v>
      </c>
      <c r="C144" s="149" t="str">
        <f>VLOOKUP(A144,'PLANILHA S DESONERAÇÃO'!$A$12:$J$458,4,FALSE)</f>
        <v>Eletroduto PEAD, cor preta, diam. 1.1/2", marca ref. Kanaflex ou equivalente</v>
      </c>
      <c r="D144" s="145" t="str">
        <f>VLOOKUP(A144,'PLANILHA S DESONERAÇÃO'!$A$12:$J$458,3,FALSE)</f>
        <v>DER-ES</v>
      </c>
      <c r="E144" s="145"/>
      <c r="F144" s="145" t="str">
        <f>VLOOKUP(A144,'PLANILHA S DESONERAÇÃO'!$A$12:$J$458,5,FALSE)</f>
        <v>m</v>
      </c>
      <c r="G144" s="145">
        <f>VLOOKUP(A144,'PLANILHA S DESONERAÇÃO'!$A$11:$J$458,6,FALSE)</f>
        <v>130</v>
      </c>
      <c r="H144" s="158">
        <f>VLOOKUP(A144,'PLANILHA S DESONERAÇÃO'!$A$12:$J$458,9,FALSE)</f>
        <v>31.48</v>
      </c>
      <c r="I144" s="158">
        <f>SUMIF('PLANILHA S DESONERAÇÃO'!$B$11:$B$458,B144,'PLANILHA S DESONERAÇÃO'!$J$11:$J$458)</f>
        <v>5194.2</v>
      </c>
      <c r="J144" s="439">
        <f>I144/$N$329</f>
        <v>2.0000000000000001E-4</v>
      </c>
      <c r="K144" s="153">
        <f>N144/$N$329</f>
        <v>0.99309000000000003</v>
      </c>
      <c r="L144" s="145" t="str">
        <f>IF(K144&gt;$O$326,$N$327,IF(K144&gt;$O$325,$N$326,$N$325))</f>
        <v>C</v>
      </c>
      <c r="N144" s="112">
        <f t="shared" si="7"/>
        <v>29766731.620000001</v>
      </c>
      <c r="O144" s="112">
        <f>VLOOKUP(A144,'PLANILHA S DESONERAÇÃO'!$A$11:$J$458,7,FALSE)</f>
        <v>25.28</v>
      </c>
      <c r="Q144" s="176" t="b">
        <f>I144=VLOOKUP(A144,'PLANILHA S DESONERAÇÃO'!$A$11:$J$459,10,)</f>
        <v>0</v>
      </c>
      <c r="R144" s="177">
        <f t="shared" si="6"/>
        <v>0</v>
      </c>
      <c r="S144" s="177">
        <f>R144-'PLANILHA S DESONERAÇÃO'!$J$459</f>
        <v>-29973894.07</v>
      </c>
    </row>
    <row r="145" spans="1:19" x14ac:dyDescent="0.25">
      <c r="A145" s="142" t="str">
        <f>'PLANILHA S DESONERAÇÃO'!A20</f>
        <v>1.1.1.6</v>
      </c>
      <c r="B145" s="145">
        <f>VLOOKUP(A145,'PLANILHA S DESONERAÇÃO'!$A$12:$J$458,2,FALSE)</f>
        <v>20305</v>
      </c>
      <c r="C145" s="149" t="str">
        <f>VLOOKUP(A145,'PLANILHA S DESONERAÇÃO'!$A$12:$J$458,4,FALSE)</f>
        <v>Placa de obra nas dimensões de 2.0 x 4.0 m, padrão IOPES</v>
      </c>
      <c r="D145" s="145" t="str">
        <f>VLOOKUP(A145,'PLANILHA S DESONERAÇÃO'!$A$12:$J$458,3,FALSE)</f>
        <v>DER-ES</v>
      </c>
      <c r="E145" s="145"/>
      <c r="F145" s="145" t="str">
        <f>VLOOKUP(A145,'PLANILHA S DESONERAÇÃO'!$A$12:$J$458,5,FALSE)</f>
        <v>m2</v>
      </c>
      <c r="G145" s="145">
        <f>VLOOKUP(A145,'PLANILHA S DESONERAÇÃO'!$A$11:$J$458,6,FALSE)</f>
        <v>12</v>
      </c>
      <c r="H145" s="158">
        <f>VLOOKUP(A145,'PLANILHA S DESONERAÇÃO'!$A$12:$J$458,9,FALSE)</f>
        <v>418.82</v>
      </c>
      <c r="I145" s="158">
        <f>SUMIF('PLANILHA S DESONERAÇÃO'!$B$11:$B$458,B145,'PLANILHA S DESONERAÇÃO'!$J$11:$J$458)</f>
        <v>5025.84</v>
      </c>
      <c r="J145" s="439">
        <f>I145/$N$329</f>
        <v>2.0000000000000001E-4</v>
      </c>
      <c r="K145" s="153">
        <f>N145/$N$329</f>
        <v>0.99326000000000003</v>
      </c>
      <c r="L145" s="145" t="str">
        <f>IF(K145&gt;$O$326,$N$327,IF(K145&gt;$O$325,$N$326,$N$325))</f>
        <v>C</v>
      </c>
      <c r="N145" s="112">
        <f t="shared" si="7"/>
        <v>29771757.460000001</v>
      </c>
      <c r="O145" s="112">
        <f>VLOOKUP(A145,'PLANILHA S DESONERAÇÃO'!$A$11:$J$458,7,FALSE)</f>
        <v>336.35</v>
      </c>
      <c r="Q145" s="176" t="b">
        <f>I145=VLOOKUP(A145,'PLANILHA S DESONERAÇÃO'!$A$11:$J$459,10,)</f>
        <v>1</v>
      </c>
      <c r="R145" s="177">
        <f t="shared" si="6"/>
        <v>0</v>
      </c>
      <c r="S145" s="177">
        <f>R145-'PLANILHA S DESONERAÇÃO'!$J$459</f>
        <v>-29973894.07</v>
      </c>
    </row>
    <row r="146" spans="1:19" ht="22.5" x14ac:dyDescent="0.25">
      <c r="A146" s="142" t="str">
        <f>'PLANILHA S DESONERAÇÃO'!A375</f>
        <v>1.5.4.9</v>
      </c>
      <c r="B146" s="145" t="str">
        <f>VLOOKUP(A146,'PLANILHA S DESONERAÇÃO'!$A$12:$J$458,2,FALSE)</f>
        <v>COMP-44</v>
      </c>
      <c r="C146" s="149" t="str">
        <f>VLOOKUP(A146,'PLANILHA S DESONERAÇÃO'!$A$12:$J$458,4,FALSE)</f>
        <v>Conector em bronze reforçado para 2 cabos de cobre de 16-70mm² na haste de aterramento, com grampo U, porcas e arruela, ref. TEL-580</v>
      </c>
      <c r="D146" s="145" t="str">
        <f>VLOOKUP(A146,'PLANILHA S DESONERAÇÃO'!$A$12:$J$458,3,FALSE)</f>
        <v>Composições Próprias</v>
      </c>
      <c r="E146" s="145"/>
      <c r="F146" s="145" t="str">
        <f>VLOOKUP(A146,'PLANILHA S DESONERAÇÃO'!$A$12:$J$458,5,FALSE)</f>
        <v>und</v>
      </c>
      <c r="G146" s="145">
        <f>VLOOKUP(A146,'PLANILHA S DESONERAÇÃO'!$A$11:$J$458,6,FALSE)</f>
        <v>47</v>
      </c>
      <c r="H146" s="158">
        <f>VLOOKUP(A146,'PLANILHA S DESONERAÇÃO'!$A$12:$J$458,9,FALSE)</f>
        <v>85.52</v>
      </c>
      <c r="I146" s="158">
        <f>SUMIF('PLANILHA S DESONERAÇÃO'!$B$11:$B$458,B146,'PLANILHA S DESONERAÇÃO'!$J$11:$J$458)</f>
        <v>4789.12</v>
      </c>
      <c r="J146" s="439">
        <f>I146/$N$329</f>
        <v>2.0000000000000001E-4</v>
      </c>
      <c r="K146" s="153">
        <f>N146/$N$329</f>
        <v>0.99341999999999997</v>
      </c>
      <c r="L146" s="145" t="str">
        <f>IF(K146&gt;$O$326,$N$327,IF(K146&gt;$O$325,$N$326,$N$325))</f>
        <v>C</v>
      </c>
      <c r="N146" s="112">
        <f t="shared" si="7"/>
        <v>29776546.579999998</v>
      </c>
      <c r="O146" s="112">
        <f>VLOOKUP(A146,'PLANILHA S DESONERAÇÃO'!$A$11:$J$458,7,FALSE)</f>
        <v>68.680000000000007</v>
      </c>
      <c r="Q146" s="176" t="b">
        <f>I146=VLOOKUP(A146,'PLANILHA S DESONERAÇÃO'!$A$11:$J$459,10,)</f>
        <v>0</v>
      </c>
      <c r="R146" s="177">
        <f t="shared" si="6"/>
        <v>0</v>
      </c>
      <c r="S146" s="177">
        <f>R146-'PLANILHA S DESONERAÇÃO'!$J$459</f>
        <v>-29973894.07</v>
      </c>
    </row>
    <row r="147" spans="1:19" ht="33.75" x14ac:dyDescent="0.25">
      <c r="A147" s="142" t="str">
        <f>'PLANILHA S DESONERAÇÃO'!A262</f>
        <v>1.5.1.5.6</v>
      </c>
      <c r="B147" s="145">
        <f>VLOOKUP(A147,'PLANILHA S DESONERAÇÃO'!$A$12:$J$458,2,FALSE)</f>
        <v>150702</v>
      </c>
      <c r="C147" s="149" t="str">
        <f>VLOOKUP(A147,'PLANILHA S DESONERAÇÃO'!$A$12:$J$458,4,FALSE)</f>
        <v>Envelopamento de concreto simples com consumo mínimo de cimento de 250kg/m3, inclusive escavação para profundidade mínima do eletroduto de 50 cm, de 25 x 30 cm, para 2 eletrodutos</v>
      </c>
      <c r="D147" s="145" t="str">
        <f>VLOOKUP(A147,'PLANILHA S DESONERAÇÃO'!$A$12:$J$458,3,FALSE)</f>
        <v>DER-ES</v>
      </c>
      <c r="E147" s="145"/>
      <c r="F147" s="145" t="str">
        <f>VLOOKUP(A147,'PLANILHA S DESONERAÇÃO'!$A$12:$J$458,5,FALSE)</f>
        <v>m</v>
      </c>
      <c r="G147" s="145">
        <f>VLOOKUP(A147,'PLANILHA S DESONERAÇÃO'!$A$11:$J$458,6,FALSE)</f>
        <v>54</v>
      </c>
      <c r="H147" s="158">
        <f>VLOOKUP(A147,'PLANILHA S DESONERAÇÃO'!$A$12:$J$458,9,FALSE)</f>
        <v>85.17</v>
      </c>
      <c r="I147" s="158">
        <f>SUMIF('PLANILHA S DESONERAÇÃO'!$B$11:$B$458,B147,'PLANILHA S DESONERAÇÃO'!$J$11:$J$458)</f>
        <v>4599.18</v>
      </c>
      <c r="J147" s="439">
        <f>I147/$N$329</f>
        <v>2.0000000000000001E-4</v>
      </c>
      <c r="K147" s="153">
        <f>N147/$N$329</f>
        <v>0.99356999999999995</v>
      </c>
      <c r="L147" s="145" t="str">
        <f>IF(K147&gt;$O$326,$N$327,IF(K147&gt;$O$325,$N$326,$N$325))</f>
        <v>C</v>
      </c>
      <c r="N147" s="112">
        <f t="shared" si="7"/>
        <v>29781145.760000002</v>
      </c>
      <c r="O147" s="112">
        <f>VLOOKUP(A147,'PLANILHA S DESONERAÇÃO'!$A$11:$J$458,7,FALSE)</f>
        <v>68.400000000000006</v>
      </c>
      <c r="Q147" s="176" t="b">
        <f>I147=VLOOKUP(A147,'PLANILHA S DESONERAÇÃO'!$A$11:$J$459,10,)</f>
        <v>1</v>
      </c>
      <c r="R147" s="177">
        <f t="shared" si="6"/>
        <v>0</v>
      </c>
      <c r="S147" s="177">
        <f>R147-'PLANILHA S DESONERAÇÃO'!$J$459</f>
        <v>-29973894.07</v>
      </c>
    </row>
    <row r="148" spans="1:19" x14ac:dyDescent="0.25">
      <c r="A148" s="142" t="str">
        <f>'PLANILHA S DESONERAÇÃO'!A356</f>
        <v>1.5.3.7</v>
      </c>
      <c r="B148" s="145" t="str">
        <f>VLOOKUP(A148,'PLANILHA S DESONERAÇÃO'!$A$12:$J$458,2,FALSE)</f>
        <v>I042047</v>
      </c>
      <c r="C148" s="149" t="str">
        <f>VLOOKUP(A148,'PLANILHA S DESONERAÇÃO'!$A$12:$J$458,4,FALSE)</f>
        <v>ELETRODUTO GALVANIZADO ZINCADO 6"</v>
      </c>
      <c r="D148" s="145" t="str">
        <f>VLOOKUP(A148,'PLANILHA S DESONERAÇÃO'!$A$12:$J$458,3,FALSE)</f>
        <v>DER-ES</v>
      </c>
      <c r="E148" s="145"/>
      <c r="F148" s="145" t="str">
        <f>VLOOKUP(A148,'PLANILHA S DESONERAÇÃO'!$A$12:$J$458,5,FALSE)</f>
        <v>M</v>
      </c>
      <c r="G148" s="145">
        <f>VLOOKUP(A148,'PLANILHA S DESONERAÇÃO'!$A$11:$J$458,6,FALSE)</f>
        <v>6</v>
      </c>
      <c r="H148" s="158">
        <f>VLOOKUP(A148,'PLANILHA S DESONERAÇÃO'!$A$12:$J$458,9,FALSE)</f>
        <v>740.89</v>
      </c>
      <c r="I148" s="158">
        <f>SUMIF('PLANILHA S DESONERAÇÃO'!$B$11:$B$458,B148,'PLANILHA S DESONERAÇÃO'!$J$11:$J$458)</f>
        <v>4445.34</v>
      </c>
      <c r="J148" s="439">
        <f>I148/$N$329</f>
        <v>1E-4</v>
      </c>
      <c r="K148" s="153">
        <f>N148/$N$329</f>
        <v>0.99372000000000005</v>
      </c>
      <c r="L148" s="145" t="str">
        <f>IF(K148&gt;$O$326,$N$327,IF(K148&gt;$O$325,$N$326,$N$325))</f>
        <v>C</v>
      </c>
      <c r="N148" s="112">
        <f t="shared" si="7"/>
        <v>29785591.100000001</v>
      </c>
      <c r="O148" s="112">
        <f>VLOOKUP(A148,'PLANILHA S DESONERAÇÃO'!$A$11:$J$458,7,FALSE)</f>
        <v>595</v>
      </c>
      <c r="Q148" s="176" t="b">
        <f>I148=VLOOKUP(A148,'PLANILHA S DESONERAÇÃO'!$A$11:$J$459,10,)</f>
        <v>1</v>
      </c>
      <c r="R148" s="177">
        <f t="shared" si="6"/>
        <v>0</v>
      </c>
      <c r="S148" s="177">
        <f>R148-'PLANILHA S DESONERAÇÃO'!$J$459</f>
        <v>-29973894.07</v>
      </c>
    </row>
    <row r="149" spans="1:19" x14ac:dyDescent="0.25">
      <c r="A149" s="142" t="str">
        <f>'PLANILHA S DESONERAÇÃO'!A200</f>
        <v>1.4.9.1</v>
      </c>
      <c r="B149" s="145">
        <f>VLOOKUP(A149,'PLANILHA S DESONERAÇÃO'!$A$12:$J$458,2,FALSE)</f>
        <v>141410</v>
      </c>
      <c r="C149" s="149" t="str">
        <f>VLOOKUP(A149,'PLANILHA S DESONERAÇÃO'!$A$12:$J$458,4,FALSE)</f>
        <v>Tubo de PVC rígido soldável marrom, diâm. 25mm (3/4"), inclusive conexões</v>
      </c>
      <c r="D149" s="145" t="str">
        <f>VLOOKUP(A149,'PLANILHA S DESONERAÇÃO'!$A$12:$J$458,3,FALSE)</f>
        <v>DER-ES</v>
      </c>
      <c r="E149" s="145"/>
      <c r="F149" s="145" t="str">
        <f>VLOOKUP(A149,'PLANILHA S DESONERAÇÃO'!$A$12:$J$458,5,FALSE)</f>
        <v>m</v>
      </c>
      <c r="G149" s="145">
        <f>VLOOKUP(A149,'PLANILHA S DESONERAÇÃO'!$A$11:$J$458,6,FALSE)</f>
        <v>127</v>
      </c>
      <c r="H149" s="158">
        <f>VLOOKUP(A149,'PLANILHA S DESONERAÇÃO'!$A$12:$J$458,9,FALSE)</f>
        <v>34.29</v>
      </c>
      <c r="I149" s="158">
        <f>SUMIF('PLANILHA S DESONERAÇÃO'!$B$11:$B$458,B149,'PLANILHA S DESONERAÇÃO'!$J$11:$J$458)</f>
        <v>4354.83</v>
      </c>
      <c r="J149" s="439">
        <f>I149/$N$329</f>
        <v>1E-4</v>
      </c>
      <c r="K149" s="153">
        <f>N149/$N$329</f>
        <v>0.99385999999999997</v>
      </c>
      <c r="L149" s="145" t="str">
        <f>IF(K149&gt;$O$326,$N$327,IF(K149&gt;$O$325,$N$326,$N$325))</f>
        <v>C</v>
      </c>
      <c r="N149" s="112">
        <f t="shared" si="7"/>
        <v>29789945.93</v>
      </c>
      <c r="O149" s="112">
        <f>VLOOKUP(A149,'PLANILHA S DESONERAÇÃO'!$A$11:$J$458,7,FALSE)</f>
        <v>27.54</v>
      </c>
      <c r="Q149" s="176" t="b">
        <f>I149=VLOOKUP(A149,'PLANILHA S DESONERAÇÃO'!$A$11:$J$459,10,)</f>
        <v>1</v>
      </c>
      <c r="R149" s="177">
        <f t="shared" si="6"/>
        <v>0</v>
      </c>
      <c r="S149" s="177">
        <f>R149-'PLANILHA S DESONERAÇÃO'!$J$459</f>
        <v>-29973894.07</v>
      </c>
    </row>
    <row r="150" spans="1:19" ht="33.75" x14ac:dyDescent="0.25">
      <c r="A150" s="142" t="str">
        <f>'PLANILHA S DESONERAÇÃO'!A172</f>
        <v>1.4.6.11</v>
      </c>
      <c r="B150" s="145">
        <f>VLOOKUP(A150,'PLANILHA S DESONERAÇÃO'!$A$12:$J$458,2,FALSE)</f>
        <v>90211</v>
      </c>
      <c r="C150" s="149" t="str">
        <f>VLOOKUP(A150,'PLANILHA S DESONERAÇÃO'!$A$12:$J$458,4,FALSE)</f>
        <v>Cobertura nova de telhas cerâmicas tipo capa e canal inclusive cumeeira (telhas compradas na praça de Vitória, posto obra) (área de projeção horizontal; incl. 35%)</v>
      </c>
      <c r="D150" s="145" t="str">
        <f>VLOOKUP(A150,'PLANILHA S DESONERAÇÃO'!$A$12:$J$458,3,FALSE)</f>
        <v>DER-ES</v>
      </c>
      <c r="E150" s="145"/>
      <c r="F150" s="145" t="str">
        <f>VLOOKUP(A150,'PLANILHA S DESONERAÇÃO'!$A$12:$J$458,5,FALSE)</f>
        <v>m2</v>
      </c>
      <c r="G150" s="145">
        <f>VLOOKUP(A150,'PLANILHA S DESONERAÇÃO'!$A$11:$J$458,6,FALSE)</f>
        <v>18</v>
      </c>
      <c r="H150" s="158">
        <f>VLOOKUP(A150,'PLANILHA S DESONERAÇÃO'!$A$12:$J$458,9,FALSE)</f>
        <v>228.87</v>
      </c>
      <c r="I150" s="158">
        <f>SUMIF('PLANILHA S DESONERAÇÃO'!$B$11:$B$458,B150,'PLANILHA S DESONERAÇÃO'!$J$11:$J$458)</f>
        <v>4119.66</v>
      </c>
      <c r="J150" s="439">
        <f>I150/$N$329</f>
        <v>1E-4</v>
      </c>
      <c r="K150" s="153">
        <f>N150/$N$329</f>
        <v>0.99399999999999999</v>
      </c>
      <c r="L150" s="145" t="str">
        <f>IF(K150&gt;$O$326,$N$327,IF(K150&gt;$O$325,$N$326,$N$325))</f>
        <v>C</v>
      </c>
      <c r="N150" s="112">
        <f t="shared" si="7"/>
        <v>29794065.59</v>
      </c>
      <c r="O150" s="112">
        <f>VLOOKUP(A150,'PLANILHA S DESONERAÇÃO'!$A$11:$J$458,7,FALSE)</f>
        <v>183.8</v>
      </c>
      <c r="Q150" s="176" t="b">
        <f>I150=VLOOKUP(A150,'PLANILHA S DESONERAÇÃO'!$A$11:$J$459,10,)</f>
        <v>1</v>
      </c>
      <c r="R150" s="177">
        <f t="shared" si="6"/>
        <v>0</v>
      </c>
      <c r="S150" s="177">
        <f>R150-'PLANILHA S DESONERAÇÃO'!$J$459</f>
        <v>-29973894.07</v>
      </c>
    </row>
    <row r="151" spans="1:19" x14ac:dyDescent="0.25">
      <c r="A151" s="142" t="str">
        <f>'PLANILHA S DESONERAÇÃO'!A362</f>
        <v>1.5.3.13</v>
      </c>
      <c r="B151" s="145" t="str">
        <f>VLOOKUP(A151,'PLANILHA S DESONERAÇÃO'!$A$12:$J$458,2,FALSE)</f>
        <v>I040140</v>
      </c>
      <c r="C151" s="149" t="str">
        <f>VLOOKUP(A151,'PLANILHA S DESONERAÇÃO'!$A$12:$J$458,4,FALSE)</f>
        <v>POSTE CIRCULAR DE CONCRETO 11M/600KG - BDI = 14,02</v>
      </c>
      <c r="D151" s="145" t="str">
        <f>VLOOKUP(A151,'PLANILHA S DESONERAÇÃO'!$A$12:$J$458,3,FALSE)</f>
        <v>DER-ES</v>
      </c>
      <c r="E151" s="145"/>
      <c r="F151" s="145" t="str">
        <f>VLOOKUP(A151,'PLANILHA S DESONERAÇÃO'!$A$12:$J$458,5,FALSE)</f>
        <v>UN</v>
      </c>
      <c r="G151" s="145">
        <f>VLOOKUP(A151,'PLANILHA S DESONERAÇÃO'!$A$11:$J$458,6,FALSE)</f>
        <v>1</v>
      </c>
      <c r="H151" s="158">
        <f>VLOOKUP(A151,'PLANILHA S DESONERAÇÃO'!$A$12:$J$458,9,FALSE)</f>
        <v>3970.01</v>
      </c>
      <c r="I151" s="158">
        <f>SUMIF('PLANILHA S DESONERAÇÃO'!$B$11:$B$458,B151,'PLANILHA S DESONERAÇÃO'!$J$11:$J$458)</f>
        <v>3970.01</v>
      </c>
      <c r="J151" s="439">
        <f>I151/$N$329</f>
        <v>1E-4</v>
      </c>
      <c r="K151" s="153">
        <f>N151/$N$329</f>
        <v>0.99412999999999996</v>
      </c>
      <c r="L151" s="145" t="str">
        <f>IF(K151&gt;$O$326,$N$327,IF(K151&gt;$O$325,$N$326,$N$325))</f>
        <v>C</v>
      </c>
      <c r="N151" s="112">
        <f t="shared" si="7"/>
        <v>29798035.600000001</v>
      </c>
      <c r="O151" s="112">
        <f>VLOOKUP(A151,'PLANILHA S DESONERAÇÃO'!$A$11:$J$458,7,FALSE)</f>
        <v>3481.85</v>
      </c>
      <c r="Q151" s="176" t="b">
        <f>I151=VLOOKUP(A151,'PLANILHA S DESONERAÇÃO'!$A$11:$J$459,10,)</f>
        <v>1</v>
      </c>
      <c r="R151" s="177">
        <f t="shared" si="6"/>
        <v>0</v>
      </c>
      <c r="S151" s="177">
        <f>R151-'PLANILHA S DESONERAÇÃO'!$J$459</f>
        <v>-29973894.07</v>
      </c>
    </row>
    <row r="152" spans="1:19" x14ac:dyDescent="0.25">
      <c r="A152" s="142" t="str">
        <f>'PLANILHA S DESONERAÇÃO'!A300</f>
        <v>1.5.2.4.5</v>
      </c>
      <c r="B152" s="145">
        <f>VLOOKUP(A152,'PLANILHA S DESONERAÇÃO'!$A$12:$J$458,2,FALSE)</f>
        <v>151139</v>
      </c>
      <c r="C152" s="149" t="str">
        <f>VLOOKUP(A152,'PLANILHA S DESONERAÇÃO'!$A$12:$J$458,4,FALSE)</f>
        <v>Eletroduto PEAD, cor preta, diam. 2", marca ref. Kanaflex ou equivalente</v>
      </c>
      <c r="D152" s="145" t="str">
        <f>VLOOKUP(A152,'PLANILHA S DESONERAÇÃO'!$A$12:$J$458,3,FALSE)</f>
        <v>DER-ES</v>
      </c>
      <c r="E152" s="145"/>
      <c r="F152" s="145" t="str">
        <f>VLOOKUP(A152,'PLANILHA S DESONERAÇÃO'!$A$12:$J$458,5,FALSE)</f>
        <v>m</v>
      </c>
      <c r="G152" s="145">
        <f>VLOOKUP(A152,'PLANILHA S DESONERAÇÃO'!$A$11:$J$458,6,FALSE)</f>
        <v>67</v>
      </c>
      <c r="H152" s="158">
        <f>VLOOKUP(A152,'PLANILHA S DESONERAÇÃO'!$A$12:$J$458,9,FALSE)</f>
        <v>32.36</v>
      </c>
      <c r="I152" s="158">
        <f>SUMIF('PLANILHA S DESONERAÇÃO'!$B$11:$B$458,B152,'PLANILHA S DESONERAÇÃO'!$J$11:$J$458)</f>
        <v>3915.56</v>
      </c>
      <c r="J152" s="439">
        <f>I152/$N$329</f>
        <v>1E-4</v>
      </c>
      <c r="K152" s="153">
        <f>N152/$N$329</f>
        <v>0.99426000000000003</v>
      </c>
      <c r="L152" s="145" t="str">
        <f>IF(K152&gt;$O$326,$N$327,IF(K152&gt;$O$325,$N$326,$N$325))</f>
        <v>C</v>
      </c>
      <c r="N152" s="112">
        <f t="shared" si="7"/>
        <v>29801951.16</v>
      </c>
      <c r="O152" s="112">
        <f>VLOOKUP(A152,'PLANILHA S DESONERAÇÃO'!$A$11:$J$458,7,FALSE)</f>
        <v>25.99</v>
      </c>
      <c r="Q152" s="176" t="b">
        <f>I152=VLOOKUP(A152,'PLANILHA S DESONERAÇÃO'!$A$11:$J$459,10,)</f>
        <v>0</v>
      </c>
      <c r="R152" s="177">
        <f t="shared" si="6"/>
        <v>0</v>
      </c>
      <c r="S152" s="177">
        <f>R152-'PLANILHA S DESONERAÇÃO'!$J$459</f>
        <v>-29973894.07</v>
      </c>
    </row>
    <row r="153" spans="1:19" ht="33.75" x14ac:dyDescent="0.25">
      <c r="A153" s="142" t="str">
        <f>'PLANILHA S DESONERAÇÃO'!A29</f>
        <v>1.1.2.7</v>
      </c>
      <c r="B153" s="145">
        <f>VLOOKUP(A153,'PLANILHA S DESONERAÇÃO'!$A$12:$J$458,2,FALSE)</f>
        <v>30304</v>
      </c>
      <c r="C153" s="149" t="str">
        <f>VLOOKUP(A153,'PLANILHA S DESONERAÇÃO'!$A$12:$J$458,4,FALSE)</f>
        <v>Índice de preço para remoção de entulho decorrente da execução de obras - BDI = 14,02, incluindo aluguel da caçamba, carga, transporte e descarga em área licenciada</v>
      </c>
      <c r="D153" s="145" t="str">
        <f>VLOOKUP(A153,'PLANILHA S DESONERAÇÃO'!$A$12:$J$458,3,FALSE)</f>
        <v>DER-ES</v>
      </c>
      <c r="E153" s="145"/>
      <c r="F153" s="145" t="str">
        <f>VLOOKUP(A153,'PLANILHA S DESONERAÇÃO'!$A$12:$J$458,5,FALSE)</f>
        <v>m3</v>
      </c>
      <c r="G153" s="145">
        <f>VLOOKUP(A153,'PLANILHA S DESONERAÇÃO'!$A$11:$J$458,6,FALSE)</f>
        <v>45</v>
      </c>
      <c r="H153" s="158">
        <f>VLOOKUP(A153,'PLANILHA S DESONERAÇÃO'!$A$12:$J$458,9,FALSE)</f>
        <v>82.01</v>
      </c>
      <c r="I153" s="158">
        <f>SUMIF('PLANILHA S DESONERAÇÃO'!$B$11:$B$458,B153,'PLANILHA S DESONERAÇÃO'!$J$11:$J$458)</f>
        <v>3690.45</v>
      </c>
      <c r="J153" s="439">
        <f>I153/$N$329</f>
        <v>1E-4</v>
      </c>
      <c r="K153" s="153">
        <f>N153/$N$329</f>
        <v>0.99439</v>
      </c>
      <c r="L153" s="145" t="str">
        <f>IF(K153&gt;$O$326,$N$327,IF(K153&gt;$O$325,$N$326,$N$325))</f>
        <v>C</v>
      </c>
      <c r="N153" s="112">
        <f t="shared" si="7"/>
        <v>29805641.609999999</v>
      </c>
      <c r="O153" s="112">
        <f>VLOOKUP(A153,'PLANILHA S DESONERAÇÃO'!$A$11:$J$458,7,FALSE)</f>
        <v>71.930000000000007</v>
      </c>
      <c r="Q153" s="176" t="b">
        <f>I153=VLOOKUP(A153,'PLANILHA S DESONERAÇÃO'!$A$11:$J$459,10,)</f>
        <v>1</v>
      </c>
      <c r="R153" s="177">
        <f t="shared" si="6"/>
        <v>0</v>
      </c>
      <c r="S153" s="177">
        <f>R153-'PLANILHA S DESONERAÇÃO'!$J$459</f>
        <v>-29973894.07</v>
      </c>
    </row>
    <row r="154" spans="1:19" ht="22.5" x14ac:dyDescent="0.25">
      <c r="A154" s="142" t="str">
        <f>'PLANILHA S DESONERAÇÃO'!A102</f>
        <v>1.4.1.5</v>
      </c>
      <c r="B154" s="145">
        <f>VLOOKUP(A154,'PLANILHA S DESONERAÇÃO'!$A$12:$J$458,2,FALSE)</f>
        <v>88489</v>
      </c>
      <c r="C154" s="149" t="str">
        <f>VLOOKUP(A154,'PLANILHA S DESONERAÇÃO'!$A$12:$J$458,4,FALSE)</f>
        <v>APLICAÇÃO MANUAL DE PINTURA COM TINTA LÁTEX ACRÍLICA EM PAREDES, DUAS DEMÃOS. AF_06/2014</v>
      </c>
      <c r="D154" s="145" t="str">
        <f>VLOOKUP(A154,'PLANILHA S DESONERAÇÃO'!$A$12:$J$458,3,FALSE)</f>
        <v>SINAPI</v>
      </c>
      <c r="E154" s="145"/>
      <c r="F154" s="145" t="str">
        <f>VLOOKUP(A154,'PLANILHA S DESONERAÇÃO'!$A$12:$J$458,5,FALSE)</f>
        <v>M2</v>
      </c>
      <c r="G154" s="145">
        <f>VLOOKUP(A154,'PLANILHA S DESONERAÇÃO'!$A$11:$J$458,6,FALSE)</f>
        <v>120.9</v>
      </c>
      <c r="H154" s="158">
        <f>VLOOKUP(A154,'PLANILHA S DESONERAÇÃO'!$A$12:$J$458,9,FALSE)</f>
        <v>16.3</v>
      </c>
      <c r="I154" s="158">
        <f>SUMIF('PLANILHA S DESONERAÇÃO'!$B$11:$B$458,B154,'PLANILHA S DESONERAÇÃO'!$J$11:$J$458)</f>
        <v>3646.96</v>
      </c>
      <c r="J154" s="439">
        <f>I154/$N$329</f>
        <v>1E-4</v>
      </c>
      <c r="K154" s="153">
        <f>N154/$N$329</f>
        <v>0.99451000000000001</v>
      </c>
      <c r="L154" s="145" t="str">
        <f>IF(K154&gt;$O$326,$N$327,IF(K154&gt;$O$325,$N$326,$N$325))</f>
        <v>C</v>
      </c>
      <c r="N154" s="112">
        <f t="shared" si="7"/>
        <v>29809288.57</v>
      </c>
      <c r="O154" s="112">
        <f>VLOOKUP(A154,'PLANILHA S DESONERAÇÃO'!$A$11:$J$458,7,FALSE)</f>
        <v>13.09</v>
      </c>
      <c r="Q154" s="176" t="b">
        <f>I154=VLOOKUP(A154,'PLANILHA S DESONERAÇÃO'!$A$11:$J$459,10,)</f>
        <v>0</v>
      </c>
      <c r="R154" s="177">
        <f t="shared" si="6"/>
        <v>0</v>
      </c>
      <c r="S154" s="177">
        <f>R154-'PLANILHA S DESONERAÇÃO'!$J$459</f>
        <v>-29973894.07</v>
      </c>
    </row>
    <row r="155" spans="1:19" ht="22.5" x14ac:dyDescent="0.25">
      <c r="A155" s="142" t="str">
        <f>'PLANILHA S DESONERAÇÃO'!A411</f>
        <v>1.5.5.22</v>
      </c>
      <c r="B155" s="145">
        <f>VLOOKUP(A155,'PLANILHA S DESONERAÇÃO'!$A$12:$J$458,2,FALSE)</f>
        <v>98302</v>
      </c>
      <c r="C155" s="149" t="str">
        <f>VLOOKUP(A155,'PLANILHA S DESONERAÇÃO'!$A$12:$J$458,4,FALSE)</f>
        <v>PATCH PANEL 24 PORTAS, CATEGORIA 6 - FORNECIMENTO E INSTALAÇÃO. AF_11/2019</v>
      </c>
      <c r="D155" s="145" t="str">
        <f>VLOOKUP(A155,'PLANILHA S DESONERAÇÃO'!$A$12:$J$458,3,FALSE)</f>
        <v>SINAPI</v>
      </c>
      <c r="E155" s="145"/>
      <c r="F155" s="145" t="str">
        <f>VLOOKUP(A155,'PLANILHA S DESONERAÇÃO'!$A$12:$J$458,5,FALSE)</f>
        <v>UN</v>
      </c>
      <c r="G155" s="145">
        <f>VLOOKUP(A155,'PLANILHA S DESONERAÇÃO'!$A$11:$J$458,6,FALSE)</f>
        <v>2</v>
      </c>
      <c r="H155" s="158">
        <f>VLOOKUP(A155,'PLANILHA S DESONERAÇÃO'!$A$12:$J$458,9,FALSE)</f>
        <v>1813.05</v>
      </c>
      <c r="I155" s="158">
        <f>SUMIF('PLANILHA S DESONERAÇÃO'!$B$11:$B$458,B155,'PLANILHA S DESONERAÇÃO'!$J$11:$J$458)</f>
        <v>3626.1</v>
      </c>
      <c r="J155" s="439">
        <f>I155/$N$329</f>
        <v>1E-4</v>
      </c>
      <c r="K155" s="153">
        <f>N155/$N$329</f>
        <v>0.99463000000000001</v>
      </c>
      <c r="L155" s="145" t="str">
        <f>IF(K155&gt;$O$326,$N$327,IF(K155&gt;$O$325,$N$326,$N$325))</f>
        <v>C</v>
      </c>
      <c r="N155" s="112">
        <f t="shared" si="7"/>
        <v>29812914.670000002</v>
      </c>
      <c r="O155" s="112">
        <f>VLOOKUP(A155,'PLANILHA S DESONERAÇÃO'!$A$11:$J$458,7,FALSE)</f>
        <v>1456.03</v>
      </c>
      <c r="Q155" s="176" t="b">
        <f>I155=VLOOKUP(A155,'PLANILHA S DESONERAÇÃO'!$A$11:$J$459,10,)</f>
        <v>1</v>
      </c>
      <c r="R155" s="177">
        <f t="shared" si="6"/>
        <v>0</v>
      </c>
      <c r="S155" s="177">
        <f>R155-'PLANILHA S DESONERAÇÃO'!$J$459</f>
        <v>-29973894.07</v>
      </c>
    </row>
    <row r="156" spans="1:19" ht="33.75" x14ac:dyDescent="0.25">
      <c r="A156" s="142" t="str">
        <f>'PLANILHA S DESONERAÇÃO'!A226</f>
        <v>1.4.9.27</v>
      </c>
      <c r="B156" s="145">
        <f>VLOOKUP(A156,'PLANILHA S DESONERAÇÃO'!$A$12:$J$458,2,FALSE)</f>
        <v>140103</v>
      </c>
      <c r="C156" s="149" t="str">
        <f>VLOOKUP(A156,'PLANILHA S DESONERAÇÃO'!$A$12:$J$458,4,FALSE)</f>
        <v>Filtro anaeróbio de anéis pré-moldados de concreto, diâmetro de 1.20m, altura útil de 1.80m, completo, incl. tampa c/visita de 60 cm, concreto p/fundo esp.10cm e tubulação de saída de esgoto</v>
      </c>
      <c r="D156" s="145" t="str">
        <f>VLOOKUP(A156,'PLANILHA S DESONERAÇÃO'!$A$12:$J$458,3,FALSE)</f>
        <v>DER-ES</v>
      </c>
      <c r="E156" s="145"/>
      <c r="F156" s="145" t="str">
        <f>VLOOKUP(A156,'PLANILHA S DESONERAÇÃO'!$A$12:$J$458,5,FALSE)</f>
        <v>und</v>
      </c>
      <c r="G156" s="145">
        <f>VLOOKUP(A156,'PLANILHA S DESONERAÇÃO'!$A$11:$J$458,6,FALSE)</f>
        <v>1</v>
      </c>
      <c r="H156" s="158">
        <f>VLOOKUP(A156,'PLANILHA S DESONERAÇÃO'!$A$12:$J$458,9,FALSE)</f>
        <v>3614.88</v>
      </c>
      <c r="I156" s="158">
        <f>SUMIF('PLANILHA S DESONERAÇÃO'!$B$11:$B$458,B156,'PLANILHA S DESONERAÇÃO'!$J$11:$J$458)</f>
        <v>3614.88</v>
      </c>
      <c r="J156" s="439">
        <f>I156/$N$329</f>
        <v>1E-4</v>
      </c>
      <c r="K156" s="153">
        <f>N156/$N$329</f>
        <v>0.99475000000000002</v>
      </c>
      <c r="L156" s="145" t="str">
        <f>IF(K156&gt;$O$326,$N$327,IF(K156&gt;$O$325,$N$326,$N$325))</f>
        <v>C</v>
      </c>
      <c r="N156" s="112">
        <f t="shared" si="7"/>
        <v>29816529.550000001</v>
      </c>
      <c r="O156" s="112">
        <f>VLOOKUP(A156,'PLANILHA S DESONERAÇÃO'!$A$11:$J$458,7,FALSE)</f>
        <v>2903.05</v>
      </c>
      <c r="Q156" s="176" t="b">
        <f>I156=VLOOKUP(A156,'PLANILHA S DESONERAÇÃO'!$A$11:$J$459,10,)</f>
        <v>1</v>
      </c>
      <c r="R156" s="177">
        <f t="shared" si="6"/>
        <v>0</v>
      </c>
      <c r="S156" s="177">
        <f>R156-'PLANILHA S DESONERAÇÃO'!$J$459</f>
        <v>-29973894.07</v>
      </c>
    </row>
    <row r="157" spans="1:19" ht="45" x14ac:dyDescent="0.25">
      <c r="A157" s="142" t="str">
        <f>'PLANILHA S DESONERAÇÃO'!A422</f>
        <v>1.5.5.33</v>
      </c>
      <c r="B157" s="145" t="str">
        <f>VLOOKUP(A157,'PLANILHA S DESONERAÇÃO'!$A$12:$J$458,2,FALSE)</f>
        <v>COMP-61</v>
      </c>
      <c r="C157" s="149" t="str">
        <f>VLOOKUP(A157,'PLANILHA S DESONERAÇÃO'!$A$12:$J$458,4,FALSE)</f>
        <v>Fornecimento e Instalação de Câmera IP Dome, Resolução de 1 MP, Lente fixa de 2,8 mm, IR inteligente com alcance de 20 metros, Instalação interna ou externa, alimentação: 12 Vdc/PoE (802.3af), Ref: VIP S4020 G2 INTELBRAS com suporte conforme projeto</v>
      </c>
      <c r="D157" s="145" t="str">
        <f>VLOOKUP(A157,'PLANILHA S DESONERAÇÃO'!$A$12:$J$458,3,FALSE)</f>
        <v>Composições Próprias</v>
      </c>
      <c r="E157" s="145"/>
      <c r="F157" s="145" t="str">
        <f>VLOOKUP(A157,'PLANILHA S DESONERAÇÃO'!$A$12:$J$458,5,FALSE)</f>
        <v>un</v>
      </c>
      <c r="G157" s="145">
        <f>VLOOKUP(A157,'PLANILHA S DESONERAÇÃO'!$A$11:$J$458,6,FALSE)</f>
        <v>6</v>
      </c>
      <c r="H157" s="158">
        <f>VLOOKUP(A157,'PLANILHA S DESONERAÇÃO'!$A$12:$J$458,9,FALSE)</f>
        <v>592.92999999999995</v>
      </c>
      <c r="I157" s="158">
        <f>SUMIF('PLANILHA S DESONERAÇÃO'!$B$11:$B$458,B157,'PLANILHA S DESONERAÇÃO'!$J$11:$J$458)</f>
        <v>3557.58</v>
      </c>
      <c r="J157" s="439">
        <f>I157/$N$329</f>
        <v>1E-4</v>
      </c>
      <c r="K157" s="153">
        <f>N157/$N$329</f>
        <v>0.99487000000000003</v>
      </c>
      <c r="L157" s="145" t="str">
        <f>IF(K157&gt;$O$326,$N$327,IF(K157&gt;$O$325,$N$326,$N$325))</f>
        <v>C</v>
      </c>
      <c r="N157" s="112">
        <f t="shared" si="7"/>
        <v>29820087.129999999</v>
      </c>
      <c r="O157" s="112">
        <f>VLOOKUP(A157,'PLANILHA S DESONERAÇÃO'!$A$11:$J$458,7,FALSE)</f>
        <v>476.17</v>
      </c>
      <c r="Q157" s="176" t="b">
        <f>I157=VLOOKUP(A157,'PLANILHA S DESONERAÇÃO'!$A$11:$J$459,10,)</f>
        <v>1</v>
      </c>
      <c r="R157" s="177">
        <f t="shared" si="6"/>
        <v>0</v>
      </c>
      <c r="S157" s="177">
        <f>R157-'PLANILHA S DESONERAÇÃO'!$J$459</f>
        <v>-29973894.07</v>
      </c>
    </row>
    <row r="158" spans="1:19" ht="22.5" x14ac:dyDescent="0.25">
      <c r="A158" s="142" t="str">
        <f>'PLANILHA S DESONERAÇÃO'!A281</f>
        <v>1.5.2.3.3</v>
      </c>
      <c r="B158" s="145">
        <f>VLOOKUP(A158,'PLANILHA S DESONERAÇÃO'!$A$12:$J$458,2,FALSE)</f>
        <v>151419</v>
      </c>
      <c r="C158" s="149" t="str">
        <f>VLOOKUP(A158,'PLANILHA S DESONERAÇÃO'!$A$12:$J$458,4,FALSE)</f>
        <v>Cabo de cobre termoplástico (PVC) flexível isolado 0,6/1kV, anti-chama 90ºC HEPR - 6,0 mm2</v>
      </c>
      <c r="D158" s="145" t="str">
        <f>VLOOKUP(A158,'PLANILHA S DESONERAÇÃO'!$A$12:$J$458,3,FALSE)</f>
        <v>DER-ES</v>
      </c>
      <c r="E158" s="145"/>
      <c r="F158" s="145" t="str">
        <f>VLOOKUP(A158,'PLANILHA S DESONERAÇÃO'!$A$12:$J$458,5,FALSE)</f>
        <v>M</v>
      </c>
      <c r="G158" s="145">
        <f>VLOOKUP(A158,'PLANILHA S DESONERAÇÃO'!$A$11:$J$458,6,FALSE)</f>
        <v>204</v>
      </c>
      <c r="H158" s="158">
        <f>VLOOKUP(A158,'PLANILHA S DESONERAÇÃO'!$A$12:$J$458,9,FALSE)</f>
        <v>16.84</v>
      </c>
      <c r="I158" s="158">
        <f>SUMIF('PLANILHA S DESONERAÇÃO'!$B$11:$B$458,B158,'PLANILHA S DESONERAÇÃO'!$J$11:$J$458)</f>
        <v>3435.36</v>
      </c>
      <c r="J158" s="439">
        <f>I158/$N$329</f>
        <v>1E-4</v>
      </c>
      <c r="K158" s="153">
        <f>N158/$N$329</f>
        <v>0.99497999999999998</v>
      </c>
      <c r="L158" s="145" t="str">
        <f>IF(K158&gt;$O$326,$N$327,IF(K158&gt;$O$325,$N$326,$N$325))</f>
        <v>C</v>
      </c>
      <c r="N158" s="112">
        <f t="shared" si="7"/>
        <v>29823522.489999998</v>
      </c>
      <c r="O158" s="112">
        <f>VLOOKUP(A158,'PLANILHA S DESONERAÇÃO'!$A$11:$J$458,7,FALSE)</f>
        <v>13.52</v>
      </c>
      <c r="Q158" s="176" t="b">
        <f>I158=VLOOKUP(A158,'PLANILHA S DESONERAÇÃO'!$A$11:$J$459,10,)</f>
        <v>1</v>
      </c>
      <c r="R158" s="177">
        <f t="shared" si="6"/>
        <v>0</v>
      </c>
      <c r="S158" s="177">
        <f>R158-'PLANILHA S DESONERAÇÃO'!$J$459</f>
        <v>-29973894.07</v>
      </c>
    </row>
    <row r="159" spans="1:19" ht="22.5" x14ac:dyDescent="0.25">
      <c r="A159" s="142" t="str">
        <f>'PLANILHA S DESONERAÇÃO'!A232</f>
        <v>1.4.10.5</v>
      </c>
      <c r="B159" s="145">
        <f>VLOOKUP(A159,'PLANILHA S DESONERAÇÃO'!$A$12:$J$458,2,FALSE)</f>
        <v>34348</v>
      </c>
      <c r="C159" s="149" t="str">
        <f>VLOOKUP(A159,'PLANILHA S DESONERAÇÃO'!$A$12:$J$458,4,FALSE)</f>
        <v>CONCERTINA CLIPADA (DUPLA) EM ACO GALVANIZADO DE ALTA RESISTENCIA, COM ESPIRAL DE 300 MM, D = 2,76 MM</v>
      </c>
      <c r="D159" s="145" t="str">
        <f>VLOOKUP(A159,'PLANILHA S DESONERAÇÃO'!$A$12:$J$458,3,FALSE)</f>
        <v>SINAPI</v>
      </c>
      <c r="E159" s="145"/>
      <c r="F159" s="145" t="str">
        <f>VLOOKUP(A159,'PLANILHA S DESONERAÇÃO'!$A$12:$J$458,5,FALSE)</f>
        <v>M</v>
      </c>
      <c r="G159" s="145">
        <f>VLOOKUP(A159,'PLANILHA S DESONERAÇÃO'!$A$11:$J$458,6,FALSE)</f>
        <v>93.69</v>
      </c>
      <c r="H159" s="158">
        <f>VLOOKUP(A159,'PLANILHA S DESONERAÇÃO'!$A$12:$J$458,9,FALSE)</f>
        <v>34.9</v>
      </c>
      <c r="I159" s="158">
        <f>SUMIF('PLANILHA S DESONERAÇÃO'!$B$11:$B$458,B159,'PLANILHA S DESONERAÇÃO'!$J$11:$J$458)</f>
        <v>3269.78</v>
      </c>
      <c r="J159" s="439">
        <f>I159/$N$329</f>
        <v>1E-4</v>
      </c>
      <c r="K159" s="153">
        <f>N159/$N$329</f>
        <v>0.99509000000000003</v>
      </c>
      <c r="L159" s="145" t="str">
        <f>IF(K159&gt;$O$326,$N$327,IF(K159&gt;$O$325,$N$326,$N$325))</f>
        <v>C</v>
      </c>
      <c r="N159" s="112">
        <f t="shared" si="7"/>
        <v>29826792.27</v>
      </c>
      <c r="O159" s="112">
        <f>VLOOKUP(A159,'PLANILHA S DESONERAÇÃO'!$A$11:$J$458,7,FALSE)</f>
        <v>28.03</v>
      </c>
      <c r="Q159" s="176" t="b">
        <f>I159=VLOOKUP(A159,'PLANILHA S DESONERAÇÃO'!$A$11:$J$459,10,)</f>
        <v>1</v>
      </c>
      <c r="R159" s="177">
        <f t="shared" si="6"/>
        <v>0</v>
      </c>
      <c r="S159" s="177">
        <f>R159-'PLANILHA S DESONERAÇÃO'!$J$459</f>
        <v>-29973894.07</v>
      </c>
    </row>
    <row r="160" spans="1:19" ht="22.5" x14ac:dyDescent="0.25">
      <c r="A160" s="142" t="str">
        <f>'PLANILHA S DESONERAÇÃO'!A284</f>
        <v>1.5.2.3.6</v>
      </c>
      <c r="B160" s="145">
        <f>VLOOKUP(A160,'PLANILHA S DESONERAÇÃO'!$A$12:$J$458,2,FALSE)</f>
        <v>151422</v>
      </c>
      <c r="C160" s="149" t="str">
        <f>VLOOKUP(A160,'PLANILHA S DESONERAÇÃO'!$A$12:$J$458,4,FALSE)</f>
        <v>Cabo de cobre termoplástico (PVC) flexível isolado 0,6/1kV, anti-chama 90ºC HEPR - 25,0 mm2</v>
      </c>
      <c r="D160" s="145" t="str">
        <f>VLOOKUP(A160,'PLANILHA S DESONERAÇÃO'!$A$12:$J$458,3,FALSE)</f>
        <v>DER-ES</v>
      </c>
      <c r="E160" s="145"/>
      <c r="F160" s="145" t="str">
        <f>VLOOKUP(A160,'PLANILHA S DESONERAÇÃO'!$A$12:$J$458,5,FALSE)</f>
        <v>m</v>
      </c>
      <c r="G160" s="145">
        <f>VLOOKUP(A160,'PLANILHA S DESONERAÇÃO'!$A$11:$J$458,6,FALSE)</f>
        <v>50</v>
      </c>
      <c r="H160" s="158">
        <f>VLOOKUP(A160,'PLANILHA S DESONERAÇÃO'!$A$12:$J$458,9,FALSE)</f>
        <v>50.27</v>
      </c>
      <c r="I160" s="158">
        <f>SUMIF('PLANILHA S DESONERAÇÃO'!$B$11:$B$458,B160,'PLANILHA S DESONERAÇÃO'!$J$11:$J$458)</f>
        <v>3116.74</v>
      </c>
      <c r="J160" s="439">
        <f>I160/$N$329</f>
        <v>1E-4</v>
      </c>
      <c r="K160" s="153">
        <f>N160/$N$329</f>
        <v>0.99519999999999997</v>
      </c>
      <c r="L160" s="145" t="str">
        <f>IF(K160&gt;$O$326,$N$327,IF(K160&gt;$O$325,$N$326,$N$325))</f>
        <v>C</v>
      </c>
      <c r="N160" s="112">
        <f t="shared" si="7"/>
        <v>29829909.010000002</v>
      </c>
      <c r="O160" s="112">
        <f>VLOOKUP(A160,'PLANILHA S DESONERAÇÃO'!$A$11:$J$458,7,FALSE)</f>
        <v>40.369999999999997</v>
      </c>
      <c r="Q160" s="176" t="b">
        <f>I160=VLOOKUP(A160,'PLANILHA S DESONERAÇÃO'!$A$11:$J$459,10,)</f>
        <v>0</v>
      </c>
      <c r="R160" s="177">
        <f t="shared" si="6"/>
        <v>0</v>
      </c>
      <c r="S160" s="177">
        <f>R160-'PLANILHA S DESONERAÇÃO'!$J$459</f>
        <v>-29973894.07</v>
      </c>
    </row>
    <row r="161" spans="1:19" ht="33.75" x14ac:dyDescent="0.25">
      <c r="A161" s="142" t="str">
        <f>'PLANILHA S DESONERAÇÃO'!A387</f>
        <v>1.5.4.21</v>
      </c>
      <c r="B161" s="145">
        <f>VLOOKUP(A161,'PLANILHA S DESONERAÇÃO'!$A$12:$J$458,2,FALSE)</f>
        <v>160312</v>
      </c>
      <c r="C161" s="149" t="str">
        <f>VLOOKUP(A161,'PLANILHA S DESONERAÇÃO'!$A$12:$J$458,4,FALSE)</f>
        <v>Kit completo para solda Exotérmica (Molde HCL 5/8" Ref: TEL905611 / Cartucho n° 115 Ref: TEL 909115 / Alicate Z 201 Ref: TEL 998201), marca de referência Termotécnica ou equivalente</v>
      </c>
      <c r="D161" s="145" t="str">
        <f>VLOOKUP(A161,'PLANILHA S DESONERAÇÃO'!$A$12:$J$458,3,FALSE)</f>
        <v>DER-ES</v>
      </c>
      <c r="E161" s="145"/>
      <c r="F161" s="145" t="str">
        <f>VLOOKUP(A161,'PLANILHA S DESONERAÇÃO'!$A$12:$J$458,5,FALSE)</f>
        <v>und</v>
      </c>
      <c r="G161" s="145">
        <f>VLOOKUP(A161,'PLANILHA S DESONERAÇÃO'!$A$11:$J$458,6,FALSE)</f>
        <v>32</v>
      </c>
      <c r="H161" s="158">
        <f>VLOOKUP(A161,'PLANILHA S DESONERAÇÃO'!$A$12:$J$458,9,FALSE)</f>
        <v>58.6</v>
      </c>
      <c r="I161" s="158">
        <f>SUMIF('PLANILHA S DESONERAÇÃO'!$B$11:$B$458,B161,'PLANILHA S DESONERAÇÃO'!$J$11:$J$458)</f>
        <v>3105.8</v>
      </c>
      <c r="J161" s="439">
        <f>I161/$N$329</f>
        <v>1E-4</v>
      </c>
      <c r="K161" s="153">
        <f>N161/$N$329</f>
        <v>0.99529999999999996</v>
      </c>
      <c r="L161" s="145" t="str">
        <f>IF(K161&gt;$O$326,$N$327,IF(K161&gt;$O$325,$N$326,$N$325))</f>
        <v>C</v>
      </c>
      <c r="N161" s="112">
        <f t="shared" si="7"/>
        <v>29833014.809999999</v>
      </c>
      <c r="O161" s="112">
        <f>VLOOKUP(A161,'PLANILHA S DESONERAÇÃO'!$A$11:$J$458,7,FALSE)</f>
        <v>47.06</v>
      </c>
      <c r="Q161" s="176" t="b">
        <f>I161=VLOOKUP(A161,'PLANILHA S DESONERAÇÃO'!$A$11:$J$459,10,)</f>
        <v>0</v>
      </c>
      <c r="R161" s="177">
        <f t="shared" si="6"/>
        <v>0</v>
      </c>
      <c r="S161" s="177">
        <f>R161-'PLANILHA S DESONERAÇÃO'!$J$459</f>
        <v>-29973894.07</v>
      </c>
    </row>
    <row r="162" spans="1:19" ht="33.75" x14ac:dyDescent="0.25">
      <c r="A162" s="142" t="str">
        <f>'PLANILHA S DESONERAÇÃO'!A99</f>
        <v>1.4.1.2</v>
      </c>
      <c r="B162" s="145">
        <f>VLOOKUP(A162,'PLANILHA S DESONERAÇÃO'!$A$12:$J$458,2,FALSE)</f>
        <v>87904</v>
      </c>
      <c r="C162" s="149" t="str">
        <f>VLOOKUP(A162,'PLANILHA S DESONERAÇÃO'!$A$12:$J$458,4,FALSE)</f>
        <v>CHAPISCO APLICADO EM ALVENARIA (COM PRESENÇA DE VÃOS) E ESTRUTURAS DE CONCRETO DE FACHADA, COM COLHER DE PEDREIRO. ARGAMASSA TRAÇO 1:3 COM PREPARO MANUAL. AF_06/2014</v>
      </c>
      <c r="D162" s="145" t="str">
        <f>VLOOKUP(A162,'PLANILHA S DESONERAÇÃO'!$A$12:$J$458,3,FALSE)</f>
        <v>SINAPI</v>
      </c>
      <c r="E162" s="145"/>
      <c r="F162" s="145" t="str">
        <f>VLOOKUP(A162,'PLANILHA S DESONERAÇÃO'!$A$12:$J$458,5,FALSE)</f>
        <v>M2</v>
      </c>
      <c r="G162" s="145">
        <f>VLOOKUP(A162,'PLANILHA S DESONERAÇÃO'!$A$11:$J$458,6,FALSE)</f>
        <v>120.9</v>
      </c>
      <c r="H162" s="158">
        <f>VLOOKUP(A162,'PLANILHA S DESONERAÇÃO'!$A$12:$J$458,9,FALSE)</f>
        <v>10.210000000000001</v>
      </c>
      <c r="I162" s="158">
        <f>SUMIF('PLANILHA S DESONERAÇÃO'!$B$11:$B$458,B162,'PLANILHA S DESONERAÇÃO'!$J$11:$J$458)</f>
        <v>3018.9</v>
      </c>
      <c r="J162" s="439">
        <f>I162/$N$329</f>
        <v>1E-4</v>
      </c>
      <c r="K162" s="153">
        <f>N162/$N$329</f>
        <v>0.99539999999999995</v>
      </c>
      <c r="L162" s="145" t="str">
        <f>IF(K162&gt;$O$326,$N$327,IF(K162&gt;$O$325,$N$326,$N$325))</f>
        <v>C</v>
      </c>
      <c r="N162" s="112">
        <f t="shared" si="7"/>
        <v>29836033.710000001</v>
      </c>
      <c r="O162" s="112">
        <f>VLOOKUP(A162,'PLANILHA S DESONERAÇÃO'!$A$11:$J$458,7,FALSE)</f>
        <v>8.1999999999999993</v>
      </c>
      <c r="Q162" s="176" t="b">
        <f>I162=VLOOKUP(A162,'PLANILHA S DESONERAÇÃO'!$A$11:$J$459,10,)</f>
        <v>0</v>
      </c>
      <c r="R162" s="177">
        <f t="shared" si="6"/>
        <v>0</v>
      </c>
      <c r="S162" s="177">
        <f>R162-'PLANILHA S DESONERAÇÃO'!$J$459</f>
        <v>-29973894.07</v>
      </c>
    </row>
    <row r="163" spans="1:19" ht="33.75" x14ac:dyDescent="0.25">
      <c r="A163" s="142" t="str">
        <f>'PLANILHA S DESONERAÇÃO'!A167</f>
        <v>1.4.6.6</v>
      </c>
      <c r="B163" s="145">
        <f>VLOOKUP(A163,'PLANILHA S DESONERAÇÃO'!$A$12:$J$458,2,FALSE)</f>
        <v>98546</v>
      </c>
      <c r="C163" s="149" t="str">
        <f>VLOOKUP(A163,'PLANILHA S DESONERAÇÃO'!$A$12:$J$458,4,FALSE)</f>
        <v>IMPERMEABILIZAÇÃO DE SUPERFÍCIE COM MANTA ASFÁLTICA, UMA CAMADA, INCLUSIVE APLICAÇÃO DE PRIMER ASFÁLTICO, E=3MM. AF_06/2018</v>
      </c>
      <c r="D163" s="145" t="str">
        <f>VLOOKUP(A163,'PLANILHA S DESONERAÇÃO'!$A$12:$J$458,3,FALSE)</f>
        <v>SINAPI</v>
      </c>
      <c r="E163" s="145"/>
      <c r="F163" s="145" t="str">
        <f>VLOOKUP(A163,'PLANILHA S DESONERAÇÃO'!$A$12:$J$458,5,FALSE)</f>
        <v>M2</v>
      </c>
      <c r="G163" s="145">
        <f>VLOOKUP(A163,'PLANILHA S DESONERAÇÃO'!$A$11:$J$458,6,FALSE)</f>
        <v>18.3</v>
      </c>
      <c r="H163" s="158">
        <f>VLOOKUP(A163,'PLANILHA S DESONERAÇÃO'!$A$12:$J$458,9,FALSE)</f>
        <v>163.97</v>
      </c>
      <c r="I163" s="158">
        <f>SUMIF('PLANILHA S DESONERAÇÃO'!$B$11:$B$458,B163,'PLANILHA S DESONERAÇÃO'!$J$11:$J$458)</f>
        <v>3000.65</v>
      </c>
      <c r="J163" s="439">
        <f>I163/$N$329</f>
        <v>1E-4</v>
      </c>
      <c r="K163" s="153">
        <f>N163/$N$329</f>
        <v>0.99550000000000005</v>
      </c>
      <c r="L163" s="145" t="str">
        <f>IF(K163&gt;$O$326,$N$327,IF(K163&gt;$O$325,$N$326,$N$325))</f>
        <v>C</v>
      </c>
      <c r="N163" s="112">
        <f t="shared" si="7"/>
        <v>29839034.359999999</v>
      </c>
      <c r="O163" s="112">
        <f>VLOOKUP(A163,'PLANILHA S DESONERAÇÃO'!$A$11:$J$458,7,FALSE)</f>
        <v>131.68</v>
      </c>
      <c r="Q163" s="176" t="b">
        <f>I163=VLOOKUP(A163,'PLANILHA S DESONERAÇÃO'!$A$11:$J$459,10,)</f>
        <v>1</v>
      </c>
      <c r="R163" s="177">
        <f t="shared" si="6"/>
        <v>0</v>
      </c>
      <c r="S163" s="177">
        <f>R163-'PLANILHA S DESONERAÇÃO'!$J$459</f>
        <v>-29973894.07</v>
      </c>
    </row>
    <row r="164" spans="1:19" ht="33.75" x14ac:dyDescent="0.25">
      <c r="A164" s="142" t="str">
        <f>'PLANILHA S DESONERAÇÃO'!A323</f>
        <v>1.5.2.6.2</v>
      </c>
      <c r="B164" s="145">
        <f>VLOOKUP(A164,'PLANILHA S DESONERAÇÃO'!$A$12:$J$458,2,FALSE)</f>
        <v>150614</v>
      </c>
      <c r="C164" s="149" t="str">
        <f>VLOOKUP(A164,'PLANILHA S DESONERAÇÃO'!$A$12:$J$458,4,FALSE)</f>
        <v>Caixa de passagem de alvenaria de blocos de concreto 9x19x39cm, dimensões de 30x30x50cm, com revestimento interno em chapisco e reboco, tampa de concreto esp.5cm e lastro de brita 5 cm</v>
      </c>
      <c r="D164" s="145" t="str">
        <f>VLOOKUP(A164,'PLANILHA S DESONERAÇÃO'!$A$12:$J$458,3,FALSE)</f>
        <v>DER-ES</v>
      </c>
      <c r="E164" s="145"/>
      <c r="F164" s="145" t="str">
        <f>VLOOKUP(A164,'PLANILHA S DESONERAÇÃO'!$A$12:$J$458,5,FALSE)</f>
        <v>und</v>
      </c>
      <c r="G164" s="145">
        <f>VLOOKUP(A164,'PLANILHA S DESONERAÇÃO'!$A$11:$J$458,6,FALSE)</f>
        <v>13</v>
      </c>
      <c r="H164" s="158">
        <f>VLOOKUP(A164,'PLANILHA S DESONERAÇÃO'!$A$12:$J$458,9,FALSE)</f>
        <v>181.89</v>
      </c>
      <c r="I164" s="158">
        <f>SUMIF('PLANILHA S DESONERAÇÃO'!$B$11:$B$458,B164,'PLANILHA S DESONERAÇÃO'!$J$11:$J$458)</f>
        <v>2910.24</v>
      </c>
      <c r="J164" s="439">
        <f>I164/$N$329</f>
        <v>1E-4</v>
      </c>
      <c r="K164" s="153">
        <f>N164/$N$329</f>
        <v>0.99560000000000004</v>
      </c>
      <c r="L164" s="145" t="str">
        <f>IF(K164&gt;$O$326,$N$327,IF(K164&gt;$O$325,$N$326,$N$325))</f>
        <v>C</v>
      </c>
      <c r="N164" s="112">
        <f t="shared" si="7"/>
        <v>29841944.600000001</v>
      </c>
      <c r="O164" s="112">
        <f>VLOOKUP(A164,'PLANILHA S DESONERAÇÃO'!$A$11:$J$458,7,FALSE)</f>
        <v>146.07</v>
      </c>
      <c r="Q164" s="176" t="b">
        <f>I164=VLOOKUP(A164,'PLANILHA S DESONERAÇÃO'!$A$11:$J$459,10,)</f>
        <v>0</v>
      </c>
      <c r="R164" s="177">
        <f t="shared" si="6"/>
        <v>0</v>
      </c>
      <c r="S164" s="177">
        <f>R164-'PLANILHA S DESONERAÇÃO'!$J$459</f>
        <v>-29973894.07</v>
      </c>
    </row>
    <row r="165" spans="1:19" ht="56.25" x14ac:dyDescent="0.25">
      <c r="A165" s="142" t="str">
        <f>'PLANILHA S DESONERAÇÃO'!A118</f>
        <v>1.4.2.4</v>
      </c>
      <c r="B165" s="145">
        <f>VLOOKUP(A165,'PLANILHA S DESONERAÇÃO'!$A$12:$J$458,2,FALSE)</f>
        <v>89173</v>
      </c>
      <c r="C165" s="149" t="str">
        <f>VLOOKUP(A165,'PLANILHA S DESONERAÇÃO'!$A$12:$J$458,4,FALSE)</f>
        <v>(COMPOSIÇÃO REPRESENTATIVA) DO SERVIÇO DE EMBOÇO/MASSA ÚNICA, APLICADO MANUALMENTE, TRAÇO 1:2:8, EM BETONEIRA DE 400L, PAREDES INTERNAS, COM EXECUÇÃO DE TALISCAS, EDIFICAÇÃO HABITACIONAL UNIFAMILIAR (CASAS) E EDIFICAÇÃO PÚBLICA PADRÃO. AF_12/2014</v>
      </c>
      <c r="D165" s="145" t="str">
        <f>VLOOKUP(A165,'PLANILHA S DESONERAÇÃO'!$A$12:$J$458,3,FALSE)</f>
        <v>SINAPI</v>
      </c>
      <c r="E165" s="145"/>
      <c r="F165" s="145" t="str">
        <f>VLOOKUP(A165,'PLANILHA S DESONERAÇÃO'!$A$12:$J$458,5,FALSE)</f>
        <v>M2</v>
      </c>
      <c r="G165" s="145">
        <f>VLOOKUP(A165,'PLANILHA S DESONERAÇÃO'!$A$11:$J$458,6,FALSE)</f>
        <v>16.8</v>
      </c>
      <c r="H165" s="158">
        <f>VLOOKUP(A165,'PLANILHA S DESONERAÇÃO'!$A$12:$J$458,9,FALSE)</f>
        <v>45.75</v>
      </c>
      <c r="I165" s="158">
        <f>SUMIF('PLANILHA S DESONERAÇÃO'!$B$11:$B$458,B165,'PLANILHA S DESONERAÇÃO'!$J$11:$J$458)</f>
        <v>2875.39</v>
      </c>
      <c r="J165" s="439">
        <f>I165/$N$329</f>
        <v>1E-4</v>
      </c>
      <c r="K165" s="153">
        <f>N165/$N$329</f>
        <v>0.99568999999999996</v>
      </c>
      <c r="L165" s="145" t="str">
        <f>IF(K165&gt;$O$326,$N$327,IF(K165&gt;$O$325,$N$326,$N$325))</f>
        <v>C</v>
      </c>
      <c r="N165" s="112">
        <f t="shared" si="7"/>
        <v>29844819.989999998</v>
      </c>
      <c r="O165" s="112">
        <f>VLOOKUP(A165,'PLANILHA S DESONERAÇÃO'!$A$11:$J$458,7,FALSE)</f>
        <v>36.74</v>
      </c>
      <c r="Q165" s="176" t="b">
        <f>I165=VLOOKUP(A165,'PLANILHA S DESONERAÇÃO'!$A$11:$J$459,10,)</f>
        <v>0</v>
      </c>
      <c r="R165" s="177">
        <f t="shared" si="6"/>
        <v>0</v>
      </c>
      <c r="S165" s="177">
        <f>R165-'PLANILHA S DESONERAÇÃO'!$J$459</f>
        <v>-29973894.07</v>
      </c>
    </row>
    <row r="166" spans="1:19" ht="22.5" x14ac:dyDescent="0.25">
      <c r="A166" s="142" t="str">
        <f>'PLANILHA S DESONERAÇÃO'!A18</f>
        <v>1.1.1.4</v>
      </c>
      <c r="B166" s="145">
        <f>VLOOKUP(A166,'PLANILHA S DESONERAÇÃO'!$A$12:$J$458,2,FALSE)</f>
        <v>20711</v>
      </c>
      <c r="C166" s="149" t="str">
        <f>VLOOKUP(A166,'PLANILHA S DESONERAÇÃO'!$A$12:$J$458,4,FALSE)</f>
        <v>Reservatório de poliestileno de 1000 L, incl. suporte em madeira de 7x12cm e 8x7cm, elevado de 4m, conf. projeto (1 utilização)</v>
      </c>
      <c r="D166" s="145" t="str">
        <f>VLOOKUP(A166,'PLANILHA S DESONERAÇÃO'!$A$12:$J$458,3,FALSE)</f>
        <v>DER-ES</v>
      </c>
      <c r="E166" s="145"/>
      <c r="F166" s="145" t="str">
        <f>VLOOKUP(A166,'PLANILHA S DESONERAÇÃO'!$A$12:$J$458,5,FALSE)</f>
        <v>und</v>
      </c>
      <c r="G166" s="145">
        <f>VLOOKUP(A166,'PLANILHA S DESONERAÇÃO'!$A$11:$J$458,6,FALSE)</f>
        <v>1</v>
      </c>
      <c r="H166" s="158">
        <f>VLOOKUP(A166,'PLANILHA S DESONERAÇÃO'!$A$12:$J$458,9,FALSE)</f>
        <v>2854.28</v>
      </c>
      <c r="I166" s="158">
        <f>SUMIF('PLANILHA S DESONERAÇÃO'!$B$11:$B$458,B166,'PLANILHA S DESONERAÇÃO'!$J$11:$J$458)</f>
        <v>2854.28</v>
      </c>
      <c r="J166" s="439">
        <f>I166/$N$329</f>
        <v>1E-4</v>
      </c>
      <c r="K166" s="153">
        <f>N166/$N$329</f>
        <v>0.99578999999999995</v>
      </c>
      <c r="L166" s="145" t="str">
        <f>IF(K166&gt;$O$326,$N$327,IF(K166&gt;$O$325,$N$326,$N$325))</f>
        <v>C</v>
      </c>
      <c r="N166" s="112">
        <f t="shared" si="7"/>
        <v>29847674.27</v>
      </c>
      <c r="O166" s="112">
        <f>VLOOKUP(A166,'PLANILHA S DESONERAÇÃO'!$A$11:$J$458,7,FALSE)</f>
        <v>2292.23</v>
      </c>
      <c r="Q166" s="176" t="b">
        <f>I166=VLOOKUP(A166,'PLANILHA S DESONERAÇÃO'!$A$11:$J$459,10,)</f>
        <v>1</v>
      </c>
      <c r="R166" s="177">
        <f t="shared" si="6"/>
        <v>0</v>
      </c>
      <c r="S166" s="177">
        <f>R166-'PLANILHA S DESONERAÇÃO'!$J$459</f>
        <v>-29973894.07</v>
      </c>
    </row>
    <row r="167" spans="1:19" ht="22.5" x14ac:dyDescent="0.25">
      <c r="A167" s="142" t="str">
        <f>'PLANILHA S DESONERAÇÃO'!A241</f>
        <v>1.4.10.14</v>
      </c>
      <c r="B167" s="145">
        <f>VLOOKUP(A167,'PLANILHA S DESONERAÇÃO'!$A$12:$J$458,2,FALSE)</f>
        <v>98516</v>
      </c>
      <c r="C167" s="149" t="str">
        <f>VLOOKUP(A167,'PLANILHA S DESONERAÇÃO'!$A$12:$J$458,4,FALSE)</f>
        <v>PLANTIO DE PALMEIRA COM ALTURA DE MUDA MENOR OU IGUAL A 2,00 M. AF_05/2018</v>
      </c>
      <c r="D167" s="145" t="str">
        <f>VLOOKUP(A167,'PLANILHA S DESONERAÇÃO'!$A$12:$J$458,3,FALSE)</f>
        <v>SINAPI</v>
      </c>
      <c r="E167" s="145"/>
      <c r="F167" s="145" t="str">
        <f>VLOOKUP(A167,'PLANILHA S DESONERAÇÃO'!$A$12:$J$458,5,FALSE)</f>
        <v>UN</v>
      </c>
      <c r="G167" s="145">
        <f>VLOOKUP(A167,'PLANILHA S DESONERAÇÃO'!$A$11:$J$458,6,FALSE)</f>
        <v>6</v>
      </c>
      <c r="H167" s="158">
        <f>VLOOKUP(A167,'PLANILHA S DESONERAÇÃO'!$A$12:$J$458,9,FALSE)</f>
        <v>459.09</v>
      </c>
      <c r="I167" s="158">
        <f>SUMIF('PLANILHA S DESONERAÇÃO'!$B$11:$B$458,B167,'PLANILHA S DESONERAÇÃO'!$J$11:$J$458)</f>
        <v>2754.54</v>
      </c>
      <c r="J167" s="439">
        <f>I167/$N$329</f>
        <v>1E-4</v>
      </c>
      <c r="K167" s="153">
        <f>N167/$N$329</f>
        <v>0.99587999999999999</v>
      </c>
      <c r="L167" s="145" t="str">
        <f>IF(K167&gt;$O$326,$N$327,IF(K167&gt;$O$325,$N$326,$N$325))</f>
        <v>C</v>
      </c>
      <c r="N167" s="112">
        <f t="shared" si="7"/>
        <v>29850428.809999999</v>
      </c>
      <c r="O167" s="112">
        <f>VLOOKUP(A167,'PLANILHA S DESONERAÇÃO'!$A$11:$J$458,7,FALSE)</f>
        <v>368.69</v>
      </c>
      <c r="Q167" s="176" t="b">
        <f>I167=VLOOKUP(A167,'PLANILHA S DESONERAÇÃO'!$A$11:$J$459,10,)</f>
        <v>1</v>
      </c>
      <c r="R167" s="177">
        <f t="shared" si="6"/>
        <v>0</v>
      </c>
      <c r="S167" s="177">
        <f>R167-'PLANILHA S DESONERAÇÃO'!$J$459</f>
        <v>-29973894.07</v>
      </c>
    </row>
    <row r="168" spans="1:19" ht="33.75" x14ac:dyDescent="0.25">
      <c r="A168" s="142" t="str">
        <f>'PLANILHA S DESONERAÇÃO'!A225</f>
        <v>1.4.9.26</v>
      </c>
      <c r="B168" s="145">
        <f>VLOOKUP(A168,'PLANILHA S DESONERAÇÃO'!$A$12:$J$458,2,FALSE)</f>
        <v>140102</v>
      </c>
      <c r="C168" s="149" t="str">
        <f>VLOOKUP(A168,'PLANILHA S DESONERAÇÃO'!$A$12:$J$458,4,FALSE)</f>
        <v>Fossa séptica de anéis pré-moldados de concreto, diâmetro 1.20 m, altura útil de 1.70m, completa, incluindo tampa c/visita de 60cm, concreto p/fundo esp.10 cm, e tubo para ligação ao filtro</v>
      </c>
      <c r="D168" s="145" t="str">
        <f>VLOOKUP(A168,'PLANILHA S DESONERAÇÃO'!$A$12:$J$458,3,FALSE)</f>
        <v>DER-ES</v>
      </c>
      <c r="E168" s="145"/>
      <c r="F168" s="145" t="str">
        <f>VLOOKUP(A168,'PLANILHA S DESONERAÇÃO'!$A$12:$J$458,5,FALSE)</f>
        <v>und</v>
      </c>
      <c r="G168" s="145">
        <f>VLOOKUP(A168,'PLANILHA S DESONERAÇÃO'!$A$11:$J$458,6,FALSE)</f>
        <v>1</v>
      </c>
      <c r="H168" s="158">
        <f>VLOOKUP(A168,'PLANILHA S DESONERAÇÃO'!$A$12:$J$458,9,FALSE)</f>
        <v>2675.25</v>
      </c>
      <c r="I168" s="158">
        <f>SUMIF('PLANILHA S DESONERAÇÃO'!$B$11:$B$458,B168,'PLANILHA S DESONERAÇÃO'!$J$11:$J$458)</f>
        <v>2675.25</v>
      </c>
      <c r="J168" s="439">
        <f>I168/$N$329</f>
        <v>1E-4</v>
      </c>
      <c r="K168" s="153">
        <f>N168/$N$329</f>
        <v>0.99597000000000002</v>
      </c>
      <c r="L168" s="145" t="str">
        <f>IF(K168&gt;$O$326,$N$327,IF(K168&gt;$O$325,$N$326,$N$325))</f>
        <v>C</v>
      </c>
      <c r="N168" s="112">
        <f t="shared" si="7"/>
        <v>29853104.059999999</v>
      </c>
      <c r="O168" s="112">
        <f>VLOOKUP(A168,'PLANILHA S DESONERAÇÃO'!$A$11:$J$458,7,FALSE)</f>
        <v>2148.4499999999998</v>
      </c>
      <c r="Q168" s="176" t="b">
        <f>I168=VLOOKUP(A168,'PLANILHA S DESONERAÇÃO'!$A$11:$J$459,10,)</f>
        <v>1</v>
      </c>
      <c r="R168" s="177">
        <f t="shared" si="6"/>
        <v>0</v>
      </c>
      <c r="S168" s="177">
        <f>R168-'PLANILHA S DESONERAÇÃO'!$J$459</f>
        <v>-29973894.07</v>
      </c>
    </row>
    <row r="169" spans="1:19" ht="22.5" x14ac:dyDescent="0.25">
      <c r="A169" s="142" t="str">
        <f>'PLANILHA S DESONERAÇÃO'!A313</f>
        <v>1.5.2.5.2</v>
      </c>
      <c r="B169" s="145" t="str">
        <f>VLOOKUP(A169,'PLANILHA S DESONERAÇÃO'!$A$12:$J$458,2,FALSE)</f>
        <v>COMP-35</v>
      </c>
      <c r="C169" s="149" t="str">
        <f>VLOOKUP(A169,'PLANILHA S DESONERAÇÃO'!$A$12:$J$458,4,FALSE)</f>
        <v>Cruzeta para fixação de 3 projetores, 1400mm, com fixadores, parafusos e demais conexões para poste telecônico</v>
      </c>
      <c r="D169" s="145" t="str">
        <f>VLOOKUP(A169,'PLANILHA S DESONERAÇÃO'!$A$12:$J$458,3,FALSE)</f>
        <v>Composições Próprias</v>
      </c>
      <c r="E169" s="145"/>
      <c r="F169" s="145" t="str">
        <f>VLOOKUP(A169,'PLANILHA S DESONERAÇÃO'!$A$12:$J$458,5,FALSE)</f>
        <v>U</v>
      </c>
      <c r="G169" s="145">
        <f>VLOOKUP(A169,'PLANILHA S DESONERAÇÃO'!$A$11:$J$458,6,FALSE)</f>
        <v>6</v>
      </c>
      <c r="H169" s="158">
        <f>VLOOKUP(A169,'PLANILHA S DESONERAÇÃO'!$A$12:$J$458,9,FALSE)</f>
        <v>441.78</v>
      </c>
      <c r="I169" s="158">
        <f>SUMIF('PLANILHA S DESONERAÇÃO'!$B$11:$B$458,B169,'PLANILHA S DESONERAÇÃO'!$J$11:$J$458)</f>
        <v>2650.68</v>
      </c>
      <c r="J169" s="439">
        <f>I169/$N$329</f>
        <v>1E-4</v>
      </c>
      <c r="K169" s="153">
        <f>N169/$N$329</f>
        <v>0.99605999999999995</v>
      </c>
      <c r="L169" s="145" t="str">
        <f>IF(K169&gt;$O$326,$N$327,IF(K169&gt;$O$325,$N$326,$N$325))</f>
        <v>C</v>
      </c>
      <c r="N169" s="112">
        <f t="shared" si="7"/>
        <v>29855754.739999998</v>
      </c>
      <c r="O169" s="112">
        <f>VLOOKUP(A169,'PLANILHA S DESONERAÇÃO'!$A$11:$J$458,7,FALSE)</f>
        <v>354.79</v>
      </c>
      <c r="Q169" s="176" t="b">
        <f>I169=VLOOKUP(A169,'PLANILHA S DESONERAÇÃO'!$A$11:$J$459,10,)</f>
        <v>1</v>
      </c>
      <c r="R169" s="177">
        <f t="shared" si="6"/>
        <v>0</v>
      </c>
      <c r="S169" s="177">
        <f>R169-'PLANILHA S DESONERAÇÃO'!$J$459</f>
        <v>-29973894.07</v>
      </c>
    </row>
    <row r="170" spans="1:19" ht="22.5" x14ac:dyDescent="0.25">
      <c r="A170" s="142" t="str">
        <f>'PLANILHA S DESONERAÇÃO'!A292</f>
        <v>1.5.2.3.14</v>
      </c>
      <c r="B170" s="145" t="str">
        <f>VLOOKUP(A170,'PLANILHA S DESONERAÇÃO'!$A$12:$J$458,2,FALSE)</f>
        <v>COMP-27</v>
      </c>
      <c r="C170" s="149" t="str">
        <f>VLOOKUP(A170,'PLANILHA S DESONERAÇÃO'!$A$12:$J$458,4,FALSE)</f>
        <v>TERMINAL METALICO A PRESSAO PARA 1 CABO DE 95 A 120 MM2, COM 2 FUROS PARA FIXACAO</v>
      </c>
      <c r="D170" s="145" t="str">
        <f>VLOOKUP(A170,'PLANILHA S DESONERAÇÃO'!$A$12:$J$458,3,FALSE)</f>
        <v>Composições Próprias</v>
      </c>
      <c r="E170" s="145"/>
      <c r="F170" s="145" t="str">
        <f>VLOOKUP(A170,'PLANILHA S DESONERAÇÃO'!$A$12:$J$458,5,FALSE)</f>
        <v>UN</v>
      </c>
      <c r="G170" s="145">
        <f>VLOOKUP(A170,'PLANILHA S DESONERAÇÃO'!$A$11:$J$458,6,FALSE)</f>
        <v>18</v>
      </c>
      <c r="H170" s="158">
        <f>VLOOKUP(A170,'PLANILHA S DESONERAÇÃO'!$A$12:$J$458,9,FALSE)</f>
        <v>142.5</v>
      </c>
      <c r="I170" s="158">
        <f>SUMIF('PLANILHA S DESONERAÇÃO'!$B$11:$B$458,B170,'PLANILHA S DESONERAÇÃO'!$J$11:$J$458)</f>
        <v>2565</v>
      </c>
      <c r="J170" s="439">
        <f>I170/$N$329</f>
        <v>1E-4</v>
      </c>
      <c r="K170" s="153">
        <f>N170/$N$329</f>
        <v>0.99614000000000003</v>
      </c>
      <c r="L170" s="145" t="str">
        <f>IF(K170&gt;$O$326,$N$327,IF(K170&gt;$O$325,$N$326,$N$325))</f>
        <v>C</v>
      </c>
      <c r="N170" s="112">
        <f t="shared" si="7"/>
        <v>29858319.739999998</v>
      </c>
      <c r="O170" s="112">
        <f>VLOOKUP(A170,'PLANILHA S DESONERAÇÃO'!$A$11:$J$458,7,FALSE)</f>
        <v>114.44</v>
      </c>
      <c r="Q170" s="176" t="b">
        <f>I170=VLOOKUP(A170,'PLANILHA S DESONERAÇÃO'!$A$11:$J$459,10,)</f>
        <v>1</v>
      </c>
      <c r="R170" s="177">
        <f t="shared" si="6"/>
        <v>0</v>
      </c>
      <c r="S170" s="177">
        <f>R170-'PLANILHA S DESONERAÇÃO'!$J$459</f>
        <v>-29973894.07</v>
      </c>
    </row>
    <row r="171" spans="1:19" x14ac:dyDescent="0.25">
      <c r="A171" s="142" t="str">
        <f>'PLANILHA S DESONERAÇÃO'!A322</f>
        <v>1.5.2.6.1</v>
      </c>
      <c r="B171" s="145">
        <f>VLOOKUP(A171,'PLANILHA S DESONERAÇÃO'!$A$12:$J$458,2,FALSE)</f>
        <v>150634</v>
      </c>
      <c r="C171" s="149" t="str">
        <f>VLOOKUP(A171,'PLANILHA S DESONERAÇÃO'!$A$12:$J$458,4,FALSE)</f>
        <v>Caixa de passagem 300x300x120mm, chapa 18, com tampa parafusada</v>
      </c>
      <c r="D171" s="145" t="str">
        <f>VLOOKUP(A171,'PLANILHA S DESONERAÇÃO'!$A$12:$J$458,3,FALSE)</f>
        <v>DER-ES</v>
      </c>
      <c r="E171" s="145"/>
      <c r="F171" s="145" t="str">
        <f>VLOOKUP(A171,'PLANILHA S DESONERAÇÃO'!$A$12:$J$458,5,FALSE)</f>
        <v>und</v>
      </c>
      <c r="G171" s="145">
        <f>VLOOKUP(A171,'PLANILHA S DESONERAÇÃO'!$A$11:$J$458,6,FALSE)</f>
        <v>14</v>
      </c>
      <c r="H171" s="158">
        <f>VLOOKUP(A171,'PLANILHA S DESONERAÇÃO'!$A$12:$J$458,9,FALSE)</f>
        <v>183.18</v>
      </c>
      <c r="I171" s="158">
        <f>SUMIF('PLANILHA S DESONERAÇÃO'!$B$11:$B$458,B171,'PLANILHA S DESONERAÇÃO'!$J$11:$J$458)</f>
        <v>2564.52</v>
      </c>
      <c r="J171" s="439">
        <f>I171/$N$329</f>
        <v>1E-4</v>
      </c>
      <c r="K171" s="153">
        <f>N171/$N$329</f>
        <v>0.99622999999999995</v>
      </c>
      <c r="L171" s="145" t="str">
        <f>IF(K171&gt;$O$326,$N$327,IF(K171&gt;$O$325,$N$326,$N$325))</f>
        <v>C</v>
      </c>
      <c r="N171" s="112">
        <f t="shared" si="7"/>
        <v>29860884.260000002</v>
      </c>
      <c r="O171" s="112">
        <f>VLOOKUP(A171,'PLANILHA S DESONERAÇÃO'!$A$11:$J$458,7,FALSE)</f>
        <v>147.11000000000001</v>
      </c>
      <c r="Q171" s="176" t="b">
        <f>I171=VLOOKUP(A171,'PLANILHA S DESONERAÇÃO'!$A$11:$J$459,10,)</f>
        <v>1</v>
      </c>
      <c r="R171" s="177">
        <f t="shared" si="6"/>
        <v>0</v>
      </c>
      <c r="S171" s="177">
        <f>R171-'PLANILHA S DESONERAÇÃO'!$J$459</f>
        <v>-29973894.07</v>
      </c>
    </row>
    <row r="172" spans="1:19" ht="22.5" x14ac:dyDescent="0.25">
      <c r="A172" s="142" t="str">
        <f>'PLANILHA S DESONERAÇÃO'!A294</f>
        <v>1.5.2.3.16</v>
      </c>
      <c r="B172" s="145" t="str">
        <f>VLOOKUP(A172,'PLANILHA S DESONERAÇÃO'!$A$12:$J$458,2,FALSE)</f>
        <v>COMP-29</v>
      </c>
      <c r="C172" s="149" t="str">
        <f>VLOOKUP(A172,'PLANILHA S DESONERAÇÃO'!$A$12:$J$458,4,FALSE)</f>
        <v>TERMINAL METALICO A PRESSAO PARA 1 CABO DE 240 MM2, COM 1 FURO DE FIXACAO</v>
      </c>
      <c r="D172" s="145" t="str">
        <f>VLOOKUP(A172,'PLANILHA S DESONERAÇÃO'!$A$12:$J$458,3,FALSE)</f>
        <v>Composições Próprias</v>
      </c>
      <c r="E172" s="145"/>
      <c r="F172" s="145" t="str">
        <f>VLOOKUP(A172,'PLANILHA S DESONERAÇÃO'!$A$12:$J$458,5,FALSE)</f>
        <v>UN</v>
      </c>
      <c r="G172" s="145">
        <f>VLOOKUP(A172,'PLANILHA S DESONERAÇÃO'!$A$11:$J$458,6,FALSE)</f>
        <v>48</v>
      </c>
      <c r="H172" s="158">
        <f>VLOOKUP(A172,'PLANILHA S DESONERAÇÃO'!$A$12:$J$458,9,FALSE)</f>
        <v>48.5</v>
      </c>
      <c r="I172" s="158">
        <f>SUMIF('PLANILHA S DESONERAÇÃO'!$B$11:$B$458,B172,'PLANILHA S DESONERAÇÃO'!$J$11:$J$458)</f>
        <v>2328</v>
      </c>
      <c r="J172" s="439">
        <f>I172/$N$329</f>
        <v>1E-4</v>
      </c>
      <c r="K172" s="153">
        <f>N172/$N$329</f>
        <v>0.99631000000000003</v>
      </c>
      <c r="L172" s="145" t="str">
        <f>IF(K172&gt;$O$326,$N$327,IF(K172&gt;$O$325,$N$326,$N$325))</f>
        <v>C</v>
      </c>
      <c r="N172" s="112">
        <f t="shared" si="7"/>
        <v>29863212.260000002</v>
      </c>
      <c r="O172" s="112">
        <f>VLOOKUP(A172,'PLANILHA S DESONERAÇÃO'!$A$11:$J$458,7,FALSE)</f>
        <v>38.950000000000003</v>
      </c>
      <c r="Q172" s="176" t="b">
        <f>I172=VLOOKUP(A172,'PLANILHA S DESONERAÇÃO'!$A$11:$J$459,10,)</f>
        <v>1</v>
      </c>
      <c r="R172" s="177">
        <f t="shared" si="6"/>
        <v>0</v>
      </c>
      <c r="S172" s="177">
        <f>R172-'PLANILHA S DESONERAÇÃO'!$J$459</f>
        <v>-29973894.07</v>
      </c>
    </row>
    <row r="173" spans="1:19" ht="22.5" x14ac:dyDescent="0.25">
      <c r="A173" s="142" t="str">
        <f>'PLANILHA S DESONERAÇÃO'!A108</f>
        <v>1.4.1.11</v>
      </c>
      <c r="B173" s="145">
        <f>VLOOKUP(A173,'PLANILHA S DESONERAÇÃO'!$A$12:$J$458,2,FALSE)</f>
        <v>94201</v>
      </c>
      <c r="C173" s="149" t="str">
        <f>VLOOKUP(A173,'PLANILHA S DESONERAÇÃO'!$A$12:$J$458,4,FALSE)</f>
        <v>TELHAMENTO COM TELHA CERÂMICA CAPA-CANAL, TIPO COLONIAL, COM ATÉ 2 ÁGUAS, INCLUSO TRANSPORTE VERTICAL. AF_07/2019</v>
      </c>
      <c r="D173" s="145" t="str">
        <f>VLOOKUP(A173,'PLANILHA S DESONERAÇÃO'!$A$12:$J$458,3,FALSE)</f>
        <v>SINAPI</v>
      </c>
      <c r="E173" s="145"/>
      <c r="F173" s="145" t="str">
        <f>VLOOKUP(A173,'PLANILHA S DESONERAÇÃO'!$A$12:$J$458,5,FALSE)</f>
        <v>M2</v>
      </c>
      <c r="G173" s="145">
        <f>VLOOKUP(A173,'PLANILHA S DESONERAÇÃO'!$A$11:$J$458,6,FALSE)</f>
        <v>34.200000000000003</v>
      </c>
      <c r="H173" s="158">
        <f>VLOOKUP(A173,'PLANILHA S DESONERAÇÃO'!$A$12:$J$458,9,FALSE)</f>
        <v>47.58</v>
      </c>
      <c r="I173" s="158">
        <f>SUMIF('PLANILHA S DESONERAÇÃO'!$B$11:$B$458,B173,'PLANILHA S DESONERAÇÃO'!$J$11:$J$458)</f>
        <v>2293.36</v>
      </c>
      <c r="J173" s="439">
        <f>I173/$N$329</f>
        <v>1E-4</v>
      </c>
      <c r="K173" s="153">
        <f>N173/$N$329</f>
        <v>0.99638000000000004</v>
      </c>
      <c r="L173" s="145" t="str">
        <f>IF(K173&gt;$O$326,$N$327,IF(K173&gt;$O$325,$N$326,$N$325))</f>
        <v>C</v>
      </c>
      <c r="N173" s="112">
        <f t="shared" si="7"/>
        <v>29865505.620000001</v>
      </c>
      <c r="O173" s="112">
        <f>VLOOKUP(A173,'PLANILHA S DESONERAÇÃO'!$A$11:$J$458,7,FALSE)</f>
        <v>38.21</v>
      </c>
      <c r="Q173" s="176" t="b">
        <f>I173=VLOOKUP(A173,'PLANILHA S DESONERAÇÃO'!$A$11:$J$459,10,)</f>
        <v>0</v>
      </c>
      <c r="R173" s="177">
        <f t="shared" ref="R173:R197" si="8">$I$327</f>
        <v>0</v>
      </c>
      <c r="S173" s="177">
        <f>R173-'PLANILHA S DESONERAÇÃO'!$J$459</f>
        <v>-29973894.07</v>
      </c>
    </row>
    <row r="174" spans="1:19" ht="33.75" x14ac:dyDescent="0.25">
      <c r="A174" s="142" t="str">
        <f>'PLANILHA S DESONERAÇÃO'!A109</f>
        <v>1.4.1.12</v>
      </c>
      <c r="B174" s="145">
        <f>VLOOKUP(A174,'PLANILHA S DESONERAÇÃO'!$A$12:$J$458,2,FALSE)</f>
        <v>200513</v>
      </c>
      <c r="C174" s="149" t="str">
        <f>VLOOKUP(A174,'PLANILHA S DESONERAÇÃO'!$A$12:$J$458,4,FALSE)</f>
        <v>Escada tipo marinheiro de tubo de ferro 1" e 3/4", com h=4.20m, para acesso a caixa d'água, inclusive pintura em esmalte sintético, conforme detalhe em projeto</v>
      </c>
      <c r="D174" s="145" t="str">
        <f>VLOOKUP(A174,'PLANILHA S DESONERAÇÃO'!$A$12:$J$458,3,FALSE)</f>
        <v>DER-ES</v>
      </c>
      <c r="E174" s="145"/>
      <c r="F174" s="145" t="str">
        <f>VLOOKUP(A174,'PLANILHA S DESONERAÇÃO'!$A$12:$J$458,5,FALSE)</f>
        <v>und</v>
      </c>
      <c r="G174" s="145">
        <f>VLOOKUP(A174,'PLANILHA S DESONERAÇÃO'!$A$11:$J$458,6,FALSE)</f>
        <v>1</v>
      </c>
      <c r="H174" s="158">
        <f>VLOOKUP(A174,'PLANILHA S DESONERAÇÃO'!$A$12:$J$458,9,FALSE)</f>
        <v>2283.61</v>
      </c>
      <c r="I174" s="158">
        <f>SUMIF('PLANILHA S DESONERAÇÃO'!$B$11:$B$458,B174,'PLANILHA S DESONERAÇÃO'!$J$11:$J$458)</f>
        <v>2283.61</v>
      </c>
      <c r="J174" s="439">
        <f>I174/$N$329</f>
        <v>1E-4</v>
      </c>
      <c r="K174" s="153">
        <f>N174/$N$329</f>
        <v>0.99646000000000001</v>
      </c>
      <c r="L174" s="145" t="str">
        <f>IF(K174&gt;$O$326,$N$327,IF(K174&gt;$O$325,$N$326,$N$325))</f>
        <v>C</v>
      </c>
      <c r="N174" s="112">
        <f t="shared" si="7"/>
        <v>29867789.23</v>
      </c>
      <c r="O174" s="112">
        <f>VLOOKUP(A174,'PLANILHA S DESONERAÇÃO'!$A$11:$J$458,7,FALSE)</f>
        <v>1833.93</v>
      </c>
      <c r="Q174" s="176" t="b">
        <f>I174=VLOOKUP(A174,'PLANILHA S DESONERAÇÃO'!$A$11:$J$459,10,)</f>
        <v>1</v>
      </c>
      <c r="R174" s="177">
        <f t="shared" si="8"/>
        <v>0</v>
      </c>
      <c r="S174" s="177">
        <f>R174-'PLANILHA S DESONERAÇÃO'!$J$459</f>
        <v>-29973894.07</v>
      </c>
    </row>
    <row r="175" spans="1:19" ht="45" x14ac:dyDescent="0.25">
      <c r="A175" s="142" t="str">
        <f>'PLANILHA S DESONERAÇÃO'!A249</f>
        <v>1.4.11.7</v>
      </c>
      <c r="B175" s="145" t="str">
        <f>VLOOKUP(A175,'PLANILHA S DESONERAÇÃO'!$A$12:$J$458,2,FALSE)</f>
        <v>COMP-10</v>
      </c>
      <c r="C175" s="149" t="str">
        <f>VLOOKUP(A175,'PLANILHA S DESONERAÇÃO'!$A$12:$J$458,4,FALSE)</f>
        <v>Bloco autônomo p/ iluminação de emergência, c/ faróis de LED 15W temp. cor 5000K, autonomia 3 horas, gab. policarb. term. autoextinguível, prot. UV, res. a impacto, bege, mod. BLL 2400 LED IP66 - Aureonlux ou equivalente</v>
      </c>
      <c r="D175" s="145" t="str">
        <f>VLOOKUP(A175,'PLANILHA S DESONERAÇÃO'!$A$12:$J$458,3,FALSE)</f>
        <v>Composições Próprias</v>
      </c>
      <c r="E175" s="145"/>
      <c r="F175" s="145" t="str">
        <f>VLOOKUP(A175,'PLANILHA S DESONERAÇÃO'!$A$12:$J$458,5,FALSE)</f>
        <v>un</v>
      </c>
      <c r="G175" s="145">
        <f>VLOOKUP(A175,'PLANILHA S DESONERAÇÃO'!$A$11:$J$458,6,FALSE)</f>
        <v>3</v>
      </c>
      <c r="H175" s="158">
        <f>VLOOKUP(A175,'PLANILHA S DESONERAÇÃO'!$A$12:$J$458,9,FALSE)</f>
        <v>723.09</v>
      </c>
      <c r="I175" s="158">
        <f>SUMIF('PLANILHA S DESONERAÇÃO'!$B$11:$B$458,B175,'PLANILHA S DESONERAÇÃO'!$J$11:$J$458)</f>
        <v>2169.27</v>
      </c>
      <c r="J175" s="439">
        <f>I175/$N$329</f>
        <v>1E-4</v>
      </c>
      <c r="K175" s="153">
        <f>N175/$N$329</f>
        <v>0.99653000000000003</v>
      </c>
      <c r="L175" s="145" t="str">
        <f>IF(K175&gt;$O$326,$N$327,IF(K175&gt;$O$325,$N$326,$N$325))</f>
        <v>C</v>
      </c>
      <c r="N175" s="112">
        <f t="shared" si="7"/>
        <v>29869958.5</v>
      </c>
      <c r="O175" s="112">
        <f>VLOOKUP(A175,'PLANILHA S DESONERAÇÃO'!$A$11:$J$458,7,FALSE)</f>
        <v>580.70000000000005</v>
      </c>
      <c r="Q175" s="176" t="b">
        <f>I175=VLOOKUP(A175,'PLANILHA S DESONERAÇÃO'!$A$11:$J$459,10,)</f>
        <v>1</v>
      </c>
      <c r="R175" s="177">
        <f t="shared" si="8"/>
        <v>0</v>
      </c>
      <c r="S175" s="177">
        <f>R175-'PLANILHA S DESONERAÇÃO'!$J$459</f>
        <v>-29973894.07</v>
      </c>
    </row>
    <row r="176" spans="1:19" ht="33.75" x14ac:dyDescent="0.25">
      <c r="A176" s="142" t="str">
        <f>'PLANILHA S DESONERAÇÃO'!A169</f>
        <v>1.4.6.8</v>
      </c>
      <c r="B176" s="145">
        <f>VLOOKUP(A176,'PLANILHA S DESONERAÇÃO'!$A$12:$J$458,2,FALSE)</f>
        <v>87250</v>
      </c>
      <c r="C176" s="149" t="str">
        <f>VLOOKUP(A176,'PLANILHA S DESONERAÇÃO'!$A$12:$J$458,4,FALSE)</f>
        <v>REVESTIMENTO CERÂMICO PARA PISO COM PLACAS TIPO ESMALTADA EXTRA DE DIMENSÕES 45X45 CM APLICADA EM AMBIENTES DE ÁREA ENTRE 5 M2 E 10 M2. AF_06/2014</v>
      </c>
      <c r="D176" s="145" t="str">
        <f>VLOOKUP(A176,'PLANILHA S DESONERAÇÃO'!$A$12:$J$458,3,FALSE)</f>
        <v>SINAPI</v>
      </c>
      <c r="E176" s="145"/>
      <c r="F176" s="145" t="str">
        <f>VLOOKUP(A176,'PLANILHA S DESONERAÇÃO'!$A$12:$J$458,5,FALSE)</f>
        <v>M2</v>
      </c>
      <c r="G176" s="145">
        <f>VLOOKUP(A176,'PLANILHA S DESONERAÇÃO'!$A$11:$J$458,6,FALSE)</f>
        <v>10.5</v>
      </c>
      <c r="H176" s="158">
        <f>VLOOKUP(A176,'PLANILHA S DESONERAÇÃO'!$A$12:$J$458,9,FALSE)</f>
        <v>83.1</v>
      </c>
      <c r="I176" s="158">
        <f>SUMIF('PLANILHA S DESONERAÇÃO'!$B$11:$B$458,B176,'PLANILHA S DESONERAÇÃO'!$J$11:$J$458)</f>
        <v>2134.0100000000002</v>
      </c>
      <c r="J176" s="439">
        <f>I176/$N$329</f>
        <v>1E-4</v>
      </c>
      <c r="K176" s="153">
        <f>N176/$N$329</f>
        <v>0.99660000000000004</v>
      </c>
      <c r="L176" s="145" t="str">
        <f>IF(K176&gt;$O$326,$N$327,IF(K176&gt;$O$325,$N$326,$N$325))</f>
        <v>C</v>
      </c>
      <c r="N176" s="112">
        <f t="shared" si="7"/>
        <v>29872092.510000002</v>
      </c>
      <c r="O176" s="112">
        <f>VLOOKUP(A176,'PLANILHA S DESONERAÇÃO'!$A$11:$J$458,7,FALSE)</f>
        <v>66.739999999999995</v>
      </c>
      <c r="Q176" s="176" t="b">
        <f>I176=VLOOKUP(A176,'PLANILHA S DESONERAÇÃO'!$A$11:$J$459,10,)</f>
        <v>0</v>
      </c>
      <c r="R176" s="177">
        <f t="shared" si="8"/>
        <v>0</v>
      </c>
      <c r="S176" s="177">
        <f>R176-'PLANILHA S DESONERAÇÃO'!$J$459</f>
        <v>-29973894.07</v>
      </c>
    </row>
    <row r="177" spans="1:19" ht="22.5" x14ac:dyDescent="0.25">
      <c r="A177" s="142" t="str">
        <f>'PLANILHA S DESONERAÇÃO'!A298</f>
        <v>1.5.2.4.3</v>
      </c>
      <c r="B177" s="145">
        <f>VLOOKUP(A177,'PLANILHA S DESONERAÇÃO'!$A$12:$J$458,2,FALSE)</f>
        <v>91849</v>
      </c>
      <c r="C177" s="149" t="str">
        <f>VLOOKUP(A177,'PLANILHA S DESONERAÇÃO'!$A$12:$J$458,4,FALSE)</f>
        <v>ELETRODUTO FLEXÍVEL LISO, PEAD, DN 32 MM (1"), PARA CIRCUITOS TERMINAIS</v>
      </c>
      <c r="D177" s="145" t="str">
        <f>VLOOKUP(A177,'PLANILHA S DESONERAÇÃO'!$A$12:$J$458,3,FALSE)</f>
        <v>SINAPI</v>
      </c>
      <c r="E177" s="145"/>
      <c r="F177" s="145" t="str">
        <f>VLOOKUP(A177,'PLANILHA S DESONERAÇÃO'!$A$12:$J$458,5,FALSE)</f>
        <v>M</v>
      </c>
      <c r="G177" s="145">
        <f>VLOOKUP(A177,'PLANILHA S DESONERAÇÃO'!$A$11:$J$458,6,FALSE)</f>
        <v>200</v>
      </c>
      <c r="H177" s="158">
        <f>VLOOKUP(A177,'PLANILHA S DESONERAÇÃO'!$A$12:$J$458,9,FALSE)</f>
        <v>10.57</v>
      </c>
      <c r="I177" s="158">
        <f>SUMIF('PLANILHA S DESONERAÇÃO'!$B$11:$B$458,B177,'PLANILHA S DESONERAÇÃO'!$J$11:$J$458)</f>
        <v>2114</v>
      </c>
      <c r="J177" s="439">
        <f>I177/$N$329</f>
        <v>1E-4</v>
      </c>
      <c r="K177" s="153">
        <f>N177/$N$329</f>
        <v>0.99666999999999994</v>
      </c>
      <c r="L177" s="145" t="str">
        <f>IF(K177&gt;$O$326,$N$327,IF(K177&gt;$O$325,$N$326,$N$325))</f>
        <v>C</v>
      </c>
      <c r="N177" s="112">
        <f t="shared" si="7"/>
        <v>29874206.510000002</v>
      </c>
      <c r="O177" s="112">
        <f>VLOOKUP(A177,'PLANILHA S DESONERAÇÃO'!$A$11:$J$458,7,FALSE)</f>
        <v>8.49</v>
      </c>
      <c r="Q177" s="176" t="b">
        <f>I177=VLOOKUP(A177,'PLANILHA S DESONERAÇÃO'!$A$11:$J$459,10,)</f>
        <v>1</v>
      </c>
      <c r="R177" s="177">
        <f t="shared" si="8"/>
        <v>0</v>
      </c>
      <c r="S177" s="177">
        <f>R177-'PLANILHA S DESONERAÇÃO'!$J$459</f>
        <v>-29973894.07</v>
      </c>
    </row>
    <row r="178" spans="1:19" ht="33.75" x14ac:dyDescent="0.25">
      <c r="A178" s="142" t="str">
        <f>'PLANILHA S DESONERAÇÃO'!A267</f>
        <v>1.5.1.6.3</v>
      </c>
      <c r="B178" s="145" t="str">
        <f>VLOOKUP(A178,'PLANILHA S DESONERAÇÃO'!$A$12:$J$458,2,FALSE)</f>
        <v>COMP-16</v>
      </c>
      <c r="C178" s="149" t="str">
        <f>VLOOKUP(A178,'PLANILHA S DESONERAÇÃO'!$A$12:$J$458,4,FALSE)</f>
        <v>CAIXA DE PASSAGEM ELETRICA DE SOBREPOR, EM PVC, COM TAMPA APARAFUSADA, DIMENSOES 300 X 300 X *120* MM - FORNECIMENTO E INSTALAÇÃO</v>
      </c>
      <c r="D178" s="145" t="str">
        <f>VLOOKUP(A178,'PLANILHA S DESONERAÇÃO'!$A$12:$J$458,3,FALSE)</f>
        <v>Composições Próprias</v>
      </c>
      <c r="E178" s="145"/>
      <c r="F178" s="145" t="str">
        <f>VLOOKUP(A178,'PLANILHA S DESONERAÇÃO'!$A$12:$J$458,5,FALSE)</f>
        <v>UN</v>
      </c>
      <c r="G178" s="145">
        <f>VLOOKUP(A178,'PLANILHA S DESONERAÇÃO'!$A$11:$J$458,6,FALSE)</f>
        <v>10</v>
      </c>
      <c r="H178" s="158">
        <f>VLOOKUP(A178,'PLANILHA S DESONERAÇÃO'!$A$12:$J$458,9,FALSE)</f>
        <v>202.77</v>
      </c>
      <c r="I178" s="158">
        <f>SUMIF('PLANILHA S DESONERAÇÃO'!$B$11:$B$458,B178,'PLANILHA S DESONERAÇÃO'!$J$11:$J$458)</f>
        <v>2027.7</v>
      </c>
      <c r="J178" s="439">
        <f>I178/$N$329</f>
        <v>1E-4</v>
      </c>
      <c r="K178" s="153">
        <f>N178/$N$329</f>
        <v>0.99673999999999996</v>
      </c>
      <c r="L178" s="145" t="str">
        <f>IF(K178&gt;$O$326,$N$327,IF(K178&gt;$O$325,$N$326,$N$325))</f>
        <v>C</v>
      </c>
      <c r="N178" s="112">
        <f t="shared" si="7"/>
        <v>29876234.210000001</v>
      </c>
      <c r="O178" s="112">
        <f>VLOOKUP(A178,'PLANILHA S DESONERAÇÃO'!$A$11:$J$458,7,FALSE)</f>
        <v>162.84</v>
      </c>
      <c r="Q178" s="176" t="b">
        <f>I178=VLOOKUP(A178,'PLANILHA S DESONERAÇÃO'!$A$11:$J$459,10,)</f>
        <v>1</v>
      </c>
      <c r="R178" s="177">
        <f t="shared" si="8"/>
        <v>0</v>
      </c>
      <c r="S178" s="177">
        <f>R178-'PLANILHA S DESONERAÇÃO'!$J$459</f>
        <v>-29973894.07</v>
      </c>
    </row>
    <row r="179" spans="1:19" ht="22.5" x14ac:dyDescent="0.25">
      <c r="A179" s="142" t="str">
        <f>'PLANILHA S DESONERAÇÃO'!A24</f>
        <v>1.1.2.2</v>
      </c>
      <c r="B179" s="145">
        <f>VLOOKUP(A179,'PLANILHA S DESONERAÇÃO'!$A$12:$J$458,2,FALSE)</f>
        <v>40167</v>
      </c>
      <c r="C179" s="149" t="str">
        <f>VLOOKUP(A179,'PLANILHA S DESONERAÇÃO'!$A$12:$J$458,4,FALSE)</f>
        <v xml:space="preserve"> Limpeza, desmatamento e destocamento de árvores com diâmetro até 15 cm, com trator de esteira</v>
      </c>
      <c r="D179" s="145" t="str">
        <f>VLOOKUP(A179,'PLANILHA S DESONERAÇÃO'!$A$12:$J$458,3,FALSE)</f>
        <v>DER-ES</v>
      </c>
      <c r="E179" s="145"/>
      <c r="F179" s="145" t="str">
        <f>VLOOKUP(A179,'PLANILHA S DESONERAÇÃO'!$A$12:$J$458,5,FALSE)</f>
        <v>m2</v>
      </c>
      <c r="G179" s="145">
        <f>VLOOKUP(A179,'PLANILHA S DESONERAÇÃO'!$A$11:$J$458,6,FALSE)</f>
        <v>2250</v>
      </c>
      <c r="H179" s="158">
        <f>VLOOKUP(A179,'PLANILHA S DESONERAÇÃO'!$A$12:$J$458,9,FALSE)</f>
        <v>0.88</v>
      </c>
      <c r="I179" s="158">
        <f>SUMIF('PLANILHA S DESONERAÇÃO'!$B$11:$B$458,B179,'PLANILHA S DESONERAÇÃO'!$J$11:$J$458)</f>
        <v>1980</v>
      </c>
      <c r="J179" s="439">
        <f>I179/$N$329</f>
        <v>1E-4</v>
      </c>
      <c r="K179" s="153">
        <f>N179/$N$329</f>
        <v>0.99680999999999997</v>
      </c>
      <c r="L179" s="145" t="str">
        <f>IF(K179&gt;$O$326,$N$327,IF(K179&gt;$O$325,$N$326,$N$325))</f>
        <v>C</v>
      </c>
      <c r="N179" s="112">
        <f t="shared" si="7"/>
        <v>29878214.210000001</v>
      </c>
      <c r="O179" s="112">
        <f>VLOOKUP(A179,'PLANILHA S DESONERAÇÃO'!$A$11:$J$458,7,FALSE)</f>
        <v>0.71</v>
      </c>
      <c r="Q179" s="176" t="b">
        <f>I179=VLOOKUP(A179,'PLANILHA S DESONERAÇÃO'!$A$11:$J$459,10,)</f>
        <v>1</v>
      </c>
      <c r="R179" s="177">
        <f t="shared" si="8"/>
        <v>0</v>
      </c>
      <c r="S179" s="177">
        <f>R179-'PLANILHA S DESONERAÇÃO'!$J$459</f>
        <v>-29973894.07</v>
      </c>
    </row>
    <row r="180" spans="1:19" ht="22.5" x14ac:dyDescent="0.25">
      <c r="A180" s="142" t="str">
        <f>'PLANILHA S DESONERAÇÃO'!A277</f>
        <v>1.5.2.2.3</v>
      </c>
      <c r="B180" s="145" t="str">
        <f>VLOOKUP(A180,'PLANILHA S DESONERAÇÃO'!$A$12:$J$458,2,FALSE)</f>
        <v>COMP-22</v>
      </c>
      <c r="C180" s="149" t="str">
        <f>VLOOKUP(A180,'PLANILHA S DESONERAÇÃO'!$A$12:$J$458,4,FALSE)</f>
        <v>Fornecimento e instalação de Mangueira ORTAC 250 1/2" - Vermelha, para combustíveis, RA classe A</v>
      </c>
      <c r="D180" s="145" t="str">
        <f>VLOOKUP(A180,'PLANILHA S DESONERAÇÃO'!$A$12:$J$458,3,FALSE)</f>
        <v>Composições Próprias</v>
      </c>
      <c r="E180" s="145"/>
      <c r="F180" s="145" t="str">
        <f>VLOOKUP(A180,'PLANILHA S DESONERAÇÃO'!$A$12:$J$458,5,FALSE)</f>
        <v>M</v>
      </c>
      <c r="G180" s="145">
        <f>VLOOKUP(A180,'PLANILHA S DESONERAÇÃO'!$A$11:$J$458,6,FALSE)</f>
        <v>22</v>
      </c>
      <c r="H180" s="158">
        <f>VLOOKUP(A180,'PLANILHA S DESONERAÇÃO'!$A$12:$J$458,9,FALSE)</f>
        <v>89.44</v>
      </c>
      <c r="I180" s="158">
        <f>SUMIF('PLANILHA S DESONERAÇÃO'!$B$11:$B$458,B180,'PLANILHA S DESONERAÇÃO'!$J$11:$J$458)</f>
        <v>1967.68</v>
      </c>
      <c r="J180" s="439">
        <f>I180/$N$329</f>
        <v>1E-4</v>
      </c>
      <c r="K180" s="153">
        <f>N180/$N$329</f>
        <v>0.99687000000000003</v>
      </c>
      <c r="L180" s="145" t="str">
        <f>IF(K180&gt;$O$326,$N$327,IF(K180&gt;$O$325,$N$326,$N$325))</f>
        <v>C</v>
      </c>
      <c r="N180" s="112">
        <f t="shared" si="7"/>
        <v>29880181.890000001</v>
      </c>
      <c r="O180" s="112">
        <f>VLOOKUP(A180,'PLANILHA S DESONERAÇÃO'!$A$11:$J$458,7,FALSE)</f>
        <v>71.83</v>
      </c>
      <c r="Q180" s="176" t="b">
        <f>I180=VLOOKUP(A180,'PLANILHA S DESONERAÇÃO'!$A$11:$J$459,10,)</f>
        <v>1</v>
      </c>
      <c r="R180" s="177">
        <f t="shared" si="8"/>
        <v>0</v>
      </c>
      <c r="S180" s="177">
        <f>R180-'PLANILHA S DESONERAÇÃO'!$J$459</f>
        <v>-29973894.07</v>
      </c>
    </row>
    <row r="181" spans="1:19" ht="22.5" x14ac:dyDescent="0.25">
      <c r="A181" s="142" t="str">
        <f>'PLANILHA S DESONERAÇÃO'!A316</f>
        <v>1.5.2.5.5</v>
      </c>
      <c r="B181" s="145" t="str">
        <f>VLOOKUP(A181,'PLANILHA S DESONERAÇÃO'!$A$12:$J$458,2,FALSE)</f>
        <v>COMP-38</v>
      </c>
      <c r="C181" s="149" t="str">
        <f>VLOOKUP(A181,'PLANILHA S DESONERAÇÃO'!$A$12:$J$458,4,FALSE)</f>
        <v>Arandela blindada, uso externo, 45°, IP 65, soquete E27</v>
      </c>
      <c r="D181" s="145" t="str">
        <f>VLOOKUP(A181,'PLANILHA S DESONERAÇÃO'!$A$12:$J$458,3,FALSE)</f>
        <v>Composições Próprias</v>
      </c>
      <c r="E181" s="145"/>
      <c r="F181" s="145" t="str">
        <f>VLOOKUP(A181,'PLANILHA S DESONERAÇÃO'!$A$12:$J$458,5,FALSE)</f>
        <v>UN</v>
      </c>
      <c r="G181" s="145">
        <f>VLOOKUP(A181,'PLANILHA S DESONERAÇÃO'!$A$11:$J$458,6,FALSE)</f>
        <v>13</v>
      </c>
      <c r="H181" s="158">
        <f>VLOOKUP(A181,'PLANILHA S DESONERAÇÃO'!$A$12:$J$458,9,FALSE)</f>
        <v>146.91999999999999</v>
      </c>
      <c r="I181" s="158">
        <f>SUMIF('PLANILHA S DESONERAÇÃO'!$B$11:$B$458,B181,'PLANILHA S DESONERAÇÃO'!$J$11:$J$458)</f>
        <v>1909.96</v>
      </c>
      <c r="J181" s="439">
        <f>I181/$N$329</f>
        <v>1E-4</v>
      </c>
      <c r="K181" s="153">
        <f>N181/$N$329</f>
        <v>0.99694000000000005</v>
      </c>
      <c r="L181" s="145" t="str">
        <f>IF(K181&gt;$O$326,$N$327,IF(K181&gt;$O$325,$N$326,$N$325))</f>
        <v>C</v>
      </c>
      <c r="N181" s="112">
        <f t="shared" si="7"/>
        <v>29882091.850000001</v>
      </c>
      <c r="O181" s="112">
        <f>VLOOKUP(A181,'PLANILHA S DESONERAÇÃO'!$A$11:$J$458,7,FALSE)</f>
        <v>117.99</v>
      </c>
      <c r="Q181" s="176" t="b">
        <f>I181=VLOOKUP(A181,'PLANILHA S DESONERAÇÃO'!$A$11:$J$459,10,)</f>
        <v>1</v>
      </c>
      <c r="R181" s="177">
        <f t="shared" si="8"/>
        <v>0</v>
      </c>
      <c r="S181" s="177">
        <f>R181-'PLANILHA S DESONERAÇÃO'!$J$459</f>
        <v>-29973894.07</v>
      </c>
    </row>
    <row r="182" spans="1:19" x14ac:dyDescent="0.25">
      <c r="A182" s="142" t="str">
        <f>'PLANILHA S DESONERAÇÃO'!A405</f>
        <v>1.5.5.16</v>
      </c>
      <c r="B182" s="145">
        <f>VLOOKUP(A182,'PLANILHA S DESONERAÇÃO'!$A$12:$J$458,2,FALSE)</f>
        <v>97668</v>
      </c>
      <c r="C182" s="149" t="str">
        <f>VLOOKUP(A182,'PLANILHA S DESONERAÇÃO'!$A$12:$J$458,4,FALSE)</f>
        <v>Duto em polietileno de alta densidade (PEAD) ∅2” ref: Kanalex ou similar</v>
      </c>
      <c r="D182" s="145" t="str">
        <f>VLOOKUP(A182,'PLANILHA S DESONERAÇÃO'!$A$12:$J$458,3,FALSE)</f>
        <v>SINAPI</v>
      </c>
      <c r="E182" s="145"/>
      <c r="F182" s="145" t="str">
        <f>VLOOKUP(A182,'PLANILHA S DESONERAÇÃO'!$A$12:$J$458,5,FALSE)</f>
        <v>M</v>
      </c>
      <c r="G182" s="145">
        <f>VLOOKUP(A182,'PLANILHA S DESONERAÇÃO'!$A$11:$J$458,6,FALSE)</f>
        <v>105</v>
      </c>
      <c r="H182" s="158">
        <f>VLOOKUP(A182,'PLANILHA S DESONERAÇÃO'!$A$12:$J$458,9,FALSE)</f>
        <v>17.47</v>
      </c>
      <c r="I182" s="158">
        <f>SUMIF('PLANILHA S DESONERAÇÃO'!$B$11:$B$458,B182,'PLANILHA S DESONERAÇÃO'!$J$11:$J$458)</f>
        <v>1834.35</v>
      </c>
      <c r="J182" s="439">
        <f>I182/$N$329</f>
        <v>1E-4</v>
      </c>
      <c r="K182" s="153">
        <f>N182/$N$329</f>
        <v>0.997</v>
      </c>
      <c r="L182" s="145" t="str">
        <f>IF(K182&gt;$O$326,$N$327,IF(K182&gt;$O$325,$N$326,$N$325))</f>
        <v>C</v>
      </c>
      <c r="N182" s="112">
        <f t="shared" si="7"/>
        <v>29883926.199999999</v>
      </c>
      <c r="O182" s="112">
        <f>VLOOKUP(A182,'PLANILHA S DESONERAÇÃO'!$A$11:$J$458,7,FALSE)</f>
        <v>14.03</v>
      </c>
      <c r="Q182" s="176" t="b">
        <f>I182=VLOOKUP(A182,'PLANILHA S DESONERAÇÃO'!$A$11:$J$459,10,)</f>
        <v>1</v>
      </c>
      <c r="R182" s="177">
        <f t="shared" si="8"/>
        <v>0</v>
      </c>
      <c r="S182" s="177">
        <f>R182-'PLANILHA S DESONERAÇÃO'!$J$459</f>
        <v>-29973894.07</v>
      </c>
    </row>
    <row r="183" spans="1:19" ht="22.5" x14ac:dyDescent="0.25">
      <c r="A183" s="142" t="str">
        <f>'PLANILHA S DESONERAÇÃO'!A318</f>
        <v>1.5.2.5.7</v>
      </c>
      <c r="B183" s="145" t="str">
        <f>VLOOKUP(A183,'PLANILHA S DESONERAÇÃO'!$A$12:$J$458,2,FALSE)</f>
        <v>COMP-40</v>
      </c>
      <c r="C183" s="149" t="str">
        <f>VLOOKUP(A183,'PLANILHA S DESONERAÇÃO'!$A$12:$J$458,4,FALSE)</f>
        <v>Luminária de embutir p/ até 2 lampadas LED E27, 12W, incluindo reator e lâmpadas</v>
      </c>
      <c r="D183" s="145" t="str">
        <f>VLOOKUP(A183,'PLANILHA S DESONERAÇÃO'!$A$12:$J$458,3,FALSE)</f>
        <v>Composições Próprias</v>
      </c>
      <c r="E183" s="145"/>
      <c r="F183" s="145" t="str">
        <f>VLOOKUP(A183,'PLANILHA S DESONERAÇÃO'!$A$12:$J$458,5,FALSE)</f>
        <v>UN</v>
      </c>
      <c r="G183" s="145">
        <f>VLOOKUP(A183,'PLANILHA S DESONERAÇÃO'!$A$11:$J$458,6,FALSE)</f>
        <v>5</v>
      </c>
      <c r="H183" s="158">
        <f>VLOOKUP(A183,'PLANILHA S DESONERAÇÃO'!$A$12:$J$458,9,FALSE)</f>
        <v>365.12</v>
      </c>
      <c r="I183" s="158">
        <f>SUMIF('PLANILHA S DESONERAÇÃO'!$B$11:$B$458,B183,'PLANILHA S DESONERAÇÃO'!$J$11:$J$458)</f>
        <v>1825.6</v>
      </c>
      <c r="J183" s="439">
        <f>I183/$N$329</f>
        <v>1E-4</v>
      </c>
      <c r="K183" s="153">
        <f>N183/$N$329</f>
        <v>0.99705999999999995</v>
      </c>
      <c r="L183" s="145" t="str">
        <f>IF(K183&gt;$O$326,$N$327,IF(K183&gt;$O$325,$N$326,$N$325))</f>
        <v>C</v>
      </c>
      <c r="N183" s="112">
        <f t="shared" si="7"/>
        <v>29885751.800000001</v>
      </c>
      <c r="O183" s="112">
        <f>VLOOKUP(A183,'PLANILHA S DESONERAÇÃO'!$A$11:$J$458,7,FALSE)</f>
        <v>293.22000000000003</v>
      </c>
      <c r="Q183" s="176" t="b">
        <f>I183=VLOOKUP(A183,'PLANILHA S DESONERAÇÃO'!$A$11:$J$459,10,)</f>
        <v>1</v>
      </c>
      <c r="R183" s="177">
        <f t="shared" si="8"/>
        <v>0</v>
      </c>
      <c r="S183" s="177">
        <f>R183-'PLANILHA S DESONERAÇÃO'!$J$459</f>
        <v>-29973894.07</v>
      </c>
    </row>
    <row r="184" spans="1:19" ht="22.5" x14ac:dyDescent="0.25">
      <c r="A184" s="142" t="str">
        <f>'PLANILHA S DESONERAÇÃO'!A130</f>
        <v>1.4.2.16</v>
      </c>
      <c r="B184" s="145">
        <f>VLOOKUP(A184,'PLANILHA S DESONERAÇÃO'!$A$12:$J$458,2,FALSE)</f>
        <v>170354</v>
      </c>
      <c r="C184" s="149" t="str">
        <f>VLOOKUP(A184,'PLANILHA S DESONERAÇÃO'!$A$12:$J$458,4,FALSE)</f>
        <v>Chuveiro completo, linha anti-vandalismo, marcas de referência Fabrimar, Deca ou Docol</v>
      </c>
      <c r="D184" s="145" t="str">
        <f>VLOOKUP(A184,'PLANILHA S DESONERAÇÃO'!$A$12:$J$458,3,FALSE)</f>
        <v>DER-ES</v>
      </c>
      <c r="E184" s="145"/>
      <c r="F184" s="145" t="str">
        <f>VLOOKUP(A184,'PLANILHA S DESONERAÇÃO'!$A$12:$J$458,5,FALSE)</f>
        <v>und</v>
      </c>
      <c r="G184" s="145">
        <f>VLOOKUP(A184,'PLANILHA S DESONERAÇÃO'!$A$11:$J$458,6,FALSE)</f>
        <v>1</v>
      </c>
      <c r="H184" s="158">
        <f>VLOOKUP(A184,'PLANILHA S DESONERAÇÃO'!$A$12:$J$458,9,FALSE)</f>
        <v>1796.28</v>
      </c>
      <c r="I184" s="158">
        <f>SUMIF('PLANILHA S DESONERAÇÃO'!$B$11:$B$458,B184,'PLANILHA S DESONERAÇÃO'!$J$11:$J$458)</f>
        <v>1796.28</v>
      </c>
      <c r="J184" s="439">
        <f>I184/$N$329</f>
        <v>1E-4</v>
      </c>
      <c r="K184" s="153">
        <f>N184/$N$329</f>
        <v>0.99712000000000001</v>
      </c>
      <c r="L184" s="145" t="str">
        <f>IF(K184&gt;$O$326,$N$327,IF(K184&gt;$O$325,$N$326,$N$325))</f>
        <v>C</v>
      </c>
      <c r="N184" s="112">
        <f t="shared" si="7"/>
        <v>29887548.079999998</v>
      </c>
      <c r="O184" s="112">
        <f>VLOOKUP(A184,'PLANILHA S DESONERAÇÃO'!$A$11:$J$458,7,FALSE)</f>
        <v>1442.56</v>
      </c>
      <c r="Q184" s="176" t="b">
        <f>I184=VLOOKUP(A184,'PLANILHA S DESONERAÇÃO'!$A$11:$J$459,10,)</f>
        <v>1</v>
      </c>
      <c r="R184" s="177">
        <f t="shared" si="8"/>
        <v>0</v>
      </c>
      <c r="S184" s="177">
        <f>R184-'PLANILHA S DESONERAÇÃO'!$J$459</f>
        <v>-29973894.07</v>
      </c>
    </row>
    <row r="185" spans="1:19" ht="33.75" x14ac:dyDescent="0.25">
      <c r="A185" s="142" t="str">
        <f>'PLANILHA S DESONERAÇÃO'!A111</f>
        <v>1.4.1.14</v>
      </c>
      <c r="B185" s="145">
        <f>VLOOKUP(A185,'PLANILHA S DESONERAÇÃO'!$A$12:$J$458,2,FALSE)</f>
        <v>102622</v>
      </c>
      <c r="C185" s="149" t="str">
        <f>VLOOKUP(A185,'PLANILHA S DESONERAÇÃO'!$A$12:$J$458,4,FALSE)</f>
        <v>CAIXA D´ÁGUA EM POLIETILENO, 500 LITROS (INCLUSOS TUBOS, CONEXÕES E TORNEIRA DE BÓIA) - FORNECIMENTO E INSTALAÇÃO. AF_06/2021</v>
      </c>
      <c r="D185" s="145" t="str">
        <f>VLOOKUP(A185,'PLANILHA S DESONERAÇÃO'!$A$12:$J$458,3,FALSE)</f>
        <v>SINAPI</v>
      </c>
      <c r="E185" s="145"/>
      <c r="F185" s="145" t="str">
        <f>VLOOKUP(A185,'PLANILHA S DESONERAÇÃO'!$A$12:$J$458,5,FALSE)</f>
        <v>UN</v>
      </c>
      <c r="G185" s="145">
        <f>VLOOKUP(A185,'PLANILHA S DESONERAÇÃO'!$A$11:$J$458,6,FALSE)</f>
        <v>2</v>
      </c>
      <c r="H185" s="158">
        <f>VLOOKUP(A185,'PLANILHA S DESONERAÇÃO'!$A$12:$J$458,9,FALSE)</f>
        <v>870</v>
      </c>
      <c r="I185" s="158">
        <f>SUMIF('PLANILHA S DESONERAÇÃO'!$B$11:$B$458,B185,'PLANILHA S DESONERAÇÃO'!$J$11:$J$458)</f>
        <v>1740</v>
      </c>
      <c r="J185" s="439">
        <f>I185/$N$329</f>
        <v>1E-4</v>
      </c>
      <c r="K185" s="153">
        <f>N185/$N$329</f>
        <v>0.99717999999999996</v>
      </c>
      <c r="L185" s="145" t="str">
        <f>IF(K185&gt;$O$326,$N$327,IF(K185&gt;$O$325,$N$326,$N$325))</f>
        <v>C</v>
      </c>
      <c r="N185" s="112">
        <f t="shared" si="7"/>
        <v>29889288.079999998</v>
      </c>
      <c r="O185" s="112">
        <f>VLOOKUP(A185,'PLANILHA S DESONERAÇÃO'!$A$11:$J$458,7,FALSE)</f>
        <v>698.68</v>
      </c>
      <c r="Q185" s="176" t="b">
        <f>I185=VLOOKUP(A185,'PLANILHA S DESONERAÇÃO'!$A$11:$J$459,10,)</f>
        <v>1</v>
      </c>
      <c r="R185" s="177">
        <f t="shared" si="8"/>
        <v>0</v>
      </c>
      <c r="S185" s="177">
        <f>R185-'PLANILHA S DESONERAÇÃO'!$J$459</f>
        <v>-29973894.07</v>
      </c>
    </row>
    <row r="186" spans="1:19" x14ac:dyDescent="0.25">
      <c r="A186" s="142" t="str">
        <f>'PLANILHA S DESONERAÇÃO'!A391</f>
        <v>1.5.5.2</v>
      </c>
      <c r="B186" s="145">
        <f>VLOOKUP(A186,'PLANILHA S DESONERAÇÃO'!$A$12:$J$458,2,FALSE)</f>
        <v>160847</v>
      </c>
      <c r="C186" s="149" t="str">
        <f>VLOOKUP(A186,'PLANILHA S DESONERAÇÃO'!$A$12:$J$458,4,FALSE)</f>
        <v>Patch Cord Gigalan Extra Flexível CAT 6 U/UTP RJ-45 - 1,50 m</v>
      </c>
      <c r="D186" s="145" t="str">
        <f>VLOOKUP(A186,'PLANILHA S DESONERAÇÃO'!$A$12:$J$458,3,FALSE)</f>
        <v>DER-ES</v>
      </c>
      <c r="E186" s="145"/>
      <c r="F186" s="145" t="str">
        <f>VLOOKUP(A186,'PLANILHA S DESONERAÇÃO'!$A$12:$J$458,5,FALSE)</f>
        <v>und</v>
      </c>
      <c r="G186" s="145">
        <f>VLOOKUP(A186,'PLANILHA S DESONERAÇÃO'!$A$11:$J$458,6,FALSE)</f>
        <v>39</v>
      </c>
      <c r="H186" s="158">
        <f>VLOOKUP(A186,'PLANILHA S DESONERAÇÃO'!$A$12:$J$458,9,FALSE)</f>
        <v>43.61</v>
      </c>
      <c r="I186" s="158">
        <f>SUMIF('PLANILHA S DESONERAÇÃO'!$B$11:$B$458,B186,'PLANILHA S DESONERAÇÃO'!$J$11:$J$458)</f>
        <v>1700.79</v>
      </c>
      <c r="J186" s="439">
        <f>I186/$N$329</f>
        <v>1E-4</v>
      </c>
      <c r="K186" s="153">
        <f>N186/$N$329</f>
        <v>0.99722999999999995</v>
      </c>
      <c r="L186" s="145" t="str">
        <f>IF(K186&gt;$O$326,$N$327,IF(K186&gt;$O$325,$N$326,$N$325))</f>
        <v>C</v>
      </c>
      <c r="N186" s="112">
        <f t="shared" si="7"/>
        <v>29890988.870000001</v>
      </c>
      <c r="O186" s="112">
        <f>VLOOKUP(A186,'PLANILHA S DESONERAÇÃO'!$A$11:$J$458,7,FALSE)</f>
        <v>35.020000000000003</v>
      </c>
      <c r="Q186" s="176" t="b">
        <f>I186=VLOOKUP(A186,'PLANILHA S DESONERAÇÃO'!$A$11:$J$459,10,)</f>
        <v>1</v>
      </c>
      <c r="R186" s="177">
        <f t="shared" si="8"/>
        <v>0</v>
      </c>
      <c r="S186" s="177">
        <f>R186-'PLANILHA S DESONERAÇÃO'!$J$459</f>
        <v>-29973894.07</v>
      </c>
    </row>
    <row r="187" spans="1:19" x14ac:dyDescent="0.25">
      <c r="A187" s="142" t="str">
        <f>'PLANILHA S DESONERAÇÃO'!A303</f>
        <v>1.5.2.4.8</v>
      </c>
      <c r="B187" s="145">
        <f>VLOOKUP(A187,'PLANILHA S DESONERAÇÃO'!$A$12:$J$458,2,FALSE)</f>
        <v>151126</v>
      </c>
      <c r="C187" s="149" t="str">
        <f>VLOOKUP(A187,'PLANILHA S DESONERAÇÃO'!$A$12:$J$458,4,FALSE)</f>
        <v>Eletroduto de PVC rígido roscável, diâm. 3/4" (25mm), inclusive conexões</v>
      </c>
      <c r="D187" s="145" t="str">
        <f>VLOOKUP(A187,'PLANILHA S DESONERAÇÃO'!$A$12:$J$458,3,FALSE)</f>
        <v>DER-ES</v>
      </c>
      <c r="E187" s="145"/>
      <c r="F187" s="145" t="str">
        <f>VLOOKUP(A187,'PLANILHA S DESONERAÇÃO'!$A$12:$J$458,5,FALSE)</f>
        <v>m</v>
      </c>
      <c r="G187" s="145">
        <f>VLOOKUP(A187,'PLANILHA S DESONERAÇÃO'!$A$11:$J$458,6,FALSE)</f>
        <v>36</v>
      </c>
      <c r="H187" s="158">
        <f>VLOOKUP(A187,'PLANILHA S DESONERAÇÃO'!$A$12:$J$458,9,FALSE)</f>
        <v>21.09</v>
      </c>
      <c r="I187" s="158">
        <f>SUMIF('PLANILHA S DESONERAÇÃO'!$B$11:$B$458,B187,'PLANILHA S DESONERAÇÃO'!$J$11:$J$458)</f>
        <v>1687.2</v>
      </c>
      <c r="J187" s="439">
        <f>I187/$N$329</f>
        <v>1E-4</v>
      </c>
      <c r="K187" s="153">
        <f>N187/$N$329</f>
        <v>0.99729000000000001</v>
      </c>
      <c r="L187" s="145" t="str">
        <f>IF(K187&gt;$O$326,$N$327,IF(K187&gt;$O$325,$N$326,$N$325))</f>
        <v>C</v>
      </c>
      <c r="N187" s="112">
        <f t="shared" si="7"/>
        <v>29892676.07</v>
      </c>
      <c r="O187" s="112">
        <f>VLOOKUP(A187,'PLANILHA S DESONERAÇÃO'!$A$11:$J$458,7,FALSE)</f>
        <v>16.940000000000001</v>
      </c>
      <c r="Q187" s="176" t="b">
        <f>I187=VLOOKUP(A187,'PLANILHA S DESONERAÇÃO'!$A$11:$J$459,10,)</f>
        <v>0</v>
      </c>
      <c r="R187" s="177">
        <f t="shared" si="8"/>
        <v>0</v>
      </c>
      <c r="S187" s="177">
        <f>R187-'PLANILHA S DESONERAÇÃO'!$J$459</f>
        <v>-29973894.07</v>
      </c>
    </row>
    <row r="188" spans="1:19" ht="33.75" x14ac:dyDescent="0.25">
      <c r="A188" s="142" t="str">
        <f>'PLANILHA S DESONERAÇÃO'!A15</f>
        <v>1.1.1.1</v>
      </c>
      <c r="B188" s="145">
        <f>VLOOKUP(A188,'PLANILHA S DESONERAÇÃO'!$A$12:$J$458,2,FALSE)</f>
        <v>20712</v>
      </c>
      <c r="C188" s="149" t="str">
        <f>VLOOKUP(A188,'PLANILHA S DESONERAÇÃO'!$A$12:$J$458,4,FALSE)</f>
        <v>Rede de água com padrão de entrada d'água diâm. 3/4", conf. espec. CESAN, incl. tubos e conexões para alimentação, distribuição, extravasor e limpeza, cons. o padrão a 25m, conf. projeto (1 utilização)</v>
      </c>
      <c r="D188" s="145" t="str">
        <f>VLOOKUP(A188,'PLANILHA S DESONERAÇÃO'!$A$12:$J$458,3,FALSE)</f>
        <v>DER-ES</v>
      </c>
      <c r="E188" s="145"/>
      <c r="F188" s="145" t="str">
        <f>VLOOKUP(A188,'PLANILHA S DESONERAÇÃO'!$A$12:$J$458,5,FALSE)</f>
        <v>m</v>
      </c>
      <c r="G188" s="145">
        <f>VLOOKUP(A188,'PLANILHA S DESONERAÇÃO'!$A$11:$J$458,6,FALSE)</f>
        <v>25</v>
      </c>
      <c r="H188" s="158">
        <f>VLOOKUP(A188,'PLANILHA S DESONERAÇÃO'!$A$12:$J$458,9,FALSE)</f>
        <v>66.98</v>
      </c>
      <c r="I188" s="158">
        <f>SUMIF('PLANILHA S DESONERAÇÃO'!$B$11:$B$458,B188,'PLANILHA S DESONERAÇÃO'!$J$11:$J$458)</f>
        <v>1674.5</v>
      </c>
      <c r="J188" s="439">
        <f>I188/$N$329</f>
        <v>1E-4</v>
      </c>
      <c r="K188" s="153">
        <f>N188/$N$329</f>
        <v>0.99734999999999996</v>
      </c>
      <c r="L188" s="145" t="str">
        <f>IF(K188&gt;$O$326,$N$327,IF(K188&gt;$O$325,$N$326,$N$325))</f>
        <v>C</v>
      </c>
      <c r="N188" s="112">
        <f t="shared" si="7"/>
        <v>29894350.57</v>
      </c>
      <c r="O188" s="112">
        <f>VLOOKUP(A188,'PLANILHA S DESONERAÇÃO'!$A$11:$J$458,7,FALSE)</f>
        <v>53.79</v>
      </c>
      <c r="Q188" s="176" t="b">
        <f>I188=VLOOKUP(A188,'PLANILHA S DESONERAÇÃO'!$A$11:$J$459,10,)</f>
        <v>1</v>
      </c>
      <c r="R188" s="177">
        <f t="shared" si="8"/>
        <v>0</v>
      </c>
      <c r="S188" s="177">
        <f>R188-'PLANILHA S DESONERAÇÃO'!$J$459</f>
        <v>-29973894.07</v>
      </c>
    </row>
    <row r="189" spans="1:19" ht="22.5" x14ac:dyDescent="0.25">
      <c r="A189" s="142" t="str">
        <f>'PLANILHA S DESONERAÇÃO'!A417</f>
        <v>1.5.5.28</v>
      </c>
      <c r="B189" s="145" t="str">
        <f>VLOOKUP(A189,'PLANILHA S DESONERAÇÃO'!$A$12:$J$458,2,FALSE)</f>
        <v>COMP-58</v>
      </c>
      <c r="C189" s="149" t="str">
        <f>VLOOKUP(A189,'PLANILHA S DESONERAÇÃO'!$A$12:$J$458,4,FALSE)</f>
        <v>Fornecimento e Instalação de Conversor de mídia PoE 2 km 100 Base-FX para 10/100 Base-TX</v>
      </c>
      <c r="D189" s="145" t="str">
        <f>VLOOKUP(A189,'PLANILHA S DESONERAÇÃO'!$A$12:$J$458,3,FALSE)</f>
        <v>Composições Próprias</v>
      </c>
      <c r="E189" s="145"/>
      <c r="F189" s="145" t="str">
        <f>VLOOKUP(A189,'PLANILHA S DESONERAÇÃO'!$A$12:$J$458,5,FALSE)</f>
        <v>UN</v>
      </c>
      <c r="G189" s="145">
        <f>VLOOKUP(A189,'PLANILHA S DESONERAÇÃO'!$A$11:$J$458,6,FALSE)</f>
        <v>1</v>
      </c>
      <c r="H189" s="158">
        <f>VLOOKUP(A189,'PLANILHA S DESONERAÇÃO'!$A$12:$J$458,9,FALSE)</f>
        <v>1630.43</v>
      </c>
      <c r="I189" s="158">
        <f>SUMIF('PLANILHA S DESONERAÇÃO'!$B$11:$B$458,B189,'PLANILHA S DESONERAÇÃO'!$J$11:$J$458)</f>
        <v>1630.43</v>
      </c>
      <c r="J189" s="439">
        <f>I189/$N$329</f>
        <v>1E-4</v>
      </c>
      <c r="K189" s="153">
        <f>N189/$N$329</f>
        <v>0.99739999999999995</v>
      </c>
      <c r="L189" s="145" t="str">
        <f>IF(K189&gt;$O$326,$N$327,IF(K189&gt;$O$325,$N$326,$N$325))</f>
        <v>C</v>
      </c>
      <c r="N189" s="112">
        <f t="shared" si="7"/>
        <v>29895981</v>
      </c>
      <c r="O189" s="112">
        <f>VLOOKUP(A189,'PLANILHA S DESONERAÇÃO'!$A$11:$J$458,7,FALSE)</f>
        <v>1309.3699999999999</v>
      </c>
      <c r="Q189" s="176" t="b">
        <f>I189=VLOOKUP(A189,'PLANILHA S DESONERAÇÃO'!$A$11:$J$459,10,)</f>
        <v>1</v>
      </c>
      <c r="R189" s="177">
        <f t="shared" si="8"/>
        <v>0</v>
      </c>
      <c r="S189" s="177">
        <f>R189-'PLANILHA S DESONERAÇÃO'!$J$459</f>
        <v>-29973894.07</v>
      </c>
    </row>
    <row r="190" spans="1:19" ht="22.5" x14ac:dyDescent="0.25">
      <c r="A190" s="142" t="str">
        <f>'PLANILHA S DESONERAÇÃO'!A350</f>
        <v>1.5.3.1</v>
      </c>
      <c r="B190" s="145" t="str">
        <f>VLOOKUP(A190,'PLANILHA S DESONERAÇÃO'!$A$12:$J$458,2,FALSE)</f>
        <v>COMP-45</v>
      </c>
      <c r="C190" s="149" t="str">
        <f>VLOOKUP(A190,'PLANILHA S DESONERAÇÃO'!$A$12:$J$458,4,FALSE)</f>
        <v>MÃO DE OBRA PARA O RAMAL DE LIGAÇÃO</v>
      </c>
      <c r="D190" s="145" t="str">
        <f>VLOOKUP(A190,'PLANILHA S DESONERAÇÃO'!$A$12:$J$458,3,FALSE)</f>
        <v>Composições Próprias</v>
      </c>
      <c r="E190" s="145"/>
      <c r="F190" s="145" t="str">
        <f>VLOOKUP(A190,'PLANILHA S DESONERAÇÃO'!$A$12:$J$458,5,FALSE)</f>
        <v>und</v>
      </c>
      <c r="G190" s="145">
        <f>VLOOKUP(A190,'PLANILHA S DESONERAÇÃO'!$A$11:$J$458,6,FALSE)</f>
        <v>1</v>
      </c>
      <c r="H190" s="158">
        <f>VLOOKUP(A190,'PLANILHA S DESONERAÇÃO'!$A$12:$J$458,9,FALSE)</f>
        <v>1623.94</v>
      </c>
      <c r="I190" s="158">
        <f>SUMIF('PLANILHA S DESONERAÇÃO'!$B$11:$B$458,B190,'PLANILHA S DESONERAÇÃO'!$J$11:$J$458)</f>
        <v>1623.94</v>
      </c>
      <c r="J190" s="439">
        <f>I190/$N$329</f>
        <v>1E-4</v>
      </c>
      <c r="K190" s="153">
        <f>N190/$N$329</f>
        <v>0.99744999999999995</v>
      </c>
      <c r="L190" s="145" t="str">
        <f>IF(K190&gt;$O$326,$N$327,IF(K190&gt;$O$325,$N$326,$N$325))</f>
        <v>C</v>
      </c>
      <c r="N190" s="112">
        <f t="shared" si="7"/>
        <v>29897604.940000001</v>
      </c>
      <c r="O190" s="112">
        <f>VLOOKUP(A190,'PLANILHA S DESONERAÇÃO'!$A$11:$J$458,7,FALSE)</f>
        <v>1304.1600000000001</v>
      </c>
      <c r="Q190" s="176" t="b">
        <f>I190=VLOOKUP(A190,'PLANILHA S DESONERAÇÃO'!$A$11:$J$459,10,)</f>
        <v>1</v>
      </c>
      <c r="R190" s="177">
        <f t="shared" si="8"/>
        <v>0</v>
      </c>
      <c r="S190" s="177">
        <f>R190-'PLANILHA S DESONERAÇÃO'!$J$459</f>
        <v>-29973894.07</v>
      </c>
    </row>
    <row r="191" spans="1:19" x14ac:dyDescent="0.25">
      <c r="A191" s="142" t="str">
        <f>'PLANILHA S DESONERAÇÃO'!A365</f>
        <v>1.5.3.16</v>
      </c>
      <c r="B191" s="145">
        <f>VLOOKUP(A191,'PLANILHA S DESONERAÇÃO'!$A$12:$J$458,2,FALSE)</f>
        <v>25004</v>
      </c>
      <c r="C191" s="149" t="str">
        <f>VLOOKUP(A191,'PLANILHA S DESONERAÇÃO'!$A$12:$J$458,4,FALSE)</f>
        <v>CABO DE ALUMINIO NU COM ALMA DE ACO, BITOLA 1/0 AWG</v>
      </c>
      <c r="D191" s="145" t="str">
        <f>VLOOKUP(A191,'PLANILHA S DESONERAÇÃO'!$A$12:$J$458,3,FALSE)</f>
        <v>SINAPI</v>
      </c>
      <c r="E191" s="145"/>
      <c r="F191" s="145" t="str">
        <f>VLOOKUP(A191,'PLANILHA S DESONERAÇÃO'!$A$12:$J$458,5,FALSE)</f>
        <v>KG</v>
      </c>
      <c r="G191" s="145">
        <f>VLOOKUP(A191,'PLANILHA S DESONERAÇÃO'!$A$11:$J$458,6,FALSE)</f>
        <v>30</v>
      </c>
      <c r="H191" s="158">
        <f>VLOOKUP(A191,'PLANILHA S DESONERAÇÃO'!$A$12:$J$458,9,FALSE)</f>
        <v>53.29</v>
      </c>
      <c r="I191" s="158">
        <f>SUMIF('PLANILHA S DESONERAÇÃO'!$B$11:$B$458,B191,'PLANILHA S DESONERAÇÃO'!$J$11:$J$458)</f>
        <v>1598.7</v>
      </c>
      <c r="J191" s="439">
        <f>I191/$N$329</f>
        <v>1E-4</v>
      </c>
      <c r="K191" s="153">
        <f>N191/$N$329</f>
        <v>0.99751000000000001</v>
      </c>
      <c r="L191" s="145" t="str">
        <f>IF(K191&gt;$O$326,$N$327,IF(K191&gt;$O$325,$N$326,$N$325))</f>
        <v>C</v>
      </c>
      <c r="N191" s="112">
        <f t="shared" si="7"/>
        <v>29899203.640000001</v>
      </c>
      <c r="O191" s="112">
        <f>VLOOKUP(A191,'PLANILHA S DESONERAÇÃO'!$A$11:$J$458,7,FALSE)</f>
        <v>42.8</v>
      </c>
      <c r="Q191" s="176" t="b">
        <f>I191=VLOOKUP(A191,'PLANILHA S DESONERAÇÃO'!$A$11:$J$459,10,)</f>
        <v>1</v>
      </c>
      <c r="R191" s="177">
        <f t="shared" si="8"/>
        <v>0</v>
      </c>
      <c r="S191" s="177">
        <f>R191-'PLANILHA S DESONERAÇÃO'!$J$459</f>
        <v>-29973894.07</v>
      </c>
    </row>
    <row r="192" spans="1:19" ht="22.5" x14ac:dyDescent="0.25">
      <c r="A192" s="142" t="str">
        <f>'PLANILHA S DESONERAÇÃO'!A373</f>
        <v>1.5.4.7</v>
      </c>
      <c r="B192" s="145">
        <f>VLOOKUP(A192,'PLANILHA S DESONERAÇÃO'!$A$12:$J$458,2,FALSE)</f>
        <v>160334</v>
      </c>
      <c r="C192" s="149" t="str">
        <f>VLOOKUP(A192,'PLANILHA S DESONERAÇÃO'!$A$12:$J$458,4,FALSE)</f>
        <v>Terminal estanhado de 1 compressão 1 furo, 50mm², ref. TEL-5150, marca de referência Termotécnica ou equivalente</v>
      </c>
      <c r="D192" s="145" t="str">
        <f>VLOOKUP(A192,'PLANILHA S DESONERAÇÃO'!$A$12:$J$458,3,FALSE)</f>
        <v>DER-ES</v>
      </c>
      <c r="E192" s="145"/>
      <c r="F192" s="145" t="str">
        <f>VLOOKUP(A192,'PLANILHA S DESONERAÇÃO'!$A$12:$J$458,5,FALSE)</f>
        <v>und</v>
      </c>
      <c r="G192" s="145">
        <f>VLOOKUP(A192,'PLANILHA S DESONERAÇÃO'!$A$11:$J$458,6,FALSE)</f>
        <v>30</v>
      </c>
      <c r="H192" s="158">
        <f>VLOOKUP(A192,'PLANILHA S DESONERAÇÃO'!$A$12:$J$458,9,FALSE)</f>
        <v>53.21</v>
      </c>
      <c r="I192" s="158">
        <f>SUMIF('PLANILHA S DESONERAÇÃO'!$B$11:$B$458,B192,'PLANILHA S DESONERAÇÃO'!$J$11:$J$458)</f>
        <v>1596.3</v>
      </c>
      <c r="J192" s="439">
        <f>I192/$N$329</f>
        <v>1E-4</v>
      </c>
      <c r="K192" s="153">
        <f>N192/$N$329</f>
        <v>0.99756</v>
      </c>
      <c r="L192" s="145" t="str">
        <f>IF(K192&gt;$O$326,$N$327,IF(K192&gt;$O$325,$N$326,$N$325))</f>
        <v>C</v>
      </c>
      <c r="N192" s="112">
        <f t="shared" si="7"/>
        <v>29900799.940000001</v>
      </c>
      <c r="O192" s="112">
        <f>VLOOKUP(A192,'PLANILHA S DESONERAÇÃO'!$A$11:$J$458,7,FALSE)</f>
        <v>42.73</v>
      </c>
      <c r="Q192" s="176" t="b">
        <f>I192=VLOOKUP(A192,'PLANILHA S DESONERAÇÃO'!$A$11:$J$459,10,)</f>
        <v>1</v>
      </c>
      <c r="R192" s="177">
        <f t="shared" si="8"/>
        <v>0</v>
      </c>
      <c r="S192" s="177">
        <f>R192-'PLANILHA S DESONERAÇÃO'!$J$459</f>
        <v>-29973894.07</v>
      </c>
    </row>
    <row r="193" spans="1:19" x14ac:dyDescent="0.25">
      <c r="A193" s="142" t="str">
        <f>'PLANILHA S DESONERAÇÃO'!A296</f>
        <v>1.5.2.4.1</v>
      </c>
      <c r="B193" s="145">
        <f>VLOOKUP(A193,'PLANILHA S DESONERAÇÃO'!$A$12:$J$458,2,FALSE)</f>
        <v>151132</v>
      </c>
      <c r="C193" s="149" t="str">
        <f>VLOOKUP(A193,'PLANILHA S DESONERAÇÃO'!$A$12:$J$458,4,FALSE)</f>
        <v>Eletroduto flexível corrugado 3/4" , marca de referência TIGRE</v>
      </c>
      <c r="D193" s="145" t="str">
        <f>VLOOKUP(A193,'PLANILHA S DESONERAÇÃO'!$A$12:$J$458,3,FALSE)</f>
        <v>DER-ES</v>
      </c>
      <c r="E193" s="145"/>
      <c r="F193" s="145" t="str">
        <f>VLOOKUP(A193,'PLANILHA S DESONERAÇÃO'!$A$12:$J$458,5,FALSE)</f>
        <v>m</v>
      </c>
      <c r="G193" s="145">
        <f>VLOOKUP(A193,'PLANILHA S DESONERAÇÃO'!$A$11:$J$458,6,FALSE)</f>
        <v>150</v>
      </c>
      <c r="H193" s="158">
        <f>VLOOKUP(A193,'PLANILHA S DESONERAÇÃO'!$A$12:$J$458,9,FALSE)</f>
        <v>10.61</v>
      </c>
      <c r="I193" s="158">
        <f>SUMIF('PLANILHA S DESONERAÇÃO'!$B$11:$B$458,B193,'PLANILHA S DESONERAÇÃO'!$J$11:$J$458)</f>
        <v>1591.5</v>
      </c>
      <c r="J193" s="439">
        <f>I193/$N$329</f>
        <v>1E-4</v>
      </c>
      <c r="K193" s="153">
        <f>N193/$N$329</f>
        <v>0.99761</v>
      </c>
      <c r="L193" s="145" t="str">
        <f>IF(K193&gt;$O$326,$N$327,IF(K193&gt;$O$325,$N$326,$N$325))</f>
        <v>C</v>
      </c>
      <c r="N193" s="112">
        <f t="shared" si="7"/>
        <v>29902391.440000001</v>
      </c>
      <c r="O193" s="112">
        <f>VLOOKUP(A193,'PLANILHA S DESONERAÇÃO'!$A$11:$J$458,7,FALSE)</f>
        <v>8.52</v>
      </c>
      <c r="Q193" s="176" t="b">
        <f>I193=VLOOKUP(A193,'PLANILHA S DESONERAÇÃO'!$A$11:$J$459,10,)</f>
        <v>1</v>
      </c>
      <c r="R193" s="177">
        <f t="shared" si="8"/>
        <v>0</v>
      </c>
      <c r="S193" s="177">
        <f>R193-'PLANILHA S DESONERAÇÃO'!$J$459</f>
        <v>-29973894.07</v>
      </c>
    </row>
    <row r="194" spans="1:19" ht="22.5" x14ac:dyDescent="0.25">
      <c r="A194" s="142" t="str">
        <f>'PLANILHA S DESONERAÇÃO'!A372</f>
        <v>1.5.4.6</v>
      </c>
      <c r="B194" s="145">
        <f>VLOOKUP(A194,'PLANILHA S DESONERAÇÃO'!$A$12:$J$458,2,FALSE)</f>
        <v>160328</v>
      </c>
      <c r="C194" s="149" t="str">
        <f>VLOOKUP(A194,'PLANILHA S DESONERAÇÃO'!$A$12:$J$458,4,FALSE)</f>
        <v>Terminal estanhado de 1 compressão 1 furo, 35mm², ref. TEL-5135, marca de referência Termotécnica ou equivalente</v>
      </c>
      <c r="D194" s="145" t="str">
        <f>VLOOKUP(A194,'PLANILHA S DESONERAÇÃO'!$A$12:$J$458,3,FALSE)</f>
        <v>DER-ES</v>
      </c>
      <c r="E194" s="145"/>
      <c r="F194" s="145" t="str">
        <f>VLOOKUP(A194,'PLANILHA S DESONERAÇÃO'!$A$12:$J$458,5,FALSE)</f>
        <v>und</v>
      </c>
      <c r="G194" s="145">
        <f>VLOOKUP(A194,'PLANILHA S DESONERAÇÃO'!$A$11:$J$458,6,FALSE)</f>
        <v>45</v>
      </c>
      <c r="H194" s="158">
        <f>VLOOKUP(A194,'PLANILHA S DESONERAÇÃO'!$A$12:$J$458,9,FALSE)</f>
        <v>34.130000000000003</v>
      </c>
      <c r="I194" s="158">
        <f>SUMIF('PLANILHA S DESONERAÇÃO'!$B$11:$B$458,B194,'PLANILHA S DESONERAÇÃO'!$J$11:$J$458)</f>
        <v>1535.85</v>
      </c>
      <c r="J194" s="439">
        <f>I194/$N$329</f>
        <v>1E-4</v>
      </c>
      <c r="K194" s="153">
        <f>N194/$N$329</f>
        <v>0.99766999999999995</v>
      </c>
      <c r="L194" s="145" t="str">
        <f>IF(K194&gt;$O$326,$N$327,IF(K194&gt;$O$325,$N$326,$N$325))</f>
        <v>C</v>
      </c>
      <c r="N194" s="112">
        <f t="shared" si="7"/>
        <v>29903927.289999999</v>
      </c>
      <c r="O194" s="112">
        <f>VLOOKUP(A194,'PLANILHA S DESONERAÇÃO'!$A$11:$J$458,7,FALSE)</f>
        <v>27.41</v>
      </c>
      <c r="Q194" s="176" t="b">
        <f>I194=VLOOKUP(A194,'PLANILHA S DESONERAÇÃO'!$A$11:$J$459,10,)</f>
        <v>1</v>
      </c>
      <c r="R194" s="177">
        <f t="shared" si="8"/>
        <v>0</v>
      </c>
      <c r="S194" s="177">
        <f>R194-'PLANILHA S DESONERAÇÃO'!$J$459</f>
        <v>-29973894.07</v>
      </c>
    </row>
    <row r="195" spans="1:19" ht="22.5" x14ac:dyDescent="0.25">
      <c r="A195" s="142" t="str">
        <f>'PLANILHA S DESONERAÇÃO'!A317</f>
        <v>1.5.2.5.6</v>
      </c>
      <c r="B195" s="145" t="str">
        <f>VLOOKUP(A195,'PLANILHA S DESONERAÇÃO'!$A$12:$J$458,2,FALSE)</f>
        <v>COMP-39</v>
      </c>
      <c r="C195" s="149" t="str">
        <f>VLOOKUP(A195,'PLANILHA S DESONERAÇÃO'!$A$12:$J$458,4,FALSE)</f>
        <v>Lampada LED 23 W, 3000 lumens, E27</v>
      </c>
      <c r="D195" s="145" t="str">
        <f>VLOOKUP(A195,'PLANILHA S DESONERAÇÃO'!$A$12:$J$458,3,FALSE)</f>
        <v>Composições Próprias</v>
      </c>
      <c r="E195" s="145"/>
      <c r="F195" s="145" t="str">
        <f>VLOOKUP(A195,'PLANILHA S DESONERAÇÃO'!$A$12:$J$458,5,FALSE)</f>
        <v>un</v>
      </c>
      <c r="G195" s="145">
        <f>VLOOKUP(A195,'PLANILHA S DESONERAÇÃO'!$A$11:$J$458,6,FALSE)</f>
        <v>13</v>
      </c>
      <c r="H195" s="158">
        <f>VLOOKUP(A195,'PLANILHA S DESONERAÇÃO'!$A$12:$J$458,9,FALSE)</f>
        <v>117.78</v>
      </c>
      <c r="I195" s="158">
        <f>SUMIF('PLANILHA S DESONERAÇÃO'!$B$11:$B$458,B195,'PLANILHA S DESONERAÇÃO'!$J$11:$J$458)</f>
        <v>1531.14</v>
      </c>
      <c r="J195" s="439">
        <f>I195/$N$329</f>
        <v>1E-4</v>
      </c>
      <c r="K195" s="153">
        <f>N195/$N$329</f>
        <v>0.99772000000000005</v>
      </c>
      <c r="L195" s="145" t="str">
        <f>IF(K195&gt;$O$326,$N$327,IF(K195&gt;$O$325,$N$326,$N$325))</f>
        <v>C</v>
      </c>
      <c r="N195" s="112">
        <f t="shared" si="7"/>
        <v>29905458.43</v>
      </c>
      <c r="O195" s="112">
        <f>VLOOKUP(A195,'PLANILHA S DESONERAÇÃO'!$A$11:$J$458,7,FALSE)</f>
        <v>94.59</v>
      </c>
      <c r="Q195" s="176" t="b">
        <f>I195=VLOOKUP(A195,'PLANILHA S DESONERAÇÃO'!$A$11:$J$459,10,)</f>
        <v>1</v>
      </c>
      <c r="R195" s="177">
        <f t="shared" si="8"/>
        <v>0</v>
      </c>
      <c r="S195" s="177">
        <f>R195-'PLANILHA S DESONERAÇÃO'!$J$459</f>
        <v>-29973894.07</v>
      </c>
    </row>
    <row r="196" spans="1:19" x14ac:dyDescent="0.25">
      <c r="A196" s="142" t="str">
        <f>'PLANILHA S DESONERAÇÃO'!A70</f>
        <v>1.3.23.8</v>
      </c>
      <c r="B196" s="145">
        <f>VLOOKUP(A196,'PLANILHA S DESONERAÇÃO'!$A$12:$J$458,2,FALSE)</f>
        <v>2306247</v>
      </c>
      <c r="C196" s="149" t="str">
        <f>VLOOKUP(A196,'PLANILHA S DESONERAÇÃO'!$A$12:$J$458,4,FALSE)</f>
        <v>Arrasamento de estacas de concreto com seção de até 900 cm²</v>
      </c>
      <c r="D196" s="145" t="str">
        <f>VLOOKUP(A196,'PLANILHA S DESONERAÇÃO'!$A$12:$J$458,3,FALSE)</f>
        <v>SICRO</v>
      </c>
      <c r="E196" s="145"/>
      <c r="F196" s="145" t="str">
        <f>VLOOKUP(A196,'PLANILHA S DESONERAÇÃO'!$A$12:$J$458,5,FALSE)</f>
        <v>m³</v>
      </c>
      <c r="G196" s="145">
        <f>VLOOKUP(A196,'PLANILHA S DESONERAÇÃO'!$A$11:$J$458,6,FALSE)</f>
        <v>5.51</v>
      </c>
      <c r="H196" s="158">
        <f>VLOOKUP(A196,'PLANILHA S DESONERAÇÃO'!$A$12:$J$458,9,FALSE)</f>
        <v>276.04000000000002</v>
      </c>
      <c r="I196" s="158">
        <f>SUMIF('PLANILHA S DESONERAÇÃO'!$B$11:$B$458,B196,'PLANILHA S DESONERAÇÃO'!$J$11:$J$458)</f>
        <v>1520.98</v>
      </c>
      <c r="J196" s="439">
        <f>I196/$N$329</f>
        <v>1E-4</v>
      </c>
      <c r="K196" s="153">
        <f>N196/$N$329</f>
        <v>0.99777000000000005</v>
      </c>
      <c r="L196" s="145" t="str">
        <f>IF(K196&gt;$O$326,$N$327,IF(K196&gt;$O$325,$N$326,$N$325))</f>
        <v>C</v>
      </c>
      <c r="N196" s="112">
        <f t="shared" si="7"/>
        <v>29906979.41</v>
      </c>
      <c r="O196" s="112">
        <f>VLOOKUP(A196,'PLANILHA S DESONERAÇÃO'!$A$11:$J$458,7,FALSE)</f>
        <v>221.68</v>
      </c>
      <c r="Q196" s="176" t="b">
        <f>I196=VLOOKUP(A196,'PLANILHA S DESONERAÇÃO'!$A$11:$J$459,10,)</f>
        <v>1</v>
      </c>
      <c r="R196" s="177">
        <f t="shared" si="8"/>
        <v>0</v>
      </c>
      <c r="S196" s="177">
        <f>R196-'PLANILHA S DESONERAÇÃO'!$J$459</f>
        <v>-29973894.07</v>
      </c>
    </row>
    <row r="197" spans="1:19" ht="22.5" x14ac:dyDescent="0.25">
      <c r="A197" s="142" t="str">
        <f>'PLANILHA S DESONERAÇÃO'!A48</f>
        <v>1.3.13</v>
      </c>
      <c r="B197" s="145">
        <f>VLOOKUP(A197,'PLANILHA S DESONERAÇÃO'!$A$12:$J$458,2,FALSE)</f>
        <v>100716</v>
      </c>
      <c r="C197" s="149" t="str">
        <f>VLOOKUP(A197,'PLANILHA S DESONERAÇÃO'!$A$12:$J$458,4,FALSE)</f>
        <v>JATEAMENTO ABRASIVO COM GRANALHA DE AÇO EM PERFIL METÁLICO. AF_01/2020</v>
      </c>
      <c r="D197" s="145" t="str">
        <f>VLOOKUP(A197,'PLANILHA S DESONERAÇÃO'!$A$12:$J$458,3,FALSE)</f>
        <v>SINAPI</v>
      </c>
      <c r="E197" s="145"/>
      <c r="F197" s="145" t="str">
        <f>VLOOKUP(A197,'PLANILHA S DESONERAÇÃO'!$A$12:$J$458,5,FALSE)</f>
        <v>M2</v>
      </c>
      <c r="G197" s="145">
        <f>VLOOKUP(A197,'PLANILHA S DESONERAÇÃO'!$A$11:$J$458,6,FALSE)</f>
        <v>44.1</v>
      </c>
      <c r="H197" s="158">
        <f>VLOOKUP(A197,'PLANILHA S DESONERAÇÃO'!$A$12:$J$458,9,FALSE)</f>
        <v>34.450000000000003</v>
      </c>
      <c r="I197" s="158">
        <f>SUMIF('PLANILHA S DESONERAÇÃO'!$B$11:$B$458,B197,'PLANILHA S DESONERAÇÃO'!$J$11:$J$458)</f>
        <v>1519.25</v>
      </c>
      <c r="J197" s="439">
        <f>I197/$N$329</f>
        <v>1E-4</v>
      </c>
      <c r="K197" s="153">
        <f>N197/$N$329</f>
        <v>0.99782000000000004</v>
      </c>
      <c r="L197" s="145" t="str">
        <f>IF(K197&gt;$O$326,$N$327,IF(K197&gt;$O$325,$N$326,$N$325))</f>
        <v>C</v>
      </c>
      <c r="N197" s="112">
        <f t="shared" si="7"/>
        <v>29908498.66</v>
      </c>
      <c r="O197" s="112">
        <f>VLOOKUP(A197,'PLANILHA S DESONERAÇÃO'!$A$11:$J$458,7,FALSE)</f>
        <v>27.67</v>
      </c>
      <c r="Q197" s="176" t="b">
        <f>I197=VLOOKUP(A197,'PLANILHA S DESONERAÇÃO'!$A$11:$J$459,10,)</f>
        <v>1</v>
      </c>
      <c r="R197" s="177">
        <f t="shared" si="8"/>
        <v>0</v>
      </c>
      <c r="S197" s="177">
        <f>R197-'PLANILHA S DESONERAÇÃO'!$J$459</f>
        <v>-29973894.07</v>
      </c>
    </row>
    <row r="198" spans="1:19" ht="45" x14ac:dyDescent="0.25">
      <c r="A198" s="142" t="str">
        <f>'PLANILHA S DESONERAÇÃO'!A166</f>
        <v>1.4.6.5</v>
      </c>
      <c r="B198" s="145">
        <f>VLOOKUP(A198,'PLANILHA S DESONERAÇÃO'!$A$12:$J$458,2,FALSE)</f>
        <v>94779</v>
      </c>
      <c r="C198" s="149" t="str">
        <f>VLOOKUP(A198,'PLANILHA S DESONERAÇÃO'!$A$12:$J$458,4,FALSE)</f>
        <v>(COMPOSIÇÃO REPRESENTATIVA) DO SERVIÇO DE CONTRAPISO EM ARGAMASSA TRAÇO 1:4 (CIM E AREIA), EM BETONEIRA 400 L, ESPESSURA 3 CM ÁREAS SECAS E 3 CM ÁREAS MOLHADAS, PARA EDIFICAÇÃO HABITACIONAL MULTIFAMILIAR (PRÉDIO). AF_11/2014</v>
      </c>
      <c r="D198" s="145" t="str">
        <f>VLOOKUP(A198,'PLANILHA S DESONERAÇÃO'!$A$12:$J$458,3,FALSE)</f>
        <v>SINAPI</v>
      </c>
      <c r="E198" s="145"/>
      <c r="F198" s="145" t="str">
        <f>VLOOKUP(A198,'PLANILHA S DESONERAÇÃO'!$A$12:$J$458,5,FALSE)</f>
        <v>M2</v>
      </c>
      <c r="G198" s="145">
        <f>VLOOKUP(A198,'PLANILHA S DESONERAÇÃO'!$A$11:$J$458,6,FALSE)</f>
        <v>10.5</v>
      </c>
      <c r="H198" s="158">
        <f>VLOOKUP(A198,'PLANILHA S DESONERAÇÃO'!$A$12:$J$458,9,FALSE)</f>
        <v>48.36</v>
      </c>
      <c r="I198" s="158">
        <f>SUMIF('PLANILHA S DESONERAÇÃO'!$B$11:$B$458,B198,'PLANILHA S DESONERAÇÃO'!$J$11:$J$458)</f>
        <v>1429.52</v>
      </c>
      <c r="J198" s="439">
        <f>I198/$N$329</f>
        <v>0</v>
      </c>
      <c r="K198" s="153">
        <f>N198/$N$329</f>
        <v>0.99787000000000003</v>
      </c>
      <c r="L198" s="145" t="str">
        <f>IF(K198&gt;$O$326,$N$327,IF(K198&gt;$O$325,$N$326,$N$325))</f>
        <v>C</v>
      </c>
      <c r="N198" s="112">
        <f t="shared" si="7"/>
        <v>29909928.18</v>
      </c>
      <c r="O198" s="112">
        <f>VLOOKUP(A198,'PLANILHA S DESONERAÇÃO'!$A$11:$J$458,7,FALSE)</f>
        <v>38.840000000000003</v>
      </c>
      <c r="Q198" s="176" t="b">
        <f>I198=VLOOKUP(A198,'PLANILHA S DESONERAÇÃO'!$A$11:$J$459,10,)</f>
        <v>0</v>
      </c>
      <c r="R198" s="178"/>
      <c r="S198" s="178"/>
    </row>
    <row r="199" spans="1:19" ht="22.5" x14ac:dyDescent="0.25">
      <c r="A199" s="142" t="str">
        <f>'PLANILHA S DESONERAÇÃO'!A128</f>
        <v>1.4.2.14</v>
      </c>
      <c r="B199" s="145">
        <f>VLOOKUP(A199,'PLANILHA S DESONERAÇÃO'!$A$12:$J$458,2,FALSE)</f>
        <v>100875</v>
      </c>
      <c r="C199" s="149" t="str">
        <f>VLOOKUP(A199,'PLANILHA S DESONERAÇÃO'!$A$12:$J$458,4,FALSE)</f>
        <v>BANCO ARTICULADO, EM ACO INOX, PARA PCD, FIXADO NA PAREDE - FORNECIMENTO E INSTALAÇÃO. AF_01/2020</v>
      </c>
      <c r="D199" s="145" t="str">
        <f>VLOOKUP(A199,'PLANILHA S DESONERAÇÃO'!$A$12:$J$458,3,FALSE)</f>
        <v>SINAPI</v>
      </c>
      <c r="E199" s="145"/>
      <c r="F199" s="145" t="str">
        <f>VLOOKUP(A199,'PLANILHA S DESONERAÇÃO'!$A$12:$J$458,5,FALSE)</f>
        <v>UN</v>
      </c>
      <c r="G199" s="145">
        <f>VLOOKUP(A199,'PLANILHA S DESONERAÇÃO'!$A$11:$J$458,6,FALSE)</f>
        <v>1</v>
      </c>
      <c r="H199" s="158">
        <f>VLOOKUP(A199,'PLANILHA S DESONERAÇÃO'!$A$12:$J$458,9,FALSE)</f>
        <v>1423.89</v>
      </c>
      <c r="I199" s="158">
        <f>SUMIF('PLANILHA S DESONERAÇÃO'!$B$11:$B$458,B199,'PLANILHA S DESONERAÇÃO'!$J$11:$J$458)</f>
        <v>1423.89</v>
      </c>
      <c r="J199" s="439">
        <f>I199/$N$329</f>
        <v>0</v>
      </c>
      <c r="K199" s="153">
        <f>N199/$N$329</f>
        <v>0.99790999999999996</v>
      </c>
      <c r="L199" s="145" t="str">
        <f>IF(K199&gt;$O$326,$N$327,IF(K199&gt;$O$325,$N$326,$N$325))</f>
        <v>C</v>
      </c>
      <c r="N199" s="112">
        <f t="shared" si="7"/>
        <v>29911352.07</v>
      </c>
      <c r="O199" s="112">
        <f>VLOOKUP(A199,'PLANILHA S DESONERAÇÃO'!$A$11:$J$458,7,FALSE)</f>
        <v>1143.5</v>
      </c>
      <c r="Q199" s="176"/>
      <c r="R199" s="178"/>
      <c r="S199" s="178"/>
    </row>
    <row r="200" spans="1:19" ht="22.5" x14ac:dyDescent="0.25">
      <c r="A200" s="142" t="str">
        <f>'PLANILHA S DESONERAÇÃO'!A384</f>
        <v>1.5.4.18</v>
      </c>
      <c r="B200" s="145" t="str">
        <f>VLOOKUP(A200,'PLANILHA S DESONERAÇÃO'!$A$12:$J$458,2,FALSE)</f>
        <v>COMP-51</v>
      </c>
      <c r="C200" s="149" t="str">
        <f>VLOOKUP(A200,'PLANILHA S DESONERAÇÃO'!$A$12:$J$458,4,FALSE)</f>
        <v>Caixa de equipotencialização em aço 200x200x90mm, para embutir com tampa, com 9 terminais, ref:TEL-901 ou similar (SPDA)</v>
      </c>
      <c r="D200" s="145" t="str">
        <f>VLOOKUP(A200,'PLANILHA S DESONERAÇÃO'!$A$12:$J$458,3,FALSE)</f>
        <v>Composições Próprias</v>
      </c>
      <c r="E200" s="145"/>
      <c r="F200" s="145" t="str">
        <f>VLOOKUP(A200,'PLANILHA S DESONERAÇÃO'!$A$12:$J$458,5,FALSE)</f>
        <v>und</v>
      </c>
      <c r="G200" s="145">
        <f>VLOOKUP(A200,'PLANILHA S DESONERAÇÃO'!$A$11:$J$458,6,FALSE)</f>
        <v>2</v>
      </c>
      <c r="H200" s="158">
        <f>VLOOKUP(A200,'PLANILHA S DESONERAÇÃO'!$A$12:$J$458,9,FALSE)</f>
        <v>696.04</v>
      </c>
      <c r="I200" s="158">
        <f>SUMIF('PLANILHA S DESONERAÇÃO'!$B$11:$B$458,B200,'PLANILHA S DESONERAÇÃO'!$J$11:$J$458)</f>
        <v>1392.08</v>
      </c>
      <c r="J200" s="439">
        <f>I200/$N$329</f>
        <v>0</v>
      </c>
      <c r="K200" s="153">
        <f>N200/$N$329</f>
        <v>0.99795999999999996</v>
      </c>
      <c r="L200" s="145" t="str">
        <f>IF(K200&gt;$O$326,$N$327,IF(K200&gt;$O$325,$N$326,$N$325))</f>
        <v>C</v>
      </c>
      <c r="N200" s="112">
        <f t="shared" si="7"/>
        <v>29912744.149999999</v>
      </c>
      <c r="O200" s="112">
        <f>VLOOKUP(A200,'PLANILHA S DESONERAÇÃO'!$A$11:$J$458,7,FALSE)</f>
        <v>558.98</v>
      </c>
      <c r="Q200" s="176"/>
      <c r="R200" s="178"/>
      <c r="S200" s="178"/>
    </row>
    <row r="201" spans="1:19" ht="22.5" x14ac:dyDescent="0.25">
      <c r="A201" s="142" t="str">
        <f>'PLANILHA S DESONERAÇÃO'!A335</f>
        <v>1.5.2.7.6</v>
      </c>
      <c r="B201" s="145">
        <f>VLOOKUP(A201,'PLANILHA S DESONERAÇÃO'!$A$12:$J$458,2,FALSE)</f>
        <v>151337</v>
      </c>
      <c r="C201" s="149" t="str">
        <f>VLOOKUP(A201,'PLANILHA S DESONERAÇÃO'!$A$12:$J$458,4,FALSE)</f>
        <v>Dispositivo de proteção contra surto (DPS) bipolar, tensão nominal máxima 275VCA, corente de surto máxima 40KA.</v>
      </c>
      <c r="D201" s="145" t="str">
        <f>VLOOKUP(A201,'PLANILHA S DESONERAÇÃO'!$A$12:$J$458,3,FALSE)</f>
        <v>DER-ES</v>
      </c>
      <c r="E201" s="145"/>
      <c r="F201" s="145" t="str">
        <f>VLOOKUP(A201,'PLANILHA S DESONERAÇÃO'!$A$12:$J$458,5,FALSE)</f>
        <v>und</v>
      </c>
      <c r="G201" s="145">
        <f>VLOOKUP(A201,'PLANILHA S DESONERAÇÃO'!$A$11:$J$458,6,FALSE)</f>
        <v>6</v>
      </c>
      <c r="H201" s="158">
        <f>VLOOKUP(A201,'PLANILHA S DESONERAÇÃO'!$A$12:$J$458,9,FALSE)</f>
        <v>231.28</v>
      </c>
      <c r="I201" s="158">
        <f>SUMIF('PLANILHA S DESONERAÇÃO'!$B$11:$B$458,B201,'PLANILHA S DESONERAÇÃO'!$J$11:$J$458)</f>
        <v>1387.68</v>
      </c>
      <c r="J201" s="439">
        <f>I201/$N$329</f>
        <v>0</v>
      </c>
      <c r="K201" s="153">
        <f>N201/$N$329</f>
        <v>0.99800999999999995</v>
      </c>
      <c r="L201" s="145" t="str">
        <f>IF(K201&gt;$O$326,$N$327,IF(K201&gt;$O$325,$N$326,$N$325))</f>
        <v>C</v>
      </c>
      <c r="N201" s="112">
        <f t="shared" si="7"/>
        <v>29914131.829999998</v>
      </c>
      <c r="O201" s="112">
        <f>VLOOKUP(A201,'PLANILHA S DESONERAÇÃO'!$A$11:$J$458,7,FALSE)</f>
        <v>185.74</v>
      </c>
      <c r="Q201" s="176"/>
      <c r="R201" s="178"/>
      <c r="S201" s="178"/>
    </row>
    <row r="202" spans="1:19" ht="22.5" x14ac:dyDescent="0.25">
      <c r="A202" s="142" t="str">
        <f>'PLANILHA S DESONERAÇÃO'!A49</f>
        <v>1.3.14</v>
      </c>
      <c r="B202" s="145">
        <f>VLOOKUP(A202,'PLANILHA S DESONERAÇÃO'!$A$12:$J$458,2,FALSE)</f>
        <v>100728</v>
      </c>
      <c r="C202" s="149" t="str">
        <f>VLOOKUP(A202,'PLANILHA S DESONERAÇÃO'!$A$12:$J$458,4,FALSE)</f>
        <v>PINTURA COM TINTA EPOXÍDICA DE FUNDO APLICADA A ROLO OU PINCEL SOBRE PERFIL METÁLICO  (POR DEMÃO). AF_01/2020</v>
      </c>
      <c r="D202" s="145" t="str">
        <f>VLOOKUP(A202,'PLANILHA S DESONERAÇÃO'!$A$12:$J$458,3,FALSE)</f>
        <v>SINAPI</v>
      </c>
      <c r="E202" s="145"/>
      <c r="F202" s="145" t="str">
        <f>VLOOKUP(A202,'PLANILHA S DESONERAÇÃO'!$A$12:$J$458,5,FALSE)</f>
        <v>M2</v>
      </c>
      <c r="G202" s="145">
        <f>VLOOKUP(A202,'PLANILHA S DESONERAÇÃO'!$A$11:$J$458,6,FALSE)</f>
        <v>44.1</v>
      </c>
      <c r="H202" s="158">
        <f>VLOOKUP(A202,'PLANILHA S DESONERAÇÃO'!$A$12:$J$458,9,FALSE)</f>
        <v>31.07</v>
      </c>
      <c r="I202" s="158">
        <f>SUMIF('PLANILHA S DESONERAÇÃO'!$B$11:$B$458,B202,'PLANILHA S DESONERAÇÃO'!$J$11:$J$458)</f>
        <v>1370.19</v>
      </c>
      <c r="J202" s="439">
        <f>I202/$N$329</f>
        <v>0</v>
      </c>
      <c r="K202" s="153">
        <f>N202/$N$329</f>
        <v>0.99804999999999999</v>
      </c>
      <c r="L202" s="145" t="str">
        <f>IF(K202&gt;$O$326,$N$327,IF(K202&gt;$O$325,$N$326,$N$325))</f>
        <v>C</v>
      </c>
      <c r="N202" s="112">
        <f t="shared" si="7"/>
        <v>29915502.02</v>
      </c>
      <c r="O202" s="112">
        <f>VLOOKUP(A202,'PLANILHA S DESONERAÇÃO'!$A$11:$J$458,7,FALSE)</f>
        <v>24.95</v>
      </c>
      <c r="Q202" s="176"/>
      <c r="R202" s="178"/>
      <c r="S202" s="178"/>
    </row>
    <row r="203" spans="1:19" ht="33.75" x14ac:dyDescent="0.25">
      <c r="A203" s="142" t="str">
        <f>'PLANILHA S DESONERAÇÃO'!A129</f>
        <v>1.4.2.15</v>
      </c>
      <c r="B203" s="145">
        <f>VLOOKUP(A203,'PLANILHA S DESONERAÇÃO'!$A$12:$J$458,2,FALSE)</f>
        <v>170116</v>
      </c>
      <c r="C203" s="149" t="str">
        <f>VLOOKUP(A203,'PLANILHA S DESONERAÇÃO'!$A$12:$J$458,4,FALSE)</f>
        <v>Vaso sanitário padrão popular completo com acessórios para ligação, marcas de referência Deca, Celite ou Ideal Standard, inclusive assento plástico</v>
      </c>
      <c r="D203" s="145" t="str">
        <f>VLOOKUP(A203,'PLANILHA S DESONERAÇÃO'!$A$12:$J$458,3,FALSE)</f>
        <v>DER-ES</v>
      </c>
      <c r="E203" s="145"/>
      <c r="F203" s="145" t="str">
        <f>VLOOKUP(A203,'PLANILHA S DESONERAÇÃO'!$A$12:$J$458,5,FALSE)</f>
        <v>und</v>
      </c>
      <c r="G203" s="145">
        <f>VLOOKUP(A203,'PLANILHA S DESONERAÇÃO'!$A$11:$J$458,6,FALSE)</f>
        <v>1</v>
      </c>
      <c r="H203" s="158">
        <f>VLOOKUP(A203,'PLANILHA S DESONERAÇÃO'!$A$12:$J$458,9,FALSE)</f>
        <v>680.45</v>
      </c>
      <c r="I203" s="158">
        <f>SUMIF('PLANILHA S DESONERAÇÃO'!$B$11:$B$458,B203,'PLANILHA S DESONERAÇÃO'!$J$11:$J$458)</f>
        <v>1360.9</v>
      </c>
      <c r="J203" s="439">
        <f>I203/$N$329</f>
        <v>0</v>
      </c>
      <c r="K203" s="153">
        <f>N203/$N$329</f>
        <v>0.99809999999999999</v>
      </c>
      <c r="L203" s="145" t="str">
        <f>IF(K203&gt;$O$326,$N$327,IF(K203&gt;$O$325,$N$326,$N$325))</f>
        <v>C</v>
      </c>
      <c r="N203" s="112">
        <f t="shared" si="7"/>
        <v>29916862.920000002</v>
      </c>
      <c r="O203" s="112">
        <f>VLOOKUP(A203,'PLANILHA S DESONERAÇÃO'!$A$11:$J$458,7,FALSE)</f>
        <v>546.46</v>
      </c>
      <c r="Q203" s="176"/>
      <c r="R203" s="178"/>
      <c r="S203" s="178"/>
    </row>
    <row r="204" spans="1:19" x14ac:dyDescent="0.25">
      <c r="A204" s="142" t="str">
        <f>'PLANILHA S DESONERAÇÃO'!A201</f>
        <v>1.4.9.2</v>
      </c>
      <c r="B204" s="145">
        <f>VLOOKUP(A204,'PLANILHA S DESONERAÇÃO'!$A$12:$J$458,2,FALSE)</f>
        <v>141411</v>
      </c>
      <c r="C204" s="149" t="str">
        <f>VLOOKUP(A204,'PLANILHA S DESONERAÇÃO'!$A$12:$J$458,4,FALSE)</f>
        <v>Tubo de PVC rigido soldável marrom, diâm. 32mm (1"), inclusive conexões</v>
      </c>
      <c r="D204" s="145" t="str">
        <f>VLOOKUP(A204,'PLANILHA S DESONERAÇÃO'!$A$12:$J$458,3,FALSE)</f>
        <v>DER-ES</v>
      </c>
      <c r="E204" s="145"/>
      <c r="F204" s="145" t="str">
        <f>VLOOKUP(A204,'PLANILHA S DESONERAÇÃO'!$A$12:$J$458,5,FALSE)</f>
        <v>m</v>
      </c>
      <c r="G204" s="145">
        <f>VLOOKUP(A204,'PLANILHA S DESONERAÇÃO'!$A$11:$J$458,6,FALSE)</f>
        <v>30</v>
      </c>
      <c r="H204" s="158">
        <f>VLOOKUP(A204,'PLANILHA S DESONERAÇÃO'!$A$12:$J$458,9,FALSE)</f>
        <v>45.33</v>
      </c>
      <c r="I204" s="158">
        <f>SUMIF('PLANILHA S DESONERAÇÃO'!$B$11:$B$458,B204,'PLANILHA S DESONERAÇÃO'!$J$11:$J$458)</f>
        <v>1359.9</v>
      </c>
      <c r="J204" s="439">
        <f>I204/$N$329</f>
        <v>0</v>
      </c>
      <c r="K204" s="153">
        <f>N204/$N$329</f>
        <v>0.99814000000000003</v>
      </c>
      <c r="L204" s="145" t="str">
        <f>IF(K204&gt;$O$326,$N$327,IF(K204&gt;$O$325,$N$326,$N$325))</f>
        <v>C</v>
      </c>
      <c r="N204" s="112">
        <f t="shared" si="7"/>
        <v>29918222.82</v>
      </c>
      <c r="O204" s="112">
        <f>VLOOKUP(A204,'PLANILHA S DESONERAÇÃO'!$A$11:$J$458,7,FALSE)</f>
        <v>36.4</v>
      </c>
      <c r="Q204" s="176"/>
      <c r="R204" s="178"/>
      <c r="S204" s="178"/>
    </row>
    <row r="205" spans="1:19" ht="22.5" x14ac:dyDescent="0.25">
      <c r="A205" s="142" t="str">
        <f>'PLANILHA S DESONERAÇÃO'!A50</f>
        <v>1.3.15</v>
      </c>
      <c r="B205" s="145">
        <f>VLOOKUP(A205,'PLANILHA S DESONERAÇÃO'!$A$12:$J$458,2,FALSE)</f>
        <v>100730</v>
      </c>
      <c r="C205" s="149" t="str">
        <f>VLOOKUP(A205,'PLANILHA S DESONERAÇÃO'!$A$12:$J$458,4,FALSE)</f>
        <v>PINTURA COM TINTA EPOXÍDICA DE ACABAMENTO APLICADA A ROLO OU PINCEL SOBRE PERFIL METÁLICO (POR DEMÃO). AF_01/2020</v>
      </c>
      <c r="D205" s="145" t="str">
        <f>VLOOKUP(A205,'PLANILHA S DESONERAÇÃO'!$A$12:$J$458,3,FALSE)</f>
        <v>SINAPI</v>
      </c>
      <c r="E205" s="145"/>
      <c r="F205" s="145" t="str">
        <f>VLOOKUP(A205,'PLANILHA S DESONERAÇÃO'!$A$12:$J$458,5,FALSE)</f>
        <v>M2</v>
      </c>
      <c r="G205" s="145">
        <f>VLOOKUP(A205,'PLANILHA S DESONERAÇÃO'!$A$11:$J$458,6,FALSE)</f>
        <v>44.1</v>
      </c>
      <c r="H205" s="158">
        <f>VLOOKUP(A205,'PLANILHA S DESONERAÇÃO'!$A$12:$J$458,9,FALSE)</f>
        <v>30.52</v>
      </c>
      <c r="I205" s="158">
        <f>SUMIF('PLANILHA S DESONERAÇÃO'!$B$11:$B$458,B205,'PLANILHA S DESONERAÇÃO'!$J$11:$J$458)</f>
        <v>1345.93</v>
      </c>
      <c r="J205" s="439">
        <f>I205/$N$329</f>
        <v>0</v>
      </c>
      <c r="K205" s="153">
        <f>N205/$N$329</f>
        <v>0.99819000000000002</v>
      </c>
      <c r="L205" s="145" t="str">
        <f>IF(K205&gt;$O$326,$N$327,IF(K205&gt;$O$325,$N$326,$N$325))</f>
        <v>C</v>
      </c>
      <c r="N205" s="112">
        <f t="shared" si="7"/>
        <v>29919568.75</v>
      </c>
      <c r="O205" s="112">
        <f>VLOOKUP(A205,'PLANILHA S DESONERAÇÃO'!$A$11:$J$458,7,FALSE)</f>
        <v>24.51</v>
      </c>
      <c r="Q205" s="176"/>
      <c r="R205" s="178"/>
      <c r="S205" s="178"/>
    </row>
    <row r="206" spans="1:19" ht="45" x14ac:dyDescent="0.25">
      <c r="A206" s="142" t="str">
        <f>'PLANILHA S DESONERAÇÃO'!A363</f>
        <v>1.5.3.14</v>
      </c>
      <c r="B206" s="145">
        <f>VLOOKUP(A206,'PLANILHA S DESONERAÇÃO'!$A$12:$J$458,2,FALSE)</f>
        <v>100612</v>
      </c>
      <c r="C206" s="149" t="str">
        <f>VLOOKUP(A206,'PLANILHA S DESONERAÇÃO'!$A$12:$J$458,4,FALSE)</f>
        <v>ASSENTAMENTO DE POSTE DE CONCRETO COM COMPRIMENTO NOMINAL DE 11 M, CARGA NOMINAL DE 600 DAN, ENGASTAMENTO BASE CONCRETADA COM 1 M DE CONCRETO E 0,7 M DE SOLO (NÃO INCLUI FORNECIMENTO). AF_11/2019</v>
      </c>
      <c r="D206" s="145" t="str">
        <f>VLOOKUP(A206,'PLANILHA S DESONERAÇÃO'!$A$12:$J$458,3,FALSE)</f>
        <v>SINAPI</v>
      </c>
      <c r="E206" s="145"/>
      <c r="F206" s="145" t="str">
        <f>VLOOKUP(A206,'PLANILHA S DESONERAÇÃO'!$A$12:$J$458,5,FALSE)</f>
        <v>UN</v>
      </c>
      <c r="G206" s="145">
        <f>VLOOKUP(A206,'PLANILHA S DESONERAÇÃO'!$A$11:$J$458,6,FALSE)</f>
        <v>1</v>
      </c>
      <c r="H206" s="158">
        <f>VLOOKUP(A206,'PLANILHA S DESONERAÇÃO'!$A$12:$J$458,9,FALSE)</f>
        <v>1305.67</v>
      </c>
      <c r="I206" s="158">
        <f>SUMIF('PLANILHA S DESONERAÇÃO'!$B$11:$B$458,B206,'PLANILHA S DESONERAÇÃO'!$J$11:$J$458)</f>
        <v>1305.67</v>
      </c>
      <c r="J206" s="439">
        <f>I206/$N$329</f>
        <v>0</v>
      </c>
      <c r="K206" s="153">
        <f>N206/$N$329</f>
        <v>0.99822999999999995</v>
      </c>
      <c r="L206" s="145" t="str">
        <f>IF(K206&gt;$O$326,$N$327,IF(K206&gt;$O$325,$N$326,$N$325))</f>
        <v>C</v>
      </c>
      <c r="N206" s="112">
        <f t="shared" si="7"/>
        <v>29920874.420000002</v>
      </c>
      <c r="O206" s="112">
        <f>VLOOKUP(A206,'PLANILHA S DESONERAÇÃO'!$A$11:$J$458,7,FALSE)</f>
        <v>1048.56</v>
      </c>
      <c r="Q206" s="176"/>
      <c r="R206" s="178"/>
      <c r="S206" s="178"/>
    </row>
    <row r="207" spans="1:19" ht="22.5" x14ac:dyDescent="0.25">
      <c r="A207" s="142" t="str">
        <f>'PLANILHA S DESONERAÇÃO'!A125</f>
        <v>1.4.2.11</v>
      </c>
      <c r="B207" s="145">
        <f>VLOOKUP(A207,'PLANILHA S DESONERAÇÃO'!$A$12:$J$458,2,FALSE)</f>
        <v>100867</v>
      </c>
      <c r="C207" s="149" t="str">
        <f>VLOOKUP(A207,'PLANILHA S DESONERAÇÃO'!$A$12:$J$458,4,FALSE)</f>
        <v>BARRA DE APOIO RETA, EM ACO INOX POLIDO, COMPRIMENTO 70 CM, FIXADA NA PAREDE - FORNECIMENTO E INSTALAÇÃO. AF_01/2020</v>
      </c>
      <c r="D207" s="145" t="str">
        <f>VLOOKUP(A207,'PLANILHA S DESONERAÇÃO'!$A$12:$J$458,3,FALSE)</f>
        <v>SINAPI</v>
      </c>
      <c r="E207" s="145"/>
      <c r="F207" s="145" t="str">
        <f>VLOOKUP(A207,'PLANILHA S DESONERAÇÃO'!$A$12:$J$458,5,FALSE)</f>
        <v>UN</v>
      </c>
      <c r="G207" s="145">
        <f>VLOOKUP(A207,'PLANILHA S DESONERAÇÃO'!$A$11:$J$458,6,FALSE)</f>
        <v>3</v>
      </c>
      <c r="H207" s="158">
        <f>VLOOKUP(A207,'PLANILHA S DESONERAÇÃO'!$A$12:$J$458,9,FALSE)</f>
        <v>435.1</v>
      </c>
      <c r="I207" s="158">
        <f>SUMIF('PLANILHA S DESONERAÇÃO'!$B$11:$B$458,B207,'PLANILHA S DESONERAÇÃO'!$J$11:$J$458)</f>
        <v>1305.3</v>
      </c>
      <c r="J207" s="439">
        <f>I207/$N$329</f>
        <v>0</v>
      </c>
      <c r="K207" s="153">
        <f>N207/$N$329</f>
        <v>0.99826999999999999</v>
      </c>
      <c r="L207" s="145" t="str">
        <f>IF(K207&gt;$O$326,$N$327,IF(K207&gt;$O$325,$N$326,$N$325))</f>
        <v>C</v>
      </c>
      <c r="N207" s="112">
        <f t="shared" ref="N207:N270" si="9">N206+I207</f>
        <v>29922179.719999999</v>
      </c>
      <c r="O207" s="112">
        <f>VLOOKUP(A207,'PLANILHA S DESONERAÇÃO'!$A$11:$J$458,7,FALSE)</f>
        <v>349.42</v>
      </c>
      <c r="Q207" s="176"/>
      <c r="R207" s="178"/>
      <c r="S207" s="178"/>
    </row>
    <row r="208" spans="1:19" ht="33.75" x14ac:dyDescent="0.25">
      <c r="A208" s="142" t="str">
        <f>'PLANILHA S DESONERAÇÃO'!A224</f>
        <v>1.4.9.25</v>
      </c>
      <c r="B208" s="145">
        <f>VLOOKUP(A208,'PLANILHA S DESONERAÇÃO'!$A$12:$J$458,2,FALSE)</f>
        <v>151017</v>
      </c>
      <c r="C208" s="149" t="str">
        <f>VLOOKUP(A208,'PLANILHA S DESONERAÇÃO'!$A$12:$J$458,4,FALSE)</f>
        <v>Caixa de passagem de alvenaria de blocos de concreto 9x19x39cm, dimensões de 1.00x1.00x1.00m, com revestimento interno em chapisco e reboco tampa de concreto esp. 5cm e lastro de brita 5cm</v>
      </c>
      <c r="D208" s="145" t="str">
        <f>VLOOKUP(A208,'PLANILHA S DESONERAÇÃO'!$A$12:$J$458,3,FALSE)</f>
        <v>DER-ES</v>
      </c>
      <c r="E208" s="145"/>
      <c r="F208" s="145" t="str">
        <f>VLOOKUP(A208,'PLANILHA S DESONERAÇÃO'!$A$12:$J$458,5,FALSE)</f>
        <v>und</v>
      </c>
      <c r="G208" s="145">
        <f>VLOOKUP(A208,'PLANILHA S DESONERAÇÃO'!$A$11:$J$458,6,FALSE)</f>
        <v>1</v>
      </c>
      <c r="H208" s="158">
        <f>VLOOKUP(A208,'PLANILHA S DESONERAÇÃO'!$A$12:$J$458,9,FALSE)</f>
        <v>1304.21</v>
      </c>
      <c r="I208" s="158">
        <f>SUMIF('PLANILHA S DESONERAÇÃO'!$B$11:$B$458,B208,'PLANILHA S DESONERAÇÃO'!$J$11:$J$458)</f>
        <v>1304.21</v>
      </c>
      <c r="J208" s="439">
        <f>I208/$N$329</f>
        <v>0</v>
      </c>
      <c r="K208" s="153">
        <f>N208/$N$329</f>
        <v>0.99831999999999999</v>
      </c>
      <c r="L208" s="145" t="str">
        <f>IF(K208&gt;$O$326,$N$327,IF(K208&gt;$O$325,$N$326,$N$325))</f>
        <v>C</v>
      </c>
      <c r="N208" s="112">
        <f t="shared" si="9"/>
        <v>29923483.93</v>
      </c>
      <c r="O208" s="112">
        <f>VLOOKUP(A208,'PLANILHA S DESONERAÇÃO'!$A$11:$J$458,7,FALSE)</f>
        <v>1047.3900000000001</v>
      </c>
      <c r="Q208" s="176"/>
      <c r="R208" s="178"/>
      <c r="S208" s="178"/>
    </row>
    <row r="209" spans="1:19" ht="22.5" x14ac:dyDescent="0.25">
      <c r="A209" s="142" t="str">
        <f>'PLANILHA S DESONERAÇÃO'!A419</f>
        <v>1.5.5.30</v>
      </c>
      <c r="B209" s="145">
        <f>VLOOKUP(A209,'PLANILHA S DESONERAÇÃO'!$A$12:$J$458,2,FALSE)</f>
        <v>92988</v>
      </c>
      <c r="C209" s="149" t="str">
        <f>VLOOKUP(A209,'PLANILHA S DESONERAÇÃO'!$A$12:$J$458,4,FALSE)</f>
        <v>CABO DE COBRE FLEXÍVEL ISOLADO, 50 MM², ANTI-CHAMA 0,6/1,0 KV, PARA DISTRIBUIÇÃO - FORNECIMENTO E INSTALAÇÃO. AF_12/2015</v>
      </c>
      <c r="D209" s="145" t="str">
        <f>VLOOKUP(A209,'PLANILHA S DESONERAÇÃO'!$A$12:$J$458,3,FALSE)</f>
        <v>SINAPI</v>
      </c>
      <c r="E209" s="145"/>
      <c r="F209" s="145" t="str">
        <f>VLOOKUP(A209,'PLANILHA S DESONERAÇÃO'!$A$12:$J$458,5,FALSE)</f>
        <v>M</v>
      </c>
      <c r="G209" s="145">
        <f>VLOOKUP(A209,'PLANILHA S DESONERAÇÃO'!$A$11:$J$458,6,FALSE)</f>
        <v>20</v>
      </c>
      <c r="H209" s="158">
        <f>VLOOKUP(A209,'PLANILHA S DESONERAÇÃO'!$A$12:$J$458,9,FALSE)</f>
        <v>61.77</v>
      </c>
      <c r="I209" s="158">
        <f>SUMIF('PLANILHA S DESONERAÇÃO'!$B$11:$B$458,B209,'PLANILHA S DESONERAÇÃO'!$J$11:$J$458)</f>
        <v>1235.4000000000001</v>
      </c>
      <c r="J209" s="439">
        <f>I209/$N$329</f>
        <v>0</v>
      </c>
      <c r="K209" s="153">
        <f>N209/$N$329</f>
        <v>0.99836000000000003</v>
      </c>
      <c r="L209" s="145" t="str">
        <f>IF(K209&gt;$O$326,$N$327,IF(K209&gt;$O$325,$N$326,$N$325))</f>
        <v>C</v>
      </c>
      <c r="N209" s="112">
        <f t="shared" si="9"/>
        <v>29924719.329999998</v>
      </c>
      <c r="O209" s="112">
        <f>VLOOKUP(A209,'PLANILHA S DESONERAÇÃO'!$A$11:$J$458,7,FALSE)</f>
        <v>49.61</v>
      </c>
      <c r="Q209" s="176"/>
      <c r="R209" s="178"/>
      <c r="S209" s="178"/>
    </row>
    <row r="210" spans="1:19" ht="33.75" x14ac:dyDescent="0.25">
      <c r="A210" s="142" t="str">
        <f>'PLANILHA S DESONERAÇÃO'!A371</f>
        <v>1.5.4.5</v>
      </c>
      <c r="B210" s="145">
        <f>VLOOKUP(A210,'PLANILHA S DESONERAÇÃO'!$A$12:$J$458,2,FALSE)</f>
        <v>160319</v>
      </c>
      <c r="C210" s="149" t="str">
        <f>VLOOKUP(A210,'PLANILHA S DESONERAÇÃO'!$A$12:$J$458,4,FALSE)</f>
        <v>Presilha de latão ref. 744, inclusive parafuso fenda DN 4,2x32mm e bucha nylon DN 6mm e vedação dos furos com poliuretano ref. 5905, marca de ref. Termotécnica ou equivalente</v>
      </c>
      <c r="D210" s="145" t="str">
        <f>VLOOKUP(A210,'PLANILHA S DESONERAÇÃO'!$A$12:$J$458,3,FALSE)</f>
        <v>DER-ES</v>
      </c>
      <c r="E210" s="145"/>
      <c r="F210" s="145" t="str">
        <f>VLOOKUP(A210,'PLANILHA S DESONERAÇÃO'!$A$12:$J$458,5,FALSE)</f>
        <v>und</v>
      </c>
      <c r="G210" s="145">
        <f>VLOOKUP(A210,'PLANILHA S DESONERAÇÃO'!$A$11:$J$458,6,FALSE)</f>
        <v>87</v>
      </c>
      <c r="H210" s="158">
        <f>VLOOKUP(A210,'PLANILHA S DESONERAÇÃO'!$A$12:$J$458,9,FALSE)</f>
        <v>14.03</v>
      </c>
      <c r="I210" s="158">
        <f>SUMIF('PLANILHA S DESONERAÇÃO'!$B$11:$B$458,B210,'PLANILHA S DESONERAÇÃO'!$J$11:$J$458)</f>
        <v>1220.6099999999999</v>
      </c>
      <c r="J210" s="439">
        <f>I210/$N$329</f>
        <v>0</v>
      </c>
      <c r="K210" s="153">
        <f>N210/$N$329</f>
        <v>0.99839999999999995</v>
      </c>
      <c r="L210" s="145" t="str">
        <f>IF(K210&gt;$O$326,$N$327,IF(K210&gt;$O$325,$N$326,$N$325))</f>
        <v>C</v>
      </c>
      <c r="N210" s="112">
        <f t="shared" si="9"/>
        <v>29925939.940000001</v>
      </c>
      <c r="O210" s="112">
        <f>VLOOKUP(A210,'PLANILHA S DESONERAÇÃO'!$A$11:$J$458,7,FALSE)</f>
        <v>11.27</v>
      </c>
      <c r="Q210" s="176"/>
      <c r="R210" s="178"/>
      <c r="S210" s="178"/>
    </row>
    <row r="211" spans="1:19" ht="22.5" x14ac:dyDescent="0.25">
      <c r="A211" s="142" t="str">
        <f>'PLANILHA S DESONERAÇÃO'!A214</f>
        <v>1.4.9.15</v>
      </c>
      <c r="B211" s="145">
        <f>VLOOKUP(A211,'PLANILHA S DESONERAÇÃO'!$A$12:$J$458,2,FALSE)</f>
        <v>141907</v>
      </c>
      <c r="C211" s="149" t="str">
        <f>VLOOKUP(A211,'PLANILHA S DESONERAÇÃO'!$A$12:$J$458,4,FALSE)</f>
        <v>Tubo de PVC rígido soldável branco, para esgoto, diâmetro 50mm (2"), inclusive conexões</v>
      </c>
      <c r="D211" s="145" t="str">
        <f>VLOOKUP(A211,'PLANILHA S DESONERAÇÃO'!$A$12:$J$458,3,FALSE)</f>
        <v>DER-ES</v>
      </c>
      <c r="E211" s="145"/>
      <c r="F211" s="145" t="str">
        <f>VLOOKUP(A211,'PLANILHA S DESONERAÇÃO'!$A$12:$J$458,5,FALSE)</f>
        <v>m</v>
      </c>
      <c r="G211" s="145">
        <f>VLOOKUP(A211,'PLANILHA S DESONERAÇÃO'!$A$11:$J$458,6,FALSE)</f>
        <v>20</v>
      </c>
      <c r="H211" s="158">
        <f>VLOOKUP(A211,'PLANILHA S DESONERAÇÃO'!$A$12:$J$458,9,FALSE)</f>
        <v>60.64</v>
      </c>
      <c r="I211" s="158">
        <f>SUMIF('PLANILHA S DESONERAÇÃO'!$B$11:$B$458,B211,'PLANILHA S DESONERAÇÃO'!$J$11:$J$458)</f>
        <v>1212.8</v>
      </c>
      <c r="J211" s="439">
        <f>I211/$N$329</f>
        <v>0</v>
      </c>
      <c r="K211" s="153">
        <f>N211/$N$329</f>
        <v>0.99843999999999999</v>
      </c>
      <c r="L211" s="145" t="str">
        <f>IF(K211&gt;$O$326,$N$327,IF(K211&gt;$O$325,$N$326,$N$325))</f>
        <v>C</v>
      </c>
      <c r="N211" s="112">
        <f t="shared" si="9"/>
        <v>29927152.739999998</v>
      </c>
      <c r="O211" s="112">
        <f>VLOOKUP(A211,'PLANILHA S DESONERAÇÃO'!$A$11:$J$458,7,FALSE)</f>
        <v>48.7</v>
      </c>
      <c r="Q211" s="176"/>
      <c r="R211" s="178"/>
      <c r="S211" s="178"/>
    </row>
    <row r="212" spans="1:19" x14ac:dyDescent="0.25">
      <c r="A212" s="142" t="str">
        <f>'PLANILHA S DESONERAÇÃO'!A369</f>
        <v>1.5.4.3</v>
      </c>
      <c r="B212" s="145">
        <f>VLOOKUP(A212,'PLANILHA S DESONERAÇÃO'!$A$12:$J$458,2,FALSE)</f>
        <v>160309</v>
      </c>
      <c r="C212" s="149" t="str">
        <f>VLOOKUP(A212,'PLANILHA S DESONERAÇÃO'!$A$12:$J$458,4,FALSE)</f>
        <v>Terminal aéreo 1 furo 5/16x250mm ref: TEL-044, Termotécnica ou similar.</v>
      </c>
      <c r="D212" s="145" t="str">
        <f>VLOOKUP(A212,'PLANILHA S DESONERAÇÃO'!$A$12:$J$458,3,FALSE)</f>
        <v>DER-ES</v>
      </c>
      <c r="E212" s="145"/>
      <c r="F212" s="145" t="str">
        <f>VLOOKUP(A212,'PLANILHA S DESONERAÇÃO'!$A$12:$J$458,5,FALSE)</f>
        <v>und</v>
      </c>
      <c r="G212" s="145">
        <f>VLOOKUP(A212,'PLANILHA S DESONERAÇÃO'!$A$11:$J$458,6,FALSE)</f>
        <v>7</v>
      </c>
      <c r="H212" s="158">
        <f>VLOOKUP(A212,'PLANILHA S DESONERAÇÃO'!$A$12:$J$458,9,FALSE)</f>
        <v>161.22999999999999</v>
      </c>
      <c r="I212" s="158">
        <f>SUMIF('PLANILHA S DESONERAÇÃO'!$B$11:$B$458,B212,'PLANILHA S DESONERAÇÃO'!$J$11:$J$458)</f>
        <v>1128.6099999999999</v>
      </c>
      <c r="J212" s="439">
        <f>I212/$N$329</f>
        <v>0</v>
      </c>
      <c r="K212" s="153">
        <f>N212/$N$329</f>
        <v>0.99848000000000003</v>
      </c>
      <c r="L212" s="145" t="str">
        <f>IF(K212&gt;$O$326,$N$327,IF(K212&gt;$O$325,$N$326,$N$325))</f>
        <v>C</v>
      </c>
      <c r="N212" s="112">
        <f t="shared" si="9"/>
        <v>29928281.350000001</v>
      </c>
      <c r="O212" s="112">
        <f>VLOOKUP(A212,'PLANILHA S DESONERAÇÃO'!$A$11:$J$458,7,FALSE)</f>
        <v>129.47999999999999</v>
      </c>
      <c r="Q212" s="176"/>
      <c r="R212" s="178"/>
      <c r="S212" s="178"/>
    </row>
    <row r="213" spans="1:19" ht="22.5" x14ac:dyDescent="0.25">
      <c r="A213" s="142" t="str">
        <f>'PLANILHA S DESONERAÇÃO'!A392</f>
        <v>1.5.5.3</v>
      </c>
      <c r="B213" s="145" t="str">
        <f>VLOOKUP(A213,'PLANILHA S DESONERAÇÃO'!$A$12:$J$458,2,FALSE)</f>
        <v>COMP-53</v>
      </c>
      <c r="C213" s="149" t="str">
        <f>VLOOKUP(A213,'PLANILHA S DESONERAÇÃO'!$A$12:$J$458,4,FALSE)</f>
        <v>CABO DE FIBRA ÓPTICA, 02 PARES</v>
      </c>
      <c r="D213" s="145" t="str">
        <f>VLOOKUP(A213,'PLANILHA S DESONERAÇÃO'!$A$12:$J$458,3,FALSE)</f>
        <v>Composições Próprias</v>
      </c>
      <c r="E213" s="145"/>
      <c r="F213" s="145" t="str">
        <f>VLOOKUP(A213,'PLANILHA S DESONERAÇÃO'!$A$12:$J$458,5,FALSE)</f>
        <v>M</v>
      </c>
      <c r="G213" s="145">
        <f>VLOOKUP(A213,'PLANILHA S DESONERAÇÃO'!$A$11:$J$458,6,FALSE)</f>
        <v>120</v>
      </c>
      <c r="H213" s="158">
        <f>VLOOKUP(A213,'PLANILHA S DESONERAÇÃO'!$A$12:$J$458,9,FALSE)</f>
        <v>9.34</v>
      </c>
      <c r="I213" s="158">
        <f>SUMIF('PLANILHA S DESONERAÇÃO'!$B$11:$B$458,B213,'PLANILHA S DESONERAÇÃO'!$J$11:$J$458)</f>
        <v>1120.8</v>
      </c>
      <c r="J213" s="439">
        <f>I213/$N$329</f>
        <v>0</v>
      </c>
      <c r="K213" s="153">
        <f>N213/$N$329</f>
        <v>0.99851999999999996</v>
      </c>
      <c r="L213" s="145" t="str">
        <f>IF(K213&gt;$O$326,$N$327,IF(K213&gt;$O$325,$N$326,$N$325))</f>
        <v>C</v>
      </c>
      <c r="N213" s="112">
        <f t="shared" si="9"/>
        <v>29929402.149999999</v>
      </c>
      <c r="O213" s="112">
        <f>VLOOKUP(A213,'PLANILHA S DESONERAÇÃO'!$A$11:$J$458,7,FALSE)</f>
        <v>7.5</v>
      </c>
      <c r="Q213" s="176"/>
      <c r="R213" s="178"/>
      <c r="S213" s="178"/>
    </row>
    <row r="214" spans="1:19" x14ac:dyDescent="0.25">
      <c r="A214" s="142" t="str">
        <f>'PLANILHA S DESONERAÇÃO'!A297</f>
        <v>1.5.2.4.2</v>
      </c>
      <c r="B214" s="145">
        <f>VLOOKUP(A214,'PLANILHA S DESONERAÇÃO'!$A$12:$J$458,2,FALSE)</f>
        <v>151133</v>
      </c>
      <c r="C214" s="149" t="str">
        <f>VLOOKUP(A214,'PLANILHA S DESONERAÇÃO'!$A$12:$J$458,4,FALSE)</f>
        <v>Eletroduto flexível corrugado 1", marca de referência TIGRE</v>
      </c>
      <c r="D214" s="145" t="str">
        <f>VLOOKUP(A214,'PLANILHA S DESONERAÇÃO'!$A$12:$J$458,3,FALSE)</f>
        <v>DER-ES</v>
      </c>
      <c r="E214" s="145"/>
      <c r="F214" s="145" t="str">
        <f>VLOOKUP(A214,'PLANILHA S DESONERAÇÃO'!$A$12:$J$458,5,FALSE)</f>
        <v>m</v>
      </c>
      <c r="G214" s="145">
        <f>VLOOKUP(A214,'PLANILHA S DESONERAÇÃO'!$A$11:$J$458,6,FALSE)</f>
        <v>70</v>
      </c>
      <c r="H214" s="158">
        <f>VLOOKUP(A214,'PLANILHA S DESONERAÇÃO'!$A$12:$J$458,9,FALSE)</f>
        <v>12.18</v>
      </c>
      <c r="I214" s="158">
        <f>SUMIF('PLANILHA S DESONERAÇÃO'!$B$11:$B$458,B214,'PLANILHA S DESONERAÇÃO'!$J$11:$J$458)</f>
        <v>1120.56</v>
      </c>
      <c r="J214" s="439">
        <f>I214/$N$329</f>
        <v>0</v>
      </c>
      <c r="K214" s="153">
        <f>N214/$N$329</f>
        <v>0.99855000000000005</v>
      </c>
      <c r="L214" s="145" t="str">
        <f>IF(K214&gt;$O$326,$N$327,IF(K214&gt;$O$325,$N$326,$N$325))</f>
        <v>C</v>
      </c>
      <c r="N214" s="112">
        <f t="shared" si="9"/>
        <v>29930522.710000001</v>
      </c>
      <c r="O214" s="112">
        <f>VLOOKUP(A214,'PLANILHA S DESONERAÇÃO'!$A$11:$J$458,7,FALSE)</f>
        <v>9.7799999999999994</v>
      </c>
      <c r="Q214" s="176"/>
      <c r="R214" s="178"/>
      <c r="S214" s="178"/>
    </row>
    <row r="215" spans="1:19" ht="22.5" x14ac:dyDescent="0.25">
      <c r="A215" s="142" t="str">
        <f>'PLANILHA S DESONERAÇÃO'!A376</f>
        <v>1.5.4.10</v>
      </c>
      <c r="B215" s="145">
        <f>VLOOKUP(A215,'PLANILHA S DESONERAÇÃO'!$A$12:$J$458,2,FALSE)</f>
        <v>96989</v>
      </c>
      <c r="C215" s="149" t="str">
        <f>VLOOKUP(A215,'PLANILHA S DESONERAÇÃO'!$A$12:$J$458,4,FALSE)</f>
        <v>CAPTOR TIPO FRANKLIN PARA SPDA - FORNECIMENTO E INSTALAÇÃO. AF_12/2017</v>
      </c>
      <c r="D215" s="145" t="str">
        <f>VLOOKUP(A215,'PLANILHA S DESONERAÇÃO'!$A$12:$J$458,3,FALSE)</f>
        <v>SINAPI</v>
      </c>
      <c r="E215" s="145"/>
      <c r="F215" s="145" t="str">
        <f>VLOOKUP(A215,'PLANILHA S DESONERAÇÃO'!$A$12:$J$458,5,FALSE)</f>
        <v>UN</v>
      </c>
      <c r="G215" s="145">
        <f>VLOOKUP(A215,'PLANILHA S DESONERAÇÃO'!$A$11:$J$458,6,FALSE)</f>
        <v>8</v>
      </c>
      <c r="H215" s="158">
        <f>VLOOKUP(A215,'PLANILHA S DESONERAÇÃO'!$A$12:$J$458,9,FALSE)</f>
        <v>139.94</v>
      </c>
      <c r="I215" s="158">
        <f>SUMIF('PLANILHA S DESONERAÇÃO'!$B$11:$B$458,B215,'PLANILHA S DESONERAÇÃO'!$J$11:$J$458)</f>
        <v>1119.52</v>
      </c>
      <c r="J215" s="439">
        <f>I215/$N$329</f>
        <v>0</v>
      </c>
      <c r="K215" s="153">
        <f>N215/$N$329</f>
        <v>0.99858999999999998</v>
      </c>
      <c r="L215" s="145" t="str">
        <f>IF(K215&gt;$O$326,$N$327,IF(K215&gt;$O$325,$N$326,$N$325))</f>
        <v>C</v>
      </c>
      <c r="N215" s="112">
        <f t="shared" si="9"/>
        <v>29931642.23</v>
      </c>
      <c r="O215" s="112">
        <f>VLOOKUP(A215,'PLANILHA S DESONERAÇÃO'!$A$11:$J$458,7,FALSE)</f>
        <v>112.38</v>
      </c>
      <c r="Q215" s="176"/>
      <c r="R215" s="178"/>
      <c r="S215" s="178"/>
    </row>
    <row r="216" spans="1:19" ht="22.5" x14ac:dyDescent="0.25">
      <c r="A216" s="142" t="str">
        <f>'PLANILHA S DESONERAÇÃO'!A352</f>
        <v>1.5.3.3</v>
      </c>
      <c r="B216" s="145" t="str">
        <f>VLOOKUP(A216,'PLANILHA S DESONERAÇÃO'!$A$12:$J$458,2,FALSE)</f>
        <v>COMP-46</v>
      </c>
      <c r="C216" s="149" t="str">
        <f>VLOOKUP(A216,'PLANILHA S DESONERAÇÃO'!$A$12:$J$458,4,FALSE)</f>
        <v>MUFLA TERMINAL PRIMARIA UNIPOLAR USO INTERNO PARA CABO 35/120MM2 ISOLACAO 15/25KV EM EPR - BORRACHA DE SILICONE</v>
      </c>
      <c r="D216" s="145" t="str">
        <f>VLOOKUP(A216,'PLANILHA S DESONERAÇÃO'!$A$12:$J$458,3,FALSE)</f>
        <v>Composições Próprias</v>
      </c>
      <c r="E216" s="145"/>
      <c r="F216" s="145" t="str">
        <f>VLOOKUP(A216,'PLANILHA S DESONERAÇÃO'!$A$12:$J$458,5,FALSE)</f>
        <v>UN</v>
      </c>
      <c r="G216" s="145">
        <f>VLOOKUP(A216,'PLANILHA S DESONERAÇÃO'!$A$11:$J$458,6,FALSE)</f>
        <v>4</v>
      </c>
      <c r="H216" s="158">
        <f>VLOOKUP(A216,'PLANILHA S DESONERAÇÃO'!$A$12:$J$458,9,FALSE)</f>
        <v>277.68</v>
      </c>
      <c r="I216" s="158">
        <f>SUMIF('PLANILHA S DESONERAÇÃO'!$B$11:$B$458,B216,'PLANILHA S DESONERAÇÃO'!$J$11:$J$458)</f>
        <v>1110.72</v>
      </c>
      <c r="J216" s="439">
        <f>I216/$N$329</f>
        <v>0</v>
      </c>
      <c r="K216" s="153">
        <f>N216/$N$329</f>
        <v>0.99863000000000002</v>
      </c>
      <c r="L216" s="145" t="str">
        <f>IF(K216&gt;$O$326,$N$327,IF(K216&gt;$O$325,$N$326,$N$325))</f>
        <v>C</v>
      </c>
      <c r="N216" s="112">
        <f t="shared" si="9"/>
        <v>29932752.949999999</v>
      </c>
      <c r="O216" s="112">
        <f>VLOOKUP(A216,'PLANILHA S DESONERAÇÃO'!$A$11:$J$458,7,FALSE)</f>
        <v>223</v>
      </c>
      <c r="Q216" s="176"/>
      <c r="R216" s="178"/>
      <c r="S216" s="178"/>
    </row>
    <row r="217" spans="1:19" x14ac:dyDescent="0.25">
      <c r="A217" s="142" t="str">
        <f>'PLANILHA S DESONERAÇÃO'!A353</f>
        <v>1.5.3.4</v>
      </c>
      <c r="B217" s="145" t="str">
        <f>VLOOKUP(A217,'PLANILHA S DESONERAÇÃO'!$A$12:$J$458,2,FALSE)</f>
        <v>I049101</v>
      </c>
      <c r="C217" s="149" t="str">
        <f>VLOOKUP(A217,'PLANILHA S DESONERAÇÃO'!$A$12:$J$458,4,FALSE)</f>
        <v>CRUZETA DE MADEIRA P/ POSTE 90 X 135 X 2400MM</v>
      </c>
      <c r="D217" s="145" t="str">
        <f>VLOOKUP(A217,'PLANILHA S DESONERAÇÃO'!$A$12:$J$458,3,FALSE)</f>
        <v>DER-ES</v>
      </c>
      <c r="E217" s="145"/>
      <c r="F217" s="145" t="str">
        <f>VLOOKUP(A217,'PLANILHA S DESONERAÇÃO'!$A$12:$J$458,5,FALSE)</f>
        <v>UN</v>
      </c>
      <c r="G217" s="145">
        <f>VLOOKUP(A217,'PLANILHA S DESONERAÇÃO'!$A$11:$J$458,6,FALSE)</f>
        <v>2</v>
      </c>
      <c r="H217" s="158">
        <f>VLOOKUP(A217,'PLANILHA S DESONERAÇÃO'!$A$12:$J$458,9,FALSE)</f>
        <v>551.21</v>
      </c>
      <c r="I217" s="158">
        <f>SUMIF('PLANILHA S DESONERAÇÃO'!$B$11:$B$458,B217,'PLANILHA S DESONERAÇÃO'!$J$11:$J$458)</f>
        <v>1102.42</v>
      </c>
      <c r="J217" s="439">
        <f>I217/$N$329</f>
        <v>0</v>
      </c>
      <c r="K217" s="153">
        <f>N217/$N$329</f>
        <v>0.99865999999999999</v>
      </c>
      <c r="L217" s="145" t="str">
        <f>IF(K217&gt;$O$326,$N$327,IF(K217&gt;$O$325,$N$326,$N$325))</f>
        <v>C</v>
      </c>
      <c r="N217" s="112">
        <f t="shared" si="9"/>
        <v>29933855.370000001</v>
      </c>
      <c r="O217" s="112">
        <f>VLOOKUP(A217,'PLANILHA S DESONERAÇÃO'!$A$11:$J$458,7,FALSE)</f>
        <v>442.67</v>
      </c>
      <c r="Q217" s="176"/>
      <c r="R217" s="178"/>
      <c r="S217" s="178"/>
    </row>
    <row r="218" spans="1:19" ht="22.5" x14ac:dyDescent="0.25">
      <c r="A218" s="142" t="str">
        <f>'PLANILHA S DESONERAÇÃO'!A67</f>
        <v>1.3.23.5</v>
      </c>
      <c r="B218" s="145">
        <f>VLOOKUP(A218,'PLANILHA S DESONERAÇÃO'!$A$12:$J$458,2,FALSE)</f>
        <v>99579</v>
      </c>
      <c r="C218" s="149" t="str">
        <f>VLOOKUP(A218,'PLANILHA S DESONERAÇÃO'!$A$12:$J$458,4,FALSE)</f>
        <v>Mobilização e desmobilização de equipe e equipamento de sondagem SPT, inclusive deslocamento na Grande Vitória</v>
      </c>
      <c r="D218" s="145" t="str">
        <f>VLOOKUP(A218,'PLANILHA S DESONERAÇÃO'!$A$12:$J$458,3,FALSE)</f>
        <v>DER-ES</v>
      </c>
      <c r="E218" s="145"/>
      <c r="F218" s="145" t="str">
        <f>VLOOKUP(A218,'PLANILHA S DESONERAÇÃO'!$A$12:$J$458,5,FALSE)</f>
        <v>Ud</v>
      </c>
      <c r="G218" s="145">
        <f>VLOOKUP(A218,'PLANILHA S DESONERAÇÃO'!$A$11:$J$458,6,FALSE)</f>
        <v>1</v>
      </c>
      <c r="H218" s="158">
        <f>VLOOKUP(A218,'PLANILHA S DESONERAÇÃO'!$A$12:$J$458,9,FALSE)</f>
        <v>1098.25</v>
      </c>
      <c r="I218" s="158">
        <f>SUMIF('PLANILHA S DESONERAÇÃO'!$B$11:$B$458,B218,'PLANILHA S DESONERAÇÃO'!$J$11:$J$458)</f>
        <v>1098.25</v>
      </c>
      <c r="J218" s="439">
        <f>I218/$N$329</f>
        <v>0</v>
      </c>
      <c r="K218" s="153">
        <f>N218/$N$329</f>
        <v>0.99870000000000003</v>
      </c>
      <c r="L218" s="145" t="str">
        <f>IF(K218&gt;$O$326,$N$327,IF(K218&gt;$O$325,$N$326,$N$325))</f>
        <v>C</v>
      </c>
      <c r="N218" s="112">
        <f t="shared" si="9"/>
        <v>29934953.620000001</v>
      </c>
      <c r="O218" s="112">
        <f>VLOOKUP(A218,'PLANILHA S DESONERAÇÃO'!$A$11:$J$458,7,FALSE)</f>
        <v>881.99</v>
      </c>
      <c r="Q218" s="176"/>
      <c r="R218" s="178"/>
      <c r="S218" s="178"/>
    </row>
    <row r="219" spans="1:19" ht="33.75" x14ac:dyDescent="0.25">
      <c r="A219" s="142" t="str">
        <f>'PLANILHA S DESONERAÇÃO'!A168</f>
        <v>1.4.6.7</v>
      </c>
      <c r="B219" s="145">
        <f>VLOOKUP(A219,'PLANILHA S DESONERAÇÃO'!$A$12:$J$458,2,FALSE)</f>
        <v>87755</v>
      </c>
      <c r="C219" s="149" t="str">
        <f>VLOOKUP(A219,'PLANILHA S DESONERAÇÃO'!$A$12:$J$458,4,FALSE)</f>
        <v>CONTRAPISO EM ARGAMASSA TRAÇO 1:4 (CIMENTO E AREIA), PREPARO MECÂNICO COM BETONEIRA 400 L, APLICADO EM ÁREAS MOLHADAS SOBRE IMPERMEABILIZAÇÃO, ESPESSURA 3CM. AF_06/2014</v>
      </c>
      <c r="D219" s="145" t="str">
        <f>VLOOKUP(A219,'PLANILHA S DESONERAÇÃO'!$A$12:$J$458,3,FALSE)</f>
        <v>SINAPI</v>
      </c>
      <c r="E219" s="145"/>
      <c r="F219" s="145" t="str">
        <f>VLOOKUP(A219,'PLANILHA S DESONERAÇÃO'!$A$12:$J$458,5,FALSE)</f>
        <v>M2</v>
      </c>
      <c r="G219" s="145">
        <f>VLOOKUP(A219,'PLANILHA S DESONERAÇÃO'!$A$11:$J$458,6,FALSE)</f>
        <v>18.3</v>
      </c>
      <c r="H219" s="158">
        <f>VLOOKUP(A219,'PLANILHA S DESONERAÇÃO'!$A$12:$J$458,9,FALSE)</f>
        <v>58.06</v>
      </c>
      <c r="I219" s="158">
        <f>SUMIF('PLANILHA S DESONERAÇÃO'!$B$11:$B$458,B219,'PLANILHA S DESONERAÇÃO'!$J$11:$J$458)</f>
        <v>1062.5</v>
      </c>
      <c r="J219" s="439">
        <f>I219/$N$329</f>
        <v>0</v>
      </c>
      <c r="K219" s="153">
        <f>N219/$N$329</f>
        <v>0.99873999999999996</v>
      </c>
      <c r="L219" s="145" t="str">
        <f>IF(K219&gt;$O$326,$N$327,IF(K219&gt;$O$325,$N$326,$N$325))</f>
        <v>C</v>
      </c>
      <c r="N219" s="112">
        <f t="shared" si="9"/>
        <v>29936016.120000001</v>
      </c>
      <c r="O219" s="112">
        <f>VLOOKUP(A219,'PLANILHA S DESONERAÇÃO'!$A$11:$J$458,7,FALSE)</f>
        <v>46.63</v>
      </c>
      <c r="Q219" s="176"/>
      <c r="R219" s="178"/>
      <c r="S219" s="178"/>
    </row>
    <row r="220" spans="1:19" ht="45" x14ac:dyDescent="0.25">
      <c r="A220" s="142" t="str">
        <f>'PLANILHA S DESONERAÇÃO'!A112</f>
        <v>1.4.1.15</v>
      </c>
      <c r="B220" s="145">
        <f>VLOOKUP(A220,'PLANILHA S DESONERAÇÃO'!$A$12:$J$458,2,FALSE)</f>
        <v>86922</v>
      </c>
      <c r="C220" s="149" t="str">
        <f>VLOOKUP(A220,'PLANILHA S DESONERAÇÃO'!$A$12:$J$458,4,FALSE)</f>
        <v>TANQUE DE LOUÇA BRANCA SUSPENSO, 18L OU EQUIVALENTE, INCLUSO SIFÃO TIPO GARRAFA EM METAL CROMADO, VÁLVULA METÁLICA E TORNEIRA DE METAL CROMADO PADRÃO MÉDIO - FORNECIMENTO E INSTALAÇÃO. AF_01/2020</v>
      </c>
      <c r="D220" s="145" t="str">
        <f>VLOOKUP(A220,'PLANILHA S DESONERAÇÃO'!$A$12:$J$458,3,FALSE)</f>
        <v>SINAPI</v>
      </c>
      <c r="E220" s="145"/>
      <c r="F220" s="145" t="str">
        <f>VLOOKUP(A220,'PLANILHA S DESONERAÇÃO'!$A$12:$J$458,5,FALSE)</f>
        <v>UN</v>
      </c>
      <c r="G220" s="145">
        <f>VLOOKUP(A220,'PLANILHA S DESONERAÇÃO'!$A$11:$J$458,6,FALSE)</f>
        <v>1</v>
      </c>
      <c r="H220" s="158">
        <f>VLOOKUP(A220,'PLANILHA S DESONERAÇÃO'!$A$12:$J$458,9,FALSE)</f>
        <v>1020.75</v>
      </c>
      <c r="I220" s="158">
        <f>SUMIF('PLANILHA S DESONERAÇÃO'!$B$11:$B$458,B220,'PLANILHA S DESONERAÇÃO'!$J$11:$J$458)</f>
        <v>1020.75</v>
      </c>
      <c r="J220" s="439">
        <f>I220/$N$329</f>
        <v>0</v>
      </c>
      <c r="K220" s="153">
        <f>N220/$N$329</f>
        <v>0.99877000000000005</v>
      </c>
      <c r="L220" s="145" t="str">
        <f>IF(K220&gt;$O$326,$N$327,IF(K220&gt;$O$325,$N$326,$N$325))</f>
        <v>C</v>
      </c>
      <c r="N220" s="112">
        <f t="shared" si="9"/>
        <v>29937036.870000001</v>
      </c>
      <c r="O220" s="112">
        <f>VLOOKUP(A220,'PLANILHA S DESONERAÇÃO'!$A$11:$J$458,7,FALSE)</f>
        <v>819.75</v>
      </c>
      <c r="Q220" s="176"/>
      <c r="R220" s="178"/>
      <c r="S220" s="178"/>
    </row>
    <row r="221" spans="1:19" x14ac:dyDescent="0.25">
      <c r="A221" s="142" t="str">
        <f>'PLANILHA S DESONERAÇÃO'!A360</f>
        <v>1.5.3.11</v>
      </c>
      <c r="B221" s="145" t="str">
        <f>VLOOKUP(A221,'PLANILHA S DESONERAÇÃO'!$A$12:$J$458,2,FALSE)</f>
        <v>I048041</v>
      </c>
      <c r="C221" s="149" t="str">
        <f>VLOOKUP(A221,'PLANILHA S DESONERAÇÃO'!$A$12:$J$458,4,FALSE)</f>
        <v>PARA-RAIOS POLIMERICO 12KV - 10KA COM SUPORTE</v>
      </c>
      <c r="D221" s="145" t="str">
        <f>VLOOKUP(A221,'PLANILHA S DESONERAÇÃO'!$A$12:$J$458,3,FALSE)</f>
        <v>DER-ES</v>
      </c>
      <c r="E221" s="145"/>
      <c r="F221" s="145" t="str">
        <f>VLOOKUP(A221,'PLANILHA S DESONERAÇÃO'!$A$12:$J$458,5,FALSE)</f>
        <v>UN</v>
      </c>
      <c r="G221" s="145">
        <f>VLOOKUP(A221,'PLANILHA S DESONERAÇÃO'!$A$11:$J$458,6,FALSE)</f>
        <v>3</v>
      </c>
      <c r="H221" s="158">
        <f>VLOOKUP(A221,'PLANILHA S DESONERAÇÃO'!$A$12:$J$458,9,FALSE)</f>
        <v>332.06</v>
      </c>
      <c r="I221" s="158">
        <f>SUMIF('PLANILHA S DESONERAÇÃO'!$B$11:$B$458,B221,'PLANILHA S DESONERAÇÃO'!$J$11:$J$458)</f>
        <v>996.18</v>
      </c>
      <c r="J221" s="439">
        <f>I221/$N$329</f>
        <v>0</v>
      </c>
      <c r="K221" s="153">
        <f>N221/$N$329</f>
        <v>0.99880000000000002</v>
      </c>
      <c r="L221" s="145" t="str">
        <f>IF(K221&gt;$O$326,$N$327,IF(K221&gt;$O$325,$N$326,$N$325))</f>
        <v>C</v>
      </c>
      <c r="N221" s="112">
        <f t="shared" si="9"/>
        <v>29938033.050000001</v>
      </c>
      <c r="O221" s="112">
        <f>VLOOKUP(A221,'PLANILHA S DESONERAÇÃO'!$A$11:$J$458,7,FALSE)</f>
        <v>266.67</v>
      </c>
      <c r="Q221" s="176"/>
      <c r="R221" s="178"/>
      <c r="S221" s="178"/>
    </row>
    <row r="222" spans="1:19" ht="22.5" x14ac:dyDescent="0.25">
      <c r="A222" s="142" t="str">
        <f>'PLANILHA S DESONERAÇÃO'!A408</f>
        <v>1.5.5.19</v>
      </c>
      <c r="B222" s="145">
        <f>VLOOKUP(A222,'PLANILHA S DESONERAÇÃO'!$A$12:$J$458,2,FALSE)</f>
        <v>160812</v>
      </c>
      <c r="C222" s="149" t="str">
        <f>VLOOKUP(A222,'PLANILHA S DESONERAÇÃO'!$A$12:$J$458,4,FALSE)</f>
        <v>Fornecimento e instalação de Mini Rack de Parede Padrão 19" - 16 U´s x 570mm</v>
      </c>
      <c r="D222" s="145" t="str">
        <f>VLOOKUP(A222,'PLANILHA S DESONERAÇÃO'!$A$12:$J$458,3,FALSE)</f>
        <v>DER-ES</v>
      </c>
      <c r="E222" s="145"/>
      <c r="F222" s="145" t="str">
        <f>VLOOKUP(A222,'PLANILHA S DESONERAÇÃO'!$A$12:$J$458,5,FALSE)</f>
        <v>und</v>
      </c>
      <c r="G222" s="145">
        <f>VLOOKUP(A222,'PLANILHA S DESONERAÇÃO'!$A$11:$J$458,6,FALSE)</f>
        <v>1</v>
      </c>
      <c r="H222" s="158">
        <f>VLOOKUP(A222,'PLANILHA S DESONERAÇÃO'!$A$12:$J$458,9,FALSE)</f>
        <v>985.95</v>
      </c>
      <c r="I222" s="158">
        <f>SUMIF('PLANILHA S DESONERAÇÃO'!$B$11:$B$458,B222,'PLANILHA S DESONERAÇÃO'!$J$11:$J$458)</f>
        <v>985.95</v>
      </c>
      <c r="J222" s="439">
        <f>I222/$N$329</f>
        <v>0</v>
      </c>
      <c r="K222" s="153">
        <f>N222/$N$329</f>
        <v>0.99883999999999995</v>
      </c>
      <c r="L222" s="145" t="str">
        <f>IF(K222&gt;$O$326,$N$327,IF(K222&gt;$O$325,$N$326,$N$325))</f>
        <v>C</v>
      </c>
      <c r="N222" s="112">
        <f t="shared" si="9"/>
        <v>29939019</v>
      </c>
      <c r="O222" s="112">
        <f>VLOOKUP(A222,'PLANILHA S DESONERAÇÃO'!$A$11:$J$458,7,FALSE)</f>
        <v>791.8</v>
      </c>
      <c r="Q222" s="176"/>
      <c r="R222" s="178"/>
      <c r="S222" s="178"/>
    </row>
    <row r="223" spans="1:19" ht="22.5" x14ac:dyDescent="0.25">
      <c r="A223" s="142" t="str">
        <f>'PLANILHA S DESONERAÇÃO'!A244</f>
        <v>1.4.11.2</v>
      </c>
      <c r="B223" s="145">
        <f>VLOOKUP(A223,'PLANILHA S DESONERAÇÃO'!$A$12:$J$458,2,FALSE)</f>
        <v>160606</v>
      </c>
      <c r="C223" s="149" t="str">
        <f>VLOOKUP(A223,'PLANILHA S DESONERAÇÃO'!$A$12:$J$458,4,FALSE)</f>
        <v>Extintor de incêndio de gás carbônico CO2 5 B:C (6 Kg), inclusive suporte para fixação, EXCLUSIVE placa sinalizadora em PVC fotoluminescente</v>
      </c>
      <c r="D223" s="145" t="str">
        <f>VLOOKUP(A223,'PLANILHA S DESONERAÇÃO'!$A$12:$J$458,3,FALSE)</f>
        <v>DER-ES</v>
      </c>
      <c r="E223" s="145"/>
      <c r="F223" s="145" t="str">
        <f>VLOOKUP(A223,'PLANILHA S DESONERAÇÃO'!$A$12:$J$458,5,FALSE)</f>
        <v>und</v>
      </c>
      <c r="G223" s="145">
        <f>VLOOKUP(A223,'PLANILHA S DESONERAÇÃO'!$A$11:$J$458,6,FALSE)</f>
        <v>1</v>
      </c>
      <c r="H223" s="158">
        <f>VLOOKUP(A223,'PLANILHA S DESONERAÇÃO'!$A$12:$J$458,9,FALSE)</f>
        <v>968.3</v>
      </c>
      <c r="I223" s="158">
        <f>SUMIF('PLANILHA S DESONERAÇÃO'!$B$11:$B$458,B223,'PLANILHA S DESONERAÇÃO'!$J$11:$J$458)</f>
        <v>968.3</v>
      </c>
      <c r="J223" s="439">
        <f>I223/$N$329</f>
        <v>0</v>
      </c>
      <c r="K223" s="153">
        <f>N223/$N$329</f>
        <v>0.99887000000000004</v>
      </c>
      <c r="L223" s="145" t="str">
        <f>IF(K223&gt;$O$326,$N$327,IF(K223&gt;$O$325,$N$326,$N$325))</f>
        <v>C</v>
      </c>
      <c r="N223" s="112">
        <f t="shared" si="9"/>
        <v>29939987.300000001</v>
      </c>
      <c r="O223" s="112">
        <f>VLOOKUP(A223,'PLANILHA S DESONERAÇÃO'!$A$11:$J$458,7,FALSE)</f>
        <v>777.63</v>
      </c>
      <c r="Q223" s="176"/>
      <c r="R223" s="178"/>
      <c r="S223" s="178"/>
    </row>
    <row r="224" spans="1:19" ht="56.25" x14ac:dyDescent="0.25">
      <c r="A224" s="142" t="str">
        <f>'PLANILHA S DESONERAÇÃO'!A122</f>
        <v>1.4.2.8</v>
      </c>
      <c r="B224" s="145">
        <f>VLOOKUP(A224,'PLANILHA S DESONERAÇÃO'!$A$12:$J$458,2,FALSE)</f>
        <v>86941</v>
      </c>
      <c r="C224" s="149" t="str">
        <f>VLOOKUP(A224,'PLANILHA S DESONERAÇÃO'!$A$12:$J$458,4,FALSE)</f>
        <v>LAVATÓRIO LOUÇA BRANCA COM COLUNA, 45 X 55CM OU EQUIVALENTE, PADRÃO MÉDIO, INCLUSO SIFÃO TIPO GARRAFA, VÁLVULA E ENGATE FLEXÍVEL DE 40CM EM METAL CROMADO, COM TORNEIRA CROMADA DE MESA, PADRÃO MÉDIO - FORNECIMENTO E INSTALAÇÃO. AF_01/2020</v>
      </c>
      <c r="D224" s="145" t="str">
        <f>VLOOKUP(A224,'PLANILHA S DESONERAÇÃO'!$A$12:$J$458,3,FALSE)</f>
        <v>SINAPI</v>
      </c>
      <c r="E224" s="145"/>
      <c r="F224" s="145" t="str">
        <f>VLOOKUP(A224,'PLANILHA S DESONERAÇÃO'!$A$12:$J$458,5,FALSE)</f>
        <v>UN</v>
      </c>
      <c r="G224" s="145">
        <f>VLOOKUP(A224,'PLANILHA S DESONERAÇÃO'!$A$11:$J$458,6,FALSE)</f>
        <v>1</v>
      </c>
      <c r="H224" s="158">
        <f>VLOOKUP(A224,'PLANILHA S DESONERAÇÃO'!$A$12:$J$458,9,FALSE)</f>
        <v>948.26</v>
      </c>
      <c r="I224" s="158">
        <f>SUMIF('PLANILHA S DESONERAÇÃO'!$B$11:$B$458,B224,'PLANILHA S DESONERAÇÃO'!$J$11:$J$458)</f>
        <v>948.26</v>
      </c>
      <c r="J224" s="439">
        <f>I224/$N$329</f>
        <v>0</v>
      </c>
      <c r="K224" s="153">
        <f>N224/$N$329</f>
        <v>0.99890000000000001</v>
      </c>
      <c r="L224" s="145" t="str">
        <f>IF(K224&gt;$O$326,$N$327,IF(K224&gt;$O$325,$N$326,$N$325))</f>
        <v>C</v>
      </c>
      <c r="N224" s="112">
        <f t="shared" si="9"/>
        <v>29940935.559999999</v>
      </c>
      <c r="O224" s="112">
        <f>VLOOKUP(A224,'PLANILHA S DESONERAÇÃO'!$A$11:$J$458,7,FALSE)</f>
        <v>761.53</v>
      </c>
      <c r="Q224" s="176"/>
      <c r="R224" s="178"/>
      <c r="S224" s="178"/>
    </row>
    <row r="225" spans="1:19" ht="22.5" x14ac:dyDescent="0.25">
      <c r="A225" s="142" t="str">
        <f>'PLANILHA S DESONERAÇÃO'!A126</f>
        <v>1.4.2.12</v>
      </c>
      <c r="B225" s="145">
        <f>VLOOKUP(A225,'PLANILHA S DESONERAÇÃO'!$A$12:$J$458,2,FALSE)</f>
        <v>100868</v>
      </c>
      <c r="C225" s="149" t="str">
        <f>VLOOKUP(A225,'PLANILHA S DESONERAÇÃO'!$A$12:$J$458,4,FALSE)</f>
        <v>BARRA DE APOIO RETA, EM ACO INOX POLIDO, COMPRIMENTO 80 CM, FIXADA NA PAREDE - FORNECIMENTO E INSTALAÇÃO. AF_01/2020</v>
      </c>
      <c r="D225" s="145" t="str">
        <f>VLOOKUP(A225,'PLANILHA S DESONERAÇÃO'!$A$12:$J$458,3,FALSE)</f>
        <v>SINAPI</v>
      </c>
      <c r="E225" s="145"/>
      <c r="F225" s="145" t="str">
        <f>VLOOKUP(A225,'PLANILHA S DESONERAÇÃO'!$A$12:$J$458,5,FALSE)</f>
        <v>UN</v>
      </c>
      <c r="G225" s="145">
        <f>VLOOKUP(A225,'PLANILHA S DESONERAÇÃO'!$A$11:$J$458,6,FALSE)</f>
        <v>2</v>
      </c>
      <c r="H225" s="158">
        <f>VLOOKUP(A225,'PLANILHA S DESONERAÇÃO'!$A$12:$J$458,9,FALSE)</f>
        <v>452.12</v>
      </c>
      <c r="I225" s="158">
        <f>SUMIF('PLANILHA S DESONERAÇÃO'!$B$11:$B$458,B225,'PLANILHA S DESONERAÇÃO'!$J$11:$J$458)</f>
        <v>904.24</v>
      </c>
      <c r="J225" s="439">
        <f>I225/$N$329</f>
        <v>0</v>
      </c>
      <c r="K225" s="153">
        <f>N225/$N$329</f>
        <v>0.99892999999999998</v>
      </c>
      <c r="L225" s="145" t="str">
        <f>IF(K225&gt;$O$326,$N$327,IF(K225&gt;$O$325,$N$326,$N$325))</f>
        <v>C</v>
      </c>
      <c r="N225" s="112">
        <f t="shared" si="9"/>
        <v>29941839.800000001</v>
      </c>
      <c r="O225" s="112">
        <f>VLOOKUP(A225,'PLANILHA S DESONERAÇÃO'!$A$11:$J$458,7,FALSE)</f>
        <v>363.09</v>
      </c>
      <c r="Q225" s="176"/>
      <c r="R225" s="178"/>
      <c r="S225" s="178"/>
    </row>
    <row r="226" spans="1:19" ht="22.5" x14ac:dyDescent="0.25">
      <c r="A226" s="142" t="str">
        <f>'PLANILHA S DESONERAÇÃO'!A314</f>
        <v>1.5.2.5.3</v>
      </c>
      <c r="B226" s="145" t="str">
        <f>VLOOKUP(A226,'PLANILHA S DESONERAÇÃO'!$A$12:$J$458,2,FALSE)</f>
        <v>COMP-36</v>
      </c>
      <c r="C226" s="149" t="str">
        <f>VLOOKUP(A226,'PLANILHA S DESONERAÇÃO'!$A$12:$J$458,4,FALSE)</f>
        <v>Luminária tipo pétala em LED 150 W E Braço curvo com sapata para fixação de luminária pública. 1500mm.</v>
      </c>
      <c r="D226" s="145" t="str">
        <f>VLOOKUP(A226,'PLANILHA S DESONERAÇÃO'!$A$12:$J$458,3,FALSE)</f>
        <v>Composições Próprias</v>
      </c>
      <c r="E226" s="145"/>
      <c r="F226" s="145" t="str">
        <f>VLOOKUP(A226,'PLANILHA S DESONERAÇÃO'!$A$12:$J$458,5,FALSE)</f>
        <v>un</v>
      </c>
      <c r="G226" s="145">
        <f>VLOOKUP(A226,'PLANILHA S DESONERAÇÃO'!$A$11:$J$458,6,FALSE)</f>
        <v>1</v>
      </c>
      <c r="H226" s="158">
        <f>VLOOKUP(A226,'PLANILHA S DESONERAÇÃO'!$A$12:$J$458,9,FALSE)</f>
        <v>869.78</v>
      </c>
      <c r="I226" s="158">
        <f>SUMIF('PLANILHA S DESONERAÇÃO'!$B$11:$B$458,B226,'PLANILHA S DESONERAÇÃO'!$J$11:$J$458)</f>
        <v>869.78</v>
      </c>
      <c r="J226" s="439">
        <f>I226/$N$329</f>
        <v>0</v>
      </c>
      <c r="K226" s="153">
        <f>N226/$N$329</f>
        <v>0.99895999999999996</v>
      </c>
      <c r="L226" s="145" t="str">
        <f>IF(K226&gt;$O$326,$N$327,IF(K226&gt;$O$325,$N$326,$N$325))</f>
        <v>C</v>
      </c>
      <c r="N226" s="112">
        <f t="shared" si="9"/>
        <v>29942709.579999998</v>
      </c>
      <c r="O226" s="112">
        <f>VLOOKUP(A226,'PLANILHA S DESONERAÇÃO'!$A$11:$J$458,7,FALSE)</f>
        <v>698.51</v>
      </c>
      <c r="Q226" s="176"/>
      <c r="R226" s="178"/>
      <c r="S226" s="178"/>
    </row>
    <row r="227" spans="1:19" ht="22.5" x14ac:dyDescent="0.25">
      <c r="A227" s="142" t="str">
        <f>'PLANILHA S DESONERAÇÃO'!A416</f>
        <v>1.5.5.27</v>
      </c>
      <c r="B227" s="145" t="str">
        <f>VLOOKUP(A227,'PLANILHA S DESONERAÇÃO'!$A$12:$J$458,2,FALSE)</f>
        <v>COMP-57</v>
      </c>
      <c r="C227" s="149" t="str">
        <f>VLOOKUP(A227,'PLANILHA S DESONERAÇÃO'!$A$12:$J$458,4,FALSE)</f>
        <v>Fornecimento e Instalação de DIO 24FO Distribuidor interno [optico SC MM 62.5/125 GAVETA 19" 1U</v>
      </c>
      <c r="D227" s="145" t="str">
        <f>VLOOKUP(A227,'PLANILHA S DESONERAÇÃO'!$A$12:$J$458,3,FALSE)</f>
        <v>Composições Próprias</v>
      </c>
      <c r="E227" s="145"/>
      <c r="F227" s="145" t="str">
        <f>VLOOKUP(A227,'PLANILHA S DESONERAÇÃO'!$A$12:$J$458,5,FALSE)</f>
        <v>UN</v>
      </c>
      <c r="G227" s="145">
        <f>VLOOKUP(A227,'PLANILHA S DESONERAÇÃO'!$A$11:$J$458,6,FALSE)</f>
        <v>1</v>
      </c>
      <c r="H227" s="158">
        <f>VLOOKUP(A227,'PLANILHA S DESONERAÇÃO'!$A$12:$J$458,9,FALSE)</f>
        <v>853.46</v>
      </c>
      <c r="I227" s="158">
        <f>SUMIF('PLANILHA S DESONERAÇÃO'!$B$11:$B$458,B227,'PLANILHA S DESONERAÇÃO'!$J$11:$J$458)</f>
        <v>853.46</v>
      </c>
      <c r="J227" s="439">
        <f>I227/$N$329</f>
        <v>0</v>
      </c>
      <c r="K227" s="153">
        <f>N227/$N$329</f>
        <v>0.99899000000000004</v>
      </c>
      <c r="L227" s="145" t="str">
        <f>IF(K227&gt;$O$326,$N$327,IF(K227&gt;$O$325,$N$326,$N$325))</f>
        <v>C</v>
      </c>
      <c r="N227" s="112">
        <f t="shared" si="9"/>
        <v>29943563.039999999</v>
      </c>
      <c r="O227" s="112">
        <f>VLOOKUP(A227,'PLANILHA S DESONERAÇÃO'!$A$11:$J$458,7,FALSE)</f>
        <v>685.4</v>
      </c>
      <c r="Q227" s="176"/>
      <c r="R227" s="178"/>
      <c r="S227" s="178"/>
    </row>
    <row r="228" spans="1:19" ht="45" x14ac:dyDescent="0.25">
      <c r="A228" s="142" t="str">
        <f>'PLANILHA S DESONERAÇÃO'!A190</f>
        <v>1.4.8.4</v>
      </c>
      <c r="B228" s="145">
        <f>VLOOKUP(A228,'PLANILHA S DESONERAÇÃO'!$A$12:$J$458,2,FALSE)</f>
        <v>87273</v>
      </c>
      <c r="C228" s="149" t="str">
        <f>VLOOKUP(A228,'PLANILHA S DESONERAÇÃO'!$A$12:$J$458,4,FALSE)</f>
        <v>REVESTIMENTO CERÂMICO PARA PAREDES INTERNAS COM PLACAS TIPO ESMALTADA EXTRA DE DIMENSÕES 33X45 CM APLICADAS EM AMBIENTES DE ÁREA MAIOR QUE 5 M² NA ALTURA INTEIRA DAS PAREDES. AF_06/2014</v>
      </c>
      <c r="D228" s="145" t="str">
        <f>VLOOKUP(A228,'PLANILHA S DESONERAÇÃO'!$A$12:$J$458,3,FALSE)</f>
        <v>SINAPI</v>
      </c>
      <c r="E228" s="145"/>
      <c r="F228" s="145" t="str">
        <f>VLOOKUP(A228,'PLANILHA S DESONERAÇÃO'!$A$12:$J$458,5,FALSE)</f>
        <v>M2</v>
      </c>
      <c r="G228" s="145">
        <f>VLOOKUP(A228,'PLANILHA S DESONERAÇÃO'!$A$11:$J$458,6,FALSE)</f>
        <v>9.33</v>
      </c>
      <c r="H228" s="158">
        <f>VLOOKUP(A228,'PLANILHA S DESONERAÇÃO'!$A$12:$J$458,9,FALSE)</f>
        <v>89.74</v>
      </c>
      <c r="I228" s="158">
        <f>SUMIF('PLANILHA S DESONERAÇÃO'!$B$11:$B$458,B228,'PLANILHA S DESONERAÇÃO'!$J$11:$J$458)</f>
        <v>837.27</v>
      </c>
      <c r="J228" s="439">
        <f>I228/$N$329</f>
        <v>0</v>
      </c>
      <c r="K228" s="153">
        <f>N228/$N$329</f>
        <v>0.99902000000000002</v>
      </c>
      <c r="L228" s="145" t="str">
        <f>IF(K228&gt;$O$326,$N$327,IF(K228&gt;$O$325,$N$326,$N$325))</f>
        <v>C</v>
      </c>
      <c r="N228" s="112">
        <f t="shared" si="9"/>
        <v>29944400.309999999</v>
      </c>
      <c r="O228" s="112">
        <f>VLOOKUP(A228,'PLANILHA S DESONERAÇÃO'!$A$11:$J$458,7,FALSE)</f>
        <v>72.069999999999993</v>
      </c>
      <c r="Q228" s="176"/>
      <c r="R228" s="178"/>
      <c r="S228" s="178"/>
    </row>
    <row r="229" spans="1:19" ht="33.75" x14ac:dyDescent="0.25">
      <c r="A229" s="142" t="str">
        <f>'PLANILHA S DESONERAÇÃO'!A181</f>
        <v>1.4.7.8</v>
      </c>
      <c r="B229" s="145">
        <f>VLOOKUP(A229,'PLANILHA S DESONERAÇÃO'!$A$12:$J$458,2,FALSE)</f>
        <v>101965</v>
      </c>
      <c r="C229" s="149" t="str">
        <f>VLOOKUP(A229,'PLANILHA S DESONERAÇÃO'!$A$12:$J$458,4,FALSE)</f>
        <v>PEITORIL LINEAR EM GRANITO OU MÁRMORE, L = 15CM, COMPRIMENTO DE ATÉ 2M, ASSENTADO COM ARGAMASSA 1:6 COM ADITIVO. AF_11/2020</v>
      </c>
      <c r="D229" s="145" t="str">
        <f>VLOOKUP(A229,'PLANILHA S DESONERAÇÃO'!$A$12:$J$458,3,FALSE)</f>
        <v>SINAPI</v>
      </c>
      <c r="E229" s="145"/>
      <c r="F229" s="145" t="str">
        <f>VLOOKUP(A229,'PLANILHA S DESONERAÇÃO'!$A$12:$J$458,5,FALSE)</f>
        <v>M</v>
      </c>
      <c r="G229" s="145">
        <f>VLOOKUP(A229,'PLANILHA S DESONERAÇÃO'!$A$11:$J$458,6,FALSE)</f>
        <v>4.5</v>
      </c>
      <c r="H229" s="158">
        <f>VLOOKUP(A229,'PLANILHA S DESONERAÇÃO'!$A$12:$J$458,9,FALSE)</f>
        <v>99.72</v>
      </c>
      <c r="I229" s="158">
        <f>SUMIF('PLANILHA S DESONERAÇÃO'!$B$11:$B$458,B229,'PLANILHA S DESONERAÇÃO'!$J$11:$J$458)</f>
        <v>807.73</v>
      </c>
      <c r="J229" s="439">
        <f>I229/$N$329</f>
        <v>0</v>
      </c>
      <c r="K229" s="153">
        <f>N229/$N$329</f>
        <v>0.99904000000000004</v>
      </c>
      <c r="L229" s="145" t="str">
        <f>IF(K229&gt;$O$326,$N$327,IF(K229&gt;$O$325,$N$326,$N$325))</f>
        <v>C</v>
      </c>
      <c r="N229" s="112">
        <f t="shared" si="9"/>
        <v>29945208.039999999</v>
      </c>
      <c r="O229" s="112">
        <f>VLOOKUP(A229,'PLANILHA S DESONERAÇÃO'!$A$11:$J$458,7,FALSE)</f>
        <v>80.08</v>
      </c>
      <c r="Q229" s="176"/>
      <c r="R229" s="178"/>
      <c r="S229" s="178"/>
    </row>
    <row r="230" spans="1:19" ht="22.5" x14ac:dyDescent="0.25">
      <c r="A230" s="142" t="str">
        <f>'PLANILHA S DESONERAÇÃO'!A21</f>
        <v>1.1.1.7</v>
      </c>
      <c r="B230" s="145">
        <f>VLOOKUP(A230,'PLANILHA S DESONERAÇÃO'!$A$12:$J$458,2,FALSE)</f>
        <v>200576</v>
      </c>
      <c r="C230" s="149" t="str">
        <f>VLOOKUP(A230,'PLANILHA S DESONERAÇÃO'!$A$12:$J$458,4,FALSE)</f>
        <v>Placa para inauguração de obra em alumínio polido e=4mm, dimensões 40 x 50 cm, gravação em baixo relevo, inclusive pintura e fixação</v>
      </c>
      <c r="D230" s="145" t="str">
        <f>VLOOKUP(A230,'PLANILHA S DESONERAÇÃO'!$A$12:$J$458,3,FALSE)</f>
        <v>DER-ES</v>
      </c>
      <c r="E230" s="145"/>
      <c r="F230" s="145" t="str">
        <f>VLOOKUP(A230,'PLANILHA S DESONERAÇÃO'!$A$12:$J$458,5,FALSE)</f>
        <v>und</v>
      </c>
      <c r="G230" s="145">
        <f>VLOOKUP(A230,'PLANILHA S DESONERAÇÃO'!$A$11:$J$458,6,FALSE)</f>
        <v>1</v>
      </c>
      <c r="H230" s="158">
        <f>VLOOKUP(A230,'PLANILHA S DESONERAÇÃO'!$A$12:$J$458,9,FALSE)</f>
        <v>806.11</v>
      </c>
      <c r="I230" s="158">
        <f>SUMIF('PLANILHA S DESONERAÇÃO'!$B$11:$B$458,B230,'PLANILHA S DESONERAÇÃO'!$J$11:$J$458)</f>
        <v>806.11</v>
      </c>
      <c r="J230" s="439">
        <f>I230/$N$329</f>
        <v>0</v>
      </c>
      <c r="K230" s="153">
        <f>N230/$N$329</f>
        <v>0.99907000000000001</v>
      </c>
      <c r="L230" s="145" t="str">
        <f>IF(K230&gt;$O$326,$N$327,IF(K230&gt;$O$325,$N$326,$N$325))</f>
        <v>C</v>
      </c>
      <c r="N230" s="112">
        <f t="shared" si="9"/>
        <v>29946014.149999999</v>
      </c>
      <c r="O230" s="112">
        <f>VLOOKUP(A230,'PLANILHA S DESONERAÇÃO'!$A$11:$J$458,7,FALSE)</f>
        <v>647.37</v>
      </c>
      <c r="Q230" s="176"/>
      <c r="R230" s="178"/>
      <c r="S230" s="178"/>
    </row>
    <row r="231" spans="1:19" ht="33.75" x14ac:dyDescent="0.25">
      <c r="A231" s="142" t="str">
        <f>'PLANILHA S DESONERAÇÃO'!A162</f>
        <v>1.4.6.1</v>
      </c>
      <c r="B231" s="145">
        <f>VLOOKUP(A231,'PLANILHA S DESONERAÇÃO'!$A$12:$J$458,2,FALSE)</f>
        <v>103332</v>
      </c>
      <c r="C231" s="149" t="str">
        <f>VLOOKUP(A231,'PLANILHA S DESONERAÇÃO'!$A$12:$J$458,4,FALSE)</f>
        <v>ALVENARIA DE VEDAÇÃO DE BLOCOS CERÂMICOS FURADOS NA HORIZONTAL DE 9X14X19 CM (ESPESSURA 9 CM) E ARGAMASSA DE ASSENTAMENTO COM PREPARO EM BETONEIRA. AF_12/2021</v>
      </c>
      <c r="D231" s="145" t="str">
        <f>VLOOKUP(A231,'PLANILHA S DESONERAÇÃO'!$A$12:$J$458,3,FALSE)</f>
        <v>SINAPI</v>
      </c>
      <c r="E231" s="145"/>
      <c r="F231" s="145" t="str">
        <f>VLOOKUP(A231,'PLANILHA S DESONERAÇÃO'!$A$12:$J$458,5,FALSE)</f>
        <v>M2</v>
      </c>
      <c r="G231" s="145">
        <f>VLOOKUP(A231,'PLANILHA S DESONERAÇÃO'!$A$11:$J$458,6,FALSE)</f>
        <v>5.85</v>
      </c>
      <c r="H231" s="158">
        <f>VLOOKUP(A231,'PLANILHA S DESONERAÇÃO'!$A$12:$J$458,9,FALSE)</f>
        <v>134.08000000000001</v>
      </c>
      <c r="I231" s="158">
        <f>SUMIF('PLANILHA S DESONERAÇÃO'!$B$11:$B$458,B231,'PLANILHA S DESONERAÇÃO'!$J$11:$J$458)</f>
        <v>784.37</v>
      </c>
      <c r="J231" s="439">
        <f>I231/$N$329</f>
        <v>0</v>
      </c>
      <c r="K231" s="153">
        <f>N231/$N$329</f>
        <v>0.99909999999999999</v>
      </c>
      <c r="L231" s="145" t="str">
        <f>IF(K231&gt;$O$326,$N$327,IF(K231&gt;$O$325,$N$326,$N$325))</f>
        <v>C</v>
      </c>
      <c r="N231" s="112">
        <f t="shared" si="9"/>
        <v>29946798.52</v>
      </c>
      <c r="O231" s="112">
        <f>VLOOKUP(A231,'PLANILHA S DESONERAÇÃO'!$A$11:$J$458,7,FALSE)</f>
        <v>107.68</v>
      </c>
      <c r="Q231" s="176"/>
      <c r="R231" s="178"/>
      <c r="S231" s="178"/>
    </row>
    <row r="232" spans="1:19" ht="33.75" x14ac:dyDescent="0.25">
      <c r="A232" s="142" t="str">
        <f>'PLANILHA S DESONERAÇÃO'!A324</f>
        <v>1.5.2.6.3</v>
      </c>
      <c r="B232" s="145">
        <f>VLOOKUP(A232,'PLANILHA S DESONERAÇÃO'!$A$12:$J$458,2,FALSE)</f>
        <v>151002</v>
      </c>
      <c r="C232" s="149" t="str">
        <f>VLOOKUP(A232,'PLANILHA S DESONERAÇÃO'!$A$12:$J$458,4,FALSE)</f>
        <v>Caixa de passagem de alvenaria de blocos cerâmicos 10 furos 10x20x20cm dimensões de 50x50x50cm, com revestimento interno em chapisco e reboco, tampa de concreto esp.5cm e lastro de brita 5 cm</v>
      </c>
      <c r="D232" s="145" t="str">
        <f>VLOOKUP(A232,'PLANILHA S DESONERAÇÃO'!$A$12:$J$458,3,FALSE)</f>
        <v>DER-ES</v>
      </c>
      <c r="E232" s="145"/>
      <c r="F232" s="145" t="str">
        <f>VLOOKUP(A232,'PLANILHA S DESONERAÇÃO'!$A$12:$J$458,5,FALSE)</f>
        <v>und</v>
      </c>
      <c r="G232" s="145">
        <f>VLOOKUP(A232,'PLANILHA S DESONERAÇÃO'!$A$11:$J$458,6,FALSE)</f>
        <v>2</v>
      </c>
      <c r="H232" s="158">
        <f>VLOOKUP(A232,'PLANILHA S DESONERAÇÃO'!$A$12:$J$458,9,FALSE)</f>
        <v>376.25</v>
      </c>
      <c r="I232" s="158">
        <f>SUMIF('PLANILHA S DESONERAÇÃO'!$B$11:$B$458,B232,'PLANILHA S DESONERAÇÃO'!$J$11:$J$458)</f>
        <v>752.5</v>
      </c>
      <c r="J232" s="439">
        <f>I232/$N$329</f>
        <v>0</v>
      </c>
      <c r="K232" s="153">
        <f>N232/$N$329</f>
        <v>0.99912000000000001</v>
      </c>
      <c r="L232" s="145" t="str">
        <f>IF(K232&gt;$O$326,$N$327,IF(K232&gt;$O$325,$N$326,$N$325))</f>
        <v>C</v>
      </c>
      <c r="N232" s="112">
        <f t="shared" si="9"/>
        <v>29947551.02</v>
      </c>
      <c r="O232" s="112">
        <f>VLOOKUP(A232,'PLANILHA S DESONERAÇÃO'!$A$11:$J$458,7,FALSE)</f>
        <v>302.16000000000003</v>
      </c>
      <c r="Q232" s="176"/>
      <c r="R232" s="178"/>
      <c r="S232" s="178"/>
    </row>
    <row r="233" spans="1:19" ht="33.75" x14ac:dyDescent="0.25">
      <c r="A233" s="142" t="str">
        <f>'PLANILHA S DESONERAÇÃO'!A377</f>
        <v>1.5.4.11</v>
      </c>
      <c r="B233" s="145">
        <f>VLOOKUP(A233,'PLANILHA S DESONERAÇÃO'!$A$12:$J$458,2,FALSE)</f>
        <v>160313</v>
      </c>
      <c r="C233" s="149" t="str">
        <f>VLOOKUP(A233,'PLANILHA S DESONERAÇÃO'!$A$12:$J$458,4,FALSE)</f>
        <v>Fixador universal latão estanhado p/ cabos 16 a 70 mm2 ref. 5024, incl. parafuso sextavado M6x45mm, arruela lisa 1/4", bucha nº8, vedação dos furos c/ poliuretano ref. 5905, marca de ref. Termotécnica ou equivalente</v>
      </c>
      <c r="D233" s="145" t="str">
        <f>VLOOKUP(A233,'PLANILHA S DESONERAÇÃO'!$A$12:$J$458,3,FALSE)</f>
        <v>DER-ES</v>
      </c>
      <c r="E233" s="145"/>
      <c r="F233" s="145" t="str">
        <f>VLOOKUP(A233,'PLANILHA S DESONERAÇÃO'!$A$12:$J$458,5,FALSE)</f>
        <v>und</v>
      </c>
      <c r="G233" s="145">
        <f>VLOOKUP(A233,'PLANILHA S DESONERAÇÃO'!$A$11:$J$458,6,FALSE)</f>
        <v>10</v>
      </c>
      <c r="H233" s="158">
        <f>VLOOKUP(A233,'PLANILHA S DESONERAÇÃO'!$A$12:$J$458,9,FALSE)</f>
        <v>74.38</v>
      </c>
      <c r="I233" s="158">
        <f>SUMIF('PLANILHA S DESONERAÇÃO'!$B$11:$B$458,B233,'PLANILHA S DESONERAÇÃO'!$J$11:$J$458)</f>
        <v>743.8</v>
      </c>
      <c r="J233" s="439">
        <f>I233/$N$329</f>
        <v>0</v>
      </c>
      <c r="K233" s="153">
        <f>N233/$N$329</f>
        <v>0.99914999999999998</v>
      </c>
      <c r="L233" s="145" t="str">
        <f>IF(K233&gt;$O$326,$N$327,IF(K233&gt;$O$325,$N$326,$N$325))</f>
        <v>C</v>
      </c>
      <c r="N233" s="112">
        <f t="shared" si="9"/>
        <v>29948294.82</v>
      </c>
      <c r="O233" s="112">
        <f>VLOOKUP(A233,'PLANILHA S DESONERAÇÃO'!$A$11:$J$458,7,FALSE)</f>
        <v>59.73</v>
      </c>
      <c r="Q233" s="176"/>
      <c r="R233" s="178"/>
      <c r="S233" s="178"/>
    </row>
    <row r="234" spans="1:19" ht="33.75" x14ac:dyDescent="0.25">
      <c r="A234" s="142" t="str">
        <f>'PLANILHA S DESONERAÇÃO'!A336</f>
        <v>1.5.2.7.7</v>
      </c>
      <c r="B234" s="145">
        <f>VLOOKUP(A234,'PLANILHA S DESONERAÇÃO'!$A$12:$J$458,2,FALSE)</f>
        <v>101883</v>
      </c>
      <c r="C234" s="149" t="str">
        <f>VLOOKUP(A234,'PLANILHA S DESONERAÇÃO'!$A$12:$J$458,4,FALSE)</f>
        <v>QUADRO DE DISTRIBUIÇÃO DE ENERGIA EM CHAPA DE AÇO GALVANIZADO, DE EMBUTIR, COM BARRAMENTO TRIFÁSICO, PARA 18 DISJUNTORES DIN 100A - FORNECIMENTO E INSTALAÇÃO. AF_10/2020</v>
      </c>
      <c r="D234" s="145" t="str">
        <f>VLOOKUP(A234,'PLANILHA S DESONERAÇÃO'!$A$12:$J$458,3,FALSE)</f>
        <v>SINAPI</v>
      </c>
      <c r="E234" s="145"/>
      <c r="F234" s="145" t="str">
        <f>VLOOKUP(A234,'PLANILHA S DESONERAÇÃO'!$A$12:$J$458,5,FALSE)</f>
        <v>UN</v>
      </c>
      <c r="G234" s="145">
        <f>VLOOKUP(A234,'PLANILHA S DESONERAÇÃO'!$A$11:$J$458,6,FALSE)</f>
        <v>1</v>
      </c>
      <c r="H234" s="158">
        <f>VLOOKUP(A234,'PLANILHA S DESONERAÇÃO'!$A$12:$J$458,9,FALSE)</f>
        <v>743.65</v>
      </c>
      <c r="I234" s="158">
        <f>SUMIF('PLANILHA S DESONERAÇÃO'!$B$11:$B$458,B234,'PLANILHA S DESONERAÇÃO'!$J$11:$J$458)</f>
        <v>743.65</v>
      </c>
      <c r="J234" s="439">
        <f>I234/$N$329</f>
        <v>0</v>
      </c>
      <c r="K234" s="153">
        <f>N234/$N$329</f>
        <v>0.99917</v>
      </c>
      <c r="L234" s="145" t="str">
        <f>IF(K234&gt;$O$326,$N$327,IF(K234&gt;$O$325,$N$326,$N$325))</f>
        <v>C</v>
      </c>
      <c r="N234" s="112">
        <f t="shared" si="9"/>
        <v>29949038.469999999</v>
      </c>
      <c r="O234" s="112">
        <f>VLOOKUP(A234,'PLANILHA S DESONERAÇÃO'!$A$11:$J$458,7,FALSE)</f>
        <v>597.21</v>
      </c>
      <c r="Q234" s="176"/>
      <c r="R234" s="178"/>
      <c r="S234" s="178"/>
    </row>
    <row r="235" spans="1:19" ht="22.5" x14ac:dyDescent="0.25">
      <c r="A235" s="142" t="str">
        <f>'PLANILHA S DESONERAÇÃO'!A418</f>
        <v>1.5.5.29</v>
      </c>
      <c r="B235" s="145" t="str">
        <f>VLOOKUP(A235,'PLANILHA S DESONERAÇÃO'!$A$12:$J$458,2,FALSE)</f>
        <v>COMP-59</v>
      </c>
      <c r="C235" s="149" t="str">
        <f>VLOOKUP(A235,'PLANILHA S DESONERAÇÃO'!$A$12:$J$458,4,FALSE)</f>
        <v>Aterramento com haste de terra 5/8"x2.40m, cabo de cobre nú 25mm2</v>
      </c>
      <c r="D235" s="145" t="str">
        <f>VLOOKUP(A235,'PLANILHA S DESONERAÇÃO'!$A$12:$J$458,3,FALSE)</f>
        <v>Composições Próprias</v>
      </c>
      <c r="E235" s="145"/>
      <c r="F235" s="145" t="str">
        <f>VLOOKUP(A235,'PLANILHA S DESONERAÇÃO'!$A$12:$J$458,5,FALSE)</f>
        <v>und</v>
      </c>
      <c r="G235" s="145">
        <f>VLOOKUP(A235,'PLANILHA S DESONERAÇÃO'!$A$11:$J$458,6,FALSE)</f>
        <v>1</v>
      </c>
      <c r="H235" s="158">
        <f>VLOOKUP(A235,'PLANILHA S DESONERAÇÃO'!$A$12:$J$458,9,FALSE)</f>
        <v>740.66</v>
      </c>
      <c r="I235" s="158">
        <f>SUMIF('PLANILHA S DESONERAÇÃO'!$B$11:$B$458,B235,'PLANILHA S DESONERAÇÃO'!$J$11:$J$458)</f>
        <v>740.66</v>
      </c>
      <c r="J235" s="439">
        <f>I235/$N$329</f>
        <v>0</v>
      </c>
      <c r="K235" s="153">
        <f>N235/$N$329</f>
        <v>0.99919999999999998</v>
      </c>
      <c r="L235" s="145" t="str">
        <f>IF(K235&gt;$O$326,$N$327,IF(K235&gt;$O$325,$N$326,$N$325))</f>
        <v>C</v>
      </c>
      <c r="N235" s="112">
        <f t="shared" si="9"/>
        <v>29949779.129999999</v>
      </c>
      <c r="O235" s="112">
        <f>VLOOKUP(A235,'PLANILHA S DESONERAÇÃO'!$A$11:$J$458,7,FALSE)</f>
        <v>594.80999999999995</v>
      </c>
      <c r="Q235" s="176"/>
      <c r="R235" s="178"/>
      <c r="S235" s="178"/>
    </row>
    <row r="236" spans="1:19" ht="22.5" x14ac:dyDescent="0.25">
      <c r="A236" s="142" t="str">
        <f>'PLANILHA S DESONERAÇÃO'!A246</f>
        <v>1.4.11.4</v>
      </c>
      <c r="B236" s="145" t="str">
        <f>VLOOKUP(A236,'PLANILHA S DESONERAÇÃO'!$A$12:$J$458,2,FALSE)</f>
        <v>COMP-09</v>
      </c>
      <c r="C236" s="149" t="str">
        <f>VLOOKUP(A236,'PLANILHA S DESONERAÇÃO'!$A$12:$J$458,4,FALSE)</f>
        <v>EXTINTOR INCENDIO TP PO QUIMICO 8KG - FORNECIMENTO E INSTALACAO</v>
      </c>
      <c r="D236" s="145" t="str">
        <f>VLOOKUP(A236,'PLANILHA S DESONERAÇÃO'!$A$12:$J$458,3,FALSE)</f>
        <v>Composições Próprias</v>
      </c>
      <c r="E236" s="145"/>
      <c r="F236" s="145" t="str">
        <f>VLOOKUP(A236,'PLANILHA S DESONERAÇÃO'!$A$12:$J$458,5,FALSE)</f>
        <v>UN</v>
      </c>
      <c r="G236" s="145">
        <f>VLOOKUP(A236,'PLANILHA S DESONERAÇÃO'!$A$11:$J$458,6,FALSE)</f>
        <v>2</v>
      </c>
      <c r="H236" s="158">
        <f>VLOOKUP(A236,'PLANILHA S DESONERAÇÃO'!$A$12:$J$458,9,FALSE)</f>
        <v>361.71</v>
      </c>
      <c r="I236" s="158">
        <f>SUMIF('PLANILHA S DESONERAÇÃO'!$B$11:$B$458,B236,'PLANILHA S DESONERAÇÃO'!$J$11:$J$458)</f>
        <v>723.42</v>
      </c>
      <c r="J236" s="439">
        <f>I236/$N$329</f>
        <v>0</v>
      </c>
      <c r="K236" s="153">
        <f>N236/$N$329</f>
        <v>0.99922</v>
      </c>
      <c r="L236" s="145" t="str">
        <f>IF(K236&gt;$O$326,$N$327,IF(K236&gt;$O$325,$N$326,$N$325))</f>
        <v>C</v>
      </c>
      <c r="N236" s="112">
        <f t="shared" si="9"/>
        <v>29950502.550000001</v>
      </c>
      <c r="O236" s="112">
        <f>VLOOKUP(A236,'PLANILHA S DESONERAÇÃO'!$A$11:$J$458,7,FALSE)</f>
        <v>290.48</v>
      </c>
      <c r="Q236" s="176"/>
      <c r="R236" s="178"/>
      <c r="S236" s="178"/>
    </row>
    <row r="237" spans="1:19" x14ac:dyDescent="0.25">
      <c r="A237" s="142" t="str">
        <f>'PLANILHA S DESONERAÇÃO'!A351</f>
        <v>1.5.3.2</v>
      </c>
      <c r="B237" s="145">
        <f>VLOOKUP(A237,'PLANILHA S DESONERAÇÃO'!$A$12:$J$458,2,FALSE)</f>
        <v>151413</v>
      </c>
      <c r="C237" s="149" t="str">
        <f>VLOOKUP(A237,'PLANILHA S DESONERAÇÃO'!$A$12:$J$458,4,FALSE)</f>
        <v>Cabo de cobre nú, seção de 25.0 mm2</v>
      </c>
      <c r="D237" s="145" t="str">
        <f>VLOOKUP(A237,'PLANILHA S DESONERAÇÃO'!$A$12:$J$458,3,FALSE)</f>
        <v>DER-ES</v>
      </c>
      <c r="E237" s="145"/>
      <c r="F237" s="145" t="str">
        <f>VLOOKUP(A237,'PLANILHA S DESONERAÇÃO'!$A$12:$J$458,5,FALSE)</f>
        <v>m</v>
      </c>
      <c r="G237" s="145">
        <f>VLOOKUP(A237,'PLANILHA S DESONERAÇÃO'!$A$11:$J$458,6,FALSE)</f>
        <v>15</v>
      </c>
      <c r="H237" s="158">
        <f>VLOOKUP(A237,'PLANILHA S DESONERAÇÃO'!$A$12:$J$458,9,FALSE)</f>
        <v>46.48</v>
      </c>
      <c r="I237" s="158">
        <f>SUMIF('PLANILHA S DESONERAÇÃO'!$B$11:$B$458,B237,'PLANILHA S DESONERAÇÃO'!$J$11:$J$458)</f>
        <v>697.2</v>
      </c>
      <c r="J237" s="439">
        <f>I237/$N$329</f>
        <v>0</v>
      </c>
      <c r="K237" s="153">
        <f>N237/$N$329</f>
        <v>0.99924000000000002</v>
      </c>
      <c r="L237" s="145" t="str">
        <f>IF(K237&gt;$O$326,$N$327,IF(K237&gt;$O$325,$N$326,$N$325))</f>
        <v>C</v>
      </c>
      <c r="N237" s="112">
        <f t="shared" si="9"/>
        <v>29951199.75</v>
      </c>
      <c r="O237" s="112">
        <f>VLOOKUP(A237,'PLANILHA S DESONERAÇÃO'!$A$11:$J$458,7,FALSE)</f>
        <v>37.33</v>
      </c>
      <c r="Q237" s="176"/>
      <c r="R237" s="178"/>
      <c r="S237" s="178"/>
    </row>
    <row r="238" spans="1:19" ht="22.5" x14ac:dyDescent="0.25">
      <c r="A238" s="142" t="str">
        <f>'PLANILHA S DESONERAÇÃO'!A385</f>
        <v>1.5.4.19</v>
      </c>
      <c r="B238" s="145" t="str">
        <f>VLOOKUP(A238,'PLANILHA S DESONERAÇÃO'!$A$12:$J$458,2,FALSE)</f>
        <v>COMP-52</v>
      </c>
      <c r="C238" s="149" t="str">
        <f>VLOOKUP(A238,'PLANILHA S DESONERAÇÃO'!$A$12:$J$458,4,FALSE)</f>
        <v xml:space="preserve"> Caixa de equipotencialização 400x400x155mm – Em Aço ref: TEL-900, Termotécnica ou similar.</v>
      </c>
      <c r="D238" s="145" t="str">
        <f>VLOOKUP(A238,'PLANILHA S DESONERAÇÃO'!$A$12:$J$458,3,FALSE)</f>
        <v>Composições Próprias</v>
      </c>
      <c r="E238" s="145"/>
      <c r="F238" s="145" t="str">
        <f>VLOOKUP(A238,'PLANILHA S DESONERAÇÃO'!$A$12:$J$458,5,FALSE)</f>
        <v>und</v>
      </c>
      <c r="G238" s="145">
        <f>VLOOKUP(A238,'PLANILHA S DESONERAÇÃO'!$A$11:$J$458,6,FALSE)</f>
        <v>1</v>
      </c>
      <c r="H238" s="158">
        <f>VLOOKUP(A238,'PLANILHA S DESONERAÇÃO'!$A$12:$J$458,9,FALSE)</f>
        <v>691.29</v>
      </c>
      <c r="I238" s="158">
        <f>SUMIF('PLANILHA S DESONERAÇÃO'!$B$11:$B$458,B238,'PLANILHA S DESONERAÇÃO'!$J$11:$J$458)</f>
        <v>691.29</v>
      </c>
      <c r="J238" s="439">
        <f>I238/$N$329</f>
        <v>0</v>
      </c>
      <c r="K238" s="153">
        <f>N238/$N$329</f>
        <v>0.99926999999999999</v>
      </c>
      <c r="L238" s="145" t="str">
        <f>IF(K238&gt;$O$326,$N$327,IF(K238&gt;$O$325,$N$326,$N$325))</f>
        <v>C</v>
      </c>
      <c r="N238" s="112">
        <f t="shared" si="9"/>
        <v>29951891.039999999</v>
      </c>
      <c r="O238" s="112">
        <f>VLOOKUP(A238,'PLANILHA S DESONERAÇÃO'!$A$11:$J$458,7,FALSE)</f>
        <v>555.16</v>
      </c>
      <c r="Q238" s="176"/>
      <c r="R238" s="178"/>
      <c r="S238" s="178"/>
    </row>
    <row r="239" spans="1:19" x14ac:dyDescent="0.25">
      <c r="A239" s="142" t="str">
        <f>'PLANILHA S DESONERAÇÃO'!A247</f>
        <v>1.4.11.5</v>
      </c>
      <c r="B239" s="145">
        <f>VLOOKUP(A239,'PLANILHA S DESONERAÇÃO'!$A$12:$J$458,2,FALSE)</f>
        <v>919250</v>
      </c>
      <c r="C239" s="149" t="str">
        <f>VLOOKUP(A239,'PLANILHA S DESONERAÇÃO'!$A$12:$J$458,4,FALSE)</f>
        <v>Fornecimento e instalação de extintor de espuma 10 l</v>
      </c>
      <c r="D239" s="145" t="str">
        <f>VLOOKUP(A239,'PLANILHA S DESONERAÇÃO'!$A$12:$J$458,3,FALSE)</f>
        <v>SICRO</v>
      </c>
      <c r="E239" s="145"/>
      <c r="F239" s="145" t="str">
        <f>VLOOKUP(A239,'PLANILHA S DESONERAÇÃO'!$A$12:$J$458,5,FALSE)</f>
        <v>un</v>
      </c>
      <c r="G239" s="145">
        <f>VLOOKUP(A239,'PLANILHA S DESONERAÇÃO'!$A$11:$J$458,6,FALSE)</f>
        <v>1</v>
      </c>
      <c r="H239" s="158">
        <f>VLOOKUP(A239,'PLANILHA S DESONERAÇÃO'!$A$12:$J$458,9,FALSE)</f>
        <v>670.75</v>
      </c>
      <c r="I239" s="158">
        <f>SUMIF('PLANILHA S DESONERAÇÃO'!$B$11:$B$458,B239,'PLANILHA S DESONERAÇÃO'!$J$11:$J$458)</f>
        <v>670.75</v>
      </c>
      <c r="J239" s="439">
        <f>I239/$N$329</f>
        <v>0</v>
      </c>
      <c r="K239" s="153">
        <f>N239/$N$329</f>
        <v>0.99929000000000001</v>
      </c>
      <c r="L239" s="145" t="str">
        <f>IF(K239&gt;$O$326,$N$327,IF(K239&gt;$O$325,$N$326,$N$325))</f>
        <v>C</v>
      </c>
      <c r="N239" s="112">
        <f t="shared" si="9"/>
        <v>29952561.789999999</v>
      </c>
      <c r="O239" s="112">
        <f>VLOOKUP(A239,'PLANILHA S DESONERAÇÃO'!$A$11:$J$458,7,FALSE)</f>
        <v>538.66999999999996</v>
      </c>
      <c r="Q239" s="176"/>
      <c r="R239" s="178"/>
      <c r="S239" s="178"/>
    </row>
    <row r="240" spans="1:19" ht="33.75" x14ac:dyDescent="0.25">
      <c r="A240" s="142" t="str">
        <f>'PLANILHA S DESONERAÇÃO'!A243</f>
        <v>1.4.11.1</v>
      </c>
      <c r="B240" s="145">
        <f>VLOOKUP(A240,'PLANILHA S DESONERAÇÃO'!$A$12:$J$458,2,FALSE)</f>
        <v>37558</v>
      </c>
      <c r="C240" s="149" t="str">
        <f>VLOOKUP(A240,'PLANILHA S DESONERAÇÃO'!$A$12:$J$458,4,FALSE)</f>
        <v>PLACA DE SINALIZACAO DE SEGURANCA CONTRA INCENDIO, FOTOLUMINESCENTE, conforme projeto, (SIMBOLOS, CORES E PICTOGRAMAS CONFORME NBR 13434)</v>
      </c>
      <c r="D240" s="145" t="str">
        <f>VLOOKUP(A240,'PLANILHA S DESONERAÇÃO'!$A$12:$J$458,3,FALSE)</f>
        <v>SINAPI</v>
      </c>
      <c r="E240" s="145"/>
      <c r="F240" s="145" t="str">
        <f>VLOOKUP(A240,'PLANILHA S DESONERAÇÃO'!$A$12:$J$458,5,FALSE)</f>
        <v>UN</v>
      </c>
      <c r="G240" s="145">
        <f>VLOOKUP(A240,'PLANILHA S DESONERAÇÃO'!$A$11:$J$458,6,FALSE)</f>
        <v>16</v>
      </c>
      <c r="H240" s="158">
        <f>VLOOKUP(A240,'PLANILHA S DESONERAÇÃO'!$A$12:$J$458,9,FALSE)</f>
        <v>41.79</v>
      </c>
      <c r="I240" s="158">
        <f>SUMIF('PLANILHA S DESONERAÇÃO'!$B$11:$B$458,B240,'PLANILHA S DESONERAÇÃO'!$J$11:$J$458)</f>
        <v>668.64</v>
      </c>
      <c r="J240" s="439">
        <f>I240/$N$329</f>
        <v>0</v>
      </c>
      <c r="K240" s="153">
        <f>N240/$N$329</f>
        <v>0.99931000000000003</v>
      </c>
      <c r="L240" s="145" t="str">
        <f>IF(K240&gt;$O$326,$N$327,IF(K240&gt;$O$325,$N$326,$N$325))</f>
        <v>C</v>
      </c>
      <c r="N240" s="112">
        <f t="shared" si="9"/>
        <v>29953230.43</v>
      </c>
      <c r="O240" s="112">
        <f>VLOOKUP(A240,'PLANILHA S DESONERAÇÃO'!$A$11:$J$458,7,FALSE)</f>
        <v>33.56</v>
      </c>
      <c r="Q240" s="176"/>
      <c r="R240" s="178"/>
      <c r="S240" s="178"/>
    </row>
    <row r="241" spans="1:19" ht="33.75" x14ac:dyDescent="0.25">
      <c r="A241" s="142" t="str">
        <f>'PLANILHA S DESONERAÇÃO'!A403</f>
        <v>1.5.5.14</v>
      </c>
      <c r="B241" s="145">
        <f>VLOOKUP(A241,'PLANILHA S DESONERAÇÃO'!$A$12:$J$458,2,FALSE)</f>
        <v>91859</v>
      </c>
      <c r="C241" s="149" t="str">
        <f>VLOOKUP(A241,'PLANILHA S DESONERAÇÃO'!$A$12:$J$458,4,FALSE)</f>
        <v>ELETRODUTO FLEXÍVEL LISO, PEAD, DN 32 MM (1"), PARA CIRCUITOS TERMINAIS, INSTALADO EM PAREDE - FORNECIMENTO E INSTALAÇÃO. AF_12/2015</v>
      </c>
      <c r="D241" s="145" t="str">
        <f>VLOOKUP(A241,'PLANILHA S DESONERAÇÃO'!$A$12:$J$458,3,FALSE)</f>
        <v>SINAPI</v>
      </c>
      <c r="E241" s="145"/>
      <c r="F241" s="145" t="str">
        <f>VLOOKUP(A241,'PLANILHA S DESONERAÇÃO'!$A$12:$J$458,5,FALSE)</f>
        <v>M</v>
      </c>
      <c r="G241" s="145">
        <f>VLOOKUP(A241,'PLANILHA S DESONERAÇÃO'!$A$11:$J$458,6,FALSE)</f>
        <v>45</v>
      </c>
      <c r="H241" s="158">
        <f>VLOOKUP(A241,'PLANILHA S DESONERAÇÃO'!$A$12:$J$458,9,FALSE)</f>
        <v>14.79</v>
      </c>
      <c r="I241" s="158">
        <f>SUMIF('PLANILHA S DESONERAÇÃO'!$B$11:$B$458,B241,'PLANILHA S DESONERAÇÃO'!$J$11:$J$458)</f>
        <v>665.55</v>
      </c>
      <c r="J241" s="439">
        <f>I241/$N$329</f>
        <v>0</v>
      </c>
      <c r="K241" s="153">
        <f>N241/$N$329</f>
        <v>0.99933000000000005</v>
      </c>
      <c r="L241" s="145" t="str">
        <f>IF(K241&gt;$O$326,$N$327,IF(K241&gt;$O$325,$N$326,$N$325))</f>
        <v>C</v>
      </c>
      <c r="N241" s="112">
        <f t="shared" si="9"/>
        <v>29953895.98</v>
      </c>
      <c r="O241" s="112">
        <f>VLOOKUP(A241,'PLANILHA S DESONERAÇÃO'!$A$11:$J$458,7,FALSE)</f>
        <v>11.88</v>
      </c>
      <c r="Q241" s="176"/>
      <c r="R241" s="178"/>
      <c r="S241" s="178"/>
    </row>
    <row r="242" spans="1:19" ht="22.5" x14ac:dyDescent="0.25">
      <c r="A242" s="142" t="str">
        <f>'PLANILHA S DESONERAÇÃO'!A208</f>
        <v>1.4.9.9</v>
      </c>
      <c r="B242" s="145">
        <f>VLOOKUP(A242,'PLANILHA S DESONERAÇÃO'!$A$12:$J$458,2,FALSE)</f>
        <v>170352</v>
      </c>
      <c r="C242" s="149" t="str">
        <f>VLOOKUP(A242,'PLANILHA S DESONERAÇÃO'!$A$12:$J$458,4,FALSE)</f>
        <v>Válvula de Descarga com acabamento anti-vandalismo, marcas de referência Fabrimar, Deca ou Docol</v>
      </c>
      <c r="D242" s="145" t="str">
        <f>VLOOKUP(A242,'PLANILHA S DESONERAÇÃO'!$A$12:$J$458,3,FALSE)</f>
        <v>DER-ES</v>
      </c>
      <c r="E242" s="145"/>
      <c r="F242" s="145" t="str">
        <f>VLOOKUP(A242,'PLANILHA S DESONERAÇÃO'!$A$12:$J$458,5,FALSE)</f>
        <v>und</v>
      </c>
      <c r="G242" s="145">
        <f>VLOOKUP(A242,'PLANILHA S DESONERAÇÃO'!$A$11:$J$458,6,FALSE)</f>
        <v>1</v>
      </c>
      <c r="H242" s="158">
        <f>VLOOKUP(A242,'PLANILHA S DESONERAÇÃO'!$A$12:$J$458,9,FALSE)</f>
        <v>651.28</v>
      </c>
      <c r="I242" s="158">
        <f>SUMIF('PLANILHA S DESONERAÇÃO'!$B$11:$B$458,B242,'PLANILHA S DESONERAÇÃO'!$J$11:$J$458)</f>
        <v>651.28</v>
      </c>
      <c r="J242" s="439">
        <f>I242/$N$329</f>
        <v>0</v>
      </c>
      <c r="K242" s="153">
        <f>N242/$N$329</f>
        <v>0.99934999999999996</v>
      </c>
      <c r="L242" s="145" t="str">
        <f>IF(K242&gt;$O$326,$N$327,IF(K242&gt;$O$325,$N$326,$N$325))</f>
        <v>C</v>
      </c>
      <c r="N242" s="112">
        <f t="shared" si="9"/>
        <v>29954547.260000002</v>
      </c>
      <c r="O242" s="112">
        <f>VLOOKUP(A242,'PLANILHA S DESONERAÇÃO'!$A$11:$J$458,7,FALSE)</f>
        <v>523.03</v>
      </c>
      <c r="Q242" s="176"/>
      <c r="R242" s="178"/>
      <c r="S242" s="178"/>
    </row>
    <row r="243" spans="1:19" ht="22.5" x14ac:dyDescent="0.25">
      <c r="A243" s="142" t="str">
        <f>'PLANILHA S DESONERAÇÃO'!A142</f>
        <v>1.4.3.7</v>
      </c>
      <c r="B243" s="145">
        <f>VLOOKUP(A243,'PLANILHA S DESONERAÇÃO'!$A$12:$J$458,2,FALSE)</f>
        <v>86889</v>
      </c>
      <c r="C243" s="149" t="str">
        <f>VLOOKUP(A243,'PLANILHA S DESONERAÇÃO'!$A$12:$J$458,4,FALSE)</f>
        <v>BANCADA DE GRANITO CINZA POLIDO, DE 1,50 X 0,60 M, PARA PIA DE COZINHA - FORNECIMENTO E INSTALAÇÃO. AF_01/2020</v>
      </c>
      <c r="D243" s="145" t="str">
        <f>VLOOKUP(A243,'PLANILHA S DESONERAÇÃO'!$A$12:$J$458,3,FALSE)</f>
        <v>SINAPI</v>
      </c>
      <c r="E243" s="145"/>
      <c r="F243" s="145" t="str">
        <f>VLOOKUP(A243,'PLANILHA S DESONERAÇÃO'!$A$12:$J$458,5,FALSE)</f>
        <v>UN</v>
      </c>
      <c r="G243" s="145">
        <f>VLOOKUP(A243,'PLANILHA S DESONERAÇÃO'!$A$11:$J$458,6,FALSE)</f>
        <v>1</v>
      </c>
      <c r="H243" s="158">
        <f>VLOOKUP(A243,'PLANILHA S DESONERAÇÃO'!$A$12:$J$458,9,FALSE)</f>
        <v>634.9</v>
      </c>
      <c r="I243" s="158">
        <f>SUMIF('PLANILHA S DESONERAÇÃO'!$B$11:$B$458,B243,'PLANILHA S DESONERAÇÃO'!$J$11:$J$458)</f>
        <v>634.9</v>
      </c>
      <c r="J243" s="439">
        <f>I243/$N$329</f>
        <v>0</v>
      </c>
      <c r="K243" s="153">
        <f>N243/$N$329</f>
        <v>0.99938000000000005</v>
      </c>
      <c r="L243" s="145" t="str">
        <f>IF(K243&gt;$O$326,$N$327,IF(K243&gt;$O$325,$N$326,$N$325))</f>
        <v>C</v>
      </c>
      <c r="N243" s="112">
        <f t="shared" si="9"/>
        <v>29955182.16</v>
      </c>
      <c r="O243" s="112">
        <f>VLOOKUP(A243,'PLANILHA S DESONERAÇÃO'!$A$11:$J$458,7,FALSE)</f>
        <v>509.88</v>
      </c>
      <c r="Q243" s="176"/>
      <c r="R243" s="178"/>
      <c r="S243" s="178"/>
    </row>
    <row r="244" spans="1:19" x14ac:dyDescent="0.25">
      <c r="A244" s="142" t="str">
        <f>'PLANILHA S DESONERAÇÃO'!A217</f>
        <v>1.4.9.18</v>
      </c>
      <c r="B244" s="145">
        <f>VLOOKUP(A244,'PLANILHA S DESONERAÇÃO'!$A$12:$J$458,2,FALSE)</f>
        <v>142111</v>
      </c>
      <c r="C244" s="149" t="str">
        <f>VLOOKUP(A244,'PLANILHA S DESONERAÇÃO'!$A$12:$J$458,4,FALSE)</f>
        <v>Caixa sifonada em PVC, com grelha e porta grelha</v>
      </c>
      <c r="D244" s="145" t="str">
        <f>VLOOKUP(A244,'PLANILHA S DESONERAÇÃO'!$A$12:$J$458,3,FALSE)</f>
        <v>DER-ES</v>
      </c>
      <c r="E244" s="145"/>
      <c r="F244" s="145" t="str">
        <f>VLOOKUP(A244,'PLANILHA S DESONERAÇÃO'!$A$12:$J$458,5,FALSE)</f>
        <v>und</v>
      </c>
      <c r="G244" s="145">
        <f>VLOOKUP(A244,'PLANILHA S DESONERAÇÃO'!$A$11:$J$458,6,FALSE)</f>
        <v>4</v>
      </c>
      <c r="H244" s="158">
        <f>VLOOKUP(A244,'PLANILHA S DESONERAÇÃO'!$A$12:$J$458,9,FALSE)</f>
        <v>157.44</v>
      </c>
      <c r="I244" s="158">
        <f>SUMIF('PLANILHA S DESONERAÇÃO'!$B$11:$B$458,B244,'PLANILHA S DESONERAÇÃO'!$J$11:$J$458)</f>
        <v>629.76</v>
      </c>
      <c r="J244" s="439">
        <f>I244/$N$329</f>
        <v>0</v>
      </c>
      <c r="K244" s="153">
        <f>N244/$N$329</f>
        <v>0.99939999999999996</v>
      </c>
      <c r="L244" s="145" t="str">
        <f>IF(K244&gt;$O$326,$N$327,IF(K244&gt;$O$325,$N$326,$N$325))</f>
        <v>C</v>
      </c>
      <c r="N244" s="112">
        <f t="shared" si="9"/>
        <v>29955811.920000002</v>
      </c>
      <c r="O244" s="112">
        <f>VLOOKUP(A244,'PLANILHA S DESONERAÇÃO'!$A$11:$J$458,7,FALSE)</f>
        <v>126.44</v>
      </c>
      <c r="Q244" s="176"/>
      <c r="R244" s="178"/>
      <c r="S244" s="178"/>
    </row>
    <row r="245" spans="1:19" x14ac:dyDescent="0.25">
      <c r="A245" s="142" t="str">
        <f>'PLANILHA S DESONERAÇÃO'!A357</f>
        <v>1.5.3.8</v>
      </c>
      <c r="B245" s="145">
        <f>VLOOKUP(A245,'PLANILHA S DESONERAÇÃO'!$A$12:$J$458,2,FALSE)</f>
        <v>3917</v>
      </c>
      <c r="C245" s="149" t="str">
        <f>VLOOKUP(A245,'PLANILHA S DESONERAÇÃO'!$A$12:$J$458,4,FALSE)</f>
        <v>LUVA DE FERRO GALVANIZADO, COM ROSCA BSP, DE 6"</v>
      </c>
      <c r="D245" s="145" t="str">
        <f>VLOOKUP(A245,'PLANILHA S DESONERAÇÃO'!$A$12:$J$458,3,FALSE)</f>
        <v>SINAPI</v>
      </c>
      <c r="E245" s="145"/>
      <c r="F245" s="145" t="str">
        <f>VLOOKUP(A245,'PLANILHA S DESONERAÇÃO'!$A$12:$J$458,5,FALSE)</f>
        <v>UN</v>
      </c>
      <c r="G245" s="145">
        <f>VLOOKUP(A245,'PLANILHA S DESONERAÇÃO'!$A$11:$J$458,6,FALSE)</f>
        <v>1</v>
      </c>
      <c r="H245" s="158">
        <f>VLOOKUP(A245,'PLANILHA S DESONERAÇÃO'!$A$12:$J$458,9,FALSE)</f>
        <v>626.45000000000005</v>
      </c>
      <c r="I245" s="158">
        <f>SUMIF('PLANILHA S DESONERAÇÃO'!$B$11:$B$458,B245,'PLANILHA S DESONERAÇÃO'!$J$11:$J$458)</f>
        <v>626.45000000000005</v>
      </c>
      <c r="J245" s="439">
        <f>I245/$N$329</f>
        <v>0</v>
      </c>
      <c r="K245" s="153">
        <f>N245/$N$329</f>
        <v>0.99941999999999998</v>
      </c>
      <c r="L245" s="145" t="str">
        <f>IF(K245&gt;$O$326,$N$327,IF(K245&gt;$O$325,$N$326,$N$325))</f>
        <v>C</v>
      </c>
      <c r="N245" s="112">
        <f t="shared" si="9"/>
        <v>29956438.370000001</v>
      </c>
      <c r="O245" s="112">
        <f>VLOOKUP(A245,'PLANILHA S DESONERAÇÃO'!$A$11:$J$458,7,FALSE)</f>
        <v>503.09</v>
      </c>
      <c r="Q245" s="176"/>
      <c r="R245" s="178"/>
      <c r="S245" s="178"/>
    </row>
    <row r="246" spans="1:19" ht="22.5" x14ac:dyDescent="0.25">
      <c r="A246" s="142" t="str">
        <f>'PLANILHA S DESONERAÇÃO'!A222</f>
        <v>1.4.9.23</v>
      </c>
      <c r="B246" s="145">
        <f>VLOOKUP(A246,'PLANILHA S DESONERAÇÃO'!$A$12:$J$458,2,FALSE)</f>
        <v>140905</v>
      </c>
      <c r="C246" s="149" t="str">
        <f>VLOOKUP(A246,'PLANILHA S DESONERAÇÃO'!$A$12:$J$458,4,FALSE)</f>
        <v>Tubo PVC rígido para esgoto no diâmetro de 200mm incluindo escavação e aterro com areia</v>
      </c>
      <c r="D246" s="145" t="str">
        <f>VLOOKUP(A246,'PLANILHA S DESONERAÇÃO'!$A$12:$J$458,3,FALSE)</f>
        <v>DER-ES</v>
      </c>
      <c r="E246" s="145"/>
      <c r="F246" s="145" t="str">
        <f>VLOOKUP(A246,'PLANILHA S DESONERAÇÃO'!$A$12:$J$458,5,FALSE)</f>
        <v>m</v>
      </c>
      <c r="G246" s="145">
        <f>VLOOKUP(A246,'PLANILHA S DESONERAÇÃO'!$A$11:$J$458,6,FALSE)</f>
        <v>3</v>
      </c>
      <c r="H246" s="158">
        <f>VLOOKUP(A246,'PLANILHA S DESONERAÇÃO'!$A$12:$J$458,9,FALSE)</f>
        <v>198.56</v>
      </c>
      <c r="I246" s="158">
        <f>SUMIF('PLANILHA S DESONERAÇÃO'!$B$11:$B$458,B246,'PLANILHA S DESONERAÇÃO'!$J$11:$J$458)</f>
        <v>595.67999999999995</v>
      </c>
      <c r="J246" s="439">
        <f>I246/$N$329</f>
        <v>0</v>
      </c>
      <c r="K246" s="153">
        <f>N246/$N$329</f>
        <v>0.99944</v>
      </c>
      <c r="L246" s="145" t="str">
        <f>IF(K246&gt;$O$326,$N$327,IF(K246&gt;$O$325,$N$326,$N$325))</f>
        <v>C</v>
      </c>
      <c r="N246" s="112">
        <f t="shared" si="9"/>
        <v>29957034.050000001</v>
      </c>
      <c r="O246" s="112">
        <f>VLOOKUP(A246,'PLANILHA S DESONERAÇÃO'!$A$11:$J$458,7,FALSE)</f>
        <v>159.46</v>
      </c>
      <c r="Q246" s="176"/>
      <c r="R246" s="178"/>
      <c r="S246" s="178"/>
    </row>
    <row r="247" spans="1:19" ht="33.75" x14ac:dyDescent="0.25">
      <c r="A247" s="142" t="str">
        <f>'PLANILHA S DESONERAÇÃO'!A143</f>
        <v>1.4.3.8</v>
      </c>
      <c r="B247" s="145">
        <f>VLOOKUP(A247,'PLANILHA S DESONERAÇÃO'!$A$12:$J$458,2,FALSE)</f>
        <v>86936</v>
      </c>
      <c r="C247" s="149" t="str">
        <f>VLOOKUP(A247,'PLANILHA S DESONERAÇÃO'!$A$12:$J$458,4,FALSE)</f>
        <v>CUBA DE EMBUTIR DE AÇO INOXIDÁVEL MÉDIA, INCLUSO VÁLVULA TIPO AMERICANA E SIFÃO TIPO GARRAFA EM METAL CROMADO - FORNECIMENTO E INSTALAÇÃO. AF_01/2020</v>
      </c>
      <c r="D247" s="145" t="str">
        <f>VLOOKUP(A247,'PLANILHA S DESONERAÇÃO'!$A$12:$J$458,3,FALSE)</f>
        <v>SINAPI</v>
      </c>
      <c r="E247" s="145"/>
      <c r="F247" s="145" t="str">
        <f>VLOOKUP(A247,'PLANILHA S DESONERAÇÃO'!$A$12:$J$458,5,FALSE)</f>
        <v>UN</v>
      </c>
      <c r="G247" s="145">
        <f>VLOOKUP(A247,'PLANILHA S DESONERAÇÃO'!$A$11:$J$458,6,FALSE)</f>
        <v>1</v>
      </c>
      <c r="H247" s="158">
        <f>VLOOKUP(A247,'PLANILHA S DESONERAÇÃO'!$A$12:$J$458,9,FALSE)</f>
        <v>593.38</v>
      </c>
      <c r="I247" s="158">
        <f>SUMIF('PLANILHA S DESONERAÇÃO'!$B$11:$B$458,B247,'PLANILHA S DESONERAÇÃO'!$J$11:$J$458)</f>
        <v>593.38</v>
      </c>
      <c r="J247" s="439">
        <f>I247/$N$329</f>
        <v>0</v>
      </c>
      <c r="K247" s="153">
        <f>N247/$N$329</f>
        <v>0.99946000000000002</v>
      </c>
      <c r="L247" s="145" t="str">
        <f>IF(K247&gt;$O$326,$N$327,IF(K247&gt;$O$325,$N$326,$N$325))</f>
        <v>C</v>
      </c>
      <c r="N247" s="112">
        <f t="shared" si="9"/>
        <v>29957627.43</v>
      </c>
      <c r="O247" s="112">
        <f>VLOOKUP(A247,'PLANILHA S DESONERAÇÃO'!$A$11:$J$458,7,FALSE)</f>
        <v>476.53</v>
      </c>
      <c r="Q247" s="176"/>
      <c r="R247" s="178"/>
      <c r="S247" s="178"/>
    </row>
    <row r="248" spans="1:19" ht="33.75" x14ac:dyDescent="0.25">
      <c r="A248" s="142" t="str">
        <f>'PLANILHA S DESONERAÇÃO'!A127</f>
        <v>1.4.2.13</v>
      </c>
      <c r="B248" s="145">
        <f>VLOOKUP(A248,'PLANILHA S DESONERAÇÃO'!$A$12:$J$458,2,FALSE)</f>
        <v>170614</v>
      </c>
      <c r="C248" s="149" t="str">
        <f>VLOOKUP(A248,'PLANILHA S DESONERAÇÃO'!$A$12:$J$458,4,FALSE)</f>
        <v>Conjunto Barra de apoio barra de apoio lateral, formato "U", em aço inox polido 304 Ø 1.1/4" dim. comprimento médio 30 p/ lavatório, p/ portadores de necessidades especiais (NBR 9050)</v>
      </c>
      <c r="D248" s="145" t="str">
        <f>VLOOKUP(A248,'PLANILHA S DESONERAÇÃO'!$A$12:$J$458,3,FALSE)</f>
        <v>DER-ES</v>
      </c>
      <c r="E248" s="145"/>
      <c r="F248" s="145" t="str">
        <f>VLOOKUP(A248,'PLANILHA S DESONERAÇÃO'!$A$12:$J$458,5,FALSE)</f>
        <v>und</v>
      </c>
      <c r="G248" s="145">
        <f>VLOOKUP(A248,'PLANILHA S DESONERAÇÃO'!$A$11:$J$458,6,FALSE)</f>
        <v>2</v>
      </c>
      <c r="H248" s="158">
        <f>VLOOKUP(A248,'PLANILHA S DESONERAÇÃO'!$A$12:$J$458,9,FALSE)</f>
        <v>296.52</v>
      </c>
      <c r="I248" s="158">
        <f>SUMIF('PLANILHA S DESONERAÇÃO'!$B$11:$B$458,B248,'PLANILHA S DESONERAÇÃO'!$J$11:$J$458)</f>
        <v>593.04</v>
      </c>
      <c r="J248" s="439">
        <f>I248/$N$329</f>
        <v>0</v>
      </c>
      <c r="K248" s="153">
        <f>N248/$N$329</f>
        <v>0.99948000000000004</v>
      </c>
      <c r="L248" s="145" t="str">
        <f>IF(K248&gt;$O$326,$N$327,IF(K248&gt;$O$325,$N$326,$N$325))</f>
        <v>C</v>
      </c>
      <c r="N248" s="112">
        <f t="shared" si="9"/>
        <v>29958220.469999999</v>
      </c>
      <c r="O248" s="112">
        <f>VLOOKUP(A248,'PLANILHA S DESONERAÇÃO'!$A$11:$J$458,7,FALSE)</f>
        <v>238.13</v>
      </c>
      <c r="Q248" s="176"/>
      <c r="R248" s="178"/>
      <c r="S248" s="178"/>
    </row>
    <row r="249" spans="1:19" ht="22.5" x14ac:dyDescent="0.25">
      <c r="A249" s="142" t="str">
        <f>'PLANILHA S DESONERAÇÃO'!A401</f>
        <v>1.5.5.12</v>
      </c>
      <c r="B249" s="145" t="str">
        <f>VLOOKUP(A249,'PLANILHA S DESONERAÇÃO'!$A$12:$J$458,2,FALSE)</f>
        <v>COMP-54</v>
      </c>
      <c r="C249" s="149" t="str">
        <f>VLOOKUP(A249,'PLANILHA S DESONERAÇÃO'!$A$12:$J$458,4,FALSE)</f>
        <v>ELETRODUTO DE AÇO GALVANIZADO PESADO COM 3 METROS, INCLUSIVE CONEXÕES, SUPORTES E FIXAÇÃO DN 50 (2")</v>
      </c>
      <c r="D249" s="145" t="str">
        <f>VLOOKUP(A249,'PLANILHA S DESONERAÇÃO'!$A$12:$J$458,3,FALSE)</f>
        <v>Composições Próprias</v>
      </c>
      <c r="E249" s="145"/>
      <c r="F249" s="145" t="str">
        <f>VLOOKUP(A249,'PLANILHA S DESONERAÇÃO'!$A$12:$J$458,5,FALSE)</f>
        <v>und</v>
      </c>
      <c r="G249" s="145">
        <f>VLOOKUP(A249,'PLANILHA S DESONERAÇÃO'!$A$11:$J$458,6,FALSE)</f>
        <v>2</v>
      </c>
      <c r="H249" s="158">
        <f>VLOOKUP(A249,'PLANILHA S DESONERAÇÃO'!$A$12:$J$458,9,FALSE)</f>
        <v>289.70999999999998</v>
      </c>
      <c r="I249" s="158">
        <f>SUMIF('PLANILHA S DESONERAÇÃO'!$B$11:$B$458,B249,'PLANILHA S DESONERAÇÃO'!$J$11:$J$458)</f>
        <v>579.41999999999996</v>
      </c>
      <c r="J249" s="439">
        <f>I249/$N$329</f>
        <v>0</v>
      </c>
      <c r="K249" s="153">
        <f>N249/$N$329</f>
        <v>0.99950000000000006</v>
      </c>
      <c r="L249" s="145" t="str">
        <f>IF(K249&gt;$O$326,$N$327,IF(K249&gt;$O$325,$N$326,$N$325))</f>
        <v>C</v>
      </c>
      <c r="N249" s="112">
        <f t="shared" si="9"/>
        <v>29958799.890000001</v>
      </c>
      <c r="O249" s="112">
        <f>VLOOKUP(A249,'PLANILHA S DESONERAÇÃO'!$A$11:$J$458,7,FALSE)</f>
        <v>232.66</v>
      </c>
      <c r="Q249" s="176"/>
      <c r="R249" s="178"/>
      <c r="S249" s="178"/>
    </row>
    <row r="250" spans="1:19" ht="22.5" x14ac:dyDescent="0.25">
      <c r="A250" s="142" t="str">
        <f>'PLANILHA S DESONERAÇÃO'!A213</f>
        <v>1.4.9.14</v>
      </c>
      <c r="B250" s="145">
        <f>VLOOKUP(A250,'PLANILHA S DESONERAÇÃO'!$A$12:$J$458,2,FALSE)</f>
        <v>141906</v>
      </c>
      <c r="C250" s="149" t="str">
        <f>VLOOKUP(A250,'PLANILHA S DESONERAÇÃO'!$A$12:$J$458,4,FALSE)</f>
        <v>Tubo de PVC rígido soldável branco, para esgoto, diâmetro 40mm (1 1/2"), inclusive conexões</v>
      </c>
      <c r="D250" s="145" t="str">
        <f>VLOOKUP(A250,'PLANILHA S DESONERAÇÃO'!$A$12:$J$458,3,FALSE)</f>
        <v>DER-ES</v>
      </c>
      <c r="E250" s="145"/>
      <c r="F250" s="145" t="str">
        <f>VLOOKUP(A250,'PLANILHA S DESONERAÇÃO'!$A$12:$J$458,5,FALSE)</f>
        <v>m</v>
      </c>
      <c r="G250" s="145">
        <f>VLOOKUP(A250,'PLANILHA S DESONERAÇÃO'!$A$11:$J$458,6,FALSE)</f>
        <v>12</v>
      </c>
      <c r="H250" s="158">
        <f>VLOOKUP(A250,'PLANILHA S DESONERAÇÃO'!$A$12:$J$458,9,FALSE)</f>
        <v>47.23</v>
      </c>
      <c r="I250" s="158">
        <f>SUMIF('PLANILHA S DESONERAÇÃO'!$B$11:$B$458,B250,'PLANILHA S DESONERAÇÃO'!$J$11:$J$458)</f>
        <v>566.76</v>
      </c>
      <c r="J250" s="439">
        <f>I250/$N$329</f>
        <v>0</v>
      </c>
      <c r="K250" s="153">
        <f>N250/$N$329</f>
        <v>0.99951999999999996</v>
      </c>
      <c r="L250" s="145" t="str">
        <f>IF(K250&gt;$O$326,$N$327,IF(K250&gt;$O$325,$N$326,$N$325))</f>
        <v>C</v>
      </c>
      <c r="N250" s="112">
        <f t="shared" si="9"/>
        <v>29959366.649999999</v>
      </c>
      <c r="O250" s="112">
        <f>VLOOKUP(A250,'PLANILHA S DESONERAÇÃO'!$A$11:$J$458,7,FALSE)</f>
        <v>37.93</v>
      </c>
      <c r="Q250" s="176"/>
      <c r="R250" s="178"/>
      <c r="S250" s="178"/>
    </row>
    <row r="251" spans="1:19" ht="33.75" x14ac:dyDescent="0.25">
      <c r="A251" s="142" t="str">
        <f>'PLANILHA S DESONERAÇÃO'!A245</f>
        <v>1.4.11.3</v>
      </c>
      <c r="B251" s="145">
        <f>VLOOKUP(A251,'PLANILHA S DESONERAÇÃO'!$A$12:$J$458,2,FALSE)</f>
        <v>160605</v>
      </c>
      <c r="C251" s="149" t="str">
        <f>VLOOKUP(A251,'PLANILHA S DESONERAÇÃO'!$A$12:$J$458,4,FALSE)</f>
        <v>Extintor de incêndio portátil de pó químico ABC com capacidade 2A-20B:C (6 kg), inclusive suporte para fixação, EXCLUSIVE placa sinalizadora em PVC fotoluminescente</v>
      </c>
      <c r="D251" s="145" t="str">
        <f>VLOOKUP(A251,'PLANILHA S DESONERAÇÃO'!$A$12:$J$458,3,FALSE)</f>
        <v>DER-ES</v>
      </c>
      <c r="E251" s="145"/>
      <c r="F251" s="145" t="str">
        <f>VLOOKUP(A251,'PLANILHA S DESONERAÇÃO'!$A$12:$J$458,5,FALSE)</f>
        <v>und</v>
      </c>
      <c r="G251" s="145">
        <f>VLOOKUP(A251,'PLANILHA S DESONERAÇÃO'!$A$11:$J$458,6,FALSE)</f>
        <v>2</v>
      </c>
      <c r="H251" s="158">
        <f>VLOOKUP(A251,'PLANILHA S DESONERAÇÃO'!$A$12:$J$458,9,FALSE)</f>
        <v>277.83999999999997</v>
      </c>
      <c r="I251" s="158">
        <f>SUMIF('PLANILHA S DESONERAÇÃO'!$B$11:$B$458,B251,'PLANILHA S DESONERAÇÃO'!$J$11:$J$458)</f>
        <v>555.67999999999995</v>
      </c>
      <c r="J251" s="439">
        <f>I251/$N$329</f>
        <v>0</v>
      </c>
      <c r="K251" s="153">
        <f>N251/$N$329</f>
        <v>0.99953000000000003</v>
      </c>
      <c r="L251" s="145" t="str">
        <f>IF(K251&gt;$O$326,$N$327,IF(K251&gt;$O$325,$N$326,$N$325))</f>
        <v>C</v>
      </c>
      <c r="N251" s="112">
        <f t="shared" si="9"/>
        <v>29959922.329999998</v>
      </c>
      <c r="O251" s="112">
        <f>VLOOKUP(A251,'PLANILHA S DESONERAÇÃO'!$A$11:$J$458,7,FALSE)</f>
        <v>223.13</v>
      </c>
      <c r="Q251" s="176"/>
      <c r="R251" s="178"/>
      <c r="S251" s="178"/>
    </row>
    <row r="252" spans="1:19" ht="33.75" x14ac:dyDescent="0.25">
      <c r="A252" s="142" t="str">
        <f>'PLANILHA S DESONERAÇÃO'!A183</f>
        <v>1.4.7.10</v>
      </c>
      <c r="B252" s="145">
        <f>VLOOKUP(A252,'PLANILHA S DESONERAÇÃO'!$A$12:$J$458,2,FALSE)</f>
        <v>87249</v>
      </c>
      <c r="C252" s="149" t="str">
        <f>VLOOKUP(A252,'PLANILHA S DESONERAÇÃO'!$A$12:$J$458,4,FALSE)</f>
        <v>REVESTIMENTO CERÂMICO PARA PISO COM PLACAS TIPO ESMALTADA EXTRA DE DIMENSÕES 45X45 CM APLICADA EM AMBIENTES DE ÁREA MENOR QUE 5 M2. AF_06/2014</v>
      </c>
      <c r="D252" s="145" t="str">
        <f>VLOOKUP(A252,'PLANILHA S DESONERAÇÃO'!$A$12:$J$458,3,FALSE)</f>
        <v>SINAPI</v>
      </c>
      <c r="E252" s="145"/>
      <c r="F252" s="145" t="str">
        <f>VLOOKUP(A252,'PLANILHA S DESONERAÇÃO'!$A$12:$J$458,5,FALSE)</f>
        <v>M2</v>
      </c>
      <c r="G252" s="145">
        <f>VLOOKUP(A252,'PLANILHA S DESONERAÇÃO'!$A$11:$J$458,6,FALSE)</f>
        <v>3.88</v>
      </c>
      <c r="H252" s="158">
        <f>VLOOKUP(A252,'PLANILHA S DESONERAÇÃO'!$A$12:$J$458,9,FALSE)</f>
        <v>96.19</v>
      </c>
      <c r="I252" s="158">
        <f>SUMIF('PLANILHA S DESONERAÇÃO'!$B$11:$B$458,B252,'PLANILHA S DESONERAÇÃO'!$J$11:$J$458)</f>
        <v>546.36</v>
      </c>
      <c r="J252" s="439">
        <f>I252/$N$329</f>
        <v>0</v>
      </c>
      <c r="K252" s="153">
        <f>N252/$N$329</f>
        <v>0.99955000000000005</v>
      </c>
      <c r="L252" s="145" t="str">
        <f>IF(K252&gt;$O$326,$N$327,IF(K252&gt;$O$325,$N$326,$N$325))</f>
        <v>C</v>
      </c>
      <c r="N252" s="112">
        <f t="shared" si="9"/>
        <v>29960468.690000001</v>
      </c>
      <c r="O252" s="112">
        <f>VLOOKUP(A252,'PLANILHA S DESONERAÇÃO'!$A$11:$J$458,7,FALSE)</f>
        <v>77.25</v>
      </c>
      <c r="Q252" s="176"/>
      <c r="R252" s="178"/>
      <c r="S252" s="178"/>
    </row>
    <row r="253" spans="1:19" ht="22.5" x14ac:dyDescent="0.25">
      <c r="A253" s="142" t="str">
        <f>'PLANILHA S DESONERAÇÃO'!A399</f>
        <v>1.5.5.10</v>
      </c>
      <c r="B253" s="145">
        <f>VLOOKUP(A253,'PLANILHA S DESONERAÇÃO'!$A$12:$J$458,2,FALSE)</f>
        <v>160110</v>
      </c>
      <c r="C253" s="149" t="str">
        <f>VLOOKUP(A253,'PLANILHA S DESONERAÇÃO'!$A$12:$J$458,4,FALSE)</f>
        <v>Caixa de telefone em chapa de aço padrão TELEBRAS do tipo CIE-4 600x600x120 mm</v>
      </c>
      <c r="D253" s="145" t="str">
        <f>VLOOKUP(A253,'PLANILHA S DESONERAÇÃO'!$A$12:$J$458,3,FALSE)</f>
        <v>DER-ES</v>
      </c>
      <c r="E253" s="145"/>
      <c r="F253" s="145" t="str">
        <f>VLOOKUP(A253,'PLANILHA S DESONERAÇÃO'!$A$12:$J$458,5,FALSE)</f>
        <v>und</v>
      </c>
      <c r="G253" s="145">
        <f>VLOOKUP(A253,'PLANILHA S DESONERAÇÃO'!$A$11:$J$458,6,FALSE)</f>
        <v>1</v>
      </c>
      <c r="H253" s="158">
        <f>VLOOKUP(A253,'PLANILHA S DESONERAÇÃO'!$A$12:$J$458,9,FALSE)</f>
        <v>545.46</v>
      </c>
      <c r="I253" s="158">
        <f>SUMIF('PLANILHA S DESONERAÇÃO'!$B$11:$B$458,B253,'PLANILHA S DESONERAÇÃO'!$J$11:$J$458)</f>
        <v>545.46</v>
      </c>
      <c r="J253" s="439">
        <f>I253/$N$329</f>
        <v>0</v>
      </c>
      <c r="K253" s="153">
        <f>N253/$N$329</f>
        <v>0.99956999999999996</v>
      </c>
      <c r="L253" s="145" t="str">
        <f>IF(K253&gt;$O$326,$N$327,IF(K253&gt;$O$325,$N$326,$N$325))</f>
        <v>C</v>
      </c>
      <c r="N253" s="112">
        <f t="shared" si="9"/>
        <v>29961014.149999999</v>
      </c>
      <c r="O253" s="112">
        <f>VLOOKUP(A253,'PLANILHA S DESONERAÇÃO'!$A$11:$J$458,7,FALSE)</f>
        <v>438.05</v>
      </c>
      <c r="Q253" s="176"/>
      <c r="R253" s="178"/>
      <c r="S253" s="178"/>
    </row>
    <row r="254" spans="1:19" x14ac:dyDescent="0.25">
      <c r="A254" s="142" t="str">
        <f>'PLANILHA S DESONERAÇÃO'!A210</f>
        <v>1.4.9.11</v>
      </c>
      <c r="B254" s="145">
        <f>VLOOKUP(A254,'PLANILHA S DESONERAÇÃO'!$A$12:$J$458,2,FALSE)</f>
        <v>170321</v>
      </c>
      <c r="C254" s="149" t="str">
        <f>VLOOKUP(A254,'PLANILHA S DESONERAÇÃO'!$A$12:$J$458,4,FALSE)</f>
        <v>Registro de gaveta bruto diam. 25mm (1")</v>
      </c>
      <c r="D254" s="145" t="str">
        <f>VLOOKUP(A254,'PLANILHA S DESONERAÇÃO'!$A$12:$J$458,3,FALSE)</f>
        <v>DER-ES</v>
      </c>
      <c r="E254" s="145"/>
      <c r="F254" s="145" t="str">
        <f>VLOOKUP(A254,'PLANILHA S DESONERAÇÃO'!$A$12:$J$458,5,FALSE)</f>
        <v>und</v>
      </c>
      <c r="G254" s="145">
        <f>VLOOKUP(A254,'PLANILHA S DESONERAÇÃO'!$A$11:$J$458,6,FALSE)</f>
        <v>5</v>
      </c>
      <c r="H254" s="158">
        <f>VLOOKUP(A254,'PLANILHA S DESONERAÇÃO'!$A$12:$J$458,9,FALSE)</f>
        <v>103.68</v>
      </c>
      <c r="I254" s="158">
        <f>SUMIF('PLANILHA S DESONERAÇÃO'!$B$11:$B$458,B254,'PLANILHA S DESONERAÇÃO'!$J$11:$J$458)</f>
        <v>518.4</v>
      </c>
      <c r="J254" s="439">
        <f>I254/$N$329</f>
        <v>0</v>
      </c>
      <c r="K254" s="153">
        <f>N254/$N$329</f>
        <v>0.99958999999999998</v>
      </c>
      <c r="L254" s="145" t="str">
        <f>IF(K254&gt;$O$326,$N$327,IF(K254&gt;$O$325,$N$326,$N$325))</f>
        <v>C</v>
      </c>
      <c r="N254" s="112">
        <f t="shared" si="9"/>
        <v>29961532.550000001</v>
      </c>
      <c r="O254" s="112">
        <f>VLOOKUP(A254,'PLANILHA S DESONERAÇÃO'!$A$11:$J$458,7,FALSE)</f>
        <v>83.26</v>
      </c>
      <c r="Q254" s="176"/>
      <c r="R254" s="178"/>
      <c r="S254" s="178"/>
    </row>
    <row r="255" spans="1:19" x14ac:dyDescent="0.25">
      <c r="A255" s="142" t="str">
        <f>'PLANILHA S DESONERAÇÃO'!A218</f>
        <v>1.4.9.19</v>
      </c>
      <c r="B255" s="145">
        <f>VLOOKUP(A255,'PLANILHA S DESONERAÇÃO'!$A$12:$J$458,2,FALSE)</f>
        <v>98110</v>
      </c>
      <c r="C255" s="149" t="str">
        <f>VLOOKUP(A255,'PLANILHA S DESONERAÇÃO'!$A$12:$J$458,4,FALSE)</f>
        <v>CAIXA DE GORDURA PEQUENA</v>
      </c>
      <c r="D255" s="145" t="str">
        <f>VLOOKUP(A255,'PLANILHA S DESONERAÇÃO'!$A$12:$J$458,3,FALSE)</f>
        <v>SINAPI</v>
      </c>
      <c r="E255" s="145"/>
      <c r="F255" s="145" t="str">
        <f>VLOOKUP(A255,'PLANILHA S DESONERAÇÃO'!$A$12:$J$458,5,FALSE)</f>
        <v>UN</v>
      </c>
      <c r="G255" s="145">
        <f>VLOOKUP(A255,'PLANILHA S DESONERAÇÃO'!$A$11:$J$458,6,FALSE)</f>
        <v>1</v>
      </c>
      <c r="H255" s="158">
        <f>VLOOKUP(A255,'PLANILHA S DESONERAÇÃO'!$A$12:$J$458,9,FALSE)</f>
        <v>507.57</v>
      </c>
      <c r="I255" s="158">
        <f>SUMIF('PLANILHA S DESONERAÇÃO'!$B$11:$B$458,B255,'PLANILHA S DESONERAÇÃO'!$J$11:$J$458)</f>
        <v>507.57</v>
      </c>
      <c r="J255" s="439">
        <f>I255/$N$329</f>
        <v>0</v>
      </c>
      <c r="K255" s="153">
        <f>N255/$N$329</f>
        <v>0.99960000000000004</v>
      </c>
      <c r="L255" s="145" t="str">
        <f>IF(K255&gt;$O$326,$N$327,IF(K255&gt;$O$325,$N$326,$N$325))</f>
        <v>C</v>
      </c>
      <c r="N255" s="112">
        <f t="shared" si="9"/>
        <v>29962040.120000001</v>
      </c>
      <c r="O255" s="112">
        <f>VLOOKUP(A255,'PLANILHA S DESONERAÇÃO'!$A$11:$J$458,7,FALSE)</f>
        <v>407.62</v>
      </c>
      <c r="Q255" s="176"/>
      <c r="R255" s="178"/>
      <c r="S255" s="178"/>
    </row>
    <row r="256" spans="1:19" ht="33.75" x14ac:dyDescent="0.25">
      <c r="A256" s="142" t="str">
        <f>'PLANILHA S DESONERAÇÃO'!A189</f>
        <v>1.4.8.3</v>
      </c>
      <c r="B256" s="145">
        <f>VLOOKUP(A256,'PLANILHA S DESONERAÇÃO'!$A$12:$J$458,2,FALSE)</f>
        <v>87794</v>
      </c>
      <c r="C256" s="149" t="str">
        <f>VLOOKUP(A256,'PLANILHA S DESONERAÇÃO'!$A$12:$J$458,4,FALSE)</f>
        <v>EMBOÇO OU MASSA ÚNICA EM ARGAMASSA TRAÇO 1:2:8, PREPARO MANUAL, APLICADA MANUALMENTE EM PANOS CEGOS DE FACHADA (SEM PRESENÇA DE VÃOS), ESPESSURA DE 25 MM. AF_09/2022</v>
      </c>
      <c r="D256" s="145" t="str">
        <f>VLOOKUP(A256,'PLANILHA S DESONERAÇÃO'!$A$12:$J$458,3,FALSE)</f>
        <v>SINAPI</v>
      </c>
      <c r="E256" s="145"/>
      <c r="F256" s="145" t="str">
        <f>VLOOKUP(A256,'PLANILHA S DESONERAÇÃO'!$A$12:$J$458,5,FALSE)</f>
        <v>M2</v>
      </c>
      <c r="G256" s="145">
        <f>VLOOKUP(A256,'PLANILHA S DESONERAÇÃO'!$A$11:$J$458,6,FALSE)</f>
        <v>9.33</v>
      </c>
      <c r="H256" s="158">
        <f>VLOOKUP(A256,'PLANILHA S DESONERAÇÃO'!$A$12:$J$458,9,FALSE)</f>
        <v>52.62</v>
      </c>
      <c r="I256" s="158">
        <f>SUMIF('PLANILHA S DESONERAÇÃO'!$B$11:$B$458,B256,'PLANILHA S DESONERAÇÃO'!$J$11:$J$458)</f>
        <v>490.94</v>
      </c>
      <c r="J256" s="439">
        <f>I256/$N$329</f>
        <v>0</v>
      </c>
      <c r="K256" s="153">
        <f>N256/$N$329</f>
        <v>0.99961999999999995</v>
      </c>
      <c r="L256" s="145" t="str">
        <f>IF(K256&gt;$O$326,$N$327,IF(K256&gt;$O$325,$N$326,$N$325))</f>
        <v>C</v>
      </c>
      <c r="N256" s="112">
        <f t="shared" si="9"/>
        <v>29962531.059999999</v>
      </c>
      <c r="O256" s="112">
        <f>VLOOKUP(A256,'PLANILHA S DESONERAÇÃO'!$A$11:$J$458,7,FALSE)</f>
        <v>42.26</v>
      </c>
      <c r="Q256" s="176"/>
      <c r="R256" s="178"/>
      <c r="S256" s="178"/>
    </row>
    <row r="257" spans="1:19" ht="22.5" x14ac:dyDescent="0.25">
      <c r="A257" s="142" t="str">
        <f>'PLANILHA S DESONERAÇÃO'!A370</f>
        <v>1.5.4.4</v>
      </c>
      <c r="B257" s="145" t="str">
        <f>VLOOKUP(A257,'PLANILHA S DESONERAÇÃO'!$A$12:$J$458,2,FALSE)</f>
        <v>COMP-43</v>
      </c>
      <c r="C257" s="149" t="str">
        <f>VLOOKUP(A257,'PLANILHA S DESONERAÇÃO'!$A$12:$J$458,4,FALSE)</f>
        <v>Terminais Tipo Cruz / Prensa em Latão Natural, ref: TEL-5099,  Termotécnica ou similar</v>
      </c>
      <c r="D257" s="145" t="str">
        <f>VLOOKUP(A257,'PLANILHA S DESONERAÇÃO'!$A$12:$J$458,3,FALSE)</f>
        <v>Composições Próprias</v>
      </c>
      <c r="E257" s="145"/>
      <c r="F257" s="145" t="str">
        <f>VLOOKUP(A257,'PLANILHA S DESONERAÇÃO'!$A$12:$J$458,5,FALSE)</f>
        <v>und</v>
      </c>
      <c r="G257" s="145">
        <f>VLOOKUP(A257,'PLANILHA S DESONERAÇÃO'!$A$11:$J$458,6,FALSE)</f>
        <v>9</v>
      </c>
      <c r="H257" s="158">
        <f>VLOOKUP(A257,'PLANILHA S DESONERAÇÃO'!$A$12:$J$458,9,FALSE)</f>
        <v>26.95</v>
      </c>
      <c r="I257" s="158">
        <f>SUMIF('PLANILHA S DESONERAÇÃO'!$B$11:$B$458,B257,'PLANILHA S DESONERAÇÃO'!$J$11:$J$458)</f>
        <v>458.15</v>
      </c>
      <c r="J257" s="439">
        <f>I257/$N$329</f>
        <v>0</v>
      </c>
      <c r="K257" s="153">
        <f>N257/$N$329</f>
        <v>0.99963999999999997</v>
      </c>
      <c r="L257" s="145" t="str">
        <f>IF(K257&gt;$O$326,$N$327,IF(K257&gt;$O$325,$N$326,$N$325))</f>
        <v>C</v>
      </c>
      <c r="N257" s="112">
        <f t="shared" si="9"/>
        <v>29962989.210000001</v>
      </c>
      <c r="O257" s="112">
        <f>VLOOKUP(A257,'PLANILHA S DESONERAÇÃO'!$A$11:$J$458,7,FALSE)</f>
        <v>21.64</v>
      </c>
      <c r="Q257" s="176"/>
      <c r="R257" s="178"/>
      <c r="S257" s="178"/>
    </row>
    <row r="258" spans="1:19" ht="22.5" x14ac:dyDescent="0.25">
      <c r="A258" s="142" t="str">
        <f>'PLANILHA S DESONERAÇÃO'!A104</f>
        <v>1.4.1.7</v>
      </c>
      <c r="B258" s="145">
        <f>VLOOKUP(A258,'PLANILHA S DESONERAÇÃO'!$A$12:$J$458,2,FALSE)</f>
        <v>98689</v>
      </c>
      <c r="C258" s="149" t="str">
        <f>VLOOKUP(A258,'PLANILHA S DESONERAÇÃO'!$A$12:$J$458,4,FALSE)</f>
        <v>SOLEIRA EM GRANITO, LARGURA 15 CM, ESPESSURA 2,0 CM. AF_06/2018</v>
      </c>
      <c r="D258" s="145" t="str">
        <f>VLOOKUP(A258,'PLANILHA S DESONERAÇÃO'!$A$12:$J$458,3,FALSE)</f>
        <v>SINAPI</v>
      </c>
      <c r="E258" s="145"/>
      <c r="F258" s="145" t="str">
        <f>VLOOKUP(A258,'PLANILHA S DESONERAÇÃO'!$A$12:$J$458,5,FALSE)</f>
        <v>M</v>
      </c>
      <c r="G258" s="145">
        <f>VLOOKUP(A258,'PLANILHA S DESONERAÇÃO'!$A$11:$J$458,6,FALSE)</f>
        <v>3.2</v>
      </c>
      <c r="H258" s="158">
        <f>VLOOKUP(A258,'PLANILHA S DESONERAÇÃO'!$A$12:$J$458,9,FALSE)</f>
        <v>95.15</v>
      </c>
      <c r="I258" s="158">
        <f>SUMIF('PLANILHA S DESONERAÇÃO'!$B$11:$B$458,B258,'PLANILHA S DESONERAÇÃO'!$J$11:$J$458)</f>
        <v>447.21</v>
      </c>
      <c r="J258" s="439">
        <f>I258/$N$329</f>
        <v>0</v>
      </c>
      <c r="K258" s="153">
        <f>N258/$N$329</f>
        <v>0.99965000000000004</v>
      </c>
      <c r="L258" s="145" t="str">
        <f>IF(K258&gt;$O$326,$N$327,IF(K258&gt;$O$325,$N$326,$N$325))</f>
        <v>C</v>
      </c>
      <c r="N258" s="112">
        <f t="shared" si="9"/>
        <v>29963436.420000002</v>
      </c>
      <c r="O258" s="112">
        <f>VLOOKUP(A258,'PLANILHA S DESONERAÇÃO'!$A$11:$J$458,7,FALSE)</f>
        <v>76.41</v>
      </c>
      <c r="Q258" s="176"/>
      <c r="R258" s="178"/>
      <c r="S258" s="178"/>
    </row>
    <row r="259" spans="1:19" ht="33.75" x14ac:dyDescent="0.25">
      <c r="A259" s="142" t="str">
        <f>'PLANILHA S DESONERAÇÃO'!A193</f>
        <v>1.4.8.7</v>
      </c>
      <c r="B259" s="145">
        <f>VLOOKUP(A259,'PLANILHA S DESONERAÇÃO'!$A$12:$J$458,2,FALSE)</f>
        <v>86903</v>
      </c>
      <c r="C259" s="149" t="str">
        <f>VLOOKUP(A259,'PLANILHA S DESONERAÇÃO'!$A$12:$J$458,4,FALSE)</f>
        <v>LAVATÓRIO LOUÇA BRANCA COM COLUNA, 45 X 55CM OU EQUIVALENTE, PADRÃO MÉDIO - FORNECIMENTO E INSTALAÇÃO. AF_01/2020</v>
      </c>
      <c r="D259" s="145" t="str">
        <f>VLOOKUP(A259,'PLANILHA S DESONERAÇÃO'!$A$12:$J$458,3,FALSE)</f>
        <v>SINAPI</v>
      </c>
      <c r="E259" s="145"/>
      <c r="F259" s="145" t="str">
        <f>VLOOKUP(A259,'PLANILHA S DESONERAÇÃO'!$A$12:$J$458,5,FALSE)</f>
        <v>UN</v>
      </c>
      <c r="G259" s="145">
        <f>VLOOKUP(A259,'PLANILHA S DESONERAÇÃO'!$A$11:$J$458,6,FALSE)</f>
        <v>1</v>
      </c>
      <c r="H259" s="158">
        <f>VLOOKUP(A259,'PLANILHA S DESONERAÇÃO'!$A$12:$J$458,9,FALSE)</f>
        <v>438.92</v>
      </c>
      <c r="I259" s="158">
        <f>SUMIF('PLANILHA S DESONERAÇÃO'!$B$11:$B$458,B259,'PLANILHA S DESONERAÇÃO'!$J$11:$J$458)</f>
        <v>438.92</v>
      </c>
      <c r="J259" s="439">
        <f>I259/$N$329</f>
        <v>0</v>
      </c>
      <c r="K259" s="153">
        <f>N259/$N$329</f>
        <v>0.99966999999999995</v>
      </c>
      <c r="L259" s="145" t="str">
        <f>IF(K259&gt;$O$326,$N$327,IF(K259&gt;$O$325,$N$326,$N$325))</f>
        <v>C</v>
      </c>
      <c r="N259" s="112">
        <f t="shared" si="9"/>
        <v>29963875.34</v>
      </c>
      <c r="O259" s="112">
        <f>VLOOKUP(A259,'PLANILHA S DESONERAÇÃO'!$A$11:$J$458,7,FALSE)</f>
        <v>352.49</v>
      </c>
      <c r="Q259" s="176"/>
      <c r="R259" s="178"/>
      <c r="S259" s="178"/>
    </row>
    <row r="260" spans="1:19" ht="22.5" x14ac:dyDescent="0.25">
      <c r="A260" s="142" t="str">
        <f>'PLANILHA S DESONERAÇÃO'!A381</f>
        <v>1.5.4.15</v>
      </c>
      <c r="B260" s="145" t="str">
        <f>VLOOKUP(A260,'PLANILHA S DESONERAÇÃO'!$A$12:$J$458,2,FALSE)</f>
        <v>COMP-50</v>
      </c>
      <c r="C260" s="149" t="str">
        <f>VLOOKUP(A260,'PLANILHA S DESONERAÇÃO'!$A$12:$J$458,4,FALSE)</f>
        <v>Terminal de pressão para cabo de cobre de até 50mm² ref: TEL-5050, Termotécnica ou similar.</v>
      </c>
      <c r="D260" s="145" t="str">
        <f>VLOOKUP(A260,'PLANILHA S DESONERAÇÃO'!$A$12:$J$458,3,FALSE)</f>
        <v>Composições Próprias</v>
      </c>
      <c r="E260" s="145"/>
      <c r="F260" s="145" t="str">
        <f>VLOOKUP(A260,'PLANILHA S DESONERAÇÃO'!$A$12:$J$458,5,FALSE)</f>
        <v>UN</v>
      </c>
      <c r="G260" s="145">
        <f>VLOOKUP(A260,'PLANILHA S DESONERAÇÃO'!$A$11:$J$458,6,FALSE)</f>
        <v>30</v>
      </c>
      <c r="H260" s="158">
        <f>VLOOKUP(A260,'PLANILHA S DESONERAÇÃO'!$A$12:$J$458,9,FALSE)</f>
        <v>14.57</v>
      </c>
      <c r="I260" s="158">
        <f>SUMIF('PLANILHA S DESONERAÇÃO'!$B$11:$B$458,B260,'PLANILHA S DESONERAÇÃO'!$J$11:$J$458)</f>
        <v>437.1</v>
      </c>
      <c r="J260" s="439">
        <f>I260/$N$329</f>
        <v>0</v>
      </c>
      <c r="K260" s="153">
        <f>N260/$N$329</f>
        <v>0.99968000000000001</v>
      </c>
      <c r="L260" s="145" t="str">
        <f>IF(K260&gt;$O$326,$N$327,IF(K260&gt;$O$325,$N$326,$N$325))</f>
        <v>C</v>
      </c>
      <c r="N260" s="112">
        <f t="shared" si="9"/>
        <v>29964312.440000001</v>
      </c>
      <c r="O260" s="112">
        <f>VLOOKUP(A260,'PLANILHA S DESONERAÇÃO'!$A$11:$J$458,7,FALSE)</f>
        <v>11.7</v>
      </c>
      <c r="Q260" s="176"/>
      <c r="R260" s="178"/>
      <c r="S260" s="178"/>
    </row>
    <row r="261" spans="1:19" ht="22.5" x14ac:dyDescent="0.25">
      <c r="A261" s="142" t="str">
        <f>'PLANILHA S DESONERAÇÃO'!A124</f>
        <v>1.4.2.10</v>
      </c>
      <c r="B261" s="145">
        <f>VLOOKUP(A261,'PLANILHA S DESONERAÇÃO'!$A$12:$J$458,2,FALSE)</f>
        <v>100866</v>
      </c>
      <c r="C261" s="149" t="str">
        <f>VLOOKUP(A261,'PLANILHA S DESONERAÇÃO'!$A$12:$J$458,4,FALSE)</f>
        <v>BARRA DE APOIO RETA, EM ACO INOX POLIDO, COMPRIMENTO 60CM, FIXADA NA PAREDE - FORNECIMENTO E INSTALAÇÃO. AF_01/2020</v>
      </c>
      <c r="D261" s="145" t="str">
        <f>VLOOKUP(A261,'PLANILHA S DESONERAÇÃO'!$A$12:$J$458,3,FALSE)</f>
        <v>SINAPI</v>
      </c>
      <c r="E261" s="145"/>
      <c r="F261" s="145" t="str">
        <f>VLOOKUP(A261,'PLANILHA S DESONERAÇÃO'!$A$12:$J$458,5,FALSE)</f>
        <v>UN</v>
      </c>
      <c r="G261" s="145">
        <f>VLOOKUP(A261,'PLANILHA S DESONERAÇÃO'!$A$11:$J$458,6,FALSE)</f>
        <v>1</v>
      </c>
      <c r="H261" s="158">
        <f>VLOOKUP(A261,'PLANILHA S DESONERAÇÃO'!$A$12:$J$458,9,FALSE)</f>
        <v>409.51</v>
      </c>
      <c r="I261" s="158">
        <f>SUMIF('PLANILHA S DESONERAÇÃO'!$B$11:$B$458,B261,'PLANILHA S DESONERAÇÃO'!$J$11:$J$458)</f>
        <v>409.51</v>
      </c>
      <c r="J261" s="439">
        <f>I261/$N$329</f>
        <v>0</v>
      </c>
      <c r="K261" s="153">
        <f>N261/$N$329</f>
        <v>0.99968999999999997</v>
      </c>
      <c r="L261" s="145" t="str">
        <f>IF(K261&gt;$O$326,$N$327,IF(K261&gt;$O$325,$N$326,$N$325))</f>
        <v>C</v>
      </c>
      <c r="N261" s="112">
        <f t="shared" si="9"/>
        <v>29964721.949999999</v>
      </c>
      <c r="O261" s="112">
        <f>VLOOKUP(A261,'PLANILHA S DESONERAÇÃO'!$A$11:$J$458,7,FALSE)</f>
        <v>328.87</v>
      </c>
      <c r="Q261" s="176"/>
      <c r="R261" s="178"/>
      <c r="S261" s="178"/>
    </row>
    <row r="262" spans="1:19" x14ac:dyDescent="0.25">
      <c r="A262" s="142" t="str">
        <f>'PLANILHA S DESONERAÇÃO'!A395</f>
        <v>1.5.5.6</v>
      </c>
      <c r="B262" s="145">
        <f>VLOOKUP(A262,'PLANILHA S DESONERAÇÃO'!$A$12:$J$458,2,FALSE)</f>
        <v>95780</v>
      </c>
      <c r="C262" s="149" t="str">
        <f>VLOOKUP(A262,'PLANILHA S DESONERAÇÃO'!$A$12:$J$458,4,FALSE)</f>
        <v>Condulete de alumínio 4X2”, furos 1”</v>
      </c>
      <c r="D262" s="145" t="str">
        <f>VLOOKUP(A262,'PLANILHA S DESONERAÇÃO'!$A$12:$J$458,3,FALSE)</f>
        <v>SINAPI</v>
      </c>
      <c r="E262" s="145"/>
      <c r="F262" s="145" t="str">
        <f>VLOOKUP(A262,'PLANILHA S DESONERAÇÃO'!$A$12:$J$458,5,FALSE)</f>
        <v>UN</v>
      </c>
      <c r="G262" s="145">
        <f>VLOOKUP(A262,'PLANILHA S DESONERAÇÃO'!$A$11:$J$458,6,FALSE)</f>
        <v>10</v>
      </c>
      <c r="H262" s="158">
        <f>VLOOKUP(A262,'PLANILHA S DESONERAÇÃO'!$A$12:$J$458,9,FALSE)</f>
        <v>39.78</v>
      </c>
      <c r="I262" s="158">
        <f>SUMIF('PLANILHA S DESONERAÇÃO'!$B$11:$B$458,B262,'PLANILHA S DESONERAÇÃO'!$J$11:$J$458)</f>
        <v>397.8</v>
      </c>
      <c r="J262" s="439">
        <f>I262/$N$329</f>
        <v>0</v>
      </c>
      <c r="K262" s="153">
        <f>N262/$N$329</f>
        <v>0.99970999999999999</v>
      </c>
      <c r="L262" s="145" t="str">
        <f>IF(K262&gt;$O$326,$N$327,IF(K262&gt;$O$325,$N$326,$N$325))</f>
        <v>C</v>
      </c>
      <c r="N262" s="112">
        <f t="shared" si="9"/>
        <v>29965119.75</v>
      </c>
      <c r="O262" s="112">
        <f>VLOOKUP(A262,'PLANILHA S DESONERAÇÃO'!$A$11:$J$458,7,FALSE)</f>
        <v>31.95</v>
      </c>
      <c r="Q262" s="176"/>
      <c r="R262" s="178"/>
      <c r="S262" s="178"/>
    </row>
    <row r="263" spans="1:19" ht="22.5" x14ac:dyDescent="0.25">
      <c r="A263" s="142" t="str">
        <f>'PLANILHA S DESONERAÇÃO'!A121</f>
        <v>1.4.2.7</v>
      </c>
      <c r="B263" s="145">
        <f>VLOOKUP(A263,'PLANILHA S DESONERAÇÃO'!$A$12:$J$458,2,FALSE)</f>
        <v>88488</v>
      </c>
      <c r="C263" s="149" t="str">
        <f>VLOOKUP(A263,'PLANILHA S DESONERAÇÃO'!$A$12:$J$458,4,FALSE)</f>
        <v>APLICAÇÃO MANUAL DE PINTURA COM TINTA LÁTEX ACRÍLICA EM TETO, DUAS DEMÃOS. AF_06/2014</v>
      </c>
      <c r="D263" s="145" t="str">
        <f>VLOOKUP(A263,'PLANILHA S DESONERAÇÃO'!$A$12:$J$458,3,FALSE)</f>
        <v>SINAPI</v>
      </c>
      <c r="E263" s="145"/>
      <c r="F263" s="145" t="str">
        <f>VLOOKUP(A263,'PLANILHA S DESONERAÇÃO'!$A$12:$J$458,5,FALSE)</f>
        <v>M2</v>
      </c>
      <c r="G263" s="145">
        <f>VLOOKUP(A263,'PLANILHA S DESONERAÇÃO'!$A$11:$J$458,6,FALSE)</f>
        <v>5.28</v>
      </c>
      <c r="H263" s="158">
        <f>VLOOKUP(A263,'PLANILHA S DESONERAÇÃO'!$A$12:$J$458,9,FALSE)</f>
        <v>19.34</v>
      </c>
      <c r="I263" s="158">
        <f>SUMIF('PLANILHA S DESONERAÇÃO'!$B$11:$B$458,B263,'PLANILHA S DESONERAÇÃO'!$J$11:$J$458)</f>
        <v>396.67</v>
      </c>
      <c r="J263" s="439">
        <f>I263/$N$329</f>
        <v>0</v>
      </c>
      <c r="K263" s="153">
        <f>N263/$N$329</f>
        <v>0.99972000000000005</v>
      </c>
      <c r="L263" s="145" t="str">
        <f>IF(K263&gt;$O$326,$N$327,IF(K263&gt;$O$325,$N$326,$N$325))</f>
        <v>C</v>
      </c>
      <c r="N263" s="112">
        <f t="shared" si="9"/>
        <v>29965516.420000002</v>
      </c>
      <c r="O263" s="112">
        <f>VLOOKUP(A263,'PLANILHA S DESONERAÇÃO'!$A$11:$J$458,7,FALSE)</f>
        <v>15.53</v>
      </c>
      <c r="Q263" s="176"/>
      <c r="R263" s="178"/>
      <c r="S263" s="178"/>
    </row>
    <row r="264" spans="1:19" ht="22.5" x14ac:dyDescent="0.25">
      <c r="A264" s="142" t="str">
        <f>'PLANILHA S DESONERAÇÃO'!A409</f>
        <v>1.5.5.20</v>
      </c>
      <c r="B264" s="145">
        <f>VLOOKUP(A264,'PLANILHA S DESONERAÇÃO'!$A$12:$J$458,2,FALSE)</f>
        <v>160835</v>
      </c>
      <c r="C264" s="149" t="str">
        <f>VLOOKUP(A264,'PLANILHA S DESONERAÇÃO'!$A$12:$J$458,4,FALSE)</f>
        <v>Kit Ventilação composto por 2 Ventiladores Bi-Volts, inclusive fixação em Rack 19"</v>
      </c>
      <c r="D264" s="145" t="str">
        <f>VLOOKUP(A264,'PLANILHA S DESONERAÇÃO'!$A$12:$J$458,3,FALSE)</f>
        <v>DER-ES</v>
      </c>
      <c r="E264" s="145"/>
      <c r="F264" s="145" t="str">
        <f>VLOOKUP(A264,'PLANILHA S DESONERAÇÃO'!$A$12:$J$458,5,FALSE)</f>
        <v>und</v>
      </c>
      <c r="G264" s="145">
        <f>VLOOKUP(A264,'PLANILHA S DESONERAÇÃO'!$A$11:$J$458,6,FALSE)</f>
        <v>1</v>
      </c>
      <c r="H264" s="158">
        <f>VLOOKUP(A264,'PLANILHA S DESONERAÇÃO'!$A$12:$J$458,9,FALSE)</f>
        <v>374.36</v>
      </c>
      <c r="I264" s="158">
        <f>SUMIF('PLANILHA S DESONERAÇÃO'!$B$11:$B$458,B264,'PLANILHA S DESONERAÇÃO'!$J$11:$J$458)</f>
        <v>374.36</v>
      </c>
      <c r="J264" s="439">
        <f>I264/$N$329</f>
        <v>0</v>
      </c>
      <c r="K264" s="153">
        <f>N264/$N$329</f>
        <v>0.99973000000000001</v>
      </c>
      <c r="L264" s="145" t="str">
        <f>IF(K264&gt;$O$326,$N$327,IF(K264&gt;$O$325,$N$326,$N$325))</f>
        <v>C</v>
      </c>
      <c r="N264" s="112">
        <f t="shared" si="9"/>
        <v>29965890.780000001</v>
      </c>
      <c r="O264" s="112">
        <f>VLOOKUP(A264,'PLANILHA S DESONERAÇÃO'!$A$11:$J$458,7,FALSE)</f>
        <v>300.64</v>
      </c>
      <c r="Q264" s="176"/>
      <c r="R264" s="178"/>
      <c r="S264" s="178"/>
    </row>
    <row r="265" spans="1:19" ht="22.5" x14ac:dyDescent="0.25">
      <c r="A265" s="142" t="str">
        <f>'PLANILHA S DESONERAÇÃO'!A123</f>
        <v>1.4.2.9</v>
      </c>
      <c r="B265" s="145">
        <f>VLOOKUP(A265,'PLANILHA S DESONERAÇÃO'!$A$12:$J$458,2,FALSE)</f>
        <v>95546</v>
      </c>
      <c r="C265" s="149" t="str">
        <f>VLOOKUP(A265,'PLANILHA S DESONERAÇÃO'!$A$12:$J$458,4,FALSE)</f>
        <v>KIT DE ACESSORIOS PARA BANHEIRO EM METAL CROMADO, 5 PECAS, INCLUSO FIXAÇÃO. AF_01/2020</v>
      </c>
      <c r="D265" s="145" t="str">
        <f>VLOOKUP(A265,'PLANILHA S DESONERAÇÃO'!$A$12:$J$458,3,FALSE)</f>
        <v>SINAPI</v>
      </c>
      <c r="E265" s="145"/>
      <c r="F265" s="145" t="str">
        <f>VLOOKUP(A265,'PLANILHA S DESONERAÇÃO'!$A$12:$J$458,5,FALSE)</f>
        <v>UN</v>
      </c>
      <c r="G265" s="145">
        <f>VLOOKUP(A265,'PLANILHA S DESONERAÇÃO'!$A$11:$J$458,6,FALSE)</f>
        <v>1</v>
      </c>
      <c r="H265" s="158">
        <f>VLOOKUP(A265,'PLANILHA S DESONERAÇÃO'!$A$12:$J$458,9,FALSE)</f>
        <v>183.17</v>
      </c>
      <c r="I265" s="158">
        <f>SUMIF('PLANILHA S DESONERAÇÃO'!$B$11:$B$458,B265,'PLANILHA S DESONERAÇÃO'!$J$11:$J$458)</f>
        <v>366.34</v>
      </c>
      <c r="J265" s="439">
        <f>I265/$N$329</f>
        <v>0</v>
      </c>
      <c r="K265" s="153">
        <f>N265/$N$329</f>
        <v>0.99975000000000003</v>
      </c>
      <c r="L265" s="145" t="str">
        <f>IF(K265&gt;$O$326,$N$327,IF(K265&gt;$O$325,$N$326,$N$325))</f>
        <v>C</v>
      </c>
      <c r="N265" s="112">
        <f t="shared" si="9"/>
        <v>29966257.120000001</v>
      </c>
      <c r="O265" s="112">
        <f>VLOOKUP(A265,'PLANILHA S DESONERAÇÃO'!$A$11:$J$458,7,FALSE)</f>
        <v>147.1</v>
      </c>
      <c r="Q265" s="176"/>
      <c r="R265" s="178"/>
      <c r="S265" s="178"/>
    </row>
    <row r="266" spans="1:19" x14ac:dyDescent="0.25">
      <c r="A266" s="142" t="str">
        <f>'PLANILHA S DESONERAÇÃO'!A258</f>
        <v>1.5.1.5.2</v>
      </c>
      <c r="B266" s="145">
        <f>VLOOKUP(A266,'PLANILHA S DESONERAÇÃO'!$A$12:$J$458,2,FALSE)</f>
        <v>150851</v>
      </c>
      <c r="C266" s="149" t="str">
        <f>VLOOKUP(A266,'PLANILHA S DESONERAÇÃO'!$A$12:$J$458,4,FALSE)</f>
        <v>Saída horizontal para eletroduto de 1"</v>
      </c>
      <c r="D266" s="145" t="str">
        <f>VLOOKUP(A266,'PLANILHA S DESONERAÇÃO'!$A$12:$J$458,3,FALSE)</f>
        <v>DER-ES</v>
      </c>
      <c r="E266" s="145"/>
      <c r="F266" s="145" t="str">
        <f>VLOOKUP(A266,'PLANILHA S DESONERAÇÃO'!$A$12:$J$458,5,FALSE)</f>
        <v>und</v>
      </c>
      <c r="G266" s="145">
        <f>VLOOKUP(A266,'PLANILHA S DESONERAÇÃO'!$A$11:$J$458,6,FALSE)</f>
        <v>16</v>
      </c>
      <c r="H266" s="158">
        <f>VLOOKUP(A266,'PLANILHA S DESONERAÇÃO'!$A$12:$J$458,9,FALSE)</f>
        <v>13.87</v>
      </c>
      <c r="I266" s="158">
        <f>SUMIF('PLANILHA S DESONERAÇÃO'!$B$11:$B$458,B266,'PLANILHA S DESONERAÇÃO'!$J$11:$J$458)</f>
        <v>360.62</v>
      </c>
      <c r="J266" s="439">
        <f>I266/$N$329</f>
        <v>0</v>
      </c>
      <c r="K266" s="153">
        <f>N266/$N$329</f>
        <v>0.99975999999999998</v>
      </c>
      <c r="L266" s="145" t="str">
        <f>IF(K266&gt;$O$326,$N$327,IF(K266&gt;$O$325,$N$326,$N$325))</f>
        <v>C</v>
      </c>
      <c r="N266" s="112">
        <f t="shared" si="9"/>
        <v>29966617.739999998</v>
      </c>
      <c r="O266" s="112">
        <f>VLOOKUP(A266,'PLANILHA S DESONERAÇÃO'!$A$11:$J$458,7,FALSE)</f>
        <v>11.14</v>
      </c>
      <c r="Q266" s="176"/>
      <c r="R266" s="178"/>
      <c r="S266" s="178"/>
    </row>
    <row r="267" spans="1:19" ht="22.5" x14ac:dyDescent="0.25">
      <c r="A267" s="142" t="str">
        <f>'PLANILHA S DESONERAÇÃO'!A170</f>
        <v>1.4.6.9</v>
      </c>
      <c r="B267" s="145">
        <f>VLOOKUP(A267,'PLANILHA S DESONERAÇÃO'!$A$12:$J$458,2,FALSE)</f>
        <v>96467</v>
      </c>
      <c r="C267" s="149" t="str">
        <f>VLOOKUP(A267,'PLANILHA S DESONERAÇÃO'!$A$12:$J$458,4,FALSE)</f>
        <v>RODAPÉ CERÂMICO DE 7CM DE ALTURA COM PLACAS TIPO ESMALTADA COMERCIAL DE DIMENSÕES 35X35CM (PADRAO POPULAR). AF_06/2017</v>
      </c>
      <c r="D267" s="145" t="str">
        <f>VLOOKUP(A267,'PLANILHA S DESONERAÇÃO'!$A$12:$J$458,3,FALSE)</f>
        <v>SINAPI</v>
      </c>
      <c r="E267" s="145"/>
      <c r="F267" s="145" t="str">
        <f>VLOOKUP(A267,'PLANILHA S DESONERAÇÃO'!$A$12:$J$458,5,FALSE)</f>
        <v>M</v>
      </c>
      <c r="G267" s="145">
        <f>VLOOKUP(A267,'PLANILHA S DESONERAÇÃO'!$A$11:$J$458,6,FALSE)</f>
        <v>13</v>
      </c>
      <c r="H267" s="158">
        <f>VLOOKUP(A267,'PLANILHA S DESONERAÇÃO'!$A$12:$J$458,9,FALSE)</f>
        <v>9.19</v>
      </c>
      <c r="I267" s="158">
        <f>SUMIF('PLANILHA S DESONERAÇÃO'!$B$11:$B$458,B267,'PLANILHA S DESONERAÇÃO'!$J$11:$J$458)</f>
        <v>352.9</v>
      </c>
      <c r="J267" s="439">
        <f>I267/$N$329</f>
        <v>0</v>
      </c>
      <c r="K267" s="153">
        <f>N267/$N$329</f>
        <v>0.99977000000000005</v>
      </c>
      <c r="L267" s="145" t="str">
        <f>IF(K267&gt;$O$326,$N$327,IF(K267&gt;$O$325,$N$326,$N$325))</f>
        <v>C</v>
      </c>
      <c r="N267" s="112">
        <f t="shared" si="9"/>
        <v>29966970.640000001</v>
      </c>
      <c r="O267" s="112">
        <f>VLOOKUP(A267,'PLANILHA S DESONERAÇÃO'!$A$11:$J$458,7,FALSE)</f>
        <v>7.38</v>
      </c>
      <c r="Q267" s="176"/>
      <c r="R267" s="178"/>
      <c r="S267" s="178"/>
    </row>
    <row r="268" spans="1:19" ht="45" x14ac:dyDescent="0.25">
      <c r="A268" s="142" t="str">
        <f>'PLANILHA S DESONERAÇÃO'!A379</f>
        <v>1.5.4.13</v>
      </c>
      <c r="B268" s="145" t="str">
        <f>VLOOKUP(A268,'PLANILHA S DESONERAÇÃO'!$A$12:$J$458,2,FALSE)</f>
        <v>COMP-48</v>
      </c>
      <c r="C268" s="149" t="str">
        <f>VLOOKUP(A268,'PLANILHA S DESONERAÇÃO'!$A$12:$J$458,4,FALSE)</f>
        <v>Conector Tipo X Fundido em Bronze com acessórios em Aço GFPara cabos 16 – 50 mm² – Acab. Estanhado para Aterramento de Telas – com parafuso, porca e arruela em Aço GF ref: TEL-6945, Termotécnica ou similar.</v>
      </c>
      <c r="D268" s="145" t="str">
        <f>VLOOKUP(A268,'PLANILHA S DESONERAÇÃO'!$A$12:$J$458,3,FALSE)</f>
        <v>Composições Próprias</v>
      </c>
      <c r="E268" s="145"/>
      <c r="F268" s="145" t="str">
        <f>VLOOKUP(A268,'PLANILHA S DESONERAÇÃO'!$A$12:$J$458,5,FALSE)</f>
        <v>und</v>
      </c>
      <c r="G268" s="145">
        <f>VLOOKUP(A268,'PLANILHA S DESONERAÇÃO'!$A$11:$J$458,6,FALSE)</f>
        <v>4</v>
      </c>
      <c r="H268" s="158">
        <f>VLOOKUP(A268,'PLANILHA S DESONERAÇÃO'!$A$12:$J$458,9,FALSE)</f>
        <v>82.69</v>
      </c>
      <c r="I268" s="158">
        <f>SUMIF('PLANILHA S DESONERAÇÃO'!$B$11:$B$458,B268,'PLANILHA S DESONERAÇÃO'!$J$11:$J$458)</f>
        <v>330.76</v>
      </c>
      <c r="J268" s="439">
        <f>I268/$N$329</f>
        <v>0</v>
      </c>
      <c r="K268" s="153">
        <f>N268/$N$329</f>
        <v>0.99978</v>
      </c>
      <c r="L268" s="145" t="str">
        <f>IF(K268&gt;$O$326,$N$327,IF(K268&gt;$O$325,$N$326,$N$325))</f>
        <v>C</v>
      </c>
      <c r="N268" s="112">
        <f t="shared" si="9"/>
        <v>29967301.399999999</v>
      </c>
      <c r="O268" s="112">
        <f>VLOOKUP(A268,'PLANILHA S DESONERAÇÃO'!$A$11:$J$458,7,FALSE)</f>
        <v>66.41</v>
      </c>
      <c r="Q268" s="176"/>
      <c r="R268" s="178"/>
      <c r="S268" s="178"/>
    </row>
    <row r="269" spans="1:19" x14ac:dyDescent="0.25">
      <c r="A269" s="142" t="str">
        <f>'PLANILHA S DESONERAÇÃO'!A326</f>
        <v>1.5.2.6.5</v>
      </c>
      <c r="B269" s="145">
        <f>VLOOKUP(A269,'PLANILHA S DESONERAÇÃO'!$A$12:$J$458,2,FALSE)</f>
        <v>150628</v>
      </c>
      <c r="C269" s="149" t="str">
        <f>VLOOKUP(A269,'PLANILHA S DESONERAÇÃO'!$A$12:$J$458,4,FALSE)</f>
        <v>Caixa de embutir marca de referência Tigreflex, 4x2"</v>
      </c>
      <c r="D269" s="145" t="str">
        <f>VLOOKUP(A269,'PLANILHA S DESONERAÇÃO'!$A$12:$J$458,3,FALSE)</f>
        <v>DER-ES</v>
      </c>
      <c r="E269" s="145"/>
      <c r="F269" s="145" t="str">
        <f>VLOOKUP(A269,'PLANILHA S DESONERAÇÃO'!$A$12:$J$458,5,FALSE)</f>
        <v>und</v>
      </c>
      <c r="G269" s="145">
        <f>VLOOKUP(A269,'PLANILHA S DESONERAÇÃO'!$A$11:$J$458,6,FALSE)</f>
        <v>26</v>
      </c>
      <c r="H269" s="158">
        <f>VLOOKUP(A269,'PLANILHA S DESONERAÇÃO'!$A$12:$J$458,9,FALSE)</f>
        <v>11.29</v>
      </c>
      <c r="I269" s="158">
        <f>SUMIF('PLANILHA S DESONERAÇÃO'!$B$11:$B$458,B269,'PLANILHA S DESONERAÇÃO'!$J$11:$J$458)</f>
        <v>293.54000000000002</v>
      </c>
      <c r="J269" s="439">
        <f>I269/$N$329</f>
        <v>0</v>
      </c>
      <c r="K269" s="153">
        <f>N269/$N$329</f>
        <v>0.99978999999999996</v>
      </c>
      <c r="L269" s="145" t="str">
        <f>IF(K269&gt;$O$326,$N$327,IF(K269&gt;$O$325,$N$326,$N$325))</f>
        <v>C</v>
      </c>
      <c r="N269" s="112">
        <f t="shared" si="9"/>
        <v>29967594.940000001</v>
      </c>
      <c r="O269" s="112">
        <f>VLOOKUP(A269,'PLANILHA S DESONERAÇÃO'!$A$11:$J$458,7,FALSE)</f>
        <v>9.07</v>
      </c>
      <c r="Q269" s="176"/>
      <c r="R269" s="178"/>
      <c r="S269" s="178"/>
    </row>
    <row r="270" spans="1:19" ht="22.5" x14ac:dyDescent="0.25">
      <c r="A270" s="142" t="str">
        <f>'PLANILHA S DESONERAÇÃO'!A266</f>
        <v>1.5.1.6.2</v>
      </c>
      <c r="B270" s="145">
        <f>VLOOKUP(A270,'PLANILHA S DESONERAÇÃO'!$A$12:$J$458,2,FALSE)</f>
        <v>91942</v>
      </c>
      <c r="C270" s="149" t="str">
        <f>VLOOKUP(A270,'PLANILHA S DESONERAÇÃO'!$A$12:$J$458,4,FALSE)</f>
        <v>CAIXA RETANGULAR 4" X 4", PVC - FORNECIMENTO E INSTALAÇÃO. AF_03/2023</v>
      </c>
      <c r="D270" s="145" t="str">
        <f>VLOOKUP(A270,'PLANILHA S DESONERAÇÃO'!$A$12:$J$458,3,FALSE)</f>
        <v>SINAPI</v>
      </c>
      <c r="E270" s="145"/>
      <c r="F270" s="145" t="str">
        <f>VLOOKUP(A270,'PLANILHA S DESONERAÇÃO'!$A$12:$J$458,5,FALSE)</f>
        <v>UN</v>
      </c>
      <c r="G270" s="145">
        <f>VLOOKUP(A270,'PLANILHA S DESONERAÇÃO'!$A$11:$J$458,6,FALSE)</f>
        <v>6</v>
      </c>
      <c r="H270" s="158">
        <f>VLOOKUP(A270,'PLANILHA S DESONERAÇÃO'!$A$12:$J$458,9,FALSE)</f>
        <v>48.69</v>
      </c>
      <c r="I270" s="158">
        <f>SUMIF('PLANILHA S DESONERAÇÃO'!$B$11:$B$458,B270,'PLANILHA S DESONERAÇÃO'!$J$11:$J$458)</f>
        <v>292.14</v>
      </c>
      <c r="J270" s="439">
        <f>I270/$N$329</f>
        <v>0</v>
      </c>
      <c r="K270" s="153">
        <f>N270/$N$329</f>
        <v>0.99980000000000002</v>
      </c>
      <c r="L270" s="145" t="str">
        <f>IF(K270&gt;$O$326,$N$327,IF(K270&gt;$O$325,$N$326,$N$325))</f>
        <v>C</v>
      </c>
      <c r="N270" s="112">
        <f t="shared" si="9"/>
        <v>29967887.079999998</v>
      </c>
      <c r="O270" s="112">
        <f>VLOOKUP(A270,'PLANILHA S DESONERAÇÃO'!$A$11:$J$458,7,FALSE)</f>
        <v>39.1</v>
      </c>
      <c r="Q270" s="176"/>
      <c r="R270" s="178"/>
      <c r="S270" s="178"/>
    </row>
    <row r="271" spans="1:19" ht="22.5" x14ac:dyDescent="0.25">
      <c r="A271" s="142" t="str">
        <f>'PLANILHA S DESONERAÇÃO'!A110</f>
        <v>1.4.1.13</v>
      </c>
      <c r="B271" s="145" t="str">
        <f>VLOOKUP(A271,'PLANILHA S DESONERAÇÃO'!$A$12:$J$458,2,FALSE)</f>
        <v>COMP-05</v>
      </c>
      <c r="C271" s="149" t="str">
        <f>VLOOKUP(A271,'PLANILHA S DESONERAÇÃO'!$A$12:$J$458,4,FALSE)</f>
        <v>ESCADA TIPO MARINHEIRO EM TUBO ACO GALVANIZADO 1 1/2" 5 DEGRAUS</v>
      </c>
      <c r="D271" s="145" t="str">
        <f>VLOOKUP(A271,'PLANILHA S DESONERAÇÃO'!$A$12:$J$458,3,FALSE)</f>
        <v>Composições Próprias</v>
      </c>
      <c r="E271" s="145"/>
      <c r="F271" s="145" t="str">
        <f>VLOOKUP(A271,'PLANILHA S DESONERAÇÃO'!$A$12:$J$458,5,FALSE)</f>
        <v>M</v>
      </c>
      <c r="G271" s="145">
        <f>VLOOKUP(A271,'PLANILHA S DESONERAÇÃO'!$A$11:$J$458,6,FALSE)</f>
        <v>0.45</v>
      </c>
      <c r="H271" s="158">
        <f>VLOOKUP(A271,'PLANILHA S DESONERAÇÃO'!$A$12:$J$458,9,FALSE)</f>
        <v>640.77</v>
      </c>
      <c r="I271" s="158">
        <f>SUMIF('PLANILHA S DESONERAÇÃO'!$B$11:$B$458,B271,'PLANILHA S DESONERAÇÃO'!$J$11:$J$458)</f>
        <v>288.35000000000002</v>
      </c>
      <c r="J271" s="439">
        <f>I271/$N$329</f>
        <v>0</v>
      </c>
      <c r="K271" s="153">
        <f>N271/$N$329</f>
        <v>0.99980999999999998</v>
      </c>
      <c r="L271" s="145" t="str">
        <f>IF(K271&gt;$O$326,$N$327,IF(K271&gt;$O$325,$N$326,$N$325))</f>
        <v>C</v>
      </c>
      <c r="N271" s="112">
        <f t="shared" ref="N271:N322" si="10">N270+I271</f>
        <v>29968175.43</v>
      </c>
      <c r="O271" s="112">
        <f>VLOOKUP(A271,'PLANILHA S DESONERAÇÃO'!$A$11:$J$458,7,FALSE)</f>
        <v>514.59</v>
      </c>
      <c r="Q271" s="176"/>
      <c r="R271" s="178"/>
      <c r="S271" s="178"/>
    </row>
    <row r="272" spans="1:19" x14ac:dyDescent="0.25">
      <c r="A272" s="142" t="str">
        <f>'PLANILHA S DESONERAÇÃO'!A364</f>
        <v>1.5.3.15</v>
      </c>
      <c r="B272" s="145" t="str">
        <f>VLOOKUP(A272,'PLANILHA S DESONERAÇÃO'!$A$12:$J$458,2,FALSE)</f>
        <v>I040504</v>
      </c>
      <c r="C272" s="149" t="str">
        <f>VLOOKUP(A272,'PLANILHA S DESONERAÇÃO'!$A$12:$J$458,4,FALSE)</f>
        <v>ISOLADOR DE PINO POLIMERICO 15KV - ROSCA 25MM</v>
      </c>
      <c r="D272" s="145" t="str">
        <f>VLOOKUP(A272,'PLANILHA S DESONERAÇÃO'!$A$12:$J$458,3,FALSE)</f>
        <v>DER-ES</v>
      </c>
      <c r="E272" s="145"/>
      <c r="F272" s="145" t="str">
        <f>VLOOKUP(A272,'PLANILHA S DESONERAÇÃO'!$A$12:$J$458,5,FALSE)</f>
        <v>UN</v>
      </c>
      <c r="G272" s="145">
        <f>VLOOKUP(A272,'PLANILHA S DESONERAÇÃO'!$A$11:$J$458,6,FALSE)</f>
        <v>6</v>
      </c>
      <c r="H272" s="158">
        <f>VLOOKUP(A272,'PLANILHA S DESONERAÇÃO'!$A$12:$J$458,9,FALSE)</f>
        <v>46.91</v>
      </c>
      <c r="I272" s="158">
        <f>SUMIF('PLANILHA S DESONERAÇÃO'!$B$11:$B$458,B272,'PLANILHA S DESONERAÇÃO'!$J$11:$J$458)</f>
        <v>281.45999999999998</v>
      </c>
      <c r="J272" s="439">
        <f>I272/$N$329</f>
        <v>0</v>
      </c>
      <c r="K272" s="153">
        <f>N272/$N$329</f>
        <v>0.99982000000000004</v>
      </c>
      <c r="L272" s="145" t="str">
        <f>IF(K272&gt;$O$326,$N$327,IF(K272&gt;$O$325,$N$326,$N$325))</f>
        <v>C</v>
      </c>
      <c r="N272" s="112">
        <f t="shared" si="10"/>
        <v>29968456.890000001</v>
      </c>
      <c r="O272" s="112">
        <f>VLOOKUP(A272,'PLANILHA S DESONERAÇÃO'!$A$11:$J$458,7,FALSE)</f>
        <v>37.67</v>
      </c>
      <c r="Q272" s="176"/>
      <c r="R272" s="178"/>
      <c r="S272" s="178"/>
    </row>
    <row r="273" spans="1:19" ht="22.5" x14ac:dyDescent="0.25">
      <c r="A273" s="142" t="str">
        <f>'PLANILHA S DESONERAÇÃO'!A291</f>
        <v>1.5.2.3.13</v>
      </c>
      <c r="B273" s="145" t="str">
        <f>VLOOKUP(A273,'PLANILHA S DESONERAÇÃO'!$A$12:$J$458,2,FALSE)</f>
        <v>COMP-26</v>
      </c>
      <c r="C273" s="149" t="str">
        <f>VLOOKUP(A273,'PLANILHA S DESONERAÇÃO'!$A$12:$J$458,4,FALSE)</f>
        <v>TERMINAL A COMPRESSAO EM COBRE ESTANHADO PARA CABO 16 MM2, 1 FURO E 1 COMPRESSAO, PARA PARAFUSO DE FIXACAO M6</v>
      </c>
      <c r="D273" s="145" t="str">
        <f>VLOOKUP(A273,'PLANILHA S DESONERAÇÃO'!$A$12:$J$458,3,FALSE)</f>
        <v>Composições Próprias</v>
      </c>
      <c r="E273" s="145"/>
      <c r="F273" s="145" t="str">
        <f>VLOOKUP(A273,'PLANILHA S DESONERAÇÃO'!$A$12:$J$458,5,FALSE)</f>
        <v>UN</v>
      </c>
      <c r="G273" s="145">
        <f>VLOOKUP(A273,'PLANILHA S DESONERAÇÃO'!$A$11:$J$458,6,FALSE)</f>
        <v>100</v>
      </c>
      <c r="H273" s="158">
        <f>VLOOKUP(A273,'PLANILHA S DESONERAÇÃO'!$A$12:$J$458,9,FALSE)</f>
        <v>2.75</v>
      </c>
      <c r="I273" s="158">
        <f>SUMIF('PLANILHA S DESONERAÇÃO'!$B$11:$B$458,B273,'PLANILHA S DESONERAÇÃO'!$J$11:$J$458)</f>
        <v>275</v>
      </c>
      <c r="J273" s="439">
        <f>I273/$N$329</f>
        <v>0</v>
      </c>
      <c r="K273" s="153">
        <f>N273/$N$329</f>
        <v>0.99983</v>
      </c>
      <c r="L273" s="145" t="str">
        <f>IF(K273&gt;$O$326,$N$327,IF(K273&gt;$O$325,$N$326,$N$325))</f>
        <v>C</v>
      </c>
      <c r="N273" s="112">
        <f t="shared" si="10"/>
        <v>29968731.890000001</v>
      </c>
      <c r="O273" s="112">
        <f>VLOOKUP(A273,'PLANILHA S DESONERAÇÃO'!$A$11:$J$458,7,FALSE)</f>
        <v>2.21</v>
      </c>
      <c r="Q273" s="176"/>
      <c r="R273" s="178"/>
      <c r="S273" s="178"/>
    </row>
    <row r="274" spans="1:19" ht="22.5" x14ac:dyDescent="0.25">
      <c r="A274" s="142" t="str">
        <f>'PLANILHA S DESONERAÇÃO'!A333</f>
        <v>1.5.2.7.4</v>
      </c>
      <c r="B274" s="145" t="str">
        <f>VLOOKUP(A274,'PLANILHA S DESONERAÇÃO'!$A$12:$J$458,2,FALSE)</f>
        <v>COMP-41</v>
      </c>
      <c r="C274" s="149" t="str">
        <f>VLOOKUP(A274,'PLANILHA S DESONERAÇÃO'!$A$12:$J$458,4,FALSE)</f>
        <v>Disjuntor DR tetrapolar DIN 40A, 30mA</v>
      </c>
      <c r="D274" s="145" t="str">
        <f>VLOOKUP(A274,'PLANILHA S DESONERAÇÃO'!$A$12:$J$458,3,FALSE)</f>
        <v>Composições Próprias</v>
      </c>
      <c r="E274" s="145"/>
      <c r="F274" s="145" t="str">
        <f>VLOOKUP(A274,'PLANILHA S DESONERAÇÃO'!$A$12:$J$458,5,FALSE)</f>
        <v>UN</v>
      </c>
      <c r="G274" s="145">
        <f>VLOOKUP(A274,'PLANILHA S DESONERAÇÃO'!$A$11:$J$458,6,FALSE)</f>
        <v>1</v>
      </c>
      <c r="H274" s="158">
        <f>VLOOKUP(A274,'PLANILHA S DESONERAÇÃO'!$A$12:$J$458,9,FALSE)</f>
        <v>268.12</v>
      </c>
      <c r="I274" s="158">
        <f>SUMIF('PLANILHA S DESONERAÇÃO'!$B$11:$B$458,B274,'PLANILHA S DESONERAÇÃO'!$J$11:$J$458)</f>
        <v>268.12</v>
      </c>
      <c r="J274" s="439">
        <f>I274/$N$329</f>
        <v>0</v>
      </c>
      <c r="K274" s="153">
        <f>N274/$N$329</f>
        <v>0.99983999999999995</v>
      </c>
      <c r="L274" s="145" t="str">
        <f>IF(K274&gt;$O$326,$N$327,IF(K274&gt;$O$325,$N$326,$N$325))</f>
        <v>C</v>
      </c>
      <c r="N274" s="112">
        <f t="shared" si="10"/>
        <v>29969000.010000002</v>
      </c>
      <c r="O274" s="112">
        <f>VLOOKUP(A274,'PLANILHA S DESONERAÇÃO'!$A$11:$J$458,7,FALSE)</f>
        <v>215.32</v>
      </c>
      <c r="Q274" s="176"/>
      <c r="R274" s="178"/>
      <c r="S274" s="178"/>
    </row>
    <row r="275" spans="1:19" ht="56.25" x14ac:dyDescent="0.25">
      <c r="A275" s="142" t="str">
        <f>'PLANILHA S DESONERAÇÃO'!A197</f>
        <v>1.4.8.11</v>
      </c>
      <c r="B275" s="145">
        <f>VLOOKUP(A275,'PLANILHA S DESONERAÇÃO'!$A$12:$J$458,2,FALSE)</f>
        <v>94438</v>
      </c>
      <c r="C275" s="149" t="str">
        <f>VLOOKUP(A275,'PLANILHA S DESONERAÇÃO'!$A$12:$J$458,4,FALSE)</f>
        <v>(COMPOSIÇÃO REPRESENTATIVA) DO SERVIÇO DE CONTRAPISO EM ARGAMASSA TRAÇO 1:4 (CIM E AREIA), EM BETONEIRA 400 L, ESPESSURA 3 CM ÁREAS SECAS E 3 CM ÁREAS MOLHADAS, PARA EDIFICAÇÃO HABITACIONAL UNIFAMILIAR (CASA) E EDIFICAÇÃO PÚBLICA PADRÃO. AF_11/2014</v>
      </c>
      <c r="D275" s="145" t="str">
        <f>VLOOKUP(A275,'PLANILHA S DESONERAÇÃO'!$A$12:$J$458,3,FALSE)</f>
        <v>SINAPI</v>
      </c>
      <c r="E275" s="145"/>
      <c r="F275" s="145" t="str">
        <f>VLOOKUP(A275,'PLANILHA S DESONERAÇÃO'!$A$12:$J$458,5,FALSE)</f>
        <v>M2</v>
      </c>
      <c r="G275" s="145">
        <f>VLOOKUP(A275,'PLANILHA S DESONERAÇÃO'!$A$11:$J$458,6,FALSE)</f>
        <v>5.33</v>
      </c>
      <c r="H275" s="158">
        <f>VLOOKUP(A275,'PLANILHA S DESONERAÇÃO'!$A$12:$J$458,9,FALSE)</f>
        <v>50.29</v>
      </c>
      <c r="I275" s="158">
        <f>SUMIF('PLANILHA S DESONERAÇÃO'!$B$11:$B$458,B275,'PLANILHA S DESONERAÇÃO'!$J$11:$J$458)</f>
        <v>268.05</v>
      </c>
      <c r="J275" s="439">
        <f>I275/$N$329</f>
        <v>0</v>
      </c>
      <c r="K275" s="153">
        <f>N275/$N$329</f>
        <v>0.99985000000000002</v>
      </c>
      <c r="L275" s="145" t="str">
        <f>IF(K275&gt;$O$326,$N$327,IF(K275&gt;$O$325,$N$326,$N$325))</f>
        <v>C</v>
      </c>
      <c r="N275" s="112">
        <f t="shared" si="10"/>
        <v>29969268.059999999</v>
      </c>
      <c r="O275" s="112">
        <f>VLOOKUP(A275,'PLANILHA S DESONERAÇÃO'!$A$11:$J$458,7,FALSE)</f>
        <v>40.39</v>
      </c>
      <c r="Q275" s="176"/>
      <c r="R275" s="178"/>
      <c r="S275" s="178"/>
    </row>
    <row r="276" spans="1:19" ht="22.5" x14ac:dyDescent="0.25">
      <c r="A276" s="142" t="str">
        <f>'PLANILHA S DESONERAÇÃO'!A412</f>
        <v>1.5.5.23</v>
      </c>
      <c r="B276" s="145">
        <f>VLOOKUP(A276,'PLANILHA S DESONERAÇÃO'!$A$12:$J$458,2,FALSE)</f>
        <v>160822</v>
      </c>
      <c r="C276" s="149" t="str">
        <f>VLOOKUP(A276,'PLANILHA S DESONERAÇÃO'!$A$12:$J$458,4,FALSE)</f>
        <v>Calha com 6 Tomadas 20A, inclusive fixação em rack padrão 19", com chicote de 2 metros de comprimento</v>
      </c>
      <c r="D276" s="145" t="str">
        <f>VLOOKUP(A276,'PLANILHA S DESONERAÇÃO'!$A$12:$J$458,3,FALSE)</f>
        <v>DER-ES</v>
      </c>
      <c r="E276" s="145"/>
      <c r="F276" s="145" t="str">
        <f>VLOOKUP(A276,'PLANILHA S DESONERAÇÃO'!$A$12:$J$458,5,FALSE)</f>
        <v>und</v>
      </c>
      <c r="G276" s="145">
        <f>VLOOKUP(A276,'PLANILHA S DESONERAÇÃO'!$A$11:$J$458,6,FALSE)</f>
        <v>2</v>
      </c>
      <c r="H276" s="158">
        <f>VLOOKUP(A276,'PLANILHA S DESONERAÇÃO'!$A$12:$J$458,9,FALSE)</f>
        <v>128.41</v>
      </c>
      <c r="I276" s="158">
        <f>SUMIF('PLANILHA S DESONERAÇÃO'!$B$11:$B$458,B276,'PLANILHA S DESONERAÇÃO'!$J$11:$J$458)</f>
        <v>256.82</v>
      </c>
      <c r="J276" s="439">
        <f>I276/$N$329</f>
        <v>0</v>
      </c>
      <c r="K276" s="153">
        <f>N276/$N$329</f>
        <v>0.99985000000000002</v>
      </c>
      <c r="L276" s="145" t="str">
        <f>IF(K276&gt;$O$326,$N$327,IF(K276&gt;$O$325,$N$326,$N$325))</f>
        <v>C</v>
      </c>
      <c r="N276" s="112">
        <f t="shared" si="10"/>
        <v>29969524.879999999</v>
      </c>
      <c r="O276" s="112">
        <f>VLOOKUP(A276,'PLANILHA S DESONERAÇÃO'!$A$11:$J$458,7,FALSE)</f>
        <v>103.12</v>
      </c>
      <c r="Q276" s="176"/>
      <c r="R276" s="178"/>
      <c r="S276" s="178"/>
    </row>
    <row r="277" spans="1:19" ht="33.75" x14ac:dyDescent="0.25">
      <c r="A277" s="142" t="str">
        <f>'PLANILHA S DESONERAÇÃO'!A115</f>
        <v>1.4.2.1</v>
      </c>
      <c r="B277" s="145">
        <f>VLOOKUP(A277,'PLANILHA S DESONERAÇÃO'!$A$12:$J$458,2,FALSE)</f>
        <v>103316</v>
      </c>
      <c r="C277" s="149" t="str">
        <f>VLOOKUP(A277,'PLANILHA S DESONERAÇÃO'!$A$12:$J$458,4,FALSE)</f>
        <v>ALVENARIA DE VEDAÇÃO DE BLOCOS VAZADOS DE CONCRETO DE 9X19X39 CM (ESPESSURA 9 CM) E ARGAMASSA DE ASSENTAMENTO COM PREPARO EM BETONEIRA. AF_12/2021</v>
      </c>
      <c r="D277" s="145" t="str">
        <f>VLOOKUP(A277,'PLANILHA S DESONERAÇÃO'!$A$12:$J$458,3,FALSE)</f>
        <v>SINAPI</v>
      </c>
      <c r="E277" s="145"/>
      <c r="F277" s="145" t="str">
        <f>VLOOKUP(A277,'PLANILHA S DESONERAÇÃO'!$A$12:$J$458,5,FALSE)</f>
        <v>M2</v>
      </c>
      <c r="G277" s="145">
        <f>VLOOKUP(A277,'PLANILHA S DESONERAÇÃO'!$A$11:$J$458,6,FALSE)</f>
        <v>2.75</v>
      </c>
      <c r="H277" s="158">
        <f>VLOOKUP(A277,'PLANILHA S DESONERAÇÃO'!$A$12:$J$458,9,FALSE)</f>
        <v>89.43</v>
      </c>
      <c r="I277" s="158">
        <f>SUMIF('PLANILHA S DESONERAÇÃO'!$B$11:$B$458,B277,'PLANILHA S DESONERAÇÃO'!$J$11:$J$458)</f>
        <v>245.93</v>
      </c>
      <c r="J277" s="439">
        <f>I277/$N$329</f>
        <v>0</v>
      </c>
      <c r="K277" s="153">
        <f>N277/$N$329</f>
        <v>0.99985999999999997</v>
      </c>
      <c r="L277" s="145" t="str">
        <f>IF(K277&gt;$O$326,$N$327,IF(K277&gt;$O$325,$N$326,$N$325))</f>
        <v>C</v>
      </c>
      <c r="N277" s="112">
        <f t="shared" si="10"/>
        <v>29969770.809999999</v>
      </c>
      <c r="O277" s="112">
        <f>VLOOKUP(A277,'PLANILHA S DESONERAÇÃO'!$A$11:$J$458,7,FALSE)</f>
        <v>71.819999999999993</v>
      </c>
      <c r="Q277" s="176"/>
      <c r="R277" s="178"/>
      <c r="S277" s="178"/>
    </row>
    <row r="278" spans="1:19" ht="22.5" x14ac:dyDescent="0.25">
      <c r="A278" s="142" t="str">
        <f>'PLANILHA S DESONERAÇÃO'!A320</f>
        <v>1.5.2.5.9</v>
      </c>
      <c r="B278" s="145">
        <f>VLOOKUP(A278,'PLANILHA S DESONERAÇÃO'!$A$12:$J$458,2,FALSE)</f>
        <v>92007</v>
      </c>
      <c r="C278" s="149" t="str">
        <f>VLOOKUP(A278,'PLANILHA S DESONERAÇÃO'!$A$12:$J$458,4,FALSE)</f>
        <v>TOMADA BAIXA DE EMBUTIR (2 MÓDULOS), 2P+T 20 A, SEM SUPORTE E SEM PLACA - FORNECIMENTO E INSTALAÇÃO. AF_12/2015</v>
      </c>
      <c r="D278" s="145" t="str">
        <f>VLOOKUP(A278,'PLANILHA S DESONERAÇÃO'!$A$12:$J$458,3,FALSE)</f>
        <v>SINAPI</v>
      </c>
      <c r="E278" s="145"/>
      <c r="F278" s="145" t="str">
        <f>VLOOKUP(A278,'PLANILHA S DESONERAÇÃO'!$A$12:$J$458,5,FALSE)</f>
        <v>UN</v>
      </c>
      <c r="G278" s="145">
        <f>VLOOKUP(A278,'PLANILHA S DESONERAÇÃO'!$A$11:$J$458,6,FALSE)</f>
        <v>4</v>
      </c>
      <c r="H278" s="158">
        <f>VLOOKUP(A278,'PLANILHA S DESONERAÇÃO'!$A$12:$J$458,9,FALSE)</f>
        <v>59.5</v>
      </c>
      <c r="I278" s="158">
        <f>SUMIF('PLANILHA S DESONERAÇÃO'!$B$11:$B$458,B278,'PLANILHA S DESONERAÇÃO'!$J$11:$J$458)</f>
        <v>238</v>
      </c>
      <c r="J278" s="439">
        <f>I278/$N$329</f>
        <v>0</v>
      </c>
      <c r="K278" s="153">
        <f>N278/$N$329</f>
        <v>0.99987000000000004</v>
      </c>
      <c r="L278" s="145" t="str">
        <f>IF(K278&gt;$O$326,$N$327,IF(K278&gt;$O$325,$N$326,$N$325))</f>
        <v>C</v>
      </c>
      <c r="N278" s="112">
        <f t="shared" si="10"/>
        <v>29970008.809999999</v>
      </c>
      <c r="O278" s="112">
        <f>VLOOKUP(A278,'PLANILHA S DESONERAÇÃO'!$A$11:$J$458,7,FALSE)</f>
        <v>47.78</v>
      </c>
      <c r="Q278" s="176"/>
      <c r="R278" s="178"/>
      <c r="S278" s="178"/>
    </row>
    <row r="279" spans="1:19" ht="45" x14ac:dyDescent="0.25">
      <c r="A279" s="142" t="str">
        <f>'PLANILHA S DESONERAÇÃO'!A413</f>
        <v>1.5.5.24</v>
      </c>
      <c r="B279" s="145" t="str">
        <f>VLOOKUP(A279,'PLANILHA S DESONERAÇÃO'!$A$12:$J$458,2,FALSE)</f>
        <v>COMP-56</v>
      </c>
      <c r="C279" s="149" t="str">
        <f>VLOOKUP(A279,'PLANILHA S DESONERAÇÃO'!$A$12:$J$458,4,FALSE)</f>
        <v>Fornecimento e Instalação de Bandeja fixa frontal para Racks padrão 19" polegadas, 2Us, 290 mm de profundidade, fixação interna construída em aço, com estampas de ventilação para circulação de AR interno do Rack, 2 pontos fixação nos planos frontais do rack por meio de parafusos.</v>
      </c>
      <c r="D279" s="145" t="str">
        <f>VLOOKUP(A279,'PLANILHA S DESONERAÇÃO'!$A$12:$J$458,3,FALSE)</f>
        <v>Composições Próprias</v>
      </c>
      <c r="E279" s="145"/>
      <c r="F279" s="145" t="str">
        <f>VLOOKUP(A279,'PLANILHA S DESONERAÇÃO'!$A$12:$J$458,5,FALSE)</f>
        <v>cj</v>
      </c>
      <c r="G279" s="145">
        <f>VLOOKUP(A279,'PLANILHA S DESONERAÇÃO'!$A$11:$J$458,6,FALSE)</f>
        <v>2</v>
      </c>
      <c r="H279" s="158">
        <f>VLOOKUP(A279,'PLANILHA S DESONERAÇÃO'!$A$12:$J$458,9,FALSE)</f>
        <v>117.04</v>
      </c>
      <c r="I279" s="158">
        <f>SUMIF('PLANILHA S DESONERAÇÃO'!$B$11:$B$458,B279,'PLANILHA S DESONERAÇÃO'!$J$11:$J$458)</f>
        <v>234.08</v>
      </c>
      <c r="J279" s="439">
        <f>I279/$N$329</f>
        <v>0</v>
      </c>
      <c r="K279" s="153">
        <f>N279/$N$329</f>
        <v>0.99987999999999999</v>
      </c>
      <c r="L279" s="145" t="str">
        <f>IF(K279&gt;$O$326,$N$327,IF(K279&gt;$O$325,$N$326,$N$325))</f>
        <v>C</v>
      </c>
      <c r="N279" s="112">
        <f t="shared" si="10"/>
        <v>29970242.890000001</v>
      </c>
      <c r="O279" s="112">
        <f>VLOOKUP(A279,'PLANILHA S DESONERAÇÃO'!$A$11:$J$458,7,FALSE)</f>
        <v>93.99</v>
      </c>
      <c r="Q279" s="176"/>
      <c r="R279" s="178"/>
      <c r="S279" s="178"/>
    </row>
    <row r="280" spans="1:19" x14ac:dyDescent="0.25">
      <c r="A280" s="142" t="str">
        <f>'PLANILHA S DESONERAÇÃO'!A248</f>
        <v>1.4.11.6</v>
      </c>
      <c r="B280" s="145">
        <f>VLOOKUP(A280,'PLANILHA S DESONERAÇÃO'!$A$12:$J$458,2,FALSE)</f>
        <v>97599</v>
      </c>
      <c r="C280" s="149" t="str">
        <f>VLOOKUP(A280,'PLANILHA S DESONERAÇÃO'!$A$12:$J$458,4,FALSE)</f>
        <v>LUMINÁRIA DE EMERGÊNCIA, COM 30 LÂMPADAS LED DE 2 W</v>
      </c>
      <c r="D280" s="145" t="str">
        <f>VLOOKUP(A280,'PLANILHA S DESONERAÇÃO'!$A$12:$J$458,3,FALSE)</f>
        <v>SINAPI</v>
      </c>
      <c r="E280" s="145"/>
      <c r="F280" s="145" t="str">
        <f>VLOOKUP(A280,'PLANILHA S DESONERAÇÃO'!$A$12:$J$458,5,FALSE)</f>
        <v>UN</v>
      </c>
      <c r="G280" s="145">
        <f>VLOOKUP(A280,'PLANILHA S DESONERAÇÃO'!$A$11:$J$458,6,FALSE)</f>
        <v>6</v>
      </c>
      <c r="H280" s="158">
        <f>VLOOKUP(A280,'PLANILHA S DESONERAÇÃO'!$A$12:$J$458,9,FALSE)</f>
        <v>32.299999999999997</v>
      </c>
      <c r="I280" s="158">
        <f>SUMIF('PLANILHA S DESONERAÇÃO'!$B$11:$B$458,B280,'PLANILHA S DESONERAÇÃO'!$J$11:$J$458)</f>
        <v>193.8</v>
      </c>
      <c r="J280" s="439">
        <f>I280/$N$329</f>
        <v>0</v>
      </c>
      <c r="K280" s="153">
        <f>N280/$N$329</f>
        <v>0.99987999999999999</v>
      </c>
      <c r="L280" s="145" t="str">
        <f>IF(K280&gt;$O$326,$N$327,IF(K280&gt;$O$325,$N$326,$N$325))</f>
        <v>C</v>
      </c>
      <c r="N280" s="112">
        <f t="shared" si="10"/>
        <v>29970436.690000001</v>
      </c>
      <c r="O280" s="112">
        <f>VLOOKUP(A280,'PLANILHA S DESONERAÇÃO'!$A$11:$J$458,7,FALSE)</f>
        <v>25.94</v>
      </c>
      <c r="Q280" s="176"/>
      <c r="R280" s="178"/>
      <c r="S280" s="178"/>
    </row>
    <row r="281" spans="1:19" ht="22.5" x14ac:dyDescent="0.25">
      <c r="A281" s="142" t="str">
        <f>'PLANILHA S DESONERAÇÃO'!A374</f>
        <v>1.5.4.8</v>
      </c>
      <c r="B281" s="145">
        <f>VLOOKUP(A281,'PLANILHA S DESONERAÇÃO'!$A$12:$J$458,2,FALSE)</f>
        <v>160322</v>
      </c>
      <c r="C281" s="149" t="str">
        <f>VLOOKUP(A281,'PLANILHA S DESONERAÇÃO'!$A$12:$J$458,4,FALSE)</f>
        <v>Abraçadeira tipo "D" com cunha, diâmetro 1", ref. TEL-095, marca de referência Termotécnica ou equivalente</v>
      </c>
      <c r="D281" s="145" t="str">
        <f>VLOOKUP(A281,'PLANILHA S DESONERAÇÃO'!$A$12:$J$458,3,FALSE)</f>
        <v>DER-ES</v>
      </c>
      <c r="E281" s="145"/>
      <c r="F281" s="145" t="str">
        <f>VLOOKUP(A281,'PLANILHA S DESONERAÇÃO'!$A$12:$J$458,5,FALSE)</f>
        <v>und</v>
      </c>
      <c r="G281" s="145">
        <f>VLOOKUP(A281,'PLANILHA S DESONERAÇÃO'!$A$11:$J$458,6,FALSE)</f>
        <v>24</v>
      </c>
      <c r="H281" s="158">
        <f>VLOOKUP(A281,'PLANILHA S DESONERAÇÃO'!$A$12:$J$458,9,FALSE)</f>
        <v>7.94</v>
      </c>
      <c r="I281" s="158">
        <f>SUMIF('PLANILHA S DESONERAÇÃO'!$B$11:$B$458,B281,'PLANILHA S DESONERAÇÃO'!$J$11:$J$458)</f>
        <v>190.56</v>
      </c>
      <c r="J281" s="439">
        <f>I281/$N$329</f>
        <v>0</v>
      </c>
      <c r="K281" s="153">
        <f>N281/$N$329</f>
        <v>0.99988999999999995</v>
      </c>
      <c r="L281" s="145" t="str">
        <f>IF(K281&gt;$O$326,$N$327,IF(K281&gt;$O$325,$N$326,$N$325))</f>
        <v>C</v>
      </c>
      <c r="N281" s="112">
        <f t="shared" si="10"/>
        <v>29970627.25</v>
      </c>
      <c r="O281" s="112">
        <f>VLOOKUP(A281,'PLANILHA S DESONERAÇÃO'!$A$11:$J$458,7,FALSE)</f>
        <v>6.38</v>
      </c>
      <c r="Q281" s="176"/>
      <c r="R281" s="178"/>
      <c r="S281" s="178"/>
    </row>
    <row r="282" spans="1:19" x14ac:dyDescent="0.25">
      <c r="A282" s="142" t="str">
        <f>'PLANILHA S DESONERAÇÃO'!A202</f>
        <v>1.4.9.3</v>
      </c>
      <c r="B282" s="145">
        <f>VLOOKUP(A282,'PLANILHA S DESONERAÇÃO'!$A$12:$J$458,2,FALSE)</f>
        <v>95675</v>
      </c>
      <c r="C282" s="149" t="str">
        <f>VLOOKUP(A282,'PLANILHA S DESONERAÇÃO'!$A$12:$J$458,4,FALSE)</f>
        <v>HIDRÔMETRO DN 25 1''</v>
      </c>
      <c r="D282" s="145" t="str">
        <f>VLOOKUP(A282,'PLANILHA S DESONERAÇÃO'!$A$12:$J$458,3,FALSE)</f>
        <v>SINAPI</v>
      </c>
      <c r="E282" s="145"/>
      <c r="F282" s="145" t="str">
        <f>VLOOKUP(A282,'PLANILHA S DESONERAÇÃO'!$A$12:$J$458,5,FALSE)</f>
        <v>UN</v>
      </c>
      <c r="G282" s="145">
        <f>VLOOKUP(A282,'PLANILHA S DESONERAÇÃO'!$A$11:$J$458,6,FALSE)</f>
        <v>1</v>
      </c>
      <c r="H282" s="158">
        <f>VLOOKUP(A282,'PLANILHA S DESONERAÇÃO'!$A$12:$J$458,9,FALSE)</f>
        <v>183.01</v>
      </c>
      <c r="I282" s="158">
        <f>SUMIF('PLANILHA S DESONERAÇÃO'!$B$11:$B$458,B282,'PLANILHA S DESONERAÇÃO'!$J$11:$J$458)</f>
        <v>183.01</v>
      </c>
      <c r="J282" s="439">
        <f>I282/$N$329</f>
        <v>0</v>
      </c>
      <c r="K282" s="153">
        <f>N282/$N$329</f>
        <v>0.99990000000000001</v>
      </c>
      <c r="L282" s="145" t="str">
        <f>IF(K282&gt;$O$326,$N$327,IF(K282&gt;$O$325,$N$326,$N$325))</f>
        <v>C</v>
      </c>
      <c r="N282" s="112">
        <f t="shared" si="10"/>
        <v>29970810.260000002</v>
      </c>
      <c r="O282" s="112">
        <f>VLOOKUP(A282,'PLANILHA S DESONERAÇÃO'!$A$11:$J$458,7,FALSE)</f>
        <v>146.97</v>
      </c>
      <c r="Q282" s="176"/>
      <c r="R282" s="178"/>
      <c r="S282" s="178"/>
    </row>
    <row r="283" spans="1:19" ht="22.5" x14ac:dyDescent="0.25">
      <c r="A283" s="142" t="str">
        <f>'PLANILHA S DESONERAÇÃO'!A319</f>
        <v>1.5.2.5.8</v>
      </c>
      <c r="B283" s="145">
        <f>VLOOKUP(A283,'PLANILHA S DESONERAÇÃO'!$A$12:$J$458,2,FALSE)</f>
        <v>92000</v>
      </c>
      <c r="C283" s="149" t="str">
        <f>VLOOKUP(A283,'PLANILHA S DESONERAÇÃO'!$A$12:$J$458,4,FALSE)</f>
        <v>TOMADA BAIXA DE EMBUTIR (1 MÓDULO), 2P+T 10 A, INCLUINDO SUPORTE E PLACA - FORNECIMENTO E INSTALAÇÃO. AF_12/2015</v>
      </c>
      <c r="D283" s="145" t="str">
        <f>VLOOKUP(A283,'PLANILHA S DESONERAÇÃO'!$A$12:$J$458,3,FALSE)</f>
        <v>SINAPI</v>
      </c>
      <c r="E283" s="145"/>
      <c r="F283" s="145" t="str">
        <f>VLOOKUP(A283,'PLANILHA S DESONERAÇÃO'!$A$12:$J$458,5,FALSE)</f>
        <v>UN</v>
      </c>
      <c r="G283" s="145">
        <f>VLOOKUP(A283,'PLANILHA S DESONERAÇÃO'!$A$11:$J$458,6,FALSE)</f>
        <v>4</v>
      </c>
      <c r="H283" s="158">
        <f>VLOOKUP(A283,'PLANILHA S DESONERAÇÃO'!$A$12:$J$458,9,FALSE)</f>
        <v>44.59</v>
      </c>
      <c r="I283" s="158">
        <f>SUMIF('PLANILHA S DESONERAÇÃO'!$B$11:$B$458,B283,'PLANILHA S DESONERAÇÃO'!$J$11:$J$458)</f>
        <v>178.36</v>
      </c>
      <c r="J283" s="439">
        <f>I283/$N$329</f>
        <v>0</v>
      </c>
      <c r="K283" s="153">
        <f>N283/$N$329</f>
        <v>0.99990000000000001</v>
      </c>
      <c r="L283" s="145" t="str">
        <f>IF(K283&gt;$O$326,$N$327,IF(K283&gt;$O$325,$N$326,$N$325))</f>
        <v>C</v>
      </c>
      <c r="N283" s="112">
        <f t="shared" si="10"/>
        <v>29970988.620000001</v>
      </c>
      <c r="O283" s="112">
        <f>VLOOKUP(A283,'PLANILHA S DESONERAÇÃO'!$A$11:$J$458,7,FALSE)</f>
        <v>35.81</v>
      </c>
      <c r="Q283" s="176"/>
      <c r="R283" s="178"/>
      <c r="S283" s="178"/>
    </row>
    <row r="284" spans="1:19" ht="22.5" x14ac:dyDescent="0.25">
      <c r="A284" s="142" t="str">
        <f>'PLANILHA S DESONERAÇÃO'!A337</f>
        <v>1.5.2.7.8</v>
      </c>
      <c r="B284" s="145">
        <f>VLOOKUP(A284,'PLANILHA S DESONERAÇÃO'!$A$12:$J$458,2,FALSE)</f>
        <v>91953</v>
      </c>
      <c r="C284" s="149" t="str">
        <f>VLOOKUP(A284,'PLANILHA S DESONERAÇÃO'!$A$12:$J$458,4,FALSE)</f>
        <v>INTERRUPTOR SIMPLES (1 MÓDULO), 10A/250V, INCLUINDO SUPORTE E PLACA - FORNECIMENTO E INSTALAÇÃO. AF_12/2015</v>
      </c>
      <c r="D284" s="145" t="str">
        <f>VLOOKUP(A284,'PLANILHA S DESONERAÇÃO'!$A$12:$J$458,3,FALSE)</f>
        <v>SINAPI</v>
      </c>
      <c r="E284" s="145"/>
      <c r="F284" s="145" t="str">
        <f>VLOOKUP(A284,'PLANILHA S DESONERAÇÃO'!$A$12:$J$458,5,FALSE)</f>
        <v>UN</v>
      </c>
      <c r="G284" s="145">
        <f>VLOOKUP(A284,'PLANILHA S DESONERAÇÃO'!$A$11:$J$458,6,FALSE)</f>
        <v>4</v>
      </c>
      <c r="H284" s="158">
        <f>VLOOKUP(A284,'PLANILHA S DESONERAÇÃO'!$A$12:$J$458,9,FALSE)</f>
        <v>42.49</v>
      </c>
      <c r="I284" s="158">
        <f>SUMIF('PLANILHA S DESONERAÇÃO'!$B$11:$B$458,B284,'PLANILHA S DESONERAÇÃO'!$J$11:$J$458)</f>
        <v>169.96</v>
      </c>
      <c r="J284" s="439">
        <f>I284/$N$329</f>
        <v>0</v>
      </c>
      <c r="K284" s="153">
        <f>N284/$N$329</f>
        <v>0.99990999999999997</v>
      </c>
      <c r="L284" s="145" t="str">
        <f>IF(K284&gt;$O$326,$N$327,IF(K284&gt;$O$325,$N$326,$N$325))</f>
        <v>C</v>
      </c>
      <c r="N284" s="112">
        <f t="shared" si="10"/>
        <v>29971158.579999998</v>
      </c>
      <c r="O284" s="112">
        <f>VLOOKUP(A284,'PLANILHA S DESONERAÇÃO'!$A$11:$J$458,7,FALSE)</f>
        <v>34.119999999999997</v>
      </c>
      <c r="Q284" s="176"/>
      <c r="R284" s="178"/>
      <c r="S284" s="178"/>
    </row>
    <row r="285" spans="1:19" ht="45" x14ac:dyDescent="0.25">
      <c r="A285" s="142" t="str">
        <f>'PLANILHA S DESONERAÇÃO'!A211</f>
        <v>1.4.9.12</v>
      </c>
      <c r="B285" s="145">
        <f>VLOOKUP(A285,'PLANILHA S DESONERAÇÃO'!$A$12:$J$458,2,FALSE)</f>
        <v>94792</v>
      </c>
      <c r="C285" s="149" t="str">
        <f>VLOOKUP(A285,'PLANILHA S DESONERAÇÃO'!$A$12:$J$458,4,FALSE)</f>
        <v>REGISTRO DE GAVETA BRUTO, LATÃO, ROSCÁVEL, 1", COM ACABAMENTO E CANOPLA CROMADOS, INSTALADO EM RESERVAÇÃO DE ÁGUA DE EDIFICAÇÃO QUE POSSUA RESERVATÓRIO DE FIBRA/FIBROCIMENTO ? FORNECIMENTO E INSTALAÇÃO. AF_06/2016</v>
      </c>
      <c r="D285" s="145" t="str">
        <f>VLOOKUP(A285,'PLANILHA S DESONERAÇÃO'!$A$12:$J$458,3,FALSE)</f>
        <v>SINAPI</v>
      </c>
      <c r="E285" s="145"/>
      <c r="F285" s="145" t="str">
        <f>VLOOKUP(A285,'PLANILHA S DESONERAÇÃO'!$A$12:$J$458,5,FALSE)</f>
        <v>UN</v>
      </c>
      <c r="G285" s="145">
        <f>VLOOKUP(A285,'PLANILHA S DESONERAÇÃO'!$A$11:$J$458,6,FALSE)</f>
        <v>1</v>
      </c>
      <c r="H285" s="158">
        <f>VLOOKUP(A285,'PLANILHA S DESONERAÇÃO'!$A$12:$J$458,9,FALSE)</f>
        <v>162.04</v>
      </c>
      <c r="I285" s="158">
        <f>SUMIF('PLANILHA S DESONERAÇÃO'!$B$11:$B$458,B285,'PLANILHA S DESONERAÇÃO'!$J$11:$J$458)</f>
        <v>162.04</v>
      </c>
      <c r="J285" s="439">
        <f>I285/$N$329</f>
        <v>0</v>
      </c>
      <c r="K285" s="153">
        <f>N285/$N$329</f>
        <v>0.99990999999999997</v>
      </c>
      <c r="L285" s="145" t="str">
        <f>IF(K285&gt;$O$326,$N$327,IF(K285&gt;$O$325,$N$326,$N$325))</f>
        <v>C</v>
      </c>
      <c r="N285" s="112">
        <f t="shared" si="10"/>
        <v>29971320.620000001</v>
      </c>
      <c r="O285" s="112">
        <f>VLOOKUP(A285,'PLANILHA S DESONERAÇÃO'!$A$11:$J$458,7,FALSE)</f>
        <v>130.13</v>
      </c>
      <c r="Q285" s="176"/>
      <c r="R285" s="178"/>
      <c r="S285" s="178"/>
    </row>
    <row r="286" spans="1:19" ht="22.5" x14ac:dyDescent="0.25">
      <c r="A286" s="142" t="str">
        <f>'PLANILHA S DESONERAÇÃO'!A194</f>
        <v>1.4.8.8</v>
      </c>
      <c r="B286" s="145">
        <f>VLOOKUP(A286,'PLANILHA S DESONERAÇÃO'!$A$12:$J$458,2,FALSE)</f>
        <v>86915</v>
      </c>
      <c r="C286" s="149" t="str">
        <f>VLOOKUP(A286,'PLANILHA S DESONERAÇÃO'!$A$12:$J$458,4,FALSE)</f>
        <v>TORNEIRA CROMADA DE MESA, 1/2 OU 3/4, PARA LAVATÓRIO, PADRÃO MÉDIO - FORNECIMENTO E INSTALAÇÃO. AF_01/2020</v>
      </c>
      <c r="D286" s="145" t="str">
        <f>VLOOKUP(A286,'PLANILHA S DESONERAÇÃO'!$A$12:$J$458,3,FALSE)</f>
        <v>SINAPI</v>
      </c>
      <c r="E286" s="145"/>
      <c r="F286" s="145" t="str">
        <f>VLOOKUP(A286,'PLANILHA S DESONERAÇÃO'!$A$12:$J$458,5,FALSE)</f>
        <v>UN</v>
      </c>
      <c r="G286" s="145">
        <f>VLOOKUP(A286,'PLANILHA S DESONERAÇÃO'!$A$11:$J$458,6,FALSE)</f>
        <v>1</v>
      </c>
      <c r="H286" s="158">
        <f>VLOOKUP(A286,'PLANILHA S DESONERAÇÃO'!$A$12:$J$458,9,FALSE)</f>
        <v>140.58000000000001</v>
      </c>
      <c r="I286" s="158">
        <f>SUMIF('PLANILHA S DESONERAÇÃO'!$B$11:$B$458,B286,'PLANILHA S DESONERAÇÃO'!$J$11:$J$458)</f>
        <v>140.58000000000001</v>
      </c>
      <c r="J286" s="439">
        <f>I286/$N$329</f>
        <v>0</v>
      </c>
      <c r="K286" s="153">
        <f>N286/$N$329</f>
        <v>0.99992000000000003</v>
      </c>
      <c r="L286" s="145" t="str">
        <f>IF(K286&gt;$O$326,$N$327,IF(K286&gt;$O$325,$N$326,$N$325))</f>
        <v>C</v>
      </c>
      <c r="N286" s="112">
        <f t="shared" si="10"/>
        <v>29971461.199999999</v>
      </c>
      <c r="O286" s="112">
        <f>VLOOKUP(A286,'PLANILHA S DESONERAÇÃO'!$A$11:$J$458,7,FALSE)</f>
        <v>112.9</v>
      </c>
      <c r="Q286" s="176"/>
      <c r="R286" s="178"/>
      <c r="S286" s="178"/>
    </row>
    <row r="287" spans="1:19" ht="33.75" x14ac:dyDescent="0.25">
      <c r="A287" s="142" t="str">
        <f>'PLANILHA S DESONERAÇÃO'!A220</f>
        <v>1.4.9.21</v>
      </c>
      <c r="B287" s="145">
        <f>VLOOKUP(A287,'PLANILHA S DESONERAÇÃO'!$A$12:$J$458,2,FALSE)</f>
        <v>89860</v>
      </c>
      <c r="C287" s="149" t="str">
        <f>VLOOKUP(A287,'PLANILHA S DESONERAÇÃO'!$A$12:$J$458,4,FALSE)</f>
        <v>TE, PVC, SERIE NORMAL, ESGOTO PREDIAL, DN 100 X 100 MM, JUNTA ELÁSTICA, FORNECIDO E INSTALADO EM SUBCOLETOR AÉREO DE ESGOTO SANITÁRIO. AF_08/2022</v>
      </c>
      <c r="D287" s="145" t="str">
        <f>VLOOKUP(A287,'PLANILHA S DESONERAÇÃO'!$A$12:$J$458,3,FALSE)</f>
        <v>SINAPI</v>
      </c>
      <c r="E287" s="145"/>
      <c r="F287" s="145" t="str">
        <f>VLOOKUP(A287,'PLANILHA S DESONERAÇÃO'!$A$12:$J$458,5,FALSE)</f>
        <v>UN</v>
      </c>
      <c r="G287" s="145">
        <f>VLOOKUP(A287,'PLANILHA S DESONERAÇÃO'!$A$11:$J$458,6,FALSE)</f>
        <v>2</v>
      </c>
      <c r="H287" s="158">
        <f>VLOOKUP(A287,'PLANILHA S DESONERAÇÃO'!$A$12:$J$458,9,FALSE)</f>
        <v>69.58</v>
      </c>
      <c r="I287" s="158">
        <f>SUMIF('PLANILHA S DESONERAÇÃO'!$B$11:$B$458,B287,'PLANILHA S DESONERAÇÃO'!$J$11:$J$458)</f>
        <v>139.16</v>
      </c>
      <c r="J287" s="439">
        <f>I287/$N$329</f>
        <v>0</v>
      </c>
      <c r="K287" s="153">
        <f>N287/$N$329</f>
        <v>0.99992000000000003</v>
      </c>
      <c r="L287" s="145" t="str">
        <f>IF(K287&gt;$O$326,$N$327,IF(K287&gt;$O$325,$N$326,$N$325))</f>
        <v>C</v>
      </c>
      <c r="N287" s="112">
        <f t="shared" si="10"/>
        <v>29971600.359999999</v>
      </c>
      <c r="O287" s="112">
        <f>VLOOKUP(A287,'PLANILHA S DESONERAÇÃO'!$A$11:$J$458,7,FALSE)</f>
        <v>55.88</v>
      </c>
      <c r="Q287" s="176"/>
      <c r="R287" s="178"/>
      <c r="S287" s="178"/>
    </row>
    <row r="288" spans="1:19" ht="22.5" x14ac:dyDescent="0.25">
      <c r="A288" s="142" t="str">
        <f>'PLANILHA S DESONERAÇÃO'!A334</f>
        <v>1.5.2.7.5</v>
      </c>
      <c r="B288" s="145" t="str">
        <f>VLOOKUP(A288,'PLANILHA S DESONERAÇÃO'!$A$12:$J$458,2,FALSE)</f>
        <v>COMP-42</v>
      </c>
      <c r="C288" s="149" t="str">
        <f>VLOOKUP(A288,'PLANILHA S DESONERAÇÃO'!$A$12:$J$458,4,FALSE)</f>
        <v>Disjuntor DR bipolar DIN 16A, 30mA</v>
      </c>
      <c r="D288" s="145" t="str">
        <f>VLOOKUP(A288,'PLANILHA S DESONERAÇÃO'!$A$12:$J$458,3,FALSE)</f>
        <v>Composições Próprias</v>
      </c>
      <c r="E288" s="145"/>
      <c r="F288" s="145" t="str">
        <f>VLOOKUP(A288,'PLANILHA S DESONERAÇÃO'!$A$12:$J$458,5,FALSE)</f>
        <v>und</v>
      </c>
      <c r="G288" s="145">
        <f>VLOOKUP(A288,'PLANILHA S DESONERAÇÃO'!$A$11:$J$458,6,FALSE)</f>
        <v>1</v>
      </c>
      <c r="H288" s="158">
        <f>VLOOKUP(A288,'PLANILHA S DESONERAÇÃO'!$A$12:$J$458,9,FALSE)</f>
        <v>134.97</v>
      </c>
      <c r="I288" s="158">
        <f>SUMIF('PLANILHA S DESONERAÇÃO'!$B$11:$B$458,B288,'PLANILHA S DESONERAÇÃO'!$J$11:$J$458)</f>
        <v>134.97</v>
      </c>
      <c r="J288" s="439">
        <f>I288/$N$329</f>
        <v>0</v>
      </c>
      <c r="K288" s="153">
        <f>N288/$N$329</f>
        <v>0.99992999999999999</v>
      </c>
      <c r="L288" s="145" t="str">
        <f>IF(K288&gt;$O$326,$N$327,IF(K288&gt;$O$325,$N$326,$N$325))</f>
        <v>C</v>
      </c>
      <c r="N288" s="112">
        <f t="shared" si="10"/>
        <v>29971735.329999998</v>
      </c>
      <c r="O288" s="112">
        <f>VLOOKUP(A288,'PLANILHA S DESONERAÇÃO'!$A$11:$J$458,7,FALSE)</f>
        <v>108.39</v>
      </c>
      <c r="Q288" s="176"/>
      <c r="R288" s="178"/>
      <c r="S288" s="178"/>
    </row>
    <row r="289" spans="1:19" ht="33.75" x14ac:dyDescent="0.25">
      <c r="A289" s="142" t="str">
        <f>'PLANILHA S DESONERAÇÃO'!A144</f>
        <v>1.4.3.9</v>
      </c>
      <c r="B289" s="145">
        <f>VLOOKUP(A289,'PLANILHA S DESONERAÇÃO'!$A$12:$J$458,2,FALSE)</f>
        <v>86909</v>
      </c>
      <c r="C289" s="149" t="str">
        <f>VLOOKUP(A289,'PLANILHA S DESONERAÇÃO'!$A$12:$J$458,4,FALSE)</f>
        <v>TORNEIRA CROMADA TUBO MÓVEL, DE MESA, 1/2? OU 3/4?, PARA PIA DE COZINHA, PADRÃO ALTO - FORNECIMENTO E INSTALAÇÃO. AF_01/2020</v>
      </c>
      <c r="D289" s="145" t="str">
        <f>VLOOKUP(A289,'PLANILHA S DESONERAÇÃO'!$A$12:$J$458,3,FALSE)</f>
        <v>SINAPI</v>
      </c>
      <c r="E289" s="145"/>
      <c r="F289" s="145" t="str">
        <f>VLOOKUP(A289,'PLANILHA S DESONERAÇÃO'!$A$12:$J$458,5,FALSE)</f>
        <v>UN</v>
      </c>
      <c r="G289" s="145">
        <f>VLOOKUP(A289,'PLANILHA S DESONERAÇÃO'!$A$11:$J$458,6,FALSE)</f>
        <v>1</v>
      </c>
      <c r="H289" s="158">
        <f>VLOOKUP(A289,'PLANILHA S DESONERAÇÃO'!$A$12:$J$458,9,FALSE)</f>
        <v>128.22999999999999</v>
      </c>
      <c r="I289" s="158">
        <f>SUMIF('PLANILHA S DESONERAÇÃO'!$B$11:$B$458,B289,'PLANILHA S DESONERAÇÃO'!$J$11:$J$458)</f>
        <v>128.22999999999999</v>
      </c>
      <c r="J289" s="439">
        <f>I289/$N$329</f>
        <v>0</v>
      </c>
      <c r="K289" s="153">
        <f>N289/$N$329</f>
        <v>0.99992999999999999</v>
      </c>
      <c r="L289" s="145" t="str">
        <f>IF(K289&gt;$O$326,$N$327,IF(K289&gt;$O$325,$N$326,$N$325))</f>
        <v>C</v>
      </c>
      <c r="N289" s="112">
        <f t="shared" si="10"/>
        <v>29971863.559999999</v>
      </c>
      <c r="O289" s="112">
        <f>VLOOKUP(A289,'PLANILHA S DESONERAÇÃO'!$A$11:$J$458,7,FALSE)</f>
        <v>102.98</v>
      </c>
      <c r="Q289" s="176"/>
      <c r="R289" s="178"/>
      <c r="S289" s="178"/>
    </row>
    <row r="290" spans="1:19" x14ac:dyDescent="0.25">
      <c r="A290" s="142" t="str">
        <f>'PLANILHA S DESONERAÇÃO'!A131</f>
        <v>1.4.2.17</v>
      </c>
      <c r="B290" s="145">
        <f>VLOOKUP(A290,'PLANILHA S DESONERAÇÃO'!$A$12:$J$458,2,FALSE)</f>
        <v>1370</v>
      </c>
      <c r="C290" s="149" t="str">
        <f>VLOOKUP(A290,'PLANILHA S DESONERAÇÃO'!$A$12:$J$458,4,FALSE)</f>
        <v>DUCHA HIGIENICA PLASTICA COM REGISTRO METALICO 1/2 "</v>
      </c>
      <c r="D290" s="145" t="str">
        <f>VLOOKUP(A290,'PLANILHA S DESONERAÇÃO'!$A$12:$J$458,3,FALSE)</f>
        <v>SINAPI</v>
      </c>
      <c r="E290" s="145"/>
      <c r="F290" s="145" t="str">
        <f>VLOOKUP(A290,'PLANILHA S DESONERAÇÃO'!$A$12:$J$458,5,FALSE)</f>
        <v>UN</v>
      </c>
      <c r="G290" s="145">
        <f>VLOOKUP(A290,'PLANILHA S DESONERAÇÃO'!$A$11:$J$458,6,FALSE)</f>
        <v>1</v>
      </c>
      <c r="H290" s="158">
        <f>VLOOKUP(A290,'PLANILHA S DESONERAÇÃO'!$A$12:$J$458,9,FALSE)</f>
        <v>124.71</v>
      </c>
      <c r="I290" s="158">
        <f>SUMIF('PLANILHA S DESONERAÇÃO'!$B$11:$B$458,B290,'PLANILHA S DESONERAÇÃO'!$J$11:$J$458)</f>
        <v>124.71</v>
      </c>
      <c r="J290" s="439">
        <f>I290/$N$329</f>
        <v>0</v>
      </c>
      <c r="K290" s="153">
        <f>N290/$N$329</f>
        <v>0.99994000000000005</v>
      </c>
      <c r="L290" s="145" t="str">
        <f>IF(K290&gt;$O$326,$N$327,IF(K290&gt;$O$325,$N$326,$N$325))</f>
        <v>C</v>
      </c>
      <c r="N290" s="112">
        <f t="shared" si="10"/>
        <v>29971988.27</v>
      </c>
      <c r="O290" s="112">
        <f>VLOOKUP(A290,'PLANILHA S DESONERAÇÃO'!$A$11:$J$458,7,FALSE)</f>
        <v>100.15</v>
      </c>
      <c r="Q290" s="176"/>
      <c r="R290" s="178"/>
      <c r="S290" s="178"/>
    </row>
    <row r="291" spans="1:19" x14ac:dyDescent="0.25">
      <c r="A291" s="142" t="str">
        <f>'PLANILHA S DESONERAÇÃO'!A394</f>
        <v>1.5.5.5</v>
      </c>
      <c r="B291" s="145">
        <f>VLOOKUP(A291,'PLANILHA S DESONERAÇÃO'!$A$12:$J$458,2,FALSE)</f>
        <v>180217</v>
      </c>
      <c r="C291" s="149" t="str">
        <f>VLOOKUP(A291,'PLANILHA S DESONERAÇÃO'!$A$12:$J$458,4,FALSE)</f>
        <v>Espelho para caixa estampada 4 x 2"</v>
      </c>
      <c r="D291" s="145" t="str">
        <f>VLOOKUP(A291,'PLANILHA S DESONERAÇÃO'!$A$12:$J$458,3,FALSE)</f>
        <v>DER-ES</v>
      </c>
      <c r="E291" s="145"/>
      <c r="F291" s="145" t="str">
        <f>VLOOKUP(A291,'PLANILHA S DESONERAÇÃO'!$A$12:$J$458,5,FALSE)</f>
        <v>und</v>
      </c>
      <c r="G291" s="145">
        <f>VLOOKUP(A291,'PLANILHA S DESONERAÇÃO'!$A$11:$J$458,6,FALSE)</f>
        <v>9</v>
      </c>
      <c r="H291" s="158">
        <f>VLOOKUP(A291,'PLANILHA S DESONERAÇÃO'!$A$12:$J$458,9,FALSE)</f>
        <v>12</v>
      </c>
      <c r="I291" s="158">
        <f>SUMIF('PLANILHA S DESONERAÇÃO'!$B$11:$B$458,B291,'PLANILHA S DESONERAÇÃO'!$J$11:$J$458)</f>
        <v>120</v>
      </c>
      <c r="J291" s="439">
        <f>I291/$N$329</f>
        <v>0</v>
      </c>
      <c r="K291" s="153">
        <f>N291/$N$329</f>
        <v>0.99994000000000005</v>
      </c>
      <c r="L291" s="145" t="str">
        <f>IF(K291&gt;$O$326,$N$327,IF(K291&gt;$O$325,$N$326,$N$325))</f>
        <v>C</v>
      </c>
      <c r="N291" s="112">
        <f t="shared" si="10"/>
        <v>29972108.27</v>
      </c>
      <c r="O291" s="112">
        <f>VLOOKUP(A291,'PLANILHA S DESONERAÇÃO'!$A$11:$J$458,7,FALSE)</f>
        <v>9.64</v>
      </c>
      <c r="Q291" s="176"/>
      <c r="R291" s="178"/>
      <c r="S291" s="178"/>
    </row>
    <row r="292" spans="1:19" x14ac:dyDescent="0.25">
      <c r="A292" s="142" t="str">
        <f>'PLANILHA S DESONERAÇÃO'!A415</f>
        <v>1.5.5.26</v>
      </c>
      <c r="B292" s="145">
        <f>VLOOKUP(A292,'PLANILHA S DESONERAÇÃO'!$A$12:$J$458,2,FALSE)</f>
        <v>160829</v>
      </c>
      <c r="C292" s="149" t="str">
        <f>VLOOKUP(A292,'PLANILHA S DESONERAÇÃO'!$A$12:$J$458,4,FALSE)</f>
        <v>Painel de Fechamento Frontal 1 U, inclusive fixação em Rack 19"</v>
      </c>
      <c r="D292" s="145" t="str">
        <f>VLOOKUP(A292,'PLANILHA S DESONERAÇÃO'!$A$12:$J$458,3,FALSE)</f>
        <v>DER-ES</v>
      </c>
      <c r="E292" s="145"/>
      <c r="F292" s="145" t="str">
        <f>VLOOKUP(A292,'PLANILHA S DESONERAÇÃO'!$A$12:$J$458,5,FALSE)</f>
        <v>und</v>
      </c>
      <c r="G292" s="145">
        <f>VLOOKUP(A292,'PLANILHA S DESONERAÇÃO'!$A$11:$J$458,6,FALSE)</f>
        <v>6</v>
      </c>
      <c r="H292" s="158">
        <f>VLOOKUP(A292,'PLANILHA S DESONERAÇÃO'!$A$12:$J$458,9,FALSE)</f>
        <v>19.18</v>
      </c>
      <c r="I292" s="158">
        <f>SUMIF('PLANILHA S DESONERAÇÃO'!$B$11:$B$458,B292,'PLANILHA S DESONERAÇÃO'!$J$11:$J$458)</f>
        <v>115.08</v>
      </c>
      <c r="J292" s="439">
        <f>I292/$N$329</f>
        <v>0</v>
      </c>
      <c r="K292" s="153">
        <f>N292/$N$329</f>
        <v>0.99994000000000005</v>
      </c>
      <c r="L292" s="145" t="str">
        <f>IF(K292&gt;$O$326,$N$327,IF(K292&gt;$O$325,$N$326,$N$325))</f>
        <v>C</v>
      </c>
      <c r="N292" s="112">
        <f t="shared" si="10"/>
        <v>29972223.350000001</v>
      </c>
      <c r="O292" s="112">
        <f>VLOOKUP(A292,'PLANILHA S DESONERAÇÃO'!$A$11:$J$458,7,FALSE)</f>
        <v>15.4</v>
      </c>
      <c r="Q292" s="176"/>
      <c r="R292" s="178"/>
      <c r="S292" s="178"/>
    </row>
    <row r="293" spans="1:19" ht="33.75" x14ac:dyDescent="0.25">
      <c r="A293" s="142" t="str">
        <f>'PLANILHA S DESONERAÇÃO'!A206</f>
        <v>1.4.9.7</v>
      </c>
      <c r="B293" s="145" t="str">
        <f>VLOOKUP(A293,'PLANILHA S DESONERAÇÃO'!$A$12:$J$458,2,FALSE)</f>
        <v>COMP-06</v>
      </c>
      <c r="C293" s="149" t="str">
        <f>VLOOKUP(A293,'PLANILHA S DESONERAÇÃO'!$A$12:$J$458,4,FALSE)</f>
        <v>LUVA COM BUCHA DE LATÃO, PVC, SOLDÁVEL, DN 25MM X 3/4 , INSTALADO EM RAMAL OU SUB-RAMAL DE ÁGUA - FORNECIMENTO E INSTALAÇÃO. AF_06/2022</v>
      </c>
      <c r="D293" s="145" t="str">
        <f>VLOOKUP(A293,'PLANILHA S DESONERAÇÃO'!$A$12:$J$458,3,FALSE)</f>
        <v>Composições Próprias</v>
      </c>
      <c r="E293" s="145"/>
      <c r="F293" s="145" t="str">
        <f>VLOOKUP(A293,'PLANILHA S DESONERAÇÃO'!$A$12:$J$458,5,FALSE)</f>
        <v>UN</v>
      </c>
      <c r="G293" s="145">
        <f>VLOOKUP(A293,'PLANILHA S DESONERAÇÃO'!$A$11:$J$458,6,FALSE)</f>
        <v>2</v>
      </c>
      <c r="H293" s="158">
        <f>VLOOKUP(A293,'PLANILHA S DESONERAÇÃO'!$A$12:$J$458,9,FALSE)</f>
        <v>54.2</v>
      </c>
      <c r="I293" s="158">
        <f>SUMIF('PLANILHA S DESONERAÇÃO'!$B$11:$B$458,B293,'PLANILHA S DESONERAÇÃO'!$J$11:$J$458)</f>
        <v>108.4</v>
      </c>
      <c r="J293" s="439">
        <f>I293/$N$329</f>
        <v>0</v>
      </c>
      <c r="K293" s="153">
        <f>N293/$N$329</f>
        <v>0.99995000000000001</v>
      </c>
      <c r="L293" s="145" t="str">
        <f>IF(K293&gt;$O$326,$N$327,IF(K293&gt;$O$325,$N$326,$N$325))</f>
        <v>C</v>
      </c>
      <c r="N293" s="112">
        <f t="shared" si="10"/>
        <v>29972331.75</v>
      </c>
      <c r="O293" s="112">
        <f>VLOOKUP(A293,'PLANILHA S DESONERAÇÃO'!$A$11:$J$458,7,FALSE)</f>
        <v>43.53</v>
      </c>
      <c r="Q293" s="176"/>
      <c r="R293" s="178"/>
      <c r="S293" s="178"/>
    </row>
    <row r="294" spans="1:19" ht="22.5" x14ac:dyDescent="0.25">
      <c r="A294" s="142" t="str">
        <f>'PLANILHA S DESONERAÇÃO'!A328</f>
        <v>1.5.2.6.7</v>
      </c>
      <c r="B294" s="145">
        <f>VLOOKUP(A294,'PLANILHA S DESONERAÇÃO'!$A$12:$J$458,2,FALSE)</f>
        <v>92865</v>
      </c>
      <c r="C294" s="149" t="str">
        <f>VLOOKUP(A294,'PLANILHA S DESONERAÇÃO'!$A$12:$J$458,4,FALSE)</f>
        <v>CAIXA OCTOGONAL 4" X 4", METÁLICA, INSTALADA EM LAJE - FORNECIMENTO E INSTALAÇÃO. AF_12/2015</v>
      </c>
      <c r="D294" s="145" t="str">
        <f>VLOOKUP(A294,'PLANILHA S DESONERAÇÃO'!$A$12:$J$458,3,FALSE)</f>
        <v>SINAPI</v>
      </c>
      <c r="E294" s="145"/>
      <c r="F294" s="145" t="str">
        <f>VLOOKUP(A294,'PLANILHA S DESONERAÇÃO'!$A$12:$J$458,5,FALSE)</f>
        <v>UN</v>
      </c>
      <c r="G294" s="145">
        <f>VLOOKUP(A294,'PLANILHA S DESONERAÇÃO'!$A$11:$J$458,6,FALSE)</f>
        <v>5</v>
      </c>
      <c r="H294" s="158">
        <f>VLOOKUP(A294,'PLANILHA S DESONERAÇÃO'!$A$12:$J$458,9,FALSE)</f>
        <v>20.81</v>
      </c>
      <c r="I294" s="158">
        <f>SUMIF('PLANILHA S DESONERAÇÃO'!$B$11:$B$458,B294,'PLANILHA S DESONERAÇÃO'!$J$11:$J$458)</f>
        <v>104.05</v>
      </c>
      <c r="J294" s="439">
        <f>I294/$N$329</f>
        <v>0</v>
      </c>
      <c r="K294" s="153">
        <f>N294/$N$329</f>
        <v>0.99995000000000001</v>
      </c>
      <c r="L294" s="145" t="str">
        <f>IF(K294&gt;$O$326,$N$327,IF(K294&gt;$O$325,$N$326,$N$325))</f>
        <v>C</v>
      </c>
      <c r="N294" s="112">
        <f t="shared" si="10"/>
        <v>29972435.800000001</v>
      </c>
      <c r="O294" s="112">
        <f>VLOOKUP(A294,'PLANILHA S DESONERAÇÃO'!$A$11:$J$458,7,FALSE)</f>
        <v>16.71</v>
      </c>
      <c r="Q294" s="176"/>
      <c r="R294" s="178"/>
      <c r="S294" s="178"/>
    </row>
    <row r="295" spans="1:19" ht="22.5" x14ac:dyDescent="0.25">
      <c r="A295" s="142" t="str">
        <f>'PLANILHA S DESONERAÇÃO'!A113</f>
        <v>1.4.1.16</v>
      </c>
      <c r="B295" s="145">
        <f>VLOOKUP(A295,'PLANILHA S DESONERAÇÃO'!$A$12:$J$458,2,FALSE)</f>
        <v>86914</v>
      </c>
      <c r="C295" s="149" t="str">
        <f>VLOOKUP(A295,'PLANILHA S DESONERAÇÃO'!$A$12:$J$458,4,FALSE)</f>
        <v>TORNEIRA CROMADA 1/2? OU 3/4? PARA TANQUE, PADRÃO MÉDIO - FORNECIMENTO E INSTALAÇÃO. AF_01/2020</v>
      </c>
      <c r="D295" s="145" t="str">
        <f>VLOOKUP(A295,'PLANILHA S DESONERAÇÃO'!$A$12:$J$458,3,FALSE)</f>
        <v>SINAPI</v>
      </c>
      <c r="E295" s="145"/>
      <c r="F295" s="145" t="str">
        <f>VLOOKUP(A295,'PLANILHA S DESONERAÇÃO'!$A$12:$J$458,5,FALSE)</f>
        <v>UN</v>
      </c>
      <c r="G295" s="145">
        <f>VLOOKUP(A295,'PLANILHA S DESONERAÇÃO'!$A$11:$J$458,6,FALSE)</f>
        <v>1</v>
      </c>
      <c r="H295" s="158">
        <f>VLOOKUP(A295,'PLANILHA S DESONERAÇÃO'!$A$12:$J$458,9,FALSE)</f>
        <v>97.25</v>
      </c>
      <c r="I295" s="158">
        <f>SUMIF('PLANILHA S DESONERAÇÃO'!$B$11:$B$458,B295,'PLANILHA S DESONERAÇÃO'!$J$11:$J$458)</f>
        <v>97.25</v>
      </c>
      <c r="J295" s="439">
        <f>I295/$N$329</f>
        <v>0</v>
      </c>
      <c r="K295" s="153">
        <f>N295/$N$329</f>
        <v>0.99995000000000001</v>
      </c>
      <c r="L295" s="145" t="str">
        <f>IF(K295&gt;$O$326,$N$327,IF(K295&gt;$O$325,$N$326,$N$325))</f>
        <v>C</v>
      </c>
      <c r="N295" s="112">
        <f t="shared" si="10"/>
        <v>29972533.050000001</v>
      </c>
      <c r="O295" s="112">
        <f>VLOOKUP(A295,'PLANILHA S DESONERAÇÃO'!$A$11:$J$458,7,FALSE)</f>
        <v>78.099999999999994</v>
      </c>
      <c r="Q295" s="176"/>
      <c r="R295" s="178"/>
      <c r="S295" s="178"/>
    </row>
    <row r="296" spans="1:19" ht="22.5" x14ac:dyDescent="0.25">
      <c r="A296" s="142" t="str">
        <f>'PLANILHA S DESONERAÇÃO'!A212</f>
        <v>1.4.9.13</v>
      </c>
      <c r="B296" s="145">
        <f>VLOOKUP(A296,'PLANILHA S DESONERAÇÃO'!$A$12:$J$458,2,FALSE)</f>
        <v>89351</v>
      </c>
      <c r="C296" s="149" t="str">
        <f>VLOOKUP(A296,'PLANILHA S DESONERAÇÃO'!$A$12:$J$458,4,FALSE)</f>
        <v>REGISTRO DE PRESSÃO BRUTO, LATÃO, ROSCÁVEL, 3/4", FORNECIDO E INSTALADO EM RAMAL DE ÁGUA. AF_12/2014</v>
      </c>
      <c r="D296" s="145" t="str">
        <f>VLOOKUP(A296,'PLANILHA S DESONERAÇÃO'!$A$12:$J$458,3,FALSE)</f>
        <v>SINAPI</v>
      </c>
      <c r="E296" s="145"/>
      <c r="F296" s="145" t="str">
        <f>VLOOKUP(A296,'PLANILHA S DESONERAÇÃO'!$A$12:$J$458,5,FALSE)</f>
        <v>UN</v>
      </c>
      <c r="G296" s="145">
        <f>VLOOKUP(A296,'PLANILHA S DESONERAÇÃO'!$A$11:$J$458,6,FALSE)</f>
        <v>2</v>
      </c>
      <c r="H296" s="158">
        <f>VLOOKUP(A296,'PLANILHA S DESONERAÇÃO'!$A$12:$J$458,9,FALSE)</f>
        <v>45.94</v>
      </c>
      <c r="I296" s="158">
        <f>SUMIF('PLANILHA S DESONERAÇÃO'!$B$11:$B$458,B296,'PLANILHA S DESONERAÇÃO'!$J$11:$J$458)</f>
        <v>91.88</v>
      </c>
      <c r="J296" s="439">
        <f>I296/$N$329</f>
        <v>0</v>
      </c>
      <c r="K296" s="153">
        <f>N296/$N$329</f>
        <v>0.99995999999999996</v>
      </c>
      <c r="L296" s="145" t="str">
        <f>IF(K296&gt;$O$326,$N$327,IF(K296&gt;$O$325,$N$326,$N$325))</f>
        <v>C</v>
      </c>
      <c r="N296" s="112">
        <f t="shared" si="10"/>
        <v>29972624.93</v>
      </c>
      <c r="O296" s="112">
        <f>VLOOKUP(A296,'PLANILHA S DESONERAÇÃO'!$A$11:$J$458,7,FALSE)</f>
        <v>36.89</v>
      </c>
      <c r="Q296" s="176"/>
      <c r="R296" s="178"/>
      <c r="S296" s="178"/>
    </row>
    <row r="297" spans="1:19" ht="22.5" x14ac:dyDescent="0.25">
      <c r="A297" s="142" t="str">
        <f>'PLANILHA S DESONERAÇÃO'!A340</f>
        <v>1.5.2.7.11</v>
      </c>
      <c r="B297" s="145">
        <f>VLOOKUP(A297,'PLANILHA S DESONERAÇÃO'!$A$12:$J$458,2,FALSE)</f>
        <v>39804</v>
      </c>
      <c r="C297" s="149" t="str">
        <f>VLOOKUP(A297,'PLANILHA S DESONERAÇÃO'!$A$12:$J$458,4,FALSE)</f>
        <v>QUADRO DE DISTRIBUICAO, EM PVC, DE EMBUTIR, COM BARRAMENTO TERRA / NEUTRO, PARA 6 DISJUNTORES NEMA OU 8 DISJUNTORES DIN</v>
      </c>
      <c r="D297" s="145" t="str">
        <f>VLOOKUP(A297,'PLANILHA S DESONERAÇÃO'!$A$12:$J$458,3,FALSE)</f>
        <v>SINAPI</v>
      </c>
      <c r="E297" s="145"/>
      <c r="F297" s="145" t="str">
        <f>VLOOKUP(A297,'PLANILHA S DESONERAÇÃO'!$A$12:$J$458,5,FALSE)</f>
        <v>UN</v>
      </c>
      <c r="G297" s="145">
        <f>VLOOKUP(A297,'PLANILHA S DESONERAÇÃO'!$A$11:$J$458,6,FALSE)</f>
        <v>1</v>
      </c>
      <c r="H297" s="158">
        <f>VLOOKUP(A297,'PLANILHA S DESONERAÇÃO'!$A$12:$J$458,9,FALSE)</f>
        <v>88.8</v>
      </c>
      <c r="I297" s="158">
        <f>SUMIF('PLANILHA S DESONERAÇÃO'!$B$11:$B$458,B297,'PLANILHA S DESONERAÇÃO'!$J$11:$J$458)</f>
        <v>88.8</v>
      </c>
      <c r="J297" s="439">
        <f>I297/$N$329</f>
        <v>0</v>
      </c>
      <c r="K297" s="153">
        <f>N297/$N$329</f>
        <v>0.99995999999999996</v>
      </c>
      <c r="L297" s="145" t="str">
        <f>IF(K297&gt;$O$326,$N$327,IF(K297&gt;$O$325,$N$326,$N$325))</f>
        <v>C</v>
      </c>
      <c r="N297" s="112">
        <f t="shared" si="10"/>
        <v>29972713.73</v>
      </c>
      <c r="O297" s="112">
        <f>VLOOKUP(A297,'PLANILHA S DESONERAÇÃO'!$A$11:$J$458,7,FALSE)</f>
        <v>71.31</v>
      </c>
      <c r="Q297" s="176"/>
      <c r="R297" s="178"/>
      <c r="S297" s="178"/>
    </row>
    <row r="298" spans="1:19" ht="22.5" x14ac:dyDescent="0.25">
      <c r="A298" s="142" t="str">
        <f>'PLANILHA S DESONERAÇÃO'!A339</f>
        <v>1.5.2.7.10</v>
      </c>
      <c r="B298" s="145">
        <f>VLOOKUP(A298,'PLANILHA S DESONERAÇÃO'!$A$12:$J$458,2,FALSE)</f>
        <v>91967</v>
      </c>
      <c r="C298" s="149" t="str">
        <f>VLOOKUP(A298,'PLANILHA S DESONERAÇÃO'!$A$12:$J$458,4,FALSE)</f>
        <v>INTERRUPTOR SIMPLES (3 MÓDULOS), 10A/250V, INCLUINDO SUPORTE E PLACA - FORNECIMENTO E INSTALAÇÃO. AF_12/2015</v>
      </c>
      <c r="D298" s="145" t="str">
        <f>VLOOKUP(A298,'PLANILHA S DESONERAÇÃO'!$A$12:$J$458,3,FALSE)</f>
        <v>SINAPI</v>
      </c>
      <c r="E298" s="145"/>
      <c r="F298" s="145" t="str">
        <f>VLOOKUP(A298,'PLANILHA S DESONERAÇÃO'!$A$12:$J$458,5,FALSE)</f>
        <v>UN</v>
      </c>
      <c r="G298" s="145">
        <f>VLOOKUP(A298,'PLANILHA S DESONERAÇÃO'!$A$11:$J$458,6,FALSE)</f>
        <v>1</v>
      </c>
      <c r="H298" s="158">
        <f>VLOOKUP(A298,'PLANILHA S DESONERAÇÃO'!$A$12:$J$458,9,FALSE)</f>
        <v>87.08</v>
      </c>
      <c r="I298" s="158">
        <f>SUMIF('PLANILHA S DESONERAÇÃO'!$B$11:$B$458,B298,'PLANILHA S DESONERAÇÃO'!$J$11:$J$458)</f>
        <v>87.08</v>
      </c>
      <c r="J298" s="439">
        <f>I298/$N$329</f>
        <v>0</v>
      </c>
      <c r="K298" s="153">
        <f>N298/$N$329</f>
        <v>0.99995999999999996</v>
      </c>
      <c r="L298" s="145" t="str">
        <f>IF(K298&gt;$O$326,$N$327,IF(K298&gt;$O$325,$N$326,$N$325))</f>
        <v>C</v>
      </c>
      <c r="N298" s="112">
        <f t="shared" si="10"/>
        <v>29972800.809999999</v>
      </c>
      <c r="O298" s="112">
        <f>VLOOKUP(A298,'PLANILHA S DESONERAÇÃO'!$A$11:$J$458,7,FALSE)</f>
        <v>69.930000000000007</v>
      </c>
      <c r="Q298" s="176"/>
      <c r="R298" s="178"/>
      <c r="S298" s="178"/>
    </row>
    <row r="299" spans="1:19" ht="22.5" x14ac:dyDescent="0.25">
      <c r="A299" s="142" t="str">
        <f>'PLANILHA S DESONERAÇÃO'!A378</f>
        <v>1.5.4.12</v>
      </c>
      <c r="B299" s="145" t="str">
        <f>VLOOKUP(A299,'PLANILHA S DESONERAÇÃO'!$A$12:$J$458,2,FALSE)</f>
        <v>COMP-47</v>
      </c>
      <c r="C299" s="149" t="str">
        <f>VLOOKUP(A299,'PLANILHA S DESONERAÇÃO'!$A$12:$J$458,4,FALSE)</f>
        <v>Conector para gradis aramados, ref: TEL-736, Termotécnica ou similar.</v>
      </c>
      <c r="D299" s="145" t="str">
        <f>VLOOKUP(A299,'PLANILHA S DESONERAÇÃO'!$A$12:$J$458,3,FALSE)</f>
        <v>Composições Próprias</v>
      </c>
      <c r="E299" s="145"/>
      <c r="F299" s="145" t="str">
        <f>VLOOKUP(A299,'PLANILHA S DESONERAÇÃO'!$A$12:$J$458,5,FALSE)</f>
        <v>und</v>
      </c>
      <c r="G299" s="145">
        <f>VLOOKUP(A299,'PLANILHA S DESONERAÇÃO'!$A$11:$J$458,6,FALSE)</f>
        <v>2</v>
      </c>
      <c r="H299" s="158">
        <f>VLOOKUP(A299,'PLANILHA S DESONERAÇÃO'!$A$12:$J$458,9,FALSE)</f>
        <v>42.76</v>
      </c>
      <c r="I299" s="158">
        <f>SUMIF('PLANILHA S DESONERAÇÃO'!$B$11:$B$458,B299,'PLANILHA S DESONERAÇÃO'!$J$11:$J$458)</f>
        <v>85.52</v>
      </c>
      <c r="J299" s="439">
        <f>I299/$N$329</f>
        <v>0</v>
      </c>
      <c r="K299" s="153">
        <f>N299/$N$329</f>
        <v>0.99997000000000003</v>
      </c>
      <c r="L299" s="145" t="str">
        <f>IF(K299&gt;$O$326,$N$327,IF(K299&gt;$O$325,$N$326,$N$325))</f>
        <v>C</v>
      </c>
      <c r="N299" s="112">
        <f t="shared" si="10"/>
        <v>29972886.329999998</v>
      </c>
      <c r="O299" s="112">
        <f>VLOOKUP(A299,'PLANILHA S DESONERAÇÃO'!$A$11:$J$458,7,FALSE)</f>
        <v>34.340000000000003</v>
      </c>
      <c r="Q299" s="176"/>
      <c r="R299" s="178"/>
      <c r="S299" s="178"/>
    </row>
    <row r="300" spans="1:19" x14ac:dyDescent="0.25">
      <c r="A300" s="142" t="str">
        <f>'PLANILHA S DESONERAÇÃO'!A393</f>
        <v>1.5.5.4</v>
      </c>
      <c r="B300" s="145">
        <f>VLOOKUP(A300,'PLANILHA S DESONERAÇÃO'!$A$12:$J$458,2,FALSE)</f>
        <v>160872</v>
      </c>
      <c r="C300" s="149" t="str">
        <f>VLOOKUP(A300,'PLANILHA S DESONERAÇÃO'!$A$12:$J$458,4,FALSE)</f>
        <v>Espelho 4" x 2" com 2 conectores RJ 45 fêmea CAT. 6</v>
      </c>
      <c r="D300" s="145" t="str">
        <f>VLOOKUP(A300,'PLANILHA S DESONERAÇÃO'!$A$12:$J$458,3,FALSE)</f>
        <v>DER-ES</v>
      </c>
      <c r="E300" s="145"/>
      <c r="F300" s="145" t="str">
        <f>VLOOKUP(A300,'PLANILHA S DESONERAÇÃO'!$A$12:$J$458,5,FALSE)</f>
        <v>UN</v>
      </c>
      <c r="G300" s="145">
        <f>VLOOKUP(A300,'PLANILHA S DESONERAÇÃO'!$A$11:$J$458,6,FALSE)</f>
        <v>3</v>
      </c>
      <c r="H300" s="158">
        <f>VLOOKUP(A300,'PLANILHA S DESONERAÇÃO'!$A$12:$J$458,9,FALSE)</f>
        <v>27.76</v>
      </c>
      <c r="I300" s="158">
        <f>SUMIF('PLANILHA S DESONERAÇÃO'!$B$11:$B$458,B300,'PLANILHA S DESONERAÇÃO'!$J$11:$J$458)</f>
        <v>83.28</v>
      </c>
      <c r="J300" s="439">
        <f>I300/$N$329</f>
        <v>0</v>
      </c>
      <c r="K300" s="153">
        <f>N300/$N$329</f>
        <v>0.99997000000000003</v>
      </c>
      <c r="L300" s="145" t="str">
        <f>IF(K300&gt;$O$326,$N$327,IF(K300&gt;$O$325,$N$326,$N$325))</f>
        <v>C</v>
      </c>
      <c r="N300" s="112">
        <f t="shared" si="10"/>
        <v>29972969.609999999</v>
      </c>
      <c r="O300" s="112">
        <f>VLOOKUP(A300,'PLANILHA S DESONERAÇÃO'!$A$11:$J$458,7,FALSE)</f>
        <v>22.29</v>
      </c>
      <c r="Q300" s="176"/>
      <c r="R300" s="178"/>
      <c r="S300" s="178"/>
    </row>
    <row r="301" spans="1:19" x14ac:dyDescent="0.25">
      <c r="A301" s="142" t="str">
        <f>'PLANILHA S DESONERAÇÃO'!A216</f>
        <v>1.4.9.17</v>
      </c>
      <c r="B301" s="145">
        <f>VLOOKUP(A301,'PLANILHA S DESONERAÇÃO'!$A$12:$J$458,2,FALSE)</f>
        <v>142107</v>
      </c>
      <c r="C301" s="149" t="str">
        <f>VLOOKUP(A301,'PLANILHA S DESONERAÇÃO'!$A$12:$J$458,4,FALSE)</f>
        <v>Ralo sifonado em PVC 100x40mm, com grelha PVC</v>
      </c>
      <c r="D301" s="145" t="str">
        <f>VLOOKUP(A301,'PLANILHA S DESONERAÇÃO'!$A$12:$J$458,3,FALSE)</f>
        <v>DER-ES</v>
      </c>
      <c r="E301" s="145"/>
      <c r="F301" s="145" t="str">
        <f>VLOOKUP(A301,'PLANILHA S DESONERAÇÃO'!$A$12:$J$458,5,FALSE)</f>
        <v>und</v>
      </c>
      <c r="G301" s="145">
        <f>VLOOKUP(A301,'PLANILHA S DESONERAÇÃO'!$A$11:$J$458,6,FALSE)</f>
        <v>1</v>
      </c>
      <c r="H301" s="158">
        <f>VLOOKUP(A301,'PLANILHA S DESONERAÇÃO'!$A$12:$J$458,9,FALSE)</f>
        <v>79.47</v>
      </c>
      <c r="I301" s="158">
        <f>SUMIF('PLANILHA S DESONERAÇÃO'!$B$11:$B$458,B301,'PLANILHA S DESONERAÇÃO'!$J$11:$J$458)</f>
        <v>79.47</v>
      </c>
      <c r="J301" s="439">
        <f>I301/$N$329</f>
        <v>0</v>
      </c>
      <c r="K301" s="153">
        <f>N301/$N$329</f>
        <v>0.99997000000000003</v>
      </c>
      <c r="L301" s="145" t="str">
        <f>IF(K301&gt;$O$326,$N$327,IF(K301&gt;$O$325,$N$326,$N$325))</f>
        <v>C</v>
      </c>
      <c r="N301" s="112">
        <f t="shared" si="10"/>
        <v>29973049.079999998</v>
      </c>
      <c r="O301" s="112">
        <f>VLOOKUP(A301,'PLANILHA S DESONERAÇÃO'!$A$11:$J$458,7,FALSE)</f>
        <v>63.82</v>
      </c>
      <c r="Q301" s="176"/>
      <c r="R301" s="178"/>
      <c r="S301" s="178"/>
    </row>
    <row r="302" spans="1:19" ht="22.5" x14ac:dyDescent="0.25">
      <c r="A302" s="142" t="str">
        <f>'PLANILHA S DESONERAÇÃO'!A414</f>
        <v>1.5.5.25</v>
      </c>
      <c r="B302" s="145">
        <f>VLOOKUP(A302,'PLANILHA S DESONERAÇÃO'!$A$12:$J$458,2,FALSE)</f>
        <v>160825</v>
      </c>
      <c r="C302" s="149" t="str">
        <f>VLOOKUP(A302,'PLANILHA S DESONERAÇÃO'!$A$12:$J$458,4,FALSE)</f>
        <v>Guia de Cabos Fechado Horizontal Padrão 19" - 1 U´s, inclusive fixação em Rack 19"</v>
      </c>
      <c r="D302" s="145" t="str">
        <f>VLOOKUP(A302,'PLANILHA S DESONERAÇÃO'!$A$12:$J$458,3,FALSE)</f>
        <v>DER-ES</v>
      </c>
      <c r="E302" s="145"/>
      <c r="F302" s="145" t="str">
        <f>VLOOKUP(A302,'PLANILHA S DESONERAÇÃO'!$A$12:$J$458,5,FALSE)</f>
        <v>und</v>
      </c>
      <c r="G302" s="145">
        <f>VLOOKUP(A302,'PLANILHA S DESONERAÇÃO'!$A$11:$J$458,6,FALSE)</f>
        <v>2</v>
      </c>
      <c r="H302" s="158">
        <f>VLOOKUP(A302,'PLANILHA S DESONERAÇÃO'!$A$12:$J$458,9,FALSE)</f>
        <v>38.85</v>
      </c>
      <c r="I302" s="158">
        <f>SUMIF('PLANILHA S DESONERAÇÃO'!$B$11:$B$458,B302,'PLANILHA S DESONERAÇÃO'!$J$11:$J$458)</f>
        <v>77.7</v>
      </c>
      <c r="J302" s="439">
        <f>I302/$N$329</f>
        <v>0</v>
      </c>
      <c r="K302" s="153">
        <f>N302/$N$329</f>
        <v>0.99997000000000003</v>
      </c>
      <c r="L302" s="145" t="str">
        <f>IF(K302&gt;$O$326,$N$327,IF(K302&gt;$O$325,$N$326,$N$325))</f>
        <v>C</v>
      </c>
      <c r="N302" s="112">
        <f t="shared" si="10"/>
        <v>29973126.780000001</v>
      </c>
      <c r="O302" s="112">
        <f>VLOOKUP(A302,'PLANILHA S DESONERAÇÃO'!$A$11:$J$458,7,FALSE)</f>
        <v>31.2</v>
      </c>
      <c r="Q302" s="176"/>
      <c r="R302" s="178"/>
      <c r="S302" s="178"/>
    </row>
    <row r="303" spans="1:19" ht="33.75" x14ac:dyDescent="0.25">
      <c r="A303" s="142" t="str">
        <f>'PLANILHA S DESONERAÇÃO'!A240</f>
        <v>1.4.10.13</v>
      </c>
      <c r="B303" s="145">
        <f>VLOOKUP(A303,'PLANILHA S DESONERAÇÃO'!$A$12:$J$458,2,FALSE)</f>
        <v>200254</v>
      </c>
      <c r="C303" s="149" t="str">
        <f>VLOOKUP(A303,'PLANILHA S DESONERAÇÃO'!$A$12:$J$458,4,FALSE)</f>
        <v>Fornecimento e assentamento de ladrilho hidráulico ranhurado, vermelho, dim. 20x20 cm, esp. 1.5cm, assentado com pasta de cimento colante, exclusive regularização e lastro</v>
      </c>
      <c r="D303" s="145" t="str">
        <f>VLOOKUP(A303,'PLANILHA S DESONERAÇÃO'!$A$12:$J$458,3,FALSE)</f>
        <v>DER-ES</v>
      </c>
      <c r="E303" s="145"/>
      <c r="F303" s="145" t="str">
        <f>VLOOKUP(A303,'PLANILHA S DESONERAÇÃO'!$A$12:$J$458,5,FALSE)</f>
        <v>m2</v>
      </c>
      <c r="G303" s="145">
        <f>VLOOKUP(A303,'PLANILHA S DESONERAÇÃO'!$A$11:$J$458,6,FALSE)</f>
        <v>0.75</v>
      </c>
      <c r="H303" s="158">
        <f>VLOOKUP(A303,'PLANILHA S DESONERAÇÃO'!$A$12:$J$458,9,FALSE)</f>
        <v>99.55</v>
      </c>
      <c r="I303" s="158">
        <f>SUMIF('PLANILHA S DESONERAÇÃO'!$B$11:$B$458,B303,'PLANILHA S DESONERAÇÃO'!$J$11:$J$458)</f>
        <v>74.66</v>
      </c>
      <c r="J303" s="439">
        <f>I303/$N$329</f>
        <v>0</v>
      </c>
      <c r="K303" s="153">
        <f>N303/$N$329</f>
        <v>0.99997999999999998</v>
      </c>
      <c r="L303" s="145" t="str">
        <f>IF(K303&gt;$O$326,$N$327,IF(K303&gt;$O$325,$N$326,$N$325))</f>
        <v>C</v>
      </c>
      <c r="N303" s="112">
        <f t="shared" si="10"/>
        <v>29973201.440000001</v>
      </c>
      <c r="O303" s="112">
        <f>VLOOKUP(A303,'PLANILHA S DESONERAÇÃO'!$A$11:$J$458,7,FALSE)</f>
        <v>79.95</v>
      </c>
      <c r="Q303" s="176"/>
      <c r="R303" s="178"/>
      <c r="S303" s="178"/>
    </row>
    <row r="304" spans="1:19" ht="33.75" x14ac:dyDescent="0.25">
      <c r="A304" s="142" t="str">
        <f>'PLANILHA S DESONERAÇÃO'!A205</f>
        <v>1.4.9.6</v>
      </c>
      <c r="B304" s="145">
        <f>VLOOKUP(A304,'PLANILHA S DESONERAÇÃO'!$A$12:$J$458,2,FALSE)</f>
        <v>89981</v>
      </c>
      <c r="C304" s="149" t="str">
        <f>VLOOKUP(A304,'PLANILHA S DESONERAÇÃO'!$A$12:$J$458,4,FALSE)</f>
        <v>LUVA SOLDÁVEL E COM BUCHA DE LATÃO, PVC, SOLDÁVEL, DN 32MM X 1 , INSTALADO EM PRUMADA DE ÁGUA FORNECIMENTO E INSTALAÇÃO. AF_12/2014</v>
      </c>
      <c r="D304" s="145" t="str">
        <f>VLOOKUP(A304,'PLANILHA S DESONERAÇÃO'!$A$12:$J$458,3,FALSE)</f>
        <v>SINAPI</v>
      </c>
      <c r="E304" s="145"/>
      <c r="F304" s="145" t="str">
        <f>VLOOKUP(A304,'PLANILHA S DESONERAÇÃO'!$A$12:$J$458,5,FALSE)</f>
        <v>UN</v>
      </c>
      <c r="G304" s="145">
        <f>VLOOKUP(A304,'PLANILHA S DESONERAÇÃO'!$A$11:$J$458,6,FALSE)</f>
        <v>2</v>
      </c>
      <c r="H304" s="158">
        <f>VLOOKUP(A304,'PLANILHA S DESONERAÇÃO'!$A$12:$J$458,9,FALSE)</f>
        <v>35.71</v>
      </c>
      <c r="I304" s="158">
        <f>SUMIF('PLANILHA S DESONERAÇÃO'!$B$11:$B$458,B304,'PLANILHA S DESONERAÇÃO'!$J$11:$J$458)</f>
        <v>71.42</v>
      </c>
      <c r="J304" s="439">
        <f>I304/$N$329</f>
        <v>0</v>
      </c>
      <c r="K304" s="153">
        <f>N304/$N$329</f>
        <v>0.99997999999999998</v>
      </c>
      <c r="L304" s="145" t="str">
        <f>IF(K304&gt;$O$326,$N$327,IF(K304&gt;$O$325,$N$326,$N$325))</f>
        <v>C</v>
      </c>
      <c r="N304" s="112">
        <f t="shared" si="10"/>
        <v>29973272.859999999</v>
      </c>
      <c r="O304" s="112">
        <f>VLOOKUP(A304,'PLANILHA S DESONERAÇÃO'!$A$11:$J$458,7,FALSE)</f>
        <v>28.68</v>
      </c>
      <c r="Q304" s="176"/>
      <c r="R304" s="178"/>
      <c r="S304" s="178"/>
    </row>
    <row r="305" spans="1:19" ht="22.5" x14ac:dyDescent="0.25">
      <c r="A305" s="142" t="str">
        <f>'PLANILHA S DESONERAÇÃO'!A101</f>
        <v>1.4.1.4</v>
      </c>
      <c r="B305" s="145">
        <f>VLOOKUP(A305,'PLANILHA S DESONERAÇÃO'!$A$12:$J$458,2,FALSE)</f>
        <v>50112</v>
      </c>
      <c r="C305" s="149" t="str">
        <f>VLOOKUP(A305,'PLANILHA S DESONERAÇÃO'!$A$12:$J$458,4,FALSE)</f>
        <v>Cobogó de concreto 40 x 40 x 10 cm, tipo reto, assentados com argamassa de cimento e areia no traço 1:3, espessura das juntas 15 mm</v>
      </c>
      <c r="D305" s="145" t="str">
        <f>VLOOKUP(A305,'PLANILHA S DESONERAÇÃO'!$A$12:$J$458,3,FALSE)</f>
        <v>DER-ES</v>
      </c>
      <c r="E305" s="145"/>
      <c r="F305" s="145" t="str">
        <f>VLOOKUP(A305,'PLANILHA S DESONERAÇÃO'!$A$12:$J$458,5,FALSE)</f>
        <v>m2</v>
      </c>
      <c r="G305" s="145">
        <f>VLOOKUP(A305,'PLANILHA S DESONERAÇÃO'!$A$11:$J$458,6,FALSE)</f>
        <v>0.32</v>
      </c>
      <c r="H305" s="158">
        <f>VLOOKUP(A305,'PLANILHA S DESONERAÇÃO'!$A$12:$J$458,9,FALSE)</f>
        <v>206.11</v>
      </c>
      <c r="I305" s="158">
        <f>SUMIF('PLANILHA S DESONERAÇÃO'!$B$11:$B$458,B305,'PLANILHA S DESONERAÇÃO'!$J$11:$J$458)</f>
        <v>65.959999999999994</v>
      </c>
      <c r="J305" s="439">
        <f>I305/$N$329</f>
        <v>0</v>
      </c>
      <c r="K305" s="153">
        <f>N305/$N$329</f>
        <v>0.99997999999999998</v>
      </c>
      <c r="L305" s="145" t="str">
        <f>IF(K305&gt;$O$326,$N$327,IF(K305&gt;$O$325,$N$326,$N$325))</f>
        <v>C</v>
      </c>
      <c r="N305" s="112">
        <f t="shared" si="10"/>
        <v>29973338.82</v>
      </c>
      <c r="O305" s="112">
        <f>VLOOKUP(A305,'PLANILHA S DESONERAÇÃO'!$A$11:$J$458,7,FALSE)</f>
        <v>165.52</v>
      </c>
      <c r="Q305" s="176"/>
      <c r="R305" s="178"/>
      <c r="S305" s="178"/>
    </row>
    <row r="306" spans="1:19" ht="22.5" x14ac:dyDescent="0.25">
      <c r="A306" s="142" t="str">
        <f>'PLANILHA S DESONERAÇÃO'!A338</f>
        <v>1.5.2.7.9</v>
      </c>
      <c r="B306" s="145">
        <f>VLOOKUP(A306,'PLANILHA S DESONERAÇÃO'!$A$12:$J$458,2,FALSE)</f>
        <v>91959</v>
      </c>
      <c r="C306" s="149" t="str">
        <f>VLOOKUP(A306,'PLANILHA S DESONERAÇÃO'!$A$12:$J$458,4,FALSE)</f>
        <v>INTERRUPTOR SIMPLES (2 MÓDULOS), 10A/250V, INCLUINDO SUPORTE E PLACA - FORNECIMENTO E INSTALAÇÃO. AF_12/2015</v>
      </c>
      <c r="D306" s="145" t="str">
        <f>VLOOKUP(A306,'PLANILHA S DESONERAÇÃO'!$A$12:$J$458,3,FALSE)</f>
        <v>SINAPI</v>
      </c>
      <c r="E306" s="145"/>
      <c r="F306" s="145" t="str">
        <f>VLOOKUP(A306,'PLANILHA S DESONERAÇÃO'!$A$12:$J$458,5,FALSE)</f>
        <v>UN</v>
      </c>
      <c r="G306" s="145">
        <f>VLOOKUP(A306,'PLANILHA S DESONERAÇÃO'!$A$11:$J$458,6,FALSE)</f>
        <v>1</v>
      </c>
      <c r="H306" s="158">
        <f>VLOOKUP(A306,'PLANILHA S DESONERAÇÃO'!$A$12:$J$458,9,FALSE)</f>
        <v>64.78</v>
      </c>
      <c r="I306" s="158">
        <f>SUMIF('PLANILHA S DESONERAÇÃO'!$B$11:$B$458,B306,'PLANILHA S DESONERAÇÃO'!$J$11:$J$458)</f>
        <v>64.78</v>
      </c>
      <c r="J306" s="439">
        <f>I306/$N$329</f>
        <v>0</v>
      </c>
      <c r="K306" s="153">
        <f>N306/$N$329</f>
        <v>0.99997999999999998</v>
      </c>
      <c r="L306" s="145" t="str">
        <f>IF(K306&gt;$O$326,$N$327,IF(K306&gt;$O$325,$N$326,$N$325))</f>
        <v>C</v>
      </c>
      <c r="N306" s="112">
        <f t="shared" si="10"/>
        <v>29973403.600000001</v>
      </c>
      <c r="O306" s="112">
        <f>VLOOKUP(A306,'PLANILHA S DESONERAÇÃO'!$A$11:$J$458,7,FALSE)</f>
        <v>52.02</v>
      </c>
      <c r="Q306" s="176"/>
      <c r="R306" s="178"/>
      <c r="S306" s="178"/>
    </row>
    <row r="307" spans="1:19" x14ac:dyDescent="0.25">
      <c r="A307" s="142" t="str">
        <f>'PLANILHA S DESONERAÇÃO'!A307</f>
        <v>1.5.2.4.12</v>
      </c>
      <c r="B307" s="145">
        <f>VLOOKUP(A307,'PLANILHA S DESONERAÇÃO'!$A$12:$J$458,2,FALSE)</f>
        <v>150852</v>
      </c>
      <c r="C307" s="149" t="str">
        <f>VLOOKUP(A307,'PLANILHA S DESONERAÇÃO'!$A$12:$J$458,4,FALSE)</f>
        <v>Saída horizontal para eletroduto de 2"</v>
      </c>
      <c r="D307" s="145" t="str">
        <f>VLOOKUP(A307,'PLANILHA S DESONERAÇÃO'!$A$12:$J$458,3,FALSE)</f>
        <v>DER-ES</v>
      </c>
      <c r="E307" s="145"/>
      <c r="F307" s="145" t="str">
        <f>VLOOKUP(A307,'PLANILHA S DESONERAÇÃO'!$A$12:$J$458,5,FALSE)</f>
        <v>und</v>
      </c>
      <c r="G307" s="145">
        <f>VLOOKUP(A307,'PLANILHA S DESONERAÇÃO'!$A$11:$J$458,6,FALSE)</f>
        <v>4</v>
      </c>
      <c r="H307" s="158">
        <f>VLOOKUP(A307,'PLANILHA S DESONERAÇÃO'!$A$12:$J$458,9,FALSE)</f>
        <v>15.29</v>
      </c>
      <c r="I307" s="158">
        <f>SUMIF('PLANILHA S DESONERAÇÃO'!$B$11:$B$458,B307,'PLANILHA S DESONERAÇÃO'!$J$11:$J$458)</f>
        <v>61.16</v>
      </c>
      <c r="J307" s="439">
        <f>I307/$N$329</f>
        <v>0</v>
      </c>
      <c r="K307" s="153">
        <f>N307/$N$329</f>
        <v>0.99999000000000005</v>
      </c>
      <c r="L307" s="145" t="str">
        <f>IF(K307&gt;$O$326,$N$327,IF(K307&gt;$O$325,$N$326,$N$325))</f>
        <v>C</v>
      </c>
      <c r="N307" s="112">
        <f t="shared" si="10"/>
        <v>29973464.760000002</v>
      </c>
      <c r="O307" s="112">
        <f>VLOOKUP(A307,'PLANILHA S DESONERAÇÃO'!$A$11:$J$458,7,FALSE)</f>
        <v>12.28</v>
      </c>
      <c r="Q307" s="176"/>
      <c r="R307" s="178"/>
      <c r="S307" s="178"/>
    </row>
    <row r="308" spans="1:19" ht="22.5" x14ac:dyDescent="0.25">
      <c r="A308" s="142" t="str">
        <f>'PLANILHA S DESONERAÇÃO'!A331</f>
        <v>1.5.2.7.2</v>
      </c>
      <c r="B308" s="145">
        <f>VLOOKUP(A308,'PLANILHA S DESONERAÇÃO'!$A$12:$J$458,2,FALSE)</f>
        <v>93654</v>
      </c>
      <c r="C308" s="149" t="str">
        <f>VLOOKUP(A308,'PLANILHA S DESONERAÇÃO'!$A$12:$J$458,4,FALSE)</f>
        <v>DISJUNTOR MONOPOLAR TIPO DIN, CORRENTE NOMINAL DE 16A - FORNECIMENTO E INSTALAÇÃO. AF_04/2016</v>
      </c>
      <c r="D308" s="145" t="str">
        <f>VLOOKUP(A308,'PLANILHA S DESONERAÇÃO'!$A$12:$J$458,3,FALSE)</f>
        <v>SINAPI</v>
      </c>
      <c r="E308" s="145"/>
      <c r="F308" s="145" t="str">
        <f>VLOOKUP(A308,'PLANILHA S DESONERAÇÃO'!$A$12:$J$458,5,FALSE)</f>
        <v>UN</v>
      </c>
      <c r="G308" s="145">
        <f>VLOOKUP(A308,'PLANILHA S DESONERAÇÃO'!$A$11:$J$458,6,FALSE)</f>
        <v>4</v>
      </c>
      <c r="H308" s="158">
        <f>VLOOKUP(A308,'PLANILHA S DESONERAÇÃO'!$A$12:$J$458,9,FALSE)</f>
        <v>14.83</v>
      </c>
      <c r="I308" s="158">
        <f>SUMIF('PLANILHA S DESONERAÇÃO'!$B$11:$B$458,B308,'PLANILHA S DESONERAÇÃO'!$J$11:$J$458)</f>
        <v>59.32</v>
      </c>
      <c r="J308" s="439">
        <f>I308/$N$329</f>
        <v>0</v>
      </c>
      <c r="K308" s="153">
        <f>N308/$N$329</f>
        <v>0.99999000000000005</v>
      </c>
      <c r="L308" s="145" t="str">
        <f>IF(K308&gt;$O$326,$N$327,IF(K308&gt;$O$325,$N$326,$N$325))</f>
        <v>C</v>
      </c>
      <c r="N308" s="112">
        <f t="shared" si="10"/>
        <v>29973524.079999998</v>
      </c>
      <c r="O308" s="112">
        <f>VLOOKUP(A308,'PLANILHA S DESONERAÇÃO'!$A$11:$J$458,7,FALSE)</f>
        <v>11.91</v>
      </c>
      <c r="Q308" s="176"/>
      <c r="R308" s="178"/>
      <c r="S308" s="178"/>
    </row>
    <row r="309" spans="1:19" ht="22.5" x14ac:dyDescent="0.25">
      <c r="A309" s="142" t="str">
        <f>'PLANILHA S DESONERAÇÃO'!A396</f>
        <v>1.5.5.7</v>
      </c>
      <c r="B309" s="145">
        <f>VLOOKUP(A309,'PLANILHA S DESONERAÇÃO'!$A$12:$J$458,2,FALSE)</f>
        <v>91940</v>
      </c>
      <c r="C309" s="149" t="str">
        <f>VLOOKUP(A309,'PLANILHA S DESONERAÇÃO'!$A$12:$J$458,4,FALSE)</f>
        <v>CAIXA RETANGULAR 4" X 2" MÉDIA (1,30 M DO PISO), PVC, INSTALADA EM PAREDE - FORNECIMENTO E INSTALAÇÃO. AF_12/2015</v>
      </c>
      <c r="D309" s="145" t="str">
        <f>VLOOKUP(A309,'PLANILHA S DESONERAÇÃO'!$A$12:$J$458,3,FALSE)</f>
        <v>SINAPI</v>
      </c>
      <c r="E309" s="145"/>
      <c r="F309" s="145" t="str">
        <f>VLOOKUP(A309,'PLANILHA S DESONERAÇÃO'!$A$12:$J$458,5,FALSE)</f>
        <v>UN</v>
      </c>
      <c r="G309" s="145">
        <f>VLOOKUP(A309,'PLANILHA S DESONERAÇÃO'!$A$11:$J$458,6,FALSE)</f>
        <v>2</v>
      </c>
      <c r="H309" s="158">
        <f>VLOOKUP(A309,'PLANILHA S DESONERAÇÃO'!$A$12:$J$458,9,FALSE)</f>
        <v>25.05</v>
      </c>
      <c r="I309" s="158">
        <f>SUMIF('PLANILHA S DESONERAÇÃO'!$B$11:$B$458,B309,'PLANILHA S DESONERAÇÃO'!$J$11:$J$458)</f>
        <v>50.1</v>
      </c>
      <c r="J309" s="439">
        <f>I309/$N$329</f>
        <v>0</v>
      </c>
      <c r="K309" s="153">
        <f>N309/$N$329</f>
        <v>0.99999000000000005</v>
      </c>
      <c r="L309" s="145" t="str">
        <f>IF(K309&gt;$O$326,$N$327,IF(K309&gt;$O$325,$N$326,$N$325))</f>
        <v>C</v>
      </c>
      <c r="N309" s="112">
        <f t="shared" si="10"/>
        <v>29973574.18</v>
      </c>
      <c r="O309" s="112">
        <f>VLOOKUP(A309,'PLANILHA S DESONERAÇÃO'!$A$11:$J$458,7,FALSE)</f>
        <v>20.12</v>
      </c>
      <c r="Q309" s="176"/>
      <c r="R309" s="178"/>
      <c r="S309" s="178"/>
    </row>
    <row r="310" spans="1:19" ht="33.75" x14ac:dyDescent="0.25">
      <c r="A310" s="142" t="str">
        <f>'PLANILHA S DESONERAÇÃO'!A204</f>
        <v>1.4.9.5</v>
      </c>
      <c r="B310" s="145">
        <f>VLOOKUP(A310,'PLANILHA S DESONERAÇÃO'!$A$12:$J$458,2,FALSE)</f>
        <v>89391</v>
      </c>
      <c r="C310" s="149" t="str">
        <f>VLOOKUP(A310,'PLANILHA S DESONERAÇÃO'!$A$12:$J$458,4,FALSE)</f>
        <v>ADAPTADOR CURTO COM BOLSA E ROSCA PARA REGISTRO, PVC, SOLDÁVEL, DN 32MM X 1 , INSTALADO EM RAMAL OU SUB-RAMAL DE ÁGUA - FORNECIMENTO E INSTALAÇÃO. AF_06/2022</v>
      </c>
      <c r="D310" s="145" t="str">
        <f>VLOOKUP(A310,'PLANILHA S DESONERAÇÃO'!$A$12:$J$458,3,FALSE)</f>
        <v>SINAPI</v>
      </c>
      <c r="E310" s="145"/>
      <c r="F310" s="145" t="str">
        <f>VLOOKUP(A310,'PLANILHA S DESONERAÇÃO'!$A$12:$J$458,5,FALSE)</f>
        <v>UN</v>
      </c>
      <c r="G310" s="145">
        <f>VLOOKUP(A310,'PLANILHA S DESONERAÇÃO'!$A$11:$J$458,6,FALSE)</f>
        <v>4</v>
      </c>
      <c r="H310" s="158">
        <f>VLOOKUP(A310,'PLANILHA S DESONERAÇÃO'!$A$12:$J$458,9,FALSE)</f>
        <v>11.29</v>
      </c>
      <c r="I310" s="158">
        <f>SUMIF('PLANILHA S DESONERAÇÃO'!$B$11:$B$458,B310,'PLANILHA S DESONERAÇÃO'!$J$11:$J$458)</f>
        <v>45.16</v>
      </c>
      <c r="J310" s="439">
        <f>I310/$N$329</f>
        <v>0</v>
      </c>
      <c r="K310" s="153">
        <f>N310/$N$329</f>
        <v>0.99999000000000005</v>
      </c>
      <c r="L310" s="145" t="str">
        <f>IF(K310&gt;$O$326,$N$327,IF(K310&gt;$O$325,$N$326,$N$325))</f>
        <v>C</v>
      </c>
      <c r="N310" s="112">
        <f t="shared" si="10"/>
        <v>29973619.34</v>
      </c>
      <c r="O310" s="112">
        <f>VLOOKUP(A310,'PLANILHA S DESONERAÇÃO'!$A$11:$J$458,7,FALSE)</f>
        <v>9.07</v>
      </c>
      <c r="Q310" s="176"/>
      <c r="R310" s="178"/>
      <c r="S310" s="178"/>
    </row>
    <row r="311" spans="1:19" ht="22.5" x14ac:dyDescent="0.25">
      <c r="A311" s="142" t="str">
        <f>'PLANILHA S DESONERAÇÃO'!A221</f>
        <v>1.4.9.22</v>
      </c>
      <c r="B311" s="145" t="str">
        <f>VLOOKUP(A311,'PLANILHA S DESONERAÇÃO'!$A$12:$J$458,2,FALSE)</f>
        <v>COMP-07</v>
      </c>
      <c r="C311" s="149" t="str">
        <f>VLOOKUP(A311,'PLANILHA S DESONERAÇÃO'!$A$12:$J$458,4,FALSE)</f>
        <v>CAP PVC ESGOTO 100MM (TAMPÃO) - FORNECIMENTO E INSTALAÇÃO</v>
      </c>
      <c r="D311" s="145" t="str">
        <f>VLOOKUP(A311,'PLANILHA S DESONERAÇÃO'!$A$12:$J$458,3,FALSE)</f>
        <v>Composições Próprias</v>
      </c>
      <c r="E311" s="145"/>
      <c r="F311" s="145" t="str">
        <f>VLOOKUP(A311,'PLANILHA S DESONERAÇÃO'!$A$12:$J$458,5,FALSE)</f>
        <v>UN</v>
      </c>
      <c r="G311" s="145">
        <f>VLOOKUP(A311,'PLANILHA S DESONERAÇÃO'!$A$11:$J$458,6,FALSE)</f>
        <v>2</v>
      </c>
      <c r="H311" s="158">
        <f>VLOOKUP(A311,'PLANILHA S DESONERAÇÃO'!$A$12:$J$458,9,FALSE)</f>
        <v>22.21</v>
      </c>
      <c r="I311" s="158">
        <f>SUMIF('PLANILHA S DESONERAÇÃO'!$B$11:$B$458,B311,'PLANILHA S DESONERAÇÃO'!$J$11:$J$458)</f>
        <v>44.42</v>
      </c>
      <c r="J311" s="439">
        <f>I311/$N$329</f>
        <v>0</v>
      </c>
      <c r="K311" s="153">
        <f>N311/$N$329</f>
        <v>0.99999000000000005</v>
      </c>
      <c r="L311" s="145" t="str">
        <f>IF(K311&gt;$O$326,$N$327,IF(K311&gt;$O$325,$N$326,$N$325))</f>
        <v>C</v>
      </c>
      <c r="N311" s="112">
        <f t="shared" si="10"/>
        <v>29973663.760000002</v>
      </c>
      <c r="O311" s="112">
        <f>VLOOKUP(A311,'PLANILHA S DESONERAÇÃO'!$A$11:$J$458,7,FALSE)</f>
        <v>17.84</v>
      </c>
      <c r="Q311" s="176"/>
      <c r="R311" s="178"/>
      <c r="S311" s="178"/>
    </row>
    <row r="312" spans="1:19" ht="22.5" x14ac:dyDescent="0.25">
      <c r="A312" s="142" t="str">
        <f>'PLANILHA S DESONERAÇÃO'!A355</f>
        <v>1.5.3.6</v>
      </c>
      <c r="B312" s="145">
        <f>VLOOKUP(A312,'PLANILHA S DESONERAÇÃO'!$A$12:$J$458,2,FALSE)</f>
        <v>43130</v>
      </c>
      <c r="C312" s="149" t="str">
        <f>VLOOKUP(A312,'PLANILHA S DESONERAÇÃO'!$A$12:$J$458,4,FALSE)</f>
        <v>ARAME GALVANIZADO 12 BWG, D = 2,76 MM (0,048 KG/M) OU 14 BWG, D = 2,11 MM (0,026 KG/M)</v>
      </c>
      <c r="D312" s="145" t="str">
        <f>VLOOKUP(A312,'PLANILHA S DESONERAÇÃO'!$A$12:$J$458,3,FALSE)</f>
        <v>SINAPI</v>
      </c>
      <c r="E312" s="145"/>
      <c r="F312" s="145" t="str">
        <f>VLOOKUP(A312,'PLANILHA S DESONERAÇÃO'!$A$12:$J$458,5,FALSE)</f>
        <v>KG</v>
      </c>
      <c r="G312" s="145">
        <f>VLOOKUP(A312,'PLANILHA S DESONERAÇÃO'!$A$11:$J$458,6,FALSE)</f>
        <v>1</v>
      </c>
      <c r="H312" s="158">
        <f>VLOOKUP(A312,'PLANILHA S DESONERAÇÃO'!$A$12:$J$458,9,FALSE)</f>
        <v>33.32</v>
      </c>
      <c r="I312" s="158">
        <f>SUMIF('PLANILHA S DESONERAÇÃO'!$B$11:$B$458,B312,'PLANILHA S DESONERAÇÃO'!$J$11:$J$458)</f>
        <v>33.32</v>
      </c>
      <c r="J312" s="439">
        <f>I312/$N$329</f>
        <v>0</v>
      </c>
      <c r="K312" s="153">
        <f>N312/$N$329</f>
        <v>0.99999000000000005</v>
      </c>
      <c r="L312" s="145" t="str">
        <f>IF(K312&gt;$O$326,$N$327,IF(K312&gt;$O$325,$N$326,$N$325))</f>
        <v>C</v>
      </c>
      <c r="N312" s="112">
        <f t="shared" si="10"/>
        <v>29973697.079999998</v>
      </c>
      <c r="O312" s="112">
        <f>VLOOKUP(A312,'PLANILHA S DESONERAÇÃO'!$A$11:$J$458,7,FALSE)</f>
        <v>26.76</v>
      </c>
      <c r="Q312" s="176"/>
      <c r="R312" s="178"/>
      <c r="S312" s="178"/>
    </row>
    <row r="313" spans="1:19" ht="22.5" x14ac:dyDescent="0.25">
      <c r="A313" s="142" t="str">
        <f>'PLANILHA S DESONERAÇÃO'!A380</f>
        <v>1.5.4.14</v>
      </c>
      <c r="B313" s="145" t="str">
        <f>VLOOKUP(A313,'PLANILHA S DESONERAÇÃO'!$A$12:$J$458,2,FALSE)</f>
        <v>COMP-49</v>
      </c>
      <c r="C313" s="149" t="str">
        <f>VLOOKUP(A313,'PLANILHA S DESONERAÇÃO'!$A$12:$J$458,4,FALSE)</f>
        <v>FIXADOR TIPO OMEGA LATAO FURO 5.5MM P/ CABO 35MM2</v>
      </c>
      <c r="D313" s="145" t="str">
        <f>VLOOKUP(A313,'PLANILHA S DESONERAÇÃO'!$A$12:$J$458,3,FALSE)</f>
        <v>Composições Próprias</v>
      </c>
      <c r="E313" s="145"/>
      <c r="F313" s="145" t="str">
        <f>VLOOKUP(A313,'PLANILHA S DESONERAÇÃO'!$A$12:$J$458,5,FALSE)</f>
        <v>UN</v>
      </c>
      <c r="G313" s="145">
        <f>VLOOKUP(A313,'PLANILHA S DESONERAÇÃO'!$A$11:$J$458,6,FALSE)</f>
        <v>6</v>
      </c>
      <c r="H313" s="158">
        <f>VLOOKUP(A313,'PLANILHA S DESONERAÇÃO'!$A$12:$J$458,9,FALSE)</f>
        <v>5.4</v>
      </c>
      <c r="I313" s="158">
        <f>SUMIF('PLANILHA S DESONERAÇÃO'!$B$11:$B$458,B313,'PLANILHA S DESONERAÇÃO'!$J$11:$J$458)</f>
        <v>32.4</v>
      </c>
      <c r="J313" s="439">
        <f>I313/$N$329</f>
        <v>0</v>
      </c>
      <c r="K313" s="153">
        <f>N313/$N$329</f>
        <v>0.99999000000000005</v>
      </c>
      <c r="L313" s="145" t="str">
        <f>IF(K313&gt;$O$326,$N$327,IF(K313&gt;$O$325,$N$326,$N$325))</f>
        <v>C</v>
      </c>
      <c r="N313" s="112">
        <f t="shared" si="10"/>
        <v>29973729.48</v>
      </c>
      <c r="O313" s="112">
        <f>VLOOKUP(A313,'PLANILHA S DESONERAÇÃO'!$A$11:$J$458,7,FALSE)</f>
        <v>4.34</v>
      </c>
      <c r="Q313" s="176"/>
      <c r="R313" s="178"/>
      <c r="S313" s="178"/>
    </row>
    <row r="314" spans="1:19" ht="22.5" x14ac:dyDescent="0.25">
      <c r="A314" s="142" t="str">
        <f>'PLANILHA S DESONERAÇÃO'!A330</f>
        <v>1.5.2.7.1</v>
      </c>
      <c r="B314" s="145">
        <f>VLOOKUP(A314,'PLANILHA S DESONERAÇÃO'!$A$12:$J$458,2,FALSE)</f>
        <v>93653</v>
      </c>
      <c r="C314" s="149" t="str">
        <f>VLOOKUP(A314,'PLANILHA S DESONERAÇÃO'!$A$12:$J$458,4,FALSE)</f>
        <v>DISJUNTOR MONOPOLAR TIPO DIN, CORRENTE NOMINAL DE 10A - FORNECIMENTO E INSTALAÇÃO. AF_04/2016</v>
      </c>
      <c r="D314" s="145" t="str">
        <f>VLOOKUP(A314,'PLANILHA S DESONERAÇÃO'!$A$12:$J$458,3,FALSE)</f>
        <v>SINAPI</v>
      </c>
      <c r="E314" s="145"/>
      <c r="F314" s="145" t="str">
        <f>VLOOKUP(A314,'PLANILHA S DESONERAÇÃO'!$A$12:$J$458,5,FALSE)</f>
        <v>UN</v>
      </c>
      <c r="G314" s="145">
        <f>VLOOKUP(A314,'PLANILHA S DESONERAÇÃO'!$A$11:$J$458,6,FALSE)</f>
        <v>2</v>
      </c>
      <c r="H314" s="158">
        <f>VLOOKUP(A314,'PLANILHA S DESONERAÇÃO'!$A$12:$J$458,9,FALSE)</f>
        <v>13.92</v>
      </c>
      <c r="I314" s="158">
        <f>SUMIF('PLANILHA S DESONERAÇÃO'!$B$11:$B$458,B314,'PLANILHA S DESONERAÇÃO'!$J$11:$J$458)</f>
        <v>27.84</v>
      </c>
      <c r="J314" s="439">
        <f>I314/$N$329</f>
        <v>0</v>
      </c>
      <c r="K314" s="153">
        <f>N314/$N$329</f>
        <v>1</v>
      </c>
      <c r="L314" s="145" t="str">
        <f>IF(K314&gt;$O$326,$N$327,IF(K314&gt;$O$325,$N$326,$N$325))</f>
        <v>C</v>
      </c>
      <c r="N314" s="112">
        <f t="shared" si="10"/>
        <v>29973757.32</v>
      </c>
      <c r="O314" s="112">
        <f>VLOOKUP(A314,'PLANILHA S DESONERAÇÃO'!$A$11:$J$458,7,FALSE)</f>
        <v>11.18</v>
      </c>
      <c r="Q314" s="176"/>
      <c r="R314" s="178"/>
      <c r="S314" s="178"/>
    </row>
    <row r="315" spans="1:19" ht="33.75" x14ac:dyDescent="0.25">
      <c r="A315" s="142" t="str">
        <f>'PLANILHA S DESONERAÇÃO'!A207</f>
        <v>1.4.9.8</v>
      </c>
      <c r="B315" s="145">
        <f>VLOOKUP(A315,'PLANILHA S DESONERAÇÃO'!$A$12:$J$458,2,FALSE)</f>
        <v>89426</v>
      </c>
      <c r="C315" s="149" t="str">
        <f>VLOOKUP(A315,'PLANILHA S DESONERAÇÃO'!$A$12:$J$458,4,FALSE)</f>
        <v>LUVA DE REDUÇÃO, PVC, SOLDÁVEL, DN 32MM X 25MM, INSTALADO EM RAMAL DE DISTRIBUIÇÃO DE ÁGUA - FORNECIMENTO E INSTALAÇÃO. AF_06/2022</v>
      </c>
      <c r="D315" s="145" t="str">
        <f>VLOOKUP(A315,'PLANILHA S DESONERAÇÃO'!$A$12:$J$458,3,FALSE)</f>
        <v>SINAPI</v>
      </c>
      <c r="E315" s="145"/>
      <c r="F315" s="145" t="str">
        <f>VLOOKUP(A315,'PLANILHA S DESONERAÇÃO'!$A$12:$J$458,5,FALSE)</f>
        <v>UN</v>
      </c>
      <c r="G315" s="145">
        <f>VLOOKUP(A315,'PLANILHA S DESONERAÇÃO'!$A$11:$J$458,6,FALSE)</f>
        <v>2</v>
      </c>
      <c r="H315" s="158">
        <f>VLOOKUP(A315,'PLANILHA S DESONERAÇÃO'!$A$12:$J$458,9,FALSE)</f>
        <v>12.94</v>
      </c>
      <c r="I315" s="158">
        <f>SUMIF('PLANILHA S DESONERAÇÃO'!$B$11:$B$458,B315,'PLANILHA S DESONERAÇÃO'!$J$11:$J$458)</f>
        <v>25.88</v>
      </c>
      <c r="J315" s="439">
        <f>I315/$N$329</f>
        <v>0</v>
      </c>
      <c r="K315" s="153">
        <f>N315/$N$329</f>
        <v>1</v>
      </c>
      <c r="L315" s="145" t="str">
        <f>IF(K315&gt;$O$326,$N$327,IF(K315&gt;$O$325,$N$326,$N$325))</f>
        <v>C</v>
      </c>
      <c r="N315" s="112">
        <f t="shared" si="10"/>
        <v>29973783.199999999</v>
      </c>
      <c r="O315" s="112">
        <f>VLOOKUP(A315,'PLANILHA S DESONERAÇÃO'!$A$11:$J$458,7,FALSE)</f>
        <v>10.39</v>
      </c>
      <c r="Q315" s="176"/>
      <c r="R315" s="178"/>
      <c r="S315" s="178"/>
    </row>
    <row r="316" spans="1:19" ht="22.5" x14ac:dyDescent="0.25">
      <c r="A316" s="142" t="str">
        <f>'PLANILHA S DESONERAÇÃO'!A290</f>
        <v>1.5.2.3.12</v>
      </c>
      <c r="B316" s="145" t="str">
        <f>VLOOKUP(A316,'PLANILHA S DESONERAÇÃO'!$A$12:$J$458,2,FALSE)</f>
        <v>COMP-25</v>
      </c>
      <c r="C316" s="149" t="str">
        <f>VLOOKUP(A316,'PLANILHA S DESONERAÇÃO'!$A$12:$J$458,4,FALSE)</f>
        <v>TERMINAL A COMPRESSAO EM COBRE ESTANHADO PARA CABO 10 MM2, 1 FURO E 1 COMPRESSAO, PARA PARAFUSO DE FIXACAO M6</v>
      </c>
      <c r="D316" s="145" t="str">
        <f>VLOOKUP(A316,'PLANILHA S DESONERAÇÃO'!$A$12:$J$458,3,FALSE)</f>
        <v>Composições Próprias</v>
      </c>
      <c r="E316" s="145"/>
      <c r="F316" s="145" t="str">
        <f>VLOOKUP(A316,'PLANILHA S DESONERAÇÃO'!$A$12:$J$458,5,FALSE)</f>
        <v>UN</v>
      </c>
      <c r="G316" s="145">
        <f>VLOOKUP(A316,'PLANILHA S DESONERAÇÃO'!$A$11:$J$458,6,FALSE)</f>
        <v>10</v>
      </c>
      <c r="H316" s="158">
        <f>VLOOKUP(A316,'PLANILHA S DESONERAÇÃO'!$A$12:$J$458,9,FALSE)</f>
        <v>2.35</v>
      </c>
      <c r="I316" s="158">
        <f>SUMIF('PLANILHA S DESONERAÇÃO'!$B$11:$B$458,B316,'PLANILHA S DESONERAÇÃO'!$J$11:$J$458)</f>
        <v>23.5</v>
      </c>
      <c r="J316" s="439">
        <f>I316/$N$329</f>
        <v>0</v>
      </c>
      <c r="K316" s="153">
        <f>N316/$N$329</f>
        <v>1</v>
      </c>
      <c r="L316" s="145" t="str">
        <f>IF(K316&gt;$O$326,$N$327,IF(K316&gt;$O$325,$N$326,$N$325))</f>
        <v>C</v>
      </c>
      <c r="N316" s="112">
        <f t="shared" si="10"/>
        <v>29973806.699999999</v>
      </c>
      <c r="O316" s="112">
        <f>VLOOKUP(A316,'PLANILHA S DESONERAÇÃO'!$A$11:$J$458,7,FALSE)</f>
        <v>1.89</v>
      </c>
      <c r="Q316" s="176"/>
      <c r="R316" s="178"/>
      <c r="S316" s="178"/>
    </row>
    <row r="317" spans="1:19" ht="22.5" x14ac:dyDescent="0.25">
      <c r="A317" s="142" t="str">
        <f>'PLANILHA S DESONERAÇÃO'!A289</f>
        <v>1.5.2.3.11</v>
      </c>
      <c r="B317" s="145" t="str">
        <f>VLOOKUP(A317,'PLANILHA S DESONERAÇÃO'!$A$12:$J$458,2,FALSE)</f>
        <v>COMP-24</v>
      </c>
      <c r="C317" s="149" t="str">
        <f>VLOOKUP(A317,'PLANILHA S DESONERAÇÃO'!$A$12:$J$458,4,FALSE)</f>
        <v>TERMINAL A COMPRESSAO EM COBRE ESTANHADO PARA CABO 6 MM2, 1 FURO E 1 COMPRESSAO, PARA PARAFUSO DE FIXACAO M6</v>
      </c>
      <c r="D317" s="145" t="str">
        <f>VLOOKUP(A317,'PLANILHA S DESONERAÇÃO'!$A$12:$J$458,3,FALSE)</f>
        <v>Composições Próprias</v>
      </c>
      <c r="E317" s="145"/>
      <c r="F317" s="145" t="str">
        <f>VLOOKUP(A317,'PLANILHA S DESONERAÇÃO'!$A$12:$J$458,5,FALSE)</f>
        <v>UN</v>
      </c>
      <c r="G317" s="145">
        <f>VLOOKUP(A317,'PLANILHA S DESONERAÇÃO'!$A$11:$J$458,6,FALSE)</f>
        <v>10</v>
      </c>
      <c r="H317" s="158">
        <f>VLOOKUP(A317,'PLANILHA S DESONERAÇÃO'!$A$12:$J$458,9,FALSE)</f>
        <v>2.19</v>
      </c>
      <c r="I317" s="158">
        <f>SUMIF('PLANILHA S DESONERAÇÃO'!$B$11:$B$458,B317,'PLANILHA S DESONERAÇÃO'!$J$11:$J$458)</f>
        <v>21.9</v>
      </c>
      <c r="J317" s="439">
        <f>I317/$N$329</f>
        <v>0</v>
      </c>
      <c r="K317" s="153">
        <f>N317/$N$329</f>
        <v>1</v>
      </c>
      <c r="L317" s="145" t="str">
        <f>IF(K317&gt;$O$326,$N$327,IF(K317&gt;$O$325,$N$326,$N$325))</f>
        <v>C</v>
      </c>
      <c r="N317" s="112">
        <f t="shared" si="10"/>
        <v>29973828.600000001</v>
      </c>
      <c r="O317" s="112">
        <f>VLOOKUP(A317,'PLANILHA S DESONERAÇÃO'!$A$11:$J$458,7,FALSE)</f>
        <v>1.76</v>
      </c>
      <c r="Q317" s="176"/>
      <c r="R317" s="178"/>
      <c r="S317" s="178"/>
    </row>
    <row r="318" spans="1:19" ht="33.75" x14ac:dyDescent="0.25">
      <c r="A318" s="142" t="str">
        <f>'PLANILHA S DESONERAÇÃO'!A219</f>
        <v>1.4.9.20</v>
      </c>
      <c r="B318" s="145">
        <f>VLOOKUP(A318,'PLANILHA S DESONERAÇÃO'!$A$12:$J$458,2,FALSE)</f>
        <v>104348</v>
      </c>
      <c r="C318" s="149" t="str">
        <f>VLOOKUP(A318,'PLANILHA S DESONERAÇÃO'!$A$12:$J$458,4,FALSE)</f>
        <v>TERMINAL DE VENTILAÇÃO, PVC, SÉRIE NORMAL, ESGOTO PREDIAL, DN 50 MM, JUNTA SOLDÁVEL, FORNECIDO E INSTALADO EM PRUMADA DE ESGOTO SANITÁRIO OU VENTILAÇÃO. AF_08/2022</v>
      </c>
      <c r="D318" s="145" t="str">
        <f>VLOOKUP(A318,'PLANILHA S DESONERAÇÃO'!$A$12:$J$458,3,FALSE)</f>
        <v>SINAPI</v>
      </c>
      <c r="E318" s="145"/>
      <c r="F318" s="145" t="str">
        <f>VLOOKUP(A318,'PLANILHA S DESONERAÇÃO'!$A$12:$J$458,5,FALSE)</f>
        <v>UN</v>
      </c>
      <c r="G318" s="145">
        <f>VLOOKUP(A318,'PLANILHA S DESONERAÇÃO'!$A$11:$J$458,6,FALSE)</f>
        <v>1</v>
      </c>
      <c r="H318" s="158">
        <f>VLOOKUP(A318,'PLANILHA S DESONERAÇÃO'!$A$12:$J$458,9,FALSE)</f>
        <v>19.25</v>
      </c>
      <c r="I318" s="158">
        <f>SUMIF('PLANILHA S DESONERAÇÃO'!$B$11:$B$458,B318,'PLANILHA S DESONERAÇÃO'!$J$11:$J$458)</f>
        <v>19.25</v>
      </c>
      <c r="J318" s="439">
        <f>I318/$N$329</f>
        <v>0</v>
      </c>
      <c r="K318" s="153">
        <f>N318/$N$329</f>
        <v>1</v>
      </c>
      <c r="L318" s="145" t="str">
        <f>IF(K318&gt;$O$326,$N$327,IF(K318&gt;$O$325,$N$326,$N$325))</f>
        <v>C</v>
      </c>
      <c r="N318" s="112">
        <f t="shared" si="10"/>
        <v>29973847.850000001</v>
      </c>
      <c r="O318" s="112">
        <f>VLOOKUP(A318,'PLANILHA S DESONERAÇÃO'!$A$11:$J$458,7,FALSE)</f>
        <v>15.46</v>
      </c>
      <c r="Q318" s="176"/>
      <c r="R318" s="178"/>
      <c r="S318" s="178"/>
    </row>
    <row r="319" spans="1:19" ht="22.5" x14ac:dyDescent="0.25">
      <c r="A319" s="142" t="str">
        <f>'PLANILHA S DESONERAÇÃO'!A332</f>
        <v>1.5.2.7.3</v>
      </c>
      <c r="B319" s="145">
        <f>VLOOKUP(A319,'PLANILHA S DESONERAÇÃO'!$A$12:$J$458,2,FALSE)</f>
        <v>93657</v>
      </c>
      <c r="C319" s="149" t="str">
        <f>VLOOKUP(A319,'PLANILHA S DESONERAÇÃO'!$A$12:$J$458,4,FALSE)</f>
        <v>DISJUNTOR MONOPOLAR TIPO DIN, CORRENTE NOMINAL DE 32A - FORNECIMENTO E INSTALAÇÃO. AF_04/2016</v>
      </c>
      <c r="D319" s="145" t="str">
        <f>VLOOKUP(A319,'PLANILHA S DESONERAÇÃO'!$A$12:$J$458,3,FALSE)</f>
        <v>SINAPI</v>
      </c>
      <c r="E319" s="145"/>
      <c r="F319" s="145" t="str">
        <f>VLOOKUP(A319,'PLANILHA S DESONERAÇÃO'!$A$12:$J$458,5,FALSE)</f>
        <v>UN</v>
      </c>
      <c r="G319" s="145">
        <f>VLOOKUP(A319,'PLANILHA S DESONERAÇÃO'!$A$11:$J$458,6,FALSE)</f>
        <v>1</v>
      </c>
      <c r="H319" s="158">
        <f>VLOOKUP(A319,'PLANILHA S DESONERAÇÃO'!$A$12:$J$458,9,FALSE)</f>
        <v>18.7</v>
      </c>
      <c r="I319" s="158">
        <f>SUMIF('PLANILHA S DESONERAÇÃO'!$B$11:$B$458,B319,'PLANILHA S DESONERAÇÃO'!$J$11:$J$458)</f>
        <v>18.7</v>
      </c>
      <c r="J319" s="439">
        <f>I319/$N$329</f>
        <v>0</v>
      </c>
      <c r="K319" s="153">
        <f>N319/$N$329</f>
        <v>1</v>
      </c>
      <c r="L319" s="145" t="str">
        <f>IF(K319&gt;$O$326,$N$327,IF(K319&gt;$O$325,$N$326,$N$325))</f>
        <v>C</v>
      </c>
      <c r="N319" s="112">
        <f t="shared" si="10"/>
        <v>29973866.550000001</v>
      </c>
      <c r="O319" s="112">
        <f>VLOOKUP(A319,'PLANILHA S DESONERAÇÃO'!$A$11:$J$458,7,FALSE)</f>
        <v>15.02</v>
      </c>
      <c r="Q319" s="176"/>
      <c r="R319" s="178"/>
      <c r="S319" s="178"/>
    </row>
    <row r="320" spans="1:19" ht="33.75" x14ac:dyDescent="0.25">
      <c r="A320" s="142" t="str">
        <f>'PLANILHA S DESONERAÇÃO'!A203</f>
        <v>1.4.9.4</v>
      </c>
      <c r="B320" s="145">
        <f>VLOOKUP(A320,'PLANILHA S DESONERAÇÃO'!$A$12:$J$458,2,FALSE)</f>
        <v>89383</v>
      </c>
      <c r="C320" s="149" t="str">
        <f>VLOOKUP(A320,'PLANILHA S DESONERAÇÃO'!$A$12:$J$458,4,FALSE)</f>
        <v>ADAPTADOR CURTO COM BOLSA E ROSCA PARA REGISTRO, PVC, SOLDÁVEL, DN 25MM X 3/4 , INSTALADO EM RAMAL OU SUB-RAMAL DE ÁGUA - FORNECIMENTO E INSTALAÇÃO. AF_06/2022</v>
      </c>
      <c r="D320" s="145" t="str">
        <f>VLOOKUP(A320,'PLANILHA S DESONERAÇÃO'!$A$12:$J$458,3,FALSE)</f>
        <v>SINAPI</v>
      </c>
      <c r="E320" s="145"/>
      <c r="F320" s="145" t="str">
        <f>VLOOKUP(A320,'PLANILHA S DESONERAÇÃO'!$A$12:$J$458,5,FALSE)</f>
        <v>UN</v>
      </c>
      <c r="G320" s="145">
        <f>VLOOKUP(A320,'PLANILHA S DESONERAÇÃO'!$A$11:$J$458,6,FALSE)</f>
        <v>2</v>
      </c>
      <c r="H320" s="158">
        <f>VLOOKUP(A320,'PLANILHA S DESONERAÇÃO'!$A$12:$J$458,9,FALSE)</f>
        <v>8.27</v>
      </c>
      <c r="I320" s="158">
        <f>SUMIF('PLANILHA S DESONERAÇÃO'!$B$11:$B$458,B320,'PLANILHA S DESONERAÇÃO'!$J$11:$J$458)</f>
        <v>16.54</v>
      </c>
      <c r="J320" s="439">
        <f>I320/$N$329</f>
        <v>0</v>
      </c>
      <c r="K320" s="153">
        <f>N320/$N$329</f>
        <v>1</v>
      </c>
      <c r="L320" s="145" t="str">
        <f>IF(K320&gt;$O$326,$N$327,IF(K320&gt;$O$325,$N$326,$N$325))</f>
        <v>C</v>
      </c>
      <c r="N320" s="112">
        <f t="shared" si="10"/>
        <v>29973883.09</v>
      </c>
      <c r="O320" s="112">
        <f>VLOOKUP(A320,'PLANILHA S DESONERAÇÃO'!$A$11:$J$458,7,FALSE)</f>
        <v>6.64</v>
      </c>
      <c r="Q320" s="176"/>
      <c r="R320" s="178"/>
      <c r="S320" s="178"/>
    </row>
    <row r="321" spans="1:22" ht="33.75" x14ac:dyDescent="0.25">
      <c r="A321" s="142" t="str">
        <f>'PLANILHA S DESONERAÇÃO'!A209</f>
        <v>1.4.9.10</v>
      </c>
      <c r="B321" s="145">
        <f>VLOOKUP(A321,'PLANILHA S DESONERAÇÃO'!$A$12:$J$458,2,FALSE)</f>
        <v>89419</v>
      </c>
      <c r="C321" s="149" t="str">
        <f>VLOOKUP(A321,'PLANILHA S DESONERAÇÃO'!$A$12:$J$458,4,FALSE)</f>
        <v>LUVA DE REDUÇÃO, PVC, SOLDÁVEL, DN 25MM X 1/2, INSTALADO EM RAMAL DE DISTRIBUIÇÃO DE ÁGUA - FORNECIMENTO E INSTALAÇÃO. AF_12/2014</v>
      </c>
      <c r="D321" s="145" t="str">
        <f>VLOOKUP(A321,'PLANILHA S DESONERAÇÃO'!$A$12:$J$458,3,FALSE)</f>
        <v>SINAPI</v>
      </c>
      <c r="E321" s="145"/>
      <c r="F321" s="145" t="str">
        <f>VLOOKUP(A321,'PLANILHA S DESONERAÇÃO'!$A$12:$J$458,5,FALSE)</f>
        <v>UN</v>
      </c>
      <c r="G321" s="145">
        <f>VLOOKUP(A321,'PLANILHA S DESONERAÇÃO'!$A$11:$J$458,6,FALSE)</f>
        <v>1</v>
      </c>
      <c r="H321" s="158">
        <f>VLOOKUP(A321,'PLANILHA S DESONERAÇÃO'!$A$12:$J$458,9,FALSE)</f>
        <v>8.59</v>
      </c>
      <c r="I321" s="158">
        <f>SUMIF('PLANILHA S DESONERAÇÃO'!$B$11:$B$458,B321,'PLANILHA S DESONERAÇÃO'!$J$11:$J$458)</f>
        <v>8.59</v>
      </c>
      <c r="J321" s="439">
        <f>I321/$N$329</f>
        <v>0</v>
      </c>
      <c r="K321" s="153">
        <f>N321/$N$329</f>
        <v>1</v>
      </c>
      <c r="L321" s="145" t="str">
        <f>IF(K321&gt;$O$326,$N$327,IF(K321&gt;$O$325,$N$326,$N$325))</f>
        <v>C</v>
      </c>
      <c r="N321" s="112">
        <f t="shared" si="10"/>
        <v>29973891.68</v>
      </c>
      <c r="O321" s="112">
        <f>VLOOKUP(A321,'PLANILHA S DESONERAÇÃO'!$A$11:$J$458,7,FALSE)</f>
        <v>6.9</v>
      </c>
      <c r="Q321" s="176"/>
      <c r="R321" s="178"/>
      <c r="S321" s="178"/>
    </row>
    <row r="322" spans="1:22" x14ac:dyDescent="0.25">
      <c r="A322" s="142" t="str">
        <f>'PLANILHA S DESONERAÇÃO'!A361</f>
        <v>1.5.3.12</v>
      </c>
      <c r="B322" s="145">
        <f>VLOOKUP(A322,'PLANILHA S DESONERAÇÃO'!$A$12:$J$458,2,FALSE)</f>
        <v>10378</v>
      </c>
      <c r="C322" s="149" t="str">
        <f>VLOOKUP(A322,'PLANILHA S DESONERAÇÃO'!$A$12:$J$458,4,FALSE)</f>
        <v>Placa em alumínio espessura = 1,5mm</v>
      </c>
      <c r="D322" s="145" t="str">
        <f>VLOOKUP(A322,'PLANILHA S DESONERAÇÃO'!$A$12:$J$458,3,FALSE)</f>
        <v>DER-ES</v>
      </c>
      <c r="E322" s="145"/>
      <c r="F322" s="145" t="str">
        <f>VLOOKUP(A322,'PLANILHA S DESONERAÇÃO'!$A$12:$J$458,5,FALSE)</f>
        <v>M2</v>
      </c>
      <c r="G322" s="145">
        <f>VLOOKUP(A322,'PLANILHA S DESONERAÇÃO'!$A$11:$J$458,6,FALSE)</f>
        <v>0.01</v>
      </c>
      <c r="H322" s="158">
        <f>VLOOKUP(A322,'PLANILHA S DESONERAÇÃO'!$A$12:$J$458,9,FALSE)</f>
        <v>238.53</v>
      </c>
      <c r="I322" s="158">
        <f>SUMIF('PLANILHA S DESONERAÇÃO'!$B$11:$B$458,B322,'PLANILHA S DESONERAÇÃO'!$J$11:$J$458)</f>
        <v>2.39</v>
      </c>
      <c r="J322" s="439">
        <f>I322/$N$329</f>
        <v>0</v>
      </c>
      <c r="K322" s="153">
        <f>N322/$N$329</f>
        <v>1</v>
      </c>
      <c r="L322" s="145" t="str">
        <f>IF(K322&gt;$O$326,$N$327,IF(K322&gt;$O$325,$N$326,$N$325))</f>
        <v>C</v>
      </c>
      <c r="N322" s="112">
        <f t="shared" si="10"/>
        <v>29973894.07</v>
      </c>
      <c r="O322" s="112">
        <f>VLOOKUP(A322,'PLANILHA S DESONERAÇÃO'!$A$11:$J$458,7,FALSE)</f>
        <v>191.56</v>
      </c>
      <c r="Q322" s="176"/>
      <c r="R322" s="178"/>
      <c r="S322" s="178"/>
    </row>
    <row r="323" spans="1:22" ht="15.75" customHeight="1" x14ac:dyDescent="0.25">
      <c r="N323" s="105"/>
    </row>
    <row r="324" spans="1:22" ht="15.75" customHeight="1" x14ac:dyDescent="0.25">
      <c r="B324" s="170"/>
      <c r="C324" s="171"/>
      <c r="D324" s="170"/>
      <c r="E324" s="170"/>
      <c r="F324" s="170"/>
      <c r="G324" s="170"/>
      <c r="H324" s="170"/>
      <c r="I324" s="172"/>
      <c r="J324" s="173"/>
      <c r="K324" s="173"/>
      <c r="L324" s="174"/>
      <c r="M324" s="173"/>
      <c r="N324" s="179" t="s">
        <v>32434</v>
      </c>
      <c r="O324" s="114" t="s">
        <v>32435</v>
      </c>
      <c r="P324" s="114" t="s">
        <v>24949</v>
      </c>
      <c r="Q324" s="114" t="s">
        <v>24950</v>
      </c>
      <c r="R324" s="114" t="s">
        <v>24947</v>
      </c>
    </row>
    <row r="325" spans="1:22" ht="15.75" customHeight="1" x14ac:dyDescent="0.25">
      <c r="L325" s="147"/>
      <c r="M325" s="154"/>
      <c r="N325" s="109" t="s">
        <v>1100</v>
      </c>
      <c r="O325" s="110">
        <v>0.8</v>
      </c>
      <c r="P325" s="111">
        <f>SUMIF($L$13:$L$323,N325,$I$13:$I$323)</f>
        <v>23934972.16</v>
      </c>
      <c r="Q325" s="115">
        <f>COUNTIF($L$12:$L$323,N325)</f>
        <v>17</v>
      </c>
      <c r="R325" s="116">
        <f>Q325/(COUNTA($L$13:$L$322))</f>
        <v>5.484E-2</v>
      </c>
    </row>
    <row r="326" spans="1:22" ht="15.75" customHeight="1" x14ac:dyDescent="0.25">
      <c r="L326" s="147"/>
      <c r="M326" s="154"/>
      <c r="N326" s="109" t="s">
        <v>1101</v>
      </c>
      <c r="O326" s="110">
        <v>0.95</v>
      </c>
      <c r="P326" s="111">
        <f>SUMIF($L$13:$L$323,N326,$I$13:$I$323)</f>
        <v>4508198.7300000004</v>
      </c>
      <c r="Q326" s="115">
        <f>COUNTIF($L$12:$L$323,N326)</f>
        <v>33</v>
      </c>
      <c r="R326" s="116">
        <f>Q326/(COUNTA($L$13:$L$322))</f>
        <v>0.10645</v>
      </c>
    </row>
    <row r="327" spans="1:22" ht="15.75" customHeight="1" x14ac:dyDescent="0.25">
      <c r="A327" s="170"/>
      <c r="I327" s="172"/>
      <c r="L327" s="147"/>
      <c r="M327" s="154"/>
      <c r="N327" s="109" t="s">
        <v>19</v>
      </c>
      <c r="O327" s="110">
        <v>1</v>
      </c>
      <c r="P327" s="111">
        <f>SUMIF($L$13:$L$323,N327,$I$13:$I$323)</f>
        <v>1530723.18</v>
      </c>
      <c r="Q327" s="115">
        <f>COUNTIF($L$12:$L$323,N327)</f>
        <v>260</v>
      </c>
      <c r="R327" s="116">
        <f>Q327/(COUNTA($L$13:$L$322))</f>
        <v>0.83870999999999996</v>
      </c>
    </row>
    <row r="328" spans="1:22" x14ac:dyDescent="0.25">
      <c r="B328" s="170"/>
      <c r="C328" s="171"/>
      <c r="D328" s="170"/>
      <c r="E328" s="170"/>
      <c r="F328" s="170"/>
      <c r="G328" s="170"/>
      <c r="H328" s="170"/>
      <c r="J328" s="173"/>
      <c r="K328" s="173"/>
      <c r="L328"/>
      <c r="M328" s="46"/>
      <c r="P328" s="46"/>
      <c r="R328" s="46"/>
      <c r="S328" s="46"/>
      <c r="T328" s="46"/>
      <c r="U328" s="46"/>
      <c r="V328" s="46"/>
    </row>
    <row r="329" spans="1:22" ht="15.75" customHeight="1" x14ac:dyDescent="0.25">
      <c r="L329" s="147"/>
      <c r="N329" s="438">
        <f>'PLANILHA S DESONERAÇÃO'!J459</f>
        <v>29973894.07</v>
      </c>
      <c r="O329" s="438"/>
      <c r="Q329" s="108"/>
    </row>
    <row r="330" spans="1:22" ht="15.75" customHeight="1" x14ac:dyDescent="0.25">
      <c r="L330" s="147"/>
    </row>
    <row r="331" spans="1:22" ht="15.75" customHeight="1" x14ac:dyDescent="0.25">
      <c r="L331" s="147"/>
    </row>
    <row r="332" spans="1:22" ht="15.75" customHeight="1" x14ac:dyDescent="0.25">
      <c r="L332" s="147"/>
    </row>
    <row r="333" spans="1:22" ht="15.75" customHeight="1" x14ac:dyDescent="0.25">
      <c r="L333" s="147"/>
    </row>
    <row r="334" spans="1:22" ht="15.75" customHeight="1" x14ac:dyDescent="0.25"/>
    <row r="335" spans="1:22" ht="15.75" customHeight="1" x14ac:dyDescent="0.25"/>
    <row r="336" spans="1:22"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sheetData>
  <autoFilter ref="A12:L57" xr:uid="{00000000-0001-0000-0300-000000000000}">
    <sortState xmlns:xlrd2="http://schemas.microsoft.com/office/spreadsheetml/2017/richdata2" ref="A13:L322">
      <sortCondition descending="1" ref="I12:I57"/>
    </sortState>
  </autoFilter>
  <mergeCells count="14">
    <mergeCell ref="H6:H7"/>
    <mergeCell ref="F8:G8"/>
    <mergeCell ref="F9:G9"/>
    <mergeCell ref="C11:D11"/>
    <mergeCell ref="B1:L1"/>
    <mergeCell ref="B2:E3"/>
    <mergeCell ref="F2:G3"/>
    <mergeCell ref="H2:H3"/>
    <mergeCell ref="I2:L9"/>
    <mergeCell ref="B4:E5"/>
    <mergeCell ref="F4:G5"/>
    <mergeCell ref="H4:H5"/>
    <mergeCell ref="B6:E9"/>
    <mergeCell ref="F6:G7"/>
  </mergeCells>
  <conditionalFormatting sqref="B13:L322 B324:M324 B328:H328 J328:K328">
    <cfRule type="expression" dxfId="5" priority="11">
      <formula>$L13=$N$327</formula>
    </cfRule>
    <cfRule type="expression" dxfId="4" priority="12">
      <formula>$L13=$N$326</formula>
    </cfRule>
    <cfRule type="expression" dxfId="3" priority="13">
      <formula>$L13=$N$325</formula>
    </cfRule>
  </conditionalFormatting>
  <conditionalFormatting sqref="I327">
    <cfRule type="expression" dxfId="2" priority="14">
      <formula>$L328=$N$327</formula>
    </cfRule>
    <cfRule type="expression" dxfId="1" priority="15">
      <formula>$L328=$N$326</formula>
    </cfRule>
    <cfRule type="expression" dxfId="0" priority="16">
      <formula>$L328=$N$325</formula>
    </cfRule>
  </conditionalFormatting>
  <pageMargins left="0.47244094488188981" right="0.47244094488188981" top="0.47244094488188981" bottom="0.47244094488188981" header="0" footer="0"/>
  <pageSetup paperSize="9" scale="8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outlinePr summaryBelow="0"/>
    <pageSetUpPr fitToPage="1"/>
  </sheetPr>
  <dimension ref="A1:AA467"/>
  <sheetViews>
    <sheetView zoomScale="145" zoomScaleNormal="145" workbookViewId="0">
      <selection activeCell="C6" sqref="C6:H9"/>
    </sheetView>
  </sheetViews>
  <sheetFormatPr defaultColWidth="14.42578125" defaultRowHeight="15" customHeight="1" x14ac:dyDescent="0.25"/>
  <cols>
    <col min="1" max="1" width="7.42578125" customWidth="1"/>
    <col min="2" max="2" width="10.85546875" customWidth="1"/>
    <col min="3" max="3" width="10" customWidth="1"/>
    <col min="4" max="4" width="47.85546875" customWidth="1"/>
    <col min="5" max="5" width="7.42578125" customWidth="1"/>
    <col min="6" max="6" width="10" customWidth="1"/>
    <col min="7" max="7" width="10" style="159" customWidth="1"/>
    <col min="8" max="8" width="7.140625" customWidth="1"/>
    <col min="9" max="9" width="12.85546875" customWidth="1"/>
    <col min="10" max="10" width="14.140625" customWidth="1"/>
    <col min="11" max="11" width="14.5703125" bestFit="1" customWidth="1"/>
    <col min="12" max="12" width="8.7109375" bestFit="1" customWidth="1"/>
    <col min="14" max="14" width="10.140625" bestFit="1" customWidth="1"/>
    <col min="15" max="15" width="12.5703125" style="46" customWidth="1"/>
    <col min="16" max="16" width="10.7109375" style="46" bestFit="1" customWidth="1"/>
    <col min="17" max="17" width="6.140625" style="46" bestFit="1" customWidth="1"/>
    <col min="18" max="18" width="3.7109375" style="46" bestFit="1" customWidth="1"/>
    <col min="19" max="19" width="7" style="46" customWidth="1"/>
    <col min="20" max="20" width="6" style="46" bestFit="1" customWidth="1"/>
    <col min="21" max="21" width="6.5703125" style="140" bestFit="1" customWidth="1"/>
    <col min="22" max="22" width="6.5703125" style="141" bestFit="1" customWidth="1"/>
    <col min="23" max="23" width="6.7109375" style="141" bestFit="1" customWidth="1"/>
    <col min="24" max="24" width="4.5703125" customWidth="1"/>
    <col min="25" max="25" width="5.7109375" customWidth="1"/>
    <col min="26" max="26" width="6" customWidth="1"/>
    <col min="27" max="27" width="6.5703125" customWidth="1"/>
  </cols>
  <sheetData>
    <row r="1" spans="1:27" ht="19.5" customHeight="1" x14ac:dyDescent="0.25">
      <c r="A1" s="536" t="s">
        <v>32899</v>
      </c>
      <c r="B1" s="472"/>
      <c r="C1" s="472"/>
      <c r="D1" s="472"/>
      <c r="E1" s="472"/>
      <c r="F1" s="472"/>
      <c r="G1" s="472"/>
      <c r="H1" s="472"/>
      <c r="I1" s="537"/>
      <c r="J1" s="548"/>
      <c r="U1" s="46"/>
      <c r="V1"/>
      <c r="W1"/>
    </row>
    <row r="2" spans="1:27" ht="13.5" customHeight="1" x14ac:dyDescent="0.25">
      <c r="A2" s="549"/>
      <c r="B2" s="470"/>
      <c r="C2" s="550" t="s">
        <v>127</v>
      </c>
      <c r="D2" s="551"/>
      <c r="E2" s="551"/>
      <c r="F2" s="551"/>
      <c r="G2" s="551"/>
      <c r="H2" s="552"/>
      <c r="I2" s="565" t="s">
        <v>93</v>
      </c>
      <c r="J2" s="566">
        <f>'BDI S DESONERAÇÃO'!G35</f>
        <v>0.2452</v>
      </c>
      <c r="U2" s="46"/>
      <c r="V2"/>
      <c r="W2"/>
    </row>
    <row r="3" spans="1:27" ht="13.5" customHeight="1" x14ac:dyDescent="0.25">
      <c r="A3" s="453"/>
      <c r="B3" s="452"/>
      <c r="C3" s="553"/>
      <c r="D3" s="554"/>
      <c r="E3" s="554"/>
      <c r="F3" s="554"/>
      <c r="G3" s="554"/>
      <c r="H3" s="555"/>
      <c r="I3" s="565"/>
      <c r="J3" s="566"/>
      <c r="U3" s="46"/>
      <c r="V3"/>
      <c r="W3"/>
    </row>
    <row r="4" spans="1:27" ht="13.5" customHeight="1" x14ac:dyDescent="0.25">
      <c r="A4" s="453"/>
      <c r="B4" s="452"/>
      <c r="C4" s="569" t="s">
        <v>32898</v>
      </c>
      <c r="D4" s="570"/>
      <c r="E4" s="570"/>
      <c r="F4" s="570"/>
      <c r="G4" s="570"/>
      <c r="H4" s="571"/>
      <c r="I4" s="565" t="s">
        <v>24944</v>
      </c>
      <c r="J4" s="566">
        <v>0.14019999999999999</v>
      </c>
      <c r="U4" s="46"/>
      <c r="V4"/>
      <c r="W4"/>
    </row>
    <row r="5" spans="1:27" ht="13.5" customHeight="1" x14ac:dyDescent="0.25">
      <c r="A5" s="453"/>
      <c r="B5" s="452"/>
      <c r="C5" s="572"/>
      <c r="D5" s="573"/>
      <c r="E5" s="573"/>
      <c r="F5" s="573"/>
      <c r="G5" s="573"/>
      <c r="H5" s="574"/>
      <c r="I5" s="565"/>
      <c r="J5" s="566"/>
      <c r="U5" s="46"/>
      <c r="V5"/>
      <c r="W5"/>
    </row>
    <row r="6" spans="1:27" ht="13.5" customHeight="1" x14ac:dyDescent="0.25">
      <c r="A6" s="453"/>
      <c r="B6" s="547"/>
      <c r="C6" s="575" t="s">
        <v>128</v>
      </c>
      <c r="D6" s="575"/>
      <c r="E6" s="575"/>
      <c r="F6" s="575"/>
      <c r="G6" s="575"/>
      <c r="H6" s="575"/>
      <c r="I6" s="565" t="s">
        <v>115</v>
      </c>
      <c r="J6" s="566">
        <v>1.1566000000000001</v>
      </c>
      <c r="U6" s="46"/>
      <c r="V6"/>
      <c r="W6"/>
    </row>
    <row r="7" spans="1:27" ht="13.5" customHeight="1" x14ac:dyDescent="0.25">
      <c r="A7" s="453"/>
      <c r="B7" s="547"/>
      <c r="C7" s="575"/>
      <c r="D7" s="575"/>
      <c r="E7" s="575"/>
      <c r="F7" s="575"/>
      <c r="G7" s="575"/>
      <c r="H7" s="575"/>
      <c r="I7" s="565"/>
      <c r="J7" s="566"/>
      <c r="U7" s="46"/>
      <c r="V7"/>
      <c r="W7"/>
    </row>
    <row r="8" spans="1:27" ht="13.5" customHeight="1" x14ac:dyDescent="0.25">
      <c r="A8" s="453"/>
      <c r="B8" s="547"/>
      <c r="C8" s="575"/>
      <c r="D8" s="575"/>
      <c r="E8" s="575"/>
      <c r="F8" s="575"/>
      <c r="G8" s="575"/>
      <c r="H8" s="575"/>
      <c r="I8" s="567" t="s">
        <v>32897</v>
      </c>
      <c r="J8" s="568" t="s">
        <v>38297</v>
      </c>
      <c r="U8" s="46"/>
      <c r="V8"/>
      <c r="W8"/>
    </row>
    <row r="9" spans="1:27" ht="13.5" customHeight="1" x14ac:dyDescent="0.25">
      <c r="A9" s="454"/>
      <c r="B9" s="539"/>
      <c r="C9" s="575"/>
      <c r="D9" s="575"/>
      <c r="E9" s="575"/>
      <c r="F9" s="575"/>
      <c r="G9" s="575"/>
      <c r="H9" s="575"/>
      <c r="I9" s="567"/>
      <c r="J9" s="568"/>
      <c r="U9" s="46"/>
      <c r="V9"/>
      <c r="W9"/>
    </row>
    <row r="10" spans="1:27" ht="11.25" customHeight="1" x14ac:dyDescent="0.25">
      <c r="U10" s="46"/>
      <c r="V10"/>
      <c r="W10"/>
    </row>
    <row r="11" spans="1:27" ht="21.75" customHeight="1" x14ac:dyDescent="0.25">
      <c r="A11" s="68" t="s">
        <v>116</v>
      </c>
      <c r="B11" s="68" t="s">
        <v>117</v>
      </c>
      <c r="C11" s="68" t="s">
        <v>118</v>
      </c>
      <c r="D11" s="68" t="s">
        <v>119</v>
      </c>
      <c r="E11" s="68" t="s">
        <v>120</v>
      </c>
      <c r="F11" s="68" t="s">
        <v>121</v>
      </c>
      <c r="G11" s="368" t="s">
        <v>122</v>
      </c>
      <c r="H11" s="68" t="s">
        <v>123</v>
      </c>
      <c r="I11" s="68" t="s">
        <v>124</v>
      </c>
      <c r="J11" s="68" t="s">
        <v>125</v>
      </c>
      <c r="O11" s="118"/>
      <c r="P11" s="118"/>
      <c r="Q11" s="118"/>
      <c r="S11" s="118"/>
      <c r="T11" s="118"/>
      <c r="U11" s="118"/>
      <c r="V11"/>
      <c r="W11"/>
    </row>
    <row r="12" spans="1:27" ht="19.5" customHeight="1" thickBot="1" x14ac:dyDescent="0.3">
      <c r="A12" s="88" t="s">
        <v>130</v>
      </c>
      <c r="B12" s="556" t="s">
        <v>131</v>
      </c>
      <c r="C12" s="556"/>
      <c r="D12" s="556"/>
      <c r="E12" s="556"/>
      <c r="F12" s="556"/>
      <c r="G12" s="556"/>
      <c r="H12" s="556"/>
      <c r="I12" s="556"/>
      <c r="J12" s="333">
        <f>SUM(J13,J31,J35,J96,J250,J425)</f>
        <v>29660277.010000002</v>
      </c>
      <c r="L12" s="328"/>
      <c r="O12" s="121"/>
      <c r="P12" s="121"/>
      <c r="Q12" s="130"/>
      <c r="U12" s="46"/>
      <c r="V12"/>
      <c r="W12"/>
    </row>
    <row r="13" spans="1:27" ht="19.5" customHeight="1" thickBot="1" x14ac:dyDescent="0.3">
      <c r="A13" s="88" t="s">
        <v>132</v>
      </c>
      <c r="B13" s="556" t="s">
        <v>133</v>
      </c>
      <c r="C13" s="556"/>
      <c r="D13" s="556"/>
      <c r="E13" s="556"/>
      <c r="F13" s="556"/>
      <c r="G13" s="556"/>
      <c r="H13" s="556"/>
      <c r="I13" s="556"/>
      <c r="J13" s="333">
        <f>SUM(J14,J22)</f>
        <v>191051.13</v>
      </c>
      <c r="L13" s="328"/>
      <c r="U13" s="559" t="s">
        <v>32576</v>
      </c>
      <c r="V13" s="560"/>
      <c r="W13" s="561"/>
    </row>
    <row r="14" spans="1:27" ht="19.5" customHeight="1" thickBot="1" x14ac:dyDescent="0.3">
      <c r="A14" s="88" t="s">
        <v>134</v>
      </c>
      <c r="B14" s="556" t="s">
        <v>135</v>
      </c>
      <c r="C14" s="556"/>
      <c r="D14" s="556"/>
      <c r="E14" s="556"/>
      <c r="F14" s="556"/>
      <c r="G14" s="556"/>
      <c r="H14" s="556"/>
      <c r="I14" s="556"/>
      <c r="J14" s="333">
        <f>SUM(J15:J21)</f>
        <v>108335.88</v>
      </c>
      <c r="L14" s="328"/>
      <c r="M14" s="325" t="s">
        <v>32577</v>
      </c>
      <c r="N14" s="321" t="s">
        <v>32576</v>
      </c>
      <c r="O14" s="322"/>
      <c r="P14" s="323" t="s">
        <v>32191</v>
      </c>
      <c r="Q14" s="324">
        <f>COUNTIF(N15:N458,"VERIFICAR")</f>
        <v>102</v>
      </c>
      <c r="R14" s="178"/>
      <c r="S14" s="325" t="s">
        <v>765</v>
      </c>
      <c r="T14" s="178"/>
      <c r="U14" s="326" t="s">
        <v>24942</v>
      </c>
      <c r="V14" s="327" t="s">
        <v>91</v>
      </c>
      <c r="W14" s="324" t="s">
        <v>92</v>
      </c>
      <c r="X14" s="178"/>
      <c r="Y14" s="326" t="s">
        <v>24942</v>
      </c>
      <c r="Z14" s="327" t="s">
        <v>91</v>
      </c>
      <c r="AA14" s="324" t="s">
        <v>92</v>
      </c>
    </row>
    <row r="15" spans="1:27" ht="24.75" x14ac:dyDescent="0.25">
      <c r="A15" s="71" t="s">
        <v>136</v>
      </c>
      <c r="B15" s="440">
        <v>20712</v>
      </c>
      <c r="C15" s="75" t="s">
        <v>92</v>
      </c>
      <c r="D15" s="71" t="s">
        <v>137</v>
      </c>
      <c r="E15" s="75" t="s">
        <v>138</v>
      </c>
      <c r="F15" s="70">
        <v>25</v>
      </c>
      <c r="G15" s="385">
        <f>IF(S15="SINAPI",V15,IF(S15="DER-ES",W15,U15))</f>
        <v>53.79</v>
      </c>
      <c r="H15" s="70">
        <f t="shared" ref="H15:H21" si="0">$J$2*100</f>
        <v>24.52</v>
      </c>
      <c r="I15" s="385">
        <f>ROUND(G15*(1+H15/100),2)</f>
        <v>66.98</v>
      </c>
      <c r="J15" s="385">
        <f>ROUND(I15*F15,2)</f>
        <v>1674.5</v>
      </c>
      <c r="L15" s="328"/>
      <c r="M15" s="331">
        <f>ROUND(G15*F15,2)</f>
        <v>1344.75</v>
      </c>
      <c r="N15" s="178" t="str">
        <f>IF(G15=(U15+V15+W15),"","VERIFICAR")</f>
        <v/>
      </c>
      <c r="O15" s="182">
        <f>IF(AND(P15=TRUE,Q15="I"),VALUE(RIGHT(B15,LEN(B15)-1)),B15)</f>
        <v>20712</v>
      </c>
      <c r="P15" s="181" t="b">
        <f>ISTEXT(B15)</f>
        <v>0</v>
      </c>
      <c r="Q15" s="183" t="str">
        <f>LEFT(B15,1)</f>
        <v>2</v>
      </c>
      <c r="R15" s="183"/>
      <c r="S15" s="184" t="str">
        <f t="shared" ref="S15:S16" si="1">C15</f>
        <v>DER-ES</v>
      </c>
      <c r="T15" s="178"/>
      <c r="U15" s="185">
        <f t="shared" ref="U15:W18" si="2">IFERROR(Y15,0)</f>
        <v>0</v>
      </c>
      <c r="V15" s="185">
        <f t="shared" si="2"/>
        <v>0</v>
      </c>
      <c r="W15" s="185">
        <f t="shared" si="2"/>
        <v>53.79</v>
      </c>
      <c r="X15" s="178"/>
      <c r="Y15" s="184" t="e">
        <f>IF(Q15="P",(VLOOKUP(O15,'SICRO-P'!$A$3:$G$118,6,FALSE)),VLOOKUP(O15,SICRO!$A$4:$E$6354,5,FALSE))</f>
        <v>#N/A</v>
      </c>
      <c r="Z15" s="184" t="e">
        <f>IF(Q15="I",(VLOOKUP(O15,'SINAPI-I'!$A$1:$E$4949,5,FALSE)),VLOOKUP(O15,SINAPI!$G$7:$K$7524,5,FALSE))</f>
        <v>#N/A</v>
      </c>
      <c r="AA15" s="185">
        <f>IF(Q15="I",IF(R15="MO",(ROUND(VLOOKUP(O15,'DER-ES-I'!$A$7:$F$1547,5,FALSE)*((1+$R$3)),2)),VLOOKUP(O15,'DER-ES-I'!$A$7:$F$1547,5,FALSE)),VLOOKUP(O15,'DER-ES'!$A$15:$H$1393,7,FALSE))</f>
        <v>53.79</v>
      </c>
    </row>
    <row r="16" spans="1:27" ht="16.5" x14ac:dyDescent="0.25">
      <c r="A16" s="71" t="s">
        <v>139</v>
      </c>
      <c r="B16" s="440">
        <v>20714</v>
      </c>
      <c r="C16" s="75" t="s">
        <v>92</v>
      </c>
      <c r="D16" s="71" t="s">
        <v>140</v>
      </c>
      <c r="E16" s="75" t="s">
        <v>138</v>
      </c>
      <c r="F16" s="70">
        <v>25</v>
      </c>
      <c r="G16" s="385">
        <f>IF(S16="SINAPI",V16,IF(S16="DER-ES",W16,U16))</f>
        <v>401.53</v>
      </c>
      <c r="H16" s="70">
        <f t="shared" si="0"/>
        <v>24.52</v>
      </c>
      <c r="I16" s="385">
        <f t="shared" ref="I16:I30" si="3">ROUND(G16*(1+H16/100),2)</f>
        <v>499.99</v>
      </c>
      <c r="J16" s="385">
        <f t="shared" ref="J16:J21" si="4">ROUND(I16*F16,2)</f>
        <v>12499.75</v>
      </c>
      <c r="L16" s="328"/>
      <c r="M16" s="331">
        <f t="shared" ref="M16:M93" si="5">ROUND(G16*F16,2)</f>
        <v>10038.25</v>
      </c>
      <c r="N16" s="178" t="str">
        <f t="shared" ref="N16:N83" si="6">IF(G16=(U16+V16+W16),"","VERIFICAR")</f>
        <v/>
      </c>
      <c r="O16" s="182">
        <f>IF(AND(P16=TRUE,Q16="I"),VALUE(RIGHT(B16,LEN(B16)-1)),B16)</f>
        <v>20714</v>
      </c>
      <c r="P16" s="181" t="b">
        <f>ISTEXT(B16)</f>
        <v>0</v>
      </c>
      <c r="Q16" s="183" t="str">
        <f>LEFT(B16,1)</f>
        <v>2</v>
      </c>
      <c r="R16" s="183"/>
      <c r="S16" s="184" t="str">
        <f t="shared" si="1"/>
        <v>DER-ES</v>
      </c>
      <c r="T16" s="178"/>
      <c r="U16" s="185">
        <f t="shared" si="2"/>
        <v>0</v>
      </c>
      <c r="V16" s="185">
        <f t="shared" si="2"/>
        <v>0</v>
      </c>
      <c r="W16" s="185">
        <f t="shared" si="2"/>
        <v>401.53</v>
      </c>
      <c r="X16" s="178"/>
      <c r="Y16" s="184" t="e">
        <f>IF(Q16="P",(VLOOKUP(O16,'SICRO-P'!$A$3:$G$118,6,FALSE)),VLOOKUP(O16,SICRO!$A$4:$E$6354,5,FALSE))</f>
        <v>#N/A</v>
      </c>
      <c r="Z16" s="184" t="e">
        <f>IF(Q16="I",(VLOOKUP(O16,'SINAPI-I'!$A$1:$E$4949,5,FALSE)),VLOOKUP(O16,SINAPI!$G$7:$K$7524,5,FALSE))</f>
        <v>#N/A</v>
      </c>
      <c r="AA16" s="185">
        <f>IF(Q16="I",IF(R16="MO",(ROUND(VLOOKUP(O16,'DER-ES-I'!$A$7:$F$1547,5,FALSE)*((1+$R$3)),2)),VLOOKUP(O16,'DER-ES-I'!$A$7:$F$1547,5,FALSE)),VLOOKUP(O16,'DER-ES'!$A$15:$H$1393,7,FALSE))</f>
        <v>401.53</v>
      </c>
    </row>
    <row r="17" spans="1:27" ht="24.75" x14ac:dyDescent="0.25">
      <c r="A17" s="71" t="s">
        <v>141</v>
      </c>
      <c r="B17" s="440">
        <v>20713</v>
      </c>
      <c r="C17" s="75" t="s">
        <v>92</v>
      </c>
      <c r="D17" s="71" t="s">
        <v>142</v>
      </c>
      <c r="E17" s="75" t="s">
        <v>138</v>
      </c>
      <c r="F17" s="70">
        <v>20</v>
      </c>
      <c r="G17" s="385">
        <f t="shared" ref="G17:G30" si="7">IF(S17="SINAPI",V17,IF(S17="DER-ES",W17,U17))</f>
        <v>523.51</v>
      </c>
      <c r="H17" s="70">
        <f t="shared" si="0"/>
        <v>24.52</v>
      </c>
      <c r="I17" s="385">
        <f>ROUND(G17*(1+H17/100),2)</f>
        <v>651.87</v>
      </c>
      <c r="J17" s="385">
        <f t="shared" si="4"/>
        <v>13037.4</v>
      </c>
      <c r="L17" s="328"/>
      <c r="M17" s="331">
        <f t="shared" si="5"/>
        <v>10470.200000000001</v>
      </c>
      <c r="N17" s="178" t="str">
        <f t="shared" si="6"/>
        <v/>
      </c>
      <c r="O17" s="182">
        <f>IF(AND(P17=TRUE,Q17="I"),VALUE(RIGHT(B17,LEN(B17)-1)),B17)</f>
        <v>20713</v>
      </c>
      <c r="P17" s="181" t="b">
        <f>ISTEXT(B17)</f>
        <v>0</v>
      </c>
      <c r="Q17" s="183" t="str">
        <f>LEFT(B17,1)</f>
        <v>2</v>
      </c>
      <c r="R17" s="183"/>
      <c r="S17" s="184" t="str">
        <f t="shared" ref="S17" si="8">C17</f>
        <v>DER-ES</v>
      </c>
      <c r="T17" s="178"/>
      <c r="U17" s="185">
        <f t="shared" si="2"/>
        <v>0</v>
      </c>
      <c r="V17" s="185">
        <f t="shared" si="2"/>
        <v>0</v>
      </c>
      <c r="W17" s="185">
        <f t="shared" si="2"/>
        <v>523.51</v>
      </c>
      <c r="X17" s="178"/>
      <c r="Y17" s="184" t="e">
        <f>IF(Q17="P",(VLOOKUP(O17,'SICRO-P'!$A$3:$G$118,6,FALSE)),VLOOKUP(O17,SICRO!$A$4:$E$6354,5,FALSE))</f>
        <v>#N/A</v>
      </c>
      <c r="Z17" s="184" t="e">
        <f>IF(Q17="I",(VLOOKUP(O17,'SINAPI-I'!$A$1:$E$4949,5,FALSE)),VLOOKUP(O17,SINAPI!$G$7:$K$7524,5,FALSE))</f>
        <v>#N/A</v>
      </c>
      <c r="AA17" s="185">
        <f>IF(Q17="I",IF(R17="MO",(ROUND(VLOOKUP(O17,'DER-ES-I'!$A$7:$F$1547,5,FALSE)*((1+$R$3)),2)),VLOOKUP(O17,'DER-ES-I'!$A$7:$F$1547,5,FALSE)),VLOOKUP(O17,'DER-ES'!$A$15:$H$1393,7,FALSE))</f>
        <v>523.51</v>
      </c>
    </row>
    <row r="18" spans="1:27" ht="16.5" x14ac:dyDescent="0.25">
      <c r="A18" s="71" t="s">
        <v>143</v>
      </c>
      <c r="B18" s="440">
        <v>20711</v>
      </c>
      <c r="C18" s="75" t="s">
        <v>92</v>
      </c>
      <c r="D18" s="71" t="s">
        <v>144</v>
      </c>
      <c r="E18" s="75" t="s">
        <v>145</v>
      </c>
      <c r="F18" s="70">
        <v>1</v>
      </c>
      <c r="G18" s="385">
        <f t="shared" si="7"/>
        <v>2292.23</v>
      </c>
      <c r="H18" s="70">
        <f t="shared" si="0"/>
        <v>24.52</v>
      </c>
      <c r="I18" s="385">
        <f t="shared" si="3"/>
        <v>2854.28</v>
      </c>
      <c r="J18" s="385">
        <f t="shared" si="4"/>
        <v>2854.28</v>
      </c>
      <c r="L18" s="328"/>
      <c r="M18" s="331">
        <f t="shared" si="5"/>
        <v>2292.23</v>
      </c>
      <c r="N18" s="178" t="str">
        <f t="shared" si="6"/>
        <v/>
      </c>
      <c r="O18" s="182">
        <f>IF(AND(P18=TRUE,Q18="I"),VALUE(RIGHT(B18,LEN(B18)-1)),B18)</f>
        <v>20711</v>
      </c>
      <c r="P18" s="181" t="b">
        <f>ISTEXT(B18)</f>
        <v>0</v>
      </c>
      <c r="Q18" s="183" t="str">
        <f>LEFT(B18,1)</f>
        <v>2</v>
      </c>
      <c r="R18" s="183"/>
      <c r="S18" s="184" t="str">
        <f t="shared" ref="S18" si="9">C18</f>
        <v>DER-ES</v>
      </c>
      <c r="T18" s="178"/>
      <c r="U18" s="185">
        <f t="shared" si="2"/>
        <v>0</v>
      </c>
      <c r="V18" s="185">
        <f t="shared" si="2"/>
        <v>0</v>
      </c>
      <c r="W18" s="185">
        <f t="shared" si="2"/>
        <v>2292.23</v>
      </c>
      <c r="X18" s="178"/>
      <c r="Y18" s="184" t="e">
        <f>IF(Q18="P",(VLOOKUP(O18,'SICRO-P'!$A$3:$G$118,6,FALSE)),VLOOKUP(O18,SICRO!$A$4:$E$6354,5,FALSE))</f>
        <v>#N/A</v>
      </c>
      <c r="Z18" s="184" t="e">
        <f>IF(Q18="I",(VLOOKUP(O18,'SINAPI-I'!$A$1:$E$4949,5,FALSE)),VLOOKUP(O18,SINAPI!$G$7:$K$7524,5,FALSE))</f>
        <v>#N/A</v>
      </c>
      <c r="AA18" s="185">
        <f>IF(Q18="I",IF(R18="MO",(ROUND(VLOOKUP(O18,'DER-ES-I'!$A$7:$F$1547,5,FALSE)*((1+$R$3)),2)),VLOOKUP(O18,'DER-ES-I'!$A$7:$F$1547,5,FALSE)),VLOOKUP(O18,'DER-ES'!$A$15:$H$1393,7,FALSE))</f>
        <v>2292.23</v>
      </c>
    </row>
    <row r="19" spans="1:27" ht="24.75" x14ac:dyDescent="0.25">
      <c r="A19" s="71" t="s">
        <v>146</v>
      </c>
      <c r="B19" s="440">
        <v>20350</v>
      </c>
      <c r="C19" s="75" t="s">
        <v>92</v>
      </c>
      <c r="D19" s="71" t="s">
        <v>147</v>
      </c>
      <c r="E19" s="75" t="s">
        <v>138</v>
      </c>
      <c r="F19" s="70">
        <v>300</v>
      </c>
      <c r="G19" s="385">
        <f t="shared" si="7"/>
        <v>193.91</v>
      </c>
      <c r="H19" s="70">
        <f t="shared" si="0"/>
        <v>24.52</v>
      </c>
      <c r="I19" s="385">
        <f t="shared" si="3"/>
        <v>241.46</v>
      </c>
      <c r="J19" s="385">
        <f t="shared" si="4"/>
        <v>72438</v>
      </c>
      <c r="L19" s="328"/>
      <c r="M19" s="331">
        <f t="shared" si="5"/>
        <v>58173</v>
      </c>
      <c r="N19" s="178" t="str">
        <f t="shared" si="6"/>
        <v/>
      </c>
      <c r="O19" s="182">
        <f t="shared" ref="O19:O87" si="10">IF(AND(P19=TRUE,Q19="I"),VALUE(RIGHT(B19,LEN(B19)-1)),B19)</f>
        <v>20350</v>
      </c>
      <c r="P19" s="181" t="b">
        <f t="shared" ref="P19:P87" si="11">ISTEXT(B19)</f>
        <v>0</v>
      </c>
      <c r="Q19" s="183" t="str">
        <f t="shared" ref="Q19:Q87" si="12">LEFT(B19,1)</f>
        <v>2</v>
      </c>
      <c r="R19" s="183"/>
      <c r="S19" s="184" t="str">
        <f t="shared" ref="S19:S87" si="13">C19</f>
        <v>DER-ES</v>
      </c>
      <c r="T19" s="178"/>
      <c r="U19" s="185">
        <f t="shared" ref="U19:U87" si="14">IFERROR(Y19,0)</f>
        <v>0</v>
      </c>
      <c r="V19" s="185">
        <f t="shared" ref="V19:V87" si="15">IFERROR(Z19,0)</f>
        <v>0</v>
      </c>
      <c r="W19" s="185">
        <f t="shared" ref="W19:W87" si="16">IFERROR(AA19,0)</f>
        <v>193.91</v>
      </c>
      <c r="X19" s="178"/>
      <c r="Y19" s="184" t="e">
        <f>IF(Q19="P",(VLOOKUP(O19,'SICRO-P'!$A$3:$G$118,6,FALSE)),VLOOKUP(O19,SICRO!$A$4:$E$6354,5,FALSE))</f>
        <v>#N/A</v>
      </c>
      <c r="Z19" s="184" t="e">
        <f>IF(Q19="I",(VLOOKUP(O19,'SINAPI-I'!$A$1:$E$4949,5,FALSE)),VLOOKUP(O19,SINAPI!$G$7:$K$7524,5,FALSE))</f>
        <v>#N/A</v>
      </c>
      <c r="AA19" s="185">
        <f>IF(Q19="I",IF(R19="MO",(ROUND(VLOOKUP(O19,'DER-ES-I'!$A$7:$F$1547,5,FALSE)*((1+$R$3)),2)),VLOOKUP(O19,'DER-ES-I'!$A$7:$F$1547,5,FALSE)),VLOOKUP(O19,'DER-ES'!$A$15:$H$1393,7,FALSE))</f>
        <v>193.91</v>
      </c>
    </row>
    <row r="20" spans="1:27" ht="15.75" customHeight="1" x14ac:dyDescent="0.25">
      <c r="A20" s="71" t="s">
        <v>148</v>
      </c>
      <c r="B20" s="440">
        <v>20305</v>
      </c>
      <c r="C20" s="75" t="s">
        <v>92</v>
      </c>
      <c r="D20" s="71" t="s">
        <v>149</v>
      </c>
      <c r="E20" s="75" t="s">
        <v>150</v>
      </c>
      <c r="F20" s="70">
        <v>12</v>
      </c>
      <c r="G20" s="385">
        <f t="shared" si="7"/>
        <v>336.35</v>
      </c>
      <c r="H20" s="70">
        <f t="shared" si="0"/>
        <v>24.52</v>
      </c>
      <c r="I20" s="385">
        <f t="shared" si="3"/>
        <v>418.82</v>
      </c>
      <c r="J20" s="385">
        <f t="shared" si="4"/>
        <v>5025.84</v>
      </c>
      <c r="L20" s="328"/>
      <c r="M20" s="331">
        <f t="shared" si="5"/>
        <v>4036.2</v>
      </c>
      <c r="N20" s="178" t="str">
        <f t="shared" si="6"/>
        <v/>
      </c>
      <c r="O20" s="182">
        <f t="shared" si="10"/>
        <v>20305</v>
      </c>
      <c r="P20" s="181" t="b">
        <f t="shared" si="11"/>
        <v>0</v>
      </c>
      <c r="Q20" s="183" t="str">
        <f t="shared" si="12"/>
        <v>2</v>
      </c>
      <c r="R20" s="183"/>
      <c r="S20" s="184" t="str">
        <f t="shared" si="13"/>
        <v>DER-ES</v>
      </c>
      <c r="T20" s="178"/>
      <c r="U20" s="185">
        <f t="shared" si="14"/>
        <v>0</v>
      </c>
      <c r="V20" s="185">
        <f t="shared" si="15"/>
        <v>0</v>
      </c>
      <c r="W20" s="185">
        <f t="shared" si="16"/>
        <v>336.35</v>
      </c>
      <c r="X20" s="178"/>
      <c r="Y20" s="184" t="e">
        <f>IF(Q20="P",(VLOOKUP(O20,'SICRO-P'!$A$3:$G$118,6,FALSE)),VLOOKUP(O20,SICRO!$A$4:$E$6354,5,FALSE))</f>
        <v>#N/A</v>
      </c>
      <c r="Z20" s="184" t="e">
        <f>IF(Q20="I",(VLOOKUP(O20,'SINAPI-I'!$A$1:$E$4949,5,FALSE)),VLOOKUP(O20,SINAPI!$G$7:$K$7524,5,FALSE))</f>
        <v>#N/A</v>
      </c>
      <c r="AA20" s="185">
        <f>IF(Q20="I",IF(R20="MO",(ROUND(VLOOKUP(O20,'DER-ES-I'!$A$7:$F$1547,5,FALSE)*((1+$R$3)),2)),VLOOKUP(O20,'DER-ES-I'!$A$7:$F$1547,5,FALSE)),VLOOKUP(O20,'DER-ES'!$A$15:$H$1393,7,FALSE))</f>
        <v>336.35</v>
      </c>
    </row>
    <row r="21" spans="1:27" ht="16.5" x14ac:dyDescent="0.25">
      <c r="A21" s="71" t="s">
        <v>151</v>
      </c>
      <c r="B21" s="75">
        <v>200576</v>
      </c>
      <c r="C21" s="75" t="s">
        <v>92</v>
      </c>
      <c r="D21" s="71" t="s">
        <v>152</v>
      </c>
      <c r="E21" s="75" t="s">
        <v>145</v>
      </c>
      <c r="F21" s="70">
        <v>1</v>
      </c>
      <c r="G21" s="385">
        <f t="shared" si="7"/>
        <v>647.37</v>
      </c>
      <c r="H21" s="70">
        <f t="shared" si="0"/>
        <v>24.52</v>
      </c>
      <c r="I21" s="385">
        <f t="shared" si="3"/>
        <v>806.11</v>
      </c>
      <c r="J21" s="385">
        <f t="shared" si="4"/>
        <v>806.11</v>
      </c>
      <c r="L21" s="328"/>
      <c r="M21" s="331">
        <f t="shared" si="5"/>
        <v>647.37</v>
      </c>
      <c r="N21" s="178" t="str">
        <f t="shared" si="6"/>
        <v/>
      </c>
      <c r="O21" s="182">
        <f t="shared" si="10"/>
        <v>200576</v>
      </c>
      <c r="P21" s="181" t="b">
        <f t="shared" si="11"/>
        <v>0</v>
      </c>
      <c r="Q21" s="183" t="str">
        <f t="shared" si="12"/>
        <v>2</v>
      </c>
      <c r="R21" s="183"/>
      <c r="S21" s="184" t="str">
        <f t="shared" si="13"/>
        <v>DER-ES</v>
      </c>
      <c r="T21" s="178"/>
      <c r="U21" s="185">
        <f t="shared" si="14"/>
        <v>0</v>
      </c>
      <c r="V21" s="185">
        <f t="shared" si="15"/>
        <v>0</v>
      </c>
      <c r="W21" s="185">
        <f t="shared" si="16"/>
        <v>647.37</v>
      </c>
      <c r="X21" s="178"/>
      <c r="Y21" s="184" t="e">
        <f>IF(Q21="P",(VLOOKUP(O21,'SICRO-P'!$A$3:$G$118,6,FALSE)),VLOOKUP(O21,SICRO!$A$4:$E$6354,5,FALSE))</f>
        <v>#N/A</v>
      </c>
      <c r="Z21" s="184" t="e">
        <f>IF(Q21="I",(VLOOKUP(O21,'SINAPI-I'!$A$1:$E$4949,5,FALSE)),VLOOKUP(O21,SINAPI!$G$7:$K$7524,5,FALSE))</f>
        <v>#N/A</v>
      </c>
      <c r="AA21" s="185">
        <f>IF(Q21="I",IF(R21="MO",(ROUND(VLOOKUP(O21,'DER-ES-I'!$A$7:$F$1547,5,FALSE)*((1+$R$3)),2)),VLOOKUP(O21,'DER-ES-I'!$A$7:$F$1547,5,FALSE)),VLOOKUP(O21,'DER-ES'!$A$15:$H$1393,7,FALSE))</f>
        <v>647.37</v>
      </c>
    </row>
    <row r="22" spans="1:27" ht="19.5" customHeight="1" x14ac:dyDescent="0.25">
      <c r="A22" s="88" t="s">
        <v>153</v>
      </c>
      <c r="B22" s="556" t="s">
        <v>154</v>
      </c>
      <c r="C22" s="556"/>
      <c r="D22" s="556"/>
      <c r="E22" s="556"/>
      <c r="F22" s="556"/>
      <c r="G22" s="556"/>
      <c r="H22" s="556"/>
      <c r="I22" s="556"/>
      <c r="J22" s="441">
        <f>SUM(J23:J30)</f>
        <v>82715.25</v>
      </c>
      <c r="L22" s="328"/>
      <c r="M22" s="331"/>
      <c r="N22" s="178" t="str">
        <f t="shared" si="6"/>
        <v/>
      </c>
      <c r="O22" s="182"/>
      <c r="P22" s="181"/>
      <c r="Q22" s="183"/>
      <c r="R22" s="183"/>
      <c r="S22" s="184"/>
      <c r="T22" s="178"/>
      <c r="U22" s="185"/>
      <c r="V22" s="185"/>
      <c r="W22" s="185"/>
      <c r="X22" s="178"/>
      <c r="Y22" s="184"/>
      <c r="Z22" s="184"/>
      <c r="AA22" s="185"/>
    </row>
    <row r="23" spans="1:27" ht="15.75" customHeight="1" x14ac:dyDescent="0.25">
      <c r="A23" s="71" t="s">
        <v>155</v>
      </c>
      <c r="B23" s="440">
        <v>20344</v>
      </c>
      <c r="C23" s="75" t="s">
        <v>92</v>
      </c>
      <c r="D23" s="71" t="s">
        <v>156</v>
      </c>
      <c r="E23" s="75" t="s">
        <v>145</v>
      </c>
      <c r="F23" s="70">
        <v>6</v>
      </c>
      <c r="G23" s="385">
        <f t="shared" si="7"/>
        <v>1713.5</v>
      </c>
      <c r="H23" s="70">
        <f t="shared" ref="H23:H28" si="17">$J$2*100</f>
        <v>24.52</v>
      </c>
      <c r="I23" s="385">
        <f t="shared" si="3"/>
        <v>2133.65</v>
      </c>
      <c r="J23" s="385">
        <f t="shared" ref="J23:J30" si="18">ROUND(I23*F23,2)</f>
        <v>12801.9</v>
      </c>
      <c r="L23" s="328"/>
      <c r="M23" s="331">
        <f t="shared" si="5"/>
        <v>10281</v>
      </c>
      <c r="N23" s="178" t="str">
        <f t="shared" si="6"/>
        <v/>
      </c>
      <c r="O23" s="182">
        <f t="shared" si="10"/>
        <v>20344</v>
      </c>
      <c r="P23" s="181" t="b">
        <f t="shared" si="11"/>
        <v>0</v>
      </c>
      <c r="Q23" s="183" t="str">
        <f t="shared" si="12"/>
        <v>2</v>
      </c>
      <c r="R23" s="183"/>
      <c r="S23" s="184" t="str">
        <f t="shared" si="13"/>
        <v>DER-ES</v>
      </c>
      <c r="T23" s="178"/>
      <c r="U23" s="185">
        <f t="shared" si="14"/>
        <v>0</v>
      </c>
      <c r="V23" s="185">
        <f t="shared" si="15"/>
        <v>0</v>
      </c>
      <c r="W23" s="185">
        <f t="shared" si="16"/>
        <v>1713.5</v>
      </c>
      <c r="X23" s="178"/>
      <c r="Y23" s="184" t="e">
        <f>IF(Q23="P",(VLOOKUP(O23,'SICRO-P'!$A$3:$G$118,6,FALSE)),VLOOKUP(O23,SICRO!$A$4:$E$6354,5,FALSE))</f>
        <v>#N/A</v>
      </c>
      <c r="Z23" s="184" t="e">
        <f>IF(Q23="I",(VLOOKUP(O23,'SINAPI-I'!$A$1:$E$4949,5,FALSE)),VLOOKUP(O23,SINAPI!$G$7:$K$7524,5,FALSE))</f>
        <v>#N/A</v>
      </c>
      <c r="AA23" s="185">
        <f>IF(Q23="I",IF(R23="MO",(ROUND(VLOOKUP(O23,'DER-ES-I'!$A$7:$F$1547,5,FALSE)*((1+$R$3)),2)),VLOOKUP(O23,'DER-ES-I'!$A$7:$F$1547,5,FALSE)),VLOOKUP(O23,'DER-ES'!$A$15:$H$1393,7,FALSE))</f>
        <v>1713.5</v>
      </c>
    </row>
    <row r="24" spans="1:27" ht="16.5" x14ac:dyDescent="0.25">
      <c r="A24" s="71" t="s">
        <v>157</v>
      </c>
      <c r="B24" s="440">
        <v>40167</v>
      </c>
      <c r="C24" s="75" t="s">
        <v>92</v>
      </c>
      <c r="D24" s="71" t="s">
        <v>32202</v>
      </c>
      <c r="E24" s="75" t="s">
        <v>150</v>
      </c>
      <c r="F24" s="70">
        <v>2250</v>
      </c>
      <c r="G24" s="385">
        <f>(0.87/1.2332)</f>
        <v>0.71</v>
      </c>
      <c r="H24" s="70">
        <f t="shared" si="17"/>
        <v>24.52</v>
      </c>
      <c r="I24" s="385">
        <f>ROUND(G24*(1+H24/100),2)</f>
        <v>0.88</v>
      </c>
      <c r="J24" s="385">
        <f>ROUND(I24*F24,2)</f>
        <v>1980</v>
      </c>
      <c r="L24" s="367" t="s">
        <v>37890</v>
      </c>
      <c r="M24" s="331">
        <f t="shared" ref="M24" si="19">ROUND(G24*F24,2)</f>
        <v>1597.5</v>
      </c>
      <c r="N24" s="178" t="str">
        <f t="shared" ref="N24" si="20">IF(G24=(U24+V24+W24),"","VERIFICAR")</f>
        <v>VERIFICAR</v>
      </c>
      <c r="O24" s="182">
        <f t="shared" ref="O24" si="21">IF(AND(P24=TRUE,Q24="I"),VALUE(RIGHT(B24,LEN(B24)-1)),B24)</f>
        <v>40167</v>
      </c>
      <c r="P24" s="181" t="b">
        <f t="shared" ref="P24" si="22">ISTEXT(B24)</f>
        <v>0</v>
      </c>
      <c r="Q24" s="183" t="str">
        <f t="shared" ref="Q24" si="23">LEFT(B24,1)</f>
        <v>4</v>
      </c>
      <c r="R24" s="183"/>
      <c r="S24" s="184" t="str">
        <f t="shared" ref="S24" si="24">C24</f>
        <v>DER-ES</v>
      </c>
      <c r="T24" s="184" t="s">
        <v>32575</v>
      </c>
      <c r="U24" s="185">
        <f t="shared" ref="U24" si="25">IFERROR(Y24,0)</f>
        <v>0</v>
      </c>
      <c r="V24" s="185">
        <f t="shared" ref="V24" si="26">IFERROR(Z24,0)</f>
        <v>0</v>
      </c>
      <c r="W24" s="185">
        <f t="shared" ref="W24" si="27">IFERROR(AA24,0)</f>
        <v>0</v>
      </c>
      <c r="X24" s="178"/>
      <c r="Y24" s="184" t="e">
        <f>IF(Q24="P",(VLOOKUP(O24,'SICRO-P'!$A$3:$G$118,6,FALSE)),VLOOKUP(O24,SICRO!$A$4:$E$6354,5,FALSE))</f>
        <v>#N/A</v>
      </c>
      <c r="Z24" s="184" t="e">
        <f>IF(Q24="I",(VLOOKUP(O24,'SINAPI-I'!$A$1:$E$4949,5,FALSE)),VLOOKUP(O24,SINAPI!$G$7:$K$7524,5,FALSE))</f>
        <v>#N/A</v>
      </c>
      <c r="AA24" s="185" t="e">
        <f>IF(Q24="I",IF(R24="MO",(ROUND(VLOOKUP(O24,'DER-ES-I'!$A$7:$F$1547,5,FALSE)*((1+$R$3)),2)),VLOOKUP(O24,'DER-ES-I'!$A$7:$F$1547,5,FALSE)),VLOOKUP(O24,'DER-ES'!$A$15:$H$1393,7,FALSE))</f>
        <v>#N/A</v>
      </c>
    </row>
    <row r="25" spans="1:27" ht="24.75" x14ac:dyDescent="0.25">
      <c r="A25" s="71" t="s">
        <v>160</v>
      </c>
      <c r="B25" s="440">
        <v>20353</v>
      </c>
      <c r="C25" s="75" t="s">
        <v>92</v>
      </c>
      <c r="D25" s="71" t="s">
        <v>158</v>
      </c>
      <c r="E25" s="75" t="s">
        <v>159</v>
      </c>
      <c r="F25" s="70">
        <v>9</v>
      </c>
      <c r="G25" s="385">
        <f t="shared" si="7"/>
        <v>1094.25</v>
      </c>
      <c r="H25" s="70">
        <f t="shared" si="17"/>
        <v>24.52</v>
      </c>
      <c r="I25" s="385">
        <f t="shared" si="3"/>
        <v>1362.56</v>
      </c>
      <c r="J25" s="385">
        <f t="shared" si="18"/>
        <v>12263.04</v>
      </c>
      <c r="L25" s="328"/>
      <c r="M25" s="331">
        <f t="shared" si="5"/>
        <v>9848.25</v>
      </c>
      <c r="N25" s="178" t="str">
        <f t="shared" si="6"/>
        <v/>
      </c>
      <c r="O25" s="182">
        <f t="shared" si="10"/>
        <v>20353</v>
      </c>
      <c r="P25" s="181" t="b">
        <f t="shared" si="11"/>
        <v>0</v>
      </c>
      <c r="Q25" s="183" t="str">
        <f t="shared" si="12"/>
        <v>2</v>
      </c>
      <c r="R25" s="183"/>
      <c r="S25" s="184" t="str">
        <f t="shared" si="13"/>
        <v>DER-ES</v>
      </c>
      <c r="T25" s="178"/>
      <c r="U25" s="185">
        <f t="shared" si="14"/>
        <v>0</v>
      </c>
      <c r="V25" s="185">
        <f t="shared" si="15"/>
        <v>0</v>
      </c>
      <c r="W25" s="185">
        <f t="shared" si="16"/>
        <v>1094.25</v>
      </c>
      <c r="X25" s="178"/>
      <c r="Y25" s="184" t="e">
        <f>IF(Q25="P",(VLOOKUP(O25,'SICRO-P'!$A$3:$G$118,6,FALSE)),VLOOKUP(O25,SICRO!$A$4:$E$6354,5,FALSE))</f>
        <v>#N/A</v>
      </c>
      <c r="Z25" s="184" t="e">
        <f>IF(Q25="I",(VLOOKUP(O25,'SINAPI-I'!$A$1:$E$4949,5,FALSE)),VLOOKUP(O25,SINAPI!$G$7:$K$7524,5,FALSE))</f>
        <v>#N/A</v>
      </c>
      <c r="AA25" s="185">
        <f>IF(Q25="I",IF(R25="MO",(ROUND(VLOOKUP(O25,'DER-ES-I'!$A$7:$F$1547,5,FALSE)*((1+$R$3)),2)),VLOOKUP(O25,'DER-ES-I'!$A$7:$F$1547,5,FALSE)),VLOOKUP(O25,'DER-ES'!$A$15:$H$1393,7,FALSE))</f>
        <v>1094.25</v>
      </c>
    </row>
    <row r="26" spans="1:27" ht="24.75" x14ac:dyDescent="0.25">
      <c r="A26" s="71" t="s">
        <v>162</v>
      </c>
      <c r="B26" s="440">
        <v>20355</v>
      </c>
      <c r="C26" s="75" t="s">
        <v>92</v>
      </c>
      <c r="D26" s="71" t="s">
        <v>161</v>
      </c>
      <c r="E26" s="75" t="s">
        <v>159</v>
      </c>
      <c r="F26" s="70">
        <v>9</v>
      </c>
      <c r="G26" s="385">
        <f t="shared" si="7"/>
        <v>1025.67</v>
      </c>
      <c r="H26" s="70">
        <f t="shared" si="17"/>
        <v>24.52</v>
      </c>
      <c r="I26" s="385">
        <f t="shared" si="3"/>
        <v>1277.1600000000001</v>
      </c>
      <c r="J26" s="385">
        <f t="shared" si="18"/>
        <v>11494.44</v>
      </c>
      <c r="L26" s="328"/>
      <c r="M26" s="331">
        <f t="shared" si="5"/>
        <v>9231.0300000000007</v>
      </c>
      <c r="N26" s="178" t="str">
        <f t="shared" si="6"/>
        <v/>
      </c>
      <c r="O26" s="182">
        <f t="shared" si="10"/>
        <v>20355</v>
      </c>
      <c r="P26" s="181" t="b">
        <f t="shared" si="11"/>
        <v>0</v>
      </c>
      <c r="Q26" s="183" t="str">
        <f t="shared" si="12"/>
        <v>2</v>
      </c>
      <c r="R26" s="183"/>
      <c r="S26" s="184" t="str">
        <f t="shared" si="13"/>
        <v>DER-ES</v>
      </c>
      <c r="T26" s="178"/>
      <c r="U26" s="185">
        <f t="shared" si="14"/>
        <v>0</v>
      </c>
      <c r="V26" s="185">
        <f t="shared" si="15"/>
        <v>0</v>
      </c>
      <c r="W26" s="185">
        <f t="shared" si="16"/>
        <v>1025.67</v>
      </c>
      <c r="X26" s="178"/>
      <c r="Y26" s="184" t="e">
        <f>IF(Q26="P",(VLOOKUP(O26,'SICRO-P'!$A$3:$G$118,6,FALSE)),VLOOKUP(O26,SICRO!$A$4:$E$6354,5,FALSE))</f>
        <v>#N/A</v>
      </c>
      <c r="Z26" s="184" t="e">
        <f>IF(Q26="I",(VLOOKUP(O26,'SINAPI-I'!$A$1:$E$4949,5,FALSE)),VLOOKUP(O26,SINAPI!$G$7:$K$7524,5,FALSE))</f>
        <v>#N/A</v>
      </c>
      <c r="AA26" s="185">
        <f>IF(Q26="I",IF(R26="MO",(ROUND(VLOOKUP(O26,'DER-ES-I'!$A$7:$F$1547,5,FALSE)*((1+$R$3)),2)),VLOOKUP(O26,'DER-ES-I'!$A$7:$F$1547,5,FALSE)),VLOOKUP(O26,'DER-ES'!$A$15:$H$1393,7,FALSE))</f>
        <v>1025.67</v>
      </c>
    </row>
    <row r="27" spans="1:27" ht="33" x14ac:dyDescent="0.25">
      <c r="A27" s="71" t="s">
        <v>164</v>
      </c>
      <c r="B27" s="440">
        <v>20352</v>
      </c>
      <c r="C27" s="75" t="s">
        <v>92</v>
      </c>
      <c r="D27" s="71" t="s">
        <v>32203</v>
      </c>
      <c r="E27" s="75" t="s">
        <v>159</v>
      </c>
      <c r="F27" s="70">
        <v>18</v>
      </c>
      <c r="G27" s="385">
        <f t="shared" si="7"/>
        <v>1094.25</v>
      </c>
      <c r="H27" s="70">
        <f t="shared" si="17"/>
        <v>24.52</v>
      </c>
      <c r="I27" s="385">
        <f t="shared" si="3"/>
        <v>1362.56</v>
      </c>
      <c r="J27" s="385">
        <f t="shared" si="18"/>
        <v>24526.080000000002</v>
      </c>
      <c r="L27" s="328"/>
      <c r="M27" s="331">
        <f t="shared" si="5"/>
        <v>19696.5</v>
      </c>
      <c r="N27" s="178" t="str">
        <f t="shared" si="6"/>
        <v/>
      </c>
      <c r="O27" s="182">
        <f t="shared" si="10"/>
        <v>20352</v>
      </c>
      <c r="P27" s="181" t="b">
        <f t="shared" si="11"/>
        <v>0</v>
      </c>
      <c r="Q27" s="183" t="str">
        <f t="shared" si="12"/>
        <v>2</v>
      </c>
      <c r="R27" s="183"/>
      <c r="S27" s="184" t="str">
        <f t="shared" si="13"/>
        <v>DER-ES</v>
      </c>
      <c r="T27" s="178"/>
      <c r="U27" s="185">
        <f t="shared" si="14"/>
        <v>0</v>
      </c>
      <c r="V27" s="185">
        <f t="shared" si="15"/>
        <v>0</v>
      </c>
      <c r="W27" s="185">
        <f t="shared" si="16"/>
        <v>1094.25</v>
      </c>
      <c r="X27" s="178"/>
      <c r="Y27" s="184" t="e">
        <f>IF(Q27="P",(VLOOKUP(O27,'SICRO-P'!$A$3:$G$118,6,FALSE)),VLOOKUP(O27,SICRO!$A$4:$E$6354,5,FALSE))</f>
        <v>#N/A</v>
      </c>
      <c r="Z27" s="184" t="e">
        <f>IF(Q27="I",(VLOOKUP(O27,'SINAPI-I'!$A$1:$E$4949,5,FALSE)),VLOOKUP(O27,SINAPI!$G$7:$K$7524,5,FALSE))</f>
        <v>#N/A</v>
      </c>
      <c r="AA27" s="185">
        <f>IF(Q27="I",IF(R27="MO",(ROUND(VLOOKUP(O27,'DER-ES-I'!$A$7:$F$1547,5,FALSE)*((1+$R$3)),2)),VLOOKUP(O27,'DER-ES-I'!$A$7:$F$1547,5,FALSE)),VLOOKUP(O27,'DER-ES'!$A$15:$H$1393,7,FALSE))</f>
        <v>1094.25</v>
      </c>
    </row>
    <row r="28" spans="1:27" ht="24.75" x14ac:dyDescent="0.25">
      <c r="A28" s="71" t="s">
        <v>166</v>
      </c>
      <c r="B28" s="440">
        <v>20356</v>
      </c>
      <c r="C28" s="75" t="s">
        <v>92</v>
      </c>
      <c r="D28" s="71" t="s">
        <v>165</v>
      </c>
      <c r="E28" s="75" t="s">
        <v>159</v>
      </c>
      <c r="F28" s="70">
        <v>9</v>
      </c>
      <c r="G28" s="385">
        <f t="shared" si="7"/>
        <v>746.75</v>
      </c>
      <c r="H28" s="70">
        <f t="shared" si="17"/>
        <v>24.52</v>
      </c>
      <c r="I28" s="385">
        <f t="shared" si="3"/>
        <v>929.85</v>
      </c>
      <c r="J28" s="385">
        <f t="shared" si="18"/>
        <v>8368.65</v>
      </c>
      <c r="L28" s="328"/>
      <c r="M28" s="331">
        <f t="shared" si="5"/>
        <v>6720.75</v>
      </c>
      <c r="N28" s="178" t="str">
        <f t="shared" si="6"/>
        <v/>
      </c>
      <c r="O28" s="182">
        <f t="shared" si="10"/>
        <v>20356</v>
      </c>
      <c r="P28" s="181" t="b">
        <f t="shared" si="11"/>
        <v>0</v>
      </c>
      <c r="Q28" s="183" t="str">
        <f t="shared" si="12"/>
        <v>2</v>
      </c>
      <c r="R28" s="183"/>
      <c r="S28" s="184" t="str">
        <f t="shared" si="13"/>
        <v>DER-ES</v>
      </c>
      <c r="T28" s="178"/>
      <c r="U28" s="185">
        <f t="shared" si="14"/>
        <v>0</v>
      </c>
      <c r="V28" s="185">
        <f t="shared" si="15"/>
        <v>0</v>
      </c>
      <c r="W28" s="185">
        <f t="shared" si="16"/>
        <v>746.75</v>
      </c>
      <c r="X28" s="178"/>
      <c r="Y28" s="184" t="e">
        <f>IF(Q28="P",(VLOOKUP(O28,'SICRO-P'!$A$3:$G$118,6,FALSE)),VLOOKUP(O28,SICRO!$A$4:$E$6354,5,FALSE))</f>
        <v>#N/A</v>
      </c>
      <c r="Z28" s="184" t="e">
        <f>IF(Q28="I",(VLOOKUP(O28,'SINAPI-I'!$A$1:$E$4949,5,FALSE)),VLOOKUP(O28,SINAPI!$G$7:$K$7524,5,FALSE))</f>
        <v>#N/A</v>
      </c>
      <c r="AA28" s="185">
        <f>IF(Q28="I",IF(R28="MO",(ROUND(VLOOKUP(O28,'DER-ES-I'!$A$7:$F$1547,5,FALSE)*((1+$R$3)),2)),VLOOKUP(O28,'DER-ES-I'!$A$7:$F$1547,5,FALSE)),VLOOKUP(O28,'DER-ES'!$A$15:$H$1393,7,FALSE))</f>
        <v>746.75</v>
      </c>
    </row>
    <row r="29" spans="1:27" ht="16.5" x14ac:dyDescent="0.25">
      <c r="A29" s="71" t="s">
        <v>168</v>
      </c>
      <c r="B29" s="440">
        <v>30304</v>
      </c>
      <c r="C29" s="75" t="s">
        <v>92</v>
      </c>
      <c r="D29" s="71" t="s">
        <v>1119</v>
      </c>
      <c r="E29" s="75" t="s">
        <v>167</v>
      </c>
      <c r="F29" s="70">
        <v>45</v>
      </c>
      <c r="G29" s="385">
        <f t="shared" si="7"/>
        <v>71.930000000000007</v>
      </c>
      <c r="H29" s="70">
        <f>$J$4*100</f>
        <v>14.02</v>
      </c>
      <c r="I29" s="385">
        <f t="shared" si="3"/>
        <v>82.01</v>
      </c>
      <c r="J29" s="385">
        <f t="shared" si="18"/>
        <v>3690.45</v>
      </c>
      <c r="L29" s="328"/>
      <c r="M29" s="331">
        <f t="shared" si="5"/>
        <v>3236.85</v>
      </c>
      <c r="N29" s="178" t="str">
        <f t="shared" si="6"/>
        <v/>
      </c>
      <c r="O29" s="182">
        <f t="shared" si="10"/>
        <v>30304</v>
      </c>
      <c r="P29" s="181" t="b">
        <f t="shared" si="11"/>
        <v>0</v>
      </c>
      <c r="Q29" s="183" t="str">
        <f t="shared" si="12"/>
        <v>3</v>
      </c>
      <c r="R29" s="183"/>
      <c r="S29" s="184" t="str">
        <f t="shared" si="13"/>
        <v>DER-ES</v>
      </c>
      <c r="T29" s="178"/>
      <c r="U29" s="185">
        <f t="shared" si="14"/>
        <v>0</v>
      </c>
      <c r="V29" s="185">
        <f t="shared" si="15"/>
        <v>0</v>
      </c>
      <c r="W29" s="185">
        <f t="shared" si="16"/>
        <v>71.930000000000007</v>
      </c>
      <c r="X29" s="178"/>
      <c r="Y29" s="184" t="e">
        <f>IF(Q29="P",(VLOOKUP(O29,'SICRO-P'!$A$3:$G$118,6,FALSE)),VLOOKUP(O29,SICRO!$A$4:$E$6354,5,FALSE))</f>
        <v>#N/A</v>
      </c>
      <c r="Z29" s="184" t="e">
        <f>IF(Q29="I",(VLOOKUP(O29,'SINAPI-I'!$A$1:$E$4949,5,FALSE)),VLOOKUP(O29,SINAPI!$G$7:$K$7524,5,FALSE))</f>
        <v>#N/A</v>
      </c>
      <c r="AA29" s="185">
        <f>IF(Q29="I",IF(R29="MO",(ROUND(VLOOKUP(O29,'DER-ES-I'!$A$7:$F$1547,5,FALSE)*((1+$R$3)),2)),VLOOKUP(O29,'DER-ES-I'!$A$7:$F$1547,5,FALSE)),VLOOKUP(O29,'DER-ES'!$A$15:$H$1393,7,FALSE))</f>
        <v>71.930000000000007</v>
      </c>
    </row>
    <row r="30" spans="1:27" ht="24.75" x14ac:dyDescent="0.25">
      <c r="A30" s="71" t="s">
        <v>32192</v>
      </c>
      <c r="B30" s="440">
        <v>20354</v>
      </c>
      <c r="C30" s="75" t="s">
        <v>92</v>
      </c>
      <c r="D30" s="71" t="s">
        <v>169</v>
      </c>
      <c r="E30" s="75" t="s">
        <v>159</v>
      </c>
      <c r="F30" s="70">
        <v>9</v>
      </c>
      <c r="G30" s="385">
        <f t="shared" si="7"/>
        <v>677.33</v>
      </c>
      <c r="H30" s="70">
        <f>$J$2*100</f>
        <v>24.52</v>
      </c>
      <c r="I30" s="385">
        <f t="shared" si="3"/>
        <v>843.41</v>
      </c>
      <c r="J30" s="385">
        <f t="shared" si="18"/>
        <v>7590.69</v>
      </c>
      <c r="L30" s="328"/>
      <c r="M30" s="331">
        <f t="shared" si="5"/>
        <v>6095.97</v>
      </c>
      <c r="N30" s="178" t="str">
        <f t="shared" si="6"/>
        <v/>
      </c>
      <c r="O30" s="182">
        <f t="shared" si="10"/>
        <v>20354</v>
      </c>
      <c r="P30" s="181" t="b">
        <f t="shared" si="11"/>
        <v>0</v>
      </c>
      <c r="Q30" s="183" t="str">
        <f t="shared" si="12"/>
        <v>2</v>
      </c>
      <c r="R30" s="183"/>
      <c r="S30" s="184" t="str">
        <f t="shared" si="13"/>
        <v>DER-ES</v>
      </c>
      <c r="T30" s="178"/>
      <c r="U30" s="185">
        <f t="shared" si="14"/>
        <v>0</v>
      </c>
      <c r="V30" s="185">
        <f t="shared" si="15"/>
        <v>0</v>
      </c>
      <c r="W30" s="185">
        <f t="shared" si="16"/>
        <v>677.33</v>
      </c>
      <c r="X30" s="178"/>
      <c r="Y30" s="184" t="e">
        <f>IF(Q30="P",(VLOOKUP(O30,'SICRO-P'!$A$3:$G$118,6,FALSE)),VLOOKUP(O30,SICRO!$A$4:$E$6354,5,FALSE))</f>
        <v>#N/A</v>
      </c>
      <c r="Z30" s="184" t="e">
        <f>IF(Q30="I",(VLOOKUP(O30,'SINAPI-I'!$A$1:$E$4949,5,FALSE)),VLOOKUP(O30,SINAPI!$G$7:$K$7524,5,FALSE))</f>
        <v>#N/A</v>
      </c>
      <c r="AA30" s="185">
        <f>IF(Q30="I",IF(R30="MO",(ROUND(VLOOKUP(O30,'DER-ES-I'!$A$7:$F$1547,5,FALSE)*((1+$R$3)),2)),VLOOKUP(O30,'DER-ES-I'!$A$7:$F$1547,5,FALSE)),VLOOKUP(O30,'DER-ES'!$A$15:$H$1393,7,FALSE))</f>
        <v>677.33</v>
      </c>
    </row>
    <row r="31" spans="1:27" ht="19.5" customHeight="1" x14ac:dyDescent="0.25">
      <c r="A31" s="88" t="s">
        <v>170</v>
      </c>
      <c r="B31" s="556" t="s">
        <v>171</v>
      </c>
      <c r="C31" s="556"/>
      <c r="D31" s="556"/>
      <c r="E31" s="556"/>
      <c r="F31" s="556"/>
      <c r="G31" s="556"/>
      <c r="H31" s="556"/>
      <c r="I31" s="556"/>
      <c r="J31" s="441">
        <f>SUM(J32)</f>
        <v>31503.360000000001</v>
      </c>
      <c r="L31" s="328"/>
      <c r="M31" s="331"/>
      <c r="N31" s="178" t="str">
        <f t="shared" si="6"/>
        <v/>
      </c>
      <c r="O31" s="182"/>
      <c r="P31" s="181"/>
      <c r="Q31" s="183"/>
      <c r="R31" s="183"/>
      <c r="S31" s="184"/>
      <c r="T31" s="178"/>
      <c r="U31" s="185"/>
      <c r="V31" s="185"/>
      <c r="W31" s="185"/>
      <c r="X31" s="178"/>
      <c r="Y31" s="184"/>
      <c r="Z31" s="184"/>
      <c r="AA31" s="185"/>
    </row>
    <row r="32" spans="1:27" ht="19.5" customHeight="1" x14ac:dyDescent="0.25">
      <c r="A32" s="88" t="s">
        <v>172</v>
      </c>
      <c r="B32" s="556" t="s">
        <v>173</v>
      </c>
      <c r="C32" s="557"/>
      <c r="D32" s="557"/>
      <c r="E32" s="557"/>
      <c r="F32" s="557"/>
      <c r="G32" s="557"/>
      <c r="H32" s="557"/>
      <c r="I32" s="558"/>
      <c r="J32" s="441">
        <f>SUM(J33:J34)</f>
        <v>31503.360000000001</v>
      </c>
      <c r="L32" s="328"/>
      <c r="M32" s="331"/>
      <c r="N32" s="178" t="str">
        <f t="shared" si="6"/>
        <v/>
      </c>
      <c r="O32" s="182"/>
      <c r="P32" s="181"/>
      <c r="Q32" s="183"/>
      <c r="R32" s="183"/>
      <c r="S32" s="184"/>
      <c r="T32" s="178"/>
      <c r="U32" s="185"/>
      <c r="V32" s="185"/>
      <c r="W32" s="185"/>
      <c r="X32" s="178"/>
      <c r="Y32" s="184"/>
      <c r="Z32" s="184"/>
      <c r="AA32" s="185"/>
    </row>
    <row r="33" spans="1:27" ht="33" x14ac:dyDescent="0.25">
      <c r="A33" s="71" t="s">
        <v>174</v>
      </c>
      <c r="B33" s="440">
        <v>7042</v>
      </c>
      <c r="C33" s="75" t="s">
        <v>91</v>
      </c>
      <c r="D33" s="71" t="s">
        <v>175</v>
      </c>
      <c r="E33" s="75" t="s">
        <v>176</v>
      </c>
      <c r="F33" s="70">
        <v>672</v>
      </c>
      <c r="G33" s="385">
        <f t="shared" ref="G33:G47" si="28">IF(S33="SINAPI",V33,IF(S33="DER-ES",W33,U33))</f>
        <v>24.64</v>
      </c>
      <c r="H33" s="70">
        <f>$J$2*100</f>
        <v>24.52</v>
      </c>
      <c r="I33" s="385">
        <f t="shared" ref="I33:I34" si="29">ROUND(G33*(1+H33/100),2)</f>
        <v>30.68</v>
      </c>
      <c r="J33" s="385">
        <f t="shared" ref="J33:J34" si="30">ROUND(I33*F33,2)</f>
        <v>20616.96</v>
      </c>
      <c r="K33" s="94"/>
      <c r="L33" s="329"/>
      <c r="M33" s="331">
        <f t="shared" si="5"/>
        <v>16558.080000000002</v>
      </c>
      <c r="N33" s="178" t="str">
        <f>IF(G33=(U33+V33+W33),"","VERIFICAR")</f>
        <v/>
      </c>
      <c r="O33" s="182">
        <f t="shared" si="10"/>
        <v>7042</v>
      </c>
      <c r="P33" s="181" t="b">
        <f t="shared" si="11"/>
        <v>0</v>
      </c>
      <c r="Q33" s="183" t="str">
        <f t="shared" si="12"/>
        <v>7</v>
      </c>
      <c r="R33" s="183"/>
      <c r="S33" s="184" t="str">
        <f t="shared" si="13"/>
        <v>SINAPI</v>
      </c>
      <c r="T33" s="178"/>
      <c r="U33" s="185">
        <f t="shared" ref="U33:U34" si="31">IFERROR(Y33,0)</f>
        <v>0</v>
      </c>
      <c r="V33" s="185">
        <f t="shared" ref="V33:V34" si="32">IFERROR(Z33,0)</f>
        <v>24.64</v>
      </c>
      <c r="W33" s="185">
        <f t="shared" ref="W33:W34" si="33">IFERROR(AA33,0)</f>
        <v>0</v>
      </c>
      <c r="X33" s="178"/>
      <c r="Y33" s="184" t="e">
        <f>IF(Q33="P",(VLOOKUP(O33,'SICRO-P'!$A$3:$G$118,6,FALSE)),VLOOKUP(O33,SICRO!$A$4:$E$6354,5,FALSE))</f>
        <v>#N/A</v>
      </c>
      <c r="Z33" s="184">
        <f>IF(Q33="I",(VLOOKUP(O33,'SINAPI-I'!$A$1:$E$4949,5,FALSE)),VLOOKUP(O33,SINAPI!$G$7:$K$7524,5,FALSE))</f>
        <v>24.64</v>
      </c>
      <c r="AA33" s="185" t="e">
        <f>IF(Q33="I",IF(R33="MO",(ROUND(VLOOKUP(O33,'DER-ES-I'!$A$7:$F$1547,5,FALSE)*((1+$R$3)),2)),VLOOKUP(O33,'DER-ES-I'!$A$7:$F$1547,5,FALSE)),VLOOKUP(O33,'DER-ES'!$A$15:$H$1393,7,FALSE))</f>
        <v>#N/A</v>
      </c>
    </row>
    <row r="34" spans="1:27" ht="33" x14ac:dyDescent="0.25">
      <c r="A34" s="71" t="s">
        <v>177</v>
      </c>
      <c r="B34" s="75">
        <v>7043</v>
      </c>
      <c r="C34" s="75" t="s">
        <v>91</v>
      </c>
      <c r="D34" s="71" t="s">
        <v>178</v>
      </c>
      <c r="E34" s="75" t="s">
        <v>179</v>
      </c>
      <c r="F34" s="70">
        <v>25920</v>
      </c>
      <c r="G34" s="385">
        <f t="shared" si="28"/>
        <v>0.34</v>
      </c>
      <c r="H34" s="70">
        <f>$J$2*100</f>
        <v>24.52</v>
      </c>
      <c r="I34" s="385">
        <f t="shared" si="29"/>
        <v>0.42</v>
      </c>
      <c r="J34" s="385">
        <f t="shared" si="30"/>
        <v>10886.4</v>
      </c>
      <c r="K34" s="187"/>
      <c r="L34" s="328"/>
      <c r="M34" s="331">
        <f t="shared" si="5"/>
        <v>8812.7999999999993</v>
      </c>
      <c r="N34" s="178" t="str">
        <f t="shared" si="6"/>
        <v/>
      </c>
      <c r="O34" s="182">
        <f t="shared" si="10"/>
        <v>7043</v>
      </c>
      <c r="P34" s="181" t="b">
        <f t="shared" si="11"/>
        <v>0</v>
      </c>
      <c r="Q34" s="183" t="str">
        <f t="shared" si="12"/>
        <v>7</v>
      </c>
      <c r="R34" s="183"/>
      <c r="S34" s="184" t="str">
        <f t="shared" si="13"/>
        <v>SINAPI</v>
      </c>
      <c r="T34" s="178"/>
      <c r="U34" s="185">
        <f t="shared" si="31"/>
        <v>0</v>
      </c>
      <c r="V34" s="185">
        <f t="shared" si="32"/>
        <v>0.34</v>
      </c>
      <c r="W34" s="185">
        <f t="shared" si="33"/>
        <v>0</v>
      </c>
      <c r="X34" s="178"/>
      <c r="Y34" s="184" t="e">
        <f>IF(Q34="P",(VLOOKUP(O34,'SICRO-P'!$A$3:$G$118,6,FALSE)),VLOOKUP(O34,SICRO!$A$4:$E$6354,5,FALSE))</f>
        <v>#N/A</v>
      </c>
      <c r="Z34" s="184">
        <f>IF(Q34="I",(VLOOKUP(O34,'SINAPI-I'!$A$1:$E$4949,5,FALSE)),VLOOKUP(O34,SINAPI!$G$7:$K$7524,5,FALSE))</f>
        <v>0.34</v>
      </c>
      <c r="AA34" s="185" t="e">
        <f>IF(Q34="I",IF(R34="MO",(ROUND(VLOOKUP(O34,'DER-ES-I'!$A$7:$F$1547,5,FALSE)*((1+$R$3)),2)),VLOOKUP(O34,'DER-ES-I'!$A$7:$F$1547,5,FALSE)),VLOOKUP(O34,'DER-ES'!$A$15:$H$1393,7,FALSE))</f>
        <v>#N/A</v>
      </c>
    </row>
    <row r="35" spans="1:27" ht="19.5" customHeight="1" x14ac:dyDescent="0.25">
      <c r="A35" s="88" t="s">
        <v>183</v>
      </c>
      <c r="B35" s="556" t="s">
        <v>184</v>
      </c>
      <c r="C35" s="556"/>
      <c r="D35" s="556"/>
      <c r="E35" s="556"/>
      <c r="F35" s="556"/>
      <c r="G35" s="556"/>
      <c r="H35" s="556"/>
      <c r="I35" s="556"/>
      <c r="J35" s="441">
        <f>SUM(J36:J56,J57,J62,J72,J77,J83,J94)</f>
        <v>9099107.9499999993</v>
      </c>
      <c r="L35" s="328"/>
      <c r="M35" s="331"/>
      <c r="N35" s="178" t="str">
        <f t="shared" si="6"/>
        <v/>
      </c>
      <c r="O35" s="182"/>
      <c r="P35" s="181"/>
      <c r="Q35" s="183"/>
      <c r="R35" s="183"/>
      <c r="S35" s="184"/>
      <c r="T35" s="178"/>
      <c r="U35" s="185"/>
      <c r="V35" s="185"/>
      <c r="W35" s="185"/>
      <c r="X35" s="178"/>
      <c r="Y35" s="184"/>
      <c r="Z35" s="184"/>
      <c r="AA35" s="185"/>
    </row>
    <row r="36" spans="1:27" x14ac:dyDescent="0.25">
      <c r="A36" s="71" t="s">
        <v>185</v>
      </c>
      <c r="B36" s="442">
        <v>1106282</v>
      </c>
      <c r="C36" s="75" t="s">
        <v>24942</v>
      </c>
      <c r="D36" s="71" t="s">
        <v>187</v>
      </c>
      <c r="E36" s="75" t="s">
        <v>188</v>
      </c>
      <c r="F36" s="70">
        <v>509</v>
      </c>
      <c r="G36" s="385">
        <f t="shared" si="28"/>
        <v>490.13</v>
      </c>
      <c r="H36" s="70">
        <f t="shared" ref="H36:H50" si="34">$J$2*100</f>
        <v>24.52</v>
      </c>
      <c r="I36" s="385">
        <f t="shared" ref="I36:I56" si="35">ROUND(G36*(1+H36/100),2)</f>
        <v>610.30999999999995</v>
      </c>
      <c r="J36" s="385">
        <f t="shared" ref="J36:J56" si="36">ROUND(I36*F36,2)</f>
        <v>310647.78999999998</v>
      </c>
      <c r="L36" s="328"/>
      <c r="M36" s="331">
        <f t="shared" si="5"/>
        <v>249476.17</v>
      </c>
      <c r="N36" s="178" t="str">
        <f t="shared" si="6"/>
        <v/>
      </c>
      <c r="O36" s="182">
        <f t="shared" si="10"/>
        <v>1106282</v>
      </c>
      <c r="P36" s="181" t="b">
        <f t="shared" si="11"/>
        <v>0</v>
      </c>
      <c r="Q36" s="183" t="str">
        <f t="shared" si="12"/>
        <v>1</v>
      </c>
      <c r="R36" s="183"/>
      <c r="S36" s="184" t="str">
        <f t="shared" si="13"/>
        <v>SICRO</v>
      </c>
      <c r="T36" s="178"/>
      <c r="U36" s="185">
        <f t="shared" si="14"/>
        <v>490.13</v>
      </c>
      <c r="V36" s="185">
        <f t="shared" si="15"/>
        <v>0</v>
      </c>
      <c r="W36" s="185">
        <f t="shared" si="16"/>
        <v>0</v>
      </c>
      <c r="X36" s="178"/>
      <c r="Y36" s="184">
        <f>IF(Q36="P",(VLOOKUP(O36,'SICRO-P'!$A$3:$G$118,6,FALSE)),VLOOKUP(O36,SICRO!$A$4:$E$6354,5,FALSE))</f>
        <v>490.13</v>
      </c>
      <c r="Z36" s="184" t="e">
        <f>IF(Q36="I",(VLOOKUP(O36,'SINAPI-I'!$A$1:$E$4949,5,FALSE)),VLOOKUP(O36,SINAPI!$G$7:$K$7524,5,FALSE))</f>
        <v>#N/A</v>
      </c>
      <c r="AA36" s="185" t="e">
        <f>IF(Q36="I",IF(R36="MO",(ROUND(VLOOKUP(O36,'DER-ES-I'!$A$7:$F$1547,5,FALSE)*((1+$R$3)),2)),VLOOKUP(O36,'DER-ES-I'!$A$7:$F$1547,5,FALSE)),VLOOKUP(O36,'DER-ES'!$A$15:$H$1393,7,FALSE))</f>
        <v>#N/A</v>
      </c>
    </row>
    <row r="37" spans="1:27" x14ac:dyDescent="0.25">
      <c r="A37" s="71" t="s">
        <v>189</v>
      </c>
      <c r="B37" s="75">
        <v>44535</v>
      </c>
      <c r="C37" s="75" t="s">
        <v>91</v>
      </c>
      <c r="D37" s="71" t="s">
        <v>190</v>
      </c>
      <c r="E37" s="75" t="s">
        <v>191</v>
      </c>
      <c r="F37" s="70">
        <v>509</v>
      </c>
      <c r="G37" s="385">
        <f t="shared" si="28"/>
        <v>52.43</v>
      </c>
      <c r="H37" s="70">
        <f t="shared" si="34"/>
        <v>24.52</v>
      </c>
      <c r="I37" s="385">
        <f t="shared" si="35"/>
        <v>65.290000000000006</v>
      </c>
      <c r="J37" s="385">
        <f t="shared" si="36"/>
        <v>33232.61</v>
      </c>
      <c r="L37" s="328"/>
      <c r="M37" s="331">
        <f t="shared" si="5"/>
        <v>26686.87</v>
      </c>
      <c r="N37" s="178" t="str">
        <f t="shared" si="6"/>
        <v/>
      </c>
      <c r="O37" s="182">
        <f t="shared" si="10"/>
        <v>44535</v>
      </c>
      <c r="P37" s="181" t="b">
        <f t="shared" si="11"/>
        <v>0</v>
      </c>
      <c r="Q37" s="183" t="s">
        <v>27690</v>
      </c>
      <c r="R37" s="183"/>
      <c r="S37" s="184" t="str">
        <f t="shared" si="13"/>
        <v>SINAPI</v>
      </c>
      <c r="T37" s="178"/>
      <c r="U37" s="185">
        <f t="shared" si="14"/>
        <v>0</v>
      </c>
      <c r="V37" s="185">
        <f t="shared" si="15"/>
        <v>52.43</v>
      </c>
      <c r="W37" s="185">
        <f t="shared" si="16"/>
        <v>0</v>
      </c>
      <c r="X37" s="178"/>
      <c r="Y37" s="184" t="e">
        <f>IF(Q37="P",(VLOOKUP(O37,'SICRO-P'!$A$3:$G$118,6,FALSE)),VLOOKUP(O37,SICRO!$A$4:$E$6354,5,FALSE))</f>
        <v>#N/A</v>
      </c>
      <c r="Z37" s="184">
        <f>IF(Q37="I",(VLOOKUP(O37,'SINAPI-I'!$A$1:$E$4949,5,FALSE)),VLOOKUP(O37,SINAPI!$G$7:$K$7524,5,FALSE))</f>
        <v>52.43</v>
      </c>
      <c r="AA37" s="185" t="e">
        <f>IF(Q37="I",IF(R37="MO",(ROUND(VLOOKUP(O37,'DER-ES-I'!$A$7:$F$1547,5,FALSE)*((1+$R$3)),2)),VLOOKUP(O37,'DER-ES-I'!$A$7:$F$1547,5,FALSE)),VLOOKUP(O37,'DER-ES'!$A$15:$H$1393,7,FALSE))</f>
        <v>#N/A</v>
      </c>
    </row>
    <row r="38" spans="1:27" ht="16.5" x14ac:dyDescent="0.25">
      <c r="A38" s="71" t="s">
        <v>192</v>
      </c>
      <c r="B38" s="75">
        <v>92452</v>
      </c>
      <c r="C38" s="75" t="s">
        <v>91</v>
      </c>
      <c r="D38" s="71" t="s">
        <v>193</v>
      </c>
      <c r="E38" s="75" t="s">
        <v>194</v>
      </c>
      <c r="F38" s="70">
        <v>1990</v>
      </c>
      <c r="G38" s="385">
        <f t="shared" si="28"/>
        <v>198.42</v>
      </c>
      <c r="H38" s="70">
        <f t="shared" si="34"/>
        <v>24.52</v>
      </c>
      <c r="I38" s="385">
        <f t="shared" si="35"/>
        <v>247.07</v>
      </c>
      <c r="J38" s="385">
        <f t="shared" si="36"/>
        <v>491669.3</v>
      </c>
      <c r="L38" s="328"/>
      <c r="M38" s="331">
        <f t="shared" si="5"/>
        <v>394855.8</v>
      </c>
      <c r="N38" s="178" t="str">
        <f t="shared" si="6"/>
        <v/>
      </c>
      <c r="O38" s="182">
        <f t="shared" si="10"/>
        <v>92452</v>
      </c>
      <c r="P38" s="181" t="b">
        <f t="shared" si="11"/>
        <v>0</v>
      </c>
      <c r="Q38" s="183" t="str">
        <f t="shared" si="12"/>
        <v>9</v>
      </c>
      <c r="R38" s="183"/>
      <c r="S38" s="184" t="str">
        <f t="shared" si="13"/>
        <v>SINAPI</v>
      </c>
      <c r="T38" s="178"/>
      <c r="U38" s="185">
        <f t="shared" si="14"/>
        <v>0</v>
      </c>
      <c r="V38" s="185">
        <f t="shared" si="15"/>
        <v>198.42</v>
      </c>
      <c r="W38" s="185">
        <f t="shared" si="16"/>
        <v>0</v>
      </c>
      <c r="X38" s="178"/>
      <c r="Y38" s="184" t="e">
        <f>IF(Q38="P",(VLOOKUP(O38,'SICRO-P'!$A$3:$G$118,6,FALSE)),VLOOKUP(O38,SICRO!$A$4:$E$6354,5,FALSE))</f>
        <v>#N/A</v>
      </c>
      <c r="Z38" s="184">
        <f>IF(Q38="I",(VLOOKUP(O38,'SINAPI-I'!$A$1:$E$4949,5,FALSE)),VLOOKUP(O38,SINAPI!$G$7:$K$7524,5,FALSE))</f>
        <v>198.42</v>
      </c>
      <c r="AA38" s="185" t="e">
        <f>IF(Q38="I",IF(R38="MO",(ROUND(VLOOKUP(O38,'DER-ES-I'!$A$7:$F$1547,5,FALSE)*((1+$R$3)),2)),VLOOKUP(O38,'DER-ES-I'!$A$7:$F$1547,5,FALSE)),VLOOKUP(O38,'DER-ES'!$A$15:$H$1393,7,FALSE))</f>
        <v>#N/A</v>
      </c>
    </row>
    <row r="39" spans="1:27" ht="16.5" x14ac:dyDescent="0.25">
      <c r="A39" s="71" t="s">
        <v>195</v>
      </c>
      <c r="B39" s="75" t="s">
        <v>32473</v>
      </c>
      <c r="C39" s="75" t="s">
        <v>180</v>
      </c>
      <c r="D39" s="71" t="s">
        <v>32249</v>
      </c>
      <c r="E39" s="75" t="s">
        <v>150</v>
      </c>
      <c r="F39" s="70">
        <v>450.8</v>
      </c>
      <c r="G39" s="385">
        <f>'CPU S DES'!N32</f>
        <v>382.76</v>
      </c>
      <c r="H39" s="70">
        <f t="shared" si="34"/>
        <v>24.52</v>
      </c>
      <c r="I39" s="385">
        <f t="shared" si="35"/>
        <v>476.61</v>
      </c>
      <c r="J39" s="385">
        <f t="shared" si="36"/>
        <v>214855.79</v>
      </c>
      <c r="L39" s="367" t="s">
        <v>32190</v>
      </c>
      <c r="M39" s="331">
        <f t="shared" si="5"/>
        <v>172548.21</v>
      </c>
      <c r="N39" s="178" t="str">
        <f t="shared" si="6"/>
        <v>VERIFICAR</v>
      </c>
      <c r="O39" s="182" t="str">
        <f t="shared" si="10"/>
        <v>COMP-01</v>
      </c>
      <c r="P39" s="181" t="b">
        <f t="shared" si="11"/>
        <v>1</v>
      </c>
      <c r="Q39" s="183" t="str">
        <f t="shared" si="12"/>
        <v>C</v>
      </c>
      <c r="R39" s="183"/>
      <c r="S39" s="184" t="str">
        <f t="shared" si="13"/>
        <v>Composições Próprias</v>
      </c>
      <c r="T39" s="178"/>
      <c r="U39" s="185">
        <f t="shared" si="14"/>
        <v>0</v>
      </c>
      <c r="V39" s="185">
        <f t="shared" si="15"/>
        <v>0</v>
      </c>
      <c r="W39" s="185">
        <f t="shared" si="16"/>
        <v>0</v>
      </c>
      <c r="X39" s="178"/>
      <c r="Y39" s="184" t="e">
        <f>IF(Q39="P",(VLOOKUP(O39,'SICRO-P'!$A$3:$G$118,6,FALSE)),VLOOKUP(O39,SICRO!$A$4:$E$6354,5,FALSE))</f>
        <v>#N/A</v>
      </c>
      <c r="Z39" s="184" t="e">
        <f>IF(Q39="I",(VLOOKUP(O39,'SINAPI-I'!$A$1:$E$4949,5,FALSE)),VLOOKUP(O39,SINAPI!$G$7:$K$7524,5,FALSE))</f>
        <v>#N/A</v>
      </c>
      <c r="AA39" s="185" t="e">
        <f>IF(Q39="I",IF(R39="MO",(ROUND(VLOOKUP(O39,'DER-ES-I'!$A$7:$F$1547,5,FALSE)*((1+$R$3)),2)),VLOOKUP(O39,'DER-ES-I'!$A$7:$F$1547,5,FALSE)),VLOOKUP(O39,'DER-ES'!$A$15:$H$1393,7,FALSE))</f>
        <v>#N/A</v>
      </c>
    </row>
    <row r="40" spans="1:27" ht="16.5" x14ac:dyDescent="0.25">
      <c r="A40" s="71" t="s">
        <v>196</v>
      </c>
      <c r="B40" s="75">
        <v>100322</v>
      </c>
      <c r="C40" s="75" t="s">
        <v>91</v>
      </c>
      <c r="D40" s="71" t="s">
        <v>197</v>
      </c>
      <c r="E40" s="75" t="s">
        <v>191</v>
      </c>
      <c r="F40" s="70">
        <v>63</v>
      </c>
      <c r="G40" s="385">
        <f t="shared" si="28"/>
        <v>184.63</v>
      </c>
      <c r="H40" s="70">
        <f t="shared" si="34"/>
        <v>24.52</v>
      </c>
      <c r="I40" s="385">
        <f t="shared" si="35"/>
        <v>229.9</v>
      </c>
      <c r="J40" s="385">
        <f t="shared" si="36"/>
        <v>14483.7</v>
      </c>
      <c r="L40" s="328"/>
      <c r="M40" s="331">
        <f t="shared" si="5"/>
        <v>11631.69</v>
      </c>
      <c r="N40" s="178" t="str">
        <f t="shared" si="6"/>
        <v/>
      </c>
      <c r="O40" s="182">
        <f t="shared" si="10"/>
        <v>100322</v>
      </c>
      <c r="P40" s="181" t="b">
        <f t="shared" si="11"/>
        <v>0</v>
      </c>
      <c r="Q40" s="183" t="str">
        <f t="shared" si="12"/>
        <v>1</v>
      </c>
      <c r="R40" s="183"/>
      <c r="S40" s="184" t="str">
        <f t="shared" si="13"/>
        <v>SINAPI</v>
      </c>
      <c r="T40" s="178"/>
      <c r="U40" s="185">
        <f t="shared" ref="U40:U41" si="37">IFERROR(Y40,0)</f>
        <v>0</v>
      </c>
      <c r="V40" s="185">
        <f t="shared" ref="V40:V41" si="38">IFERROR(Z40,0)</f>
        <v>184.63</v>
      </c>
      <c r="W40" s="185">
        <f t="shared" ref="W40:W41" si="39">IFERROR(AA40,0)</f>
        <v>0</v>
      </c>
      <c r="X40" s="178"/>
      <c r="Y40" s="184" t="e">
        <f>IF(Q40="P",(VLOOKUP(O40,'SICRO-P'!$A$3:$G$118,6,FALSE)),VLOOKUP(O40,SICRO!$A$4:$E$6354,5,FALSE))</f>
        <v>#N/A</v>
      </c>
      <c r="Z40" s="184">
        <f>IF(Q40="I",(VLOOKUP(O40,'SINAPI-I'!$A$1:$E$4949,5,FALSE)),VLOOKUP(O40,SINAPI!$G$7:$K$7524,5,FALSE))</f>
        <v>184.63</v>
      </c>
      <c r="AA40" s="185" t="e">
        <f>IF(Q40="I",IF(R40="MO",(ROUND(VLOOKUP(O40,'DER-ES-I'!$A$7:$F$1547,5,FALSE)*((1+$R$3)),2)),VLOOKUP(O40,'DER-ES-I'!$A$7:$F$1547,5,FALSE)),VLOOKUP(O40,'DER-ES'!$A$15:$H$1393,7,FALSE))</f>
        <v>#N/A</v>
      </c>
    </row>
    <row r="41" spans="1:27" x14ac:dyDescent="0.25">
      <c r="A41" s="71" t="s">
        <v>198</v>
      </c>
      <c r="B41" s="75">
        <v>96620</v>
      </c>
      <c r="C41" s="75" t="s">
        <v>91</v>
      </c>
      <c r="D41" s="71" t="s">
        <v>199</v>
      </c>
      <c r="E41" s="75" t="s">
        <v>191</v>
      </c>
      <c r="F41" s="70">
        <v>35.56</v>
      </c>
      <c r="G41" s="385">
        <f t="shared" si="28"/>
        <v>608.24</v>
      </c>
      <c r="H41" s="70">
        <f t="shared" si="34"/>
        <v>24.52</v>
      </c>
      <c r="I41" s="385">
        <f t="shared" si="35"/>
        <v>757.38</v>
      </c>
      <c r="J41" s="385">
        <f t="shared" si="36"/>
        <v>26932.43</v>
      </c>
      <c r="L41" s="328"/>
      <c r="M41" s="331">
        <f t="shared" si="5"/>
        <v>21629.01</v>
      </c>
      <c r="N41" s="178" t="str">
        <f t="shared" si="6"/>
        <v/>
      </c>
      <c r="O41" s="182">
        <f t="shared" si="10"/>
        <v>96620</v>
      </c>
      <c r="P41" s="181" t="b">
        <f t="shared" si="11"/>
        <v>0</v>
      </c>
      <c r="Q41" s="183" t="str">
        <f t="shared" si="12"/>
        <v>9</v>
      </c>
      <c r="R41" s="183"/>
      <c r="S41" s="184" t="str">
        <f t="shared" si="13"/>
        <v>SINAPI</v>
      </c>
      <c r="T41" s="178"/>
      <c r="U41" s="185">
        <f t="shared" si="37"/>
        <v>0</v>
      </c>
      <c r="V41" s="185">
        <f t="shared" si="38"/>
        <v>608.24</v>
      </c>
      <c r="W41" s="185">
        <f t="shared" si="39"/>
        <v>0</v>
      </c>
      <c r="X41" s="178"/>
      <c r="Y41" s="184" t="e">
        <f>IF(Q41="P",(VLOOKUP(O41,'SICRO-P'!$A$3:$G$118,6,FALSE)),VLOOKUP(O41,SICRO!$A$4:$E$6354,5,FALSE))</f>
        <v>#N/A</v>
      </c>
      <c r="Z41" s="184">
        <f>IF(Q41="I",(VLOOKUP(O41,'SINAPI-I'!$A$1:$E$4949,5,FALSE)),VLOOKUP(O41,SINAPI!$G$7:$K$7524,5,FALSE))</f>
        <v>608.24</v>
      </c>
      <c r="AA41" s="185" t="e">
        <f>IF(Q41="I",IF(R41="MO",(ROUND(VLOOKUP(O41,'DER-ES-I'!$A$7:$F$1547,5,FALSE)*((1+$R$3)),2)),VLOOKUP(O41,'DER-ES-I'!$A$7:$F$1547,5,FALSE)),VLOOKUP(O41,'DER-ES'!$A$15:$H$1393,7,FALSE))</f>
        <v>#N/A</v>
      </c>
    </row>
    <row r="42" spans="1:27" ht="15.75" customHeight="1" x14ac:dyDescent="0.25">
      <c r="A42" s="71" t="s">
        <v>200</v>
      </c>
      <c r="B42" s="75">
        <v>407820</v>
      </c>
      <c r="C42" s="75" t="s">
        <v>24942</v>
      </c>
      <c r="D42" s="71" t="s">
        <v>202</v>
      </c>
      <c r="E42" s="75" t="s">
        <v>203</v>
      </c>
      <c r="F42" s="70">
        <v>625</v>
      </c>
      <c r="G42" s="385">
        <f t="shared" si="28"/>
        <v>13.23</v>
      </c>
      <c r="H42" s="70">
        <f t="shared" si="34"/>
        <v>24.52</v>
      </c>
      <c r="I42" s="385">
        <f t="shared" si="35"/>
        <v>16.47</v>
      </c>
      <c r="J42" s="385">
        <f t="shared" si="36"/>
        <v>10293.75</v>
      </c>
      <c r="L42" s="328"/>
      <c r="M42" s="331">
        <f t="shared" si="5"/>
        <v>8268.75</v>
      </c>
      <c r="N42" s="178" t="str">
        <f t="shared" si="6"/>
        <v/>
      </c>
      <c r="O42" s="182">
        <f t="shared" si="10"/>
        <v>407820</v>
      </c>
      <c r="P42" s="181" t="b">
        <f t="shared" si="11"/>
        <v>0</v>
      </c>
      <c r="Q42" s="183" t="str">
        <f t="shared" si="12"/>
        <v>4</v>
      </c>
      <c r="R42" s="183"/>
      <c r="S42" s="184" t="str">
        <f t="shared" si="13"/>
        <v>SICRO</v>
      </c>
      <c r="T42" s="178"/>
      <c r="U42" s="185">
        <f t="shared" si="14"/>
        <v>13.23</v>
      </c>
      <c r="V42" s="185">
        <f t="shared" si="15"/>
        <v>0</v>
      </c>
      <c r="W42" s="185">
        <f t="shared" si="16"/>
        <v>0</v>
      </c>
      <c r="X42" s="178"/>
      <c r="Y42" s="184">
        <f>IF(Q42="P",(VLOOKUP(O42,'SICRO-P'!$A$3:$G$118,6,FALSE)),VLOOKUP(O42,SICRO!$A$4:$E$6354,5,FALSE))</f>
        <v>13.23</v>
      </c>
      <c r="Z42" s="184" t="e">
        <f>IF(Q42="I",(VLOOKUP(O42,'SINAPI-I'!$A$1:$E$4949,5,FALSE)),VLOOKUP(O42,SINAPI!$G$7:$K$7524,5,FALSE))</f>
        <v>#N/A</v>
      </c>
      <c r="AA42" s="185" t="e">
        <f>IF(Q42="I",IF(R42="MO",(ROUND(VLOOKUP(O42,'DER-ES-I'!$A$7:$F$1547,5,FALSE)*((1+$R$3)),2)),VLOOKUP(O42,'DER-ES-I'!$A$7:$F$1547,5,FALSE)),VLOOKUP(O42,'DER-ES'!$A$15:$H$1393,7,FALSE))</f>
        <v>#N/A</v>
      </c>
    </row>
    <row r="43" spans="1:27" ht="15.75" customHeight="1" x14ac:dyDescent="0.25">
      <c r="A43" s="71" t="s">
        <v>204</v>
      </c>
      <c r="B43" s="75">
        <v>407819</v>
      </c>
      <c r="C43" s="75" t="s">
        <v>24942</v>
      </c>
      <c r="D43" s="71" t="s">
        <v>206</v>
      </c>
      <c r="E43" s="75" t="s">
        <v>203</v>
      </c>
      <c r="F43" s="70">
        <v>45908</v>
      </c>
      <c r="G43" s="385">
        <f t="shared" si="28"/>
        <v>12.6</v>
      </c>
      <c r="H43" s="70">
        <f t="shared" si="34"/>
        <v>24.52</v>
      </c>
      <c r="I43" s="385">
        <f t="shared" si="35"/>
        <v>15.69</v>
      </c>
      <c r="J43" s="385">
        <f t="shared" si="36"/>
        <v>720296.52</v>
      </c>
      <c r="L43" s="328"/>
      <c r="M43" s="331">
        <f t="shared" si="5"/>
        <v>578440.80000000005</v>
      </c>
      <c r="N43" s="178" t="str">
        <f t="shared" si="6"/>
        <v/>
      </c>
      <c r="O43" s="182">
        <f t="shared" si="10"/>
        <v>407819</v>
      </c>
      <c r="P43" s="181" t="b">
        <f t="shared" si="11"/>
        <v>0</v>
      </c>
      <c r="Q43" s="183" t="str">
        <f t="shared" si="12"/>
        <v>4</v>
      </c>
      <c r="R43" s="183"/>
      <c r="S43" s="184" t="str">
        <f t="shared" si="13"/>
        <v>SICRO</v>
      </c>
      <c r="T43" s="178"/>
      <c r="U43" s="185">
        <f t="shared" si="14"/>
        <v>12.6</v>
      </c>
      <c r="V43" s="185">
        <f t="shared" si="15"/>
        <v>0</v>
      </c>
      <c r="W43" s="185">
        <f t="shared" si="16"/>
        <v>0</v>
      </c>
      <c r="X43" s="178"/>
      <c r="Y43" s="184">
        <f>IF(Q43="P",(VLOOKUP(O43,'SICRO-P'!$A$3:$G$118,6,FALSE)),VLOOKUP(O43,SICRO!$A$4:$E$6354,5,FALSE))</f>
        <v>12.6</v>
      </c>
      <c r="Z43" s="184" t="e">
        <f>IF(Q43="I",(VLOOKUP(O43,'SINAPI-I'!$A$1:$E$4949,5,FALSE)),VLOOKUP(O43,SINAPI!$G$7:$K$7524,5,FALSE))</f>
        <v>#N/A</v>
      </c>
      <c r="AA43" s="185" t="e">
        <f>IF(Q43="I",IF(R43="MO",(ROUND(VLOOKUP(O43,'DER-ES-I'!$A$7:$F$1547,5,FALSE)*((1+$R$3)),2)),VLOOKUP(O43,'DER-ES-I'!$A$7:$F$1547,5,FALSE)),VLOOKUP(O43,'DER-ES'!$A$15:$H$1393,7,FALSE))</f>
        <v>#N/A</v>
      </c>
    </row>
    <row r="44" spans="1:27" ht="16.5" x14ac:dyDescent="0.25">
      <c r="A44" s="71" t="s">
        <v>207</v>
      </c>
      <c r="B44" s="75">
        <v>90087</v>
      </c>
      <c r="C44" s="75" t="s">
        <v>91</v>
      </c>
      <c r="D44" s="71" t="s">
        <v>208</v>
      </c>
      <c r="E44" s="75" t="s">
        <v>191</v>
      </c>
      <c r="F44" s="70">
        <v>5669.45</v>
      </c>
      <c r="G44" s="385">
        <f t="shared" si="28"/>
        <v>9.52</v>
      </c>
      <c r="H44" s="70">
        <f t="shared" si="34"/>
        <v>24.52</v>
      </c>
      <c r="I44" s="385">
        <f t="shared" si="35"/>
        <v>11.85</v>
      </c>
      <c r="J44" s="385">
        <f t="shared" si="36"/>
        <v>67182.98</v>
      </c>
      <c r="L44" s="328"/>
      <c r="M44" s="331">
        <f t="shared" si="5"/>
        <v>53973.16</v>
      </c>
      <c r="N44" s="178" t="str">
        <f t="shared" si="6"/>
        <v/>
      </c>
      <c r="O44" s="182">
        <f t="shared" si="10"/>
        <v>90087</v>
      </c>
      <c r="P44" s="181" t="b">
        <f t="shared" si="11"/>
        <v>0</v>
      </c>
      <c r="Q44" s="183" t="str">
        <f t="shared" si="12"/>
        <v>9</v>
      </c>
      <c r="R44" s="183"/>
      <c r="S44" s="184" t="str">
        <f t="shared" si="13"/>
        <v>SINAPI</v>
      </c>
      <c r="T44" s="178"/>
      <c r="U44" s="185">
        <f t="shared" si="14"/>
        <v>0</v>
      </c>
      <c r="V44" s="185">
        <f t="shared" si="15"/>
        <v>9.52</v>
      </c>
      <c r="W44" s="185">
        <f t="shared" si="16"/>
        <v>0</v>
      </c>
      <c r="X44" s="178"/>
      <c r="Y44" s="184" t="e">
        <f>IF(Q44="P",(VLOOKUP(O44,'SICRO-P'!$A$3:$G$118,6,FALSE)),VLOOKUP(O44,SICRO!$A$4:$E$6354,5,FALSE))</f>
        <v>#N/A</v>
      </c>
      <c r="Z44" s="184">
        <f>IF(Q44="I",(VLOOKUP(O44,'SINAPI-I'!$A$1:$E$4949,5,FALSE)),VLOOKUP(O44,SINAPI!$G$7:$K$7524,5,FALSE))</f>
        <v>9.52</v>
      </c>
      <c r="AA44" s="185" t="e">
        <f>IF(Q44="I",IF(R44="MO",(ROUND(VLOOKUP(O44,'DER-ES-I'!$A$7:$F$1547,5,FALSE)*((1+$R$3)),2)),VLOOKUP(O44,'DER-ES-I'!$A$7:$F$1547,5,FALSE)),VLOOKUP(O44,'DER-ES'!$A$15:$H$1393,7,FALSE))</f>
        <v>#N/A</v>
      </c>
    </row>
    <row r="45" spans="1:27" ht="15.75" customHeight="1" x14ac:dyDescent="0.25">
      <c r="A45" s="71" t="s">
        <v>209</v>
      </c>
      <c r="B45" s="440">
        <v>40303</v>
      </c>
      <c r="C45" s="75" t="s">
        <v>92</v>
      </c>
      <c r="D45" s="71" t="s">
        <v>210</v>
      </c>
      <c r="E45" s="75" t="s">
        <v>191</v>
      </c>
      <c r="F45" s="70">
        <v>1583.89</v>
      </c>
      <c r="G45" s="385">
        <f>56.85/1.2332</f>
        <v>46.1</v>
      </c>
      <c r="H45" s="70">
        <f t="shared" si="34"/>
        <v>24.52</v>
      </c>
      <c r="I45" s="385">
        <f t="shared" si="35"/>
        <v>57.4</v>
      </c>
      <c r="J45" s="385">
        <f t="shared" si="36"/>
        <v>90915.29</v>
      </c>
      <c r="L45" s="367" t="s">
        <v>37890</v>
      </c>
      <c r="M45" s="331">
        <f t="shared" si="5"/>
        <v>73017.33</v>
      </c>
      <c r="N45" s="178" t="str">
        <f t="shared" si="6"/>
        <v>VERIFICAR</v>
      </c>
      <c r="O45" s="182">
        <f t="shared" si="10"/>
        <v>40303</v>
      </c>
      <c r="P45" s="181" t="b">
        <f t="shared" si="11"/>
        <v>0</v>
      </c>
      <c r="Q45" s="183" t="str">
        <f t="shared" si="12"/>
        <v>4</v>
      </c>
      <c r="R45" s="183"/>
      <c r="S45" s="184" t="str">
        <f t="shared" si="13"/>
        <v>DER-ES</v>
      </c>
      <c r="T45" s="178"/>
      <c r="U45" s="185">
        <f t="shared" si="14"/>
        <v>0</v>
      </c>
      <c r="V45" s="185">
        <f t="shared" si="15"/>
        <v>0</v>
      </c>
      <c r="W45" s="185">
        <f t="shared" si="16"/>
        <v>0</v>
      </c>
      <c r="X45" s="178"/>
      <c r="Y45" s="184" t="e">
        <f>IF(Q45="P",(VLOOKUP(O45,'SICRO-P'!$A$3:$G$118,6,FALSE)),VLOOKUP(O45,SICRO!$A$4:$E$6354,5,FALSE))</f>
        <v>#N/A</v>
      </c>
      <c r="Z45" s="184" t="e">
        <f>IF(Q45="I",(VLOOKUP(O45,'SINAPI-I'!$A$1:$E$4949,5,FALSE)),VLOOKUP(O45,SINAPI!$G$7:$K$7524,5,FALSE))</f>
        <v>#N/A</v>
      </c>
      <c r="AA45" s="185" t="e">
        <f>IF(Q45="I",IF(R45="MO",(ROUND(VLOOKUP(O45,'DER-ES-I'!$A$7:$F$1547,5,FALSE)*((1+$R$3)),2)),VLOOKUP(O45,'DER-ES-I'!$A$7:$F$1547,5,FALSE)),VLOOKUP(O45,'DER-ES'!$A$15:$H$1393,7,FALSE))</f>
        <v>#N/A</v>
      </c>
    </row>
    <row r="46" spans="1:27" ht="15.75" customHeight="1" x14ac:dyDescent="0.25">
      <c r="A46" s="71" t="s">
        <v>211</v>
      </c>
      <c r="B46" s="75">
        <v>94333</v>
      </c>
      <c r="C46" s="75" t="s">
        <v>91</v>
      </c>
      <c r="D46" s="71" t="s">
        <v>212</v>
      </c>
      <c r="E46" s="75" t="s">
        <v>191</v>
      </c>
      <c r="F46" s="70">
        <v>764.58</v>
      </c>
      <c r="G46" s="385">
        <f t="shared" si="28"/>
        <v>66.64</v>
      </c>
      <c r="H46" s="70">
        <f t="shared" si="34"/>
        <v>24.52</v>
      </c>
      <c r="I46" s="385">
        <f t="shared" si="35"/>
        <v>82.98</v>
      </c>
      <c r="J46" s="385">
        <f t="shared" si="36"/>
        <v>63444.85</v>
      </c>
      <c r="L46" s="328"/>
      <c r="M46" s="331">
        <f t="shared" si="5"/>
        <v>50951.61</v>
      </c>
      <c r="N46" s="178" t="str">
        <f t="shared" si="6"/>
        <v/>
      </c>
      <c r="O46" s="182">
        <f t="shared" si="10"/>
        <v>94333</v>
      </c>
      <c r="P46" s="181" t="b">
        <f t="shared" si="11"/>
        <v>0</v>
      </c>
      <c r="Q46" s="183" t="str">
        <f t="shared" si="12"/>
        <v>9</v>
      </c>
      <c r="R46" s="183"/>
      <c r="S46" s="184" t="str">
        <f t="shared" si="13"/>
        <v>SINAPI</v>
      </c>
      <c r="T46" s="178"/>
      <c r="U46" s="185">
        <f t="shared" si="14"/>
        <v>0</v>
      </c>
      <c r="V46" s="185">
        <f t="shared" si="15"/>
        <v>66.64</v>
      </c>
      <c r="W46" s="185">
        <f t="shared" si="16"/>
        <v>0</v>
      </c>
      <c r="X46" s="178"/>
      <c r="Y46" s="184" t="e">
        <f>IF(Q46="P",(VLOOKUP(O46,'SICRO-P'!$A$3:$G$118,6,FALSE)),VLOOKUP(O46,SICRO!$A$4:$E$6354,5,FALSE))</f>
        <v>#N/A</v>
      </c>
      <c r="Z46" s="184">
        <f>IF(Q46="I",(VLOOKUP(O46,'SINAPI-I'!$A$1:$E$4949,5,FALSE)),VLOOKUP(O46,SINAPI!$G$7:$K$7524,5,FALSE))</f>
        <v>66.64</v>
      </c>
      <c r="AA46" s="185" t="e">
        <f>IF(Q46="I",IF(R46="MO",(ROUND(VLOOKUP(O46,'DER-ES-I'!$A$7:$F$1547,5,FALSE)*((1+$R$3)),2)),VLOOKUP(O46,'DER-ES-I'!$A$7:$F$1547,5,FALSE)),VLOOKUP(O46,'DER-ES'!$A$15:$H$1393,7,FALSE))</f>
        <v>#N/A</v>
      </c>
    </row>
    <row r="47" spans="1:27" ht="16.5" x14ac:dyDescent="0.25">
      <c r="A47" s="71" t="s">
        <v>213</v>
      </c>
      <c r="B47" s="75">
        <v>1332</v>
      </c>
      <c r="C47" s="75" t="s">
        <v>91</v>
      </c>
      <c r="D47" s="71" t="s">
        <v>32193</v>
      </c>
      <c r="E47" s="75" t="s">
        <v>214</v>
      </c>
      <c r="F47" s="70">
        <v>1923.16</v>
      </c>
      <c r="G47" s="385">
        <f t="shared" si="28"/>
        <v>10.6</v>
      </c>
      <c r="H47" s="70">
        <f t="shared" si="34"/>
        <v>24.52</v>
      </c>
      <c r="I47" s="385">
        <f t="shared" si="35"/>
        <v>13.2</v>
      </c>
      <c r="J47" s="385">
        <f t="shared" si="36"/>
        <v>25385.71</v>
      </c>
      <c r="L47" s="328"/>
      <c r="M47" s="331">
        <f t="shared" si="5"/>
        <v>20385.5</v>
      </c>
      <c r="N47" s="178" t="str">
        <f t="shared" si="6"/>
        <v/>
      </c>
      <c r="O47" s="182">
        <f t="shared" si="10"/>
        <v>1332</v>
      </c>
      <c r="P47" s="181" t="b">
        <f t="shared" si="11"/>
        <v>0</v>
      </c>
      <c r="Q47" s="183" t="s">
        <v>27690</v>
      </c>
      <c r="R47" s="183"/>
      <c r="S47" s="184" t="str">
        <f t="shared" si="13"/>
        <v>SINAPI</v>
      </c>
      <c r="T47" s="178"/>
      <c r="U47" s="185">
        <f t="shared" si="14"/>
        <v>0</v>
      </c>
      <c r="V47" s="185">
        <f t="shared" si="15"/>
        <v>10.6</v>
      </c>
      <c r="W47" s="185">
        <f t="shared" si="16"/>
        <v>0</v>
      </c>
      <c r="X47" s="178"/>
      <c r="Y47" s="184" t="e">
        <f>IF(Q47="P",(VLOOKUP(O47,'SICRO-P'!$A$3:$G$118,6,FALSE)),VLOOKUP(O47,SICRO!$A$4:$E$6354,5,FALSE))</f>
        <v>#N/A</v>
      </c>
      <c r="Z47" s="184">
        <f>IF(Q47="I",(VLOOKUP(O47,'SINAPI-I'!$A$1:$E$4949,5,FALSE)),VLOOKUP(O47,SINAPI!$G$7:$K$7524,5,FALSE))</f>
        <v>10.6</v>
      </c>
      <c r="AA47" s="185" t="e">
        <f>IF(Q47="I",IF(R47="MO",(ROUND(VLOOKUP(O47,'DER-ES-I'!$A$7:$F$1547,5,FALSE)*((1+$R$3)),2)),VLOOKUP(O47,'DER-ES-I'!$A$7:$F$1547,5,FALSE)),VLOOKUP(O47,'DER-ES'!$A$15:$H$1393,7,FALSE))</f>
        <v>#N/A</v>
      </c>
    </row>
    <row r="48" spans="1:27" ht="16.5" x14ac:dyDescent="0.25">
      <c r="A48" s="71" t="s">
        <v>215</v>
      </c>
      <c r="B48" s="75">
        <v>100716</v>
      </c>
      <c r="C48" s="75" t="s">
        <v>91</v>
      </c>
      <c r="D48" s="71" t="s">
        <v>38199</v>
      </c>
      <c r="E48" s="75" t="str">
        <f>IF(C48="SINAPI",VLOOKUP(B48,SINAPI!$G$7:$K$7524,3,FALSE),IF(C48="DER-ES",VLOOKUP(B48,'DER-ES'!$A$15:$H$1393,5,FALSE),VLOOKUP(B48,SICRO!$A$4:$E$6354,4,FALSE)))</f>
        <v>M2</v>
      </c>
      <c r="F48" s="70">
        <f>22.05*2</f>
        <v>44.1</v>
      </c>
      <c r="G48" s="385">
        <f>IF(C48="SINAPI",VLOOKUP(B48,SINAPI!$G$7:$K$7524,5,FALSE),IF(C48="DER-ES",VLOOKUP(B48,'DER-ES'!$A$15:$H$1393,7,FALSE),VLOOKUP(B48,SICRO!$A$4:$E$6354,5,FALSE)))</f>
        <v>27.67</v>
      </c>
      <c r="H48" s="70">
        <f t="shared" si="34"/>
        <v>24.52</v>
      </c>
      <c r="I48" s="385">
        <f t="shared" ref="I48:I50" si="40">ROUND(G48*(1+H48/100),2)</f>
        <v>34.450000000000003</v>
      </c>
      <c r="J48" s="385">
        <f t="shared" ref="J48:J50" si="41">ROUND(I48*F48,2)</f>
        <v>1519.25</v>
      </c>
      <c r="L48" s="328"/>
      <c r="M48" s="331">
        <f t="shared" si="5"/>
        <v>1220.25</v>
      </c>
      <c r="N48" s="178" t="str">
        <f>IF(G48=(U48+V48+W48),"","VERIFICAR")</f>
        <v/>
      </c>
      <c r="O48" s="182">
        <f t="shared" si="10"/>
        <v>100716</v>
      </c>
      <c r="P48" s="181" t="b">
        <f t="shared" si="11"/>
        <v>0</v>
      </c>
      <c r="Q48" s="183"/>
      <c r="R48" s="183"/>
      <c r="S48" s="184" t="str">
        <f t="shared" si="13"/>
        <v>SINAPI</v>
      </c>
      <c r="T48" s="178"/>
      <c r="U48" s="185">
        <f t="shared" si="14"/>
        <v>0</v>
      </c>
      <c r="V48" s="185">
        <f t="shared" si="15"/>
        <v>27.67</v>
      </c>
      <c r="W48" s="185">
        <f t="shared" si="16"/>
        <v>0</v>
      </c>
      <c r="X48" s="178"/>
      <c r="Y48" s="184" t="e">
        <f>IF(Q48="P",(VLOOKUP(O48,'SICRO-P'!$A$3:$G$118,6,FALSE)),VLOOKUP(O48,SICRO!$A$4:$E$6354,5,FALSE))</f>
        <v>#N/A</v>
      </c>
      <c r="Z48" s="184">
        <f>IF(Q48="I",(VLOOKUP(O48,'SINAPI-I'!$A$1:$E$4949,5,FALSE)),VLOOKUP(O48,SINAPI!$G$7:$K$7524,5,FALSE))</f>
        <v>27.67</v>
      </c>
      <c r="AA48" s="185" t="e">
        <f>IF(Q48="I",IF(R48="MO",(ROUND(VLOOKUP(O48,'DER-ES-I'!$A$7:$F$1547,5,FALSE)*((1+$R$3)),2)),VLOOKUP(O48,'DER-ES-I'!$A$7:$F$1547,5,FALSE)),VLOOKUP(O48,'DER-ES'!$A$15:$H$1393,7,FALSE))</f>
        <v>#N/A</v>
      </c>
    </row>
    <row r="49" spans="1:27" ht="16.5" x14ac:dyDescent="0.25">
      <c r="A49" s="71" t="s">
        <v>218</v>
      </c>
      <c r="B49" s="75">
        <v>100728</v>
      </c>
      <c r="C49" s="75" t="s">
        <v>91</v>
      </c>
      <c r="D49" s="71" t="s">
        <v>38200</v>
      </c>
      <c r="E49" s="75" t="str">
        <f>IF(C49="SINAPI",VLOOKUP(B49,SINAPI!$G$7:$K$7524,3,FALSE),IF(C49="DER-ES",VLOOKUP(B49,'DER-ES'!$A$15:$H$1393,5,FALSE),VLOOKUP(B49,SICRO!$A$4:$E$6354,4,FALSE)))</f>
        <v>M2</v>
      </c>
      <c r="F49" s="70">
        <f t="shared" ref="F49:F50" si="42">22.05*2</f>
        <v>44.1</v>
      </c>
      <c r="G49" s="385">
        <f>IF(C49="SINAPI",VLOOKUP(B49,SINAPI!$G$7:$K$7524,5,FALSE),IF(C49="DER-ES",VLOOKUP(B49,'DER-ES'!$A$15:$H$1393,7,FALSE),VLOOKUP(B49,SICRO!$A$4:$E$6354,5,FALSE)))</f>
        <v>24.95</v>
      </c>
      <c r="H49" s="70">
        <f t="shared" si="34"/>
        <v>24.52</v>
      </c>
      <c r="I49" s="385">
        <f t="shared" si="40"/>
        <v>31.07</v>
      </c>
      <c r="J49" s="385">
        <f t="shared" si="41"/>
        <v>1370.19</v>
      </c>
      <c r="L49" s="328"/>
      <c r="M49" s="331">
        <f t="shared" si="5"/>
        <v>1100.3</v>
      </c>
      <c r="N49" s="178" t="str">
        <f t="shared" si="6"/>
        <v/>
      </c>
      <c r="O49" s="182">
        <f t="shared" si="10"/>
        <v>100728</v>
      </c>
      <c r="P49" s="181" t="b">
        <f t="shared" si="11"/>
        <v>0</v>
      </c>
      <c r="Q49" s="183"/>
      <c r="R49" s="183"/>
      <c r="S49" s="184" t="str">
        <f t="shared" si="13"/>
        <v>SINAPI</v>
      </c>
      <c r="T49" s="178"/>
      <c r="U49" s="185">
        <f t="shared" si="14"/>
        <v>0</v>
      </c>
      <c r="V49" s="185">
        <f t="shared" si="15"/>
        <v>24.95</v>
      </c>
      <c r="W49" s="185">
        <f t="shared" si="16"/>
        <v>0</v>
      </c>
      <c r="X49" s="178"/>
      <c r="Y49" s="184" t="e">
        <f>IF(Q49="P",(VLOOKUP(O49,'SICRO-P'!$A$3:$G$118,6,FALSE)),VLOOKUP(O49,SICRO!$A$4:$E$6354,5,FALSE))</f>
        <v>#N/A</v>
      </c>
      <c r="Z49" s="184">
        <f>IF(Q49="I",(VLOOKUP(O49,'SINAPI-I'!$A$1:$E$4949,5,FALSE)),VLOOKUP(O49,SINAPI!$G$7:$K$7524,5,FALSE))</f>
        <v>24.95</v>
      </c>
      <c r="AA49" s="185" t="e">
        <f>IF(Q49="I",IF(R49="MO",(ROUND(VLOOKUP(O49,'DER-ES-I'!$A$7:$F$1547,5,FALSE)*((1+$R$3)),2)),VLOOKUP(O49,'DER-ES-I'!$A$7:$F$1547,5,FALSE)),VLOOKUP(O49,'DER-ES'!$A$15:$H$1393,7,FALSE))</f>
        <v>#N/A</v>
      </c>
    </row>
    <row r="50" spans="1:27" ht="16.5" x14ac:dyDescent="0.25">
      <c r="A50" s="71" t="s">
        <v>222</v>
      </c>
      <c r="B50" s="75">
        <v>100730</v>
      </c>
      <c r="C50" s="75" t="s">
        <v>91</v>
      </c>
      <c r="D50" s="71" t="s">
        <v>38201</v>
      </c>
      <c r="E50" s="75" t="str">
        <f>IF(C50="SINAPI",VLOOKUP(B50,SINAPI!$G$7:$K$7524,3,FALSE),IF(C50="DER-ES",VLOOKUP(B50,'DER-ES'!$A$15:$H$1393,5,FALSE),VLOOKUP(B50,SICRO!$A$4:$E$6354,4,FALSE)))</f>
        <v>M2</v>
      </c>
      <c r="F50" s="70">
        <f t="shared" si="42"/>
        <v>44.1</v>
      </c>
      <c r="G50" s="385">
        <f>IF(C50="SINAPI",VLOOKUP(B50,SINAPI!$G$7:$K$7524,5,FALSE),IF(C50="DER-ES",VLOOKUP(B50,'DER-ES'!$A$15:$H$1393,7,FALSE),VLOOKUP(B50,SICRO!$A$4:$E$6354,5,FALSE)))</f>
        <v>24.51</v>
      </c>
      <c r="H50" s="70">
        <f t="shared" si="34"/>
        <v>24.52</v>
      </c>
      <c r="I50" s="385">
        <f t="shared" si="40"/>
        <v>30.52</v>
      </c>
      <c r="J50" s="385">
        <f t="shared" si="41"/>
        <v>1345.93</v>
      </c>
      <c r="L50" s="328"/>
      <c r="M50" s="331">
        <f t="shared" si="5"/>
        <v>1080.8900000000001</v>
      </c>
      <c r="N50" s="178" t="str">
        <f t="shared" si="6"/>
        <v/>
      </c>
      <c r="O50" s="182">
        <f t="shared" si="10"/>
        <v>100730</v>
      </c>
      <c r="P50" s="181" t="b">
        <f t="shared" si="11"/>
        <v>0</v>
      </c>
      <c r="Q50" s="183"/>
      <c r="R50" s="183"/>
      <c r="S50" s="184" t="str">
        <f t="shared" si="13"/>
        <v>SINAPI</v>
      </c>
      <c r="T50" s="178"/>
      <c r="U50" s="185">
        <f t="shared" si="14"/>
        <v>0</v>
      </c>
      <c r="V50" s="185">
        <f t="shared" si="15"/>
        <v>24.51</v>
      </c>
      <c r="W50" s="185">
        <f t="shared" si="16"/>
        <v>0</v>
      </c>
      <c r="X50" s="178"/>
      <c r="Y50" s="184" t="e">
        <f>IF(Q50="P",(VLOOKUP(O50,'SICRO-P'!$A$3:$G$118,6,FALSE)),VLOOKUP(O50,SICRO!$A$4:$E$6354,5,FALSE))</f>
        <v>#N/A</v>
      </c>
      <c r="Z50" s="184">
        <f>IF(Q50="I",(VLOOKUP(O50,'SINAPI-I'!$A$1:$E$4949,5,FALSE)),VLOOKUP(O50,SINAPI!$G$7:$K$7524,5,FALSE))</f>
        <v>24.51</v>
      </c>
      <c r="AA50" s="185" t="e">
        <f>IF(Q50="I",IF(R50="MO",(ROUND(VLOOKUP(O50,'DER-ES-I'!$A$7:$F$1547,5,FALSE)*((1+$R$3)),2)),VLOOKUP(O50,'DER-ES-I'!$A$7:$F$1547,5,FALSE)),VLOOKUP(O50,'DER-ES'!$A$15:$H$1393,7,FALSE))</f>
        <v>#N/A</v>
      </c>
    </row>
    <row r="51" spans="1:27" ht="15.75" customHeight="1" x14ac:dyDescent="0.25">
      <c r="A51" s="71" t="s">
        <v>224</v>
      </c>
      <c r="B51" s="75" t="s">
        <v>32474</v>
      </c>
      <c r="C51" s="75" t="s">
        <v>180</v>
      </c>
      <c r="D51" s="71" t="s">
        <v>216</v>
      </c>
      <c r="E51" s="75" t="s">
        <v>217</v>
      </c>
      <c r="F51" s="70">
        <v>4248.9799999999996</v>
      </c>
      <c r="G51" s="385">
        <f>'CPU S DES'!N40</f>
        <v>102.32</v>
      </c>
      <c r="H51" s="70">
        <f>$J$4*100</f>
        <v>14.02</v>
      </c>
      <c r="I51" s="385">
        <f t="shared" si="35"/>
        <v>116.67</v>
      </c>
      <c r="J51" s="385">
        <f t="shared" si="36"/>
        <v>495728.5</v>
      </c>
      <c r="K51" s="141"/>
      <c r="L51" s="367" t="s">
        <v>32190</v>
      </c>
      <c r="M51" s="331">
        <f t="shared" si="5"/>
        <v>434755.63</v>
      </c>
      <c r="N51" s="178" t="str">
        <f t="shared" si="6"/>
        <v>VERIFICAR</v>
      </c>
      <c r="O51" s="182" t="str">
        <f t="shared" si="10"/>
        <v>COMP-02</v>
      </c>
      <c r="P51" s="181" t="b">
        <f t="shared" si="11"/>
        <v>1</v>
      </c>
      <c r="Q51" s="183" t="str">
        <f t="shared" si="12"/>
        <v>C</v>
      </c>
      <c r="R51" s="183"/>
      <c r="S51" s="184" t="str">
        <f t="shared" si="13"/>
        <v>Composições Próprias</v>
      </c>
      <c r="T51" s="178"/>
      <c r="U51" s="185">
        <f t="shared" si="14"/>
        <v>0</v>
      </c>
      <c r="V51" s="185">
        <f t="shared" si="15"/>
        <v>0</v>
      </c>
      <c r="W51" s="185">
        <f t="shared" si="16"/>
        <v>0</v>
      </c>
      <c r="X51" s="178"/>
      <c r="Y51" s="184" t="e">
        <f>IF(Q51="P",(VLOOKUP(O51,'SICRO-P'!$A$3:$G$118,6,FALSE)),VLOOKUP(O51,SICRO!$A$4:$E$6354,5,FALSE))</f>
        <v>#N/A</v>
      </c>
      <c r="Z51" s="184" t="e">
        <f>IF(Q51="I",(VLOOKUP(O51,'SINAPI-I'!$A$1:$E$4949,5,FALSE)),VLOOKUP(O51,SINAPI!$G$7:$K$7524,5,FALSE))</f>
        <v>#N/A</v>
      </c>
      <c r="AA51" s="185" t="e">
        <f>IF(Q51="I",IF(R51="MO",(ROUND(VLOOKUP(O51,'DER-ES-I'!$A$7:$F$1547,5,FALSE)*((1+$R$3)),2)),VLOOKUP(O51,'DER-ES-I'!$A$7:$F$1547,5,FALSE)),VLOOKUP(O51,'DER-ES'!$A$15:$H$1393,7,FALSE))</f>
        <v>#N/A</v>
      </c>
    </row>
    <row r="52" spans="1:27" ht="15.75" customHeight="1" x14ac:dyDescent="0.25">
      <c r="A52" s="71" t="s">
        <v>227</v>
      </c>
      <c r="B52" s="75" t="s">
        <v>32475</v>
      </c>
      <c r="C52" s="75" t="s">
        <v>180</v>
      </c>
      <c r="D52" s="71" t="s">
        <v>38149</v>
      </c>
      <c r="E52" s="75" t="s">
        <v>217</v>
      </c>
      <c r="F52" s="70">
        <v>1062.25</v>
      </c>
      <c r="G52" s="385">
        <f>'CPU S DES'!N48</f>
        <v>40</v>
      </c>
      <c r="H52" s="70">
        <f>$J$4*100</f>
        <v>14.02</v>
      </c>
      <c r="I52" s="385">
        <f t="shared" ref="I52" si="43">ROUND(G52*(1+H52/100),2)</f>
        <v>45.61</v>
      </c>
      <c r="J52" s="385">
        <f t="shared" ref="J52" si="44">ROUND(I52*F52,2)</f>
        <v>48449.22</v>
      </c>
      <c r="K52" s="141"/>
      <c r="L52" s="367" t="s">
        <v>32190</v>
      </c>
      <c r="M52" s="331">
        <f t="shared" ref="M52" si="45">ROUND(G52*F52,2)</f>
        <v>42490</v>
      </c>
      <c r="N52" s="178" t="str">
        <f t="shared" ref="N52" si="46">IF(G52=(U52+V52+W52),"","VERIFICAR")</f>
        <v>VERIFICAR</v>
      </c>
      <c r="O52" s="182" t="str">
        <f t="shared" ref="O52" si="47">IF(AND(P52=TRUE,Q52="I"),VALUE(RIGHT(B52,LEN(B52)-1)),B52)</f>
        <v>COMP-03</v>
      </c>
      <c r="P52" s="181" t="b">
        <f t="shared" ref="P52" si="48">ISTEXT(B52)</f>
        <v>1</v>
      </c>
      <c r="Q52" s="183" t="str">
        <f t="shared" ref="Q52" si="49">LEFT(B52,1)</f>
        <v>C</v>
      </c>
      <c r="R52" s="183"/>
      <c r="S52" s="184" t="str">
        <f t="shared" ref="S52" si="50">C52</f>
        <v>Composições Próprias</v>
      </c>
      <c r="T52" s="178"/>
      <c r="U52" s="185">
        <f t="shared" ref="U52" si="51">IFERROR(Y52,0)</f>
        <v>0</v>
      </c>
      <c r="V52" s="185">
        <f t="shared" ref="V52" si="52">IFERROR(Z52,0)</f>
        <v>0</v>
      </c>
      <c r="W52" s="185">
        <f t="shared" ref="W52" si="53">IFERROR(AA52,0)</f>
        <v>0</v>
      </c>
      <c r="X52" s="178"/>
      <c r="Y52" s="184" t="e">
        <f>IF(Q52="P",(VLOOKUP(O52,'SICRO-P'!$A$3:$G$118,6,FALSE)),VLOOKUP(O52,SICRO!$A$4:$E$6354,5,FALSE))</f>
        <v>#N/A</v>
      </c>
      <c r="Z52" s="184" t="e">
        <f>IF(Q52="I",(VLOOKUP(O52,'SINAPI-I'!$A$1:$E$4949,5,FALSE)),VLOOKUP(O52,SINAPI!$G$7:$K$7524,5,FALSE))</f>
        <v>#N/A</v>
      </c>
      <c r="AA52" s="185" t="e">
        <f>IF(Q52="I",IF(R52="MO",(ROUND(VLOOKUP(O52,'DER-ES-I'!$A$7:$F$1547,5,FALSE)*((1+$R$3)),2)),VLOOKUP(O52,'DER-ES-I'!$A$7:$F$1547,5,FALSE)),VLOOKUP(O52,'DER-ES'!$A$15:$H$1393,7,FALSE))</f>
        <v>#N/A</v>
      </c>
    </row>
    <row r="53" spans="1:27" ht="15.75" customHeight="1" x14ac:dyDescent="0.25">
      <c r="A53" s="71" t="s">
        <v>229</v>
      </c>
      <c r="B53" s="75">
        <v>5914351</v>
      </c>
      <c r="C53" s="75" t="s">
        <v>24942</v>
      </c>
      <c r="D53" s="71" t="str">
        <f>IF(C53="SINAPI",VLOOKUP(B53,SINAPI!$G$7:$K$7524,2,FALSE),IF(C53="DER-ES",VLOOKUP(B53,'DER-ES'!$A$15:$H$1393,4,FALSE),VLOOKUP(B53,SICRO!$A$4:$E$6354,3,FALSE)))</f>
        <v>Carga, manobra e descarga de agregados ou solos em caminhão basculante de 14 m³ - carga com carregadeira de 3,40 m³ e descarga livre</v>
      </c>
      <c r="E53" s="75" t="str">
        <f>IF(C53="SINAPI",VLOOKUP(B53,SINAPI!$G$7:$K$7524,3,FALSE),IF(C53="DER-ES",VLOOKUP(B53,'DER-ES'!$A$15:$H$1393,5,FALSE),VLOOKUP(B53,SICRO!$A$4:$E$6354,4,FALSE)))</f>
        <v>t</v>
      </c>
      <c r="F53" s="70">
        <f>F51+F52</f>
        <v>5311.23</v>
      </c>
      <c r="G53" s="385">
        <f t="shared" ref="G53:G55" si="54">IF(S53="SINAPI",V53,IF(S53="DER-ES",W53,U53))</f>
        <v>2.5</v>
      </c>
      <c r="H53" s="70">
        <f>$J$2*100</f>
        <v>24.52</v>
      </c>
      <c r="I53" s="385">
        <f t="shared" ref="I53" si="55">ROUND(G53*(1+H53/100),2)</f>
        <v>3.11</v>
      </c>
      <c r="J53" s="385">
        <f t="shared" ref="J53" si="56">ROUND(I53*F53,2)</f>
        <v>16517.93</v>
      </c>
      <c r="K53" s="141"/>
      <c r="L53" s="367"/>
      <c r="M53" s="331">
        <f t="shared" ref="M53" si="57">ROUND(G53*F53,2)</f>
        <v>13278.08</v>
      </c>
      <c r="N53" s="178" t="str">
        <f t="shared" ref="N53" si="58">IF(G53=(U53+V53+W53),"","VERIFICAR")</f>
        <v/>
      </c>
      <c r="O53" s="182">
        <f t="shared" ref="O53" si="59">IF(AND(P53=TRUE,Q53="I"),VALUE(RIGHT(B53,LEN(B53)-1)),B53)</f>
        <v>5914351</v>
      </c>
      <c r="P53" s="181" t="b">
        <f t="shared" ref="P53" si="60">ISTEXT(B53)</f>
        <v>0</v>
      </c>
      <c r="Q53" s="183" t="str">
        <f t="shared" ref="Q53" si="61">LEFT(B53,1)</f>
        <v>5</v>
      </c>
      <c r="R53" s="183"/>
      <c r="S53" s="184" t="str">
        <f t="shared" ref="S53" si="62">C53</f>
        <v>SICRO</v>
      </c>
      <c r="T53" s="178"/>
      <c r="U53" s="185">
        <f t="shared" ref="U53" si="63">IFERROR(Y53,0)</f>
        <v>2.5</v>
      </c>
      <c r="V53" s="185">
        <f t="shared" ref="V53" si="64">IFERROR(Z53,0)</f>
        <v>0</v>
      </c>
      <c r="W53" s="185">
        <f t="shared" ref="W53" si="65">IFERROR(AA53,0)</f>
        <v>0</v>
      </c>
      <c r="X53" s="178"/>
      <c r="Y53" s="184">
        <f>IF(Q53="P",(VLOOKUP(O53,'SICRO-P'!$A$3:$G$118,6,FALSE)),VLOOKUP(O53,SICRO!$A$4:$E$6354,5,FALSE))</f>
        <v>2.5</v>
      </c>
      <c r="Z53" s="184" t="e">
        <f>IF(Q53="I",(VLOOKUP(O53,'SINAPI-I'!$A$1:$E$4949,5,FALSE)),VLOOKUP(O53,SINAPI!$G$7:$K$7524,5,FALSE))</f>
        <v>#N/A</v>
      </c>
      <c r="AA53" s="185" t="e">
        <f>IF(Q53="I",IF(R53="MO",(ROUND(VLOOKUP(O53,'DER-ES-I'!$A$7:$F$1547,5,FALSE)*((1+$R$3)),2)),VLOOKUP(O53,'DER-ES-I'!$A$7:$F$1547,5,FALSE)),VLOOKUP(O53,'DER-ES'!$A$15:$H$1393,7,FALSE))</f>
        <v>#N/A</v>
      </c>
    </row>
    <row r="54" spans="1:27" ht="15.75" customHeight="1" x14ac:dyDescent="0.25">
      <c r="A54" s="71" t="s">
        <v>232</v>
      </c>
      <c r="B54" s="75">
        <v>5914336</v>
      </c>
      <c r="C54" s="75" t="s">
        <v>24942</v>
      </c>
      <c r="D54" s="71" t="s">
        <v>220</v>
      </c>
      <c r="E54" s="75" t="str">
        <f>IF(C54="SINAPI",VLOOKUP(B54,SINAPI!$G$7:$K$7524,3,FALSE),IF(C54="DER-ES",VLOOKUP(B54,'DER-ES'!$A$15:$H$1393,5,FALSE),VLOOKUP(B54,SICRO!$A$4:$E$6354,4,FALSE)))</f>
        <v>tkm</v>
      </c>
      <c r="F54" s="70">
        <v>58954.65</v>
      </c>
      <c r="G54" s="385">
        <f t="shared" si="54"/>
        <v>0.75</v>
      </c>
      <c r="H54" s="70">
        <f>$J$2*100</f>
        <v>24.52</v>
      </c>
      <c r="I54" s="385">
        <f t="shared" si="35"/>
        <v>0.93</v>
      </c>
      <c r="J54" s="385">
        <f t="shared" si="36"/>
        <v>54827.82</v>
      </c>
      <c r="L54" s="328"/>
      <c r="M54" s="331">
        <f t="shared" si="5"/>
        <v>44215.99</v>
      </c>
      <c r="N54" s="178" t="str">
        <f t="shared" si="6"/>
        <v/>
      </c>
      <c r="O54" s="182">
        <f t="shared" si="10"/>
        <v>5914336</v>
      </c>
      <c r="P54" s="181" t="b">
        <f t="shared" si="11"/>
        <v>0</v>
      </c>
      <c r="Q54" s="183" t="str">
        <f t="shared" si="12"/>
        <v>5</v>
      </c>
      <c r="R54" s="183"/>
      <c r="S54" s="184" t="str">
        <f t="shared" si="13"/>
        <v>SICRO</v>
      </c>
      <c r="T54" s="178"/>
      <c r="U54" s="185">
        <f t="shared" si="14"/>
        <v>0.75</v>
      </c>
      <c r="V54" s="185">
        <f t="shared" si="15"/>
        <v>0</v>
      </c>
      <c r="W54" s="185">
        <f t="shared" si="16"/>
        <v>0</v>
      </c>
      <c r="X54" s="178"/>
      <c r="Y54" s="184">
        <f>IF(Q54="P",(VLOOKUP(O54,'SICRO-P'!$A$3:$G$118,6,FALSE)),VLOOKUP(O54,SICRO!$A$4:$E$6354,5,FALSE))</f>
        <v>0.75</v>
      </c>
      <c r="Z54" s="184" t="e">
        <f>IF(Q54="I",(VLOOKUP(O54,'SINAPI-I'!$A$1:$E$4949,5,FALSE)),VLOOKUP(O54,SINAPI!$G$7:$K$7524,5,FALSE))</f>
        <v>#N/A</v>
      </c>
      <c r="AA54" s="185" t="e">
        <f>IF(Q54="I",IF(R54="MO",(ROUND(VLOOKUP(O54,'DER-ES-I'!$A$7:$F$1547,5,FALSE)*((1+$R$3)),2)),VLOOKUP(O54,'DER-ES-I'!$A$7:$F$1547,5,FALSE)),VLOOKUP(O54,'DER-ES'!$A$15:$H$1393,7,FALSE))</f>
        <v>#N/A</v>
      </c>
    </row>
    <row r="55" spans="1:27" ht="33" x14ac:dyDescent="0.25">
      <c r="A55" s="71" t="s">
        <v>248</v>
      </c>
      <c r="B55" s="75">
        <v>4085</v>
      </c>
      <c r="C55" s="75" t="s">
        <v>91</v>
      </c>
      <c r="D55" s="71" t="s">
        <v>225</v>
      </c>
      <c r="E55" s="75" t="s">
        <v>226</v>
      </c>
      <c r="F55" s="70">
        <v>20160</v>
      </c>
      <c r="G55" s="385">
        <f t="shared" si="54"/>
        <v>4</v>
      </c>
      <c r="H55" s="70">
        <f>$J$2*100</f>
        <v>24.52</v>
      </c>
      <c r="I55" s="385">
        <f t="shared" si="35"/>
        <v>4.9800000000000004</v>
      </c>
      <c r="J55" s="385">
        <f t="shared" si="36"/>
        <v>100396.8</v>
      </c>
      <c r="L55" s="328"/>
      <c r="M55" s="331">
        <f t="shared" si="5"/>
        <v>80640</v>
      </c>
      <c r="N55" s="178" t="str">
        <f t="shared" si="6"/>
        <v/>
      </c>
      <c r="O55" s="182">
        <f t="shared" si="10"/>
        <v>4085</v>
      </c>
      <c r="P55" s="181" t="b">
        <f t="shared" si="11"/>
        <v>0</v>
      </c>
      <c r="Q55" s="183" t="s">
        <v>27690</v>
      </c>
      <c r="R55" s="183"/>
      <c r="S55" s="184" t="str">
        <f t="shared" si="13"/>
        <v>SINAPI</v>
      </c>
      <c r="T55" s="178"/>
      <c r="U55" s="185">
        <f t="shared" si="14"/>
        <v>0</v>
      </c>
      <c r="V55" s="185">
        <f t="shared" si="15"/>
        <v>4</v>
      </c>
      <c r="W55" s="185">
        <f t="shared" si="16"/>
        <v>0</v>
      </c>
      <c r="X55" s="178"/>
      <c r="Y55" s="184" t="e">
        <f>IF(Q55="P",(VLOOKUP(O55,'SICRO-P'!$A$3:$G$118,6,FALSE)),VLOOKUP(O55,SICRO!$A$4:$E$6354,5,FALSE))</f>
        <v>#N/A</v>
      </c>
      <c r="Z55" s="184">
        <f>IF(Q55="I",(VLOOKUP(O55,'SINAPI-I'!$A$1:$E$4949,5,FALSE)),VLOOKUP(O55,SINAPI!$G$7:$K$7524,5,FALSE))</f>
        <v>4</v>
      </c>
      <c r="AA55" s="185" t="e">
        <f>IF(Q55="I",IF(R55="MO",(ROUND(VLOOKUP(O55,'DER-ES-I'!$A$7:$F$1547,5,FALSE)*((1+$R$3)),2)),VLOOKUP(O55,'DER-ES-I'!$A$7:$F$1547,5,FALSE)),VLOOKUP(O55,'DER-ES'!$A$15:$H$1393,7,FALSE))</f>
        <v>#N/A</v>
      </c>
    </row>
    <row r="56" spans="1:27" ht="16.5" x14ac:dyDescent="0.25">
      <c r="A56" s="71" t="s">
        <v>32188</v>
      </c>
      <c r="B56" s="75" t="s">
        <v>32476</v>
      </c>
      <c r="C56" s="75" t="s">
        <v>180</v>
      </c>
      <c r="D56" s="71" t="s">
        <v>38140</v>
      </c>
      <c r="E56" s="75" t="s">
        <v>228</v>
      </c>
      <c r="F56" s="70">
        <v>72</v>
      </c>
      <c r="G56" s="385">
        <f>'CPU S DES'!N56</f>
        <v>3374.03</v>
      </c>
      <c r="H56" s="70">
        <f>$J$2*100</f>
        <v>24.52</v>
      </c>
      <c r="I56" s="385">
        <f t="shared" si="35"/>
        <v>4201.34</v>
      </c>
      <c r="J56" s="385">
        <f t="shared" si="36"/>
        <v>302496.48</v>
      </c>
      <c r="L56" s="367" t="s">
        <v>32190</v>
      </c>
      <c r="M56" s="331">
        <f t="shared" si="5"/>
        <v>242930.16</v>
      </c>
      <c r="N56" s="178" t="str">
        <f t="shared" si="6"/>
        <v>VERIFICAR</v>
      </c>
      <c r="O56" s="182" t="str">
        <f t="shared" si="10"/>
        <v>COMP-04</v>
      </c>
      <c r="P56" s="181" t="b">
        <f t="shared" si="11"/>
        <v>1</v>
      </c>
      <c r="Q56" s="183" t="str">
        <f t="shared" si="12"/>
        <v>C</v>
      </c>
      <c r="R56" s="183"/>
      <c r="S56" s="184" t="str">
        <f t="shared" si="13"/>
        <v>Composições Próprias</v>
      </c>
      <c r="T56" s="178"/>
      <c r="U56" s="185">
        <f t="shared" si="14"/>
        <v>0</v>
      </c>
      <c r="V56" s="185">
        <f t="shared" si="15"/>
        <v>0</v>
      </c>
      <c r="W56" s="185">
        <f t="shared" si="16"/>
        <v>0</v>
      </c>
      <c r="X56" s="178"/>
      <c r="Y56" s="184" t="e">
        <f>IF(Q56="P",(VLOOKUP(O56,'SICRO-P'!$A$3:$G$118,6,FALSE)),VLOOKUP(O56,SICRO!$A$4:$E$6354,5,FALSE))</f>
        <v>#N/A</v>
      </c>
      <c r="Z56" s="184" t="e">
        <f>IF(Q56="I",(VLOOKUP(O56,'SINAPI-I'!$A$1:$E$4949,5,FALSE)),VLOOKUP(O56,SINAPI!$G$7:$K$7524,5,FALSE))</f>
        <v>#N/A</v>
      </c>
      <c r="AA56" s="185" t="e">
        <f>IF(Q56="I",IF(R56="MO",(ROUND(VLOOKUP(O56,'DER-ES-I'!$A$7:$F$1547,5,FALSE)*((1+$R$3)),2)),VLOOKUP(O56,'DER-ES-I'!$A$7:$F$1547,5,FALSE)),VLOOKUP(O56,'DER-ES'!$A$15:$H$1393,7,FALSE))</f>
        <v>#N/A</v>
      </c>
    </row>
    <row r="57" spans="1:27" ht="19.5" customHeight="1" x14ac:dyDescent="0.25">
      <c r="A57" s="88" t="s">
        <v>32224</v>
      </c>
      <c r="B57" s="556" t="s">
        <v>230</v>
      </c>
      <c r="C57" s="556"/>
      <c r="D57" s="556"/>
      <c r="E57" s="556"/>
      <c r="F57" s="556"/>
      <c r="G57" s="556"/>
      <c r="H57" s="556"/>
      <c r="I57" s="556"/>
      <c r="J57" s="441">
        <f>SUM(J58:J61)</f>
        <v>100204.96</v>
      </c>
      <c r="L57" s="328"/>
      <c r="M57" s="331"/>
      <c r="N57" s="178" t="str">
        <f t="shared" si="6"/>
        <v/>
      </c>
      <c r="O57" s="182"/>
      <c r="P57" s="181"/>
      <c r="Q57" s="183"/>
      <c r="R57" s="183"/>
      <c r="S57" s="184"/>
      <c r="T57" s="178"/>
      <c r="U57" s="185"/>
      <c r="V57" s="185"/>
      <c r="W57" s="185"/>
      <c r="X57" s="178"/>
      <c r="Y57" s="184"/>
      <c r="Z57" s="184"/>
      <c r="AA57" s="185"/>
    </row>
    <row r="58" spans="1:27" ht="15.75" customHeight="1" x14ac:dyDescent="0.25">
      <c r="A58" s="71" t="s">
        <v>32226</v>
      </c>
      <c r="B58" s="75">
        <v>407819</v>
      </c>
      <c r="C58" s="75" t="s">
        <v>24942</v>
      </c>
      <c r="D58" s="71" t="s">
        <v>206</v>
      </c>
      <c r="E58" s="75" t="s">
        <v>203</v>
      </c>
      <c r="F58" s="70">
        <v>4077</v>
      </c>
      <c r="G58" s="385">
        <f>IF(S58="SINAPI",V58,IF(S58="DER-ES",W58,U58))</f>
        <v>12.6</v>
      </c>
      <c r="H58" s="70">
        <f>$J$2*100</f>
        <v>24.52</v>
      </c>
      <c r="I58" s="385">
        <f>ROUND(G58*(1+H58/100),2)</f>
        <v>15.69</v>
      </c>
      <c r="J58" s="385">
        <f>ROUND(I58*F58,2)</f>
        <v>63968.13</v>
      </c>
      <c r="L58" s="330"/>
      <c r="M58" s="331">
        <f>ROUND(G58*F58,2)</f>
        <v>51370.2</v>
      </c>
      <c r="N58" s="178" t="str">
        <f>IF(G58=(U58+V58+W58),"","VERIFICAR")</f>
        <v/>
      </c>
      <c r="O58" s="182">
        <f>IF(AND(P58=TRUE,Q58="I"),VALUE(RIGHT(B58,LEN(B58)-1)),B58)</f>
        <v>407819</v>
      </c>
      <c r="P58" s="181" t="b">
        <f>ISTEXT(B58)</f>
        <v>0</v>
      </c>
      <c r="Q58" s="183" t="str">
        <f>LEFT(B58,1)</f>
        <v>4</v>
      </c>
      <c r="R58" s="183"/>
      <c r="S58" s="184" t="str">
        <f>C58</f>
        <v>SICRO</v>
      </c>
      <c r="T58" s="178"/>
      <c r="U58" s="185">
        <f t="shared" ref="U58:W60" si="66">IFERROR(Y58,0)</f>
        <v>12.6</v>
      </c>
      <c r="V58" s="185">
        <f t="shared" si="66"/>
        <v>0</v>
      </c>
      <c r="W58" s="185">
        <f t="shared" si="66"/>
        <v>0</v>
      </c>
      <c r="X58" s="178"/>
      <c r="Y58" s="184">
        <f>IF(Q58="P",(VLOOKUP(O58,'SICRO-P'!$A$3:$G$118,6,FALSE)),VLOOKUP(O58,SICRO!$A$4:$E$6354,5,FALSE))</f>
        <v>12.6</v>
      </c>
      <c r="Z58" s="184" t="e">
        <f>IF(Q58="I",(VLOOKUP(O58,'SINAPI-I'!$A$1:$E$4949,5,FALSE)),VLOOKUP(O58,SINAPI!$G$7:$K$7524,5,FALSE))</f>
        <v>#N/A</v>
      </c>
      <c r="AA58" s="185" t="e">
        <f>IF(Q58="I",IF(R58="MO",(ROUND(VLOOKUP(O58,'DER-ES-I'!$A$7:$F$1547,5,FALSE)*((1+$R$3)),2)),VLOOKUP(O58,'DER-ES-I'!$A$7:$F$1547,5,FALSE)),VLOOKUP(O58,'DER-ES'!$A$15:$H$1393,7,FALSE))</f>
        <v>#N/A</v>
      </c>
    </row>
    <row r="59" spans="1:27" ht="15.75" customHeight="1" x14ac:dyDescent="0.25">
      <c r="A59" s="71" t="s">
        <v>32227</v>
      </c>
      <c r="B59" s="75">
        <v>1106282</v>
      </c>
      <c r="C59" s="75" t="s">
        <v>24942</v>
      </c>
      <c r="D59" s="71" t="s">
        <v>187</v>
      </c>
      <c r="E59" s="75" t="s">
        <v>188</v>
      </c>
      <c r="F59" s="70">
        <v>29.5</v>
      </c>
      <c r="G59" s="385">
        <f>IF(S59="SINAPI",V59,IF(S59="DER-ES",W59,U59))</f>
        <v>490.13</v>
      </c>
      <c r="H59" s="70">
        <f>$J$2*100</f>
        <v>24.52</v>
      </c>
      <c r="I59" s="385">
        <f>ROUND(G59*(1+H59/100),2)</f>
        <v>610.30999999999995</v>
      </c>
      <c r="J59" s="385">
        <f>ROUND(I59*F59,2)</f>
        <v>18004.150000000001</v>
      </c>
      <c r="L59" s="328"/>
      <c r="M59" s="331">
        <f>ROUND(G59*F59,2)</f>
        <v>14458.84</v>
      </c>
      <c r="N59" s="178" t="str">
        <f>IF(G59=(U59+V59+W59),"","VERIFICAR")</f>
        <v/>
      </c>
      <c r="O59" s="182">
        <f>IF(AND(P59=TRUE,Q59="I"),VALUE(RIGHT(B59,LEN(B59)-1)),B59)</f>
        <v>1106282</v>
      </c>
      <c r="P59" s="181" t="b">
        <f>ISTEXT(B59)</f>
        <v>0</v>
      </c>
      <c r="Q59" s="183" t="str">
        <f>LEFT(B59,1)</f>
        <v>1</v>
      </c>
      <c r="R59" s="183"/>
      <c r="S59" s="184" t="str">
        <f>C59</f>
        <v>SICRO</v>
      </c>
      <c r="T59" s="178"/>
      <c r="U59" s="185">
        <f t="shared" si="66"/>
        <v>490.13</v>
      </c>
      <c r="V59" s="185">
        <f t="shared" si="66"/>
        <v>0</v>
      </c>
      <c r="W59" s="185">
        <f t="shared" si="66"/>
        <v>0</v>
      </c>
      <c r="X59" s="178"/>
      <c r="Y59" s="184">
        <f>IF(Q59="P",(VLOOKUP(O59,'SICRO-P'!$A$3:$G$118,6,FALSE)),VLOOKUP(O59,SICRO!$A$4:$E$6354,5,FALSE))</f>
        <v>490.13</v>
      </c>
      <c r="Z59" s="184" t="e">
        <f>IF(Q59="I",(VLOOKUP(O59,'SINAPI-I'!$A$1:$E$4949,5,FALSE)),VLOOKUP(O59,SINAPI!$G$7:$K$7524,5,FALSE))</f>
        <v>#N/A</v>
      </c>
      <c r="AA59" s="185" t="e">
        <f>IF(Q59="I",IF(R59="MO",(ROUND(VLOOKUP(O59,'DER-ES-I'!$A$7:$F$1547,5,FALSE)*((1+$R$3)),2)),VLOOKUP(O59,'DER-ES-I'!$A$7:$F$1547,5,FALSE)),VLOOKUP(O59,'DER-ES'!$A$15:$H$1393,7,FALSE))</f>
        <v>#N/A</v>
      </c>
    </row>
    <row r="60" spans="1:27" ht="15.75" customHeight="1" x14ac:dyDescent="0.25">
      <c r="A60" s="71" t="s">
        <v>32228</v>
      </c>
      <c r="B60" s="75">
        <v>44535</v>
      </c>
      <c r="C60" s="75" t="s">
        <v>91</v>
      </c>
      <c r="D60" s="71" t="s">
        <v>190</v>
      </c>
      <c r="E60" s="75" t="s">
        <v>191</v>
      </c>
      <c r="F60" s="70">
        <v>29.5</v>
      </c>
      <c r="G60" s="385">
        <f>IF(S60="SINAPI",V60,IF(S60="DER-ES",W60,U60))</f>
        <v>52.43</v>
      </c>
      <c r="H60" s="70">
        <f>$J$2*100</f>
        <v>24.52</v>
      </c>
      <c r="I60" s="385">
        <f>ROUND(G60*(1+H60/100),2)</f>
        <v>65.290000000000006</v>
      </c>
      <c r="J60" s="385">
        <f>ROUND(I60*F60,2)</f>
        <v>1926.06</v>
      </c>
      <c r="L60" s="328"/>
      <c r="M60" s="331">
        <f>ROUND(G60*F60,2)</f>
        <v>1546.69</v>
      </c>
      <c r="N60" s="178" t="str">
        <f>IF(G60=(U60+V60+W60),"","VERIFICAR")</f>
        <v/>
      </c>
      <c r="O60" s="182">
        <f>IF(AND(P60=TRUE,Q60="I"),VALUE(RIGHT(B60,LEN(B60)-1)),B60)</f>
        <v>44535</v>
      </c>
      <c r="P60" s="181" t="b">
        <f>ISTEXT(B60)</f>
        <v>0</v>
      </c>
      <c r="Q60" s="183" t="s">
        <v>27690</v>
      </c>
      <c r="R60" s="183"/>
      <c r="S60" s="184" t="str">
        <f>C60</f>
        <v>SINAPI</v>
      </c>
      <c r="T60" s="178"/>
      <c r="U60" s="185">
        <f t="shared" si="66"/>
        <v>0</v>
      </c>
      <c r="V60" s="185">
        <f t="shared" si="66"/>
        <v>52.43</v>
      </c>
      <c r="W60" s="185">
        <f t="shared" si="66"/>
        <v>0</v>
      </c>
      <c r="X60" s="178"/>
      <c r="Y60" s="184" t="e">
        <f>IF(Q60="P",(VLOOKUP(O60,'SICRO-P'!$A$3:$G$118,6,FALSE)),VLOOKUP(O60,SICRO!$A$4:$E$6354,5,FALSE))</f>
        <v>#N/A</v>
      </c>
      <c r="Z60" s="184">
        <f>IF(Q60="I",(VLOOKUP(O60,'SINAPI-I'!$A$1:$E$4949,5,FALSE)),VLOOKUP(O60,SINAPI!$G$7:$K$7524,5,FALSE))</f>
        <v>52.43</v>
      </c>
      <c r="AA60" s="185" t="e">
        <f>IF(Q60="I",IF(R60="MO",(ROUND(VLOOKUP(O60,'DER-ES-I'!$A$7:$F$1547,5,FALSE)*((1+$R$3)),2)),VLOOKUP(O60,'DER-ES-I'!$A$7:$F$1547,5,FALSE)),VLOOKUP(O60,'DER-ES'!$A$15:$H$1393,7,FALSE))</f>
        <v>#N/A</v>
      </c>
    </row>
    <row r="61" spans="1:27" ht="24.75" x14ac:dyDescent="0.25">
      <c r="A61" s="71" t="s">
        <v>32229</v>
      </c>
      <c r="B61" s="75">
        <v>92452</v>
      </c>
      <c r="C61" s="75" t="s">
        <v>91</v>
      </c>
      <c r="D61" s="71" t="s">
        <v>231</v>
      </c>
      <c r="E61" s="75" t="s">
        <v>194</v>
      </c>
      <c r="F61" s="70">
        <v>66</v>
      </c>
      <c r="G61" s="385">
        <f t="shared" ref="G61:G92" si="67">IF(S61="SINAPI",V61,IF(S61="DER-ES",W61,U61))</f>
        <v>198.42</v>
      </c>
      <c r="H61" s="70">
        <f>$J$2*100</f>
        <v>24.52</v>
      </c>
      <c r="I61" s="385">
        <f t="shared" ref="I61" si="68">ROUND(G61*(1+H61/100),2)</f>
        <v>247.07</v>
      </c>
      <c r="J61" s="385">
        <f t="shared" ref="J61" si="69">ROUND(I61*F61,2)</f>
        <v>16306.62</v>
      </c>
      <c r="L61" s="328"/>
      <c r="M61" s="331">
        <f t="shared" si="5"/>
        <v>13095.72</v>
      </c>
      <c r="N61" s="178" t="str">
        <f t="shared" si="6"/>
        <v/>
      </c>
      <c r="O61" s="182">
        <f t="shared" si="10"/>
        <v>92452</v>
      </c>
      <c r="P61" s="181" t="b">
        <f t="shared" si="11"/>
        <v>0</v>
      </c>
      <c r="Q61" s="183" t="str">
        <f t="shared" si="12"/>
        <v>9</v>
      </c>
      <c r="R61" s="183"/>
      <c r="S61" s="184" t="str">
        <f t="shared" si="13"/>
        <v>SINAPI</v>
      </c>
      <c r="T61" s="178"/>
      <c r="U61" s="185">
        <f t="shared" si="14"/>
        <v>0</v>
      </c>
      <c r="V61" s="185">
        <f t="shared" si="15"/>
        <v>198.42</v>
      </c>
      <c r="W61" s="185">
        <f t="shared" si="16"/>
        <v>0</v>
      </c>
      <c r="X61" s="178"/>
      <c r="Y61" s="184" t="e">
        <f>IF(Q61="P",(VLOOKUP(O61,'SICRO-P'!$A$3:$G$118,6,FALSE)),VLOOKUP(O61,SICRO!$A$4:$E$6354,5,FALSE))</f>
        <v>#N/A</v>
      </c>
      <c r="Z61" s="184">
        <f>IF(Q61="I",(VLOOKUP(O61,'SINAPI-I'!$A$1:$E$4949,5,FALSE)),VLOOKUP(O61,SINAPI!$G$7:$K$7524,5,FALSE))</f>
        <v>198.42</v>
      </c>
      <c r="AA61" s="185" t="e">
        <f>IF(Q61="I",IF(R61="MO",(ROUND(VLOOKUP(O61,'DER-ES-I'!$A$7:$F$1547,5,FALSE)*((1+$R$3)),2)),VLOOKUP(O61,'DER-ES-I'!$A$7:$F$1547,5,FALSE)),VLOOKUP(O61,'DER-ES'!$A$15:$H$1393,7,FALSE))</f>
        <v>#N/A</v>
      </c>
    </row>
    <row r="62" spans="1:27" ht="19.5" customHeight="1" x14ac:dyDescent="0.25">
      <c r="A62" s="88" t="s">
        <v>32225</v>
      </c>
      <c r="B62" s="556" t="s">
        <v>233</v>
      </c>
      <c r="C62" s="556"/>
      <c r="D62" s="556"/>
      <c r="E62" s="556"/>
      <c r="F62" s="556"/>
      <c r="G62" s="556"/>
      <c r="H62" s="556"/>
      <c r="I62" s="556"/>
      <c r="J62" s="441">
        <f>SUM(J63:J71)</f>
        <v>4841706.74</v>
      </c>
      <c r="L62" s="328"/>
      <c r="M62" s="331"/>
      <c r="N62" s="178" t="str">
        <f t="shared" si="6"/>
        <v/>
      </c>
      <c r="O62" s="182"/>
      <c r="P62" s="181"/>
      <c r="Q62" s="183"/>
      <c r="R62" s="183"/>
      <c r="S62" s="184"/>
      <c r="T62" s="178"/>
      <c r="U62" s="185"/>
      <c r="V62" s="185"/>
      <c r="W62" s="185"/>
      <c r="X62" s="178"/>
      <c r="Y62" s="184"/>
      <c r="Z62" s="184"/>
      <c r="AA62" s="185"/>
    </row>
    <row r="63" spans="1:27" ht="19.5" customHeight="1" x14ac:dyDescent="0.25">
      <c r="A63" s="71" t="s">
        <v>32230</v>
      </c>
      <c r="B63" s="75">
        <v>2306066</v>
      </c>
      <c r="C63" s="75" t="s">
        <v>24942</v>
      </c>
      <c r="D63" s="71" t="s">
        <v>235</v>
      </c>
      <c r="E63" s="75" t="s">
        <v>138</v>
      </c>
      <c r="F63" s="70">
        <v>3700</v>
      </c>
      <c r="G63" s="385">
        <f t="shared" si="67"/>
        <v>222.87</v>
      </c>
      <c r="H63" s="70">
        <f t="shared" ref="H63:H71" si="70">$J$2*100</f>
        <v>24.52</v>
      </c>
      <c r="I63" s="385">
        <f t="shared" ref="I63:I71" si="71">ROUND(G63*(1+H63/100),2)</f>
        <v>277.52</v>
      </c>
      <c r="J63" s="385">
        <f t="shared" ref="J63:J71" si="72">ROUND(I63*F63,2)</f>
        <v>1026824</v>
      </c>
      <c r="L63" s="328"/>
      <c r="M63" s="331">
        <f t="shared" si="5"/>
        <v>824619</v>
      </c>
      <c r="N63" s="178" t="str">
        <f t="shared" si="6"/>
        <v/>
      </c>
      <c r="O63" s="182">
        <f t="shared" si="10"/>
        <v>2306066</v>
      </c>
      <c r="P63" s="181" t="b">
        <f t="shared" si="11"/>
        <v>0</v>
      </c>
      <c r="Q63" s="183" t="str">
        <f t="shared" si="12"/>
        <v>2</v>
      </c>
      <c r="R63" s="183"/>
      <c r="S63" s="184" t="str">
        <f t="shared" si="13"/>
        <v>SICRO</v>
      </c>
      <c r="T63" s="178"/>
      <c r="U63" s="185">
        <f t="shared" si="14"/>
        <v>222.87</v>
      </c>
      <c r="V63" s="185">
        <f t="shared" si="15"/>
        <v>0</v>
      </c>
      <c r="W63" s="185">
        <f t="shared" si="16"/>
        <v>0</v>
      </c>
      <c r="X63" s="178"/>
      <c r="Y63" s="184">
        <f>IF(Q63="P",(VLOOKUP(O63,'SICRO-P'!$A$3:$G$118,6,FALSE)),VLOOKUP(O63,SICRO!$A$4:$E$6354,5,FALSE))</f>
        <v>222.87</v>
      </c>
      <c r="Z63" s="184" t="e">
        <f>IF(Q63="I",(VLOOKUP(O63,'SINAPI-I'!$A$1:$E$4949,5,FALSE)),VLOOKUP(O63,SINAPI!$G$7:$K$7524,5,FALSE))</f>
        <v>#N/A</v>
      </c>
      <c r="AA63" s="185" t="e">
        <f>IF(Q63="I",IF(R63="MO",(ROUND(VLOOKUP(O63,'DER-ES-I'!$A$7:$F$1547,5,FALSE)*((1+$R$3)),2)),VLOOKUP(O63,'DER-ES-I'!$A$7:$F$1547,5,FALSE)),VLOOKUP(O63,'DER-ES'!$A$15:$H$1393,7,FALSE))</f>
        <v>#N/A</v>
      </c>
    </row>
    <row r="64" spans="1:27" x14ac:dyDescent="0.25">
      <c r="A64" s="71" t="s">
        <v>32231</v>
      </c>
      <c r="B64" s="75">
        <v>2306071</v>
      </c>
      <c r="C64" s="75" t="s">
        <v>24942</v>
      </c>
      <c r="D64" s="71" t="s">
        <v>237</v>
      </c>
      <c r="E64" s="75" t="s">
        <v>138</v>
      </c>
      <c r="F64" s="70">
        <v>222</v>
      </c>
      <c r="G64" s="385">
        <f t="shared" si="67"/>
        <v>1824.44</v>
      </c>
      <c r="H64" s="70">
        <f t="shared" si="70"/>
        <v>24.52</v>
      </c>
      <c r="I64" s="385">
        <f t="shared" si="71"/>
        <v>2271.79</v>
      </c>
      <c r="J64" s="385">
        <f t="shared" si="72"/>
        <v>504337.38</v>
      </c>
      <c r="L64" s="328"/>
      <c r="M64" s="331">
        <f t="shared" si="5"/>
        <v>405025.68</v>
      </c>
      <c r="N64" s="178" t="str">
        <f t="shared" si="6"/>
        <v/>
      </c>
      <c r="O64" s="182">
        <f t="shared" si="10"/>
        <v>2306071</v>
      </c>
      <c r="P64" s="181" t="b">
        <f t="shared" si="11"/>
        <v>0</v>
      </c>
      <c r="Q64" s="183" t="str">
        <f t="shared" si="12"/>
        <v>2</v>
      </c>
      <c r="R64" s="183"/>
      <c r="S64" s="184" t="str">
        <f t="shared" si="13"/>
        <v>SICRO</v>
      </c>
      <c r="T64" s="178"/>
      <c r="U64" s="185">
        <f t="shared" si="14"/>
        <v>1824.44</v>
      </c>
      <c r="V64" s="185">
        <f t="shared" si="15"/>
        <v>0</v>
      </c>
      <c r="W64" s="185">
        <f t="shared" si="16"/>
        <v>0</v>
      </c>
      <c r="X64" s="178"/>
      <c r="Y64" s="184">
        <f>IF(Q64="P",(VLOOKUP(O64,'SICRO-P'!$A$3:$G$118,6,FALSE)),VLOOKUP(O64,SICRO!$A$4:$E$6354,5,FALSE))</f>
        <v>1824.44</v>
      </c>
      <c r="Z64" s="184" t="e">
        <f>IF(Q64="I",(VLOOKUP(O64,'SINAPI-I'!$A$1:$E$4949,5,FALSE)),VLOOKUP(O64,SINAPI!$G$7:$K$7524,5,FALSE))</f>
        <v>#N/A</v>
      </c>
      <c r="AA64" s="185" t="e">
        <f>IF(Q64="I",IF(R64="MO",(ROUND(VLOOKUP(O64,'DER-ES-I'!$A$7:$F$1547,5,FALSE)*((1+$R$3)),2)),VLOOKUP(O64,'DER-ES-I'!$A$7:$F$1547,5,FALSE)),VLOOKUP(O64,'DER-ES'!$A$15:$H$1393,7,FALSE))</f>
        <v>#N/A</v>
      </c>
    </row>
    <row r="65" spans="1:27" ht="15.75" customHeight="1" x14ac:dyDescent="0.25">
      <c r="A65" s="71" t="s">
        <v>32232</v>
      </c>
      <c r="B65" s="75">
        <v>2306065</v>
      </c>
      <c r="C65" s="75" t="s">
        <v>24942</v>
      </c>
      <c r="D65" s="71" t="s">
        <v>242</v>
      </c>
      <c r="E65" s="75" t="s">
        <v>138</v>
      </c>
      <c r="F65" s="70">
        <v>4100</v>
      </c>
      <c r="G65" s="385">
        <f>IF(S65="SINAPI",V65,IF(S65="DER-ES",W65,U65))</f>
        <v>157.6</v>
      </c>
      <c r="H65" s="70">
        <f t="shared" si="70"/>
        <v>24.52</v>
      </c>
      <c r="I65" s="385">
        <f>ROUND(G65*(1+H65/100),2)</f>
        <v>196.24</v>
      </c>
      <c r="J65" s="385">
        <f>ROUND(I65*F65,2)</f>
        <v>804584</v>
      </c>
      <c r="L65" s="328"/>
      <c r="M65" s="331">
        <f>ROUND(G65*F65,2)</f>
        <v>646160</v>
      </c>
      <c r="N65" s="178" t="str">
        <f>IF(G65=(U65+V65+W65),"","VERIFICAR")</f>
        <v/>
      </c>
      <c r="O65" s="182">
        <f>IF(AND(P65=TRUE,Q65="I"),VALUE(RIGHT(B65,LEN(B65)-1)),B65)</f>
        <v>2306065</v>
      </c>
      <c r="P65" s="181" t="b">
        <f>ISTEXT(B65)</f>
        <v>0</v>
      </c>
      <c r="Q65" s="183" t="str">
        <f>LEFT(B65,1)</f>
        <v>2</v>
      </c>
      <c r="R65" s="183"/>
      <c r="S65" s="184" t="str">
        <f>C65</f>
        <v>SICRO</v>
      </c>
      <c r="T65" s="178"/>
      <c r="U65" s="185">
        <f>IFERROR(Y65,0)</f>
        <v>157.6</v>
      </c>
      <c r="V65" s="185">
        <f>IFERROR(Z65,0)</f>
        <v>0</v>
      </c>
      <c r="W65" s="185">
        <f>IFERROR(AA65,0)</f>
        <v>0</v>
      </c>
      <c r="X65" s="178"/>
      <c r="Y65" s="184">
        <f>IF(Q65="P",(VLOOKUP(O65,'SICRO-P'!$A$3:$G$118,6,FALSE)),VLOOKUP(O65,SICRO!$A$4:$E$6354,5,FALSE))</f>
        <v>157.6</v>
      </c>
      <c r="Z65" s="184" t="e">
        <f>IF(Q65="I",(VLOOKUP(O65,'SINAPI-I'!$A$1:$E$4949,5,FALSE)),VLOOKUP(O65,SINAPI!$G$7:$K$7524,5,FALSE))</f>
        <v>#N/A</v>
      </c>
      <c r="AA65" s="185" t="e">
        <f>IF(Q65="I",IF(R65="MO",(ROUND(VLOOKUP(O65,'DER-ES-I'!$A$7:$F$1547,5,FALSE)*((1+$R$3)),2)),VLOOKUP(O65,'DER-ES-I'!$A$7:$F$1547,5,FALSE)),VLOOKUP(O65,'DER-ES'!$A$15:$H$1393,7,FALSE))</f>
        <v>#N/A</v>
      </c>
    </row>
    <row r="66" spans="1:27" ht="15.75" customHeight="1" x14ac:dyDescent="0.25">
      <c r="A66" s="71" t="s">
        <v>32233</v>
      </c>
      <c r="B66" s="75">
        <v>2306070</v>
      </c>
      <c r="C66" s="75" t="s">
        <v>24942</v>
      </c>
      <c r="D66" s="71" t="s">
        <v>239</v>
      </c>
      <c r="E66" s="75" t="s">
        <v>138</v>
      </c>
      <c r="F66" s="70">
        <v>82</v>
      </c>
      <c r="G66" s="385">
        <f t="shared" si="67"/>
        <v>1212.3900000000001</v>
      </c>
      <c r="H66" s="70">
        <f t="shared" si="70"/>
        <v>24.52</v>
      </c>
      <c r="I66" s="385">
        <f t="shared" si="71"/>
        <v>1509.67</v>
      </c>
      <c r="J66" s="385">
        <f t="shared" si="72"/>
        <v>123792.94</v>
      </c>
      <c r="L66" s="328"/>
      <c r="M66" s="331">
        <f t="shared" si="5"/>
        <v>99415.98</v>
      </c>
      <c r="N66" s="178" t="str">
        <f t="shared" si="6"/>
        <v/>
      </c>
      <c r="O66" s="182">
        <f t="shared" si="10"/>
        <v>2306070</v>
      </c>
      <c r="P66" s="181" t="b">
        <f t="shared" si="11"/>
        <v>0</v>
      </c>
      <c r="Q66" s="183" t="str">
        <f t="shared" si="12"/>
        <v>2</v>
      </c>
      <c r="R66" s="183"/>
      <c r="S66" s="184" t="str">
        <f t="shared" si="13"/>
        <v>SICRO</v>
      </c>
      <c r="T66" s="178"/>
      <c r="U66" s="185">
        <f t="shared" si="14"/>
        <v>1212.3900000000001</v>
      </c>
      <c r="V66" s="185">
        <f t="shared" si="15"/>
        <v>0</v>
      </c>
      <c r="W66" s="185">
        <f t="shared" si="16"/>
        <v>0</v>
      </c>
      <c r="X66" s="178"/>
      <c r="Y66" s="184">
        <f>IF(Q66="P",(VLOOKUP(O66,'SICRO-P'!$A$3:$G$118,6,FALSE)),VLOOKUP(O66,SICRO!$A$4:$E$6354,5,FALSE))</f>
        <v>1212.3900000000001</v>
      </c>
      <c r="Z66" s="184" t="e">
        <f>IF(Q66="I",(VLOOKUP(O66,'SINAPI-I'!$A$1:$E$4949,5,FALSE)),VLOOKUP(O66,SINAPI!$G$7:$K$7524,5,FALSE))</f>
        <v>#N/A</v>
      </c>
      <c r="AA66" s="185" t="e">
        <f>IF(Q66="I",IF(R66="MO",(ROUND(VLOOKUP(O66,'DER-ES-I'!$A$7:$F$1547,5,FALSE)*((1+$R$3)),2)),VLOOKUP(O66,'DER-ES-I'!$A$7:$F$1547,5,FALSE)),VLOOKUP(O66,'DER-ES'!$A$15:$H$1393,7,FALSE))</f>
        <v>#N/A</v>
      </c>
    </row>
    <row r="67" spans="1:27" ht="15.75" customHeight="1" x14ac:dyDescent="0.25">
      <c r="A67" s="71" t="s">
        <v>32234</v>
      </c>
      <c r="B67" s="75">
        <v>99579</v>
      </c>
      <c r="C67" s="75" t="s">
        <v>92</v>
      </c>
      <c r="D67" s="71" t="s">
        <v>240</v>
      </c>
      <c r="E67" s="75" t="s">
        <v>241</v>
      </c>
      <c r="F67" s="70">
        <v>1</v>
      </c>
      <c r="G67" s="385">
        <v>881.99</v>
      </c>
      <c r="H67" s="70">
        <f t="shared" si="70"/>
        <v>24.52</v>
      </c>
      <c r="I67" s="385">
        <f t="shared" si="71"/>
        <v>1098.25</v>
      </c>
      <c r="J67" s="385">
        <f t="shared" si="72"/>
        <v>1098.25</v>
      </c>
      <c r="L67" s="367" t="s">
        <v>37892</v>
      </c>
      <c r="M67" s="331">
        <f t="shared" si="5"/>
        <v>881.99</v>
      </c>
      <c r="N67" s="178" t="str">
        <f t="shared" si="6"/>
        <v>VERIFICAR</v>
      </c>
      <c r="O67" s="182">
        <f t="shared" si="10"/>
        <v>99579</v>
      </c>
      <c r="P67" s="181" t="b">
        <f t="shared" si="11"/>
        <v>0</v>
      </c>
      <c r="Q67" s="183" t="str">
        <f t="shared" si="12"/>
        <v>9</v>
      </c>
      <c r="R67" s="183"/>
      <c r="S67" s="184" t="str">
        <f t="shared" si="13"/>
        <v>DER-ES</v>
      </c>
      <c r="T67" s="178"/>
      <c r="U67" s="185">
        <f t="shared" si="14"/>
        <v>0</v>
      </c>
      <c r="V67" s="185">
        <f t="shared" si="15"/>
        <v>0</v>
      </c>
      <c r="W67" s="185">
        <f t="shared" si="16"/>
        <v>0</v>
      </c>
      <c r="X67" s="178"/>
      <c r="Y67" s="184" t="e">
        <f>IF(Q67="P",(VLOOKUP(O67,'SICRO-P'!$A$3:$G$118,6,FALSE)),VLOOKUP(O67,SICRO!$A$4:$E$6354,5,FALSE))</f>
        <v>#N/A</v>
      </c>
      <c r="Z67" s="184" t="e">
        <f>IF(Q67="I",(VLOOKUP(O67,'SINAPI-I'!$A$1:$E$4949,5,FALSE)),VLOOKUP(O67,SINAPI!$G$7:$K$7524,5,FALSE))</f>
        <v>#N/A</v>
      </c>
      <c r="AA67" s="185" t="e">
        <f>IF(Q67="I",IF(R67="MO",(ROUND(VLOOKUP(O67,'DER-ES-I'!$A$7:$F$1547,5,FALSE)*((1+$R$3)),2)),VLOOKUP(O67,'DER-ES-I'!$A$7:$F$1547,5,FALSE)),VLOOKUP(O67,'DER-ES'!$A$15:$H$1393,7,FALSE))</f>
        <v>#N/A</v>
      </c>
    </row>
    <row r="68" spans="1:27" ht="16.5" x14ac:dyDescent="0.25">
      <c r="A68" s="71" t="s">
        <v>32235</v>
      </c>
      <c r="B68" s="75">
        <v>99587</v>
      </c>
      <c r="C68" s="75" t="s">
        <v>92</v>
      </c>
      <c r="D68" s="71" t="s">
        <v>243</v>
      </c>
      <c r="E68" s="75" t="s">
        <v>138</v>
      </c>
      <c r="F68" s="70">
        <v>150</v>
      </c>
      <c r="G68" s="385">
        <v>100.12</v>
      </c>
      <c r="H68" s="70">
        <f t="shared" si="70"/>
        <v>24.52</v>
      </c>
      <c r="I68" s="385">
        <f t="shared" si="71"/>
        <v>124.67</v>
      </c>
      <c r="J68" s="385">
        <f t="shared" si="72"/>
        <v>18700.5</v>
      </c>
      <c r="L68" s="367" t="s">
        <v>37892</v>
      </c>
      <c r="M68" s="331">
        <f t="shared" si="5"/>
        <v>15018</v>
      </c>
      <c r="N68" s="178" t="str">
        <f t="shared" si="6"/>
        <v>VERIFICAR</v>
      </c>
      <c r="O68" s="182">
        <f t="shared" si="10"/>
        <v>99587</v>
      </c>
      <c r="P68" s="181" t="b">
        <f t="shared" si="11"/>
        <v>0</v>
      </c>
      <c r="Q68" s="183" t="str">
        <f t="shared" si="12"/>
        <v>9</v>
      </c>
      <c r="R68" s="183"/>
      <c r="S68" s="184" t="str">
        <f t="shared" si="13"/>
        <v>DER-ES</v>
      </c>
      <c r="T68" s="178"/>
      <c r="U68" s="185">
        <f t="shared" si="14"/>
        <v>0</v>
      </c>
      <c r="V68" s="185">
        <f t="shared" si="15"/>
        <v>0</v>
      </c>
      <c r="W68" s="185">
        <f t="shared" si="16"/>
        <v>0</v>
      </c>
      <c r="X68" s="178"/>
      <c r="Y68" s="184" t="e">
        <f>IF(Q68="P",(VLOOKUP(O68,'SICRO-P'!$A$3:$G$118,6,FALSE)),VLOOKUP(O68,SICRO!$A$4:$E$6354,5,FALSE))</f>
        <v>#N/A</v>
      </c>
      <c r="Z68" s="184" t="e">
        <f>IF(Q68="I",(VLOOKUP(O68,'SINAPI-I'!$A$1:$E$4949,5,FALSE)),VLOOKUP(O68,SINAPI!$G$7:$K$7524,5,FALSE))</f>
        <v>#N/A</v>
      </c>
      <c r="AA68" s="185" t="e">
        <f>IF(Q68="I",IF(R68="MO",(ROUND(VLOOKUP(O68,'DER-ES-I'!$A$7:$F$1547,5,FALSE)*((1+$R$3)),2)),VLOOKUP(O68,'DER-ES-I'!$A$7:$F$1547,5,FALSE)),VLOOKUP(O68,'DER-ES'!$A$15:$H$1393,7,FALSE))</f>
        <v>#N/A</v>
      </c>
    </row>
    <row r="69" spans="1:27" ht="19.5" customHeight="1" x14ac:dyDescent="0.25">
      <c r="A69" s="71" t="s">
        <v>32236</v>
      </c>
      <c r="B69" s="75">
        <v>407819</v>
      </c>
      <c r="C69" s="75" t="s">
        <v>24942</v>
      </c>
      <c r="D69" s="71" t="s">
        <v>206</v>
      </c>
      <c r="E69" s="75" t="s">
        <v>203</v>
      </c>
      <c r="F69" s="70">
        <v>150036.1</v>
      </c>
      <c r="G69" s="385">
        <f>IF(S69="SINAPI",V69,IF(S69="DER-ES",W69,U69))</f>
        <v>12.6</v>
      </c>
      <c r="H69" s="70">
        <f t="shared" si="70"/>
        <v>24.52</v>
      </c>
      <c r="I69" s="385">
        <f>ROUND(G69*(1+H69/100),2)</f>
        <v>15.69</v>
      </c>
      <c r="J69" s="385">
        <f>ROUND(I69*F69,2)</f>
        <v>2354066.41</v>
      </c>
      <c r="L69" s="328"/>
      <c r="M69" s="331">
        <f>ROUND(G69*F69,2)</f>
        <v>1890454.86</v>
      </c>
      <c r="N69" s="178" t="str">
        <f>IF(G69=(U69+V69+W69),"","VERIFICAR")</f>
        <v/>
      </c>
      <c r="O69" s="182">
        <f>IF(AND(P69=TRUE,Q69="I"),VALUE(RIGHT(B69,LEN(B69)-1)),B69)</f>
        <v>407819</v>
      </c>
      <c r="P69" s="181" t="b">
        <f>ISTEXT(B69)</f>
        <v>0</v>
      </c>
      <c r="Q69" s="183" t="str">
        <f>LEFT(B69,1)</f>
        <v>4</v>
      </c>
      <c r="R69" s="183"/>
      <c r="S69" s="184" t="str">
        <f>C69</f>
        <v>SICRO</v>
      </c>
      <c r="T69" s="178"/>
      <c r="U69" s="185">
        <f>IFERROR(Y69,0)</f>
        <v>12.6</v>
      </c>
      <c r="V69" s="185">
        <f>IFERROR(Z69,0)</f>
        <v>0</v>
      </c>
      <c r="W69" s="185">
        <f>IFERROR(AA69,0)</f>
        <v>0</v>
      </c>
      <c r="X69" s="178"/>
      <c r="Y69" s="184">
        <f>IF(Q69="P",(VLOOKUP(O69,'SICRO-P'!$A$3:$G$118,6,FALSE)),VLOOKUP(O69,SICRO!$A$4:$E$6354,5,FALSE))</f>
        <v>12.6</v>
      </c>
      <c r="Z69" s="184" t="e">
        <f>IF(Q69="I",(VLOOKUP(O69,'SINAPI-I'!$A$1:$E$4949,5,FALSE)),VLOOKUP(O69,SINAPI!$G$7:$K$7524,5,FALSE))</f>
        <v>#N/A</v>
      </c>
      <c r="AA69" s="185" t="e">
        <f>IF(Q69="I",IF(R69="MO",(ROUND(VLOOKUP(O69,'DER-ES-I'!$A$7:$F$1547,5,FALSE)*((1+$R$3)),2)),VLOOKUP(O69,'DER-ES-I'!$A$7:$F$1547,5,FALSE)),VLOOKUP(O69,'DER-ES'!$A$15:$H$1393,7,FALSE))</f>
        <v>#N/A</v>
      </c>
    </row>
    <row r="70" spans="1:27" x14ac:dyDescent="0.25">
      <c r="A70" s="71" t="s">
        <v>32237</v>
      </c>
      <c r="B70" s="75">
        <v>2306247</v>
      </c>
      <c r="C70" s="75" t="s">
        <v>24942</v>
      </c>
      <c r="D70" s="71" t="s">
        <v>245</v>
      </c>
      <c r="E70" s="75" t="s">
        <v>188</v>
      </c>
      <c r="F70" s="70">
        <v>5.51</v>
      </c>
      <c r="G70" s="385">
        <f t="shared" si="67"/>
        <v>221.68</v>
      </c>
      <c r="H70" s="70">
        <f t="shared" si="70"/>
        <v>24.52</v>
      </c>
      <c r="I70" s="385">
        <f t="shared" si="71"/>
        <v>276.04000000000002</v>
      </c>
      <c r="J70" s="385">
        <f t="shared" si="72"/>
        <v>1520.98</v>
      </c>
      <c r="L70" s="328"/>
      <c r="M70" s="331">
        <f t="shared" si="5"/>
        <v>1221.46</v>
      </c>
      <c r="N70" s="178" t="str">
        <f t="shared" si="6"/>
        <v/>
      </c>
      <c r="O70" s="182">
        <f t="shared" si="10"/>
        <v>2306247</v>
      </c>
      <c r="P70" s="181" t="b">
        <f t="shared" si="11"/>
        <v>0</v>
      </c>
      <c r="Q70" s="183" t="str">
        <f t="shared" si="12"/>
        <v>2</v>
      </c>
      <c r="R70" s="183"/>
      <c r="S70" s="184" t="str">
        <f t="shared" si="13"/>
        <v>SICRO</v>
      </c>
      <c r="T70" s="178"/>
      <c r="U70" s="185">
        <f t="shared" si="14"/>
        <v>221.68</v>
      </c>
      <c r="V70" s="185">
        <f t="shared" si="15"/>
        <v>0</v>
      </c>
      <c r="W70" s="185">
        <f t="shared" si="16"/>
        <v>0</v>
      </c>
      <c r="X70" s="178"/>
      <c r="Y70" s="184">
        <f>IF(Q70="P",(VLOOKUP(O70,'SICRO-P'!$A$3:$G$118,6,FALSE)),VLOOKUP(O70,SICRO!$A$4:$E$6354,5,FALSE))</f>
        <v>221.68</v>
      </c>
      <c r="Z70" s="184" t="e">
        <f>IF(Q70="I",(VLOOKUP(O70,'SINAPI-I'!$A$1:$E$4949,5,FALSE)),VLOOKUP(O70,SINAPI!$G$7:$K$7524,5,FALSE))</f>
        <v>#N/A</v>
      </c>
      <c r="AA70" s="185" t="e">
        <f>IF(Q70="I",IF(R70="MO",(ROUND(VLOOKUP(O70,'DER-ES-I'!$A$7:$F$1547,5,FALSE)*((1+$R$3)),2)),VLOOKUP(O70,'DER-ES-I'!$A$7:$F$1547,5,FALSE)),VLOOKUP(O70,'DER-ES'!$A$15:$H$1393,7,FALSE))</f>
        <v>#N/A</v>
      </c>
    </row>
    <row r="71" spans="1:27" x14ac:dyDescent="0.25">
      <c r="A71" s="71" t="s">
        <v>32238</v>
      </c>
      <c r="B71" s="75">
        <v>2306248</v>
      </c>
      <c r="C71" s="75" t="s">
        <v>24942</v>
      </c>
      <c r="D71" s="71" t="s">
        <v>247</v>
      </c>
      <c r="E71" s="75" t="s">
        <v>188</v>
      </c>
      <c r="F71" s="70">
        <v>10.55</v>
      </c>
      <c r="G71" s="385">
        <f t="shared" si="67"/>
        <v>516.28</v>
      </c>
      <c r="H71" s="70">
        <f t="shared" si="70"/>
        <v>24.52</v>
      </c>
      <c r="I71" s="385">
        <f t="shared" si="71"/>
        <v>642.87</v>
      </c>
      <c r="J71" s="385">
        <f t="shared" si="72"/>
        <v>6782.28</v>
      </c>
      <c r="L71" s="328"/>
      <c r="M71" s="331">
        <f t="shared" si="5"/>
        <v>5446.75</v>
      </c>
      <c r="N71" s="178" t="str">
        <f t="shared" si="6"/>
        <v/>
      </c>
      <c r="O71" s="182">
        <f t="shared" si="10"/>
        <v>2306248</v>
      </c>
      <c r="P71" s="181" t="b">
        <f t="shared" si="11"/>
        <v>0</v>
      </c>
      <c r="Q71" s="183" t="str">
        <f t="shared" si="12"/>
        <v>2</v>
      </c>
      <c r="R71" s="183"/>
      <c r="S71" s="184" t="str">
        <f t="shared" si="13"/>
        <v>SICRO</v>
      </c>
      <c r="T71" s="178"/>
      <c r="U71" s="185">
        <f t="shared" si="14"/>
        <v>516.28</v>
      </c>
      <c r="V71" s="185">
        <f t="shared" si="15"/>
        <v>0</v>
      </c>
      <c r="W71" s="185">
        <f t="shared" si="16"/>
        <v>0</v>
      </c>
      <c r="X71" s="178"/>
      <c r="Y71" s="184">
        <f>IF(Q71="P",(VLOOKUP(O71,'SICRO-P'!$A$3:$G$118,6,FALSE)),VLOOKUP(O71,SICRO!$A$4:$E$6354,5,FALSE))</f>
        <v>516.28</v>
      </c>
      <c r="Z71" s="184" t="e">
        <f>IF(Q71="I",(VLOOKUP(O71,'SINAPI-I'!$A$1:$E$4949,5,FALSE)),VLOOKUP(O71,SINAPI!$G$7:$K$7524,5,FALSE))</f>
        <v>#N/A</v>
      </c>
      <c r="AA71" s="185" t="e">
        <f>IF(Q71="I",IF(R71="MO",(ROUND(VLOOKUP(O71,'DER-ES-I'!$A$7:$F$1547,5,FALSE)*((1+$R$3)),2)),VLOOKUP(O71,'DER-ES-I'!$A$7:$F$1547,5,FALSE)),VLOOKUP(O71,'DER-ES'!$A$15:$H$1393,7,FALSE))</f>
        <v>#N/A</v>
      </c>
    </row>
    <row r="72" spans="1:27" ht="15.75" customHeight="1" x14ac:dyDescent="0.25">
      <c r="A72" s="88" t="s">
        <v>38144</v>
      </c>
      <c r="B72" s="556" t="s">
        <v>249</v>
      </c>
      <c r="C72" s="556"/>
      <c r="D72" s="556"/>
      <c r="E72" s="556"/>
      <c r="F72" s="556"/>
      <c r="G72" s="556"/>
      <c r="H72" s="556"/>
      <c r="I72" s="556"/>
      <c r="J72" s="441">
        <f>SUM(J73:J76)</f>
        <v>298267.96000000002</v>
      </c>
      <c r="L72" s="328"/>
      <c r="M72" s="331"/>
      <c r="N72" s="178" t="str">
        <f t="shared" si="6"/>
        <v/>
      </c>
      <c r="O72" s="182"/>
      <c r="P72" s="181"/>
      <c r="Q72" s="183"/>
      <c r="R72" s="183"/>
      <c r="S72" s="184"/>
      <c r="T72" s="178"/>
      <c r="U72" s="185"/>
      <c r="V72" s="185"/>
      <c r="W72" s="185"/>
      <c r="X72" s="178"/>
      <c r="Y72" s="184"/>
      <c r="Z72" s="184"/>
      <c r="AA72" s="185"/>
    </row>
    <row r="73" spans="1:27" x14ac:dyDescent="0.25">
      <c r="A73" s="71" t="s">
        <v>38145</v>
      </c>
      <c r="B73" s="75">
        <v>407819</v>
      </c>
      <c r="C73" s="75" t="s">
        <v>24942</v>
      </c>
      <c r="D73" s="71" t="s">
        <v>206</v>
      </c>
      <c r="E73" s="75" t="s">
        <v>203</v>
      </c>
      <c r="F73" s="70">
        <v>15043</v>
      </c>
      <c r="G73" s="385">
        <f t="shared" si="67"/>
        <v>12.6</v>
      </c>
      <c r="H73" s="70">
        <f>$J$2*100</f>
        <v>24.52</v>
      </c>
      <c r="I73" s="385">
        <f t="shared" ref="I73:I93" si="73">ROUND(G73*(1+H73/100),2)</f>
        <v>15.69</v>
      </c>
      <c r="J73" s="385">
        <f t="shared" ref="J73:J93" si="74">ROUND(I73*F73,2)</f>
        <v>236024.67</v>
      </c>
      <c r="L73" s="328"/>
      <c r="M73" s="331">
        <f t="shared" si="5"/>
        <v>189541.8</v>
      </c>
      <c r="N73" s="178" t="str">
        <f t="shared" si="6"/>
        <v/>
      </c>
      <c r="O73" s="182">
        <f t="shared" si="10"/>
        <v>407819</v>
      </c>
      <c r="P73" s="181" t="b">
        <f t="shared" si="11"/>
        <v>0</v>
      </c>
      <c r="Q73" s="183" t="str">
        <f t="shared" si="12"/>
        <v>4</v>
      </c>
      <c r="R73" s="183"/>
      <c r="S73" s="184" t="str">
        <f t="shared" si="13"/>
        <v>SICRO</v>
      </c>
      <c r="T73" s="178"/>
      <c r="U73" s="185">
        <f t="shared" si="14"/>
        <v>12.6</v>
      </c>
      <c r="V73" s="185">
        <f t="shared" si="15"/>
        <v>0</v>
      </c>
      <c r="W73" s="185">
        <f t="shared" si="16"/>
        <v>0</v>
      </c>
      <c r="X73" s="178"/>
      <c r="Y73" s="184">
        <f>IF(Q73="P",(VLOOKUP(O73,'SICRO-P'!$A$3:$G$118,6,FALSE)),VLOOKUP(O73,SICRO!$A$4:$E$6354,5,FALSE))</f>
        <v>12.6</v>
      </c>
      <c r="Z73" s="184" t="e">
        <f>IF(Q73="I",(VLOOKUP(O73,'SINAPI-I'!$A$1:$E$4949,5,FALSE)),VLOOKUP(O73,SINAPI!$G$7:$K$7524,5,FALSE))</f>
        <v>#N/A</v>
      </c>
      <c r="AA73" s="185" t="e">
        <f>IF(Q73="I",IF(R73="MO",(ROUND(VLOOKUP(O73,'DER-ES-I'!$A$7:$F$1547,5,FALSE)*((1+$R$3)),2)),VLOOKUP(O73,'DER-ES-I'!$A$7:$F$1547,5,FALSE)),VLOOKUP(O73,'DER-ES'!$A$15:$H$1393,7,FALSE))</f>
        <v>#N/A</v>
      </c>
    </row>
    <row r="74" spans="1:27" x14ac:dyDescent="0.25">
      <c r="A74" s="71" t="s">
        <v>38146</v>
      </c>
      <c r="B74" s="75">
        <v>1106282</v>
      </c>
      <c r="C74" s="75" t="s">
        <v>24942</v>
      </c>
      <c r="D74" s="71" t="s">
        <v>187</v>
      </c>
      <c r="E74" s="75" t="s">
        <v>188</v>
      </c>
      <c r="F74" s="70">
        <v>53</v>
      </c>
      <c r="G74" s="385">
        <f t="shared" si="67"/>
        <v>490.13</v>
      </c>
      <c r="H74" s="70">
        <f>$J$2*100</f>
        <v>24.52</v>
      </c>
      <c r="I74" s="385">
        <f t="shared" si="73"/>
        <v>610.30999999999995</v>
      </c>
      <c r="J74" s="385">
        <f t="shared" si="74"/>
        <v>32346.43</v>
      </c>
      <c r="L74" s="328"/>
      <c r="M74" s="331">
        <f t="shared" si="5"/>
        <v>25976.89</v>
      </c>
      <c r="N74" s="178" t="str">
        <f t="shared" si="6"/>
        <v/>
      </c>
      <c r="O74" s="182">
        <f t="shared" si="10"/>
        <v>1106282</v>
      </c>
      <c r="P74" s="181" t="b">
        <f t="shared" si="11"/>
        <v>0</v>
      </c>
      <c r="Q74" s="183" t="str">
        <f t="shared" si="12"/>
        <v>1</v>
      </c>
      <c r="R74" s="183"/>
      <c r="S74" s="184" t="str">
        <f t="shared" si="13"/>
        <v>SICRO</v>
      </c>
      <c r="T74" s="178"/>
      <c r="U74" s="185">
        <f t="shared" si="14"/>
        <v>490.13</v>
      </c>
      <c r="V74" s="185">
        <f t="shared" si="15"/>
        <v>0</v>
      </c>
      <c r="W74" s="185">
        <f t="shared" si="16"/>
        <v>0</v>
      </c>
      <c r="X74" s="178"/>
      <c r="Y74" s="184">
        <f>IF(Q74="P",(VLOOKUP(O74,'SICRO-P'!$A$3:$G$118,6,FALSE)),VLOOKUP(O74,SICRO!$A$4:$E$6354,5,FALSE))</f>
        <v>490.13</v>
      </c>
      <c r="Z74" s="184" t="e">
        <f>IF(Q74="I",(VLOOKUP(O74,'SINAPI-I'!$A$1:$E$4949,5,FALSE)),VLOOKUP(O74,SINAPI!$G$7:$K$7524,5,FALSE))</f>
        <v>#N/A</v>
      </c>
      <c r="AA74" s="185" t="e">
        <f>IF(Q74="I",IF(R74="MO",(ROUND(VLOOKUP(O74,'DER-ES-I'!$A$7:$F$1547,5,FALSE)*((1+$R$3)),2)),VLOOKUP(O74,'DER-ES-I'!$A$7:$F$1547,5,FALSE)),VLOOKUP(O74,'DER-ES'!$A$15:$H$1393,7,FALSE))</f>
        <v>#N/A</v>
      </c>
    </row>
    <row r="75" spans="1:27" x14ac:dyDescent="0.25">
      <c r="A75" s="71" t="s">
        <v>38147</v>
      </c>
      <c r="B75" s="75">
        <v>44535</v>
      </c>
      <c r="C75" s="75" t="s">
        <v>91</v>
      </c>
      <c r="D75" s="71" t="s">
        <v>190</v>
      </c>
      <c r="E75" s="75" t="s">
        <v>191</v>
      </c>
      <c r="F75" s="70">
        <v>53</v>
      </c>
      <c r="G75" s="385">
        <f t="shared" si="67"/>
        <v>52.43</v>
      </c>
      <c r="H75" s="70">
        <f>$J$2*100</f>
        <v>24.52</v>
      </c>
      <c r="I75" s="385">
        <f t="shared" si="73"/>
        <v>65.290000000000006</v>
      </c>
      <c r="J75" s="385">
        <f t="shared" si="74"/>
        <v>3460.37</v>
      </c>
      <c r="L75" s="328"/>
      <c r="M75" s="331">
        <f t="shared" si="5"/>
        <v>2778.79</v>
      </c>
      <c r="N75" s="178" t="str">
        <f t="shared" si="6"/>
        <v/>
      </c>
      <c r="O75" s="182">
        <f t="shared" si="10"/>
        <v>44535</v>
      </c>
      <c r="P75" s="181" t="b">
        <f t="shared" si="11"/>
        <v>0</v>
      </c>
      <c r="Q75" s="183" t="s">
        <v>27690</v>
      </c>
      <c r="R75" s="183"/>
      <c r="S75" s="184" t="str">
        <f t="shared" si="13"/>
        <v>SINAPI</v>
      </c>
      <c r="T75" s="178"/>
      <c r="U75" s="185">
        <f t="shared" si="14"/>
        <v>0</v>
      </c>
      <c r="V75" s="185">
        <f t="shared" si="15"/>
        <v>52.43</v>
      </c>
      <c r="W75" s="185">
        <f t="shared" si="16"/>
        <v>0</v>
      </c>
      <c r="X75" s="178"/>
      <c r="Y75" s="184" t="e">
        <f>IF(Q75="P",(VLOOKUP(O75,'SICRO-P'!$A$3:$G$118,6,FALSE)),VLOOKUP(O75,SICRO!$A$4:$E$6354,5,FALSE))</f>
        <v>#N/A</v>
      </c>
      <c r="Z75" s="184">
        <f>IF(Q75="I",(VLOOKUP(O75,'SINAPI-I'!$A$1:$E$4949,5,FALSE)),VLOOKUP(O75,SINAPI!$G$7:$K$7524,5,FALSE))</f>
        <v>52.43</v>
      </c>
      <c r="AA75" s="185" t="e">
        <f>IF(Q75="I",IF(R75="MO",(ROUND(VLOOKUP(O75,'DER-ES-I'!$A$7:$F$1547,5,FALSE)*((1+$R$3)),2)),VLOOKUP(O75,'DER-ES-I'!$A$7:$F$1547,5,FALSE)),VLOOKUP(O75,'DER-ES'!$A$15:$H$1393,7,FALSE))</f>
        <v>#N/A</v>
      </c>
    </row>
    <row r="76" spans="1:27" ht="24.75" x14ac:dyDescent="0.25">
      <c r="A76" s="71" t="s">
        <v>38148</v>
      </c>
      <c r="B76" s="75">
        <v>92452</v>
      </c>
      <c r="C76" s="75" t="s">
        <v>91</v>
      </c>
      <c r="D76" s="71" t="s">
        <v>231</v>
      </c>
      <c r="E76" s="75" t="s">
        <v>194</v>
      </c>
      <c r="F76" s="70">
        <v>107</v>
      </c>
      <c r="G76" s="385">
        <f t="shared" si="67"/>
        <v>198.42</v>
      </c>
      <c r="H76" s="70">
        <f>$J$2*100</f>
        <v>24.52</v>
      </c>
      <c r="I76" s="385">
        <f t="shared" si="73"/>
        <v>247.07</v>
      </c>
      <c r="J76" s="385">
        <f t="shared" si="74"/>
        <v>26436.49</v>
      </c>
      <c r="L76" s="328"/>
      <c r="M76" s="331">
        <f t="shared" si="5"/>
        <v>21230.94</v>
      </c>
      <c r="N76" s="178" t="str">
        <f t="shared" si="6"/>
        <v/>
      </c>
      <c r="O76" s="182">
        <f t="shared" si="10"/>
        <v>92452</v>
      </c>
      <c r="P76" s="181" t="b">
        <f t="shared" si="11"/>
        <v>0</v>
      </c>
      <c r="Q76" s="183" t="str">
        <f t="shared" si="12"/>
        <v>9</v>
      </c>
      <c r="R76" s="183"/>
      <c r="S76" s="184" t="str">
        <f t="shared" si="13"/>
        <v>SINAPI</v>
      </c>
      <c r="T76" s="178"/>
      <c r="U76" s="185">
        <f t="shared" si="14"/>
        <v>0</v>
      </c>
      <c r="V76" s="185">
        <f t="shared" si="15"/>
        <v>198.42</v>
      </c>
      <c r="W76" s="185">
        <f t="shared" si="16"/>
        <v>0</v>
      </c>
      <c r="X76" s="178"/>
      <c r="Y76" s="184" t="e">
        <f>IF(Q76="P",(VLOOKUP(O76,'SICRO-P'!$A$3:$G$118,6,FALSE)),VLOOKUP(O76,SICRO!$A$4:$E$6354,5,FALSE))</f>
        <v>#N/A</v>
      </c>
      <c r="Z76" s="184">
        <f>IF(Q76="I",(VLOOKUP(O76,'SINAPI-I'!$A$1:$E$4949,5,FALSE)),VLOOKUP(O76,SINAPI!$G$7:$K$7524,5,FALSE))</f>
        <v>198.42</v>
      </c>
      <c r="AA76" s="185" t="e">
        <f>IF(Q76="I",IF(R76="MO",(ROUND(VLOOKUP(O76,'DER-ES-I'!$A$7:$F$1547,5,FALSE)*((1+$R$3)),2)),VLOOKUP(O76,'DER-ES-I'!$A$7:$F$1547,5,FALSE)),VLOOKUP(O76,'DER-ES'!$A$15:$H$1393,7,FALSE))</f>
        <v>#N/A</v>
      </c>
    </row>
    <row r="77" spans="1:27" ht="15" customHeight="1" x14ac:dyDescent="0.25">
      <c r="A77" s="88" t="s">
        <v>38161</v>
      </c>
      <c r="B77" s="556" t="s">
        <v>253</v>
      </c>
      <c r="C77" s="556"/>
      <c r="D77" s="556"/>
      <c r="E77" s="556"/>
      <c r="F77" s="556"/>
      <c r="G77" s="556"/>
      <c r="H77" s="556"/>
      <c r="I77" s="556"/>
      <c r="J77" s="441">
        <f>SUM(J78:J82)</f>
        <v>64066.68</v>
      </c>
      <c r="L77" s="328"/>
      <c r="M77" s="331"/>
      <c r="N77" s="178" t="str">
        <f t="shared" ref="N77:N81" si="75">IF(G77=(U77+V77+W77),"","VERIFICAR")</f>
        <v/>
      </c>
      <c r="O77" s="182"/>
      <c r="P77" s="181"/>
      <c r="Q77" s="183"/>
      <c r="R77" s="183"/>
      <c r="S77" s="184"/>
      <c r="T77" s="178"/>
      <c r="U77" s="185"/>
      <c r="V77" s="185"/>
      <c r="W77" s="185"/>
      <c r="X77" s="178"/>
      <c r="Y77" s="184"/>
      <c r="Z77" s="184"/>
      <c r="AA77" s="185"/>
    </row>
    <row r="78" spans="1:27" x14ac:dyDescent="0.25">
      <c r="A78" s="71" t="s">
        <v>38162</v>
      </c>
      <c r="B78" s="75">
        <v>407820</v>
      </c>
      <c r="C78" s="75" t="s">
        <v>24942</v>
      </c>
      <c r="D78" s="71" t="s">
        <v>202</v>
      </c>
      <c r="E78" s="75" t="s">
        <v>203</v>
      </c>
      <c r="F78" s="70">
        <v>78</v>
      </c>
      <c r="G78" s="385">
        <f t="shared" ref="G78:G81" si="76">IF(S78="SINAPI",V78,IF(S78="DER-ES",W78,U78))</f>
        <v>13.23</v>
      </c>
      <c r="H78" s="70">
        <f>$J$2*100</f>
        <v>24.52</v>
      </c>
      <c r="I78" s="385">
        <f t="shared" ref="I78:I81" si="77">ROUND(G78*(1+H78/100),2)</f>
        <v>16.47</v>
      </c>
      <c r="J78" s="385">
        <f t="shared" ref="J78:J81" si="78">ROUND(I78*F78,2)</f>
        <v>1284.6600000000001</v>
      </c>
      <c r="L78" s="328"/>
      <c r="M78" s="331">
        <f>ROUND(G78*F78,2)</f>
        <v>1031.94</v>
      </c>
      <c r="N78" s="178" t="str">
        <f t="shared" si="75"/>
        <v/>
      </c>
      <c r="O78" s="182">
        <f>IF(AND(P78=TRUE,Q78="I"),VALUE(RIGHT(B78,LEN(B78)-1)),B78)</f>
        <v>407820</v>
      </c>
      <c r="P78" s="181" t="b">
        <f>ISTEXT(B78)</f>
        <v>0</v>
      </c>
      <c r="Q78" s="183" t="str">
        <f>LEFT(B78,1)</f>
        <v>4</v>
      </c>
      <c r="R78" s="183"/>
      <c r="S78" s="184" t="str">
        <f>C78</f>
        <v>SICRO</v>
      </c>
      <c r="T78" s="178"/>
      <c r="U78" s="185">
        <f t="shared" ref="U78:W81" si="79">IFERROR(Y78,0)</f>
        <v>13.23</v>
      </c>
      <c r="V78" s="185">
        <f t="shared" si="79"/>
        <v>0</v>
      </c>
      <c r="W78" s="185">
        <f t="shared" si="79"/>
        <v>0</v>
      </c>
      <c r="X78" s="178"/>
      <c r="Y78" s="184">
        <f>IF(Q78="P",(VLOOKUP(O78,'SICRO-P'!$A$3:$G$118,6,FALSE)),VLOOKUP(O78,SICRO!$A$4:$E$6354,5,FALSE))</f>
        <v>13.23</v>
      </c>
      <c r="Z78" s="184" t="e">
        <f>IF(Q78="I",(VLOOKUP(O78,'SINAPI-I'!$A$1:$E$4949,5,FALSE)),VLOOKUP(O78,SINAPI!$G$7:$K$7524,5,FALSE))</f>
        <v>#N/A</v>
      </c>
      <c r="AA78" s="185" t="e">
        <f>IF(Q78="I",IF(R78="MO",(ROUND(VLOOKUP(O78,'DER-ES-I'!$A$7:$F$1547,5,FALSE)*((1+$R$3)),2)),VLOOKUP(O78,'DER-ES-I'!$A$7:$F$1547,5,FALSE)),VLOOKUP(O78,'DER-ES'!$A$15:$H$1393,7,FALSE))</f>
        <v>#N/A</v>
      </c>
    </row>
    <row r="79" spans="1:27" x14ac:dyDescent="0.25">
      <c r="A79" s="71" t="s">
        <v>38163</v>
      </c>
      <c r="B79" s="75">
        <v>407819</v>
      </c>
      <c r="C79" s="75" t="s">
        <v>24942</v>
      </c>
      <c r="D79" s="71" t="s">
        <v>206</v>
      </c>
      <c r="E79" s="75" t="s">
        <v>203</v>
      </c>
      <c r="F79" s="70">
        <v>2197</v>
      </c>
      <c r="G79" s="385">
        <f t="shared" si="76"/>
        <v>12.6</v>
      </c>
      <c r="H79" s="70">
        <f>$J$2*100</f>
        <v>24.52</v>
      </c>
      <c r="I79" s="385">
        <f t="shared" si="77"/>
        <v>15.69</v>
      </c>
      <c r="J79" s="385">
        <f t="shared" si="78"/>
        <v>34470.93</v>
      </c>
      <c r="L79" s="328"/>
      <c r="M79" s="331">
        <f>ROUND(G79*F79,2)</f>
        <v>27682.2</v>
      </c>
      <c r="N79" s="178" t="str">
        <f t="shared" si="75"/>
        <v/>
      </c>
      <c r="O79" s="182">
        <f>IF(AND(P79=TRUE,Q79="I"),VALUE(RIGHT(B79,LEN(B79)-1)),B79)</f>
        <v>407819</v>
      </c>
      <c r="P79" s="181" t="b">
        <f>ISTEXT(B79)</f>
        <v>0</v>
      </c>
      <c r="Q79" s="183" t="str">
        <f>LEFT(B79,1)</f>
        <v>4</v>
      </c>
      <c r="R79" s="183"/>
      <c r="S79" s="184" t="str">
        <f>C79</f>
        <v>SICRO</v>
      </c>
      <c r="T79" s="178"/>
      <c r="U79" s="185">
        <f t="shared" si="79"/>
        <v>12.6</v>
      </c>
      <c r="V79" s="185">
        <f t="shared" si="79"/>
        <v>0</v>
      </c>
      <c r="W79" s="185">
        <f t="shared" si="79"/>
        <v>0</v>
      </c>
      <c r="X79" s="178"/>
      <c r="Y79" s="184">
        <f>IF(Q79="P",(VLOOKUP(O79,'SICRO-P'!$A$3:$G$118,6,FALSE)),VLOOKUP(O79,SICRO!$A$4:$E$6354,5,FALSE))</f>
        <v>12.6</v>
      </c>
      <c r="Z79" s="184" t="e">
        <f>IF(Q79="I",(VLOOKUP(O79,'SINAPI-I'!$A$1:$E$4949,5,FALSE)),VLOOKUP(O79,SINAPI!$G$7:$K$7524,5,FALSE))</f>
        <v>#N/A</v>
      </c>
      <c r="AA79" s="185" t="e">
        <f>IF(Q79="I",IF(R79="MO",(ROUND(VLOOKUP(O79,'DER-ES-I'!$A$7:$F$1547,5,FALSE)*((1+$R$3)),2)),VLOOKUP(O79,'DER-ES-I'!$A$7:$F$1547,5,FALSE)),VLOOKUP(O79,'DER-ES'!$A$15:$H$1393,7,FALSE))</f>
        <v>#N/A</v>
      </c>
    </row>
    <row r="80" spans="1:27" x14ac:dyDescent="0.25">
      <c r="A80" s="71" t="s">
        <v>38164</v>
      </c>
      <c r="B80" s="75">
        <v>1106282</v>
      </c>
      <c r="C80" s="75" t="s">
        <v>24942</v>
      </c>
      <c r="D80" s="71" t="s">
        <v>187</v>
      </c>
      <c r="E80" s="75" t="s">
        <v>188</v>
      </c>
      <c r="F80" s="70">
        <v>18.5</v>
      </c>
      <c r="G80" s="385">
        <f t="shared" si="76"/>
        <v>490.13</v>
      </c>
      <c r="H80" s="70">
        <f>$J$2*100</f>
        <v>24.52</v>
      </c>
      <c r="I80" s="385">
        <f t="shared" si="77"/>
        <v>610.30999999999995</v>
      </c>
      <c r="J80" s="385">
        <f t="shared" si="78"/>
        <v>11290.74</v>
      </c>
      <c r="L80" s="328"/>
      <c r="M80" s="331">
        <f>ROUND(G80*F80,2)</f>
        <v>9067.41</v>
      </c>
      <c r="N80" s="178" t="str">
        <f t="shared" si="75"/>
        <v/>
      </c>
      <c r="O80" s="182">
        <f>IF(AND(P80=TRUE,Q80="I"),VALUE(RIGHT(B80,LEN(B80)-1)),B80)</f>
        <v>1106282</v>
      </c>
      <c r="P80" s="181" t="b">
        <f>ISTEXT(B80)</f>
        <v>0</v>
      </c>
      <c r="Q80" s="183" t="str">
        <f>LEFT(B80,1)</f>
        <v>1</v>
      </c>
      <c r="R80" s="183"/>
      <c r="S80" s="184" t="str">
        <f>C80</f>
        <v>SICRO</v>
      </c>
      <c r="T80" s="178"/>
      <c r="U80" s="185">
        <f t="shared" si="79"/>
        <v>490.13</v>
      </c>
      <c r="V80" s="185">
        <f t="shared" si="79"/>
        <v>0</v>
      </c>
      <c r="W80" s="185">
        <f t="shared" si="79"/>
        <v>0</v>
      </c>
      <c r="X80" s="178"/>
      <c r="Y80" s="184">
        <f>IF(Q80="P",(VLOOKUP(O80,'SICRO-P'!$A$3:$G$118,6,FALSE)),VLOOKUP(O80,SICRO!$A$4:$E$6354,5,FALSE))</f>
        <v>490.13</v>
      </c>
      <c r="Z80" s="184" t="e">
        <f>IF(Q80="I",(VLOOKUP(O80,'SINAPI-I'!$A$1:$E$4949,5,FALSE)),VLOOKUP(O80,SINAPI!$G$7:$K$7524,5,FALSE))</f>
        <v>#N/A</v>
      </c>
      <c r="AA80" s="185" t="e">
        <f>IF(Q80="I",IF(R80="MO",(ROUND(VLOOKUP(O80,'DER-ES-I'!$A$7:$F$1547,5,FALSE)*((1+$R$3)),2)),VLOOKUP(O80,'DER-ES-I'!$A$7:$F$1547,5,FALSE)),VLOOKUP(O80,'DER-ES'!$A$15:$H$1393,7,FALSE))</f>
        <v>#N/A</v>
      </c>
    </row>
    <row r="81" spans="1:27" x14ac:dyDescent="0.25">
      <c r="A81" s="71" t="s">
        <v>38165</v>
      </c>
      <c r="B81" s="75">
        <v>44535</v>
      </c>
      <c r="C81" s="75" t="s">
        <v>91</v>
      </c>
      <c r="D81" s="71" t="s">
        <v>190</v>
      </c>
      <c r="E81" s="75" t="s">
        <v>191</v>
      </c>
      <c r="F81" s="70">
        <v>18.5</v>
      </c>
      <c r="G81" s="385">
        <f t="shared" si="76"/>
        <v>52.43</v>
      </c>
      <c r="H81" s="70">
        <f>$J$2*100</f>
        <v>24.52</v>
      </c>
      <c r="I81" s="385">
        <f t="shared" si="77"/>
        <v>65.290000000000006</v>
      </c>
      <c r="J81" s="385">
        <f t="shared" si="78"/>
        <v>1207.8699999999999</v>
      </c>
      <c r="L81" s="328"/>
      <c r="M81" s="331">
        <f>ROUND(G81*F81,2)</f>
        <v>969.96</v>
      </c>
      <c r="N81" s="178" t="str">
        <f t="shared" si="75"/>
        <v/>
      </c>
      <c r="O81" s="182">
        <f>IF(AND(P81=TRUE,Q81="I"),VALUE(RIGHT(B81,LEN(B81)-1)),B81)</f>
        <v>44535</v>
      </c>
      <c r="P81" s="181" t="b">
        <f>ISTEXT(B81)</f>
        <v>0</v>
      </c>
      <c r="Q81" s="183" t="s">
        <v>27690</v>
      </c>
      <c r="R81" s="183"/>
      <c r="S81" s="184" t="str">
        <f>C81</f>
        <v>SINAPI</v>
      </c>
      <c r="T81" s="178"/>
      <c r="U81" s="185">
        <f t="shared" si="79"/>
        <v>0</v>
      </c>
      <c r="V81" s="185">
        <f t="shared" si="79"/>
        <v>52.43</v>
      </c>
      <c r="W81" s="185">
        <f t="shared" si="79"/>
        <v>0</v>
      </c>
      <c r="X81" s="178"/>
      <c r="Y81" s="184" t="e">
        <f>IF(Q81="P",(VLOOKUP(O81,'SICRO-P'!$A$3:$G$118,6,FALSE)),VLOOKUP(O81,SICRO!$A$4:$E$6354,5,FALSE))</f>
        <v>#N/A</v>
      </c>
      <c r="Z81" s="184">
        <f>IF(Q81="I",(VLOOKUP(O81,'SINAPI-I'!$A$1:$E$4949,5,FALSE)),VLOOKUP(O81,SINAPI!$G$7:$K$7524,5,FALSE))</f>
        <v>52.43</v>
      </c>
      <c r="AA81" s="185" t="e">
        <f>IF(Q81="I",IF(R81="MO",(ROUND(VLOOKUP(O81,'DER-ES-I'!$A$7:$F$1547,5,FALSE)*((1+$R$3)),2)),VLOOKUP(O81,'DER-ES-I'!$A$7:$F$1547,5,FALSE)),VLOOKUP(O81,'DER-ES'!$A$15:$H$1393,7,FALSE))</f>
        <v>#N/A</v>
      </c>
    </row>
    <row r="82" spans="1:27" ht="24.75" x14ac:dyDescent="0.25">
      <c r="A82" s="71" t="s">
        <v>38166</v>
      </c>
      <c r="B82" s="75">
        <v>92452</v>
      </c>
      <c r="C82" s="75" t="s">
        <v>91</v>
      </c>
      <c r="D82" s="71" t="s">
        <v>255</v>
      </c>
      <c r="E82" s="75" t="s">
        <v>194</v>
      </c>
      <c r="F82" s="70">
        <v>64</v>
      </c>
      <c r="G82" s="385">
        <f>IF(S82="SINAPI",V82,IF(S82="DER-ES",W82,U82))</f>
        <v>198.42</v>
      </c>
      <c r="H82" s="70">
        <f>$J$2*100</f>
        <v>24.52</v>
      </c>
      <c r="I82" s="385">
        <f>ROUND(G82*(1+H82/100),2)</f>
        <v>247.07</v>
      </c>
      <c r="J82" s="385">
        <f>ROUND(I82*F82,2)</f>
        <v>15812.48</v>
      </c>
      <c r="L82" s="328"/>
      <c r="M82" s="331">
        <f>ROUND(G82*F82,2)</f>
        <v>12698.88</v>
      </c>
      <c r="N82" s="178" t="str">
        <f>IF(G82=(U82+V82+W82),"","VERIFICAR")</f>
        <v/>
      </c>
      <c r="O82" s="182">
        <f>IF(AND(P82=TRUE,Q82="I"),VALUE(RIGHT(B82,LEN(B82)-1)),B82)</f>
        <v>92452</v>
      </c>
      <c r="P82" s="181" t="b">
        <f>ISTEXT(B82)</f>
        <v>0</v>
      </c>
      <c r="Q82" s="183" t="str">
        <f>LEFT(B82,1)</f>
        <v>9</v>
      </c>
      <c r="R82" s="183"/>
      <c r="S82" s="184" t="str">
        <f>C82</f>
        <v>SINAPI</v>
      </c>
      <c r="T82" s="178"/>
      <c r="U82" s="185">
        <f>IFERROR(Y82,0)</f>
        <v>0</v>
      </c>
      <c r="V82" s="185">
        <f>IFERROR(Z82,0)</f>
        <v>198.42</v>
      </c>
      <c r="W82" s="185">
        <f>IFERROR(AA82,0)</f>
        <v>0</v>
      </c>
      <c r="X82" s="178"/>
      <c r="Y82" s="184" t="e">
        <f>IF(Q82="P",(VLOOKUP(O82,'SICRO-P'!$A$3:$G$118,6,FALSE)),VLOOKUP(O82,SICRO!$A$4:$E$6354,5,FALSE))</f>
        <v>#N/A</v>
      </c>
      <c r="Z82" s="184">
        <f>IF(Q82="I",(VLOOKUP(O82,'SINAPI-I'!$A$1:$E$4949,5,FALSE)),VLOOKUP(O82,SINAPI!$G$7:$K$7524,5,FALSE))</f>
        <v>198.42</v>
      </c>
      <c r="AA82" s="185" t="e">
        <f>IF(Q82="I",IF(R82="MO",(ROUND(VLOOKUP(O82,'DER-ES-I'!$A$7:$F$1547,5,FALSE)*((1+$R$3)),2)),VLOOKUP(O82,'DER-ES-I'!$A$7:$F$1547,5,FALSE)),VLOOKUP(O82,'DER-ES'!$A$15:$H$1393,7,FALSE))</f>
        <v>#N/A</v>
      </c>
    </row>
    <row r="83" spans="1:27" ht="15" customHeight="1" x14ac:dyDescent="0.25">
      <c r="A83" s="88" t="s">
        <v>38202</v>
      </c>
      <c r="B83" s="556" t="s">
        <v>32189</v>
      </c>
      <c r="C83" s="556"/>
      <c r="D83" s="556"/>
      <c r="E83" s="556"/>
      <c r="F83" s="556"/>
      <c r="G83" s="556"/>
      <c r="H83" s="556"/>
      <c r="I83" s="556"/>
      <c r="J83" s="441">
        <f>SUM(J84:J93)</f>
        <v>616651.32999999996</v>
      </c>
      <c r="L83" s="328"/>
      <c r="M83" s="331"/>
      <c r="N83" s="178" t="str">
        <f t="shared" si="6"/>
        <v/>
      </c>
      <c r="O83" s="182"/>
      <c r="P83" s="181"/>
      <c r="Q83" s="183"/>
      <c r="R83" s="183"/>
      <c r="S83" s="184"/>
      <c r="T83" s="178"/>
      <c r="U83" s="185"/>
      <c r="V83" s="185"/>
      <c r="W83" s="185"/>
      <c r="X83" s="178"/>
      <c r="Y83" s="184"/>
      <c r="Z83" s="184"/>
      <c r="AA83" s="185"/>
    </row>
    <row r="84" spans="1:27" ht="15" customHeight="1" x14ac:dyDescent="0.25">
      <c r="A84" s="71" t="s">
        <v>38203</v>
      </c>
      <c r="B84" s="75">
        <v>100322</v>
      </c>
      <c r="C84" s="75" t="s">
        <v>91</v>
      </c>
      <c r="D84" s="71" t="s">
        <v>3401</v>
      </c>
      <c r="E84" s="75" t="s">
        <v>191</v>
      </c>
      <c r="F84" s="70">
        <v>129.09</v>
      </c>
      <c r="G84" s="385">
        <f t="shared" si="67"/>
        <v>184.63</v>
      </c>
      <c r="H84" s="70">
        <f t="shared" ref="H84:H93" si="80">$J$2*100</f>
        <v>24.52</v>
      </c>
      <c r="I84" s="385">
        <f t="shared" si="73"/>
        <v>229.9</v>
      </c>
      <c r="J84" s="385">
        <f t="shared" si="74"/>
        <v>29677.79</v>
      </c>
      <c r="L84" s="328"/>
      <c r="M84" s="331">
        <f t="shared" si="5"/>
        <v>23833.89</v>
      </c>
      <c r="N84" s="178" t="str">
        <f t="shared" ref="N84:N145" si="81">IF(G84=(U84+V84+W84),"","VERIFICAR")</f>
        <v/>
      </c>
      <c r="O84" s="182">
        <f t="shared" si="10"/>
        <v>100322</v>
      </c>
      <c r="P84" s="181" t="b">
        <f t="shared" si="11"/>
        <v>0</v>
      </c>
      <c r="Q84" s="183" t="str">
        <f t="shared" si="12"/>
        <v>1</v>
      </c>
      <c r="R84" s="183"/>
      <c r="S84" s="184" t="str">
        <f t="shared" si="13"/>
        <v>SINAPI</v>
      </c>
      <c r="T84" s="178"/>
      <c r="U84" s="185">
        <f t="shared" si="14"/>
        <v>0</v>
      </c>
      <c r="V84" s="185">
        <f t="shared" si="15"/>
        <v>184.63</v>
      </c>
      <c r="W84" s="185">
        <f t="shared" si="16"/>
        <v>0</v>
      </c>
      <c r="X84" s="178"/>
      <c r="Y84" s="184" t="e">
        <f>IF(Q84="P",(VLOOKUP(O84,'SICRO-P'!$A$3:$G$118,6,FALSE)),VLOOKUP(O84,SICRO!$A$4:$E$6354,5,FALSE))</f>
        <v>#N/A</v>
      </c>
      <c r="Z84" s="184">
        <f>IF(Q84="I",(VLOOKUP(O84,'SINAPI-I'!$A$1:$E$4949,5,FALSE)),VLOOKUP(O84,SINAPI!$G$7:$K$7524,5,FALSE))</f>
        <v>184.63</v>
      </c>
      <c r="AA84" s="185" t="e">
        <f>IF(Q84="I",IF(R84="MO",(ROUND(VLOOKUP(O84,'DER-ES-I'!$A$7:$F$1547,5,FALSE)*((1+$R$3)),2)),VLOOKUP(O84,'DER-ES-I'!$A$7:$F$1547,5,FALSE)),VLOOKUP(O84,'DER-ES'!$A$15:$H$1393,7,FALSE))</f>
        <v>#N/A</v>
      </c>
    </row>
    <row r="85" spans="1:27" ht="15" customHeight="1" x14ac:dyDescent="0.25">
      <c r="A85" s="71" t="s">
        <v>38204</v>
      </c>
      <c r="B85" s="75">
        <v>100324</v>
      </c>
      <c r="C85" s="75" t="s">
        <v>91</v>
      </c>
      <c r="D85" s="71" t="s">
        <v>3403</v>
      </c>
      <c r="E85" s="75" t="s">
        <v>191</v>
      </c>
      <c r="F85" s="70">
        <v>129.09</v>
      </c>
      <c r="G85" s="385">
        <f>IF(S85="SINAPI",V85,IF(S85="DER-ES",W85,U85))</f>
        <v>193.76</v>
      </c>
      <c r="H85" s="70">
        <f t="shared" si="80"/>
        <v>24.52</v>
      </c>
      <c r="I85" s="385">
        <f>ROUND(G85*(1+H85/100),2)</f>
        <v>241.27</v>
      </c>
      <c r="J85" s="385">
        <f>ROUND(I85*F85,2)</f>
        <v>31145.54</v>
      </c>
      <c r="L85" s="328"/>
      <c r="M85" s="331">
        <f>ROUND(G85*F85,2)</f>
        <v>25012.48</v>
      </c>
      <c r="N85" s="178" t="str">
        <f>IF(G85=(U85+V85+W85),"","VERIFICAR")</f>
        <v/>
      </c>
      <c r="O85" s="182">
        <f>IF(AND(P85=TRUE,Q85="I"),VALUE(RIGHT(B85,LEN(B85)-1)),B85)</f>
        <v>100324</v>
      </c>
      <c r="P85" s="181" t="b">
        <f>ISTEXT(B85)</f>
        <v>0</v>
      </c>
      <c r="Q85" s="183" t="str">
        <f>LEFT(B85,1)</f>
        <v>1</v>
      </c>
      <c r="R85" s="183"/>
      <c r="S85" s="184" t="str">
        <f>C85</f>
        <v>SINAPI</v>
      </c>
      <c r="T85" s="178"/>
      <c r="U85" s="185">
        <f>IFERROR(Y85,0)</f>
        <v>0</v>
      </c>
      <c r="V85" s="185">
        <f>IFERROR(Z85,0)</f>
        <v>193.76</v>
      </c>
      <c r="W85" s="185">
        <f>IFERROR(AA85,0)</f>
        <v>0</v>
      </c>
      <c r="X85" s="178"/>
      <c r="Y85" s="184" t="e">
        <f>IF(Q85="P",(VLOOKUP(O85,'SICRO-P'!$A$3:$G$118,6,FALSE)),VLOOKUP(O85,SICRO!$A$4:$E$6354,5,FALSE))</f>
        <v>#N/A</v>
      </c>
      <c r="Z85" s="184">
        <f>IF(Q85="I",(VLOOKUP(O85,'SINAPI-I'!$A$1:$E$4949,5,FALSE)),VLOOKUP(O85,SINAPI!$G$7:$K$7524,5,FALSE))</f>
        <v>193.76</v>
      </c>
      <c r="AA85" s="185" t="e">
        <f>IF(Q85="I",IF(R85="MO",(ROUND(VLOOKUP(O85,'DER-ES-I'!$A$7:$F$1547,5,FALSE)*((1+$R$3)),2)),VLOOKUP(O85,'DER-ES-I'!$A$7:$F$1547,5,FALSE)),VLOOKUP(O85,'DER-ES'!$A$15:$H$1393,7,FALSE))</f>
        <v>#N/A</v>
      </c>
    </row>
    <row r="86" spans="1:27" ht="16.5" x14ac:dyDescent="0.25">
      <c r="A86" s="71" t="s">
        <v>38205</v>
      </c>
      <c r="B86" s="75">
        <v>96620</v>
      </c>
      <c r="C86" s="75" t="s">
        <v>91</v>
      </c>
      <c r="D86" s="71" t="s">
        <v>3380</v>
      </c>
      <c r="E86" s="75" t="s">
        <v>191</v>
      </c>
      <c r="F86" s="70">
        <v>34.36</v>
      </c>
      <c r="G86" s="385">
        <f t="shared" si="67"/>
        <v>608.24</v>
      </c>
      <c r="H86" s="70">
        <f t="shared" si="80"/>
        <v>24.52</v>
      </c>
      <c r="I86" s="385">
        <f t="shared" si="73"/>
        <v>757.38</v>
      </c>
      <c r="J86" s="385">
        <f t="shared" si="74"/>
        <v>26023.58</v>
      </c>
      <c r="L86" s="328"/>
      <c r="M86" s="331">
        <f t="shared" si="5"/>
        <v>20899.13</v>
      </c>
      <c r="N86" s="178" t="str">
        <f t="shared" si="81"/>
        <v/>
      </c>
      <c r="O86" s="182">
        <f t="shared" si="10"/>
        <v>96620</v>
      </c>
      <c r="P86" s="181" t="b">
        <f t="shared" si="11"/>
        <v>0</v>
      </c>
      <c r="Q86" s="183" t="str">
        <f t="shared" si="12"/>
        <v>9</v>
      </c>
      <c r="R86" s="183"/>
      <c r="S86" s="184" t="str">
        <f t="shared" si="13"/>
        <v>SINAPI</v>
      </c>
      <c r="T86" s="178"/>
      <c r="U86" s="185">
        <f t="shared" si="14"/>
        <v>0</v>
      </c>
      <c r="V86" s="185">
        <f t="shared" si="15"/>
        <v>608.24</v>
      </c>
      <c r="W86" s="185">
        <f t="shared" si="16"/>
        <v>0</v>
      </c>
      <c r="X86" s="178"/>
      <c r="Y86" s="184" t="e">
        <f>IF(Q86="P",(VLOOKUP(O86,'SICRO-P'!$A$3:$G$118,6,FALSE)),VLOOKUP(O86,SICRO!$A$4:$E$6354,5,FALSE))</f>
        <v>#N/A</v>
      </c>
      <c r="Z86" s="184">
        <f>IF(Q86="I",(VLOOKUP(O86,'SINAPI-I'!$A$1:$E$4949,5,FALSE)),VLOOKUP(O86,SINAPI!$G$7:$K$7524,5,FALSE))</f>
        <v>608.24</v>
      </c>
      <c r="AA86" s="185" t="e">
        <f>IF(Q86="I",IF(R86="MO",(ROUND(VLOOKUP(O86,'DER-ES-I'!$A$7:$F$1547,5,FALSE)*((1+$R$3)),2)),VLOOKUP(O86,'DER-ES-I'!$A$7:$F$1547,5,FALSE)),VLOOKUP(O86,'DER-ES'!$A$15:$H$1393,7,FALSE))</f>
        <v>#N/A</v>
      </c>
    </row>
    <row r="87" spans="1:27" ht="24.75" x14ac:dyDescent="0.25">
      <c r="A87" s="71" t="s">
        <v>38206</v>
      </c>
      <c r="B87" s="75">
        <v>92452</v>
      </c>
      <c r="C87" s="75" t="s">
        <v>91</v>
      </c>
      <c r="D87" s="71" t="s">
        <v>231</v>
      </c>
      <c r="E87" s="75" t="s">
        <v>194</v>
      </c>
      <c r="F87" s="70">
        <v>513.14</v>
      </c>
      <c r="G87" s="385">
        <f t="shared" si="67"/>
        <v>198.42</v>
      </c>
      <c r="H87" s="70">
        <f t="shared" si="80"/>
        <v>24.52</v>
      </c>
      <c r="I87" s="385">
        <f t="shared" si="73"/>
        <v>247.07</v>
      </c>
      <c r="J87" s="385">
        <f t="shared" si="74"/>
        <v>126781.5</v>
      </c>
      <c r="L87" s="328"/>
      <c r="M87" s="331">
        <f t="shared" si="5"/>
        <v>101817.24</v>
      </c>
      <c r="N87" s="178" t="str">
        <f t="shared" si="81"/>
        <v/>
      </c>
      <c r="O87" s="182">
        <f t="shared" si="10"/>
        <v>92452</v>
      </c>
      <c r="P87" s="181" t="b">
        <f t="shared" si="11"/>
        <v>0</v>
      </c>
      <c r="Q87" s="183" t="str">
        <f t="shared" si="12"/>
        <v>9</v>
      </c>
      <c r="R87" s="183"/>
      <c r="S87" s="184" t="str">
        <f t="shared" si="13"/>
        <v>SINAPI</v>
      </c>
      <c r="T87" s="178"/>
      <c r="U87" s="185">
        <f t="shared" si="14"/>
        <v>0</v>
      </c>
      <c r="V87" s="185">
        <f t="shared" si="15"/>
        <v>198.42</v>
      </c>
      <c r="W87" s="185">
        <f t="shared" si="16"/>
        <v>0</v>
      </c>
      <c r="X87" s="178"/>
      <c r="Y87" s="184" t="e">
        <f>IF(Q87="P",(VLOOKUP(O87,'SICRO-P'!$A$3:$G$118,6,FALSE)),VLOOKUP(O87,SICRO!$A$4:$E$6354,5,FALSE))</f>
        <v>#N/A</v>
      </c>
      <c r="Z87" s="184">
        <f>IF(Q87="I",(VLOOKUP(O87,'SINAPI-I'!$A$1:$E$4949,5,FALSE)),VLOOKUP(O87,SINAPI!$G$7:$K$7524,5,FALSE))</f>
        <v>198.42</v>
      </c>
      <c r="AA87" s="185" t="e">
        <f>IF(Q87="I",IF(R87="MO",(ROUND(VLOOKUP(O87,'DER-ES-I'!$A$7:$F$1547,5,FALSE)*((1+$R$3)),2)),VLOOKUP(O87,'DER-ES-I'!$A$7:$F$1547,5,FALSE)),VLOOKUP(O87,'DER-ES'!$A$15:$H$1393,7,FALSE))</f>
        <v>#N/A</v>
      </c>
    </row>
    <row r="88" spans="1:27" ht="16.5" x14ac:dyDescent="0.25">
      <c r="A88" s="71" t="s">
        <v>38207</v>
      </c>
      <c r="B88" s="75">
        <v>1106282</v>
      </c>
      <c r="C88" s="75" t="s">
        <v>24942</v>
      </c>
      <c r="D88" s="71" t="s">
        <v>15430</v>
      </c>
      <c r="E88" s="75" t="s">
        <v>188</v>
      </c>
      <c r="F88" s="70">
        <v>163.41999999999999</v>
      </c>
      <c r="G88" s="385">
        <f t="shared" si="67"/>
        <v>490.13</v>
      </c>
      <c r="H88" s="70">
        <f t="shared" si="80"/>
        <v>24.52</v>
      </c>
      <c r="I88" s="385">
        <f t="shared" si="73"/>
        <v>610.30999999999995</v>
      </c>
      <c r="J88" s="385">
        <f t="shared" si="74"/>
        <v>99736.86</v>
      </c>
      <c r="K88" s="188"/>
      <c r="L88" s="328"/>
      <c r="M88" s="331">
        <f t="shared" si="5"/>
        <v>80097.039999999994</v>
      </c>
      <c r="N88" s="178" t="str">
        <f t="shared" si="81"/>
        <v/>
      </c>
      <c r="O88" s="182">
        <f t="shared" ref="O88:O147" si="82">IF(AND(P88=TRUE,Q88="I"),VALUE(RIGHT(B88,LEN(B88)-1)),B88)</f>
        <v>1106282</v>
      </c>
      <c r="P88" s="181" t="b">
        <f t="shared" ref="P88:P147" si="83">ISTEXT(B88)</f>
        <v>0</v>
      </c>
      <c r="Q88" s="183" t="str">
        <f t="shared" ref="Q88:Q147" si="84">LEFT(B88,1)</f>
        <v>1</v>
      </c>
      <c r="R88" s="183"/>
      <c r="S88" s="184" t="str">
        <f t="shared" ref="S88:S147" si="85">C88</f>
        <v>SICRO</v>
      </c>
      <c r="T88" s="178"/>
      <c r="U88" s="185">
        <f t="shared" ref="U88:U147" si="86">IFERROR(Y88,0)</f>
        <v>490.13</v>
      </c>
      <c r="V88" s="185">
        <f t="shared" ref="V88:V147" si="87">IFERROR(Z88,0)</f>
        <v>0</v>
      </c>
      <c r="W88" s="185">
        <f t="shared" ref="W88:W147" si="88">IFERROR(AA88,0)</f>
        <v>0</v>
      </c>
      <c r="X88" s="178"/>
      <c r="Y88" s="184">
        <f>IF(Q88="P",(VLOOKUP(O88,'SICRO-P'!$A$3:$G$118,6,FALSE)),VLOOKUP(O88,SICRO!$A$4:$E$6354,5,FALSE))</f>
        <v>490.13</v>
      </c>
      <c r="Z88" s="184" t="e">
        <f>IF(Q88="I",(VLOOKUP(O88,'SINAPI-I'!$A$1:$E$4949,5,FALSE)),VLOOKUP(O88,SINAPI!$G$7:$K$7524,5,FALSE))</f>
        <v>#N/A</v>
      </c>
      <c r="AA88" s="185" t="e">
        <f>IF(Q88="I",IF(R88="MO",(ROUND(VLOOKUP(O88,'DER-ES-I'!$A$7:$F$1547,5,FALSE)*((1+$R$3)),2)),VLOOKUP(O88,'DER-ES-I'!$A$7:$F$1547,5,FALSE)),VLOOKUP(O88,'DER-ES'!$A$15:$H$1393,7,FALSE))</f>
        <v>#N/A</v>
      </c>
    </row>
    <row r="89" spans="1:27" x14ac:dyDescent="0.25">
      <c r="A89" s="71" t="s">
        <v>38208</v>
      </c>
      <c r="B89" s="75">
        <v>44535</v>
      </c>
      <c r="C89" s="75" t="s">
        <v>91</v>
      </c>
      <c r="D89" s="71" t="s">
        <v>190</v>
      </c>
      <c r="E89" s="75" t="s">
        <v>191</v>
      </c>
      <c r="F89" s="70">
        <v>163.41999999999999</v>
      </c>
      <c r="G89" s="385">
        <f t="shared" si="67"/>
        <v>52.43</v>
      </c>
      <c r="H89" s="70">
        <f t="shared" si="80"/>
        <v>24.52</v>
      </c>
      <c r="I89" s="385">
        <f t="shared" si="73"/>
        <v>65.290000000000006</v>
      </c>
      <c r="J89" s="385">
        <f t="shared" si="74"/>
        <v>10669.69</v>
      </c>
      <c r="L89" s="328"/>
      <c r="M89" s="331">
        <f t="shared" si="5"/>
        <v>8568.11</v>
      </c>
      <c r="N89" s="178" t="str">
        <f t="shared" si="81"/>
        <v/>
      </c>
      <c r="O89" s="182">
        <f t="shared" si="82"/>
        <v>44535</v>
      </c>
      <c r="P89" s="181" t="b">
        <f t="shared" si="83"/>
        <v>0</v>
      </c>
      <c r="Q89" s="183" t="s">
        <v>27690</v>
      </c>
      <c r="R89" s="183"/>
      <c r="S89" s="184" t="str">
        <f t="shared" si="85"/>
        <v>SINAPI</v>
      </c>
      <c r="T89" s="178"/>
      <c r="U89" s="185">
        <f t="shared" si="86"/>
        <v>0</v>
      </c>
      <c r="V89" s="185">
        <f t="shared" si="87"/>
        <v>52.43</v>
      </c>
      <c r="W89" s="185">
        <f t="shared" si="88"/>
        <v>0</v>
      </c>
      <c r="X89" s="178"/>
      <c r="Y89" s="184" t="e">
        <f>IF(Q89="P",(VLOOKUP(O89,'SICRO-P'!$A$3:$G$118,6,FALSE)),VLOOKUP(O89,SICRO!$A$4:$E$6354,5,FALSE))</f>
        <v>#N/A</v>
      </c>
      <c r="Z89" s="184">
        <f>IF(Q89="I",(VLOOKUP(O89,'SINAPI-I'!$A$1:$E$4949,5,FALSE)),VLOOKUP(O89,SINAPI!$G$7:$K$7524,5,FALSE))</f>
        <v>52.43</v>
      </c>
      <c r="AA89" s="185" t="e">
        <f>IF(Q89="I",IF(R89="MO",(ROUND(VLOOKUP(O89,'DER-ES-I'!$A$7:$F$1547,5,FALSE)*((1+$R$3)),2)),VLOOKUP(O89,'DER-ES-I'!$A$7:$F$1547,5,FALSE)),VLOOKUP(O89,'DER-ES'!$A$15:$H$1393,7,FALSE))</f>
        <v>#N/A</v>
      </c>
    </row>
    <row r="90" spans="1:27" x14ac:dyDescent="0.25">
      <c r="A90" s="71" t="s">
        <v>38209</v>
      </c>
      <c r="B90" s="75">
        <v>407819</v>
      </c>
      <c r="C90" s="75" t="s">
        <v>24942</v>
      </c>
      <c r="D90" s="71" t="str">
        <f>IF(C90="SINAPI",VLOOKUP(B90,SINAPI!$G$7:$K$7524,2,FALSE),IF(C90="DER-ES",VLOOKUP(B90,'DER-ES'!$A$15:$H$1393,4,FALSE),VLOOKUP(B90,SICRO!$A$4:$E$6354,3,FALSE)))</f>
        <v>Armação em aço CA-50 - fornecimento, preparo e colocação</v>
      </c>
      <c r="E90" s="75" t="str">
        <f>IF(C90="SINAPI",VLOOKUP(B90,SINAPI!$G$7:$K$7524,3,FALSE),IF(C90="DER-ES",VLOOKUP(B90,'DER-ES'!$A$15:$H$1393,5,FALSE),VLOOKUP(B90,SICRO!$A$4:$E$6354,4,FALSE)))</f>
        <v>kg</v>
      </c>
      <c r="F90" s="70">
        <v>12125.23</v>
      </c>
      <c r="G90" s="385">
        <f t="shared" si="67"/>
        <v>12.6</v>
      </c>
      <c r="H90" s="70">
        <f t="shared" si="80"/>
        <v>24.52</v>
      </c>
      <c r="I90" s="385">
        <f t="shared" si="73"/>
        <v>15.69</v>
      </c>
      <c r="J90" s="385">
        <f t="shared" si="74"/>
        <v>190244.86</v>
      </c>
      <c r="L90" s="328"/>
      <c r="M90" s="331">
        <f t="shared" si="5"/>
        <v>152777.9</v>
      </c>
      <c r="N90" s="178" t="str">
        <f t="shared" si="81"/>
        <v/>
      </c>
      <c r="O90" s="182">
        <f t="shared" si="82"/>
        <v>407819</v>
      </c>
      <c r="P90" s="181" t="b">
        <f t="shared" si="83"/>
        <v>0</v>
      </c>
      <c r="Q90" s="183" t="str">
        <f t="shared" si="84"/>
        <v>4</v>
      </c>
      <c r="R90" s="183"/>
      <c r="S90" s="184" t="str">
        <f t="shared" si="85"/>
        <v>SICRO</v>
      </c>
      <c r="T90" s="178"/>
      <c r="U90" s="185">
        <f t="shared" si="86"/>
        <v>12.6</v>
      </c>
      <c r="V90" s="185">
        <f t="shared" si="87"/>
        <v>0</v>
      </c>
      <c r="W90" s="185">
        <f t="shared" si="88"/>
        <v>0</v>
      </c>
      <c r="X90" s="178"/>
      <c r="Y90" s="184">
        <f>IF(Q90="P",(VLOOKUP(O90,'SICRO-P'!$A$3:$G$118,6,FALSE)),VLOOKUP(O90,SICRO!$A$4:$E$6354,5,FALSE))</f>
        <v>12.6</v>
      </c>
      <c r="Z90" s="184" t="e">
        <f>IF(Q90="I",(VLOOKUP(O90,'SINAPI-I'!$A$1:$E$4949,5,FALSE)),VLOOKUP(O90,SINAPI!$G$7:$K$7524,5,FALSE))</f>
        <v>#N/A</v>
      </c>
      <c r="AA90" s="185" t="e">
        <f>IF(Q90="I",IF(R90="MO",(ROUND(VLOOKUP(O90,'DER-ES-I'!$A$7:$F$1547,5,FALSE)*((1+$R$3)),2)),VLOOKUP(O90,'DER-ES-I'!$A$7:$F$1547,5,FALSE)),VLOOKUP(O90,'DER-ES'!$A$15:$H$1393,7,FALSE))</f>
        <v>#N/A</v>
      </c>
    </row>
    <row r="91" spans="1:27" x14ac:dyDescent="0.25">
      <c r="A91" s="71" t="s">
        <v>38210</v>
      </c>
      <c r="B91" s="75">
        <v>408067</v>
      </c>
      <c r="C91" s="75" t="s">
        <v>24942</v>
      </c>
      <c r="D91" s="71" t="str">
        <f>IF(C91="SINAPI",VLOOKUP(B91,SINAPI!$G$7:$K$7524,2,FALSE),IF(C91="DER-ES",VLOOKUP(B91,'DER-ES'!$A$15:$H$1393,4,FALSE),VLOOKUP(B91,SICRO!$A$4:$E$6354,3,FALSE)))</f>
        <v>Tela de aço eletrossoldada - fornecimento, preparo e colocação</v>
      </c>
      <c r="E91" s="75" t="str">
        <f>IF(C91="SINAPI",VLOOKUP(B91,SINAPI!$G$7:$K$7524,3,FALSE),IF(C91="DER-ES",VLOOKUP(B91,'DER-ES'!$A$15:$H$1393,5,FALSE),VLOOKUP(B91,SICRO!$A$4:$E$6354,4,FALSE)))</f>
        <v>kg</v>
      </c>
      <c r="F91" s="70">
        <v>4621.42</v>
      </c>
      <c r="G91" s="385">
        <f t="shared" ref="G91" si="89">IF(S91="SINAPI",V91,IF(S91="DER-ES",W91,U91))</f>
        <v>12.99</v>
      </c>
      <c r="H91" s="70">
        <f t="shared" si="80"/>
        <v>24.52</v>
      </c>
      <c r="I91" s="385">
        <f t="shared" ref="I91" si="90">ROUND(G91*(1+H91/100),2)</f>
        <v>16.18</v>
      </c>
      <c r="J91" s="385">
        <f t="shared" ref="J91" si="91">ROUND(I91*F91,2)</f>
        <v>74774.58</v>
      </c>
      <c r="L91" s="328"/>
      <c r="M91" s="331">
        <f t="shared" ref="M91" si="92">ROUND(G91*F91,2)</f>
        <v>60032.25</v>
      </c>
      <c r="N91" s="178" t="str">
        <f t="shared" ref="N91" si="93">IF(G91=(U91+V91+W91),"","VERIFICAR")</f>
        <v/>
      </c>
      <c r="O91" s="182">
        <f t="shared" ref="O91" si="94">IF(AND(P91=TRUE,Q91="I"),VALUE(RIGHT(B91,LEN(B91)-1)),B91)</f>
        <v>408067</v>
      </c>
      <c r="P91" s="181" t="b">
        <f t="shared" ref="P91" si="95">ISTEXT(B91)</f>
        <v>0</v>
      </c>
      <c r="Q91" s="183" t="str">
        <f t="shared" ref="Q91" si="96">LEFT(B91,1)</f>
        <v>4</v>
      </c>
      <c r="R91" s="183"/>
      <c r="S91" s="184" t="str">
        <f t="shared" ref="S91" si="97">C91</f>
        <v>SICRO</v>
      </c>
      <c r="T91" s="178"/>
      <c r="U91" s="185">
        <f t="shared" ref="U91" si="98">IFERROR(Y91,0)</f>
        <v>12.99</v>
      </c>
      <c r="V91" s="185">
        <f t="shared" ref="V91" si="99">IFERROR(Z91,0)</f>
        <v>0</v>
      </c>
      <c r="W91" s="185">
        <f t="shared" ref="W91" si="100">IFERROR(AA91,0)</f>
        <v>0</v>
      </c>
      <c r="X91" s="178"/>
      <c r="Y91" s="184">
        <f>IF(Q91="P",(VLOOKUP(O91,'SICRO-P'!$A$3:$G$118,6,FALSE)),VLOOKUP(O91,SICRO!$A$4:$E$6354,5,FALSE))</f>
        <v>12.99</v>
      </c>
      <c r="Z91" s="184" t="e">
        <f>IF(Q91="I",(VLOOKUP(O91,'SINAPI-I'!$A$1:$E$4949,5,FALSE)),VLOOKUP(O91,SINAPI!$G$7:$K$7524,5,FALSE))</f>
        <v>#N/A</v>
      </c>
      <c r="AA91" s="185" t="e">
        <f>IF(Q91="I",IF(R91="MO",(ROUND(VLOOKUP(O91,'DER-ES-I'!$A$7:$F$1547,5,FALSE)*((1+$R$3)),2)),VLOOKUP(O91,'DER-ES-I'!$A$7:$F$1547,5,FALSE)),VLOOKUP(O91,'DER-ES'!$A$15:$H$1393,7,FALSE))</f>
        <v>#N/A</v>
      </c>
    </row>
    <row r="92" spans="1:27" ht="16.5" x14ac:dyDescent="0.25">
      <c r="A92" s="71" t="s">
        <v>38211</v>
      </c>
      <c r="B92" s="75">
        <v>4011562</v>
      </c>
      <c r="C92" s="75" t="s">
        <v>24942</v>
      </c>
      <c r="D92" s="71" t="str">
        <f>IF(C92="SINAPI",VLOOKUP(B92,SINAPI!$G$7:$K$7524,2,FALSE),IF(C92="DER-ES",VLOOKUP(B92,'DER-ES'!$A$15:$H$1393,4,FALSE),VLOOKUP(B92,SICRO!$A$4:$E$6354,3,FALSE)))</f>
        <v>Geogrelha bidirecional com resistência à tração de 30 kN/m - deformação &lt; 5% - malha de 36 x 34 mm - para reforço de base granular</v>
      </c>
      <c r="E92" s="75" t="str">
        <f>IF(C92="SINAPI",VLOOKUP(B92,SINAPI!$G$7:$K$7524,3,FALSE),IF(C92="DER-ES",VLOOKUP(B92,'DER-ES'!$A$15:$H$1393,5,FALSE),VLOOKUP(B92,SICRO!$A$4:$E$6354,4,FALSE)))</f>
        <v>m²</v>
      </c>
      <c r="F92" s="70">
        <v>430.3</v>
      </c>
      <c r="G92" s="385">
        <f t="shared" si="67"/>
        <v>31.41</v>
      </c>
      <c r="H92" s="70">
        <f t="shared" si="80"/>
        <v>24.52</v>
      </c>
      <c r="I92" s="385">
        <f t="shared" si="73"/>
        <v>39.11</v>
      </c>
      <c r="J92" s="385">
        <f t="shared" si="74"/>
        <v>16829.03</v>
      </c>
      <c r="L92" s="328"/>
      <c r="M92" s="331">
        <f t="shared" si="5"/>
        <v>13515.72</v>
      </c>
      <c r="N92" s="178" t="str">
        <f t="shared" si="81"/>
        <v/>
      </c>
      <c r="O92" s="182">
        <f t="shared" si="82"/>
        <v>4011562</v>
      </c>
      <c r="P92" s="181" t="b">
        <f t="shared" si="83"/>
        <v>0</v>
      </c>
      <c r="Q92" s="183" t="str">
        <f t="shared" si="84"/>
        <v>4</v>
      </c>
      <c r="R92" s="183"/>
      <c r="S92" s="184" t="str">
        <f t="shared" si="85"/>
        <v>SICRO</v>
      </c>
      <c r="T92" s="178"/>
      <c r="U92" s="185">
        <f t="shared" si="86"/>
        <v>31.41</v>
      </c>
      <c r="V92" s="185">
        <f t="shared" si="87"/>
        <v>0</v>
      </c>
      <c r="W92" s="185">
        <f t="shared" si="88"/>
        <v>0</v>
      </c>
      <c r="X92" s="178"/>
      <c r="Y92" s="184">
        <f>IF(Q92="P",(VLOOKUP(O92,'SICRO-P'!$A$3:$G$118,6,FALSE)),VLOOKUP(O92,SICRO!$A$4:$E$6354,5,FALSE))</f>
        <v>31.41</v>
      </c>
      <c r="Z92" s="184" t="e">
        <f>IF(Q92="I",(VLOOKUP(O92,'SINAPI-I'!$A$1:$E$4949,5,FALSE)),VLOOKUP(O92,SINAPI!$G$7:$K$7524,5,FALSE))</f>
        <v>#N/A</v>
      </c>
      <c r="AA92" s="185" t="e">
        <f>IF(Q92="I",IF(R92="MO",(ROUND(VLOOKUP(O92,'DER-ES-I'!$A$7:$F$1547,5,FALSE)*((1+$R$3)),2)),VLOOKUP(O92,'DER-ES-I'!$A$7:$F$1547,5,FALSE)),VLOOKUP(O92,'DER-ES'!$A$15:$H$1393,7,FALSE))</f>
        <v>#N/A</v>
      </c>
    </row>
    <row r="93" spans="1:27" ht="19.5" customHeight="1" x14ac:dyDescent="0.25">
      <c r="A93" s="71" t="s">
        <v>38245</v>
      </c>
      <c r="B93" s="75">
        <v>40639</v>
      </c>
      <c r="C93" s="75" t="s">
        <v>92</v>
      </c>
      <c r="D93" s="71" t="s">
        <v>38246</v>
      </c>
      <c r="E93" s="75" t="s">
        <v>182</v>
      </c>
      <c r="F93" s="70">
        <v>13.75</v>
      </c>
      <c r="G93" s="385">
        <f>775.57/1.2332</f>
        <v>628.91</v>
      </c>
      <c r="H93" s="70">
        <f t="shared" si="80"/>
        <v>24.52</v>
      </c>
      <c r="I93" s="385">
        <f t="shared" si="73"/>
        <v>783.12</v>
      </c>
      <c r="J93" s="385">
        <f t="shared" si="74"/>
        <v>10767.9</v>
      </c>
      <c r="L93" s="367" t="s">
        <v>37890</v>
      </c>
      <c r="M93" s="331">
        <f t="shared" si="5"/>
        <v>8647.51</v>
      </c>
      <c r="N93" s="178" t="str">
        <f t="shared" si="81"/>
        <v>VERIFICAR</v>
      </c>
      <c r="O93" s="182">
        <f t="shared" si="82"/>
        <v>40639</v>
      </c>
      <c r="P93" s="181" t="b">
        <f t="shared" si="83"/>
        <v>0</v>
      </c>
      <c r="Q93" s="183" t="str">
        <f t="shared" si="84"/>
        <v>4</v>
      </c>
      <c r="R93" s="183"/>
      <c r="S93" s="184" t="str">
        <f t="shared" si="85"/>
        <v>DER-ES</v>
      </c>
      <c r="T93" s="178"/>
      <c r="U93" s="185">
        <f t="shared" si="86"/>
        <v>0</v>
      </c>
      <c r="V93" s="185">
        <f t="shared" si="87"/>
        <v>0</v>
      </c>
      <c r="W93" s="185">
        <f t="shared" si="88"/>
        <v>0</v>
      </c>
      <c r="X93" s="178"/>
      <c r="Y93" s="184" t="e">
        <f>IF(Q93="P",(VLOOKUP(O93,'SICRO-P'!$A$3:$G$118,6,FALSE)),VLOOKUP(O93,SICRO!$A$4:$E$6354,5,FALSE))</f>
        <v>#N/A</v>
      </c>
      <c r="Z93" s="184" t="e">
        <f>IF(Q93="I",(VLOOKUP(O93,'SINAPI-I'!$A$1:$E$4949,5,FALSE)),VLOOKUP(O93,SINAPI!$G$7:$K$7524,5,FALSE))</f>
        <v>#N/A</v>
      </c>
      <c r="AA93" s="185" t="e">
        <f>IF(Q93="I",IF(R93="MO",(ROUND(VLOOKUP(O93,'DER-ES-I'!$A$7:$F$1547,5,FALSE)*((1+$R$3)),2)),VLOOKUP(O93,'DER-ES-I'!$A$7:$F$1547,5,FALSE)),VLOOKUP(O93,'DER-ES'!$A$15:$H$1393,7,FALSE))</f>
        <v>#N/A</v>
      </c>
    </row>
    <row r="94" spans="1:27" ht="15" customHeight="1" x14ac:dyDescent="0.25">
      <c r="A94" s="88" t="s">
        <v>38242</v>
      </c>
      <c r="B94" s="556" t="s">
        <v>38244</v>
      </c>
      <c r="C94" s="556"/>
      <c r="D94" s="556"/>
      <c r="E94" s="556"/>
      <c r="F94" s="556"/>
      <c r="G94" s="556"/>
      <c r="H94" s="556"/>
      <c r="I94" s="556"/>
      <c r="J94" s="441">
        <f>SUM(J95)</f>
        <v>86217.44</v>
      </c>
      <c r="L94" s="328"/>
      <c r="M94" s="331"/>
      <c r="N94" s="178" t="str">
        <f t="shared" si="81"/>
        <v/>
      </c>
      <c r="O94" s="182"/>
      <c r="P94" s="181"/>
      <c r="Q94" s="183"/>
      <c r="R94" s="183"/>
      <c r="S94" s="184"/>
      <c r="T94" s="178"/>
      <c r="U94" s="185"/>
      <c r="V94" s="185"/>
      <c r="W94" s="185"/>
      <c r="X94" s="178"/>
      <c r="Y94" s="184"/>
      <c r="Z94" s="184"/>
      <c r="AA94" s="185"/>
    </row>
    <row r="95" spans="1:27" ht="15" customHeight="1" x14ac:dyDescent="0.25">
      <c r="A95" s="71" t="s">
        <v>38243</v>
      </c>
      <c r="B95" s="75">
        <v>1505877</v>
      </c>
      <c r="C95" s="75" t="s">
        <v>24942</v>
      </c>
      <c r="D95" s="71" t="str">
        <f>IF(C95="SINAPI",VLOOKUP(B95,SINAPI!$G$7:$K$7524,2,FALSE),IF(C95="DER-ES",VLOOKUP(B95,'DER-ES'!$A$15:$H$1393,4,FALSE),VLOOKUP(B95,SICRO!$A$4:$E$6354,3,FALSE)))</f>
        <v>Enrocamento de pedra espalhada e compactada mecanicamente - pedra de mão comercial - fornecimento e assentamento</v>
      </c>
      <c r="E95" s="75" t="str">
        <f>IF(C95="SINAPI",VLOOKUP(B95,SINAPI!$G$7:$K$7524,3,FALSE),IF(C95="DER-ES",VLOOKUP(B95,'DER-ES'!$A$15:$H$1393,5,FALSE),VLOOKUP(B95,SICRO!$A$4:$E$6354,4,FALSE)))</f>
        <v>m³</v>
      </c>
      <c r="F95" s="70">
        <v>447.72</v>
      </c>
      <c r="G95" s="385">
        <f t="shared" ref="G95" si="101">IF(S95="SINAPI",V95,IF(S95="DER-ES",W95,U95))</f>
        <v>154.65</v>
      </c>
      <c r="H95" s="70">
        <f>$J$2*100</f>
        <v>24.52</v>
      </c>
      <c r="I95" s="385">
        <f t="shared" ref="I95" si="102">ROUND(G95*(1+H95/100),2)</f>
        <v>192.57</v>
      </c>
      <c r="J95" s="385">
        <f t="shared" ref="J95" si="103">ROUND(I95*F95,2)</f>
        <v>86217.44</v>
      </c>
      <c r="L95" s="328"/>
      <c r="M95" s="331">
        <f t="shared" ref="M95" si="104">ROUND(G95*F95,2)</f>
        <v>69239.899999999994</v>
      </c>
      <c r="N95" s="178" t="str">
        <f t="shared" ref="N95" si="105">IF(G95=(U95+V95+W95),"","VERIFICAR")</f>
        <v/>
      </c>
      <c r="O95" s="182">
        <f t="shared" ref="O95" si="106">IF(AND(P95=TRUE,Q95="I"),VALUE(RIGHT(B95,LEN(B95)-1)),B95)</f>
        <v>1505877</v>
      </c>
      <c r="P95" s="181" t="b">
        <f t="shared" ref="P95" si="107">ISTEXT(B95)</f>
        <v>0</v>
      </c>
      <c r="Q95" s="183" t="str">
        <f t="shared" ref="Q95" si="108">LEFT(B95,1)</f>
        <v>1</v>
      </c>
      <c r="R95" s="183"/>
      <c r="S95" s="184" t="str">
        <f t="shared" ref="S95" si="109">C95</f>
        <v>SICRO</v>
      </c>
      <c r="T95" s="178"/>
      <c r="U95" s="185">
        <f t="shared" ref="U95" si="110">IFERROR(Y95,0)</f>
        <v>154.65</v>
      </c>
      <c r="V95" s="185">
        <f t="shared" ref="V95" si="111">IFERROR(Z95,0)</f>
        <v>0</v>
      </c>
      <c r="W95" s="185">
        <f t="shared" ref="W95" si="112">IFERROR(AA95,0)</f>
        <v>0</v>
      </c>
      <c r="X95" s="178"/>
      <c r="Y95" s="184">
        <f>IF(Q95="P",(VLOOKUP(O95,'SICRO-P'!$A$3:$G$118,6,FALSE)),VLOOKUP(O95,SICRO!$A$4:$E$6354,5,FALSE))</f>
        <v>154.65</v>
      </c>
      <c r="Z95" s="184" t="e">
        <f>IF(Q95="I",(VLOOKUP(O95,'SINAPI-I'!$A$1:$E$4949,5,FALSE)),VLOOKUP(O95,SINAPI!$G$7:$K$7524,5,FALSE))</f>
        <v>#N/A</v>
      </c>
      <c r="AA95" s="185" t="e">
        <f>IF(Q95="I",IF(R95="MO",(ROUND(VLOOKUP(O95,'DER-ES-I'!$A$7:$F$1547,5,FALSE)*((1+$R$3)),2)),VLOOKUP(O95,'DER-ES-I'!$A$7:$F$1547,5,FALSE)),VLOOKUP(O95,'DER-ES'!$A$15:$H$1393,7,FALSE))</f>
        <v>#N/A</v>
      </c>
    </row>
    <row r="96" spans="1:27" ht="15" customHeight="1" x14ac:dyDescent="0.25">
      <c r="A96" s="88" t="s">
        <v>250</v>
      </c>
      <c r="B96" s="556" t="s">
        <v>251</v>
      </c>
      <c r="C96" s="556"/>
      <c r="D96" s="556"/>
      <c r="E96" s="556"/>
      <c r="F96" s="556"/>
      <c r="G96" s="556"/>
      <c r="H96" s="556"/>
      <c r="I96" s="556"/>
      <c r="J96" s="441">
        <f>SUM(J97,J114,J135,J148,J158,J161,J199,J227,J242,J173,J186)</f>
        <v>791691.31</v>
      </c>
      <c r="L96" s="328"/>
      <c r="M96" s="331"/>
      <c r="N96" s="178" t="str">
        <f t="shared" si="81"/>
        <v/>
      </c>
      <c r="O96" s="182"/>
      <c r="P96" s="181"/>
      <c r="Q96" s="183"/>
      <c r="R96" s="183"/>
      <c r="S96" s="184"/>
      <c r="T96" s="178"/>
      <c r="U96" s="185"/>
      <c r="V96" s="185"/>
      <c r="W96" s="185"/>
      <c r="X96" s="178"/>
      <c r="Y96" s="184"/>
      <c r="Z96" s="184"/>
      <c r="AA96" s="185"/>
    </row>
    <row r="97" spans="1:27" ht="15" customHeight="1" x14ac:dyDescent="0.25">
      <c r="A97" s="88" t="s">
        <v>252</v>
      </c>
      <c r="B97" s="556" t="s">
        <v>261</v>
      </c>
      <c r="C97" s="556"/>
      <c r="D97" s="556"/>
      <c r="E97" s="556"/>
      <c r="F97" s="556"/>
      <c r="G97" s="556"/>
      <c r="H97" s="556"/>
      <c r="I97" s="556"/>
      <c r="J97" s="441">
        <f>SUM(J98:J113)</f>
        <v>46388.12</v>
      </c>
      <c r="L97" s="328"/>
      <c r="M97" s="331"/>
      <c r="N97" s="178" t="str">
        <f t="shared" si="81"/>
        <v/>
      </c>
      <c r="O97" s="182"/>
      <c r="P97" s="181"/>
      <c r="Q97" s="183"/>
      <c r="R97" s="183"/>
      <c r="S97" s="184"/>
      <c r="T97" s="178"/>
      <c r="U97" s="185"/>
      <c r="V97" s="185"/>
      <c r="W97" s="185"/>
      <c r="X97" s="178"/>
      <c r="Y97" s="184"/>
      <c r="Z97" s="184"/>
      <c r="AA97" s="185"/>
    </row>
    <row r="98" spans="1:27" ht="16.5" x14ac:dyDescent="0.25">
      <c r="A98" s="71" t="s">
        <v>254</v>
      </c>
      <c r="B98" s="75">
        <v>89470</v>
      </c>
      <c r="C98" s="75" t="s">
        <v>91</v>
      </c>
      <c r="D98" s="71" t="s">
        <v>263</v>
      </c>
      <c r="E98" s="75" t="s">
        <v>194</v>
      </c>
      <c r="F98" s="70">
        <v>112.59</v>
      </c>
      <c r="G98" s="385">
        <f t="shared" ref="G98:G109" si="113">IF(S98="SINAPI",V98,IF(S98="DER-ES",W98,U98))</f>
        <v>92.19</v>
      </c>
      <c r="H98" s="70">
        <f t="shared" ref="H98:H113" si="114">$J$2*100</f>
        <v>24.52</v>
      </c>
      <c r="I98" s="385">
        <f t="shared" ref="I98:I113" si="115">ROUND(G98*(1+H98/100),2)</f>
        <v>114.79</v>
      </c>
      <c r="J98" s="385">
        <f t="shared" ref="J98:J113" si="116">ROUND(I98*F98,2)</f>
        <v>12924.21</v>
      </c>
      <c r="L98" s="328"/>
      <c r="M98" s="331">
        <f t="shared" ref="M98:M156" si="117">ROUND(G98*F98,2)</f>
        <v>10379.67</v>
      </c>
      <c r="N98" s="178" t="str">
        <f t="shared" si="81"/>
        <v/>
      </c>
      <c r="O98" s="182">
        <f t="shared" si="82"/>
        <v>89470</v>
      </c>
      <c r="P98" s="181" t="b">
        <f t="shared" si="83"/>
        <v>0</v>
      </c>
      <c r="Q98" s="183" t="str">
        <f t="shared" si="84"/>
        <v>8</v>
      </c>
      <c r="R98" s="183"/>
      <c r="S98" s="184" t="str">
        <f t="shared" si="85"/>
        <v>SINAPI</v>
      </c>
      <c r="T98" s="178"/>
      <c r="U98" s="185">
        <f t="shared" si="86"/>
        <v>0</v>
      </c>
      <c r="V98" s="185">
        <f t="shared" si="87"/>
        <v>92.19</v>
      </c>
      <c r="W98" s="185">
        <f t="shared" si="88"/>
        <v>0</v>
      </c>
      <c r="X98" s="178"/>
      <c r="Y98" s="184" t="e">
        <f>IF(Q98="P",(VLOOKUP(O98,'SICRO-P'!$A$3:$G$118,6,FALSE)),VLOOKUP(O98,SICRO!$A$4:$E$6354,5,FALSE))</f>
        <v>#N/A</v>
      </c>
      <c r="Z98" s="184">
        <f>IF(Q98="I",(VLOOKUP(O98,'SINAPI-I'!$A$1:$E$4949,5,FALSE)),VLOOKUP(O98,SINAPI!$G$7:$K$7524,5,FALSE))</f>
        <v>92.19</v>
      </c>
      <c r="AA98" s="185" t="e">
        <f>IF(Q98="I",IF(R98="MO",(ROUND(VLOOKUP(O98,'DER-ES-I'!$A$7:$F$1547,5,FALSE)*((1+$R$3)),2)),VLOOKUP(O98,'DER-ES-I'!$A$7:$F$1547,5,FALSE)),VLOOKUP(O98,'DER-ES'!$A$15:$H$1393,7,FALSE))</f>
        <v>#N/A</v>
      </c>
    </row>
    <row r="99" spans="1:27" ht="24.75" x14ac:dyDescent="0.25">
      <c r="A99" s="71" t="s">
        <v>256</v>
      </c>
      <c r="B99" s="75">
        <v>87904</v>
      </c>
      <c r="C99" s="75" t="s">
        <v>91</v>
      </c>
      <c r="D99" s="71" t="s">
        <v>293</v>
      </c>
      <c r="E99" s="75" t="s">
        <v>194</v>
      </c>
      <c r="F99" s="70">
        <v>120.9</v>
      </c>
      <c r="G99" s="385">
        <f>IF(S99="SINAPI",V99,IF(S99="DER-ES",W99,U99))</f>
        <v>8.1999999999999993</v>
      </c>
      <c r="H99" s="70">
        <f t="shared" si="114"/>
        <v>24.52</v>
      </c>
      <c r="I99" s="385">
        <f>ROUND(G99*(1+H99/100),2)</f>
        <v>10.210000000000001</v>
      </c>
      <c r="J99" s="385">
        <f>ROUND(I99*F99,2)</f>
        <v>1234.3900000000001</v>
      </c>
      <c r="L99" s="328"/>
      <c r="M99" s="331">
        <f>ROUND(G99*F99,2)</f>
        <v>991.38</v>
      </c>
      <c r="N99" s="178" t="str">
        <f>IF(G99=(U99+V99+W99),"","VERIFICAR")</f>
        <v/>
      </c>
      <c r="O99" s="182">
        <f>IF(AND(P99=TRUE,Q99="I"),VALUE(RIGHT(B99,LEN(B99)-1)),B99)</f>
        <v>87904</v>
      </c>
      <c r="P99" s="181" t="b">
        <f>ISTEXT(B99)</f>
        <v>0</v>
      </c>
      <c r="Q99" s="183" t="str">
        <f>LEFT(B99,1)</f>
        <v>8</v>
      </c>
      <c r="R99" s="183"/>
      <c r="S99" s="184" t="str">
        <f>C99</f>
        <v>SINAPI</v>
      </c>
      <c r="T99" s="178"/>
      <c r="U99" s="185">
        <f t="shared" ref="U99:W102" si="118">IFERROR(Y99,0)</f>
        <v>0</v>
      </c>
      <c r="V99" s="185">
        <f t="shared" si="118"/>
        <v>8.1999999999999993</v>
      </c>
      <c r="W99" s="185">
        <f t="shared" si="118"/>
        <v>0</v>
      </c>
      <c r="X99" s="178"/>
      <c r="Y99" s="184" t="e">
        <f>IF(Q99="P",(VLOOKUP(O99,'SICRO-P'!$A$3:$G$118,6,FALSE)),VLOOKUP(O99,SICRO!$A$4:$E$6354,5,FALSE))</f>
        <v>#N/A</v>
      </c>
      <c r="Z99" s="184">
        <f>IF(Q99="I",(VLOOKUP(O99,'SINAPI-I'!$A$1:$E$4949,5,FALSE)),VLOOKUP(O99,SINAPI!$G$7:$K$7524,5,FALSE))</f>
        <v>8.1999999999999993</v>
      </c>
      <c r="AA99" s="185" t="e">
        <f>IF(Q99="I",IF(R99="MO",(ROUND(VLOOKUP(O99,'DER-ES-I'!$A$7:$F$1547,5,FALSE)*((1+$R$3)),2)),VLOOKUP(O99,'DER-ES-I'!$A$7:$F$1547,5,FALSE)),VLOOKUP(O99,'DER-ES'!$A$15:$H$1393,7,FALSE))</f>
        <v>#N/A</v>
      </c>
    </row>
    <row r="100" spans="1:27" ht="16.5" x14ac:dyDescent="0.25">
      <c r="A100" s="71" t="s">
        <v>257</v>
      </c>
      <c r="B100" s="75">
        <v>120302</v>
      </c>
      <c r="C100" s="75" t="s">
        <v>92</v>
      </c>
      <c r="D100" s="71" t="s">
        <v>291</v>
      </c>
      <c r="E100" s="75" t="s">
        <v>150</v>
      </c>
      <c r="F100" s="70">
        <v>120.9</v>
      </c>
      <c r="G100" s="385">
        <f>IF(S100="SINAPI",V100,IF(S100="DER-ES",W100,U100))</f>
        <v>23.67</v>
      </c>
      <c r="H100" s="70">
        <f t="shared" si="114"/>
        <v>24.52</v>
      </c>
      <c r="I100" s="385">
        <f>ROUND(G100*(1+H100/100),2)</f>
        <v>29.47</v>
      </c>
      <c r="J100" s="385">
        <f>ROUND(I100*F100,2)</f>
        <v>3562.92</v>
      </c>
      <c r="L100" s="328"/>
      <c r="M100" s="331">
        <f>ROUND(G100*F100,2)</f>
        <v>2861.7</v>
      </c>
      <c r="N100" s="178" t="str">
        <f>IF(G100=(U100+V100+W100),"","VERIFICAR")</f>
        <v/>
      </c>
      <c r="O100" s="182">
        <f>IF(AND(P100=TRUE,Q100="I"),VALUE(RIGHT(B100,LEN(B100)-1)),B100)</f>
        <v>120302</v>
      </c>
      <c r="P100" s="181" t="b">
        <f>ISTEXT(B100)</f>
        <v>0</v>
      </c>
      <c r="Q100" s="183" t="str">
        <f>LEFT(B100,1)</f>
        <v>1</v>
      </c>
      <c r="R100" s="183"/>
      <c r="S100" s="184" t="str">
        <f>C100</f>
        <v>DER-ES</v>
      </c>
      <c r="T100" s="178"/>
      <c r="U100" s="185">
        <f t="shared" si="118"/>
        <v>0</v>
      </c>
      <c r="V100" s="185">
        <f t="shared" si="118"/>
        <v>0</v>
      </c>
      <c r="W100" s="185">
        <f t="shared" si="118"/>
        <v>23.67</v>
      </c>
      <c r="X100" s="178"/>
      <c r="Y100" s="184" t="e">
        <f>IF(Q100="P",(VLOOKUP(O100,'SICRO-P'!$A$3:$G$118,6,FALSE)),VLOOKUP(O100,SICRO!$A$4:$E$6354,5,FALSE))</f>
        <v>#N/A</v>
      </c>
      <c r="Z100" s="184" t="e">
        <f>IF(Q100="I",(VLOOKUP(O100,'SINAPI-I'!$A$1:$E$4949,5,FALSE)),VLOOKUP(O100,SINAPI!$G$7:$K$7524,5,FALSE))</f>
        <v>#N/A</v>
      </c>
      <c r="AA100" s="185">
        <f>IF(Q100="I",IF(R100="MO",(ROUND(VLOOKUP(O100,'DER-ES-I'!$A$7:$F$1547,5,FALSE)*((1+$R$3)),2)),VLOOKUP(O100,'DER-ES-I'!$A$7:$F$1547,5,FALSE)),VLOOKUP(O100,'DER-ES'!$A$15:$H$1393,7,FALSE))</f>
        <v>23.67</v>
      </c>
    </row>
    <row r="101" spans="1:27" ht="16.5" x14ac:dyDescent="0.25">
      <c r="A101" s="71" t="s">
        <v>258</v>
      </c>
      <c r="B101" s="440">
        <v>50112</v>
      </c>
      <c r="C101" s="75" t="s">
        <v>92</v>
      </c>
      <c r="D101" s="71" t="s">
        <v>273</v>
      </c>
      <c r="E101" s="75" t="s">
        <v>150</v>
      </c>
      <c r="F101" s="70">
        <v>0.32</v>
      </c>
      <c r="G101" s="385">
        <f>IF(S101="SINAPI",V101,IF(S101="DER-ES",W101,U101))</f>
        <v>165.52</v>
      </c>
      <c r="H101" s="70">
        <f t="shared" si="114"/>
        <v>24.52</v>
      </c>
      <c r="I101" s="385">
        <f>ROUND(G101*(1+H101/100),2)</f>
        <v>206.11</v>
      </c>
      <c r="J101" s="385">
        <f>ROUND(I101*F101,2)</f>
        <v>65.959999999999994</v>
      </c>
      <c r="L101" s="328"/>
      <c r="M101" s="331">
        <f>ROUND(G101*F101,2)</f>
        <v>52.97</v>
      </c>
      <c r="N101" s="178" t="str">
        <f>IF(G101=(U101+V101+W101),"","VERIFICAR")</f>
        <v/>
      </c>
      <c r="O101" s="182">
        <f>IF(AND(P101=TRUE,Q101="I"),VALUE(RIGHT(B101,LEN(B101)-1)),B101)</f>
        <v>50112</v>
      </c>
      <c r="P101" s="181" t="b">
        <f>ISTEXT(B101)</f>
        <v>0</v>
      </c>
      <c r="Q101" s="183" t="str">
        <f>LEFT(B101,1)</f>
        <v>5</v>
      </c>
      <c r="R101" s="183"/>
      <c r="S101" s="184" t="str">
        <f>C101</f>
        <v>DER-ES</v>
      </c>
      <c r="T101" s="178"/>
      <c r="U101" s="185">
        <f t="shared" si="118"/>
        <v>0</v>
      </c>
      <c r="V101" s="185">
        <f t="shared" si="118"/>
        <v>0</v>
      </c>
      <c r="W101" s="185">
        <f t="shared" si="118"/>
        <v>165.52</v>
      </c>
      <c r="X101" s="178"/>
      <c r="Y101" s="184" t="e">
        <f>IF(Q101="P",(VLOOKUP(O101,'SICRO-P'!$A$3:$G$118,6,FALSE)),VLOOKUP(O101,SICRO!$A$4:$E$6354,5,FALSE))</f>
        <v>#N/A</v>
      </c>
      <c r="Z101" s="184" t="e">
        <f>IF(Q101="I",(VLOOKUP(O101,'SINAPI-I'!$A$1:$E$4949,5,FALSE)),VLOOKUP(O101,SINAPI!$G$7:$K$7524,5,FALSE))</f>
        <v>#N/A</v>
      </c>
      <c r="AA101" s="185">
        <f>IF(Q101="I",IF(R101="MO",(ROUND(VLOOKUP(O101,'DER-ES-I'!$A$7:$F$1547,5,FALSE)*((1+$R$3)),2)),VLOOKUP(O101,'DER-ES-I'!$A$7:$F$1547,5,FALSE)),VLOOKUP(O101,'DER-ES'!$A$15:$H$1393,7,FALSE))</f>
        <v>165.52</v>
      </c>
    </row>
    <row r="102" spans="1:27" ht="16.5" x14ac:dyDescent="0.25">
      <c r="A102" s="71" t="s">
        <v>259</v>
      </c>
      <c r="B102" s="75">
        <v>88489</v>
      </c>
      <c r="C102" s="75" t="s">
        <v>91</v>
      </c>
      <c r="D102" s="71" t="s">
        <v>285</v>
      </c>
      <c r="E102" s="75" t="s">
        <v>194</v>
      </c>
      <c r="F102" s="70">
        <v>120.9</v>
      </c>
      <c r="G102" s="385">
        <f>IF(S102="SINAPI",V102,IF(S102="DER-ES",W102,U102))</f>
        <v>13.09</v>
      </c>
      <c r="H102" s="70">
        <f t="shared" si="114"/>
        <v>24.52</v>
      </c>
      <c r="I102" s="385">
        <f>ROUND(G102*(1+H102/100),2)</f>
        <v>16.3</v>
      </c>
      <c r="J102" s="385">
        <f>ROUND(I102*F102,2)</f>
        <v>1970.67</v>
      </c>
      <c r="L102" s="328"/>
      <c r="M102" s="331">
        <f>ROUND(G102*F102,2)</f>
        <v>1582.58</v>
      </c>
      <c r="N102" s="178" t="str">
        <f>IF(G102=(U102+V102+W102),"","VERIFICAR")</f>
        <v/>
      </c>
      <c r="O102" s="182">
        <f>IF(AND(P102=TRUE,Q102="I"),VALUE(RIGHT(B102,LEN(B102)-1)),B102)</f>
        <v>88489</v>
      </c>
      <c r="P102" s="181" t="b">
        <f>ISTEXT(B102)</f>
        <v>0</v>
      </c>
      <c r="Q102" s="183" t="str">
        <f>LEFT(B102,1)</f>
        <v>8</v>
      </c>
      <c r="R102" s="183"/>
      <c r="S102" s="184" t="str">
        <f>C102</f>
        <v>SINAPI</v>
      </c>
      <c r="T102" s="178"/>
      <c r="U102" s="185">
        <f t="shared" si="118"/>
        <v>0</v>
      </c>
      <c r="V102" s="185">
        <f t="shared" si="118"/>
        <v>13.09</v>
      </c>
      <c r="W102" s="185">
        <f t="shared" si="118"/>
        <v>0</v>
      </c>
      <c r="X102" s="178"/>
      <c r="Y102" s="184" t="e">
        <f>IF(Q102="P",(VLOOKUP(O102,'SICRO-P'!$A$3:$G$118,6,FALSE)),VLOOKUP(O102,SICRO!$A$4:$E$6354,5,FALSE))</f>
        <v>#N/A</v>
      </c>
      <c r="Z102" s="184">
        <f>IF(Q102="I",(VLOOKUP(O102,'SINAPI-I'!$A$1:$E$4949,5,FALSE)),VLOOKUP(O102,SINAPI!$G$7:$K$7524,5,FALSE))</f>
        <v>13.09</v>
      </c>
      <c r="AA102" s="185" t="e">
        <f>IF(Q102="I",IF(R102="MO",(ROUND(VLOOKUP(O102,'DER-ES-I'!$A$7:$F$1547,5,FALSE)*((1+$R$3)),2)),VLOOKUP(O102,'DER-ES-I'!$A$7:$F$1547,5,FALSE)),VLOOKUP(O102,'DER-ES'!$A$15:$H$1393,7,FALSE))</f>
        <v>#N/A</v>
      </c>
    </row>
    <row r="103" spans="1:27" ht="19.5" customHeight="1" x14ac:dyDescent="0.25">
      <c r="A103" s="71" t="s">
        <v>38212</v>
      </c>
      <c r="B103" s="75">
        <v>91341</v>
      </c>
      <c r="C103" s="75" t="s">
        <v>91</v>
      </c>
      <c r="D103" s="71" t="s">
        <v>265</v>
      </c>
      <c r="E103" s="75" t="s">
        <v>194</v>
      </c>
      <c r="F103" s="70">
        <v>5.84</v>
      </c>
      <c r="G103" s="385">
        <f t="shared" si="113"/>
        <v>669.02</v>
      </c>
      <c r="H103" s="70">
        <f t="shared" si="114"/>
        <v>24.52</v>
      </c>
      <c r="I103" s="385">
        <f t="shared" si="115"/>
        <v>833.06</v>
      </c>
      <c r="J103" s="385">
        <f t="shared" si="116"/>
        <v>4865.07</v>
      </c>
      <c r="L103" s="328"/>
      <c r="M103" s="331">
        <f t="shared" si="117"/>
        <v>3907.08</v>
      </c>
      <c r="N103" s="178" t="str">
        <f t="shared" si="81"/>
        <v/>
      </c>
      <c r="O103" s="182">
        <f t="shared" si="82"/>
        <v>91341</v>
      </c>
      <c r="P103" s="181" t="b">
        <f t="shared" si="83"/>
        <v>0</v>
      </c>
      <c r="Q103" s="183" t="str">
        <f t="shared" si="84"/>
        <v>9</v>
      </c>
      <c r="R103" s="183"/>
      <c r="S103" s="184" t="str">
        <f t="shared" si="85"/>
        <v>SINAPI</v>
      </c>
      <c r="T103" s="178"/>
      <c r="U103" s="185">
        <f t="shared" si="86"/>
        <v>0</v>
      </c>
      <c r="V103" s="185">
        <f t="shared" si="87"/>
        <v>669.02</v>
      </c>
      <c r="W103" s="185">
        <f t="shared" si="88"/>
        <v>0</v>
      </c>
      <c r="X103" s="178"/>
      <c r="Y103" s="184" t="e">
        <f>IF(Q103="P",(VLOOKUP(O103,'SICRO-P'!$A$3:$G$118,6,FALSE)),VLOOKUP(O103,SICRO!$A$4:$E$6354,5,FALSE))</f>
        <v>#N/A</v>
      </c>
      <c r="Z103" s="184">
        <f>IF(Q103="I",(VLOOKUP(O103,'SINAPI-I'!$A$1:$E$4949,5,FALSE)),VLOOKUP(O103,SINAPI!$G$7:$K$7524,5,FALSE))</f>
        <v>669.02</v>
      </c>
      <c r="AA103" s="185" t="e">
        <f>IF(Q103="I",IF(R103="MO",(ROUND(VLOOKUP(O103,'DER-ES-I'!$A$7:$F$1547,5,FALSE)*((1+$R$3)),2)),VLOOKUP(O103,'DER-ES-I'!$A$7:$F$1547,5,FALSE)),VLOOKUP(O103,'DER-ES'!$A$15:$H$1393,7,FALSE))</f>
        <v>#N/A</v>
      </c>
    </row>
    <row r="104" spans="1:27" x14ac:dyDescent="0.25">
      <c r="A104" s="71" t="s">
        <v>38213</v>
      </c>
      <c r="B104" s="75">
        <v>98689</v>
      </c>
      <c r="C104" s="75" t="s">
        <v>91</v>
      </c>
      <c r="D104" s="71" t="s">
        <v>267</v>
      </c>
      <c r="E104" s="75" t="s">
        <v>182</v>
      </c>
      <c r="F104" s="70">
        <v>3.2</v>
      </c>
      <c r="G104" s="385">
        <f t="shared" si="113"/>
        <v>76.41</v>
      </c>
      <c r="H104" s="70">
        <f t="shared" si="114"/>
        <v>24.52</v>
      </c>
      <c r="I104" s="385">
        <f t="shared" si="115"/>
        <v>95.15</v>
      </c>
      <c r="J104" s="385">
        <f t="shared" si="116"/>
        <v>304.48</v>
      </c>
      <c r="L104" s="328"/>
      <c r="M104" s="331">
        <f t="shared" si="117"/>
        <v>244.51</v>
      </c>
      <c r="N104" s="178" t="str">
        <f t="shared" si="81"/>
        <v/>
      </c>
      <c r="O104" s="182">
        <f t="shared" si="82"/>
        <v>98689</v>
      </c>
      <c r="P104" s="181" t="b">
        <f t="shared" si="83"/>
        <v>0</v>
      </c>
      <c r="Q104" s="183" t="str">
        <f t="shared" si="84"/>
        <v>9</v>
      </c>
      <c r="R104" s="183"/>
      <c r="S104" s="184" t="str">
        <f t="shared" si="85"/>
        <v>SINAPI</v>
      </c>
      <c r="T104" s="178"/>
      <c r="U104" s="185">
        <f t="shared" si="86"/>
        <v>0</v>
      </c>
      <c r="V104" s="185">
        <f t="shared" si="87"/>
        <v>76.41</v>
      </c>
      <c r="W104" s="185">
        <f t="shared" si="88"/>
        <v>0</v>
      </c>
      <c r="X104" s="178"/>
      <c r="Y104" s="184" t="e">
        <f>IF(Q104="P",(VLOOKUP(O104,'SICRO-P'!$A$3:$G$118,6,FALSE)),VLOOKUP(O104,SICRO!$A$4:$E$6354,5,FALSE))</f>
        <v>#N/A</v>
      </c>
      <c r="Z104" s="184">
        <f>IF(Q104="I",(VLOOKUP(O104,'SINAPI-I'!$A$1:$E$4949,5,FALSE)),VLOOKUP(O104,SINAPI!$G$7:$K$7524,5,FALSE))</f>
        <v>76.41</v>
      </c>
      <c r="AA104" s="185" t="e">
        <f>IF(Q104="I",IF(R104="MO",(ROUND(VLOOKUP(O104,'DER-ES-I'!$A$7:$F$1547,5,FALSE)*((1+$R$3)),2)),VLOOKUP(O104,'DER-ES-I'!$A$7:$F$1547,5,FALSE)),VLOOKUP(O104,'DER-ES'!$A$15:$H$1393,7,FALSE))</f>
        <v>#N/A</v>
      </c>
    </row>
    <row r="105" spans="1:27" x14ac:dyDescent="0.25">
      <c r="A105" s="71" t="s">
        <v>38214</v>
      </c>
      <c r="B105" s="75">
        <v>94569</v>
      </c>
      <c r="C105" s="75" t="s">
        <v>91</v>
      </c>
      <c r="D105" s="71" t="s">
        <v>269</v>
      </c>
      <c r="E105" s="75" t="s">
        <v>194</v>
      </c>
      <c r="F105" s="70">
        <v>2.16</v>
      </c>
      <c r="G105" s="385">
        <f t="shared" si="113"/>
        <v>687.27</v>
      </c>
      <c r="H105" s="70">
        <f t="shared" si="114"/>
        <v>24.52</v>
      </c>
      <c r="I105" s="385">
        <f t="shared" si="115"/>
        <v>855.79</v>
      </c>
      <c r="J105" s="385">
        <f t="shared" si="116"/>
        <v>1848.51</v>
      </c>
      <c r="L105" s="328"/>
      <c r="M105" s="331">
        <f t="shared" si="117"/>
        <v>1484.5</v>
      </c>
      <c r="N105" s="178" t="str">
        <f t="shared" si="81"/>
        <v/>
      </c>
      <c r="O105" s="182">
        <f t="shared" si="82"/>
        <v>94569</v>
      </c>
      <c r="P105" s="181" t="b">
        <f t="shared" si="83"/>
        <v>0</v>
      </c>
      <c r="Q105" s="183" t="str">
        <f t="shared" si="84"/>
        <v>9</v>
      </c>
      <c r="R105" s="183"/>
      <c r="S105" s="184" t="str">
        <f t="shared" si="85"/>
        <v>SINAPI</v>
      </c>
      <c r="T105" s="178"/>
      <c r="U105" s="185">
        <f t="shared" si="86"/>
        <v>0</v>
      </c>
      <c r="V105" s="185">
        <f t="shared" si="87"/>
        <v>687.27</v>
      </c>
      <c r="W105" s="185">
        <f t="shared" si="88"/>
        <v>0</v>
      </c>
      <c r="X105" s="178"/>
      <c r="Y105" s="184" t="e">
        <f>IF(Q105="P",(VLOOKUP(O105,'SICRO-P'!$A$3:$G$118,6,FALSE)),VLOOKUP(O105,SICRO!$A$4:$E$6354,5,FALSE))</f>
        <v>#N/A</v>
      </c>
      <c r="Z105" s="184">
        <f>IF(Q105="I",(VLOOKUP(O105,'SINAPI-I'!$A$1:$E$4949,5,FALSE)),VLOOKUP(O105,SINAPI!$G$7:$K$7524,5,FALSE))</f>
        <v>687.27</v>
      </c>
      <c r="AA105" s="185" t="e">
        <f>IF(Q105="I",IF(R105="MO",(ROUND(VLOOKUP(O105,'DER-ES-I'!$A$7:$F$1547,5,FALSE)*((1+$R$3)),2)),VLOOKUP(O105,'DER-ES-I'!$A$7:$F$1547,5,FALSE)),VLOOKUP(O105,'DER-ES'!$A$15:$H$1393,7,FALSE))</f>
        <v>#N/A</v>
      </c>
    </row>
    <row r="106" spans="1:27" ht="16.5" x14ac:dyDescent="0.25">
      <c r="A106" s="71" t="s">
        <v>38215</v>
      </c>
      <c r="B106" s="75">
        <v>101965</v>
      </c>
      <c r="C106" s="75" t="s">
        <v>91</v>
      </c>
      <c r="D106" s="71" t="s">
        <v>271</v>
      </c>
      <c r="E106" s="75" t="s">
        <v>182</v>
      </c>
      <c r="F106" s="70">
        <v>3.6</v>
      </c>
      <c r="G106" s="385">
        <f t="shared" si="113"/>
        <v>80.08</v>
      </c>
      <c r="H106" s="70">
        <f t="shared" si="114"/>
        <v>24.52</v>
      </c>
      <c r="I106" s="385">
        <f t="shared" si="115"/>
        <v>99.72</v>
      </c>
      <c r="J106" s="385">
        <f t="shared" si="116"/>
        <v>358.99</v>
      </c>
      <c r="L106" s="328"/>
      <c r="M106" s="331">
        <f t="shared" si="117"/>
        <v>288.29000000000002</v>
      </c>
      <c r="N106" s="178" t="str">
        <f t="shared" si="81"/>
        <v/>
      </c>
      <c r="O106" s="182">
        <f t="shared" si="82"/>
        <v>101965</v>
      </c>
      <c r="P106" s="181" t="b">
        <f t="shared" si="83"/>
        <v>0</v>
      </c>
      <c r="Q106" s="183" t="str">
        <f t="shared" si="84"/>
        <v>1</v>
      </c>
      <c r="R106" s="183"/>
      <c r="S106" s="184" t="str">
        <f t="shared" si="85"/>
        <v>SINAPI</v>
      </c>
      <c r="T106" s="178"/>
      <c r="U106" s="185">
        <f t="shared" si="86"/>
        <v>0</v>
      </c>
      <c r="V106" s="185">
        <f t="shared" si="87"/>
        <v>80.08</v>
      </c>
      <c r="W106" s="185">
        <f t="shared" si="88"/>
        <v>0</v>
      </c>
      <c r="X106" s="178"/>
      <c r="Y106" s="184" t="e">
        <f>IF(Q106="P",(VLOOKUP(O106,'SICRO-P'!$A$3:$G$118,6,FALSE)),VLOOKUP(O106,SICRO!$A$4:$E$6354,5,FALSE))</f>
        <v>#N/A</v>
      </c>
      <c r="Z106" s="184">
        <f>IF(Q106="I",(VLOOKUP(O106,'SINAPI-I'!$A$1:$E$4949,5,FALSE)),VLOOKUP(O106,SINAPI!$G$7:$K$7524,5,FALSE))</f>
        <v>80.08</v>
      </c>
      <c r="AA106" s="185" t="e">
        <f>IF(Q106="I",IF(R106="MO",(ROUND(VLOOKUP(O106,'DER-ES-I'!$A$7:$F$1547,5,FALSE)*((1+$R$3)),2)),VLOOKUP(O106,'DER-ES-I'!$A$7:$F$1547,5,FALSE)),VLOOKUP(O106,'DER-ES'!$A$15:$H$1393,7,FALSE))</f>
        <v>#N/A</v>
      </c>
    </row>
    <row r="107" spans="1:27" ht="24.75" x14ac:dyDescent="0.25">
      <c r="A107" s="71" t="s">
        <v>38216</v>
      </c>
      <c r="B107" s="440">
        <v>90105</v>
      </c>
      <c r="C107" s="75" t="s">
        <v>92</v>
      </c>
      <c r="D107" s="71" t="s">
        <v>275</v>
      </c>
      <c r="E107" s="75" t="s">
        <v>150</v>
      </c>
      <c r="F107" s="70">
        <v>34.200000000000003</v>
      </c>
      <c r="G107" s="385">
        <f t="shared" si="113"/>
        <v>286.38</v>
      </c>
      <c r="H107" s="70">
        <f t="shared" si="114"/>
        <v>24.52</v>
      </c>
      <c r="I107" s="385">
        <f t="shared" si="115"/>
        <v>356.6</v>
      </c>
      <c r="J107" s="385">
        <f t="shared" si="116"/>
        <v>12195.72</v>
      </c>
      <c r="L107" s="328"/>
      <c r="M107" s="331">
        <f t="shared" si="117"/>
        <v>9794.2000000000007</v>
      </c>
      <c r="N107" s="178" t="str">
        <f t="shared" si="81"/>
        <v/>
      </c>
      <c r="O107" s="182">
        <f t="shared" si="82"/>
        <v>90105</v>
      </c>
      <c r="P107" s="181" t="b">
        <f t="shared" si="83"/>
        <v>0</v>
      </c>
      <c r="Q107" s="183" t="str">
        <f t="shared" si="84"/>
        <v>9</v>
      </c>
      <c r="R107" s="183"/>
      <c r="S107" s="184" t="str">
        <f t="shared" si="85"/>
        <v>DER-ES</v>
      </c>
      <c r="T107" s="178"/>
      <c r="U107" s="185">
        <f t="shared" si="86"/>
        <v>0</v>
      </c>
      <c r="V107" s="185">
        <v>0</v>
      </c>
      <c r="W107" s="185">
        <f t="shared" si="88"/>
        <v>286.38</v>
      </c>
      <c r="X107" s="178"/>
      <c r="Y107" s="184" t="e">
        <f>IF(Q107="P",(VLOOKUP(O107,'SICRO-P'!$A$3:$G$118,6,FALSE)),VLOOKUP(O107,SICRO!$A$4:$E$6354,5,FALSE))</f>
        <v>#N/A</v>
      </c>
      <c r="Z107" s="184">
        <f>IF(Q107="I",(VLOOKUP(O107,'SINAPI-I'!$A$1:$E$4949,5,FALSE)),VLOOKUP(O107,SINAPI!$G$7:$K$7524,5,FALSE))</f>
        <v>9.1</v>
      </c>
      <c r="AA107" s="185">
        <f>IF(Q107="I",IF(R107="MO",(ROUND(VLOOKUP(O107,'DER-ES-I'!$A$7:$F$1547,5,FALSE)*((1+$R$3)),2)),VLOOKUP(O107,'DER-ES-I'!$A$7:$F$1547,5,FALSE)),VLOOKUP(O107,'DER-ES'!$A$15:$H$1393,7,FALSE))</f>
        <v>286.38</v>
      </c>
    </row>
    <row r="108" spans="1:27" ht="16.5" x14ac:dyDescent="0.25">
      <c r="A108" s="71" t="s">
        <v>38217</v>
      </c>
      <c r="B108" s="75">
        <v>94201</v>
      </c>
      <c r="C108" s="75" t="s">
        <v>91</v>
      </c>
      <c r="D108" s="71" t="s">
        <v>277</v>
      </c>
      <c r="E108" s="75" t="s">
        <v>194</v>
      </c>
      <c r="F108" s="70">
        <v>34.200000000000003</v>
      </c>
      <c r="G108" s="385">
        <f t="shared" si="113"/>
        <v>38.21</v>
      </c>
      <c r="H108" s="70">
        <f t="shared" si="114"/>
        <v>24.52</v>
      </c>
      <c r="I108" s="385">
        <f t="shared" si="115"/>
        <v>47.58</v>
      </c>
      <c r="J108" s="385">
        <f t="shared" si="116"/>
        <v>1627.24</v>
      </c>
      <c r="L108" s="328"/>
      <c r="M108" s="331">
        <f t="shared" si="117"/>
        <v>1306.78</v>
      </c>
      <c r="N108" s="178" t="str">
        <f t="shared" si="81"/>
        <v/>
      </c>
      <c r="O108" s="182">
        <f t="shared" si="82"/>
        <v>94201</v>
      </c>
      <c r="P108" s="181" t="b">
        <f t="shared" si="83"/>
        <v>0</v>
      </c>
      <c r="Q108" s="183" t="str">
        <f t="shared" si="84"/>
        <v>9</v>
      </c>
      <c r="R108" s="183"/>
      <c r="S108" s="184" t="str">
        <f t="shared" si="85"/>
        <v>SINAPI</v>
      </c>
      <c r="T108" s="178"/>
      <c r="U108" s="185">
        <f t="shared" si="86"/>
        <v>0</v>
      </c>
      <c r="V108" s="185">
        <f t="shared" si="87"/>
        <v>38.21</v>
      </c>
      <c r="W108" s="185">
        <f t="shared" si="88"/>
        <v>0</v>
      </c>
      <c r="X108" s="178"/>
      <c r="Y108" s="184" t="e">
        <f>IF(Q108="P",(VLOOKUP(O108,'SICRO-P'!$A$3:$G$118,6,FALSE)),VLOOKUP(O108,SICRO!$A$4:$E$6354,5,FALSE))</f>
        <v>#N/A</v>
      </c>
      <c r="Z108" s="184">
        <f>IF(Q108="I",(VLOOKUP(O108,'SINAPI-I'!$A$1:$E$4949,5,FALSE)),VLOOKUP(O108,SINAPI!$G$7:$K$7524,5,FALSE))</f>
        <v>38.21</v>
      </c>
      <c r="AA108" s="185" t="e">
        <f>IF(Q108="I",IF(R108="MO",(ROUND(VLOOKUP(O108,'DER-ES-I'!$A$7:$F$1547,5,FALSE)*((1+$R$3)),2)),VLOOKUP(O108,'DER-ES-I'!$A$7:$F$1547,5,FALSE)),VLOOKUP(O108,'DER-ES'!$A$15:$H$1393,7,FALSE))</f>
        <v>#N/A</v>
      </c>
    </row>
    <row r="109" spans="1:27" ht="16.5" x14ac:dyDescent="0.25">
      <c r="A109" s="71" t="s">
        <v>38218</v>
      </c>
      <c r="B109" s="75">
        <v>200513</v>
      </c>
      <c r="C109" s="75" t="s">
        <v>92</v>
      </c>
      <c r="D109" s="71" t="s">
        <v>279</v>
      </c>
      <c r="E109" s="75" t="s">
        <v>145</v>
      </c>
      <c r="F109" s="70">
        <v>1</v>
      </c>
      <c r="G109" s="385">
        <f t="shared" si="113"/>
        <v>1833.93</v>
      </c>
      <c r="H109" s="70">
        <f t="shared" si="114"/>
        <v>24.52</v>
      </c>
      <c r="I109" s="385">
        <f t="shared" si="115"/>
        <v>2283.61</v>
      </c>
      <c r="J109" s="385">
        <f t="shared" si="116"/>
        <v>2283.61</v>
      </c>
      <c r="L109" s="328"/>
      <c r="M109" s="331">
        <f t="shared" si="117"/>
        <v>1833.93</v>
      </c>
      <c r="N109" s="178" t="str">
        <f t="shared" si="81"/>
        <v/>
      </c>
      <c r="O109" s="182">
        <f t="shared" si="82"/>
        <v>200513</v>
      </c>
      <c r="P109" s="181" t="b">
        <f t="shared" si="83"/>
        <v>0</v>
      </c>
      <c r="Q109" s="183" t="str">
        <f t="shared" si="84"/>
        <v>2</v>
      </c>
      <c r="R109" s="183"/>
      <c r="S109" s="184" t="str">
        <f t="shared" si="85"/>
        <v>DER-ES</v>
      </c>
      <c r="T109" s="178"/>
      <c r="U109" s="185">
        <f t="shared" si="86"/>
        <v>0</v>
      </c>
      <c r="V109" s="185">
        <f t="shared" si="87"/>
        <v>0</v>
      </c>
      <c r="W109" s="185">
        <f t="shared" si="88"/>
        <v>1833.93</v>
      </c>
      <c r="X109" s="178"/>
      <c r="Y109" s="184" t="e">
        <f>IF(Q109="P",(VLOOKUP(O109,'SICRO-P'!$A$3:$G$118,6,FALSE)),VLOOKUP(O109,SICRO!$A$4:$E$6354,5,FALSE))</f>
        <v>#N/A</v>
      </c>
      <c r="Z109" s="184" t="e">
        <f>IF(Q109="I",(VLOOKUP(O109,'SINAPI-I'!$A$1:$E$4949,5,FALSE)),VLOOKUP(O109,SINAPI!$G$7:$K$7524,5,FALSE))</f>
        <v>#N/A</v>
      </c>
      <c r="AA109" s="185">
        <f>IF(Q109="I",IF(R109="MO",(ROUND(VLOOKUP(O109,'DER-ES-I'!$A$7:$F$1547,5,FALSE)*((1+$R$3)),2)),VLOOKUP(O109,'DER-ES-I'!$A$7:$F$1547,5,FALSE)),VLOOKUP(O109,'DER-ES'!$A$15:$H$1393,7,FALSE))</f>
        <v>1833.93</v>
      </c>
    </row>
    <row r="110" spans="1:27" ht="16.5" x14ac:dyDescent="0.25">
      <c r="A110" s="71" t="s">
        <v>38219</v>
      </c>
      <c r="B110" s="75" t="s">
        <v>32477</v>
      </c>
      <c r="C110" s="75" t="s">
        <v>180</v>
      </c>
      <c r="D110" s="71" t="s">
        <v>281</v>
      </c>
      <c r="E110" s="75" t="s">
        <v>182</v>
      </c>
      <c r="F110" s="70">
        <v>0.45</v>
      </c>
      <c r="G110" s="385">
        <f>'CPU S DES'!N71</f>
        <v>514.59</v>
      </c>
      <c r="H110" s="70">
        <f t="shared" si="114"/>
        <v>24.52</v>
      </c>
      <c r="I110" s="385">
        <f t="shared" si="115"/>
        <v>640.77</v>
      </c>
      <c r="J110" s="385">
        <f t="shared" si="116"/>
        <v>288.35000000000002</v>
      </c>
      <c r="L110" s="367" t="s">
        <v>32190</v>
      </c>
      <c r="M110" s="331">
        <f t="shared" si="117"/>
        <v>231.57</v>
      </c>
      <c r="N110" s="178" t="str">
        <f t="shared" si="81"/>
        <v>VERIFICAR</v>
      </c>
      <c r="O110" s="182" t="str">
        <f t="shared" si="82"/>
        <v>COMP-05</v>
      </c>
      <c r="P110" s="181" t="b">
        <f t="shared" si="83"/>
        <v>1</v>
      </c>
      <c r="Q110" s="183" t="str">
        <f t="shared" si="84"/>
        <v>C</v>
      </c>
      <c r="R110" s="183"/>
      <c r="S110" s="184" t="str">
        <f t="shared" si="85"/>
        <v>Composições Próprias</v>
      </c>
      <c r="T110" s="178"/>
      <c r="U110" s="185">
        <f t="shared" si="86"/>
        <v>0</v>
      </c>
      <c r="V110" s="185">
        <f t="shared" si="87"/>
        <v>0</v>
      </c>
      <c r="W110" s="185">
        <f t="shared" si="88"/>
        <v>0</v>
      </c>
      <c r="X110" s="178"/>
      <c r="Y110" s="184" t="e">
        <f>IF(Q110="P",(VLOOKUP(O110,'SICRO-P'!$A$3:$G$118,6,FALSE)),VLOOKUP(O110,SICRO!$A$4:$E$6354,5,FALSE))</f>
        <v>#N/A</v>
      </c>
      <c r="Z110" s="184" t="e">
        <f>IF(Q110="I",(VLOOKUP(O110,'SINAPI-I'!$A$1:$E$4949,5,FALSE)),VLOOKUP(O110,SINAPI!$G$7:$K$7524,5,FALSE))</f>
        <v>#N/A</v>
      </c>
      <c r="AA110" s="185" t="e">
        <f>IF(Q110="I",IF(R110="MO",(ROUND(VLOOKUP(O110,'DER-ES-I'!$A$7:$F$1547,5,FALSE)*((1+$R$3)),2)),VLOOKUP(O110,'DER-ES-I'!$A$7:$F$1547,5,FALSE)),VLOOKUP(O110,'DER-ES'!$A$15:$H$1393,7,FALSE))</f>
        <v>#N/A</v>
      </c>
    </row>
    <row r="111" spans="1:27" ht="16.5" x14ac:dyDescent="0.25">
      <c r="A111" s="71" t="s">
        <v>38220</v>
      </c>
      <c r="B111" s="75">
        <v>102622</v>
      </c>
      <c r="C111" s="75" t="s">
        <v>91</v>
      </c>
      <c r="D111" s="71" t="s">
        <v>283</v>
      </c>
      <c r="E111" s="75" t="s">
        <v>181</v>
      </c>
      <c r="F111" s="70">
        <v>2</v>
      </c>
      <c r="G111" s="385">
        <f t="shared" ref="G111:G172" si="119">IF(S111="SINAPI",V111,IF(S111="DER-ES",W111,U111))</f>
        <v>698.68</v>
      </c>
      <c r="H111" s="70">
        <f t="shared" si="114"/>
        <v>24.52</v>
      </c>
      <c r="I111" s="385">
        <f t="shared" si="115"/>
        <v>870</v>
      </c>
      <c r="J111" s="385">
        <f t="shared" si="116"/>
        <v>1740</v>
      </c>
      <c r="L111" s="328"/>
      <c r="M111" s="331">
        <f t="shared" si="117"/>
        <v>1397.36</v>
      </c>
      <c r="N111" s="178" t="str">
        <f t="shared" si="81"/>
        <v/>
      </c>
      <c r="O111" s="182">
        <f t="shared" si="82"/>
        <v>102622</v>
      </c>
      <c r="P111" s="181" t="b">
        <f t="shared" si="83"/>
        <v>0</v>
      </c>
      <c r="Q111" s="183" t="str">
        <f t="shared" si="84"/>
        <v>1</v>
      </c>
      <c r="R111" s="183"/>
      <c r="S111" s="184" t="str">
        <f t="shared" si="85"/>
        <v>SINAPI</v>
      </c>
      <c r="T111" s="178"/>
      <c r="U111" s="185">
        <f t="shared" si="86"/>
        <v>0</v>
      </c>
      <c r="V111" s="185">
        <f t="shared" si="87"/>
        <v>698.68</v>
      </c>
      <c r="W111" s="185">
        <f t="shared" si="88"/>
        <v>0</v>
      </c>
      <c r="X111" s="178"/>
      <c r="Y111" s="184" t="e">
        <f>IF(Q111="P",(VLOOKUP(O111,'SICRO-P'!$A$3:$G$118,6,FALSE)),VLOOKUP(O111,SICRO!$A$4:$E$6354,5,FALSE))</f>
        <v>#N/A</v>
      </c>
      <c r="Z111" s="184">
        <f>IF(Q111="I",(VLOOKUP(O111,'SINAPI-I'!$A$1:$E$4949,5,FALSE)),VLOOKUP(O111,SINAPI!$G$7:$K$7524,5,FALSE))</f>
        <v>698.68</v>
      </c>
      <c r="AA111" s="185" t="e">
        <f>IF(Q111="I",IF(R111="MO",(ROUND(VLOOKUP(O111,'DER-ES-I'!$A$7:$F$1547,5,FALSE)*((1+$R$3)),2)),VLOOKUP(O111,'DER-ES-I'!$A$7:$F$1547,5,FALSE)),VLOOKUP(O111,'DER-ES'!$A$15:$H$1393,7,FALSE))</f>
        <v>#N/A</v>
      </c>
    </row>
    <row r="112" spans="1:27" ht="33" x14ac:dyDescent="0.25">
      <c r="A112" s="71" t="s">
        <v>38221</v>
      </c>
      <c r="B112" s="75">
        <v>86922</v>
      </c>
      <c r="C112" s="75" t="s">
        <v>91</v>
      </c>
      <c r="D112" s="71" t="s">
        <v>287</v>
      </c>
      <c r="E112" s="75" t="s">
        <v>181</v>
      </c>
      <c r="F112" s="70">
        <v>1</v>
      </c>
      <c r="G112" s="385">
        <f t="shared" si="119"/>
        <v>819.75</v>
      </c>
      <c r="H112" s="70">
        <f t="shared" si="114"/>
        <v>24.52</v>
      </c>
      <c r="I112" s="385">
        <f t="shared" si="115"/>
        <v>1020.75</v>
      </c>
      <c r="J112" s="385">
        <f t="shared" si="116"/>
        <v>1020.75</v>
      </c>
      <c r="L112" s="328"/>
      <c r="M112" s="331">
        <f t="shared" si="117"/>
        <v>819.75</v>
      </c>
      <c r="N112" s="178" t="str">
        <f t="shared" si="81"/>
        <v/>
      </c>
      <c r="O112" s="182">
        <f t="shared" si="82"/>
        <v>86922</v>
      </c>
      <c r="P112" s="181" t="b">
        <f t="shared" si="83"/>
        <v>0</v>
      </c>
      <c r="Q112" s="183" t="str">
        <f t="shared" si="84"/>
        <v>8</v>
      </c>
      <c r="R112" s="183"/>
      <c r="S112" s="184" t="str">
        <f t="shared" si="85"/>
        <v>SINAPI</v>
      </c>
      <c r="T112" s="178"/>
      <c r="U112" s="185">
        <f t="shared" si="86"/>
        <v>0</v>
      </c>
      <c r="V112" s="185">
        <f t="shared" si="87"/>
        <v>819.75</v>
      </c>
      <c r="W112" s="185">
        <f t="shared" si="88"/>
        <v>0</v>
      </c>
      <c r="X112" s="178"/>
      <c r="Y112" s="184" t="e">
        <f>IF(Q112="P",(VLOOKUP(O112,'SICRO-P'!$A$3:$G$118,6,FALSE)),VLOOKUP(O112,SICRO!$A$4:$E$6354,5,FALSE))</f>
        <v>#N/A</v>
      </c>
      <c r="Z112" s="184">
        <f>IF(Q112="I",(VLOOKUP(O112,'SINAPI-I'!$A$1:$E$4949,5,FALSE)),VLOOKUP(O112,SINAPI!$G$7:$K$7524,5,FALSE))</f>
        <v>819.75</v>
      </c>
      <c r="AA112" s="185" t="e">
        <f>IF(Q112="I",IF(R112="MO",(ROUND(VLOOKUP(O112,'DER-ES-I'!$A$7:$F$1547,5,FALSE)*((1+$R$3)),2)),VLOOKUP(O112,'DER-ES-I'!$A$7:$F$1547,5,FALSE)),VLOOKUP(O112,'DER-ES'!$A$15:$H$1393,7,FALSE))</f>
        <v>#N/A</v>
      </c>
    </row>
    <row r="113" spans="1:27" ht="16.5" x14ac:dyDescent="0.25">
      <c r="A113" s="71" t="s">
        <v>38222</v>
      </c>
      <c r="B113" s="75">
        <v>86914</v>
      </c>
      <c r="C113" s="75" t="s">
        <v>91</v>
      </c>
      <c r="D113" s="71" t="s">
        <v>289</v>
      </c>
      <c r="E113" s="75" t="s">
        <v>181</v>
      </c>
      <c r="F113" s="70">
        <v>1</v>
      </c>
      <c r="G113" s="385">
        <f t="shared" si="119"/>
        <v>78.099999999999994</v>
      </c>
      <c r="H113" s="70">
        <f t="shared" si="114"/>
        <v>24.52</v>
      </c>
      <c r="I113" s="385">
        <f t="shared" si="115"/>
        <v>97.25</v>
      </c>
      <c r="J113" s="385">
        <f t="shared" si="116"/>
        <v>97.25</v>
      </c>
      <c r="L113" s="328"/>
      <c r="M113" s="331">
        <f t="shared" si="117"/>
        <v>78.099999999999994</v>
      </c>
      <c r="N113" s="178" t="str">
        <f t="shared" si="81"/>
        <v/>
      </c>
      <c r="O113" s="182">
        <f t="shared" si="82"/>
        <v>86914</v>
      </c>
      <c r="P113" s="181" t="b">
        <f t="shared" si="83"/>
        <v>0</v>
      </c>
      <c r="Q113" s="183" t="str">
        <f t="shared" si="84"/>
        <v>8</v>
      </c>
      <c r="R113" s="183"/>
      <c r="S113" s="184" t="str">
        <f t="shared" si="85"/>
        <v>SINAPI</v>
      </c>
      <c r="T113" s="178"/>
      <c r="U113" s="185">
        <f t="shared" si="86"/>
        <v>0</v>
      </c>
      <c r="V113" s="185">
        <f t="shared" si="87"/>
        <v>78.099999999999994</v>
      </c>
      <c r="W113" s="185">
        <f t="shared" si="88"/>
        <v>0</v>
      </c>
      <c r="X113" s="178"/>
      <c r="Y113" s="184" t="e">
        <f>IF(Q113="P",(VLOOKUP(O113,'SICRO-P'!$A$3:$G$118,6,FALSE)),VLOOKUP(O113,SICRO!$A$4:$E$6354,5,FALSE))</f>
        <v>#N/A</v>
      </c>
      <c r="Z113" s="184">
        <f>IF(Q113="I",(VLOOKUP(O113,'SINAPI-I'!$A$1:$E$4949,5,FALSE)),VLOOKUP(O113,SINAPI!$G$7:$K$7524,5,FALSE))</f>
        <v>78.099999999999994</v>
      </c>
      <c r="AA113" s="185" t="e">
        <f>IF(Q113="I",IF(R113="MO",(ROUND(VLOOKUP(O113,'DER-ES-I'!$A$7:$F$1547,5,FALSE)*((1+$R$3)),2)),VLOOKUP(O113,'DER-ES-I'!$A$7:$F$1547,5,FALSE)),VLOOKUP(O113,'DER-ES'!$A$15:$H$1393,7,FALSE))</f>
        <v>#N/A</v>
      </c>
    </row>
    <row r="114" spans="1:27" ht="15" customHeight="1" x14ac:dyDescent="0.25">
      <c r="A114" s="88" t="s">
        <v>260</v>
      </c>
      <c r="B114" s="556" t="s">
        <v>295</v>
      </c>
      <c r="C114" s="556"/>
      <c r="D114" s="556"/>
      <c r="E114" s="556"/>
      <c r="F114" s="556"/>
      <c r="G114" s="556"/>
      <c r="H114" s="556"/>
      <c r="I114" s="556"/>
      <c r="J114" s="441">
        <f>SUM(J115:J134)</f>
        <v>12280.56</v>
      </c>
      <c r="L114" s="328"/>
      <c r="M114" s="331"/>
      <c r="N114" s="178" t="str">
        <f t="shared" si="81"/>
        <v/>
      </c>
      <c r="O114" s="182"/>
      <c r="P114" s="181"/>
      <c r="Q114" s="183"/>
      <c r="R114" s="183"/>
      <c r="S114" s="184"/>
      <c r="T114" s="178"/>
      <c r="U114" s="185"/>
      <c r="V114" s="185"/>
      <c r="W114" s="185"/>
      <c r="X114" s="178"/>
      <c r="Y114" s="184"/>
      <c r="Z114" s="184"/>
      <c r="AA114" s="185"/>
    </row>
    <row r="115" spans="1:27" ht="24.75" x14ac:dyDescent="0.25">
      <c r="A115" s="71" t="s">
        <v>262</v>
      </c>
      <c r="B115" s="75">
        <v>103316</v>
      </c>
      <c r="C115" s="75" t="s">
        <v>91</v>
      </c>
      <c r="D115" s="71" t="str">
        <f>IF(C115="SINAPI",VLOOKUP(B115,SINAPI!$G$7:$K$7524,2,FALSE),IF(C115="DER-ES",VLOOKUP(B115,'DER-ES'!$A$15:$H$1393,4,FALSE),VLOOKUP(B115,SICRO!$A$4:$E$6354,3,FALSE)))</f>
        <v>ALVENARIA DE VEDAÇÃO DE BLOCOS VAZADOS DE CONCRETO DE 9X19X39 CM (ESPESSURA 9 CM) E ARGAMASSA DE ASSENTAMENTO COM PREPARO EM BETONEIRA. AF_12/2021</v>
      </c>
      <c r="E115" s="75" t="str">
        <f>IF(C115="SINAPI",VLOOKUP(B115,SINAPI!$G$7:$K$7524,3,FALSE),IF(C115="DER-ES",VLOOKUP(B115,'DER-ES'!$A$15:$H$1393,5,FALSE),VLOOKUP(B115,SICRO!$A$4:$E$6354,4,FALSE)))</f>
        <v>M2</v>
      </c>
      <c r="F115" s="70">
        <v>2.75</v>
      </c>
      <c r="G115" s="385">
        <f t="shared" ref="G115" si="120">IF(S115="SINAPI",V115,IF(S115="DER-ES",W115,U115))</f>
        <v>71.819999999999993</v>
      </c>
      <c r="H115" s="70">
        <f t="shared" ref="H115:H134" si="121">$J$2*100</f>
        <v>24.52</v>
      </c>
      <c r="I115" s="385">
        <f t="shared" ref="I115" si="122">ROUND(G115*(1+H115/100),2)</f>
        <v>89.43</v>
      </c>
      <c r="J115" s="385">
        <f t="shared" ref="J115" si="123">ROUND(I115*F115,2)</f>
        <v>245.93</v>
      </c>
      <c r="L115" s="328"/>
      <c r="M115" s="331">
        <f t="shared" ref="M115" si="124">ROUND(G115*F115,2)</f>
        <v>197.51</v>
      </c>
      <c r="N115" s="178" t="str">
        <f t="shared" ref="N115" si="125">IF(G115=(U115+V115+W115),"","VERIFICAR")</f>
        <v/>
      </c>
      <c r="O115" s="182">
        <f t="shared" ref="O115" si="126">IF(AND(P115=TRUE,Q115="I"),VALUE(RIGHT(B115,LEN(B115)-1)),B115)</f>
        <v>103316</v>
      </c>
      <c r="P115" s="181" t="b">
        <f t="shared" ref="P115" si="127">ISTEXT(B115)</f>
        <v>0</v>
      </c>
      <c r="Q115" s="183" t="str">
        <f t="shared" ref="Q115" si="128">LEFT(B115,1)</f>
        <v>1</v>
      </c>
      <c r="R115" s="183"/>
      <c r="S115" s="184" t="str">
        <f t="shared" ref="S115" si="129">C115</f>
        <v>SINAPI</v>
      </c>
      <c r="T115" s="178"/>
      <c r="U115" s="185">
        <f t="shared" ref="U115" si="130">IFERROR(Y115,0)</f>
        <v>0</v>
      </c>
      <c r="V115" s="185">
        <f t="shared" ref="V115" si="131">IFERROR(Z115,0)</f>
        <v>71.819999999999993</v>
      </c>
      <c r="W115" s="185">
        <f t="shared" ref="W115" si="132">IFERROR(AA115,0)</f>
        <v>0</v>
      </c>
      <c r="X115" s="178"/>
      <c r="Y115" s="184" t="e">
        <f>IF(Q115="P",(VLOOKUP(O115,'SICRO-P'!$A$3:$G$118,6,FALSE)),VLOOKUP(O115,SICRO!$A$4:$E$6354,5,FALSE))</f>
        <v>#N/A</v>
      </c>
      <c r="Z115" s="184">
        <f>IF(Q115="I",(VLOOKUP(O115,'SINAPI-I'!$A$1:$E$4949,5,FALSE)),VLOOKUP(O115,SINAPI!$G$7:$K$7524,5,FALSE))</f>
        <v>71.819999999999993</v>
      </c>
      <c r="AA115" s="185" t="e">
        <f>IF(Q115="I",IF(R115="MO",(ROUND(VLOOKUP(O115,'DER-ES-I'!$A$7:$F$1547,5,FALSE)*((1+$R$3)),2)),VLOOKUP(O115,'DER-ES-I'!$A$7:$F$1547,5,FALSE)),VLOOKUP(O115,'DER-ES'!$A$15:$H$1393,7,FALSE))</f>
        <v>#N/A</v>
      </c>
    </row>
    <row r="116" spans="1:27" ht="24.75" x14ac:dyDescent="0.25">
      <c r="A116" s="71" t="s">
        <v>264</v>
      </c>
      <c r="B116" s="75">
        <v>87904</v>
      </c>
      <c r="C116" s="75" t="s">
        <v>91</v>
      </c>
      <c r="D116" s="71" t="s">
        <v>293</v>
      </c>
      <c r="E116" s="75" t="s">
        <v>194</v>
      </c>
      <c r="F116" s="70">
        <v>25</v>
      </c>
      <c r="G116" s="385">
        <f>IF(S116="SINAPI",V116,IF(S116="DER-ES",W116,U116))</f>
        <v>8.1999999999999993</v>
      </c>
      <c r="H116" s="70">
        <f t="shared" si="121"/>
        <v>24.52</v>
      </c>
      <c r="I116" s="385">
        <f>ROUND(G116*(1+H116/100),2)</f>
        <v>10.210000000000001</v>
      </c>
      <c r="J116" s="385">
        <f>ROUND(I116*F116,2)</f>
        <v>255.25</v>
      </c>
      <c r="L116" s="328"/>
      <c r="M116" s="331">
        <f>ROUND(G116*F116,2)</f>
        <v>205</v>
      </c>
      <c r="N116" s="178" t="str">
        <f>IF(G116=(U116+V116+W116),"","VERIFICAR")</f>
        <v/>
      </c>
      <c r="O116" s="182">
        <f>IF(AND(P116=TRUE,Q116="I"),VALUE(RIGHT(B116,LEN(B116)-1)),B116)</f>
        <v>87904</v>
      </c>
      <c r="P116" s="181" t="b">
        <f>ISTEXT(B116)</f>
        <v>0</v>
      </c>
      <c r="Q116" s="183" t="str">
        <f>LEFT(B116,1)</f>
        <v>8</v>
      </c>
      <c r="R116" s="183"/>
      <c r="S116" s="184" t="str">
        <f>C116</f>
        <v>SINAPI</v>
      </c>
      <c r="T116" s="178"/>
      <c r="U116" s="185">
        <f t="shared" ref="U116:W118" si="133">IFERROR(Y116,0)</f>
        <v>0</v>
      </c>
      <c r="V116" s="185">
        <f t="shared" si="133"/>
        <v>8.1999999999999993</v>
      </c>
      <c r="W116" s="185">
        <f t="shared" si="133"/>
        <v>0</v>
      </c>
      <c r="X116" s="178"/>
      <c r="Y116" s="184" t="e">
        <f>IF(Q116="P",(VLOOKUP(O116,'SICRO-P'!$A$3:$G$118,6,FALSE)),VLOOKUP(O116,SICRO!$A$4:$E$6354,5,FALSE))</f>
        <v>#N/A</v>
      </c>
      <c r="Z116" s="184">
        <f>IF(Q116="I",(VLOOKUP(O116,'SINAPI-I'!$A$1:$E$4949,5,FALSE)),VLOOKUP(O116,SINAPI!$G$7:$K$7524,5,FALSE))</f>
        <v>8.1999999999999993</v>
      </c>
      <c r="AA116" s="185" t="e">
        <f>IF(Q116="I",IF(R116="MO",(ROUND(VLOOKUP(O116,'DER-ES-I'!$A$7:$F$1547,5,FALSE)*((1+$R$3)),2)),VLOOKUP(O116,'DER-ES-I'!$A$7:$F$1547,5,FALSE)),VLOOKUP(O116,'DER-ES'!$A$15:$H$1393,7,FALSE))</f>
        <v>#N/A</v>
      </c>
    </row>
    <row r="117" spans="1:27" ht="16.5" x14ac:dyDescent="0.25">
      <c r="A117" s="71" t="s">
        <v>266</v>
      </c>
      <c r="B117" s="75">
        <v>120302</v>
      </c>
      <c r="C117" s="75" t="s">
        <v>92</v>
      </c>
      <c r="D117" s="71" t="s">
        <v>291</v>
      </c>
      <c r="E117" s="75" t="s">
        <v>150</v>
      </c>
      <c r="F117" s="70">
        <v>8.2799999999999994</v>
      </c>
      <c r="G117" s="385">
        <f>IF(S117="SINAPI",V117,IF(S117="DER-ES",W117,U117))</f>
        <v>23.67</v>
      </c>
      <c r="H117" s="70">
        <f t="shared" si="121"/>
        <v>24.52</v>
      </c>
      <c r="I117" s="385">
        <f>ROUND(G117*(1+H117/100),2)</f>
        <v>29.47</v>
      </c>
      <c r="J117" s="385">
        <f>ROUND(I117*F117,2)</f>
        <v>244.01</v>
      </c>
      <c r="L117" s="328"/>
      <c r="M117" s="331">
        <f>ROUND(G117*F117,2)</f>
        <v>195.99</v>
      </c>
      <c r="N117" s="178" t="str">
        <f>IF(G117=(U117+V117+W117),"","VERIFICAR")</f>
        <v/>
      </c>
      <c r="O117" s="182">
        <f>IF(AND(P117=TRUE,Q117="I"),VALUE(RIGHT(B117,LEN(B117)-1)),B117)</f>
        <v>120302</v>
      </c>
      <c r="P117" s="181" t="b">
        <f>ISTEXT(B117)</f>
        <v>0</v>
      </c>
      <c r="Q117" s="183" t="str">
        <f>LEFT(B117,1)</f>
        <v>1</v>
      </c>
      <c r="R117" s="183"/>
      <c r="S117" s="184" t="str">
        <f>C117</f>
        <v>DER-ES</v>
      </c>
      <c r="T117" s="178"/>
      <c r="U117" s="185">
        <f t="shared" si="133"/>
        <v>0</v>
      </c>
      <c r="V117" s="185">
        <f t="shared" si="133"/>
        <v>0</v>
      </c>
      <c r="W117" s="185">
        <f t="shared" si="133"/>
        <v>23.67</v>
      </c>
      <c r="X117" s="178"/>
      <c r="Y117" s="184" t="e">
        <f>IF(Q117="P",(VLOOKUP(O117,'SICRO-P'!$A$3:$G$118,6,FALSE)),VLOOKUP(O117,SICRO!$A$4:$E$6354,5,FALSE))</f>
        <v>#N/A</v>
      </c>
      <c r="Z117" s="184" t="e">
        <f>IF(Q117="I",(VLOOKUP(O117,'SINAPI-I'!$A$1:$E$4949,5,FALSE)),VLOOKUP(O117,SINAPI!$G$7:$K$7524,5,FALSE))</f>
        <v>#N/A</v>
      </c>
      <c r="AA117" s="185">
        <f>IF(Q117="I",IF(R117="MO",(ROUND(VLOOKUP(O117,'DER-ES-I'!$A$7:$F$1547,5,FALSE)*((1+$R$3)),2)),VLOOKUP(O117,'DER-ES-I'!$A$7:$F$1547,5,FALSE)),VLOOKUP(O117,'DER-ES'!$A$15:$H$1393,7,FALSE))</f>
        <v>23.67</v>
      </c>
    </row>
    <row r="118" spans="1:27" ht="33" x14ac:dyDescent="0.25">
      <c r="A118" s="71" t="s">
        <v>268</v>
      </c>
      <c r="B118" s="75">
        <v>89173</v>
      </c>
      <c r="C118" s="75" t="s">
        <v>91</v>
      </c>
      <c r="D118" s="71" t="s">
        <v>322</v>
      </c>
      <c r="E118" s="75" t="s">
        <v>194</v>
      </c>
      <c r="F118" s="70">
        <v>16.8</v>
      </c>
      <c r="G118" s="385">
        <f>IF(S118="SINAPI",V118,IF(S118="DER-ES",W118,U118))</f>
        <v>36.74</v>
      </c>
      <c r="H118" s="70">
        <f t="shared" si="121"/>
        <v>24.52</v>
      </c>
      <c r="I118" s="385">
        <f>ROUND(G118*(1+H118/100),2)</f>
        <v>45.75</v>
      </c>
      <c r="J118" s="385">
        <f>ROUND(I118*F118,2)</f>
        <v>768.6</v>
      </c>
      <c r="L118" s="328"/>
      <c r="M118" s="331">
        <f>ROUND(G118*F118,2)</f>
        <v>617.23</v>
      </c>
      <c r="N118" s="178" t="str">
        <f>IF(G118=(U118+V118+W118),"","VERIFICAR")</f>
        <v/>
      </c>
      <c r="O118" s="182">
        <f>IF(AND(P118=TRUE,Q118="I"),VALUE(RIGHT(B118,LEN(B118)-1)),B118)</f>
        <v>89173</v>
      </c>
      <c r="P118" s="181" t="b">
        <f>ISTEXT(B118)</f>
        <v>0</v>
      </c>
      <c r="Q118" s="183" t="str">
        <f>LEFT(B118,1)</f>
        <v>8</v>
      </c>
      <c r="R118" s="183"/>
      <c r="S118" s="184" t="str">
        <f>C118</f>
        <v>SINAPI</v>
      </c>
      <c r="T118" s="178"/>
      <c r="U118" s="185">
        <f t="shared" si="133"/>
        <v>0</v>
      </c>
      <c r="V118" s="185">
        <f t="shared" si="133"/>
        <v>36.74</v>
      </c>
      <c r="W118" s="185">
        <f t="shared" si="133"/>
        <v>0</v>
      </c>
      <c r="X118" s="178"/>
      <c r="Y118" s="184" t="e">
        <f>IF(Q118="P",(VLOOKUP(O118,'SICRO-P'!$A$3:$G$118,6,FALSE)),VLOOKUP(O118,SICRO!$A$4:$E$6354,5,FALSE))</f>
        <v>#N/A</v>
      </c>
      <c r="Z118" s="184">
        <f>IF(Q118="I",(VLOOKUP(O118,'SINAPI-I'!$A$1:$E$4949,5,FALSE)),VLOOKUP(O118,SINAPI!$G$7:$K$7524,5,FALSE))</f>
        <v>36.74</v>
      </c>
      <c r="AA118" s="185" t="e">
        <f>IF(Q118="I",IF(R118="MO",(ROUND(VLOOKUP(O118,'DER-ES-I'!$A$7:$F$1547,5,FALSE)*((1+$R$3)),2)),VLOOKUP(O118,'DER-ES-I'!$A$7:$F$1547,5,FALSE)),VLOOKUP(O118,'DER-ES'!$A$15:$H$1393,7,FALSE))</f>
        <v>#N/A</v>
      </c>
    </row>
    <row r="119" spans="1:27" ht="33" x14ac:dyDescent="0.25">
      <c r="A119" s="71" t="s">
        <v>270</v>
      </c>
      <c r="B119" s="75">
        <v>89170</v>
      </c>
      <c r="C119" s="75" t="s">
        <v>91</v>
      </c>
      <c r="D119" s="71" t="s">
        <v>297</v>
      </c>
      <c r="E119" s="75" t="s">
        <v>194</v>
      </c>
      <c r="F119" s="70">
        <v>16.8</v>
      </c>
      <c r="G119" s="385">
        <f t="shared" si="119"/>
        <v>66.42</v>
      </c>
      <c r="H119" s="70">
        <f t="shared" si="121"/>
        <v>24.52</v>
      </c>
      <c r="I119" s="385">
        <f t="shared" ref="I119:I132" si="134">ROUND(G119*(1+H119/100),2)</f>
        <v>82.71</v>
      </c>
      <c r="J119" s="385">
        <f t="shared" ref="J119:J132" si="135">ROUND(I119*F119,2)</f>
        <v>1389.53</v>
      </c>
      <c r="L119" s="328"/>
      <c r="M119" s="331">
        <f t="shared" si="117"/>
        <v>1115.8599999999999</v>
      </c>
      <c r="N119" s="178" t="str">
        <f t="shared" si="81"/>
        <v/>
      </c>
      <c r="O119" s="182">
        <f t="shared" si="82"/>
        <v>89170</v>
      </c>
      <c r="P119" s="181" t="b">
        <f t="shared" si="83"/>
        <v>0</v>
      </c>
      <c r="Q119" s="183" t="str">
        <f t="shared" si="84"/>
        <v>8</v>
      </c>
      <c r="R119" s="183"/>
      <c r="S119" s="184" t="str">
        <f t="shared" si="85"/>
        <v>SINAPI</v>
      </c>
      <c r="T119" s="178"/>
      <c r="U119" s="185">
        <f t="shared" si="86"/>
        <v>0</v>
      </c>
      <c r="V119" s="185">
        <f t="shared" si="87"/>
        <v>66.42</v>
      </c>
      <c r="W119" s="185">
        <f t="shared" si="88"/>
        <v>0</v>
      </c>
      <c r="X119" s="178"/>
      <c r="Y119" s="184" t="e">
        <f>IF(Q119="P",(VLOOKUP(O119,'SICRO-P'!$A$3:$G$118,6,FALSE)),VLOOKUP(O119,SICRO!$A$4:$E$6354,5,FALSE))</f>
        <v>#N/A</v>
      </c>
      <c r="Z119" s="184">
        <f>IF(Q119="I",(VLOOKUP(O119,'SINAPI-I'!$A$1:$E$4949,5,FALSE)),VLOOKUP(O119,SINAPI!$G$7:$K$7524,5,FALSE))</f>
        <v>66.42</v>
      </c>
      <c r="AA119" s="185" t="e">
        <f>IF(Q119="I",IF(R119="MO",(ROUND(VLOOKUP(O119,'DER-ES-I'!$A$7:$F$1547,5,FALSE)*((1+$R$3)),2)),VLOOKUP(O119,'DER-ES-I'!$A$7:$F$1547,5,FALSE)),VLOOKUP(O119,'DER-ES'!$A$15:$H$1393,7,FALSE))</f>
        <v>#N/A</v>
      </c>
    </row>
    <row r="120" spans="1:27" ht="16.5" x14ac:dyDescent="0.25">
      <c r="A120" s="71" t="s">
        <v>272</v>
      </c>
      <c r="B120" s="75">
        <v>88489</v>
      </c>
      <c r="C120" s="75" t="s">
        <v>91</v>
      </c>
      <c r="D120" s="71" t="s">
        <v>285</v>
      </c>
      <c r="E120" s="75" t="s">
        <v>194</v>
      </c>
      <c r="F120" s="70">
        <v>8.2799999999999994</v>
      </c>
      <c r="G120" s="385">
        <f t="shared" si="119"/>
        <v>13.09</v>
      </c>
      <c r="H120" s="70">
        <f t="shared" si="121"/>
        <v>24.52</v>
      </c>
      <c r="I120" s="385">
        <f t="shared" si="134"/>
        <v>16.3</v>
      </c>
      <c r="J120" s="385">
        <f t="shared" si="135"/>
        <v>134.96</v>
      </c>
      <c r="L120" s="328"/>
      <c r="M120" s="331">
        <f t="shared" si="117"/>
        <v>108.39</v>
      </c>
      <c r="N120" s="178" t="str">
        <f t="shared" si="81"/>
        <v/>
      </c>
      <c r="O120" s="182">
        <f t="shared" si="82"/>
        <v>88489</v>
      </c>
      <c r="P120" s="181" t="b">
        <f t="shared" si="83"/>
        <v>0</v>
      </c>
      <c r="Q120" s="183" t="str">
        <f t="shared" si="84"/>
        <v>8</v>
      </c>
      <c r="R120" s="183"/>
      <c r="S120" s="184" t="str">
        <f t="shared" si="85"/>
        <v>SINAPI</v>
      </c>
      <c r="T120" s="178"/>
      <c r="U120" s="185">
        <f t="shared" si="86"/>
        <v>0</v>
      </c>
      <c r="V120" s="185">
        <f t="shared" si="87"/>
        <v>13.09</v>
      </c>
      <c r="W120" s="185">
        <f t="shared" si="88"/>
        <v>0</v>
      </c>
      <c r="X120" s="178"/>
      <c r="Y120" s="184" t="e">
        <f>IF(Q120="P",(VLOOKUP(O120,'SICRO-P'!$A$3:$G$118,6,FALSE)),VLOOKUP(O120,SICRO!$A$4:$E$6354,5,FALSE))</f>
        <v>#N/A</v>
      </c>
      <c r="Z120" s="184">
        <f>IF(Q120="I",(VLOOKUP(O120,'SINAPI-I'!$A$1:$E$4949,5,FALSE)),VLOOKUP(O120,SINAPI!$G$7:$K$7524,5,FALSE))</f>
        <v>13.09</v>
      </c>
      <c r="AA120" s="185" t="e">
        <f>IF(Q120="I",IF(R120="MO",(ROUND(VLOOKUP(O120,'DER-ES-I'!$A$7:$F$1547,5,FALSE)*((1+$R$3)),2)),VLOOKUP(O120,'DER-ES-I'!$A$7:$F$1547,5,FALSE)),VLOOKUP(O120,'DER-ES'!$A$15:$H$1393,7,FALSE))</f>
        <v>#N/A</v>
      </c>
    </row>
    <row r="121" spans="1:27" ht="16.5" x14ac:dyDescent="0.25">
      <c r="A121" s="71" t="s">
        <v>274</v>
      </c>
      <c r="B121" s="75">
        <v>88488</v>
      </c>
      <c r="C121" s="75" t="s">
        <v>91</v>
      </c>
      <c r="D121" s="71" t="s">
        <v>300</v>
      </c>
      <c r="E121" s="75" t="s">
        <v>194</v>
      </c>
      <c r="F121" s="70">
        <v>5.28</v>
      </c>
      <c r="G121" s="385">
        <f t="shared" si="119"/>
        <v>15.53</v>
      </c>
      <c r="H121" s="70">
        <f t="shared" si="121"/>
        <v>24.52</v>
      </c>
      <c r="I121" s="385">
        <f t="shared" si="134"/>
        <v>19.34</v>
      </c>
      <c r="J121" s="385">
        <f t="shared" si="135"/>
        <v>102.12</v>
      </c>
      <c r="L121" s="328"/>
      <c r="M121" s="331">
        <f t="shared" si="117"/>
        <v>82</v>
      </c>
      <c r="N121" s="178" t="str">
        <f t="shared" si="81"/>
        <v/>
      </c>
      <c r="O121" s="182">
        <f t="shared" si="82"/>
        <v>88488</v>
      </c>
      <c r="P121" s="181" t="b">
        <f t="shared" si="83"/>
        <v>0</v>
      </c>
      <c r="Q121" s="183" t="str">
        <f t="shared" si="84"/>
        <v>8</v>
      </c>
      <c r="R121" s="183"/>
      <c r="S121" s="184" t="str">
        <f t="shared" si="85"/>
        <v>SINAPI</v>
      </c>
      <c r="T121" s="178"/>
      <c r="U121" s="185">
        <f t="shared" si="86"/>
        <v>0</v>
      </c>
      <c r="V121" s="185">
        <f t="shared" si="87"/>
        <v>15.53</v>
      </c>
      <c r="W121" s="185">
        <f t="shared" si="88"/>
        <v>0</v>
      </c>
      <c r="X121" s="178"/>
      <c r="Y121" s="184" t="e">
        <f>IF(Q121="P",(VLOOKUP(O121,'SICRO-P'!$A$3:$G$118,6,FALSE)),VLOOKUP(O121,SICRO!$A$4:$E$6354,5,FALSE))</f>
        <v>#N/A</v>
      </c>
      <c r="Z121" s="184">
        <f>IF(Q121="I",(VLOOKUP(O121,'SINAPI-I'!$A$1:$E$4949,5,FALSE)),VLOOKUP(O121,SINAPI!$G$7:$K$7524,5,FALSE))</f>
        <v>15.53</v>
      </c>
      <c r="AA121" s="185" t="e">
        <f>IF(Q121="I",IF(R121="MO",(ROUND(VLOOKUP(O121,'DER-ES-I'!$A$7:$F$1547,5,FALSE)*((1+$R$3)),2)),VLOOKUP(O121,'DER-ES-I'!$A$7:$F$1547,5,FALSE)),VLOOKUP(O121,'DER-ES'!$A$15:$H$1393,7,FALSE))</f>
        <v>#N/A</v>
      </c>
    </row>
    <row r="122" spans="1:27" ht="33" x14ac:dyDescent="0.25">
      <c r="A122" s="71" t="s">
        <v>276</v>
      </c>
      <c r="B122" s="75">
        <v>86941</v>
      </c>
      <c r="C122" s="75" t="s">
        <v>91</v>
      </c>
      <c r="D122" s="71" t="str">
        <f>IF(C122="SINAPI",VLOOKUP(B122,SINAPI!$G$7:$K$7524,2,FALSE),IF(C122="DER-ES",VLOOKUP(B122,'DER-ES'!$A$15:$H$1393,4,FALSE),VLOOKUP(B122,SICRO!$A$4:$E$6354,3,FALSE)))</f>
        <v>LAVATÓRIO LOUÇA BRANCA COM COLUNA, 45 X 55CM OU EQUIVALENTE, PADRÃO MÉDIO, INCLUSO SIFÃO TIPO GARRAFA, VÁLVULA E ENGATE FLEXÍVEL DE 40CM EM METAL CROMADO, COM TORNEIRA CROMADA DE MESA, PADRÃO MÉDIO - FORNECIMENTO E INSTALAÇÃO. AF_01/2020</v>
      </c>
      <c r="E122" s="75" t="str">
        <f>IF(C122="SINAPI",VLOOKUP(B122,SINAPI!$G$7:$K$7524,3,FALSE),IF(C122="DER-ES",VLOOKUP(B122,'DER-ES'!$A$15:$H$1393,5,FALSE),VLOOKUP(B122,SICRO!$A$4:$E$6354,4,FALSE)))</f>
        <v>UN</v>
      </c>
      <c r="F122" s="70">
        <v>1</v>
      </c>
      <c r="G122" s="385">
        <f t="shared" si="119"/>
        <v>761.53</v>
      </c>
      <c r="H122" s="70">
        <f t="shared" si="121"/>
        <v>24.52</v>
      </c>
      <c r="I122" s="385">
        <f t="shared" si="134"/>
        <v>948.26</v>
      </c>
      <c r="J122" s="385">
        <f t="shared" si="135"/>
        <v>948.26</v>
      </c>
      <c r="L122" s="328"/>
      <c r="M122" s="331">
        <f t="shared" si="117"/>
        <v>761.53</v>
      </c>
      <c r="N122" s="178" t="str">
        <f t="shared" si="81"/>
        <v/>
      </c>
      <c r="O122" s="182">
        <f t="shared" si="82"/>
        <v>86941</v>
      </c>
      <c r="P122" s="181" t="b">
        <f t="shared" si="83"/>
        <v>0</v>
      </c>
      <c r="Q122" s="183" t="str">
        <f t="shared" si="84"/>
        <v>8</v>
      </c>
      <c r="R122" s="183"/>
      <c r="S122" s="184" t="str">
        <f t="shared" si="85"/>
        <v>SINAPI</v>
      </c>
      <c r="T122" s="178"/>
      <c r="U122" s="185">
        <f t="shared" si="86"/>
        <v>0</v>
      </c>
      <c r="V122" s="185">
        <f t="shared" si="87"/>
        <v>761.53</v>
      </c>
      <c r="W122" s="185">
        <f t="shared" si="88"/>
        <v>0</v>
      </c>
      <c r="X122" s="178"/>
      <c r="Y122" s="184" t="e">
        <f>IF(Q122="P",(VLOOKUP(O122,'SICRO-P'!$A$3:$G$118,6,FALSE)),VLOOKUP(O122,SICRO!$A$4:$E$6354,5,FALSE))</f>
        <v>#N/A</v>
      </c>
      <c r="Z122" s="184">
        <f>IF(Q122="I",(VLOOKUP(O122,'SINAPI-I'!$A$1:$E$4949,5,FALSE)),VLOOKUP(O122,SINAPI!$G$7:$K$7524,5,FALSE))</f>
        <v>761.53</v>
      </c>
      <c r="AA122" s="185" t="e">
        <f>IF(Q122="I",IF(R122="MO",(ROUND(VLOOKUP(O122,'DER-ES-I'!$A$7:$F$1547,5,FALSE)*((1+$R$3)),2)),VLOOKUP(O122,'DER-ES-I'!$A$7:$F$1547,5,FALSE)),VLOOKUP(O122,'DER-ES'!$A$15:$H$1393,7,FALSE))</f>
        <v>#N/A</v>
      </c>
    </row>
    <row r="123" spans="1:27" ht="16.5" x14ac:dyDescent="0.25">
      <c r="A123" s="71" t="s">
        <v>278</v>
      </c>
      <c r="B123" s="75">
        <v>95546</v>
      </c>
      <c r="C123" s="75" t="s">
        <v>91</v>
      </c>
      <c r="D123" s="71" t="s">
        <v>307</v>
      </c>
      <c r="E123" s="75" t="s">
        <v>181</v>
      </c>
      <c r="F123" s="70">
        <v>1</v>
      </c>
      <c r="G123" s="385">
        <f t="shared" si="119"/>
        <v>147.1</v>
      </c>
      <c r="H123" s="70">
        <f t="shared" si="121"/>
        <v>24.52</v>
      </c>
      <c r="I123" s="385">
        <f t="shared" si="134"/>
        <v>183.17</v>
      </c>
      <c r="J123" s="385">
        <f t="shared" si="135"/>
        <v>183.17</v>
      </c>
      <c r="L123" s="328"/>
      <c r="M123" s="331">
        <f t="shared" si="117"/>
        <v>147.1</v>
      </c>
      <c r="N123" s="178" t="str">
        <f t="shared" si="81"/>
        <v/>
      </c>
      <c r="O123" s="182">
        <f t="shared" si="82"/>
        <v>95546</v>
      </c>
      <c r="P123" s="181" t="b">
        <f t="shared" si="83"/>
        <v>0</v>
      </c>
      <c r="Q123" s="183" t="str">
        <f t="shared" si="84"/>
        <v>9</v>
      </c>
      <c r="R123" s="183"/>
      <c r="S123" s="184" t="str">
        <f t="shared" si="85"/>
        <v>SINAPI</v>
      </c>
      <c r="T123" s="178"/>
      <c r="U123" s="185">
        <f t="shared" si="86"/>
        <v>0</v>
      </c>
      <c r="V123" s="185">
        <f t="shared" si="87"/>
        <v>147.1</v>
      </c>
      <c r="W123" s="185">
        <f t="shared" si="88"/>
        <v>0</v>
      </c>
      <c r="X123" s="178"/>
      <c r="Y123" s="184" t="e">
        <f>IF(Q123="P",(VLOOKUP(O123,'SICRO-P'!$A$3:$G$118,6,FALSE)),VLOOKUP(O123,SICRO!$A$4:$E$6354,5,FALSE))</f>
        <v>#N/A</v>
      </c>
      <c r="Z123" s="184">
        <f>IF(Q123="I",(VLOOKUP(O123,'SINAPI-I'!$A$1:$E$4949,5,FALSE)),VLOOKUP(O123,SINAPI!$G$7:$K$7524,5,FALSE))</f>
        <v>147.1</v>
      </c>
      <c r="AA123" s="185" t="e">
        <f>IF(Q123="I",IF(R123="MO",(ROUND(VLOOKUP(O123,'DER-ES-I'!$A$7:$F$1547,5,FALSE)*((1+$R$3)),2)),VLOOKUP(O123,'DER-ES-I'!$A$7:$F$1547,5,FALSE)),VLOOKUP(O123,'DER-ES'!$A$15:$H$1393,7,FALSE))</f>
        <v>#N/A</v>
      </c>
    </row>
    <row r="124" spans="1:27" ht="16.5" x14ac:dyDescent="0.25">
      <c r="A124" s="71" t="s">
        <v>280</v>
      </c>
      <c r="B124" s="75">
        <v>100866</v>
      </c>
      <c r="C124" s="75" t="s">
        <v>91</v>
      </c>
      <c r="D124" s="71" t="s">
        <v>309</v>
      </c>
      <c r="E124" s="75" t="s">
        <v>181</v>
      </c>
      <c r="F124" s="70">
        <v>1</v>
      </c>
      <c r="G124" s="385">
        <f t="shared" si="119"/>
        <v>328.87</v>
      </c>
      <c r="H124" s="70">
        <f t="shared" si="121"/>
        <v>24.52</v>
      </c>
      <c r="I124" s="385">
        <f t="shared" si="134"/>
        <v>409.51</v>
      </c>
      <c r="J124" s="385">
        <f t="shared" si="135"/>
        <v>409.51</v>
      </c>
      <c r="L124" s="328"/>
      <c r="M124" s="331">
        <f t="shared" si="117"/>
        <v>328.87</v>
      </c>
      <c r="N124" s="178" t="str">
        <f t="shared" si="81"/>
        <v/>
      </c>
      <c r="O124" s="182">
        <f t="shared" si="82"/>
        <v>100866</v>
      </c>
      <c r="P124" s="181" t="b">
        <f t="shared" si="83"/>
        <v>0</v>
      </c>
      <c r="Q124" s="183" t="str">
        <f t="shared" si="84"/>
        <v>1</v>
      </c>
      <c r="R124" s="183"/>
      <c r="S124" s="184" t="str">
        <f t="shared" si="85"/>
        <v>SINAPI</v>
      </c>
      <c r="T124" s="178"/>
      <c r="U124" s="185">
        <f t="shared" si="86"/>
        <v>0</v>
      </c>
      <c r="V124" s="185">
        <f t="shared" si="87"/>
        <v>328.87</v>
      </c>
      <c r="W124" s="185">
        <f t="shared" si="88"/>
        <v>0</v>
      </c>
      <c r="X124" s="178"/>
      <c r="Y124" s="184" t="e">
        <f>IF(Q124="P",(VLOOKUP(O124,'SICRO-P'!$A$3:$G$118,6,FALSE)),VLOOKUP(O124,SICRO!$A$4:$E$6354,5,FALSE))</f>
        <v>#N/A</v>
      </c>
      <c r="Z124" s="184">
        <f>IF(Q124="I",(VLOOKUP(O124,'SINAPI-I'!$A$1:$E$4949,5,FALSE)),VLOOKUP(O124,SINAPI!$G$7:$K$7524,5,FALSE))</f>
        <v>328.87</v>
      </c>
      <c r="AA124" s="185" t="e">
        <f>IF(Q124="I",IF(R124="MO",(ROUND(VLOOKUP(O124,'DER-ES-I'!$A$7:$F$1547,5,FALSE)*((1+$R$3)),2)),VLOOKUP(O124,'DER-ES-I'!$A$7:$F$1547,5,FALSE)),VLOOKUP(O124,'DER-ES'!$A$15:$H$1393,7,FALSE))</f>
        <v>#N/A</v>
      </c>
    </row>
    <row r="125" spans="1:27" ht="16.5" x14ac:dyDescent="0.25">
      <c r="A125" s="71" t="s">
        <v>282</v>
      </c>
      <c r="B125" s="75">
        <v>100867</v>
      </c>
      <c r="C125" s="75" t="s">
        <v>91</v>
      </c>
      <c r="D125" s="71" t="s">
        <v>311</v>
      </c>
      <c r="E125" s="75" t="s">
        <v>181</v>
      </c>
      <c r="F125" s="70">
        <v>3</v>
      </c>
      <c r="G125" s="385">
        <f t="shared" si="119"/>
        <v>349.42</v>
      </c>
      <c r="H125" s="70">
        <f t="shared" si="121"/>
        <v>24.52</v>
      </c>
      <c r="I125" s="385">
        <f t="shared" si="134"/>
        <v>435.1</v>
      </c>
      <c r="J125" s="385">
        <f t="shared" si="135"/>
        <v>1305.3</v>
      </c>
      <c r="L125" s="328"/>
      <c r="M125" s="331">
        <f t="shared" si="117"/>
        <v>1048.26</v>
      </c>
      <c r="N125" s="178" t="str">
        <f t="shared" si="81"/>
        <v/>
      </c>
      <c r="O125" s="182">
        <f t="shared" si="82"/>
        <v>100867</v>
      </c>
      <c r="P125" s="181" t="b">
        <f t="shared" si="83"/>
        <v>0</v>
      </c>
      <c r="Q125" s="183" t="str">
        <f t="shared" si="84"/>
        <v>1</v>
      </c>
      <c r="R125" s="183"/>
      <c r="S125" s="184" t="str">
        <f t="shared" si="85"/>
        <v>SINAPI</v>
      </c>
      <c r="T125" s="178"/>
      <c r="U125" s="185">
        <f t="shared" si="86"/>
        <v>0</v>
      </c>
      <c r="V125" s="185">
        <f t="shared" si="87"/>
        <v>349.42</v>
      </c>
      <c r="W125" s="185">
        <f t="shared" si="88"/>
        <v>0</v>
      </c>
      <c r="X125" s="178"/>
      <c r="Y125" s="184" t="e">
        <f>IF(Q125="P",(VLOOKUP(O125,'SICRO-P'!$A$3:$G$118,6,FALSE)),VLOOKUP(O125,SICRO!$A$4:$E$6354,5,FALSE))</f>
        <v>#N/A</v>
      </c>
      <c r="Z125" s="184">
        <f>IF(Q125="I",(VLOOKUP(O125,'SINAPI-I'!$A$1:$E$4949,5,FALSE)),VLOOKUP(O125,SINAPI!$G$7:$K$7524,5,FALSE))</f>
        <v>349.42</v>
      </c>
      <c r="AA125" s="185" t="e">
        <f>IF(Q125="I",IF(R125="MO",(ROUND(VLOOKUP(O125,'DER-ES-I'!$A$7:$F$1547,5,FALSE)*((1+$R$3)),2)),VLOOKUP(O125,'DER-ES-I'!$A$7:$F$1547,5,FALSE)),VLOOKUP(O125,'DER-ES'!$A$15:$H$1393,7,FALSE))</f>
        <v>#N/A</v>
      </c>
    </row>
    <row r="126" spans="1:27" ht="16.5" x14ac:dyDescent="0.25">
      <c r="A126" s="71" t="s">
        <v>284</v>
      </c>
      <c r="B126" s="75">
        <v>100868</v>
      </c>
      <c r="C126" s="75" t="s">
        <v>91</v>
      </c>
      <c r="D126" s="71" t="s">
        <v>313</v>
      </c>
      <c r="E126" s="75" t="s">
        <v>181</v>
      </c>
      <c r="F126" s="70">
        <v>2</v>
      </c>
      <c r="G126" s="385">
        <f t="shared" si="119"/>
        <v>363.09</v>
      </c>
      <c r="H126" s="70">
        <f t="shared" si="121"/>
        <v>24.52</v>
      </c>
      <c r="I126" s="385">
        <f t="shared" si="134"/>
        <v>452.12</v>
      </c>
      <c r="J126" s="385">
        <f t="shared" si="135"/>
        <v>904.24</v>
      </c>
      <c r="L126" s="328"/>
      <c r="M126" s="331">
        <f t="shared" si="117"/>
        <v>726.18</v>
      </c>
      <c r="N126" s="178" t="str">
        <f t="shared" si="81"/>
        <v/>
      </c>
      <c r="O126" s="182">
        <f t="shared" si="82"/>
        <v>100868</v>
      </c>
      <c r="P126" s="181" t="b">
        <f t="shared" si="83"/>
        <v>0</v>
      </c>
      <c r="Q126" s="183" t="str">
        <f t="shared" si="84"/>
        <v>1</v>
      </c>
      <c r="R126" s="183"/>
      <c r="S126" s="184" t="str">
        <f t="shared" si="85"/>
        <v>SINAPI</v>
      </c>
      <c r="T126" s="178"/>
      <c r="U126" s="185">
        <f t="shared" si="86"/>
        <v>0</v>
      </c>
      <c r="V126" s="185">
        <f t="shared" si="87"/>
        <v>363.09</v>
      </c>
      <c r="W126" s="185">
        <f t="shared" si="88"/>
        <v>0</v>
      </c>
      <c r="X126" s="178"/>
      <c r="Y126" s="184" t="e">
        <f>IF(Q126="P",(VLOOKUP(O126,'SICRO-P'!$A$3:$G$118,6,FALSE)),VLOOKUP(O126,SICRO!$A$4:$E$6354,5,FALSE))</f>
        <v>#N/A</v>
      </c>
      <c r="Z126" s="184">
        <f>IF(Q126="I",(VLOOKUP(O126,'SINAPI-I'!$A$1:$E$4949,5,FALSE)),VLOOKUP(O126,SINAPI!$G$7:$K$7524,5,FALSE))</f>
        <v>363.09</v>
      </c>
      <c r="AA126" s="185" t="e">
        <f>IF(Q126="I",IF(R126="MO",(ROUND(VLOOKUP(O126,'DER-ES-I'!$A$7:$F$1547,5,FALSE)*((1+$R$3)),2)),VLOOKUP(O126,'DER-ES-I'!$A$7:$F$1547,5,FALSE)),VLOOKUP(O126,'DER-ES'!$A$15:$H$1393,7,FALSE))</f>
        <v>#N/A</v>
      </c>
    </row>
    <row r="127" spans="1:27" ht="24.75" x14ac:dyDescent="0.25">
      <c r="A127" s="71" t="s">
        <v>286</v>
      </c>
      <c r="B127" s="75">
        <v>170614</v>
      </c>
      <c r="C127" s="75" t="s">
        <v>92</v>
      </c>
      <c r="D127" s="71" t="str">
        <f>IF(C127="SINAPI",VLOOKUP(B127,SINAPI!$G$7:$K$7524,2,FALSE),IF(C127="DER-ES",VLOOKUP(B127,'DER-ES'!$A$15:$H$1393,4,FALSE),VLOOKUP(B127,SICRO!$A$4:$E$6354,3,FALSE)))</f>
        <v>Conjunto Barra de apoio barra de apoio lateral, formato "U", em aço inox polido 304 Ø 1.1/4" dim. comprimento médio 30 p/ lavatório, p/ portadores de necessidades especiais (NBR 9050)</v>
      </c>
      <c r="E127" s="75" t="str">
        <f>IF(C127="SINAPI",VLOOKUP(B127,SINAPI!$G$7:$K$7524,3,FALSE),IF(C127="DER-ES",VLOOKUP(B127,'DER-ES'!$A$15:$H$1393,5,FALSE),VLOOKUP(B127,SICRO!$A$4:$E$6354,4,FALSE)))</f>
        <v>und</v>
      </c>
      <c r="F127" s="70">
        <v>2</v>
      </c>
      <c r="G127" s="385">
        <f t="shared" si="119"/>
        <v>238.13</v>
      </c>
      <c r="H127" s="70">
        <f t="shared" si="121"/>
        <v>24.52</v>
      </c>
      <c r="I127" s="385">
        <f t="shared" si="134"/>
        <v>296.52</v>
      </c>
      <c r="J127" s="385">
        <f t="shared" si="135"/>
        <v>593.04</v>
      </c>
      <c r="L127" s="328"/>
      <c r="M127" s="331">
        <f t="shared" si="117"/>
        <v>476.26</v>
      </c>
      <c r="N127" s="178" t="str">
        <f t="shared" si="81"/>
        <v/>
      </c>
      <c r="O127" s="182">
        <f t="shared" si="82"/>
        <v>170614</v>
      </c>
      <c r="P127" s="181" t="b">
        <f t="shared" si="83"/>
        <v>0</v>
      </c>
      <c r="Q127" s="183" t="str">
        <f t="shared" si="84"/>
        <v>1</v>
      </c>
      <c r="R127" s="183"/>
      <c r="S127" s="184" t="str">
        <f t="shared" si="85"/>
        <v>DER-ES</v>
      </c>
      <c r="T127" s="178"/>
      <c r="U127" s="185">
        <f t="shared" si="86"/>
        <v>0</v>
      </c>
      <c r="V127" s="185">
        <f t="shared" si="87"/>
        <v>0</v>
      </c>
      <c r="W127" s="185">
        <f t="shared" si="88"/>
        <v>238.13</v>
      </c>
      <c r="X127" s="178"/>
      <c r="Y127" s="184" t="e">
        <f>IF(Q127="P",(VLOOKUP(O127,'SICRO-P'!$A$3:$G$118,6,FALSE)),VLOOKUP(O127,SICRO!$A$4:$E$6354,5,FALSE))</f>
        <v>#N/A</v>
      </c>
      <c r="Z127" s="184" t="e">
        <f>IF(Q127="I",(VLOOKUP(O127,'SINAPI-I'!$A$1:$E$4949,5,FALSE)),VLOOKUP(O127,SINAPI!$G$7:$K$7524,5,FALSE))</f>
        <v>#N/A</v>
      </c>
      <c r="AA127" s="185">
        <f>IF(Q127="I",IF(R127="MO",(ROUND(VLOOKUP(O127,'DER-ES-I'!$A$7:$F$1547,5,FALSE)*((1+$R$3)),2)),VLOOKUP(O127,'DER-ES-I'!$A$7:$F$1547,5,FALSE)),VLOOKUP(O127,'DER-ES'!$A$15:$H$1393,7,FALSE))</f>
        <v>238.13</v>
      </c>
    </row>
    <row r="128" spans="1:27" ht="16.5" x14ac:dyDescent="0.25">
      <c r="A128" s="71" t="s">
        <v>288</v>
      </c>
      <c r="B128" s="75">
        <v>100875</v>
      </c>
      <c r="C128" s="75" t="s">
        <v>91</v>
      </c>
      <c r="D128" s="71" t="s">
        <v>317</v>
      </c>
      <c r="E128" s="75" t="s">
        <v>181</v>
      </c>
      <c r="F128" s="70">
        <v>1</v>
      </c>
      <c r="G128" s="385">
        <f t="shared" si="119"/>
        <v>1143.5</v>
      </c>
      <c r="H128" s="70">
        <f t="shared" si="121"/>
        <v>24.52</v>
      </c>
      <c r="I128" s="385">
        <f t="shared" si="134"/>
        <v>1423.89</v>
      </c>
      <c r="J128" s="385">
        <f t="shared" si="135"/>
        <v>1423.89</v>
      </c>
      <c r="L128" s="328"/>
      <c r="M128" s="331">
        <f t="shared" si="117"/>
        <v>1143.5</v>
      </c>
      <c r="N128" s="178" t="str">
        <f t="shared" si="81"/>
        <v/>
      </c>
      <c r="O128" s="182">
        <f t="shared" si="82"/>
        <v>100875</v>
      </c>
      <c r="P128" s="181" t="b">
        <f t="shared" si="83"/>
        <v>0</v>
      </c>
      <c r="Q128" s="183" t="str">
        <f t="shared" si="84"/>
        <v>1</v>
      </c>
      <c r="R128" s="183"/>
      <c r="S128" s="184" t="str">
        <f t="shared" si="85"/>
        <v>SINAPI</v>
      </c>
      <c r="T128" s="178"/>
      <c r="U128" s="185">
        <f t="shared" si="86"/>
        <v>0</v>
      </c>
      <c r="V128" s="185">
        <f t="shared" si="87"/>
        <v>1143.5</v>
      </c>
      <c r="W128" s="185">
        <f t="shared" si="88"/>
        <v>0</v>
      </c>
      <c r="X128" s="178"/>
      <c r="Y128" s="184" t="e">
        <f>IF(Q128="P",(VLOOKUP(O128,'SICRO-P'!$A$3:$G$118,6,FALSE)),VLOOKUP(O128,SICRO!$A$4:$E$6354,5,FALSE))</f>
        <v>#N/A</v>
      </c>
      <c r="Z128" s="184">
        <f>IF(Q128="I",(VLOOKUP(O128,'SINAPI-I'!$A$1:$E$4949,5,FALSE)),VLOOKUP(O128,SINAPI!$G$7:$K$7524,5,FALSE))</f>
        <v>1143.5</v>
      </c>
      <c r="AA128" s="185" t="e">
        <f>IF(Q128="I",IF(R128="MO",(ROUND(VLOOKUP(O128,'DER-ES-I'!$A$7:$F$1547,5,FALSE)*((1+$R$3)),2)),VLOOKUP(O128,'DER-ES-I'!$A$7:$F$1547,5,FALSE)),VLOOKUP(O128,'DER-ES'!$A$15:$H$1393,7,FALSE))</f>
        <v>#N/A</v>
      </c>
    </row>
    <row r="129" spans="1:27" ht="16.5" x14ac:dyDescent="0.25">
      <c r="A129" s="71" t="s">
        <v>290</v>
      </c>
      <c r="B129" s="75">
        <v>170116</v>
      </c>
      <c r="C129" s="75" t="s">
        <v>92</v>
      </c>
      <c r="D129" s="71" t="s">
        <v>318</v>
      </c>
      <c r="E129" s="75" t="s">
        <v>145</v>
      </c>
      <c r="F129" s="70">
        <v>1</v>
      </c>
      <c r="G129" s="385">
        <f t="shared" si="119"/>
        <v>546.46</v>
      </c>
      <c r="H129" s="70">
        <f t="shared" si="121"/>
        <v>24.52</v>
      </c>
      <c r="I129" s="385">
        <f t="shared" si="134"/>
        <v>680.45</v>
      </c>
      <c r="J129" s="385">
        <f t="shared" si="135"/>
        <v>680.45</v>
      </c>
      <c r="L129" s="328"/>
      <c r="M129" s="331">
        <f t="shared" si="117"/>
        <v>546.46</v>
      </c>
      <c r="N129" s="178" t="str">
        <f t="shared" si="81"/>
        <v/>
      </c>
      <c r="O129" s="182">
        <f t="shared" si="82"/>
        <v>170116</v>
      </c>
      <c r="P129" s="181" t="b">
        <f t="shared" si="83"/>
        <v>0</v>
      </c>
      <c r="Q129" s="183" t="str">
        <f t="shared" si="84"/>
        <v>1</v>
      </c>
      <c r="R129" s="183"/>
      <c r="S129" s="184" t="str">
        <f t="shared" si="85"/>
        <v>DER-ES</v>
      </c>
      <c r="T129" s="178"/>
      <c r="U129" s="185">
        <f t="shared" si="86"/>
        <v>0</v>
      </c>
      <c r="V129" s="185">
        <f t="shared" si="87"/>
        <v>0</v>
      </c>
      <c r="W129" s="185">
        <f t="shared" si="88"/>
        <v>546.46</v>
      </c>
      <c r="X129" s="178"/>
      <c r="Y129" s="184" t="e">
        <f>IF(Q129="P",(VLOOKUP(O129,'SICRO-P'!$A$3:$G$118,6,FALSE)),VLOOKUP(O129,SICRO!$A$4:$E$6354,5,FALSE))</f>
        <v>#N/A</v>
      </c>
      <c r="Z129" s="184" t="e">
        <f>IF(Q129="I",(VLOOKUP(O129,'SINAPI-I'!$A$1:$E$4949,5,FALSE)),VLOOKUP(O129,SINAPI!$G$7:$K$7524,5,FALSE))</f>
        <v>#N/A</v>
      </c>
      <c r="AA129" s="185">
        <f>IF(Q129="I",IF(R129="MO",(ROUND(VLOOKUP(O129,'DER-ES-I'!$A$7:$F$1547,5,FALSE)*((1+$R$3)),2)),VLOOKUP(O129,'DER-ES-I'!$A$7:$F$1547,5,FALSE)),VLOOKUP(O129,'DER-ES'!$A$15:$H$1393,7,FALSE))</f>
        <v>546.46</v>
      </c>
    </row>
    <row r="130" spans="1:27" x14ac:dyDescent="0.25">
      <c r="A130" s="71" t="s">
        <v>292</v>
      </c>
      <c r="B130" s="75">
        <v>170354</v>
      </c>
      <c r="C130" s="75" t="s">
        <v>92</v>
      </c>
      <c r="D130" s="71" t="s">
        <v>319</v>
      </c>
      <c r="E130" s="75" t="s">
        <v>145</v>
      </c>
      <c r="F130" s="70">
        <v>1</v>
      </c>
      <c r="G130" s="385">
        <f t="shared" si="119"/>
        <v>1442.56</v>
      </c>
      <c r="H130" s="70">
        <f t="shared" si="121"/>
        <v>24.52</v>
      </c>
      <c r="I130" s="385">
        <f t="shared" si="134"/>
        <v>1796.28</v>
      </c>
      <c r="J130" s="385">
        <f t="shared" si="135"/>
        <v>1796.28</v>
      </c>
      <c r="L130" s="328"/>
      <c r="M130" s="331">
        <f t="shared" si="117"/>
        <v>1442.56</v>
      </c>
      <c r="N130" s="178" t="str">
        <f t="shared" si="81"/>
        <v/>
      </c>
      <c r="O130" s="182">
        <f t="shared" si="82"/>
        <v>170354</v>
      </c>
      <c r="P130" s="181" t="b">
        <f t="shared" si="83"/>
        <v>0</v>
      </c>
      <c r="Q130" s="183" t="str">
        <f t="shared" si="84"/>
        <v>1</v>
      </c>
      <c r="R130" s="183"/>
      <c r="S130" s="184" t="str">
        <f t="shared" si="85"/>
        <v>DER-ES</v>
      </c>
      <c r="T130" s="178"/>
      <c r="U130" s="185">
        <f t="shared" si="86"/>
        <v>0</v>
      </c>
      <c r="V130" s="185">
        <f t="shared" si="87"/>
        <v>0</v>
      </c>
      <c r="W130" s="185">
        <f t="shared" si="88"/>
        <v>1442.56</v>
      </c>
      <c r="X130" s="178"/>
      <c r="Y130" s="184" t="e">
        <f>IF(Q130="P",(VLOOKUP(O130,'SICRO-P'!$A$3:$G$118,6,FALSE)),VLOOKUP(O130,SICRO!$A$4:$E$6354,5,FALSE))</f>
        <v>#N/A</v>
      </c>
      <c r="Z130" s="184" t="e">
        <f>IF(Q130="I",(VLOOKUP(O130,'SINAPI-I'!$A$1:$E$4949,5,FALSE)),VLOOKUP(O130,SINAPI!$G$7:$K$7524,5,FALSE))</f>
        <v>#N/A</v>
      </c>
      <c r="AA130" s="185">
        <f>IF(Q130="I",IF(R130="MO",(ROUND(VLOOKUP(O130,'DER-ES-I'!$A$7:$F$1547,5,FALSE)*((1+$R$3)),2)),VLOOKUP(O130,'DER-ES-I'!$A$7:$F$1547,5,FALSE)),VLOOKUP(O130,'DER-ES'!$A$15:$H$1393,7,FALSE))</f>
        <v>1442.56</v>
      </c>
    </row>
    <row r="131" spans="1:27" x14ac:dyDescent="0.25">
      <c r="A131" s="71" t="s">
        <v>38223</v>
      </c>
      <c r="B131" s="75">
        <v>1370</v>
      </c>
      <c r="C131" s="75" t="s">
        <v>91</v>
      </c>
      <c r="D131" s="71" t="s">
        <v>320</v>
      </c>
      <c r="E131" s="75" t="s">
        <v>181</v>
      </c>
      <c r="F131" s="70">
        <v>1</v>
      </c>
      <c r="G131" s="385">
        <f t="shared" si="119"/>
        <v>100.15</v>
      </c>
      <c r="H131" s="70">
        <f t="shared" si="121"/>
        <v>24.52</v>
      </c>
      <c r="I131" s="385">
        <f t="shared" si="134"/>
        <v>124.71</v>
      </c>
      <c r="J131" s="385">
        <f t="shared" si="135"/>
        <v>124.71</v>
      </c>
      <c r="L131" s="328"/>
      <c r="M131" s="331">
        <f t="shared" si="117"/>
        <v>100.15</v>
      </c>
      <c r="N131" s="178" t="str">
        <f t="shared" si="81"/>
        <v/>
      </c>
      <c r="O131" s="182">
        <f t="shared" si="82"/>
        <v>1370</v>
      </c>
      <c r="P131" s="181" t="b">
        <f t="shared" si="83"/>
        <v>0</v>
      </c>
      <c r="Q131" s="183" t="s">
        <v>27690</v>
      </c>
      <c r="R131" s="183"/>
      <c r="S131" s="184" t="str">
        <f t="shared" si="85"/>
        <v>SINAPI</v>
      </c>
      <c r="T131" s="178"/>
      <c r="U131" s="185">
        <f t="shared" si="86"/>
        <v>0</v>
      </c>
      <c r="V131" s="185">
        <f t="shared" si="87"/>
        <v>100.15</v>
      </c>
      <c r="W131" s="185">
        <f t="shared" si="88"/>
        <v>0</v>
      </c>
      <c r="X131" s="178"/>
      <c r="Y131" s="184" t="e">
        <f>IF(Q131="P",(VLOOKUP(O131,'SICRO-P'!$A$3:$G$118,6,FALSE)),VLOOKUP(O131,SICRO!$A$4:$E$6354,5,FALSE))</f>
        <v>#N/A</v>
      </c>
      <c r="Z131" s="184">
        <f>IF(Q131="I",(VLOOKUP(O131,'SINAPI-I'!$A$1:$E$4949,5,FALSE)),VLOOKUP(O131,SINAPI!$G$7:$K$7524,5,FALSE))</f>
        <v>100.15</v>
      </c>
      <c r="AA131" s="185" t="e">
        <f>IF(Q131="I",IF(R131="MO",(ROUND(VLOOKUP(O131,'DER-ES-I'!$A$7:$F$1547,5,FALSE)*((1+$R$3)),2)),VLOOKUP(O131,'DER-ES-I'!$A$7:$F$1547,5,FALSE)),VLOOKUP(O131,'DER-ES'!$A$15:$H$1393,7,FALSE))</f>
        <v>#N/A</v>
      </c>
    </row>
    <row r="132" spans="1:27" ht="33" x14ac:dyDescent="0.25">
      <c r="A132" s="71" t="s">
        <v>38224</v>
      </c>
      <c r="B132" s="75">
        <v>94779</v>
      </c>
      <c r="C132" s="75" t="s">
        <v>91</v>
      </c>
      <c r="D132" s="71" t="s">
        <v>321</v>
      </c>
      <c r="E132" s="75" t="s">
        <v>194</v>
      </c>
      <c r="F132" s="70">
        <v>5.28</v>
      </c>
      <c r="G132" s="385">
        <f t="shared" si="119"/>
        <v>38.840000000000003</v>
      </c>
      <c r="H132" s="70">
        <f t="shared" si="121"/>
        <v>24.52</v>
      </c>
      <c r="I132" s="385">
        <f t="shared" si="134"/>
        <v>48.36</v>
      </c>
      <c r="J132" s="385">
        <f t="shared" si="135"/>
        <v>255.34</v>
      </c>
      <c r="L132" s="328"/>
      <c r="M132" s="331">
        <f t="shared" si="117"/>
        <v>205.08</v>
      </c>
      <c r="N132" s="178" t="str">
        <f t="shared" si="81"/>
        <v/>
      </c>
      <c r="O132" s="182">
        <f t="shared" si="82"/>
        <v>94779</v>
      </c>
      <c r="P132" s="181" t="b">
        <f t="shared" si="83"/>
        <v>0</v>
      </c>
      <c r="Q132" s="183" t="str">
        <f t="shared" si="84"/>
        <v>9</v>
      </c>
      <c r="R132" s="183"/>
      <c r="S132" s="184" t="str">
        <f t="shared" si="85"/>
        <v>SINAPI</v>
      </c>
      <c r="T132" s="178"/>
      <c r="U132" s="185">
        <f t="shared" si="86"/>
        <v>0</v>
      </c>
      <c r="V132" s="185">
        <f t="shared" si="87"/>
        <v>38.840000000000003</v>
      </c>
      <c r="W132" s="185">
        <f t="shared" si="88"/>
        <v>0</v>
      </c>
      <c r="X132" s="178"/>
      <c r="Y132" s="184" t="e">
        <f>IF(Q132="P",(VLOOKUP(O132,'SICRO-P'!$A$3:$G$118,6,FALSE)),VLOOKUP(O132,SICRO!$A$4:$E$6354,5,FALSE))</f>
        <v>#N/A</v>
      </c>
      <c r="Z132" s="184">
        <f>IF(Q132="I",(VLOOKUP(O132,'SINAPI-I'!$A$1:$E$4949,5,FALSE)),VLOOKUP(O132,SINAPI!$G$7:$K$7524,5,FALSE))</f>
        <v>38.840000000000003</v>
      </c>
      <c r="AA132" s="185" t="e">
        <f>IF(Q132="I",IF(R132="MO",(ROUND(VLOOKUP(O132,'DER-ES-I'!$A$7:$F$1547,5,FALSE)*((1+$R$3)),2)),VLOOKUP(O132,'DER-ES-I'!$A$7:$F$1547,5,FALSE)),VLOOKUP(O132,'DER-ES'!$A$15:$H$1393,7,FALSE))</f>
        <v>#N/A</v>
      </c>
    </row>
    <row r="133" spans="1:27" ht="24.75" x14ac:dyDescent="0.25">
      <c r="A133" s="71" t="s">
        <v>38225</v>
      </c>
      <c r="B133" s="75">
        <v>87250</v>
      </c>
      <c r="C133" s="75" t="s">
        <v>91</v>
      </c>
      <c r="D133" s="71" t="s">
        <v>302</v>
      </c>
      <c r="E133" s="75" t="s">
        <v>194</v>
      </c>
      <c r="F133" s="70">
        <v>5.28</v>
      </c>
      <c r="G133" s="385">
        <f>IF(S133="SINAPI",V133,IF(S133="DER-ES",W133,U133))</f>
        <v>66.739999999999995</v>
      </c>
      <c r="H133" s="70">
        <f t="shared" si="121"/>
        <v>24.52</v>
      </c>
      <c r="I133" s="385">
        <f>ROUND(G133*(1+H133/100),2)</f>
        <v>83.1</v>
      </c>
      <c r="J133" s="385">
        <f>ROUND(I133*F133,2)</f>
        <v>438.77</v>
      </c>
      <c r="L133" s="328"/>
      <c r="M133" s="331">
        <f>ROUND(G133*F133,2)</f>
        <v>352.39</v>
      </c>
      <c r="N133" s="178" t="str">
        <f>IF(G133=(U133+V133+W133),"","VERIFICAR")</f>
        <v/>
      </c>
      <c r="O133" s="182">
        <f>IF(AND(P133=TRUE,Q133="I"),VALUE(RIGHT(B133,LEN(B133)-1)),B133)</f>
        <v>87250</v>
      </c>
      <c r="P133" s="181" t="b">
        <f>ISTEXT(B133)</f>
        <v>0</v>
      </c>
      <c r="Q133" s="183" t="str">
        <f>LEFT(B133,1)</f>
        <v>8</v>
      </c>
      <c r="R133" s="183"/>
      <c r="S133" s="184" t="str">
        <f>C133</f>
        <v>SINAPI</v>
      </c>
      <c r="T133" s="178"/>
      <c r="U133" s="185">
        <f t="shared" ref="U133:W134" si="136">IFERROR(Y133,0)</f>
        <v>0</v>
      </c>
      <c r="V133" s="185">
        <f t="shared" si="136"/>
        <v>66.739999999999995</v>
      </c>
      <c r="W133" s="185">
        <f t="shared" si="136"/>
        <v>0</v>
      </c>
      <c r="X133" s="178"/>
      <c r="Y133" s="184" t="e">
        <f>IF(Q133="P",(VLOOKUP(O133,'SICRO-P'!$A$3:$G$118,6,FALSE)),VLOOKUP(O133,SICRO!$A$4:$E$6354,5,FALSE))</f>
        <v>#N/A</v>
      </c>
      <c r="Z133" s="184">
        <f>IF(Q133="I",(VLOOKUP(O133,'SINAPI-I'!$A$1:$E$4949,5,FALSE)),VLOOKUP(O133,SINAPI!$G$7:$K$7524,5,FALSE))</f>
        <v>66.739999999999995</v>
      </c>
      <c r="AA133" s="185" t="e">
        <f>IF(Q133="I",IF(R133="MO",(ROUND(VLOOKUP(O133,'DER-ES-I'!$A$7:$F$1547,5,FALSE)*((1+$R$3)),2)),VLOOKUP(O133,'DER-ES-I'!$A$7:$F$1547,5,FALSE)),VLOOKUP(O133,'DER-ES'!$A$15:$H$1393,7,FALSE))</f>
        <v>#N/A</v>
      </c>
    </row>
    <row r="134" spans="1:27" ht="19.5" customHeight="1" x14ac:dyDescent="0.25">
      <c r="A134" s="71" t="s">
        <v>38226</v>
      </c>
      <c r="B134" s="75">
        <v>96467</v>
      </c>
      <c r="C134" s="75" t="s">
        <v>91</v>
      </c>
      <c r="D134" s="71" t="s">
        <v>323</v>
      </c>
      <c r="E134" s="75" t="s">
        <v>182</v>
      </c>
      <c r="F134" s="70">
        <v>8.4</v>
      </c>
      <c r="G134" s="385">
        <f>IF(S134="SINAPI",V134,IF(S134="DER-ES",W134,U134))</f>
        <v>7.38</v>
      </c>
      <c r="H134" s="70">
        <f t="shared" si="121"/>
        <v>24.52</v>
      </c>
      <c r="I134" s="385">
        <f>ROUND(G134*(1+H134/100),2)</f>
        <v>9.19</v>
      </c>
      <c r="J134" s="385">
        <f>ROUND(I134*F134,2)</f>
        <v>77.2</v>
      </c>
      <c r="L134" s="328"/>
      <c r="M134" s="331">
        <f>ROUND(G134*F134,2)</f>
        <v>61.99</v>
      </c>
      <c r="N134" s="178" t="str">
        <f>IF(G134=(U134+V134+W134),"","VERIFICAR")</f>
        <v/>
      </c>
      <c r="O134" s="182">
        <f>IF(AND(P134=TRUE,Q134="I"),VALUE(RIGHT(B134,LEN(B134)-1)),B134)</f>
        <v>96467</v>
      </c>
      <c r="P134" s="181" t="b">
        <f>ISTEXT(B134)</f>
        <v>0</v>
      </c>
      <c r="Q134" s="183" t="str">
        <f>LEFT(B134,1)</f>
        <v>9</v>
      </c>
      <c r="R134" s="183"/>
      <c r="S134" s="184" t="str">
        <f>C134</f>
        <v>SINAPI</v>
      </c>
      <c r="T134" s="178"/>
      <c r="U134" s="185">
        <f t="shared" si="136"/>
        <v>0</v>
      </c>
      <c r="V134" s="185">
        <f t="shared" si="136"/>
        <v>7.38</v>
      </c>
      <c r="W134" s="185">
        <f t="shared" si="136"/>
        <v>0</v>
      </c>
      <c r="X134" s="178"/>
      <c r="Y134" s="184" t="e">
        <f>IF(Q134="P",(VLOOKUP(O134,'SICRO-P'!$A$3:$G$118,6,FALSE)),VLOOKUP(O134,SICRO!$A$4:$E$6354,5,FALSE))</f>
        <v>#N/A</v>
      </c>
      <c r="Z134" s="184">
        <f>IF(Q134="I",(VLOOKUP(O134,'SINAPI-I'!$A$1:$E$4949,5,FALSE)),VLOOKUP(O134,SINAPI!$G$7:$K$7524,5,FALSE))</f>
        <v>7.38</v>
      </c>
      <c r="AA134" s="185" t="e">
        <f>IF(Q134="I",IF(R134="MO",(ROUND(VLOOKUP(O134,'DER-ES-I'!$A$7:$F$1547,5,FALSE)*((1+$R$3)),2)),VLOOKUP(O134,'DER-ES-I'!$A$7:$F$1547,5,FALSE)),VLOOKUP(O134,'DER-ES'!$A$15:$H$1393,7,FALSE))</f>
        <v>#N/A</v>
      </c>
    </row>
    <row r="135" spans="1:27" ht="15" customHeight="1" x14ac:dyDescent="0.25">
      <c r="A135" s="88" t="s">
        <v>294</v>
      </c>
      <c r="B135" s="556" t="s">
        <v>325</v>
      </c>
      <c r="C135" s="556"/>
      <c r="D135" s="556"/>
      <c r="E135" s="556"/>
      <c r="F135" s="556"/>
      <c r="G135" s="556"/>
      <c r="H135" s="556"/>
      <c r="I135" s="556"/>
      <c r="J135" s="441">
        <f>SUM(J136:J147)</f>
        <v>4821.17</v>
      </c>
      <c r="L135" s="328"/>
      <c r="M135" s="331"/>
      <c r="N135" s="178" t="str">
        <f t="shared" si="81"/>
        <v/>
      </c>
      <c r="O135" s="182"/>
      <c r="P135" s="181"/>
      <c r="Q135" s="183"/>
      <c r="R135" s="183"/>
      <c r="S135" s="184"/>
      <c r="T135" s="178"/>
      <c r="U135" s="185"/>
      <c r="V135" s="185"/>
      <c r="W135" s="185"/>
      <c r="X135" s="178"/>
      <c r="Y135" s="184"/>
      <c r="Z135" s="184"/>
      <c r="AA135" s="185"/>
    </row>
    <row r="136" spans="1:27" ht="24.75" x14ac:dyDescent="0.25">
      <c r="A136" s="71" t="s">
        <v>296</v>
      </c>
      <c r="B136" s="75">
        <v>87904</v>
      </c>
      <c r="C136" s="75" t="s">
        <v>91</v>
      </c>
      <c r="D136" s="71" t="s">
        <v>293</v>
      </c>
      <c r="E136" s="75" t="s">
        <v>194</v>
      </c>
      <c r="F136" s="70">
        <v>23.84</v>
      </c>
      <c r="G136" s="385">
        <f>IF(S136="SINAPI",V136,IF(S136="DER-ES",W136,U136))</f>
        <v>8.1999999999999993</v>
      </c>
      <c r="H136" s="70">
        <f t="shared" ref="H136:H147" si="137">$J$2*100</f>
        <v>24.52</v>
      </c>
      <c r="I136" s="385">
        <f>ROUND(G136*(1+H136/100),2)</f>
        <v>10.210000000000001</v>
      </c>
      <c r="J136" s="385">
        <f>ROUND(I136*F136,2)</f>
        <v>243.41</v>
      </c>
      <c r="L136" s="328"/>
      <c r="M136" s="331">
        <f>ROUND(G136*F136,2)</f>
        <v>195.49</v>
      </c>
      <c r="N136" s="178" t="str">
        <f>IF(G136=(U136+V136+W136),"","VERIFICAR")</f>
        <v/>
      </c>
      <c r="O136" s="182">
        <f>IF(AND(P136=TRUE,Q136="I"),VALUE(RIGHT(B136,LEN(B136)-1)),B136)</f>
        <v>87904</v>
      </c>
      <c r="P136" s="181" t="b">
        <f>ISTEXT(B136)</f>
        <v>0</v>
      </c>
      <c r="Q136" s="183" t="str">
        <f>LEFT(B136,1)</f>
        <v>8</v>
      </c>
      <c r="R136" s="183"/>
      <c r="S136" s="184" t="str">
        <f>C136</f>
        <v>SINAPI</v>
      </c>
      <c r="T136" s="178"/>
      <c r="U136" s="185">
        <f t="shared" ref="U136:W138" si="138">IFERROR(Y136,0)</f>
        <v>0</v>
      </c>
      <c r="V136" s="185">
        <f t="shared" si="138"/>
        <v>8.1999999999999993</v>
      </c>
      <c r="W136" s="185">
        <f t="shared" si="138"/>
        <v>0</v>
      </c>
      <c r="X136" s="178"/>
      <c r="Y136" s="184" t="e">
        <f>IF(Q136="P",(VLOOKUP(O136,'SICRO-P'!$A$3:$G$118,6,FALSE)),VLOOKUP(O136,SICRO!$A$4:$E$6354,5,FALSE))</f>
        <v>#N/A</v>
      </c>
      <c r="Z136" s="184">
        <f>IF(Q136="I",(VLOOKUP(O136,'SINAPI-I'!$A$1:$E$4949,5,FALSE)),VLOOKUP(O136,SINAPI!$G$7:$K$7524,5,FALSE))</f>
        <v>8.1999999999999993</v>
      </c>
      <c r="AA136" s="185" t="e">
        <f>IF(Q136="I",IF(R136="MO",(ROUND(VLOOKUP(O136,'DER-ES-I'!$A$7:$F$1547,5,FALSE)*((1+$R$3)),2)),VLOOKUP(O136,'DER-ES-I'!$A$7:$F$1547,5,FALSE)),VLOOKUP(O136,'DER-ES'!$A$15:$H$1393,7,FALSE))</f>
        <v>#N/A</v>
      </c>
    </row>
    <row r="137" spans="1:27" ht="16.5" x14ac:dyDescent="0.25">
      <c r="A137" s="71" t="s">
        <v>298</v>
      </c>
      <c r="B137" s="75">
        <v>120302</v>
      </c>
      <c r="C137" s="75" t="s">
        <v>92</v>
      </c>
      <c r="D137" s="71" t="s">
        <v>291</v>
      </c>
      <c r="E137" s="75" t="s">
        <v>150</v>
      </c>
      <c r="F137" s="70">
        <v>7.92</v>
      </c>
      <c r="G137" s="385">
        <f>IF(S137="SINAPI",V137,IF(S137="DER-ES",W137,U137))</f>
        <v>23.67</v>
      </c>
      <c r="H137" s="70">
        <f t="shared" si="137"/>
        <v>24.52</v>
      </c>
      <c r="I137" s="385">
        <f>ROUND(G137*(1+H137/100),2)</f>
        <v>29.47</v>
      </c>
      <c r="J137" s="385">
        <f>ROUND(I137*F137,2)</f>
        <v>233.4</v>
      </c>
      <c r="L137" s="328"/>
      <c r="M137" s="331">
        <f>ROUND(G137*F137,2)</f>
        <v>187.47</v>
      </c>
      <c r="N137" s="178" t="str">
        <f>IF(G137=(U137+V137+W137),"","VERIFICAR")</f>
        <v/>
      </c>
      <c r="O137" s="182">
        <f>IF(AND(P137=TRUE,Q137="I"),VALUE(RIGHT(B137,LEN(B137)-1)),B137)</f>
        <v>120302</v>
      </c>
      <c r="P137" s="181" t="b">
        <f>ISTEXT(B137)</f>
        <v>0</v>
      </c>
      <c r="Q137" s="183" t="str">
        <f>LEFT(B137,1)</f>
        <v>1</v>
      </c>
      <c r="R137" s="183"/>
      <c r="S137" s="184" t="str">
        <f>C137</f>
        <v>DER-ES</v>
      </c>
      <c r="T137" s="178"/>
      <c r="U137" s="185">
        <f t="shared" si="138"/>
        <v>0</v>
      </c>
      <c r="V137" s="185">
        <f t="shared" si="138"/>
        <v>0</v>
      </c>
      <c r="W137" s="185">
        <f t="shared" si="138"/>
        <v>23.67</v>
      </c>
      <c r="X137" s="178"/>
      <c r="Y137" s="184" t="e">
        <f>IF(Q137="P",(VLOOKUP(O137,'SICRO-P'!$A$3:$G$118,6,FALSE)),VLOOKUP(O137,SICRO!$A$4:$E$6354,5,FALSE))</f>
        <v>#N/A</v>
      </c>
      <c r="Z137" s="184" t="e">
        <f>IF(Q137="I",(VLOOKUP(O137,'SINAPI-I'!$A$1:$E$4949,5,FALSE)),VLOOKUP(O137,SINAPI!$G$7:$K$7524,5,FALSE))</f>
        <v>#N/A</v>
      </c>
      <c r="AA137" s="185">
        <f>IF(Q137="I",IF(R137="MO",(ROUND(VLOOKUP(O137,'DER-ES-I'!$A$7:$F$1547,5,FALSE)*((1+$R$3)),2)),VLOOKUP(O137,'DER-ES-I'!$A$7:$F$1547,5,FALSE)),VLOOKUP(O137,'DER-ES'!$A$15:$H$1393,7,FALSE))</f>
        <v>23.67</v>
      </c>
    </row>
    <row r="138" spans="1:27" ht="33" x14ac:dyDescent="0.25">
      <c r="A138" s="71" t="s">
        <v>299</v>
      </c>
      <c r="B138" s="75">
        <v>89173</v>
      </c>
      <c r="C138" s="75" t="s">
        <v>91</v>
      </c>
      <c r="D138" s="71" t="s">
        <v>322</v>
      </c>
      <c r="E138" s="75" t="s">
        <v>194</v>
      </c>
      <c r="F138" s="70">
        <v>16</v>
      </c>
      <c r="G138" s="385">
        <f>IF(S138="SINAPI",V138,IF(S138="DER-ES",W138,U138))</f>
        <v>36.74</v>
      </c>
      <c r="H138" s="70">
        <f t="shared" si="137"/>
        <v>24.52</v>
      </c>
      <c r="I138" s="385">
        <f>ROUND(G138*(1+H138/100),2)</f>
        <v>45.75</v>
      </c>
      <c r="J138" s="385">
        <f>ROUND(I138*F138,2)</f>
        <v>732</v>
      </c>
      <c r="L138" s="328"/>
      <c r="M138" s="331">
        <f>ROUND(G138*F138,2)</f>
        <v>587.84</v>
      </c>
      <c r="N138" s="178" t="str">
        <f>IF(G138=(U138+V138+W138),"","VERIFICAR")</f>
        <v/>
      </c>
      <c r="O138" s="182">
        <f>IF(AND(P138=TRUE,Q138="I"),VALUE(RIGHT(B138,LEN(B138)-1)),B138)</f>
        <v>89173</v>
      </c>
      <c r="P138" s="181" t="b">
        <f>ISTEXT(B138)</f>
        <v>0</v>
      </c>
      <c r="Q138" s="183" t="str">
        <f>LEFT(B138,1)</f>
        <v>8</v>
      </c>
      <c r="R138" s="183"/>
      <c r="S138" s="184" t="str">
        <f>C138</f>
        <v>SINAPI</v>
      </c>
      <c r="T138" s="178"/>
      <c r="U138" s="185">
        <f t="shared" si="138"/>
        <v>0</v>
      </c>
      <c r="V138" s="185">
        <f t="shared" si="138"/>
        <v>36.74</v>
      </c>
      <c r="W138" s="185">
        <f t="shared" si="138"/>
        <v>0</v>
      </c>
      <c r="X138" s="178"/>
      <c r="Y138" s="184" t="e">
        <f>IF(Q138="P",(VLOOKUP(O138,'SICRO-P'!$A$3:$G$118,6,FALSE)),VLOOKUP(O138,SICRO!$A$4:$E$6354,5,FALSE))</f>
        <v>#N/A</v>
      </c>
      <c r="Z138" s="184">
        <f>IF(Q138="I",(VLOOKUP(O138,'SINAPI-I'!$A$1:$E$4949,5,FALSE)),VLOOKUP(O138,SINAPI!$G$7:$K$7524,5,FALSE))</f>
        <v>36.74</v>
      </c>
      <c r="AA138" s="185" t="e">
        <f>IF(Q138="I",IF(R138="MO",(ROUND(VLOOKUP(O138,'DER-ES-I'!$A$7:$F$1547,5,FALSE)*((1+$R$3)),2)),VLOOKUP(O138,'DER-ES-I'!$A$7:$F$1547,5,FALSE)),VLOOKUP(O138,'DER-ES'!$A$15:$H$1393,7,FALSE))</f>
        <v>#N/A</v>
      </c>
    </row>
    <row r="139" spans="1:27" ht="33" x14ac:dyDescent="0.25">
      <c r="A139" s="71" t="s">
        <v>301</v>
      </c>
      <c r="B139" s="443">
        <v>89170</v>
      </c>
      <c r="C139" s="75" t="s">
        <v>91</v>
      </c>
      <c r="D139" s="71" t="s">
        <v>297</v>
      </c>
      <c r="E139" s="75" t="s">
        <v>194</v>
      </c>
      <c r="F139" s="70">
        <v>16</v>
      </c>
      <c r="G139" s="385">
        <f t="shared" si="119"/>
        <v>66.42</v>
      </c>
      <c r="H139" s="70">
        <f t="shared" si="137"/>
        <v>24.52</v>
      </c>
      <c r="I139" s="385">
        <f t="shared" ref="I139:I147" si="139">ROUND(G139*(1+H139/100),2)</f>
        <v>82.71</v>
      </c>
      <c r="J139" s="385">
        <f t="shared" ref="J139:J147" si="140">ROUND(I139*F139,2)</f>
        <v>1323.36</v>
      </c>
      <c r="L139" s="328"/>
      <c r="M139" s="331">
        <f t="shared" si="117"/>
        <v>1062.72</v>
      </c>
      <c r="N139" s="178" t="str">
        <f t="shared" si="81"/>
        <v/>
      </c>
      <c r="O139" s="182">
        <f t="shared" si="82"/>
        <v>89170</v>
      </c>
      <c r="P139" s="181" t="b">
        <f t="shared" si="83"/>
        <v>0</v>
      </c>
      <c r="Q139" s="183" t="str">
        <f t="shared" si="84"/>
        <v>8</v>
      </c>
      <c r="R139" s="183"/>
      <c r="S139" s="184" t="str">
        <f t="shared" si="85"/>
        <v>SINAPI</v>
      </c>
      <c r="T139" s="178"/>
      <c r="U139" s="185">
        <f t="shared" si="86"/>
        <v>0</v>
      </c>
      <c r="V139" s="185">
        <f t="shared" si="87"/>
        <v>66.42</v>
      </c>
      <c r="W139" s="185">
        <f t="shared" si="88"/>
        <v>0</v>
      </c>
      <c r="X139" s="178"/>
      <c r="Y139" s="184" t="e">
        <f>IF(Q139="P",(VLOOKUP(O139,'SICRO-P'!$A$3:$G$118,6,FALSE)),VLOOKUP(O139,SICRO!$A$4:$E$6354,5,FALSE))</f>
        <v>#N/A</v>
      </c>
      <c r="Z139" s="184">
        <f>IF(Q139="I",(VLOOKUP(O139,'SINAPI-I'!$A$1:$E$4949,5,FALSE)),VLOOKUP(O139,SINAPI!$G$7:$K$7524,5,FALSE))</f>
        <v>66.42</v>
      </c>
      <c r="AA139" s="185" t="e">
        <f>IF(Q139="I",IF(R139="MO",(ROUND(VLOOKUP(O139,'DER-ES-I'!$A$7:$F$1547,5,FALSE)*((1+$R$3)),2)),VLOOKUP(O139,'DER-ES-I'!$A$7:$F$1547,5,FALSE)),VLOOKUP(O139,'DER-ES'!$A$15:$H$1393,7,FALSE))</f>
        <v>#N/A</v>
      </c>
    </row>
    <row r="140" spans="1:27" ht="16.5" x14ac:dyDescent="0.25">
      <c r="A140" s="71" t="s">
        <v>303</v>
      </c>
      <c r="B140" s="75">
        <v>88489</v>
      </c>
      <c r="C140" s="75" t="s">
        <v>91</v>
      </c>
      <c r="D140" s="71" t="s">
        <v>285</v>
      </c>
      <c r="E140" s="75" t="s">
        <v>194</v>
      </c>
      <c r="F140" s="70">
        <v>7.92</v>
      </c>
      <c r="G140" s="385">
        <f t="shared" si="119"/>
        <v>13.09</v>
      </c>
      <c r="H140" s="70">
        <f t="shared" si="137"/>
        <v>24.52</v>
      </c>
      <c r="I140" s="385">
        <f t="shared" si="139"/>
        <v>16.3</v>
      </c>
      <c r="J140" s="385">
        <f t="shared" si="140"/>
        <v>129.1</v>
      </c>
      <c r="L140" s="328"/>
      <c r="M140" s="331">
        <f t="shared" si="117"/>
        <v>103.67</v>
      </c>
      <c r="N140" s="178" t="str">
        <f t="shared" si="81"/>
        <v/>
      </c>
      <c r="O140" s="182">
        <f t="shared" si="82"/>
        <v>88489</v>
      </c>
      <c r="P140" s="181" t="b">
        <f t="shared" si="83"/>
        <v>0</v>
      </c>
      <c r="Q140" s="183" t="str">
        <f t="shared" si="84"/>
        <v>8</v>
      </c>
      <c r="R140" s="183"/>
      <c r="S140" s="184" t="str">
        <f t="shared" si="85"/>
        <v>SINAPI</v>
      </c>
      <c r="T140" s="178"/>
      <c r="U140" s="185">
        <f t="shared" si="86"/>
        <v>0</v>
      </c>
      <c r="V140" s="185">
        <f t="shared" si="87"/>
        <v>13.09</v>
      </c>
      <c r="W140" s="185">
        <f t="shared" si="88"/>
        <v>0</v>
      </c>
      <c r="X140" s="178"/>
      <c r="Y140" s="184" t="e">
        <f>IF(Q140="P",(VLOOKUP(O140,'SICRO-P'!$A$3:$G$118,6,FALSE)),VLOOKUP(O140,SICRO!$A$4:$E$6354,5,FALSE))</f>
        <v>#N/A</v>
      </c>
      <c r="Z140" s="184">
        <f>IF(Q140="I",(VLOOKUP(O140,'SINAPI-I'!$A$1:$E$4949,5,FALSE)),VLOOKUP(O140,SINAPI!$G$7:$K$7524,5,FALSE))</f>
        <v>13.09</v>
      </c>
      <c r="AA140" s="185" t="e">
        <f>IF(Q140="I",IF(R140="MO",(ROUND(VLOOKUP(O140,'DER-ES-I'!$A$7:$F$1547,5,FALSE)*((1+$R$3)),2)),VLOOKUP(O140,'DER-ES-I'!$A$7:$F$1547,5,FALSE)),VLOOKUP(O140,'DER-ES'!$A$15:$H$1393,7,FALSE))</f>
        <v>#N/A</v>
      </c>
    </row>
    <row r="141" spans="1:27" ht="16.5" x14ac:dyDescent="0.25">
      <c r="A141" s="71" t="s">
        <v>305</v>
      </c>
      <c r="B141" s="75">
        <v>88488</v>
      </c>
      <c r="C141" s="75" t="s">
        <v>91</v>
      </c>
      <c r="D141" s="71" t="s">
        <v>300</v>
      </c>
      <c r="E141" s="75" t="s">
        <v>194</v>
      </c>
      <c r="F141" s="70">
        <v>4.84</v>
      </c>
      <c r="G141" s="385">
        <f t="shared" si="119"/>
        <v>15.53</v>
      </c>
      <c r="H141" s="70">
        <f t="shared" si="137"/>
        <v>24.52</v>
      </c>
      <c r="I141" s="385">
        <f t="shared" si="139"/>
        <v>19.34</v>
      </c>
      <c r="J141" s="385">
        <f t="shared" si="140"/>
        <v>93.61</v>
      </c>
      <c r="L141" s="328"/>
      <c r="M141" s="331">
        <f t="shared" si="117"/>
        <v>75.17</v>
      </c>
      <c r="N141" s="178" t="str">
        <f t="shared" si="81"/>
        <v/>
      </c>
      <c r="O141" s="182">
        <f t="shared" si="82"/>
        <v>88488</v>
      </c>
      <c r="P141" s="181" t="b">
        <f t="shared" si="83"/>
        <v>0</v>
      </c>
      <c r="Q141" s="183" t="str">
        <f t="shared" si="84"/>
        <v>8</v>
      </c>
      <c r="R141" s="183"/>
      <c r="S141" s="184" t="str">
        <f t="shared" si="85"/>
        <v>SINAPI</v>
      </c>
      <c r="T141" s="178"/>
      <c r="U141" s="185">
        <f t="shared" si="86"/>
        <v>0</v>
      </c>
      <c r="V141" s="185">
        <f t="shared" si="87"/>
        <v>15.53</v>
      </c>
      <c r="W141" s="185">
        <f t="shared" si="88"/>
        <v>0</v>
      </c>
      <c r="X141" s="178"/>
      <c r="Y141" s="184" t="e">
        <f>IF(Q141="P",(VLOOKUP(O141,'SICRO-P'!$A$3:$G$118,6,FALSE)),VLOOKUP(O141,SICRO!$A$4:$E$6354,5,FALSE))</f>
        <v>#N/A</v>
      </c>
      <c r="Z141" s="184">
        <f>IF(Q141="I",(VLOOKUP(O141,'SINAPI-I'!$A$1:$E$4949,5,FALSE)),VLOOKUP(O141,SINAPI!$G$7:$K$7524,5,FALSE))</f>
        <v>15.53</v>
      </c>
      <c r="AA141" s="185" t="e">
        <f>IF(Q141="I",IF(R141="MO",(ROUND(VLOOKUP(O141,'DER-ES-I'!$A$7:$F$1547,5,FALSE)*((1+$R$3)),2)),VLOOKUP(O141,'DER-ES-I'!$A$7:$F$1547,5,FALSE)),VLOOKUP(O141,'DER-ES'!$A$15:$H$1393,7,FALSE))</f>
        <v>#N/A</v>
      </c>
    </row>
    <row r="142" spans="1:27" ht="16.5" x14ac:dyDescent="0.25">
      <c r="A142" s="71" t="s">
        <v>306</v>
      </c>
      <c r="B142" s="75">
        <v>86889</v>
      </c>
      <c r="C142" s="75" t="s">
        <v>91</v>
      </c>
      <c r="D142" s="71" t="s">
        <v>331</v>
      </c>
      <c r="E142" s="75" t="s">
        <v>181</v>
      </c>
      <c r="F142" s="70">
        <v>1</v>
      </c>
      <c r="G142" s="385">
        <f t="shared" si="119"/>
        <v>509.88</v>
      </c>
      <c r="H142" s="70">
        <f t="shared" si="137"/>
        <v>24.52</v>
      </c>
      <c r="I142" s="385">
        <f t="shared" si="139"/>
        <v>634.9</v>
      </c>
      <c r="J142" s="385">
        <f t="shared" si="140"/>
        <v>634.9</v>
      </c>
      <c r="L142" s="328"/>
      <c r="M142" s="331">
        <f t="shared" si="117"/>
        <v>509.88</v>
      </c>
      <c r="N142" s="178" t="str">
        <f t="shared" si="81"/>
        <v/>
      </c>
      <c r="O142" s="182">
        <f t="shared" si="82"/>
        <v>86889</v>
      </c>
      <c r="P142" s="181" t="b">
        <f t="shared" si="83"/>
        <v>0</v>
      </c>
      <c r="Q142" s="183" t="str">
        <f t="shared" si="84"/>
        <v>8</v>
      </c>
      <c r="R142" s="183"/>
      <c r="S142" s="184" t="str">
        <f t="shared" si="85"/>
        <v>SINAPI</v>
      </c>
      <c r="T142" s="178"/>
      <c r="U142" s="185">
        <f t="shared" si="86"/>
        <v>0</v>
      </c>
      <c r="V142" s="185">
        <f t="shared" si="87"/>
        <v>509.88</v>
      </c>
      <c r="W142" s="185">
        <f t="shared" si="88"/>
        <v>0</v>
      </c>
      <c r="X142" s="178"/>
      <c r="Y142" s="184" t="e">
        <f>IF(Q142="P",(VLOOKUP(O142,'SICRO-P'!$A$3:$G$118,6,FALSE)),VLOOKUP(O142,SICRO!$A$4:$E$6354,5,FALSE))</f>
        <v>#N/A</v>
      </c>
      <c r="Z142" s="184">
        <f>IF(Q142="I",(VLOOKUP(O142,'SINAPI-I'!$A$1:$E$4949,5,FALSE)),VLOOKUP(O142,SINAPI!$G$7:$K$7524,5,FALSE))</f>
        <v>509.88</v>
      </c>
      <c r="AA142" s="185" t="e">
        <f>IF(Q142="I",IF(R142="MO",(ROUND(VLOOKUP(O142,'DER-ES-I'!$A$7:$F$1547,5,FALSE)*((1+$R$3)),2)),VLOOKUP(O142,'DER-ES-I'!$A$7:$F$1547,5,FALSE)),VLOOKUP(O142,'DER-ES'!$A$15:$H$1393,7,FALSE))</f>
        <v>#N/A</v>
      </c>
    </row>
    <row r="143" spans="1:27" ht="24.75" x14ac:dyDescent="0.25">
      <c r="A143" s="71" t="s">
        <v>308</v>
      </c>
      <c r="B143" s="75">
        <v>86936</v>
      </c>
      <c r="C143" s="75" t="s">
        <v>91</v>
      </c>
      <c r="D143" s="71" t="s">
        <v>333</v>
      </c>
      <c r="E143" s="75" t="s">
        <v>181</v>
      </c>
      <c r="F143" s="70">
        <v>1</v>
      </c>
      <c r="G143" s="385">
        <f t="shared" si="119"/>
        <v>476.53</v>
      </c>
      <c r="H143" s="70">
        <f t="shared" si="137"/>
        <v>24.52</v>
      </c>
      <c r="I143" s="385">
        <f t="shared" si="139"/>
        <v>593.38</v>
      </c>
      <c r="J143" s="385">
        <f t="shared" si="140"/>
        <v>593.38</v>
      </c>
      <c r="L143" s="328"/>
      <c r="M143" s="331">
        <f t="shared" si="117"/>
        <v>476.53</v>
      </c>
      <c r="N143" s="178" t="str">
        <f t="shared" si="81"/>
        <v/>
      </c>
      <c r="O143" s="182">
        <f t="shared" si="82"/>
        <v>86936</v>
      </c>
      <c r="P143" s="181" t="b">
        <f t="shared" si="83"/>
        <v>0</v>
      </c>
      <c r="Q143" s="183" t="str">
        <f t="shared" si="84"/>
        <v>8</v>
      </c>
      <c r="R143" s="183"/>
      <c r="S143" s="184" t="str">
        <f t="shared" si="85"/>
        <v>SINAPI</v>
      </c>
      <c r="T143" s="178"/>
      <c r="U143" s="185">
        <f t="shared" si="86"/>
        <v>0</v>
      </c>
      <c r="V143" s="185">
        <f t="shared" si="87"/>
        <v>476.53</v>
      </c>
      <c r="W143" s="185">
        <f t="shared" si="88"/>
        <v>0</v>
      </c>
      <c r="X143" s="178"/>
      <c r="Y143" s="184" t="e">
        <f>IF(Q143="P",(VLOOKUP(O143,'SICRO-P'!$A$3:$G$118,6,FALSE)),VLOOKUP(O143,SICRO!$A$4:$E$6354,5,FALSE))</f>
        <v>#N/A</v>
      </c>
      <c r="Z143" s="184">
        <f>IF(Q143="I",(VLOOKUP(O143,'SINAPI-I'!$A$1:$E$4949,5,FALSE)),VLOOKUP(O143,SINAPI!$G$7:$K$7524,5,FALSE))</f>
        <v>476.53</v>
      </c>
      <c r="AA143" s="185" t="e">
        <f>IF(Q143="I",IF(R143="MO",(ROUND(VLOOKUP(O143,'DER-ES-I'!$A$7:$F$1547,5,FALSE)*((1+$R$3)),2)),VLOOKUP(O143,'DER-ES-I'!$A$7:$F$1547,5,FALSE)),VLOOKUP(O143,'DER-ES'!$A$15:$H$1393,7,FALSE))</f>
        <v>#N/A</v>
      </c>
    </row>
    <row r="144" spans="1:27" ht="16.5" x14ac:dyDescent="0.25">
      <c r="A144" s="71" t="s">
        <v>310</v>
      </c>
      <c r="B144" s="75">
        <v>86909</v>
      </c>
      <c r="C144" s="75" t="s">
        <v>91</v>
      </c>
      <c r="D144" s="71" t="s">
        <v>335</v>
      </c>
      <c r="E144" s="75" t="s">
        <v>181</v>
      </c>
      <c r="F144" s="70">
        <v>1</v>
      </c>
      <c r="G144" s="385">
        <f t="shared" si="119"/>
        <v>102.98</v>
      </c>
      <c r="H144" s="70">
        <f t="shared" si="137"/>
        <v>24.52</v>
      </c>
      <c r="I144" s="385">
        <f t="shared" si="139"/>
        <v>128.22999999999999</v>
      </c>
      <c r="J144" s="385">
        <f t="shared" si="140"/>
        <v>128.22999999999999</v>
      </c>
      <c r="L144" s="328"/>
      <c r="M144" s="331">
        <f t="shared" si="117"/>
        <v>102.98</v>
      </c>
      <c r="N144" s="178" t="str">
        <f t="shared" si="81"/>
        <v/>
      </c>
      <c r="O144" s="182">
        <f t="shared" si="82"/>
        <v>86909</v>
      </c>
      <c r="P144" s="181" t="b">
        <f t="shared" si="83"/>
        <v>0</v>
      </c>
      <c r="Q144" s="183" t="str">
        <f t="shared" si="84"/>
        <v>8</v>
      </c>
      <c r="R144" s="183"/>
      <c r="S144" s="184" t="str">
        <f t="shared" si="85"/>
        <v>SINAPI</v>
      </c>
      <c r="T144" s="178"/>
      <c r="U144" s="185">
        <f t="shared" si="86"/>
        <v>0</v>
      </c>
      <c r="V144" s="185">
        <f t="shared" si="87"/>
        <v>102.98</v>
      </c>
      <c r="W144" s="185">
        <f t="shared" si="88"/>
        <v>0</v>
      </c>
      <c r="X144" s="178"/>
      <c r="Y144" s="184" t="e">
        <f>IF(Q144="P",(VLOOKUP(O144,'SICRO-P'!$A$3:$G$118,6,FALSE)),VLOOKUP(O144,SICRO!$A$4:$E$6354,5,FALSE))</f>
        <v>#N/A</v>
      </c>
      <c r="Z144" s="184">
        <f>IF(Q144="I",(VLOOKUP(O144,'SINAPI-I'!$A$1:$E$4949,5,FALSE)),VLOOKUP(O144,SINAPI!$G$7:$K$7524,5,FALSE))</f>
        <v>102.98</v>
      </c>
      <c r="AA144" s="185" t="e">
        <f>IF(Q144="I",IF(R144="MO",(ROUND(VLOOKUP(O144,'DER-ES-I'!$A$7:$F$1547,5,FALSE)*((1+$R$3)),2)),VLOOKUP(O144,'DER-ES-I'!$A$7:$F$1547,5,FALSE)),VLOOKUP(O144,'DER-ES'!$A$15:$H$1393,7,FALSE))</f>
        <v>#N/A</v>
      </c>
    </row>
    <row r="145" spans="1:27" ht="33" x14ac:dyDescent="0.25">
      <c r="A145" s="71" t="s">
        <v>312</v>
      </c>
      <c r="B145" s="75">
        <v>94779</v>
      </c>
      <c r="C145" s="75" t="s">
        <v>91</v>
      </c>
      <c r="D145" s="71" t="s">
        <v>321</v>
      </c>
      <c r="E145" s="75" t="s">
        <v>194</v>
      </c>
      <c r="F145" s="70">
        <v>4.84</v>
      </c>
      <c r="G145" s="385">
        <f t="shared" si="119"/>
        <v>38.840000000000003</v>
      </c>
      <c r="H145" s="70">
        <f t="shared" si="137"/>
        <v>24.52</v>
      </c>
      <c r="I145" s="385">
        <f t="shared" si="139"/>
        <v>48.36</v>
      </c>
      <c r="J145" s="385">
        <f t="shared" si="140"/>
        <v>234.06</v>
      </c>
      <c r="L145" s="328"/>
      <c r="M145" s="331">
        <f t="shared" si="117"/>
        <v>187.99</v>
      </c>
      <c r="N145" s="178" t="str">
        <f t="shared" si="81"/>
        <v/>
      </c>
      <c r="O145" s="182">
        <f t="shared" si="82"/>
        <v>94779</v>
      </c>
      <c r="P145" s="181" t="b">
        <f t="shared" si="83"/>
        <v>0</v>
      </c>
      <c r="Q145" s="183" t="str">
        <f t="shared" si="84"/>
        <v>9</v>
      </c>
      <c r="R145" s="183"/>
      <c r="S145" s="184" t="str">
        <f t="shared" si="85"/>
        <v>SINAPI</v>
      </c>
      <c r="T145" s="178"/>
      <c r="U145" s="185">
        <f t="shared" si="86"/>
        <v>0</v>
      </c>
      <c r="V145" s="185">
        <f t="shared" si="87"/>
        <v>38.840000000000003</v>
      </c>
      <c r="W145" s="185">
        <f t="shared" si="88"/>
        <v>0</v>
      </c>
      <c r="X145" s="178"/>
      <c r="Y145" s="184" t="e">
        <f>IF(Q145="P",(VLOOKUP(O145,'SICRO-P'!$A$3:$G$118,6,FALSE)),VLOOKUP(O145,SICRO!$A$4:$E$6354,5,FALSE))</f>
        <v>#N/A</v>
      </c>
      <c r="Z145" s="184">
        <f>IF(Q145="I",(VLOOKUP(O145,'SINAPI-I'!$A$1:$E$4949,5,FALSE)),VLOOKUP(O145,SINAPI!$G$7:$K$7524,5,FALSE))</f>
        <v>38.840000000000003</v>
      </c>
      <c r="AA145" s="185" t="e">
        <f>IF(Q145="I",IF(R145="MO",(ROUND(VLOOKUP(O145,'DER-ES-I'!$A$7:$F$1547,5,FALSE)*((1+$R$3)),2)),VLOOKUP(O145,'DER-ES-I'!$A$7:$F$1547,5,FALSE)),VLOOKUP(O145,'DER-ES'!$A$15:$H$1393,7,FALSE))</f>
        <v>#N/A</v>
      </c>
    </row>
    <row r="146" spans="1:27" ht="24.75" x14ac:dyDescent="0.25">
      <c r="A146" s="71" t="s">
        <v>314</v>
      </c>
      <c r="B146" s="75">
        <v>87250</v>
      </c>
      <c r="C146" s="75" t="s">
        <v>91</v>
      </c>
      <c r="D146" s="71" t="s">
        <v>302</v>
      </c>
      <c r="E146" s="75" t="s">
        <v>194</v>
      </c>
      <c r="F146" s="70">
        <v>4.84</v>
      </c>
      <c r="G146" s="385">
        <f>IF(S146="SINAPI",V146,IF(S146="DER-ES",W146,U146))</f>
        <v>66.739999999999995</v>
      </c>
      <c r="H146" s="70">
        <f t="shared" si="137"/>
        <v>24.52</v>
      </c>
      <c r="I146" s="385">
        <f>ROUND(G146*(1+H146/100),2)</f>
        <v>83.1</v>
      </c>
      <c r="J146" s="385">
        <f>ROUND(I146*F146,2)</f>
        <v>402.2</v>
      </c>
      <c r="L146" s="328"/>
      <c r="M146" s="331">
        <f>ROUND(G146*F146,2)</f>
        <v>323.02</v>
      </c>
      <c r="N146" s="178" t="str">
        <f>IF(G146=(U146+V146+W146),"","VERIFICAR")</f>
        <v/>
      </c>
      <c r="O146" s="182">
        <f>IF(AND(P146=TRUE,Q146="I"),VALUE(RIGHT(B146,LEN(B146)-1)),B146)</f>
        <v>87250</v>
      </c>
      <c r="P146" s="181" t="b">
        <f>ISTEXT(B146)</f>
        <v>0</v>
      </c>
      <c r="Q146" s="183" t="str">
        <f>LEFT(B146,1)</f>
        <v>8</v>
      </c>
      <c r="R146" s="183"/>
      <c r="S146" s="184" t="str">
        <f>C146</f>
        <v>SINAPI</v>
      </c>
      <c r="T146" s="178"/>
      <c r="U146" s="185">
        <f>IFERROR(Y146,0)</f>
        <v>0</v>
      </c>
      <c r="V146" s="185">
        <f>IFERROR(Z146,0)</f>
        <v>66.739999999999995</v>
      </c>
      <c r="W146" s="185">
        <f>IFERROR(AA146,0)</f>
        <v>0</v>
      </c>
      <c r="X146" s="178"/>
      <c r="Y146" s="184" t="e">
        <f>IF(Q146="P",(VLOOKUP(O146,'SICRO-P'!$A$3:$G$118,6,FALSE)),VLOOKUP(O146,SICRO!$A$4:$E$6354,5,FALSE))</f>
        <v>#N/A</v>
      </c>
      <c r="Z146" s="184">
        <f>IF(Q146="I",(VLOOKUP(O146,'SINAPI-I'!$A$1:$E$4949,5,FALSE)),VLOOKUP(O146,SINAPI!$G$7:$K$7524,5,FALSE))</f>
        <v>66.739999999999995</v>
      </c>
      <c r="AA146" s="185" t="e">
        <f>IF(Q146="I",IF(R146="MO",(ROUND(VLOOKUP(O146,'DER-ES-I'!$A$7:$F$1547,5,FALSE)*((1+$R$3)),2)),VLOOKUP(O146,'DER-ES-I'!$A$7:$F$1547,5,FALSE)),VLOOKUP(O146,'DER-ES'!$A$15:$H$1393,7,FALSE))</f>
        <v>#N/A</v>
      </c>
    </row>
    <row r="147" spans="1:27" ht="19.5" customHeight="1" x14ac:dyDescent="0.25">
      <c r="A147" s="71" t="s">
        <v>316</v>
      </c>
      <c r="B147" s="75">
        <v>96467</v>
      </c>
      <c r="C147" s="75" t="s">
        <v>91</v>
      </c>
      <c r="D147" s="71" t="s">
        <v>323</v>
      </c>
      <c r="E147" s="75" t="s">
        <v>182</v>
      </c>
      <c r="F147" s="70">
        <v>8</v>
      </c>
      <c r="G147" s="385">
        <f t="shared" si="119"/>
        <v>7.38</v>
      </c>
      <c r="H147" s="70">
        <f t="shared" si="137"/>
        <v>24.52</v>
      </c>
      <c r="I147" s="385">
        <f t="shared" si="139"/>
        <v>9.19</v>
      </c>
      <c r="J147" s="385">
        <f t="shared" si="140"/>
        <v>73.52</v>
      </c>
      <c r="L147" s="328"/>
      <c r="M147" s="331">
        <f t="shared" si="117"/>
        <v>59.04</v>
      </c>
      <c r="N147" s="178" t="str">
        <f t="shared" ref="N147:N234" si="141">IF(G147=(U147+V147+W147),"","VERIFICAR")</f>
        <v/>
      </c>
      <c r="O147" s="182">
        <f t="shared" si="82"/>
        <v>96467</v>
      </c>
      <c r="P147" s="181" t="b">
        <f t="shared" si="83"/>
        <v>0</v>
      </c>
      <c r="Q147" s="183" t="str">
        <f t="shared" si="84"/>
        <v>9</v>
      </c>
      <c r="R147" s="183"/>
      <c r="S147" s="184" t="str">
        <f t="shared" si="85"/>
        <v>SINAPI</v>
      </c>
      <c r="T147" s="178"/>
      <c r="U147" s="185">
        <f t="shared" si="86"/>
        <v>0</v>
      </c>
      <c r="V147" s="185">
        <f t="shared" si="87"/>
        <v>7.38</v>
      </c>
      <c r="W147" s="185">
        <f t="shared" si="88"/>
        <v>0</v>
      </c>
      <c r="X147" s="178"/>
      <c r="Y147" s="184" t="e">
        <f>IF(Q147="P",(VLOOKUP(O147,'SICRO-P'!$A$3:$G$118,6,FALSE)),VLOOKUP(O147,SICRO!$A$4:$E$6354,5,FALSE))</f>
        <v>#N/A</v>
      </c>
      <c r="Z147" s="184">
        <f>IF(Q147="I",(VLOOKUP(O147,'SINAPI-I'!$A$1:$E$4949,5,FALSE)),VLOOKUP(O147,SINAPI!$G$7:$K$7524,5,FALSE))</f>
        <v>7.38</v>
      </c>
      <c r="AA147" s="185" t="e">
        <f>IF(Q147="I",IF(R147="MO",(ROUND(VLOOKUP(O147,'DER-ES-I'!$A$7:$F$1547,5,FALSE)*((1+$R$3)),2)),VLOOKUP(O147,'DER-ES-I'!$A$7:$F$1547,5,FALSE)),VLOOKUP(O147,'DER-ES'!$A$15:$H$1393,7,FALSE))</f>
        <v>#N/A</v>
      </c>
    </row>
    <row r="148" spans="1:27" ht="15" customHeight="1" x14ac:dyDescent="0.25">
      <c r="A148" s="88" t="s">
        <v>324</v>
      </c>
      <c r="B148" s="556" t="s">
        <v>339</v>
      </c>
      <c r="C148" s="556"/>
      <c r="D148" s="556"/>
      <c r="E148" s="556"/>
      <c r="F148" s="556"/>
      <c r="G148" s="556"/>
      <c r="H148" s="556"/>
      <c r="I148" s="556"/>
      <c r="J148" s="441">
        <f>SUM(J149:J157)</f>
        <v>3572.57</v>
      </c>
      <c r="L148" s="328"/>
      <c r="M148" s="331"/>
      <c r="N148" s="178" t="str">
        <f t="shared" si="141"/>
        <v/>
      </c>
      <c r="O148" s="182"/>
      <c r="P148" s="181"/>
      <c r="Q148" s="183"/>
      <c r="R148" s="183"/>
      <c r="S148" s="184"/>
      <c r="T148" s="178"/>
      <c r="U148" s="185"/>
      <c r="V148" s="185"/>
      <c r="W148" s="185"/>
      <c r="X148" s="178"/>
      <c r="Y148" s="184"/>
      <c r="Z148" s="184"/>
      <c r="AA148" s="185"/>
    </row>
    <row r="149" spans="1:27" ht="24.75" x14ac:dyDescent="0.25">
      <c r="A149" s="71" t="s">
        <v>326</v>
      </c>
      <c r="B149" s="75">
        <v>87904</v>
      </c>
      <c r="C149" s="75" t="s">
        <v>91</v>
      </c>
      <c r="D149" s="71" t="s">
        <v>293</v>
      </c>
      <c r="E149" s="75" t="s">
        <v>194</v>
      </c>
      <c r="F149" s="70">
        <v>24.42</v>
      </c>
      <c r="G149" s="385">
        <f>IF(S149="SINAPI",V149,IF(S149="DER-ES",W149,U149))</f>
        <v>8.1999999999999993</v>
      </c>
      <c r="H149" s="70">
        <f t="shared" ref="H149:H157" si="142">$J$2*100</f>
        <v>24.52</v>
      </c>
      <c r="I149" s="385">
        <f>ROUND(G149*(1+H149/100),2)</f>
        <v>10.210000000000001</v>
      </c>
      <c r="J149" s="385">
        <f>ROUND(I149*F149,2)</f>
        <v>249.33</v>
      </c>
      <c r="L149" s="328"/>
      <c r="M149" s="331">
        <f>ROUND(G149*F149,2)</f>
        <v>200.24</v>
      </c>
      <c r="N149" s="178" t="str">
        <f>IF(G149=(U149+V149+W149),"","VERIFICAR")</f>
        <v/>
      </c>
      <c r="O149" s="182">
        <f>IF(AND(P149=TRUE,Q149="I"),VALUE(RIGHT(B149,LEN(B149)-1)),B149)</f>
        <v>87904</v>
      </c>
      <c r="P149" s="181" t="b">
        <f>ISTEXT(B149)</f>
        <v>0</v>
      </c>
      <c r="Q149" s="183" t="str">
        <f>LEFT(B149,1)</f>
        <v>8</v>
      </c>
      <c r="R149" s="183"/>
      <c r="S149" s="184" t="str">
        <f>C149</f>
        <v>SINAPI</v>
      </c>
      <c r="T149" s="178"/>
      <c r="U149" s="185">
        <f t="shared" ref="U149:W151" si="143">IFERROR(Y149,0)</f>
        <v>0</v>
      </c>
      <c r="V149" s="185">
        <f t="shared" si="143"/>
        <v>8.1999999999999993</v>
      </c>
      <c r="W149" s="185">
        <f t="shared" si="143"/>
        <v>0</v>
      </c>
      <c r="X149" s="178"/>
      <c r="Y149" s="184" t="e">
        <f>IF(Q149="P",(VLOOKUP(O149,'SICRO-P'!$A$3:$G$118,6,FALSE)),VLOOKUP(O149,SICRO!$A$4:$E$6354,5,FALSE))</f>
        <v>#N/A</v>
      </c>
      <c r="Z149" s="184">
        <f>IF(Q149="I",(VLOOKUP(O149,'SINAPI-I'!$A$1:$E$4949,5,FALSE)),VLOOKUP(O149,SINAPI!$G$7:$K$7524,5,FALSE))</f>
        <v>8.1999999999999993</v>
      </c>
      <c r="AA149" s="185" t="e">
        <f>IF(Q149="I",IF(R149="MO",(ROUND(VLOOKUP(O149,'DER-ES-I'!$A$7:$F$1547,5,FALSE)*((1+$R$3)),2)),VLOOKUP(O149,'DER-ES-I'!$A$7:$F$1547,5,FALSE)),VLOOKUP(O149,'DER-ES'!$A$15:$H$1393,7,FALSE))</f>
        <v>#N/A</v>
      </c>
    </row>
    <row r="150" spans="1:27" ht="16.5" x14ac:dyDescent="0.25">
      <c r="A150" s="71" t="s">
        <v>327</v>
      </c>
      <c r="B150" s="75">
        <v>120302</v>
      </c>
      <c r="C150" s="75" t="s">
        <v>92</v>
      </c>
      <c r="D150" s="71" t="s">
        <v>291</v>
      </c>
      <c r="E150" s="75" t="s">
        <v>150</v>
      </c>
      <c r="F150" s="70">
        <v>8.1</v>
      </c>
      <c r="G150" s="385">
        <f>IF(S150="SINAPI",V150,IF(S150="DER-ES",W150,U150))</f>
        <v>23.67</v>
      </c>
      <c r="H150" s="70">
        <f t="shared" si="142"/>
        <v>24.52</v>
      </c>
      <c r="I150" s="385">
        <f>ROUND(G150*(1+H150/100),2)</f>
        <v>29.47</v>
      </c>
      <c r="J150" s="385">
        <f>ROUND(I150*F150,2)</f>
        <v>238.71</v>
      </c>
      <c r="L150" s="328"/>
      <c r="M150" s="331">
        <f>ROUND(G150*F150,2)</f>
        <v>191.73</v>
      </c>
      <c r="N150" s="178" t="str">
        <f>IF(G150=(U150+V150+W150),"","VERIFICAR")</f>
        <v/>
      </c>
      <c r="O150" s="182">
        <f>IF(AND(P150=TRUE,Q150="I"),VALUE(RIGHT(B150,LEN(B150)-1)),B150)</f>
        <v>120302</v>
      </c>
      <c r="P150" s="181" t="b">
        <f>ISTEXT(B150)</f>
        <v>0</v>
      </c>
      <c r="Q150" s="183" t="str">
        <f>LEFT(B150,1)</f>
        <v>1</v>
      </c>
      <c r="R150" s="183"/>
      <c r="S150" s="184" t="str">
        <f>C150</f>
        <v>DER-ES</v>
      </c>
      <c r="T150" s="178"/>
      <c r="U150" s="185">
        <f t="shared" si="143"/>
        <v>0</v>
      </c>
      <c r="V150" s="185">
        <f t="shared" si="143"/>
        <v>0</v>
      </c>
      <c r="W150" s="185">
        <f t="shared" si="143"/>
        <v>23.67</v>
      </c>
      <c r="X150" s="178"/>
      <c r="Y150" s="184" t="e">
        <f>IF(Q150="P",(VLOOKUP(O150,'SICRO-P'!$A$3:$G$118,6,FALSE)),VLOOKUP(O150,SICRO!$A$4:$E$6354,5,FALSE))</f>
        <v>#N/A</v>
      </c>
      <c r="Z150" s="184" t="e">
        <f>IF(Q150="I",(VLOOKUP(O150,'SINAPI-I'!$A$1:$E$4949,5,FALSE)),VLOOKUP(O150,SINAPI!$G$7:$K$7524,5,FALSE))</f>
        <v>#N/A</v>
      </c>
      <c r="AA150" s="185">
        <f>IF(Q150="I",IF(R150="MO",(ROUND(VLOOKUP(O150,'DER-ES-I'!$A$7:$F$1547,5,FALSE)*((1+$R$3)),2)),VLOOKUP(O150,'DER-ES-I'!$A$7:$F$1547,5,FALSE)),VLOOKUP(O150,'DER-ES'!$A$15:$H$1393,7,FALSE))</f>
        <v>23.67</v>
      </c>
    </row>
    <row r="151" spans="1:27" ht="33" x14ac:dyDescent="0.25">
      <c r="A151" s="71" t="s">
        <v>328</v>
      </c>
      <c r="B151" s="75">
        <v>89173</v>
      </c>
      <c r="C151" s="75" t="s">
        <v>91</v>
      </c>
      <c r="D151" s="71" t="s">
        <v>322</v>
      </c>
      <c r="E151" s="75" t="s">
        <v>194</v>
      </c>
      <c r="F151" s="70">
        <v>16.399999999999999</v>
      </c>
      <c r="G151" s="385">
        <f>IF(S151="SINAPI",V151,IF(S151="DER-ES",W151,U151))</f>
        <v>36.74</v>
      </c>
      <c r="H151" s="70">
        <f t="shared" si="142"/>
        <v>24.52</v>
      </c>
      <c r="I151" s="385">
        <f>ROUND(G151*(1+H151/100),2)</f>
        <v>45.75</v>
      </c>
      <c r="J151" s="385">
        <f>ROUND(I151*F151,2)</f>
        <v>750.3</v>
      </c>
      <c r="L151" s="328"/>
      <c r="M151" s="331">
        <f>ROUND(G151*F151,2)</f>
        <v>602.54</v>
      </c>
      <c r="N151" s="178" t="str">
        <f>IF(G151=(U151+V151+W151),"","VERIFICAR")</f>
        <v/>
      </c>
      <c r="O151" s="182">
        <f>IF(AND(P151=TRUE,Q151="I"),VALUE(RIGHT(B151,LEN(B151)-1)),B151)</f>
        <v>89173</v>
      </c>
      <c r="P151" s="181" t="b">
        <f>ISTEXT(B151)</f>
        <v>0</v>
      </c>
      <c r="Q151" s="183" t="str">
        <f>LEFT(B151,1)</f>
        <v>8</v>
      </c>
      <c r="R151" s="183"/>
      <c r="S151" s="184" t="str">
        <f>C151</f>
        <v>SINAPI</v>
      </c>
      <c r="T151" s="178"/>
      <c r="U151" s="185">
        <f t="shared" si="143"/>
        <v>0</v>
      </c>
      <c r="V151" s="185">
        <f t="shared" si="143"/>
        <v>36.74</v>
      </c>
      <c r="W151" s="185">
        <f t="shared" si="143"/>
        <v>0</v>
      </c>
      <c r="X151" s="178"/>
      <c r="Y151" s="184" t="e">
        <f>IF(Q151="P",(VLOOKUP(O151,'SICRO-P'!$A$3:$G$118,6,FALSE)),VLOOKUP(O151,SICRO!$A$4:$E$6354,5,FALSE))</f>
        <v>#N/A</v>
      </c>
      <c r="Z151" s="184">
        <f>IF(Q151="I",(VLOOKUP(O151,'SINAPI-I'!$A$1:$E$4949,5,FALSE)),VLOOKUP(O151,SINAPI!$G$7:$K$7524,5,FALSE))</f>
        <v>36.74</v>
      </c>
      <c r="AA151" s="185" t="e">
        <f>IF(Q151="I",IF(R151="MO",(ROUND(VLOOKUP(O151,'DER-ES-I'!$A$7:$F$1547,5,FALSE)*((1+$R$3)),2)),VLOOKUP(O151,'DER-ES-I'!$A$7:$F$1547,5,FALSE)),VLOOKUP(O151,'DER-ES'!$A$15:$H$1393,7,FALSE))</f>
        <v>#N/A</v>
      </c>
    </row>
    <row r="152" spans="1:27" ht="33" x14ac:dyDescent="0.25">
      <c r="A152" s="71" t="s">
        <v>329</v>
      </c>
      <c r="B152" s="75">
        <v>89170</v>
      </c>
      <c r="C152" s="75" t="s">
        <v>91</v>
      </c>
      <c r="D152" s="71" t="s">
        <v>297</v>
      </c>
      <c r="E152" s="75" t="s">
        <v>194</v>
      </c>
      <c r="F152" s="70">
        <v>16.399999999999999</v>
      </c>
      <c r="G152" s="385">
        <f t="shared" si="119"/>
        <v>66.42</v>
      </c>
      <c r="H152" s="70">
        <f t="shared" si="142"/>
        <v>24.52</v>
      </c>
      <c r="I152" s="385">
        <f t="shared" ref="I152:I157" si="144">ROUND(G152*(1+H152/100),2)</f>
        <v>82.71</v>
      </c>
      <c r="J152" s="385">
        <f t="shared" ref="J152:J157" si="145">ROUND(I152*F152,2)</f>
        <v>1356.44</v>
      </c>
      <c r="L152" s="328"/>
      <c r="M152" s="331">
        <f t="shared" si="117"/>
        <v>1089.29</v>
      </c>
      <c r="N152" s="178" t="str">
        <f t="shared" si="141"/>
        <v/>
      </c>
      <c r="O152" s="182">
        <f t="shared" ref="O152:O236" si="146">IF(AND(P152=TRUE,Q152="I"),VALUE(RIGHT(B152,LEN(B152)-1)),B152)</f>
        <v>89170</v>
      </c>
      <c r="P152" s="181" t="b">
        <f t="shared" ref="P152:P236" si="147">ISTEXT(B152)</f>
        <v>0</v>
      </c>
      <c r="Q152" s="183" t="str">
        <f t="shared" ref="Q152:Q236" si="148">LEFT(B152,1)</f>
        <v>8</v>
      </c>
      <c r="R152" s="183"/>
      <c r="S152" s="184" t="str">
        <f t="shared" ref="S152:S236" si="149">C152</f>
        <v>SINAPI</v>
      </c>
      <c r="T152" s="178"/>
      <c r="U152" s="185">
        <f t="shared" ref="U152:U236" si="150">IFERROR(Y152,0)</f>
        <v>0</v>
      </c>
      <c r="V152" s="185">
        <f t="shared" ref="V152:V236" si="151">IFERROR(Z152,0)</f>
        <v>66.42</v>
      </c>
      <c r="W152" s="185">
        <f t="shared" ref="W152:W236" si="152">IFERROR(AA152,0)</f>
        <v>0</v>
      </c>
      <c r="X152" s="178"/>
      <c r="Y152" s="184" t="e">
        <f>IF(Q152="P",(VLOOKUP(O152,'SICRO-P'!$A$3:$G$118,6,FALSE)),VLOOKUP(O152,SICRO!$A$4:$E$6354,5,FALSE))</f>
        <v>#N/A</v>
      </c>
      <c r="Z152" s="184">
        <f>IF(Q152="I",(VLOOKUP(O152,'SINAPI-I'!$A$1:$E$4949,5,FALSE)),VLOOKUP(O152,SINAPI!$G$7:$K$7524,5,FALSE))</f>
        <v>66.42</v>
      </c>
      <c r="AA152" s="185" t="e">
        <f>IF(Q152="I",IF(R152="MO",(ROUND(VLOOKUP(O152,'DER-ES-I'!$A$7:$F$1547,5,FALSE)*((1+$R$3)),2)),VLOOKUP(O152,'DER-ES-I'!$A$7:$F$1547,5,FALSE)),VLOOKUP(O152,'DER-ES'!$A$15:$H$1393,7,FALSE))</f>
        <v>#N/A</v>
      </c>
    </row>
    <row r="153" spans="1:27" ht="16.5" x14ac:dyDescent="0.25">
      <c r="A153" s="71" t="s">
        <v>330</v>
      </c>
      <c r="B153" s="75">
        <v>88489</v>
      </c>
      <c r="C153" s="75" t="s">
        <v>91</v>
      </c>
      <c r="D153" s="71" t="s">
        <v>285</v>
      </c>
      <c r="E153" s="75" t="s">
        <v>194</v>
      </c>
      <c r="F153" s="70">
        <v>8.1</v>
      </c>
      <c r="G153" s="385">
        <f t="shared" si="119"/>
        <v>13.09</v>
      </c>
      <c r="H153" s="70">
        <f t="shared" si="142"/>
        <v>24.52</v>
      </c>
      <c r="I153" s="385">
        <f t="shared" si="144"/>
        <v>16.3</v>
      </c>
      <c r="J153" s="385">
        <f t="shared" si="145"/>
        <v>132.03</v>
      </c>
      <c r="L153" s="328"/>
      <c r="M153" s="331">
        <f t="shared" si="117"/>
        <v>106.03</v>
      </c>
      <c r="N153" s="178" t="str">
        <f t="shared" si="141"/>
        <v/>
      </c>
      <c r="O153" s="182">
        <f t="shared" si="146"/>
        <v>88489</v>
      </c>
      <c r="P153" s="181" t="b">
        <f t="shared" si="147"/>
        <v>0</v>
      </c>
      <c r="Q153" s="183" t="str">
        <f t="shared" si="148"/>
        <v>8</v>
      </c>
      <c r="R153" s="183"/>
      <c r="S153" s="184" t="str">
        <f t="shared" si="149"/>
        <v>SINAPI</v>
      </c>
      <c r="T153" s="178"/>
      <c r="U153" s="185">
        <f t="shared" si="150"/>
        <v>0</v>
      </c>
      <c r="V153" s="185">
        <f t="shared" si="151"/>
        <v>13.09</v>
      </c>
      <c r="W153" s="185">
        <f t="shared" si="152"/>
        <v>0</v>
      </c>
      <c r="X153" s="178"/>
      <c r="Y153" s="184" t="e">
        <f>IF(Q153="P",(VLOOKUP(O153,'SICRO-P'!$A$3:$G$118,6,FALSE)),VLOOKUP(O153,SICRO!$A$4:$E$6354,5,FALSE))</f>
        <v>#N/A</v>
      </c>
      <c r="Z153" s="184">
        <f>IF(Q153="I",(VLOOKUP(O153,'SINAPI-I'!$A$1:$E$4949,5,FALSE)),VLOOKUP(O153,SINAPI!$G$7:$K$7524,5,FALSE))</f>
        <v>13.09</v>
      </c>
      <c r="AA153" s="185" t="e">
        <f>IF(Q153="I",IF(R153="MO",(ROUND(VLOOKUP(O153,'DER-ES-I'!$A$7:$F$1547,5,FALSE)*((1+$R$3)),2)),VLOOKUP(O153,'DER-ES-I'!$A$7:$F$1547,5,FALSE)),VLOOKUP(O153,'DER-ES'!$A$15:$H$1393,7,FALSE))</f>
        <v>#N/A</v>
      </c>
    </row>
    <row r="154" spans="1:27" ht="16.5" x14ac:dyDescent="0.25">
      <c r="A154" s="71" t="s">
        <v>332</v>
      </c>
      <c r="B154" s="75">
        <v>88488</v>
      </c>
      <c r="C154" s="75" t="s">
        <v>91</v>
      </c>
      <c r="D154" s="71" t="s">
        <v>300</v>
      </c>
      <c r="E154" s="75" t="s">
        <v>194</v>
      </c>
      <c r="F154" s="70">
        <v>5.0599999999999996</v>
      </c>
      <c r="G154" s="385">
        <f t="shared" si="119"/>
        <v>15.53</v>
      </c>
      <c r="H154" s="70">
        <f t="shared" si="142"/>
        <v>24.52</v>
      </c>
      <c r="I154" s="385">
        <f t="shared" si="144"/>
        <v>19.34</v>
      </c>
      <c r="J154" s="385">
        <f t="shared" si="145"/>
        <v>97.86</v>
      </c>
      <c r="L154" s="328"/>
      <c r="M154" s="331">
        <f t="shared" si="117"/>
        <v>78.58</v>
      </c>
      <c r="N154" s="178" t="str">
        <f t="shared" si="141"/>
        <v/>
      </c>
      <c r="O154" s="182">
        <f t="shared" si="146"/>
        <v>88488</v>
      </c>
      <c r="P154" s="181" t="b">
        <f t="shared" si="147"/>
        <v>0</v>
      </c>
      <c r="Q154" s="183" t="str">
        <f t="shared" si="148"/>
        <v>8</v>
      </c>
      <c r="R154" s="183"/>
      <c r="S154" s="184" t="str">
        <f t="shared" si="149"/>
        <v>SINAPI</v>
      </c>
      <c r="T154" s="178"/>
      <c r="U154" s="185">
        <f t="shared" si="150"/>
        <v>0</v>
      </c>
      <c r="V154" s="185">
        <f t="shared" si="151"/>
        <v>15.53</v>
      </c>
      <c r="W154" s="185">
        <f t="shared" si="152"/>
        <v>0</v>
      </c>
      <c r="X154" s="178"/>
      <c r="Y154" s="184" t="e">
        <f>IF(Q154="P",(VLOOKUP(O154,'SICRO-P'!$A$3:$G$118,6,FALSE)),VLOOKUP(O154,SICRO!$A$4:$E$6354,5,FALSE))</f>
        <v>#N/A</v>
      </c>
      <c r="Z154" s="184">
        <f>IF(Q154="I",(VLOOKUP(O154,'SINAPI-I'!$A$1:$E$4949,5,FALSE)),VLOOKUP(O154,SINAPI!$G$7:$K$7524,5,FALSE))</f>
        <v>15.53</v>
      </c>
      <c r="AA154" s="185" t="e">
        <f>IF(Q154="I",IF(R154="MO",(ROUND(VLOOKUP(O154,'DER-ES-I'!$A$7:$F$1547,5,FALSE)*((1+$R$3)),2)),VLOOKUP(O154,'DER-ES-I'!$A$7:$F$1547,5,FALSE)),VLOOKUP(O154,'DER-ES'!$A$15:$H$1393,7,FALSE))</f>
        <v>#N/A</v>
      </c>
    </row>
    <row r="155" spans="1:27" ht="33" x14ac:dyDescent="0.25">
      <c r="A155" s="71" t="s">
        <v>334</v>
      </c>
      <c r="B155" s="75">
        <v>94779</v>
      </c>
      <c r="C155" s="75" t="s">
        <v>91</v>
      </c>
      <c r="D155" s="71" t="s">
        <v>321</v>
      </c>
      <c r="E155" s="75" t="s">
        <v>194</v>
      </c>
      <c r="F155" s="70">
        <v>5.0599999999999996</v>
      </c>
      <c r="G155" s="385">
        <f>IF(S155="SINAPI",V155,IF(S155="DER-ES",W155,U155))</f>
        <v>38.840000000000003</v>
      </c>
      <c r="H155" s="70">
        <f t="shared" si="142"/>
        <v>24.52</v>
      </c>
      <c r="I155" s="385">
        <f>ROUND(G155*(1+H155/100),2)</f>
        <v>48.36</v>
      </c>
      <c r="J155" s="385">
        <f>ROUND(I155*F155,2)</f>
        <v>244.7</v>
      </c>
      <c r="L155" s="328"/>
      <c r="M155" s="331">
        <f>ROUND(G155*F155,2)</f>
        <v>196.53</v>
      </c>
      <c r="N155" s="178" t="str">
        <f>IF(G155=(U155+V155+W155),"","VERIFICAR")</f>
        <v/>
      </c>
      <c r="O155" s="182">
        <f>IF(AND(P155=TRUE,Q155="I"),VALUE(RIGHT(B155,LEN(B155)-1)),B155)</f>
        <v>94779</v>
      </c>
      <c r="P155" s="181" t="b">
        <f>ISTEXT(B155)</f>
        <v>0</v>
      </c>
      <c r="Q155" s="183" t="str">
        <f>LEFT(B155,1)</f>
        <v>9</v>
      </c>
      <c r="R155" s="183"/>
      <c r="S155" s="184" t="str">
        <f>C155</f>
        <v>SINAPI</v>
      </c>
      <c r="T155" s="178"/>
      <c r="U155" s="185">
        <f>IFERROR(Y155,0)</f>
        <v>0</v>
      </c>
      <c r="V155" s="185">
        <f>IFERROR(Z155,0)</f>
        <v>38.840000000000003</v>
      </c>
      <c r="W155" s="185">
        <f>IFERROR(AA155,0)</f>
        <v>0</v>
      </c>
      <c r="X155" s="178"/>
      <c r="Y155" s="184" t="e">
        <f>IF(Q155="P",(VLOOKUP(O155,'SICRO-P'!$A$3:$G$118,6,FALSE)),VLOOKUP(O155,SICRO!$A$4:$E$6354,5,FALSE))</f>
        <v>#N/A</v>
      </c>
      <c r="Z155" s="184">
        <f>IF(Q155="I",(VLOOKUP(O155,'SINAPI-I'!$A$1:$E$4949,5,FALSE)),VLOOKUP(O155,SINAPI!$G$7:$K$7524,5,FALSE))</f>
        <v>38.840000000000003</v>
      </c>
      <c r="AA155" s="185" t="e">
        <f>IF(Q155="I",IF(R155="MO",(ROUND(VLOOKUP(O155,'DER-ES-I'!$A$7:$F$1547,5,FALSE)*((1+$R$3)),2)),VLOOKUP(O155,'DER-ES-I'!$A$7:$F$1547,5,FALSE)),VLOOKUP(O155,'DER-ES'!$A$15:$H$1393,7,FALSE))</f>
        <v>#N/A</v>
      </c>
    </row>
    <row r="156" spans="1:27" ht="24.75" x14ac:dyDescent="0.25">
      <c r="A156" s="71" t="s">
        <v>336</v>
      </c>
      <c r="B156" s="75">
        <v>87250</v>
      </c>
      <c r="C156" s="75" t="s">
        <v>91</v>
      </c>
      <c r="D156" s="71" t="s">
        <v>302</v>
      </c>
      <c r="E156" s="75" t="s">
        <v>194</v>
      </c>
      <c r="F156" s="70">
        <v>5.0599999999999996</v>
      </c>
      <c r="G156" s="385">
        <f t="shared" si="119"/>
        <v>66.739999999999995</v>
      </c>
      <c r="H156" s="70">
        <f t="shared" si="142"/>
        <v>24.52</v>
      </c>
      <c r="I156" s="385">
        <f t="shared" si="144"/>
        <v>83.1</v>
      </c>
      <c r="J156" s="385">
        <f t="shared" si="145"/>
        <v>420.49</v>
      </c>
      <c r="L156" s="328"/>
      <c r="M156" s="331">
        <f t="shared" si="117"/>
        <v>337.7</v>
      </c>
      <c r="N156" s="178" t="str">
        <f t="shared" si="141"/>
        <v/>
      </c>
      <c r="O156" s="182">
        <f t="shared" si="146"/>
        <v>87250</v>
      </c>
      <c r="P156" s="181" t="b">
        <f t="shared" si="147"/>
        <v>0</v>
      </c>
      <c r="Q156" s="183" t="str">
        <f t="shared" si="148"/>
        <v>8</v>
      </c>
      <c r="R156" s="183"/>
      <c r="S156" s="184" t="str">
        <f t="shared" si="149"/>
        <v>SINAPI</v>
      </c>
      <c r="T156" s="178"/>
      <c r="U156" s="185">
        <f t="shared" si="150"/>
        <v>0</v>
      </c>
      <c r="V156" s="185">
        <f t="shared" si="151"/>
        <v>66.739999999999995</v>
      </c>
      <c r="W156" s="185">
        <f t="shared" si="152"/>
        <v>0</v>
      </c>
      <c r="X156" s="178"/>
      <c r="Y156" s="184" t="e">
        <f>IF(Q156="P",(VLOOKUP(O156,'SICRO-P'!$A$3:$G$118,6,FALSE)),VLOOKUP(O156,SICRO!$A$4:$E$6354,5,FALSE))</f>
        <v>#N/A</v>
      </c>
      <c r="Z156" s="184">
        <f>IF(Q156="I",(VLOOKUP(O156,'SINAPI-I'!$A$1:$E$4949,5,FALSE)),VLOOKUP(O156,SINAPI!$G$7:$K$7524,5,FALSE))</f>
        <v>66.739999999999995</v>
      </c>
      <c r="AA156" s="185" t="e">
        <f>IF(Q156="I",IF(R156="MO",(ROUND(VLOOKUP(O156,'DER-ES-I'!$A$7:$F$1547,5,FALSE)*((1+$R$3)),2)),VLOOKUP(O156,'DER-ES-I'!$A$7:$F$1547,5,FALSE)),VLOOKUP(O156,'DER-ES'!$A$15:$H$1393,7,FALSE))</f>
        <v>#N/A</v>
      </c>
    </row>
    <row r="157" spans="1:27" ht="16.5" x14ac:dyDescent="0.25">
      <c r="A157" s="71" t="s">
        <v>337</v>
      </c>
      <c r="B157" s="75">
        <v>96467</v>
      </c>
      <c r="C157" s="75" t="s">
        <v>91</v>
      </c>
      <c r="D157" s="71" t="s">
        <v>323</v>
      </c>
      <c r="E157" s="75" t="s">
        <v>182</v>
      </c>
      <c r="F157" s="70">
        <v>9</v>
      </c>
      <c r="G157" s="385">
        <f t="shared" si="119"/>
        <v>7.38</v>
      </c>
      <c r="H157" s="70">
        <f t="shared" si="142"/>
        <v>24.52</v>
      </c>
      <c r="I157" s="385">
        <f t="shared" si="144"/>
        <v>9.19</v>
      </c>
      <c r="J157" s="385">
        <f t="shared" si="145"/>
        <v>82.71</v>
      </c>
      <c r="L157" s="328"/>
      <c r="M157" s="331">
        <f t="shared" ref="M157:M243" si="153">ROUND(G157*F157,2)</f>
        <v>66.42</v>
      </c>
      <c r="N157" s="178" t="str">
        <f t="shared" si="141"/>
        <v/>
      </c>
      <c r="O157" s="182">
        <f t="shared" si="146"/>
        <v>96467</v>
      </c>
      <c r="P157" s="181" t="b">
        <f t="shared" si="147"/>
        <v>0</v>
      </c>
      <c r="Q157" s="183" t="str">
        <f t="shared" si="148"/>
        <v>9</v>
      </c>
      <c r="R157" s="183"/>
      <c r="S157" s="184" t="str">
        <f t="shared" si="149"/>
        <v>SINAPI</v>
      </c>
      <c r="T157" s="178"/>
      <c r="U157" s="185">
        <f t="shared" si="150"/>
        <v>0</v>
      </c>
      <c r="V157" s="185">
        <f t="shared" si="151"/>
        <v>7.38</v>
      </c>
      <c r="W157" s="185">
        <f t="shared" si="152"/>
        <v>0</v>
      </c>
      <c r="X157" s="178"/>
      <c r="Y157" s="184" t="e">
        <f>IF(Q157="P",(VLOOKUP(O157,'SICRO-P'!$A$3:$G$118,6,FALSE)),VLOOKUP(O157,SICRO!$A$4:$E$6354,5,FALSE))</f>
        <v>#N/A</v>
      </c>
      <c r="Z157" s="184">
        <f>IF(Q157="I",(VLOOKUP(O157,'SINAPI-I'!$A$1:$E$4949,5,FALSE)),VLOOKUP(O157,SINAPI!$G$7:$K$7524,5,FALSE))</f>
        <v>7.38</v>
      </c>
      <c r="AA157" s="185" t="e">
        <f>IF(Q157="I",IF(R157="MO",(ROUND(VLOOKUP(O157,'DER-ES-I'!$A$7:$F$1547,5,FALSE)*((1+$R$3)),2)),VLOOKUP(O157,'DER-ES-I'!$A$7:$F$1547,5,FALSE)),VLOOKUP(O157,'DER-ES'!$A$15:$H$1393,7,FALSE))</f>
        <v>#N/A</v>
      </c>
    </row>
    <row r="158" spans="1:27" ht="19.5" customHeight="1" x14ac:dyDescent="0.25">
      <c r="A158" s="88" t="s">
        <v>338</v>
      </c>
      <c r="B158" s="556" t="s">
        <v>343</v>
      </c>
      <c r="C158" s="556"/>
      <c r="D158" s="556"/>
      <c r="E158" s="556"/>
      <c r="F158" s="556"/>
      <c r="G158" s="556"/>
      <c r="H158" s="556"/>
      <c r="I158" s="556"/>
      <c r="J158" s="441">
        <f>SUM(J159:J160)</f>
        <v>17124.900000000001</v>
      </c>
      <c r="L158" s="328"/>
      <c r="M158" s="331"/>
      <c r="N158" s="178" t="str">
        <f t="shared" si="141"/>
        <v/>
      </c>
      <c r="O158" s="182"/>
      <c r="P158" s="181"/>
      <c r="Q158" s="183"/>
      <c r="R158" s="183"/>
      <c r="S158" s="184"/>
      <c r="T158" s="178"/>
      <c r="U158" s="185"/>
      <c r="V158" s="185"/>
      <c r="W158" s="185"/>
      <c r="X158" s="178"/>
      <c r="Y158" s="184"/>
      <c r="Z158" s="184"/>
      <c r="AA158" s="185"/>
    </row>
    <row r="159" spans="1:27" ht="33" x14ac:dyDescent="0.25">
      <c r="A159" s="71" t="s">
        <v>340</v>
      </c>
      <c r="B159" s="75">
        <v>102362</v>
      </c>
      <c r="C159" s="75" t="s">
        <v>91</v>
      </c>
      <c r="D159" s="71" t="s">
        <v>345</v>
      </c>
      <c r="E159" s="75" t="s">
        <v>194</v>
      </c>
      <c r="F159" s="70">
        <v>38.79</v>
      </c>
      <c r="G159" s="385">
        <f t="shared" si="119"/>
        <v>229.04</v>
      </c>
      <c r="H159" s="70">
        <f>$J$2*100</f>
        <v>24.52</v>
      </c>
      <c r="I159" s="385">
        <f t="shared" ref="I159:I160" si="154">ROUND(G159*(1+H159/100),2)</f>
        <v>285.2</v>
      </c>
      <c r="J159" s="385">
        <f t="shared" ref="J159:J160" si="155">ROUND(I159*F159,2)</f>
        <v>11062.91</v>
      </c>
      <c r="L159" s="328"/>
      <c r="M159" s="331">
        <f t="shared" si="153"/>
        <v>8884.4599999999991</v>
      </c>
      <c r="N159" s="178" t="str">
        <f t="shared" si="141"/>
        <v/>
      </c>
      <c r="O159" s="182">
        <f t="shared" si="146"/>
        <v>102362</v>
      </c>
      <c r="P159" s="181" t="b">
        <f t="shared" si="147"/>
        <v>0</v>
      </c>
      <c r="Q159" s="183" t="str">
        <f t="shared" si="148"/>
        <v>1</v>
      </c>
      <c r="R159" s="183"/>
      <c r="S159" s="184" t="str">
        <f t="shared" si="149"/>
        <v>SINAPI</v>
      </c>
      <c r="T159" s="178"/>
      <c r="U159" s="185">
        <f t="shared" si="150"/>
        <v>0</v>
      </c>
      <c r="V159" s="185">
        <f t="shared" si="151"/>
        <v>229.04</v>
      </c>
      <c r="W159" s="185">
        <f t="shared" si="152"/>
        <v>0</v>
      </c>
      <c r="X159" s="178"/>
      <c r="Y159" s="184" t="e">
        <f>IF(Q159="P",(VLOOKUP(O159,'SICRO-P'!$A$3:$G$118,6,FALSE)),VLOOKUP(O159,SICRO!$A$4:$E$6354,5,FALSE))</f>
        <v>#N/A</v>
      </c>
      <c r="Z159" s="184">
        <f>IF(Q159="I",(VLOOKUP(O159,'SINAPI-I'!$A$1:$E$4949,5,FALSE)),VLOOKUP(O159,SINAPI!$G$7:$K$7524,5,FALSE))</f>
        <v>229.04</v>
      </c>
      <c r="AA159" s="185" t="e">
        <f>IF(Q159="I",IF(R159="MO",(ROUND(VLOOKUP(O159,'DER-ES-I'!$A$7:$F$1547,5,FALSE)*((1+$R$3)),2)),VLOOKUP(O159,'DER-ES-I'!$A$7:$F$1547,5,FALSE)),VLOOKUP(O159,'DER-ES'!$A$15:$H$1393,7,FALSE))</f>
        <v>#N/A</v>
      </c>
    </row>
    <row r="160" spans="1:27" x14ac:dyDescent="0.25">
      <c r="A160" s="71" t="s">
        <v>341</v>
      </c>
      <c r="B160" s="440">
        <v>71107</v>
      </c>
      <c r="C160" s="75" t="s">
        <v>92</v>
      </c>
      <c r="D160" s="71" t="s">
        <v>347</v>
      </c>
      <c r="E160" s="75" t="s">
        <v>150</v>
      </c>
      <c r="F160" s="70">
        <v>5.4</v>
      </c>
      <c r="G160" s="385">
        <f t="shared" si="119"/>
        <v>901.53</v>
      </c>
      <c r="H160" s="70">
        <f>$J$2*100</f>
        <v>24.52</v>
      </c>
      <c r="I160" s="385">
        <f t="shared" si="154"/>
        <v>1122.5899999999999</v>
      </c>
      <c r="J160" s="385">
        <f t="shared" si="155"/>
        <v>6061.99</v>
      </c>
      <c r="L160" s="328"/>
      <c r="M160" s="331">
        <f t="shared" si="153"/>
        <v>4868.26</v>
      </c>
      <c r="N160" s="178" t="str">
        <f t="shared" si="141"/>
        <v/>
      </c>
      <c r="O160" s="182">
        <f t="shared" si="146"/>
        <v>71107</v>
      </c>
      <c r="P160" s="181" t="b">
        <f t="shared" si="147"/>
        <v>0</v>
      </c>
      <c r="Q160" s="183" t="str">
        <f t="shared" si="148"/>
        <v>7</v>
      </c>
      <c r="R160" s="183"/>
      <c r="S160" s="184" t="str">
        <f t="shared" si="149"/>
        <v>DER-ES</v>
      </c>
      <c r="T160" s="178"/>
      <c r="U160" s="185">
        <f t="shared" si="150"/>
        <v>0</v>
      </c>
      <c r="V160" s="185">
        <f t="shared" si="151"/>
        <v>0</v>
      </c>
      <c r="W160" s="185">
        <f t="shared" si="152"/>
        <v>901.53</v>
      </c>
      <c r="X160" s="178"/>
      <c r="Y160" s="184" t="e">
        <f>IF(Q160="P",(VLOOKUP(O160,'SICRO-P'!$A$3:$G$118,6,FALSE)),VLOOKUP(O160,SICRO!$A$4:$E$6354,5,FALSE))</f>
        <v>#N/A</v>
      </c>
      <c r="Z160" s="184" t="e">
        <f>IF(Q160="I",(VLOOKUP(O160,'SINAPI-I'!$A$1:$E$4949,5,FALSE)),VLOOKUP(O160,SINAPI!$G$7:$K$7524,5,FALSE))</f>
        <v>#N/A</v>
      </c>
      <c r="AA160" s="185">
        <f>IF(Q160="I",IF(R160="MO",(ROUND(VLOOKUP(O160,'DER-ES-I'!$A$7:$F$1547,5,FALSE)*((1+$R$3)),2)),VLOOKUP(O160,'DER-ES-I'!$A$7:$F$1547,5,FALSE)),VLOOKUP(O160,'DER-ES'!$A$15:$H$1393,7,FALSE))</f>
        <v>901.53</v>
      </c>
    </row>
    <row r="161" spans="1:27" ht="15.75" customHeight="1" x14ac:dyDescent="0.25">
      <c r="A161" s="88" t="s">
        <v>342</v>
      </c>
      <c r="B161" s="556" t="s">
        <v>349</v>
      </c>
      <c r="C161" s="556"/>
      <c r="D161" s="556"/>
      <c r="E161" s="556"/>
      <c r="F161" s="556"/>
      <c r="G161" s="556"/>
      <c r="H161" s="556"/>
      <c r="I161" s="556"/>
      <c r="J161" s="441">
        <f>SUM(J162:J172)</f>
        <v>22648.27</v>
      </c>
      <c r="L161" s="328"/>
      <c r="M161" s="331"/>
      <c r="N161" s="178" t="str">
        <f t="shared" si="141"/>
        <v/>
      </c>
      <c r="O161" s="182"/>
      <c r="P161" s="181"/>
      <c r="Q161" s="183"/>
      <c r="R161" s="183"/>
      <c r="S161" s="184"/>
      <c r="T161" s="178"/>
      <c r="U161" s="185"/>
      <c r="V161" s="185"/>
      <c r="W161" s="185"/>
      <c r="X161" s="178"/>
      <c r="Y161" s="184"/>
      <c r="Z161" s="184"/>
      <c r="AA161" s="185"/>
    </row>
    <row r="162" spans="1:27" ht="24.75" x14ac:dyDescent="0.25">
      <c r="A162" s="71" t="s">
        <v>344</v>
      </c>
      <c r="B162" s="75">
        <v>103332</v>
      </c>
      <c r="C162" s="75" t="s">
        <v>91</v>
      </c>
      <c r="D162" s="71" t="s">
        <v>351</v>
      </c>
      <c r="E162" s="75" t="s">
        <v>194</v>
      </c>
      <c r="F162" s="70">
        <v>5.85</v>
      </c>
      <c r="G162" s="385">
        <f t="shared" si="119"/>
        <v>107.68</v>
      </c>
      <c r="H162" s="70">
        <f t="shared" ref="H162:H172" si="156">$J$2*100</f>
        <v>24.52</v>
      </c>
      <c r="I162" s="385">
        <f t="shared" ref="I162:I172" si="157">ROUND(G162*(1+H162/100),2)</f>
        <v>134.08000000000001</v>
      </c>
      <c r="J162" s="385">
        <f t="shared" ref="J162:J172" si="158">ROUND(I162*F162,2)</f>
        <v>784.37</v>
      </c>
      <c r="L162" s="328"/>
      <c r="M162" s="331">
        <f t="shared" si="153"/>
        <v>629.92999999999995</v>
      </c>
      <c r="N162" s="178" t="str">
        <f t="shared" si="141"/>
        <v/>
      </c>
      <c r="O162" s="182">
        <f t="shared" si="146"/>
        <v>103332</v>
      </c>
      <c r="P162" s="181" t="b">
        <f t="shared" si="147"/>
        <v>0</v>
      </c>
      <c r="Q162" s="183" t="str">
        <f t="shared" si="148"/>
        <v>1</v>
      </c>
      <c r="R162" s="183"/>
      <c r="S162" s="184" t="str">
        <f t="shared" si="149"/>
        <v>SINAPI</v>
      </c>
      <c r="T162" s="178"/>
      <c r="U162" s="185">
        <f t="shared" si="150"/>
        <v>0</v>
      </c>
      <c r="V162" s="185">
        <f t="shared" si="151"/>
        <v>107.68</v>
      </c>
      <c r="W162" s="185">
        <f t="shared" si="152"/>
        <v>0</v>
      </c>
      <c r="X162" s="178"/>
      <c r="Y162" s="184" t="e">
        <f>IF(Q162="P",(VLOOKUP(O162,'SICRO-P'!$A$3:$G$118,6,FALSE)),VLOOKUP(O162,SICRO!$A$4:$E$6354,5,FALSE))</f>
        <v>#N/A</v>
      </c>
      <c r="Z162" s="184">
        <f>IF(Q162="I",(VLOOKUP(O162,'SINAPI-I'!$A$1:$E$4949,5,FALSE)),VLOOKUP(O162,SINAPI!$G$7:$K$7524,5,FALSE))</f>
        <v>107.68</v>
      </c>
      <c r="AA162" s="185" t="e">
        <f>IF(Q162="I",IF(R162="MO",(ROUND(VLOOKUP(O162,'DER-ES-I'!$A$7:$F$1547,5,FALSE)*((1+$R$3)),2)),VLOOKUP(O162,'DER-ES-I'!$A$7:$F$1547,5,FALSE)),VLOOKUP(O162,'DER-ES'!$A$15:$H$1393,7,FALSE))</f>
        <v>#N/A</v>
      </c>
    </row>
    <row r="163" spans="1:27" ht="24.75" x14ac:dyDescent="0.25">
      <c r="A163" s="71" t="s">
        <v>346</v>
      </c>
      <c r="B163" s="75">
        <v>87904</v>
      </c>
      <c r="C163" s="75" t="s">
        <v>91</v>
      </c>
      <c r="D163" s="71" t="s">
        <v>293</v>
      </c>
      <c r="E163" s="75" t="s">
        <v>194</v>
      </c>
      <c r="F163" s="70">
        <v>13.65</v>
      </c>
      <c r="G163" s="385">
        <f t="shared" ref="G163" si="159">IF(S163="SINAPI",V163,IF(S163="DER-ES",W163,U163))</f>
        <v>8.1999999999999993</v>
      </c>
      <c r="H163" s="70">
        <f t="shared" si="156"/>
        <v>24.52</v>
      </c>
      <c r="I163" s="385">
        <f>ROUND(G163*(1+H163/100),2)</f>
        <v>10.210000000000001</v>
      </c>
      <c r="J163" s="385">
        <f>ROUND(I163*F163,2)</f>
        <v>139.37</v>
      </c>
      <c r="L163" s="328"/>
      <c r="M163" s="331">
        <f>ROUND(G163*F163,2)</f>
        <v>111.93</v>
      </c>
      <c r="N163" s="178" t="str">
        <f>IF(G163=(U163+V163+W163),"","VERIFICAR")</f>
        <v/>
      </c>
      <c r="O163" s="182">
        <f>IF(AND(P163=TRUE,Q163="I"),VALUE(RIGHT(B163,LEN(B163)-1)),B163)</f>
        <v>87904</v>
      </c>
      <c r="P163" s="181" t="b">
        <f>ISTEXT(B163)</f>
        <v>0</v>
      </c>
      <c r="Q163" s="183" t="str">
        <f>LEFT(B163,1)</f>
        <v>8</v>
      </c>
      <c r="R163" s="183"/>
      <c r="S163" s="184" t="str">
        <f>C163</f>
        <v>SINAPI</v>
      </c>
      <c r="T163" s="178"/>
      <c r="U163" s="185">
        <f t="shared" ref="U163:W164" si="160">IFERROR(Y163,0)</f>
        <v>0</v>
      </c>
      <c r="V163" s="185">
        <f t="shared" si="160"/>
        <v>8.1999999999999993</v>
      </c>
      <c r="W163" s="185">
        <f t="shared" si="160"/>
        <v>0</v>
      </c>
      <c r="X163" s="178"/>
      <c r="Y163" s="184" t="e">
        <f>IF(Q163="P",(VLOOKUP(O163,'SICRO-P'!$A$3:$G$118,6,FALSE)),VLOOKUP(O163,SICRO!$A$4:$E$6354,5,FALSE))</f>
        <v>#N/A</v>
      </c>
      <c r="Z163" s="184">
        <f>IF(Q163="I",(VLOOKUP(O163,'SINAPI-I'!$A$1:$E$4949,5,FALSE)),VLOOKUP(O163,SINAPI!$G$7:$K$7524,5,FALSE))</f>
        <v>8.1999999999999993</v>
      </c>
      <c r="AA163" s="185" t="e">
        <f>IF(Q163="I",IF(R163="MO",(ROUND(VLOOKUP(O163,'DER-ES-I'!$A$7:$F$1547,5,FALSE)*((1+$R$3)),2)),VLOOKUP(O163,'DER-ES-I'!$A$7:$F$1547,5,FALSE)),VLOOKUP(O163,'DER-ES'!$A$15:$H$1393,7,FALSE))</f>
        <v>#N/A</v>
      </c>
    </row>
    <row r="164" spans="1:27" ht="33" x14ac:dyDescent="0.25">
      <c r="A164" s="71" t="s">
        <v>38227</v>
      </c>
      <c r="B164" s="75">
        <v>89173</v>
      </c>
      <c r="C164" s="75" t="s">
        <v>91</v>
      </c>
      <c r="D164" s="71" t="s">
        <v>322</v>
      </c>
      <c r="E164" s="75" t="s">
        <v>194</v>
      </c>
      <c r="F164" s="70">
        <v>13.65</v>
      </c>
      <c r="G164" s="385">
        <f>IF(S164="SINAPI",V164,IF(S164="DER-ES",W164,U164))</f>
        <v>36.74</v>
      </c>
      <c r="H164" s="70">
        <f t="shared" si="156"/>
        <v>24.52</v>
      </c>
      <c r="I164" s="385">
        <f>ROUND(G164*(1+H164/100),2)</f>
        <v>45.75</v>
      </c>
      <c r="J164" s="385">
        <f>ROUND(I164*F164,2)</f>
        <v>624.49</v>
      </c>
      <c r="L164" s="328"/>
      <c r="M164" s="331">
        <f>ROUND(G164*F164,2)</f>
        <v>501.5</v>
      </c>
      <c r="N164" s="178" t="str">
        <f>IF(G164=(U164+V164+W164),"","VERIFICAR")</f>
        <v/>
      </c>
      <c r="O164" s="182">
        <f>IF(AND(P164=TRUE,Q164="I"),VALUE(RIGHT(B164,LEN(B164)-1)),B164)</f>
        <v>89173</v>
      </c>
      <c r="P164" s="181" t="b">
        <f>ISTEXT(B164)</f>
        <v>0</v>
      </c>
      <c r="Q164" s="183" t="str">
        <f>LEFT(B164,1)</f>
        <v>8</v>
      </c>
      <c r="R164" s="183"/>
      <c r="S164" s="184" t="str">
        <f>C164</f>
        <v>SINAPI</v>
      </c>
      <c r="T164" s="178"/>
      <c r="U164" s="185">
        <f t="shared" si="160"/>
        <v>0</v>
      </c>
      <c r="V164" s="185">
        <f t="shared" si="160"/>
        <v>36.74</v>
      </c>
      <c r="W164" s="185">
        <f t="shared" si="160"/>
        <v>0</v>
      </c>
      <c r="X164" s="178"/>
      <c r="Y164" s="184" t="e">
        <f>IF(Q164="P",(VLOOKUP(O164,'SICRO-P'!$A$3:$G$118,6,FALSE)),VLOOKUP(O164,SICRO!$A$4:$E$6354,5,FALSE))</f>
        <v>#N/A</v>
      </c>
      <c r="Z164" s="184">
        <f>IF(Q164="I",(VLOOKUP(O164,'SINAPI-I'!$A$1:$E$4949,5,FALSE)),VLOOKUP(O164,SINAPI!$G$7:$K$7524,5,FALSE))</f>
        <v>36.74</v>
      </c>
      <c r="AA164" s="185" t="e">
        <f>IF(Q164="I",IF(R164="MO",(ROUND(VLOOKUP(O164,'DER-ES-I'!$A$7:$F$1547,5,FALSE)*((1+$R$3)),2)),VLOOKUP(O164,'DER-ES-I'!$A$7:$F$1547,5,FALSE)),VLOOKUP(O164,'DER-ES'!$A$15:$H$1393,7,FALSE))</f>
        <v>#N/A</v>
      </c>
    </row>
    <row r="165" spans="1:27" ht="33" x14ac:dyDescent="0.25">
      <c r="A165" s="71" t="s">
        <v>38228</v>
      </c>
      <c r="B165" s="75">
        <v>89170</v>
      </c>
      <c r="C165" s="75" t="s">
        <v>91</v>
      </c>
      <c r="D165" s="71" t="s">
        <v>297</v>
      </c>
      <c r="E165" s="75" t="s">
        <v>194</v>
      </c>
      <c r="F165" s="70">
        <v>13.65</v>
      </c>
      <c r="G165" s="385">
        <f t="shared" si="119"/>
        <v>66.42</v>
      </c>
      <c r="H165" s="70">
        <f t="shared" si="156"/>
        <v>24.52</v>
      </c>
      <c r="I165" s="385">
        <f t="shared" si="157"/>
        <v>82.71</v>
      </c>
      <c r="J165" s="385">
        <f t="shared" si="158"/>
        <v>1128.99</v>
      </c>
      <c r="L165" s="328"/>
      <c r="M165" s="331">
        <f t="shared" si="153"/>
        <v>906.63</v>
      </c>
      <c r="N165" s="178" t="str">
        <f t="shared" si="141"/>
        <v/>
      </c>
      <c r="O165" s="182">
        <f t="shared" si="146"/>
        <v>89170</v>
      </c>
      <c r="P165" s="181" t="b">
        <f t="shared" si="147"/>
        <v>0</v>
      </c>
      <c r="Q165" s="183" t="str">
        <f t="shared" si="148"/>
        <v>8</v>
      </c>
      <c r="R165" s="183"/>
      <c r="S165" s="184" t="str">
        <f t="shared" si="149"/>
        <v>SINAPI</v>
      </c>
      <c r="T165" s="178"/>
      <c r="U165" s="185">
        <f t="shared" si="150"/>
        <v>0</v>
      </c>
      <c r="V165" s="185">
        <f t="shared" si="151"/>
        <v>66.42</v>
      </c>
      <c r="W165" s="185">
        <f t="shared" si="152"/>
        <v>0</v>
      </c>
      <c r="X165" s="178"/>
      <c r="Y165" s="184" t="e">
        <f>IF(Q165="P",(VLOOKUP(O165,'SICRO-P'!$A$3:$G$118,6,FALSE)),VLOOKUP(O165,SICRO!$A$4:$E$6354,5,FALSE))</f>
        <v>#N/A</v>
      </c>
      <c r="Z165" s="184">
        <f>IF(Q165="I",(VLOOKUP(O165,'SINAPI-I'!$A$1:$E$4949,5,FALSE)),VLOOKUP(O165,SINAPI!$G$7:$K$7524,5,FALSE))</f>
        <v>66.42</v>
      </c>
      <c r="AA165" s="185" t="e">
        <f>IF(Q165="I",IF(R165="MO",(ROUND(VLOOKUP(O165,'DER-ES-I'!$A$7:$F$1547,5,FALSE)*((1+$R$3)),2)),VLOOKUP(O165,'DER-ES-I'!$A$7:$F$1547,5,FALSE)),VLOOKUP(O165,'DER-ES'!$A$15:$H$1393,7,FALSE))</f>
        <v>#N/A</v>
      </c>
    </row>
    <row r="166" spans="1:27" ht="33" x14ac:dyDescent="0.25">
      <c r="A166" s="71" t="s">
        <v>38229</v>
      </c>
      <c r="B166" s="75">
        <v>94779</v>
      </c>
      <c r="C166" s="75" t="s">
        <v>91</v>
      </c>
      <c r="D166" s="71" t="s">
        <v>321</v>
      </c>
      <c r="E166" s="75" t="s">
        <v>194</v>
      </c>
      <c r="F166" s="70">
        <v>10.5</v>
      </c>
      <c r="G166" s="385">
        <f>IF(S166="SINAPI",V166,IF(S166="DER-ES",W166,U166))</f>
        <v>38.840000000000003</v>
      </c>
      <c r="H166" s="70">
        <f t="shared" si="156"/>
        <v>24.52</v>
      </c>
      <c r="I166" s="385">
        <f>ROUND(G166*(1+H166/100),2)</f>
        <v>48.36</v>
      </c>
      <c r="J166" s="385">
        <f>ROUND(I166*F166,2)</f>
        <v>507.78</v>
      </c>
      <c r="L166" s="328"/>
      <c r="M166" s="331">
        <f>ROUND(G166*F166,2)</f>
        <v>407.82</v>
      </c>
      <c r="N166" s="178" t="str">
        <f>IF(G166=(U166+V166+W166),"","VERIFICAR")</f>
        <v/>
      </c>
      <c r="O166" s="182">
        <f>IF(AND(P166=TRUE,Q166="I"),VALUE(RIGHT(B166,LEN(B166)-1)),B166)</f>
        <v>94779</v>
      </c>
      <c r="P166" s="181" t="b">
        <f>ISTEXT(B166)</f>
        <v>0</v>
      </c>
      <c r="Q166" s="183" t="str">
        <f>LEFT(B166,1)</f>
        <v>9</v>
      </c>
      <c r="R166" s="183"/>
      <c r="S166" s="184" t="str">
        <f>C166</f>
        <v>SINAPI</v>
      </c>
      <c r="T166" s="178"/>
      <c r="U166" s="185">
        <f>IFERROR(Y166,0)</f>
        <v>0</v>
      </c>
      <c r="V166" s="185">
        <f>IFERROR(Z166,0)</f>
        <v>38.840000000000003</v>
      </c>
      <c r="W166" s="185">
        <f>IFERROR(AA166,0)</f>
        <v>0</v>
      </c>
      <c r="X166" s="178"/>
      <c r="Y166" s="184" t="e">
        <f>IF(Q166="P",(VLOOKUP(O166,'SICRO-P'!$A$3:$G$118,6,FALSE)),VLOOKUP(O166,SICRO!$A$4:$E$6354,5,FALSE))</f>
        <v>#N/A</v>
      </c>
      <c r="Z166" s="184">
        <f>IF(Q166="I",(VLOOKUP(O166,'SINAPI-I'!$A$1:$E$4949,5,FALSE)),VLOOKUP(O166,SINAPI!$G$7:$K$7524,5,FALSE))</f>
        <v>38.840000000000003</v>
      </c>
      <c r="AA166" s="185" t="e">
        <f>IF(Q166="I",IF(R166="MO",(ROUND(VLOOKUP(O166,'DER-ES-I'!$A$7:$F$1547,5,FALSE)*((1+$R$3)),2)),VLOOKUP(O166,'DER-ES-I'!$A$7:$F$1547,5,FALSE)),VLOOKUP(O166,'DER-ES'!$A$15:$H$1393,7,FALSE))</f>
        <v>#N/A</v>
      </c>
    </row>
    <row r="167" spans="1:27" ht="16.5" x14ac:dyDescent="0.25">
      <c r="A167" s="71" t="s">
        <v>38230</v>
      </c>
      <c r="B167" s="75">
        <v>98546</v>
      </c>
      <c r="C167" s="75" t="s">
        <v>91</v>
      </c>
      <c r="D167" s="71" t="s">
        <v>354</v>
      </c>
      <c r="E167" s="75" t="s">
        <v>194</v>
      </c>
      <c r="F167" s="70">
        <v>18.3</v>
      </c>
      <c r="G167" s="385">
        <f t="shared" si="119"/>
        <v>131.68</v>
      </c>
      <c r="H167" s="70">
        <f t="shared" si="156"/>
        <v>24.52</v>
      </c>
      <c r="I167" s="385">
        <f t="shared" si="157"/>
        <v>163.97</v>
      </c>
      <c r="J167" s="385">
        <f t="shared" si="158"/>
        <v>3000.65</v>
      </c>
      <c r="L167" s="328"/>
      <c r="M167" s="331">
        <f t="shared" si="153"/>
        <v>2409.7399999999998</v>
      </c>
      <c r="N167" s="178" t="str">
        <f t="shared" si="141"/>
        <v/>
      </c>
      <c r="O167" s="182">
        <f t="shared" si="146"/>
        <v>98546</v>
      </c>
      <c r="P167" s="181" t="b">
        <f t="shared" si="147"/>
        <v>0</v>
      </c>
      <c r="Q167" s="183" t="str">
        <f t="shared" si="148"/>
        <v>9</v>
      </c>
      <c r="R167" s="183"/>
      <c r="S167" s="184" t="str">
        <f t="shared" si="149"/>
        <v>SINAPI</v>
      </c>
      <c r="T167" s="178"/>
      <c r="U167" s="185">
        <f t="shared" si="150"/>
        <v>0</v>
      </c>
      <c r="V167" s="185">
        <f t="shared" si="151"/>
        <v>131.68</v>
      </c>
      <c r="W167" s="185">
        <f t="shared" si="152"/>
        <v>0</v>
      </c>
      <c r="X167" s="178"/>
      <c r="Y167" s="184" t="e">
        <f>IF(Q167="P",(VLOOKUP(O167,'SICRO-P'!$A$3:$G$118,6,FALSE)),VLOOKUP(O167,SICRO!$A$4:$E$6354,5,FALSE))</f>
        <v>#N/A</v>
      </c>
      <c r="Z167" s="184">
        <f>IF(Q167="I",(VLOOKUP(O167,'SINAPI-I'!$A$1:$E$4949,5,FALSE)),VLOOKUP(O167,SINAPI!$G$7:$K$7524,5,FALSE))</f>
        <v>131.68</v>
      </c>
      <c r="AA167" s="185" t="e">
        <f>IF(Q167="I",IF(R167="MO",(ROUND(VLOOKUP(O167,'DER-ES-I'!$A$7:$F$1547,5,FALSE)*((1+$R$3)),2)),VLOOKUP(O167,'DER-ES-I'!$A$7:$F$1547,5,FALSE)),VLOOKUP(O167,'DER-ES'!$A$15:$H$1393,7,FALSE))</f>
        <v>#N/A</v>
      </c>
    </row>
    <row r="168" spans="1:27" ht="24.75" x14ac:dyDescent="0.25">
      <c r="A168" s="71" t="s">
        <v>38231</v>
      </c>
      <c r="B168" s="75">
        <v>87755</v>
      </c>
      <c r="C168" s="75" t="s">
        <v>91</v>
      </c>
      <c r="D168" s="71" t="s">
        <v>356</v>
      </c>
      <c r="E168" s="75" t="s">
        <v>194</v>
      </c>
      <c r="F168" s="70">
        <v>18.3</v>
      </c>
      <c r="G168" s="385">
        <f t="shared" si="119"/>
        <v>46.63</v>
      </c>
      <c r="H168" s="70">
        <f t="shared" si="156"/>
        <v>24.52</v>
      </c>
      <c r="I168" s="385">
        <f t="shared" si="157"/>
        <v>58.06</v>
      </c>
      <c r="J168" s="385">
        <f t="shared" si="158"/>
        <v>1062.5</v>
      </c>
      <c r="L168" s="328"/>
      <c r="M168" s="331">
        <f t="shared" si="153"/>
        <v>853.33</v>
      </c>
      <c r="N168" s="178" t="str">
        <f t="shared" si="141"/>
        <v/>
      </c>
      <c r="O168" s="182">
        <f t="shared" si="146"/>
        <v>87755</v>
      </c>
      <c r="P168" s="181" t="b">
        <f t="shared" si="147"/>
        <v>0</v>
      </c>
      <c r="Q168" s="183" t="str">
        <f t="shared" si="148"/>
        <v>8</v>
      </c>
      <c r="R168" s="183"/>
      <c r="S168" s="184" t="str">
        <f t="shared" si="149"/>
        <v>SINAPI</v>
      </c>
      <c r="T168" s="178"/>
      <c r="U168" s="185">
        <f t="shared" si="150"/>
        <v>0</v>
      </c>
      <c r="V168" s="185">
        <f t="shared" si="151"/>
        <v>46.63</v>
      </c>
      <c r="W168" s="185">
        <f t="shared" si="152"/>
        <v>0</v>
      </c>
      <c r="X168" s="178"/>
      <c r="Y168" s="184" t="e">
        <f>IF(Q168="P",(VLOOKUP(O168,'SICRO-P'!$A$3:$G$118,6,FALSE)),VLOOKUP(O168,SICRO!$A$4:$E$6354,5,FALSE))</f>
        <v>#N/A</v>
      </c>
      <c r="Z168" s="184">
        <f>IF(Q168="I",(VLOOKUP(O168,'SINAPI-I'!$A$1:$E$4949,5,FALSE)),VLOOKUP(O168,SINAPI!$G$7:$K$7524,5,FALSE))</f>
        <v>46.63</v>
      </c>
      <c r="AA168" s="185" t="e">
        <f>IF(Q168="I",IF(R168="MO",(ROUND(VLOOKUP(O168,'DER-ES-I'!$A$7:$F$1547,5,FALSE)*((1+$R$3)),2)),VLOOKUP(O168,'DER-ES-I'!$A$7:$F$1547,5,FALSE)),VLOOKUP(O168,'DER-ES'!$A$15:$H$1393,7,FALSE))</f>
        <v>#N/A</v>
      </c>
    </row>
    <row r="169" spans="1:27" ht="24.75" x14ac:dyDescent="0.25">
      <c r="A169" s="71" t="s">
        <v>38232</v>
      </c>
      <c r="B169" s="75">
        <v>87250</v>
      </c>
      <c r="C169" s="75" t="s">
        <v>91</v>
      </c>
      <c r="D169" s="71" t="s">
        <v>302</v>
      </c>
      <c r="E169" s="75" t="s">
        <v>194</v>
      </c>
      <c r="F169" s="70">
        <v>10.5</v>
      </c>
      <c r="G169" s="385">
        <f>IF(S169="SINAPI",V169,IF(S169="DER-ES",W169,U169))</f>
        <v>66.739999999999995</v>
      </c>
      <c r="H169" s="70">
        <f t="shared" si="156"/>
        <v>24.52</v>
      </c>
      <c r="I169" s="385">
        <f>ROUND(G169*(1+H169/100),2)</f>
        <v>83.1</v>
      </c>
      <c r="J169" s="385">
        <f>ROUND(I169*F169,2)</f>
        <v>872.55</v>
      </c>
      <c r="L169" s="328"/>
      <c r="M169" s="331">
        <f>ROUND(G169*F169,2)</f>
        <v>700.77</v>
      </c>
      <c r="N169" s="178" t="str">
        <f>IF(G169=(U169+V169+W169),"","VERIFICAR")</f>
        <v/>
      </c>
      <c r="O169" s="182">
        <f>IF(AND(P169=TRUE,Q169="I"),VALUE(RIGHT(B169,LEN(B169)-1)),B169)</f>
        <v>87250</v>
      </c>
      <c r="P169" s="181" t="b">
        <f>ISTEXT(B169)</f>
        <v>0</v>
      </c>
      <c r="Q169" s="183" t="str">
        <f>LEFT(B169,1)</f>
        <v>8</v>
      </c>
      <c r="R169" s="183"/>
      <c r="S169" s="184" t="str">
        <f>C169</f>
        <v>SINAPI</v>
      </c>
      <c r="T169" s="178"/>
      <c r="U169" s="185">
        <f t="shared" ref="U169:W170" si="161">IFERROR(Y169,0)</f>
        <v>0</v>
      </c>
      <c r="V169" s="185">
        <f t="shared" si="161"/>
        <v>66.739999999999995</v>
      </c>
      <c r="W169" s="185">
        <f t="shared" si="161"/>
        <v>0</v>
      </c>
      <c r="X169" s="178"/>
      <c r="Y169" s="184" t="e">
        <f>IF(Q169="P",(VLOOKUP(O169,'SICRO-P'!$A$3:$G$118,6,FALSE)),VLOOKUP(O169,SICRO!$A$4:$E$6354,5,FALSE))</f>
        <v>#N/A</v>
      </c>
      <c r="Z169" s="184">
        <f>IF(Q169="I",(VLOOKUP(O169,'SINAPI-I'!$A$1:$E$4949,5,FALSE)),VLOOKUP(O169,SINAPI!$G$7:$K$7524,5,FALSE))</f>
        <v>66.739999999999995</v>
      </c>
      <c r="AA169" s="185" t="e">
        <f>IF(Q169="I",IF(R169="MO",(ROUND(VLOOKUP(O169,'DER-ES-I'!$A$7:$F$1547,5,FALSE)*((1+$R$3)),2)),VLOOKUP(O169,'DER-ES-I'!$A$7:$F$1547,5,FALSE)),VLOOKUP(O169,'DER-ES'!$A$15:$H$1393,7,FALSE))</f>
        <v>#N/A</v>
      </c>
    </row>
    <row r="170" spans="1:27" ht="16.5" x14ac:dyDescent="0.25">
      <c r="A170" s="71" t="s">
        <v>38233</v>
      </c>
      <c r="B170" s="75">
        <v>96467</v>
      </c>
      <c r="C170" s="75" t="s">
        <v>91</v>
      </c>
      <c r="D170" s="71" t="s">
        <v>323</v>
      </c>
      <c r="E170" s="75" t="s">
        <v>182</v>
      </c>
      <c r="F170" s="70">
        <v>13</v>
      </c>
      <c r="G170" s="385">
        <f>IF(S170="SINAPI",V170,IF(S170="DER-ES",W170,U170))</f>
        <v>7.38</v>
      </c>
      <c r="H170" s="70">
        <f t="shared" si="156"/>
        <v>24.52</v>
      </c>
      <c r="I170" s="385">
        <f>ROUND(G170*(1+H170/100),2)</f>
        <v>9.19</v>
      </c>
      <c r="J170" s="385">
        <f>ROUND(I170*F170,2)</f>
        <v>119.47</v>
      </c>
      <c r="L170" s="328"/>
      <c r="M170" s="331">
        <f>ROUND(G170*F170,2)</f>
        <v>95.94</v>
      </c>
      <c r="N170" s="178" t="str">
        <f>IF(G170=(U170+V170+W170),"","VERIFICAR")</f>
        <v/>
      </c>
      <c r="O170" s="182">
        <f>IF(AND(P170=TRUE,Q170="I"),VALUE(RIGHT(B170,LEN(B170)-1)),B170)</f>
        <v>96467</v>
      </c>
      <c r="P170" s="181" t="b">
        <f>ISTEXT(B170)</f>
        <v>0</v>
      </c>
      <c r="Q170" s="183" t="str">
        <f>LEFT(B170,1)</f>
        <v>9</v>
      </c>
      <c r="R170" s="183"/>
      <c r="S170" s="184" t="str">
        <f>C170</f>
        <v>SINAPI</v>
      </c>
      <c r="T170" s="178"/>
      <c r="U170" s="185">
        <f t="shared" si="161"/>
        <v>0</v>
      </c>
      <c r="V170" s="185">
        <f t="shared" si="161"/>
        <v>7.38</v>
      </c>
      <c r="W170" s="185">
        <f t="shared" si="161"/>
        <v>0</v>
      </c>
      <c r="X170" s="178"/>
      <c r="Y170" s="184" t="e">
        <f>IF(Q170="P",(VLOOKUP(O170,'SICRO-P'!$A$3:$G$118,6,FALSE)),VLOOKUP(O170,SICRO!$A$4:$E$6354,5,FALSE))</f>
        <v>#N/A</v>
      </c>
      <c r="Z170" s="184">
        <f>IF(Q170="I",(VLOOKUP(O170,'SINAPI-I'!$A$1:$E$4949,5,FALSE)),VLOOKUP(O170,SINAPI!$G$7:$K$7524,5,FALSE))</f>
        <v>7.38</v>
      </c>
      <c r="AA170" s="185" t="e">
        <f>IF(Q170="I",IF(R170="MO",(ROUND(VLOOKUP(O170,'DER-ES-I'!$A$7:$F$1547,5,FALSE)*((1+$R$3)),2)),VLOOKUP(O170,'DER-ES-I'!$A$7:$F$1547,5,FALSE)),VLOOKUP(O170,'DER-ES'!$A$15:$H$1393,7,FALSE))</f>
        <v>#N/A</v>
      </c>
    </row>
    <row r="171" spans="1:27" ht="24.75" x14ac:dyDescent="0.25">
      <c r="A171" s="71" t="s">
        <v>38234</v>
      </c>
      <c r="B171" s="440">
        <v>90104</v>
      </c>
      <c r="C171" s="75" t="s">
        <v>92</v>
      </c>
      <c r="D171" s="71" t="s">
        <v>358</v>
      </c>
      <c r="E171" s="75" t="s">
        <v>150</v>
      </c>
      <c r="F171" s="70">
        <v>18</v>
      </c>
      <c r="G171" s="385">
        <f t="shared" si="119"/>
        <v>459.03</v>
      </c>
      <c r="H171" s="70">
        <f t="shared" si="156"/>
        <v>24.52</v>
      </c>
      <c r="I171" s="385">
        <f t="shared" si="157"/>
        <v>571.58000000000004</v>
      </c>
      <c r="J171" s="385">
        <f t="shared" si="158"/>
        <v>10288.44</v>
      </c>
      <c r="L171" s="328"/>
      <c r="M171" s="331">
        <f t="shared" si="153"/>
        <v>8262.5400000000009</v>
      </c>
      <c r="N171" s="178" t="str">
        <f t="shared" si="141"/>
        <v/>
      </c>
      <c r="O171" s="182">
        <f t="shared" si="146"/>
        <v>90104</v>
      </c>
      <c r="P171" s="181" t="b">
        <f t="shared" si="147"/>
        <v>0</v>
      </c>
      <c r="Q171" s="183" t="str">
        <f t="shared" si="148"/>
        <v>9</v>
      </c>
      <c r="R171" s="183"/>
      <c r="S171" s="184" t="str">
        <f t="shared" si="149"/>
        <v>DER-ES</v>
      </c>
      <c r="T171" s="178"/>
      <c r="U171" s="185">
        <f t="shared" si="150"/>
        <v>0</v>
      </c>
      <c r="V171" s="185">
        <f t="shared" si="151"/>
        <v>0</v>
      </c>
      <c r="W171" s="185">
        <f t="shared" si="152"/>
        <v>459.03</v>
      </c>
      <c r="X171" s="178"/>
      <c r="Y171" s="184" t="e">
        <f>IF(Q171="P",(VLOOKUP(O171,'SICRO-P'!$A$3:$G$118,6,FALSE)),VLOOKUP(O171,SICRO!$A$4:$E$6354,5,FALSE))</f>
        <v>#N/A</v>
      </c>
      <c r="Z171" s="184" t="e">
        <f>IF(Q171="I",(VLOOKUP(O171,'SINAPI-I'!$A$1:$E$4949,5,FALSE)),VLOOKUP(O171,SINAPI!$G$7:$K$7524,5,FALSE))</f>
        <v>#N/A</v>
      </c>
      <c r="AA171" s="185">
        <f>IF(Q171="I",IF(R171="MO",(ROUND(VLOOKUP(O171,'DER-ES-I'!$A$7:$F$1547,5,FALSE)*((1+$R$3)),2)),VLOOKUP(O171,'DER-ES-I'!$A$7:$F$1547,5,FALSE)),VLOOKUP(O171,'DER-ES'!$A$15:$H$1393,7,FALSE))</f>
        <v>459.03</v>
      </c>
    </row>
    <row r="172" spans="1:27" ht="16.5" x14ac:dyDescent="0.25">
      <c r="A172" s="71" t="s">
        <v>38235</v>
      </c>
      <c r="B172" s="440">
        <v>90211</v>
      </c>
      <c r="C172" s="75" t="s">
        <v>92</v>
      </c>
      <c r="D172" s="71" t="s">
        <v>360</v>
      </c>
      <c r="E172" s="75" t="s">
        <v>150</v>
      </c>
      <c r="F172" s="70">
        <v>18</v>
      </c>
      <c r="G172" s="385">
        <f t="shared" si="119"/>
        <v>183.8</v>
      </c>
      <c r="H172" s="70">
        <f t="shared" si="156"/>
        <v>24.52</v>
      </c>
      <c r="I172" s="385">
        <f t="shared" si="157"/>
        <v>228.87</v>
      </c>
      <c r="J172" s="385">
        <f t="shared" si="158"/>
        <v>4119.66</v>
      </c>
      <c r="L172" s="328"/>
      <c r="M172" s="331">
        <f t="shared" si="153"/>
        <v>3308.4</v>
      </c>
      <c r="N172" s="178" t="str">
        <f t="shared" si="141"/>
        <v/>
      </c>
      <c r="O172" s="182">
        <f t="shared" si="146"/>
        <v>90211</v>
      </c>
      <c r="P172" s="181" t="b">
        <f t="shared" si="147"/>
        <v>0</v>
      </c>
      <c r="Q172" s="183" t="str">
        <f t="shared" si="148"/>
        <v>9</v>
      </c>
      <c r="R172" s="183"/>
      <c r="S172" s="184" t="str">
        <f t="shared" si="149"/>
        <v>DER-ES</v>
      </c>
      <c r="T172" s="178"/>
      <c r="U172" s="185">
        <f t="shared" si="150"/>
        <v>0</v>
      </c>
      <c r="V172" s="185">
        <f t="shared" si="151"/>
        <v>0</v>
      </c>
      <c r="W172" s="185">
        <f t="shared" si="152"/>
        <v>183.8</v>
      </c>
      <c r="X172" s="178"/>
      <c r="Y172" s="184" t="e">
        <f>IF(Q172="P",(VLOOKUP(O172,'SICRO-P'!$A$3:$G$118,6,FALSE)),VLOOKUP(O172,SICRO!$A$4:$E$6354,5,FALSE))</f>
        <v>#N/A</v>
      </c>
      <c r="Z172" s="184" t="e">
        <f>IF(Q172="I",(VLOOKUP(O172,'SINAPI-I'!$A$1:$E$4949,5,FALSE)),VLOOKUP(O172,SINAPI!$G$7:$K$7524,5,FALSE))</f>
        <v>#N/A</v>
      </c>
      <c r="AA172" s="185">
        <f>IF(Q172="I",IF(R172="MO",(ROUND(VLOOKUP(O172,'DER-ES-I'!$A$7:$F$1547,5,FALSE)*((1+$R$3)),2)),VLOOKUP(O172,'DER-ES-I'!$A$7:$F$1547,5,FALSE)),VLOOKUP(O172,'DER-ES'!$A$15:$H$1393,7,FALSE))</f>
        <v>183.8</v>
      </c>
    </row>
    <row r="173" spans="1:27" ht="15.75" customHeight="1" x14ac:dyDescent="0.25">
      <c r="A173" s="88" t="s">
        <v>348</v>
      </c>
      <c r="B173" s="556" t="s">
        <v>38292</v>
      </c>
      <c r="C173" s="556"/>
      <c r="D173" s="556"/>
      <c r="E173" s="556"/>
      <c r="F173" s="556"/>
      <c r="G173" s="556"/>
      <c r="H173" s="556"/>
      <c r="I173" s="556"/>
      <c r="J173" s="441">
        <f>SUM(J174:J185)</f>
        <v>19701.759999999998</v>
      </c>
      <c r="L173" s="328"/>
      <c r="M173" s="331"/>
      <c r="N173" s="178" t="str">
        <f t="shared" ref="N173:N198" si="162">IF(G173=(U173+V173+W173),"","VERIFICAR")</f>
        <v/>
      </c>
      <c r="O173" s="182"/>
      <c r="P173" s="181"/>
      <c r="Q173" s="183"/>
      <c r="R173" s="183"/>
      <c r="S173" s="184"/>
      <c r="T173" s="178"/>
      <c r="U173" s="185"/>
      <c r="V173" s="185"/>
      <c r="W173" s="185"/>
      <c r="X173" s="178"/>
      <c r="Y173" s="184"/>
      <c r="Z173" s="184"/>
      <c r="AA173" s="185"/>
    </row>
    <row r="174" spans="1:27" ht="16.5" x14ac:dyDescent="0.25">
      <c r="A174" s="71" t="s">
        <v>350</v>
      </c>
      <c r="B174" s="75">
        <v>89470</v>
      </c>
      <c r="C174" s="75" t="s">
        <v>91</v>
      </c>
      <c r="D174" s="71" t="s">
        <v>263</v>
      </c>
      <c r="E174" s="75" t="s">
        <v>194</v>
      </c>
      <c r="F174" s="70">
        <v>29.2</v>
      </c>
      <c r="G174" s="385">
        <f t="shared" ref="G174:G183" si="163">IF(S174="SINAPI",V174,IF(S174="DER-ES",W174,U174))</f>
        <v>92.19</v>
      </c>
      <c r="H174" s="70">
        <f t="shared" ref="H174:H185" si="164">$J$2*100</f>
        <v>24.52</v>
      </c>
      <c r="I174" s="385">
        <f t="shared" ref="I174:I183" si="165">ROUND(G174*(1+H174/100),2)</f>
        <v>114.79</v>
      </c>
      <c r="J174" s="385">
        <f t="shared" ref="J174:J183" si="166">ROUND(I174*F174,2)</f>
        <v>3351.87</v>
      </c>
      <c r="L174" s="328"/>
      <c r="M174" s="331">
        <f t="shared" ref="M174:M185" si="167">ROUND(G174*F174,2)</f>
        <v>2691.95</v>
      </c>
      <c r="N174" s="178" t="str">
        <f t="shared" si="162"/>
        <v/>
      </c>
      <c r="O174" s="182">
        <f t="shared" ref="O174:O185" si="168">IF(AND(P174=TRUE,Q174="I"),VALUE(RIGHT(B174,LEN(B174)-1)),B174)</f>
        <v>89470</v>
      </c>
      <c r="P174" s="181" t="b">
        <f t="shared" ref="P174:P185" si="169">ISTEXT(B174)</f>
        <v>0</v>
      </c>
      <c r="Q174" s="183" t="str">
        <f t="shared" ref="Q174:Q185" si="170">LEFT(B174,1)</f>
        <v>8</v>
      </c>
      <c r="R174" s="183"/>
      <c r="S174" s="184" t="str">
        <f t="shared" ref="S174:S185" si="171">C174</f>
        <v>SINAPI</v>
      </c>
      <c r="T174" s="178"/>
      <c r="U174" s="185">
        <f t="shared" ref="U174:U183" si="172">IFERROR(Y174,0)</f>
        <v>0</v>
      </c>
      <c r="V174" s="185">
        <f t="shared" ref="V174:V183" si="173">IFERROR(Z174,0)</f>
        <v>92.19</v>
      </c>
      <c r="W174" s="185">
        <f t="shared" ref="W174:W183" si="174">IFERROR(AA174,0)</f>
        <v>0</v>
      </c>
      <c r="X174" s="178"/>
      <c r="Y174" s="184" t="e">
        <f>IF(Q174="P",(VLOOKUP(O174,'SICRO-P'!$A$3:$G$118,6,FALSE)),VLOOKUP(O174,SICRO!$A$4:$E$6354,5,FALSE))</f>
        <v>#N/A</v>
      </c>
      <c r="Z174" s="184">
        <f>IF(Q174="I",(VLOOKUP(O174,'SINAPI-I'!$A$1:$E$4949,5,FALSE)),VLOOKUP(O174,SINAPI!$G$7:$K$7524,5,FALSE))</f>
        <v>92.19</v>
      </c>
      <c r="AA174" s="185" t="e">
        <f>IF(Q174="I",IF(R174="MO",(ROUND(VLOOKUP(O174,'DER-ES-I'!$A$7:$F$1547,5,FALSE)*((1+$R$3)),2)),VLOOKUP(O174,'DER-ES-I'!$A$7:$F$1547,5,FALSE)),VLOOKUP(O174,'DER-ES'!$A$15:$H$1393,7,FALSE))</f>
        <v>#N/A</v>
      </c>
    </row>
    <row r="175" spans="1:27" ht="24.75" x14ac:dyDescent="0.25">
      <c r="A175" s="71" t="s">
        <v>352</v>
      </c>
      <c r="B175" s="75">
        <v>87904</v>
      </c>
      <c r="C175" s="75" t="s">
        <v>91</v>
      </c>
      <c r="D175" s="71" t="s">
        <v>293</v>
      </c>
      <c r="E175" s="75" t="s">
        <v>194</v>
      </c>
      <c r="F175" s="70">
        <v>58.4</v>
      </c>
      <c r="G175" s="385">
        <f>IF(S175="SINAPI",V175,IF(S175="DER-ES",W175,U175))</f>
        <v>8.1999999999999993</v>
      </c>
      <c r="H175" s="70">
        <f t="shared" si="164"/>
        <v>24.52</v>
      </c>
      <c r="I175" s="385">
        <f>ROUND(G175*(1+H175/100),2)</f>
        <v>10.210000000000001</v>
      </c>
      <c r="J175" s="385">
        <f>ROUND(I175*F175,2)</f>
        <v>596.26</v>
      </c>
      <c r="L175" s="328"/>
      <c r="M175" s="331">
        <f t="shared" si="167"/>
        <v>478.88</v>
      </c>
      <c r="N175" s="178" t="str">
        <f t="shared" si="162"/>
        <v/>
      </c>
      <c r="O175" s="182">
        <f t="shared" si="168"/>
        <v>87904</v>
      </c>
      <c r="P175" s="181" t="b">
        <f t="shared" si="169"/>
        <v>0</v>
      </c>
      <c r="Q175" s="183" t="str">
        <f t="shared" si="170"/>
        <v>8</v>
      </c>
      <c r="R175" s="183"/>
      <c r="S175" s="184" t="str">
        <f t="shared" si="171"/>
        <v>SINAPI</v>
      </c>
      <c r="T175" s="178"/>
      <c r="U175" s="185">
        <f t="shared" si="172"/>
        <v>0</v>
      </c>
      <c r="V175" s="185">
        <f t="shared" si="173"/>
        <v>8.1999999999999993</v>
      </c>
      <c r="W175" s="185">
        <f t="shared" si="174"/>
        <v>0</v>
      </c>
      <c r="X175" s="178"/>
      <c r="Y175" s="184" t="e">
        <f>IF(Q175="P",(VLOOKUP(O175,'SICRO-P'!$A$3:$G$118,6,FALSE)),VLOOKUP(O175,SICRO!$A$4:$E$6354,5,FALSE))</f>
        <v>#N/A</v>
      </c>
      <c r="Z175" s="184">
        <f>IF(Q175="I",(VLOOKUP(O175,'SINAPI-I'!$A$1:$E$4949,5,FALSE)),VLOOKUP(O175,SINAPI!$G$7:$K$7524,5,FALSE))</f>
        <v>8.1999999999999993</v>
      </c>
      <c r="AA175" s="185" t="e">
        <f>IF(Q175="I",IF(R175="MO",(ROUND(VLOOKUP(O175,'DER-ES-I'!$A$7:$F$1547,5,FALSE)*((1+$R$3)),2)),VLOOKUP(O175,'DER-ES-I'!$A$7:$F$1547,5,FALSE)),VLOOKUP(O175,'DER-ES'!$A$15:$H$1393,7,FALSE))</f>
        <v>#N/A</v>
      </c>
    </row>
    <row r="176" spans="1:27" ht="16.5" x14ac:dyDescent="0.25">
      <c r="A176" s="71" t="s">
        <v>353</v>
      </c>
      <c r="B176" s="75">
        <v>120302</v>
      </c>
      <c r="C176" s="75" t="s">
        <v>92</v>
      </c>
      <c r="D176" s="71" t="s">
        <v>291</v>
      </c>
      <c r="E176" s="75" t="s">
        <v>150</v>
      </c>
      <c r="F176" s="70">
        <v>58.4</v>
      </c>
      <c r="G176" s="385">
        <f>IF(S176="SINAPI",V176,IF(S176="DER-ES",W176,U176))</f>
        <v>23.67</v>
      </c>
      <c r="H176" s="70">
        <f t="shared" si="164"/>
        <v>24.52</v>
      </c>
      <c r="I176" s="385">
        <f>ROUND(G176*(1+H176/100),2)</f>
        <v>29.47</v>
      </c>
      <c r="J176" s="385">
        <f>ROUND(I176*F176,2)</f>
        <v>1721.05</v>
      </c>
      <c r="L176" s="328"/>
      <c r="M176" s="331">
        <f t="shared" si="167"/>
        <v>1382.33</v>
      </c>
      <c r="N176" s="178" t="str">
        <f t="shared" si="162"/>
        <v/>
      </c>
      <c r="O176" s="182">
        <f t="shared" si="168"/>
        <v>120302</v>
      </c>
      <c r="P176" s="181" t="b">
        <f t="shared" si="169"/>
        <v>0</v>
      </c>
      <c r="Q176" s="183" t="str">
        <f t="shared" si="170"/>
        <v>1</v>
      </c>
      <c r="R176" s="183"/>
      <c r="S176" s="184" t="str">
        <f t="shared" si="171"/>
        <v>DER-ES</v>
      </c>
      <c r="T176" s="178"/>
      <c r="U176" s="185">
        <f t="shared" si="172"/>
        <v>0</v>
      </c>
      <c r="V176" s="185">
        <f t="shared" si="173"/>
        <v>0</v>
      </c>
      <c r="W176" s="185">
        <f t="shared" si="174"/>
        <v>23.67</v>
      </c>
      <c r="X176" s="178"/>
      <c r="Y176" s="184" t="e">
        <f>IF(Q176="P",(VLOOKUP(O176,'SICRO-P'!$A$3:$G$118,6,FALSE)),VLOOKUP(O176,SICRO!$A$4:$E$6354,5,FALSE))</f>
        <v>#N/A</v>
      </c>
      <c r="Z176" s="184" t="e">
        <f>IF(Q176="I",(VLOOKUP(O176,'SINAPI-I'!$A$1:$E$4949,5,FALSE)),VLOOKUP(O176,SINAPI!$G$7:$K$7524,5,FALSE))</f>
        <v>#N/A</v>
      </c>
      <c r="AA176" s="185">
        <f>IF(Q176="I",IF(R176="MO",(ROUND(VLOOKUP(O176,'DER-ES-I'!$A$7:$F$1547,5,FALSE)*((1+$R$3)),2)),VLOOKUP(O176,'DER-ES-I'!$A$7:$F$1547,5,FALSE)),VLOOKUP(O176,'DER-ES'!$A$15:$H$1393,7,FALSE))</f>
        <v>23.67</v>
      </c>
    </row>
    <row r="177" spans="1:27" ht="16.5" x14ac:dyDescent="0.25">
      <c r="A177" s="71" t="s">
        <v>129</v>
      </c>
      <c r="B177" s="75">
        <v>88489</v>
      </c>
      <c r="C177" s="75" t="s">
        <v>91</v>
      </c>
      <c r="D177" s="71" t="s">
        <v>285</v>
      </c>
      <c r="E177" s="75" t="s">
        <v>194</v>
      </c>
      <c r="F177" s="70">
        <v>58.4</v>
      </c>
      <c r="G177" s="385">
        <f>IF(S177="SINAPI",V177,IF(S177="DER-ES",W177,U177))</f>
        <v>13.09</v>
      </c>
      <c r="H177" s="70">
        <f t="shared" si="164"/>
        <v>24.52</v>
      </c>
      <c r="I177" s="385">
        <f>ROUND(G177*(1+H177/100),2)</f>
        <v>16.3</v>
      </c>
      <c r="J177" s="385">
        <f>ROUND(I177*F177,2)</f>
        <v>951.92</v>
      </c>
      <c r="L177" s="328"/>
      <c r="M177" s="331">
        <f t="shared" si="167"/>
        <v>764.46</v>
      </c>
      <c r="N177" s="178" t="str">
        <f t="shared" si="162"/>
        <v/>
      </c>
      <c r="O177" s="182">
        <f t="shared" si="168"/>
        <v>88489</v>
      </c>
      <c r="P177" s="181" t="b">
        <f t="shared" si="169"/>
        <v>0</v>
      </c>
      <c r="Q177" s="183" t="str">
        <f t="shared" si="170"/>
        <v>8</v>
      </c>
      <c r="R177" s="183"/>
      <c r="S177" s="184" t="str">
        <f t="shared" si="171"/>
        <v>SINAPI</v>
      </c>
      <c r="T177" s="178"/>
      <c r="U177" s="185">
        <f t="shared" si="172"/>
        <v>0</v>
      </c>
      <c r="V177" s="185">
        <f t="shared" si="173"/>
        <v>13.09</v>
      </c>
      <c r="W177" s="185">
        <f t="shared" si="174"/>
        <v>0</v>
      </c>
      <c r="X177" s="178"/>
      <c r="Y177" s="184" t="e">
        <f>IF(Q177="P",(VLOOKUP(O177,'SICRO-P'!$A$3:$G$118,6,FALSE)),VLOOKUP(O177,SICRO!$A$4:$E$6354,5,FALSE))</f>
        <v>#N/A</v>
      </c>
      <c r="Z177" s="184">
        <f>IF(Q177="I",(VLOOKUP(O177,'SINAPI-I'!$A$1:$E$4949,5,FALSE)),VLOOKUP(O177,SINAPI!$G$7:$K$7524,5,FALSE))</f>
        <v>13.09</v>
      </c>
      <c r="AA177" s="185" t="e">
        <f>IF(Q177="I",IF(R177="MO",(ROUND(VLOOKUP(O177,'DER-ES-I'!$A$7:$F$1547,5,FALSE)*((1+$R$3)),2)),VLOOKUP(O177,'DER-ES-I'!$A$7:$F$1547,5,FALSE)),VLOOKUP(O177,'DER-ES'!$A$15:$H$1393,7,FALSE))</f>
        <v>#N/A</v>
      </c>
    </row>
    <row r="178" spans="1:27" ht="16.5" x14ac:dyDescent="0.25">
      <c r="A178" s="71" t="s">
        <v>355</v>
      </c>
      <c r="B178" s="75">
        <v>91341</v>
      </c>
      <c r="C178" s="75" t="s">
        <v>91</v>
      </c>
      <c r="D178" s="71" t="s">
        <v>265</v>
      </c>
      <c r="E178" s="75" t="s">
        <v>194</v>
      </c>
      <c r="F178" s="70">
        <v>3.15</v>
      </c>
      <c r="G178" s="385">
        <f t="shared" si="163"/>
        <v>669.02</v>
      </c>
      <c r="H178" s="70">
        <f t="shared" si="164"/>
        <v>24.52</v>
      </c>
      <c r="I178" s="385">
        <f t="shared" si="165"/>
        <v>833.06</v>
      </c>
      <c r="J178" s="385">
        <f t="shared" si="166"/>
        <v>2624.14</v>
      </c>
      <c r="L178" s="328"/>
      <c r="M178" s="331">
        <f t="shared" si="167"/>
        <v>2107.41</v>
      </c>
      <c r="N178" s="178" t="str">
        <f t="shared" si="162"/>
        <v/>
      </c>
      <c r="O178" s="182">
        <f t="shared" si="168"/>
        <v>91341</v>
      </c>
      <c r="P178" s="181" t="b">
        <f t="shared" si="169"/>
        <v>0</v>
      </c>
      <c r="Q178" s="183" t="str">
        <f t="shared" si="170"/>
        <v>9</v>
      </c>
      <c r="R178" s="183"/>
      <c r="S178" s="184" t="str">
        <f t="shared" si="171"/>
        <v>SINAPI</v>
      </c>
      <c r="T178" s="178"/>
      <c r="U178" s="185">
        <f t="shared" si="172"/>
        <v>0</v>
      </c>
      <c r="V178" s="185">
        <f t="shared" si="173"/>
        <v>669.02</v>
      </c>
      <c r="W178" s="185">
        <f t="shared" si="174"/>
        <v>0</v>
      </c>
      <c r="X178" s="178"/>
      <c r="Y178" s="184" t="e">
        <f>IF(Q178="P",(VLOOKUP(O178,'SICRO-P'!$A$3:$G$118,6,FALSE)),VLOOKUP(O178,SICRO!$A$4:$E$6354,5,FALSE))</f>
        <v>#N/A</v>
      </c>
      <c r="Z178" s="184">
        <f>IF(Q178="I",(VLOOKUP(O178,'SINAPI-I'!$A$1:$E$4949,5,FALSE)),VLOOKUP(O178,SINAPI!$G$7:$K$7524,5,FALSE))</f>
        <v>669.02</v>
      </c>
      <c r="AA178" s="185" t="e">
        <f>IF(Q178="I",IF(R178="MO",(ROUND(VLOOKUP(O178,'DER-ES-I'!$A$7:$F$1547,5,FALSE)*((1+$R$3)),2)),VLOOKUP(O178,'DER-ES-I'!$A$7:$F$1547,5,FALSE)),VLOOKUP(O178,'DER-ES'!$A$15:$H$1393,7,FALSE))</f>
        <v>#N/A</v>
      </c>
    </row>
    <row r="179" spans="1:27" x14ac:dyDescent="0.25">
      <c r="A179" s="71" t="s">
        <v>357</v>
      </c>
      <c r="B179" s="75">
        <v>94569</v>
      </c>
      <c r="C179" s="75" t="s">
        <v>91</v>
      </c>
      <c r="D179" s="71" t="s">
        <v>269</v>
      </c>
      <c r="E179" s="75" t="s">
        <v>194</v>
      </c>
      <c r="F179" s="70">
        <v>4.26</v>
      </c>
      <c r="G179" s="385">
        <f t="shared" si="163"/>
        <v>687.27</v>
      </c>
      <c r="H179" s="70">
        <f t="shared" si="164"/>
        <v>24.52</v>
      </c>
      <c r="I179" s="385">
        <f t="shared" si="165"/>
        <v>855.79</v>
      </c>
      <c r="J179" s="385">
        <f t="shared" si="166"/>
        <v>3645.67</v>
      </c>
      <c r="L179" s="328"/>
      <c r="M179" s="331">
        <f t="shared" si="167"/>
        <v>2927.77</v>
      </c>
      <c r="N179" s="178" t="str">
        <f t="shared" si="162"/>
        <v/>
      </c>
      <c r="O179" s="182">
        <f t="shared" si="168"/>
        <v>94569</v>
      </c>
      <c r="P179" s="181" t="b">
        <f t="shared" si="169"/>
        <v>0</v>
      </c>
      <c r="Q179" s="183" t="str">
        <f t="shared" si="170"/>
        <v>9</v>
      </c>
      <c r="R179" s="183"/>
      <c r="S179" s="184" t="str">
        <f t="shared" si="171"/>
        <v>SINAPI</v>
      </c>
      <c r="T179" s="178"/>
      <c r="U179" s="185">
        <f t="shared" si="172"/>
        <v>0</v>
      </c>
      <c r="V179" s="185">
        <f t="shared" si="173"/>
        <v>687.27</v>
      </c>
      <c r="W179" s="185">
        <f t="shared" si="174"/>
        <v>0</v>
      </c>
      <c r="X179" s="178"/>
      <c r="Y179" s="184" t="e">
        <f>IF(Q179="P",(VLOOKUP(O179,'SICRO-P'!$A$3:$G$118,6,FALSE)),VLOOKUP(O179,SICRO!$A$4:$E$6354,5,FALSE))</f>
        <v>#N/A</v>
      </c>
      <c r="Z179" s="184">
        <f>IF(Q179="I",(VLOOKUP(O179,'SINAPI-I'!$A$1:$E$4949,5,FALSE)),VLOOKUP(O179,SINAPI!$G$7:$K$7524,5,FALSE))</f>
        <v>687.27</v>
      </c>
      <c r="AA179" s="185" t="e">
        <f>IF(Q179="I",IF(R179="MO",(ROUND(VLOOKUP(O179,'DER-ES-I'!$A$7:$F$1547,5,FALSE)*((1+$R$3)),2)),VLOOKUP(O179,'DER-ES-I'!$A$7:$F$1547,5,FALSE)),VLOOKUP(O179,'DER-ES'!$A$15:$H$1393,7,FALSE))</f>
        <v>#N/A</v>
      </c>
    </row>
    <row r="180" spans="1:27" x14ac:dyDescent="0.25">
      <c r="A180" s="71" t="s">
        <v>359</v>
      </c>
      <c r="B180" s="75">
        <v>98689</v>
      </c>
      <c r="C180" s="75" t="s">
        <v>91</v>
      </c>
      <c r="D180" s="71" t="s">
        <v>267</v>
      </c>
      <c r="E180" s="75" t="s">
        <v>182</v>
      </c>
      <c r="F180" s="70">
        <v>1.5</v>
      </c>
      <c r="G180" s="385">
        <f>IF(S180="SINAPI",V180,IF(S180="DER-ES",W180,U180))</f>
        <v>76.41</v>
      </c>
      <c r="H180" s="70">
        <f t="shared" si="164"/>
        <v>24.52</v>
      </c>
      <c r="I180" s="385">
        <f>ROUND(G180*(1+H180/100),2)</f>
        <v>95.15</v>
      </c>
      <c r="J180" s="385">
        <f>ROUND(I180*F180,2)</f>
        <v>142.72999999999999</v>
      </c>
      <c r="L180" s="328"/>
      <c r="M180" s="331">
        <f t="shared" si="167"/>
        <v>114.62</v>
      </c>
      <c r="N180" s="178" t="str">
        <f t="shared" si="162"/>
        <v/>
      </c>
      <c r="O180" s="182">
        <f t="shared" si="168"/>
        <v>98689</v>
      </c>
      <c r="P180" s="181" t="b">
        <f t="shared" si="169"/>
        <v>0</v>
      </c>
      <c r="Q180" s="183" t="str">
        <f t="shared" si="170"/>
        <v>9</v>
      </c>
      <c r="R180" s="183"/>
      <c r="S180" s="184" t="str">
        <f t="shared" si="171"/>
        <v>SINAPI</v>
      </c>
      <c r="T180" s="178"/>
      <c r="U180" s="185">
        <f t="shared" si="172"/>
        <v>0</v>
      </c>
      <c r="V180" s="185">
        <f t="shared" si="173"/>
        <v>76.41</v>
      </c>
      <c r="W180" s="185">
        <f t="shared" si="174"/>
        <v>0</v>
      </c>
      <c r="X180" s="178"/>
      <c r="Y180" s="184" t="e">
        <f>IF(Q180="P",(VLOOKUP(O180,'SICRO-P'!$A$3:$G$118,6,FALSE)),VLOOKUP(O180,SICRO!$A$4:$E$6354,5,FALSE))</f>
        <v>#N/A</v>
      </c>
      <c r="Z180" s="184">
        <f>IF(Q180="I",(VLOOKUP(O180,'SINAPI-I'!$A$1:$E$4949,5,FALSE)),VLOOKUP(O180,SINAPI!$G$7:$K$7524,5,FALSE))</f>
        <v>76.41</v>
      </c>
      <c r="AA180" s="185" t="e">
        <f>IF(Q180="I",IF(R180="MO",(ROUND(VLOOKUP(O180,'DER-ES-I'!$A$7:$F$1547,5,FALSE)*((1+$R$3)),2)),VLOOKUP(O180,'DER-ES-I'!$A$7:$F$1547,5,FALSE)),VLOOKUP(O180,'DER-ES'!$A$15:$H$1393,7,FALSE))</f>
        <v>#N/A</v>
      </c>
    </row>
    <row r="181" spans="1:27" ht="16.5" x14ac:dyDescent="0.25">
      <c r="A181" s="71" t="s">
        <v>361</v>
      </c>
      <c r="B181" s="75">
        <v>101965</v>
      </c>
      <c r="C181" s="75" t="s">
        <v>91</v>
      </c>
      <c r="D181" s="71" t="s">
        <v>271</v>
      </c>
      <c r="E181" s="75" t="s">
        <v>182</v>
      </c>
      <c r="F181" s="70">
        <v>4.5</v>
      </c>
      <c r="G181" s="385">
        <f t="shared" si="163"/>
        <v>80.08</v>
      </c>
      <c r="H181" s="70">
        <f t="shared" si="164"/>
        <v>24.52</v>
      </c>
      <c r="I181" s="385">
        <f t="shared" si="165"/>
        <v>99.72</v>
      </c>
      <c r="J181" s="385">
        <f t="shared" si="166"/>
        <v>448.74</v>
      </c>
      <c r="L181" s="328"/>
      <c r="M181" s="331">
        <f t="shared" si="167"/>
        <v>360.36</v>
      </c>
      <c r="N181" s="178" t="str">
        <f t="shared" si="162"/>
        <v/>
      </c>
      <c r="O181" s="182">
        <f t="shared" si="168"/>
        <v>101965</v>
      </c>
      <c r="P181" s="181" t="b">
        <f t="shared" si="169"/>
        <v>0</v>
      </c>
      <c r="Q181" s="183" t="str">
        <f t="shared" si="170"/>
        <v>1</v>
      </c>
      <c r="R181" s="183"/>
      <c r="S181" s="184" t="str">
        <f t="shared" si="171"/>
        <v>SINAPI</v>
      </c>
      <c r="T181" s="178"/>
      <c r="U181" s="185">
        <f t="shared" si="172"/>
        <v>0</v>
      </c>
      <c r="V181" s="185">
        <f t="shared" si="173"/>
        <v>80.08</v>
      </c>
      <c r="W181" s="185">
        <f t="shared" si="174"/>
        <v>0</v>
      </c>
      <c r="X181" s="178"/>
      <c r="Y181" s="184" t="e">
        <f>IF(Q181="P",(VLOOKUP(O181,'SICRO-P'!$A$3:$G$118,6,FALSE)),VLOOKUP(O181,SICRO!$A$4:$E$6354,5,FALSE))</f>
        <v>#N/A</v>
      </c>
      <c r="Z181" s="184">
        <f>IF(Q181="I",(VLOOKUP(O181,'SINAPI-I'!$A$1:$E$4949,5,FALSE)),VLOOKUP(O181,SINAPI!$G$7:$K$7524,5,FALSE))</f>
        <v>80.08</v>
      </c>
      <c r="AA181" s="185" t="e">
        <f>IF(Q181="I",IF(R181="MO",(ROUND(VLOOKUP(O181,'DER-ES-I'!$A$7:$F$1547,5,FALSE)*((1+$R$3)),2)),VLOOKUP(O181,'DER-ES-I'!$A$7:$F$1547,5,FALSE)),VLOOKUP(O181,'DER-ES'!$A$15:$H$1393,7,FALSE))</f>
        <v>#N/A</v>
      </c>
    </row>
    <row r="182" spans="1:27" ht="33" x14ac:dyDescent="0.25">
      <c r="A182" s="71" t="s">
        <v>362</v>
      </c>
      <c r="B182" s="75">
        <v>94779</v>
      </c>
      <c r="C182" s="75" t="s">
        <v>91</v>
      </c>
      <c r="D182" s="71" t="s">
        <v>321</v>
      </c>
      <c r="E182" s="75" t="s">
        <v>194</v>
      </c>
      <c r="F182" s="70">
        <v>3.88</v>
      </c>
      <c r="G182" s="385">
        <f>IF(S182="SINAPI",V182,IF(S182="DER-ES",W182,U182))</f>
        <v>38.840000000000003</v>
      </c>
      <c r="H182" s="70">
        <f t="shared" si="164"/>
        <v>24.52</v>
      </c>
      <c r="I182" s="385">
        <f>ROUND(G182*(1+H182/100),2)</f>
        <v>48.36</v>
      </c>
      <c r="J182" s="385">
        <f>ROUND(I182*F182,2)</f>
        <v>187.64</v>
      </c>
      <c r="L182" s="328"/>
      <c r="M182" s="331">
        <f t="shared" si="167"/>
        <v>150.69999999999999</v>
      </c>
      <c r="N182" s="178" t="str">
        <f t="shared" si="162"/>
        <v/>
      </c>
      <c r="O182" s="182">
        <f t="shared" si="168"/>
        <v>94779</v>
      </c>
      <c r="P182" s="181" t="b">
        <f t="shared" si="169"/>
        <v>0</v>
      </c>
      <c r="Q182" s="183" t="str">
        <f t="shared" si="170"/>
        <v>9</v>
      </c>
      <c r="R182" s="183"/>
      <c r="S182" s="184" t="str">
        <f t="shared" si="171"/>
        <v>SINAPI</v>
      </c>
      <c r="T182" s="178"/>
      <c r="U182" s="185">
        <f t="shared" si="172"/>
        <v>0</v>
      </c>
      <c r="V182" s="185">
        <f t="shared" si="173"/>
        <v>38.840000000000003</v>
      </c>
      <c r="W182" s="185">
        <f t="shared" si="174"/>
        <v>0</v>
      </c>
      <c r="X182" s="178"/>
      <c r="Y182" s="184" t="e">
        <f>IF(Q182="P",(VLOOKUP(O182,'SICRO-P'!$A$3:$G$118,6,FALSE)),VLOOKUP(O182,SICRO!$A$4:$E$6354,5,FALSE))</f>
        <v>#N/A</v>
      </c>
      <c r="Z182" s="184">
        <f>IF(Q182="I",(VLOOKUP(O182,'SINAPI-I'!$A$1:$E$4949,5,FALSE)),VLOOKUP(O182,SINAPI!$G$7:$K$7524,5,FALSE))</f>
        <v>38.840000000000003</v>
      </c>
      <c r="AA182" s="185" t="e">
        <f>IF(Q182="I",IF(R182="MO",(ROUND(VLOOKUP(O182,'DER-ES-I'!$A$7:$F$1547,5,FALSE)*((1+$R$3)),2)),VLOOKUP(O182,'DER-ES-I'!$A$7:$F$1547,5,FALSE)),VLOOKUP(O182,'DER-ES'!$A$15:$H$1393,7,FALSE))</f>
        <v>#N/A</v>
      </c>
    </row>
    <row r="183" spans="1:27" ht="24.75" x14ac:dyDescent="0.25">
      <c r="A183" s="71" t="s">
        <v>363</v>
      </c>
      <c r="B183" s="75">
        <v>87249</v>
      </c>
      <c r="C183" s="75" t="s">
        <v>91</v>
      </c>
      <c r="D183" s="71" t="s">
        <v>458</v>
      </c>
      <c r="E183" s="75" t="s">
        <v>194</v>
      </c>
      <c r="F183" s="70">
        <v>3.88</v>
      </c>
      <c r="G183" s="385">
        <f t="shared" si="163"/>
        <v>77.25</v>
      </c>
      <c r="H183" s="70">
        <f t="shared" si="164"/>
        <v>24.52</v>
      </c>
      <c r="I183" s="385">
        <f t="shared" si="165"/>
        <v>96.19</v>
      </c>
      <c r="J183" s="385">
        <f t="shared" si="166"/>
        <v>373.22</v>
      </c>
      <c r="L183" s="328"/>
      <c r="M183" s="331">
        <f t="shared" si="167"/>
        <v>299.73</v>
      </c>
      <c r="N183" s="178" t="str">
        <f t="shared" si="162"/>
        <v/>
      </c>
      <c r="O183" s="182">
        <f t="shared" si="168"/>
        <v>87249</v>
      </c>
      <c r="P183" s="181" t="b">
        <f t="shared" si="169"/>
        <v>0</v>
      </c>
      <c r="Q183" s="183" t="str">
        <f t="shared" si="170"/>
        <v>8</v>
      </c>
      <c r="R183" s="183"/>
      <c r="S183" s="184" t="str">
        <f t="shared" si="171"/>
        <v>SINAPI</v>
      </c>
      <c r="T183" s="178"/>
      <c r="U183" s="185">
        <f t="shared" si="172"/>
        <v>0</v>
      </c>
      <c r="V183" s="185">
        <f t="shared" si="173"/>
        <v>77.25</v>
      </c>
      <c r="W183" s="185">
        <f t="shared" si="174"/>
        <v>0</v>
      </c>
      <c r="X183" s="178"/>
      <c r="Y183" s="184" t="e">
        <f>IF(Q183="P",(VLOOKUP(O183,'SICRO-P'!$A$3:$G$118,6,FALSE)),VLOOKUP(O183,SICRO!$A$4:$E$6354,5,FALSE))</f>
        <v>#N/A</v>
      </c>
      <c r="Z183" s="184">
        <f>IF(Q183="I",(VLOOKUP(O183,'SINAPI-I'!$A$1:$E$4949,5,FALSE)),VLOOKUP(O183,SINAPI!$G$7:$K$7524,5,FALSE))</f>
        <v>77.25</v>
      </c>
      <c r="AA183" s="185" t="e">
        <f>IF(Q183="I",IF(R183="MO",(ROUND(VLOOKUP(O183,'DER-ES-I'!$A$7:$F$1547,5,FALSE)*((1+$R$3)),2)),VLOOKUP(O183,'DER-ES-I'!$A$7:$F$1547,5,FALSE)),VLOOKUP(O183,'DER-ES'!$A$15:$H$1393,7,FALSE))</f>
        <v>#N/A</v>
      </c>
    </row>
    <row r="184" spans="1:27" ht="24.75" x14ac:dyDescent="0.25">
      <c r="A184" s="71" t="s">
        <v>364</v>
      </c>
      <c r="B184" s="75">
        <v>90105</v>
      </c>
      <c r="C184" s="75" t="s">
        <v>92</v>
      </c>
      <c r="D184" s="71" t="s">
        <v>275</v>
      </c>
      <c r="E184" s="75" t="s">
        <v>150</v>
      </c>
      <c r="F184" s="70">
        <v>14</v>
      </c>
      <c r="G184" s="385">
        <f>IF(S184="SINAPI",V184,IF(S184="DER-ES",W184,U184))</f>
        <v>286.38</v>
      </c>
      <c r="H184" s="70">
        <f t="shared" si="164"/>
        <v>24.52</v>
      </c>
      <c r="I184" s="385">
        <f>ROUND(G184*(1+H184/100),2)</f>
        <v>356.6</v>
      </c>
      <c r="J184" s="385">
        <f>ROUND(I184*F184,2)</f>
        <v>4992.3999999999996</v>
      </c>
      <c r="L184" s="328"/>
      <c r="M184" s="331">
        <f t="shared" si="167"/>
        <v>4009.32</v>
      </c>
      <c r="N184" s="178" t="str">
        <f t="shared" si="162"/>
        <v/>
      </c>
      <c r="O184" s="182">
        <f t="shared" si="168"/>
        <v>90105</v>
      </c>
      <c r="P184" s="181" t="b">
        <f t="shared" si="169"/>
        <v>0</v>
      </c>
      <c r="Q184" s="183" t="str">
        <f t="shared" si="170"/>
        <v>9</v>
      </c>
      <c r="R184" s="183"/>
      <c r="S184" s="184" t="str">
        <f t="shared" si="171"/>
        <v>DER-ES</v>
      </c>
      <c r="T184" s="178"/>
      <c r="U184" s="185">
        <f>IFERROR(Y184,0)</f>
        <v>0</v>
      </c>
      <c r="V184" s="185"/>
      <c r="W184" s="185">
        <f>IFERROR(AA184,0)</f>
        <v>286.38</v>
      </c>
      <c r="X184" s="178"/>
      <c r="Y184" s="184" t="e">
        <f>IF(Q184="P",(VLOOKUP(O184,'SICRO-P'!$A$3:$G$118,6,FALSE)),VLOOKUP(O184,SICRO!$A$4:$E$6354,5,FALSE))</f>
        <v>#N/A</v>
      </c>
      <c r="Z184" s="184">
        <f>IF(Q184="I",(VLOOKUP(O184,'SINAPI-I'!$A$1:$E$4949,5,FALSE)),VLOOKUP(O184,SINAPI!$G$7:$K$7524,5,FALSE))</f>
        <v>9.1</v>
      </c>
      <c r="AA184" s="185">
        <f>IF(Q184="I",IF(R184="MO",(ROUND(VLOOKUP(O184,'DER-ES-I'!$A$7:$F$1547,5,FALSE)*((1+$R$3)),2)),VLOOKUP(O184,'DER-ES-I'!$A$7:$F$1547,5,FALSE)),VLOOKUP(O184,'DER-ES'!$A$15:$H$1393,7,FALSE))</f>
        <v>286.38</v>
      </c>
    </row>
    <row r="185" spans="1:27" ht="16.5" x14ac:dyDescent="0.25">
      <c r="A185" s="71" t="s">
        <v>38236</v>
      </c>
      <c r="B185" s="75">
        <v>94201</v>
      </c>
      <c r="C185" s="75" t="s">
        <v>91</v>
      </c>
      <c r="D185" s="71" t="s">
        <v>277</v>
      </c>
      <c r="E185" s="75" t="s">
        <v>194</v>
      </c>
      <c r="F185" s="70">
        <v>14</v>
      </c>
      <c r="G185" s="385">
        <f>IF(S185="SINAPI",V185,IF(S185="DER-ES",W185,U185))</f>
        <v>38.21</v>
      </c>
      <c r="H185" s="70">
        <f t="shared" si="164"/>
        <v>24.52</v>
      </c>
      <c r="I185" s="385">
        <f>ROUND(G185*(1+H185/100),2)</f>
        <v>47.58</v>
      </c>
      <c r="J185" s="385">
        <f>ROUND(I185*F185,2)</f>
        <v>666.12</v>
      </c>
      <c r="L185" s="328"/>
      <c r="M185" s="331">
        <f t="shared" si="167"/>
        <v>534.94000000000005</v>
      </c>
      <c r="N185" s="178" t="str">
        <f t="shared" si="162"/>
        <v/>
      </c>
      <c r="O185" s="182">
        <f t="shared" si="168"/>
        <v>94201</v>
      </c>
      <c r="P185" s="181" t="b">
        <f t="shared" si="169"/>
        <v>0</v>
      </c>
      <c r="Q185" s="183" t="str">
        <f t="shared" si="170"/>
        <v>9</v>
      </c>
      <c r="R185" s="183"/>
      <c r="S185" s="184" t="str">
        <f t="shared" si="171"/>
        <v>SINAPI</v>
      </c>
      <c r="T185" s="178"/>
      <c r="U185" s="185">
        <f>IFERROR(Y185,0)</f>
        <v>0</v>
      </c>
      <c r="V185" s="185">
        <f>IFERROR(Z185,0)</f>
        <v>38.21</v>
      </c>
      <c r="W185" s="185">
        <f>IFERROR(AA185,0)</f>
        <v>0</v>
      </c>
      <c r="X185" s="178"/>
      <c r="Y185" s="184" t="e">
        <f>IF(Q185="P",(VLOOKUP(O185,'SICRO-P'!$A$3:$G$118,6,FALSE)),VLOOKUP(O185,SICRO!$A$4:$E$6354,5,FALSE))</f>
        <v>#N/A</v>
      </c>
      <c r="Z185" s="184">
        <f>IF(Q185="I",(VLOOKUP(O185,'SINAPI-I'!$A$1:$E$4949,5,FALSE)),VLOOKUP(O185,SINAPI!$G$7:$K$7524,5,FALSE))</f>
        <v>38.21</v>
      </c>
      <c r="AA185" s="185" t="e">
        <f>IF(Q185="I",IF(R185="MO",(ROUND(VLOOKUP(O185,'DER-ES-I'!$A$7:$F$1547,5,FALSE)*((1+$R$3)),2)),VLOOKUP(O185,'DER-ES-I'!$A$7:$F$1547,5,FALSE)),VLOOKUP(O185,'DER-ES'!$A$15:$H$1393,7,FALSE))</f>
        <v>#N/A</v>
      </c>
    </row>
    <row r="186" spans="1:27" ht="19.5" customHeight="1" x14ac:dyDescent="0.25">
      <c r="A186" s="88" t="s">
        <v>365</v>
      </c>
      <c r="B186" s="556" t="s">
        <v>459</v>
      </c>
      <c r="C186" s="556"/>
      <c r="D186" s="556"/>
      <c r="E186" s="556"/>
      <c r="F186" s="556"/>
      <c r="G186" s="556"/>
      <c r="H186" s="556"/>
      <c r="I186" s="556"/>
      <c r="J186" s="441">
        <f>SUM(J187:J198)</f>
        <v>4538.3</v>
      </c>
      <c r="L186" s="328"/>
      <c r="M186" s="331"/>
      <c r="N186" s="178" t="str">
        <f t="shared" si="162"/>
        <v/>
      </c>
      <c r="O186" s="182"/>
      <c r="P186" s="181"/>
      <c r="Q186" s="183"/>
      <c r="R186" s="183"/>
      <c r="S186" s="184"/>
      <c r="T186" s="178"/>
      <c r="U186" s="185"/>
      <c r="V186" s="185"/>
      <c r="W186" s="185"/>
      <c r="X186" s="178"/>
      <c r="Y186" s="184"/>
      <c r="Z186" s="184"/>
      <c r="AA186" s="185"/>
    </row>
    <row r="187" spans="1:27" ht="24.75" x14ac:dyDescent="0.25">
      <c r="A187" s="71" t="s">
        <v>367</v>
      </c>
      <c r="B187" s="75">
        <v>87904</v>
      </c>
      <c r="C187" s="75" t="s">
        <v>91</v>
      </c>
      <c r="D187" s="71" t="s">
        <v>293</v>
      </c>
      <c r="E187" s="75" t="s">
        <v>194</v>
      </c>
      <c r="F187" s="70">
        <v>29.47</v>
      </c>
      <c r="G187" s="385">
        <f>IF(S187="SINAPI",V187,IF(S187="DER-ES",W187,U187))</f>
        <v>8.1999999999999993</v>
      </c>
      <c r="H187" s="70">
        <f t="shared" ref="H187:H198" si="175">$J$2*100</f>
        <v>24.52</v>
      </c>
      <c r="I187" s="385">
        <f>ROUND(G187*(1+H187/100),2)</f>
        <v>10.210000000000001</v>
      </c>
      <c r="J187" s="385">
        <f>ROUND(I187*F187,2)</f>
        <v>300.89</v>
      </c>
      <c r="L187" s="328"/>
      <c r="M187" s="331">
        <f t="shared" ref="M187:M198" si="176">ROUND(G187*F187,2)</f>
        <v>241.65</v>
      </c>
      <c r="N187" s="178" t="str">
        <f t="shared" si="162"/>
        <v/>
      </c>
      <c r="O187" s="182">
        <f t="shared" ref="O187:O198" si="177">IF(AND(P187=TRUE,Q187="I"),VALUE(RIGHT(B187,LEN(B187)-1)),B187)</f>
        <v>87904</v>
      </c>
      <c r="P187" s="181" t="b">
        <f t="shared" ref="P187:P198" si="178">ISTEXT(B187)</f>
        <v>0</v>
      </c>
      <c r="Q187" s="183" t="str">
        <f t="shared" ref="Q187:Q198" si="179">LEFT(B187,1)</f>
        <v>8</v>
      </c>
      <c r="R187" s="183"/>
      <c r="S187" s="184" t="str">
        <f t="shared" ref="S187:S198" si="180">C187</f>
        <v>SINAPI</v>
      </c>
      <c r="T187" s="178"/>
      <c r="U187" s="185">
        <f t="shared" ref="U187:U198" si="181">IFERROR(Y187,0)</f>
        <v>0</v>
      </c>
      <c r="V187" s="185">
        <f t="shared" ref="V187:V198" si="182">IFERROR(Z187,0)</f>
        <v>8.1999999999999993</v>
      </c>
      <c r="W187" s="185">
        <f t="shared" ref="W187:W198" si="183">IFERROR(AA187,0)</f>
        <v>0</v>
      </c>
      <c r="X187" s="178"/>
      <c r="Y187" s="184" t="e">
        <f>IF(Q187="P",(VLOOKUP(O187,'SICRO-P'!$A$3:$G$118,6,FALSE)),VLOOKUP(O187,SICRO!$A$4:$E$6354,5,FALSE))</f>
        <v>#N/A</v>
      </c>
      <c r="Z187" s="184">
        <f>IF(Q187="I",(VLOOKUP(O187,'SINAPI-I'!$A$1:$E$4949,5,FALSE)),VLOOKUP(O187,SINAPI!$G$7:$K$7524,5,FALSE))</f>
        <v>8.1999999999999993</v>
      </c>
      <c r="AA187" s="185" t="e">
        <f>IF(Q187="I",IF(R187="MO",(ROUND(VLOOKUP(O187,'DER-ES-I'!$A$7:$F$1547,5,FALSE)*((1+$R$3)),2)),VLOOKUP(O187,'DER-ES-I'!$A$7:$F$1547,5,FALSE)),VLOOKUP(O187,'DER-ES'!$A$15:$H$1393,7,FALSE))</f>
        <v>#N/A</v>
      </c>
    </row>
    <row r="188" spans="1:27" ht="16.5" x14ac:dyDescent="0.25">
      <c r="A188" s="71" t="s">
        <v>369</v>
      </c>
      <c r="B188" s="75">
        <v>120302</v>
      </c>
      <c r="C188" s="75" t="s">
        <v>92</v>
      </c>
      <c r="D188" s="71" t="s">
        <v>291</v>
      </c>
      <c r="E188" s="75" t="s">
        <v>150</v>
      </c>
      <c r="F188" s="70">
        <v>20.14</v>
      </c>
      <c r="G188" s="385">
        <f>IF(S188="SINAPI",V188,IF(S188="DER-ES",W188,U188))</f>
        <v>23.67</v>
      </c>
      <c r="H188" s="70">
        <f t="shared" si="175"/>
        <v>24.52</v>
      </c>
      <c r="I188" s="385">
        <f>ROUND(G188*(1+H188/100),2)</f>
        <v>29.47</v>
      </c>
      <c r="J188" s="385">
        <f>ROUND(I188*F188,2)</f>
        <v>593.53</v>
      </c>
      <c r="L188" s="328"/>
      <c r="M188" s="331">
        <f t="shared" si="176"/>
        <v>476.71</v>
      </c>
      <c r="N188" s="178" t="str">
        <f t="shared" si="162"/>
        <v/>
      </c>
      <c r="O188" s="182">
        <f t="shared" si="177"/>
        <v>120302</v>
      </c>
      <c r="P188" s="181" t="b">
        <f t="shared" si="178"/>
        <v>0</v>
      </c>
      <c r="Q188" s="183" t="str">
        <f t="shared" si="179"/>
        <v>1</v>
      </c>
      <c r="R188" s="183"/>
      <c r="S188" s="184" t="str">
        <f t="shared" si="180"/>
        <v>DER-ES</v>
      </c>
      <c r="T188" s="178"/>
      <c r="U188" s="185">
        <f t="shared" si="181"/>
        <v>0</v>
      </c>
      <c r="V188" s="185">
        <f t="shared" si="182"/>
        <v>0</v>
      </c>
      <c r="W188" s="185">
        <f t="shared" si="183"/>
        <v>23.67</v>
      </c>
      <c r="X188" s="178"/>
      <c r="Y188" s="184" t="e">
        <f>IF(Q188="P",(VLOOKUP(O188,'SICRO-P'!$A$3:$G$118,6,FALSE)),VLOOKUP(O188,SICRO!$A$4:$E$6354,5,FALSE))</f>
        <v>#N/A</v>
      </c>
      <c r="Z188" s="184" t="e">
        <f>IF(Q188="I",(VLOOKUP(O188,'SINAPI-I'!$A$1:$E$4949,5,FALSE)),VLOOKUP(O188,SINAPI!$G$7:$K$7524,5,FALSE))</f>
        <v>#N/A</v>
      </c>
      <c r="AA188" s="185">
        <f>IF(Q188="I",IF(R188="MO",(ROUND(VLOOKUP(O188,'DER-ES-I'!$A$7:$F$1547,5,FALSE)*((1+$R$3)),2)),VLOOKUP(O188,'DER-ES-I'!$A$7:$F$1547,5,FALSE)),VLOOKUP(O188,'DER-ES'!$A$15:$H$1393,7,FALSE))</f>
        <v>23.67</v>
      </c>
    </row>
    <row r="189" spans="1:27" ht="24.75" x14ac:dyDescent="0.25">
      <c r="A189" s="71" t="s">
        <v>371</v>
      </c>
      <c r="B189" s="75">
        <v>87794</v>
      </c>
      <c r="C189" s="75" t="s">
        <v>91</v>
      </c>
      <c r="D189" s="71" t="s">
        <v>462</v>
      </c>
      <c r="E189" s="75" t="s">
        <v>194</v>
      </c>
      <c r="F189" s="70">
        <v>9.33</v>
      </c>
      <c r="G189" s="385">
        <f>IF(S189="SINAPI",V189,IF(S189="DER-ES",W189,U189))</f>
        <v>42.26</v>
      </c>
      <c r="H189" s="70">
        <f t="shared" si="175"/>
        <v>24.52</v>
      </c>
      <c r="I189" s="385">
        <f>ROUND(G189*(1+H189/100),2)</f>
        <v>52.62</v>
      </c>
      <c r="J189" s="385">
        <f>ROUND(I189*F189,2)</f>
        <v>490.94</v>
      </c>
      <c r="L189" s="328"/>
      <c r="M189" s="331">
        <f t="shared" si="176"/>
        <v>394.29</v>
      </c>
      <c r="N189" s="178" t="str">
        <f t="shared" si="162"/>
        <v/>
      </c>
      <c r="O189" s="182">
        <f t="shared" si="177"/>
        <v>87794</v>
      </c>
      <c r="P189" s="181" t="b">
        <f t="shared" si="178"/>
        <v>0</v>
      </c>
      <c r="Q189" s="183" t="str">
        <f t="shared" si="179"/>
        <v>8</v>
      </c>
      <c r="R189" s="183"/>
      <c r="S189" s="184" t="str">
        <f t="shared" si="180"/>
        <v>SINAPI</v>
      </c>
      <c r="T189" s="178"/>
      <c r="U189" s="185">
        <f t="shared" si="181"/>
        <v>0</v>
      </c>
      <c r="V189" s="185">
        <f t="shared" si="182"/>
        <v>42.26</v>
      </c>
      <c r="W189" s="185">
        <f t="shared" si="183"/>
        <v>0</v>
      </c>
      <c r="X189" s="178"/>
      <c r="Y189" s="184" t="e">
        <f>IF(Q189="P",(VLOOKUP(O189,'SICRO-P'!$A$3:$G$118,6,FALSE)),VLOOKUP(O189,SICRO!$A$4:$E$6354,5,FALSE))</f>
        <v>#N/A</v>
      </c>
      <c r="Z189" s="184">
        <f>IF(Q189="I",(VLOOKUP(O189,'SINAPI-I'!$A$1:$E$4949,5,FALSE)),VLOOKUP(O189,SINAPI!$G$7:$K$7524,5,FALSE))</f>
        <v>42.26</v>
      </c>
      <c r="AA189" s="185" t="e">
        <f>IF(Q189="I",IF(R189="MO",(ROUND(VLOOKUP(O189,'DER-ES-I'!$A$7:$F$1547,5,FALSE)*((1+$R$3)),2)),VLOOKUP(O189,'DER-ES-I'!$A$7:$F$1547,5,FALSE)),VLOOKUP(O189,'DER-ES'!$A$15:$H$1393,7,FALSE))</f>
        <v>#N/A</v>
      </c>
    </row>
    <row r="190" spans="1:27" ht="24.75" x14ac:dyDescent="0.25">
      <c r="A190" s="71" t="s">
        <v>373</v>
      </c>
      <c r="B190" s="75">
        <v>87273</v>
      </c>
      <c r="C190" s="75" t="s">
        <v>91</v>
      </c>
      <c r="D190" s="71" t="s">
        <v>460</v>
      </c>
      <c r="E190" s="75" t="s">
        <v>194</v>
      </c>
      <c r="F190" s="70">
        <v>9.33</v>
      </c>
      <c r="G190" s="385">
        <f t="shared" ref="G190:G197" si="184">IF(S190="SINAPI",V190,IF(S190="DER-ES",W190,U190))</f>
        <v>72.069999999999993</v>
      </c>
      <c r="H190" s="70">
        <f t="shared" si="175"/>
        <v>24.52</v>
      </c>
      <c r="I190" s="385">
        <f t="shared" ref="I190:I197" si="185">ROUND(G190*(1+H190/100),2)</f>
        <v>89.74</v>
      </c>
      <c r="J190" s="385">
        <f t="shared" ref="J190:J197" si="186">ROUND(I190*F190,2)</f>
        <v>837.27</v>
      </c>
      <c r="L190" s="328"/>
      <c r="M190" s="331">
        <f t="shared" si="176"/>
        <v>672.41</v>
      </c>
      <c r="N190" s="178" t="str">
        <f t="shared" si="162"/>
        <v/>
      </c>
      <c r="O190" s="182">
        <f t="shared" si="177"/>
        <v>87273</v>
      </c>
      <c r="P190" s="181" t="b">
        <f t="shared" si="178"/>
        <v>0</v>
      </c>
      <c r="Q190" s="183" t="str">
        <f t="shared" si="179"/>
        <v>8</v>
      </c>
      <c r="R190" s="183"/>
      <c r="S190" s="184" t="str">
        <f t="shared" si="180"/>
        <v>SINAPI</v>
      </c>
      <c r="T190" s="178"/>
      <c r="U190" s="185">
        <f t="shared" si="181"/>
        <v>0</v>
      </c>
      <c r="V190" s="185">
        <f t="shared" si="182"/>
        <v>72.069999999999993</v>
      </c>
      <c r="W190" s="185">
        <f t="shared" si="183"/>
        <v>0</v>
      </c>
      <c r="X190" s="178"/>
      <c r="Y190" s="184" t="e">
        <f>IF(Q190="P",(VLOOKUP(O190,'SICRO-P'!$A$3:$G$118,6,FALSE)),VLOOKUP(O190,SICRO!$A$4:$E$6354,5,FALSE))</f>
        <v>#N/A</v>
      </c>
      <c r="Z190" s="184">
        <f>IF(Q190="I",(VLOOKUP(O190,'SINAPI-I'!$A$1:$E$4949,5,FALSE)),VLOOKUP(O190,SINAPI!$G$7:$K$7524,5,FALSE))</f>
        <v>72.069999999999993</v>
      </c>
      <c r="AA190" s="185" t="e">
        <f>IF(Q190="I",IF(R190="MO",(ROUND(VLOOKUP(O190,'DER-ES-I'!$A$7:$F$1547,5,FALSE)*((1+$R$3)),2)),VLOOKUP(O190,'DER-ES-I'!$A$7:$F$1547,5,FALSE)),VLOOKUP(O190,'DER-ES'!$A$15:$H$1393,7,FALSE))</f>
        <v>#N/A</v>
      </c>
    </row>
    <row r="191" spans="1:27" ht="16.5" x14ac:dyDescent="0.25">
      <c r="A191" s="71" t="s">
        <v>375</v>
      </c>
      <c r="B191" s="75">
        <v>88489</v>
      </c>
      <c r="C191" s="75" t="s">
        <v>91</v>
      </c>
      <c r="D191" s="71" t="s">
        <v>285</v>
      </c>
      <c r="E191" s="75" t="s">
        <v>194</v>
      </c>
      <c r="F191" s="70">
        <v>20.14</v>
      </c>
      <c r="G191" s="385">
        <f t="shared" si="184"/>
        <v>13.09</v>
      </c>
      <c r="H191" s="70">
        <f t="shared" si="175"/>
        <v>24.52</v>
      </c>
      <c r="I191" s="385">
        <f t="shared" si="185"/>
        <v>16.3</v>
      </c>
      <c r="J191" s="385">
        <f t="shared" si="186"/>
        <v>328.28</v>
      </c>
      <c r="L191" s="328"/>
      <c r="M191" s="331">
        <f t="shared" si="176"/>
        <v>263.63</v>
      </c>
      <c r="N191" s="178" t="str">
        <f t="shared" si="162"/>
        <v/>
      </c>
      <c r="O191" s="182">
        <f t="shared" si="177"/>
        <v>88489</v>
      </c>
      <c r="P191" s="181" t="b">
        <f t="shared" si="178"/>
        <v>0</v>
      </c>
      <c r="Q191" s="183" t="str">
        <f t="shared" si="179"/>
        <v>8</v>
      </c>
      <c r="R191" s="183"/>
      <c r="S191" s="184" t="str">
        <f t="shared" si="180"/>
        <v>SINAPI</v>
      </c>
      <c r="T191" s="178"/>
      <c r="U191" s="185">
        <f t="shared" si="181"/>
        <v>0</v>
      </c>
      <c r="V191" s="185">
        <f t="shared" si="182"/>
        <v>13.09</v>
      </c>
      <c r="W191" s="185">
        <f t="shared" si="183"/>
        <v>0</v>
      </c>
      <c r="X191" s="178"/>
      <c r="Y191" s="184" t="e">
        <f>IF(Q191="P",(VLOOKUP(O191,'SICRO-P'!$A$3:$G$118,6,FALSE)),VLOOKUP(O191,SICRO!$A$4:$E$6354,5,FALSE))</f>
        <v>#N/A</v>
      </c>
      <c r="Z191" s="184">
        <f>IF(Q191="I",(VLOOKUP(O191,'SINAPI-I'!$A$1:$E$4949,5,FALSE)),VLOOKUP(O191,SINAPI!$G$7:$K$7524,5,FALSE))</f>
        <v>13.09</v>
      </c>
      <c r="AA191" s="185" t="e">
        <f>IF(Q191="I",IF(R191="MO",(ROUND(VLOOKUP(O191,'DER-ES-I'!$A$7:$F$1547,5,FALSE)*((1+$R$3)),2)),VLOOKUP(O191,'DER-ES-I'!$A$7:$F$1547,5,FALSE)),VLOOKUP(O191,'DER-ES'!$A$15:$H$1393,7,FALSE))</f>
        <v>#N/A</v>
      </c>
    </row>
    <row r="192" spans="1:27" ht="16.5" x14ac:dyDescent="0.25">
      <c r="A192" s="71" t="s">
        <v>376</v>
      </c>
      <c r="B192" s="75">
        <v>88488</v>
      </c>
      <c r="C192" s="75" t="s">
        <v>91</v>
      </c>
      <c r="D192" s="71" t="s">
        <v>300</v>
      </c>
      <c r="E192" s="75" t="s">
        <v>194</v>
      </c>
      <c r="F192" s="70">
        <v>5.33</v>
      </c>
      <c r="G192" s="385">
        <f t="shared" si="184"/>
        <v>15.53</v>
      </c>
      <c r="H192" s="70">
        <f t="shared" si="175"/>
        <v>24.52</v>
      </c>
      <c r="I192" s="385">
        <f t="shared" si="185"/>
        <v>19.34</v>
      </c>
      <c r="J192" s="385">
        <f t="shared" si="186"/>
        <v>103.08</v>
      </c>
      <c r="L192" s="328"/>
      <c r="M192" s="331">
        <f t="shared" si="176"/>
        <v>82.77</v>
      </c>
      <c r="N192" s="178" t="str">
        <f t="shared" si="162"/>
        <v/>
      </c>
      <c r="O192" s="182">
        <f t="shared" si="177"/>
        <v>88488</v>
      </c>
      <c r="P192" s="181" t="b">
        <f t="shared" si="178"/>
        <v>0</v>
      </c>
      <c r="Q192" s="183" t="str">
        <f t="shared" si="179"/>
        <v>8</v>
      </c>
      <c r="R192" s="183"/>
      <c r="S192" s="184" t="str">
        <f t="shared" si="180"/>
        <v>SINAPI</v>
      </c>
      <c r="T192" s="178"/>
      <c r="U192" s="185">
        <f t="shared" si="181"/>
        <v>0</v>
      </c>
      <c r="V192" s="185">
        <f t="shared" si="182"/>
        <v>15.53</v>
      </c>
      <c r="W192" s="185">
        <f t="shared" si="183"/>
        <v>0</v>
      </c>
      <c r="X192" s="178"/>
      <c r="Y192" s="184" t="e">
        <f>IF(Q192="P",(VLOOKUP(O192,'SICRO-P'!$A$3:$G$118,6,FALSE)),VLOOKUP(O192,SICRO!$A$4:$E$6354,5,FALSE))</f>
        <v>#N/A</v>
      </c>
      <c r="Z192" s="184">
        <f>IF(Q192="I",(VLOOKUP(O192,'SINAPI-I'!$A$1:$E$4949,5,FALSE)),VLOOKUP(O192,SINAPI!$G$7:$K$7524,5,FALSE))</f>
        <v>15.53</v>
      </c>
      <c r="AA192" s="185" t="e">
        <f>IF(Q192="I",IF(R192="MO",(ROUND(VLOOKUP(O192,'DER-ES-I'!$A$7:$F$1547,5,FALSE)*((1+$R$3)),2)),VLOOKUP(O192,'DER-ES-I'!$A$7:$F$1547,5,FALSE)),VLOOKUP(O192,'DER-ES'!$A$15:$H$1393,7,FALSE))</f>
        <v>#N/A</v>
      </c>
    </row>
    <row r="193" spans="1:27" ht="16.5" x14ac:dyDescent="0.25">
      <c r="A193" s="71" t="s">
        <v>378</v>
      </c>
      <c r="B193" s="75">
        <v>86903</v>
      </c>
      <c r="C193" s="75" t="s">
        <v>91</v>
      </c>
      <c r="D193" s="71" t="s">
        <v>304</v>
      </c>
      <c r="E193" s="75" t="s">
        <v>181</v>
      </c>
      <c r="F193" s="70">
        <v>1</v>
      </c>
      <c r="G193" s="385">
        <f t="shared" si="184"/>
        <v>352.49</v>
      </c>
      <c r="H193" s="70">
        <f t="shared" si="175"/>
        <v>24.52</v>
      </c>
      <c r="I193" s="385">
        <f t="shared" si="185"/>
        <v>438.92</v>
      </c>
      <c r="J193" s="385">
        <f t="shared" si="186"/>
        <v>438.92</v>
      </c>
      <c r="L193" s="328"/>
      <c r="M193" s="331">
        <f t="shared" si="176"/>
        <v>352.49</v>
      </c>
      <c r="N193" s="178" t="str">
        <f t="shared" si="162"/>
        <v/>
      </c>
      <c r="O193" s="182">
        <f t="shared" si="177"/>
        <v>86903</v>
      </c>
      <c r="P193" s="181" t="b">
        <f t="shared" si="178"/>
        <v>0</v>
      </c>
      <c r="Q193" s="183" t="str">
        <f t="shared" si="179"/>
        <v>8</v>
      </c>
      <c r="R193" s="183"/>
      <c r="S193" s="184" t="str">
        <f t="shared" si="180"/>
        <v>SINAPI</v>
      </c>
      <c r="T193" s="178"/>
      <c r="U193" s="185">
        <f t="shared" si="181"/>
        <v>0</v>
      </c>
      <c r="V193" s="185">
        <f t="shared" si="182"/>
        <v>352.49</v>
      </c>
      <c r="W193" s="185">
        <f t="shared" si="183"/>
        <v>0</v>
      </c>
      <c r="X193" s="178"/>
      <c r="Y193" s="184" t="e">
        <f>IF(Q193="P",(VLOOKUP(O193,'SICRO-P'!$A$3:$G$118,6,FALSE)),VLOOKUP(O193,SICRO!$A$4:$E$6354,5,FALSE))</f>
        <v>#N/A</v>
      </c>
      <c r="Z193" s="184">
        <f>IF(Q193="I",(VLOOKUP(O193,'SINAPI-I'!$A$1:$E$4949,5,FALSE)),VLOOKUP(O193,SINAPI!$G$7:$K$7524,5,FALSE))</f>
        <v>352.49</v>
      </c>
      <c r="AA193" s="185" t="e">
        <f>IF(Q193="I",IF(R193="MO",(ROUND(VLOOKUP(O193,'DER-ES-I'!$A$7:$F$1547,5,FALSE)*((1+$R$3)),2)),VLOOKUP(O193,'DER-ES-I'!$A$7:$F$1547,5,FALSE)),VLOOKUP(O193,'DER-ES'!$A$15:$H$1393,7,FALSE))</f>
        <v>#N/A</v>
      </c>
    </row>
    <row r="194" spans="1:27" ht="16.5" x14ac:dyDescent="0.25">
      <c r="A194" s="71" t="s">
        <v>380</v>
      </c>
      <c r="B194" s="75">
        <v>86915</v>
      </c>
      <c r="C194" s="75" t="s">
        <v>91</v>
      </c>
      <c r="D194" s="71" t="s">
        <v>461</v>
      </c>
      <c r="E194" s="75" t="s">
        <v>181</v>
      </c>
      <c r="F194" s="70">
        <v>1</v>
      </c>
      <c r="G194" s="385">
        <f t="shared" si="184"/>
        <v>112.9</v>
      </c>
      <c r="H194" s="70">
        <f t="shared" si="175"/>
        <v>24.52</v>
      </c>
      <c r="I194" s="385">
        <f t="shared" si="185"/>
        <v>140.58000000000001</v>
      </c>
      <c r="J194" s="385">
        <f t="shared" si="186"/>
        <v>140.58000000000001</v>
      </c>
      <c r="L194" s="328"/>
      <c r="M194" s="331">
        <f t="shared" si="176"/>
        <v>112.9</v>
      </c>
      <c r="N194" s="178" t="str">
        <f t="shared" si="162"/>
        <v/>
      </c>
      <c r="O194" s="182">
        <f t="shared" si="177"/>
        <v>86915</v>
      </c>
      <c r="P194" s="181" t="b">
        <f t="shared" si="178"/>
        <v>0</v>
      </c>
      <c r="Q194" s="183" t="str">
        <f t="shared" si="179"/>
        <v>8</v>
      </c>
      <c r="R194" s="183"/>
      <c r="S194" s="184" t="str">
        <f t="shared" si="180"/>
        <v>SINAPI</v>
      </c>
      <c r="T194" s="178"/>
      <c r="U194" s="185">
        <f t="shared" si="181"/>
        <v>0</v>
      </c>
      <c r="V194" s="185">
        <f t="shared" si="182"/>
        <v>112.9</v>
      </c>
      <c r="W194" s="185">
        <f t="shared" si="183"/>
        <v>0</v>
      </c>
      <c r="X194" s="178"/>
      <c r="Y194" s="184" t="e">
        <f>IF(Q194="P",(VLOOKUP(O194,'SICRO-P'!$A$3:$G$118,6,FALSE)),VLOOKUP(O194,SICRO!$A$4:$E$6354,5,FALSE))</f>
        <v>#N/A</v>
      </c>
      <c r="Z194" s="184">
        <f>IF(Q194="I",(VLOOKUP(O194,'SINAPI-I'!$A$1:$E$4949,5,FALSE)),VLOOKUP(O194,SINAPI!$G$7:$K$7524,5,FALSE))</f>
        <v>112.9</v>
      </c>
      <c r="AA194" s="185" t="e">
        <f>IF(Q194="I",IF(R194="MO",(ROUND(VLOOKUP(O194,'DER-ES-I'!$A$7:$F$1547,5,FALSE)*((1+$R$3)),2)),VLOOKUP(O194,'DER-ES-I'!$A$7:$F$1547,5,FALSE)),VLOOKUP(O194,'DER-ES'!$A$15:$H$1393,7,FALSE))</f>
        <v>#N/A</v>
      </c>
    </row>
    <row r="195" spans="1:27" ht="16.5" x14ac:dyDescent="0.25">
      <c r="A195" s="71" t="s">
        <v>382</v>
      </c>
      <c r="B195" s="75">
        <v>95546</v>
      </c>
      <c r="C195" s="75" t="s">
        <v>91</v>
      </c>
      <c r="D195" s="71" t="s">
        <v>307</v>
      </c>
      <c r="E195" s="75" t="s">
        <v>181</v>
      </c>
      <c r="F195" s="70">
        <v>1</v>
      </c>
      <c r="G195" s="385">
        <f t="shared" si="184"/>
        <v>147.1</v>
      </c>
      <c r="H195" s="70">
        <f t="shared" si="175"/>
        <v>24.52</v>
      </c>
      <c r="I195" s="385">
        <f t="shared" si="185"/>
        <v>183.17</v>
      </c>
      <c r="J195" s="385">
        <f t="shared" si="186"/>
        <v>183.17</v>
      </c>
      <c r="L195" s="328"/>
      <c r="M195" s="331">
        <f t="shared" si="176"/>
        <v>147.1</v>
      </c>
      <c r="N195" s="178" t="str">
        <f t="shared" si="162"/>
        <v/>
      </c>
      <c r="O195" s="182">
        <f t="shared" si="177"/>
        <v>95546</v>
      </c>
      <c r="P195" s="181" t="b">
        <f t="shared" si="178"/>
        <v>0</v>
      </c>
      <c r="Q195" s="183" t="str">
        <f t="shared" si="179"/>
        <v>9</v>
      </c>
      <c r="R195" s="183"/>
      <c r="S195" s="184" t="str">
        <f t="shared" si="180"/>
        <v>SINAPI</v>
      </c>
      <c r="T195" s="178"/>
      <c r="U195" s="185">
        <f t="shared" si="181"/>
        <v>0</v>
      </c>
      <c r="V195" s="185">
        <f t="shared" si="182"/>
        <v>147.1</v>
      </c>
      <c r="W195" s="185">
        <f t="shared" si="183"/>
        <v>0</v>
      </c>
      <c r="X195" s="178"/>
      <c r="Y195" s="184" t="e">
        <f>IF(Q195="P",(VLOOKUP(O195,'SICRO-P'!$A$3:$G$118,6,FALSE)),VLOOKUP(O195,SICRO!$A$4:$E$6354,5,FALSE))</f>
        <v>#N/A</v>
      </c>
      <c r="Z195" s="184">
        <f>IF(Q195="I",(VLOOKUP(O195,'SINAPI-I'!$A$1:$E$4949,5,FALSE)),VLOOKUP(O195,SINAPI!$G$7:$K$7524,5,FALSE))</f>
        <v>147.1</v>
      </c>
      <c r="AA195" s="185" t="e">
        <f>IF(Q195="I",IF(R195="MO",(ROUND(VLOOKUP(O195,'DER-ES-I'!$A$7:$F$1547,5,FALSE)*((1+$R$3)),2)),VLOOKUP(O195,'DER-ES-I'!$A$7:$F$1547,5,FALSE)),VLOOKUP(O195,'DER-ES'!$A$15:$H$1393,7,FALSE))</f>
        <v>#N/A</v>
      </c>
    </row>
    <row r="196" spans="1:27" ht="16.5" x14ac:dyDescent="0.25">
      <c r="A196" s="71" t="s">
        <v>384</v>
      </c>
      <c r="B196" s="75">
        <v>170116</v>
      </c>
      <c r="C196" s="75" t="s">
        <v>92</v>
      </c>
      <c r="D196" s="71" t="s">
        <v>318</v>
      </c>
      <c r="E196" s="75" t="s">
        <v>145</v>
      </c>
      <c r="F196" s="70">
        <v>1</v>
      </c>
      <c r="G196" s="385">
        <f t="shared" si="184"/>
        <v>546.46</v>
      </c>
      <c r="H196" s="70">
        <f t="shared" si="175"/>
        <v>24.52</v>
      </c>
      <c r="I196" s="385">
        <f t="shared" si="185"/>
        <v>680.45</v>
      </c>
      <c r="J196" s="385">
        <f t="shared" si="186"/>
        <v>680.45</v>
      </c>
      <c r="L196" s="328"/>
      <c r="M196" s="331">
        <f t="shared" si="176"/>
        <v>546.46</v>
      </c>
      <c r="N196" s="178" t="str">
        <f t="shared" si="162"/>
        <v/>
      </c>
      <c r="O196" s="182">
        <f t="shared" si="177"/>
        <v>170116</v>
      </c>
      <c r="P196" s="181" t="b">
        <f t="shared" si="178"/>
        <v>0</v>
      </c>
      <c r="Q196" s="183" t="str">
        <f t="shared" si="179"/>
        <v>1</v>
      </c>
      <c r="R196" s="183"/>
      <c r="S196" s="184" t="str">
        <f t="shared" si="180"/>
        <v>DER-ES</v>
      </c>
      <c r="T196" s="178"/>
      <c r="U196" s="185">
        <f t="shared" si="181"/>
        <v>0</v>
      </c>
      <c r="V196" s="185">
        <f t="shared" si="182"/>
        <v>0</v>
      </c>
      <c r="W196" s="185">
        <f t="shared" si="183"/>
        <v>546.46</v>
      </c>
      <c r="X196" s="178"/>
      <c r="Y196" s="184" t="e">
        <f>IF(Q196="P",(VLOOKUP(O196,'SICRO-P'!$A$3:$G$118,6,FALSE)),VLOOKUP(O196,SICRO!$A$4:$E$6354,5,FALSE))</f>
        <v>#N/A</v>
      </c>
      <c r="Z196" s="184" t="e">
        <f>IF(Q196="I",(VLOOKUP(O196,'SINAPI-I'!$A$1:$E$4949,5,FALSE)),VLOOKUP(O196,SINAPI!$G$7:$K$7524,5,FALSE))</f>
        <v>#N/A</v>
      </c>
      <c r="AA196" s="185">
        <f>IF(Q196="I",IF(R196="MO",(ROUND(VLOOKUP(O196,'DER-ES-I'!$A$7:$F$1547,5,FALSE)*((1+$R$3)),2)),VLOOKUP(O196,'DER-ES-I'!$A$7:$F$1547,5,FALSE)),VLOOKUP(O196,'DER-ES'!$A$15:$H$1393,7,FALSE))</f>
        <v>546.46</v>
      </c>
    </row>
    <row r="197" spans="1:27" ht="33" x14ac:dyDescent="0.25">
      <c r="A197" s="71" t="s">
        <v>386</v>
      </c>
      <c r="B197" s="75">
        <v>94438</v>
      </c>
      <c r="C197" s="75" t="s">
        <v>91</v>
      </c>
      <c r="D197" s="71" t="s">
        <v>463</v>
      </c>
      <c r="E197" s="75" t="s">
        <v>194</v>
      </c>
      <c r="F197" s="70">
        <v>5.33</v>
      </c>
      <c r="G197" s="385">
        <f t="shared" si="184"/>
        <v>40.39</v>
      </c>
      <c r="H197" s="70">
        <f t="shared" si="175"/>
        <v>24.52</v>
      </c>
      <c r="I197" s="385">
        <f t="shared" si="185"/>
        <v>50.29</v>
      </c>
      <c r="J197" s="385">
        <f t="shared" si="186"/>
        <v>268.05</v>
      </c>
      <c r="L197" s="328"/>
      <c r="M197" s="331">
        <f t="shared" si="176"/>
        <v>215.28</v>
      </c>
      <c r="N197" s="178" t="str">
        <f t="shared" si="162"/>
        <v/>
      </c>
      <c r="O197" s="182">
        <f t="shared" si="177"/>
        <v>94438</v>
      </c>
      <c r="P197" s="181" t="b">
        <f t="shared" si="178"/>
        <v>0</v>
      </c>
      <c r="Q197" s="183" t="str">
        <f t="shared" si="179"/>
        <v>9</v>
      </c>
      <c r="R197" s="183"/>
      <c r="S197" s="184" t="str">
        <f t="shared" si="180"/>
        <v>SINAPI</v>
      </c>
      <c r="T197" s="178"/>
      <c r="U197" s="185">
        <f t="shared" si="181"/>
        <v>0</v>
      </c>
      <c r="V197" s="185">
        <f t="shared" si="182"/>
        <v>40.39</v>
      </c>
      <c r="W197" s="185">
        <f t="shared" si="183"/>
        <v>0</v>
      </c>
      <c r="X197" s="178"/>
      <c r="Y197" s="184" t="e">
        <f>IF(Q197="P",(VLOOKUP(O197,'SICRO-P'!$A$3:$G$118,6,FALSE)),VLOOKUP(O197,SICRO!$A$4:$E$6354,5,FALSE))</f>
        <v>#N/A</v>
      </c>
      <c r="Z197" s="184">
        <f>IF(Q197="I",(VLOOKUP(O197,'SINAPI-I'!$A$1:$E$4949,5,FALSE)),VLOOKUP(O197,SINAPI!$G$7:$K$7524,5,FALSE))</f>
        <v>40.39</v>
      </c>
      <c r="AA197" s="185" t="e">
        <f>IF(Q197="I",IF(R197="MO",(ROUND(VLOOKUP(O197,'DER-ES-I'!$A$7:$F$1547,5,FALSE)*((1+$R$3)),2)),VLOOKUP(O197,'DER-ES-I'!$A$7:$F$1547,5,FALSE)),VLOOKUP(O197,'DER-ES'!$A$15:$H$1393,7,FALSE))</f>
        <v>#N/A</v>
      </c>
    </row>
    <row r="198" spans="1:27" ht="24.75" x14ac:dyDescent="0.25">
      <c r="A198" s="71" t="s">
        <v>388</v>
      </c>
      <c r="B198" s="75">
        <v>87249</v>
      </c>
      <c r="C198" s="75" t="s">
        <v>91</v>
      </c>
      <c r="D198" s="71" t="s">
        <v>458</v>
      </c>
      <c r="E198" s="75" t="s">
        <v>194</v>
      </c>
      <c r="F198" s="70">
        <v>1.8</v>
      </c>
      <c r="G198" s="385">
        <f>IF(S198="SINAPI",V198,IF(S198="DER-ES",W198,U198))</f>
        <v>77.25</v>
      </c>
      <c r="H198" s="70">
        <f t="shared" si="175"/>
        <v>24.52</v>
      </c>
      <c r="I198" s="385">
        <f>ROUND(G198*(1+H198/100),2)</f>
        <v>96.19</v>
      </c>
      <c r="J198" s="385">
        <f>ROUND(I198*F198,2)</f>
        <v>173.14</v>
      </c>
      <c r="L198" s="328"/>
      <c r="M198" s="331">
        <f t="shared" si="176"/>
        <v>139.05000000000001</v>
      </c>
      <c r="N198" s="178" t="str">
        <f t="shared" si="162"/>
        <v/>
      </c>
      <c r="O198" s="182">
        <f t="shared" si="177"/>
        <v>87249</v>
      </c>
      <c r="P198" s="181" t="b">
        <f t="shared" si="178"/>
        <v>0</v>
      </c>
      <c r="Q198" s="183" t="str">
        <f t="shared" si="179"/>
        <v>8</v>
      </c>
      <c r="R198" s="183"/>
      <c r="S198" s="184" t="str">
        <f t="shared" si="180"/>
        <v>SINAPI</v>
      </c>
      <c r="T198" s="178"/>
      <c r="U198" s="185">
        <f t="shared" si="181"/>
        <v>0</v>
      </c>
      <c r="V198" s="185">
        <f t="shared" si="182"/>
        <v>77.25</v>
      </c>
      <c r="W198" s="185">
        <f t="shared" si="183"/>
        <v>0</v>
      </c>
      <c r="X198" s="178"/>
      <c r="Y198" s="184" t="e">
        <f>IF(Q198="P",(VLOOKUP(O198,'SICRO-P'!$A$3:$G$118,6,FALSE)),VLOOKUP(O198,SICRO!$A$4:$E$6354,5,FALSE))</f>
        <v>#N/A</v>
      </c>
      <c r="Z198" s="184">
        <f>IF(Q198="I",(VLOOKUP(O198,'SINAPI-I'!$A$1:$E$4949,5,FALSE)),VLOOKUP(O198,SINAPI!$G$7:$K$7524,5,FALSE))</f>
        <v>77.25</v>
      </c>
      <c r="AA198" s="185" t="e">
        <f>IF(Q198="I",IF(R198="MO",(ROUND(VLOOKUP(O198,'DER-ES-I'!$A$7:$F$1547,5,FALSE)*((1+$R$3)),2)),VLOOKUP(O198,'DER-ES-I'!$A$7:$F$1547,5,FALSE)),VLOOKUP(O198,'DER-ES'!$A$15:$H$1393,7,FALSE))</f>
        <v>#N/A</v>
      </c>
    </row>
    <row r="199" spans="1:27" ht="15.75" customHeight="1" x14ac:dyDescent="0.25">
      <c r="A199" s="88" t="s">
        <v>403</v>
      </c>
      <c r="B199" s="556" t="s">
        <v>366</v>
      </c>
      <c r="C199" s="556"/>
      <c r="D199" s="556"/>
      <c r="E199" s="556"/>
      <c r="F199" s="556"/>
      <c r="G199" s="556"/>
      <c r="H199" s="556"/>
      <c r="I199" s="556"/>
      <c r="J199" s="441">
        <f>SUM(J200:J226)</f>
        <v>34606.089999999997</v>
      </c>
      <c r="L199" s="328"/>
      <c r="M199" s="331"/>
      <c r="N199" s="178" t="str">
        <f t="shared" si="141"/>
        <v/>
      </c>
      <c r="O199" s="182"/>
      <c r="P199" s="181"/>
      <c r="Q199" s="183"/>
      <c r="R199" s="183"/>
      <c r="S199" s="184"/>
      <c r="T199" s="178"/>
      <c r="U199" s="185"/>
      <c r="V199" s="185"/>
      <c r="W199" s="185"/>
      <c r="X199" s="178"/>
      <c r="Y199" s="184"/>
      <c r="Z199" s="184"/>
      <c r="AA199" s="185"/>
    </row>
    <row r="200" spans="1:27" x14ac:dyDescent="0.25">
      <c r="A200" s="71" t="s">
        <v>405</v>
      </c>
      <c r="B200" s="75">
        <v>141410</v>
      </c>
      <c r="C200" s="75" t="s">
        <v>92</v>
      </c>
      <c r="D200" s="71" t="s">
        <v>368</v>
      </c>
      <c r="E200" s="75" t="s">
        <v>138</v>
      </c>
      <c r="F200" s="70">
        <v>127</v>
      </c>
      <c r="G200" s="385">
        <f t="shared" ref="G200:G205" si="187">IF(S200="SINAPI",V200,IF(S200="DER-ES",W200,U200))</f>
        <v>27.54</v>
      </c>
      <c r="H200" s="70">
        <f t="shared" ref="H200:H226" si="188">$J$2*100</f>
        <v>24.52</v>
      </c>
      <c r="I200" s="385">
        <f t="shared" ref="I200:I226" si="189">ROUND(G200*(1+H200/100),2)</f>
        <v>34.29</v>
      </c>
      <c r="J200" s="385">
        <f t="shared" ref="J200:J226" si="190">ROUND(I200*F200,2)</f>
        <v>4354.83</v>
      </c>
      <c r="L200" s="328"/>
      <c r="M200" s="331">
        <f t="shared" si="153"/>
        <v>3497.58</v>
      </c>
      <c r="N200" s="178" t="str">
        <f t="shared" si="141"/>
        <v/>
      </c>
      <c r="O200" s="182">
        <f t="shared" si="146"/>
        <v>141410</v>
      </c>
      <c r="P200" s="181" t="b">
        <f t="shared" si="147"/>
        <v>0</v>
      </c>
      <c r="Q200" s="183" t="str">
        <f t="shared" si="148"/>
        <v>1</v>
      </c>
      <c r="R200" s="183"/>
      <c r="S200" s="184" t="str">
        <f t="shared" si="149"/>
        <v>DER-ES</v>
      </c>
      <c r="T200" s="178"/>
      <c r="U200" s="185">
        <f t="shared" si="150"/>
        <v>0</v>
      </c>
      <c r="V200" s="185">
        <f t="shared" si="151"/>
        <v>0</v>
      </c>
      <c r="W200" s="185">
        <f t="shared" si="152"/>
        <v>27.54</v>
      </c>
      <c r="X200" s="178"/>
      <c r="Y200" s="184" t="e">
        <f>IF(Q200="P",(VLOOKUP(O200,'SICRO-P'!$A$3:$G$118,6,FALSE)),VLOOKUP(O200,SICRO!$A$4:$E$6354,5,FALSE))</f>
        <v>#N/A</v>
      </c>
      <c r="Z200" s="184" t="e">
        <f>IF(Q200="I",(VLOOKUP(O200,'SINAPI-I'!$A$1:$E$4949,5,FALSE)),VLOOKUP(O200,SINAPI!$G$7:$K$7524,5,FALSE))</f>
        <v>#N/A</v>
      </c>
      <c r="AA200" s="185">
        <f>IF(Q200="I",IF(R200="MO",(ROUND(VLOOKUP(O200,'DER-ES-I'!$A$7:$F$1547,5,FALSE)*((1+$R$3)),2)),VLOOKUP(O200,'DER-ES-I'!$A$7:$F$1547,5,FALSE)),VLOOKUP(O200,'DER-ES'!$A$15:$H$1393,7,FALSE))</f>
        <v>27.54</v>
      </c>
    </row>
    <row r="201" spans="1:27" x14ac:dyDescent="0.25">
      <c r="A201" s="71" t="s">
        <v>407</v>
      </c>
      <c r="B201" s="75">
        <v>141411</v>
      </c>
      <c r="C201" s="75" t="s">
        <v>92</v>
      </c>
      <c r="D201" s="71" t="s">
        <v>370</v>
      </c>
      <c r="E201" s="75" t="s">
        <v>138</v>
      </c>
      <c r="F201" s="70">
        <v>30</v>
      </c>
      <c r="G201" s="385">
        <f t="shared" si="187"/>
        <v>36.4</v>
      </c>
      <c r="H201" s="70">
        <f t="shared" si="188"/>
        <v>24.52</v>
      </c>
      <c r="I201" s="385">
        <f t="shared" si="189"/>
        <v>45.33</v>
      </c>
      <c r="J201" s="385">
        <f t="shared" si="190"/>
        <v>1359.9</v>
      </c>
      <c r="L201" s="328"/>
      <c r="M201" s="331">
        <f t="shared" si="153"/>
        <v>1092</v>
      </c>
      <c r="N201" s="178" t="str">
        <f t="shared" si="141"/>
        <v/>
      </c>
      <c r="O201" s="182">
        <f t="shared" si="146"/>
        <v>141411</v>
      </c>
      <c r="P201" s="181" t="b">
        <f t="shared" si="147"/>
        <v>0</v>
      </c>
      <c r="Q201" s="183" t="str">
        <f t="shared" si="148"/>
        <v>1</v>
      </c>
      <c r="R201" s="183"/>
      <c r="S201" s="184" t="str">
        <f t="shared" si="149"/>
        <v>DER-ES</v>
      </c>
      <c r="T201" s="178"/>
      <c r="U201" s="185">
        <f t="shared" si="150"/>
        <v>0</v>
      </c>
      <c r="V201" s="185">
        <f t="shared" si="151"/>
        <v>0</v>
      </c>
      <c r="W201" s="185">
        <f t="shared" si="152"/>
        <v>36.4</v>
      </c>
      <c r="X201" s="178"/>
      <c r="Y201" s="184" t="e">
        <f>IF(Q201="P",(VLOOKUP(O201,'SICRO-P'!$A$3:$G$118,6,FALSE)),VLOOKUP(O201,SICRO!$A$4:$E$6354,5,FALSE))</f>
        <v>#N/A</v>
      </c>
      <c r="Z201" s="184" t="e">
        <f>IF(Q201="I",(VLOOKUP(O201,'SINAPI-I'!$A$1:$E$4949,5,FALSE)),VLOOKUP(O201,SINAPI!$G$7:$K$7524,5,FALSE))</f>
        <v>#N/A</v>
      </c>
      <c r="AA201" s="185">
        <f>IF(Q201="I",IF(R201="MO",(ROUND(VLOOKUP(O201,'DER-ES-I'!$A$7:$F$1547,5,FALSE)*((1+$R$3)),2)),VLOOKUP(O201,'DER-ES-I'!$A$7:$F$1547,5,FALSE)),VLOOKUP(O201,'DER-ES'!$A$15:$H$1393,7,FALSE))</f>
        <v>36.4</v>
      </c>
    </row>
    <row r="202" spans="1:27" x14ac:dyDescent="0.25">
      <c r="A202" s="71" t="s">
        <v>408</v>
      </c>
      <c r="B202" s="75">
        <v>95675</v>
      </c>
      <c r="C202" s="75" t="s">
        <v>91</v>
      </c>
      <c r="D202" s="71" t="s">
        <v>372</v>
      </c>
      <c r="E202" s="75" t="s">
        <v>181</v>
      </c>
      <c r="F202" s="70">
        <v>1</v>
      </c>
      <c r="G202" s="385">
        <f>IF(S202="SINAPI",V202,IF(S202="DER-ES",W202,U202))</f>
        <v>146.97</v>
      </c>
      <c r="H202" s="70">
        <f t="shared" si="188"/>
        <v>24.52</v>
      </c>
      <c r="I202" s="385">
        <f>ROUND(G202*(1+H202/100),2)</f>
        <v>183.01</v>
      </c>
      <c r="J202" s="385">
        <f>ROUND(I202*F202,2)</f>
        <v>183.01</v>
      </c>
      <c r="L202" s="328"/>
      <c r="M202" s="331">
        <f>ROUND(G202*F202,2)</f>
        <v>146.97</v>
      </c>
      <c r="N202" s="178" t="str">
        <f>IF(G202=(U202+V202+W202),"","VERIFICAR")</f>
        <v/>
      </c>
      <c r="O202" s="182">
        <f>IF(AND(P202=TRUE,Q202="I"),VALUE(RIGHT(B202,LEN(B202)-1)),B202)</f>
        <v>95675</v>
      </c>
      <c r="P202" s="181" t="b">
        <f>ISTEXT(B202)</f>
        <v>0</v>
      </c>
      <c r="Q202" s="183" t="str">
        <f>LEFT(B202,1)</f>
        <v>9</v>
      </c>
      <c r="R202" s="183"/>
      <c r="S202" s="184" t="str">
        <f>C202</f>
        <v>SINAPI</v>
      </c>
      <c r="T202" s="178"/>
      <c r="U202" s="185">
        <f t="shared" ref="U202:W203" si="191">IFERROR(Y202,0)</f>
        <v>0</v>
      </c>
      <c r="V202" s="185">
        <f t="shared" si="191"/>
        <v>146.97</v>
      </c>
      <c r="W202" s="185">
        <f t="shared" si="191"/>
        <v>0</v>
      </c>
      <c r="X202" s="178"/>
      <c r="Y202" s="184" t="e">
        <f>IF(Q202="P",(VLOOKUP(O202,'SICRO-P'!$A$3:$G$118,6,FALSE)),VLOOKUP(O202,SICRO!$A$4:$E$6354,5,FALSE))</f>
        <v>#N/A</v>
      </c>
      <c r="Z202" s="184">
        <f>IF(Q202="I",(VLOOKUP(O202,'SINAPI-I'!$A$1:$E$4949,5,FALSE)),VLOOKUP(O202,SINAPI!$G$7:$K$7524,5,FALSE))</f>
        <v>146.97</v>
      </c>
      <c r="AA202" s="185" t="e">
        <f>IF(Q202="I",IF(R202="MO",(ROUND(VLOOKUP(O202,'DER-ES-I'!$A$7:$F$1547,5,FALSE)*((1+$R$3)),2)),VLOOKUP(O202,'DER-ES-I'!$A$7:$F$1547,5,FALSE)),VLOOKUP(O202,'DER-ES'!$A$15:$H$1393,7,FALSE))</f>
        <v>#N/A</v>
      </c>
    </row>
    <row r="203" spans="1:27" ht="24.75" x14ac:dyDescent="0.25">
      <c r="A203" s="71" t="s">
        <v>410</v>
      </c>
      <c r="B203" s="75">
        <v>89383</v>
      </c>
      <c r="C203" s="75" t="s">
        <v>91</v>
      </c>
      <c r="D203" s="71" t="s">
        <v>374</v>
      </c>
      <c r="E203" s="75" t="s">
        <v>181</v>
      </c>
      <c r="F203" s="70">
        <v>2</v>
      </c>
      <c r="G203" s="385">
        <f>IF(S203="SINAPI",V203,IF(S203="DER-ES",W203,U203))</f>
        <v>6.64</v>
      </c>
      <c r="H203" s="70">
        <f t="shared" si="188"/>
        <v>24.52</v>
      </c>
      <c r="I203" s="385">
        <f>ROUND(G203*(1+H203/100),2)</f>
        <v>8.27</v>
      </c>
      <c r="J203" s="385">
        <f>ROUND(I203*F203,2)</f>
        <v>16.54</v>
      </c>
      <c r="L203" s="328"/>
      <c r="M203" s="331">
        <f>ROUND(G203*F203,2)</f>
        <v>13.28</v>
      </c>
      <c r="N203" s="178" t="str">
        <f>IF(G203=(U203+V203+W203),"","VERIFICAR")</f>
        <v/>
      </c>
      <c r="O203" s="182">
        <f>IF(AND(P203=TRUE,Q203="I"),VALUE(RIGHT(B203,LEN(B203)-1)),B203)</f>
        <v>89383</v>
      </c>
      <c r="P203" s="181" t="b">
        <f>ISTEXT(B203)</f>
        <v>0</v>
      </c>
      <c r="Q203" s="183" t="str">
        <f>LEFT(B203,1)</f>
        <v>8</v>
      </c>
      <c r="R203" s="183"/>
      <c r="S203" s="184" t="str">
        <f>C203</f>
        <v>SINAPI</v>
      </c>
      <c r="T203" s="178"/>
      <c r="U203" s="185">
        <f t="shared" si="191"/>
        <v>0</v>
      </c>
      <c r="V203" s="185">
        <f t="shared" si="191"/>
        <v>6.64</v>
      </c>
      <c r="W203" s="185">
        <f t="shared" si="191"/>
        <v>0</v>
      </c>
      <c r="X203" s="178"/>
      <c r="Y203" s="184" t="e">
        <f>IF(Q203="P",(VLOOKUP(O203,'SICRO-P'!$A$3:$G$118,6,FALSE)),VLOOKUP(O203,SICRO!$A$4:$E$6354,5,FALSE))</f>
        <v>#N/A</v>
      </c>
      <c r="Z203" s="184">
        <f>IF(Q203="I",(VLOOKUP(O203,'SINAPI-I'!$A$1:$E$4949,5,FALSE)),VLOOKUP(O203,SINAPI!$G$7:$K$7524,5,FALSE))</f>
        <v>6.64</v>
      </c>
      <c r="AA203" s="185" t="e">
        <f>IF(Q203="I",IF(R203="MO",(ROUND(VLOOKUP(O203,'DER-ES-I'!$A$7:$F$1547,5,FALSE)*((1+$R$3)),2)),VLOOKUP(O203,'DER-ES-I'!$A$7:$F$1547,5,FALSE)),VLOOKUP(O203,'DER-ES'!$A$15:$H$1393,7,FALSE))</f>
        <v>#N/A</v>
      </c>
    </row>
    <row r="204" spans="1:27" ht="24.75" x14ac:dyDescent="0.25">
      <c r="A204" s="71" t="s">
        <v>412</v>
      </c>
      <c r="B204" s="75">
        <v>89391</v>
      </c>
      <c r="C204" s="75" t="s">
        <v>91</v>
      </c>
      <c r="D204" s="71" t="str">
        <f>IF(C204="SINAPI",VLOOKUP(B204,SINAPI!$G$7:$K$7524,2,FALSE),IF(C204="DER-ES",VLOOKUP(B204,'DER-ES'!$A$15:$H$1393,4,FALSE),VLOOKUP(B204,SICRO!$A$4:$E$6354,3,FALSE)))</f>
        <v>ADAPTADOR CURTO COM BOLSA E ROSCA PARA REGISTRO, PVC, SOLDÁVEL, DN 32MM X 1 , INSTALADO EM RAMAL OU SUB-RAMAL DE ÁGUA - FORNECIMENTO E INSTALAÇÃO. AF_06/2022</v>
      </c>
      <c r="E204" s="75" t="str">
        <f>IF(C204="SINAPI",VLOOKUP(B204,SINAPI!$G$7:$K$7524,3,FALSE),IF(C204="DER-ES",VLOOKUP(B204,'DER-ES'!$A$15:$H$1393,5,FALSE),VLOOKUP(B204,SICRO!$A$4:$E$6354,4,FALSE)))</f>
        <v>UN</v>
      </c>
      <c r="F204" s="70">
        <v>4</v>
      </c>
      <c r="G204" s="385">
        <f t="shared" ref="G204" si="192">IF(S204="SINAPI",V204,IF(S204="DER-ES",W204,U204))</f>
        <v>9.07</v>
      </c>
      <c r="H204" s="70">
        <f t="shared" si="188"/>
        <v>24.52</v>
      </c>
      <c r="I204" s="385">
        <f t="shared" ref="I204" si="193">ROUND(G204*(1+H204/100),2)</f>
        <v>11.29</v>
      </c>
      <c r="J204" s="385">
        <f t="shared" ref="J204" si="194">ROUND(I204*F204,2)</f>
        <v>45.16</v>
      </c>
      <c r="L204" s="328"/>
      <c r="M204" s="331">
        <f t="shared" ref="M204" si="195">ROUND(G204*F204,2)</f>
        <v>36.28</v>
      </c>
      <c r="N204" s="178" t="str">
        <f t="shared" ref="N204" si="196">IF(G204=(U204+V204+W204),"","VERIFICAR")</f>
        <v/>
      </c>
      <c r="O204" s="182">
        <f t="shared" ref="O204" si="197">IF(AND(P204=TRUE,Q204="I"),VALUE(RIGHT(B204,LEN(B204)-1)),B204)</f>
        <v>89391</v>
      </c>
      <c r="P204" s="181" t="b">
        <f t="shared" ref="P204" si="198">ISTEXT(B204)</f>
        <v>0</v>
      </c>
      <c r="Q204" s="183" t="str">
        <f t="shared" ref="Q204" si="199">LEFT(B204,1)</f>
        <v>8</v>
      </c>
      <c r="R204" s="183"/>
      <c r="S204" s="184" t="str">
        <f t="shared" ref="S204" si="200">C204</f>
        <v>SINAPI</v>
      </c>
      <c r="T204" s="178"/>
      <c r="U204" s="185">
        <f t="shared" ref="U204" si="201">IFERROR(Y204,0)</f>
        <v>0</v>
      </c>
      <c r="V204" s="185">
        <f t="shared" ref="V204" si="202">IFERROR(Z204,0)</f>
        <v>9.07</v>
      </c>
      <c r="W204" s="185">
        <f t="shared" ref="W204" si="203">IFERROR(AA204,0)</f>
        <v>0</v>
      </c>
      <c r="X204" s="178"/>
      <c r="Y204" s="184" t="e">
        <f>IF(Q204="P",(VLOOKUP(O204,'SICRO-P'!$A$3:$G$118,6,FALSE)),VLOOKUP(O204,SICRO!$A$4:$E$6354,5,FALSE))</f>
        <v>#N/A</v>
      </c>
      <c r="Z204" s="184">
        <f>IF(Q204="I",(VLOOKUP(O204,'SINAPI-I'!$A$1:$E$4949,5,FALSE)),VLOOKUP(O204,SINAPI!$G$7:$K$7524,5,FALSE))</f>
        <v>9.07</v>
      </c>
      <c r="AA204" s="185" t="e">
        <f>IF(Q204="I",IF(R204="MO",(ROUND(VLOOKUP(O204,'DER-ES-I'!$A$7:$F$1547,5,FALSE)*((1+$R$3)),2)),VLOOKUP(O204,'DER-ES-I'!$A$7:$F$1547,5,FALSE)),VLOOKUP(O204,'DER-ES'!$A$15:$H$1393,7,FALSE))</f>
        <v>#N/A</v>
      </c>
    </row>
    <row r="205" spans="1:27" ht="16.5" x14ac:dyDescent="0.25">
      <c r="A205" s="71" t="s">
        <v>414</v>
      </c>
      <c r="B205" s="75">
        <v>89981</v>
      </c>
      <c r="C205" s="75" t="s">
        <v>91</v>
      </c>
      <c r="D205" s="71" t="s">
        <v>377</v>
      </c>
      <c r="E205" s="75" t="s">
        <v>181</v>
      </c>
      <c r="F205" s="70">
        <v>2</v>
      </c>
      <c r="G205" s="385">
        <f t="shared" si="187"/>
        <v>28.68</v>
      </c>
      <c r="H205" s="70">
        <f t="shared" si="188"/>
        <v>24.52</v>
      </c>
      <c r="I205" s="385">
        <f t="shared" si="189"/>
        <v>35.71</v>
      </c>
      <c r="J205" s="385">
        <f t="shared" si="190"/>
        <v>71.42</v>
      </c>
      <c r="L205" s="328"/>
      <c r="M205" s="331">
        <f t="shared" si="153"/>
        <v>57.36</v>
      </c>
      <c r="N205" s="178" t="str">
        <f t="shared" si="141"/>
        <v/>
      </c>
      <c r="O205" s="182">
        <f t="shared" si="146"/>
        <v>89981</v>
      </c>
      <c r="P205" s="181" t="b">
        <f t="shared" si="147"/>
        <v>0</v>
      </c>
      <c r="Q205" s="183" t="str">
        <f t="shared" si="148"/>
        <v>8</v>
      </c>
      <c r="R205" s="183"/>
      <c r="S205" s="184" t="str">
        <f t="shared" si="149"/>
        <v>SINAPI</v>
      </c>
      <c r="T205" s="178"/>
      <c r="U205" s="185">
        <f t="shared" si="150"/>
        <v>0</v>
      </c>
      <c r="V205" s="185">
        <f t="shared" si="151"/>
        <v>28.68</v>
      </c>
      <c r="W205" s="185">
        <f t="shared" si="152"/>
        <v>0</v>
      </c>
      <c r="X205" s="178"/>
      <c r="Y205" s="184" t="e">
        <f>IF(Q205="P",(VLOOKUP(O205,'SICRO-P'!$A$3:$G$118,6,FALSE)),VLOOKUP(O205,SICRO!$A$4:$E$6354,5,FALSE))</f>
        <v>#N/A</v>
      </c>
      <c r="Z205" s="184">
        <f>IF(Q205="I",(VLOOKUP(O205,'SINAPI-I'!$A$1:$E$4949,5,FALSE)),VLOOKUP(O205,SINAPI!$G$7:$K$7524,5,FALSE))</f>
        <v>28.68</v>
      </c>
      <c r="AA205" s="185" t="e">
        <f>IF(Q205="I",IF(R205="MO",(ROUND(VLOOKUP(O205,'DER-ES-I'!$A$7:$F$1547,5,FALSE)*((1+$R$3)),2)),VLOOKUP(O205,'DER-ES-I'!$A$7:$F$1547,5,FALSE)),VLOOKUP(O205,'DER-ES'!$A$15:$H$1393,7,FALSE))</f>
        <v>#N/A</v>
      </c>
    </row>
    <row r="206" spans="1:27" ht="16.5" x14ac:dyDescent="0.25">
      <c r="A206" s="71" t="s">
        <v>416</v>
      </c>
      <c r="B206" s="75" t="s">
        <v>32478</v>
      </c>
      <c r="C206" s="75" t="s">
        <v>180</v>
      </c>
      <c r="D206" s="71" t="s">
        <v>379</v>
      </c>
      <c r="E206" s="75" t="s">
        <v>181</v>
      </c>
      <c r="F206" s="70">
        <v>2</v>
      </c>
      <c r="G206" s="385">
        <f>'CPU S DES'!N86</f>
        <v>43.53</v>
      </c>
      <c r="H206" s="70">
        <f t="shared" si="188"/>
        <v>24.52</v>
      </c>
      <c r="I206" s="385">
        <f t="shared" si="189"/>
        <v>54.2</v>
      </c>
      <c r="J206" s="385">
        <f t="shared" si="190"/>
        <v>108.4</v>
      </c>
      <c r="L206" s="367" t="s">
        <v>32190</v>
      </c>
      <c r="M206" s="331">
        <f t="shared" si="153"/>
        <v>87.06</v>
      </c>
      <c r="N206" s="178" t="str">
        <f t="shared" si="141"/>
        <v>VERIFICAR</v>
      </c>
      <c r="O206" s="182" t="str">
        <f t="shared" si="146"/>
        <v>COMP-06</v>
      </c>
      <c r="P206" s="181" t="b">
        <f t="shared" si="147"/>
        <v>1</v>
      </c>
      <c r="Q206" s="183" t="str">
        <f t="shared" si="148"/>
        <v>C</v>
      </c>
      <c r="R206" s="183"/>
      <c r="S206" s="184" t="str">
        <f t="shared" si="149"/>
        <v>Composições Próprias</v>
      </c>
      <c r="T206" s="178"/>
      <c r="U206" s="185">
        <f t="shared" si="150"/>
        <v>0</v>
      </c>
      <c r="V206" s="185">
        <f t="shared" si="151"/>
        <v>0</v>
      </c>
      <c r="W206" s="185">
        <f t="shared" si="152"/>
        <v>0</v>
      </c>
      <c r="X206" s="178"/>
      <c r="Y206" s="184" t="e">
        <f>IF(Q206="P",(VLOOKUP(O206,'SICRO-P'!$A$3:$G$118,6,FALSE)),VLOOKUP(O206,SICRO!$A$4:$E$6354,5,FALSE))</f>
        <v>#N/A</v>
      </c>
      <c r="Z206" s="184" t="e">
        <f>IF(Q206="I",(VLOOKUP(O206,'SINAPI-I'!$A$1:$E$4949,5,FALSE)),VLOOKUP(O206,SINAPI!$G$7:$K$7524,5,FALSE))</f>
        <v>#N/A</v>
      </c>
      <c r="AA206" s="185" t="e">
        <f>IF(Q206="I",IF(R206="MO",(ROUND(VLOOKUP(O206,'DER-ES-I'!$A$7:$F$1547,5,FALSE)*((1+$R$3)),2)),VLOOKUP(O206,'DER-ES-I'!$A$7:$F$1547,5,FALSE)),VLOOKUP(O206,'DER-ES'!$A$15:$H$1393,7,FALSE))</f>
        <v>#N/A</v>
      </c>
    </row>
    <row r="207" spans="1:27" ht="16.5" x14ac:dyDescent="0.25">
      <c r="A207" s="71" t="s">
        <v>418</v>
      </c>
      <c r="B207" s="75">
        <v>89426</v>
      </c>
      <c r="C207" s="75" t="s">
        <v>91</v>
      </c>
      <c r="D207" s="71" t="s">
        <v>381</v>
      </c>
      <c r="E207" s="75" t="s">
        <v>181</v>
      </c>
      <c r="F207" s="70">
        <v>2</v>
      </c>
      <c r="G207" s="385">
        <f t="shared" ref="G207:G220" si="204">IF(S207="SINAPI",V207,IF(S207="DER-ES",W207,U207))</f>
        <v>10.39</v>
      </c>
      <c r="H207" s="70">
        <f t="shared" si="188"/>
        <v>24.52</v>
      </c>
      <c r="I207" s="385">
        <f t="shared" si="189"/>
        <v>12.94</v>
      </c>
      <c r="J207" s="385">
        <f t="shared" si="190"/>
        <v>25.88</v>
      </c>
      <c r="L207" s="328"/>
      <c r="M207" s="331">
        <f t="shared" si="153"/>
        <v>20.78</v>
      </c>
      <c r="N207" s="178" t="str">
        <f t="shared" si="141"/>
        <v/>
      </c>
      <c r="O207" s="182">
        <f t="shared" si="146"/>
        <v>89426</v>
      </c>
      <c r="P207" s="181" t="b">
        <f t="shared" si="147"/>
        <v>0</v>
      </c>
      <c r="Q207" s="183" t="str">
        <f t="shared" si="148"/>
        <v>8</v>
      </c>
      <c r="R207" s="183"/>
      <c r="S207" s="184" t="str">
        <f t="shared" si="149"/>
        <v>SINAPI</v>
      </c>
      <c r="T207" s="178"/>
      <c r="U207" s="185">
        <f t="shared" si="150"/>
        <v>0</v>
      </c>
      <c r="V207" s="185">
        <f t="shared" si="151"/>
        <v>10.39</v>
      </c>
      <c r="W207" s="185">
        <f t="shared" si="152"/>
        <v>0</v>
      </c>
      <c r="X207" s="178"/>
      <c r="Y207" s="184" t="e">
        <f>IF(Q207="P",(VLOOKUP(O207,'SICRO-P'!$A$3:$G$118,6,FALSE)),VLOOKUP(O207,SICRO!$A$4:$E$6354,5,FALSE))</f>
        <v>#N/A</v>
      </c>
      <c r="Z207" s="184">
        <f>IF(Q207="I",(VLOOKUP(O207,'SINAPI-I'!$A$1:$E$4949,5,FALSE)),VLOOKUP(O207,SINAPI!$G$7:$K$7524,5,FALSE))</f>
        <v>10.39</v>
      </c>
      <c r="AA207" s="185" t="e">
        <f>IF(Q207="I",IF(R207="MO",(ROUND(VLOOKUP(O207,'DER-ES-I'!$A$7:$F$1547,5,FALSE)*((1+$R$3)),2)),VLOOKUP(O207,'DER-ES-I'!$A$7:$F$1547,5,FALSE)),VLOOKUP(O207,'DER-ES'!$A$15:$H$1393,7,FALSE))</f>
        <v>#N/A</v>
      </c>
    </row>
    <row r="208" spans="1:27" ht="16.5" x14ac:dyDescent="0.25">
      <c r="A208" s="71" t="s">
        <v>421</v>
      </c>
      <c r="B208" s="75">
        <v>170352</v>
      </c>
      <c r="C208" s="75" t="s">
        <v>92</v>
      </c>
      <c r="D208" s="71" t="s">
        <v>383</v>
      </c>
      <c r="E208" s="75" t="s">
        <v>145</v>
      </c>
      <c r="F208" s="70">
        <v>1</v>
      </c>
      <c r="G208" s="385">
        <f t="shared" si="204"/>
        <v>523.03</v>
      </c>
      <c r="H208" s="70">
        <f t="shared" si="188"/>
        <v>24.52</v>
      </c>
      <c r="I208" s="385">
        <f t="shared" si="189"/>
        <v>651.28</v>
      </c>
      <c r="J208" s="385">
        <f t="shared" si="190"/>
        <v>651.28</v>
      </c>
      <c r="L208" s="328"/>
      <c r="M208" s="331">
        <f t="shared" si="153"/>
        <v>523.03</v>
      </c>
      <c r="N208" s="178" t="str">
        <f t="shared" si="141"/>
        <v/>
      </c>
      <c r="O208" s="182">
        <f t="shared" si="146"/>
        <v>170352</v>
      </c>
      <c r="P208" s="181" t="b">
        <f t="shared" si="147"/>
        <v>0</v>
      </c>
      <c r="Q208" s="183" t="str">
        <f t="shared" si="148"/>
        <v>1</v>
      </c>
      <c r="R208" s="183"/>
      <c r="S208" s="184" t="str">
        <f t="shared" si="149"/>
        <v>DER-ES</v>
      </c>
      <c r="T208" s="178"/>
      <c r="U208" s="185">
        <f t="shared" si="150"/>
        <v>0</v>
      </c>
      <c r="V208" s="185">
        <f t="shared" si="151"/>
        <v>0</v>
      </c>
      <c r="W208" s="185">
        <f t="shared" si="152"/>
        <v>523.03</v>
      </c>
      <c r="X208" s="178"/>
      <c r="Y208" s="184" t="e">
        <f>IF(Q208="P",(VLOOKUP(O208,'SICRO-P'!$A$3:$G$118,6,FALSE)),VLOOKUP(O208,SICRO!$A$4:$E$6354,5,FALSE))</f>
        <v>#N/A</v>
      </c>
      <c r="Z208" s="184" t="e">
        <f>IF(Q208="I",(VLOOKUP(O208,'SINAPI-I'!$A$1:$E$4949,5,FALSE)),VLOOKUP(O208,SINAPI!$G$7:$K$7524,5,FALSE))</f>
        <v>#N/A</v>
      </c>
      <c r="AA208" s="185">
        <f>IF(Q208="I",IF(R208="MO",(ROUND(VLOOKUP(O208,'DER-ES-I'!$A$7:$F$1547,5,FALSE)*((1+$R$3)),2)),VLOOKUP(O208,'DER-ES-I'!$A$7:$F$1547,5,FALSE)),VLOOKUP(O208,'DER-ES'!$A$15:$H$1393,7,FALSE))</f>
        <v>523.03</v>
      </c>
    </row>
    <row r="209" spans="1:27" ht="16.5" x14ac:dyDescent="0.25">
      <c r="A209" s="71" t="s">
        <v>423</v>
      </c>
      <c r="B209" s="75">
        <v>89419</v>
      </c>
      <c r="C209" s="75" t="s">
        <v>91</v>
      </c>
      <c r="D209" s="71" t="s">
        <v>385</v>
      </c>
      <c r="E209" s="75" t="s">
        <v>181</v>
      </c>
      <c r="F209" s="70">
        <v>1</v>
      </c>
      <c r="G209" s="385">
        <f t="shared" si="204"/>
        <v>6.9</v>
      </c>
      <c r="H209" s="70">
        <f t="shared" si="188"/>
        <v>24.52</v>
      </c>
      <c r="I209" s="385">
        <f t="shared" si="189"/>
        <v>8.59</v>
      </c>
      <c r="J209" s="385">
        <f t="shared" si="190"/>
        <v>8.59</v>
      </c>
      <c r="L209" s="328"/>
      <c r="M209" s="331">
        <f t="shared" si="153"/>
        <v>6.9</v>
      </c>
      <c r="N209" s="178" t="str">
        <f t="shared" si="141"/>
        <v/>
      </c>
      <c r="O209" s="182">
        <f t="shared" si="146"/>
        <v>89419</v>
      </c>
      <c r="P209" s="181" t="b">
        <f t="shared" si="147"/>
        <v>0</v>
      </c>
      <c r="Q209" s="183" t="str">
        <f t="shared" si="148"/>
        <v>8</v>
      </c>
      <c r="R209" s="183"/>
      <c r="S209" s="184" t="str">
        <f t="shared" si="149"/>
        <v>SINAPI</v>
      </c>
      <c r="T209" s="178"/>
      <c r="U209" s="185">
        <f t="shared" si="150"/>
        <v>0</v>
      </c>
      <c r="V209" s="185">
        <f t="shared" si="151"/>
        <v>6.9</v>
      </c>
      <c r="W209" s="185">
        <f t="shared" si="152"/>
        <v>0</v>
      </c>
      <c r="X209" s="178"/>
      <c r="Y209" s="184" t="e">
        <f>IF(Q209="P",(VLOOKUP(O209,'SICRO-P'!$A$3:$G$118,6,FALSE)),VLOOKUP(O209,SICRO!$A$4:$E$6354,5,FALSE))</f>
        <v>#N/A</v>
      </c>
      <c r="Z209" s="184">
        <f>IF(Q209="I",(VLOOKUP(O209,'SINAPI-I'!$A$1:$E$4949,5,FALSE)),VLOOKUP(O209,SINAPI!$G$7:$K$7524,5,FALSE))</f>
        <v>6.9</v>
      </c>
      <c r="AA209" s="185" t="e">
        <f>IF(Q209="I",IF(R209="MO",(ROUND(VLOOKUP(O209,'DER-ES-I'!$A$7:$F$1547,5,FALSE)*((1+$R$3)),2)),VLOOKUP(O209,'DER-ES-I'!$A$7:$F$1547,5,FALSE)),VLOOKUP(O209,'DER-ES'!$A$15:$H$1393,7,FALSE))</f>
        <v>#N/A</v>
      </c>
    </row>
    <row r="210" spans="1:27" x14ac:dyDescent="0.25">
      <c r="A210" s="71" t="s">
        <v>425</v>
      </c>
      <c r="B210" s="75">
        <v>170321</v>
      </c>
      <c r="C210" s="75" t="s">
        <v>92</v>
      </c>
      <c r="D210" s="71" t="s">
        <v>387</v>
      </c>
      <c r="E210" s="75" t="s">
        <v>145</v>
      </c>
      <c r="F210" s="70">
        <v>5</v>
      </c>
      <c r="G210" s="385">
        <f t="shared" si="204"/>
        <v>83.26</v>
      </c>
      <c r="H210" s="70">
        <f t="shared" si="188"/>
        <v>24.52</v>
      </c>
      <c r="I210" s="385">
        <f t="shared" si="189"/>
        <v>103.68</v>
      </c>
      <c r="J210" s="385">
        <f t="shared" si="190"/>
        <v>518.4</v>
      </c>
      <c r="L210" s="328"/>
      <c r="M210" s="331">
        <f t="shared" si="153"/>
        <v>416.3</v>
      </c>
      <c r="N210" s="178" t="str">
        <f t="shared" si="141"/>
        <v/>
      </c>
      <c r="O210" s="182">
        <f t="shared" si="146"/>
        <v>170321</v>
      </c>
      <c r="P210" s="181" t="b">
        <f t="shared" si="147"/>
        <v>0</v>
      </c>
      <c r="Q210" s="183" t="str">
        <f t="shared" si="148"/>
        <v>1</v>
      </c>
      <c r="R210" s="183"/>
      <c r="S210" s="184" t="str">
        <f t="shared" si="149"/>
        <v>DER-ES</v>
      </c>
      <c r="T210" s="178"/>
      <c r="U210" s="185">
        <f t="shared" si="150"/>
        <v>0</v>
      </c>
      <c r="V210" s="185">
        <f t="shared" si="151"/>
        <v>0</v>
      </c>
      <c r="W210" s="185">
        <f t="shared" si="152"/>
        <v>83.26</v>
      </c>
      <c r="X210" s="178"/>
      <c r="Y210" s="184" t="e">
        <f>IF(Q210="P",(VLOOKUP(O210,'SICRO-P'!$A$3:$G$118,6,FALSE)),VLOOKUP(O210,SICRO!$A$4:$E$6354,5,FALSE))</f>
        <v>#N/A</v>
      </c>
      <c r="Z210" s="184" t="e">
        <f>IF(Q210="I",(VLOOKUP(O210,'SINAPI-I'!$A$1:$E$4949,5,FALSE)),VLOOKUP(O210,SINAPI!$G$7:$K$7524,5,FALSE))</f>
        <v>#N/A</v>
      </c>
      <c r="AA210" s="185">
        <f>IF(Q210="I",IF(R210="MO",(ROUND(VLOOKUP(O210,'DER-ES-I'!$A$7:$F$1547,5,FALSE)*((1+$R$3)),2)),VLOOKUP(O210,'DER-ES-I'!$A$7:$F$1547,5,FALSE)),VLOOKUP(O210,'DER-ES'!$A$15:$H$1393,7,FALSE))</f>
        <v>83.26</v>
      </c>
    </row>
    <row r="211" spans="1:27" ht="33" x14ac:dyDescent="0.25">
      <c r="A211" s="71" t="s">
        <v>427</v>
      </c>
      <c r="B211" s="75">
        <v>94792</v>
      </c>
      <c r="C211" s="75" t="s">
        <v>91</v>
      </c>
      <c r="D211" s="71" t="s">
        <v>389</v>
      </c>
      <c r="E211" s="75" t="s">
        <v>181</v>
      </c>
      <c r="F211" s="70">
        <v>1</v>
      </c>
      <c r="G211" s="385">
        <f t="shared" si="204"/>
        <v>130.13</v>
      </c>
      <c r="H211" s="70">
        <f t="shared" si="188"/>
        <v>24.52</v>
      </c>
      <c r="I211" s="385">
        <f t="shared" si="189"/>
        <v>162.04</v>
      </c>
      <c r="J211" s="385">
        <f t="shared" si="190"/>
        <v>162.04</v>
      </c>
      <c r="L211" s="328"/>
      <c r="M211" s="331">
        <f t="shared" si="153"/>
        <v>130.13</v>
      </c>
      <c r="N211" s="178" t="str">
        <f t="shared" si="141"/>
        <v/>
      </c>
      <c r="O211" s="182">
        <f t="shared" si="146"/>
        <v>94792</v>
      </c>
      <c r="P211" s="181" t="b">
        <f t="shared" si="147"/>
        <v>0</v>
      </c>
      <c r="Q211" s="183" t="str">
        <f t="shared" si="148"/>
        <v>9</v>
      </c>
      <c r="R211" s="183"/>
      <c r="S211" s="184" t="str">
        <f t="shared" si="149"/>
        <v>SINAPI</v>
      </c>
      <c r="T211" s="178"/>
      <c r="U211" s="185">
        <f t="shared" si="150"/>
        <v>0</v>
      </c>
      <c r="V211" s="185">
        <f t="shared" si="151"/>
        <v>130.13</v>
      </c>
      <c r="W211" s="185">
        <f t="shared" si="152"/>
        <v>0</v>
      </c>
      <c r="X211" s="178"/>
      <c r="Y211" s="184" t="e">
        <f>IF(Q211="P",(VLOOKUP(O211,'SICRO-P'!$A$3:$G$118,6,FALSE)),VLOOKUP(O211,SICRO!$A$4:$E$6354,5,FALSE))</f>
        <v>#N/A</v>
      </c>
      <c r="Z211" s="184">
        <f>IF(Q211="I",(VLOOKUP(O211,'SINAPI-I'!$A$1:$E$4949,5,FALSE)),VLOOKUP(O211,SINAPI!$G$7:$K$7524,5,FALSE))</f>
        <v>130.13</v>
      </c>
      <c r="AA211" s="185" t="e">
        <f>IF(Q211="I",IF(R211="MO",(ROUND(VLOOKUP(O211,'DER-ES-I'!$A$7:$F$1547,5,FALSE)*((1+$R$3)),2)),VLOOKUP(O211,'DER-ES-I'!$A$7:$F$1547,5,FALSE)),VLOOKUP(O211,'DER-ES'!$A$15:$H$1393,7,FALSE))</f>
        <v>#N/A</v>
      </c>
    </row>
    <row r="212" spans="1:27" ht="16.5" x14ac:dyDescent="0.25">
      <c r="A212" s="71" t="s">
        <v>429</v>
      </c>
      <c r="B212" s="75">
        <v>89351</v>
      </c>
      <c r="C212" s="75" t="s">
        <v>91</v>
      </c>
      <c r="D212" s="71" t="s">
        <v>32219</v>
      </c>
      <c r="E212" s="75" t="s">
        <v>181</v>
      </c>
      <c r="F212" s="70">
        <v>2</v>
      </c>
      <c r="G212" s="385">
        <f t="shared" si="204"/>
        <v>36.89</v>
      </c>
      <c r="H212" s="70">
        <f t="shared" si="188"/>
        <v>24.52</v>
      </c>
      <c r="I212" s="385">
        <f t="shared" si="189"/>
        <v>45.94</v>
      </c>
      <c r="J212" s="385">
        <f t="shared" si="190"/>
        <v>91.88</v>
      </c>
      <c r="L212" s="328"/>
      <c r="M212" s="331">
        <f t="shared" si="153"/>
        <v>73.78</v>
      </c>
      <c r="N212" s="178" t="str">
        <f t="shared" si="141"/>
        <v/>
      </c>
      <c r="O212" s="182">
        <f t="shared" si="146"/>
        <v>89351</v>
      </c>
      <c r="P212" s="181" t="b">
        <f t="shared" si="147"/>
        <v>0</v>
      </c>
      <c r="Q212" s="183" t="str">
        <f t="shared" si="148"/>
        <v>8</v>
      </c>
      <c r="R212" s="183"/>
      <c r="S212" s="184" t="str">
        <f t="shared" si="149"/>
        <v>SINAPI</v>
      </c>
      <c r="T212" s="178"/>
      <c r="U212" s="185">
        <f t="shared" si="150"/>
        <v>0</v>
      </c>
      <c r="V212" s="185">
        <f t="shared" si="151"/>
        <v>36.89</v>
      </c>
      <c r="W212" s="185">
        <f t="shared" si="152"/>
        <v>0</v>
      </c>
      <c r="X212" s="178"/>
      <c r="Y212" s="184" t="e">
        <f>IF(Q212="P",(VLOOKUP(O212,'SICRO-P'!$A$3:$G$118,6,FALSE)),VLOOKUP(O212,SICRO!$A$4:$E$6354,5,FALSE))</f>
        <v>#N/A</v>
      </c>
      <c r="Z212" s="184">
        <f>IF(Q212="I",(VLOOKUP(O212,'SINAPI-I'!$A$1:$E$4949,5,FALSE)),VLOOKUP(O212,SINAPI!$G$7:$K$7524,5,FALSE))</f>
        <v>36.89</v>
      </c>
      <c r="AA212" s="185" t="e">
        <f>IF(Q212="I",IF(R212="MO",(ROUND(VLOOKUP(O212,'DER-ES-I'!$A$7:$F$1547,5,FALSE)*((1+$R$3)),2)),VLOOKUP(O212,'DER-ES-I'!$A$7:$F$1547,5,FALSE)),VLOOKUP(O212,'DER-ES'!$A$15:$H$1393,7,FALSE))</f>
        <v>#N/A</v>
      </c>
    </row>
    <row r="213" spans="1:27" ht="16.5" x14ac:dyDescent="0.25">
      <c r="A213" s="71" t="s">
        <v>431</v>
      </c>
      <c r="B213" s="75">
        <v>141906</v>
      </c>
      <c r="C213" s="75" t="s">
        <v>92</v>
      </c>
      <c r="D213" s="71" t="s">
        <v>390</v>
      </c>
      <c r="E213" s="75" t="s">
        <v>138</v>
      </c>
      <c r="F213" s="70">
        <v>12</v>
      </c>
      <c r="G213" s="385">
        <f t="shared" si="204"/>
        <v>37.93</v>
      </c>
      <c r="H213" s="70">
        <f t="shared" si="188"/>
        <v>24.52</v>
      </c>
      <c r="I213" s="385">
        <f t="shared" si="189"/>
        <v>47.23</v>
      </c>
      <c r="J213" s="385">
        <f t="shared" si="190"/>
        <v>566.76</v>
      </c>
      <c r="L213" s="328"/>
      <c r="M213" s="331">
        <f t="shared" si="153"/>
        <v>455.16</v>
      </c>
      <c r="N213" s="178" t="str">
        <f t="shared" si="141"/>
        <v/>
      </c>
      <c r="O213" s="182">
        <f t="shared" si="146"/>
        <v>141906</v>
      </c>
      <c r="P213" s="181" t="b">
        <f t="shared" si="147"/>
        <v>0</v>
      </c>
      <c r="Q213" s="183" t="str">
        <f t="shared" si="148"/>
        <v>1</v>
      </c>
      <c r="R213" s="183"/>
      <c r="S213" s="184" t="str">
        <f t="shared" si="149"/>
        <v>DER-ES</v>
      </c>
      <c r="T213" s="178"/>
      <c r="U213" s="185">
        <f t="shared" si="150"/>
        <v>0</v>
      </c>
      <c r="V213" s="185">
        <f t="shared" si="151"/>
        <v>0</v>
      </c>
      <c r="W213" s="185">
        <f t="shared" si="152"/>
        <v>37.93</v>
      </c>
      <c r="X213" s="178"/>
      <c r="Y213" s="184" t="e">
        <f>IF(Q213="P",(VLOOKUP(O213,'SICRO-P'!$A$3:$G$118,6,FALSE)),VLOOKUP(O213,SICRO!$A$4:$E$6354,5,FALSE))</f>
        <v>#N/A</v>
      </c>
      <c r="Z213" s="184" t="e">
        <f>IF(Q213="I",(VLOOKUP(O213,'SINAPI-I'!$A$1:$E$4949,5,FALSE)),VLOOKUP(O213,SINAPI!$G$7:$K$7524,5,FALSE))</f>
        <v>#N/A</v>
      </c>
      <c r="AA213" s="185">
        <f>IF(Q213="I",IF(R213="MO",(ROUND(VLOOKUP(O213,'DER-ES-I'!$A$7:$F$1547,5,FALSE)*((1+$R$3)),2)),VLOOKUP(O213,'DER-ES-I'!$A$7:$F$1547,5,FALSE)),VLOOKUP(O213,'DER-ES'!$A$15:$H$1393,7,FALSE))</f>
        <v>37.93</v>
      </c>
    </row>
    <row r="214" spans="1:27" ht="16.5" x14ac:dyDescent="0.25">
      <c r="A214" s="71" t="s">
        <v>38247</v>
      </c>
      <c r="B214" s="75">
        <v>141907</v>
      </c>
      <c r="C214" s="75" t="s">
        <v>92</v>
      </c>
      <c r="D214" s="71" t="s">
        <v>391</v>
      </c>
      <c r="E214" s="75" t="s">
        <v>138</v>
      </c>
      <c r="F214" s="70">
        <v>20</v>
      </c>
      <c r="G214" s="385">
        <f t="shared" si="204"/>
        <v>48.7</v>
      </c>
      <c r="H214" s="70">
        <f t="shared" si="188"/>
        <v>24.52</v>
      </c>
      <c r="I214" s="385">
        <f t="shared" si="189"/>
        <v>60.64</v>
      </c>
      <c r="J214" s="385">
        <f t="shared" si="190"/>
        <v>1212.8</v>
      </c>
      <c r="L214" s="328"/>
      <c r="M214" s="331">
        <f t="shared" si="153"/>
        <v>974</v>
      </c>
      <c r="N214" s="178" t="str">
        <f t="shared" si="141"/>
        <v/>
      </c>
      <c r="O214" s="182">
        <f t="shared" si="146"/>
        <v>141907</v>
      </c>
      <c r="P214" s="181" t="b">
        <f t="shared" si="147"/>
        <v>0</v>
      </c>
      <c r="Q214" s="183" t="str">
        <f t="shared" si="148"/>
        <v>1</v>
      </c>
      <c r="R214" s="183"/>
      <c r="S214" s="184" t="str">
        <f t="shared" si="149"/>
        <v>DER-ES</v>
      </c>
      <c r="T214" s="178"/>
      <c r="U214" s="185">
        <f t="shared" si="150"/>
        <v>0</v>
      </c>
      <c r="V214" s="185">
        <f t="shared" si="151"/>
        <v>0</v>
      </c>
      <c r="W214" s="185">
        <f t="shared" si="152"/>
        <v>48.7</v>
      </c>
      <c r="X214" s="178"/>
      <c r="Y214" s="184" t="e">
        <f>IF(Q214="P",(VLOOKUP(O214,'SICRO-P'!$A$3:$G$118,6,FALSE)),VLOOKUP(O214,SICRO!$A$4:$E$6354,5,FALSE))</f>
        <v>#N/A</v>
      </c>
      <c r="Z214" s="184" t="e">
        <f>IF(Q214="I",(VLOOKUP(O214,'SINAPI-I'!$A$1:$E$4949,5,FALSE)),VLOOKUP(O214,SINAPI!$G$7:$K$7524,5,FALSE))</f>
        <v>#N/A</v>
      </c>
      <c r="AA214" s="185">
        <f>IF(Q214="I",IF(R214="MO",(ROUND(VLOOKUP(O214,'DER-ES-I'!$A$7:$F$1547,5,FALSE)*((1+$R$3)),2)),VLOOKUP(O214,'DER-ES-I'!$A$7:$F$1547,5,FALSE)),VLOOKUP(O214,'DER-ES'!$A$15:$H$1393,7,FALSE))</f>
        <v>48.7</v>
      </c>
    </row>
    <row r="215" spans="1:27" ht="16.5" x14ac:dyDescent="0.25">
      <c r="A215" s="71" t="s">
        <v>38248</v>
      </c>
      <c r="B215" s="75">
        <v>141909</v>
      </c>
      <c r="C215" s="75" t="s">
        <v>92</v>
      </c>
      <c r="D215" s="71" t="s">
        <v>392</v>
      </c>
      <c r="E215" s="75" t="s">
        <v>138</v>
      </c>
      <c r="F215" s="70">
        <v>124</v>
      </c>
      <c r="G215" s="385">
        <f t="shared" si="204"/>
        <v>84.46</v>
      </c>
      <c r="H215" s="70">
        <f t="shared" si="188"/>
        <v>24.52</v>
      </c>
      <c r="I215" s="385">
        <f t="shared" si="189"/>
        <v>105.17</v>
      </c>
      <c r="J215" s="385">
        <f t="shared" si="190"/>
        <v>13041.08</v>
      </c>
      <c r="L215" s="328"/>
      <c r="M215" s="331">
        <f t="shared" si="153"/>
        <v>10473.040000000001</v>
      </c>
      <c r="N215" s="178" t="str">
        <f t="shared" si="141"/>
        <v/>
      </c>
      <c r="O215" s="182">
        <f t="shared" si="146"/>
        <v>141909</v>
      </c>
      <c r="P215" s="181" t="b">
        <f t="shared" si="147"/>
        <v>0</v>
      </c>
      <c r="Q215" s="183" t="str">
        <f t="shared" si="148"/>
        <v>1</v>
      </c>
      <c r="R215" s="183"/>
      <c r="S215" s="184" t="str">
        <f t="shared" si="149"/>
        <v>DER-ES</v>
      </c>
      <c r="T215" s="178"/>
      <c r="U215" s="185">
        <f t="shared" si="150"/>
        <v>0</v>
      </c>
      <c r="V215" s="185">
        <f t="shared" si="151"/>
        <v>0</v>
      </c>
      <c r="W215" s="185">
        <f t="shared" si="152"/>
        <v>84.46</v>
      </c>
      <c r="X215" s="178"/>
      <c r="Y215" s="184" t="e">
        <f>IF(Q215="P",(VLOOKUP(O215,'SICRO-P'!$A$3:$G$118,6,FALSE)),VLOOKUP(O215,SICRO!$A$4:$E$6354,5,FALSE))</f>
        <v>#N/A</v>
      </c>
      <c r="Z215" s="184" t="e">
        <f>IF(Q215="I",(VLOOKUP(O215,'SINAPI-I'!$A$1:$E$4949,5,FALSE)),VLOOKUP(O215,SINAPI!$G$7:$K$7524,5,FALSE))</f>
        <v>#N/A</v>
      </c>
      <c r="AA215" s="185">
        <f>IF(Q215="I",IF(R215="MO",(ROUND(VLOOKUP(O215,'DER-ES-I'!$A$7:$F$1547,5,FALSE)*((1+$R$3)),2)),VLOOKUP(O215,'DER-ES-I'!$A$7:$F$1547,5,FALSE)),VLOOKUP(O215,'DER-ES'!$A$15:$H$1393,7,FALSE))</f>
        <v>84.46</v>
      </c>
    </row>
    <row r="216" spans="1:27" x14ac:dyDescent="0.25">
      <c r="A216" s="71" t="s">
        <v>38249</v>
      </c>
      <c r="B216" s="75">
        <v>142107</v>
      </c>
      <c r="C216" s="75" t="s">
        <v>92</v>
      </c>
      <c r="D216" s="71" t="s">
        <v>393</v>
      </c>
      <c r="E216" s="75" t="s">
        <v>145</v>
      </c>
      <c r="F216" s="70">
        <v>1</v>
      </c>
      <c r="G216" s="385">
        <f t="shared" si="204"/>
        <v>63.82</v>
      </c>
      <c r="H216" s="70">
        <f t="shared" si="188"/>
        <v>24.52</v>
      </c>
      <c r="I216" s="385">
        <f t="shared" si="189"/>
        <v>79.47</v>
      </c>
      <c r="J216" s="385">
        <f t="shared" si="190"/>
        <v>79.47</v>
      </c>
      <c r="L216" s="328"/>
      <c r="M216" s="331">
        <f t="shared" si="153"/>
        <v>63.82</v>
      </c>
      <c r="N216" s="178" t="str">
        <f t="shared" si="141"/>
        <v/>
      </c>
      <c r="O216" s="182">
        <f t="shared" si="146"/>
        <v>142107</v>
      </c>
      <c r="P216" s="181" t="b">
        <f t="shared" si="147"/>
        <v>0</v>
      </c>
      <c r="Q216" s="183" t="str">
        <f t="shared" si="148"/>
        <v>1</v>
      </c>
      <c r="R216" s="183"/>
      <c r="S216" s="184" t="str">
        <f t="shared" si="149"/>
        <v>DER-ES</v>
      </c>
      <c r="T216" s="178"/>
      <c r="U216" s="185">
        <f t="shared" si="150"/>
        <v>0</v>
      </c>
      <c r="V216" s="185">
        <f t="shared" si="151"/>
        <v>0</v>
      </c>
      <c r="W216" s="185">
        <f t="shared" si="152"/>
        <v>63.82</v>
      </c>
      <c r="X216" s="178"/>
      <c r="Y216" s="184" t="e">
        <f>IF(Q216="P",(VLOOKUP(O216,'SICRO-P'!$A$3:$G$118,6,FALSE)),VLOOKUP(O216,SICRO!$A$4:$E$6354,5,FALSE))</f>
        <v>#N/A</v>
      </c>
      <c r="Z216" s="184" t="e">
        <f>IF(Q216="I",(VLOOKUP(O216,'SINAPI-I'!$A$1:$E$4949,5,FALSE)),VLOOKUP(O216,SINAPI!$G$7:$K$7524,5,FALSE))</f>
        <v>#N/A</v>
      </c>
      <c r="AA216" s="185">
        <f>IF(Q216="I",IF(R216="MO",(ROUND(VLOOKUP(O216,'DER-ES-I'!$A$7:$F$1547,5,FALSE)*((1+$R$3)),2)),VLOOKUP(O216,'DER-ES-I'!$A$7:$F$1547,5,FALSE)),VLOOKUP(O216,'DER-ES'!$A$15:$H$1393,7,FALSE))</f>
        <v>63.82</v>
      </c>
    </row>
    <row r="217" spans="1:27" x14ac:dyDescent="0.25">
      <c r="A217" s="71" t="s">
        <v>38250</v>
      </c>
      <c r="B217" s="75">
        <v>142111</v>
      </c>
      <c r="C217" s="75" t="s">
        <v>92</v>
      </c>
      <c r="D217" s="71" t="s">
        <v>394</v>
      </c>
      <c r="E217" s="75" t="s">
        <v>145</v>
      </c>
      <c r="F217" s="70">
        <v>4</v>
      </c>
      <c r="G217" s="385">
        <f t="shared" si="204"/>
        <v>126.44</v>
      </c>
      <c r="H217" s="70">
        <f t="shared" si="188"/>
        <v>24.52</v>
      </c>
      <c r="I217" s="385">
        <f t="shared" si="189"/>
        <v>157.44</v>
      </c>
      <c r="J217" s="385">
        <f t="shared" si="190"/>
        <v>629.76</v>
      </c>
      <c r="L217" s="328"/>
      <c r="M217" s="331">
        <f t="shared" si="153"/>
        <v>505.76</v>
      </c>
      <c r="N217" s="178" t="str">
        <f t="shared" si="141"/>
        <v/>
      </c>
      <c r="O217" s="182">
        <f t="shared" si="146"/>
        <v>142111</v>
      </c>
      <c r="P217" s="181" t="b">
        <f t="shared" si="147"/>
        <v>0</v>
      </c>
      <c r="Q217" s="183" t="str">
        <f t="shared" si="148"/>
        <v>1</v>
      </c>
      <c r="R217" s="183"/>
      <c r="S217" s="184" t="str">
        <f t="shared" si="149"/>
        <v>DER-ES</v>
      </c>
      <c r="T217" s="178"/>
      <c r="U217" s="185">
        <f t="shared" si="150"/>
        <v>0</v>
      </c>
      <c r="V217" s="185">
        <f t="shared" si="151"/>
        <v>0</v>
      </c>
      <c r="W217" s="185">
        <f t="shared" si="152"/>
        <v>126.44</v>
      </c>
      <c r="X217" s="178"/>
      <c r="Y217" s="184" t="e">
        <f>IF(Q217="P",(VLOOKUP(O217,'SICRO-P'!$A$3:$G$118,6,FALSE)),VLOOKUP(O217,SICRO!$A$4:$E$6354,5,FALSE))</f>
        <v>#N/A</v>
      </c>
      <c r="Z217" s="184" t="e">
        <f>IF(Q217="I",(VLOOKUP(O217,'SINAPI-I'!$A$1:$E$4949,5,FALSE)),VLOOKUP(O217,SINAPI!$G$7:$K$7524,5,FALSE))</f>
        <v>#N/A</v>
      </c>
      <c r="AA217" s="185">
        <f>IF(Q217="I",IF(R217="MO",(ROUND(VLOOKUP(O217,'DER-ES-I'!$A$7:$F$1547,5,FALSE)*((1+$R$3)),2)),VLOOKUP(O217,'DER-ES-I'!$A$7:$F$1547,5,FALSE)),VLOOKUP(O217,'DER-ES'!$A$15:$H$1393,7,FALSE))</f>
        <v>126.44</v>
      </c>
    </row>
    <row r="218" spans="1:27" x14ac:dyDescent="0.25">
      <c r="A218" s="71" t="s">
        <v>38251</v>
      </c>
      <c r="B218" s="75">
        <v>98110</v>
      </c>
      <c r="C218" s="75" t="s">
        <v>91</v>
      </c>
      <c r="D218" s="71" t="s">
        <v>395</v>
      </c>
      <c r="E218" s="75" t="s">
        <v>181</v>
      </c>
      <c r="F218" s="70">
        <v>1</v>
      </c>
      <c r="G218" s="385">
        <f t="shared" si="204"/>
        <v>407.62</v>
      </c>
      <c r="H218" s="70">
        <f t="shared" si="188"/>
        <v>24.52</v>
      </c>
      <c r="I218" s="385">
        <f t="shared" si="189"/>
        <v>507.57</v>
      </c>
      <c r="J218" s="385">
        <f t="shared" si="190"/>
        <v>507.57</v>
      </c>
      <c r="L218" s="328"/>
      <c r="M218" s="331">
        <f t="shared" si="153"/>
        <v>407.62</v>
      </c>
      <c r="N218" s="178" t="str">
        <f t="shared" si="141"/>
        <v/>
      </c>
      <c r="O218" s="182">
        <f t="shared" si="146"/>
        <v>98110</v>
      </c>
      <c r="P218" s="181" t="b">
        <f t="shared" si="147"/>
        <v>0</v>
      </c>
      <c r="Q218" s="183" t="str">
        <f t="shared" si="148"/>
        <v>9</v>
      </c>
      <c r="R218" s="183"/>
      <c r="S218" s="184" t="str">
        <f t="shared" si="149"/>
        <v>SINAPI</v>
      </c>
      <c r="T218" s="178"/>
      <c r="U218" s="185">
        <f t="shared" si="150"/>
        <v>0</v>
      </c>
      <c r="V218" s="185">
        <f t="shared" si="151"/>
        <v>407.62</v>
      </c>
      <c r="W218" s="185">
        <f t="shared" si="152"/>
        <v>0</v>
      </c>
      <c r="X218" s="178"/>
      <c r="Y218" s="184" t="e">
        <f>IF(Q218="P",(VLOOKUP(O218,'SICRO-P'!$A$3:$G$118,6,FALSE)),VLOOKUP(O218,SICRO!$A$4:$E$6354,5,FALSE))</f>
        <v>#N/A</v>
      </c>
      <c r="Z218" s="184">
        <f>IF(Q218="I",(VLOOKUP(O218,'SINAPI-I'!$A$1:$E$4949,5,FALSE)),VLOOKUP(O218,SINAPI!$G$7:$K$7524,5,FALSE))</f>
        <v>407.62</v>
      </c>
      <c r="AA218" s="185" t="e">
        <f>IF(Q218="I",IF(R218="MO",(ROUND(VLOOKUP(O218,'DER-ES-I'!$A$7:$F$1547,5,FALSE)*((1+$R$3)),2)),VLOOKUP(O218,'DER-ES-I'!$A$7:$F$1547,5,FALSE)),VLOOKUP(O218,'DER-ES'!$A$15:$H$1393,7,FALSE))</f>
        <v>#N/A</v>
      </c>
    </row>
    <row r="219" spans="1:27" ht="24.75" x14ac:dyDescent="0.25">
      <c r="A219" s="71" t="s">
        <v>38252</v>
      </c>
      <c r="B219" s="75">
        <v>104348</v>
      </c>
      <c r="C219" s="75" t="s">
        <v>91</v>
      </c>
      <c r="D219" s="71" t="str">
        <f>IF(C219="SINAPI",VLOOKUP(B219,SINAPI!$G$7:$K$7524,2,FALSE),IF(C219="DER-ES",VLOOKUP(B219,'DER-ES'!$A$15:$H$1393,4,FALSE),VLOOKUP(B219,SICRO!$A$4:$E$6354,3,FALSE)))</f>
        <v>TERMINAL DE VENTILAÇÃO, PVC, SÉRIE NORMAL, ESGOTO PREDIAL, DN 50 MM, JUNTA SOLDÁVEL, FORNECIDO E INSTALADO EM PRUMADA DE ESGOTO SANITÁRIO OU VENTILAÇÃO. AF_08/2022</v>
      </c>
      <c r="E219" s="75" t="str">
        <f>IF(C219="SINAPI",VLOOKUP(B219,SINAPI!$G$7:$K$7524,3,FALSE),IF(C219="DER-ES",VLOOKUP(B219,'DER-ES'!$A$15:$H$1393,5,FALSE),VLOOKUP(B219,SICRO!$A$4:$E$6354,4,FALSE)))</f>
        <v>UN</v>
      </c>
      <c r="F219" s="70">
        <v>1</v>
      </c>
      <c r="G219" s="385">
        <f t="shared" si="204"/>
        <v>15.46</v>
      </c>
      <c r="H219" s="70">
        <f t="shared" si="188"/>
        <v>24.52</v>
      </c>
      <c r="I219" s="385">
        <f t="shared" si="189"/>
        <v>19.25</v>
      </c>
      <c r="J219" s="385">
        <f t="shared" si="190"/>
        <v>19.25</v>
      </c>
      <c r="L219" s="328"/>
      <c r="M219" s="331">
        <f t="shared" si="153"/>
        <v>15.46</v>
      </c>
      <c r="N219" s="178" t="str">
        <f t="shared" si="141"/>
        <v/>
      </c>
      <c r="O219" s="182">
        <f t="shared" si="146"/>
        <v>104348</v>
      </c>
      <c r="P219" s="181" t="b">
        <f t="shared" si="147"/>
        <v>0</v>
      </c>
      <c r="Q219" s="183"/>
      <c r="R219" s="183"/>
      <c r="S219" s="184" t="str">
        <f t="shared" si="149"/>
        <v>SINAPI</v>
      </c>
      <c r="T219" s="178"/>
      <c r="U219" s="185">
        <f t="shared" si="150"/>
        <v>0</v>
      </c>
      <c r="V219" s="185">
        <f t="shared" si="151"/>
        <v>15.46</v>
      </c>
      <c r="W219" s="185">
        <f t="shared" si="152"/>
        <v>0</v>
      </c>
      <c r="X219" s="178"/>
      <c r="Y219" s="184" t="e">
        <f>IF(Q219="P",(VLOOKUP(O219,'SICRO-P'!$A$3:$G$118,6,FALSE)),VLOOKUP(O219,SICRO!$A$4:$E$6354,5,FALSE))</f>
        <v>#N/A</v>
      </c>
      <c r="Z219" s="184">
        <f>IF(Q219="I",(VLOOKUP(O219,'SINAPI-I'!$A$1:$E$4949,5,FALSE)),VLOOKUP(O219,SINAPI!$G$7:$K$7524,5,FALSE))</f>
        <v>15.46</v>
      </c>
      <c r="AA219" s="185" t="e">
        <f>IF(Q219="I",IF(R219="MO",(ROUND(VLOOKUP(O219,'DER-ES-I'!$A$7:$F$1547,5,FALSE)*((1+$R$3)),2)),VLOOKUP(O219,'DER-ES-I'!$A$7:$F$1547,5,FALSE)),VLOOKUP(O219,'DER-ES'!$A$15:$H$1393,7,FALSE))</f>
        <v>#N/A</v>
      </c>
    </row>
    <row r="220" spans="1:27" ht="24.75" x14ac:dyDescent="0.25">
      <c r="A220" s="71" t="s">
        <v>38253</v>
      </c>
      <c r="B220" s="75">
        <v>89860</v>
      </c>
      <c r="C220" s="75" t="s">
        <v>91</v>
      </c>
      <c r="D220" s="71" t="s">
        <v>396</v>
      </c>
      <c r="E220" s="75" t="s">
        <v>181</v>
      </c>
      <c r="F220" s="70">
        <v>2</v>
      </c>
      <c r="G220" s="385">
        <f t="shared" si="204"/>
        <v>55.88</v>
      </c>
      <c r="H220" s="70">
        <f t="shared" si="188"/>
        <v>24.52</v>
      </c>
      <c r="I220" s="385">
        <f t="shared" si="189"/>
        <v>69.58</v>
      </c>
      <c r="J220" s="385">
        <f t="shared" si="190"/>
        <v>139.16</v>
      </c>
      <c r="L220" s="328"/>
      <c r="M220" s="331">
        <f t="shared" si="153"/>
        <v>111.76</v>
      </c>
      <c r="N220" s="178" t="str">
        <f t="shared" si="141"/>
        <v/>
      </c>
      <c r="O220" s="182">
        <f t="shared" si="146"/>
        <v>89860</v>
      </c>
      <c r="P220" s="181" t="b">
        <f t="shared" si="147"/>
        <v>0</v>
      </c>
      <c r="Q220" s="183" t="str">
        <f t="shared" si="148"/>
        <v>8</v>
      </c>
      <c r="R220" s="183"/>
      <c r="S220" s="184" t="str">
        <f t="shared" si="149"/>
        <v>SINAPI</v>
      </c>
      <c r="T220" s="178"/>
      <c r="U220" s="185">
        <f t="shared" si="150"/>
        <v>0</v>
      </c>
      <c r="V220" s="185">
        <f t="shared" si="151"/>
        <v>55.88</v>
      </c>
      <c r="W220" s="185">
        <f t="shared" si="152"/>
        <v>0</v>
      </c>
      <c r="X220" s="178"/>
      <c r="Y220" s="184" t="e">
        <f>IF(Q220="P",(VLOOKUP(O220,'SICRO-P'!$A$3:$G$118,6,FALSE)),VLOOKUP(O220,SICRO!$A$4:$E$6354,5,FALSE))</f>
        <v>#N/A</v>
      </c>
      <c r="Z220" s="184">
        <f>IF(Q220="I",(VLOOKUP(O220,'SINAPI-I'!$A$1:$E$4949,5,FALSE)),VLOOKUP(O220,SINAPI!$G$7:$K$7524,5,FALSE))</f>
        <v>55.88</v>
      </c>
      <c r="AA220" s="185" t="e">
        <f>IF(Q220="I",IF(R220="MO",(ROUND(VLOOKUP(O220,'DER-ES-I'!$A$7:$F$1547,5,FALSE)*((1+$R$3)),2)),VLOOKUP(O220,'DER-ES-I'!$A$7:$F$1547,5,FALSE)),VLOOKUP(O220,'DER-ES'!$A$15:$H$1393,7,FALSE))</f>
        <v>#N/A</v>
      </c>
    </row>
    <row r="221" spans="1:27" ht="16.5" x14ac:dyDescent="0.25">
      <c r="A221" s="71" t="s">
        <v>38254</v>
      </c>
      <c r="B221" s="75" t="s">
        <v>32479</v>
      </c>
      <c r="C221" s="75" t="s">
        <v>180</v>
      </c>
      <c r="D221" s="71" t="s">
        <v>397</v>
      </c>
      <c r="E221" s="75" t="s">
        <v>181</v>
      </c>
      <c r="F221" s="70">
        <v>2</v>
      </c>
      <c r="G221" s="385">
        <f>'CPU S DES'!N100</f>
        <v>17.84</v>
      </c>
      <c r="H221" s="70">
        <f t="shared" si="188"/>
        <v>24.52</v>
      </c>
      <c r="I221" s="385">
        <f t="shared" si="189"/>
        <v>22.21</v>
      </c>
      <c r="J221" s="385">
        <f t="shared" si="190"/>
        <v>44.42</v>
      </c>
      <c r="L221" s="367" t="s">
        <v>32190</v>
      </c>
      <c r="M221" s="331">
        <f t="shared" si="153"/>
        <v>35.68</v>
      </c>
      <c r="N221" s="178" t="str">
        <f t="shared" si="141"/>
        <v>VERIFICAR</v>
      </c>
      <c r="O221" s="182" t="str">
        <f t="shared" si="146"/>
        <v>COMP-07</v>
      </c>
      <c r="P221" s="181" t="b">
        <f t="shared" si="147"/>
        <v>1</v>
      </c>
      <c r="Q221" s="183" t="str">
        <f t="shared" si="148"/>
        <v>C</v>
      </c>
      <c r="R221" s="183"/>
      <c r="S221" s="184" t="str">
        <f t="shared" si="149"/>
        <v>Composições Próprias</v>
      </c>
      <c r="T221" s="178"/>
      <c r="U221" s="185">
        <f t="shared" si="150"/>
        <v>0</v>
      </c>
      <c r="V221" s="185">
        <f t="shared" si="151"/>
        <v>0</v>
      </c>
      <c r="W221" s="185">
        <f t="shared" si="152"/>
        <v>0</v>
      </c>
      <c r="X221" s="178"/>
      <c r="Y221" s="184" t="e">
        <f>IF(Q221="P",(VLOOKUP(O221,'SICRO-P'!$A$3:$G$118,6,FALSE)),VLOOKUP(O221,SICRO!$A$4:$E$6354,5,FALSE))</f>
        <v>#N/A</v>
      </c>
      <c r="Z221" s="184" t="e">
        <f>IF(Q221="I",(VLOOKUP(O221,'SINAPI-I'!$A$1:$E$4949,5,FALSE)),VLOOKUP(O221,SINAPI!$G$7:$K$7524,5,FALSE))</f>
        <v>#N/A</v>
      </c>
      <c r="AA221" s="185" t="e">
        <f>IF(Q221="I",IF(R221="MO",(ROUND(VLOOKUP(O221,'DER-ES-I'!$A$7:$F$1547,5,FALSE)*((1+$R$3)),2)),VLOOKUP(O221,'DER-ES-I'!$A$7:$F$1547,5,FALSE)),VLOOKUP(O221,'DER-ES'!$A$15:$H$1393,7,FALSE))</f>
        <v>#N/A</v>
      </c>
    </row>
    <row r="222" spans="1:27" ht="16.5" x14ac:dyDescent="0.25">
      <c r="A222" s="71" t="s">
        <v>38255</v>
      </c>
      <c r="B222" s="75">
        <v>140905</v>
      </c>
      <c r="C222" s="75" t="s">
        <v>92</v>
      </c>
      <c r="D222" s="71" t="s">
        <v>398</v>
      </c>
      <c r="E222" s="75" t="s">
        <v>138</v>
      </c>
      <c r="F222" s="70">
        <v>3</v>
      </c>
      <c r="G222" s="385">
        <f t="shared" ref="G222:G248" si="205">IF(S222="SINAPI",V222,IF(S222="DER-ES",W222,U222))</f>
        <v>159.46</v>
      </c>
      <c r="H222" s="70">
        <f t="shared" si="188"/>
        <v>24.52</v>
      </c>
      <c r="I222" s="385">
        <f t="shared" si="189"/>
        <v>198.56</v>
      </c>
      <c r="J222" s="385">
        <f t="shared" si="190"/>
        <v>595.67999999999995</v>
      </c>
      <c r="L222" s="328"/>
      <c r="M222" s="331">
        <f t="shared" si="153"/>
        <v>478.38</v>
      </c>
      <c r="N222" s="178" t="str">
        <f t="shared" si="141"/>
        <v/>
      </c>
      <c r="O222" s="182">
        <f t="shared" si="146"/>
        <v>140905</v>
      </c>
      <c r="P222" s="181" t="b">
        <f t="shared" si="147"/>
        <v>0</v>
      </c>
      <c r="Q222" s="183" t="str">
        <f t="shared" si="148"/>
        <v>1</v>
      </c>
      <c r="R222" s="183"/>
      <c r="S222" s="184" t="str">
        <f t="shared" si="149"/>
        <v>DER-ES</v>
      </c>
      <c r="T222" s="178"/>
      <c r="U222" s="185">
        <f t="shared" si="150"/>
        <v>0</v>
      </c>
      <c r="V222" s="185">
        <f t="shared" si="151"/>
        <v>0</v>
      </c>
      <c r="W222" s="185">
        <f t="shared" si="152"/>
        <v>159.46</v>
      </c>
      <c r="X222" s="178"/>
      <c r="Y222" s="184" t="e">
        <f>IF(Q222="P",(VLOOKUP(O222,'SICRO-P'!$A$3:$G$118,6,FALSE)),VLOOKUP(O222,SICRO!$A$4:$E$6354,5,FALSE))</f>
        <v>#N/A</v>
      </c>
      <c r="Z222" s="184" t="e">
        <f>IF(Q222="I",(VLOOKUP(O222,'SINAPI-I'!$A$1:$E$4949,5,FALSE)),VLOOKUP(O222,SINAPI!$G$7:$K$7524,5,FALSE))</f>
        <v>#N/A</v>
      </c>
      <c r="AA222" s="185">
        <f>IF(Q222="I",IF(R222="MO",(ROUND(VLOOKUP(O222,'DER-ES-I'!$A$7:$F$1547,5,FALSE)*((1+$R$3)),2)),VLOOKUP(O222,'DER-ES-I'!$A$7:$F$1547,5,FALSE)),VLOOKUP(O222,'DER-ES'!$A$15:$H$1393,7,FALSE))</f>
        <v>159.46</v>
      </c>
    </row>
    <row r="223" spans="1:27" ht="24.75" x14ac:dyDescent="0.25">
      <c r="A223" s="71" t="s">
        <v>38256</v>
      </c>
      <c r="B223" s="75">
        <v>151016</v>
      </c>
      <c r="C223" s="75" t="s">
        <v>92</v>
      </c>
      <c r="D223" s="71" t="s">
        <v>399</v>
      </c>
      <c r="E223" s="75" t="s">
        <v>145</v>
      </c>
      <c r="F223" s="70">
        <v>3</v>
      </c>
      <c r="G223" s="385">
        <f t="shared" si="205"/>
        <v>690.24</v>
      </c>
      <c r="H223" s="70">
        <f t="shared" si="188"/>
        <v>24.52</v>
      </c>
      <c r="I223" s="385">
        <f t="shared" si="189"/>
        <v>859.49</v>
      </c>
      <c r="J223" s="385">
        <f t="shared" si="190"/>
        <v>2578.4699999999998</v>
      </c>
      <c r="L223" s="328"/>
      <c r="M223" s="331">
        <f t="shared" si="153"/>
        <v>2070.7199999999998</v>
      </c>
      <c r="N223" s="178" t="str">
        <f t="shared" si="141"/>
        <v/>
      </c>
      <c r="O223" s="182">
        <f t="shared" si="146"/>
        <v>151016</v>
      </c>
      <c r="P223" s="181" t="b">
        <f t="shared" si="147"/>
        <v>0</v>
      </c>
      <c r="Q223" s="183" t="str">
        <f t="shared" si="148"/>
        <v>1</v>
      </c>
      <c r="R223" s="183"/>
      <c r="S223" s="184" t="str">
        <f t="shared" si="149"/>
        <v>DER-ES</v>
      </c>
      <c r="T223" s="178"/>
      <c r="U223" s="185">
        <f t="shared" si="150"/>
        <v>0</v>
      </c>
      <c r="V223" s="185">
        <f t="shared" si="151"/>
        <v>0</v>
      </c>
      <c r="W223" s="185">
        <f t="shared" si="152"/>
        <v>690.24</v>
      </c>
      <c r="X223" s="178"/>
      <c r="Y223" s="184" t="e">
        <f>IF(Q223="P",(VLOOKUP(O223,'SICRO-P'!$A$3:$G$118,6,FALSE)),VLOOKUP(O223,SICRO!$A$4:$E$6354,5,FALSE))</f>
        <v>#N/A</v>
      </c>
      <c r="Z223" s="184" t="e">
        <f>IF(Q223="I",(VLOOKUP(O223,'SINAPI-I'!$A$1:$E$4949,5,FALSE)),VLOOKUP(O223,SINAPI!$G$7:$K$7524,5,FALSE))</f>
        <v>#N/A</v>
      </c>
      <c r="AA223" s="185">
        <f>IF(Q223="I",IF(R223="MO",(ROUND(VLOOKUP(O223,'DER-ES-I'!$A$7:$F$1547,5,FALSE)*((1+$R$3)),2)),VLOOKUP(O223,'DER-ES-I'!$A$7:$F$1547,5,FALSE)),VLOOKUP(O223,'DER-ES'!$A$15:$H$1393,7,FALSE))</f>
        <v>690.24</v>
      </c>
    </row>
    <row r="224" spans="1:27" ht="24.75" x14ac:dyDescent="0.25">
      <c r="A224" s="71" t="s">
        <v>38257</v>
      </c>
      <c r="B224" s="75">
        <v>151017</v>
      </c>
      <c r="C224" s="75" t="s">
        <v>92</v>
      </c>
      <c r="D224" s="71" t="s">
        <v>400</v>
      </c>
      <c r="E224" s="75" t="s">
        <v>145</v>
      </c>
      <c r="F224" s="70">
        <v>1</v>
      </c>
      <c r="G224" s="385">
        <f t="shared" si="205"/>
        <v>1047.3900000000001</v>
      </c>
      <c r="H224" s="70">
        <f t="shared" si="188"/>
        <v>24.52</v>
      </c>
      <c r="I224" s="385">
        <f t="shared" si="189"/>
        <v>1304.21</v>
      </c>
      <c r="J224" s="385">
        <f t="shared" si="190"/>
        <v>1304.21</v>
      </c>
      <c r="L224" s="328"/>
      <c r="M224" s="331">
        <f t="shared" si="153"/>
        <v>1047.3900000000001</v>
      </c>
      <c r="N224" s="178" t="str">
        <f t="shared" si="141"/>
        <v/>
      </c>
      <c r="O224" s="182">
        <f t="shared" si="146"/>
        <v>151017</v>
      </c>
      <c r="P224" s="181" t="b">
        <f t="shared" si="147"/>
        <v>0</v>
      </c>
      <c r="Q224" s="183" t="str">
        <f t="shared" si="148"/>
        <v>1</v>
      </c>
      <c r="R224" s="183"/>
      <c r="S224" s="184" t="str">
        <f t="shared" si="149"/>
        <v>DER-ES</v>
      </c>
      <c r="T224" s="178"/>
      <c r="U224" s="185">
        <f t="shared" si="150"/>
        <v>0</v>
      </c>
      <c r="V224" s="185">
        <f t="shared" si="151"/>
        <v>0</v>
      </c>
      <c r="W224" s="185">
        <f t="shared" si="152"/>
        <v>1047.3900000000001</v>
      </c>
      <c r="X224" s="178"/>
      <c r="Y224" s="184" t="e">
        <f>IF(Q224="P",(VLOOKUP(O224,'SICRO-P'!$A$3:$G$118,6,FALSE)),VLOOKUP(O224,SICRO!$A$4:$E$6354,5,FALSE))</f>
        <v>#N/A</v>
      </c>
      <c r="Z224" s="184" t="e">
        <f>IF(Q224="I",(VLOOKUP(O224,'SINAPI-I'!$A$1:$E$4949,5,FALSE)),VLOOKUP(O224,SINAPI!$G$7:$K$7524,5,FALSE))</f>
        <v>#N/A</v>
      </c>
      <c r="AA224" s="185">
        <f>IF(Q224="I",IF(R224="MO",(ROUND(VLOOKUP(O224,'DER-ES-I'!$A$7:$F$1547,5,FALSE)*((1+$R$3)),2)),VLOOKUP(O224,'DER-ES-I'!$A$7:$F$1547,5,FALSE)),VLOOKUP(O224,'DER-ES'!$A$15:$H$1393,7,FALSE))</f>
        <v>1047.3900000000001</v>
      </c>
    </row>
    <row r="225" spans="1:27" ht="24.75" x14ac:dyDescent="0.25">
      <c r="A225" s="71" t="s">
        <v>38258</v>
      </c>
      <c r="B225" s="75">
        <v>140102</v>
      </c>
      <c r="C225" s="75" t="s">
        <v>92</v>
      </c>
      <c r="D225" s="71" t="s">
        <v>401</v>
      </c>
      <c r="E225" s="75" t="s">
        <v>145</v>
      </c>
      <c r="F225" s="70">
        <v>1</v>
      </c>
      <c r="G225" s="385">
        <f t="shared" si="205"/>
        <v>2148.4499999999998</v>
      </c>
      <c r="H225" s="70">
        <f t="shared" si="188"/>
        <v>24.52</v>
      </c>
      <c r="I225" s="385">
        <f t="shared" si="189"/>
        <v>2675.25</v>
      </c>
      <c r="J225" s="385">
        <f t="shared" si="190"/>
        <v>2675.25</v>
      </c>
      <c r="L225" s="328"/>
      <c r="M225" s="331">
        <f t="shared" si="153"/>
        <v>2148.4499999999998</v>
      </c>
      <c r="N225" s="178" t="str">
        <f t="shared" si="141"/>
        <v/>
      </c>
      <c r="O225" s="182">
        <f t="shared" si="146"/>
        <v>140102</v>
      </c>
      <c r="P225" s="181" t="b">
        <f t="shared" si="147"/>
        <v>0</v>
      </c>
      <c r="Q225" s="183" t="str">
        <f t="shared" si="148"/>
        <v>1</v>
      </c>
      <c r="R225" s="183"/>
      <c r="S225" s="184" t="str">
        <f t="shared" si="149"/>
        <v>DER-ES</v>
      </c>
      <c r="T225" s="178"/>
      <c r="U225" s="185">
        <f t="shared" si="150"/>
        <v>0</v>
      </c>
      <c r="V225" s="185">
        <f t="shared" si="151"/>
        <v>0</v>
      </c>
      <c r="W225" s="185">
        <f t="shared" si="152"/>
        <v>2148.4499999999998</v>
      </c>
      <c r="X225" s="178"/>
      <c r="Y225" s="184" t="e">
        <f>IF(Q225="P",(VLOOKUP(O225,'SICRO-P'!$A$3:$G$118,6,FALSE)),VLOOKUP(O225,SICRO!$A$4:$E$6354,5,FALSE))</f>
        <v>#N/A</v>
      </c>
      <c r="Z225" s="184" t="e">
        <f>IF(Q225="I",(VLOOKUP(O225,'SINAPI-I'!$A$1:$E$4949,5,FALSE)),VLOOKUP(O225,SINAPI!$G$7:$K$7524,5,FALSE))</f>
        <v>#N/A</v>
      </c>
      <c r="AA225" s="185">
        <f>IF(Q225="I",IF(R225="MO",(ROUND(VLOOKUP(O225,'DER-ES-I'!$A$7:$F$1547,5,FALSE)*((1+$R$3)),2)),VLOOKUP(O225,'DER-ES-I'!$A$7:$F$1547,5,FALSE)),VLOOKUP(O225,'DER-ES'!$A$15:$H$1393,7,FALSE))</f>
        <v>2148.4499999999998</v>
      </c>
    </row>
    <row r="226" spans="1:27" ht="24.75" x14ac:dyDescent="0.25">
      <c r="A226" s="71" t="s">
        <v>38259</v>
      </c>
      <c r="B226" s="75">
        <v>140103</v>
      </c>
      <c r="C226" s="75" t="s">
        <v>92</v>
      </c>
      <c r="D226" s="71" t="s">
        <v>402</v>
      </c>
      <c r="E226" s="75" t="s">
        <v>145</v>
      </c>
      <c r="F226" s="70">
        <v>1</v>
      </c>
      <c r="G226" s="385">
        <f t="shared" si="205"/>
        <v>2903.05</v>
      </c>
      <c r="H226" s="70">
        <f t="shared" si="188"/>
        <v>24.52</v>
      </c>
      <c r="I226" s="385">
        <f t="shared" si="189"/>
        <v>3614.88</v>
      </c>
      <c r="J226" s="385">
        <f t="shared" si="190"/>
        <v>3614.88</v>
      </c>
      <c r="L226" s="328"/>
      <c r="M226" s="331">
        <f t="shared" si="153"/>
        <v>2903.05</v>
      </c>
      <c r="N226" s="178" t="str">
        <f t="shared" si="141"/>
        <v/>
      </c>
      <c r="O226" s="182">
        <f t="shared" si="146"/>
        <v>140103</v>
      </c>
      <c r="P226" s="181" t="b">
        <f t="shared" si="147"/>
        <v>0</v>
      </c>
      <c r="Q226" s="183" t="str">
        <f t="shared" si="148"/>
        <v>1</v>
      </c>
      <c r="R226" s="183"/>
      <c r="S226" s="184" t="str">
        <f t="shared" si="149"/>
        <v>DER-ES</v>
      </c>
      <c r="T226" s="178"/>
      <c r="U226" s="185">
        <f t="shared" si="150"/>
        <v>0</v>
      </c>
      <c r="V226" s="185">
        <f t="shared" si="151"/>
        <v>0</v>
      </c>
      <c r="W226" s="185">
        <f t="shared" si="152"/>
        <v>2903.05</v>
      </c>
      <c r="X226" s="178"/>
      <c r="Y226" s="184" t="e">
        <f>IF(Q226="P",(VLOOKUP(O226,'SICRO-P'!$A$3:$G$118,6,FALSE)),VLOOKUP(O226,SICRO!$A$4:$E$6354,5,FALSE))</f>
        <v>#N/A</v>
      </c>
      <c r="Z226" s="184" t="e">
        <f>IF(Q226="I",(VLOOKUP(O226,'SINAPI-I'!$A$1:$E$4949,5,FALSE)),VLOOKUP(O226,SINAPI!$G$7:$K$7524,5,FALSE))</f>
        <v>#N/A</v>
      </c>
      <c r="AA226" s="185">
        <f>IF(Q226="I",IF(R226="MO",(ROUND(VLOOKUP(O226,'DER-ES-I'!$A$7:$F$1547,5,FALSE)*((1+$R$3)),2)),VLOOKUP(O226,'DER-ES-I'!$A$7:$F$1547,5,FALSE)),VLOOKUP(O226,'DER-ES'!$A$15:$H$1393,7,FALSE))</f>
        <v>2903.05</v>
      </c>
    </row>
    <row r="227" spans="1:27" ht="15.75" customHeight="1" x14ac:dyDescent="0.25">
      <c r="A227" s="88" t="s">
        <v>434</v>
      </c>
      <c r="B227" s="556" t="s">
        <v>404</v>
      </c>
      <c r="C227" s="556"/>
      <c r="D227" s="556"/>
      <c r="E227" s="556"/>
      <c r="F227" s="556"/>
      <c r="G227" s="556"/>
      <c r="H227" s="556"/>
      <c r="I227" s="556"/>
      <c r="J227" s="441">
        <f>SUM(J228:J241)</f>
        <v>620059.71</v>
      </c>
      <c r="L227" s="328"/>
      <c r="M227" s="331"/>
      <c r="N227" s="178" t="str">
        <f t="shared" si="141"/>
        <v/>
      </c>
      <c r="O227" s="182"/>
      <c r="P227" s="181"/>
      <c r="Q227" s="183"/>
      <c r="R227" s="183"/>
      <c r="S227" s="184"/>
      <c r="T227" s="178"/>
      <c r="U227" s="185"/>
      <c r="V227" s="185"/>
      <c r="W227" s="185"/>
      <c r="X227" s="178"/>
      <c r="Y227" s="184"/>
      <c r="Z227" s="184"/>
      <c r="AA227" s="185"/>
    </row>
    <row r="228" spans="1:27" ht="16.5" x14ac:dyDescent="0.25">
      <c r="A228" s="71" t="s">
        <v>436</v>
      </c>
      <c r="B228" s="75">
        <v>92398</v>
      </c>
      <c r="C228" s="75" t="s">
        <v>91</v>
      </c>
      <c r="D228" s="71" t="s">
        <v>406</v>
      </c>
      <c r="E228" s="75" t="s">
        <v>194</v>
      </c>
      <c r="F228" s="70">
        <v>822.55</v>
      </c>
      <c r="G228" s="385">
        <f t="shared" si="205"/>
        <v>86.96</v>
      </c>
      <c r="H228" s="70">
        <f t="shared" ref="H228:H241" si="206">$J$2*100</f>
        <v>24.52</v>
      </c>
      <c r="I228" s="385">
        <f t="shared" ref="I228:I241" si="207">ROUND(G228*(1+H228/100),2)</f>
        <v>108.28</v>
      </c>
      <c r="J228" s="385">
        <f t="shared" ref="J228:J241" si="208">ROUND(I228*F228,2)</f>
        <v>89065.71</v>
      </c>
      <c r="L228" s="328"/>
      <c r="M228" s="331">
        <f t="shared" si="153"/>
        <v>71528.95</v>
      </c>
      <c r="N228" s="178" t="str">
        <f t="shared" si="141"/>
        <v/>
      </c>
      <c r="O228" s="182">
        <f t="shared" si="146"/>
        <v>92398</v>
      </c>
      <c r="P228" s="181" t="b">
        <f t="shared" si="147"/>
        <v>0</v>
      </c>
      <c r="Q228" s="183" t="str">
        <f t="shared" si="148"/>
        <v>9</v>
      </c>
      <c r="R228" s="183"/>
      <c r="S228" s="184" t="str">
        <f t="shared" si="149"/>
        <v>SINAPI</v>
      </c>
      <c r="T228" s="178"/>
      <c r="U228" s="185">
        <f t="shared" si="150"/>
        <v>0</v>
      </c>
      <c r="V228" s="185">
        <f t="shared" si="151"/>
        <v>86.96</v>
      </c>
      <c r="W228" s="185">
        <f t="shared" si="152"/>
        <v>0</v>
      </c>
      <c r="X228" s="178"/>
      <c r="Y228" s="184" t="e">
        <f>IF(Q228="P",(VLOOKUP(O228,'SICRO-P'!$A$3:$G$118,6,FALSE)),VLOOKUP(O228,SICRO!$A$4:$E$6354,5,FALSE))</f>
        <v>#N/A</v>
      </c>
      <c r="Z228" s="184">
        <f>IF(Q228="I",(VLOOKUP(O228,'SINAPI-I'!$A$1:$E$4949,5,FALSE)),VLOOKUP(O228,SINAPI!$G$7:$K$7524,5,FALSE))</f>
        <v>86.96</v>
      </c>
      <c r="AA228" s="185" t="e">
        <f>IF(Q228="I",IF(R228="MO",(ROUND(VLOOKUP(O228,'DER-ES-I'!$A$7:$F$1547,5,FALSE)*((1+$R$3)),2)),VLOOKUP(O228,'DER-ES-I'!$A$7:$F$1547,5,FALSE)),VLOOKUP(O228,'DER-ES'!$A$15:$H$1393,7,FALSE))</f>
        <v>#N/A</v>
      </c>
    </row>
    <row r="229" spans="1:27" x14ac:dyDescent="0.25">
      <c r="A229" s="71" t="s">
        <v>438</v>
      </c>
      <c r="B229" s="75">
        <v>94333</v>
      </c>
      <c r="C229" s="75" t="s">
        <v>91</v>
      </c>
      <c r="D229" s="71" t="s">
        <v>212</v>
      </c>
      <c r="E229" s="75" t="s">
        <v>191</v>
      </c>
      <c r="F229" s="70">
        <v>1824.19</v>
      </c>
      <c r="G229" s="385">
        <f t="shared" si="205"/>
        <v>66.64</v>
      </c>
      <c r="H229" s="70">
        <f t="shared" si="206"/>
        <v>24.52</v>
      </c>
      <c r="I229" s="385">
        <f t="shared" si="207"/>
        <v>82.98</v>
      </c>
      <c r="J229" s="385">
        <f t="shared" si="208"/>
        <v>151371.29</v>
      </c>
      <c r="L229" s="328"/>
      <c r="M229" s="331">
        <f t="shared" si="153"/>
        <v>121564.02</v>
      </c>
      <c r="N229" s="178" t="str">
        <f t="shared" si="141"/>
        <v/>
      </c>
      <c r="O229" s="182">
        <f t="shared" si="146"/>
        <v>94333</v>
      </c>
      <c r="P229" s="181" t="b">
        <f t="shared" si="147"/>
        <v>0</v>
      </c>
      <c r="Q229" s="183" t="str">
        <f t="shared" si="148"/>
        <v>9</v>
      </c>
      <c r="R229" s="183"/>
      <c r="S229" s="184" t="str">
        <f t="shared" si="149"/>
        <v>SINAPI</v>
      </c>
      <c r="T229" s="178"/>
      <c r="U229" s="185">
        <f t="shared" si="150"/>
        <v>0</v>
      </c>
      <c r="V229" s="185">
        <f t="shared" si="151"/>
        <v>66.64</v>
      </c>
      <c r="W229" s="185">
        <f t="shared" si="152"/>
        <v>0</v>
      </c>
      <c r="X229" s="178"/>
      <c r="Y229" s="184" t="e">
        <f>IF(Q229="P",(VLOOKUP(O229,'SICRO-P'!$A$3:$G$118,6,FALSE)),VLOOKUP(O229,SICRO!$A$4:$E$6354,5,FALSE))</f>
        <v>#N/A</v>
      </c>
      <c r="Z229" s="184">
        <f>IF(Q229="I",(VLOOKUP(O229,'SINAPI-I'!$A$1:$E$4949,5,FALSE)),VLOOKUP(O229,SINAPI!$G$7:$K$7524,5,FALSE))</f>
        <v>66.64</v>
      </c>
      <c r="AA229" s="185" t="e">
        <f>IF(Q229="I",IF(R229="MO",(ROUND(VLOOKUP(O229,'DER-ES-I'!$A$7:$F$1547,5,FALSE)*((1+$R$3)),2)),VLOOKUP(O229,'DER-ES-I'!$A$7:$F$1547,5,FALSE)),VLOOKUP(O229,'DER-ES'!$A$15:$H$1393,7,FALSE))</f>
        <v>#N/A</v>
      </c>
    </row>
    <row r="230" spans="1:27" ht="16.5" x14ac:dyDescent="0.25">
      <c r="A230" s="71" t="s">
        <v>440</v>
      </c>
      <c r="B230" s="75">
        <v>200711</v>
      </c>
      <c r="C230" s="75" t="s">
        <v>92</v>
      </c>
      <c r="D230" s="71" t="s">
        <v>409</v>
      </c>
      <c r="E230" s="75" t="s">
        <v>150</v>
      </c>
      <c r="F230" s="70">
        <v>22</v>
      </c>
      <c r="G230" s="385">
        <f t="shared" si="205"/>
        <v>313.37</v>
      </c>
      <c r="H230" s="70">
        <f t="shared" si="206"/>
        <v>24.52</v>
      </c>
      <c r="I230" s="385">
        <f t="shared" si="207"/>
        <v>390.21</v>
      </c>
      <c r="J230" s="385">
        <f t="shared" si="208"/>
        <v>8584.6200000000008</v>
      </c>
      <c r="L230" s="328"/>
      <c r="M230" s="331">
        <f t="shared" si="153"/>
        <v>6894.14</v>
      </c>
      <c r="N230" s="178" t="str">
        <f t="shared" si="141"/>
        <v/>
      </c>
      <c r="O230" s="182">
        <f t="shared" si="146"/>
        <v>200711</v>
      </c>
      <c r="P230" s="181" t="b">
        <f t="shared" si="147"/>
        <v>0</v>
      </c>
      <c r="Q230" s="183" t="str">
        <f t="shared" si="148"/>
        <v>2</v>
      </c>
      <c r="R230" s="183"/>
      <c r="S230" s="184" t="str">
        <f t="shared" si="149"/>
        <v>DER-ES</v>
      </c>
      <c r="T230" s="178"/>
      <c r="U230" s="185">
        <f t="shared" si="150"/>
        <v>0</v>
      </c>
      <c r="V230" s="185">
        <f t="shared" si="151"/>
        <v>0</v>
      </c>
      <c r="W230" s="185">
        <f t="shared" si="152"/>
        <v>313.37</v>
      </c>
      <c r="X230" s="178"/>
      <c r="Y230" s="184" t="e">
        <f>IF(Q230="P",(VLOOKUP(O230,'SICRO-P'!$A$3:$G$118,6,FALSE)),VLOOKUP(O230,SICRO!$A$4:$E$6354,5,FALSE))</f>
        <v>#N/A</v>
      </c>
      <c r="Z230" s="184" t="e">
        <f>IF(Q230="I",(VLOOKUP(O230,'SINAPI-I'!$A$1:$E$4949,5,FALSE)),VLOOKUP(O230,SINAPI!$G$7:$K$7524,5,FALSE))</f>
        <v>#N/A</v>
      </c>
      <c r="AA230" s="185">
        <f>IF(Q230="I",IF(R230="MO",(ROUND(VLOOKUP(O230,'DER-ES-I'!$A$7:$F$1547,5,FALSE)*((1+$R$3)),2)),VLOOKUP(O230,'DER-ES-I'!$A$7:$F$1547,5,FALSE)),VLOOKUP(O230,'DER-ES'!$A$15:$H$1393,7,FALSE))</f>
        <v>313.37</v>
      </c>
    </row>
    <row r="231" spans="1:27" ht="24.75" x14ac:dyDescent="0.25">
      <c r="A231" s="71" t="s">
        <v>442</v>
      </c>
      <c r="B231" s="75">
        <v>50502</v>
      </c>
      <c r="C231" s="75" t="s">
        <v>92</v>
      </c>
      <c r="D231" s="71" t="s">
        <v>9130</v>
      </c>
      <c r="E231" s="75" t="s">
        <v>150</v>
      </c>
      <c r="F231" s="70">
        <v>365.53</v>
      </c>
      <c r="G231" s="385">
        <f>IF(S231="SINAPI",V231,IF(S231="DER-ES",W231,U231))</f>
        <v>246.56</v>
      </c>
      <c r="H231" s="70">
        <f t="shared" si="206"/>
        <v>24.52</v>
      </c>
      <c r="I231" s="385">
        <f>ROUND(G231*(1+H231/100),2)</f>
        <v>307.02</v>
      </c>
      <c r="J231" s="385">
        <f>ROUND(I231*F231,2)</f>
        <v>112225.02</v>
      </c>
      <c r="L231" s="328"/>
      <c r="M231" s="331">
        <f>ROUND(G231*F231,2)</f>
        <v>90125.08</v>
      </c>
      <c r="N231" s="178" t="str">
        <f>IF(G231=(U231+V231+W231),"","VERIFICAR")</f>
        <v/>
      </c>
      <c r="O231" s="182">
        <f>IF(AND(P231=TRUE,Q231="I"),VALUE(RIGHT(B231,LEN(B231)-1)),B231)</f>
        <v>50502</v>
      </c>
      <c r="P231" s="181" t="b">
        <f>ISTEXT(B231)</f>
        <v>0</v>
      </c>
      <c r="Q231" s="183" t="str">
        <f>LEFT(B231,1)</f>
        <v>5</v>
      </c>
      <c r="R231" s="183"/>
      <c r="S231" s="184" t="str">
        <f>C231</f>
        <v>DER-ES</v>
      </c>
      <c r="T231" s="178"/>
      <c r="U231" s="185">
        <f>IFERROR(Y231,0)</f>
        <v>0</v>
      </c>
      <c r="V231" s="185">
        <f>IFERROR(Z231,0)</f>
        <v>0</v>
      </c>
      <c r="W231" s="185">
        <f>IFERROR(AA231,0)</f>
        <v>246.56</v>
      </c>
      <c r="X231" s="178"/>
      <c r="Y231" s="184" t="e">
        <f>IF(Q231="P",(VLOOKUP(O231,'SICRO-P'!$A$3:$G$118,6,FALSE)),VLOOKUP(O231,SICRO!$A$4:$E$6354,5,FALSE))</f>
        <v>#N/A</v>
      </c>
      <c r="Z231" s="184" t="e">
        <f>IF(Q231="I",(VLOOKUP(O231,'SINAPI-I'!$A$1:$E$4949,5,FALSE)),VLOOKUP(O231,SINAPI!$G$7:$K$7524,5,FALSE))</f>
        <v>#N/A</v>
      </c>
      <c r="AA231" s="185">
        <f>IF(Q231="I",IF(R231="MO",(ROUND(VLOOKUP(O231,'DER-ES-I'!$A$7:$F$1547,5,FALSE)*((1+$R$3)),2)),VLOOKUP(O231,'DER-ES-I'!$A$7:$F$1547,5,FALSE)),VLOOKUP(O231,'DER-ES'!$A$15:$H$1393,7,FALSE))</f>
        <v>246.56</v>
      </c>
    </row>
    <row r="232" spans="1:27" ht="16.5" x14ac:dyDescent="0.25">
      <c r="A232" s="71" t="s">
        <v>444</v>
      </c>
      <c r="B232" s="75">
        <v>34348</v>
      </c>
      <c r="C232" s="75" t="s">
        <v>91</v>
      </c>
      <c r="D232" s="71" t="s">
        <v>413</v>
      </c>
      <c r="E232" s="75" t="s">
        <v>182</v>
      </c>
      <c r="F232" s="70">
        <v>93.69</v>
      </c>
      <c r="G232" s="385">
        <f t="shared" si="205"/>
        <v>28.03</v>
      </c>
      <c r="H232" s="70">
        <f t="shared" si="206"/>
        <v>24.52</v>
      </c>
      <c r="I232" s="385">
        <f t="shared" si="207"/>
        <v>34.9</v>
      </c>
      <c r="J232" s="385">
        <f t="shared" si="208"/>
        <v>3269.78</v>
      </c>
      <c r="L232" s="328"/>
      <c r="M232" s="331">
        <f t="shared" si="153"/>
        <v>2626.13</v>
      </c>
      <c r="N232" s="178" t="str">
        <f t="shared" si="141"/>
        <v/>
      </c>
      <c r="O232" s="182">
        <f t="shared" si="146"/>
        <v>34348</v>
      </c>
      <c r="P232" s="181" t="b">
        <f t="shared" si="147"/>
        <v>0</v>
      </c>
      <c r="Q232" s="183" t="s">
        <v>27690</v>
      </c>
      <c r="R232" s="183"/>
      <c r="S232" s="184" t="str">
        <f t="shared" si="149"/>
        <v>SINAPI</v>
      </c>
      <c r="T232" s="178"/>
      <c r="U232" s="185">
        <f t="shared" si="150"/>
        <v>0</v>
      </c>
      <c r="V232" s="185">
        <f t="shared" si="151"/>
        <v>28.03</v>
      </c>
      <c r="W232" s="185">
        <f t="shared" si="152"/>
        <v>0</v>
      </c>
      <c r="X232" s="178"/>
      <c r="Y232" s="184" t="e">
        <f>IF(Q232="P",(VLOOKUP(O232,'SICRO-P'!$A$3:$G$118,6,FALSE)),VLOOKUP(O232,SICRO!$A$4:$E$6354,5,FALSE))</f>
        <v>#N/A</v>
      </c>
      <c r="Z232" s="184">
        <f>IF(Q232="I",(VLOOKUP(O232,'SINAPI-I'!$A$1:$E$4949,5,FALSE)),VLOOKUP(O232,SINAPI!$G$7:$K$7524,5,FALSE))</f>
        <v>28.03</v>
      </c>
      <c r="AA232" s="185" t="e">
        <f>IF(Q232="I",IF(R232="MO",(ROUND(VLOOKUP(O232,'DER-ES-I'!$A$7:$F$1547,5,FALSE)*((1+$R$3)),2)),VLOOKUP(O232,'DER-ES-I'!$A$7:$F$1547,5,FALSE)),VLOOKUP(O232,'DER-ES'!$A$15:$H$1393,7,FALSE))</f>
        <v>#N/A</v>
      </c>
    </row>
    <row r="233" spans="1:27" ht="24.75" x14ac:dyDescent="0.25">
      <c r="A233" s="71" t="s">
        <v>447</v>
      </c>
      <c r="B233" s="75">
        <v>200128</v>
      </c>
      <c r="C233" s="75" t="s">
        <v>92</v>
      </c>
      <c r="D233" s="71" t="s">
        <v>415</v>
      </c>
      <c r="E233" s="75" t="s">
        <v>150</v>
      </c>
      <c r="F233" s="70">
        <v>47.42</v>
      </c>
      <c r="G233" s="385">
        <f t="shared" si="205"/>
        <v>285.23</v>
      </c>
      <c r="H233" s="70">
        <f t="shared" si="206"/>
        <v>24.52</v>
      </c>
      <c r="I233" s="385">
        <f t="shared" si="207"/>
        <v>355.17</v>
      </c>
      <c r="J233" s="385">
        <f t="shared" si="208"/>
        <v>16842.16</v>
      </c>
      <c r="L233" s="328"/>
      <c r="M233" s="331">
        <f t="shared" si="153"/>
        <v>13525.61</v>
      </c>
      <c r="N233" s="178" t="str">
        <f t="shared" si="141"/>
        <v/>
      </c>
      <c r="O233" s="182">
        <f t="shared" si="146"/>
        <v>200128</v>
      </c>
      <c r="P233" s="181" t="b">
        <f t="shared" si="147"/>
        <v>0</v>
      </c>
      <c r="Q233" s="183" t="str">
        <f t="shared" si="148"/>
        <v>2</v>
      </c>
      <c r="R233" s="183"/>
      <c r="S233" s="184" t="str">
        <f t="shared" si="149"/>
        <v>DER-ES</v>
      </c>
      <c r="T233" s="178"/>
      <c r="U233" s="185">
        <f t="shared" si="150"/>
        <v>0</v>
      </c>
      <c r="V233" s="185">
        <f t="shared" si="151"/>
        <v>0</v>
      </c>
      <c r="W233" s="185">
        <f t="shared" si="152"/>
        <v>285.23</v>
      </c>
      <c r="X233" s="178"/>
      <c r="Y233" s="184" t="e">
        <f>IF(Q233="P",(VLOOKUP(O233,'SICRO-P'!$A$3:$G$118,6,FALSE)),VLOOKUP(O233,SICRO!$A$4:$E$6354,5,FALSE))</f>
        <v>#N/A</v>
      </c>
      <c r="Z233" s="184" t="e">
        <f>IF(Q233="I",(VLOOKUP(O233,'SINAPI-I'!$A$1:$E$4949,5,FALSE)),VLOOKUP(O233,SINAPI!$G$7:$K$7524,5,FALSE))</f>
        <v>#N/A</v>
      </c>
      <c r="AA233" s="185">
        <f>IF(Q233="I",IF(R233="MO",(ROUND(VLOOKUP(O233,'DER-ES-I'!$A$7:$F$1547,5,FALSE)*((1+$R$3)),2)),VLOOKUP(O233,'DER-ES-I'!$A$7:$F$1547,5,FALSE)),VLOOKUP(O233,'DER-ES'!$A$15:$H$1393,7,FALSE))</f>
        <v>285.23</v>
      </c>
    </row>
    <row r="234" spans="1:27" ht="33" x14ac:dyDescent="0.25">
      <c r="A234" s="71" t="s">
        <v>448</v>
      </c>
      <c r="B234" s="75">
        <v>99839</v>
      </c>
      <c r="C234" s="75" t="s">
        <v>91</v>
      </c>
      <c r="D234" s="71" t="s">
        <v>417</v>
      </c>
      <c r="E234" s="75" t="s">
        <v>182</v>
      </c>
      <c r="F234" s="70">
        <v>92.48</v>
      </c>
      <c r="G234" s="385">
        <f t="shared" si="205"/>
        <v>638.32000000000005</v>
      </c>
      <c r="H234" s="70">
        <f t="shared" si="206"/>
        <v>24.52</v>
      </c>
      <c r="I234" s="385">
        <f t="shared" si="207"/>
        <v>794.84</v>
      </c>
      <c r="J234" s="385">
        <f t="shared" si="208"/>
        <v>73506.8</v>
      </c>
      <c r="L234" s="328"/>
      <c r="M234" s="331">
        <f t="shared" si="153"/>
        <v>59031.83</v>
      </c>
      <c r="N234" s="178" t="str">
        <f t="shared" si="141"/>
        <v/>
      </c>
      <c r="O234" s="182">
        <f t="shared" si="146"/>
        <v>99839</v>
      </c>
      <c r="P234" s="181" t="b">
        <f t="shared" si="147"/>
        <v>0</v>
      </c>
      <c r="Q234" s="183" t="str">
        <f t="shared" si="148"/>
        <v>9</v>
      </c>
      <c r="R234" s="183"/>
      <c r="S234" s="184" t="str">
        <f t="shared" si="149"/>
        <v>SINAPI</v>
      </c>
      <c r="T234" s="178"/>
      <c r="U234" s="185">
        <f t="shared" si="150"/>
        <v>0</v>
      </c>
      <c r="V234" s="185">
        <f t="shared" si="151"/>
        <v>638.32000000000005</v>
      </c>
      <c r="W234" s="185">
        <f t="shared" si="152"/>
        <v>0</v>
      </c>
      <c r="X234" s="178"/>
      <c r="Y234" s="184" t="e">
        <f>IF(Q234="P",(VLOOKUP(O234,'SICRO-P'!$A$3:$G$118,6,FALSE)),VLOOKUP(O234,SICRO!$A$4:$E$6354,5,FALSE))</f>
        <v>#N/A</v>
      </c>
      <c r="Z234" s="184">
        <f>IF(Q234="I",(VLOOKUP(O234,'SINAPI-I'!$A$1:$E$4949,5,FALSE)),VLOOKUP(O234,SINAPI!$G$7:$K$7524,5,FALSE))</f>
        <v>638.32000000000005</v>
      </c>
      <c r="AA234" s="185" t="e">
        <f>IF(Q234="I",IF(R234="MO",(ROUND(VLOOKUP(O234,'DER-ES-I'!$A$7:$F$1547,5,FALSE)*((1+$R$3)),2)),VLOOKUP(O234,'DER-ES-I'!$A$7:$F$1547,5,FALSE)),VLOOKUP(O234,'DER-ES'!$A$15:$H$1393,7,FALSE))</f>
        <v>#N/A</v>
      </c>
    </row>
    <row r="235" spans="1:27" ht="16.5" x14ac:dyDescent="0.25">
      <c r="A235" s="71" t="s">
        <v>38237</v>
      </c>
      <c r="B235" s="75">
        <v>99855</v>
      </c>
      <c r="C235" s="75" t="s">
        <v>91</v>
      </c>
      <c r="D235" s="71" t="s">
        <v>422</v>
      </c>
      <c r="E235" s="75" t="s">
        <v>182</v>
      </c>
      <c r="F235" s="70">
        <v>144.66</v>
      </c>
      <c r="G235" s="385">
        <f t="shared" si="205"/>
        <v>151.12</v>
      </c>
      <c r="H235" s="70">
        <f t="shared" si="206"/>
        <v>24.52</v>
      </c>
      <c r="I235" s="385">
        <f t="shared" si="207"/>
        <v>188.17</v>
      </c>
      <c r="J235" s="385">
        <f t="shared" si="208"/>
        <v>27220.67</v>
      </c>
      <c r="L235" s="328"/>
      <c r="M235" s="331">
        <f t="shared" si="153"/>
        <v>21861.02</v>
      </c>
      <c r="N235" s="178" t="str">
        <f t="shared" ref="N235:N269" si="209">IF(G235=(U235+V235+W235),"","VERIFICAR")</f>
        <v/>
      </c>
      <c r="O235" s="182">
        <f t="shared" si="146"/>
        <v>99855</v>
      </c>
      <c r="P235" s="181" t="b">
        <f t="shared" si="147"/>
        <v>0</v>
      </c>
      <c r="Q235" s="183" t="str">
        <f t="shared" si="148"/>
        <v>9</v>
      </c>
      <c r="R235" s="183"/>
      <c r="S235" s="184" t="str">
        <f t="shared" si="149"/>
        <v>SINAPI</v>
      </c>
      <c r="T235" s="178"/>
      <c r="U235" s="185">
        <f t="shared" si="150"/>
        <v>0</v>
      </c>
      <c r="V235" s="185">
        <f t="shared" si="151"/>
        <v>151.12</v>
      </c>
      <c r="W235" s="185">
        <f t="shared" si="152"/>
        <v>0</v>
      </c>
      <c r="X235" s="178"/>
      <c r="Y235" s="184" t="e">
        <f>IF(Q235="P",(VLOOKUP(O235,'SICRO-P'!$A$3:$G$118,6,FALSE)),VLOOKUP(O235,SICRO!$A$4:$E$6354,5,FALSE))</f>
        <v>#N/A</v>
      </c>
      <c r="Z235" s="184">
        <f>IF(Q235="I",(VLOOKUP(O235,'SINAPI-I'!$A$1:$E$4949,5,FALSE)),VLOOKUP(O235,SINAPI!$G$7:$K$7524,5,FALSE))</f>
        <v>151.12</v>
      </c>
      <c r="AA235" s="185" t="e">
        <f>IF(Q235="I",IF(R235="MO",(ROUND(VLOOKUP(O235,'DER-ES-I'!$A$7:$F$1547,5,FALSE)*((1+$R$3)),2)),VLOOKUP(O235,'DER-ES-I'!$A$7:$F$1547,5,FALSE)),VLOOKUP(O235,'DER-ES'!$A$15:$H$1393,7,FALSE))</f>
        <v>#N/A</v>
      </c>
    </row>
    <row r="236" spans="1:27" ht="24.75" x14ac:dyDescent="0.25">
      <c r="A236" s="71" t="s">
        <v>38238</v>
      </c>
      <c r="B236" s="75" t="s">
        <v>32480</v>
      </c>
      <c r="C236" s="75" t="s">
        <v>180</v>
      </c>
      <c r="D236" s="71" t="s">
        <v>424</v>
      </c>
      <c r="E236" s="75" t="s">
        <v>194</v>
      </c>
      <c r="F236" s="70">
        <v>641.6</v>
      </c>
      <c r="G236" s="385">
        <f>'CPU S DES'!N119</f>
        <v>121.47</v>
      </c>
      <c r="H236" s="70">
        <f t="shared" si="206"/>
        <v>24.52</v>
      </c>
      <c r="I236" s="385">
        <f t="shared" si="207"/>
        <v>151.25</v>
      </c>
      <c r="J236" s="385">
        <f t="shared" si="208"/>
        <v>97042</v>
      </c>
      <c r="L236" s="367" t="s">
        <v>32190</v>
      </c>
      <c r="M236" s="331">
        <f t="shared" si="153"/>
        <v>77935.149999999994</v>
      </c>
      <c r="N236" s="178" t="str">
        <f t="shared" si="209"/>
        <v>VERIFICAR</v>
      </c>
      <c r="O236" s="182" t="str">
        <f t="shared" si="146"/>
        <v>COMP-08</v>
      </c>
      <c r="P236" s="181" t="b">
        <f t="shared" si="147"/>
        <v>1</v>
      </c>
      <c r="Q236" s="183" t="str">
        <f t="shared" si="148"/>
        <v>C</v>
      </c>
      <c r="R236" s="183"/>
      <c r="S236" s="184" t="str">
        <f t="shared" si="149"/>
        <v>Composições Próprias</v>
      </c>
      <c r="T236" s="178"/>
      <c r="U236" s="185">
        <f t="shared" si="150"/>
        <v>0</v>
      </c>
      <c r="V236" s="185">
        <f t="shared" si="151"/>
        <v>0</v>
      </c>
      <c r="W236" s="185">
        <f t="shared" si="152"/>
        <v>0</v>
      </c>
      <c r="X236" s="178"/>
      <c r="Y236" s="184" t="e">
        <f>IF(Q236="P",(VLOOKUP(O236,'SICRO-P'!$A$3:$G$118,6,FALSE)),VLOOKUP(O236,SICRO!$A$4:$E$6354,5,FALSE))</f>
        <v>#N/A</v>
      </c>
      <c r="Z236" s="184" t="e">
        <f>IF(Q236="I",(VLOOKUP(O236,'SINAPI-I'!$A$1:$E$4949,5,FALSE)),VLOOKUP(O236,SINAPI!$G$7:$K$7524,5,FALSE))</f>
        <v>#N/A</v>
      </c>
      <c r="AA236" s="185" t="e">
        <f>IF(Q236="I",IF(R236="MO",(ROUND(VLOOKUP(O236,'DER-ES-I'!$A$7:$F$1547,5,FALSE)*((1+$R$3)),2)),VLOOKUP(O236,'DER-ES-I'!$A$7:$F$1547,5,FALSE)),VLOOKUP(O236,'DER-ES'!$A$15:$H$1393,7,FALSE))</f>
        <v>#N/A</v>
      </c>
    </row>
    <row r="237" spans="1:27" ht="16.5" x14ac:dyDescent="0.25">
      <c r="A237" s="71" t="s">
        <v>38239</v>
      </c>
      <c r="B237" s="75">
        <v>200326</v>
      </c>
      <c r="C237" s="75" t="s">
        <v>92</v>
      </c>
      <c r="D237" s="71" t="s">
        <v>426</v>
      </c>
      <c r="E237" s="75" t="s">
        <v>150</v>
      </c>
      <c r="F237" s="70">
        <v>330.9</v>
      </c>
      <c r="G237" s="385">
        <f t="shared" si="205"/>
        <v>31.14</v>
      </c>
      <c r="H237" s="70">
        <f t="shared" si="206"/>
        <v>24.52</v>
      </c>
      <c r="I237" s="385">
        <f t="shared" si="207"/>
        <v>38.78</v>
      </c>
      <c r="J237" s="385">
        <f t="shared" si="208"/>
        <v>12832.3</v>
      </c>
      <c r="L237" s="328"/>
      <c r="M237" s="331">
        <f t="shared" si="153"/>
        <v>10304.23</v>
      </c>
      <c r="N237" s="178" t="str">
        <f t="shared" si="209"/>
        <v/>
      </c>
      <c r="O237" s="182">
        <f t="shared" ref="O237:O273" si="210">IF(AND(P237=TRUE,Q237="I"),VALUE(RIGHT(B237,LEN(B237)-1)),B237)</f>
        <v>200326</v>
      </c>
      <c r="P237" s="181" t="b">
        <f t="shared" ref="P237:P273" si="211">ISTEXT(B237)</f>
        <v>0</v>
      </c>
      <c r="Q237" s="183" t="str">
        <f t="shared" ref="Q237:Q273" si="212">LEFT(B237,1)</f>
        <v>2</v>
      </c>
      <c r="R237" s="183"/>
      <c r="S237" s="184" t="str">
        <f t="shared" ref="S237:S273" si="213">C237</f>
        <v>DER-ES</v>
      </c>
      <c r="T237" s="178"/>
      <c r="U237" s="185">
        <f t="shared" ref="U237:U273" si="214">IFERROR(Y237,0)</f>
        <v>0</v>
      </c>
      <c r="V237" s="185">
        <f t="shared" ref="V237:V273" si="215">IFERROR(Z237,0)</f>
        <v>0</v>
      </c>
      <c r="W237" s="185">
        <f t="shared" ref="W237:W273" si="216">IFERROR(AA237,0)</f>
        <v>31.14</v>
      </c>
      <c r="X237" s="178"/>
      <c r="Y237" s="184" t="e">
        <f>IF(Q237="P",(VLOOKUP(O237,'SICRO-P'!$A$3:$G$118,6,FALSE)),VLOOKUP(O237,SICRO!$A$4:$E$6354,5,FALSE))</f>
        <v>#N/A</v>
      </c>
      <c r="Z237" s="184" t="e">
        <f>IF(Q237="I",(VLOOKUP(O237,'SINAPI-I'!$A$1:$E$4949,5,FALSE)),VLOOKUP(O237,SINAPI!$G$7:$K$7524,5,FALSE))</f>
        <v>#N/A</v>
      </c>
      <c r="AA237" s="185">
        <f>IF(Q237="I",IF(R237="MO",(ROUND(VLOOKUP(O237,'DER-ES-I'!$A$7:$F$1547,5,FALSE)*((1+$R$3)),2)),VLOOKUP(O237,'DER-ES-I'!$A$7:$F$1547,5,FALSE)),VLOOKUP(O237,'DER-ES'!$A$15:$H$1393,7,FALSE))</f>
        <v>31.14</v>
      </c>
    </row>
    <row r="238" spans="1:27" ht="16.5" x14ac:dyDescent="0.25">
      <c r="A238" s="71" t="s">
        <v>38240</v>
      </c>
      <c r="B238" s="75">
        <v>94276</v>
      </c>
      <c r="C238" s="75" t="s">
        <v>91</v>
      </c>
      <c r="D238" s="71" t="s">
        <v>428</v>
      </c>
      <c r="E238" s="75" t="s">
        <v>182</v>
      </c>
      <c r="F238" s="70">
        <v>225.41</v>
      </c>
      <c r="G238" s="385">
        <f t="shared" si="205"/>
        <v>56.99</v>
      </c>
      <c r="H238" s="70">
        <f t="shared" si="206"/>
        <v>24.52</v>
      </c>
      <c r="I238" s="385">
        <f t="shared" si="207"/>
        <v>70.959999999999994</v>
      </c>
      <c r="J238" s="385">
        <f t="shared" si="208"/>
        <v>15995.09</v>
      </c>
      <c r="L238" s="328"/>
      <c r="M238" s="331">
        <f t="shared" si="153"/>
        <v>12846.12</v>
      </c>
      <c r="N238" s="178" t="str">
        <f t="shared" si="209"/>
        <v/>
      </c>
      <c r="O238" s="182">
        <f t="shared" si="210"/>
        <v>94276</v>
      </c>
      <c r="P238" s="181" t="b">
        <f t="shared" si="211"/>
        <v>0</v>
      </c>
      <c r="Q238" s="183" t="str">
        <f t="shared" si="212"/>
        <v>9</v>
      </c>
      <c r="R238" s="183"/>
      <c r="S238" s="184" t="str">
        <f t="shared" si="213"/>
        <v>SINAPI</v>
      </c>
      <c r="T238" s="178"/>
      <c r="U238" s="185">
        <f t="shared" si="214"/>
        <v>0</v>
      </c>
      <c r="V238" s="185">
        <f t="shared" si="215"/>
        <v>56.99</v>
      </c>
      <c r="W238" s="185">
        <f t="shared" si="216"/>
        <v>0</v>
      </c>
      <c r="X238" s="178"/>
      <c r="Y238" s="184" t="e">
        <f>IF(Q238="P",(VLOOKUP(O238,'SICRO-P'!$A$3:$G$118,6,FALSE)),VLOOKUP(O238,SICRO!$A$4:$E$6354,5,FALSE))</f>
        <v>#N/A</v>
      </c>
      <c r="Z238" s="184">
        <f>IF(Q238="I",(VLOOKUP(O238,'SINAPI-I'!$A$1:$E$4949,5,FALSE)),VLOOKUP(O238,SINAPI!$G$7:$K$7524,5,FALSE))</f>
        <v>56.99</v>
      </c>
      <c r="AA238" s="185" t="e">
        <f>IF(Q238="I",IF(R238="MO",(ROUND(VLOOKUP(O238,'DER-ES-I'!$A$7:$F$1547,5,FALSE)*((1+$R$3)),2)),VLOOKUP(O238,'DER-ES-I'!$A$7:$F$1547,5,FALSE)),VLOOKUP(O238,'DER-ES'!$A$15:$H$1393,7,FALSE))</f>
        <v>#N/A</v>
      </c>
    </row>
    <row r="239" spans="1:27" ht="16.5" x14ac:dyDescent="0.25">
      <c r="A239" s="71" t="s">
        <v>38241</v>
      </c>
      <c r="B239" s="75">
        <v>200253</v>
      </c>
      <c r="C239" s="75" t="s">
        <v>92</v>
      </c>
      <c r="D239" s="71" t="s">
        <v>430</v>
      </c>
      <c r="E239" s="75" t="s">
        <v>150</v>
      </c>
      <c r="F239" s="70">
        <v>93.17</v>
      </c>
      <c r="G239" s="385">
        <f t="shared" si="205"/>
        <v>79.95</v>
      </c>
      <c r="H239" s="70">
        <f t="shared" si="206"/>
        <v>24.52</v>
      </c>
      <c r="I239" s="385">
        <f t="shared" si="207"/>
        <v>99.55</v>
      </c>
      <c r="J239" s="385">
        <f t="shared" si="208"/>
        <v>9275.07</v>
      </c>
      <c r="L239" s="328"/>
      <c r="M239" s="331">
        <f t="shared" si="153"/>
        <v>7448.94</v>
      </c>
      <c r="N239" s="178" t="str">
        <f t="shared" si="209"/>
        <v/>
      </c>
      <c r="O239" s="182">
        <f t="shared" si="210"/>
        <v>200253</v>
      </c>
      <c r="P239" s="181" t="b">
        <f t="shared" si="211"/>
        <v>0</v>
      </c>
      <c r="Q239" s="183" t="str">
        <f t="shared" si="212"/>
        <v>2</v>
      </c>
      <c r="R239" s="183"/>
      <c r="S239" s="184" t="str">
        <f t="shared" si="213"/>
        <v>DER-ES</v>
      </c>
      <c r="T239" s="178"/>
      <c r="U239" s="185">
        <f t="shared" si="214"/>
        <v>0</v>
      </c>
      <c r="V239" s="185">
        <f t="shared" si="215"/>
        <v>0</v>
      </c>
      <c r="W239" s="185">
        <f t="shared" si="216"/>
        <v>79.95</v>
      </c>
      <c r="X239" s="178"/>
      <c r="Y239" s="184" t="e">
        <f>IF(Q239="P",(VLOOKUP(O239,'SICRO-P'!$A$3:$G$118,6,FALSE)),VLOOKUP(O239,SICRO!$A$4:$E$6354,5,FALSE))</f>
        <v>#N/A</v>
      </c>
      <c r="Z239" s="184" t="e">
        <f>IF(Q239="I",(VLOOKUP(O239,'SINAPI-I'!$A$1:$E$4949,5,FALSE)),VLOOKUP(O239,SINAPI!$G$7:$K$7524,5,FALSE))</f>
        <v>#N/A</v>
      </c>
      <c r="AA239" s="185">
        <f>IF(Q239="I",IF(R239="MO",(ROUND(VLOOKUP(O239,'DER-ES-I'!$A$7:$F$1547,5,FALSE)*((1+$R$3)),2)),VLOOKUP(O239,'DER-ES-I'!$A$7:$F$1547,5,FALSE)),VLOOKUP(O239,'DER-ES'!$A$15:$H$1393,7,FALSE))</f>
        <v>79.95</v>
      </c>
    </row>
    <row r="240" spans="1:27" ht="16.5" x14ac:dyDescent="0.25">
      <c r="A240" s="71" t="s">
        <v>38260</v>
      </c>
      <c r="B240" s="75">
        <v>200254</v>
      </c>
      <c r="C240" s="75" t="s">
        <v>92</v>
      </c>
      <c r="D240" s="71" t="s">
        <v>432</v>
      </c>
      <c r="E240" s="75" t="s">
        <v>150</v>
      </c>
      <c r="F240" s="70">
        <v>0.75</v>
      </c>
      <c r="G240" s="385">
        <f t="shared" si="205"/>
        <v>79.95</v>
      </c>
      <c r="H240" s="70">
        <f t="shared" si="206"/>
        <v>24.52</v>
      </c>
      <c r="I240" s="385">
        <f t="shared" si="207"/>
        <v>99.55</v>
      </c>
      <c r="J240" s="385">
        <f t="shared" si="208"/>
        <v>74.66</v>
      </c>
      <c r="L240" s="328"/>
      <c r="M240" s="331">
        <f t="shared" si="153"/>
        <v>59.96</v>
      </c>
      <c r="N240" s="178" t="str">
        <f t="shared" si="209"/>
        <v/>
      </c>
      <c r="O240" s="182">
        <f t="shared" si="210"/>
        <v>200254</v>
      </c>
      <c r="P240" s="181" t="b">
        <f t="shared" si="211"/>
        <v>0</v>
      </c>
      <c r="Q240" s="183" t="str">
        <f t="shared" si="212"/>
        <v>2</v>
      </c>
      <c r="R240" s="183"/>
      <c r="S240" s="184" t="str">
        <f t="shared" si="213"/>
        <v>DER-ES</v>
      </c>
      <c r="T240" s="178"/>
      <c r="U240" s="185">
        <f t="shared" si="214"/>
        <v>0</v>
      </c>
      <c r="V240" s="185">
        <f t="shared" si="215"/>
        <v>0</v>
      </c>
      <c r="W240" s="185">
        <f t="shared" si="216"/>
        <v>79.95</v>
      </c>
      <c r="X240" s="178"/>
      <c r="Y240" s="184" t="e">
        <f>IF(Q240="P",(VLOOKUP(O240,'SICRO-P'!$A$3:$G$118,6,FALSE)),VLOOKUP(O240,SICRO!$A$4:$E$6354,5,FALSE))</f>
        <v>#N/A</v>
      </c>
      <c r="Z240" s="184" t="e">
        <f>IF(Q240="I",(VLOOKUP(O240,'SINAPI-I'!$A$1:$E$4949,5,FALSE)),VLOOKUP(O240,SINAPI!$G$7:$K$7524,5,FALSE))</f>
        <v>#N/A</v>
      </c>
      <c r="AA240" s="185">
        <f>IF(Q240="I",IF(R240="MO",(ROUND(VLOOKUP(O240,'DER-ES-I'!$A$7:$F$1547,5,FALSE)*((1+$R$3)),2)),VLOOKUP(O240,'DER-ES-I'!$A$7:$F$1547,5,FALSE)),VLOOKUP(O240,'DER-ES'!$A$15:$H$1393,7,FALSE))</f>
        <v>79.95</v>
      </c>
    </row>
    <row r="241" spans="1:27" ht="16.5" x14ac:dyDescent="0.25">
      <c r="A241" s="71" t="s">
        <v>38261</v>
      </c>
      <c r="B241" s="75">
        <v>98516</v>
      </c>
      <c r="C241" s="75" t="s">
        <v>91</v>
      </c>
      <c r="D241" s="71" t="s">
        <v>433</v>
      </c>
      <c r="E241" s="75" t="s">
        <v>181</v>
      </c>
      <c r="F241" s="70">
        <v>6</v>
      </c>
      <c r="G241" s="385">
        <f t="shared" si="205"/>
        <v>368.69</v>
      </c>
      <c r="H241" s="70">
        <f t="shared" si="206"/>
        <v>24.52</v>
      </c>
      <c r="I241" s="385">
        <f t="shared" si="207"/>
        <v>459.09</v>
      </c>
      <c r="J241" s="385">
        <f t="shared" si="208"/>
        <v>2754.54</v>
      </c>
      <c r="L241" s="328"/>
      <c r="M241" s="331">
        <f t="shared" si="153"/>
        <v>2212.14</v>
      </c>
      <c r="N241" s="178" t="str">
        <f t="shared" si="209"/>
        <v/>
      </c>
      <c r="O241" s="182">
        <f t="shared" si="210"/>
        <v>98516</v>
      </c>
      <c r="P241" s="181" t="b">
        <f t="shared" si="211"/>
        <v>0</v>
      </c>
      <c r="Q241" s="183" t="str">
        <f t="shared" si="212"/>
        <v>9</v>
      </c>
      <c r="R241" s="183"/>
      <c r="S241" s="184" t="str">
        <f t="shared" si="213"/>
        <v>SINAPI</v>
      </c>
      <c r="T241" s="178"/>
      <c r="U241" s="185">
        <f t="shared" si="214"/>
        <v>0</v>
      </c>
      <c r="V241" s="185">
        <f t="shared" si="215"/>
        <v>368.69</v>
      </c>
      <c r="W241" s="185">
        <f t="shared" si="216"/>
        <v>0</v>
      </c>
      <c r="X241" s="178"/>
      <c r="Y241" s="184" t="e">
        <f>IF(Q241="P",(VLOOKUP(O241,'SICRO-P'!$A$3:$G$118,6,FALSE)),VLOOKUP(O241,SICRO!$A$4:$E$6354,5,FALSE))</f>
        <v>#N/A</v>
      </c>
      <c r="Z241" s="184">
        <f>IF(Q241="I",(VLOOKUP(O241,'SINAPI-I'!$A$1:$E$4949,5,FALSE)),VLOOKUP(O241,SINAPI!$G$7:$K$7524,5,FALSE))</f>
        <v>368.69</v>
      </c>
      <c r="AA241" s="185" t="e">
        <f>IF(Q241="I",IF(R241="MO",(ROUND(VLOOKUP(O241,'DER-ES-I'!$A$7:$F$1547,5,FALSE)*((1+$R$3)),2)),VLOOKUP(O241,'DER-ES-I'!$A$7:$F$1547,5,FALSE)),VLOOKUP(O241,'DER-ES'!$A$15:$H$1393,7,FALSE))</f>
        <v>#N/A</v>
      </c>
    </row>
    <row r="242" spans="1:27" ht="15.75" customHeight="1" x14ac:dyDescent="0.25">
      <c r="A242" s="444" t="s">
        <v>450</v>
      </c>
      <c r="B242" s="556" t="s">
        <v>435</v>
      </c>
      <c r="C242" s="556"/>
      <c r="D242" s="556"/>
      <c r="E242" s="556"/>
      <c r="F242" s="556"/>
      <c r="G242" s="556"/>
      <c r="H242" s="556"/>
      <c r="I242" s="556"/>
      <c r="J242" s="441">
        <f>SUM(J243:J249)</f>
        <v>5949.86</v>
      </c>
      <c r="L242" s="328"/>
      <c r="M242" s="331"/>
      <c r="N242" s="178" t="str">
        <f t="shared" si="209"/>
        <v/>
      </c>
      <c r="O242" s="182"/>
      <c r="P242" s="181"/>
      <c r="Q242" s="183"/>
      <c r="R242" s="183"/>
      <c r="S242" s="184"/>
      <c r="T242" s="178"/>
      <c r="U242" s="185"/>
      <c r="V242" s="185"/>
      <c r="W242" s="185"/>
      <c r="X242" s="178"/>
      <c r="Y242" s="184"/>
      <c r="Z242" s="184"/>
      <c r="AA242" s="185"/>
    </row>
    <row r="243" spans="1:27" ht="24.75" x14ac:dyDescent="0.25">
      <c r="A243" s="71" t="s">
        <v>451</v>
      </c>
      <c r="B243" s="75">
        <v>37558</v>
      </c>
      <c r="C243" s="75" t="s">
        <v>91</v>
      </c>
      <c r="D243" s="71" t="s">
        <v>437</v>
      </c>
      <c r="E243" s="75" t="s">
        <v>181</v>
      </c>
      <c r="F243" s="70">
        <v>16</v>
      </c>
      <c r="G243" s="385">
        <f t="shared" si="205"/>
        <v>33.56</v>
      </c>
      <c r="H243" s="70">
        <f t="shared" ref="H243:H249" si="217">$J$2*100</f>
        <v>24.52</v>
      </c>
      <c r="I243" s="385">
        <f t="shared" ref="I243:I249" si="218">ROUND(G243*(1+H243/100),2)</f>
        <v>41.79</v>
      </c>
      <c r="J243" s="385">
        <f t="shared" ref="J243:J249" si="219">ROUND(I243*F243,2)</f>
        <v>668.64</v>
      </c>
      <c r="L243" s="328"/>
      <c r="M243" s="331">
        <f t="shared" si="153"/>
        <v>536.96</v>
      </c>
      <c r="N243" s="178" t="str">
        <f t="shared" si="209"/>
        <v/>
      </c>
      <c r="O243" s="182">
        <f t="shared" si="210"/>
        <v>37558</v>
      </c>
      <c r="P243" s="181" t="b">
        <f t="shared" si="211"/>
        <v>0</v>
      </c>
      <c r="Q243" s="183" t="s">
        <v>27690</v>
      </c>
      <c r="R243" s="183"/>
      <c r="S243" s="184" t="str">
        <f t="shared" si="213"/>
        <v>SINAPI</v>
      </c>
      <c r="T243" s="178"/>
      <c r="U243" s="185">
        <f t="shared" si="214"/>
        <v>0</v>
      </c>
      <c r="V243" s="185">
        <f t="shared" si="215"/>
        <v>33.56</v>
      </c>
      <c r="W243" s="185">
        <f t="shared" si="216"/>
        <v>0</v>
      </c>
      <c r="X243" s="178"/>
      <c r="Y243" s="184" t="e">
        <f>IF(Q243="P",(VLOOKUP(O243,'SICRO-P'!$A$3:$G$118,6,FALSE)),VLOOKUP(O243,SICRO!$A$4:$E$6354,5,FALSE))</f>
        <v>#N/A</v>
      </c>
      <c r="Z243" s="184">
        <f>IF(Q243="I",(VLOOKUP(O243,'SINAPI-I'!$A$1:$E$4949,5,FALSE)),VLOOKUP(O243,SINAPI!$G$7:$K$7524,5,FALSE))</f>
        <v>33.56</v>
      </c>
      <c r="AA243" s="185" t="e">
        <f>IF(Q243="I",IF(R243="MO",(ROUND(VLOOKUP(O243,'DER-ES-I'!$A$7:$F$1547,5,FALSE)*((1+$R$3)),2)),VLOOKUP(O243,'DER-ES-I'!$A$7:$F$1547,5,FALSE)),VLOOKUP(O243,'DER-ES'!$A$15:$H$1393,7,FALSE))</f>
        <v>#N/A</v>
      </c>
    </row>
    <row r="244" spans="1:27" ht="16.5" x14ac:dyDescent="0.25">
      <c r="A244" s="71" t="s">
        <v>452</v>
      </c>
      <c r="B244" s="75">
        <v>160606</v>
      </c>
      <c r="C244" s="75" t="s">
        <v>92</v>
      </c>
      <c r="D244" s="71" t="s">
        <v>439</v>
      </c>
      <c r="E244" s="75" t="s">
        <v>145</v>
      </c>
      <c r="F244" s="70">
        <v>1</v>
      </c>
      <c r="G244" s="385">
        <f t="shared" si="205"/>
        <v>777.63</v>
      </c>
      <c r="H244" s="70">
        <f t="shared" si="217"/>
        <v>24.52</v>
      </c>
      <c r="I244" s="385">
        <f t="shared" si="218"/>
        <v>968.3</v>
      </c>
      <c r="J244" s="385">
        <f t="shared" si="219"/>
        <v>968.3</v>
      </c>
      <c r="L244" s="328"/>
      <c r="M244" s="331">
        <f t="shared" ref="M244:M267" si="220">ROUND(G244*F244,2)</f>
        <v>777.63</v>
      </c>
      <c r="N244" s="178" t="str">
        <f t="shared" si="209"/>
        <v/>
      </c>
      <c r="O244" s="182">
        <f t="shared" si="210"/>
        <v>160606</v>
      </c>
      <c r="P244" s="181" t="b">
        <f t="shared" si="211"/>
        <v>0</v>
      </c>
      <c r="Q244" s="183" t="str">
        <f t="shared" si="212"/>
        <v>1</v>
      </c>
      <c r="R244" s="183"/>
      <c r="S244" s="184" t="str">
        <f t="shared" si="213"/>
        <v>DER-ES</v>
      </c>
      <c r="T244" s="178"/>
      <c r="U244" s="185">
        <f t="shared" si="214"/>
        <v>0</v>
      </c>
      <c r="V244" s="185">
        <f t="shared" si="215"/>
        <v>0</v>
      </c>
      <c r="W244" s="185">
        <f t="shared" si="216"/>
        <v>777.63</v>
      </c>
      <c r="X244" s="178"/>
      <c r="Y244" s="184" t="e">
        <f>IF(Q244="P",(VLOOKUP(O244,'SICRO-P'!$A$3:$G$118,6,FALSE)),VLOOKUP(O244,SICRO!$A$4:$E$6354,5,FALSE))</f>
        <v>#N/A</v>
      </c>
      <c r="Z244" s="184" t="e">
        <f>IF(Q244="I",(VLOOKUP(O244,'SINAPI-I'!$A$1:$E$4949,5,FALSE)),VLOOKUP(O244,SINAPI!$G$7:$K$7524,5,FALSE))</f>
        <v>#N/A</v>
      </c>
      <c r="AA244" s="185">
        <f>IF(Q244="I",IF(R244="MO",(ROUND(VLOOKUP(O244,'DER-ES-I'!$A$7:$F$1547,5,FALSE)*((1+$R$3)),2)),VLOOKUP(O244,'DER-ES-I'!$A$7:$F$1547,5,FALSE)),VLOOKUP(O244,'DER-ES'!$A$15:$H$1393,7,FALSE))</f>
        <v>777.63</v>
      </c>
    </row>
    <row r="245" spans="1:27" ht="16.5" x14ac:dyDescent="0.25">
      <c r="A245" s="71" t="s">
        <v>453</v>
      </c>
      <c r="B245" s="75">
        <v>160605</v>
      </c>
      <c r="C245" s="75" t="s">
        <v>92</v>
      </c>
      <c r="D245" s="71" t="s">
        <v>441</v>
      </c>
      <c r="E245" s="75" t="s">
        <v>145</v>
      </c>
      <c r="F245" s="70">
        <v>2</v>
      </c>
      <c r="G245" s="385">
        <f t="shared" si="205"/>
        <v>223.13</v>
      </c>
      <c r="H245" s="70">
        <f t="shared" si="217"/>
        <v>24.52</v>
      </c>
      <c r="I245" s="385">
        <f t="shared" si="218"/>
        <v>277.83999999999997</v>
      </c>
      <c r="J245" s="385">
        <f t="shared" si="219"/>
        <v>555.67999999999995</v>
      </c>
      <c r="L245" s="328"/>
      <c r="M245" s="331">
        <f t="shared" si="220"/>
        <v>446.26</v>
      </c>
      <c r="N245" s="178" t="str">
        <f t="shared" si="209"/>
        <v/>
      </c>
      <c r="O245" s="182">
        <f t="shared" si="210"/>
        <v>160605</v>
      </c>
      <c r="P245" s="181" t="b">
        <f t="shared" si="211"/>
        <v>0</v>
      </c>
      <c r="Q245" s="183" t="str">
        <f t="shared" si="212"/>
        <v>1</v>
      </c>
      <c r="R245" s="183"/>
      <c r="S245" s="184" t="str">
        <f t="shared" si="213"/>
        <v>DER-ES</v>
      </c>
      <c r="T245" s="178"/>
      <c r="U245" s="185">
        <f t="shared" si="214"/>
        <v>0</v>
      </c>
      <c r="V245" s="185">
        <f t="shared" si="215"/>
        <v>0</v>
      </c>
      <c r="W245" s="185">
        <f t="shared" si="216"/>
        <v>223.13</v>
      </c>
      <c r="X245" s="178"/>
      <c r="Y245" s="184" t="e">
        <f>IF(Q245="P",(VLOOKUP(O245,'SICRO-P'!$A$3:$G$118,6,FALSE)),VLOOKUP(O245,SICRO!$A$4:$E$6354,5,FALSE))</f>
        <v>#N/A</v>
      </c>
      <c r="Z245" s="184" t="e">
        <f>IF(Q245="I",(VLOOKUP(O245,'SINAPI-I'!$A$1:$E$4949,5,FALSE)),VLOOKUP(O245,SINAPI!$G$7:$K$7524,5,FALSE))</f>
        <v>#N/A</v>
      </c>
      <c r="AA245" s="185">
        <f>IF(Q245="I",IF(R245="MO",(ROUND(VLOOKUP(O245,'DER-ES-I'!$A$7:$F$1547,5,FALSE)*((1+$R$3)),2)),VLOOKUP(O245,'DER-ES-I'!$A$7:$F$1547,5,FALSE)),VLOOKUP(O245,'DER-ES'!$A$15:$H$1393,7,FALSE))</f>
        <v>223.13</v>
      </c>
    </row>
    <row r="246" spans="1:27" ht="16.5" x14ac:dyDescent="0.25">
      <c r="A246" s="71" t="s">
        <v>454</v>
      </c>
      <c r="B246" s="75" t="s">
        <v>32481</v>
      </c>
      <c r="C246" s="75" t="s">
        <v>180</v>
      </c>
      <c r="D246" s="71" t="s">
        <v>443</v>
      </c>
      <c r="E246" s="75" t="s">
        <v>181</v>
      </c>
      <c r="F246" s="70">
        <v>2</v>
      </c>
      <c r="G246" s="385">
        <f>'CPU S DES'!N131</f>
        <v>290.48</v>
      </c>
      <c r="H246" s="70">
        <f t="shared" si="217"/>
        <v>24.52</v>
      </c>
      <c r="I246" s="385">
        <f t="shared" si="218"/>
        <v>361.71</v>
      </c>
      <c r="J246" s="385">
        <f t="shared" si="219"/>
        <v>723.42</v>
      </c>
      <c r="L246" s="367" t="s">
        <v>32190</v>
      </c>
      <c r="M246" s="331">
        <f t="shared" si="220"/>
        <v>580.96</v>
      </c>
      <c r="N246" s="178" t="str">
        <f t="shared" si="209"/>
        <v>VERIFICAR</v>
      </c>
      <c r="O246" s="182" t="str">
        <f t="shared" si="210"/>
        <v>COMP-09</v>
      </c>
      <c r="P246" s="181" t="b">
        <f t="shared" si="211"/>
        <v>1</v>
      </c>
      <c r="Q246" s="183" t="str">
        <f t="shared" si="212"/>
        <v>C</v>
      </c>
      <c r="R246" s="183"/>
      <c r="S246" s="184" t="str">
        <f t="shared" si="213"/>
        <v>Composições Próprias</v>
      </c>
      <c r="T246" s="178"/>
      <c r="U246" s="185">
        <f t="shared" si="214"/>
        <v>0</v>
      </c>
      <c r="V246" s="185">
        <f t="shared" si="215"/>
        <v>0</v>
      </c>
      <c r="W246" s="185">
        <f t="shared" si="216"/>
        <v>0</v>
      </c>
      <c r="X246" s="178"/>
      <c r="Y246" s="184" t="e">
        <f>IF(Q246="P",(VLOOKUP(O246,'SICRO-P'!$A$3:$G$118,6,FALSE)),VLOOKUP(O246,SICRO!$A$4:$E$6354,5,FALSE))</f>
        <v>#N/A</v>
      </c>
      <c r="Z246" s="184" t="e">
        <f>IF(Q246="I",(VLOOKUP(O246,'SINAPI-I'!$A$1:$E$4949,5,FALSE)),VLOOKUP(O246,SINAPI!$G$7:$K$7524,5,FALSE))</f>
        <v>#N/A</v>
      </c>
      <c r="AA246" s="185" t="e">
        <f>IF(Q246="I",IF(R246="MO",(ROUND(VLOOKUP(O246,'DER-ES-I'!$A$7:$F$1547,5,FALSE)*((1+$R$3)),2)),VLOOKUP(O246,'DER-ES-I'!$A$7:$F$1547,5,FALSE)),VLOOKUP(O246,'DER-ES'!$A$15:$H$1393,7,FALSE))</f>
        <v>#N/A</v>
      </c>
    </row>
    <row r="247" spans="1:27" x14ac:dyDescent="0.25">
      <c r="A247" s="71" t="s">
        <v>455</v>
      </c>
      <c r="B247" s="75">
        <v>919250</v>
      </c>
      <c r="C247" s="75" t="s">
        <v>24942</v>
      </c>
      <c r="D247" s="71" t="s">
        <v>446</v>
      </c>
      <c r="E247" s="75" t="s">
        <v>315</v>
      </c>
      <c r="F247" s="70">
        <v>1</v>
      </c>
      <c r="G247" s="385">
        <f t="shared" si="205"/>
        <v>538.66999999999996</v>
      </c>
      <c r="H247" s="70">
        <f t="shared" si="217"/>
        <v>24.52</v>
      </c>
      <c r="I247" s="385">
        <f t="shared" si="218"/>
        <v>670.75</v>
      </c>
      <c r="J247" s="385">
        <f t="shared" si="219"/>
        <v>670.75</v>
      </c>
      <c r="L247" s="328"/>
      <c r="M247" s="331">
        <f t="shared" si="220"/>
        <v>538.66999999999996</v>
      </c>
      <c r="N247" s="178" t="str">
        <f t="shared" si="209"/>
        <v/>
      </c>
      <c r="O247" s="182">
        <f t="shared" si="210"/>
        <v>919250</v>
      </c>
      <c r="P247" s="181" t="b">
        <f t="shared" si="211"/>
        <v>0</v>
      </c>
      <c r="Q247" s="183" t="str">
        <f t="shared" si="212"/>
        <v>9</v>
      </c>
      <c r="R247" s="183"/>
      <c r="S247" s="184" t="str">
        <f t="shared" si="213"/>
        <v>SICRO</v>
      </c>
      <c r="T247" s="178"/>
      <c r="U247" s="185">
        <f t="shared" si="214"/>
        <v>538.66999999999996</v>
      </c>
      <c r="V247" s="185">
        <f t="shared" si="215"/>
        <v>0</v>
      </c>
      <c r="W247" s="185">
        <f t="shared" si="216"/>
        <v>0</v>
      </c>
      <c r="X247" s="178"/>
      <c r="Y247" s="184">
        <f>IF(Q247="P",(VLOOKUP(O247,'SICRO-P'!$A$3:$G$118,6,FALSE)),VLOOKUP(O247,SICRO!$A$4:$E$6354,5,FALSE))</f>
        <v>538.66999999999996</v>
      </c>
      <c r="Z247" s="184" t="e">
        <f>IF(Q247="I",(VLOOKUP(O247,'SINAPI-I'!$A$1:$E$4949,5,FALSE)),VLOOKUP(O247,SINAPI!$G$7:$K$7524,5,FALSE))</f>
        <v>#N/A</v>
      </c>
      <c r="AA247" s="185" t="e">
        <f>IF(Q247="I",IF(R247="MO",(ROUND(VLOOKUP(O247,'DER-ES-I'!$A$7:$F$1547,5,FALSE)*((1+$R$3)),2)),VLOOKUP(O247,'DER-ES-I'!$A$7:$F$1547,5,FALSE)),VLOOKUP(O247,'DER-ES'!$A$15:$H$1393,7,FALSE))</f>
        <v>#N/A</v>
      </c>
    </row>
    <row r="248" spans="1:27" x14ac:dyDescent="0.25">
      <c r="A248" s="71" t="s">
        <v>456</v>
      </c>
      <c r="B248" s="75">
        <v>97599</v>
      </c>
      <c r="C248" s="75" t="s">
        <v>91</v>
      </c>
      <c r="D248" s="71" t="str">
        <f>LEFT(IF(C248="SINAPI",VLOOKUP(B248,SINAPI!$G$7:$K$7524,2,FALSE),IF(C248="DER-ES",VLOOKUP(B248,'DER-ES'!$A$15:$H$1393,4,FALSE),VLOOKUP(B248,SICRO!$A$4:$E$6354,3,FALSE))),51)</f>
        <v>LUMINÁRIA DE EMERGÊNCIA, COM 30 LÂMPADAS LED DE 2 W</v>
      </c>
      <c r="E248" s="75" t="str">
        <f>IF(C248="SINAPI",VLOOKUP(B248,SINAPI!$G$7:$K$7524,3,FALSE),IF(C248="DER-ES",VLOOKUP(B248,'DER-ES'!$A$15:$H$1393,5,FALSE),VLOOKUP(B248,SICRO!$A$4:$E$6354,4,FALSE)))</f>
        <v>UN</v>
      </c>
      <c r="F248" s="70">
        <v>6</v>
      </c>
      <c r="G248" s="385">
        <f t="shared" si="205"/>
        <v>25.94</v>
      </c>
      <c r="H248" s="70">
        <f t="shared" si="217"/>
        <v>24.52</v>
      </c>
      <c r="I248" s="385">
        <f t="shared" si="218"/>
        <v>32.299999999999997</v>
      </c>
      <c r="J248" s="385">
        <f t="shared" si="219"/>
        <v>193.8</v>
      </c>
      <c r="L248" s="328"/>
      <c r="M248" s="331">
        <f t="shared" si="220"/>
        <v>155.63999999999999</v>
      </c>
      <c r="N248" s="178" t="str">
        <f t="shared" si="209"/>
        <v/>
      </c>
      <c r="O248" s="182">
        <f t="shared" si="210"/>
        <v>97599</v>
      </c>
      <c r="P248" s="181" t="b">
        <f t="shared" si="211"/>
        <v>0</v>
      </c>
      <c r="Q248" s="183" t="str">
        <f t="shared" si="212"/>
        <v>9</v>
      </c>
      <c r="R248" s="183"/>
      <c r="S248" s="184" t="str">
        <f t="shared" si="213"/>
        <v>SINAPI</v>
      </c>
      <c r="T248" s="178"/>
      <c r="U248" s="185">
        <f t="shared" si="214"/>
        <v>0</v>
      </c>
      <c r="V248" s="185">
        <f t="shared" si="215"/>
        <v>25.94</v>
      </c>
      <c r="W248" s="185">
        <f t="shared" si="216"/>
        <v>0</v>
      </c>
      <c r="X248" s="178"/>
      <c r="Y248" s="184" t="e">
        <f>IF(Q248="P",(VLOOKUP(O248,'SICRO-P'!$A$3:$G$118,6,FALSE)),VLOOKUP(O248,SICRO!$A$4:$E$6354,5,FALSE))</f>
        <v>#N/A</v>
      </c>
      <c r="Z248" s="184">
        <f>IF(Q248="I",(VLOOKUP(O248,'SINAPI-I'!$A$1:$E$4949,5,FALSE)),VLOOKUP(O248,SINAPI!$G$7:$K$7524,5,FALSE))</f>
        <v>25.94</v>
      </c>
      <c r="AA248" s="185" t="e">
        <f>IF(Q248="I",IF(R248="MO",(ROUND(VLOOKUP(O248,'DER-ES-I'!$A$7:$F$1547,5,FALSE)*((1+$R$3)),2)),VLOOKUP(O248,'DER-ES-I'!$A$7:$F$1547,5,FALSE)),VLOOKUP(O248,'DER-ES'!$A$15:$H$1393,7,FALSE))</f>
        <v>#N/A</v>
      </c>
    </row>
    <row r="249" spans="1:27" ht="24.75" x14ac:dyDescent="0.25">
      <c r="A249" s="71" t="s">
        <v>457</v>
      </c>
      <c r="B249" s="75" t="s">
        <v>32482</v>
      </c>
      <c r="C249" s="75" t="s">
        <v>180</v>
      </c>
      <c r="D249" s="71" t="s">
        <v>449</v>
      </c>
      <c r="E249" s="75" t="s">
        <v>315</v>
      </c>
      <c r="F249" s="70">
        <v>3</v>
      </c>
      <c r="G249" s="385">
        <f>'CPU S DES'!N139</f>
        <v>580.70000000000005</v>
      </c>
      <c r="H249" s="70">
        <f t="shared" si="217"/>
        <v>24.52</v>
      </c>
      <c r="I249" s="385">
        <f t="shared" si="218"/>
        <v>723.09</v>
      </c>
      <c r="J249" s="385">
        <f t="shared" si="219"/>
        <v>2169.27</v>
      </c>
      <c r="L249" s="367" t="s">
        <v>32190</v>
      </c>
      <c r="M249" s="331">
        <f t="shared" si="220"/>
        <v>1742.1</v>
      </c>
      <c r="N249" s="178" t="str">
        <f t="shared" si="209"/>
        <v>VERIFICAR</v>
      </c>
      <c r="O249" s="182" t="str">
        <f t="shared" si="210"/>
        <v>COMP-10</v>
      </c>
      <c r="P249" s="181" t="b">
        <f t="shared" si="211"/>
        <v>1</v>
      </c>
      <c r="Q249" s="183" t="str">
        <f t="shared" si="212"/>
        <v>C</v>
      </c>
      <c r="R249" s="183"/>
      <c r="S249" s="184" t="str">
        <f t="shared" si="213"/>
        <v>Composições Próprias</v>
      </c>
      <c r="T249" s="178"/>
      <c r="U249" s="185">
        <f t="shared" si="214"/>
        <v>0</v>
      </c>
      <c r="V249" s="185">
        <f t="shared" si="215"/>
        <v>0</v>
      </c>
      <c r="W249" s="185">
        <f t="shared" si="216"/>
        <v>0</v>
      </c>
      <c r="X249" s="178"/>
      <c r="Y249" s="184" t="e">
        <f>IF(Q249="P",(VLOOKUP(O249,'SICRO-P'!$A$3:$G$118,6,FALSE)),VLOOKUP(O249,SICRO!$A$4:$E$6354,5,FALSE))</f>
        <v>#N/A</v>
      </c>
      <c r="Z249" s="184" t="e">
        <f>IF(Q249="I",(VLOOKUP(O249,'SINAPI-I'!$A$1:$E$4949,5,FALSE)),VLOOKUP(O249,SINAPI!$G$7:$K$7524,5,FALSE))</f>
        <v>#N/A</v>
      </c>
      <c r="AA249" s="185" t="e">
        <f>IF(Q249="I",IF(R249="MO",(ROUND(VLOOKUP(O249,'DER-ES-I'!$A$7:$F$1547,5,FALSE)*((1+$R$3)),2)),VLOOKUP(O249,'DER-ES-I'!$A$7:$F$1547,5,FALSE)),VLOOKUP(O249,'DER-ES'!$A$15:$H$1393,7,FALSE))</f>
        <v>#N/A</v>
      </c>
    </row>
    <row r="250" spans="1:27" ht="15.75" customHeight="1" x14ac:dyDescent="0.25">
      <c r="A250" s="88" t="s">
        <v>464</v>
      </c>
      <c r="B250" s="556" t="s">
        <v>468</v>
      </c>
      <c r="C250" s="556"/>
      <c r="D250" s="556"/>
      <c r="E250" s="556"/>
      <c r="F250" s="556"/>
      <c r="G250" s="556"/>
      <c r="H250" s="556"/>
      <c r="I250" s="556"/>
      <c r="J250" s="441">
        <f>SUM(J251,J268,J349,J366,J389)</f>
        <v>8362805.7199999997</v>
      </c>
      <c r="L250" s="328"/>
      <c r="M250" s="331"/>
      <c r="N250" s="178" t="str">
        <f t="shared" si="209"/>
        <v/>
      </c>
      <c r="O250" s="182"/>
      <c r="P250" s="181"/>
      <c r="Q250" s="183"/>
      <c r="R250" s="183"/>
      <c r="S250" s="184"/>
      <c r="T250" s="178"/>
      <c r="U250" s="185"/>
      <c r="V250" s="185"/>
      <c r="W250" s="185"/>
      <c r="X250" s="178"/>
      <c r="Y250" s="184"/>
      <c r="Z250" s="184"/>
      <c r="AA250" s="185"/>
    </row>
    <row r="251" spans="1:27" ht="15.75" customHeight="1" x14ac:dyDescent="0.25">
      <c r="A251" s="88" t="s">
        <v>465</v>
      </c>
      <c r="B251" s="556" t="s">
        <v>470</v>
      </c>
      <c r="C251" s="556"/>
      <c r="D251" s="556"/>
      <c r="E251" s="556"/>
      <c r="F251" s="556"/>
      <c r="G251" s="556"/>
      <c r="H251" s="556"/>
      <c r="I251" s="556"/>
      <c r="J251" s="441">
        <f>SUM(J252:J255,J256,J264)</f>
        <v>146024.57</v>
      </c>
      <c r="L251" s="328"/>
      <c r="M251" s="331"/>
      <c r="N251" s="178" t="str">
        <f t="shared" si="209"/>
        <v/>
      </c>
      <c r="O251" s="182"/>
      <c r="P251" s="181"/>
      <c r="Q251" s="183"/>
      <c r="R251" s="183"/>
      <c r="S251" s="184"/>
      <c r="T251" s="178"/>
      <c r="U251" s="185"/>
      <c r="V251" s="185"/>
      <c r="W251" s="185"/>
      <c r="X251" s="178"/>
      <c r="Y251" s="184"/>
      <c r="Z251" s="184"/>
      <c r="AA251" s="185"/>
    </row>
    <row r="252" spans="1:27" ht="16.5" x14ac:dyDescent="0.25">
      <c r="A252" s="71" t="s">
        <v>32255</v>
      </c>
      <c r="B252" s="75" t="s">
        <v>32483</v>
      </c>
      <c r="C252" s="75" t="s">
        <v>180</v>
      </c>
      <c r="D252" s="71" t="s">
        <v>472</v>
      </c>
      <c r="E252" s="75" t="s">
        <v>315</v>
      </c>
      <c r="F252" s="70">
        <v>6</v>
      </c>
      <c r="G252" s="385">
        <f>'CPU S DES'!N155</f>
        <v>13398.65</v>
      </c>
      <c r="H252" s="70">
        <f>$J$2*100</f>
        <v>24.52</v>
      </c>
      <c r="I252" s="385">
        <f t="shared" ref="I252:I255" si="221">ROUND(G252*(1+H252/100),2)</f>
        <v>16684</v>
      </c>
      <c r="J252" s="385">
        <f t="shared" ref="J252:J255" si="222">ROUND(I252*F252,2)</f>
        <v>100104</v>
      </c>
      <c r="L252" s="367" t="s">
        <v>32190</v>
      </c>
      <c r="M252" s="331">
        <f t="shared" ref="M252:M255" si="223">ROUND(G252*F252,2)</f>
        <v>80391.899999999994</v>
      </c>
      <c r="N252" s="178" t="str">
        <f t="shared" ref="N252:N255" si="224">IF(G252=(U252+V252+W252),"","VERIFICAR")</f>
        <v>VERIFICAR</v>
      </c>
      <c r="O252" s="182" t="str">
        <f t="shared" si="210"/>
        <v>COMP-11</v>
      </c>
      <c r="P252" s="181" t="b">
        <f t="shared" si="211"/>
        <v>1</v>
      </c>
      <c r="Q252" s="183" t="str">
        <f t="shared" si="212"/>
        <v>C</v>
      </c>
      <c r="R252" s="183"/>
      <c r="S252" s="184" t="str">
        <f t="shared" si="213"/>
        <v>Composições Próprias</v>
      </c>
      <c r="T252" s="178"/>
      <c r="U252" s="185">
        <f t="shared" si="214"/>
        <v>0</v>
      </c>
      <c r="V252" s="185">
        <f t="shared" si="215"/>
        <v>0</v>
      </c>
      <c r="W252" s="185">
        <f t="shared" si="216"/>
        <v>0</v>
      </c>
      <c r="X252" s="178"/>
      <c r="Y252" s="184" t="e">
        <f>IF(Q252="P",(VLOOKUP(O252,'SICRO-P'!$A$3:$G$118,6,FALSE)),VLOOKUP(O252,SICRO!$A$4:$E$6354,5,FALSE))</f>
        <v>#N/A</v>
      </c>
      <c r="Z252" s="184" t="e">
        <f>IF(Q252="I",(VLOOKUP(O252,'SINAPI-I'!$A$1:$E$4949,5,FALSE)),VLOOKUP(O252,SINAPI!$G$7:$K$7524,5,FALSE))</f>
        <v>#N/A</v>
      </c>
      <c r="AA252" s="185" t="e">
        <f>IF(Q252="I",IF(R252="MO",(ROUND(VLOOKUP(O252,'DER-ES-I'!$A$7:$F$1547,5,FALSE)*((1+$R$3)),2)),VLOOKUP(O252,'DER-ES-I'!$A$7:$F$1547,5,FALSE)),VLOOKUP(O252,'DER-ES'!$A$15:$H$1393,7,FALSE))</f>
        <v>#N/A</v>
      </c>
    </row>
    <row r="253" spans="1:27" ht="16.5" x14ac:dyDescent="0.25">
      <c r="A253" s="71" t="s">
        <v>32256</v>
      </c>
      <c r="B253" s="75" t="s">
        <v>32484</v>
      </c>
      <c r="C253" s="75" t="s">
        <v>180</v>
      </c>
      <c r="D253" s="71" t="s">
        <v>474</v>
      </c>
      <c r="E253" s="75" t="s">
        <v>138</v>
      </c>
      <c r="F253" s="70">
        <v>670</v>
      </c>
      <c r="G253" s="385">
        <f>'CPU S DES'!N167</f>
        <v>16.899999999999999</v>
      </c>
      <c r="H253" s="70">
        <f>$J$2*100</f>
        <v>24.52</v>
      </c>
      <c r="I253" s="385">
        <f t="shared" si="221"/>
        <v>21.04</v>
      </c>
      <c r="J253" s="385">
        <f t="shared" si="222"/>
        <v>14096.8</v>
      </c>
      <c r="L253" s="367" t="s">
        <v>32190</v>
      </c>
      <c r="M253" s="331">
        <f t="shared" si="223"/>
        <v>11323</v>
      </c>
      <c r="N253" s="178" t="str">
        <f t="shared" si="224"/>
        <v>VERIFICAR</v>
      </c>
      <c r="O253" s="182" t="str">
        <f t="shared" si="210"/>
        <v>COMP-12</v>
      </c>
      <c r="P253" s="181" t="b">
        <f t="shared" si="211"/>
        <v>1</v>
      </c>
      <c r="Q253" s="183" t="str">
        <f t="shared" si="212"/>
        <v>C</v>
      </c>
      <c r="R253" s="183"/>
      <c r="S253" s="184" t="str">
        <f t="shared" si="213"/>
        <v>Composições Próprias</v>
      </c>
      <c r="T253" s="178"/>
      <c r="U253" s="185">
        <f t="shared" si="214"/>
        <v>0</v>
      </c>
      <c r="V253" s="185">
        <f t="shared" si="215"/>
        <v>0</v>
      </c>
      <c r="W253" s="185">
        <f t="shared" si="216"/>
        <v>0</v>
      </c>
      <c r="X253" s="178"/>
      <c r="Y253" s="184" t="e">
        <f>IF(Q253="P",(VLOOKUP(O253,'SICRO-P'!$A$3:$G$118,6,FALSE)),VLOOKUP(O253,SICRO!$A$4:$E$6354,5,FALSE))</f>
        <v>#N/A</v>
      </c>
      <c r="Z253" s="184" t="e">
        <f>IF(Q253="I",(VLOOKUP(O253,'SINAPI-I'!$A$1:$E$4949,5,FALSE)),VLOOKUP(O253,SINAPI!$G$7:$K$7524,5,FALSE))</f>
        <v>#N/A</v>
      </c>
      <c r="AA253" s="185" t="e">
        <f>IF(Q253="I",IF(R253="MO",(ROUND(VLOOKUP(O253,'DER-ES-I'!$A$7:$F$1547,5,FALSE)*((1+$R$3)),2)),VLOOKUP(O253,'DER-ES-I'!$A$7:$F$1547,5,FALSE)),VLOOKUP(O253,'DER-ES'!$A$15:$H$1393,7,FALSE))</f>
        <v>#N/A</v>
      </c>
    </row>
    <row r="254" spans="1:27" ht="16.5" x14ac:dyDescent="0.25">
      <c r="A254" s="71" t="s">
        <v>32257</v>
      </c>
      <c r="B254" s="75" t="s">
        <v>32485</v>
      </c>
      <c r="C254" s="75" t="s">
        <v>180</v>
      </c>
      <c r="D254" s="71" t="s">
        <v>476</v>
      </c>
      <c r="E254" s="75" t="s">
        <v>138</v>
      </c>
      <c r="F254" s="70">
        <v>280</v>
      </c>
      <c r="G254" s="385">
        <f>'CPU S DES'!N179</f>
        <v>18.13</v>
      </c>
      <c r="H254" s="70">
        <f>$J$2*100</f>
        <v>24.52</v>
      </c>
      <c r="I254" s="385">
        <f t="shared" si="221"/>
        <v>22.58</v>
      </c>
      <c r="J254" s="385">
        <f t="shared" si="222"/>
        <v>6322.4</v>
      </c>
      <c r="L254" s="367" t="s">
        <v>32190</v>
      </c>
      <c r="M254" s="331">
        <f t="shared" si="223"/>
        <v>5076.3999999999996</v>
      </c>
      <c r="N254" s="178" t="str">
        <f t="shared" si="224"/>
        <v>VERIFICAR</v>
      </c>
      <c r="O254" s="182" t="str">
        <f t="shared" si="210"/>
        <v>COMP-13</v>
      </c>
      <c r="P254" s="181" t="b">
        <f t="shared" si="211"/>
        <v>1</v>
      </c>
      <c r="Q254" s="183" t="str">
        <f t="shared" si="212"/>
        <v>C</v>
      </c>
      <c r="R254" s="183"/>
      <c r="S254" s="184" t="str">
        <f t="shared" si="213"/>
        <v>Composições Próprias</v>
      </c>
      <c r="T254" s="178"/>
      <c r="U254" s="185">
        <f t="shared" si="214"/>
        <v>0</v>
      </c>
      <c r="V254" s="185">
        <f t="shared" si="215"/>
        <v>0</v>
      </c>
      <c r="W254" s="185">
        <f t="shared" si="216"/>
        <v>0</v>
      </c>
      <c r="X254" s="178"/>
      <c r="Y254" s="184" t="e">
        <f>IF(Q254="P",(VLOOKUP(O254,'SICRO-P'!$A$3:$G$118,6,FALSE)),VLOOKUP(O254,SICRO!$A$4:$E$6354,5,FALSE))</f>
        <v>#N/A</v>
      </c>
      <c r="Z254" s="184" t="e">
        <f>IF(Q254="I",(VLOOKUP(O254,'SINAPI-I'!$A$1:$E$4949,5,FALSE)),VLOOKUP(O254,SINAPI!$G$7:$K$7524,5,FALSE))</f>
        <v>#N/A</v>
      </c>
      <c r="AA254" s="185" t="e">
        <f>IF(Q254="I",IF(R254="MO",(ROUND(VLOOKUP(O254,'DER-ES-I'!$A$7:$F$1547,5,FALSE)*((1+$R$3)),2)),VLOOKUP(O254,'DER-ES-I'!$A$7:$F$1547,5,FALSE)),VLOOKUP(O254,'DER-ES'!$A$15:$H$1393,7,FALSE))</f>
        <v>#N/A</v>
      </c>
    </row>
    <row r="255" spans="1:27" ht="16.5" x14ac:dyDescent="0.25">
      <c r="A255" s="71" t="s">
        <v>32258</v>
      </c>
      <c r="B255" s="75" t="s">
        <v>32486</v>
      </c>
      <c r="C255" s="75" t="s">
        <v>180</v>
      </c>
      <c r="D255" s="71" t="s">
        <v>83</v>
      </c>
      <c r="E255" s="75" t="s">
        <v>182</v>
      </c>
      <c r="F255" s="70">
        <v>35</v>
      </c>
      <c r="G255" s="385">
        <f>'CPU S DES'!N191</f>
        <v>4.67</v>
      </c>
      <c r="H255" s="70">
        <f>$J$2*100</f>
        <v>24.52</v>
      </c>
      <c r="I255" s="385">
        <f t="shared" si="221"/>
        <v>5.82</v>
      </c>
      <c r="J255" s="385">
        <f t="shared" si="222"/>
        <v>203.7</v>
      </c>
      <c r="L255" s="367" t="s">
        <v>32190</v>
      </c>
      <c r="M255" s="331">
        <f t="shared" si="223"/>
        <v>163.44999999999999</v>
      </c>
      <c r="N255" s="178" t="str">
        <f t="shared" si="224"/>
        <v>VERIFICAR</v>
      </c>
      <c r="O255" s="182" t="str">
        <f t="shared" si="210"/>
        <v>COMP-14</v>
      </c>
      <c r="P255" s="181" t="b">
        <f t="shared" si="211"/>
        <v>1</v>
      </c>
      <c r="Q255" s="183" t="str">
        <f t="shared" si="212"/>
        <v>C</v>
      </c>
      <c r="R255" s="183"/>
      <c r="S255" s="184" t="str">
        <f t="shared" si="213"/>
        <v>Composições Próprias</v>
      </c>
      <c r="T255" s="178"/>
      <c r="U255" s="185">
        <f t="shared" si="214"/>
        <v>0</v>
      </c>
      <c r="V255" s="185">
        <f t="shared" si="215"/>
        <v>0</v>
      </c>
      <c r="W255" s="185">
        <f t="shared" si="216"/>
        <v>0</v>
      </c>
      <c r="X255" s="178"/>
      <c r="Y255" s="184" t="e">
        <f>IF(Q255="P",(VLOOKUP(O255,'SICRO-P'!$A$3:$G$118,6,FALSE)),VLOOKUP(O255,SICRO!$A$4:$E$6354,5,FALSE))</f>
        <v>#N/A</v>
      </c>
      <c r="Z255" s="184" t="e">
        <f>IF(Q255="I",(VLOOKUP(O255,'SINAPI-I'!$A$1:$E$4949,5,FALSE)),VLOOKUP(O255,SINAPI!$G$7:$K$7524,5,FALSE))</f>
        <v>#N/A</v>
      </c>
      <c r="AA255" s="185" t="e">
        <f>IF(Q255="I",IF(R255="MO",(ROUND(VLOOKUP(O255,'DER-ES-I'!$A$7:$F$1547,5,FALSE)*((1+$R$3)),2)),VLOOKUP(O255,'DER-ES-I'!$A$7:$F$1547,5,FALSE)),VLOOKUP(O255,'DER-ES'!$A$15:$H$1393,7,FALSE))</f>
        <v>#N/A</v>
      </c>
    </row>
    <row r="256" spans="1:27" ht="15.75" customHeight="1" x14ac:dyDescent="0.25">
      <c r="A256" s="88" t="s">
        <v>32259</v>
      </c>
      <c r="B256" s="556" t="s">
        <v>479</v>
      </c>
      <c r="C256" s="556"/>
      <c r="D256" s="556"/>
      <c r="E256" s="556"/>
      <c r="F256" s="556"/>
      <c r="G256" s="556"/>
      <c r="H256" s="556"/>
      <c r="I256" s="556"/>
      <c r="J256" s="441">
        <f>SUM(J257:J263)</f>
        <v>22432.16</v>
      </c>
      <c r="L256" s="328"/>
      <c r="M256" s="331"/>
      <c r="N256" s="178" t="str">
        <f t="shared" si="209"/>
        <v/>
      </c>
      <c r="O256" s="182"/>
      <c r="P256" s="181"/>
      <c r="Q256" s="183"/>
      <c r="R256" s="183"/>
      <c r="S256" s="184"/>
      <c r="T256" s="178"/>
      <c r="U256" s="185"/>
      <c r="V256" s="185"/>
      <c r="W256" s="185"/>
      <c r="X256" s="178"/>
      <c r="Y256" s="184"/>
      <c r="Z256" s="184"/>
      <c r="AA256" s="185"/>
    </row>
    <row r="257" spans="1:27" ht="16.5" x14ac:dyDescent="0.25">
      <c r="A257" s="71" t="s">
        <v>32260</v>
      </c>
      <c r="B257" s="75" t="s">
        <v>32487</v>
      </c>
      <c r="C257" s="75" t="s">
        <v>180</v>
      </c>
      <c r="D257" s="71" t="s">
        <v>32253</v>
      </c>
      <c r="E257" s="75" t="s">
        <v>138</v>
      </c>
      <c r="F257" s="70">
        <v>26</v>
      </c>
      <c r="G257" s="385">
        <f>'CPU S DES'!N207</f>
        <v>163.65</v>
      </c>
      <c r="H257" s="70">
        <f t="shared" ref="H257:H263" si="225">$J$2*100</f>
        <v>24.52</v>
      </c>
      <c r="I257" s="385">
        <f t="shared" ref="I257:I263" si="226">ROUND(G257*(1+H257/100),2)</f>
        <v>203.78</v>
      </c>
      <c r="J257" s="385">
        <f t="shared" ref="J257:J263" si="227">ROUND(I257*F257,2)</f>
        <v>5298.28</v>
      </c>
      <c r="L257" s="367" t="s">
        <v>32190</v>
      </c>
      <c r="M257" s="331">
        <f t="shared" ref="M257" si="228">ROUND(G257*F257,2)</f>
        <v>4254.8999999999996</v>
      </c>
      <c r="N257" s="178" t="str">
        <f t="shared" ref="N257" si="229">IF(G257=(U257+V257+W257),"","VERIFICAR")</f>
        <v>VERIFICAR</v>
      </c>
      <c r="O257" s="182" t="str">
        <f t="shared" si="210"/>
        <v>COMP-15</v>
      </c>
      <c r="P257" s="181" t="b">
        <f t="shared" si="211"/>
        <v>1</v>
      </c>
      <c r="Q257" s="183" t="str">
        <f t="shared" si="212"/>
        <v>C</v>
      </c>
      <c r="R257" s="183"/>
      <c r="S257" s="184" t="str">
        <f t="shared" si="213"/>
        <v>Composições Próprias</v>
      </c>
      <c r="T257" s="178"/>
      <c r="U257" s="185">
        <f t="shared" si="214"/>
        <v>0</v>
      </c>
      <c r="V257" s="185">
        <f t="shared" si="215"/>
        <v>0</v>
      </c>
      <c r="W257" s="185">
        <f t="shared" si="216"/>
        <v>0</v>
      </c>
      <c r="X257" s="178"/>
      <c r="Y257" s="184" t="e">
        <f>IF(Q257="P",(VLOOKUP(O257,'SICRO-P'!$A$3:$G$118,6,FALSE)),VLOOKUP(O257,SICRO!$A$4:$E$6354,5,FALSE))</f>
        <v>#N/A</v>
      </c>
      <c r="Z257" s="184" t="e">
        <f>IF(Q257="I",(VLOOKUP(O257,'SINAPI-I'!$A$1:$E$4949,5,FALSE)),VLOOKUP(O257,SINAPI!$G$7:$K$7524,5,FALSE))</f>
        <v>#N/A</v>
      </c>
      <c r="AA257" s="185" t="e">
        <f>IF(Q257="I",IF(R257="MO",(ROUND(VLOOKUP(O257,'DER-ES-I'!$A$7:$F$1547,5,FALSE)*((1+$R$3)),2)),VLOOKUP(O257,'DER-ES-I'!$A$7:$F$1547,5,FALSE)),VLOOKUP(O257,'DER-ES'!$A$15:$H$1393,7,FALSE))</f>
        <v>#N/A</v>
      </c>
    </row>
    <row r="258" spans="1:27" x14ac:dyDescent="0.25">
      <c r="A258" s="71" t="s">
        <v>32261</v>
      </c>
      <c r="B258" s="75">
        <v>150851</v>
      </c>
      <c r="C258" s="75" t="s">
        <v>92</v>
      </c>
      <c r="D258" s="71" t="s">
        <v>480</v>
      </c>
      <c r="E258" s="75" t="s">
        <v>145</v>
      </c>
      <c r="F258" s="70">
        <v>16</v>
      </c>
      <c r="G258" s="385">
        <f t="shared" ref="G258:G263" si="230">IF(S258="SINAPI",V258,IF(S258="DER-ES",W258,U258))</f>
        <v>11.14</v>
      </c>
      <c r="H258" s="70">
        <f t="shared" si="225"/>
        <v>24.52</v>
      </c>
      <c r="I258" s="385">
        <f t="shared" si="226"/>
        <v>13.87</v>
      </c>
      <c r="J258" s="385">
        <f t="shared" si="227"/>
        <v>221.92</v>
      </c>
      <c r="L258" s="328"/>
      <c r="M258" s="331">
        <f t="shared" si="220"/>
        <v>178.24</v>
      </c>
      <c r="N258" s="178" t="str">
        <f t="shared" si="209"/>
        <v/>
      </c>
      <c r="O258" s="182">
        <f t="shared" si="210"/>
        <v>150851</v>
      </c>
      <c r="P258" s="181" t="b">
        <f t="shared" si="211"/>
        <v>0</v>
      </c>
      <c r="Q258" s="183" t="str">
        <f t="shared" si="212"/>
        <v>1</v>
      </c>
      <c r="R258" s="183"/>
      <c r="S258" s="184" t="str">
        <f t="shared" si="213"/>
        <v>DER-ES</v>
      </c>
      <c r="T258" s="178"/>
      <c r="U258" s="185">
        <f t="shared" si="214"/>
        <v>0</v>
      </c>
      <c r="V258" s="185">
        <f t="shared" si="215"/>
        <v>0</v>
      </c>
      <c r="W258" s="185">
        <f t="shared" si="216"/>
        <v>11.14</v>
      </c>
      <c r="X258" s="178"/>
      <c r="Y258" s="184" t="e">
        <f>IF(Q258="P",(VLOOKUP(O258,'SICRO-P'!$A$3:$G$118,6,FALSE)),VLOOKUP(O258,SICRO!$A$4:$E$6354,5,FALSE))</f>
        <v>#N/A</v>
      </c>
      <c r="Z258" s="184" t="e">
        <f>IF(Q258="I",(VLOOKUP(O258,'SINAPI-I'!$A$1:$E$4949,5,FALSE)),VLOOKUP(O258,SINAPI!$G$7:$K$7524,5,FALSE))</f>
        <v>#N/A</v>
      </c>
      <c r="AA258" s="185">
        <f>IF(Q258="I",IF(R258="MO",(ROUND(VLOOKUP(O258,'DER-ES-I'!$A$7:$F$1547,5,FALSE)*((1+$R$3)),2)),VLOOKUP(O258,'DER-ES-I'!$A$7:$F$1547,5,FALSE)),VLOOKUP(O258,'DER-ES'!$A$15:$H$1393,7,FALSE))</f>
        <v>11.14</v>
      </c>
    </row>
    <row r="259" spans="1:27" x14ac:dyDescent="0.25">
      <c r="A259" s="71" t="s">
        <v>32262</v>
      </c>
      <c r="B259" s="75">
        <v>151127</v>
      </c>
      <c r="C259" s="75" t="s">
        <v>92</v>
      </c>
      <c r="D259" s="71" t="s">
        <v>481</v>
      </c>
      <c r="E259" s="75" t="s">
        <v>138</v>
      </c>
      <c r="F259" s="70">
        <v>222</v>
      </c>
      <c r="G259" s="385">
        <f t="shared" si="230"/>
        <v>24.79</v>
      </c>
      <c r="H259" s="70">
        <f t="shared" si="225"/>
        <v>24.52</v>
      </c>
      <c r="I259" s="385">
        <f t="shared" si="226"/>
        <v>30.87</v>
      </c>
      <c r="J259" s="385">
        <f t="shared" si="227"/>
        <v>6853.14</v>
      </c>
      <c r="L259" s="328"/>
      <c r="M259" s="331">
        <f t="shared" si="220"/>
        <v>5503.38</v>
      </c>
      <c r="N259" s="178" t="str">
        <f t="shared" si="209"/>
        <v/>
      </c>
      <c r="O259" s="182">
        <f t="shared" si="210"/>
        <v>151127</v>
      </c>
      <c r="P259" s="181" t="b">
        <f t="shared" si="211"/>
        <v>0</v>
      </c>
      <c r="Q259" s="183" t="str">
        <f t="shared" si="212"/>
        <v>1</v>
      </c>
      <c r="R259" s="183"/>
      <c r="S259" s="184" t="str">
        <f t="shared" si="213"/>
        <v>DER-ES</v>
      </c>
      <c r="T259" s="178"/>
      <c r="U259" s="185">
        <f t="shared" si="214"/>
        <v>0</v>
      </c>
      <c r="V259" s="185">
        <f t="shared" si="215"/>
        <v>0</v>
      </c>
      <c r="W259" s="185">
        <f t="shared" si="216"/>
        <v>24.79</v>
      </c>
      <c r="X259" s="178"/>
      <c r="Y259" s="184" t="e">
        <f>IF(Q259="P",(VLOOKUP(O259,'SICRO-P'!$A$3:$G$118,6,FALSE)),VLOOKUP(O259,SICRO!$A$4:$E$6354,5,FALSE))</f>
        <v>#N/A</v>
      </c>
      <c r="Z259" s="184" t="e">
        <f>IF(Q259="I",(VLOOKUP(O259,'SINAPI-I'!$A$1:$E$4949,5,FALSE)),VLOOKUP(O259,SINAPI!$G$7:$K$7524,5,FALSE))</f>
        <v>#N/A</v>
      </c>
      <c r="AA259" s="185">
        <f>IF(Q259="I",IF(R259="MO",(ROUND(VLOOKUP(O259,'DER-ES-I'!$A$7:$F$1547,5,FALSE)*((1+$R$3)),2)),VLOOKUP(O259,'DER-ES-I'!$A$7:$F$1547,5,FALSE)),VLOOKUP(O259,'DER-ES'!$A$15:$H$1393,7,FALSE))</f>
        <v>24.79</v>
      </c>
    </row>
    <row r="260" spans="1:27" x14ac:dyDescent="0.25">
      <c r="A260" s="71" t="s">
        <v>32263</v>
      </c>
      <c r="B260" s="75">
        <v>151126</v>
      </c>
      <c r="C260" s="75" t="s">
        <v>92</v>
      </c>
      <c r="D260" s="71" t="s">
        <v>482</v>
      </c>
      <c r="E260" s="75" t="s">
        <v>138</v>
      </c>
      <c r="F260" s="70">
        <v>20</v>
      </c>
      <c r="G260" s="385">
        <f t="shared" si="230"/>
        <v>16.940000000000001</v>
      </c>
      <c r="H260" s="70">
        <f t="shared" si="225"/>
        <v>24.52</v>
      </c>
      <c r="I260" s="385">
        <f t="shared" si="226"/>
        <v>21.09</v>
      </c>
      <c r="J260" s="385">
        <f t="shared" si="227"/>
        <v>421.8</v>
      </c>
      <c r="L260" s="328"/>
      <c r="M260" s="331">
        <f t="shared" si="220"/>
        <v>338.8</v>
      </c>
      <c r="N260" s="178" t="str">
        <f t="shared" si="209"/>
        <v/>
      </c>
      <c r="O260" s="182">
        <f t="shared" si="210"/>
        <v>151126</v>
      </c>
      <c r="P260" s="181" t="b">
        <f t="shared" si="211"/>
        <v>0</v>
      </c>
      <c r="Q260" s="183" t="str">
        <f t="shared" si="212"/>
        <v>1</v>
      </c>
      <c r="R260" s="183"/>
      <c r="S260" s="184" t="str">
        <f t="shared" si="213"/>
        <v>DER-ES</v>
      </c>
      <c r="T260" s="178"/>
      <c r="U260" s="185">
        <f t="shared" si="214"/>
        <v>0</v>
      </c>
      <c r="V260" s="185">
        <f t="shared" si="215"/>
        <v>0</v>
      </c>
      <c r="W260" s="185">
        <f t="shared" si="216"/>
        <v>16.940000000000001</v>
      </c>
      <c r="X260" s="178"/>
      <c r="Y260" s="184" t="e">
        <f>IF(Q260="P",(VLOOKUP(O260,'SICRO-P'!$A$3:$G$118,6,FALSE)),VLOOKUP(O260,SICRO!$A$4:$E$6354,5,FALSE))</f>
        <v>#N/A</v>
      </c>
      <c r="Z260" s="184" t="e">
        <f>IF(Q260="I",(VLOOKUP(O260,'SINAPI-I'!$A$1:$E$4949,5,FALSE)),VLOOKUP(O260,SINAPI!$G$7:$K$7524,5,FALSE))</f>
        <v>#N/A</v>
      </c>
      <c r="AA260" s="185">
        <f>IF(Q260="I",IF(R260="MO",(ROUND(VLOOKUP(O260,'DER-ES-I'!$A$7:$F$1547,5,FALSE)*((1+$R$3)),2)),VLOOKUP(O260,'DER-ES-I'!$A$7:$F$1547,5,FALSE)),VLOOKUP(O260,'DER-ES'!$A$15:$H$1393,7,FALSE))</f>
        <v>16.940000000000001</v>
      </c>
    </row>
    <row r="261" spans="1:27" x14ac:dyDescent="0.25">
      <c r="A261" s="71" t="s">
        <v>32264</v>
      </c>
      <c r="B261" s="75">
        <v>151139</v>
      </c>
      <c r="C261" s="75" t="s">
        <v>92</v>
      </c>
      <c r="D261" s="71" t="s">
        <v>483</v>
      </c>
      <c r="E261" s="75" t="s">
        <v>138</v>
      </c>
      <c r="F261" s="70">
        <v>54</v>
      </c>
      <c r="G261" s="385">
        <f t="shared" si="230"/>
        <v>25.99</v>
      </c>
      <c r="H261" s="70">
        <f t="shared" si="225"/>
        <v>24.52</v>
      </c>
      <c r="I261" s="385">
        <f t="shared" si="226"/>
        <v>32.36</v>
      </c>
      <c r="J261" s="385">
        <f t="shared" si="227"/>
        <v>1747.44</v>
      </c>
      <c r="L261" s="328"/>
      <c r="M261" s="331">
        <f t="shared" si="220"/>
        <v>1403.46</v>
      </c>
      <c r="N261" s="178" t="str">
        <f t="shared" si="209"/>
        <v/>
      </c>
      <c r="O261" s="182">
        <f t="shared" si="210"/>
        <v>151139</v>
      </c>
      <c r="P261" s="181" t="b">
        <f t="shared" si="211"/>
        <v>0</v>
      </c>
      <c r="Q261" s="183" t="str">
        <f t="shared" si="212"/>
        <v>1</v>
      </c>
      <c r="R261" s="183"/>
      <c r="S261" s="184" t="str">
        <f t="shared" si="213"/>
        <v>DER-ES</v>
      </c>
      <c r="T261" s="178"/>
      <c r="U261" s="185">
        <f t="shared" si="214"/>
        <v>0</v>
      </c>
      <c r="V261" s="185">
        <f t="shared" si="215"/>
        <v>0</v>
      </c>
      <c r="W261" s="185">
        <f t="shared" si="216"/>
        <v>25.99</v>
      </c>
      <c r="X261" s="178"/>
      <c r="Y261" s="184" t="e">
        <f>IF(Q261="P",(VLOOKUP(O261,'SICRO-P'!$A$3:$G$118,6,FALSE)),VLOOKUP(O261,SICRO!$A$4:$E$6354,5,FALSE))</f>
        <v>#N/A</v>
      </c>
      <c r="Z261" s="184" t="e">
        <f>IF(Q261="I",(VLOOKUP(O261,'SINAPI-I'!$A$1:$E$4949,5,FALSE)),VLOOKUP(O261,SINAPI!$G$7:$K$7524,5,FALSE))</f>
        <v>#N/A</v>
      </c>
      <c r="AA261" s="185">
        <f>IF(Q261="I",IF(R261="MO",(ROUND(VLOOKUP(O261,'DER-ES-I'!$A$7:$F$1547,5,FALSE)*((1+$R$3)),2)),VLOOKUP(O261,'DER-ES-I'!$A$7:$F$1547,5,FALSE)),VLOOKUP(O261,'DER-ES'!$A$15:$H$1393,7,FALSE))</f>
        <v>25.99</v>
      </c>
    </row>
    <row r="262" spans="1:27" ht="24.75" x14ac:dyDescent="0.25">
      <c r="A262" s="71" t="s">
        <v>32265</v>
      </c>
      <c r="B262" s="75">
        <v>150702</v>
      </c>
      <c r="C262" s="75" t="s">
        <v>92</v>
      </c>
      <c r="D262" s="71" t="s">
        <v>484</v>
      </c>
      <c r="E262" s="75" t="s">
        <v>138</v>
      </c>
      <c r="F262" s="70">
        <v>54</v>
      </c>
      <c r="G262" s="385">
        <f t="shared" si="230"/>
        <v>68.400000000000006</v>
      </c>
      <c r="H262" s="70">
        <f t="shared" si="225"/>
        <v>24.52</v>
      </c>
      <c r="I262" s="385">
        <f t="shared" si="226"/>
        <v>85.17</v>
      </c>
      <c r="J262" s="385">
        <f t="shared" si="227"/>
        <v>4599.18</v>
      </c>
      <c r="L262" s="328"/>
      <c r="M262" s="331">
        <f t="shared" si="220"/>
        <v>3693.6</v>
      </c>
      <c r="N262" s="178" t="str">
        <f t="shared" si="209"/>
        <v/>
      </c>
      <c r="O262" s="182">
        <f t="shared" si="210"/>
        <v>150702</v>
      </c>
      <c r="P262" s="181" t="b">
        <f t="shared" si="211"/>
        <v>0</v>
      </c>
      <c r="Q262" s="183" t="str">
        <f t="shared" si="212"/>
        <v>1</v>
      </c>
      <c r="R262" s="183"/>
      <c r="S262" s="184" t="str">
        <f t="shared" si="213"/>
        <v>DER-ES</v>
      </c>
      <c r="T262" s="178"/>
      <c r="U262" s="185">
        <f t="shared" si="214"/>
        <v>0</v>
      </c>
      <c r="V262" s="185">
        <f t="shared" si="215"/>
        <v>0</v>
      </c>
      <c r="W262" s="185">
        <f t="shared" si="216"/>
        <v>68.400000000000006</v>
      </c>
      <c r="X262" s="178"/>
      <c r="Y262" s="184" t="e">
        <f>IF(Q262="P",(VLOOKUP(O262,'SICRO-P'!$A$3:$G$118,6,FALSE)),VLOOKUP(O262,SICRO!$A$4:$E$6354,5,FALSE))</f>
        <v>#N/A</v>
      </c>
      <c r="Z262" s="184" t="e">
        <f>IF(Q262="I",(VLOOKUP(O262,'SINAPI-I'!$A$1:$E$4949,5,FALSE)),VLOOKUP(O262,SINAPI!$G$7:$K$7524,5,FALSE))</f>
        <v>#N/A</v>
      </c>
      <c r="AA262" s="185">
        <f>IF(Q262="I",IF(R262="MO",(ROUND(VLOOKUP(O262,'DER-ES-I'!$A$7:$F$1547,5,FALSE)*((1+$R$3)),2)),VLOOKUP(O262,'DER-ES-I'!$A$7:$F$1547,5,FALSE)),VLOOKUP(O262,'DER-ES'!$A$15:$H$1393,7,FALSE))</f>
        <v>68.400000000000006</v>
      </c>
    </row>
    <row r="263" spans="1:27" x14ac:dyDescent="0.25">
      <c r="A263" s="71" t="s">
        <v>32266</v>
      </c>
      <c r="B263" s="75">
        <v>151130</v>
      </c>
      <c r="C263" s="75" t="s">
        <v>92</v>
      </c>
      <c r="D263" s="71" t="s">
        <v>485</v>
      </c>
      <c r="E263" s="75" t="s">
        <v>138</v>
      </c>
      <c r="F263" s="70">
        <v>60</v>
      </c>
      <c r="G263" s="385">
        <f t="shared" si="230"/>
        <v>44.04</v>
      </c>
      <c r="H263" s="70">
        <f t="shared" si="225"/>
        <v>24.52</v>
      </c>
      <c r="I263" s="385">
        <f t="shared" si="226"/>
        <v>54.84</v>
      </c>
      <c r="J263" s="385">
        <f t="shared" si="227"/>
        <v>3290.4</v>
      </c>
      <c r="L263" s="328"/>
      <c r="M263" s="331">
        <f t="shared" si="220"/>
        <v>2642.4</v>
      </c>
      <c r="N263" s="178" t="str">
        <f t="shared" si="209"/>
        <v/>
      </c>
      <c r="O263" s="182">
        <f t="shared" si="210"/>
        <v>151130</v>
      </c>
      <c r="P263" s="181" t="b">
        <f t="shared" si="211"/>
        <v>0</v>
      </c>
      <c r="Q263" s="183" t="str">
        <f t="shared" si="212"/>
        <v>1</v>
      </c>
      <c r="R263" s="183"/>
      <c r="S263" s="184" t="str">
        <f t="shared" si="213"/>
        <v>DER-ES</v>
      </c>
      <c r="T263" s="178"/>
      <c r="U263" s="185">
        <f t="shared" si="214"/>
        <v>0</v>
      </c>
      <c r="V263" s="185">
        <f t="shared" si="215"/>
        <v>0</v>
      </c>
      <c r="W263" s="185">
        <f t="shared" si="216"/>
        <v>44.04</v>
      </c>
      <c r="X263" s="178"/>
      <c r="Y263" s="184" t="e">
        <f>IF(Q263="P",(VLOOKUP(O263,'SICRO-P'!$A$3:$G$118,6,FALSE)),VLOOKUP(O263,SICRO!$A$4:$E$6354,5,FALSE))</f>
        <v>#N/A</v>
      </c>
      <c r="Z263" s="184" t="e">
        <f>IF(Q263="I",(VLOOKUP(O263,'SINAPI-I'!$A$1:$E$4949,5,FALSE)),VLOOKUP(O263,SINAPI!$G$7:$K$7524,5,FALSE))</f>
        <v>#N/A</v>
      </c>
      <c r="AA263" s="185">
        <f>IF(Q263="I",IF(R263="MO",(ROUND(VLOOKUP(O263,'DER-ES-I'!$A$7:$F$1547,5,FALSE)*((1+$R$3)),2)),VLOOKUP(O263,'DER-ES-I'!$A$7:$F$1547,5,FALSE)),VLOOKUP(O263,'DER-ES'!$A$15:$H$1393,7,FALSE))</f>
        <v>44.04</v>
      </c>
    </row>
    <row r="264" spans="1:27" ht="15.75" customHeight="1" x14ac:dyDescent="0.25">
      <c r="A264" s="88" t="s">
        <v>32267</v>
      </c>
      <c r="B264" s="556" t="s">
        <v>487</v>
      </c>
      <c r="C264" s="556"/>
      <c r="D264" s="556"/>
      <c r="E264" s="556"/>
      <c r="F264" s="556"/>
      <c r="G264" s="556"/>
      <c r="H264" s="556"/>
      <c r="I264" s="556"/>
      <c r="J264" s="441">
        <f>SUM(J265:J267)</f>
        <v>2865.51</v>
      </c>
      <c r="L264" s="328"/>
      <c r="M264" s="331"/>
      <c r="N264" s="178" t="str">
        <f t="shared" si="209"/>
        <v/>
      </c>
      <c r="O264" s="182"/>
      <c r="P264" s="181"/>
      <c r="Q264" s="183"/>
      <c r="R264" s="183"/>
      <c r="S264" s="184"/>
      <c r="T264" s="178"/>
      <c r="U264" s="185"/>
      <c r="V264" s="185"/>
      <c r="W264" s="185"/>
      <c r="X264" s="178"/>
      <c r="Y264" s="184"/>
      <c r="Z264" s="184"/>
      <c r="AA264" s="185"/>
    </row>
    <row r="265" spans="1:27" ht="24.75" x14ac:dyDescent="0.25">
      <c r="A265" s="71" t="s">
        <v>32268</v>
      </c>
      <c r="B265" s="75">
        <v>150614</v>
      </c>
      <c r="C265" s="75" t="s">
        <v>92</v>
      </c>
      <c r="D265" s="71" t="s">
        <v>488</v>
      </c>
      <c r="E265" s="75" t="s">
        <v>145</v>
      </c>
      <c r="F265" s="70">
        <v>3</v>
      </c>
      <c r="G265" s="385">
        <f t="shared" ref="G265" si="231">IF(S265="SINAPI",V265,IF(S265="DER-ES",W265,U265))</f>
        <v>146.07</v>
      </c>
      <c r="H265" s="70">
        <f>$J$2*100</f>
        <v>24.52</v>
      </c>
      <c r="I265" s="385">
        <f t="shared" ref="I265:I267" si="232">ROUND(G265*(1+H265/100),2)</f>
        <v>181.89</v>
      </c>
      <c r="J265" s="385">
        <f t="shared" ref="J265:J267" si="233">ROUND(I265*F265,2)</f>
        <v>545.66999999999996</v>
      </c>
      <c r="L265" s="328"/>
      <c r="M265" s="331">
        <f t="shared" si="220"/>
        <v>438.21</v>
      </c>
      <c r="N265" s="178" t="str">
        <f t="shared" si="209"/>
        <v/>
      </c>
      <c r="O265" s="182">
        <f t="shared" si="210"/>
        <v>150614</v>
      </c>
      <c r="P265" s="181" t="b">
        <f t="shared" si="211"/>
        <v>0</v>
      </c>
      <c r="Q265" s="183" t="str">
        <f t="shared" si="212"/>
        <v>1</v>
      </c>
      <c r="R265" s="183"/>
      <c r="S265" s="184" t="str">
        <f t="shared" si="213"/>
        <v>DER-ES</v>
      </c>
      <c r="T265" s="178"/>
      <c r="U265" s="185">
        <f t="shared" si="214"/>
        <v>0</v>
      </c>
      <c r="V265" s="185">
        <f t="shared" si="215"/>
        <v>0</v>
      </c>
      <c r="W265" s="185">
        <f t="shared" si="216"/>
        <v>146.07</v>
      </c>
      <c r="X265" s="178"/>
      <c r="Y265" s="184" t="e">
        <f>IF(Q265="P",(VLOOKUP(O265,'SICRO-P'!$A$3:$G$118,6,FALSE)),VLOOKUP(O265,SICRO!$A$4:$E$6354,5,FALSE))</f>
        <v>#N/A</v>
      </c>
      <c r="Z265" s="184" t="e">
        <f>IF(Q265="I",(VLOOKUP(O265,'SINAPI-I'!$A$1:$E$4949,5,FALSE)),VLOOKUP(O265,SINAPI!$G$7:$K$7524,5,FALSE))</f>
        <v>#N/A</v>
      </c>
      <c r="AA265" s="185">
        <f>IF(Q265="I",IF(R265="MO",(ROUND(VLOOKUP(O265,'DER-ES-I'!$A$7:$F$1547,5,FALSE)*((1+$R$3)),2)),VLOOKUP(O265,'DER-ES-I'!$A$7:$F$1547,5,FALSE)),VLOOKUP(O265,'DER-ES'!$A$15:$H$1393,7,FALSE))</f>
        <v>146.07</v>
      </c>
    </row>
    <row r="266" spans="1:27" x14ac:dyDescent="0.25">
      <c r="A266" s="71" t="s">
        <v>32269</v>
      </c>
      <c r="B266" s="75">
        <v>91942</v>
      </c>
      <c r="C266" s="75" t="s">
        <v>91</v>
      </c>
      <c r="D266" s="71" t="s">
        <v>38263</v>
      </c>
      <c r="E266" s="75" t="str">
        <f>IF(C266="SINAPI",VLOOKUP(B266,SINAPI!$G$7:$K$7524,3,FALSE),IF(C266="DER-ES",VLOOKUP(B266,'DER-ES'!$A$15:$H$1393,5,FALSE),VLOOKUP(B266,SICRO!$A$4:$E$6354,4,FALSE)))</f>
        <v>UN</v>
      </c>
      <c r="F266" s="70">
        <v>6</v>
      </c>
      <c r="G266" s="385">
        <f t="shared" ref="G266" si="234">IF(S266="SINAPI",V266,IF(S266="DER-ES",W266,U266))</f>
        <v>39.1</v>
      </c>
      <c r="H266" s="70">
        <f>$J$2*100</f>
        <v>24.52</v>
      </c>
      <c r="I266" s="385">
        <f t="shared" ref="I266" si="235">ROUND(G266*(1+H266/100),2)</f>
        <v>48.69</v>
      </c>
      <c r="J266" s="385">
        <f t="shared" ref="J266" si="236">ROUND(I266*F266,2)</f>
        <v>292.14</v>
      </c>
      <c r="L266" s="328"/>
      <c r="M266" s="331">
        <f t="shared" ref="M266" si="237">ROUND(G266*F266,2)</f>
        <v>234.6</v>
      </c>
      <c r="N266" s="178" t="str">
        <f t="shared" ref="N266" si="238">IF(G266=(U266+V266+W266),"","VERIFICAR")</f>
        <v/>
      </c>
      <c r="O266" s="182">
        <f t="shared" ref="O266" si="239">IF(AND(P266=TRUE,Q266="I"),VALUE(RIGHT(B266,LEN(B266)-1)),B266)</f>
        <v>91942</v>
      </c>
      <c r="P266" s="181" t="b">
        <f t="shared" ref="P266" si="240">ISTEXT(B266)</f>
        <v>0</v>
      </c>
      <c r="Q266" s="183" t="str">
        <f t="shared" ref="Q266" si="241">LEFT(B266,1)</f>
        <v>9</v>
      </c>
      <c r="R266" s="183"/>
      <c r="S266" s="184" t="str">
        <f t="shared" ref="S266" si="242">C266</f>
        <v>SINAPI</v>
      </c>
      <c r="T266" s="178"/>
      <c r="U266" s="185">
        <f t="shared" ref="U266" si="243">IFERROR(Y266,0)</f>
        <v>0</v>
      </c>
      <c r="V266" s="185">
        <f t="shared" ref="V266" si="244">IFERROR(Z266,0)</f>
        <v>39.1</v>
      </c>
      <c r="W266" s="185">
        <f t="shared" ref="W266" si="245">IFERROR(AA266,0)</f>
        <v>0</v>
      </c>
      <c r="X266" s="178"/>
      <c r="Y266" s="184" t="e">
        <f>IF(Q266="P",(VLOOKUP(O266,'SICRO-P'!$A$3:$G$118,6,FALSE)),VLOOKUP(O266,SICRO!$A$4:$E$6354,5,FALSE))</f>
        <v>#N/A</v>
      </c>
      <c r="Z266" s="184">
        <f>IF(Q266="I",(VLOOKUP(O266,'SINAPI-I'!$A$1:$E$4949,5,FALSE)),VLOOKUP(O266,SINAPI!$G$7:$K$7524,5,FALSE))</f>
        <v>39.1</v>
      </c>
      <c r="AA266" s="185" t="e">
        <f>IF(Q266="I",IF(R266="MO",(ROUND(VLOOKUP(O266,'DER-ES-I'!$A$7:$F$1547,5,FALSE)*((1+$R$3)),2)),VLOOKUP(O266,'DER-ES-I'!$A$7:$F$1547,5,FALSE)),VLOOKUP(O266,'DER-ES'!$A$15:$H$1393,7,FALSE))</f>
        <v>#N/A</v>
      </c>
    </row>
    <row r="267" spans="1:27" ht="24.75" x14ac:dyDescent="0.25">
      <c r="A267" s="71" t="s">
        <v>38262</v>
      </c>
      <c r="B267" s="75" t="s">
        <v>32488</v>
      </c>
      <c r="C267" s="75" t="s">
        <v>180</v>
      </c>
      <c r="D267" s="71" t="s">
        <v>38264</v>
      </c>
      <c r="E267" s="75" t="s">
        <v>181</v>
      </c>
      <c r="F267" s="70">
        <v>10</v>
      </c>
      <c r="G267" s="385">
        <f>'CPU S DES'!N220</f>
        <v>162.84</v>
      </c>
      <c r="H267" s="70">
        <f>$J$2*100</f>
        <v>24.52</v>
      </c>
      <c r="I267" s="385">
        <f t="shared" si="232"/>
        <v>202.77</v>
      </c>
      <c r="J267" s="385">
        <f t="shared" si="233"/>
        <v>2027.7</v>
      </c>
      <c r="L267" s="367" t="s">
        <v>32190</v>
      </c>
      <c r="M267" s="331">
        <f t="shared" si="220"/>
        <v>1628.4</v>
      </c>
      <c r="N267" s="178" t="str">
        <f t="shared" si="209"/>
        <v>VERIFICAR</v>
      </c>
      <c r="O267" s="182" t="e">
        <f t="shared" si="210"/>
        <v>#VALUE!</v>
      </c>
      <c r="P267" s="181" t="b">
        <f t="shared" si="211"/>
        <v>1</v>
      </c>
      <c r="Q267" s="183" t="s">
        <v>27690</v>
      </c>
      <c r="R267" s="183"/>
      <c r="S267" s="184" t="str">
        <f t="shared" si="213"/>
        <v>Composições Próprias</v>
      </c>
      <c r="T267" s="178"/>
      <c r="U267" s="185">
        <f t="shared" si="214"/>
        <v>0</v>
      </c>
      <c r="V267" s="185">
        <f t="shared" si="215"/>
        <v>0</v>
      </c>
      <c r="W267" s="185">
        <f t="shared" si="216"/>
        <v>0</v>
      </c>
      <c r="X267" s="178"/>
      <c r="Y267" s="184" t="e">
        <f>IF(Q267="P",(VLOOKUP(O267,'SICRO-P'!$A$3:$G$118,6,FALSE)),VLOOKUP(O267,SICRO!$A$4:$E$6354,5,FALSE))</f>
        <v>#VALUE!</v>
      </c>
      <c r="Z267" s="184" t="e">
        <f>IF(Q267="I",(VLOOKUP(O267,'SINAPI-I'!$A$1:$E$4949,5,FALSE)),VLOOKUP(O267,SINAPI!$G$7:$K$7524,5,FALSE))</f>
        <v>#VALUE!</v>
      </c>
      <c r="AA267" s="185" t="e">
        <f>IF(Q267="I",IF(R267="MO",(ROUND(VLOOKUP(O267,'DER-ES-I'!$A$7:$F$1547,5,FALSE)*((1+$R$3)),2)),VLOOKUP(O267,'DER-ES-I'!$A$7:$F$1547,5,FALSE)),VLOOKUP(O267,'DER-ES'!$A$15:$H$1393,7,FALSE))</f>
        <v>#VALUE!</v>
      </c>
    </row>
    <row r="268" spans="1:27" ht="15.75" customHeight="1" x14ac:dyDescent="0.25">
      <c r="A268" s="88" t="s">
        <v>32270</v>
      </c>
      <c r="B268" s="556" t="s">
        <v>491</v>
      </c>
      <c r="C268" s="556"/>
      <c r="D268" s="556"/>
      <c r="E268" s="556"/>
      <c r="F268" s="556"/>
      <c r="G268" s="556"/>
      <c r="H268" s="556"/>
      <c r="I268" s="556"/>
      <c r="J268" s="441">
        <f>SUM(J269,J274,J278,J295,J311,J321,J329,J341)</f>
        <v>7649510.8799999999</v>
      </c>
      <c r="L268" s="328"/>
      <c r="M268" s="331"/>
      <c r="N268" s="178" t="str">
        <f t="shared" si="209"/>
        <v/>
      </c>
      <c r="O268" s="182"/>
      <c r="P268" s="181"/>
      <c r="Q268" s="183"/>
      <c r="R268" s="183"/>
      <c r="S268" s="184"/>
      <c r="T268" s="178"/>
      <c r="U268" s="185"/>
      <c r="V268" s="185"/>
      <c r="W268" s="185"/>
      <c r="X268" s="178"/>
      <c r="Y268" s="184"/>
      <c r="Z268" s="184"/>
      <c r="AA268" s="185"/>
    </row>
    <row r="269" spans="1:27" ht="15.75" customHeight="1" x14ac:dyDescent="0.25">
      <c r="A269" s="88" t="s">
        <v>32271</v>
      </c>
      <c r="B269" s="556" t="s">
        <v>493</v>
      </c>
      <c r="C269" s="556"/>
      <c r="D269" s="556"/>
      <c r="E269" s="556"/>
      <c r="F269" s="556"/>
      <c r="G269" s="556"/>
      <c r="H269" s="556"/>
      <c r="I269" s="556"/>
      <c r="J269" s="441">
        <f>SUM(J270:J273)</f>
        <v>6798412.7400000002</v>
      </c>
      <c r="L269" s="328"/>
      <c r="M269" s="331"/>
      <c r="N269" s="178" t="str">
        <f t="shared" si="209"/>
        <v/>
      </c>
      <c r="O269" s="182"/>
      <c r="P269" s="181"/>
      <c r="Q269" s="183"/>
      <c r="R269" s="183"/>
      <c r="S269" s="184"/>
      <c r="T269" s="178"/>
      <c r="U269" s="185"/>
      <c r="V269" s="185"/>
      <c r="W269" s="185"/>
      <c r="X269" s="178"/>
      <c r="Y269" s="184"/>
      <c r="Z269" s="184"/>
      <c r="AA269" s="185"/>
    </row>
    <row r="270" spans="1:27" ht="24.75" x14ac:dyDescent="0.25">
      <c r="A270" s="71" t="s">
        <v>32272</v>
      </c>
      <c r="B270" s="75" t="s">
        <v>32489</v>
      </c>
      <c r="C270" s="75" t="s">
        <v>180</v>
      </c>
      <c r="D270" s="71" t="s">
        <v>494</v>
      </c>
      <c r="E270" s="75" t="s">
        <v>495</v>
      </c>
      <c r="F270" s="70">
        <v>1</v>
      </c>
      <c r="G270" s="385">
        <f>'CPU S DES'!N228</f>
        <v>4908452.8899999997</v>
      </c>
      <c r="H270" s="70">
        <f>$J$4*100</f>
        <v>14.02</v>
      </c>
      <c r="I270" s="385">
        <f t="shared" ref="I270:I273" si="246">ROUND(G270*(1+H270/100),2)</f>
        <v>5596617.9900000002</v>
      </c>
      <c r="J270" s="385">
        <f t="shared" ref="J270:J273" si="247">ROUND(I270*F270,2)</f>
        <v>5596617.9900000002</v>
      </c>
      <c r="L270" s="367" t="s">
        <v>32190</v>
      </c>
      <c r="M270" s="331">
        <f t="shared" ref="M270:M271" si="248">ROUND(G270*F270,2)</f>
        <v>4908452.8899999997</v>
      </c>
      <c r="N270" s="178" t="str">
        <f t="shared" ref="N270:N271" si="249">IF(G270=(U270+V270+W270),"","VERIFICAR")</f>
        <v>VERIFICAR</v>
      </c>
      <c r="O270" s="182" t="str">
        <f t="shared" si="210"/>
        <v>COMP-17</v>
      </c>
      <c r="P270" s="181" t="b">
        <f t="shared" si="211"/>
        <v>1</v>
      </c>
      <c r="Q270" s="183" t="str">
        <f t="shared" si="212"/>
        <v>C</v>
      </c>
      <c r="R270" s="183"/>
      <c r="S270" s="184" t="str">
        <f t="shared" si="213"/>
        <v>Composições Próprias</v>
      </c>
      <c r="T270" s="178"/>
      <c r="U270" s="185">
        <f t="shared" si="214"/>
        <v>0</v>
      </c>
      <c r="V270" s="185">
        <f t="shared" si="215"/>
        <v>0</v>
      </c>
      <c r="W270" s="185">
        <f t="shared" si="216"/>
        <v>0</v>
      </c>
      <c r="X270" s="178"/>
      <c r="Y270" s="184" t="e">
        <f>IF(Q270="P",(VLOOKUP(O270,'SICRO-P'!$A$3:$G$118,6,FALSE)),VLOOKUP(O270,SICRO!$A$4:$E$6354,5,FALSE))</f>
        <v>#N/A</v>
      </c>
      <c r="Z270" s="184" t="e">
        <f>IF(Q270="I",(VLOOKUP(O270,'SINAPI-I'!$A$1:$E$4949,5,FALSE)),VLOOKUP(O270,SINAPI!$G$7:$K$7524,5,FALSE))</f>
        <v>#N/A</v>
      </c>
      <c r="AA270" s="185" t="e">
        <f>IF(Q270="I",IF(R270="MO",(ROUND(VLOOKUP(O270,'DER-ES-I'!$A$7:$F$1547,5,FALSE)*((1+$R$3)),2)),VLOOKUP(O270,'DER-ES-I'!$A$7:$F$1547,5,FALSE)),VLOOKUP(O270,'DER-ES'!$A$15:$H$1393,7,FALSE))</f>
        <v>#N/A</v>
      </c>
    </row>
    <row r="271" spans="1:27" ht="24.75" x14ac:dyDescent="0.25">
      <c r="A271" s="71" t="s">
        <v>32273</v>
      </c>
      <c r="B271" s="75" t="s">
        <v>32490</v>
      </c>
      <c r="C271" s="75" t="s">
        <v>180</v>
      </c>
      <c r="D271" s="71" t="s">
        <v>496</v>
      </c>
      <c r="E271" s="75" t="s">
        <v>495</v>
      </c>
      <c r="F271" s="70">
        <v>1</v>
      </c>
      <c r="G271" s="385">
        <f>'CPU S DES'!N236</f>
        <v>1039419.64</v>
      </c>
      <c r="H271" s="70">
        <f>$J$4*100</f>
        <v>14.02</v>
      </c>
      <c r="I271" s="385">
        <f t="shared" si="246"/>
        <v>1185146.27</v>
      </c>
      <c r="J271" s="385">
        <f t="shared" si="247"/>
        <v>1185146.27</v>
      </c>
      <c r="L271" s="367" t="s">
        <v>32190</v>
      </c>
      <c r="M271" s="331">
        <f t="shared" si="248"/>
        <v>1039419.64</v>
      </c>
      <c r="N271" s="178" t="str">
        <f t="shared" si="249"/>
        <v>VERIFICAR</v>
      </c>
      <c r="O271" s="182" t="str">
        <f t="shared" si="210"/>
        <v>COMP-18</v>
      </c>
      <c r="P271" s="181" t="b">
        <f t="shared" si="211"/>
        <v>1</v>
      </c>
      <c r="Q271" s="183" t="str">
        <f t="shared" si="212"/>
        <v>C</v>
      </c>
      <c r="R271" s="183"/>
      <c r="S271" s="184" t="str">
        <f t="shared" si="213"/>
        <v>Composições Próprias</v>
      </c>
      <c r="T271" s="178"/>
      <c r="U271" s="185">
        <f t="shared" si="214"/>
        <v>0</v>
      </c>
      <c r="V271" s="185">
        <f t="shared" si="215"/>
        <v>0</v>
      </c>
      <c r="W271" s="185">
        <f t="shared" si="216"/>
        <v>0</v>
      </c>
      <c r="X271" s="178"/>
      <c r="Y271" s="184" t="e">
        <f>IF(Q271="P",(VLOOKUP(O271,'SICRO-P'!$A$3:$G$118,6,FALSE)),VLOOKUP(O271,SICRO!$A$4:$E$6354,5,FALSE))</f>
        <v>#N/A</v>
      </c>
      <c r="Z271" s="184" t="e">
        <f>IF(Q271="I",(VLOOKUP(O271,'SINAPI-I'!$A$1:$E$4949,5,FALSE)),VLOOKUP(O271,SINAPI!$G$7:$K$7524,5,FALSE))</f>
        <v>#N/A</v>
      </c>
      <c r="AA271" s="185" t="e">
        <f>IF(Q271="I",IF(R271="MO",(ROUND(VLOOKUP(O271,'DER-ES-I'!$A$7:$F$1547,5,FALSE)*((1+$R$3)),2)),VLOOKUP(O271,'DER-ES-I'!$A$7:$F$1547,5,FALSE)),VLOOKUP(O271,'DER-ES'!$A$15:$H$1393,7,FALSE))</f>
        <v>#N/A</v>
      </c>
    </row>
    <row r="272" spans="1:27" x14ac:dyDescent="0.25">
      <c r="A272" s="71" t="s">
        <v>32274</v>
      </c>
      <c r="B272" s="75">
        <v>4221</v>
      </c>
      <c r="C272" s="75" t="s">
        <v>91</v>
      </c>
      <c r="D272" s="71" t="s">
        <v>32223</v>
      </c>
      <c r="E272" s="75" t="s">
        <v>495</v>
      </c>
      <c r="F272" s="70">
        <v>1500</v>
      </c>
      <c r="G272" s="385">
        <f>IF(S272="SINAPI",V272,IF(S272="DER-ES",W272,U272))</f>
        <v>6.02</v>
      </c>
      <c r="H272" s="70">
        <f>$J$4*100</f>
        <v>14.02</v>
      </c>
      <c r="I272" s="385">
        <f t="shared" ref="I272" si="250">ROUND(G272*(1+H272/100),2)</f>
        <v>6.86</v>
      </c>
      <c r="J272" s="385">
        <f t="shared" ref="J272" si="251">ROUND(I272*F272,2)</f>
        <v>10290</v>
      </c>
      <c r="L272" s="328"/>
      <c r="M272" s="331">
        <f t="shared" ref="M272:M273" si="252">ROUND(G272*F272,2)</f>
        <v>9030</v>
      </c>
      <c r="N272" s="178" t="str">
        <f t="shared" ref="N272:N273" si="253">IF(G272=(U272+V272+W272),"","VERIFICAR")</f>
        <v/>
      </c>
      <c r="O272" s="182">
        <f t="shared" ref="O272" si="254">IF(AND(P272=TRUE,Q272="I"),VALUE(RIGHT(B272,LEN(B272)-1)),B272)</f>
        <v>4221</v>
      </c>
      <c r="P272" s="181" t="b">
        <f t="shared" ref="P272" si="255">ISTEXT(B272)</f>
        <v>0</v>
      </c>
      <c r="Q272" s="183" t="s">
        <v>27690</v>
      </c>
      <c r="R272" s="183"/>
      <c r="S272" s="184" t="str">
        <f t="shared" ref="S272" si="256">C272</f>
        <v>SINAPI</v>
      </c>
      <c r="T272" s="178"/>
      <c r="U272" s="185">
        <f t="shared" ref="U272" si="257">IFERROR(Y272,0)</f>
        <v>0</v>
      </c>
      <c r="V272" s="185">
        <f t="shared" ref="V272" si="258">IFERROR(Z272,0)</f>
        <v>6.02</v>
      </c>
      <c r="W272" s="185">
        <f t="shared" ref="W272" si="259">IFERROR(AA272,0)</f>
        <v>0</v>
      </c>
      <c r="X272" s="178"/>
      <c r="Y272" s="184" t="e">
        <f>IF(Q272="P",(VLOOKUP(O272,'SICRO-P'!$A$3:$G$118,6,FALSE)),VLOOKUP(O272,SICRO!$A$4:$E$6354,5,FALSE))</f>
        <v>#N/A</v>
      </c>
      <c r="Z272" s="184">
        <f>IF(Q272="I",(VLOOKUP(O272,'SINAPI-I'!$A$1:$E$4949,5,FALSE)),VLOOKUP(O272,SINAPI!$G$7:$K$7524,5,FALSE))</f>
        <v>6.02</v>
      </c>
      <c r="AA272" s="185" t="e">
        <f>IF(Q272="I",IF(R272="MO",(ROUND(VLOOKUP(O272,'DER-ES-I'!$A$7:$F$1547,5,FALSE)*((1+$R$3)),2)),VLOOKUP(O272,'DER-ES-I'!$A$7:$F$1547,5,FALSE)),VLOOKUP(O272,'DER-ES'!$A$15:$H$1393,7,FALSE))</f>
        <v>#N/A</v>
      </c>
    </row>
    <row r="273" spans="1:27" ht="15.75" customHeight="1" x14ac:dyDescent="0.25">
      <c r="A273" s="71" t="s">
        <v>32275</v>
      </c>
      <c r="B273" s="75" t="s">
        <v>32491</v>
      </c>
      <c r="C273" s="75" t="s">
        <v>180</v>
      </c>
      <c r="D273" s="71" t="s">
        <v>497</v>
      </c>
      <c r="E273" s="75" t="s">
        <v>495</v>
      </c>
      <c r="F273" s="70">
        <v>1</v>
      </c>
      <c r="G273" s="385">
        <f>'CPU S DES'!N244</f>
        <v>5576.64</v>
      </c>
      <c r="H273" s="70">
        <f>$J$4*100</f>
        <v>14.02</v>
      </c>
      <c r="I273" s="385">
        <f t="shared" si="246"/>
        <v>6358.48</v>
      </c>
      <c r="J273" s="385">
        <f t="shared" si="247"/>
        <v>6358.48</v>
      </c>
      <c r="L273" s="367" t="s">
        <v>32190</v>
      </c>
      <c r="M273" s="331">
        <f t="shared" si="252"/>
        <v>5576.64</v>
      </c>
      <c r="N273" s="178" t="str">
        <f t="shared" si="253"/>
        <v>VERIFICAR</v>
      </c>
      <c r="O273" s="182" t="str">
        <f t="shared" si="210"/>
        <v>COMP-19</v>
      </c>
      <c r="P273" s="181" t="b">
        <f t="shared" si="211"/>
        <v>1</v>
      </c>
      <c r="Q273" s="183" t="str">
        <f t="shared" si="212"/>
        <v>C</v>
      </c>
      <c r="R273" s="183"/>
      <c r="S273" s="184" t="str">
        <f t="shared" si="213"/>
        <v>Composições Próprias</v>
      </c>
      <c r="T273" s="178"/>
      <c r="U273" s="185">
        <f t="shared" si="214"/>
        <v>0</v>
      </c>
      <c r="V273" s="185">
        <f t="shared" si="215"/>
        <v>0</v>
      </c>
      <c r="W273" s="185">
        <f t="shared" si="216"/>
        <v>0</v>
      </c>
      <c r="X273" s="178"/>
      <c r="Y273" s="184" t="e">
        <f>IF(Q273="P",(VLOOKUP(O273,'SICRO-P'!$A$3:$G$118,6,FALSE)),VLOOKUP(O273,SICRO!$A$4:$E$6354,5,FALSE))</f>
        <v>#N/A</v>
      </c>
      <c r="Z273" s="184" t="e">
        <f>IF(Q273="I",(VLOOKUP(O273,'SINAPI-I'!$A$1:$E$4949,5,FALSE)),VLOOKUP(O273,SINAPI!$G$7:$K$7524,5,FALSE))</f>
        <v>#N/A</v>
      </c>
      <c r="AA273" s="185" t="e">
        <f>IF(Q273="I",IF(R273="MO",(ROUND(VLOOKUP(O273,'DER-ES-I'!$A$7:$F$1547,5,FALSE)*((1+$R$3)),2)),VLOOKUP(O273,'DER-ES-I'!$A$7:$F$1547,5,FALSE)),VLOOKUP(O273,'DER-ES'!$A$15:$H$1393,7,FALSE))</f>
        <v>#N/A</v>
      </c>
    </row>
    <row r="274" spans="1:27" ht="15.75" customHeight="1" x14ac:dyDescent="0.25">
      <c r="A274" s="88" t="s">
        <v>32276</v>
      </c>
      <c r="B274" s="556" t="s">
        <v>499</v>
      </c>
      <c r="C274" s="556"/>
      <c r="D274" s="556"/>
      <c r="E274" s="556"/>
      <c r="F274" s="556"/>
      <c r="G274" s="556"/>
      <c r="H274" s="556"/>
      <c r="I274" s="556"/>
      <c r="J274" s="441">
        <f>SUM(J275:J277)</f>
        <v>65159.09</v>
      </c>
      <c r="L274" s="328"/>
      <c r="M274" s="331"/>
      <c r="N274" s="178" t="str">
        <f t="shared" ref="N274:N320" si="260">IF(G274=(U274+V274+W274),"","VERIFICAR")</f>
        <v/>
      </c>
      <c r="O274" s="182"/>
      <c r="P274" s="181"/>
      <c r="Q274" s="183"/>
      <c r="R274" s="183"/>
      <c r="S274" s="184"/>
      <c r="T274" s="178"/>
      <c r="U274" s="185"/>
      <c r="V274" s="185"/>
      <c r="W274" s="185"/>
      <c r="X274" s="178"/>
      <c r="Y274" s="184"/>
      <c r="Z274" s="184"/>
      <c r="AA274" s="185"/>
    </row>
    <row r="275" spans="1:27" ht="16.5" x14ac:dyDescent="0.25">
      <c r="A275" s="71" t="s">
        <v>32277</v>
      </c>
      <c r="B275" s="75" t="s">
        <v>32492</v>
      </c>
      <c r="C275" s="75" t="s">
        <v>180</v>
      </c>
      <c r="D275" s="71" t="s">
        <v>500</v>
      </c>
      <c r="E275" s="75" t="s">
        <v>315</v>
      </c>
      <c r="F275" s="70">
        <v>1</v>
      </c>
      <c r="G275" s="385">
        <f>'CPU S DES'!N259</f>
        <v>38264.76</v>
      </c>
      <c r="H275" s="70">
        <f>$J$2*100</f>
        <v>24.52</v>
      </c>
      <c r="I275" s="385">
        <f t="shared" ref="I275:I277" si="261">ROUND(G275*(1+H275/100),2)</f>
        <v>47647.28</v>
      </c>
      <c r="J275" s="385">
        <f t="shared" ref="J275:J277" si="262">ROUND(I275*F275,2)</f>
        <v>47647.28</v>
      </c>
      <c r="L275" s="367" t="s">
        <v>32190</v>
      </c>
      <c r="M275" s="331">
        <f t="shared" ref="M275:M277" si="263">ROUND(G275*F275,2)</f>
        <v>38264.76</v>
      </c>
      <c r="N275" s="178" t="str">
        <f t="shared" si="260"/>
        <v>VERIFICAR</v>
      </c>
      <c r="O275" s="182" t="str">
        <f t="shared" ref="O275:O320" si="264">IF(AND(P275=TRUE,Q275="I"),VALUE(RIGHT(B275,LEN(B275)-1)),B275)</f>
        <v>COMP-20</v>
      </c>
      <c r="P275" s="181" t="b">
        <f t="shared" ref="P275:P320" si="265">ISTEXT(B275)</f>
        <v>1</v>
      </c>
      <c r="Q275" s="183" t="str">
        <f t="shared" ref="Q275:Q320" si="266">LEFT(B275,1)</f>
        <v>C</v>
      </c>
      <c r="R275" s="183"/>
      <c r="S275" s="184" t="str">
        <f t="shared" ref="S275:S320" si="267">C275</f>
        <v>Composições Próprias</v>
      </c>
      <c r="T275" s="178"/>
      <c r="U275" s="185">
        <f t="shared" ref="U275:U320" si="268">IFERROR(Y275,0)</f>
        <v>0</v>
      </c>
      <c r="V275" s="185">
        <f t="shared" ref="V275:V320" si="269">IFERROR(Z275,0)</f>
        <v>0</v>
      </c>
      <c r="W275" s="185">
        <f t="shared" ref="W275:W320" si="270">IFERROR(AA275,0)</f>
        <v>0</v>
      </c>
      <c r="X275" s="178"/>
      <c r="Y275" s="184" t="e">
        <f>IF(Q275="P",(VLOOKUP(O275,'SICRO-P'!$A$3:$G$118,6,FALSE)),VLOOKUP(O275,SICRO!$A$4:$E$6354,5,FALSE))</f>
        <v>#N/A</v>
      </c>
      <c r="Z275" s="184" t="e">
        <f>IF(Q275="I",(VLOOKUP(O275,'SINAPI-I'!$A$1:$E$4949,5,FALSE)),VLOOKUP(O275,SINAPI!$G$7:$K$7524,5,FALSE))</f>
        <v>#N/A</v>
      </c>
      <c r="AA275" s="185" t="e">
        <f>IF(Q275="I",IF(R275="MO",(ROUND(VLOOKUP(O275,'DER-ES-I'!$A$7:$F$1547,5,FALSE)*((1+$R$3)),2)),VLOOKUP(O275,'DER-ES-I'!$A$7:$F$1547,5,FALSE)),VLOOKUP(O275,'DER-ES'!$A$15:$H$1393,7,FALSE))</f>
        <v>#N/A</v>
      </c>
    </row>
    <row r="276" spans="1:27" ht="33" x14ac:dyDescent="0.25">
      <c r="A276" s="71" t="s">
        <v>32278</v>
      </c>
      <c r="B276" s="75" t="s">
        <v>32493</v>
      </c>
      <c r="C276" s="75" t="s">
        <v>180</v>
      </c>
      <c r="D276" s="71" t="s">
        <v>501</v>
      </c>
      <c r="E276" s="75" t="s">
        <v>315</v>
      </c>
      <c r="F276" s="70">
        <v>1</v>
      </c>
      <c r="G276" s="385">
        <f>'CPU S DES'!N271</f>
        <v>12483.24</v>
      </c>
      <c r="H276" s="70">
        <f>$J$2*100</f>
        <v>24.52</v>
      </c>
      <c r="I276" s="385">
        <f t="shared" si="261"/>
        <v>15544.13</v>
      </c>
      <c r="J276" s="385">
        <f t="shared" si="262"/>
        <v>15544.13</v>
      </c>
      <c r="L276" s="367" t="s">
        <v>32190</v>
      </c>
      <c r="M276" s="331">
        <f t="shared" si="263"/>
        <v>12483.24</v>
      </c>
      <c r="N276" s="178" t="str">
        <f t="shared" si="260"/>
        <v>VERIFICAR</v>
      </c>
      <c r="O276" s="182" t="str">
        <f t="shared" si="264"/>
        <v>COMP-21</v>
      </c>
      <c r="P276" s="181" t="b">
        <f t="shared" si="265"/>
        <v>1</v>
      </c>
      <c r="Q276" s="183" t="str">
        <f t="shared" si="266"/>
        <v>C</v>
      </c>
      <c r="R276" s="183"/>
      <c r="S276" s="184" t="str">
        <f t="shared" si="267"/>
        <v>Composições Próprias</v>
      </c>
      <c r="T276" s="178"/>
      <c r="U276" s="185">
        <f t="shared" si="268"/>
        <v>0</v>
      </c>
      <c r="V276" s="185">
        <f t="shared" si="269"/>
        <v>0</v>
      </c>
      <c r="W276" s="185">
        <f t="shared" si="270"/>
        <v>0</v>
      </c>
      <c r="X276" s="178"/>
      <c r="Y276" s="184" t="e">
        <f>IF(Q276="P",(VLOOKUP(O276,'SICRO-P'!$A$3:$G$118,6,FALSE)),VLOOKUP(O276,SICRO!$A$4:$E$6354,5,FALSE))</f>
        <v>#N/A</v>
      </c>
      <c r="Z276" s="184" t="e">
        <f>IF(Q276="I",(VLOOKUP(O276,'SINAPI-I'!$A$1:$E$4949,5,FALSE)),VLOOKUP(O276,SINAPI!$G$7:$K$7524,5,FALSE))</f>
        <v>#N/A</v>
      </c>
      <c r="AA276" s="185" t="e">
        <f>IF(Q276="I",IF(R276="MO",(ROUND(VLOOKUP(O276,'DER-ES-I'!$A$7:$F$1547,5,FALSE)*((1+$R$3)),2)),VLOOKUP(O276,'DER-ES-I'!$A$7:$F$1547,5,FALSE)),VLOOKUP(O276,'DER-ES'!$A$15:$H$1393,7,FALSE))</f>
        <v>#N/A</v>
      </c>
    </row>
    <row r="277" spans="1:27" ht="16.5" x14ac:dyDescent="0.25">
      <c r="A277" s="71" t="s">
        <v>32279</v>
      </c>
      <c r="B277" s="75" t="s">
        <v>32494</v>
      </c>
      <c r="C277" s="75" t="s">
        <v>180</v>
      </c>
      <c r="D277" s="71" t="s">
        <v>32205</v>
      </c>
      <c r="E277" s="75" t="s">
        <v>182</v>
      </c>
      <c r="F277" s="70">
        <v>22</v>
      </c>
      <c r="G277" s="385">
        <f>'CPU S DES'!N282</f>
        <v>71.83</v>
      </c>
      <c r="H277" s="70">
        <f>$J$2*100</f>
        <v>24.52</v>
      </c>
      <c r="I277" s="385">
        <f t="shared" si="261"/>
        <v>89.44</v>
      </c>
      <c r="J277" s="385">
        <f t="shared" si="262"/>
        <v>1967.68</v>
      </c>
      <c r="L277" s="367" t="s">
        <v>32190</v>
      </c>
      <c r="M277" s="331">
        <f t="shared" si="263"/>
        <v>1580.26</v>
      </c>
      <c r="N277" s="178" t="str">
        <f t="shared" si="260"/>
        <v>VERIFICAR</v>
      </c>
      <c r="O277" s="182" t="str">
        <f t="shared" si="264"/>
        <v>COMP-22</v>
      </c>
      <c r="P277" s="181" t="b">
        <f t="shared" si="265"/>
        <v>1</v>
      </c>
      <c r="Q277" s="183" t="str">
        <f t="shared" si="266"/>
        <v>C</v>
      </c>
      <c r="R277" s="183"/>
      <c r="S277" s="184" t="str">
        <f t="shared" si="267"/>
        <v>Composições Próprias</v>
      </c>
      <c r="T277" s="178"/>
      <c r="U277" s="185">
        <f t="shared" si="268"/>
        <v>0</v>
      </c>
      <c r="V277" s="185">
        <f t="shared" si="269"/>
        <v>0</v>
      </c>
      <c r="W277" s="185">
        <f t="shared" si="270"/>
        <v>0</v>
      </c>
      <c r="X277" s="178"/>
      <c r="Y277" s="184" t="e">
        <f>IF(Q277="P",(VLOOKUP(O277,'SICRO-P'!$A$3:$G$118,6,FALSE)),VLOOKUP(O277,SICRO!$A$4:$E$6354,5,FALSE))</f>
        <v>#N/A</v>
      </c>
      <c r="Z277" s="184" t="e">
        <f>IF(Q277="I",(VLOOKUP(O277,'SINAPI-I'!$A$1:$E$4949,5,FALSE)),VLOOKUP(O277,SINAPI!$G$7:$K$7524,5,FALSE))</f>
        <v>#N/A</v>
      </c>
      <c r="AA277" s="185" t="e">
        <f>IF(Q277="I",IF(R277="MO",(ROUND(VLOOKUP(O277,'DER-ES-I'!$A$7:$F$1547,5,FALSE)*((1+$R$3)),2)),VLOOKUP(O277,'DER-ES-I'!$A$7:$F$1547,5,FALSE)),VLOOKUP(O277,'DER-ES'!$A$15:$H$1393,7,FALSE))</f>
        <v>#N/A</v>
      </c>
    </row>
    <row r="278" spans="1:27" ht="15.75" customHeight="1" x14ac:dyDescent="0.25">
      <c r="A278" s="88" t="s">
        <v>32280</v>
      </c>
      <c r="B278" s="556" t="s">
        <v>503</v>
      </c>
      <c r="C278" s="556"/>
      <c r="D278" s="556"/>
      <c r="E278" s="556"/>
      <c r="F278" s="556"/>
      <c r="G278" s="556"/>
      <c r="H278" s="556"/>
      <c r="I278" s="556"/>
      <c r="J278" s="441">
        <f>SUM(J279:J294)</f>
        <v>603741.88</v>
      </c>
      <c r="L278" s="328"/>
      <c r="M278" s="331"/>
      <c r="N278" s="178" t="str">
        <f t="shared" si="260"/>
        <v/>
      </c>
      <c r="O278" s="182"/>
      <c r="P278" s="181"/>
      <c r="Q278" s="183"/>
      <c r="R278" s="183"/>
      <c r="S278" s="184"/>
      <c r="T278" s="178"/>
      <c r="U278" s="185"/>
      <c r="V278" s="185"/>
      <c r="W278" s="185"/>
      <c r="X278" s="178"/>
      <c r="Y278" s="184"/>
      <c r="Z278" s="184"/>
      <c r="AA278" s="185"/>
    </row>
    <row r="279" spans="1:27" ht="16.5" x14ac:dyDescent="0.25">
      <c r="A279" s="71" t="s">
        <v>32281</v>
      </c>
      <c r="B279" s="75">
        <v>151417</v>
      </c>
      <c r="C279" s="75" t="s">
        <v>92</v>
      </c>
      <c r="D279" s="71" t="str">
        <f>IF(C279="SINAPI",VLOOKUP(B279,SINAPI!$G$7:$K$7524,2,FALSE),IF(C279="DER-ES",VLOOKUP(B279,'DER-ES'!$A$15:$H$1393,4,FALSE),VLOOKUP(B279,SICRO!$A$4:$E$6354,3,FALSE)))</f>
        <v>Cabo de cobre termoplástico (PVC) flexível isolado 0,6/1KV, anti-chama 90ºC HEPR - 2,5mm2</v>
      </c>
      <c r="E279" s="75" t="s">
        <v>182</v>
      </c>
      <c r="F279" s="70">
        <f>250+250+250+60</f>
        <v>810</v>
      </c>
      <c r="G279" s="385">
        <f>IF(S279="SINAPI",V279,IF(S279="DER-ES",W279,U279))</f>
        <v>9.1</v>
      </c>
      <c r="H279" s="70">
        <f t="shared" ref="H279:H294" si="271">$J$2*100</f>
        <v>24.52</v>
      </c>
      <c r="I279" s="385">
        <f>ROUND(G279*(1+H279/100),2)</f>
        <v>11.33</v>
      </c>
      <c r="J279" s="385">
        <f>ROUND(I279*F279,2)</f>
        <v>9177.2999999999993</v>
      </c>
      <c r="L279" s="328"/>
      <c r="M279" s="331">
        <f>ROUND(G279*F279,2)</f>
        <v>7371</v>
      </c>
      <c r="N279" s="178" t="str">
        <f>IF(G279=(U279+V279+W279),"","VERIFICAR")</f>
        <v/>
      </c>
      <c r="O279" s="182">
        <f>IF(AND(P279=TRUE,Q279="I"),VALUE(RIGHT(B279,LEN(B279)-1)),B279)</f>
        <v>151417</v>
      </c>
      <c r="P279" s="181" t="b">
        <f>ISTEXT(B279)</f>
        <v>0</v>
      </c>
      <c r="Q279" s="183" t="str">
        <f>LEFT(B279,1)</f>
        <v>1</v>
      </c>
      <c r="R279" s="183"/>
      <c r="S279" s="184" t="str">
        <f>C279</f>
        <v>DER-ES</v>
      </c>
      <c r="T279" s="178"/>
      <c r="U279" s="185">
        <f t="shared" ref="U279:W281" si="272">IFERROR(Y279,0)</f>
        <v>0</v>
      </c>
      <c r="V279" s="185">
        <f t="shared" si="272"/>
        <v>0</v>
      </c>
      <c r="W279" s="185">
        <f t="shared" si="272"/>
        <v>9.1</v>
      </c>
      <c r="X279" s="178"/>
      <c r="Y279" s="184" t="e">
        <f>IF(Q279="P",(VLOOKUP(O279,'SICRO-P'!$A$3:$G$118,6,FALSE)),VLOOKUP(O279,SICRO!$A$4:$E$6354,5,FALSE))</f>
        <v>#N/A</v>
      </c>
      <c r="Z279" s="184" t="e">
        <f>IF(Q279="I",(VLOOKUP(O279,'SINAPI-I'!$A$1:$E$4949,5,FALSE)),VLOOKUP(O279,SINAPI!$G$7:$K$7524,5,FALSE))</f>
        <v>#N/A</v>
      </c>
      <c r="AA279" s="185">
        <f>IF(Q279="I",IF(R279="MO",(ROUND(VLOOKUP(O279,'DER-ES-I'!$A$7:$F$1547,5,FALSE)*((1+$R$3)),2)),VLOOKUP(O279,'DER-ES-I'!$A$7:$F$1547,5,FALSE)),VLOOKUP(O279,'DER-ES'!$A$15:$H$1393,7,FALSE))</f>
        <v>9.1</v>
      </c>
    </row>
    <row r="280" spans="1:27" ht="16.5" x14ac:dyDescent="0.25">
      <c r="A280" s="71" t="s">
        <v>32282</v>
      </c>
      <c r="B280" s="75">
        <v>151418</v>
      </c>
      <c r="C280" s="75" t="s">
        <v>92</v>
      </c>
      <c r="D280" s="71" t="str">
        <f>IF(C280="SINAPI",VLOOKUP(B280,SINAPI!$G$7:$K$7524,2,FALSE),IF(C280="DER-ES",VLOOKUP(B280,'DER-ES'!$A$15:$H$1393,4,FALSE),VLOOKUP(B280,SICRO!$A$4:$E$6354,3,FALSE)))</f>
        <v>Cabo de cobre termoplástico (PVC) flexível isolado 0,6/1kV, anti-chama 90ºC HEPR - 4,0 mm2</v>
      </c>
      <c r="E280" s="75" t="str">
        <f>IF(C280="SINAPI",VLOOKUP(B280,SINAPI!$G$7:$K$7524,3,FALSE),IF(C280="DER-ES",VLOOKUP(B280,'DER-ES'!$A$15:$H$1393,5,FALSE),VLOOKUP(B280,SICRO!$A$4:$E$6354,4,FALSE)))</f>
        <v>m</v>
      </c>
      <c r="F280" s="70">
        <f>560+560+560</f>
        <v>1680</v>
      </c>
      <c r="G280" s="385">
        <f>IF(S280="SINAPI",V280,IF(S280="DER-ES",W280,U280))</f>
        <v>10.88</v>
      </c>
      <c r="H280" s="70">
        <f t="shared" si="271"/>
        <v>24.52</v>
      </c>
      <c r="I280" s="385">
        <f>ROUND(G280*(1+H280/100),2)</f>
        <v>13.55</v>
      </c>
      <c r="J280" s="385">
        <f>ROUND(I280*F280,2)</f>
        <v>22764</v>
      </c>
      <c r="L280" s="328"/>
      <c r="M280" s="331">
        <f>ROUND(G280*F280,2)</f>
        <v>18278.400000000001</v>
      </c>
      <c r="N280" s="178" t="str">
        <f>IF(G280=(U280+V280+W280),"","VERIFICAR")</f>
        <v/>
      </c>
      <c r="O280" s="182">
        <f>IF(AND(P280=TRUE,Q280="I"),VALUE(RIGHT(B280,LEN(B280)-1)),B280)</f>
        <v>151418</v>
      </c>
      <c r="P280" s="181" t="b">
        <f>ISTEXT(B280)</f>
        <v>0</v>
      </c>
      <c r="Q280" s="183" t="str">
        <f>LEFT(B280,1)</f>
        <v>1</v>
      </c>
      <c r="R280" s="183"/>
      <c r="S280" s="184" t="str">
        <f>C280</f>
        <v>DER-ES</v>
      </c>
      <c r="T280" s="178"/>
      <c r="U280" s="185">
        <f t="shared" si="272"/>
        <v>0</v>
      </c>
      <c r="V280" s="185">
        <f t="shared" si="272"/>
        <v>0</v>
      </c>
      <c r="W280" s="185">
        <f t="shared" si="272"/>
        <v>10.88</v>
      </c>
      <c r="X280" s="178"/>
      <c r="Y280" s="184" t="e">
        <f>IF(Q280="P",(VLOOKUP(O280,'SICRO-P'!$A$3:$G$118,6,FALSE)),VLOOKUP(O280,SICRO!$A$4:$E$6354,5,FALSE))</f>
        <v>#N/A</v>
      </c>
      <c r="Z280" s="184" t="e">
        <f>IF(Q280="I",(VLOOKUP(O280,'SINAPI-I'!$A$1:$E$4949,5,FALSE)),VLOOKUP(O280,SINAPI!$G$7:$K$7524,5,FALSE))</f>
        <v>#N/A</v>
      </c>
      <c r="AA280" s="185">
        <f>IF(Q280="I",IF(R280="MO",(ROUND(VLOOKUP(O280,'DER-ES-I'!$A$7:$F$1547,5,FALSE)*((1+$R$3)),2)),VLOOKUP(O280,'DER-ES-I'!$A$7:$F$1547,5,FALSE)),VLOOKUP(O280,'DER-ES'!$A$15:$H$1393,7,FALSE))</f>
        <v>10.88</v>
      </c>
    </row>
    <row r="281" spans="1:27" ht="16.5" x14ac:dyDescent="0.25">
      <c r="A281" s="71" t="s">
        <v>32283</v>
      </c>
      <c r="B281" s="75">
        <v>151419</v>
      </c>
      <c r="C281" s="75" t="s">
        <v>92</v>
      </c>
      <c r="D281" s="71" t="str">
        <f>IF(C281="SINAPI",VLOOKUP(B281,SINAPI!$G$7:$K$7524,2,FALSE),IF(C281="DER-ES",VLOOKUP(B281,'DER-ES'!$A$15:$H$1393,4,FALSE),VLOOKUP(B281,SICRO!$A$4:$E$6354,3,FALSE)))</f>
        <v>Cabo de cobre termoplástico (PVC) flexível isolado 0,6/1kV, anti-chama 90ºC HEPR - 6,0 mm2</v>
      </c>
      <c r="E281" s="75" t="s">
        <v>182</v>
      </c>
      <c r="F281" s="70">
        <f>60+60+60+8+8+8</f>
        <v>204</v>
      </c>
      <c r="G281" s="385">
        <f>IF(S281="SINAPI",V281,IF(S281="DER-ES",W281,U281))</f>
        <v>13.52</v>
      </c>
      <c r="H281" s="70">
        <f t="shared" si="271"/>
        <v>24.52</v>
      </c>
      <c r="I281" s="385">
        <f>ROUND(G281*(1+H281/100),2)</f>
        <v>16.84</v>
      </c>
      <c r="J281" s="385">
        <f>ROUND(I281*F281,2)</f>
        <v>3435.36</v>
      </c>
      <c r="L281" s="328"/>
      <c r="M281" s="331">
        <f>ROUND(G281*F281,2)</f>
        <v>2758.08</v>
      </c>
      <c r="N281" s="178" t="str">
        <f>IF(G281=(U281+V281+W281),"","VERIFICAR")</f>
        <v/>
      </c>
      <c r="O281" s="182">
        <f>IF(AND(P281=TRUE,Q281="I"),VALUE(RIGHT(B281,LEN(B281)-1)),B281)</f>
        <v>151419</v>
      </c>
      <c r="P281" s="181" t="b">
        <f>ISTEXT(B281)</f>
        <v>0</v>
      </c>
      <c r="Q281" s="183" t="str">
        <f>LEFT(B281,1)</f>
        <v>1</v>
      </c>
      <c r="R281" s="183"/>
      <c r="S281" s="184" t="str">
        <f>C281</f>
        <v>DER-ES</v>
      </c>
      <c r="T281" s="178"/>
      <c r="U281" s="185">
        <f t="shared" si="272"/>
        <v>0</v>
      </c>
      <c r="V281" s="185">
        <f t="shared" si="272"/>
        <v>0</v>
      </c>
      <c r="W281" s="185">
        <f t="shared" si="272"/>
        <v>13.52</v>
      </c>
      <c r="X281" s="178"/>
      <c r="Y281" s="184" t="e">
        <f>IF(Q281="P",(VLOOKUP(O281,'SICRO-P'!$A$3:$G$118,6,FALSE)),VLOOKUP(O281,SICRO!$A$4:$E$6354,5,FALSE))</f>
        <v>#N/A</v>
      </c>
      <c r="Z281" s="184" t="e">
        <f>IF(Q281="I",(VLOOKUP(O281,'SINAPI-I'!$A$1:$E$4949,5,FALSE)),VLOOKUP(O281,SINAPI!$G$7:$K$7524,5,FALSE))</f>
        <v>#N/A</v>
      </c>
      <c r="AA281" s="185">
        <f>IF(Q281="I",IF(R281="MO",(ROUND(VLOOKUP(O281,'DER-ES-I'!$A$7:$F$1547,5,FALSE)*((1+$R$3)),2)),VLOOKUP(O281,'DER-ES-I'!$A$7:$F$1547,5,FALSE)),VLOOKUP(O281,'DER-ES'!$A$15:$H$1393,7,FALSE))</f>
        <v>13.52</v>
      </c>
    </row>
    <row r="282" spans="1:27" ht="16.5" x14ac:dyDescent="0.25">
      <c r="A282" s="71" t="s">
        <v>32284</v>
      </c>
      <c r="B282" s="75">
        <v>151420</v>
      </c>
      <c r="C282" s="75" t="s">
        <v>92</v>
      </c>
      <c r="D282" s="71" t="str">
        <f>IF(C282="SINAPI",VLOOKUP(B282,SINAPI!$G$7:$K$7524,2,FALSE),IF(C282="DER-ES",VLOOKUP(B282,'DER-ES'!$A$15:$H$1393,4,FALSE),VLOOKUP(B282,SICRO!$A$4:$E$6354,3,FALSE)))</f>
        <v>Cabo de cobre termoplástico (PVC) flexível isolado 0,6/1kV, anti-chama 90ºC HEPR - 10,0 mm2</v>
      </c>
      <c r="E282" s="75" t="s">
        <v>182</v>
      </c>
      <c r="F282" s="70">
        <f>180+60+60</f>
        <v>300</v>
      </c>
      <c r="G282" s="385">
        <f t="shared" ref="G282:G283" si="273">IF(S282="SINAPI",V282,IF(S282="DER-ES",W282,U282))</f>
        <v>18.809999999999999</v>
      </c>
      <c r="H282" s="70">
        <f t="shared" si="271"/>
        <v>24.52</v>
      </c>
      <c r="I282" s="385">
        <f t="shared" ref="I282:I294" si="274">ROUND(G282*(1+H282/100),2)</f>
        <v>23.42</v>
      </c>
      <c r="J282" s="385">
        <f t="shared" ref="J282:J294" si="275">ROUND(I282*F282,2)</f>
        <v>7026</v>
      </c>
      <c r="L282" s="328"/>
      <c r="M282" s="331">
        <f t="shared" ref="M282:M328" si="276">ROUND(G282*F282,2)</f>
        <v>5643</v>
      </c>
      <c r="N282" s="178" t="str">
        <f t="shared" si="260"/>
        <v/>
      </c>
      <c r="O282" s="182">
        <f t="shared" si="264"/>
        <v>151420</v>
      </c>
      <c r="P282" s="181" t="b">
        <f t="shared" si="265"/>
        <v>0</v>
      </c>
      <c r="Q282" s="183" t="str">
        <f t="shared" si="266"/>
        <v>1</v>
      </c>
      <c r="R282" s="183"/>
      <c r="S282" s="184" t="str">
        <f t="shared" si="267"/>
        <v>DER-ES</v>
      </c>
      <c r="T282" s="178"/>
      <c r="U282" s="185">
        <f t="shared" si="268"/>
        <v>0</v>
      </c>
      <c r="V282" s="185">
        <f t="shared" si="269"/>
        <v>0</v>
      </c>
      <c r="W282" s="185">
        <f t="shared" si="270"/>
        <v>18.809999999999999</v>
      </c>
      <c r="X282" s="178"/>
      <c r="Y282" s="184" t="e">
        <f>IF(Q282="P",(VLOOKUP(O282,'SICRO-P'!$A$3:$G$118,6,FALSE)),VLOOKUP(O282,SICRO!$A$4:$E$6354,5,FALSE))</f>
        <v>#N/A</v>
      </c>
      <c r="Z282" s="184" t="e">
        <f>IF(Q282="I",(VLOOKUP(O282,'SINAPI-I'!$A$1:$E$4949,5,FALSE)),VLOOKUP(O282,SINAPI!$G$7:$K$7524,5,FALSE))</f>
        <v>#N/A</v>
      </c>
      <c r="AA282" s="185">
        <f>IF(Q282="I",IF(R282="MO",(ROUND(VLOOKUP(O282,'DER-ES-I'!$A$7:$F$1547,5,FALSE)*((1+$R$3)),2)),VLOOKUP(O282,'DER-ES-I'!$A$7:$F$1547,5,FALSE)),VLOOKUP(O282,'DER-ES'!$A$15:$H$1393,7,FALSE))</f>
        <v>18.809999999999999</v>
      </c>
    </row>
    <row r="283" spans="1:27" ht="16.5" x14ac:dyDescent="0.25">
      <c r="A283" s="71" t="s">
        <v>32285</v>
      </c>
      <c r="B283" s="75">
        <v>151421</v>
      </c>
      <c r="C283" s="75" t="s">
        <v>92</v>
      </c>
      <c r="D283" s="71" t="str">
        <f>IF(C283="SINAPI",VLOOKUP(B283,SINAPI!$G$7:$K$7524,2,FALSE),IF(C283="DER-ES",VLOOKUP(B283,'DER-ES'!$A$15:$H$1393,4,FALSE),VLOOKUP(B283,SICRO!$A$4:$E$6354,3,FALSE)))</f>
        <v>Cabo de cobre termoplástico (PVC) flexível isolado 0,6/1kV, anti-chama 90ºC HEPR - 16,0 mm2</v>
      </c>
      <c r="E283" s="75" t="s">
        <v>182</v>
      </c>
      <c r="F283" s="70">
        <f>1380+460+55</f>
        <v>1895</v>
      </c>
      <c r="G283" s="385">
        <f t="shared" si="273"/>
        <v>26.37</v>
      </c>
      <c r="H283" s="70">
        <f t="shared" si="271"/>
        <v>24.52</v>
      </c>
      <c r="I283" s="385">
        <f t="shared" si="274"/>
        <v>32.840000000000003</v>
      </c>
      <c r="J283" s="385">
        <f t="shared" si="275"/>
        <v>62231.8</v>
      </c>
      <c r="L283" s="328"/>
      <c r="M283" s="331">
        <f t="shared" si="276"/>
        <v>49971.15</v>
      </c>
      <c r="N283" s="178" t="str">
        <f t="shared" si="260"/>
        <v/>
      </c>
      <c r="O283" s="182">
        <f t="shared" si="264"/>
        <v>151421</v>
      </c>
      <c r="P283" s="181" t="b">
        <f t="shared" si="265"/>
        <v>0</v>
      </c>
      <c r="Q283" s="183" t="str">
        <f t="shared" si="266"/>
        <v>1</v>
      </c>
      <c r="R283" s="183"/>
      <c r="S283" s="184" t="str">
        <f t="shared" si="267"/>
        <v>DER-ES</v>
      </c>
      <c r="T283" s="178"/>
      <c r="U283" s="185">
        <f t="shared" si="268"/>
        <v>0</v>
      </c>
      <c r="V283" s="185">
        <f t="shared" si="269"/>
        <v>0</v>
      </c>
      <c r="W283" s="185">
        <f t="shared" si="270"/>
        <v>26.37</v>
      </c>
      <c r="X283" s="178"/>
      <c r="Y283" s="184" t="e">
        <f>IF(Q283="P",(VLOOKUP(O283,'SICRO-P'!$A$3:$G$118,6,FALSE)),VLOOKUP(O283,SICRO!$A$4:$E$6354,5,FALSE))</f>
        <v>#N/A</v>
      </c>
      <c r="Z283" s="184" t="e">
        <f>IF(Q283="I",(VLOOKUP(O283,'SINAPI-I'!$A$1:$E$4949,5,FALSE)),VLOOKUP(O283,SINAPI!$G$7:$K$7524,5,FALSE))</f>
        <v>#N/A</v>
      </c>
      <c r="AA283" s="185">
        <f>IF(Q283="I",IF(R283="MO",(ROUND(VLOOKUP(O283,'DER-ES-I'!$A$7:$F$1547,5,FALSE)*((1+$R$3)),2)),VLOOKUP(O283,'DER-ES-I'!$A$7:$F$1547,5,FALSE)),VLOOKUP(O283,'DER-ES'!$A$15:$H$1393,7,FALSE))</f>
        <v>26.37</v>
      </c>
    </row>
    <row r="284" spans="1:27" ht="16.5" x14ac:dyDescent="0.25">
      <c r="A284" s="71" t="s">
        <v>32286</v>
      </c>
      <c r="B284" s="75">
        <v>151422</v>
      </c>
      <c r="C284" s="75" t="s">
        <v>92</v>
      </c>
      <c r="D284" s="71" t="s">
        <v>506</v>
      </c>
      <c r="E284" s="75" t="s">
        <v>138</v>
      </c>
      <c r="F284" s="70">
        <v>50</v>
      </c>
      <c r="G284" s="385">
        <f>IF(S284="SINAPI",V284,IF(S284="DER-ES",W284,U284))</f>
        <v>40.369999999999997</v>
      </c>
      <c r="H284" s="70">
        <f t="shared" si="271"/>
        <v>24.52</v>
      </c>
      <c r="I284" s="385">
        <f t="shared" ref="I284:I290" si="277">ROUND(G284*(1+H284/100),2)</f>
        <v>50.27</v>
      </c>
      <c r="J284" s="385">
        <f t="shared" ref="J284:J290" si="278">ROUND(I284*F284,2)</f>
        <v>2513.5</v>
      </c>
      <c r="L284" s="328"/>
      <c r="M284" s="331">
        <f t="shared" ref="M284:M290" si="279">ROUND(G284*F284,2)</f>
        <v>2018.5</v>
      </c>
      <c r="N284" s="178" t="str">
        <f t="shared" ref="N284:N290" si="280">IF(G284=(U284+V284+W284),"","VERIFICAR")</f>
        <v/>
      </c>
      <c r="O284" s="182">
        <f t="shared" ref="O284:O290" si="281">IF(AND(P284=TRUE,Q284="I"),VALUE(RIGHT(B284,LEN(B284)-1)),B284)</f>
        <v>151422</v>
      </c>
      <c r="P284" s="181" t="b">
        <f t="shared" ref="P284:P290" si="282">ISTEXT(B284)</f>
        <v>0</v>
      </c>
      <c r="Q284" s="183" t="str">
        <f t="shared" ref="Q284:Q290" si="283">LEFT(B284,1)</f>
        <v>1</v>
      </c>
      <c r="R284" s="183"/>
      <c r="S284" s="184" t="str">
        <f t="shared" ref="S284:S290" si="284">C284</f>
        <v>DER-ES</v>
      </c>
      <c r="T284" s="178"/>
      <c r="U284" s="185">
        <f t="shared" ref="U284:W290" si="285">IFERROR(Y284,0)</f>
        <v>0</v>
      </c>
      <c r="V284" s="185">
        <f t="shared" si="285"/>
        <v>0</v>
      </c>
      <c r="W284" s="185">
        <f t="shared" si="285"/>
        <v>40.369999999999997</v>
      </c>
      <c r="X284" s="178"/>
      <c r="Y284" s="184" t="e">
        <f>IF(Q284="P",(VLOOKUP(O284,'SICRO-P'!$A$3:$G$118,6,FALSE)),VLOOKUP(O284,SICRO!$A$4:$E$6354,5,FALSE))</f>
        <v>#N/A</v>
      </c>
      <c r="Z284" s="184" t="e">
        <f>IF(Q284="I",(VLOOKUP(O284,'SINAPI-I'!$A$1:$E$4949,5,FALSE)),VLOOKUP(O284,SINAPI!$G$7:$K$7524,5,FALSE))</f>
        <v>#N/A</v>
      </c>
      <c r="AA284" s="185">
        <f>IF(Q284="I",IF(R284="MO",(ROUND(VLOOKUP(O284,'DER-ES-I'!$A$7:$F$1547,5,FALSE)*((1+$R$3)),2)),VLOOKUP(O284,'DER-ES-I'!$A$7:$F$1547,5,FALSE)),VLOOKUP(O284,'DER-ES'!$A$15:$H$1393,7,FALSE))</f>
        <v>40.369999999999997</v>
      </c>
    </row>
    <row r="285" spans="1:27" x14ac:dyDescent="0.25">
      <c r="A285" s="71" t="s">
        <v>32287</v>
      </c>
      <c r="B285" s="75">
        <v>151434</v>
      </c>
      <c r="C285" s="75" t="s">
        <v>92</v>
      </c>
      <c r="D285" s="71" t="s">
        <v>505</v>
      </c>
      <c r="E285" s="75" t="s">
        <v>138</v>
      </c>
      <c r="F285" s="70">
        <v>200</v>
      </c>
      <c r="G285" s="385">
        <f>IF(S285="SINAPI",V285,IF(S285="DER-ES",W285,U285))</f>
        <v>98.35</v>
      </c>
      <c r="H285" s="70">
        <f t="shared" si="271"/>
        <v>24.52</v>
      </c>
      <c r="I285" s="385">
        <f t="shared" si="277"/>
        <v>122.47</v>
      </c>
      <c r="J285" s="385">
        <f t="shared" si="278"/>
        <v>24494</v>
      </c>
      <c r="L285" s="328"/>
      <c r="M285" s="331">
        <f t="shared" si="279"/>
        <v>19670</v>
      </c>
      <c r="N285" s="178" t="str">
        <f t="shared" si="280"/>
        <v/>
      </c>
      <c r="O285" s="182">
        <f t="shared" si="281"/>
        <v>151434</v>
      </c>
      <c r="P285" s="181" t="b">
        <f t="shared" si="282"/>
        <v>0</v>
      </c>
      <c r="Q285" s="183" t="str">
        <f t="shared" si="283"/>
        <v>1</v>
      </c>
      <c r="R285" s="183"/>
      <c r="S285" s="184" t="str">
        <f t="shared" si="284"/>
        <v>DER-ES</v>
      </c>
      <c r="T285" s="178"/>
      <c r="U285" s="185">
        <f t="shared" si="285"/>
        <v>0</v>
      </c>
      <c r="V285" s="185">
        <f t="shared" si="285"/>
        <v>0</v>
      </c>
      <c r="W285" s="185">
        <f t="shared" si="285"/>
        <v>98.35</v>
      </c>
      <c r="X285" s="178"/>
      <c r="Y285" s="184" t="e">
        <f>IF(Q285="P",(VLOOKUP(O285,'SICRO-P'!$A$3:$G$118,6,FALSE)),VLOOKUP(O285,SICRO!$A$4:$E$6354,5,FALSE))</f>
        <v>#N/A</v>
      </c>
      <c r="Z285" s="184" t="e">
        <f>IF(Q285="I",(VLOOKUP(O285,'SINAPI-I'!$A$1:$E$4949,5,FALSE)),VLOOKUP(O285,SINAPI!$G$7:$K$7524,5,FALSE))</f>
        <v>#N/A</v>
      </c>
      <c r="AA285" s="185">
        <f>IF(Q285="I",IF(R285="MO",(ROUND(VLOOKUP(O285,'DER-ES-I'!$A$7:$F$1547,5,FALSE)*((1+$R$3)),2)),VLOOKUP(O285,'DER-ES-I'!$A$7:$F$1547,5,FALSE)),VLOOKUP(O285,'DER-ES'!$A$15:$H$1393,7,FALSE))</f>
        <v>98.35</v>
      </c>
    </row>
    <row r="286" spans="1:27" ht="16.5" x14ac:dyDescent="0.25">
      <c r="A286" s="71" t="s">
        <v>32288</v>
      </c>
      <c r="B286" s="75">
        <v>151427</v>
      </c>
      <c r="C286" s="75" t="s">
        <v>92</v>
      </c>
      <c r="D286" s="71" t="str">
        <f>IF(C286="SINAPI",VLOOKUP(B286,SINAPI!$G$7:$K$7524,2,FALSE),IF(C286="DER-ES",VLOOKUP(B286,'DER-ES'!$A$15:$H$1393,4,FALSE),VLOOKUP(B286,SICRO!$A$4:$E$6354,3,FALSE)))</f>
        <v>Cabo de cobre termoplástico (PVC) flexível isolado 0,6/1kV, anti-chama 90ºC HEPR - 120,0 mm2</v>
      </c>
      <c r="E286" s="75" t="s">
        <v>182</v>
      </c>
      <c r="F286" s="70">
        <v>150</v>
      </c>
      <c r="G286" s="385">
        <f>IF(S286="SINAPI",V286,IF(S286="DER-ES",W286,U286))</f>
        <v>170.78</v>
      </c>
      <c r="H286" s="70">
        <f t="shared" si="271"/>
        <v>24.52</v>
      </c>
      <c r="I286" s="385">
        <f t="shared" si="277"/>
        <v>212.66</v>
      </c>
      <c r="J286" s="385">
        <f t="shared" si="278"/>
        <v>31899</v>
      </c>
      <c r="L286" s="328"/>
      <c r="M286" s="331">
        <f t="shared" si="279"/>
        <v>25617</v>
      </c>
      <c r="N286" s="178" t="str">
        <f t="shared" si="280"/>
        <v/>
      </c>
      <c r="O286" s="182">
        <f t="shared" si="281"/>
        <v>151427</v>
      </c>
      <c r="P286" s="181" t="b">
        <f t="shared" si="282"/>
        <v>0</v>
      </c>
      <c r="Q286" s="183" t="str">
        <f t="shared" si="283"/>
        <v>1</v>
      </c>
      <c r="R286" s="183"/>
      <c r="S286" s="184" t="str">
        <f t="shared" si="284"/>
        <v>DER-ES</v>
      </c>
      <c r="T286" s="178"/>
      <c r="U286" s="185">
        <f t="shared" si="285"/>
        <v>0</v>
      </c>
      <c r="V286" s="185">
        <f t="shared" si="285"/>
        <v>0</v>
      </c>
      <c r="W286" s="185">
        <f t="shared" si="285"/>
        <v>170.78</v>
      </c>
      <c r="X286" s="178"/>
      <c r="Y286" s="184" t="e">
        <f>IF(Q286="P",(VLOOKUP(O286,'SICRO-P'!$A$3:$G$118,6,FALSE)),VLOOKUP(O286,SICRO!$A$4:$E$6354,5,FALSE))</f>
        <v>#N/A</v>
      </c>
      <c r="Z286" s="184" t="e">
        <f>IF(Q286="I",(VLOOKUP(O286,'SINAPI-I'!$A$1:$E$4949,5,FALSE)),VLOOKUP(O286,SINAPI!$G$7:$K$7524,5,FALSE))</f>
        <v>#N/A</v>
      </c>
      <c r="AA286" s="185">
        <f>IF(Q286="I",IF(R286="MO",(ROUND(VLOOKUP(O286,'DER-ES-I'!$A$7:$F$1547,5,FALSE)*((1+$R$3)),2)),VLOOKUP(O286,'DER-ES-I'!$A$7:$F$1547,5,FALSE)),VLOOKUP(O286,'DER-ES'!$A$15:$H$1393,7,FALSE))</f>
        <v>170.78</v>
      </c>
    </row>
    <row r="287" spans="1:27" x14ac:dyDescent="0.25">
      <c r="A287" s="71" t="s">
        <v>32289</v>
      </c>
      <c r="B287" s="75">
        <v>151432</v>
      </c>
      <c r="C287" s="75" t="s">
        <v>92</v>
      </c>
      <c r="D287" s="71" t="str">
        <f>IF(C287="SINAPI",VLOOKUP(B287,SINAPI!$G$7:$K$7524,2,FALSE),IF(C287="DER-ES",VLOOKUP(B287,'DER-ES'!$A$15:$H$1393,4,FALSE),VLOOKUP(B287,SICRO!$A$4:$E$6354,3,FALSE)))</f>
        <v>Cabo de cobre termoplástico, com isolamento para 1000V, seção de 240,0mm2</v>
      </c>
      <c r="E287" s="75" t="s">
        <v>182</v>
      </c>
      <c r="F287" s="70">
        <f>450+150</f>
        <v>600</v>
      </c>
      <c r="G287" s="385">
        <f t="shared" ref="G287" si="286">IF(S287="SINAPI",V287,IF(S287="DER-ES",W287,U287))</f>
        <v>332.92</v>
      </c>
      <c r="H287" s="70">
        <f t="shared" si="271"/>
        <v>24.52</v>
      </c>
      <c r="I287" s="385">
        <f t="shared" si="277"/>
        <v>414.55</v>
      </c>
      <c r="J287" s="385">
        <f t="shared" si="278"/>
        <v>248730</v>
      </c>
      <c r="L287" s="328"/>
      <c r="M287" s="331">
        <f t="shared" si="279"/>
        <v>199752</v>
      </c>
      <c r="N287" s="178" t="str">
        <f t="shared" si="280"/>
        <v/>
      </c>
      <c r="O287" s="182">
        <f t="shared" si="281"/>
        <v>151432</v>
      </c>
      <c r="P287" s="181" t="b">
        <f t="shared" si="282"/>
        <v>0</v>
      </c>
      <c r="Q287" s="183" t="str">
        <f t="shared" si="283"/>
        <v>1</v>
      </c>
      <c r="R287" s="183"/>
      <c r="S287" s="184" t="str">
        <f t="shared" si="284"/>
        <v>DER-ES</v>
      </c>
      <c r="T287" s="178"/>
      <c r="U287" s="185">
        <f t="shared" si="285"/>
        <v>0</v>
      </c>
      <c r="V287" s="185">
        <f t="shared" si="285"/>
        <v>0</v>
      </c>
      <c r="W287" s="185">
        <f t="shared" si="285"/>
        <v>332.92</v>
      </c>
      <c r="X287" s="178"/>
      <c r="Y287" s="184" t="e">
        <f>IF(Q287="P",(VLOOKUP(O287,'SICRO-P'!$A$3:$G$118,6,FALSE)),VLOOKUP(O287,SICRO!$A$4:$E$6354,5,FALSE))</f>
        <v>#N/A</v>
      </c>
      <c r="Z287" s="184" t="e">
        <f>IF(Q287="I",(VLOOKUP(O287,'SINAPI-I'!$A$1:$E$4949,5,FALSE)),VLOOKUP(O287,SINAPI!$G$7:$K$7524,5,FALSE))</f>
        <v>#N/A</v>
      </c>
      <c r="AA287" s="185">
        <f>IF(Q287="I",IF(R287="MO",(ROUND(VLOOKUP(O287,'DER-ES-I'!$A$7:$F$1547,5,FALSE)*((1+$R$3)),2)),VLOOKUP(O287,'DER-ES-I'!$A$7:$F$1547,5,FALSE)),VLOOKUP(O287,'DER-ES'!$A$15:$H$1393,7,FALSE))</f>
        <v>332.92</v>
      </c>
    </row>
    <row r="288" spans="1:27" ht="16.5" x14ac:dyDescent="0.25">
      <c r="A288" s="71" t="s">
        <v>32290</v>
      </c>
      <c r="B288" s="75" t="s">
        <v>32495</v>
      </c>
      <c r="C288" s="75" t="s">
        <v>180</v>
      </c>
      <c r="D288" s="71" t="s">
        <v>504</v>
      </c>
      <c r="E288" s="75" t="s">
        <v>182</v>
      </c>
      <c r="F288" s="70">
        <v>216</v>
      </c>
      <c r="G288" s="385">
        <f>'CPU S DES'!N295</f>
        <v>669.46</v>
      </c>
      <c r="H288" s="70">
        <f t="shared" si="271"/>
        <v>24.52</v>
      </c>
      <c r="I288" s="385">
        <f t="shared" si="277"/>
        <v>833.61</v>
      </c>
      <c r="J288" s="385">
        <f t="shared" si="278"/>
        <v>180059.76</v>
      </c>
      <c r="L288" s="367" t="s">
        <v>32190</v>
      </c>
      <c r="M288" s="331">
        <f t="shared" si="279"/>
        <v>144603.35999999999</v>
      </c>
      <c r="N288" s="178" t="str">
        <f t="shared" si="280"/>
        <v>VERIFICAR</v>
      </c>
      <c r="O288" s="182" t="str">
        <f t="shared" si="281"/>
        <v>COMP-23</v>
      </c>
      <c r="P288" s="181" t="b">
        <f t="shared" si="282"/>
        <v>1</v>
      </c>
      <c r="Q288" s="183" t="str">
        <f t="shared" si="283"/>
        <v>C</v>
      </c>
      <c r="R288" s="183"/>
      <c r="S288" s="184" t="str">
        <f t="shared" si="284"/>
        <v>Composições Próprias</v>
      </c>
      <c r="T288" s="178"/>
      <c r="U288" s="185">
        <f t="shared" si="285"/>
        <v>0</v>
      </c>
      <c r="V288" s="185">
        <f t="shared" si="285"/>
        <v>0</v>
      </c>
      <c r="W288" s="185">
        <f t="shared" si="285"/>
        <v>0</v>
      </c>
      <c r="X288" s="178"/>
      <c r="Y288" s="184" t="e">
        <f>IF(Q288="P",(VLOOKUP(O288,'SICRO-P'!$A$3:$G$118,6,FALSE)),VLOOKUP(O288,SICRO!$A$4:$E$6354,5,FALSE))</f>
        <v>#N/A</v>
      </c>
      <c r="Z288" s="184" t="e">
        <f>IF(Q288="I",(VLOOKUP(O288,'SINAPI-I'!$A$1:$E$4949,5,FALSE)),VLOOKUP(O288,SINAPI!$G$7:$K$7524,5,FALSE))</f>
        <v>#N/A</v>
      </c>
      <c r="AA288" s="185" t="e">
        <f>IF(Q288="I",IF(R288="MO",(ROUND(VLOOKUP(O288,'DER-ES-I'!$A$7:$F$1547,5,FALSE)*((1+$R$3)),2)),VLOOKUP(O288,'DER-ES-I'!$A$7:$F$1547,5,FALSE)),VLOOKUP(O288,'DER-ES'!$A$15:$H$1393,7,FALSE))</f>
        <v>#N/A</v>
      </c>
    </row>
    <row r="289" spans="1:27" ht="16.5" x14ac:dyDescent="0.25">
      <c r="A289" s="71" t="s">
        <v>32291</v>
      </c>
      <c r="B289" s="75" t="s">
        <v>32496</v>
      </c>
      <c r="C289" s="75" t="s">
        <v>180</v>
      </c>
      <c r="D289" s="71" t="s">
        <v>512</v>
      </c>
      <c r="E289" s="75" t="s">
        <v>181</v>
      </c>
      <c r="F289" s="70">
        <v>10</v>
      </c>
      <c r="G289" s="385">
        <f>'CPU S DES'!N306</f>
        <v>1.76</v>
      </c>
      <c r="H289" s="70">
        <f t="shared" si="271"/>
        <v>24.52</v>
      </c>
      <c r="I289" s="385">
        <f t="shared" si="277"/>
        <v>2.19</v>
      </c>
      <c r="J289" s="385">
        <f t="shared" si="278"/>
        <v>21.9</v>
      </c>
      <c r="L289" s="367" t="s">
        <v>32190</v>
      </c>
      <c r="M289" s="331">
        <f t="shared" si="279"/>
        <v>17.600000000000001</v>
      </c>
      <c r="N289" s="178" t="str">
        <f t="shared" si="280"/>
        <v>VERIFICAR</v>
      </c>
      <c r="O289" s="182" t="str">
        <f t="shared" si="281"/>
        <v>COMP-24</v>
      </c>
      <c r="P289" s="181" t="b">
        <f t="shared" si="282"/>
        <v>1</v>
      </c>
      <c r="Q289" s="183" t="str">
        <f t="shared" si="283"/>
        <v>C</v>
      </c>
      <c r="R289" s="183"/>
      <c r="S289" s="184" t="str">
        <f t="shared" si="284"/>
        <v>Composições Próprias</v>
      </c>
      <c r="T289" s="178"/>
      <c r="U289" s="185">
        <f t="shared" si="285"/>
        <v>0</v>
      </c>
      <c r="V289" s="185">
        <f t="shared" si="285"/>
        <v>0</v>
      </c>
      <c r="W289" s="185">
        <f t="shared" si="285"/>
        <v>0</v>
      </c>
      <c r="X289" s="178"/>
      <c r="Y289" s="184" t="e">
        <f>IF(Q289="P",(VLOOKUP(O289,'SICRO-P'!$A$3:$G$118,6,FALSE)),VLOOKUP(O289,SICRO!$A$4:$E$6354,5,FALSE))</f>
        <v>#N/A</v>
      </c>
      <c r="Z289" s="184" t="e">
        <f>IF(Q289="I",(VLOOKUP(O289,'SINAPI-I'!$A$1:$E$4949,5,FALSE)),VLOOKUP(O289,SINAPI!$G$7:$K$7524,5,FALSE))</f>
        <v>#N/A</v>
      </c>
      <c r="AA289" s="185" t="e">
        <f>IF(Q289="I",IF(R289="MO",(ROUND(VLOOKUP(O289,'DER-ES-I'!$A$7:$F$1547,5,FALSE)*((1+$R$3)),2)),VLOOKUP(O289,'DER-ES-I'!$A$7:$F$1547,5,FALSE)),VLOOKUP(O289,'DER-ES'!$A$15:$H$1393,7,FALSE))</f>
        <v>#N/A</v>
      </c>
    </row>
    <row r="290" spans="1:27" ht="16.5" x14ac:dyDescent="0.25">
      <c r="A290" s="71" t="s">
        <v>32292</v>
      </c>
      <c r="B290" s="75" t="s">
        <v>32497</v>
      </c>
      <c r="C290" s="75" t="s">
        <v>180</v>
      </c>
      <c r="D290" s="71" t="s">
        <v>511</v>
      </c>
      <c r="E290" s="75" t="s">
        <v>181</v>
      </c>
      <c r="F290" s="70">
        <v>10</v>
      </c>
      <c r="G290" s="385">
        <f>'CPU S DES'!N317</f>
        <v>1.89</v>
      </c>
      <c r="H290" s="70">
        <f t="shared" si="271"/>
        <v>24.52</v>
      </c>
      <c r="I290" s="385">
        <f t="shared" si="277"/>
        <v>2.35</v>
      </c>
      <c r="J290" s="385">
        <f t="shared" si="278"/>
        <v>23.5</v>
      </c>
      <c r="L290" s="367" t="s">
        <v>32190</v>
      </c>
      <c r="M290" s="331">
        <f t="shared" si="279"/>
        <v>18.899999999999999</v>
      </c>
      <c r="N290" s="178" t="str">
        <f t="shared" si="280"/>
        <v>VERIFICAR</v>
      </c>
      <c r="O290" s="182" t="str">
        <f t="shared" si="281"/>
        <v>COMP-25</v>
      </c>
      <c r="P290" s="181" t="b">
        <f t="shared" si="282"/>
        <v>1</v>
      </c>
      <c r="Q290" s="183" t="str">
        <f t="shared" si="283"/>
        <v>C</v>
      </c>
      <c r="R290" s="183"/>
      <c r="S290" s="184" t="str">
        <f t="shared" si="284"/>
        <v>Composições Próprias</v>
      </c>
      <c r="T290" s="178"/>
      <c r="U290" s="185">
        <f t="shared" si="285"/>
        <v>0</v>
      </c>
      <c r="V290" s="185">
        <f t="shared" si="285"/>
        <v>0</v>
      </c>
      <c r="W290" s="185">
        <f t="shared" si="285"/>
        <v>0</v>
      </c>
      <c r="X290" s="178"/>
      <c r="Y290" s="184" t="e">
        <f>IF(Q290="P",(VLOOKUP(O290,'SICRO-P'!$A$3:$G$118,6,FALSE)),VLOOKUP(O290,SICRO!$A$4:$E$6354,5,FALSE))</f>
        <v>#N/A</v>
      </c>
      <c r="Z290" s="184" t="e">
        <f>IF(Q290="I",(VLOOKUP(O290,'SINAPI-I'!$A$1:$E$4949,5,FALSE)),VLOOKUP(O290,SINAPI!$G$7:$K$7524,5,FALSE))</f>
        <v>#N/A</v>
      </c>
      <c r="AA290" s="185" t="e">
        <f>IF(Q290="I",IF(R290="MO",(ROUND(VLOOKUP(O290,'DER-ES-I'!$A$7:$F$1547,5,FALSE)*((1+$R$3)),2)),VLOOKUP(O290,'DER-ES-I'!$A$7:$F$1547,5,FALSE)),VLOOKUP(O290,'DER-ES'!$A$15:$H$1393,7,FALSE))</f>
        <v>#N/A</v>
      </c>
    </row>
    <row r="291" spans="1:27" ht="16.5" x14ac:dyDescent="0.25">
      <c r="A291" s="71" t="s">
        <v>32293</v>
      </c>
      <c r="B291" s="75" t="s">
        <v>32498</v>
      </c>
      <c r="C291" s="75" t="s">
        <v>180</v>
      </c>
      <c r="D291" s="71" t="s">
        <v>507</v>
      </c>
      <c r="E291" s="75" t="s">
        <v>181</v>
      </c>
      <c r="F291" s="70">
        <v>100</v>
      </c>
      <c r="G291" s="385">
        <f>'CPU S DES'!N328</f>
        <v>2.21</v>
      </c>
      <c r="H291" s="70">
        <f t="shared" si="271"/>
        <v>24.52</v>
      </c>
      <c r="I291" s="385">
        <f t="shared" si="274"/>
        <v>2.75</v>
      </c>
      <c r="J291" s="385">
        <f t="shared" si="275"/>
        <v>275</v>
      </c>
      <c r="L291" s="367" t="s">
        <v>32190</v>
      </c>
      <c r="M291" s="331">
        <f t="shared" si="276"/>
        <v>221</v>
      </c>
      <c r="N291" s="178" t="str">
        <f t="shared" si="260"/>
        <v>VERIFICAR</v>
      </c>
      <c r="O291" s="182" t="str">
        <f t="shared" si="264"/>
        <v>COMP-26</v>
      </c>
      <c r="P291" s="181" t="b">
        <f t="shared" si="265"/>
        <v>1</v>
      </c>
      <c r="Q291" s="183" t="str">
        <f t="shared" si="266"/>
        <v>C</v>
      </c>
      <c r="R291" s="183"/>
      <c r="S291" s="184" t="str">
        <f t="shared" si="267"/>
        <v>Composições Próprias</v>
      </c>
      <c r="T291" s="178"/>
      <c r="U291" s="185">
        <f t="shared" si="268"/>
        <v>0</v>
      </c>
      <c r="V291" s="185">
        <f t="shared" si="269"/>
        <v>0</v>
      </c>
      <c r="W291" s="185">
        <f t="shared" si="270"/>
        <v>0</v>
      </c>
      <c r="X291" s="178"/>
      <c r="Y291" s="184" t="e">
        <f>IF(Q291="P",(VLOOKUP(O291,'SICRO-P'!$A$3:$G$118,6,FALSE)),VLOOKUP(O291,SICRO!$A$4:$E$6354,5,FALSE))</f>
        <v>#N/A</v>
      </c>
      <c r="Z291" s="184" t="e">
        <f>IF(Q291="I",(VLOOKUP(O291,'SINAPI-I'!$A$1:$E$4949,5,FALSE)),VLOOKUP(O291,SINAPI!$G$7:$K$7524,5,FALSE))</f>
        <v>#N/A</v>
      </c>
      <c r="AA291" s="185" t="e">
        <f>IF(Q291="I",IF(R291="MO",(ROUND(VLOOKUP(O291,'DER-ES-I'!$A$7:$F$1547,5,FALSE)*((1+$R$3)),2)),VLOOKUP(O291,'DER-ES-I'!$A$7:$F$1547,5,FALSE)),VLOOKUP(O291,'DER-ES'!$A$15:$H$1393,7,FALSE))</f>
        <v>#N/A</v>
      </c>
    </row>
    <row r="292" spans="1:27" ht="16.5" x14ac:dyDescent="0.25">
      <c r="A292" s="71" t="s">
        <v>32294</v>
      </c>
      <c r="B292" s="75" t="s">
        <v>32499</v>
      </c>
      <c r="C292" s="75" t="s">
        <v>180</v>
      </c>
      <c r="D292" s="71" t="s">
        <v>508</v>
      </c>
      <c r="E292" s="75" t="s">
        <v>181</v>
      </c>
      <c r="F292" s="70">
        <v>18</v>
      </c>
      <c r="G292" s="385">
        <f>'CPU S DES'!N339</f>
        <v>114.44</v>
      </c>
      <c r="H292" s="70">
        <f t="shared" si="271"/>
        <v>24.52</v>
      </c>
      <c r="I292" s="385">
        <f t="shared" si="274"/>
        <v>142.5</v>
      </c>
      <c r="J292" s="385">
        <f t="shared" si="275"/>
        <v>2565</v>
      </c>
      <c r="L292" s="367" t="s">
        <v>32190</v>
      </c>
      <c r="M292" s="331">
        <f t="shared" si="276"/>
        <v>2059.92</v>
      </c>
      <c r="N292" s="178" t="str">
        <f t="shared" si="260"/>
        <v>VERIFICAR</v>
      </c>
      <c r="O292" s="182" t="str">
        <f t="shared" si="264"/>
        <v>COMP-27</v>
      </c>
      <c r="P292" s="181" t="b">
        <f t="shared" si="265"/>
        <v>1</v>
      </c>
      <c r="Q292" s="183" t="str">
        <f t="shared" si="266"/>
        <v>C</v>
      </c>
      <c r="R292" s="183"/>
      <c r="S292" s="184" t="str">
        <f t="shared" si="267"/>
        <v>Composições Próprias</v>
      </c>
      <c r="T292" s="178"/>
      <c r="U292" s="185">
        <f t="shared" si="268"/>
        <v>0</v>
      </c>
      <c r="V292" s="185">
        <f t="shared" si="269"/>
        <v>0</v>
      </c>
      <c r="W292" s="185">
        <f t="shared" si="270"/>
        <v>0</v>
      </c>
      <c r="X292" s="178"/>
      <c r="Y292" s="184" t="e">
        <f>IF(Q292="P",(VLOOKUP(O292,'SICRO-P'!$A$3:$G$118,6,FALSE)),VLOOKUP(O292,SICRO!$A$4:$E$6354,5,FALSE))</f>
        <v>#N/A</v>
      </c>
      <c r="Z292" s="184" t="e">
        <f>IF(Q292="I",(VLOOKUP(O292,'SINAPI-I'!$A$1:$E$4949,5,FALSE)),VLOOKUP(O292,SINAPI!$G$7:$K$7524,5,FALSE))</f>
        <v>#N/A</v>
      </c>
      <c r="AA292" s="185" t="e">
        <f>IF(Q292="I",IF(R292="MO",(ROUND(VLOOKUP(O292,'DER-ES-I'!$A$7:$F$1547,5,FALSE)*((1+$R$3)),2)),VLOOKUP(O292,'DER-ES-I'!$A$7:$F$1547,5,FALSE)),VLOOKUP(O292,'DER-ES'!$A$15:$H$1393,7,FALSE))</f>
        <v>#N/A</v>
      </c>
    </row>
    <row r="293" spans="1:27" ht="16.5" x14ac:dyDescent="0.25">
      <c r="A293" s="71" t="s">
        <v>32295</v>
      </c>
      <c r="B293" s="75" t="s">
        <v>32500</v>
      </c>
      <c r="C293" s="75" t="s">
        <v>180</v>
      </c>
      <c r="D293" s="71" t="s">
        <v>509</v>
      </c>
      <c r="E293" s="75" t="s">
        <v>181</v>
      </c>
      <c r="F293" s="70">
        <v>36</v>
      </c>
      <c r="G293" s="385">
        <f>'CPU S DES'!N350</f>
        <v>138.26</v>
      </c>
      <c r="H293" s="70">
        <f t="shared" si="271"/>
        <v>24.52</v>
      </c>
      <c r="I293" s="385">
        <f t="shared" si="274"/>
        <v>172.16</v>
      </c>
      <c r="J293" s="385">
        <f t="shared" si="275"/>
        <v>6197.76</v>
      </c>
      <c r="L293" s="367" t="s">
        <v>32190</v>
      </c>
      <c r="M293" s="331">
        <f t="shared" si="276"/>
        <v>4977.3599999999997</v>
      </c>
      <c r="N293" s="178" t="str">
        <f t="shared" si="260"/>
        <v>VERIFICAR</v>
      </c>
      <c r="O293" s="182" t="str">
        <f t="shared" si="264"/>
        <v>COMP-28</v>
      </c>
      <c r="P293" s="181" t="b">
        <f t="shared" si="265"/>
        <v>1</v>
      </c>
      <c r="Q293" s="183" t="str">
        <f t="shared" si="266"/>
        <v>C</v>
      </c>
      <c r="R293" s="183"/>
      <c r="S293" s="184" t="str">
        <f t="shared" si="267"/>
        <v>Composições Próprias</v>
      </c>
      <c r="T293" s="178"/>
      <c r="U293" s="185">
        <f t="shared" si="268"/>
        <v>0</v>
      </c>
      <c r="V293" s="185">
        <f t="shared" si="269"/>
        <v>0</v>
      </c>
      <c r="W293" s="185">
        <f t="shared" si="270"/>
        <v>0</v>
      </c>
      <c r="X293" s="178"/>
      <c r="Y293" s="184" t="e">
        <f>IF(Q293="P",(VLOOKUP(O293,'SICRO-P'!$A$3:$G$118,6,FALSE)),VLOOKUP(O293,SICRO!$A$4:$E$6354,5,FALSE))</f>
        <v>#N/A</v>
      </c>
      <c r="Z293" s="184" t="e">
        <f>IF(Q293="I",(VLOOKUP(O293,'SINAPI-I'!$A$1:$E$4949,5,FALSE)),VLOOKUP(O293,SINAPI!$G$7:$K$7524,5,FALSE))</f>
        <v>#N/A</v>
      </c>
      <c r="AA293" s="185" t="e">
        <f>IF(Q293="I",IF(R293="MO",(ROUND(VLOOKUP(O293,'DER-ES-I'!$A$7:$F$1547,5,FALSE)*((1+$R$3)),2)),VLOOKUP(O293,'DER-ES-I'!$A$7:$F$1547,5,FALSE)),VLOOKUP(O293,'DER-ES'!$A$15:$H$1393,7,FALSE))</f>
        <v>#N/A</v>
      </c>
    </row>
    <row r="294" spans="1:27" ht="16.5" x14ac:dyDescent="0.25">
      <c r="A294" s="71" t="s">
        <v>32296</v>
      </c>
      <c r="B294" s="75" t="s">
        <v>32501</v>
      </c>
      <c r="C294" s="75" t="s">
        <v>180</v>
      </c>
      <c r="D294" s="71" t="s">
        <v>510</v>
      </c>
      <c r="E294" s="75" t="s">
        <v>181</v>
      </c>
      <c r="F294" s="70">
        <v>48</v>
      </c>
      <c r="G294" s="385">
        <f>'CPU S DES'!N361</f>
        <v>38.950000000000003</v>
      </c>
      <c r="H294" s="70">
        <f t="shared" si="271"/>
        <v>24.52</v>
      </c>
      <c r="I294" s="385">
        <f t="shared" si="274"/>
        <v>48.5</v>
      </c>
      <c r="J294" s="385">
        <f t="shared" si="275"/>
        <v>2328</v>
      </c>
      <c r="L294" s="367" t="s">
        <v>32190</v>
      </c>
      <c r="M294" s="331">
        <f t="shared" si="276"/>
        <v>1869.6</v>
      </c>
      <c r="N294" s="178" t="str">
        <f t="shared" si="260"/>
        <v>VERIFICAR</v>
      </c>
      <c r="O294" s="182" t="str">
        <f t="shared" si="264"/>
        <v>COMP-29</v>
      </c>
      <c r="P294" s="181" t="b">
        <f t="shared" si="265"/>
        <v>1</v>
      </c>
      <c r="Q294" s="183" t="str">
        <f t="shared" si="266"/>
        <v>C</v>
      </c>
      <c r="R294" s="183"/>
      <c r="S294" s="184" t="str">
        <f t="shared" si="267"/>
        <v>Composições Próprias</v>
      </c>
      <c r="T294" s="178"/>
      <c r="U294" s="185">
        <f t="shared" si="268"/>
        <v>0</v>
      </c>
      <c r="V294" s="185">
        <f t="shared" si="269"/>
        <v>0</v>
      </c>
      <c r="W294" s="185">
        <f t="shared" si="270"/>
        <v>0</v>
      </c>
      <c r="X294" s="178"/>
      <c r="Y294" s="184" t="e">
        <f>IF(Q294="P",(VLOOKUP(O294,'SICRO-P'!$A$3:$G$118,6,FALSE)),VLOOKUP(O294,SICRO!$A$4:$E$6354,5,FALSE))</f>
        <v>#N/A</v>
      </c>
      <c r="Z294" s="184" t="e">
        <f>IF(Q294="I",(VLOOKUP(O294,'SINAPI-I'!$A$1:$E$4949,5,FALSE)),VLOOKUP(O294,SINAPI!$G$7:$K$7524,5,FALSE))</f>
        <v>#N/A</v>
      </c>
      <c r="AA294" s="185" t="e">
        <f>IF(Q294="I",IF(R294="MO",(ROUND(VLOOKUP(O294,'DER-ES-I'!$A$7:$F$1547,5,FALSE)*((1+$R$3)),2)),VLOOKUP(O294,'DER-ES-I'!$A$7:$F$1547,5,FALSE)),VLOOKUP(O294,'DER-ES'!$A$15:$H$1393,7,FALSE))</f>
        <v>#N/A</v>
      </c>
    </row>
    <row r="295" spans="1:27" ht="15.75" customHeight="1" x14ac:dyDescent="0.25">
      <c r="A295" s="88" t="s">
        <v>32297</v>
      </c>
      <c r="B295" s="556" t="s">
        <v>514</v>
      </c>
      <c r="C295" s="556"/>
      <c r="D295" s="556"/>
      <c r="E295" s="556"/>
      <c r="F295" s="556"/>
      <c r="G295" s="556"/>
      <c r="H295" s="556"/>
      <c r="I295" s="556"/>
      <c r="J295" s="441">
        <f>SUM(J296:J310)</f>
        <v>102095.67999999999</v>
      </c>
      <c r="L295" s="328"/>
      <c r="M295" s="331"/>
      <c r="N295" s="178" t="str">
        <f t="shared" si="260"/>
        <v/>
      </c>
      <c r="O295" s="182"/>
      <c r="P295" s="181"/>
      <c r="Q295" s="183"/>
      <c r="R295" s="183"/>
      <c r="S295" s="184"/>
      <c r="T295" s="178"/>
      <c r="U295" s="185"/>
      <c r="V295" s="185"/>
      <c r="W295" s="185"/>
      <c r="X295" s="178"/>
      <c r="Y295" s="184"/>
      <c r="Z295" s="184"/>
      <c r="AA295" s="185"/>
    </row>
    <row r="296" spans="1:27" x14ac:dyDescent="0.25">
      <c r="A296" s="71" t="s">
        <v>32298</v>
      </c>
      <c r="B296" s="75">
        <v>151132</v>
      </c>
      <c r="C296" s="75" t="s">
        <v>92</v>
      </c>
      <c r="D296" s="71" t="s">
        <v>518</v>
      </c>
      <c r="E296" s="75" t="s">
        <v>138</v>
      </c>
      <c r="F296" s="70">
        <v>150</v>
      </c>
      <c r="G296" s="385">
        <f>IF(S296="SINAPI",V296,IF(S296="DER-ES",W296,U296))</f>
        <v>8.52</v>
      </c>
      <c r="H296" s="70">
        <f t="shared" ref="H296:H310" si="287">$J$2*100</f>
        <v>24.52</v>
      </c>
      <c r="I296" s="385">
        <f>ROUND(G296*(1+H296/100),2)</f>
        <v>10.61</v>
      </c>
      <c r="J296" s="385">
        <f>ROUND(I296*F296,2)</f>
        <v>1591.5</v>
      </c>
      <c r="L296" s="328"/>
      <c r="M296" s="331">
        <f>ROUND(G296*F296,2)</f>
        <v>1278</v>
      </c>
      <c r="N296" s="178" t="str">
        <f>IF(G296=(U296+V296+W296),"","VERIFICAR")</f>
        <v/>
      </c>
      <c r="O296" s="182">
        <f>IF(AND(P296=TRUE,Q296="I"),VALUE(RIGHT(B296,LEN(B296)-1)),B296)</f>
        <v>151132</v>
      </c>
      <c r="P296" s="181" t="b">
        <f>ISTEXT(B296)</f>
        <v>0</v>
      </c>
      <c r="Q296" s="183" t="str">
        <f>LEFT(B296,1)</f>
        <v>1</v>
      </c>
      <c r="R296" s="183"/>
      <c r="S296" s="184" t="str">
        <f>C296</f>
        <v>DER-ES</v>
      </c>
      <c r="T296" s="178"/>
      <c r="U296" s="185">
        <f t="shared" ref="U296:W298" si="288">IFERROR(Y296,0)</f>
        <v>0</v>
      </c>
      <c r="V296" s="185">
        <f t="shared" si="288"/>
        <v>0</v>
      </c>
      <c r="W296" s="185">
        <f t="shared" si="288"/>
        <v>8.52</v>
      </c>
      <c r="X296" s="178"/>
      <c r="Y296" s="184" t="e">
        <f>IF(Q296="P",(VLOOKUP(O296,'SICRO-P'!$A$3:$G$118,6,FALSE)),VLOOKUP(O296,SICRO!$A$4:$E$6354,5,FALSE))</f>
        <v>#N/A</v>
      </c>
      <c r="Z296" s="184" t="e">
        <f>IF(Q296="I",(VLOOKUP(O296,'SINAPI-I'!$A$1:$E$4949,5,FALSE)),VLOOKUP(O296,SINAPI!$G$7:$K$7524,5,FALSE))</f>
        <v>#N/A</v>
      </c>
      <c r="AA296" s="185">
        <f>IF(Q296="I",IF(R296="MO",(ROUND(VLOOKUP(O296,'DER-ES-I'!$A$7:$F$1547,5,FALSE)*((1+$R$3)),2)),VLOOKUP(O296,'DER-ES-I'!$A$7:$F$1547,5,FALSE)),VLOOKUP(O296,'DER-ES'!$A$15:$H$1393,7,FALSE))</f>
        <v>8.52</v>
      </c>
    </row>
    <row r="297" spans="1:27" x14ac:dyDescent="0.25">
      <c r="A297" s="71" t="s">
        <v>32299</v>
      </c>
      <c r="B297" s="75">
        <v>151133</v>
      </c>
      <c r="C297" s="75" t="s">
        <v>92</v>
      </c>
      <c r="D297" s="71" t="s">
        <v>519</v>
      </c>
      <c r="E297" s="75" t="s">
        <v>138</v>
      </c>
      <c r="F297" s="70">
        <v>70</v>
      </c>
      <c r="G297" s="385">
        <f>IF(S297="SINAPI",V297,IF(S297="DER-ES",W297,U297))</f>
        <v>9.7799999999999994</v>
      </c>
      <c r="H297" s="70">
        <f t="shared" si="287"/>
        <v>24.52</v>
      </c>
      <c r="I297" s="385">
        <f>ROUND(G297*(1+H297/100),2)</f>
        <v>12.18</v>
      </c>
      <c r="J297" s="385">
        <f>ROUND(I297*F297,2)</f>
        <v>852.6</v>
      </c>
      <c r="L297" s="328"/>
      <c r="M297" s="331">
        <f>ROUND(G297*F297,2)</f>
        <v>684.6</v>
      </c>
      <c r="N297" s="178" t="str">
        <f>IF(G297=(U297+V297+W297),"","VERIFICAR")</f>
        <v/>
      </c>
      <c r="O297" s="182">
        <f>IF(AND(P297=TRUE,Q297="I"),VALUE(RIGHT(B297,LEN(B297)-1)),B297)</f>
        <v>151133</v>
      </c>
      <c r="P297" s="181" t="b">
        <f>ISTEXT(B297)</f>
        <v>0</v>
      </c>
      <c r="Q297" s="183" t="str">
        <f>LEFT(B297,1)</f>
        <v>1</v>
      </c>
      <c r="R297" s="183"/>
      <c r="S297" s="184" t="str">
        <f>C297</f>
        <v>DER-ES</v>
      </c>
      <c r="T297" s="178"/>
      <c r="U297" s="185">
        <f t="shared" si="288"/>
        <v>0</v>
      </c>
      <c r="V297" s="185">
        <f t="shared" si="288"/>
        <v>0</v>
      </c>
      <c r="W297" s="185">
        <f t="shared" si="288"/>
        <v>9.7799999999999994</v>
      </c>
      <c r="X297" s="178"/>
      <c r="Y297" s="184" t="e">
        <f>IF(Q297="P",(VLOOKUP(O297,'SICRO-P'!$A$3:$G$118,6,FALSE)),VLOOKUP(O297,SICRO!$A$4:$E$6354,5,FALSE))</f>
        <v>#N/A</v>
      </c>
      <c r="Z297" s="184" t="e">
        <f>IF(Q297="I",(VLOOKUP(O297,'SINAPI-I'!$A$1:$E$4949,5,FALSE)),VLOOKUP(O297,SINAPI!$G$7:$K$7524,5,FALSE))</f>
        <v>#N/A</v>
      </c>
      <c r="AA297" s="185">
        <f>IF(Q297="I",IF(R297="MO",(ROUND(VLOOKUP(O297,'DER-ES-I'!$A$7:$F$1547,5,FALSE)*((1+$R$3)),2)),VLOOKUP(O297,'DER-ES-I'!$A$7:$F$1547,5,FALSE)),VLOOKUP(O297,'DER-ES'!$A$15:$H$1393,7,FALSE))</f>
        <v>9.7799999999999994</v>
      </c>
    </row>
    <row r="298" spans="1:27" x14ac:dyDescent="0.25">
      <c r="A298" s="71" t="s">
        <v>32300</v>
      </c>
      <c r="B298" s="75">
        <v>91849</v>
      </c>
      <c r="C298" s="75" t="s">
        <v>91</v>
      </c>
      <c r="D298" s="71" t="s">
        <v>521</v>
      </c>
      <c r="E298" s="75" t="s">
        <v>182</v>
      </c>
      <c r="F298" s="70">
        <v>200</v>
      </c>
      <c r="G298" s="385">
        <f>IF(S298="SINAPI",V298,IF(S298="DER-ES",W298,U298))</f>
        <v>8.49</v>
      </c>
      <c r="H298" s="70">
        <f t="shared" si="287"/>
        <v>24.52</v>
      </c>
      <c r="I298" s="385">
        <f>ROUND(G298*(1+H298/100),2)</f>
        <v>10.57</v>
      </c>
      <c r="J298" s="385">
        <f>ROUND(I298*F298,2)</f>
        <v>2114</v>
      </c>
      <c r="L298" s="328"/>
      <c r="M298" s="331">
        <f>ROUND(G298*F298,2)</f>
        <v>1698</v>
      </c>
      <c r="N298" s="178" t="str">
        <f>IF(G298=(U298+V298+W298),"","VERIFICAR")</f>
        <v/>
      </c>
      <c r="O298" s="182">
        <f>IF(AND(P298=TRUE,Q298="I"),VALUE(RIGHT(B298,LEN(B298)-1)),B298)</f>
        <v>91849</v>
      </c>
      <c r="P298" s="181" t="b">
        <f>ISTEXT(B298)</f>
        <v>0</v>
      </c>
      <c r="Q298" s="183" t="str">
        <f>LEFT(B298,1)</f>
        <v>9</v>
      </c>
      <c r="R298" s="183"/>
      <c r="S298" s="184" t="str">
        <f>C298</f>
        <v>SINAPI</v>
      </c>
      <c r="T298" s="178"/>
      <c r="U298" s="185">
        <f t="shared" si="288"/>
        <v>0</v>
      </c>
      <c r="V298" s="185">
        <f t="shared" si="288"/>
        <v>8.49</v>
      </c>
      <c r="W298" s="185">
        <f t="shared" si="288"/>
        <v>0</v>
      </c>
      <c r="X298" s="178"/>
      <c r="Y298" s="184" t="e">
        <f>IF(Q298="P",(VLOOKUP(O298,'SICRO-P'!$A$3:$G$118,6,FALSE)),VLOOKUP(O298,SICRO!$A$4:$E$6354,5,FALSE))</f>
        <v>#N/A</v>
      </c>
      <c r="Z298" s="184">
        <f>IF(Q298="I",(VLOOKUP(O298,'SINAPI-I'!$A$1:$E$4949,5,FALSE)),VLOOKUP(O298,SINAPI!$G$7:$K$7524,5,FALSE))</f>
        <v>8.49</v>
      </c>
      <c r="AA298" s="185" t="e">
        <f>IF(Q298="I",IF(R298="MO",(ROUND(VLOOKUP(O298,'DER-ES-I'!$A$7:$F$1547,5,FALSE)*((1+$R$3)),2)),VLOOKUP(O298,'DER-ES-I'!$A$7:$F$1547,5,FALSE)),VLOOKUP(O298,'DER-ES'!$A$15:$H$1393,7,FALSE))</f>
        <v>#N/A</v>
      </c>
    </row>
    <row r="299" spans="1:27" x14ac:dyDescent="0.25">
      <c r="A299" s="71" t="s">
        <v>32301</v>
      </c>
      <c r="B299" s="75">
        <v>151137</v>
      </c>
      <c r="C299" s="75" t="s">
        <v>92</v>
      </c>
      <c r="D299" s="71" t="s">
        <v>515</v>
      </c>
      <c r="E299" s="75" t="s">
        <v>138</v>
      </c>
      <c r="F299" s="70">
        <v>130</v>
      </c>
      <c r="G299" s="385">
        <f t="shared" ref="G299:G303" si="289">IF(S299="SINAPI",V299,IF(S299="DER-ES",W299,U299))</f>
        <v>25.28</v>
      </c>
      <c r="H299" s="70">
        <f t="shared" si="287"/>
        <v>24.52</v>
      </c>
      <c r="I299" s="385">
        <f t="shared" ref="I299:I310" si="290">ROUND(G299*(1+H299/100),2)</f>
        <v>31.48</v>
      </c>
      <c r="J299" s="385">
        <f t="shared" ref="J299:J310" si="291">ROUND(I299*F299,2)</f>
        <v>4092.4</v>
      </c>
      <c r="L299" s="328"/>
      <c r="M299" s="331">
        <f t="shared" si="276"/>
        <v>3286.4</v>
      </c>
      <c r="N299" s="178" t="str">
        <f t="shared" si="260"/>
        <v/>
      </c>
      <c r="O299" s="182">
        <f t="shared" si="264"/>
        <v>151137</v>
      </c>
      <c r="P299" s="181" t="b">
        <f t="shared" si="265"/>
        <v>0</v>
      </c>
      <c r="Q299" s="183" t="str">
        <f t="shared" si="266"/>
        <v>1</v>
      </c>
      <c r="R299" s="183"/>
      <c r="S299" s="184" t="str">
        <f t="shared" si="267"/>
        <v>DER-ES</v>
      </c>
      <c r="T299" s="178"/>
      <c r="U299" s="185">
        <f t="shared" si="268"/>
        <v>0</v>
      </c>
      <c r="V299" s="185">
        <f t="shared" si="269"/>
        <v>0</v>
      </c>
      <c r="W299" s="185">
        <f t="shared" si="270"/>
        <v>25.28</v>
      </c>
      <c r="X299" s="178"/>
      <c r="Y299" s="184" t="e">
        <f>IF(Q299="P",(VLOOKUP(O299,'SICRO-P'!$A$3:$G$118,6,FALSE)),VLOOKUP(O299,SICRO!$A$4:$E$6354,5,FALSE))</f>
        <v>#N/A</v>
      </c>
      <c r="Z299" s="184" t="e">
        <f>IF(Q299="I",(VLOOKUP(O299,'SINAPI-I'!$A$1:$E$4949,5,FALSE)),VLOOKUP(O299,SINAPI!$G$7:$K$7524,5,FALSE))</f>
        <v>#N/A</v>
      </c>
      <c r="AA299" s="185">
        <f>IF(Q299="I",IF(R299="MO",(ROUND(VLOOKUP(O299,'DER-ES-I'!$A$7:$F$1547,5,FALSE)*((1+$R$3)),2)),VLOOKUP(O299,'DER-ES-I'!$A$7:$F$1547,5,FALSE)),VLOOKUP(O299,'DER-ES'!$A$15:$H$1393,7,FALSE))</f>
        <v>25.28</v>
      </c>
    </row>
    <row r="300" spans="1:27" x14ac:dyDescent="0.25">
      <c r="A300" s="71" t="s">
        <v>32302</v>
      </c>
      <c r="B300" s="75">
        <v>151139</v>
      </c>
      <c r="C300" s="75" t="s">
        <v>92</v>
      </c>
      <c r="D300" s="71" t="s">
        <v>483</v>
      </c>
      <c r="E300" s="75" t="s">
        <v>138</v>
      </c>
      <c r="F300" s="70">
        <v>67</v>
      </c>
      <c r="G300" s="385">
        <f t="shared" si="289"/>
        <v>25.99</v>
      </c>
      <c r="H300" s="70">
        <f t="shared" si="287"/>
        <v>24.52</v>
      </c>
      <c r="I300" s="385">
        <f t="shared" si="290"/>
        <v>32.36</v>
      </c>
      <c r="J300" s="385">
        <f t="shared" si="291"/>
        <v>2168.12</v>
      </c>
      <c r="L300" s="328"/>
      <c r="M300" s="331">
        <f t="shared" si="276"/>
        <v>1741.33</v>
      </c>
      <c r="N300" s="178" t="str">
        <f t="shared" si="260"/>
        <v/>
      </c>
      <c r="O300" s="182">
        <f t="shared" si="264"/>
        <v>151139</v>
      </c>
      <c r="P300" s="181" t="b">
        <f t="shared" si="265"/>
        <v>0</v>
      </c>
      <c r="Q300" s="183" t="str">
        <f t="shared" si="266"/>
        <v>1</v>
      </c>
      <c r="R300" s="183"/>
      <c r="S300" s="184" t="str">
        <f t="shared" si="267"/>
        <v>DER-ES</v>
      </c>
      <c r="T300" s="178"/>
      <c r="U300" s="185">
        <f t="shared" si="268"/>
        <v>0</v>
      </c>
      <c r="V300" s="185">
        <f t="shared" si="269"/>
        <v>0</v>
      </c>
      <c r="W300" s="185">
        <f t="shared" si="270"/>
        <v>25.99</v>
      </c>
      <c r="X300" s="178"/>
      <c r="Y300" s="184" t="e">
        <f>IF(Q300="P",(VLOOKUP(O300,'SICRO-P'!$A$3:$G$118,6,FALSE)),VLOOKUP(O300,SICRO!$A$4:$E$6354,5,FALSE))</f>
        <v>#N/A</v>
      </c>
      <c r="Z300" s="184" t="e">
        <f>IF(Q300="I",(VLOOKUP(O300,'SINAPI-I'!$A$1:$E$4949,5,FALSE)),VLOOKUP(O300,SINAPI!$G$7:$K$7524,5,FALSE))</f>
        <v>#N/A</v>
      </c>
      <c r="AA300" s="185">
        <f>IF(Q300="I",IF(R300="MO",(ROUND(VLOOKUP(O300,'DER-ES-I'!$A$7:$F$1547,5,FALSE)*((1+$R$3)),2)),VLOOKUP(O300,'DER-ES-I'!$A$7:$F$1547,5,FALSE)),VLOOKUP(O300,'DER-ES'!$A$15:$H$1393,7,FALSE))</f>
        <v>25.99</v>
      </c>
    </row>
    <row r="301" spans="1:27" x14ac:dyDescent="0.25">
      <c r="A301" s="71" t="s">
        <v>32303</v>
      </c>
      <c r="B301" s="75">
        <v>151141</v>
      </c>
      <c r="C301" s="75" t="s">
        <v>92</v>
      </c>
      <c r="D301" s="71" t="s">
        <v>516</v>
      </c>
      <c r="E301" s="75" t="s">
        <v>138</v>
      </c>
      <c r="F301" s="70">
        <v>90</v>
      </c>
      <c r="G301" s="385">
        <f t="shared" si="289"/>
        <v>57.34</v>
      </c>
      <c r="H301" s="70">
        <f t="shared" si="287"/>
        <v>24.52</v>
      </c>
      <c r="I301" s="385">
        <f t="shared" si="290"/>
        <v>71.400000000000006</v>
      </c>
      <c r="J301" s="385">
        <f t="shared" si="291"/>
        <v>6426</v>
      </c>
      <c r="L301" s="328"/>
      <c r="M301" s="331">
        <f t="shared" si="276"/>
        <v>5160.6000000000004</v>
      </c>
      <c r="N301" s="178" t="str">
        <f t="shared" si="260"/>
        <v/>
      </c>
      <c r="O301" s="182">
        <f t="shared" si="264"/>
        <v>151141</v>
      </c>
      <c r="P301" s="181" t="b">
        <f t="shared" si="265"/>
        <v>0</v>
      </c>
      <c r="Q301" s="183" t="str">
        <f t="shared" si="266"/>
        <v>1</v>
      </c>
      <c r="R301" s="183"/>
      <c r="S301" s="184" t="str">
        <f t="shared" si="267"/>
        <v>DER-ES</v>
      </c>
      <c r="T301" s="178"/>
      <c r="U301" s="185">
        <f t="shared" si="268"/>
        <v>0</v>
      </c>
      <c r="V301" s="185">
        <f t="shared" si="269"/>
        <v>0</v>
      </c>
      <c r="W301" s="185">
        <f t="shared" si="270"/>
        <v>57.34</v>
      </c>
      <c r="X301" s="178"/>
      <c r="Y301" s="184" t="e">
        <f>IF(Q301="P",(VLOOKUP(O301,'SICRO-P'!$A$3:$G$118,6,FALSE)),VLOOKUP(O301,SICRO!$A$4:$E$6354,5,FALSE))</f>
        <v>#N/A</v>
      </c>
      <c r="Z301" s="184" t="e">
        <f>IF(Q301="I",(VLOOKUP(O301,'SINAPI-I'!$A$1:$E$4949,5,FALSE)),VLOOKUP(O301,SINAPI!$G$7:$K$7524,5,FALSE))</f>
        <v>#N/A</v>
      </c>
      <c r="AA301" s="185">
        <f>IF(Q301="I",IF(R301="MO",(ROUND(VLOOKUP(O301,'DER-ES-I'!$A$7:$F$1547,5,FALSE)*((1+$R$3)),2)),VLOOKUP(O301,'DER-ES-I'!$A$7:$F$1547,5,FALSE)),VLOOKUP(O301,'DER-ES'!$A$15:$H$1393,7,FALSE))</f>
        <v>57.34</v>
      </c>
    </row>
    <row r="302" spans="1:27" x14ac:dyDescent="0.25">
      <c r="A302" s="71" t="s">
        <v>32304</v>
      </c>
      <c r="B302" s="75">
        <v>151142</v>
      </c>
      <c r="C302" s="75" t="s">
        <v>92</v>
      </c>
      <c r="D302" s="71" t="s">
        <v>517</v>
      </c>
      <c r="E302" s="75" t="s">
        <v>138</v>
      </c>
      <c r="F302" s="70">
        <v>150</v>
      </c>
      <c r="G302" s="385">
        <f t="shared" si="289"/>
        <v>105.36</v>
      </c>
      <c r="H302" s="70">
        <f t="shared" si="287"/>
        <v>24.52</v>
      </c>
      <c r="I302" s="385">
        <f t="shared" si="290"/>
        <v>131.19</v>
      </c>
      <c r="J302" s="385">
        <f t="shared" si="291"/>
        <v>19678.5</v>
      </c>
      <c r="L302" s="328"/>
      <c r="M302" s="331">
        <f t="shared" si="276"/>
        <v>15804</v>
      </c>
      <c r="N302" s="178" t="str">
        <f t="shared" si="260"/>
        <v/>
      </c>
      <c r="O302" s="182">
        <f t="shared" si="264"/>
        <v>151142</v>
      </c>
      <c r="P302" s="181" t="b">
        <f t="shared" si="265"/>
        <v>0</v>
      </c>
      <c r="Q302" s="183" t="str">
        <f t="shared" si="266"/>
        <v>1</v>
      </c>
      <c r="R302" s="183"/>
      <c r="S302" s="184" t="str">
        <f t="shared" si="267"/>
        <v>DER-ES</v>
      </c>
      <c r="T302" s="178"/>
      <c r="U302" s="185">
        <f t="shared" si="268"/>
        <v>0</v>
      </c>
      <c r="V302" s="185">
        <f t="shared" si="269"/>
        <v>0</v>
      </c>
      <c r="W302" s="185">
        <f t="shared" si="270"/>
        <v>105.36</v>
      </c>
      <c r="X302" s="178"/>
      <c r="Y302" s="184" t="e">
        <f>IF(Q302="P",(VLOOKUP(O302,'SICRO-P'!$A$3:$G$118,6,FALSE)),VLOOKUP(O302,SICRO!$A$4:$E$6354,5,FALSE))</f>
        <v>#N/A</v>
      </c>
      <c r="Z302" s="184" t="e">
        <f>IF(Q302="I",(VLOOKUP(O302,'SINAPI-I'!$A$1:$E$4949,5,FALSE)),VLOOKUP(O302,SINAPI!$G$7:$K$7524,5,FALSE))</f>
        <v>#N/A</v>
      </c>
      <c r="AA302" s="185">
        <f>IF(Q302="I",IF(R302="MO",(ROUND(VLOOKUP(O302,'DER-ES-I'!$A$7:$F$1547,5,FALSE)*((1+$R$3)),2)),VLOOKUP(O302,'DER-ES-I'!$A$7:$F$1547,5,FALSE)),VLOOKUP(O302,'DER-ES'!$A$15:$H$1393,7,FALSE))</f>
        <v>105.36</v>
      </c>
    </row>
    <row r="303" spans="1:27" x14ac:dyDescent="0.25">
      <c r="A303" s="71" t="s">
        <v>32305</v>
      </c>
      <c r="B303" s="75">
        <v>151126</v>
      </c>
      <c r="C303" s="75" t="s">
        <v>92</v>
      </c>
      <c r="D303" s="71" t="str">
        <f>IF(C303="SINAPI",VLOOKUP(B303,SINAPI!$G$7:$K$7524,2,FALSE),IF(C303="DER-ES",VLOOKUP(B303,'DER-ES'!$A$15:$H$1393,4,FALSE),VLOOKUP(B303,SICRO!$A$4:$E$6354,3,FALSE)))</f>
        <v>Eletroduto de PVC rígido roscável, diâm. 3/4" (25mm), inclusive conexões</v>
      </c>
      <c r="E303" s="75" t="str">
        <f>IF(C303="SINAPI",VLOOKUP(B303,SINAPI!$G$7:$K$7524,3,FALSE),IF(C303="DER-ES",VLOOKUP(B303,'DER-ES'!$A$15:$H$1393,5,FALSE),VLOOKUP(B303,SICRO!$A$4:$E$6354,4,FALSE)))</f>
        <v>m</v>
      </c>
      <c r="F303" s="70">
        <v>36</v>
      </c>
      <c r="G303" s="385">
        <f t="shared" si="289"/>
        <v>16.940000000000001</v>
      </c>
      <c r="H303" s="70">
        <f t="shared" si="287"/>
        <v>24.52</v>
      </c>
      <c r="I303" s="385">
        <f t="shared" si="290"/>
        <v>21.09</v>
      </c>
      <c r="J303" s="385">
        <f t="shared" si="291"/>
        <v>759.24</v>
      </c>
      <c r="L303" s="328"/>
      <c r="M303" s="331">
        <f t="shared" si="276"/>
        <v>609.84</v>
      </c>
      <c r="N303" s="178" t="str">
        <f t="shared" si="260"/>
        <v/>
      </c>
      <c r="O303" s="182">
        <f t="shared" si="264"/>
        <v>151126</v>
      </c>
      <c r="P303" s="181" t="b">
        <f t="shared" si="265"/>
        <v>0</v>
      </c>
      <c r="Q303" s="183" t="str">
        <f t="shared" si="266"/>
        <v>1</v>
      </c>
      <c r="R303" s="183"/>
      <c r="S303" s="184" t="str">
        <f t="shared" si="267"/>
        <v>DER-ES</v>
      </c>
      <c r="T303" s="178"/>
      <c r="U303" s="185">
        <f t="shared" si="268"/>
        <v>0</v>
      </c>
      <c r="V303" s="185">
        <f t="shared" si="269"/>
        <v>0</v>
      </c>
      <c r="W303" s="185">
        <f t="shared" si="270"/>
        <v>16.940000000000001</v>
      </c>
      <c r="X303" s="178"/>
      <c r="Y303" s="184" t="e">
        <f>IF(Q303="P",(VLOOKUP(O303,'SICRO-P'!$A$3:$G$118,6,FALSE)),VLOOKUP(O303,SICRO!$A$4:$E$6354,5,FALSE))</f>
        <v>#N/A</v>
      </c>
      <c r="Z303" s="184" t="e">
        <f>IF(Q303="I",(VLOOKUP(O303,'SINAPI-I'!$A$1:$E$4949,5,FALSE)),VLOOKUP(O303,SINAPI!$G$7:$K$7524,5,FALSE))</f>
        <v>#N/A</v>
      </c>
      <c r="AA303" s="185">
        <f>IF(Q303="I",IF(R303="MO",(ROUND(VLOOKUP(O303,'DER-ES-I'!$A$7:$F$1547,5,FALSE)*((1+$R$3)),2)),VLOOKUP(O303,'DER-ES-I'!$A$7:$F$1547,5,FALSE)),VLOOKUP(O303,'DER-ES'!$A$15:$H$1393,7,FALSE))</f>
        <v>16.940000000000001</v>
      </c>
    </row>
    <row r="304" spans="1:27" x14ac:dyDescent="0.25">
      <c r="A304" s="71" t="s">
        <v>38291</v>
      </c>
      <c r="B304" s="75">
        <v>151130</v>
      </c>
      <c r="C304" s="75" t="s">
        <v>92</v>
      </c>
      <c r="D304" s="71" t="str">
        <f>IF(C304="SINAPI",VLOOKUP(B304,SINAPI!$G$7:$K$7524,2,FALSE),IF(C304="DER-ES",VLOOKUP(B304,'DER-ES'!$A$15:$H$1393,4,FALSE),VLOOKUP(B304,SICRO!$A$4:$E$6354,3,FALSE)))</f>
        <v>Eletroduto de PVC rígido roscável, diâm. 2" (60mm), inclusive conexões</v>
      </c>
      <c r="E304" s="75" t="str">
        <f>IF(C304="SINAPI",VLOOKUP(B304,SINAPI!$G$7:$K$7524,3,FALSE),IF(C304="DER-ES",VLOOKUP(B304,'DER-ES'!$A$15:$H$1393,5,FALSE),VLOOKUP(B304,SICRO!$A$4:$E$6354,4,FALSE)))</f>
        <v>m</v>
      </c>
      <c r="F304" s="70">
        <v>68</v>
      </c>
      <c r="G304" s="385">
        <f>IF(S304="SINAPI",V304,IF(S304="DER-ES",W304,U304))</f>
        <v>44.04</v>
      </c>
      <c r="H304" s="70">
        <f t="shared" si="287"/>
        <v>24.52</v>
      </c>
      <c r="I304" s="385">
        <f>ROUND(G304*(1+H304/100),2)</f>
        <v>54.84</v>
      </c>
      <c r="J304" s="385">
        <f>ROUND(I304*F304,2)</f>
        <v>3729.12</v>
      </c>
      <c r="L304" s="328"/>
      <c r="M304" s="331">
        <f>ROUND(G304*F304,2)</f>
        <v>2994.72</v>
      </c>
      <c r="N304" s="178" t="str">
        <f>IF(G304=(U304+V304+W304),"","VERIFICAR")</f>
        <v/>
      </c>
      <c r="O304" s="182">
        <f>IF(AND(P304=TRUE,Q304="I"),VALUE(RIGHT(B304,LEN(B304)-1)),B304)</f>
        <v>151130</v>
      </c>
      <c r="P304" s="181" t="b">
        <f>ISTEXT(B304)</f>
        <v>0</v>
      </c>
      <c r="Q304" s="183" t="str">
        <f>LEFT(B304,1)</f>
        <v>1</v>
      </c>
      <c r="R304" s="183"/>
      <c r="S304" s="184" t="str">
        <f>C304</f>
        <v>DER-ES</v>
      </c>
      <c r="T304" s="178"/>
      <c r="U304" s="185">
        <f>IFERROR(Y304,0)</f>
        <v>0</v>
      </c>
      <c r="V304" s="185">
        <f>IFERROR(Z304,0)</f>
        <v>0</v>
      </c>
      <c r="W304" s="185">
        <f>IFERROR(AA304,0)</f>
        <v>44.04</v>
      </c>
      <c r="X304" s="178"/>
      <c r="Y304" s="184" t="e">
        <f>IF(Q304="P",(VLOOKUP(O304,'SICRO-P'!$A$3:$G$118,6,FALSE)),VLOOKUP(O304,SICRO!$A$4:$E$6354,5,FALSE))</f>
        <v>#N/A</v>
      </c>
      <c r="Z304" s="184" t="e">
        <f>IF(Q304="I",(VLOOKUP(O304,'SINAPI-I'!$A$1:$E$4949,5,FALSE)),VLOOKUP(O304,SINAPI!$G$7:$K$7524,5,FALSE))</f>
        <v>#N/A</v>
      </c>
      <c r="AA304" s="185">
        <f>IF(Q304="I",IF(R304="MO",(ROUND(VLOOKUP(O304,'DER-ES-I'!$A$7:$F$1547,5,FALSE)*((1+$R$3)),2)),VLOOKUP(O304,'DER-ES-I'!$A$7:$F$1547,5,FALSE)),VLOOKUP(O304,'DER-ES'!$A$15:$H$1393,7,FALSE))</f>
        <v>44.04</v>
      </c>
    </row>
    <row r="305" spans="1:27" ht="27" customHeight="1" x14ac:dyDescent="0.25">
      <c r="A305" s="71" t="s">
        <v>32306</v>
      </c>
      <c r="B305" s="75" t="s">
        <v>32502</v>
      </c>
      <c r="C305" s="75" t="s">
        <v>180</v>
      </c>
      <c r="D305" s="71" t="s">
        <v>32216</v>
      </c>
      <c r="E305" s="75" t="s">
        <v>138</v>
      </c>
      <c r="F305" s="70">
        <v>26</v>
      </c>
      <c r="G305" s="385">
        <f>'CPU S DES'!N377</f>
        <v>284.02999999999997</v>
      </c>
      <c r="H305" s="70">
        <f t="shared" si="287"/>
        <v>24.52</v>
      </c>
      <c r="I305" s="385">
        <f t="shared" si="290"/>
        <v>353.67</v>
      </c>
      <c r="J305" s="385">
        <f t="shared" si="291"/>
        <v>9195.42</v>
      </c>
      <c r="L305" s="367" t="s">
        <v>32190</v>
      </c>
      <c r="M305" s="331">
        <f t="shared" si="276"/>
        <v>7384.78</v>
      </c>
      <c r="N305" s="178" t="str">
        <f t="shared" si="260"/>
        <v>VERIFICAR</v>
      </c>
      <c r="O305" s="182" t="str">
        <f t="shared" si="264"/>
        <v>COMP-30</v>
      </c>
      <c r="P305" s="181" t="b">
        <f t="shared" si="265"/>
        <v>1</v>
      </c>
      <c r="Q305" s="183" t="str">
        <f t="shared" si="266"/>
        <v>C</v>
      </c>
      <c r="R305" s="183"/>
      <c r="S305" s="184" t="str">
        <f t="shared" si="267"/>
        <v>Composições Próprias</v>
      </c>
      <c r="T305" s="178"/>
      <c r="U305" s="185">
        <f t="shared" si="268"/>
        <v>0</v>
      </c>
      <c r="V305" s="185">
        <f t="shared" si="269"/>
        <v>0</v>
      </c>
      <c r="W305" s="185">
        <f t="shared" si="270"/>
        <v>0</v>
      </c>
      <c r="X305" s="178"/>
      <c r="Y305" s="184" t="e">
        <f>IF(Q305="P",(VLOOKUP(O305,'SICRO-P'!$A$3:$G$118,6,FALSE)),VLOOKUP(O305,SICRO!$A$4:$E$6354,5,FALSE))</f>
        <v>#N/A</v>
      </c>
      <c r="Z305" s="184" t="e">
        <f>IF(Q305="I",(VLOOKUP(O305,'SINAPI-I'!$A$1:$E$4949,5,FALSE)),VLOOKUP(O305,SINAPI!$G$7:$K$7524,5,FALSE))</f>
        <v>#N/A</v>
      </c>
      <c r="AA305" s="185" t="e">
        <f>IF(Q305="I",IF(R305="MO",(ROUND(VLOOKUP(O305,'DER-ES-I'!$A$7:$F$1547,5,FALSE)*((1+$R$3)),2)),VLOOKUP(O305,'DER-ES-I'!$A$7:$F$1547,5,FALSE)),VLOOKUP(O305,'DER-ES'!$A$15:$H$1393,7,FALSE))</f>
        <v>#N/A</v>
      </c>
    </row>
    <row r="306" spans="1:27" ht="15" customHeight="1" x14ac:dyDescent="0.25">
      <c r="A306" s="71" t="s">
        <v>32307</v>
      </c>
      <c r="B306" s="75">
        <v>150851</v>
      </c>
      <c r="C306" s="75" t="s">
        <v>92</v>
      </c>
      <c r="D306" s="71" t="s">
        <v>38276</v>
      </c>
      <c r="E306" s="75" t="s">
        <v>145</v>
      </c>
      <c r="F306" s="70">
        <v>10</v>
      </c>
      <c r="G306" s="385">
        <f t="shared" ref="G306:G307" si="292">IF(S306="SINAPI",V306,IF(S306="DER-ES",W306,U306))</f>
        <v>11.14</v>
      </c>
      <c r="H306" s="70">
        <f t="shared" si="287"/>
        <v>24.52</v>
      </c>
      <c r="I306" s="385">
        <f t="shared" si="290"/>
        <v>13.87</v>
      </c>
      <c r="J306" s="385">
        <f t="shared" si="291"/>
        <v>138.69999999999999</v>
      </c>
      <c r="L306" s="328"/>
      <c r="M306" s="331">
        <f t="shared" si="276"/>
        <v>111.4</v>
      </c>
      <c r="N306" s="178" t="str">
        <f t="shared" si="260"/>
        <v/>
      </c>
      <c r="O306" s="182">
        <f t="shared" si="264"/>
        <v>150851</v>
      </c>
      <c r="P306" s="181" t="b">
        <f t="shared" si="265"/>
        <v>0</v>
      </c>
      <c r="Q306" s="183" t="str">
        <f t="shared" si="266"/>
        <v>1</v>
      </c>
      <c r="R306" s="183"/>
      <c r="S306" s="184" t="str">
        <f t="shared" si="267"/>
        <v>DER-ES</v>
      </c>
      <c r="T306" s="178"/>
      <c r="U306" s="185">
        <f t="shared" si="268"/>
        <v>0</v>
      </c>
      <c r="V306" s="185">
        <f t="shared" si="269"/>
        <v>0</v>
      </c>
      <c r="W306" s="185">
        <f t="shared" si="270"/>
        <v>11.14</v>
      </c>
      <c r="X306" s="178"/>
      <c r="Y306" s="184" t="e">
        <f>IF(Q306="P",(VLOOKUP(O306,'SICRO-P'!$A$3:$G$118,6,FALSE)),VLOOKUP(O306,SICRO!$A$4:$E$6354,5,FALSE))</f>
        <v>#N/A</v>
      </c>
      <c r="Z306" s="184" t="e">
        <f>IF(Q306="I",(VLOOKUP(O306,'SINAPI-I'!$A$1:$E$4949,5,FALSE)),VLOOKUP(O306,SINAPI!$G$7:$K$7524,5,FALSE))</f>
        <v>#N/A</v>
      </c>
      <c r="AA306" s="185">
        <f>IF(Q306="I",IF(R306="MO",(ROUND(VLOOKUP(O306,'DER-ES-I'!$A$7:$F$1547,5,FALSE)*((1+$R$3)),2)),VLOOKUP(O306,'DER-ES-I'!$A$7:$F$1547,5,FALSE)),VLOOKUP(O306,'DER-ES'!$A$15:$H$1393,7,FALSE))</f>
        <v>11.14</v>
      </c>
    </row>
    <row r="307" spans="1:27" x14ac:dyDescent="0.25">
      <c r="A307" s="71" t="s">
        <v>32308</v>
      </c>
      <c r="B307" s="75">
        <v>150852</v>
      </c>
      <c r="C307" s="75" t="s">
        <v>92</v>
      </c>
      <c r="D307" s="71" t="s">
        <v>520</v>
      </c>
      <c r="E307" s="75" t="s">
        <v>145</v>
      </c>
      <c r="F307" s="70">
        <v>4</v>
      </c>
      <c r="G307" s="385">
        <f t="shared" si="292"/>
        <v>12.28</v>
      </c>
      <c r="H307" s="70">
        <f t="shared" si="287"/>
        <v>24.52</v>
      </c>
      <c r="I307" s="385">
        <f t="shared" si="290"/>
        <v>15.29</v>
      </c>
      <c r="J307" s="385">
        <f t="shared" si="291"/>
        <v>61.16</v>
      </c>
      <c r="L307" s="328"/>
      <c r="M307" s="331">
        <f t="shared" si="276"/>
        <v>49.12</v>
      </c>
      <c r="N307" s="178" t="str">
        <f t="shared" si="260"/>
        <v/>
      </c>
      <c r="O307" s="182">
        <f t="shared" si="264"/>
        <v>150852</v>
      </c>
      <c r="P307" s="181" t="b">
        <f t="shared" si="265"/>
        <v>0</v>
      </c>
      <c r="Q307" s="183" t="str">
        <f t="shared" si="266"/>
        <v>1</v>
      </c>
      <c r="R307" s="183"/>
      <c r="S307" s="184" t="str">
        <f t="shared" si="267"/>
        <v>DER-ES</v>
      </c>
      <c r="T307" s="178"/>
      <c r="U307" s="185">
        <f t="shared" si="268"/>
        <v>0</v>
      </c>
      <c r="V307" s="185">
        <f t="shared" si="269"/>
        <v>0</v>
      </c>
      <c r="W307" s="185">
        <f t="shared" si="270"/>
        <v>12.28</v>
      </c>
      <c r="X307" s="178"/>
      <c r="Y307" s="184" t="e">
        <f>IF(Q307="P",(VLOOKUP(O307,'SICRO-P'!$A$3:$G$118,6,FALSE)),VLOOKUP(O307,SICRO!$A$4:$E$6354,5,FALSE))</f>
        <v>#N/A</v>
      </c>
      <c r="Z307" s="184" t="e">
        <f>IF(Q307="I",(VLOOKUP(O307,'SINAPI-I'!$A$1:$E$4949,5,FALSE)),VLOOKUP(O307,SINAPI!$G$7:$K$7524,5,FALSE))</f>
        <v>#N/A</v>
      </c>
      <c r="AA307" s="185">
        <f>IF(Q307="I",IF(R307="MO",(ROUND(VLOOKUP(O307,'DER-ES-I'!$A$7:$F$1547,5,FALSE)*((1+$R$3)),2)),VLOOKUP(O307,'DER-ES-I'!$A$7:$F$1547,5,FALSE)),VLOOKUP(O307,'DER-ES'!$A$15:$H$1393,7,FALSE))</f>
        <v>12.28</v>
      </c>
    </row>
    <row r="308" spans="1:27" ht="24.75" customHeight="1" x14ac:dyDescent="0.25">
      <c r="A308" s="71" t="s">
        <v>32309</v>
      </c>
      <c r="B308" s="75" t="s">
        <v>32503</v>
      </c>
      <c r="C308" s="75" t="s">
        <v>180</v>
      </c>
      <c r="D308" s="71" t="s">
        <v>38266</v>
      </c>
      <c r="E308" s="75" t="s">
        <v>138</v>
      </c>
      <c r="F308" s="70">
        <v>38</v>
      </c>
      <c r="G308" s="385">
        <f>'CPU S DES'!N396</f>
        <v>333.1</v>
      </c>
      <c r="H308" s="70">
        <f t="shared" si="287"/>
        <v>24.52</v>
      </c>
      <c r="I308" s="385">
        <f t="shared" si="290"/>
        <v>414.78</v>
      </c>
      <c r="J308" s="385">
        <f t="shared" si="291"/>
        <v>15761.64</v>
      </c>
      <c r="L308" s="367" t="s">
        <v>32190</v>
      </c>
      <c r="M308" s="331">
        <f t="shared" si="276"/>
        <v>12657.8</v>
      </c>
      <c r="N308" s="178" t="str">
        <f t="shared" si="260"/>
        <v>VERIFICAR</v>
      </c>
      <c r="O308" s="182" t="str">
        <f t="shared" si="264"/>
        <v>COMP-31</v>
      </c>
      <c r="P308" s="181" t="b">
        <f t="shared" si="265"/>
        <v>1</v>
      </c>
      <c r="Q308" s="183" t="str">
        <f t="shared" si="266"/>
        <v>C</v>
      </c>
      <c r="R308" s="183"/>
      <c r="S308" s="184" t="str">
        <f t="shared" si="267"/>
        <v>Composições Próprias</v>
      </c>
      <c r="T308" s="178"/>
      <c r="U308" s="185">
        <f t="shared" si="268"/>
        <v>0</v>
      </c>
      <c r="V308" s="185">
        <f t="shared" si="269"/>
        <v>0</v>
      </c>
      <c r="W308" s="185">
        <f t="shared" si="270"/>
        <v>0</v>
      </c>
      <c r="X308" s="178"/>
      <c r="Y308" s="184" t="e">
        <f>IF(Q308="P",(VLOOKUP(O308,'SICRO-P'!$A$3:$G$118,6,FALSE)),VLOOKUP(O308,SICRO!$A$4:$E$6354,5,FALSE))</f>
        <v>#N/A</v>
      </c>
      <c r="Z308" s="184" t="e">
        <f>IF(Q308="I",(VLOOKUP(O308,'SINAPI-I'!$A$1:$E$4949,5,FALSE)),VLOOKUP(O308,SINAPI!$G$7:$K$7524,5,FALSE))</f>
        <v>#N/A</v>
      </c>
      <c r="AA308" s="185" t="e">
        <f>IF(Q308="I",IF(R308="MO",(ROUND(VLOOKUP(O308,'DER-ES-I'!$A$7:$F$1547,5,FALSE)*((1+$R$3)),2)),VLOOKUP(O308,'DER-ES-I'!$A$7:$F$1547,5,FALSE)),VLOOKUP(O308,'DER-ES'!$A$15:$H$1393,7,FALSE))</f>
        <v>#N/A</v>
      </c>
    </row>
    <row r="309" spans="1:27" ht="24.75" customHeight="1" x14ac:dyDescent="0.25">
      <c r="A309" s="71" t="s">
        <v>32310</v>
      </c>
      <c r="B309" s="75" t="s">
        <v>32504</v>
      </c>
      <c r="C309" s="75" t="s">
        <v>180</v>
      </c>
      <c r="D309" s="71" t="s">
        <v>38273</v>
      </c>
      <c r="E309" s="75" t="s">
        <v>138</v>
      </c>
      <c r="F309" s="70">
        <v>250</v>
      </c>
      <c r="G309" s="385">
        <f>'CPU S DES'!N415</f>
        <v>95.5</v>
      </c>
      <c r="H309" s="70">
        <f t="shared" si="287"/>
        <v>24.52</v>
      </c>
      <c r="I309" s="385">
        <f t="shared" si="290"/>
        <v>118.92</v>
      </c>
      <c r="J309" s="385">
        <f t="shared" si="291"/>
        <v>29730</v>
      </c>
      <c r="L309" s="367" t="s">
        <v>32190</v>
      </c>
      <c r="M309" s="331">
        <f t="shared" si="276"/>
        <v>23875</v>
      </c>
      <c r="N309" s="178" t="str">
        <f t="shared" si="260"/>
        <v>VERIFICAR</v>
      </c>
      <c r="O309" s="182" t="str">
        <f t="shared" si="264"/>
        <v>COMP-32</v>
      </c>
      <c r="P309" s="181" t="b">
        <f t="shared" si="265"/>
        <v>1</v>
      </c>
      <c r="Q309" s="183" t="str">
        <f t="shared" si="266"/>
        <v>C</v>
      </c>
      <c r="R309" s="183"/>
      <c r="S309" s="184" t="str">
        <f t="shared" si="267"/>
        <v>Composições Próprias</v>
      </c>
      <c r="T309" s="178"/>
      <c r="U309" s="185">
        <f t="shared" si="268"/>
        <v>0</v>
      </c>
      <c r="V309" s="185">
        <f t="shared" si="269"/>
        <v>0</v>
      </c>
      <c r="W309" s="185">
        <f t="shared" si="270"/>
        <v>0</v>
      </c>
      <c r="X309" s="178"/>
      <c r="Y309" s="184" t="e">
        <f>IF(Q309="P",(VLOOKUP(O309,'SICRO-P'!$A$3:$G$118,6,FALSE)),VLOOKUP(O309,SICRO!$A$4:$E$6354,5,FALSE))</f>
        <v>#N/A</v>
      </c>
      <c r="Z309" s="184" t="e">
        <f>IF(Q309="I",(VLOOKUP(O309,'SINAPI-I'!$A$1:$E$4949,5,FALSE)),VLOOKUP(O309,SINAPI!$G$7:$K$7524,5,FALSE))</f>
        <v>#N/A</v>
      </c>
      <c r="AA309" s="185" t="e">
        <f>IF(Q309="I",IF(R309="MO",(ROUND(VLOOKUP(O309,'DER-ES-I'!$A$7:$F$1547,5,FALSE)*((1+$R$3)),2)),VLOOKUP(O309,'DER-ES-I'!$A$7:$F$1547,5,FALSE)),VLOOKUP(O309,'DER-ES'!$A$15:$H$1393,7,FALSE))</f>
        <v>#N/A</v>
      </c>
    </row>
    <row r="310" spans="1:27" ht="16.5" x14ac:dyDescent="0.25">
      <c r="A310" s="71" t="s">
        <v>32311</v>
      </c>
      <c r="B310" s="75" t="s">
        <v>32505</v>
      </c>
      <c r="C310" s="75" t="s">
        <v>180</v>
      </c>
      <c r="D310" s="71" t="s">
        <v>522</v>
      </c>
      <c r="E310" s="75" t="s">
        <v>138</v>
      </c>
      <c r="F310" s="70">
        <v>12.85</v>
      </c>
      <c r="G310" s="385">
        <f>'CPU S DES'!N427</f>
        <v>362.31</v>
      </c>
      <c r="H310" s="70">
        <f t="shared" si="287"/>
        <v>24.52</v>
      </c>
      <c r="I310" s="385">
        <f t="shared" si="290"/>
        <v>451.15</v>
      </c>
      <c r="J310" s="385">
        <f t="shared" si="291"/>
        <v>5797.28</v>
      </c>
      <c r="L310" s="367" t="s">
        <v>32190</v>
      </c>
      <c r="M310" s="331">
        <f t="shared" si="276"/>
        <v>4655.68</v>
      </c>
      <c r="N310" s="178" t="str">
        <f t="shared" si="260"/>
        <v>VERIFICAR</v>
      </c>
      <c r="O310" s="182" t="str">
        <f t="shared" si="264"/>
        <v>COMP-33</v>
      </c>
      <c r="P310" s="181" t="b">
        <f t="shared" si="265"/>
        <v>1</v>
      </c>
      <c r="Q310" s="183" t="str">
        <f t="shared" si="266"/>
        <v>C</v>
      </c>
      <c r="R310" s="183"/>
      <c r="S310" s="184" t="str">
        <f t="shared" si="267"/>
        <v>Composições Próprias</v>
      </c>
      <c r="T310" s="178"/>
      <c r="U310" s="185">
        <f t="shared" si="268"/>
        <v>0</v>
      </c>
      <c r="V310" s="185">
        <f t="shared" si="269"/>
        <v>0</v>
      </c>
      <c r="W310" s="185">
        <f t="shared" si="270"/>
        <v>0</v>
      </c>
      <c r="X310" s="178"/>
      <c r="Y310" s="184" t="e">
        <f>IF(Q310="P",(VLOOKUP(O310,'SICRO-P'!$A$3:$G$118,6,FALSE)),VLOOKUP(O310,SICRO!$A$4:$E$6354,5,FALSE))</f>
        <v>#N/A</v>
      </c>
      <c r="Z310" s="184" t="e">
        <f>IF(Q310="I",(VLOOKUP(O310,'SINAPI-I'!$A$1:$E$4949,5,FALSE)),VLOOKUP(O310,SINAPI!$G$7:$K$7524,5,FALSE))</f>
        <v>#N/A</v>
      </c>
      <c r="AA310" s="185" t="e">
        <f>IF(Q310="I",IF(R310="MO",(ROUND(VLOOKUP(O310,'DER-ES-I'!$A$7:$F$1547,5,FALSE)*((1+$R$3)),2)),VLOOKUP(O310,'DER-ES-I'!$A$7:$F$1547,5,FALSE)),VLOOKUP(O310,'DER-ES'!$A$15:$H$1393,7,FALSE))</f>
        <v>#N/A</v>
      </c>
    </row>
    <row r="311" spans="1:27" ht="15.75" customHeight="1" x14ac:dyDescent="0.25">
      <c r="A311" s="88" t="s">
        <v>32312</v>
      </c>
      <c r="B311" s="556" t="s">
        <v>524</v>
      </c>
      <c r="C311" s="556"/>
      <c r="D311" s="556"/>
      <c r="E311" s="556"/>
      <c r="F311" s="556"/>
      <c r="G311" s="556"/>
      <c r="H311" s="556"/>
      <c r="I311" s="556"/>
      <c r="J311" s="441">
        <f>SUM(J312:J320)</f>
        <v>35785.620000000003</v>
      </c>
      <c r="L311" s="328"/>
      <c r="M311" s="331"/>
      <c r="N311" s="178" t="str">
        <f t="shared" si="260"/>
        <v/>
      </c>
      <c r="O311" s="182"/>
      <c r="P311" s="181"/>
      <c r="Q311" s="183"/>
      <c r="R311" s="183"/>
      <c r="S311" s="184"/>
      <c r="T311" s="178"/>
      <c r="U311" s="185"/>
      <c r="V311" s="185"/>
      <c r="W311" s="185"/>
      <c r="X311" s="178"/>
      <c r="Y311" s="184"/>
      <c r="Z311" s="184"/>
      <c r="AA311" s="185"/>
    </row>
    <row r="312" spans="1:27" ht="24.75" x14ac:dyDescent="0.25">
      <c r="A312" s="71" t="s">
        <v>32313</v>
      </c>
      <c r="B312" s="75" t="s">
        <v>32506</v>
      </c>
      <c r="C312" s="75" t="s">
        <v>180</v>
      </c>
      <c r="D312" s="71" t="s">
        <v>38277</v>
      </c>
      <c r="E312" s="75" t="s">
        <v>181</v>
      </c>
      <c r="F312" s="70">
        <v>7</v>
      </c>
      <c r="G312" s="385">
        <f>'CPU S DES'!N444</f>
        <v>1844.89</v>
      </c>
      <c r="H312" s="70">
        <f t="shared" ref="H312:H320" si="293">$J$2*100</f>
        <v>24.52</v>
      </c>
      <c r="I312" s="385">
        <f t="shared" ref="I312:I320" si="294">ROUND(G312*(1+H312/100),2)</f>
        <v>2297.2600000000002</v>
      </c>
      <c r="J312" s="385">
        <f t="shared" ref="J312:J320" si="295">ROUND(I312*F312,2)</f>
        <v>16080.82</v>
      </c>
      <c r="L312" s="367" t="s">
        <v>32190</v>
      </c>
      <c r="M312" s="331">
        <f t="shared" si="276"/>
        <v>12914.23</v>
      </c>
      <c r="N312" s="178" t="str">
        <f t="shared" si="260"/>
        <v>VERIFICAR</v>
      </c>
      <c r="O312" s="182" t="str">
        <f t="shared" si="264"/>
        <v>COMP-34</v>
      </c>
      <c r="P312" s="181" t="b">
        <f t="shared" si="265"/>
        <v>1</v>
      </c>
      <c r="Q312" s="183" t="str">
        <f t="shared" si="266"/>
        <v>C</v>
      </c>
      <c r="R312" s="183"/>
      <c r="S312" s="184" t="str">
        <f t="shared" si="267"/>
        <v>Composições Próprias</v>
      </c>
      <c r="T312" s="178"/>
      <c r="U312" s="185">
        <f t="shared" si="268"/>
        <v>0</v>
      </c>
      <c r="V312" s="185">
        <f t="shared" si="269"/>
        <v>0</v>
      </c>
      <c r="W312" s="185">
        <f t="shared" si="270"/>
        <v>0</v>
      </c>
      <c r="X312" s="178"/>
      <c r="Y312" s="184" t="e">
        <f>IF(Q312="P",(VLOOKUP(O312,'SICRO-P'!$A$3:$G$118,6,FALSE)),VLOOKUP(O312,SICRO!$A$4:$E$6354,5,FALSE))</f>
        <v>#N/A</v>
      </c>
      <c r="Z312" s="184" t="e">
        <f>IF(Q312="I",(VLOOKUP(O312,'SINAPI-I'!$A$1:$E$4949,5,FALSE)),VLOOKUP(O312,SINAPI!$G$7:$K$7524,5,FALSE))</f>
        <v>#N/A</v>
      </c>
      <c r="AA312" s="185" t="e">
        <f>IF(Q312="I",IF(R312="MO",(ROUND(VLOOKUP(O312,'DER-ES-I'!$A$7:$F$1547,5,FALSE)*((1+$R$3)),2)),VLOOKUP(O312,'DER-ES-I'!$A$7:$F$1547,5,FALSE)),VLOOKUP(O312,'DER-ES'!$A$15:$H$1393,7,FALSE))</f>
        <v>#N/A</v>
      </c>
    </row>
    <row r="313" spans="1:27" ht="16.5" x14ac:dyDescent="0.25">
      <c r="A313" s="71" t="s">
        <v>32314</v>
      </c>
      <c r="B313" s="75" t="s">
        <v>32507</v>
      </c>
      <c r="C313" s="75" t="s">
        <v>180</v>
      </c>
      <c r="D313" s="71" t="s">
        <v>525</v>
      </c>
      <c r="E313" s="75" t="s">
        <v>526</v>
      </c>
      <c r="F313" s="70">
        <v>6</v>
      </c>
      <c r="G313" s="385">
        <f>'CPU S DES'!N456</f>
        <v>354.79</v>
      </c>
      <c r="H313" s="70">
        <f t="shared" si="293"/>
        <v>24.52</v>
      </c>
      <c r="I313" s="385">
        <f t="shared" si="294"/>
        <v>441.78</v>
      </c>
      <c r="J313" s="385">
        <f t="shared" si="295"/>
        <v>2650.68</v>
      </c>
      <c r="L313" s="367" t="s">
        <v>32190</v>
      </c>
      <c r="M313" s="331">
        <f t="shared" si="276"/>
        <v>2128.7399999999998</v>
      </c>
      <c r="N313" s="178" t="str">
        <f t="shared" si="260"/>
        <v>VERIFICAR</v>
      </c>
      <c r="O313" s="182" t="str">
        <f t="shared" si="264"/>
        <v>COMP-35</v>
      </c>
      <c r="P313" s="181" t="b">
        <f t="shared" si="265"/>
        <v>1</v>
      </c>
      <c r="Q313" s="183" t="str">
        <f t="shared" si="266"/>
        <v>C</v>
      </c>
      <c r="R313" s="183"/>
      <c r="S313" s="184" t="str">
        <f t="shared" si="267"/>
        <v>Composições Próprias</v>
      </c>
      <c r="T313" s="178"/>
      <c r="U313" s="185">
        <f t="shared" si="268"/>
        <v>0</v>
      </c>
      <c r="V313" s="185">
        <f t="shared" si="269"/>
        <v>0</v>
      </c>
      <c r="W313" s="185">
        <f t="shared" si="270"/>
        <v>0</v>
      </c>
      <c r="X313" s="178"/>
      <c r="Y313" s="184" t="e">
        <f>IF(Q313="P",(VLOOKUP(O313,'SICRO-P'!$A$3:$G$118,6,FALSE)),VLOOKUP(O313,SICRO!$A$4:$E$6354,5,FALSE))</f>
        <v>#N/A</v>
      </c>
      <c r="Z313" s="184" t="e">
        <f>IF(Q313="I",(VLOOKUP(O313,'SINAPI-I'!$A$1:$E$4949,5,FALSE)),VLOOKUP(O313,SINAPI!$G$7:$K$7524,5,FALSE))</f>
        <v>#N/A</v>
      </c>
      <c r="AA313" s="185" t="e">
        <f>IF(Q313="I",IF(R313="MO",(ROUND(VLOOKUP(O313,'DER-ES-I'!$A$7:$F$1547,5,FALSE)*((1+$R$3)),2)),VLOOKUP(O313,'DER-ES-I'!$A$7:$F$1547,5,FALSE)),VLOOKUP(O313,'DER-ES'!$A$15:$H$1393,7,FALSE))</f>
        <v>#N/A</v>
      </c>
    </row>
    <row r="314" spans="1:27" ht="16.5" x14ac:dyDescent="0.25">
      <c r="A314" s="71" t="s">
        <v>32315</v>
      </c>
      <c r="B314" s="75" t="s">
        <v>32508</v>
      </c>
      <c r="C314" s="75" t="s">
        <v>180</v>
      </c>
      <c r="D314" s="71" t="s">
        <v>527</v>
      </c>
      <c r="E314" s="75" t="s">
        <v>315</v>
      </c>
      <c r="F314" s="70">
        <v>1</v>
      </c>
      <c r="G314" s="385">
        <f>'CPU S DES'!N469</f>
        <v>698.51</v>
      </c>
      <c r="H314" s="70">
        <f t="shared" si="293"/>
        <v>24.52</v>
      </c>
      <c r="I314" s="385">
        <f t="shared" si="294"/>
        <v>869.78</v>
      </c>
      <c r="J314" s="385">
        <f t="shared" si="295"/>
        <v>869.78</v>
      </c>
      <c r="L314" s="367" t="s">
        <v>32190</v>
      </c>
      <c r="M314" s="331">
        <f t="shared" si="276"/>
        <v>698.51</v>
      </c>
      <c r="N314" s="178" t="str">
        <f t="shared" si="260"/>
        <v>VERIFICAR</v>
      </c>
      <c r="O314" s="182" t="str">
        <f t="shared" si="264"/>
        <v>COMP-36</v>
      </c>
      <c r="P314" s="181" t="b">
        <f t="shared" si="265"/>
        <v>1</v>
      </c>
      <c r="Q314" s="183" t="str">
        <f t="shared" si="266"/>
        <v>C</v>
      </c>
      <c r="R314" s="183"/>
      <c r="S314" s="184" t="str">
        <f t="shared" si="267"/>
        <v>Composições Próprias</v>
      </c>
      <c r="T314" s="178"/>
      <c r="U314" s="185">
        <f t="shared" si="268"/>
        <v>0</v>
      </c>
      <c r="V314" s="185">
        <f t="shared" si="269"/>
        <v>0</v>
      </c>
      <c r="W314" s="185">
        <f t="shared" si="270"/>
        <v>0</v>
      </c>
      <c r="X314" s="178"/>
      <c r="Y314" s="184" t="e">
        <f>IF(Q314="P",(VLOOKUP(O314,'SICRO-P'!$A$3:$G$118,6,FALSE)),VLOOKUP(O314,SICRO!$A$4:$E$6354,5,FALSE))</f>
        <v>#N/A</v>
      </c>
      <c r="Z314" s="184" t="e">
        <f>IF(Q314="I",(VLOOKUP(O314,'SINAPI-I'!$A$1:$E$4949,5,FALSE)),VLOOKUP(O314,SINAPI!$G$7:$K$7524,5,FALSE))</f>
        <v>#N/A</v>
      </c>
      <c r="AA314" s="185" t="e">
        <f>IF(Q314="I",IF(R314="MO",(ROUND(VLOOKUP(O314,'DER-ES-I'!$A$7:$F$1547,5,FALSE)*((1+$R$3)),2)),VLOOKUP(O314,'DER-ES-I'!$A$7:$F$1547,5,FALSE)),VLOOKUP(O314,'DER-ES'!$A$15:$H$1393,7,FALSE))</f>
        <v>#N/A</v>
      </c>
    </row>
    <row r="315" spans="1:27" ht="24.75" x14ac:dyDescent="0.25">
      <c r="A315" s="71" t="s">
        <v>32316</v>
      </c>
      <c r="B315" s="75" t="s">
        <v>32509</v>
      </c>
      <c r="C315" s="75" t="s">
        <v>180</v>
      </c>
      <c r="D315" s="71" t="s">
        <v>528</v>
      </c>
      <c r="E315" s="75" t="s">
        <v>181</v>
      </c>
      <c r="F315" s="70">
        <v>8</v>
      </c>
      <c r="G315" s="385">
        <f>'CPU S DES'!N484</f>
        <v>1054.18</v>
      </c>
      <c r="H315" s="70">
        <f t="shared" si="293"/>
        <v>24.52</v>
      </c>
      <c r="I315" s="385">
        <f t="shared" si="294"/>
        <v>1312.66</v>
      </c>
      <c r="J315" s="385">
        <f t="shared" si="295"/>
        <v>10501.28</v>
      </c>
      <c r="L315" s="367" t="s">
        <v>32190</v>
      </c>
      <c r="M315" s="331">
        <f t="shared" si="276"/>
        <v>8433.44</v>
      </c>
      <c r="N315" s="178" t="str">
        <f t="shared" si="260"/>
        <v>VERIFICAR</v>
      </c>
      <c r="O315" s="182" t="str">
        <f t="shared" si="264"/>
        <v>COMP-37</v>
      </c>
      <c r="P315" s="181" t="b">
        <f t="shared" si="265"/>
        <v>1</v>
      </c>
      <c r="Q315" s="183" t="str">
        <f t="shared" si="266"/>
        <v>C</v>
      </c>
      <c r="R315" s="183"/>
      <c r="S315" s="184" t="str">
        <f t="shared" si="267"/>
        <v>Composições Próprias</v>
      </c>
      <c r="T315" s="178"/>
      <c r="U315" s="185">
        <f t="shared" si="268"/>
        <v>0</v>
      </c>
      <c r="V315" s="185">
        <f t="shared" si="269"/>
        <v>0</v>
      </c>
      <c r="W315" s="185">
        <f t="shared" si="270"/>
        <v>0</v>
      </c>
      <c r="X315" s="178"/>
      <c r="Y315" s="184" t="e">
        <f>IF(Q315="P",(VLOOKUP(O315,'SICRO-P'!$A$3:$G$118,6,FALSE)),VLOOKUP(O315,SICRO!$A$4:$E$6354,5,FALSE))</f>
        <v>#N/A</v>
      </c>
      <c r="Z315" s="184" t="e">
        <f>IF(Q315="I",(VLOOKUP(O315,'SINAPI-I'!$A$1:$E$4949,5,FALSE)),VLOOKUP(O315,SINAPI!$G$7:$K$7524,5,FALSE))</f>
        <v>#N/A</v>
      </c>
      <c r="AA315" s="185" t="e">
        <f>IF(Q315="I",IF(R315="MO",(ROUND(VLOOKUP(O315,'DER-ES-I'!$A$7:$F$1547,5,FALSE)*((1+$R$3)),2)),VLOOKUP(O315,'DER-ES-I'!$A$7:$F$1547,5,FALSE)),VLOOKUP(O315,'DER-ES'!$A$15:$H$1393,7,FALSE))</f>
        <v>#N/A</v>
      </c>
    </row>
    <row r="316" spans="1:27" ht="16.5" x14ac:dyDescent="0.25">
      <c r="A316" s="71" t="s">
        <v>32317</v>
      </c>
      <c r="B316" s="75" t="s">
        <v>32510</v>
      </c>
      <c r="C316" s="75" t="s">
        <v>180</v>
      </c>
      <c r="D316" s="71" t="s">
        <v>529</v>
      </c>
      <c r="E316" s="75" t="s">
        <v>181</v>
      </c>
      <c r="F316" s="70">
        <v>13</v>
      </c>
      <c r="G316" s="385">
        <f>'CPU S DES'!N496</f>
        <v>117.99</v>
      </c>
      <c r="H316" s="70">
        <f t="shared" si="293"/>
        <v>24.52</v>
      </c>
      <c r="I316" s="385">
        <f t="shared" si="294"/>
        <v>146.91999999999999</v>
      </c>
      <c r="J316" s="385">
        <f t="shared" si="295"/>
        <v>1909.96</v>
      </c>
      <c r="L316" s="367" t="s">
        <v>32190</v>
      </c>
      <c r="M316" s="331">
        <f t="shared" si="276"/>
        <v>1533.87</v>
      </c>
      <c r="N316" s="178" t="str">
        <f t="shared" si="260"/>
        <v>VERIFICAR</v>
      </c>
      <c r="O316" s="182" t="str">
        <f t="shared" si="264"/>
        <v>COMP-38</v>
      </c>
      <c r="P316" s="181" t="b">
        <f t="shared" si="265"/>
        <v>1</v>
      </c>
      <c r="Q316" s="183" t="str">
        <f t="shared" si="266"/>
        <v>C</v>
      </c>
      <c r="R316" s="183"/>
      <c r="S316" s="184" t="str">
        <f t="shared" si="267"/>
        <v>Composições Próprias</v>
      </c>
      <c r="T316" s="178"/>
      <c r="U316" s="185">
        <f t="shared" si="268"/>
        <v>0</v>
      </c>
      <c r="V316" s="185">
        <f t="shared" si="269"/>
        <v>0</v>
      </c>
      <c r="W316" s="185">
        <f t="shared" si="270"/>
        <v>0</v>
      </c>
      <c r="X316" s="178"/>
      <c r="Y316" s="184" t="e">
        <f>IF(Q316="P",(VLOOKUP(O316,'SICRO-P'!$A$3:$G$118,6,FALSE)),VLOOKUP(O316,SICRO!$A$4:$E$6354,5,FALSE))</f>
        <v>#N/A</v>
      </c>
      <c r="Z316" s="184" t="e">
        <f>IF(Q316="I",(VLOOKUP(O316,'SINAPI-I'!$A$1:$E$4949,5,FALSE)),VLOOKUP(O316,SINAPI!$G$7:$K$7524,5,FALSE))</f>
        <v>#N/A</v>
      </c>
      <c r="AA316" s="185" t="e">
        <f>IF(Q316="I",IF(R316="MO",(ROUND(VLOOKUP(O316,'DER-ES-I'!$A$7:$F$1547,5,FALSE)*((1+$R$3)),2)),VLOOKUP(O316,'DER-ES-I'!$A$7:$F$1547,5,FALSE)),VLOOKUP(O316,'DER-ES'!$A$15:$H$1393,7,FALSE))</f>
        <v>#N/A</v>
      </c>
    </row>
    <row r="317" spans="1:27" ht="16.5" x14ac:dyDescent="0.25">
      <c r="A317" s="71" t="s">
        <v>32318</v>
      </c>
      <c r="B317" s="75" t="s">
        <v>32511</v>
      </c>
      <c r="C317" s="75" t="s">
        <v>180</v>
      </c>
      <c r="D317" s="71" t="s">
        <v>530</v>
      </c>
      <c r="E317" s="75" t="s">
        <v>315</v>
      </c>
      <c r="F317" s="70">
        <v>13</v>
      </c>
      <c r="G317" s="385">
        <f>'CPU S DES'!N508</f>
        <v>94.59</v>
      </c>
      <c r="H317" s="70">
        <f t="shared" si="293"/>
        <v>24.52</v>
      </c>
      <c r="I317" s="385">
        <f t="shared" si="294"/>
        <v>117.78</v>
      </c>
      <c r="J317" s="385">
        <f t="shared" si="295"/>
        <v>1531.14</v>
      </c>
      <c r="L317" s="367" t="s">
        <v>32190</v>
      </c>
      <c r="M317" s="331">
        <f t="shared" si="276"/>
        <v>1229.67</v>
      </c>
      <c r="N317" s="178" t="str">
        <f t="shared" si="260"/>
        <v>VERIFICAR</v>
      </c>
      <c r="O317" s="182" t="str">
        <f t="shared" si="264"/>
        <v>COMP-39</v>
      </c>
      <c r="P317" s="181" t="b">
        <f t="shared" si="265"/>
        <v>1</v>
      </c>
      <c r="Q317" s="183" t="str">
        <f t="shared" si="266"/>
        <v>C</v>
      </c>
      <c r="R317" s="183"/>
      <c r="S317" s="184" t="str">
        <f t="shared" si="267"/>
        <v>Composições Próprias</v>
      </c>
      <c r="T317" s="178"/>
      <c r="U317" s="185">
        <f t="shared" si="268"/>
        <v>0</v>
      </c>
      <c r="V317" s="185">
        <f t="shared" si="269"/>
        <v>0</v>
      </c>
      <c r="W317" s="185">
        <f t="shared" si="270"/>
        <v>0</v>
      </c>
      <c r="X317" s="178"/>
      <c r="Y317" s="184" t="e">
        <f>IF(Q317="P",(VLOOKUP(O317,'SICRO-P'!$A$3:$G$118,6,FALSE)),VLOOKUP(O317,SICRO!$A$4:$E$6354,5,FALSE))</f>
        <v>#N/A</v>
      </c>
      <c r="Z317" s="184" t="e">
        <f>IF(Q317="I",(VLOOKUP(O317,'SINAPI-I'!$A$1:$E$4949,5,FALSE)),VLOOKUP(O317,SINAPI!$G$7:$K$7524,5,FALSE))</f>
        <v>#N/A</v>
      </c>
      <c r="AA317" s="185" t="e">
        <f>IF(Q317="I",IF(R317="MO",(ROUND(VLOOKUP(O317,'DER-ES-I'!$A$7:$F$1547,5,FALSE)*((1+$R$3)),2)),VLOOKUP(O317,'DER-ES-I'!$A$7:$F$1547,5,FALSE)),VLOOKUP(O317,'DER-ES'!$A$15:$H$1393,7,FALSE))</f>
        <v>#N/A</v>
      </c>
    </row>
    <row r="318" spans="1:27" ht="16.5" x14ac:dyDescent="0.25">
      <c r="A318" s="71" t="s">
        <v>32319</v>
      </c>
      <c r="B318" s="75" t="s">
        <v>32512</v>
      </c>
      <c r="C318" s="75" t="s">
        <v>180</v>
      </c>
      <c r="D318" s="71" t="s">
        <v>38278</v>
      </c>
      <c r="E318" s="75" t="s">
        <v>181</v>
      </c>
      <c r="F318" s="70">
        <v>5</v>
      </c>
      <c r="G318" s="385">
        <f>'CPU S DES'!N520</f>
        <v>293.22000000000003</v>
      </c>
      <c r="H318" s="70">
        <f t="shared" si="293"/>
        <v>24.52</v>
      </c>
      <c r="I318" s="385">
        <f t="shared" si="294"/>
        <v>365.12</v>
      </c>
      <c r="J318" s="385">
        <f t="shared" si="295"/>
        <v>1825.6</v>
      </c>
      <c r="L318" s="367" t="s">
        <v>32190</v>
      </c>
      <c r="M318" s="331">
        <f t="shared" si="276"/>
        <v>1466.1</v>
      </c>
      <c r="N318" s="178" t="str">
        <f t="shared" si="260"/>
        <v>VERIFICAR</v>
      </c>
      <c r="O318" s="182" t="str">
        <f t="shared" si="264"/>
        <v>COMP-40</v>
      </c>
      <c r="P318" s="181" t="b">
        <f t="shared" si="265"/>
        <v>1</v>
      </c>
      <c r="Q318" s="183" t="str">
        <f t="shared" si="266"/>
        <v>C</v>
      </c>
      <c r="R318" s="183"/>
      <c r="S318" s="184" t="str">
        <f t="shared" si="267"/>
        <v>Composições Próprias</v>
      </c>
      <c r="T318" s="178"/>
      <c r="U318" s="185">
        <f t="shared" si="268"/>
        <v>0</v>
      </c>
      <c r="V318" s="185">
        <f t="shared" si="269"/>
        <v>0</v>
      </c>
      <c r="W318" s="185">
        <f t="shared" si="270"/>
        <v>0</v>
      </c>
      <c r="X318" s="178"/>
      <c r="Y318" s="184" t="e">
        <f>IF(Q318="P",(VLOOKUP(O318,'SICRO-P'!$A$3:$G$118,6,FALSE)),VLOOKUP(O318,SICRO!$A$4:$E$6354,5,FALSE))</f>
        <v>#N/A</v>
      </c>
      <c r="Z318" s="184" t="e">
        <f>IF(Q318="I",(VLOOKUP(O318,'SINAPI-I'!$A$1:$E$4949,5,FALSE)),VLOOKUP(O318,SINAPI!$G$7:$K$7524,5,FALSE))</f>
        <v>#N/A</v>
      </c>
      <c r="AA318" s="185" t="e">
        <f>IF(Q318="I",IF(R318="MO",(ROUND(VLOOKUP(O318,'DER-ES-I'!$A$7:$F$1547,5,FALSE)*((1+$R$3)),2)),VLOOKUP(O318,'DER-ES-I'!$A$7:$F$1547,5,FALSE)),VLOOKUP(O318,'DER-ES'!$A$15:$H$1393,7,FALSE))</f>
        <v>#N/A</v>
      </c>
    </row>
    <row r="319" spans="1:27" ht="16.5" x14ac:dyDescent="0.25">
      <c r="A319" s="71" t="s">
        <v>32320</v>
      </c>
      <c r="B319" s="75">
        <v>92000</v>
      </c>
      <c r="C319" s="75" t="s">
        <v>91</v>
      </c>
      <c r="D319" s="71" t="s">
        <v>531</v>
      </c>
      <c r="E319" s="75" t="s">
        <v>181</v>
      </c>
      <c r="F319" s="70">
        <v>4</v>
      </c>
      <c r="G319" s="385">
        <f t="shared" ref="G319:G332" si="296">IF(S319="SINAPI",V319,IF(S319="DER-ES",W319,U319))</f>
        <v>35.81</v>
      </c>
      <c r="H319" s="70">
        <f t="shared" si="293"/>
        <v>24.52</v>
      </c>
      <c r="I319" s="385">
        <f t="shared" si="294"/>
        <v>44.59</v>
      </c>
      <c r="J319" s="385">
        <f t="shared" si="295"/>
        <v>178.36</v>
      </c>
      <c r="L319" s="328"/>
      <c r="M319" s="331">
        <f t="shared" si="276"/>
        <v>143.24</v>
      </c>
      <c r="N319" s="178" t="str">
        <f t="shared" si="260"/>
        <v/>
      </c>
      <c r="O319" s="182">
        <f t="shared" si="264"/>
        <v>92000</v>
      </c>
      <c r="P319" s="181" t="b">
        <f t="shared" si="265"/>
        <v>0</v>
      </c>
      <c r="Q319" s="183" t="str">
        <f t="shared" si="266"/>
        <v>9</v>
      </c>
      <c r="R319" s="183"/>
      <c r="S319" s="184" t="str">
        <f t="shared" si="267"/>
        <v>SINAPI</v>
      </c>
      <c r="T319" s="178"/>
      <c r="U319" s="185">
        <f t="shared" si="268"/>
        <v>0</v>
      </c>
      <c r="V319" s="185">
        <f t="shared" si="269"/>
        <v>35.81</v>
      </c>
      <c r="W319" s="185">
        <f t="shared" si="270"/>
        <v>0</v>
      </c>
      <c r="X319" s="178"/>
      <c r="Y319" s="184" t="e">
        <f>IF(Q319="P",(VLOOKUP(O319,'SICRO-P'!$A$3:$G$118,6,FALSE)),VLOOKUP(O319,SICRO!$A$4:$E$6354,5,FALSE))</f>
        <v>#N/A</v>
      </c>
      <c r="Z319" s="184">
        <f>IF(Q319="I",(VLOOKUP(O319,'SINAPI-I'!$A$1:$E$4949,5,FALSE)),VLOOKUP(O319,SINAPI!$G$7:$K$7524,5,FALSE))</f>
        <v>35.81</v>
      </c>
      <c r="AA319" s="185" t="e">
        <f>IF(Q319="I",IF(R319="MO",(ROUND(VLOOKUP(O319,'DER-ES-I'!$A$7:$F$1547,5,FALSE)*((1+$R$3)),2)),VLOOKUP(O319,'DER-ES-I'!$A$7:$F$1547,5,FALSE)),VLOOKUP(O319,'DER-ES'!$A$15:$H$1393,7,FALSE))</f>
        <v>#N/A</v>
      </c>
    </row>
    <row r="320" spans="1:27" ht="16.5" x14ac:dyDescent="0.25">
      <c r="A320" s="71" t="s">
        <v>32321</v>
      </c>
      <c r="B320" s="75">
        <v>92007</v>
      </c>
      <c r="C320" s="75" t="s">
        <v>91</v>
      </c>
      <c r="D320" s="71" t="s">
        <v>532</v>
      </c>
      <c r="E320" s="75" t="s">
        <v>181</v>
      </c>
      <c r="F320" s="70">
        <v>4</v>
      </c>
      <c r="G320" s="385">
        <f t="shared" si="296"/>
        <v>47.78</v>
      </c>
      <c r="H320" s="70">
        <f t="shared" si="293"/>
        <v>24.52</v>
      </c>
      <c r="I320" s="385">
        <f t="shared" si="294"/>
        <v>59.5</v>
      </c>
      <c r="J320" s="385">
        <f t="shared" si="295"/>
        <v>238</v>
      </c>
      <c r="L320" s="328"/>
      <c r="M320" s="331">
        <f t="shared" si="276"/>
        <v>191.12</v>
      </c>
      <c r="N320" s="178" t="str">
        <f t="shared" si="260"/>
        <v/>
      </c>
      <c r="O320" s="182">
        <f t="shared" si="264"/>
        <v>92007</v>
      </c>
      <c r="P320" s="181" t="b">
        <f t="shared" si="265"/>
        <v>0</v>
      </c>
      <c r="Q320" s="183" t="str">
        <f t="shared" si="266"/>
        <v>9</v>
      </c>
      <c r="R320" s="183"/>
      <c r="S320" s="184" t="str">
        <f t="shared" si="267"/>
        <v>SINAPI</v>
      </c>
      <c r="T320" s="178"/>
      <c r="U320" s="185">
        <f t="shared" si="268"/>
        <v>0</v>
      </c>
      <c r="V320" s="185">
        <f t="shared" si="269"/>
        <v>47.78</v>
      </c>
      <c r="W320" s="185">
        <f t="shared" si="270"/>
        <v>0</v>
      </c>
      <c r="X320" s="178"/>
      <c r="Y320" s="184" t="e">
        <f>IF(Q320="P",(VLOOKUP(O320,'SICRO-P'!$A$3:$G$118,6,FALSE)),VLOOKUP(O320,SICRO!$A$4:$E$6354,5,FALSE))</f>
        <v>#N/A</v>
      </c>
      <c r="Z320" s="184">
        <f>IF(Q320="I",(VLOOKUP(O320,'SINAPI-I'!$A$1:$E$4949,5,FALSE)),VLOOKUP(O320,SINAPI!$G$7:$K$7524,5,FALSE))</f>
        <v>47.78</v>
      </c>
      <c r="AA320" s="185" t="e">
        <f>IF(Q320="I",IF(R320="MO",(ROUND(VLOOKUP(O320,'DER-ES-I'!$A$7:$F$1547,5,FALSE)*((1+$R$3)),2)),VLOOKUP(O320,'DER-ES-I'!$A$7:$F$1547,5,FALSE)),VLOOKUP(O320,'DER-ES'!$A$15:$H$1393,7,FALSE))</f>
        <v>#N/A</v>
      </c>
    </row>
    <row r="321" spans="1:27" ht="15.75" customHeight="1" x14ac:dyDescent="0.25">
      <c r="A321" s="88" t="s">
        <v>32322</v>
      </c>
      <c r="B321" s="556" t="s">
        <v>487</v>
      </c>
      <c r="C321" s="556"/>
      <c r="D321" s="556"/>
      <c r="E321" s="556"/>
      <c r="F321" s="556"/>
      <c r="G321" s="556"/>
      <c r="H321" s="556"/>
      <c r="I321" s="556"/>
      <c r="J321" s="441">
        <f>SUM(J322:J328)</f>
        <v>12107.61</v>
      </c>
      <c r="L321" s="328"/>
      <c r="M321" s="331"/>
      <c r="N321" s="178" t="str">
        <f t="shared" ref="N321:N380" si="297">IF(G321=(U321+V321+W321),"","VERIFICAR")</f>
        <v/>
      </c>
      <c r="O321" s="182"/>
      <c r="P321" s="181"/>
      <c r="Q321" s="183"/>
      <c r="R321" s="183"/>
      <c r="S321" s="184"/>
      <c r="T321" s="178"/>
      <c r="U321" s="185"/>
      <c r="V321" s="185"/>
      <c r="W321" s="185"/>
      <c r="X321" s="178"/>
      <c r="Y321" s="184"/>
      <c r="Z321" s="184"/>
      <c r="AA321" s="185"/>
    </row>
    <row r="322" spans="1:27" x14ac:dyDescent="0.25">
      <c r="A322" s="71" t="s">
        <v>32323</v>
      </c>
      <c r="B322" s="75">
        <v>150634</v>
      </c>
      <c r="C322" s="75" t="s">
        <v>92</v>
      </c>
      <c r="D322" s="71" t="s">
        <v>534</v>
      </c>
      <c r="E322" s="75" t="s">
        <v>145</v>
      </c>
      <c r="F322" s="70">
        <v>14</v>
      </c>
      <c r="G322" s="385">
        <f t="shared" si="296"/>
        <v>147.11000000000001</v>
      </c>
      <c r="H322" s="70">
        <f t="shared" ref="H322:H328" si="298">$J$2*100</f>
        <v>24.52</v>
      </c>
      <c r="I322" s="385">
        <f t="shared" ref="I322:I328" si="299">ROUND(G322*(1+H322/100),2)</f>
        <v>183.18</v>
      </c>
      <c r="J322" s="385">
        <f t="shared" ref="J322:J328" si="300">ROUND(I322*F322,2)</f>
        <v>2564.52</v>
      </c>
      <c r="L322" s="328"/>
      <c r="M322" s="331">
        <f t="shared" si="276"/>
        <v>2059.54</v>
      </c>
      <c r="N322" s="178" t="str">
        <f t="shared" si="297"/>
        <v/>
      </c>
      <c r="O322" s="182">
        <f t="shared" ref="O322:O383" si="301">IF(AND(P322=TRUE,Q322="I"),VALUE(RIGHT(B322,LEN(B322)-1)),B322)</f>
        <v>150634</v>
      </c>
      <c r="P322" s="181" t="b">
        <f t="shared" ref="P322:P383" si="302">ISTEXT(B322)</f>
        <v>0</v>
      </c>
      <c r="Q322" s="183" t="str">
        <f t="shared" ref="Q322:Q383" si="303">LEFT(B322,1)</f>
        <v>1</v>
      </c>
      <c r="R322" s="183"/>
      <c r="S322" s="184" t="str">
        <f t="shared" ref="S322:S383" si="304">C322</f>
        <v>DER-ES</v>
      </c>
      <c r="T322" s="178"/>
      <c r="U322" s="185">
        <f t="shared" ref="U322:U383" si="305">IFERROR(Y322,0)</f>
        <v>0</v>
      </c>
      <c r="V322" s="185">
        <f t="shared" ref="V322:V383" si="306">IFERROR(Z322,0)</f>
        <v>0</v>
      </c>
      <c r="W322" s="185">
        <f t="shared" ref="W322:W383" si="307">IFERROR(AA322,0)</f>
        <v>147.11000000000001</v>
      </c>
      <c r="X322" s="178"/>
      <c r="Y322" s="184" t="e">
        <f>IF(Q322="P",(VLOOKUP(O322,'SICRO-P'!$A$3:$G$118,6,FALSE)),VLOOKUP(O322,SICRO!$A$4:$E$6354,5,FALSE))</f>
        <v>#N/A</v>
      </c>
      <c r="Z322" s="184" t="e">
        <f>IF(Q322="I",(VLOOKUP(O322,'SINAPI-I'!$A$1:$E$4949,5,FALSE)),VLOOKUP(O322,SINAPI!$G$7:$K$7524,5,FALSE))</f>
        <v>#N/A</v>
      </c>
      <c r="AA322" s="185">
        <f>IF(Q322="I",IF(R322="MO",(ROUND(VLOOKUP(O322,'DER-ES-I'!$A$7:$F$1547,5,FALSE)*((1+$R$3)),2)),VLOOKUP(O322,'DER-ES-I'!$A$7:$F$1547,5,FALSE)),VLOOKUP(O322,'DER-ES'!$A$15:$H$1393,7,FALSE))</f>
        <v>147.11000000000001</v>
      </c>
    </row>
    <row r="323" spans="1:27" ht="24.75" x14ac:dyDescent="0.25">
      <c r="A323" s="71" t="s">
        <v>32324</v>
      </c>
      <c r="B323" s="75">
        <v>150614</v>
      </c>
      <c r="C323" s="75" t="s">
        <v>92</v>
      </c>
      <c r="D323" s="71" t="s">
        <v>488</v>
      </c>
      <c r="E323" s="75" t="s">
        <v>145</v>
      </c>
      <c r="F323" s="70">
        <v>13</v>
      </c>
      <c r="G323" s="385">
        <f t="shared" si="296"/>
        <v>146.07</v>
      </c>
      <c r="H323" s="70">
        <f t="shared" si="298"/>
        <v>24.52</v>
      </c>
      <c r="I323" s="385">
        <f t="shared" si="299"/>
        <v>181.89</v>
      </c>
      <c r="J323" s="385">
        <f t="shared" si="300"/>
        <v>2364.5700000000002</v>
      </c>
      <c r="L323" s="328"/>
      <c r="M323" s="331">
        <f t="shared" si="276"/>
        <v>1898.91</v>
      </c>
      <c r="N323" s="178" t="str">
        <f t="shared" si="297"/>
        <v/>
      </c>
      <c r="O323" s="182">
        <f t="shared" si="301"/>
        <v>150614</v>
      </c>
      <c r="P323" s="181" t="b">
        <f t="shared" si="302"/>
        <v>0</v>
      </c>
      <c r="Q323" s="183" t="str">
        <f t="shared" si="303"/>
        <v>1</v>
      </c>
      <c r="R323" s="183"/>
      <c r="S323" s="184" t="str">
        <f t="shared" si="304"/>
        <v>DER-ES</v>
      </c>
      <c r="T323" s="178"/>
      <c r="U323" s="185">
        <f t="shared" si="305"/>
        <v>0</v>
      </c>
      <c r="V323" s="185">
        <f t="shared" si="306"/>
        <v>0</v>
      </c>
      <c r="W323" s="185">
        <f t="shared" si="307"/>
        <v>146.07</v>
      </c>
      <c r="X323" s="178"/>
      <c r="Y323" s="184" t="e">
        <f>IF(Q323="P",(VLOOKUP(O323,'SICRO-P'!$A$3:$G$118,6,FALSE)),VLOOKUP(O323,SICRO!$A$4:$E$6354,5,FALSE))</f>
        <v>#N/A</v>
      </c>
      <c r="Z323" s="184" t="e">
        <f>IF(Q323="I",(VLOOKUP(O323,'SINAPI-I'!$A$1:$E$4949,5,FALSE)),VLOOKUP(O323,SINAPI!$G$7:$K$7524,5,FALSE))</f>
        <v>#N/A</v>
      </c>
      <c r="AA323" s="185">
        <f>IF(Q323="I",IF(R323="MO",(ROUND(VLOOKUP(O323,'DER-ES-I'!$A$7:$F$1547,5,FALSE)*((1+$R$3)),2)),VLOOKUP(O323,'DER-ES-I'!$A$7:$F$1547,5,FALSE)),VLOOKUP(O323,'DER-ES'!$A$15:$H$1393,7,FALSE))</f>
        <v>146.07</v>
      </c>
    </row>
    <row r="324" spans="1:27" ht="24.75" x14ac:dyDescent="0.25">
      <c r="A324" s="71" t="s">
        <v>32325</v>
      </c>
      <c r="B324" s="75">
        <v>151002</v>
      </c>
      <c r="C324" s="75" t="s">
        <v>92</v>
      </c>
      <c r="D324" s="71" t="str">
        <f>IF(C324="SINAPI",VLOOKUP(B324,SINAPI!$G$7:$K$7524,2,FALSE),IF(C324="DER-ES",VLOOKUP(B324,'DER-ES'!$A$15:$H$1393,4,FALSE),VLOOKUP(B324,SICRO!$A$4:$E$6354,3,FALSE)))</f>
        <v>Caixa de passagem de alvenaria de blocos cerâmicos 10 furos 10x20x20cm dimensões de 50x50x50cm, com revestimento interno em chapisco e reboco, tampa de concreto esp.5cm e lastro de brita 5 cm</v>
      </c>
      <c r="E324" s="75" t="str">
        <f>IF(C324="SINAPI",VLOOKUP(B324,SINAPI!$G$7:$K$7524,3,FALSE),IF(C324="DER-ES",VLOOKUP(B324,'DER-ES'!$A$15:$H$1393,5,FALSE),VLOOKUP(B324,SICRO!$A$4:$E$6354,4,FALSE)))</f>
        <v>und</v>
      </c>
      <c r="F324" s="70">
        <v>2</v>
      </c>
      <c r="G324" s="385">
        <f t="shared" si="296"/>
        <v>302.16000000000003</v>
      </c>
      <c r="H324" s="70">
        <f t="shared" si="298"/>
        <v>24.52</v>
      </c>
      <c r="I324" s="385">
        <f t="shared" si="299"/>
        <v>376.25</v>
      </c>
      <c r="J324" s="385">
        <f t="shared" si="300"/>
        <v>752.5</v>
      </c>
      <c r="L324" s="328"/>
      <c r="M324" s="331">
        <f t="shared" si="276"/>
        <v>604.32000000000005</v>
      </c>
      <c r="N324" s="178" t="str">
        <f t="shared" si="297"/>
        <v/>
      </c>
      <c r="O324" s="182">
        <f t="shared" si="301"/>
        <v>151002</v>
      </c>
      <c r="P324" s="181" t="b">
        <f t="shared" si="302"/>
        <v>0</v>
      </c>
      <c r="Q324" s="183" t="str">
        <f t="shared" si="303"/>
        <v>1</v>
      </c>
      <c r="R324" s="183"/>
      <c r="S324" s="184" t="str">
        <f t="shared" si="304"/>
        <v>DER-ES</v>
      </c>
      <c r="T324" s="178"/>
      <c r="U324" s="185">
        <f t="shared" si="305"/>
        <v>0</v>
      </c>
      <c r="V324" s="185">
        <f t="shared" si="306"/>
        <v>0</v>
      </c>
      <c r="W324" s="185">
        <f t="shared" si="307"/>
        <v>302.16000000000003</v>
      </c>
      <c r="X324" s="178"/>
      <c r="Y324" s="184" t="e">
        <f>IF(Q324="P",(VLOOKUP(O324,'SICRO-P'!$A$3:$G$118,6,FALSE)),VLOOKUP(O324,SICRO!$A$4:$E$6354,5,FALSE))</f>
        <v>#N/A</v>
      </c>
      <c r="Z324" s="184" t="e">
        <f>IF(Q324="I",(VLOOKUP(O324,'SINAPI-I'!$A$1:$E$4949,5,FALSE)),VLOOKUP(O324,SINAPI!$G$7:$K$7524,5,FALSE))</f>
        <v>#N/A</v>
      </c>
      <c r="AA324" s="185">
        <f>IF(Q324="I",IF(R324="MO",(ROUND(VLOOKUP(O324,'DER-ES-I'!$A$7:$F$1547,5,FALSE)*((1+$R$3)),2)),VLOOKUP(O324,'DER-ES-I'!$A$7:$F$1547,5,FALSE)),VLOOKUP(O324,'DER-ES'!$A$15:$H$1393,7,FALSE))</f>
        <v>302.16000000000003</v>
      </c>
    </row>
    <row r="325" spans="1:27" ht="24.75" x14ac:dyDescent="0.25">
      <c r="A325" s="71" t="s">
        <v>32326</v>
      </c>
      <c r="B325" s="75">
        <v>151016</v>
      </c>
      <c r="C325" s="75" t="s">
        <v>92</v>
      </c>
      <c r="D325" s="71" t="s">
        <v>399</v>
      </c>
      <c r="E325" s="75" t="s">
        <v>145</v>
      </c>
      <c r="F325" s="70">
        <v>7</v>
      </c>
      <c r="G325" s="385">
        <f t="shared" si="296"/>
        <v>690.24</v>
      </c>
      <c r="H325" s="70">
        <f t="shared" si="298"/>
        <v>24.52</v>
      </c>
      <c r="I325" s="385">
        <f t="shared" si="299"/>
        <v>859.49</v>
      </c>
      <c r="J325" s="385">
        <f t="shared" si="300"/>
        <v>6016.43</v>
      </c>
      <c r="L325" s="328"/>
      <c r="M325" s="331">
        <f t="shared" si="276"/>
        <v>4831.68</v>
      </c>
      <c r="N325" s="178" t="str">
        <f t="shared" si="297"/>
        <v/>
      </c>
      <c r="O325" s="182">
        <f t="shared" si="301"/>
        <v>151016</v>
      </c>
      <c r="P325" s="181" t="b">
        <f t="shared" si="302"/>
        <v>0</v>
      </c>
      <c r="Q325" s="183" t="str">
        <f t="shared" si="303"/>
        <v>1</v>
      </c>
      <c r="R325" s="183"/>
      <c r="S325" s="184" t="str">
        <f t="shared" si="304"/>
        <v>DER-ES</v>
      </c>
      <c r="T325" s="178"/>
      <c r="U325" s="185">
        <f t="shared" si="305"/>
        <v>0</v>
      </c>
      <c r="V325" s="185">
        <f t="shared" si="306"/>
        <v>0</v>
      </c>
      <c r="W325" s="185">
        <f t="shared" si="307"/>
        <v>690.24</v>
      </c>
      <c r="X325" s="178"/>
      <c r="Y325" s="184" t="e">
        <f>IF(Q325="P",(VLOOKUP(O325,'SICRO-P'!$A$3:$G$118,6,FALSE)),VLOOKUP(O325,SICRO!$A$4:$E$6354,5,FALSE))</f>
        <v>#N/A</v>
      </c>
      <c r="Z325" s="184" t="e">
        <f>IF(Q325="I",(VLOOKUP(O325,'SINAPI-I'!$A$1:$E$4949,5,FALSE)),VLOOKUP(O325,SINAPI!$G$7:$K$7524,5,FALSE))</f>
        <v>#N/A</v>
      </c>
      <c r="AA325" s="185">
        <f>IF(Q325="I",IF(R325="MO",(ROUND(VLOOKUP(O325,'DER-ES-I'!$A$7:$F$1547,5,FALSE)*((1+$R$3)),2)),VLOOKUP(O325,'DER-ES-I'!$A$7:$F$1547,5,FALSE)),VLOOKUP(O325,'DER-ES'!$A$15:$H$1393,7,FALSE))</f>
        <v>690.24</v>
      </c>
    </row>
    <row r="326" spans="1:27" x14ac:dyDescent="0.25">
      <c r="A326" s="71" t="s">
        <v>32327</v>
      </c>
      <c r="B326" s="75">
        <v>150628</v>
      </c>
      <c r="C326" s="75" t="s">
        <v>92</v>
      </c>
      <c r="D326" s="71" t="str">
        <f>IF(C326="SINAPI",VLOOKUP(B326,SINAPI!$G$7:$K$7524,2,FALSE),IF(C326="DER-ES",VLOOKUP(B326,'DER-ES'!$A$15:$H$1393,4,FALSE),VLOOKUP(B326,SICRO!$A$4:$E$6354,3,FALSE)))</f>
        <v>Caixa de embutir marca de referência Tigreflex, 4x2"</v>
      </c>
      <c r="E326" s="75" t="str">
        <f>IF(C326="SINAPI",VLOOKUP(B326,SINAPI!$G$7:$K$7524,3,FALSE),IF(C326="DER-ES",VLOOKUP(B326,'DER-ES'!$A$15:$H$1393,5,FALSE),VLOOKUP(B326,SICRO!$A$4:$E$6354,4,FALSE)))</f>
        <v>und</v>
      </c>
      <c r="F326" s="70">
        <v>26</v>
      </c>
      <c r="G326" s="385">
        <f t="shared" si="296"/>
        <v>9.07</v>
      </c>
      <c r="H326" s="70">
        <f t="shared" si="298"/>
        <v>24.52</v>
      </c>
      <c r="I326" s="385">
        <f t="shared" si="299"/>
        <v>11.29</v>
      </c>
      <c r="J326" s="385">
        <f t="shared" si="300"/>
        <v>293.54000000000002</v>
      </c>
      <c r="L326" s="328"/>
      <c r="M326" s="331">
        <f t="shared" si="276"/>
        <v>235.82</v>
      </c>
      <c r="N326" s="178" t="str">
        <f t="shared" si="297"/>
        <v/>
      </c>
      <c r="O326" s="182">
        <f t="shared" si="301"/>
        <v>150628</v>
      </c>
      <c r="P326" s="181" t="b">
        <f t="shared" si="302"/>
        <v>0</v>
      </c>
      <c r="Q326" s="183" t="str">
        <f t="shared" si="303"/>
        <v>1</v>
      </c>
      <c r="R326" s="183"/>
      <c r="S326" s="184" t="str">
        <f t="shared" si="304"/>
        <v>DER-ES</v>
      </c>
      <c r="T326" s="178"/>
      <c r="U326" s="185">
        <f t="shared" si="305"/>
        <v>0</v>
      </c>
      <c r="V326" s="185">
        <f t="shared" si="306"/>
        <v>0</v>
      </c>
      <c r="W326" s="185">
        <f t="shared" si="307"/>
        <v>9.07</v>
      </c>
      <c r="X326" s="178"/>
      <c r="Y326" s="184" t="e">
        <f>IF(Q326="P",(VLOOKUP(O326,'SICRO-P'!$A$3:$G$118,6,FALSE)),VLOOKUP(O326,SICRO!$A$4:$E$6354,5,FALSE))</f>
        <v>#N/A</v>
      </c>
      <c r="Z326" s="184" t="e">
        <f>IF(Q326="I",(VLOOKUP(O326,'SINAPI-I'!$A$1:$E$4949,5,FALSE)),VLOOKUP(O326,SINAPI!$G$7:$K$7524,5,FALSE))</f>
        <v>#N/A</v>
      </c>
      <c r="AA326" s="185">
        <f>IF(Q326="I",IF(R326="MO",(ROUND(VLOOKUP(O326,'DER-ES-I'!$A$7:$F$1547,5,FALSE)*((1+$R$3)),2)),VLOOKUP(O326,'DER-ES-I'!$A$7:$F$1547,5,FALSE)),VLOOKUP(O326,'DER-ES'!$A$15:$H$1393,7,FALSE))</f>
        <v>9.07</v>
      </c>
    </row>
    <row r="327" spans="1:27" x14ac:dyDescent="0.25">
      <c r="A327" s="71" t="s">
        <v>32328</v>
      </c>
      <c r="B327" s="75">
        <v>180217</v>
      </c>
      <c r="C327" s="75" t="s">
        <v>92</v>
      </c>
      <c r="D327" s="71" t="str">
        <f>IF(C327="SINAPI",VLOOKUP(B327,SINAPI!$G$7:$K$7524,2,FALSE),IF(C327="DER-ES",VLOOKUP(B327,'DER-ES'!$A$15:$H$1393,4,FALSE),VLOOKUP(B327,SICRO!$A$4:$E$6354,3,FALSE)))</f>
        <v>Espelho para caixa estampada 4 x 2"</v>
      </c>
      <c r="E327" s="75" t="str">
        <f>IF(C327="SINAPI",VLOOKUP(B327,SINAPI!$G$7:$K$7524,3,FALSE),IF(C327="DER-ES",VLOOKUP(B327,'DER-ES'!$A$15:$H$1393,5,FALSE),VLOOKUP(B327,SICRO!$A$4:$E$6354,4,FALSE)))</f>
        <v>und</v>
      </c>
      <c r="F327" s="70">
        <v>1</v>
      </c>
      <c r="G327" s="385">
        <f t="shared" si="296"/>
        <v>9.64</v>
      </c>
      <c r="H327" s="70">
        <f t="shared" si="298"/>
        <v>24.52</v>
      </c>
      <c r="I327" s="385">
        <f t="shared" si="299"/>
        <v>12</v>
      </c>
      <c r="J327" s="385">
        <f t="shared" si="300"/>
        <v>12</v>
      </c>
      <c r="L327" s="328"/>
      <c r="M327" s="331">
        <f t="shared" si="276"/>
        <v>9.64</v>
      </c>
      <c r="N327" s="178" t="str">
        <f t="shared" si="297"/>
        <v/>
      </c>
      <c r="O327" s="182">
        <f t="shared" si="301"/>
        <v>180217</v>
      </c>
      <c r="P327" s="181" t="b">
        <f t="shared" si="302"/>
        <v>0</v>
      </c>
      <c r="Q327" s="183" t="str">
        <f t="shared" si="303"/>
        <v>1</v>
      </c>
      <c r="R327" s="183"/>
      <c r="S327" s="184" t="str">
        <f t="shared" si="304"/>
        <v>DER-ES</v>
      </c>
      <c r="T327" s="178"/>
      <c r="U327" s="185">
        <f t="shared" si="305"/>
        <v>0</v>
      </c>
      <c r="V327" s="185">
        <f t="shared" si="306"/>
        <v>0</v>
      </c>
      <c r="W327" s="185">
        <f t="shared" si="307"/>
        <v>9.64</v>
      </c>
      <c r="X327" s="178"/>
      <c r="Y327" s="184" t="e">
        <f>IF(Q327="P",(VLOOKUP(O327,'SICRO-P'!$A$3:$G$118,6,FALSE)),VLOOKUP(O327,SICRO!$A$4:$E$6354,5,FALSE))</f>
        <v>#N/A</v>
      </c>
      <c r="Z327" s="184" t="e">
        <f>IF(Q327="I",(VLOOKUP(O327,'SINAPI-I'!$A$1:$E$4949,5,FALSE)),VLOOKUP(O327,SINAPI!$G$7:$K$7524,5,FALSE))</f>
        <v>#N/A</v>
      </c>
      <c r="AA327" s="185">
        <f>IF(Q327="I",IF(R327="MO",(ROUND(VLOOKUP(O327,'DER-ES-I'!$A$7:$F$1547,5,FALSE)*((1+$R$3)),2)),VLOOKUP(O327,'DER-ES-I'!$A$7:$F$1547,5,FALSE)),VLOOKUP(O327,'DER-ES'!$A$15:$H$1393,7,FALSE))</f>
        <v>9.64</v>
      </c>
    </row>
    <row r="328" spans="1:27" ht="16.5" x14ac:dyDescent="0.25">
      <c r="A328" s="71" t="s">
        <v>32329</v>
      </c>
      <c r="B328" s="75">
        <v>92865</v>
      </c>
      <c r="C328" s="75" t="s">
        <v>91</v>
      </c>
      <c r="D328" s="71" t="s">
        <v>538</v>
      </c>
      <c r="E328" s="75" t="s">
        <v>181</v>
      </c>
      <c r="F328" s="70">
        <v>5</v>
      </c>
      <c r="G328" s="385">
        <f t="shared" si="296"/>
        <v>16.71</v>
      </c>
      <c r="H328" s="70">
        <f t="shared" si="298"/>
        <v>24.52</v>
      </c>
      <c r="I328" s="385">
        <f t="shared" si="299"/>
        <v>20.81</v>
      </c>
      <c r="J328" s="385">
        <f t="shared" si="300"/>
        <v>104.05</v>
      </c>
      <c r="L328" s="328"/>
      <c r="M328" s="331">
        <f t="shared" si="276"/>
        <v>83.55</v>
      </c>
      <c r="N328" s="178" t="str">
        <f t="shared" si="297"/>
        <v/>
      </c>
      <c r="O328" s="182">
        <f t="shared" si="301"/>
        <v>92865</v>
      </c>
      <c r="P328" s="181" t="b">
        <f t="shared" si="302"/>
        <v>0</v>
      </c>
      <c r="Q328" s="183" t="str">
        <f t="shared" si="303"/>
        <v>9</v>
      </c>
      <c r="R328" s="183"/>
      <c r="S328" s="184" t="str">
        <f t="shared" si="304"/>
        <v>SINAPI</v>
      </c>
      <c r="T328" s="178"/>
      <c r="U328" s="185">
        <f t="shared" si="305"/>
        <v>0</v>
      </c>
      <c r="V328" s="185">
        <f t="shared" si="306"/>
        <v>16.71</v>
      </c>
      <c r="W328" s="185">
        <f t="shared" si="307"/>
        <v>0</v>
      </c>
      <c r="X328" s="178"/>
      <c r="Y328" s="184" t="e">
        <f>IF(Q328="P",(VLOOKUP(O328,'SICRO-P'!$A$3:$G$118,6,FALSE)),VLOOKUP(O328,SICRO!$A$4:$E$6354,5,FALSE))</f>
        <v>#N/A</v>
      </c>
      <c r="Z328" s="184">
        <f>IF(Q328="I",(VLOOKUP(O328,'SINAPI-I'!$A$1:$E$4949,5,FALSE)),VLOOKUP(O328,SINAPI!$G$7:$K$7524,5,FALSE))</f>
        <v>16.71</v>
      </c>
      <c r="AA328" s="185" t="e">
        <f>IF(Q328="I",IF(R328="MO",(ROUND(VLOOKUP(O328,'DER-ES-I'!$A$7:$F$1547,5,FALSE)*((1+$R$3)),2)),VLOOKUP(O328,'DER-ES-I'!$A$7:$F$1547,5,FALSE)),VLOOKUP(O328,'DER-ES'!$A$15:$H$1393,7,FALSE))</f>
        <v>#N/A</v>
      </c>
    </row>
    <row r="329" spans="1:27" ht="15.75" customHeight="1" x14ac:dyDescent="0.25">
      <c r="A329" s="88" t="s">
        <v>32330</v>
      </c>
      <c r="B329" s="556" t="s">
        <v>540</v>
      </c>
      <c r="C329" s="556"/>
      <c r="D329" s="556"/>
      <c r="E329" s="556"/>
      <c r="F329" s="556"/>
      <c r="G329" s="556"/>
      <c r="H329" s="556"/>
      <c r="I329" s="556"/>
      <c r="J329" s="441">
        <f>SUM(J330:J340)</f>
        <v>3050.9</v>
      </c>
      <c r="L329" s="328"/>
      <c r="M329" s="331"/>
      <c r="N329" s="178" t="str">
        <f t="shared" si="297"/>
        <v/>
      </c>
      <c r="O329" s="182"/>
      <c r="P329" s="181"/>
      <c r="Q329" s="183"/>
      <c r="R329" s="183"/>
      <c r="S329" s="184"/>
      <c r="T329" s="178"/>
      <c r="U329" s="185"/>
      <c r="V329" s="185"/>
      <c r="W329" s="185"/>
      <c r="X329" s="178"/>
      <c r="Y329" s="184"/>
      <c r="Z329" s="184"/>
      <c r="AA329" s="185"/>
    </row>
    <row r="330" spans="1:27" ht="16.5" x14ac:dyDescent="0.25">
      <c r="A330" s="71" t="s">
        <v>32331</v>
      </c>
      <c r="B330" s="75">
        <v>93653</v>
      </c>
      <c r="C330" s="75" t="s">
        <v>91</v>
      </c>
      <c r="D330" s="71" t="s">
        <v>541</v>
      </c>
      <c r="E330" s="75" t="s">
        <v>181</v>
      </c>
      <c r="F330" s="70">
        <v>2</v>
      </c>
      <c r="G330" s="385">
        <f t="shared" si="296"/>
        <v>11.18</v>
      </c>
      <c r="H330" s="70">
        <f t="shared" ref="H330:H340" si="308">$J$2*100</f>
        <v>24.52</v>
      </c>
      <c r="I330" s="385">
        <f t="shared" ref="I330:I340" si="309">ROUND(G330*(1+H330/100),2)</f>
        <v>13.92</v>
      </c>
      <c r="J330" s="385">
        <f t="shared" ref="J330:J340" si="310">ROUND(I330*F330,2)</f>
        <v>27.84</v>
      </c>
      <c r="L330" s="328"/>
      <c r="M330" s="331">
        <f t="shared" ref="M330:M390" si="311">ROUND(G330*F330,2)</f>
        <v>22.36</v>
      </c>
      <c r="N330" s="178" t="str">
        <f t="shared" si="297"/>
        <v/>
      </c>
      <c r="O330" s="182">
        <f t="shared" si="301"/>
        <v>93653</v>
      </c>
      <c r="P330" s="181" t="b">
        <f t="shared" si="302"/>
        <v>0</v>
      </c>
      <c r="Q330" s="183" t="str">
        <f t="shared" si="303"/>
        <v>9</v>
      </c>
      <c r="R330" s="183"/>
      <c r="S330" s="184" t="str">
        <f t="shared" si="304"/>
        <v>SINAPI</v>
      </c>
      <c r="T330" s="178"/>
      <c r="U330" s="185">
        <f t="shared" si="305"/>
        <v>0</v>
      </c>
      <c r="V330" s="185">
        <f t="shared" si="306"/>
        <v>11.18</v>
      </c>
      <c r="W330" s="185">
        <f t="shared" si="307"/>
        <v>0</v>
      </c>
      <c r="X330" s="178"/>
      <c r="Y330" s="184" t="e">
        <f>IF(Q330="P",(VLOOKUP(O330,'SICRO-P'!$A$3:$G$118,6,FALSE)),VLOOKUP(O330,SICRO!$A$4:$E$6354,5,FALSE))</f>
        <v>#N/A</v>
      </c>
      <c r="Z330" s="184">
        <f>IF(Q330="I",(VLOOKUP(O330,'SINAPI-I'!$A$1:$E$4949,5,FALSE)),VLOOKUP(O330,SINAPI!$G$7:$K$7524,5,FALSE))</f>
        <v>11.18</v>
      </c>
      <c r="AA330" s="185" t="e">
        <f>IF(Q330="I",IF(R330="MO",(ROUND(VLOOKUP(O330,'DER-ES-I'!$A$7:$F$1547,5,FALSE)*((1+$R$3)),2)),VLOOKUP(O330,'DER-ES-I'!$A$7:$F$1547,5,FALSE)),VLOOKUP(O330,'DER-ES'!$A$15:$H$1393,7,FALSE))</f>
        <v>#N/A</v>
      </c>
    </row>
    <row r="331" spans="1:27" ht="16.5" x14ac:dyDescent="0.25">
      <c r="A331" s="71" t="s">
        <v>32332</v>
      </c>
      <c r="B331" s="75">
        <v>93654</v>
      </c>
      <c r="C331" s="75" t="s">
        <v>91</v>
      </c>
      <c r="D331" s="71" t="s">
        <v>542</v>
      </c>
      <c r="E331" s="75" t="s">
        <v>181</v>
      </c>
      <c r="F331" s="70">
        <v>4</v>
      </c>
      <c r="G331" s="385">
        <f t="shared" si="296"/>
        <v>11.91</v>
      </c>
      <c r="H331" s="70">
        <f t="shared" si="308"/>
        <v>24.52</v>
      </c>
      <c r="I331" s="385">
        <f t="shared" si="309"/>
        <v>14.83</v>
      </c>
      <c r="J331" s="385">
        <f t="shared" si="310"/>
        <v>59.32</v>
      </c>
      <c r="L331" s="328"/>
      <c r="M331" s="331">
        <f t="shared" si="311"/>
        <v>47.64</v>
      </c>
      <c r="N331" s="178" t="str">
        <f t="shared" si="297"/>
        <v/>
      </c>
      <c r="O331" s="182">
        <f t="shared" si="301"/>
        <v>93654</v>
      </c>
      <c r="P331" s="181" t="b">
        <f t="shared" si="302"/>
        <v>0</v>
      </c>
      <c r="Q331" s="183" t="str">
        <f t="shared" si="303"/>
        <v>9</v>
      </c>
      <c r="R331" s="183"/>
      <c r="S331" s="184" t="str">
        <f t="shared" si="304"/>
        <v>SINAPI</v>
      </c>
      <c r="T331" s="178"/>
      <c r="U331" s="185">
        <f t="shared" si="305"/>
        <v>0</v>
      </c>
      <c r="V331" s="185">
        <f t="shared" si="306"/>
        <v>11.91</v>
      </c>
      <c r="W331" s="185">
        <f t="shared" si="307"/>
        <v>0</v>
      </c>
      <c r="X331" s="178"/>
      <c r="Y331" s="184" t="e">
        <f>IF(Q331="P",(VLOOKUP(O331,'SICRO-P'!$A$3:$G$118,6,FALSE)),VLOOKUP(O331,SICRO!$A$4:$E$6354,5,FALSE))</f>
        <v>#N/A</v>
      </c>
      <c r="Z331" s="184">
        <f>IF(Q331="I",(VLOOKUP(O331,'SINAPI-I'!$A$1:$E$4949,5,FALSE)),VLOOKUP(O331,SINAPI!$G$7:$K$7524,5,FALSE))</f>
        <v>11.91</v>
      </c>
      <c r="AA331" s="185" t="e">
        <f>IF(Q331="I",IF(R331="MO",(ROUND(VLOOKUP(O331,'DER-ES-I'!$A$7:$F$1547,5,FALSE)*((1+$R$3)),2)),VLOOKUP(O331,'DER-ES-I'!$A$7:$F$1547,5,FALSE)),VLOOKUP(O331,'DER-ES'!$A$15:$H$1393,7,FALSE))</f>
        <v>#N/A</v>
      </c>
    </row>
    <row r="332" spans="1:27" ht="16.5" x14ac:dyDescent="0.25">
      <c r="A332" s="71" t="s">
        <v>32333</v>
      </c>
      <c r="B332" s="75">
        <v>93657</v>
      </c>
      <c r="C332" s="75" t="s">
        <v>91</v>
      </c>
      <c r="D332" s="71" t="s">
        <v>543</v>
      </c>
      <c r="E332" s="75" t="s">
        <v>181</v>
      </c>
      <c r="F332" s="70">
        <v>1</v>
      </c>
      <c r="G332" s="385">
        <f t="shared" si="296"/>
        <v>15.02</v>
      </c>
      <c r="H332" s="70">
        <f t="shared" si="308"/>
        <v>24.52</v>
      </c>
      <c r="I332" s="385">
        <f t="shared" si="309"/>
        <v>18.7</v>
      </c>
      <c r="J332" s="385">
        <f t="shared" si="310"/>
        <v>18.7</v>
      </c>
      <c r="L332" s="328"/>
      <c r="M332" s="331">
        <f t="shared" si="311"/>
        <v>15.02</v>
      </c>
      <c r="N332" s="178" t="str">
        <f t="shared" si="297"/>
        <v/>
      </c>
      <c r="O332" s="182">
        <f t="shared" si="301"/>
        <v>93657</v>
      </c>
      <c r="P332" s="181" t="b">
        <f t="shared" si="302"/>
        <v>0</v>
      </c>
      <c r="Q332" s="183" t="str">
        <f t="shared" si="303"/>
        <v>9</v>
      </c>
      <c r="R332" s="183"/>
      <c r="S332" s="184" t="str">
        <f t="shared" si="304"/>
        <v>SINAPI</v>
      </c>
      <c r="T332" s="178"/>
      <c r="U332" s="185">
        <f t="shared" si="305"/>
        <v>0</v>
      </c>
      <c r="V332" s="185">
        <f t="shared" si="306"/>
        <v>15.02</v>
      </c>
      <c r="W332" s="185">
        <f t="shared" si="307"/>
        <v>0</v>
      </c>
      <c r="X332" s="178"/>
      <c r="Y332" s="184" t="e">
        <f>IF(Q332="P",(VLOOKUP(O332,'SICRO-P'!$A$3:$G$118,6,FALSE)),VLOOKUP(O332,SICRO!$A$4:$E$6354,5,FALSE))</f>
        <v>#N/A</v>
      </c>
      <c r="Z332" s="184">
        <f>IF(Q332="I",(VLOOKUP(O332,'SINAPI-I'!$A$1:$E$4949,5,FALSE)),VLOOKUP(O332,SINAPI!$G$7:$K$7524,5,FALSE))</f>
        <v>15.02</v>
      </c>
      <c r="AA332" s="185" t="e">
        <f>IF(Q332="I",IF(R332="MO",(ROUND(VLOOKUP(O332,'DER-ES-I'!$A$7:$F$1547,5,FALSE)*((1+$R$3)),2)),VLOOKUP(O332,'DER-ES-I'!$A$7:$F$1547,5,FALSE)),VLOOKUP(O332,'DER-ES'!$A$15:$H$1393,7,FALSE))</f>
        <v>#N/A</v>
      </c>
    </row>
    <row r="333" spans="1:27" ht="16.5" x14ac:dyDescent="0.25">
      <c r="A333" s="71" t="s">
        <v>32334</v>
      </c>
      <c r="B333" s="75" t="s">
        <v>32513</v>
      </c>
      <c r="C333" s="75" t="s">
        <v>180</v>
      </c>
      <c r="D333" s="71" t="s">
        <v>544</v>
      </c>
      <c r="E333" s="75" t="s">
        <v>181</v>
      </c>
      <c r="F333" s="70">
        <v>1</v>
      </c>
      <c r="G333" s="385">
        <f>'CPU S DES'!N532</f>
        <v>215.32</v>
      </c>
      <c r="H333" s="70">
        <f t="shared" si="308"/>
        <v>24.52</v>
      </c>
      <c r="I333" s="385">
        <f t="shared" si="309"/>
        <v>268.12</v>
      </c>
      <c r="J333" s="385">
        <f t="shared" si="310"/>
        <v>268.12</v>
      </c>
      <c r="L333" s="367" t="s">
        <v>32190</v>
      </c>
      <c r="M333" s="331">
        <f t="shared" si="311"/>
        <v>215.32</v>
      </c>
      <c r="N333" s="178" t="str">
        <f t="shared" si="297"/>
        <v>VERIFICAR</v>
      </c>
      <c r="O333" s="182" t="str">
        <f t="shared" si="301"/>
        <v>COMP-41</v>
      </c>
      <c r="P333" s="181" t="b">
        <f t="shared" si="302"/>
        <v>1</v>
      </c>
      <c r="Q333" s="183" t="str">
        <f t="shared" si="303"/>
        <v>C</v>
      </c>
      <c r="R333" s="183"/>
      <c r="S333" s="184" t="str">
        <f t="shared" si="304"/>
        <v>Composições Próprias</v>
      </c>
      <c r="T333" s="178"/>
      <c r="U333" s="185">
        <f t="shared" si="305"/>
        <v>0</v>
      </c>
      <c r="V333" s="185">
        <f t="shared" si="306"/>
        <v>0</v>
      </c>
      <c r="W333" s="185">
        <f t="shared" si="307"/>
        <v>0</v>
      </c>
      <c r="X333" s="178"/>
      <c r="Y333" s="184" t="e">
        <f>IF(Q333="P",(VLOOKUP(O333,'SICRO-P'!$A$3:$G$118,6,FALSE)),VLOOKUP(O333,SICRO!$A$4:$E$6354,5,FALSE))</f>
        <v>#N/A</v>
      </c>
      <c r="Z333" s="184" t="e">
        <f>IF(Q333="I",(VLOOKUP(O333,'SINAPI-I'!$A$1:$E$4949,5,FALSE)),VLOOKUP(O333,SINAPI!$G$7:$K$7524,5,FALSE))</f>
        <v>#N/A</v>
      </c>
      <c r="AA333" s="185" t="e">
        <f>IF(Q333="I",IF(R333="MO",(ROUND(VLOOKUP(O333,'DER-ES-I'!$A$7:$F$1547,5,FALSE)*((1+$R$3)),2)),VLOOKUP(O333,'DER-ES-I'!$A$7:$F$1547,5,FALSE)),VLOOKUP(O333,'DER-ES'!$A$15:$H$1393,7,FALSE))</f>
        <v>#N/A</v>
      </c>
    </row>
    <row r="334" spans="1:27" ht="16.5" x14ac:dyDescent="0.25">
      <c r="A334" s="71" t="s">
        <v>32335</v>
      </c>
      <c r="B334" s="75" t="s">
        <v>32514</v>
      </c>
      <c r="C334" s="75" t="s">
        <v>180</v>
      </c>
      <c r="D334" s="71" t="s">
        <v>32217</v>
      </c>
      <c r="E334" s="75" t="s">
        <v>145</v>
      </c>
      <c r="F334" s="70">
        <v>1</v>
      </c>
      <c r="G334" s="385">
        <f>'CPU S DES'!N544</f>
        <v>108.39</v>
      </c>
      <c r="H334" s="70">
        <f t="shared" si="308"/>
        <v>24.52</v>
      </c>
      <c r="I334" s="385">
        <f t="shared" ref="I334" si="312">ROUND(G334*(1+H334/100),2)</f>
        <v>134.97</v>
      </c>
      <c r="J334" s="385">
        <f t="shared" ref="J334" si="313">ROUND(I334*F334,2)</f>
        <v>134.97</v>
      </c>
      <c r="L334" s="367" t="s">
        <v>32190</v>
      </c>
      <c r="M334" s="331">
        <f t="shared" ref="M334" si="314">ROUND(G334*F334,2)</f>
        <v>108.39</v>
      </c>
      <c r="N334" s="178" t="str">
        <f t="shared" si="297"/>
        <v>VERIFICAR</v>
      </c>
      <c r="O334" s="182" t="str">
        <f t="shared" ref="O334" si="315">IF(AND(P334=TRUE,Q334="I"),VALUE(RIGHT(B334,LEN(B334)-1)),B334)</f>
        <v>COMP-42</v>
      </c>
      <c r="P334" s="181" t="b">
        <f t="shared" ref="P334" si="316">ISTEXT(B334)</f>
        <v>1</v>
      </c>
      <c r="Q334" s="183" t="str">
        <f t="shared" ref="Q334" si="317">LEFT(B334,1)</f>
        <v>C</v>
      </c>
      <c r="R334" s="183"/>
      <c r="S334" s="184" t="str">
        <f t="shared" ref="S334" si="318">C334</f>
        <v>Composições Próprias</v>
      </c>
      <c r="T334" s="178"/>
      <c r="U334" s="185">
        <f t="shared" ref="U334" si="319">IFERROR(Y334,0)</f>
        <v>0</v>
      </c>
      <c r="V334" s="185">
        <f t="shared" ref="V334" si="320">IFERROR(Z334,0)</f>
        <v>0</v>
      </c>
      <c r="W334" s="185">
        <f t="shared" ref="W334" si="321">IFERROR(AA334,0)</f>
        <v>0</v>
      </c>
      <c r="X334" s="178"/>
      <c r="Y334" s="184" t="e">
        <f>IF(Q334="P",(VLOOKUP(O334,'SICRO-P'!$A$3:$G$118,6,FALSE)),VLOOKUP(O334,SICRO!$A$4:$E$6354,5,FALSE))</f>
        <v>#N/A</v>
      </c>
      <c r="Z334" s="184" t="e">
        <f>IF(Q334="I",(VLOOKUP(O334,'SINAPI-I'!$A$1:$E$4949,5,FALSE)),VLOOKUP(O334,SINAPI!$G$7:$K$7524,5,FALSE))</f>
        <v>#N/A</v>
      </c>
      <c r="AA334" s="185" t="e">
        <f>IF(Q334="I",IF(R334="MO",(ROUND(VLOOKUP(O334,'DER-ES-I'!$A$7:$F$1547,5,FALSE)*((1+$R$3)),2)),VLOOKUP(O334,'DER-ES-I'!$A$7:$F$1547,5,FALSE)),VLOOKUP(O334,'DER-ES'!$A$15:$H$1393,7,FALSE))</f>
        <v>#N/A</v>
      </c>
    </row>
    <row r="335" spans="1:27" ht="16.5" x14ac:dyDescent="0.25">
      <c r="A335" s="71" t="s">
        <v>32336</v>
      </c>
      <c r="B335" s="75">
        <v>151337</v>
      </c>
      <c r="C335" s="75" t="s">
        <v>92</v>
      </c>
      <c r="D335" s="71" t="s">
        <v>545</v>
      </c>
      <c r="E335" s="75" t="s">
        <v>145</v>
      </c>
      <c r="F335" s="70">
        <v>6</v>
      </c>
      <c r="G335" s="385">
        <f t="shared" ref="G335:G348" si="322">IF(S335="SINAPI",V335,IF(S335="DER-ES",W335,U335))</f>
        <v>185.74</v>
      </c>
      <c r="H335" s="70">
        <f t="shared" si="308"/>
        <v>24.52</v>
      </c>
      <c r="I335" s="385">
        <f t="shared" si="309"/>
        <v>231.28</v>
      </c>
      <c r="J335" s="385">
        <f t="shared" si="310"/>
        <v>1387.68</v>
      </c>
      <c r="L335" s="328"/>
      <c r="M335" s="331">
        <f t="shared" si="311"/>
        <v>1114.44</v>
      </c>
      <c r="N335" s="178" t="str">
        <f t="shared" si="297"/>
        <v/>
      </c>
      <c r="O335" s="182">
        <f t="shared" si="301"/>
        <v>151337</v>
      </c>
      <c r="P335" s="181" t="b">
        <f t="shared" si="302"/>
        <v>0</v>
      </c>
      <c r="Q335" s="183" t="str">
        <f t="shared" si="303"/>
        <v>1</v>
      </c>
      <c r="R335" s="183"/>
      <c r="S335" s="184" t="str">
        <f t="shared" si="304"/>
        <v>DER-ES</v>
      </c>
      <c r="T335" s="178"/>
      <c r="U335" s="185">
        <f t="shared" si="305"/>
        <v>0</v>
      </c>
      <c r="V335" s="185">
        <f t="shared" si="306"/>
        <v>0</v>
      </c>
      <c r="W335" s="185">
        <f t="shared" si="307"/>
        <v>185.74</v>
      </c>
      <c r="X335" s="178"/>
      <c r="Y335" s="184" t="e">
        <f>IF(Q335="P",(VLOOKUP(O335,'SICRO-P'!$A$3:$G$118,6,FALSE)),VLOOKUP(O335,SICRO!$A$4:$E$6354,5,FALSE))</f>
        <v>#N/A</v>
      </c>
      <c r="Z335" s="184" t="e">
        <f>IF(Q335="I",(VLOOKUP(O335,'SINAPI-I'!$A$1:$E$4949,5,FALSE)),VLOOKUP(O335,SINAPI!$G$7:$K$7524,5,FALSE))</f>
        <v>#N/A</v>
      </c>
      <c r="AA335" s="185">
        <f>IF(Q335="I",IF(R335="MO",(ROUND(VLOOKUP(O335,'DER-ES-I'!$A$7:$F$1547,5,FALSE)*((1+$R$3)),2)),VLOOKUP(O335,'DER-ES-I'!$A$7:$F$1547,5,FALSE)),VLOOKUP(O335,'DER-ES'!$A$15:$H$1393,7,FALSE))</f>
        <v>185.74</v>
      </c>
    </row>
    <row r="336" spans="1:27" ht="24.75" x14ac:dyDescent="0.25">
      <c r="A336" s="71" t="s">
        <v>32337</v>
      </c>
      <c r="B336" s="75">
        <v>101883</v>
      </c>
      <c r="C336" s="75" t="s">
        <v>91</v>
      </c>
      <c r="D336" s="71" t="s">
        <v>546</v>
      </c>
      <c r="E336" s="75" t="s">
        <v>181</v>
      </c>
      <c r="F336" s="70">
        <v>1</v>
      </c>
      <c r="G336" s="385">
        <f t="shared" si="322"/>
        <v>597.21</v>
      </c>
      <c r="H336" s="70">
        <f t="shared" si="308"/>
        <v>24.52</v>
      </c>
      <c r="I336" s="385">
        <f t="shared" si="309"/>
        <v>743.65</v>
      </c>
      <c r="J336" s="385">
        <f t="shared" si="310"/>
        <v>743.65</v>
      </c>
      <c r="L336" s="328"/>
      <c r="M336" s="331">
        <f t="shared" si="311"/>
        <v>597.21</v>
      </c>
      <c r="N336" s="178" t="str">
        <f t="shared" si="297"/>
        <v/>
      </c>
      <c r="O336" s="182">
        <f t="shared" si="301"/>
        <v>101883</v>
      </c>
      <c r="P336" s="181" t="b">
        <f t="shared" si="302"/>
        <v>0</v>
      </c>
      <c r="Q336" s="183" t="str">
        <f t="shared" si="303"/>
        <v>1</v>
      </c>
      <c r="R336" s="183"/>
      <c r="S336" s="184" t="str">
        <f t="shared" si="304"/>
        <v>SINAPI</v>
      </c>
      <c r="T336" s="178"/>
      <c r="U336" s="185">
        <f t="shared" si="305"/>
        <v>0</v>
      </c>
      <c r="V336" s="185">
        <f t="shared" si="306"/>
        <v>597.21</v>
      </c>
      <c r="W336" s="185">
        <f t="shared" si="307"/>
        <v>0</v>
      </c>
      <c r="X336" s="178"/>
      <c r="Y336" s="184" t="e">
        <f>IF(Q336="P",(VLOOKUP(O336,'SICRO-P'!$A$3:$G$118,6,FALSE)),VLOOKUP(O336,SICRO!$A$4:$E$6354,5,FALSE))</f>
        <v>#N/A</v>
      </c>
      <c r="Z336" s="184">
        <f>IF(Q336="I",(VLOOKUP(O336,'SINAPI-I'!$A$1:$E$4949,5,FALSE)),VLOOKUP(O336,SINAPI!$G$7:$K$7524,5,FALSE))</f>
        <v>597.21</v>
      </c>
      <c r="AA336" s="185" t="e">
        <f>IF(Q336="I",IF(R336="MO",(ROUND(VLOOKUP(O336,'DER-ES-I'!$A$7:$F$1547,5,FALSE)*((1+$R$3)),2)),VLOOKUP(O336,'DER-ES-I'!$A$7:$F$1547,5,FALSE)),VLOOKUP(O336,'DER-ES'!$A$15:$H$1393,7,FALSE))</f>
        <v>#N/A</v>
      </c>
    </row>
    <row r="337" spans="1:27" ht="16.5" x14ac:dyDescent="0.25">
      <c r="A337" s="71" t="s">
        <v>32338</v>
      </c>
      <c r="B337" s="75">
        <v>91953</v>
      </c>
      <c r="C337" s="75" t="s">
        <v>91</v>
      </c>
      <c r="D337" s="71" t="s">
        <v>547</v>
      </c>
      <c r="E337" s="75" t="s">
        <v>181</v>
      </c>
      <c r="F337" s="70">
        <v>4</v>
      </c>
      <c r="G337" s="385">
        <f t="shared" si="322"/>
        <v>34.119999999999997</v>
      </c>
      <c r="H337" s="70">
        <f t="shared" si="308"/>
        <v>24.52</v>
      </c>
      <c r="I337" s="385">
        <f t="shared" si="309"/>
        <v>42.49</v>
      </c>
      <c r="J337" s="385">
        <f t="shared" si="310"/>
        <v>169.96</v>
      </c>
      <c r="L337" s="328"/>
      <c r="M337" s="331">
        <f t="shared" si="311"/>
        <v>136.47999999999999</v>
      </c>
      <c r="N337" s="178" t="str">
        <f t="shared" si="297"/>
        <v/>
      </c>
      <c r="O337" s="182">
        <f t="shared" si="301"/>
        <v>91953</v>
      </c>
      <c r="P337" s="181" t="b">
        <f t="shared" si="302"/>
        <v>0</v>
      </c>
      <c r="Q337" s="183" t="str">
        <f t="shared" si="303"/>
        <v>9</v>
      </c>
      <c r="R337" s="183"/>
      <c r="S337" s="184" t="str">
        <f t="shared" si="304"/>
        <v>SINAPI</v>
      </c>
      <c r="T337" s="178"/>
      <c r="U337" s="185">
        <f t="shared" si="305"/>
        <v>0</v>
      </c>
      <c r="V337" s="185">
        <f t="shared" si="306"/>
        <v>34.119999999999997</v>
      </c>
      <c r="W337" s="185">
        <f t="shared" si="307"/>
        <v>0</v>
      </c>
      <c r="X337" s="178"/>
      <c r="Y337" s="184" t="e">
        <f>IF(Q337="P",(VLOOKUP(O337,'SICRO-P'!$A$3:$G$118,6,FALSE)),VLOOKUP(O337,SICRO!$A$4:$E$6354,5,FALSE))</f>
        <v>#N/A</v>
      </c>
      <c r="Z337" s="184">
        <f>IF(Q337="I",(VLOOKUP(O337,'SINAPI-I'!$A$1:$E$4949,5,FALSE)),VLOOKUP(O337,SINAPI!$G$7:$K$7524,5,FALSE))</f>
        <v>34.119999999999997</v>
      </c>
      <c r="AA337" s="185" t="e">
        <f>IF(Q337="I",IF(R337="MO",(ROUND(VLOOKUP(O337,'DER-ES-I'!$A$7:$F$1547,5,FALSE)*((1+$R$3)),2)),VLOOKUP(O337,'DER-ES-I'!$A$7:$F$1547,5,FALSE)),VLOOKUP(O337,'DER-ES'!$A$15:$H$1393,7,FALSE))</f>
        <v>#N/A</v>
      </c>
    </row>
    <row r="338" spans="1:27" ht="16.5" x14ac:dyDescent="0.25">
      <c r="A338" s="71" t="s">
        <v>32339</v>
      </c>
      <c r="B338" s="75">
        <v>91959</v>
      </c>
      <c r="C338" s="75" t="s">
        <v>91</v>
      </c>
      <c r="D338" s="71" t="s">
        <v>548</v>
      </c>
      <c r="E338" s="75" t="s">
        <v>181</v>
      </c>
      <c r="F338" s="70">
        <v>1</v>
      </c>
      <c r="G338" s="385">
        <f t="shared" si="322"/>
        <v>52.02</v>
      </c>
      <c r="H338" s="70">
        <f t="shared" si="308"/>
        <v>24.52</v>
      </c>
      <c r="I338" s="385">
        <f t="shared" si="309"/>
        <v>64.78</v>
      </c>
      <c r="J338" s="385">
        <f t="shared" si="310"/>
        <v>64.78</v>
      </c>
      <c r="L338" s="328"/>
      <c r="M338" s="331">
        <f t="shared" si="311"/>
        <v>52.02</v>
      </c>
      <c r="N338" s="178" t="str">
        <f t="shared" si="297"/>
        <v/>
      </c>
      <c r="O338" s="182">
        <f t="shared" si="301"/>
        <v>91959</v>
      </c>
      <c r="P338" s="181" t="b">
        <f t="shared" si="302"/>
        <v>0</v>
      </c>
      <c r="Q338" s="183" t="str">
        <f t="shared" si="303"/>
        <v>9</v>
      </c>
      <c r="R338" s="183"/>
      <c r="S338" s="184" t="str">
        <f t="shared" si="304"/>
        <v>SINAPI</v>
      </c>
      <c r="T338" s="178"/>
      <c r="U338" s="185">
        <f t="shared" si="305"/>
        <v>0</v>
      </c>
      <c r="V338" s="185">
        <f t="shared" si="306"/>
        <v>52.02</v>
      </c>
      <c r="W338" s="185">
        <f t="shared" si="307"/>
        <v>0</v>
      </c>
      <c r="X338" s="178"/>
      <c r="Y338" s="184" t="e">
        <f>IF(Q338="P",(VLOOKUP(O338,'SICRO-P'!$A$3:$G$118,6,FALSE)),VLOOKUP(O338,SICRO!$A$4:$E$6354,5,FALSE))</f>
        <v>#N/A</v>
      </c>
      <c r="Z338" s="184">
        <f>IF(Q338="I",(VLOOKUP(O338,'SINAPI-I'!$A$1:$E$4949,5,FALSE)),VLOOKUP(O338,SINAPI!$G$7:$K$7524,5,FALSE))</f>
        <v>52.02</v>
      </c>
      <c r="AA338" s="185" t="e">
        <f>IF(Q338="I",IF(R338="MO",(ROUND(VLOOKUP(O338,'DER-ES-I'!$A$7:$F$1547,5,FALSE)*((1+$R$3)),2)),VLOOKUP(O338,'DER-ES-I'!$A$7:$F$1547,5,FALSE)),VLOOKUP(O338,'DER-ES'!$A$15:$H$1393,7,FALSE))</f>
        <v>#N/A</v>
      </c>
    </row>
    <row r="339" spans="1:27" ht="16.5" x14ac:dyDescent="0.25">
      <c r="A339" s="71" t="s">
        <v>32340</v>
      </c>
      <c r="B339" s="75">
        <v>91967</v>
      </c>
      <c r="C339" s="75" t="s">
        <v>91</v>
      </c>
      <c r="D339" s="71" t="s">
        <v>549</v>
      </c>
      <c r="E339" s="75" t="s">
        <v>181</v>
      </c>
      <c r="F339" s="70">
        <v>1</v>
      </c>
      <c r="G339" s="385">
        <f t="shared" si="322"/>
        <v>69.930000000000007</v>
      </c>
      <c r="H339" s="70">
        <f t="shared" si="308"/>
        <v>24.52</v>
      </c>
      <c r="I339" s="385">
        <f t="shared" si="309"/>
        <v>87.08</v>
      </c>
      <c r="J339" s="385">
        <f t="shared" si="310"/>
        <v>87.08</v>
      </c>
      <c r="L339" s="328"/>
      <c r="M339" s="331">
        <f t="shared" si="311"/>
        <v>69.930000000000007</v>
      </c>
      <c r="N339" s="178" t="str">
        <f t="shared" si="297"/>
        <v/>
      </c>
      <c r="O339" s="182">
        <f t="shared" si="301"/>
        <v>91967</v>
      </c>
      <c r="P339" s="181" t="b">
        <f t="shared" si="302"/>
        <v>0</v>
      </c>
      <c r="Q339" s="183" t="str">
        <f t="shared" si="303"/>
        <v>9</v>
      </c>
      <c r="R339" s="183"/>
      <c r="S339" s="184" t="str">
        <f t="shared" si="304"/>
        <v>SINAPI</v>
      </c>
      <c r="T339" s="178"/>
      <c r="U339" s="185">
        <f t="shared" si="305"/>
        <v>0</v>
      </c>
      <c r="V339" s="185">
        <f t="shared" si="306"/>
        <v>69.930000000000007</v>
      </c>
      <c r="W339" s="185">
        <f t="shared" si="307"/>
        <v>0</v>
      </c>
      <c r="X339" s="178"/>
      <c r="Y339" s="184" t="e">
        <f>IF(Q339="P",(VLOOKUP(O339,'SICRO-P'!$A$3:$G$118,6,FALSE)),VLOOKUP(O339,SICRO!$A$4:$E$6354,5,FALSE))</f>
        <v>#N/A</v>
      </c>
      <c r="Z339" s="184">
        <f>IF(Q339="I",(VLOOKUP(O339,'SINAPI-I'!$A$1:$E$4949,5,FALSE)),VLOOKUP(O339,SINAPI!$G$7:$K$7524,5,FALSE))</f>
        <v>69.930000000000007</v>
      </c>
      <c r="AA339" s="185" t="e">
        <f>IF(Q339="I",IF(R339="MO",(ROUND(VLOOKUP(O339,'DER-ES-I'!$A$7:$F$1547,5,FALSE)*((1+$R$3)),2)),VLOOKUP(O339,'DER-ES-I'!$A$7:$F$1547,5,FALSE)),VLOOKUP(O339,'DER-ES'!$A$15:$H$1393,7,FALSE))</f>
        <v>#N/A</v>
      </c>
    </row>
    <row r="340" spans="1:27" ht="16.5" x14ac:dyDescent="0.25">
      <c r="A340" s="71" t="s">
        <v>32341</v>
      </c>
      <c r="B340" s="75">
        <v>39804</v>
      </c>
      <c r="C340" s="75" t="s">
        <v>91</v>
      </c>
      <c r="D340" s="71" t="s">
        <v>550</v>
      </c>
      <c r="E340" s="75" t="s">
        <v>181</v>
      </c>
      <c r="F340" s="70">
        <v>1</v>
      </c>
      <c r="G340" s="385">
        <f t="shared" si="322"/>
        <v>71.31</v>
      </c>
      <c r="H340" s="70">
        <f t="shared" si="308"/>
        <v>24.52</v>
      </c>
      <c r="I340" s="385">
        <f t="shared" si="309"/>
        <v>88.8</v>
      </c>
      <c r="J340" s="385">
        <f t="shared" si="310"/>
        <v>88.8</v>
      </c>
      <c r="L340" s="328"/>
      <c r="M340" s="331">
        <f t="shared" si="311"/>
        <v>71.31</v>
      </c>
      <c r="N340" s="178" t="str">
        <f t="shared" si="297"/>
        <v/>
      </c>
      <c r="O340" s="182">
        <f t="shared" si="301"/>
        <v>39804</v>
      </c>
      <c r="P340" s="181" t="b">
        <f t="shared" si="302"/>
        <v>0</v>
      </c>
      <c r="Q340" s="183" t="s">
        <v>27690</v>
      </c>
      <c r="R340" s="183"/>
      <c r="S340" s="184" t="str">
        <f t="shared" si="304"/>
        <v>SINAPI</v>
      </c>
      <c r="T340" s="178"/>
      <c r="U340" s="185">
        <f t="shared" si="305"/>
        <v>0</v>
      </c>
      <c r="V340" s="185">
        <f t="shared" si="306"/>
        <v>71.31</v>
      </c>
      <c r="W340" s="185">
        <f t="shared" si="307"/>
        <v>0</v>
      </c>
      <c r="X340" s="178"/>
      <c r="Y340" s="184" t="e">
        <f>IF(Q340="P",(VLOOKUP(O340,'SICRO-P'!$A$3:$G$118,6,FALSE)),VLOOKUP(O340,SICRO!$A$4:$E$6354,5,FALSE))</f>
        <v>#N/A</v>
      </c>
      <c r="Z340" s="184">
        <f>IF(Q340="I",(VLOOKUP(O340,'SINAPI-I'!$A$1:$E$4949,5,FALSE)),VLOOKUP(O340,SINAPI!$G$7:$K$7524,5,FALSE))</f>
        <v>71.31</v>
      </c>
      <c r="AA340" s="185" t="e">
        <f>IF(Q340="I",IF(R340="MO",(ROUND(VLOOKUP(O340,'DER-ES-I'!$A$7:$F$1547,5,FALSE)*((1+$R$3)),2)),VLOOKUP(O340,'DER-ES-I'!$A$7:$F$1547,5,FALSE)),VLOOKUP(O340,'DER-ES'!$A$15:$H$1393,7,FALSE))</f>
        <v>#N/A</v>
      </c>
    </row>
    <row r="341" spans="1:27" ht="15.75" customHeight="1" x14ac:dyDescent="0.25">
      <c r="A341" s="88" t="s">
        <v>32342</v>
      </c>
      <c r="B341" s="556" t="s">
        <v>552</v>
      </c>
      <c r="C341" s="556"/>
      <c r="D341" s="556"/>
      <c r="E341" s="556"/>
      <c r="F341" s="556"/>
      <c r="G341" s="556"/>
      <c r="H341" s="556"/>
      <c r="I341" s="556"/>
      <c r="J341" s="441">
        <f>SUM(J342:J348)</f>
        <v>29157.360000000001</v>
      </c>
      <c r="L341" s="328"/>
      <c r="M341" s="331"/>
      <c r="N341" s="178" t="str">
        <f t="shared" si="297"/>
        <v/>
      </c>
      <c r="O341" s="182"/>
      <c r="P341" s="181"/>
      <c r="Q341" s="183"/>
      <c r="R341" s="183"/>
      <c r="S341" s="184"/>
      <c r="T341" s="178"/>
      <c r="U341" s="185"/>
      <c r="V341" s="185"/>
      <c r="W341" s="185"/>
      <c r="X341" s="178"/>
      <c r="Y341" s="184"/>
      <c r="Z341" s="184"/>
      <c r="AA341" s="185"/>
    </row>
    <row r="342" spans="1:27" ht="16.5" x14ac:dyDescent="0.25">
      <c r="A342" s="71" t="s">
        <v>32343</v>
      </c>
      <c r="B342" s="75">
        <v>96977</v>
      </c>
      <c r="C342" s="75" t="s">
        <v>91</v>
      </c>
      <c r="D342" s="71" t="s">
        <v>553</v>
      </c>
      <c r="E342" s="75" t="s">
        <v>182</v>
      </c>
      <c r="F342" s="70">
        <v>231</v>
      </c>
      <c r="G342" s="385">
        <f t="shared" si="322"/>
        <v>50.57</v>
      </c>
      <c r="H342" s="70">
        <f t="shared" ref="H342:H348" si="323">$J$2*100</f>
        <v>24.52</v>
      </c>
      <c r="I342" s="385">
        <f t="shared" ref="I342:I348" si="324">ROUND(G342*(1+H342/100),2)</f>
        <v>62.97</v>
      </c>
      <c r="J342" s="385">
        <f t="shared" ref="J342:J348" si="325">ROUND(I342*F342,2)</f>
        <v>14546.07</v>
      </c>
      <c r="L342" s="328"/>
      <c r="M342" s="331">
        <f t="shared" si="311"/>
        <v>11681.67</v>
      </c>
      <c r="N342" s="178" t="str">
        <f t="shared" si="297"/>
        <v/>
      </c>
      <c r="O342" s="182">
        <f t="shared" si="301"/>
        <v>96977</v>
      </c>
      <c r="P342" s="181" t="b">
        <f t="shared" si="302"/>
        <v>0</v>
      </c>
      <c r="Q342" s="183" t="str">
        <f t="shared" si="303"/>
        <v>9</v>
      </c>
      <c r="R342" s="183"/>
      <c r="S342" s="184" t="str">
        <f t="shared" si="304"/>
        <v>SINAPI</v>
      </c>
      <c r="T342" s="178"/>
      <c r="U342" s="185">
        <f t="shared" si="305"/>
        <v>0</v>
      </c>
      <c r="V342" s="185">
        <f t="shared" si="306"/>
        <v>50.57</v>
      </c>
      <c r="W342" s="185">
        <f t="shared" si="307"/>
        <v>0</v>
      </c>
      <c r="X342" s="178"/>
      <c r="Y342" s="184" t="e">
        <f>IF(Q342="P",(VLOOKUP(O342,'SICRO-P'!$A$3:$G$118,6,FALSE)),VLOOKUP(O342,SICRO!$A$4:$E$6354,5,FALSE))</f>
        <v>#N/A</v>
      </c>
      <c r="Z342" s="184">
        <f>IF(Q342="I",(VLOOKUP(O342,'SINAPI-I'!$A$1:$E$4949,5,FALSE)),VLOOKUP(O342,SINAPI!$G$7:$K$7524,5,FALSE))</f>
        <v>50.57</v>
      </c>
      <c r="AA342" s="185" t="e">
        <f>IF(Q342="I",IF(R342="MO",(ROUND(VLOOKUP(O342,'DER-ES-I'!$A$7:$F$1547,5,FALSE)*((1+$R$3)),2)),VLOOKUP(O342,'DER-ES-I'!$A$7:$F$1547,5,FALSE)),VLOOKUP(O342,'DER-ES'!$A$15:$H$1393,7,FALSE))</f>
        <v>#N/A</v>
      </c>
    </row>
    <row r="343" spans="1:27" ht="16.5" x14ac:dyDescent="0.25">
      <c r="A343" s="71" t="s">
        <v>32344</v>
      </c>
      <c r="B343" s="75" t="s">
        <v>32515</v>
      </c>
      <c r="C343" s="75" t="s">
        <v>180</v>
      </c>
      <c r="D343" s="71" t="s">
        <v>32254</v>
      </c>
      <c r="E343" s="75" t="s">
        <v>145</v>
      </c>
      <c r="F343" s="70">
        <v>8</v>
      </c>
      <c r="G343" s="385">
        <f>'CPU S DES'!N560</f>
        <v>21.64</v>
      </c>
      <c r="H343" s="70">
        <f t="shared" si="323"/>
        <v>24.52</v>
      </c>
      <c r="I343" s="385">
        <f t="shared" si="324"/>
        <v>26.95</v>
      </c>
      <c r="J343" s="385">
        <f t="shared" si="325"/>
        <v>215.6</v>
      </c>
      <c r="L343" s="367" t="s">
        <v>32190</v>
      </c>
      <c r="M343" s="331">
        <f t="shared" si="311"/>
        <v>173.12</v>
      </c>
      <c r="N343" s="178" t="str">
        <f t="shared" si="297"/>
        <v>VERIFICAR</v>
      </c>
      <c r="O343" s="182" t="str">
        <f t="shared" si="301"/>
        <v>COMP-43</v>
      </c>
      <c r="P343" s="181" t="b">
        <f t="shared" si="302"/>
        <v>1</v>
      </c>
      <c r="Q343" s="183" t="str">
        <f t="shared" si="303"/>
        <v>C</v>
      </c>
      <c r="R343" s="183"/>
      <c r="S343" s="184" t="str">
        <f t="shared" si="304"/>
        <v>Composições Próprias</v>
      </c>
      <c r="T343" s="178"/>
      <c r="U343" s="185">
        <f t="shared" si="305"/>
        <v>0</v>
      </c>
      <c r="V343" s="185">
        <f t="shared" si="306"/>
        <v>0</v>
      </c>
      <c r="W343" s="185">
        <f t="shared" si="307"/>
        <v>0</v>
      </c>
      <c r="X343" s="178"/>
      <c r="Y343" s="184" t="e">
        <f>IF(Q343="P",(VLOOKUP(O343,'SICRO-P'!$A$3:$G$118,6,FALSE)),VLOOKUP(O343,SICRO!$A$4:$E$6354,5,FALSE))</f>
        <v>#N/A</v>
      </c>
      <c r="Z343" s="184" t="e">
        <f>IF(Q343="I",(VLOOKUP(O343,'SINAPI-I'!$A$1:$E$4949,5,FALSE)),VLOOKUP(O343,SINAPI!$G$7:$K$7524,5,FALSE))</f>
        <v>#N/A</v>
      </c>
      <c r="AA343" s="185" t="e">
        <f>IF(Q343="I",IF(R343="MO",(ROUND(VLOOKUP(O343,'DER-ES-I'!$A$7:$F$1547,5,FALSE)*((1+$R$3)),2)),VLOOKUP(O343,'DER-ES-I'!$A$7:$F$1547,5,FALSE)),VLOOKUP(O343,'DER-ES'!$A$15:$H$1393,7,FALSE))</f>
        <v>#N/A</v>
      </c>
    </row>
    <row r="344" spans="1:27" ht="16.5" x14ac:dyDescent="0.25">
      <c r="A344" s="71" t="s">
        <v>32345</v>
      </c>
      <c r="B344" s="75" t="s">
        <v>32516</v>
      </c>
      <c r="C344" s="75" t="s">
        <v>180</v>
      </c>
      <c r="D344" s="71" t="s">
        <v>38279</v>
      </c>
      <c r="E344" s="75" t="s">
        <v>145</v>
      </c>
      <c r="F344" s="70">
        <v>8</v>
      </c>
      <c r="G344" s="385">
        <f>'CPU S DES'!N576</f>
        <v>68.680000000000007</v>
      </c>
      <c r="H344" s="70">
        <f t="shared" si="323"/>
        <v>24.52</v>
      </c>
      <c r="I344" s="385">
        <f t="shared" si="324"/>
        <v>85.52</v>
      </c>
      <c r="J344" s="385">
        <f t="shared" si="325"/>
        <v>684.16</v>
      </c>
      <c r="L344" s="367" t="s">
        <v>32190</v>
      </c>
      <c r="M344" s="331">
        <f t="shared" si="311"/>
        <v>549.44000000000005</v>
      </c>
      <c r="N344" s="178" t="str">
        <f t="shared" si="297"/>
        <v>VERIFICAR</v>
      </c>
      <c r="O344" s="182" t="str">
        <f t="shared" si="301"/>
        <v>COMP-44</v>
      </c>
      <c r="P344" s="181" t="b">
        <f t="shared" si="302"/>
        <v>1</v>
      </c>
      <c r="Q344" s="183" t="str">
        <f t="shared" si="303"/>
        <v>C</v>
      </c>
      <c r="R344" s="183"/>
      <c r="S344" s="184" t="str">
        <f t="shared" si="304"/>
        <v>Composições Próprias</v>
      </c>
      <c r="T344" s="178"/>
      <c r="U344" s="185">
        <f t="shared" si="305"/>
        <v>0</v>
      </c>
      <c r="V344" s="185">
        <f t="shared" si="306"/>
        <v>0</v>
      </c>
      <c r="W344" s="185">
        <f t="shared" si="307"/>
        <v>0</v>
      </c>
      <c r="X344" s="178"/>
      <c r="Y344" s="184" t="e">
        <f>IF(Q344="P",(VLOOKUP(O344,'SICRO-P'!$A$3:$G$118,6,FALSE)),VLOOKUP(O344,SICRO!$A$4:$E$6354,5,FALSE))</f>
        <v>#N/A</v>
      </c>
      <c r="Z344" s="184" t="e">
        <f>IF(Q344="I",(VLOOKUP(O344,'SINAPI-I'!$A$1:$E$4949,5,FALSE)),VLOOKUP(O344,SINAPI!$G$7:$K$7524,5,FALSE))</f>
        <v>#N/A</v>
      </c>
      <c r="AA344" s="185" t="e">
        <f>IF(Q344="I",IF(R344="MO",(ROUND(VLOOKUP(O344,'DER-ES-I'!$A$7:$F$1547,5,FALSE)*((1+$R$3)),2)),VLOOKUP(O344,'DER-ES-I'!$A$7:$F$1547,5,FALSE)),VLOOKUP(O344,'DER-ES'!$A$15:$H$1393,7,FALSE))</f>
        <v>#N/A</v>
      </c>
    </row>
    <row r="345" spans="1:27" ht="26.25" customHeight="1" x14ac:dyDescent="0.25">
      <c r="A345" s="71" t="s">
        <v>32346</v>
      </c>
      <c r="B345" s="75">
        <v>160316</v>
      </c>
      <c r="C345" s="75" t="s">
        <v>92</v>
      </c>
      <c r="D345" s="71" t="s">
        <v>32195</v>
      </c>
      <c r="E345" s="75" t="s">
        <v>145</v>
      </c>
      <c r="F345" s="70">
        <v>21</v>
      </c>
      <c r="G345" s="385">
        <f t="shared" si="322"/>
        <v>93.13</v>
      </c>
      <c r="H345" s="70">
        <f t="shared" si="323"/>
        <v>24.52</v>
      </c>
      <c r="I345" s="385">
        <f t="shared" si="324"/>
        <v>115.97</v>
      </c>
      <c r="J345" s="385">
        <f t="shared" si="325"/>
        <v>2435.37</v>
      </c>
      <c r="L345" s="328"/>
      <c r="M345" s="331">
        <f t="shared" si="311"/>
        <v>1955.73</v>
      </c>
      <c r="N345" s="178" t="str">
        <f t="shared" si="297"/>
        <v/>
      </c>
      <c r="O345" s="182">
        <f t="shared" si="301"/>
        <v>160316</v>
      </c>
      <c r="P345" s="181" t="b">
        <f t="shared" si="302"/>
        <v>0</v>
      </c>
      <c r="Q345" s="183" t="str">
        <f t="shared" si="303"/>
        <v>1</v>
      </c>
      <c r="R345" s="183"/>
      <c r="S345" s="184" t="str">
        <f t="shared" si="304"/>
        <v>DER-ES</v>
      </c>
      <c r="T345" s="178"/>
      <c r="U345" s="185">
        <f t="shared" si="305"/>
        <v>0</v>
      </c>
      <c r="V345" s="185">
        <f t="shared" si="306"/>
        <v>0</v>
      </c>
      <c r="W345" s="185">
        <f t="shared" si="307"/>
        <v>93.13</v>
      </c>
      <c r="X345" s="178"/>
      <c r="Y345" s="184" t="e">
        <f>IF(Q345="P",(VLOOKUP(O345,'SICRO-P'!$A$3:$G$118,6,FALSE)),VLOOKUP(O345,SICRO!$A$4:$E$6354,5,FALSE))</f>
        <v>#N/A</v>
      </c>
      <c r="Z345" s="184" t="e">
        <f>IF(Q345="I",(VLOOKUP(O345,'SINAPI-I'!$A$1:$E$4949,5,FALSE)),VLOOKUP(O345,SINAPI!$G$7:$K$7524,5,FALSE))</f>
        <v>#N/A</v>
      </c>
      <c r="AA345" s="185">
        <f>IF(Q345="I",IF(R345="MO",(ROUND(VLOOKUP(O345,'DER-ES-I'!$A$7:$F$1547,5,FALSE)*((1+$R$3)),2)),VLOOKUP(O345,'DER-ES-I'!$A$7:$F$1547,5,FALSE)),VLOOKUP(O345,'DER-ES'!$A$15:$H$1393,7,FALSE))</f>
        <v>93.13</v>
      </c>
    </row>
    <row r="346" spans="1:27" ht="16.5" x14ac:dyDescent="0.25">
      <c r="A346" s="71" t="s">
        <v>32347</v>
      </c>
      <c r="B346" s="75">
        <v>160321</v>
      </c>
      <c r="C346" s="75" t="s">
        <v>92</v>
      </c>
      <c r="D346" s="71" t="s">
        <v>556</v>
      </c>
      <c r="E346" s="75" t="s">
        <v>145</v>
      </c>
      <c r="F346" s="70">
        <v>21</v>
      </c>
      <c r="G346" s="385">
        <f t="shared" si="322"/>
        <v>139.80000000000001</v>
      </c>
      <c r="H346" s="70">
        <f t="shared" si="323"/>
        <v>24.52</v>
      </c>
      <c r="I346" s="385">
        <f t="shared" si="324"/>
        <v>174.08</v>
      </c>
      <c r="J346" s="385">
        <f t="shared" si="325"/>
        <v>3655.68</v>
      </c>
      <c r="L346" s="328"/>
      <c r="M346" s="331">
        <f t="shared" si="311"/>
        <v>2935.8</v>
      </c>
      <c r="N346" s="178" t="str">
        <f t="shared" si="297"/>
        <v/>
      </c>
      <c r="O346" s="182">
        <f t="shared" si="301"/>
        <v>160321</v>
      </c>
      <c r="P346" s="181" t="b">
        <f t="shared" si="302"/>
        <v>0</v>
      </c>
      <c r="Q346" s="183" t="str">
        <f t="shared" si="303"/>
        <v>1</v>
      </c>
      <c r="R346" s="183"/>
      <c r="S346" s="184" t="str">
        <f t="shared" si="304"/>
        <v>DER-ES</v>
      </c>
      <c r="T346" s="178"/>
      <c r="U346" s="185">
        <f t="shared" si="305"/>
        <v>0</v>
      </c>
      <c r="V346" s="185">
        <f t="shared" si="306"/>
        <v>0</v>
      </c>
      <c r="W346" s="185">
        <f t="shared" si="307"/>
        <v>139.80000000000001</v>
      </c>
      <c r="X346" s="178"/>
      <c r="Y346" s="184" t="e">
        <f>IF(Q346="P",(VLOOKUP(O346,'SICRO-P'!$A$3:$G$118,6,FALSE)),VLOOKUP(O346,SICRO!$A$4:$E$6354,5,FALSE))</f>
        <v>#N/A</v>
      </c>
      <c r="Z346" s="184" t="e">
        <f>IF(Q346="I",(VLOOKUP(O346,'SINAPI-I'!$A$1:$E$4949,5,FALSE)),VLOOKUP(O346,SINAPI!$G$7:$K$7524,5,FALSE))</f>
        <v>#N/A</v>
      </c>
      <c r="AA346" s="185">
        <f>IF(Q346="I",IF(R346="MO",(ROUND(VLOOKUP(O346,'DER-ES-I'!$A$7:$F$1547,5,FALSE)*((1+$R$3)),2)),VLOOKUP(O346,'DER-ES-I'!$A$7:$F$1547,5,FALSE)),VLOOKUP(O346,'DER-ES'!$A$15:$H$1393,7,FALSE))</f>
        <v>139.80000000000001</v>
      </c>
    </row>
    <row r="347" spans="1:27" x14ac:dyDescent="0.25">
      <c r="A347" s="71" t="s">
        <v>32348</v>
      </c>
      <c r="B347" s="75">
        <v>151506</v>
      </c>
      <c r="C347" s="75" t="s">
        <v>92</v>
      </c>
      <c r="D347" s="71" t="s">
        <v>557</v>
      </c>
      <c r="E347" s="75" t="s">
        <v>145</v>
      </c>
      <c r="F347" s="70">
        <v>21</v>
      </c>
      <c r="G347" s="385">
        <f t="shared" si="322"/>
        <v>244.36</v>
      </c>
      <c r="H347" s="70">
        <f t="shared" si="323"/>
        <v>24.52</v>
      </c>
      <c r="I347" s="385">
        <f t="shared" si="324"/>
        <v>304.27999999999997</v>
      </c>
      <c r="J347" s="385">
        <f t="shared" si="325"/>
        <v>6389.88</v>
      </c>
      <c r="L347" s="328"/>
      <c r="M347" s="331">
        <f t="shared" si="311"/>
        <v>5131.5600000000004</v>
      </c>
      <c r="N347" s="178" t="str">
        <f t="shared" si="297"/>
        <v/>
      </c>
      <c r="O347" s="182">
        <f t="shared" si="301"/>
        <v>151506</v>
      </c>
      <c r="P347" s="181" t="b">
        <f t="shared" si="302"/>
        <v>0</v>
      </c>
      <c r="Q347" s="183" t="str">
        <f t="shared" si="303"/>
        <v>1</v>
      </c>
      <c r="R347" s="183"/>
      <c r="S347" s="184" t="str">
        <f t="shared" si="304"/>
        <v>DER-ES</v>
      </c>
      <c r="T347" s="178"/>
      <c r="U347" s="185">
        <f t="shared" si="305"/>
        <v>0</v>
      </c>
      <c r="V347" s="185">
        <f t="shared" si="306"/>
        <v>0</v>
      </c>
      <c r="W347" s="185">
        <f t="shared" si="307"/>
        <v>244.36</v>
      </c>
      <c r="X347" s="178"/>
      <c r="Y347" s="184" t="e">
        <f>IF(Q347="P",(VLOOKUP(O347,'SICRO-P'!$A$3:$G$118,6,FALSE)),VLOOKUP(O347,SICRO!$A$4:$E$6354,5,FALSE))</f>
        <v>#N/A</v>
      </c>
      <c r="Z347" s="184" t="e">
        <f>IF(Q347="I",(VLOOKUP(O347,'SINAPI-I'!$A$1:$E$4949,5,FALSE)),VLOOKUP(O347,SINAPI!$G$7:$K$7524,5,FALSE))</f>
        <v>#N/A</v>
      </c>
      <c r="AA347" s="185">
        <f>IF(Q347="I",IF(R347="MO",(ROUND(VLOOKUP(O347,'DER-ES-I'!$A$7:$F$1547,5,FALSE)*((1+$R$3)),2)),VLOOKUP(O347,'DER-ES-I'!$A$7:$F$1547,5,FALSE)),VLOOKUP(O347,'DER-ES'!$A$15:$H$1393,7,FALSE))</f>
        <v>244.36</v>
      </c>
    </row>
    <row r="348" spans="1:27" ht="24.75" x14ac:dyDescent="0.25">
      <c r="A348" s="71" t="s">
        <v>32349</v>
      </c>
      <c r="B348" s="75">
        <v>160312</v>
      </c>
      <c r="C348" s="75" t="s">
        <v>92</v>
      </c>
      <c r="D348" s="71" t="s">
        <v>558</v>
      </c>
      <c r="E348" s="75" t="s">
        <v>145</v>
      </c>
      <c r="F348" s="70">
        <v>21</v>
      </c>
      <c r="G348" s="385">
        <f t="shared" si="322"/>
        <v>47.06</v>
      </c>
      <c r="H348" s="70">
        <f t="shared" si="323"/>
        <v>24.52</v>
      </c>
      <c r="I348" s="385">
        <f t="shared" si="324"/>
        <v>58.6</v>
      </c>
      <c r="J348" s="385">
        <f t="shared" si="325"/>
        <v>1230.5999999999999</v>
      </c>
      <c r="L348" s="328"/>
      <c r="M348" s="331">
        <f t="shared" si="311"/>
        <v>988.26</v>
      </c>
      <c r="N348" s="178" t="str">
        <f t="shared" si="297"/>
        <v/>
      </c>
      <c r="O348" s="182">
        <f t="shared" si="301"/>
        <v>160312</v>
      </c>
      <c r="P348" s="181" t="b">
        <f t="shared" si="302"/>
        <v>0</v>
      </c>
      <c r="Q348" s="183" t="str">
        <f t="shared" si="303"/>
        <v>1</v>
      </c>
      <c r="R348" s="183"/>
      <c r="S348" s="184" t="str">
        <f t="shared" si="304"/>
        <v>DER-ES</v>
      </c>
      <c r="T348" s="178"/>
      <c r="U348" s="185">
        <f t="shared" si="305"/>
        <v>0</v>
      </c>
      <c r="V348" s="185">
        <f t="shared" si="306"/>
        <v>0</v>
      </c>
      <c r="W348" s="185">
        <f t="shared" si="307"/>
        <v>47.06</v>
      </c>
      <c r="X348" s="178"/>
      <c r="Y348" s="184" t="e">
        <f>IF(Q348="P",(VLOOKUP(O348,'SICRO-P'!$A$3:$G$118,6,FALSE)),VLOOKUP(O348,SICRO!$A$4:$E$6354,5,FALSE))</f>
        <v>#N/A</v>
      </c>
      <c r="Z348" s="184" t="e">
        <f>IF(Q348="I",(VLOOKUP(O348,'SINAPI-I'!$A$1:$E$4949,5,FALSE)),VLOOKUP(O348,SINAPI!$G$7:$K$7524,5,FALSE))</f>
        <v>#N/A</v>
      </c>
      <c r="AA348" s="185">
        <f>IF(Q348="I",IF(R348="MO",(ROUND(VLOOKUP(O348,'DER-ES-I'!$A$7:$F$1547,5,FALSE)*((1+$R$3)),2)),VLOOKUP(O348,'DER-ES-I'!$A$7:$F$1547,5,FALSE)),VLOOKUP(O348,'DER-ES'!$A$15:$H$1393,7,FALSE))</f>
        <v>47.06</v>
      </c>
    </row>
    <row r="349" spans="1:27" ht="15.75" customHeight="1" x14ac:dyDescent="0.25">
      <c r="A349" s="88" t="s">
        <v>32350</v>
      </c>
      <c r="B349" s="556" t="s">
        <v>560</v>
      </c>
      <c r="C349" s="556"/>
      <c r="D349" s="556"/>
      <c r="E349" s="556"/>
      <c r="F349" s="556"/>
      <c r="G349" s="556"/>
      <c r="H349" s="556"/>
      <c r="I349" s="556"/>
      <c r="J349" s="441">
        <f>SUM(J350:J365)</f>
        <v>19318.5</v>
      </c>
      <c r="L349" s="328"/>
      <c r="M349" s="331"/>
      <c r="N349" s="178" t="str">
        <f t="shared" si="297"/>
        <v/>
      </c>
      <c r="O349" s="182"/>
      <c r="P349" s="181"/>
      <c r="Q349" s="183"/>
      <c r="R349" s="183"/>
      <c r="S349" s="184"/>
      <c r="T349" s="178"/>
      <c r="U349" s="185"/>
      <c r="V349" s="185"/>
      <c r="W349" s="185"/>
      <c r="X349" s="178"/>
      <c r="Y349" s="184"/>
      <c r="Z349" s="184"/>
      <c r="AA349" s="185"/>
    </row>
    <row r="350" spans="1:27" ht="16.5" x14ac:dyDescent="0.25">
      <c r="A350" s="71" t="s">
        <v>32351</v>
      </c>
      <c r="B350" s="75" t="s">
        <v>32517</v>
      </c>
      <c r="C350" s="75" t="s">
        <v>180</v>
      </c>
      <c r="D350" s="71" t="s">
        <v>562</v>
      </c>
      <c r="E350" s="75" t="s">
        <v>145</v>
      </c>
      <c r="F350" s="70">
        <v>1</v>
      </c>
      <c r="G350" s="385">
        <f>'CPU S DES'!N598</f>
        <v>1304.1600000000001</v>
      </c>
      <c r="H350" s="70">
        <f t="shared" ref="H350:H365" si="326">$J$2*100</f>
        <v>24.52</v>
      </c>
      <c r="I350" s="385">
        <f t="shared" ref="I350:I365" si="327">ROUND(G350*(1+H350/100),2)</f>
        <v>1623.94</v>
      </c>
      <c r="J350" s="385">
        <f t="shared" ref="J350:J365" si="328">ROUND(I350*F350,2)</f>
        <v>1623.94</v>
      </c>
      <c r="L350" s="367" t="s">
        <v>32190</v>
      </c>
      <c r="M350" s="331">
        <f t="shared" si="311"/>
        <v>1304.1600000000001</v>
      </c>
      <c r="N350" s="178" t="str">
        <f t="shared" si="297"/>
        <v>VERIFICAR</v>
      </c>
      <c r="O350" s="182" t="str">
        <f t="shared" si="301"/>
        <v>COMP-45</v>
      </c>
      <c r="P350" s="181" t="b">
        <f t="shared" si="302"/>
        <v>1</v>
      </c>
      <c r="Q350" s="183" t="str">
        <f t="shared" si="303"/>
        <v>C</v>
      </c>
      <c r="R350" s="183"/>
      <c r="S350" s="184" t="str">
        <f t="shared" si="304"/>
        <v>Composições Próprias</v>
      </c>
      <c r="T350" s="178"/>
      <c r="U350" s="185">
        <f t="shared" si="305"/>
        <v>0</v>
      </c>
      <c r="V350" s="185">
        <f t="shared" si="306"/>
        <v>0</v>
      </c>
      <c r="W350" s="185">
        <f t="shared" si="307"/>
        <v>0</v>
      </c>
      <c r="X350" s="178"/>
      <c r="Y350" s="184" t="e">
        <f>IF(Q350="P",(VLOOKUP(O350,'SICRO-P'!$A$3:$G$118,6,FALSE)),VLOOKUP(O350,SICRO!$A$4:$E$6354,5,FALSE))</f>
        <v>#N/A</v>
      </c>
      <c r="Z350" s="184" t="e">
        <f>IF(Q350="I",(VLOOKUP(O350,'SINAPI-I'!$A$1:$E$4949,5,FALSE)),VLOOKUP(O350,SINAPI!$G$7:$K$7524,5,FALSE))</f>
        <v>#N/A</v>
      </c>
      <c r="AA350" s="185" t="e">
        <f>IF(Q350="I",IF(R350="MO",(ROUND(VLOOKUP(O350,'DER-ES-I'!$A$7:$F$1547,5,FALSE)*((1+$R$3)),2)),VLOOKUP(O350,'DER-ES-I'!$A$7:$F$1547,5,FALSE)),VLOOKUP(O350,'DER-ES'!$A$15:$H$1393,7,FALSE))</f>
        <v>#N/A</v>
      </c>
    </row>
    <row r="351" spans="1:27" x14ac:dyDescent="0.25">
      <c r="A351" s="71" t="s">
        <v>32352</v>
      </c>
      <c r="B351" s="75">
        <v>151413</v>
      </c>
      <c r="C351" s="75" t="s">
        <v>92</v>
      </c>
      <c r="D351" s="71" t="s">
        <v>564</v>
      </c>
      <c r="E351" s="75" t="s">
        <v>138</v>
      </c>
      <c r="F351" s="70">
        <v>15</v>
      </c>
      <c r="G351" s="385">
        <f t="shared" ref="G351" si="329">IF(S351="SINAPI",V351,IF(S351="DER-ES",W351,U351))</f>
        <v>37.33</v>
      </c>
      <c r="H351" s="70">
        <f t="shared" si="326"/>
        <v>24.52</v>
      </c>
      <c r="I351" s="385">
        <f t="shared" si="327"/>
        <v>46.48</v>
      </c>
      <c r="J351" s="385">
        <f t="shared" si="328"/>
        <v>697.2</v>
      </c>
      <c r="L351" s="328"/>
      <c r="M351" s="331">
        <f t="shared" si="311"/>
        <v>559.95000000000005</v>
      </c>
      <c r="N351" s="178" t="str">
        <f t="shared" si="297"/>
        <v/>
      </c>
      <c r="O351" s="182">
        <f t="shared" si="301"/>
        <v>151413</v>
      </c>
      <c r="P351" s="181" t="b">
        <f t="shared" si="302"/>
        <v>0</v>
      </c>
      <c r="Q351" s="183" t="str">
        <f t="shared" si="303"/>
        <v>1</v>
      </c>
      <c r="R351" s="183"/>
      <c r="S351" s="184" t="str">
        <f t="shared" si="304"/>
        <v>DER-ES</v>
      </c>
      <c r="T351" s="178"/>
      <c r="U351" s="185">
        <f t="shared" si="305"/>
        <v>0</v>
      </c>
      <c r="V351" s="185">
        <f t="shared" si="306"/>
        <v>0</v>
      </c>
      <c r="W351" s="185">
        <f t="shared" si="307"/>
        <v>37.33</v>
      </c>
      <c r="X351" s="178"/>
      <c r="Y351" s="184" t="e">
        <f>IF(Q351="P",(VLOOKUP(O351,'SICRO-P'!$A$3:$G$118,6,FALSE)),VLOOKUP(O351,SICRO!$A$4:$E$6354,5,FALSE))</f>
        <v>#N/A</v>
      </c>
      <c r="Z351" s="184" t="e">
        <f>IF(Q351="I",(VLOOKUP(O351,'SINAPI-I'!$A$1:$E$4949,5,FALSE)),VLOOKUP(O351,SINAPI!$G$7:$K$7524,5,FALSE))</f>
        <v>#N/A</v>
      </c>
      <c r="AA351" s="185">
        <f>IF(Q351="I",IF(R351="MO",(ROUND(VLOOKUP(O351,'DER-ES-I'!$A$7:$F$1547,5,FALSE)*((1+$R$3)),2)),VLOOKUP(O351,'DER-ES-I'!$A$7:$F$1547,5,FALSE)),VLOOKUP(O351,'DER-ES'!$A$15:$H$1393,7,FALSE))</f>
        <v>37.33</v>
      </c>
    </row>
    <row r="352" spans="1:27" ht="16.5" x14ac:dyDescent="0.25">
      <c r="A352" s="71" t="s">
        <v>32353</v>
      </c>
      <c r="B352" s="75" t="s">
        <v>32518</v>
      </c>
      <c r="C352" s="75" t="s">
        <v>180</v>
      </c>
      <c r="D352" s="71" t="s">
        <v>565</v>
      </c>
      <c r="E352" s="75" t="s">
        <v>181</v>
      </c>
      <c r="F352" s="70">
        <v>4</v>
      </c>
      <c r="G352" s="385">
        <f>'CPU S DES'!N606</f>
        <v>223</v>
      </c>
      <c r="H352" s="70">
        <f t="shared" si="326"/>
        <v>24.52</v>
      </c>
      <c r="I352" s="385">
        <f t="shared" si="327"/>
        <v>277.68</v>
      </c>
      <c r="J352" s="385">
        <f t="shared" si="328"/>
        <v>1110.72</v>
      </c>
      <c r="L352" s="367" t="s">
        <v>32190</v>
      </c>
      <c r="M352" s="331">
        <f t="shared" si="311"/>
        <v>892</v>
      </c>
      <c r="N352" s="178" t="str">
        <f t="shared" si="297"/>
        <v>VERIFICAR</v>
      </c>
      <c r="O352" s="182" t="str">
        <f t="shared" si="301"/>
        <v>COMP-46</v>
      </c>
      <c r="P352" s="181" t="b">
        <f t="shared" si="302"/>
        <v>1</v>
      </c>
      <c r="Q352" s="183" t="str">
        <f t="shared" si="303"/>
        <v>C</v>
      </c>
      <c r="R352" s="183"/>
      <c r="S352" s="184" t="str">
        <f t="shared" si="304"/>
        <v>Composições Próprias</v>
      </c>
      <c r="T352" s="178"/>
      <c r="U352" s="185">
        <f t="shared" si="305"/>
        <v>0</v>
      </c>
      <c r="V352" s="185">
        <f t="shared" si="306"/>
        <v>0</v>
      </c>
      <c r="W352" s="185">
        <f t="shared" si="307"/>
        <v>0</v>
      </c>
      <c r="X352" s="178"/>
      <c r="Y352" s="184" t="e">
        <f>IF(Q352="P",(VLOOKUP(O352,'SICRO-P'!$A$3:$G$118,6,FALSE)),VLOOKUP(O352,SICRO!$A$4:$E$6354,5,FALSE))</f>
        <v>#N/A</v>
      </c>
      <c r="Z352" s="184" t="e">
        <f>IF(Q352="I",(VLOOKUP(O352,'SINAPI-I'!$A$1:$E$4949,5,FALSE)),VLOOKUP(O352,SINAPI!$G$7:$K$7524,5,FALSE))</f>
        <v>#N/A</v>
      </c>
      <c r="AA352" s="185" t="e">
        <f>IF(Q352="I",IF(R352="MO",(ROUND(VLOOKUP(O352,'DER-ES-I'!$A$7:$F$1547,5,FALSE)*((1+$R$3)),2)),VLOOKUP(O352,'DER-ES-I'!$A$7:$F$1547,5,FALSE)),VLOOKUP(O352,'DER-ES'!$A$15:$H$1393,7,FALSE))</f>
        <v>#N/A</v>
      </c>
    </row>
    <row r="353" spans="1:27" x14ac:dyDescent="0.25">
      <c r="A353" s="71" t="s">
        <v>32354</v>
      </c>
      <c r="B353" s="75" t="s">
        <v>566</v>
      </c>
      <c r="C353" s="75" t="s">
        <v>92</v>
      </c>
      <c r="D353" s="71" t="s">
        <v>567</v>
      </c>
      <c r="E353" s="75" t="s">
        <v>181</v>
      </c>
      <c r="F353" s="70">
        <v>2</v>
      </c>
      <c r="G353" s="385">
        <f t="shared" ref="G353:G360" si="330">IF(S353="SINAPI",V353,IF(S353="DER-ES",W353,U353))</f>
        <v>442.67</v>
      </c>
      <c r="H353" s="70">
        <f t="shared" si="326"/>
        <v>24.52</v>
      </c>
      <c r="I353" s="385">
        <f t="shared" si="327"/>
        <v>551.21</v>
      </c>
      <c r="J353" s="385">
        <f t="shared" si="328"/>
        <v>1102.42</v>
      </c>
      <c r="L353" s="328"/>
      <c r="M353" s="331">
        <f t="shared" si="311"/>
        <v>885.34</v>
      </c>
      <c r="N353" s="178" t="str">
        <f t="shared" si="297"/>
        <v/>
      </c>
      <c r="O353" s="182">
        <f t="shared" si="301"/>
        <v>49101</v>
      </c>
      <c r="P353" s="181" t="b">
        <f t="shared" si="302"/>
        <v>1</v>
      </c>
      <c r="Q353" s="183" t="str">
        <f t="shared" si="303"/>
        <v>I</v>
      </c>
      <c r="R353" s="183"/>
      <c r="S353" s="184" t="str">
        <f t="shared" si="304"/>
        <v>DER-ES</v>
      </c>
      <c r="T353" s="178"/>
      <c r="U353" s="185">
        <f t="shared" si="305"/>
        <v>0</v>
      </c>
      <c r="V353" s="185">
        <f t="shared" si="306"/>
        <v>0</v>
      </c>
      <c r="W353" s="185">
        <f t="shared" si="307"/>
        <v>442.67</v>
      </c>
      <c r="X353" s="178"/>
      <c r="Y353" s="184" t="e">
        <f>IF(Q353="P",(VLOOKUP(O353,'SICRO-P'!$A$3:$G$118,6,FALSE)),VLOOKUP(O353,SICRO!$A$4:$E$6354,5,FALSE))</f>
        <v>#N/A</v>
      </c>
      <c r="Z353" s="184" t="e">
        <f>IF(Q353="I",(VLOOKUP(O353,'SINAPI-I'!$A$1:$E$4949,5,FALSE)),VLOOKUP(O353,SINAPI!$G$7:$K$7524,5,FALSE))</f>
        <v>#N/A</v>
      </c>
      <c r="AA353" s="185">
        <f>IF(Q353="I",IF(R353="MO",(ROUND(VLOOKUP(O353,'DER-ES-I'!$A$7:$F$1547,5,FALSE)*((1+$R$3)),2)),VLOOKUP(O353,'DER-ES-I'!$A$7:$F$1547,5,FALSE)),VLOOKUP(O353,'DER-ES'!$A$15:$H$1393,7,FALSE))</f>
        <v>442.67</v>
      </c>
    </row>
    <row r="354" spans="1:27" ht="16.5" x14ac:dyDescent="0.25">
      <c r="A354" s="71" t="s">
        <v>32355</v>
      </c>
      <c r="B354" s="75">
        <v>151422</v>
      </c>
      <c r="C354" s="75" t="s">
        <v>92</v>
      </c>
      <c r="D354" s="71" t="s">
        <v>506</v>
      </c>
      <c r="E354" s="75" t="s">
        <v>138</v>
      </c>
      <c r="F354" s="70">
        <v>12</v>
      </c>
      <c r="G354" s="385">
        <f t="shared" si="330"/>
        <v>40.369999999999997</v>
      </c>
      <c r="H354" s="70">
        <f t="shared" si="326"/>
        <v>24.52</v>
      </c>
      <c r="I354" s="385">
        <f t="shared" si="327"/>
        <v>50.27</v>
      </c>
      <c r="J354" s="385">
        <f t="shared" si="328"/>
        <v>603.24</v>
      </c>
      <c r="L354" s="328"/>
      <c r="M354" s="331">
        <f t="shared" si="311"/>
        <v>484.44</v>
      </c>
      <c r="N354" s="178" t="str">
        <f t="shared" si="297"/>
        <v/>
      </c>
      <c r="O354" s="182">
        <f t="shared" si="301"/>
        <v>151422</v>
      </c>
      <c r="P354" s="181" t="b">
        <f t="shared" si="302"/>
        <v>0</v>
      </c>
      <c r="Q354" s="183" t="str">
        <f t="shared" si="303"/>
        <v>1</v>
      </c>
      <c r="R354" s="183"/>
      <c r="S354" s="184" t="str">
        <f t="shared" si="304"/>
        <v>DER-ES</v>
      </c>
      <c r="T354" s="178"/>
      <c r="U354" s="185">
        <f t="shared" si="305"/>
        <v>0</v>
      </c>
      <c r="V354" s="185">
        <f t="shared" si="306"/>
        <v>0</v>
      </c>
      <c r="W354" s="185">
        <f t="shared" si="307"/>
        <v>40.369999999999997</v>
      </c>
      <c r="X354" s="178"/>
      <c r="Y354" s="184" t="e">
        <f>IF(Q354="P",(VLOOKUP(O354,'SICRO-P'!$A$3:$G$118,6,FALSE)),VLOOKUP(O354,SICRO!$A$4:$E$6354,5,FALSE))</f>
        <v>#N/A</v>
      </c>
      <c r="Z354" s="184" t="e">
        <f>IF(Q354="I",(VLOOKUP(O354,'SINAPI-I'!$A$1:$E$4949,5,FALSE)),VLOOKUP(O354,SINAPI!$G$7:$K$7524,5,FALSE))</f>
        <v>#N/A</v>
      </c>
      <c r="AA354" s="185">
        <f>IF(Q354="I",IF(R354="MO",(ROUND(VLOOKUP(O354,'DER-ES-I'!$A$7:$F$1547,5,FALSE)*((1+$R$3)),2)),VLOOKUP(O354,'DER-ES-I'!$A$7:$F$1547,5,FALSE)),VLOOKUP(O354,'DER-ES'!$A$15:$H$1393,7,FALSE))</f>
        <v>40.369999999999997</v>
      </c>
    </row>
    <row r="355" spans="1:27" ht="16.5" x14ac:dyDescent="0.25">
      <c r="A355" s="71" t="s">
        <v>32356</v>
      </c>
      <c r="B355" s="75">
        <v>43130</v>
      </c>
      <c r="C355" s="75" t="s">
        <v>91</v>
      </c>
      <c r="D355" s="71" t="s">
        <v>568</v>
      </c>
      <c r="E355" s="75" t="s">
        <v>214</v>
      </c>
      <c r="F355" s="70">
        <v>1</v>
      </c>
      <c r="G355" s="385">
        <f t="shared" si="330"/>
        <v>26.76</v>
      </c>
      <c r="H355" s="70">
        <f t="shared" si="326"/>
        <v>24.52</v>
      </c>
      <c r="I355" s="385">
        <f t="shared" si="327"/>
        <v>33.32</v>
      </c>
      <c r="J355" s="385">
        <f t="shared" si="328"/>
        <v>33.32</v>
      </c>
      <c r="L355" s="328"/>
      <c r="M355" s="331">
        <f t="shared" si="311"/>
        <v>26.76</v>
      </c>
      <c r="N355" s="178" t="str">
        <f t="shared" si="297"/>
        <v/>
      </c>
      <c r="O355" s="182">
        <f t="shared" si="301"/>
        <v>43130</v>
      </c>
      <c r="P355" s="181" t="b">
        <f t="shared" si="302"/>
        <v>0</v>
      </c>
      <c r="Q355" s="183" t="s">
        <v>27690</v>
      </c>
      <c r="R355" s="183"/>
      <c r="S355" s="184" t="str">
        <f t="shared" si="304"/>
        <v>SINAPI</v>
      </c>
      <c r="T355" s="178"/>
      <c r="U355" s="185">
        <f t="shared" si="305"/>
        <v>0</v>
      </c>
      <c r="V355" s="185">
        <f t="shared" si="306"/>
        <v>26.76</v>
      </c>
      <c r="W355" s="185">
        <f t="shared" si="307"/>
        <v>0</v>
      </c>
      <c r="X355" s="178"/>
      <c r="Y355" s="184" t="e">
        <f>IF(Q355="P",(VLOOKUP(O355,'SICRO-P'!$A$3:$G$118,6,FALSE)),VLOOKUP(O355,SICRO!$A$4:$E$6354,5,FALSE))</f>
        <v>#N/A</v>
      </c>
      <c r="Z355" s="184">
        <f>IF(Q355="I",(VLOOKUP(O355,'SINAPI-I'!$A$1:$E$4949,5,FALSE)),VLOOKUP(O355,SINAPI!$G$7:$K$7524,5,FALSE))</f>
        <v>26.76</v>
      </c>
      <c r="AA355" s="185" t="e">
        <f>IF(Q355="I",IF(R355="MO",(ROUND(VLOOKUP(O355,'DER-ES-I'!$A$7:$F$1547,5,FALSE)*((1+$R$3)),2)),VLOOKUP(O355,'DER-ES-I'!$A$7:$F$1547,5,FALSE)),VLOOKUP(O355,'DER-ES'!$A$15:$H$1393,7,FALSE))</f>
        <v>#N/A</v>
      </c>
    </row>
    <row r="356" spans="1:27" x14ac:dyDescent="0.25">
      <c r="A356" s="71" t="s">
        <v>32357</v>
      </c>
      <c r="B356" s="75" t="s">
        <v>569</v>
      </c>
      <c r="C356" s="75" t="s">
        <v>92</v>
      </c>
      <c r="D356" s="71" t="s">
        <v>570</v>
      </c>
      <c r="E356" s="75" t="s">
        <v>182</v>
      </c>
      <c r="F356" s="70">
        <v>6</v>
      </c>
      <c r="G356" s="385">
        <f t="shared" si="330"/>
        <v>595</v>
      </c>
      <c r="H356" s="70">
        <f t="shared" si="326"/>
        <v>24.52</v>
      </c>
      <c r="I356" s="385">
        <f t="shared" si="327"/>
        <v>740.89</v>
      </c>
      <c r="J356" s="385">
        <f t="shared" si="328"/>
        <v>4445.34</v>
      </c>
      <c r="L356" s="328"/>
      <c r="M356" s="331">
        <f t="shared" si="311"/>
        <v>3570</v>
      </c>
      <c r="N356" s="178" t="str">
        <f t="shared" si="297"/>
        <v/>
      </c>
      <c r="O356" s="182">
        <f t="shared" si="301"/>
        <v>42047</v>
      </c>
      <c r="P356" s="181" t="b">
        <f t="shared" si="302"/>
        <v>1</v>
      </c>
      <c r="Q356" s="183" t="str">
        <f t="shared" si="303"/>
        <v>I</v>
      </c>
      <c r="R356" s="183"/>
      <c r="S356" s="184" t="str">
        <f t="shared" si="304"/>
        <v>DER-ES</v>
      </c>
      <c r="T356" s="178"/>
      <c r="U356" s="185">
        <f t="shared" si="305"/>
        <v>0</v>
      </c>
      <c r="V356" s="185">
        <f t="shared" si="306"/>
        <v>0</v>
      </c>
      <c r="W356" s="185">
        <f t="shared" si="307"/>
        <v>595</v>
      </c>
      <c r="X356" s="178"/>
      <c r="Y356" s="184" t="e">
        <f>IF(Q356="P",(VLOOKUP(O356,'SICRO-P'!$A$3:$G$118,6,FALSE)),VLOOKUP(O356,SICRO!$A$4:$E$6354,5,FALSE))</f>
        <v>#N/A</v>
      </c>
      <c r="Z356" s="184" t="e">
        <f>IF(Q356="I",(VLOOKUP(O356,'SINAPI-I'!$A$1:$E$4949,5,FALSE)),VLOOKUP(O356,SINAPI!$G$7:$K$7524,5,FALSE))</f>
        <v>#N/A</v>
      </c>
      <c r="AA356" s="185">
        <f>IF(Q356="I",IF(R356="MO",(ROUND(VLOOKUP(O356,'DER-ES-I'!$A$7:$F$1547,5,FALSE)*((1+$R$3)),2)),VLOOKUP(O356,'DER-ES-I'!$A$7:$F$1547,5,FALSE)),VLOOKUP(O356,'DER-ES'!$A$15:$H$1393,7,FALSE))</f>
        <v>595</v>
      </c>
    </row>
    <row r="357" spans="1:27" x14ac:dyDescent="0.25">
      <c r="A357" s="71" t="s">
        <v>32358</v>
      </c>
      <c r="B357" s="75">
        <v>3917</v>
      </c>
      <c r="C357" s="75" t="s">
        <v>91</v>
      </c>
      <c r="D357" s="71" t="s">
        <v>571</v>
      </c>
      <c r="E357" s="75" t="s">
        <v>181</v>
      </c>
      <c r="F357" s="70">
        <v>1</v>
      </c>
      <c r="G357" s="385">
        <f t="shared" si="330"/>
        <v>503.09</v>
      </c>
      <c r="H357" s="70">
        <f t="shared" si="326"/>
        <v>24.52</v>
      </c>
      <c r="I357" s="385">
        <f t="shared" si="327"/>
        <v>626.45000000000005</v>
      </c>
      <c r="J357" s="385">
        <f t="shared" si="328"/>
        <v>626.45000000000005</v>
      </c>
      <c r="L357" s="328"/>
      <c r="M357" s="331">
        <f t="shared" si="311"/>
        <v>503.09</v>
      </c>
      <c r="N357" s="178" t="str">
        <f t="shared" si="297"/>
        <v/>
      </c>
      <c r="O357" s="182">
        <f t="shared" si="301"/>
        <v>3917</v>
      </c>
      <c r="P357" s="181" t="b">
        <f t="shared" si="302"/>
        <v>0</v>
      </c>
      <c r="Q357" s="183" t="s">
        <v>27690</v>
      </c>
      <c r="R357" s="183"/>
      <c r="S357" s="184" t="str">
        <f t="shared" si="304"/>
        <v>SINAPI</v>
      </c>
      <c r="T357" s="178"/>
      <c r="U357" s="185">
        <f t="shared" si="305"/>
        <v>0</v>
      </c>
      <c r="V357" s="185">
        <f t="shared" si="306"/>
        <v>503.09</v>
      </c>
      <c r="W357" s="185">
        <f t="shared" si="307"/>
        <v>0</v>
      </c>
      <c r="X357" s="178"/>
      <c r="Y357" s="184" t="e">
        <f>IF(Q357="P",(VLOOKUP(O357,'SICRO-P'!$A$3:$G$118,6,FALSE)),VLOOKUP(O357,SICRO!$A$4:$E$6354,5,FALSE))</f>
        <v>#N/A</v>
      </c>
      <c r="Z357" s="184">
        <f>IF(Q357="I",(VLOOKUP(O357,'SINAPI-I'!$A$1:$E$4949,5,FALSE)),VLOOKUP(O357,SINAPI!$G$7:$K$7524,5,FALSE))</f>
        <v>503.09</v>
      </c>
      <c r="AA357" s="185" t="e">
        <f>IF(Q357="I",IF(R357="MO",(ROUND(VLOOKUP(O357,'DER-ES-I'!$A$7:$F$1547,5,FALSE)*((1+$R$3)),2)),VLOOKUP(O357,'DER-ES-I'!$A$7:$F$1547,5,FALSE)),VLOOKUP(O357,'DER-ES'!$A$15:$H$1393,7,FALSE))</f>
        <v>#N/A</v>
      </c>
    </row>
    <row r="358" spans="1:27" x14ac:dyDescent="0.25">
      <c r="A358" s="71" t="s">
        <v>32359</v>
      </c>
      <c r="B358" s="75">
        <v>151506</v>
      </c>
      <c r="C358" s="75" t="s">
        <v>92</v>
      </c>
      <c r="D358" s="71" t="s">
        <v>557</v>
      </c>
      <c r="E358" s="75" t="s">
        <v>145</v>
      </c>
      <c r="F358" s="70">
        <v>2</v>
      </c>
      <c r="G358" s="385">
        <f t="shared" si="330"/>
        <v>244.36</v>
      </c>
      <c r="H358" s="70">
        <f t="shared" si="326"/>
        <v>24.52</v>
      </c>
      <c r="I358" s="385">
        <f t="shared" si="327"/>
        <v>304.27999999999997</v>
      </c>
      <c r="J358" s="385">
        <f t="shared" si="328"/>
        <v>608.55999999999995</v>
      </c>
      <c r="L358" s="328"/>
      <c r="M358" s="331">
        <f t="shared" si="311"/>
        <v>488.72</v>
      </c>
      <c r="N358" s="178" t="str">
        <f t="shared" si="297"/>
        <v/>
      </c>
      <c r="O358" s="182">
        <f t="shared" si="301"/>
        <v>151506</v>
      </c>
      <c r="P358" s="181" t="b">
        <f t="shared" si="302"/>
        <v>0</v>
      </c>
      <c r="Q358" s="183" t="str">
        <f t="shared" si="303"/>
        <v>1</v>
      </c>
      <c r="R358" s="183"/>
      <c r="S358" s="184" t="str">
        <f t="shared" si="304"/>
        <v>DER-ES</v>
      </c>
      <c r="T358" s="178"/>
      <c r="U358" s="185">
        <f t="shared" si="305"/>
        <v>0</v>
      </c>
      <c r="V358" s="185">
        <f t="shared" si="306"/>
        <v>0</v>
      </c>
      <c r="W358" s="185">
        <f t="shared" si="307"/>
        <v>244.36</v>
      </c>
      <c r="X358" s="178"/>
      <c r="Y358" s="184" t="e">
        <f>IF(Q358="P",(VLOOKUP(O358,'SICRO-P'!$A$3:$G$118,6,FALSE)),VLOOKUP(O358,SICRO!$A$4:$E$6354,5,FALSE))</f>
        <v>#N/A</v>
      </c>
      <c r="Z358" s="184" t="e">
        <f>IF(Q358="I",(VLOOKUP(O358,'SINAPI-I'!$A$1:$E$4949,5,FALSE)),VLOOKUP(O358,SINAPI!$G$7:$K$7524,5,FALSE))</f>
        <v>#N/A</v>
      </c>
      <c r="AA358" s="185">
        <f>IF(Q358="I",IF(R358="MO",(ROUND(VLOOKUP(O358,'DER-ES-I'!$A$7:$F$1547,5,FALSE)*((1+$R$3)),2)),VLOOKUP(O358,'DER-ES-I'!$A$7:$F$1547,5,FALSE)),VLOOKUP(O358,'DER-ES'!$A$15:$H$1393,7,FALSE))</f>
        <v>244.36</v>
      </c>
    </row>
    <row r="359" spans="1:27" x14ac:dyDescent="0.25">
      <c r="A359" s="71" t="s">
        <v>32360</v>
      </c>
      <c r="B359" s="75">
        <v>160318</v>
      </c>
      <c r="C359" s="75" t="s">
        <v>92</v>
      </c>
      <c r="D359" s="71" t="s">
        <v>572</v>
      </c>
      <c r="E359" s="75" t="s">
        <v>138</v>
      </c>
      <c r="F359" s="70">
        <v>5</v>
      </c>
      <c r="G359" s="385">
        <f t="shared" si="330"/>
        <v>50.26</v>
      </c>
      <c r="H359" s="70">
        <f t="shared" si="326"/>
        <v>24.52</v>
      </c>
      <c r="I359" s="385">
        <f t="shared" si="327"/>
        <v>62.58</v>
      </c>
      <c r="J359" s="385">
        <f t="shared" si="328"/>
        <v>312.89999999999998</v>
      </c>
      <c r="L359" s="328"/>
      <c r="M359" s="331">
        <f t="shared" si="311"/>
        <v>251.3</v>
      </c>
      <c r="N359" s="178" t="str">
        <f t="shared" si="297"/>
        <v/>
      </c>
      <c r="O359" s="182">
        <f t="shared" si="301"/>
        <v>160318</v>
      </c>
      <c r="P359" s="181" t="b">
        <f t="shared" si="302"/>
        <v>0</v>
      </c>
      <c r="Q359" s="183" t="str">
        <f t="shared" si="303"/>
        <v>1</v>
      </c>
      <c r="R359" s="183"/>
      <c r="S359" s="184" t="str">
        <f t="shared" si="304"/>
        <v>DER-ES</v>
      </c>
      <c r="T359" s="178"/>
      <c r="U359" s="185">
        <f t="shared" si="305"/>
        <v>0</v>
      </c>
      <c r="V359" s="185">
        <f t="shared" si="306"/>
        <v>0</v>
      </c>
      <c r="W359" s="185">
        <f t="shared" si="307"/>
        <v>50.26</v>
      </c>
      <c r="X359" s="178"/>
      <c r="Y359" s="184" t="e">
        <f>IF(Q359="P",(VLOOKUP(O359,'SICRO-P'!$A$3:$G$118,6,FALSE)),VLOOKUP(O359,SICRO!$A$4:$E$6354,5,FALSE))</f>
        <v>#N/A</v>
      </c>
      <c r="Z359" s="184" t="e">
        <f>IF(Q359="I",(VLOOKUP(O359,'SINAPI-I'!$A$1:$E$4949,5,FALSE)),VLOOKUP(O359,SINAPI!$G$7:$K$7524,5,FALSE))</f>
        <v>#N/A</v>
      </c>
      <c r="AA359" s="185">
        <f>IF(Q359="I",IF(R359="MO",(ROUND(VLOOKUP(O359,'DER-ES-I'!$A$7:$F$1547,5,FALSE)*((1+$R$3)),2)),VLOOKUP(O359,'DER-ES-I'!$A$7:$F$1547,5,FALSE)),VLOOKUP(O359,'DER-ES'!$A$15:$H$1393,7,FALSE))</f>
        <v>50.26</v>
      </c>
    </row>
    <row r="360" spans="1:27" x14ac:dyDescent="0.25">
      <c r="A360" s="71" t="s">
        <v>32361</v>
      </c>
      <c r="B360" s="75" t="s">
        <v>573</v>
      </c>
      <c r="C360" s="75" t="s">
        <v>92</v>
      </c>
      <c r="D360" s="71" t="s">
        <v>574</v>
      </c>
      <c r="E360" s="75" t="s">
        <v>181</v>
      </c>
      <c r="F360" s="70">
        <v>3</v>
      </c>
      <c r="G360" s="385">
        <f t="shared" si="330"/>
        <v>266.67</v>
      </c>
      <c r="H360" s="70">
        <f t="shared" si="326"/>
        <v>24.52</v>
      </c>
      <c r="I360" s="385">
        <f t="shared" si="327"/>
        <v>332.06</v>
      </c>
      <c r="J360" s="385">
        <f t="shared" si="328"/>
        <v>996.18</v>
      </c>
      <c r="L360" s="328"/>
      <c r="M360" s="331">
        <f t="shared" si="311"/>
        <v>800.01</v>
      </c>
      <c r="N360" s="178" t="str">
        <f t="shared" si="297"/>
        <v/>
      </c>
      <c r="O360" s="182">
        <f t="shared" si="301"/>
        <v>48041</v>
      </c>
      <c r="P360" s="181" t="b">
        <f t="shared" si="302"/>
        <v>1</v>
      </c>
      <c r="Q360" s="183" t="str">
        <f t="shared" si="303"/>
        <v>I</v>
      </c>
      <c r="R360" s="183"/>
      <c r="S360" s="184" t="str">
        <f t="shared" si="304"/>
        <v>DER-ES</v>
      </c>
      <c r="T360" s="178"/>
      <c r="U360" s="185">
        <f t="shared" si="305"/>
        <v>0</v>
      </c>
      <c r="V360" s="185">
        <f t="shared" si="306"/>
        <v>0</v>
      </c>
      <c r="W360" s="185">
        <f t="shared" si="307"/>
        <v>266.67</v>
      </c>
      <c r="X360" s="178"/>
      <c r="Y360" s="184" t="e">
        <f>IF(Q360="P",(VLOOKUP(O360,'SICRO-P'!$A$3:$G$118,6,FALSE)),VLOOKUP(O360,SICRO!$A$4:$E$6354,5,FALSE))</f>
        <v>#N/A</v>
      </c>
      <c r="Z360" s="184" t="e">
        <f>IF(Q360="I",(VLOOKUP(O360,'SINAPI-I'!$A$1:$E$4949,5,FALSE)),VLOOKUP(O360,SINAPI!$G$7:$K$7524,5,FALSE))</f>
        <v>#N/A</v>
      </c>
      <c r="AA360" s="185">
        <f>IF(Q360="I",IF(R360="MO",(ROUND(VLOOKUP(O360,'DER-ES-I'!$A$7:$F$1547,5,FALSE)*((1+$R$3)),2)),VLOOKUP(O360,'DER-ES-I'!$A$7:$F$1547,5,FALSE)),VLOOKUP(O360,'DER-ES'!$A$15:$H$1393,7,FALSE))</f>
        <v>266.67</v>
      </c>
    </row>
    <row r="361" spans="1:27" x14ac:dyDescent="0.25">
      <c r="A361" s="71" t="s">
        <v>32362</v>
      </c>
      <c r="B361" s="75">
        <v>10378</v>
      </c>
      <c r="C361" s="75" t="s">
        <v>92</v>
      </c>
      <c r="D361" s="71" t="s">
        <v>575</v>
      </c>
      <c r="E361" s="75" t="s">
        <v>194</v>
      </c>
      <c r="F361" s="70">
        <f>8*0.04*0.03</f>
        <v>0.01</v>
      </c>
      <c r="G361" s="385">
        <v>191.56</v>
      </c>
      <c r="H361" s="70">
        <f>$J$2*100</f>
        <v>24.52</v>
      </c>
      <c r="I361" s="385">
        <f t="shared" si="327"/>
        <v>238.53</v>
      </c>
      <c r="J361" s="385">
        <f t="shared" si="328"/>
        <v>2.39</v>
      </c>
      <c r="L361" s="367" t="s">
        <v>37893</v>
      </c>
      <c r="M361" s="331">
        <f t="shared" si="311"/>
        <v>1.92</v>
      </c>
      <c r="N361" s="178" t="str">
        <f t="shared" si="297"/>
        <v>VERIFICAR</v>
      </c>
      <c r="O361" s="182">
        <f t="shared" si="301"/>
        <v>10378</v>
      </c>
      <c r="P361" s="181" t="b">
        <f t="shared" si="302"/>
        <v>0</v>
      </c>
      <c r="Q361" s="183" t="str">
        <f t="shared" si="303"/>
        <v>1</v>
      </c>
      <c r="R361" s="183"/>
      <c r="S361" s="184" t="str">
        <f t="shared" si="304"/>
        <v>DER-ES</v>
      </c>
      <c r="T361" s="178"/>
      <c r="U361" s="185">
        <f t="shared" si="305"/>
        <v>0</v>
      </c>
      <c r="V361" s="185">
        <f t="shared" si="306"/>
        <v>0</v>
      </c>
      <c r="W361" s="185">
        <f t="shared" si="307"/>
        <v>0</v>
      </c>
      <c r="X361" s="178"/>
      <c r="Y361" s="184" t="e">
        <f>IF(Q361="P",(VLOOKUP(O361,'SICRO-P'!$A$3:$G$118,6,FALSE)),VLOOKUP(O361,SICRO!$A$4:$E$6354,5,FALSE))</f>
        <v>#N/A</v>
      </c>
      <c r="Z361" s="184" t="e">
        <f>IF(Q361="I",(VLOOKUP(O361,'SINAPI-I'!$A$1:$E$4949,5,FALSE)),VLOOKUP(O361,SINAPI!$G$7:$K$7524,5,FALSE))</f>
        <v>#N/A</v>
      </c>
      <c r="AA361" s="185" t="e">
        <f>IF(Q361="I",IF(R361="MO",(ROUND(VLOOKUP(O361,'DER-ES-I'!$A$7:$F$1547,5,FALSE)*((1+$R$3)),2)),VLOOKUP(O361,'DER-ES-I'!$A$7:$F$1547,5,FALSE)),VLOOKUP(O361,'DER-ES'!$A$15:$H$1393,7,FALSE))</f>
        <v>#N/A</v>
      </c>
    </row>
    <row r="362" spans="1:27" x14ac:dyDescent="0.25">
      <c r="A362" s="71" t="s">
        <v>32363</v>
      </c>
      <c r="B362" s="75" t="s">
        <v>576</v>
      </c>
      <c r="C362" s="75" t="s">
        <v>92</v>
      </c>
      <c r="D362" s="71" t="s">
        <v>38280</v>
      </c>
      <c r="E362" s="75" t="s">
        <v>181</v>
      </c>
      <c r="F362" s="70">
        <v>1</v>
      </c>
      <c r="G362" s="385">
        <f t="shared" ref="G362:G365" si="331">IF(S362="SINAPI",V362,IF(S362="DER-ES",W362,U362))</f>
        <v>3481.85</v>
      </c>
      <c r="H362" s="70">
        <f t="shared" ref="H362" si="332">$J$4*100</f>
        <v>14.02</v>
      </c>
      <c r="I362" s="385">
        <f t="shared" si="327"/>
        <v>3970.01</v>
      </c>
      <c r="J362" s="385">
        <f t="shared" si="328"/>
        <v>3970.01</v>
      </c>
      <c r="L362" s="328"/>
      <c r="M362" s="331">
        <f t="shared" si="311"/>
        <v>3481.85</v>
      </c>
      <c r="N362" s="178" t="str">
        <f t="shared" si="297"/>
        <v/>
      </c>
      <c r="O362" s="182">
        <f t="shared" si="301"/>
        <v>40140</v>
      </c>
      <c r="P362" s="181" t="b">
        <f t="shared" si="302"/>
        <v>1</v>
      </c>
      <c r="Q362" s="183" t="str">
        <f t="shared" si="303"/>
        <v>I</v>
      </c>
      <c r="R362" s="183"/>
      <c r="S362" s="184" t="str">
        <f t="shared" si="304"/>
        <v>DER-ES</v>
      </c>
      <c r="T362" s="178"/>
      <c r="U362" s="185">
        <f t="shared" si="305"/>
        <v>0</v>
      </c>
      <c r="V362" s="185">
        <f t="shared" si="306"/>
        <v>0</v>
      </c>
      <c r="W362" s="185">
        <f t="shared" si="307"/>
        <v>3481.85</v>
      </c>
      <c r="X362" s="178"/>
      <c r="Y362" s="184" t="e">
        <f>IF(Q362="P",(VLOOKUP(O362,'SICRO-P'!$A$3:$G$118,6,FALSE)),VLOOKUP(O362,SICRO!$A$4:$E$6354,5,FALSE))</f>
        <v>#N/A</v>
      </c>
      <c r="Z362" s="184" t="e">
        <f>IF(Q362="I",(VLOOKUP(O362,'SINAPI-I'!$A$1:$E$4949,5,FALSE)),VLOOKUP(O362,SINAPI!$G$7:$K$7524,5,FALSE))</f>
        <v>#N/A</v>
      </c>
      <c r="AA362" s="185">
        <f>IF(Q362="I",IF(R362="MO",(ROUND(VLOOKUP(O362,'DER-ES-I'!$A$7:$F$1547,5,FALSE)*((1+$R$3)),2)),VLOOKUP(O362,'DER-ES-I'!$A$7:$F$1547,5,FALSE)),VLOOKUP(O362,'DER-ES'!$A$15:$H$1393,7,FALSE))</f>
        <v>3481.85</v>
      </c>
    </row>
    <row r="363" spans="1:27" ht="24.75" x14ac:dyDescent="0.25">
      <c r="A363" s="71" t="s">
        <v>32364</v>
      </c>
      <c r="B363" s="75">
        <v>100612</v>
      </c>
      <c r="C363" s="75" t="s">
        <v>91</v>
      </c>
      <c r="D363" s="71" t="s">
        <v>578</v>
      </c>
      <c r="E363" s="75" t="s">
        <v>181</v>
      </c>
      <c r="F363" s="70">
        <v>1</v>
      </c>
      <c r="G363" s="385">
        <f t="shared" si="331"/>
        <v>1048.56</v>
      </c>
      <c r="H363" s="70">
        <f t="shared" si="326"/>
        <v>24.52</v>
      </c>
      <c r="I363" s="385">
        <f t="shared" si="327"/>
        <v>1305.67</v>
      </c>
      <c r="J363" s="385">
        <f t="shared" si="328"/>
        <v>1305.67</v>
      </c>
      <c r="L363" s="328"/>
      <c r="M363" s="331">
        <f t="shared" si="311"/>
        <v>1048.56</v>
      </c>
      <c r="N363" s="178" t="str">
        <f t="shared" si="297"/>
        <v/>
      </c>
      <c r="O363" s="182">
        <f t="shared" si="301"/>
        <v>100612</v>
      </c>
      <c r="P363" s="181" t="b">
        <f t="shared" si="302"/>
        <v>0</v>
      </c>
      <c r="Q363" s="183" t="str">
        <f t="shared" si="303"/>
        <v>1</v>
      </c>
      <c r="R363" s="183"/>
      <c r="S363" s="184" t="str">
        <f t="shared" si="304"/>
        <v>SINAPI</v>
      </c>
      <c r="T363" s="178"/>
      <c r="U363" s="185">
        <f t="shared" si="305"/>
        <v>0</v>
      </c>
      <c r="V363" s="185">
        <f t="shared" si="306"/>
        <v>1048.56</v>
      </c>
      <c r="W363" s="185">
        <f t="shared" si="307"/>
        <v>0</v>
      </c>
      <c r="X363" s="178"/>
      <c r="Y363" s="184" t="e">
        <f>IF(Q363="P",(VLOOKUP(O363,'SICRO-P'!$A$3:$G$118,6,FALSE)),VLOOKUP(O363,SICRO!$A$4:$E$6354,5,FALSE))</f>
        <v>#N/A</v>
      </c>
      <c r="Z363" s="184">
        <f>IF(Q363="I",(VLOOKUP(O363,'SINAPI-I'!$A$1:$E$4949,5,FALSE)),VLOOKUP(O363,SINAPI!$G$7:$K$7524,5,FALSE))</f>
        <v>1048.56</v>
      </c>
      <c r="AA363" s="185" t="e">
        <f>IF(Q363="I",IF(R363="MO",(ROUND(VLOOKUP(O363,'DER-ES-I'!$A$7:$F$1547,5,FALSE)*((1+$R$3)),2)),VLOOKUP(O363,'DER-ES-I'!$A$7:$F$1547,5,FALSE)),VLOOKUP(O363,'DER-ES'!$A$15:$H$1393,7,FALSE))</f>
        <v>#N/A</v>
      </c>
    </row>
    <row r="364" spans="1:27" x14ac:dyDescent="0.25">
      <c r="A364" s="71" t="s">
        <v>32365</v>
      </c>
      <c r="B364" s="75" t="s">
        <v>579</v>
      </c>
      <c r="C364" s="75" t="s">
        <v>92</v>
      </c>
      <c r="D364" s="71" t="s">
        <v>580</v>
      </c>
      <c r="E364" s="75" t="s">
        <v>181</v>
      </c>
      <c r="F364" s="70">
        <v>6</v>
      </c>
      <c r="G364" s="385">
        <f t="shared" si="331"/>
        <v>37.67</v>
      </c>
      <c r="H364" s="70">
        <f t="shared" si="326"/>
        <v>24.52</v>
      </c>
      <c r="I364" s="385">
        <f t="shared" si="327"/>
        <v>46.91</v>
      </c>
      <c r="J364" s="385">
        <f t="shared" si="328"/>
        <v>281.45999999999998</v>
      </c>
      <c r="L364" s="328"/>
      <c r="M364" s="331">
        <f t="shared" si="311"/>
        <v>226.02</v>
      </c>
      <c r="N364" s="178" t="str">
        <f t="shared" si="297"/>
        <v/>
      </c>
      <c r="O364" s="182">
        <f t="shared" si="301"/>
        <v>40504</v>
      </c>
      <c r="P364" s="181" t="b">
        <f t="shared" si="302"/>
        <v>1</v>
      </c>
      <c r="Q364" s="183" t="str">
        <f t="shared" si="303"/>
        <v>I</v>
      </c>
      <c r="R364" s="183"/>
      <c r="S364" s="184" t="str">
        <f t="shared" si="304"/>
        <v>DER-ES</v>
      </c>
      <c r="T364" s="178"/>
      <c r="U364" s="185">
        <f t="shared" si="305"/>
        <v>0</v>
      </c>
      <c r="V364" s="185">
        <f t="shared" si="306"/>
        <v>0</v>
      </c>
      <c r="W364" s="185">
        <f t="shared" si="307"/>
        <v>37.67</v>
      </c>
      <c r="X364" s="178"/>
      <c r="Y364" s="184" t="e">
        <f>IF(Q364="P",(VLOOKUP(O364,'SICRO-P'!$A$3:$G$118,6,FALSE)),VLOOKUP(O364,SICRO!$A$4:$E$6354,5,FALSE))</f>
        <v>#N/A</v>
      </c>
      <c r="Z364" s="184" t="e">
        <f>IF(Q364="I",(VLOOKUP(O364,'SINAPI-I'!$A$1:$E$4949,5,FALSE)),VLOOKUP(O364,SINAPI!$G$7:$K$7524,5,FALSE))</f>
        <v>#N/A</v>
      </c>
      <c r="AA364" s="185">
        <f>IF(Q364="I",IF(R364="MO",(ROUND(VLOOKUP(O364,'DER-ES-I'!$A$7:$F$1547,5,FALSE)*((1+$R$3)),2)),VLOOKUP(O364,'DER-ES-I'!$A$7:$F$1547,5,FALSE)),VLOOKUP(O364,'DER-ES'!$A$15:$H$1393,7,FALSE))</f>
        <v>37.67</v>
      </c>
    </row>
    <row r="365" spans="1:27" ht="15" customHeight="1" x14ac:dyDescent="0.25">
      <c r="A365" s="71" t="s">
        <v>32366</v>
      </c>
      <c r="B365" s="75">
        <v>25004</v>
      </c>
      <c r="C365" s="75" t="s">
        <v>91</v>
      </c>
      <c r="D365" s="71" t="s">
        <v>581</v>
      </c>
      <c r="E365" s="75" t="s">
        <v>214</v>
      </c>
      <c r="F365" s="70">
        <v>30</v>
      </c>
      <c r="G365" s="385">
        <f t="shared" si="331"/>
        <v>42.8</v>
      </c>
      <c r="H365" s="70">
        <f t="shared" si="326"/>
        <v>24.52</v>
      </c>
      <c r="I365" s="385">
        <f t="shared" si="327"/>
        <v>53.29</v>
      </c>
      <c r="J365" s="385">
        <f t="shared" si="328"/>
        <v>1598.7</v>
      </c>
      <c r="L365" s="328"/>
      <c r="M365" s="331">
        <f t="shared" si="311"/>
        <v>1284</v>
      </c>
      <c r="N365" s="178" t="str">
        <f t="shared" si="297"/>
        <v/>
      </c>
      <c r="O365" s="182">
        <f t="shared" si="301"/>
        <v>25004</v>
      </c>
      <c r="P365" s="181" t="b">
        <f t="shared" si="302"/>
        <v>0</v>
      </c>
      <c r="Q365" s="183" t="s">
        <v>27690</v>
      </c>
      <c r="R365" s="183"/>
      <c r="S365" s="184" t="str">
        <f t="shared" si="304"/>
        <v>SINAPI</v>
      </c>
      <c r="T365" s="178"/>
      <c r="U365" s="185">
        <f t="shared" si="305"/>
        <v>0</v>
      </c>
      <c r="V365" s="185">
        <f t="shared" si="306"/>
        <v>42.8</v>
      </c>
      <c r="W365" s="185">
        <f t="shared" si="307"/>
        <v>0</v>
      </c>
      <c r="X365" s="178"/>
      <c r="Y365" s="184" t="e">
        <f>IF(Q365="P",(VLOOKUP(O365,'SICRO-P'!$A$3:$G$118,6,FALSE)),VLOOKUP(O365,SICRO!$A$4:$E$6354,5,FALSE))</f>
        <v>#N/A</v>
      </c>
      <c r="Z365" s="184">
        <f>IF(Q365="I",(VLOOKUP(O365,'SINAPI-I'!$A$1:$E$4949,5,FALSE)),VLOOKUP(O365,SINAPI!$G$7:$K$7524,5,FALSE))</f>
        <v>42.8</v>
      </c>
      <c r="AA365" s="185" t="e">
        <f>IF(Q365="I",IF(R365="MO",(ROUND(VLOOKUP(O365,'DER-ES-I'!$A$7:$F$1547,5,FALSE)*((1+$R$3)),2)),VLOOKUP(O365,'DER-ES-I'!$A$7:$F$1547,5,FALSE)),VLOOKUP(O365,'DER-ES'!$A$15:$H$1393,7,FALSE))</f>
        <v>#N/A</v>
      </c>
    </row>
    <row r="366" spans="1:27" ht="15.75" customHeight="1" x14ac:dyDescent="0.25">
      <c r="A366" s="88" t="s">
        <v>32367</v>
      </c>
      <c r="B366" s="556" t="s">
        <v>582</v>
      </c>
      <c r="C366" s="556"/>
      <c r="D366" s="556"/>
      <c r="E366" s="556"/>
      <c r="F366" s="556"/>
      <c r="G366" s="556"/>
      <c r="H366" s="556"/>
      <c r="I366" s="556"/>
      <c r="J366" s="441">
        <f>SUM(J367:J388)</f>
        <v>104842.41</v>
      </c>
      <c r="L366" s="328"/>
      <c r="M366" s="331"/>
      <c r="N366" s="178" t="str">
        <f t="shared" si="297"/>
        <v/>
      </c>
      <c r="O366" s="182"/>
      <c r="P366" s="181"/>
      <c r="Q366" s="183"/>
      <c r="R366" s="183"/>
      <c r="S366" s="184"/>
      <c r="T366" s="178"/>
      <c r="U366" s="185"/>
      <c r="V366" s="185"/>
      <c r="W366" s="185"/>
      <c r="X366" s="178"/>
      <c r="Y366" s="184"/>
      <c r="Z366" s="184"/>
      <c r="AA366" s="185"/>
    </row>
    <row r="367" spans="1:27" ht="16.5" x14ac:dyDescent="0.25">
      <c r="A367" s="71" t="s">
        <v>32368</v>
      </c>
      <c r="B367" s="75">
        <v>160318</v>
      </c>
      <c r="C367" s="75" t="s">
        <v>92</v>
      </c>
      <c r="D367" s="71" t="s">
        <v>583</v>
      </c>
      <c r="E367" s="75" t="s">
        <v>138</v>
      </c>
      <c r="F367" s="70">
        <v>148</v>
      </c>
      <c r="G367" s="385">
        <f t="shared" ref="G367:G369" si="333">IF(S367="SINAPI",V367,IF(S367="DER-ES",W367,U367))</f>
        <v>50.26</v>
      </c>
      <c r="H367" s="70">
        <f t="shared" ref="H367:H388" si="334">$J$2*100</f>
        <v>24.52</v>
      </c>
      <c r="I367" s="385">
        <f t="shared" ref="I367:I388" si="335">ROUND(G367*(1+H367/100),2)</f>
        <v>62.58</v>
      </c>
      <c r="J367" s="385">
        <f t="shared" ref="J367:J388" si="336">ROUND(I367*F367,2)</f>
        <v>9261.84</v>
      </c>
      <c r="L367" s="328"/>
      <c r="M367" s="331">
        <f t="shared" si="311"/>
        <v>7438.48</v>
      </c>
      <c r="N367" s="178" t="str">
        <f t="shared" si="297"/>
        <v/>
      </c>
      <c r="O367" s="182">
        <f t="shared" si="301"/>
        <v>160318</v>
      </c>
      <c r="P367" s="181" t="b">
        <f t="shared" si="302"/>
        <v>0</v>
      </c>
      <c r="Q367" s="183" t="str">
        <f t="shared" si="303"/>
        <v>1</v>
      </c>
      <c r="R367" s="183"/>
      <c r="S367" s="184" t="str">
        <f t="shared" si="304"/>
        <v>DER-ES</v>
      </c>
      <c r="T367" s="178"/>
      <c r="U367" s="185">
        <f t="shared" si="305"/>
        <v>0</v>
      </c>
      <c r="V367" s="185">
        <f t="shared" si="306"/>
        <v>0</v>
      </c>
      <c r="W367" s="185">
        <f t="shared" si="307"/>
        <v>50.26</v>
      </c>
      <c r="X367" s="178"/>
      <c r="Y367" s="184" t="e">
        <f>IF(Q367="P",(VLOOKUP(O367,'SICRO-P'!$A$3:$G$118,6,FALSE)),VLOOKUP(O367,SICRO!$A$4:$E$6354,5,FALSE))</f>
        <v>#N/A</v>
      </c>
      <c r="Z367" s="184" t="e">
        <f>IF(Q367="I",(VLOOKUP(O367,'SINAPI-I'!$A$1:$E$4949,5,FALSE)),VLOOKUP(O367,SINAPI!$G$7:$K$7524,5,FALSE))</f>
        <v>#N/A</v>
      </c>
      <c r="AA367" s="185">
        <f>IF(Q367="I",IF(R367="MO",(ROUND(VLOOKUP(O367,'DER-ES-I'!$A$7:$F$1547,5,FALSE)*((1+$R$3)),2)),VLOOKUP(O367,'DER-ES-I'!$A$7:$F$1547,5,FALSE)),VLOOKUP(O367,'DER-ES'!$A$15:$H$1393,7,FALSE))</f>
        <v>50.26</v>
      </c>
    </row>
    <row r="368" spans="1:27" ht="16.5" x14ac:dyDescent="0.25">
      <c r="A368" s="71" t="s">
        <v>32369</v>
      </c>
      <c r="B368" s="75">
        <v>160317</v>
      </c>
      <c r="C368" s="75" t="s">
        <v>92</v>
      </c>
      <c r="D368" s="71" t="s">
        <v>584</v>
      </c>
      <c r="E368" s="75" t="s">
        <v>138</v>
      </c>
      <c r="F368" s="70">
        <v>611</v>
      </c>
      <c r="G368" s="385">
        <f t="shared" si="333"/>
        <v>78.03</v>
      </c>
      <c r="H368" s="70">
        <f t="shared" si="334"/>
        <v>24.52</v>
      </c>
      <c r="I368" s="385">
        <f t="shared" si="335"/>
        <v>97.16</v>
      </c>
      <c r="J368" s="385">
        <f t="shared" si="336"/>
        <v>59364.76</v>
      </c>
      <c r="L368" s="328"/>
      <c r="M368" s="331">
        <f t="shared" si="311"/>
        <v>47676.33</v>
      </c>
      <c r="N368" s="178" t="str">
        <f t="shared" si="297"/>
        <v/>
      </c>
      <c r="O368" s="182">
        <f t="shared" si="301"/>
        <v>160317</v>
      </c>
      <c r="P368" s="181" t="b">
        <f t="shared" si="302"/>
        <v>0</v>
      </c>
      <c r="Q368" s="183" t="str">
        <f t="shared" si="303"/>
        <v>1</v>
      </c>
      <c r="R368" s="183"/>
      <c r="S368" s="184" t="str">
        <f t="shared" si="304"/>
        <v>DER-ES</v>
      </c>
      <c r="T368" s="178"/>
      <c r="U368" s="185">
        <f t="shared" si="305"/>
        <v>0</v>
      </c>
      <c r="V368" s="185">
        <f t="shared" si="306"/>
        <v>0</v>
      </c>
      <c r="W368" s="185">
        <f t="shared" si="307"/>
        <v>78.03</v>
      </c>
      <c r="X368" s="178"/>
      <c r="Y368" s="184" t="e">
        <f>IF(Q368="P",(VLOOKUP(O368,'SICRO-P'!$A$3:$G$118,6,FALSE)),VLOOKUP(O368,SICRO!$A$4:$E$6354,5,FALSE))</f>
        <v>#N/A</v>
      </c>
      <c r="Z368" s="184" t="e">
        <f>IF(Q368="I",(VLOOKUP(O368,'SINAPI-I'!$A$1:$E$4949,5,FALSE)),VLOOKUP(O368,SINAPI!$G$7:$K$7524,5,FALSE))</f>
        <v>#N/A</v>
      </c>
      <c r="AA368" s="185">
        <f>IF(Q368="I",IF(R368="MO",(ROUND(VLOOKUP(O368,'DER-ES-I'!$A$7:$F$1547,5,FALSE)*((1+$R$3)),2)),VLOOKUP(O368,'DER-ES-I'!$A$7:$F$1547,5,FALSE)),VLOOKUP(O368,'DER-ES'!$A$15:$H$1393,7,FALSE))</f>
        <v>78.03</v>
      </c>
    </row>
    <row r="369" spans="1:27" x14ac:dyDescent="0.25">
      <c r="A369" s="71" t="s">
        <v>32370</v>
      </c>
      <c r="B369" s="75">
        <v>160309</v>
      </c>
      <c r="C369" s="75" t="s">
        <v>92</v>
      </c>
      <c r="D369" s="71" t="s">
        <v>585</v>
      </c>
      <c r="E369" s="75" t="s">
        <v>145</v>
      </c>
      <c r="F369" s="70">
        <v>7</v>
      </c>
      <c r="G369" s="385">
        <f t="shared" si="333"/>
        <v>129.47999999999999</v>
      </c>
      <c r="H369" s="70">
        <f t="shared" si="334"/>
        <v>24.52</v>
      </c>
      <c r="I369" s="385">
        <f t="shared" si="335"/>
        <v>161.22999999999999</v>
      </c>
      <c r="J369" s="385">
        <f t="shared" si="336"/>
        <v>1128.6099999999999</v>
      </c>
      <c r="L369" s="328"/>
      <c r="M369" s="331">
        <f t="shared" si="311"/>
        <v>906.36</v>
      </c>
      <c r="N369" s="178" t="str">
        <f t="shared" si="297"/>
        <v/>
      </c>
      <c r="O369" s="182">
        <f t="shared" si="301"/>
        <v>160309</v>
      </c>
      <c r="P369" s="181" t="b">
        <f t="shared" si="302"/>
        <v>0</v>
      </c>
      <c r="Q369" s="183" t="str">
        <f t="shared" si="303"/>
        <v>1</v>
      </c>
      <c r="R369" s="183"/>
      <c r="S369" s="184" t="str">
        <f t="shared" si="304"/>
        <v>DER-ES</v>
      </c>
      <c r="T369" s="178"/>
      <c r="U369" s="185">
        <f t="shared" si="305"/>
        <v>0</v>
      </c>
      <c r="V369" s="185">
        <f t="shared" si="306"/>
        <v>0</v>
      </c>
      <c r="W369" s="185">
        <f t="shared" si="307"/>
        <v>129.47999999999999</v>
      </c>
      <c r="X369" s="178"/>
      <c r="Y369" s="184" t="e">
        <f>IF(Q369="P",(VLOOKUP(O369,'SICRO-P'!$A$3:$G$118,6,FALSE)),VLOOKUP(O369,SICRO!$A$4:$E$6354,5,FALSE))</f>
        <v>#N/A</v>
      </c>
      <c r="Z369" s="184" t="e">
        <f>IF(Q369="I",(VLOOKUP(O369,'SINAPI-I'!$A$1:$E$4949,5,FALSE)),VLOOKUP(O369,SINAPI!$G$7:$K$7524,5,FALSE))</f>
        <v>#N/A</v>
      </c>
      <c r="AA369" s="185">
        <f>IF(Q369="I",IF(R369="MO",(ROUND(VLOOKUP(O369,'DER-ES-I'!$A$7:$F$1547,5,FALSE)*((1+$R$3)),2)),VLOOKUP(O369,'DER-ES-I'!$A$7:$F$1547,5,FALSE)),VLOOKUP(O369,'DER-ES'!$A$15:$H$1393,7,FALSE))</f>
        <v>129.47999999999999</v>
      </c>
    </row>
    <row r="370" spans="1:27" ht="16.5" x14ac:dyDescent="0.25">
      <c r="A370" s="71" t="s">
        <v>32371</v>
      </c>
      <c r="B370" s="75" t="s">
        <v>32515</v>
      </c>
      <c r="C370" s="75" t="s">
        <v>180</v>
      </c>
      <c r="D370" s="71" t="s">
        <v>32254</v>
      </c>
      <c r="E370" s="75" t="s">
        <v>145</v>
      </c>
      <c r="F370" s="70">
        <v>9</v>
      </c>
      <c r="G370" s="385">
        <f>'CPU S DES'!N560</f>
        <v>21.64</v>
      </c>
      <c r="H370" s="70">
        <f t="shared" si="334"/>
        <v>24.52</v>
      </c>
      <c r="I370" s="385">
        <f t="shared" si="335"/>
        <v>26.95</v>
      </c>
      <c r="J370" s="385">
        <f t="shared" si="336"/>
        <v>242.55</v>
      </c>
      <c r="L370" s="367" t="s">
        <v>32190</v>
      </c>
      <c r="M370" s="331">
        <f>ROUND(G370*F370,2)</f>
        <v>194.76</v>
      </c>
      <c r="N370" s="178" t="str">
        <f t="shared" si="297"/>
        <v>VERIFICAR</v>
      </c>
      <c r="O370" s="182" t="str">
        <f t="shared" si="301"/>
        <v>COMP-43</v>
      </c>
      <c r="P370" s="181" t="b">
        <f t="shared" si="302"/>
        <v>1</v>
      </c>
      <c r="Q370" s="183" t="str">
        <f t="shared" si="303"/>
        <v>C</v>
      </c>
      <c r="R370" s="183"/>
      <c r="S370" s="184" t="str">
        <f t="shared" si="304"/>
        <v>Composições Próprias</v>
      </c>
      <c r="T370" s="178"/>
      <c r="U370" s="185">
        <f t="shared" si="305"/>
        <v>0</v>
      </c>
      <c r="V370" s="185">
        <f t="shared" si="306"/>
        <v>0</v>
      </c>
      <c r="W370" s="185">
        <f t="shared" si="307"/>
        <v>0</v>
      </c>
      <c r="X370" s="178"/>
      <c r="Y370" s="184" t="e">
        <f>IF(Q370="P",(VLOOKUP(O370,'SICRO-P'!$A$3:$G$118,6,FALSE)),VLOOKUP(O370,SICRO!$A$4:$E$6354,5,FALSE))</f>
        <v>#N/A</v>
      </c>
      <c r="Z370" s="184" t="e">
        <f>IF(Q370="I",(VLOOKUP(O370,'SINAPI-I'!$A$1:$E$4949,5,FALSE)),VLOOKUP(O370,SINAPI!$G$7:$K$7524,5,FALSE))</f>
        <v>#N/A</v>
      </c>
      <c r="AA370" s="185" t="e">
        <f>IF(Q370="I",IF(R370="MO",(ROUND(VLOOKUP(O370,'DER-ES-I'!$A$7:$F$1547,5,FALSE)*((1+$R$3)),2)),VLOOKUP(O370,'DER-ES-I'!$A$7:$F$1547,5,FALSE)),VLOOKUP(O370,'DER-ES'!$A$15:$H$1393,7,FALSE))</f>
        <v>#N/A</v>
      </c>
    </row>
    <row r="371" spans="1:27" ht="27" customHeight="1" x14ac:dyDescent="0.25">
      <c r="A371" s="71" t="s">
        <v>32372</v>
      </c>
      <c r="B371" s="75">
        <v>160319</v>
      </c>
      <c r="C371" s="75" t="s">
        <v>92</v>
      </c>
      <c r="D371" s="71" t="s">
        <v>587</v>
      </c>
      <c r="E371" s="75" t="s">
        <v>145</v>
      </c>
      <c r="F371" s="70">
        <v>87</v>
      </c>
      <c r="G371" s="385">
        <f t="shared" ref="G371:G374" si="337">IF(S371="SINAPI",V371,IF(S371="DER-ES",W371,U371))</f>
        <v>11.27</v>
      </c>
      <c r="H371" s="70">
        <f t="shared" si="334"/>
        <v>24.52</v>
      </c>
      <c r="I371" s="385">
        <f t="shared" si="335"/>
        <v>14.03</v>
      </c>
      <c r="J371" s="385">
        <f t="shared" si="336"/>
        <v>1220.6099999999999</v>
      </c>
      <c r="L371" s="328"/>
      <c r="M371" s="331">
        <f t="shared" si="311"/>
        <v>980.49</v>
      </c>
      <c r="N371" s="178" t="str">
        <f t="shared" si="297"/>
        <v/>
      </c>
      <c r="O371" s="182">
        <f t="shared" si="301"/>
        <v>160319</v>
      </c>
      <c r="P371" s="181" t="b">
        <f t="shared" si="302"/>
        <v>0</v>
      </c>
      <c r="Q371" s="183" t="str">
        <f t="shared" si="303"/>
        <v>1</v>
      </c>
      <c r="R371" s="183"/>
      <c r="S371" s="184" t="str">
        <f t="shared" si="304"/>
        <v>DER-ES</v>
      </c>
      <c r="T371" s="178"/>
      <c r="U371" s="185">
        <f t="shared" si="305"/>
        <v>0</v>
      </c>
      <c r="V371" s="185">
        <f t="shared" si="306"/>
        <v>0</v>
      </c>
      <c r="W371" s="185">
        <f t="shared" si="307"/>
        <v>11.27</v>
      </c>
      <c r="X371" s="178"/>
      <c r="Y371" s="184" t="e">
        <f>IF(Q371="P",(VLOOKUP(O371,'SICRO-P'!$A$3:$G$118,6,FALSE)),VLOOKUP(O371,SICRO!$A$4:$E$6354,5,FALSE))</f>
        <v>#N/A</v>
      </c>
      <c r="Z371" s="184" t="e">
        <f>IF(Q371="I",(VLOOKUP(O371,'SINAPI-I'!$A$1:$E$4949,5,FALSE)),VLOOKUP(O371,SINAPI!$G$7:$K$7524,5,FALSE))</f>
        <v>#N/A</v>
      </c>
      <c r="AA371" s="185">
        <f>IF(Q371="I",IF(R371="MO",(ROUND(VLOOKUP(O371,'DER-ES-I'!$A$7:$F$1547,5,FALSE)*((1+$R$3)),2)),VLOOKUP(O371,'DER-ES-I'!$A$7:$F$1547,5,FALSE)),VLOOKUP(O371,'DER-ES'!$A$15:$H$1393,7,FALSE))</f>
        <v>11.27</v>
      </c>
    </row>
    <row r="372" spans="1:27" ht="16.5" x14ac:dyDescent="0.25">
      <c r="A372" s="71" t="s">
        <v>32373</v>
      </c>
      <c r="B372" s="75">
        <v>160328</v>
      </c>
      <c r="C372" s="75" t="s">
        <v>92</v>
      </c>
      <c r="D372" s="71" t="s">
        <v>588</v>
      </c>
      <c r="E372" s="75" t="s">
        <v>145</v>
      </c>
      <c r="F372" s="70">
        <v>45</v>
      </c>
      <c r="G372" s="385">
        <f t="shared" si="337"/>
        <v>27.41</v>
      </c>
      <c r="H372" s="70">
        <f t="shared" si="334"/>
        <v>24.52</v>
      </c>
      <c r="I372" s="385">
        <f t="shared" si="335"/>
        <v>34.130000000000003</v>
      </c>
      <c r="J372" s="385">
        <f t="shared" si="336"/>
        <v>1535.85</v>
      </c>
      <c r="L372" s="328"/>
      <c r="M372" s="331">
        <f t="shared" si="311"/>
        <v>1233.45</v>
      </c>
      <c r="N372" s="178" t="str">
        <f t="shared" si="297"/>
        <v/>
      </c>
      <c r="O372" s="182">
        <f t="shared" si="301"/>
        <v>160328</v>
      </c>
      <c r="P372" s="181" t="b">
        <f t="shared" si="302"/>
        <v>0</v>
      </c>
      <c r="Q372" s="183" t="str">
        <f t="shared" si="303"/>
        <v>1</v>
      </c>
      <c r="R372" s="183"/>
      <c r="S372" s="184" t="str">
        <f t="shared" si="304"/>
        <v>DER-ES</v>
      </c>
      <c r="T372" s="178"/>
      <c r="U372" s="185">
        <f t="shared" si="305"/>
        <v>0</v>
      </c>
      <c r="V372" s="185">
        <f t="shared" si="306"/>
        <v>0</v>
      </c>
      <c r="W372" s="185">
        <f t="shared" si="307"/>
        <v>27.41</v>
      </c>
      <c r="X372" s="178"/>
      <c r="Y372" s="184" t="e">
        <f>IF(Q372="P",(VLOOKUP(O372,'SICRO-P'!$A$3:$G$118,6,FALSE)),VLOOKUP(O372,SICRO!$A$4:$E$6354,5,FALSE))</f>
        <v>#N/A</v>
      </c>
      <c r="Z372" s="184" t="e">
        <f>IF(Q372="I",(VLOOKUP(O372,'SINAPI-I'!$A$1:$E$4949,5,FALSE)),VLOOKUP(O372,SINAPI!$G$7:$K$7524,5,FALSE))</f>
        <v>#N/A</v>
      </c>
      <c r="AA372" s="185">
        <f>IF(Q372="I",IF(R372="MO",(ROUND(VLOOKUP(O372,'DER-ES-I'!$A$7:$F$1547,5,FALSE)*((1+$R$3)),2)),VLOOKUP(O372,'DER-ES-I'!$A$7:$F$1547,5,FALSE)),VLOOKUP(O372,'DER-ES'!$A$15:$H$1393,7,FALSE))</f>
        <v>27.41</v>
      </c>
    </row>
    <row r="373" spans="1:27" ht="16.5" x14ac:dyDescent="0.25">
      <c r="A373" s="71" t="s">
        <v>32374</v>
      </c>
      <c r="B373" s="75">
        <v>160334</v>
      </c>
      <c r="C373" s="75" t="s">
        <v>92</v>
      </c>
      <c r="D373" s="71" t="s">
        <v>554</v>
      </c>
      <c r="E373" s="75" t="s">
        <v>145</v>
      </c>
      <c r="F373" s="70">
        <v>30</v>
      </c>
      <c r="G373" s="385">
        <f t="shared" si="337"/>
        <v>42.73</v>
      </c>
      <c r="H373" s="70">
        <f t="shared" si="334"/>
        <v>24.52</v>
      </c>
      <c r="I373" s="385">
        <f t="shared" si="335"/>
        <v>53.21</v>
      </c>
      <c r="J373" s="385">
        <f t="shared" si="336"/>
        <v>1596.3</v>
      </c>
      <c r="L373" s="328"/>
      <c r="M373" s="331">
        <f t="shared" si="311"/>
        <v>1281.9000000000001</v>
      </c>
      <c r="N373" s="178" t="str">
        <f t="shared" si="297"/>
        <v/>
      </c>
      <c r="O373" s="182">
        <f t="shared" si="301"/>
        <v>160334</v>
      </c>
      <c r="P373" s="181" t="b">
        <f t="shared" si="302"/>
        <v>0</v>
      </c>
      <c r="Q373" s="183" t="str">
        <f t="shared" si="303"/>
        <v>1</v>
      </c>
      <c r="R373" s="183"/>
      <c r="S373" s="184" t="str">
        <f t="shared" si="304"/>
        <v>DER-ES</v>
      </c>
      <c r="T373" s="178"/>
      <c r="U373" s="185">
        <f t="shared" si="305"/>
        <v>0</v>
      </c>
      <c r="V373" s="185">
        <f t="shared" si="306"/>
        <v>0</v>
      </c>
      <c r="W373" s="185">
        <f t="shared" si="307"/>
        <v>42.73</v>
      </c>
      <c r="X373" s="178"/>
      <c r="Y373" s="184" t="e">
        <f>IF(Q373="P",(VLOOKUP(O373,'SICRO-P'!$A$3:$G$118,6,FALSE)),VLOOKUP(O373,SICRO!$A$4:$E$6354,5,FALSE))</f>
        <v>#N/A</v>
      </c>
      <c r="Z373" s="184" t="e">
        <f>IF(Q373="I",(VLOOKUP(O373,'SINAPI-I'!$A$1:$E$4949,5,FALSE)),VLOOKUP(O373,SINAPI!$G$7:$K$7524,5,FALSE))</f>
        <v>#N/A</v>
      </c>
      <c r="AA373" s="185">
        <f>IF(Q373="I",IF(R373="MO",(ROUND(VLOOKUP(O373,'DER-ES-I'!$A$7:$F$1547,5,FALSE)*((1+$R$3)),2)),VLOOKUP(O373,'DER-ES-I'!$A$7:$F$1547,5,FALSE)),VLOOKUP(O373,'DER-ES'!$A$15:$H$1393,7,FALSE))</f>
        <v>42.73</v>
      </c>
    </row>
    <row r="374" spans="1:27" ht="16.5" x14ac:dyDescent="0.25">
      <c r="A374" s="71" t="s">
        <v>32375</v>
      </c>
      <c r="B374" s="75">
        <v>160322</v>
      </c>
      <c r="C374" s="75" t="s">
        <v>92</v>
      </c>
      <c r="D374" s="71" t="s">
        <v>589</v>
      </c>
      <c r="E374" s="75" t="s">
        <v>145</v>
      </c>
      <c r="F374" s="70">
        <v>24</v>
      </c>
      <c r="G374" s="385">
        <f t="shared" si="337"/>
        <v>6.38</v>
      </c>
      <c r="H374" s="70">
        <f t="shared" si="334"/>
        <v>24.52</v>
      </c>
      <c r="I374" s="385">
        <f t="shared" si="335"/>
        <v>7.94</v>
      </c>
      <c r="J374" s="385">
        <f t="shared" si="336"/>
        <v>190.56</v>
      </c>
      <c r="L374" s="328"/>
      <c r="M374" s="331">
        <f t="shared" si="311"/>
        <v>153.12</v>
      </c>
      <c r="N374" s="178" t="str">
        <f t="shared" si="297"/>
        <v/>
      </c>
      <c r="O374" s="182">
        <f t="shared" si="301"/>
        <v>160322</v>
      </c>
      <c r="P374" s="181" t="b">
        <f t="shared" si="302"/>
        <v>0</v>
      </c>
      <c r="Q374" s="183" t="str">
        <f t="shared" si="303"/>
        <v>1</v>
      </c>
      <c r="R374" s="183"/>
      <c r="S374" s="184" t="str">
        <f t="shared" si="304"/>
        <v>DER-ES</v>
      </c>
      <c r="T374" s="178"/>
      <c r="U374" s="185">
        <f t="shared" si="305"/>
        <v>0</v>
      </c>
      <c r="V374" s="185">
        <f t="shared" si="306"/>
        <v>0</v>
      </c>
      <c r="W374" s="185">
        <f t="shared" si="307"/>
        <v>6.38</v>
      </c>
      <c r="X374" s="178"/>
      <c r="Y374" s="184" t="e">
        <f>IF(Q374="P",(VLOOKUP(O374,'SICRO-P'!$A$3:$G$118,6,FALSE)),VLOOKUP(O374,SICRO!$A$4:$E$6354,5,FALSE))</f>
        <v>#N/A</v>
      </c>
      <c r="Z374" s="184" t="e">
        <f>IF(Q374="I",(VLOOKUP(O374,'SINAPI-I'!$A$1:$E$4949,5,FALSE)),VLOOKUP(O374,SINAPI!$G$7:$K$7524,5,FALSE))</f>
        <v>#N/A</v>
      </c>
      <c r="AA374" s="185">
        <f>IF(Q374="I",IF(R374="MO",(ROUND(VLOOKUP(O374,'DER-ES-I'!$A$7:$F$1547,5,FALSE)*((1+$R$3)),2)),VLOOKUP(O374,'DER-ES-I'!$A$7:$F$1547,5,FALSE)),VLOOKUP(O374,'DER-ES'!$A$15:$H$1393,7,FALSE))</f>
        <v>6.38</v>
      </c>
    </row>
    <row r="375" spans="1:27" ht="16.5" x14ac:dyDescent="0.25">
      <c r="A375" s="71" t="s">
        <v>32376</v>
      </c>
      <c r="B375" s="75" t="s">
        <v>32516</v>
      </c>
      <c r="C375" s="75" t="s">
        <v>180</v>
      </c>
      <c r="D375" s="71" t="s">
        <v>38279</v>
      </c>
      <c r="E375" s="75" t="s">
        <v>145</v>
      </c>
      <c r="F375" s="70">
        <v>47</v>
      </c>
      <c r="G375" s="385">
        <f>'CPU S DES'!N576</f>
        <v>68.680000000000007</v>
      </c>
      <c r="H375" s="70">
        <f t="shared" si="334"/>
        <v>24.52</v>
      </c>
      <c r="I375" s="385">
        <f t="shared" si="335"/>
        <v>85.52</v>
      </c>
      <c r="J375" s="385">
        <f t="shared" si="336"/>
        <v>4019.44</v>
      </c>
      <c r="L375" s="367" t="s">
        <v>32190</v>
      </c>
      <c r="M375" s="331">
        <f t="shared" si="311"/>
        <v>3227.96</v>
      </c>
      <c r="N375" s="178" t="str">
        <f t="shared" si="297"/>
        <v>VERIFICAR</v>
      </c>
      <c r="O375" s="182" t="str">
        <f t="shared" si="301"/>
        <v>COMP-44</v>
      </c>
      <c r="P375" s="181" t="b">
        <f t="shared" si="302"/>
        <v>1</v>
      </c>
      <c r="Q375" s="183" t="str">
        <f t="shared" si="303"/>
        <v>C</v>
      </c>
      <c r="R375" s="183"/>
      <c r="S375" s="184" t="str">
        <f t="shared" si="304"/>
        <v>Composições Próprias</v>
      </c>
      <c r="T375" s="178"/>
      <c r="U375" s="185">
        <f t="shared" si="305"/>
        <v>0</v>
      </c>
      <c r="V375" s="185">
        <f t="shared" si="306"/>
        <v>0</v>
      </c>
      <c r="W375" s="185">
        <f t="shared" si="307"/>
        <v>0</v>
      </c>
      <c r="X375" s="178"/>
      <c r="Y375" s="184" t="e">
        <f>IF(Q375="P",(VLOOKUP(O375,'SICRO-P'!$A$3:$G$118,6,FALSE)),VLOOKUP(O375,SICRO!$A$4:$E$6354,5,FALSE))</f>
        <v>#N/A</v>
      </c>
      <c r="Z375" s="184" t="e">
        <f>IF(Q375="I",(VLOOKUP(O375,'SINAPI-I'!$A$1:$E$4949,5,FALSE)),VLOOKUP(O375,SINAPI!$G$7:$K$7524,5,FALSE))</f>
        <v>#N/A</v>
      </c>
      <c r="AA375" s="185" t="e">
        <f>IF(Q375="I",IF(R375="MO",(ROUND(VLOOKUP(O375,'DER-ES-I'!$A$7:$F$1547,5,FALSE)*((1+$R$3)),2)),VLOOKUP(O375,'DER-ES-I'!$A$7:$F$1547,5,FALSE)),VLOOKUP(O375,'DER-ES'!$A$15:$H$1393,7,FALSE))</f>
        <v>#N/A</v>
      </c>
    </row>
    <row r="376" spans="1:27" ht="16.5" x14ac:dyDescent="0.25">
      <c r="A376" s="71" t="s">
        <v>32377</v>
      </c>
      <c r="B376" s="75">
        <v>96989</v>
      </c>
      <c r="C376" s="75" t="s">
        <v>91</v>
      </c>
      <c r="D376" s="71" t="s">
        <v>590</v>
      </c>
      <c r="E376" s="75" t="s">
        <v>181</v>
      </c>
      <c r="F376" s="70">
        <v>8</v>
      </c>
      <c r="G376" s="385">
        <f t="shared" ref="G376:G377" si="338">IF(S376="SINAPI",V376,IF(S376="DER-ES",W376,U376))</f>
        <v>112.38</v>
      </c>
      <c r="H376" s="70">
        <f t="shared" si="334"/>
        <v>24.52</v>
      </c>
      <c r="I376" s="385">
        <f t="shared" si="335"/>
        <v>139.94</v>
      </c>
      <c r="J376" s="385">
        <f t="shared" si="336"/>
        <v>1119.52</v>
      </c>
      <c r="L376" s="328"/>
      <c r="M376" s="331">
        <f t="shared" si="311"/>
        <v>899.04</v>
      </c>
      <c r="N376" s="178" t="str">
        <f t="shared" si="297"/>
        <v/>
      </c>
      <c r="O376" s="182">
        <f t="shared" si="301"/>
        <v>96989</v>
      </c>
      <c r="P376" s="181" t="b">
        <f t="shared" si="302"/>
        <v>0</v>
      </c>
      <c r="Q376" s="183" t="str">
        <f t="shared" si="303"/>
        <v>9</v>
      </c>
      <c r="R376" s="183"/>
      <c r="S376" s="184" t="str">
        <f t="shared" si="304"/>
        <v>SINAPI</v>
      </c>
      <c r="T376" s="178"/>
      <c r="U376" s="185">
        <f t="shared" si="305"/>
        <v>0</v>
      </c>
      <c r="V376" s="185">
        <f t="shared" si="306"/>
        <v>112.38</v>
      </c>
      <c r="W376" s="185">
        <f t="shared" si="307"/>
        <v>0</v>
      </c>
      <c r="X376" s="178"/>
      <c r="Y376" s="184" t="e">
        <f>IF(Q376="P",(VLOOKUP(O376,'SICRO-P'!$A$3:$G$118,6,FALSE)),VLOOKUP(O376,SICRO!$A$4:$E$6354,5,FALSE))</f>
        <v>#N/A</v>
      </c>
      <c r="Z376" s="184">
        <f>IF(Q376="I",(VLOOKUP(O376,'SINAPI-I'!$A$1:$E$4949,5,FALSE)),VLOOKUP(O376,SINAPI!$G$7:$K$7524,5,FALSE))</f>
        <v>112.38</v>
      </c>
      <c r="AA376" s="185" t="e">
        <f>IF(Q376="I",IF(R376="MO",(ROUND(VLOOKUP(O376,'DER-ES-I'!$A$7:$F$1547,5,FALSE)*((1+$R$3)),2)),VLOOKUP(O376,'DER-ES-I'!$A$7:$F$1547,5,FALSE)),VLOOKUP(O376,'DER-ES'!$A$15:$H$1393,7,FALSE))</f>
        <v>#N/A</v>
      </c>
    </row>
    <row r="377" spans="1:27" ht="24.75" x14ac:dyDescent="0.25">
      <c r="A377" s="71" t="s">
        <v>32378</v>
      </c>
      <c r="B377" s="75">
        <v>160313</v>
      </c>
      <c r="C377" s="75" t="s">
        <v>92</v>
      </c>
      <c r="D377" s="71" t="s">
        <v>586</v>
      </c>
      <c r="E377" s="75" t="s">
        <v>145</v>
      </c>
      <c r="F377" s="70">
        <v>10</v>
      </c>
      <c r="G377" s="385">
        <f t="shared" si="338"/>
        <v>59.73</v>
      </c>
      <c r="H377" s="70">
        <f t="shared" si="334"/>
        <v>24.52</v>
      </c>
      <c r="I377" s="385">
        <f t="shared" si="335"/>
        <v>74.38</v>
      </c>
      <c r="J377" s="385">
        <f t="shared" si="336"/>
        <v>743.8</v>
      </c>
      <c r="L377" s="328"/>
      <c r="M377" s="331">
        <f t="shared" si="311"/>
        <v>597.29999999999995</v>
      </c>
      <c r="N377" s="178" t="str">
        <f t="shared" si="297"/>
        <v/>
      </c>
      <c r="O377" s="182">
        <f t="shared" si="301"/>
        <v>160313</v>
      </c>
      <c r="P377" s="181" t="b">
        <f t="shared" si="302"/>
        <v>0</v>
      </c>
      <c r="Q377" s="183" t="str">
        <f t="shared" si="303"/>
        <v>1</v>
      </c>
      <c r="R377" s="183"/>
      <c r="S377" s="184" t="str">
        <f t="shared" si="304"/>
        <v>DER-ES</v>
      </c>
      <c r="T377" s="178"/>
      <c r="U377" s="185">
        <f t="shared" si="305"/>
        <v>0</v>
      </c>
      <c r="V377" s="185">
        <f t="shared" si="306"/>
        <v>0</v>
      </c>
      <c r="W377" s="185">
        <f t="shared" si="307"/>
        <v>59.73</v>
      </c>
      <c r="X377" s="178"/>
      <c r="Y377" s="184" t="e">
        <f>IF(Q377="P",(VLOOKUP(O377,'SICRO-P'!$A$3:$G$118,6,FALSE)),VLOOKUP(O377,SICRO!$A$4:$E$6354,5,FALSE))</f>
        <v>#N/A</v>
      </c>
      <c r="Z377" s="184" t="e">
        <f>IF(Q377="I",(VLOOKUP(O377,'SINAPI-I'!$A$1:$E$4949,5,FALSE)),VLOOKUP(O377,SINAPI!$G$7:$K$7524,5,FALSE))</f>
        <v>#N/A</v>
      </c>
      <c r="AA377" s="185">
        <f>IF(Q377="I",IF(R377="MO",(ROUND(VLOOKUP(O377,'DER-ES-I'!$A$7:$F$1547,5,FALSE)*((1+$R$3)),2)),VLOOKUP(O377,'DER-ES-I'!$A$7:$F$1547,5,FALSE)),VLOOKUP(O377,'DER-ES'!$A$15:$H$1393,7,FALSE))</f>
        <v>59.73</v>
      </c>
    </row>
    <row r="378" spans="1:27" ht="16.5" x14ac:dyDescent="0.25">
      <c r="A378" s="71" t="s">
        <v>32379</v>
      </c>
      <c r="B378" s="75" t="s">
        <v>32519</v>
      </c>
      <c r="C378" s="75" t="s">
        <v>180</v>
      </c>
      <c r="D378" s="71" t="s">
        <v>591</v>
      </c>
      <c r="E378" s="75" t="s">
        <v>145</v>
      </c>
      <c r="F378" s="70">
        <v>2</v>
      </c>
      <c r="G378" s="385">
        <f>'CPU S DES'!N622</f>
        <v>34.340000000000003</v>
      </c>
      <c r="H378" s="70">
        <f t="shared" si="334"/>
        <v>24.52</v>
      </c>
      <c r="I378" s="385">
        <f t="shared" si="335"/>
        <v>42.76</v>
      </c>
      <c r="J378" s="385">
        <f t="shared" si="336"/>
        <v>85.52</v>
      </c>
      <c r="L378" s="367" t="s">
        <v>32190</v>
      </c>
      <c r="M378" s="331">
        <f t="shared" si="311"/>
        <v>68.680000000000007</v>
      </c>
      <c r="N378" s="178" t="str">
        <f t="shared" si="297"/>
        <v>VERIFICAR</v>
      </c>
      <c r="O378" s="182" t="str">
        <f t="shared" si="301"/>
        <v>COMP-47</v>
      </c>
      <c r="P378" s="181" t="b">
        <f t="shared" si="302"/>
        <v>1</v>
      </c>
      <c r="Q378" s="183" t="str">
        <f t="shared" si="303"/>
        <v>C</v>
      </c>
      <c r="R378" s="183"/>
      <c r="S378" s="184" t="str">
        <f t="shared" si="304"/>
        <v>Composições Próprias</v>
      </c>
      <c r="T378" s="178"/>
      <c r="U378" s="185">
        <f t="shared" si="305"/>
        <v>0</v>
      </c>
      <c r="V378" s="185">
        <f t="shared" si="306"/>
        <v>0</v>
      </c>
      <c r="W378" s="185">
        <f t="shared" si="307"/>
        <v>0</v>
      </c>
      <c r="X378" s="178"/>
      <c r="Y378" s="184" t="e">
        <f>IF(Q378="P",(VLOOKUP(O378,'SICRO-P'!$A$3:$G$118,6,FALSE)),VLOOKUP(O378,SICRO!$A$4:$E$6354,5,FALSE))</f>
        <v>#N/A</v>
      </c>
      <c r="Z378" s="184" t="e">
        <f>IF(Q378="I",(VLOOKUP(O378,'SINAPI-I'!$A$1:$E$4949,5,FALSE)),VLOOKUP(O378,SINAPI!$G$7:$K$7524,5,FALSE))</f>
        <v>#N/A</v>
      </c>
      <c r="AA378" s="185" t="e">
        <f>IF(Q378="I",IF(R378="MO",(ROUND(VLOOKUP(O378,'DER-ES-I'!$A$7:$F$1547,5,FALSE)*((1+$R$3)),2)),VLOOKUP(O378,'DER-ES-I'!$A$7:$F$1547,5,FALSE)),VLOOKUP(O378,'DER-ES'!$A$15:$H$1393,7,FALSE))</f>
        <v>#N/A</v>
      </c>
    </row>
    <row r="379" spans="1:27" ht="24.75" x14ac:dyDescent="0.25">
      <c r="A379" s="71" t="s">
        <v>32380</v>
      </c>
      <c r="B379" s="75" t="s">
        <v>38282</v>
      </c>
      <c r="C379" s="75" t="s">
        <v>180</v>
      </c>
      <c r="D379" s="71" t="s">
        <v>592</v>
      </c>
      <c r="E379" s="75" t="s">
        <v>145</v>
      </c>
      <c r="F379" s="70">
        <v>4</v>
      </c>
      <c r="G379" s="385">
        <f>'CPU S DES'!N638</f>
        <v>66.41</v>
      </c>
      <c r="H379" s="70">
        <f t="shared" si="334"/>
        <v>24.52</v>
      </c>
      <c r="I379" s="385">
        <f t="shared" si="335"/>
        <v>82.69</v>
      </c>
      <c r="J379" s="385">
        <f t="shared" si="336"/>
        <v>330.76</v>
      </c>
      <c r="L379" s="367" t="s">
        <v>32190</v>
      </c>
      <c r="M379" s="331">
        <f t="shared" si="311"/>
        <v>265.64</v>
      </c>
      <c r="N379" s="178" t="str">
        <f t="shared" si="297"/>
        <v>VERIFICAR</v>
      </c>
      <c r="O379" s="182" t="str">
        <f t="shared" si="301"/>
        <v>COMP-48</v>
      </c>
      <c r="P379" s="181" t="b">
        <f t="shared" si="302"/>
        <v>1</v>
      </c>
      <c r="Q379" s="183" t="str">
        <f t="shared" si="303"/>
        <v>C</v>
      </c>
      <c r="R379" s="183"/>
      <c r="S379" s="184" t="str">
        <f t="shared" si="304"/>
        <v>Composições Próprias</v>
      </c>
      <c r="T379" s="178"/>
      <c r="U379" s="185">
        <f t="shared" si="305"/>
        <v>0</v>
      </c>
      <c r="V379" s="185">
        <f t="shared" si="306"/>
        <v>0</v>
      </c>
      <c r="W379" s="185">
        <f t="shared" si="307"/>
        <v>0</v>
      </c>
      <c r="X379" s="178"/>
      <c r="Y379" s="184" t="e">
        <f>IF(Q379="P",(VLOOKUP(O379,'SICRO-P'!$A$3:$G$118,6,FALSE)),VLOOKUP(O379,SICRO!$A$4:$E$6354,5,FALSE))</f>
        <v>#N/A</v>
      </c>
      <c r="Z379" s="184" t="e">
        <f>IF(Q379="I",(VLOOKUP(O379,'SINAPI-I'!$A$1:$E$4949,5,FALSE)),VLOOKUP(O379,SINAPI!$G$7:$K$7524,5,FALSE))</f>
        <v>#N/A</v>
      </c>
      <c r="AA379" s="185" t="e">
        <f>IF(Q379="I",IF(R379="MO",(ROUND(VLOOKUP(O379,'DER-ES-I'!$A$7:$F$1547,5,FALSE)*((1+$R$3)),2)),VLOOKUP(O379,'DER-ES-I'!$A$7:$F$1547,5,FALSE)),VLOOKUP(O379,'DER-ES'!$A$15:$H$1393,7,FALSE))</f>
        <v>#N/A</v>
      </c>
    </row>
    <row r="380" spans="1:27" ht="16.5" x14ac:dyDescent="0.25">
      <c r="A380" s="71" t="s">
        <v>32381</v>
      </c>
      <c r="B380" s="75" t="s">
        <v>32520</v>
      </c>
      <c r="C380" s="75" t="s">
        <v>180</v>
      </c>
      <c r="D380" s="71" t="s">
        <v>24943</v>
      </c>
      <c r="E380" s="75" t="s">
        <v>181</v>
      </c>
      <c r="F380" s="70">
        <v>6</v>
      </c>
      <c r="G380" s="385">
        <f>'CPU S DES'!N653</f>
        <v>4.34</v>
      </c>
      <c r="H380" s="70">
        <f t="shared" si="334"/>
        <v>24.52</v>
      </c>
      <c r="I380" s="385">
        <f t="shared" si="335"/>
        <v>5.4</v>
      </c>
      <c r="J380" s="385">
        <f t="shared" si="336"/>
        <v>32.4</v>
      </c>
      <c r="L380" s="367" t="s">
        <v>32190</v>
      </c>
      <c r="M380" s="331">
        <f t="shared" si="311"/>
        <v>26.04</v>
      </c>
      <c r="N380" s="178" t="str">
        <f t="shared" si="297"/>
        <v>VERIFICAR</v>
      </c>
      <c r="O380" s="182" t="str">
        <f t="shared" si="301"/>
        <v>COMP-49</v>
      </c>
      <c r="P380" s="181" t="b">
        <f>ISTEXT(B380)</f>
        <v>1</v>
      </c>
      <c r="Q380" s="183" t="str">
        <f t="shared" si="303"/>
        <v>C</v>
      </c>
      <c r="R380" s="183"/>
      <c r="S380" s="184" t="str">
        <f t="shared" si="304"/>
        <v>Composições Próprias</v>
      </c>
      <c r="T380" s="178"/>
      <c r="U380" s="185">
        <f t="shared" si="305"/>
        <v>0</v>
      </c>
      <c r="V380" s="185">
        <f t="shared" si="306"/>
        <v>0</v>
      </c>
      <c r="W380" s="185">
        <f t="shared" si="307"/>
        <v>0</v>
      </c>
      <c r="X380" s="178"/>
      <c r="Y380" s="184" t="e">
        <f>IF(Q380="P",(VLOOKUP(O380,'SICRO-P'!$A$3:$G$118,6,FALSE)),VLOOKUP(O380,SICRO!$A$4:$E$6354,5,FALSE))</f>
        <v>#N/A</v>
      </c>
      <c r="Z380" s="184" t="e">
        <f>IF(Q380="I",(VLOOKUP(O380,'SINAPI-I'!$A$1:$E$4949,5,FALSE)),VLOOKUP(O380,SINAPI!$G$7:$K$7524,5,FALSE))</f>
        <v>#N/A</v>
      </c>
      <c r="AA380" s="185" t="e">
        <f>IF(Q380="I",IF(R380="MO",(ROUND(VLOOKUP(O380,'DER-ES-I'!$A$7:$F$1547,5,FALSE)*((1+$R$3)),2)),VLOOKUP(O380,'DER-ES-I'!$A$7:$F$1547,5,FALSE)),VLOOKUP(O380,'DER-ES'!$A$15:$H$1393,7,FALSE))</f>
        <v>#N/A</v>
      </c>
    </row>
    <row r="381" spans="1:27" ht="16.5" x14ac:dyDescent="0.25">
      <c r="A381" s="71" t="s">
        <v>38281</v>
      </c>
      <c r="B381" s="75" t="s">
        <v>32521</v>
      </c>
      <c r="C381" s="75" t="s">
        <v>180</v>
      </c>
      <c r="D381" s="71" t="s">
        <v>38284</v>
      </c>
      <c r="E381" s="75" t="s">
        <v>181</v>
      </c>
      <c r="F381" s="70">
        <v>30</v>
      </c>
      <c r="G381" s="385">
        <f>'CPU S DES'!N668</f>
        <v>11.7</v>
      </c>
      <c r="H381" s="70">
        <f t="shared" si="334"/>
        <v>24.52</v>
      </c>
      <c r="I381" s="385">
        <f t="shared" ref="I381" si="339">ROUND(G381*(1+H381/100),2)</f>
        <v>14.57</v>
      </c>
      <c r="J381" s="385">
        <f t="shared" ref="J381" si="340">ROUND(I381*F381,2)</f>
        <v>437.1</v>
      </c>
      <c r="L381" s="367" t="s">
        <v>32190</v>
      </c>
      <c r="M381" s="331">
        <f t="shared" ref="M381" si="341">ROUND(G381*F381,2)</f>
        <v>351</v>
      </c>
      <c r="N381" s="178" t="str">
        <f t="shared" ref="N381" si="342">IF(G381=(U381+V381+W381),"","VERIFICAR")</f>
        <v>VERIFICAR</v>
      </c>
      <c r="O381" s="182" t="str">
        <f t="shared" ref="O381" si="343">IF(AND(P381=TRUE,Q381="I"),VALUE(RIGHT(B381,LEN(B381)-1)),B381)</f>
        <v>COMP-50</v>
      </c>
      <c r="P381" s="181" t="b">
        <f>ISTEXT(B381)</f>
        <v>1</v>
      </c>
      <c r="Q381" s="183" t="str">
        <f t="shared" ref="Q381" si="344">LEFT(B381,1)</f>
        <v>C</v>
      </c>
      <c r="R381" s="183"/>
      <c r="S381" s="184" t="str">
        <f t="shared" ref="S381" si="345">C381</f>
        <v>Composições Próprias</v>
      </c>
      <c r="T381" s="178"/>
      <c r="U381" s="185">
        <f t="shared" ref="U381" si="346">IFERROR(Y381,0)</f>
        <v>0</v>
      </c>
      <c r="V381" s="185">
        <f t="shared" ref="V381" si="347">IFERROR(Z381,0)</f>
        <v>0</v>
      </c>
      <c r="W381" s="185">
        <f t="shared" ref="W381" si="348">IFERROR(AA381,0)</f>
        <v>0</v>
      </c>
      <c r="X381" s="178"/>
      <c r="Y381" s="184" t="e">
        <f>IF(Q381="P",(VLOOKUP(O381,'SICRO-P'!$A$3:$G$118,6,FALSE)),VLOOKUP(O381,SICRO!$A$4:$E$6354,5,FALSE))</f>
        <v>#N/A</v>
      </c>
      <c r="Z381" s="184" t="e">
        <f>IF(Q381="I",(VLOOKUP(O381,'SINAPI-I'!$A$1:$E$4949,5,FALSE)),VLOOKUP(O381,SINAPI!$G$7:$K$7524,5,FALSE))</f>
        <v>#N/A</v>
      </c>
      <c r="AA381" s="185" t="e">
        <f>IF(Q381="I",IF(R381="MO",(ROUND(VLOOKUP(O381,'DER-ES-I'!$A$7:$F$1547,5,FALSE)*((1+$R$3)),2)),VLOOKUP(O381,'DER-ES-I'!$A$7:$F$1547,5,FALSE)),VLOOKUP(O381,'DER-ES'!$A$15:$H$1393,7,FALSE))</f>
        <v>#N/A</v>
      </c>
    </row>
    <row r="382" spans="1:27" ht="24.75" x14ac:dyDescent="0.25">
      <c r="A382" s="71" t="s">
        <v>32382</v>
      </c>
      <c r="B382" s="75">
        <v>160316</v>
      </c>
      <c r="C382" s="75" t="s">
        <v>92</v>
      </c>
      <c r="D382" s="71" t="s">
        <v>32449</v>
      </c>
      <c r="E382" s="75" t="s">
        <v>145</v>
      </c>
      <c r="F382" s="70">
        <v>32</v>
      </c>
      <c r="G382" s="385">
        <f t="shared" ref="G382:G383" si="349">IF(S382="SINAPI",V382,IF(S382="DER-ES",W382,U382))</f>
        <v>93.13</v>
      </c>
      <c r="H382" s="70">
        <f t="shared" si="334"/>
        <v>24.52</v>
      </c>
      <c r="I382" s="385">
        <f t="shared" si="335"/>
        <v>115.97</v>
      </c>
      <c r="J382" s="385">
        <f t="shared" si="336"/>
        <v>3711.04</v>
      </c>
      <c r="L382" s="328"/>
      <c r="M382" s="331">
        <f t="shared" si="311"/>
        <v>2980.16</v>
      </c>
      <c r="N382" s="178" t="str">
        <f t="shared" ref="N382:N447" si="350">IF(G382=(U382+V382+W382),"","VERIFICAR")</f>
        <v/>
      </c>
      <c r="O382" s="182">
        <f t="shared" si="301"/>
        <v>160316</v>
      </c>
      <c r="P382" s="181" t="b">
        <f t="shared" si="302"/>
        <v>0</v>
      </c>
      <c r="Q382" s="183" t="str">
        <f t="shared" si="303"/>
        <v>1</v>
      </c>
      <c r="R382" s="183"/>
      <c r="S382" s="184" t="str">
        <f t="shared" si="304"/>
        <v>DER-ES</v>
      </c>
      <c r="T382" s="178"/>
      <c r="U382" s="185">
        <f t="shared" si="305"/>
        <v>0</v>
      </c>
      <c r="V382" s="185">
        <f t="shared" si="306"/>
        <v>0</v>
      </c>
      <c r="W382" s="185">
        <f t="shared" si="307"/>
        <v>93.13</v>
      </c>
      <c r="X382" s="178"/>
      <c r="Y382" s="184" t="e">
        <f>IF(Q382="P",(VLOOKUP(O382,'SICRO-P'!$A$3:$G$118,6,FALSE)),VLOOKUP(O382,SICRO!$A$4:$E$6354,5,FALSE))</f>
        <v>#N/A</v>
      </c>
      <c r="Z382" s="184" t="e">
        <f>IF(Q382="I",(VLOOKUP(O382,'SINAPI-I'!$A$1:$E$4949,5,FALSE)),VLOOKUP(O382,SINAPI!$G$7:$K$7524,5,FALSE))</f>
        <v>#N/A</v>
      </c>
      <c r="AA382" s="185">
        <f>IF(Q382="I",IF(R382="MO",(ROUND(VLOOKUP(O382,'DER-ES-I'!$A$7:$F$1547,5,FALSE)*((1+$R$3)),2)),VLOOKUP(O382,'DER-ES-I'!$A$7:$F$1547,5,FALSE)),VLOOKUP(O382,'DER-ES'!$A$15:$H$1393,7,FALSE))</f>
        <v>93.13</v>
      </c>
    </row>
    <row r="383" spans="1:27" ht="16.5" x14ac:dyDescent="0.25">
      <c r="A383" s="71" t="s">
        <v>32383</v>
      </c>
      <c r="B383" s="75">
        <v>160321</v>
      </c>
      <c r="C383" s="75" t="s">
        <v>92</v>
      </c>
      <c r="D383" s="71" t="s">
        <v>556</v>
      </c>
      <c r="E383" s="75" t="s">
        <v>145</v>
      </c>
      <c r="F383" s="70">
        <v>32</v>
      </c>
      <c r="G383" s="385">
        <f t="shared" si="349"/>
        <v>139.80000000000001</v>
      </c>
      <c r="H383" s="70">
        <f t="shared" si="334"/>
        <v>24.52</v>
      </c>
      <c r="I383" s="385">
        <f t="shared" si="335"/>
        <v>174.08</v>
      </c>
      <c r="J383" s="385">
        <f t="shared" si="336"/>
        <v>5570.56</v>
      </c>
      <c r="L383" s="328"/>
      <c r="M383" s="331">
        <f t="shared" si="311"/>
        <v>4473.6000000000004</v>
      </c>
      <c r="N383" s="178" t="str">
        <f t="shared" si="350"/>
        <v/>
      </c>
      <c r="O383" s="182">
        <f t="shared" si="301"/>
        <v>160321</v>
      </c>
      <c r="P383" s="181" t="b">
        <f t="shared" si="302"/>
        <v>0</v>
      </c>
      <c r="Q383" s="183" t="str">
        <f t="shared" si="303"/>
        <v>1</v>
      </c>
      <c r="R383" s="183"/>
      <c r="S383" s="184" t="str">
        <f t="shared" si="304"/>
        <v>DER-ES</v>
      </c>
      <c r="T383" s="178"/>
      <c r="U383" s="185">
        <f t="shared" si="305"/>
        <v>0</v>
      </c>
      <c r="V383" s="185">
        <f t="shared" si="306"/>
        <v>0</v>
      </c>
      <c r="W383" s="185">
        <f t="shared" si="307"/>
        <v>139.80000000000001</v>
      </c>
      <c r="X383" s="178"/>
      <c r="Y383" s="184" t="e">
        <f>IF(Q383="P",(VLOOKUP(O383,'SICRO-P'!$A$3:$G$118,6,FALSE)),VLOOKUP(O383,SICRO!$A$4:$E$6354,5,FALSE))</f>
        <v>#N/A</v>
      </c>
      <c r="Z383" s="184" t="e">
        <f>IF(Q383="I",(VLOOKUP(O383,'SINAPI-I'!$A$1:$E$4949,5,FALSE)),VLOOKUP(O383,SINAPI!$G$7:$K$7524,5,FALSE))</f>
        <v>#N/A</v>
      </c>
      <c r="AA383" s="185">
        <f>IF(Q383="I",IF(R383="MO",(ROUND(VLOOKUP(O383,'DER-ES-I'!$A$7:$F$1547,5,FALSE)*((1+$R$3)),2)),VLOOKUP(O383,'DER-ES-I'!$A$7:$F$1547,5,FALSE)),VLOOKUP(O383,'DER-ES'!$A$15:$H$1393,7,FALSE))</f>
        <v>139.80000000000001</v>
      </c>
    </row>
    <row r="384" spans="1:27" ht="16.5" x14ac:dyDescent="0.25">
      <c r="A384" s="71" t="s">
        <v>32384</v>
      </c>
      <c r="B384" s="75" t="s">
        <v>32522</v>
      </c>
      <c r="C384" s="75" t="s">
        <v>180</v>
      </c>
      <c r="D384" s="71" t="s">
        <v>32447</v>
      </c>
      <c r="E384" s="75" t="s">
        <v>145</v>
      </c>
      <c r="F384" s="70">
        <v>2</v>
      </c>
      <c r="G384" s="385">
        <f>'CPU S DES'!N692</f>
        <v>558.98</v>
      </c>
      <c r="H384" s="70">
        <f t="shared" si="334"/>
        <v>24.52</v>
      </c>
      <c r="I384" s="385">
        <f t="shared" si="335"/>
        <v>696.04</v>
      </c>
      <c r="J384" s="385">
        <f t="shared" si="336"/>
        <v>1392.08</v>
      </c>
      <c r="L384" s="367" t="s">
        <v>32190</v>
      </c>
      <c r="M384" s="331">
        <f t="shared" si="311"/>
        <v>1117.96</v>
      </c>
      <c r="N384" s="178" t="str">
        <f t="shared" si="350"/>
        <v>VERIFICAR</v>
      </c>
      <c r="O384" s="182" t="str">
        <f t="shared" ref="O384:O450" si="351">IF(AND(P384=TRUE,Q384="I"),VALUE(RIGHT(B384,LEN(B384)-1)),B384)</f>
        <v>COMP-51</v>
      </c>
      <c r="P384" s="181" t="b">
        <f t="shared" ref="P384:P450" si="352">ISTEXT(B384)</f>
        <v>1</v>
      </c>
      <c r="Q384" s="183" t="str">
        <f t="shared" ref="Q384:Q450" si="353">LEFT(B384,1)</f>
        <v>C</v>
      </c>
      <c r="R384" s="183"/>
      <c r="S384" s="184" t="str">
        <f t="shared" ref="S384:S450" si="354">C384</f>
        <v>Composições Próprias</v>
      </c>
      <c r="T384" s="178"/>
      <c r="U384" s="185">
        <f t="shared" ref="U384:U450" si="355">IFERROR(Y384,0)</f>
        <v>0</v>
      </c>
      <c r="V384" s="185">
        <f t="shared" ref="V384:V450" si="356">IFERROR(Z384,0)</f>
        <v>0</v>
      </c>
      <c r="W384" s="185">
        <f t="shared" ref="W384:W450" si="357">IFERROR(AA384,0)</f>
        <v>0</v>
      </c>
      <c r="X384" s="178"/>
      <c r="Y384" s="184" t="e">
        <f>IF(Q384="P",(VLOOKUP(O384,'SICRO-P'!$A$3:$G$118,6,FALSE)),VLOOKUP(O384,SICRO!$A$4:$E$6354,5,FALSE))</f>
        <v>#N/A</v>
      </c>
      <c r="Z384" s="184" t="e">
        <f>IF(Q384="I",(VLOOKUP(O384,'SINAPI-I'!$A$1:$E$4949,5,FALSE)),VLOOKUP(O384,SINAPI!$G$7:$K$7524,5,FALSE))</f>
        <v>#N/A</v>
      </c>
      <c r="AA384" s="185" t="e">
        <f>IF(Q384="I",IF(R384="MO",(ROUND(VLOOKUP(O384,'DER-ES-I'!$A$7:$F$1547,5,FALSE)*((1+$R$3)),2)),VLOOKUP(O384,'DER-ES-I'!$A$7:$F$1547,5,FALSE)),VLOOKUP(O384,'DER-ES'!$A$15:$H$1393,7,FALSE))</f>
        <v>#N/A</v>
      </c>
    </row>
    <row r="385" spans="1:27" ht="16.5" x14ac:dyDescent="0.25">
      <c r="A385" s="71" t="s">
        <v>32385</v>
      </c>
      <c r="B385" s="75" t="s">
        <v>32523</v>
      </c>
      <c r="C385" s="75" t="s">
        <v>180</v>
      </c>
      <c r="D385" s="71" t="s">
        <v>32446</v>
      </c>
      <c r="E385" s="75" t="s">
        <v>145</v>
      </c>
      <c r="F385" s="70">
        <v>1</v>
      </c>
      <c r="G385" s="385">
        <f>'CPU S DES'!N680</f>
        <v>555.16</v>
      </c>
      <c r="H385" s="70">
        <f t="shared" si="334"/>
        <v>24.52</v>
      </c>
      <c r="I385" s="385">
        <f t="shared" si="335"/>
        <v>691.29</v>
      </c>
      <c r="J385" s="385">
        <f t="shared" si="336"/>
        <v>691.29</v>
      </c>
      <c r="L385" s="367" t="s">
        <v>32190</v>
      </c>
      <c r="M385" s="331">
        <f t="shared" si="311"/>
        <v>555.16</v>
      </c>
      <c r="N385" s="178" t="str">
        <f t="shared" si="350"/>
        <v>VERIFICAR</v>
      </c>
      <c r="O385" s="182" t="str">
        <f t="shared" si="351"/>
        <v>COMP-52</v>
      </c>
      <c r="P385" s="181" t="b">
        <f t="shared" si="352"/>
        <v>1</v>
      </c>
      <c r="Q385" s="183" t="str">
        <f t="shared" si="353"/>
        <v>C</v>
      </c>
      <c r="R385" s="183"/>
      <c r="S385" s="184" t="str">
        <f t="shared" si="354"/>
        <v>Composições Próprias</v>
      </c>
      <c r="T385" s="178"/>
      <c r="U385" s="185">
        <f t="shared" si="355"/>
        <v>0</v>
      </c>
      <c r="V385" s="185">
        <f t="shared" si="356"/>
        <v>0</v>
      </c>
      <c r="W385" s="185">
        <f t="shared" si="357"/>
        <v>0</v>
      </c>
      <c r="X385" s="178"/>
      <c r="Y385" s="184" t="e">
        <f>IF(Q385="P",(VLOOKUP(O385,'SICRO-P'!$A$3:$G$118,6,FALSE)),VLOOKUP(O385,SICRO!$A$4:$E$6354,5,FALSE))</f>
        <v>#N/A</v>
      </c>
      <c r="Z385" s="184" t="e">
        <f>IF(Q385="I",(VLOOKUP(O385,'SINAPI-I'!$A$1:$E$4949,5,FALSE)),VLOOKUP(O385,SINAPI!$G$7:$K$7524,5,FALSE))</f>
        <v>#N/A</v>
      </c>
      <c r="AA385" s="185" t="e">
        <f>IF(Q385="I",IF(R385="MO",(ROUND(VLOOKUP(O385,'DER-ES-I'!$A$7:$F$1547,5,FALSE)*((1+$R$3)),2)),VLOOKUP(O385,'DER-ES-I'!$A$7:$F$1547,5,FALSE)),VLOOKUP(O385,'DER-ES'!$A$15:$H$1393,7,FALSE))</f>
        <v>#N/A</v>
      </c>
    </row>
    <row r="386" spans="1:27" x14ac:dyDescent="0.25">
      <c r="A386" s="71" t="s">
        <v>32386</v>
      </c>
      <c r="B386" s="75">
        <v>151506</v>
      </c>
      <c r="C386" s="75" t="s">
        <v>92</v>
      </c>
      <c r="D386" s="71" t="str">
        <f>IF(C386="SINAPI",VLOOKUP(B386,SINAPI!$G$7:$K$7524,2,FALSE),IF(C386="DER-ES",VLOOKUP(B386,'DER-ES'!$A$15:$H$1393,4,FALSE),VLOOKUP(B386,SICRO!$A$4:$E$6354,3,FALSE)))</f>
        <v>Haste de terra tipo COPPERWELD - 5/8" x 2.40m</v>
      </c>
      <c r="E386" s="75" t="s">
        <v>145</v>
      </c>
      <c r="F386" s="70">
        <v>32</v>
      </c>
      <c r="G386" s="385">
        <f t="shared" ref="G386:G388" si="358">IF(S386="SINAPI",V386,IF(S386="DER-ES",W386,U386))</f>
        <v>244.36</v>
      </c>
      <c r="H386" s="70">
        <f t="shared" si="334"/>
        <v>24.52</v>
      </c>
      <c r="I386" s="385">
        <f t="shared" si="335"/>
        <v>304.27999999999997</v>
      </c>
      <c r="J386" s="385">
        <f t="shared" si="336"/>
        <v>9736.9599999999991</v>
      </c>
      <c r="L386" s="328"/>
      <c r="M386" s="331">
        <f t="shared" si="311"/>
        <v>7819.52</v>
      </c>
      <c r="N386" s="178" t="str">
        <f t="shared" si="350"/>
        <v/>
      </c>
      <c r="O386" s="182">
        <f t="shared" si="351"/>
        <v>151506</v>
      </c>
      <c r="P386" s="181" t="b">
        <f t="shared" si="352"/>
        <v>0</v>
      </c>
      <c r="Q386" s="183" t="str">
        <f t="shared" si="353"/>
        <v>1</v>
      </c>
      <c r="R386" s="183"/>
      <c r="S386" s="184" t="str">
        <f t="shared" si="354"/>
        <v>DER-ES</v>
      </c>
      <c r="T386" s="178"/>
      <c r="U386" s="185">
        <f t="shared" si="355"/>
        <v>0</v>
      </c>
      <c r="V386" s="185">
        <f t="shared" si="356"/>
        <v>0</v>
      </c>
      <c r="W386" s="185">
        <f t="shared" si="357"/>
        <v>244.36</v>
      </c>
      <c r="X386" s="178"/>
      <c r="Y386" s="184" t="e">
        <f>IF(Q386="P",(VLOOKUP(O386,'SICRO-P'!$A$3:$G$118,6,FALSE)),VLOOKUP(O386,SICRO!$A$4:$E$6354,5,FALSE))</f>
        <v>#N/A</v>
      </c>
      <c r="Z386" s="184" t="e">
        <f>IF(Q386="I",(VLOOKUP(O386,'SINAPI-I'!$A$1:$E$4949,5,FALSE)),VLOOKUP(O386,SINAPI!$G$7:$K$7524,5,FALSE))</f>
        <v>#N/A</v>
      </c>
      <c r="AA386" s="185">
        <f>IF(Q386="I",IF(R386="MO",(ROUND(VLOOKUP(O386,'DER-ES-I'!$A$7:$F$1547,5,FALSE)*((1+$R$3)),2)),VLOOKUP(O386,'DER-ES-I'!$A$7:$F$1547,5,FALSE)),VLOOKUP(O386,'DER-ES'!$A$15:$H$1393,7,FALSE))</f>
        <v>244.36</v>
      </c>
    </row>
    <row r="387" spans="1:27" ht="24.75" x14ac:dyDescent="0.25">
      <c r="A387" s="71" t="s">
        <v>32387</v>
      </c>
      <c r="B387" s="75">
        <v>160312</v>
      </c>
      <c r="C387" s="75" t="s">
        <v>92</v>
      </c>
      <c r="D387" s="71" t="s">
        <v>558</v>
      </c>
      <c r="E387" s="75" t="s">
        <v>145</v>
      </c>
      <c r="F387" s="70">
        <v>32</v>
      </c>
      <c r="G387" s="385">
        <f t="shared" si="358"/>
        <v>47.06</v>
      </c>
      <c r="H387" s="70">
        <f t="shared" si="334"/>
        <v>24.52</v>
      </c>
      <c r="I387" s="385">
        <f t="shared" si="335"/>
        <v>58.6</v>
      </c>
      <c r="J387" s="385">
        <f t="shared" si="336"/>
        <v>1875.2</v>
      </c>
      <c r="L387" s="328"/>
      <c r="M387" s="331">
        <f t="shared" si="311"/>
        <v>1505.92</v>
      </c>
      <c r="N387" s="178" t="str">
        <f t="shared" si="350"/>
        <v/>
      </c>
      <c r="O387" s="182">
        <f t="shared" si="351"/>
        <v>160312</v>
      </c>
      <c r="P387" s="181" t="b">
        <f t="shared" si="352"/>
        <v>0</v>
      </c>
      <c r="Q387" s="183" t="str">
        <f t="shared" si="353"/>
        <v>1</v>
      </c>
      <c r="R387" s="183"/>
      <c r="S387" s="184" t="str">
        <f t="shared" si="354"/>
        <v>DER-ES</v>
      </c>
      <c r="T387" s="178"/>
      <c r="U387" s="185">
        <f t="shared" si="355"/>
        <v>0</v>
      </c>
      <c r="V387" s="185">
        <f t="shared" si="356"/>
        <v>0</v>
      </c>
      <c r="W387" s="185">
        <f t="shared" si="357"/>
        <v>47.06</v>
      </c>
      <c r="X387" s="178"/>
      <c r="Y387" s="184" t="e">
        <f>IF(Q387="P",(VLOOKUP(O387,'SICRO-P'!$A$3:$G$118,6,FALSE)),VLOOKUP(O387,SICRO!$A$4:$E$6354,5,FALSE))</f>
        <v>#N/A</v>
      </c>
      <c r="Z387" s="184" t="e">
        <f>IF(Q387="I",(VLOOKUP(O387,'SINAPI-I'!$A$1:$E$4949,5,FALSE)),VLOOKUP(O387,SINAPI!$G$7:$K$7524,5,FALSE))</f>
        <v>#N/A</v>
      </c>
      <c r="AA387" s="185">
        <f>IF(Q387="I",IF(R387="MO",(ROUND(VLOOKUP(O387,'DER-ES-I'!$A$7:$F$1547,5,FALSE)*((1+$R$3)),2)),VLOOKUP(O387,'DER-ES-I'!$A$7:$F$1547,5,FALSE)),VLOOKUP(O387,'DER-ES'!$A$15:$H$1393,7,FALSE))</f>
        <v>47.06</v>
      </c>
    </row>
    <row r="388" spans="1:27" x14ac:dyDescent="0.25">
      <c r="A388" s="71" t="s">
        <v>32388</v>
      </c>
      <c r="B388" s="75">
        <v>151127</v>
      </c>
      <c r="C388" s="75" t="s">
        <v>92</v>
      </c>
      <c r="D388" s="71" t="s">
        <v>481</v>
      </c>
      <c r="E388" s="75" t="s">
        <v>138</v>
      </c>
      <c r="F388" s="70">
        <v>18</v>
      </c>
      <c r="G388" s="385">
        <f t="shared" si="358"/>
        <v>24.79</v>
      </c>
      <c r="H388" s="70">
        <f t="shared" si="334"/>
        <v>24.52</v>
      </c>
      <c r="I388" s="385">
        <f t="shared" si="335"/>
        <v>30.87</v>
      </c>
      <c r="J388" s="385">
        <f t="shared" si="336"/>
        <v>555.66</v>
      </c>
      <c r="L388" s="328"/>
      <c r="M388" s="331">
        <f t="shared" si="311"/>
        <v>446.22</v>
      </c>
      <c r="N388" s="178" t="str">
        <f t="shared" si="350"/>
        <v/>
      </c>
      <c r="O388" s="182">
        <f t="shared" si="351"/>
        <v>151127</v>
      </c>
      <c r="P388" s="181" t="b">
        <f t="shared" si="352"/>
        <v>0</v>
      </c>
      <c r="Q388" s="183" t="str">
        <f t="shared" si="353"/>
        <v>1</v>
      </c>
      <c r="R388" s="183"/>
      <c r="S388" s="184" t="str">
        <f t="shared" si="354"/>
        <v>DER-ES</v>
      </c>
      <c r="T388" s="178"/>
      <c r="U388" s="185">
        <f t="shared" si="355"/>
        <v>0</v>
      </c>
      <c r="V388" s="185">
        <f t="shared" si="356"/>
        <v>0</v>
      </c>
      <c r="W388" s="185">
        <f t="shared" si="357"/>
        <v>24.79</v>
      </c>
      <c r="X388" s="178"/>
      <c r="Y388" s="184" t="e">
        <f>IF(Q388="P",(VLOOKUP(O388,'SICRO-P'!$A$3:$G$118,6,FALSE)),VLOOKUP(O388,SICRO!$A$4:$E$6354,5,FALSE))</f>
        <v>#N/A</v>
      </c>
      <c r="Z388" s="184" t="e">
        <f>IF(Q388="I",(VLOOKUP(O388,'SINAPI-I'!$A$1:$E$4949,5,FALSE)),VLOOKUP(O388,SINAPI!$G$7:$K$7524,5,FALSE))</f>
        <v>#N/A</v>
      </c>
      <c r="AA388" s="185">
        <f>IF(Q388="I",IF(R388="MO",(ROUND(VLOOKUP(O388,'DER-ES-I'!$A$7:$F$1547,5,FALSE)*((1+$R$3)),2)),VLOOKUP(O388,'DER-ES-I'!$A$7:$F$1547,5,FALSE)),VLOOKUP(O388,'DER-ES'!$A$15:$H$1393,7,FALSE))</f>
        <v>24.79</v>
      </c>
    </row>
    <row r="389" spans="1:27" ht="15.75" customHeight="1" x14ac:dyDescent="0.25">
      <c r="A389" s="88" t="s">
        <v>32389</v>
      </c>
      <c r="B389" s="556" t="s">
        <v>595</v>
      </c>
      <c r="C389" s="556"/>
      <c r="D389" s="556"/>
      <c r="E389" s="556"/>
      <c r="F389" s="556"/>
      <c r="G389" s="556"/>
      <c r="H389" s="556"/>
      <c r="I389" s="556"/>
      <c r="J389" s="441">
        <f>SUM(J390:J424)</f>
        <v>443109.36</v>
      </c>
      <c r="L389" s="328"/>
      <c r="M389" s="331"/>
      <c r="N389" s="178" t="str">
        <f t="shared" si="350"/>
        <v/>
      </c>
      <c r="O389" s="182"/>
      <c r="P389" s="181"/>
      <c r="Q389" s="183"/>
      <c r="R389" s="183"/>
      <c r="S389" s="184"/>
      <c r="T389" s="178"/>
      <c r="U389" s="185"/>
      <c r="V389" s="185"/>
      <c r="W389" s="185"/>
      <c r="X389" s="178"/>
      <c r="Y389" s="184"/>
      <c r="Z389" s="184"/>
      <c r="AA389" s="185"/>
    </row>
    <row r="390" spans="1:27" ht="16.5" x14ac:dyDescent="0.25">
      <c r="A390" s="71" t="s">
        <v>32390</v>
      </c>
      <c r="B390" s="75" t="str">
        <f>B255</f>
        <v>COMP-14</v>
      </c>
      <c r="C390" s="75" t="str">
        <f>C255</f>
        <v>Composições Próprias</v>
      </c>
      <c r="D390" s="71" t="str">
        <f>D255</f>
        <v>Cabo de par trançado blindado (F/UTP), categoria 6, ou superior, com condutores de cobre rígidos 24 AWG, uso indoor/outdoor ref: Furukawa ou similar (M)</v>
      </c>
      <c r="E390" s="75" t="str">
        <f>E255</f>
        <v>M</v>
      </c>
      <c r="F390" s="70">
        <v>1057</v>
      </c>
      <c r="G390" s="445">
        <f>G255</f>
        <v>4.67</v>
      </c>
      <c r="H390" s="70">
        <f t="shared" ref="H390:H424" si="359">$J$2*100</f>
        <v>24.52</v>
      </c>
      <c r="I390" s="385">
        <f t="shared" ref="I390:I424" si="360">ROUND(G390*(1+H390/100),2)</f>
        <v>5.82</v>
      </c>
      <c r="J390" s="385">
        <f t="shared" ref="J390:J424" si="361">ROUND(I390*F390,2)</f>
        <v>6151.74</v>
      </c>
      <c r="L390" s="367" t="s">
        <v>32190</v>
      </c>
      <c r="M390" s="331">
        <f t="shared" si="311"/>
        <v>4936.1899999999996</v>
      </c>
      <c r="N390" s="178" t="str">
        <f t="shared" si="350"/>
        <v>VERIFICAR</v>
      </c>
      <c r="O390" s="182" t="str">
        <f t="shared" si="351"/>
        <v>COMP-14</v>
      </c>
      <c r="P390" s="181" t="b">
        <f t="shared" si="352"/>
        <v>1</v>
      </c>
      <c r="Q390" s="183" t="str">
        <f t="shared" si="353"/>
        <v>C</v>
      </c>
      <c r="R390" s="183"/>
      <c r="S390" s="184" t="str">
        <f t="shared" si="354"/>
        <v>Composições Próprias</v>
      </c>
      <c r="T390" s="178"/>
      <c r="U390" s="185">
        <f t="shared" si="355"/>
        <v>0</v>
      </c>
      <c r="V390" s="185">
        <f t="shared" si="356"/>
        <v>0</v>
      </c>
      <c r="W390" s="185">
        <f t="shared" si="357"/>
        <v>0</v>
      </c>
      <c r="X390" s="178"/>
      <c r="Y390" s="184" t="e">
        <f>IF(Q390="P",(VLOOKUP(O390,'SICRO-P'!$A$3:$G$118,6,FALSE)),VLOOKUP(O390,SICRO!$A$4:$E$6354,5,FALSE))</f>
        <v>#N/A</v>
      </c>
      <c r="Z390" s="184" t="e">
        <f>IF(Q390="I",(VLOOKUP(O390,'SINAPI-I'!$A$1:$E$4949,5,FALSE)),VLOOKUP(O390,SINAPI!$G$7:$K$7524,5,FALSE))</f>
        <v>#N/A</v>
      </c>
      <c r="AA390" s="185" t="e">
        <f>IF(Q390="I",IF(R390="MO",(ROUND(VLOOKUP(O390,'DER-ES-I'!$A$7:$F$1547,5,FALSE)*((1+$R$3)),2)),VLOOKUP(O390,'DER-ES-I'!$A$7:$F$1547,5,FALSE)),VLOOKUP(O390,'DER-ES'!$A$15:$H$1393,7,FALSE))</f>
        <v>#N/A</v>
      </c>
    </row>
    <row r="391" spans="1:27" x14ac:dyDescent="0.25">
      <c r="A391" s="71" t="s">
        <v>32391</v>
      </c>
      <c r="B391" s="75">
        <v>160847</v>
      </c>
      <c r="C391" s="75" t="s">
        <v>92</v>
      </c>
      <c r="D391" s="71" t="str">
        <f>IF(C391="SINAPI",VLOOKUP(B391,SINAPI!$G$7:$K$7524,2,FALSE),IF(C391="DER-ES",VLOOKUP(B391,'DER-ES'!$A$15:$H$1393,4,FALSE),VLOOKUP(B391,SICRO!$A$4:$E$6354,3,FALSE)))</f>
        <v>Patch Cord Gigalan Extra Flexível CAT 6 U/UTP RJ-45 - 1,50 m</v>
      </c>
      <c r="E391" s="75" t="str">
        <f>IF(C391="SINAPI",VLOOKUP(B391,SINAPI!$G$7:$K$7524,3,FALSE),IF(C391="DER-ES",VLOOKUP(B391,'DER-ES'!$A$15:$H$1393,5,FALSE),VLOOKUP(B391,SICRO!$A$4:$E$6354,4,FALSE)))</f>
        <v>und</v>
      </c>
      <c r="F391" s="70">
        <v>39</v>
      </c>
      <c r="G391" s="385">
        <f t="shared" ref="G391" si="362">IF(S391="SINAPI",V391,IF(S391="DER-ES",W391,U391))</f>
        <v>35.020000000000003</v>
      </c>
      <c r="H391" s="70">
        <f t="shared" si="359"/>
        <v>24.52</v>
      </c>
      <c r="I391" s="385">
        <f t="shared" si="360"/>
        <v>43.61</v>
      </c>
      <c r="J391" s="385">
        <f t="shared" si="361"/>
        <v>1700.79</v>
      </c>
      <c r="L391" s="328"/>
      <c r="M391" s="331">
        <f t="shared" ref="M391:M456" si="363">ROUND(G391*F391,2)</f>
        <v>1365.78</v>
      </c>
      <c r="N391" s="178" t="str">
        <f t="shared" si="350"/>
        <v/>
      </c>
      <c r="O391" s="182">
        <f t="shared" si="351"/>
        <v>160847</v>
      </c>
      <c r="P391" s="181" t="b">
        <f t="shared" si="352"/>
        <v>0</v>
      </c>
      <c r="Q391" s="183" t="str">
        <f t="shared" si="353"/>
        <v>1</v>
      </c>
      <c r="R391" s="183"/>
      <c r="S391" s="184" t="str">
        <f t="shared" si="354"/>
        <v>DER-ES</v>
      </c>
      <c r="T391" s="178"/>
      <c r="U391" s="185">
        <f t="shared" si="355"/>
        <v>0</v>
      </c>
      <c r="V391" s="185">
        <f t="shared" si="356"/>
        <v>0</v>
      </c>
      <c r="W391" s="185">
        <f t="shared" si="357"/>
        <v>35.020000000000003</v>
      </c>
      <c r="X391" s="178"/>
      <c r="Y391" s="184" t="e">
        <f>IF(Q391="P",(VLOOKUP(O391,'SICRO-P'!$A$3:$G$118,6,FALSE)),VLOOKUP(O391,SICRO!$A$4:$E$6354,5,FALSE))</f>
        <v>#N/A</v>
      </c>
      <c r="Z391" s="184" t="e">
        <f>IF(Q391="I",(VLOOKUP(O391,'SINAPI-I'!$A$1:$E$4949,5,FALSE)),VLOOKUP(O391,SINAPI!$G$7:$K$7524,5,FALSE))</f>
        <v>#N/A</v>
      </c>
      <c r="AA391" s="185">
        <f>IF(Q391="I",IF(R391="MO",(ROUND(VLOOKUP(O391,'DER-ES-I'!$A$7:$F$1547,5,FALSE)*((1+$R$3)),2)),VLOOKUP(O391,'DER-ES-I'!$A$7:$F$1547,5,FALSE)),VLOOKUP(O391,'DER-ES'!$A$15:$H$1393,7,FALSE))</f>
        <v>35.020000000000003</v>
      </c>
    </row>
    <row r="392" spans="1:27" ht="16.5" x14ac:dyDescent="0.25">
      <c r="A392" s="71" t="s">
        <v>32392</v>
      </c>
      <c r="B392" s="75" t="s">
        <v>32524</v>
      </c>
      <c r="C392" s="75" t="s">
        <v>180</v>
      </c>
      <c r="D392" s="71" t="s">
        <v>596</v>
      </c>
      <c r="E392" s="75" t="s">
        <v>182</v>
      </c>
      <c r="F392" s="70">
        <v>120</v>
      </c>
      <c r="G392" s="385">
        <f>'CPU S DES'!N704</f>
        <v>7.5</v>
      </c>
      <c r="H392" s="70">
        <f t="shared" si="359"/>
        <v>24.52</v>
      </c>
      <c r="I392" s="385">
        <f t="shared" si="360"/>
        <v>9.34</v>
      </c>
      <c r="J392" s="385">
        <f t="shared" si="361"/>
        <v>1120.8</v>
      </c>
      <c r="L392" s="367" t="s">
        <v>32190</v>
      </c>
      <c r="M392" s="331">
        <f t="shared" si="363"/>
        <v>900</v>
      </c>
      <c r="N392" s="178" t="str">
        <f t="shared" si="350"/>
        <v>VERIFICAR</v>
      </c>
      <c r="O392" s="182" t="str">
        <f t="shared" si="351"/>
        <v>COMP-53</v>
      </c>
      <c r="P392" s="181" t="b">
        <f t="shared" si="352"/>
        <v>1</v>
      </c>
      <c r="Q392" s="183" t="str">
        <f t="shared" si="353"/>
        <v>C</v>
      </c>
      <c r="R392" s="183"/>
      <c r="S392" s="184" t="str">
        <f t="shared" si="354"/>
        <v>Composições Próprias</v>
      </c>
      <c r="T392" s="178"/>
      <c r="U392" s="185">
        <f t="shared" si="355"/>
        <v>0</v>
      </c>
      <c r="V392" s="185">
        <f t="shared" si="356"/>
        <v>0</v>
      </c>
      <c r="W392" s="185">
        <f t="shared" si="357"/>
        <v>0</v>
      </c>
      <c r="X392" s="178"/>
      <c r="Y392" s="184" t="e">
        <f>IF(Q392="P",(VLOOKUP(O392,'SICRO-P'!$A$3:$G$118,6,FALSE)),VLOOKUP(O392,SICRO!$A$4:$E$6354,5,FALSE))</f>
        <v>#N/A</v>
      </c>
      <c r="Z392" s="184" t="e">
        <f>IF(Q392="I",(VLOOKUP(O392,'SINAPI-I'!$A$1:$E$4949,5,FALSE)),VLOOKUP(O392,SINAPI!$G$7:$K$7524,5,FALSE))</f>
        <v>#N/A</v>
      </c>
      <c r="AA392" s="185" t="e">
        <f>IF(Q392="I",IF(R392="MO",(ROUND(VLOOKUP(O392,'DER-ES-I'!$A$7:$F$1547,5,FALSE)*((1+$R$3)),2)),VLOOKUP(O392,'DER-ES-I'!$A$7:$F$1547,5,FALSE)),VLOOKUP(O392,'DER-ES'!$A$15:$H$1393,7,FALSE))</f>
        <v>#N/A</v>
      </c>
    </row>
    <row r="393" spans="1:27" x14ac:dyDescent="0.25">
      <c r="A393" s="71" t="s">
        <v>32393</v>
      </c>
      <c r="B393" s="75">
        <v>160872</v>
      </c>
      <c r="C393" s="75" t="s">
        <v>92</v>
      </c>
      <c r="D393" s="71" t="s">
        <v>32465</v>
      </c>
      <c r="E393" s="75" t="s">
        <v>181</v>
      </c>
      <c r="F393" s="70">
        <v>3</v>
      </c>
      <c r="G393" s="385">
        <f t="shared" ref="G393:G400" si="364">IF(S393="SINAPI",V393,IF(S393="DER-ES",W393,U393))</f>
        <v>22.29</v>
      </c>
      <c r="H393" s="70">
        <f t="shared" si="359"/>
        <v>24.52</v>
      </c>
      <c r="I393" s="385">
        <f t="shared" si="360"/>
        <v>27.76</v>
      </c>
      <c r="J393" s="385">
        <f t="shared" si="361"/>
        <v>83.28</v>
      </c>
      <c r="L393" s="328"/>
      <c r="M393" s="331">
        <f t="shared" si="363"/>
        <v>66.87</v>
      </c>
      <c r="N393" s="178" t="str">
        <f t="shared" si="350"/>
        <v/>
      </c>
      <c r="O393" s="182">
        <f t="shared" si="351"/>
        <v>160872</v>
      </c>
      <c r="P393" s="181" t="b">
        <f t="shared" si="352"/>
        <v>0</v>
      </c>
      <c r="Q393" s="183" t="str">
        <f t="shared" si="353"/>
        <v>1</v>
      </c>
      <c r="R393" s="183"/>
      <c r="S393" s="184" t="str">
        <f t="shared" si="354"/>
        <v>DER-ES</v>
      </c>
      <c r="T393" s="178"/>
      <c r="U393" s="185">
        <f t="shared" si="355"/>
        <v>0</v>
      </c>
      <c r="V393" s="185">
        <f t="shared" si="356"/>
        <v>0</v>
      </c>
      <c r="W393" s="185">
        <f t="shared" si="357"/>
        <v>22.29</v>
      </c>
      <c r="X393" s="178"/>
      <c r="Y393" s="184" t="e">
        <f>IF(Q393="P",(VLOOKUP(O393,'SICRO-P'!$A$3:$G$118,6,FALSE)),VLOOKUP(O393,SICRO!$A$4:$E$6354,5,FALSE))</f>
        <v>#N/A</v>
      </c>
      <c r="Z393" s="184" t="e">
        <f>IF(Q393="I",(VLOOKUP(O393,'SINAPI-I'!$A$1:$E$4949,5,FALSE)),VLOOKUP(O393,SINAPI!$G$7:$K$7524,5,FALSE))</f>
        <v>#N/A</v>
      </c>
      <c r="AA393" s="185">
        <f>IF(Q393="I",IF(R393="MO",(ROUND(VLOOKUP(O393,'DER-ES-I'!$A$7:$F$1547,5,FALSE)*((1+$R$3)),2)),VLOOKUP(O393,'DER-ES-I'!$A$7:$F$1547,5,FALSE)),VLOOKUP(O393,'DER-ES'!$A$15:$H$1393,7,FALSE))</f>
        <v>22.29</v>
      </c>
    </row>
    <row r="394" spans="1:27" x14ac:dyDescent="0.25">
      <c r="A394" s="71" t="s">
        <v>32394</v>
      </c>
      <c r="B394" s="75">
        <v>180217</v>
      </c>
      <c r="C394" s="75" t="s">
        <v>92</v>
      </c>
      <c r="D394" s="71" t="str">
        <f>IF(C394="SINAPI",VLOOKUP(B394,SINAPI!$G$7:$K$7524,2,FALSE),IF(C394="DER-ES",VLOOKUP(B394,'DER-ES'!$A$15:$H$1393,4,FALSE),VLOOKUP(B394,SICRO!$A$4:$E$6354,3,FALSE)))</f>
        <v>Espelho para caixa estampada 4 x 2"</v>
      </c>
      <c r="E394" s="75" t="str">
        <f>IF(C394="SINAPI",VLOOKUP(B394,SINAPI!$G$7:$K$7524,3,FALSE),IF(C394="DER-ES",VLOOKUP(B394,'DER-ES'!$A$15:$H$1393,5,FALSE),VLOOKUP(B394,SICRO!$A$4:$E$6354,4,FALSE)))</f>
        <v>und</v>
      </c>
      <c r="F394" s="70">
        <f>7+2</f>
        <v>9</v>
      </c>
      <c r="G394" s="385">
        <f t="shared" si="364"/>
        <v>9.64</v>
      </c>
      <c r="H394" s="70">
        <f t="shared" si="359"/>
        <v>24.52</v>
      </c>
      <c r="I394" s="385">
        <f t="shared" ref="I394" si="365">ROUND(G394*(1+H394/100),2)</f>
        <v>12</v>
      </c>
      <c r="J394" s="385">
        <f t="shared" ref="J394" si="366">ROUND(I394*F394,2)</f>
        <v>108</v>
      </c>
      <c r="L394" s="328"/>
      <c r="M394" s="331">
        <f t="shared" ref="M394" si="367">ROUND(G394*F394,2)</f>
        <v>86.76</v>
      </c>
      <c r="N394" s="178" t="str">
        <f t="shared" si="350"/>
        <v/>
      </c>
      <c r="O394" s="182">
        <f t="shared" ref="O394" si="368">IF(AND(P394=TRUE,Q394="I"),VALUE(RIGHT(B394,LEN(B394)-1)),B394)</f>
        <v>180217</v>
      </c>
      <c r="P394" s="181" t="b">
        <f t="shared" ref="P394" si="369">ISTEXT(B394)</f>
        <v>0</v>
      </c>
      <c r="Q394" s="183" t="str">
        <f t="shared" ref="Q394" si="370">LEFT(B394,1)</f>
        <v>1</v>
      </c>
      <c r="R394" s="183"/>
      <c r="S394" s="184" t="str">
        <f t="shared" ref="S394" si="371">C394</f>
        <v>DER-ES</v>
      </c>
      <c r="T394" s="178"/>
      <c r="U394" s="185">
        <f t="shared" ref="U394" si="372">IFERROR(Y394,0)</f>
        <v>0</v>
      </c>
      <c r="V394" s="185">
        <f t="shared" ref="V394" si="373">IFERROR(Z394,0)</f>
        <v>0</v>
      </c>
      <c r="W394" s="185">
        <f t="shared" ref="W394" si="374">IFERROR(AA394,0)</f>
        <v>9.64</v>
      </c>
      <c r="X394" s="178"/>
      <c r="Y394" s="184" t="e">
        <f>IF(Q394="P",(VLOOKUP(O394,'SICRO-P'!$A$3:$G$118,6,FALSE)),VLOOKUP(O394,SICRO!$A$4:$E$6354,5,FALSE))</f>
        <v>#N/A</v>
      </c>
      <c r="Z394" s="184" t="e">
        <f>IF(Q394="I",(VLOOKUP(O394,'SINAPI-I'!$A$1:$E$4949,5,FALSE)),VLOOKUP(O394,SINAPI!$G$7:$K$7524,5,FALSE))</f>
        <v>#N/A</v>
      </c>
      <c r="AA394" s="185">
        <f>IF(Q394="I",IF(R394="MO",(ROUND(VLOOKUP(O394,'DER-ES-I'!$A$7:$F$1547,5,FALSE)*((1+$R$3)),2)),VLOOKUP(O394,'DER-ES-I'!$A$7:$F$1547,5,FALSE)),VLOOKUP(O394,'DER-ES'!$A$15:$H$1393,7,FALSE))</f>
        <v>9.64</v>
      </c>
    </row>
    <row r="395" spans="1:27" x14ac:dyDescent="0.25">
      <c r="A395" s="71" t="s">
        <v>32395</v>
      </c>
      <c r="B395" s="75">
        <v>95780</v>
      </c>
      <c r="C395" s="75" t="s">
        <v>91</v>
      </c>
      <c r="D395" s="71" t="s">
        <v>32464</v>
      </c>
      <c r="E395" s="75" t="s">
        <v>181</v>
      </c>
      <c r="F395" s="70">
        <v>10</v>
      </c>
      <c r="G395" s="385">
        <f>IF(S395="SINAPI",V395,IF(S395="DER-ES",W395,U395))</f>
        <v>31.95</v>
      </c>
      <c r="H395" s="70">
        <f t="shared" si="359"/>
        <v>24.52</v>
      </c>
      <c r="I395" s="385">
        <f>ROUND(G395*(1+H395/100),2)</f>
        <v>39.78</v>
      </c>
      <c r="J395" s="385">
        <f>ROUND(I395*F395,2)</f>
        <v>397.8</v>
      </c>
      <c r="L395" s="328"/>
      <c r="M395" s="331">
        <f>ROUND(G395*F395,2)</f>
        <v>319.5</v>
      </c>
      <c r="N395" s="178" t="str">
        <f>IF(G395=(U395+V395+W395),"","VERIFICAR")</f>
        <v/>
      </c>
      <c r="O395" s="182">
        <f>IF(AND(P395=TRUE,Q395="I"),VALUE(RIGHT(B395,LEN(B395)-1)),B395)</f>
        <v>95780</v>
      </c>
      <c r="P395" s="181" t="b">
        <f>ISTEXT(B395)</f>
        <v>0</v>
      </c>
      <c r="Q395" s="183" t="str">
        <f>LEFT(B395,1)</f>
        <v>9</v>
      </c>
      <c r="R395" s="183"/>
      <c r="S395" s="184" t="str">
        <f>C395</f>
        <v>SINAPI</v>
      </c>
      <c r="T395" s="178"/>
      <c r="U395" s="185">
        <f>IFERROR(Y395,0)</f>
        <v>0</v>
      </c>
      <c r="V395" s="185">
        <f>IFERROR(Z395,0)</f>
        <v>31.95</v>
      </c>
      <c r="W395" s="185">
        <f>IFERROR(AA395,0)</f>
        <v>0</v>
      </c>
      <c r="X395" s="178"/>
      <c r="Y395" s="184" t="e">
        <f>IF(Q395="P",(VLOOKUP(O395,'SICRO-P'!$A$3:$G$118,6,FALSE)),VLOOKUP(O395,SICRO!$A$4:$E$6354,5,FALSE))</f>
        <v>#N/A</v>
      </c>
      <c r="Z395" s="184">
        <f>IF(Q395="I",(VLOOKUP(O395,'SINAPI-I'!$A$1:$E$4949,5,FALSE)),VLOOKUP(O395,SINAPI!$G$7:$K$7524,5,FALSE))</f>
        <v>31.95</v>
      </c>
      <c r="AA395" s="185" t="e">
        <f>IF(Q395="I",IF(R395="MO",(ROUND(VLOOKUP(O395,'DER-ES-I'!$A$7:$F$1547,5,FALSE)*((1+$R$3)),2)),VLOOKUP(O395,'DER-ES-I'!$A$7:$F$1547,5,FALSE)),VLOOKUP(O395,'DER-ES'!$A$15:$H$1393,7,FALSE))</f>
        <v>#N/A</v>
      </c>
    </row>
    <row r="396" spans="1:27" ht="16.5" x14ac:dyDescent="0.25">
      <c r="A396" s="71" t="s">
        <v>32396</v>
      </c>
      <c r="B396" s="75">
        <v>91940</v>
      </c>
      <c r="C396" s="75" t="s">
        <v>91</v>
      </c>
      <c r="D396" s="71" t="s">
        <v>597</v>
      </c>
      <c r="E396" s="75" t="s">
        <v>181</v>
      </c>
      <c r="F396" s="70">
        <v>2</v>
      </c>
      <c r="G396" s="385">
        <f t="shared" si="364"/>
        <v>20.12</v>
      </c>
      <c r="H396" s="70">
        <f t="shared" si="359"/>
        <v>24.52</v>
      </c>
      <c r="I396" s="385">
        <f t="shared" si="360"/>
        <v>25.05</v>
      </c>
      <c r="J396" s="385">
        <f t="shared" si="361"/>
        <v>50.1</v>
      </c>
      <c r="L396" s="328"/>
      <c r="M396" s="331">
        <f t="shared" si="363"/>
        <v>40.24</v>
      </c>
      <c r="N396" s="178" t="str">
        <f t="shared" si="350"/>
        <v/>
      </c>
      <c r="O396" s="182">
        <f t="shared" si="351"/>
        <v>91940</v>
      </c>
      <c r="P396" s="181" t="b">
        <f t="shared" si="352"/>
        <v>0</v>
      </c>
      <c r="Q396" s="183" t="str">
        <f t="shared" si="353"/>
        <v>9</v>
      </c>
      <c r="R396" s="183"/>
      <c r="S396" s="184" t="str">
        <f t="shared" si="354"/>
        <v>SINAPI</v>
      </c>
      <c r="T396" s="178"/>
      <c r="U396" s="185">
        <f t="shared" si="355"/>
        <v>0</v>
      </c>
      <c r="V396" s="185">
        <f t="shared" si="356"/>
        <v>20.12</v>
      </c>
      <c r="W396" s="185">
        <f t="shared" si="357"/>
        <v>0</v>
      </c>
      <c r="X396" s="178"/>
      <c r="Y396" s="184" t="e">
        <f>IF(Q396="P",(VLOOKUP(O396,'SICRO-P'!$A$3:$G$118,6,FALSE)),VLOOKUP(O396,SICRO!$A$4:$E$6354,5,FALSE))</f>
        <v>#N/A</v>
      </c>
      <c r="Z396" s="184">
        <f>IF(Q396="I",(VLOOKUP(O396,'SINAPI-I'!$A$1:$E$4949,5,FALSE)),VLOOKUP(O396,SINAPI!$G$7:$K$7524,5,FALSE))</f>
        <v>20.12</v>
      </c>
      <c r="AA396" s="185" t="e">
        <f>IF(Q396="I",IF(R396="MO",(ROUND(VLOOKUP(O396,'DER-ES-I'!$A$7:$F$1547,5,FALSE)*((1+$R$3)),2)),VLOOKUP(O396,'DER-ES-I'!$A$7:$F$1547,5,FALSE)),VLOOKUP(O396,'DER-ES'!$A$15:$H$1393,7,FALSE))</f>
        <v>#N/A</v>
      </c>
    </row>
    <row r="397" spans="1:27" ht="16.5" x14ac:dyDescent="0.25">
      <c r="A397" s="71" t="s">
        <v>32397</v>
      </c>
      <c r="B397" s="75">
        <v>101798</v>
      </c>
      <c r="C397" s="75" t="s">
        <v>91</v>
      </c>
      <c r="D397" s="71" t="str">
        <f>IF(C397="SINAPI",VLOOKUP(B397,SINAPI!$G$7:$K$7524,2,FALSE),IF(C397="DER-ES",VLOOKUP(B397,'DER-ES'!$A$15:$H$1393,4,FALSE),VLOOKUP(B397,SICRO!$A$4:$E$6354,3,FALSE)))</f>
        <v>TAMPA PARA CAIXA TIPO R1, EM FERRO FUNDIDO, DIMENSÕES INTERNAS: 0,40 X 0,60 M - FORNECIMENTO E INSTALAÇÃO. AF_12/2020</v>
      </c>
      <c r="E397" s="75" t="str">
        <f>IF(C397="SINAPI",VLOOKUP(B397,SINAPI!$G$7:$K$7524,3,FALSE),IF(C397="DER-ES",VLOOKUP(B397,'DER-ES'!$A$15:$H$1393,5,FALSE),VLOOKUP(B397,SICRO!$A$4:$E$6354,4,FALSE)))</f>
        <v>UN</v>
      </c>
      <c r="F397" s="70">
        <v>12</v>
      </c>
      <c r="G397" s="385">
        <f t="shared" si="364"/>
        <v>375.82</v>
      </c>
      <c r="H397" s="70">
        <f t="shared" si="359"/>
        <v>24.52</v>
      </c>
      <c r="I397" s="385">
        <f t="shared" si="360"/>
        <v>467.97</v>
      </c>
      <c r="J397" s="385">
        <f t="shared" si="361"/>
        <v>5615.64</v>
      </c>
      <c r="L397" s="328"/>
      <c r="M397" s="331">
        <f t="shared" si="363"/>
        <v>4509.84</v>
      </c>
      <c r="N397" s="178" t="str">
        <f t="shared" si="350"/>
        <v/>
      </c>
      <c r="O397" s="182">
        <f t="shared" si="351"/>
        <v>101798</v>
      </c>
      <c r="P397" s="181" t="b">
        <f t="shared" si="352"/>
        <v>0</v>
      </c>
      <c r="Q397" s="183" t="str">
        <f t="shared" si="353"/>
        <v>1</v>
      </c>
      <c r="R397" s="183"/>
      <c r="S397" s="184" t="str">
        <f t="shared" si="354"/>
        <v>SINAPI</v>
      </c>
      <c r="T397" s="178"/>
      <c r="U397" s="185">
        <f t="shared" si="355"/>
        <v>0</v>
      </c>
      <c r="V397" s="185">
        <f t="shared" si="356"/>
        <v>375.82</v>
      </c>
      <c r="W397" s="185">
        <f t="shared" si="357"/>
        <v>0</v>
      </c>
      <c r="X397" s="178"/>
      <c r="Y397" s="184" t="e">
        <f>IF(Q397="P",(VLOOKUP(O397,'SICRO-P'!$A$3:$G$118,6,FALSE)),VLOOKUP(O397,SICRO!$A$4:$E$6354,5,FALSE))</f>
        <v>#N/A</v>
      </c>
      <c r="Z397" s="184">
        <f>IF(Q397="I",(VLOOKUP(O397,'SINAPI-I'!$A$1:$E$4949,5,FALSE)),VLOOKUP(O397,SINAPI!$G$7:$K$7524,5,FALSE))</f>
        <v>375.82</v>
      </c>
      <c r="AA397" s="185" t="e">
        <f>IF(Q397="I",IF(R397="MO",(ROUND(VLOOKUP(O397,'DER-ES-I'!$A$7:$F$1547,5,FALSE)*((1+$R$3)),2)),VLOOKUP(O397,'DER-ES-I'!$A$7:$F$1547,5,FALSE)),VLOOKUP(O397,'DER-ES'!$A$15:$H$1393,7,FALSE))</f>
        <v>#N/A</v>
      </c>
    </row>
    <row r="398" spans="1:27" ht="24.75" x14ac:dyDescent="0.25">
      <c r="A398" s="71" t="s">
        <v>32398</v>
      </c>
      <c r="B398" s="75">
        <v>101795</v>
      </c>
      <c r="C398" s="75" t="s">
        <v>91</v>
      </c>
      <c r="D398" s="71" t="str">
        <f>IF(C398="SINAPI",VLOOKUP(B398,SINAPI!$G$7:$K$7524,2,FALSE),IF(C398="DER-ES",VLOOKUP(B398,'DER-ES'!$A$15:$H$1393,4,FALSE),VLOOKUP(B398,SICRO!$A$4:$E$6354,3,FALSE)))</f>
        <v>CAIXA ENTERRADA PARA INSTALAÇÕES TELEFÔNICAS TIPO R1, EM ALVENARIA COM BLOCOS DE CONCRETO, DIMENSÕES INTERNAS: 0,35X0,60X0,60 M, EXCLUINDO TAMPÃO. AF_12/2020</v>
      </c>
      <c r="E398" s="75" t="str">
        <f>IF(C398="SINAPI",VLOOKUP(B398,SINAPI!$G$7:$K$7524,3,FALSE),IF(C398="DER-ES",VLOOKUP(B398,'DER-ES'!$A$15:$H$1393,5,FALSE),VLOOKUP(B398,SICRO!$A$4:$E$6354,4,FALSE)))</f>
        <v>UN</v>
      </c>
      <c r="F398" s="70">
        <v>12</v>
      </c>
      <c r="G398" s="385">
        <f t="shared" si="364"/>
        <v>570</v>
      </c>
      <c r="H398" s="70">
        <f t="shared" si="359"/>
        <v>24.52</v>
      </c>
      <c r="I398" s="385">
        <f t="shared" ref="I398" si="375">ROUND(G398*(1+H398/100),2)</f>
        <v>709.76</v>
      </c>
      <c r="J398" s="385">
        <f t="shared" ref="J398" si="376">ROUND(I398*F398,2)</f>
        <v>8517.1200000000008</v>
      </c>
      <c r="L398" s="328"/>
      <c r="M398" s="331">
        <f t="shared" ref="M398" si="377">ROUND(G398*F398,2)</f>
        <v>6840</v>
      </c>
      <c r="N398" s="178" t="str">
        <f t="shared" si="350"/>
        <v/>
      </c>
      <c r="O398" s="182">
        <f t="shared" ref="O398" si="378">IF(AND(P398=TRUE,Q398="I"),VALUE(RIGHT(B398,LEN(B398)-1)),B398)</f>
        <v>101795</v>
      </c>
      <c r="P398" s="181" t="b">
        <f t="shared" ref="P398" si="379">ISTEXT(B398)</f>
        <v>0</v>
      </c>
      <c r="Q398" s="183" t="str">
        <f t="shared" ref="Q398" si="380">LEFT(B398,1)</f>
        <v>1</v>
      </c>
      <c r="R398" s="183"/>
      <c r="S398" s="184" t="str">
        <f t="shared" ref="S398" si="381">C398</f>
        <v>SINAPI</v>
      </c>
      <c r="T398" s="178"/>
      <c r="U398" s="185">
        <f t="shared" ref="U398" si="382">IFERROR(Y398,0)</f>
        <v>0</v>
      </c>
      <c r="V398" s="185">
        <f t="shared" ref="V398" si="383">IFERROR(Z398,0)</f>
        <v>570</v>
      </c>
      <c r="W398" s="185">
        <f t="shared" ref="W398" si="384">IFERROR(AA398,0)</f>
        <v>0</v>
      </c>
      <c r="X398" s="178"/>
      <c r="Y398" s="184" t="e">
        <f>IF(Q398="P",(VLOOKUP(O398,'SICRO-P'!$A$3:$G$118,6,FALSE)),VLOOKUP(O398,SICRO!$A$4:$E$6354,5,FALSE))</f>
        <v>#N/A</v>
      </c>
      <c r="Z398" s="184">
        <f>IF(Q398="I",(VLOOKUP(O398,'SINAPI-I'!$A$1:$E$4949,5,FALSE)),VLOOKUP(O398,SINAPI!$G$7:$K$7524,5,FALSE))</f>
        <v>570</v>
      </c>
      <c r="AA398" s="185" t="e">
        <f>IF(Q398="I",IF(R398="MO",(ROUND(VLOOKUP(O398,'DER-ES-I'!$A$7:$F$1547,5,FALSE)*((1+$R$3)),2)),VLOOKUP(O398,'DER-ES-I'!$A$7:$F$1547,5,FALSE)),VLOOKUP(O398,'DER-ES'!$A$15:$H$1393,7,FALSE))</f>
        <v>#N/A</v>
      </c>
    </row>
    <row r="399" spans="1:27" x14ac:dyDescent="0.25">
      <c r="A399" s="71" t="s">
        <v>32399</v>
      </c>
      <c r="B399" s="75">
        <v>160110</v>
      </c>
      <c r="C399" s="75" t="s">
        <v>92</v>
      </c>
      <c r="D399" s="71" t="s">
        <v>605</v>
      </c>
      <c r="E399" s="75" t="s">
        <v>145</v>
      </c>
      <c r="F399" s="70">
        <v>1</v>
      </c>
      <c r="G399" s="385">
        <f>IF(S399="SINAPI",V399,IF(S399="DER-ES",W399,U399))</f>
        <v>438.05</v>
      </c>
      <c r="H399" s="70">
        <f t="shared" si="359"/>
        <v>24.52</v>
      </c>
      <c r="I399" s="385">
        <f>ROUND(G399*(1+H399/100),2)</f>
        <v>545.46</v>
      </c>
      <c r="J399" s="385">
        <f>ROUND(I399*F399,2)</f>
        <v>545.46</v>
      </c>
      <c r="L399" s="328"/>
      <c r="M399" s="331">
        <f>ROUND(G399*F399,2)</f>
        <v>438.05</v>
      </c>
      <c r="N399" s="178" t="str">
        <f>IF(G399=(U399+V399+W399),"","VERIFICAR")</f>
        <v/>
      </c>
      <c r="O399" s="182">
        <f>IF(AND(P399=TRUE,Q399="I"),VALUE(RIGHT(B399,LEN(B399)-1)),B399)</f>
        <v>160110</v>
      </c>
      <c r="P399" s="181" t="b">
        <f>ISTEXT(B399)</f>
        <v>0</v>
      </c>
      <c r="Q399" s="183" t="str">
        <f>LEFT(B399,1)</f>
        <v>1</v>
      </c>
      <c r="R399" s="183"/>
      <c r="S399" s="184" t="str">
        <f>C399</f>
        <v>DER-ES</v>
      </c>
      <c r="T399" s="178"/>
      <c r="U399" s="185">
        <f>IFERROR(Y399,0)</f>
        <v>0</v>
      </c>
      <c r="V399" s="185">
        <f>IFERROR(Z399,0)</f>
        <v>0</v>
      </c>
      <c r="W399" s="185">
        <f>IFERROR(AA399,0)</f>
        <v>438.05</v>
      </c>
      <c r="X399" s="178"/>
      <c r="Y399" s="184" t="e">
        <f>IF(Q399="P",(VLOOKUP(O399,'SICRO-P'!$A$3:$G$118,6,FALSE)),VLOOKUP(O399,SICRO!$A$4:$E$6354,5,FALSE))</f>
        <v>#N/A</v>
      </c>
      <c r="Z399" s="184" t="e">
        <f>IF(Q399="I",(VLOOKUP(O399,'SINAPI-I'!$A$1:$E$4949,5,FALSE)),VLOOKUP(O399,SINAPI!$G$7:$K$7524,5,FALSE))</f>
        <v>#N/A</v>
      </c>
      <c r="AA399" s="185">
        <f>IF(Q399="I",IF(R399="MO",(ROUND(VLOOKUP(O399,'DER-ES-I'!$A$7:$F$1547,5,FALSE)*((1+$R$3)),2)),VLOOKUP(O399,'DER-ES-I'!$A$7:$F$1547,5,FALSE)),VLOOKUP(O399,'DER-ES'!$A$15:$H$1393,7,FALSE))</f>
        <v>438.05</v>
      </c>
    </row>
    <row r="400" spans="1:27" x14ac:dyDescent="0.25">
      <c r="A400" s="71" t="s">
        <v>32400</v>
      </c>
      <c r="B400" s="75">
        <v>151127</v>
      </c>
      <c r="C400" s="75" t="s">
        <v>92</v>
      </c>
      <c r="D400" s="71" t="s">
        <v>481</v>
      </c>
      <c r="E400" s="75" t="s">
        <v>138</v>
      </c>
      <c r="F400" s="70">
        <v>77</v>
      </c>
      <c r="G400" s="385">
        <f t="shared" si="364"/>
        <v>24.79</v>
      </c>
      <c r="H400" s="70">
        <f t="shared" si="359"/>
        <v>24.52</v>
      </c>
      <c r="I400" s="385">
        <f t="shared" si="360"/>
        <v>30.87</v>
      </c>
      <c r="J400" s="385">
        <f t="shared" si="361"/>
        <v>2376.9899999999998</v>
      </c>
      <c r="L400" s="328"/>
      <c r="M400" s="331">
        <f t="shared" si="363"/>
        <v>1908.83</v>
      </c>
      <c r="N400" s="178" t="str">
        <f t="shared" si="350"/>
        <v/>
      </c>
      <c r="O400" s="182">
        <f t="shared" si="351"/>
        <v>151127</v>
      </c>
      <c r="P400" s="181" t="b">
        <f t="shared" si="352"/>
        <v>0</v>
      </c>
      <c r="Q400" s="183" t="str">
        <f t="shared" si="353"/>
        <v>1</v>
      </c>
      <c r="R400" s="183"/>
      <c r="S400" s="184" t="str">
        <f t="shared" si="354"/>
        <v>DER-ES</v>
      </c>
      <c r="T400" s="178"/>
      <c r="U400" s="185">
        <f t="shared" si="355"/>
        <v>0</v>
      </c>
      <c r="V400" s="185">
        <f t="shared" si="356"/>
        <v>0</v>
      </c>
      <c r="W400" s="185">
        <f t="shared" si="357"/>
        <v>24.79</v>
      </c>
      <c r="X400" s="178"/>
      <c r="Y400" s="184" t="e">
        <f>IF(Q400="P",(VLOOKUP(O400,'SICRO-P'!$A$3:$G$118,6,FALSE)),VLOOKUP(O400,SICRO!$A$4:$E$6354,5,FALSE))</f>
        <v>#N/A</v>
      </c>
      <c r="Z400" s="184" t="e">
        <f>IF(Q400="I",(VLOOKUP(O400,'SINAPI-I'!$A$1:$E$4949,5,FALSE)),VLOOKUP(O400,SINAPI!$G$7:$K$7524,5,FALSE))</f>
        <v>#N/A</v>
      </c>
      <c r="AA400" s="185">
        <f>IF(Q400="I",IF(R400="MO",(ROUND(VLOOKUP(O400,'DER-ES-I'!$A$7:$F$1547,5,FALSE)*((1+$R$3)),2)),VLOOKUP(O400,'DER-ES-I'!$A$7:$F$1547,5,FALSE)),VLOOKUP(O400,'DER-ES'!$A$15:$H$1393,7,FALSE))</f>
        <v>24.79</v>
      </c>
    </row>
    <row r="401" spans="1:27" ht="16.5" x14ac:dyDescent="0.25">
      <c r="A401" s="71" t="s">
        <v>32401</v>
      </c>
      <c r="B401" s="75" t="s">
        <v>32525</v>
      </c>
      <c r="C401" s="75" t="s">
        <v>180</v>
      </c>
      <c r="D401" s="71" t="s">
        <v>37894</v>
      </c>
      <c r="E401" s="75" t="s">
        <v>145</v>
      </c>
      <c r="F401" s="70">
        <v>2</v>
      </c>
      <c r="G401" s="385">
        <f>'CPU S DES'!N716</f>
        <v>232.66</v>
      </c>
      <c r="H401" s="70">
        <f t="shared" si="359"/>
        <v>24.52</v>
      </c>
      <c r="I401" s="385">
        <f t="shared" si="360"/>
        <v>289.70999999999998</v>
      </c>
      <c r="J401" s="385">
        <f t="shared" si="361"/>
        <v>579.41999999999996</v>
      </c>
      <c r="L401" s="367" t="s">
        <v>32190</v>
      </c>
      <c r="M401" s="331">
        <f t="shared" si="363"/>
        <v>465.32</v>
      </c>
      <c r="N401" s="178" t="str">
        <f t="shared" si="350"/>
        <v>VERIFICAR</v>
      </c>
      <c r="O401" s="182" t="str">
        <f t="shared" si="351"/>
        <v>COMP-54</v>
      </c>
      <c r="P401" s="181" t="b">
        <f t="shared" si="352"/>
        <v>1</v>
      </c>
      <c r="Q401" s="183" t="str">
        <f t="shared" si="353"/>
        <v>C</v>
      </c>
      <c r="R401" s="183"/>
      <c r="S401" s="184" t="str">
        <f t="shared" si="354"/>
        <v>Composições Próprias</v>
      </c>
      <c r="T401" s="178"/>
      <c r="U401" s="185">
        <f t="shared" si="355"/>
        <v>0</v>
      </c>
      <c r="V401" s="185">
        <f t="shared" si="356"/>
        <v>0</v>
      </c>
      <c r="W401" s="185">
        <f t="shared" si="357"/>
        <v>0</v>
      </c>
      <c r="X401" s="178"/>
      <c r="Y401" s="184" t="e">
        <f>IF(Q401="P",(VLOOKUP(O401,'SICRO-P'!$A$3:$G$118,6,FALSE)),VLOOKUP(O401,SICRO!$A$4:$E$6354,5,FALSE))</f>
        <v>#N/A</v>
      </c>
      <c r="Z401" s="184" t="e">
        <f>IF(Q401="I",(VLOOKUP(O401,'SINAPI-I'!$A$1:$E$4949,5,FALSE)),VLOOKUP(O401,SINAPI!$G$7:$K$7524,5,FALSE))</f>
        <v>#N/A</v>
      </c>
      <c r="AA401" s="185" t="e">
        <f>IF(Q401="I",IF(R401="MO",(ROUND(VLOOKUP(O401,'DER-ES-I'!$A$7:$F$1547,5,FALSE)*((1+$R$3)),2)),VLOOKUP(O401,'DER-ES-I'!$A$7:$F$1547,5,FALSE)),VLOOKUP(O401,'DER-ES'!$A$15:$H$1393,7,FALSE))</f>
        <v>#N/A</v>
      </c>
    </row>
    <row r="402" spans="1:27" x14ac:dyDescent="0.25">
      <c r="A402" s="71" t="s">
        <v>32402</v>
      </c>
      <c r="B402" s="75">
        <v>151126</v>
      </c>
      <c r="C402" s="75" t="s">
        <v>92</v>
      </c>
      <c r="D402" s="71" t="s">
        <v>598</v>
      </c>
      <c r="E402" s="75" t="s">
        <v>138</v>
      </c>
      <c r="F402" s="70">
        <v>24</v>
      </c>
      <c r="G402" s="385">
        <f t="shared" ref="G402:G409" si="385">IF(S402="SINAPI",V402,IF(S402="DER-ES",W402,U402))</f>
        <v>16.940000000000001</v>
      </c>
      <c r="H402" s="70">
        <f t="shared" si="359"/>
        <v>24.52</v>
      </c>
      <c r="I402" s="385">
        <f t="shared" si="360"/>
        <v>21.09</v>
      </c>
      <c r="J402" s="385">
        <f t="shared" si="361"/>
        <v>506.16</v>
      </c>
      <c r="L402" s="328"/>
      <c r="M402" s="331">
        <f t="shared" si="363"/>
        <v>406.56</v>
      </c>
      <c r="N402" s="178" t="str">
        <f t="shared" si="350"/>
        <v/>
      </c>
      <c r="O402" s="182">
        <f t="shared" si="351"/>
        <v>151126</v>
      </c>
      <c r="P402" s="181" t="b">
        <f t="shared" si="352"/>
        <v>0</v>
      </c>
      <c r="Q402" s="183" t="str">
        <f t="shared" si="353"/>
        <v>1</v>
      </c>
      <c r="R402" s="183"/>
      <c r="S402" s="184" t="str">
        <f t="shared" si="354"/>
        <v>DER-ES</v>
      </c>
      <c r="T402" s="178"/>
      <c r="U402" s="185">
        <f t="shared" si="355"/>
        <v>0</v>
      </c>
      <c r="V402" s="185">
        <f t="shared" si="356"/>
        <v>0</v>
      </c>
      <c r="W402" s="185">
        <f t="shared" si="357"/>
        <v>16.940000000000001</v>
      </c>
      <c r="X402" s="178"/>
      <c r="Y402" s="184" t="e">
        <f>IF(Q402="P",(VLOOKUP(O402,'SICRO-P'!$A$3:$G$118,6,FALSE)),VLOOKUP(O402,SICRO!$A$4:$E$6354,5,FALSE))</f>
        <v>#N/A</v>
      </c>
      <c r="Z402" s="184" t="e">
        <f>IF(Q402="I",(VLOOKUP(O402,'SINAPI-I'!$A$1:$E$4949,5,FALSE)),VLOOKUP(O402,SINAPI!$G$7:$K$7524,5,FALSE))</f>
        <v>#N/A</v>
      </c>
      <c r="AA402" s="185">
        <f>IF(Q402="I",IF(R402="MO",(ROUND(VLOOKUP(O402,'DER-ES-I'!$A$7:$F$1547,5,FALSE)*((1+$R$3)),2)),VLOOKUP(O402,'DER-ES-I'!$A$7:$F$1547,5,FALSE)),VLOOKUP(O402,'DER-ES'!$A$15:$H$1393,7,FALSE))</f>
        <v>16.940000000000001</v>
      </c>
    </row>
    <row r="403" spans="1:27" ht="16.5" x14ac:dyDescent="0.25">
      <c r="A403" s="71" t="s">
        <v>32403</v>
      </c>
      <c r="B403" s="75">
        <v>91859</v>
      </c>
      <c r="C403" s="75" t="s">
        <v>91</v>
      </c>
      <c r="D403" s="71" t="s">
        <v>606</v>
      </c>
      <c r="E403" s="75" t="s">
        <v>182</v>
      </c>
      <c r="F403" s="70">
        <v>45</v>
      </c>
      <c r="G403" s="385">
        <f>IF(S403="SINAPI",V403,IF(S403="DER-ES",W403,U403))</f>
        <v>11.88</v>
      </c>
      <c r="H403" s="70">
        <f t="shared" si="359"/>
        <v>24.52</v>
      </c>
      <c r="I403" s="385">
        <f>ROUND(G403*(1+H403/100),2)</f>
        <v>14.79</v>
      </c>
      <c r="J403" s="385">
        <f>ROUND(I403*F403,2)</f>
        <v>665.55</v>
      </c>
      <c r="L403" s="328"/>
      <c r="M403" s="331">
        <f>ROUND(G403*F403,2)</f>
        <v>534.6</v>
      </c>
      <c r="N403" s="178" t="str">
        <f>IF(G403=(U403+V403+W403),"","VERIFICAR")</f>
        <v/>
      </c>
      <c r="O403" s="182">
        <f>IF(AND(P403=TRUE,Q403="I"),VALUE(RIGHT(B403,LEN(B403)-1)),B403)</f>
        <v>91859</v>
      </c>
      <c r="P403" s="181" t="b">
        <f>ISTEXT(B403)</f>
        <v>0</v>
      </c>
      <c r="Q403" s="183" t="str">
        <f>LEFT(B403,1)</f>
        <v>9</v>
      </c>
      <c r="R403" s="183"/>
      <c r="S403" s="184" t="str">
        <f>C403</f>
        <v>SINAPI</v>
      </c>
      <c r="T403" s="178"/>
      <c r="U403" s="185">
        <f t="shared" ref="U403:W404" si="386">IFERROR(Y403,0)</f>
        <v>0</v>
      </c>
      <c r="V403" s="185">
        <f t="shared" si="386"/>
        <v>11.88</v>
      </c>
      <c r="W403" s="185">
        <f t="shared" si="386"/>
        <v>0</v>
      </c>
      <c r="X403" s="178"/>
      <c r="Y403" s="184" t="e">
        <f>IF(Q403="P",(VLOOKUP(O403,'SICRO-P'!$A$3:$G$118,6,FALSE)),VLOOKUP(O403,SICRO!$A$4:$E$6354,5,FALSE))</f>
        <v>#N/A</v>
      </c>
      <c r="Z403" s="184">
        <f>IF(Q403="I",(VLOOKUP(O403,'SINAPI-I'!$A$1:$E$4949,5,FALSE)),VLOOKUP(O403,SINAPI!$G$7:$K$7524,5,FALSE))</f>
        <v>11.88</v>
      </c>
      <c r="AA403" s="185" t="e">
        <f>IF(Q403="I",IF(R403="MO",(ROUND(VLOOKUP(O403,'DER-ES-I'!$A$7:$F$1547,5,FALSE)*((1+$R$3)),2)),VLOOKUP(O403,'DER-ES-I'!$A$7:$F$1547,5,FALSE)),VLOOKUP(O403,'DER-ES'!$A$15:$H$1393,7,FALSE))</f>
        <v>#N/A</v>
      </c>
    </row>
    <row r="404" spans="1:27" x14ac:dyDescent="0.25">
      <c r="A404" s="71" t="s">
        <v>32404</v>
      </c>
      <c r="B404" s="75">
        <v>151137</v>
      </c>
      <c r="C404" s="75" t="s">
        <v>92</v>
      </c>
      <c r="D404" s="71" t="s">
        <v>515</v>
      </c>
      <c r="E404" s="75" t="s">
        <v>138</v>
      </c>
      <c r="F404" s="70">
        <v>35</v>
      </c>
      <c r="G404" s="385">
        <f>IF(S404="SINAPI",V404,IF(S404="DER-ES",W404,U404))</f>
        <v>25.28</v>
      </c>
      <c r="H404" s="70">
        <f t="shared" si="359"/>
        <v>24.52</v>
      </c>
      <c r="I404" s="385">
        <f>ROUND(G404*(1+H404/100),2)</f>
        <v>31.48</v>
      </c>
      <c r="J404" s="385">
        <f>ROUND(I404*F404,2)</f>
        <v>1101.8</v>
      </c>
      <c r="L404" s="328"/>
      <c r="M404" s="331">
        <f>ROUND(G404*F404,2)</f>
        <v>884.8</v>
      </c>
      <c r="N404" s="178" t="str">
        <f>IF(G404=(U404+V404+W404),"","VERIFICAR")</f>
        <v/>
      </c>
      <c r="O404" s="182">
        <f>IF(AND(P404=TRUE,Q404="I"),VALUE(RIGHT(B404,LEN(B404)-1)),B404)</f>
        <v>151137</v>
      </c>
      <c r="P404" s="181" t="b">
        <f>ISTEXT(B404)</f>
        <v>0</v>
      </c>
      <c r="Q404" s="183" t="str">
        <f>LEFT(B404,1)</f>
        <v>1</v>
      </c>
      <c r="R404" s="183"/>
      <c r="S404" s="184" t="str">
        <f>C404</f>
        <v>DER-ES</v>
      </c>
      <c r="T404" s="178"/>
      <c r="U404" s="185">
        <f t="shared" si="386"/>
        <v>0</v>
      </c>
      <c r="V404" s="185">
        <f t="shared" si="386"/>
        <v>0</v>
      </c>
      <c r="W404" s="185">
        <f t="shared" si="386"/>
        <v>25.28</v>
      </c>
      <c r="X404" s="178"/>
      <c r="Y404" s="184" t="e">
        <f>IF(Q404="P",(VLOOKUP(O404,'SICRO-P'!$A$3:$G$118,6,FALSE)),VLOOKUP(O404,SICRO!$A$4:$E$6354,5,FALSE))</f>
        <v>#N/A</v>
      </c>
      <c r="Z404" s="184" t="e">
        <f>IF(Q404="I",(VLOOKUP(O404,'SINAPI-I'!$A$1:$E$4949,5,FALSE)),VLOOKUP(O404,SINAPI!$G$7:$K$7524,5,FALSE))</f>
        <v>#N/A</v>
      </c>
      <c r="AA404" s="185">
        <f>IF(Q404="I",IF(R404="MO",(ROUND(VLOOKUP(O404,'DER-ES-I'!$A$7:$F$1547,5,FALSE)*((1+$R$3)),2)),VLOOKUP(O404,'DER-ES-I'!$A$7:$F$1547,5,FALSE)),VLOOKUP(O404,'DER-ES'!$A$15:$H$1393,7,FALSE))</f>
        <v>25.28</v>
      </c>
    </row>
    <row r="405" spans="1:27" x14ac:dyDescent="0.25">
      <c r="A405" s="71" t="s">
        <v>32405</v>
      </c>
      <c r="B405" s="75">
        <v>97668</v>
      </c>
      <c r="C405" s="75" t="s">
        <v>91</v>
      </c>
      <c r="D405" s="71" t="s">
        <v>599</v>
      </c>
      <c r="E405" s="75" t="s">
        <v>182</v>
      </c>
      <c r="F405" s="70">
        <v>105</v>
      </c>
      <c r="G405" s="385">
        <f t="shared" si="385"/>
        <v>14.03</v>
      </c>
      <c r="H405" s="70">
        <f t="shared" si="359"/>
        <v>24.52</v>
      </c>
      <c r="I405" s="385">
        <f t="shared" si="360"/>
        <v>17.47</v>
      </c>
      <c r="J405" s="385">
        <f t="shared" si="361"/>
        <v>1834.35</v>
      </c>
      <c r="L405" s="328"/>
      <c r="M405" s="331">
        <f t="shared" si="363"/>
        <v>1473.15</v>
      </c>
      <c r="N405" s="178" t="str">
        <f t="shared" si="350"/>
        <v/>
      </c>
      <c r="O405" s="182">
        <f t="shared" si="351"/>
        <v>97668</v>
      </c>
      <c r="P405" s="181" t="b">
        <f t="shared" si="352"/>
        <v>0</v>
      </c>
      <c r="Q405" s="183" t="str">
        <f t="shared" si="353"/>
        <v>9</v>
      </c>
      <c r="R405" s="183"/>
      <c r="S405" s="184" t="str">
        <f t="shared" si="354"/>
        <v>SINAPI</v>
      </c>
      <c r="T405" s="178"/>
      <c r="U405" s="185">
        <f t="shared" si="355"/>
        <v>0</v>
      </c>
      <c r="V405" s="185">
        <f t="shared" si="356"/>
        <v>14.03</v>
      </c>
      <c r="W405" s="185">
        <f t="shared" si="357"/>
        <v>0</v>
      </c>
      <c r="X405" s="178"/>
      <c r="Y405" s="184" t="e">
        <f>IF(Q405="P",(VLOOKUP(O405,'SICRO-P'!$A$3:$G$118,6,FALSE)),VLOOKUP(O405,SICRO!$A$4:$E$6354,5,FALSE))</f>
        <v>#N/A</v>
      </c>
      <c r="Z405" s="184">
        <f>IF(Q405="I",(VLOOKUP(O405,'SINAPI-I'!$A$1:$E$4949,5,FALSE)),VLOOKUP(O405,SINAPI!$G$7:$K$7524,5,FALSE))</f>
        <v>14.03</v>
      </c>
      <c r="AA405" s="185" t="e">
        <f>IF(Q405="I",IF(R405="MO",(ROUND(VLOOKUP(O405,'DER-ES-I'!$A$7:$F$1547,5,FALSE)*((1+$R$3)),2)),VLOOKUP(O405,'DER-ES-I'!$A$7:$F$1547,5,FALSE)),VLOOKUP(O405,'DER-ES'!$A$15:$H$1393,7,FALSE))</f>
        <v>#N/A</v>
      </c>
    </row>
    <row r="406" spans="1:27" x14ac:dyDescent="0.25">
      <c r="A406" s="71" t="s">
        <v>32406</v>
      </c>
      <c r="B406" s="75">
        <v>151133</v>
      </c>
      <c r="C406" s="75" t="s">
        <v>92</v>
      </c>
      <c r="D406" s="71" t="s">
        <v>519</v>
      </c>
      <c r="E406" s="75" t="s">
        <v>138</v>
      </c>
      <c r="F406" s="70">
        <v>22</v>
      </c>
      <c r="G406" s="385">
        <f t="shared" ref="G406" si="387">IF(S406="SINAPI",V406,IF(S406="DER-ES",W406,U406))</f>
        <v>9.7799999999999994</v>
      </c>
      <c r="H406" s="70">
        <f t="shared" si="359"/>
        <v>24.52</v>
      </c>
      <c r="I406" s="385">
        <f>ROUND(G406*(1+H406/100),2)</f>
        <v>12.18</v>
      </c>
      <c r="J406" s="385">
        <f>ROUND(I406*F406,2)</f>
        <v>267.95999999999998</v>
      </c>
      <c r="L406" s="328"/>
      <c r="M406" s="331">
        <f>ROUND(G406*F406,2)</f>
        <v>215.16</v>
      </c>
      <c r="N406" s="178" t="str">
        <f>IF(G406=(U406+V406+W406),"","VERIFICAR")</f>
        <v/>
      </c>
      <c r="O406" s="182">
        <f>IF(AND(P406=TRUE,Q406="I"),VALUE(RIGHT(B406,LEN(B406)-1)),B406)</f>
        <v>151133</v>
      </c>
      <c r="P406" s="181" t="b">
        <f>ISTEXT(B406)</f>
        <v>0</v>
      </c>
      <c r="Q406" s="183" t="str">
        <f>LEFT(B406,1)</f>
        <v>1</v>
      </c>
      <c r="R406" s="183"/>
      <c r="S406" s="184" t="str">
        <f>C406</f>
        <v>DER-ES</v>
      </c>
      <c r="T406" s="178"/>
      <c r="U406" s="185">
        <f>IFERROR(Y406,0)</f>
        <v>0</v>
      </c>
      <c r="V406" s="185">
        <f>IFERROR(Z406,0)</f>
        <v>0</v>
      </c>
      <c r="W406" s="185">
        <f>IFERROR(AA406,0)</f>
        <v>9.7799999999999994</v>
      </c>
      <c r="X406" s="178"/>
      <c r="Y406" s="184" t="e">
        <f>IF(Q406="P",(VLOOKUP(O406,'SICRO-P'!$A$3:$G$118,6,FALSE)),VLOOKUP(O406,SICRO!$A$4:$E$6354,5,FALSE))</f>
        <v>#N/A</v>
      </c>
      <c r="Z406" s="184" t="e">
        <f>IF(Q406="I",(VLOOKUP(O406,'SINAPI-I'!$A$1:$E$4949,5,FALSE)),VLOOKUP(O406,SINAPI!$G$7:$K$7524,5,FALSE))</f>
        <v>#N/A</v>
      </c>
      <c r="AA406" s="185">
        <f>IF(Q406="I",IF(R406="MO",(ROUND(VLOOKUP(O406,'DER-ES-I'!$A$7:$F$1547,5,FALSE)*((1+$R$3)),2)),VLOOKUP(O406,'DER-ES-I'!$A$7:$F$1547,5,FALSE)),VLOOKUP(O406,'DER-ES'!$A$15:$H$1393,7,FALSE))</f>
        <v>9.7799999999999994</v>
      </c>
    </row>
    <row r="407" spans="1:27" ht="24.75" x14ac:dyDescent="0.25">
      <c r="A407" s="71" t="s">
        <v>32407</v>
      </c>
      <c r="B407" s="75" t="s">
        <v>32504</v>
      </c>
      <c r="C407" s="75" t="s">
        <v>180</v>
      </c>
      <c r="D407" s="71" t="s">
        <v>38273</v>
      </c>
      <c r="E407" s="75" t="s">
        <v>138</v>
      </c>
      <c r="F407" s="70">
        <v>200</v>
      </c>
      <c r="G407" s="385">
        <f>'CPU S DES'!N415</f>
        <v>95.5</v>
      </c>
      <c r="H407" s="70">
        <f t="shared" si="359"/>
        <v>24.52</v>
      </c>
      <c r="I407" s="385">
        <f t="shared" si="360"/>
        <v>118.92</v>
      </c>
      <c r="J407" s="385">
        <f t="shared" si="361"/>
        <v>23784</v>
      </c>
      <c r="L407" s="328"/>
      <c r="M407" s="331">
        <f t="shared" si="363"/>
        <v>19100</v>
      </c>
      <c r="N407" s="178" t="str">
        <f t="shared" si="350"/>
        <v>VERIFICAR</v>
      </c>
      <c r="O407" s="182" t="str">
        <f t="shared" si="351"/>
        <v>COMP-32</v>
      </c>
      <c r="P407" s="181" t="b">
        <f t="shared" si="352"/>
        <v>1</v>
      </c>
      <c r="Q407" s="183" t="str">
        <f t="shared" si="353"/>
        <v>C</v>
      </c>
      <c r="R407" s="183"/>
      <c r="S407" s="184" t="str">
        <f t="shared" si="354"/>
        <v>Composições Próprias</v>
      </c>
      <c r="T407" s="178"/>
      <c r="U407" s="185">
        <f t="shared" si="355"/>
        <v>0</v>
      </c>
      <c r="V407" s="185">
        <f t="shared" si="356"/>
        <v>0</v>
      </c>
      <c r="W407" s="185">
        <f t="shared" si="357"/>
        <v>0</v>
      </c>
      <c r="X407" s="178"/>
      <c r="Y407" s="184" t="e">
        <f>IF(Q407="P",(VLOOKUP(O407,'SICRO-P'!$A$3:$G$118,6,FALSE)),VLOOKUP(O407,SICRO!$A$4:$E$6354,5,FALSE))</f>
        <v>#N/A</v>
      </c>
      <c r="Z407" s="184" t="e">
        <f>IF(Q407="I",(VLOOKUP(O407,'SINAPI-I'!$A$1:$E$4949,5,FALSE)),VLOOKUP(O407,SINAPI!$G$7:$K$7524,5,FALSE))</f>
        <v>#N/A</v>
      </c>
      <c r="AA407" s="185" t="e">
        <f>IF(Q407="I",IF(R407="MO",(ROUND(VLOOKUP(O407,'DER-ES-I'!$A$7:$F$1547,5,FALSE)*((1+$R$3)),2)),VLOOKUP(O407,'DER-ES-I'!$A$7:$F$1547,5,FALSE)),VLOOKUP(O407,'DER-ES'!$A$15:$H$1393,7,FALSE))</f>
        <v>#N/A</v>
      </c>
    </row>
    <row r="408" spans="1:27" x14ac:dyDescent="0.25">
      <c r="A408" s="71" t="s">
        <v>32408</v>
      </c>
      <c r="B408" s="75">
        <v>160812</v>
      </c>
      <c r="C408" s="75" t="s">
        <v>92</v>
      </c>
      <c r="D408" s="71" t="str">
        <f>IF(C408="SINAPI",VLOOKUP(B408,SINAPI!$G$7:$K$7524,2,FALSE),IF(C408="DER-ES",VLOOKUP(B408,'DER-ES'!$A$15:$H$1393,4,FALSE),VLOOKUP(B408,SICRO!$A$4:$E$6354,3,FALSE)))</f>
        <v>Fornecimento e instalação de Mini Rack de Parede Padrão 19" - 16 U´s x 570mm</v>
      </c>
      <c r="E408" s="75" t="str">
        <f>IF(C408="SINAPI",VLOOKUP(B408,SINAPI!$G$7:$K$7524,3,FALSE),IF(C408="DER-ES",VLOOKUP(B408,'DER-ES'!$A$15:$H$1393,5,FALSE),VLOOKUP(B408,SICRO!$A$4:$E$6354,4,FALSE)))</f>
        <v>und</v>
      </c>
      <c r="F408" s="70">
        <v>1</v>
      </c>
      <c r="G408" s="385">
        <f t="shared" si="385"/>
        <v>791.8</v>
      </c>
      <c r="H408" s="70">
        <f t="shared" si="359"/>
        <v>24.52</v>
      </c>
      <c r="I408" s="385">
        <f t="shared" si="360"/>
        <v>985.95</v>
      </c>
      <c r="J408" s="385">
        <f t="shared" si="361"/>
        <v>985.95</v>
      </c>
      <c r="L408" s="328"/>
      <c r="M408" s="331">
        <f t="shared" si="363"/>
        <v>791.8</v>
      </c>
      <c r="N408" s="178" t="str">
        <f t="shared" si="350"/>
        <v/>
      </c>
      <c r="O408" s="182">
        <f t="shared" si="351"/>
        <v>160812</v>
      </c>
      <c r="P408" s="181" t="b">
        <f t="shared" si="352"/>
        <v>0</v>
      </c>
      <c r="Q408" s="183" t="str">
        <f t="shared" si="353"/>
        <v>1</v>
      </c>
      <c r="R408" s="183"/>
      <c r="S408" s="184" t="str">
        <f t="shared" si="354"/>
        <v>DER-ES</v>
      </c>
      <c r="T408" s="178"/>
      <c r="U408" s="185">
        <f t="shared" si="355"/>
        <v>0</v>
      </c>
      <c r="V408" s="185">
        <f t="shared" si="356"/>
        <v>0</v>
      </c>
      <c r="W408" s="185">
        <f t="shared" si="357"/>
        <v>791.8</v>
      </c>
      <c r="X408" s="178"/>
      <c r="Y408" s="184" t="e">
        <f>IF(Q408="P",(VLOOKUP(O408,'SICRO-P'!$A$3:$G$118,6,FALSE)),VLOOKUP(O408,SICRO!$A$4:$E$6354,5,FALSE))</f>
        <v>#N/A</v>
      </c>
      <c r="Z408" s="184" t="e">
        <f>IF(Q408="I",(VLOOKUP(O408,'SINAPI-I'!$A$1:$E$4949,5,FALSE)),VLOOKUP(O408,SINAPI!$G$7:$K$7524,5,FALSE))</f>
        <v>#N/A</v>
      </c>
      <c r="AA408" s="185">
        <f>IF(Q408="I",IF(R408="MO",(ROUND(VLOOKUP(O408,'DER-ES-I'!$A$7:$F$1547,5,FALSE)*((1+$R$3)),2)),VLOOKUP(O408,'DER-ES-I'!$A$7:$F$1547,5,FALSE)),VLOOKUP(O408,'DER-ES'!$A$15:$H$1393,7,FALSE))</f>
        <v>791.8</v>
      </c>
    </row>
    <row r="409" spans="1:27" x14ac:dyDescent="0.25">
      <c r="A409" s="71" t="s">
        <v>32409</v>
      </c>
      <c r="B409" s="75">
        <v>160835</v>
      </c>
      <c r="C409" s="75" t="s">
        <v>92</v>
      </c>
      <c r="D409" s="71" t="str">
        <f>IF(C409="SINAPI",VLOOKUP(B409,SINAPI!$G$7:$K$7524,2,FALSE),IF(C409="DER-ES",VLOOKUP(B409,'DER-ES'!$A$15:$H$1393,4,FALSE),VLOOKUP(B409,SICRO!$A$4:$E$6354,3,FALSE)))</f>
        <v>Kit Ventilação composto por 2 Ventiladores Bi-Volts, inclusive fixação em Rack 19"</v>
      </c>
      <c r="E409" s="75" t="str">
        <f>IF(C409="SINAPI",VLOOKUP(B409,SINAPI!$G$7:$K$7524,3,FALSE),IF(C409="DER-ES",VLOOKUP(B409,'DER-ES'!$A$15:$H$1393,5,FALSE),VLOOKUP(B409,SICRO!$A$4:$E$6354,4,FALSE)))</f>
        <v>und</v>
      </c>
      <c r="F409" s="70">
        <v>1</v>
      </c>
      <c r="G409" s="385">
        <f t="shared" si="385"/>
        <v>300.64</v>
      </c>
      <c r="H409" s="70">
        <f t="shared" si="359"/>
        <v>24.52</v>
      </c>
      <c r="I409" s="385">
        <f t="shared" ref="I409" si="388">ROUND(G409*(1+H409/100),2)</f>
        <v>374.36</v>
      </c>
      <c r="J409" s="385">
        <f t="shared" ref="J409" si="389">ROUND(I409*F409,2)</f>
        <v>374.36</v>
      </c>
      <c r="L409" s="328"/>
      <c r="M409" s="331">
        <f t="shared" ref="M409" si="390">ROUND(G409*F409,2)</f>
        <v>300.64</v>
      </c>
      <c r="N409" s="178" t="str">
        <f t="shared" si="350"/>
        <v/>
      </c>
      <c r="O409" s="182">
        <f t="shared" ref="O409" si="391">IF(AND(P409=TRUE,Q409="I"),VALUE(RIGHT(B409,LEN(B409)-1)),B409)</f>
        <v>160835</v>
      </c>
      <c r="P409" s="181" t="b">
        <f t="shared" ref="P409" si="392">ISTEXT(B409)</f>
        <v>0</v>
      </c>
      <c r="Q409" s="183" t="str">
        <f t="shared" ref="Q409" si="393">LEFT(B409,1)</f>
        <v>1</v>
      </c>
      <c r="R409" s="183"/>
      <c r="S409" s="184" t="str">
        <f t="shared" ref="S409" si="394">C409</f>
        <v>DER-ES</v>
      </c>
      <c r="T409" s="178"/>
      <c r="U409" s="185">
        <f t="shared" ref="U409" si="395">IFERROR(Y409,0)</f>
        <v>0</v>
      </c>
      <c r="V409" s="185">
        <f t="shared" ref="V409" si="396">IFERROR(Z409,0)</f>
        <v>0</v>
      </c>
      <c r="W409" s="185">
        <f t="shared" ref="W409" si="397">IFERROR(AA409,0)</f>
        <v>300.64</v>
      </c>
      <c r="X409" s="178"/>
      <c r="Y409" s="184" t="e">
        <f>IF(Q409="P",(VLOOKUP(O409,'SICRO-P'!$A$3:$G$118,6,FALSE)),VLOOKUP(O409,SICRO!$A$4:$E$6354,5,FALSE))</f>
        <v>#N/A</v>
      </c>
      <c r="Z409" s="184" t="e">
        <f>IF(Q409="I",(VLOOKUP(O409,'SINAPI-I'!$A$1:$E$4949,5,FALSE)),VLOOKUP(O409,SINAPI!$G$7:$K$7524,5,FALSE))</f>
        <v>#N/A</v>
      </c>
      <c r="AA409" s="185">
        <f>IF(Q409="I",IF(R409="MO",(ROUND(VLOOKUP(O409,'DER-ES-I'!$A$7:$F$1547,5,FALSE)*((1+$R$3)),2)),VLOOKUP(O409,'DER-ES-I'!$A$7:$F$1547,5,FALSE)),VLOOKUP(O409,'DER-ES'!$A$15:$H$1393,7,FALSE))</f>
        <v>300.64</v>
      </c>
    </row>
    <row r="410" spans="1:27" ht="33" x14ac:dyDescent="0.25">
      <c r="A410" s="71" t="s">
        <v>32410</v>
      </c>
      <c r="B410" s="75" t="s">
        <v>32526</v>
      </c>
      <c r="C410" s="75" t="s">
        <v>180</v>
      </c>
      <c r="D410" s="71" t="s">
        <v>38155</v>
      </c>
      <c r="E410" s="75" t="s">
        <v>181</v>
      </c>
      <c r="F410" s="70">
        <v>1</v>
      </c>
      <c r="G410" s="385">
        <f>'CPU S DES'!N728</f>
        <v>12189.3</v>
      </c>
      <c r="H410" s="70">
        <f t="shared" si="359"/>
        <v>24.52</v>
      </c>
      <c r="I410" s="385">
        <f t="shared" si="360"/>
        <v>15178.12</v>
      </c>
      <c r="J410" s="385">
        <f t="shared" si="361"/>
        <v>15178.12</v>
      </c>
      <c r="L410" s="367" t="s">
        <v>32190</v>
      </c>
      <c r="M410" s="331">
        <f t="shared" si="363"/>
        <v>12189.3</v>
      </c>
      <c r="N410" s="178" t="str">
        <f t="shared" si="350"/>
        <v>VERIFICAR</v>
      </c>
      <c r="O410" s="182" t="str">
        <f t="shared" si="351"/>
        <v>COMP-55</v>
      </c>
      <c r="P410" s="181" t="b">
        <f t="shared" si="352"/>
        <v>1</v>
      </c>
      <c r="Q410" s="183" t="str">
        <f t="shared" si="353"/>
        <v>C</v>
      </c>
      <c r="R410" s="183"/>
      <c r="S410" s="184" t="str">
        <f t="shared" si="354"/>
        <v>Composições Próprias</v>
      </c>
      <c r="T410" s="178"/>
      <c r="U410" s="185">
        <f t="shared" si="355"/>
        <v>0</v>
      </c>
      <c r="V410" s="185">
        <f t="shared" si="356"/>
        <v>0</v>
      </c>
      <c r="W410" s="185">
        <f t="shared" si="357"/>
        <v>0</v>
      </c>
      <c r="X410" s="178"/>
      <c r="Y410" s="184" t="e">
        <f>IF(Q410="P",(VLOOKUP(O410,'SICRO-P'!$A$3:$G$118,6,FALSE)),VLOOKUP(O410,SICRO!$A$4:$E$6354,5,FALSE))</f>
        <v>#N/A</v>
      </c>
      <c r="Z410" s="184" t="e">
        <f>IF(Q410="I",(VLOOKUP(O410,'SINAPI-I'!$A$1:$E$4949,5,FALSE)),VLOOKUP(O410,SINAPI!$G$7:$K$7524,5,FALSE))</f>
        <v>#N/A</v>
      </c>
      <c r="AA410" s="185" t="e">
        <f>IF(Q410="I",IF(R410="MO",(ROUND(VLOOKUP(O410,'DER-ES-I'!$A$7:$F$1547,5,FALSE)*((1+$R$3)),2)),VLOOKUP(O410,'DER-ES-I'!$A$7:$F$1547,5,FALSE)),VLOOKUP(O410,'DER-ES'!$A$15:$H$1393,7,FALSE))</f>
        <v>#N/A</v>
      </c>
    </row>
    <row r="411" spans="1:27" ht="16.5" x14ac:dyDescent="0.25">
      <c r="A411" s="71" t="s">
        <v>32411</v>
      </c>
      <c r="B411" s="75">
        <v>98302</v>
      </c>
      <c r="C411" s="75" t="s">
        <v>91</v>
      </c>
      <c r="D411" s="71" t="s">
        <v>600</v>
      </c>
      <c r="E411" s="75" t="s">
        <v>181</v>
      </c>
      <c r="F411" s="70">
        <v>2</v>
      </c>
      <c r="G411" s="385">
        <f t="shared" ref="G411:G412" si="398">IF(S411="SINAPI",V411,IF(S411="DER-ES",W411,U411))</f>
        <v>1456.03</v>
      </c>
      <c r="H411" s="70">
        <f t="shared" si="359"/>
        <v>24.52</v>
      </c>
      <c r="I411" s="385">
        <f t="shared" si="360"/>
        <v>1813.05</v>
      </c>
      <c r="J411" s="385">
        <f t="shared" si="361"/>
        <v>3626.1</v>
      </c>
      <c r="L411" s="328"/>
      <c r="M411" s="331">
        <f t="shared" si="363"/>
        <v>2912.06</v>
      </c>
      <c r="N411" s="178" t="str">
        <f t="shared" si="350"/>
        <v/>
      </c>
      <c r="O411" s="182">
        <f t="shared" si="351"/>
        <v>98302</v>
      </c>
      <c r="P411" s="181" t="b">
        <f t="shared" si="352"/>
        <v>0</v>
      </c>
      <c r="Q411" s="183" t="str">
        <f t="shared" si="353"/>
        <v>9</v>
      </c>
      <c r="R411" s="183"/>
      <c r="S411" s="184" t="str">
        <f t="shared" si="354"/>
        <v>SINAPI</v>
      </c>
      <c r="T411" s="178"/>
      <c r="U411" s="185">
        <f t="shared" si="355"/>
        <v>0</v>
      </c>
      <c r="V411" s="185">
        <f t="shared" si="356"/>
        <v>1456.03</v>
      </c>
      <c r="W411" s="185">
        <f t="shared" si="357"/>
        <v>0</v>
      </c>
      <c r="X411" s="178"/>
      <c r="Y411" s="184" t="e">
        <f>IF(Q411="P",(VLOOKUP(O411,'SICRO-P'!$A$3:$G$118,6,FALSE)),VLOOKUP(O411,SICRO!$A$4:$E$6354,5,FALSE))</f>
        <v>#N/A</v>
      </c>
      <c r="Z411" s="184">
        <f>IF(Q411="I",(VLOOKUP(O411,'SINAPI-I'!$A$1:$E$4949,5,FALSE)),VLOOKUP(O411,SINAPI!$G$7:$K$7524,5,FALSE))</f>
        <v>1456.03</v>
      </c>
      <c r="AA411" s="185" t="e">
        <f>IF(Q411="I",IF(R411="MO",(ROUND(VLOOKUP(O411,'DER-ES-I'!$A$7:$F$1547,5,FALSE)*((1+$R$3)),2)),VLOOKUP(O411,'DER-ES-I'!$A$7:$F$1547,5,FALSE)),VLOOKUP(O411,'DER-ES'!$A$15:$H$1393,7,FALSE))</f>
        <v>#N/A</v>
      </c>
    </row>
    <row r="412" spans="1:27" ht="16.5" x14ac:dyDescent="0.25">
      <c r="A412" s="71" t="s">
        <v>32412</v>
      </c>
      <c r="B412" s="75">
        <v>160822</v>
      </c>
      <c r="C412" s="75" t="s">
        <v>92</v>
      </c>
      <c r="D412" s="71" t="str">
        <f>IF(C412="SINAPI",VLOOKUP(B412,SINAPI!$G$7:$K$7524,2,FALSE),IF(C412="DER-ES",VLOOKUP(B412,'DER-ES'!$A$15:$H$1393,4,FALSE),VLOOKUP(B412,SICRO!$A$4:$E$6354,3,FALSE)))</f>
        <v>Calha com 6 Tomadas 20A, inclusive fixação em rack padrão 19", com chicote de 2 metros de comprimento</v>
      </c>
      <c r="E412" s="75" t="str">
        <f>IF(C412="SINAPI",VLOOKUP(B412,SINAPI!$G$7:$K$7524,3,FALSE),IF(C412="DER-ES",VLOOKUP(B412,'DER-ES'!$A$15:$H$1393,5,FALSE),VLOOKUP(B412,SICRO!$A$4:$E$6354,4,FALSE)))</f>
        <v>und</v>
      </c>
      <c r="F412" s="70">
        <v>2</v>
      </c>
      <c r="G412" s="385">
        <f t="shared" si="398"/>
        <v>103.12</v>
      </c>
      <c r="H412" s="70">
        <f t="shared" si="359"/>
        <v>24.52</v>
      </c>
      <c r="I412" s="385">
        <f t="shared" si="360"/>
        <v>128.41</v>
      </c>
      <c r="J412" s="385">
        <f t="shared" si="361"/>
        <v>256.82</v>
      </c>
      <c r="L412" s="328"/>
      <c r="M412" s="331">
        <f t="shared" si="363"/>
        <v>206.24</v>
      </c>
      <c r="N412" s="178" t="str">
        <f t="shared" si="350"/>
        <v/>
      </c>
      <c r="O412" s="182">
        <f t="shared" si="351"/>
        <v>160822</v>
      </c>
      <c r="P412" s="181" t="b">
        <f t="shared" si="352"/>
        <v>0</v>
      </c>
      <c r="Q412" s="183" t="str">
        <f t="shared" si="353"/>
        <v>1</v>
      </c>
      <c r="R412" s="183"/>
      <c r="S412" s="184" t="str">
        <f t="shared" si="354"/>
        <v>DER-ES</v>
      </c>
      <c r="T412" s="178"/>
      <c r="U412" s="185">
        <f t="shared" si="355"/>
        <v>0</v>
      </c>
      <c r="V412" s="185">
        <f t="shared" si="356"/>
        <v>0</v>
      </c>
      <c r="W412" s="185">
        <f t="shared" si="357"/>
        <v>103.12</v>
      </c>
      <c r="X412" s="178"/>
      <c r="Y412" s="184" t="e">
        <f>IF(Q412="P",(VLOOKUP(O412,'SICRO-P'!$A$3:$G$118,6,FALSE)),VLOOKUP(O412,SICRO!$A$4:$E$6354,5,FALSE))</f>
        <v>#N/A</v>
      </c>
      <c r="Z412" s="184" t="e">
        <f>IF(Q412="I",(VLOOKUP(O412,'SINAPI-I'!$A$1:$E$4949,5,FALSE)),VLOOKUP(O412,SINAPI!$G$7:$K$7524,5,FALSE))</f>
        <v>#N/A</v>
      </c>
      <c r="AA412" s="185">
        <f>IF(Q412="I",IF(R412="MO",(ROUND(VLOOKUP(O412,'DER-ES-I'!$A$7:$F$1547,5,FALSE)*((1+$R$3)),2)),VLOOKUP(O412,'DER-ES-I'!$A$7:$F$1547,5,FALSE)),VLOOKUP(O412,'DER-ES'!$A$15:$H$1393,7,FALSE))</f>
        <v>103.12</v>
      </c>
    </row>
    <row r="413" spans="1:27" ht="33" x14ac:dyDescent="0.25">
      <c r="A413" s="71" t="s">
        <v>32413</v>
      </c>
      <c r="B413" s="75" t="s">
        <v>32527</v>
      </c>
      <c r="C413" s="75" t="s">
        <v>180</v>
      </c>
      <c r="D413" s="71" t="s">
        <v>38156</v>
      </c>
      <c r="E413" s="75" t="s">
        <v>602</v>
      </c>
      <c r="F413" s="70">
        <v>2</v>
      </c>
      <c r="G413" s="385">
        <f>'CPU S DES'!N740</f>
        <v>93.99</v>
      </c>
      <c r="H413" s="70">
        <f t="shared" si="359"/>
        <v>24.52</v>
      </c>
      <c r="I413" s="385">
        <f t="shared" si="360"/>
        <v>117.04</v>
      </c>
      <c r="J413" s="385">
        <f t="shared" si="361"/>
        <v>234.08</v>
      </c>
      <c r="L413" s="367" t="s">
        <v>32190</v>
      </c>
      <c r="M413" s="331">
        <f t="shared" si="363"/>
        <v>187.98</v>
      </c>
      <c r="N413" s="178" t="str">
        <f t="shared" si="350"/>
        <v>VERIFICAR</v>
      </c>
      <c r="O413" s="182" t="str">
        <f t="shared" si="351"/>
        <v>COMP-56</v>
      </c>
      <c r="P413" s="181" t="b">
        <f t="shared" si="352"/>
        <v>1</v>
      </c>
      <c r="Q413" s="183" t="str">
        <f t="shared" si="353"/>
        <v>C</v>
      </c>
      <c r="R413" s="183"/>
      <c r="S413" s="184" t="str">
        <f t="shared" si="354"/>
        <v>Composições Próprias</v>
      </c>
      <c r="T413" s="178"/>
      <c r="U413" s="185">
        <f t="shared" si="355"/>
        <v>0</v>
      </c>
      <c r="V413" s="185">
        <f t="shared" si="356"/>
        <v>0</v>
      </c>
      <c r="W413" s="185">
        <f t="shared" si="357"/>
        <v>0</v>
      </c>
      <c r="X413" s="178"/>
      <c r="Y413" s="184" t="e">
        <f>IF(Q413="P",(VLOOKUP(O413,'SICRO-P'!$A$3:$G$118,6,FALSE)),VLOOKUP(O413,SICRO!$A$4:$E$6354,5,FALSE))</f>
        <v>#N/A</v>
      </c>
      <c r="Z413" s="184" t="e">
        <f>IF(Q413="I",(VLOOKUP(O413,'SINAPI-I'!$A$1:$E$4949,5,FALSE)),VLOOKUP(O413,SINAPI!$G$7:$K$7524,5,FALSE))</f>
        <v>#N/A</v>
      </c>
      <c r="AA413" s="185" t="e">
        <f>IF(Q413="I",IF(R413="MO",(ROUND(VLOOKUP(O413,'DER-ES-I'!$A$7:$F$1547,5,FALSE)*((1+$R$3)),2)),VLOOKUP(O413,'DER-ES-I'!$A$7:$F$1547,5,FALSE)),VLOOKUP(O413,'DER-ES'!$A$15:$H$1393,7,FALSE))</f>
        <v>#N/A</v>
      </c>
    </row>
    <row r="414" spans="1:27" x14ac:dyDescent="0.25">
      <c r="A414" s="71" t="s">
        <v>32414</v>
      </c>
      <c r="B414" s="75">
        <v>160825</v>
      </c>
      <c r="C414" s="75" t="s">
        <v>92</v>
      </c>
      <c r="D414" s="71" t="str">
        <f>IF(C414="SINAPI",VLOOKUP(B414,SINAPI!$G$7:$K$7524,2,FALSE),IF(C414="DER-ES",VLOOKUP(B414,'DER-ES'!$A$15:$H$1393,4,FALSE),VLOOKUP(B414,SICRO!$A$4:$E$6354,3,FALSE)))</f>
        <v>Guia de Cabos Fechado Horizontal Padrão 19" - 1 U´s, inclusive fixação em Rack 19"</v>
      </c>
      <c r="E414" s="75" t="str">
        <f>IF(C414="SINAPI",VLOOKUP(B414,SINAPI!$G$7:$K$7524,3,FALSE),IF(C414="DER-ES",VLOOKUP(B414,'DER-ES'!$A$15:$H$1393,5,FALSE),VLOOKUP(B414,SICRO!$A$4:$E$6354,4,FALSE)))</f>
        <v>und</v>
      </c>
      <c r="F414" s="70">
        <v>2</v>
      </c>
      <c r="G414" s="385">
        <f t="shared" ref="G414:G415" si="399">IF(S414="SINAPI",V414,IF(S414="DER-ES",W414,U414))</f>
        <v>31.2</v>
      </c>
      <c r="H414" s="70">
        <f t="shared" si="359"/>
        <v>24.52</v>
      </c>
      <c r="I414" s="385">
        <f t="shared" si="360"/>
        <v>38.85</v>
      </c>
      <c r="J414" s="385">
        <f t="shared" si="361"/>
        <v>77.7</v>
      </c>
      <c r="L414" s="328"/>
      <c r="M414" s="331">
        <f t="shared" si="363"/>
        <v>62.4</v>
      </c>
      <c r="N414" s="178" t="str">
        <f t="shared" si="350"/>
        <v/>
      </c>
      <c r="O414" s="182">
        <f t="shared" si="351"/>
        <v>160825</v>
      </c>
      <c r="P414" s="181" t="b">
        <f t="shared" si="352"/>
        <v>0</v>
      </c>
      <c r="Q414" s="183" t="str">
        <f t="shared" si="353"/>
        <v>1</v>
      </c>
      <c r="R414" s="183"/>
      <c r="S414" s="184" t="str">
        <f t="shared" si="354"/>
        <v>DER-ES</v>
      </c>
      <c r="T414" s="178"/>
      <c r="U414" s="185">
        <f t="shared" si="355"/>
        <v>0</v>
      </c>
      <c r="V414" s="185">
        <f t="shared" si="356"/>
        <v>0</v>
      </c>
      <c r="W414" s="185">
        <f t="shared" si="357"/>
        <v>31.2</v>
      </c>
      <c r="X414" s="178"/>
      <c r="Y414" s="184" t="e">
        <f>IF(Q414="P",(VLOOKUP(O414,'SICRO-P'!$A$3:$G$118,6,FALSE)),VLOOKUP(O414,SICRO!$A$4:$E$6354,5,FALSE))</f>
        <v>#N/A</v>
      </c>
      <c r="Z414" s="184" t="e">
        <f>IF(Q414="I",(VLOOKUP(O414,'SINAPI-I'!$A$1:$E$4949,5,FALSE)),VLOOKUP(O414,SINAPI!$G$7:$K$7524,5,FALSE))</f>
        <v>#N/A</v>
      </c>
      <c r="AA414" s="185">
        <f>IF(Q414="I",IF(R414="MO",(ROUND(VLOOKUP(O414,'DER-ES-I'!$A$7:$F$1547,5,FALSE)*((1+$R$3)),2)),VLOOKUP(O414,'DER-ES-I'!$A$7:$F$1547,5,FALSE)),VLOOKUP(O414,'DER-ES'!$A$15:$H$1393,7,FALSE))</f>
        <v>31.2</v>
      </c>
    </row>
    <row r="415" spans="1:27" x14ac:dyDescent="0.25">
      <c r="A415" s="71" t="s">
        <v>32415</v>
      </c>
      <c r="B415" s="75">
        <v>160829</v>
      </c>
      <c r="C415" s="75" t="s">
        <v>92</v>
      </c>
      <c r="D415" s="71" t="str">
        <f>IF(C415="SINAPI",VLOOKUP(B415,SINAPI!$G$7:$K$7524,2,FALSE),IF(C415="DER-ES",VLOOKUP(B415,'DER-ES'!$A$15:$H$1393,4,FALSE),VLOOKUP(B415,SICRO!$A$4:$E$6354,3,FALSE)))</f>
        <v>Painel de Fechamento Frontal 1 U, inclusive fixação em Rack 19"</v>
      </c>
      <c r="E415" s="75" t="str">
        <f>IF(C415="SINAPI",VLOOKUP(B415,SINAPI!$G$7:$K$7524,3,FALSE),IF(C415="DER-ES",VLOOKUP(B415,'DER-ES'!$A$15:$H$1393,5,FALSE),VLOOKUP(B415,SICRO!$A$4:$E$6354,4,FALSE)))</f>
        <v>und</v>
      </c>
      <c r="F415" s="70">
        <v>6</v>
      </c>
      <c r="G415" s="385">
        <f t="shared" si="399"/>
        <v>15.4</v>
      </c>
      <c r="H415" s="70">
        <f t="shared" si="359"/>
        <v>24.52</v>
      </c>
      <c r="I415" s="385">
        <f t="shared" si="360"/>
        <v>19.18</v>
      </c>
      <c r="J415" s="385">
        <f t="shared" si="361"/>
        <v>115.08</v>
      </c>
      <c r="L415" s="328"/>
      <c r="M415" s="331">
        <f t="shared" si="363"/>
        <v>92.4</v>
      </c>
      <c r="N415" s="178" t="str">
        <f t="shared" si="350"/>
        <v/>
      </c>
      <c r="O415" s="182">
        <f t="shared" si="351"/>
        <v>160829</v>
      </c>
      <c r="P415" s="181" t="b">
        <f t="shared" si="352"/>
        <v>0</v>
      </c>
      <c r="Q415" s="183" t="str">
        <f t="shared" si="353"/>
        <v>1</v>
      </c>
      <c r="R415" s="183"/>
      <c r="S415" s="184" t="str">
        <f t="shared" si="354"/>
        <v>DER-ES</v>
      </c>
      <c r="T415" s="178"/>
      <c r="U415" s="185">
        <f t="shared" si="355"/>
        <v>0</v>
      </c>
      <c r="V415" s="185">
        <f t="shared" si="356"/>
        <v>0</v>
      </c>
      <c r="W415" s="185">
        <f t="shared" si="357"/>
        <v>15.4</v>
      </c>
      <c r="X415" s="178"/>
      <c r="Y415" s="184" t="e">
        <f>IF(Q415="P",(VLOOKUP(O415,'SICRO-P'!$A$3:$G$118,6,FALSE)),VLOOKUP(O415,SICRO!$A$4:$E$6354,5,FALSE))</f>
        <v>#N/A</v>
      </c>
      <c r="Z415" s="184" t="e">
        <f>IF(Q415="I",(VLOOKUP(O415,'SINAPI-I'!$A$1:$E$4949,5,FALSE)),VLOOKUP(O415,SINAPI!$G$7:$K$7524,5,FALSE))</f>
        <v>#N/A</v>
      </c>
      <c r="AA415" s="185">
        <f>IF(Q415="I",IF(R415="MO",(ROUND(VLOOKUP(O415,'DER-ES-I'!$A$7:$F$1547,5,FALSE)*((1+$R$3)),2)),VLOOKUP(O415,'DER-ES-I'!$A$7:$F$1547,5,FALSE)),VLOOKUP(O415,'DER-ES'!$A$15:$H$1393,7,FALSE))</f>
        <v>15.4</v>
      </c>
    </row>
    <row r="416" spans="1:27" ht="16.5" x14ac:dyDescent="0.25">
      <c r="A416" s="71" t="s">
        <v>32416</v>
      </c>
      <c r="B416" s="75" t="s">
        <v>32528</v>
      </c>
      <c r="C416" s="75" t="s">
        <v>180</v>
      </c>
      <c r="D416" s="71" t="s">
        <v>38157</v>
      </c>
      <c r="E416" s="75" t="s">
        <v>181</v>
      </c>
      <c r="F416" s="70">
        <v>1</v>
      </c>
      <c r="G416" s="385">
        <f>'CPU S DES'!N752</f>
        <v>685.4</v>
      </c>
      <c r="H416" s="70">
        <f t="shared" si="359"/>
        <v>24.52</v>
      </c>
      <c r="I416" s="385">
        <f t="shared" ref="I416" si="400">ROUND(G416*(1+H416/100),2)</f>
        <v>853.46</v>
      </c>
      <c r="J416" s="385">
        <f t="shared" ref="J416" si="401">ROUND(I416*F416,2)</f>
        <v>853.46</v>
      </c>
      <c r="L416" s="367" t="s">
        <v>32190</v>
      </c>
      <c r="M416" s="331">
        <f t="shared" ref="M416" si="402">ROUND(G416*F416,2)</f>
        <v>685.4</v>
      </c>
      <c r="N416" s="178" t="str">
        <f t="shared" si="350"/>
        <v>VERIFICAR</v>
      </c>
      <c r="O416" s="182" t="str">
        <f t="shared" ref="O416" si="403">IF(AND(P416=TRUE,Q416="I"),VALUE(RIGHT(B416,LEN(B416)-1)),B416)</f>
        <v>COMP-57</v>
      </c>
      <c r="P416" s="181" t="b">
        <f t="shared" ref="P416" si="404">ISTEXT(B416)</f>
        <v>1</v>
      </c>
      <c r="Q416" s="183" t="str">
        <f t="shared" ref="Q416" si="405">LEFT(B416,1)</f>
        <v>C</v>
      </c>
      <c r="R416" s="183"/>
      <c r="S416" s="184" t="str">
        <f t="shared" ref="S416" si="406">C416</f>
        <v>Composições Próprias</v>
      </c>
      <c r="T416" s="178"/>
      <c r="U416" s="185">
        <f t="shared" ref="U416" si="407">IFERROR(Y416,0)</f>
        <v>0</v>
      </c>
      <c r="V416" s="185">
        <f t="shared" ref="V416" si="408">IFERROR(Z416,0)</f>
        <v>0</v>
      </c>
      <c r="W416" s="185">
        <f t="shared" ref="W416" si="409">IFERROR(AA416,0)</f>
        <v>0</v>
      </c>
      <c r="X416" s="178"/>
      <c r="Y416" s="184" t="e">
        <f>IF(Q416="P",(VLOOKUP(O416,'SICRO-P'!$A$3:$G$118,6,FALSE)),VLOOKUP(O416,SICRO!$A$4:$E$6354,5,FALSE))</f>
        <v>#N/A</v>
      </c>
      <c r="Z416" s="184" t="e">
        <f>IF(Q416="I",(VLOOKUP(O416,'SINAPI-I'!$A$1:$E$4949,5,FALSE)),VLOOKUP(O416,SINAPI!$G$7:$K$7524,5,FALSE))</f>
        <v>#N/A</v>
      </c>
      <c r="AA416" s="185" t="e">
        <f>IF(Q416="I",IF(R416="MO",(ROUND(VLOOKUP(O416,'DER-ES-I'!$A$7:$F$1547,5,FALSE)*((1+$R$3)),2)),VLOOKUP(O416,'DER-ES-I'!$A$7:$F$1547,5,FALSE)),VLOOKUP(O416,'DER-ES'!$A$15:$H$1393,7,FALSE))</f>
        <v>#N/A</v>
      </c>
    </row>
    <row r="417" spans="1:27" ht="16.5" x14ac:dyDescent="0.25">
      <c r="A417" s="71" t="s">
        <v>32417</v>
      </c>
      <c r="B417" s="75" t="s">
        <v>32529</v>
      </c>
      <c r="C417" s="75" t="s">
        <v>180</v>
      </c>
      <c r="D417" s="71" t="s">
        <v>38158</v>
      </c>
      <c r="E417" s="75" t="s">
        <v>181</v>
      </c>
      <c r="F417" s="70">
        <v>1</v>
      </c>
      <c r="G417" s="385">
        <f>'CPU S DES'!N764</f>
        <v>1309.3699999999999</v>
      </c>
      <c r="H417" s="70">
        <f t="shared" si="359"/>
        <v>24.52</v>
      </c>
      <c r="I417" s="385">
        <f t="shared" ref="I417" si="410">ROUND(G417*(1+H417/100),2)</f>
        <v>1630.43</v>
      </c>
      <c r="J417" s="385">
        <f t="shared" ref="J417" si="411">ROUND(I417*F417,2)</f>
        <v>1630.43</v>
      </c>
      <c r="L417" s="367" t="s">
        <v>32190</v>
      </c>
      <c r="M417" s="331">
        <f t="shared" ref="M417" si="412">ROUND(G417*F417,2)</f>
        <v>1309.3699999999999</v>
      </c>
      <c r="N417" s="178" t="str">
        <f t="shared" ref="N417" si="413">IF(G417=(U417+V417+W417),"","VERIFICAR")</f>
        <v>VERIFICAR</v>
      </c>
      <c r="O417" s="182" t="str">
        <f t="shared" ref="O417" si="414">IF(AND(P417=TRUE,Q417="I"),VALUE(RIGHT(B417,LEN(B417)-1)),B417)</f>
        <v>COMP-58</v>
      </c>
      <c r="P417" s="181" t="b">
        <f t="shared" ref="P417" si="415">ISTEXT(B417)</f>
        <v>1</v>
      </c>
      <c r="Q417" s="183" t="str">
        <f t="shared" ref="Q417" si="416">LEFT(B417,1)</f>
        <v>C</v>
      </c>
      <c r="R417" s="183"/>
      <c r="S417" s="184" t="str">
        <f t="shared" ref="S417" si="417">C417</f>
        <v>Composições Próprias</v>
      </c>
      <c r="T417" s="178"/>
      <c r="U417" s="185">
        <f t="shared" ref="U417" si="418">IFERROR(Y417,0)</f>
        <v>0</v>
      </c>
      <c r="V417" s="185">
        <f t="shared" ref="V417" si="419">IFERROR(Z417,0)</f>
        <v>0</v>
      </c>
      <c r="W417" s="185">
        <f t="shared" ref="W417" si="420">IFERROR(AA417,0)</f>
        <v>0</v>
      </c>
      <c r="X417" s="178"/>
      <c r="Y417" s="184" t="e">
        <f>IF(Q417="P",(VLOOKUP(O417,'SICRO-P'!$A$3:$G$118,6,FALSE)),VLOOKUP(O417,SICRO!$A$4:$E$6354,5,FALSE))</f>
        <v>#N/A</v>
      </c>
      <c r="Z417" s="184" t="e">
        <f>IF(Q417="I",(VLOOKUP(O417,'SINAPI-I'!$A$1:$E$4949,5,FALSE)),VLOOKUP(O417,SINAPI!$G$7:$K$7524,5,FALSE))</f>
        <v>#N/A</v>
      </c>
      <c r="AA417" s="185" t="e">
        <f>IF(Q417="I",IF(R417="MO",(ROUND(VLOOKUP(O417,'DER-ES-I'!$A$7:$F$1547,5,FALSE)*((1+$R$3)),2)),VLOOKUP(O417,'DER-ES-I'!$A$7:$F$1547,5,FALSE)),VLOOKUP(O417,'DER-ES'!$A$15:$H$1393,7,FALSE))</f>
        <v>#N/A</v>
      </c>
    </row>
    <row r="418" spans="1:27" ht="16.5" x14ac:dyDescent="0.25">
      <c r="A418" s="71" t="s">
        <v>32418</v>
      </c>
      <c r="B418" s="75" t="s">
        <v>32530</v>
      </c>
      <c r="C418" s="75" t="s">
        <v>180</v>
      </c>
      <c r="D418" s="71" t="s">
        <v>603</v>
      </c>
      <c r="E418" s="75" t="s">
        <v>145</v>
      </c>
      <c r="F418" s="70">
        <v>1</v>
      </c>
      <c r="G418" s="385">
        <f>'CPU S DES'!N799</f>
        <v>594.80999999999995</v>
      </c>
      <c r="H418" s="70">
        <f t="shared" si="359"/>
        <v>24.52</v>
      </c>
      <c r="I418" s="385">
        <f t="shared" si="360"/>
        <v>740.66</v>
      </c>
      <c r="J418" s="385">
        <f t="shared" si="361"/>
        <v>740.66</v>
      </c>
      <c r="L418" s="367" t="s">
        <v>32190</v>
      </c>
      <c r="M418" s="331">
        <f t="shared" si="363"/>
        <v>594.80999999999995</v>
      </c>
      <c r="N418" s="178" t="str">
        <f t="shared" si="350"/>
        <v>VERIFICAR</v>
      </c>
      <c r="O418" s="182" t="str">
        <f t="shared" si="351"/>
        <v>COMP-59</v>
      </c>
      <c r="P418" s="181" t="b">
        <f t="shared" si="352"/>
        <v>1</v>
      </c>
      <c r="Q418" s="183" t="str">
        <f t="shared" si="353"/>
        <v>C</v>
      </c>
      <c r="R418" s="183"/>
      <c r="S418" s="184" t="str">
        <f t="shared" si="354"/>
        <v>Composições Próprias</v>
      </c>
      <c r="T418" s="178"/>
      <c r="U418" s="185">
        <f t="shared" si="355"/>
        <v>0</v>
      </c>
      <c r="V418" s="185">
        <f t="shared" si="356"/>
        <v>0</v>
      </c>
      <c r="W418" s="185">
        <f t="shared" si="357"/>
        <v>0</v>
      </c>
      <c r="X418" s="178"/>
      <c r="Y418" s="184" t="e">
        <f>IF(Q418="P",(VLOOKUP(O418,'SICRO-P'!$A$3:$G$118,6,FALSE)),VLOOKUP(O418,SICRO!$A$4:$E$6354,5,FALSE))</f>
        <v>#N/A</v>
      </c>
      <c r="Z418" s="184" t="e">
        <f>IF(Q418="I",(VLOOKUP(O418,'SINAPI-I'!$A$1:$E$4949,5,FALSE)),VLOOKUP(O418,SINAPI!$G$7:$K$7524,5,FALSE))</f>
        <v>#N/A</v>
      </c>
      <c r="AA418" s="185" t="e">
        <f>IF(Q418="I",IF(R418="MO",(ROUND(VLOOKUP(O418,'DER-ES-I'!$A$7:$F$1547,5,FALSE)*((1+$R$3)),2)),VLOOKUP(O418,'DER-ES-I'!$A$7:$F$1547,5,FALSE)),VLOOKUP(O418,'DER-ES'!$A$15:$H$1393,7,FALSE))</f>
        <v>#N/A</v>
      </c>
    </row>
    <row r="419" spans="1:27" ht="16.5" x14ac:dyDescent="0.25">
      <c r="A419" s="71" t="s">
        <v>32419</v>
      </c>
      <c r="B419" s="75">
        <v>92988</v>
      </c>
      <c r="C419" s="75" t="s">
        <v>91</v>
      </c>
      <c r="D419" s="71" t="s">
        <v>604</v>
      </c>
      <c r="E419" s="75" t="s">
        <v>182</v>
      </c>
      <c r="F419" s="70">
        <v>20</v>
      </c>
      <c r="G419" s="385">
        <f t="shared" ref="G419" si="421">IF(S419="SINAPI",V419,IF(S419="DER-ES",W419,U419))</f>
        <v>49.61</v>
      </c>
      <c r="H419" s="70">
        <f t="shared" si="359"/>
        <v>24.52</v>
      </c>
      <c r="I419" s="385">
        <f t="shared" si="360"/>
        <v>61.77</v>
      </c>
      <c r="J419" s="385">
        <f t="shared" si="361"/>
        <v>1235.4000000000001</v>
      </c>
      <c r="L419" s="328"/>
      <c r="M419" s="331">
        <f t="shared" si="363"/>
        <v>992.2</v>
      </c>
      <c r="N419" s="178" t="str">
        <f t="shared" si="350"/>
        <v/>
      </c>
      <c r="O419" s="182">
        <f t="shared" si="351"/>
        <v>92988</v>
      </c>
      <c r="P419" s="181" t="b">
        <f t="shared" si="352"/>
        <v>0</v>
      </c>
      <c r="Q419" s="183" t="str">
        <f t="shared" si="353"/>
        <v>9</v>
      </c>
      <c r="R419" s="183"/>
      <c r="S419" s="184" t="str">
        <f t="shared" si="354"/>
        <v>SINAPI</v>
      </c>
      <c r="T419" s="178"/>
      <c r="U419" s="185">
        <f t="shared" si="355"/>
        <v>0</v>
      </c>
      <c r="V419" s="185">
        <f t="shared" si="356"/>
        <v>49.61</v>
      </c>
      <c r="W419" s="185">
        <f t="shared" si="357"/>
        <v>0</v>
      </c>
      <c r="X419" s="178"/>
      <c r="Y419" s="184" t="e">
        <f>IF(Q419="P",(VLOOKUP(O419,'SICRO-P'!$A$3:$G$118,6,FALSE)),VLOOKUP(O419,SICRO!$A$4:$E$6354,5,FALSE))</f>
        <v>#N/A</v>
      </c>
      <c r="Z419" s="184">
        <f>IF(Q419="I",(VLOOKUP(O419,'SINAPI-I'!$A$1:$E$4949,5,FALSE)),VLOOKUP(O419,SINAPI!$G$7:$K$7524,5,FALSE))</f>
        <v>49.61</v>
      </c>
      <c r="AA419" s="185" t="e">
        <f>IF(Q419="I",IF(R419="MO",(ROUND(VLOOKUP(O419,'DER-ES-I'!$A$7:$F$1547,5,FALSE)*((1+$R$3)),2)),VLOOKUP(O419,'DER-ES-I'!$A$7:$F$1547,5,FALSE)),VLOOKUP(O419,'DER-ES'!$A$15:$H$1393,7,FALSE))</f>
        <v>#N/A</v>
      </c>
    </row>
    <row r="420" spans="1:27" ht="16.5" x14ac:dyDescent="0.25">
      <c r="A420" s="71" t="s">
        <v>32420</v>
      </c>
      <c r="B420" s="75" t="s">
        <v>32516</v>
      </c>
      <c r="C420" s="75" t="s">
        <v>180</v>
      </c>
      <c r="D420" s="71" t="s">
        <v>38279</v>
      </c>
      <c r="E420" s="75" t="s">
        <v>145</v>
      </c>
      <c r="F420" s="70">
        <v>1</v>
      </c>
      <c r="G420" s="385">
        <f>'CPU S DES'!N576</f>
        <v>68.680000000000007</v>
      </c>
      <c r="H420" s="70">
        <f t="shared" si="359"/>
        <v>24.52</v>
      </c>
      <c r="I420" s="385">
        <f t="shared" si="360"/>
        <v>85.52</v>
      </c>
      <c r="J420" s="385">
        <f t="shared" si="361"/>
        <v>85.52</v>
      </c>
      <c r="L420" s="328"/>
      <c r="M420" s="331">
        <f t="shared" si="363"/>
        <v>68.680000000000007</v>
      </c>
      <c r="N420" s="178" t="str">
        <f t="shared" si="350"/>
        <v>VERIFICAR</v>
      </c>
      <c r="O420" s="182" t="str">
        <f t="shared" si="351"/>
        <v>COMP-44</v>
      </c>
      <c r="P420" s="181" t="b">
        <f t="shared" si="352"/>
        <v>1</v>
      </c>
      <c r="Q420" s="183" t="str">
        <f t="shared" si="353"/>
        <v>C</v>
      </c>
      <c r="R420" s="183"/>
      <c r="S420" s="184" t="str">
        <f t="shared" si="354"/>
        <v>Composições Próprias</v>
      </c>
      <c r="T420" s="178"/>
      <c r="U420" s="185">
        <f t="shared" si="355"/>
        <v>0</v>
      </c>
      <c r="V420" s="185">
        <f t="shared" si="356"/>
        <v>0</v>
      </c>
      <c r="W420" s="185">
        <f t="shared" si="357"/>
        <v>0</v>
      </c>
      <c r="X420" s="178"/>
      <c r="Y420" s="184" t="e">
        <f>IF(Q420="P",(VLOOKUP(O420,'SICRO-P'!$A$3:$G$118,6,FALSE)),VLOOKUP(O420,SICRO!$A$4:$E$6354,5,FALSE))</f>
        <v>#N/A</v>
      </c>
      <c r="Z420" s="184" t="e">
        <f>IF(Q420="I",(VLOOKUP(O420,'SINAPI-I'!$A$1:$E$4949,5,FALSE)),VLOOKUP(O420,SINAPI!$G$7:$K$7524,5,FALSE))</f>
        <v>#N/A</v>
      </c>
      <c r="AA420" s="185" t="e">
        <f>IF(Q420="I",IF(R420="MO",(ROUND(VLOOKUP(O420,'DER-ES-I'!$A$7:$F$1547,5,FALSE)*((1+$R$3)),2)),VLOOKUP(O420,'DER-ES-I'!$A$7:$F$1547,5,FALSE)),VLOOKUP(O420,'DER-ES'!$A$15:$H$1393,7,FALSE))</f>
        <v>#N/A</v>
      </c>
    </row>
    <row r="421" spans="1:27" ht="33" x14ac:dyDescent="0.25">
      <c r="A421" s="71" t="s">
        <v>32421</v>
      </c>
      <c r="B421" s="75" t="s">
        <v>32531</v>
      </c>
      <c r="C421" s="75" t="s">
        <v>180</v>
      </c>
      <c r="D421" s="71" t="s">
        <v>38151</v>
      </c>
      <c r="E421" s="75" t="s">
        <v>315</v>
      </c>
      <c r="F421" s="70">
        <v>2</v>
      </c>
      <c r="G421" s="385">
        <f>'CPU S DES'!N815</f>
        <v>18909.32</v>
      </c>
      <c r="H421" s="70">
        <f t="shared" si="359"/>
        <v>24.52</v>
      </c>
      <c r="I421" s="385">
        <f t="shared" si="360"/>
        <v>23545.89</v>
      </c>
      <c r="J421" s="385">
        <f t="shared" si="361"/>
        <v>47091.78</v>
      </c>
      <c r="L421" s="367" t="s">
        <v>32190</v>
      </c>
      <c r="M421" s="331">
        <f t="shared" si="363"/>
        <v>37818.639999999999</v>
      </c>
      <c r="N421" s="178" t="str">
        <f t="shared" si="350"/>
        <v>VERIFICAR</v>
      </c>
      <c r="O421" s="182" t="str">
        <f t="shared" si="351"/>
        <v>COMP-60</v>
      </c>
      <c r="P421" s="181" t="b">
        <f t="shared" si="352"/>
        <v>1</v>
      </c>
      <c r="Q421" s="183" t="str">
        <f t="shared" si="353"/>
        <v>C</v>
      </c>
      <c r="R421" s="183"/>
      <c r="S421" s="184" t="str">
        <f t="shared" si="354"/>
        <v>Composições Próprias</v>
      </c>
      <c r="T421" s="178"/>
      <c r="U421" s="185">
        <f t="shared" si="355"/>
        <v>0</v>
      </c>
      <c r="V421" s="185">
        <f t="shared" si="356"/>
        <v>0</v>
      </c>
      <c r="W421" s="185">
        <f t="shared" si="357"/>
        <v>0</v>
      </c>
      <c r="X421" s="178"/>
      <c r="Y421" s="184" t="e">
        <f>IF(Q421="P",(VLOOKUP(O421,'SICRO-P'!$A$3:$G$118,6,FALSE)),VLOOKUP(O421,SICRO!$A$4:$E$6354,5,FALSE))</f>
        <v>#N/A</v>
      </c>
      <c r="Z421" s="184" t="e">
        <f>IF(Q421="I",(VLOOKUP(O421,'SINAPI-I'!$A$1:$E$4949,5,FALSE)),VLOOKUP(O421,SINAPI!$G$7:$K$7524,5,FALSE))</f>
        <v>#N/A</v>
      </c>
      <c r="AA421" s="185" t="e">
        <f>IF(Q421="I",IF(R421="MO",(ROUND(VLOOKUP(O421,'DER-ES-I'!$A$7:$F$1547,5,FALSE)*((1+$R$3)),2)),VLOOKUP(O421,'DER-ES-I'!$A$7:$F$1547,5,FALSE)),VLOOKUP(O421,'DER-ES'!$A$15:$H$1393,7,FALSE))</f>
        <v>#N/A</v>
      </c>
    </row>
    <row r="422" spans="1:27" ht="37.5" customHeight="1" x14ac:dyDescent="0.25">
      <c r="A422" s="71" t="s">
        <v>38150</v>
      </c>
      <c r="B422" s="75" t="s">
        <v>32532</v>
      </c>
      <c r="C422" s="75" t="s">
        <v>180</v>
      </c>
      <c r="D422" s="71" t="s">
        <v>38152</v>
      </c>
      <c r="E422" s="75" t="s">
        <v>315</v>
      </c>
      <c r="F422" s="70">
        <v>6</v>
      </c>
      <c r="G422" s="385">
        <f>'CPU S DES'!N830</f>
        <v>476.17</v>
      </c>
      <c r="H422" s="70">
        <f t="shared" si="359"/>
        <v>24.52</v>
      </c>
      <c r="I422" s="385">
        <f t="shared" si="360"/>
        <v>592.92999999999995</v>
      </c>
      <c r="J422" s="385">
        <f t="shared" si="361"/>
        <v>3557.58</v>
      </c>
      <c r="L422" s="367" t="s">
        <v>32190</v>
      </c>
      <c r="M422" s="331">
        <f t="shared" si="363"/>
        <v>2857.02</v>
      </c>
      <c r="N422" s="178" t="str">
        <f t="shared" si="350"/>
        <v>VERIFICAR</v>
      </c>
      <c r="O422" s="182" t="str">
        <f t="shared" si="351"/>
        <v>COMP-61</v>
      </c>
      <c r="P422" s="181" t="b">
        <f t="shared" si="352"/>
        <v>1</v>
      </c>
      <c r="Q422" s="183" t="str">
        <f t="shared" si="353"/>
        <v>C</v>
      </c>
      <c r="R422" s="183"/>
      <c r="S422" s="184" t="str">
        <f t="shared" si="354"/>
        <v>Composições Próprias</v>
      </c>
      <c r="T422" s="178"/>
      <c r="U422" s="185">
        <f t="shared" si="355"/>
        <v>0</v>
      </c>
      <c r="V422" s="185">
        <f t="shared" si="356"/>
        <v>0</v>
      </c>
      <c r="W422" s="185">
        <f t="shared" si="357"/>
        <v>0</v>
      </c>
      <c r="X422" s="178"/>
      <c r="Y422" s="184" t="e">
        <f>IF(Q422="P",(VLOOKUP(O422,'SICRO-P'!$A$3:$G$118,6,FALSE)),VLOOKUP(O422,SICRO!$A$4:$E$6354,5,FALSE))</f>
        <v>#N/A</v>
      </c>
      <c r="Z422" s="184" t="e">
        <f>IF(Q422="I",(VLOOKUP(O422,'SINAPI-I'!$A$1:$E$4949,5,FALSE)),VLOOKUP(O422,SINAPI!$G$7:$K$7524,5,FALSE))</f>
        <v>#N/A</v>
      </c>
      <c r="AA422" s="185" t="e">
        <f>IF(Q422="I",IF(R422="MO",(ROUND(VLOOKUP(O422,'DER-ES-I'!$A$7:$F$1547,5,FALSE)*((1+$R$3)),2)),VLOOKUP(O422,'DER-ES-I'!$A$7:$F$1547,5,FALSE)),VLOOKUP(O422,'DER-ES'!$A$15:$H$1393,7,FALSE))</f>
        <v>#N/A</v>
      </c>
    </row>
    <row r="423" spans="1:27" ht="24.75" x14ac:dyDescent="0.25">
      <c r="A423" s="71" t="s">
        <v>38285</v>
      </c>
      <c r="B423" s="75" t="s">
        <v>32533</v>
      </c>
      <c r="C423" s="75" t="s">
        <v>180</v>
      </c>
      <c r="D423" s="71" t="s">
        <v>38153</v>
      </c>
      <c r="E423" s="75" t="s">
        <v>315</v>
      </c>
      <c r="F423" s="70">
        <v>16</v>
      </c>
      <c r="G423" s="385">
        <f>'CPU S DES'!N845</f>
        <v>15251.5</v>
      </c>
      <c r="H423" s="70">
        <f t="shared" si="359"/>
        <v>24.52</v>
      </c>
      <c r="I423" s="385">
        <f t="shared" si="360"/>
        <v>18991.169999999998</v>
      </c>
      <c r="J423" s="385">
        <f t="shared" si="361"/>
        <v>303858.71999999997</v>
      </c>
      <c r="L423" s="367" t="s">
        <v>32190</v>
      </c>
      <c r="M423" s="331">
        <f t="shared" si="363"/>
        <v>244024</v>
      </c>
      <c r="N423" s="178" t="str">
        <f t="shared" si="350"/>
        <v>VERIFICAR</v>
      </c>
      <c r="O423" s="182" t="str">
        <f t="shared" si="351"/>
        <v>COMP-62</v>
      </c>
      <c r="P423" s="181" t="b">
        <f t="shared" si="352"/>
        <v>1</v>
      </c>
      <c r="Q423" s="183" t="str">
        <f t="shared" si="353"/>
        <v>C</v>
      </c>
      <c r="R423" s="183"/>
      <c r="S423" s="184" t="str">
        <f t="shared" si="354"/>
        <v>Composições Próprias</v>
      </c>
      <c r="T423" s="178"/>
      <c r="U423" s="185">
        <f t="shared" si="355"/>
        <v>0</v>
      </c>
      <c r="V423" s="185">
        <f t="shared" si="356"/>
        <v>0</v>
      </c>
      <c r="W423" s="185">
        <f t="shared" si="357"/>
        <v>0</v>
      </c>
      <c r="X423" s="178"/>
      <c r="Y423" s="184" t="e">
        <f>IF(Q423="P",(VLOOKUP(O423,'SICRO-P'!$A$3:$G$118,6,FALSE)),VLOOKUP(O423,SICRO!$A$4:$E$6354,5,FALSE))</f>
        <v>#N/A</v>
      </c>
      <c r="Z423" s="184" t="e">
        <f>IF(Q423="I",(VLOOKUP(O423,'SINAPI-I'!$A$1:$E$4949,5,FALSE)),VLOOKUP(O423,SINAPI!$G$7:$K$7524,5,FALSE))</f>
        <v>#N/A</v>
      </c>
      <c r="AA423" s="185" t="e">
        <f>IF(Q423="I",IF(R423="MO",(ROUND(VLOOKUP(O423,'DER-ES-I'!$A$7:$F$1547,5,FALSE)*((1+$R$3)),2)),VLOOKUP(O423,'DER-ES-I'!$A$7:$F$1547,5,FALSE)),VLOOKUP(O423,'DER-ES'!$A$15:$H$1393,7,FALSE))</f>
        <v>#N/A</v>
      </c>
    </row>
    <row r="424" spans="1:27" ht="33" x14ac:dyDescent="0.25">
      <c r="A424" s="71" t="s">
        <v>38286</v>
      </c>
      <c r="B424" s="75" t="s">
        <v>32534</v>
      </c>
      <c r="C424" s="75" t="s">
        <v>180</v>
      </c>
      <c r="D424" s="71" t="s">
        <v>38154</v>
      </c>
      <c r="E424" s="75" t="s">
        <v>315</v>
      </c>
      <c r="F424" s="70">
        <v>2</v>
      </c>
      <c r="G424" s="385">
        <f>'CPU S DES'!N857</f>
        <v>3132.28</v>
      </c>
      <c r="H424" s="70">
        <f t="shared" si="359"/>
        <v>24.52</v>
      </c>
      <c r="I424" s="385">
        <f t="shared" si="360"/>
        <v>3900.32</v>
      </c>
      <c r="J424" s="385">
        <f t="shared" si="361"/>
        <v>7800.64</v>
      </c>
      <c r="L424" s="367" t="s">
        <v>32190</v>
      </c>
      <c r="M424" s="331">
        <f t="shared" si="363"/>
        <v>6264.56</v>
      </c>
      <c r="N424" s="178" t="str">
        <f t="shared" si="350"/>
        <v>VERIFICAR</v>
      </c>
      <c r="O424" s="182" t="str">
        <f t="shared" si="351"/>
        <v>COMP-63</v>
      </c>
      <c r="P424" s="181" t="b">
        <f t="shared" si="352"/>
        <v>1</v>
      </c>
      <c r="Q424" s="183" t="str">
        <f t="shared" si="353"/>
        <v>C</v>
      </c>
      <c r="R424" s="183"/>
      <c r="S424" s="184" t="str">
        <f t="shared" si="354"/>
        <v>Composições Próprias</v>
      </c>
      <c r="T424" s="178"/>
      <c r="U424" s="185">
        <f t="shared" si="355"/>
        <v>0</v>
      </c>
      <c r="V424" s="185">
        <f t="shared" si="356"/>
        <v>0</v>
      </c>
      <c r="W424" s="185">
        <f t="shared" si="357"/>
        <v>0</v>
      </c>
      <c r="X424" s="178"/>
      <c r="Y424" s="184" t="e">
        <f>IF(Q424="P",(VLOOKUP(O424,'SICRO-P'!$A$3:$G$118,6,FALSE)),VLOOKUP(O424,SICRO!$A$4:$E$6354,5,FALSE))</f>
        <v>#N/A</v>
      </c>
      <c r="Z424" s="184" t="e">
        <f>IF(Q424="I",(VLOOKUP(O424,'SINAPI-I'!$A$1:$E$4949,5,FALSE)),VLOOKUP(O424,SINAPI!$G$7:$K$7524,5,FALSE))</f>
        <v>#N/A</v>
      </c>
      <c r="AA424" s="185" t="e">
        <f>IF(Q424="I",IF(R424="MO",(ROUND(VLOOKUP(O424,'DER-ES-I'!$A$7:$F$1547,5,FALSE)*((1+$R$3)),2)),VLOOKUP(O424,'DER-ES-I'!$A$7:$F$1547,5,FALSE)),VLOOKUP(O424,'DER-ES'!$A$15:$H$1393,7,FALSE))</f>
        <v>#N/A</v>
      </c>
    </row>
    <row r="425" spans="1:27" ht="15.75" customHeight="1" x14ac:dyDescent="0.25">
      <c r="A425" s="88" t="s">
        <v>467</v>
      </c>
      <c r="B425" s="556" t="s">
        <v>608</v>
      </c>
      <c r="C425" s="556"/>
      <c r="D425" s="556"/>
      <c r="E425" s="556"/>
      <c r="F425" s="556"/>
      <c r="G425" s="556"/>
      <c r="H425" s="556"/>
      <c r="I425" s="556"/>
      <c r="J425" s="441">
        <f>SUM(J426,J434,J444)</f>
        <v>11184117.539999999</v>
      </c>
      <c r="L425" s="328"/>
      <c r="M425" s="331"/>
      <c r="N425" s="178" t="str">
        <f t="shared" si="350"/>
        <v/>
      </c>
      <c r="O425" s="182"/>
      <c r="P425" s="181"/>
      <c r="Q425" s="183"/>
      <c r="R425" s="183"/>
      <c r="S425" s="184"/>
      <c r="T425" s="178"/>
      <c r="U425" s="185"/>
      <c r="V425" s="185"/>
      <c r="W425" s="185"/>
      <c r="X425" s="178"/>
      <c r="Y425" s="184"/>
      <c r="Z425" s="184"/>
      <c r="AA425" s="185"/>
    </row>
    <row r="426" spans="1:27" ht="15.75" customHeight="1" x14ac:dyDescent="0.25">
      <c r="A426" s="88" t="s">
        <v>469</v>
      </c>
      <c r="B426" s="556" t="s">
        <v>493</v>
      </c>
      <c r="C426" s="556"/>
      <c r="D426" s="556"/>
      <c r="E426" s="556"/>
      <c r="F426" s="556"/>
      <c r="G426" s="556"/>
      <c r="H426" s="556"/>
      <c r="I426" s="556"/>
      <c r="J426" s="441">
        <f>SUM(J427:J433)</f>
        <v>9109594.4100000001</v>
      </c>
      <c r="L426" s="328"/>
      <c r="M426" s="331"/>
      <c r="N426" s="178" t="str">
        <f t="shared" si="350"/>
        <v/>
      </c>
      <c r="O426" s="182"/>
      <c r="P426" s="181"/>
      <c r="Q426" s="183"/>
      <c r="R426" s="183"/>
      <c r="S426" s="184"/>
      <c r="T426" s="178"/>
      <c r="U426" s="185"/>
      <c r="V426" s="185"/>
      <c r="W426" s="185"/>
      <c r="X426" s="178"/>
      <c r="Y426" s="184"/>
      <c r="Z426" s="184"/>
      <c r="AA426" s="185"/>
    </row>
    <row r="427" spans="1:27" ht="16.5" x14ac:dyDescent="0.25">
      <c r="A427" s="71" t="s">
        <v>471</v>
      </c>
      <c r="B427" s="75" t="s">
        <v>32535</v>
      </c>
      <c r="C427" s="75" t="s">
        <v>180</v>
      </c>
      <c r="D427" s="71" t="s">
        <v>32206</v>
      </c>
      <c r="E427" s="75" t="s">
        <v>315</v>
      </c>
      <c r="F427" s="70">
        <v>4</v>
      </c>
      <c r="G427" s="385">
        <f>'CPU S DES'!N866</f>
        <v>185480</v>
      </c>
      <c r="H427" s="70">
        <f t="shared" ref="H427:H433" si="422">$J$4*100</f>
        <v>14.02</v>
      </c>
      <c r="I427" s="385">
        <f t="shared" ref="I427:I433" si="423">ROUND(G427*(1+H427/100),2)</f>
        <v>211484.3</v>
      </c>
      <c r="J427" s="385">
        <f t="shared" ref="J427:J433" si="424">ROUND(I427*F427,2)</f>
        <v>845937.2</v>
      </c>
      <c r="L427" s="367" t="s">
        <v>32190</v>
      </c>
      <c r="M427" s="331">
        <f t="shared" si="363"/>
        <v>741920</v>
      </c>
      <c r="N427" s="178" t="str">
        <f t="shared" si="350"/>
        <v>VERIFICAR</v>
      </c>
      <c r="O427" s="182" t="str">
        <f t="shared" si="351"/>
        <v>COMP-64</v>
      </c>
      <c r="P427" s="181" t="b">
        <f t="shared" si="352"/>
        <v>1</v>
      </c>
      <c r="Q427" s="183" t="str">
        <f t="shared" si="353"/>
        <v>C</v>
      </c>
      <c r="R427" s="183"/>
      <c r="S427" s="184" t="str">
        <f t="shared" si="354"/>
        <v>Composições Próprias</v>
      </c>
      <c r="T427" s="178"/>
      <c r="U427" s="185">
        <f t="shared" si="355"/>
        <v>0</v>
      </c>
      <c r="V427" s="185">
        <f t="shared" si="356"/>
        <v>0</v>
      </c>
      <c r="W427" s="185">
        <f t="shared" si="357"/>
        <v>0</v>
      </c>
      <c r="X427" s="178"/>
      <c r="Y427" s="184" t="e">
        <f>IF(Q427="P",(VLOOKUP(O427,'SICRO-P'!$A$3:$G$118,6,FALSE)),VLOOKUP(O427,SICRO!$A$4:$E$6354,5,FALSE))</f>
        <v>#N/A</v>
      </c>
      <c r="Z427" s="184" t="e">
        <f>IF(Q427="I",(VLOOKUP(O427,'SINAPI-I'!$A$1:$E$4949,5,FALSE)),VLOOKUP(O427,SINAPI!$G$7:$K$7524,5,FALSE))</f>
        <v>#N/A</v>
      </c>
      <c r="AA427" s="185" t="e">
        <f>IF(Q427="I",IF(R427="MO",(ROUND(VLOOKUP(O427,'DER-ES-I'!$A$7:$F$1547,5,FALSE)*((1+$R$3)),2)),VLOOKUP(O427,'DER-ES-I'!$A$7:$F$1547,5,FALSE)),VLOOKUP(O427,'DER-ES'!$A$15:$H$1393,7,FALSE))</f>
        <v>#N/A</v>
      </c>
    </row>
    <row r="428" spans="1:27" ht="16.5" x14ac:dyDescent="0.25">
      <c r="A428" s="71" t="s">
        <v>473</v>
      </c>
      <c r="B428" s="75" t="s">
        <v>32536</v>
      </c>
      <c r="C428" s="75" t="s">
        <v>180</v>
      </c>
      <c r="D428" s="71" t="s">
        <v>32194</v>
      </c>
      <c r="E428" s="75" t="s">
        <v>315</v>
      </c>
      <c r="F428" s="70">
        <v>6</v>
      </c>
      <c r="G428" s="385">
        <f>'CPU S DES'!N874</f>
        <v>300468.56</v>
      </c>
      <c r="H428" s="70">
        <f t="shared" si="422"/>
        <v>14.02</v>
      </c>
      <c r="I428" s="385">
        <f>ROUND(G428*(1+H428/100),2)</f>
        <v>342594.25</v>
      </c>
      <c r="J428" s="385">
        <f>ROUND(I428*F428,2)</f>
        <v>2055565.5</v>
      </c>
      <c r="L428" s="367" t="s">
        <v>32190</v>
      </c>
      <c r="M428" s="331">
        <f>ROUND(G428*F428,2)</f>
        <v>1802811.36</v>
      </c>
      <c r="N428" s="178" t="str">
        <f>IF(G428=(U428+V428+W428),"","VERIFICAR")</f>
        <v>VERIFICAR</v>
      </c>
      <c r="O428" s="182" t="str">
        <f>IF(AND(P428=TRUE,Q428="I"),VALUE(RIGHT(B428,LEN(B428)-1)),B428)</f>
        <v>COMP-65</v>
      </c>
      <c r="P428" s="181" t="b">
        <f>ISTEXT(B428)</f>
        <v>1</v>
      </c>
      <c r="Q428" s="183" t="str">
        <f>LEFT(B428,1)</f>
        <v>C</v>
      </c>
      <c r="R428" s="183"/>
      <c r="S428" s="184" t="str">
        <f>C428</f>
        <v>Composições Próprias</v>
      </c>
      <c r="T428" s="178"/>
      <c r="U428" s="185">
        <f>IFERROR(Y428,0)</f>
        <v>0</v>
      </c>
      <c r="V428" s="185">
        <f>IFERROR(Z428,0)</f>
        <v>0</v>
      </c>
      <c r="W428" s="185">
        <f>IFERROR(AA428,0)</f>
        <v>0</v>
      </c>
      <c r="X428" s="178"/>
      <c r="Y428" s="184" t="e">
        <f>IF(Q428="P",(VLOOKUP(O428,'SICRO-P'!$A$3:$G$118,6,FALSE)),VLOOKUP(O428,SICRO!$A$4:$E$6354,5,FALSE))</f>
        <v>#N/A</v>
      </c>
      <c r="Z428" s="184" t="e">
        <f>IF(Q428="I",(VLOOKUP(O428,'SINAPI-I'!$A$1:$E$4949,5,FALSE)),VLOOKUP(O428,SINAPI!$G$7:$K$7524,5,FALSE))</f>
        <v>#N/A</v>
      </c>
      <c r="AA428" s="185" t="e">
        <f>IF(Q428="I",IF(R428="MO",(ROUND(VLOOKUP(O428,'DER-ES-I'!$A$7:$F$1547,5,FALSE)*((1+$R$3)),2)),VLOOKUP(O428,'DER-ES-I'!$A$7:$F$1547,5,FALSE)),VLOOKUP(O428,'DER-ES'!$A$15:$H$1393,7,FALSE))</f>
        <v>#N/A</v>
      </c>
    </row>
    <row r="429" spans="1:27" ht="16.5" x14ac:dyDescent="0.25">
      <c r="A429" s="71" t="s">
        <v>475</v>
      </c>
      <c r="B429" s="75" t="s">
        <v>32537</v>
      </c>
      <c r="C429" s="75" t="s">
        <v>180</v>
      </c>
      <c r="D429" s="71" t="s">
        <v>32209</v>
      </c>
      <c r="E429" s="75" t="s">
        <v>495</v>
      </c>
      <c r="F429" s="70">
        <v>2</v>
      </c>
      <c r="G429" s="385">
        <f>'CPU S DES'!N882</f>
        <v>472520</v>
      </c>
      <c r="H429" s="70">
        <f t="shared" si="422"/>
        <v>14.02</v>
      </c>
      <c r="I429" s="385">
        <f t="shared" si="423"/>
        <v>538767.30000000005</v>
      </c>
      <c r="J429" s="385">
        <f t="shared" si="424"/>
        <v>1077534.6000000001</v>
      </c>
      <c r="L429" s="367" t="s">
        <v>32190</v>
      </c>
      <c r="M429" s="331">
        <f t="shared" si="363"/>
        <v>945040</v>
      </c>
      <c r="N429" s="178" t="str">
        <f t="shared" si="350"/>
        <v>VERIFICAR</v>
      </c>
      <c r="O429" s="182" t="str">
        <f t="shared" si="351"/>
        <v>COMP-66</v>
      </c>
      <c r="P429" s="181" t="b">
        <f t="shared" si="352"/>
        <v>1</v>
      </c>
      <c r="Q429" s="183" t="str">
        <f t="shared" si="353"/>
        <v>C</v>
      </c>
      <c r="R429" s="183"/>
      <c r="S429" s="184" t="str">
        <f t="shared" si="354"/>
        <v>Composições Próprias</v>
      </c>
      <c r="T429" s="178"/>
      <c r="U429" s="185">
        <f t="shared" si="355"/>
        <v>0</v>
      </c>
      <c r="V429" s="185">
        <f t="shared" si="356"/>
        <v>0</v>
      </c>
      <c r="W429" s="185">
        <f t="shared" si="357"/>
        <v>0</v>
      </c>
      <c r="X429" s="178"/>
      <c r="Y429" s="184" t="e">
        <f>IF(Q429="P",(VLOOKUP(O429,'SICRO-P'!$A$3:$G$118,6,FALSE)),VLOOKUP(O429,SICRO!$A$4:$E$6354,5,FALSE))</f>
        <v>#N/A</v>
      </c>
      <c r="Z429" s="184" t="e">
        <f>IF(Q429="I",(VLOOKUP(O429,'SINAPI-I'!$A$1:$E$4949,5,FALSE)),VLOOKUP(O429,SINAPI!$G$7:$K$7524,5,FALSE))</f>
        <v>#N/A</v>
      </c>
      <c r="AA429" s="185" t="e">
        <f>IF(Q429="I",IF(R429="MO",(ROUND(VLOOKUP(O429,'DER-ES-I'!$A$7:$F$1547,5,FALSE)*((1+$R$3)),2)),VLOOKUP(O429,'DER-ES-I'!$A$7:$F$1547,5,FALSE)),VLOOKUP(O429,'DER-ES'!$A$15:$H$1393,7,FALSE))</f>
        <v>#N/A</v>
      </c>
    </row>
    <row r="430" spans="1:27" ht="16.5" x14ac:dyDescent="0.25">
      <c r="A430" s="71" t="s">
        <v>477</v>
      </c>
      <c r="B430" s="75" t="s">
        <v>32538</v>
      </c>
      <c r="C430" s="75" t="s">
        <v>180</v>
      </c>
      <c r="D430" s="71" t="s">
        <v>609</v>
      </c>
      <c r="E430" s="75" t="s">
        <v>495</v>
      </c>
      <c r="F430" s="70">
        <v>4</v>
      </c>
      <c r="G430" s="385">
        <f>'CPU S DES'!N890</f>
        <v>77000</v>
      </c>
      <c r="H430" s="70">
        <f t="shared" si="422"/>
        <v>14.02</v>
      </c>
      <c r="I430" s="385">
        <f t="shared" si="423"/>
        <v>87795.4</v>
      </c>
      <c r="J430" s="385">
        <f t="shared" si="424"/>
        <v>351181.6</v>
      </c>
      <c r="L430" s="367" t="s">
        <v>32190</v>
      </c>
      <c r="M430" s="331">
        <f t="shared" si="363"/>
        <v>308000</v>
      </c>
      <c r="N430" s="178" t="str">
        <f t="shared" si="350"/>
        <v>VERIFICAR</v>
      </c>
      <c r="O430" s="182" t="str">
        <f t="shared" si="351"/>
        <v>COMP-67</v>
      </c>
      <c r="P430" s="181" t="b">
        <f t="shared" si="352"/>
        <v>1</v>
      </c>
      <c r="Q430" s="183" t="str">
        <f t="shared" si="353"/>
        <v>C</v>
      </c>
      <c r="R430" s="183"/>
      <c r="S430" s="184" t="str">
        <f t="shared" si="354"/>
        <v>Composições Próprias</v>
      </c>
      <c r="T430" s="178"/>
      <c r="U430" s="185">
        <f t="shared" si="355"/>
        <v>0</v>
      </c>
      <c r="V430" s="185">
        <f t="shared" si="356"/>
        <v>0</v>
      </c>
      <c r="W430" s="185">
        <f t="shared" si="357"/>
        <v>0</v>
      </c>
      <c r="X430" s="178"/>
      <c r="Y430" s="184" t="e">
        <f>IF(Q430="P",(VLOOKUP(O430,'SICRO-P'!$A$3:$G$118,6,FALSE)),VLOOKUP(O430,SICRO!$A$4:$E$6354,5,FALSE))</f>
        <v>#N/A</v>
      </c>
      <c r="Z430" s="184" t="e">
        <f>IF(Q430="I",(VLOOKUP(O430,'SINAPI-I'!$A$1:$E$4949,5,FALSE)),VLOOKUP(O430,SINAPI!$G$7:$K$7524,5,FALSE))</f>
        <v>#N/A</v>
      </c>
      <c r="AA430" s="185" t="e">
        <f>IF(Q430="I",IF(R430="MO",(ROUND(VLOOKUP(O430,'DER-ES-I'!$A$7:$F$1547,5,FALSE)*((1+$R$3)),2)),VLOOKUP(O430,'DER-ES-I'!$A$7:$F$1547,5,FALSE)),VLOOKUP(O430,'DER-ES'!$A$15:$H$1393,7,FALSE))</f>
        <v>#N/A</v>
      </c>
    </row>
    <row r="431" spans="1:27" ht="16.5" x14ac:dyDescent="0.25">
      <c r="A431" s="71" t="s">
        <v>478</v>
      </c>
      <c r="B431" s="75" t="s">
        <v>32539</v>
      </c>
      <c r="C431" s="75" t="s">
        <v>180</v>
      </c>
      <c r="D431" s="71" t="s">
        <v>610</v>
      </c>
      <c r="E431" s="75" t="s">
        <v>495</v>
      </c>
      <c r="F431" s="70">
        <v>4</v>
      </c>
      <c r="G431" s="385">
        <f>'CPU S DES'!N898</f>
        <v>88630</v>
      </c>
      <c r="H431" s="70">
        <f t="shared" si="422"/>
        <v>14.02</v>
      </c>
      <c r="I431" s="385">
        <f t="shared" si="423"/>
        <v>101055.93</v>
      </c>
      <c r="J431" s="385">
        <f t="shared" si="424"/>
        <v>404223.72</v>
      </c>
      <c r="L431" s="367" t="s">
        <v>32190</v>
      </c>
      <c r="M431" s="331">
        <f t="shared" si="363"/>
        <v>354520</v>
      </c>
      <c r="N431" s="178" t="str">
        <f t="shared" si="350"/>
        <v>VERIFICAR</v>
      </c>
      <c r="O431" s="182" t="str">
        <f t="shared" si="351"/>
        <v>COMP-68</v>
      </c>
      <c r="P431" s="181" t="b">
        <f t="shared" si="352"/>
        <v>1</v>
      </c>
      <c r="Q431" s="183" t="str">
        <f t="shared" si="353"/>
        <v>C</v>
      </c>
      <c r="R431" s="183"/>
      <c r="S431" s="184" t="str">
        <f t="shared" si="354"/>
        <v>Composições Próprias</v>
      </c>
      <c r="T431" s="178"/>
      <c r="U431" s="185">
        <f t="shared" si="355"/>
        <v>0</v>
      </c>
      <c r="V431" s="185">
        <f t="shared" si="356"/>
        <v>0</v>
      </c>
      <c r="W431" s="185">
        <f t="shared" si="357"/>
        <v>0</v>
      </c>
      <c r="X431" s="178"/>
      <c r="Y431" s="184" t="e">
        <f>IF(Q431="P",(VLOOKUP(O431,'SICRO-P'!$A$3:$G$118,6,FALSE)),VLOOKUP(O431,SICRO!$A$4:$E$6354,5,FALSE))</f>
        <v>#N/A</v>
      </c>
      <c r="Z431" s="184" t="e">
        <f>IF(Q431="I",(VLOOKUP(O431,'SINAPI-I'!$A$1:$E$4949,5,FALSE)),VLOOKUP(O431,SINAPI!$G$7:$K$7524,5,FALSE))</f>
        <v>#N/A</v>
      </c>
      <c r="AA431" s="185" t="e">
        <f>IF(Q431="I",IF(R431="MO",(ROUND(VLOOKUP(O431,'DER-ES-I'!$A$7:$F$1547,5,FALSE)*((1+$R$3)),2)),VLOOKUP(O431,'DER-ES-I'!$A$7:$F$1547,5,FALSE)),VLOOKUP(O431,'DER-ES'!$A$15:$H$1393,7,FALSE))</f>
        <v>#N/A</v>
      </c>
    </row>
    <row r="432" spans="1:27" ht="24.75" x14ac:dyDescent="0.25">
      <c r="A432" s="71" t="s">
        <v>486</v>
      </c>
      <c r="B432" s="75" t="s">
        <v>32540</v>
      </c>
      <c r="C432" s="75" t="s">
        <v>180</v>
      </c>
      <c r="D432" s="71" t="s">
        <v>611</v>
      </c>
      <c r="E432" s="75" t="s">
        <v>495</v>
      </c>
      <c r="F432" s="70">
        <v>2</v>
      </c>
      <c r="G432" s="385">
        <f>'CPU S DES'!N906</f>
        <v>1839986.2</v>
      </c>
      <c r="H432" s="70">
        <f t="shared" si="422"/>
        <v>14.02</v>
      </c>
      <c r="I432" s="385">
        <f t="shared" si="423"/>
        <v>2097952.27</v>
      </c>
      <c r="J432" s="385">
        <f t="shared" si="424"/>
        <v>4195904.54</v>
      </c>
      <c r="L432" s="367" t="s">
        <v>32190</v>
      </c>
      <c r="M432" s="331">
        <f t="shared" si="363"/>
        <v>3679972.4</v>
      </c>
      <c r="N432" s="178" t="str">
        <f t="shared" si="350"/>
        <v>VERIFICAR</v>
      </c>
      <c r="O432" s="182" t="str">
        <f t="shared" si="351"/>
        <v>COMP-69</v>
      </c>
      <c r="P432" s="181" t="b">
        <f t="shared" si="352"/>
        <v>1</v>
      </c>
      <c r="Q432" s="183" t="str">
        <f t="shared" si="353"/>
        <v>C</v>
      </c>
      <c r="R432" s="183"/>
      <c r="S432" s="184" t="str">
        <f t="shared" si="354"/>
        <v>Composições Próprias</v>
      </c>
      <c r="T432" s="178"/>
      <c r="U432" s="185">
        <f t="shared" si="355"/>
        <v>0</v>
      </c>
      <c r="V432" s="185">
        <f t="shared" si="356"/>
        <v>0</v>
      </c>
      <c r="W432" s="185">
        <f t="shared" si="357"/>
        <v>0</v>
      </c>
      <c r="X432" s="178"/>
      <c r="Y432" s="184" t="e">
        <f>IF(Q432="P",(VLOOKUP(O432,'SICRO-P'!$A$3:$G$118,6,FALSE)),VLOOKUP(O432,SICRO!$A$4:$E$6354,5,FALSE))</f>
        <v>#N/A</v>
      </c>
      <c r="Z432" s="184" t="e">
        <f>IF(Q432="I",(VLOOKUP(O432,'SINAPI-I'!$A$1:$E$4949,5,FALSE)),VLOOKUP(O432,SINAPI!$G$7:$K$7524,5,FALSE))</f>
        <v>#N/A</v>
      </c>
      <c r="AA432" s="185" t="e">
        <f>IF(Q432="I",IF(R432="MO",(ROUND(VLOOKUP(O432,'DER-ES-I'!$A$7:$F$1547,5,FALSE)*((1+$R$3)),2)),VLOOKUP(O432,'DER-ES-I'!$A$7:$F$1547,5,FALSE)),VLOOKUP(O432,'DER-ES'!$A$15:$H$1393,7,FALSE))</f>
        <v>#N/A</v>
      </c>
    </row>
    <row r="433" spans="1:27" ht="16.5" x14ac:dyDescent="0.25">
      <c r="A433" s="71" t="s">
        <v>32422</v>
      </c>
      <c r="B433" s="75" t="s">
        <v>32541</v>
      </c>
      <c r="C433" s="75" t="s">
        <v>180</v>
      </c>
      <c r="D433" s="71" t="s">
        <v>32472</v>
      </c>
      <c r="E433" s="75" t="s">
        <v>495</v>
      </c>
      <c r="F433" s="70">
        <v>1</v>
      </c>
      <c r="G433" s="385">
        <f>'CPU S DES'!N914</f>
        <v>157206.85</v>
      </c>
      <c r="H433" s="70">
        <f t="shared" si="422"/>
        <v>14.02</v>
      </c>
      <c r="I433" s="385">
        <f t="shared" si="423"/>
        <v>179247.25</v>
      </c>
      <c r="J433" s="385">
        <f t="shared" si="424"/>
        <v>179247.25</v>
      </c>
      <c r="L433" s="367" t="s">
        <v>32190</v>
      </c>
      <c r="M433" s="331">
        <f t="shared" si="363"/>
        <v>157206.85</v>
      </c>
      <c r="N433" s="178" t="str">
        <f t="shared" si="350"/>
        <v>VERIFICAR</v>
      </c>
      <c r="O433" s="182" t="str">
        <f t="shared" si="351"/>
        <v>COMP-70</v>
      </c>
      <c r="P433" s="181" t="b">
        <f t="shared" si="352"/>
        <v>1</v>
      </c>
      <c r="Q433" s="183" t="str">
        <f t="shared" si="353"/>
        <v>C</v>
      </c>
      <c r="R433" s="183"/>
      <c r="S433" s="184" t="str">
        <f t="shared" si="354"/>
        <v>Composições Próprias</v>
      </c>
      <c r="T433" s="178"/>
      <c r="U433" s="185">
        <f t="shared" si="355"/>
        <v>0</v>
      </c>
      <c r="V433" s="185">
        <f t="shared" si="356"/>
        <v>0</v>
      </c>
      <c r="W433" s="185">
        <f t="shared" si="357"/>
        <v>0</v>
      </c>
      <c r="X433" s="178"/>
      <c r="Y433" s="184" t="e">
        <f>IF(Q433="P",(VLOOKUP(O433,'SICRO-P'!$A$3:$G$118,6,FALSE)),VLOOKUP(O433,SICRO!$A$4:$E$6354,5,FALSE))</f>
        <v>#N/A</v>
      </c>
      <c r="Z433" s="184" t="e">
        <f>IF(Q433="I",(VLOOKUP(O433,'SINAPI-I'!$A$1:$E$4949,5,FALSE)),VLOOKUP(O433,SINAPI!$G$7:$K$7524,5,FALSE))</f>
        <v>#N/A</v>
      </c>
      <c r="AA433" s="185" t="e">
        <f>IF(Q433="I",IF(R433="MO",(ROUND(VLOOKUP(O433,'DER-ES-I'!$A$7:$F$1547,5,FALSE)*((1+$R$3)),2)),VLOOKUP(O433,'DER-ES-I'!$A$7:$F$1547,5,FALSE)),VLOOKUP(O433,'DER-ES'!$A$15:$H$1393,7,FALSE))</f>
        <v>#N/A</v>
      </c>
    </row>
    <row r="434" spans="1:27" ht="15.75" customHeight="1" x14ac:dyDescent="0.25">
      <c r="A434" s="88" t="s">
        <v>490</v>
      </c>
      <c r="B434" s="556" t="s">
        <v>499</v>
      </c>
      <c r="C434" s="556"/>
      <c r="D434" s="556"/>
      <c r="E434" s="556"/>
      <c r="F434" s="556"/>
      <c r="G434" s="556"/>
      <c r="H434" s="556"/>
      <c r="I434" s="556"/>
      <c r="J434" s="441">
        <f>SUM(J435:J443)</f>
        <v>346490.11</v>
      </c>
      <c r="L434" s="328"/>
      <c r="M434" s="331"/>
      <c r="N434" s="178" t="str">
        <f t="shared" si="350"/>
        <v/>
      </c>
      <c r="O434" s="182"/>
      <c r="P434" s="181"/>
      <c r="Q434" s="183"/>
      <c r="R434" s="183"/>
      <c r="S434" s="184"/>
      <c r="T434" s="178"/>
      <c r="U434" s="185"/>
      <c r="V434" s="185"/>
      <c r="W434" s="185"/>
      <c r="X434" s="178"/>
      <c r="Y434" s="184"/>
      <c r="Z434" s="184"/>
      <c r="AA434" s="185"/>
    </row>
    <row r="435" spans="1:27" ht="16.5" x14ac:dyDescent="0.25">
      <c r="A435" s="71" t="s">
        <v>492</v>
      </c>
      <c r="B435" s="75" t="s">
        <v>32542</v>
      </c>
      <c r="C435" s="75" t="s">
        <v>180</v>
      </c>
      <c r="D435" s="71" t="s">
        <v>612</v>
      </c>
      <c r="E435" s="75" t="s">
        <v>315</v>
      </c>
      <c r="F435" s="70">
        <v>4</v>
      </c>
      <c r="G435" s="385">
        <f>'CPU S DES'!N929</f>
        <v>6358</v>
      </c>
      <c r="H435" s="70">
        <f t="shared" ref="H435:H443" si="425">$J$2*100</f>
        <v>24.52</v>
      </c>
      <c r="I435" s="385">
        <f t="shared" ref="I435:I443" si="426">ROUND(G435*(1+H435/100),2)</f>
        <v>7916.98</v>
      </c>
      <c r="J435" s="385">
        <f t="shared" ref="J435:J443" si="427">ROUND(I435*F435,2)</f>
        <v>31667.919999999998</v>
      </c>
      <c r="L435" s="367" t="s">
        <v>32190</v>
      </c>
      <c r="M435" s="331">
        <f t="shared" si="363"/>
        <v>25432</v>
      </c>
      <c r="N435" s="178" t="str">
        <f t="shared" si="350"/>
        <v>VERIFICAR</v>
      </c>
      <c r="O435" s="182" t="str">
        <f t="shared" si="351"/>
        <v>COMP-71</v>
      </c>
      <c r="P435" s="181" t="b">
        <f t="shared" si="352"/>
        <v>1</v>
      </c>
      <c r="Q435" s="183" t="str">
        <f t="shared" si="353"/>
        <v>C</v>
      </c>
      <c r="R435" s="183"/>
      <c r="S435" s="184" t="str">
        <f t="shared" si="354"/>
        <v>Composições Próprias</v>
      </c>
      <c r="T435" s="178"/>
      <c r="U435" s="185">
        <f t="shared" si="355"/>
        <v>0</v>
      </c>
      <c r="V435" s="185">
        <f t="shared" si="356"/>
        <v>0</v>
      </c>
      <c r="W435" s="185">
        <f t="shared" si="357"/>
        <v>0</v>
      </c>
      <c r="X435" s="178"/>
      <c r="Y435" s="184" t="e">
        <f>IF(Q435="P",(VLOOKUP(O435,'SICRO-P'!$A$3:$G$118,6,FALSE)),VLOOKUP(O435,SICRO!$A$4:$E$6354,5,FALSE))</f>
        <v>#N/A</v>
      </c>
      <c r="Z435" s="184" t="e">
        <f>IF(Q435="I",(VLOOKUP(O435,'SINAPI-I'!$A$1:$E$4949,5,FALSE)),VLOOKUP(O435,SINAPI!$G$7:$K$7524,5,FALSE))</f>
        <v>#N/A</v>
      </c>
      <c r="AA435" s="185" t="e">
        <f>IF(Q435="I",IF(R435="MO",(ROUND(VLOOKUP(O435,'DER-ES-I'!$A$7:$F$1547,5,FALSE)*((1+$R$3)),2)),VLOOKUP(O435,'DER-ES-I'!$A$7:$F$1547,5,FALSE)),VLOOKUP(O435,'DER-ES'!$A$15:$H$1393,7,FALSE))</f>
        <v>#N/A</v>
      </c>
    </row>
    <row r="436" spans="1:27" ht="16.5" x14ac:dyDescent="0.25">
      <c r="A436" s="71" t="s">
        <v>498</v>
      </c>
      <c r="B436" s="75" t="s">
        <v>32543</v>
      </c>
      <c r="C436" s="75" t="s">
        <v>180</v>
      </c>
      <c r="D436" s="71" t="s">
        <v>613</v>
      </c>
      <c r="E436" s="75" t="s">
        <v>315</v>
      </c>
      <c r="F436" s="70">
        <v>4</v>
      </c>
      <c r="G436" s="385">
        <f>'CPU S DES'!N944</f>
        <v>3423.2</v>
      </c>
      <c r="H436" s="70">
        <f t="shared" si="425"/>
        <v>24.52</v>
      </c>
      <c r="I436" s="385">
        <f t="shared" si="426"/>
        <v>4262.57</v>
      </c>
      <c r="J436" s="385">
        <f t="shared" si="427"/>
        <v>17050.28</v>
      </c>
      <c r="L436" s="367" t="s">
        <v>32190</v>
      </c>
      <c r="M436" s="331">
        <f t="shared" si="363"/>
        <v>13692.8</v>
      </c>
      <c r="N436" s="178" t="str">
        <f t="shared" si="350"/>
        <v>VERIFICAR</v>
      </c>
      <c r="O436" s="182" t="str">
        <f t="shared" si="351"/>
        <v>COMP-72</v>
      </c>
      <c r="P436" s="181" t="b">
        <f t="shared" si="352"/>
        <v>1</v>
      </c>
      <c r="Q436" s="183" t="str">
        <f t="shared" si="353"/>
        <v>C</v>
      </c>
      <c r="R436" s="183"/>
      <c r="S436" s="184" t="str">
        <f t="shared" si="354"/>
        <v>Composições Próprias</v>
      </c>
      <c r="T436" s="178"/>
      <c r="U436" s="185">
        <f t="shared" si="355"/>
        <v>0</v>
      </c>
      <c r="V436" s="185">
        <f t="shared" si="356"/>
        <v>0</v>
      </c>
      <c r="W436" s="185">
        <f t="shared" si="357"/>
        <v>0</v>
      </c>
      <c r="X436" s="178"/>
      <c r="Y436" s="184" t="e">
        <f>IF(Q436="P",(VLOOKUP(O436,'SICRO-P'!$A$3:$G$118,6,FALSE)),VLOOKUP(O436,SICRO!$A$4:$E$6354,5,FALSE))</f>
        <v>#N/A</v>
      </c>
      <c r="Z436" s="184" t="e">
        <f>IF(Q436="I",(VLOOKUP(O436,'SINAPI-I'!$A$1:$E$4949,5,FALSE)),VLOOKUP(O436,SINAPI!$G$7:$K$7524,5,FALSE))</f>
        <v>#N/A</v>
      </c>
      <c r="AA436" s="185" t="e">
        <f>IF(Q436="I",IF(R436="MO",(ROUND(VLOOKUP(O436,'DER-ES-I'!$A$7:$F$1547,5,FALSE)*((1+$R$3)),2)),VLOOKUP(O436,'DER-ES-I'!$A$7:$F$1547,5,FALSE)),VLOOKUP(O436,'DER-ES'!$A$15:$H$1393,7,FALSE))</f>
        <v>#N/A</v>
      </c>
    </row>
    <row r="437" spans="1:27" ht="16.5" x14ac:dyDescent="0.25">
      <c r="A437" s="71" t="s">
        <v>502</v>
      </c>
      <c r="B437" s="75" t="s">
        <v>32544</v>
      </c>
      <c r="C437" s="75" t="s">
        <v>180</v>
      </c>
      <c r="D437" s="71" t="s">
        <v>614</v>
      </c>
      <c r="E437" s="75" t="s">
        <v>315</v>
      </c>
      <c r="F437" s="70">
        <v>2</v>
      </c>
      <c r="G437" s="385">
        <f>'CPU S DES'!N961</f>
        <v>11529.34</v>
      </c>
      <c r="H437" s="70">
        <f t="shared" si="425"/>
        <v>24.52</v>
      </c>
      <c r="I437" s="385">
        <f t="shared" si="426"/>
        <v>14356.33</v>
      </c>
      <c r="J437" s="385">
        <f t="shared" si="427"/>
        <v>28712.66</v>
      </c>
      <c r="L437" s="367" t="s">
        <v>32190</v>
      </c>
      <c r="M437" s="331">
        <f t="shared" si="363"/>
        <v>23058.68</v>
      </c>
      <c r="N437" s="178" t="str">
        <f t="shared" si="350"/>
        <v>VERIFICAR</v>
      </c>
      <c r="O437" s="182" t="str">
        <f t="shared" si="351"/>
        <v>COMP-73</v>
      </c>
      <c r="P437" s="181" t="b">
        <f t="shared" si="352"/>
        <v>1</v>
      </c>
      <c r="Q437" s="183" t="str">
        <f t="shared" si="353"/>
        <v>C</v>
      </c>
      <c r="R437" s="183"/>
      <c r="S437" s="184" t="str">
        <f t="shared" si="354"/>
        <v>Composições Próprias</v>
      </c>
      <c r="T437" s="178"/>
      <c r="U437" s="185">
        <f t="shared" si="355"/>
        <v>0</v>
      </c>
      <c r="V437" s="185">
        <f t="shared" si="356"/>
        <v>0</v>
      </c>
      <c r="W437" s="185">
        <f t="shared" si="357"/>
        <v>0</v>
      </c>
      <c r="X437" s="178"/>
      <c r="Y437" s="184" t="e">
        <f>IF(Q437="P",(VLOOKUP(O437,'SICRO-P'!$A$3:$G$118,6,FALSE)),VLOOKUP(O437,SICRO!$A$4:$E$6354,5,FALSE))</f>
        <v>#N/A</v>
      </c>
      <c r="Z437" s="184" t="e">
        <f>IF(Q437="I",(VLOOKUP(O437,'SINAPI-I'!$A$1:$E$4949,5,FALSE)),VLOOKUP(O437,SINAPI!$G$7:$K$7524,5,FALSE))</f>
        <v>#N/A</v>
      </c>
      <c r="AA437" s="185" t="e">
        <f>IF(Q437="I",IF(R437="MO",(ROUND(VLOOKUP(O437,'DER-ES-I'!$A$7:$F$1547,5,FALSE)*((1+$R$3)),2)),VLOOKUP(O437,'DER-ES-I'!$A$7:$F$1547,5,FALSE)),VLOOKUP(O437,'DER-ES'!$A$15:$H$1393,7,FALSE))</f>
        <v>#N/A</v>
      </c>
    </row>
    <row r="438" spans="1:27" ht="16.5" x14ac:dyDescent="0.25">
      <c r="A438" s="71" t="s">
        <v>513</v>
      </c>
      <c r="B438" s="75" t="s">
        <v>32545</v>
      </c>
      <c r="C438" s="75" t="s">
        <v>180</v>
      </c>
      <c r="D438" s="71" t="s">
        <v>615</v>
      </c>
      <c r="E438" s="75" t="s">
        <v>315</v>
      </c>
      <c r="F438" s="70">
        <v>4</v>
      </c>
      <c r="G438" s="385">
        <f>'CPU S DES'!N979</f>
        <v>7783.8</v>
      </c>
      <c r="H438" s="70">
        <f t="shared" si="425"/>
        <v>24.52</v>
      </c>
      <c r="I438" s="385">
        <f t="shared" si="426"/>
        <v>9692.39</v>
      </c>
      <c r="J438" s="385">
        <f t="shared" si="427"/>
        <v>38769.56</v>
      </c>
      <c r="L438" s="367" t="s">
        <v>32190</v>
      </c>
      <c r="M438" s="331">
        <f t="shared" si="363"/>
        <v>31135.200000000001</v>
      </c>
      <c r="N438" s="178" t="str">
        <f t="shared" si="350"/>
        <v>VERIFICAR</v>
      </c>
      <c r="O438" s="182" t="str">
        <f t="shared" si="351"/>
        <v>COMP-74</v>
      </c>
      <c r="P438" s="181" t="b">
        <f t="shared" si="352"/>
        <v>1</v>
      </c>
      <c r="Q438" s="183" t="str">
        <f t="shared" si="353"/>
        <v>C</v>
      </c>
      <c r="R438" s="183"/>
      <c r="S438" s="184" t="str">
        <f t="shared" si="354"/>
        <v>Composições Próprias</v>
      </c>
      <c r="T438" s="178"/>
      <c r="U438" s="185">
        <f t="shared" si="355"/>
        <v>0</v>
      </c>
      <c r="V438" s="185">
        <f t="shared" si="356"/>
        <v>0</v>
      </c>
      <c r="W438" s="185">
        <f t="shared" si="357"/>
        <v>0</v>
      </c>
      <c r="X438" s="178"/>
      <c r="Y438" s="184" t="e">
        <f>IF(Q438="P",(VLOOKUP(O438,'SICRO-P'!$A$3:$G$118,6,FALSE)),VLOOKUP(O438,SICRO!$A$4:$E$6354,5,FALSE))</f>
        <v>#N/A</v>
      </c>
      <c r="Z438" s="184" t="e">
        <f>IF(Q438="I",(VLOOKUP(O438,'SINAPI-I'!$A$1:$E$4949,5,FALSE)),VLOOKUP(O438,SINAPI!$G$7:$K$7524,5,FALSE))</f>
        <v>#N/A</v>
      </c>
      <c r="AA438" s="185" t="e">
        <f>IF(Q438="I",IF(R438="MO",(ROUND(VLOOKUP(O438,'DER-ES-I'!$A$7:$F$1547,5,FALSE)*((1+$R$3)),2)),VLOOKUP(O438,'DER-ES-I'!$A$7:$F$1547,5,FALSE)),VLOOKUP(O438,'DER-ES'!$A$15:$H$1393,7,FALSE))</f>
        <v>#N/A</v>
      </c>
    </row>
    <row r="439" spans="1:27" ht="16.5" x14ac:dyDescent="0.25">
      <c r="A439" s="71" t="s">
        <v>523</v>
      </c>
      <c r="B439" s="75" t="s">
        <v>32546</v>
      </c>
      <c r="C439" s="75" t="s">
        <v>180</v>
      </c>
      <c r="D439" s="71" t="s">
        <v>616</v>
      </c>
      <c r="E439" s="75" t="s">
        <v>315</v>
      </c>
      <c r="F439" s="70">
        <v>6</v>
      </c>
      <c r="G439" s="385">
        <f>'CPU S DES'!N998</f>
        <v>19677.8</v>
      </c>
      <c r="H439" s="70">
        <f t="shared" si="425"/>
        <v>24.52</v>
      </c>
      <c r="I439" s="385">
        <f t="shared" si="426"/>
        <v>24502.799999999999</v>
      </c>
      <c r="J439" s="385">
        <f t="shared" si="427"/>
        <v>147016.79999999999</v>
      </c>
      <c r="L439" s="367" t="s">
        <v>32190</v>
      </c>
      <c r="M439" s="331">
        <f t="shared" si="363"/>
        <v>118066.8</v>
      </c>
      <c r="N439" s="178" t="str">
        <f t="shared" si="350"/>
        <v>VERIFICAR</v>
      </c>
      <c r="O439" s="182" t="str">
        <f t="shared" si="351"/>
        <v>COMP-75</v>
      </c>
      <c r="P439" s="181" t="b">
        <f t="shared" si="352"/>
        <v>1</v>
      </c>
      <c r="Q439" s="183" t="str">
        <f t="shared" si="353"/>
        <v>C</v>
      </c>
      <c r="R439" s="183"/>
      <c r="S439" s="184" t="str">
        <f t="shared" si="354"/>
        <v>Composições Próprias</v>
      </c>
      <c r="T439" s="178"/>
      <c r="U439" s="185">
        <f t="shared" si="355"/>
        <v>0</v>
      </c>
      <c r="V439" s="185">
        <f t="shared" si="356"/>
        <v>0</v>
      </c>
      <c r="W439" s="185">
        <f t="shared" si="357"/>
        <v>0</v>
      </c>
      <c r="X439" s="178"/>
      <c r="Y439" s="184" t="e">
        <f>IF(Q439="P",(VLOOKUP(O439,'SICRO-P'!$A$3:$G$118,6,FALSE)),VLOOKUP(O439,SICRO!$A$4:$E$6354,5,FALSE))</f>
        <v>#N/A</v>
      </c>
      <c r="Z439" s="184" t="e">
        <f>IF(Q439="I",(VLOOKUP(O439,'SINAPI-I'!$A$1:$E$4949,5,FALSE)),VLOOKUP(O439,SINAPI!$G$7:$K$7524,5,FALSE))</f>
        <v>#N/A</v>
      </c>
      <c r="AA439" s="185" t="e">
        <f>IF(Q439="I",IF(R439="MO",(ROUND(VLOOKUP(O439,'DER-ES-I'!$A$7:$F$1547,5,FALSE)*((1+$R$3)),2)),VLOOKUP(O439,'DER-ES-I'!$A$7:$F$1547,5,FALSE)),VLOOKUP(O439,'DER-ES'!$A$15:$H$1393,7,FALSE))</f>
        <v>#N/A</v>
      </c>
    </row>
    <row r="440" spans="1:27" ht="16.5" x14ac:dyDescent="0.25">
      <c r="A440" s="71" t="s">
        <v>533</v>
      </c>
      <c r="B440" s="75" t="s">
        <v>32586</v>
      </c>
      <c r="C440" s="75" t="s">
        <v>180</v>
      </c>
      <c r="D440" s="71" t="s">
        <v>617</v>
      </c>
      <c r="E440" s="75" t="s">
        <v>315</v>
      </c>
      <c r="F440" s="70">
        <v>2</v>
      </c>
      <c r="G440" s="385">
        <f>'CPU S DES'!N1017</f>
        <v>8135.6</v>
      </c>
      <c r="H440" s="70">
        <f t="shared" si="425"/>
        <v>24.52</v>
      </c>
      <c r="I440" s="385">
        <f t="shared" si="426"/>
        <v>10130.450000000001</v>
      </c>
      <c r="J440" s="385">
        <f t="shared" si="427"/>
        <v>20260.900000000001</v>
      </c>
      <c r="L440" s="367" t="s">
        <v>32190</v>
      </c>
      <c r="M440" s="331">
        <f t="shared" si="363"/>
        <v>16271.2</v>
      </c>
      <c r="N440" s="178" t="str">
        <f t="shared" si="350"/>
        <v>VERIFICAR</v>
      </c>
      <c r="O440" s="182" t="str">
        <f t="shared" si="351"/>
        <v>COMP-76</v>
      </c>
      <c r="P440" s="181" t="b">
        <f t="shared" si="352"/>
        <v>1</v>
      </c>
      <c r="Q440" s="183" t="str">
        <f t="shared" si="353"/>
        <v>C</v>
      </c>
      <c r="R440" s="183"/>
      <c r="S440" s="184" t="str">
        <f t="shared" si="354"/>
        <v>Composições Próprias</v>
      </c>
      <c r="T440" s="178"/>
      <c r="U440" s="185">
        <f t="shared" si="355"/>
        <v>0</v>
      </c>
      <c r="V440" s="185">
        <f t="shared" si="356"/>
        <v>0</v>
      </c>
      <c r="W440" s="185">
        <f t="shared" si="357"/>
        <v>0</v>
      </c>
      <c r="X440" s="178"/>
      <c r="Y440" s="184" t="e">
        <f>IF(Q440="P",(VLOOKUP(O440,'SICRO-P'!$A$3:$G$118,6,FALSE)),VLOOKUP(O440,SICRO!$A$4:$E$6354,5,FALSE))</f>
        <v>#N/A</v>
      </c>
      <c r="Z440" s="184" t="e">
        <f>IF(Q440="I",(VLOOKUP(O440,'SINAPI-I'!$A$1:$E$4949,5,FALSE)),VLOOKUP(O440,SINAPI!$G$7:$K$7524,5,FALSE))</f>
        <v>#N/A</v>
      </c>
      <c r="AA440" s="185" t="e">
        <f>IF(Q440="I",IF(R440="MO",(ROUND(VLOOKUP(O440,'DER-ES-I'!$A$7:$F$1547,5,FALSE)*((1+$R$3)),2)),VLOOKUP(O440,'DER-ES-I'!$A$7:$F$1547,5,FALSE)),VLOOKUP(O440,'DER-ES'!$A$15:$H$1393,7,FALSE))</f>
        <v>#N/A</v>
      </c>
    </row>
    <row r="441" spans="1:27" ht="24.75" x14ac:dyDescent="0.25">
      <c r="A441" s="71" t="s">
        <v>539</v>
      </c>
      <c r="B441" s="75" t="s">
        <v>32547</v>
      </c>
      <c r="C441" s="75" t="s">
        <v>180</v>
      </c>
      <c r="D441" s="71" t="s">
        <v>618</v>
      </c>
      <c r="E441" s="75" t="s">
        <v>181</v>
      </c>
      <c r="F441" s="70">
        <v>10</v>
      </c>
      <c r="G441" s="385">
        <f>'CPU S DES'!N1029</f>
        <v>2940.15</v>
      </c>
      <c r="H441" s="70">
        <f t="shared" si="425"/>
        <v>24.52</v>
      </c>
      <c r="I441" s="385">
        <f t="shared" si="426"/>
        <v>3661.07</v>
      </c>
      <c r="J441" s="385">
        <f t="shared" si="427"/>
        <v>36610.699999999997</v>
      </c>
      <c r="L441" s="367" t="s">
        <v>32190</v>
      </c>
      <c r="M441" s="331">
        <f t="shared" si="363"/>
        <v>29401.5</v>
      </c>
      <c r="N441" s="178" t="str">
        <f t="shared" si="350"/>
        <v>VERIFICAR</v>
      </c>
      <c r="O441" s="182" t="str">
        <f t="shared" si="351"/>
        <v>COMP-77</v>
      </c>
      <c r="P441" s="181" t="b">
        <f t="shared" si="352"/>
        <v>1</v>
      </c>
      <c r="Q441" s="183" t="str">
        <f t="shared" si="353"/>
        <v>C</v>
      </c>
      <c r="R441" s="183"/>
      <c r="S441" s="184" t="str">
        <f t="shared" si="354"/>
        <v>Composições Próprias</v>
      </c>
      <c r="T441" s="178"/>
      <c r="U441" s="185">
        <f t="shared" si="355"/>
        <v>0</v>
      </c>
      <c r="V441" s="185">
        <f t="shared" si="356"/>
        <v>0</v>
      </c>
      <c r="W441" s="185">
        <f t="shared" si="357"/>
        <v>0</v>
      </c>
      <c r="X441" s="178"/>
      <c r="Y441" s="184" t="e">
        <f>IF(Q441="P",(VLOOKUP(O441,'SICRO-P'!$A$3:$G$118,6,FALSE)),VLOOKUP(O441,SICRO!$A$4:$E$6354,5,FALSE))</f>
        <v>#N/A</v>
      </c>
      <c r="Z441" s="184" t="e">
        <f>IF(Q441="I",(VLOOKUP(O441,'SINAPI-I'!$A$1:$E$4949,5,FALSE)),VLOOKUP(O441,SINAPI!$G$7:$K$7524,5,FALSE))</f>
        <v>#N/A</v>
      </c>
      <c r="AA441" s="185" t="e">
        <f>IF(Q441="I",IF(R441="MO",(ROUND(VLOOKUP(O441,'DER-ES-I'!$A$7:$F$1547,5,FALSE)*((1+$R$3)),2)),VLOOKUP(O441,'DER-ES-I'!$A$7:$F$1547,5,FALSE)),VLOOKUP(O441,'DER-ES'!$A$15:$H$1393,7,FALSE))</f>
        <v>#N/A</v>
      </c>
    </row>
    <row r="442" spans="1:27" ht="16.5" x14ac:dyDescent="0.25">
      <c r="A442" s="71" t="s">
        <v>551</v>
      </c>
      <c r="B442" s="75" t="s">
        <v>32548</v>
      </c>
      <c r="C442" s="75" t="s">
        <v>180</v>
      </c>
      <c r="D442" s="71" t="s">
        <v>619</v>
      </c>
      <c r="E442" s="75" t="s">
        <v>315</v>
      </c>
      <c r="F442" s="70">
        <v>1</v>
      </c>
      <c r="G442" s="385">
        <f>'CPU S DES'!N1044</f>
        <v>10467.92</v>
      </c>
      <c r="H442" s="70">
        <f t="shared" si="425"/>
        <v>24.52</v>
      </c>
      <c r="I442" s="385">
        <f t="shared" si="426"/>
        <v>13034.65</v>
      </c>
      <c r="J442" s="385">
        <f t="shared" si="427"/>
        <v>13034.65</v>
      </c>
      <c r="L442" s="367" t="s">
        <v>32190</v>
      </c>
      <c r="M442" s="331">
        <f t="shared" si="363"/>
        <v>10467.92</v>
      </c>
      <c r="N442" s="178" t="str">
        <f t="shared" si="350"/>
        <v>VERIFICAR</v>
      </c>
      <c r="O442" s="182" t="str">
        <f t="shared" si="351"/>
        <v>COMP-78</v>
      </c>
      <c r="P442" s="181" t="b">
        <f t="shared" si="352"/>
        <v>1</v>
      </c>
      <c r="Q442" s="183" t="str">
        <f t="shared" si="353"/>
        <v>C</v>
      </c>
      <c r="R442" s="183"/>
      <c r="S442" s="184" t="str">
        <f t="shared" si="354"/>
        <v>Composições Próprias</v>
      </c>
      <c r="T442" s="178"/>
      <c r="U442" s="185">
        <f t="shared" si="355"/>
        <v>0</v>
      </c>
      <c r="V442" s="185">
        <f t="shared" si="356"/>
        <v>0</v>
      </c>
      <c r="W442" s="185">
        <f t="shared" si="357"/>
        <v>0</v>
      </c>
      <c r="X442" s="178"/>
      <c r="Y442" s="184" t="e">
        <f>IF(Q442="P",(VLOOKUP(O442,'SICRO-P'!$A$3:$G$118,6,FALSE)),VLOOKUP(O442,SICRO!$A$4:$E$6354,5,FALSE))</f>
        <v>#N/A</v>
      </c>
      <c r="Z442" s="184" t="e">
        <f>IF(Q442="I",(VLOOKUP(O442,'SINAPI-I'!$A$1:$E$4949,5,FALSE)),VLOOKUP(O442,SINAPI!$G$7:$K$7524,5,FALSE))</f>
        <v>#N/A</v>
      </c>
      <c r="AA442" s="185" t="e">
        <f>IF(Q442="I",IF(R442="MO",(ROUND(VLOOKUP(O442,'DER-ES-I'!$A$7:$F$1547,5,FALSE)*((1+$R$3)),2)),VLOOKUP(O442,'DER-ES-I'!$A$7:$F$1547,5,FALSE)),VLOOKUP(O442,'DER-ES'!$A$15:$H$1393,7,FALSE))</f>
        <v>#N/A</v>
      </c>
    </row>
    <row r="443" spans="1:27" ht="16.5" x14ac:dyDescent="0.25">
      <c r="A443" s="71" t="s">
        <v>32423</v>
      </c>
      <c r="B443" s="75" t="s">
        <v>32549</v>
      </c>
      <c r="C443" s="75" t="s">
        <v>180</v>
      </c>
      <c r="D443" s="71" t="s">
        <v>620</v>
      </c>
      <c r="E443" s="75" t="s">
        <v>150</v>
      </c>
      <c r="F443" s="70">
        <v>14</v>
      </c>
      <c r="G443" s="385">
        <f>'CPU S DES'!N1060</f>
        <v>766.75</v>
      </c>
      <c r="H443" s="70">
        <f t="shared" si="425"/>
        <v>24.52</v>
      </c>
      <c r="I443" s="385">
        <f t="shared" si="426"/>
        <v>954.76</v>
      </c>
      <c r="J443" s="385">
        <f t="shared" si="427"/>
        <v>13366.64</v>
      </c>
      <c r="L443" s="367" t="s">
        <v>32190</v>
      </c>
      <c r="M443" s="331">
        <f t="shared" si="363"/>
        <v>10734.5</v>
      </c>
      <c r="N443" s="178" t="str">
        <f t="shared" si="350"/>
        <v>VERIFICAR</v>
      </c>
      <c r="O443" s="182" t="str">
        <f t="shared" si="351"/>
        <v>COMP-79</v>
      </c>
      <c r="P443" s="181" t="b">
        <f t="shared" si="352"/>
        <v>1</v>
      </c>
      <c r="Q443" s="183" t="str">
        <f t="shared" si="353"/>
        <v>C</v>
      </c>
      <c r="R443" s="183"/>
      <c r="S443" s="184" t="str">
        <f t="shared" si="354"/>
        <v>Composições Próprias</v>
      </c>
      <c r="T443" s="178"/>
      <c r="U443" s="185">
        <f t="shared" si="355"/>
        <v>0</v>
      </c>
      <c r="V443" s="185">
        <f t="shared" si="356"/>
        <v>0</v>
      </c>
      <c r="W443" s="185">
        <f t="shared" si="357"/>
        <v>0</v>
      </c>
      <c r="X443" s="178"/>
      <c r="Y443" s="184" t="e">
        <f>IF(Q443="P",(VLOOKUP(O443,'SICRO-P'!$A$3:$G$118,6,FALSE)),VLOOKUP(O443,SICRO!$A$4:$E$6354,5,FALSE))</f>
        <v>#N/A</v>
      </c>
      <c r="Z443" s="184" t="e">
        <f>IF(Q443="I",(VLOOKUP(O443,'SINAPI-I'!$A$1:$E$4949,5,FALSE)),VLOOKUP(O443,SINAPI!$G$7:$K$7524,5,FALSE))</f>
        <v>#N/A</v>
      </c>
      <c r="AA443" s="185" t="e">
        <f>IF(Q443="I",IF(R443="MO",(ROUND(VLOOKUP(O443,'DER-ES-I'!$A$7:$F$1547,5,FALSE)*((1+$R$3)),2)),VLOOKUP(O443,'DER-ES-I'!$A$7:$F$1547,5,FALSE)),VLOOKUP(O443,'DER-ES'!$A$15:$H$1393,7,FALSE))</f>
        <v>#N/A</v>
      </c>
    </row>
    <row r="444" spans="1:27" ht="15" customHeight="1" x14ac:dyDescent="0.25">
      <c r="A444" s="88" t="s">
        <v>559</v>
      </c>
      <c r="B444" s="556" t="s">
        <v>621</v>
      </c>
      <c r="C444" s="556"/>
      <c r="D444" s="556"/>
      <c r="E444" s="556"/>
      <c r="F444" s="556"/>
      <c r="G444" s="556"/>
      <c r="H444" s="556"/>
      <c r="I444" s="556"/>
      <c r="J444" s="441">
        <f>SUM(J445,J446)</f>
        <v>1728033.02</v>
      </c>
      <c r="L444" s="328"/>
      <c r="M444" s="331"/>
      <c r="N444" s="178" t="str">
        <f t="shared" si="350"/>
        <v/>
      </c>
      <c r="O444" s="182"/>
      <c r="P444" s="181"/>
      <c r="Q444" s="183"/>
      <c r="R444" s="183"/>
      <c r="S444" s="184"/>
      <c r="T444" s="178"/>
      <c r="U444" s="185"/>
      <c r="V444" s="185"/>
      <c r="W444" s="185"/>
      <c r="X444" s="178"/>
      <c r="Y444" s="184"/>
      <c r="Z444" s="184"/>
      <c r="AA444" s="185"/>
    </row>
    <row r="445" spans="1:27" ht="24.75" x14ac:dyDescent="0.25">
      <c r="A445" s="71" t="s">
        <v>561</v>
      </c>
      <c r="B445" s="75" t="s">
        <v>32550</v>
      </c>
      <c r="C445" s="75" t="s">
        <v>180</v>
      </c>
      <c r="D445" s="71" t="s">
        <v>622</v>
      </c>
      <c r="E445" s="75" t="s">
        <v>182</v>
      </c>
      <c r="F445" s="70">
        <v>96.4</v>
      </c>
      <c r="G445" s="385">
        <f>'CPU S DES'!N1073</f>
        <v>285.3</v>
      </c>
      <c r="H445" s="70">
        <f>$J$2*100</f>
        <v>24.52</v>
      </c>
      <c r="I445" s="385">
        <f t="shared" ref="I445" si="428">ROUND(G445*(1+H445/100),2)</f>
        <v>355.26</v>
      </c>
      <c r="J445" s="385">
        <f>ROUND(I445*F445,2)</f>
        <v>34247.06</v>
      </c>
      <c r="L445" s="367" t="s">
        <v>32190</v>
      </c>
      <c r="M445" s="331">
        <f t="shared" si="363"/>
        <v>27502.92</v>
      </c>
      <c r="N445" s="178" t="str">
        <f t="shared" si="350"/>
        <v>VERIFICAR</v>
      </c>
      <c r="O445" s="182" t="str">
        <f t="shared" si="351"/>
        <v>COMP-80</v>
      </c>
      <c r="P445" s="181" t="b">
        <f t="shared" si="352"/>
        <v>1</v>
      </c>
      <c r="Q445" s="183" t="str">
        <f t="shared" si="353"/>
        <v>C</v>
      </c>
      <c r="R445" s="183"/>
      <c r="S445" s="184" t="str">
        <f t="shared" si="354"/>
        <v>Composições Próprias</v>
      </c>
      <c r="T445" s="178"/>
      <c r="U445" s="185">
        <f t="shared" si="355"/>
        <v>0</v>
      </c>
      <c r="V445" s="185">
        <f t="shared" si="356"/>
        <v>0</v>
      </c>
      <c r="W445" s="185">
        <f t="shared" si="357"/>
        <v>0</v>
      </c>
      <c r="X445" s="178"/>
      <c r="Y445" s="184" t="e">
        <f>IF(Q445="P",(VLOOKUP(O445,'SICRO-P'!$A$3:$G$118,6,FALSE)),VLOOKUP(O445,SICRO!$A$4:$E$6354,5,FALSE))</f>
        <v>#N/A</v>
      </c>
      <c r="Z445" s="184" t="e">
        <f>IF(Q445="I",(VLOOKUP(O445,'SINAPI-I'!$A$1:$E$4949,5,FALSE)),VLOOKUP(O445,SINAPI!$G$7:$K$7524,5,FALSE))</f>
        <v>#N/A</v>
      </c>
      <c r="AA445" s="185" t="e">
        <f>IF(Q445="I",IF(R445="MO",(ROUND(VLOOKUP(O445,'DER-ES-I'!$A$7:$F$1547,5,FALSE)*((1+$R$3)),2)),VLOOKUP(O445,'DER-ES-I'!$A$7:$F$1547,5,FALSE)),VLOOKUP(O445,'DER-ES'!$A$15:$H$1393,7,FALSE))</f>
        <v>#N/A</v>
      </c>
    </row>
    <row r="446" spans="1:27" ht="15.75" customHeight="1" x14ac:dyDescent="0.25">
      <c r="A446" s="88" t="s">
        <v>563</v>
      </c>
      <c r="B446" s="564" t="s">
        <v>623</v>
      </c>
      <c r="C446" s="564"/>
      <c r="D446" s="564"/>
      <c r="E446" s="564"/>
      <c r="F446" s="564"/>
      <c r="G446" s="564"/>
      <c r="H446" s="564"/>
      <c r="I446" s="564"/>
      <c r="J446" s="441">
        <f>SUM(J447:J456)</f>
        <v>1693785.96</v>
      </c>
      <c r="L446" s="328"/>
      <c r="M446" s="331"/>
      <c r="N446" s="178" t="str">
        <f t="shared" si="350"/>
        <v/>
      </c>
      <c r="O446" s="182"/>
      <c r="P446" s="181"/>
      <c r="Q446" s="183"/>
      <c r="R446" s="183"/>
      <c r="S446" s="184"/>
      <c r="T446" s="178"/>
      <c r="U446" s="185"/>
      <c r="V446" s="185"/>
      <c r="W446" s="185"/>
      <c r="X446" s="178"/>
      <c r="Y446" s="184"/>
      <c r="Z446" s="184"/>
      <c r="AA446" s="185"/>
    </row>
    <row r="447" spans="1:27" ht="16.5" x14ac:dyDescent="0.25">
      <c r="A447" s="71" t="s">
        <v>32424</v>
      </c>
      <c r="B447" s="75" t="s">
        <v>32551</v>
      </c>
      <c r="C447" s="75" t="s">
        <v>180</v>
      </c>
      <c r="D447" s="71" t="s">
        <v>624</v>
      </c>
      <c r="E447" s="75" t="s">
        <v>315</v>
      </c>
      <c r="F447" s="70">
        <v>4</v>
      </c>
      <c r="G447" s="385">
        <f>'CPU S DES'!N1081</f>
        <v>22614</v>
      </c>
      <c r="H447" s="70">
        <f t="shared" ref="H447:H456" si="429">$J$4*100</f>
        <v>14.02</v>
      </c>
      <c r="I447" s="385">
        <f t="shared" ref="I447:I456" si="430">ROUND(G447*(1+H447/100),2)</f>
        <v>25784.48</v>
      </c>
      <c r="J447" s="385">
        <f t="shared" ref="J447:J456" si="431">ROUND(I447*F447,2)</f>
        <v>103137.92</v>
      </c>
      <c r="L447" s="367" t="s">
        <v>32190</v>
      </c>
      <c r="M447" s="331">
        <f t="shared" si="363"/>
        <v>90456</v>
      </c>
      <c r="N447" s="178" t="str">
        <f t="shared" si="350"/>
        <v>VERIFICAR</v>
      </c>
      <c r="O447" s="182" t="str">
        <f t="shared" si="351"/>
        <v>COMP-81</v>
      </c>
      <c r="P447" s="181" t="b">
        <f t="shared" si="352"/>
        <v>1</v>
      </c>
      <c r="Q447" s="183" t="str">
        <f t="shared" si="353"/>
        <v>C</v>
      </c>
      <c r="R447" s="183"/>
      <c r="S447" s="184" t="str">
        <f t="shared" si="354"/>
        <v>Composições Próprias</v>
      </c>
      <c r="T447" s="178"/>
      <c r="U447" s="185">
        <f t="shared" si="355"/>
        <v>0</v>
      </c>
      <c r="V447" s="185">
        <f t="shared" si="356"/>
        <v>0</v>
      </c>
      <c r="W447" s="185">
        <f t="shared" si="357"/>
        <v>0</v>
      </c>
      <c r="X447" s="178"/>
      <c r="Y447" s="184" t="e">
        <f>IF(Q447="P",(VLOOKUP(O447,'SICRO-P'!$A$3:$G$118,6,FALSE)),VLOOKUP(O447,SICRO!$A$4:$E$6354,5,FALSE))</f>
        <v>#N/A</v>
      </c>
      <c r="Z447" s="184" t="e">
        <f>IF(Q447="I",(VLOOKUP(O447,'SINAPI-I'!$A$1:$E$4949,5,FALSE)),VLOOKUP(O447,SINAPI!$G$7:$K$7524,5,FALSE))</f>
        <v>#N/A</v>
      </c>
      <c r="AA447" s="185" t="e">
        <f>IF(Q447="I",IF(R447="MO",(ROUND(VLOOKUP(O447,'DER-ES-I'!$A$7:$F$1547,5,FALSE)*((1+$R$3)),2)),VLOOKUP(O447,'DER-ES-I'!$A$7:$F$1547,5,FALSE)),VLOOKUP(O447,'DER-ES'!$A$15:$H$1393,7,FALSE))</f>
        <v>#N/A</v>
      </c>
    </row>
    <row r="448" spans="1:27" ht="16.5" x14ac:dyDescent="0.25">
      <c r="A448" s="71" t="s">
        <v>32425</v>
      </c>
      <c r="B448" s="75" t="s">
        <v>32552</v>
      </c>
      <c r="C448" s="75" t="s">
        <v>180</v>
      </c>
      <c r="D448" s="71" t="s">
        <v>625</v>
      </c>
      <c r="E448" s="75" t="s">
        <v>315</v>
      </c>
      <c r="F448" s="70">
        <v>4</v>
      </c>
      <c r="G448" s="385">
        <f>'CPU S DES'!N1089</f>
        <v>44564.75</v>
      </c>
      <c r="H448" s="70">
        <f t="shared" si="429"/>
        <v>14.02</v>
      </c>
      <c r="I448" s="385">
        <f t="shared" si="430"/>
        <v>50812.73</v>
      </c>
      <c r="J448" s="385">
        <f t="shared" si="431"/>
        <v>203250.92</v>
      </c>
      <c r="L448" s="367" t="s">
        <v>32190</v>
      </c>
      <c r="M448" s="331">
        <f t="shared" si="363"/>
        <v>178259</v>
      </c>
      <c r="N448" s="178" t="str">
        <f t="shared" ref="N448:N456" si="432">IF(G448=(U448+V448+W448),"","VERIFICAR")</f>
        <v>VERIFICAR</v>
      </c>
      <c r="O448" s="182" t="str">
        <f t="shared" si="351"/>
        <v>COMP-82</v>
      </c>
      <c r="P448" s="181" t="b">
        <f t="shared" si="352"/>
        <v>1</v>
      </c>
      <c r="Q448" s="183" t="str">
        <f t="shared" si="353"/>
        <v>C</v>
      </c>
      <c r="R448" s="183"/>
      <c r="S448" s="184" t="str">
        <f t="shared" si="354"/>
        <v>Composições Próprias</v>
      </c>
      <c r="T448" s="178"/>
      <c r="U448" s="185">
        <f t="shared" si="355"/>
        <v>0</v>
      </c>
      <c r="V448" s="185">
        <f t="shared" si="356"/>
        <v>0</v>
      </c>
      <c r="W448" s="185">
        <f t="shared" si="357"/>
        <v>0</v>
      </c>
      <c r="X448" s="178"/>
      <c r="Y448" s="184" t="e">
        <f>IF(Q448="P",(VLOOKUP(O448,'SICRO-P'!$A$3:$G$118,6,FALSE)),VLOOKUP(O448,SICRO!$A$4:$E$6354,5,FALSE))</f>
        <v>#N/A</v>
      </c>
      <c r="Z448" s="184" t="e">
        <f>IF(Q448="I",(VLOOKUP(O448,'SINAPI-I'!$A$1:$E$4949,5,FALSE)),VLOOKUP(O448,SINAPI!$G$7:$K$7524,5,FALSE))</f>
        <v>#N/A</v>
      </c>
      <c r="AA448" s="185" t="e">
        <f>IF(Q448="I",IF(R448="MO",(ROUND(VLOOKUP(O448,'DER-ES-I'!$A$7:$F$1547,5,FALSE)*((1+$R$3)),2)),VLOOKUP(O448,'DER-ES-I'!$A$7:$F$1547,5,FALSE)),VLOOKUP(O448,'DER-ES'!$A$15:$H$1393,7,FALSE))</f>
        <v>#N/A</v>
      </c>
    </row>
    <row r="449" spans="1:27" ht="16.5" x14ac:dyDescent="0.25">
      <c r="A449" s="71" t="s">
        <v>32426</v>
      </c>
      <c r="B449" s="75" t="s">
        <v>32553</v>
      </c>
      <c r="C449" s="75" t="s">
        <v>180</v>
      </c>
      <c r="D449" s="71" t="s">
        <v>626</v>
      </c>
      <c r="E449" s="75" t="s">
        <v>315</v>
      </c>
      <c r="F449" s="70">
        <v>4</v>
      </c>
      <c r="G449" s="385">
        <f>'CPU S DES'!N1097</f>
        <v>52470.16</v>
      </c>
      <c r="H449" s="70">
        <f t="shared" si="429"/>
        <v>14.02</v>
      </c>
      <c r="I449" s="385">
        <f t="shared" si="430"/>
        <v>59826.48</v>
      </c>
      <c r="J449" s="385">
        <f t="shared" si="431"/>
        <v>239305.92</v>
      </c>
      <c r="L449" s="367" t="s">
        <v>32190</v>
      </c>
      <c r="M449" s="331">
        <f t="shared" si="363"/>
        <v>209880.64</v>
      </c>
      <c r="N449" s="178" t="str">
        <f t="shared" si="432"/>
        <v>VERIFICAR</v>
      </c>
      <c r="O449" s="182" t="str">
        <f t="shared" si="351"/>
        <v>COMP-83</v>
      </c>
      <c r="P449" s="181" t="b">
        <f t="shared" si="352"/>
        <v>1</v>
      </c>
      <c r="Q449" s="183" t="str">
        <f t="shared" si="353"/>
        <v>C</v>
      </c>
      <c r="R449" s="183"/>
      <c r="S449" s="184" t="str">
        <f t="shared" si="354"/>
        <v>Composições Próprias</v>
      </c>
      <c r="T449" s="178"/>
      <c r="U449" s="185">
        <f t="shared" si="355"/>
        <v>0</v>
      </c>
      <c r="V449" s="185">
        <f t="shared" si="356"/>
        <v>0</v>
      </c>
      <c r="W449" s="185">
        <f t="shared" si="357"/>
        <v>0</v>
      </c>
      <c r="X449" s="178"/>
      <c r="Y449" s="184" t="e">
        <f>IF(Q449="P",(VLOOKUP(O449,'SICRO-P'!$A$3:$G$118,6,FALSE)),VLOOKUP(O449,SICRO!$A$4:$E$6354,5,FALSE))</f>
        <v>#N/A</v>
      </c>
      <c r="Z449" s="184" t="e">
        <f>IF(Q449="I",(VLOOKUP(O449,'SINAPI-I'!$A$1:$E$4949,5,FALSE)),VLOOKUP(O449,SINAPI!$G$7:$K$7524,5,FALSE))</f>
        <v>#N/A</v>
      </c>
      <c r="AA449" s="185" t="e">
        <f>IF(Q449="I",IF(R449="MO",(ROUND(VLOOKUP(O449,'DER-ES-I'!$A$7:$F$1547,5,FALSE)*((1+$R$3)),2)),VLOOKUP(O449,'DER-ES-I'!$A$7:$F$1547,5,FALSE)),VLOOKUP(O449,'DER-ES'!$A$15:$H$1393,7,FALSE))</f>
        <v>#N/A</v>
      </c>
    </row>
    <row r="450" spans="1:27" ht="16.5" x14ac:dyDescent="0.25">
      <c r="A450" s="71" t="s">
        <v>32427</v>
      </c>
      <c r="B450" s="75" t="s">
        <v>32554</v>
      </c>
      <c r="C450" s="75" t="s">
        <v>180</v>
      </c>
      <c r="D450" s="71" t="s">
        <v>627</v>
      </c>
      <c r="E450" s="75" t="s">
        <v>315</v>
      </c>
      <c r="F450" s="70">
        <v>4</v>
      </c>
      <c r="G450" s="385">
        <f>'CPU S DES'!N1105</f>
        <v>72282.48</v>
      </c>
      <c r="H450" s="70">
        <f t="shared" si="429"/>
        <v>14.02</v>
      </c>
      <c r="I450" s="385">
        <f t="shared" si="430"/>
        <v>82416.479999999996</v>
      </c>
      <c r="J450" s="385">
        <f t="shared" si="431"/>
        <v>329665.91999999998</v>
      </c>
      <c r="L450" s="367" t="s">
        <v>32190</v>
      </c>
      <c r="M450" s="331">
        <f t="shared" si="363"/>
        <v>289129.92</v>
      </c>
      <c r="N450" s="178" t="str">
        <f t="shared" si="432"/>
        <v>VERIFICAR</v>
      </c>
      <c r="O450" s="182" t="str">
        <f t="shared" si="351"/>
        <v>COMP-84</v>
      </c>
      <c r="P450" s="181" t="b">
        <f t="shared" si="352"/>
        <v>1</v>
      </c>
      <c r="Q450" s="183" t="str">
        <f t="shared" si="353"/>
        <v>C</v>
      </c>
      <c r="R450" s="183"/>
      <c r="S450" s="184" t="str">
        <f t="shared" si="354"/>
        <v>Composições Próprias</v>
      </c>
      <c r="T450" s="178"/>
      <c r="U450" s="185">
        <f t="shared" si="355"/>
        <v>0</v>
      </c>
      <c r="V450" s="185">
        <f t="shared" si="356"/>
        <v>0</v>
      </c>
      <c r="W450" s="185">
        <f t="shared" si="357"/>
        <v>0</v>
      </c>
      <c r="X450" s="178"/>
      <c r="Y450" s="184" t="e">
        <f>IF(Q450="P",(VLOOKUP(O450,'SICRO-P'!$A$3:$G$118,6,FALSE)),VLOOKUP(O450,SICRO!$A$4:$E$6354,5,FALSE))</f>
        <v>#N/A</v>
      </c>
      <c r="Z450" s="184" t="e">
        <f>IF(Q450="I",(VLOOKUP(O450,'SINAPI-I'!$A$1:$E$4949,5,FALSE)),VLOOKUP(O450,SINAPI!$G$7:$K$7524,5,FALSE))</f>
        <v>#N/A</v>
      </c>
      <c r="AA450" s="185" t="e">
        <f>IF(Q450="I",IF(R450="MO",(ROUND(VLOOKUP(O450,'DER-ES-I'!$A$7:$F$1547,5,FALSE)*((1+$R$3)),2)),VLOOKUP(O450,'DER-ES-I'!$A$7:$F$1547,5,FALSE)),VLOOKUP(O450,'DER-ES'!$A$15:$H$1393,7,FALSE))</f>
        <v>#N/A</v>
      </c>
    </row>
    <row r="451" spans="1:27" ht="16.5" x14ac:dyDescent="0.25">
      <c r="A451" s="71" t="s">
        <v>32428</v>
      </c>
      <c r="B451" s="75" t="s">
        <v>32555</v>
      </c>
      <c r="C451" s="75" t="s">
        <v>180</v>
      </c>
      <c r="D451" s="71" t="s">
        <v>628</v>
      </c>
      <c r="E451" s="75" t="s">
        <v>315</v>
      </c>
      <c r="F451" s="70">
        <v>4</v>
      </c>
      <c r="G451" s="385">
        <f>'CPU S DES'!N1113</f>
        <v>67463.69</v>
      </c>
      <c r="H451" s="70">
        <f t="shared" si="429"/>
        <v>14.02</v>
      </c>
      <c r="I451" s="385">
        <f t="shared" si="430"/>
        <v>76922.100000000006</v>
      </c>
      <c r="J451" s="385">
        <f t="shared" si="431"/>
        <v>307688.40000000002</v>
      </c>
      <c r="L451" s="367" t="s">
        <v>32190</v>
      </c>
      <c r="M451" s="331">
        <f>ROUND(G451*F451,2)</f>
        <v>269854.76</v>
      </c>
      <c r="N451" s="178" t="str">
        <f t="shared" si="432"/>
        <v>VERIFICAR</v>
      </c>
      <c r="O451" s="182" t="str">
        <f t="shared" ref="O451:O458" si="433">IF(AND(P451=TRUE,Q451="I"),VALUE(RIGHT(B451,LEN(B451)-1)),B451)</f>
        <v>COMP-85</v>
      </c>
      <c r="P451" s="181" t="b">
        <f t="shared" ref="P451:P458" si="434">ISTEXT(B451)</f>
        <v>1</v>
      </c>
      <c r="Q451" s="183" t="str">
        <f t="shared" ref="Q451:Q458" si="435">LEFT(B451,1)</f>
        <v>C</v>
      </c>
      <c r="R451" s="183"/>
      <c r="S451" s="184" t="str">
        <f t="shared" ref="S451:S458" si="436">C451</f>
        <v>Composições Próprias</v>
      </c>
      <c r="T451" s="178"/>
      <c r="U451" s="185">
        <f t="shared" ref="U451:U458" si="437">IFERROR(Y451,0)</f>
        <v>0</v>
      </c>
      <c r="V451" s="185">
        <f t="shared" ref="V451:V458" si="438">IFERROR(Z451,0)</f>
        <v>0</v>
      </c>
      <c r="W451" s="185">
        <f t="shared" ref="W451:W458" si="439">IFERROR(AA451,0)</f>
        <v>0</v>
      </c>
      <c r="X451" s="178"/>
      <c r="Y451" s="184" t="e">
        <f>IF(Q451="P",(VLOOKUP(O451,'SICRO-P'!$A$3:$G$118,6,FALSE)),VLOOKUP(O451,SICRO!$A$4:$E$6354,5,FALSE))</f>
        <v>#N/A</v>
      </c>
      <c r="Z451" s="184" t="e">
        <f>IF(Q451="I",(VLOOKUP(O451,'SINAPI-I'!$A$1:$E$4949,5,FALSE)),VLOOKUP(O451,SINAPI!$G$7:$K$7524,5,FALSE))</f>
        <v>#N/A</v>
      </c>
      <c r="AA451" s="185" t="e">
        <f>IF(Q451="I",IF(R451="MO",(ROUND(VLOOKUP(O451,'DER-ES-I'!$A$7:$F$1547,5,FALSE)*((1+$R$3)),2)),VLOOKUP(O451,'DER-ES-I'!$A$7:$F$1547,5,FALSE)),VLOOKUP(O451,'DER-ES'!$A$15:$H$1393,7,FALSE))</f>
        <v>#N/A</v>
      </c>
    </row>
    <row r="452" spans="1:27" ht="16.5" x14ac:dyDescent="0.25">
      <c r="A452" s="71" t="s">
        <v>32429</v>
      </c>
      <c r="B452" s="75" t="s">
        <v>32556</v>
      </c>
      <c r="C452" s="75" t="s">
        <v>180</v>
      </c>
      <c r="D452" s="71" t="s">
        <v>629</v>
      </c>
      <c r="E452" s="75" t="s">
        <v>315</v>
      </c>
      <c r="F452" s="70">
        <v>4</v>
      </c>
      <c r="G452" s="385">
        <f>'CPU S DES'!N1121</f>
        <v>22532.99</v>
      </c>
      <c r="H452" s="70">
        <f t="shared" si="429"/>
        <v>14.02</v>
      </c>
      <c r="I452" s="385">
        <f t="shared" si="430"/>
        <v>25692.12</v>
      </c>
      <c r="J452" s="385">
        <f t="shared" si="431"/>
        <v>102768.48</v>
      </c>
      <c r="L452" s="367" t="s">
        <v>32190</v>
      </c>
      <c r="M452" s="331">
        <f t="shared" si="363"/>
        <v>90131.96</v>
      </c>
      <c r="N452" s="178" t="str">
        <f t="shared" si="432"/>
        <v>VERIFICAR</v>
      </c>
      <c r="O452" s="182" t="str">
        <f t="shared" si="433"/>
        <v>COMP-86</v>
      </c>
      <c r="P452" s="181" t="b">
        <f t="shared" si="434"/>
        <v>1</v>
      </c>
      <c r="Q452" s="183" t="str">
        <f t="shared" si="435"/>
        <v>C</v>
      </c>
      <c r="R452" s="183"/>
      <c r="S452" s="184" t="str">
        <f t="shared" si="436"/>
        <v>Composições Próprias</v>
      </c>
      <c r="T452" s="178"/>
      <c r="U452" s="185">
        <f t="shared" si="437"/>
        <v>0</v>
      </c>
      <c r="V452" s="185">
        <f t="shared" si="438"/>
        <v>0</v>
      </c>
      <c r="W452" s="185">
        <f t="shared" si="439"/>
        <v>0</v>
      </c>
      <c r="X452" s="178"/>
      <c r="Y452" s="184" t="e">
        <f>IF(Q452="P",(VLOOKUP(O452,'SICRO-P'!$A$3:$G$118,6,FALSE)),VLOOKUP(O452,SICRO!$A$4:$E$6354,5,FALSE))</f>
        <v>#N/A</v>
      </c>
      <c r="Z452" s="184" t="e">
        <f>IF(Q452="I",(VLOOKUP(O452,'SINAPI-I'!$A$1:$E$4949,5,FALSE)),VLOOKUP(O452,SINAPI!$G$7:$K$7524,5,FALSE))</f>
        <v>#N/A</v>
      </c>
      <c r="AA452" s="185" t="e">
        <f>IF(Q452="I",IF(R452="MO",(ROUND(VLOOKUP(O452,'DER-ES-I'!$A$7:$F$1547,5,FALSE)*((1+$R$3)),2)),VLOOKUP(O452,'DER-ES-I'!$A$7:$F$1547,5,FALSE)),VLOOKUP(O452,'DER-ES'!$A$15:$H$1393,7,FALSE))</f>
        <v>#N/A</v>
      </c>
    </row>
    <row r="453" spans="1:27" ht="16.5" x14ac:dyDescent="0.25">
      <c r="A453" s="71" t="s">
        <v>32430</v>
      </c>
      <c r="B453" s="75" t="s">
        <v>32557</v>
      </c>
      <c r="C453" s="75" t="s">
        <v>180</v>
      </c>
      <c r="D453" s="71" t="s">
        <v>630</v>
      </c>
      <c r="E453" s="75" t="s">
        <v>315</v>
      </c>
      <c r="F453" s="70">
        <v>8</v>
      </c>
      <c r="G453" s="385">
        <f>'CPU S DES'!N1129</f>
        <v>17472</v>
      </c>
      <c r="H453" s="70">
        <f t="shared" si="429"/>
        <v>14.02</v>
      </c>
      <c r="I453" s="385">
        <f t="shared" si="430"/>
        <v>19921.57</v>
      </c>
      <c r="J453" s="385">
        <f t="shared" si="431"/>
        <v>159372.56</v>
      </c>
      <c r="L453" s="367" t="s">
        <v>32190</v>
      </c>
      <c r="M453" s="331">
        <f t="shared" si="363"/>
        <v>139776</v>
      </c>
      <c r="N453" s="178" t="str">
        <f t="shared" si="432"/>
        <v>VERIFICAR</v>
      </c>
      <c r="O453" s="182" t="str">
        <f t="shared" si="433"/>
        <v>COMP-87</v>
      </c>
      <c r="P453" s="181" t="b">
        <f t="shared" si="434"/>
        <v>1</v>
      </c>
      <c r="Q453" s="183" t="str">
        <f t="shared" si="435"/>
        <v>C</v>
      </c>
      <c r="R453" s="183"/>
      <c r="S453" s="184" t="str">
        <f t="shared" si="436"/>
        <v>Composições Próprias</v>
      </c>
      <c r="T453" s="178"/>
      <c r="U453" s="185">
        <f t="shared" si="437"/>
        <v>0</v>
      </c>
      <c r="V453" s="185">
        <f t="shared" si="438"/>
        <v>0</v>
      </c>
      <c r="W453" s="185">
        <f t="shared" si="439"/>
        <v>0</v>
      </c>
      <c r="X453" s="178"/>
      <c r="Y453" s="184" t="e">
        <f>IF(Q453="P",(VLOOKUP(O453,'SICRO-P'!$A$3:$G$118,6,FALSE)),VLOOKUP(O453,SICRO!$A$4:$E$6354,5,FALSE))</f>
        <v>#N/A</v>
      </c>
      <c r="Z453" s="184" t="e">
        <f>IF(Q453="I",(VLOOKUP(O453,'SINAPI-I'!$A$1:$E$4949,5,FALSE)),VLOOKUP(O453,SINAPI!$G$7:$K$7524,5,FALSE))</f>
        <v>#N/A</v>
      </c>
      <c r="AA453" s="185" t="e">
        <f>IF(Q453="I",IF(R453="MO",(ROUND(VLOOKUP(O453,'DER-ES-I'!$A$7:$F$1547,5,FALSE)*((1+$R$3)),2)),VLOOKUP(O453,'DER-ES-I'!$A$7:$F$1547,5,FALSE)),VLOOKUP(O453,'DER-ES'!$A$15:$H$1393,7,FALSE))</f>
        <v>#N/A</v>
      </c>
    </row>
    <row r="454" spans="1:27" ht="16.5" x14ac:dyDescent="0.25">
      <c r="A454" s="71" t="s">
        <v>32431</v>
      </c>
      <c r="B454" s="75" t="s">
        <v>38159</v>
      </c>
      <c r="C454" s="75" t="s">
        <v>180</v>
      </c>
      <c r="D454" s="71" t="s">
        <v>631</v>
      </c>
      <c r="E454" s="75" t="s">
        <v>181</v>
      </c>
      <c r="F454" s="70">
        <v>4</v>
      </c>
      <c r="G454" s="385">
        <f>'CPU S DES'!N1137</f>
        <v>36264</v>
      </c>
      <c r="H454" s="70">
        <f t="shared" si="429"/>
        <v>14.02</v>
      </c>
      <c r="I454" s="385">
        <f t="shared" si="430"/>
        <v>41348.21</v>
      </c>
      <c r="J454" s="385">
        <f t="shared" si="431"/>
        <v>165392.84</v>
      </c>
      <c r="L454" s="367" t="s">
        <v>32190</v>
      </c>
      <c r="M454" s="331">
        <f t="shared" si="363"/>
        <v>145056</v>
      </c>
      <c r="N454" s="178" t="str">
        <f t="shared" si="432"/>
        <v>VERIFICAR</v>
      </c>
      <c r="O454" s="182" t="str">
        <f t="shared" si="433"/>
        <v>COMP-88</v>
      </c>
      <c r="P454" s="181" t="b">
        <f t="shared" si="434"/>
        <v>1</v>
      </c>
      <c r="Q454" s="183" t="str">
        <f t="shared" si="435"/>
        <v>C</v>
      </c>
      <c r="R454" s="183"/>
      <c r="S454" s="184" t="str">
        <f t="shared" si="436"/>
        <v>Composições Próprias</v>
      </c>
      <c r="T454" s="178"/>
      <c r="U454" s="185">
        <f t="shared" si="437"/>
        <v>0</v>
      </c>
      <c r="V454" s="185">
        <f t="shared" si="438"/>
        <v>0</v>
      </c>
      <c r="W454" s="185">
        <f t="shared" si="439"/>
        <v>0</v>
      </c>
      <c r="X454" s="178"/>
      <c r="Y454" s="184" t="e">
        <f>IF(Q454="P",(VLOOKUP(O454,'SICRO-P'!$A$3:$G$118,6,FALSE)),VLOOKUP(O454,SICRO!$A$4:$E$6354,5,FALSE))</f>
        <v>#N/A</v>
      </c>
      <c r="Z454" s="184" t="e">
        <f>IF(Q454="I",(VLOOKUP(O454,'SINAPI-I'!$A$1:$E$4949,5,FALSE)),VLOOKUP(O454,SINAPI!$G$7:$K$7524,5,FALSE))</f>
        <v>#N/A</v>
      </c>
      <c r="AA454" s="185" t="e">
        <f>IF(Q454="I",IF(R454="MO",(ROUND(VLOOKUP(O454,'DER-ES-I'!$A$7:$F$1547,5,FALSE)*((1+$R$3)),2)),VLOOKUP(O454,'DER-ES-I'!$A$7:$F$1547,5,FALSE)),VLOOKUP(O454,'DER-ES'!$A$15:$H$1393,7,FALSE))</f>
        <v>#N/A</v>
      </c>
    </row>
    <row r="455" spans="1:27" ht="16.5" x14ac:dyDescent="0.25">
      <c r="A455" s="71" t="s">
        <v>32432</v>
      </c>
      <c r="B455" s="75" t="s">
        <v>38160</v>
      </c>
      <c r="C455" s="75" t="s">
        <v>180</v>
      </c>
      <c r="D455" s="71" t="s">
        <v>632</v>
      </c>
      <c r="E455" s="75" t="s">
        <v>633</v>
      </c>
      <c r="F455" s="70">
        <v>20</v>
      </c>
      <c r="G455" s="385">
        <f>'CPU S DES'!N1145</f>
        <v>769.96</v>
      </c>
      <c r="H455" s="70">
        <f t="shared" si="429"/>
        <v>14.02</v>
      </c>
      <c r="I455" s="385">
        <f t="shared" si="430"/>
        <v>877.91</v>
      </c>
      <c r="J455" s="385">
        <f t="shared" si="431"/>
        <v>17558.2</v>
      </c>
      <c r="L455" s="367" t="s">
        <v>32190</v>
      </c>
      <c r="M455" s="331">
        <f t="shared" si="363"/>
        <v>15399.2</v>
      </c>
      <c r="N455" s="178" t="str">
        <f t="shared" si="432"/>
        <v>VERIFICAR</v>
      </c>
      <c r="O455" s="182" t="str">
        <f t="shared" si="433"/>
        <v>COMP-89</v>
      </c>
      <c r="P455" s="181" t="b">
        <f t="shared" si="434"/>
        <v>1</v>
      </c>
      <c r="Q455" s="183" t="str">
        <f t="shared" si="435"/>
        <v>C</v>
      </c>
      <c r="R455" s="183"/>
      <c r="S455" s="184" t="str">
        <f t="shared" si="436"/>
        <v>Composições Próprias</v>
      </c>
      <c r="T455" s="178"/>
      <c r="U455" s="185">
        <f t="shared" si="437"/>
        <v>0</v>
      </c>
      <c r="V455" s="185">
        <f t="shared" si="438"/>
        <v>0</v>
      </c>
      <c r="W455" s="185">
        <f t="shared" si="439"/>
        <v>0</v>
      </c>
      <c r="X455" s="178"/>
      <c r="Y455" s="184" t="e">
        <f>IF(Q455="P",(VLOOKUP(O455,'SICRO-P'!$A$3:$G$118,6,FALSE)),VLOOKUP(O455,SICRO!$A$4:$E$6354,5,FALSE))</f>
        <v>#N/A</v>
      </c>
      <c r="Z455" s="184" t="e">
        <f>IF(Q455="I",(VLOOKUP(O455,'SINAPI-I'!$A$1:$E$4949,5,FALSE)),VLOOKUP(O455,SINAPI!$G$7:$K$7524,5,FALSE))</f>
        <v>#N/A</v>
      </c>
      <c r="AA455" s="185" t="e">
        <f>IF(Q455="I",IF(R455="MO",(ROUND(VLOOKUP(O455,'DER-ES-I'!$A$7:$F$1547,5,FALSE)*((1+$R$3)),2)),VLOOKUP(O455,'DER-ES-I'!$A$7:$F$1547,5,FALSE)),VLOOKUP(O455,'DER-ES'!$A$15:$H$1393,7,FALSE))</f>
        <v>#N/A</v>
      </c>
    </row>
    <row r="456" spans="1:27" ht="16.5" x14ac:dyDescent="0.25">
      <c r="A456" s="71" t="s">
        <v>32433</v>
      </c>
      <c r="B456" s="75" t="s">
        <v>38274</v>
      </c>
      <c r="C456" s="75" t="s">
        <v>180</v>
      </c>
      <c r="D456" s="71" t="s">
        <v>634</v>
      </c>
      <c r="E456" s="75" t="s">
        <v>181</v>
      </c>
      <c r="F456" s="70">
        <v>640</v>
      </c>
      <c r="G456" s="385">
        <f>'CPU S DES'!N1153</f>
        <v>89.96</v>
      </c>
      <c r="H456" s="70">
        <f t="shared" si="429"/>
        <v>14.02</v>
      </c>
      <c r="I456" s="385">
        <f t="shared" si="430"/>
        <v>102.57</v>
      </c>
      <c r="J456" s="385">
        <f t="shared" si="431"/>
        <v>65644.800000000003</v>
      </c>
      <c r="L456" s="367" t="s">
        <v>32190</v>
      </c>
      <c r="M456" s="331">
        <f t="shared" si="363"/>
        <v>57574.400000000001</v>
      </c>
      <c r="N456" s="178" t="str">
        <f t="shared" si="432"/>
        <v>VERIFICAR</v>
      </c>
      <c r="O456" s="182" t="str">
        <f t="shared" si="433"/>
        <v>COMP-90</v>
      </c>
      <c r="P456" s="181" t="b">
        <f t="shared" si="434"/>
        <v>1</v>
      </c>
      <c r="Q456" s="183" t="str">
        <f t="shared" si="435"/>
        <v>C</v>
      </c>
      <c r="R456" s="183"/>
      <c r="S456" s="184" t="str">
        <f t="shared" si="436"/>
        <v>Composições Próprias</v>
      </c>
      <c r="T456" s="178"/>
      <c r="U456" s="185">
        <f t="shared" si="437"/>
        <v>0</v>
      </c>
      <c r="V456" s="185">
        <f t="shared" si="438"/>
        <v>0</v>
      </c>
      <c r="W456" s="185">
        <f t="shared" si="439"/>
        <v>0</v>
      </c>
      <c r="X456" s="178"/>
      <c r="Y456" s="184" t="e">
        <f>IF(Q456="P",(VLOOKUP(O456,'SICRO-P'!$A$3:$G$118,6,FALSE)),VLOOKUP(O456,SICRO!$A$4:$E$6354,5,FALSE))</f>
        <v>#N/A</v>
      </c>
      <c r="Z456" s="184" t="e">
        <f>IF(Q456="I",(VLOOKUP(O456,'SINAPI-I'!$A$1:$E$4949,5,FALSE)),VLOOKUP(O456,SINAPI!$G$7:$K$7524,5,FALSE))</f>
        <v>#N/A</v>
      </c>
      <c r="AA456" s="185" t="e">
        <f>IF(Q456="I",IF(R456="MO",(ROUND(VLOOKUP(O456,'DER-ES-I'!$A$7:$F$1547,5,FALSE)*((1+$R$3)),2)),VLOOKUP(O456,'DER-ES-I'!$A$7:$F$1547,5,FALSE)),VLOOKUP(O456,'DER-ES'!$A$15:$H$1393,7,FALSE))</f>
        <v>#N/A</v>
      </c>
    </row>
    <row r="457" spans="1:27" ht="15.75" customHeight="1" x14ac:dyDescent="0.25">
      <c r="A457" s="88" t="s">
        <v>635</v>
      </c>
      <c r="B457" s="556" t="s">
        <v>636</v>
      </c>
      <c r="C457" s="556"/>
      <c r="D457" s="556"/>
      <c r="E457" s="556"/>
      <c r="F457" s="556"/>
      <c r="G457" s="556"/>
      <c r="H457" s="556"/>
      <c r="I457" s="556"/>
      <c r="J457" s="441">
        <f>J458</f>
        <v>313617.06</v>
      </c>
      <c r="L457" s="328"/>
      <c r="M457" s="331"/>
      <c r="N457" s="178"/>
      <c r="O457" s="182"/>
      <c r="P457" s="181"/>
      <c r="Q457" s="183"/>
      <c r="R457" s="183"/>
      <c r="S457" s="184"/>
      <c r="T457" s="178"/>
      <c r="U457" s="185"/>
      <c r="V457" s="185"/>
      <c r="W457" s="185"/>
      <c r="X457" s="178"/>
      <c r="Y457" s="184"/>
      <c r="Z457" s="184"/>
      <c r="AA457" s="185"/>
    </row>
    <row r="458" spans="1:27" ht="24.75" x14ac:dyDescent="0.25">
      <c r="A458" s="71" t="s">
        <v>637</v>
      </c>
      <c r="B458" s="75" t="s">
        <v>38275</v>
      </c>
      <c r="C458" s="75" t="s">
        <v>180</v>
      </c>
      <c r="D458" s="71" t="s">
        <v>638</v>
      </c>
      <c r="E458" s="75" t="s">
        <v>228</v>
      </c>
      <c r="F458" s="70">
        <v>6</v>
      </c>
      <c r="G458" s="334">
        <f>'CPU S DES'!N1165</f>
        <v>41976.800000000003</v>
      </c>
      <c r="H458" s="70">
        <f>$J$2*100</f>
        <v>24.52</v>
      </c>
      <c r="I458" s="334">
        <f t="shared" ref="I458" si="440">ROUND(G458*(1+H458/100),2)</f>
        <v>52269.51</v>
      </c>
      <c r="J458" s="334">
        <f>ROUND(I458*F458,2)</f>
        <v>313617.06</v>
      </c>
      <c r="L458" s="367" t="s">
        <v>32190</v>
      </c>
      <c r="M458" s="331">
        <f t="shared" ref="M458" si="441">ROUND(G458*F458,2)</f>
        <v>251860.8</v>
      </c>
      <c r="N458" s="178" t="str">
        <f t="shared" ref="N458" si="442">IF(G458=(U458+V458+W458),"","VERIFICAR")</f>
        <v>VERIFICAR</v>
      </c>
      <c r="O458" s="182" t="str">
        <f t="shared" si="433"/>
        <v>COMP-91</v>
      </c>
      <c r="P458" s="181" t="b">
        <f t="shared" si="434"/>
        <v>1</v>
      </c>
      <c r="Q458" s="183" t="str">
        <f t="shared" si="435"/>
        <v>C</v>
      </c>
      <c r="R458" s="183"/>
      <c r="S458" s="184" t="str">
        <f t="shared" si="436"/>
        <v>Composições Próprias</v>
      </c>
      <c r="T458" s="178"/>
      <c r="U458" s="185">
        <f t="shared" si="437"/>
        <v>0</v>
      </c>
      <c r="V458" s="185">
        <f t="shared" si="438"/>
        <v>0</v>
      </c>
      <c r="W458" s="185">
        <f t="shared" si="439"/>
        <v>0</v>
      </c>
      <c r="X458" s="178"/>
      <c r="Y458" s="184" t="e">
        <f>IF(Q458="P",(VLOOKUP(O458,'SICRO-P'!$A$3:$G$118,6,FALSE)),VLOOKUP(O458,SICRO!$A$4:$E$6354,5,FALSE))</f>
        <v>#N/A</v>
      </c>
      <c r="Z458" s="184" t="e">
        <f>IF(Q458="I",(VLOOKUP(O458,'SINAPI-I'!$A$1:$E$4949,5,FALSE)),VLOOKUP(O458,SINAPI!$G$7:$K$7524,5,FALSE))</f>
        <v>#N/A</v>
      </c>
      <c r="AA458" s="185" t="e">
        <f>IF(Q458="I",IF(R458="MO",(ROUND(VLOOKUP(O458,'DER-ES-I'!$A$7:$F$1547,5,FALSE)*((1+$R$3)),2)),VLOOKUP(O458,'DER-ES-I'!$A$7:$F$1547,5,FALSE)),VLOOKUP(O458,'DER-ES'!$A$15:$H$1393,7,FALSE))</f>
        <v>#N/A</v>
      </c>
    </row>
    <row r="459" spans="1:27" ht="15.75" customHeight="1" x14ac:dyDescent="0.25">
      <c r="A459" s="69"/>
      <c r="B459" s="69"/>
      <c r="C459" s="69"/>
      <c r="D459" s="69"/>
      <c r="E459" s="69"/>
      <c r="F459" s="69"/>
      <c r="G459" s="369"/>
      <c r="H459" s="563" t="s">
        <v>639</v>
      </c>
      <c r="I459" s="563"/>
      <c r="J459" s="332">
        <f>SUM(J457,J12)</f>
        <v>29973894.07</v>
      </c>
      <c r="L459" s="328"/>
      <c r="M459" s="332">
        <f>SUM(M15:M458)</f>
        <v>25414304.920000002</v>
      </c>
    </row>
    <row r="460" spans="1:27" ht="15.75" customHeight="1" x14ac:dyDescent="0.25"/>
    <row r="461" spans="1:27" ht="15.75" customHeight="1" x14ac:dyDescent="0.25">
      <c r="A461" s="421" t="s">
        <v>32896</v>
      </c>
      <c r="B461" s="562" t="s">
        <v>38296</v>
      </c>
      <c r="C461" s="562"/>
      <c r="D461" s="562"/>
      <c r="E461" s="562"/>
      <c r="F461" s="562"/>
      <c r="G461" s="562"/>
      <c r="H461" s="562"/>
      <c r="I461" s="562"/>
      <c r="J461" s="562"/>
      <c r="K461" s="46"/>
      <c r="L461" s="46"/>
    </row>
    <row r="462" spans="1:27" ht="15.75" customHeight="1" x14ac:dyDescent="0.25">
      <c r="A462" s="416"/>
      <c r="B462" s="562" t="s">
        <v>38287</v>
      </c>
      <c r="C462" s="562"/>
      <c r="D462" s="562"/>
      <c r="E462" s="562"/>
      <c r="F462" s="562"/>
      <c r="G462" s="562"/>
      <c r="H462" s="562"/>
      <c r="I462" s="562"/>
      <c r="J462" s="562"/>
    </row>
    <row r="463" spans="1:27" ht="15.75" customHeight="1" x14ac:dyDescent="0.25">
      <c r="I463" s="188"/>
    </row>
    <row r="464" spans="1:27" ht="15.75" customHeight="1" x14ac:dyDescent="0.25"/>
    <row r="465" ht="15.75" customHeight="1" x14ac:dyDescent="0.25"/>
    <row r="466" ht="15.75" customHeight="1" x14ac:dyDescent="0.25"/>
    <row r="467" ht="15.75" customHeight="1" x14ac:dyDescent="0.25"/>
  </sheetData>
  <mergeCells count="64">
    <mergeCell ref="B462:J462"/>
    <mergeCell ref="I2:I3"/>
    <mergeCell ref="J2:J3"/>
    <mergeCell ref="I4:I5"/>
    <mergeCell ref="J4:J5"/>
    <mergeCell ref="I6:I7"/>
    <mergeCell ref="J6:J7"/>
    <mergeCell ref="I8:I9"/>
    <mergeCell ref="J8:J9"/>
    <mergeCell ref="C4:H5"/>
    <mergeCell ref="C6:H9"/>
    <mergeCell ref="B94:I94"/>
    <mergeCell ref="B83:I83"/>
    <mergeCell ref="B341:I341"/>
    <mergeCell ref="B173:I173"/>
    <mergeCell ref="B186:I186"/>
    <mergeCell ref="B250:I250"/>
    <mergeCell ref="U13:W13"/>
    <mergeCell ref="B461:J461"/>
    <mergeCell ref="H459:I459"/>
    <mergeCell ref="B426:I426"/>
    <mergeCell ref="B434:I434"/>
    <mergeCell ref="B444:I444"/>
    <mergeCell ref="B446:I446"/>
    <mergeCell ref="B457:I457"/>
    <mergeCell ref="B425:I425"/>
    <mergeCell ref="B278:I278"/>
    <mergeCell ref="B295:I295"/>
    <mergeCell ref="B311:I311"/>
    <mergeCell ref="B321:I321"/>
    <mergeCell ref="B329:I329"/>
    <mergeCell ref="B349:I349"/>
    <mergeCell ref="B97:I97"/>
    <mergeCell ref="B114:I114"/>
    <mergeCell ref="B135:I135"/>
    <mergeCell ref="B366:I366"/>
    <mergeCell ref="B389:I389"/>
    <mergeCell ref="B148:I148"/>
    <mergeCell ref="B161:I161"/>
    <mergeCell ref="B199:I199"/>
    <mergeCell ref="B227:I227"/>
    <mergeCell ref="B256:I256"/>
    <mergeCell ref="B264:I264"/>
    <mergeCell ref="B268:I268"/>
    <mergeCell ref="B269:I269"/>
    <mergeCell ref="B274:I274"/>
    <mergeCell ref="B251:I251"/>
    <mergeCell ref="B242:I242"/>
    <mergeCell ref="A1:J1"/>
    <mergeCell ref="A2:B9"/>
    <mergeCell ref="C2:H3"/>
    <mergeCell ref="B62:I62"/>
    <mergeCell ref="B158:I158"/>
    <mergeCell ref="B12:I12"/>
    <mergeCell ref="B13:I13"/>
    <mergeCell ref="B14:I14"/>
    <mergeCell ref="B22:I22"/>
    <mergeCell ref="B31:I31"/>
    <mergeCell ref="B32:I32"/>
    <mergeCell ref="B35:I35"/>
    <mergeCell ref="B57:I57"/>
    <mergeCell ref="B72:I72"/>
    <mergeCell ref="B96:I96"/>
    <mergeCell ref="B77:I77"/>
  </mergeCells>
  <phoneticPr fontId="71" type="noConversion"/>
  <printOptions horizontalCentered="1"/>
  <pageMargins left="0.47244094488188981" right="0.47244094488188981" top="0.47244094488188981" bottom="0.47244094488188981" header="0" footer="0"/>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pageSetUpPr fitToPage="1"/>
  </sheetPr>
  <dimension ref="A1:AD1194"/>
  <sheetViews>
    <sheetView topLeftCell="B1" zoomScale="115" zoomScaleNormal="115" workbookViewId="0">
      <selection activeCell="N16" sqref="N16:O16"/>
    </sheetView>
  </sheetViews>
  <sheetFormatPr defaultColWidth="14.42578125" defaultRowHeight="15" customHeight="1" x14ac:dyDescent="0.25"/>
  <cols>
    <col min="1" max="1" width="0" style="113" hidden="1" customWidth="1"/>
    <col min="2" max="2" width="8.28515625" customWidth="1"/>
    <col min="3" max="3" width="36.7109375" customWidth="1"/>
    <col min="4" max="4" width="2.42578125" customWidth="1"/>
    <col min="5" max="7" width="5" customWidth="1"/>
    <col min="8" max="9" width="10" customWidth="1"/>
    <col min="10" max="10" width="12.42578125" customWidth="1"/>
    <col min="11" max="11" width="12.140625" customWidth="1"/>
    <col min="16" max="17" width="5.85546875" hidden="1" customWidth="1"/>
    <col min="18" max="18" width="9.5703125" hidden="1" customWidth="1"/>
    <col min="19" max="19" width="10.7109375" hidden="1" customWidth="1"/>
    <col min="20" max="21" width="3.5703125" hidden="1" customWidth="1"/>
    <col min="22" max="22" width="10.28515625" style="46" hidden="1" customWidth="1"/>
    <col min="23" max="23" width="4.5703125" hidden="1" customWidth="1"/>
    <col min="24" max="24" width="7" hidden="1" customWidth="1"/>
    <col min="25" max="25" width="6.140625" hidden="1" customWidth="1"/>
    <col min="26" max="26" width="6.28515625" hidden="1" customWidth="1"/>
    <col min="27" max="27" width="5.28515625" hidden="1" customWidth="1"/>
    <col min="28" max="28" width="7" hidden="1" customWidth="1"/>
    <col min="29" max="29" width="6.140625" hidden="1" customWidth="1"/>
    <col min="30" max="30" width="6.5703125" hidden="1" customWidth="1"/>
    <col min="31" max="31" width="5.140625" customWidth="1"/>
  </cols>
  <sheetData>
    <row r="1" spans="2:30" ht="15" customHeight="1" thickBot="1" x14ac:dyDescent="0.3">
      <c r="B1" s="757" t="s">
        <v>126</v>
      </c>
      <c r="C1" s="758"/>
      <c r="D1" s="758"/>
      <c r="E1" s="758"/>
      <c r="F1" s="758"/>
      <c r="G1" s="758"/>
      <c r="H1" s="758"/>
      <c r="I1" s="758"/>
      <c r="J1" s="758"/>
      <c r="K1" s="758"/>
      <c r="L1" s="758"/>
      <c r="M1" s="758"/>
      <c r="N1" s="758"/>
      <c r="O1" s="759"/>
    </row>
    <row r="2" spans="2:30" ht="32.25" customHeight="1" x14ac:dyDescent="0.25">
      <c r="B2" s="753" t="str">
        <f>'PLANILHA S DESONERAÇÃO'!C2</f>
        <v>Obra: SISTEMA DE BOMBEAMENTO DE ÁGUAS PLUVIAIS DE PONTAL DAS GARÇAS, NO MUNICÍPIO DE VILA VELHA - ES</v>
      </c>
      <c r="C2" s="497"/>
      <c r="D2" s="497"/>
      <c r="E2" s="497"/>
      <c r="F2" s="497"/>
      <c r="G2" s="497"/>
      <c r="H2" s="497"/>
      <c r="I2" s="497"/>
      <c r="J2" s="497"/>
      <c r="K2" s="497"/>
      <c r="L2" s="497"/>
      <c r="M2" s="754"/>
      <c r="N2" s="755" t="s">
        <v>88</v>
      </c>
      <c r="O2" s="756" t="s">
        <v>89</v>
      </c>
      <c r="R2" s="128" t="s">
        <v>115</v>
      </c>
      <c r="S2" s="128" t="s">
        <v>32183</v>
      </c>
    </row>
    <row r="3" spans="2:30" ht="15" customHeight="1" x14ac:dyDescent="0.25">
      <c r="B3" s="614" t="str">
        <f>'PLANILHA S DESONERAÇÃO'!C4</f>
        <v>Local: BAIRRO PONTAL DAS GARÇAS, VILA VELHA-ES</v>
      </c>
      <c r="C3" s="615"/>
      <c r="D3" s="615"/>
      <c r="E3" s="615"/>
      <c r="F3" s="615"/>
      <c r="G3" s="615"/>
      <c r="H3" s="615"/>
      <c r="I3" s="615"/>
      <c r="J3" s="615"/>
      <c r="K3" s="615"/>
      <c r="L3" s="615"/>
      <c r="M3" s="616"/>
      <c r="N3" s="429" t="str">
        <f>'PLANILHA S DESONERAÇÃO'!I2</f>
        <v xml:space="preserve">BDI: </v>
      </c>
      <c r="O3" s="430">
        <f>'BDI S DESONERAÇÃO'!G35</f>
        <v>0.2452</v>
      </c>
      <c r="R3" s="129">
        <f>'PLANILHA S DESONERAÇÃO'!J6</f>
        <v>1.1566000000000001</v>
      </c>
      <c r="S3" s="129">
        <f>'PLANILHA S DESONERAÇÃO'!J4</f>
        <v>0.14019999999999999</v>
      </c>
    </row>
    <row r="4" spans="2:30" ht="15" customHeight="1" x14ac:dyDescent="0.25">
      <c r="B4" s="617" t="str">
        <f>'PLANILHA S DESONERAÇÃO'!C6</f>
        <v>Cliente: SEDURB - SECRETARIA DE SANEAMENTO, HABITAÇÃO E DESENVOLVIMENTO URBANO</v>
      </c>
      <c r="C4" s="617"/>
      <c r="D4" s="617"/>
      <c r="E4" s="617"/>
      <c r="F4" s="617"/>
      <c r="G4" s="617"/>
      <c r="H4" s="617"/>
      <c r="I4" s="617"/>
      <c r="J4" s="617"/>
      <c r="K4" s="617"/>
      <c r="L4" s="617"/>
      <c r="M4" s="617"/>
      <c r="N4" s="428" t="str">
        <f>'PLANILHA S DESONERAÇÃO'!I4</f>
        <v>BDI Diferenciado:</v>
      </c>
      <c r="O4" s="431">
        <f>'PLANILHA S DESONERAÇÃO'!J4</f>
        <v>0.14019999999999999</v>
      </c>
    </row>
    <row r="5" spans="2:30" ht="15" customHeight="1" x14ac:dyDescent="0.25">
      <c r="B5" s="617"/>
      <c r="C5" s="617"/>
      <c r="D5" s="617"/>
      <c r="E5" s="617"/>
      <c r="F5" s="617"/>
      <c r="G5" s="617"/>
      <c r="H5" s="617"/>
      <c r="I5" s="617"/>
      <c r="J5" s="617"/>
      <c r="K5" s="617"/>
      <c r="L5" s="617"/>
      <c r="M5" s="617"/>
      <c r="N5" s="428" t="str">
        <f>'PLANILHA S DESONERAÇÃO'!I6</f>
        <v>L.S:</v>
      </c>
      <c r="O5" s="431">
        <f>'PLANILHA S DESONERAÇÃO'!J6</f>
        <v>1.1566000000000001</v>
      </c>
    </row>
    <row r="6" spans="2:30" ht="15" customHeight="1" x14ac:dyDescent="0.25">
      <c r="B6" s="617"/>
      <c r="C6" s="617"/>
      <c r="D6" s="617"/>
      <c r="E6" s="617"/>
      <c r="F6" s="617"/>
      <c r="G6" s="617"/>
      <c r="H6" s="617"/>
      <c r="I6" s="617"/>
      <c r="J6" s="617"/>
      <c r="K6" s="617"/>
      <c r="L6" s="617"/>
      <c r="M6" s="617"/>
      <c r="N6" s="582" t="str">
        <f>'PLANILHA S DESONERAÇÃO'!I8</f>
        <v>Data Base:</v>
      </c>
      <c r="O6" s="583" t="str">
        <f>'PLANILHA S DESONERAÇÃO'!J8</f>
        <v>Dez/2023</v>
      </c>
    </row>
    <row r="7" spans="2:30" ht="15" customHeight="1" x14ac:dyDescent="0.25">
      <c r="B7" s="617"/>
      <c r="C7" s="617"/>
      <c r="D7" s="617"/>
      <c r="E7" s="617"/>
      <c r="F7" s="617"/>
      <c r="G7" s="617"/>
      <c r="H7" s="617"/>
      <c r="I7" s="617"/>
      <c r="J7" s="617"/>
      <c r="K7" s="617"/>
      <c r="L7" s="617"/>
      <c r="M7" s="617"/>
      <c r="N7" s="582"/>
      <c r="O7" s="583"/>
    </row>
    <row r="8" spans="2:30" ht="15" customHeight="1" x14ac:dyDescent="0.25">
      <c r="X8" s="169" t="s">
        <v>24942</v>
      </c>
      <c r="Y8" s="169" t="s">
        <v>91</v>
      </c>
      <c r="Z8" s="169" t="s">
        <v>92</v>
      </c>
      <c r="AB8" s="169" t="s">
        <v>24942</v>
      </c>
      <c r="AC8" s="169" t="s">
        <v>91</v>
      </c>
      <c r="AD8" s="169" t="s">
        <v>92</v>
      </c>
    </row>
    <row r="9" spans="2:30" ht="9.75" customHeight="1" x14ac:dyDescent="0.25">
      <c r="B9" s="213" t="str">
        <f>'PLANILHA S DESONERAÇÃO'!B39</f>
        <v>COMP-01</v>
      </c>
      <c r="C9" s="670" t="str">
        <f>'PLANILHA S DESONERAÇÃO'!D39</f>
        <v>Escoramento metálico p/ valas, com pranchas metálicas de AZ 17-700 e longarinas e transversinas em perfis de aço a cada 3 metros, reaproveitamento : 10 vezes</v>
      </c>
      <c r="D9" s="671"/>
      <c r="E9" s="671"/>
      <c r="F9" s="602"/>
      <c r="G9" s="602"/>
      <c r="H9" s="602"/>
      <c r="I9" s="602"/>
      <c r="J9" s="602"/>
      <c r="K9" s="602"/>
      <c r="L9" s="602"/>
      <c r="M9" s="602"/>
      <c r="N9" s="602"/>
      <c r="O9" s="603"/>
      <c r="X9" s="121"/>
      <c r="Y9" s="121"/>
      <c r="Z9" s="130"/>
    </row>
    <row r="10" spans="2:30" ht="15" customHeight="1" x14ac:dyDescent="0.25">
      <c r="B10" s="674" t="s">
        <v>677</v>
      </c>
      <c r="C10" s="674"/>
      <c r="D10" s="674"/>
      <c r="E10" s="674"/>
      <c r="F10" s="662" t="s">
        <v>765</v>
      </c>
      <c r="G10" s="662"/>
      <c r="H10" s="663"/>
      <c r="I10" s="653" t="s">
        <v>678</v>
      </c>
      <c r="J10" s="610" t="s">
        <v>679</v>
      </c>
      <c r="K10" s="611"/>
      <c r="L10" s="610" t="s">
        <v>680</v>
      </c>
      <c r="M10" s="611"/>
      <c r="N10" s="595" t="s">
        <v>644</v>
      </c>
      <c r="O10" s="595"/>
      <c r="X10" s="121"/>
      <c r="Y10" s="121"/>
      <c r="Z10" s="130"/>
      <c r="AB10" s="121"/>
      <c r="AC10" s="121"/>
      <c r="AD10" s="130"/>
    </row>
    <row r="11" spans="2:30" ht="15" customHeight="1" x14ac:dyDescent="0.25">
      <c r="B11" s="674"/>
      <c r="C11" s="674"/>
      <c r="D11" s="674"/>
      <c r="E11" s="674"/>
      <c r="F11" s="672"/>
      <c r="G11" s="672"/>
      <c r="H11" s="673"/>
      <c r="I11" s="654"/>
      <c r="J11" s="72" t="s">
        <v>681</v>
      </c>
      <c r="K11" s="72" t="s">
        <v>682</v>
      </c>
      <c r="L11" s="72" t="s">
        <v>681</v>
      </c>
      <c r="M11" s="72" t="s">
        <v>682</v>
      </c>
      <c r="N11" s="595"/>
      <c r="O11" s="595"/>
      <c r="X11" s="121"/>
      <c r="Y11" s="121"/>
      <c r="Z11" s="130"/>
      <c r="AB11" s="121"/>
      <c r="AC11" s="121"/>
      <c r="AD11" s="130"/>
    </row>
    <row r="12" spans="2:30" ht="15" customHeight="1" x14ac:dyDescent="0.25">
      <c r="B12" s="214" t="s">
        <v>811</v>
      </c>
      <c r="C12" s="618" t="s">
        <v>812</v>
      </c>
      <c r="D12" s="618"/>
      <c r="E12" s="618"/>
      <c r="F12" s="587" t="s">
        <v>24942</v>
      </c>
      <c r="G12" s="587"/>
      <c r="H12" s="587"/>
      <c r="I12" s="207">
        <v>0.16</v>
      </c>
      <c r="J12" s="73">
        <v>1</v>
      </c>
      <c r="K12" s="73">
        <v>0</v>
      </c>
      <c r="L12" s="73">
        <f>VLOOKUP($B12,'SICRO-E'!$A$3:$L$1000,10,FALSE)</f>
        <v>217.78129999999999</v>
      </c>
      <c r="M12" s="73">
        <f>VLOOKUP($B12,'SICRO-E'!$A$3:$L$1000,11,FALSE)</f>
        <v>45.947699999999998</v>
      </c>
      <c r="N12" s="612">
        <f>(L12*J12+M12*K12)*I12</f>
        <v>34.85</v>
      </c>
      <c r="O12" s="613"/>
      <c r="R12" s="106" t="str">
        <f t="shared" ref="R12:R15" si="0">IF(AND(S12=TRUE,T12="I"),VALUE(RIGHT(B12,LEN(B12)-1)),B12)</f>
        <v>E9671</v>
      </c>
      <c r="S12" s="104" t="b">
        <f t="shared" ref="S12:S15" si="1">ISTEXT(B12)</f>
        <v>1</v>
      </c>
      <c r="T12" s="122" t="str">
        <f t="shared" ref="T12:T15" si="2">LEFT(B12,1)</f>
        <v>E</v>
      </c>
      <c r="U12" s="122"/>
      <c r="V12" s="121" t="s">
        <v>90</v>
      </c>
      <c r="X12" s="121">
        <f t="shared" ref="X12:Z15" si="3">IFERROR(AB12,0)</f>
        <v>0</v>
      </c>
      <c r="Y12" s="121">
        <f t="shared" si="3"/>
        <v>0</v>
      </c>
      <c r="Z12" s="121">
        <f t="shared" si="3"/>
        <v>0</v>
      </c>
      <c r="AB12" s="121" t="e">
        <f>IF(OR(T12="P",T12="M"),(VLOOKUP(R12,'SICRO-P'!$A$3:$F$1780,6,FALSE)),VLOOKUP(R12,SICRO!$A$4:$E$6354,5,FALSE))</f>
        <v>#N/A</v>
      </c>
      <c r="AC12" s="121" t="e">
        <f>IF(T12="I",(VLOOKUP(R12,'SINAPI-I'!$A$1:$E$4949,5,FALSE)),VLOOKUP(R12,SINAPI!$G$7:$K$7524,5,FALSE))</f>
        <v>#N/A</v>
      </c>
      <c r="AD12" s="130" t="e">
        <f>IF(T12="I",IF(U12="MO",(ROUND(VLOOKUP(R12,'DER-ES-I'!$A$7:$F$1547,5,FALSE)*((1+$R$3)),2)),VLOOKUP(R12,'DER-ES-I'!$A$7:$F$1547,5,FALSE)),VLOOKUP(R12,'DER-ES'!$A$15:$H$1393,7,FALSE))</f>
        <v>#N/A</v>
      </c>
    </row>
    <row r="13" spans="2:30" ht="15" customHeight="1" x14ac:dyDescent="0.25">
      <c r="B13" s="214" t="s">
        <v>813</v>
      </c>
      <c r="C13" s="618" t="s">
        <v>814</v>
      </c>
      <c r="D13" s="618"/>
      <c r="E13" s="618"/>
      <c r="F13" s="587" t="s">
        <v>24942</v>
      </c>
      <c r="G13" s="587"/>
      <c r="H13" s="587"/>
      <c r="I13" s="207">
        <v>1</v>
      </c>
      <c r="J13" s="73">
        <v>0.5</v>
      </c>
      <c r="K13" s="73">
        <v>0.5</v>
      </c>
      <c r="L13" s="73">
        <f>VLOOKUP($B13,'SICRO-E'!$A$3:$L$1000,10,FALSE)</f>
        <v>738.56979999999999</v>
      </c>
      <c r="M13" s="73">
        <f>VLOOKUP($B13,'SICRO-E'!$A$3:$L$1000,11,FALSE)</f>
        <v>342.05560000000003</v>
      </c>
      <c r="N13" s="612">
        <f>(L13*J13+M13*K13)*I13</f>
        <v>540.30999999999995</v>
      </c>
      <c r="O13" s="613"/>
      <c r="R13" s="106" t="str">
        <f t="shared" si="0"/>
        <v>E9203</v>
      </c>
      <c r="S13" s="104" t="b">
        <f t="shared" si="1"/>
        <v>1</v>
      </c>
      <c r="T13" s="122" t="str">
        <f t="shared" si="2"/>
        <v>E</v>
      </c>
      <c r="U13" s="122"/>
      <c r="V13" s="121" t="s">
        <v>90</v>
      </c>
      <c r="X13" s="121">
        <f t="shared" si="3"/>
        <v>0</v>
      </c>
      <c r="Y13" s="121">
        <f t="shared" si="3"/>
        <v>0</v>
      </c>
      <c r="Z13" s="121">
        <f t="shared" si="3"/>
        <v>0</v>
      </c>
      <c r="AB13" s="121" t="e">
        <f>IF(OR(T13="P",T13="M"),(VLOOKUP(R13,'SICRO-P'!$A$3:$F$1780,6,FALSE)),VLOOKUP(R13,SICRO!$A$4:$E$6354,5,FALSE))</f>
        <v>#N/A</v>
      </c>
      <c r="AC13" s="121" t="e">
        <f>IF(T13="I",(VLOOKUP(R13,'SINAPI-I'!$A$1:$E$4949,5,FALSE)),VLOOKUP(R13,SINAPI!$G$7:$K$7524,5,FALSE))</f>
        <v>#N/A</v>
      </c>
      <c r="AD13" s="130" t="e">
        <f>IF(T13="I",IF(U13="MO",(ROUND(VLOOKUP(R13,'DER-ES-I'!$A$7:$F$1547,5,FALSE)*((1+$R$3)),2)),VLOOKUP(R13,'DER-ES-I'!$A$7:$F$1547,5,FALSE)),VLOOKUP(R13,'DER-ES'!$A$15:$H$1393,7,FALSE))</f>
        <v>#N/A</v>
      </c>
    </row>
    <row r="14" spans="2:30" ht="15" customHeight="1" x14ac:dyDescent="0.25">
      <c r="B14" s="214" t="s">
        <v>815</v>
      </c>
      <c r="C14" s="618" t="s">
        <v>816</v>
      </c>
      <c r="D14" s="618"/>
      <c r="E14" s="618"/>
      <c r="F14" s="587" t="s">
        <v>24942</v>
      </c>
      <c r="G14" s="587"/>
      <c r="H14" s="587"/>
      <c r="I14" s="207">
        <v>0.16</v>
      </c>
      <c r="J14" s="73">
        <v>0.15</v>
      </c>
      <c r="K14" s="73">
        <v>0.85</v>
      </c>
      <c r="L14" s="73">
        <f>VLOOKUP($B14,'SICRO-E'!$A$3:$L$1000,10,FALSE)</f>
        <v>152.48480000000001</v>
      </c>
      <c r="M14" s="73">
        <f>VLOOKUP($B14,'SICRO-E'!$A$3:$L$1000,11,FALSE)</f>
        <v>12.574299999999999</v>
      </c>
      <c r="N14" s="612">
        <f>(L14*J14+M14*K14)*I14</f>
        <v>5.37</v>
      </c>
      <c r="O14" s="613"/>
      <c r="R14" s="106" t="str">
        <f t="shared" si="0"/>
        <v>E9776</v>
      </c>
      <c r="S14" s="104" t="b">
        <f t="shared" si="1"/>
        <v>1</v>
      </c>
      <c r="T14" s="122" t="str">
        <f t="shared" si="2"/>
        <v>E</v>
      </c>
      <c r="U14" s="122"/>
      <c r="V14" s="121" t="s">
        <v>90</v>
      </c>
      <c r="X14" s="121">
        <f t="shared" si="3"/>
        <v>0</v>
      </c>
      <c r="Y14" s="121">
        <f t="shared" si="3"/>
        <v>0</v>
      </c>
      <c r="Z14" s="121">
        <f t="shared" si="3"/>
        <v>0</v>
      </c>
      <c r="AB14" s="121" t="e">
        <f>IF(OR(T14="P",T14="M"),(VLOOKUP(R14,'SICRO-P'!$A$3:$F$1780,6,FALSE)),VLOOKUP(R14,SICRO!$A$4:$E$6354,5,FALSE))</f>
        <v>#N/A</v>
      </c>
      <c r="AC14" s="121" t="e">
        <f>IF(T14="I",(VLOOKUP(R14,'SINAPI-I'!$A$1:$E$4949,5,FALSE)),VLOOKUP(R14,SINAPI!$G$7:$K$7524,5,FALSE))</f>
        <v>#N/A</v>
      </c>
      <c r="AD14" s="130" t="e">
        <f>IF(T14="I",IF(U14="MO",(ROUND(VLOOKUP(R14,'DER-ES-I'!$A$7:$F$1547,5,FALSE)*((1+$R$3)),2)),VLOOKUP(R14,'DER-ES-I'!$A$7:$F$1547,5,FALSE)),VLOOKUP(R14,'DER-ES'!$A$15:$H$1393,7,FALSE))</f>
        <v>#N/A</v>
      </c>
    </row>
    <row r="15" spans="2:30" ht="15" customHeight="1" x14ac:dyDescent="0.25">
      <c r="B15" s="214" t="s">
        <v>817</v>
      </c>
      <c r="C15" s="618" t="s">
        <v>818</v>
      </c>
      <c r="D15" s="618"/>
      <c r="E15" s="618"/>
      <c r="F15" s="587" t="s">
        <v>24942</v>
      </c>
      <c r="G15" s="587"/>
      <c r="H15" s="587"/>
      <c r="I15" s="207">
        <v>0.08</v>
      </c>
      <c r="J15" s="73">
        <v>0.15</v>
      </c>
      <c r="K15" s="73">
        <v>0.85</v>
      </c>
      <c r="L15" s="73">
        <f>VLOOKUP($B15,'SICRO-E'!$A$3:$L$1000,10,FALSE)</f>
        <v>0.91549999999999998</v>
      </c>
      <c r="M15" s="73">
        <f>VLOOKUP($B15,'SICRO-E'!$A$3:$L$1000,11,FALSE)</f>
        <v>0.50519999999999998</v>
      </c>
      <c r="N15" s="612">
        <f>(L15*J15+M15*K15)*I15</f>
        <v>0.05</v>
      </c>
      <c r="O15" s="613"/>
      <c r="R15" s="106" t="str">
        <f t="shared" si="0"/>
        <v>E9207</v>
      </c>
      <c r="S15" s="104" t="b">
        <f t="shared" si="1"/>
        <v>1</v>
      </c>
      <c r="T15" s="122" t="str">
        <f t="shared" si="2"/>
        <v>E</v>
      </c>
      <c r="U15" s="122"/>
      <c r="V15" s="121" t="s">
        <v>90</v>
      </c>
      <c r="X15" s="121">
        <f t="shared" si="3"/>
        <v>0</v>
      </c>
      <c r="Y15" s="121">
        <f t="shared" si="3"/>
        <v>0</v>
      </c>
      <c r="Z15" s="121">
        <f t="shared" si="3"/>
        <v>0</v>
      </c>
      <c r="AB15" s="121" t="e">
        <f>IF(OR(T15="P",T15="M"),(VLOOKUP(R15,'SICRO-P'!$A$3:$F$1780,6,FALSE)),VLOOKUP(R15,SICRO!$A$4:$E$6354,5,FALSE))</f>
        <v>#N/A</v>
      </c>
      <c r="AC15" s="121" t="e">
        <f>IF(T15="I",(VLOOKUP(R15,'SINAPI-I'!$A$1:$E$4949,5,FALSE)),VLOOKUP(R15,SINAPI!$G$7:$K$7524,5,FALSE))</f>
        <v>#N/A</v>
      </c>
      <c r="AD15" s="130" t="e">
        <f>IF(T15="I",IF(U15="MO",(ROUND(VLOOKUP(R15,'DER-ES-I'!$A$7:$F$1547,5,FALSE)*((1+$R$3)),2)),VLOOKUP(R15,'DER-ES-I'!$A$7:$F$1547,5,FALSE)),VLOOKUP(R15,'DER-ES'!$A$15:$H$1393,7,FALSE))</f>
        <v>#N/A</v>
      </c>
    </row>
    <row r="16" spans="2:30" ht="15" customHeight="1" x14ac:dyDescent="0.25">
      <c r="B16" s="69"/>
      <c r="C16" s="69"/>
      <c r="D16" s="69"/>
      <c r="E16" s="69"/>
      <c r="F16" s="69"/>
      <c r="G16" s="69"/>
      <c r="H16" s="69"/>
      <c r="I16" s="69"/>
      <c r="J16" s="576" t="s">
        <v>683</v>
      </c>
      <c r="K16" s="576"/>
      <c r="L16" s="576"/>
      <c r="M16" s="576"/>
      <c r="N16" s="577">
        <f>SUM(N12:O15)</f>
        <v>580.58000000000004</v>
      </c>
      <c r="O16" s="577"/>
      <c r="R16" s="106"/>
      <c r="S16" s="104"/>
      <c r="T16" s="122"/>
      <c r="U16" s="122"/>
      <c r="V16" s="121"/>
      <c r="X16" s="121"/>
      <c r="Y16" s="121"/>
      <c r="Z16" s="130"/>
      <c r="AB16" s="121"/>
      <c r="AC16" s="121"/>
      <c r="AD16" s="130"/>
    </row>
    <row r="17" spans="2:30" ht="15" customHeight="1" x14ac:dyDescent="0.25">
      <c r="B17" s="584" t="s">
        <v>640</v>
      </c>
      <c r="C17" s="584"/>
      <c r="D17" s="584"/>
      <c r="E17" s="584"/>
      <c r="F17" s="585" t="s">
        <v>765</v>
      </c>
      <c r="G17" s="585"/>
      <c r="H17" s="585"/>
      <c r="I17" s="90" t="s">
        <v>641</v>
      </c>
      <c r="J17" s="595" t="s">
        <v>642</v>
      </c>
      <c r="K17" s="595"/>
      <c r="L17" s="595" t="s">
        <v>643</v>
      </c>
      <c r="M17" s="595"/>
      <c r="N17" s="595" t="s">
        <v>655</v>
      </c>
      <c r="O17" s="595"/>
      <c r="X17" s="121"/>
      <c r="Y17" s="121"/>
      <c r="Z17" s="130"/>
      <c r="AB17" s="121"/>
      <c r="AC17" s="121"/>
      <c r="AD17" s="130"/>
    </row>
    <row r="18" spans="2:30" ht="15" customHeight="1" x14ac:dyDescent="0.25">
      <c r="B18" s="75">
        <v>20060</v>
      </c>
      <c r="C18" s="586" t="s">
        <v>819</v>
      </c>
      <c r="D18" s="586"/>
      <c r="E18" s="586"/>
      <c r="F18" s="587" t="s">
        <v>92</v>
      </c>
      <c r="G18" s="587"/>
      <c r="H18" s="587"/>
      <c r="I18" s="75" t="s">
        <v>820</v>
      </c>
      <c r="J18" s="604">
        <v>0.2</v>
      </c>
      <c r="K18" s="604"/>
      <c r="L18" s="612">
        <f>13.57*(1+R3)</f>
        <v>29.27</v>
      </c>
      <c r="M18" s="613"/>
      <c r="N18" s="589">
        <f>J18*L18</f>
        <v>5.85</v>
      </c>
      <c r="O18" s="589"/>
      <c r="R18" s="106">
        <f t="shared" ref="R18:R21" si="4">IF(AND(S18=TRUE,T18="I"),VALUE(RIGHT(B18,LEN(B18)-1)),B18)</f>
        <v>20060</v>
      </c>
      <c r="S18" s="104" t="b">
        <f t="shared" ref="S18:S21" si="5">ISTEXT(B18)</f>
        <v>0</v>
      </c>
      <c r="T18" s="122" t="s">
        <v>27690</v>
      </c>
      <c r="U18" s="122" t="s">
        <v>27919</v>
      </c>
      <c r="V18" s="121" t="s">
        <v>92</v>
      </c>
      <c r="X18" s="121">
        <f t="shared" ref="X18:Z21" si="6">IFERROR(AB18,0)</f>
        <v>0</v>
      </c>
      <c r="Y18" s="121">
        <f t="shared" si="6"/>
        <v>0</v>
      </c>
      <c r="Z18" s="121">
        <f t="shared" si="6"/>
        <v>0</v>
      </c>
      <c r="AB18" s="121" t="e">
        <f>IF(OR(T18="P",T18="M"),(VLOOKUP(R18,'SICRO-P'!$A$3:$F$1780,6,FALSE)),VLOOKUP(R18,SICRO!$A$4:$E$6354,5,FALSE))</f>
        <v>#N/A</v>
      </c>
      <c r="AC18" s="121" t="e">
        <f>IF(T18="I",(VLOOKUP(R18,'SINAPI-I'!$A$1:$E$4949,5,FALSE)),VLOOKUP(R18,SINAPI!$G$7:$K$7524,5,FALSE))</f>
        <v>#N/A</v>
      </c>
      <c r="AD18" s="130" t="e">
        <f>IF(T18="I",IF(U18="MO",(ROUND(VLOOKUP(R18,'DER-ES-I'!$A$7:$F$1547,5,FALSE)*((1+$R$3)),2)),VLOOKUP(R18,'DER-ES-I'!$A$7:$F$1547,5,FALSE)),VLOOKUP(R18,'DER-ES'!$A$15:$H$1393,7,FALSE))</f>
        <v>#N/A</v>
      </c>
    </row>
    <row r="19" spans="2:30" ht="15" customHeight="1" x14ac:dyDescent="0.25">
      <c r="B19" s="75" t="s">
        <v>821</v>
      </c>
      <c r="C19" s="586" t="s">
        <v>822</v>
      </c>
      <c r="D19" s="586"/>
      <c r="E19" s="586"/>
      <c r="F19" s="587" t="s">
        <v>24942</v>
      </c>
      <c r="G19" s="587"/>
      <c r="H19" s="587"/>
      <c r="I19" s="75" t="s">
        <v>820</v>
      </c>
      <c r="J19" s="604">
        <v>0.16</v>
      </c>
      <c r="K19" s="604"/>
      <c r="L19" s="589">
        <f>X19+Y19+Z19</f>
        <v>30.2</v>
      </c>
      <c r="M19" s="589"/>
      <c r="N19" s="589">
        <f>J19*L19</f>
        <v>4.83</v>
      </c>
      <c r="O19" s="589"/>
      <c r="R19" s="106" t="str">
        <f t="shared" si="4"/>
        <v>P9939</v>
      </c>
      <c r="S19" s="104" t="b">
        <f t="shared" si="5"/>
        <v>1</v>
      </c>
      <c r="T19" s="122" t="str">
        <f t="shared" ref="T19:T20" si="7">LEFT(B19,1)</f>
        <v>P</v>
      </c>
      <c r="U19" s="122"/>
      <c r="V19" s="121" t="s">
        <v>90</v>
      </c>
      <c r="X19" s="121">
        <f t="shared" si="6"/>
        <v>30.197399999999998</v>
      </c>
      <c r="Y19" s="121">
        <f t="shared" si="6"/>
        <v>0</v>
      </c>
      <c r="Z19" s="121">
        <f t="shared" si="6"/>
        <v>0</v>
      </c>
      <c r="AB19" s="121">
        <f>IF(OR(T19="P",T19="M"),(VLOOKUP(R19,'SICRO-P'!$A$3:$F$1780,6,FALSE)),VLOOKUP(R19,SICRO!$A$4:$E$6354,5,FALSE))</f>
        <v>30.197399999999998</v>
      </c>
      <c r="AC19" s="121" t="e">
        <f>IF(T19="I",(VLOOKUP(R19,'SINAPI-I'!$A$1:$E$4949,5,FALSE)),VLOOKUP(R19,SINAPI!$G$7:$K$7524,5,FALSE))</f>
        <v>#N/A</v>
      </c>
      <c r="AD19" s="130" t="e">
        <f>IF(T19="I",IF(U19="MO",(ROUND(VLOOKUP(R19,'DER-ES-I'!$A$7:$F$1547,5,FALSE)*((1+$R$3)),2)),VLOOKUP(R19,'DER-ES-I'!$A$7:$F$1547,5,FALSE)),VLOOKUP(R19,'DER-ES'!$A$15:$H$1393,7,FALSE))</f>
        <v>#N/A</v>
      </c>
    </row>
    <row r="20" spans="2:30" ht="15" customHeight="1" x14ac:dyDescent="0.25">
      <c r="B20" s="75" t="s">
        <v>647</v>
      </c>
      <c r="C20" s="586" t="s">
        <v>648</v>
      </c>
      <c r="D20" s="586"/>
      <c r="E20" s="586"/>
      <c r="F20" s="587" t="s">
        <v>92</v>
      </c>
      <c r="G20" s="587"/>
      <c r="H20" s="587"/>
      <c r="I20" s="75" t="s">
        <v>226</v>
      </c>
      <c r="J20" s="604">
        <v>1</v>
      </c>
      <c r="K20" s="604"/>
      <c r="L20" s="589">
        <f>X20+Y20+Z20</f>
        <v>14.15</v>
      </c>
      <c r="M20" s="589"/>
      <c r="N20" s="589">
        <f>J20*L20</f>
        <v>14.15</v>
      </c>
      <c r="O20" s="589"/>
      <c r="R20" s="106">
        <f t="shared" si="4"/>
        <v>10146</v>
      </c>
      <c r="S20" s="104" t="b">
        <f t="shared" si="5"/>
        <v>1</v>
      </c>
      <c r="T20" s="122" t="str">
        <f t="shared" si="7"/>
        <v>I</v>
      </c>
      <c r="U20" s="122" t="s">
        <v>27919</v>
      </c>
      <c r="V20" s="121" t="s">
        <v>92</v>
      </c>
      <c r="X20" s="121">
        <f t="shared" si="6"/>
        <v>0</v>
      </c>
      <c r="Y20" s="121">
        <f t="shared" si="6"/>
        <v>0</v>
      </c>
      <c r="Z20" s="121">
        <f t="shared" si="6"/>
        <v>14.15</v>
      </c>
      <c r="AB20" s="121" t="e">
        <f>IF(OR(T20="P",T20="M"),(VLOOKUP(R20,'SICRO-P'!$A$3:$F$1780,6,FALSE)),VLOOKUP(R20,SICRO!$A$4:$E$6354,5,FALSE))</f>
        <v>#N/A</v>
      </c>
      <c r="AC20" s="121" t="e">
        <f>IF(T20="I",(VLOOKUP(R20,'SINAPI-I'!$A$1:$E$4949,5,FALSE)),VLOOKUP(R20,SINAPI!$G$7:$K$7524,5,FALSE))</f>
        <v>#N/A</v>
      </c>
      <c r="AD20" s="130">
        <f>IF(T20="I",IF(U20="MO",(ROUND(VLOOKUP(R20,'DER-ES-I'!$A$7:$F$1547,5,FALSE)*((1+$R$3)),2)),VLOOKUP(R20,'DER-ES-I'!$A$7:$F$1547,5,FALSE)),VLOOKUP(R20,'DER-ES'!$A$15:$H$1393,7,FALSE))</f>
        <v>14.15</v>
      </c>
    </row>
    <row r="21" spans="2:30" ht="15" customHeight="1" x14ac:dyDescent="0.25">
      <c r="B21" s="75">
        <v>6160</v>
      </c>
      <c r="C21" s="586" t="s">
        <v>823</v>
      </c>
      <c r="D21" s="586"/>
      <c r="E21" s="586"/>
      <c r="F21" s="587" t="s">
        <v>91</v>
      </c>
      <c r="G21" s="587"/>
      <c r="H21" s="587"/>
      <c r="I21" s="75" t="s">
        <v>226</v>
      </c>
      <c r="J21" s="604">
        <v>0.08</v>
      </c>
      <c r="K21" s="604"/>
      <c r="L21" s="589">
        <f>X21+Y21+Z21</f>
        <v>22.51</v>
      </c>
      <c r="M21" s="589"/>
      <c r="N21" s="589">
        <f>J21*L21</f>
        <v>1.8</v>
      </c>
      <c r="O21" s="589"/>
      <c r="R21" s="106">
        <f t="shared" si="4"/>
        <v>6160</v>
      </c>
      <c r="S21" s="104" t="b">
        <f t="shared" si="5"/>
        <v>0</v>
      </c>
      <c r="T21" s="122" t="s">
        <v>27690</v>
      </c>
      <c r="U21" s="122"/>
      <c r="V21" s="121" t="s">
        <v>91</v>
      </c>
      <c r="X21" s="121">
        <f t="shared" si="6"/>
        <v>0</v>
      </c>
      <c r="Y21" s="121">
        <f t="shared" si="6"/>
        <v>22.51</v>
      </c>
      <c r="Z21" s="121">
        <f t="shared" si="6"/>
        <v>0</v>
      </c>
      <c r="AB21" s="121" t="e">
        <f>IF(OR(T21="P",T21="M"),(VLOOKUP(R21,'SICRO-P'!$A$3:$F$1780,6,FALSE)),VLOOKUP(R21,SICRO!$A$4:$E$6354,5,FALSE))</f>
        <v>#N/A</v>
      </c>
      <c r="AC21" s="121">
        <f>IF(T21="I",(VLOOKUP(R21,'SINAPI-I'!$A$1:$E$4949,5,FALSE)),VLOOKUP(R21,SINAPI!$G$7:$K$7524,5,FALSE))</f>
        <v>22.51</v>
      </c>
      <c r="AD21" s="130" t="e">
        <f>IF(T21="I",IF(U21="MO",(ROUND(VLOOKUP(R21,'DER-ES-I'!$A$7:$F$1547,5,FALSE)*((1+$R$3)),2)),VLOOKUP(R21,'DER-ES-I'!$A$7:$F$1547,5,FALSE)),VLOOKUP(R21,'DER-ES'!$A$15:$H$1393,7,FALSE))</f>
        <v>#N/A</v>
      </c>
    </row>
    <row r="22" spans="2:30" ht="15" customHeight="1" x14ac:dyDescent="0.25">
      <c r="B22" s="69"/>
      <c r="C22" s="69"/>
      <c r="D22" s="69"/>
      <c r="E22" s="69"/>
      <c r="F22" s="69"/>
      <c r="G22" s="69"/>
      <c r="H22" s="69"/>
      <c r="I22" s="69"/>
      <c r="J22" s="576" t="s">
        <v>649</v>
      </c>
      <c r="K22" s="576"/>
      <c r="L22" s="576"/>
      <c r="M22" s="576"/>
      <c r="N22" s="577">
        <f>SUM(N18:O21)</f>
        <v>26.63</v>
      </c>
      <c r="O22" s="577"/>
      <c r="X22" s="121"/>
      <c r="Y22" s="121"/>
      <c r="Z22" s="130"/>
      <c r="AB22" s="121"/>
      <c r="AC22" s="121"/>
      <c r="AD22" s="130"/>
    </row>
    <row r="23" spans="2:30" ht="15" customHeight="1" x14ac:dyDescent="0.25">
      <c r="B23" s="69"/>
      <c r="C23" s="69"/>
      <c r="D23" s="69"/>
      <c r="E23" s="69"/>
      <c r="F23" s="69"/>
      <c r="G23" s="69"/>
      <c r="H23" s="69"/>
      <c r="I23" s="69"/>
      <c r="J23" s="578" t="s">
        <v>650</v>
      </c>
      <c r="K23" s="578"/>
      <c r="L23" s="578"/>
      <c r="M23" s="578"/>
      <c r="N23" s="591">
        <f>N22+N16</f>
        <v>607.21</v>
      </c>
      <c r="O23" s="591"/>
      <c r="X23" s="121"/>
      <c r="Y23" s="121"/>
      <c r="Z23" s="130"/>
    </row>
    <row r="24" spans="2:30" ht="15" customHeight="1" x14ac:dyDescent="0.25">
      <c r="B24" s="69"/>
      <c r="C24" s="69"/>
      <c r="D24" s="69"/>
      <c r="E24" s="69"/>
      <c r="F24" s="69"/>
      <c r="G24" s="69"/>
      <c r="H24" s="69"/>
      <c r="I24" s="69"/>
      <c r="J24" s="578" t="s">
        <v>651</v>
      </c>
      <c r="K24" s="578"/>
      <c r="L24" s="578"/>
      <c r="M24" s="578"/>
      <c r="N24" s="591">
        <v>4</v>
      </c>
      <c r="O24" s="591"/>
      <c r="X24" s="121"/>
      <c r="Y24" s="121"/>
      <c r="Z24" s="130"/>
    </row>
    <row r="25" spans="2:30" ht="15" customHeight="1" x14ac:dyDescent="0.25">
      <c r="B25" s="69"/>
      <c r="C25" s="69"/>
      <c r="D25" s="69"/>
      <c r="E25" s="69"/>
      <c r="F25" s="69"/>
      <c r="G25" s="69"/>
      <c r="H25" s="69"/>
      <c r="I25" s="69"/>
      <c r="J25" s="578" t="s">
        <v>652</v>
      </c>
      <c r="K25" s="578"/>
      <c r="L25" s="578"/>
      <c r="M25" s="578"/>
      <c r="N25" s="591">
        <f>N23/N24</f>
        <v>151.80250000000001</v>
      </c>
      <c r="O25" s="591"/>
      <c r="X25" s="121"/>
      <c r="Y25" s="121"/>
      <c r="Z25" s="130"/>
    </row>
    <row r="26" spans="2:30" ht="15" customHeight="1" x14ac:dyDescent="0.25">
      <c r="B26" s="584" t="s">
        <v>653</v>
      </c>
      <c r="C26" s="584"/>
      <c r="D26" s="584"/>
      <c r="E26" s="584"/>
      <c r="F26" s="585" t="s">
        <v>765</v>
      </c>
      <c r="G26" s="585"/>
      <c r="H26" s="585"/>
      <c r="I26" s="90" t="s">
        <v>641</v>
      </c>
      <c r="J26" s="595" t="s">
        <v>642</v>
      </c>
      <c r="K26" s="595"/>
      <c r="L26" s="595" t="s">
        <v>654</v>
      </c>
      <c r="M26" s="595"/>
      <c r="N26" s="595" t="s">
        <v>655</v>
      </c>
      <c r="O26" s="595"/>
      <c r="X26" s="121"/>
      <c r="Y26" s="121"/>
      <c r="Z26" s="130"/>
    </row>
    <row r="27" spans="2:30" ht="9.75" customHeight="1" x14ac:dyDescent="0.25">
      <c r="B27" s="75" t="s">
        <v>824</v>
      </c>
      <c r="C27" s="586" t="s">
        <v>825</v>
      </c>
      <c r="D27" s="586"/>
      <c r="E27" s="586"/>
      <c r="F27" s="587" t="s">
        <v>24942</v>
      </c>
      <c r="G27" s="587"/>
      <c r="H27" s="587"/>
      <c r="I27" s="75" t="s">
        <v>203</v>
      </c>
      <c r="J27" s="604">
        <v>1.56</v>
      </c>
      <c r="K27" s="604"/>
      <c r="L27" s="589">
        <f>X27+Y27+Z27</f>
        <v>30.18</v>
      </c>
      <c r="M27" s="589"/>
      <c r="N27" s="589">
        <f>J27*L27</f>
        <v>47.08</v>
      </c>
      <c r="O27" s="589"/>
      <c r="R27" s="106" t="str">
        <f t="shared" ref="R27" si="8">IF(AND(S27=TRUE,T27="I"),VALUE(RIGHT(B27,LEN(B27)-1)),B27)</f>
        <v>M2130</v>
      </c>
      <c r="S27" s="104" t="b">
        <f t="shared" ref="S27" si="9">ISTEXT(B27)</f>
        <v>1</v>
      </c>
      <c r="T27" s="122" t="str">
        <f t="shared" ref="T27" si="10">LEFT(B27,1)</f>
        <v>M</v>
      </c>
      <c r="U27" s="122"/>
      <c r="V27" s="121" t="s">
        <v>90</v>
      </c>
      <c r="X27" s="121">
        <f t="shared" ref="X27:X29" si="11">IFERROR(AB27,0)</f>
        <v>30.183900000000001</v>
      </c>
      <c r="Y27" s="121">
        <f t="shared" ref="Y27:Y29" si="12">IFERROR(AC27,0)</f>
        <v>0</v>
      </c>
      <c r="Z27" s="121">
        <f t="shared" ref="Z27:Z29" si="13">IFERROR(AD27,0)</f>
        <v>0</v>
      </c>
      <c r="AB27" s="121">
        <f>IF(OR(T27="P",T27="M"),(VLOOKUP(R27,'SICRO-P'!$A$3:$F$1780,6,FALSE)),VLOOKUP(R27,SICRO!$A$4:$E$6354,5,FALSE))</f>
        <v>30.183900000000001</v>
      </c>
      <c r="AC27" s="121" t="e">
        <f>IF(T27="I",(VLOOKUP(R27,'SINAPI-I'!$A$1:$E$4949,5,FALSE)),VLOOKUP(R27,SINAPI!$G$7:$K$7524,5,FALSE))</f>
        <v>#N/A</v>
      </c>
      <c r="AD27" s="130" t="e">
        <f>IF(T27="I",IF(U27="MO",(ROUND(VLOOKUP(R27,'DER-ES-I'!$A$7:$F$1547,5,FALSE)*((1+$R$3)),2)),VLOOKUP(R27,'DER-ES-I'!$A$7:$F$1547,5,FALSE)),VLOOKUP(R27,'DER-ES'!$A$15:$H$1393,7,FALSE))</f>
        <v>#N/A</v>
      </c>
    </row>
    <row r="28" spans="2:30" ht="19.5" customHeight="1" x14ac:dyDescent="0.25">
      <c r="B28" s="75">
        <v>2106298</v>
      </c>
      <c r="C28" s="586" t="s">
        <v>19081</v>
      </c>
      <c r="D28" s="586"/>
      <c r="E28" s="586"/>
      <c r="F28" s="587" t="s">
        <v>24942</v>
      </c>
      <c r="G28" s="587"/>
      <c r="H28" s="587"/>
      <c r="I28" s="75" t="s">
        <v>138</v>
      </c>
      <c r="J28" s="604">
        <v>0.21428570999999999</v>
      </c>
      <c r="K28" s="604"/>
      <c r="L28" s="589">
        <f>X28+Y28+Z28</f>
        <v>35.94</v>
      </c>
      <c r="M28" s="589"/>
      <c r="N28" s="589">
        <f>J28*L28</f>
        <v>7.7</v>
      </c>
      <c r="O28" s="589"/>
      <c r="R28" s="106">
        <f t="shared" ref="R28" si="14">IF(AND(S28=TRUE,T28="I"),VALUE(RIGHT(B28,LEN(B28)-1)),B28)</f>
        <v>2106298</v>
      </c>
      <c r="S28" s="104" t="b">
        <f t="shared" ref="S28" si="15">ISTEXT(B28)</f>
        <v>0</v>
      </c>
      <c r="T28" s="122" t="str">
        <f t="shared" ref="T28" si="16">LEFT(B28,1)</f>
        <v>2</v>
      </c>
      <c r="U28" s="122"/>
      <c r="V28" s="121" t="s">
        <v>90</v>
      </c>
      <c r="X28" s="121">
        <f t="shared" ref="X28" si="17">IFERROR(AB28,0)</f>
        <v>35.94</v>
      </c>
      <c r="Y28" s="121">
        <f t="shared" ref="Y28" si="18">IFERROR(AC28,0)</f>
        <v>0</v>
      </c>
      <c r="Z28" s="121">
        <f t="shared" ref="Z28" si="19">IFERROR(AD28,0)</f>
        <v>0</v>
      </c>
      <c r="AB28" s="121">
        <f>IF(OR(T28="P",T28="M"),(VLOOKUP(R28,'SICRO-P'!$A$3:$F$1780,6,FALSE)),VLOOKUP(R28,SICRO!$A$4:$E$6354,5,FALSE))</f>
        <v>35.94</v>
      </c>
      <c r="AC28" s="121" t="e">
        <f>IF(T28="I",(VLOOKUP(R28,'SINAPI-I'!$A$1:$E$4949,5,FALSE)),VLOOKUP(R28,SINAPI!$G$7:$K$7524,5,FALSE))</f>
        <v>#N/A</v>
      </c>
      <c r="AD28" s="130" t="e">
        <f>IF(T28="I",IF(U28="MO",(ROUND(VLOOKUP(R28,'DER-ES-I'!$A$7:$F$1547,5,FALSE)*((1+$R$3)),2)),VLOOKUP(R28,'DER-ES-I'!$A$7:$F$1547,5,FALSE)),VLOOKUP(R28,'DER-ES'!$A$15:$H$1393,7,FALSE))</f>
        <v>#N/A</v>
      </c>
    </row>
    <row r="29" spans="2:30" ht="19.5" customHeight="1" x14ac:dyDescent="0.25">
      <c r="B29" s="75" t="s">
        <v>826</v>
      </c>
      <c r="C29" s="586" t="s">
        <v>32452</v>
      </c>
      <c r="D29" s="586"/>
      <c r="E29" s="586"/>
      <c r="F29" s="587" t="s">
        <v>24942</v>
      </c>
      <c r="G29" s="587"/>
      <c r="H29" s="587"/>
      <c r="I29" s="75" t="s">
        <v>203</v>
      </c>
      <c r="J29" s="604">
        <f>10.4*1.1</f>
        <v>11.44</v>
      </c>
      <c r="K29" s="604"/>
      <c r="L29" s="589">
        <f>X29+Y29+Z29</f>
        <v>15.4</v>
      </c>
      <c r="M29" s="589"/>
      <c r="N29" s="589">
        <f>J29*L29</f>
        <v>176.18</v>
      </c>
      <c r="O29" s="589"/>
      <c r="R29" s="106" t="str">
        <f>IF(AND(S29=TRUE,T29="I"),VALUE(RIGHT(B29,LEN(B29)-1)),B29)</f>
        <v>M0942</v>
      </c>
      <c r="S29" s="104" t="b">
        <f>ISTEXT(B29)</f>
        <v>1</v>
      </c>
      <c r="T29" s="122" t="str">
        <f>LEFT(B29,1)</f>
        <v>M</v>
      </c>
      <c r="U29" s="122"/>
      <c r="V29" s="121" t="s">
        <v>90</v>
      </c>
      <c r="X29" s="121">
        <f t="shared" si="11"/>
        <v>15.397399999999999</v>
      </c>
      <c r="Y29" s="121">
        <f t="shared" si="12"/>
        <v>0</v>
      </c>
      <c r="Z29" s="121">
        <f t="shared" si="13"/>
        <v>0</v>
      </c>
      <c r="AB29" s="121">
        <f>IF(OR(T29="P",T29="M"),(VLOOKUP(R29,'SICRO-P'!$A$3:$F$1780,6,FALSE)),VLOOKUP(R29,SICRO!$A$4:$E$6354,5,FALSE))</f>
        <v>15.397399999999999</v>
      </c>
      <c r="AC29" s="121" t="e">
        <f>IF(T29="I",(VLOOKUP(R29,'SINAPI-I'!$A$1:$E$4949,5,FALSE)),VLOOKUP(R29,SINAPI!$G$7:$K$7524,5,FALSE))</f>
        <v>#N/A</v>
      </c>
      <c r="AD29" s="130" t="e">
        <f>IF(T29="I",IF(U29="MO",(ROUND(VLOOKUP(R29,'DER-ES-I'!$A$7:$F$1547,5,FALSE)*((1+$R$3)),2)),VLOOKUP(R29,'DER-ES-I'!$A$7:$F$1547,5,FALSE)),VLOOKUP(R29,'DER-ES'!$A$15:$H$1393,7,FALSE))</f>
        <v>#N/A</v>
      </c>
    </row>
    <row r="30" spans="2:30" ht="15" customHeight="1" x14ac:dyDescent="0.25">
      <c r="I30" s="69"/>
      <c r="J30" s="576" t="s">
        <v>673</v>
      </c>
      <c r="K30" s="576"/>
      <c r="L30" s="576"/>
      <c r="M30" s="576"/>
      <c r="N30" s="577">
        <f>SUM(N27:O29)</f>
        <v>230.96</v>
      </c>
      <c r="O30" s="577"/>
      <c r="X30" s="121"/>
      <c r="Y30" s="121"/>
      <c r="Z30" s="130"/>
    </row>
    <row r="31" spans="2:30" ht="19.5" customHeight="1" x14ac:dyDescent="0.25">
      <c r="I31" s="69"/>
      <c r="J31" s="578" t="s">
        <v>674</v>
      </c>
      <c r="K31" s="578"/>
      <c r="L31" s="578"/>
      <c r="M31" s="578"/>
      <c r="N31" s="579">
        <f>N30+N25</f>
        <v>382.76</v>
      </c>
      <c r="O31" s="579"/>
      <c r="X31" s="121"/>
      <c r="Y31" s="121"/>
      <c r="Z31" s="130"/>
    </row>
    <row r="32" spans="2:30" ht="15" customHeight="1" x14ac:dyDescent="0.25">
      <c r="B32" s="69"/>
      <c r="I32" s="69"/>
      <c r="J32" s="578" t="s">
        <v>675</v>
      </c>
      <c r="K32" s="578"/>
      <c r="L32" s="578"/>
      <c r="M32" s="578"/>
      <c r="N32" s="577">
        <f>N31</f>
        <v>382.76</v>
      </c>
      <c r="O32" s="577"/>
      <c r="X32" s="121"/>
      <c r="Y32" s="121"/>
      <c r="Z32" s="130"/>
    </row>
    <row r="33" spans="2:26" ht="15" customHeight="1" x14ac:dyDescent="0.25">
      <c r="B33" s="69"/>
      <c r="C33" s="69"/>
      <c r="D33" s="69"/>
      <c r="E33" s="69"/>
      <c r="F33" s="69"/>
      <c r="G33" s="69"/>
      <c r="H33" s="69"/>
      <c r="I33" s="69"/>
      <c r="J33" s="580" t="str">
        <f>"VALOR BDI ("&amp;$O$3*100&amp;"%):"</f>
        <v>VALOR BDI (24,52%):</v>
      </c>
      <c r="K33" s="580"/>
      <c r="L33" s="580"/>
      <c r="M33" s="580"/>
      <c r="N33" s="577">
        <f>N32*$O$3</f>
        <v>93.85</v>
      </c>
      <c r="O33" s="577"/>
      <c r="X33" s="121"/>
      <c r="Y33" s="121"/>
      <c r="Z33" s="130"/>
    </row>
    <row r="34" spans="2:26" ht="15" customHeight="1" x14ac:dyDescent="0.25">
      <c r="B34" s="69"/>
      <c r="C34" s="69"/>
      <c r="D34" s="69"/>
      <c r="E34" s="69"/>
      <c r="F34" s="69"/>
      <c r="G34" s="69"/>
      <c r="H34" s="69"/>
      <c r="I34" s="69"/>
      <c r="J34" s="578" t="s">
        <v>676</v>
      </c>
      <c r="K34" s="578"/>
      <c r="L34" s="578"/>
      <c r="M34" s="578"/>
      <c r="N34" s="577">
        <f>N32+N33</f>
        <v>476.61</v>
      </c>
      <c r="O34" s="577"/>
      <c r="X34" s="121"/>
      <c r="Y34" s="121"/>
      <c r="Z34" s="130"/>
    </row>
    <row r="35" spans="2:26" x14ac:dyDescent="0.25">
      <c r="B35" s="69"/>
      <c r="C35" s="69"/>
      <c r="D35" s="69"/>
      <c r="E35" s="69"/>
      <c r="F35" s="581"/>
      <c r="G35" s="581"/>
      <c r="H35" s="581"/>
      <c r="I35" s="581"/>
      <c r="J35" s="69"/>
      <c r="K35" s="69"/>
      <c r="L35" s="69"/>
      <c r="M35" s="69"/>
      <c r="N35" s="69"/>
      <c r="O35" s="69"/>
      <c r="X35" s="121"/>
      <c r="Y35" s="121"/>
      <c r="Z35" s="130"/>
    </row>
    <row r="36" spans="2:26" ht="15" customHeight="1" x14ac:dyDescent="0.25">
      <c r="B36" s="210" t="str">
        <f>'PLANILHA S DESONERAÇÃO'!B51</f>
        <v>COMP-02</v>
      </c>
      <c r="C36" s="601" t="str">
        <f>'PLANILHA S DESONERAÇÃO'!D51</f>
        <v>Destinação Final de Resíduos Classe II A em aterro sanitário controlado - BDI = 14,02</v>
      </c>
      <c r="D36" s="602"/>
      <c r="E36" s="602"/>
      <c r="F36" s="602"/>
      <c r="G36" s="602"/>
      <c r="H36" s="602"/>
      <c r="I36" s="602"/>
      <c r="J36" s="602"/>
      <c r="K36" s="602"/>
      <c r="L36" s="602"/>
      <c r="M36" s="602"/>
      <c r="N36" s="602"/>
      <c r="O36" s="603"/>
      <c r="X36" s="121"/>
      <c r="Y36" s="121"/>
      <c r="Z36" s="130"/>
    </row>
    <row r="37" spans="2:26" ht="15" customHeight="1" x14ac:dyDescent="0.25">
      <c r="B37" s="584" t="s">
        <v>764</v>
      </c>
      <c r="C37" s="584"/>
      <c r="D37" s="584"/>
      <c r="E37" s="584"/>
      <c r="F37" s="585" t="s">
        <v>765</v>
      </c>
      <c r="G37" s="585"/>
      <c r="H37" s="585"/>
      <c r="I37" s="72" t="s">
        <v>641</v>
      </c>
      <c r="J37" s="585" t="s">
        <v>766</v>
      </c>
      <c r="K37" s="585"/>
      <c r="L37" s="585" t="s">
        <v>767</v>
      </c>
      <c r="M37" s="585"/>
      <c r="N37" s="585" t="s">
        <v>768</v>
      </c>
      <c r="O37" s="585"/>
      <c r="X37" s="121"/>
      <c r="Y37" s="121"/>
      <c r="Z37" s="130"/>
    </row>
    <row r="38" spans="2:26" ht="15" customHeight="1" x14ac:dyDescent="0.25">
      <c r="B38" s="74">
        <f>MAPADEPRECOS!A146</f>
        <v>47</v>
      </c>
      <c r="C38" s="598" t="str">
        <f>VLOOKUP(B38,MAPADEPRECOS!$A$5:$I$151,2)</f>
        <v>Destinação Final de Resíduos Classe II A em aterro sanitário controlado</v>
      </c>
      <c r="D38" s="599"/>
      <c r="E38" s="600"/>
      <c r="F38" s="587" t="s">
        <v>32453</v>
      </c>
      <c r="G38" s="587"/>
      <c r="H38" s="587"/>
      <c r="I38" s="74" t="s">
        <v>217</v>
      </c>
      <c r="J38" s="588">
        <v>1</v>
      </c>
      <c r="K38" s="588"/>
      <c r="L38" s="579">
        <f>VLOOKUP(B38,MAPADEPRECOS!$A$5:$I$151,9)</f>
        <v>102.32</v>
      </c>
      <c r="M38" s="579"/>
      <c r="N38" s="589">
        <f>J38*L38</f>
        <v>102.32</v>
      </c>
      <c r="O38" s="589"/>
      <c r="X38" s="121"/>
      <c r="Y38" s="121"/>
      <c r="Z38" s="130"/>
    </row>
    <row r="39" spans="2:26" ht="9.75" customHeight="1" x14ac:dyDescent="0.25">
      <c r="B39" s="69"/>
      <c r="C39" s="69"/>
      <c r="D39" s="69"/>
      <c r="E39" s="69"/>
      <c r="F39" s="69"/>
      <c r="G39" s="69"/>
      <c r="H39" s="69"/>
      <c r="I39" s="69"/>
      <c r="J39" s="590" t="s">
        <v>773</v>
      </c>
      <c r="K39" s="590"/>
      <c r="L39" s="590"/>
      <c r="M39" s="590"/>
      <c r="N39" s="597">
        <f>N38</f>
        <v>102.32</v>
      </c>
      <c r="O39" s="597"/>
      <c r="X39" s="121"/>
      <c r="Y39" s="121"/>
      <c r="Z39" s="130"/>
    </row>
    <row r="40" spans="2:26" ht="19.5" customHeight="1" x14ac:dyDescent="0.25">
      <c r="B40" s="69"/>
      <c r="C40" s="69"/>
      <c r="D40" s="69"/>
      <c r="E40" s="69"/>
      <c r="F40" s="69"/>
      <c r="G40" s="69"/>
      <c r="H40" s="69"/>
      <c r="I40" s="69"/>
      <c r="J40" s="578" t="s">
        <v>675</v>
      </c>
      <c r="K40" s="578"/>
      <c r="L40" s="578"/>
      <c r="M40" s="578"/>
      <c r="N40" s="577">
        <f>N39</f>
        <v>102.32</v>
      </c>
      <c r="O40" s="577"/>
      <c r="X40" s="121"/>
      <c r="Y40" s="121"/>
      <c r="Z40" s="130"/>
    </row>
    <row r="41" spans="2:26" ht="9.75" customHeight="1" x14ac:dyDescent="0.25">
      <c r="B41" s="69"/>
      <c r="C41" s="69"/>
      <c r="D41" s="69"/>
      <c r="E41" s="69"/>
      <c r="F41" s="69"/>
      <c r="G41" s="69"/>
      <c r="H41" s="69"/>
      <c r="I41" s="69"/>
      <c r="J41" s="580" t="str">
        <f>"VALOR BDI ("&amp;$S$3*100&amp;"%):"</f>
        <v>VALOR BDI (14,02%):</v>
      </c>
      <c r="K41" s="580"/>
      <c r="L41" s="580"/>
      <c r="M41" s="580"/>
      <c r="N41" s="577">
        <f>N40*$S$3</f>
        <v>14.35</v>
      </c>
      <c r="O41" s="577"/>
      <c r="X41" s="121"/>
      <c r="Y41" s="121"/>
      <c r="Z41" s="130"/>
    </row>
    <row r="42" spans="2:26" ht="9.75" customHeight="1" x14ac:dyDescent="0.25">
      <c r="B42" s="69"/>
      <c r="C42" s="69"/>
      <c r="D42" s="69"/>
      <c r="E42" s="69"/>
      <c r="F42" s="69"/>
      <c r="G42" s="69"/>
      <c r="H42" s="69"/>
      <c r="I42" s="69"/>
      <c r="J42" s="578" t="s">
        <v>676</v>
      </c>
      <c r="K42" s="578"/>
      <c r="L42" s="578"/>
      <c r="M42" s="578"/>
      <c r="N42" s="577">
        <f>N40+N41</f>
        <v>116.67</v>
      </c>
      <c r="O42" s="577"/>
      <c r="X42" s="121"/>
      <c r="Y42" s="121"/>
      <c r="Z42" s="130"/>
    </row>
    <row r="43" spans="2:26" ht="15" customHeight="1" x14ac:dyDescent="0.25">
      <c r="B43" s="69"/>
      <c r="C43" s="69"/>
      <c r="D43" s="69"/>
      <c r="E43" s="69"/>
      <c r="F43" s="581"/>
      <c r="G43" s="581"/>
      <c r="H43" s="581"/>
      <c r="I43" s="581"/>
      <c r="J43" s="69"/>
      <c r="K43" s="69"/>
      <c r="L43" s="69"/>
      <c r="M43" s="69"/>
      <c r="N43" s="69"/>
      <c r="O43" s="69"/>
      <c r="X43" s="121"/>
      <c r="Y43" s="121"/>
      <c r="Z43" s="130"/>
    </row>
    <row r="44" spans="2:26" ht="15" customHeight="1" x14ac:dyDescent="0.25">
      <c r="B44" s="210" t="str">
        <f>'PLANILHA S DESONERAÇÃO'!B52</f>
        <v>COMP-03</v>
      </c>
      <c r="C44" s="601" t="str">
        <f>'PLANILHA S DESONERAÇÃO'!D52</f>
        <v>Destinação Final de Resíduos Classe II B em aterro sanitário controlado - BDI = 14,02</v>
      </c>
      <c r="D44" s="602"/>
      <c r="E44" s="602"/>
      <c r="F44" s="602"/>
      <c r="G44" s="602"/>
      <c r="H44" s="602"/>
      <c r="I44" s="602"/>
      <c r="J44" s="602"/>
      <c r="K44" s="602"/>
      <c r="L44" s="602"/>
      <c r="M44" s="602"/>
      <c r="N44" s="602"/>
      <c r="O44" s="603"/>
      <c r="X44" s="121"/>
      <c r="Y44" s="121"/>
      <c r="Z44" s="130"/>
    </row>
    <row r="45" spans="2:26" ht="15" customHeight="1" x14ac:dyDescent="0.25">
      <c r="B45" s="584" t="s">
        <v>764</v>
      </c>
      <c r="C45" s="584"/>
      <c r="D45" s="584"/>
      <c r="E45" s="584"/>
      <c r="F45" s="585" t="s">
        <v>765</v>
      </c>
      <c r="G45" s="585"/>
      <c r="H45" s="585"/>
      <c r="I45" s="72" t="s">
        <v>641</v>
      </c>
      <c r="J45" s="585" t="s">
        <v>766</v>
      </c>
      <c r="K45" s="585"/>
      <c r="L45" s="585" t="s">
        <v>767</v>
      </c>
      <c r="M45" s="585"/>
      <c r="N45" s="585" t="s">
        <v>768</v>
      </c>
      <c r="O45" s="585"/>
      <c r="X45" s="121"/>
      <c r="Y45" s="121"/>
      <c r="Z45" s="130"/>
    </row>
    <row r="46" spans="2:26" ht="15" customHeight="1" x14ac:dyDescent="0.25">
      <c r="B46" s="74">
        <f>MAPADEPRECOS!A149</f>
        <v>48</v>
      </c>
      <c r="C46" s="598" t="str">
        <f>VLOOKUP(B46,MAPADEPRECOS!$A$5:$I$151,2)</f>
        <v>Destinação Final de Resíduos Classe II B em aterro sanitário controlado</v>
      </c>
      <c r="D46" s="599"/>
      <c r="E46" s="600"/>
      <c r="F46" s="587" t="s">
        <v>32453</v>
      </c>
      <c r="G46" s="587"/>
      <c r="H46" s="587"/>
      <c r="I46" s="74" t="s">
        <v>217</v>
      </c>
      <c r="J46" s="588">
        <v>1</v>
      </c>
      <c r="K46" s="588"/>
      <c r="L46" s="579">
        <f>VLOOKUP(B46,MAPADEPRECOS!$A$5:$I$151,9)</f>
        <v>40</v>
      </c>
      <c r="M46" s="579"/>
      <c r="N46" s="589">
        <f>J46*L46</f>
        <v>40</v>
      </c>
      <c r="O46" s="589"/>
      <c r="X46" s="121"/>
      <c r="Y46" s="121"/>
      <c r="Z46" s="130"/>
    </row>
    <row r="47" spans="2:26" ht="9.75" customHeight="1" x14ac:dyDescent="0.25">
      <c r="B47" s="69"/>
      <c r="C47" s="69"/>
      <c r="D47" s="69"/>
      <c r="E47" s="69"/>
      <c r="F47" s="69"/>
      <c r="G47" s="69"/>
      <c r="H47" s="69"/>
      <c r="I47" s="69"/>
      <c r="J47" s="590" t="s">
        <v>773</v>
      </c>
      <c r="K47" s="590"/>
      <c r="L47" s="590"/>
      <c r="M47" s="590"/>
      <c r="N47" s="597">
        <f>N46</f>
        <v>40</v>
      </c>
      <c r="O47" s="597"/>
      <c r="X47" s="121"/>
      <c r="Y47" s="121"/>
      <c r="Z47" s="130"/>
    </row>
    <row r="48" spans="2:26" ht="19.5" customHeight="1" x14ac:dyDescent="0.25">
      <c r="B48" s="69"/>
      <c r="C48" s="69"/>
      <c r="D48" s="69"/>
      <c r="E48" s="69"/>
      <c r="F48" s="69"/>
      <c r="G48" s="69"/>
      <c r="H48" s="69"/>
      <c r="I48" s="69"/>
      <c r="J48" s="578" t="s">
        <v>675</v>
      </c>
      <c r="K48" s="578"/>
      <c r="L48" s="578"/>
      <c r="M48" s="578"/>
      <c r="N48" s="577">
        <f>N47</f>
        <v>40</v>
      </c>
      <c r="O48" s="577"/>
      <c r="X48" s="121"/>
      <c r="Y48" s="121"/>
      <c r="Z48" s="130"/>
    </row>
    <row r="49" spans="2:30" ht="9.75" customHeight="1" x14ac:dyDescent="0.25">
      <c r="B49" s="69"/>
      <c r="C49" s="69"/>
      <c r="D49" s="69"/>
      <c r="E49" s="69"/>
      <c r="F49" s="69"/>
      <c r="G49" s="69"/>
      <c r="H49" s="69"/>
      <c r="I49" s="69"/>
      <c r="J49" s="580" t="str">
        <f>"VALOR BDI ("&amp;$S$3*100&amp;"%):"</f>
        <v>VALOR BDI (14,02%):</v>
      </c>
      <c r="K49" s="580"/>
      <c r="L49" s="580"/>
      <c r="M49" s="580"/>
      <c r="N49" s="577">
        <f>N48*$S$3</f>
        <v>5.61</v>
      </c>
      <c r="O49" s="577"/>
      <c r="X49" s="121"/>
      <c r="Y49" s="121"/>
      <c r="Z49" s="130"/>
    </row>
    <row r="50" spans="2:30" ht="9.75" customHeight="1" x14ac:dyDescent="0.25">
      <c r="B50" s="69"/>
      <c r="C50" s="69"/>
      <c r="D50" s="69"/>
      <c r="E50" s="69"/>
      <c r="F50" s="69"/>
      <c r="G50" s="69"/>
      <c r="H50" s="69"/>
      <c r="I50" s="69"/>
      <c r="J50" s="578" t="s">
        <v>676</v>
      </c>
      <c r="K50" s="578"/>
      <c r="L50" s="578"/>
      <c r="M50" s="578"/>
      <c r="N50" s="577">
        <f>N48+N49</f>
        <v>45.61</v>
      </c>
      <c r="O50" s="577"/>
      <c r="X50" s="121"/>
      <c r="Y50" s="121"/>
      <c r="Z50" s="130"/>
    </row>
    <row r="51" spans="2:30" ht="15" customHeight="1" x14ac:dyDescent="0.25">
      <c r="B51" s="69"/>
      <c r="C51" s="69"/>
      <c r="D51" s="69"/>
      <c r="E51" s="69"/>
      <c r="F51" s="581"/>
      <c r="G51" s="581"/>
      <c r="H51" s="581"/>
      <c r="I51" s="581"/>
      <c r="J51" s="69"/>
      <c r="K51" s="69"/>
      <c r="L51" s="69"/>
      <c r="M51" s="69"/>
      <c r="N51" s="69"/>
      <c r="O51" s="69"/>
      <c r="X51" s="121"/>
      <c r="Y51" s="121"/>
      <c r="Z51" s="130"/>
    </row>
    <row r="52" spans="2:30" ht="15" customHeight="1" x14ac:dyDescent="0.25">
      <c r="B52" s="210" t="str">
        <f>'PLANILHA S DESONERAÇÃO'!B56</f>
        <v>COMP-04</v>
      </c>
      <c r="C52" s="601" t="str">
        <f>'PLANILHA S DESONERAÇÃO'!D56</f>
        <v>REBAIXAMENTO DE LENCOL FREATICO C/ PONT FILTRANTES</v>
      </c>
      <c r="D52" s="602"/>
      <c r="E52" s="602"/>
      <c r="F52" s="602"/>
      <c r="G52" s="602"/>
      <c r="H52" s="602"/>
      <c r="I52" s="602"/>
      <c r="J52" s="602"/>
      <c r="K52" s="602"/>
      <c r="L52" s="602"/>
      <c r="M52" s="602"/>
      <c r="N52" s="602"/>
      <c r="O52" s="603"/>
      <c r="X52" s="121"/>
      <c r="Y52" s="121"/>
      <c r="Z52" s="130"/>
    </row>
    <row r="53" spans="2:30" ht="15" customHeight="1" x14ac:dyDescent="0.25">
      <c r="B53" s="584" t="s">
        <v>764</v>
      </c>
      <c r="C53" s="584"/>
      <c r="D53" s="584"/>
      <c r="E53" s="584"/>
      <c r="F53" s="585" t="s">
        <v>765</v>
      </c>
      <c r="G53" s="585"/>
      <c r="H53" s="585"/>
      <c r="I53" s="72" t="s">
        <v>641</v>
      </c>
      <c r="J53" s="585" t="s">
        <v>766</v>
      </c>
      <c r="K53" s="585"/>
      <c r="L53" s="585" t="s">
        <v>767</v>
      </c>
      <c r="M53" s="585"/>
      <c r="N53" s="585" t="s">
        <v>768</v>
      </c>
      <c r="O53" s="585"/>
      <c r="X53" s="121"/>
      <c r="Y53" s="121"/>
      <c r="Z53" s="130"/>
    </row>
    <row r="54" spans="2:30" ht="18.75" customHeight="1" x14ac:dyDescent="0.25">
      <c r="B54" s="74">
        <v>7060100030</v>
      </c>
      <c r="C54" s="586" t="s">
        <v>38139</v>
      </c>
      <c r="D54" s="586"/>
      <c r="E54" s="586"/>
      <c r="F54" s="587" t="s">
        <v>38142</v>
      </c>
      <c r="G54" s="587"/>
      <c r="H54" s="587"/>
      <c r="I54" s="74" t="s">
        <v>641</v>
      </c>
      <c r="J54" s="588">
        <v>1</v>
      </c>
      <c r="K54" s="588"/>
      <c r="L54" s="589">
        <v>3374.03</v>
      </c>
      <c r="M54" s="589"/>
      <c r="N54" s="589">
        <f>J54*L54</f>
        <v>3374.03</v>
      </c>
      <c r="O54" s="589"/>
      <c r="X54" s="121"/>
      <c r="Y54" s="121"/>
      <c r="Z54" s="130"/>
    </row>
    <row r="55" spans="2:30" ht="15" customHeight="1" x14ac:dyDescent="0.25">
      <c r="B55" s="69"/>
      <c r="C55" s="69"/>
      <c r="D55" s="69"/>
      <c r="E55" s="69"/>
      <c r="F55" s="69"/>
      <c r="G55" s="69"/>
      <c r="H55" s="69"/>
      <c r="I55" s="69"/>
      <c r="J55" s="590" t="s">
        <v>773</v>
      </c>
      <c r="K55" s="590"/>
      <c r="L55" s="590"/>
      <c r="M55" s="590"/>
      <c r="N55" s="597">
        <f>N54</f>
        <v>3374.03</v>
      </c>
      <c r="O55" s="597"/>
      <c r="X55" s="121"/>
      <c r="Y55" s="121"/>
      <c r="Z55" s="130"/>
    </row>
    <row r="56" spans="2:30" ht="15" customHeight="1" x14ac:dyDescent="0.25">
      <c r="B56" s="69"/>
      <c r="C56" s="69"/>
      <c r="D56" s="69"/>
      <c r="E56" s="69"/>
      <c r="F56" s="69"/>
      <c r="G56" s="69"/>
      <c r="H56" s="69"/>
      <c r="I56" s="69"/>
      <c r="J56" s="578" t="s">
        <v>675</v>
      </c>
      <c r="K56" s="578"/>
      <c r="L56" s="578"/>
      <c r="M56" s="578"/>
      <c r="N56" s="577">
        <f>N55</f>
        <v>3374.03</v>
      </c>
      <c r="O56" s="577"/>
      <c r="X56" s="121"/>
      <c r="Y56" s="121"/>
      <c r="Z56" s="130"/>
    </row>
    <row r="57" spans="2:30" ht="15" customHeight="1" x14ac:dyDescent="0.25">
      <c r="B57" s="69"/>
      <c r="C57" s="69"/>
      <c r="D57" s="69"/>
      <c r="E57" s="69"/>
      <c r="F57" s="69"/>
      <c r="G57" s="69"/>
      <c r="H57" s="69"/>
      <c r="I57" s="69"/>
      <c r="J57" s="580" t="str">
        <f>"VALOR BDI ("&amp;$O$3*100&amp;"%):"</f>
        <v>VALOR BDI (24,52%):</v>
      </c>
      <c r="K57" s="580"/>
      <c r="L57" s="580"/>
      <c r="M57" s="580"/>
      <c r="N57" s="577">
        <f>N56*$O$3</f>
        <v>827.31</v>
      </c>
      <c r="O57" s="577"/>
      <c r="X57" s="121"/>
      <c r="Y57" s="121"/>
      <c r="Z57" s="130"/>
    </row>
    <row r="58" spans="2:30" ht="15" customHeight="1" x14ac:dyDescent="0.25">
      <c r="B58" s="69"/>
      <c r="C58" s="69"/>
      <c r="D58" s="69"/>
      <c r="E58" s="69"/>
      <c r="F58" s="69"/>
      <c r="G58" s="69"/>
      <c r="H58" s="69"/>
      <c r="I58" s="69"/>
      <c r="J58" s="578" t="s">
        <v>676</v>
      </c>
      <c r="K58" s="578"/>
      <c r="L58" s="578"/>
      <c r="M58" s="578"/>
      <c r="N58" s="577">
        <f>N57+N56</f>
        <v>4201.34</v>
      </c>
      <c r="O58" s="577"/>
      <c r="X58" s="121"/>
      <c r="Y58" s="121"/>
      <c r="Z58" s="130"/>
    </row>
    <row r="59" spans="2:30" ht="15" customHeight="1" x14ac:dyDescent="0.25">
      <c r="B59" s="69"/>
      <c r="C59" s="69"/>
      <c r="D59" s="69"/>
      <c r="E59" s="69"/>
      <c r="F59" s="581"/>
      <c r="G59" s="581"/>
      <c r="H59" s="581"/>
      <c r="I59" s="581"/>
      <c r="J59" s="69"/>
      <c r="K59" s="69"/>
      <c r="L59" s="69"/>
      <c r="M59" s="69"/>
      <c r="N59" s="69"/>
      <c r="O59" s="69"/>
      <c r="X59" s="121"/>
      <c r="Y59" s="121"/>
      <c r="Z59" s="130"/>
    </row>
    <row r="60" spans="2:30" ht="15" customHeight="1" x14ac:dyDescent="0.25">
      <c r="B60" s="210" t="str">
        <f>'PLANILHA S DESONERAÇÃO'!B110</f>
        <v>COMP-05</v>
      </c>
      <c r="C60" s="601" t="str">
        <f>'PLANILHA S DESONERAÇÃO'!D110</f>
        <v>ESCADA TIPO MARINHEIRO EM TUBO ACO GALVANIZADO 1 1/2" 5 DEGRAUS</v>
      </c>
      <c r="D60" s="602"/>
      <c r="E60" s="602"/>
      <c r="F60" s="602"/>
      <c r="G60" s="602"/>
      <c r="H60" s="602"/>
      <c r="I60" s="602"/>
      <c r="J60" s="602"/>
      <c r="K60" s="602"/>
      <c r="L60" s="602"/>
      <c r="M60" s="602"/>
      <c r="N60" s="602"/>
      <c r="O60" s="603"/>
      <c r="X60" s="121"/>
      <c r="Y60" s="121"/>
      <c r="Z60" s="130"/>
    </row>
    <row r="61" spans="2:30" ht="15" customHeight="1" x14ac:dyDescent="0.25">
      <c r="B61" s="584" t="s">
        <v>777</v>
      </c>
      <c r="C61" s="584"/>
      <c r="D61" s="584"/>
      <c r="E61" s="584"/>
      <c r="F61" s="585" t="s">
        <v>765</v>
      </c>
      <c r="G61" s="585"/>
      <c r="H61" s="585"/>
      <c r="I61" s="72" t="s">
        <v>641</v>
      </c>
      <c r="J61" s="585" t="s">
        <v>766</v>
      </c>
      <c r="K61" s="585"/>
      <c r="L61" s="585" t="s">
        <v>767</v>
      </c>
      <c r="M61" s="585"/>
      <c r="N61" s="585" t="s">
        <v>768</v>
      </c>
      <c r="O61" s="585"/>
      <c r="X61" s="121"/>
      <c r="Y61" s="121"/>
      <c r="Z61" s="130"/>
    </row>
    <row r="62" spans="2:30" x14ac:dyDescent="0.25">
      <c r="B62" s="74">
        <v>7697</v>
      </c>
      <c r="C62" s="586" t="s">
        <v>893</v>
      </c>
      <c r="D62" s="586"/>
      <c r="E62" s="586"/>
      <c r="F62" s="587" t="s">
        <v>91</v>
      </c>
      <c r="G62" s="587"/>
      <c r="H62" s="587"/>
      <c r="I62" s="74" t="s">
        <v>182</v>
      </c>
      <c r="J62" s="588">
        <v>4</v>
      </c>
      <c r="K62" s="588"/>
      <c r="L62" s="589">
        <f>X62+Y62+Z62</f>
        <v>88.69</v>
      </c>
      <c r="M62" s="589"/>
      <c r="N62" s="589">
        <f>J62*L62</f>
        <v>354.76</v>
      </c>
      <c r="O62" s="589"/>
      <c r="R62" s="106">
        <f t="shared" ref="R62" si="20">IF(AND(S62=TRUE,T62="I"),VALUE(RIGHT(B62,LEN(B62)-1)),B62)</f>
        <v>7697</v>
      </c>
      <c r="S62" s="104" t="b">
        <f t="shared" ref="S62" si="21">ISTEXT(B62)</f>
        <v>0</v>
      </c>
      <c r="T62" s="122" t="s">
        <v>27690</v>
      </c>
      <c r="U62" s="122"/>
      <c r="V62" s="121" t="str">
        <f>F62</f>
        <v>SINAPI</v>
      </c>
      <c r="X62" s="121">
        <f t="shared" ref="X62" si="22">IFERROR(AB62,0)</f>
        <v>0</v>
      </c>
      <c r="Y62" s="121">
        <f t="shared" ref="Y62" si="23">IFERROR(AC62,0)</f>
        <v>88.69</v>
      </c>
      <c r="Z62" s="121">
        <f t="shared" ref="Z62" si="24">IFERROR(AD62,0)</f>
        <v>0</v>
      </c>
      <c r="AB62" s="121" t="e">
        <f>IF(OR(T62="P",T62="M"),(VLOOKUP(R62,'SICRO-P'!$A$3:$F$1780,6,FALSE)),VLOOKUP(R62,SICRO!$A$4:$E$6354,5,FALSE))</f>
        <v>#N/A</v>
      </c>
      <c r="AC62" s="121">
        <f>IF(T62="I",(VLOOKUP(R62,'SINAPI-I'!$A$1:$E$4949,5,FALSE)),VLOOKUP(R62,SINAPI!$G$7:$K$7524,5,FALSE))</f>
        <v>88.69</v>
      </c>
      <c r="AD62" s="130" t="e">
        <f>IF(T62="I",IF(U62="MO",(ROUND(VLOOKUP(R62,'DER-ES-I'!$A$7:$F$1547,5,FALSE)*((1+$R$3)),2)),VLOOKUP(R62,'DER-ES-I'!$A$7:$F$1547,5,FALSE)),VLOOKUP(R62,'DER-ES'!$A$15:$H$1393,7,FALSE))</f>
        <v>#N/A</v>
      </c>
    </row>
    <row r="63" spans="2:30" ht="9.75" customHeight="1" x14ac:dyDescent="0.25">
      <c r="B63" s="69"/>
      <c r="C63" s="69"/>
      <c r="D63" s="69"/>
      <c r="E63" s="69"/>
      <c r="F63" s="69"/>
      <c r="G63" s="69"/>
      <c r="H63" s="69"/>
      <c r="I63" s="69"/>
      <c r="J63" s="590" t="s">
        <v>778</v>
      </c>
      <c r="K63" s="590"/>
      <c r="L63" s="590"/>
      <c r="M63" s="590"/>
      <c r="N63" s="597">
        <f>N62</f>
        <v>354.76</v>
      </c>
      <c r="O63" s="597"/>
      <c r="X63" s="121"/>
      <c r="Y63" s="121"/>
      <c r="Z63" s="130"/>
    </row>
    <row r="64" spans="2:30" ht="19.5" customHeight="1" x14ac:dyDescent="0.25">
      <c r="B64" s="584" t="s">
        <v>774</v>
      </c>
      <c r="C64" s="584"/>
      <c r="D64" s="584"/>
      <c r="E64" s="584"/>
      <c r="F64" s="585" t="s">
        <v>765</v>
      </c>
      <c r="G64" s="585"/>
      <c r="H64" s="585"/>
      <c r="I64" s="72" t="s">
        <v>641</v>
      </c>
      <c r="J64" s="585" t="s">
        <v>766</v>
      </c>
      <c r="K64" s="585"/>
      <c r="L64" s="585" t="s">
        <v>767</v>
      </c>
      <c r="M64" s="585"/>
      <c r="N64" s="585" t="s">
        <v>768</v>
      </c>
      <c r="O64" s="585"/>
      <c r="X64" s="121"/>
      <c r="Y64" s="121"/>
      <c r="Z64" s="130"/>
    </row>
    <row r="65" spans="2:30" ht="15" customHeight="1" x14ac:dyDescent="0.25">
      <c r="B65" s="74" t="s">
        <v>647</v>
      </c>
      <c r="C65" s="586" t="s">
        <v>648</v>
      </c>
      <c r="D65" s="586"/>
      <c r="E65" s="586"/>
      <c r="F65" s="587" t="s">
        <v>92</v>
      </c>
      <c r="G65" s="587"/>
      <c r="H65" s="587"/>
      <c r="I65" s="74" t="s">
        <v>226</v>
      </c>
      <c r="J65" s="588">
        <v>3.1</v>
      </c>
      <c r="K65" s="588"/>
      <c r="L65" s="589">
        <f>X65+Y65+Z65</f>
        <v>14.15</v>
      </c>
      <c r="M65" s="589"/>
      <c r="N65" s="589">
        <f>J65*L65</f>
        <v>43.87</v>
      </c>
      <c r="O65" s="589"/>
      <c r="R65" s="106">
        <f t="shared" ref="R65" si="25">IF(AND(S65=TRUE,T65="I"),VALUE(RIGHT(B65,LEN(B65)-1)),B65)</f>
        <v>10146</v>
      </c>
      <c r="S65" s="104" t="b">
        <f t="shared" ref="S65" si="26">ISTEXT(B65)</f>
        <v>1</v>
      </c>
      <c r="T65" s="122" t="str">
        <f t="shared" ref="T65" si="27">LEFT(B65,1)</f>
        <v>I</v>
      </c>
      <c r="U65" s="122" t="s">
        <v>27919</v>
      </c>
      <c r="V65" s="121" t="str">
        <f>F65</f>
        <v>DER-ES</v>
      </c>
      <c r="X65" s="121">
        <f t="shared" ref="X65" si="28">IFERROR(AB65,0)</f>
        <v>0</v>
      </c>
      <c r="Y65" s="121">
        <f t="shared" ref="Y65" si="29">IFERROR(AC65,0)</f>
        <v>0</v>
      </c>
      <c r="Z65" s="121">
        <f t="shared" ref="Z65" si="30">IFERROR(AD65,0)</f>
        <v>14.15</v>
      </c>
      <c r="AB65" s="121" t="e">
        <f>IF(OR(T65="P",T65="M"),(VLOOKUP(R65,'SICRO-P'!$A$3:$F$1780,6,FALSE)),VLOOKUP(R65,SICRO!$A$4:$E$6354,5,FALSE))</f>
        <v>#N/A</v>
      </c>
      <c r="AC65" s="121" t="e">
        <f>IF(T65="I",(VLOOKUP(R65,'SINAPI-I'!$A$1:$E$4949,5,FALSE)),VLOOKUP(R65,SINAPI!$G$7:$K$7524,5,FALSE))</f>
        <v>#N/A</v>
      </c>
      <c r="AD65" s="130">
        <f>IF(T65="I",IF(U65="MO",(ROUND(VLOOKUP(R65,'DER-ES-I'!$A$7:$F$1547,5,FALSE)*((1+$R$3)),2)),VLOOKUP(R65,'DER-ES-I'!$A$7:$F$1547,5,FALSE)),VLOOKUP(R65,'DER-ES'!$A$15:$H$1393,7,FALSE))</f>
        <v>14.15</v>
      </c>
    </row>
    <row r="66" spans="2:30" ht="15" customHeight="1" x14ac:dyDescent="0.25">
      <c r="B66" s="74">
        <v>88315</v>
      </c>
      <c r="C66" s="586" t="s">
        <v>895</v>
      </c>
      <c r="D66" s="586"/>
      <c r="E66" s="586"/>
      <c r="F66" s="587" t="s">
        <v>91</v>
      </c>
      <c r="G66" s="587"/>
      <c r="H66" s="587"/>
      <c r="I66" s="74" t="s">
        <v>226</v>
      </c>
      <c r="J66" s="588">
        <v>3.4</v>
      </c>
      <c r="K66" s="588"/>
      <c r="L66" s="589">
        <f>X66+Y66+Z66</f>
        <v>30.93</v>
      </c>
      <c r="M66" s="589"/>
      <c r="N66" s="589">
        <f>J66*L66</f>
        <v>105.16</v>
      </c>
      <c r="O66" s="589"/>
      <c r="R66" s="106">
        <f>IF(AND(S66=TRUE,T66="I"),VALUE(RIGHT(B66,LEN(B66)-1)),B66)</f>
        <v>88315</v>
      </c>
      <c r="S66" s="104" t="b">
        <f>ISTEXT(B66)</f>
        <v>0</v>
      </c>
      <c r="T66" s="122" t="str">
        <f>LEFT(B66,1)</f>
        <v>8</v>
      </c>
      <c r="U66" s="122"/>
      <c r="V66" s="121" t="str">
        <f>F66</f>
        <v>SINAPI</v>
      </c>
      <c r="X66" s="121">
        <f>IFERROR(AB66,0)</f>
        <v>0</v>
      </c>
      <c r="Y66" s="121">
        <f>IFERROR(AC66,0)</f>
        <v>30.93</v>
      </c>
      <c r="Z66" s="121">
        <f>IFERROR(AD66,0)</f>
        <v>0</v>
      </c>
      <c r="AB66" s="121" t="e">
        <f>IF(OR(T66="P",T66="M"),(VLOOKUP(R66,'SICRO-P'!$A$3:$F$1780,6,FALSE)),VLOOKUP(R66,SICRO!$A$4:$E$6354,5,FALSE))</f>
        <v>#N/A</v>
      </c>
      <c r="AC66" s="121">
        <f>IF(T66="I",(VLOOKUP(R66,'SINAPI-I'!$A$1:$E$4949,5,FALSE)),VLOOKUP(R66,SINAPI!$G$7:$K$7524,5,FALSE))</f>
        <v>30.93</v>
      </c>
      <c r="AD66" s="130" t="e">
        <f>IF(T66="I",IF(U66="MO",(ROUND(VLOOKUP(R66,'DER-ES-I'!$A$7:$F$1547,5,FALSE)*((1+$R$3)),2)),VLOOKUP(R66,'DER-ES-I'!$A$7:$F$1547,5,FALSE)),VLOOKUP(R66,'DER-ES'!$A$15:$H$1393,7,FALSE))</f>
        <v>#N/A</v>
      </c>
    </row>
    <row r="67" spans="2:30" x14ac:dyDescent="0.25">
      <c r="B67" s="69"/>
      <c r="C67" s="69"/>
      <c r="D67" s="69"/>
      <c r="E67" s="69"/>
      <c r="F67" s="69"/>
      <c r="G67" s="69"/>
      <c r="H67" s="69"/>
      <c r="I67" s="69"/>
      <c r="J67" s="590" t="s">
        <v>775</v>
      </c>
      <c r="K67" s="590"/>
      <c r="L67" s="590"/>
      <c r="M67" s="590"/>
      <c r="N67" s="597">
        <f>N65+N66</f>
        <v>149.03</v>
      </c>
      <c r="O67" s="597"/>
      <c r="X67" s="121"/>
      <c r="Y67" s="121"/>
      <c r="Z67" s="130"/>
    </row>
    <row r="68" spans="2:30" ht="27.75" customHeight="1" x14ac:dyDescent="0.25">
      <c r="B68" s="584" t="s">
        <v>764</v>
      </c>
      <c r="C68" s="584"/>
      <c r="D68" s="584"/>
      <c r="E68" s="584"/>
      <c r="F68" s="585" t="s">
        <v>765</v>
      </c>
      <c r="G68" s="585"/>
      <c r="H68" s="585"/>
      <c r="I68" s="72" t="s">
        <v>641</v>
      </c>
      <c r="J68" s="585" t="s">
        <v>766</v>
      </c>
      <c r="K68" s="585"/>
      <c r="L68" s="585" t="s">
        <v>767</v>
      </c>
      <c r="M68" s="585"/>
      <c r="N68" s="585" t="s">
        <v>768</v>
      </c>
      <c r="O68" s="585"/>
      <c r="X68" s="121"/>
      <c r="Y68" s="121"/>
      <c r="Z68" s="130"/>
    </row>
    <row r="69" spans="2:30" ht="15" customHeight="1" x14ac:dyDescent="0.25">
      <c r="B69" s="74">
        <v>88631</v>
      </c>
      <c r="C69" s="586" t="s">
        <v>894</v>
      </c>
      <c r="D69" s="586"/>
      <c r="E69" s="586"/>
      <c r="F69" s="587" t="s">
        <v>91</v>
      </c>
      <c r="G69" s="587"/>
      <c r="H69" s="587"/>
      <c r="I69" s="74" t="s">
        <v>191</v>
      </c>
      <c r="J69" s="588">
        <v>0.02</v>
      </c>
      <c r="K69" s="588"/>
      <c r="L69" s="589">
        <f>X69+Y69+Z69</f>
        <v>540.19000000000005</v>
      </c>
      <c r="M69" s="589"/>
      <c r="N69" s="589">
        <f>J69*L69</f>
        <v>10.8</v>
      </c>
      <c r="O69" s="589"/>
      <c r="R69" s="106">
        <f t="shared" ref="R69" si="31">IF(AND(S69=TRUE,T69="I"),VALUE(RIGHT(B69,LEN(B69)-1)),B69)</f>
        <v>88631</v>
      </c>
      <c r="S69" s="104" t="b">
        <f t="shared" ref="S69" si="32">ISTEXT(B69)</f>
        <v>0</v>
      </c>
      <c r="T69" s="122" t="str">
        <f t="shared" ref="T69" si="33">LEFT(B69,1)</f>
        <v>8</v>
      </c>
      <c r="U69" s="122"/>
      <c r="V69" s="121" t="str">
        <f t="shared" ref="V69" si="34">F69</f>
        <v>SINAPI</v>
      </c>
      <c r="X69" s="121">
        <f t="shared" ref="X69" si="35">IFERROR(AB69,0)</f>
        <v>0</v>
      </c>
      <c r="Y69" s="121">
        <f t="shared" ref="Y69" si="36">IFERROR(AC69,0)</f>
        <v>540.19000000000005</v>
      </c>
      <c r="Z69" s="121">
        <f t="shared" ref="Z69" si="37">IFERROR(AD69,0)</f>
        <v>0</v>
      </c>
      <c r="AB69" s="121" t="e">
        <f>IF(OR(T69="P",T69="M"),(VLOOKUP(R69,'SICRO-P'!$A$3:$F$1780,6,FALSE)),VLOOKUP(R69,SICRO!$A$4:$E$6354,5,FALSE))</f>
        <v>#N/A</v>
      </c>
      <c r="AC69" s="121">
        <f>IF(T69="I",(VLOOKUP(R69,'SINAPI-I'!$A$1:$E$4949,5,FALSE)),VLOOKUP(R69,SINAPI!$G$7:$K$7524,5,FALSE))</f>
        <v>540.19000000000005</v>
      </c>
      <c r="AD69" s="130" t="e">
        <f>IF(T69="I",IF(U69="MO",(ROUND(VLOOKUP(R69,'DER-ES-I'!$A$7:$F$1547,5,FALSE)*((1+$R$3)),2)),VLOOKUP(R69,'DER-ES-I'!$A$7:$F$1547,5,FALSE)),VLOOKUP(R69,'DER-ES'!$A$15:$H$1393,7,FALSE))</f>
        <v>#N/A</v>
      </c>
    </row>
    <row r="70" spans="2:30" ht="19.5" customHeight="1" x14ac:dyDescent="0.25">
      <c r="B70" s="69"/>
      <c r="C70" s="69"/>
      <c r="D70" s="69"/>
      <c r="E70" s="69"/>
      <c r="F70" s="69"/>
      <c r="G70" s="69"/>
      <c r="H70" s="69"/>
      <c r="I70" s="69"/>
      <c r="J70" s="590" t="s">
        <v>773</v>
      </c>
      <c r="K70" s="590"/>
      <c r="L70" s="590"/>
      <c r="M70" s="590"/>
      <c r="N70" s="597">
        <f>N69</f>
        <v>10.8</v>
      </c>
      <c r="O70" s="597"/>
      <c r="X70" s="121"/>
      <c r="Y70" s="121"/>
      <c r="Z70" s="130"/>
    </row>
    <row r="71" spans="2:30" ht="15" customHeight="1" x14ac:dyDescent="0.25">
      <c r="B71" s="69"/>
      <c r="C71" s="69"/>
      <c r="D71" s="69"/>
      <c r="E71" s="69"/>
      <c r="F71" s="69"/>
      <c r="G71" s="69"/>
      <c r="H71" s="69"/>
      <c r="I71" s="69"/>
      <c r="J71" s="578" t="s">
        <v>675</v>
      </c>
      <c r="K71" s="578"/>
      <c r="L71" s="578"/>
      <c r="M71" s="578"/>
      <c r="N71" s="577">
        <f>N63+N67+N70</f>
        <v>514.59</v>
      </c>
      <c r="O71" s="577"/>
      <c r="X71" s="121"/>
      <c r="Y71" s="121"/>
      <c r="Z71" s="130"/>
    </row>
    <row r="72" spans="2:30" ht="15" customHeight="1" x14ac:dyDescent="0.25">
      <c r="B72" s="69"/>
      <c r="C72" s="69"/>
      <c r="D72" s="69"/>
      <c r="E72" s="69"/>
      <c r="F72" s="69"/>
      <c r="G72" s="69"/>
      <c r="H72" s="69"/>
      <c r="I72" s="69"/>
      <c r="J72" s="580" t="str">
        <f>"VALOR BDI ("&amp;$O$3*100&amp;"%):"</f>
        <v>VALOR BDI (24,52%):</v>
      </c>
      <c r="K72" s="580"/>
      <c r="L72" s="580"/>
      <c r="M72" s="580"/>
      <c r="N72" s="577">
        <f>N71*$O$3</f>
        <v>126.18</v>
      </c>
      <c r="O72" s="577"/>
      <c r="X72" s="121"/>
      <c r="Y72" s="121"/>
      <c r="Z72" s="130"/>
    </row>
    <row r="73" spans="2:30" ht="15" customHeight="1" x14ac:dyDescent="0.25">
      <c r="B73" s="69"/>
      <c r="C73" s="69"/>
      <c r="D73" s="69"/>
      <c r="E73" s="69"/>
      <c r="F73" s="69"/>
      <c r="G73" s="69"/>
      <c r="H73" s="69"/>
      <c r="I73" s="69"/>
      <c r="J73" s="578" t="s">
        <v>676</v>
      </c>
      <c r="K73" s="578"/>
      <c r="L73" s="578"/>
      <c r="M73" s="578"/>
      <c r="N73" s="577">
        <f>N72+N71</f>
        <v>640.77</v>
      </c>
      <c r="O73" s="577"/>
      <c r="X73" s="121"/>
      <c r="Y73" s="121"/>
      <c r="Z73" s="130"/>
    </row>
    <row r="74" spans="2:30" ht="15" customHeight="1" x14ac:dyDescent="0.25">
      <c r="B74" s="69"/>
      <c r="C74" s="69"/>
      <c r="D74" s="69"/>
      <c r="E74" s="69"/>
      <c r="F74" s="581"/>
      <c r="G74" s="581"/>
      <c r="H74" s="581"/>
      <c r="I74" s="581"/>
      <c r="J74" s="69"/>
      <c r="K74" s="69"/>
      <c r="L74" s="69"/>
      <c r="M74" s="69"/>
      <c r="N74" s="69"/>
      <c r="O74" s="69"/>
      <c r="X74" s="121"/>
      <c r="Y74" s="121"/>
      <c r="Z74" s="130"/>
    </row>
    <row r="75" spans="2:30" ht="19.5" customHeight="1" x14ac:dyDescent="0.25">
      <c r="B75" s="210" t="str">
        <f>'PLANILHA S DESONERAÇÃO'!B206</f>
        <v>COMP-06</v>
      </c>
      <c r="C75" s="601" t="str">
        <f>'PLANILHA S DESONERAÇÃO'!D206</f>
        <v>LUVA COM BUCHA DE LATÃO, PVC, SOLDÁVEL, DN 25MM X 3/4 , INSTALADO EM RAMAL OU SUB-RAMAL DE ÁGUA - FORNECIMENTO E INSTALAÇÃO. AF_06/2022</v>
      </c>
      <c r="D75" s="602"/>
      <c r="E75" s="602"/>
      <c r="F75" s="602"/>
      <c r="G75" s="602"/>
      <c r="H75" s="602"/>
      <c r="I75" s="602"/>
      <c r="J75" s="602"/>
      <c r="K75" s="602"/>
      <c r="L75" s="602"/>
      <c r="M75" s="602"/>
      <c r="N75" s="602"/>
      <c r="O75" s="603"/>
      <c r="X75" s="121"/>
      <c r="Y75" s="121"/>
      <c r="Z75" s="130"/>
    </row>
    <row r="76" spans="2:30" ht="19.5" customHeight="1" x14ac:dyDescent="0.25">
      <c r="B76" s="584" t="s">
        <v>777</v>
      </c>
      <c r="C76" s="584"/>
      <c r="D76" s="584"/>
      <c r="E76" s="584"/>
      <c r="F76" s="585" t="s">
        <v>765</v>
      </c>
      <c r="G76" s="585"/>
      <c r="H76" s="585"/>
      <c r="I76" s="72" t="s">
        <v>641</v>
      </c>
      <c r="J76" s="585" t="s">
        <v>766</v>
      </c>
      <c r="K76" s="585"/>
      <c r="L76" s="585" t="s">
        <v>767</v>
      </c>
      <c r="M76" s="585"/>
      <c r="N76" s="585" t="s">
        <v>768</v>
      </c>
      <c r="O76" s="585"/>
      <c r="X76" s="121"/>
      <c r="Y76" s="121"/>
      <c r="Z76" s="130"/>
    </row>
    <row r="77" spans="2:30" ht="15" customHeight="1" x14ac:dyDescent="0.25">
      <c r="B77" s="74">
        <v>122</v>
      </c>
      <c r="C77" s="586" t="s">
        <v>785</v>
      </c>
      <c r="D77" s="586"/>
      <c r="E77" s="586"/>
      <c r="F77" s="587" t="s">
        <v>91</v>
      </c>
      <c r="G77" s="587"/>
      <c r="H77" s="587"/>
      <c r="I77" s="74" t="s">
        <v>181</v>
      </c>
      <c r="J77" s="588">
        <v>5.8999999999999999E-3</v>
      </c>
      <c r="K77" s="588"/>
      <c r="L77" s="589">
        <f>X77+Y77+Z77</f>
        <v>67.319999999999993</v>
      </c>
      <c r="M77" s="589"/>
      <c r="N77" s="589">
        <f>J77*L77</f>
        <v>0.4</v>
      </c>
      <c r="O77" s="589"/>
      <c r="R77" s="106">
        <f>IF(AND(S77=TRUE,T77="I"),VALUE(RIGHT(B77,LEN(B77)-1)),B77)</f>
        <v>122</v>
      </c>
      <c r="S77" s="104" t="b">
        <f t="shared" ref="S77:S80" si="38">ISTEXT(B77)</f>
        <v>0</v>
      </c>
      <c r="T77" s="122" t="s">
        <v>32184</v>
      </c>
      <c r="U77" s="122"/>
      <c r="V77" s="121" t="str">
        <f t="shared" ref="V77:V80" si="39">F77</f>
        <v>SINAPI</v>
      </c>
      <c r="X77" s="121">
        <f t="shared" ref="X77:X80" si="40">IFERROR(AB77,0)</f>
        <v>0</v>
      </c>
      <c r="Y77" s="121">
        <f t="shared" ref="Y77:Y80" si="41">IFERROR(AC77,0)</f>
        <v>67.319999999999993</v>
      </c>
      <c r="Z77" s="121">
        <f t="shared" ref="Z77:Z80" si="42">IFERROR(AD77,0)</f>
        <v>0</v>
      </c>
      <c r="AB77" s="121" t="e">
        <f>IF(OR(T77="P",T77="M"),(VLOOKUP(R77,'SICRO-P'!$A$3:$F$1780,6,FALSE)),VLOOKUP(R77,SICRO!$A$4:$E$6354,5,FALSE))</f>
        <v>#N/A</v>
      </c>
      <c r="AC77" s="121">
        <f>IF(T77="I",(VLOOKUP(R77,'SINAPI-I'!$A$1:$E$4949,5,FALSE)),VLOOKUP(R77,SINAPI!$G$7:$K$7524,5,FALSE))</f>
        <v>67.319999999999993</v>
      </c>
      <c r="AD77" s="130" t="e">
        <f>IF(T77="I",IF(U77="MO",(ROUND(VLOOKUP(R77,'DER-ES-I'!$A$7:$F$1547,5,FALSE)*((1+$R$3)),2)),VLOOKUP(R77,'DER-ES-I'!$A$7:$F$1547,5,FALSE)),VLOOKUP(R77,'DER-ES'!$A$15:$H$1393,7,FALSE))</f>
        <v>#N/A</v>
      </c>
    </row>
    <row r="78" spans="2:30" ht="15" customHeight="1" x14ac:dyDescent="0.25">
      <c r="B78" s="74">
        <v>38383</v>
      </c>
      <c r="C78" s="586" t="s">
        <v>786</v>
      </c>
      <c r="D78" s="586"/>
      <c r="E78" s="586"/>
      <c r="F78" s="587" t="s">
        <v>91</v>
      </c>
      <c r="G78" s="587"/>
      <c r="H78" s="587"/>
      <c r="I78" s="74" t="s">
        <v>181</v>
      </c>
      <c r="J78" s="588">
        <v>3.15E-2</v>
      </c>
      <c r="K78" s="588"/>
      <c r="L78" s="589">
        <f>X78+Y78+Z78</f>
        <v>2.37</v>
      </c>
      <c r="M78" s="589"/>
      <c r="N78" s="589">
        <f>J78*L78</f>
        <v>7.0000000000000007E-2</v>
      </c>
      <c r="O78" s="589"/>
      <c r="R78" s="106">
        <f t="shared" ref="R78:R80" si="43">IF(AND(S78=TRUE,T78="I"),VALUE(RIGHT(B78,LEN(B78)-1)),B78)</f>
        <v>38383</v>
      </c>
      <c r="S78" s="104" t="b">
        <f t="shared" si="38"/>
        <v>0</v>
      </c>
      <c r="T78" s="122" t="s">
        <v>32184</v>
      </c>
      <c r="U78" s="122"/>
      <c r="V78" s="121" t="str">
        <f t="shared" si="39"/>
        <v>SINAPI</v>
      </c>
      <c r="X78" s="121">
        <f t="shared" si="40"/>
        <v>0</v>
      </c>
      <c r="Y78" s="121">
        <f t="shared" si="41"/>
        <v>2.37</v>
      </c>
      <c r="Z78" s="121">
        <f t="shared" si="42"/>
        <v>0</v>
      </c>
      <c r="AB78" s="121" t="e">
        <f>IF(OR(T78="P",T78="M"),(VLOOKUP(R78,'SICRO-P'!$A$3:$F$1780,6,FALSE)),VLOOKUP(R78,SICRO!$A$4:$E$6354,5,FALSE))</f>
        <v>#N/A</v>
      </c>
      <c r="AC78" s="121">
        <f>IF(T78="I",(VLOOKUP(R78,'SINAPI-I'!$A$1:$E$4949,5,FALSE)),VLOOKUP(R78,SINAPI!$G$7:$K$7524,5,FALSE))</f>
        <v>2.37</v>
      </c>
      <c r="AD78" s="130" t="e">
        <f>IF(T78="I",IF(U78="MO",(ROUND(VLOOKUP(R78,'DER-ES-I'!$A$7:$F$1547,5,FALSE)*((1+$R$3)),2)),VLOOKUP(R78,'DER-ES-I'!$A$7:$F$1547,5,FALSE)),VLOOKUP(R78,'DER-ES'!$A$15:$H$1393,7,FALSE))</f>
        <v>#N/A</v>
      </c>
    </row>
    <row r="79" spans="2:30" ht="15" customHeight="1" x14ac:dyDescent="0.25">
      <c r="B79" s="74">
        <v>3870</v>
      </c>
      <c r="C79" s="586" t="s">
        <v>936</v>
      </c>
      <c r="D79" s="586"/>
      <c r="E79" s="586"/>
      <c r="F79" s="587" t="s">
        <v>91</v>
      </c>
      <c r="G79" s="587"/>
      <c r="H79" s="587"/>
      <c r="I79" s="74" t="s">
        <v>181</v>
      </c>
      <c r="J79" s="588">
        <v>1</v>
      </c>
      <c r="K79" s="588"/>
      <c r="L79" s="589">
        <f>X79+Y79+Z79</f>
        <v>9.44</v>
      </c>
      <c r="M79" s="589"/>
      <c r="N79" s="589">
        <f>J79*L79</f>
        <v>9.44</v>
      </c>
      <c r="O79" s="589"/>
      <c r="R79" s="106">
        <f t="shared" si="43"/>
        <v>3870</v>
      </c>
      <c r="S79" s="104" t="b">
        <f t="shared" si="38"/>
        <v>0</v>
      </c>
      <c r="T79" s="122" t="s">
        <v>32184</v>
      </c>
      <c r="U79" s="122"/>
      <c r="V79" s="121" t="str">
        <f t="shared" si="39"/>
        <v>SINAPI</v>
      </c>
      <c r="X79" s="121">
        <f t="shared" si="40"/>
        <v>0</v>
      </c>
      <c r="Y79" s="121">
        <f t="shared" si="41"/>
        <v>9.44</v>
      </c>
      <c r="Z79" s="121">
        <f t="shared" si="42"/>
        <v>0</v>
      </c>
      <c r="AB79" s="121" t="e">
        <f>IF(OR(T79="P",T79="M"),(VLOOKUP(R79,'SICRO-P'!$A$3:$F$1780,6,FALSE)),VLOOKUP(R79,SICRO!$A$4:$E$6354,5,FALSE))</f>
        <v>#N/A</v>
      </c>
      <c r="AC79" s="121">
        <f>IF(T79="I",(VLOOKUP(R79,'SINAPI-I'!$A$1:$E$4949,5,FALSE)),VLOOKUP(R79,SINAPI!$G$7:$K$7524,5,FALSE))</f>
        <v>9.44</v>
      </c>
      <c r="AD79" s="130" t="e">
        <f>IF(T79="I",IF(U79="MO",(ROUND(VLOOKUP(R79,'DER-ES-I'!$A$7:$F$1547,5,FALSE)*((1+$R$3)),2)),VLOOKUP(R79,'DER-ES-I'!$A$7:$F$1547,5,FALSE)),VLOOKUP(R79,'DER-ES'!$A$15:$H$1393,7,FALSE))</f>
        <v>#N/A</v>
      </c>
    </row>
    <row r="80" spans="2:30" ht="15" customHeight="1" x14ac:dyDescent="0.25">
      <c r="B80" s="74">
        <v>20083</v>
      </c>
      <c r="C80" s="586" t="s">
        <v>787</v>
      </c>
      <c r="D80" s="586"/>
      <c r="E80" s="586"/>
      <c r="F80" s="587" t="s">
        <v>91</v>
      </c>
      <c r="G80" s="587"/>
      <c r="H80" s="587"/>
      <c r="I80" s="74" t="s">
        <v>181</v>
      </c>
      <c r="J80" s="588">
        <v>7.0000000000000001E-3</v>
      </c>
      <c r="K80" s="588"/>
      <c r="L80" s="589">
        <f>X80+Y80+Z80</f>
        <v>76.27</v>
      </c>
      <c r="M80" s="589"/>
      <c r="N80" s="589">
        <f>J80*L80</f>
        <v>0.53</v>
      </c>
      <c r="O80" s="589"/>
      <c r="R80" s="106">
        <f t="shared" si="43"/>
        <v>20083</v>
      </c>
      <c r="S80" s="104" t="b">
        <f t="shared" si="38"/>
        <v>0</v>
      </c>
      <c r="T80" s="122" t="s">
        <v>32184</v>
      </c>
      <c r="U80" s="122"/>
      <c r="V80" s="121" t="str">
        <f t="shared" si="39"/>
        <v>SINAPI</v>
      </c>
      <c r="X80" s="121">
        <f t="shared" si="40"/>
        <v>0</v>
      </c>
      <c r="Y80" s="121">
        <f t="shared" si="41"/>
        <v>76.27</v>
      </c>
      <c r="Z80" s="121">
        <f t="shared" si="42"/>
        <v>0</v>
      </c>
      <c r="AB80" s="121" t="e">
        <f>IF(OR(T80="P",T80="M"),(VLOOKUP(R80,'SICRO-P'!$A$3:$F$1780,6,FALSE)),VLOOKUP(R80,SICRO!$A$4:$E$6354,5,FALSE))</f>
        <v>#N/A</v>
      </c>
      <c r="AC80" s="121">
        <f>IF(T80="I",(VLOOKUP(R80,'SINAPI-I'!$A$1:$E$4949,5,FALSE)),VLOOKUP(R80,SINAPI!$G$7:$K$7524,5,FALSE))</f>
        <v>76.27</v>
      </c>
      <c r="AD80" s="130" t="e">
        <f>IF(T80="I",IF(U80="MO",(ROUND(VLOOKUP(R80,'DER-ES-I'!$A$7:$F$1547,5,FALSE)*((1+$R$3)),2)),VLOOKUP(R80,'DER-ES-I'!$A$7:$F$1547,5,FALSE)),VLOOKUP(R80,'DER-ES'!$A$15:$H$1393,7,FALSE))</f>
        <v>#N/A</v>
      </c>
    </row>
    <row r="81" spans="2:30" ht="9.75" customHeight="1" x14ac:dyDescent="0.25">
      <c r="B81" s="69"/>
      <c r="C81" s="69"/>
      <c r="D81" s="69"/>
      <c r="E81" s="69"/>
      <c r="F81" s="69"/>
      <c r="G81" s="69"/>
      <c r="H81" s="69"/>
      <c r="I81" s="69"/>
      <c r="J81" s="590" t="s">
        <v>778</v>
      </c>
      <c r="K81" s="590"/>
      <c r="L81" s="590"/>
      <c r="M81" s="590"/>
      <c r="N81" s="597">
        <f>SUM(N77:O80)</f>
        <v>10.44</v>
      </c>
      <c r="O81" s="597"/>
      <c r="X81" s="121"/>
      <c r="Y81" s="121"/>
      <c r="Z81" s="130"/>
    </row>
    <row r="82" spans="2:30" ht="19.5" customHeight="1" x14ac:dyDescent="0.25">
      <c r="B82" s="584" t="s">
        <v>774</v>
      </c>
      <c r="C82" s="584"/>
      <c r="D82" s="584"/>
      <c r="E82" s="584"/>
      <c r="F82" s="585" t="s">
        <v>765</v>
      </c>
      <c r="G82" s="585"/>
      <c r="H82" s="585"/>
      <c r="I82" s="72" t="s">
        <v>641</v>
      </c>
      <c r="J82" s="585" t="s">
        <v>766</v>
      </c>
      <c r="K82" s="585"/>
      <c r="L82" s="585" t="s">
        <v>767</v>
      </c>
      <c r="M82" s="585"/>
      <c r="N82" s="585" t="s">
        <v>768</v>
      </c>
      <c r="O82" s="585"/>
      <c r="X82" s="121"/>
      <c r="Y82" s="121"/>
      <c r="Z82" s="130"/>
    </row>
    <row r="83" spans="2:30" ht="15" customHeight="1" x14ac:dyDescent="0.25">
      <c r="B83" s="74">
        <v>246</v>
      </c>
      <c r="C83" s="586" t="s">
        <v>937</v>
      </c>
      <c r="D83" s="586"/>
      <c r="E83" s="586"/>
      <c r="F83" s="587" t="s">
        <v>91</v>
      </c>
      <c r="G83" s="587"/>
      <c r="H83" s="587"/>
      <c r="I83" s="74" t="s">
        <v>226</v>
      </c>
      <c r="J83" s="588">
        <v>1</v>
      </c>
      <c r="K83" s="588"/>
      <c r="L83" s="589">
        <f>X83+Y83+Z83</f>
        <v>14.03</v>
      </c>
      <c r="M83" s="589"/>
      <c r="N83" s="589">
        <f>J83*L83</f>
        <v>14.03</v>
      </c>
      <c r="O83" s="589"/>
      <c r="R83" s="106">
        <f t="shared" ref="R83:R84" si="44">IF(AND(S83=TRUE,T83="I"),VALUE(RIGHT(B83,LEN(B83)-1)),B83)</f>
        <v>246</v>
      </c>
      <c r="S83" s="104" t="b">
        <f t="shared" ref="S83:S84" si="45">ISTEXT(B83)</f>
        <v>0</v>
      </c>
      <c r="T83" s="122" t="s">
        <v>27690</v>
      </c>
      <c r="U83" s="122"/>
      <c r="V83" s="121" t="str">
        <f t="shared" ref="V83:V84" si="46">F83</f>
        <v>SINAPI</v>
      </c>
      <c r="X83" s="121">
        <f t="shared" ref="X83:X84" si="47">IFERROR(AB83,0)</f>
        <v>0</v>
      </c>
      <c r="Y83" s="121">
        <f t="shared" ref="Y83:Y84" si="48">IFERROR(AC83,0)</f>
        <v>14.03</v>
      </c>
      <c r="Z83" s="121">
        <f t="shared" ref="Z83:Z84" si="49">IFERROR(AD83,0)</f>
        <v>0</v>
      </c>
      <c r="AB83" s="121" t="e">
        <f>IF(OR(T83="P",T83="M"),(VLOOKUP(R83,'SICRO-P'!$A$3:$F$1780,6,FALSE)),VLOOKUP(R83,SICRO!$A$4:$E$6354,5,FALSE))</f>
        <v>#N/A</v>
      </c>
      <c r="AC83" s="121">
        <f>IF(T83="I",(VLOOKUP(R83,'SINAPI-I'!$A$1:$E$4949,5,FALSE)),VLOOKUP(R83,SINAPI!$G$7:$K$7524,5,FALSE))</f>
        <v>14.03</v>
      </c>
      <c r="AD83" s="130" t="e">
        <f>IF(T83="I",IF(U83="MO",(ROUND(VLOOKUP(R83,'DER-ES-I'!$A$7:$F$1547,5,FALSE)*((1+$R$3)),2)),VLOOKUP(R83,'DER-ES-I'!$A$7:$F$1547,5,FALSE)),VLOOKUP(R83,'DER-ES'!$A$15:$H$1393,7,FALSE))</f>
        <v>#N/A</v>
      </c>
    </row>
    <row r="84" spans="2:30" ht="15" customHeight="1" x14ac:dyDescent="0.25">
      <c r="B84" s="74" t="s">
        <v>645</v>
      </c>
      <c r="C84" s="586" t="s">
        <v>646</v>
      </c>
      <c r="D84" s="586"/>
      <c r="E84" s="586"/>
      <c r="F84" s="587" t="s">
        <v>92</v>
      </c>
      <c r="G84" s="587"/>
      <c r="H84" s="587"/>
      <c r="I84" s="74" t="s">
        <v>226</v>
      </c>
      <c r="J84" s="588">
        <v>1</v>
      </c>
      <c r="K84" s="588"/>
      <c r="L84" s="589">
        <f>X84+Y84+Z84</f>
        <v>19.059999999999999</v>
      </c>
      <c r="M84" s="589"/>
      <c r="N84" s="589">
        <f>J84*L84</f>
        <v>19.059999999999999</v>
      </c>
      <c r="O84" s="589"/>
      <c r="R84" s="106">
        <f t="shared" si="44"/>
        <v>10118</v>
      </c>
      <c r="S84" s="104" t="b">
        <f t="shared" si="45"/>
        <v>1</v>
      </c>
      <c r="T84" s="122" t="str">
        <f t="shared" ref="T84" si="50">LEFT(B84,1)</f>
        <v>I</v>
      </c>
      <c r="U84" s="122" t="s">
        <v>27919</v>
      </c>
      <c r="V84" s="121" t="str">
        <f t="shared" si="46"/>
        <v>DER-ES</v>
      </c>
      <c r="X84" s="121">
        <f t="shared" si="47"/>
        <v>0</v>
      </c>
      <c r="Y84" s="121">
        <f t="shared" si="48"/>
        <v>0</v>
      </c>
      <c r="Z84" s="121">
        <f t="shared" si="49"/>
        <v>19.059999999999999</v>
      </c>
      <c r="AB84" s="121" t="e">
        <f>IF(OR(T84="P",T84="M"),(VLOOKUP(R84,'SICRO-P'!$A$3:$F$1780,6,FALSE)),VLOOKUP(R84,SICRO!$A$4:$E$6354,5,FALSE))</f>
        <v>#N/A</v>
      </c>
      <c r="AC84" s="121" t="e">
        <f>IF(T84="I",(VLOOKUP(R84,'SINAPI-I'!$A$1:$E$4949,5,FALSE)),VLOOKUP(R84,SINAPI!$G$7:$K$7524,5,FALSE))</f>
        <v>#N/A</v>
      </c>
      <c r="AD84" s="130">
        <f>IF(T84="I",IF(U84="MO",(ROUND(VLOOKUP(R84,'DER-ES-I'!$A$7:$F$1547,5,FALSE)*((1+$R$3)),2)),VLOOKUP(R84,'DER-ES-I'!$A$7:$F$1547,5,FALSE)),VLOOKUP(R84,'DER-ES'!$A$15:$H$1393,7,FALSE))</f>
        <v>19.059999999999999</v>
      </c>
    </row>
    <row r="85" spans="2:30" ht="19.5" customHeight="1" x14ac:dyDescent="0.25">
      <c r="B85" s="69"/>
      <c r="C85" s="69"/>
      <c r="D85" s="69"/>
      <c r="E85" s="69"/>
      <c r="F85" s="69"/>
      <c r="G85" s="69"/>
      <c r="H85" s="69"/>
      <c r="I85" s="69"/>
      <c r="J85" s="590" t="s">
        <v>775</v>
      </c>
      <c r="K85" s="590"/>
      <c r="L85" s="590"/>
      <c r="M85" s="590"/>
      <c r="N85" s="597">
        <f>N84+N83</f>
        <v>33.090000000000003</v>
      </c>
      <c r="O85" s="597"/>
      <c r="X85" s="121"/>
      <c r="Y85" s="121"/>
      <c r="Z85" s="130"/>
    </row>
    <row r="86" spans="2:30" ht="15" customHeight="1" x14ac:dyDescent="0.25">
      <c r="B86" s="69"/>
      <c r="C86" s="69"/>
      <c r="D86" s="69"/>
      <c r="E86" s="69"/>
      <c r="F86" s="69"/>
      <c r="G86" s="69"/>
      <c r="H86" s="69"/>
      <c r="I86" s="69"/>
      <c r="J86" s="578" t="s">
        <v>675</v>
      </c>
      <c r="K86" s="578"/>
      <c r="L86" s="578"/>
      <c r="M86" s="578"/>
      <c r="N86" s="577">
        <f>N85+N81</f>
        <v>43.53</v>
      </c>
      <c r="O86" s="577"/>
      <c r="X86" s="121"/>
      <c r="Y86" s="121"/>
      <c r="Z86" s="130"/>
    </row>
    <row r="87" spans="2:30" ht="15" customHeight="1" x14ac:dyDescent="0.25">
      <c r="B87" s="69"/>
      <c r="C87" s="69"/>
      <c r="D87" s="69"/>
      <c r="E87" s="69"/>
      <c r="F87" s="69"/>
      <c r="G87" s="69"/>
      <c r="H87" s="69"/>
      <c r="I87" s="69"/>
      <c r="J87" s="580" t="str">
        <f>"VALOR BDI ("&amp;$O$3*100&amp;"%):"</f>
        <v>VALOR BDI (24,52%):</v>
      </c>
      <c r="K87" s="580"/>
      <c r="L87" s="580"/>
      <c r="M87" s="580"/>
      <c r="N87" s="577">
        <f>N86*$O$3</f>
        <v>10.67</v>
      </c>
      <c r="O87" s="577"/>
      <c r="X87" s="121"/>
      <c r="Y87" s="121"/>
      <c r="Z87" s="130"/>
    </row>
    <row r="88" spans="2:30" ht="15" customHeight="1" x14ac:dyDescent="0.25">
      <c r="B88" s="69"/>
      <c r="C88" s="69"/>
      <c r="D88" s="69"/>
      <c r="E88" s="69"/>
      <c r="F88" s="69"/>
      <c r="G88" s="69"/>
      <c r="H88" s="69"/>
      <c r="I88" s="69"/>
      <c r="J88" s="578" t="s">
        <v>676</v>
      </c>
      <c r="K88" s="578"/>
      <c r="L88" s="578"/>
      <c r="M88" s="578"/>
      <c r="N88" s="577">
        <f>N87+N86</f>
        <v>54.2</v>
      </c>
      <c r="O88" s="577"/>
      <c r="X88" s="121"/>
      <c r="Y88" s="121"/>
      <c r="Z88" s="130"/>
    </row>
    <row r="89" spans="2:30" ht="19.5" customHeight="1" x14ac:dyDescent="0.25">
      <c r="B89" s="69"/>
      <c r="C89" s="69"/>
      <c r="D89" s="69"/>
      <c r="E89" s="69"/>
      <c r="F89" s="581"/>
      <c r="G89" s="581"/>
      <c r="H89" s="581"/>
      <c r="I89" s="581"/>
      <c r="J89" s="69"/>
      <c r="K89" s="69"/>
      <c r="L89" s="69"/>
      <c r="M89" s="69"/>
      <c r="N89" s="69"/>
      <c r="O89" s="69"/>
      <c r="X89" s="121"/>
      <c r="Y89" s="121"/>
      <c r="Z89" s="130"/>
    </row>
    <row r="90" spans="2:30" ht="15" customHeight="1" x14ac:dyDescent="0.25">
      <c r="B90" s="210" t="str">
        <f>'PLANILHA S DESONERAÇÃO'!B221</f>
        <v>COMP-07</v>
      </c>
      <c r="C90" s="601" t="str">
        <f>'PLANILHA S DESONERAÇÃO'!D221</f>
        <v>CAP PVC ESGOTO 100MM (TAMPÃO) - FORNECIMENTO E INSTALAÇÃO</v>
      </c>
      <c r="D90" s="602"/>
      <c r="E90" s="602"/>
      <c r="F90" s="602"/>
      <c r="G90" s="602"/>
      <c r="H90" s="602"/>
      <c r="I90" s="602"/>
      <c r="J90" s="602"/>
      <c r="K90" s="602"/>
      <c r="L90" s="602"/>
      <c r="M90" s="602"/>
      <c r="N90" s="602"/>
      <c r="O90" s="603"/>
      <c r="X90" s="121"/>
      <c r="Y90" s="121"/>
      <c r="Z90" s="130"/>
    </row>
    <row r="91" spans="2:30" ht="15" customHeight="1" x14ac:dyDescent="0.25">
      <c r="B91" s="584" t="s">
        <v>777</v>
      </c>
      <c r="C91" s="584"/>
      <c r="D91" s="584"/>
      <c r="E91" s="584"/>
      <c r="F91" s="585" t="s">
        <v>765</v>
      </c>
      <c r="G91" s="585"/>
      <c r="H91" s="585"/>
      <c r="I91" s="72" t="s">
        <v>641</v>
      </c>
      <c r="J91" s="585" t="s">
        <v>766</v>
      </c>
      <c r="K91" s="585"/>
      <c r="L91" s="585" t="s">
        <v>767</v>
      </c>
      <c r="M91" s="585"/>
      <c r="N91" s="585" t="s">
        <v>768</v>
      </c>
      <c r="O91" s="585"/>
      <c r="X91" s="121"/>
      <c r="Y91" s="121"/>
      <c r="Z91" s="130"/>
    </row>
    <row r="92" spans="2:30" ht="15" customHeight="1" x14ac:dyDescent="0.25">
      <c r="B92" s="74">
        <v>122</v>
      </c>
      <c r="C92" s="586" t="s">
        <v>785</v>
      </c>
      <c r="D92" s="586"/>
      <c r="E92" s="586"/>
      <c r="F92" s="587" t="s">
        <v>91</v>
      </c>
      <c r="G92" s="587"/>
      <c r="H92" s="587"/>
      <c r="I92" s="74" t="s">
        <v>181</v>
      </c>
      <c r="J92" s="588">
        <v>7.0000000000000001E-3</v>
      </c>
      <c r="K92" s="588"/>
      <c r="L92" s="589">
        <f>X92+Y92+Z92</f>
        <v>67.319999999999993</v>
      </c>
      <c r="M92" s="589"/>
      <c r="N92" s="589">
        <f>J92*L92</f>
        <v>0.47</v>
      </c>
      <c r="O92" s="589"/>
      <c r="R92" s="106">
        <f t="shared" ref="R92:R94" si="51">IF(AND(S92=TRUE,T92="I"),VALUE(RIGHT(B92,LEN(B92)-1)),B92)</f>
        <v>122</v>
      </c>
      <c r="S92" s="104" t="b">
        <f t="shared" ref="S92:S94" si="52">ISTEXT(B92)</f>
        <v>0</v>
      </c>
      <c r="T92" s="122" t="s">
        <v>27690</v>
      </c>
      <c r="U92" s="122"/>
      <c r="V92" s="121" t="str">
        <f t="shared" ref="V92:V94" si="53">F92</f>
        <v>SINAPI</v>
      </c>
      <c r="X92" s="121">
        <f t="shared" ref="X92:X94" si="54">IFERROR(AB92,0)</f>
        <v>0</v>
      </c>
      <c r="Y92" s="121">
        <f t="shared" ref="Y92:Y94" si="55">IFERROR(AC92,0)</f>
        <v>67.319999999999993</v>
      </c>
      <c r="Z92" s="121">
        <f t="shared" ref="Z92:Z94" si="56">IFERROR(AD92,0)</f>
        <v>0</v>
      </c>
      <c r="AB92" s="121" t="e">
        <f>IF(OR(T92="P",T92="M"),(VLOOKUP(R92,'SICRO-P'!$A$3:$F$1780,6,FALSE)),VLOOKUP(R92,SICRO!$A$4:$E$6354,5,FALSE))</f>
        <v>#N/A</v>
      </c>
      <c r="AC92" s="121">
        <f>IF(T92="I",(VLOOKUP(R92,'SINAPI-I'!$A$1:$E$4949,5,FALSE)),VLOOKUP(R92,SINAPI!$G$7:$K$7524,5,FALSE))</f>
        <v>67.319999999999993</v>
      </c>
      <c r="AD92" s="130" t="e">
        <f>IF(T92="I",IF(U92="MO",(ROUND(VLOOKUP(R92,'DER-ES-I'!$A$7:$F$1547,5,FALSE)*((1+$R$3)),2)),VLOOKUP(R92,'DER-ES-I'!$A$7:$F$1547,5,FALSE)),VLOOKUP(R92,'DER-ES'!$A$15:$H$1393,7,FALSE))</f>
        <v>#N/A</v>
      </c>
    </row>
    <row r="93" spans="2:30" ht="15" customHeight="1" x14ac:dyDescent="0.25">
      <c r="B93" s="74">
        <v>1200</v>
      </c>
      <c r="C93" s="586" t="s">
        <v>945</v>
      </c>
      <c r="D93" s="586"/>
      <c r="E93" s="586"/>
      <c r="F93" s="587" t="s">
        <v>91</v>
      </c>
      <c r="G93" s="587"/>
      <c r="H93" s="587"/>
      <c r="I93" s="74" t="s">
        <v>181</v>
      </c>
      <c r="J93" s="588">
        <v>1</v>
      </c>
      <c r="K93" s="588"/>
      <c r="L93" s="589">
        <f>X93+Y93+Z93</f>
        <v>14.4</v>
      </c>
      <c r="M93" s="589"/>
      <c r="N93" s="589">
        <f>J93*L93</f>
        <v>14.4</v>
      </c>
      <c r="O93" s="589"/>
      <c r="R93" s="106">
        <f t="shared" si="51"/>
        <v>1200</v>
      </c>
      <c r="S93" s="104" t="b">
        <f t="shared" si="52"/>
        <v>0</v>
      </c>
      <c r="T93" s="122" t="s">
        <v>27690</v>
      </c>
      <c r="U93" s="122"/>
      <c r="V93" s="121" t="str">
        <f t="shared" si="53"/>
        <v>SINAPI</v>
      </c>
      <c r="X93" s="121">
        <f t="shared" si="54"/>
        <v>0</v>
      </c>
      <c r="Y93" s="121">
        <f t="shared" si="55"/>
        <v>14.4</v>
      </c>
      <c r="Z93" s="121">
        <f t="shared" si="56"/>
        <v>0</v>
      </c>
      <c r="AB93" s="121" t="e">
        <f>IF(OR(T93="P",T93="M"),(VLOOKUP(R93,'SICRO-P'!$A$3:$F$1780,6,FALSE)),VLOOKUP(R93,SICRO!$A$4:$E$6354,5,FALSE))</f>
        <v>#N/A</v>
      </c>
      <c r="AC93" s="121">
        <f>IF(T93="I",(VLOOKUP(R93,'SINAPI-I'!$A$1:$E$4949,5,FALSE)),VLOOKUP(R93,SINAPI!$G$7:$K$7524,5,FALSE))</f>
        <v>14.4</v>
      </c>
      <c r="AD93" s="130" t="e">
        <f>IF(T93="I",IF(U93="MO",(ROUND(VLOOKUP(R93,'DER-ES-I'!$A$7:$F$1547,5,FALSE)*((1+$R$3)),2)),VLOOKUP(R93,'DER-ES-I'!$A$7:$F$1547,5,FALSE)),VLOOKUP(R93,'DER-ES'!$A$15:$H$1393,7,FALSE))</f>
        <v>#N/A</v>
      </c>
    </row>
    <row r="94" spans="2:30" ht="18.75" customHeight="1" x14ac:dyDescent="0.25">
      <c r="B94" s="74">
        <v>20083</v>
      </c>
      <c r="C94" s="586" t="s">
        <v>787</v>
      </c>
      <c r="D94" s="586"/>
      <c r="E94" s="586"/>
      <c r="F94" s="587" t="s">
        <v>91</v>
      </c>
      <c r="G94" s="587"/>
      <c r="H94" s="587"/>
      <c r="I94" s="74" t="s">
        <v>181</v>
      </c>
      <c r="J94" s="588">
        <v>5.0000000000000001E-3</v>
      </c>
      <c r="K94" s="588"/>
      <c r="L94" s="589">
        <f>X94+Y94+Z94</f>
        <v>76.27</v>
      </c>
      <c r="M94" s="589"/>
      <c r="N94" s="589">
        <f>J94*L94</f>
        <v>0.38</v>
      </c>
      <c r="O94" s="589"/>
      <c r="R94" s="106">
        <f t="shared" si="51"/>
        <v>20083</v>
      </c>
      <c r="S94" s="104" t="b">
        <f t="shared" si="52"/>
        <v>0</v>
      </c>
      <c r="T94" s="122" t="s">
        <v>27690</v>
      </c>
      <c r="U94" s="122"/>
      <c r="V94" s="121" t="str">
        <f t="shared" si="53"/>
        <v>SINAPI</v>
      </c>
      <c r="X94" s="121">
        <f t="shared" si="54"/>
        <v>0</v>
      </c>
      <c r="Y94" s="121">
        <f t="shared" si="55"/>
        <v>76.27</v>
      </c>
      <c r="Z94" s="121">
        <f t="shared" si="56"/>
        <v>0</v>
      </c>
      <c r="AB94" s="121" t="e">
        <f>IF(OR(T94="P",T94="M"),(VLOOKUP(R94,'SICRO-P'!$A$3:$F$1780,6,FALSE)),VLOOKUP(R94,SICRO!$A$4:$E$6354,5,FALSE))</f>
        <v>#N/A</v>
      </c>
      <c r="AC94" s="121">
        <f>IF(T94="I",(VLOOKUP(R94,'SINAPI-I'!$A$1:$E$4949,5,FALSE)),VLOOKUP(R94,SINAPI!$G$7:$K$7524,5,FALSE))</f>
        <v>76.27</v>
      </c>
      <c r="AD94" s="130" t="e">
        <f>IF(T94="I",IF(U94="MO",(ROUND(VLOOKUP(R94,'DER-ES-I'!$A$7:$F$1547,5,FALSE)*((1+$R$3)),2)),VLOOKUP(R94,'DER-ES-I'!$A$7:$F$1547,5,FALSE)),VLOOKUP(R94,'DER-ES'!$A$15:$H$1393,7,FALSE))</f>
        <v>#N/A</v>
      </c>
    </row>
    <row r="95" spans="2:30" ht="15" customHeight="1" x14ac:dyDescent="0.25">
      <c r="B95" s="69"/>
      <c r="C95" s="69"/>
      <c r="D95" s="69"/>
      <c r="E95" s="69"/>
      <c r="F95" s="69"/>
      <c r="G95" s="69"/>
      <c r="H95" s="69"/>
      <c r="I95" s="69"/>
      <c r="J95" s="590" t="s">
        <v>778</v>
      </c>
      <c r="K95" s="590"/>
      <c r="L95" s="590"/>
      <c r="M95" s="590"/>
      <c r="N95" s="597">
        <f>N92+N93+N94</f>
        <v>15.25</v>
      </c>
      <c r="O95" s="597"/>
      <c r="X95" s="121"/>
      <c r="Y95" s="121"/>
      <c r="Z95" s="130"/>
    </row>
    <row r="96" spans="2:30" ht="15" customHeight="1" x14ac:dyDescent="0.25">
      <c r="B96" s="584" t="s">
        <v>774</v>
      </c>
      <c r="C96" s="584"/>
      <c r="D96" s="584"/>
      <c r="E96" s="584"/>
      <c r="F96" s="585" t="s">
        <v>765</v>
      </c>
      <c r="G96" s="585"/>
      <c r="H96" s="585"/>
      <c r="I96" s="72" t="s">
        <v>641</v>
      </c>
      <c r="J96" s="585" t="s">
        <v>766</v>
      </c>
      <c r="K96" s="585"/>
      <c r="L96" s="585" t="s">
        <v>767</v>
      </c>
      <c r="M96" s="585"/>
      <c r="N96" s="585" t="s">
        <v>768</v>
      </c>
      <c r="O96" s="585"/>
      <c r="X96" s="121"/>
      <c r="Y96" s="121"/>
      <c r="Z96" s="130"/>
    </row>
    <row r="97" spans="2:30" ht="15" customHeight="1" x14ac:dyDescent="0.25">
      <c r="B97" s="74" t="s">
        <v>647</v>
      </c>
      <c r="C97" s="586" t="s">
        <v>648</v>
      </c>
      <c r="D97" s="586"/>
      <c r="E97" s="586"/>
      <c r="F97" s="587" t="s">
        <v>92</v>
      </c>
      <c r="G97" s="587"/>
      <c r="H97" s="587"/>
      <c r="I97" s="74" t="s">
        <v>226</v>
      </c>
      <c r="J97" s="588">
        <v>6.5000000000000002E-2</v>
      </c>
      <c r="K97" s="588"/>
      <c r="L97" s="589">
        <f>X97+Y97+Z97</f>
        <v>14.15</v>
      </c>
      <c r="M97" s="589"/>
      <c r="N97" s="589">
        <f>J97*L97</f>
        <v>0.92</v>
      </c>
      <c r="O97" s="589"/>
      <c r="R97" s="106">
        <f t="shared" ref="R97" si="57">IF(AND(S97=TRUE,T97="I"),VALUE(RIGHT(B97,LEN(B97)-1)),B97)</f>
        <v>10146</v>
      </c>
      <c r="S97" s="104" t="b">
        <f t="shared" ref="S97" si="58">ISTEXT(B97)</f>
        <v>1</v>
      </c>
      <c r="T97" s="122" t="str">
        <f t="shared" ref="T97" si="59">LEFT(B97,1)</f>
        <v>I</v>
      </c>
      <c r="U97" s="122" t="s">
        <v>27919</v>
      </c>
      <c r="V97" s="121" t="str">
        <f t="shared" ref="V97" si="60">F97</f>
        <v>DER-ES</v>
      </c>
      <c r="X97" s="121">
        <f t="shared" ref="X97" si="61">IFERROR(AB97,0)</f>
        <v>0</v>
      </c>
      <c r="Y97" s="121">
        <f t="shared" ref="Y97" si="62">IFERROR(AC97,0)</f>
        <v>0</v>
      </c>
      <c r="Z97" s="121">
        <f t="shared" ref="Z97" si="63">IFERROR(AD97,0)</f>
        <v>14.15</v>
      </c>
      <c r="AB97" s="121" t="e">
        <f>IF(OR(T97="P",T97="M"),(VLOOKUP(R97,'SICRO-P'!$A$3:$F$1780,6,FALSE)),VLOOKUP(R97,SICRO!$A$4:$E$6354,5,FALSE))</f>
        <v>#N/A</v>
      </c>
      <c r="AC97" s="121" t="e">
        <f>IF(T97="I",(VLOOKUP(R97,'SINAPI-I'!$A$1:$E$4949,5,FALSE)),VLOOKUP(R97,SINAPI!$G$7:$K$7524,5,FALSE))</f>
        <v>#N/A</v>
      </c>
      <c r="AD97" s="130">
        <f>IF(T97="I",IF(U97="MO",(ROUND(VLOOKUP(R97,'DER-ES-I'!$A$7:$F$1547,5,FALSE)*((1+$R$3)),2)),VLOOKUP(R97,'DER-ES-I'!$A$7:$F$1547,5,FALSE)),VLOOKUP(R97,'DER-ES'!$A$15:$H$1393,7,FALSE))</f>
        <v>14.15</v>
      </c>
    </row>
    <row r="98" spans="2:30" ht="15" customHeight="1" x14ac:dyDescent="0.25">
      <c r="B98" s="74">
        <v>88267</v>
      </c>
      <c r="C98" s="586" t="s">
        <v>788</v>
      </c>
      <c r="D98" s="586"/>
      <c r="E98" s="586"/>
      <c r="F98" s="587" t="s">
        <v>91</v>
      </c>
      <c r="G98" s="587"/>
      <c r="H98" s="587"/>
      <c r="I98" s="74" t="s">
        <v>226</v>
      </c>
      <c r="J98" s="588">
        <v>6.5000000000000002E-2</v>
      </c>
      <c r="K98" s="588"/>
      <c r="L98" s="589">
        <f>X98+Y98+Z98</f>
        <v>25.75</v>
      </c>
      <c r="M98" s="589"/>
      <c r="N98" s="589">
        <f>J98*L98</f>
        <v>1.67</v>
      </c>
      <c r="O98" s="589"/>
      <c r="R98" s="106">
        <f t="shared" ref="R98" si="64">IF(AND(S98=TRUE,T98="I"),VALUE(RIGHT(B98,LEN(B98)-1)),B98)</f>
        <v>88267</v>
      </c>
      <c r="S98" s="104" t="b">
        <f t="shared" ref="S98" si="65">ISTEXT(B98)</f>
        <v>0</v>
      </c>
      <c r="T98" s="122" t="str">
        <f t="shared" ref="T98" si="66">LEFT(B98,1)</f>
        <v>8</v>
      </c>
      <c r="U98" s="122" t="s">
        <v>27919</v>
      </c>
      <c r="V98" s="121" t="str">
        <f t="shared" ref="V98" si="67">F98</f>
        <v>SINAPI</v>
      </c>
      <c r="X98" s="121">
        <f t="shared" ref="X98" si="68">IFERROR(AB98,0)</f>
        <v>0</v>
      </c>
      <c r="Y98" s="121">
        <f t="shared" ref="Y98" si="69">IFERROR(AC98,0)</f>
        <v>25.75</v>
      </c>
      <c r="Z98" s="121">
        <f t="shared" ref="Z98" si="70">IFERROR(AD98,0)</f>
        <v>0</v>
      </c>
      <c r="AB98" s="121" t="e">
        <f>IF(OR(T98="P",T98="M"),(VLOOKUP(R98,'SICRO-P'!$A$3:$F$1780,6,FALSE)),VLOOKUP(R98,SICRO!$A$4:$E$6354,5,FALSE))</f>
        <v>#N/A</v>
      </c>
      <c r="AC98" s="121">
        <f>IF(T98="I",(VLOOKUP(R98,'SINAPI-I'!$A$1:$E$4949,5,FALSE)),VLOOKUP(R98,SINAPI!$G$7:$K$7524,5,FALSE))</f>
        <v>25.75</v>
      </c>
      <c r="AD98" s="130" t="e">
        <f>IF(T98="I",IF(U98="MO",(ROUND(VLOOKUP(R98,'DER-ES-I'!$A$7:$F$1547,5,FALSE)*((1+$R$3)),2)),VLOOKUP(R98,'DER-ES-I'!$A$7:$F$1547,5,FALSE)),VLOOKUP(R98,'DER-ES'!$A$15:$H$1393,7,FALSE))</f>
        <v>#N/A</v>
      </c>
    </row>
    <row r="99" spans="2:30" ht="15" customHeight="1" x14ac:dyDescent="0.25">
      <c r="B99" s="69"/>
      <c r="C99" s="69"/>
      <c r="D99" s="69"/>
      <c r="E99" s="69"/>
      <c r="F99" s="69"/>
      <c r="G99" s="69"/>
      <c r="H99" s="69"/>
      <c r="I99" s="69"/>
      <c r="J99" s="590" t="s">
        <v>775</v>
      </c>
      <c r="K99" s="590"/>
      <c r="L99" s="590"/>
      <c r="M99" s="590"/>
      <c r="N99" s="597">
        <f>N97+N98</f>
        <v>2.59</v>
      </c>
      <c r="O99" s="597"/>
      <c r="X99" s="121"/>
      <c r="Y99" s="121"/>
      <c r="Z99" s="130"/>
    </row>
    <row r="100" spans="2:30" ht="15" customHeight="1" x14ac:dyDescent="0.25">
      <c r="B100" s="69"/>
      <c r="C100" s="69"/>
      <c r="D100" s="69"/>
      <c r="E100" s="69"/>
      <c r="F100" s="69"/>
      <c r="G100" s="69"/>
      <c r="H100" s="69"/>
      <c r="I100" s="69"/>
      <c r="J100" s="578" t="s">
        <v>675</v>
      </c>
      <c r="K100" s="578"/>
      <c r="L100" s="578"/>
      <c r="M100" s="578"/>
      <c r="N100" s="577">
        <f>N99+N95</f>
        <v>17.84</v>
      </c>
      <c r="O100" s="577"/>
      <c r="X100" s="121"/>
      <c r="Y100" s="121"/>
      <c r="Z100" s="130"/>
    </row>
    <row r="101" spans="2:30" ht="15" customHeight="1" x14ac:dyDescent="0.25">
      <c r="B101" s="69"/>
      <c r="C101" s="69"/>
      <c r="D101" s="69"/>
      <c r="E101" s="69"/>
      <c r="F101" s="69"/>
      <c r="G101" s="69"/>
      <c r="H101" s="69"/>
      <c r="I101" s="69"/>
      <c r="J101" s="580" t="str">
        <f>"VALOR BDI ("&amp;$O$3*100&amp;"%):"</f>
        <v>VALOR BDI (24,52%):</v>
      </c>
      <c r="K101" s="580"/>
      <c r="L101" s="580"/>
      <c r="M101" s="580"/>
      <c r="N101" s="577">
        <f>N100*$O$3</f>
        <v>4.37</v>
      </c>
      <c r="O101" s="577"/>
      <c r="X101" s="121"/>
      <c r="Y101" s="121"/>
      <c r="Z101" s="130"/>
    </row>
    <row r="102" spans="2:30" ht="9.75" customHeight="1" x14ac:dyDescent="0.25">
      <c r="B102" s="69"/>
      <c r="C102" s="69"/>
      <c r="D102" s="69"/>
      <c r="E102" s="69"/>
      <c r="F102" s="69"/>
      <c r="G102" s="69"/>
      <c r="H102" s="69"/>
      <c r="I102" s="69"/>
      <c r="J102" s="578" t="s">
        <v>676</v>
      </c>
      <c r="K102" s="578"/>
      <c r="L102" s="578"/>
      <c r="M102" s="578"/>
      <c r="N102" s="577">
        <f>N101+N100</f>
        <v>22.21</v>
      </c>
      <c r="O102" s="577"/>
      <c r="X102" s="121"/>
      <c r="Y102" s="121"/>
      <c r="Z102" s="130"/>
    </row>
    <row r="103" spans="2:30" ht="19.5" customHeight="1" x14ac:dyDescent="0.25">
      <c r="B103" s="69"/>
      <c r="C103" s="69"/>
      <c r="D103" s="69"/>
      <c r="E103" s="69"/>
      <c r="F103" s="581"/>
      <c r="G103" s="581"/>
      <c r="H103" s="581"/>
      <c r="I103" s="581"/>
      <c r="J103" s="69"/>
      <c r="K103" s="69"/>
      <c r="L103" s="69"/>
      <c r="M103" s="69"/>
      <c r="N103" s="69"/>
      <c r="O103" s="69"/>
      <c r="X103" s="121"/>
      <c r="Y103" s="121"/>
      <c r="Z103" s="130"/>
    </row>
    <row r="104" spans="2:30" ht="15" customHeight="1" x14ac:dyDescent="0.25">
      <c r="B104" s="210" t="str">
        <f>'PLANILHA S DESONERAÇÃO'!B236</f>
        <v>COMP-08</v>
      </c>
      <c r="C104" s="601" t="str">
        <f>'PLANILHA S DESONERAÇÃO'!D236</f>
        <v>EXECUÇÃO DE PASSEIO (CALÇADA) OU PISO DE CONCRETO COM CONCRETO MOLDADO IN LOCO, FEITO EM OBRA, ACABAMENTO CONVENCIONAL, ESPESSURA 10 CM, ARMADO. AF_07/2016</v>
      </c>
      <c r="D104" s="602"/>
      <c r="E104" s="602"/>
      <c r="F104" s="602"/>
      <c r="G104" s="602"/>
      <c r="H104" s="602"/>
      <c r="I104" s="602"/>
      <c r="J104" s="602"/>
      <c r="K104" s="602"/>
      <c r="L104" s="602"/>
      <c r="M104" s="602"/>
      <c r="N104" s="602"/>
      <c r="O104" s="603"/>
      <c r="X104" s="121"/>
      <c r="Y104" s="121"/>
      <c r="Z104" s="130"/>
    </row>
    <row r="105" spans="2:30" ht="15" customHeight="1" x14ac:dyDescent="0.25">
      <c r="B105" s="584" t="s">
        <v>777</v>
      </c>
      <c r="C105" s="584"/>
      <c r="D105" s="584"/>
      <c r="E105" s="584"/>
      <c r="F105" s="585" t="s">
        <v>765</v>
      </c>
      <c r="G105" s="585"/>
      <c r="H105" s="585"/>
      <c r="I105" s="72" t="s">
        <v>641</v>
      </c>
      <c r="J105" s="585" t="s">
        <v>766</v>
      </c>
      <c r="K105" s="585"/>
      <c r="L105" s="585" t="s">
        <v>767</v>
      </c>
      <c r="M105" s="585"/>
      <c r="N105" s="585" t="s">
        <v>768</v>
      </c>
      <c r="O105" s="585"/>
      <c r="X105" s="121"/>
      <c r="Y105" s="121"/>
      <c r="Z105" s="130"/>
    </row>
    <row r="106" spans="2:30" ht="15" customHeight="1" x14ac:dyDescent="0.25">
      <c r="B106" s="74">
        <v>3777</v>
      </c>
      <c r="C106" s="586" t="s">
        <v>967</v>
      </c>
      <c r="D106" s="586"/>
      <c r="E106" s="586"/>
      <c r="F106" s="587" t="s">
        <v>91</v>
      </c>
      <c r="G106" s="587"/>
      <c r="H106" s="587"/>
      <c r="I106" s="74" t="s">
        <v>194</v>
      </c>
      <c r="J106" s="588">
        <v>1.1279999999999999</v>
      </c>
      <c r="K106" s="588"/>
      <c r="L106" s="589">
        <f>X106+Y106+Z106</f>
        <v>1.31</v>
      </c>
      <c r="M106" s="589"/>
      <c r="N106" s="589">
        <f>J106*L106</f>
        <v>1.48</v>
      </c>
      <c r="O106" s="589"/>
      <c r="R106" s="106">
        <f t="shared" ref="R106:R109" si="71">IF(AND(S106=TRUE,T106="I"),VALUE(RIGHT(B106,LEN(B106)-1)),B106)</f>
        <v>3777</v>
      </c>
      <c r="S106" s="104" t="b">
        <f t="shared" ref="S106:S109" si="72">ISTEXT(B106)</f>
        <v>0</v>
      </c>
      <c r="T106" s="122" t="s">
        <v>27690</v>
      </c>
      <c r="U106" s="122"/>
      <c r="V106" s="121" t="str">
        <f t="shared" ref="V106:V109" si="73">F106</f>
        <v>SINAPI</v>
      </c>
      <c r="X106" s="121">
        <f t="shared" ref="X106:X109" si="74">IFERROR(AB106,0)</f>
        <v>0</v>
      </c>
      <c r="Y106" s="121">
        <f t="shared" ref="Y106:Y109" si="75">IFERROR(AC106,0)</f>
        <v>1.31</v>
      </c>
      <c r="Z106" s="121">
        <f t="shared" ref="Z106:Z109" si="76">IFERROR(AD106,0)</f>
        <v>0</v>
      </c>
      <c r="AB106" s="121" t="e">
        <f>IF(OR(T106="P",T106="M"),(VLOOKUP(R106,'SICRO-P'!$A$3:$F$1780,6,FALSE)),VLOOKUP(R106,SICRO!$A$4:$E$6354,5,FALSE))</f>
        <v>#N/A</v>
      </c>
      <c r="AC106" s="121">
        <f>IF(T106="I",(VLOOKUP(R106,'SINAPI-I'!$A$1:$E$4949,5,FALSE)),VLOOKUP(R106,SINAPI!$G$7:$K$7524,5,FALSE))</f>
        <v>1.31</v>
      </c>
      <c r="AD106" s="130" t="e">
        <f>IF(T106="I",IF(U106="MO",(ROUND(VLOOKUP(R106,'DER-ES-I'!$A$7:$F$1547,5,FALSE)*((1+$R$3)),2)),VLOOKUP(R106,'DER-ES-I'!$A$7:$F$1547,5,FALSE)),VLOOKUP(R106,'DER-ES'!$A$15:$H$1393,7,FALSE))</f>
        <v>#N/A</v>
      </c>
    </row>
    <row r="107" spans="2:30" ht="15" customHeight="1" x14ac:dyDescent="0.25">
      <c r="B107" s="74">
        <v>4517</v>
      </c>
      <c r="C107" s="586" t="s">
        <v>968</v>
      </c>
      <c r="D107" s="586"/>
      <c r="E107" s="586"/>
      <c r="F107" s="587" t="s">
        <v>91</v>
      </c>
      <c r="G107" s="587"/>
      <c r="H107" s="587"/>
      <c r="I107" s="74" t="s">
        <v>182</v>
      </c>
      <c r="J107" s="588">
        <v>0.2</v>
      </c>
      <c r="K107" s="588"/>
      <c r="L107" s="589">
        <f t="shared" ref="L107:L109" si="77">X107+Y107+Z107</f>
        <v>2.74</v>
      </c>
      <c r="M107" s="589"/>
      <c r="N107" s="589">
        <f t="shared" ref="N107:N109" si="78">J107*L107</f>
        <v>0.55000000000000004</v>
      </c>
      <c r="O107" s="589"/>
      <c r="R107" s="106">
        <f t="shared" si="71"/>
        <v>4517</v>
      </c>
      <c r="S107" s="104" t="b">
        <f t="shared" si="72"/>
        <v>0</v>
      </c>
      <c r="T107" s="122" t="s">
        <v>27690</v>
      </c>
      <c r="U107" s="122"/>
      <c r="V107" s="121" t="str">
        <f t="shared" si="73"/>
        <v>SINAPI</v>
      </c>
      <c r="X107" s="121">
        <f t="shared" si="74"/>
        <v>0</v>
      </c>
      <c r="Y107" s="121">
        <f t="shared" si="75"/>
        <v>2.74</v>
      </c>
      <c r="Z107" s="121">
        <f t="shared" si="76"/>
        <v>0</v>
      </c>
      <c r="AB107" s="121" t="e">
        <f>IF(OR(T107="P",T107="M"),(VLOOKUP(R107,'SICRO-P'!$A$3:$F$1780,6,FALSE)),VLOOKUP(R107,SICRO!$A$4:$E$6354,5,FALSE))</f>
        <v>#N/A</v>
      </c>
      <c r="AC107" s="121">
        <f>IF(T107="I",(VLOOKUP(R107,'SINAPI-I'!$A$1:$E$4949,5,FALSE)),VLOOKUP(R107,SINAPI!$G$7:$K$7524,5,FALSE))</f>
        <v>2.74</v>
      </c>
      <c r="AD107" s="130" t="e">
        <f>IF(T107="I",IF(U107="MO",(ROUND(VLOOKUP(R107,'DER-ES-I'!$A$7:$F$1547,5,FALSE)*((1+$R$3)),2)),VLOOKUP(R107,'DER-ES-I'!$A$7:$F$1547,5,FALSE)),VLOOKUP(R107,'DER-ES'!$A$15:$H$1393,7,FALSE))</f>
        <v>#N/A</v>
      </c>
    </row>
    <row r="108" spans="2:30" x14ac:dyDescent="0.25">
      <c r="B108" s="74">
        <v>4460</v>
      </c>
      <c r="C108" s="586" t="s">
        <v>969</v>
      </c>
      <c r="D108" s="586"/>
      <c r="E108" s="586"/>
      <c r="F108" s="587" t="s">
        <v>91</v>
      </c>
      <c r="G108" s="587"/>
      <c r="H108" s="587"/>
      <c r="I108" s="74" t="s">
        <v>182</v>
      </c>
      <c r="J108" s="588">
        <v>0.25</v>
      </c>
      <c r="K108" s="588"/>
      <c r="L108" s="589">
        <f t="shared" si="77"/>
        <v>9.35</v>
      </c>
      <c r="M108" s="589"/>
      <c r="N108" s="589">
        <f t="shared" si="78"/>
        <v>2.34</v>
      </c>
      <c r="O108" s="589"/>
      <c r="R108" s="106">
        <f t="shared" si="71"/>
        <v>4460</v>
      </c>
      <c r="S108" s="104" t="b">
        <f t="shared" si="72"/>
        <v>0</v>
      </c>
      <c r="T108" s="122" t="s">
        <v>27690</v>
      </c>
      <c r="U108" s="122"/>
      <c r="V108" s="121" t="str">
        <f t="shared" si="73"/>
        <v>SINAPI</v>
      </c>
      <c r="X108" s="121">
        <f t="shared" si="74"/>
        <v>0</v>
      </c>
      <c r="Y108" s="121">
        <f t="shared" si="75"/>
        <v>9.35</v>
      </c>
      <c r="Z108" s="121">
        <f t="shared" si="76"/>
        <v>0</v>
      </c>
      <c r="AB108" s="121" t="e">
        <f>IF(OR(T108="P",T108="M"),(VLOOKUP(R108,'SICRO-P'!$A$3:$F$1780,6,FALSE)),VLOOKUP(R108,SICRO!$A$4:$E$6354,5,FALSE))</f>
        <v>#N/A</v>
      </c>
      <c r="AC108" s="121">
        <f>IF(T108="I",(VLOOKUP(R108,'SINAPI-I'!$A$1:$E$4949,5,FALSE)),VLOOKUP(R108,SINAPI!$G$7:$K$7524,5,FALSE))</f>
        <v>9.35</v>
      </c>
      <c r="AD108" s="130" t="e">
        <f>IF(T108="I",IF(U108="MO",(ROUND(VLOOKUP(R108,'DER-ES-I'!$A$7:$F$1547,5,FALSE)*((1+$R$3)),2)),VLOOKUP(R108,'DER-ES-I'!$A$7:$F$1547,5,FALSE)),VLOOKUP(R108,'DER-ES'!$A$15:$H$1393,7,FALSE))</f>
        <v>#N/A</v>
      </c>
    </row>
    <row r="109" spans="2:30" ht="20.25" customHeight="1" x14ac:dyDescent="0.25">
      <c r="B109" s="74">
        <v>7156</v>
      </c>
      <c r="C109" s="586" t="s">
        <v>970</v>
      </c>
      <c r="D109" s="586"/>
      <c r="E109" s="586"/>
      <c r="F109" s="587" t="s">
        <v>91</v>
      </c>
      <c r="G109" s="587"/>
      <c r="H109" s="587"/>
      <c r="I109" s="74" t="s">
        <v>194</v>
      </c>
      <c r="J109" s="588">
        <v>1.1224000000000001</v>
      </c>
      <c r="K109" s="588"/>
      <c r="L109" s="589">
        <f t="shared" si="77"/>
        <v>33.11</v>
      </c>
      <c r="M109" s="589"/>
      <c r="N109" s="589">
        <f t="shared" si="78"/>
        <v>37.159999999999997</v>
      </c>
      <c r="O109" s="589"/>
      <c r="R109" s="106">
        <f t="shared" si="71"/>
        <v>7156</v>
      </c>
      <c r="S109" s="104" t="b">
        <f t="shared" si="72"/>
        <v>0</v>
      </c>
      <c r="T109" s="122" t="s">
        <v>27690</v>
      </c>
      <c r="U109" s="122"/>
      <c r="V109" s="121" t="str">
        <f t="shared" si="73"/>
        <v>SINAPI</v>
      </c>
      <c r="X109" s="121">
        <f t="shared" si="74"/>
        <v>0</v>
      </c>
      <c r="Y109" s="121">
        <f t="shared" si="75"/>
        <v>33.11</v>
      </c>
      <c r="Z109" s="121">
        <f t="shared" si="76"/>
        <v>0</v>
      </c>
      <c r="AB109" s="121" t="e">
        <f>IF(OR(T109="P",T109="M"),(VLOOKUP(R109,'SICRO-P'!$A$3:$F$1780,6,FALSE)),VLOOKUP(R109,SICRO!$A$4:$E$6354,5,FALSE))</f>
        <v>#N/A</v>
      </c>
      <c r="AC109" s="121">
        <f>IF(T109="I",(VLOOKUP(R109,'SINAPI-I'!$A$1:$E$4949,5,FALSE)),VLOOKUP(R109,SINAPI!$G$7:$K$7524,5,FALSE))</f>
        <v>33.11</v>
      </c>
      <c r="AD109" s="130" t="e">
        <f>IF(T109="I",IF(U109="MO",(ROUND(VLOOKUP(R109,'DER-ES-I'!$A$7:$F$1547,5,FALSE)*((1+$R$3)),2)),VLOOKUP(R109,'DER-ES-I'!$A$7:$F$1547,5,FALSE)),VLOOKUP(R109,'DER-ES'!$A$15:$H$1393,7,FALSE))</f>
        <v>#N/A</v>
      </c>
    </row>
    <row r="110" spans="2:30" ht="15" customHeight="1" x14ac:dyDescent="0.25">
      <c r="B110" s="69"/>
      <c r="C110" s="69"/>
      <c r="D110" s="69"/>
      <c r="E110" s="69"/>
      <c r="F110" s="69"/>
      <c r="G110" s="69"/>
      <c r="H110" s="69"/>
      <c r="I110" s="69"/>
      <c r="J110" s="590" t="s">
        <v>778</v>
      </c>
      <c r="K110" s="590"/>
      <c r="L110" s="590"/>
      <c r="M110" s="590"/>
      <c r="N110" s="597">
        <f>SUM(N106:O109)</f>
        <v>41.53</v>
      </c>
      <c r="O110" s="597"/>
      <c r="X110" s="121"/>
      <c r="Y110" s="121"/>
      <c r="Z110" s="130"/>
    </row>
    <row r="111" spans="2:30" ht="15" customHeight="1" x14ac:dyDescent="0.25">
      <c r="B111" s="584" t="s">
        <v>774</v>
      </c>
      <c r="C111" s="584"/>
      <c r="D111" s="584"/>
      <c r="E111" s="584"/>
      <c r="F111" s="585" t="s">
        <v>765</v>
      </c>
      <c r="G111" s="585"/>
      <c r="H111" s="585"/>
      <c r="I111" s="72" t="s">
        <v>641</v>
      </c>
      <c r="J111" s="585" t="s">
        <v>766</v>
      </c>
      <c r="K111" s="585"/>
      <c r="L111" s="585" t="s">
        <v>767</v>
      </c>
      <c r="M111" s="585"/>
      <c r="N111" s="585" t="s">
        <v>768</v>
      </c>
      <c r="O111" s="585"/>
      <c r="X111" s="121"/>
      <c r="Y111" s="121"/>
      <c r="Z111" s="130"/>
    </row>
    <row r="112" spans="2:30" ht="15" customHeight="1" x14ac:dyDescent="0.25">
      <c r="B112" s="74" t="s">
        <v>647</v>
      </c>
      <c r="C112" s="586" t="s">
        <v>648</v>
      </c>
      <c r="D112" s="586"/>
      <c r="E112" s="586"/>
      <c r="F112" s="587" t="s">
        <v>92</v>
      </c>
      <c r="G112" s="587"/>
      <c r="H112" s="587"/>
      <c r="I112" s="74" t="s">
        <v>226</v>
      </c>
      <c r="J112" s="588">
        <v>0.55730000000000002</v>
      </c>
      <c r="K112" s="588"/>
      <c r="L112" s="589">
        <f t="shared" ref="L112" si="79">X112+Y112+Z112</f>
        <v>14.15</v>
      </c>
      <c r="M112" s="589"/>
      <c r="N112" s="589">
        <f t="shared" ref="N112" si="80">J112*L112</f>
        <v>7.89</v>
      </c>
      <c r="O112" s="589"/>
      <c r="R112" s="106">
        <f t="shared" ref="R112" si="81">IF(AND(S112=TRUE,T112="I"),VALUE(RIGHT(B112,LEN(B112)-1)),B112)</f>
        <v>10146</v>
      </c>
      <c r="S112" s="104" t="b">
        <f t="shared" ref="S112" si="82">ISTEXT(B112)</f>
        <v>1</v>
      </c>
      <c r="T112" s="122" t="str">
        <f t="shared" ref="T112" si="83">LEFT(B112,1)</f>
        <v>I</v>
      </c>
      <c r="U112" s="122" t="s">
        <v>27919</v>
      </c>
      <c r="V112" s="121" t="str">
        <f t="shared" ref="V112" si="84">F112</f>
        <v>DER-ES</v>
      </c>
      <c r="X112" s="121">
        <f t="shared" ref="X112" si="85">IFERROR(AB112,0)</f>
        <v>0</v>
      </c>
      <c r="Y112" s="121">
        <f t="shared" ref="Y112" si="86">IFERROR(AC112,0)</f>
        <v>0</v>
      </c>
      <c r="Z112" s="121">
        <f t="shared" ref="Z112" si="87">IFERROR(AD112,0)</f>
        <v>14.15</v>
      </c>
      <c r="AB112" s="121" t="e">
        <f>IF(OR(T112="P",T112="M"),(VLOOKUP(R112,'SICRO-P'!$A$3:$F$1780,6,FALSE)),VLOOKUP(R112,SICRO!$A$4:$E$6354,5,FALSE))</f>
        <v>#N/A</v>
      </c>
      <c r="AC112" s="121" t="e">
        <f>IF(T112="I",(VLOOKUP(R112,'SINAPI-I'!$A$1:$E$4949,5,FALSE)),VLOOKUP(R112,SINAPI!$G$7:$K$7524,5,FALSE))</f>
        <v>#N/A</v>
      </c>
      <c r="AD112" s="130">
        <f>IF(T112="I",IF(U112="MO",(ROUND(VLOOKUP(R112,'DER-ES-I'!$A$7:$F$1547,5,FALSE)*((1+$R$3)),2)),VLOOKUP(R112,'DER-ES-I'!$A$7:$F$1547,5,FALSE)),VLOOKUP(R112,'DER-ES'!$A$15:$H$1393,7,FALSE))</f>
        <v>14.15</v>
      </c>
    </row>
    <row r="113" spans="2:30" ht="15" customHeight="1" x14ac:dyDescent="0.25">
      <c r="B113" s="74">
        <v>88262</v>
      </c>
      <c r="C113" s="586" t="s">
        <v>809</v>
      </c>
      <c r="D113" s="586"/>
      <c r="E113" s="586"/>
      <c r="F113" s="587" t="s">
        <v>91</v>
      </c>
      <c r="G113" s="587"/>
      <c r="H113" s="587"/>
      <c r="I113" s="74" t="s">
        <v>226</v>
      </c>
      <c r="J113" s="588">
        <v>0.22559999999999999</v>
      </c>
      <c r="K113" s="588"/>
      <c r="L113" s="589">
        <f t="shared" ref="L113:L114" si="88">X113+Y113+Z113</f>
        <v>29.58</v>
      </c>
      <c r="M113" s="589"/>
      <c r="N113" s="589">
        <f t="shared" ref="N113:N114" si="89">J113*L113</f>
        <v>6.67</v>
      </c>
      <c r="O113" s="589"/>
      <c r="R113" s="106">
        <f>IF(AND(S113=TRUE,T113="I"),VALUE(RIGHT(B113,LEN(B113)-1)),B113)</f>
        <v>88262</v>
      </c>
      <c r="S113" s="104" t="b">
        <f>ISTEXT(B113)</f>
        <v>0</v>
      </c>
      <c r="T113" s="122" t="str">
        <f>LEFT(B113,1)</f>
        <v>8</v>
      </c>
      <c r="U113" s="122" t="s">
        <v>27919</v>
      </c>
      <c r="V113" s="121" t="str">
        <f>F113</f>
        <v>SINAPI</v>
      </c>
      <c r="X113" s="121">
        <f t="shared" ref="X113:Z114" si="90">IFERROR(AB113,0)</f>
        <v>0</v>
      </c>
      <c r="Y113" s="121">
        <f t="shared" si="90"/>
        <v>29.58</v>
      </c>
      <c r="Z113" s="121">
        <f t="shared" si="90"/>
        <v>0</v>
      </c>
      <c r="AB113" s="121" t="e">
        <f>IF(OR(T113="P",T113="M"),(VLOOKUP(R113,'SICRO-P'!$A$3:$F$1780,6,FALSE)),VLOOKUP(R113,SICRO!$A$4:$E$6354,5,FALSE))</f>
        <v>#N/A</v>
      </c>
      <c r="AC113" s="121">
        <f>IF(T113="I",(VLOOKUP(R113,'SINAPI-I'!$A$1:$E$4949,5,FALSE)),VLOOKUP(R113,SINAPI!$G$7:$K$7524,5,FALSE))</f>
        <v>29.58</v>
      </c>
      <c r="AD113" s="130" t="e">
        <f>IF(T113="I",IF(U113="MO",(ROUND(VLOOKUP(R113,'DER-ES-I'!$A$7:$F$1547,5,FALSE)*((1+$R$3)),2)),VLOOKUP(R113,'DER-ES-I'!$A$7:$F$1547,5,FALSE)),VLOOKUP(R113,'DER-ES'!$A$15:$H$1393,7,FALSE))</f>
        <v>#N/A</v>
      </c>
    </row>
    <row r="114" spans="2:30" ht="15" customHeight="1" x14ac:dyDescent="0.25">
      <c r="B114" s="74">
        <v>88309</v>
      </c>
      <c r="C114" s="586" t="s">
        <v>828</v>
      </c>
      <c r="D114" s="586"/>
      <c r="E114" s="586"/>
      <c r="F114" s="587" t="s">
        <v>91</v>
      </c>
      <c r="G114" s="587"/>
      <c r="H114" s="587"/>
      <c r="I114" s="74" t="s">
        <v>226</v>
      </c>
      <c r="J114" s="588">
        <v>0.33169999999999999</v>
      </c>
      <c r="K114" s="588"/>
      <c r="L114" s="589">
        <f t="shared" si="88"/>
        <v>27.52</v>
      </c>
      <c r="M114" s="589"/>
      <c r="N114" s="589">
        <f t="shared" si="89"/>
        <v>9.1300000000000008</v>
      </c>
      <c r="O114" s="589"/>
      <c r="R114" s="106">
        <f>IF(AND(S114=TRUE,T114="I"),VALUE(RIGHT(B114,LEN(B114)-1)),B114)</f>
        <v>88309</v>
      </c>
      <c r="S114" s="104" t="b">
        <f>ISTEXT(B114)</f>
        <v>0</v>
      </c>
      <c r="T114" s="122" t="str">
        <f>LEFT(B114,1)</f>
        <v>8</v>
      </c>
      <c r="U114" s="122" t="s">
        <v>27919</v>
      </c>
      <c r="V114" s="121" t="str">
        <f>F114</f>
        <v>SINAPI</v>
      </c>
      <c r="X114" s="121">
        <f t="shared" si="90"/>
        <v>0</v>
      </c>
      <c r="Y114" s="121">
        <f t="shared" si="90"/>
        <v>27.52</v>
      </c>
      <c r="Z114" s="121">
        <f t="shared" si="90"/>
        <v>0</v>
      </c>
      <c r="AB114" s="121" t="e">
        <f>IF(OR(T114="P",T114="M"),(VLOOKUP(R114,'SICRO-P'!$A$3:$F$1780,6,FALSE)),VLOOKUP(R114,SICRO!$A$4:$E$6354,5,FALSE))</f>
        <v>#N/A</v>
      </c>
      <c r="AC114" s="121">
        <f>IF(T114="I",(VLOOKUP(R114,'SINAPI-I'!$A$1:$E$4949,5,FALSE)),VLOOKUP(R114,SINAPI!$G$7:$K$7524,5,FALSE))</f>
        <v>27.52</v>
      </c>
      <c r="AD114" s="130" t="e">
        <f>IF(T114="I",IF(U114="MO",(ROUND(VLOOKUP(R114,'DER-ES-I'!$A$7:$F$1547,5,FALSE)*((1+$R$3)),2)),VLOOKUP(R114,'DER-ES-I'!$A$7:$F$1547,5,FALSE)),VLOOKUP(R114,'DER-ES'!$A$15:$H$1393,7,FALSE))</f>
        <v>#N/A</v>
      </c>
    </row>
    <row r="115" spans="2:30" ht="15" customHeight="1" x14ac:dyDescent="0.25">
      <c r="B115" s="69"/>
      <c r="C115" s="69"/>
      <c r="D115" s="69"/>
      <c r="E115" s="69"/>
      <c r="F115" s="69"/>
      <c r="G115" s="69"/>
      <c r="H115" s="69"/>
      <c r="I115" s="69"/>
      <c r="J115" s="590" t="s">
        <v>775</v>
      </c>
      <c r="K115" s="590"/>
      <c r="L115" s="590"/>
      <c r="M115" s="590"/>
      <c r="N115" s="597">
        <f>SUM(N112:O114)</f>
        <v>23.69</v>
      </c>
      <c r="O115" s="597"/>
      <c r="X115" s="121"/>
      <c r="Y115" s="121"/>
      <c r="Z115" s="130"/>
    </row>
    <row r="116" spans="2:30" ht="19.5" customHeight="1" x14ac:dyDescent="0.25">
      <c r="B116" s="584" t="s">
        <v>764</v>
      </c>
      <c r="C116" s="584"/>
      <c r="D116" s="584"/>
      <c r="E116" s="584"/>
      <c r="F116" s="585" t="s">
        <v>765</v>
      </c>
      <c r="G116" s="585"/>
      <c r="H116" s="585"/>
      <c r="I116" s="72" t="s">
        <v>641</v>
      </c>
      <c r="J116" s="585" t="s">
        <v>766</v>
      </c>
      <c r="K116" s="585"/>
      <c r="L116" s="585" t="s">
        <v>767</v>
      </c>
      <c r="M116" s="585"/>
      <c r="N116" s="585" t="s">
        <v>768</v>
      </c>
      <c r="O116" s="585"/>
      <c r="X116" s="121"/>
      <c r="Y116" s="121"/>
      <c r="Z116" s="130"/>
    </row>
    <row r="117" spans="2:30" x14ac:dyDescent="0.25">
      <c r="B117" s="74">
        <v>94964</v>
      </c>
      <c r="C117" s="586" t="s">
        <v>971</v>
      </c>
      <c r="D117" s="586"/>
      <c r="E117" s="586"/>
      <c r="F117" s="587" t="s">
        <v>91</v>
      </c>
      <c r="G117" s="587"/>
      <c r="H117" s="587"/>
      <c r="I117" s="74" t="s">
        <v>191</v>
      </c>
      <c r="J117" s="588">
        <v>0.12130000000000001</v>
      </c>
      <c r="K117" s="588"/>
      <c r="L117" s="589">
        <f t="shared" ref="L117" si="91">X117+Y117+Z117</f>
        <v>463.76</v>
      </c>
      <c r="M117" s="589"/>
      <c r="N117" s="589">
        <f t="shared" ref="N117" si="92">J117*L117</f>
        <v>56.25</v>
      </c>
      <c r="O117" s="589"/>
      <c r="R117" s="106">
        <f t="shared" ref="R117" si="93">IF(AND(S117=TRUE,T117="I"),VALUE(RIGHT(B117,LEN(B117)-1)),B117)</f>
        <v>94964</v>
      </c>
      <c r="S117" s="104" t="b">
        <f t="shared" ref="S117" si="94">ISTEXT(B117)</f>
        <v>0</v>
      </c>
      <c r="T117" s="122" t="str">
        <f t="shared" ref="T117" si="95">LEFT(B117,1)</f>
        <v>9</v>
      </c>
      <c r="U117" s="122"/>
      <c r="V117" s="121" t="str">
        <f t="shared" ref="V117" si="96">F117</f>
        <v>SINAPI</v>
      </c>
      <c r="X117" s="121">
        <f t="shared" ref="X117" si="97">IFERROR(AB117,0)</f>
        <v>0</v>
      </c>
      <c r="Y117" s="121">
        <f t="shared" ref="Y117" si="98">IFERROR(AC117,0)</f>
        <v>463.76</v>
      </c>
      <c r="Z117" s="121">
        <f t="shared" ref="Z117" si="99">IFERROR(AD117,0)</f>
        <v>0</v>
      </c>
      <c r="AB117" s="121" t="e">
        <f>IF(OR(T117="P",T117="M"),(VLOOKUP(R117,'SICRO-P'!$A$3:$F$1780,6,FALSE)),VLOOKUP(R117,SICRO!$A$4:$E$6354,5,FALSE))</f>
        <v>#N/A</v>
      </c>
      <c r="AC117" s="121">
        <f>IF(T117="I",(VLOOKUP(R117,'SINAPI-I'!$A$1:$E$4949,5,FALSE)),VLOOKUP(R117,SINAPI!$G$7:$K$7524,5,FALSE))</f>
        <v>463.76</v>
      </c>
      <c r="AD117" s="130" t="e">
        <f>IF(T117="I",IF(U117="MO",(ROUND(VLOOKUP(R117,'DER-ES-I'!$A$7:$F$1547,5,FALSE)*((1+$R$3)),2)),VLOOKUP(R117,'DER-ES-I'!$A$7:$F$1547,5,FALSE)),VLOOKUP(R117,'DER-ES'!$A$15:$H$1393,7,FALSE))</f>
        <v>#N/A</v>
      </c>
    </row>
    <row r="118" spans="2:30" ht="15" customHeight="1" x14ac:dyDescent="0.25">
      <c r="B118" s="69"/>
      <c r="C118" s="69"/>
      <c r="D118" s="69"/>
      <c r="E118" s="69"/>
      <c r="F118" s="69"/>
      <c r="G118" s="69"/>
      <c r="H118" s="69"/>
      <c r="I118" s="69"/>
      <c r="J118" s="590" t="s">
        <v>773</v>
      </c>
      <c r="K118" s="590"/>
      <c r="L118" s="590"/>
      <c r="M118" s="590"/>
      <c r="N118" s="597">
        <f>N117</f>
        <v>56.25</v>
      </c>
      <c r="O118" s="597"/>
      <c r="X118" s="121"/>
      <c r="Y118" s="121"/>
      <c r="Z118" s="130"/>
    </row>
    <row r="119" spans="2:30" ht="15" customHeight="1" x14ac:dyDescent="0.25">
      <c r="B119" s="69"/>
      <c r="C119" s="69"/>
      <c r="D119" s="69"/>
      <c r="E119" s="69"/>
      <c r="F119" s="69"/>
      <c r="G119" s="69"/>
      <c r="H119" s="69"/>
      <c r="I119" s="69"/>
      <c r="J119" s="578" t="s">
        <v>675</v>
      </c>
      <c r="K119" s="578"/>
      <c r="L119" s="578"/>
      <c r="M119" s="578"/>
      <c r="N119" s="577">
        <f>N118+N115+N110</f>
        <v>121.47</v>
      </c>
      <c r="O119" s="577"/>
      <c r="X119" s="121"/>
      <c r="Y119" s="121"/>
      <c r="Z119" s="130"/>
    </row>
    <row r="120" spans="2:30" ht="9.75" customHeight="1" x14ac:dyDescent="0.25">
      <c r="B120" s="69"/>
      <c r="C120" s="69"/>
      <c r="D120" s="69"/>
      <c r="E120" s="69"/>
      <c r="F120" s="69"/>
      <c r="G120" s="69"/>
      <c r="H120" s="69"/>
      <c r="I120" s="69"/>
      <c r="J120" s="580" t="str">
        <f>"VALOR BDI ("&amp;$O$3*100&amp;"%):"</f>
        <v>VALOR BDI (24,52%):</v>
      </c>
      <c r="K120" s="580"/>
      <c r="L120" s="580"/>
      <c r="M120" s="580"/>
      <c r="N120" s="577">
        <f>N119*$O$3</f>
        <v>29.78</v>
      </c>
      <c r="O120" s="577"/>
      <c r="X120" s="121"/>
      <c r="Y120" s="121"/>
      <c r="Z120" s="130"/>
    </row>
    <row r="121" spans="2:30" ht="19.5" customHeight="1" x14ac:dyDescent="0.25">
      <c r="B121" s="69"/>
      <c r="C121" s="69"/>
      <c r="D121" s="69"/>
      <c r="E121" s="69"/>
      <c r="F121" s="69"/>
      <c r="G121" s="69"/>
      <c r="H121" s="69"/>
      <c r="I121" s="69"/>
      <c r="J121" s="578" t="s">
        <v>676</v>
      </c>
      <c r="K121" s="578"/>
      <c r="L121" s="578"/>
      <c r="M121" s="578"/>
      <c r="N121" s="577">
        <f>N120+N119</f>
        <v>151.25</v>
      </c>
      <c r="O121" s="577"/>
      <c r="X121" s="121"/>
      <c r="Y121" s="121"/>
      <c r="Z121" s="130"/>
    </row>
    <row r="122" spans="2:30" ht="15" customHeight="1" x14ac:dyDescent="0.25">
      <c r="B122" s="69"/>
      <c r="C122" s="69"/>
      <c r="D122" s="69"/>
      <c r="E122" s="69"/>
      <c r="F122" s="581"/>
      <c r="G122" s="581"/>
      <c r="H122" s="581"/>
      <c r="I122" s="581"/>
      <c r="J122" s="69"/>
      <c r="K122" s="69"/>
      <c r="L122" s="69"/>
      <c r="M122" s="69"/>
      <c r="N122" s="69"/>
      <c r="O122" s="69"/>
      <c r="X122" s="121"/>
      <c r="Y122" s="121"/>
      <c r="Z122" s="130"/>
    </row>
    <row r="123" spans="2:30" ht="15" customHeight="1" x14ac:dyDescent="0.25">
      <c r="B123" s="210" t="str">
        <f>'PLANILHA S DESONERAÇÃO'!B246</f>
        <v>COMP-09</v>
      </c>
      <c r="C123" s="601" t="str">
        <f>'PLANILHA S DESONERAÇÃO'!D246</f>
        <v>EXTINTOR INCENDIO TP PO QUIMICO 8KG - FORNECIMENTO E INSTALACAO</v>
      </c>
      <c r="D123" s="602"/>
      <c r="E123" s="602"/>
      <c r="F123" s="602"/>
      <c r="G123" s="602"/>
      <c r="H123" s="602"/>
      <c r="I123" s="602"/>
      <c r="J123" s="602"/>
      <c r="K123" s="602"/>
      <c r="L123" s="602"/>
      <c r="M123" s="602"/>
      <c r="N123" s="602"/>
      <c r="O123" s="603"/>
      <c r="X123" s="121"/>
      <c r="Y123" s="121"/>
      <c r="Z123" s="130"/>
    </row>
    <row r="124" spans="2:30" ht="15" customHeight="1" x14ac:dyDescent="0.25">
      <c r="B124" s="584" t="s">
        <v>777</v>
      </c>
      <c r="C124" s="584"/>
      <c r="D124" s="584"/>
      <c r="E124" s="584"/>
      <c r="F124" s="585" t="s">
        <v>765</v>
      </c>
      <c r="G124" s="585"/>
      <c r="H124" s="585"/>
      <c r="I124" s="72" t="s">
        <v>641</v>
      </c>
      <c r="J124" s="585" t="s">
        <v>766</v>
      </c>
      <c r="K124" s="585"/>
      <c r="L124" s="585" t="s">
        <v>767</v>
      </c>
      <c r="M124" s="585"/>
      <c r="N124" s="585" t="s">
        <v>768</v>
      </c>
      <c r="O124" s="585"/>
      <c r="X124" s="121"/>
      <c r="Y124" s="121"/>
      <c r="Z124" s="130"/>
    </row>
    <row r="125" spans="2:30" ht="15" customHeight="1" x14ac:dyDescent="0.25">
      <c r="B125" s="74">
        <v>20977</v>
      </c>
      <c r="C125" s="586" t="s">
        <v>984</v>
      </c>
      <c r="D125" s="586"/>
      <c r="E125" s="586"/>
      <c r="F125" s="587" t="s">
        <v>91</v>
      </c>
      <c r="G125" s="587"/>
      <c r="H125" s="587"/>
      <c r="I125" s="74" t="s">
        <v>181</v>
      </c>
      <c r="J125" s="588">
        <v>1</v>
      </c>
      <c r="K125" s="588"/>
      <c r="L125" s="589">
        <f t="shared" ref="L125" si="100">X125+Y125+Z125</f>
        <v>269.64</v>
      </c>
      <c r="M125" s="589"/>
      <c r="N125" s="589">
        <f t="shared" ref="N125" si="101">J125*L125</f>
        <v>269.64</v>
      </c>
      <c r="O125" s="589"/>
      <c r="R125" s="106">
        <f t="shared" ref="R125" si="102">IF(AND(S125=TRUE,T125="I"),VALUE(RIGHT(B125,LEN(B125)-1)),B125)</f>
        <v>20977</v>
      </c>
      <c r="S125" s="104" t="b">
        <f t="shared" ref="S125" si="103">ISTEXT(B125)</f>
        <v>0</v>
      </c>
      <c r="T125" s="122" t="s">
        <v>27690</v>
      </c>
      <c r="U125" s="122"/>
      <c r="V125" s="121" t="str">
        <f t="shared" ref="V125" si="104">F125</f>
        <v>SINAPI</v>
      </c>
      <c r="X125" s="121">
        <f t="shared" ref="X125" si="105">IFERROR(AB125,0)</f>
        <v>0</v>
      </c>
      <c r="Y125" s="121">
        <f t="shared" ref="Y125" si="106">IFERROR(AC125,0)</f>
        <v>262.3</v>
      </c>
      <c r="Z125" s="121">
        <f t="shared" ref="Z125" si="107">IFERROR(AD125,0)</f>
        <v>7.34</v>
      </c>
      <c r="AB125" s="121" t="e">
        <f>IF(OR(T125="P",T125="M"),(VLOOKUP(R125,'SICRO-P'!$A$3:$F$1780,6,FALSE)),VLOOKUP(R125,SICRO!$A$4:$E$6354,5,FALSE))</f>
        <v>#N/A</v>
      </c>
      <c r="AC125" s="121">
        <f>IF(T125="I",(VLOOKUP(R125,'SINAPI-I'!$A$1:$E$4949,5,FALSE)),VLOOKUP(R125,SINAPI!$G$7:$K$7524,5,FALSE))</f>
        <v>262.3</v>
      </c>
      <c r="AD125" s="130">
        <f>IF(T125="I",IF(U125="MO",(ROUND(VLOOKUP(R125,'DER-ES-I'!$A$7:$F$1547,5,FALSE)*((1+$R$3)),2)),VLOOKUP(R125,'DER-ES-I'!$A$7:$F$1547,5,FALSE)),VLOOKUP(R125,'DER-ES'!$A$15:$H$1393,7,FALSE))</f>
        <v>7.34</v>
      </c>
    </row>
    <row r="126" spans="2:30" ht="15" customHeight="1" x14ac:dyDescent="0.25">
      <c r="B126" s="69"/>
      <c r="C126" s="69"/>
      <c r="D126" s="69"/>
      <c r="E126" s="69"/>
      <c r="F126" s="69"/>
      <c r="G126" s="69"/>
      <c r="H126" s="69"/>
      <c r="I126" s="69"/>
      <c r="J126" s="590" t="s">
        <v>778</v>
      </c>
      <c r="K126" s="590"/>
      <c r="L126" s="590"/>
      <c r="M126" s="590"/>
      <c r="N126" s="597">
        <f>N125</f>
        <v>269.64</v>
      </c>
      <c r="O126" s="597"/>
      <c r="X126" s="121"/>
      <c r="Y126" s="121"/>
      <c r="Z126" s="130"/>
    </row>
    <row r="127" spans="2:30" ht="15" customHeight="1" x14ac:dyDescent="0.25">
      <c r="B127" s="584" t="s">
        <v>774</v>
      </c>
      <c r="C127" s="584"/>
      <c r="D127" s="584"/>
      <c r="E127" s="584"/>
      <c r="F127" s="585" t="s">
        <v>765</v>
      </c>
      <c r="G127" s="585"/>
      <c r="H127" s="585"/>
      <c r="I127" s="72" t="s">
        <v>641</v>
      </c>
      <c r="J127" s="585" t="s">
        <v>766</v>
      </c>
      <c r="K127" s="585"/>
      <c r="L127" s="585" t="s">
        <v>767</v>
      </c>
      <c r="M127" s="585"/>
      <c r="N127" s="585" t="s">
        <v>768</v>
      </c>
      <c r="O127" s="585"/>
      <c r="X127" s="121"/>
      <c r="Y127" s="121"/>
      <c r="Z127" s="130"/>
    </row>
    <row r="128" spans="2:30" ht="9.75" customHeight="1" x14ac:dyDescent="0.25">
      <c r="B128" s="74" t="s">
        <v>647</v>
      </c>
      <c r="C128" s="586" t="s">
        <v>648</v>
      </c>
      <c r="D128" s="586"/>
      <c r="E128" s="586"/>
      <c r="F128" s="587" t="s">
        <v>92</v>
      </c>
      <c r="G128" s="587"/>
      <c r="H128" s="587"/>
      <c r="I128" s="74" t="s">
        <v>226</v>
      </c>
      <c r="J128" s="588">
        <v>0.5</v>
      </c>
      <c r="K128" s="588"/>
      <c r="L128" s="589">
        <f t="shared" ref="L128:L129" si="108">X128+Y128+Z128</f>
        <v>14.15</v>
      </c>
      <c r="M128" s="589"/>
      <c r="N128" s="589">
        <f t="shared" ref="N128:N129" si="109">J128*L128</f>
        <v>7.08</v>
      </c>
      <c r="O128" s="589"/>
      <c r="R128" s="106">
        <f t="shared" ref="R128:R129" si="110">IF(AND(S128=TRUE,T128="I"),VALUE(RIGHT(B128,LEN(B128)-1)),B128)</f>
        <v>10146</v>
      </c>
      <c r="S128" s="104" t="b">
        <f t="shared" ref="S128:S129" si="111">ISTEXT(B128)</f>
        <v>1</v>
      </c>
      <c r="T128" s="122" t="str">
        <f t="shared" ref="T128:T129" si="112">LEFT(B128,1)</f>
        <v>I</v>
      </c>
      <c r="U128" s="122" t="s">
        <v>27919</v>
      </c>
      <c r="V128" s="121" t="str">
        <f t="shared" ref="V128:V129" si="113">F128</f>
        <v>DER-ES</v>
      </c>
      <c r="X128" s="121">
        <f t="shared" ref="X128:X129" si="114">IFERROR(AB128,0)</f>
        <v>0</v>
      </c>
      <c r="Y128" s="121">
        <f t="shared" ref="Y128:Y129" si="115">IFERROR(AC128,0)</f>
        <v>0</v>
      </c>
      <c r="Z128" s="121">
        <f t="shared" ref="Z128:Z129" si="116">IFERROR(AD128,0)</f>
        <v>14.15</v>
      </c>
      <c r="AB128" s="121" t="e">
        <f>IF(OR(T128="P",T128="M"),(VLOOKUP(R128,'SICRO-P'!$A$3:$F$1780,6,FALSE)),VLOOKUP(R128,SICRO!$A$4:$E$6354,5,FALSE))</f>
        <v>#N/A</v>
      </c>
      <c r="AC128" s="121" t="e">
        <f>IF(T128="I",(VLOOKUP(R128,'SINAPI-I'!$A$1:$E$4949,5,FALSE)),VLOOKUP(R128,SINAPI!$G$7:$K$7524,5,FALSE))</f>
        <v>#N/A</v>
      </c>
      <c r="AD128" s="130">
        <f>IF(T128="I",IF(U128="MO",(ROUND(VLOOKUP(R128,'DER-ES-I'!$A$7:$F$1547,5,FALSE)*((1+$R$3)),2)),VLOOKUP(R128,'DER-ES-I'!$A$7:$F$1547,5,FALSE)),VLOOKUP(R128,'DER-ES'!$A$15:$H$1393,7,FALSE))</f>
        <v>14.15</v>
      </c>
    </row>
    <row r="129" spans="2:30" ht="9.75" customHeight="1" x14ac:dyDescent="0.25">
      <c r="B129" s="74">
        <v>88309</v>
      </c>
      <c r="C129" s="586" t="s">
        <v>828</v>
      </c>
      <c r="D129" s="586"/>
      <c r="E129" s="586"/>
      <c r="F129" s="587" t="s">
        <v>91</v>
      </c>
      <c r="G129" s="587"/>
      <c r="H129" s="587"/>
      <c r="I129" s="74" t="s">
        <v>226</v>
      </c>
      <c r="J129" s="588">
        <v>0.5</v>
      </c>
      <c r="K129" s="588"/>
      <c r="L129" s="589">
        <f t="shared" si="108"/>
        <v>27.52</v>
      </c>
      <c r="M129" s="589"/>
      <c r="N129" s="589">
        <f t="shared" si="109"/>
        <v>13.76</v>
      </c>
      <c r="O129" s="589"/>
      <c r="R129" s="106">
        <f t="shared" si="110"/>
        <v>88309</v>
      </c>
      <c r="S129" s="104" t="b">
        <f t="shared" si="111"/>
        <v>0</v>
      </c>
      <c r="T129" s="122" t="str">
        <f t="shared" si="112"/>
        <v>8</v>
      </c>
      <c r="U129" s="122" t="s">
        <v>27919</v>
      </c>
      <c r="V129" s="121" t="str">
        <f t="shared" si="113"/>
        <v>SINAPI</v>
      </c>
      <c r="X129" s="121">
        <f t="shared" si="114"/>
        <v>0</v>
      </c>
      <c r="Y129" s="121">
        <f t="shared" si="115"/>
        <v>27.52</v>
      </c>
      <c r="Z129" s="121">
        <f t="shared" si="116"/>
        <v>0</v>
      </c>
      <c r="AB129" s="121" t="e">
        <f>IF(OR(T129="P",T129="M"),(VLOOKUP(R129,'SICRO-P'!$A$3:$F$1780,6,FALSE)),VLOOKUP(R129,SICRO!$A$4:$E$6354,5,FALSE))</f>
        <v>#N/A</v>
      </c>
      <c r="AC129" s="121">
        <f>IF(T129="I",(VLOOKUP(R129,'SINAPI-I'!$A$1:$E$4949,5,FALSE)),VLOOKUP(R129,SINAPI!$G$7:$K$7524,5,FALSE))</f>
        <v>27.52</v>
      </c>
      <c r="AD129" s="130" t="e">
        <f>IF(T129="I",IF(U129="MO",(ROUND(VLOOKUP(R129,'DER-ES-I'!$A$7:$F$1547,5,FALSE)*((1+$R$3)),2)),VLOOKUP(R129,'DER-ES-I'!$A$7:$F$1547,5,FALSE)),VLOOKUP(R129,'DER-ES'!$A$15:$H$1393,7,FALSE))</f>
        <v>#N/A</v>
      </c>
    </row>
    <row r="130" spans="2:30" ht="19.5" customHeight="1" x14ac:dyDescent="0.25">
      <c r="B130" s="69"/>
      <c r="C130" s="69"/>
      <c r="D130" s="69"/>
      <c r="E130" s="69"/>
      <c r="F130" s="69"/>
      <c r="G130" s="69"/>
      <c r="H130" s="69"/>
      <c r="I130" s="69"/>
      <c r="J130" s="590" t="s">
        <v>775</v>
      </c>
      <c r="K130" s="590"/>
      <c r="L130" s="590"/>
      <c r="M130" s="590"/>
      <c r="N130" s="597">
        <f>N128+N129</f>
        <v>20.84</v>
      </c>
      <c r="O130" s="597"/>
      <c r="X130" s="121"/>
      <c r="Y130" s="121"/>
      <c r="Z130" s="130"/>
    </row>
    <row r="131" spans="2:30" ht="15" customHeight="1" x14ac:dyDescent="0.25">
      <c r="B131" s="69"/>
      <c r="C131" s="69"/>
      <c r="D131" s="69"/>
      <c r="E131" s="69"/>
      <c r="F131" s="69"/>
      <c r="G131" s="69"/>
      <c r="H131" s="69"/>
      <c r="I131" s="69"/>
      <c r="J131" s="578" t="s">
        <v>675</v>
      </c>
      <c r="K131" s="578"/>
      <c r="L131" s="578"/>
      <c r="M131" s="578"/>
      <c r="N131" s="577">
        <f>N130+N126</f>
        <v>290.48</v>
      </c>
      <c r="O131" s="577"/>
      <c r="X131" s="121"/>
      <c r="Y131" s="121"/>
      <c r="Z131" s="130"/>
    </row>
    <row r="132" spans="2:30" ht="15" customHeight="1" x14ac:dyDescent="0.25">
      <c r="B132" s="69"/>
      <c r="C132" s="69"/>
      <c r="D132" s="69"/>
      <c r="E132" s="69"/>
      <c r="F132" s="69"/>
      <c r="G132" s="69"/>
      <c r="H132" s="69"/>
      <c r="I132" s="69"/>
      <c r="J132" s="580" t="str">
        <f>"VALOR BDI ("&amp;$O$3*100&amp;"%):"</f>
        <v>VALOR BDI (24,52%):</v>
      </c>
      <c r="K132" s="580"/>
      <c r="L132" s="580"/>
      <c r="M132" s="580"/>
      <c r="N132" s="577">
        <f>N131*$O$3</f>
        <v>71.23</v>
      </c>
      <c r="O132" s="577"/>
      <c r="X132" s="121"/>
      <c r="Y132" s="121"/>
      <c r="Z132" s="130"/>
    </row>
    <row r="133" spans="2:30" ht="15" customHeight="1" x14ac:dyDescent="0.25">
      <c r="B133" s="69"/>
      <c r="C133" s="69"/>
      <c r="D133" s="69"/>
      <c r="E133" s="69"/>
      <c r="F133" s="69"/>
      <c r="G133" s="69"/>
      <c r="H133" s="69"/>
      <c r="I133" s="69"/>
      <c r="J133" s="578" t="s">
        <v>676</v>
      </c>
      <c r="K133" s="578"/>
      <c r="L133" s="578"/>
      <c r="M133" s="578"/>
      <c r="N133" s="577">
        <f>N132+N131</f>
        <v>361.71</v>
      </c>
      <c r="O133" s="577"/>
      <c r="X133" s="121"/>
      <c r="Y133" s="121"/>
      <c r="Z133" s="130"/>
    </row>
    <row r="134" spans="2:30" ht="15" customHeight="1" x14ac:dyDescent="0.25">
      <c r="B134" s="69"/>
      <c r="C134" s="69"/>
      <c r="D134" s="69"/>
      <c r="E134" s="69"/>
      <c r="F134" s="581"/>
      <c r="G134" s="581"/>
      <c r="H134" s="581"/>
      <c r="I134" s="581"/>
      <c r="J134" s="69"/>
      <c r="K134" s="69"/>
      <c r="L134" s="69"/>
      <c r="M134" s="69"/>
      <c r="N134" s="69"/>
      <c r="O134" s="69"/>
      <c r="X134" s="121"/>
      <c r="Y134" s="121"/>
      <c r="Z134" s="130"/>
    </row>
    <row r="135" spans="2:30" ht="15" customHeight="1" x14ac:dyDescent="0.25">
      <c r="B135" s="210" t="str">
        <f>'PLANILHA S DESONERAÇÃO'!B249</f>
        <v>COMP-10</v>
      </c>
      <c r="C135" s="601" t="str">
        <f>'PLANILHA S DESONERAÇÃO'!D249</f>
        <v>Bloco autônomo p/ iluminação de emergência, c/ faróis de LED 15W temp. cor 5000K, autonomia 3 horas, gab. policarb. term. autoextinguível, prot. UV, res. a impacto, bege, mod. BLL 2400 LED IP66 - Aureonlux ou equivalente</v>
      </c>
      <c r="D135" s="602"/>
      <c r="E135" s="602"/>
      <c r="F135" s="602"/>
      <c r="G135" s="602"/>
      <c r="H135" s="602"/>
      <c r="I135" s="602"/>
      <c r="J135" s="602"/>
      <c r="K135" s="602"/>
      <c r="L135" s="602"/>
      <c r="M135" s="602"/>
      <c r="N135" s="602"/>
      <c r="O135" s="603"/>
      <c r="X135" s="121"/>
      <c r="Y135" s="121"/>
      <c r="Z135" s="130"/>
    </row>
    <row r="136" spans="2:30" ht="15" customHeight="1" x14ac:dyDescent="0.25">
      <c r="B136" s="584" t="s">
        <v>777</v>
      </c>
      <c r="C136" s="584"/>
      <c r="D136" s="584"/>
      <c r="E136" s="584"/>
      <c r="F136" s="585" t="s">
        <v>765</v>
      </c>
      <c r="G136" s="585"/>
      <c r="H136" s="585"/>
      <c r="I136" s="72" t="s">
        <v>641</v>
      </c>
      <c r="J136" s="585" t="s">
        <v>766</v>
      </c>
      <c r="K136" s="585"/>
      <c r="L136" s="585" t="s">
        <v>767</v>
      </c>
      <c r="M136" s="585"/>
      <c r="N136" s="585" t="s">
        <v>768</v>
      </c>
      <c r="O136" s="585"/>
      <c r="X136" s="121"/>
      <c r="Y136" s="121"/>
      <c r="Z136" s="130"/>
    </row>
    <row r="137" spans="2:30" ht="24.75" customHeight="1" x14ac:dyDescent="0.25">
      <c r="B137" s="74">
        <f>MAPADEPRECOS!A122</f>
        <v>39</v>
      </c>
      <c r="C137" s="598" t="str">
        <f>VLOOKUP(B137,MAPADEPRECOS!$A$5:$I$151,2)</f>
        <v>Bloco autônomo p/ iluminação de emergência, c/ faróis de LED 15W temp. cor 5000K, autonomia 3 horas, gab. policarb. term. autoextinguível, prot. UV, res. a impacto, bege, mod. BLL 2400 LED IP66 - Aureonlux ou equivalente</v>
      </c>
      <c r="D137" s="599"/>
      <c r="E137" s="600"/>
      <c r="F137" s="587" t="s">
        <v>32453</v>
      </c>
      <c r="G137" s="587"/>
      <c r="H137" s="587"/>
      <c r="I137" s="74" t="s">
        <v>315</v>
      </c>
      <c r="J137" s="588">
        <v>1</v>
      </c>
      <c r="K137" s="588"/>
      <c r="L137" s="579">
        <f>VLOOKUP(B137,MAPADEPRECOS!$A$5:$I$151,9)</f>
        <v>580.70000000000005</v>
      </c>
      <c r="M137" s="579"/>
      <c r="N137" s="589">
        <f t="shared" ref="N137" si="117">J137*L137</f>
        <v>580.70000000000005</v>
      </c>
      <c r="O137" s="589"/>
      <c r="X137" s="121"/>
      <c r="Y137" s="121"/>
      <c r="Z137" s="130"/>
    </row>
    <row r="138" spans="2:30" ht="15" customHeight="1" x14ac:dyDescent="0.25">
      <c r="B138" s="69"/>
      <c r="C138" s="69"/>
      <c r="D138" s="69"/>
      <c r="E138" s="69"/>
      <c r="F138" s="69"/>
      <c r="G138" s="69"/>
      <c r="H138" s="69"/>
      <c r="I138" s="69"/>
      <c r="J138" s="590" t="s">
        <v>778</v>
      </c>
      <c r="K138" s="590"/>
      <c r="L138" s="590"/>
      <c r="M138" s="590"/>
      <c r="N138" s="597">
        <f>N137</f>
        <v>580.70000000000005</v>
      </c>
      <c r="O138" s="597"/>
      <c r="X138" s="121"/>
      <c r="Y138" s="121"/>
      <c r="Z138" s="130"/>
    </row>
    <row r="139" spans="2:30" ht="15" customHeight="1" x14ac:dyDescent="0.25">
      <c r="B139" s="69"/>
      <c r="C139" s="69"/>
      <c r="D139" s="69"/>
      <c r="E139" s="69"/>
      <c r="F139" s="69"/>
      <c r="G139" s="69"/>
      <c r="H139" s="69"/>
      <c r="I139" s="69"/>
      <c r="J139" s="578" t="s">
        <v>675</v>
      </c>
      <c r="K139" s="578"/>
      <c r="L139" s="578"/>
      <c r="M139" s="578"/>
      <c r="N139" s="577">
        <f>N138</f>
        <v>580.70000000000005</v>
      </c>
      <c r="O139" s="577"/>
      <c r="X139" s="121"/>
      <c r="Y139" s="121"/>
      <c r="Z139" s="130"/>
    </row>
    <row r="140" spans="2:30" ht="15" customHeight="1" x14ac:dyDescent="0.25">
      <c r="B140" s="69"/>
      <c r="C140" s="69"/>
      <c r="D140" s="69"/>
      <c r="E140" s="69"/>
      <c r="F140" s="69"/>
      <c r="G140" s="69"/>
      <c r="H140" s="69"/>
      <c r="I140" s="69"/>
      <c r="J140" s="580" t="str">
        <f>"VALOR BDI ("&amp;$O$3*100&amp;"%):"</f>
        <v>VALOR BDI (24,52%):</v>
      </c>
      <c r="K140" s="580"/>
      <c r="L140" s="580"/>
      <c r="M140" s="580"/>
      <c r="N140" s="577">
        <f>N139*$O$3</f>
        <v>142.38999999999999</v>
      </c>
      <c r="O140" s="577"/>
      <c r="X140" s="121"/>
      <c r="Y140" s="121"/>
      <c r="Z140" s="130"/>
    </row>
    <row r="141" spans="2:30" ht="15" customHeight="1" x14ac:dyDescent="0.25">
      <c r="B141" s="69"/>
      <c r="C141" s="69"/>
      <c r="D141" s="69"/>
      <c r="E141" s="69"/>
      <c r="F141" s="69"/>
      <c r="G141" s="69"/>
      <c r="H141" s="69"/>
      <c r="I141" s="69"/>
      <c r="J141" s="578" t="s">
        <v>676</v>
      </c>
      <c r="K141" s="578"/>
      <c r="L141" s="578"/>
      <c r="M141" s="578"/>
      <c r="N141" s="577">
        <f>N140+N139</f>
        <v>723.09</v>
      </c>
      <c r="O141" s="577"/>
      <c r="X141" s="121"/>
      <c r="Y141" s="121"/>
      <c r="Z141" s="130"/>
    </row>
    <row r="142" spans="2:30" ht="15" customHeight="1" x14ac:dyDescent="0.25">
      <c r="B142" s="69"/>
      <c r="C142" s="69"/>
      <c r="D142" s="69"/>
      <c r="E142" s="69"/>
      <c r="F142" s="581"/>
      <c r="G142" s="581"/>
      <c r="H142" s="581"/>
      <c r="I142" s="581"/>
      <c r="J142" s="69"/>
      <c r="K142" s="69"/>
      <c r="L142" s="69"/>
      <c r="M142" s="69"/>
      <c r="N142" s="69"/>
      <c r="O142" s="69"/>
      <c r="X142" s="121"/>
      <c r="Y142" s="121"/>
      <c r="Z142" s="130"/>
    </row>
    <row r="143" spans="2:30" ht="19.5" customHeight="1" x14ac:dyDescent="0.25">
      <c r="B143" s="210" t="str">
        <f>'PLANILHA S DESONERAÇÃO'!B252</f>
        <v>COMP-11</v>
      </c>
      <c r="C143" s="601" t="str">
        <f>'PLANILHA S DESONERAÇÃO'!D252</f>
        <v>Instalação de Transmissor tipo radar para medição e controle de nível ref: R82 Magnetrol ou similar com Suporte tipo Z para instalação do sensor de nível, dim. 1150x300</v>
      </c>
      <c r="D143" s="602"/>
      <c r="E143" s="602"/>
      <c r="F143" s="602"/>
      <c r="G143" s="602"/>
      <c r="H143" s="602"/>
      <c r="I143" s="602"/>
      <c r="J143" s="602"/>
      <c r="K143" s="602"/>
      <c r="L143" s="602"/>
      <c r="M143" s="602"/>
      <c r="N143" s="602"/>
      <c r="O143" s="603"/>
      <c r="X143" s="121"/>
      <c r="Y143" s="121"/>
      <c r="Z143" s="130"/>
    </row>
    <row r="144" spans="2:30" ht="15" customHeight="1" x14ac:dyDescent="0.25">
      <c r="B144" s="584" t="s">
        <v>777</v>
      </c>
      <c r="C144" s="584"/>
      <c r="D144" s="584"/>
      <c r="E144" s="584"/>
      <c r="F144" s="585" t="s">
        <v>765</v>
      </c>
      <c r="G144" s="585"/>
      <c r="H144" s="585"/>
      <c r="I144" s="72" t="s">
        <v>641</v>
      </c>
      <c r="J144" s="585" t="s">
        <v>766</v>
      </c>
      <c r="K144" s="585"/>
      <c r="L144" s="585" t="s">
        <v>767</v>
      </c>
      <c r="M144" s="585"/>
      <c r="N144" s="585" t="s">
        <v>768</v>
      </c>
      <c r="O144" s="585"/>
      <c r="X144" s="121"/>
      <c r="Y144" s="121"/>
      <c r="Z144" s="130"/>
    </row>
    <row r="145" spans="2:30" ht="15" customHeight="1" x14ac:dyDescent="0.25">
      <c r="B145" s="74" t="s">
        <v>996</v>
      </c>
      <c r="C145" s="586" t="s">
        <v>997</v>
      </c>
      <c r="D145" s="586"/>
      <c r="E145" s="586"/>
      <c r="F145" s="587" t="s">
        <v>92</v>
      </c>
      <c r="G145" s="587"/>
      <c r="H145" s="587"/>
      <c r="I145" s="74" t="s">
        <v>214</v>
      </c>
      <c r="J145" s="588">
        <v>10</v>
      </c>
      <c r="K145" s="588"/>
      <c r="L145" s="589">
        <f t="shared" ref="L145" si="118">X145+Y145+Z145</f>
        <v>12.9</v>
      </c>
      <c r="M145" s="589"/>
      <c r="N145" s="589">
        <f t="shared" ref="N145" si="119">J145*L145</f>
        <v>129</v>
      </c>
      <c r="O145" s="589"/>
      <c r="R145" s="106">
        <f t="shared" ref="R145" si="120">IF(AND(S145=TRUE,T145="I"),VALUE(RIGHT(B145,LEN(B145)-1)),B145)</f>
        <v>100202</v>
      </c>
      <c r="S145" s="104" t="b">
        <f t="shared" ref="S145" si="121">ISTEXT(B145)</f>
        <v>1</v>
      </c>
      <c r="T145" s="122" t="str">
        <f t="shared" ref="T145" si="122">LEFT(B145,1)</f>
        <v>I</v>
      </c>
      <c r="U145" s="122"/>
      <c r="V145" s="121" t="str">
        <f>F145</f>
        <v>DER-ES</v>
      </c>
      <c r="X145" s="121">
        <f t="shared" ref="X145" si="123">IFERROR(AB145,0)</f>
        <v>0</v>
      </c>
      <c r="Y145" s="121">
        <f t="shared" ref="Y145" si="124">IFERROR(AC145,0)</f>
        <v>0</v>
      </c>
      <c r="Z145" s="121">
        <f t="shared" ref="Z145" si="125">IFERROR(AD145,0)</f>
        <v>12.9</v>
      </c>
      <c r="AB145" s="121" t="e">
        <f>IF(OR(T145="P",T145="M"),(VLOOKUP(R145,'SICRO-P'!$A$3:$F$1780,6,FALSE)),VLOOKUP(R145,SICRO!$A$4:$E$6354,5,FALSE))</f>
        <v>#N/A</v>
      </c>
      <c r="AC145" s="121" t="e">
        <f>IF(T145="I",(VLOOKUP(R145,'SINAPI-I'!$A$1:$E$4949,5,FALSE)),VLOOKUP(R145,SINAPI!$G$7:$K$7524,5,FALSE))</f>
        <v>#N/A</v>
      </c>
      <c r="AD145" s="130">
        <f>IF(T145="I",IF(U145="MO",(ROUND(VLOOKUP(R145,'DER-ES-I'!$A$7:$F$1547,5,FALSE)*((1+$R$3)),2)),VLOOKUP(R145,'DER-ES-I'!$A$7:$F$1547,5,FALSE)),VLOOKUP(R145,'DER-ES'!$A$15:$H$1393,7,FALSE))</f>
        <v>12.9</v>
      </c>
    </row>
    <row r="146" spans="2:30" ht="19.5" customHeight="1" x14ac:dyDescent="0.25">
      <c r="B146" s="74">
        <f>MAPADEPRECOS!A72</f>
        <v>23</v>
      </c>
      <c r="C146" s="598" t="str">
        <f>VLOOKUP(B146,MAPADEPRECOS!$A$5:$I$151,2)</f>
        <v xml:space="preserve">Transmissor tipo radar para medição e controle de nível ref: R82 Magnetrol ou similar dim. 1150x300	</v>
      </c>
      <c r="D146" s="599"/>
      <c r="E146" s="600"/>
      <c r="F146" s="587" t="s">
        <v>32453</v>
      </c>
      <c r="G146" s="587"/>
      <c r="H146" s="587"/>
      <c r="I146" s="74" t="s">
        <v>315</v>
      </c>
      <c r="J146" s="588">
        <v>1</v>
      </c>
      <c r="K146" s="588"/>
      <c r="L146" s="579">
        <f>VLOOKUP(B146,MAPADEPRECOS!$A$5:$I$151,9)</f>
        <v>13040.44</v>
      </c>
      <c r="M146" s="579"/>
      <c r="N146" s="589">
        <f t="shared" ref="N146" si="126">J146*L146</f>
        <v>13040.44</v>
      </c>
      <c r="O146" s="589"/>
      <c r="X146" s="121"/>
      <c r="Y146" s="121"/>
      <c r="Z146" s="130"/>
    </row>
    <row r="147" spans="2:30" ht="15" customHeight="1" x14ac:dyDescent="0.25">
      <c r="B147" s="69"/>
      <c r="C147" s="69"/>
      <c r="D147" s="69"/>
      <c r="E147" s="69"/>
      <c r="F147" s="69"/>
      <c r="G147" s="69"/>
      <c r="H147" s="69"/>
      <c r="I147" s="69"/>
      <c r="J147" s="590" t="s">
        <v>778</v>
      </c>
      <c r="K147" s="590"/>
      <c r="L147" s="590"/>
      <c r="M147" s="590"/>
      <c r="N147" s="597">
        <f>N145+N146</f>
        <v>13169.44</v>
      </c>
      <c r="O147" s="597"/>
      <c r="X147" s="121"/>
      <c r="Y147" s="121"/>
      <c r="Z147" s="130"/>
    </row>
    <row r="148" spans="2:30" ht="15" customHeight="1" x14ac:dyDescent="0.25">
      <c r="B148" s="584" t="s">
        <v>774</v>
      </c>
      <c r="C148" s="584"/>
      <c r="D148" s="584"/>
      <c r="E148" s="584"/>
      <c r="F148" s="585" t="s">
        <v>765</v>
      </c>
      <c r="G148" s="585"/>
      <c r="H148" s="585"/>
      <c r="I148" s="72" t="s">
        <v>641</v>
      </c>
      <c r="J148" s="585" t="s">
        <v>766</v>
      </c>
      <c r="K148" s="585"/>
      <c r="L148" s="585" t="s">
        <v>767</v>
      </c>
      <c r="M148" s="585"/>
      <c r="N148" s="585" t="s">
        <v>768</v>
      </c>
      <c r="O148" s="585"/>
      <c r="X148" s="121"/>
      <c r="Y148" s="121"/>
      <c r="Z148" s="130"/>
    </row>
    <row r="149" spans="2:30" ht="15" customHeight="1" x14ac:dyDescent="0.25">
      <c r="B149" s="74" t="s">
        <v>720</v>
      </c>
      <c r="C149" s="586" t="s">
        <v>721</v>
      </c>
      <c r="D149" s="586"/>
      <c r="E149" s="586"/>
      <c r="F149" s="587" t="s">
        <v>92</v>
      </c>
      <c r="G149" s="587"/>
      <c r="H149" s="587"/>
      <c r="I149" s="74" t="s">
        <v>226</v>
      </c>
      <c r="J149" s="588">
        <v>4</v>
      </c>
      <c r="K149" s="588"/>
      <c r="L149" s="589">
        <f t="shared" ref="L149:L150" si="127">X149+Y149+Z149</f>
        <v>19.059999999999999</v>
      </c>
      <c r="M149" s="589"/>
      <c r="N149" s="589">
        <f t="shared" ref="N149:N150" si="128">J149*L149</f>
        <v>76.239999999999995</v>
      </c>
      <c r="O149" s="589"/>
      <c r="R149" s="106">
        <f t="shared" ref="R149:R150" si="129">IF(AND(S149=TRUE,T149="I"),VALUE(RIGHT(B149,LEN(B149)-1)),B149)</f>
        <v>10115</v>
      </c>
      <c r="S149" s="104" t="b">
        <f t="shared" ref="S149:S150" si="130">ISTEXT(B149)</f>
        <v>1</v>
      </c>
      <c r="T149" s="122" t="str">
        <f t="shared" ref="T149" si="131">LEFT(B149,1)</f>
        <v>I</v>
      </c>
      <c r="U149" s="122" t="s">
        <v>27919</v>
      </c>
      <c r="V149" s="121" t="str">
        <f t="shared" ref="V149:V150" si="132">F149</f>
        <v>DER-ES</v>
      </c>
      <c r="X149" s="121">
        <f t="shared" ref="X149:X150" si="133">IFERROR(AB149,0)</f>
        <v>0</v>
      </c>
      <c r="Y149" s="121">
        <f t="shared" ref="Y149:Y150" si="134">IFERROR(AC149,0)</f>
        <v>0</v>
      </c>
      <c r="Z149" s="121">
        <f t="shared" ref="Z149:Z150" si="135">IFERROR(AD149,0)</f>
        <v>19.059999999999999</v>
      </c>
      <c r="AB149" s="121" t="e">
        <f>IF(OR(T149="P",T149="M"),(VLOOKUP(R149,'SICRO-P'!$A$3:$F$1780,6,FALSE)),VLOOKUP(R149,SICRO!$A$4:$E$6354,5,FALSE))</f>
        <v>#N/A</v>
      </c>
      <c r="AC149" s="121" t="e">
        <f>IF(T149="I",(VLOOKUP(R149,'SINAPI-I'!$A$1:$E$4949,5,FALSE)),VLOOKUP(R149,SINAPI!$G$7:$K$7524,5,FALSE))</f>
        <v>#N/A</v>
      </c>
      <c r="AD149" s="130">
        <f>IF(T149="I",IF(U149="MO",(ROUND(VLOOKUP(R149,'DER-ES-I'!$A$7:$F$1547,5,FALSE)*((1+$R$3)),2)),VLOOKUP(R149,'DER-ES-I'!$A$7:$F$1547,5,FALSE)),VLOOKUP(R149,'DER-ES'!$A$15:$H$1393,7,FALSE))</f>
        <v>19.059999999999999</v>
      </c>
    </row>
    <row r="150" spans="2:30" ht="15" customHeight="1" x14ac:dyDescent="0.25">
      <c r="B150" s="74">
        <v>34783</v>
      </c>
      <c r="C150" s="586" t="s">
        <v>998</v>
      </c>
      <c r="D150" s="586"/>
      <c r="E150" s="586"/>
      <c r="F150" s="587" t="s">
        <v>91</v>
      </c>
      <c r="G150" s="587"/>
      <c r="H150" s="587"/>
      <c r="I150" s="74" t="s">
        <v>226</v>
      </c>
      <c r="J150" s="588">
        <v>1</v>
      </c>
      <c r="K150" s="588"/>
      <c r="L150" s="589">
        <f t="shared" si="127"/>
        <v>117.24</v>
      </c>
      <c r="M150" s="589"/>
      <c r="N150" s="589">
        <f t="shared" si="128"/>
        <v>117.24</v>
      </c>
      <c r="O150" s="589"/>
      <c r="R150" s="106">
        <f t="shared" si="129"/>
        <v>34783</v>
      </c>
      <c r="S150" s="104" t="b">
        <f t="shared" si="130"/>
        <v>0</v>
      </c>
      <c r="T150" s="122" t="s">
        <v>27690</v>
      </c>
      <c r="U150" s="122"/>
      <c r="V150" s="121" t="str">
        <f t="shared" si="132"/>
        <v>SINAPI</v>
      </c>
      <c r="X150" s="121">
        <f t="shared" si="133"/>
        <v>0</v>
      </c>
      <c r="Y150" s="121">
        <f t="shared" si="134"/>
        <v>117.24</v>
      </c>
      <c r="Z150" s="121">
        <f t="shared" si="135"/>
        <v>0</v>
      </c>
      <c r="AB150" s="121" t="e">
        <f>IF(OR(T150="P",T150="M"),(VLOOKUP(R150,'SICRO-P'!$A$3:$F$1780,6,FALSE)),VLOOKUP(R150,SICRO!$A$4:$E$6354,5,FALSE))</f>
        <v>#N/A</v>
      </c>
      <c r="AC150" s="121">
        <f>IF(T150="I",(VLOOKUP(R150,'SINAPI-I'!$A$1:$E$4949,5,FALSE)),VLOOKUP(R150,SINAPI!$G$7:$K$7524,5,FALSE))</f>
        <v>117.24</v>
      </c>
      <c r="AD150" s="130" t="e">
        <f>IF(T150="I",IF(U150="MO",(ROUND(VLOOKUP(R150,'DER-ES-I'!$A$7:$F$1547,5,FALSE)*((1+$R$3)),2)),VLOOKUP(R150,'DER-ES-I'!$A$7:$F$1547,5,FALSE)),VLOOKUP(R150,'DER-ES'!$A$15:$H$1393,7,FALSE))</f>
        <v>#N/A</v>
      </c>
    </row>
    <row r="151" spans="2:30" ht="15" customHeight="1" x14ac:dyDescent="0.25">
      <c r="B151" s="69"/>
      <c r="C151" s="69"/>
      <c r="D151" s="69"/>
      <c r="E151" s="69"/>
      <c r="F151" s="69"/>
      <c r="G151" s="69"/>
      <c r="H151" s="69"/>
      <c r="I151" s="69"/>
      <c r="J151" s="590" t="s">
        <v>775</v>
      </c>
      <c r="K151" s="590"/>
      <c r="L151" s="590"/>
      <c r="M151" s="590"/>
      <c r="N151" s="597">
        <f>N149+N150</f>
        <v>193.48</v>
      </c>
      <c r="O151" s="597"/>
      <c r="X151" s="121"/>
      <c r="Y151" s="121"/>
      <c r="Z151" s="130"/>
    </row>
    <row r="152" spans="2:30" ht="15" customHeight="1" x14ac:dyDescent="0.25">
      <c r="B152" s="584" t="s">
        <v>764</v>
      </c>
      <c r="C152" s="584"/>
      <c r="D152" s="584"/>
      <c r="E152" s="584"/>
      <c r="F152" s="585" t="s">
        <v>765</v>
      </c>
      <c r="G152" s="585"/>
      <c r="H152" s="585"/>
      <c r="I152" s="72" t="s">
        <v>641</v>
      </c>
      <c r="J152" s="585" t="s">
        <v>766</v>
      </c>
      <c r="K152" s="585"/>
      <c r="L152" s="585" t="s">
        <v>767</v>
      </c>
      <c r="M152" s="585"/>
      <c r="N152" s="585" t="s">
        <v>768</v>
      </c>
      <c r="O152" s="585"/>
      <c r="X152" s="121"/>
      <c r="Y152" s="121"/>
      <c r="Z152" s="130"/>
    </row>
    <row r="153" spans="2:30" ht="15" customHeight="1" x14ac:dyDescent="0.25">
      <c r="B153" s="74">
        <v>310906</v>
      </c>
      <c r="C153" s="586" t="s">
        <v>999</v>
      </c>
      <c r="D153" s="586"/>
      <c r="E153" s="586"/>
      <c r="F153" s="587" t="s">
        <v>92</v>
      </c>
      <c r="G153" s="587"/>
      <c r="H153" s="587"/>
      <c r="I153" s="74" t="s">
        <v>145</v>
      </c>
      <c r="J153" s="588">
        <v>1</v>
      </c>
      <c r="K153" s="588"/>
      <c r="L153" s="589">
        <f t="shared" ref="L153" si="136">X153+Y153+Z153</f>
        <v>35.729999999999997</v>
      </c>
      <c r="M153" s="589"/>
      <c r="N153" s="589">
        <f t="shared" ref="N153" si="137">J153*L153</f>
        <v>35.729999999999997</v>
      </c>
      <c r="O153" s="589"/>
      <c r="R153" s="106">
        <f t="shared" ref="R153" si="138">IF(AND(S153=TRUE,T153="I"),VALUE(RIGHT(B153,LEN(B153)-1)),B153)</f>
        <v>310906</v>
      </c>
      <c r="S153" s="104" t="b">
        <f t="shared" ref="S153" si="139">ISTEXT(B153)</f>
        <v>0</v>
      </c>
      <c r="T153" s="122" t="str">
        <f t="shared" ref="T153" si="140">LEFT(B153,1)</f>
        <v>3</v>
      </c>
      <c r="U153" s="122"/>
      <c r="V153" s="121" t="str">
        <f>F153</f>
        <v>DER-ES</v>
      </c>
      <c r="X153" s="121">
        <f t="shared" ref="X153" si="141">IFERROR(AB153,0)</f>
        <v>0</v>
      </c>
      <c r="Y153" s="121">
        <f t="shared" ref="Y153" si="142">IFERROR(AC153,0)</f>
        <v>0</v>
      </c>
      <c r="Z153" s="121">
        <f t="shared" ref="Z153" si="143">IFERROR(AD153,0)</f>
        <v>35.729999999999997</v>
      </c>
      <c r="AB153" s="121" t="e">
        <f>IF(OR(T153="P",T153="M"),(VLOOKUP(R153,'SICRO-P'!$A$3:$F$1780,6,FALSE)),VLOOKUP(R153,SICRO!$A$4:$E$6354,5,FALSE))</f>
        <v>#N/A</v>
      </c>
      <c r="AC153" s="121" t="e">
        <f>IF(T153="I",(VLOOKUP(R153,'SINAPI-I'!$A$1:$E$4949,5,FALSE)),VLOOKUP(R153,SINAPI!$G$7:$K$7524,5,FALSE))</f>
        <v>#N/A</v>
      </c>
      <c r="AD153" s="130">
        <f>IF(T153="I",IF(U153="MO",(ROUND(VLOOKUP(R153,'DER-ES-I'!$A$7:$F$1547,5,FALSE)*((1+$R$3)),2)),VLOOKUP(R153,'DER-ES-I'!$A$7:$F$1547,5,FALSE)),VLOOKUP(R153,'DER-ES'!$A$15:$H$1393,7,FALSE))</f>
        <v>35.729999999999997</v>
      </c>
    </row>
    <row r="154" spans="2:30" ht="15" customHeight="1" x14ac:dyDescent="0.25">
      <c r="B154" s="69"/>
      <c r="C154" s="69"/>
      <c r="D154" s="69"/>
      <c r="E154" s="69"/>
      <c r="F154" s="69"/>
      <c r="G154" s="69"/>
      <c r="H154" s="69"/>
      <c r="I154" s="69"/>
      <c r="J154" s="590" t="s">
        <v>773</v>
      </c>
      <c r="K154" s="590"/>
      <c r="L154" s="590"/>
      <c r="M154" s="590"/>
      <c r="N154" s="597">
        <f>N153</f>
        <v>35.729999999999997</v>
      </c>
      <c r="O154" s="597"/>
      <c r="X154" s="121"/>
      <c r="Y154" s="121"/>
      <c r="Z154" s="130"/>
    </row>
    <row r="155" spans="2:30" ht="9.75" customHeight="1" x14ac:dyDescent="0.25">
      <c r="B155" s="69"/>
      <c r="C155" s="69"/>
      <c r="D155" s="69"/>
      <c r="E155" s="69"/>
      <c r="F155" s="69"/>
      <c r="G155" s="69"/>
      <c r="H155" s="69"/>
      <c r="I155" s="69"/>
      <c r="J155" s="578" t="s">
        <v>675</v>
      </c>
      <c r="K155" s="578"/>
      <c r="L155" s="578"/>
      <c r="M155" s="578"/>
      <c r="N155" s="577">
        <f>N154+N151+N147</f>
        <v>13398.65</v>
      </c>
      <c r="O155" s="577"/>
      <c r="X155" s="121"/>
      <c r="Y155" s="121"/>
      <c r="Z155" s="130"/>
    </row>
    <row r="156" spans="2:30" ht="19.5" customHeight="1" x14ac:dyDescent="0.25">
      <c r="B156" s="69"/>
      <c r="C156" s="69"/>
      <c r="D156" s="69"/>
      <c r="E156" s="69"/>
      <c r="F156" s="69"/>
      <c r="G156" s="69"/>
      <c r="H156" s="69"/>
      <c r="I156" s="69"/>
      <c r="J156" s="580" t="str">
        <f>"VALOR BDI ("&amp;$O$3*100&amp;"%):"</f>
        <v>VALOR BDI (24,52%):</v>
      </c>
      <c r="K156" s="580"/>
      <c r="L156" s="580"/>
      <c r="M156" s="580"/>
      <c r="N156" s="577">
        <f>N155*$O$3</f>
        <v>3285.35</v>
      </c>
      <c r="O156" s="577"/>
      <c r="X156" s="121"/>
      <c r="Y156" s="121"/>
      <c r="Z156" s="130"/>
    </row>
    <row r="157" spans="2:30" ht="15" customHeight="1" x14ac:dyDescent="0.25">
      <c r="B157" s="69"/>
      <c r="C157" s="69"/>
      <c r="D157" s="69"/>
      <c r="E157" s="69"/>
      <c r="F157" s="69"/>
      <c r="G157" s="69"/>
      <c r="H157" s="69"/>
      <c r="I157" s="69"/>
      <c r="J157" s="578" t="s">
        <v>676</v>
      </c>
      <c r="K157" s="578"/>
      <c r="L157" s="578"/>
      <c r="M157" s="578"/>
      <c r="N157" s="577">
        <f>N156+N155</f>
        <v>16684</v>
      </c>
      <c r="O157" s="577"/>
      <c r="X157" s="121"/>
      <c r="Y157" s="121"/>
      <c r="Z157" s="130"/>
    </row>
    <row r="158" spans="2:30" ht="19.5" customHeight="1" x14ac:dyDescent="0.25">
      <c r="B158" s="69"/>
      <c r="C158" s="69"/>
      <c r="D158" s="69"/>
      <c r="E158" s="69"/>
      <c r="F158" s="69"/>
      <c r="G158" s="69"/>
      <c r="H158" s="69"/>
      <c r="I158" s="69"/>
      <c r="J158" s="69"/>
      <c r="K158" s="69"/>
      <c r="L158" s="69"/>
      <c r="M158" s="69"/>
      <c r="N158" s="69"/>
      <c r="O158" s="69"/>
      <c r="X158" s="121"/>
      <c r="Y158" s="121"/>
      <c r="Z158" s="130"/>
    </row>
    <row r="159" spans="2:30" ht="19.5" customHeight="1" x14ac:dyDescent="0.25">
      <c r="B159" s="210" t="str">
        <f>'PLANILHA S DESONERAÇÃO'!B253</f>
        <v>COMP-12</v>
      </c>
      <c r="C159" s="601" t="str">
        <f>'PLANILHA S DESONERAÇÃO'!D253</f>
        <v>Cabo de instrumentação de 2 pares 1,5mm², com blindagem individual e coletiva, isolação em XLPE</v>
      </c>
      <c r="D159" s="602"/>
      <c r="E159" s="602"/>
      <c r="F159" s="602"/>
      <c r="G159" s="602"/>
      <c r="H159" s="602"/>
      <c r="I159" s="602"/>
      <c r="J159" s="602"/>
      <c r="K159" s="602"/>
      <c r="L159" s="602"/>
      <c r="M159" s="602"/>
      <c r="N159" s="602"/>
      <c r="O159" s="603"/>
      <c r="X159" s="121"/>
      <c r="Y159" s="121"/>
      <c r="Z159" s="130"/>
    </row>
    <row r="160" spans="2:30" ht="15" customHeight="1" x14ac:dyDescent="0.25">
      <c r="B160" s="584" t="s">
        <v>777</v>
      </c>
      <c r="C160" s="584"/>
      <c r="D160" s="584"/>
      <c r="E160" s="584"/>
      <c r="F160" s="585" t="s">
        <v>765</v>
      </c>
      <c r="G160" s="585"/>
      <c r="H160" s="585"/>
      <c r="I160" s="72" t="s">
        <v>641</v>
      </c>
      <c r="J160" s="585" t="s">
        <v>766</v>
      </c>
      <c r="K160" s="585"/>
      <c r="L160" s="585" t="s">
        <v>767</v>
      </c>
      <c r="M160" s="585"/>
      <c r="N160" s="585" t="s">
        <v>768</v>
      </c>
      <c r="O160" s="585"/>
      <c r="X160" s="121"/>
      <c r="Y160" s="121"/>
      <c r="Z160" s="130"/>
    </row>
    <row r="161" spans="2:30" ht="15" customHeight="1" x14ac:dyDescent="0.25">
      <c r="B161" s="74">
        <f>MAPADEPRECOS!A110</f>
        <v>35</v>
      </c>
      <c r="C161" s="598" t="str">
        <f>VLOOKUP(B161,MAPADEPRECOS!$A$5:$I$151,2)</f>
        <v>CABO-DE-CONTROLE 4 X 1,5MM BLIND COM MALHA COBRE</v>
      </c>
      <c r="D161" s="599"/>
      <c r="E161" s="600"/>
      <c r="F161" s="587" t="s">
        <v>32453</v>
      </c>
      <c r="G161" s="587"/>
      <c r="H161" s="587"/>
      <c r="I161" s="74" t="s">
        <v>138</v>
      </c>
      <c r="J161" s="588">
        <v>1</v>
      </c>
      <c r="K161" s="588"/>
      <c r="L161" s="579">
        <f>VLOOKUP(B161,MAPADEPRECOS!$A$5:$I$151,9)</f>
        <v>13.12</v>
      </c>
      <c r="M161" s="579"/>
      <c r="N161" s="589">
        <f t="shared" ref="N161" si="144">J161*L161</f>
        <v>13.12</v>
      </c>
      <c r="O161" s="589"/>
      <c r="R161" s="106"/>
      <c r="S161" s="104"/>
      <c r="T161" s="122"/>
      <c r="U161" s="122"/>
      <c r="V161" s="121"/>
      <c r="X161" s="121"/>
      <c r="Y161" s="121"/>
      <c r="Z161" s="121"/>
      <c r="AB161" s="121"/>
      <c r="AC161" s="121"/>
      <c r="AD161" s="130"/>
    </row>
    <row r="162" spans="2:30" ht="15" customHeight="1" x14ac:dyDescent="0.25">
      <c r="B162" s="69"/>
      <c r="C162" s="69"/>
      <c r="D162" s="69"/>
      <c r="E162" s="69"/>
      <c r="F162" s="69"/>
      <c r="G162" s="69"/>
      <c r="H162" s="69"/>
      <c r="I162" s="69"/>
      <c r="J162" s="590" t="s">
        <v>778</v>
      </c>
      <c r="K162" s="590"/>
      <c r="L162" s="590"/>
      <c r="M162" s="590"/>
      <c r="N162" s="597">
        <f>N161</f>
        <v>13.12</v>
      </c>
      <c r="O162" s="597"/>
      <c r="X162" s="121"/>
      <c r="Y162" s="121"/>
      <c r="Z162" s="130"/>
    </row>
    <row r="163" spans="2:30" ht="15" customHeight="1" x14ac:dyDescent="0.25">
      <c r="B163" s="584" t="s">
        <v>774</v>
      </c>
      <c r="C163" s="584"/>
      <c r="D163" s="584"/>
      <c r="E163" s="584"/>
      <c r="F163" s="585" t="s">
        <v>765</v>
      </c>
      <c r="G163" s="585"/>
      <c r="H163" s="585"/>
      <c r="I163" s="72" t="s">
        <v>641</v>
      </c>
      <c r="J163" s="585" t="s">
        <v>766</v>
      </c>
      <c r="K163" s="585"/>
      <c r="L163" s="585" t="s">
        <v>767</v>
      </c>
      <c r="M163" s="585"/>
      <c r="N163" s="585" t="s">
        <v>768</v>
      </c>
      <c r="O163" s="585"/>
      <c r="X163" s="121"/>
      <c r="Y163" s="121"/>
      <c r="Z163" s="130"/>
    </row>
    <row r="164" spans="2:30" ht="15" customHeight="1" x14ac:dyDescent="0.25">
      <c r="B164" s="74" t="s">
        <v>720</v>
      </c>
      <c r="C164" s="586" t="s">
        <v>721</v>
      </c>
      <c r="D164" s="586"/>
      <c r="E164" s="586"/>
      <c r="F164" s="587" t="s">
        <v>92</v>
      </c>
      <c r="G164" s="587"/>
      <c r="H164" s="587"/>
      <c r="I164" s="74" t="s">
        <v>226</v>
      </c>
      <c r="J164" s="588">
        <v>0.05</v>
      </c>
      <c r="K164" s="588"/>
      <c r="L164" s="589">
        <f t="shared" ref="L164:L165" si="145">X164+Y164+Z164</f>
        <v>19.059999999999999</v>
      </c>
      <c r="M164" s="589"/>
      <c r="N164" s="589">
        <f t="shared" ref="N164:N165" si="146">J164*L164</f>
        <v>0.95</v>
      </c>
      <c r="O164" s="589"/>
      <c r="R164" s="106">
        <f t="shared" ref="R164:R165" si="147">IF(AND(S164=TRUE,T164="I"),VALUE(RIGHT(B164,LEN(B164)-1)),B164)</f>
        <v>10115</v>
      </c>
      <c r="S164" s="104" t="b">
        <f t="shared" ref="S164:S165" si="148">ISTEXT(B164)</f>
        <v>1</v>
      </c>
      <c r="T164" s="122" t="str">
        <f t="shared" ref="T164:T165" si="149">LEFT(B164,1)</f>
        <v>I</v>
      </c>
      <c r="U164" s="122" t="s">
        <v>27919</v>
      </c>
      <c r="V164" s="121" t="str">
        <f t="shared" ref="V164:V165" si="150">F164</f>
        <v>DER-ES</v>
      </c>
      <c r="X164" s="121">
        <f t="shared" ref="X164:X165" si="151">IFERROR(AB164,0)</f>
        <v>0</v>
      </c>
      <c r="Y164" s="121">
        <f t="shared" ref="Y164:Y165" si="152">IFERROR(AC164,0)</f>
        <v>0</v>
      </c>
      <c r="Z164" s="121">
        <f t="shared" ref="Z164:Z165" si="153">IFERROR(AD164,0)</f>
        <v>19.059999999999999</v>
      </c>
      <c r="AB164" s="121" t="e">
        <f>IF(OR(T164="P",T164="M"),(VLOOKUP(R164,'SICRO-P'!$A$3:$F$1780,6,FALSE)),VLOOKUP(R164,SICRO!$A$4:$E$6354,5,FALSE))</f>
        <v>#N/A</v>
      </c>
      <c r="AC164" s="121" t="e">
        <f>IF(T164="I",(VLOOKUP(R164,'SINAPI-I'!$A$1:$E$4949,5,FALSE)),VLOOKUP(R164,SINAPI!$G$7:$K$7524,5,FALSE))</f>
        <v>#N/A</v>
      </c>
      <c r="AD164" s="130">
        <f>IF(T164="I",IF(U164="MO",(ROUND(VLOOKUP(R164,'DER-ES-I'!$A$7:$F$1547,5,FALSE)*((1+$R$3)),2)),VLOOKUP(R164,'DER-ES-I'!$A$7:$F$1547,5,FALSE)),VLOOKUP(R164,'DER-ES'!$A$15:$H$1393,7,FALSE))</f>
        <v>19.059999999999999</v>
      </c>
    </row>
    <row r="165" spans="2:30" ht="15" customHeight="1" x14ac:dyDescent="0.25">
      <c r="B165" s="74" t="s">
        <v>647</v>
      </c>
      <c r="C165" s="586" t="s">
        <v>648</v>
      </c>
      <c r="D165" s="586"/>
      <c r="E165" s="586"/>
      <c r="F165" s="587" t="s">
        <v>92</v>
      </c>
      <c r="G165" s="587"/>
      <c r="H165" s="587"/>
      <c r="I165" s="74" t="s">
        <v>226</v>
      </c>
      <c r="J165" s="588">
        <v>0.2</v>
      </c>
      <c r="K165" s="588"/>
      <c r="L165" s="589">
        <f t="shared" si="145"/>
        <v>14.15</v>
      </c>
      <c r="M165" s="589"/>
      <c r="N165" s="589">
        <f t="shared" si="146"/>
        <v>2.83</v>
      </c>
      <c r="O165" s="589"/>
      <c r="R165" s="106">
        <f t="shared" si="147"/>
        <v>10146</v>
      </c>
      <c r="S165" s="104" t="b">
        <f t="shared" si="148"/>
        <v>1</v>
      </c>
      <c r="T165" s="122" t="str">
        <f t="shared" si="149"/>
        <v>I</v>
      </c>
      <c r="U165" s="122" t="s">
        <v>27919</v>
      </c>
      <c r="V165" s="121" t="str">
        <f t="shared" si="150"/>
        <v>DER-ES</v>
      </c>
      <c r="X165" s="121">
        <f t="shared" si="151"/>
        <v>0</v>
      </c>
      <c r="Y165" s="121">
        <f t="shared" si="152"/>
        <v>0</v>
      </c>
      <c r="Z165" s="121">
        <f t="shared" si="153"/>
        <v>14.15</v>
      </c>
      <c r="AB165" s="121" t="e">
        <f>IF(OR(T165="P",T165="M"),(VLOOKUP(R165,'SICRO-P'!$A$3:$F$1780,6,FALSE)),VLOOKUP(R165,SICRO!$A$4:$E$6354,5,FALSE))</f>
        <v>#N/A</v>
      </c>
      <c r="AC165" s="121" t="e">
        <f>IF(T165="I",(VLOOKUP(R165,'SINAPI-I'!$A$1:$E$4949,5,FALSE)),VLOOKUP(R165,SINAPI!$G$7:$K$7524,5,FALSE))</f>
        <v>#N/A</v>
      </c>
      <c r="AD165" s="130">
        <f>IF(T165="I",IF(U165="MO",(ROUND(VLOOKUP(R165,'DER-ES-I'!$A$7:$F$1547,5,FALSE)*((1+$R$3)),2)),VLOOKUP(R165,'DER-ES-I'!$A$7:$F$1547,5,FALSE)),VLOOKUP(R165,'DER-ES'!$A$15:$H$1393,7,FALSE))</f>
        <v>14.15</v>
      </c>
    </row>
    <row r="166" spans="2:30" ht="15" customHeight="1" x14ac:dyDescent="0.25">
      <c r="B166" s="69"/>
      <c r="C166" s="69"/>
      <c r="D166" s="69"/>
      <c r="E166" s="69"/>
      <c r="F166" s="69"/>
      <c r="G166" s="69"/>
      <c r="H166" s="69"/>
      <c r="I166" s="69"/>
      <c r="J166" s="590" t="s">
        <v>775</v>
      </c>
      <c r="K166" s="590"/>
      <c r="L166" s="590"/>
      <c r="M166" s="590"/>
      <c r="N166" s="597">
        <f>N164+N165</f>
        <v>3.78</v>
      </c>
      <c r="O166" s="597"/>
      <c r="X166" s="121"/>
      <c r="Y166" s="121"/>
      <c r="Z166" s="130"/>
    </row>
    <row r="167" spans="2:30" ht="15" customHeight="1" x14ac:dyDescent="0.25">
      <c r="B167" s="69"/>
      <c r="C167" s="69"/>
      <c r="D167" s="69"/>
      <c r="E167" s="69"/>
      <c r="F167" s="69"/>
      <c r="G167" s="69"/>
      <c r="H167" s="69"/>
      <c r="I167" s="69"/>
      <c r="J167" s="578" t="s">
        <v>675</v>
      </c>
      <c r="K167" s="578"/>
      <c r="L167" s="578"/>
      <c r="M167" s="578"/>
      <c r="N167" s="577">
        <f>N166+N162</f>
        <v>16.899999999999999</v>
      </c>
      <c r="O167" s="577"/>
      <c r="X167" s="121"/>
      <c r="Y167" s="121"/>
      <c r="Z167" s="130"/>
    </row>
    <row r="168" spans="2:30" ht="9.75" customHeight="1" x14ac:dyDescent="0.25">
      <c r="B168" s="69"/>
      <c r="C168" s="69"/>
      <c r="D168" s="69"/>
      <c r="E168" s="69"/>
      <c r="F168" s="69"/>
      <c r="G168" s="69"/>
      <c r="H168" s="69"/>
      <c r="I168" s="69"/>
      <c r="J168" s="580" t="str">
        <f>"VALOR BDI ("&amp;$O$3*100&amp;"%):"</f>
        <v>VALOR BDI (24,52%):</v>
      </c>
      <c r="K168" s="580"/>
      <c r="L168" s="580"/>
      <c r="M168" s="580"/>
      <c r="N168" s="577">
        <f>N167*$O$3</f>
        <v>4.1399999999999997</v>
      </c>
      <c r="O168" s="577"/>
      <c r="X168" s="121"/>
      <c r="Y168" s="121"/>
      <c r="Z168" s="130"/>
    </row>
    <row r="169" spans="2:30" ht="19.5" customHeight="1" x14ac:dyDescent="0.25">
      <c r="B169" s="69"/>
      <c r="C169" s="69"/>
      <c r="D169" s="69"/>
      <c r="E169" s="69"/>
      <c r="F169" s="69"/>
      <c r="G169" s="69"/>
      <c r="H169" s="69"/>
      <c r="I169" s="69"/>
      <c r="J169" s="578" t="s">
        <v>676</v>
      </c>
      <c r="K169" s="578"/>
      <c r="L169" s="578"/>
      <c r="M169" s="578"/>
      <c r="N169" s="577">
        <f>N168+N167</f>
        <v>21.04</v>
      </c>
      <c r="O169" s="577"/>
      <c r="X169" s="121"/>
      <c r="Y169" s="121"/>
      <c r="Z169" s="130"/>
    </row>
    <row r="170" spans="2:30" ht="15" customHeight="1" x14ac:dyDescent="0.25">
      <c r="B170" s="69"/>
      <c r="C170" s="69"/>
      <c r="D170" s="69"/>
      <c r="E170" s="69"/>
      <c r="F170" s="581"/>
      <c r="G170" s="581"/>
      <c r="H170" s="581"/>
      <c r="I170" s="581"/>
      <c r="J170" s="69"/>
      <c r="K170" s="69"/>
      <c r="L170" s="69"/>
      <c r="M170" s="69"/>
      <c r="N170" s="69"/>
      <c r="O170" s="69"/>
      <c r="X170" s="121"/>
      <c r="Y170" s="121"/>
      <c r="Z170" s="130"/>
    </row>
    <row r="171" spans="2:30" ht="19.5" customHeight="1" x14ac:dyDescent="0.25">
      <c r="B171" s="210" t="str">
        <f>'PLANILHA S DESONERAÇÃO'!B254</f>
        <v>COMP-13</v>
      </c>
      <c r="C171" s="601" t="str">
        <f>'PLANILHA S DESONERAÇÃO'!D254</f>
        <v>Cabo de instrumentação de 2 pares 1,5mm², com shield, isolação em XLPE</v>
      </c>
      <c r="D171" s="602"/>
      <c r="E171" s="602"/>
      <c r="F171" s="602"/>
      <c r="G171" s="602"/>
      <c r="H171" s="602"/>
      <c r="I171" s="602"/>
      <c r="J171" s="602"/>
      <c r="K171" s="602"/>
      <c r="L171" s="602"/>
      <c r="M171" s="602"/>
      <c r="N171" s="602"/>
      <c r="O171" s="603"/>
      <c r="X171" s="121"/>
      <c r="Y171" s="121"/>
      <c r="Z171" s="130"/>
    </row>
    <row r="172" spans="2:30" ht="19.5" customHeight="1" x14ac:dyDescent="0.25">
      <c r="B172" s="584" t="s">
        <v>777</v>
      </c>
      <c r="C172" s="584"/>
      <c r="D172" s="584"/>
      <c r="E172" s="584"/>
      <c r="F172" s="585" t="s">
        <v>765</v>
      </c>
      <c r="G172" s="585"/>
      <c r="H172" s="585"/>
      <c r="I172" s="72" t="s">
        <v>641</v>
      </c>
      <c r="J172" s="585" t="s">
        <v>766</v>
      </c>
      <c r="K172" s="585"/>
      <c r="L172" s="585" t="s">
        <v>767</v>
      </c>
      <c r="M172" s="585"/>
      <c r="N172" s="585" t="s">
        <v>768</v>
      </c>
      <c r="O172" s="585"/>
      <c r="X172" s="121"/>
      <c r="Y172" s="121"/>
      <c r="Z172" s="130"/>
    </row>
    <row r="173" spans="2:30" ht="15" customHeight="1" x14ac:dyDescent="0.25">
      <c r="B173" s="74">
        <f>MAPADEPRECOS!A107</f>
        <v>34</v>
      </c>
      <c r="C173" s="598" t="str">
        <f>VLOOKUP(B173,MAPADEPRECOS!$A$5:$I$151,2)</f>
        <v>CABO SINAL 2PARES 4X1,50 (DRENO)FITA AL PRETO PAN ELETRIC, OU SIMILAR</v>
      </c>
      <c r="D173" s="599"/>
      <c r="E173" s="600"/>
      <c r="F173" s="587" t="s">
        <v>32453</v>
      </c>
      <c r="G173" s="587"/>
      <c r="H173" s="587"/>
      <c r="I173" s="74" t="s">
        <v>138</v>
      </c>
      <c r="J173" s="588">
        <v>1</v>
      </c>
      <c r="K173" s="588"/>
      <c r="L173" s="579">
        <f>VLOOKUP(B173,MAPADEPRECOS!$A$5:$I$151,9)</f>
        <v>14.35</v>
      </c>
      <c r="M173" s="579"/>
      <c r="N173" s="589">
        <f t="shared" ref="N173" si="154">J173*L173</f>
        <v>14.35</v>
      </c>
      <c r="O173" s="589"/>
      <c r="X173" s="121"/>
      <c r="Y173" s="121"/>
      <c r="Z173" s="130"/>
    </row>
    <row r="174" spans="2:30" ht="15" customHeight="1" x14ac:dyDescent="0.25">
      <c r="B174" s="69"/>
      <c r="C174" s="69"/>
      <c r="D174" s="69"/>
      <c r="E174" s="69"/>
      <c r="F174" s="69"/>
      <c r="G174" s="69"/>
      <c r="H174" s="69"/>
      <c r="I174" s="69"/>
      <c r="J174" s="590" t="s">
        <v>778</v>
      </c>
      <c r="K174" s="590"/>
      <c r="L174" s="590"/>
      <c r="M174" s="590"/>
      <c r="N174" s="597">
        <f>N173</f>
        <v>14.35</v>
      </c>
      <c r="O174" s="597"/>
      <c r="X174" s="121"/>
      <c r="Y174" s="121"/>
      <c r="Z174" s="130"/>
    </row>
    <row r="175" spans="2:30" ht="15" customHeight="1" x14ac:dyDescent="0.25">
      <c r="B175" s="584" t="s">
        <v>774</v>
      </c>
      <c r="C175" s="584"/>
      <c r="D175" s="584"/>
      <c r="E175" s="584"/>
      <c r="F175" s="585" t="s">
        <v>765</v>
      </c>
      <c r="G175" s="585"/>
      <c r="H175" s="585"/>
      <c r="I175" s="72" t="s">
        <v>641</v>
      </c>
      <c r="J175" s="585" t="s">
        <v>766</v>
      </c>
      <c r="K175" s="585"/>
      <c r="L175" s="585" t="s">
        <v>767</v>
      </c>
      <c r="M175" s="585"/>
      <c r="N175" s="585" t="s">
        <v>768</v>
      </c>
      <c r="O175" s="585"/>
      <c r="X175" s="121"/>
      <c r="Y175" s="121"/>
      <c r="Z175" s="130"/>
    </row>
    <row r="176" spans="2:30" ht="15" customHeight="1" x14ac:dyDescent="0.25">
      <c r="B176" s="74" t="s">
        <v>720</v>
      </c>
      <c r="C176" s="586" t="s">
        <v>721</v>
      </c>
      <c r="D176" s="586"/>
      <c r="E176" s="586"/>
      <c r="F176" s="587" t="s">
        <v>92</v>
      </c>
      <c r="G176" s="587"/>
      <c r="H176" s="587"/>
      <c r="I176" s="74" t="s">
        <v>226</v>
      </c>
      <c r="J176" s="588">
        <v>0.05</v>
      </c>
      <c r="K176" s="588"/>
      <c r="L176" s="589">
        <f t="shared" ref="L176:L177" si="155">X176+Y176+Z176</f>
        <v>19.059999999999999</v>
      </c>
      <c r="M176" s="589"/>
      <c r="N176" s="589">
        <f t="shared" ref="N176:N177" si="156">J176*L176</f>
        <v>0.95</v>
      </c>
      <c r="O176" s="589"/>
      <c r="R176" s="106">
        <f t="shared" ref="R176:R177" si="157">IF(AND(S176=TRUE,T176="I"),VALUE(RIGHT(B176,LEN(B176)-1)),B176)</f>
        <v>10115</v>
      </c>
      <c r="S176" s="104" t="b">
        <f t="shared" ref="S176:S177" si="158">ISTEXT(B176)</f>
        <v>1</v>
      </c>
      <c r="T176" s="122" t="str">
        <f t="shared" ref="T176:T177" si="159">LEFT(B176,1)</f>
        <v>I</v>
      </c>
      <c r="U176" s="122" t="s">
        <v>27919</v>
      </c>
      <c r="V176" s="121" t="str">
        <f t="shared" ref="V176:V177" si="160">F176</f>
        <v>DER-ES</v>
      </c>
      <c r="X176" s="121">
        <f t="shared" ref="X176:X177" si="161">IFERROR(AB176,0)</f>
        <v>0</v>
      </c>
      <c r="Y176" s="121">
        <f t="shared" ref="Y176:Y177" si="162">IFERROR(AC176,0)</f>
        <v>0</v>
      </c>
      <c r="Z176" s="121">
        <f t="shared" ref="Z176:Z177" si="163">IFERROR(AD176,0)</f>
        <v>19.059999999999999</v>
      </c>
      <c r="AB176" s="121" t="e">
        <f>IF(OR(T176="P",T176="M"),(VLOOKUP(R176,'SICRO-P'!$A$3:$F$1780,6,FALSE)),VLOOKUP(R176,SICRO!$A$4:$E$6354,5,FALSE))</f>
        <v>#N/A</v>
      </c>
      <c r="AC176" s="121" t="e">
        <f>IF(T176="I",(VLOOKUP(R176,'SINAPI-I'!$A$1:$E$4949,5,FALSE)),VLOOKUP(R176,SINAPI!$G$7:$K$7524,5,FALSE))</f>
        <v>#N/A</v>
      </c>
      <c r="AD176" s="130">
        <f>IF(T176="I",IF(U176="MO",(ROUND(VLOOKUP(R176,'DER-ES-I'!$A$7:$F$1547,5,FALSE)*((1+$R$3)),2)),VLOOKUP(R176,'DER-ES-I'!$A$7:$F$1547,5,FALSE)),VLOOKUP(R176,'DER-ES'!$A$15:$H$1393,7,FALSE))</f>
        <v>19.059999999999999</v>
      </c>
    </row>
    <row r="177" spans="2:30" ht="15" customHeight="1" x14ac:dyDescent="0.25">
      <c r="B177" s="74" t="s">
        <v>647</v>
      </c>
      <c r="C177" s="586" t="s">
        <v>648</v>
      </c>
      <c r="D177" s="586"/>
      <c r="E177" s="586"/>
      <c r="F177" s="587" t="s">
        <v>92</v>
      </c>
      <c r="G177" s="587"/>
      <c r="H177" s="587"/>
      <c r="I177" s="74" t="s">
        <v>226</v>
      </c>
      <c r="J177" s="588">
        <v>0.2</v>
      </c>
      <c r="K177" s="588"/>
      <c r="L177" s="589">
        <f t="shared" si="155"/>
        <v>14.15</v>
      </c>
      <c r="M177" s="589"/>
      <c r="N177" s="589">
        <f t="shared" si="156"/>
        <v>2.83</v>
      </c>
      <c r="O177" s="589"/>
      <c r="R177" s="106">
        <f t="shared" si="157"/>
        <v>10146</v>
      </c>
      <c r="S177" s="104" t="b">
        <f t="shared" si="158"/>
        <v>1</v>
      </c>
      <c r="T177" s="122" t="str">
        <f t="shared" si="159"/>
        <v>I</v>
      </c>
      <c r="U177" s="122" t="s">
        <v>27919</v>
      </c>
      <c r="V177" s="121" t="str">
        <f t="shared" si="160"/>
        <v>DER-ES</v>
      </c>
      <c r="X177" s="121">
        <f t="shared" si="161"/>
        <v>0</v>
      </c>
      <c r="Y177" s="121">
        <f t="shared" si="162"/>
        <v>0</v>
      </c>
      <c r="Z177" s="121">
        <f t="shared" si="163"/>
        <v>14.15</v>
      </c>
      <c r="AB177" s="121" t="e">
        <f>IF(OR(T177="P",T177="M"),(VLOOKUP(R177,'SICRO-P'!$A$3:$F$1780,6,FALSE)),VLOOKUP(R177,SICRO!$A$4:$E$6354,5,FALSE))</f>
        <v>#N/A</v>
      </c>
      <c r="AC177" s="121" t="e">
        <f>IF(T177="I",(VLOOKUP(R177,'SINAPI-I'!$A$1:$E$4949,5,FALSE)),VLOOKUP(R177,SINAPI!$G$7:$K$7524,5,FALSE))</f>
        <v>#N/A</v>
      </c>
      <c r="AD177" s="130">
        <f>IF(T177="I",IF(U177="MO",(ROUND(VLOOKUP(R177,'DER-ES-I'!$A$7:$F$1547,5,FALSE)*((1+$R$3)),2)),VLOOKUP(R177,'DER-ES-I'!$A$7:$F$1547,5,FALSE)),VLOOKUP(R177,'DER-ES'!$A$15:$H$1393,7,FALSE))</f>
        <v>14.15</v>
      </c>
    </row>
    <row r="178" spans="2:30" ht="15" customHeight="1" x14ac:dyDescent="0.25">
      <c r="B178" s="69"/>
      <c r="C178" s="69"/>
      <c r="D178" s="69"/>
      <c r="E178" s="69"/>
      <c r="F178" s="69"/>
      <c r="G178" s="69"/>
      <c r="H178" s="69"/>
      <c r="I178" s="69"/>
      <c r="J178" s="590" t="s">
        <v>775</v>
      </c>
      <c r="K178" s="590"/>
      <c r="L178" s="590"/>
      <c r="M178" s="590"/>
      <c r="N178" s="597">
        <f>N176+N177</f>
        <v>3.78</v>
      </c>
      <c r="O178" s="597"/>
      <c r="X178" s="121"/>
      <c r="Y178" s="121"/>
      <c r="Z178" s="130"/>
    </row>
    <row r="179" spans="2:30" ht="15" customHeight="1" x14ac:dyDescent="0.25">
      <c r="B179" s="69"/>
      <c r="C179" s="69"/>
      <c r="D179" s="69"/>
      <c r="E179" s="69"/>
      <c r="F179" s="69"/>
      <c r="G179" s="69"/>
      <c r="H179" s="69"/>
      <c r="I179" s="69"/>
      <c r="J179" s="578" t="s">
        <v>675</v>
      </c>
      <c r="K179" s="578"/>
      <c r="L179" s="578"/>
      <c r="M179" s="578"/>
      <c r="N179" s="577">
        <f>N178+N174</f>
        <v>18.13</v>
      </c>
      <c r="O179" s="577"/>
      <c r="X179" s="121"/>
      <c r="Y179" s="121"/>
      <c r="Z179" s="130"/>
    </row>
    <row r="180" spans="2:30" ht="15" customHeight="1" x14ac:dyDescent="0.25">
      <c r="B180" s="69"/>
      <c r="C180" s="69"/>
      <c r="D180" s="69"/>
      <c r="E180" s="69"/>
      <c r="F180" s="69"/>
      <c r="G180" s="69"/>
      <c r="H180" s="69"/>
      <c r="I180" s="69"/>
      <c r="J180" s="580" t="str">
        <f>"VALOR BDI ("&amp;$O$3*100&amp;"%):"</f>
        <v>VALOR BDI (24,52%):</v>
      </c>
      <c r="K180" s="580"/>
      <c r="L180" s="580"/>
      <c r="M180" s="580"/>
      <c r="N180" s="577">
        <f>N179*$O$3</f>
        <v>4.45</v>
      </c>
      <c r="O180" s="577"/>
      <c r="X180" s="121"/>
      <c r="Y180" s="121"/>
      <c r="Z180" s="130"/>
    </row>
    <row r="181" spans="2:30" ht="9.75" customHeight="1" x14ac:dyDescent="0.25">
      <c r="B181" s="69"/>
      <c r="C181" s="69"/>
      <c r="D181" s="69"/>
      <c r="E181" s="69"/>
      <c r="F181" s="69"/>
      <c r="G181" s="69"/>
      <c r="H181" s="69"/>
      <c r="I181" s="69"/>
      <c r="J181" s="578" t="s">
        <v>676</v>
      </c>
      <c r="K181" s="578"/>
      <c r="L181" s="578"/>
      <c r="M181" s="578"/>
      <c r="N181" s="577">
        <f>N180+N179</f>
        <v>22.58</v>
      </c>
      <c r="O181" s="577"/>
      <c r="X181" s="121"/>
      <c r="Y181" s="121"/>
      <c r="Z181" s="130"/>
    </row>
    <row r="182" spans="2:30" ht="19.5" customHeight="1" x14ac:dyDescent="0.25">
      <c r="B182" s="69"/>
      <c r="C182" s="69"/>
      <c r="D182" s="69"/>
      <c r="E182" s="69"/>
      <c r="F182" s="581"/>
      <c r="G182" s="581"/>
      <c r="H182" s="581"/>
      <c r="I182" s="581"/>
      <c r="J182" s="69"/>
      <c r="K182" s="69"/>
      <c r="L182" s="69"/>
      <c r="M182" s="69"/>
      <c r="N182" s="69"/>
      <c r="O182" s="69"/>
      <c r="X182" s="121"/>
      <c r="Y182" s="121"/>
      <c r="Z182" s="130"/>
    </row>
    <row r="183" spans="2:30" ht="15" customHeight="1" x14ac:dyDescent="0.25">
      <c r="B183" s="210" t="str">
        <f>'PLANILHA S DESONERAÇÃO'!B255</f>
        <v>COMP-14</v>
      </c>
      <c r="C183" s="601" t="str">
        <f>'PLANILHA S DESONERAÇÃO'!D255</f>
        <v>Cabo de par trançado blindado (F/UTP), categoria 6, ou superior, com condutores de cobre rígidos 24 AWG, uso indoor/outdoor ref: Furukawa ou similar (M)</v>
      </c>
      <c r="D183" s="602"/>
      <c r="E183" s="602"/>
      <c r="F183" s="602"/>
      <c r="G183" s="602"/>
      <c r="H183" s="602"/>
      <c r="I183" s="602"/>
      <c r="J183" s="602"/>
      <c r="K183" s="602"/>
      <c r="L183" s="602"/>
      <c r="M183" s="602"/>
      <c r="N183" s="602"/>
      <c r="O183" s="603"/>
      <c r="X183" s="121"/>
      <c r="Y183" s="121"/>
      <c r="Z183" s="130"/>
    </row>
    <row r="184" spans="2:30" ht="15" customHeight="1" x14ac:dyDescent="0.25">
      <c r="B184" s="584" t="s">
        <v>777</v>
      </c>
      <c r="C184" s="584"/>
      <c r="D184" s="584"/>
      <c r="E184" s="584"/>
      <c r="F184" s="585" t="s">
        <v>765</v>
      </c>
      <c r="G184" s="585"/>
      <c r="H184" s="585"/>
      <c r="I184" s="72" t="s">
        <v>641</v>
      </c>
      <c r="J184" s="585" t="s">
        <v>766</v>
      </c>
      <c r="K184" s="585"/>
      <c r="L184" s="585" t="s">
        <v>767</v>
      </c>
      <c r="M184" s="585"/>
      <c r="N184" s="585" t="s">
        <v>768</v>
      </c>
      <c r="O184" s="585"/>
      <c r="X184" s="121"/>
      <c r="Y184" s="121"/>
      <c r="Z184" s="130"/>
    </row>
    <row r="185" spans="2:30" ht="16.5" customHeight="1" x14ac:dyDescent="0.25">
      <c r="B185" s="74">
        <f>MAPADEPRECOS!A99</f>
        <v>32</v>
      </c>
      <c r="C185" s="598" t="str">
        <f>VLOOKUP(B185,MAPADEPRECOS!$A$5:$I$151,2)</f>
        <v>Cabo de par trançado blindado (F/UTP), categoria 6, ou superior, com condutores de cobre rígidos 24 AWG, uso indoor/outdoor ref: Furukawa ou similar</v>
      </c>
      <c r="D185" s="599"/>
      <c r="E185" s="600"/>
      <c r="F185" s="587" t="s">
        <v>32453</v>
      </c>
      <c r="G185" s="587"/>
      <c r="H185" s="587"/>
      <c r="I185" s="74" t="s">
        <v>1001</v>
      </c>
      <c r="J185" s="588">
        <v>1.05</v>
      </c>
      <c r="K185" s="588"/>
      <c r="L185" s="579">
        <f>VLOOKUP(B185,MAPADEPRECOS!$A$5:$I$151,9)</f>
        <v>3.82</v>
      </c>
      <c r="M185" s="579"/>
      <c r="N185" s="589">
        <f t="shared" ref="N185" si="164">J185*L185</f>
        <v>4.01</v>
      </c>
      <c r="O185" s="589"/>
      <c r="X185" s="121"/>
      <c r="Y185" s="121"/>
      <c r="Z185" s="130"/>
    </row>
    <row r="186" spans="2:30" ht="19.5" customHeight="1" x14ac:dyDescent="0.25">
      <c r="B186" s="69"/>
      <c r="C186" s="69"/>
      <c r="D186" s="69"/>
      <c r="E186" s="69"/>
      <c r="F186" s="69"/>
      <c r="G186" s="69"/>
      <c r="H186" s="69"/>
      <c r="I186" s="69"/>
      <c r="J186" s="590" t="s">
        <v>778</v>
      </c>
      <c r="K186" s="590"/>
      <c r="L186" s="590"/>
      <c r="M186" s="590"/>
      <c r="N186" s="597">
        <f>N185</f>
        <v>4.01</v>
      </c>
      <c r="O186" s="597"/>
      <c r="X186" s="121"/>
      <c r="Y186" s="121"/>
      <c r="Z186" s="130"/>
    </row>
    <row r="187" spans="2:30" ht="15" customHeight="1" x14ac:dyDescent="0.25">
      <c r="B187" s="584" t="s">
        <v>774</v>
      </c>
      <c r="C187" s="584"/>
      <c r="D187" s="584"/>
      <c r="E187" s="584"/>
      <c r="F187" s="585" t="s">
        <v>765</v>
      </c>
      <c r="G187" s="585"/>
      <c r="H187" s="585"/>
      <c r="I187" s="72" t="s">
        <v>641</v>
      </c>
      <c r="J187" s="585" t="s">
        <v>766</v>
      </c>
      <c r="K187" s="585"/>
      <c r="L187" s="585" t="s">
        <v>767</v>
      </c>
      <c r="M187" s="585"/>
      <c r="N187" s="585" t="s">
        <v>768</v>
      </c>
      <c r="O187" s="585"/>
      <c r="X187" s="121"/>
      <c r="Y187" s="121"/>
      <c r="Z187" s="130"/>
    </row>
    <row r="188" spans="2:30" ht="15" customHeight="1" x14ac:dyDescent="0.25">
      <c r="B188" s="74" t="s">
        <v>720</v>
      </c>
      <c r="C188" s="586" t="s">
        <v>721</v>
      </c>
      <c r="D188" s="586"/>
      <c r="E188" s="586"/>
      <c r="F188" s="587" t="s">
        <v>92</v>
      </c>
      <c r="G188" s="587"/>
      <c r="H188" s="587"/>
      <c r="I188" s="74" t="s">
        <v>226</v>
      </c>
      <c r="J188" s="588">
        <v>0.02</v>
      </c>
      <c r="K188" s="588"/>
      <c r="L188" s="589">
        <f t="shared" ref="L188:L189" si="165">X188+Y188+Z188</f>
        <v>19.059999999999999</v>
      </c>
      <c r="M188" s="589"/>
      <c r="N188" s="589">
        <f>J188*L188</f>
        <v>0.38</v>
      </c>
      <c r="O188" s="589"/>
      <c r="R188" s="106">
        <f t="shared" ref="R188:R189" si="166">IF(AND(S188=TRUE,T188="I"),VALUE(RIGHT(B188,LEN(B188)-1)),B188)</f>
        <v>10115</v>
      </c>
      <c r="S188" s="104" t="b">
        <f t="shared" ref="S188:S189" si="167">ISTEXT(B188)</f>
        <v>1</v>
      </c>
      <c r="T188" s="122" t="str">
        <f t="shared" ref="T188:T189" si="168">LEFT(B188,1)</f>
        <v>I</v>
      </c>
      <c r="U188" s="122" t="s">
        <v>27919</v>
      </c>
      <c r="V188" s="121" t="str">
        <f t="shared" ref="V188:V189" si="169">F188</f>
        <v>DER-ES</v>
      </c>
      <c r="X188" s="121">
        <f t="shared" ref="X188:X189" si="170">IFERROR(AB188,0)</f>
        <v>0</v>
      </c>
      <c r="Y188" s="121">
        <f t="shared" ref="Y188:Y189" si="171">IFERROR(AC188,0)</f>
        <v>0</v>
      </c>
      <c r="Z188" s="121">
        <f t="shared" ref="Z188:Z189" si="172">IFERROR(AD188,0)</f>
        <v>19.059999999999999</v>
      </c>
      <c r="AB188" s="121" t="e">
        <f>IF(OR(T188="P",T188="M"),(VLOOKUP(R188,'SICRO-P'!$A$3:$F$1780,6,FALSE)),VLOOKUP(R188,SICRO!$A$4:$E$6354,5,FALSE))</f>
        <v>#N/A</v>
      </c>
      <c r="AC188" s="121" t="e">
        <f>IF(T188="I",(VLOOKUP(R188,'SINAPI-I'!$A$1:$E$4949,5,FALSE)),VLOOKUP(R188,SINAPI!$G$7:$K$7524,5,FALSE))</f>
        <v>#N/A</v>
      </c>
      <c r="AD188" s="130">
        <f>IF(T188="I",IF(U188="MO",(ROUND(VLOOKUP(R188,'DER-ES-I'!$A$7:$F$1547,5,FALSE)*((1+$R$3)),2)),VLOOKUP(R188,'DER-ES-I'!$A$7:$F$1547,5,FALSE)),VLOOKUP(R188,'DER-ES'!$A$15:$H$1393,7,FALSE))</f>
        <v>19.059999999999999</v>
      </c>
    </row>
    <row r="189" spans="2:30" ht="15" customHeight="1" x14ac:dyDescent="0.25">
      <c r="B189" s="74" t="s">
        <v>647</v>
      </c>
      <c r="C189" s="586" t="s">
        <v>648</v>
      </c>
      <c r="D189" s="586"/>
      <c r="E189" s="586"/>
      <c r="F189" s="587" t="s">
        <v>92</v>
      </c>
      <c r="G189" s="587"/>
      <c r="H189" s="587"/>
      <c r="I189" s="74" t="s">
        <v>226</v>
      </c>
      <c r="J189" s="588">
        <v>0.02</v>
      </c>
      <c r="K189" s="588"/>
      <c r="L189" s="589">
        <f t="shared" si="165"/>
        <v>14.15</v>
      </c>
      <c r="M189" s="589"/>
      <c r="N189" s="589">
        <f>J189*L189</f>
        <v>0.28000000000000003</v>
      </c>
      <c r="O189" s="589"/>
      <c r="R189" s="106">
        <f t="shared" si="166"/>
        <v>10146</v>
      </c>
      <c r="S189" s="104" t="b">
        <f t="shared" si="167"/>
        <v>1</v>
      </c>
      <c r="T189" s="122" t="str">
        <f t="shared" si="168"/>
        <v>I</v>
      </c>
      <c r="U189" s="122" t="s">
        <v>27919</v>
      </c>
      <c r="V189" s="121" t="str">
        <f t="shared" si="169"/>
        <v>DER-ES</v>
      </c>
      <c r="X189" s="121">
        <f t="shared" si="170"/>
        <v>0</v>
      </c>
      <c r="Y189" s="121">
        <f t="shared" si="171"/>
        <v>0</v>
      </c>
      <c r="Z189" s="121">
        <f t="shared" si="172"/>
        <v>14.15</v>
      </c>
      <c r="AB189" s="121" t="e">
        <f>IF(OR(T189="P",T189="M"),(VLOOKUP(R189,'SICRO-P'!$A$3:$F$1780,6,FALSE)),VLOOKUP(R189,SICRO!$A$4:$E$6354,5,FALSE))</f>
        <v>#N/A</v>
      </c>
      <c r="AC189" s="121" t="e">
        <f>IF(T189="I",(VLOOKUP(R189,'SINAPI-I'!$A$1:$E$4949,5,FALSE)),VLOOKUP(R189,SINAPI!$G$7:$K$7524,5,FALSE))</f>
        <v>#N/A</v>
      </c>
      <c r="AD189" s="130">
        <f>IF(T189="I",IF(U189="MO",(ROUND(VLOOKUP(R189,'DER-ES-I'!$A$7:$F$1547,5,FALSE)*((1+$R$3)),2)),VLOOKUP(R189,'DER-ES-I'!$A$7:$F$1547,5,FALSE)),VLOOKUP(R189,'DER-ES'!$A$15:$H$1393,7,FALSE))</f>
        <v>14.15</v>
      </c>
    </row>
    <row r="190" spans="2:30" ht="15" customHeight="1" x14ac:dyDescent="0.25">
      <c r="B190" s="69"/>
      <c r="C190" s="69"/>
      <c r="D190" s="69"/>
      <c r="E190" s="69"/>
      <c r="F190" s="69"/>
      <c r="G190" s="69"/>
      <c r="H190" s="69"/>
      <c r="I190" s="69"/>
      <c r="J190" s="590" t="s">
        <v>775</v>
      </c>
      <c r="K190" s="590"/>
      <c r="L190" s="590"/>
      <c r="M190" s="590"/>
      <c r="N190" s="597">
        <f>N189+N188</f>
        <v>0.66</v>
      </c>
      <c r="O190" s="597"/>
      <c r="X190" s="121"/>
      <c r="Y190" s="121"/>
      <c r="Z190" s="130"/>
    </row>
    <row r="191" spans="2:30" ht="15" customHeight="1" x14ac:dyDescent="0.25">
      <c r="B191" s="69"/>
      <c r="C191" s="69"/>
      <c r="D191" s="69"/>
      <c r="E191" s="69"/>
      <c r="F191" s="69"/>
      <c r="G191" s="69"/>
      <c r="H191" s="69"/>
      <c r="I191" s="69"/>
      <c r="J191" s="578" t="s">
        <v>675</v>
      </c>
      <c r="K191" s="578"/>
      <c r="L191" s="578"/>
      <c r="M191" s="578"/>
      <c r="N191" s="577">
        <f>N190+N186</f>
        <v>4.67</v>
      </c>
      <c r="O191" s="577"/>
      <c r="X191" s="121"/>
      <c r="Y191" s="121"/>
      <c r="Z191" s="130"/>
    </row>
    <row r="192" spans="2:30" ht="15" customHeight="1" x14ac:dyDescent="0.25">
      <c r="B192" s="69"/>
      <c r="C192" s="69"/>
      <c r="D192" s="69"/>
      <c r="E192" s="69"/>
      <c r="F192" s="69"/>
      <c r="G192" s="69"/>
      <c r="H192" s="69"/>
      <c r="I192" s="69"/>
      <c r="J192" s="580" t="str">
        <f>"VALOR BDI ("&amp;$O$3*100&amp;"%):"</f>
        <v>VALOR BDI (24,52%):</v>
      </c>
      <c r="K192" s="580"/>
      <c r="L192" s="580"/>
      <c r="M192" s="580"/>
      <c r="N192" s="577">
        <f>N191*$O$3</f>
        <v>1.1499999999999999</v>
      </c>
      <c r="O192" s="577"/>
      <c r="X192" s="121"/>
      <c r="Y192" s="121"/>
      <c r="Z192" s="130"/>
    </row>
    <row r="193" spans="2:30" ht="15" customHeight="1" x14ac:dyDescent="0.25">
      <c r="B193" s="69"/>
      <c r="C193" s="69"/>
      <c r="D193" s="69"/>
      <c r="E193" s="69"/>
      <c r="F193" s="69"/>
      <c r="G193" s="69"/>
      <c r="H193" s="69"/>
      <c r="I193" s="69"/>
      <c r="J193" s="578" t="s">
        <v>676</v>
      </c>
      <c r="K193" s="578"/>
      <c r="L193" s="578"/>
      <c r="M193" s="578"/>
      <c r="N193" s="577">
        <f>N192+N191</f>
        <v>5.82</v>
      </c>
      <c r="O193" s="577"/>
      <c r="X193" s="121"/>
      <c r="Y193" s="121"/>
      <c r="Z193" s="130"/>
    </row>
    <row r="194" spans="2:30" ht="19.5" customHeight="1" x14ac:dyDescent="0.25">
      <c r="B194" s="69"/>
      <c r="C194" s="69"/>
      <c r="D194" s="69"/>
      <c r="E194" s="69"/>
      <c r="F194" s="581"/>
      <c r="G194" s="581"/>
      <c r="H194" s="581"/>
      <c r="I194" s="581"/>
      <c r="J194" s="69"/>
      <c r="K194" s="69"/>
      <c r="L194" s="69"/>
      <c r="M194" s="69"/>
      <c r="N194" s="69"/>
      <c r="O194" s="69"/>
      <c r="X194" s="121"/>
      <c r="Y194" s="121"/>
      <c r="Z194" s="130"/>
    </row>
    <row r="195" spans="2:30" ht="15" customHeight="1" x14ac:dyDescent="0.25">
      <c r="B195" s="210" t="str">
        <f>'PLANILHA S DESONERAÇÃO'!B257</f>
        <v>COMP-15</v>
      </c>
      <c r="C195" s="601" t="str">
        <f>'PLANILHA S DESONERAÇÃO'!D257</f>
        <v>ELETROCALHA PERFURADA GALVANIZADA À FOGO CHAPA 14 - 150 X 100 MM COM TAMPA, INCLUSIVE CONEXÃO E SUPORTE</v>
      </c>
      <c r="D195" s="602"/>
      <c r="E195" s="602"/>
      <c r="F195" s="602"/>
      <c r="G195" s="602"/>
      <c r="H195" s="602"/>
      <c r="I195" s="602"/>
      <c r="J195" s="602"/>
      <c r="K195" s="602"/>
      <c r="L195" s="602"/>
      <c r="M195" s="602"/>
      <c r="N195" s="602"/>
      <c r="O195" s="603"/>
      <c r="X195" s="121"/>
      <c r="Y195" s="121"/>
      <c r="Z195" s="130"/>
    </row>
    <row r="196" spans="2:30" ht="15" customHeight="1" x14ac:dyDescent="0.25">
      <c r="B196" s="584" t="s">
        <v>777</v>
      </c>
      <c r="C196" s="584"/>
      <c r="D196" s="584"/>
      <c r="E196" s="584"/>
      <c r="F196" s="585" t="s">
        <v>765</v>
      </c>
      <c r="G196" s="585"/>
      <c r="H196" s="585"/>
      <c r="I196" s="72" t="s">
        <v>641</v>
      </c>
      <c r="J196" s="585" t="s">
        <v>766</v>
      </c>
      <c r="K196" s="585"/>
      <c r="L196" s="585" t="s">
        <v>767</v>
      </c>
      <c r="M196" s="585"/>
      <c r="N196" s="585" t="s">
        <v>768</v>
      </c>
      <c r="O196" s="585"/>
      <c r="X196" s="121"/>
      <c r="Y196" s="121"/>
      <c r="Z196" s="130"/>
    </row>
    <row r="197" spans="2:30" ht="15" customHeight="1" x14ac:dyDescent="0.25">
      <c r="B197" s="74">
        <v>13299</v>
      </c>
      <c r="C197" s="586" t="s">
        <v>32438</v>
      </c>
      <c r="D197" s="586"/>
      <c r="E197" s="586"/>
      <c r="F197" s="587" t="s">
        <v>38141</v>
      </c>
      <c r="G197" s="587"/>
      <c r="H197" s="587"/>
      <c r="I197" s="74" t="s">
        <v>138</v>
      </c>
      <c r="J197" s="588">
        <f>(((100+150+100)/(150+150+150))/3)*1.1</f>
        <v>0.28518518999999998</v>
      </c>
      <c r="K197" s="588"/>
      <c r="L197" s="605">
        <v>320.33</v>
      </c>
      <c r="M197" s="606"/>
      <c r="N197" s="605">
        <f t="shared" ref="N197" si="173">J197*L197</f>
        <v>91.35</v>
      </c>
      <c r="O197" s="606"/>
      <c r="X197" s="121"/>
      <c r="Y197" s="121"/>
      <c r="Z197" s="130"/>
    </row>
    <row r="198" spans="2:30" ht="19.5" customHeight="1" x14ac:dyDescent="0.25">
      <c r="B198" s="69"/>
      <c r="C198" s="69"/>
      <c r="D198" s="69"/>
      <c r="E198" s="69"/>
      <c r="F198" s="69"/>
      <c r="G198" s="69"/>
      <c r="H198" s="69"/>
      <c r="I198" s="69"/>
      <c r="J198" s="590" t="s">
        <v>778</v>
      </c>
      <c r="K198" s="590"/>
      <c r="L198" s="590"/>
      <c r="M198" s="590"/>
      <c r="N198" s="597">
        <f>N197</f>
        <v>91.35</v>
      </c>
      <c r="O198" s="597"/>
      <c r="X198" s="121"/>
      <c r="Y198" s="121"/>
      <c r="Z198" s="130"/>
    </row>
    <row r="199" spans="2:30" ht="15" customHeight="1" x14ac:dyDescent="0.25">
      <c r="B199" s="584" t="s">
        <v>774</v>
      </c>
      <c r="C199" s="584"/>
      <c r="D199" s="584"/>
      <c r="E199" s="584"/>
      <c r="F199" s="585" t="s">
        <v>765</v>
      </c>
      <c r="G199" s="585"/>
      <c r="H199" s="585"/>
      <c r="I199" s="72" t="s">
        <v>641</v>
      </c>
      <c r="J199" s="585" t="s">
        <v>766</v>
      </c>
      <c r="K199" s="585"/>
      <c r="L199" s="585" t="s">
        <v>767</v>
      </c>
      <c r="M199" s="585"/>
      <c r="N199" s="585" t="s">
        <v>768</v>
      </c>
      <c r="O199" s="585"/>
      <c r="X199" s="121"/>
      <c r="Y199" s="121"/>
      <c r="Z199" s="130"/>
    </row>
    <row r="200" spans="2:30" ht="15" customHeight="1" x14ac:dyDescent="0.25">
      <c r="B200" s="74">
        <v>88247</v>
      </c>
      <c r="C200" s="586" t="s">
        <v>779</v>
      </c>
      <c r="D200" s="586"/>
      <c r="E200" s="586"/>
      <c r="F200" s="587" t="s">
        <v>91</v>
      </c>
      <c r="G200" s="587"/>
      <c r="H200" s="587"/>
      <c r="I200" s="74" t="s">
        <v>226</v>
      </c>
      <c r="J200" s="588">
        <v>0.4</v>
      </c>
      <c r="K200" s="588"/>
      <c r="L200" s="589">
        <f t="shared" ref="L200:L201" si="174">X200+Y200+Z200</f>
        <v>27.41</v>
      </c>
      <c r="M200" s="589"/>
      <c r="N200" s="589">
        <f t="shared" ref="N200:N201" si="175">J200*L200</f>
        <v>10.96</v>
      </c>
      <c r="O200" s="589"/>
      <c r="R200" s="106">
        <f t="shared" ref="R200:R204" si="176">IF(AND(S200=TRUE,T200="I"),VALUE(RIGHT(B200,LEN(B200)-1)),B200)</f>
        <v>88247</v>
      </c>
      <c r="S200" s="104" t="b">
        <f t="shared" ref="S200:S204" si="177">ISTEXT(B200)</f>
        <v>0</v>
      </c>
      <c r="T200" s="122" t="str">
        <f t="shared" ref="T200:T204" si="178">LEFT(B200,1)</f>
        <v>8</v>
      </c>
      <c r="U200" s="122" t="s">
        <v>27919</v>
      </c>
      <c r="V200" s="121" t="str">
        <f t="shared" ref="V200:V204" si="179">F200</f>
        <v>SINAPI</v>
      </c>
      <c r="X200" s="121">
        <f t="shared" ref="X200:X204" si="180">IFERROR(AB200,0)</f>
        <v>0</v>
      </c>
      <c r="Y200" s="121">
        <f t="shared" ref="Y200:Y204" si="181">IFERROR(AC200,0)</f>
        <v>27.41</v>
      </c>
      <c r="Z200" s="121">
        <f t="shared" ref="Z200:Z204" si="182">IFERROR(AD200,0)</f>
        <v>0</v>
      </c>
      <c r="AB200" s="121" t="e">
        <f>IF(OR(T200="P",T200="M"),(VLOOKUP(R200,'SICRO-P'!$A$3:$F$1780,6,FALSE)),VLOOKUP(R200,SICRO!$A$4:$E$6354,5,FALSE))</f>
        <v>#N/A</v>
      </c>
      <c r="AC200" s="121">
        <f>IF(T200="I",(VLOOKUP(R200,'SINAPI-I'!$A$1:$E$4949,5,FALSE)),VLOOKUP(R200,SINAPI!$G$7:$K$7524,5,FALSE))</f>
        <v>27.41</v>
      </c>
      <c r="AD200" s="130" t="e">
        <f>IF(T200="I",IF(U200="MO",(ROUND(VLOOKUP(R200,'DER-ES-I'!$A$7:$F$1547,5,FALSE)*((1+$R$3)),2)),VLOOKUP(R200,'DER-ES-I'!$A$7:$F$1547,5,FALSE)),VLOOKUP(R200,'DER-ES'!$A$15:$H$1393,7,FALSE))</f>
        <v>#N/A</v>
      </c>
    </row>
    <row r="201" spans="2:30" ht="15" customHeight="1" x14ac:dyDescent="0.25">
      <c r="B201" s="74">
        <v>88264</v>
      </c>
      <c r="C201" s="586" t="s">
        <v>781</v>
      </c>
      <c r="D201" s="586"/>
      <c r="E201" s="586"/>
      <c r="F201" s="587" t="s">
        <v>91</v>
      </c>
      <c r="G201" s="587"/>
      <c r="H201" s="587"/>
      <c r="I201" s="74" t="s">
        <v>226</v>
      </c>
      <c r="J201" s="588">
        <v>0.4</v>
      </c>
      <c r="K201" s="588"/>
      <c r="L201" s="589">
        <f t="shared" si="174"/>
        <v>31.21</v>
      </c>
      <c r="M201" s="589"/>
      <c r="N201" s="589">
        <f t="shared" si="175"/>
        <v>12.48</v>
      </c>
      <c r="O201" s="589"/>
      <c r="R201" s="106">
        <f t="shared" si="176"/>
        <v>88264</v>
      </c>
      <c r="S201" s="104" t="b">
        <f t="shared" si="177"/>
        <v>0</v>
      </c>
      <c r="T201" s="122" t="str">
        <f t="shared" si="178"/>
        <v>8</v>
      </c>
      <c r="U201" s="122" t="s">
        <v>27919</v>
      </c>
      <c r="V201" s="121" t="str">
        <f t="shared" si="179"/>
        <v>SINAPI</v>
      </c>
      <c r="X201" s="121">
        <f t="shared" si="180"/>
        <v>0</v>
      </c>
      <c r="Y201" s="121">
        <f t="shared" si="181"/>
        <v>31.21</v>
      </c>
      <c r="Z201" s="121">
        <f t="shared" si="182"/>
        <v>0</v>
      </c>
      <c r="AB201" s="121" t="e">
        <f>IF(OR(T201="P",T201="M"),(VLOOKUP(R201,'SICRO-P'!$A$3:$F$1780,6,FALSE)),VLOOKUP(R201,SICRO!$A$4:$E$6354,5,FALSE))</f>
        <v>#N/A</v>
      </c>
      <c r="AC201" s="121">
        <f>IF(T201="I",(VLOOKUP(R201,'SINAPI-I'!$A$1:$E$4949,5,FALSE)),VLOOKUP(R201,SINAPI!$G$7:$K$7524,5,FALSE))</f>
        <v>31.21</v>
      </c>
      <c r="AD201" s="130" t="e">
        <f>IF(T201="I",IF(U201="MO",(ROUND(VLOOKUP(R201,'DER-ES-I'!$A$7:$F$1547,5,FALSE)*((1+$R$3)),2)),VLOOKUP(R201,'DER-ES-I'!$A$7:$F$1547,5,FALSE)),VLOOKUP(R201,'DER-ES'!$A$15:$H$1393,7,FALSE))</f>
        <v>#N/A</v>
      </c>
    </row>
    <row r="202" spans="2:30" ht="15" customHeight="1" x14ac:dyDescent="0.25">
      <c r="B202" s="69"/>
      <c r="C202" s="69"/>
      <c r="D202" s="69"/>
      <c r="E202" s="69"/>
      <c r="F202" s="69"/>
      <c r="G202" s="69"/>
      <c r="H202" s="69"/>
      <c r="I202" s="69"/>
      <c r="J202" s="590" t="s">
        <v>775</v>
      </c>
      <c r="K202" s="590"/>
      <c r="L202" s="590"/>
      <c r="M202" s="590"/>
      <c r="N202" s="597">
        <f>N200+N201</f>
        <v>23.44</v>
      </c>
      <c r="O202" s="597"/>
      <c r="X202" s="121"/>
      <c r="Y202" s="121"/>
      <c r="Z202" s="130"/>
    </row>
    <row r="203" spans="2:30" ht="15" customHeight="1" x14ac:dyDescent="0.25">
      <c r="B203" s="584" t="s">
        <v>764</v>
      </c>
      <c r="C203" s="584"/>
      <c r="D203" s="584"/>
      <c r="E203" s="584"/>
      <c r="F203" s="585" t="s">
        <v>765</v>
      </c>
      <c r="G203" s="585"/>
      <c r="H203" s="585"/>
      <c r="I203" s="72" t="s">
        <v>641</v>
      </c>
      <c r="J203" s="585" t="s">
        <v>766</v>
      </c>
      <c r="K203" s="585"/>
      <c r="L203" s="585" t="s">
        <v>767</v>
      </c>
      <c r="M203" s="585"/>
      <c r="N203" s="585" t="s">
        <v>768</v>
      </c>
      <c r="O203" s="585"/>
      <c r="X203" s="121"/>
      <c r="Y203" s="121"/>
      <c r="Z203" s="130"/>
    </row>
    <row r="204" spans="2:30" ht="15" customHeight="1" x14ac:dyDescent="0.25">
      <c r="B204" s="74">
        <v>150881</v>
      </c>
      <c r="C204" s="607" t="str">
        <f>IF('CPU S DES'!F204="DER-ES",VLOOKUP(B204,'DER-ES'!$A$11:$H$1392,4,FALSE),IF(F204="SINAPI",VLOOKUP(B204,SINAPI!$G$7:$L$7524,2,FALSE)))</f>
        <v>Suporte de fixação de eletrocalha de 200x100mm, na parede, através de suporte tipo mão francesa simples (1 und), parafuso e bucha S8 (2und)</v>
      </c>
      <c r="D204" s="608"/>
      <c r="E204" s="609"/>
      <c r="F204" s="587" t="s">
        <v>92</v>
      </c>
      <c r="G204" s="587"/>
      <c r="H204" s="587"/>
      <c r="I204" s="74" t="s">
        <v>145</v>
      </c>
      <c r="J204" s="588">
        <v>0.33</v>
      </c>
      <c r="K204" s="588"/>
      <c r="L204" s="589">
        <f t="shared" ref="L204" si="183">X204+Y204+Z204</f>
        <v>34.619999999999997</v>
      </c>
      <c r="M204" s="589"/>
      <c r="N204" s="589">
        <f t="shared" ref="N204" si="184">J204*L204</f>
        <v>11.42</v>
      </c>
      <c r="O204" s="589"/>
      <c r="R204" s="106">
        <f t="shared" si="176"/>
        <v>150881</v>
      </c>
      <c r="S204" s="104" t="b">
        <f t="shared" si="177"/>
        <v>0</v>
      </c>
      <c r="T204" s="122" t="str">
        <f t="shared" si="178"/>
        <v>1</v>
      </c>
      <c r="U204" s="122"/>
      <c r="V204" s="121" t="str">
        <f t="shared" si="179"/>
        <v>DER-ES</v>
      </c>
      <c r="X204" s="121">
        <f t="shared" si="180"/>
        <v>0</v>
      </c>
      <c r="Y204" s="121">
        <f t="shared" si="181"/>
        <v>0</v>
      </c>
      <c r="Z204" s="121">
        <f t="shared" si="182"/>
        <v>34.619999999999997</v>
      </c>
      <c r="AB204" s="121" t="e">
        <f>IF(OR(T204="P",T204="M"),(VLOOKUP(R204,'SICRO-P'!$A$3:$F$1780,6,FALSE)),VLOOKUP(R204,SICRO!$A$4:$E$6354,5,FALSE))</f>
        <v>#N/A</v>
      </c>
      <c r="AC204" s="121" t="e">
        <f>IF(T204="I",(VLOOKUP(R204,'SINAPI-I'!$A$1:$E$4949,5,FALSE)),VLOOKUP(R204,SINAPI!$G$7:$K$7524,5,FALSE))</f>
        <v>#N/A</v>
      </c>
      <c r="AD204" s="130">
        <f>IF(T204="I",IF(U204="MO",(ROUND(VLOOKUP(R204,'DER-ES-I'!$A$7:$F$1547,5,FALSE)*((1+$R$3)),2)),VLOOKUP(R204,'DER-ES-I'!$A$7:$F$1547,5,FALSE)),VLOOKUP(R204,'DER-ES'!$A$15:$H$1393,7,FALSE))</f>
        <v>34.619999999999997</v>
      </c>
    </row>
    <row r="205" spans="2:30" ht="15" customHeight="1" x14ac:dyDescent="0.25">
      <c r="B205" s="74">
        <v>150860</v>
      </c>
      <c r="C205" s="607" t="str">
        <f>IF('CPU S DES'!F205="DER-ES",VLOOKUP(B205,'DER-ES'!$A$11:$H$1392,4,FALSE),IF(F205="SINAPI",VLOOKUP(B205,SINAPI!$G$7:$L$7524,2,FALSE)))</f>
        <v>Tampa de encaixe para eletrocalha em chapa de aço galvanizada 18, dim. 150mm</v>
      </c>
      <c r="D205" s="608"/>
      <c r="E205" s="609"/>
      <c r="F205" s="587" t="s">
        <v>92</v>
      </c>
      <c r="G205" s="587"/>
      <c r="H205" s="587"/>
      <c r="I205" s="74" t="s">
        <v>145</v>
      </c>
      <c r="J205" s="588">
        <v>1</v>
      </c>
      <c r="K205" s="588"/>
      <c r="L205" s="589">
        <f t="shared" ref="L205" si="185">X205+Y205+Z205</f>
        <v>37.44</v>
      </c>
      <c r="M205" s="589"/>
      <c r="N205" s="589">
        <f t="shared" ref="N205" si="186">J205*L205</f>
        <v>37.44</v>
      </c>
      <c r="O205" s="589"/>
      <c r="R205" s="106">
        <f t="shared" ref="R205" si="187">IF(AND(S205=TRUE,T205="I"),VALUE(RIGHT(B205,LEN(B205)-1)),B205)</f>
        <v>150860</v>
      </c>
      <c r="S205" s="104" t="b">
        <f t="shared" ref="S205" si="188">ISTEXT(B205)</f>
        <v>0</v>
      </c>
      <c r="T205" s="122" t="str">
        <f t="shared" ref="T205" si="189">LEFT(B205,1)</f>
        <v>1</v>
      </c>
      <c r="U205" s="122"/>
      <c r="V205" s="121" t="str">
        <f t="shared" ref="V205" si="190">F205</f>
        <v>DER-ES</v>
      </c>
      <c r="X205" s="121">
        <f t="shared" ref="X205" si="191">IFERROR(AB205,0)</f>
        <v>0</v>
      </c>
      <c r="Y205" s="121">
        <f t="shared" ref="Y205" si="192">IFERROR(AC205,0)</f>
        <v>0</v>
      </c>
      <c r="Z205" s="121">
        <f t="shared" ref="Z205" si="193">IFERROR(AD205,0)</f>
        <v>37.44</v>
      </c>
      <c r="AB205" s="121" t="e">
        <f>IF(OR(T205="P",T205="M"),(VLOOKUP(R205,'SICRO-P'!$A$3:$F$1780,6,FALSE)),VLOOKUP(R205,SICRO!$A$4:$E$6354,5,FALSE))</f>
        <v>#N/A</v>
      </c>
      <c r="AC205" s="121" t="e">
        <f>IF(T205="I",(VLOOKUP(R205,'SINAPI-I'!$A$1:$E$4949,5,FALSE)),VLOOKUP(R205,SINAPI!$G$7:$K$7524,5,FALSE))</f>
        <v>#N/A</v>
      </c>
      <c r="AD205" s="130">
        <f>IF(T205="I",IF(U205="MO",(ROUND(VLOOKUP(R205,'DER-ES-I'!$A$7:$F$1547,5,FALSE)*((1+$R$3)),2)),VLOOKUP(R205,'DER-ES-I'!$A$7:$F$1547,5,FALSE)),VLOOKUP(R205,'DER-ES'!$A$15:$H$1393,7,FALSE))</f>
        <v>37.44</v>
      </c>
    </row>
    <row r="206" spans="2:30" ht="15" customHeight="1" x14ac:dyDescent="0.25">
      <c r="B206" s="69"/>
      <c r="C206" s="69"/>
      <c r="D206" s="69"/>
      <c r="E206" s="69"/>
      <c r="F206" s="69"/>
      <c r="G206" s="69"/>
      <c r="H206" s="69"/>
      <c r="I206" s="69"/>
      <c r="J206" s="590" t="s">
        <v>773</v>
      </c>
      <c r="K206" s="590"/>
      <c r="L206" s="590"/>
      <c r="M206" s="590"/>
      <c r="N206" s="622">
        <f>N204+N205</f>
        <v>48.86</v>
      </c>
      <c r="O206" s="623"/>
      <c r="X206" s="121"/>
      <c r="Y206" s="121"/>
      <c r="Z206" s="130"/>
    </row>
    <row r="207" spans="2:30" ht="15" customHeight="1" x14ac:dyDescent="0.25">
      <c r="B207" s="69"/>
      <c r="C207" s="69"/>
      <c r="D207" s="69"/>
      <c r="E207" s="69"/>
      <c r="F207" s="69"/>
      <c r="G207" s="69"/>
      <c r="H207" s="69"/>
      <c r="I207" s="69"/>
      <c r="J207" s="578" t="s">
        <v>675</v>
      </c>
      <c r="K207" s="578"/>
      <c r="L207" s="578"/>
      <c r="M207" s="578"/>
      <c r="N207" s="577">
        <f>N206+N202+N198</f>
        <v>163.65</v>
      </c>
      <c r="O207" s="577"/>
      <c r="X207" s="121"/>
      <c r="Y207" s="121"/>
      <c r="Z207" s="130"/>
    </row>
    <row r="208" spans="2:30" ht="15" customHeight="1" x14ac:dyDescent="0.25">
      <c r="B208" s="69"/>
      <c r="C208" s="69"/>
      <c r="D208" s="69"/>
      <c r="E208" s="69"/>
      <c r="F208" s="69"/>
      <c r="G208" s="69"/>
      <c r="H208" s="69"/>
      <c r="I208" s="69"/>
      <c r="J208" s="580" t="str">
        <f>"VALOR BDI ("&amp;$O$3*100&amp;"%):"</f>
        <v>VALOR BDI (24,52%):</v>
      </c>
      <c r="K208" s="580"/>
      <c r="L208" s="580"/>
      <c r="M208" s="580"/>
      <c r="N208" s="577">
        <f>N207*$O$3</f>
        <v>40.130000000000003</v>
      </c>
      <c r="O208" s="577"/>
      <c r="X208" s="121"/>
      <c r="Y208" s="121"/>
      <c r="Z208" s="130"/>
    </row>
    <row r="209" spans="2:30" ht="15" customHeight="1" x14ac:dyDescent="0.25">
      <c r="B209" s="69"/>
      <c r="C209" s="69"/>
      <c r="D209" s="69"/>
      <c r="E209" s="69"/>
      <c r="F209" s="69"/>
      <c r="G209" s="69"/>
      <c r="H209" s="69"/>
      <c r="I209" s="69"/>
      <c r="J209" s="578" t="s">
        <v>676</v>
      </c>
      <c r="K209" s="578"/>
      <c r="L209" s="578"/>
      <c r="M209" s="578"/>
      <c r="N209" s="577">
        <f>N208+N207</f>
        <v>203.78</v>
      </c>
      <c r="O209" s="577"/>
      <c r="X209" s="121"/>
      <c r="Y209" s="121"/>
      <c r="Z209" s="130"/>
    </row>
    <row r="210" spans="2:30" x14ac:dyDescent="0.25">
      <c r="B210" s="69"/>
      <c r="C210" s="69"/>
      <c r="D210" s="69"/>
      <c r="E210" s="69"/>
      <c r="F210" s="581"/>
      <c r="G210" s="581"/>
      <c r="H210" s="581"/>
      <c r="I210" s="581"/>
      <c r="J210" s="69"/>
      <c r="K210" s="69"/>
      <c r="L210" s="69"/>
      <c r="M210" s="69"/>
      <c r="N210" s="69"/>
      <c r="O210" s="69"/>
      <c r="X210" s="121"/>
      <c r="Y210" s="121"/>
      <c r="Z210" s="130"/>
    </row>
    <row r="211" spans="2:30" ht="15" customHeight="1" x14ac:dyDescent="0.25">
      <c r="B211" s="210" t="str">
        <f>'PLANILHA S DESONERAÇÃO'!B267</f>
        <v>COMP-16</v>
      </c>
      <c r="C211" s="601" t="str">
        <f>'PLANILHA S DESONERAÇÃO'!D267</f>
        <v>CAIXA DE PASSAGEM ELETRICA DE SOBREPOR, EM PVC, COM TAMPA APARAFUSADA, DIMENSOES 300 X 300 X *120* MM - FORNECIMENTO E INSTALAÇÃO</v>
      </c>
      <c r="D211" s="602"/>
      <c r="E211" s="602"/>
      <c r="F211" s="602"/>
      <c r="G211" s="602"/>
      <c r="H211" s="602"/>
      <c r="I211" s="602"/>
      <c r="J211" s="602"/>
      <c r="K211" s="602"/>
      <c r="L211" s="602"/>
      <c r="M211" s="602"/>
      <c r="N211" s="602"/>
      <c r="O211" s="603"/>
      <c r="X211" s="121"/>
      <c r="Y211" s="121"/>
      <c r="Z211" s="130"/>
    </row>
    <row r="212" spans="2:30" ht="15" customHeight="1" x14ac:dyDescent="0.25">
      <c r="B212" s="584" t="s">
        <v>777</v>
      </c>
      <c r="C212" s="584"/>
      <c r="D212" s="584"/>
      <c r="E212" s="584"/>
      <c r="F212" s="585" t="s">
        <v>765</v>
      </c>
      <c r="G212" s="585"/>
      <c r="H212" s="585"/>
      <c r="I212" s="72" t="s">
        <v>641</v>
      </c>
      <c r="J212" s="585" t="s">
        <v>766</v>
      </c>
      <c r="K212" s="585"/>
      <c r="L212" s="585" t="s">
        <v>767</v>
      </c>
      <c r="M212" s="585"/>
      <c r="N212" s="585" t="s">
        <v>768</v>
      </c>
      <c r="O212" s="585"/>
      <c r="X212" s="121"/>
      <c r="Y212" s="121"/>
      <c r="Z212" s="130"/>
    </row>
    <row r="213" spans="2:30" x14ac:dyDescent="0.25">
      <c r="B213" s="74">
        <v>43102</v>
      </c>
      <c r="C213" s="607" t="s">
        <v>33777</v>
      </c>
      <c r="D213" s="608"/>
      <c r="E213" s="609"/>
      <c r="F213" s="587" t="s">
        <v>91</v>
      </c>
      <c r="G213" s="587"/>
      <c r="H213" s="587"/>
      <c r="I213" s="74" t="s">
        <v>138</v>
      </c>
      <c r="J213" s="588">
        <v>1</v>
      </c>
      <c r="K213" s="588"/>
      <c r="L213" s="589">
        <f t="shared" ref="L213" si="194">X213+Y213+Z213</f>
        <v>117.94</v>
      </c>
      <c r="M213" s="589"/>
      <c r="N213" s="589">
        <f t="shared" ref="N213" si="195">J213*L213</f>
        <v>117.94</v>
      </c>
      <c r="O213" s="589"/>
      <c r="R213" s="106">
        <f t="shared" ref="R213" si="196">IF(AND(S213=TRUE,T213="I"),VALUE(RIGHT(B213,LEN(B213)-1)),B213)</f>
        <v>43102</v>
      </c>
      <c r="S213" s="104" t="b">
        <f t="shared" ref="S213" si="197">ISTEXT(B213)</f>
        <v>0</v>
      </c>
      <c r="T213" s="122" t="s">
        <v>27690</v>
      </c>
      <c r="U213" s="122"/>
      <c r="V213" s="121" t="str">
        <f t="shared" ref="V213" si="198">F213</f>
        <v>SINAPI</v>
      </c>
      <c r="X213" s="121">
        <f t="shared" ref="X213" si="199">IFERROR(AB213,0)</f>
        <v>0</v>
      </c>
      <c r="Y213" s="121">
        <f t="shared" ref="Y213" si="200">IFERROR(AC213,0)</f>
        <v>117.94</v>
      </c>
      <c r="Z213" s="121">
        <f t="shared" ref="Z213" si="201">IFERROR(AD213,0)</f>
        <v>0</v>
      </c>
      <c r="AB213" s="121" t="e">
        <f>IF(OR(T213="P",T213="M"),(VLOOKUP(R213,'SICRO-P'!$A$3:$F$1780,6,FALSE)),VLOOKUP(R213,SICRO!$A$4:$E$6354,5,FALSE))</f>
        <v>#N/A</v>
      </c>
      <c r="AC213" s="121">
        <f>IF(T213="I",(VLOOKUP(R213,'SINAPI-I'!$A$1:$E$4949,5,FALSE)),VLOOKUP(R213,SINAPI!$G$7:$K$7524,5,FALSE))</f>
        <v>117.94</v>
      </c>
      <c r="AD213" s="130" t="e">
        <f>IF(T213="I",IF(U213="MO",(ROUND(VLOOKUP(R213,'DER-ES-I'!$A$7:$F$1547,5,FALSE)*((1+$R$3)),2)),VLOOKUP(R213,'DER-ES-I'!$A$7:$F$1547,5,FALSE)),VLOOKUP(R213,'DER-ES'!$A$15:$H$1393,7,FALSE))</f>
        <v>#N/A</v>
      </c>
    </row>
    <row r="214" spans="2:30" ht="15" customHeight="1" x14ac:dyDescent="0.25">
      <c r="B214" s="74">
        <v>11950</v>
      </c>
      <c r="C214" s="586" t="s">
        <v>32204</v>
      </c>
      <c r="D214" s="586"/>
      <c r="E214" s="586"/>
      <c r="F214" s="587" t="s">
        <v>91</v>
      </c>
      <c r="G214" s="587"/>
      <c r="H214" s="587"/>
      <c r="I214" s="74" t="s">
        <v>138</v>
      </c>
      <c r="J214" s="588">
        <v>1</v>
      </c>
      <c r="K214" s="588"/>
      <c r="L214" s="589">
        <f t="shared" ref="L214" si="202">X214+Y214+Z214</f>
        <v>0.2</v>
      </c>
      <c r="M214" s="589"/>
      <c r="N214" s="589">
        <f t="shared" ref="N214" si="203">J214*L214</f>
        <v>0.2</v>
      </c>
      <c r="O214" s="589"/>
      <c r="R214" s="106">
        <f t="shared" ref="R214" si="204">IF(AND(S214=TRUE,T214="I"),VALUE(RIGHT(B214,LEN(B214)-1)),B214)</f>
        <v>11950</v>
      </c>
      <c r="S214" s="104" t="b">
        <f t="shared" ref="S214" si="205">ISTEXT(B214)</f>
        <v>0</v>
      </c>
      <c r="T214" s="122" t="s">
        <v>27690</v>
      </c>
      <c r="U214" s="122"/>
      <c r="V214" s="121" t="str">
        <f t="shared" ref="V214" si="206">F214</f>
        <v>SINAPI</v>
      </c>
      <c r="X214" s="121">
        <f t="shared" ref="X214" si="207">IFERROR(AB214,0)</f>
        <v>0</v>
      </c>
      <c r="Y214" s="121">
        <f t="shared" ref="Y214" si="208">IFERROR(AC214,0)</f>
        <v>0.2</v>
      </c>
      <c r="Z214" s="121">
        <f t="shared" ref="Z214" si="209">IFERROR(AD214,0)</f>
        <v>0</v>
      </c>
      <c r="AB214" s="121" t="e">
        <f>IF(OR(T214="P",T214="M"),(VLOOKUP(R214,'SICRO-P'!$A$3:$F$1780,6,FALSE)),VLOOKUP(R214,SICRO!$A$4:$E$6354,5,FALSE))</f>
        <v>#N/A</v>
      </c>
      <c r="AC214" s="121">
        <f>IF(T214="I",(VLOOKUP(R214,'SINAPI-I'!$A$1:$E$4949,5,FALSE)),VLOOKUP(R214,SINAPI!$G$7:$K$7524,5,FALSE))</f>
        <v>0.2</v>
      </c>
      <c r="AD214" s="130" t="e">
        <f>IF(T214="I",IF(U214="MO",(ROUND(VLOOKUP(R214,'DER-ES-I'!$A$7:$F$1547,5,FALSE)*((1+$R$3)),2)),VLOOKUP(R214,'DER-ES-I'!$A$7:$F$1547,5,FALSE)),VLOOKUP(R214,'DER-ES'!$A$15:$H$1393,7,FALSE))</f>
        <v>#N/A</v>
      </c>
    </row>
    <row r="215" spans="2:30" ht="19.5" customHeight="1" x14ac:dyDescent="0.25">
      <c r="B215" s="69"/>
      <c r="C215" s="69"/>
      <c r="D215" s="69"/>
      <c r="E215" s="69"/>
      <c r="F215" s="69"/>
      <c r="G215" s="69"/>
      <c r="H215" s="69"/>
      <c r="I215" s="69"/>
      <c r="J215" s="590" t="s">
        <v>778</v>
      </c>
      <c r="K215" s="590"/>
      <c r="L215" s="590"/>
      <c r="M215" s="590"/>
      <c r="N215" s="597">
        <f>N213+N214</f>
        <v>118.14</v>
      </c>
      <c r="O215" s="597"/>
      <c r="X215" s="121"/>
      <c r="Y215" s="121"/>
      <c r="Z215" s="130"/>
    </row>
    <row r="216" spans="2:30" ht="15" customHeight="1" x14ac:dyDescent="0.25">
      <c r="B216" s="584" t="s">
        <v>774</v>
      </c>
      <c r="C216" s="584"/>
      <c r="D216" s="584"/>
      <c r="E216" s="584"/>
      <c r="F216" s="585" t="s">
        <v>765</v>
      </c>
      <c r="G216" s="585"/>
      <c r="H216" s="585"/>
      <c r="I216" s="72" t="s">
        <v>641</v>
      </c>
      <c r="J216" s="585" t="s">
        <v>766</v>
      </c>
      <c r="K216" s="585"/>
      <c r="L216" s="585" t="s">
        <v>767</v>
      </c>
      <c r="M216" s="585"/>
      <c r="N216" s="585" t="s">
        <v>768</v>
      </c>
      <c r="O216" s="585"/>
      <c r="X216" s="121"/>
      <c r="Y216" s="121"/>
      <c r="Z216" s="130"/>
    </row>
    <row r="217" spans="2:30" ht="15" customHeight="1" x14ac:dyDescent="0.25">
      <c r="B217" s="74">
        <v>88247</v>
      </c>
      <c r="C217" s="586" t="s">
        <v>779</v>
      </c>
      <c r="D217" s="586"/>
      <c r="E217" s="586"/>
      <c r="F217" s="587" t="s">
        <v>91</v>
      </c>
      <c r="G217" s="587"/>
      <c r="H217" s="587"/>
      <c r="I217" s="74" t="s">
        <v>226</v>
      </c>
      <c r="J217" s="588">
        <v>0.2301</v>
      </c>
      <c r="K217" s="588"/>
      <c r="L217" s="589">
        <f t="shared" ref="L217:L218" si="210">X217+Y217+Z217</f>
        <v>27.41</v>
      </c>
      <c r="M217" s="589"/>
      <c r="N217" s="589">
        <f t="shared" ref="N217:N218" si="211">J217*L217</f>
        <v>6.31</v>
      </c>
      <c r="O217" s="589"/>
      <c r="R217" s="106">
        <f t="shared" ref="R217:R218" si="212">IF(AND(S217=TRUE,T217="I"),VALUE(RIGHT(B217,LEN(B217)-1)),B217)</f>
        <v>88247</v>
      </c>
      <c r="S217" s="104" t="b">
        <f t="shared" ref="S217:S218" si="213">ISTEXT(B217)</f>
        <v>0</v>
      </c>
      <c r="T217" s="122" t="str">
        <f t="shared" ref="T217:T218" si="214">LEFT(B217,1)</f>
        <v>8</v>
      </c>
      <c r="U217" s="122" t="s">
        <v>27919</v>
      </c>
      <c r="V217" s="121" t="str">
        <f t="shared" ref="V217:V218" si="215">F217</f>
        <v>SINAPI</v>
      </c>
      <c r="X217" s="121">
        <f t="shared" ref="X217:X218" si="216">IFERROR(AB217,0)</f>
        <v>0</v>
      </c>
      <c r="Y217" s="121">
        <f t="shared" ref="Y217:Y218" si="217">IFERROR(AC217,0)</f>
        <v>27.41</v>
      </c>
      <c r="Z217" s="121">
        <f t="shared" ref="Z217:Z218" si="218">IFERROR(AD217,0)</f>
        <v>0</v>
      </c>
      <c r="AB217" s="121" t="e">
        <f>IF(OR(T217="P",T217="M"),(VLOOKUP(R217,'SICRO-P'!$A$3:$F$1780,6,FALSE)),VLOOKUP(R217,SICRO!$A$4:$E$6354,5,FALSE))</f>
        <v>#N/A</v>
      </c>
      <c r="AC217" s="121">
        <f>IF(T217="I",(VLOOKUP(R217,'SINAPI-I'!$A$1:$E$4949,5,FALSE)),VLOOKUP(R217,SINAPI!$G$7:$K$7524,5,FALSE))</f>
        <v>27.41</v>
      </c>
      <c r="AD217" s="130" t="e">
        <f>IF(T217="I",IF(U217="MO",(ROUND(VLOOKUP(R217,'DER-ES-I'!$A$7:$F$1547,5,FALSE)*((1+$R$3)),2)),VLOOKUP(R217,'DER-ES-I'!$A$7:$F$1547,5,FALSE)),VLOOKUP(R217,'DER-ES'!$A$15:$H$1393,7,FALSE))</f>
        <v>#N/A</v>
      </c>
    </row>
    <row r="218" spans="2:30" ht="15" customHeight="1" x14ac:dyDescent="0.25">
      <c r="B218" s="74">
        <v>88264</v>
      </c>
      <c r="C218" s="586" t="s">
        <v>781</v>
      </c>
      <c r="D218" s="586"/>
      <c r="E218" s="586"/>
      <c r="F218" s="587" t="s">
        <v>91</v>
      </c>
      <c r="G218" s="587"/>
      <c r="H218" s="587"/>
      <c r="I218" s="74" t="s">
        <v>226</v>
      </c>
      <c r="J218" s="588">
        <v>1.2301</v>
      </c>
      <c r="K218" s="588"/>
      <c r="L218" s="589">
        <f t="shared" si="210"/>
        <v>31.21</v>
      </c>
      <c r="M218" s="589"/>
      <c r="N218" s="589">
        <f t="shared" si="211"/>
        <v>38.39</v>
      </c>
      <c r="O218" s="589"/>
      <c r="R218" s="106">
        <f t="shared" si="212"/>
        <v>88264</v>
      </c>
      <c r="S218" s="104" t="b">
        <f t="shared" si="213"/>
        <v>0</v>
      </c>
      <c r="T218" s="122" t="str">
        <f t="shared" si="214"/>
        <v>8</v>
      </c>
      <c r="U218" s="122" t="s">
        <v>27919</v>
      </c>
      <c r="V218" s="121" t="str">
        <f t="shared" si="215"/>
        <v>SINAPI</v>
      </c>
      <c r="X218" s="121">
        <f t="shared" si="216"/>
        <v>0</v>
      </c>
      <c r="Y218" s="121">
        <f t="shared" si="217"/>
        <v>31.21</v>
      </c>
      <c r="Z218" s="121">
        <f t="shared" si="218"/>
        <v>0</v>
      </c>
      <c r="AB218" s="121" t="e">
        <f>IF(OR(T218="P",T218="M"),(VLOOKUP(R218,'SICRO-P'!$A$3:$F$1780,6,FALSE)),VLOOKUP(R218,SICRO!$A$4:$E$6354,5,FALSE))</f>
        <v>#N/A</v>
      </c>
      <c r="AC218" s="121">
        <f>IF(T218="I",(VLOOKUP(R218,'SINAPI-I'!$A$1:$E$4949,5,FALSE)),VLOOKUP(R218,SINAPI!$G$7:$K$7524,5,FALSE))</f>
        <v>31.21</v>
      </c>
      <c r="AD218" s="130" t="e">
        <f>IF(T218="I",IF(U218="MO",(ROUND(VLOOKUP(R218,'DER-ES-I'!$A$7:$F$1547,5,FALSE)*((1+$R$3)),2)),VLOOKUP(R218,'DER-ES-I'!$A$7:$F$1547,5,FALSE)),VLOOKUP(R218,'DER-ES'!$A$15:$H$1393,7,FALSE))</f>
        <v>#N/A</v>
      </c>
    </row>
    <row r="219" spans="2:30" ht="15" customHeight="1" x14ac:dyDescent="0.25">
      <c r="B219" s="69"/>
      <c r="C219" s="69"/>
      <c r="D219" s="69"/>
      <c r="E219" s="69"/>
      <c r="F219" s="69"/>
      <c r="G219" s="69"/>
      <c r="H219" s="69"/>
      <c r="I219" s="69"/>
      <c r="J219" s="590" t="s">
        <v>775</v>
      </c>
      <c r="K219" s="590"/>
      <c r="L219" s="590"/>
      <c r="M219" s="590"/>
      <c r="N219" s="597">
        <f>N217+N218</f>
        <v>44.7</v>
      </c>
      <c r="O219" s="597"/>
      <c r="X219" s="121"/>
      <c r="Y219" s="121"/>
      <c r="Z219" s="130"/>
    </row>
    <row r="220" spans="2:30" ht="15" customHeight="1" x14ac:dyDescent="0.25">
      <c r="B220" s="69"/>
      <c r="C220" s="69"/>
      <c r="D220" s="69"/>
      <c r="E220" s="69"/>
      <c r="F220" s="69"/>
      <c r="G220" s="69"/>
      <c r="H220" s="69"/>
      <c r="I220" s="69"/>
      <c r="J220" s="578" t="s">
        <v>675</v>
      </c>
      <c r="K220" s="578"/>
      <c r="L220" s="578"/>
      <c r="M220" s="578"/>
      <c r="N220" s="577">
        <f>N219+N215</f>
        <v>162.84</v>
      </c>
      <c r="O220" s="577"/>
      <c r="X220" s="121"/>
      <c r="Y220" s="121"/>
      <c r="Z220" s="130"/>
    </row>
    <row r="221" spans="2:30" ht="15" customHeight="1" x14ac:dyDescent="0.25">
      <c r="B221" s="69"/>
      <c r="C221" s="69"/>
      <c r="D221" s="69"/>
      <c r="E221" s="69"/>
      <c r="F221" s="69"/>
      <c r="G221" s="69"/>
      <c r="H221" s="69"/>
      <c r="I221" s="69"/>
      <c r="J221" s="580" t="str">
        <f>"VALOR BDI ("&amp;$O$3*100&amp;"%):"</f>
        <v>VALOR BDI (24,52%):</v>
      </c>
      <c r="K221" s="580"/>
      <c r="L221" s="580"/>
      <c r="M221" s="580"/>
      <c r="N221" s="577">
        <f>N220*$O$3</f>
        <v>39.93</v>
      </c>
      <c r="O221" s="577"/>
      <c r="X221" s="121"/>
      <c r="Y221" s="121"/>
      <c r="Z221" s="130"/>
    </row>
    <row r="222" spans="2:30" ht="15" customHeight="1" x14ac:dyDescent="0.25">
      <c r="B222" s="69"/>
      <c r="C222" s="69"/>
      <c r="D222" s="69"/>
      <c r="E222" s="69"/>
      <c r="F222" s="69"/>
      <c r="G222" s="69"/>
      <c r="H222" s="69"/>
      <c r="I222" s="69"/>
      <c r="J222" s="578" t="s">
        <v>676</v>
      </c>
      <c r="K222" s="578"/>
      <c r="L222" s="578"/>
      <c r="M222" s="578"/>
      <c r="N222" s="577">
        <f>N221+N220</f>
        <v>202.77</v>
      </c>
      <c r="O222" s="577"/>
      <c r="X222" s="121"/>
      <c r="Y222" s="121"/>
      <c r="Z222" s="130"/>
    </row>
    <row r="223" spans="2:30" x14ac:dyDescent="0.25">
      <c r="B223" s="69"/>
      <c r="C223" s="69"/>
      <c r="D223" s="69"/>
      <c r="E223" s="69"/>
      <c r="F223" s="581"/>
      <c r="G223" s="581"/>
      <c r="H223" s="581"/>
      <c r="I223" s="581"/>
      <c r="J223" s="69"/>
      <c r="K223" s="69"/>
      <c r="L223" s="69"/>
      <c r="M223" s="69"/>
      <c r="N223" s="69"/>
      <c r="O223" s="69"/>
      <c r="X223" s="121"/>
      <c r="Y223" s="121"/>
      <c r="Z223" s="130"/>
    </row>
    <row r="224" spans="2:30" ht="15" customHeight="1" x14ac:dyDescent="0.25">
      <c r="B224" s="210" t="str">
        <f>'PLANILHA S DESONERAÇÃO'!B270</f>
        <v>COMP-17</v>
      </c>
      <c r="C224" s="601" t="str">
        <f>'PLANILHA S DESONERAÇÃO'!D270</f>
        <v>Fornecimento de Sistema de distribuição de energia elétrica em média e baixa tensão da Subestação pré-fabricada em estrutura metálica modular e transportável (Eletrocentro)(Frete incluso) (Entregue operando e programado)(PONTAL) - BDI = 14,02</v>
      </c>
      <c r="D224" s="602"/>
      <c r="E224" s="602"/>
      <c r="F224" s="602"/>
      <c r="G224" s="602"/>
      <c r="H224" s="602"/>
      <c r="I224" s="602"/>
      <c r="J224" s="602"/>
      <c r="K224" s="602"/>
      <c r="L224" s="602"/>
      <c r="M224" s="602"/>
      <c r="N224" s="602"/>
      <c r="O224" s="603"/>
      <c r="X224" s="121"/>
      <c r="Y224" s="121"/>
      <c r="Z224" s="130"/>
    </row>
    <row r="225" spans="2:26" ht="15" customHeight="1" x14ac:dyDescent="0.25">
      <c r="B225" s="584" t="s">
        <v>805</v>
      </c>
      <c r="C225" s="584"/>
      <c r="D225" s="584"/>
      <c r="E225" s="584"/>
      <c r="F225" s="585" t="s">
        <v>765</v>
      </c>
      <c r="G225" s="585"/>
      <c r="H225" s="585"/>
      <c r="I225" s="72" t="s">
        <v>641</v>
      </c>
      <c r="J225" s="585" t="s">
        <v>766</v>
      </c>
      <c r="K225" s="585"/>
      <c r="L225" s="585" t="s">
        <v>767</v>
      </c>
      <c r="M225" s="585"/>
      <c r="N225" s="585" t="s">
        <v>768</v>
      </c>
      <c r="O225" s="585"/>
      <c r="S225" s="188"/>
      <c r="X225" s="121"/>
      <c r="Y225" s="121"/>
      <c r="Z225" s="130"/>
    </row>
    <row r="226" spans="2:26" ht="16.5" customHeight="1" x14ac:dyDescent="0.25">
      <c r="B226" s="74">
        <f>MAPADEPRECOS!A27</f>
        <v>8</v>
      </c>
      <c r="C226" s="598" t="str">
        <f>VLOOKUP(B226,MAPADEPRECOS!$A$5:$I$151,2)</f>
        <v>Fornecimento de Sistema de distribuição de energia elétrica em média e baixa tensão da Subestação pré-fabricada em estrutura metálica modular e transportável (Eletrocentro) (Entregue operando e programado)</v>
      </c>
      <c r="D226" s="599"/>
      <c r="E226" s="600"/>
      <c r="F226" s="587" t="s">
        <v>32453</v>
      </c>
      <c r="G226" s="587"/>
      <c r="H226" s="587"/>
      <c r="I226" s="74" t="s">
        <v>495</v>
      </c>
      <c r="J226" s="588">
        <v>1</v>
      </c>
      <c r="K226" s="588"/>
      <c r="L226" s="579">
        <f>VLOOKUP(B226,MAPADEPRECOS!$A$5:$I$151,9)</f>
        <v>4908452.8899999997</v>
      </c>
      <c r="M226" s="579"/>
      <c r="N226" s="589">
        <f t="shared" ref="N226" si="219">J226*L226</f>
        <v>4908452.8899999997</v>
      </c>
      <c r="O226" s="589"/>
      <c r="X226" s="121"/>
      <c r="Y226" s="121"/>
      <c r="Z226" s="130"/>
    </row>
    <row r="227" spans="2:26" ht="15" customHeight="1" x14ac:dyDescent="0.25">
      <c r="B227" s="69"/>
      <c r="C227" s="69"/>
      <c r="D227" s="69"/>
      <c r="E227" s="69"/>
      <c r="F227" s="69"/>
      <c r="G227" s="69"/>
      <c r="H227" s="69"/>
      <c r="I227" s="69"/>
      <c r="J227" s="590" t="s">
        <v>807</v>
      </c>
      <c r="K227" s="590"/>
      <c r="L227" s="590"/>
      <c r="M227" s="590"/>
      <c r="N227" s="597">
        <f>N226</f>
        <v>4908452.8899999997</v>
      </c>
      <c r="O227" s="597"/>
      <c r="X227" s="121"/>
      <c r="Y227" s="121"/>
      <c r="Z227" s="130"/>
    </row>
    <row r="228" spans="2:26" ht="15" customHeight="1" x14ac:dyDescent="0.25">
      <c r="B228" s="69"/>
      <c r="C228" s="69"/>
      <c r="D228" s="69"/>
      <c r="E228" s="69"/>
      <c r="F228" s="69"/>
      <c r="G228" s="69"/>
      <c r="H228" s="69"/>
      <c r="I228" s="69"/>
      <c r="J228" s="578" t="s">
        <v>675</v>
      </c>
      <c r="K228" s="578"/>
      <c r="L228" s="578"/>
      <c r="M228" s="578"/>
      <c r="N228" s="577">
        <f>N227</f>
        <v>4908452.8899999997</v>
      </c>
      <c r="O228" s="577"/>
      <c r="X228" s="121"/>
      <c r="Y228" s="121"/>
      <c r="Z228" s="130"/>
    </row>
    <row r="229" spans="2:26" ht="15" customHeight="1" x14ac:dyDescent="0.25">
      <c r="B229" s="69"/>
      <c r="C229" s="69"/>
      <c r="D229" s="69"/>
      <c r="E229" s="69"/>
      <c r="F229" s="69"/>
      <c r="G229" s="69"/>
      <c r="H229" s="69"/>
      <c r="I229" s="69"/>
      <c r="J229" s="580" t="str">
        <f>"VALOR BDI ("&amp;$S$3*100&amp;"%):"</f>
        <v>VALOR BDI (14,02%):</v>
      </c>
      <c r="K229" s="580"/>
      <c r="L229" s="580"/>
      <c r="M229" s="580"/>
      <c r="N229" s="577">
        <f>N228*$S$3</f>
        <v>688165.1</v>
      </c>
      <c r="O229" s="577"/>
      <c r="X229" s="121"/>
      <c r="Y229" s="121"/>
      <c r="Z229" s="130"/>
    </row>
    <row r="230" spans="2:26" ht="9.75" customHeight="1" x14ac:dyDescent="0.25">
      <c r="B230" s="69"/>
      <c r="C230" s="69"/>
      <c r="D230" s="69"/>
      <c r="E230" s="69"/>
      <c r="F230" s="69"/>
      <c r="G230" s="69"/>
      <c r="H230" s="69"/>
      <c r="I230" s="69"/>
      <c r="J230" s="578" t="s">
        <v>676</v>
      </c>
      <c r="K230" s="578"/>
      <c r="L230" s="578"/>
      <c r="M230" s="578"/>
      <c r="N230" s="577">
        <f>N228+N229</f>
        <v>5596617.9900000002</v>
      </c>
      <c r="O230" s="577"/>
      <c r="X230" s="121"/>
      <c r="Y230" s="121"/>
      <c r="Z230" s="130"/>
    </row>
    <row r="231" spans="2:26" ht="19.5" customHeight="1" x14ac:dyDescent="0.25">
      <c r="B231" s="69"/>
      <c r="C231" s="69"/>
      <c r="D231" s="69"/>
      <c r="E231" s="69"/>
      <c r="F231" s="581"/>
      <c r="G231" s="581"/>
      <c r="H231" s="581"/>
      <c r="I231" s="581"/>
      <c r="J231" s="69"/>
      <c r="K231" s="69"/>
      <c r="L231" s="69"/>
      <c r="M231" s="69"/>
      <c r="N231" s="69"/>
      <c r="O231" s="69"/>
      <c r="X231" s="121"/>
      <c r="Y231" s="121"/>
      <c r="Z231" s="130"/>
    </row>
    <row r="232" spans="2:26" ht="15" customHeight="1" x14ac:dyDescent="0.25">
      <c r="B232" s="210" t="str">
        <f>'PLANILHA S DESONERAÇÃO'!B271</f>
        <v>COMP-18</v>
      </c>
      <c r="C232" s="601" t="str">
        <f>'PLANILHA S DESONERAÇÃO'!D271</f>
        <v>GRUPO GERADOR C18 – EM CARENAGEM ACÚSTICA 82 dB (A) @ 1,5 m – 938kVA / 750kW – 850kVA / 680kW – 440/254V V, COM DISJUNTOR DE PROTEÇÃO MANUAL E PAINEL DE COMANDO EMCP 4.2 / FORNECIMENTO DE QTA - BDI = 14,02</v>
      </c>
      <c r="D232" s="602"/>
      <c r="E232" s="602"/>
      <c r="F232" s="602"/>
      <c r="G232" s="602"/>
      <c r="H232" s="602"/>
      <c r="I232" s="602"/>
      <c r="J232" s="602"/>
      <c r="K232" s="602"/>
      <c r="L232" s="602"/>
      <c r="M232" s="602"/>
      <c r="N232" s="602"/>
      <c r="O232" s="603"/>
      <c r="X232" s="121"/>
      <c r="Y232" s="121"/>
      <c r="Z232" s="130"/>
    </row>
    <row r="233" spans="2:26" ht="15" customHeight="1" x14ac:dyDescent="0.25">
      <c r="B233" s="584" t="s">
        <v>777</v>
      </c>
      <c r="C233" s="584"/>
      <c r="D233" s="584"/>
      <c r="E233" s="584"/>
      <c r="F233" s="585" t="s">
        <v>765</v>
      </c>
      <c r="G233" s="585"/>
      <c r="H233" s="585"/>
      <c r="I233" s="72" t="s">
        <v>641</v>
      </c>
      <c r="J233" s="585" t="s">
        <v>766</v>
      </c>
      <c r="K233" s="585"/>
      <c r="L233" s="585" t="s">
        <v>767</v>
      </c>
      <c r="M233" s="585"/>
      <c r="N233" s="585" t="s">
        <v>768</v>
      </c>
      <c r="O233" s="585"/>
      <c r="X233" s="121"/>
      <c r="Y233" s="121"/>
      <c r="Z233" s="130"/>
    </row>
    <row r="234" spans="2:26" ht="24.75" customHeight="1" x14ac:dyDescent="0.25">
      <c r="B234" s="74">
        <f>MAPADEPRECOS!A30</f>
        <v>9</v>
      </c>
      <c r="C234" s="598" t="str">
        <f>VLOOKUP(B234,MAPADEPRECOS!$A$5:$I$151,2)</f>
        <v>GRUPO GERADOR C18 – EM CARENAGEM ACÚSTICA 82 dB (A) @ 1,5 m – 938kVA / 750kW – 850kVA / 680kW – 440/254V V, COM DISJUNTOR DE PROTEÇÃO MANUAL E PAINEL DE COMANDO EM CP 4., OU SIMILAR</v>
      </c>
      <c r="D234" s="599"/>
      <c r="E234" s="600"/>
      <c r="F234" s="587" t="s">
        <v>32453</v>
      </c>
      <c r="G234" s="587"/>
      <c r="H234" s="587"/>
      <c r="I234" s="74" t="s">
        <v>495</v>
      </c>
      <c r="J234" s="588">
        <v>1</v>
      </c>
      <c r="K234" s="588"/>
      <c r="L234" s="579">
        <f>VLOOKUP(B234,MAPADEPRECOS!$A$5:$I$151,9)</f>
        <v>1039419.64</v>
      </c>
      <c r="M234" s="579"/>
      <c r="N234" s="589">
        <f t="shared" ref="N234" si="220">J234*L234</f>
        <v>1039419.64</v>
      </c>
      <c r="O234" s="589"/>
      <c r="X234" s="121"/>
      <c r="Y234" s="121"/>
      <c r="Z234" s="130"/>
    </row>
    <row r="235" spans="2:26" ht="15" customHeight="1" x14ac:dyDescent="0.25">
      <c r="B235" s="69"/>
      <c r="C235" s="69"/>
      <c r="D235" s="69"/>
      <c r="E235" s="69"/>
      <c r="F235" s="69"/>
      <c r="G235" s="69"/>
      <c r="H235" s="69"/>
      <c r="I235" s="69"/>
      <c r="J235" s="590" t="s">
        <v>778</v>
      </c>
      <c r="K235" s="590"/>
      <c r="L235" s="590"/>
      <c r="M235" s="590"/>
      <c r="N235" s="597">
        <f>N234</f>
        <v>1039419.64</v>
      </c>
      <c r="O235" s="597"/>
      <c r="X235" s="121"/>
      <c r="Y235" s="121"/>
      <c r="Z235" s="130"/>
    </row>
    <row r="236" spans="2:26" ht="15" customHeight="1" x14ac:dyDescent="0.25">
      <c r="B236" s="69"/>
      <c r="C236" s="69"/>
      <c r="D236" s="69"/>
      <c r="E236" s="69"/>
      <c r="F236" s="69"/>
      <c r="G236" s="69"/>
      <c r="H236" s="69"/>
      <c r="I236" s="69"/>
      <c r="J236" s="578" t="s">
        <v>675</v>
      </c>
      <c r="K236" s="578"/>
      <c r="L236" s="578"/>
      <c r="M236" s="578"/>
      <c r="N236" s="577">
        <f>N235</f>
        <v>1039419.64</v>
      </c>
      <c r="O236" s="577"/>
      <c r="X236" s="121"/>
      <c r="Y236" s="121"/>
      <c r="Z236" s="130"/>
    </row>
    <row r="237" spans="2:26" ht="15" customHeight="1" x14ac:dyDescent="0.25">
      <c r="B237" s="69"/>
      <c r="C237" s="69"/>
      <c r="D237" s="69"/>
      <c r="E237" s="69"/>
      <c r="F237" s="69"/>
      <c r="G237" s="69"/>
      <c r="H237" s="69"/>
      <c r="I237" s="69"/>
      <c r="J237" s="580" t="str">
        <f>"VALOR BDI ("&amp;$S$3*100&amp;"%):"</f>
        <v>VALOR BDI (14,02%):</v>
      </c>
      <c r="K237" s="580"/>
      <c r="L237" s="580"/>
      <c r="M237" s="580"/>
      <c r="N237" s="577">
        <f>N236*$S$3</f>
        <v>145726.63</v>
      </c>
      <c r="O237" s="577"/>
      <c r="X237" s="121"/>
      <c r="Y237" s="121"/>
      <c r="Z237" s="130"/>
    </row>
    <row r="238" spans="2:26" ht="15" customHeight="1" x14ac:dyDescent="0.25">
      <c r="B238" s="69"/>
      <c r="C238" s="69"/>
      <c r="D238" s="69"/>
      <c r="E238" s="69"/>
      <c r="F238" s="69"/>
      <c r="G238" s="69"/>
      <c r="H238" s="69"/>
      <c r="I238" s="69"/>
      <c r="J238" s="578" t="s">
        <v>676</v>
      </c>
      <c r="K238" s="578"/>
      <c r="L238" s="578"/>
      <c r="M238" s="578"/>
      <c r="N238" s="577">
        <f>N236+N237</f>
        <v>1185146.27</v>
      </c>
      <c r="O238" s="577"/>
      <c r="X238" s="121"/>
      <c r="Y238" s="121"/>
      <c r="Z238" s="130"/>
    </row>
    <row r="239" spans="2:26" ht="15" customHeight="1" x14ac:dyDescent="0.25">
      <c r="B239" s="69"/>
      <c r="C239" s="69"/>
      <c r="D239" s="69"/>
      <c r="E239" s="69"/>
      <c r="F239" s="581"/>
      <c r="G239" s="581"/>
      <c r="H239" s="581"/>
      <c r="I239" s="581"/>
      <c r="J239" s="69"/>
      <c r="K239" s="69"/>
      <c r="L239" s="69"/>
      <c r="M239" s="69"/>
      <c r="N239" s="69"/>
      <c r="O239" s="69"/>
      <c r="X239" s="121"/>
      <c r="Y239" s="121"/>
      <c r="Z239" s="130"/>
    </row>
    <row r="240" spans="2:26" ht="15" customHeight="1" x14ac:dyDescent="0.25">
      <c r="B240" s="210" t="str">
        <f>'PLANILHA S DESONERAÇÃO'!B273</f>
        <v>COMP-19</v>
      </c>
      <c r="C240" s="601" t="str">
        <f>'PLANILHA S DESONERAÇÃO'!D273</f>
        <v>TANQUE METÁLICO – 1500 L - BDI = 14,02</v>
      </c>
      <c r="D240" s="602"/>
      <c r="E240" s="602"/>
      <c r="F240" s="602"/>
      <c r="G240" s="602"/>
      <c r="H240" s="602"/>
      <c r="I240" s="602"/>
      <c r="J240" s="602"/>
      <c r="K240" s="602"/>
      <c r="L240" s="602"/>
      <c r="M240" s="602"/>
      <c r="N240" s="602"/>
      <c r="O240" s="603"/>
      <c r="X240" s="121"/>
      <c r="Y240" s="121"/>
      <c r="Z240" s="130"/>
    </row>
    <row r="241" spans="2:30" ht="15" customHeight="1" x14ac:dyDescent="0.25">
      <c r="B241" s="584" t="s">
        <v>777</v>
      </c>
      <c r="C241" s="584"/>
      <c r="D241" s="584"/>
      <c r="E241" s="584"/>
      <c r="F241" s="585" t="s">
        <v>765</v>
      </c>
      <c r="G241" s="585"/>
      <c r="H241" s="585"/>
      <c r="I241" s="72" t="s">
        <v>641</v>
      </c>
      <c r="J241" s="585" t="s">
        <v>766</v>
      </c>
      <c r="K241" s="585"/>
      <c r="L241" s="585" t="s">
        <v>767</v>
      </c>
      <c r="M241" s="585"/>
      <c r="N241" s="585" t="s">
        <v>768</v>
      </c>
      <c r="O241" s="585"/>
      <c r="X241" s="121"/>
      <c r="Y241" s="121"/>
      <c r="Z241" s="130"/>
    </row>
    <row r="242" spans="2:30" ht="15" customHeight="1" x14ac:dyDescent="0.25">
      <c r="B242" s="74">
        <f>MAPADEPRECOS!A33</f>
        <v>10</v>
      </c>
      <c r="C242" s="598" t="str">
        <f>VLOOKUP(B242,MAPADEPRECOS!$A$5:$I$151,2)</f>
        <v>Tanque metálico horizontal 1,5 M3</v>
      </c>
      <c r="D242" s="599"/>
      <c r="E242" s="600"/>
      <c r="F242" s="587" t="s">
        <v>32453</v>
      </c>
      <c r="G242" s="587"/>
      <c r="H242" s="587"/>
      <c r="I242" s="74" t="s">
        <v>495</v>
      </c>
      <c r="J242" s="588">
        <v>1</v>
      </c>
      <c r="K242" s="588"/>
      <c r="L242" s="579">
        <f>VLOOKUP(B242,MAPADEPRECOS!$A$5:$I$151,9)</f>
        <v>5576.64</v>
      </c>
      <c r="M242" s="579"/>
      <c r="N242" s="589">
        <f t="shared" ref="N242" si="221">J242*L242</f>
        <v>5576.64</v>
      </c>
      <c r="O242" s="589"/>
      <c r="X242" s="121"/>
      <c r="Y242" s="121"/>
      <c r="Z242" s="130"/>
    </row>
    <row r="243" spans="2:30" ht="15" customHeight="1" x14ac:dyDescent="0.25">
      <c r="B243" s="69"/>
      <c r="C243" s="69"/>
      <c r="D243" s="69"/>
      <c r="E243" s="69"/>
      <c r="F243" s="69"/>
      <c r="G243" s="69"/>
      <c r="H243" s="69"/>
      <c r="I243" s="69"/>
      <c r="J243" s="590" t="s">
        <v>778</v>
      </c>
      <c r="K243" s="590"/>
      <c r="L243" s="590"/>
      <c r="M243" s="590"/>
      <c r="N243" s="597">
        <f>N242</f>
        <v>5576.64</v>
      </c>
      <c r="O243" s="597"/>
      <c r="X243" s="121"/>
      <c r="Y243" s="121"/>
      <c r="Z243" s="130"/>
    </row>
    <row r="244" spans="2:30" ht="15" customHeight="1" x14ac:dyDescent="0.25">
      <c r="B244" s="69"/>
      <c r="C244" s="69"/>
      <c r="D244" s="69"/>
      <c r="E244" s="69"/>
      <c r="F244" s="69"/>
      <c r="G244" s="69"/>
      <c r="H244" s="69"/>
      <c r="I244" s="69"/>
      <c r="J244" s="578" t="s">
        <v>675</v>
      </c>
      <c r="K244" s="578"/>
      <c r="L244" s="578"/>
      <c r="M244" s="578"/>
      <c r="N244" s="577">
        <f>N243</f>
        <v>5576.64</v>
      </c>
      <c r="O244" s="577"/>
      <c r="X244" s="121"/>
      <c r="Y244" s="121"/>
      <c r="Z244" s="130"/>
    </row>
    <row r="245" spans="2:30" ht="15" customHeight="1" x14ac:dyDescent="0.25">
      <c r="B245" s="69"/>
      <c r="C245" s="69"/>
      <c r="D245" s="69"/>
      <c r="E245" s="69"/>
      <c r="F245" s="69"/>
      <c r="G245" s="69"/>
      <c r="H245" s="69"/>
      <c r="I245" s="69"/>
      <c r="J245" s="580" t="str">
        <f>"VALOR BDI ("&amp;$S$3*100&amp;"%):"</f>
        <v>VALOR BDI (14,02%):</v>
      </c>
      <c r="K245" s="580"/>
      <c r="L245" s="580"/>
      <c r="M245" s="580"/>
      <c r="N245" s="577">
        <f>N244*$S$3</f>
        <v>781.84</v>
      </c>
      <c r="O245" s="577"/>
      <c r="X245" s="121"/>
      <c r="Y245" s="121"/>
      <c r="Z245" s="130"/>
    </row>
    <row r="246" spans="2:30" ht="9.75" customHeight="1" x14ac:dyDescent="0.25">
      <c r="B246" s="69"/>
      <c r="C246" s="69"/>
      <c r="D246" s="69"/>
      <c r="E246" s="69"/>
      <c r="F246" s="69"/>
      <c r="G246" s="69"/>
      <c r="H246" s="69"/>
      <c r="I246" s="69"/>
      <c r="J246" s="578" t="s">
        <v>676</v>
      </c>
      <c r="K246" s="578"/>
      <c r="L246" s="578"/>
      <c r="M246" s="578"/>
      <c r="N246" s="577">
        <f>N244+N245</f>
        <v>6358.48</v>
      </c>
      <c r="O246" s="577"/>
      <c r="X246" s="121"/>
      <c r="Y246" s="121"/>
      <c r="Z246" s="130"/>
    </row>
    <row r="247" spans="2:30" ht="19.5" customHeight="1" x14ac:dyDescent="0.25">
      <c r="B247" s="69"/>
      <c r="C247" s="69"/>
      <c r="D247" s="69"/>
      <c r="E247" s="69"/>
      <c r="F247" s="581"/>
      <c r="G247" s="581"/>
      <c r="H247" s="581"/>
      <c r="I247" s="581"/>
      <c r="J247" s="69"/>
      <c r="K247" s="69"/>
      <c r="L247" s="69"/>
      <c r="M247" s="69"/>
      <c r="N247" s="69"/>
      <c r="O247" s="69"/>
      <c r="X247" s="121"/>
      <c r="Y247" s="121"/>
      <c r="Z247" s="130"/>
    </row>
    <row r="248" spans="2:30" ht="15" customHeight="1" x14ac:dyDescent="0.25">
      <c r="B248" s="210" t="str">
        <f>'PLANILHA S DESONERAÇÃO'!B275</f>
        <v>COMP-20</v>
      </c>
      <c r="C248" s="601" t="str">
        <f>'PLANILHA S DESONERAÇÃO'!D275</f>
        <v>Instalação de Sistema de distribuição de energia elétrica em média e baixa tensão da Subestação pré-fabricada em estrutura metálica modular e transportável (Eletrocentro)</v>
      </c>
      <c r="D248" s="602"/>
      <c r="E248" s="602"/>
      <c r="F248" s="602"/>
      <c r="G248" s="602"/>
      <c r="H248" s="602"/>
      <c r="I248" s="602"/>
      <c r="J248" s="602"/>
      <c r="K248" s="602"/>
      <c r="L248" s="602"/>
      <c r="M248" s="602"/>
      <c r="N248" s="602"/>
      <c r="O248" s="603"/>
      <c r="X248" s="121"/>
      <c r="Y248" s="121"/>
      <c r="Z248" s="130"/>
    </row>
    <row r="249" spans="2:30" ht="15" customHeight="1" x14ac:dyDescent="0.25">
      <c r="B249" s="584" t="s">
        <v>774</v>
      </c>
      <c r="C249" s="584"/>
      <c r="D249" s="584"/>
      <c r="E249" s="584"/>
      <c r="F249" s="585" t="s">
        <v>765</v>
      </c>
      <c r="G249" s="585"/>
      <c r="H249" s="585"/>
      <c r="I249" s="72" t="s">
        <v>641</v>
      </c>
      <c r="J249" s="585" t="s">
        <v>766</v>
      </c>
      <c r="K249" s="585"/>
      <c r="L249" s="585" t="s">
        <v>767</v>
      </c>
      <c r="M249" s="585"/>
      <c r="N249" s="585" t="s">
        <v>768</v>
      </c>
      <c r="O249" s="585"/>
      <c r="X249" s="121"/>
      <c r="Y249" s="121"/>
      <c r="Z249" s="130"/>
    </row>
    <row r="250" spans="2:30" ht="15" customHeight="1" x14ac:dyDescent="0.25">
      <c r="B250" s="74" t="s">
        <v>746</v>
      </c>
      <c r="C250" s="586" t="s">
        <v>747</v>
      </c>
      <c r="D250" s="586"/>
      <c r="E250" s="586"/>
      <c r="F250" s="587" t="s">
        <v>92</v>
      </c>
      <c r="G250" s="587"/>
      <c r="H250" s="587"/>
      <c r="I250" s="74" t="s">
        <v>226</v>
      </c>
      <c r="J250" s="588">
        <v>320</v>
      </c>
      <c r="K250" s="588"/>
      <c r="L250" s="589">
        <f t="shared" ref="L250" si="222">X250+Y250+Z250</f>
        <v>16.09</v>
      </c>
      <c r="M250" s="589"/>
      <c r="N250" s="589">
        <f t="shared" ref="N250" si="223">J250*L250</f>
        <v>5148.8</v>
      </c>
      <c r="O250" s="589"/>
      <c r="R250" s="106">
        <f t="shared" ref="R250:R254" si="224">IF(AND(S250=TRUE,T250="I"),VALUE(RIGHT(B250,LEN(B250)-1)),B250)</f>
        <v>10101</v>
      </c>
      <c r="S250" s="104" t="b">
        <f t="shared" ref="S250:S254" si="225">ISTEXT(B250)</f>
        <v>1</v>
      </c>
      <c r="T250" s="122" t="str">
        <f t="shared" ref="T250:T251" si="226">LEFT(B250,1)</f>
        <v>I</v>
      </c>
      <c r="U250" s="122" t="s">
        <v>27919</v>
      </c>
      <c r="V250" s="121" t="str">
        <f t="shared" ref="V250:V254" si="227">F250</f>
        <v>DER-ES</v>
      </c>
      <c r="X250" s="121">
        <f t="shared" ref="X250:X254" si="228">IFERROR(AB250,0)</f>
        <v>0</v>
      </c>
      <c r="Y250" s="121">
        <f t="shared" ref="Y250:Y254" si="229">IFERROR(AC250,0)</f>
        <v>0</v>
      </c>
      <c r="Z250" s="121">
        <f t="shared" ref="Z250:Z254" si="230">IFERROR(AD250,0)</f>
        <v>16.09</v>
      </c>
      <c r="AB250" s="121" t="e">
        <f>IF(OR(T250="P",T250="M"),(VLOOKUP(R250,'SICRO-P'!$A$3:$F$1780,6,FALSE)),VLOOKUP(R250,SICRO!$A$4:$E$6354,5,FALSE))</f>
        <v>#N/A</v>
      </c>
      <c r="AC250" s="121" t="e">
        <f>IF(T250="I",(VLOOKUP(R250,'SINAPI-I'!$A$1:$E$4949,5,FALSE)),VLOOKUP(R250,SINAPI!$G$7:$K$7524,5,FALSE))</f>
        <v>#N/A</v>
      </c>
      <c r="AD250" s="130">
        <f>IF(T250="I",IF(U250="MO",(ROUND(VLOOKUP(R250,'DER-ES-I'!$A$7:$F$1547,5,FALSE)*((1+$R$3)),2)),VLOOKUP(R250,'DER-ES-I'!$A$7:$F$1547,5,FALSE)),VLOOKUP(R250,'DER-ES'!$A$15:$H$1393,7,FALSE))</f>
        <v>16.09</v>
      </c>
    </row>
    <row r="251" spans="2:30" ht="15" customHeight="1" x14ac:dyDescent="0.25">
      <c r="B251" s="74" t="s">
        <v>720</v>
      </c>
      <c r="C251" s="586" t="s">
        <v>721</v>
      </c>
      <c r="D251" s="586"/>
      <c r="E251" s="586"/>
      <c r="F251" s="587" t="s">
        <v>92</v>
      </c>
      <c r="G251" s="587"/>
      <c r="H251" s="587"/>
      <c r="I251" s="74" t="s">
        <v>226</v>
      </c>
      <c r="J251" s="588">
        <v>320</v>
      </c>
      <c r="K251" s="588"/>
      <c r="L251" s="589">
        <f t="shared" ref="L251" si="231">X251+Y251+Z251</f>
        <v>19.059999999999999</v>
      </c>
      <c r="M251" s="589"/>
      <c r="N251" s="589">
        <f t="shared" ref="N251" si="232">J251*L251</f>
        <v>6099.2</v>
      </c>
      <c r="O251" s="589"/>
      <c r="R251" s="106">
        <f t="shared" si="224"/>
        <v>10115</v>
      </c>
      <c r="S251" s="104" t="b">
        <f t="shared" si="225"/>
        <v>1</v>
      </c>
      <c r="T251" s="122" t="str">
        <f t="shared" si="226"/>
        <v>I</v>
      </c>
      <c r="U251" s="122" t="s">
        <v>27919</v>
      </c>
      <c r="V251" s="121" t="str">
        <f t="shared" si="227"/>
        <v>DER-ES</v>
      </c>
      <c r="X251" s="121">
        <f t="shared" si="228"/>
        <v>0</v>
      </c>
      <c r="Y251" s="121">
        <f t="shared" si="229"/>
        <v>0</v>
      </c>
      <c r="Z251" s="121">
        <f t="shared" si="230"/>
        <v>19.059999999999999</v>
      </c>
      <c r="AB251" s="121" t="e">
        <f>IF(OR(T251="P",T251="M"),(VLOOKUP(R251,'SICRO-P'!$A$3:$F$1780,6,FALSE)),VLOOKUP(R251,SICRO!$A$4:$E$6354,5,FALSE))</f>
        <v>#N/A</v>
      </c>
      <c r="AC251" s="121" t="e">
        <f>IF(T251="I",(VLOOKUP(R251,'SINAPI-I'!$A$1:$E$4949,5,FALSE)),VLOOKUP(R251,SINAPI!$G$7:$K$7524,5,FALSE))</f>
        <v>#N/A</v>
      </c>
      <c r="AD251" s="130">
        <f>IF(T251="I",IF(U251="MO",(ROUND(VLOOKUP(R251,'DER-ES-I'!$A$7:$F$1547,5,FALSE)*((1+$R$3)),2)),VLOOKUP(R251,'DER-ES-I'!$A$7:$F$1547,5,FALSE)),VLOOKUP(R251,'DER-ES'!$A$15:$H$1393,7,FALSE))</f>
        <v>19.059999999999999</v>
      </c>
    </row>
    <row r="252" spans="2:30" ht="15" customHeight="1" x14ac:dyDescent="0.25">
      <c r="B252" s="74">
        <v>34782</v>
      </c>
      <c r="C252" s="586" t="s">
        <v>1008</v>
      </c>
      <c r="D252" s="586"/>
      <c r="E252" s="586"/>
      <c r="F252" s="587" t="s">
        <v>91</v>
      </c>
      <c r="G252" s="587"/>
      <c r="H252" s="587"/>
      <c r="I252" s="74" t="s">
        <v>226</v>
      </c>
      <c r="J252" s="588">
        <v>44</v>
      </c>
      <c r="K252" s="588"/>
      <c r="L252" s="589">
        <f t="shared" ref="L252:L254" si="233">X252+Y252+Z252</f>
        <v>173.05</v>
      </c>
      <c r="M252" s="589"/>
      <c r="N252" s="589">
        <f t="shared" ref="N252:N254" si="234">J252*L252</f>
        <v>7614.2</v>
      </c>
      <c r="O252" s="589"/>
      <c r="R252" s="106">
        <f t="shared" si="224"/>
        <v>34782</v>
      </c>
      <c r="S252" s="104" t="b">
        <f t="shared" si="225"/>
        <v>0</v>
      </c>
      <c r="T252" s="122" t="s">
        <v>27690</v>
      </c>
      <c r="U252" s="122"/>
      <c r="V252" s="121" t="str">
        <f t="shared" si="227"/>
        <v>SINAPI</v>
      </c>
      <c r="X252" s="121">
        <f t="shared" si="228"/>
        <v>0</v>
      </c>
      <c r="Y252" s="121">
        <f t="shared" si="229"/>
        <v>173.05</v>
      </c>
      <c r="Z252" s="121">
        <f t="shared" si="230"/>
        <v>0</v>
      </c>
      <c r="AB252" s="121" t="e">
        <f>IF(OR(T252="P",T252="M"),(VLOOKUP(R252,'SICRO-P'!$A$3:$F$1780,6,FALSE)),VLOOKUP(R252,SICRO!$A$4:$E$6354,5,FALSE))</f>
        <v>#N/A</v>
      </c>
      <c r="AC252" s="121">
        <f>IF(T252="I",(VLOOKUP(R252,'SINAPI-I'!$A$1:$E$4949,5,FALSE)),VLOOKUP(R252,SINAPI!$G$7:$K$7524,5,FALSE))</f>
        <v>173.05</v>
      </c>
      <c r="AD252" s="130" t="e">
        <f>IF(T252="I",IF(U252="MO",(ROUND(VLOOKUP(R252,'DER-ES-I'!$A$7:$F$1547,5,FALSE)*((1+$R$3)),2)),VLOOKUP(R252,'DER-ES-I'!$A$7:$F$1547,5,FALSE)),VLOOKUP(R252,'DER-ES'!$A$15:$H$1393,7,FALSE))</f>
        <v>#N/A</v>
      </c>
    </row>
    <row r="253" spans="2:30" ht="15" customHeight="1" x14ac:dyDescent="0.25">
      <c r="B253" s="74">
        <v>34783</v>
      </c>
      <c r="C253" s="586" t="s">
        <v>998</v>
      </c>
      <c r="D253" s="586"/>
      <c r="E253" s="586"/>
      <c r="F253" s="587" t="s">
        <v>91</v>
      </c>
      <c r="G253" s="587"/>
      <c r="H253" s="587"/>
      <c r="I253" s="74" t="s">
        <v>226</v>
      </c>
      <c r="J253" s="588">
        <v>60</v>
      </c>
      <c r="K253" s="588"/>
      <c r="L253" s="589">
        <f t="shared" si="233"/>
        <v>117.24</v>
      </c>
      <c r="M253" s="589"/>
      <c r="N253" s="589">
        <f t="shared" si="234"/>
        <v>7034.4</v>
      </c>
      <c r="O253" s="589"/>
      <c r="R253" s="106">
        <f t="shared" si="224"/>
        <v>34783</v>
      </c>
      <c r="S253" s="104" t="b">
        <f t="shared" si="225"/>
        <v>0</v>
      </c>
      <c r="T253" s="122" t="s">
        <v>27690</v>
      </c>
      <c r="U253" s="122"/>
      <c r="V253" s="121" t="str">
        <f t="shared" si="227"/>
        <v>SINAPI</v>
      </c>
      <c r="X253" s="121">
        <f t="shared" si="228"/>
        <v>0</v>
      </c>
      <c r="Y253" s="121">
        <f t="shared" si="229"/>
        <v>117.24</v>
      </c>
      <c r="Z253" s="121">
        <f t="shared" si="230"/>
        <v>0</v>
      </c>
      <c r="AB253" s="121" t="e">
        <f>IF(OR(T253="P",T253="M"),(VLOOKUP(R253,'SICRO-P'!$A$3:$F$1780,6,FALSE)),VLOOKUP(R253,SICRO!$A$4:$E$6354,5,FALSE))</f>
        <v>#N/A</v>
      </c>
      <c r="AC253" s="121">
        <f>IF(T253="I",(VLOOKUP(R253,'SINAPI-I'!$A$1:$E$4949,5,FALSE)),VLOOKUP(R253,SINAPI!$G$7:$K$7524,5,FALSE))</f>
        <v>117.24</v>
      </c>
      <c r="AD253" s="130" t="e">
        <f>IF(T253="I",IF(U253="MO",(ROUND(VLOOKUP(R253,'DER-ES-I'!$A$7:$F$1547,5,FALSE)*((1+$R$3)),2)),VLOOKUP(R253,'DER-ES-I'!$A$7:$F$1547,5,FALSE)),VLOOKUP(R253,'DER-ES'!$A$15:$H$1393,7,FALSE))</f>
        <v>#N/A</v>
      </c>
    </row>
    <row r="254" spans="2:30" ht="15" customHeight="1" x14ac:dyDescent="0.25">
      <c r="B254" s="74">
        <v>2437</v>
      </c>
      <c r="C254" s="586" t="s">
        <v>1009</v>
      </c>
      <c r="D254" s="586"/>
      <c r="E254" s="586"/>
      <c r="F254" s="587" t="s">
        <v>91</v>
      </c>
      <c r="G254" s="587"/>
      <c r="H254" s="587"/>
      <c r="I254" s="74" t="s">
        <v>226</v>
      </c>
      <c r="J254" s="588">
        <v>320</v>
      </c>
      <c r="K254" s="588"/>
      <c r="L254" s="589">
        <f t="shared" si="233"/>
        <v>25.02</v>
      </c>
      <c r="M254" s="589"/>
      <c r="N254" s="589">
        <f t="shared" si="234"/>
        <v>8006.4</v>
      </c>
      <c r="O254" s="589"/>
      <c r="R254" s="106">
        <f t="shared" si="224"/>
        <v>2437</v>
      </c>
      <c r="S254" s="104" t="b">
        <f t="shared" si="225"/>
        <v>0</v>
      </c>
      <c r="T254" s="122" t="s">
        <v>27690</v>
      </c>
      <c r="U254" s="122"/>
      <c r="V254" s="121" t="str">
        <f t="shared" si="227"/>
        <v>SINAPI</v>
      </c>
      <c r="X254" s="121">
        <f t="shared" si="228"/>
        <v>0</v>
      </c>
      <c r="Y254" s="121">
        <f t="shared" si="229"/>
        <v>25.02</v>
      </c>
      <c r="Z254" s="121">
        <f t="shared" si="230"/>
        <v>0</v>
      </c>
      <c r="AB254" s="121" t="e">
        <f>IF(OR(T254="P",T254="M"),(VLOOKUP(R254,'SICRO-P'!$A$3:$F$1780,6,FALSE)),VLOOKUP(R254,SICRO!$A$4:$E$6354,5,FALSE))</f>
        <v>#N/A</v>
      </c>
      <c r="AC254" s="121">
        <f>IF(T254="I",(VLOOKUP(R254,'SINAPI-I'!$A$1:$E$4949,5,FALSE)),VLOOKUP(R254,SINAPI!$G$7:$K$7524,5,FALSE))</f>
        <v>25.02</v>
      </c>
      <c r="AD254" s="130" t="e">
        <f>IF(T254="I",IF(U254="MO",(ROUND(VLOOKUP(R254,'DER-ES-I'!$A$7:$F$1547,5,FALSE)*((1+$R$3)),2)),VLOOKUP(R254,'DER-ES-I'!$A$7:$F$1547,5,FALSE)),VLOOKUP(R254,'DER-ES'!$A$15:$H$1393,7,FALSE))</f>
        <v>#N/A</v>
      </c>
    </row>
    <row r="255" spans="2:30" ht="15" customHeight="1" x14ac:dyDescent="0.25">
      <c r="B255" s="69"/>
      <c r="C255" s="69"/>
      <c r="D255" s="69"/>
      <c r="E255" s="69"/>
      <c r="F255" s="69"/>
      <c r="G255" s="69"/>
      <c r="H255" s="69"/>
      <c r="I255" s="69"/>
      <c r="J255" s="590" t="s">
        <v>775</v>
      </c>
      <c r="K255" s="590"/>
      <c r="L255" s="590"/>
      <c r="M255" s="590"/>
      <c r="N255" s="597">
        <f>SUM(N250:O254)</f>
        <v>33903</v>
      </c>
      <c r="O255" s="597"/>
      <c r="X255" s="121"/>
      <c r="Y255" s="121"/>
      <c r="Z255" s="130"/>
    </row>
    <row r="256" spans="2:30" ht="15" customHeight="1" x14ac:dyDescent="0.25">
      <c r="B256" s="584" t="s">
        <v>764</v>
      </c>
      <c r="C256" s="584"/>
      <c r="D256" s="584"/>
      <c r="E256" s="584"/>
      <c r="F256" s="585" t="s">
        <v>765</v>
      </c>
      <c r="G256" s="585"/>
      <c r="H256" s="585"/>
      <c r="I256" s="72" t="s">
        <v>641</v>
      </c>
      <c r="J256" s="585" t="s">
        <v>766</v>
      </c>
      <c r="K256" s="585"/>
      <c r="L256" s="585" t="s">
        <v>767</v>
      </c>
      <c r="M256" s="585"/>
      <c r="N256" s="585" t="s">
        <v>768</v>
      </c>
      <c r="O256" s="585"/>
      <c r="X256" s="121"/>
      <c r="Y256" s="121"/>
      <c r="Z256" s="130"/>
    </row>
    <row r="257" spans="2:30" ht="25.5" customHeight="1" x14ac:dyDescent="0.25">
      <c r="B257" s="74">
        <v>5928</v>
      </c>
      <c r="C257" s="586" t="s">
        <v>776</v>
      </c>
      <c r="D257" s="586"/>
      <c r="E257" s="586"/>
      <c r="F257" s="587" t="s">
        <v>91</v>
      </c>
      <c r="G257" s="587"/>
      <c r="H257" s="587"/>
      <c r="I257" s="74" t="s">
        <v>176</v>
      </c>
      <c r="J257" s="588">
        <v>16</v>
      </c>
      <c r="K257" s="588"/>
      <c r="L257" s="589">
        <f t="shared" ref="L257" si="235">X257+Y257+Z257</f>
        <v>272.61</v>
      </c>
      <c r="M257" s="589"/>
      <c r="N257" s="589">
        <f t="shared" ref="N257" si="236">J257*L257</f>
        <v>4361.76</v>
      </c>
      <c r="O257" s="589"/>
      <c r="R257" s="106">
        <f t="shared" ref="R257" si="237">IF(AND(S257=TRUE,T257="I"),VALUE(RIGHT(B257,LEN(B257)-1)),B257)</f>
        <v>5928</v>
      </c>
      <c r="S257" s="104" t="b">
        <f t="shared" ref="S257" si="238">ISTEXT(B257)</f>
        <v>0</v>
      </c>
      <c r="T257" s="122" t="str">
        <f t="shared" ref="T257" si="239">LEFT(B257,1)</f>
        <v>5</v>
      </c>
      <c r="U257" s="122"/>
      <c r="V257" s="121" t="str">
        <f t="shared" ref="V257" si="240">F257</f>
        <v>SINAPI</v>
      </c>
      <c r="X257" s="121">
        <f t="shared" ref="X257" si="241">IFERROR(AB257,0)</f>
        <v>0</v>
      </c>
      <c r="Y257" s="121">
        <f t="shared" ref="Y257" si="242">IFERROR(AC257,0)</f>
        <v>272.61</v>
      </c>
      <c r="Z257" s="121">
        <f t="shared" ref="Z257" si="243">IFERROR(AD257,0)</f>
        <v>0</v>
      </c>
      <c r="AB257" s="121" t="e">
        <f>IF(OR(T257="P",T257="M"),(VLOOKUP(R257,'SICRO-P'!$A$3:$F$1780,6,FALSE)),VLOOKUP(R257,SICRO!$A$4:$E$6354,5,FALSE))</f>
        <v>#N/A</v>
      </c>
      <c r="AC257" s="121">
        <f>IF(T257="I",(VLOOKUP(R257,'SINAPI-I'!$A$1:$E$4949,5,FALSE)),VLOOKUP(R257,SINAPI!$G$7:$K$7524,5,FALSE))</f>
        <v>272.61</v>
      </c>
      <c r="AD257" s="130" t="e">
        <f>IF(T257="I",IF(U257="MO",(ROUND(VLOOKUP(R257,'DER-ES-I'!$A$7:$F$1547,5,FALSE)*((1+$R$3)),2)),VLOOKUP(R257,'DER-ES-I'!$A$7:$F$1547,5,FALSE)),VLOOKUP(R257,'DER-ES'!$A$15:$H$1393,7,FALSE))</f>
        <v>#N/A</v>
      </c>
    </row>
    <row r="258" spans="2:30" ht="15" customHeight="1" x14ac:dyDescent="0.25">
      <c r="B258" s="69"/>
      <c r="C258" s="69"/>
      <c r="D258" s="69"/>
      <c r="E258" s="69"/>
      <c r="F258" s="69"/>
      <c r="G258" s="69"/>
      <c r="H258" s="69"/>
      <c r="I258" s="69"/>
      <c r="J258" s="590" t="s">
        <v>773</v>
      </c>
      <c r="K258" s="590"/>
      <c r="L258" s="590"/>
      <c r="M258" s="590"/>
      <c r="N258" s="597">
        <f>N257</f>
        <v>4361.76</v>
      </c>
      <c r="O258" s="597"/>
      <c r="X258" s="121"/>
      <c r="Y258" s="121"/>
      <c r="Z258" s="130"/>
    </row>
    <row r="259" spans="2:30" ht="15" customHeight="1" x14ac:dyDescent="0.25">
      <c r="B259" s="69"/>
      <c r="C259" s="69"/>
      <c r="D259" s="69"/>
      <c r="E259" s="69"/>
      <c r="F259" s="69"/>
      <c r="G259" s="69"/>
      <c r="H259" s="69"/>
      <c r="I259" s="69"/>
      <c r="J259" s="578" t="s">
        <v>675</v>
      </c>
      <c r="K259" s="578"/>
      <c r="L259" s="578"/>
      <c r="M259" s="578"/>
      <c r="N259" s="577">
        <f>N258+N255</f>
        <v>38264.76</v>
      </c>
      <c r="O259" s="577"/>
      <c r="X259" s="121"/>
      <c r="Y259" s="121"/>
      <c r="Z259" s="130"/>
    </row>
    <row r="260" spans="2:30" ht="15" customHeight="1" x14ac:dyDescent="0.25">
      <c r="B260" s="69"/>
      <c r="C260" s="69"/>
      <c r="D260" s="69"/>
      <c r="E260" s="69"/>
      <c r="F260" s="69"/>
      <c r="G260" s="69"/>
      <c r="H260" s="69"/>
      <c r="I260" s="69"/>
      <c r="J260" s="580" t="str">
        <f>"VALOR BDI ("&amp;$O$3*100&amp;"%):"</f>
        <v>VALOR BDI (24,52%):</v>
      </c>
      <c r="K260" s="580"/>
      <c r="L260" s="580"/>
      <c r="M260" s="580"/>
      <c r="N260" s="577">
        <f>N259*$O$3</f>
        <v>9382.52</v>
      </c>
      <c r="O260" s="577"/>
      <c r="X260" s="121"/>
      <c r="Y260" s="121"/>
      <c r="Z260" s="130"/>
    </row>
    <row r="261" spans="2:30" ht="9.75" customHeight="1" x14ac:dyDescent="0.25">
      <c r="B261" s="69"/>
      <c r="C261" s="69"/>
      <c r="D261" s="69"/>
      <c r="E261" s="69"/>
      <c r="F261" s="69"/>
      <c r="G261" s="69"/>
      <c r="H261" s="69"/>
      <c r="I261" s="69"/>
      <c r="J261" s="578" t="s">
        <v>676</v>
      </c>
      <c r="K261" s="578"/>
      <c r="L261" s="578"/>
      <c r="M261" s="578"/>
      <c r="N261" s="577">
        <f>N260+N259</f>
        <v>47647.28</v>
      </c>
      <c r="O261" s="577"/>
      <c r="X261" s="121"/>
      <c r="Y261" s="121"/>
      <c r="Z261" s="130"/>
    </row>
    <row r="262" spans="2:30" ht="19.5" customHeight="1" x14ac:dyDescent="0.25">
      <c r="B262" s="69"/>
      <c r="C262" s="69"/>
      <c r="D262" s="69"/>
      <c r="E262" s="69"/>
      <c r="F262" s="581"/>
      <c r="G262" s="581"/>
      <c r="H262" s="581"/>
      <c r="I262" s="581"/>
      <c r="J262" s="69"/>
      <c r="K262" s="69"/>
      <c r="L262" s="69"/>
      <c r="M262" s="69"/>
      <c r="N262" s="69"/>
      <c r="O262" s="69"/>
      <c r="X262" s="121"/>
      <c r="Y262" s="121"/>
      <c r="Z262" s="130"/>
    </row>
    <row r="263" spans="2:30" ht="15" customHeight="1" x14ac:dyDescent="0.25">
      <c r="B263" s="210" t="str">
        <f>'PLANILHA S DESONERAÇÃO'!B276</f>
        <v>COMP-21</v>
      </c>
      <c r="C263" s="601" t="str">
        <f>'PLANILHA S DESONERAÇÃO'!D276</f>
        <v>Transporte de GRUPO GERADOR A DIESEL – EM CARENAGEM ACÚSTICA 82 dB (A) @ 1,5 m – 938kVA / 750kW – 850kVA / 680kW – 440/254V V, COM DISJUNTOR DE PROTEÇÃO MANUAL E PAINEL DE COMANDO EMCP 4. ref C18 Caterpillar ou similar, inclusive PAINEL DE TRANSFERÊNCIA AUTOMÁTICA TRIPOLAR 1600 A – 440/254 V,</v>
      </c>
      <c r="D263" s="602"/>
      <c r="E263" s="602"/>
      <c r="F263" s="602"/>
      <c r="G263" s="602"/>
      <c r="H263" s="602"/>
      <c r="I263" s="602"/>
      <c r="J263" s="602"/>
      <c r="K263" s="602"/>
      <c r="L263" s="602"/>
      <c r="M263" s="602"/>
      <c r="N263" s="602"/>
      <c r="O263" s="603"/>
      <c r="X263" s="121"/>
      <c r="Y263" s="121"/>
      <c r="Z263" s="130"/>
    </row>
    <row r="264" spans="2:30" ht="15" customHeight="1" x14ac:dyDescent="0.25">
      <c r="B264" s="584" t="s">
        <v>764</v>
      </c>
      <c r="C264" s="584"/>
      <c r="D264" s="584"/>
      <c r="E264" s="584"/>
      <c r="F264" s="585" t="s">
        <v>765</v>
      </c>
      <c r="G264" s="585"/>
      <c r="H264" s="585"/>
      <c r="I264" s="90" t="s">
        <v>641</v>
      </c>
      <c r="J264" s="595" t="s">
        <v>642</v>
      </c>
      <c r="K264" s="595"/>
      <c r="L264" s="595" t="s">
        <v>767</v>
      </c>
      <c r="M264" s="595"/>
      <c r="N264" s="595" t="s">
        <v>655</v>
      </c>
      <c r="O264" s="595"/>
      <c r="X264" s="121"/>
      <c r="Y264" s="121"/>
      <c r="Z264" s="130"/>
    </row>
    <row r="265" spans="2:30" ht="15" customHeight="1" x14ac:dyDescent="0.25">
      <c r="B265" s="75">
        <v>5928</v>
      </c>
      <c r="C265" s="586" t="s">
        <v>776</v>
      </c>
      <c r="D265" s="586"/>
      <c r="E265" s="586"/>
      <c r="F265" s="587" t="s">
        <v>91</v>
      </c>
      <c r="G265" s="587"/>
      <c r="H265" s="587"/>
      <c r="I265" s="75" t="s">
        <v>176</v>
      </c>
      <c r="J265" s="596">
        <v>44</v>
      </c>
      <c r="K265" s="596"/>
      <c r="L265" s="589">
        <f t="shared" ref="L265" si="244">X265+Y265+Z265</f>
        <v>272.61</v>
      </c>
      <c r="M265" s="589"/>
      <c r="N265" s="589">
        <f t="shared" ref="N265" si="245">J265*L265</f>
        <v>11994.84</v>
      </c>
      <c r="O265" s="589"/>
      <c r="R265" s="106">
        <f t="shared" ref="R265" si="246">IF(AND(S265=TRUE,T265="I"),VALUE(RIGHT(B265,LEN(B265)-1)),B265)</f>
        <v>5928</v>
      </c>
      <c r="S265" s="104" t="b">
        <f t="shared" ref="S265" si="247">ISTEXT(B265)</f>
        <v>0</v>
      </c>
      <c r="T265" s="122" t="str">
        <f t="shared" ref="T265" si="248">LEFT(B265,1)</f>
        <v>5</v>
      </c>
      <c r="U265" s="122"/>
      <c r="V265" s="121" t="str">
        <f t="shared" ref="V265" si="249">F265</f>
        <v>SINAPI</v>
      </c>
      <c r="X265" s="121">
        <f t="shared" ref="X265" si="250">IFERROR(AB265,0)</f>
        <v>0</v>
      </c>
      <c r="Y265" s="121">
        <f t="shared" ref="Y265" si="251">IFERROR(AC265,0)</f>
        <v>272.61</v>
      </c>
      <c r="Z265" s="121">
        <f t="shared" ref="Z265" si="252">IFERROR(AD265,0)</f>
        <v>0</v>
      </c>
      <c r="AB265" s="121" t="e">
        <f>IF(OR(T265="P",T265="M"),(VLOOKUP(R265,'SICRO-P'!$A$3:$F$1780,6,FALSE)),VLOOKUP(R265,SICRO!$A$4:$E$6354,5,FALSE))</f>
        <v>#N/A</v>
      </c>
      <c r="AC265" s="121">
        <f>IF(T265="I",(VLOOKUP(R265,'SINAPI-I'!$A$1:$E$4949,5,FALSE)),VLOOKUP(R265,SINAPI!$G$7:$K$7524,5,FALSE))</f>
        <v>272.61</v>
      </c>
      <c r="AD265" s="130" t="e">
        <f>IF(T265="I",IF(U265="MO",(ROUND(VLOOKUP(R265,'DER-ES-I'!$A$7:$F$1547,5,FALSE)*((1+$R$3)),2)),VLOOKUP(R265,'DER-ES-I'!$A$7:$F$1547,5,FALSE)),VLOOKUP(R265,'DER-ES'!$A$15:$H$1393,7,FALSE))</f>
        <v>#N/A</v>
      </c>
    </row>
    <row r="266" spans="2:30" ht="15" customHeight="1" x14ac:dyDescent="0.25">
      <c r="B266" s="69"/>
      <c r="C266" s="69"/>
      <c r="D266" s="69"/>
      <c r="E266" s="69"/>
      <c r="F266" s="69"/>
      <c r="G266" s="69"/>
      <c r="H266" s="69"/>
      <c r="I266" s="69"/>
      <c r="J266" s="576" t="s">
        <v>966</v>
      </c>
      <c r="K266" s="576"/>
      <c r="L266" s="576"/>
      <c r="M266" s="576"/>
      <c r="N266" s="577">
        <f>N265</f>
        <v>11994.84</v>
      </c>
      <c r="O266" s="577"/>
      <c r="X266" s="121"/>
      <c r="Y266" s="121"/>
      <c r="Z266" s="130"/>
    </row>
    <row r="267" spans="2:30" ht="15" customHeight="1" x14ac:dyDescent="0.25">
      <c r="B267" s="584" t="s">
        <v>32558</v>
      </c>
      <c r="C267" s="584"/>
      <c r="D267" s="584"/>
      <c r="E267" s="675" t="s">
        <v>765</v>
      </c>
      <c r="F267" s="675"/>
      <c r="G267" s="675"/>
      <c r="H267" s="208" t="s">
        <v>801</v>
      </c>
      <c r="I267" s="216" t="s">
        <v>1010</v>
      </c>
      <c r="J267" s="90" t="s">
        <v>1011</v>
      </c>
      <c r="K267" s="595" t="s">
        <v>767</v>
      </c>
      <c r="L267" s="595"/>
      <c r="M267" s="595" t="s">
        <v>642</v>
      </c>
      <c r="N267" s="595"/>
      <c r="O267" s="90" t="s">
        <v>655</v>
      </c>
      <c r="X267" s="121"/>
      <c r="Y267" s="121"/>
      <c r="Z267" s="130"/>
    </row>
    <row r="268" spans="2:30" ht="15" customHeight="1" x14ac:dyDescent="0.25">
      <c r="B268" s="214">
        <v>5914640</v>
      </c>
      <c r="C268" s="676" t="s">
        <v>1013</v>
      </c>
      <c r="D268" s="677"/>
      <c r="E268" s="587" t="s">
        <v>24942</v>
      </c>
      <c r="F268" s="587"/>
      <c r="G268" s="587"/>
      <c r="H268" s="215" t="s">
        <v>221</v>
      </c>
      <c r="I268" s="214" t="s">
        <v>1014</v>
      </c>
      <c r="J268" s="75" t="s">
        <v>1014</v>
      </c>
      <c r="K268" s="579">
        <f>X268</f>
        <v>0.55000000000000004</v>
      </c>
      <c r="L268" s="579"/>
      <c r="M268" s="604">
        <v>888</v>
      </c>
      <c r="N268" s="604"/>
      <c r="O268" s="70">
        <f>M268*K268</f>
        <v>488.4</v>
      </c>
      <c r="R268" s="106">
        <f t="shared" ref="R268" si="253">IF(AND(S268=TRUE,T268="I"),VALUE(RIGHT(B268,LEN(B268)-1)),B268)</f>
        <v>5914640</v>
      </c>
      <c r="S268" s="104" t="b">
        <f t="shared" ref="S268" si="254">ISTEXT(B268)</f>
        <v>0</v>
      </c>
      <c r="T268" s="122" t="str">
        <f t="shared" ref="T268" si="255">LEFT(B268,1)</f>
        <v>5</v>
      </c>
      <c r="U268" s="122"/>
      <c r="V268" s="121">
        <f>G268</f>
        <v>0</v>
      </c>
      <c r="X268" s="121">
        <f t="shared" ref="X268" si="256">IFERROR(AB268,0)</f>
        <v>0.55000000000000004</v>
      </c>
      <c r="Y268" s="121">
        <f t="shared" ref="Y268" si="257">IFERROR(AC268,0)</f>
        <v>0</v>
      </c>
      <c r="Z268" s="121">
        <f t="shared" ref="Z268" si="258">IFERROR(AD268,0)</f>
        <v>0</v>
      </c>
      <c r="AB268" s="121">
        <f>IF(OR(T268="P",T268="M"),(VLOOKUP(R268,'SICRO-P'!$A$3:$F$1780,6,FALSE)),VLOOKUP(R268,SICRO!$A$4:$E$6354,5,FALSE))</f>
        <v>0.55000000000000004</v>
      </c>
      <c r="AC268" s="121" t="e">
        <f>IF(T268="I",(VLOOKUP(R268,'SINAPI-I'!$A$1:$E$4949,5,FALSE)),VLOOKUP(R268,SINAPI!$G$7:$K$7524,5,FALSE))</f>
        <v>#N/A</v>
      </c>
      <c r="AD268" s="130" t="e">
        <f>IF(T268="I",IF(U268="MO",(ROUND(VLOOKUP(R268,'DER-ES-I'!$A$7:$F$1547,5,FALSE)*((1+$R$3)),2)),VLOOKUP(R268,'DER-ES-I'!$A$7:$F$1547,5,FALSE)),VLOOKUP(R268,'DER-ES'!$A$15:$H$1393,7,FALSE))</f>
        <v>#N/A</v>
      </c>
    </row>
    <row r="269" spans="2:30" x14ac:dyDescent="0.25">
      <c r="B269" s="69"/>
      <c r="C269" s="69"/>
      <c r="G269" s="69"/>
      <c r="H269" s="69"/>
      <c r="I269" s="69"/>
      <c r="J269" s="69"/>
      <c r="K269" s="576" t="s">
        <v>1015</v>
      </c>
      <c r="L269" s="576"/>
      <c r="M269" s="576"/>
      <c r="N269" s="576"/>
      <c r="O269" s="89">
        <f>O268</f>
        <v>488.4</v>
      </c>
      <c r="X269" s="121"/>
      <c r="Y269" s="121"/>
      <c r="Z269" s="130"/>
    </row>
    <row r="270" spans="2:30" ht="15" customHeight="1" x14ac:dyDescent="0.25">
      <c r="B270" s="69"/>
      <c r="C270" s="69"/>
      <c r="G270" s="69"/>
      <c r="H270" s="69"/>
      <c r="I270" s="69"/>
      <c r="J270" s="578" t="s">
        <v>674</v>
      </c>
      <c r="K270" s="578"/>
      <c r="L270" s="578"/>
      <c r="M270" s="578"/>
      <c r="N270" s="579">
        <f>O269+N266</f>
        <v>12483.24</v>
      </c>
      <c r="O270" s="579"/>
      <c r="X270" s="121"/>
      <c r="Y270" s="121"/>
      <c r="Z270" s="130"/>
    </row>
    <row r="271" spans="2:30" ht="15" customHeight="1" x14ac:dyDescent="0.25">
      <c r="B271" s="69"/>
      <c r="C271" s="69"/>
      <c r="D271" s="69"/>
      <c r="E271" s="69"/>
      <c r="F271" s="69"/>
      <c r="G271" s="69"/>
      <c r="H271" s="69"/>
      <c r="I271" s="69"/>
      <c r="J271" s="578" t="s">
        <v>675</v>
      </c>
      <c r="K271" s="578"/>
      <c r="L271" s="578"/>
      <c r="M271" s="578"/>
      <c r="N271" s="577">
        <f>N270</f>
        <v>12483.24</v>
      </c>
      <c r="O271" s="577"/>
      <c r="X271" s="121"/>
      <c r="Y271" s="121"/>
      <c r="Z271" s="130"/>
    </row>
    <row r="272" spans="2:30" ht="15" customHeight="1" x14ac:dyDescent="0.25">
      <c r="B272" s="69"/>
      <c r="C272" s="69"/>
      <c r="D272" s="69"/>
      <c r="F272" s="69"/>
      <c r="G272" s="69"/>
      <c r="H272" s="69"/>
      <c r="I272" s="69"/>
      <c r="J272" s="580" t="str">
        <f>"VALOR BDI ("&amp;$O$3*100&amp;"%):"</f>
        <v>VALOR BDI (24,52%):</v>
      </c>
      <c r="K272" s="580"/>
      <c r="L272" s="580"/>
      <c r="M272" s="580"/>
      <c r="N272" s="577">
        <f>N271*$O$3</f>
        <v>3060.89</v>
      </c>
      <c r="O272" s="577"/>
      <c r="X272" s="121"/>
      <c r="Y272" s="121"/>
      <c r="Z272" s="130"/>
    </row>
    <row r="273" spans="2:30" ht="15" customHeight="1" x14ac:dyDescent="0.25">
      <c r="B273" s="69"/>
      <c r="C273" s="69"/>
      <c r="D273" s="69"/>
      <c r="E273" s="69"/>
      <c r="F273" s="69"/>
      <c r="G273" s="69"/>
      <c r="H273" s="69"/>
      <c r="I273" s="69"/>
      <c r="J273" s="578" t="s">
        <v>676</v>
      </c>
      <c r="K273" s="578"/>
      <c r="L273" s="578"/>
      <c r="M273" s="578"/>
      <c r="N273" s="577">
        <f>N272+N271</f>
        <v>15544.13</v>
      </c>
      <c r="O273" s="577"/>
      <c r="X273" s="121"/>
      <c r="Y273" s="121"/>
      <c r="Z273" s="130"/>
    </row>
    <row r="274" spans="2:30" ht="9.75" customHeight="1" x14ac:dyDescent="0.25">
      <c r="B274" s="69"/>
      <c r="C274" s="69"/>
      <c r="D274" s="69"/>
      <c r="E274" s="69"/>
      <c r="F274" s="581"/>
      <c r="G274" s="581"/>
      <c r="H274" s="581"/>
      <c r="I274" s="581"/>
      <c r="J274" s="69"/>
      <c r="K274" s="69"/>
      <c r="L274" s="69"/>
      <c r="M274" s="69"/>
      <c r="N274" s="69"/>
      <c r="O274" s="69"/>
      <c r="X274" s="121"/>
      <c r="Y274" s="121"/>
      <c r="Z274" s="130"/>
    </row>
    <row r="275" spans="2:30" ht="19.5" customHeight="1" x14ac:dyDescent="0.25">
      <c r="B275" s="210" t="str">
        <f>'PLANILHA S DESONERAÇÃO'!B277</f>
        <v>COMP-22</v>
      </c>
      <c r="C275" s="601" t="str">
        <f>'PLANILHA S DESONERAÇÃO'!D277</f>
        <v>Fornecimento e instalação de Mangueira ORTAC 250 1/2" - Vermelha, para combustíveis, RA classe A</v>
      </c>
      <c r="D275" s="602"/>
      <c r="E275" s="602"/>
      <c r="F275" s="602"/>
      <c r="G275" s="602"/>
      <c r="H275" s="602"/>
      <c r="I275" s="602"/>
      <c r="J275" s="602"/>
      <c r="K275" s="602"/>
      <c r="L275" s="602"/>
      <c r="M275" s="602"/>
      <c r="N275" s="602"/>
      <c r="O275" s="603"/>
      <c r="X275" s="121"/>
      <c r="Y275" s="121"/>
      <c r="Z275" s="130"/>
    </row>
    <row r="276" spans="2:30" ht="15" customHeight="1" x14ac:dyDescent="0.25">
      <c r="B276" s="584" t="s">
        <v>764</v>
      </c>
      <c r="C276" s="584"/>
      <c r="D276" s="584"/>
      <c r="E276" s="584"/>
      <c r="F276" s="585" t="s">
        <v>765</v>
      </c>
      <c r="G276" s="585"/>
      <c r="H276" s="585"/>
      <c r="I276" s="72" t="s">
        <v>641</v>
      </c>
      <c r="J276" s="585" t="s">
        <v>766</v>
      </c>
      <c r="K276" s="585"/>
      <c r="L276" s="585" t="s">
        <v>767</v>
      </c>
      <c r="M276" s="585"/>
      <c r="N276" s="585" t="s">
        <v>768</v>
      </c>
      <c r="O276" s="585"/>
      <c r="X276" s="121"/>
      <c r="Y276" s="121"/>
      <c r="Z276" s="130"/>
    </row>
    <row r="277" spans="2:30" ht="15" customHeight="1" x14ac:dyDescent="0.25">
      <c r="B277" s="74">
        <f>MAPADEPRECOS!A69</f>
        <v>22</v>
      </c>
      <c r="C277" s="598" t="str">
        <f>VLOOKUP(B277,MAPADEPRECOS!$A$5:$I$151,2)</f>
        <v>Mangueira ORTAC 250  1/2"- Vermelha, para combustíveis, RA classe A, ou similar</v>
      </c>
      <c r="D277" s="599"/>
      <c r="E277" s="600"/>
      <c r="F277" s="587" t="s">
        <v>32453</v>
      </c>
      <c r="G277" s="587"/>
      <c r="H277" s="587"/>
      <c r="I277" s="74" t="s">
        <v>182</v>
      </c>
      <c r="J277" s="588">
        <v>1</v>
      </c>
      <c r="K277" s="588"/>
      <c r="L277" s="579">
        <f>VLOOKUP(B277,MAPADEPRECOS!$A$5:$I$151,9)</f>
        <v>69</v>
      </c>
      <c r="M277" s="579"/>
      <c r="N277" s="589">
        <f t="shared" ref="N277" si="259">J277*L277</f>
        <v>69</v>
      </c>
      <c r="O277" s="589"/>
      <c r="X277" s="121"/>
      <c r="Y277" s="121"/>
      <c r="Z277" s="130"/>
    </row>
    <row r="278" spans="2:30" ht="15" customHeight="1" x14ac:dyDescent="0.25">
      <c r="B278" s="69"/>
      <c r="C278" s="69"/>
      <c r="D278" s="69"/>
      <c r="E278" s="69"/>
      <c r="F278" s="69"/>
      <c r="G278" s="69"/>
      <c r="H278" s="69"/>
      <c r="I278" s="69"/>
      <c r="J278" s="590" t="s">
        <v>773</v>
      </c>
      <c r="K278" s="590"/>
      <c r="L278" s="590"/>
      <c r="M278" s="590"/>
      <c r="N278" s="577">
        <f>N277</f>
        <v>69</v>
      </c>
      <c r="O278" s="577"/>
      <c r="X278" s="121"/>
      <c r="Y278" s="121"/>
      <c r="Z278" s="130"/>
    </row>
    <row r="279" spans="2:30" ht="15" customHeight="1" x14ac:dyDescent="0.25">
      <c r="B279" s="584" t="s">
        <v>774</v>
      </c>
      <c r="C279" s="584"/>
      <c r="D279" s="584"/>
      <c r="E279" s="584"/>
      <c r="F279" s="585" t="s">
        <v>765</v>
      </c>
      <c r="G279" s="585"/>
      <c r="H279" s="585"/>
      <c r="I279" s="72" t="s">
        <v>641</v>
      </c>
      <c r="J279" s="585" t="s">
        <v>766</v>
      </c>
      <c r="K279" s="585"/>
      <c r="L279" s="585" t="s">
        <v>767</v>
      </c>
      <c r="M279" s="585"/>
      <c r="N279" s="585" t="s">
        <v>768</v>
      </c>
      <c r="O279" s="585"/>
      <c r="X279" s="121"/>
      <c r="Y279" s="121"/>
      <c r="Z279" s="130"/>
    </row>
    <row r="280" spans="2:30" ht="15" customHeight="1" x14ac:dyDescent="0.25">
      <c r="B280" s="74" t="s">
        <v>647</v>
      </c>
      <c r="C280" s="586" t="s">
        <v>648</v>
      </c>
      <c r="D280" s="586"/>
      <c r="E280" s="586"/>
      <c r="F280" s="587" t="s">
        <v>92</v>
      </c>
      <c r="G280" s="587"/>
      <c r="H280" s="587"/>
      <c r="I280" s="74" t="s">
        <v>226</v>
      </c>
      <c r="J280" s="588">
        <v>0.2</v>
      </c>
      <c r="K280" s="588"/>
      <c r="L280" s="589">
        <f t="shared" ref="L280" si="260">X280+Y280+Z280</f>
        <v>14.15</v>
      </c>
      <c r="M280" s="589"/>
      <c r="N280" s="589">
        <f t="shared" ref="N280" si="261">J280*L280</f>
        <v>2.83</v>
      </c>
      <c r="O280" s="589"/>
      <c r="R280" s="106">
        <f t="shared" ref="R280" si="262">IF(AND(S280=TRUE,T280="I"),VALUE(RIGHT(B280,LEN(B280)-1)),B280)</f>
        <v>10146</v>
      </c>
      <c r="S280" s="104" t="b">
        <f t="shared" ref="S280" si="263">ISTEXT(B280)</f>
        <v>1</v>
      </c>
      <c r="T280" s="122" t="str">
        <f t="shared" ref="T280" si="264">LEFT(B280,1)</f>
        <v>I</v>
      </c>
      <c r="U280" s="122" t="s">
        <v>27919</v>
      </c>
      <c r="V280" s="121" t="str">
        <f t="shared" ref="V280" si="265">F280</f>
        <v>DER-ES</v>
      </c>
      <c r="X280" s="121">
        <f t="shared" ref="X280" si="266">IFERROR(AB280,0)</f>
        <v>0</v>
      </c>
      <c r="Y280" s="121">
        <f t="shared" ref="Y280" si="267">IFERROR(AC280,0)</f>
        <v>0</v>
      </c>
      <c r="Z280" s="121">
        <f t="shared" ref="Z280" si="268">IFERROR(AD280,0)</f>
        <v>14.15</v>
      </c>
      <c r="AB280" s="121" t="e">
        <f>IF(OR(T280="P",T280="M"),(VLOOKUP(R280,'SICRO-P'!$A$3:$F$1780,6,FALSE)),VLOOKUP(R280,SICRO!$A$4:$E$6354,5,FALSE))</f>
        <v>#N/A</v>
      </c>
      <c r="AC280" s="121" t="e">
        <f>IF(T280="I",(VLOOKUP(R280,'SINAPI-I'!$A$1:$E$4949,5,FALSE)),VLOOKUP(R280,SINAPI!$G$7:$K$7524,5,FALSE))</f>
        <v>#N/A</v>
      </c>
      <c r="AD280" s="130">
        <f>IF(T280="I",IF(U280="MO",(ROUND(VLOOKUP(R280,'DER-ES-I'!$A$7:$F$1547,5,FALSE)*((1+$R$3)),2)),VLOOKUP(R280,'DER-ES-I'!$A$7:$F$1547,5,FALSE)),VLOOKUP(R280,'DER-ES'!$A$15:$H$1393,7,FALSE))</f>
        <v>14.15</v>
      </c>
    </row>
    <row r="281" spans="2:30" ht="15" customHeight="1" x14ac:dyDescent="0.25">
      <c r="B281" s="69"/>
      <c r="C281" s="69"/>
      <c r="D281" s="69"/>
      <c r="E281" s="69"/>
      <c r="F281" s="69"/>
      <c r="G281" s="69"/>
      <c r="H281" s="69"/>
      <c r="I281" s="69"/>
      <c r="J281" s="590" t="s">
        <v>773</v>
      </c>
      <c r="K281" s="590"/>
      <c r="L281" s="590"/>
      <c r="M281" s="590"/>
      <c r="N281" s="577">
        <f>N280</f>
        <v>2.83</v>
      </c>
      <c r="O281" s="577"/>
      <c r="X281" s="121"/>
      <c r="Y281" s="121"/>
      <c r="Z281" s="130"/>
    </row>
    <row r="282" spans="2:30" ht="15" customHeight="1" x14ac:dyDescent="0.25">
      <c r="B282" s="69"/>
      <c r="C282" s="69"/>
      <c r="D282" s="69"/>
      <c r="E282" s="69"/>
      <c r="F282" s="69"/>
      <c r="G282" s="69"/>
      <c r="H282" s="69"/>
      <c r="I282" s="69"/>
      <c r="J282" s="578" t="s">
        <v>675</v>
      </c>
      <c r="K282" s="578"/>
      <c r="L282" s="578"/>
      <c r="M282" s="578"/>
      <c r="N282" s="577">
        <f>N281+N278</f>
        <v>71.83</v>
      </c>
      <c r="O282" s="577"/>
      <c r="X282" s="121"/>
      <c r="Y282" s="121"/>
      <c r="Z282" s="130"/>
    </row>
    <row r="283" spans="2:30" ht="15" customHeight="1" x14ac:dyDescent="0.25">
      <c r="B283" s="69"/>
      <c r="C283" s="69"/>
      <c r="D283" s="69"/>
      <c r="E283" s="69"/>
      <c r="F283" s="69"/>
      <c r="G283" s="69"/>
      <c r="H283" s="69"/>
      <c r="I283" s="69"/>
      <c r="J283" s="580" t="str">
        <f>"VALOR BDI ("&amp;$O$3*100&amp;"%):"</f>
        <v>VALOR BDI (24,52%):</v>
      </c>
      <c r="K283" s="580"/>
      <c r="L283" s="580"/>
      <c r="M283" s="580"/>
      <c r="N283" s="577">
        <f>N282*$O$3</f>
        <v>17.61</v>
      </c>
      <c r="O283" s="577"/>
      <c r="X283" s="121"/>
      <c r="Y283" s="121"/>
      <c r="Z283" s="130"/>
    </row>
    <row r="284" spans="2:30" ht="15" customHeight="1" x14ac:dyDescent="0.25">
      <c r="B284" s="69"/>
      <c r="C284" s="69"/>
      <c r="D284" s="69"/>
      <c r="E284" s="69"/>
      <c r="F284" s="69"/>
      <c r="G284" s="69"/>
      <c r="H284" s="69"/>
      <c r="I284" s="69"/>
      <c r="J284" s="578" t="s">
        <v>676</v>
      </c>
      <c r="K284" s="578"/>
      <c r="L284" s="578"/>
      <c r="M284" s="578"/>
      <c r="N284" s="577">
        <f>N283+N282</f>
        <v>89.44</v>
      </c>
      <c r="O284" s="577"/>
      <c r="X284" s="121"/>
      <c r="Y284" s="121"/>
      <c r="Z284" s="130"/>
    </row>
    <row r="285" spans="2:30" ht="15" customHeight="1" x14ac:dyDescent="0.25">
      <c r="B285" s="69"/>
      <c r="C285" s="69"/>
      <c r="D285" s="69"/>
      <c r="E285" s="69"/>
      <c r="F285" s="581"/>
      <c r="G285" s="581"/>
      <c r="H285" s="581"/>
      <c r="I285" s="581"/>
      <c r="J285" s="69"/>
      <c r="K285" s="69"/>
      <c r="L285" s="69"/>
      <c r="M285" s="69"/>
      <c r="N285" s="69"/>
      <c r="O285" s="69"/>
      <c r="X285" s="121"/>
      <c r="Y285" s="121"/>
      <c r="Z285" s="130"/>
    </row>
    <row r="286" spans="2:30" ht="15" customHeight="1" x14ac:dyDescent="0.25">
      <c r="B286" s="210" t="str">
        <f>'PLANILHA S DESONERAÇÃO'!B288</f>
        <v>COMP-23</v>
      </c>
      <c r="C286" s="601" t="str">
        <f>'PLANILHA S DESONERAÇÃO'!D288</f>
        <v>Cabo de cobre flexível múltiplo, blindado, EPR 1KV, com 3 cabos de 150mm² para ligação do motor Ref S3x150+95/3</v>
      </c>
      <c r="D286" s="602"/>
      <c r="E286" s="602"/>
      <c r="F286" s="602"/>
      <c r="G286" s="602"/>
      <c r="H286" s="602"/>
      <c r="I286" s="602"/>
      <c r="J286" s="602"/>
      <c r="K286" s="602"/>
      <c r="L286" s="602"/>
      <c r="M286" s="602"/>
      <c r="N286" s="602"/>
      <c r="O286" s="603"/>
      <c r="X286" s="121"/>
      <c r="Y286" s="121"/>
      <c r="Z286" s="130"/>
    </row>
    <row r="287" spans="2:30" ht="15" customHeight="1" x14ac:dyDescent="0.25">
      <c r="B287" s="584" t="s">
        <v>777</v>
      </c>
      <c r="C287" s="584"/>
      <c r="D287" s="584"/>
      <c r="E287" s="584"/>
      <c r="F287" s="585" t="s">
        <v>765</v>
      </c>
      <c r="G287" s="585"/>
      <c r="H287" s="585"/>
      <c r="I287" s="72" t="s">
        <v>641</v>
      </c>
      <c r="J287" s="585" t="s">
        <v>766</v>
      </c>
      <c r="K287" s="585"/>
      <c r="L287" s="585" t="s">
        <v>767</v>
      </c>
      <c r="M287" s="585"/>
      <c r="N287" s="585" t="s">
        <v>768</v>
      </c>
      <c r="O287" s="585"/>
      <c r="X287" s="121"/>
      <c r="Y287" s="121"/>
      <c r="Z287" s="130"/>
    </row>
    <row r="288" spans="2:30" ht="19.5" customHeight="1" x14ac:dyDescent="0.25">
      <c r="B288" s="74">
        <f>MAPADEPRECOS!A102</f>
        <v>33</v>
      </c>
      <c r="C288" s="598" t="str">
        <f>VLOOKUP(B288,MAPADEPRECOS!$A$5:$I$151,2)</f>
        <v xml:space="preserve"> CABO INVERSOR DE FREQUENCIA 1KV 3X 150MM+ 95MM EPR FLEXÍVEL</v>
      </c>
      <c r="D288" s="599"/>
      <c r="E288" s="600"/>
      <c r="F288" s="587" t="s">
        <v>32453</v>
      </c>
      <c r="G288" s="587"/>
      <c r="H288" s="587"/>
      <c r="I288" s="74" t="s">
        <v>138</v>
      </c>
      <c r="J288" s="588">
        <v>1.05</v>
      </c>
      <c r="K288" s="588"/>
      <c r="L288" s="579">
        <f>VLOOKUP(B288,MAPADEPRECOS!$A$5:$I$151,9)</f>
        <v>631.67999999999995</v>
      </c>
      <c r="M288" s="579"/>
      <c r="N288" s="589">
        <f t="shared" ref="N288" si="269">J288*L288</f>
        <v>663.26</v>
      </c>
      <c r="O288" s="589"/>
      <c r="X288" s="121"/>
      <c r="Y288" s="121"/>
      <c r="Z288" s="130"/>
    </row>
    <row r="289" spans="2:30" ht="15" customHeight="1" x14ac:dyDescent="0.25">
      <c r="B289" s="74">
        <v>21127</v>
      </c>
      <c r="C289" s="586" t="s">
        <v>1016</v>
      </c>
      <c r="D289" s="586"/>
      <c r="E289" s="586"/>
      <c r="F289" s="587" t="s">
        <v>91</v>
      </c>
      <c r="G289" s="587"/>
      <c r="H289" s="587"/>
      <c r="I289" s="74" t="s">
        <v>181</v>
      </c>
      <c r="J289" s="588">
        <v>8.9999999999999993E-3</v>
      </c>
      <c r="K289" s="588"/>
      <c r="L289" s="589">
        <f t="shared" ref="L289" si="270">X289+Y289+Z289</f>
        <v>4.3099999999999996</v>
      </c>
      <c r="M289" s="589"/>
      <c r="N289" s="589">
        <f t="shared" ref="N289" si="271">J289*L289</f>
        <v>0.04</v>
      </c>
      <c r="O289" s="589"/>
      <c r="R289" s="106">
        <f t="shared" ref="R289" si="272">IF(AND(S289=TRUE,T289="I"),VALUE(RIGHT(B289,LEN(B289)-1)),B289)</f>
        <v>21127</v>
      </c>
      <c r="S289" s="104" t="b">
        <f t="shared" ref="S289" si="273">ISTEXT(B289)</f>
        <v>0</v>
      </c>
      <c r="T289" s="122" t="s">
        <v>27690</v>
      </c>
      <c r="U289" s="122"/>
      <c r="V289" s="121" t="str">
        <f t="shared" ref="V289" si="274">F289</f>
        <v>SINAPI</v>
      </c>
      <c r="X289" s="121">
        <f t="shared" ref="X289" si="275">IFERROR(AB289,0)</f>
        <v>0</v>
      </c>
      <c r="Y289" s="121">
        <f t="shared" ref="Y289" si="276">IFERROR(AC289,0)</f>
        <v>4.3099999999999996</v>
      </c>
      <c r="Z289" s="121">
        <f t="shared" ref="Z289" si="277">IFERROR(AD289,0)</f>
        <v>0</v>
      </c>
      <c r="AB289" s="121" t="e">
        <f>IF(OR(T289="P",T289="M"),(VLOOKUP(R289,'SICRO-P'!$A$3:$F$1780,6,FALSE)),VLOOKUP(R289,SICRO!$A$4:$E$6354,5,FALSE))</f>
        <v>#N/A</v>
      </c>
      <c r="AC289" s="121">
        <f>IF(T289="I",(VLOOKUP(R289,'SINAPI-I'!$A$1:$E$4949,5,FALSE)),VLOOKUP(R289,SINAPI!$G$7:$K$7524,5,FALSE))</f>
        <v>4.3099999999999996</v>
      </c>
      <c r="AD289" s="130" t="e">
        <f>IF(T289="I",IF(U289="MO",(ROUND(VLOOKUP(R289,'DER-ES-I'!$A$7:$F$1547,5,FALSE)*((1+$R$3)),2)),VLOOKUP(R289,'DER-ES-I'!$A$7:$F$1547,5,FALSE)),VLOOKUP(R289,'DER-ES'!$A$15:$H$1393,7,FALSE))</f>
        <v>#N/A</v>
      </c>
    </row>
    <row r="290" spans="2:30" ht="15" customHeight="1" x14ac:dyDescent="0.25">
      <c r="B290" s="69"/>
      <c r="C290" s="69"/>
      <c r="D290" s="69"/>
      <c r="E290" s="69"/>
      <c r="F290" s="69"/>
      <c r="G290" s="69"/>
      <c r="H290" s="69"/>
      <c r="I290" s="69"/>
      <c r="J290" s="590" t="s">
        <v>778</v>
      </c>
      <c r="K290" s="590"/>
      <c r="L290" s="590"/>
      <c r="M290" s="590"/>
      <c r="N290" s="597">
        <f>N289+N288</f>
        <v>663.3</v>
      </c>
      <c r="O290" s="597"/>
      <c r="X290" s="121"/>
      <c r="Y290" s="121"/>
      <c r="Z290" s="130"/>
    </row>
    <row r="291" spans="2:30" ht="27.75" customHeight="1" x14ac:dyDescent="0.25">
      <c r="B291" s="584" t="s">
        <v>774</v>
      </c>
      <c r="C291" s="584"/>
      <c r="D291" s="584"/>
      <c r="E291" s="584"/>
      <c r="F291" s="585" t="s">
        <v>765</v>
      </c>
      <c r="G291" s="585"/>
      <c r="H291" s="585"/>
      <c r="I291" s="72" t="s">
        <v>641</v>
      </c>
      <c r="J291" s="585" t="s">
        <v>766</v>
      </c>
      <c r="K291" s="585"/>
      <c r="L291" s="585" t="s">
        <v>767</v>
      </c>
      <c r="M291" s="585"/>
      <c r="N291" s="585" t="s">
        <v>768</v>
      </c>
      <c r="O291" s="585"/>
      <c r="X291" s="121"/>
      <c r="Y291" s="121"/>
      <c r="Z291" s="130"/>
    </row>
    <row r="292" spans="2:30" ht="15" customHeight="1" x14ac:dyDescent="0.25">
      <c r="B292" s="74">
        <v>88247</v>
      </c>
      <c r="C292" s="586" t="s">
        <v>779</v>
      </c>
      <c r="D292" s="586"/>
      <c r="E292" s="586"/>
      <c r="F292" s="587" t="s">
        <v>91</v>
      </c>
      <c r="G292" s="587"/>
      <c r="H292" s="587"/>
      <c r="I292" s="74" t="s">
        <v>226</v>
      </c>
      <c r="J292" s="588">
        <v>0.105</v>
      </c>
      <c r="K292" s="588"/>
      <c r="L292" s="589">
        <f t="shared" ref="L292" si="278">X292+Y292+Z292</f>
        <v>27.41</v>
      </c>
      <c r="M292" s="589"/>
      <c r="N292" s="589">
        <f t="shared" ref="N292:N293" si="279">J292*L292</f>
        <v>2.88</v>
      </c>
      <c r="O292" s="589"/>
      <c r="R292" s="106">
        <f t="shared" ref="R292:R293" si="280">IF(AND(S292=TRUE,T292="I"),VALUE(RIGHT(B292,LEN(B292)-1)),B292)</f>
        <v>88247</v>
      </c>
      <c r="S292" s="104" t="b">
        <f t="shared" ref="S292:S293" si="281">ISTEXT(B292)</f>
        <v>0</v>
      </c>
      <c r="T292" s="122" t="str">
        <f t="shared" ref="T292:T293" si="282">LEFT(B292,1)</f>
        <v>8</v>
      </c>
      <c r="U292" s="122"/>
      <c r="V292" s="121" t="str">
        <f t="shared" ref="V292:V293" si="283">F292</f>
        <v>SINAPI</v>
      </c>
      <c r="X292" s="121">
        <f t="shared" ref="X292:X293" si="284">IFERROR(AB292,0)</f>
        <v>0</v>
      </c>
      <c r="Y292" s="121">
        <f t="shared" ref="Y292:Y293" si="285">IFERROR(AC292,0)</f>
        <v>27.41</v>
      </c>
      <c r="Z292" s="121">
        <f t="shared" ref="Z292:Z293" si="286">IFERROR(AD292,0)</f>
        <v>0</v>
      </c>
      <c r="AB292" s="121" t="e">
        <f>IF(OR(T292="P",T292="M"),(VLOOKUP(R292,'SICRO-P'!$A$3:$F$1780,6,FALSE)),VLOOKUP(R292,SICRO!$A$4:$E$6354,5,FALSE))</f>
        <v>#N/A</v>
      </c>
      <c r="AC292" s="121">
        <f>IF(T292="I",(VLOOKUP(R292,'SINAPI-I'!$A$1:$E$4949,5,FALSE)),VLOOKUP(R292,SINAPI!$G$7:$K$7524,5,FALSE))</f>
        <v>27.41</v>
      </c>
      <c r="AD292" s="130" t="e">
        <f>IF(T292="I",IF(U292="MO",(ROUND(VLOOKUP(R292,'DER-ES-I'!$A$7:$F$1547,5,FALSE)*((1+$R$3)),2)),VLOOKUP(R292,'DER-ES-I'!$A$7:$F$1547,5,FALSE)),VLOOKUP(R292,'DER-ES'!$A$15:$H$1393,7,FALSE))</f>
        <v>#N/A</v>
      </c>
    </row>
    <row r="293" spans="2:30" ht="15" customHeight="1" x14ac:dyDescent="0.25">
      <c r="B293" s="74">
        <v>88264</v>
      </c>
      <c r="C293" s="586" t="s">
        <v>781</v>
      </c>
      <c r="D293" s="586"/>
      <c r="E293" s="586"/>
      <c r="F293" s="587" t="s">
        <v>91</v>
      </c>
      <c r="G293" s="587"/>
      <c r="H293" s="587"/>
      <c r="I293" s="74" t="s">
        <v>226</v>
      </c>
      <c r="J293" s="588">
        <v>0.105</v>
      </c>
      <c r="K293" s="588"/>
      <c r="L293" s="589">
        <f t="shared" ref="L293" si="287">X293+Y293+Z293</f>
        <v>31.21</v>
      </c>
      <c r="M293" s="589"/>
      <c r="N293" s="589">
        <f t="shared" si="279"/>
        <v>3.28</v>
      </c>
      <c r="O293" s="589"/>
      <c r="R293" s="106">
        <f t="shared" si="280"/>
        <v>88264</v>
      </c>
      <c r="S293" s="104" t="b">
        <f t="shared" si="281"/>
        <v>0</v>
      </c>
      <c r="T293" s="122" t="str">
        <f t="shared" si="282"/>
        <v>8</v>
      </c>
      <c r="U293" s="122"/>
      <c r="V293" s="121" t="str">
        <f t="shared" si="283"/>
        <v>SINAPI</v>
      </c>
      <c r="X293" s="121">
        <f t="shared" si="284"/>
        <v>0</v>
      </c>
      <c r="Y293" s="121">
        <f t="shared" si="285"/>
        <v>31.21</v>
      </c>
      <c r="Z293" s="121">
        <f t="shared" si="286"/>
        <v>0</v>
      </c>
      <c r="AB293" s="121" t="e">
        <f>IF(OR(T293="P",T293="M"),(VLOOKUP(R293,'SICRO-P'!$A$3:$F$1780,6,FALSE)),VLOOKUP(R293,SICRO!$A$4:$E$6354,5,FALSE))</f>
        <v>#N/A</v>
      </c>
      <c r="AC293" s="121">
        <f>IF(T293="I",(VLOOKUP(R293,'SINAPI-I'!$A$1:$E$4949,5,FALSE)),VLOOKUP(R293,SINAPI!$G$7:$K$7524,5,FALSE))</f>
        <v>31.21</v>
      </c>
      <c r="AD293" s="130" t="e">
        <f>IF(T293="I",IF(U293="MO",(ROUND(VLOOKUP(R293,'DER-ES-I'!$A$7:$F$1547,5,FALSE)*((1+$R$3)),2)),VLOOKUP(R293,'DER-ES-I'!$A$7:$F$1547,5,FALSE)),VLOOKUP(R293,'DER-ES'!$A$15:$H$1393,7,FALSE))</f>
        <v>#N/A</v>
      </c>
    </row>
    <row r="294" spans="2:30" ht="15" customHeight="1" x14ac:dyDescent="0.25">
      <c r="B294" s="69"/>
      <c r="C294" s="69"/>
      <c r="D294" s="69"/>
      <c r="E294" s="69"/>
      <c r="F294" s="69"/>
      <c r="G294" s="69"/>
      <c r="H294" s="69"/>
      <c r="I294" s="69"/>
      <c r="J294" s="590" t="s">
        <v>773</v>
      </c>
      <c r="K294" s="590"/>
      <c r="L294" s="590"/>
      <c r="M294" s="590"/>
      <c r="N294" s="597">
        <f>N292+N293</f>
        <v>6.16</v>
      </c>
      <c r="O294" s="597"/>
      <c r="X294" s="121"/>
      <c r="Y294" s="121"/>
      <c r="Z294" s="130"/>
    </row>
    <row r="295" spans="2:30" ht="15" customHeight="1" x14ac:dyDescent="0.25">
      <c r="B295" s="69"/>
      <c r="C295" s="69"/>
      <c r="D295" s="69"/>
      <c r="E295" s="69"/>
      <c r="F295" s="69"/>
      <c r="G295" s="69"/>
      <c r="H295" s="69"/>
      <c r="I295" s="69"/>
      <c r="J295" s="578" t="s">
        <v>675</v>
      </c>
      <c r="K295" s="578"/>
      <c r="L295" s="578"/>
      <c r="M295" s="578"/>
      <c r="N295" s="636">
        <f>N294+N290</f>
        <v>669.46</v>
      </c>
      <c r="O295" s="637"/>
      <c r="X295" s="121"/>
      <c r="Y295" s="121"/>
      <c r="Z295" s="130"/>
    </row>
    <row r="296" spans="2:30" ht="9.75" customHeight="1" x14ac:dyDescent="0.25">
      <c r="B296" s="69"/>
      <c r="C296" s="69"/>
      <c r="D296" s="69"/>
      <c r="E296" s="69"/>
      <c r="F296" s="69"/>
      <c r="G296" s="69"/>
      <c r="H296" s="69"/>
      <c r="I296" s="69"/>
      <c r="J296" s="580" t="str">
        <f>"VALOR BDI ("&amp;$O$3*100&amp;"%):"</f>
        <v>VALOR BDI (24,52%):</v>
      </c>
      <c r="K296" s="580"/>
      <c r="L296" s="580"/>
      <c r="M296" s="580"/>
      <c r="N296" s="577">
        <f>N295*$O$3</f>
        <v>164.15</v>
      </c>
      <c r="O296" s="577"/>
      <c r="X296" s="121"/>
      <c r="Y296" s="121"/>
      <c r="Z296" s="130"/>
    </row>
    <row r="297" spans="2:30" ht="19.5" customHeight="1" x14ac:dyDescent="0.25">
      <c r="B297" s="69"/>
      <c r="C297" s="69"/>
      <c r="D297" s="69"/>
      <c r="E297" s="69"/>
      <c r="F297" s="69"/>
      <c r="G297" s="69"/>
      <c r="H297" s="69"/>
      <c r="I297" s="69"/>
      <c r="J297" s="578" t="s">
        <v>676</v>
      </c>
      <c r="K297" s="578"/>
      <c r="L297" s="578"/>
      <c r="M297" s="578"/>
      <c r="N297" s="577">
        <f>N296+N295</f>
        <v>833.61</v>
      </c>
      <c r="O297" s="577"/>
      <c r="X297" s="121"/>
      <c r="Y297" s="121"/>
      <c r="Z297" s="130"/>
    </row>
    <row r="298" spans="2:30" ht="15" customHeight="1" x14ac:dyDescent="0.25">
      <c r="B298" s="69"/>
      <c r="C298" s="69"/>
      <c r="D298" s="69"/>
      <c r="E298" s="69"/>
      <c r="F298" s="581"/>
      <c r="G298" s="581"/>
      <c r="H298" s="581"/>
      <c r="I298" s="581"/>
      <c r="J298" s="69"/>
      <c r="K298" s="69"/>
      <c r="L298" s="69"/>
      <c r="M298" s="69"/>
      <c r="N298" s="69"/>
      <c r="O298" s="69"/>
      <c r="X298" s="121"/>
      <c r="Y298" s="121"/>
      <c r="Z298" s="130"/>
    </row>
    <row r="299" spans="2:30" ht="19.5" customHeight="1" x14ac:dyDescent="0.25">
      <c r="B299" s="210" t="str">
        <f>'PLANILHA S DESONERAÇÃO'!B289</f>
        <v>COMP-24</v>
      </c>
      <c r="C299" s="601" t="str">
        <f>'PLANILHA S DESONERAÇÃO'!D289</f>
        <v>TERMINAL A COMPRESSAO EM COBRE ESTANHADO PARA CABO 6 MM2, 1 FURO E 1 COMPRESSAO, PARA PARAFUSO DE FIXACAO M6</v>
      </c>
      <c r="D299" s="602"/>
      <c r="E299" s="602"/>
      <c r="F299" s="602"/>
      <c r="G299" s="602"/>
      <c r="H299" s="602"/>
      <c r="I299" s="602"/>
      <c r="J299" s="602"/>
      <c r="K299" s="602"/>
      <c r="L299" s="602"/>
      <c r="M299" s="602"/>
      <c r="N299" s="602"/>
      <c r="O299" s="603"/>
      <c r="X299" s="121"/>
      <c r="Y299" s="121"/>
      <c r="Z299" s="130"/>
    </row>
    <row r="300" spans="2:30" ht="15" customHeight="1" x14ac:dyDescent="0.25">
      <c r="B300" s="584" t="s">
        <v>777</v>
      </c>
      <c r="C300" s="584"/>
      <c r="D300" s="584"/>
      <c r="E300" s="584"/>
      <c r="F300" s="585" t="s">
        <v>765</v>
      </c>
      <c r="G300" s="585"/>
      <c r="H300" s="585"/>
      <c r="I300" s="72" t="s">
        <v>641</v>
      </c>
      <c r="J300" s="585" t="s">
        <v>766</v>
      </c>
      <c r="K300" s="585"/>
      <c r="L300" s="585" t="s">
        <v>767</v>
      </c>
      <c r="M300" s="585"/>
      <c r="N300" s="585" t="s">
        <v>768</v>
      </c>
      <c r="O300" s="585"/>
      <c r="X300" s="121"/>
      <c r="Y300" s="121"/>
      <c r="Z300" s="130"/>
    </row>
    <row r="301" spans="2:30" ht="15" customHeight="1" x14ac:dyDescent="0.25">
      <c r="B301" s="74">
        <v>1573</v>
      </c>
      <c r="C301" s="586" t="s">
        <v>512</v>
      </c>
      <c r="D301" s="586"/>
      <c r="E301" s="586"/>
      <c r="F301" s="587" t="s">
        <v>91</v>
      </c>
      <c r="G301" s="587"/>
      <c r="H301" s="587"/>
      <c r="I301" s="74" t="s">
        <v>181</v>
      </c>
      <c r="J301" s="588">
        <v>1</v>
      </c>
      <c r="K301" s="588"/>
      <c r="L301" s="589">
        <f t="shared" ref="L301" si="288">X301+Y301+Z301</f>
        <v>1.59</v>
      </c>
      <c r="M301" s="589"/>
      <c r="N301" s="589">
        <f>J301*L301</f>
        <v>1.59</v>
      </c>
      <c r="O301" s="589"/>
      <c r="R301" s="106">
        <f t="shared" ref="R301" si="289">IF(AND(S301=TRUE,T301="I"),VALUE(RIGHT(B301,LEN(B301)-1)),B301)</f>
        <v>1573</v>
      </c>
      <c r="S301" s="104" t="b">
        <f t="shared" ref="S301" si="290">ISTEXT(B301)</f>
        <v>0</v>
      </c>
      <c r="T301" s="122" t="s">
        <v>27690</v>
      </c>
      <c r="U301" s="122"/>
      <c r="V301" s="121" t="str">
        <f t="shared" ref="V301" si="291">F301</f>
        <v>SINAPI</v>
      </c>
      <c r="X301" s="121">
        <f t="shared" ref="X301" si="292">IFERROR(AB301,0)</f>
        <v>0</v>
      </c>
      <c r="Y301" s="121">
        <f t="shared" ref="Y301" si="293">IFERROR(AC301,0)</f>
        <v>1.59</v>
      </c>
      <c r="Z301" s="121">
        <f t="shared" ref="Z301" si="294">IFERROR(AD301,0)</f>
        <v>0</v>
      </c>
      <c r="AB301" s="121" t="e">
        <f>IF(OR(T301="P",T301="M"),(VLOOKUP(R301,'SICRO-P'!$A$3:$F$1780,6,FALSE)),VLOOKUP(R301,SICRO!$A$4:$E$6354,5,FALSE))</f>
        <v>#N/A</v>
      </c>
      <c r="AC301" s="121">
        <f>IF(T301="I",(VLOOKUP(R301,'SINAPI-I'!$A$1:$E$4949,5,FALSE)),VLOOKUP(R301,SINAPI!$G$7:$K$7524,5,FALSE))</f>
        <v>1.59</v>
      </c>
      <c r="AD301" s="130" t="e">
        <f>IF(T301="I",IF(U301="MO",(ROUND(VLOOKUP(R301,'DER-ES-I'!$A$7:$F$1547,5,FALSE)*((1+$R$3)),2)),VLOOKUP(R301,'DER-ES-I'!$A$7:$F$1547,5,FALSE)),VLOOKUP(R301,'DER-ES'!$A$15:$H$1393,7,FALSE))</f>
        <v>#N/A</v>
      </c>
    </row>
    <row r="302" spans="2:30" ht="15" customHeight="1" x14ac:dyDescent="0.25">
      <c r="B302" s="69"/>
      <c r="C302" s="69"/>
      <c r="D302" s="69"/>
      <c r="E302" s="69"/>
      <c r="F302" s="69"/>
      <c r="G302" s="69"/>
      <c r="H302" s="69"/>
      <c r="I302" s="69"/>
      <c r="J302" s="590" t="s">
        <v>778</v>
      </c>
      <c r="K302" s="590"/>
      <c r="L302" s="590"/>
      <c r="M302" s="590"/>
      <c r="N302" s="597">
        <f>N301</f>
        <v>1.59</v>
      </c>
      <c r="O302" s="597"/>
      <c r="X302" s="121"/>
      <c r="Y302" s="121"/>
      <c r="Z302" s="130"/>
    </row>
    <row r="303" spans="2:30" ht="15" customHeight="1" x14ac:dyDescent="0.25">
      <c r="B303" s="584" t="s">
        <v>774</v>
      </c>
      <c r="C303" s="584"/>
      <c r="D303" s="584"/>
      <c r="E303" s="584"/>
      <c r="F303" s="585" t="s">
        <v>765</v>
      </c>
      <c r="G303" s="585"/>
      <c r="H303" s="585"/>
      <c r="I303" s="72" t="s">
        <v>641</v>
      </c>
      <c r="J303" s="585" t="s">
        <v>766</v>
      </c>
      <c r="K303" s="585"/>
      <c r="L303" s="585" t="s">
        <v>767</v>
      </c>
      <c r="M303" s="585"/>
      <c r="N303" s="585" t="s">
        <v>768</v>
      </c>
      <c r="O303" s="585"/>
      <c r="X303" s="121"/>
      <c r="Y303" s="121"/>
      <c r="Z303" s="130"/>
    </row>
    <row r="304" spans="2:30" ht="15" customHeight="1" x14ac:dyDescent="0.25">
      <c r="B304" s="74" t="s">
        <v>720</v>
      </c>
      <c r="C304" s="586" t="s">
        <v>721</v>
      </c>
      <c r="D304" s="586"/>
      <c r="E304" s="586"/>
      <c r="F304" s="587" t="s">
        <v>92</v>
      </c>
      <c r="G304" s="587"/>
      <c r="H304" s="587"/>
      <c r="I304" s="74" t="s">
        <v>226</v>
      </c>
      <c r="J304" s="588">
        <v>8.9999999999999993E-3</v>
      </c>
      <c r="K304" s="588"/>
      <c r="L304" s="589">
        <f t="shared" ref="L304" si="295">X304+Y304+Z304</f>
        <v>19.059999999999999</v>
      </c>
      <c r="M304" s="589"/>
      <c r="N304" s="589">
        <f>J304*L304</f>
        <v>0.17</v>
      </c>
      <c r="O304" s="589"/>
      <c r="R304" s="106">
        <f t="shared" ref="R304" si="296">IF(AND(S304=TRUE,T304="I"),VALUE(RIGHT(B304,LEN(B304)-1)),B304)</f>
        <v>10115</v>
      </c>
      <c r="S304" s="104" t="b">
        <f t="shared" ref="S304" si="297">ISTEXT(B304)</f>
        <v>1</v>
      </c>
      <c r="T304" s="122" t="str">
        <f t="shared" ref="T304" si="298">LEFT(B304,1)</f>
        <v>I</v>
      </c>
      <c r="U304" s="122" t="s">
        <v>27919</v>
      </c>
      <c r="V304" s="121" t="str">
        <f t="shared" ref="V304" si="299">F304</f>
        <v>DER-ES</v>
      </c>
      <c r="X304" s="121">
        <f t="shared" ref="X304" si="300">IFERROR(AB304,0)</f>
        <v>0</v>
      </c>
      <c r="Y304" s="121">
        <f t="shared" ref="Y304" si="301">IFERROR(AC304,0)</f>
        <v>0</v>
      </c>
      <c r="Z304" s="121">
        <f t="shared" ref="Z304" si="302">IFERROR(AD304,0)</f>
        <v>19.059999999999999</v>
      </c>
      <c r="AB304" s="121" t="e">
        <f>IF(OR(T304="P",T304="M"),(VLOOKUP(R304,'SICRO-P'!$A$3:$F$1780,6,FALSE)),VLOOKUP(R304,SICRO!$A$4:$E$6354,5,FALSE))</f>
        <v>#N/A</v>
      </c>
      <c r="AC304" s="121" t="e">
        <f>IF(T304="I",(VLOOKUP(R304,'SINAPI-I'!$A$1:$E$4949,5,FALSE)),VLOOKUP(R304,SINAPI!$G$7:$K$7524,5,FALSE))</f>
        <v>#N/A</v>
      </c>
      <c r="AD304" s="130">
        <f>IF(T304="I",IF(U304="MO",(ROUND(VLOOKUP(R304,'DER-ES-I'!$A$7:$F$1547,5,FALSE)*((1+$R$3)),2)),VLOOKUP(R304,'DER-ES-I'!$A$7:$F$1547,5,FALSE)),VLOOKUP(R304,'DER-ES'!$A$15:$H$1393,7,FALSE))</f>
        <v>19.059999999999999</v>
      </c>
    </row>
    <row r="305" spans="2:30" ht="15" customHeight="1" x14ac:dyDescent="0.25">
      <c r="B305" s="69"/>
      <c r="C305" s="69"/>
      <c r="D305" s="69"/>
      <c r="E305" s="69"/>
      <c r="F305" s="69"/>
      <c r="G305" s="69"/>
      <c r="H305" s="69"/>
      <c r="I305" s="69"/>
      <c r="J305" s="590" t="s">
        <v>775</v>
      </c>
      <c r="K305" s="590"/>
      <c r="L305" s="590"/>
      <c r="M305" s="590"/>
      <c r="N305" s="597">
        <f>N304</f>
        <v>0.17</v>
      </c>
      <c r="O305" s="597"/>
      <c r="X305" s="121"/>
      <c r="Y305" s="121"/>
      <c r="Z305" s="130"/>
    </row>
    <row r="306" spans="2:30" ht="15" customHeight="1" x14ac:dyDescent="0.25">
      <c r="B306" s="69"/>
      <c r="C306" s="69"/>
      <c r="D306" s="69"/>
      <c r="E306" s="69"/>
      <c r="F306" s="69"/>
      <c r="G306" s="69"/>
      <c r="H306" s="69"/>
      <c r="I306" s="69"/>
      <c r="J306" s="578" t="s">
        <v>675</v>
      </c>
      <c r="K306" s="578"/>
      <c r="L306" s="578"/>
      <c r="M306" s="578"/>
      <c r="N306" s="577">
        <f>N305+N302</f>
        <v>1.76</v>
      </c>
      <c r="O306" s="577"/>
      <c r="X306" s="121"/>
      <c r="Y306" s="121"/>
      <c r="Z306" s="130"/>
    </row>
    <row r="307" spans="2:30" ht="15" customHeight="1" x14ac:dyDescent="0.25">
      <c r="B307" s="69"/>
      <c r="C307" s="69"/>
      <c r="D307" s="69"/>
      <c r="E307" s="69"/>
      <c r="F307" s="69"/>
      <c r="G307" s="69"/>
      <c r="H307" s="69"/>
      <c r="I307" s="69"/>
      <c r="J307" s="580" t="str">
        <f>"VALOR BDI ("&amp;$O$3*100&amp;"%):"</f>
        <v>VALOR BDI (24,52%):</v>
      </c>
      <c r="K307" s="580"/>
      <c r="L307" s="580"/>
      <c r="M307" s="580"/>
      <c r="N307" s="577">
        <f>N306*$O$3</f>
        <v>0.43</v>
      </c>
      <c r="O307" s="577"/>
      <c r="X307" s="121"/>
      <c r="Y307" s="121"/>
      <c r="Z307" s="130"/>
    </row>
    <row r="308" spans="2:30" ht="15" customHeight="1" x14ac:dyDescent="0.25">
      <c r="B308" s="69"/>
      <c r="C308" s="69"/>
      <c r="D308" s="69"/>
      <c r="E308" s="69"/>
      <c r="F308" s="69"/>
      <c r="G308" s="69"/>
      <c r="H308" s="69"/>
      <c r="I308" s="69"/>
      <c r="J308" s="578" t="s">
        <v>676</v>
      </c>
      <c r="K308" s="578"/>
      <c r="L308" s="578"/>
      <c r="M308" s="578"/>
      <c r="N308" s="577">
        <f>N307+N306</f>
        <v>2.19</v>
      </c>
      <c r="O308" s="577"/>
      <c r="X308" s="121"/>
      <c r="Y308" s="121"/>
      <c r="Z308" s="130"/>
    </row>
    <row r="309" spans="2:30" ht="15" customHeight="1" x14ac:dyDescent="0.25">
      <c r="B309" s="69"/>
      <c r="C309" s="69"/>
      <c r="D309" s="69"/>
      <c r="E309" s="69"/>
      <c r="F309" s="581"/>
      <c r="G309" s="581"/>
      <c r="H309" s="581"/>
      <c r="I309" s="581"/>
      <c r="J309" s="69"/>
      <c r="K309" s="69"/>
      <c r="L309" s="69"/>
      <c r="M309" s="69"/>
      <c r="N309" s="69"/>
      <c r="O309" s="69"/>
      <c r="X309" s="121"/>
      <c r="Y309" s="121"/>
      <c r="Z309" s="130"/>
    </row>
    <row r="310" spans="2:30" ht="15" customHeight="1" x14ac:dyDescent="0.25">
      <c r="B310" s="210" t="str">
        <f>'PLANILHA S DESONERAÇÃO'!B290</f>
        <v>COMP-25</v>
      </c>
      <c r="C310" s="601" t="str">
        <f>'PLANILHA S DESONERAÇÃO'!D290</f>
        <v>TERMINAL A COMPRESSAO EM COBRE ESTANHADO PARA CABO 10 MM2, 1 FURO E 1 COMPRESSAO, PARA PARAFUSO DE FIXACAO M6</v>
      </c>
      <c r="D310" s="602"/>
      <c r="E310" s="602"/>
      <c r="F310" s="602"/>
      <c r="G310" s="602"/>
      <c r="H310" s="602"/>
      <c r="I310" s="602"/>
      <c r="J310" s="602"/>
      <c r="K310" s="602"/>
      <c r="L310" s="602"/>
      <c r="M310" s="602"/>
      <c r="N310" s="602"/>
      <c r="O310" s="603"/>
      <c r="X310" s="121"/>
      <c r="Y310" s="121"/>
      <c r="Z310" s="130"/>
    </row>
    <row r="311" spans="2:30" ht="15" customHeight="1" x14ac:dyDescent="0.25">
      <c r="B311" s="584" t="s">
        <v>777</v>
      </c>
      <c r="C311" s="584"/>
      <c r="D311" s="584"/>
      <c r="E311" s="584"/>
      <c r="F311" s="585" t="s">
        <v>765</v>
      </c>
      <c r="G311" s="585"/>
      <c r="H311" s="585"/>
      <c r="I311" s="72" t="s">
        <v>641</v>
      </c>
      <c r="J311" s="585" t="s">
        <v>766</v>
      </c>
      <c r="K311" s="585"/>
      <c r="L311" s="585" t="s">
        <v>767</v>
      </c>
      <c r="M311" s="585"/>
      <c r="N311" s="585" t="s">
        <v>768</v>
      </c>
      <c r="O311" s="585"/>
      <c r="X311" s="121"/>
      <c r="Y311" s="121"/>
      <c r="Z311" s="130"/>
    </row>
    <row r="312" spans="2:30" ht="15" customHeight="1" x14ac:dyDescent="0.25">
      <c r="B312" s="74">
        <v>1574</v>
      </c>
      <c r="C312" s="586" t="s">
        <v>511</v>
      </c>
      <c r="D312" s="586"/>
      <c r="E312" s="586"/>
      <c r="F312" s="587" t="s">
        <v>91</v>
      </c>
      <c r="G312" s="587"/>
      <c r="H312" s="587"/>
      <c r="I312" s="74" t="s">
        <v>181</v>
      </c>
      <c r="J312" s="588">
        <v>1</v>
      </c>
      <c r="K312" s="588"/>
      <c r="L312" s="589">
        <f t="shared" ref="L312" si="303">X312+Y312+Z312</f>
        <v>1.72</v>
      </c>
      <c r="M312" s="589"/>
      <c r="N312" s="589">
        <f>J312*L312</f>
        <v>1.72</v>
      </c>
      <c r="O312" s="589"/>
      <c r="R312" s="106">
        <f t="shared" ref="R312" si="304">IF(AND(S312=TRUE,T312="I"),VALUE(RIGHT(B312,LEN(B312)-1)),B312)</f>
        <v>1574</v>
      </c>
      <c r="S312" s="104" t="b">
        <f t="shared" ref="S312" si="305">ISTEXT(B312)</f>
        <v>0</v>
      </c>
      <c r="T312" s="122" t="s">
        <v>27690</v>
      </c>
      <c r="U312" s="122"/>
      <c r="V312" s="121" t="str">
        <f t="shared" ref="V312" si="306">F312</f>
        <v>SINAPI</v>
      </c>
      <c r="X312" s="121">
        <f t="shared" ref="X312" si="307">IFERROR(AB312,0)</f>
        <v>0</v>
      </c>
      <c r="Y312" s="121">
        <f t="shared" ref="Y312" si="308">IFERROR(AC312,0)</f>
        <v>1.72</v>
      </c>
      <c r="Z312" s="121">
        <f t="shared" ref="Z312" si="309">IFERROR(AD312,0)</f>
        <v>0</v>
      </c>
      <c r="AB312" s="121" t="e">
        <f>IF(OR(T312="P",T312="M"),(VLOOKUP(R312,'SICRO-P'!$A$3:$F$1780,6,FALSE)),VLOOKUP(R312,SICRO!$A$4:$E$6354,5,FALSE))</f>
        <v>#N/A</v>
      </c>
      <c r="AC312" s="121">
        <f>IF(T312="I",(VLOOKUP(R312,'SINAPI-I'!$A$1:$E$4949,5,FALSE)),VLOOKUP(R312,SINAPI!$G$7:$K$7524,5,FALSE))</f>
        <v>1.72</v>
      </c>
      <c r="AD312" s="130" t="e">
        <f>IF(T312="I",IF(U312="MO",(ROUND(VLOOKUP(R312,'DER-ES-I'!$A$7:$F$1547,5,FALSE)*((1+$R$3)),2)),VLOOKUP(R312,'DER-ES-I'!$A$7:$F$1547,5,FALSE)),VLOOKUP(R312,'DER-ES'!$A$15:$H$1393,7,FALSE))</f>
        <v>#N/A</v>
      </c>
    </row>
    <row r="313" spans="2:30" ht="15" customHeight="1" x14ac:dyDescent="0.25">
      <c r="B313" s="69"/>
      <c r="C313" s="69"/>
      <c r="D313" s="69"/>
      <c r="E313" s="69"/>
      <c r="F313" s="69"/>
      <c r="G313" s="69"/>
      <c r="H313" s="69"/>
      <c r="I313" s="69"/>
      <c r="J313" s="590" t="s">
        <v>778</v>
      </c>
      <c r="K313" s="590"/>
      <c r="L313" s="590"/>
      <c r="M313" s="590"/>
      <c r="N313" s="597">
        <f>N312</f>
        <v>1.72</v>
      </c>
      <c r="O313" s="597"/>
      <c r="X313" s="121"/>
      <c r="Y313" s="121"/>
      <c r="Z313" s="130"/>
    </row>
    <row r="314" spans="2:30" ht="15" customHeight="1" x14ac:dyDescent="0.25">
      <c r="B314" s="584" t="s">
        <v>774</v>
      </c>
      <c r="C314" s="584"/>
      <c r="D314" s="584"/>
      <c r="E314" s="584"/>
      <c r="F314" s="585" t="s">
        <v>765</v>
      </c>
      <c r="G314" s="585"/>
      <c r="H314" s="585"/>
      <c r="I314" s="72" t="s">
        <v>641</v>
      </c>
      <c r="J314" s="585" t="s">
        <v>766</v>
      </c>
      <c r="K314" s="585"/>
      <c r="L314" s="585" t="s">
        <v>767</v>
      </c>
      <c r="M314" s="585"/>
      <c r="N314" s="585" t="s">
        <v>768</v>
      </c>
      <c r="O314" s="585"/>
      <c r="X314" s="121"/>
      <c r="Y314" s="121"/>
      <c r="Z314" s="130"/>
    </row>
    <row r="315" spans="2:30" ht="15" customHeight="1" x14ac:dyDescent="0.25">
      <c r="B315" s="74" t="s">
        <v>720</v>
      </c>
      <c r="C315" s="586" t="s">
        <v>721</v>
      </c>
      <c r="D315" s="586"/>
      <c r="E315" s="586"/>
      <c r="F315" s="587" t="s">
        <v>92</v>
      </c>
      <c r="G315" s="587"/>
      <c r="H315" s="587"/>
      <c r="I315" s="74" t="s">
        <v>226</v>
      </c>
      <c r="J315" s="588">
        <v>8.9999999999999993E-3</v>
      </c>
      <c r="K315" s="588"/>
      <c r="L315" s="589">
        <f t="shared" ref="L315" si="310">X315+Y315+Z315</f>
        <v>19.059999999999999</v>
      </c>
      <c r="M315" s="589"/>
      <c r="N315" s="589">
        <f>J315*L315</f>
        <v>0.17</v>
      </c>
      <c r="O315" s="589"/>
      <c r="R315" s="106">
        <f t="shared" ref="R315" si="311">IF(AND(S315=TRUE,T315="I"),VALUE(RIGHT(B315,LEN(B315)-1)),B315)</f>
        <v>10115</v>
      </c>
      <c r="S315" s="104" t="b">
        <f t="shared" ref="S315" si="312">ISTEXT(B315)</f>
        <v>1</v>
      </c>
      <c r="T315" s="122" t="str">
        <f t="shared" ref="T315" si="313">LEFT(B315,1)</f>
        <v>I</v>
      </c>
      <c r="U315" s="122" t="s">
        <v>27919</v>
      </c>
      <c r="V315" s="121" t="str">
        <f t="shared" ref="V315" si="314">F315</f>
        <v>DER-ES</v>
      </c>
      <c r="X315" s="121">
        <f t="shared" ref="X315" si="315">IFERROR(AB315,0)</f>
        <v>0</v>
      </c>
      <c r="Y315" s="121">
        <f t="shared" ref="Y315" si="316">IFERROR(AC315,0)</f>
        <v>0</v>
      </c>
      <c r="Z315" s="121">
        <f t="shared" ref="Z315" si="317">IFERROR(AD315,0)</f>
        <v>19.059999999999999</v>
      </c>
      <c r="AB315" s="121" t="e">
        <f>IF(OR(T315="P",T315="M"),(VLOOKUP(R315,'SICRO-P'!$A$3:$F$1780,6,FALSE)),VLOOKUP(R315,SICRO!$A$4:$E$6354,5,FALSE))</f>
        <v>#N/A</v>
      </c>
      <c r="AC315" s="121" t="e">
        <f>IF(T315="I",(VLOOKUP(R315,'SINAPI-I'!$A$1:$E$4949,5,FALSE)),VLOOKUP(R315,SINAPI!$G$7:$K$7524,5,FALSE))</f>
        <v>#N/A</v>
      </c>
      <c r="AD315" s="130">
        <f>IF(T315="I",IF(U315="MO",(ROUND(VLOOKUP(R315,'DER-ES-I'!$A$7:$F$1547,5,FALSE)*((1+$R$3)),2)),VLOOKUP(R315,'DER-ES-I'!$A$7:$F$1547,5,FALSE)),VLOOKUP(R315,'DER-ES'!$A$15:$H$1393,7,FALSE))</f>
        <v>19.059999999999999</v>
      </c>
    </row>
    <row r="316" spans="2:30" ht="15" customHeight="1" x14ac:dyDescent="0.25">
      <c r="B316" s="69"/>
      <c r="C316" s="69"/>
      <c r="D316" s="69"/>
      <c r="E316" s="69"/>
      <c r="F316" s="69"/>
      <c r="G316" s="69"/>
      <c r="H316" s="69"/>
      <c r="I316" s="69"/>
      <c r="J316" s="590" t="s">
        <v>775</v>
      </c>
      <c r="K316" s="590"/>
      <c r="L316" s="590"/>
      <c r="M316" s="590"/>
      <c r="N316" s="597">
        <f>N315</f>
        <v>0.17</v>
      </c>
      <c r="O316" s="597"/>
      <c r="X316" s="121"/>
      <c r="Y316" s="121"/>
      <c r="Z316" s="130"/>
    </row>
    <row r="317" spans="2:30" ht="15" customHeight="1" x14ac:dyDescent="0.25">
      <c r="B317" s="69"/>
      <c r="C317" s="69"/>
      <c r="D317" s="69"/>
      <c r="E317" s="69"/>
      <c r="F317" s="69"/>
      <c r="G317" s="69"/>
      <c r="H317" s="69"/>
      <c r="I317" s="69"/>
      <c r="J317" s="578" t="s">
        <v>675</v>
      </c>
      <c r="K317" s="578"/>
      <c r="L317" s="578"/>
      <c r="M317" s="578"/>
      <c r="N317" s="577">
        <f>N316+N313</f>
        <v>1.89</v>
      </c>
      <c r="O317" s="577"/>
      <c r="X317" s="121"/>
      <c r="Y317" s="121"/>
      <c r="Z317" s="130"/>
    </row>
    <row r="318" spans="2:30" ht="15" customHeight="1" x14ac:dyDescent="0.25">
      <c r="B318" s="69"/>
      <c r="C318" s="69"/>
      <c r="D318" s="69"/>
      <c r="E318" s="69"/>
      <c r="F318" s="69"/>
      <c r="G318" s="69"/>
      <c r="H318" s="69"/>
      <c r="I318" s="69"/>
      <c r="J318" s="580" t="str">
        <f>"VALOR BDI ("&amp;$O$3*100&amp;"%):"</f>
        <v>VALOR BDI (24,52%):</v>
      </c>
      <c r="K318" s="580"/>
      <c r="L318" s="580"/>
      <c r="M318" s="580"/>
      <c r="N318" s="577">
        <f>N317*$O$3</f>
        <v>0.46</v>
      </c>
      <c r="O318" s="577"/>
      <c r="X318" s="121"/>
      <c r="Y318" s="121"/>
      <c r="Z318" s="130"/>
    </row>
    <row r="319" spans="2:30" ht="15" customHeight="1" x14ac:dyDescent="0.25">
      <c r="B319" s="69"/>
      <c r="C319" s="69"/>
      <c r="D319" s="69"/>
      <c r="E319" s="69"/>
      <c r="F319" s="69"/>
      <c r="G319" s="69"/>
      <c r="H319" s="69"/>
      <c r="I319" s="69"/>
      <c r="J319" s="578" t="s">
        <v>676</v>
      </c>
      <c r="K319" s="578"/>
      <c r="L319" s="578"/>
      <c r="M319" s="578"/>
      <c r="N319" s="577">
        <f>N318+N317</f>
        <v>2.35</v>
      </c>
      <c r="O319" s="577"/>
      <c r="X319" s="121"/>
      <c r="Y319" s="121"/>
      <c r="Z319" s="130"/>
    </row>
    <row r="320" spans="2:30" ht="9.75" customHeight="1" x14ac:dyDescent="0.25">
      <c r="B320" s="69"/>
      <c r="C320" s="69"/>
      <c r="D320" s="69"/>
      <c r="E320" s="69"/>
      <c r="F320" s="581"/>
      <c r="G320" s="581"/>
      <c r="H320" s="581"/>
      <c r="I320" s="581"/>
      <c r="J320" s="69"/>
      <c r="K320" s="69"/>
      <c r="L320" s="69"/>
      <c r="M320" s="69"/>
      <c r="N320" s="69"/>
      <c r="O320" s="69"/>
      <c r="X320" s="121"/>
      <c r="Y320" s="121"/>
      <c r="Z320" s="130"/>
    </row>
    <row r="321" spans="2:30" ht="15" customHeight="1" x14ac:dyDescent="0.25">
      <c r="B321" s="210" t="str">
        <f>'PLANILHA S DESONERAÇÃO'!B291</f>
        <v>COMP-26</v>
      </c>
      <c r="C321" s="601" t="str">
        <f>'PLANILHA S DESONERAÇÃO'!D291</f>
        <v>TERMINAL A COMPRESSAO EM COBRE ESTANHADO PARA CABO 16 MM2, 1 FURO E 1 COMPRESSAO, PARA PARAFUSO DE FIXACAO M6</v>
      </c>
      <c r="D321" s="602"/>
      <c r="E321" s="602"/>
      <c r="F321" s="602"/>
      <c r="G321" s="602"/>
      <c r="H321" s="602"/>
      <c r="I321" s="602"/>
      <c r="J321" s="602"/>
      <c r="K321" s="602"/>
      <c r="L321" s="602"/>
      <c r="M321" s="602"/>
      <c r="N321" s="602"/>
      <c r="O321" s="603"/>
      <c r="X321" s="121"/>
      <c r="Y321" s="121"/>
      <c r="Z321" s="130"/>
    </row>
    <row r="322" spans="2:30" ht="15" customHeight="1" x14ac:dyDescent="0.25">
      <c r="B322" s="584" t="s">
        <v>777</v>
      </c>
      <c r="C322" s="584"/>
      <c r="D322" s="584"/>
      <c r="E322" s="584"/>
      <c r="F322" s="585" t="s">
        <v>765</v>
      </c>
      <c r="G322" s="585"/>
      <c r="H322" s="585"/>
      <c r="I322" s="72" t="s">
        <v>641</v>
      </c>
      <c r="J322" s="585" t="s">
        <v>766</v>
      </c>
      <c r="K322" s="585"/>
      <c r="L322" s="585" t="s">
        <v>767</v>
      </c>
      <c r="M322" s="585"/>
      <c r="N322" s="585" t="s">
        <v>768</v>
      </c>
      <c r="O322" s="585"/>
      <c r="X322" s="121"/>
      <c r="Y322" s="121"/>
      <c r="Z322" s="130"/>
    </row>
    <row r="323" spans="2:30" ht="9.75" customHeight="1" x14ac:dyDescent="0.25">
      <c r="B323" s="74">
        <v>1575</v>
      </c>
      <c r="C323" s="586" t="s">
        <v>507</v>
      </c>
      <c r="D323" s="586"/>
      <c r="E323" s="586"/>
      <c r="F323" s="587" t="s">
        <v>91</v>
      </c>
      <c r="G323" s="587"/>
      <c r="H323" s="587"/>
      <c r="I323" s="74" t="s">
        <v>181</v>
      </c>
      <c r="J323" s="588">
        <v>1</v>
      </c>
      <c r="K323" s="588"/>
      <c r="L323" s="589">
        <f t="shared" ref="L323" si="318">X323+Y323+Z323</f>
        <v>2.04</v>
      </c>
      <c r="M323" s="589"/>
      <c r="N323" s="589">
        <f>J323*L323</f>
        <v>2.04</v>
      </c>
      <c r="O323" s="589"/>
      <c r="R323" s="106">
        <f t="shared" ref="R323" si="319">IF(AND(S323=TRUE,T323="I"),VALUE(RIGHT(B323,LEN(B323)-1)),B323)</f>
        <v>1575</v>
      </c>
      <c r="S323" s="104" t="b">
        <f t="shared" ref="S323" si="320">ISTEXT(B323)</f>
        <v>0</v>
      </c>
      <c r="T323" s="122" t="s">
        <v>27690</v>
      </c>
      <c r="U323" s="122"/>
      <c r="V323" s="121" t="str">
        <f t="shared" ref="V323" si="321">F323</f>
        <v>SINAPI</v>
      </c>
      <c r="X323" s="121">
        <f t="shared" ref="X323" si="322">IFERROR(AB323,0)</f>
        <v>0</v>
      </c>
      <c r="Y323" s="121">
        <f t="shared" ref="Y323" si="323">IFERROR(AC323,0)</f>
        <v>2.04</v>
      </c>
      <c r="Z323" s="121">
        <f t="shared" ref="Z323" si="324">IFERROR(AD323,0)</f>
        <v>0</v>
      </c>
      <c r="AB323" s="121" t="e">
        <f>IF(OR(T323="P",T323="M"),(VLOOKUP(R323,'SICRO-P'!$A$3:$F$1780,6,FALSE)),VLOOKUP(R323,SICRO!$A$4:$E$6354,5,FALSE))</f>
        <v>#N/A</v>
      </c>
      <c r="AC323" s="121">
        <f>IF(T323="I",(VLOOKUP(R323,'SINAPI-I'!$A$1:$E$4949,5,FALSE)),VLOOKUP(R323,SINAPI!$G$7:$K$7524,5,FALSE))</f>
        <v>2.04</v>
      </c>
      <c r="AD323" s="130" t="e">
        <f>IF(T323="I",IF(U323="MO",(ROUND(VLOOKUP(R323,'DER-ES-I'!$A$7:$F$1547,5,FALSE)*((1+$R$3)),2)),VLOOKUP(R323,'DER-ES-I'!$A$7:$F$1547,5,FALSE)),VLOOKUP(R323,'DER-ES'!$A$15:$H$1393,7,FALSE))</f>
        <v>#N/A</v>
      </c>
    </row>
    <row r="324" spans="2:30" x14ac:dyDescent="0.25">
      <c r="B324" s="69"/>
      <c r="C324" s="69"/>
      <c r="D324" s="69"/>
      <c r="E324" s="69"/>
      <c r="F324" s="69"/>
      <c r="G324" s="69"/>
      <c r="H324" s="69"/>
      <c r="I324" s="69"/>
      <c r="J324" s="590" t="s">
        <v>778</v>
      </c>
      <c r="K324" s="590"/>
      <c r="L324" s="590"/>
      <c r="M324" s="590"/>
      <c r="N324" s="597">
        <f>N323</f>
        <v>2.04</v>
      </c>
      <c r="O324" s="597"/>
      <c r="X324" s="121"/>
      <c r="Y324" s="121"/>
      <c r="Z324" s="130"/>
    </row>
    <row r="325" spans="2:30" ht="15" customHeight="1" x14ac:dyDescent="0.25">
      <c r="B325" s="584" t="s">
        <v>774</v>
      </c>
      <c r="C325" s="584"/>
      <c r="D325" s="584"/>
      <c r="E325" s="584"/>
      <c r="F325" s="585" t="s">
        <v>765</v>
      </c>
      <c r="G325" s="585"/>
      <c r="H325" s="585"/>
      <c r="I325" s="72" t="s">
        <v>641</v>
      </c>
      <c r="J325" s="585" t="s">
        <v>766</v>
      </c>
      <c r="K325" s="585"/>
      <c r="L325" s="585" t="s">
        <v>767</v>
      </c>
      <c r="M325" s="585"/>
      <c r="N325" s="585" t="s">
        <v>768</v>
      </c>
      <c r="O325" s="585"/>
      <c r="X325" s="121"/>
      <c r="Y325" s="121"/>
      <c r="Z325" s="130"/>
    </row>
    <row r="326" spans="2:30" ht="15" customHeight="1" x14ac:dyDescent="0.25">
      <c r="B326" s="74" t="s">
        <v>720</v>
      </c>
      <c r="C326" s="586" t="s">
        <v>721</v>
      </c>
      <c r="D326" s="586"/>
      <c r="E326" s="586"/>
      <c r="F326" s="587" t="s">
        <v>92</v>
      </c>
      <c r="G326" s="587"/>
      <c r="H326" s="587"/>
      <c r="I326" s="74" t="s">
        <v>226</v>
      </c>
      <c r="J326" s="588">
        <v>8.9999999999999993E-3</v>
      </c>
      <c r="K326" s="588"/>
      <c r="L326" s="589">
        <f t="shared" ref="L326" si="325">X326+Y326+Z326</f>
        <v>19.059999999999999</v>
      </c>
      <c r="M326" s="589"/>
      <c r="N326" s="589">
        <f>J326*L326</f>
        <v>0.17</v>
      </c>
      <c r="O326" s="589"/>
      <c r="R326" s="106">
        <f t="shared" ref="R326" si="326">IF(AND(S326=TRUE,T326="I"),VALUE(RIGHT(B326,LEN(B326)-1)),B326)</f>
        <v>10115</v>
      </c>
      <c r="S326" s="104" t="b">
        <f t="shared" ref="S326" si="327">ISTEXT(B326)</f>
        <v>1</v>
      </c>
      <c r="T326" s="122" t="str">
        <f t="shared" ref="T326" si="328">LEFT(B326,1)</f>
        <v>I</v>
      </c>
      <c r="U326" s="122" t="s">
        <v>27919</v>
      </c>
      <c r="V326" s="121" t="str">
        <f t="shared" ref="V326" si="329">F326</f>
        <v>DER-ES</v>
      </c>
      <c r="X326" s="121">
        <f t="shared" ref="X326" si="330">IFERROR(AB326,0)</f>
        <v>0</v>
      </c>
      <c r="Y326" s="121">
        <f t="shared" ref="Y326" si="331">IFERROR(AC326,0)</f>
        <v>0</v>
      </c>
      <c r="Z326" s="121">
        <f t="shared" ref="Z326" si="332">IFERROR(AD326,0)</f>
        <v>19.059999999999999</v>
      </c>
      <c r="AB326" s="121" t="e">
        <f>IF(OR(T326="P",T326="M"),(VLOOKUP(R326,'SICRO-P'!$A$3:$F$1780,6,FALSE)),VLOOKUP(R326,SICRO!$A$4:$E$6354,5,FALSE))</f>
        <v>#N/A</v>
      </c>
      <c r="AC326" s="121" t="e">
        <f>IF(T326="I",(VLOOKUP(R326,'SINAPI-I'!$A$1:$E$4949,5,FALSE)),VLOOKUP(R326,SINAPI!$G$7:$K$7524,5,FALSE))</f>
        <v>#N/A</v>
      </c>
      <c r="AD326" s="130">
        <f>IF(T326="I",IF(U326="MO",(ROUND(VLOOKUP(R326,'DER-ES-I'!$A$7:$F$1547,5,FALSE)*((1+$R$3)),2)),VLOOKUP(R326,'DER-ES-I'!$A$7:$F$1547,5,FALSE)),VLOOKUP(R326,'DER-ES'!$A$15:$H$1393,7,FALSE))</f>
        <v>19.059999999999999</v>
      </c>
    </row>
    <row r="327" spans="2:30" ht="15" customHeight="1" x14ac:dyDescent="0.25">
      <c r="B327" s="69"/>
      <c r="C327" s="69"/>
      <c r="D327" s="69"/>
      <c r="E327" s="69"/>
      <c r="F327" s="69"/>
      <c r="G327" s="69"/>
      <c r="H327" s="69"/>
      <c r="I327" s="69"/>
      <c r="J327" s="590" t="s">
        <v>775</v>
      </c>
      <c r="K327" s="590"/>
      <c r="L327" s="590"/>
      <c r="M327" s="590"/>
      <c r="N327" s="597">
        <f>N326</f>
        <v>0.17</v>
      </c>
      <c r="O327" s="597"/>
      <c r="X327" s="121"/>
      <c r="Y327" s="121"/>
      <c r="Z327" s="130"/>
    </row>
    <row r="328" spans="2:30" ht="15" customHeight="1" x14ac:dyDescent="0.25">
      <c r="B328" s="69"/>
      <c r="C328" s="69"/>
      <c r="D328" s="69"/>
      <c r="E328" s="69"/>
      <c r="F328" s="69"/>
      <c r="G328" s="69"/>
      <c r="H328" s="69"/>
      <c r="I328" s="69"/>
      <c r="J328" s="578" t="s">
        <v>675</v>
      </c>
      <c r="K328" s="578"/>
      <c r="L328" s="578"/>
      <c r="M328" s="578"/>
      <c r="N328" s="577">
        <f>N327+N324</f>
        <v>2.21</v>
      </c>
      <c r="O328" s="577"/>
      <c r="X328" s="121"/>
      <c r="Y328" s="121"/>
      <c r="Z328" s="130"/>
    </row>
    <row r="329" spans="2:30" ht="15" customHeight="1" x14ac:dyDescent="0.25">
      <c r="B329" s="69"/>
      <c r="C329" s="69"/>
      <c r="D329" s="69"/>
      <c r="E329" s="69"/>
      <c r="F329" s="69"/>
      <c r="G329" s="69"/>
      <c r="H329" s="69"/>
      <c r="I329" s="69"/>
      <c r="J329" s="580" t="str">
        <f>"VALOR BDI ("&amp;$O$3*100&amp;"%):"</f>
        <v>VALOR BDI (24,52%):</v>
      </c>
      <c r="K329" s="580"/>
      <c r="L329" s="580"/>
      <c r="M329" s="580"/>
      <c r="N329" s="577">
        <f>N328*$O$3</f>
        <v>0.54</v>
      </c>
      <c r="O329" s="577"/>
      <c r="X329" s="121"/>
      <c r="Y329" s="121"/>
      <c r="Z329" s="130"/>
    </row>
    <row r="330" spans="2:30" ht="15" customHeight="1" x14ac:dyDescent="0.25">
      <c r="B330" s="69"/>
      <c r="C330" s="69"/>
      <c r="D330" s="69"/>
      <c r="E330" s="69"/>
      <c r="F330" s="69"/>
      <c r="G330" s="69"/>
      <c r="H330" s="69"/>
      <c r="I330" s="69"/>
      <c r="J330" s="578" t="s">
        <v>676</v>
      </c>
      <c r="K330" s="578"/>
      <c r="L330" s="578"/>
      <c r="M330" s="578"/>
      <c r="N330" s="577">
        <f>N329+N328</f>
        <v>2.75</v>
      </c>
      <c r="O330" s="577"/>
      <c r="X330" s="121"/>
      <c r="Y330" s="121"/>
      <c r="Z330" s="130"/>
    </row>
    <row r="331" spans="2:30" ht="19.5" customHeight="1" x14ac:dyDescent="0.25">
      <c r="B331" s="69"/>
      <c r="C331" s="69"/>
      <c r="D331" s="69"/>
      <c r="E331" s="69"/>
      <c r="F331" s="581"/>
      <c r="G331" s="581"/>
      <c r="H331" s="581"/>
      <c r="I331" s="581"/>
      <c r="J331" s="69"/>
      <c r="K331" s="69"/>
      <c r="L331" s="69"/>
      <c r="M331" s="69"/>
      <c r="N331" s="69"/>
      <c r="O331" s="69"/>
      <c r="X331" s="121"/>
      <c r="Y331" s="121"/>
      <c r="Z331" s="130"/>
    </row>
    <row r="332" spans="2:30" ht="15" customHeight="1" x14ac:dyDescent="0.25">
      <c r="B332" s="210" t="str">
        <f>'PLANILHA S DESONERAÇÃO'!B292</f>
        <v>COMP-27</v>
      </c>
      <c r="C332" s="601" t="str">
        <f>'PLANILHA S DESONERAÇÃO'!D292</f>
        <v>TERMINAL METALICO A PRESSAO PARA 1 CABO DE 95 A 120 MM2, COM 2 FUROS PARA FIXACAO</v>
      </c>
      <c r="D332" s="602"/>
      <c r="E332" s="602"/>
      <c r="F332" s="602"/>
      <c r="G332" s="602"/>
      <c r="H332" s="602"/>
      <c r="I332" s="602"/>
      <c r="J332" s="602"/>
      <c r="K332" s="602"/>
      <c r="L332" s="602"/>
      <c r="M332" s="602"/>
      <c r="N332" s="602"/>
      <c r="O332" s="603"/>
      <c r="X332" s="121"/>
      <c r="Y332" s="121"/>
      <c r="Z332" s="130"/>
    </row>
    <row r="333" spans="2:30" ht="15" customHeight="1" x14ac:dyDescent="0.25">
      <c r="B333" s="641" t="s">
        <v>777</v>
      </c>
      <c r="C333" s="642"/>
      <c r="D333" s="642"/>
      <c r="E333" s="643"/>
      <c r="F333" s="638" t="s">
        <v>765</v>
      </c>
      <c r="G333" s="640"/>
      <c r="H333" s="639"/>
      <c r="I333" s="72" t="s">
        <v>641</v>
      </c>
      <c r="J333" s="638" t="s">
        <v>766</v>
      </c>
      <c r="K333" s="639"/>
      <c r="L333" s="638" t="s">
        <v>767</v>
      </c>
      <c r="M333" s="639"/>
      <c r="N333" s="585" t="s">
        <v>768</v>
      </c>
      <c r="O333" s="585"/>
      <c r="X333" s="121"/>
      <c r="Y333" s="121"/>
      <c r="Z333" s="130"/>
    </row>
    <row r="334" spans="2:30" ht="15" customHeight="1" x14ac:dyDescent="0.25">
      <c r="B334" s="74">
        <v>1546</v>
      </c>
      <c r="C334" s="598" t="s">
        <v>508</v>
      </c>
      <c r="D334" s="599"/>
      <c r="E334" s="600"/>
      <c r="F334" s="624" t="s">
        <v>91</v>
      </c>
      <c r="G334" s="625"/>
      <c r="H334" s="626"/>
      <c r="I334" s="74" t="s">
        <v>181</v>
      </c>
      <c r="J334" s="627">
        <v>1</v>
      </c>
      <c r="K334" s="628"/>
      <c r="L334" s="589">
        <f t="shared" ref="L334" si="333">X334+Y334+Z334</f>
        <v>114.27</v>
      </c>
      <c r="M334" s="589"/>
      <c r="N334" s="589">
        <f>J334*L334</f>
        <v>114.27</v>
      </c>
      <c r="O334" s="589"/>
      <c r="R334" s="106">
        <f t="shared" ref="R334" si="334">IF(AND(S334=TRUE,T334="I"),VALUE(RIGHT(B334,LEN(B334)-1)),B334)</f>
        <v>1546</v>
      </c>
      <c r="S334" s="104" t="b">
        <f t="shared" ref="S334" si="335">ISTEXT(B334)</f>
        <v>0</v>
      </c>
      <c r="T334" s="122" t="s">
        <v>27690</v>
      </c>
      <c r="U334" s="122"/>
      <c r="V334" s="121" t="str">
        <f t="shared" ref="V334" si="336">F334</f>
        <v>SINAPI</v>
      </c>
      <c r="X334" s="121">
        <f t="shared" ref="X334" si="337">IFERROR(AB334,0)</f>
        <v>0</v>
      </c>
      <c r="Y334" s="121">
        <f t="shared" ref="Y334" si="338">IFERROR(AC334,0)</f>
        <v>114.27</v>
      </c>
      <c r="Z334" s="121">
        <f t="shared" ref="Z334" si="339">IFERROR(AD334,0)</f>
        <v>0</v>
      </c>
      <c r="AB334" s="121" t="e">
        <f>IF(OR(T334="P",T334="M"),(VLOOKUP(R334,'SICRO-P'!$A$3:$F$1780,6,FALSE)),VLOOKUP(R334,SICRO!$A$4:$E$6354,5,FALSE))</f>
        <v>#N/A</v>
      </c>
      <c r="AC334" s="121">
        <f>IF(T334="I",(VLOOKUP(R334,'SINAPI-I'!$A$1:$E$4949,5,FALSE)),VLOOKUP(R334,SINAPI!$G$7:$K$7524,5,FALSE))</f>
        <v>114.27</v>
      </c>
      <c r="AD334" s="130" t="e">
        <f>IF(T334="I",IF(U334="MO",(ROUND(VLOOKUP(R334,'DER-ES-I'!$A$7:$F$1547,5,FALSE)*((1+$R$3)),2)),VLOOKUP(R334,'DER-ES-I'!$A$7:$F$1547,5,FALSE)),VLOOKUP(R334,'DER-ES'!$A$15:$H$1393,7,FALSE))</f>
        <v>#N/A</v>
      </c>
    </row>
    <row r="335" spans="2:30" ht="15" customHeight="1" x14ac:dyDescent="0.25">
      <c r="B335" s="69"/>
      <c r="C335" s="69"/>
      <c r="D335" s="69"/>
      <c r="E335" s="69"/>
      <c r="F335" s="69"/>
      <c r="G335" s="69"/>
      <c r="H335" s="69"/>
      <c r="I335" s="69"/>
      <c r="J335" s="629" t="s">
        <v>778</v>
      </c>
      <c r="K335" s="630"/>
      <c r="L335" s="630"/>
      <c r="M335" s="631"/>
      <c r="N335" s="597">
        <f>N334</f>
        <v>114.27</v>
      </c>
      <c r="O335" s="597"/>
      <c r="X335" s="121"/>
      <c r="Y335" s="121"/>
      <c r="Z335" s="130"/>
    </row>
    <row r="336" spans="2:30" ht="9.75" customHeight="1" x14ac:dyDescent="0.25">
      <c r="B336" s="641" t="s">
        <v>774</v>
      </c>
      <c r="C336" s="642"/>
      <c r="D336" s="642"/>
      <c r="E336" s="643"/>
      <c r="F336" s="638" t="s">
        <v>765</v>
      </c>
      <c r="G336" s="640"/>
      <c r="H336" s="639"/>
      <c r="I336" s="72" t="s">
        <v>641</v>
      </c>
      <c r="J336" s="638" t="s">
        <v>766</v>
      </c>
      <c r="K336" s="639"/>
      <c r="L336" s="638" t="s">
        <v>767</v>
      </c>
      <c r="M336" s="639"/>
      <c r="N336" s="585" t="s">
        <v>768</v>
      </c>
      <c r="O336" s="585"/>
      <c r="X336" s="121"/>
      <c r="Y336" s="121"/>
      <c r="Z336" s="130"/>
    </row>
    <row r="337" spans="2:30" ht="19.5" customHeight="1" x14ac:dyDescent="0.25">
      <c r="B337" s="74" t="s">
        <v>720</v>
      </c>
      <c r="C337" s="598" t="s">
        <v>721</v>
      </c>
      <c r="D337" s="599"/>
      <c r="E337" s="600"/>
      <c r="F337" s="624" t="s">
        <v>92</v>
      </c>
      <c r="G337" s="625"/>
      <c r="H337" s="626"/>
      <c r="I337" s="74" t="s">
        <v>226</v>
      </c>
      <c r="J337" s="627">
        <v>8.9999999999999993E-3</v>
      </c>
      <c r="K337" s="628"/>
      <c r="L337" s="589">
        <f t="shared" ref="L337" si="340">X337+Y337+Z337</f>
        <v>19.059999999999999</v>
      </c>
      <c r="M337" s="589"/>
      <c r="N337" s="589">
        <f>J337*L337</f>
        <v>0.17</v>
      </c>
      <c r="O337" s="589"/>
      <c r="R337" s="106">
        <f t="shared" ref="R337" si="341">IF(AND(S337=TRUE,T337="I"),VALUE(RIGHT(B337,LEN(B337)-1)),B337)</f>
        <v>10115</v>
      </c>
      <c r="S337" s="104" t="b">
        <f t="shared" ref="S337" si="342">ISTEXT(B337)</f>
        <v>1</v>
      </c>
      <c r="T337" s="122" t="str">
        <f t="shared" ref="T337" si="343">LEFT(B337,1)</f>
        <v>I</v>
      </c>
      <c r="U337" s="122" t="s">
        <v>27919</v>
      </c>
      <c r="V337" s="121" t="str">
        <f t="shared" ref="V337" si="344">F337</f>
        <v>DER-ES</v>
      </c>
      <c r="X337" s="121">
        <f t="shared" ref="X337" si="345">IFERROR(AB337,0)</f>
        <v>0</v>
      </c>
      <c r="Y337" s="121">
        <f t="shared" ref="Y337" si="346">IFERROR(AC337,0)</f>
        <v>0</v>
      </c>
      <c r="Z337" s="121">
        <f t="shared" ref="Z337" si="347">IFERROR(AD337,0)</f>
        <v>19.059999999999999</v>
      </c>
      <c r="AB337" s="121" t="e">
        <f>IF(OR(T337="P",T337="M"),(VLOOKUP(R337,'SICRO-P'!$A$3:$F$1780,6,FALSE)),VLOOKUP(R337,SICRO!$A$4:$E$6354,5,FALSE))</f>
        <v>#N/A</v>
      </c>
      <c r="AC337" s="121" t="e">
        <f>IF(T337="I",(VLOOKUP(R337,'SINAPI-I'!$A$1:$E$4949,5,FALSE)),VLOOKUP(R337,SINAPI!$G$7:$K$7524,5,FALSE))</f>
        <v>#N/A</v>
      </c>
      <c r="AD337" s="130">
        <f>IF(T337="I",IF(U337="MO",(ROUND(VLOOKUP(R337,'DER-ES-I'!$A$7:$F$1547,5,FALSE)*((1+$R$3)),2)),VLOOKUP(R337,'DER-ES-I'!$A$7:$F$1547,5,FALSE)),VLOOKUP(R337,'DER-ES'!$A$15:$H$1393,7,FALSE))</f>
        <v>19.059999999999999</v>
      </c>
    </row>
    <row r="338" spans="2:30" ht="15" customHeight="1" x14ac:dyDescent="0.25">
      <c r="B338" s="69"/>
      <c r="C338" s="69"/>
      <c r="D338" s="69"/>
      <c r="E338" s="69"/>
      <c r="F338" s="69"/>
      <c r="G338" s="69"/>
      <c r="H338" s="69"/>
      <c r="I338" s="69"/>
      <c r="J338" s="629" t="s">
        <v>775</v>
      </c>
      <c r="K338" s="630"/>
      <c r="L338" s="630"/>
      <c r="M338" s="631"/>
      <c r="N338" s="597">
        <f>N337</f>
        <v>0.17</v>
      </c>
      <c r="O338" s="597"/>
      <c r="X338" s="121"/>
      <c r="Y338" s="121"/>
      <c r="Z338" s="130"/>
    </row>
    <row r="339" spans="2:30" ht="19.5" customHeight="1" x14ac:dyDescent="0.25">
      <c r="B339" s="69"/>
      <c r="C339" s="69"/>
      <c r="D339" s="69"/>
      <c r="E339" s="69"/>
      <c r="F339" s="69"/>
      <c r="G339" s="69"/>
      <c r="H339" s="69"/>
      <c r="I339" s="69"/>
      <c r="J339" s="578" t="s">
        <v>675</v>
      </c>
      <c r="K339" s="578"/>
      <c r="L339" s="578"/>
      <c r="M339" s="578"/>
      <c r="N339" s="577">
        <f>N338+N335</f>
        <v>114.44</v>
      </c>
      <c r="O339" s="577"/>
      <c r="X339" s="121"/>
      <c r="Y339" s="121"/>
      <c r="Z339" s="130"/>
    </row>
    <row r="340" spans="2:30" ht="19.5" customHeight="1" x14ac:dyDescent="0.25">
      <c r="B340" s="69"/>
      <c r="C340" s="69"/>
      <c r="D340" s="69"/>
      <c r="E340" s="69"/>
      <c r="F340" s="69"/>
      <c r="G340" s="69"/>
      <c r="H340" s="69"/>
      <c r="I340" s="69"/>
      <c r="J340" s="580" t="str">
        <f>"VALOR BDI ("&amp;$O$3*100&amp;"%):"</f>
        <v>VALOR BDI (24,52%):</v>
      </c>
      <c r="K340" s="580"/>
      <c r="L340" s="580"/>
      <c r="M340" s="580"/>
      <c r="N340" s="577">
        <f>N339*$O$3</f>
        <v>28.06</v>
      </c>
      <c r="O340" s="577"/>
      <c r="X340" s="121"/>
      <c r="Y340" s="121"/>
      <c r="Z340" s="130"/>
    </row>
    <row r="341" spans="2:30" ht="19.5" customHeight="1" x14ac:dyDescent="0.25">
      <c r="B341" s="69"/>
      <c r="C341" s="69"/>
      <c r="D341" s="69"/>
      <c r="E341" s="69"/>
      <c r="F341" s="69"/>
      <c r="G341" s="69"/>
      <c r="H341" s="69"/>
      <c r="I341" s="69"/>
      <c r="J341" s="578" t="s">
        <v>676</v>
      </c>
      <c r="K341" s="578"/>
      <c r="L341" s="578"/>
      <c r="M341" s="578"/>
      <c r="N341" s="577">
        <f>N340+N339</f>
        <v>142.5</v>
      </c>
      <c r="O341" s="577"/>
      <c r="X341" s="121"/>
      <c r="Y341" s="121"/>
      <c r="Z341" s="130"/>
    </row>
    <row r="342" spans="2:30" ht="15" customHeight="1" x14ac:dyDescent="0.25">
      <c r="B342" s="69"/>
      <c r="C342" s="69"/>
      <c r="D342" s="69"/>
      <c r="E342" s="69"/>
      <c r="F342" s="581"/>
      <c r="G342" s="581"/>
      <c r="H342" s="581"/>
      <c r="I342" s="581"/>
      <c r="J342" s="69"/>
      <c r="K342" s="69"/>
      <c r="L342" s="69"/>
      <c r="M342" s="69"/>
      <c r="N342" s="69"/>
      <c r="O342" s="69"/>
      <c r="X342" s="121"/>
      <c r="Y342" s="121"/>
      <c r="Z342" s="130"/>
    </row>
    <row r="343" spans="2:30" ht="15" customHeight="1" x14ac:dyDescent="0.25">
      <c r="B343" s="210" t="str">
        <f>'PLANILHA S DESONERAÇÃO'!B293</f>
        <v>COMP-28</v>
      </c>
      <c r="C343" s="601" t="str">
        <f>'PLANILHA S DESONERAÇÃO'!D293</f>
        <v>TERMINAL METALICO A PRESSAO PARA 1 CABO DE 150 A 185 MM2, COM 2 FUROS PARA FIXACAO</v>
      </c>
      <c r="D343" s="602"/>
      <c r="E343" s="602"/>
      <c r="F343" s="602"/>
      <c r="G343" s="602"/>
      <c r="H343" s="602"/>
      <c r="I343" s="602"/>
      <c r="J343" s="602"/>
      <c r="K343" s="602"/>
      <c r="L343" s="602"/>
      <c r="M343" s="602"/>
      <c r="N343" s="602"/>
      <c r="O343" s="603"/>
      <c r="X343" s="121"/>
      <c r="Y343" s="121"/>
      <c r="Z343" s="130"/>
    </row>
    <row r="344" spans="2:30" ht="15" customHeight="1" x14ac:dyDescent="0.25">
      <c r="B344" s="584" t="s">
        <v>777</v>
      </c>
      <c r="C344" s="584"/>
      <c r="D344" s="584"/>
      <c r="E344" s="584"/>
      <c r="F344" s="585" t="s">
        <v>765</v>
      </c>
      <c r="G344" s="585"/>
      <c r="H344" s="585"/>
      <c r="I344" s="72" t="s">
        <v>641</v>
      </c>
      <c r="J344" s="585" t="s">
        <v>766</v>
      </c>
      <c r="K344" s="585"/>
      <c r="L344" s="585" t="s">
        <v>767</v>
      </c>
      <c r="M344" s="585"/>
      <c r="N344" s="585" t="s">
        <v>768</v>
      </c>
      <c r="O344" s="585"/>
      <c r="X344" s="121"/>
      <c r="Y344" s="121"/>
      <c r="Z344" s="130"/>
    </row>
    <row r="345" spans="2:30" ht="15" customHeight="1" x14ac:dyDescent="0.25">
      <c r="B345" s="74">
        <v>1547</v>
      </c>
      <c r="C345" s="586" t="s">
        <v>509</v>
      </c>
      <c r="D345" s="586"/>
      <c r="E345" s="586"/>
      <c r="F345" s="587" t="s">
        <v>91</v>
      </c>
      <c r="G345" s="587"/>
      <c r="H345" s="587"/>
      <c r="I345" s="74" t="s">
        <v>181</v>
      </c>
      <c r="J345" s="588">
        <v>1</v>
      </c>
      <c r="K345" s="588"/>
      <c r="L345" s="589">
        <f t="shared" ref="L345" si="348">X345+Y345+Z345</f>
        <v>138.09</v>
      </c>
      <c r="M345" s="589"/>
      <c r="N345" s="589">
        <f>J345*L345</f>
        <v>138.09</v>
      </c>
      <c r="O345" s="589"/>
      <c r="R345" s="106">
        <f t="shared" ref="R345" si="349">IF(AND(S345=TRUE,T345="I"),VALUE(RIGHT(B345,LEN(B345)-1)),B345)</f>
        <v>1547</v>
      </c>
      <c r="S345" s="104" t="b">
        <f t="shared" ref="S345" si="350">ISTEXT(B345)</f>
        <v>0</v>
      </c>
      <c r="T345" s="122" t="s">
        <v>27690</v>
      </c>
      <c r="U345" s="122"/>
      <c r="V345" s="121" t="str">
        <f t="shared" ref="V345" si="351">F345</f>
        <v>SINAPI</v>
      </c>
      <c r="X345" s="121">
        <f t="shared" ref="X345" si="352">IFERROR(AB345,0)</f>
        <v>0</v>
      </c>
      <c r="Y345" s="121">
        <f t="shared" ref="Y345" si="353">IFERROR(AC345,0)</f>
        <v>138.09</v>
      </c>
      <c r="Z345" s="121">
        <f t="shared" ref="Z345" si="354">IFERROR(AD345,0)</f>
        <v>0</v>
      </c>
      <c r="AB345" s="121" t="e">
        <f>IF(OR(T345="P",T345="M"),(VLOOKUP(R345,'SICRO-P'!$A$3:$F$1780,6,FALSE)),VLOOKUP(R345,SICRO!$A$4:$E$6354,5,FALSE))</f>
        <v>#N/A</v>
      </c>
      <c r="AC345" s="121">
        <f>IF(T345="I",(VLOOKUP(R345,'SINAPI-I'!$A$1:$E$4949,5,FALSE)),VLOOKUP(R345,SINAPI!$G$7:$K$7524,5,FALSE))</f>
        <v>138.09</v>
      </c>
      <c r="AD345" s="130" t="e">
        <f>IF(T345="I",IF(U345="MO",(ROUND(VLOOKUP(R345,'DER-ES-I'!$A$7:$F$1547,5,FALSE)*((1+$R$3)),2)),VLOOKUP(R345,'DER-ES-I'!$A$7:$F$1547,5,FALSE)),VLOOKUP(R345,'DER-ES'!$A$15:$H$1393,7,FALSE))</f>
        <v>#N/A</v>
      </c>
    </row>
    <row r="346" spans="2:30" ht="15" customHeight="1" x14ac:dyDescent="0.25">
      <c r="B346" s="69"/>
      <c r="C346" s="69"/>
      <c r="D346" s="69"/>
      <c r="E346" s="69"/>
      <c r="F346" s="69"/>
      <c r="G346" s="69"/>
      <c r="H346" s="69"/>
      <c r="I346" s="69"/>
      <c r="J346" s="590" t="s">
        <v>778</v>
      </c>
      <c r="K346" s="590"/>
      <c r="L346" s="590"/>
      <c r="M346" s="590"/>
      <c r="N346" s="597">
        <f>N345</f>
        <v>138.09</v>
      </c>
      <c r="O346" s="597"/>
      <c r="X346" s="121"/>
      <c r="Y346" s="121"/>
      <c r="Z346" s="130"/>
    </row>
    <row r="347" spans="2:30" ht="15" customHeight="1" x14ac:dyDescent="0.25">
      <c r="B347" s="584" t="s">
        <v>774</v>
      </c>
      <c r="C347" s="584"/>
      <c r="D347" s="584"/>
      <c r="E347" s="584"/>
      <c r="F347" s="638" t="s">
        <v>765</v>
      </c>
      <c r="G347" s="640"/>
      <c r="H347" s="639"/>
      <c r="I347" s="72" t="s">
        <v>641</v>
      </c>
      <c r="J347" s="585" t="s">
        <v>766</v>
      </c>
      <c r="K347" s="585"/>
      <c r="L347" s="585" t="s">
        <v>767</v>
      </c>
      <c r="M347" s="585"/>
      <c r="N347" s="585" t="s">
        <v>768</v>
      </c>
      <c r="O347" s="585"/>
      <c r="X347" s="121"/>
      <c r="Y347" s="121"/>
      <c r="Z347" s="130"/>
    </row>
    <row r="348" spans="2:30" ht="15" customHeight="1" x14ac:dyDescent="0.25">
      <c r="B348" s="74" t="s">
        <v>720</v>
      </c>
      <c r="C348" s="586" t="s">
        <v>721</v>
      </c>
      <c r="D348" s="586"/>
      <c r="E348" s="586"/>
      <c r="F348" s="587" t="s">
        <v>92</v>
      </c>
      <c r="G348" s="587"/>
      <c r="H348" s="587"/>
      <c r="I348" s="74" t="s">
        <v>226</v>
      </c>
      <c r="J348" s="588">
        <v>8.9999999999999993E-3</v>
      </c>
      <c r="K348" s="588"/>
      <c r="L348" s="589">
        <f t="shared" ref="L348" si="355">X348+Y348+Z348</f>
        <v>19.059999999999999</v>
      </c>
      <c r="M348" s="589"/>
      <c r="N348" s="589">
        <f>J348*L348</f>
        <v>0.17</v>
      </c>
      <c r="O348" s="589"/>
      <c r="R348" s="106">
        <f t="shared" ref="R348" si="356">IF(AND(S348=TRUE,T348="I"),VALUE(RIGHT(B348,LEN(B348)-1)),B348)</f>
        <v>10115</v>
      </c>
      <c r="S348" s="104" t="b">
        <f t="shared" ref="S348" si="357">ISTEXT(B348)</f>
        <v>1</v>
      </c>
      <c r="T348" s="122" t="str">
        <f t="shared" ref="T348" si="358">LEFT(B348,1)</f>
        <v>I</v>
      </c>
      <c r="U348" s="122" t="s">
        <v>27919</v>
      </c>
      <c r="V348" s="121" t="str">
        <f t="shared" ref="V348" si="359">F348</f>
        <v>DER-ES</v>
      </c>
      <c r="X348" s="121">
        <f t="shared" ref="X348" si="360">IFERROR(AB348,0)</f>
        <v>0</v>
      </c>
      <c r="Y348" s="121">
        <f t="shared" ref="Y348" si="361">IFERROR(AC348,0)</f>
        <v>0</v>
      </c>
      <c r="Z348" s="121">
        <f t="shared" ref="Z348" si="362">IFERROR(AD348,0)</f>
        <v>19.059999999999999</v>
      </c>
      <c r="AB348" s="121" t="e">
        <f>IF(OR(T348="P",T348="M"),(VLOOKUP(R348,'SICRO-P'!$A$3:$F$1780,6,FALSE)),VLOOKUP(R348,SICRO!$A$4:$E$6354,5,FALSE))</f>
        <v>#N/A</v>
      </c>
      <c r="AC348" s="121" t="e">
        <f>IF(T348="I",(VLOOKUP(R348,'SINAPI-I'!$A$1:$E$4949,5,FALSE)),VLOOKUP(R348,SINAPI!$G$7:$K$7524,5,FALSE))</f>
        <v>#N/A</v>
      </c>
      <c r="AD348" s="130">
        <f>IF(T348="I",IF(U348="MO",(ROUND(VLOOKUP(R348,'DER-ES-I'!$A$7:$F$1547,5,FALSE)*((1+$R$3)),2)),VLOOKUP(R348,'DER-ES-I'!$A$7:$F$1547,5,FALSE)),VLOOKUP(R348,'DER-ES'!$A$15:$H$1393,7,FALSE))</f>
        <v>19.059999999999999</v>
      </c>
    </row>
    <row r="349" spans="2:30" ht="15" customHeight="1" x14ac:dyDescent="0.25">
      <c r="B349" s="69"/>
      <c r="C349" s="69"/>
      <c r="D349" s="69"/>
      <c r="E349" s="69"/>
      <c r="F349" s="69"/>
      <c r="G349" s="69"/>
      <c r="H349" s="69"/>
      <c r="I349" s="69"/>
      <c r="J349" s="590" t="s">
        <v>775</v>
      </c>
      <c r="K349" s="590"/>
      <c r="L349" s="590"/>
      <c r="M349" s="590"/>
      <c r="N349" s="597">
        <f>N348</f>
        <v>0.17</v>
      </c>
      <c r="O349" s="597"/>
      <c r="X349" s="121"/>
      <c r="Y349" s="121"/>
      <c r="Z349" s="130"/>
    </row>
    <row r="350" spans="2:30" ht="15" customHeight="1" x14ac:dyDescent="0.25">
      <c r="B350" s="69"/>
      <c r="C350" s="69"/>
      <c r="D350" s="69"/>
      <c r="E350" s="69"/>
      <c r="F350" s="69"/>
      <c r="G350" s="69"/>
      <c r="H350" s="69"/>
      <c r="I350" s="69"/>
      <c r="J350" s="578" t="s">
        <v>675</v>
      </c>
      <c r="K350" s="578"/>
      <c r="L350" s="578"/>
      <c r="M350" s="578"/>
      <c r="N350" s="577">
        <f>N349+N346</f>
        <v>138.26</v>
      </c>
      <c r="O350" s="577"/>
      <c r="X350" s="121"/>
      <c r="Y350" s="121"/>
      <c r="Z350" s="130"/>
    </row>
    <row r="351" spans="2:30" ht="9.75" customHeight="1" x14ac:dyDescent="0.25">
      <c r="B351" s="69"/>
      <c r="C351" s="69"/>
      <c r="D351" s="69"/>
      <c r="E351" s="69"/>
      <c r="F351" s="69"/>
      <c r="G351" s="69"/>
      <c r="H351" s="69"/>
      <c r="I351" s="69"/>
      <c r="J351" s="580" t="str">
        <f>"VALOR BDI ("&amp;$O$3*100&amp;"%):"</f>
        <v>VALOR BDI (24,52%):</v>
      </c>
      <c r="K351" s="580"/>
      <c r="L351" s="580"/>
      <c r="M351" s="580"/>
      <c r="N351" s="577">
        <f>N350*$O$3</f>
        <v>33.9</v>
      </c>
      <c r="O351" s="577"/>
      <c r="X351" s="121"/>
      <c r="Y351" s="121"/>
      <c r="Z351" s="130"/>
    </row>
    <row r="352" spans="2:30" ht="19.5" customHeight="1" x14ac:dyDescent="0.25">
      <c r="B352" s="69"/>
      <c r="C352" s="69"/>
      <c r="D352" s="69"/>
      <c r="E352" s="69"/>
      <c r="F352" s="69"/>
      <c r="G352" s="69"/>
      <c r="H352" s="69"/>
      <c r="I352" s="69"/>
      <c r="J352" s="578" t="s">
        <v>676</v>
      </c>
      <c r="K352" s="578"/>
      <c r="L352" s="578"/>
      <c r="M352" s="578"/>
      <c r="N352" s="577">
        <f>N351+N350</f>
        <v>172.16</v>
      </c>
      <c r="O352" s="577"/>
      <c r="X352" s="121"/>
      <c r="Y352" s="121"/>
      <c r="Z352" s="130"/>
    </row>
    <row r="353" spans="2:30" ht="15" customHeight="1" x14ac:dyDescent="0.25">
      <c r="B353" s="69"/>
      <c r="C353" s="69"/>
      <c r="D353" s="69"/>
      <c r="E353" s="69"/>
      <c r="F353" s="581"/>
      <c r="G353" s="581"/>
      <c r="H353" s="581"/>
      <c r="I353" s="581"/>
      <c r="J353" s="69"/>
      <c r="K353" s="69"/>
      <c r="L353" s="69"/>
      <c r="M353" s="69"/>
      <c r="N353" s="69"/>
      <c r="O353" s="69"/>
      <c r="X353" s="121"/>
      <c r="Y353" s="121"/>
      <c r="Z353" s="130"/>
    </row>
    <row r="354" spans="2:30" ht="15" customHeight="1" x14ac:dyDescent="0.25">
      <c r="B354" s="210" t="str">
        <f>'PLANILHA S DESONERAÇÃO'!B294</f>
        <v>COMP-29</v>
      </c>
      <c r="C354" s="601" t="str">
        <f>'PLANILHA S DESONERAÇÃO'!D294</f>
        <v>TERMINAL METALICO A PRESSAO PARA 1 CABO DE 240 MM2, COM 1 FURO DE FIXACAO</v>
      </c>
      <c r="D354" s="602"/>
      <c r="E354" s="602"/>
      <c r="F354" s="602"/>
      <c r="G354" s="602"/>
      <c r="H354" s="602"/>
      <c r="I354" s="602"/>
      <c r="J354" s="602"/>
      <c r="K354" s="602"/>
      <c r="L354" s="602"/>
      <c r="M354" s="602"/>
      <c r="N354" s="602"/>
      <c r="O354" s="603"/>
      <c r="X354" s="121"/>
      <c r="Y354" s="121"/>
      <c r="Z354" s="130"/>
    </row>
    <row r="355" spans="2:30" ht="15" customHeight="1" x14ac:dyDescent="0.25">
      <c r="B355" s="584" t="s">
        <v>777</v>
      </c>
      <c r="C355" s="584"/>
      <c r="D355" s="584"/>
      <c r="E355" s="584"/>
      <c r="F355" s="585" t="s">
        <v>765</v>
      </c>
      <c r="G355" s="585"/>
      <c r="H355" s="585"/>
      <c r="I355" s="72" t="s">
        <v>641</v>
      </c>
      <c r="J355" s="585" t="s">
        <v>766</v>
      </c>
      <c r="K355" s="585"/>
      <c r="L355" s="585" t="s">
        <v>767</v>
      </c>
      <c r="M355" s="585"/>
      <c r="N355" s="585" t="s">
        <v>768</v>
      </c>
      <c r="O355" s="585"/>
      <c r="X355" s="121"/>
      <c r="Y355" s="121"/>
      <c r="Z355" s="130"/>
    </row>
    <row r="356" spans="2:30" ht="15" customHeight="1" x14ac:dyDescent="0.25">
      <c r="B356" s="74">
        <v>11838</v>
      </c>
      <c r="C356" s="586" t="s">
        <v>510</v>
      </c>
      <c r="D356" s="586"/>
      <c r="E356" s="586"/>
      <c r="F356" s="587" t="s">
        <v>91</v>
      </c>
      <c r="G356" s="587"/>
      <c r="H356" s="587"/>
      <c r="I356" s="74" t="s">
        <v>181</v>
      </c>
      <c r="J356" s="588">
        <v>1</v>
      </c>
      <c r="K356" s="588"/>
      <c r="L356" s="589">
        <f t="shared" ref="L356" si="363">X356+Y356+Z356</f>
        <v>38.78</v>
      </c>
      <c r="M356" s="589"/>
      <c r="N356" s="589">
        <f>J356*L356</f>
        <v>38.78</v>
      </c>
      <c r="O356" s="589"/>
      <c r="R356" s="106">
        <f t="shared" ref="R356" si="364">IF(AND(S356=TRUE,T356="I"),VALUE(RIGHT(B356,LEN(B356)-1)),B356)</f>
        <v>11838</v>
      </c>
      <c r="S356" s="104" t="b">
        <f t="shared" ref="S356" si="365">ISTEXT(B356)</f>
        <v>0</v>
      </c>
      <c r="T356" s="122" t="s">
        <v>27690</v>
      </c>
      <c r="U356" s="122"/>
      <c r="V356" s="121" t="str">
        <f t="shared" ref="V356" si="366">F356</f>
        <v>SINAPI</v>
      </c>
      <c r="X356" s="121">
        <f t="shared" ref="X356" si="367">IFERROR(AB356,0)</f>
        <v>0</v>
      </c>
      <c r="Y356" s="121">
        <f t="shared" ref="Y356" si="368">IFERROR(AC356,0)</f>
        <v>38.78</v>
      </c>
      <c r="Z356" s="121">
        <f t="shared" ref="Z356" si="369">IFERROR(AD356,0)</f>
        <v>0</v>
      </c>
      <c r="AB356" s="121" t="e">
        <f>IF(OR(T356="P",T356="M"),(VLOOKUP(R356,'SICRO-P'!$A$3:$F$1780,6,FALSE)),VLOOKUP(R356,SICRO!$A$4:$E$6354,5,FALSE))</f>
        <v>#N/A</v>
      </c>
      <c r="AC356" s="121">
        <f>IF(T356="I",(VLOOKUP(R356,'SINAPI-I'!$A$1:$E$4949,5,FALSE)),VLOOKUP(R356,SINAPI!$G$7:$K$7524,5,FALSE))</f>
        <v>38.78</v>
      </c>
      <c r="AD356" s="130" t="e">
        <f>IF(T356="I",IF(U356="MO",(ROUND(VLOOKUP(R356,'DER-ES-I'!$A$7:$F$1547,5,FALSE)*((1+$R$3)),2)),VLOOKUP(R356,'DER-ES-I'!$A$7:$F$1547,5,FALSE)),VLOOKUP(R356,'DER-ES'!$A$15:$H$1393,7,FALSE))</f>
        <v>#N/A</v>
      </c>
    </row>
    <row r="357" spans="2:30" ht="15" customHeight="1" x14ac:dyDescent="0.25">
      <c r="B357" s="69"/>
      <c r="C357" s="69"/>
      <c r="D357" s="69"/>
      <c r="E357" s="69"/>
      <c r="F357" s="69"/>
      <c r="G357" s="69"/>
      <c r="H357" s="69"/>
      <c r="I357" s="69"/>
      <c r="J357" s="590" t="s">
        <v>778</v>
      </c>
      <c r="K357" s="590"/>
      <c r="L357" s="590"/>
      <c r="M357" s="590"/>
      <c r="N357" s="597">
        <f>N356</f>
        <v>38.78</v>
      </c>
      <c r="O357" s="597"/>
      <c r="X357" s="121"/>
      <c r="Y357" s="121"/>
      <c r="Z357" s="130"/>
    </row>
    <row r="358" spans="2:30" ht="27.75" customHeight="1" x14ac:dyDescent="0.25">
      <c r="B358" s="584" t="s">
        <v>774</v>
      </c>
      <c r="C358" s="584"/>
      <c r="D358" s="584"/>
      <c r="E358" s="584"/>
      <c r="F358" s="585" t="s">
        <v>765</v>
      </c>
      <c r="G358" s="585"/>
      <c r="H358" s="585"/>
      <c r="I358" s="72" t="s">
        <v>641</v>
      </c>
      <c r="J358" s="585" t="s">
        <v>766</v>
      </c>
      <c r="K358" s="585"/>
      <c r="L358" s="585" t="s">
        <v>767</v>
      </c>
      <c r="M358" s="585"/>
      <c r="N358" s="585" t="s">
        <v>768</v>
      </c>
      <c r="O358" s="585"/>
      <c r="X358" s="121"/>
      <c r="Y358" s="121"/>
      <c r="Z358" s="130"/>
    </row>
    <row r="359" spans="2:30" ht="15" customHeight="1" x14ac:dyDescent="0.25">
      <c r="B359" s="74" t="s">
        <v>720</v>
      </c>
      <c r="C359" s="586" t="s">
        <v>721</v>
      </c>
      <c r="D359" s="586"/>
      <c r="E359" s="586"/>
      <c r="F359" s="587" t="s">
        <v>92</v>
      </c>
      <c r="G359" s="587"/>
      <c r="H359" s="587"/>
      <c r="I359" s="74" t="s">
        <v>226</v>
      </c>
      <c r="J359" s="588">
        <v>8.9999999999999993E-3</v>
      </c>
      <c r="K359" s="588"/>
      <c r="L359" s="589">
        <f t="shared" ref="L359" si="370">X359+Y359+Z359</f>
        <v>19.059999999999999</v>
      </c>
      <c r="M359" s="589"/>
      <c r="N359" s="589">
        <f>J359*L359</f>
        <v>0.17</v>
      </c>
      <c r="O359" s="589"/>
      <c r="R359" s="106">
        <f t="shared" ref="R359" si="371">IF(AND(S359=TRUE,T359="I"),VALUE(RIGHT(B359,LEN(B359)-1)),B359)</f>
        <v>10115</v>
      </c>
      <c r="S359" s="104" t="b">
        <f t="shared" ref="S359" si="372">ISTEXT(B359)</f>
        <v>1</v>
      </c>
      <c r="T359" s="122" t="str">
        <f t="shared" ref="T359" si="373">LEFT(B359,1)</f>
        <v>I</v>
      </c>
      <c r="U359" s="122" t="s">
        <v>27919</v>
      </c>
      <c r="V359" s="121" t="str">
        <f t="shared" ref="V359" si="374">F359</f>
        <v>DER-ES</v>
      </c>
      <c r="X359" s="121">
        <f t="shared" ref="X359" si="375">IFERROR(AB359,0)</f>
        <v>0</v>
      </c>
      <c r="Y359" s="121">
        <f t="shared" ref="Y359" si="376">IFERROR(AC359,0)</f>
        <v>0</v>
      </c>
      <c r="Z359" s="121">
        <f t="shared" ref="Z359" si="377">IFERROR(AD359,0)</f>
        <v>19.059999999999999</v>
      </c>
      <c r="AB359" s="121" t="e">
        <f>IF(OR(T359="P",T359="M"),(VLOOKUP(R359,'SICRO-P'!$A$3:$F$1780,6,FALSE)),VLOOKUP(R359,SICRO!$A$4:$E$6354,5,FALSE))</f>
        <v>#N/A</v>
      </c>
      <c r="AC359" s="121" t="e">
        <f>IF(T359="I",(VLOOKUP(R359,'SINAPI-I'!$A$1:$E$4949,5,FALSE)),VLOOKUP(R359,SINAPI!$G$7:$K$7524,5,FALSE))</f>
        <v>#N/A</v>
      </c>
      <c r="AD359" s="130">
        <f>IF(T359="I",IF(U359="MO",(ROUND(VLOOKUP(R359,'DER-ES-I'!$A$7:$F$1547,5,FALSE)*((1+$R$3)),2)),VLOOKUP(R359,'DER-ES-I'!$A$7:$F$1547,5,FALSE)),VLOOKUP(R359,'DER-ES'!$A$15:$H$1393,7,FALSE))</f>
        <v>19.059999999999999</v>
      </c>
    </row>
    <row r="360" spans="2:30" ht="15" customHeight="1" x14ac:dyDescent="0.25">
      <c r="B360" s="69"/>
      <c r="C360" s="69"/>
      <c r="D360" s="69"/>
      <c r="E360" s="69"/>
      <c r="F360" s="69"/>
      <c r="G360" s="69"/>
      <c r="H360" s="69"/>
      <c r="I360" s="69"/>
      <c r="J360" s="590" t="s">
        <v>775</v>
      </c>
      <c r="K360" s="590"/>
      <c r="L360" s="590"/>
      <c r="M360" s="590"/>
      <c r="N360" s="597">
        <f>N359</f>
        <v>0.17</v>
      </c>
      <c r="O360" s="597"/>
      <c r="X360" s="121"/>
      <c r="Y360" s="121"/>
      <c r="Z360" s="130"/>
    </row>
    <row r="361" spans="2:30" ht="15" customHeight="1" x14ac:dyDescent="0.25">
      <c r="B361" s="69"/>
      <c r="C361" s="69"/>
      <c r="D361" s="69"/>
      <c r="E361" s="69"/>
      <c r="F361" s="69"/>
      <c r="G361" s="69"/>
      <c r="H361" s="69"/>
      <c r="I361" s="69"/>
      <c r="J361" s="578" t="s">
        <v>675</v>
      </c>
      <c r="K361" s="578"/>
      <c r="L361" s="578"/>
      <c r="M361" s="578"/>
      <c r="N361" s="577">
        <f>N360+N357</f>
        <v>38.950000000000003</v>
      </c>
      <c r="O361" s="577"/>
      <c r="X361" s="121"/>
      <c r="Y361" s="121"/>
      <c r="Z361" s="130"/>
    </row>
    <row r="362" spans="2:30" ht="15" customHeight="1" x14ac:dyDescent="0.25">
      <c r="B362" s="69"/>
      <c r="C362" s="69"/>
      <c r="D362" s="69"/>
      <c r="E362" s="69"/>
      <c r="F362" s="69"/>
      <c r="G362" s="69"/>
      <c r="H362" s="69"/>
      <c r="I362" s="69"/>
      <c r="J362" s="580" t="str">
        <f>"VALOR BDI ("&amp;$O$3*100&amp;"%):"</f>
        <v>VALOR BDI (24,52%):</v>
      </c>
      <c r="K362" s="580"/>
      <c r="L362" s="580"/>
      <c r="M362" s="580"/>
      <c r="N362" s="577">
        <f>N361*$O$3</f>
        <v>9.5500000000000007</v>
      </c>
      <c r="O362" s="577"/>
      <c r="X362" s="121"/>
      <c r="Y362" s="121"/>
      <c r="Z362" s="130"/>
    </row>
    <row r="363" spans="2:30" ht="9.75" customHeight="1" x14ac:dyDescent="0.25">
      <c r="B363" s="69"/>
      <c r="C363" s="69"/>
      <c r="D363" s="69"/>
      <c r="E363" s="69"/>
      <c r="F363" s="69"/>
      <c r="G363" s="69"/>
      <c r="H363" s="69"/>
      <c r="I363" s="69"/>
      <c r="J363" s="578" t="s">
        <v>676</v>
      </c>
      <c r="K363" s="578"/>
      <c r="L363" s="578"/>
      <c r="M363" s="578"/>
      <c r="N363" s="577">
        <f>N362+N361</f>
        <v>48.5</v>
      </c>
      <c r="O363" s="577"/>
      <c r="X363" s="121"/>
      <c r="Y363" s="121"/>
      <c r="Z363" s="130"/>
    </row>
    <row r="364" spans="2:30" ht="19.5" customHeight="1" x14ac:dyDescent="0.25">
      <c r="B364" s="69"/>
      <c r="C364" s="69"/>
      <c r="D364" s="69"/>
      <c r="E364" s="69"/>
      <c r="F364" s="581"/>
      <c r="G364" s="581"/>
      <c r="H364" s="581"/>
      <c r="I364" s="581"/>
      <c r="J364" s="69"/>
      <c r="K364" s="69"/>
      <c r="L364" s="69"/>
      <c r="M364" s="69"/>
      <c r="N364" s="69"/>
      <c r="O364" s="69"/>
      <c r="X364" s="121"/>
      <c r="Y364" s="121"/>
      <c r="Z364" s="130"/>
    </row>
    <row r="365" spans="2:30" ht="15" customHeight="1" x14ac:dyDescent="0.25">
      <c r="B365" s="210" t="str">
        <f>'PLANILHA S DESONERAÇÃO'!B305</f>
        <v>COMP-30</v>
      </c>
      <c r="C365" s="601" t="str">
        <f>'PLANILHA S DESONERAÇÃO'!D305</f>
        <v>Eletrocalha de chapa de aço galvanizada a quente, tipo C, perfurada, com tampa de pressão,  mão francesa e demais peças para fixação. Dimensões mínimas de 200x150mm.</v>
      </c>
      <c r="D365" s="602"/>
      <c r="E365" s="602"/>
      <c r="F365" s="602"/>
      <c r="G365" s="602"/>
      <c r="H365" s="602"/>
      <c r="I365" s="602"/>
      <c r="J365" s="602"/>
      <c r="K365" s="602"/>
      <c r="L365" s="602"/>
      <c r="M365" s="602"/>
      <c r="N365" s="602"/>
      <c r="O365" s="603"/>
      <c r="X365" s="121"/>
      <c r="Y365" s="121"/>
      <c r="Z365" s="130"/>
    </row>
    <row r="366" spans="2:30" ht="15" customHeight="1" x14ac:dyDescent="0.25">
      <c r="B366" s="584" t="s">
        <v>777</v>
      </c>
      <c r="C366" s="584"/>
      <c r="D366" s="584"/>
      <c r="E366" s="584"/>
      <c r="F366" s="585" t="s">
        <v>765</v>
      </c>
      <c r="G366" s="585"/>
      <c r="H366" s="585"/>
      <c r="I366" s="72" t="s">
        <v>641</v>
      </c>
      <c r="J366" s="585" t="s">
        <v>766</v>
      </c>
      <c r="K366" s="585"/>
      <c r="L366" s="585" t="s">
        <v>767</v>
      </c>
      <c r="M366" s="585"/>
      <c r="N366" s="585" t="s">
        <v>768</v>
      </c>
      <c r="O366" s="585"/>
      <c r="X366" s="121"/>
      <c r="Y366" s="121"/>
      <c r="Z366" s="130"/>
    </row>
    <row r="367" spans="2:30" ht="18.75" customHeight="1" x14ac:dyDescent="0.25">
      <c r="B367" s="74">
        <v>13299</v>
      </c>
      <c r="C367" s="586" t="s">
        <v>32438</v>
      </c>
      <c r="D367" s="586"/>
      <c r="E367" s="586"/>
      <c r="F367" s="587" t="s">
        <v>38141</v>
      </c>
      <c r="G367" s="587"/>
      <c r="H367" s="587"/>
      <c r="I367" s="74" t="s">
        <v>138</v>
      </c>
      <c r="J367" s="588">
        <f>((150+200+150)/(150+150+150)/3)*1.1</f>
        <v>0.40740741000000003</v>
      </c>
      <c r="K367" s="588"/>
      <c r="L367" s="589">
        <v>320.33</v>
      </c>
      <c r="M367" s="589"/>
      <c r="N367" s="589">
        <f>J367*L367</f>
        <v>130.5</v>
      </c>
      <c r="O367" s="589"/>
      <c r="R367" s="106">
        <f t="shared" ref="R367" si="378">IF(AND(S367=TRUE,T367="I"),VALUE(RIGHT(B367,LEN(B367)-1)),B367)</f>
        <v>13299</v>
      </c>
      <c r="S367" s="104" t="b">
        <f t="shared" ref="S367" si="379">ISTEXT(B367)</f>
        <v>0</v>
      </c>
      <c r="T367" s="122" t="str">
        <f t="shared" ref="T367" si="380">LEFT(B367,1)</f>
        <v>1</v>
      </c>
      <c r="U367" s="122"/>
      <c r="V367" s="121" t="str">
        <f t="shared" ref="V367" si="381">F367</f>
        <v>ORSE (09/2023)</v>
      </c>
      <c r="X367" s="121">
        <f t="shared" ref="X367" si="382">IFERROR(AB367,0)</f>
        <v>0</v>
      </c>
      <c r="Y367" s="121">
        <f t="shared" ref="Y367" si="383">IFERROR(AC367,0)</f>
        <v>0</v>
      </c>
      <c r="Z367" s="121">
        <f t="shared" ref="Z367" si="384">IFERROR(AD367,0)</f>
        <v>0</v>
      </c>
      <c r="AB367" s="121" t="e">
        <f>IF(OR(T367="P",T367="M"),(VLOOKUP(R367,'SICRO-P'!$A$3:$F$1780,6,FALSE)),VLOOKUP(R367,SICRO!$A$4:$E$6354,5,FALSE))</f>
        <v>#N/A</v>
      </c>
      <c r="AC367" s="121" t="e">
        <f>IF(T367="I",(VLOOKUP(R367,'SINAPI-I'!$A$1:$E$4949,5,FALSE)),VLOOKUP(R367,SINAPI!$G$7:$K$7524,5,FALSE))</f>
        <v>#N/A</v>
      </c>
      <c r="AD367" s="130" t="e">
        <f>IF(T367="I",IF(U367="MO",(ROUND(VLOOKUP(R367,'DER-ES-I'!$A$7:$F$1547,5,FALSE)*((1+$R$3)),2)),VLOOKUP(R367,'DER-ES-I'!$A$7:$F$1547,5,FALSE)),VLOOKUP(R367,'DER-ES'!$A$15:$H$1393,7,FALSE))</f>
        <v>#N/A</v>
      </c>
    </row>
    <row r="368" spans="2:30" ht="15" customHeight="1" x14ac:dyDescent="0.25">
      <c r="B368" s="69"/>
      <c r="C368" s="69"/>
      <c r="D368" s="69"/>
      <c r="E368" s="69"/>
      <c r="F368" s="69"/>
      <c r="G368" s="69"/>
      <c r="H368" s="69"/>
      <c r="I368" s="69"/>
      <c r="J368" s="590" t="s">
        <v>778</v>
      </c>
      <c r="K368" s="590"/>
      <c r="L368" s="590"/>
      <c r="M368" s="590"/>
      <c r="N368" s="597">
        <f>N367</f>
        <v>130.5</v>
      </c>
      <c r="O368" s="597"/>
      <c r="X368" s="121"/>
      <c r="Y368" s="121"/>
      <c r="Z368" s="130"/>
    </row>
    <row r="369" spans="2:30" ht="15" customHeight="1" x14ac:dyDescent="0.25">
      <c r="B369" s="584" t="s">
        <v>774</v>
      </c>
      <c r="C369" s="584"/>
      <c r="D369" s="584"/>
      <c r="E369" s="584"/>
      <c r="F369" s="585" t="s">
        <v>765</v>
      </c>
      <c r="G369" s="585"/>
      <c r="H369" s="585"/>
      <c r="I369" s="72" t="s">
        <v>641</v>
      </c>
      <c r="J369" s="585" t="s">
        <v>766</v>
      </c>
      <c r="K369" s="585"/>
      <c r="L369" s="585" t="s">
        <v>767</v>
      </c>
      <c r="M369" s="585"/>
      <c r="N369" s="585" t="s">
        <v>768</v>
      </c>
      <c r="O369" s="585"/>
      <c r="X369" s="121"/>
      <c r="Y369" s="121"/>
      <c r="Z369" s="130"/>
    </row>
    <row r="370" spans="2:30" ht="19.5" customHeight="1" x14ac:dyDescent="0.25">
      <c r="B370" s="74">
        <v>88264</v>
      </c>
      <c r="C370" s="586" t="s">
        <v>781</v>
      </c>
      <c r="D370" s="586"/>
      <c r="E370" s="586"/>
      <c r="F370" s="587" t="s">
        <v>91</v>
      </c>
      <c r="G370" s="587"/>
      <c r="H370" s="587"/>
      <c r="I370" s="74" t="s">
        <v>226</v>
      </c>
      <c r="J370" s="588">
        <v>1.6</v>
      </c>
      <c r="K370" s="588"/>
      <c r="L370" s="589">
        <f t="shared" ref="L370" si="385">X370+Y370+Z370</f>
        <v>31.21</v>
      </c>
      <c r="M370" s="589"/>
      <c r="N370" s="589">
        <f>J370*L370</f>
        <v>49.94</v>
      </c>
      <c r="O370" s="589"/>
      <c r="R370" s="106">
        <f t="shared" ref="R370" si="386">IF(AND(S370=TRUE,T370="I"),VALUE(RIGHT(B370,LEN(B370)-1)),B370)</f>
        <v>88264</v>
      </c>
      <c r="S370" s="104" t="b">
        <f t="shared" ref="S370" si="387">ISTEXT(B370)</f>
        <v>0</v>
      </c>
      <c r="T370" s="122" t="str">
        <f t="shared" ref="T370" si="388">LEFT(B370,1)</f>
        <v>8</v>
      </c>
      <c r="U370" s="122" t="s">
        <v>27919</v>
      </c>
      <c r="V370" s="121" t="str">
        <f t="shared" ref="V370" si="389">F370</f>
        <v>SINAPI</v>
      </c>
      <c r="X370" s="121">
        <f t="shared" ref="X370" si="390">IFERROR(AB370,0)</f>
        <v>0</v>
      </c>
      <c r="Y370" s="121">
        <f t="shared" ref="Y370" si="391">IFERROR(AC370,0)</f>
        <v>31.21</v>
      </c>
      <c r="Z370" s="121">
        <f t="shared" ref="Z370" si="392">IFERROR(AD370,0)</f>
        <v>0</v>
      </c>
      <c r="AB370" s="121" t="e">
        <f>IF(OR(T370="P",T370="M"),(VLOOKUP(R370,'SICRO-P'!$A$3:$F$1780,6,FALSE)),VLOOKUP(R370,SICRO!$A$4:$E$6354,5,FALSE))</f>
        <v>#N/A</v>
      </c>
      <c r="AC370" s="121">
        <f>IF(T370="I",(VLOOKUP(R370,'SINAPI-I'!$A$1:$E$4949,5,FALSE)),VLOOKUP(R370,SINAPI!$G$7:$K$7524,5,FALSE))</f>
        <v>31.21</v>
      </c>
      <c r="AD370" s="130" t="e">
        <f>IF(T370="I",IF(U370="MO",(ROUND(VLOOKUP(R370,'DER-ES-I'!$A$7:$F$1547,5,FALSE)*((1+$R$3)),2)),VLOOKUP(R370,'DER-ES-I'!$A$7:$F$1547,5,FALSE)),VLOOKUP(R370,'DER-ES'!$A$15:$H$1393,7,FALSE))</f>
        <v>#N/A</v>
      </c>
    </row>
    <row r="371" spans="2:30" ht="15" customHeight="1" x14ac:dyDescent="0.25">
      <c r="B371" s="74">
        <v>88247</v>
      </c>
      <c r="C371" s="586" t="s">
        <v>779</v>
      </c>
      <c r="D371" s="586"/>
      <c r="E371" s="586"/>
      <c r="F371" s="587" t="s">
        <v>91</v>
      </c>
      <c r="G371" s="587"/>
      <c r="H371" s="587"/>
      <c r="I371" s="74" t="s">
        <v>226</v>
      </c>
      <c r="J371" s="588">
        <v>1.6</v>
      </c>
      <c r="K371" s="588"/>
      <c r="L371" s="589">
        <f t="shared" ref="L371" si="393">X371+Y371+Z371</f>
        <v>27.41</v>
      </c>
      <c r="M371" s="589"/>
      <c r="N371" s="589">
        <f>J371*L371</f>
        <v>43.86</v>
      </c>
      <c r="O371" s="589"/>
      <c r="R371" s="106">
        <f t="shared" ref="R371" si="394">IF(AND(S371=TRUE,T371="I"),VALUE(RIGHT(B371,LEN(B371)-1)),B371)</f>
        <v>88247</v>
      </c>
      <c r="S371" s="104" t="b">
        <f t="shared" ref="S371" si="395">ISTEXT(B371)</f>
        <v>0</v>
      </c>
      <c r="T371" s="122" t="str">
        <f t="shared" ref="T371" si="396">LEFT(B371,1)</f>
        <v>8</v>
      </c>
      <c r="U371" s="122" t="s">
        <v>27919</v>
      </c>
      <c r="V371" s="121" t="str">
        <f t="shared" ref="V371" si="397">F371</f>
        <v>SINAPI</v>
      </c>
      <c r="X371" s="121">
        <f t="shared" ref="X371" si="398">IFERROR(AB371,0)</f>
        <v>0</v>
      </c>
      <c r="Y371" s="121">
        <f t="shared" ref="Y371" si="399">IFERROR(AC371,0)</f>
        <v>27.41</v>
      </c>
      <c r="Z371" s="121">
        <f t="shared" ref="Z371" si="400">IFERROR(AD371,0)</f>
        <v>0</v>
      </c>
      <c r="AB371" s="121" t="e">
        <f>IF(OR(T371="P",T371="M"),(VLOOKUP(R371,'SICRO-P'!$A$3:$F$1780,6,FALSE)),VLOOKUP(R371,SICRO!$A$4:$E$6354,5,FALSE))</f>
        <v>#N/A</v>
      </c>
      <c r="AC371" s="121">
        <f>IF(T371="I",(VLOOKUP(R371,'SINAPI-I'!$A$1:$E$4949,5,FALSE)),VLOOKUP(R371,SINAPI!$G$7:$K$7524,5,FALSE))</f>
        <v>27.41</v>
      </c>
      <c r="AD371" s="130" t="e">
        <f>IF(T371="I",IF(U371="MO",(ROUND(VLOOKUP(R371,'DER-ES-I'!$A$7:$F$1547,5,FALSE)*((1+$R$3)),2)),VLOOKUP(R371,'DER-ES-I'!$A$7:$F$1547,5,FALSE)),VLOOKUP(R371,'DER-ES'!$A$15:$H$1393,7,FALSE))</f>
        <v>#N/A</v>
      </c>
    </row>
    <row r="372" spans="2:30" ht="15" customHeight="1" x14ac:dyDescent="0.25">
      <c r="B372" s="69"/>
      <c r="C372" s="69"/>
      <c r="D372" s="69"/>
      <c r="E372" s="69"/>
      <c r="F372" s="69"/>
      <c r="G372" s="69"/>
      <c r="H372" s="69"/>
      <c r="I372" s="69"/>
      <c r="J372" s="590" t="s">
        <v>775</v>
      </c>
      <c r="K372" s="590"/>
      <c r="L372" s="590"/>
      <c r="M372" s="590"/>
      <c r="N372" s="597">
        <f>N371+N370</f>
        <v>93.8</v>
      </c>
      <c r="O372" s="597"/>
      <c r="X372" s="121"/>
      <c r="Y372" s="121"/>
      <c r="Z372" s="130"/>
    </row>
    <row r="373" spans="2:30" ht="9.75" customHeight="1" x14ac:dyDescent="0.25">
      <c r="B373" s="584" t="s">
        <v>764</v>
      </c>
      <c r="C373" s="584"/>
      <c r="D373" s="584"/>
      <c r="E373" s="584"/>
      <c r="F373" s="585" t="s">
        <v>765</v>
      </c>
      <c r="G373" s="585"/>
      <c r="H373" s="585"/>
      <c r="I373" s="72" t="s">
        <v>641</v>
      </c>
      <c r="J373" s="585" t="s">
        <v>766</v>
      </c>
      <c r="K373" s="585"/>
      <c r="L373" s="585" t="s">
        <v>767</v>
      </c>
      <c r="M373" s="585"/>
      <c r="N373" s="585" t="s">
        <v>768</v>
      </c>
      <c r="O373" s="585"/>
      <c r="X373" s="121"/>
      <c r="Y373" s="121"/>
      <c r="Z373" s="130"/>
    </row>
    <row r="374" spans="2:30" ht="15" customHeight="1" x14ac:dyDescent="0.25">
      <c r="B374" s="74">
        <v>150861</v>
      </c>
      <c r="C374" s="607" t="str">
        <f>IF('CPU S DES'!F374="DER-ES",VLOOKUP(B374,'DER-ES'!$A$11:$H$1392,4,FALSE),IF(F374="SINAPI",VLOOKUP(B374,SINAPI!$G$7:$L$7524,2,FALSE)))</f>
        <v>Tampa de encaixe para eletrocalha em chapa de aço galvanizada 18, dim. 200mm</v>
      </c>
      <c r="D374" s="608"/>
      <c r="E374" s="609"/>
      <c r="F374" s="587" t="s">
        <v>92</v>
      </c>
      <c r="G374" s="587"/>
      <c r="H374" s="587"/>
      <c r="I374" s="74" t="s">
        <v>145</v>
      </c>
      <c r="J374" s="588">
        <v>1</v>
      </c>
      <c r="K374" s="588"/>
      <c r="L374" s="589">
        <f t="shared" ref="L374" si="401">X374+Y374+Z374</f>
        <v>48.49</v>
      </c>
      <c r="M374" s="589"/>
      <c r="N374" s="589">
        <f t="shared" ref="N374" si="402">J374*L374</f>
        <v>48.49</v>
      </c>
      <c r="O374" s="589"/>
      <c r="R374" s="106">
        <f t="shared" ref="R374" si="403">IF(AND(S374=TRUE,T374="I"),VALUE(RIGHT(B374,LEN(B374)-1)),B374)</f>
        <v>150861</v>
      </c>
      <c r="S374" s="104" t="b">
        <f t="shared" ref="S374" si="404">ISTEXT(B374)</f>
        <v>0</v>
      </c>
      <c r="T374" s="122" t="str">
        <f t="shared" ref="T374" si="405">LEFT(B374,1)</f>
        <v>1</v>
      </c>
      <c r="U374" s="122"/>
      <c r="V374" s="121" t="str">
        <f t="shared" ref="V374" si="406">F374</f>
        <v>DER-ES</v>
      </c>
      <c r="X374" s="121">
        <f t="shared" ref="X374" si="407">IFERROR(AB374,0)</f>
        <v>0</v>
      </c>
      <c r="Y374" s="121">
        <f t="shared" ref="Y374" si="408">IFERROR(AC374,0)</f>
        <v>0</v>
      </c>
      <c r="Z374" s="121">
        <f t="shared" ref="Z374" si="409">IFERROR(AD374,0)</f>
        <v>48.49</v>
      </c>
      <c r="AB374" s="121" t="e">
        <f>IF(OR(T374="P",T374="M"),(VLOOKUP(R374,'SICRO-P'!$A$3:$F$1780,6,FALSE)),VLOOKUP(R374,SICRO!$A$4:$E$6354,5,FALSE))</f>
        <v>#N/A</v>
      </c>
      <c r="AC374" s="121" t="e">
        <f>IF(T374="I",(VLOOKUP(R374,'SINAPI-I'!$A$1:$E$4949,5,FALSE)),VLOOKUP(R374,SINAPI!$G$7:$K$7524,5,FALSE))</f>
        <v>#N/A</v>
      </c>
      <c r="AD374" s="130">
        <f>IF(T374="I",IF(U374="MO",(ROUND(VLOOKUP(R374,'DER-ES-I'!$A$7:$F$1547,5,FALSE)*((1+$R$3)),2)),VLOOKUP(R374,'DER-ES-I'!$A$7:$F$1547,5,FALSE)),VLOOKUP(R374,'DER-ES'!$A$15:$H$1393,7,FALSE))</f>
        <v>48.49</v>
      </c>
    </row>
    <row r="375" spans="2:30" ht="15" customHeight="1" x14ac:dyDescent="0.25">
      <c r="B375" s="74">
        <v>100861</v>
      </c>
      <c r="C375" s="607" t="str">
        <f>IF('CPU S DES'!F375="DER-ES",VLOOKUP(B375,'DER-ES'!$A$11:$H$1392,4,FALSE),IF(F375="SINAPI",VLOOKUP(B375,SINAPI!$G$7:$L$7524,2,FALSE)))</f>
        <v>SUPORTE MÃO FRANCESA EM AÇO, ABAS IGUAIS 30 CM, CAPACIDADE MINIMA 60 KG, BRANCO - FORNECIMENTO E INSTALAÇÃO. AF_01/2020</v>
      </c>
      <c r="D375" s="608"/>
      <c r="E375" s="609"/>
      <c r="F375" s="587" t="s">
        <v>91</v>
      </c>
      <c r="G375" s="587"/>
      <c r="H375" s="587"/>
      <c r="I375" s="74" t="s">
        <v>181</v>
      </c>
      <c r="J375" s="588">
        <v>0.33</v>
      </c>
      <c r="K375" s="588"/>
      <c r="L375" s="605">
        <f t="shared" ref="L375" si="410">X375+Y375+Z375</f>
        <v>34.07</v>
      </c>
      <c r="M375" s="606"/>
      <c r="N375" s="605">
        <f>J375*L375</f>
        <v>11.24</v>
      </c>
      <c r="O375" s="606"/>
      <c r="R375" s="106">
        <f t="shared" ref="R375" si="411">IF(AND(S375=TRUE,T375="I"),VALUE(RIGHT(B375,LEN(B375)-1)),B375)</f>
        <v>100861</v>
      </c>
      <c r="S375" s="104" t="b">
        <f t="shared" ref="S375" si="412">ISTEXT(B375)</f>
        <v>0</v>
      </c>
      <c r="T375" s="122" t="str">
        <f t="shared" ref="T375" si="413">LEFT(B375,1)</f>
        <v>1</v>
      </c>
      <c r="U375" s="122"/>
      <c r="V375" s="121" t="str">
        <f t="shared" ref="V375" si="414">F375</f>
        <v>SINAPI</v>
      </c>
      <c r="X375" s="121">
        <f t="shared" ref="X375" si="415">IFERROR(AB375,0)</f>
        <v>0</v>
      </c>
      <c r="Y375" s="121">
        <f t="shared" ref="Y375" si="416">IFERROR(AC375,0)</f>
        <v>34.07</v>
      </c>
      <c r="Z375" s="121">
        <f t="shared" ref="Z375" si="417">IFERROR(AD375,0)</f>
        <v>0</v>
      </c>
      <c r="AB375" s="121" t="e">
        <f>IF(OR(T375="P",T375="M"),(VLOOKUP(R375,'SICRO-P'!$A$3:$F$1780,6,FALSE)),VLOOKUP(R375,SICRO!$A$4:$E$6354,5,FALSE))</f>
        <v>#N/A</v>
      </c>
      <c r="AC375" s="121">
        <f>IF(T375="I",(VLOOKUP(R375,'SINAPI-I'!$A$1:$E$4949,5,FALSE)),VLOOKUP(R375,SINAPI!$G$7:$K$7524,5,FALSE))</f>
        <v>34.07</v>
      </c>
      <c r="AD375" s="130" t="e">
        <f>IF(T375="I",IF(U375="MO",(ROUND(VLOOKUP(R375,'DER-ES-I'!$A$7:$F$1547,5,FALSE)*((1+$R$3)),2)),VLOOKUP(R375,'DER-ES-I'!$A$7:$F$1547,5,FALSE)),VLOOKUP(R375,'DER-ES'!$A$15:$H$1393,7,FALSE))</f>
        <v>#N/A</v>
      </c>
    </row>
    <row r="376" spans="2:30" ht="19.5" customHeight="1" x14ac:dyDescent="0.25">
      <c r="B376" s="69"/>
      <c r="C376" s="69"/>
      <c r="D376" s="69"/>
      <c r="E376" s="69"/>
      <c r="F376" s="69"/>
      <c r="G376" s="69"/>
      <c r="H376" s="69"/>
      <c r="I376" s="69"/>
      <c r="J376" s="590" t="s">
        <v>773</v>
      </c>
      <c r="K376" s="590"/>
      <c r="L376" s="590"/>
      <c r="M376" s="590"/>
      <c r="N376" s="597">
        <f>N375+N374</f>
        <v>59.73</v>
      </c>
      <c r="O376" s="597"/>
      <c r="X376" s="121"/>
      <c r="Y376" s="121"/>
      <c r="Z376" s="130"/>
    </row>
    <row r="377" spans="2:30" ht="15" customHeight="1" x14ac:dyDescent="0.25">
      <c r="B377" s="69"/>
      <c r="C377" s="69"/>
      <c r="D377" s="69"/>
      <c r="E377" s="69"/>
      <c r="F377" s="69"/>
      <c r="G377" s="69"/>
      <c r="H377" s="69"/>
      <c r="I377" s="69"/>
      <c r="J377" s="578" t="s">
        <v>675</v>
      </c>
      <c r="K377" s="578"/>
      <c r="L377" s="578"/>
      <c r="M377" s="578"/>
      <c r="N377" s="577">
        <f>N376+N372+N368</f>
        <v>284.02999999999997</v>
      </c>
      <c r="O377" s="577"/>
      <c r="X377" s="121"/>
      <c r="Y377" s="121"/>
      <c r="Z377" s="130"/>
    </row>
    <row r="378" spans="2:30" ht="15" customHeight="1" x14ac:dyDescent="0.25">
      <c r="B378" s="69"/>
      <c r="C378" s="69"/>
      <c r="D378" s="69"/>
      <c r="E378" s="69"/>
      <c r="F378" s="69"/>
      <c r="G378" s="69"/>
      <c r="H378" s="69"/>
      <c r="I378" s="69"/>
      <c r="J378" s="580" t="str">
        <f>"VALOR BDI ("&amp;$O$3*100&amp;"%):"</f>
        <v>VALOR BDI (24,52%):</v>
      </c>
      <c r="K378" s="580"/>
      <c r="L378" s="580"/>
      <c r="M378" s="580"/>
      <c r="N378" s="577">
        <f>N377*$O$3</f>
        <v>69.64</v>
      </c>
      <c r="O378" s="577"/>
      <c r="X378" s="121"/>
      <c r="Y378" s="121"/>
      <c r="Z378" s="130"/>
    </row>
    <row r="379" spans="2:30" ht="15" customHeight="1" x14ac:dyDescent="0.25">
      <c r="B379" s="69"/>
      <c r="C379" s="69"/>
      <c r="D379" s="69"/>
      <c r="E379" s="69"/>
      <c r="F379" s="69"/>
      <c r="G379" s="69"/>
      <c r="H379" s="69"/>
      <c r="I379" s="69"/>
      <c r="J379" s="578" t="s">
        <v>676</v>
      </c>
      <c r="K379" s="578"/>
      <c r="L379" s="578"/>
      <c r="M379" s="578"/>
      <c r="N379" s="577">
        <f>N378+N377</f>
        <v>353.67</v>
      </c>
      <c r="O379" s="577"/>
      <c r="X379" s="121"/>
      <c r="Y379" s="121"/>
      <c r="Z379" s="130"/>
    </row>
    <row r="380" spans="2:30" ht="15" customHeight="1" x14ac:dyDescent="0.25">
      <c r="B380" s="69"/>
      <c r="C380" s="69"/>
      <c r="D380" s="69"/>
      <c r="E380" s="69"/>
      <c r="F380" s="581"/>
      <c r="G380" s="581"/>
      <c r="H380" s="581"/>
      <c r="I380" s="581"/>
      <c r="J380" s="69"/>
      <c r="K380" s="69"/>
      <c r="L380" s="69"/>
      <c r="M380" s="69"/>
      <c r="N380" s="69"/>
      <c r="O380" s="69"/>
      <c r="X380" s="121"/>
      <c r="Y380" s="121"/>
      <c r="Z380" s="130"/>
    </row>
    <row r="381" spans="2:30" ht="15" customHeight="1" x14ac:dyDescent="0.25">
      <c r="B381" s="210" t="str">
        <f>'PLANILHA S DESONERAÇÃO'!B308</f>
        <v>COMP-31</v>
      </c>
      <c r="C381" s="601" t="str">
        <f>'PLANILHA S DESONERAÇÃO'!D308</f>
        <v>Envelopamento de concreto simples com consumo mínimo de cimento de 250kg/m3, inclusive escavação para profundidade mínima do eletroduto de 90cm, de 100 x 100 cm, para 6 eletrodutos</v>
      </c>
      <c r="D381" s="602"/>
      <c r="E381" s="602"/>
      <c r="F381" s="602"/>
      <c r="G381" s="602"/>
      <c r="H381" s="602"/>
      <c r="I381" s="602"/>
      <c r="J381" s="602"/>
      <c r="K381" s="602"/>
      <c r="L381" s="602"/>
      <c r="M381" s="602"/>
      <c r="N381" s="602"/>
      <c r="O381" s="603"/>
      <c r="X381" s="121"/>
      <c r="Y381" s="121"/>
      <c r="Z381" s="130"/>
    </row>
    <row r="382" spans="2:30" ht="15" customHeight="1" x14ac:dyDescent="0.25">
      <c r="B382" s="584" t="s">
        <v>777</v>
      </c>
      <c r="C382" s="584"/>
      <c r="D382" s="584"/>
      <c r="E382" s="584"/>
      <c r="F382" s="585" t="s">
        <v>765</v>
      </c>
      <c r="G382" s="585"/>
      <c r="H382" s="585"/>
      <c r="I382" s="72" t="s">
        <v>641</v>
      </c>
      <c r="J382" s="585" t="s">
        <v>766</v>
      </c>
      <c r="K382" s="585"/>
      <c r="L382" s="585" t="s">
        <v>767</v>
      </c>
      <c r="M382" s="585"/>
      <c r="N382" s="585" t="s">
        <v>768</v>
      </c>
      <c r="O382" s="585"/>
      <c r="X382" s="121"/>
      <c r="Y382" s="121"/>
      <c r="Z382" s="130"/>
    </row>
    <row r="383" spans="2:30" x14ac:dyDescent="0.25">
      <c r="B383" s="74" t="s">
        <v>694</v>
      </c>
      <c r="C383" s="607" t="s">
        <v>38269</v>
      </c>
      <c r="D383" s="608"/>
      <c r="E383" s="609"/>
      <c r="F383" s="587" t="s">
        <v>92</v>
      </c>
      <c r="G383" s="587"/>
      <c r="H383" s="587"/>
      <c r="I383" s="74" t="s">
        <v>167</v>
      </c>
      <c r="J383" s="588">
        <f>2*0.127008</f>
        <v>0.25401600000000002</v>
      </c>
      <c r="K383" s="588"/>
      <c r="L383" s="589">
        <f t="shared" ref="L383:L386" si="418">X383+Y383+Z383</f>
        <v>126.67</v>
      </c>
      <c r="M383" s="589"/>
      <c r="N383" s="589">
        <f>J383*L383</f>
        <v>32.18</v>
      </c>
      <c r="O383" s="589"/>
      <c r="R383" s="106">
        <f t="shared" ref="R383:R386" si="419">IF(AND(S383=TRUE,T383="I"),VALUE(RIGHT(B383,LEN(B383)-1)),B383)</f>
        <v>20503</v>
      </c>
      <c r="S383" s="104" t="b">
        <f t="shared" ref="S383:S386" si="420">ISTEXT(B383)</f>
        <v>1</v>
      </c>
      <c r="T383" s="122" t="str">
        <f t="shared" ref="T383:T386" si="421">LEFT(B383,1)</f>
        <v>I</v>
      </c>
      <c r="U383" s="122"/>
      <c r="V383" s="121" t="str">
        <f t="shared" ref="V383:V386" si="422">F383</f>
        <v>DER-ES</v>
      </c>
      <c r="X383" s="121">
        <f t="shared" ref="X383:X386" si="423">IFERROR(AB383,0)</f>
        <v>0</v>
      </c>
      <c r="Y383" s="121">
        <f t="shared" ref="Y383:Y386" si="424">IFERROR(AC383,0)</f>
        <v>0</v>
      </c>
      <c r="Z383" s="121">
        <f t="shared" ref="Z383:Z386" si="425">IFERROR(AD383,0)</f>
        <v>126.67</v>
      </c>
      <c r="AB383" s="121" t="e">
        <f>IF(OR(T383="P",T383="M"),(VLOOKUP(R383,'SICRO-P'!$A$3:$F$1780,6,FALSE)),VLOOKUP(R383,SICRO!$A$4:$E$6354,5,FALSE))</f>
        <v>#N/A</v>
      </c>
      <c r="AC383" s="121" t="e">
        <f>IF(T383="I",(VLOOKUP(R383,'SINAPI-I'!$A$1:$E$4949,5,FALSE)),VLOOKUP(R383,SINAPI!$G$7:$K$7524,5,FALSE))</f>
        <v>#N/A</v>
      </c>
      <c r="AD383" s="130">
        <f>IF(T383="I",IF(U383="MO",(ROUND(VLOOKUP(R383,'DER-ES-I'!$A$7:$F$1547,5,FALSE)*((1+$R$3)),2)),VLOOKUP(R383,'DER-ES-I'!$A$7:$F$1547,5,FALSE)),VLOOKUP(R383,'DER-ES'!$A$15:$H$1393,7,FALSE))</f>
        <v>126.67</v>
      </c>
    </row>
    <row r="384" spans="2:30" x14ac:dyDescent="0.25">
      <c r="B384" s="74" t="s">
        <v>697</v>
      </c>
      <c r="C384" s="607" t="s">
        <v>38270</v>
      </c>
      <c r="D384" s="608"/>
      <c r="E384" s="609"/>
      <c r="F384" s="587" t="s">
        <v>92</v>
      </c>
      <c r="G384" s="587"/>
      <c r="H384" s="587"/>
      <c r="I384" s="74" t="s">
        <v>167</v>
      </c>
      <c r="J384" s="588">
        <f>2*0.072009</f>
        <v>0.14401800000000001</v>
      </c>
      <c r="K384" s="588"/>
      <c r="L384" s="589">
        <f t="shared" si="418"/>
        <v>160.80000000000001</v>
      </c>
      <c r="M384" s="589"/>
      <c r="N384" s="589">
        <f t="shared" ref="N384:N386" si="426">J384*L384</f>
        <v>23.16</v>
      </c>
      <c r="O384" s="589"/>
      <c r="R384" s="106">
        <f t="shared" si="419"/>
        <v>20517</v>
      </c>
      <c r="S384" s="104" t="b">
        <f t="shared" si="420"/>
        <v>1</v>
      </c>
      <c r="T384" s="122" t="str">
        <f t="shared" si="421"/>
        <v>I</v>
      </c>
      <c r="U384" s="122"/>
      <c r="V384" s="121" t="str">
        <f t="shared" si="422"/>
        <v>DER-ES</v>
      </c>
      <c r="X384" s="121">
        <f t="shared" si="423"/>
        <v>0</v>
      </c>
      <c r="Y384" s="121">
        <f t="shared" si="424"/>
        <v>0</v>
      </c>
      <c r="Z384" s="121">
        <f t="shared" si="425"/>
        <v>160.80000000000001</v>
      </c>
      <c r="AB384" s="121" t="e">
        <f>IF(OR(T384="P",T384="M"),(VLOOKUP(R384,'SICRO-P'!$A$3:$F$1780,6,FALSE)),VLOOKUP(R384,SICRO!$A$4:$E$6354,5,FALSE))</f>
        <v>#N/A</v>
      </c>
      <c r="AC384" s="121" t="e">
        <f>IF(T384="I",(VLOOKUP(R384,'SINAPI-I'!$A$1:$E$4949,5,FALSE)),VLOOKUP(R384,SINAPI!$G$7:$K$7524,5,FALSE))</f>
        <v>#N/A</v>
      </c>
      <c r="AD384" s="130">
        <f>IF(T384="I",IF(U384="MO",(ROUND(VLOOKUP(R384,'DER-ES-I'!$A$7:$F$1547,5,FALSE)*((1+$R$3)),2)),VLOOKUP(R384,'DER-ES-I'!$A$7:$F$1547,5,FALSE)),VLOOKUP(R384,'DER-ES'!$A$15:$H$1393,7,FALSE))</f>
        <v>160.80000000000001</v>
      </c>
    </row>
    <row r="385" spans="2:30" x14ac:dyDescent="0.25">
      <c r="B385" s="74" t="s">
        <v>699</v>
      </c>
      <c r="C385" s="607" t="s">
        <v>38271</v>
      </c>
      <c r="D385" s="608"/>
      <c r="E385" s="609"/>
      <c r="F385" s="587" t="s">
        <v>92</v>
      </c>
      <c r="G385" s="587"/>
      <c r="H385" s="587"/>
      <c r="I385" s="74" t="s">
        <v>167</v>
      </c>
      <c r="J385" s="588">
        <f>2*0.072009</f>
        <v>0.14401800000000001</v>
      </c>
      <c r="K385" s="588"/>
      <c r="L385" s="589">
        <f t="shared" si="418"/>
        <v>160.80000000000001</v>
      </c>
      <c r="M385" s="589"/>
      <c r="N385" s="589">
        <f t="shared" si="426"/>
        <v>23.16</v>
      </c>
      <c r="O385" s="589"/>
      <c r="R385" s="106">
        <f t="shared" si="419"/>
        <v>20518</v>
      </c>
      <c r="S385" s="104" t="b">
        <f t="shared" si="420"/>
        <v>1</v>
      </c>
      <c r="T385" s="122" t="str">
        <f t="shared" si="421"/>
        <v>I</v>
      </c>
      <c r="U385" s="122"/>
      <c r="V385" s="121" t="str">
        <f t="shared" si="422"/>
        <v>DER-ES</v>
      </c>
      <c r="X385" s="121">
        <f t="shared" si="423"/>
        <v>0</v>
      </c>
      <c r="Y385" s="121">
        <f t="shared" si="424"/>
        <v>0</v>
      </c>
      <c r="Z385" s="121">
        <f t="shared" si="425"/>
        <v>160.80000000000001</v>
      </c>
      <c r="AB385" s="121" t="e">
        <f>IF(OR(T385="P",T385="M"),(VLOOKUP(R385,'SICRO-P'!$A$3:$F$1780,6,FALSE)),VLOOKUP(R385,SICRO!$A$4:$E$6354,5,FALSE))</f>
        <v>#N/A</v>
      </c>
      <c r="AC385" s="121" t="e">
        <f>IF(T385="I",(VLOOKUP(R385,'SINAPI-I'!$A$1:$E$4949,5,FALSE)),VLOOKUP(R385,SINAPI!$G$7:$K$7524,5,FALSE))</f>
        <v>#N/A</v>
      </c>
      <c r="AD385" s="130">
        <f>IF(T385="I",IF(U385="MO",(ROUND(VLOOKUP(R385,'DER-ES-I'!$A$7:$F$1547,5,FALSE)*((1+$R$3)),2)),VLOOKUP(R385,'DER-ES-I'!$A$7:$F$1547,5,FALSE)),VLOOKUP(R385,'DER-ES'!$A$15:$H$1393,7,FALSE))</f>
        <v>160.80000000000001</v>
      </c>
    </row>
    <row r="386" spans="2:30" x14ac:dyDescent="0.25">
      <c r="B386" s="74" t="s">
        <v>704</v>
      </c>
      <c r="C386" s="607" t="s">
        <v>38272</v>
      </c>
      <c r="D386" s="608"/>
      <c r="E386" s="609"/>
      <c r="F386" s="587" t="s">
        <v>92</v>
      </c>
      <c r="G386" s="587"/>
      <c r="H386" s="587"/>
      <c r="I386" s="74" t="s">
        <v>203</v>
      </c>
      <c r="J386" s="588">
        <f>2*66.15</f>
        <v>132.30000000000001</v>
      </c>
      <c r="K386" s="588"/>
      <c r="L386" s="589">
        <f t="shared" si="418"/>
        <v>0.6</v>
      </c>
      <c r="M386" s="589"/>
      <c r="N386" s="589">
        <f t="shared" si="426"/>
        <v>79.38</v>
      </c>
      <c r="O386" s="589"/>
      <c r="R386" s="106">
        <f t="shared" si="419"/>
        <v>20508</v>
      </c>
      <c r="S386" s="104" t="b">
        <f t="shared" si="420"/>
        <v>1</v>
      </c>
      <c r="T386" s="122" t="str">
        <f t="shared" si="421"/>
        <v>I</v>
      </c>
      <c r="U386" s="122"/>
      <c r="V386" s="121" t="str">
        <f t="shared" si="422"/>
        <v>DER-ES</v>
      </c>
      <c r="X386" s="121">
        <f t="shared" si="423"/>
        <v>0</v>
      </c>
      <c r="Y386" s="121">
        <f t="shared" si="424"/>
        <v>0</v>
      </c>
      <c r="Z386" s="121">
        <f t="shared" si="425"/>
        <v>0.6</v>
      </c>
      <c r="AB386" s="121" t="e">
        <f>IF(OR(T386="P",T386="M"),(VLOOKUP(R386,'SICRO-P'!$A$3:$F$1780,6,FALSE)),VLOOKUP(R386,SICRO!$A$4:$E$6354,5,FALSE))</f>
        <v>#N/A</v>
      </c>
      <c r="AC386" s="121" t="e">
        <f>IF(T386="I",(VLOOKUP(R386,'SINAPI-I'!$A$1:$E$4949,5,FALSE)),VLOOKUP(R386,SINAPI!$G$7:$K$7524,5,FALSE))</f>
        <v>#N/A</v>
      </c>
      <c r="AD386" s="130">
        <f>IF(T386="I",IF(U386="MO",(ROUND(VLOOKUP(R386,'DER-ES-I'!$A$7:$F$1547,5,FALSE)*((1+$R$3)),2)),VLOOKUP(R386,'DER-ES-I'!$A$7:$F$1547,5,FALSE)),VLOOKUP(R386,'DER-ES'!$A$15:$H$1393,7,FALSE))</f>
        <v>0.6</v>
      </c>
    </row>
    <row r="387" spans="2:30" ht="15" customHeight="1" x14ac:dyDescent="0.25">
      <c r="B387" s="69"/>
      <c r="C387" s="69"/>
      <c r="D387" s="69"/>
      <c r="E387" s="69"/>
      <c r="F387" s="69"/>
      <c r="G387" s="69"/>
      <c r="H387" s="69"/>
      <c r="I387" s="69"/>
      <c r="J387" s="590" t="s">
        <v>778</v>
      </c>
      <c r="K387" s="590"/>
      <c r="L387" s="590"/>
      <c r="M387" s="590"/>
      <c r="N387" s="597">
        <f>SUM(N383:O386)</f>
        <v>157.88</v>
      </c>
      <c r="O387" s="597"/>
      <c r="X387" s="121"/>
      <c r="Y387" s="121"/>
      <c r="Z387" s="130"/>
    </row>
    <row r="388" spans="2:30" ht="15" customHeight="1" x14ac:dyDescent="0.25">
      <c r="B388" s="584" t="s">
        <v>774</v>
      </c>
      <c r="C388" s="584"/>
      <c r="D388" s="584"/>
      <c r="E388" s="584"/>
      <c r="F388" s="585" t="s">
        <v>765</v>
      </c>
      <c r="G388" s="585"/>
      <c r="H388" s="585"/>
      <c r="I388" s="72" t="s">
        <v>641</v>
      </c>
      <c r="J388" s="585" t="s">
        <v>766</v>
      </c>
      <c r="K388" s="585"/>
      <c r="L388" s="585" t="s">
        <v>767</v>
      </c>
      <c r="M388" s="585"/>
      <c r="N388" s="585" t="s">
        <v>768</v>
      </c>
      <c r="O388" s="585"/>
      <c r="X388" s="121"/>
      <c r="Y388" s="121"/>
      <c r="Z388" s="130"/>
    </row>
    <row r="389" spans="2:30" ht="19.5" customHeight="1" x14ac:dyDescent="0.25">
      <c r="B389" s="74" t="s">
        <v>688</v>
      </c>
      <c r="C389" s="607" t="s">
        <v>38267</v>
      </c>
      <c r="D389" s="608"/>
      <c r="E389" s="609"/>
      <c r="F389" s="587" t="s">
        <v>92</v>
      </c>
      <c r="G389" s="587"/>
      <c r="H389" s="587"/>
      <c r="I389" s="74" t="s">
        <v>226</v>
      </c>
      <c r="J389" s="588">
        <f>2*0.945</f>
        <v>1.89</v>
      </c>
      <c r="K389" s="588"/>
      <c r="L389" s="589">
        <f t="shared" ref="L389:L390" si="427">X389+Y389+Z389</f>
        <v>19.059999999999999</v>
      </c>
      <c r="M389" s="589"/>
      <c r="N389" s="589">
        <f>J389*L389</f>
        <v>36.020000000000003</v>
      </c>
      <c r="O389" s="589"/>
      <c r="R389" s="106">
        <f t="shared" ref="R389:R390" si="428">IF(AND(S389=TRUE,T389="I"),VALUE(RIGHT(B389,LEN(B389)-1)),B389)</f>
        <v>10139</v>
      </c>
      <c r="S389" s="104" t="b">
        <f t="shared" ref="S389:S390" si="429">ISTEXT(B389)</f>
        <v>1</v>
      </c>
      <c r="T389" s="122" t="str">
        <f t="shared" ref="T389:T390" si="430">LEFT(B389,1)</f>
        <v>I</v>
      </c>
      <c r="U389" s="122" t="s">
        <v>27919</v>
      </c>
      <c r="V389" s="121" t="str">
        <f t="shared" ref="V389:V390" si="431">F389</f>
        <v>DER-ES</v>
      </c>
      <c r="X389" s="121">
        <f t="shared" ref="X389:X390" si="432">IFERROR(AB389,0)</f>
        <v>0</v>
      </c>
      <c r="Y389" s="121">
        <f t="shared" ref="Y389:Y390" si="433">IFERROR(AC389,0)</f>
        <v>0</v>
      </c>
      <c r="Z389" s="121">
        <f t="shared" ref="Z389:Z390" si="434">IFERROR(AD389,0)</f>
        <v>19.059999999999999</v>
      </c>
      <c r="AB389" s="121" t="e">
        <f>IF(OR(T389="P",T389="M"),(VLOOKUP(R389,'SICRO-P'!$A$3:$F$1780,6,FALSE)),VLOOKUP(R389,SICRO!$A$4:$E$6354,5,FALSE))</f>
        <v>#N/A</v>
      </c>
      <c r="AC389" s="121" t="e">
        <f>IF(T389="I",(VLOOKUP(R389,'SINAPI-I'!$A$1:$E$4949,5,FALSE)),VLOOKUP(R389,SINAPI!$G$7:$K$7524,5,FALSE))</f>
        <v>#N/A</v>
      </c>
      <c r="AD389" s="130">
        <f>IF(T389="I",IF(U389="MO",(ROUND(VLOOKUP(R389,'DER-ES-I'!$A$7:$F$1547,5,FALSE)*((1+$R$3)),2)),VLOOKUP(R389,'DER-ES-I'!$A$7:$F$1547,5,FALSE)),VLOOKUP(R389,'DER-ES'!$A$15:$H$1393,7,FALSE))</f>
        <v>19.059999999999999</v>
      </c>
    </row>
    <row r="390" spans="2:30" ht="15" customHeight="1" x14ac:dyDescent="0.25">
      <c r="B390" s="74" t="s">
        <v>647</v>
      </c>
      <c r="C390" s="607" t="s">
        <v>38268</v>
      </c>
      <c r="D390" s="608"/>
      <c r="E390" s="609"/>
      <c r="F390" s="587" t="s">
        <v>92</v>
      </c>
      <c r="G390" s="587"/>
      <c r="H390" s="587"/>
      <c r="I390" s="74" t="s">
        <v>226</v>
      </c>
      <c r="J390" s="588">
        <f>2*4.596</f>
        <v>9.1920000000000002</v>
      </c>
      <c r="K390" s="588"/>
      <c r="L390" s="589">
        <f t="shared" si="427"/>
        <v>14.15</v>
      </c>
      <c r="M390" s="589"/>
      <c r="N390" s="589">
        <f>J390*L390</f>
        <v>130.07</v>
      </c>
      <c r="O390" s="589"/>
      <c r="R390" s="106">
        <f t="shared" si="428"/>
        <v>10146</v>
      </c>
      <c r="S390" s="104" t="b">
        <f t="shared" si="429"/>
        <v>1</v>
      </c>
      <c r="T390" s="122" t="str">
        <f t="shared" si="430"/>
        <v>I</v>
      </c>
      <c r="U390" s="122" t="s">
        <v>27919</v>
      </c>
      <c r="V390" s="121" t="str">
        <f t="shared" si="431"/>
        <v>DER-ES</v>
      </c>
      <c r="X390" s="121">
        <f t="shared" si="432"/>
        <v>0</v>
      </c>
      <c r="Y390" s="121">
        <f t="shared" si="433"/>
        <v>0</v>
      </c>
      <c r="Z390" s="121">
        <f t="shared" si="434"/>
        <v>14.15</v>
      </c>
      <c r="AB390" s="121" t="e">
        <f>IF(OR(T390="P",T390="M"),(VLOOKUP(R390,'SICRO-P'!$A$3:$F$1780,6,FALSE)),VLOOKUP(R390,SICRO!$A$4:$E$6354,5,FALSE))</f>
        <v>#N/A</v>
      </c>
      <c r="AC390" s="121" t="e">
        <f>IF(T390="I",(VLOOKUP(R390,'SINAPI-I'!$A$1:$E$4949,5,FALSE)),VLOOKUP(R390,SINAPI!$G$7:$K$7524,5,FALSE))</f>
        <v>#N/A</v>
      </c>
      <c r="AD390" s="130">
        <f>IF(T390="I",IF(U390="MO",(ROUND(VLOOKUP(R390,'DER-ES-I'!$A$7:$F$1547,5,FALSE)*((1+$R$3)),2)),VLOOKUP(R390,'DER-ES-I'!$A$7:$F$1547,5,FALSE)),VLOOKUP(R390,'DER-ES'!$A$15:$H$1393,7,FALSE))</f>
        <v>14.15</v>
      </c>
    </row>
    <row r="391" spans="2:30" ht="15" customHeight="1" x14ac:dyDescent="0.25">
      <c r="B391" s="69"/>
      <c r="C391" s="69"/>
      <c r="D391" s="69"/>
      <c r="E391" s="69"/>
      <c r="F391" s="69"/>
      <c r="G391" s="69"/>
      <c r="H391" s="69"/>
      <c r="I391" s="69"/>
      <c r="J391" s="590" t="s">
        <v>775</v>
      </c>
      <c r="K391" s="590"/>
      <c r="L391" s="590"/>
      <c r="M391" s="590"/>
      <c r="N391" s="597">
        <f>N390+N389</f>
        <v>166.09</v>
      </c>
      <c r="O391" s="597"/>
      <c r="X391" s="121"/>
      <c r="Y391" s="121"/>
      <c r="Z391" s="130"/>
    </row>
    <row r="392" spans="2:30" ht="15" customHeight="1" x14ac:dyDescent="0.25">
      <c r="B392" s="674" t="s">
        <v>677</v>
      </c>
      <c r="C392" s="674"/>
      <c r="D392" s="674"/>
      <c r="E392" s="674"/>
      <c r="F392" s="662" t="s">
        <v>765</v>
      </c>
      <c r="G392" s="662"/>
      <c r="H392" s="663"/>
      <c r="I392" s="653" t="s">
        <v>678</v>
      </c>
      <c r="J392" s="610" t="s">
        <v>679</v>
      </c>
      <c r="K392" s="611"/>
      <c r="L392" s="610" t="s">
        <v>680</v>
      </c>
      <c r="M392" s="611"/>
      <c r="N392" s="595" t="s">
        <v>644</v>
      </c>
      <c r="O392" s="595"/>
      <c r="X392" s="121"/>
      <c r="Y392" s="121"/>
      <c r="Z392" s="130"/>
    </row>
    <row r="393" spans="2:30" ht="15" customHeight="1" x14ac:dyDescent="0.25">
      <c r="B393" s="674"/>
      <c r="C393" s="674"/>
      <c r="D393" s="674"/>
      <c r="E393" s="674"/>
      <c r="F393" s="672"/>
      <c r="G393" s="672"/>
      <c r="H393" s="673"/>
      <c r="I393" s="654"/>
      <c r="J393" s="72" t="s">
        <v>681</v>
      </c>
      <c r="K393" s="72" t="s">
        <v>682</v>
      </c>
      <c r="L393" s="72" t="s">
        <v>681</v>
      </c>
      <c r="M393" s="72" t="s">
        <v>682</v>
      </c>
      <c r="N393" s="595"/>
      <c r="O393" s="595"/>
      <c r="X393" s="121"/>
      <c r="Y393" s="121"/>
      <c r="Z393" s="130"/>
    </row>
    <row r="394" spans="2:30" ht="15" customHeight="1" x14ac:dyDescent="0.25">
      <c r="B394" s="217">
        <v>30070</v>
      </c>
      <c r="C394" s="618" t="s">
        <v>38138</v>
      </c>
      <c r="D394" s="618"/>
      <c r="E394" s="618"/>
      <c r="F394" s="626" t="s">
        <v>92</v>
      </c>
      <c r="G394" s="587"/>
      <c r="H394" s="587"/>
      <c r="I394" s="212">
        <f>2*0.134946</f>
        <v>0.26989200000000002</v>
      </c>
      <c r="J394" s="211">
        <v>1</v>
      </c>
      <c r="K394" s="73">
        <v>0</v>
      </c>
      <c r="L394" s="211">
        <v>33.81</v>
      </c>
      <c r="M394" s="211">
        <v>27.93</v>
      </c>
      <c r="N394" s="591">
        <f>I394*(J394*L394+K394*M394)</f>
        <v>9.125</v>
      </c>
      <c r="O394" s="591"/>
      <c r="R394" s="106">
        <f t="shared" ref="R394" si="435">IF(AND(S394=TRUE,T394="I"),VALUE(RIGHT(B394,LEN(B394)-1)),B394)</f>
        <v>30070</v>
      </c>
      <c r="S394" s="104" t="b">
        <f t="shared" ref="S394" si="436">ISTEXT(B394)</f>
        <v>0</v>
      </c>
      <c r="T394" s="122" t="str">
        <f t="shared" ref="T394" si="437">LEFT(B394,1)</f>
        <v>3</v>
      </c>
      <c r="U394" s="122"/>
      <c r="V394" s="121" t="str">
        <f>F394</f>
        <v>DER-ES</v>
      </c>
      <c r="W394" s="188" t="s">
        <v>32575</v>
      </c>
      <c r="X394" s="121">
        <f t="shared" ref="X394" si="438">IFERROR(AB394,0)</f>
        <v>0</v>
      </c>
      <c r="Y394" s="121">
        <f t="shared" ref="Y394" si="439">IFERROR(AC394,0)</f>
        <v>0</v>
      </c>
      <c r="Z394" s="121">
        <f t="shared" ref="Z394" si="440">IFERROR(AD394,0)</f>
        <v>0</v>
      </c>
      <c r="AB394" s="121" t="e">
        <f>IF(OR(T394="P",T394="M"),(VLOOKUP(R394,'SICRO-P'!$A$3:$F$1780,6,FALSE)),VLOOKUP(R394,SICRO!$A$4:$E$6354,5,FALSE))</f>
        <v>#N/A</v>
      </c>
      <c r="AC394" s="121" t="e">
        <f>IF(T394="I",(VLOOKUP(R394,'SINAPI-I'!$A$1:$E$4949,5,FALSE)),VLOOKUP(R394,SINAPI!$G$7:$K$7524,5,FALSE))</f>
        <v>#N/A</v>
      </c>
      <c r="AD394" s="130" t="e">
        <f>IF(T394="I",IF(U394="MO",(ROUND(VLOOKUP(R394,'DER-ES-I'!$A$7:$F$2000,5,FALSE)*((1+$R$3)),2)),VLOOKUP(R394,'DER-ES-I'!$A$7:$F$2000,5,FALSE)),VLOOKUP(R394,'DER-ES'!$A$15:$H$2000,7,FALSE))</f>
        <v>#N/A</v>
      </c>
    </row>
    <row r="395" spans="2:30" ht="15" customHeight="1" x14ac:dyDescent="0.25">
      <c r="B395" s="69"/>
      <c r="C395" s="69"/>
      <c r="D395" s="69"/>
      <c r="E395" s="69"/>
      <c r="F395" s="69"/>
      <c r="G395" s="69"/>
      <c r="H395" s="69"/>
      <c r="I395" s="69"/>
      <c r="J395" s="576" t="s">
        <v>683</v>
      </c>
      <c r="K395" s="576"/>
      <c r="L395" s="576"/>
      <c r="M395" s="576"/>
      <c r="N395" s="645">
        <f>N394</f>
        <v>9.125</v>
      </c>
      <c r="O395" s="645"/>
      <c r="X395" s="121"/>
      <c r="Y395" s="121"/>
      <c r="Z395" s="130"/>
    </row>
    <row r="396" spans="2:30" ht="15" customHeight="1" x14ac:dyDescent="0.25">
      <c r="B396" s="69"/>
      <c r="C396" s="69"/>
      <c r="D396" s="69"/>
      <c r="E396" s="69"/>
      <c r="F396" s="69"/>
      <c r="G396" s="69"/>
      <c r="H396" s="69"/>
      <c r="I396" s="69"/>
      <c r="J396" s="578" t="s">
        <v>675</v>
      </c>
      <c r="K396" s="578"/>
      <c r="L396" s="578"/>
      <c r="M396" s="578"/>
      <c r="N396" s="577">
        <f>N395+N391+N387</f>
        <v>333.1</v>
      </c>
      <c r="O396" s="577"/>
      <c r="X396" s="121"/>
      <c r="Y396" s="121"/>
      <c r="Z396" s="130"/>
    </row>
    <row r="397" spans="2:30" ht="15" customHeight="1" x14ac:dyDescent="0.25">
      <c r="B397" s="69"/>
      <c r="C397" s="69"/>
      <c r="D397" s="69"/>
      <c r="E397" s="69"/>
      <c r="F397" s="69"/>
      <c r="G397" s="69"/>
      <c r="H397" s="69"/>
      <c r="I397" s="69"/>
      <c r="J397" s="580" t="str">
        <f>"VALOR BDI ("&amp;$O$3*100&amp;"%):"</f>
        <v>VALOR BDI (24,52%):</v>
      </c>
      <c r="K397" s="580"/>
      <c r="L397" s="580"/>
      <c r="M397" s="580"/>
      <c r="N397" s="577">
        <f>N396*$O$3</f>
        <v>81.680000000000007</v>
      </c>
      <c r="O397" s="577"/>
      <c r="X397" s="121"/>
      <c r="Y397" s="121"/>
      <c r="Z397" s="130"/>
    </row>
    <row r="398" spans="2:30" ht="15" customHeight="1" x14ac:dyDescent="0.25">
      <c r="B398" s="69"/>
      <c r="C398" s="69"/>
      <c r="D398" s="69"/>
      <c r="E398" s="69"/>
      <c r="F398" s="69"/>
      <c r="G398" s="69"/>
      <c r="H398" s="69"/>
      <c r="I398" s="69"/>
      <c r="J398" s="578" t="s">
        <v>676</v>
      </c>
      <c r="K398" s="578"/>
      <c r="L398" s="578"/>
      <c r="M398" s="578"/>
      <c r="N398" s="577">
        <f>N397+N396</f>
        <v>414.78</v>
      </c>
      <c r="O398" s="577"/>
      <c r="X398" s="121"/>
      <c r="Y398" s="121"/>
      <c r="Z398" s="130"/>
    </row>
    <row r="399" spans="2:30" ht="15" customHeight="1" x14ac:dyDescent="0.25">
      <c r="B399" s="69"/>
      <c r="C399" s="69"/>
      <c r="D399" s="69"/>
      <c r="E399" s="69"/>
      <c r="F399" s="581"/>
      <c r="G399" s="581"/>
      <c r="H399" s="581"/>
      <c r="I399" s="581"/>
      <c r="J399" s="69"/>
      <c r="K399" s="69"/>
      <c r="L399" s="69"/>
      <c r="M399" s="69"/>
      <c r="N399" s="69"/>
      <c r="O399" s="69"/>
      <c r="X399" s="121"/>
      <c r="Y399" s="121"/>
      <c r="Z399" s="130"/>
    </row>
    <row r="400" spans="2:30" ht="15" customHeight="1" x14ac:dyDescent="0.25">
      <c r="B400" s="210" t="str">
        <f>'PLANILHA S DESONERAÇÃO'!B309</f>
        <v>COMP-32</v>
      </c>
      <c r="C400" s="601" t="str">
        <f>'PLANILHA S DESONERAÇÃO'!D309</f>
        <v>Envelopamento de concreto simples com consumo mínimo de cimento de 250kg/m3, inclusive escavação para profundidade mínima do eletroduto de 80,0 cm, de 50 x 30 cm, para 2 eletrodutos</v>
      </c>
      <c r="D400" s="602"/>
      <c r="E400" s="602"/>
      <c r="F400" s="602"/>
      <c r="G400" s="602"/>
      <c r="H400" s="602"/>
      <c r="I400" s="602"/>
      <c r="J400" s="602"/>
      <c r="K400" s="602"/>
      <c r="L400" s="602"/>
      <c r="M400" s="602"/>
      <c r="N400" s="602"/>
      <c r="O400" s="603"/>
      <c r="X400" s="121"/>
      <c r="Y400" s="121"/>
      <c r="Z400" s="130"/>
    </row>
    <row r="401" spans="2:30" ht="15" customHeight="1" x14ac:dyDescent="0.25">
      <c r="B401" s="584" t="s">
        <v>777</v>
      </c>
      <c r="C401" s="584"/>
      <c r="D401" s="584"/>
      <c r="E401" s="584"/>
      <c r="F401" s="585" t="s">
        <v>765</v>
      </c>
      <c r="G401" s="585"/>
      <c r="H401" s="585"/>
      <c r="I401" s="72" t="s">
        <v>641</v>
      </c>
      <c r="J401" s="585" t="s">
        <v>766</v>
      </c>
      <c r="K401" s="585"/>
      <c r="L401" s="585" t="s">
        <v>767</v>
      </c>
      <c r="M401" s="585"/>
      <c r="N401" s="585" t="s">
        <v>768</v>
      </c>
      <c r="O401" s="585"/>
      <c r="X401" s="121"/>
      <c r="Y401" s="121"/>
      <c r="Z401" s="130"/>
    </row>
    <row r="402" spans="2:30" x14ac:dyDescent="0.25">
      <c r="B402" s="74" t="s">
        <v>694</v>
      </c>
      <c r="C402" s="607" t="s">
        <v>38269</v>
      </c>
      <c r="D402" s="608"/>
      <c r="E402" s="609"/>
      <c r="F402" s="587" t="s">
        <v>92</v>
      </c>
      <c r="G402" s="587"/>
      <c r="H402" s="587"/>
      <c r="I402" s="74" t="s">
        <v>167</v>
      </c>
      <c r="J402" s="588">
        <f>1.5*0.0481</f>
        <v>7.2150000000000006E-2</v>
      </c>
      <c r="K402" s="588"/>
      <c r="L402" s="589">
        <f t="shared" ref="L402:L405" si="441">X402+Y402+Z402</f>
        <v>126.67</v>
      </c>
      <c r="M402" s="589"/>
      <c r="N402" s="589">
        <f>J402*L402</f>
        <v>9.14</v>
      </c>
      <c r="O402" s="589"/>
      <c r="R402" s="106">
        <f t="shared" ref="R402" si="442">IF(AND(S402=TRUE,T402="I"),VALUE(RIGHT(B402,LEN(B402)-1)),B402)</f>
        <v>20503</v>
      </c>
      <c r="S402" s="104" t="b">
        <f t="shared" ref="S402" si="443">ISTEXT(B402)</f>
        <v>1</v>
      </c>
      <c r="T402" s="122" t="str">
        <f t="shared" ref="T402" si="444">LEFT(B402,1)</f>
        <v>I</v>
      </c>
      <c r="U402" s="122"/>
      <c r="V402" s="121" t="str">
        <f t="shared" ref="V402" si="445">F402</f>
        <v>DER-ES</v>
      </c>
      <c r="X402" s="121">
        <f t="shared" ref="X402" si="446">IFERROR(AB402,0)</f>
        <v>0</v>
      </c>
      <c r="Y402" s="121">
        <f t="shared" ref="Y402" si="447">IFERROR(AC402,0)</f>
        <v>0</v>
      </c>
      <c r="Z402" s="121">
        <f t="shared" ref="Z402" si="448">IFERROR(AD402,0)</f>
        <v>126.67</v>
      </c>
      <c r="AB402" s="121" t="e">
        <f>IF(OR(T402="P",T402="M"),(VLOOKUP(R402,'SICRO-P'!$A$3:$F$1780,6,FALSE)),VLOOKUP(R402,SICRO!$A$4:$E$6354,5,FALSE))</f>
        <v>#N/A</v>
      </c>
      <c r="AC402" s="121" t="e">
        <f>IF(T402="I",(VLOOKUP(R402,'SINAPI-I'!$A$1:$E$4949,5,FALSE)),VLOOKUP(R402,SINAPI!$G$7:$K$7524,5,FALSE))</f>
        <v>#N/A</v>
      </c>
      <c r="AD402" s="130">
        <f>IF(T402="I",IF(U402="MO",(ROUND(VLOOKUP(R402,'DER-ES-I'!$A$7:$F$1547,5,FALSE)*((1+$R$3)),2)),VLOOKUP(R402,'DER-ES-I'!$A$7:$F$1547,5,FALSE)),VLOOKUP(R402,'DER-ES'!$A$15:$H$1393,7,FALSE))</f>
        <v>126.67</v>
      </c>
    </row>
    <row r="403" spans="2:30" x14ac:dyDescent="0.25">
      <c r="B403" s="74" t="s">
        <v>697</v>
      </c>
      <c r="C403" s="607" t="s">
        <v>38270</v>
      </c>
      <c r="D403" s="608"/>
      <c r="E403" s="609"/>
      <c r="F403" s="587" t="s">
        <v>92</v>
      </c>
      <c r="G403" s="587"/>
      <c r="H403" s="587"/>
      <c r="I403" s="74" t="s">
        <v>167</v>
      </c>
      <c r="J403" s="588">
        <f>1.5*0.0197</f>
        <v>2.955E-2</v>
      </c>
      <c r="K403" s="588"/>
      <c r="L403" s="589">
        <f t="shared" si="441"/>
        <v>160.80000000000001</v>
      </c>
      <c r="M403" s="589"/>
      <c r="N403" s="589">
        <f t="shared" ref="N403:N405" si="449">J403*L403</f>
        <v>4.75</v>
      </c>
      <c r="O403" s="589"/>
      <c r="R403" s="106">
        <f t="shared" ref="R403:R405" si="450">IF(AND(S403=TRUE,T403="I"),VALUE(RIGHT(B403,LEN(B403)-1)),B403)</f>
        <v>20517</v>
      </c>
      <c r="S403" s="104" t="b">
        <f t="shared" ref="S403:S405" si="451">ISTEXT(B403)</f>
        <v>1</v>
      </c>
      <c r="T403" s="122" t="str">
        <f t="shared" ref="T403:T405" si="452">LEFT(B403,1)</f>
        <v>I</v>
      </c>
      <c r="U403" s="122"/>
      <c r="V403" s="121" t="str">
        <f t="shared" ref="V403:V405" si="453">F403</f>
        <v>DER-ES</v>
      </c>
      <c r="X403" s="121">
        <f t="shared" ref="X403:X405" si="454">IFERROR(AB403,0)</f>
        <v>0</v>
      </c>
      <c r="Y403" s="121">
        <f t="shared" ref="Y403:Y405" si="455">IFERROR(AC403,0)</f>
        <v>0</v>
      </c>
      <c r="Z403" s="121">
        <f t="shared" ref="Z403:Z405" si="456">IFERROR(AD403,0)</f>
        <v>160.80000000000001</v>
      </c>
      <c r="AB403" s="121" t="e">
        <f>IF(OR(T403="P",T403="M"),(VLOOKUP(R403,'SICRO-P'!$A$3:$F$1780,6,FALSE)),VLOOKUP(R403,SICRO!$A$4:$E$6354,5,FALSE))</f>
        <v>#N/A</v>
      </c>
      <c r="AC403" s="121" t="e">
        <f>IF(T403="I",(VLOOKUP(R403,'SINAPI-I'!$A$1:$E$4949,5,FALSE)),VLOOKUP(R403,SINAPI!$G$7:$K$7524,5,FALSE))</f>
        <v>#N/A</v>
      </c>
      <c r="AD403" s="130">
        <f>IF(T403="I",IF(U403="MO",(ROUND(VLOOKUP(R403,'DER-ES-I'!$A$7:$F$1547,5,FALSE)*((1+$R$3)),2)),VLOOKUP(R403,'DER-ES-I'!$A$7:$F$1547,5,FALSE)),VLOOKUP(R403,'DER-ES'!$A$15:$H$1393,7,FALSE))</f>
        <v>160.80000000000001</v>
      </c>
    </row>
    <row r="404" spans="2:30" x14ac:dyDescent="0.25">
      <c r="B404" s="74" t="s">
        <v>699</v>
      </c>
      <c r="C404" s="607" t="s">
        <v>38271</v>
      </c>
      <c r="D404" s="608"/>
      <c r="E404" s="609"/>
      <c r="F404" s="587" t="s">
        <v>92</v>
      </c>
      <c r="G404" s="587"/>
      <c r="H404" s="587"/>
      <c r="I404" s="74" t="s">
        <v>167</v>
      </c>
      <c r="J404" s="588">
        <f>1.5*0.0461</f>
        <v>6.9150000000000003E-2</v>
      </c>
      <c r="K404" s="588"/>
      <c r="L404" s="589">
        <f t="shared" si="441"/>
        <v>160.80000000000001</v>
      </c>
      <c r="M404" s="589"/>
      <c r="N404" s="589">
        <f t="shared" si="449"/>
        <v>11.12</v>
      </c>
      <c r="O404" s="589"/>
      <c r="R404" s="106">
        <f t="shared" si="450"/>
        <v>20518</v>
      </c>
      <c r="S404" s="104" t="b">
        <f t="shared" si="451"/>
        <v>1</v>
      </c>
      <c r="T404" s="122" t="str">
        <f t="shared" si="452"/>
        <v>I</v>
      </c>
      <c r="U404" s="122"/>
      <c r="V404" s="121" t="str">
        <f t="shared" si="453"/>
        <v>DER-ES</v>
      </c>
      <c r="X404" s="121">
        <f t="shared" si="454"/>
        <v>0</v>
      </c>
      <c r="Y404" s="121">
        <f t="shared" si="455"/>
        <v>0</v>
      </c>
      <c r="Z404" s="121">
        <f t="shared" si="456"/>
        <v>160.80000000000001</v>
      </c>
      <c r="AB404" s="121" t="e">
        <f>IF(OR(T404="P",T404="M"),(VLOOKUP(R404,'SICRO-P'!$A$3:$F$1780,6,FALSE)),VLOOKUP(R404,SICRO!$A$4:$E$6354,5,FALSE))</f>
        <v>#N/A</v>
      </c>
      <c r="AC404" s="121" t="e">
        <f>IF(T404="I",(VLOOKUP(R404,'SINAPI-I'!$A$1:$E$4949,5,FALSE)),VLOOKUP(R404,SINAPI!$G$7:$K$7524,5,FALSE))</f>
        <v>#N/A</v>
      </c>
      <c r="AD404" s="130">
        <f>IF(T404="I",IF(U404="MO",(ROUND(VLOOKUP(R404,'DER-ES-I'!$A$7:$F$1547,5,FALSE)*((1+$R$3)),2)),VLOOKUP(R404,'DER-ES-I'!$A$7:$F$1547,5,FALSE)),VLOOKUP(R404,'DER-ES'!$A$15:$H$1393,7,FALSE))</f>
        <v>160.80000000000001</v>
      </c>
    </row>
    <row r="405" spans="2:30" x14ac:dyDescent="0.25">
      <c r="B405" s="74" t="s">
        <v>704</v>
      </c>
      <c r="C405" s="607" t="s">
        <v>38272</v>
      </c>
      <c r="D405" s="608"/>
      <c r="E405" s="609"/>
      <c r="F405" s="587" t="s">
        <v>92</v>
      </c>
      <c r="G405" s="587"/>
      <c r="H405" s="587"/>
      <c r="I405" s="74" t="s">
        <v>203</v>
      </c>
      <c r="J405" s="588">
        <f>1.5*19.6875</f>
        <v>29.53125</v>
      </c>
      <c r="K405" s="588"/>
      <c r="L405" s="589">
        <f t="shared" si="441"/>
        <v>0.6</v>
      </c>
      <c r="M405" s="589"/>
      <c r="N405" s="589">
        <f t="shared" si="449"/>
        <v>17.72</v>
      </c>
      <c r="O405" s="589"/>
      <c r="R405" s="106">
        <f t="shared" si="450"/>
        <v>20508</v>
      </c>
      <c r="S405" s="104" t="b">
        <f t="shared" si="451"/>
        <v>1</v>
      </c>
      <c r="T405" s="122" t="str">
        <f t="shared" si="452"/>
        <v>I</v>
      </c>
      <c r="U405" s="122"/>
      <c r="V405" s="121" t="str">
        <f t="shared" si="453"/>
        <v>DER-ES</v>
      </c>
      <c r="X405" s="121">
        <f t="shared" si="454"/>
        <v>0</v>
      </c>
      <c r="Y405" s="121">
        <f t="shared" si="455"/>
        <v>0</v>
      </c>
      <c r="Z405" s="121">
        <f t="shared" si="456"/>
        <v>0.6</v>
      </c>
      <c r="AB405" s="121" t="e">
        <f>IF(OR(T405="P",T405="M"),(VLOOKUP(R405,'SICRO-P'!$A$3:$F$1780,6,FALSE)),VLOOKUP(R405,SICRO!$A$4:$E$6354,5,FALSE))</f>
        <v>#N/A</v>
      </c>
      <c r="AC405" s="121" t="e">
        <f>IF(T405="I",(VLOOKUP(R405,'SINAPI-I'!$A$1:$E$4949,5,FALSE)),VLOOKUP(R405,SINAPI!$G$7:$K$7524,5,FALSE))</f>
        <v>#N/A</v>
      </c>
      <c r="AD405" s="130">
        <f>IF(T405="I",IF(U405="MO",(ROUND(VLOOKUP(R405,'DER-ES-I'!$A$7:$F$1547,5,FALSE)*((1+$R$3)),2)),VLOOKUP(R405,'DER-ES-I'!$A$7:$F$1547,5,FALSE)),VLOOKUP(R405,'DER-ES'!$A$15:$H$1393,7,FALSE))</f>
        <v>0.6</v>
      </c>
    </row>
    <row r="406" spans="2:30" ht="15" customHeight="1" x14ac:dyDescent="0.25">
      <c r="B406" s="69"/>
      <c r="C406" s="69"/>
      <c r="D406" s="69"/>
      <c r="E406" s="69"/>
      <c r="F406" s="69"/>
      <c r="G406" s="69"/>
      <c r="H406" s="69"/>
      <c r="I406" s="69"/>
      <c r="J406" s="590" t="s">
        <v>778</v>
      </c>
      <c r="K406" s="590"/>
      <c r="L406" s="590"/>
      <c r="M406" s="590"/>
      <c r="N406" s="597">
        <f>SUM(N402:O405)</f>
        <v>42.73</v>
      </c>
      <c r="O406" s="597"/>
      <c r="X406" s="121"/>
      <c r="Y406" s="121"/>
      <c r="Z406" s="130"/>
    </row>
    <row r="407" spans="2:30" ht="15" customHeight="1" x14ac:dyDescent="0.25">
      <c r="B407" s="584" t="s">
        <v>774</v>
      </c>
      <c r="C407" s="584"/>
      <c r="D407" s="584"/>
      <c r="E407" s="584"/>
      <c r="F407" s="585" t="s">
        <v>765</v>
      </c>
      <c r="G407" s="585"/>
      <c r="H407" s="585"/>
      <c r="I407" s="72" t="s">
        <v>641</v>
      </c>
      <c r="J407" s="585" t="s">
        <v>766</v>
      </c>
      <c r="K407" s="585"/>
      <c r="L407" s="585" t="s">
        <v>767</v>
      </c>
      <c r="M407" s="585"/>
      <c r="N407" s="585" t="s">
        <v>768</v>
      </c>
      <c r="O407" s="585"/>
      <c r="X407" s="121"/>
      <c r="Y407" s="121"/>
      <c r="Z407" s="130"/>
    </row>
    <row r="408" spans="2:30" ht="19.5" customHeight="1" x14ac:dyDescent="0.25">
      <c r="B408" s="74" t="s">
        <v>688</v>
      </c>
      <c r="C408" s="607" t="s">
        <v>38267</v>
      </c>
      <c r="D408" s="608"/>
      <c r="E408" s="609"/>
      <c r="F408" s="587" t="s">
        <v>92</v>
      </c>
      <c r="G408" s="587"/>
      <c r="H408" s="587"/>
      <c r="I408" s="74" t="s">
        <v>226</v>
      </c>
      <c r="J408" s="588">
        <f>0.15*1.5</f>
        <v>0.22500000000000001</v>
      </c>
      <c r="K408" s="588"/>
      <c r="L408" s="589">
        <f t="shared" ref="L408:L409" si="457">X408+Y408+Z408</f>
        <v>19.059999999999999</v>
      </c>
      <c r="M408" s="589"/>
      <c r="N408" s="589">
        <f>J408*L408</f>
        <v>4.29</v>
      </c>
      <c r="O408" s="589"/>
      <c r="R408" s="106">
        <f t="shared" ref="R408:R409" si="458">IF(AND(S408=TRUE,T408="I"),VALUE(RIGHT(B408,LEN(B408)-1)),B408)</f>
        <v>10139</v>
      </c>
      <c r="S408" s="104" t="b">
        <f t="shared" ref="S408:S409" si="459">ISTEXT(B408)</f>
        <v>1</v>
      </c>
      <c r="T408" s="122" t="str">
        <f t="shared" ref="T408:T409" si="460">LEFT(B408,1)</f>
        <v>I</v>
      </c>
      <c r="U408" s="122" t="s">
        <v>27919</v>
      </c>
      <c r="V408" s="121" t="str">
        <f t="shared" ref="V408:V409" si="461">F408</f>
        <v>DER-ES</v>
      </c>
      <c r="X408" s="121">
        <f t="shared" ref="X408:X409" si="462">IFERROR(AB408,0)</f>
        <v>0</v>
      </c>
      <c r="Y408" s="121">
        <f t="shared" ref="Y408:Y409" si="463">IFERROR(AC408,0)</f>
        <v>0</v>
      </c>
      <c r="Z408" s="121">
        <f t="shared" ref="Z408:Z409" si="464">IFERROR(AD408,0)</f>
        <v>19.059999999999999</v>
      </c>
      <c r="AB408" s="121" t="e">
        <f>IF(OR(T408="P",T408="M"),(VLOOKUP(R408,'SICRO-P'!$A$3:$F$1780,6,FALSE)),VLOOKUP(R408,SICRO!$A$4:$E$6354,5,FALSE))</f>
        <v>#N/A</v>
      </c>
      <c r="AC408" s="121" t="e">
        <f>IF(T408="I",(VLOOKUP(R408,'SINAPI-I'!$A$1:$E$4949,5,FALSE)),VLOOKUP(R408,SINAPI!$G$7:$K$7524,5,FALSE))</f>
        <v>#N/A</v>
      </c>
      <c r="AD408" s="130">
        <f>IF(T408="I",IF(U408="MO",(ROUND(VLOOKUP(R408,'DER-ES-I'!$A$7:$F$1547,5,FALSE)*((1+$R$3)),2)),VLOOKUP(R408,'DER-ES-I'!$A$7:$F$1547,5,FALSE)),VLOOKUP(R408,'DER-ES'!$A$15:$H$1393,7,FALSE))</f>
        <v>19.059999999999999</v>
      </c>
    </row>
    <row r="409" spans="2:30" ht="15" customHeight="1" x14ac:dyDescent="0.25">
      <c r="B409" s="74" t="s">
        <v>647</v>
      </c>
      <c r="C409" s="607" t="s">
        <v>38268</v>
      </c>
      <c r="D409" s="608"/>
      <c r="E409" s="609"/>
      <c r="F409" s="587" t="s">
        <v>92</v>
      </c>
      <c r="G409" s="587"/>
      <c r="H409" s="587"/>
      <c r="I409" s="74" t="s">
        <v>226</v>
      </c>
      <c r="J409" s="588">
        <f>2.1563*1.5</f>
        <v>3.2344499999999998</v>
      </c>
      <c r="K409" s="588"/>
      <c r="L409" s="589">
        <f t="shared" si="457"/>
        <v>14.15</v>
      </c>
      <c r="M409" s="589"/>
      <c r="N409" s="589">
        <f>J409*L409</f>
        <v>45.77</v>
      </c>
      <c r="O409" s="589"/>
      <c r="R409" s="106">
        <f t="shared" si="458"/>
        <v>10146</v>
      </c>
      <c r="S409" s="104" t="b">
        <f t="shared" si="459"/>
        <v>1</v>
      </c>
      <c r="T409" s="122" t="str">
        <f t="shared" si="460"/>
        <v>I</v>
      </c>
      <c r="U409" s="122" t="s">
        <v>27919</v>
      </c>
      <c r="V409" s="121" t="str">
        <f t="shared" si="461"/>
        <v>DER-ES</v>
      </c>
      <c r="X409" s="121">
        <f t="shared" si="462"/>
        <v>0</v>
      </c>
      <c r="Y409" s="121">
        <f t="shared" si="463"/>
        <v>0</v>
      </c>
      <c r="Z409" s="121">
        <f t="shared" si="464"/>
        <v>14.15</v>
      </c>
      <c r="AB409" s="121" t="e">
        <f>IF(OR(T409="P",T409="M"),(VLOOKUP(R409,'SICRO-P'!$A$3:$F$1780,6,FALSE)),VLOOKUP(R409,SICRO!$A$4:$E$6354,5,FALSE))</f>
        <v>#N/A</v>
      </c>
      <c r="AC409" s="121" t="e">
        <f>IF(T409="I",(VLOOKUP(R409,'SINAPI-I'!$A$1:$E$4949,5,FALSE)),VLOOKUP(R409,SINAPI!$G$7:$K$7524,5,FALSE))</f>
        <v>#N/A</v>
      </c>
      <c r="AD409" s="130">
        <f>IF(T409="I",IF(U409="MO",(ROUND(VLOOKUP(R409,'DER-ES-I'!$A$7:$F$1547,5,FALSE)*((1+$R$3)),2)),VLOOKUP(R409,'DER-ES-I'!$A$7:$F$1547,5,FALSE)),VLOOKUP(R409,'DER-ES'!$A$15:$H$1393,7,FALSE))</f>
        <v>14.15</v>
      </c>
    </row>
    <row r="410" spans="2:30" ht="15" customHeight="1" x14ac:dyDescent="0.25">
      <c r="B410" s="69"/>
      <c r="C410" s="69"/>
      <c r="D410" s="69"/>
      <c r="E410" s="69"/>
      <c r="F410" s="69"/>
      <c r="G410" s="69"/>
      <c r="H410" s="69"/>
      <c r="I410" s="69"/>
      <c r="J410" s="590" t="s">
        <v>775</v>
      </c>
      <c r="K410" s="590"/>
      <c r="L410" s="590"/>
      <c r="M410" s="590"/>
      <c r="N410" s="597">
        <f>N409+N408</f>
        <v>50.06</v>
      </c>
      <c r="O410" s="597"/>
      <c r="X410" s="121"/>
      <c r="Y410" s="121"/>
      <c r="Z410" s="130"/>
    </row>
    <row r="411" spans="2:30" ht="15" customHeight="1" x14ac:dyDescent="0.25">
      <c r="B411" s="674" t="s">
        <v>677</v>
      </c>
      <c r="C411" s="674"/>
      <c r="D411" s="674"/>
      <c r="E411" s="674"/>
      <c r="F411" s="662" t="s">
        <v>765</v>
      </c>
      <c r="G411" s="662"/>
      <c r="H411" s="663"/>
      <c r="I411" s="653" t="s">
        <v>678</v>
      </c>
      <c r="J411" s="610" t="s">
        <v>679</v>
      </c>
      <c r="K411" s="611"/>
      <c r="L411" s="610" t="s">
        <v>680</v>
      </c>
      <c r="M411" s="611"/>
      <c r="N411" s="595" t="s">
        <v>644</v>
      </c>
      <c r="O411" s="595"/>
      <c r="X411" s="121"/>
      <c r="Y411" s="121"/>
      <c r="Z411" s="130"/>
    </row>
    <row r="412" spans="2:30" ht="15" customHeight="1" x14ac:dyDescent="0.25">
      <c r="B412" s="674"/>
      <c r="C412" s="674"/>
      <c r="D412" s="674"/>
      <c r="E412" s="674"/>
      <c r="F412" s="672"/>
      <c r="G412" s="672"/>
      <c r="H412" s="673"/>
      <c r="I412" s="654"/>
      <c r="J412" s="72" t="s">
        <v>681</v>
      </c>
      <c r="K412" s="72" t="s">
        <v>682</v>
      </c>
      <c r="L412" s="72" t="s">
        <v>681</v>
      </c>
      <c r="M412" s="72" t="s">
        <v>682</v>
      </c>
      <c r="N412" s="595"/>
      <c r="O412" s="595"/>
      <c r="X412" s="121"/>
      <c r="Y412" s="121"/>
      <c r="Z412" s="130"/>
    </row>
    <row r="413" spans="2:30" ht="15" customHeight="1" x14ac:dyDescent="0.25">
      <c r="B413" s="217">
        <v>30070</v>
      </c>
      <c r="C413" s="618" t="s">
        <v>38138</v>
      </c>
      <c r="D413" s="618"/>
      <c r="E413" s="618"/>
      <c r="F413" s="626" t="s">
        <v>92</v>
      </c>
      <c r="G413" s="587"/>
      <c r="H413" s="587"/>
      <c r="I413" s="212">
        <f>1.5*0.0535</f>
        <v>8.0250000000000002E-2</v>
      </c>
      <c r="J413" s="211">
        <v>1</v>
      </c>
      <c r="K413" s="73">
        <v>0</v>
      </c>
      <c r="L413" s="211">
        <v>33.81</v>
      </c>
      <c r="M413" s="211">
        <v>27.93</v>
      </c>
      <c r="N413" s="591">
        <f>I413*(J413*L413+K413*M413)</f>
        <v>2.7132999999999998</v>
      </c>
      <c r="O413" s="591"/>
      <c r="R413" s="106">
        <f t="shared" ref="R413" si="465">IF(AND(S413=TRUE,T413="I"),VALUE(RIGHT(B413,LEN(B413)-1)),B413)</f>
        <v>30070</v>
      </c>
      <c r="S413" s="104" t="b">
        <f t="shared" ref="S413" si="466">ISTEXT(B413)</f>
        <v>0</v>
      </c>
      <c r="T413" s="122" t="str">
        <f t="shared" ref="T413" si="467">LEFT(B413,1)</f>
        <v>3</v>
      </c>
      <c r="U413" s="122"/>
      <c r="V413" s="121" t="str">
        <f>F413</f>
        <v>DER-ES</v>
      </c>
      <c r="W413" s="188" t="s">
        <v>32575</v>
      </c>
      <c r="X413" s="121">
        <f t="shared" ref="X413" si="468">IFERROR(AB413,0)</f>
        <v>0</v>
      </c>
      <c r="Y413" s="121">
        <f t="shared" ref="Y413" si="469">IFERROR(AC413,0)</f>
        <v>0</v>
      </c>
      <c r="Z413" s="121">
        <f t="shared" ref="Z413" si="470">IFERROR(AD413,0)</f>
        <v>0</v>
      </c>
      <c r="AB413" s="121" t="e">
        <f>IF(OR(T413="P",T413="M"),(VLOOKUP(R413,'SICRO-P'!$A$3:$F$1780,6,FALSE)),VLOOKUP(R413,SICRO!$A$4:$E$6354,5,FALSE))</f>
        <v>#N/A</v>
      </c>
      <c r="AC413" s="121" t="e">
        <f>IF(T413="I",(VLOOKUP(R413,'SINAPI-I'!$A$1:$E$4949,5,FALSE)),VLOOKUP(R413,SINAPI!$G$7:$K$7524,5,FALSE))</f>
        <v>#N/A</v>
      </c>
      <c r="AD413" s="130" t="e">
        <f>IF(T413="I",IF(U413="MO",(ROUND(VLOOKUP(R413,'DER-ES-I'!$A$7:$F$2000,5,FALSE)*((1+$R$3)),2)),VLOOKUP(R413,'DER-ES-I'!$A$7:$F$2000,5,FALSE)),VLOOKUP(R413,'DER-ES'!$A$15:$H$2000,7,FALSE))</f>
        <v>#N/A</v>
      </c>
    </row>
    <row r="414" spans="2:30" ht="15" customHeight="1" x14ac:dyDescent="0.25">
      <c r="B414" s="69"/>
      <c r="C414" s="69"/>
      <c r="D414" s="69"/>
      <c r="E414" s="69"/>
      <c r="F414" s="69"/>
      <c r="G414" s="69"/>
      <c r="H414" s="69"/>
      <c r="I414" s="69"/>
      <c r="J414" s="576" t="s">
        <v>683</v>
      </c>
      <c r="K414" s="576"/>
      <c r="L414" s="576"/>
      <c r="M414" s="576"/>
      <c r="N414" s="645">
        <f>N413</f>
        <v>2.7132999999999998</v>
      </c>
      <c r="O414" s="645"/>
      <c r="X414" s="121"/>
      <c r="Y414" s="121"/>
      <c r="Z414" s="130"/>
    </row>
    <row r="415" spans="2:30" ht="15" customHeight="1" x14ac:dyDescent="0.25">
      <c r="B415" s="69"/>
      <c r="C415" s="69"/>
      <c r="D415" s="69"/>
      <c r="E415" s="69"/>
      <c r="F415" s="69"/>
      <c r="G415" s="69"/>
      <c r="H415" s="69"/>
      <c r="I415" s="69"/>
      <c r="J415" s="578" t="s">
        <v>675</v>
      </c>
      <c r="K415" s="578"/>
      <c r="L415" s="578"/>
      <c r="M415" s="578"/>
      <c r="N415" s="577">
        <f>N414+N410+N406</f>
        <v>95.5</v>
      </c>
      <c r="O415" s="577"/>
      <c r="X415" s="121"/>
      <c r="Y415" s="121"/>
      <c r="Z415" s="130"/>
    </row>
    <row r="416" spans="2:30" ht="15" customHeight="1" x14ac:dyDescent="0.25">
      <c r="B416" s="69"/>
      <c r="C416" s="69"/>
      <c r="D416" s="69"/>
      <c r="E416" s="69"/>
      <c r="F416" s="69"/>
      <c r="G416" s="69"/>
      <c r="H416" s="69"/>
      <c r="I416" s="69"/>
      <c r="J416" s="580" t="str">
        <f>"VALOR BDI ("&amp;$O$3*100&amp;"%):"</f>
        <v>VALOR BDI (24,52%):</v>
      </c>
      <c r="K416" s="580"/>
      <c r="L416" s="580"/>
      <c r="M416" s="580"/>
      <c r="N416" s="577">
        <f>N415*$O$3</f>
        <v>23.42</v>
      </c>
      <c r="O416" s="577"/>
      <c r="X416" s="121"/>
      <c r="Y416" s="121"/>
      <c r="Z416" s="130"/>
    </row>
    <row r="417" spans="2:30" ht="15" customHeight="1" x14ac:dyDescent="0.25">
      <c r="B417" s="69"/>
      <c r="C417" s="69"/>
      <c r="D417" s="69"/>
      <c r="E417" s="69"/>
      <c r="F417" s="69"/>
      <c r="G417" s="69"/>
      <c r="H417" s="69"/>
      <c r="I417" s="69"/>
      <c r="J417" s="578" t="s">
        <v>676</v>
      </c>
      <c r="K417" s="578"/>
      <c r="L417" s="578"/>
      <c r="M417" s="578"/>
      <c r="N417" s="577">
        <f>N416+N415</f>
        <v>118.92</v>
      </c>
      <c r="O417" s="577"/>
      <c r="X417" s="121"/>
      <c r="Y417" s="121"/>
      <c r="Z417" s="130"/>
    </row>
    <row r="418" spans="2:30" ht="15" customHeight="1" x14ac:dyDescent="0.25">
      <c r="B418" s="69"/>
      <c r="C418" s="69"/>
      <c r="D418" s="69"/>
      <c r="E418" s="69"/>
      <c r="F418" s="581"/>
      <c r="G418" s="581"/>
      <c r="H418" s="581"/>
      <c r="I418" s="581"/>
      <c r="J418" s="69"/>
      <c r="K418" s="69"/>
      <c r="L418" s="69"/>
      <c r="M418" s="69"/>
      <c r="N418" s="69"/>
      <c r="O418" s="69"/>
      <c r="X418" s="121"/>
      <c r="Y418" s="121"/>
      <c r="Z418" s="130"/>
    </row>
    <row r="419" spans="2:30" ht="15" customHeight="1" x14ac:dyDescent="0.25">
      <c r="B419" s="210" t="str">
        <f>'PLANILHA S DESONERAÇÃO'!B310</f>
        <v>COMP-33</v>
      </c>
      <c r="C419" s="601" t="str">
        <f>'PLANILHA S DESONERAÇÃO'!D310</f>
        <v>Canaleta de concreto - CAU 05 - seção de 85 x 50 cm - espessura de 10 cm - apoiada em toda a extensão</v>
      </c>
      <c r="D419" s="602"/>
      <c r="E419" s="602"/>
      <c r="F419" s="602"/>
      <c r="G419" s="602"/>
      <c r="H419" s="602"/>
      <c r="I419" s="602"/>
      <c r="J419" s="602"/>
      <c r="K419" s="602"/>
      <c r="L419" s="602"/>
      <c r="M419" s="602"/>
      <c r="N419" s="602"/>
      <c r="O419" s="603"/>
      <c r="X419" s="121"/>
      <c r="Y419" s="121"/>
      <c r="Z419" s="130"/>
    </row>
    <row r="420" spans="2:30" ht="15" customHeight="1" x14ac:dyDescent="0.25">
      <c r="B420" s="584" t="s">
        <v>764</v>
      </c>
      <c r="C420" s="584"/>
      <c r="D420" s="584"/>
      <c r="E420" s="584"/>
      <c r="F420" s="585" t="s">
        <v>765</v>
      </c>
      <c r="G420" s="585"/>
      <c r="H420" s="585"/>
      <c r="I420" s="90" t="s">
        <v>641</v>
      </c>
      <c r="J420" s="595" t="s">
        <v>642</v>
      </c>
      <c r="K420" s="595"/>
      <c r="L420" s="595" t="s">
        <v>767</v>
      </c>
      <c r="M420" s="595"/>
      <c r="N420" s="595" t="s">
        <v>655</v>
      </c>
      <c r="O420" s="595"/>
      <c r="X420" s="121"/>
      <c r="Y420" s="121"/>
      <c r="Z420" s="130"/>
    </row>
    <row r="421" spans="2:30" ht="15" customHeight="1" x14ac:dyDescent="0.25">
      <c r="B421" s="75">
        <v>407820</v>
      </c>
      <c r="C421" s="618" t="s">
        <v>202</v>
      </c>
      <c r="D421" s="618"/>
      <c r="E421" s="618"/>
      <c r="F421" s="587" t="s">
        <v>24942</v>
      </c>
      <c r="G421" s="587"/>
      <c r="H421" s="587"/>
      <c r="I421" s="75" t="s">
        <v>203</v>
      </c>
      <c r="J421" s="596">
        <v>7.6666600000000003</v>
      </c>
      <c r="K421" s="596"/>
      <c r="L421" s="589">
        <f t="shared" ref="L421:L424" si="471">X421+Y421+Z421</f>
        <v>13.23</v>
      </c>
      <c r="M421" s="589"/>
      <c r="N421" s="589">
        <f>J421*L421</f>
        <v>101.43</v>
      </c>
      <c r="O421" s="589"/>
      <c r="R421" s="106">
        <f t="shared" ref="R421:R424" si="472">IF(AND(S421=TRUE,T421="I"),VALUE(RIGHT(B421,LEN(B421)-1)),B421)</f>
        <v>407820</v>
      </c>
      <c r="S421" s="104" t="b">
        <f t="shared" ref="S421:S424" si="473">ISTEXT(B421)</f>
        <v>0</v>
      </c>
      <c r="T421" s="122" t="str">
        <f t="shared" ref="T421:T424" si="474">LEFT(B421,1)</f>
        <v>4</v>
      </c>
      <c r="U421" s="122"/>
      <c r="V421" s="121" t="str">
        <f t="shared" ref="V421:V424" si="475">F421</f>
        <v>SICRO</v>
      </c>
      <c r="X421" s="121">
        <f t="shared" ref="X421:X424" si="476">IFERROR(AB421,0)</f>
        <v>13.23</v>
      </c>
      <c r="Y421" s="121">
        <f t="shared" ref="Y421:Y424" si="477">IFERROR(AC421,0)</f>
        <v>0</v>
      </c>
      <c r="Z421" s="121">
        <f t="shared" ref="Z421:Z424" si="478">IFERROR(AD421,0)</f>
        <v>0</v>
      </c>
      <c r="AB421" s="121">
        <f>IF(OR(T421="P",T421="M"),(VLOOKUP(R421,'SICRO-P'!$A$3:$F$1780,6,FALSE)),VLOOKUP(R421,SICRO!$A$4:$E$6354,5,FALSE))</f>
        <v>13.23</v>
      </c>
      <c r="AC421" s="121" t="e">
        <f>IF(T421="I",(VLOOKUP(R421,'SINAPI-I'!$A$1:$E$4949,5,FALSE)),VLOOKUP(R421,SINAPI!$G$7:$K$7524,5,FALSE))</f>
        <v>#N/A</v>
      </c>
      <c r="AD421" s="130" t="e">
        <f>IF(T421="I",IF(U421="MO",(ROUND(VLOOKUP(R421,'DER-ES-I'!$A$7:$F$1547,5,FALSE)*((1+$R$3)),2)),VLOOKUP(R421,'DER-ES-I'!$A$7:$F$1547,5,FALSE)),VLOOKUP(R421,'DER-ES'!$A$15:$H$1393,7,FALSE))</f>
        <v>#N/A</v>
      </c>
    </row>
    <row r="422" spans="2:30" ht="15" customHeight="1" x14ac:dyDescent="0.25">
      <c r="B422" s="75">
        <v>1107895</v>
      </c>
      <c r="C422" s="618" t="s">
        <v>1030</v>
      </c>
      <c r="D422" s="618"/>
      <c r="E422" s="618"/>
      <c r="F422" s="587" t="s">
        <v>24942</v>
      </c>
      <c r="G422" s="587"/>
      <c r="H422" s="587"/>
      <c r="I422" s="75" t="s">
        <v>188</v>
      </c>
      <c r="J422" s="596">
        <v>0.23</v>
      </c>
      <c r="K422" s="596"/>
      <c r="L422" s="589">
        <f t="shared" si="471"/>
        <v>317.33999999999997</v>
      </c>
      <c r="M422" s="589"/>
      <c r="N422" s="589">
        <f>J422*L422</f>
        <v>72.989999999999995</v>
      </c>
      <c r="O422" s="589"/>
      <c r="R422" s="106">
        <f t="shared" si="472"/>
        <v>1107895</v>
      </c>
      <c r="S422" s="104" t="b">
        <f t="shared" si="473"/>
        <v>0</v>
      </c>
      <c r="T422" s="122" t="str">
        <f t="shared" si="474"/>
        <v>1</v>
      </c>
      <c r="U422" s="122"/>
      <c r="V422" s="121" t="str">
        <f t="shared" si="475"/>
        <v>SICRO</v>
      </c>
      <c r="X422" s="121">
        <f t="shared" si="476"/>
        <v>317.33999999999997</v>
      </c>
      <c r="Y422" s="121">
        <f t="shared" si="477"/>
        <v>0</v>
      </c>
      <c r="Z422" s="121">
        <f t="shared" si="478"/>
        <v>0</v>
      </c>
      <c r="AB422" s="121">
        <f>IF(OR(T422="P",T422="M"),(VLOOKUP(R422,'SICRO-P'!$A$3:$F$1780,6,FALSE)),VLOOKUP(R422,SICRO!$A$4:$E$6354,5,FALSE))</f>
        <v>317.33999999999997</v>
      </c>
      <c r="AC422" s="121" t="e">
        <f>IF(T422="I",(VLOOKUP(R422,'SINAPI-I'!$A$1:$E$4949,5,FALSE)),VLOOKUP(R422,SINAPI!$G$7:$K$7524,5,FALSE))</f>
        <v>#N/A</v>
      </c>
      <c r="AD422" s="130" t="e">
        <f>IF(T422="I",IF(U422="MO",(ROUND(VLOOKUP(R422,'DER-ES-I'!$A$7:$F$1547,5,FALSE)*((1+$R$3)),2)),VLOOKUP(R422,'DER-ES-I'!$A$7:$F$1547,5,FALSE)),VLOOKUP(R422,'DER-ES'!$A$15:$H$1393,7,FALSE))</f>
        <v>#N/A</v>
      </c>
    </row>
    <row r="423" spans="2:30" ht="19.5" customHeight="1" x14ac:dyDescent="0.25">
      <c r="B423" s="75">
        <v>4805749</v>
      </c>
      <c r="C423" s="618" t="s">
        <v>1032</v>
      </c>
      <c r="D423" s="618"/>
      <c r="E423" s="618"/>
      <c r="F423" s="587" t="s">
        <v>24942</v>
      </c>
      <c r="G423" s="587"/>
      <c r="H423" s="587"/>
      <c r="I423" s="75" t="s">
        <v>188</v>
      </c>
      <c r="J423" s="596">
        <v>0.56000000000000005</v>
      </c>
      <c r="K423" s="596"/>
      <c r="L423" s="589">
        <f t="shared" si="471"/>
        <v>67.5</v>
      </c>
      <c r="M423" s="589"/>
      <c r="N423" s="589">
        <f>J423*L423</f>
        <v>37.799999999999997</v>
      </c>
      <c r="O423" s="589"/>
      <c r="R423" s="106">
        <f t="shared" si="472"/>
        <v>4805749</v>
      </c>
      <c r="S423" s="104" t="b">
        <f t="shared" si="473"/>
        <v>0</v>
      </c>
      <c r="T423" s="122" t="str">
        <f t="shared" si="474"/>
        <v>4</v>
      </c>
      <c r="U423" s="122"/>
      <c r="V423" s="121" t="str">
        <f t="shared" si="475"/>
        <v>SICRO</v>
      </c>
      <c r="X423" s="121">
        <f t="shared" si="476"/>
        <v>67.5</v>
      </c>
      <c r="Y423" s="121">
        <f t="shared" si="477"/>
        <v>0</v>
      </c>
      <c r="Z423" s="121">
        <f t="shared" si="478"/>
        <v>0</v>
      </c>
      <c r="AB423" s="121">
        <f>IF(OR(T423="P",T423="M"),(VLOOKUP(R423,'SICRO-P'!$A$3:$F$1780,6,FALSE)),VLOOKUP(R423,SICRO!$A$4:$E$6354,5,FALSE))</f>
        <v>67.5</v>
      </c>
      <c r="AC423" s="121" t="e">
        <f>IF(T423="I",(VLOOKUP(R423,'SINAPI-I'!$A$1:$E$4949,5,FALSE)),VLOOKUP(R423,SINAPI!$G$7:$K$7524,5,FALSE))</f>
        <v>#N/A</v>
      </c>
      <c r="AD423" s="130" t="e">
        <f>IF(T423="I",IF(U423="MO",(ROUND(VLOOKUP(R423,'DER-ES-I'!$A$7:$F$1547,5,FALSE)*((1+$R$3)),2)),VLOOKUP(R423,'DER-ES-I'!$A$7:$F$1547,5,FALSE)),VLOOKUP(R423,'DER-ES'!$A$15:$H$1393,7,FALSE))</f>
        <v>#N/A</v>
      </c>
    </row>
    <row r="424" spans="2:30" ht="15" customHeight="1" x14ac:dyDescent="0.25">
      <c r="B424" s="75">
        <v>3103302</v>
      </c>
      <c r="C424" s="618" t="s">
        <v>1034</v>
      </c>
      <c r="D424" s="618"/>
      <c r="E424" s="618"/>
      <c r="F424" s="587" t="s">
        <v>24942</v>
      </c>
      <c r="G424" s="587"/>
      <c r="H424" s="587"/>
      <c r="I424" s="75" t="s">
        <v>959</v>
      </c>
      <c r="J424" s="596">
        <v>2.1</v>
      </c>
      <c r="K424" s="596"/>
      <c r="L424" s="589">
        <f t="shared" si="471"/>
        <v>71.47</v>
      </c>
      <c r="M424" s="589"/>
      <c r="N424" s="589">
        <f>J424*L424</f>
        <v>150.09</v>
      </c>
      <c r="O424" s="589"/>
      <c r="R424" s="106">
        <f t="shared" si="472"/>
        <v>3103302</v>
      </c>
      <c r="S424" s="104" t="b">
        <f t="shared" si="473"/>
        <v>0</v>
      </c>
      <c r="T424" s="122" t="str">
        <f t="shared" si="474"/>
        <v>3</v>
      </c>
      <c r="U424" s="122"/>
      <c r="V424" s="121" t="str">
        <f t="shared" si="475"/>
        <v>SICRO</v>
      </c>
      <c r="X424" s="121">
        <f t="shared" si="476"/>
        <v>71.47</v>
      </c>
      <c r="Y424" s="121">
        <f t="shared" si="477"/>
        <v>0</v>
      </c>
      <c r="Z424" s="121">
        <f t="shared" si="478"/>
        <v>0</v>
      </c>
      <c r="AB424" s="121">
        <f>IF(OR(T424="P",T424="M"),(VLOOKUP(R424,'SICRO-P'!$A$3:$F$1780,6,FALSE)),VLOOKUP(R424,SICRO!$A$4:$E$6354,5,FALSE))</f>
        <v>71.47</v>
      </c>
      <c r="AC424" s="121" t="e">
        <f>IF(T424="I",(VLOOKUP(R424,'SINAPI-I'!$A$1:$E$4949,5,FALSE)),VLOOKUP(R424,SINAPI!$G$7:$K$7524,5,FALSE))</f>
        <v>#N/A</v>
      </c>
      <c r="AD424" s="130" t="e">
        <f>IF(T424="I",IF(U424="MO",(ROUND(VLOOKUP(R424,'DER-ES-I'!$A$7:$F$1547,5,FALSE)*((1+$R$3)),2)),VLOOKUP(R424,'DER-ES-I'!$A$7:$F$1547,5,FALSE)),VLOOKUP(R424,'DER-ES'!$A$15:$H$1393,7,FALSE))</f>
        <v>#N/A</v>
      </c>
    </row>
    <row r="425" spans="2:30" ht="15" customHeight="1" x14ac:dyDescent="0.25">
      <c r="B425" s="69"/>
      <c r="C425" s="69"/>
      <c r="D425" s="69"/>
      <c r="E425" s="69"/>
      <c r="F425" s="69"/>
      <c r="G425" s="69"/>
      <c r="H425" s="69"/>
      <c r="I425" s="69"/>
      <c r="J425" s="576" t="s">
        <v>966</v>
      </c>
      <c r="K425" s="576"/>
      <c r="L425" s="576"/>
      <c r="M425" s="576"/>
      <c r="N425" s="577">
        <f>N421+N422+N423+N424</f>
        <v>362.31</v>
      </c>
      <c r="O425" s="577"/>
      <c r="X425" s="121"/>
      <c r="Y425" s="121"/>
      <c r="Z425" s="130"/>
    </row>
    <row r="426" spans="2:30" ht="15" customHeight="1" x14ac:dyDescent="0.25">
      <c r="B426" s="69"/>
      <c r="C426" s="69"/>
      <c r="D426" s="69"/>
      <c r="H426" s="69"/>
      <c r="I426" s="69"/>
      <c r="J426" s="578" t="s">
        <v>674</v>
      </c>
      <c r="K426" s="578"/>
      <c r="L426" s="578"/>
      <c r="M426" s="578"/>
      <c r="N426" s="612">
        <f>N425</f>
        <v>362.31</v>
      </c>
      <c r="O426" s="613"/>
      <c r="X426" s="121"/>
      <c r="Y426" s="121"/>
      <c r="Z426" s="130"/>
    </row>
    <row r="427" spans="2:30" ht="15" customHeight="1" x14ac:dyDescent="0.25">
      <c r="B427" s="69"/>
      <c r="C427" s="69"/>
      <c r="D427" s="69"/>
      <c r="H427" s="69"/>
      <c r="I427" s="69"/>
      <c r="J427" s="578" t="s">
        <v>675</v>
      </c>
      <c r="K427" s="578"/>
      <c r="L427" s="578"/>
      <c r="M427" s="578"/>
      <c r="N427" s="577">
        <f>N426</f>
        <v>362.31</v>
      </c>
      <c r="O427" s="577"/>
      <c r="X427" s="121"/>
      <c r="Y427" s="121"/>
      <c r="Z427" s="130"/>
    </row>
    <row r="428" spans="2:30" ht="15" customHeight="1" x14ac:dyDescent="0.25">
      <c r="B428" s="69"/>
      <c r="C428" s="69"/>
      <c r="D428" s="69"/>
      <c r="E428" s="69"/>
      <c r="F428" s="69"/>
      <c r="G428" s="69"/>
      <c r="H428" s="69"/>
      <c r="I428" s="69"/>
      <c r="J428" s="580" t="str">
        <f>"VALOR BDI ("&amp;$O$3*100&amp;"%):"</f>
        <v>VALOR BDI (24,52%):</v>
      </c>
      <c r="K428" s="580"/>
      <c r="L428" s="580"/>
      <c r="M428" s="580"/>
      <c r="N428" s="577">
        <f>N427*$O$3</f>
        <v>88.84</v>
      </c>
      <c r="O428" s="577"/>
      <c r="X428" s="121"/>
      <c r="Y428" s="121"/>
      <c r="Z428" s="130"/>
    </row>
    <row r="429" spans="2:30" ht="15" customHeight="1" x14ac:dyDescent="0.25">
      <c r="B429" s="69"/>
      <c r="C429" s="69"/>
      <c r="D429" s="69"/>
      <c r="E429" s="69"/>
      <c r="F429" s="69"/>
      <c r="G429" s="69"/>
      <c r="H429" s="69"/>
      <c r="I429" s="69"/>
      <c r="J429" s="578" t="s">
        <v>676</v>
      </c>
      <c r="K429" s="578"/>
      <c r="L429" s="578"/>
      <c r="M429" s="578"/>
      <c r="N429" s="577">
        <f>N428+N427</f>
        <v>451.15</v>
      </c>
      <c r="O429" s="577"/>
      <c r="X429" s="121"/>
      <c r="Y429" s="121"/>
      <c r="Z429" s="130"/>
    </row>
    <row r="430" spans="2:30" ht="15" customHeight="1" x14ac:dyDescent="0.25">
      <c r="B430" s="69"/>
      <c r="C430" s="69"/>
      <c r="D430" s="69"/>
      <c r="E430" s="69"/>
      <c r="F430" s="581"/>
      <c r="G430" s="581"/>
      <c r="H430" s="581"/>
      <c r="I430" s="581"/>
      <c r="J430" s="69"/>
      <c r="K430" s="69"/>
      <c r="L430" s="69"/>
      <c r="M430" s="69"/>
      <c r="N430" s="69"/>
      <c r="O430" s="69"/>
      <c r="X430" s="121"/>
      <c r="Y430" s="121"/>
      <c r="Z430" s="130"/>
    </row>
    <row r="431" spans="2:30" ht="15" customHeight="1" x14ac:dyDescent="0.25">
      <c r="B431" s="210" t="str">
        <f>'PLANILHA S DESONERAÇÃO'!B312</f>
        <v>COMP-34</v>
      </c>
      <c r="C431" s="601" t="str">
        <f>'PLANILHA S DESONERAÇÃO'!D312</f>
        <v>Poste telecônico reto, em aço galvanizado, com flange / flangeado na base, com chumbadores e demais peças para fixação, pintura branca eletrostática a quente em poliéster, 7000 mm. ref: Induspar ou similar COM 2 LUMINÁRIAS LED 150W</v>
      </c>
      <c r="D431" s="602"/>
      <c r="E431" s="602"/>
      <c r="F431" s="602"/>
      <c r="G431" s="602"/>
      <c r="H431" s="602"/>
      <c r="I431" s="602"/>
      <c r="J431" s="602"/>
      <c r="K431" s="602"/>
      <c r="L431" s="602"/>
      <c r="M431" s="602"/>
      <c r="N431" s="602"/>
      <c r="O431" s="603"/>
      <c r="X431" s="121"/>
      <c r="Y431" s="121"/>
      <c r="Z431" s="130"/>
    </row>
    <row r="432" spans="2:30" ht="15" customHeight="1" x14ac:dyDescent="0.25">
      <c r="B432" s="584" t="s">
        <v>777</v>
      </c>
      <c r="C432" s="584"/>
      <c r="D432" s="584"/>
      <c r="E432" s="584"/>
      <c r="F432" s="585" t="s">
        <v>765</v>
      </c>
      <c r="G432" s="585"/>
      <c r="H432" s="585"/>
      <c r="I432" s="72" t="s">
        <v>641</v>
      </c>
      <c r="J432" s="585" t="s">
        <v>766</v>
      </c>
      <c r="K432" s="585"/>
      <c r="L432" s="585" t="s">
        <v>767</v>
      </c>
      <c r="M432" s="585"/>
      <c r="N432" s="585" t="s">
        <v>768</v>
      </c>
      <c r="O432" s="585"/>
      <c r="X432" s="121"/>
      <c r="Y432" s="121"/>
      <c r="Z432" s="130"/>
    </row>
    <row r="433" spans="2:30" x14ac:dyDescent="0.25">
      <c r="B433" s="74">
        <v>14166</v>
      </c>
      <c r="C433" s="586" t="s">
        <v>1035</v>
      </c>
      <c r="D433" s="586"/>
      <c r="E433" s="586"/>
      <c r="F433" s="587" t="s">
        <v>91</v>
      </c>
      <c r="G433" s="587"/>
      <c r="H433" s="587"/>
      <c r="I433" s="74" t="s">
        <v>181</v>
      </c>
      <c r="J433" s="588">
        <v>1</v>
      </c>
      <c r="K433" s="588"/>
      <c r="L433" s="589">
        <f t="shared" ref="L433" si="479">X433+Y433+Z433</f>
        <v>1415.24</v>
      </c>
      <c r="M433" s="589"/>
      <c r="N433" s="589">
        <f>J433*L433</f>
        <v>1415.24</v>
      </c>
      <c r="O433" s="589"/>
      <c r="R433" s="106">
        <f t="shared" ref="R433" si="480">IF(AND(S433=TRUE,T433="I"),VALUE(RIGHT(B433,LEN(B433)-1)),B433)</f>
        <v>14166</v>
      </c>
      <c r="S433" s="104" t="b">
        <f t="shared" ref="S433" si="481">ISTEXT(B433)</f>
        <v>0</v>
      </c>
      <c r="T433" s="122" t="s">
        <v>27690</v>
      </c>
      <c r="U433" s="122"/>
      <c r="V433" s="121" t="str">
        <f t="shared" ref="V433" si="482">F433</f>
        <v>SINAPI</v>
      </c>
      <c r="X433" s="121">
        <f t="shared" ref="X433" si="483">IFERROR(AB433,0)</f>
        <v>0</v>
      </c>
      <c r="Y433" s="121">
        <f t="shared" ref="Y433" si="484">IFERROR(AC433,0)</f>
        <v>1415.24</v>
      </c>
      <c r="Z433" s="121">
        <f t="shared" ref="Z433" si="485">IFERROR(AD433,0)</f>
        <v>0</v>
      </c>
      <c r="AB433" s="121" t="e">
        <f>IF(OR(T433="P",T433="M"),(VLOOKUP(R433,'SICRO-P'!$A$3:$F$1780,6,FALSE)),VLOOKUP(R433,SICRO!$A$4:$E$6354,5,FALSE))</f>
        <v>#N/A</v>
      </c>
      <c r="AC433" s="121">
        <f>IF(T433="I",(VLOOKUP(R433,'SINAPI-I'!$A$1:$E$4949,5,FALSE)),VLOOKUP(R433,SINAPI!$G$7:$K$7524,5,FALSE))</f>
        <v>1415.24</v>
      </c>
      <c r="AD433" s="130" t="e">
        <f>IF(T433="I",IF(U433="MO",(ROUND(VLOOKUP(R433,'DER-ES-I'!$A$7:$F$1547,5,FALSE)*((1+$R$3)),2)),VLOOKUP(R433,'DER-ES-I'!$A$7:$F$1547,5,FALSE)),VLOOKUP(R433,'DER-ES'!$A$15:$H$1393,7,FALSE))</f>
        <v>#N/A</v>
      </c>
    </row>
    <row r="434" spans="2:30" ht="15" customHeight="1" x14ac:dyDescent="0.25">
      <c r="B434" s="74">
        <f>MAPADEPRECOS!A113</f>
        <v>36</v>
      </c>
      <c r="C434" s="598" t="str">
        <f>VLOOKUP(B434,MAPADEPRECOS!$A$5:$I$151,2)</f>
        <v xml:space="preserve">Refletor em LED IP 66, 150W </v>
      </c>
      <c r="D434" s="599"/>
      <c r="E434" s="600"/>
      <c r="F434" s="587" t="s">
        <v>32453</v>
      </c>
      <c r="G434" s="587"/>
      <c r="H434" s="587"/>
      <c r="I434" s="74" t="s">
        <v>315</v>
      </c>
      <c r="J434" s="588">
        <v>2</v>
      </c>
      <c r="K434" s="588"/>
      <c r="L434" s="579">
        <f>VLOOKUP(B434,MAPADEPRECOS!$A$5:$I$151,9)</f>
        <v>89.99</v>
      </c>
      <c r="M434" s="579"/>
      <c r="N434" s="589">
        <f t="shared" ref="N434" si="486">J434*L434</f>
        <v>179.98</v>
      </c>
      <c r="O434" s="589"/>
      <c r="X434" s="121"/>
      <c r="Y434" s="121"/>
      <c r="Z434" s="130"/>
    </row>
    <row r="435" spans="2:30" ht="15" customHeight="1" x14ac:dyDescent="0.25">
      <c r="B435" s="74">
        <v>2510</v>
      </c>
      <c r="C435" s="586" t="s">
        <v>1037</v>
      </c>
      <c r="D435" s="586"/>
      <c r="E435" s="586"/>
      <c r="F435" s="587" t="s">
        <v>91</v>
      </c>
      <c r="G435" s="587"/>
      <c r="H435" s="587"/>
      <c r="I435" s="74" t="s">
        <v>181</v>
      </c>
      <c r="J435" s="588">
        <v>1</v>
      </c>
      <c r="K435" s="588"/>
      <c r="L435" s="605">
        <f t="shared" ref="L435" si="487">X435+Y435+Z435</f>
        <v>37.33</v>
      </c>
      <c r="M435" s="606"/>
      <c r="N435" s="605">
        <f>J435*L435</f>
        <v>37.33</v>
      </c>
      <c r="O435" s="606"/>
      <c r="R435" s="106">
        <f t="shared" ref="R435" si="488">IF(AND(S435=TRUE,T435="I"),VALUE(RIGHT(B435,LEN(B435)-1)),B435)</f>
        <v>2510</v>
      </c>
      <c r="S435" s="104" t="b">
        <f t="shared" ref="S435" si="489">ISTEXT(B435)</f>
        <v>0</v>
      </c>
      <c r="T435" s="122" t="s">
        <v>27690</v>
      </c>
      <c r="U435" s="122"/>
      <c r="V435" s="121" t="str">
        <f t="shared" ref="V435" si="490">F435</f>
        <v>SINAPI</v>
      </c>
      <c r="X435" s="121">
        <f t="shared" ref="X435" si="491">IFERROR(AB435,0)</f>
        <v>0</v>
      </c>
      <c r="Y435" s="121">
        <f t="shared" ref="Y435" si="492">IFERROR(AC435,0)</f>
        <v>37.33</v>
      </c>
      <c r="Z435" s="121">
        <f t="shared" ref="Z435" si="493">IFERROR(AD435,0)</f>
        <v>0</v>
      </c>
      <c r="AB435" s="121" t="e">
        <f>IF(OR(T435="P",T435="M"),(VLOOKUP(R435,'SICRO-P'!$A$3:$F$1780,6,FALSE)),VLOOKUP(R435,SICRO!$A$4:$E$6354,5,FALSE))</f>
        <v>#N/A</v>
      </c>
      <c r="AC435" s="121">
        <f>IF(T435="I",(VLOOKUP(R435,'SINAPI-I'!$A$1:$E$4949,5,FALSE)),VLOOKUP(R435,SINAPI!$G$7:$K$7524,5,FALSE))</f>
        <v>37.33</v>
      </c>
      <c r="AD435" s="130" t="e">
        <f>IF(T435="I",IF(U435="MO",(ROUND(VLOOKUP(R435,'DER-ES-I'!$A$7:$F$1547,5,FALSE)*((1+$R$3)),2)),VLOOKUP(R435,'DER-ES-I'!$A$7:$F$1547,5,FALSE)),VLOOKUP(R435,'DER-ES'!$A$15:$H$1393,7,FALSE))</f>
        <v>#N/A</v>
      </c>
    </row>
    <row r="436" spans="2:30" ht="15" customHeight="1" x14ac:dyDescent="0.25">
      <c r="B436" s="69"/>
      <c r="C436" s="69"/>
      <c r="D436" s="69"/>
      <c r="E436" s="69"/>
      <c r="F436" s="69"/>
      <c r="G436" s="69"/>
      <c r="H436" s="69"/>
      <c r="I436" s="69"/>
      <c r="J436" s="590" t="s">
        <v>778</v>
      </c>
      <c r="K436" s="590"/>
      <c r="L436" s="590"/>
      <c r="M436" s="590"/>
      <c r="N436" s="597">
        <f>N433+N434+N435</f>
        <v>1632.55</v>
      </c>
      <c r="O436" s="597"/>
      <c r="X436" s="121"/>
      <c r="Y436" s="121"/>
      <c r="Z436" s="130"/>
    </row>
    <row r="437" spans="2:30" ht="15" customHeight="1" x14ac:dyDescent="0.25">
      <c r="B437" s="584" t="s">
        <v>32186</v>
      </c>
      <c r="C437" s="584"/>
      <c r="D437" s="584"/>
      <c r="E437" s="584"/>
      <c r="F437" s="585" t="s">
        <v>765</v>
      </c>
      <c r="G437" s="585"/>
      <c r="H437" s="585"/>
      <c r="I437" s="72" t="s">
        <v>641</v>
      </c>
      <c r="J437" s="585" t="s">
        <v>766</v>
      </c>
      <c r="K437" s="585"/>
      <c r="L437" s="585" t="s">
        <v>767</v>
      </c>
      <c r="M437" s="585"/>
      <c r="N437" s="585" t="s">
        <v>768</v>
      </c>
      <c r="O437" s="585"/>
      <c r="X437" s="121"/>
      <c r="Y437" s="121"/>
      <c r="Z437" s="130"/>
    </row>
    <row r="438" spans="2:30" ht="9.75" customHeight="1" x14ac:dyDescent="0.25">
      <c r="B438" s="74">
        <v>88247</v>
      </c>
      <c r="C438" s="586" t="s">
        <v>779</v>
      </c>
      <c r="D438" s="586"/>
      <c r="E438" s="586"/>
      <c r="F438" s="587" t="s">
        <v>91</v>
      </c>
      <c r="G438" s="587"/>
      <c r="H438" s="587"/>
      <c r="I438" s="74" t="s">
        <v>226</v>
      </c>
      <c r="J438" s="588">
        <v>1.413</v>
      </c>
      <c r="K438" s="588"/>
      <c r="L438" s="589">
        <f t="shared" ref="L438:L439" si="494">X438+Y438+Z438</f>
        <v>27.41</v>
      </c>
      <c r="M438" s="589"/>
      <c r="N438" s="589">
        <f>J438*L438</f>
        <v>38.729999999999997</v>
      </c>
      <c r="O438" s="589"/>
      <c r="R438" s="106">
        <f t="shared" ref="R438:R439" si="495">IF(AND(S438=TRUE,T438="I"),VALUE(RIGHT(B438,LEN(B438)-1)),B438)</f>
        <v>88247</v>
      </c>
      <c r="S438" s="104" t="b">
        <f t="shared" ref="S438:S439" si="496">ISTEXT(B438)</f>
        <v>0</v>
      </c>
      <c r="T438" s="122" t="str">
        <f t="shared" ref="T438:T439" si="497">LEFT(B438,1)</f>
        <v>8</v>
      </c>
      <c r="U438" s="122" t="s">
        <v>27919</v>
      </c>
      <c r="V438" s="121" t="str">
        <f t="shared" ref="V438:V439" si="498">F438</f>
        <v>SINAPI</v>
      </c>
      <c r="X438" s="121">
        <f t="shared" ref="X438:X439" si="499">IFERROR(AB438,0)</f>
        <v>0</v>
      </c>
      <c r="Y438" s="121">
        <f t="shared" ref="Y438:Y439" si="500">IFERROR(AC438,0)</f>
        <v>27.41</v>
      </c>
      <c r="Z438" s="121">
        <f t="shared" ref="Z438:Z439" si="501">IFERROR(AD438,0)</f>
        <v>0</v>
      </c>
      <c r="AB438" s="121" t="e">
        <f>IF(OR(T438="P",T438="M"),(VLOOKUP(R438,'SICRO-P'!$A$3:$F$1780,6,FALSE)),VLOOKUP(R438,SICRO!$A$4:$E$6354,5,FALSE))</f>
        <v>#N/A</v>
      </c>
      <c r="AC438" s="121">
        <f>IF(T438="I",(VLOOKUP(R438,'SINAPI-I'!$A$1:$E$4949,5,FALSE)),VLOOKUP(R438,SINAPI!$G$7:$K$7524,5,FALSE))</f>
        <v>27.41</v>
      </c>
      <c r="AD438" s="130" t="e">
        <f>IF(T438="I",IF(U438="MO",(ROUND(VLOOKUP(R438,'DER-ES-I'!$A$7:$F$1547,5,FALSE)*((1+$R$3)),2)),VLOOKUP(R438,'DER-ES-I'!$A$7:$F$1547,5,FALSE)),VLOOKUP(R438,'DER-ES'!$A$15:$H$1393,7,FALSE))</f>
        <v>#N/A</v>
      </c>
    </row>
    <row r="439" spans="2:30" ht="19.5" customHeight="1" x14ac:dyDescent="0.25">
      <c r="B439" s="74">
        <v>88264</v>
      </c>
      <c r="C439" s="586" t="s">
        <v>781</v>
      </c>
      <c r="D439" s="586"/>
      <c r="E439" s="586"/>
      <c r="F439" s="587" t="s">
        <v>91</v>
      </c>
      <c r="G439" s="587"/>
      <c r="H439" s="587"/>
      <c r="I439" s="74" t="s">
        <v>226</v>
      </c>
      <c r="J439" s="588">
        <v>4.593</v>
      </c>
      <c r="K439" s="588"/>
      <c r="L439" s="589">
        <f t="shared" si="494"/>
        <v>31.21</v>
      </c>
      <c r="M439" s="589"/>
      <c r="N439" s="589">
        <f>J439*L439</f>
        <v>143.35</v>
      </c>
      <c r="O439" s="589"/>
      <c r="R439" s="106">
        <f t="shared" si="495"/>
        <v>88264</v>
      </c>
      <c r="S439" s="104" t="b">
        <f t="shared" si="496"/>
        <v>0</v>
      </c>
      <c r="T439" s="122" t="str">
        <f t="shared" si="497"/>
        <v>8</v>
      </c>
      <c r="U439" s="122" t="s">
        <v>27919</v>
      </c>
      <c r="V439" s="121" t="str">
        <f t="shared" si="498"/>
        <v>SINAPI</v>
      </c>
      <c r="X439" s="121">
        <f t="shared" si="499"/>
        <v>0</v>
      </c>
      <c r="Y439" s="121">
        <f t="shared" si="500"/>
        <v>31.21</v>
      </c>
      <c r="Z439" s="121">
        <f t="shared" si="501"/>
        <v>0</v>
      </c>
      <c r="AB439" s="121" t="e">
        <f>IF(OR(T439="P",T439="M"),(VLOOKUP(R439,'SICRO-P'!$A$3:$F$1780,6,FALSE)),VLOOKUP(R439,SICRO!$A$4:$E$6354,5,FALSE))</f>
        <v>#N/A</v>
      </c>
      <c r="AC439" s="121">
        <f>IF(T439="I",(VLOOKUP(R439,'SINAPI-I'!$A$1:$E$4949,5,FALSE)),VLOOKUP(R439,SINAPI!$G$7:$K$7524,5,FALSE))</f>
        <v>31.21</v>
      </c>
      <c r="AD439" s="130" t="e">
        <f>IF(T439="I",IF(U439="MO",(ROUND(VLOOKUP(R439,'DER-ES-I'!$A$7:$F$1547,5,FALSE)*((1+$R$3)),2)),VLOOKUP(R439,'DER-ES-I'!$A$7:$F$1547,5,FALSE)),VLOOKUP(R439,'DER-ES'!$A$15:$H$1393,7,FALSE))</f>
        <v>#N/A</v>
      </c>
    </row>
    <row r="440" spans="2:30" ht="27.75" customHeight="1" x14ac:dyDescent="0.25">
      <c r="B440" s="69"/>
      <c r="C440" s="69"/>
      <c r="D440" s="69"/>
      <c r="E440" s="69"/>
      <c r="F440" s="69"/>
      <c r="G440" s="69"/>
      <c r="H440" s="69"/>
      <c r="I440" s="69"/>
      <c r="J440" s="590" t="s">
        <v>773</v>
      </c>
      <c r="K440" s="590"/>
      <c r="L440" s="590"/>
      <c r="M440" s="590"/>
      <c r="N440" s="597">
        <f>N438+N439</f>
        <v>182.08</v>
      </c>
      <c r="O440" s="597"/>
      <c r="X440" s="121"/>
      <c r="Y440" s="121"/>
      <c r="Z440" s="130"/>
    </row>
    <row r="441" spans="2:30" ht="15" customHeight="1" x14ac:dyDescent="0.25">
      <c r="B441" s="584" t="s">
        <v>764</v>
      </c>
      <c r="C441" s="584"/>
      <c r="D441" s="584"/>
      <c r="E441" s="584"/>
      <c r="F441" s="585" t="s">
        <v>765</v>
      </c>
      <c r="G441" s="585"/>
      <c r="H441" s="585"/>
      <c r="I441" s="72" t="s">
        <v>641</v>
      </c>
      <c r="J441" s="585" t="s">
        <v>766</v>
      </c>
      <c r="K441" s="585"/>
      <c r="L441" s="585" t="s">
        <v>767</v>
      </c>
      <c r="M441" s="585"/>
      <c r="N441" s="585" t="s">
        <v>768</v>
      </c>
      <c r="O441" s="585"/>
      <c r="X441" s="121"/>
      <c r="Y441" s="121"/>
      <c r="Z441" s="130"/>
    </row>
    <row r="442" spans="2:30" ht="15" customHeight="1" x14ac:dyDescent="0.25">
      <c r="B442" s="74">
        <v>5928</v>
      </c>
      <c r="C442" s="586" t="s">
        <v>776</v>
      </c>
      <c r="D442" s="586"/>
      <c r="E442" s="586"/>
      <c r="F442" s="587" t="s">
        <v>91</v>
      </c>
      <c r="G442" s="587"/>
      <c r="H442" s="587"/>
      <c r="I442" s="74" t="s">
        <v>176</v>
      </c>
      <c r="J442" s="588">
        <v>0.111</v>
      </c>
      <c r="K442" s="588"/>
      <c r="L442" s="589">
        <f t="shared" ref="L442" si="502">X442+Y442+Z442</f>
        <v>272.61</v>
      </c>
      <c r="M442" s="589"/>
      <c r="N442" s="589">
        <f>J442*L442</f>
        <v>30.26</v>
      </c>
      <c r="O442" s="589"/>
      <c r="R442" s="106">
        <f t="shared" ref="R442" si="503">IF(AND(S442=TRUE,T442="I"),VALUE(RIGHT(B442,LEN(B442)-1)),B442)</f>
        <v>5928</v>
      </c>
      <c r="S442" s="104" t="b">
        <f t="shared" ref="S442" si="504">ISTEXT(B442)</f>
        <v>0</v>
      </c>
      <c r="T442" s="122" t="str">
        <f t="shared" ref="T442" si="505">LEFT(B442,1)</f>
        <v>5</v>
      </c>
      <c r="U442" s="122"/>
      <c r="V442" s="121" t="str">
        <f t="shared" ref="V442" si="506">F442</f>
        <v>SINAPI</v>
      </c>
      <c r="X442" s="121">
        <f t="shared" ref="X442" si="507">IFERROR(AB442,0)</f>
        <v>0</v>
      </c>
      <c r="Y442" s="121">
        <f t="shared" ref="Y442" si="508">IFERROR(AC442,0)</f>
        <v>272.61</v>
      </c>
      <c r="Z442" s="121">
        <f t="shared" ref="Z442" si="509">IFERROR(AD442,0)</f>
        <v>0</v>
      </c>
      <c r="AB442" s="121" t="e">
        <f>IF(OR(T442="P",T442="M"),(VLOOKUP(R442,'SICRO-P'!$A$3:$F$1780,6,FALSE)),VLOOKUP(R442,SICRO!$A$4:$E$6354,5,FALSE))</f>
        <v>#N/A</v>
      </c>
      <c r="AC442" s="121">
        <f>IF(T442="I",(VLOOKUP(R442,'SINAPI-I'!$A$1:$E$4949,5,FALSE)),VLOOKUP(R442,SINAPI!$G$7:$K$7524,5,FALSE))</f>
        <v>272.61</v>
      </c>
      <c r="AD442" s="130" t="e">
        <f>IF(T442="I",IF(U442="MO",(ROUND(VLOOKUP(R442,'DER-ES-I'!$A$7:$F$1547,5,FALSE)*((1+$R$3)),2)),VLOOKUP(R442,'DER-ES-I'!$A$7:$F$1547,5,FALSE)),VLOOKUP(R442,'DER-ES'!$A$15:$H$1393,7,FALSE))</f>
        <v>#N/A</v>
      </c>
    </row>
    <row r="443" spans="2:30" ht="27.75" customHeight="1" x14ac:dyDescent="0.25">
      <c r="B443" s="69"/>
      <c r="C443" s="69"/>
      <c r="D443" s="69"/>
      <c r="E443" s="69"/>
      <c r="F443" s="69"/>
      <c r="G443" s="69"/>
      <c r="H443" s="69"/>
      <c r="I443" s="69"/>
      <c r="J443" s="590" t="s">
        <v>32187</v>
      </c>
      <c r="K443" s="590"/>
      <c r="L443" s="590"/>
      <c r="M443" s="590"/>
      <c r="N443" s="597">
        <f>N442</f>
        <v>30.26</v>
      </c>
      <c r="O443" s="597"/>
      <c r="X443" s="121"/>
      <c r="Y443" s="121"/>
      <c r="Z443" s="130"/>
    </row>
    <row r="444" spans="2:30" ht="15" customHeight="1" x14ac:dyDescent="0.25">
      <c r="B444" s="69"/>
      <c r="C444" s="69"/>
      <c r="D444" s="69"/>
      <c r="E444" s="69"/>
      <c r="F444" s="69"/>
      <c r="G444" s="69"/>
      <c r="H444" s="69"/>
      <c r="I444" s="69"/>
      <c r="J444" s="578" t="s">
        <v>675</v>
      </c>
      <c r="K444" s="578"/>
      <c r="L444" s="578"/>
      <c r="M444" s="578"/>
      <c r="N444" s="577">
        <f>N443+N440+N436</f>
        <v>1844.89</v>
      </c>
      <c r="O444" s="577"/>
      <c r="X444" s="121"/>
      <c r="Y444" s="121"/>
      <c r="Z444" s="130"/>
    </row>
    <row r="445" spans="2:30" ht="15" customHeight="1" x14ac:dyDescent="0.25">
      <c r="B445" s="69"/>
      <c r="C445" s="69"/>
      <c r="D445" s="69"/>
      <c r="E445" s="69"/>
      <c r="F445" s="69"/>
      <c r="G445" s="69"/>
      <c r="H445" s="69"/>
      <c r="I445" s="69"/>
      <c r="J445" s="580" t="str">
        <f>"VALOR BDI ("&amp;$O$3*100&amp;"%):"</f>
        <v>VALOR BDI (24,52%):</v>
      </c>
      <c r="K445" s="580"/>
      <c r="L445" s="580"/>
      <c r="M445" s="580"/>
      <c r="N445" s="577">
        <f>N444*$O$3</f>
        <v>452.37</v>
      </c>
      <c r="O445" s="577"/>
      <c r="X445" s="121"/>
      <c r="Y445" s="121"/>
      <c r="Z445" s="130"/>
    </row>
    <row r="446" spans="2:30" ht="15" customHeight="1" x14ac:dyDescent="0.25">
      <c r="B446" s="69"/>
      <c r="C446" s="69"/>
      <c r="D446" s="69"/>
      <c r="E446" s="69"/>
      <c r="F446" s="69"/>
      <c r="G446" s="69"/>
      <c r="H446" s="69"/>
      <c r="I446" s="69"/>
      <c r="J446" s="578" t="s">
        <v>676</v>
      </c>
      <c r="K446" s="578"/>
      <c r="L446" s="578"/>
      <c r="M446" s="578"/>
      <c r="N446" s="577">
        <f>N445+N444</f>
        <v>2297.2600000000002</v>
      </c>
      <c r="O446" s="577"/>
      <c r="X446" s="121"/>
      <c r="Y446" s="121"/>
      <c r="Z446" s="130"/>
    </row>
    <row r="447" spans="2:30" ht="15" customHeight="1" x14ac:dyDescent="0.25">
      <c r="B447" s="69"/>
      <c r="C447" s="69"/>
      <c r="D447" s="69"/>
      <c r="E447" s="69"/>
      <c r="F447" s="581"/>
      <c r="G447" s="581"/>
      <c r="H447" s="581"/>
      <c r="I447" s="581"/>
      <c r="J447" s="69"/>
      <c r="K447" s="69"/>
      <c r="L447" s="69"/>
      <c r="M447" s="69"/>
      <c r="N447" s="69"/>
      <c r="O447" s="69"/>
      <c r="X447" s="121"/>
      <c r="Y447" s="121"/>
      <c r="Z447" s="130"/>
    </row>
    <row r="448" spans="2:30" ht="15" customHeight="1" x14ac:dyDescent="0.25">
      <c r="B448" s="210" t="str">
        <f>'PLANILHA S DESONERAÇÃO'!B313</f>
        <v>COMP-35</v>
      </c>
      <c r="C448" s="601" t="str">
        <f>'PLANILHA S DESONERAÇÃO'!D313</f>
        <v>Cruzeta para fixação de 3 projetores, 1400mm, com fixadores, parafusos e demais conexões para poste telecônico</v>
      </c>
      <c r="D448" s="602"/>
      <c r="E448" s="602"/>
      <c r="F448" s="602"/>
      <c r="G448" s="602"/>
      <c r="H448" s="602"/>
      <c r="I448" s="602"/>
      <c r="J448" s="602"/>
      <c r="K448" s="602"/>
      <c r="L448" s="602"/>
      <c r="M448" s="602"/>
      <c r="N448" s="602"/>
      <c r="O448" s="603"/>
      <c r="X448" s="121"/>
      <c r="Y448" s="121"/>
      <c r="Z448" s="130"/>
    </row>
    <row r="449" spans="2:30" ht="15" customHeight="1" x14ac:dyDescent="0.25">
      <c r="B449" s="584" t="s">
        <v>777</v>
      </c>
      <c r="C449" s="584"/>
      <c r="D449" s="584"/>
      <c r="E449" s="584"/>
      <c r="F449" s="585" t="s">
        <v>765</v>
      </c>
      <c r="G449" s="585"/>
      <c r="H449" s="585"/>
      <c r="I449" s="72" t="s">
        <v>641</v>
      </c>
      <c r="J449" s="585" t="s">
        <v>766</v>
      </c>
      <c r="K449" s="585"/>
      <c r="L449" s="585" t="s">
        <v>767</v>
      </c>
      <c r="M449" s="585"/>
      <c r="N449" s="585" t="s">
        <v>768</v>
      </c>
      <c r="O449" s="585"/>
      <c r="X449" s="121"/>
      <c r="Y449" s="121"/>
      <c r="Z449" s="130"/>
    </row>
    <row r="450" spans="2:30" ht="15" customHeight="1" x14ac:dyDescent="0.25">
      <c r="B450" s="74">
        <v>1652</v>
      </c>
      <c r="C450" s="586" t="s">
        <v>1038</v>
      </c>
      <c r="D450" s="586"/>
      <c r="E450" s="586"/>
      <c r="F450" s="587" t="s">
        <v>91</v>
      </c>
      <c r="G450" s="587"/>
      <c r="H450" s="587"/>
      <c r="I450" s="74" t="s">
        <v>181</v>
      </c>
      <c r="J450" s="588">
        <v>1</v>
      </c>
      <c r="K450" s="588"/>
      <c r="L450" s="589">
        <f t="shared" ref="L450" si="510">X450+Y450+Z450</f>
        <v>302.06</v>
      </c>
      <c r="M450" s="589"/>
      <c r="N450" s="589">
        <f>J450*L450</f>
        <v>302.06</v>
      </c>
      <c r="O450" s="589"/>
      <c r="R450" s="106">
        <f t="shared" ref="R450" si="511">IF(AND(S450=TRUE,T450="I"),VALUE(RIGHT(B450,LEN(B450)-1)),B450)</f>
        <v>1652</v>
      </c>
      <c r="S450" s="104" t="b">
        <f t="shared" ref="S450" si="512">ISTEXT(B450)</f>
        <v>0</v>
      </c>
      <c r="T450" s="122" t="s">
        <v>32184</v>
      </c>
      <c r="U450" s="122"/>
      <c r="V450" s="121" t="str">
        <f t="shared" ref="V450" si="513">F450</f>
        <v>SINAPI</v>
      </c>
      <c r="X450" s="121">
        <f t="shared" ref="X450" si="514">IFERROR(AB450,0)</f>
        <v>0</v>
      </c>
      <c r="Y450" s="121">
        <f t="shared" ref="Y450" si="515">IFERROR(AC450,0)</f>
        <v>302.06</v>
      </c>
      <c r="Z450" s="121">
        <f t="shared" ref="Z450" si="516">IFERROR(AD450,0)</f>
        <v>0</v>
      </c>
      <c r="AB450" s="121" t="e">
        <f>IF(OR(T450="P",T450="M"),(VLOOKUP(R450,'SICRO-P'!$A$3:$F$1780,6,FALSE)),VLOOKUP(R450,SICRO!$A$4:$E$6354,5,FALSE))</f>
        <v>#N/A</v>
      </c>
      <c r="AC450" s="121">
        <f>IF(T450="I",(VLOOKUP(R450,'SINAPI-I'!$A$1:$E$4949,5,FALSE)),VLOOKUP(R450,SINAPI!$G$7:$K$7524,5,FALSE))</f>
        <v>302.06</v>
      </c>
      <c r="AD450" s="130" t="e">
        <f>IF(T450="I",IF(U450="MO",(ROUND(VLOOKUP(R450,'DER-ES-I'!$A$7:$F$1547,5,FALSE)*((1+$R$3)),2)),VLOOKUP(R450,'DER-ES-I'!$A$7:$F$1547,5,FALSE)),VLOOKUP(R450,'DER-ES'!$A$15:$H$1393,7,FALSE))</f>
        <v>#N/A</v>
      </c>
    </row>
    <row r="451" spans="2:30" ht="15" customHeight="1" x14ac:dyDescent="0.25">
      <c r="B451" s="69"/>
      <c r="C451" s="69"/>
      <c r="D451" s="69"/>
      <c r="E451" s="69"/>
      <c r="F451" s="69"/>
      <c r="G451" s="69"/>
      <c r="H451" s="69"/>
      <c r="I451" s="69"/>
      <c r="J451" s="590" t="s">
        <v>778</v>
      </c>
      <c r="K451" s="590"/>
      <c r="L451" s="590"/>
      <c r="M451" s="590"/>
      <c r="N451" s="597">
        <f>N450</f>
        <v>302.06</v>
      </c>
      <c r="O451" s="597"/>
      <c r="X451" s="121"/>
      <c r="Y451" s="121"/>
      <c r="Z451" s="130"/>
    </row>
    <row r="452" spans="2:30" ht="9.75" customHeight="1" x14ac:dyDescent="0.25">
      <c r="B452" s="584" t="s">
        <v>774</v>
      </c>
      <c r="C452" s="584"/>
      <c r="D452" s="584"/>
      <c r="E452" s="584"/>
      <c r="F452" s="585" t="s">
        <v>765</v>
      </c>
      <c r="G452" s="585"/>
      <c r="H452" s="585"/>
      <c r="I452" s="72" t="s">
        <v>641</v>
      </c>
      <c r="J452" s="585" t="s">
        <v>766</v>
      </c>
      <c r="K452" s="585"/>
      <c r="L452" s="585" t="s">
        <v>767</v>
      </c>
      <c r="M452" s="585"/>
      <c r="N452" s="585" t="s">
        <v>768</v>
      </c>
      <c r="O452" s="585"/>
      <c r="X452" s="121"/>
      <c r="Y452" s="121"/>
      <c r="Z452" s="130"/>
    </row>
    <row r="453" spans="2:30" ht="19.5" customHeight="1" x14ac:dyDescent="0.25">
      <c r="B453" s="74" t="s">
        <v>746</v>
      </c>
      <c r="C453" s="586" t="s">
        <v>747</v>
      </c>
      <c r="D453" s="586"/>
      <c r="E453" s="586"/>
      <c r="F453" s="587" t="s">
        <v>92</v>
      </c>
      <c r="G453" s="587"/>
      <c r="H453" s="587"/>
      <c r="I453" s="74" t="s">
        <v>226</v>
      </c>
      <c r="J453" s="588">
        <v>1.5</v>
      </c>
      <c r="K453" s="588"/>
      <c r="L453" s="589">
        <f t="shared" ref="L453:L454" si="517">X453+Y453+Z453</f>
        <v>16.09</v>
      </c>
      <c r="M453" s="589"/>
      <c r="N453" s="589">
        <f>J453*L453</f>
        <v>24.14</v>
      </c>
      <c r="O453" s="589"/>
      <c r="R453" s="106">
        <f t="shared" ref="R453:R454" si="518">IF(AND(S453=TRUE,T453="I"),VALUE(RIGHT(B453,LEN(B453)-1)),B453)</f>
        <v>10101</v>
      </c>
      <c r="S453" s="104" t="b">
        <f t="shared" ref="S453:S454" si="519">ISTEXT(B453)</f>
        <v>1</v>
      </c>
      <c r="T453" s="122" t="str">
        <f t="shared" ref="T453:T454" si="520">LEFT(B453,1)</f>
        <v>I</v>
      </c>
      <c r="U453" s="122" t="s">
        <v>27919</v>
      </c>
      <c r="V453" s="121" t="str">
        <f t="shared" ref="V453:V454" si="521">F453</f>
        <v>DER-ES</v>
      </c>
      <c r="X453" s="121">
        <f t="shared" ref="X453:X454" si="522">IFERROR(AB453,0)</f>
        <v>0</v>
      </c>
      <c r="Y453" s="121">
        <f t="shared" ref="Y453:Y454" si="523">IFERROR(AC453,0)</f>
        <v>0</v>
      </c>
      <c r="Z453" s="121">
        <f t="shared" ref="Z453:Z454" si="524">IFERROR(AD453,0)</f>
        <v>16.09</v>
      </c>
      <c r="AB453" s="121" t="e">
        <f>IF(OR(T453="P",T453="M"),(VLOOKUP(R453,'SICRO-P'!$A$3:$F$1780,6,FALSE)),VLOOKUP(R453,SICRO!$A$4:$E$6354,5,FALSE))</f>
        <v>#N/A</v>
      </c>
      <c r="AC453" s="121" t="e">
        <f>IF(T453="I",(VLOOKUP(R453,'SINAPI-I'!$A$1:$E$4949,5,FALSE)),VLOOKUP(R453,SINAPI!$G$7:$K$7524,5,FALSE))</f>
        <v>#N/A</v>
      </c>
      <c r="AD453" s="130">
        <f>IF(T453="I",IF(U453="MO",(ROUND(VLOOKUP(R453,'DER-ES-I'!$A$7:$F$1547,5,FALSE)*((1+$R$3)),2)),VLOOKUP(R453,'DER-ES-I'!$A$7:$F$1547,5,FALSE)),VLOOKUP(R453,'DER-ES'!$A$15:$H$1393,7,FALSE))</f>
        <v>16.09</v>
      </c>
    </row>
    <row r="454" spans="2:30" ht="15" customHeight="1" x14ac:dyDescent="0.25">
      <c r="B454" s="74" t="s">
        <v>720</v>
      </c>
      <c r="C454" s="586" t="s">
        <v>721</v>
      </c>
      <c r="D454" s="586"/>
      <c r="E454" s="586"/>
      <c r="F454" s="587" t="s">
        <v>92</v>
      </c>
      <c r="G454" s="587"/>
      <c r="H454" s="587"/>
      <c r="I454" s="74" t="s">
        <v>226</v>
      </c>
      <c r="J454" s="588">
        <v>1.5</v>
      </c>
      <c r="K454" s="588"/>
      <c r="L454" s="589">
        <f t="shared" si="517"/>
        <v>19.059999999999999</v>
      </c>
      <c r="M454" s="589"/>
      <c r="N454" s="589">
        <f>J454*L454</f>
        <v>28.59</v>
      </c>
      <c r="O454" s="589"/>
      <c r="R454" s="106">
        <f t="shared" si="518"/>
        <v>10115</v>
      </c>
      <c r="S454" s="104" t="b">
        <f t="shared" si="519"/>
        <v>1</v>
      </c>
      <c r="T454" s="122" t="str">
        <f t="shared" si="520"/>
        <v>I</v>
      </c>
      <c r="U454" s="122" t="s">
        <v>27919</v>
      </c>
      <c r="V454" s="121" t="str">
        <f t="shared" si="521"/>
        <v>DER-ES</v>
      </c>
      <c r="X454" s="121">
        <f t="shared" si="522"/>
        <v>0</v>
      </c>
      <c r="Y454" s="121">
        <f t="shared" si="523"/>
        <v>0</v>
      </c>
      <c r="Z454" s="121">
        <f t="shared" si="524"/>
        <v>19.059999999999999</v>
      </c>
      <c r="AB454" s="121" t="e">
        <f>IF(OR(T454="P",T454="M"),(VLOOKUP(R454,'SICRO-P'!$A$3:$F$1780,6,FALSE)),VLOOKUP(R454,SICRO!$A$4:$E$6354,5,FALSE))</f>
        <v>#N/A</v>
      </c>
      <c r="AC454" s="121" t="e">
        <f>IF(T454="I",(VLOOKUP(R454,'SINAPI-I'!$A$1:$E$4949,5,FALSE)),VLOOKUP(R454,SINAPI!$G$7:$K$7524,5,FALSE))</f>
        <v>#N/A</v>
      </c>
      <c r="AD454" s="130">
        <f>IF(T454="I",IF(U454="MO",(ROUND(VLOOKUP(R454,'DER-ES-I'!$A$7:$F$1547,5,FALSE)*((1+$R$3)),2)),VLOOKUP(R454,'DER-ES-I'!$A$7:$F$1547,5,FALSE)),VLOOKUP(R454,'DER-ES'!$A$15:$H$1393,7,FALSE))</f>
        <v>19.059999999999999</v>
      </c>
    </row>
    <row r="455" spans="2:30" ht="19.5" customHeight="1" x14ac:dyDescent="0.25">
      <c r="B455" s="69"/>
      <c r="C455" s="69"/>
      <c r="D455" s="69"/>
      <c r="E455" s="69"/>
      <c r="F455" s="69"/>
      <c r="G455" s="69"/>
      <c r="H455" s="69"/>
      <c r="I455" s="69"/>
      <c r="J455" s="590" t="s">
        <v>775</v>
      </c>
      <c r="K455" s="590"/>
      <c r="L455" s="590"/>
      <c r="M455" s="590"/>
      <c r="N455" s="597">
        <f>N453+N454</f>
        <v>52.73</v>
      </c>
      <c r="O455" s="597"/>
      <c r="X455" s="121"/>
      <c r="Y455" s="121"/>
      <c r="Z455" s="130"/>
    </row>
    <row r="456" spans="2:30" ht="27.75" customHeight="1" x14ac:dyDescent="0.25">
      <c r="B456" s="69"/>
      <c r="C456" s="69"/>
      <c r="D456" s="69"/>
      <c r="E456" s="69"/>
      <c r="F456" s="69"/>
      <c r="G456" s="69"/>
      <c r="H456" s="69"/>
      <c r="I456" s="69"/>
      <c r="J456" s="578" t="s">
        <v>675</v>
      </c>
      <c r="K456" s="578"/>
      <c r="L456" s="578"/>
      <c r="M456" s="578"/>
      <c r="N456" s="577">
        <f>N455+N451</f>
        <v>354.79</v>
      </c>
      <c r="O456" s="577"/>
      <c r="X456" s="121"/>
      <c r="Y456" s="121"/>
      <c r="Z456" s="130"/>
    </row>
    <row r="457" spans="2:30" ht="15" customHeight="1" x14ac:dyDescent="0.25">
      <c r="B457" s="69"/>
      <c r="C457" s="69"/>
      <c r="D457" s="69"/>
      <c r="E457" s="69"/>
      <c r="F457" s="69"/>
      <c r="G457" s="69"/>
      <c r="H457" s="69"/>
      <c r="I457" s="69"/>
      <c r="J457" s="580" t="str">
        <f>"VALOR BDI ("&amp;$O$3*100&amp;"%):"</f>
        <v>VALOR BDI (24,52%):</v>
      </c>
      <c r="K457" s="580"/>
      <c r="L457" s="580"/>
      <c r="M457" s="580"/>
      <c r="N457" s="577">
        <f>N456*$O$3</f>
        <v>86.99</v>
      </c>
      <c r="O457" s="577"/>
      <c r="X457" s="121"/>
      <c r="Y457" s="121"/>
      <c r="Z457" s="130"/>
    </row>
    <row r="458" spans="2:30" ht="15" customHeight="1" x14ac:dyDescent="0.25">
      <c r="B458" s="69"/>
      <c r="C458" s="69"/>
      <c r="D458" s="69"/>
      <c r="E458" s="69"/>
      <c r="F458" s="69"/>
      <c r="G458" s="69"/>
      <c r="H458" s="69"/>
      <c r="I458" s="69"/>
      <c r="J458" s="578" t="s">
        <v>676</v>
      </c>
      <c r="K458" s="578"/>
      <c r="L458" s="578"/>
      <c r="M458" s="578"/>
      <c r="N458" s="577">
        <f>N457+N456</f>
        <v>441.78</v>
      </c>
      <c r="O458" s="577"/>
      <c r="X458" s="121"/>
      <c r="Y458" s="121"/>
      <c r="Z458" s="130"/>
    </row>
    <row r="459" spans="2:30" ht="15" customHeight="1" x14ac:dyDescent="0.25">
      <c r="B459" s="69"/>
      <c r="C459" s="69"/>
      <c r="D459" s="69"/>
      <c r="E459" s="69"/>
      <c r="F459" s="581"/>
      <c r="G459" s="581"/>
      <c r="H459" s="581"/>
      <c r="I459" s="581"/>
      <c r="J459" s="69"/>
      <c r="K459" s="69"/>
      <c r="L459" s="69"/>
      <c r="M459" s="69"/>
      <c r="N459" s="69"/>
      <c r="O459" s="69"/>
      <c r="X459" s="121"/>
      <c r="Y459" s="121"/>
      <c r="Z459" s="130"/>
    </row>
    <row r="460" spans="2:30" ht="15" customHeight="1" x14ac:dyDescent="0.25">
      <c r="B460" s="210" t="str">
        <f>'PLANILHA S DESONERAÇÃO'!B314</f>
        <v>COMP-36</v>
      </c>
      <c r="C460" s="601" t="str">
        <f>'PLANILHA S DESONERAÇÃO'!D314</f>
        <v>Luminária tipo pétala em LED 150 W E Braço curvo com sapata para fixação de luminária pública. 1500mm.</v>
      </c>
      <c r="D460" s="602"/>
      <c r="E460" s="602"/>
      <c r="F460" s="602"/>
      <c r="G460" s="602"/>
      <c r="H460" s="602"/>
      <c r="I460" s="602"/>
      <c r="J460" s="602"/>
      <c r="K460" s="602"/>
      <c r="L460" s="602"/>
      <c r="M460" s="602"/>
      <c r="N460" s="602"/>
      <c r="O460" s="603"/>
      <c r="X460" s="121"/>
      <c r="Y460" s="121"/>
      <c r="Z460" s="130"/>
    </row>
    <row r="461" spans="2:30" ht="9.75" customHeight="1" x14ac:dyDescent="0.25">
      <c r="B461" s="584" t="s">
        <v>777</v>
      </c>
      <c r="C461" s="584"/>
      <c r="D461" s="584"/>
      <c r="E461" s="584"/>
      <c r="F461" s="585" t="s">
        <v>765</v>
      </c>
      <c r="G461" s="585"/>
      <c r="H461" s="585"/>
      <c r="I461" s="72" t="s">
        <v>641</v>
      </c>
      <c r="J461" s="585" t="s">
        <v>766</v>
      </c>
      <c r="K461" s="585"/>
      <c r="L461" s="585" t="s">
        <v>767</v>
      </c>
      <c r="M461" s="585"/>
      <c r="N461" s="585" t="s">
        <v>768</v>
      </c>
      <c r="O461" s="585"/>
      <c r="X461" s="121"/>
      <c r="Y461" s="121"/>
      <c r="Z461" s="130"/>
    </row>
    <row r="462" spans="2:30" ht="19.5" customHeight="1" x14ac:dyDescent="0.25">
      <c r="B462" s="74">
        <v>2512</v>
      </c>
      <c r="C462" s="586" t="s">
        <v>1039</v>
      </c>
      <c r="D462" s="586"/>
      <c r="E462" s="586"/>
      <c r="F462" s="587" t="s">
        <v>91</v>
      </c>
      <c r="G462" s="587"/>
      <c r="H462" s="587"/>
      <c r="I462" s="74" t="s">
        <v>181</v>
      </c>
      <c r="J462" s="588">
        <v>1</v>
      </c>
      <c r="K462" s="588"/>
      <c r="L462" s="605">
        <f t="shared" ref="L462:L463" si="525">X462+Y462+Z462</f>
        <v>41.05</v>
      </c>
      <c r="M462" s="606"/>
      <c r="N462" s="605">
        <f>J462*L462</f>
        <v>41.05</v>
      </c>
      <c r="O462" s="606"/>
      <c r="R462" s="106">
        <f t="shared" ref="R462:R463" si="526">IF(AND(S462=TRUE,T462="I"),VALUE(RIGHT(B462,LEN(B462)-1)),B462)</f>
        <v>2512</v>
      </c>
      <c r="S462" s="104" t="b">
        <f t="shared" ref="S462:S463" si="527">ISTEXT(B462)</f>
        <v>0</v>
      </c>
      <c r="T462" s="122" t="s">
        <v>32184</v>
      </c>
      <c r="U462" s="122" t="s">
        <v>27919</v>
      </c>
      <c r="V462" s="121" t="str">
        <f t="shared" ref="V462:V463" si="528">F462</f>
        <v>SINAPI</v>
      </c>
      <c r="X462" s="121">
        <f t="shared" ref="X462:X463" si="529">IFERROR(AB462,0)</f>
        <v>0</v>
      </c>
      <c r="Y462" s="121">
        <f t="shared" ref="Y462:Y463" si="530">IFERROR(AC462,0)</f>
        <v>41.05</v>
      </c>
      <c r="Z462" s="121">
        <f t="shared" ref="Z462:Z463" si="531">IFERROR(AD462,0)</f>
        <v>0</v>
      </c>
      <c r="AB462" s="121" t="e">
        <f>IF(OR(T462="P",T462="M"),(VLOOKUP(R462,'SICRO-P'!$A$3:$F$1780,6,FALSE)),VLOOKUP(R462,SICRO!$A$4:$E$6354,5,FALSE))</f>
        <v>#N/A</v>
      </c>
      <c r="AC462" s="121">
        <f>IF(T462="I",(VLOOKUP(R462,'SINAPI-I'!$A$1:$E$4949,5,FALSE)),VLOOKUP(R462,SINAPI!$G$7:$K$7524,5,FALSE))</f>
        <v>41.05</v>
      </c>
      <c r="AD462" s="130" t="e">
        <f>IF(T462="I",IF(U462="MO",(ROUND(VLOOKUP(R462,'DER-ES-I'!$A$7:$F$1547,5,FALSE)*((1+$R$3)),2)),VLOOKUP(R462,'DER-ES-I'!$A$7:$F$1547,5,FALSE)),VLOOKUP(R462,'DER-ES'!$A$15:$H$1393,7,FALSE))</f>
        <v>#N/A</v>
      </c>
    </row>
    <row r="463" spans="2:30" ht="15" customHeight="1" x14ac:dyDescent="0.25">
      <c r="B463" s="74">
        <v>42247</v>
      </c>
      <c r="C463" s="586" t="s">
        <v>1040</v>
      </c>
      <c r="D463" s="586"/>
      <c r="E463" s="586"/>
      <c r="F463" s="587" t="s">
        <v>91</v>
      </c>
      <c r="G463" s="587"/>
      <c r="H463" s="587"/>
      <c r="I463" s="74" t="s">
        <v>181</v>
      </c>
      <c r="J463" s="588">
        <v>1</v>
      </c>
      <c r="K463" s="588"/>
      <c r="L463" s="605">
        <f t="shared" si="525"/>
        <v>624.25</v>
      </c>
      <c r="M463" s="606"/>
      <c r="N463" s="605">
        <f>J463*L463</f>
        <v>624.25</v>
      </c>
      <c r="O463" s="606"/>
      <c r="R463" s="106">
        <f t="shared" si="526"/>
        <v>42247</v>
      </c>
      <c r="S463" s="104" t="b">
        <f t="shared" si="527"/>
        <v>0</v>
      </c>
      <c r="T463" s="122" t="s">
        <v>32184</v>
      </c>
      <c r="U463" s="122" t="s">
        <v>27919</v>
      </c>
      <c r="V463" s="121" t="str">
        <f t="shared" si="528"/>
        <v>SINAPI</v>
      </c>
      <c r="X463" s="121">
        <f t="shared" si="529"/>
        <v>0</v>
      </c>
      <c r="Y463" s="121">
        <f t="shared" si="530"/>
        <v>624.25</v>
      </c>
      <c r="Z463" s="121">
        <f t="shared" si="531"/>
        <v>0</v>
      </c>
      <c r="AB463" s="121" t="e">
        <f>IF(OR(T463="P",T463="M"),(VLOOKUP(R463,'SICRO-P'!$A$3:$F$1780,6,FALSE)),VLOOKUP(R463,SICRO!$A$4:$E$6354,5,FALSE))</f>
        <v>#N/A</v>
      </c>
      <c r="AC463" s="121">
        <f>IF(T463="I",(VLOOKUP(R463,'SINAPI-I'!$A$1:$E$4949,5,FALSE)),VLOOKUP(R463,SINAPI!$G$7:$K$7524,5,FALSE))</f>
        <v>624.25</v>
      </c>
      <c r="AD463" s="130" t="e">
        <f>IF(T463="I",IF(U463="MO",(ROUND(VLOOKUP(R463,'DER-ES-I'!$A$7:$F$1547,5,FALSE)*((1+$R$3)),2)),VLOOKUP(R463,'DER-ES-I'!$A$7:$F$1547,5,FALSE)),VLOOKUP(R463,'DER-ES'!$A$15:$H$1393,7,FALSE))</f>
        <v>#N/A</v>
      </c>
    </row>
    <row r="464" spans="2:30" ht="19.5" customHeight="1" x14ac:dyDescent="0.25">
      <c r="B464" s="69"/>
      <c r="C464" s="69"/>
      <c r="D464" s="69"/>
      <c r="E464" s="69"/>
      <c r="F464" s="69"/>
      <c r="G464" s="69"/>
      <c r="H464" s="69"/>
      <c r="I464" s="69"/>
      <c r="J464" s="590" t="s">
        <v>778</v>
      </c>
      <c r="K464" s="590"/>
      <c r="L464" s="590"/>
      <c r="M464" s="590"/>
      <c r="N464" s="597">
        <f>N463+N462</f>
        <v>665.3</v>
      </c>
      <c r="O464" s="597"/>
      <c r="X464" s="121"/>
      <c r="Y464" s="121"/>
      <c r="Z464" s="130"/>
    </row>
    <row r="465" spans="2:30" ht="27.75" customHeight="1" x14ac:dyDescent="0.25">
      <c r="B465" s="584" t="s">
        <v>774</v>
      </c>
      <c r="C465" s="584"/>
      <c r="D465" s="584"/>
      <c r="E465" s="584"/>
      <c r="F465" s="585" t="s">
        <v>765</v>
      </c>
      <c r="G465" s="585"/>
      <c r="H465" s="585"/>
      <c r="I465" s="72" t="s">
        <v>641</v>
      </c>
      <c r="J465" s="585" t="s">
        <v>766</v>
      </c>
      <c r="K465" s="585"/>
      <c r="L465" s="585" t="s">
        <v>767</v>
      </c>
      <c r="M465" s="585"/>
      <c r="N465" s="585" t="s">
        <v>768</v>
      </c>
      <c r="O465" s="585"/>
      <c r="X465" s="121"/>
      <c r="Y465" s="121"/>
      <c r="Z465" s="130"/>
    </row>
    <row r="466" spans="2:30" ht="15" customHeight="1" x14ac:dyDescent="0.25">
      <c r="B466" s="74" t="s">
        <v>720</v>
      </c>
      <c r="C466" s="586" t="s">
        <v>721</v>
      </c>
      <c r="D466" s="586"/>
      <c r="E466" s="586"/>
      <c r="F466" s="587" t="s">
        <v>92</v>
      </c>
      <c r="G466" s="587"/>
      <c r="H466" s="587"/>
      <c r="I466" s="74" t="s">
        <v>226</v>
      </c>
      <c r="J466" s="588">
        <v>1</v>
      </c>
      <c r="K466" s="588"/>
      <c r="L466" s="589">
        <f t="shared" ref="L466:L467" si="532">X466+Y466+Z466</f>
        <v>19.059999999999999</v>
      </c>
      <c r="M466" s="589"/>
      <c r="N466" s="589">
        <f>J466*L466</f>
        <v>19.059999999999999</v>
      </c>
      <c r="O466" s="589"/>
      <c r="R466" s="106">
        <f t="shared" ref="R466:R467" si="533">IF(AND(S466=TRUE,T466="I"),VALUE(RIGHT(B466,LEN(B466)-1)),B466)</f>
        <v>10115</v>
      </c>
      <c r="S466" s="104" t="b">
        <f t="shared" ref="S466:S467" si="534">ISTEXT(B466)</f>
        <v>1</v>
      </c>
      <c r="T466" s="122" t="str">
        <f t="shared" ref="T466:T467" si="535">LEFT(B466,1)</f>
        <v>I</v>
      </c>
      <c r="U466" s="122" t="s">
        <v>27919</v>
      </c>
      <c r="V466" s="121" t="str">
        <f t="shared" ref="V466:V467" si="536">F466</f>
        <v>DER-ES</v>
      </c>
      <c r="X466" s="121">
        <f t="shared" ref="X466:X467" si="537">IFERROR(AB466,0)</f>
        <v>0</v>
      </c>
      <c r="Y466" s="121">
        <f t="shared" ref="Y466:Y467" si="538">IFERROR(AC466,0)</f>
        <v>0</v>
      </c>
      <c r="Z466" s="121">
        <f t="shared" ref="Z466:Z467" si="539">IFERROR(AD466,0)</f>
        <v>19.059999999999999</v>
      </c>
      <c r="AB466" s="121" t="e">
        <f>IF(OR(T466="P",T466="M"),(VLOOKUP(R466,'SICRO-P'!$A$3:$F$1780,6,FALSE)),VLOOKUP(R466,SICRO!$A$4:$E$6354,5,FALSE))</f>
        <v>#N/A</v>
      </c>
      <c r="AC466" s="121" t="e">
        <f>IF(T466="I",(VLOOKUP(R466,'SINAPI-I'!$A$1:$E$4949,5,FALSE)),VLOOKUP(R466,SINAPI!$G$7:$K$7524,5,FALSE))</f>
        <v>#N/A</v>
      </c>
      <c r="AD466" s="130">
        <f>IF(T466="I",IF(U466="MO",(ROUND(VLOOKUP(R466,'DER-ES-I'!$A$7:$F$1547,5,FALSE)*((1+$R$3)),2)),VLOOKUP(R466,'DER-ES-I'!$A$7:$F$1547,5,FALSE)),VLOOKUP(R466,'DER-ES'!$A$15:$H$1393,7,FALSE))</f>
        <v>19.059999999999999</v>
      </c>
    </row>
    <row r="467" spans="2:30" ht="15" customHeight="1" x14ac:dyDescent="0.25">
      <c r="B467" s="74" t="s">
        <v>647</v>
      </c>
      <c r="C467" s="586" t="s">
        <v>648</v>
      </c>
      <c r="D467" s="586"/>
      <c r="E467" s="586"/>
      <c r="F467" s="587" t="s">
        <v>92</v>
      </c>
      <c r="G467" s="587"/>
      <c r="H467" s="587"/>
      <c r="I467" s="74" t="s">
        <v>226</v>
      </c>
      <c r="J467" s="588">
        <v>1</v>
      </c>
      <c r="K467" s="588"/>
      <c r="L467" s="589">
        <f t="shared" si="532"/>
        <v>14.15</v>
      </c>
      <c r="M467" s="589"/>
      <c r="N467" s="589">
        <f>J467*L467</f>
        <v>14.15</v>
      </c>
      <c r="O467" s="589"/>
      <c r="R467" s="106">
        <f t="shared" si="533"/>
        <v>10146</v>
      </c>
      <c r="S467" s="104" t="b">
        <f t="shared" si="534"/>
        <v>1</v>
      </c>
      <c r="T467" s="122" t="str">
        <f t="shared" si="535"/>
        <v>I</v>
      </c>
      <c r="U467" s="122" t="s">
        <v>27919</v>
      </c>
      <c r="V467" s="121" t="str">
        <f t="shared" si="536"/>
        <v>DER-ES</v>
      </c>
      <c r="X467" s="121">
        <f t="shared" si="537"/>
        <v>0</v>
      </c>
      <c r="Y467" s="121">
        <f t="shared" si="538"/>
        <v>0</v>
      </c>
      <c r="Z467" s="121">
        <f t="shared" si="539"/>
        <v>14.15</v>
      </c>
      <c r="AB467" s="121" t="e">
        <f>IF(OR(T467="P",T467="M"),(VLOOKUP(R467,'SICRO-P'!$A$3:$F$1780,6,FALSE)),VLOOKUP(R467,SICRO!$A$4:$E$6354,5,FALSE))</f>
        <v>#N/A</v>
      </c>
      <c r="AC467" s="121" t="e">
        <f>IF(T467="I",(VLOOKUP(R467,'SINAPI-I'!$A$1:$E$4949,5,FALSE)),VLOOKUP(R467,SINAPI!$G$7:$K$7524,5,FALSE))</f>
        <v>#N/A</v>
      </c>
      <c r="AD467" s="130">
        <f>IF(T467="I",IF(U467="MO",(ROUND(VLOOKUP(R467,'DER-ES-I'!$A$7:$F$1547,5,FALSE)*((1+$R$3)),2)),VLOOKUP(R467,'DER-ES-I'!$A$7:$F$1547,5,FALSE)),VLOOKUP(R467,'DER-ES'!$A$15:$H$1393,7,FALSE))</f>
        <v>14.15</v>
      </c>
    </row>
    <row r="468" spans="2:30" ht="15" customHeight="1" x14ac:dyDescent="0.25">
      <c r="B468" s="69"/>
      <c r="C468" s="69"/>
      <c r="D468" s="69"/>
      <c r="E468" s="69"/>
      <c r="F468" s="69"/>
      <c r="G468" s="69"/>
      <c r="H468" s="69"/>
      <c r="I468" s="69"/>
      <c r="J468" s="590" t="s">
        <v>775</v>
      </c>
      <c r="K468" s="590"/>
      <c r="L468" s="590"/>
      <c r="M468" s="590"/>
      <c r="N468" s="597">
        <f>N467+N466</f>
        <v>33.21</v>
      </c>
      <c r="O468" s="597"/>
      <c r="X468" s="121"/>
      <c r="Y468" s="121"/>
      <c r="Z468" s="130"/>
    </row>
    <row r="469" spans="2:30" ht="15" customHeight="1" x14ac:dyDescent="0.25">
      <c r="B469" s="69"/>
      <c r="C469" s="69"/>
      <c r="D469" s="69"/>
      <c r="E469" s="69"/>
      <c r="F469" s="69"/>
      <c r="G469" s="69"/>
      <c r="H469" s="69"/>
      <c r="I469" s="69"/>
      <c r="J469" s="578" t="s">
        <v>675</v>
      </c>
      <c r="K469" s="578"/>
      <c r="L469" s="578"/>
      <c r="M469" s="578"/>
      <c r="N469" s="577">
        <f>N468+N464</f>
        <v>698.51</v>
      </c>
      <c r="O469" s="577"/>
      <c r="X469" s="121"/>
      <c r="Y469" s="121"/>
      <c r="Z469" s="130"/>
    </row>
    <row r="470" spans="2:30" ht="9.75" customHeight="1" x14ac:dyDescent="0.25">
      <c r="B470" s="69"/>
      <c r="C470" s="69"/>
      <c r="D470" s="69"/>
      <c r="E470" s="69"/>
      <c r="F470" s="69"/>
      <c r="G470" s="69"/>
      <c r="H470" s="69"/>
      <c r="I470" s="69"/>
      <c r="J470" s="580" t="str">
        <f>"VALOR BDI ("&amp;$O$3*100&amp;"%):"</f>
        <v>VALOR BDI (24,52%):</v>
      </c>
      <c r="K470" s="580"/>
      <c r="L470" s="580"/>
      <c r="M470" s="580"/>
      <c r="N470" s="577">
        <f>N469*$O$3</f>
        <v>171.27</v>
      </c>
      <c r="O470" s="577"/>
      <c r="X470" s="121"/>
      <c r="Y470" s="121"/>
      <c r="Z470" s="130"/>
    </row>
    <row r="471" spans="2:30" ht="19.5" customHeight="1" x14ac:dyDescent="0.25">
      <c r="B471" s="69"/>
      <c r="C471" s="69"/>
      <c r="D471" s="69"/>
      <c r="E471" s="69"/>
      <c r="F471" s="69"/>
      <c r="G471" s="69"/>
      <c r="H471" s="69"/>
      <c r="I471" s="69"/>
      <c r="J471" s="578" t="s">
        <v>676</v>
      </c>
      <c r="K471" s="578"/>
      <c r="L471" s="578"/>
      <c r="M471" s="578"/>
      <c r="N471" s="577">
        <f>N470+N469</f>
        <v>869.78</v>
      </c>
      <c r="O471" s="577"/>
      <c r="X471" s="121"/>
      <c r="Y471" s="121"/>
      <c r="Z471" s="130"/>
    </row>
    <row r="472" spans="2:30" ht="15" customHeight="1" x14ac:dyDescent="0.25">
      <c r="B472" s="69"/>
      <c r="C472" s="69"/>
      <c r="D472" s="69"/>
      <c r="E472" s="69"/>
      <c r="F472" s="581"/>
      <c r="G472" s="581"/>
      <c r="H472" s="581"/>
      <c r="I472" s="581"/>
      <c r="J472" s="69"/>
      <c r="K472" s="69"/>
      <c r="L472" s="69"/>
      <c r="M472" s="69"/>
      <c r="N472" s="69"/>
      <c r="O472" s="69"/>
      <c r="X472" s="121"/>
      <c r="Y472" s="121"/>
      <c r="Z472" s="130"/>
    </row>
    <row r="473" spans="2:30" ht="19.5" customHeight="1" x14ac:dyDescent="0.25">
      <c r="B473" s="210" t="str">
        <f>'PLANILHA S DESONERAÇÃO'!B315</f>
        <v>COMP-37</v>
      </c>
      <c r="C473" s="601" t="str">
        <f>'PLANILHA S DESONERAÇÃO'!D315</f>
        <v>Poste telecônico reto, em aço galvanizado, com flange / flangeado na base, com chumbadores e demais peças para fixação, pintura eletrostática a quente em poliéster, 2500 mm. Com 01 luminária no formato pétala, LED 23W-220V, IP65.</v>
      </c>
      <c r="D473" s="602"/>
      <c r="E473" s="602"/>
      <c r="F473" s="602"/>
      <c r="G473" s="602"/>
      <c r="H473" s="602"/>
      <c r="I473" s="602"/>
      <c r="J473" s="602"/>
      <c r="K473" s="602"/>
      <c r="L473" s="602"/>
      <c r="M473" s="602"/>
      <c r="N473" s="602"/>
      <c r="O473" s="603"/>
      <c r="X473" s="121"/>
      <c r="Y473" s="121"/>
      <c r="Z473" s="130"/>
    </row>
    <row r="474" spans="2:30" ht="27.75" customHeight="1" x14ac:dyDescent="0.25">
      <c r="B474" s="584" t="s">
        <v>777</v>
      </c>
      <c r="C474" s="584"/>
      <c r="D474" s="584"/>
      <c r="E474" s="584"/>
      <c r="F474" s="585" t="s">
        <v>765</v>
      </c>
      <c r="G474" s="585"/>
      <c r="H474" s="585"/>
      <c r="I474" s="72" t="s">
        <v>641</v>
      </c>
      <c r="J474" s="585" t="s">
        <v>766</v>
      </c>
      <c r="K474" s="585"/>
      <c r="L474" s="585" t="s">
        <v>767</v>
      </c>
      <c r="M474" s="585"/>
      <c r="N474" s="585" t="s">
        <v>768</v>
      </c>
      <c r="O474" s="585"/>
      <c r="X474" s="121"/>
      <c r="Y474" s="121"/>
      <c r="Z474" s="130"/>
    </row>
    <row r="475" spans="2:30" ht="15" customHeight="1" x14ac:dyDescent="0.25">
      <c r="B475" s="74">
        <v>11975</v>
      </c>
      <c r="C475" s="586" t="s">
        <v>1041</v>
      </c>
      <c r="D475" s="586"/>
      <c r="E475" s="586"/>
      <c r="F475" s="587" t="s">
        <v>91</v>
      </c>
      <c r="G475" s="587"/>
      <c r="H475" s="587"/>
      <c r="I475" s="74" t="s">
        <v>181</v>
      </c>
      <c r="J475" s="588">
        <v>4</v>
      </c>
      <c r="K475" s="588"/>
      <c r="L475" s="605">
        <f t="shared" ref="L475:L478" si="540">X475+Y475+Z475</f>
        <v>26.39</v>
      </c>
      <c r="M475" s="606"/>
      <c r="N475" s="605">
        <f>J475*L475</f>
        <v>105.56</v>
      </c>
      <c r="O475" s="606"/>
      <c r="R475" s="106">
        <f t="shared" ref="R475:R478" si="541">IF(AND(S475=TRUE,T475="I"),VALUE(RIGHT(B475,LEN(B475)-1)),B475)</f>
        <v>11975</v>
      </c>
      <c r="S475" s="104" t="b">
        <f t="shared" ref="S475:S478" si="542">ISTEXT(B475)</f>
        <v>0</v>
      </c>
      <c r="T475" s="122" t="s">
        <v>32184</v>
      </c>
      <c r="U475" s="122" t="s">
        <v>27919</v>
      </c>
      <c r="V475" s="121" t="str">
        <f t="shared" ref="V475:V478" si="543">F475</f>
        <v>SINAPI</v>
      </c>
      <c r="X475" s="121">
        <f t="shared" ref="X475:X478" si="544">IFERROR(AB475,0)</f>
        <v>0</v>
      </c>
      <c r="Y475" s="121">
        <f t="shared" ref="Y475:Y478" si="545">IFERROR(AC475,0)</f>
        <v>26.39</v>
      </c>
      <c r="Z475" s="121">
        <f t="shared" ref="Z475:Z478" si="546">IFERROR(AD475,0)</f>
        <v>0</v>
      </c>
      <c r="AB475" s="121" t="e">
        <f>IF(OR(T475="P",T475="M"),(VLOOKUP(R475,'SICRO-P'!$A$3:$F$1780,6,FALSE)),VLOOKUP(R475,SICRO!$A$4:$E$6354,5,FALSE))</f>
        <v>#N/A</v>
      </c>
      <c r="AC475" s="121">
        <f>IF(T475="I",(VLOOKUP(R475,'SINAPI-I'!$A$1:$E$4949,5,FALSE)),VLOOKUP(R475,SINAPI!$G$7:$K$7524,5,FALSE))</f>
        <v>26.39</v>
      </c>
      <c r="AD475" s="130" t="e">
        <f>IF(T475="I",IF(U475="MO",(ROUND(VLOOKUP(R475,'DER-ES-I'!$A$7:$F$1547,5,FALSE)*((1+$R$3)),2)),VLOOKUP(R475,'DER-ES-I'!$A$7:$F$1547,5,FALSE)),VLOOKUP(R475,'DER-ES'!$A$15:$H$1393,7,FALSE))</f>
        <v>#N/A</v>
      </c>
    </row>
    <row r="476" spans="2:30" ht="15" customHeight="1" x14ac:dyDescent="0.25">
      <c r="B476" s="74">
        <v>42244</v>
      </c>
      <c r="C476" s="586" t="s">
        <v>1042</v>
      </c>
      <c r="D476" s="586"/>
      <c r="E476" s="586"/>
      <c r="F476" s="587" t="s">
        <v>91</v>
      </c>
      <c r="G476" s="587"/>
      <c r="H476" s="587"/>
      <c r="I476" s="74" t="s">
        <v>181</v>
      </c>
      <c r="J476" s="588">
        <v>1</v>
      </c>
      <c r="K476" s="588"/>
      <c r="L476" s="605">
        <f t="shared" si="540"/>
        <v>187.6</v>
      </c>
      <c r="M476" s="606"/>
      <c r="N476" s="605">
        <f>J476*L476</f>
        <v>187.6</v>
      </c>
      <c r="O476" s="606"/>
      <c r="R476" s="106">
        <f t="shared" si="541"/>
        <v>42244</v>
      </c>
      <c r="S476" s="104" t="b">
        <f t="shared" si="542"/>
        <v>0</v>
      </c>
      <c r="T476" s="122" t="s">
        <v>32184</v>
      </c>
      <c r="U476" s="122" t="s">
        <v>27919</v>
      </c>
      <c r="V476" s="121" t="str">
        <f t="shared" si="543"/>
        <v>SINAPI</v>
      </c>
      <c r="X476" s="121">
        <f t="shared" si="544"/>
        <v>0</v>
      </c>
      <c r="Y476" s="121">
        <f t="shared" si="545"/>
        <v>187.6</v>
      </c>
      <c r="Z476" s="121">
        <f t="shared" si="546"/>
        <v>0</v>
      </c>
      <c r="AB476" s="121" t="e">
        <f>IF(OR(T476="P",T476="M"),(VLOOKUP(R476,'SICRO-P'!$A$3:$F$1780,6,FALSE)),VLOOKUP(R476,SICRO!$A$4:$E$6354,5,FALSE))</f>
        <v>#N/A</v>
      </c>
      <c r="AC476" s="121">
        <f>IF(T476="I",(VLOOKUP(R476,'SINAPI-I'!$A$1:$E$4949,5,FALSE)),VLOOKUP(R476,SINAPI!$G$7:$K$7524,5,FALSE))</f>
        <v>187.6</v>
      </c>
      <c r="AD476" s="130" t="e">
        <f>IF(T476="I",IF(U476="MO",(ROUND(VLOOKUP(R476,'DER-ES-I'!$A$7:$F$1547,5,FALSE)*((1+$R$3)),2)),VLOOKUP(R476,'DER-ES-I'!$A$7:$F$1547,5,FALSE)),VLOOKUP(R476,'DER-ES'!$A$15:$H$1393,7,FALSE))</f>
        <v>#N/A</v>
      </c>
    </row>
    <row r="477" spans="2:30" ht="15" customHeight="1" x14ac:dyDescent="0.25">
      <c r="B477" s="74">
        <v>12388</v>
      </c>
      <c r="C477" s="586" t="s">
        <v>1043</v>
      </c>
      <c r="D477" s="586"/>
      <c r="E477" s="586"/>
      <c r="F477" s="587" t="s">
        <v>91</v>
      </c>
      <c r="G477" s="587"/>
      <c r="H477" s="587"/>
      <c r="I477" s="74" t="s">
        <v>181</v>
      </c>
      <c r="J477" s="588">
        <v>1</v>
      </c>
      <c r="K477" s="588"/>
      <c r="L477" s="605">
        <f t="shared" si="540"/>
        <v>285.63</v>
      </c>
      <c r="M477" s="606"/>
      <c r="N477" s="605">
        <f>J477*L477</f>
        <v>285.63</v>
      </c>
      <c r="O477" s="606"/>
      <c r="R477" s="106">
        <f t="shared" si="541"/>
        <v>12388</v>
      </c>
      <c r="S477" s="104" t="b">
        <f t="shared" si="542"/>
        <v>0</v>
      </c>
      <c r="T477" s="122" t="s">
        <v>32184</v>
      </c>
      <c r="U477" s="122" t="s">
        <v>27919</v>
      </c>
      <c r="V477" s="121" t="str">
        <f t="shared" si="543"/>
        <v>SINAPI</v>
      </c>
      <c r="X477" s="121">
        <f t="shared" si="544"/>
        <v>0</v>
      </c>
      <c r="Y477" s="121">
        <f t="shared" si="545"/>
        <v>285.63</v>
      </c>
      <c r="Z477" s="121">
        <f t="shared" si="546"/>
        <v>0</v>
      </c>
      <c r="AB477" s="121" t="e">
        <f>IF(OR(T477="P",T477="M"),(VLOOKUP(R477,'SICRO-P'!$A$3:$F$1780,6,FALSE)),VLOOKUP(R477,SICRO!$A$4:$E$6354,5,FALSE))</f>
        <v>#N/A</v>
      </c>
      <c r="AC477" s="121">
        <f>IF(T477="I",(VLOOKUP(R477,'SINAPI-I'!$A$1:$E$4949,5,FALSE)),VLOOKUP(R477,SINAPI!$G$7:$K$7524,5,FALSE))</f>
        <v>285.63</v>
      </c>
      <c r="AD477" s="130" t="e">
        <f>IF(T477="I",IF(U477="MO",(ROUND(VLOOKUP(R477,'DER-ES-I'!$A$7:$F$1547,5,FALSE)*((1+$R$3)),2)),VLOOKUP(R477,'DER-ES-I'!$A$7:$F$1547,5,FALSE)),VLOOKUP(R477,'DER-ES'!$A$15:$H$1393,7,FALSE))</f>
        <v>#N/A</v>
      </c>
    </row>
    <row r="478" spans="2:30" ht="15" customHeight="1" x14ac:dyDescent="0.25">
      <c r="B478" s="74" t="s">
        <v>1044</v>
      </c>
      <c r="C478" s="586" t="s">
        <v>1045</v>
      </c>
      <c r="D478" s="586"/>
      <c r="E478" s="586"/>
      <c r="F478" s="587" t="s">
        <v>92</v>
      </c>
      <c r="G478" s="587"/>
      <c r="H478" s="587"/>
      <c r="I478" s="74" t="s">
        <v>181</v>
      </c>
      <c r="J478" s="588">
        <v>1</v>
      </c>
      <c r="K478" s="588"/>
      <c r="L478" s="605">
        <f t="shared" si="540"/>
        <v>339.12</v>
      </c>
      <c r="M478" s="606"/>
      <c r="N478" s="605">
        <f>J478*L478</f>
        <v>339.12</v>
      </c>
      <c r="O478" s="606"/>
      <c r="R478" s="106">
        <f t="shared" si="541"/>
        <v>46689</v>
      </c>
      <c r="S478" s="104" t="b">
        <f t="shared" si="542"/>
        <v>1</v>
      </c>
      <c r="T478" s="122" t="str">
        <f t="shared" ref="T478" si="547">LEFT(B478,1)</f>
        <v>I</v>
      </c>
      <c r="U478" s="122"/>
      <c r="V478" s="121" t="str">
        <f t="shared" si="543"/>
        <v>DER-ES</v>
      </c>
      <c r="X478" s="121">
        <f t="shared" si="544"/>
        <v>0</v>
      </c>
      <c r="Y478" s="121">
        <f t="shared" si="545"/>
        <v>0</v>
      </c>
      <c r="Z478" s="121">
        <f t="shared" si="546"/>
        <v>339.12</v>
      </c>
      <c r="AB478" s="121" t="e">
        <f>IF(OR(T478="P",T478="M"),(VLOOKUP(R478,'SICRO-P'!$A$3:$F$1780,6,FALSE)),VLOOKUP(R478,SICRO!$A$4:$E$6354,5,FALSE))</f>
        <v>#N/A</v>
      </c>
      <c r="AC478" s="121" t="e">
        <f>IF(T478="I",(VLOOKUP(R478,'SINAPI-I'!$A$1:$E$4949,5,FALSE)),VLOOKUP(R478,SINAPI!$G$7:$K$7524,5,FALSE))</f>
        <v>#N/A</v>
      </c>
      <c r="AD478" s="130">
        <f>IF(T478="I",IF(U478="MO",(ROUND(VLOOKUP(R478,'DER-ES-I'!$A$7:$F$1547,5,FALSE)*((1+$R$3)),2)),VLOOKUP(R478,'DER-ES-I'!$A$7:$F$1547,5,FALSE)),VLOOKUP(R478,'DER-ES'!$A$15:$H$1393,7,FALSE))</f>
        <v>339.12</v>
      </c>
    </row>
    <row r="479" spans="2:30" ht="9.75" customHeight="1" x14ac:dyDescent="0.25">
      <c r="B479" s="69"/>
      <c r="C479" s="69"/>
      <c r="D479" s="69"/>
      <c r="E479" s="69"/>
      <c r="F479" s="69"/>
      <c r="G479" s="69"/>
      <c r="H479" s="69"/>
      <c r="I479" s="69"/>
      <c r="J479" s="590" t="s">
        <v>778</v>
      </c>
      <c r="K479" s="590"/>
      <c r="L479" s="590"/>
      <c r="M479" s="590"/>
      <c r="N479" s="597">
        <f>N475+N476+N477+N478</f>
        <v>917.91</v>
      </c>
      <c r="O479" s="597"/>
      <c r="X479" s="121"/>
      <c r="Y479" s="121"/>
      <c r="Z479" s="130"/>
    </row>
    <row r="480" spans="2:30" ht="19.5" customHeight="1" x14ac:dyDescent="0.25">
      <c r="B480" s="584" t="s">
        <v>764</v>
      </c>
      <c r="C480" s="584"/>
      <c r="D480" s="584"/>
      <c r="E480" s="584"/>
      <c r="F480" s="585" t="s">
        <v>765</v>
      </c>
      <c r="G480" s="585"/>
      <c r="H480" s="585"/>
      <c r="I480" s="72" t="s">
        <v>641</v>
      </c>
      <c r="J480" s="585" t="s">
        <v>766</v>
      </c>
      <c r="K480" s="585"/>
      <c r="L480" s="585" t="s">
        <v>767</v>
      </c>
      <c r="M480" s="585"/>
      <c r="N480" s="585" t="s">
        <v>768</v>
      </c>
      <c r="O480" s="585"/>
      <c r="X480" s="121"/>
      <c r="Y480" s="121"/>
      <c r="Z480" s="130"/>
    </row>
    <row r="481" spans="2:30" ht="15" customHeight="1" x14ac:dyDescent="0.25">
      <c r="B481" s="74">
        <v>88247</v>
      </c>
      <c r="C481" s="586" t="s">
        <v>779</v>
      </c>
      <c r="D481" s="586"/>
      <c r="E481" s="586"/>
      <c r="F481" s="587" t="s">
        <v>91</v>
      </c>
      <c r="G481" s="587"/>
      <c r="H481" s="587"/>
      <c r="I481" s="74" t="s">
        <v>226</v>
      </c>
      <c r="J481" s="588">
        <v>1.0580000000000001</v>
      </c>
      <c r="K481" s="588"/>
      <c r="L481" s="589">
        <f t="shared" ref="L481:L482" si="548">X481+Y481+Z481</f>
        <v>27.41</v>
      </c>
      <c r="M481" s="589"/>
      <c r="N481" s="589">
        <f>J481*L481</f>
        <v>29</v>
      </c>
      <c r="O481" s="589"/>
      <c r="R481" s="106">
        <f t="shared" ref="R481:R482" si="549">IF(AND(S481=TRUE,T481="I"),VALUE(RIGHT(B481,LEN(B481)-1)),B481)</f>
        <v>88247</v>
      </c>
      <c r="S481" s="104" t="b">
        <f t="shared" ref="S481:S482" si="550">ISTEXT(B481)</f>
        <v>0</v>
      </c>
      <c r="T481" s="122" t="str">
        <f t="shared" ref="T481:T482" si="551">LEFT(B481,1)</f>
        <v>8</v>
      </c>
      <c r="U481" s="122" t="s">
        <v>27919</v>
      </c>
      <c r="V481" s="121" t="str">
        <f t="shared" ref="V481:V482" si="552">F481</f>
        <v>SINAPI</v>
      </c>
      <c r="X481" s="121">
        <f t="shared" ref="X481:X482" si="553">IFERROR(AB481,0)</f>
        <v>0</v>
      </c>
      <c r="Y481" s="121">
        <f t="shared" ref="Y481:Y482" si="554">IFERROR(AC481,0)</f>
        <v>27.41</v>
      </c>
      <c r="Z481" s="121">
        <f t="shared" ref="Z481:Z482" si="555">IFERROR(AD481,0)</f>
        <v>0</v>
      </c>
      <c r="AB481" s="121" t="e">
        <f>IF(OR(T481="P",T481="M"),(VLOOKUP(R481,'SICRO-P'!$A$3:$F$1780,6,FALSE)),VLOOKUP(R481,SICRO!$A$4:$E$6354,5,FALSE))</f>
        <v>#N/A</v>
      </c>
      <c r="AC481" s="121">
        <f>IF(T481="I",(VLOOKUP(R481,'SINAPI-I'!$A$1:$E$4949,5,FALSE)),VLOOKUP(R481,SINAPI!$G$7:$K$7524,5,FALSE))</f>
        <v>27.41</v>
      </c>
      <c r="AD481" s="130" t="e">
        <f>IF(T481="I",IF(U481="MO",(ROUND(VLOOKUP(R481,'DER-ES-I'!$A$7:$F$1547,5,FALSE)*((1+$R$3)),2)),VLOOKUP(R481,'DER-ES-I'!$A$7:$F$1547,5,FALSE)),VLOOKUP(R481,'DER-ES'!$A$15:$H$1393,7,FALSE))</f>
        <v>#N/A</v>
      </c>
    </row>
    <row r="482" spans="2:30" ht="15" customHeight="1" x14ac:dyDescent="0.25">
      <c r="B482" s="74">
        <v>88264</v>
      </c>
      <c r="C482" s="586" t="s">
        <v>781</v>
      </c>
      <c r="D482" s="586"/>
      <c r="E482" s="586"/>
      <c r="F482" s="587" t="s">
        <v>91</v>
      </c>
      <c r="G482" s="587"/>
      <c r="H482" s="587"/>
      <c r="I482" s="74" t="s">
        <v>226</v>
      </c>
      <c r="J482" s="588">
        <v>3.4369999999999998</v>
      </c>
      <c r="K482" s="588"/>
      <c r="L482" s="589">
        <f t="shared" si="548"/>
        <v>31.21</v>
      </c>
      <c r="M482" s="589"/>
      <c r="N482" s="589">
        <f>J482*L482</f>
        <v>107.27</v>
      </c>
      <c r="O482" s="589"/>
      <c r="R482" s="106">
        <f t="shared" si="549"/>
        <v>88264</v>
      </c>
      <c r="S482" s="104" t="b">
        <f t="shared" si="550"/>
        <v>0</v>
      </c>
      <c r="T482" s="122" t="str">
        <f t="shared" si="551"/>
        <v>8</v>
      </c>
      <c r="U482" s="122" t="s">
        <v>27919</v>
      </c>
      <c r="V482" s="121" t="str">
        <f t="shared" si="552"/>
        <v>SINAPI</v>
      </c>
      <c r="X482" s="121">
        <f t="shared" si="553"/>
        <v>0</v>
      </c>
      <c r="Y482" s="121">
        <f t="shared" si="554"/>
        <v>31.21</v>
      </c>
      <c r="Z482" s="121">
        <f t="shared" si="555"/>
        <v>0</v>
      </c>
      <c r="AB482" s="121" t="e">
        <f>IF(OR(T482="P",T482="M"),(VLOOKUP(R482,'SICRO-P'!$A$3:$F$1780,6,FALSE)),VLOOKUP(R482,SICRO!$A$4:$E$6354,5,FALSE))</f>
        <v>#N/A</v>
      </c>
      <c r="AC482" s="121">
        <f>IF(T482="I",(VLOOKUP(R482,'SINAPI-I'!$A$1:$E$4949,5,FALSE)),VLOOKUP(R482,SINAPI!$G$7:$K$7524,5,FALSE))</f>
        <v>31.21</v>
      </c>
      <c r="AD482" s="130" t="e">
        <f>IF(T482="I",IF(U482="MO",(ROUND(VLOOKUP(R482,'DER-ES-I'!$A$7:$F$1547,5,FALSE)*((1+$R$3)),2)),VLOOKUP(R482,'DER-ES-I'!$A$7:$F$1547,5,FALSE)),VLOOKUP(R482,'DER-ES'!$A$15:$H$1393,7,FALSE))</f>
        <v>#N/A</v>
      </c>
    </row>
    <row r="483" spans="2:30" ht="15" customHeight="1" x14ac:dyDescent="0.25">
      <c r="B483" s="69"/>
      <c r="C483" s="69"/>
      <c r="D483" s="69"/>
      <c r="E483" s="69"/>
      <c r="F483" s="69"/>
      <c r="G483" s="69"/>
      <c r="H483" s="69"/>
      <c r="I483" s="69"/>
      <c r="J483" s="590" t="s">
        <v>773</v>
      </c>
      <c r="K483" s="590"/>
      <c r="L483" s="590"/>
      <c r="M483" s="590"/>
      <c r="N483" s="597">
        <f>N481+N482</f>
        <v>136.27000000000001</v>
      </c>
      <c r="O483" s="597"/>
      <c r="X483" s="121"/>
      <c r="Y483" s="121"/>
      <c r="Z483" s="130"/>
    </row>
    <row r="484" spans="2:30" ht="15" customHeight="1" x14ac:dyDescent="0.25">
      <c r="B484" s="69"/>
      <c r="C484" s="69"/>
      <c r="D484" s="69"/>
      <c r="E484" s="69"/>
      <c r="F484" s="69"/>
      <c r="G484" s="69"/>
      <c r="H484" s="69"/>
      <c r="I484" s="69"/>
      <c r="J484" s="578" t="s">
        <v>675</v>
      </c>
      <c r="K484" s="578"/>
      <c r="L484" s="578"/>
      <c r="M484" s="578"/>
      <c r="N484" s="577">
        <f>N483+N479</f>
        <v>1054.18</v>
      </c>
      <c r="O484" s="577"/>
      <c r="X484" s="121"/>
      <c r="Y484" s="121"/>
      <c r="Z484" s="130"/>
    </row>
    <row r="485" spans="2:30" ht="15" customHeight="1" x14ac:dyDescent="0.25">
      <c r="B485" s="69"/>
      <c r="C485" s="69"/>
      <c r="D485" s="69"/>
      <c r="E485" s="69"/>
      <c r="F485" s="69"/>
      <c r="G485" s="69"/>
      <c r="H485" s="69"/>
      <c r="I485" s="69"/>
      <c r="J485" s="580" t="str">
        <f>"VALOR BDI ("&amp;$O$3*100&amp;"%):"</f>
        <v>VALOR BDI (24,52%):</v>
      </c>
      <c r="K485" s="580"/>
      <c r="L485" s="580"/>
      <c r="M485" s="580"/>
      <c r="N485" s="577">
        <f>N484*$O$3</f>
        <v>258.48</v>
      </c>
      <c r="O485" s="577"/>
      <c r="X485" s="121"/>
      <c r="Y485" s="121"/>
      <c r="Z485" s="130"/>
    </row>
    <row r="486" spans="2:30" ht="15" customHeight="1" x14ac:dyDescent="0.25">
      <c r="B486" s="69"/>
      <c r="C486" s="69"/>
      <c r="D486" s="69"/>
      <c r="E486" s="69"/>
      <c r="F486" s="69"/>
      <c r="G486" s="69"/>
      <c r="H486" s="69"/>
      <c r="I486" s="69"/>
      <c r="J486" s="578" t="s">
        <v>676</v>
      </c>
      <c r="K486" s="578"/>
      <c r="L486" s="578"/>
      <c r="M486" s="578"/>
      <c r="N486" s="577">
        <f>N485+N484</f>
        <v>1312.66</v>
      </c>
      <c r="O486" s="577"/>
      <c r="X486" s="121"/>
      <c r="Y486" s="121"/>
      <c r="Z486" s="130"/>
    </row>
    <row r="487" spans="2:30" ht="15" customHeight="1" x14ac:dyDescent="0.25">
      <c r="B487" s="69"/>
      <c r="C487" s="69"/>
      <c r="D487" s="69"/>
      <c r="E487" s="69"/>
      <c r="F487" s="581"/>
      <c r="G487" s="581"/>
      <c r="H487" s="581"/>
      <c r="I487" s="581"/>
      <c r="J487" s="69"/>
      <c r="K487" s="69"/>
      <c r="L487" s="69"/>
      <c r="M487" s="69"/>
      <c r="N487" s="69"/>
      <c r="O487" s="69"/>
      <c r="X487" s="121"/>
      <c r="Y487" s="121"/>
      <c r="Z487" s="130"/>
    </row>
    <row r="488" spans="2:30" ht="15" customHeight="1" x14ac:dyDescent="0.25">
      <c r="B488" s="210" t="str">
        <f>'PLANILHA S DESONERAÇÃO'!B316</f>
        <v>COMP-38</v>
      </c>
      <c r="C488" s="601" t="str">
        <f>'PLANILHA S DESONERAÇÃO'!D316</f>
        <v>Arandela blindada, uso externo, 45°, IP 65, soquete E27</v>
      </c>
      <c r="D488" s="602"/>
      <c r="E488" s="602"/>
      <c r="F488" s="602"/>
      <c r="G488" s="602"/>
      <c r="H488" s="602"/>
      <c r="I488" s="602"/>
      <c r="J488" s="602"/>
      <c r="K488" s="602"/>
      <c r="L488" s="602"/>
      <c r="M488" s="602"/>
      <c r="N488" s="602"/>
      <c r="O488" s="603"/>
      <c r="X488" s="121"/>
      <c r="Y488" s="121"/>
      <c r="Z488" s="130"/>
    </row>
    <row r="489" spans="2:30" ht="15" customHeight="1" x14ac:dyDescent="0.25">
      <c r="B489" s="584" t="s">
        <v>777</v>
      </c>
      <c r="C489" s="584"/>
      <c r="D489" s="584"/>
      <c r="E489" s="584"/>
      <c r="F489" s="585" t="s">
        <v>765</v>
      </c>
      <c r="G489" s="585"/>
      <c r="H489" s="585"/>
      <c r="I489" s="72" t="s">
        <v>641</v>
      </c>
      <c r="J489" s="585" t="s">
        <v>766</v>
      </c>
      <c r="K489" s="585"/>
      <c r="L489" s="585" t="s">
        <v>767</v>
      </c>
      <c r="M489" s="585"/>
      <c r="N489" s="585" t="s">
        <v>768</v>
      </c>
      <c r="O489" s="585"/>
      <c r="X489" s="121"/>
      <c r="Y489" s="121"/>
      <c r="Z489" s="130"/>
    </row>
    <row r="490" spans="2:30" ht="15" customHeight="1" x14ac:dyDescent="0.25">
      <c r="B490" s="74">
        <v>38775</v>
      </c>
      <c r="C490" s="586" t="s">
        <v>1046</v>
      </c>
      <c r="D490" s="586"/>
      <c r="E490" s="586"/>
      <c r="F490" s="587" t="s">
        <v>91</v>
      </c>
      <c r="G490" s="587"/>
      <c r="H490" s="587"/>
      <c r="I490" s="74" t="s">
        <v>181</v>
      </c>
      <c r="J490" s="588">
        <v>1</v>
      </c>
      <c r="K490" s="588"/>
      <c r="L490" s="605">
        <f t="shared" ref="L490" si="556">X490+Y490+Z490</f>
        <v>85.05</v>
      </c>
      <c r="M490" s="606"/>
      <c r="N490" s="605">
        <f>J490*L490</f>
        <v>85.05</v>
      </c>
      <c r="O490" s="606"/>
      <c r="R490" s="106">
        <f t="shared" ref="R490" si="557">IF(AND(S490=TRUE,T490="I"),VALUE(RIGHT(B490,LEN(B490)-1)),B490)</f>
        <v>38775</v>
      </c>
      <c r="S490" s="104" t="b">
        <f t="shared" ref="S490" si="558">ISTEXT(B490)</f>
        <v>0</v>
      </c>
      <c r="T490" s="122" t="s">
        <v>27690</v>
      </c>
      <c r="U490" s="122"/>
      <c r="V490" s="121" t="str">
        <f t="shared" ref="V490" si="559">F490</f>
        <v>SINAPI</v>
      </c>
      <c r="X490" s="121">
        <f t="shared" ref="X490" si="560">IFERROR(AB490,0)</f>
        <v>0</v>
      </c>
      <c r="Y490" s="121">
        <f t="shared" ref="Y490" si="561">IFERROR(AC490,0)</f>
        <v>85.05</v>
      </c>
      <c r="Z490" s="121">
        <f t="shared" ref="Z490" si="562">IFERROR(AD490,0)</f>
        <v>0</v>
      </c>
      <c r="AB490" s="121" t="e">
        <f>IF(OR(T490="P",T490="M"),(VLOOKUP(R490,'SICRO-P'!$A$3:$F$1780,6,FALSE)),VLOOKUP(R490,SICRO!$A$4:$E$6354,5,FALSE))</f>
        <v>#N/A</v>
      </c>
      <c r="AC490" s="121">
        <f>IF(T490="I",(VLOOKUP(R490,'SINAPI-I'!$A$1:$E$4949,5,FALSE)),VLOOKUP(R490,SINAPI!$G$7:$K$7524,5,FALSE))</f>
        <v>85.05</v>
      </c>
      <c r="AD490" s="130" t="e">
        <f>IF(T490="I",IF(U490="MO",(ROUND(VLOOKUP(R490,'DER-ES-I'!$A$7:$F$1547,5,FALSE)*((1+$R$3)),2)),VLOOKUP(R490,'DER-ES-I'!$A$7:$F$1547,5,FALSE)),VLOOKUP(R490,'DER-ES'!$A$15:$H$1393,7,FALSE))</f>
        <v>#N/A</v>
      </c>
    </row>
    <row r="491" spans="2:30" ht="15" customHeight="1" x14ac:dyDescent="0.25">
      <c r="B491" s="69"/>
      <c r="C491" s="69"/>
      <c r="D491" s="69"/>
      <c r="E491" s="69"/>
      <c r="F491" s="69"/>
      <c r="G491" s="69"/>
      <c r="H491" s="69"/>
      <c r="I491" s="69"/>
      <c r="J491" s="590" t="s">
        <v>778</v>
      </c>
      <c r="K491" s="590"/>
      <c r="L491" s="590"/>
      <c r="M491" s="590"/>
      <c r="N491" s="597">
        <f>N490</f>
        <v>85.05</v>
      </c>
      <c r="O491" s="597"/>
      <c r="X491" s="121"/>
      <c r="Y491" s="121"/>
      <c r="Z491" s="130"/>
    </row>
    <row r="492" spans="2:30" ht="15" customHeight="1" x14ac:dyDescent="0.25">
      <c r="B492" s="584" t="s">
        <v>774</v>
      </c>
      <c r="C492" s="584"/>
      <c r="D492" s="584"/>
      <c r="E492" s="584"/>
      <c r="F492" s="585" t="s">
        <v>765</v>
      </c>
      <c r="G492" s="585"/>
      <c r="H492" s="585"/>
      <c r="I492" s="72" t="s">
        <v>641</v>
      </c>
      <c r="J492" s="585" t="s">
        <v>766</v>
      </c>
      <c r="K492" s="585"/>
      <c r="L492" s="585" t="s">
        <v>767</v>
      </c>
      <c r="M492" s="585"/>
      <c r="N492" s="585" t="s">
        <v>768</v>
      </c>
      <c r="O492" s="585"/>
      <c r="X492" s="121"/>
      <c r="Y492" s="121"/>
      <c r="Z492" s="130"/>
    </row>
    <row r="493" spans="2:30" ht="15" customHeight="1" x14ac:dyDescent="0.25">
      <c r="B493" s="74" t="s">
        <v>746</v>
      </c>
      <c r="C493" s="586" t="s">
        <v>747</v>
      </c>
      <c r="D493" s="586"/>
      <c r="E493" s="586"/>
      <c r="F493" s="587" t="s">
        <v>92</v>
      </c>
      <c r="G493" s="587"/>
      <c r="H493" s="587"/>
      <c r="I493" s="74" t="s">
        <v>226</v>
      </c>
      <c r="J493" s="588">
        <v>0.93700000000000006</v>
      </c>
      <c r="K493" s="588"/>
      <c r="L493" s="589">
        <f t="shared" ref="L493:L494" si="563">X493+Y493+Z493</f>
        <v>16.09</v>
      </c>
      <c r="M493" s="589"/>
      <c r="N493" s="589">
        <f>J493*L493</f>
        <v>15.08</v>
      </c>
      <c r="O493" s="589"/>
      <c r="R493" s="106">
        <f t="shared" ref="R493:R494" si="564">IF(AND(S493=TRUE,T493="I"),VALUE(RIGHT(B493,LEN(B493)-1)),B493)</f>
        <v>10101</v>
      </c>
      <c r="S493" s="104" t="b">
        <f t="shared" ref="S493:S494" si="565">ISTEXT(B493)</f>
        <v>1</v>
      </c>
      <c r="T493" s="122" t="str">
        <f t="shared" ref="T493:T494" si="566">LEFT(B493,1)</f>
        <v>I</v>
      </c>
      <c r="U493" s="122" t="s">
        <v>27919</v>
      </c>
      <c r="V493" s="121" t="str">
        <f t="shared" ref="V493:V494" si="567">F493</f>
        <v>DER-ES</v>
      </c>
      <c r="X493" s="121">
        <f t="shared" ref="X493:X494" si="568">IFERROR(AB493,0)</f>
        <v>0</v>
      </c>
      <c r="Y493" s="121">
        <f t="shared" ref="Y493:Y494" si="569">IFERROR(AC493,0)</f>
        <v>0</v>
      </c>
      <c r="Z493" s="121">
        <f t="shared" ref="Z493:Z494" si="570">IFERROR(AD493,0)</f>
        <v>16.09</v>
      </c>
      <c r="AB493" s="121" t="e">
        <f>IF(OR(T493="P",T493="M"),(VLOOKUP(R493,'SICRO-P'!$A$3:$F$1780,6,FALSE)),VLOOKUP(R493,SICRO!$A$4:$E$6354,5,FALSE))</f>
        <v>#N/A</v>
      </c>
      <c r="AC493" s="121" t="e">
        <f>IF(T493="I",(VLOOKUP(R493,'SINAPI-I'!$A$1:$E$4949,5,FALSE)),VLOOKUP(R493,SINAPI!$G$7:$K$7524,5,FALSE))</f>
        <v>#N/A</v>
      </c>
      <c r="AD493" s="130">
        <f>IF(T493="I",IF(U493="MO",(ROUND(VLOOKUP(R493,'DER-ES-I'!$A$7:$F$1547,5,FALSE)*((1+$R$3)),2)),VLOOKUP(R493,'DER-ES-I'!$A$7:$F$1547,5,FALSE)),VLOOKUP(R493,'DER-ES'!$A$15:$H$1393,7,FALSE))</f>
        <v>16.09</v>
      </c>
    </row>
    <row r="494" spans="2:30" ht="15" customHeight="1" x14ac:dyDescent="0.25">
      <c r="B494" s="74" t="s">
        <v>720</v>
      </c>
      <c r="C494" s="586" t="s">
        <v>721</v>
      </c>
      <c r="D494" s="586"/>
      <c r="E494" s="586"/>
      <c r="F494" s="587" t="s">
        <v>92</v>
      </c>
      <c r="G494" s="587"/>
      <c r="H494" s="587"/>
      <c r="I494" s="74" t="s">
        <v>226</v>
      </c>
      <c r="J494" s="588">
        <v>0.93700000000000006</v>
      </c>
      <c r="K494" s="588"/>
      <c r="L494" s="589">
        <f t="shared" si="563"/>
        <v>19.059999999999999</v>
      </c>
      <c r="M494" s="589"/>
      <c r="N494" s="589">
        <f>J494*L494</f>
        <v>17.86</v>
      </c>
      <c r="O494" s="589"/>
      <c r="R494" s="106">
        <f t="shared" si="564"/>
        <v>10115</v>
      </c>
      <c r="S494" s="104" t="b">
        <f t="shared" si="565"/>
        <v>1</v>
      </c>
      <c r="T494" s="122" t="str">
        <f t="shared" si="566"/>
        <v>I</v>
      </c>
      <c r="U494" s="122" t="s">
        <v>27919</v>
      </c>
      <c r="V494" s="121" t="str">
        <f t="shared" si="567"/>
        <v>DER-ES</v>
      </c>
      <c r="X494" s="121">
        <f t="shared" si="568"/>
        <v>0</v>
      </c>
      <c r="Y494" s="121">
        <f t="shared" si="569"/>
        <v>0</v>
      </c>
      <c r="Z494" s="121">
        <f t="shared" si="570"/>
        <v>19.059999999999999</v>
      </c>
      <c r="AB494" s="121" t="e">
        <f>IF(OR(T494="P",T494="M"),(VLOOKUP(R494,'SICRO-P'!$A$3:$F$1780,6,FALSE)),VLOOKUP(R494,SICRO!$A$4:$E$6354,5,FALSE))</f>
        <v>#N/A</v>
      </c>
      <c r="AC494" s="121" t="e">
        <f>IF(T494="I",(VLOOKUP(R494,'SINAPI-I'!$A$1:$E$4949,5,FALSE)),VLOOKUP(R494,SINAPI!$G$7:$K$7524,5,FALSE))</f>
        <v>#N/A</v>
      </c>
      <c r="AD494" s="130">
        <f>IF(T494="I",IF(U494="MO",(ROUND(VLOOKUP(R494,'DER-ES-I'!$A$7:$F$1547,5,FALSE)*((1+$R$3)),2)),VLOOKUP(R494,'DER-ES-I'!$A$7:$F$1547,5,FALSE)),VLOOKUP(R494,'DER-ES'!$A$15:$H$1393,7,FALSE))</f>
        <v>19.059999999999999</v>
      </c>
    </row>
    <row r="495" spans="2:30" ht="9.75" customHeight="1" x14ac:dyDescent="0.25">
      <c r="B495" s="69"/>
      <c r="C495" s="69"/>
      <c r="D495" s="69"/>
      <c r="E495" s="69"/>
      <c r="F495" s="69"/>
      <c r="G495" s="69"/>
      <c r="H495" s="69"/>
      <c r="I495" s="69"/>
      <c r="J495" s="590" t="s">
        <v>775</v>
      </c>
      <c r="K495" s="590"/>
      <c r="L495" s="590"/>
      <c r="M495" s="590"/>
      <c r="N495" s="597">
        <f>N494+N493</f>
        <v>32.94</v>
      </c>
      <c r="O495" s="597"/>
      <c r="X495" s="121"/>
      <c r="Y495" s="121"/>
      <c r="Z495" s="130"/>
    </row>
    <row r="496" spans="2:30" ht="19.5" customHeight="1" x14ac:dyDescent="0.25">
      <c r="B496" s="69"/>
      <c r="C496" s="69"/>
      <c r="D496" s="69"/>
      <c r="E496" s="69"/>
      <c r="F496" s="69"/>
      <c r="G496" s="69"/>
      <c r="H496" s="69"/>
      <c r="I496" s="69"/>
      <c r="J496" s="578" t="s">
        <v>675</v>
      </c>
      <c r="K496" s="578"/>
      <c r="L496" s="578"/>
      <c r="M496" s="578"/>
      <c r="N496" s="577">
        <f>N495+N491</f>
        <v>117.99</v>
      </c>
      <c r="O496" s="577"/>
      <c r="X496" s="121"/>
      <c r="Y496" s="121"/>
      <c r="Z496" s="130"/>
    </row>
    <row r="497" spans="2:30" ht="9.75" customHeight="1" x14ac:dyDescent="0.25">
      <c r="B497" s="69"/>
      <c r="C497" s="69"/>
      <c r="D497" s="69"/>
      <c r="E497" s="69"/>
      <c r="F497" s="69"/>
      <c r="G497" s="69"/>
      <c r="H497" s="69"/>
      <c r="I497" s="69"/>
      <c r="J497" s="580" t="str">
        <f>"VALOR BDI ("&amp;$O$3*100&amp;"%):"</f>
        <v>VALOR BDI (24,52%):</v>
      </c>
      <c r="K497" s="580"/>
      <c r="L497" s="580"/>
      <c r="M497" s="580"/>
      <c r="N497" s="577">
        <f>N496*$O$3</f>
        <v>28.93</v>
      </c>
      <c r="O497" s="577"/>
      <c r="X497" s="121"/>
      <c r="Y497" s="121"/>
      <c r="Z497" s="130"/>
    </row>
    <row r="498" spans="2:30" ht="15" customHeight="1" x14ac:dyDescent="0.25">
      <c r="B498" s="69"/>
      <c r="C498" s="69"/>
      <c r="D498" s="69"/>
      <c r="E498" s="69"/>
      <c r="F498" s="69"/>
      <c r="G498" s="69"/>
      <c r="H498" s="69"/>
      <c r="I498" s="69"/>
      <c r="J498" s="578" t="s">
        <v>676</v>
      </c>
      <c r="K498" s="578"/>
      <c r="L498" s="578"/>
      <c r="M498" s="578"/>
      <c r="N498" s="577">
        <f>N497+N496</f>
        <v>146.91999999999999</v>
      </c>
      <c r="O498" s="577"/>
      <c r="X498" s="121"/>
      <c r="Y498" s="121"/>
      <c r="Z498" s="130"/>
    </row>
    <row r="499" spans="2:30" ht="15" customHeight="1" x14ac:dyDescent="0.25">
      <c r="B499" s="69"/>
      <c r="C499" s="69"/>
      <c r="D499" s="69"/>
      <c r="E499" s="69"/>
      <c r="F499" s="581"/>
      <c r="G499" s="581"/>
      <c r="H499" s="581"/>
      <c r="I499" s="581"/>
      <c r="J499" s="69"/>
      <c r="K499" s="69"/>
      <c r="L499" s="69"/>
      <c r="M499" s="69"/>
      <c r="N499" s="69"/>
      <c r="O499" s="69"/>
      <c r="X499" s="121"/>
      <c r="Y499" s="121"/>
      <c r="Z499" s="130"/>
    </row>
    <row r="500" spans="2:30" ht="15" customHeight="1" x14ac:dyDescent="0.25">
      <c r="B500" s="210" t="str">
        <f>'PLANILHA S DESONERAÇÃO'!B317</f>
        <v>COMP-39</v>
      </c>
      <c r="C500" s="601" t="str">
        <f>'PLANILHA S DESONERAÇÃO'!D317</f>
        <v>Lampada LED 23 W, 3000 lumens, E27</v>
      </c>
      <c r="D500" s="602"/>
      <c r="E500" s="602"/>
      <c r="F500" s="602"/>
      <c r="G500" s="602"/>
      <c r="H500" s="602"/>
      <c r="I500" s="602"/>
      <c r="J500" s="602"/>
      <c r="K500" s="602"/>
      <c r="L500" s="602"/>
      <c r="M500" s="602"/>
      <c r="N500" s="602"/>
      <c r="O500" s="603"/>
      <c r="X500" s="121"/>
      <c r="Y500" s="121"/>
      <c r="Z500" s="130"/>
    </row>
    <row r="501" spans="2:30" ht="9.75" customHeight="1" x14ac:dyDescent="0.25">
      <c r="B501" s="584" t="s">
        <v>777</v>
      </c>
      <c r="C501" s="584"/>
      <c r="D501" s="584"/>
      <c r="E501" s="584"/>
      <c r="F501" s="585" t="s">
        <v>765</v>
      </c>
      <c r="G501" s="585"/>
      <c r="H501" s="585"/>
      <c r="I501" s="72" t="s">
        <v>641</v>
      </c>
      <c r="J501" s="585" t="s">
        <v>766</v>
      </c>
      <c r="K501" s="585"/>
      <c r="L501" s="585" t="s">
        <v>767</v>
      </c>
      <c r="M501" s="585"/>
      <c r="N501" s="585" t="s">
        <v>768</v>
      </c>
      <c r="O501" s="585"/>
      <c r="X501" s="121"/>
      <c r="Y501" s="121"/>
      <c r="Z501" s="130"/>
    </row>
    <row r="502" spans="2:30" ht="19.5" customHeight="1" x14ac:dyDescent="0.25">
      <c r="B502" s="74">
        <f>MAPADEPRECOS!A119</f>
        <v>38</v>
      </c>
      <c r="C502" s="598" t="str">
        <f>VLOOKUP(B502,MAPADEPRECOS!$A$5:$I$151,2)</f>
        <v>Lâmpada LED 23 W, 3000 lúmens, E27</v>
      </c>
      <c r="D502" s="599"/>
      <c r="E502" s="600"/>
      <c r="F502" s="587" t="s">
        <v>32453</v>
      </c>
      <c r="G502" s="587"/>
      <c r="H502" s="587"/>
      <c r="I502" s="74" t="s">
        <v>315</v>
      </c>
      <c r="J502" s="588">
        <v>1</v>
      </c>
      <c r="K502" s="588"/>
      <c r="L502" s="579">
        <f>VLOOKUP(B502,MAPADEPRECOS!$A$5:$I$151,9)</f>
        <v>89.9</v>
      </c>
      <c r="M502" s="579"/>
      <c r="N502" s="589">
        <f t="shared" ref="N502" si="571">J502*L502</f>
        <v>89.9</v>
      </c>
      <c r="O502" s="589"/>
      <c r="X502" s="121"/>
      <c r="Y502" s="121"/>
      <c r="Z502" s="130"/>
    </row>
    <row r="503" spans="2:30" ht="15" customHeight="1" x14ac:dyDescent="0.25">
      <c r="B503" s="69"/>
      <c r="C503" s="69"/>
      <c r="D503" s="69"/>
      <c r="E503" s="69"/>
      <c r="F503" s="69"/>
      <c r="G503" s="69"/>
      <c r="H503" s="69"/>
      <c r="I503" s="69"/>
      <c r="J503" s="590" t="s">
        <v>778</v>
      </c>
      <c r="K503" s="590"/>
      <c r="L503" s="590"/>
      <c r="M503" s="590"/>
      <c r="N503" s="597">
        <f>N502</f>
        <v>89.9</v>
      </c>
      <c r="O503" s="597"/>
      <c r="X503" s="121"/>
      <c r="Y503" s="121"/>
      <c r="Z503" s="130"/>
    </row>
    <row r="504" spans="2:30" ht="15" customHeight="1" x14ac:dyDescent="0.25">
      <c r="B504" s="584" t="s">
        <v>774</v>
      </c>
      <c r="C504" s="584"/>
      <c r="D504" s="584"/>
      <c r="E504" s="584"/>
      <c r="F504" s="585" t="s">
        <v>765</v>
      </c>
      <c r="G504" s="585"/>
      <c r="H504" s="585"/>
      <c r="I504" s="72" t="s">
        <v>641</v>
      </c>
      <c r="J504" s="585" t="s">
        <v>766</v>
      </c>
      <c r="K504" s="585"/>
      <c r="L504" s="585" t="s">
        <v>767</v>
      </c>
      <c r="M504" s="585"/>
      <c r="N504" s="585" t="s">
        <v>768</v>
      </c>
      <c r="O504" s="585"/>
      <c r="X504" s="121"/>
      <c r="Y504" s="121"/>
      <c r="Z504" s="130"/>
    </row>
    <row r="505" spans="2:30" ht="15" customHeight="1" x14ac:dyDescent="0.25">
      <c r="B505" s="74" t="s">
        <v>746</v>
      </c>
      <c r="C505" s="586" t="s">
        <v>747</v>
      </c>
      <c r="D505" s="586"/>
      <c r="E505" s="586"/>
      <c r="F505" s="587" t="s">
        <v>92</v>
      </c>
      <c r="G505" s="587"/>
      <c r="H505" s="587"/>
      <c r="I505" s="74" t="s">
        <v>226</v>
      </c>
      <c r="J505" s="588">
        <v>0.13333329999999999</v>
      </c>
      <c r="K505" s="588"/>
      <c r="L505" s="589">
        <f t="shared" ref="L505:L506" si="572">X505+Y505+Z505</f>
        <v>16.09</v>
      </c>
      <c r="M505" s="589"/>
      <c r="N505" s="589">
        <f>J505*L505</f>
        <v>2.15</v>
      </c>
      <c r="O505" s="589"/>
      <c r="R505" s="106">
        <f t="shared" ref="R505:R506" si="573">IF(AND(S505=TRUE,T505="I"),VALUE(RIGHT(B505,LEN(B505)-1)),B505)</f>
        <v>10101</v>
      </c>
      <c r="S505" s="104" t="b">
        <f t="shared" ref="S505:S506" si="574">ISTEXT(B505)</f>
        <v>1</v>
      </c>
      <c r="T505" s="122" t="str">
        <f t="shared" ref="T505:T506" si="575">LEFT(B505,1)</f>
        <v>I</v>
      </c>
      <c r="U505" s="122" t="s">
        <v>27919</v>
      </c>
      <c r="V505" s="121" t="str">
        <f t="shared" ref="V505:V506" si="576">F505</f>
        <v>DER-ES</v>
      </c>
      <c r="X505" s="121">
        <f t="shared" ref="X505:X506" si="577">IFERROR(AB505,0)</f>
        <v>0</v>
      </c>
      <c r="Y505" s="121">
        <f t="shared" ref="Y505:Y506" si="578">IFERROR(AC505,0)</f>
        <v>0</v>
      </c>
      <c r="Z505" s="121">
        <f t="shared" ref="Z505:Z506" si="579">IFERROR(AD505,0)</f>
        <v>16.09</v>
      </c>
      <c r="AB505" s="121" t="e">
        <f>IF(OR(T505="P",T505="M"),(VLOOKUP(R505,'SICRO-P'!$A$3:$F$1780,6,FALSE)),VLOOKUP(R505,SICRO!$A$4:$E$6354,5,FALSE))</f>
        <v>#N/A</v>
      </c>
      <c r="AC505" s="121" t="e">
        <f>IF(T505="I",(VLOOKUP(R505,'SINAPI-I'!$A$1:$E$4949,5,FALSE)),VLOOKUP(R505,SINAPI!$G$7:$K$7524,5,FALSE))</f>
        <v>#N/A</v>
      </c>
      <c r="AD505" s="130">
        <f>IF(T505="I",IF(U505="MO",(ROUND(VLOOKUP(R505,'DER-ES-I'!$A$7:$F$1547,5,FALSE)*((1+$R$3)),2)),VLOOKUP(R505,'DER-ES-I'!$A$7:$F$1547,5,FALSE)),VLOOKUP(R505,'DER-ES'!$A$15:$H$1393,7,FALSE))</f>
        <v>16.09</v>
      </c>
    </row>
    <row r="506" spans="2:30" ht="15" customHeight="1" x14ac:dyDescent="0.25">
      <c r="B506" s="74" t="s">
        <v>720</v>
      </c>
      <c r="C506" s="586" t="s">
        <v>721</v>
      </c>
      <c r="D506" s="586"/>
      <c r="E506" s="586"/>
      <c r="F506" s="587" t="s">
        <v>92</v>
      </c>
      <c r="G506" s="587"/>
      <c r="H506" s="587"/>
      <c r="I506" s="74" t="s">
        <v>226</v>
      </c>
      <c r="J506" s="588">
        <v>0.13333329999999999</v>
      </c>
      <c r="K506" s="588"/>
      <c r="L506" s="589">
        <f t="shared" si="572"/>
        <v>19.059999999999999</v>
      </c>
      <c r="M506" s="589"/>
      <c r="N506" s="589">
        <f>J506*L506</f>
        <v>2.54</v>
      </c>
      <c r="O506" s="589"/>
      <c r="R506" s="106">
        <f t="shared" si="573"/>
        <v>10115</v>
      </c>
      <c r="S506" s="104" t="b">
        <f t="shared" si="574"/>
        <v>1</v>
      </c>
      <c r="T506" s="122" t="str">
        <f t="shared" si="575"/>
        <v>I</v>
      </c>
      <c r="U506" s="122" t="s">
        <v>27919</v>
      </c>
      <c r="V506" s="121" t="str">
        <f t="shared" si="576"/>
        <v>DER-ES</v>
      </c>
      <c r="X506" s="121">
        <f t="shared" si="577"/>
        <v>0</v>
      </c>
      <c r="Y506" s="121">
        <f t="shared" si="578"/>
        <v>0</v>
      </c>
      <c r="Z506" s="121">
        <f t="shared" si="579"/>
        <v>19.059999999999999</v>
      </c>
      <c r="AB506" s="121" t="e">
        <f>IF(OR(T506="P",T506="M"),(VLOOKUP(R506,'SICRO-P'!$A$3:$F$1780,6,FALSE)),VLOOKUP(R506,SICRO!$A$4:$E$6354,5,FALSE))</f>
        <v>#N/A</v>
      </c>
      <c r="AC506" s="121" t="e">
        <f>IF(T506="I",(VLOOKUP(R506,'SINAPI-I'!$A$1:$E$4949,5,FALSE)),VLOOKUP(R506,SINAPI!$G$7:$K$7524,5,FALSE))</f>
        <v>#N/A</v>
      </c>
      <c r="AD506" s="130">
        <f>IF(T506="I",IF(U506="MO",(ROUND(VLOOKUP(R506,'DER-ES-I'!$A$7:$F$1547,5,FALSE)*((1+$R$3)),2)),VLOOKUP(R506,'DER-ES-I'!$A$7:$F$1547,5,FALSE)),VLOOKUP(R506,'DER-ES'!$A$15:$H$1393,7,FALSE))</f>
        <v>19.059999999999999</v>
      </c>
    </row>
    <row r="507" spans="2:30" ht="15" customHeight="1" x14ac:dyDescent="0.25">
      <c r="B507" s="69"/>
      <c r="C507" s="69"/>
      <c r="D507" s="69"/>
      <c r="E507" s="69"/>
      <c r="F507" s="69"/>
      <c r="G507" s="69"/>
      <c r="H507" s="69"/>
      <c r="I507" s="69"/>
      <c r="J507" s="590" t="s">
        <v>775</v>
      </c>
      <c r="K507" s="590"/>
      <c r="L507" s="590"/>
      <c r="M507" s="590"/>
      <c r="N507" s="597">
        <f>N506+N505</f>
        <v>4.6900000000000004</v>
      </c>
      <c r="O507" s="597"/>
      <c r="X507" s="121"/>
      <c r="Y507" s="121"/>
      <c r="Z507" s="130"/>
    </row>
    <row r="508" spans="2:30" ht="15" customHeight="1" x14ac:dyDescent="0.25">
      <c r="B508" s="69"/>
      <c r="C508" s="69"/>
      <c r="D508" s="69"/>
      <c r="E508" s="69"/>
      <c r="F508" s="69"/>
      <c r="G508" s="69"/>
      <c r="H508" s="69"/>
      <c r="I508" s="69"/>
      <c r="J508" s="578" t="s">
        <v>675</v>
      </c>
      <c r="K508" s="578"/>
      <c r="L508" s="578"/>
      <c r="M508" s="578"/>
      <c r="N508" s="577">
        <f>N507+N503</f>
        <v>94.59</v>
      </c>
      <c r="O508" s="577"/>
      <c r="X508" s="121"/>
      <c r="Y508" s="121"/>
      <c r="Z508" s="130"/>
    </row>
    <row r="509" spans="2:30" ht="15" customHeight="1" x14ac:dyDescent="0.25">
      <c r="B509" s="69"/>
      <c r="C509" s="69"/>
      <c r="D509" s="69"/>
      <c r="E509" s="69"/>
      <c r="F509" s="69"/>
      <c r="G509" s="69"/>
      <c r="H509" s="69"/>
      <c r="I509" s="69"/>
      <c r="J509" s="580" t="str">
        <f>"VALOR BDI ("&amp;$O$3*100&amp;"%):"</f>
        <v>VALOR BDI (24,52%):</v>
      </c>
      <c r="K509" s="580"/>
      <c r="L509" s="580"/>
      <c r="M509" s="580"/>
      <c r="N509" s="577">
        <f>N508*$O$3</f>
        <v>23.19</v>
      </c>
      <c r="O509" s="577"/>
      <c r="X509" s="121"/>
      <c r="Y509" s="121"/>
      <c r="Z509" s="130"/>
    </row>
    <row r="510" spans="2:30" ht="15" customHeight="1" x14ac:dyDescent="0.25">
      <c r="B510" s="69"/>
      <c r="C510" s="69"/>
      <c r="D510" s="69"/>
      <c r="E510" s="69"/>
      <c r="F510" s="69"/>
      <c r="G510" s="69"/>
      <c r="H510" s="69"/>
      <c r="I510" s="69"/>
      <c r="J510" s="578" t="s">
        <v>676</v>
      </c>
      <c r="K510" s="578"/>
      <c r="L510" s="578"/>
      <c r="M510" s="578"/>
      <c r="N510" s="577">
        <f>N509+N508</f>
        <v>117.78</v>
      </c>
      <c r="O510" s="577"/>
      <c r="X510" s="121"/>
      <c r="Y510" s="121"/>
      <c r="Z510" s="130"/>
    </row>
    <row r="511" spans="2:30" ht="15" customHeight="1" x14ac:dyDescent="0.25">
      <c r="B511" s="69"/>
      <c r="C511" s="69"/>
      <c r="D511" s="69"/>
      <c r="E511" s="69"/>
      <c r="F511" s="581"/>
      <c r="G511" s="581"/>
      <c r="H511" s="581"/>
      <c r="I511" s="581"/>
      <c r="J511" s="69"/>
      <c r="K511" s="69"/>
      <c r="L511" s="69"/>
      <c r="M511" s="69"/>
      <c r="N511" s="69"/>
      <c r="O511" s="69"/>
      <c r="X511" s="121"/>
      <c r="Y511" s="121"/>
      <c r="Z511" s="130"/>
    </row>
    <row r="512" spans="2:30" ht="15" customHeight="1" x14ac:dyDescent="0.25">
      <c r="B512" s="210" t="str">
        <f>'PLANILHA S DESONERAÇÃO'!B318</f>
        <v>COMP-40</v>
      </c>
      <c r="C512" s="601" t="str">
        <f>'PLANILHA S DESONERAÇÃO'!D318</f>
        <v>Luminária de embutir p/ até 2 lampadas LED E27, 12W, incluindo reator e lâmpadas</v>
      </c>
      <c r="D512" s="602"/>
      <c r="E512" s="602"/>
      <c r="F512" s="602"/>
      <c r="G512" s="602"/>
      <c r="H512" s="602"/>
      <c r="I512" s="602"/>
      <c r="J512" s="602"/>
      <c r="K512" s="602"/>
      <c r="L512" s="602"/>
      <c r="M512" s="602"/>
      <c r="N512" s="602"/>
      <c r="O512" s="603"/>
      <c r="X512" s="121"/>
      <c r="Y512" s="121"/>
      <c r="Z512" s="130"/>
    </row>
    <row r="513" spans="2:30" ht="15" customHeight="1" x14ac:dyDescent="0.25">
      <c r="B513" s="584" t="s">
        <v>777</v>
      </c>
      <c r="C513" s="584"/>
      <c r="D513" s="584"/>
      <c r="E513" s="584"/>
      <c r="F513" s="585" t="s">
        <v>765</v>
      </c>
      <c r="G513" s="585"/>
      <c r="H513" s="585"/>
      <c r="I513" s="72" t="s">
        <v>641</v>
      </c>
      <c r="J513" s="585" t="s">
        <v>766</v>
      </c>
      <c r="K513" s="585"/>
      <c r="L513" s="585" t="s">
        <v>767</v>
      </c>
      <c r="M513" s="585"/>
      <c r="N513" s="585" t="s">
        <v>768</v>
      </c>
      <c r="O513" s="585"/>
      <c r="X513" s="121"/>
      <c r="Y513" s="121"/>
      <c r="Z513" s="130"/>
    </row>
    <row r="514" spans="2:30" ht="28.5" customHeight="1" x14ac:dyDescent="0.25">
      <c r="B514" s="74">
        <v>39510</v>
      </c>
      <c r="C514" s="598" t="s">
        <v>1047</v>
      </c>
      <c r="D514" s="599"/>
      <c r="E514" s="600"/>
      <c r="F514" s="587" t="s">
        <v>91</v>
      </c>
      <c r="G514" s="587"/>
      <c r="H514" s="587"/>
      <c r="I514" s="74" t="s">
        <v>181</v>
      </c>
      <c r="J514" s="588">
        <v>1</v>
      </c>
      <c r="K514" s="588"/>
      <c r="L514" s="589">
        <f t="shared" ref="L514" si="580">X514+Y514+Z514</f>
        <v>278.08</v>
      </c>
      <c r="M514" s="589"/>
      <c r="N514" s="589">
        <f>J514*L514</f>
        <v>278.08</v>
      </c>
      <c r="O514" s="589"/>
      <c r="R514" s="106">
        <f t="shared" ref="R514" si="581">IF(AND(S514=TRUE,T514="I"),VALUE(RIGHT(B514,LEN(B514)-1)),B514)</f>
        <v>39510</v>
      </c>
      <c r="S514" s="104" t="b">
        <f t="shared" ref="S514" si="582">ISTEXT(B514)</f>
        <v>0</v>
      </c>
      <c r="T514" s="122" t="s">
        <v>27690</v>
      </c>
      <c r="U514" s="122"/>
      <c r="V514" s="121" t="str">
        <f t="shared" ref="V514" si="583">F514</f>
        <v>SINAPI</v>
      </c>
      <c r="X514" s="121">
        <f t="shared" ref="X514" si="584">IFERROR(AB514,0)</f>
        <v>0</v>
      </c>
      <c r="Y514" s="121">
        <f t="shared" ref="Y514" si="585">IFERROR(AC514,0)</f>
        <v>278.08</v>
      </c>
      <c r="Z514" s="121">
        <f t="shared" ref="Z514" si="586">IFERROR(AD514,0)</f>
        <v>0</v>
      </c>
      <c r="AB514" s="121" t="e">
        <f>IF(OR(T514="P",T514="M"),(VLOOKUP(R514,'SICRO-P'!$A$3:$F$1780,6,FALSE)),VLOOKUP(R514,SICRO!$A$4:$E$6354,5,FALSE))</f>
        <v>#N/A</v>
      </c>
      <c r="AC514" s="121">
        <f>IF(T514="I",(VLOOKUP(R514,'SINAPI-I'!$A$1:$E$4949,5,FALSE)),VLOOKUP(R514,SINAPI!$G$7:$K$7524,5,FALSE))</f>
        <v>278.08</v>
      </c>
      <c r="AD514" s="130" t="e">
        <f>IF(T514="I",IF(U514="MO",(ROUND(VLOOKUP(R514,'DER-ES-I'!$A$7:$F$1547,5,FALSE)*((1+$R$3)),2)),VLOOKUP(R514,'DER-ES-I'!$A$7:$F$1547,5,FALSE)),VLOOKUP(R514,'DER-ES'!$A$15:$H$1393,7,FALSE))</f>
        <v>#N/A</v>
      </c>
    </row>
    <row r="515" spans="2:30" ht="15" customHeight="1" x14ac:dyDescent="0.25">
      <c r="B515" s="69"/>
      <c r="C515" s="69"/>
      <c r="D515" s="69"/>
      <c r="E515" s="69"/>
      <c r="F515" s="69"/>
      <c r="G515" s="69"/>
      <c r="H515" s="69"/>
      <c r="I515" s="69"/>
      <c r="J515" s="590" t="s">
        <v>778</v>
      </c>
      <c r="K515" s="590"/>
      <c r="L515" s="590"/>
      <c r="M515" s="590"/>
      <c r="N515" s="597">
        <f>N514</f>
        <v>278.08</v>
      </c>
      <c r="O515" s="597"/>
      <c r="X515" s="121"/>
      <c r="Y515" s="121"/>
      <c r="Z515" s="130"/>
    </row>
    <row r="516" spans="2:30" ht="15" customHeight="1" x14ac:dyDescent="0.25">
      <c r="B516" s="584" t="s">
        <v>764</v>
      </c>
      <c r="C516" s="584"/>
      <c r="D516" s="584"/>
      <c r="E516" s="584"/>
      <c r="F516" s="585" t="s">
        <v>765</v>
      </c>
      <c r="G516" s="585"/>
      <c r="H516" s="585"/>
      <c r="I516" s="72" t="s">
        <v>641</v>
      </c>
      <c r="J516" s="585" t="s">
        <v>766</v>
      </c>
      <c r="K516" s="585"/>
      <c r="L516" s="585" t="s">
        <v>767</v>
      </c>
      <c r="M516" s="585"/>
      <c r="N516" s="585" t="s">
        <v>768</v>
      </c>
      <c r="O516" s="585"/>
      <c r="X516" s="121"/>
      <c r="Y516" s="121"/>
      <c r="Z516" s="130"/>
    </row>
    <row r="517" spans="2:30" ht="15" customHeight="1" x14ac:dyDescent="0.25">
      <c r="B517" s="74">
        <v>88247</v>
      </c>
      <c r="C517" s="586" t="s">
        <v>779</v>
      </c>
      <c r="D517" s="586"/>
      <c r="E517" s="586"/>
      <c r="F517" s="587" t="s">
        <v>91</v>
      </c>
      <c r="G517" s="587"/>
      <c r="H517" s="587"/>
      <c r="I517" s="74" t="s">
        <v>226</v>
      </c>
      <c r="J517" s="588">
        <v>0.14799999999999999</v>
      </c>
      <c r="K517" s="588"/>
      <c r="L517" s="589">
        <f t="shared" ref="L517:L518" si="587">X517+Y517+Z517</f>
        <v>27.41</v>
      </c>
      <c r="M517" s="589"/>
      <c r="N517" s="589">
        <f>J517*L517</f>
        <v>4.0599999999999996</v>
      </c>
      <c r="O517" s="589"/>
      <c r="R517" s="106">
        <f t="shared" ref="R517:R518" si="588">IF(AND(S517=TRUE,T517="I"),VALUE(RIGHT(B517,LEN(B517)-1)),B517)</f>
        <v>88247</v>
      </c>
      <c r="S517" s="104" t="b">
        <f t="shared" ref="S517:S518" si="589">ISTEXT(B517)</f>
        <v>0</v>
      </c>
      <c r="T517" s="122" t="str">
        <f t="shared" ref="T517:T518" si="590">LEFT(B517,1)</f>
        <v>8</v>
      </c>
      <c r="U517" s="122" t="s">
        <v>27919</v>
      </c>
      <c r="V517" s="121" t="str">
        <f t="shared" ref="V517:V518" si="591">F517</f>
        <v>SINAPI</v>
      </c>
      <c r="X517" s="121">
        <f t="shared" ref="X517:X518" si="592">IFERROR(AB517,0)</f>
        <v>0</v>
      </c>
      <c r="Y517" s="121">
        <f t="shared" ref="Y517:Y518" si="593">IFERROR(AC517,0)</f>
        <v>27.41</v>
      </c>
      <c r="Z517" s="121">
        <f t="shared" ref="Z517:Z518" si="594">IFERROR(AD517,0)</f>
        <v>0</v>
      </c>
      <c r="AB517" s="121" t="e">
        <f>IF(OR(T517="P",T517="M"),(VLOOKUP(R517,'SICRO-P'!$A$3:$F$1780,6,FALSE)),VLOOKUP(R517,SICRO!$A$4:$E$6354,5,FALSE))</f>
        <v>#N/A</v>
      </c>
      <c r="AC517" s="121">
        <f>IF(T517="I",(VLOOKUP(R517,'SINAPI-I'!$A$1:$E$4949,5,FALSE)),VLOOKUP(R517,SINAPI!$G$7:$K$7524,5,FALSE))</f>
        <v>27.41</v>
      </c>
      <c r="AD517" s="130" t="e">
        <f>IF(T517="I",IF(U517="MO",(ROUND(VLOOKUP(R517,'DER-ES-I'!$A$7:$F$1547,5,FALSE)*((1+$R$3)),2)),VLOOKUP(R517,'DER-ES-I'!$A$7:$F$1547,5,FALSE)),VLOOKUP(R517,'DER-ES'!$A$15:$H$1393,7,FALSE))</f>
        <v>#N/A</v>
      </c>
    </row>
    <row r="518" spans="2:30" ht="9.75" customHeight="1" x14ac:dyDescent="0.25">
      <c r="B518" s="74">
        <v>88264</v>
      </c>
      <c r="C518" s="586" t="s">
        <v>781</v>
      </c>
      <c r="D518" s="586"/>
      <c r="E518" s="586"/>
      <c r="F518" s="587" t="s">
        <v>91</v>
      </c>
      <c r="G518" s="587"/>
      <c r="H518" s="587"/>
      <c r="I518" s="74" t="s">
        <v>226</v>
      </c>
      <c r="J518" s="588">
        <v>0.35510000000000003</v>
      </c>
      <c r="K518" s="588"/>
      <c r="L518" s="589">
        <f t="shared" si="587"/>
        <v>31.21</v>
      </c>
      <c r="M518" s="589"/>
      <c r="N518" s="589">
        <f>J518*L518</f>
        <v>11.08</v>
      </c>
      <c r="O518" s="589"/>
      <c r="R518" s="106">
        <f t="shared" si="588"/>
        <v>88264</v>
      </c>
      <c r="S518" s="104" t="b">
        <f t="shared" si="589"/>
        <v>0</v>
      </c>
      <c r="T518" s="122" t="str">
        <f t="shared" si="590"/>
        <v>8</v>
      </c>
      <c r="U518" s="122" t="s">
        <v>27919</v>
      </c>
      <c r="V518" s="121" t="str">
        <f t="shared" si="591"/>
        <v>SINAPI</v>
      </c>
      <c r="X518" s="121">
        <f t="shared" si="592"/>
        <v>0</v>
      </c>
      <c r="Y518" s="121">
        <f t="shared" si="593"/>
        <v>31.21</v>
      </c>
      <c r="Z518" s="121">
        <f t="shared" si="594"/>
        <v>0</v>
      </c>
      <c r="AB518" s="121" t="e">
        <f>IF(OR(T518="P",T518="M"),(VLOOKUP(R518,'SICRO-P'!$A$3:$F$1780,6,FALSE)),VLOOKUP(R518,SICRO!$A$4:$E$6354,5,FALSE))</f>
        <v>#N/A</v>
      </c>
      <c r="AC518" s="121">
        <f>IF(T518="I",(VLOOKUP(R518,'SINAPI-I'!$A$1:$E$4949,5,FALSE)),VLOOKUP(R518,SINAPI!$G$7:$K$7524,5,FALSE))</f>
        <v>31.21</v>
      </c>
      <c r="AD518" s="130" t="e">
        <f>IF(T518="I",IF(U518="MO",(ROUND(VLOOKUP(R518,'DER-ES-I'!$A$7:$F$1547,5,FALSE)*((1+$R$3)),2)),VLOOKUP(R518,'DER-ES-I'!$A$7:$F$1547,5,FALSE)),VLOOKUP(R518,'DER-ES'!$A$15:$H$1393,7,FALSE))</f>
        <v>#N/A</v>
      </c>
    </row>
    <row r="519" spans="2:30" ht="19.5" customHeight="1" x14ac:dyDescent="0.25">
      <c r="B519" s="69"/>
      <c r="C519" s="69"/>
      <c r="D519" s="69"/>
      <c r="E519" s="69"/>
      <c r="F519" s="69"/>
      <c r="G519" s="69"/>
      <c r="H519" s="69"/>
      <c r="I519" s="69"/>
      <c r="J519" s="590" t="s">
        <v>773</v>
      </c>
      <c r="K519" s="590"/>
      <c r="L519" s="590"/>
      <c r="M519" s="590"/>
      <c r="N519" s="597">
        <f>N518+N517</f>
        <v>15.14</v>
      </c>
      <c r="O519" s="597"/>
      <c r="X519" s="121"/>
      <c r="Y519" s="121"/>
      <c r="Z519" s="130"/>
    </row>
    <row r="520" spans="2:30" ht="15" customHeight="1" x14ac:dyDescent="0.25">
      <c r="B520" s="69"/>
      <c r="C520" s="69"/>
      <c r="D520" s="69"/>
      <c r="E520" s="69"/>
      <c r="F520" s="69"/>
      <c r="G520" s="69"/>
      <c r="H520" s="69"/>
      <c r="I520" s="69"/>
      <c r="J520" s="578" t="s">
        <v>675</v>
      </c>
      <c r="K520" s="578"/>
      <c r="L520" s="578"/>
      <c r="M520" s="578"/>
      <c r="N520" s="577">
        <f>N519+N515</f>
        <v>293.22000000000003</v>
      </c>
      <c r="O520" s="577"/>
      <c r="X520" s="121"/>
      <c r="Y520" s="121"/>
      <c r="Z520" s="130"/>
    </row>
    <row r="521" spans="2:30" ht="15" customHeight="1" x14ac:dyDescent="0.25">
      <c r="B521" s="69"/>
      <c r="C521" s="69"/>
      <c r="D521" s="69"/>
      <c r="E521" s="69"/>
      <c r="F521" s="69"/>
      <c r="G521" s="69"/>
      <c r="H521" s="69"/>
      <c r="I521" s="69"/>
      <c r="J521" s="580" t="str">
        <f>"VALOR BDI ("&amp;$O$3*100&amp;"%):"</f>
        <v>VALOR BDI (24,52%):</v>
      </c>
      <c r="K521" s="580"/>
      <c r="L521" s="580"/>
      <c r="M521" s="580"/>
      <c r="N521" s="577">
        <f>N520*$O$3</f>
        <v>71.900000000000006</v>
      </c>
      <c r="O521" s="577"/>
      <c r="X521" s="121"/>
      <c r="Y521" s="121"/>
      <c r="Z521" s="130"/>
    </row>
    <row r="522" spans="2:30" ht="15" customHeight="1" x14ac:dyDescent="0.25">
      <c r="B522" s="69"/>
      <c r="C522" s="69"/>
      <c r="D522" s="69"/>
      <c r="E522" s="69"/>
      <c r="F522" s="69"/>
      <c r="G522" s="69"/>
      <c r="H522" s="69"/>
      <c r="I522" s="69"/>
      <c r="J522" s="578" t="s">
        <v>676</v>
      </c>
      <c r="K522" s="578"/>
      <c r="L522" s="578"/>
      <c r="M522" s="578"/>
      <c r="N522" s="577">
        <f>N521+N520</f>
        <v>365.12</v>
      </c>
      <c r="O522" s="577"/>
      <c r="X522" s="121"/>
      <c r="Y522" s="121"/>
      <c r="Z522" s="130"/>
    </row>
    <row r="523" spans="2:30" ht="15" customHeight="1" x14ac:dyDescent="0.25">
      <c r="B523" s="69"/>
      <c r="C523" s="69"/>
      <c r="D523" s="69"/>
      <c r="E523" s="69"/>
      <c r="F523" s="581"/>
      <c r="G523" s="581"/>
      <c r="H523" s="581"/>
      <c r="I523" s="581"/>
      <c r="J523" s="69"/>
      <c r="K523" s="69"/>
      <c r="L523" s="69"/>
      <c r="M523" s="69"/>
      <c r="N523" s="69"/>
      <c r="O523" s="69"/>
      <c r="X523" s="121"/>
      <c r="Y523" s="121"/>
      <c r="Z523" s="130"/>
    </row>
    <row r="524" spans="2:30" ht="15" customHeight="1" x14ac:dyDescent="0.25">
      <c r="B524" s="210" t="str">
        <f>'PLANILHA S DESONERAÇÃO'!B333</f>
        <v>COMP-41</v>
      </c>
      <c r="C524" s="601" t="str">
        <f>'PLANILHA S DESONERAÇÃO'!D333</f>
        <v>Disjuntor DR tetrapolar DIN 40A, 30mA</v>
      </c>
      <c r="D524" s="602"/>
      <c r="E524" s="602"/>
      <c r="F524" s="602"/>
      <c r="G524" s="602"/>
      <c r="H524" s="602"/>
      <c r="I524" s="602"/>
      <c r="J524" s="602"/>
      <c r="K524" s="602"/>
      <c r="L524" s="602"/>
      <c r="M524" s="602"/>
      <c r="N524" s="602"/>
      <c r="O524" s="603"/>
      <c r="X524" s="121"/>
      <c r="Y524" s="121"/>
      <c r="Z524" s="130"/>
    </row>
    <row r="525" spans="2:30" ht="15" customHeight="1" x14ac:dyDescent="0.25">
      <c r="B525" s="584" t="s">
        <v>777</v>
      </c>
      <c r="C525" s="584"/>
      <c r="D525" s="584"/>
      <c r="E525" s="584"/>
      <c r="F525" s="585" t="s">
        <v>765</v>
      </c>
      <c r="G525" s="585"/>
      <c r="H525" s="585"/>
      <c r="I525" s="72" t="s">
        <v>641</v>
      </c>
      <c r="J525" s="585" t="s">
        <v>766</v>
      </c>
      <c r="K525" s="585"/>
      <c r="L525" s="585" t="s">
        <v>767</v>
      </c>
      <c r="M525" s="585"/>
      <c r="N525" s="585" t="s">
        <v>768</v>
      </c>
      <c r="O525" s="585"/>
      <c r="X525" s="121"/>
      <c r="Y525" s="121"/>
      <c r="Z525" s="130"/>
    </row>
    <row r="526" spans="2:30" ht="9.75" customHeight="1" x14ac:dyDescent="0.25">
      <c r="B526" s="74">
        <f>MAPADEPRECOS!A125</f>
        <v>40</v>
      </c>
      <c r="C526" s="598" t="str">
        <f>VLOOKUP(B526,MAPADEPRECOS!$A$5:$I$151,2)</f>
        <v xml:space="preserve">Disjuntor DR tetrapolar DIN 40A, 30mA </v>
      </c>
      <c r="D526" s="599"/>
      <c r="E526" s="600"/>
      <c r="F526" s="587" t="s">
        <v>32453</v>
      </c>
      <c r="G526" s="587"/>
      <c r="H526" s="587"/>
      <c r="I526" s="74" t="s">
        <v>315</v>
      </c>
      <c r="J526" s="588">
        <v>1</v>
      </c>
      <c r="K526" s="588"/>
      <c r="L526" s="579">
        <f>VLOOKUP(B526,MAPADEPRECOS!$A$5:$I$151,9)</f>
        <v>194.23</v>
      </c>
      <c r="M526" s="579"/>
      <c r="N526" s="589">
        <f t="shared" ref="N526" si="595">J526*L526</f>
        <v>194.23</v>
      </c>
      <c r="O526" s="589"/>
      <c r="X526" s="121"/>
      <c r="Y526" s="121"/>
      <c r="Z526" s="130"/>
    </row>
    <row r="527" spans="2:30" ht="19.5" customHeight="1" x14ac:dyDescent="0.25">
      <c r="B527" s="69"/>
      <c r="C527" s="69"/>
      <c r="D527" s="69"/>
      <c r="E527" s="69"/>
      <c r="F527" s="69"/>
      <c r="G527" s="69"/>
      <c r="H527" s="69"/>
      <c r="I527" s="69"/>
      <c r="J527" s="590" t="s">
        <v>778</v>
      </c>
      <c r="K527" s="590"/>
      <c r="L527" s="590"/>
      <c r="M527" s="590"/>
      <c r="N527" s="597">
        <f>N526</f>
        <v>194.23</v>
      </c>
      <c r="O527" s="597"/>
      <c r="X527" s="121"/>
      <c r="Y527" s="121"/>
      <c r="Z527" s="130"/>
    </row>
    <row r="528" spans="2:30" ht="15" customHeight="1" x14ac:dyDescent="0.25">
      <c r="B528" s="584" t="s">
        <v>774</v>
      </c>
      <c r="C528" s="584"/>
      <c r="D528" s="584"/>
      <c r="E528" s="584"/>
      <c r="F528" s="585" t="s">
        <v>765</v>
      </c>
      <c r="G528" s="585"/>
      <c r="H528" s="585"/>
      <c r="I528" s="72" t="s">
        <v>641</v>
      </c>
      <c r="J528" s="585" t="s">
        <v>766</v>
      </c>
      <c r="K528" s="585"/>
      <c r="L528" s="585" t="s">
        <v>767</v>
      </c>
      <c r="M528" s="585"/>
      <c r="N528" s="585" t="s">
        <v>768</v>
      </c>
      <c r="O528" s="585"/>
      <c r="X528" s="121"/>
      <c r="Y528" s="121"/>
      <c r="Z528" s="130"/>
    </row>
    <row r="529" spans="2:30" ht="15" customHeight="1" x14ac:dyDescent="0.25">
      <c r="B529" s="74" t="s">
        <v>746</v>
      </c>
      <c r="C529" s="586" t="s">
        <v>747</v>
      </c>
      <c r="D529" s="586"/>
      <c r="E529" s="586"/>
      <c r="F529" s="587" t="s">
        <v>92</v>
      </c>
      <c r="G529" s="587"/>
      <c r="H529" s="587"/>
      <c r="I529" s="74" t="s">
        <v>226</v>
      </c>
      <c r="J529" s="588">
        <v>0.6</v>
      </c>
      <c r="K529" s="588"/>
      <c r="L529" s="589">
        <f t="shared" ref="L529:L530" si="596">X529+Y529+Z529</f>
        <v>16.09</v>
      </c>
      <c r="M529" s="589"/>
      <c r="N529" s="589">
        <f>J529*L529</f>
        <v>9.65</v>
      </c>
      <c r="O529" s="589"/>
      <c r="R529" s="106">
        <f t="shared" ref="R529:R530" si="597">IF(AND(S529=TRUE,T529="I"),VALUE(RIGHT(B529,LEN(B529)-1)),B529)</f>
        <v>10101</v>
      </c>
      <c r="S529" s="104" t="b">
        <f t="shared" ref="S529:S530" si="598">ISTEXT(B529)</f>
        <v>1</v>
      </c>
      <c r="T529" s="122" t="str">
        <f t="shared" ref="T529:T530" si="599">LEFT(B529,1)</f>
        <v>I</v>
      </c>
      <c r="U529" s="122" t="s">
        <v>27919</v>
      </c>
      <c r="V529" s="121" t="str">
        <f t="shared" ref="V529:V530" si="600">F529</f>
        <v>DER-ES</v>
      </c>
      <c r="X529" s="121">
        <f t="shared" ref="X529:X530" si="601">IFERROR(AB529,0)</f>
        <v>0</v>
      </c>
      <c r="Y529" s="121">
        <f t="shared" ref="Y529:Y530" si="602">IFERROR(AC529,0)</f>
        <v>0</v>
      </c>
      <c r="Z529" s="121">
        <f t="shared" ref="Z529:Z530" si="603">IFERROR(AD529,0)</f>
        <v>16.09</v>
      </c>
      <c r="AB529" s="121" t="e">
        <f>IF(OR(T529="P",T529="M"),(VLOOKUP(R529,'SICRO-P'!$A$3:$F$1780,6,FALSE)),VLOOKUP(R529,SICRO!$A$4:$E$6354,5,FALSE))</f>
        <v>#N/A</v>
      </c>
      <c r="AC529" s="121" t="e">
        <f>IF(T529="I",(VLOOKUP(R529,'SINAPI-I'!$A$1:$E$4949,5,FALSE)),VLOOKUP(R529,SINAPI!$G$7:$K$7524,5,FALSE))</f>
        <v>#N/A</v>
      </c>
      <c r="AD529" s="130">
        <f>IF(T529="I",IF(U529="MO",(ROUND(VLOOKUP(R529,'DER-ES-I'!$A$7:$F$1547,5,FALSE)*((1+$R$3)),2)),VLOOKUP(R529,'DER-ES-I'!$A$7:$F$1547,5,FALSE)),VLOOKUP(R529,'DER-ES'!$A$15:$H$1393,7,FALSE))</f>
        <v>16.09</v>
      </c>
    </row>
    <row r="530" spans="2:30" ht="15" customHeight="1" x14ac:dyDescent="0.25">
      <c r="B530" s="74" t="s">
        <v>720</v>
      </c>
      <c r="C530" s="586" t="s">
        <v>721</v>
      </c>
      <c r="D530" s="586"/>
      <c r="E530" s="586"/>
      <c r="F530" s="587" t="s">
        <v>92</v>
      </c>
      <c r="G530" s="587"/>
      <c r="H530" s="587"/>
      <c r="I530" s="74" t="s">
        <v>226</v>
      </c>
      <c r="J530" s="588">
        <v>0.6</v>
      </c>
      <c r="K530" s="588"/>
      <c r="L530" s="589">
        <f t="shared" si="596"/>
        <v>19.059999999999999</v>
      </c>
      <c r="M530" s="589"/>
      <c r="N530" s="589">
        <f>J530*L530</f>
        <v>11.44</v>
      </c>
      <c r="O530" s="589"/>
      <c r="R530" s="106">
        <f t="shared" si="597"/>
        <v>10115</v>
      </c>
      <c r="S530" s="104" t="b">
        <f t="shared" si="598"/>
        <v>1</v>
      </c>
      <c r="T530" s="122" t="str">
        <f t="shared" si="599"/>
        <v>I</v>
      </c>
      <c r="U530" s="122" t="s">
        <v>27919</v>
      </c>
      <c r="V530" s="121" t="str">
        <f t="shared" si="600"/>
        <v>DER-ES</v>
      </c>
      <c r="X530" s="121">
        <f t="shared" si="601"/>
        <v>0</v>
      </c>
      <c r="Y530" s="121">
        <f t="shared" si="602"/>
        <v>0</v>
      </c>
      <c r="Z530" s="121">
        <f t="shared" si="603"/>
        <v>19.059999999999999</v>
      </c>
      <c r="AB530" s="121" t="e">
        <f>IF(OR(T530="P",T530="M"),(VLOOKUP(R530,'SICRO-P'!$A$3:$F$1780,6,FALSE)),VLOOKUP(R530,SICRO!$A$4:$E$6354,5,FALSE))</f>
        <v>#N/A</v>
      </c>
      <c r="AC530" s="121" t="e">
        <f>IF(T530="I",(VLOOKUP(R530,'SINAPI-I'!$A$1:$E$4949,5,FALSE)),VLOOKUP(R530,SINAPI!$G$7:$K$7524,5,FALSE))</f>
        <v>#N/A</v>
      </c>
      <c r="AD530" s="130">
        <f>IF(T530="I",IF(U530="MO",(ROUND(VLOOKUP(R530,'DER-ES-I'!$A$7:$F$1547,5,FALSE)*((1+$R$3)),2)),VLOOKUP(R530,'DER-ES-I'!$A$7:$F$1547,5,FALSE)),VLOOKUP(R530,'DER-ES'!$A$15:$H$1393,7,FALSE))</f>
        <v>19.059999999999999</v>
      </c>
    </row>
    <row r="531" spans="2:30" ht="15" customHeight="1" x14ac:dyDescent="0.25">
      <c r="B531" s="69"/>
      <c r="C531" s="69"/>
      <c r="D531" s="69"/>
      <c r="E531" s="69"/>
      <c r="F531" s="69"/>
      <c r="G531" s="69"/>
      <c r="H531" s="69"/>
      <c r="I531" s="69"/>
      <c r="J531" s="590" t="s">
        <v>775</v>
      </c>
      <c r="K531" s="590"/>
      <c r="L531" s="590"/>
      <c r="M531" s="590"/>
      <c r="N531" s="597">
        <f>N530+N529</f>
        <v>21.09</v>
      </c>
      <c r="O531" s="597"/>
      <c r="X531" s="121"/>
      <c r="Y531" s="121"/>
      <c r="Z531" s="130"/>
    </row>
    <row r="532" spans="2:30" ht="15" customHeight="1" x14ac:dyDescent="0.25">
      <c r="B532" s="69"/>
      <c r="C532" s="69"/>
      <c r="D532" s="69"/>
      <c r="E532" s="69"/>
      <c r="F532" s="69"/>
      <c r="G532" s="69"/>
      <c r="H532" s="69"/>
      <c r="I532" s="69"/>
      <c r="J532" s="578" t="s">
        <v>675</v>
      </c>
      <c r="K532" s="578"/>
      <c r="L532" s="578"/>
      <c r="M532" s="578"/>
      <c r="N532" s="577">
        <f>N531+N527</f>
        <v>215.32</v>
      </c>
      <c r="O532" s="577"/>
      <c r="X532" s="121"/>
      <c r="Y532" s="121"/>
      <c r="Z532" s="130"/>
    </row>
    <row r="533" spans="2:30" ht="15" customHeight="1" x14ac:dyDescent="0.25">
      <c r="B533" s="69"/>
      <c r="C533" s="69"/>
      <c r="D533" s="69"/>
      <c r="E533" s="69"/>
      <c r="F533" s="69"/>
      <c r="G533" s="69"/>
      <c r="H533" s="69"/>
      <c r="I533" s="69"/>
      <c r="J533" s="580" t="str">
        <f>"VALOR BDI ("&amp;$O$3*100&amp;"%):"</f>
        <v>VALOR BDI (24,52%):</v>
      </c>
      <c r="K533" s="580"/>
      <c r="L533" s="580"/>
      <c r="M533" s="580"/>
      <c r="N533" s="577">
        <f>N532*$O$3</f>
        <v>52.8</v>
      </c>
      <c r="O533" s="577"/>
      <c r="X533" s="121"/>
      <c r="Y533" s="121"/>
      <c r="Z533" s="130"/>
    </row>
    <row r="534" spans="2:30" ht="15" customHeight="1" x14ac:dyDescent="0.25">
      <c r="B534" s="69"/>
      <c r="C534" s="69"/>
      <c r="D534" s="69"/>
      <c r="E534" s="69"/>
      <c r="F534" s="69"/>
      <c r="G534" s="69"/>
      <c r="H534" s="69"/>
      <c r="I534" s="69"/>
      <c r="J534" s="578" t="s">
        <v>676</v>
      </c>
      <c r="K534" s="578"/>
      <c r="L534" s="578"/>
      <c r="M534" s="578"/>
      <c r="N534" s="577">
        <f>N533+N532</f>
        <v>268.12</v>
      </c>
      <c r="O534" s="577"/>
      <c r="X534" s="121"/>
      <c r="Y534" s="121"/>
      <c r="Z534" s="130"/>
    </row>
    <row r="535" spans="2:30" ht="15" customHeight="1" x14ac:dyDescent="0.25">
      <c r="B535" s="69"/>
      <c r="C535" s="69"/>
      <c r="D535" s="69"/>
      <c r="E535" s="69"/>
      <c r="F535" s="581"/>
      <c r="G535" s="581"/>
      <c r="H535" s="581"/>
      <c r="I535" s="581"/>
      <c r="J535" s="69"/>
      <c r="K535" s="69"/>
      <c r="L535" s="69"/>
      <c r="M535" s="69"/>
      <c r="N535" s="69"/>
      <c r="O535" s="69"/>
      <c r="X535" s="121"/>
      <c r="Y535" s="121"/>
      <c r="Z535" s="130"/>
    </row>
    <row r="536" spans="2:30" ht="15" customHeight="1" x14ac:dyDescent="0.25">
      <c r="B536" s="210" t="str">
        <f>'PLANILHA S DESONERAÇÃO'!B334</f>
        <v>COMP-42</v>
      </c>
      <c r="C536" s="601" t="str">
        <f>'PLANILHA S DESONERAÇÃO'!D334</f>
        <v>Disjuntor DR bipolar DIN 16A, 30mA</v>
      </c>
      <c r="D536" s="602"/>
      <c r="E536" s="602"/>
      <c r="F536" s="602"/>
      <c r="G536" s="602"/>
      <c r="H536" s="602"/>
      <c r="I536" s="602"/>
      <c r="J536" s="602"/>
      <c r="K536" s="602"/>
      <c r="L536" s="602"/>
      <c r="M536" s="602"/>
      <c r="N536" s="602"/>
      <c r="O536" s="603"/>
      <c r="X536" s="121"/>
      <c r="Y536" s="121"/>
      <c r="Z536" s="130"/>
    </row>
    <row r="537" spans="2:30" ht="15" customHeight="1" x14ac:dyDescent="0.25">
      <c r="B537" s="584" t="s">
        <v>777</v>
      </c>
      <c r="C537" s="584"/>
      <c r="D537" s="584"/>
      <c r="E537" s="584"/>
      <c r="F537" s="585" t="s">
        <v>765</v>
      </c>
      <c r="G537" s="585"/>
      <c r="H537" s="585"/>
      <c r="I537" s="72" t="s">
        <v>641</v>
      </c>
      <c r="J537" s="585" t="s">
        <v>766</v>
      </c>
      <c r="K537" s="585"/>
      <c r="L537" s="585" t="s">
        <v>767</v>
      </c>
      <c r="M537" s="585"/>
      <c r="N537" s="585" t="s">
        <v>768</v>
      </c>
      <c r="O537" s="585"/>
      <c r="X537" s="121"/>
      <c r="Y537" s="121"/>
      <c r="Z537" s="130"/>
    </row>
    <row r="538" spans="2:30" ht="9.75" customHeight="1" x14ac:dyDescent="0.25">
      <c r="B538" s="74">
        <f>MAPADEPRECOS!A128</f>
        <v>41</v>
      </c>
      <c r="C538" s="598" t="str">
        <f>VLOOKUP(B538,MAPADEPRECOS!$A$5:$I$151,2)</f>
        <v xml:space="preserve">Disjuntor DR bipolar DIN 16A, 30mA </v>
      </c>
      <c r="D538" s="599"/>
      <c r="E538" s="600"/>
      <c r="F538" s="587" t="s">
        <v>32453</v>
      </c>
      <c r="G538" s="587"/>
      <c r="H538" s="587"/>
      <c r="I538" s="74" t="s">
        <v>315</v>
      </c>
      <c r="J538" s="588">
        <v>1</v>
      </c>
      <c r="K538" s="588"/>
      <c r="L538" s="579">
        <f>VLOOKUP(B538,MAPADEPRECOS!$A$5:$I$151,9)</f>
        <v>87.3</v>
      </c>
      <c r="M538" s="579"/>
      <c r="N538" s="589">
        <f t="shared" ref="N538" si="604">J538*L538</f>
        <v>87.3</v>
      </c>
      <c r="O538" s="589"/>
      <c r="X538" s="121"/>
      <c r="Y538" s="121"/>
      <c r="Z538" s="130"/>
    </row>
    <row r="539" spans="2:30" ht="19.5" customHeight="1" x14ac:dyDescent="0.25">
      <c r="B539" s="69"/>
      <c r="C539" s="69"/>
      <c r="D539" s="69"/>
      <c r="E539" s="69"/>
      <c r="F539" s="69"/>
      <c r="G539" s="69"/>
      <c r="H539" s="69"/>
      <c r="I539" s="69"/>
      <c r="J539" s="590" t="s">
        <v>778</v>
      </c>
      <c r="K539" s="590"/>
      <c r="L539" s="590"/>
      <c r="M539" s="590"/>
      <c r="N539" s="597">
        <f>N538</f>
        <v>87.3</v>
      </c>
      <c r="O539" s="597"/>
      <c r="X539" s="121"/>
      <c r="Y539" s="121"/>
      <c r="Z539" s="130"/>
    </row>
    <row r="540" spans="2:30" ht="15" customHeight="1" x14ac:dyDescent="0.25">
      <c r="B540" s="584" t="s">
        <v>774</v>
      </c>
      <c r="C540" s="584"/>
      <c r="D540" s="584"/>
      <c r="E540" s="584"/>
      <c r="F540" s="585" t="s">
        <v>765</v>
      </c>
      <c r="G540" s="585"/>
      <c r="H540" s="585"/>
      <c r="I540" s="72" t="s">
        <v>641</v>
      </c>
      <c r="J540" s="585" t="s">
        <v>766</v>
      </c>
      <c r="K540" s="585"/>
      <c r="L540" s="585" t="s">
        <v>767</v>
      </c>
      <c r="M540" s="585"/>
      <c r="N540" s="585" t="s">
        <v>768</v>
      </c>
      <c r="O540" s="585"/>
      <c r="X540" s="121"/>
      <c r="Y540" s="121"/>
      <c r="Z540" s="130"/>
    </row>
    <row r="541" spans="2:30" ht="15" customHeight="1" x14ac:dyDescent="0.25">
      <c r="B541" s="74" t="s">
        <v>746</v>
      </c>
      <c r="C541" s="586" t="s">
        <v>747</v>
      </c>
      <c r="D541" s="586"/>
      <c r="E541" s="586"/>
      <c r="F541" s="587" t="s">
        <v>92</v>
      </c>
      <c r="G541" s="587"/>
      <c r="H541" s="587"/>
      <c r="I541" s="74" t="s">
        <v>226</v>
      </c>
      <c r="J541" s="588">
        <v>0.6</v>
      </c>
      <c r="K541" s="588"/>
      <c r="L541" s="589">
        <f t="shared" ref="L541:L542" si="605">X541+Y541+Z541</f>
        <v>16.09</v>
      </c>
      <c r="M541" s="589"/>
      <c r="N541" s="589">
        <f>J541*L541</f>
        <v>9.65</v>
      </c>
      <c r="O541" s="589"/>
      <c r="R541" s="106">
        <f t="shared" ref="R541:R542" si="606">IF(AND(S541=TRUE,T541="I"),VALUE(RIGHT(B541,LEN(B541)-1)),B541)</f>
        <v>10101</v>
      </c>
      <c r="S541" s="104" t="b">
        <f t="shared" ref="S541:S542" si="607">ISTEXT(B541)</f>
        <v>1</v>
      </c>
      <c r="T541" s="122" t="str">
        <f t="shared" ref="T541:T542" si="608">LEFT(B541,1)</f>
        <v>I</v>
      </c>
      <c r="U541" s="122" t="s">
        <v>27919</v>
      </c>
      <c r="V541" s="121" t="str">
        <f t="shared" ref="V541:V542" si="609">F541</f>
        <v>DER-ES</v>
      </c>
      <c r="X541" s="121">
        <f t="shared" ref="X541:X542" si="610">IFERROR(AB541,0)</f>
        <v>0</v>
      </c>
      <c r="Y541" s="121">
        <f t="shared" ref="Y541:Y542" si="611">IFERROR(AC541,0)</f>
        <v>0</v>
      </c>
      <c r="Z541" s="121">
        <f t="shared" ref="Z541:Z542" si="612">IFERROR(AD541,0)</f>
        <v>16.09</v>
      </c>
      <c r="AB541" s="121" t="e">
        <f>IF(OR(T541="P",T541="M"),(VLOOKUP(R541,'SICRO-P'!$A$3:$F$1780,6,FALSE)),VLOOKUP(R541,SICRO!$A$4:$E$6354,5,FALSE))</f>
        <v>#N/A</v>
      </c>
      <c r="AC541" s="121" t="e">
        <f>IF(T541="I",(VLOOKUP(R541,'SINAPI-I'!$A$1:$E$4949,5,FALSE)),VLOOKUP(R541,SINAPI!$G$7:$K$7524,5,FALSE))</f>
        <v>#N/A</v>
      </c>
      <c r="AD541" s="130">
        <f>IF(T541="I",IF(U541="MO",(ROUND(VLOOKUP(R541,'DER-ES-I'!$A$7:$F$1547,5,FALSE)*((1+$R$3)),2)),VLOOKUP(R541,'DER-ES-I'!$A$7:$F$1547,5,FALSE)),VLOOKUP(R541,'DER-ES'!$A$15:$H$1393,7,FALSE))</f>
        <v>16.09</v>
      </c>
    </row>
    <row r="542" spans="2:30" ht="15" customHeight="1" x14ac:dyDescent="0.25">
      <c r="B542" s="74" t="s">
        <v>720</v>
      </c>
      <c r="C542" s="586" t="s">
        <v>721</v>
      </c>
      <c r="D542" s="586"/>
      <c r="E542" s="586"/>
      <c r="F542" s="587" t="s">
        <v>92</v>
      </c>
      <c r="G542" s="587"/>
      <c r="H542" s="587"/>
      <c r="I542" s="74" t="s">
        <v>226</v>
      </c>
      <c r="J542" s="588">
        <v>0.6</v>
      </c>
      <c r="K542" s="588"/>
      <c r="L542" s="589">
        <f t="shared" si="605"/>
        <v>19.059999999999999</v>
      </c>
      <c r="M542" s="589"/>
      <c r="N542" s="589">
        <f>J542*L542</f>
        <v>11.44</v>
      </c>
      <c r="O542" s="589"/>
      <c r="R542" s="106">
        <f t="shared" si="606"/>
        <v>10115</v>
      </c>
      <c r="S542" s="104" t="b">
        <f t="shared" si="607"/>
        <v>1</v>
      </c>
      <c r="T542" s="122" t="str">
        <f t="shared" si="608"/>
        <v>I</v>
      </c>
      <c r="U542" s="122" t="s">
        <v>27919</v>
      </c>
      <c r="V542" s="121" t="str">
        <f t="shared" si="609"/>
        <v>DER-ES</v>
      </c>
      <c r="X542" s="121">
        <f t="shared" si="610"/>
        <v>0</v>
      </c>
      <c r="Y542" s="121">
        <f t="shared" si="611"/>
        <v>0</v>
      </c>
      <c r="Z542" s="121">
        <f t="shared" si="612"/>
        <v>19.059999999999999</v>
      </c>
      <c r="AB542" s="121" t="e">
        <f>IF(OR(T542="P",T542="M"),(VLOOKUP(R542,'SICRO-P'!$A$3:$F$1780,6,FALSE)),VLOOKUP(R542,SICRO!$A$4:$E$6354,5,FALSE))</f>
        <v>#N/A</v>
      </c>
      <c r="AC542" s="121" t="e">
        <f>IF(T542="I",(VLOOKUP(R542,'SINAPI-I'!$A$1:$E$4949,5,FALSE)),VLOOKUP(R542,SINAPI!$G$7:$K$7524,5,FALSE))</f>
        <v>#N/A</v>
      </c>
      <c r="AD542" s="130">
        <f>IF(T542="I",IF(U542="MO",(ROUND(VLOOKUP(R542,'DER-ES-I'!$A$7:$F$1547,5,FALSE)*((1+$R$3)),2)),VLOOKUP(R542,'DER-ES-I'!$A$7:$F$1547,5,FALSE)),VLOOKUP(R542,'DER-ES'!$A$15:$H$1393,7,FALSE))</f>
        <v>19.059999999999999</v>
      </c>
    </row>
    <row r="543" spans="2:30" ht="15" customHeight="1" x14ac:dyDescent="0.25">
      <c r="B543" s="69"/>
      <c r="C543" s="69"/>
      <c r="D543" s="69"/>
      <c r="E543" s="69"/>
      <c r="F543" s="69"/>
      <c r="G543" s="69"/>
      <c r="H543" s="69"/>
      <c r="I543" s="69"/>
      <c r="J543" s="590" t="s">
        <v>775</v>
      </c>
      <c r="K543" s="590"/>
      <c r="L543" s="590"/>
      <c r="M543" s="590"/>
      <c r="N543" s="597">
        <f>N542+N541</f>
        <v>21.09</v>
      </c>
      <c r="O543" s="597"/>
      <c r="X543" s="121"/>
      <c r="Y543" s="121"/>
      <c r="Z543" s="130"/>
    </row>
    <row r="544" spans="2:30" ht="15" customHeight="1" x14ac:dyDescent="0.25">
      <c r="B544" s="69"/>
      <c r="C544" s="69"/>
      <c r="D544" s="69"/>
      <c r="E544" s="69"/>
      <c r="F544" s="69"/>
      <c r="G544" s="69"/>
      <c r="H544" s="69"/>
      <c r="I544" s="69"/>
      <c r="J544" s="578" t="s">
        <v>675</v>
      </c>
      <c r="K544" s="578"/>
      <c r="L544" s="578"/>
      <c r="M544" s="578"/>
      <c r="N544" s="577">
        <f>N543+N539</f>
        <v>108.39</v>
      </c>
      <c r="O544" s="577"/>
      <c r="X544" s="121"/>
      <c r="Y544" s="121"/>
      <c r="Z544" s="130"/>
    </row>
    <row r="545" spans="2:30" ht="15" customHeight="1" x14ac:dyDescent="0.25">
      <c r="B545" s="69"/>
      <c r="C545" s="69"/>
      <c r="D545" s="69"/>
      <c r="E545" s="69"/>
      <c r="F545" s="69"/>
      <c r="G545" s="69"/>
      <c r="H545" s="69"/>
      <c r="I545" s="69"/>
      <c r="J545" s="580" t="str">
        <f>"VALOR BDI ("&amp;$O$3*100&amp;"%):"</f>
        <v>VALOR BDI (24,52%):</v>
      </c>
      <c r="K545" s="580"/>
      <c r="L545" s="580"/>
      <c r="M545" s="580"/>
      <c r="N545" s="577">
        <f>N544*$O$3</f>
        <v>26.58</v>
      </c>
      <c r="O545" s="577"/>
      <c r="X545" s="121"/>
      <c r="Y545" s="121"/>
      <c r="Z545" s="130"/>
    </row>
    <row r="546" spans="2:30" ht="15" customHeight="1" x14ac:dyDescent="0.25">
      <c r="B546" s="69"/>
      <c r="C546" s="69"/>
      <c r="D546" s="69"/>
      <c r="E546" s="69"/>
      <c r="F546" s="69"/>
      <c r="G546" s="69"/>
      <c r="H546" s="69"/>
      <c r="I546" s="69"/>
      <c r="J546" s="578" t="s">
        <v>676</v>
      </c>
      <c r="K546" s="578"/>
      <c r="L546" s="578"/>
      <c r="M546" s="578"/>
      <c r="N546" s="577">
        <f>N545+N544</f>
        <v>134.97</v>
      </c>
      <c r="O546" s="577"/>
      <c r="X546" s="121"/>
      <c r="Y546" s="121"/>
      <c r="Z546" s="130"/>
    </row>
    <row r="547" spans="2:30" ht="15" customHeight="1" x14ac:dyDescent="0.25">
      <c r="B547" s="69"/>
      <c r="C547" s="69"/>
      <c r="D547" s="69"/>
      <c r="E547" s="69"/>
      <c r="F547" s="581"/>
      <c r="G547" s="581"/>
      <c r="H547" s="581"/>
      <c r="I547" s="581"/>
      <c r="J547" s="69"/>
      <c r="K547" s="69"/>
      <c r="L547" s="69"/>
      <c r="M547" s="69"/>
      <c r="N547" s="69"/>
      <c r="O547" s="69"/>
      <c r="X547" s="121"/>
      <c r="Y547" s="121"/>
      <c r="Z547" s="130"/>
    </row>
    <row r="548" spans="2:30" ht="15" customHeight="1" x14ac:dyDescent="0.25">
      <c r="B548" s="210" t="str">
        <f>'PLANILHA S DESONERAÇÃO'!B370</f>
        <v>COMP-43</v>
      </c>
      <c r="C548" s="601" t="str">
        <f>'PLANILHA S DESONERAÇÃO'!D370</f>
        <v>Terminais Tipo Cruz / Prensa em Latão Natural, ref: TEL-5099,  Termotécnica ou similar</v>
      </c>
      <c r="D548" s="602"/>
      <c r="E548" s="602"/>
      <c r="F548" s="602"/>
      <c r="G548" s="602"/>
      <c r="H548" s="602"/>
      <c r="I548" s="602"/>
      <c r="J548" s="602"/>
      <c r="K548" s="602"/>
      <c r="L548" s="602"/>
      <c r="M548" s="602"/>
      <c r="N548" s="602"/>
      <c r="O548" s="603"/>
      <c r="X548" s="121"/>
      <c r="Y548" s="121"/>
      <c r="Z548" s="130"/>
    </row>
    <row r="549" spans="2:30" ht="15" customHeight="1" x14ac:dyDescent="0.25">
      <c r="B549" s="652" t="s">
        <v>640</v>
      </c>
      <c r="C549" s="652"/>
      <c r="D549" s="652"/>
      <c r="E549" s="652"/>
      <c r="F549" s="652"/>
      <c r="G549" s="652"/>
      <c r="H549" s="652"/>
      <c r="I549" s="90" t="s">
        <v>641</v>
      </c>
      <c r="J549" s="595" t="s">
        <v>642</v>
      </c>
      <c r="K549" s="595"/>
      <c r="L549" s="595" t="s">
        <v>643</v>
      </c>
      <c r="M549" s="595"/>
      <c r="N549" s="595" t="s">
        <v>644</v>
      </c>
      <c r="O549" s="595"/>
      <c r="X549" s="121"/>
      <c r="Y549" s="121"/>
      <c r="Z549" s="130"/>
    </row>
    <row r="550" spans="2:30" ht="15" customHeight="1" x14ac:dyDescent="0.25">
      <c r="B550" s="75" t="s">
        <v>746</v>
      </c>
      <c r="C550" s="586" t="s">
        <v>747</v>
      </c>
      <c r="D550" s="586"/>
      <c r="E550" s="586"/>
      <c r="F550" s="587" t="s">
        <v>92</v>
      </c>
      <c r="G550" s="587"/>
      <c r="H550" s="587"/>
      <c r="I550" s="75" t="s">
        <v>226</v>
      </c>
      <c r="J550" s="604">
        <v>0.2</v>
      </c>
      <c r="K550" s="604"/>
      <c r="L550" s="589">
        <f t="shared" ref="L550:L551" si="613">X550+Y550+Z550</f>
        <v>16.09</v>
      </c>
      <c r="M550" s="589"/>
      <c r="N550" s="589">
        <f>J550*L550</f>
        <v>3.22</v>
      </c>
      <c r="O550" s="589"/>
      <c r="R550" s="106">
        <f t="shared" ref="R550:R551" si="614">IF(AND(S550=TRUE,T550="I"),VALUE(RIGHT(B550,LEN(B550)-1)),B550)</f>
        <v>10101</v>
      </c>
      <c r="S550" s="104" t="b">
        <f t="shared" ref="S550:S551" si="615">ISTEXT(B550)</f>
        <v>1</v>
      </c>
      <c r="T550" s="122" t="str">
        <f t="shared" ref="T550:T551" si="616">LEFT(B550,1)</f>
        <v>I</v>
      </c>
      <c r="U550" s="122" t="s">
        <v>27919</v>
      </c>
      <c r="V550" s="121" t="str">
        <f t="shared" ref="V550:V551" si="617">F550</f>
        <v>DER-ES</v>
      </c>
      <c r="X550" s="121">
        <f t="shared" ref="X550:X551" si="618">IFERROR(AB550,0)</f>
        <v>0</v>
      </c>
      <c r="Y550" s="121">
        <f t="shared" ref="Y550:Y551" si="619">IFERROR(AC550,0)</f>
        <v>0</v>
      </c>
      <c r="Z550" s="121">
        <f t="shared" ref="Z550:Z551" si="620">IFERROR(AD550,0)</f>
        <v>16.09</v>
      </c>
      <c r="AB550" s="121" t="e">
        <f>IF(OR(T550="P",T550="M"),(VLOOKUP(R550,'SICRO-P'!$A$3:$F$1780,6,FALSE)),VLOOKUP(R550,SICRO!$A$4:$E$6354,5,FALSE))</f>
        <v>#N/A</v>
      </c>
      <c r="AC550" s="121" t="e">
        <f>IF(T550="I",(VLOOKUP(R550,'SINAPI-I'!$A$1:$E$4949,5,FALSE)),VLOOKUP(R550,SINAPI!$G$7:$K$7524,5,FALSE))</f>
        <v>#N/A</v>
      </c>
      <c r="AD550" s="130">
        <f>IF(T550="I",IF(U550="MO",(ROUND(VLOOKUP(R550,'DER-ES-I'!$A$7:$F$1547,5,FALSE)*((1+$R$3)),2)),VLOOKUP(R550,'DER-ES-I'!$A$7:$F$1547,5,FALSE)),VLOOKUP(R550,'DER-ES'!$A$15:$H$1393,7,FALSE))</f>
        <v>16.09</v>
      </c>
    </row>
    <row r="551" spans="2:30" ht="15" customHeight="1" x14ac:dyDescent="0.25">
      <c r="B551" s="75" t="s">
        <v>720</v>
      </c>
      <c r="C551" s="586" t="s">
        <v>721</v>
      </c>
      <c r="D551" s="586"/>
      <c r="E551" s="586"/>
      <c r="F551" s="587" t="s">
        <v>92</v>
      </c>
      <c r="G551" s="587"/>
      <c r="H551" s="587"/>
      <c r="I551" s="75" t="s">
        <v>226</v>
      </c>
      <c r="J551" s="604">
        <v>0.2</v>
      </c>
      <c r="K551" s="604"/>
      <c r="L551" s="589">
        <f t="shared" si="613"/>
        <v>19.059999999999999</v>
      </c>
      <c r="M551" s="589"/>
      <c r="N551" s="589">
        <f>J551*L551</f>
        <v>3.81</v>
      </c>
      <c r="O551" s="589"/>
      <c r="R551" s="106">
        <f t="shared" si="614"/>
        <v>10115</v>
      </c>
      <c r="S551" s="104" t="b">
        <f t="shared" si="615"/>
        <v>1</v>
      </c>
      <c r="T551" s="122" t="str">
        <f t="shared" si="616"/>
        <v>I</v>
      </c>
      <c r="U551" s="122" t="s">
        <v>27919</v>
      </c>
      <c r="V551" s="121" t="str">
        <f t="shared" si="617"/>
        <v>DER-ES</v>
      </c>
      <c r="X551" s="121">
        <f t="shared" si="618"/>
        <v>0</v>
      </c>
      <c r="Y551" s="121">
        <f t="shared" si="619"/>
        <v>0</v>
      </c>
      <c r="Z551" s="121">
        <f t="shared" si="620"/>
        <v>19.059999999999999</v>
      </c>
      <c r="AB551" s="121" t="e">
        <f>IF(OR(T551="P",T551="M"),(VLOOKUP(R551,'SICRO-P'!$A$3:$F$1780,6,FALSE)),VLOOKUP(R551,SICRO!$A$4:$E$6354,5,FALSE))</f>
        <v>#N/A</v>
      </c>
      <c r="AC551" s="121" t="e">
        <f>IF(T551="I",(VLOOKUP(R551,'SINAPI-I'!$A$1:$E$4949,5,FALSE)),VLOOKUP(R551,SINAPI!$G$7:$K$7524,5,FALSE))</f>
        <v>#N/A</v>
      </c>
      <c r="AD551" s="130">
        <f>IF(T551="I",IF(U551="MO",(ROUND(VLOOKUP(R551,'DER-ES-I'!$A$7:$F$1547,5,FALSE)*((1+$R$3)),2)),VLOOKUP(R551,'DER-ES-I'!$A$7:$F$1547,5,FALSE)),VLOOKUP(R551,'DER-ES'!$A$15:$H$1393,7,FALSE))</f>
        <v>19.059999999999999</v>
      </c>
    </row>
    <row r="552" spans="2:30" ht="15" customHeight="1" x14ac:dyDescent="0.25">
      <c r="B552" s="69"/>
      <c r="C552" s="69"/>
      <c r="D552" s="69"/>
      <c r="E552" s="69"/>
      <c r="F552" s="69"/>
      <c r="G552" s="69"/>
      <c r="H552" s="69"/>
      <c r="I552" s="69"/>
      <c r="J552" s="576" t="s">
        <v>649</v>
      </c>
      <c r="K552" s="576"/>
      <c r="L552" s="576"/>
      <c r="M552" s="576"/>
      <c r="N552" s="577">
        <f>N550+N551</f>
        <v>7.03</v>
      </c>
      <c r="O552" s="577"/>
      <c r="X552" s="121"/>
      <c r="Y552" s="121"/>
      <c r="Z552" s="130"/>
    </row>
    <row r="553" spans="2:30" ht="15" customHeight="1" x14ac:dyDescent="0.25">
      <c r="B553" s="69"/>
      <c r="C553" s="69"/>
      <c r="D553" s="69"/>
      <c r="E553" s="69"/>
      <c r="F553" s="69"/>
      <c r="G553" s="69"/>
      <c r="H553" s="69"/>
      <c r="I553" s="69"/>
      <c r="J553" s="578" t="s">
        <v>650</v>
      </c>
      <c r="K553" s="578"/>
      <c r="L553" s="578"/>
      <c r="M553" s="578"/>
      <c r="N553" s="591">
        <f>N552</f>
        <v>7.03</v>
      </c>
      <c r="O553" s="591"/>
      <c r="X553" s="121"/>
      <c r="Y553" s="121"/>
      <c r="Z553" s="130"/>
    </row>
    <row r="554" spans="2:30" ht="15" customHeight="1" x14ac:dyDescent="0.25">
      <c r="B554" s="69"/>
      <c r="C554" s="69"/>
      <c r="D554" s="69"/>
      <c r="E554" s="69"/>
      <c r="F554" s="69"/>
      <c r="G554" s="69"/>
      <c r="H554" s="69"/>
      <c r="I554" s="69"/>
      <c r="J554" s="578" t="s">
        <v>651</v>
      </c>
      <c r="K554" s="578"/>
      <c r="L554" s="578"/>
      <c r="M554" s="578"/>
      <c r="N554" s="591">
        <v>1</v>
      </c>
      <c r="O554" s="591"/>
      <c r="X554" s="121"/>
      <c r="Y554" s="121"/>
      <c r="Z554" s="130"/>
    </row>
    <row r="555" spans="2:30" ht="15" customHeight="1" x14ac:dyDescent="0.25">
      <c r="B555" s="69"/>
      <c r="C555" s="69"/>
      <c r="D555" s="69"/>
      <c r="E555" s="69"/>
      <c r="F555" s="69"/>
      <c r="G555" s="69"/>
      <c r="H555" s="69"/>
      <c r="I555" s="69"/>
      <c r="J555" s="578" t="s">
        <v>652</v>
      </c>
      <c r="K555" s="578"/>
      <c r="L555" s="578"/>
      <c r="M555" s="578"/>
      <c r="N555" s="591">
        <f>N553/N554</f>
        <v>7.03</v>
      </c>
      <c r="O555" s="591"/>
      <c r="X555" s="121"/>
      <c r="Y555" s="121"/>
      <c r="Z555" s="130"/>
    </row>
    <row r="556" spans="2:30" ht="15" customHeight="1" x14ac:dyDescent="0.25">
      <c r="B556" s="204" t="s">
        <v>840</v>
      </c>
      <c r="C556" s="610"/>
      <c r="D556" s="644"/>
      <c r="E556" s="611"/>
      <c r="F556" s="585" t="s">
        <v>765</v>
      </c>
      <c r="G556" s="585"/>
      <c r="H556" s="585"/>
      <c r="I556" s="90" t="s">
        <v>641</v>
      </c>
      <c r="J556" s="595" t="s">
        <v>642</v>
      </c>
      <c r="K556" s="595"/>
      <c r="L556" s="595" t="s">
        <v>767</v>
      </c>
      <c r="M556" s="595"/>
      <c r="N556" s="595" t="s">
        <v>655</v>
      </c>
      <c r="O556" s="595"/>
      <c r="X556" s="121"/>
      <c r="Y556" s="121"/>
      <c r="Z556" s="130"/>
    </row>
    <row r="557" spans="2:30" ht="15" customHeight="1" x14ac:dyDescent="0.25">
      <c r="B557" s="74">
        <f>MAPADEPRECOS!A140</f>
        <v>45</v>
      </c>
      <c r="C557" s="598" t="str">
        <f>VLOOKUP(B557,MAPADEPRECOS!$A$5:$I$151,2)</f>
        <v>Terminal pressão com 4 parafusos 35 mm TEL-5099, ou similar</v>
      </c>
      <c r="D557" s="599"/>
      <c r="E557" s="600"/>
      <c r="F557" s="587" t="s">
        <v>32453</v>
      </c>
      <c r="G557" s="587"/>
      <c r="H557" s="587"/>
      <c r="I557" s="75" t="s">
        <v>181</v>
      </c>
      <c r="J557" s="596">
        <v>1</v>
      </c>
      <c r="K557" s="596"/>
      <c r="L557" s="579">
        <f>VLOOKUP(B557,MAPADEPRECOS!$A$5:$I$151,9)</f>
        <v>14.61</v>
      </c>
      <c r="M557" s="579"/>
      <c r="N557" s="589">
        <f t="shared" ref="N557" si="621">J557*L557</f>
        <v>14.61</v>
      </c>
      <c r="O557" s="589"/>
      <c r="X557" s="121"/>
      <c r="Y557" s="121"/>
      <c r="Z557" s="130"/>
    </row>
    <row r="558" spans="2:30" ht="19.5" customHeight="1" x14ac:dyDescent="0.25">
      <c r="B558" s="69"/>
      <c r="C558" s="69"/>
      <c r="D558" s="69"/>
      <c r="E558" s="69"/>
      <c r="F558" s="69"/>
      <c r="G558" s="69"/>
      <c r="H558" s="69"/>
      <c r="I558" s="69"/>
      <c r="J558" s="576" t="s">
        <v>32185</v>
      </c>
      <c r="K558" s="576"/>
      <c r="L558" s="576"/>
      <c r="M558" s="576"/>
      <c r="N558" s="577">
        <f>N557</f>
        <v>14.61</v>
      </c>
      <c r="O558" s="577"/>
      <c r="X558" s="121"/>
      <c r="Y558" s="121"/>
      <c r="Z558" s="130"/>
    </row>
    <row r="559" spans="2:30" ht="15" customHeight="1" x14ac:dyDescent="0.25">
      <c r="B559" s="69"/>
      <c r="C559" s="69"/>
      <c r="D559" s="69"/>
      <c r="E559" s="69"/>
      <c r="F559" s="69"/>
      <c r="G559" s="69"/>
      <c r="H559" s="69"/>
      <c r="I559" s="69"/>
      <c r="J559" s="632" t="s">
        <v>674</v>
      </c>
      <c r="K559" s="633"/>
      <c r="L559" s="633"/>
      <c r="M559" s="634"/>
      <c r="N559" s="579">
        <f>N558+N555</f>
        <v>21.64</v>
      </c>
      <c r="O559" s="579"/>
      <c r="X559" s="121"/>
      <c r="Y559" s="121"/>
      <c r="Z559" s="130"/>
    </row>
    <row r="560" spans="2:30" ht="15" customHeight="1" x14ac:dyDescent="0.25">
      <c r="B560" s="69"/>
      <c r="C560" s="69"/>
      <c r="D560" s="69"/>
      <c r="E560" s="69"/>
      <c r="F560" s="69"/>
      <c r="G560" s="69"/>
      <c r="H560" s="69"/>
      <c r="I560" s="69"/>
      <c r="J560" s="578" t="s">
        <v>675</v>
      </c>
      <c r="K560" s="578"/>
      <c r="L560" s="578"/>
      <c r="M560" s="578"/>
      <c r="N560" s="577">
        <f>N559</f>
        <v>21.64</v>
      </c>
      <c r="O560" s="577"/>
      <c r="X560" s="121"/>
      <c r="Y560" s="121"/>
      <c r="Z560" s="130"/>
    </row>
    <row r="561" spans="2:30" ht="15" customHeight="1" x14ac:dyDescent="0.25">
      <c r="B561" s="69"/>
      <c r="C561" s="69"/>
      <c r="D561" s="69"/>
      <c r="E561" s="69"/>
      <c r="F561" s="69"/>
      <c r="G561" s="69"/>
      <c r="H561" s="69"/>
      <c r="I561" s="69"/>
      <c r="J561" s="580" t="str">
        <f>"VALOR BDI ("&amp;$O$3*100&amp;"%):"</f>
        <v>VALOR BDI (24,52%):</v>
      </c>
      <c r="K561" s="580"/>
      <c r="L561" s="580"/>
      <c r="M561" s="580"/>
      <c r="N561" s="577">
        <f>N560*$O$3</f>
        <v>5.31</v>
      </c>
      <c r="O561" s="577"/>
      <c r="X561" s="121"/>
      <c r="Y561" s="121"/>
      <c r="Z561" s="130"/>
    </row>
    <row r="562" spans="2:30" ht="15" customHeight="1" x14ac:dyDescent="0.25">
      <c r="B562" s="69"/>
      <c r="C562" s="69"/>
      <c r="D562" s="69"/>
      <c r="E562" s="69"/>
      <c r="F562" s="69"/>
      <c r="G562" s="69"/>
      <c r="H562" s="69"/>
      <c r="I562" s="69"/>
      <c r="J562" s="578" t="s">
        <v>676</v>
      </c>
      <c r="K562" s="578"/>
      <c r="L562" s="578"/>
      <c r="M562" s="578"/>
      <c r="N562" s="577">
        <f>N561+N560</f>
        <v>26.95</v>
      </c>
      <c r="O562" s="577"/>
      <c r="X562" s="121"/>
      <c r="Y562" s="121"/>
      <c r="Z562" s="130"/>
    </row>
    <row r="563" spans="2:30" ht="15" customHeight="1" x14ac:dyDescent="0.25">
      <c r="B563" s="69"/>
      <c r="C563" s="69"/>
      <c r="D563" s="69"/>
      <c r="E563" s="69"/>
      <c r="F563" s="581"/>
      <c r="G563" s="581"/>
      <c r="H563" s="581"/>
      <c r="I563" s="581"/>
      <c r="J563" s="69"/>
      <c r="K563" s="69"/>
      <c r="L563" s="69"/>
      <c r="M563" s="69"/>
      <c r="N563" s="69"/>
      <c r="O563" s="69"/>
      <c r="X563" s="121"/>
      <c r="Y563" s="121"/>
      <c r="Z563" s="130"/>
    </row>
    <row r="564" spans="2:30" ht="15" customHeight="1" x14ac:dyDescent="0.25">
      <c r="B564" s="210" t="str">
        <f>'PLANILHA S DESONERAÇÃO'!B375</f>
        <v>COMP-44</v>
      </c>
      <c r="C564" s="601" t="str">
        <f>'PLANILHA S DESONERAÇÃO'!D375</f>
        <v>Conector em bronze reforçado para 2 cabos de cobre de 16-70mm² na haste de aterramento, com grampo U, porcas e arruela, ref. TEL-580</v>
      </c>
      <c r="D564" s="602"/>
      <c r="E564" s="602"/>
      <c r="F564" s="602"/>
      <c r="G564" s="602"/>
      <c r="H564" s="602"/>
      <c r="I564" s="602"/>
      <c r="J564" s="602"/>
      <c r="K564" s="602"/>
      <c r="L564" s="602"/>
      <c r="M564" s="602"/>
      <c r="N564" s="602"/>
      <c r="O564" s="603"/>
      <c r="X564" s="121"/>
      <c r="Y564" s="121"/>
      <c r="Z564" s="130"/>
    </row>
    <row r="565" spans="2:30" ht="15" customHeight="1" x14ac:dyDescent="0.25">
      <c r="B565" s="592" t="s">
        <v>640</v>
      </c>
      <c r="C565" s="593"/>
      <c r="D565" s="593"/>
      <c r="E565" s="594"/>
      <c r="F565" s="585" t="s">
        <v>765</v>
      </c>
      <c r="G565" s="585"/>
      <c r="H565" s="585"/>
      <c r="I565" s="90" t="s">
        <v>641</v>
      </c>
      <c r="J565" s="595" t="s">
        <v>642</v>
      </c>
      <c r="K565" s="595"/>
      <c r="L565" s="595" t="s">
        <v>643</v>
      </c>
      <c r="M565" s="595"/>
      <c r="N565" s="595" t="s">
        <v>644</v>
      </c>
      <c r="O565" s="595"/>
      <c r="X565" s="121"/>
      <c r="Y565" s="121"/>
      <c r="Z565" s="130"/>
    </row>
    <row r="566" spans="2:30" ht="15" customHeight="1" x14ac:dyDescent="0.25">
      <c r="B566" s="75" t="s">
        <v>746</v>
      </c>
      <c r="C566" s="586" t="s">
        <v>747</v>
      </c>
      <c r="D566" s="586"/>
      <c r="E566" s="586"/>
      <c r="F566" s="587" t="s">
        <v>92</v>
      </c>
      <c r="G566" s="587"/>
      <c r="H566" s="587"/>
      <c r="I566" s="75" t="s">
        <v>226</v>
      </c>
      <c r="J566" s="604">
        <v>0.2</v>
      </c>
      <c r="K566" s="604"/>
      <c r="L566" s="589">
        <f t="shared" ref="L566:L567" si="622">X566+Y566+Z566</f>
        <v>16.09</v>
      </c>
      <c r="M566" s="589"/>
      <c r="N566" s="589">
        <f>J566*L566</f>
        <v>3.22</v>
      </c>
      <c r="O566" s="589"/>
      <c r="R566" s="106">
        <f t="shared" ref="R566:R567" si="623">IF(AND(S566=TRUE,T566="I"),VALUE(RIGHT(B566,LEN(B566)-1)),B566)</f>
        <v>10101</v>
      </c>
      <c r="S566" s="104" t="b">
        <f t="shared" ref="S566:S567" si="624">ISTEXT(B566)</f>
        <v>1</v>
      </c>
      <c r="T566" s="122" t="str">
        <f t="shared" ref="T566:T567" si="625">LEFT(B566,1)</f>
        <v>I</v>
      </c>
      <c r="U566" s="122" t="s">
        <v>27919</v>
      </c>
      <c r="V566" s="121" t="str">
        <f t="shared" ref="V566:V567" si="626">F566</f>
        <v>DER-ES</v>
      </c>
      <c r="X566" s="121">
        <f t="shared" ref="X566:X567" si="627">IFERROR(AB566,0)</f>
        <v>0</v>
      </c>
      <c r="Y566" s="121">
        <f t="shared" ref="Y566:Y567" si="628">IFERROR(AC566,0)</f>
        <v>0</v>
      </c>
      <c r="Z566" s="121">
        <f t="shared" ref="Z566:Z567" si="629">IFERROR(AD566,0)</f>
        <v>16.09</v>
      </c>
      <c r="AB566" s="121" t="e">
        <f>IF(OR(T566="P",T566="M"),(VLOOKUP(R566,'SICRO-P'!$A$3:$F$1780,6,FALSE)),VLOOKUP(R566,SICRO!$A$4:$E$6354,5,FALSE))</f>
        <v>#N/A</v>
      </c>
      <c r="AC566" s="121" t="e">
        <f>IF(T566="I",(VLOOKUP(R566,'SINAPI-I'!$A$1:$E$4949,5,FALSE)),VLOOKUP(R566,SINAPI!$G$7:$K$7524,5,FALSE))</f>
        <v>#N/A</v>
      </c>
      <c r="AD566" s="130">
        <f>IF(T566="I",IF(U566="MO",(ROUND(VLOOKUP(R566,'DER-ES-I'!$A$7:$F$1547,5,FALSE)*((1+$R$3)),2)),VLOOKUP(R566,'DER-ES-I'!$A$7:$F$1547,5,FALSE)),VLOOKUP(R566,'DER-ES'!$A$15:$H$1393,7,FALSE))</f>
        <v>16.09</v>
      </c>
    </row>
    <row r="567" spans="2:30" ht="15" customHeight="1" x14ac:dyDescent="0.25">
      <c r="B567" s="75" t="s">
        <v>720</v>
      </c>
      <c r="C567" s="586" t="s">
        <v>721</v>
      </c>
      <c r="D567" s="586"/>
      <c r="E567" s="586"/>
      <c r="F567" s="587" t="s">
        <v>92</v>
      </c>
      <c r="G567" s="587"/>
      <c r="H567" s="587"/>
      <c r="I567" s="75" t="s">
        <v>226</v>
      </c>
      <c r="J567" s="604">
        <v>0.2</v>
      </c>
      <c r="K567" s="604"/>
      <c r="L567" s="589">
        <f t="shared" si="622"/>
        <v>19.059999999999999</v>
      </c>
      <c r="M567" s="589"/>
      <c r="N567" s="589">
        <f>J567*L567</f>
        <v>3.81</v>
      </c>
      <c r="O567" s="589"/>
      <c r="R567" s="106">
        <f t="shared" si="623"/>
        <v>10115</v>
      </c>
      <c r="S567" s="104" t="b">
        <f t="shared" si="624"/>
        <v>1</v>
      </c>
      <c r="T567" s="122" t="str">
        <f t="shared" si="625"/>
        <v>I</v>
      </c>
      <c r="U567" s="122" t="s">
        <v>27919</v>
      </c>
      <c r="V567" s="121" t="str">
        <f t="shared" si="626"/>
        <v>DER-ES</v>
      </c>
      <c r="X567" s="121">
        <f t="shared" si="627"/>
        <v>0</v>
      </c>
      <c r="Y567" s="121">
        <f t="shared" si="628"/>
        <v>0</v>
      </c>
      <c r="Z567" s="121">
        <f t="shared" si="629"/>
        <v>19.059999999999999</v>
      </c>
      <c r="AB567" s="121" t="e">
        <f>IF(OR(T567="P",T567="M"),(VLOOKUP(R567,'SICRO-P'!$A$3:$F$1780,6,FALSE)),VLOOKUP(R567,SICRO!$A$4:$E$6354,5,FALSE))</f>
        <v>#N/A</v>
      </c>
      <c r="AC567" s="121" t="e">
        <f>IF(T567="I",(VLOOKUP(R567,'SINAPI-I'!$A$1:$E$4949,5,FALSE)),VLOOKUP(R567,SINAPI!$G$7:$K$7524,5,FALSE))</f>
        <v>#N/A</v>
      </c>
      <c r="AD567" s="130">
        <f>IF(T567="I",IF(U567="MO",(ROUND(VLOOKUP(R567,'DER-ES-I'!$A$7:$F$1547,5,FALSE)*((1+$R$3)),2)),VLOOKUP(R567,'DER-ES-I'!$A$7:$F$1547,5,FALSE)),VLOOKUP(R567,'DER-ES'!$A$15:$H$1393,7,FALSE))</f>
        <v>19.059999999999999</v>
      </c>
    </row>
    <row r="568" spans="2:30" ht="15" customHeight="1" x14ac:dyDescent="0.25">
      <c r="B568" s="69"/>
      <c r="C568" s="69"/>
      <c r="D568" s="69"/>
      <c r="E568" s="69"/>
      <c r="F568" s="69"/>
      <c r="G568" s="69"/>
      <c r="H568" s="69"/>
      <c r="I568" s="69"/>
      <c r="J568" s="576" t="s">
        <v>649</v>
      </c>
      <c r="K568" s="576"/>
      <c r="L568" s="576"/>
      <c r="M568" s="576"/>
      <c r="N568" s="577">
        <f>N566+N567</f>
        <v>7.03</v>
      </c>
      <c r="O568" s="577"/>
      <c r="X568" s="121"/>
      <c r="Y568" s="121"/>
      <c r="Z568" s="130"/>
    </row>
    <row r="569" spans="2:30" ht="15" customHeight="1" x14ac:dyDescent="0.25">
      <c r="B569" s="69"/>
      <c r="C569" s="69"/>
      <c r="D569" s="69"/>
      <c r="E569" s="69"/>
      <c r="F569" s="69"/>
      <c r="G569" s="69"/>
      <c r="H569" s="69"/>
      <c r="I569" s="69"/>
      <c r="J569" s="578" t="s">
        <v>650</v>
      </c>
      <c r="K569" s="578"/>
      <c r="L569" s="578"/>
      <c r="M569" s="578"/>
      <c r="N569" s="591">
        <f>N568</f>
        <v>7.03</v>
      </c>
      <c r="O569" s="591"/>
      <c r="X569" s="121"/>
      <c r="Y569" s="121"/>
      <c r="Z569" s="130"/>
    </row>
    <row r="570" spans="2:30" ht="15" customHeight="1" x14ac:dyDescent="0.25">
      <c r="B570" s="69"/>
      <c r="C570" s="69"/>
      <c r="D570" s="69"/>
      <c r="E570" s="69"/>
      <c r="F570" s="69"/>
      <c r="G570" s="69"/>
      <c r="H570" s="69"/>
      <c r="I570" s="69"/>
      <c r="J570" s="578" t="s">
        <v>651</v>
      </c>
      <c r="K570" s="578"/>
      <c r="L570" s="578"/>
      <c r="M570" s="578"/>
      <c r="N570" s="591">
        <v>1</v>
      </c>
      <c r="O570" s="591"/>
      <c r="X570" s="121"/>
      <c r="Y570" s="121"/>
      <c r="Z570" s="130"/>
    </row>
    <row r="571" spans="2:30" ht="15" customHeight="1" x14ac:dyDescent="0.25">
      <c r="B571" s="69"/>
      <c r="C571" s="69"/>
      <c r="D571" s="69"/>
      <c r="E571" s="69"/>
      <c r="F571" s="69"/>
      <c r="G571" s="69"/>
      <c r="H571" s="69"/>
      <c r="I571" s="69"/>
      <c r="J571" s="578" t="s">
        <v>652</v>
      </c>
      <c r="K571" s="578"/>
      <c r="L571" s="578"/>
      <c r="M571" s="578"/>
      <c r="N571" s="591">
        <f>N569/N570</f>
        <v>7.03</v>
      </c>
      <c r="O571" s="591"/>
      <c r="X571" s="121"/>
      <c r="Y571" s="121"/>
      <c r="Z571" s="130"/>
    </row>
    <row r="572" spans="2:30" ht="15" customHeight="1" x14ac:dyDescent="0.25">
      <c r="B572" s="592" t="s">
        <v>840</v>
      </c>
      <c r="C572" s="593"/>
      <c r="D572" s="593"/>
      <c r="E572" s="594"/>
      <c r="F572" s="585" t="s">
        <v>765</v>
      </c>
      <c r="G572" s="585"/>
      <c r="H572" s="585"/>
      <c r="I572" s="90" t="s">
        <v>641</v>
      </c>
      <c r="J572" s="595" t="s">
        <v>642</v>
      </c>
      <c r="K572" s="595"/>
      <c r="L572" s="595" t="s">
        <v>767</v>
      </c>
      <c r="M572" s="595"/>
      <c r="N572" s="595" t="s">
        <v>655</v>
      </c>
      <c r="O572" s="595"/>
      <c r="X572" s="121"/>
      <c r="Y572" s="121"/>
      <c r="Z572" s="130"/>
    </row>
    <row r="573" spans="2:30" x14ac:dyDescent="0.25">
      <c r="B573" s="75">
        <v>9720</v>
      </c>
      <c r="C573" s="619" t="s">
        <v>32448</v>
      </c>
      <c r="D573" s="620"/>
      <c r="E573" s="621"/>
      <c r="F573" s="587" t="s">
        <v>38141</v>
      </c>
      <c r="G573" s="587"/>
      <c r="H573" s="587"/>
      <c r="I573" s="75" t="s">
        <v>181</v>
      </c>
      <c r="J573" s="596">
        <v>1</v>
      </c>
      <c r="K573" s="596"/>
      <c r="L573" s="579">
        <v>61.65</v>
      </c>
      <c r="M573" s="579"/>
      <c r="N573" s="589">
        <f t="shared" ref="N573" si="630">J573*L573</f>
        <v>61.65</v>
      </c>
      <c r="O573" s="589"/>
      <c r="X573" s="121"/>
      <c r="Y573" s="121"/>
      <c r="Z573" s="130"/>
    </row>
    <row r="574" spans="2:30" ht="19.5" customHeight="1" x14ac:dyDescent="0.25">
      <c r="B574" s="69"/>
      <c r="C574" s="69"/>
      <c r="D574" s="69"/>
      <c r="E574" s="69"/>
      <c r="F574" s="69"/>
      <c r="G574" s="69"/>
      <c r="H574" s="69"/>
      <c r="I574" s="69"/>
      <c r="J574" s="576" t="s">
        <v>32185</v>
      </c>
      <c r="K574" s="576"/>
      <c r="L574" s="576"/>
      <c r="M574" s="576"/>
      <c r="N574" s="577">
        <f>N573</f>
        <v>61.65</v>
      </c>
      <c r="O574" s="577"/>
      <c r="X574" s="121"/>
      <c r="Y574" s="121"/>
      <c r="Z574" s="130"/>
    </row>
    <row r="575" spans="2:30" ht="15" customHeight="1" x14ac:dyDescent="0.25">
      <c r="B575" s="69"/>
      <c r="C575" s="69"/>
      <c r="D575" s="69"/>
      <c r="E575" s="69"/>
      <c r="F575" s="69"/>
      <c r="G575" s="69"/>
      <c r="H575" s="69"/>
      <c r="I575" s="69"/>
      <c r="J575" s="632" t="s">
        <v>674</v>
      </c>
      <c r="K575" s="633"/>
      <c r="L575" s="633"/>
      <c r="M575" s="634"/>
      <c r="N575" s="579">
        <f>N574+N571</f>
        <v>68.680000000000007</v>
      </c>
      <c r="O575" s="579"/>
      <c r="X575" s="121"/>
      <c r="Y575" s="121"/>
      <c r="Z575" s="130"/>
    </row>
    <row r="576" spans="2:30" ht="15" customHeight="1" x14ac:dyDescent="0.25">
      <c r="B576" s="69"/>
      <c r="C576" s="69"/>
      <c r="D576" s="69"/>
      <c r="E576" s="69"/>
      <c r="F576" s="69"/>
      <c r="G576" s="69"/>
      <c r="H576" s="69"/>
      <c r="I576" s="69"/>
      <c r="J576" s="578" t="s">
        <v>675</v>
      </c>
      <c r="K576" s="578"/>
      <c r="L576" s="578"/>
      <c r="M576" s="578"/>
      <c r="N576" s="577">
        <f>N575</f>
        <v>68.680000000000007</v>
      </c>
      <c r="O576" s="577"/>
      <c r="X576" s="121"/>
      <c r="Y576" s="121"/>
      <c r="Z576" s="130"/>
    </row>
    <row r="577" spans="2:30" ht="15" customHeight="1" x14ac:dyDescent="0.25">
      <c r="B577" s="69"/>
      <c r="C577" s="69"/>
      <c r="D577" s="69"/>
      <c r="E577" s="69"/>
      <c r="F577" s="69"/>
      <c r="G577" s="69"/>
      <c r="H577" s="69"/>
      <c r="I577" s="69"/>
      <c r="J577" s="580" t="str">
        <f>"VALOR BDI ("&amp;$O$3*100&amp;"%):"</f>
        <v>VALOR BDI (24,52%):</v>
      </c>
      <c r="K577" s="580"/>
      <c r="L577" s="580"/>
      <c r="M577" s="580"/>
      <c r="N577" s="577">
        <f>N576*$O$3</f>
        <v>16.84</v>
      </c>
      <c r="O577" s="577"/>
      <c r="X577" s="121"/>
      <c r="Y577" s="121"/>
      <c r="Z577" s="130"/>
    </row>
    <row r="578" spans="2:30" ht="15" customHeight="1" x14ac:dyDescent="0.25">
      <c r="B578" s="69"/>
      <c r="C578" s="69"/>
      <c r="D578" s="69"/>
      <c r="E578" s="69"/>
      <c r="F578" s="69"/>
      <c r="G578" s="69"/>
      <c r="H578" s="69"/>
      <c r="I578" s="69"/>
      <c r="J578" s="578" t="s">
        <v>676</v>
      </c>
      <c r="K578" s="578"/>
      <c r="L578" s="578"/>
      <c r="M578" s="578"/>
      <c r="N578" s="577">
        <f>N577+N576</f>
        <v>85.52</v>
      </c>
      <c r="O578" s="577"/>
      <c r="X578" s="121"/>
      <c r="Y578" s="121"/>
      <c r="Z578" s="130"/>
    </row>
    <row r="579" spans="2:30" ht="15" customHeight="1" x14ac:dyDescent="0.25">
      <c r="B579" s="69"/>
      <c r="C579" s="69"/>
      <c r="D579" s="69"/>
      <c r="E579" s="69"/>
      <c r="F579" s="581"/>
      <c r="G579" s="581"/>
      <c r="H579" s="581"/>
      <c r="I579" s="581"/>
      <c r="J579" s="69"/>
      <c r="K579" s="69"/>
      <c r="L579" s="69"/>
      <c r="M579" s="69"/>
      <c r="N579" s="69"/>
      <c r="O579" s="69"/>
      <c r="X579" s="121"/>
      <c r="Y579" s="121"/>
      <c r="Z579" s="130"/>
    </row>
    <row r="580" spans="2:30" ht="15" customHeight="1" x14ac:dyDescent="0.25">
      <c r="B580" s="210" t="str">
        <f>'PLANILHA S DESONERAÇÃO'!B350</f>
        <v>COMP-45</v>
      </c>
      <c r="C580" s="601" t="str">
        <f>'PLANILHA S DESONERAÇÃO'!D350</f>
        <v>MÃO DE OBRA PARA O RAMAL DE LIGAÇÃO</v>
      </c>
      <c r="D580" s="602"/>
      <c r="E580" s="602"/>
      <c r="F580" s="602"/>
      <c r="G580" s="602"/>
      <c r="H580" s="602"/>
      <c r="I580" s="602"/>
      <c r="J580" s="602"/>
      <c r="K580" s="602"/>
      <c r="L580" s="602"/>
      <c r="M580" s="602"/>
      <c r="N580" s="602"/>
      <c r="O580" s="603"/>
      <c r="X580" s="121"/>
      <c r="Y580" s="121"/>
      <c r="Z580" s="130"/>
    </row>
    <row r="581" spans="2:30" ht="15" customHeight="1" x14ac:dyDescent="0.25">
      <c r="B581" s="674" t="s">
        <v>677</v>
      </c>
      <c r="C581" s="674"/>
      <c r="D581" s="674"/>
      <c r="E581" s="674"/>
      <c r="F581" s="662" t="s">
        <v>765</v>
      </c>
      <c r="G581" s="662"/>
      <c r="H581" s="663"/>
      <c r="I581" s="653" t="s">
        <v>678</v>
      </c>
      <c r="J581" s="610" t="s">
        <v>679</v>
      </c>
      <c r="K581" s="611"/>
      <c r="L581" s="610" t="s">
        <v>680</v>
      </c>
      <c r="M581" s="611"/>
      <c r="N581" s="595" t="s">
        <v>644</v>
      </c>
      <c r="O581" s="595"/>
      <c r="X581" s="121"/>
      <c r="Y581" s="121"/>
      <c r="Z581" s="130"/>
    </row>
    <row r="582" spans="2:30" ht="15" customHeight="1" x14ac:dyDescent="0.25">
      <c r="B582" s="674"/>
      <c r="C582" s="674"/>
      <c r="D582" s="674"/>
      <c r="E582" s="674"/>
      <c r="F582" s="672"/>
      <c r="G582" s="672"/>
      <c r="H582" s="673"/>
      <c r="I582" s="654"/>
      <c r="J582" s="72" t="s">
        <v>681</v>
      </c>
      <c r="K582" s="72" t="s">
        <v>682</v>
      </c>
      <c r="L582" s="72" t="s">
        <v>681</v>
      </c>
      <c r="M582" s="72" t="s">
        <v>682</v>
      </c>
      <c r="N582" s="595"/>
      <c r="O582" s="595"/>
      <c r="X582" s="121"/>
      <c r="Y582" s="121"/>
      <c r="Z582" s="130"/>
    </row>
    <row r="583" spans="2:30" ht="15" customHeight="1" x14ac:dyDescent="0.25">
      <c r="B583" s="217">
        <v>30070</v>
      </c>
      <c r="C583" s="618" t="s">
        <v>38138</v>
      </c>
      <c r="D583" s="618"/>
      <c r="E583" s="618"/>
      <c r="F583" s="626" t="s">
        <v>92</v>
      </c>
      <c r="G583" s="587"/>
      <c r="H583" s="587"/>
      <c r="I583" s="212">
        <v>4.4999999999999998E-2</v>
      </c>
      <c r="J583" s="211">
        <v>1</v>
      </c>
      <c r="K583" s="73">
        <v>0</v>
      </c>
      <c r="L583" s="211">
        <v>33.81</v>
      </c>
      <c r="M583" s="211">
        <v>27.93</v>
      </c>
      <c r="N583" s="591">
        <f>I583*(J583*L583+K583*M583)</f>
        <v>1.5215000000000001</v>
      </c>
      <c r="O583" s="591"/>
      <c r="R583" s="106">
        <f t="shared" ref="R583:R585" si="631">IF(AND(S583=TRUE,T583="I"),VALUE(RIGHT(B583,LEN(B583)-1)),B583)</f>
        <v>30070</v>
      </c>
      <c r="S583" s="104" t="b">
        <f t="shared" ref="S583:S585" si="632">ISTEXT(B583)</f>
        <v>0</v>
      </c>
      <c r="T583" s="122" t="str">
        <f t="shared" ref="T583:T585" si="633">LEFT(B583,1)</f>
        <v>3</v>
      </c>
      <c r="U583" s="122"/>
      <c r="V583" s="121" t="str">
        <f>F583</f>
        <v>DER-ES</v>
      </c>
      <c r="W583" s="188" t="s">
        <v>32575</v>
      </c>
      <c r="X583" s="121">
        <f t="shared" ref="X583:X585" si="634">IFERROR(AB583,0)</f>
        <v>0</v>
      </c>
      <c r="Y583" s="121">
        <f t="shared" ref="Y583:Y585" si="635">IFERROR(AC583,0)</f>
        <v>0</v>
      </c>
      <c r="Z583" s="121">
        <f t="shared" ref="Z583:Z585" si="636">IFERROR(AD583,0)</f>
        <v>0</v>
      </c>
      <c r="AB583" s="121" t="e">
        <f>IF(OR(T583="P",T583="M"),(VLOOKUP(R583,'SICRO-P'!$A$3:$F$1780,6,FALSE)),VLOOKUP(R583,SICRO!$A$4:$E$6354,5,FALSE))</f>
        <v>#N/A</v>
      </c>
      <c r="AC583" s="121" t="e">
        <f>IF(T583="I",(VLOOKUP(R583,'SINAPI-I'!$A$1:$E$4949,5,FALSE)),VLOOKUP(R583,SINAPI!$G$7:$K$7524,5,FALSE))</f>
        <v>#N/A</v>
      </c>
      <c r="AD583" s="130" t="e">
        <f>IF(T583="I",IF(U583="MO",(ROUND(VLOOKUP(R583,'DER-ES-I'!$A$7:$F$2000,5,FALSE)*((1+$R$3)),2)),VLOOKUP(R583,'DER-ES-I'!$A$7:$F$2000,5,FALSE)),VLOOKUP(R583,'DER-ES'!$A$15:$H$2000,7,FALSE))</f>
        <v>#N/A</v>
      </c>
    </row>
    <row r="584" spans="2:30" ht="15" customHeight="1" x14ac:dyDescent="0.25">
      <c r="B584" s="217" t="s">
        <v>28754</v>
      </c>
      <c r="C584" s="618" t="str">
        <f>VLOOKUP($R584,'SICRO-E'!$A$3:$K$533,2,FALSE)</f>
        <v>Caminhão basculante com capacidade de 6 m³ - 136 kW</v>
      </c>
      <c r="D584" s="618"/>
      <c r="E584" s="618"/>
      <c r="F584" s="626" t="s">
        <v>24942</v>
      </c>
      <c r="G584" s="587"/>
      <c r="H584" s="587"/>
      <c r="I584" s="212">
        <v>1.8599999999999998E-2</v>
      </c>
      <c r="J584" s="211">
        <v>1</v>
      </c>
      <c r="K584" s="73">
        <v>0</v>
      </c>
      <c r="L584" s="211">
        <f>VLOOKUP($R584,'SICRO-E'!$A$3:$K$533,10,FALSE)</f>
        <v>178.47470000000001</v>
      </c>
      <c r="M584" s="211">
        <f>VLOOKUP($R584,'SICRO-E'!$A$3:$K$533,11,FALSE)</f>
        <v>67.73</v>
      </c>
      <c r="N584" s="591">
        <f>I584*(J584*L584+K584*M584)</f>
        <v>3.3195999999999999</v>
      </c>
      <c r="O584" s="591"/>
      <c r="R584" s="106" t="str">
        <f t="shared" si="631"/>
        <v>E9506</v>
      </c>
      <c r="S584" s="104" t="b">
        <f t="shared" si="632"/>
        <v>1</v>
      </c>
      <c r="T584" s="122" t="str">
        <f t="shared" si="633"/>
        <v>E</v>
      </c>
      <c r="U584" s="122"/>
      <c r="V584" s="121" t="str">
        <f t="shared" ref="V584:V585" si="637">F584</f>
        <v>SICRO</v>
      </c>
      <c r="X584" s="121">
        <f t="shared" si="634"/>
        <v>0</v>
      </c>
      <c r="Y584" s="121">
        <f t="shared" si="635"/>
        <v>0</v>
      </c>
      <c r="Z584" s="121">
        <f t="shared" si="636"/>
        <v>0</v>
      </c>
      <c r="AB584" s="121" t="e">
        <f>IF(OR(T584="P",T584="M"),(VLOOKUP(R584,'SICRO-P'!$A$3:$F$1780,6,FALSE)),VLOOKUP(R584,SICRO!$A$4:$E$6354,5,FALSE))</f>
        <v>#N/A</v>
      </c>
      <c r="AC584" s="121" t="e">
        <f>IF(T584="I",(VLOOKUP(R584,'SINAPI-I'!$A$1:$E$4949,5,FALSE)),VLOOKUP(R584,SINAPI!$G$7:$K$7524,5,FALSE))</f>
        <v>#N/A</v>
      </c>
      <c r="AD584" s="130" t="e">
        <f>IF(T584="I",IF(U584="MO",(ROUND(VLOOKUP(R584,'DER-ES-I'!$A$7:$F$2000,5,FALSE)*((1+$R$3)),2)),VLOOKUP(R584,'DER-ES-I'!$A$7:$F$2000,5,FALSE)),VLOOKUP(R584,'DER-ES'!$A$15:$H$2000,7,FALSE))</f>
        <v>#N/A</v>
      </c>
    </row>
    <row r="585" spans="2:30" ht="15" customHeight="1" x14ac:dyDescent="0.25">
      <c r="B585" s="217" t="s">
        <v>789</v>
      </c>
      <c r="C585" s="618" t="str">
        <f>VLOOKUP($R585,'SICRO-E'!$A$3:$K$533,2,FALSE)</f>
        <v>Carregadeira de pneus com capacidade de 1,72 m³ - 113 kW</v>
      </c>
      <c r="D585" s="618"/>
      <c r="E585" s="618"/>
      <c r="F585" s="626" t="s">
        <v>24942</v>
      </c>
      <c r="G585" s="587"/>
      <c r="H585" s="587"/>
      <c r="I585" s="212">
        <v>8.0000000000000004E-4</v>
      </c>
      <c r="J585" s="211">
        <v>1</v>
      </c>
      <c r="K585" s="73">
        <v>0</v>
      </c>
      <c r="L585" s="211">
        <f>VLOOKUP($R585,'SICRO-E'!$A$3:$K$533,10,FALSE)</f>
        <v>182.97040000000001</v>
      </c>
      <c r="M585" s="211">
        <f>VLOOKUP($R585,'SICRO-E'!$A$3:$K$533,11,FALSE)</f>
        <v>88.65</v>
      </c>
      <c r="N585" s="591">
        <f>I585*(J585*L585+K585*M585)</f>
        <v>0.1464</v>
      </c>
      <c r="O585" s="591"/>
      <c r="R585" s="106" t="str">
        <f t="shared" si="631"/>
        <v>E9584</v>
      </c>
      <c r="S585" s="104" t="b">
        <f t="shared" si="632"/>
        <v>1</v>
      </c>
      <c r="T585" s="122" t="str">
        <f t="shared" si="633"/>
        <v>E</v>
      </c>
      <c r="U585" s="122"/>
      <c r="V585" s="121" t="str">
        <f t="shared" si="637"/>
        <v>SICRO</v>
      </c>
      <c r="X585" s="121">
        <f t="shared" si="634"/>
        <v>0</v>
      </c>
      <c r="Y585" s="121">
        <f t="shared" si="635"/>
        <v>0</v>
      </c>
      <c r="Z585" s="121">
        <f t="shared" si="636"/>
        <v>0</v>
      </c>
      <c r="AB585" s="121" t="e">
        <f>IF(OR(T585="P",T585="M"),(VLOOKUP(R585,'SICRO-P'!$A$3:$F$1780,6,FALSE)),VLOOKUP(R585,SICRO!$A$4:$E$6354,5,FALSE))</f>
        <v>#N/A</v>
      </c>
      <c r="AC585" s="121" t="e">
        <f>IF(T585="I",(VLOOKUP(R585,'SINAPI-I'!$A$1:$E$4949,5,FALSE)),VLOOKUP(R585,SINAPI!$G$7:$K$7524,5,FALSE))</f>
        <v>#N/A</v>
      </c>
      <c r="AD585" s="130" t="e">
        <f>IF(T585="I",IF(U585="MO",(ROUND(VLOOKUP(R585,'DER-ES-I'!$A$7:$F$2000,5,FALSE)*((1+$R$3)),2)),VLOOKUP(R585,'DER-ES-I'!$A$7:$F$2000,5,FALSE)),VLOOKUP(R585,'DER-ES'!$A$15:$H$2000,7,FALSE))</f>
        <v>#N/A</v>
      </c>
    </row>
    <row r="586" spans="2:30" ht="15" customHeight="1" x14ac:dyDescent="0.25">
      <c r="B586" s="69"/>
      <c r="C586" s="69"/>
      <c r="D586" s="69"/>
      <c r="E586" s="69"/>
      <c r="F586" s="69"/>
      <c r="G586" s="69"/>
      <c r="H586" s="69"/>
      <c r="I586" s="69"/>
      <c r="J586" s="576" t="s">
        <v>683</v>
      </c>
      <c r="K586" s="576"/>
      <c r="L586" s="576"/>
      <c r="M586" s="576"/>
      <c r="N586" s="645">
        <f>N583+N584+N585</f>
        <v>4.9874999999999998</v>
      </c>
      <c r="O586" s="645"/>
      <c r="X586" s="121"/>
      <c r="Y586" s="121"/>
      <c r="Z586" s="130"/>
    </row>
    <row r="587" spans="2:30" ht="9.75" customHeight="1" x14ac:dyDescent="0.25">
      <c r="B587" s="584" t="s">
        <v>774</v>
      </c>
      <c r="C587" s="584"/>
      <c r="D587" s="584"/>
      <c r="E587" s="584"/>
      <c r="F587" s="585" t="s">
        <v>765</v>
      </c>
      <c r="G587" s="585"/>
      <c r="H587" s="585"/>
      <c r="I587" s="90" t="s">
        <v>641</v>
      </c>
      <c r="J587" s="595" t="s">
        <v>642</v>
      </c>
      <c r="K587" s="595"/>
      <c r="L587" s="595" t="s">
        <v>643</v>
      </c>
      <c r="M587" s="595"/>
      <c r="N587" s="595" t="s">
        <v>644</v>
      </c>
      <c r="O587" s="595"/>
      <c r="X587" s="121"/>
      <c r="Y587" s="121"/>
      <c r="Z587" s="130"/>
    </row>
    <row r="588" spans="2:30" ht="19.5" customHeight="1" x14ac:dyDescent="0.25">
      <c r="B588" s="75" t="s">
        <v>746</v>
      </c>
      <c r="C588" s="586" t="s">
        <v>747</v>
      </c>
      <c r="D588" s="586"/>
      <c r="E588" s="586"/>
      <c r="F588" s="587" t="s">
        <v>92</v>
      </c>
      <c r="G588" s="587"/>
      <c r="H588" s="587"/>
      <c r="I588" s="75" t="s">
        <v>226</v>
      </c>
      <c r="J588" s="604">
        <v>36.091999999999999</v>
      </c>
      <c r="K588" s="604"/>
      <c r="L588" s="589">
        <f t="shared" ref="L588:L592" si="638">X588+Y588+Z588</f>
        <v>16.09</v>
      </c>
      <c r="M588" s="589"/>
      <c r="N588" s="589">
        <f>J588*L588</f>
        <v>580.72</v>
      </c>
      <c r="O588" s="589"/>
      <c r="R588" s="106">
        <f t="shared" ref="R588:R592" si="639">IF(AND(S588=TRUE,T588="I"),VALUE(RIGHT(B588,LEN(B588)-1)),B588)</f>
        <v>10101</v>
      </c>
      <c r="S588" s="104" t="b">
        <f t="shared" ref="S588:S592" si="640">ISTEXT(B588)</f>
        <v>1</v>
      </c>
      <c r="T588" s="122" t="str">
        <f t="shared" ref="T588:T592" si="641">LEFT(B588,1)</f>
        <v>I</v>
      </c>
      <c r="U588" s="122" t="s">
        <v>27919</v>
      </c>
      <c r="V588" s="121" t="str">
        <f t="shared" ref="V588:V592" si="642">F588</f>
        <v>DER-ES</v>
      </c>
      <c r="X588" s="121">
        <f t="shared" ref="X588:X592" si="643">IFERROR(AB588,0)</f>
        <v>0</v>
      </c>
      <c r="Y588" s="121">
        <f t="shared" ref="Y588:Y592" si="644">IFERROR(AC588,0)</f>
        <v>0</v>
      </c>
      <c r="Z588" s="121">
        <f t="shared" ref="Z588:Z592" si="645">IFERROR(AD588,0)</f>
        <v>16.09</v>
      </c>
      <c r="AB588" s="121" t="e">
        <f>IF(OR(T588="P",T588="M"),(VLOOKUP(R588,'SICRO-P'!$A$3:$F$1780,6,FALSE)),VLOOKUP(R588,SICRO!$A$4:$E$6354,5,FALSE))</f>
        <v>#N/A</v>
      </c>
      <c r="AC588" s="121" t="e">
        <f>IF(T588="I",(VLOOKUP(R588,'SINAPI-I'!$A$1:$E$4949,5,FALSE)),VLOOKUP(R588,SINAPI!$G$7:$K$7524,5,FALSE))</f>
        <v>#N/A</v>
      </c>
      <c r="AD588" s="130">
        <f>IF(T588="I",IF(U588="MO",(ROUND(VLOOKUP(R588,'DER-ES-I'!$A$7:$F$1547,5,FALSE)*((1+$R$3)),2)),VLOOKUP(R588,'DER-ES-I'!$A$7:$F$1547,5,FALSE)),VLOOKUP(R588,'DER-ES'!$A$15:$H$1393,7,FALSE))</f>
        <v>16.09</v>
      </c>
    </row>
    <row r="589" spans="2:30" ht="15" customHeight="1" x14ac:dyDescent="0.25">
      <c r="B589" s="75" t="s">
        <v>686</v>
      </c>
      <c r="C589" s="586" t="s">
        <v>687</v>
      </c>
      <c r="D589" s="586"/>
      <c r="E589" s="586"/>
      <c r="F589" s="587" t="s">
        <v>92</v>
      </c>
      <c r="G589" s="587"/>
      <c r="H589" s="587"/>
      <c r="I589" s="75" t="s">
        <v>226</v>
      </c>
      <c r="J589" s="604">
        <v>0.91</v>
      </c>
      <c r="K589" s="604"/>
      <c r="L589" s="589">
        <f t="shared" si="638"/>
        <v>19.059999999999999</v>
      </c>
      <c r="M589" s="589"/>
      <c r="N589" s="589">
        <f>J589*L589</f>
        <v>17.34</v>
      </c>
      <c r="O589" s="589"/>
      <c r="R589" s="106">
        <f t="shared" si="639"/>
        <v>10111</v>
      </c>
      <c r="S589" s="104" t="b">
        <f t="shared" si="640"/>
        <v>1</v>
      </c>
      <c r="T589" s="122" t="str">
        <f t="shared" si="641"/>
        <v>I</v>
      </c>
      <c r="U589" s="122" t="s">
        <v>27919</v>
      </c>
      <c r="V589" s="121" t="str">
        <f t="shared" si="642"/>
        <v>DER-ES</v>
      </c>
      <c r="X589" s="121">
        <f t="shared" si="643"/>
        <v>0</v>
      </c>
      <c r="Y589" s="121">
        <f t="shared" si="644"/>
        <v>0</v>
      </c>
      <c r="Z589" s="121">
        <f t="shared" si="645"/>
        <v>19.059999999999999</v>
      </c>
      <c r="AB589" s="121" t="e">
        <f>IF(OR(T589="P",T589="M"),(VLOOKUP(R589,'SICRO-P'!$A$3:$F$1780,6,FALSE)),VLOOKUP(R589,SICRO!$A$4:$E$6354,5,FALSE))</f>
        <v>#N/A</v>
      </c>
      <c r="AC589" s="121" t="e">
        <f>IF(T589="I",(VLOOKUP(R589,'SINAPI-I'!$A$1:$E$4949,5,FALSE)),VLOOKUP(R589,SINAPI!$G$7:$K$7524,5,FALSE))</f>
        <v>#N/A</v>
      </c>
      <c r="AD589" s="130">
        <f>IF(T589="I",IF(U589="MO",(ROUND(VLOOKUP(R589,'DER-ES-I'!$A$7:$F$1547,5,FALSE)*((1+$R$3)),2)),VLOOKUP(R589,'DER-ES-I'!$A$7:$F$1547,5,FALSE)),VLOOKUP(R589,'DER-ES'!$A$15:$H$1393,7,FALSE))</f>
        <v>19.059999999999999</v>
      </c>
    </row>
    <row r="590" spans="2:30" ht="15" customHeight="1" x14ac:dyDescent="0.25">
      <c r="B590" s="75" t="s">
        <v>720</v>
      </c>
      <c r="C590" s="586" t="s">
        <v>721</v>
      </c>
      <c r="D590" s="586"/>
      <c r="E590" s="586"/>
      <c r="F590" s="587" t="s">
        <v>92</v>
      </c>
      <c r="G590" s="587"/>
      <c r="H590" s="587"/>
      <c r="I590" s="75" t="s">
        <v>226</v>
      </c>
      <c r="J590" s="604">
        <v>35.182000000000002</v>
      </c>
      <c r="K590" s="604"/>
      <c r="L590" s="589">
        <f t="shared" si="638"/>
        <v>19.059999999999999</v>
      </c>
      <c r="M590" s="589"/>
      <c r="N590" s="589">
        <f>J590*L590</f>
        <v>670.57</v>
      </c>
      <c r="O590" s="589"/>
      <c r="R590" s="106">
        <f t="shared" si="639"/>
        <v>10115</v>
      </c>
      <c r="S590" s="104" t="b">
        <f t="shared" si="640"/>
        <v>1</v>
      </c>
      <c r="T590" s="122" t="str">
        <f t="shared" si="641"/>
        <v>I</v>
      </c>
      <c r="U590" s="122" t="s">
        <v>27919</v>
      </c>
      <c r="V590" s="121" t="str">
        <f t="shared" si="642"/>
        <v>DER-ES</v>
      </c>
      <c r="X590" s="121">
        <f t="shared" si="643"/>
        <v>0</v>
      </c>
      <c r="Y590" s="121">
        <f t="shared" si="644"/>
        <v>0</v>
      </c>
      <c r="Z590" s="121">
        <f t="shared" si="645"/>
        <v>19.059999999999999</v>
      </c>
      <c r="AB590" s="121" t="e">
        <f>IF(OR(T590="P",T590="M"),(VLOOKUP(R590,'SICRO-P'!$A$3:$F$1780,6,FALSE)),VLOOKUP(R590,SICRO!$A$4:$E$6354,5,FALSE))</f>
        <v>#N/A</v>
      </c>
      <c r="AC590" s="121" t="e">
        <f>IF(T590="I",(VLOOKUP(R590,'SINAPI-I'!$A$1:$E$4949,5,FALSE)),VLOOKUP(R590,SINAPI!$G$7:$K$7524,5,FALSE))</f>
        <v>#N/A</v>
      </c>
      <c r="AD590" s="130">
        <f>IF(T590="I",IF(U590="MO",(ROUND(VLOOKUP(R590,'DER-ES-I'!$A$7:$F$1547,5,FALSE)*((1+$R$3)),2)),VLOOKUP(R590,'DER-ES-I'!$A$7:$F$1547,5,FALSE)),VLOOKUP(R590,'DER-ES'!$A$15:$H$1393,7,FALSE))</f>
        <v>19.059999999999999</v>
      </c>
    </row>
    <row r="591" spans="2:30" ht="15" customHeight="1" x14ac:dyDescent="0.25">
      <c r="B591" s="75" t="s">
        <v>688</v>
      </c>
      <c r="C591" s="586" t="s">
        <v>689</v>
      </c>
      <c r="D591" s="586"/>
      <c r="E591" s="586"/>
      <c r="F591" s="587" t="s">
        <v>92</v>
      </c>
      <c r="G591" s="587"/>
      <c r="H591" s="587"/>
      <c r="I591" s="75" t="s">
        <v>226</v>
      </c>
      <c r="J591" s="604">
        <v>0.126</v>
      </c>
      <c r="K591" s="604"/>
      <c r="L591" s="589">
        <f t="shared" si="638"/>
        <v>19.059999999999999</v>
      </c>
      <c r="M591" s="589"/>
      <c r="N591" s="589">
        <f>J591*L591</f>
        <v>2.4</v>
      </c>
      <c r="O591" s="589"/>
      <c r="R591" s="106">
        <f t="shared" si="639"/>
        <v>10139</v>
      </c>
      <c r="S591" s="104" t="b">
        <f t="shared" si="640"/>
        <v>1</v>
      </c>
      <c r="T591" s="122" t="str">
        <f t="shared" si="641"/>
        <v>I</v>
      </c>
      <c r="U591" s="122" t="s">
        <v>27919</v>
      </c>
      <c r="V591" s="121" t="str">
        <f t="shared" si="642"/>
        <v>DER-ES</v>
      </c>
      <c r="X591" s="121">
        <f t="shared" si="643"/>
        <v>0</v>
      </c>
      <c r="Y591" s="121">
        <f t="shared" si="644"/>
        <v>0</v>
      </c>
      <c r="Z591" s="121">
        <f t="shared" si="645"/>
        <v>19.059999999999999</v>
      </c>
      <c r="AB591" s="121" t="e">
        <f>IF(OR(T591="P",T591="M"),(VLOOKUP(R591,'SICRO-P'!$A$3:$F$1780,6,FALSE)),VLOOKUP(R591,SICRO!$A$4:$E$6354,5,FALSE))</f>
        <v>#N/A</v>
      </c>
      <c r="AC591" s="121" t="e">
        <f>IF(T591="I",(VLOOKUP(R591,'SINAPI-I'!$A$1:$E$4949,5,FALSE)),VLOOKUP(R591,SINAPI!$G$7:$K$7524,5,FALSE))</f>
        <v>#N/A</v>
      </c>
      <c r="AD591" s="130">
        <f>IF(T591="I",IF(U591="MO",(ROUND(VLOOKUP(R591,'DER-ES-I'!$A$7:$F$1547,5,FALSE)*((1+$R$3)),2)),VLOOKUP(R591,'DER-ES-I'!$A$7:$F$1547,5,FALSE)),VLOOKUP(R591,'DER-ES'!$A$15:$H$1393,7,FALSE))</f>
        <v>19.059999999999999</v>
      </c>
    </row>
    <row r="592" spans="2:30" ht="15" customHeight="1" x14ac:dyDescent="0.25">
      <c r="B592" s="75" t="s">
        <v>647</v>
      </c>
      <c r="C592" s="586" t="s">
        <v>648</v>
      </c>
      <c r="D592" s="586"/>
      <c r="E592" s="586"/>
      <c r="F592" s="587" t="s">
        <v>92</v>
      </c>
      <c r="G592" s="587"/>
      <c r="H592" s="587"/>
      <c r="I592" s="75" t="s">
        <v>226</v>
      </c>
      <c r="J592" s="604">
        <v>1.988664</v>
      </c>
      <c r="K592" s="604"/>
      <c r="L592" s="589">
        <f t="shared" si="638"/>
        <v>14.15</v>
      </c>
      <c r="M592" s="589"/>
      <c r="N592" s="589">
        <f>J592*L592</f>
        <v>28.14</v>
      </c>
      <c r="O592" s="589"/>
      <c r="R592" s="106">
        <f t="shared" si="639"/>
        <v>10146</v>
      </c>
      <c r="S592" s="104" t="b">
        <f t="shared" si="640"/>
        <v>1</v>
      </c>
      <c r="T592" s="122" t="str">
        <f t="shared" si="641"/>
        <v>I</v>
      </c>
      <c r="U592" s="122" t="s">
        <v>27919</v>
      </c>
      <c r="V592" s="121" t="str">
        <f t="shared" si="642"/>
        <v>DER-ES</v>
      </c>
      <c r="X592" s="121">
        <f t="shared" si="643"/>
        <v>0</v>
      </c>
      <c r="Y592" s="121">
        <f t="shared" si="644"/>
        <v>0</v>
      </c>
      <c r="Z592" s="121">
        <f t="shared" si="645"/>
        <v>14.15</v>
      </c>
      <c r="AB592" s="121" t="e">
        <f>IF(OR(T592="P",T592="M"),(VLOOKUP(R592,'SICRO-P'!$A$3:$F$1780,6,FALSE)),VLOOKUP(R592,SICRO!$A$4:$E$6354,5,FALSE))</f>
        <v>#N/A</v>
      </c>
      <c r="AC592" s="121" t="e">
        <f>IF(T592="I",(VLOOKUP(R592,'SINAPI-I'!$A$1:$E$4949,5,FALSE)),VLOOKUP(R592,SINAPI!$G$7:$K$7524,5,FALSE))</f>
        <v>#N/A</v>
      </c>
      <c r="AD592" s="130">
        <f>IF(T592="I",IF(U592="MO",(ROUND(VLOOKUP(R592,'DER-ES-I'!$A$7:$F$1547,5,FALSE)*((1+$R$3)),2)),VLOOKUP(R592,'DER-ES-I'!$A$7:$F$1547,5,FALSE)),VLOOKUP(R592,'DER-ES'!$A$15:$H$1393,7,FALSE))</f>
        <v>14.15</v>
      </c>
    </row>
    <row r="593" spans="2:26" ht="15" customHeight="1" x14ac:dyDescent="0.25">
      <c r="B593" s="69"/>
      <c r="C593" s="69"/>
      <c r="D593" s="69"/>
      <c r="E593" s="69"/>
      <c r="F593" s="69"/>
      <c r="G593" s="69"/>
      <c r="H593" s="69"/>
      <c r="I593" s="69"/>
      <c r="J593" s="576" t="s">
        <v>649</v>
      </c>
      <c r="K593" s="576"/>
      <c r="L593" s="576"/>
      <c r="M593" s="576"/>
      <c r="N593" s="577">
        <f>SUM(N588:O592)</f>
        <v>1299.17</v>
      </c>
      <c r="O593" s="577"/>
      <c r="X593" s="121"/>
      <c r="Y593" s="121"/>
      <c r="Z593" s="130"/>
    </row>
    <row r="594" spans="2:26" ht="15" customHeight="1" x14ac:dyDescent="0.25">
      <c r="B594" s="69"/>
      <c r="C594" s="69"/>
      <c r="D594" s="69"/>
      <c r="E594" s="69"/>
      <c r="F594" s="69"/>
      <c r="G594" s="69"/>
      <c r="H594" s="69"/>
      <c r="I594" s="69"/>
      <c r="J594" s="578" t="s">
        <v>650</v>
      </c>
      <c r="K594" s="578"/>
      <c r="L594" s="578"/>
      <c r="M594" s="578"/>
      <c r="N594" s="591">
        <f>N593+N586</f>
        <v>1304.1575</v>
      </c>
      <c r="O594" s="591"/>
      <c r="X594" s="121"/>
      <c r="Y594" s="121"/>
      <c r="Z594" s="130"/>
    </row>
    <row r="595" spans="2:26" ht="15" customHeight="1" x14ac:dyDescent="0.25">
      <c r="B595" s="69"/>
      <c r="C595" s="69"/>
      <c r="D595" s="69"/>
      <c r="E595" s="69"/>
      <c r="F595" s="69"/>
      <c r="G595" s="69"/>
      <c r="H595" s="69"/>
      <c r="I595" s="69"/>
      <c r="J595" s="578" t="s">
        <v>651</v>
      </c>
      <c r="K595" s="578"/>
      <c r="L595" s="578"/>
      <c r="M595" s="578"/>
      <c r="N595" s="591">
        <v>1</v>
      </c>
      <c r="O595" s="591"/>
      <c r="X595" s="121"/>
      <c r="Y595" s="121"/>
      <c r="Z595" s="130"/>
    </row>
    <row r="596" spans="2:26" ht="15" customHeight="1" x14ac:dyDescent="0.25">
      <c r="B596" s="69"/>
      <c r="C596" s="69"/>
      <c r="D596" s="69"/>
      <c r="E596" s="69"/>
      <c r="F596" s="69"/>
      <c r="G596" s="69"/>
      <c r="H596" s="69"/>
      <c r="I596" s="69"/>
      <c r="J596" s="578" t="s">
        <v>652</v>
      </c>
      <c r="K596" s="578"/>
      <c r="L596" s="578"/>
      <c r="M596" s="578"/>
      <c r="N596" s="591">
        <f>N594/N595</f>
        <v>1304.1575</v>
      </c>
      <c r="O596" s="591"/>
      <c r="X596" s="121"/>
      <c r="Y596" s="121"/>
      <c r="Z596" s="130"/>
    </row>
    <row r="597" spans="2:26" ht="15" customHeight="1" x14ac:dyDescent="0.25">
      <c r="B597" s="69"/>
      <c r="C597" s="69"/>
      <c r="D597" s="69"/>
      <c r="E597" s="69"/>
      <c r="F597" s="69"/>
      <c r="G597" s="69"/>
      <c r="H597" s="69"/>
      <c r="I597" s="69"/>
      <c r="J597" s="578" t="s">
        <v>674</v>
      </c>
      <c r="K597" s="578"/>
      <c r="L597" s="578"/>
      <c r="M597" s="578"/>
      <c r="N597" s="579">
        <f>N596</f>
        <v>1304.1600000000001</v>
      </c>
      <c r="O597" s="579"/>
      <c r="X597" s="121"/>
      <c r="Y597" s="121"/>
      <c r="Z597" s="130"/>
    </row>
    <row r="598" spans="2:26" ht="15.75" customHeight="1" x14ac:dyDescent="0.25">
      <c r="B598" s="69"/>
      <c r="C598" s="69"/>
      <c r="D598" s="69"/>
      <c r="E598" s="69"/>
      <c r="F598" s="69"/>
      <c r="G598" s="69"/>
      <c r="H598" s="69"/>
      <c r="I598" s="69"/>
      <c r="J598" s="578" t="s">
        <v>675</v>
      </c>
      <c r="K598" s="578"/>
      <c r="L598" s="578"/>
      <c r="M598" s="578"/>
      <c r="N598" s="577">
        <f>N597</f>
        <v>1304.1600000000001</v>
      </c>
      <c r="O598" s="577"/>
      <c r="X598" s="121"/>
      <c r="Y598" s="121"/>
      <c r="Z598" s="130"/>
    </row>
    <row r="599" spans="2:26" ht="15" customHeight="1" x14ac:dyDescent="0.25">
      <c r="B599" s="69"/>
      <c r="C599" s="69"/>
      <c r="D599" s="69"/>
      <c r="E599" s="69"/>
      <c r="F599" s="69"/>
      <c r="G599" s="69"/>
      <c r="H599" s="69"/>
      <c r="I599" s="69"/>
      <c r="J599" s="580" t="str">
        <f>"VALOR BDI ("&amp;$O$3*100&amp;"%):"</f>
        <v>VALOR BDI (24,52%):</v>
      </c>
      <c r="K599" s="580"/>
      <c r="L599" s="580"/>
      <c r="M599" s="580"/>
      <c r="N599" s="577">
        <f>N598*$O$3</f>
        <v>319.77999999999997</v>
      </c>
      <c r="O599" s="577"/>
      <c r="X599" s="121"/>
      <c r="Y599" s="121"/>
      <c r="Z599" s="130"/>
    </row>
    <row r="600" spans="2:26" ht="15" customHeight="1" x14ac:dyDescent="0.25">
      <c r="B600" s="69"/>
      <c r="C600" s="69"/>
      <c r="D600" s="69"/>
      <c r="E600" s="69"/>
      <c r="F600" s="69"/>
      <c r="G600" s="69"/>
      <c r="H600" s="69"/>
      <c r="I600" s="69"/>
      <c r="J600" s="578" t="s">
        <v>676</v>
      </c>
      <c r="K600" s="578"/>
      <c r="L600" s="578"/>
      <c r="M600" s="578"/>
      <c r="N600" s="577">
        <f>N599+N598</f>
        <v>1623.94</v>
      </c>
      <c r="O600" s="577"/>
      <c r="X600" s="121"/>
      <c r="Y600" s="121"/>
      <c r="Z600" s="130"/>
    </row>
    <row r="601" spans="2:26" ht="15" customHeight="1" x14ac:dyDescent="0.25">
      <c r="B601" s="69"/>
      <c r="C601" s="69"/>
      <c r="D601" s="69"/>
      <c r="E601" s="69"/>
      <c r="F601" s="581"/>
      <c r="G601" s="581"/>
      <c r="H601" s="581"/>
      <c r="I601" s="581"/>
      <c r="J601" s="69"/>
      <c r="K601" s="69"/>
      <c r="L601" s="69"/>
      <c r="M601" s="69"/>
      <c r="N601" s="69"/>
      <c r="O601" s="69"/>
      <c r="X601" s="121"/>
      <c r="Y601" s="121"/>
      <c r="Z601" s="130"/>
    </row>
    <row r="602" spans="2:26" ht="15" customHeight="1" x14ac:dyDescent="0.25">
      <c r="B602" s="210" t="str">
        <f>'PLANILHA S DESONERAÇÃO'!B352</f>
        <v>COMP-46</v>
      </c>
      <c r="C602" s="601" t="str">
        <f>'PLANILHA S DESONERAÇÃO'!D352</f>
        <v>MUFLA TERMINAL PRIMARIA UNIPOLAR USO INTERNO PARA CABO 35/120MM2 ISOLACAO 15/25KV EM EPR - BORRACHA DE SILICONE</v>
      </c>
      <c r="D602" s="602"/>
      <c r="E602" s="602"/>
      <c r="F602" s="602"/>
      <c r="G602" s="602"/>
      <c r="H602" s="602"/>
      <c r="I602" s="602"/>
      <c r="J602" s="602"/>
      <c r="K602" s="602"/>
      <c r="L602" s="602"/>
      <c r="M602" s="602"/>
      <c r="N602" s="602"/>
      <c r="O602" s="603"/>
      <c r="X602" s="121"/>
      <c r="Y602" s="121"/>
      <c r="Z602" s="130"/>
    </row>
    <row r="603" spans="2:26" ht="15" customHeight="1" x14ac:dyDescent="0.25">
      <c r="B603" s="584" t="s">
        <v>777</v>
      </c>
      <c r="C603" s="584"/>
      <c r="D603" s="584"/>
      <c r="E603" s="584"/>
      <c r="F603" s="585" t="s">
        <v>765</v>
      </c>
      <c r="G603" s="585"/>
      <c r="H603" s="585"/>
      <c r="I603" s="72" t="s">
        <v>641</v>
      </c>
      <c r="J603" s="585" t="s">
        <v>766</v>
      </c>
      <c r="K603" s="585"/>
      <c r="L603" s="585" t="s">
        <v>767</v>
      </c>
      <c r="M603" s="585"/>
      <c r="N603" s="585" t="s">
        <v>768</v>
      </c>
      <c r="O603" s="585"/>
      <c r="X603" s="121"/>
      <c r="Y603" s="121"/>
      <c r="Z603" s="130"/>
    </row>
    <row r="604" spans="2:26" ht="15" customHeight="1" x14ac:dyDescent="0.25">
      <c r="B604" s="74">
        <v>13756</v>
      </c>
      <c r="C604" s="586" t="s">
        <v>32436</v>
      </c>
      <c r="D604" s="586"/>
      <c r="E604" s="586"/>
      <c r="F604" s="587" t="s">
        <v>38141</v>
      </c>
      <c r="G604" s="587"/>
      <c r="H604" s="587"/>
      <c r="I604" s="74" t="s">
        <v>181</v>
      </c>
      <c r="J604" s="588">
        <v>1</v>
      </c>
      <c r="K604" s="588"/>
      <c r="L604" s="589">
        <v>223</v>
      </c>
      <c r="M604" s="589"/>
      <c r="N604" s="589">
        <f t="shared" ref="N604" si="646">J604*L604</f>
        <v>223</v>
      </c>
      <c r="O604" s="589"/>
      <c r="X604" s="121"/>
      <c r="Y604" s="121"/>
      <c r="Z604" s="130"/>
    </row>
    <row r="605" spans="2:26" ht="15" customHeight="1" x14ac:dyDescent="0.25">
      <c r="B605" s="69"/>
      <c r="C605" s="69"/>
      <c r="D605" s="69"/>
      <c r="E605" s="69"/>
      <c r="F605" s="69"/>
      <c r="G605" s="69"/>
      <c r="H605" s="69"/>
      <c r="I605" s="69"/>
      <c r="J605" s="590" t="s">
        <v>778</v>
      </c>
      <c r="K605" s="590"/>
      <c r="L605" s="590"/>
      <c r="M605" s="590"/>
      <c r="N605" s="597">
        <f>N604</f>
        <v>223</v>
      </c>
      <c r="O605" s="597"/>
      <c r="X605" s="121"/>
      <c r="Y605" s="121"/>
      <c r="Z605" s="130"/>
    </row>
    <row r="606" spans="2:26" ht="15" customHeight="1" x14ac:dyDescent="0.25">
      <c r="B606" s="69"/>
      <c r="C606" s="69"/>
      <c r="D606" s="69"/>
      <c r="E606" s="69"/>
      <c r="F606" s="69"/>
      <c r="G606" s="69"/>
      <c r="H606" s="69"/>
      <c r="I606" s="69"/>
      <c r="J606" s="578" t="s">
        <v>675</v>
      </c>
      <c r="K606" s="578"/>
      <c r="L606" s="578"/>
      <c r="M606" s="578"/>
      <c r="N606" s="577">
        <f>N605</f>
        <v>223</v>
      </c>
      <c r="O606" s="577"/>
      <c r="X606" s="121"/>
      <c r="Y606" s="121"/>
      <c r="Z606" s="130"/>
    </row>
    <row r="607" spans="2:26" ht="15" customHeight="1" x14ac:dyDescent="0.25">
      <c r="B607" s="69"/>
      <c r="C607" s="69"/>
      <c r="D607" s="69"/>
      <c r="E607" s="69"/>
      <c r="F607" s="69"/>
      <c r="G607" s="69"/>
      <c r="H607" s="69"/>
      <c r="I607" s="69"/>
      <c r="J607" s="580" t="str">
        <f>"VALOR BDI ("&amp;$O$3*100&amp;"%):"</f>
        <v>VALOR BDI (24,52%):</v>
      </c>
      <c r="K607" s="580"/>
      <c r="L607" s="580"/>
      <c r="M607" s="580"/>
      <c r="N607" s="577">
        <f>N606*$O$3</f>
        <v>54.68</v>
      </c>
      <c r="O607" s="577"/>
      <c r="X607" s="121"/>
      <c r="Y607" s="121"/>
      <c r="Z607" s="130"/>
    </row>
    <row r="608" spans="2:26" ht="15" customHeight="1" x14ac:dyDescent="0.25">
      <c r="B608" s="69"/>
      <c r="C608" s="69"/>
      <c r="D608" s="69"/>
      <c r="E608" s="69"/>
      <c r="F608" s="69"/>
      <c r="G608" s="69"/>
      <c r="H608" s="69"/>
      <c r="I608" s="69"/>
      <c r="J608" s="578" t="s">
        <v>676</v>
      </c>
      <c r="K608" s="578"/>
      <c r="L608" s="578"/>
      <c r="M608" s="578"/>
      <c r="N608" s="577">
        <f>N607+N606</f>
        <v>277.68</v>
      </c>
      <c r="O608" s="577"/>
      <c r="X608" s="121"/>
      <c r="Y608" s="121"/>
      <c r="Z608" s="130"/>
    </row>
    <row r="609" spans="2:30" ht="15" customHeight="1" x14ac:dyDescent="0.25">
      <c r="B609" s="69"/>
      <c r="C609" s="69"/>
      <c r="D609" s="69"/>
      <c r="E609" s="69"/>
      <c r="F609" s="581"/>
      <c r="G609" s="581"/>
      <c r="H609" s="581"/>
      <c r="I609" s="581"/>
      <c r="J609" s="69"/>
      <c r="K609" s="69"/>
      <c r="L609" s="69"/>
      <c r="M609" s="69"/>
      <c r="N609" s="69"/>
      <c r="O609" s="69"/>
      <c r="X609" s="121"/>
      <c r="Y609" s="121"/>
      <c r="Z609" s="130"/>
    </row>
    <row r="610" spans="2:30" ht="15" customHeight="1" x14ac:dyDescent="0.25">
      <c r="B610" s="210" t="str">
        <f>'PLANILHA S DESONERAÇÃO'!B378</f>
        <v>COMP-47</v>
      </c>
      <c r="C610" s="601" t="str">
        <f>'PLANILHA S DESONERAÇÃO'!D378</f>
        <v>Conector para gradis aramados, ref: TEL-736, Termotécnica ou similar.</v>
      </c>
      <c r="D610" s="602"/>
      <c r="E610" s="602"/>
      <c r="F610" s="602"/>
      <c r="G610" s="602"/>
      <c r="H610" s="602"/>
      <c r="I610" s="602"/>
      <c r="J610" s="602"/>
      <c r="K610" s="602"/>
      <c r="L610" s="602"/>
      <c r="M610" s="602"/>
      <c r="N610" s="602"/>
      <c r="O610" s="603"/>
      <c r="X610" s="121"/>
      <c r="Y610" s="121"/>
      <c r="Z610" s="130"/>
    </row>
    <row r="611" spans="2:30" ht="15" customHeight="1" x14ac:dyDescent="0.25">
      <c r="B611" s="592" t="s">
        <v>640</v>
      </c>
      <c r="C611" s="593"/>
      <c r="D611" s="593"/>
      <c r="E611" s="594"/>
      <c r="F611" s="585" t="s">
        <v>765</v>
      </c>
      <c r="G611" s="585"/>
      <c r="H611" s="585"/>
      <c r="I611" s="90" t="s">
        <v>641</v>
      </c>
      <c r="J611" s="595" t="s">
        <v>642</v>
      </c>
      <c r="K611" s="595"/>
      <c r="L611" s="595" t="s">
        <v>643</v>
      </c>
      <c r="M611" s="595"/>
      <c r="N611" s="595" t="s">
        <v>644</v>
      </c>
      <c r="O611" s="595"/>
      <c r="X611" s="121"/>
      <c r="Y611" s="121"/>
      <c r="Z611" s="130"/>
    </row>
    <row r="612" spans="2:30" ht="15" customHeight="1" x14ac:dyDescent="0.25">
      <c r="B612" s="75" t="s">
        <v>746</v>
      </c>
      <c r="C612" s="586" t="s">
        <v>747</v>
      </c>
      <c r="D612" s="586"/>
      <c r="E612" s="586"/>
      <c r="F612" s="587" t="s">
        <v>92</v>
      </c>
      <c r="G612" s="587"/>
      <c r="H612" s="587"/>
      <c r="I612" s="75" t="s">
        <v>226</v>
      </c>
      <c r="J612" s="604">
        <v>0.2</v>
      </c>
      <c r="K612" s="604"/>
      <c r="L612" s="589">
        <f t="shared" ref="L612:L613" si="647">X612+Y612+Z612</f>
        <v>16.09</v>
      </c>
      <c r="M612" s="589"/>
      <c r="N612" s="589">
        <f>J612*L612</f>
        <v>3.22</v>
      </c>
      <c r="O612" s="589"/>
      <c r="R612" s="106">
        <f t="shared" ref="R612:R613" si="648">IF(AND(S612=TRUE,T612="I"),VALUE(RIGHT(B612,LEN(B612)-1)),B612)</f>
        <v>10101</v>
      </c>
      <c r="S612" s="104" t="b">
        <f t="shared" ref="S612:S613" si="649">ISTEXT(B612)</f>
        <v>1</v>
      </c>
      <c r="T612" s="122" t="str">
        <f t="shared" ref="T612:T613" si="650">LEFT(B612,1)</f>
        <v>I</v>
      </c>
      <c r="U612" s="122" t="s">
        <v>27919</v>
      </c>
      <c r="V612" s="121" t="str">
        <f t="shared" ref="V612:V613" si="651">F612</f>
        <v>DER-ES</v>
      </c>
      <c r="X612" s="121">
        <f t="shared" ref="X612:X613" si="652">IFERROR(AB612,0)</f>
        <v>0</v>
      </c>
      <c r="Y612" s="121">
        <f t="shared" ref="Y612:Y613" si="653">IFERROR(AC612,0)</f>
        <v>0</v>
      </c>
      <c r="Z612" s="121">
        <f t="shared" ref="Z612:Z613" si="654">IFERROR(AD612,0)</f>
        <v>16.09</v>
      </c>
      <c r="AB612" s="121" t="e">
        <f>IF(OR(T612="P",T612="M"),(VLOOKUP(R612,'SICRO-P'!$A$3:$F$1780,6,FALSE)),VLOOKUP(R612,SICRO!$A$4:$E$6354,5,FALSE))</f>
        <v>#N/A</v>
      </c>
      <c r="AC612" s="121" t="e">
        <f>IF(T612="I",(VLOOKUP(R612,'SINAPI-I'!$A$1:$E$4949,5,FALSE)),VLOOKUP(R612,SINAPI!$G$7:$K$7524,5,FALSE))</f>
        <v>#N/A</v>
      </c>
      <c r="AD612" s="130">
        <f>IF(T612="I",IF(U612="MO",(ROUND(VLOOKUP(R612,'DER-ES-I'!$A$7:$F$1547,5,FALSE)*((1+$R$3)),2)),VLOOKUP(R612,'DER-ES-I'!$A$7:$F$1547,5,FALSE)),VLOOKUP(R612,'DER-ES'!$A$15:$H$1393,7,FALSE))</f>
        <v>16.09</v>
      </c>
    </row>
    <row r="613" spans="2:30" ht="15" customHeight="1" x14ac:dyDescent="0.25">
      <c r="B613" s="75" t="s">
        <v>720</v>
      </c>
      <c r="C613" s="586" t="s">
        <v>721</v>
      </c>
      <c r="D613" s="586"/>
      <c r="E613" s="586"/>
      <c r="F613" s="587" t="s">
        <v>92</v>
      </c>
      <c r="G613" s="587"/>
      <c r="H613" s="587"/>
      <c r="I613" s="75" t="s">
        <v>226</v>
      </c>
      <c r="J613" s="604">
        <v>0.2</v>
      </c>
      <c r="K613" s="604"/>
      <c r="L613" s="589">
        <f t="shared" si="647"/>
        <v>19.059999999999999</v>
      </c>
      <c r="M613" s="589"/>
      <c r="N613" s="589">
        <f>J613*L613</f>
        <v>3.81</v>
      </c>
      <c r="O613" s="589"/>
      <c r="R613" s="106">
        <f t="shared" si="648"/>
        <v>10115</v>
      </c>
      <c r="S613" s="104" t="b">
        <f t="shared" si="649"/>
        <v>1</v>
      </c>
      <c r="T613" s="122" t="str">
        <f t="shared" si="650"/>
        <v>I</v>
      </c>
      <c r="U613" s="122" t="s">
        <v>27919</v>
      </c>
      <c r="V613" s="121" t="str">
        <f t="shared" si="651"/>
        <v>DER-ES</v>
      </c>
      <c r="X613" s="121">
        <f t="shared" si="652"/>
        <v>0</v>
      </c>
      <c r="Y613" s="121">
        <f t="shared" si="653"/>
        <v>0</v>
      </c>
      <c r="Z613" s="121">
        <f t="shared" si="654"/>
        <v>19.059999999999999</v>
      </c>
      <c r="AB613" s="121" t="e">
        <f>IF(OR(T613="P",T613="M"),(VLOOKUP(R613,'SICRO-P'!$A$3:$F$1780,6,FALSE)),VLOOKUP(R613,SICRO!$A$4:$E$6354,5,FALSE))</f>
        <v>#N/A</v>
      </c>
      <c r="AC613" s="121" t="e">
        <f>IF(T613="I",(VLOOKUP(R613,'SINAPI-I'!$A$1:$E$4949,5,FALSE)),VLOOKUP(R613,SINAPI!$G$7:$K$7524,5,FALSE))</f>
        <v>#N/A</v>
      </c>
      <c r="AD613" s="130">
        <f>IF(T613="I",IF(U613="MO",(ROUND(VLOOKUP(R613,'DER-ES-I'!$A$7:$F$1547,5,FALSE)*((1+$R$3)),2)),VLOOKUP(R613,'DER-ES-I'!$A$7:$F$1547,5,FALSE)),VLOOKUP(R613,'DER-ES'!$A$15:$H$1393,7,FALSE))</f>
        <v>19.059999999999999</v>
      </c>
    </row>
    <row r="614" spans="2:30" ht="15" customHeight="1" x14ac:dyDescent="0.25">
      <c r="B614" s="69"/>
      <c r="C614" s="69"/>
      <c r="D614" s="69"/>
      <c r="E614" s="69"/>
      <c r="F614" s="69"/>
      <c r="G614" s="69"/>
      <c r="H614" s="69"/>
      <c r="I614" s="69"/>
      <c r="J614" s="576" t="s">
        <v>649</v>
      </c>
      <c r="K614" s="576"/>
      <c r="L614" s="576"/>
      <c r="M614" s="576"/>
      <c r="N614" s="577">
        <f>N613+N612</f>
        <v>7.03</v>
      </c>
      <c r="O614" s="577"/>
      <c r="X614" s="121"/>
      <c r="Y614" s="121"/>
      <c r="Z614" s="130"/>
    </row>
    <row r="615" spans="2:30" ht="15" customHeight="1" x14ac:dyDescent="0.25">
      <c r="B615" s="69"/>
      <c r="C615" s="69"/>
      <c r="D615" s="69"/>
      <c r="E615" s="69"/>
      <c r="F615" s="69"/>
      <c r="G615" s="69"/>
      <c r="H615" s="69"/>
      <c r="I615" s="69"/>
      <c r="J615" s="578" t="s">
        <v>650</v>
      </c>
      <c r="K615" s="578"/>
      <c r="L615" s="578"/>
      <c r="M615" s="578"/>
      <c r="N615" s="591">
        <f>N614</f>
        <v>7.03</v>
      </c>
      <c r="O615" s="591"/>
      <c r="X615" s="121"/>
      <c r="Y615" s="121"/>
      <c r="Z615" s="130"/>
    </row>
    <row r="616" spans="2:30" ht="15" customHeight="1" x14ac:dyDescent="0.25">
      <c r="B616" s="69"/>
      <c r="C616" s="69"/>
      <c r="D616" s="69"/>
      <c r="E616" s="69"/>
      <c r="F616" s="69"/>
      <c r="G616" s="69"/>
      <c r="H616" s="69"/>
      <c r="I616" s="69"/>
      <c r="J616" s="578" t="s">
        <v>651</v>
      </c>
      <c r="K616" s="578"/>
      <c r="L616" s="578"/>
      <c r="M616" s="578"/>
      <c r="N616" s="591">
        <v>1</v>
      </c>
      <c r="O616" s="591"/>
      <c r="X616" s="121"/>
      <c r="Y616" s="121"/>
      <c r="Z616" s="130"/>
    </row>
    <row r="617" spans="2:30" ht="15" customHeight="1" x14ac:dyDescent="0.25">
      <c r="B617" s="69"/>
      <c r="C617" s="69"/>
      <c r="D617" s="69"/>
      <c r="E617" s="69"/>
      <c r="F617" s="69"/>
      <c r="G617" s="69"/>
      <c r="H617" s="69"/>
      <c r="I617" s="69"/>
      <c r="J617" s="578" t="s">
        <v>652</v>
      </c>
      <c r="K617" s="578"/>
      <c r="L617" s="578"/>
      <c r="M617" s="578"/>
      <c r="N617" s="591">
        <f>N615/N616</f>
        <v>7.03</v>
      </c>
      <c r="O617" s="591"/>
      <c r="X617" s="121"/>
      <c r="Y617" s="121"/>
      <c r="Z617" s="130"/>
    </row>
    <row r="618" spans="2:30" ht="15" customHeight="1" x14ac:dyDescent="0.25">
      <c r="B618" s="592" t="s">
        <v>840</v>
      </c>
      <c r="C618" s="593"/>
      <c r="D618" s="593"/>
      <c r="E618" s="594"/>
      <c r="F618" s="585" t="s">
        <v>765</v>
      </c>
      <c r="G618" s="585"/>
      <c r="H618" s="585"/>
      <c r="I618" s="90" t="s">
        <v>641</v>
      </c>
      <c r="J618" s="595" t="s">
        <v>642</v>
      </c>
      <c r="K618" s="595"/>
      <c r="L618" s="595" t="s">
        <v>767</v>
      </c>
      <c r="M618" s="595"/>
      <c r="N618" s="595" t="s">
        <v>655</v>
      </c>
      <c r="O618" s="595"/>
      <c r="X618" s="121"/>
      <c r="Y618" s="121"/>
      <c r="Z618" s="130"/>
    </row>
    <row r="619" spans="2:30" ht="15" customHeight="1" x14ac:dyDescent="0.25">
      <c r="B619" s="74">
        <f>MAPADEPRECOS!A131</f>
        <v>42</v>
      </c>
      <c r="C619" s="598" t="str">
        <f>VLOOKUP(B619,MAPADEPRECOS!$A$5:$I$151,2)</f>
        <v>Conector TEL-736 com saída para aterramento</v>
      </c>
      <c r="D619" s="599"/>
      <c r="E619" s="600"/>
      <c r="F619" s="587" t="s">
        <v>32453</v>
      </c>
      <c r="G619" s="587"/>
      <c r="H619" s="587"/>
      <c r="I619" s="75" t="s">
        <v>181</v>
      </c>
      <c r="J619" s="596">
        <v>1</v>
      </c>
      <c r="K619" s="596"/>
      <c r="L619" s="579">
        <f>MAPADEPRECOS!I131</f>
        <v>27.31</v>
      </c>
      <c r="M619" s="579"/>
      <c r="N619" s="605">
        <f t="shared" ref="N619" si="655">J619*L619</f>
        <v>27.31</v>
      </c>
      <c r="O619" s="606"/>
      <c r="X619" s="121"/>
      <c r="Y619" s="121"/>
      <c r="Z619" s="130"/>
    </row>
    <row r="620" spans="2:30" ht="15" customHeight="1" x14ac:dyDescent="0.25">
      <c r="B620" s="69"/>
      <c r="C620" s="69"/>
      <c r="D620" s="69"/>
      <c r="E620" s="69"/>
      <c r="F620" s="69"/>
      <c r="G620" s="69"/>
      <c r="H620" s="69"/>
      <c r="I620" s="69"/>
      <c r="J620" s="576" t="s">
        <v>32185</v>
      </c>
      <c r="K620" s="576"/>
      <c r="L620" s="576"/>
      <c r="M620" s="576"/>
      <c r="N620" s="577">
        <f>N619</f>
        <v>27.31</v>
      </c>
      <c r="O620" s="577"/>
      <c r="X620" s="121"/>
      <c r="Y620" s="121"/>
      <c r="Z620" s="130"/>
    </row>
    <row r="621" spans="2:30" ht="15" customHeight="1" x14ac:dyDescent="0.25">
      <c r="B621" s="69"/>
      <c r="C621" s="69"/>
      <c r="D621" s="69"/>
      <c r="E621" s="69"/>
      <c r="F621" s="69"/>
      <c r="G621" s="69"/>
      <c r="H621" s="69"/>
      <c r="I621" s="69"/>
      <c r="J621" s="578" t="s">
        <v>674</v>
      </c>
      <c r="K621" s="578"/>
      <c r="L621" s="578"/>
      <c r="M621" s="578"/>
      <c r="N621" s="579">
        <f>N620+N617</f>
        <v>34.340000000000003</v>
      </c>
      <c r="O621" s="579"/>
      <c r="X621" s="121"/>
      <c r="Y621" s="121"/>
      <c r="Z621" s="130"/>
    </row>
    <row r="622" spans="2:30" ht="15" customHeight="1" x14ac:dyDescent="0.25">
      <c r="B622" s="69"/>
      <c r="C622" s="69"/>
      <c r="D622" s="69"/>
      <c r="E622" s="69"/>
      <c r="F622" s="69"/>
      <c r="G622" s="69"/>
      <c r="H622" s="69"/>
      <c r="I622" s="69"/>
      <c r="J622" s="578" t="s">
        <v>675</v>
      </c>
      <c r="K622" s="578"/>
      <c r="L622" s="578"/>
      <c r="M622" s="578"/>
      <c r="N622" s="577">
        <f>N621</f>
        <v>34.340000000000003</v>
      </c>
      <c r="O622" s="577"/>
      <c r="X622" s="121"/>
      <c r="Y622" s="121"/>
      <c r="Z622" s="130"/>
    </row>
    <row r="623" spans="2:30" ht="15" customHeight="1" x14ac:dyDescent="0.25">
      <c r="B623" s="69"/>
      <c r="C623" s="69"/>
      <c r="D623" s="69"/>
      <c r="E623" s="69"/>
      <c r="F623" s="69"/>
      <c r="G623" s="69"/>
      <c r="H623" s="69"/>
      <c r="I623" s="69"/>
      <c r="J623" s="580" t="str">
        <f>"VALOR BDI ("&amp;$O$3*100&amp;"%):"</f>
        <v>VALOR BDI (24,52%):</v>
      </c>
      <c r="K623" s="580"/>
      <c r="L623" s="580"/>
      <c r="M623" s="580"/>
      <c r="N623" s="577">
        <f>N622*$O$3</f>
        <v>8.42</v>
      </c>
      <c r="O623" s="577"/>
      <c r="X623" s="121"/>
      <c r="Y623" s="121"/>
      <c r="Z623" s="130"/>
    </row>
    <row r="624" spans="2:30" ht="15" customHeight="1" x14ac:dyDescent="0.25">
      <c r="B624" s="69"/>
      <c r="C624" s="69"/>
      <c r="D624" s="69"/>
      <c r="E624" s="69"/>
      <c r="F624" s="69"/>
      <c r="G624" s="69"/>
      <c r="H624" s="69"/>
      <c r="I624" s="69"/>
      <c r="J624" s="578" t="s">
        <v>676</v>
      </c>
      <c r="K624" s="578"/>
      <c r="L624" s="578"/>
      <c r="M624" s="578"/>
      <c r="N624" s="577">
        <f>N623+N622</f>
        <v>42.76</v>
      </c>
      <c r="O624" s="577"/>
      <c r="X624" s="121"/>
      <c r="Y624" s="121"/>
      <c r="Z624" s="130"/>
    </row>
    <row r="625" spans="2:30" ht="15" customHeight="1" x14ac:dyDescent="0.25">
      <c r="B625" s="69"/>
      <c r="C625" s="69"/>
      <c r="D625" s="69"/>
      <c r="E625" s="69"/>
      <c r="F625" s="581"/>
      <c r="G625" s="581"/>
      <c r="H625" s="581"/>
      <c r="I625" s="581"/>
      <c r="J625" s="69"/>
      <c r="K625" s="69"/>
      <c r="L625" s="69"/>
      <c r="M625" s="69"/>
      <c r="N625" s="69"/>
      <c r="O625" s="69"/>
      <c r="X625" s="121"/>
      <c r="Y625" s="121"/>
      <c r="Z625" s="130"/>
    </row>
    <row r="626" spans="2:30" ht="15" customHeight="1" x14ac:dyDescent="0.25">
      <c r="B626" s="210" t="str">
        <f>'PLANILHA S DESONERAÇÃO'!B379</f>
        <v>COMP-48</v>
      </c>
      <c r="C626" s="601" t="str">
        <f>'PLANILHA S DESONERAÇÃO'!D379</f>
        <v>Conector Tipo X Fundido em Bronze com acessórios em Aço GFPara cabos 16 – 50 mm² – Acab. Estanhado para Aterramento de Telas – com parafuso, porca e arruela em Aço GF ref: TEL-6945, Termotécnica ou similar.</v>
      </c>
      <c r="D626" s="602"/>
      <c r="E626" s="602"/>
      <c r="F626" s="602"/>
      <c r="G626" s="602"/>
      <c r="H626" s="602"/>
      <c r="I626" s="602"/>
      <c r="J626" s="602"/>
      <c r="K626" s="602"/>
      <c r="L626" s="602"/>
      <c r="M626" s="602"/>
      <c r="N626" s="602"/>
      <c r="O626" s="603"/>
      <c r="X626" s="121"/>
      <c r="Y626" s="121"/>
      <c r="Z626" s="130"/>
    </row>
    <row r="627" spans="2:30" ht="15" customHeight="1" x14ac:dyDescent="0.25">
      <c r="B627" s="592" t="s">
        <v>640</v>
      </c>
      <c r="C627" s="593"/>
      <c r="D627" s="593"/>
      <c r="E627" s="594"/>
      <c r="F627" s="585" t="s">
        <v>765</v>
      </c>
      <c r="G627" s="585"/>
      <c r="H627" s="585"/>
      <c r="I627" s="90" t="s">
        <v>641</v>
      </c>
      <c r="J627" s="595" t="s">
        <v>642</v>
      </c>
      <c r="K627" s="595"/>
      <c r="L627" s="595" t="s">
        <v>643</v>
      </c>
      <c r="M627" s="595"/>
      <c r="N627" s="595" t="s">
        <v>644</v>
      </c>
      <c r="O627" s="595"/>
      <c r="X627" s="121"/>
      <c r="Y627" s="121"/>
      <c r="Z627" s="130"/>
    </row>
    <row r="628" spans="2:30" ht="15" customHeight="1" x14ac:dyDescent="0.25">
      <c r="B628" s="75" t="s">
        <v>746</v>
      </c>
      <c r="C628" s="586" t="s">
        <v>747</v>
      </c>
      <c r="D628" s="586"/>
      <c r="E628" s="586"/>
      <c r="F628" s="587" t="s">
        <v>92</v>
      </c>
      <c r="G628" s="587"/>
      <c r="H628" s="587"/>
      <c r="I628" s="75" t="s">
        <v>226</v>
      </c>
      <c r="J628" s="604">
        <v>0.2</v>
      </c>
      <c r="K628" s="604"/>
      <c r="L628" s="589">
        <f t="shared" ref="L628:L629" si="656">X628+Y628+Z628</f>
        <v>16.09</v>
      </c>
      <c r="M628" s="589"/>
      <c r="N628" s="589">
        <f>J628*L628</f>
        <v>3.22</v>
      </c>
      <c r="O628" s="589"/>
      <c r="R628" s="106">
        <f t="shared" ref="R628:R629" si="657">IF(AND(S628=TRUE,T628="I"),VALUE(RIGHT(B628,LEN(B628)-1)),B628)</f>
        <v>10101</v>
      </c>
      <c r="S628" s="104" t="b">
        <f t="shared" ref="S628:S629" si="658">ISTEXT(B628)</f>
        <v>1</v>
      </c>
      <c r="T628" s="122" t="str">
        <f t="shared" ref="T628:T629" si="659">LEFT(B628,1)</f>
        <v>I</v>
      </c>
      <c r="U628" s="122" t="s">
        <v>27919</v>
      </c>
      <c r="V628" s="121" t="str">
        <f t="shared" ref="V628:V629" si="660">F628</f>
        <v>DER-ES</v>
      </c>
      <c r="X628" s="121">
        <f t="shared" ref="X628:X629" si="661">IFERROR(AB628,0)</f>
        <v>0</v>
      </c>
      <c r="Y628" s="121">
        <f t="shared" ref="Y628:Y629" si="662">IFERROR(AC628,0)</f>
        <v>0</v>
      </c>
      <c r="Z628" s="121">
        <f t="shared" ref="Z628:Z629" si="663">IFERROR(AD628,0)</f>
        <v>16.09</v>
      </c>
      <c r="AB628" s="121" t="e">
        <f>IF(OR(T628="P",T628="M"),(VLOOKUP(R628,'SICRO-P'!$A$3:$F$1780,6,FALSE)),VLOOKUP(R628,SICRO!$A$4:$E$6354,5,FALSE))</f>
        <v>#N/A</v>
      </c>
      <c r="AC628" s="121" t="e">
        <f>IF(T628="I",(VLOOKUP(R628,'SINAPI-I'!$A$1:$E$4949,5,FALSE)),VLOOKUP(R628,SINAPI!$G$7:$K$7524,5,FALSE))</f>
        <v>#N/A</v>
      </c>
      <c r="AD628" s="130">
        <f>IF(T628="I",IF(U628="MO",(ROUND(VLOOKUP(R628,'DER-ES-I'!$A$7:$F$1547,5,FALSE)*((1+$R$3)),2)),VLOOKUP(R628,'DER-ES-I'!$A$7:$F$1547,5,FALSE)),VLOOKUP(R628,'DER-ES'!$A$15:$H$1393,7,FALSE))</f>
        <v>16.09</v>
      </c>
    </row>
    <row r="629" spans="2:30" ht="15" customHeight="1" x14ac:dyDescent="0.25">
      <c r="B629" s="75" t="s">
        <v>720</v>
      </c>
      <c r="C629" s="586" t="s">
        <v>721</v>
      </c>
      <c r="D629" s="586"/>
      <c r="E629" s="586"/>
      <c r="F629" s="587" t="s">
        <v>92</v>
      </c>
      <c r="G629" s="587"/>
      <c r="H629" s="587"/>
      <c r="I629" s="75" t="s">
        <v>226</v>
      </c>
      <c r="J629" s="604">
        <v>0.2</v>
      </c>
      <c r="K629" s="604"/>
      <c r="L629" s="589">
        <f t="shared" si="656"/>
        <v>19.059999999999999</v>
      </c>
      <c r="M629" s="589"/>
      <c r="N629" s="589">
        <f>J629*L629</f>
        <v>3.81</v>
      </c>
      <c r="O629" s="589"/>
      <c r="R629" s="106">
        <f t="shared" si="657"/>
        <v>10115</v>
      </c>
      <c r="S629" s="104" t="b">
        <f t="shared" si="658"/>
        <v>1</v>
      </c>
      <c r="T629" s="122" t="str">
        <f t="shared" si="659"/>
        <v>I</v>
      </c>
      <c r="U629" s="122" t="s">
        <v>27919</v>
      </c>
      <c r="V629" s="121" t="str">
        <f t="shared" si="660"/>
        <v>DER-ES</v>
      </c>
      <c r="X629" s="121">
        <f t="shared" si="661"/>
        <v>0</v>
      </c>
      <c r="Y629" s="121">
        <f t="shared" si="662"/>
        <v>0</v>
      </c>
      <c r="Z629" s="121">
        <f t="shared" si="663"/>
        <v>19.059999999999999</v>
      </c>
      <c r="AB629" s="121" t="e">
        <f>IF(OR(T629="P",T629="M"),(VLOOKUP(R629,'SICRO-P'!$A$3:$F$1780,6,FALSE)),VLOOKUP(R629,SICRO!$A$4:$E$6354,5,FALSE))</f>
        <v>#N/A</v>
      </c>
      <c r="AC629" s="121" t="e">
        <f>IF(T629="I",(VLOOKUP(R629,'SINAPI-I'!$A$1:$E$4949,5,FALSE)),VLOOKUP(R629,SINAPI!$G$7:$K$7524,5,FALSE))</f>
        <v>#N/A</v>
      </c>
      <c r="AD629" s="130">
        <f>IF(T629="I",IF(U629="MO",(ROUND(VLOOKUP(R629,'DER-ES-I'!$A$7:$F$1547,5,FALSE)*((1+$R$3)),2)),VLOOKUP(R629,'DER-ES-I'!$A$7:$F$1547,5,FALSE)),VLOOKUP(R629,'DER-ES'!$A$15:$H$1393,7,FALSE))</f>
        <v>19.059999999999999</v>
      </c>
    </row>
    <row r="630" spans="2:30" ht="15" customHeight="1" x14ac:dyDescent="0.25">
      <c r="B630" s="69"/>
      <c r="C630" s="69"/>
      <c r="D630" s="69"/>
      <c r="E630" s="69"/>
      <c r="F630" s="69"/>
      <c r="G630" s="69"/>
      <c r="H630" s="69"/>
      <c r="I630" s="69"/>
      <c r="J630" s="576" t="s">
        <v>649</v>
      </c>
      <c r="K630" s="576"/>
      <c r="L630" s="576"/>
      <c r="M630" s="576"/>
      <c r="N630" s="577">
        <f>N629+N628</f>
        <v>7.03</v>
      </c>
      <c r="O630" s="577"/>
      <c r="X630" s="121"/>
      <c r="Y630" s="121"/>
      <c r="Z630" s="130"/>
    </row>
    <row r="631" spans="2:30" ht="15" customHeight="1" x14ac:dyDescent="0.25">
      <c r="B631" s="69"/>
      <c r="C631" s="69"/>
      <c r="D631" s="69"/>
      <c r="E631" s="69"/>
      <c r="F631" s="69"/>
      <c r="G631" s="69"/>
      <c r="H631" s="69"/>
      <c r="I631" s="69"/>
      <c r="J631" s="578" t="s">
        <v>650</v>
      </c>
      <c r="K631" s="578"/>
      <c r="L631" s="578"/>
      <c r="M631" s="578"/>
      <c r="N631" s="591">
        <f>N630</f>
        <v>7.03</v>
      </c>
      <c r="O631" s="591"/>
      <c r="X631" s="121"/>
      <c r="Y631" s="121"/>
      <c r="Z631" s="130"/>
    </row>
    <row r="632" spans="2:30" ht="15" customHeight="1" x14ac:dyDescent="0.25">
      <c r="B632" s="69"/>
      <c r="C632" s="69"/>
      <c r="D632" s="69"/>
      <c r="E632" s="69"/>
      <c r="F632" s="69"/>
      <c r="G632" s="69"/>
      <c r="H632" s="69"/>
      <c r="I632" s="69"/>
      <c r="J632" s="578" t="s">
        <v>651</v>
      </c>
      <c r="K632" s="578"/>
      <c r="L632" s="578"/>
      <c r="M632" s="578"/>
      <c r="N632" s="591">
        <v>1</v>
      </c>
      <c r="O632" s="591"/>
      <c r="X632" s="121"/>
      <c r="Y632" s="121"/>
      <c r="Z632" s="130"/>
    </row>
    <row r="633" spans="2:30" ht="15" customHeight="1" x14ac:dyDescent="0.25">
      <c r="B633" s="69"/>
      <c r="C633" s="69"/>
      <c r="D633" s="69"/>
      <c r="E633" s="69"/>
      <c r="F633" s="69"/>
      <c r="G633" s="69"/>
      <c r="H633" s="69"/>
      <c r="I633" s="69"/>
      <c r="J633" s="578" t="s">
        <v>652</v>
      </c>
      <c r="K633" s="578"/>
      <c r="L633" s="578"/>
      <c r="M633" s="578"/>
      <c r="N633" s="591">
        <f>N631/N632</f>
        <v>7.03</v>
      </c>
      <c r="O633" s="591"/>
      <c r="X633" s="121"/>
      <c r="Y633" s="121"/>
      <c r="Z633" s="130"/>
    </row>
    <row r="634" spans="2:30" ht="15" customHeight="1" x14ac:dyDescent="0.25">
      <c r="B634" s="592" t="s">
        <v>840</v>
      </c>
      <c r="C634" s="593"/>
      <c r="D634" s="593"/>
      <c r="E634" s="594"/>
      <c r="F634" s="585" t="s">
        <v>765</v>
      </c>
      <c r="G634" s="585"/>
      <c r="H634" s="585"/>
      <c r="I634" s="90" t="s">
        <v>641</v>
      </c>
      <c r="J634" s="595" t="s">
        <v>642</v>
      </c>
      <c r="K634" s="595"/>
      <c r="L634" s="595" t="s">
        <v>767</v>
      </c>
      <c r="M634" s="595"/>
      <c r="N634" s="595" t="s">
        <v>655</v>
      </c>
      <c r="O634" s="595"/>
      <c r="X634" s="121"/>
      <c r="Y634" s="121"/>
      <c r="Z634" s="130"/>
    </row>
    <row r="635" spans="2:30" ht="15" customHeight="1" x14ac:dyDescent="0.25">
      <c r="B635" s="74">
        <f>MAPADEPRECOS!A134</f>
        <v>43</v>
      </c>
      <c r="C635" s="598" t="str">
        <f>VLOOKUP(B635,MAPADEPRECOS!$A$5:$I$151,2)</f>
        <v>Conector x TEL-6945, ou similar</v>
      </c>
      <c r="D635" s="599"/>
      <c r="E635" s="600"/>
      <c r="F635" s="587" t="s">
        <v>32453</v>
      </c>
      <c r="G635" s="587"/>
      <c r="H635" s="587"/>
      <c r="I635" s="75" t="s">
        <v>315</v>
      </c>
      <c r="J635" s="596">
        <v>1</v>
      </c>
      <c r="K635" s="596"/>
      <c r="L635" s="579">
        <f>VLOOKUP(B635,MAPADEPRECOS!$A$5:$I$151,9)</f>
        <v>59.38</v>
      </c>
      <c r="M635" s="579"/>
      <c r="N635" s="605">
        <f t="shared" ref="N635" si="664">J635*L635</f>
        <v>59.38</v>
      </c>
      <c r="O635" s="606"/>
      <c r="X635" s="121"/>
      <c r="Y635" s="121"/>
      <c r="Z635" s="130"/>
    </row>
    <row r="636" spans="2:30" ht="15" customHeight="1" x14ac:dyDescent="0.25">
      <c r="B636" s="69"/>
      <c r="C636" s="69"/>
      <c r="D636" s="69"/>
      <c r="E636" s="69"/>
      <c r="F636" s="69"/>
      <c r="G636" s="69"/>
      <c r="H636" s="69"/>
      <c r="I636" s="69"/>
      <c r="J636" s="576" t="s">
        <v>32185</v>
      </c>
      <c r="K636" s="576"/>
      <c r="L636" s="576"/>
      <c r="M636" s="576"/>
      <c r="N636" s="577">
        <f>N635</f>
        <v>59.38</v>
      </c>
      <c r="O636" s="577"/>
      <c r="X636" s="121"/>
      <c r="Y636" s="121"/>
      <c r="Z636" s="130"/>
    </row>
    <row r="637" spans="2:30" ht="15" customHeight="1" x14ac:dyDescent="0.25">
      <c r="B637" s="69"/>
      <c r="C637" s="69"/>
      <c r="D637" s="69"/>
      <c r="E637" s="69"/>
      <c r="F637" s="69"/>
      <c r="G637" s="69"/>
      <c r="H637" s="69"/>
      <c r="I637" s="69"/>
      <c r="J637" s="578" t="s">
        <v>674</v>
      </c>
      <c r="K637" s="578"/>
      <c r="L637" s="578"/>
      <c r="M637" s="578"/>
      <c r="N637" s="579">
        <f>N636+N633</f>
        <v>66.41</v>
      </c>
      <c r="O637" s="579"/>
      <c r="X637" s="121"/>
      <c r="Y637" s="121"/>
      <c r="Z637" s="130"/>
    </row>
    <row r="638" spans="2:30" ht="15" customHeight="1" x14ac:dyDescent="0.25">
      <c r="B638" s="69"/>
      <c r="C638" s="69"/>
      <c r="D638" s="69"/>
      <c r="E638" s="69"/>
      <c r="F638" s="69"/>
      <c r="G638" s="69"/>
      <c r="H638" s="69"/>
      <c r="I638" s="69"/>
      <c r="J638" s="578" t="s">
        <v>675</v>
      </c>
      <c r="K638" s="578"/>
      <c r="L638" s="578"/>
      <c r="M638" s="578"/>
      <c r="N638" s="577">
        <f>N637</f>
        <v>66.41</v>
      </c>
      <c r="O638" s="577"/>
      <c r="X638" s="121"/>
      <c r="Y638" s="121"/>
      <c r="Z638" s="130"/>
    </row>
    <row r="639" spans="2:30" ht="9.75" customHeight="1" x14ac:dyDescent="0.25">
      <c r="B639" s="69"/>
      <c r="C639" s="69"/>
      <c r="D639" s="69"/>
      <c r="E639" s="69"/>
      <c r="F639" s="69"/>
      <c r="G639" s="69"/>
      <c r="H639" s="69"/>
      <c r="I639" s="69"/>
      <c r="J639" s="580" t="str">
        <f>"VALOR BDI ("&amp;$O$3*100&amp;"%):"</f>
        <v>VALOR BDI (24,52%):</v>
      </c>
      <c r="K639" s="580"/>
      <c r="L639" s="580"/>
      <c r="M639" s="580"/>
      <c r="N639" s="577">
        <f>N638*$O$3</f>
        <v>16.28</v>
      </c>
      <c r="O639" s="577"/>
      <c r="X639" s="121"/>
      <c r="Y639" s="121"/>
      <c r="Z639" s="130"/>
    </row>
    <row r="640" spans="2:30" ht="19.5" customHeight="1" x14ac:dyDescent="0.25">
      <c r="B640" s="69"/>
      <c r="C640" s="69"/>
      <c r="D640" s="69"/>
      <c r="E640" s="69"/>
      <c r="F640" s="69"/>
      <c r="G640" s="69"/>
      <c r="H640" s="69"/>
      <c r="I640" s="69"/>
      <c r="J640" s="578" t="s">
        <v>676</v>
      </c>
      <c r="K640" s="578"/>
      <c r="L640" s="578"/>
      <c r="M640" s="578"/>
      <c r="N640" s="577">
        <f>N639+N638</f>
        <v>82.69</v>
      </c>
      <c r="O640" s="577"/>
      <c r="X640" s="121"/>
      <c r="Y640" s="121"/>
      <c r="Z640" s="130"/>
    </row>
    <row r="641" spans="2:30" ht="15" customHeight="1" x14ac:dyDescent="0.25">
      <c r="B641" s="69"/>
      <c r="C641" s="69"/>
      <c r="D641" s="69"/>
      <c r="E641" s="69"/>
      <c r="F641" s="581"/>
      <c r="G641" s="581"/>
      <c r="H641" s="581"/>
      <c r="I641" s="581"/>
      <c r="J641" s="69"/>
      <c r="K641" s="69"/>
      <c r="L641" s="69"/>
      <c r="M641" s="69"/>
      <c r="N641" s="69"/>
      <c r="O641" s="69"/>
      <c r="X641" s="121"/>
      <c r="Y641" s="121"/>
      <c r="Z641" s="130"/>
    </row>
    <row r="642" spans="2:30" ht="15" customHeight="1" x14ac:dyDescent="0.25">
      <c r="B642" s="210" t="str">
        <f>'PLANILHA S DESONERAÇÃO'!B380</f>
        <v>COMP-49</v>
      </c>
      <c r="C642" s="601" t="str">
        <f>'PLANILHA S DESONERAÇÃO'!D380</f>
        <v>FIXADOR TIPO OMEGA LATAO FURO 5.5MM P/ CABO 35MM2</v>
      </c>
      <c r="D642" s="602"/>
      <c r="E642" s="602"/>
      <c r="F642" s="602"/>
      <c r="G642" s="602"/>
      <c r="H642" s="602"/>
      <c r="I642" s="602"/>
      <c r="J642" s="602"/>
      <c r="K642" s="602"/>
      <c r="L642" s="602"/>
      <c r="M642" s="602"/>
      <c r="N642" s="602"/>
      <c r="O642" s="603"/>
      <c r="X642" s="121"/>
      <c r="Y642" s="121"/>
      <c r="Z642" s="130"/>
    </row>
    <row r="643" spans="2:30" ht="15" customHeight="1" x14ac:dyDescent="0.25">
      <c r="B643" s="592" t="s">
        <v>640</v>
      </c>
      <c r="C643" s="593"/>
      <c r="D643" s="593"/>
      <c r="E643" s="594"/>
      <c r="F643" s="585" t="s">
        <v>765</v>
      </c>
      <c r="G643" s="585"/>
      <c r="H643" s="585"/>
      <c r="I643" s="90" t="s">
        <v>641</v>
      </c>
      <c r="J643" s="595" t="s">
        <v>642</v>
      </c>
      <c r="K643" s="595"/>
      <c r="L643" s="595" t="s">
        <v>643</v>
      </c>
      <c r="M643" s="595"/>
      <c r="N643" s="595" t="s">
        <v>644</v>
      </c>
      <c r="O643" s="595"/>
      <c r="X643" s="121"/>
      <c r="Y643" s="121"/>
      <c r="Z643" s="130"/>
    </row>
    <row r="644" spans="2:30" ht="15" customHeight="1" x14ac:dyDescent="0.25">
      <c r="B644" s="75" t="s">
        <v>720</v>
      </c>
      <c r="C644" s="586" t="s">
        <v>721</v>
      </c>
      <c r="D644" s="586"/>
      <c r="E644" s="586"/>
      <c r="F644" s="587" t="s">
        <v>92</v>
      </c>
      <c r="G644" s="587"/>
      <c r="H644" s="587"/>
      <c r="I644" s="75" t="s">
        <v>226</v>
      </c>
      <c r="J644" s="604">
        <v>0.1</v>
      </c>
      <c r="K644" s="604"/>
      <c r="L644" s="589">
        <f t="shared" ref="L644" si="665">X644+Y644+Z644</f>
        <v>19.059999999999999</v>
      </c>
      <c r="M644" s="589"/>
      <c r="N644" s="589">
        <f>J644*L644</f>
        <v>1.91</v>
      </c>
      <c r="O644" s="589"/>
      <c r="R644" s="106">
        <f t="shared" ref="R644" si="666">IF(AND(S644=TRUE,T644="I"),VALUE(RIGHT(B644,LEN(B644)-1)),B644)</f>
        <v>10115</v>
      </c>
      <c r="S644" s="104" t="b">
        <f t="shared" ref="S644" si="667">ISTEXT(B644)</f>
        <v>1</v>
      </c>
      <c r="T644" s="122" t="str">
        <f t="shared" ref="T644" si="668">LEFT(B644,1)</f>
        <v>I</v>
      </c>
      <c r="U644" s="122" t="s">
        <v>27919</v>
      </c>
      <c r="V644" s="121" t="str">
        <f t="shared" ref="V644" si="669">F644</f>
        <v>DER-ES</v>
      </c>
      <c r="X644" s="121">
        <f t="shared" ref="X644" si="670">IFERROR(AB644,0)</f>
        <v>0</v>
      </c>
      <c r="Y644" s="121">
        <f t="shared" ref="Y644" si="671">IFERROR(AC644,0)</f>
        <v>0</v>
      </c>
      <c r="Z644" s="121">
        <f t="shared" ref="Z644" si="672">IFERROR(AD644,0)</f>
        <v>19.059999999999999</v>
      </c>
      <c r="AB644" s="121" t="e">
        <f>IF(OR(T644="P",T644="M"),(VLOOKUP(R644,'SICRO-P'!$A$3:$F$1780,6,FALSE)),VLOOKUP(R644,SICRO!$A$4:$E$6354,5,FALSE))</f>
        <v>#N/A</v>
      </c>
      <c r="AC644" s="121" t="e">
        <f>IF(T644="I",(VLOOKUP(R644,'SINAPI-I'!$A$1:$E$4949,5,FALSE)),VLOOKUP(R644,SINAPI!$G$7:$K$7524,5,FALSE))</f>
        <v>#N/A</v>
      </c>
      <c r="AD644" s="130">
        <f>IF(T644="I",IF(U644="MO",(ROUND(VLOOKUP(R644,'DER-ES-I'!$A$7:$F$1547,5,FALSE)*((1+$R$3)),2)),VLOOKUP(R644,'DER-ES-I'!$A$7:$F$1547,5,FALSE)),VLOOKUP(R644,'DER-ES'!$A$15:$H$1393,7,FALSE))</f>
        <v>19.059999999999999</v>
      </c>
    </row>
    <row r="645" spans="2:30" ht="15" customHeight="1" x14ac:dyDescent="0.25">
      <c r="B645" s="69"/>
      <c r="C645" s="69"/>
      <c r="D645" s="69"/>
      <c r="E645" s="69"/>
      <c r="F645" s="69"/>
      <c r="G645" s="69"/>
      <c r="H645" s="69"/>
      <c r="I645" s="69"/>
      <c r="J645" s="576" t="s">
        <v>649</v>
      </c>
      <c r="K645" s="576"/>
      <c r="L645" s="576"/>
      <c r="M645" s="576"/>
      <c r="N645" s="577">
        <f>N644</f>
        <v>1.91</v>
      </c>
      <c r="O645" s="577"/>
      <c r="X645" s="121"/>
      <c r="Y645" s="121"/>
      <c r="Z645" s="130"/>
    </row>
    <row r="646" spans="2:30" ht="15" customHeight="1" x14ac:dyDescent="0.25">
      <c r="B646" s="69"/>
      <c r="C646" s="69"/>
      <c r="D646" s="69"/>
      <c r="E646" s="69"/>
      <c r="F646" s="69"/>
      <c r="G646" s="69"/>
      <c r="H646" s="69"/>
      <c r="I646" s="69"/>
      <c r="J646" s="578" t="s">
        <v>650</v>
      </c>
      <c r="K646" s="578"/>
      <c r="L646" s="578"/>
      <c r="M646" s="578"/>
      <c r="N646" s="591">
        <f>N645</f>
        <v>1.91</v>
      </c>
      <c r="O646" s="591"/>
      <c r="X646" s="121"/>
      <c r="Y646" s="121"/>
      <c r="Z646" s="130"/>
    </row>
    <row r="647" spans="2:30" ht="15" customHeight="1" x14ac:dyDescent="0.25">
      <c r="B647" s="69"/>
      <c r="C647" s="69"/>
      <c r="D647" s="69"/>
      <c r="E647" s="69"/>
      <c r="F647" s="69"/>
      <c r="G647" s="69"/>
      <c r="H647" s="69"/>
      <c r="I647" s="69"/>
      <c r="J647" s="578" t="s">
        <v>651</v>
      </c>
      <c r="K647" s="578"/>
      <c r="L647" s="578"/>
      <c r="M647" s="578"/>
      <c r="N647" s="591">
        <v>1</v>
      </c>
      <c r="O647" s="591"/>
      <c r="X647" s="121"/>
      <c r="Y647" s="121"/>
      <c r="Z647" s="130"/>
    </row>
    <row r="648" spans="2:30" ht="15" customHeight="1" x14ac:dyDescent="0.25">
      <c r="B648" s="69"/>
      <c r="C648" s="69"/>
      <c r="D648" s="69"/>
      <c r="E648" s="69"/>
      <c r="F648" s="69"/>
      <c r="G648" s="69"/>
      <c r="H648" s="69"/>
      <c r="I648" s="69"/>
      <c r="J648" s="578" t="s">
        <v>652</v>
      </c>
      <c r="K648" s="578"/>
      <c r="L648" s="578"/>
      <c r="M648" s="578"/>
      <c r="N648" s="591">
        <f>N646/N647</f>
        <v>1.91</v>
      </c>
      <c r="O648" s="591"/>
      <c r="X648" s="121"/>
      <c r="Y648" s="121"/>
      <c r="Z648" s="130"/>
    </row>
    <row r="649" spans="2:30" ht="15" customHeight="1" x14ac:dyDescent="0.25">
      <c r="B649" s="592" t="s">
        <v>840</v>
      </c>
      <c r="C649" s="593"/>
      <c r="D649" s="593"/>
      <c r="E649" s="594"/>
      <c r="F649" s="585" t="s">
        <v>765</v>
      </c>
      <c r="G649" s="585"/>
      <c r="H649" s="585"/>
      <c r="I649" s="90" t="s">
        <v>641</v>
      </c>
      <c r="J649" s="595" t="s">
        <v>642</v>
      </c>
      <c r="K649" s="595"/>
      <c r="L649" s="595" t="s">
        <v>767</v>
      </c>
      <c r="M649" s="595"/>
      <c r="N649" s="595" t="s">
        <v>655</v>
      </c>
      <c r="O649" s="595"/>
      <c r="X649" s="121"/>
      <c r="Y649" s="121"/>
      <c r="Z649" s="130"/>
    </row>
    <row r="650" spans="2:30" ht="15" customHeight="1" x14ac:dyDescent="0.25">
      <c r="B650" s="75">
        <v>48067</v>
      </c>
      <c r="C650" s="586" t="s">
        <v>24943</v>
      </c>
      <c r="D650" s="586"/>
      <c r="E650" s="586"/>
      <c r="F650" s="587" t="s">
        <v>92</v>
      </c>
      <c r="G650" s="587"/>
      <c r="H650" s="587"/>
      <c r="I650" s="75" t="s">
        <v>315</v>
      </c>
      <c r="J650" s="596">
        <v>1</v>
      </c>
      <c r="K650" s="596"/>
      <c r="L650" s="589">
        <f t="shared" ref="L650" si="673">X650+Y650+Z650</f>
        <v>2.4300000000000002</v>
      </c>
      <c r="M650" s="589"/>
      <c r="N650" s="589">
        <f>J650*L650</f>
        <v>2.4300000000000002</v>
      </c>
      <c r="O650" s="589"/>
      <c r="R650" s="106">
        <f t="shared" ref="R650" si="674">IF(AND(S650=TRUE,T650="I"),VALUE(RIGHT(B650,LEN(B650)-1)),B650)</f>
        <v>48067</v>
      </c>
      <c r="S650" s="104" t="b">
        <f t="shared" ref="S650" si="675">ISTEXT(B650)</f>
        <v>0</v>
      </c>
      <c r="T650" s="122" t="s">
        <v>27690</v>
      </c>
      <c r="U650" s="122"/>
      <c r="V650" s="121" t="str">
        <f>F650</f>
        <v>DER-ES</v>
      </c>
      <c r="X650" s="121">
        <f t="shared" ref="X650" si="676">IFERROR(AB650,0)</f>
        <v>0</v>
      </c>
      <c r="Y650" s="121">
        <f t="shared" ref="Y650" si="677">IFERROR(AC650,0)</f>
        <v>0</v>
      </c>
      <c r="Z650" s="121">
        <f t="shared" ref="Z650" si="678">IFERROR(AD650,0)</f>
        <v>2.4300000000000002</v>
      </c>
      <c r="AB650" s="121" t="e">
        <f>IF(OR(T650="P",T650="M"),(VLOOKUP(R650,'SICRO-P'!$A$3:$F$1780,6,FALSE)),VLOOKUP(R650,SICRO!$A$4:$E$6354,5,FALSE))</f>
        <v>#N/A</v>
      </c>
      <c r="AC650" s="121" t="e">
        <f>IF(T650="I",(VLOOKUP(R650,'SINAPI-I'!$A$1:$E$4949,5,FALSE)),VLOOKUP(R650,SINAPI!$G$7:$K$7524,5,FALSE))</f>
        <v>#N/A</v>
      </c>
      <c r="AD650" s="130">
        <f>IF(T650="I",IF(U650="MO",(ROUND(VLOOKUP(R650,'DER-ES-I'!$A$7:$F$1547,5,FALSE)*((1+$R$3)),2)),VLOOKUP(R650,'DER-ES-I'!$A$7:$F$1547,5,FALSE)),VLOOKUP(R650,'DER-ES'!$A$15:$H$1393,7,FALSE))</f>
        <v>2.4300000000000002</v>
      </c>
    </row>
    <row r="651" spans="2:30" ht="15" customHeight="1" x14ac:dyDescent="0.25">
      <c r="B651" s="69"/>
      <c r="C651" s="69"/>
      <c r="D651" s="69"/>
      <c r="E651" s="69"/>
      <c r="F651" s="69"/>
      <c r="G651" s="69"/>
      <c r="H651" s="69"/>
      <c r="I651" s="69"/>
      <c r="J651" s="576" t="s">
        <v>32185</v>
      </c>
      <c r="K651" s="576"/>
      <c r="L651" s="576"/>
      <c r="M651" s="576"/>
      <c r="N651" s="577">
        <f>N650</f>
        <v>2.4300000000000002</v>
      </c>
      <c r="O651" s="577"/>
      <c r="X651" s="121"/>
      <c r="Y651" s="121"/>
      <c r="Z651" s="130"/>
    </row>
    <row r="652" spans="2:30" ht="15" customHeight="1" x14ac:dyDescent="0.25">
      <c r="B652" s="69"/>
      <c r="I652" s="69"/>
      <c r="J652" s="578" t="s">
        <v>674</v>
      </c>
      <c r="K652" s="578"/>
      <c r="L652" s="578"/>
      <c r="M652" s="578"/>
      <c r="N652" s="579">
        <f>N651+N648</f>
        <v>4.34</v>
      </c>
      <c r="O652" s="579"/>
      <c r="X652" s="121"/>
      <c r="Y652" s="121"/>
      <c r="Z652" s="130"/>
    </row>
    <row r="653" spans="2:30" ht="15" customHeight="1" x14ac:dyDescent="0.25">
      <c r="B653" s="69"/>
      <c r="C653" s="69"/>
      <c r="D653" s="69"/>
      <c r="E653" s="69"/>
      <c r="F653" s="69"/>
      <c r="G653" s="69"/>
      <c r="H653" s="69"/>
      <c r="I653" s="69"/>
      <c r="J653" s="578" t="s">
        <v>675</v>
      </c>
      <c r="K653" s="578"/>
      <c r="L653" s="578"/>
      <c r="M653" s="578"/>
      <c r="N653" s="577">
        <f>N652</f>
        <v>4.34</v>
      </c>
      <c r="O653" s="577"/>
      <c r="X653" s="121"/>
      <c r="Y653" s="121"/>
      <c r="Z653" s="130"/>
    </row>
    <row r="654" spans="2:30" ht="9.75" customHeight="1" x14ac:dyDescent="0.25">
      <c r="B654" s="69"/>
      <c r="C654" s="69"/>
      <c r="D654" s="69"/>
      <c r="E654" s="69"/>
      <c r="F654" s="69"/>
      <c r="G654" s="69"/>
      <c r="H654" s="69"/>
      <c r="I654" s="69"/>
      <c r="J654" s="580" t="str">
        <f>"VALOR BDI ("&amp;$O$3*100&amp;"%):"</f>
        <v>VALOR BDI (24,52%):</v>
      </c>
      <c r="K654" s="580"/>
      <c r="L654" s="580"/>
      <c r="M654" s="580"/>
      <c r="N654" s="577">
        <f>N653*$O$3</f>
        <v>1.06</v>
      </c>
      <c r="O654" s="577"/>
      <c r="X654" s="121"/>
      <c r="Y654" s="121"/>
      <c r="Z654" s="130"/>
    </row>
    <row r="655" spans="2:30" ht="19.5" customHeight="1" x14ac:dyDescent="0.25">
      <c r="B655" s="69"/>
      <c r="C655" s="69"/>
      <c r="D655" s="69"/>
      <c r="E655" s="69"/>
      <c r="F655" s="69"/>
      <c r="G655" s="69"/>
      <c r="H655" s="69"/>
      <c r="I655" s="69"/>
      <c r="J655" s="578" t="s">
        <v>676</v>
      </c>
      <c r="K655" s="578"/>
      <c r="L655" s="578"/>
      <c r="M655" s="578"/>
      <c r="N655" s="577">
        <f>N654+N653</f>
        <v>5.4</v>
      </c>
      <c r="O655" s="577"/>
      <c r="X655" s="121"/>
      <c r="Y655" s="121"/>
      <c r="Z655" s="130"/>
    </row>
    <row r="656" spans="2:30" ht="15" customHeight="1" x14ac:dyDescent="0.25">
      <c r="B656" s="69"/>
      <c r="C656" s="69"/>
      <c r="D656" s="69"/>
      <c r="E656" s="69"/>
      <c r="F656" s="581"/>
      <c r="G656" s="581"/>
      <c r="H656" s="581"/>
      <c r="I656" s="581"/>
      <c r="J656" s="69"/>
      <c r="K656" s="69"/>
      <c r="L656" s="69"/>
      <c r="M656" s="69"/>
      <c r="N656" s="69"/>
      <c r="O656" s="69"/>
      <c r="X656" s="121"/>
      <c r="Y656" s="121"/>
      <c r="Z656" s="130"/>
    </row>
    <row r="657" spans="2:30" ht="15" customHeight="1" x14ac:dyDescent="0.25">
      <c r="B657" s="210" t="str">
        <f>'PLANILHA S DESONERAÇÃO'!B381</f>
        <v>COMP-50</v>
      </c>
      <c r="C657" s="601" t="str">
        <f>'PLANILHA S DESONERAÇÃO'!D381</f>
        <v>Terminal de pressão para cabo de cobre de até 50mm² ref: TEL-5050, Termotécnica ou similar.</v>
      </c>
      <c r="D657" s="602"/>
      <c r="E657" s="602"/>
      <c r="F657" s="602"/>
      <c r="G657" s="602"/>
      <c r="H657" s="602"/>
      <c r="I657" s="602"/>
      <c r="J657" s="602"/>
      <c r="K657" s="602"/>
      <c r="L657" s="602"/>
      <c r="M657" s="602"/>
      <c r="N657" s="602"/>
      <c r="O657" s="603"/>
      <c r="X657" s="121"/>
      <c r="Y657" s="121"/>
      <c r="Z657" s="130"/>
    </row>
    <row r="658" spans="2:30" ht="15" customHeight="1" x14ac:dyDescent="0.25">
      <c r="B658" s="592" t="s">
        <v>640</v>
      </c>
      <c r="C658" s="593"/>
      <c r="D658" s="593"/>
      <c r="E658" s="594"/>
      <c r="F658" s="585" t="s">
        <v>765</v>
      </c>
      <c r="G658" s="585"/>
      <c r="H658" s="585"/>
      <c r="I658" s="90" t="s">
        <v>641</v>
      </c>
      <c r="J658" s="595" t="s">
        <v>642</v>
      </c>
      <c r="K658" s="595"/>
      <c r="L658" s="595" t="s">
        <v>643</v>
      </c>
      <c r="M658" s="595"/>
      <c r="N658" s="595" t="s">
        <v>644</v>
      </c>
      <c r="O658" s="595"/>
      <c r="X658" s="121"/>
      <c r="Y658" s="121"/>
      <c r="Z658" s="130"/>
    </row>
    <row r="659" spans="2:30" ht="15" customHeight="1" x14ac:dyDescent="0.25">
      <c r="B659" s="75" t="s">
        <v>720</v>
      </c>
      <c r="C659" s="586" t="s">
        <v>721</v>
      </c>
      <c r="D659" s="586"/>
      <c r="E659" s="586"/>
      <c r="F659" s="587" t="s">
        <v>92</v>
      </c>
      <c r="G659" s="587"/>
      <c r="H659" s="587"/>
      <c r="I659" s="75" t="s">
        <v>226</v>
      </c>
      <c r="J659" s="604">
        <v>0.1</v>
      </c>
      <c r="K659" s="604"/>
      <c r="L659" s="589">
        <f t="shared" ref="L659" si="679">X659+Y659+Z659</f>
        <v>19.059999999999999</v>
      </c>
      <c r="M659" s="589"/>
      <c r="N659" s="589">
        <f>J659*L659</f>
        <v>1.91</v>
      </c>
      <c r="O659" s="589"/>
      <c r="R659" s="106">
        <f t="shared" ref="R659" si="680">IF(AND(S659=TRUE,T659="I"),VALUE(RIGHT(B659,LEN(B659)-1)),B659)</f>
        <v>10115</v>
      </c>
      <c r="S659" s="104" t="b">
        <f t="shared" ref="S659" si="681">ISTEXT(B659)</f>
        <v>1</v>
      </c>
      <c r="T659" s="122" t="str">
        <f t="shared" ref="T659" si="682">LEFT(B659,1)</f>
        <v>I</v>
      </c>
      <c r="U659" s="122" t="s">
        <v>27919</v>
      </c>
      <c r="V659" s="121" t="str">
        <f t="shared" ref="V659" si="683">F659</f>
        <v>DER-ES</v>
      </c>
      <c r="X659" s="121">
        <f t="shared" ref="X659" si="684">IFERROR(AB659,0)</f>
        <v>0</v>
      </c>
      <c r="Y659" s="121">
        <f t="shared" ref="Y659" si="685">IFERROR(AC659,0)</f>
        <v>0</v>
      </c>
      <c r="Z659" s="121">
        <f t="shared" ref="Z659" si="686">IFERROR(AD659,0)</f>
        <v>19.059999999999999</v>
      </c>
      <c r="AB659" s="121" t="e">
        <f>IF(OR(T659="P",T659="M"),(VLOOKUP(R659,'SICRO-P'!$A$3:$F$1780,6,FALSE)),VLOOKUP(R659,SICRO!$A$4:$E$6354,5,FALSE))</f>
        <v>#N/A</v>
      </c>
      <c r="AC659" s="121" t="e">
        <f>IF(T659="I",(VLOOKUP(R659,'SINAPI-I'!$A$1:$E$4949,5,FALSE)),VLOOKUP(R659,SINAPI!$G$7:$K$7524,5,FALSE))</f>
        <v>#N/A</v>
      </c>
      <c r="AD659" s="130">
        <f>IF(T659="I",IF(U659="MO",(ROUND(VLOOKUP(R659,'DER-ES-I'!$A$7:$F$1547,5,FALSE)*((1+$R$3)),2)),VLOOKUP(R659,'DER-ES-I'!$A$7:$F$1547,5,FALSE)),VLOOKUP(R659,'DER-ES'!$A$15:$H$1393,7,FALSE))</f>
        <v>19.059999999999999</v>
      </c>
    </row>
    <row r="660" spans="2:30" ht="15" customHeight="1" x14ac:dyDescent="0.25">
      <c r="B660" s="69"/>
      <c r="C660" s="69"/>
      <c r="D660" s="69"/>
      <c r="E660" s="69"/>
      <c r="F660" s="69"/>
      <c r="G660" s="69"/>
      <c r="H660" s="69"/>
      <c r="I660" s="69"/>
      <c r="J660" s="576" t="s">
        <v>649</v>
      </c>
      <c r="K660" s="576"/>
      <c r="L660" s="576"/>
      <c r="M660" s="576"/>
      <c r="N660" s="577">
        <f>N659</f>
        <v>1.91</v>
      </c>
      <c r="O660" s="577"/>
      <c r="X660" s="121"/>
      <c r="Y660" s="121"/>
      <c r="Z660" s="130"/>
    </row>
    <row r="661" spans="2:30" ht="15" customHeight="1" x14ac:dyDescent="0.25">
      <c r="B661" s="69"/>
      <c r="C661" s="69"/>
      <c r="D661" s="69"/>
      <c r="E661" s="69"/>
      <c r="F661" s="69"/>
      <c r="G661" s="69"/>
      <c r="H661" s="69"/>
      <c r="I661" s="69"/>
      <c r="J661" s="578" t="s">
        <v>650</v>
      </c>
      <c r="K661" s="578"/>
      <c r="L661" s="578"/>
      <c r="M661" s="578"/>
      <c r="N661" s="591">
        <f>N660</f>
        <v>1.91</v>
      </c>
      <c r="O661" s="591"/>
      <c r="X661" s="121"/>
      <c r="Y661" s="121"/>
      <c r="Z661" s="130"/>
    </row>
    <row r="662" spans="2:30" ht="15" customHeight="1" x14ac:dyDescent="0.25">
      <c r="B662" s="69"/>
      <c r="C662" s="69"/>
      <c r="D662" s="69"/>
      <c r="E662" s="69"/>
      <c r="F662" s="69"/>
      <c r="G662" s="69"/>
      <c r="H662" s="69"/>
      <c r="I662" s="69"/>
      <c r="J662" s="578" t="s">
        <v>651</v>
      </c>
      <c r="K662" s="578"/>
      <c r="L662" s="578"/>
      <c r="M662" s="578"/>
      <c r="N662" s="591">
        <v>1</v>
      </c>
      <c r="O662" s="591"/>
      <c r="X662" s="121"/>
      <c r="Y662" s="121"/>
      <c r="Z662" s="130"/>
    </row>
    <row r="663" spans="2:30" ht="15" customHeight="1" x14ac:dyDescent="0.25">
      <c r="B663" s="69"/>
      <c r="C663" s="69"/>
      <c r="D663" s="69"/>
      <c r="E663" s="69"/>
      <c r="F663" s="69"/>
      <c r="G663" s="69"/>
      <c r="H663" s="69"/>
      <c r="I663" s="69"/>
      <c r="J663" s="578" t="s">
        <v>652</v>
      </c>
      <c r="K663" s="578"/>
      <c r="L663" s="578"/>
      <c r="M663" s="578"/>
      <c r="N663" s="591">
        <f>N661/N662</f>
        <v>1.91</v>
      </c>
      <c r="O663" s="591"/>
      <c r="X663" s="121"/>
      <c r="Y663" s="121"/>
      <c r="Z663" s="130"/>
    </row>
    <row r="664" spans="2:30" ht="15" customHeight="1" x14ac:dyDescent="0.25">
      <c r="B664" s="592" t="s">
        <v>840</v>
      </c>
      <c r="C664" s="593"/>
      <c r="D664" s="593"/>
      <c r="E664" s="594"/>
      <c r="F664" s="585" t="s">
        <v>765</v>
      </c>
      <c r="G664" s="585"/>
      <c r="H664" s="585"/>
      <c r="I664" s="90" t="s">
        <v>641</v>
      </c>
      <c r="J664" s="595" t="s">
        <v>642</v>
      </c>
      <c r="K664" s="595"/>
      <c r="L664" s="595" t="s">
        <v>767</v>
      </c>
      <c r="M664" s="595"/>
      <c r="N664" s="595" t="s">
        <v>655</v>
      </c>
      <c r="O664" s="595"/>
      <c r="X664" s="121"/>
      <c r="Y664" s="121"/>
      <c r="Z664" s="130"/>
    </row>
    <row r="665" spans="2:30" ht="15" customHeight="1" x14ac:dyDescent="0.25">
      <c r="B665" s="75">
        <v>1588</v>
      </c>
      <c r="C665" s="586" t="s">
        <v>37166</v>
      </c>
      <c r="D665" s="586"/>
      <c r="E665" s="586"/>
      <c r="F665" s="587" t="s">
        <v>92</v>
      </c>
      <c r="G665" s="587"/>
      <c r="H665" s="587"/>
      <c r="I665" s="75" t="s">
        <v>315</v>
      </c>
      <c r="J665" s="596">
        <v>1</v>
      </c>
      <c r="K665" s="596"/>
      <c r="L665" s="589">
        <f t="shared" ref="L665" si="687">X665+Y665+Z665</f>
        <v>9.7899999999999991</v>
      </c>
      <c r="M665" s="589"/>
      <c r="N665" s="589">
        <f>J665*L665</f>
        <v>9.7899999999999991</v>
      </c>
      <c r="O665" s="589"/>
      <c r="R665" s="106">
        <f t="shared" ref="R665" si="688">IF(AND(S665=TRUE,T665="I"),VALUE(RIGHT(B665,LEN(B665)-1)),B665)</f>
        <v>1588</v>
      </c>
      <c r="S665" s="104" t="b">
        <f t="shared" ref="S665" si="689">ISTEXT(B665)</f>
        <v>0</v>
      </c>
      <c r="T665" s="122" t="s">
        <v>27690</v>
      </c>
      <c r="U665" s="122"/>
      <c r="V665" s="121" t="str">
        <f>F665</f>
        <v>DER-ES</v>
      </c>
      <c r="X665" s="121">
        <f t="shared" ref="X665" si="690">IFERROR(AB665,0)</f>
        <v>0</v>
      </c>
      <c r="Y665" s="121">
        <f t="shared" ref="Y665" si="691">IFERROR(AC665,0)</f>
        <v>9.7899999999999991</v>
      </c>
      <c r="Z665" s="121">
        <f t="shared" ref="Z665" si="692">IFERROR(AD665,0)</f>
        <v>0</v>
      </c>
      <c r="AB665" s="121" t="e">
        <f>IF(OR(T665="P",T665="M"),(VLOOKUP(R665,'SICRO-P'!$A$3:$F$1780,6,FALSE)),VLOOKUP(R665,SICRO!$A$4:$E$6354,5,FALSE))</f>
        <v>#N/A</v>
      </c>
      <c r="AC665" s="121">
        <f>IF(T665="I",(VLOOKUP(R665,'SINAPI-I'!$A$1:$E$4949,5,FALSE)),VLOOKUP(R665,SINAPI!$G$7:$K$7524,5,FALSE))</f>
        <v>9.7899999999999991</v>
      </c>
      <c r="AD665" s="130" t="e">
        <f>IF(T665="I",IF(U665="MO",(ROUND(VLOOKUP(R665,'DER-ES-I'!$A$7:$F$1547,5,FALSE)*((1+$R$3)),2)),VLOOKUP(R665,'DER-ES-I'!$A$7:$F$1547,5,FALSE)),VLOOKUP(R665,'DER-ES'!$A$15:$H$1393,7,FALSE))</f>
        <v>#N/A</v>
      </c>
    </row>
    <row r="666" spans="2:30" ht="15" customHeight="1" x14ac:dyDescent="0.25">
      <c r="B666" s="69"/>
      <c r="C666" s="69"/>
      <c r="D666" s="69"/>
      <c r="E666" s="69"/>
      <c r="F666" s="69"/>
      <c r="G666" s="69"/>
      <c r="H666" s="69"/>
      <c r="I666" s="69"/>
      <c r="J666" s="576" t="s">
        <v>32185</v>
      </c>
      <c r="K666" s="576"/>
      <c r="L666" s="576"/>
      <c r="M666" s="576"/>
      <c r="N666" s="577">
        <f>N665</f>
        <v>9.7899999999999991</v>
      </c>
      <c r="O666" s="577"/>
      <c r="X666" s="121"/>
      <c r="Y666" s="121"/>
      <c r="Z666" s="130"/>
    </row>
    <row r="667" spans="2:30" ht="15" customHeight="1" x14ac:dyDescent="0.25">
      <c r="B667" s="69"/>
      <c r="I667" s="69"/>
      <c r="J667" s="578" t="s">
        <v>674</v>
      </c>
      <c r="K667" s="578"/>
      <c r="L667" s="578"/>
      <c r="M667" s="578"/>
      <c r="N667" s="579">
        <f>N666+N663</f>
        <v>11.7</v>
      </c>
      <c r="O667" s="579"/>
      <c r="X667" s="121"/>
      <c r="Y667" s="121"/>
      <c r="Z667" s="130"/>
    </row>
    <row r="668" spans="2:30" ht="15" customHeight="1" x14ac:dyDescent="0.25">
      <c r="B668" s="69"/>
      <c r="C668" s="69"/>
      <c r="D668" s="69"/>
      <c r="E668" s="69"/>
      <c r="F668" s="69"/>
      <c r="G668" s="69"/>
      <c r="H668" s="69"/>
      <c r="I668" s="69"/>
      <c r="J668" s="578" t="s">
        <v>675</v>
      </c>
      <c r="K668" s="578"/>
      <c r="L668" s="578"/>
      <c r="M668" s="578"/>
      <c r="N668" s="577">
        <f>N667</f>
        <v>11.7</v>
      </c>
      <c r="O668" s="577"/>
      <c r="X668" s="121"/>
      <c r="Y668" s="121"/>
      <c r="Z668" s="130"/>
    </row>
    <row r="669" spans="2:30" ht="9.75" customHeight="1" x14ac:dyDescent="0.25">
      <c r="B669" s="69"/>
      <c r="C669" s="69"/>
      <c r="D669" s="69"/>
      <c r="E669" s="69"/>
      <c r="F669" s="69"/>
      <c r="G669" s="69"/>
      <c r="H669" s="69"/>
      <c r="I669" s="69"/>
      <c r="J669" s="580" t="str">
        <f>"VALOR BDI ("&amp;$O$3*100&amp;"%):"</f>
        <v>VALOR BDI (24,52%):</v>
      </c>
      <c r="K669" s="580"/>
      <c r="L669" s="580"/>
      <c r="M669" s="580"/>
      <c r="N669" s="577">
        <f>N668*$O$3</f>
        <v>2.87</v>
      </c>
      <c r="O669" s="577"/>
      <c r="X669" s="121"/>
      <c r="Y669" s="121"/>
      <c r="Z669" s="130"/>
    </row>
    <row r="670" spans="2:30" ht="19.5" customHeight="1" x14ac:dyDescent="0.25">
      <c r="B670" s="69"/>
      <c r="C670" s="69"/>
      <c r="D670" s="69"/>
      <c r="E670" s="69"/>
      <c r="F670" s="69"/>
      <c r="G670" s="69"/>
      <c r="H670" s="69"/>
      <c r="I670" s="69"/>
      <c r="J670" s="578" t="s">
        <v>676</v>
      </c>
      <c r="K670" s="578"/>
      <c r="L670" s="578"/>
      <c r="M670" s="578"/>
      <c r="N670" s="577">
        <f>N669+N668</f>
        <v>14.57</v>
      </c>
      <c r="O670" s="577"/>
      <c r="X670" s="121"/>
      <c r="Y670" s="121"/>
      <c r="Z670" s="130"/>
    </row>
    <row r="671" spans="2:30" ht="15" customHeight="1" x14ac:dyDescent="0.25">
      <c r="B671" s="69"/>
      <c r="C671" s="69"/>
      <c r="D671" s="69"/>
      <c r="E671" s="69"/>
      <c r="F671" s="581"/>
      <c r="G671" s="581"/>
      <c r="H671" s="581"/>
      <c r="I671" s="581"/>
      <c r="J671" s="69"/>
      <c r="K671" s="69"/>
      <c r="L671" s="69"/>
      <c r="M671" s="69"/>
      <c r="N671" s="69"/>
      <c r="O671" s="69"/>
      <c r="X671" s="121"/>
      <c r="Y671" s="121"/>
      <c r="Z671" s="130"/>
    </row>
    <row r="672" spans="2:30" ht="15" customHeight="1" x14ac:dyDescent="0.25">
      <c r="B672" s="210" t="str">
        <f>'PLANILHA S DESONERAÇÃO'!B384</f>
        <v>COMP-51</v>
      </c>
      <c r="C672" s="601" t="str">
        <f>'PLANILHA S DESONERAÇÃO'!D384</f>
        <v>Caixa de equipotencialização em aço 200x200x90mm, para embutir com tampa, com 9 terminais, ref:TEL-901 ou similar (SPDA)</v>
      </c>
      <c r="D672" s="602"/>
      <c r="E672" s="602"/>
      <c r="F672" s="602"/>
      <c r="G672" s="602"/>
      <c r="H672" s="602"/>
      <c r="I672" s="602"/>
      <c r="J672" s="602"/>
      <c r="K672" s="602"/>
      <c r="L672" s="602"/>
      <c r="M672" s="602"/>
      <c r="N672" s="602"/>
      <c r="O672" s="603"/>
      <c r="X672" s="121"/>
      <c r="Y672" s="121"/>
      <c r="Z672" s="130"/>
    </row>
    <row r="673" spans="2:30" ht="15" customHeight="1" x14ac:dyDescent="0.25">
      <c r="B673" s="584" t="s">
        <v>777</v>
      </c>
      <c r="C673" s="584"/>
      <c r="D673" s="584"/>
      <c r="E673" s="584"/>
      <c r="F673" s="585" t="s">
        <v>765</v>
      </c>
      <c r="G673" s="585"/>
      <c r="H673" s="585"/>
      <c r="I673" s="72" t="s">
        <v>641</v>
      </c>
      <c r="J673" s="585" t="s">
        <v>766</v>
      </c>
      <c r="K673" s="585"/>
      <c r="L673" s="585" t="s">
        <v>767</v>
      </c>
      <c r="M673" s="585"/>
      <c r="N673" s="585" t="s">
        <v>768</v>
      </c>
      <c r="O673" s="585"/>
      <c r="X673" s="121"/>
      <c r="Y673" s="121"/>
      <c r="Z673" s="130"/>
    </row>
    <row r="674" spans="2:30" ht="15" customHeight="1" x14ac:dyDescent="0.25">
      <c r="B674" s="74">
        <v>12141</v>
      </c>
      <c r="C674" s="586" t="s">
        <v>32447</v>
      </c>
      <c r="D674" s="586"/>
      <c r="E674" s="586"/>
      <c r="F674" s="587" t="s">
        <v>38141</v>
      </c>
      <c r="G674" s="587"/>
      <c r="H674" s="587"/>
      <c r="I674" s="74" t="s">
        <v>181</v>
      </c>
      <c r="J674" s="588">
        <v>1</v>
      </c>
      <c r="K674" s="588"/>
      <c r="L674" s="589">
        <v>548.13</v>
      </c>
      <c r="M674" s="589"/>
      <c r="N674" s="589">
        <f>J674*L674</f>
        <v>548.13</v>
      </c>
      <c r="O674" s="589"/>
      <c r="R674" s="106">
        <f t="shared" ref="R674" si="693">IF(AND(S674=TRUE,T674="I"),VALUE(RIGHT(B674,LEN(B674)-1)),B674)</f>
        <v>12141</v>
      </c>
      <c r="S674" s="104" t="b">
        <f t="shared" ref="S674" si="694">ISTEXT(B674)</f>
        <v>0</v>
      </c>
      <c r="T674" s="122" t="s">
        <v>32184</v>
      </c>
      <c r="U674" s="122"/>
      <c r="V674" s="121" t="str">
        <f t="shared" ref="V674" si="695">F674</f>
        <v>ORSE (09/2023)</v>
      </c>
      <c r="X674" s="121">
        <f t="shared" ref="X674" si="696">IFERROR(AB674,0)</f>
        <v>0</v>
      </c>
      <c r="Y674" s="121">
        <f t="shared" ref="Y674" si="697">IFERROR(AC674,0)</f>
        <v>0</v>
      </c>
      <c r="Z674" s="121">
        <f t="shared" ref="Z674" si="698">IFERROR(AD674,0)</f>
        <v>0</v>
      </c>
      <c r="AB674" s="121" t="e">
        <f>IF(OR(T674="P",T674="M"),(VLOOKUP(R674,'SICRO-P'!$A$3:$F$1780,6,FALSE)),VLOOKUP(R674,SICRO!$A$4:$E$6354,5,FALSE))</f>
        <v>#N/A</v>
      </c>
      <c r="AC674" s="121" t="e">
        <f>IF(T674="I",(VLOOKUP(R674,'SINAPI-I'!$A$1:$E$4949,5,FALSE)),VLOOKUP(R674,SINAPI!$G$7:$K$7524,5,FALSE))</f>
        <v>#N/A</v>
      </c>
      <c r="AD674" s="130" t="e">
        <f>IF(T674="I",IF(U674="MO",(ROUND(VLOOKUP(R674,'DER-ES-I'!$A$7:$F$1547,5,FALSE)*((1+$R$3)),2)),VLOOKUP(R674,'DER-ES-I'!$A$7:$F$1547,5,FALSE)),VLOOKUP(R674,'DER-ES'!$A$15:$H$1393,7,FALSE))</f>
        <v>#N/A</v>
      </c>
    </row>
    <row r="675" spans="2:30" ht="15" customHeight="1" x14ac:dyDescent="0.25">
      <c r="B675" s="69"/>
      <c r="C675" s="69"/>
      <c r="D675" s="69"/>
      <c r="E675" s="69"/>
      <c r="F675" s="69"/>
      <c r="G675" s="69"/>
      <c r="H675" s="69"/>
      <c r="I675" s="69"/>
      <c r="J675" s="590" t="s">
        <v>778</v>
      </c>
      <c r="K675" s="590"/>
      <c r="L675" s="590"/>
      <c r="M675" s="590"/>
      <c r="N675" s="597">
        <f>N674</f>
        <v>548.13</v>
      </c>
      <c r="O675" s="597"/>
      <c r="X675" s="121"/>
      <c r="Y675" s="121"/>
      <c r="Z675" s="130"/>
    </row>
    <row r="676" spans="2:30" ht="9.75" customHeight="1" x14ac:dyDescent="0.25">
      <c r="B676" s="584" t="s">
        <v>774</v>
      </c>
      <c r="C676" s="584"/>
      <c r="D676" s="584"/>
      <c r="E676" s="584"/>
      <c r="F676" s="585" t="s">
        <v>765</v>
      </c>
      <c r="G676" s="585"/>
      <c r="H676" s="585"/>
      <c r="I676" s="72" t="s">
        <v>641</v>
      </c>
      <c r="J676" s="585" t="s">
        <v>766</v>
      </c>
      <c r="K676" s="585"/>
      <c r="L676" s="585" t="s">
        <v>767</v>
      </c>
      <c r="M676" s="585"/>
      <c r="N676" s="585" t="s">
        <v>768</v>
      </c>
      <c r="O676" s="585"/>
      <c r="X676" s="121"/>
      <c r="Y676" s="121"/>
      <c r="Z676" s="130"/>
    </row>
    <row r="677" spans="2:30" ht="19.5" customHeight="1" x14ac:dyDescent="0.25">
      <c r="B677" s="74" t="s">
        <v>746</v>
      </c>
      <c r="C677" s="586" t="s">
        <v>747</v>
      </c>
      <c r="D677" s="586"/>
      <c r="E677" s="586"/>
      <c r="F677" s="587" t="s">
        <v>92</v>
      </c>
      <c r="G677" s="587"/>
      <c r="H677" s="587"/>
      <c r="I677" s="74" t="s">
        <v>226</v>
      </c>
      <c r="J677" s="588">
        <v>0.2</v>
      </c>
      <c r="K677" s="588"/>
      <c r="L677" s="589">
        <f t="shared" ref="L677:L678" si="699">X677+Y677+Z677</f>
        <v>16.09</v>
      </c>
      <c r="M677" s="589"/>
      <c r="N677" s="589">
        <f>J677*L677</f>
        <v>3.22</v>
      </c>
      <c r="O677" s="589"/>
      <c r="R677" s="106">
        <f t="shared" ref="R677:R678" si="700">IF(AND(S677=TRUE,T677="I"),VALUE(RIGHT(B677,LEN(B677)-1)),B677)</f>
        <v>10101</v>
      </c>
      <c r="S677" s="104" t="b">
        <f t="shared" ref="S677:S678" si="701">ISTEXT(B677)</f>
        <v>1</v>
      </c>
      <c r="T677" s="122" t="str">
        <f t="shared" ref="T677:T678" si="702">LEFT(B677,1)</f>
        <v>I</v>
      </c>
      <c r="U677" s="122" t="s">
        <v>27919</v>
      </c>
      <c r="V677" s="121" t="str">
        <f t="shared" ref="V677:V678" si="703">F677</f>
        <v>DER-ES</v>
      </c>
      <c r="X677" s="121">
        <f t="shared" ref="X677:X678" si="704">IFERROR(AB677,0)</f>
        <v>0</v>
      </c>
      <c r="Y677" s="121">
        <f t="shared" ref="Y677:Y678" si="705">IFERROR(AC677,0)</f>
        <v>0</v>
      </c>
      <c r="Z677" s="121">
        <f t="shared" ref="Z677:Z678" si="706">IFERROR(AD677,0)</f>
        <v>16.09</v>
      </c>
      <c r="AB677" s="121" t="e">
        <f>IF(OR(T677="P",T677="M"),(VLOOKUP(R677,'SICRO-P'!$A$3:$F$1780,6,FALSE)),VLOOKUP(R677,SICRO!$A$4:$E$6354,5,FALSE))</f>
        <v>#N/A</v>
      </c>
      <c r="AC677" s="121" t="e">
        <f>IF(T677="I",(VLOOKUP(R677,'SINAPI-I'!$A$1:$E$4949,5,FALSE)),VLOOKUP(R677,SINAPI!$G$7:$K$7524,5,FALSE))</f>
        <v>#N/A</v>
      </c>
      <c r="AD677" s="130">
        <f>IF(T677="I",IF(U677="MO",(ROUND(VLOOKUP(R677,'DER-ES-I'!$A$7:$F$1547,5,FALSE)*((1+$R$3)),2)),VLOOKUP(R677,'DER-ES-I'!$A$7:$F$1547,5,FALSE)),VLOOKUP(R677,'DER-ES'!$A$15:$H$1393,7,FALSE))</f>
        <v>16.09</v>
      </c>
    </row>
    <row r="678" spans="2:30" ht="15" customHeight="1" x14ac:dyDescent="0.25">
      <c r="B678" s="74" t="s">
        <v>720</v>
      </c>
      <c r="C678" s="586" t="s">
        <v>721</v>
      </c>
      <c r="D678" s="586"/>
      <c r="E678" s="586"/>
      <c r="F678" s="587" t="s">
        <v>92</v>
      </c>
      <c r="G678" s="587"/>
      <c r="H678" s="587"/>
      <c r="I678" s="74" t="s">
        <v>226</v>
      </c>
      <c r="J678" s="588">
        <v>0.2</v>
      </c>
      <c r="K678" s="588"/>
      <c r="L678" s="589">
        <f t="shared" si="699"/>
        <v>19.059999999999999</v>
      </c>
      <c r="M678" s="589"/>
      <c r="N678" s="589">
        <f>J678*L678</f>
        <v>3.81</v>
      </c>
      <c r="O678" s="589"/>
      <c r="R678" s="106">
        <f t="shared" si="700"/>
        <v>10115</v>
      </c>
      <c r="S678" s="104" t="b">
        <f t="shared" si="701"/>
        <v>1</v>
      </c>
      <c r="T678" s="122" t="str">
        <f t="shared" si="702"/>
        <v>I</v>
      </c>
      <c r="U678" s="122" t="s">
        <v>27919</v>
      </c>
      <c r="V678" s="121" t="str">
        <f t="shared" si="703"/>
        <v>DER-ES</v>
      </c>
      <c r="X678" s="121">
        <f t="shared" si="704"/>
        <v>0</v>
      </c>
      <c r="Y678" s="121">
        <f t="shared" si="705"/>
        <v>0</v>
      </c>
      <c r="Z678" s="121">
        <f t="shared" si="706"/>
        <v>19.059999999999999</v>
      </c>
      <c r="AB678" s="121" t="e">
        <f>IF(OR(T678="P",T678="M"),(VLOOKUP(R678,'SICRO-P'!$A$3:$F$1780,6,FALSE)),VLOOKUP(R678,SICRO!$A$4:$E$6354,5,FALSE))</f>
        <v>#N/A</v>
      </c>
      <c r="AC678" s="121" t="e">
        <f>IF(T678="I",(VLOOKUP(R678,'SINAPI-I'!$A$1:$E$4949,5,FALSE)),VLOOKUP(R678,SINAPI!$G$7:$K$7524,5,FALSE))</f>
        <v>#N/A</v>
      </c>
      <c r="AD678" s="130">
        <f>IF(T678="I",IF(U678="MO",(ROUND(VLOOKUP(R678,'DER-ES-I'!$A$7:$F$1547,5,FALSE)*((1+$R$3)),2)),VLOOKUP(R678,'DER-ES-I'!$A$7:$F$1547,5,FALSE)),VLOOKUP(R678,'DER-ES'!$A$15:$H$1393,7,FALSE))</f>
        <v>19.059999999999999</v>
      </c>
    </row>
    <row r="679" spans="2:30" ht="19.5" customHeight="1" x14ac:dyDescent="0.25">
      <c r="B679" s="69"/>
      <c r="C679" s="69"/>
      <c r="D679" s="69"/>
      <c r="E679" s="69"/>
      <c r="F679" s="69"/>
      <c r="G679" s="69"/>
      <c r="H679" s="69"/>
      <c r="I679" s="69"/>
      <c r="J679" s="590" t="s">
        <v>775</v>
      </c>
      <c r="K679" s="590"/>
      <c r="L679" s="590"/>
      <c r="M679" s="590"/>
      <c r="N679" s="597">
        <f>N677+N678</f>
        <v>7.03</v>
      </c>
      <c r="O679" s="597"/>
      <c r="X679" s="121"/>
      <c r="Y679" s="121"/>
      <c r="Z679" s="130"/>
    </row>
    <row r="680" spans="2:30" ht="27.75" customHeight="1" x14ac:dyDescent="0.25">
      <c r="B680" s="69"/>
      <c r="F680" s="69"/>
      <c r="G680" s="69"/>
      <c r="H680" s="69"/>
      <c r="I680" s="69"/>
      <c r="J680" s="578" t="s">
        <v>675</v>
      </c>
      <c r="K680" s="578"/>
      <c r="L680" s="578"/>
      <c r="M680" s="578"/>
      <c r="N680" s="577">
        <f>N679+N675</f>
        <v>555.16</v>
      </c>
      <c r="O680" s="577"/>
      <c r="X680" s="121"/>
      <c r="Y680" s="121"/>
      <c r="Z680" s="130"/>
    </row>
    <row r="681" spans="2:30" ht="15" customHeight="1" x14ac:dyDescent="0.25">
      <c r="B681" s="69"/>
      <c r="C681" s="69"/>
      <c r="D681" s="69"/>
      <c r="E681" s="69"/>
      <c r="F681" s="69"/>
      <c r="G681" s="69"/>
      <c r="H681" s="69"/>
      <c r="I681" s="69"/>
      <c r="J681" s="580" t="str">
        <f>"VALOR BDI ("&amp;$O$3*100&amp;"%):"</f>
        <v>VALOR BDI (24,52%):</v>
      </c>
      <c r="K681" s="580"/>
      <c r="L681" s="580"/>
      <c r="M681" s="580"/>
      <c r="N681" s="577">
        <f>N680*$O$3</f>
        <v>136.13</v>
      </c>
      <c r="O681" s="577"/>
      <c r="X681" s="121"/>
      <c r="Y681" s="121"/>
      <c r="Z681" s="130"/>
    </row>
    <row r="682" spans="2:30" ht="15" customHeight="1" x14ac:dyDescent="0.25">
      <c r="B682" s="69"/>
      <c r="D682" s="69"/>
      <c r="E682" s="69"/>
      <c r="F682" s="69"/>
      <c r="G682" s="69"/>
      <c r="H682" s="69"/>
      <c r="I682" s="69"/>
      <c r="J682" s="578" t="s">
        <v>676</v>
      </c>
      <c r="K682" s="578"/>
      <c r="L682" s="578"/>
      <c r="M682" s="578"/>
      <c r="N682" s="577">
        <f>N681+N680</f>
        <v>691.29</v>
      </c>
      <c r="O682" s="577"/>
      <c r="X682" s="121"/>
      <c r="Y682" s="121"/>
      <c r="Z682" s="130"/>
    </row>
    <row r="683" spans="2:30" ht="15" customHeight="1" x14ac:dyDescent="0.25">
      <c r="B683" s="69"/>
      <c r="C683" s="69"/>
      <c r="D683" s="69"/>
      <c r="E683" s="69"/>
      <c r="F683" s="581"/>
      <c r="G683" s="581"/>
      <c r="H683" s="581"/>
      <c r="I683" s="581"/>
      <c r="J683" s="69"/>
      <c r="K683" s="69"/>
      <c r="L683" s="69"/>
      <c r="M683" s="69"/>
      <c r="N683" s="69"/>
      <c r="O683" s="69"/>
      <c r="X683" s="121"/>
      <c r="Y683" s="121"/>
      <c r="Z683" s="130"/>
    </row>
    <row r="684" spans="2:30" ht="15" customHeight="1" x14ac:dyDescent="0.25">
      <c r="B684" s="210" t="str">
        <f>'PLANILHA S DESONERAÇÃO'!B385</f>
        <v>COMP-52</v>
      </c>
      <c r="C684" s="601" t="str">
        <f>'PLANILHA S DESONERAÇÃO'!D385</f>
        <v xml:space="preserve"> Caixa de equipotencialização 400x400x155mm – Em Aço ref: TEL-900, Termotécnica ou similar.</v>
      </c>
      <c r="D684" s="602"/>
      <c r="E684" s="602"/>
      <c r="F684" s="602"/>
      <c r="G684" s="602"/>
      <c r="H684" s="602"/>
      <c r="I684" s="602"/>
      <c r="J684" s="602"/>
      <c r="K684" s="602"/>
      <c r="L684" s="602"/>
      <c r="M684" s="602"/>
      <c r="N684" s="602"/>
      <c r="O684" s="603"/>
      <c r="X684" s="121"/>
      <c r="Y684" s="121"/>
      <c r="Z684" s="130"/>
    </row>
    <row r="685" spans="2:30" ht="15" customHeight="1" x14ac:dyDescent="0.25">
      <c r="B685" s="584" t="s">
        <v>777</v>
      </c>
      <c r="C685" s="584"/>
      <c r="D685" s="584"/>
      <c r="E685" s="584"/>
      <c r="F685" s="585" t="s">
        <v>765</v>
      </c>
      <c r="G685" s="585"/>
      <c r="H685" s="585"/>
      <c r="I685" s="72" t="s">
        <v>641</v>
      </c>
      <c r="J685" s="585" t="s">
        <v>766</v>
      </c>
      <c r="K685" s="585"/>
      <c r="L685" s="585" t="s">
        <v>767</v>
      </c>
      <c r="M685" s="585"/>
      <c r="N685" s="585" t="s">
        <v>768</v>
      </c>
      <c r="O685" s="585"/>
      <c r="X685" s="121"/>
      <c r="Y685" s="121"/>
      <c r="Z685" s="130"/>
    </row>
    <row r="686" spans="2:30" ht="15" customHeight="1" x14ac:dyDescent="0.25">
      <c r="B686" s="74">
        <v>9721</v>
      </c>
      <c r="C686" s="598" t="s">
        <v>32445</v>
      </c>
      <c r="D686" s="599"/>
      <c r="E686" s="600"/>
      <c r="F686" s="587" t="s">
        <v>38141</v>
      </c>
      <c r="G686" s="587"/>
      <c r="H686" s="587"/>
      <c r="I686" s="74" t="s">
        <v>181</v>
      </c>
      <c r="J686" s="588">
        <v>1</v>
      </c>
      <c r="K686" s="588"/>
      <c r="L686" s="589">
        <v>551.95000000000005</v>
      </c>
      <c r="M686" s="589"/>
      <c r="N686" s="589">
        <f>J686*L686</f>
        <v>551.95000000000005</v>
      </c>
      <c r="O686" s="589"/>
      <c r="R686" s="106" t="e">
        <f>IF(AND(S686=TRUE,T686="I"),VALUE(RIGHT(#REF!,LEN(#REF!)-1)),#REF!)</f>
        <v>#REF!</v>
      </c>
      <c r="S686" s="104" t="b">
        <f>ISTEXT(#REF!)</f>
        <v>0</v>
      </c>
      <c r="T686" s="122" t="s">
        <v>32184</v>
      </c>
      <c r="U686" s="122"/>
      <c r="V686" s="121" t="str">
        <f t="shared" ref="V686" si="707">F686</f>
        <v>ORSE (09/2023)</v>
      </c>
      <c r="X686" s="121">
        <f t="shared" ref="X686" si="708">IFERROR(AB686,0)</f>
        <v>0</v>
      </c>
      <c r="Y686" s="121">
        <f t="shared" ref="Y686" si="709">IFERROR(AC686,0)</f>
        <v>0</v>
      </c>
      <c r="Z686" s="121">
        <f t="shared" ref="Z686" si="710">IFERROR(AD686,0)</f>
        <v>0</v>
      </c>
      <c r="AB686" s="121" t="e">
        <f>IF(OR(T686="P",T686="M"),(VLOOKUP(R686,'SICRO-P'!$A$3:$F$1780,6,FALSE)),VLOOKUP(R686,SICRO!$A$4:$E$6354,5,FALSE))</f>
        <v>#REF!</v>
      </c>
      <c r="AC686" s="121" t="e">
        <f>IF(T686="I",(VLOOKUP(R686,'SINAPI-I'!$A$1:$E$4949,5,FALSE)),VLOOKUP(R686,SINAPI!$G$7:$K$7524,5,FALSE))</f>
        <v>#REF!</v>
      </c>
      <c r="AD686" s="130" t="e">
        <f>IF(T686="I",IF(U686="MO",(ROUND(VLOOKUP(R686,'DER-ES-I'!$A$7:$F$1547,5,FALSE)*((1+$R$3)),2)),VLOOKUP(R686,'DER-ES-I'!$A$7:$F$1547,5,FALSE)),VLOOKUP(R686,'DER-ES'!$A$15:$H$1393,7,FALSE))</f>
        <v>#REF!</v>
      </c>
    </row>
    <row r="687" spans="2:30" ht="15" customHeight="1" x14ac:dyDescent="0.25">
      <c r="B687" s="69"/>
      <c r="C687" s="69"/>
      <c r="D687" s="69"/>
      <c r="E687" s="69"/>
      <c r="F687" s="69"/>
      <c r="G687" s="69"/>
      <c r="H687" s="69"/>
      <c r="I687" s="69"/>
      <c r="J687" s="590" t="s">
        <v>778</v>
      </c>
      <c r="K687" s="590"/>
      <c r="L687" s="590"/>
      <c r="M687" s="590"/>
      <c r="N687" s="597">
        <f>N686</f>
        <v>551.95000000000005</v>
      </c>
      <c r="O687" s="597"/>
      <c r="X687" s="121"/>
      <c r="Y687" s="121"/>
      <c r="Z687" s="130"/>
    </row>
    <row r="688" spans="2:30" ht="9.75" customHeight="1" x14ac:dyDescent="0.25">
      <c r="B688" s="584" t="s">
        <v>774</v>
      </c>
      <c r="C688" s="584"/>
      <c r="D688" s="584"/>
      <c r="E688" s="584"/>
      <c r="F688" s="585" t="s">
        <v>765</v>
      </c>
      <c r="G688" s="585"/>
      <c r="H688" s="585"/>
      <c r="I688" s="72" t="s">
        <v>641</v>
      </c>
      <c r="J688" s="585" t="s">
        <v>766</v>
      </c>
      <c r="K688" s="585"/>
      <c r="L688" s="585" t="s">
        <v>767</v>
      </c>
      <c r="M688" s="585"/>
      <c r="N688" s="585" t="s">
        <v>768</v>
      </c>
      <c r="O688" s="585"/>
      <c r="X688" s="121"/>
      <c r="Y688" s="121"/>
      <c r="Z688" s="130"/>
    </row>
    <row r="689" spans="2:30" ht="19.5" customHeight="1" x14ac:dyDescent="0.25">
      <c r="B689" s="74" t="s">
        <v>746</v>
      </c>
      <c r="C689" s="586" t="s">
        <v>747</v>
      </c>
      <c r="D689" s="586"/>
      <c r="E689" s="586"/>
      <c r="F689" s="587" t="s">
        <v>92</v>
      </c>
      <c r="G689" s="587"/>
      <c r="H689" s="587"/>
      <c r="I689" s="74" t="s">
        <v>226</v>
      </c>
      <c r="J689" s="588">
        <v>0.2</v>
      </c>
      <c r="K689" s="588"/>
      <c r="L689" s="589">
        <f t="shared" ref="L689:L690" si="711">X689+Y689+Z689</f>
        <v>16.09</v>
      </c>
      <c r="M689" s="589"/>
      <c r="N689" s="589">
        <f>J689*L689</f>
        <v>3.22</v>
      </c>
      <c r="O689" s="589"/>
      <c r="R689" s="106">
        <f t="shared" ref="R689:R690" si="712">IF(AND(S689=TRUE,T689="I"),VALUE(RIGHT(B689,LEN(B689)-1)),B689)</f>
        <v>10101</v>
      </c>
      <c r="S689" s="104" t="b">
        <f t="shared" ref="S689:S690" si="713">ISTEXT(B689)</f>
        <v>1</v>
      </c>
      <c r="T689" s="122" t="str">
        <f t="shared" ref="T689:T690" si="714">LEFT(B689,1)</f>
        <v>I</v>
      </c>
      <c r="U689" s="122" t="s">
        <v>27919</v>
      </c>
      <c r="V689" s="121" t="str">
        <f t="shared" ref="V689:V690" si="715">F689</f>
        <v>DER-ES</v>
      </c>
      <c r="X689" s="121">
        <f t="shared" ref="X689:X690" si="716">IFERROR(AB689,0)</f>
        <v>0</v>
      </c>
      <c r="Y689" s="121">
        <f t="shared" ref="Y689:Y690" si="717">IFERROR(AC689,0)</f>
        <v>0</v>
      </c>
      <c r="Z689" s="121">
        <f t="shared" ref="Z689:Z690" si="718">IFERROR(AD689,0)</f>
        <v>16.09</v>
      </c>
      <c r="AB689" s="121" t="e">
        <f>IF(OR(T689="P",T689="M"),(VLOOKUP(R689,'SICRO-P'!$A$3:$F$1780,6,FALSE)),VLOOKUP(R689,SICRO!$A$4:$E$6354,5,FALSE))</f>
        <v>#N/A</v>
      </c>
      <c r="AC689" s="121" t="e">
        <f>IF(T689="I",(VLOOKUP(R689,'SINAPI-I'!$A$1:$E$4949,5,FALSE)),VLOOKUP(R689,SINAPI!$G$7:$K$7524,5,FALSE))</f>
        <v>#N/A</v>
      </c>
      <c r="AD689" s="130">
        <f>IF(T689="I",IF(U689="MO",(ROUND(VLOOKUP(R689,'DER-ES-I'!$A$7:$F$1547,5,FALSE)*((1+$R$3)),2)),VLOOKUP(R689,'DER-ES-I'!$A$7:$F$1547,5,FALSE)),VLOOKUP(R689,'DER-ES'!$A$15:$H$1393,7,FALSE))</f>
        <v>16.09</v>
      </c>
    </row>
    <row r="690" spans="2:30" ht="15" customHeight="1" x14ac:dyDescent="0.25">
      <c r="B690" s="74" t="s">
        <v>720</v>
      </c>
      <c r="C690" s="586" t="s">
        <v>721</v>
      </c>
      <c r="D690" s="586"/>
      <c r="E690" s="586"/>
      <c r="F690" s="587" t="s">
        <v>92</v>
      </c>
      <c r="G690" s="587"/>
      <c r="H690" s="587"/>
      <c r="I690" s="74" t="s">
        <v>226</v>
      </c>
      <c r="J690" s="588">
        <v>0.2</v>
      </c>
      <c r="K690" s="588"/>
      <c r="L690" s="589">
        <f t="shared" si="711"/>
        <v>19.059999999999999</v>
      </c>
      <c r="M690" s="589"/>
      <c r="N690" s="589">
        <f>J690*L690</f>
        <v>3.81</v>
      </c>
      <c r="O690" s="589"/>
      <c r="R690" s="106">
        <f t="shared" si="712"/>
        <v>10115</v>
      </c>
      <c r="S690" s="104" t="b">
        <f t="shared" si="713"/>
        <v>1</v>
      </c>
      <c r="T690" s="122" t="str">
        <f t="shared" si="714"/>
        <v>I</v>
      </c>
      <c r="U690" s="122" t="s">
        <v>27919</v>
      </c>
      <c r="V690" s="121" t="str">
        <f t="shared" si="715"/>
        <v>DER-ES</v>
      </c>
      <c r="X690" s="121">
        <f t="shared" si="716"/>
        <v>0</v>
      </c>
      <c r="Y690" s="121">
        <f t="shared" si="717"/>
        <v>0</v>
      </c>
      <c r="Z690" s="121">
        <f t="shared" si="718"/>
        <v>19.059999999999999</v>
      </c>
      <c r="AB690" s="121" t="e">
        <f>IF(OR(T690="P",T690="M"),(VLOOKUP(R690,'SICRO-P'!$A$3:$F$1780,6,FALSE)),VLOOKUP(R690,SICRO!$A$4:$E$6354,5,FALSE))</f>
        <v>#N/A</v>
      </c>
      <c r="AC690" s="121" t="e">
        <f>IF(T690="I",(VLOOKUP(R690,'SINAPI-I'!$A$1:$E$4949,5,FALSE)),VLOOKUP(R690,SINAPI!$G$7:$K$7524,5,FALSE))</f>
        <v>#N/A</v>
      </c>
      <c r="AD690" s="130">
        <f>IF(T690="I",IF(U690="MO",(ROUND(VLOOKUP(R690,'DER-ES-I'!$A$7:$F$1547,5,FALSE)*((1+$R$3)),2)),VLOOKUP(R690,'DER-ES-I'!$A$7:$F$1547,5,FALSE)),VLOOKUP(R690,'DER-ES'!$A$15:$H$1393,7,FALSE))</f>
        <v>19.059999999999999</v>
      </c>
    </row>
    <row r="691" spans="2:30" ht="19.5" customHeight="1" x14ac:dyDescent="0.25">
      <c r="B691" s="69"/>
      <c r="C691" s="69"/>
      <c r="D691" s="69"/>
      <c r="E691" s="69"/>
      <c r="F691" s="69"/>
      <c r="G691" s="69"/>
      <c r="H691" s="69"/>
      <c r="I691" s="69"/>
      <c r="J691" s="590" t="s">
        <v>775</v>
      </c>
      <c r="K691" s="590"/>
      <c r="L691" s="590"/>
      <c r="M691" s="590"/>
      <c r="N691" s="597">
        <f>N689+N690</f>
        <v>7.03</v>
      </c>
      <c r="O691" s="597"/>
      <c r="X691" s="121"/>
      <c r="Y691" s="121"/>
      <c r="Z691" s="130"/>
    </row>
    <row r="692" spans="2:30" ht="27.75" customHeight="1" x14ac:dyDescent="0.25">
      <c r="B692" s="69"/>
      <c r="C692" s="69"/>
      <c r="D692" s="69"/>
      <c r="E692" s="69"/>
      <c r="F692" s="69"/>
      <c r="G692" s="69"/>
      <c r="H692" s="69"/>
      <c r="I692" s="69"/>
      <c r="J692" s="578" t="s">
        <v>675</v>
      </c>
      <c r="K692" s="578"/>
      <c r="L692" s="578"/>
      <c r="M692" s="578"/>
      <c r="N692" s="577">
        <f>N691+N687</f>
        <v>558.98</v>
      </c>
      <c r="O692" s="577"/>
      <c r="X692" s="121"/>
      <c r="Y692" s="121"/>
      <c r="Z692" s="130"/>
    </row>
    <row r="693" spans="2:30" ht="15" customHeight="1" x14ac:dyDescent="0.25">
      <c r="B693" s="69"/>
      <c r="C693" s="69"/>
      <c r="D693" s="69"/>
      <c r="E693" s="69"/>
      <c r="F693" s="69"/>
      <c r="G693" s="69"/>
      <c r="H693" s="69"/>
      <c r="I693" s="69"/>
      <c r="J693" s="580" t="str">
        <f>"VALOR BDI ("&amp;$O$3*100&amp;"%):"</f>
        <v>VALOR BDI (24,52%):</v>
      </c>
      <c r="K693" s="580"/>
      <c r="L693" s="580"/>
      <c r="M693" s="580"/>
      <c r="N693" s="577">
        <f>N692*$O$3</f>
        <v>137.06</v>
      </c>
      <c r="O693" s="577"/>
      <c r="X693" s="121"/>
      <c r="Y693" s="121"/>
      <c r="Z693" s="130"/>
    </row>
    <row r="694" spans="2:30" ht="15" customHeight="1" x14ac:dyDescent="0.25">
      <c r="B694" s="69"/>
      <c r="C694" s="69"/>
      <c r="D694" s="69"/>
      <c r="E694" s="69"/>
      <c r="F694" s="69"/>
      <c r="G694" s="69"/>
      <c r="H694" s="69"/>
      <c r="I694" s="69"/>
      <c r="J694" s="578" t="s">
        <v>676</v>
      </c>
      <c r="K694" s="578"/>
      <c r="L694" s="578"/>
      <c r="M694" s="578"/>
      <c r="N694" s="577">
        <f>N693+N692</f>
        <v>696.04</v>
      </c>
      <c r="O694" s="577"/>
      <c r="X694" s="121"/>
      <c r="Y694" s="121"/>
      <c r="Z694" s="130"/>
    </row>
    <row r="695" spans="2:30" ht="15" customHeight="1" x14ac:dyDescent="0.25">
      <c r="B695" s="69"/>
      <c r="C695" s="69"/>
      <c r="D695" s="69"/>
      <c r="E695" s="69"/>
      <c r="F695" s="581"/>
      <c r="G695" s="581"/>
      <c r="H695" s="581"/>
      <c r="I695" s="581"/>
      <c r="J695" s="69"/>
      <c r="K695" s="69"/>
      <c r="L695" s="69"/>
      <c r="M695" s="69"/>
      <c r="N695" s="69"/>
      <c r="O695" s="69"/>
      <c r="X695" s="121"/>
      <c r="Y695" s="121"/>
      <c r="Z695" s="130"/>
    </row>
    <row r="696" spans="2:30" ht="15" customHeight="1" x14ac:dyDescent="0.25">
      <c r="B696" s="210" t="str">
        <f>'PLANILHA S DESONERAÇÃO'!B392</f>
        <v>COMP-53</v>
      </c>
      <c r="C696" s="601" t="str">
        <f>'PLANILHA S DESONERAÇÃO'!D392</f>
        <v>CABO DE FIBRA ÓPTICA, 02 PARES</v>
      </c>
      <c r="D696" s="602"/>
      <c r="E696" s="602"/>
      <c r="F696" s="602"/>
      <c r="G696" s="602"/>
      <c r="H696" s="602"/>
      <c r="I696" s="602"/>
      <c r="J696" s="602"/>
      <c r="K696" s="602"/>
      <c r="L696" s="602"/>
      <c r="M696" s="602"/>
      <c r="N696" s="602"/>
      <c r="O696" s="603"/>
      <c r="X696" s="121"/>
      <c r="Y696" s="121"/>
      <c r="Z696" s="130"/>
    </row>
    <row r="697" spans="2:30" ht="15" customHeight="1" x14ac:dyDescent="0.25">
      <c r="B697" s="584" t="s">
        <v>777</v>
      </c>
      <c r="C697" s="584"/>
      <c r="D697" s="584"/>
      <c r="E697" s="584"/>
      <c r="F697" s="585" t="s">
        <v>765</v>
      </c>
      <c r="G697" s="585"/>
      <c r="H697" s="585"/>
      <c r="I697" s="72" t="s">
        <v>641</v>
      </c>
      <c r="J697" s="585" t="s">
        <v>766</v>
      </c>
      <c r="K697" s="585"/>
      <c r="L697" s="585" t="s">
        <v>767</v>
      </c>
      <c r="M697" s="585"/>
      <c r="N697" s="585" t="s">
        <v>768</v>
      </c>
      <c r="O697" s="585"/>
      <c r="X697" s="121"/>
      <c r="Y697" s="121"/>
      <c r="Z697" s="130"/>
    </row>
    <row r="698" spans="2:30" ht="15" customHeight="1" x14ac:dyDescent="0.25">
      <c r="B698" s="74">
        <f>MAPADEPRECOS!A96</f>
        <v>31</v>
      </c>
      <c r="C698" s="598" t="str">
        <f>VLOOKUP(B698,MAPADEPRECOS!$A$5:$I$151,2)</f>
        <v>Cabo Fibra Optica Multimodo 4 fibras</v>
      </c>
      <c r="D698" s="599"/>
      <c r="E698" s="600"/>
      <c r="F698" s="587" t="s">
        <v>32453</v>
      </c>
      <c r="G698" s="587"/>
      <c r="H698" s="587"/>
      <c r="I698" s="74" t="s">
        <v>138</v>
      </c>
      <c r="J698" s="588">
        <v>1.02</v>
      </c>
      <c r="K698" s="588"/>
      <c r="L698" s="579">
        <f>VLOOKUP(B698,MAPADEPRECOS!$A$5:$I$151,9)</f>
        <v>4.9400000000000004</v>
      </c>
      <c r="M698" s="579"/>
      <c r="N698" s="589">
        <f t="shared" ref="N698" si="719">J698*L698</f>
        <v>5.04</v>
      </c>
      <c r="O698" s="589"/>
      <c r="X698" s="121"/>
      <c r="Y698" s="121"/>
      <c r="Z698" s="130"/>
    </row>
    <row r="699" spans="2:30" ht="15" customHeight="1" x14ac:dyDescent="0.25">
      <c r="B699" s="69"/>
      <c r="C699" s="69"/>
      <c r="D699" s="69"/>
      <c r="E699" s="69"/>
      <c r="F699" s="69"/>
      <c r="G699" s="69"/>
      <c r="H699" s="69"/>
      <c r="I699" s="69"/>
      <c r="J699" s="590" t="s">
        <v>778</v>
      </c>
      <c r="K699" s="590"/>
      <c r="L699" s="590"/>
      <c r="M699" s="590"/>
      <c r="N699" s="597">
        <f>N698</f>
        <v>5.04</v>
      </c>
      <c r="O699" s="597"/>
      <c r="X699" s="121"/>
      <c r="Y699" s="121"/>
      <c r="Z699" s="130"/>
    </row>
    <row r="700" spans="2:30" ht="15" customHeight="1" x14ac:dyDescent="0.25">
      <c r="B700" s="584" t="s">
        <v>774</v>
      </c>
      <c r="C700" s="584"/>
      <c r="D700" s="584"/>
      <c r="E700" s="584"/>
      <c r="F700" s="585" t="s">
        <v>765</v>
      </c>
      <c r="G700" s="585"/>
      <c r="H700" s="585"/>
      <c r="I700" s="72" t="s">
        <v>641</v>
      </c>
      <c r="J700" s="585" t="s">
        <v>766</v>
      </c>
      <c r="K700" s="585"/>
      <c r="L700" s="585" t="s">
        <v>767</v>
      </c>
      <c r="M700" s="585"/>
      <c r="N700" s="585" t="s">
        <v>768</v>
      </c>
      <c r="O700" s="585"/>
      <c r="X700" s="121"/>
      <c r="Y700" s="121"/>
      <c r="Z700" s="130"/>
    </row>
    <row r="701" spans="2:30" ht="9.75" customHeight="1" x14ac:dyDescent="0.25">
      <c r="B701" s="74" t="s">
        <v>746</v>
      </c>
      <c r="C701" s="586" t="s">
        <v>747</v>
      </c>
      <c r="D701" s="586"/>
      <c r="E701" s="586"/>
      <c r="F701" s="587" t="s">
        <v>92</v>
      </c>
      <c r="G701" s="587"/>
      <c r="H701" s="587"/>
      <c r="I701" s="74" t="s">
        <v>226</v>
      </c>
      <c r="J701" s="588">
        <v>7.0000000000000007E-2</v>
      </c>
      <c r="K701" s="588"/>
      <c r="L701" s="589">
        <f t="shared" ref="L701" si="720">X701+Y701+Z701</f>
        <v>16.09</v>
      </c>
      <c r="M701" s="589"/>
      <c r="N701" s="589">
        <f>J701*L701</f>
        <v>1.1299999999999999</v>
      </c>
      <c r="O701" s="589"/>
      <c r="R701" s="106">
        <f t="shared" ref="R701" si="721">IF(AND(S701=TRUE,T701="I"),VALUE(RIGHT(B701,LEN(B701)-1)),B701)</f>
        <v>10101</v>
      </c>
      <c r="S701" s="104" t="b">
        <f t="shared" ref="S701" si="722">ISTEXT(B701)</f>
        <v>1</v>
      </c>
      <c r="T701" s="122" t="str">
        <f t="shared" ref="T701" si="723">LEFT(B701,1)</f>
        <v>I</v>
      </c>
      <c r="U701" s="122" t="s">
        <v>27919</v>
      </c>
      <c r="V701" s="121" t="str">
        <f t="shared" ref="V701" si="724">F701</f>
        <v>DER-ES</v>
      </c>
      <c r="X701" s="121">
        <f t="shared" ref="X701" si="725">IFERROR(AB701,0)</f>
        <v>0</v>
      </c>
      <c r="Y701" s="121">
        <f t="shared" ref="Y701" si="726">IFERROR(AC701,0)</f>
        <v>0</v>
      </c>
      <c r="Z701" s="121">
        <f t="shared" ref="Z701" si="727">IFERROR(AD701,0)</f>
        <v>16.09</v>
      </c>
      <c r="AB701" s="121" t="e">
        <f>IF(OR(T701="P",T701="M"),(VLOOKUP(R701,'SICRO-P'!$A$3:$F$1780,6,FALSE)),VLOOKUP(R701,SICRO!$A$4:$E$6354,5,FALSE))</f>
        <v>#N/A</v>
      </c>
      <c r="AC701" s="121" t="e">
        <f>IF(T701="I",(VLOOKUP(R701,'SINAPI-I'!$A$1:$E$4949,5,FALSE)),VLOOKUP(R701,SINAPI!$G$7:$K$7524,5,FALSE))</f>
        <v>#N/A</v>
      </c>
      <c r="AD701" s="130">
        <f>IF(T701="I",IF(U701="MO",(ROUND(VLOOKUP(R701,'DER-ES-I'!$A$7:$F$1547,5,FALSE)*((1+$R$3)),2)),VLOOKUP(R701,'DER-ES-I'!$A$7:$F$1547,5,FALSE)),VLOOKUP(R701,'DER-ES'!$A$15:$H$1393,7,FALSE))</f>
        <v>16.09</v>
      </c>
    </row>
    <row r="702" spans="2:30" ht="19.5" customHeight="1" x14ac:dyDescent="0.25">
      <c r="B702" s="74" t="s">
        <v>720</v>
      </c>
      <c r="C702" s="586" t="s">
        <v>721</v>
      </c>
      <c r="D702" s="586"/>
      <c r="E702" s="586"/>
      <c r="F702" s="587" t="s">
        <v>92</v>
      </c>
      <c r="G702" s="587"/>
      <c r="H702" s="587"/>
      <c r="I702" s="74" t="s">
        <v>226</v>
      </c>
      <c r="J702" s="588">
        <v>7.0000000000000007E-2</v>
      </c>
      <c r="K702" s="588"/>
      <c r="L702" s="589">
        <f t="shared" ref="L702" si="728">X702+Y702+Z702</f>
        <v>19.059999999999999</v>
      </c>
      <c r="M702" s="589"/>
      <c r="N702" s="589">
        <f>J702*L702</f>
        <v>1.33</v>
      </c>
      <c r="O702" s="589"/>
      <c r="R702" s="106">
        <f t="shared" ref="R702" si="729">IF(AND(S702=TRUE,T702="I"),VALUE(RIGHT(B702,LEN(B702)-1)),B702)</f>
        <v>10115</v>
      </c>
      <c r="S702" s="104" t="b">
        <f t="shared" ref="S702" si="730">ISTEXT(B702)</f>
        <v>1</v>
      </c>
      <c r="T702" s="122" t="str">
        <f t="shared" ref="T702" si="731">LEFT(B702,1)</f>
        <v>I</v>
      </c>
      <c r="U702" s="122" t="s">
        <v>27919</v>
      </c>
      <c r="V702" s="121" t="str">
        <f t="shared" ref="V702" si="732">F702</f>
        <v>DER-ES</v>
      </c>
      <c r="X702" s="121">
        <f t="shared" ref="X702" si="733">IFERROR(AB702,0)</f>
        <v>0</v>
      </c>
      <c r="Y702" s="121">
        <f t="shared" ref="Y702" si="734">IFERROR(AC702,0)</f>
        <v>0</v>
      </c>
      <c r="Z702" s="121">
        <f t="shared" ref="Z702" si="735">IFERROR(AD702,0)</f>
        <v>19.059999999999999</v>
      </c>
      <c r="AB702" s="121" t="e">
        <f>IF(OR(T702="P",T702="M"),(VLOOKUP(R702,'SICRO-P'!$A$3:$F$1780,6,FALSE)),VLOOKUP(R702,SICRO!$A$4:$E$6354,5,FALSE))</f>
        <v>#N/A</v>
      </c>
      <c r="AC702" s="121" t="e">
        <f>IF(T702="I",(VLOOKUP(R702,'SINAPI-I'!$A$1:$E$4949,5,FALSE)),VLOOKUP(R702,SINAPI!$G$7:$K$7524,5,FALSE))</f>
        <v>#N/A</v>
      </c>
      <c r="AD702" s="130">
        <f>IF(T702="I",IF(U702="MO",(ROUND(VLOOKUP(R702,'DER-ES-I'!$A$7:$F$1547,5,FALSE)*((1+$R$3)),2)),VLOOKUP(R702,'DER-ES-I'!$A$7:$F$1547,5,FALSE)),VLOOKUP(R702,'DER-ES'!$A$15:$H$1393,7,FALSE))</f>
        <v>19.059999999999999</v>
      </c>
    </row>
    <row r="703" spans="2:30" ht="15" customHeight="1" x14ac:dyDescent="0.25">
      <c r="B703" s="69"/>
      <c r="C703" s="69"/>
      <c r="D703" s="69"/>
      <c r="E703" s="69"/>
      <c r="F703" s="69"/>
      <c r="G703" s="69"/>
      <c r="H703" s="69"/>
      <c r="I703" s="69"/>
      <c r="J703" s="590" t="s">
        <v>775</v>
      </c>
      <c r="K703" s="590"/>
      <c r="L703" s="590"/>
      <c r="M703" s="590"/>
      <c r="N703" s="597">
        <f>N702+N701</f>
        <v>2.46</v>
      </c>
      <c r="O703" s="597"/>
      <c r="X703" s="121"/>
      <c r="Y703" s="121"/>
      <c r="Z703" s="130"/>
    </row>
    <row r="704" spans="2:30" ht="15" customHeight="1" x14ac:dyDescent="0.25">
      <c r="B704" s="69"/>
      <c r="C704" s="69"/>
      <c r="D704" s="69"/>
      <c r="E704" s="69"/>
      <c r="F704" s="69"/>
      <c r="G704" s="69"/>
      <c r="H704" s="69"/>
      <c r="I704" s="69"/>
      <c r="J704" s="578" t="s">
        <v>675</v>
      </c>
      <c r="K704" s="578"/>
      <c r="L704" s="578"/>
      <c r="M704" s="578"/>
      <c r="N704" s="577">
        <f>N703+N699</f>
        <v>7.5</v>
      </c>
      <c r="O704" s="577"/>
      <c r="X704" s="121"/>
      <c r="Y704" s="121"/>
      <c r="Z704" s="130"/>
    </row>
    <row r="705" spans="2:30" ht="15" customHeight="1" x14ac:dyDescent="0.25">
      <c r="B705" s="69"/>
      <c r="C705" s="69"/>
      <c r="D705" s="69"/>
      <c r="E705" s="69"/>
      <c r="F705" s="69"/>
      <c r="G705" s="69"/>
      <c r="H705" s="69"/>
      <c r="I705" s="69"/>
      <c r="J705" s="580" t="str">
        <f>"VALOR BDI ("&amp;$O$3*100&amp;"%):"</f>
        <v>VALOR BDI (24,52%):</v>
      </c>
      <c r="K705" s="580"/>
      <c r="L705" s="580"/>
      <c r="M705" s="580"/>
      <c r="N705" s="577">
        <f>N704*$O$3</f>
        <v>1.84</v>
      </c>
      <c r="O705" s="577"/>
      <c r="X705" s="121"/>
      <c r="Y705" s="121"/>
      <c r="Z705" s="130"/>
    </row>
    <row r="706" spans="2:30" ht="15" customHeight="1" x14ac:dyDescent="0.25">
      <c r="B706" s="69"/>
      <c r="C706" s="69"/>
      <c r="D706" s="69"/>
      <c r="E706" s="69"/>
      <c r="F706" s="69"/>
      <c r="G706" s="69"/>
      <c r="H706" s="69"/>
      <c r="I706" s="69"/>
      <c r="J706" s="578" t="s">
        <v>676</v>
      </c>
      <c r="K706" s="578"/>
      <c r="L706" s="578"/>
      <c r="M706" s="578"/>
      <c r="N706" s="577">
        <f>N705+N704</f>
        <v>9.34</v>
      </c>
      <c r="O706" s="577"/>
      <c r="X706" s="121"/>
      <c r="Y706" s="121"/>
      <c r="Z706" s="130"/>
    </row>
    <row r="707" spans="2:30" ht="15" customHeight="1" x14ac:dyDescent="0.25">
      <c r="B707" s="69"/>
      <c r="C707" s="69"/>
      <c r="D707" s="69"/>
      <c r="E707" s="69"/>
      <c r="F707" s="581"/>
      <c r="G707" s="581"/>
      <c r="H707" s="581"/>
      <c r="I707" s="581"/>
      <c r="J707" s="69"/>
      <c r="K707" s="69"/>
      <c r="L707" s="69"/>
      <c r="M707" s="69"/>
      <c r="N707" s="69"/>
      <c r="O707" s="69"/>
      <c r="X707" s="121"/>
      <c r="Y707" s="121"/>
      <c r="Z707" s="130"/>
    </row>
    <row r="708" spans="2:30" ht="15" customHeight="1" x14ac:dyDescent="0.25">
      <c r="B708" s="210" t="str">
        <f>'PLANILHA S DESONERAÇÃO'!B401</f>
        <v>COMP-54</v>
      </c>
      <c r="C708" s="601" t="str">
        <f>'PLANILHA S DESONERAÇÃO'!D401</f>
        <v>ELETRODUTO DE AÇO GALVANIZADO PESADO COM 3 METROS, INCLUSIVE CONEXÕES, SUPORTES E FIXAÇÃO DN 50 (2")</v>
      </c>
      <c r="D708" s="602"/>
      <c r="E708" s="602"/>
      <c r="F708" s="602"/>
      <c r="G708" s="602"/>
      <c r="H708" s="602"/>
      <c r="I708" s="602"/>
      <c r="J708" s="602"/>
      <c r="K708" s="602"/>
      <c r="L708" s="602"/>
      <c r="M708" s="602"/>
      <c r="N708" s="602"/>
      <c r="O708" s="603"/>
      <c r="X708" s="121"/>
      <c r="Y708" s="121"/>
      <c r="Z708" s="130"/>
    </row>
    <row r="709" spans="2:30" ht="15" customHeight="1" x14ac:dyDescent="0.25">
      <c r="B709" s="648" t="s">
        <v>777</v>
      </c>
      <c r="C709" s="649"/>
      <c r="D709" s="649"/>
      <c r="E709" s="650"/>
      <c r="F709" s="646" t="s">
        <v>765</v>
      </c>
      <c r="G709" s="651"/>
      <c r="H709" s="647"/>
      <c r="I709" s="420" t="s">
        <v>641</v>
      </c>
      <c r="J709" s="646" t="s">
        <v>766</v>
      </c>
      <c r="K709" s="647"/>
      <c r="L709" s="646" t="s">
        <v>767</v>
      </c>
      <c r="M709" s="647"/>
      <c r="N709" s="646" t="s">
        <v>768</v>
      </c>
      <c r="O709" s="647"/>
      <c r="X709" s="121"/>
      <c r="Y709" s="121"/>
      <c r="Z709" s="130"/>
    </row>
    <row r="710" spans="2:30" ht="9.75" customHeight="1" x14ac:dyDescent="0.25">
      <c r="B710" s="74">
        <f>MAPADEPRECOS!A143</f>
        <v>46</v>
      </c>
      <c r="C710" s="598" t="str">
        <f>VLOOKUP(B710,MAPADEPRECOS!$A$5:$I$151,2)</f>
        <v>ELETRODUTO DE AÇO GALVANIZADO 3M (TIPO: PESADO/ DIÂMETRO: 2")</v>
      </c>
      <c r="D710" s="599"/>
      <c r="E710" s="600"/>
      <c r="F710" s="624" t="s">
        <v>32453</v>
      </c>
      <c r="G710" s="625"/>
      <c r="H710" s="626"/>
      <c r="I710" s="74" t="s">
        <v>641</v>
      </c>
      <c r="J710" s="627">
        <v>1</v>
      </c>
      <c r="K710" s="628"/>
      <c r="L710" s="579">
        <f>VLOOKUP(B710,MAPADEPRECOS!$A$5:$I$151,9)</f>
        <v>213.33</v>
      </c>
      <c r="M710" s="579"/>
      <c r="N710" s="605">
        <f t="shared" ref="N710" si="736">J710*L710</f>
        <v>213.33</v>
      </c>
      <c r="O710" s="606"/>
      <c r="X710" s="121"/>
      <c r="Y710" s="121"/>
      <c r="Z710" s="130"/>
    </row>
    <row r="711" spans="2:30" ht="19.5" customHeight="1" x14ac:dyDescent="0.25">
      <c r="B711" s="69"/>
      <c r="C711" s="69"/>
      <c r="D711" s="69"/>
      <c r="E711" s="69"/>
      <c r="F711" s="69"/>
      <c r="G711" s="69"/>
      <c r="H711" s="69"/>
      <c r="I711" s="69"/>
      <c r="J711" s="629" t="s">
        <v>778</v>
      </c>
      <c r="K711" s="630"/>
      <c r="L711" s="630"/>
      <c r="M711" s="631"/>
      <c r="N711" s="622">
        <f>N710</f>
        <v>213.33</v>
      </c>
      <c r="O711" s="623"/>
      <c r="X711" s="121"/>
      <c r="Y711" s="121"/>
      <c r="Z711" s="130"/>
    </row>
    <row r="712" spans="2:30" ht="9.75" customHeight="1" x14ac:dyDescent="0.25">
      <c r="B712" s="641" t="s">
        <v>774</v>
      </c>
      <c r="C712" s="642"/>
      <c r="D712" s="642"/>
      <c r="E712" s="643"/>
      <c r="F712" s="638" t="s">
        <v>765</v>
      </c>
      <c r="G712" s="640"/>
      <c r="H712" s="639"/>
      <c r="I712" s="72" t="s">
        <v>641</v>
      </c>
      <c r="J712" s="638" t="s">
        <v>766</v>
      </c>
      <c r="K712" s="639"/>
      <c r="L712" s="638" t="s">
        <v>767</v>
      </c>
      <c r="M712" s="639"/>
      <c r="N712" s="638" t="s">
        <v>768</v>
      </c>
      <c r="O712" s="639"/>
      <c r="X712" s="121"/>
      <c r="Y712" s="121"/>
      <c r="Z712" s="130"/>
    </row>
    <row r="713" spans="2:30" ht="15" customHeight="1" x14ac:dyDescent="0.25">
      <c r="B713" s="74" t="s">
        <v>746</v>
      </c>
      <c r="C713" s="598" t="s">
        <v>747</v>
      </c>
      <c r="D713" s="599"/>
      <c r="E713" s="600"/>
      <c r="F713" s="624" t="s">
        <v>92</v>
      </c>
      <c r="G713" s="625"/>
      <c r="H713" s="626"/>
      <c r="I713" s="74" t="s">
        <v>226</v>
      </c>
      <c r="J713" s="627">
        <v>0.55000000000000004</v>
      </c>
      <c r="K713" s="628"/>
      <c r="L713" s="605">
        <f t="shared" ref="L713:L714" si="737">X713+Y713+Z713</f>
        <v>16.09</v>
      </c>
      <c r="M713" s="606"/>
      <c r="N713" s="605">
        <f>J713*L713</f>
        <v>8.85</v>
      </c>
      <c r="O713" s="606"/>
      <c r="R713" s="106">
        <f t="shared" ref="R713:R714" si="738">IF(AND(S713=TRUE,T713="I"),VALUE(RIGHT(B713,LEN(B713)-1)),B713)</f>
        <v>10101</v>
      </c>
      <c r="S713" s="104" t="b">
        <f t="shared" ref="S713:S714" si="739">ISTEXT(B713)</f>
        <v>1</v>
      </c>
      <c r="T713" s="122" t="str">
        <f t="shared" ref="T713:T714" si="740">LEFT(B713,1)</f>
        <v>I</v>
      </c>
      <c r="U713" s="122" t="s">
        <v>27919</v>
      </c>
      <c r="V713" s="121" t="str">
        <f t="shared" ref="V713:V714" si="741">F713</f>
        <v>DER-ES</v>
      </c>
      <c r="X713" s="121">
        <f t="shared" ref="X713:X714" si="742">IFERROR(AB713,0)</f>
        <v>0</v>
      </c>
      <c r="Y713" s="121">
        <f t="shared" ref="Y713:Y714" si="743">IFERROR(AC713,0)</f>
        <v>0</v>
      </c>
      <c r="Z713" s="121">
        <f t="shared" ref="Z713:Z714" si="744">IFERROR(AD713,0)</f>
        <v>16.09</v>
      </c>
      <c r="AB713" s="121" t="e">
        <f>IF(OR(T713="P",T713="M"),(VLOOKUP(R713,'SICRO-P'!$A$3:$F$1780,6,FALSE)),VLOOKUP(R713,SICRO!$A$4:$E$6354,5,FALSE))</f>
        <v>#N/A</v>
      </c>
      <c r="AC713" s="121" t="e">
        <f>IF(T713="I",(VLOOKUP(R713,'SINAPI-I'!$A$1:$E$4949,5,FALSE)),VLOOKUP(R713,SINAPI!$G$7:$K$7524,5,FALSE))</f>
        <v>#N/A</v>
      </c>
      <c r="AD713" s="130">
        <f>IF(T713="I",IF(U713="MO",(ROUND(VLOOKUP(R713,'DER-ES-I'!$A$7:$F$1547,5,FALSE)*((1+$R$3)),2)),VLOOKUP(R713,'DER-ES-I'!$A$7:$F$1547,5,FALSE)),VLOOKUP(R713,'DER-ES'!$A$15:$H$1393,7,FALSE))</f>
        <v>16.09</v>
      </c>
    </row>
    <row r="714" spans="2:30" ht="15" customHeight="1" x14ac:dyDescent="0.25">
      <c r="B714" s="74" t="s">
        <v>720</v>
      </c>
      <c r="C714" s="598" t="s">
        <v>721</v>
      </c>
      <c r="D714" s="599"/>
      <c r="E714" s="600"/>
      <c r="F714" s="624" t="s">
        <v>92</v>
      </c>
      <c r="G714" s="625"/>
      <c r="H714" s="626"/>
      <c r="I714" s="74" t="s">
        <v>226</v>
      </c>
      <c r="J714" s="627">
        <v>0.55000000000000004</v>
      </c>
      <c r="K714" s="628"/>
      <c r="L714" s="605">
        <f t="shared" si="737"/>
        <v>19.059999999999999</v>
      </c>
      <c r="M714" s="606"/>
      <c r="N714" s="605">
        <f>J714*L714</f>
        <v>10.48</v>
      </c>
      <c r="O714" s="606"/>
      <c r="R714" s="106">
        <f t="shared" si="738"/>
        <v>10115</v>
      </c>
      <c r="S714" s="104" t="b">
        <f t="shared" si="739"/>
        <v>1</v>
      </c>
      <c r="T714" s="122" t="str">
        <f t="shared" si="740"/>
        <v>I</v>
      </c>
      <c r="U714" s="122" t="s">
        <v>27919</v>
      </c>
      <c r="V714" s="121" t="str">
        <f t="shared" si="741"/>
        <v>DER-ES</v>
      </c>
      <c r="X714" s="121">
        <f t="shared" si="742"/>
        <v>0</v>
      </c>
      <c r="Y714" s="121">
        <f t="shared" si="743"/>
        <v>0</v>
      </c>
      <c r="Z714" s="121">
        <f t="shared" si="744"/>
        <v>19.059999999999999</v>
      </c>
      <c r="AB714" s="121" t="e">
        <f>IF(OR(T714="P",T714="M"),(VLOOKUP(R714,'SICRO-P'!$A$3:$F$1780,6,FALSE)),VLOOKUP(R714,SICRO!$A$4:$E$6354,5,FALSE))</f>
        <v>#N/A</v>
      </c>
      <c r="AC714" s="121" t="e">
        <f>IF(T714="I",(VLOOKUP(R714,'SINAPI-I'!$A$1:$E$4949,5,FALSE)),VLOOKUP(R714,SINAPI!$G$7:$K$7524,5,FALSE))</f>
        <v>#N/A</v>
      </c>
      <c r="AD714" s="130">
        <f>IF(T714="I",IF(U714="MO",(ROUND(VLOOKUP(R714,'DER-ES-I'!$A$7:$F$1547,5,FALSE)*((1+$R$3)),2)),VLOOKUP(R714,'DER-ES-I'!$A$7:$F$1547,5,FALSE)),VLOOKUP(R714,'DER-ES'!$A$15:$H$1393,7,FALSE))</f>
        <v>19.059999999999999</v>
      </c>
    </row>
    <row r="715" spans="2:30" ht="15" customHeight="1" x14ac:dyDescent="0.25">
      <c r="B715" s="69"/>
      <c r="C715" s="69"/>
      <c r="D715" s="69"/>
      <c r="E715" s="69"/>
      <c r="F715" s="69"/>
      <c r="G715" s="69"/>
      <c r="H715" s="69"/>
      <c r="I715" s="69"/>
      <c r="J715" s="629" t="s">
        <v>775</v>
      </c>
      <c r="K715" s="630"/>
      <c r="L715" s="630"/>
      <c r="M715" s="631"/>
      <c r="N715" s="622">
        <f>N714+N713</f>
        <v>19.329999999999998</v>
      </c>
      <c r="O715" s="623"/>
      <c r="X715" s="121"/>
      <c r="Y715" s="121"/>
      <c r="Z715" s="130"/>
    </row>
    <row r="716" spans="2:30" ht="9.75" customHeight="1" x14ac:dyDescent="0.25">
      <c r="B716" s="69"/>
      <c r="C716" s="69"/>
      <c r="D716" s="69"/>
      <c r="E716" s="69"/>
      <c r="F716" s="69"/>
      <c r="G716" s="69"/>
      <c r="H716" s="69"/>
      <c r="I716" s="69"/>
      <c r="J716" s="632" t="s">
        <v>675</v>
      </c>
      <c r="K716" s="633"/>
      <c r="L716" s="633"/>
      <c r="M716" s="634"/>
      <c r="N716" s="636">
        <f>N715+N711</f>
        <v>232.66</v>
      </c>
      <c r="O716" s="637"/>
      <c r="X716" s="121"/>
      <c r="Y716" s="121"/>
      <c r="Z716" s="130"/>
    </row>
    <row r="717" spans="2:30" ht="19.5" customHeight="1" x14ac:dyDescent="0.25">
      <c r="B717" s="69"/>
      <c r="C717" s="69"/>
      <c r="D717" s="69"/>
      <c r="E717" s="69"/>
      <c r="F717" s="69"/>
      <c r="G717" s="69"/>
      <c r="H717" s="69"/>
      <c r="I717" s="69"/>
      <c r="J717" s="678" t="str">
        <f>"VALOR BDI ("&amp;$O$3*100&amp;"%):"</f>
        <v>VALOR BDI (24,52%):</v>
      </c>
      <c r="K717" s="679"/>
      <c r="L717" s="679"/>
      <c r="M717" s="680"/>
      <c r="N717" s="636">
        <f>N716*$O$3</f>
        <v>57.05</v>
      </c>
      <c r="O717" s="637"/>
      <c r="X717" s="121"/>
      <c r="Y717" s="121"/>
      <c r="Z717" s="130"/>
    </row>
    <row r="718" spans="2:30" ht="15" customHeight="1" x14ac:dyDescent="0.25">
      <c r="B718" s="69"/>
      <c r="C718" s="69"/>
      <c r="D718" s="69"/>
      <c r="E718" s="69"/>
      <c r="F718" s="69"/>
      <c r="G718" s="69"/>
      <c r="H718" s="69"/>
      <c r="I718" s="69"/>
      <c r="J718" s="632" t="s">
        <v>676</v>
      </c>
      <c r="K718" s="633"/>
      <c r="L718" s="633"/>
      <c r="M718" s="634"/>
      <c r="N718" s="636">
        <f>N717+N716</f>
        <v>289.70999999999998</v>
      </c>
      <c r="O718" s="637"/>
      <c r="X718" s="121"/>
      <c r="Y718" s="121"/>
      <c r="Z718" s="130"/>
    </row>
    <row r="719" spans="2:30" ht="15" customHeight="1" x14ac:dyDescent="0.25">
      <c r="B719" s="69"/>
      <c r="C719" s="69"/>
      <c r="D719" s="69"/>
      <c r="E719" s="69"/>
      <c r="F719" s="635"/>
      <c r="G719" s="635"/>
      <c r="H719" s="635"/>
      <c r="I719" s="635"/>
      <c r="J719" s="69"/>
      <c r="K719" s="69"/>
      <c r="L719" s="69"/>
      <c r="M719" s="69"/>
      <c r="N719" s="69"/>
      <c r="O719" s="69"/>
      <c r="X719" s="121"/>
      <c r="Y719" s="121"/>
      <c r="Z719" s="130"/>
    </row>
    <row r="720" spans="2:30" ht="21" customHeight="1" x14ac:dyDescent="0.25">
      <c r="B720" s="210" t="str">
        <f>'PLANILHA S DESONERAÇÃO'!B410</f>
        <v>COMP-55</v>
      </c>
      <c r="C720" s="601" t="str">
        <f>'PLANILHA S DESONERAÇÃO'!D410</f>
        <v>Fornecimento e Instalação de Switch de 24 portas, com taxa de transmissão de 10/100/1000 Mbps portas RJ-45 10/100/1000 PoE+ com detecção automática, camada 3, 4 portas Gigabit Ethernet SFP fixas, instalação em rack de 19". ref: 2930F 24G PoE+ 4SFP – Aruba ou similar</v>
      </c>
      <c r="D720" s="602"/>
      <c r="E720" s="602"/>
      <c r="F720" s="602"/>
      <c r="G720" s="602"/>
      <c r="H720" s="602"/>
      <c r="I720" s="602"/>
      <c r="J720" s="602"/>
      <c r="K720" s="602"/>
      <c r="L720" s="602"/>
      <c r="M720" s="602"/>
      <c r="N720" s="602"/>
      <c r="O720" s="603"/>
      <c r="X720" s="121"/>
      <c r="Y720" s="121"/>
      <c r="Z720" s="130"/>
    </row>
    <row r="721" spans="2:30" ht="9.75" customHeight="1" x14ac:dyDescent="0.25">
      <c r="B721" s="584" t="s">
        <v>777</v>
      </c>
      <c r="C721" s="584"/>
      <c r="D721" s="584"/>
      <c r="E721" s="584"/>
      <c r="F721" s="585" t="s">
        <v>765</v>
      </c>
      <c r="G721" s="585"/>
      <c r="H721" s="585"/>
      <c r="I721" s="72" t="s">
        <v>641</v>
      </c>
      <c r="J721" s="585" t="s">
        <v>766</v>
      </c>
      <c r="K721" s="585"/>
      <c r="L721" s="585" t="s">
        <v>767</v>
      </c>
      <c r="M721" s="585"/>
      <c r="N721" s="585" t="s">
        <v>768</v>
      </c>
      <c r="O721" s="585"/>
      <c r="X721" s="121"/>
      <c r="Y721" s="121"/>
      <c r="Z721" s="130"/>
    </row>
    <row r="722" spans="2:30" ht="29.25" customHeight="1" x14ac:dyDescent="0.25">
      <c r="B722" s="74">
        <f>MAPADEPRECOS!A84</f>
        <v>27</v>
      </c>
      <c r="C722" s="598" t="str">
        <f>VLOOKUP(B722,MAPADEPRECOS!$A$5:$I$151,2)</f>
        <v>Switch de 24 portas, com taxa de transmissão de 10/100/1000 Mbps portas RJ-45 10/100/1000 PoE+ com detecção automática, camada 3, 4 portas Gigabit Ethernet SFP fixas, instalação em rack de 19". ref: 2930F 24G PoE+ 4SFP – Aruba ou similar</v>
      </c>
      <c r="D722" s="599"/>
      <c r="E722" s="600"/>
      <c r="F722" s="587" t="s">
        <v>32453</v>
      </c>
      <c r="G722" s="587"/>
      <c r="H722" s="587"/>
      <c r="I722" s="74" t="s">
        <v>315</v>
      </c>
      <c r="J722" s="588">
        <v>1</v>
      </c>
      <c r="K722" s="588"/>
      <c r="L722" s="579">
        <f>VLOOKUP(B722,MAPADEPRECOS!$A$5:$I$151,9)</f>
        <v>12154.15</v>
      </c>
      <c r="M722" s="579"/>
      <c r="N722" s="589">
        <f t="shared" ref="N722" si="745">J722*L722</f>
        <v>12154.15</v>
      </c>
      <c r="O722" s="589"/>
      <c r="X722" s="121"/>
      <c r="Y722" s="121"/>
      <c r="Z722" s="130"/>
    </row>
    <row r="723" spans="2:30" ht="15" customHeight="1" x14ac:dyDescent="0.25">
      <c r="B723" s="69"/>
      <c r="C723" s="69"/>
      <c r="D723" s="69"/>
      <c r="E723" s="69"/>
      <c r="F723" s="69"/>
      <c r="G723" s="69"/>
      <c r="H723" s="69"/>
      <c r="I723" s="69"/>
      <c r="J723" s="590" t="s">
        <v>778</v>
      </c>
      <c r="K723" s="590"/>
      <c r="L723" s="590"/>
      <c r="M723" s="590"/>
      <c r="N723" s="597">
        <f>N722</f>
        <v>12154.15</v>
      </c>
      <c r="O723" s="597"/>
      <c r="X723" s="121"/>
      <c r="Y723" s="121"/>
      <c r="Z723" s="130"/>
    </row>
    <row r="724" spans="2:30" ht="15" customHeight="1" x14ac:dyDescent="0.25">
      <c r="B724" s="584" t="s">
        <v>774</v>
      </c>
      <c r="C724" s="584"/>
      <c r="D724" s="584"/>
      <c r="E724" s="584"/>
      <c r="F724" s="585" t="s">
        <v>765</v>
      </c>
      <c r="G724" s="585"/>
      <c r="H724" s="585"/>
      <c r="I724" s="72" t="s">
        <v>641</v>
      </c>
      <c r="J724" s="585" t="s">
        <v>766</v>
      </c>
      <c r="K724" s="585"/>
      <c r="L724" s="585" t="s">
        <v>767</v>
      </c>
      <c r="M724" s="585"/>
      <c r="N724" s="585" t="s">
        <v>768</v>
      </c>
      <c r="O724" s="585"/>
      <c r="X724" s="121"/>
      <c r="Y724" s="121"/>
      <c r="Z724" s="130"/>
    </row>
    <row r="725" spans="2:30" ht="15" customHeight="1" x14ac:dyDescent="0.25">
      <c r="B725" s="74" t="s">
        <v>746</v>
      </c>
      <c r="C725" s="586" t="s">
        <v>747</v>
      </c>
      <c r="D725" s="586"/>
      <c r="E725" s="586"/>
      <c r="F725" s="587" t="s">
        <v>92</v>
      </c>
      <c r="G725" s="587"/>
      <c r="H725" s="587"/>
      <c r="I725" s="74" t="s">
        <v>226</v>
      </c>
      <c r="J725" s="588">
        <v>1</v>
      </c>
      <c r="K725" s="588"/>
      <c r="L725" s="589">
        <f t="shared" ref="L725:L726" si="746">X725+Y725+Z725</f>
        <v>16.09</v>
      </c>
      <c r="M725" s="589"/>
      <c r="N725" s="589">
        <f>J725*L725</f>
        <v>16.09</v>
      </c>
      <c r="O725" s="589"/>
      <c r="R725" s="106">
        <f t="shared" ref="R725:R726" si="747">IF(AND(S725=TRUE,T725="I"),VALUE(RIGHT(B725,LEN(B725)-1)),B725)</f>
        <v>10101</v>
      </c>
      <c r="S725" s="104" t="b">
        <f t="shared" ref="S725:S726" si="748">ISTEXT(B725)</f>
        <v>1</v>
      </c>
      <c r="T725" s="122" t="str">
        <f t="shared" ref="T725:T726" si="749">LEFT(B725,1)</f>
        <v>I</v>
      </c>
      <c r="U725" s="122" t="s">
        <v>27919</v>
      </c>
      <c r="V725" s="121" t="str">
        <f t="shared" ref="V725:V726" si="750">F725</f>
        <v>DER-ES</v>
      </c>
      <c r="X725" s="121">
        <f t="shared" ref="X725:X726" si="751">IFERROR(AB725,0)</f>
        <v>0</v>
      </c>
      <c r="Y725" s="121">
        <f t="shared" ref="Y725:Y726" si="752">IFERROR(AC725,0)</f>
        <v>0</v>
      </c>
      <c r="Z725" s="121">
        <f t="shared" ref="Z725:Z726" si="753">IFERROR(AD725,0)</f>
        <v>16.09</v>
      </c>
      <c r="AB725" s="121" t="e">
        <f>IF(OR(T725="P",T725="M"),(VLOOKUP(R725,'SICRO-P'!$A$3:$F$1780,6,FALSE)),VLOOKUP(R725,SICRO!$A$4:$E$6354,5,FALSE))</f>
        <v>#N/A</v>
      </c>
      <c r="AC725" s="121" t="e">
        <f>IF(T725="I",(VLOOKUP(R725,'SINAPI-I'!$A$1:$E$4949,5,FALSE)),VLOOKUP(R725,SINAPI!$G$7:$K$7524,5,FALSE))</f>
        <v>#N/A</v>
      </c>
      <c r="AD725" s="130">
        <f>IF(T725="I",IF(U725="MO",(ROUND(VLOOKUP(R725,'DER-ES-I'!$A$7:$F$1547,5,FALSE)*((1+$R$3)),2)),VLOOKUP(R725,'DER-ES-I'!$A$7:$F$1547,5,FALSE)),VLOOKUP(R725,'DER-ES'!$A$15:$H$1393,7,FALSE))</f>
        <v>16.09</v>
      </c>
    </row>
    <row r="726" spans="2:30" ht="15" customHeight="1" x14ac:dyDescent="0.25">
      <c r="B726" s="74" t="s">
        <v>720</v>
      </c>
      <c r="C726" s="586" t="s">
        <v>721</v>
      </c>
      <c r="D726" s="586"/>
      <c r="E726" s="586"/>
      <c r="F726" s="587" t="s">
        <v>92</v>
      </c>
      <c r="G726" s="587"/>
      <c r="H726" s="587"/>
      <c r="I726" s="74" t="s">
        <v>226</v>
      </c>
      <c r="J726" s="588">
        <v>1</v>
      </c>
      <c r="K726" s="588"/>
      <c r="L726" s="589">
        <f t="shared" si="746"/>
        <v>19.059999999999999</v>
      </c>
      <c r="M726" s="589"/>
      <c r="N726" s="589">
        <f>J726*L726</f>
        <v>19.059999999999999</v>
      </c>
      <c r="O726" s="589"/>
      <c r="R726" s="106">
        <f t="shared" si="747"/>
        <v>10115</v>
      </c>
      <c r="S726" s="104" t="b">
        <f t="shared" si="748"/>
        <v>1</v>
      </c>
      <c r="T726" s="122" t="str">
        <f t="shared" si="749"/>
        <v>I</v>
      </c>
      <c r="U726" s="122" t="s">
        <v>27919</v>
      </c>
      <c r="V726" s="121" t="str">
        <f t="shared" si="750"/>
        <v>DER-ES</v>
      </c>
      <c r="X726" s="121">
        <f t="shared" si="751"/>
        <v>0</v>
      </c>
      <c r="Y726" s="121">
        <f t="shared" si="752"/>
        <v>0</v>
      </c>
      <c r="Z726" s="121">
        <f t="shared" si="753"/>
        <v>19.059999999999999</v>
      </c>
      <c r="AB726" s="121" t="e">
        <f>IF(OR(T726="P",T726="M"),(VLOOKUP(R726,'SICRO-P'!$A$3:$F$1780,6,FALSE)),VLOOKUP(R726,SICRO!$A$4:$E$6354,5,FALSE))</f>
        <v>#N/A</v>
      </c>
      <c r="AC726" s="121" t="e">
        <f>IF(T726="I",(VLOOKUP(R726,'SINAPI-I'!$A$1:$E$4949,5,FALSE)),VLOOKUP(R726,SINAPI!$G$7:$K$7524,5,FALSE))</f>
        <v>#N/A</v>
      </c>
      <c r="AD726" s="130">
        <f>IF(T726="I",IF(U726="MO",(ROUND(VLOOKUP(R726,'DER-ES-I'!$A$7:$F$1547,5,FALSE)*((1+$R$3)),2)),VLOOKUP(R726,'DER-ES-I'!$A$7:$F$1547,5,FALSE)),VLOOKUP(R726,'DER-ES'!$A$15:$H$1393,7,FALSE))</f>
        <v>19.059999999999999</v>
      </c>
    </row>
    <row r="727" spans="2:30" ht="15" customHeight="1" x14ac:dyDescent="0.25">
      <c r="B727" s="69"/>
      <c r="C727" s="69"/>
      <c r="D727" s="69"/>
      <c r="E727" s="69"/>
      <c r="F727" s="69"/>
      <c r="G727" s="69"/>
      <c r="H727" s="69"/>
      <c r="I727" s="69"/>
      <c r="J727" s="590" t="s">
        <v>775</v>
      </c>
      <c r="K727" s="590"/>
      <c r="L727" s="590"/>
      <c r="M727" s="590"/>
      <c r="N727" s="597">
        <f>N726+N725</f>
        <v>35.15</v>
      </c>
      <c r="O727" s="597"/>
      <c r="X727" s="121"/>
      <c r="Y727" s="121"/>
      <c r="Z727" s="130"/>
    </row>
    <row r="728" spans="2:30" ht="15" customHeight="1" x14ac:dyDescent="0.25">
      <c r="B728" s="69"/>
      <c r="C728" s="69"/>
      <c r="D728" s="69"/>
      <c r="E728" s="69"/>
      <c r="F728" s="69"/>
      <c r="G728" s="69"/>
      <c r="H728" s="69"/>
      <c r="I728" s="69"/>
      <c r="J728" s="578" t="s">
        <v>675</v>
      </c>
      <c r="K728" s="578"/>
      <c r="L728" s="578"/>
      <c r="M728" s="578"/>
      <c r="N728" s="577">
        <f>N727+N723</f>
        <v>12189.3</v>
      </c>
      <c r="O728" s="577"/>
      <c r="X728" s="121"/>
      <c r="Y728" s="121"/>
      <c r="Z728" s="130"/>
    </row>
    <row r="729" spans="2:30" ht="15" customHeight="1" x14ac:dyDescent="0.25">
      <c r="B729" s="69"/>
      <c r="C729" s="69"/>
      <c r="D729" s="69"/>
      <c r="E729" s="69"/>
      <c r="F729" s="69"/>
      <c r="G729" s="69"/>
      <c r="H729" s="69"/>
      <c r="I729" s="69"/>
      <c r="J729" s="580" t="str">
        <f>"VALOR BDI ("&amp;$O$3*100&amp;"%):"</f>
        <v>VALOR BDI (24,52%):</v>
      </c>
      <c r="K729" s="580"/>
      <c r="L729" s="580"/>
      <c r="M729" s="580"/>
      <c r="N729" s="577">
        <f>N728*$O$3</f>
        <v>2988.82</v>
      </c>
      <c r="O729" s="577"/>
      <c r="X729" s="121"/>
      <c r="Y729" s="121"/>
      <c r="Z729" s="130"/>
    </row>
    <row r="730" spans="2:30" ht="15" customHeight="1" x14ac:dyDescent="0.25">
      <c r="B730" s="69"/>
      <c r="C730" s="69"/>
      <c r="D730" s="69"/>
      <c r="E730" s="69"/>
      <c r="F730" s="69"/>
      <c r="G730" s="69"/>
      <c r="H730" s="69"/>
      <c r="I730" s="69"/>
      <c r="J730" s="578" t="s">
        <v>676</v>
      </c>
      <c r="K730" s="578"/>
      <c r="L730" s="578"/>
      <c r="M730" s="578"/>
      <c r="N730" s="577">
        <f>N729+N728</f>
        <v>15178.12</v>
      </c>
      <c r="O730" s="577"/>
      <c r="X730" s="121"/>
      <c r="Y730" s="121"/>
      <c r="Z730" s="130"/>
    </row>
    <row r="731" spans="2:30" ht="36" customHeight="1" x14ac:dyDescent="0.25">
      <c r="B731" s="69"/>
      <c r="C731" s="69"/>
      <c r="D731" s="69"/>
      <c r="E731" s="69"/>
      <c r="F731" s="581"/>
      <c r="G731" s="581"/>
      <c r="H731" s="581"/>
      <c r="I731" s="581"/>
      <c r="J731" s="69"/>
      <c r="K731" s="69"/>
      <c r="L731" s="69"/>
      <c r="M731" s="69"/>
      <c r="N731" s="69"/>
      <c r="O731" s="69"/>
      <c r="X731" s="121"/>
      <c r="Y731" s="121"/>
      <c r="Z731" s="130"/>
    </row>
    <row r="732" spans="2:30" ht="21" customHeight="1" x14ac:dyDescent="0.25">
      <c r="B732" s="210" t="str">
        <f>'PLANILHA S DESONERAÇÃO'!B413</f>
        <v>COMP-56</v>
      </c>
      <c r="C732" s="601" t="str">
        <f>'PLANILHA S DESONERAÇÃO'!D413</f>
        <v>Fornecimento e Instalação de Bandeja fixa frontal para Racks padrão 19" polegadas, 2Us, 290 mm de profundidade, fixação interna construída em aço, com estampas de ventilação para circulação de AR interno do Rack, 2 pontos fixação nos planos frontais do rack por meio de parafusos.</v>
      </c>
      <c r="D732" s="602"/>
      <c r="E732" s="602"/>
      <c r="F732" s="602"/>
      <c r="G732" s="602"/>
      <c r="H732" s="602"/>
      <c r="I732" s="602"/>
      <c r="J732" s="602"/>
      <c r="K732" s="602"/>
      <c r="L732" s="602"/>
      <c r="M732" s="602"/>
      <c r="N732" s="602"/>
      <c r="O732" s="603"/>
      <c r="X732" s="121"/>
      <c r="Y732" s="121"/>
      <c r="Z732" s="130"/>
    </row>
    <row r="733" spans="2:30" ht="19.5" customHeight="1" x14ac:dyDescent="0.25">
      <c r="B733" s="584" t="s">
        <v>777</v>
      </c>
      <c r="C733" s="584"/>
      <c r="D733" s="584"/>
      <c r="E733" s="584"/>
      <c r="F733" s="585" t="s">
        <v>765</v>
      </c>
      <c r="G733" s="585"/>
      <c r="H733" s="585"/>
      <c r="I733" s="72" t="s">
        <v>641</v>
      </c>
      <c r="J733" s="585" t="s">
        <v>766</v>
      </c>
      <c r="K733" s="585"/>
      <c r="L733" s="585" t="s">
        <v>767</v>
      </c>
      <c r="M733" s="585"/>
      <c r="N733" s="585" t="s">
        <v>768</v>
      </c>
      <c r="O733" s="585"/>
      <c r="X733" s="121"/>
      <c r="Y733" s="121"/>
      <c r="Z733" s="130"/>
    </row>
    <row r="734" spans="2:30" ht="39.75" customHeight="1" x14ac:dyDescent="0.25">
      <c r="B734" s="74">
        <f>MAPADEPRECOS!A93</f>
        <v>30</v>
      </c>
      <c r="C734" s="598" t="str">
        <f>VLOOKUP(B734,MAPADEPRECOS!$A$5:$I$151,2)</f>
        <v>Bandeja fixa frontal para Racks padrão 19" polegadas, 2Us, 290 mm de profundidade, fixação interna construída em aço, com estampas de ventilação para circulação de AR interno do Rack, 2 pontos fixação nos planos frontais do rack por meio de parafusos.</v>
      </c>
      <c r="D734" s="599"/>
      <c r="E734" s="600"/>
      <c r="F734" s="587" t="s">
        <v>32453</v>
      </c>
      <c r="G734" s="587"/>
      <c r="H734" s="587"/>
      <c r="I734" s="74" t="s">
        <v>315</v>
      </c>
      <c r="J734" s="588">
        <v>1</v>
      </c>
      <c r="K734" s="588"/>
      <c r="L734" s="579">
        <f>VLOOKUP(B734,MAPADEPRECOS!$A$5:$I$151,9)</f>
        <v>58.84</v>
      </c>
      <c r="M734" s="579"/>
      <c r="N734" s="589">
        <f t="shared" ref="N734" si="754">J734*L734</f>
        <v>58.84</v>
      </c>
      <c r="O734" s="589"/>
      <c r="X734" s="121"/>
      <c r="Y734" s="121"/>
      <c r="Z734" s="130"/>
    </row>
    <row r="735" spans="2:30" ht="15" customHeight="1" x14ac:dyDescent="0.25">
      <c r="B735" s="69"/>
      <c r="C735" s="69"/>
      <c r="D735" s="69"/>
      <c r="E735" s="69"/>
      <c r="F735" s="69"/>
      <c r="G735" s="69"/>
      <c r="H735" s="69"/>
      <c r="I735" s="69"/>
      <c r="J735" s="590" t="s">
        <v>778</v>
      </c>
      <c r="K735" s="590"/>
      <c r="L735" s="590"/>
      <c r="M735" s="590"/>
      <c r="N735" s="597">
        <f>N734</f>
        <v>58.84</v>
      </c>
      <c r="O735" s="597"/>
      <c r="X735" s="121"/>
      <c r="Y735" s="121"/>
      <c r="Z735" s="130"/>
    </row>
    <row r="736" spans="2:30" ht="15" customHeight="1" x14ac:dyDescent="0.25">
      <c r="B736" s="584" t="s">
        <v>774</v>
      </c>
      <c r="C736" s="584"/>
      <c r="D736" s="584"/>
      <c r="E736" s="584"/>
      <c r="F736" s="585" t="s">
        <v>765</v>
      </c>
      <c r="G736" s="585"/>
      <c r="H736" s="585"/>
      <c r="I736" s="72" t="s">
        <v>641</v>
      </c>
      <c r="J736" s="585" t="s">
        <v>766</v>
      </c>
      <c r="K736" s="585"/>
      <c r="L736" s="585" t="s">
        <v>767</v>
      </c>
      <c r="M736" s="585"/>
      <c r="N736" s="585" t="s">
        <v>768</v>
      </c>
      <c r="O736" s="585"/>
      <c r="X736" s="121"/>
      <c r="Y736" s="121"/>
      <c r="Z736" s="130"/>
    </row>
    <row r="737" spans="2:30" ht="15" customHeight="1" x14ac:dyDescent="0.25">
      <c r="B737" s="74" t="s">
        <v>746</v>
      </c>
      <c r="C737" s="586" t="s">
        <v>747</v>
      </c>
      <c r="D737" s="586"/>
      <c r="E737" s="586"/>
      <c r="F737" s="587" t="s">
        <v>92</v>
      </c>
      <c r="G737" s="587"/>
      <c r="H737" s="587"/>
      <c r="I737" s="74" t="s">
        <v>226</v>
      </c>
      <c r="J737" s="588">
        <v>1</v>
      </c>
      <c r="K737" s="588"/>
      <c r="L737" s="589">
        <f t="shared" ref="L737:L738" si="755">X737+Y737+Z737</f>
        <v>16.09</v>
      </c>
      <c r="M737" s="589"/>
      <c r="N737" s="589">
        <f>J737*L737</f>
        <v>16.09</v>
      </c>
      <c r="O737" s="589"/>
      <c r="R737" s="106">
        <f t="shared" ref="R737:R738" si="756">IF(AND(S737=TRUE,T737="I"),VALUE(RIGHT(B737,LEN(B737)-1)),B737)</f>
        <v>10101</v>
      </c>
      <c r="S737" s="104" t="b">
        <f t="shared" ref="S737:S738" si="757">ISTEXT(B737)</f>
        <v>1</v>
      </c>
      <c r="T737" s="122" t="str">
        <f t="shared" ref="T737:T738" si="758">LEFT(B737,1)</f>
        <v>I</v>
      </c>
      <c r="U737" s="122" t="s">
        <v>27919</v>
      </c>
      <c r="V737" s="121" t="str">
        <f t="shared" ref="V737:V738" si="759">F737</f>
        <v>DER-ES</v>
      </c>
      <c r="X737" s="121">
        <f t="shared" ref="X737:X738" si="760">IFERROR(AB737,0)</f>
        <v>0</v>
      </c>
      <c r="Y737" s="121">
        <f t="shared" ref="Y737:Y738" si="761">IFERROR(AC737,0)</f>
        <v>0</v>
      </c>
      <c r="Z737" s="121">
        <f t="shared" ref="Z737:Z738" si="762">IFERROR(AD737,0)</f>
        <v>16.09</v>
      </c>
      <c r="AB737" s="121" t="e">
        <f>IF(OR(T737="P",T737="M"),(VLOOKUP(R737,'SICRO-P'!$A$3:$F$1780,6,FALSE)),VLOOKUP(R737,SICRO!$A$4:$E$6354,5,FALSE))</f>
        <v>#N/A</v>
      </c>
      <c r="AC737" s="121" t="e">
        <f>IF(T737="I",(VLOOKUP(R737,'SINAPI-I'!$A$1:$E$4949,5,FALSE)),VLOOKUP(R737,SINAPI!$G$7:$K$7524,5,FALSE))</f>
        <v>#N/A</v>
      </c>
      <c r="AD737" s="130">
        <f>IF(T737="I",IF(U737="MO",(ROUND(VLOOKUP(R737,'DER-ES-I'!$A$7:$F$1547,5,FALSE)*((1+$R$3)),2)),VLOOKUP(R737,'DER-ES-I'!$A$7:$F$1547,5,FALSE)),VLOOKUP(R737,'DER-ES'!$A$15:$H$1393,7,FALSE))</f>
        <v>16.09</v>
      </c>
    </row>
    <row r="738" spans="2:30" ht="15" customHeight="1" x14ac:dyDescent="0.25">
      <c r="B738" s="74" t="s">
        <v>720</v>
      </c>
      <c r="C738" s="586" t="s">
        <v>721</v>
      </c>
      <c r="D738" s="586"/>
      <c r="E738" s="586"/>
      <c r="F738" s="587" t="s">
        <v>92</v>
      </c>
      <c r="G738" s="587"/>
      <c r="H738" s="587"/>
      <c r="I738" s="74" t="s">
        <v>226</v>
      </c>
      <c r="J738" s="588">
        <v>1</v>
      </c>
      <c r="K738" s="588"/>
      <c r="L738" s="589">
        <f t="shared" si="755"/>
        <v>19.059999999999999</v>
      </c>
      <c r="M738" s="589"/>
      <c r="N738" s="589">
        <f>J738*L738</f>
        <v>19.059999999999999</v>
      </c>
      <c r="O738" s="589"/>
      <c r="R738" s="106">
        <f t="shared" si="756"/>
        <v>10115</v>
      </c>
      <c r="S738" s="104" t="b">
        <f t="shared" si="757"/>
        <v>1</v>
      </c>
      <c r="T738" s="122" t="str">
        <f t="shared" si="758"/>
        <v>I</v>
      </c>
      <c r="U738" s="122" t="s">
        <v>27919</v>
      </c>
      <c r="V738" s="121" t="str">
        <f t="shared" si="759"/>
        <v>DER-ES</v>
      </c>
      <c r="X738" s="121">
        <f t="shared" si="760"/>
        <v>0</v>
      </c>
      <c r="Y738" s="121">
        <f t="shared" si="761"/>
        <v>0</v>
      </c>
      <c r="Z738" s="121">
        <f t="shared" si="762"/>
        <v>19.059999999999999</v>
      </c>
      <c r="AB738" s="121" t="e">
        <f>IF(OR(T738="P",T738="M"),(VLOOKUP(R738,'SICRO-P'!$A$3:$F$1780,6,FALSE)),VLOOKUP(R738,SICRO!$A$4:$E$6354,5,FALSE))</f>
        <v>#N/A</v>
      </c>
      <c r="AC738" s="121" t="e">
        <f>IF(T738="I",(VLOOKUP(R738,'SINAPI-I'!$A$1:$E$4949,5,FALSE)),VLOOKUP(R738,SINAPI!$G$7:$K$7524,5,FALSE))</f>
        <v>#N/A</v>
      </c>
      <c r="AD738" s="130">
        <f>IF(T738="I",IF(U738="MO",(ROUND(VLOOKUP(R738,'DER-ES-I'!$A$7:$F$1547,5,FALSE)*((1+$R$3)),2)),VLOOKUP(R738,'DER-ES-I'!$A$7:$F$1547,5,FALSE)),VLOOKUP(R738,'DER-ES'!$A$15:$H$1393,7,FALSE))</f>
        <v>19.059999999999999</v>
      </c>
    </row>
    <row r="739" spans="2:30" ht="15" customHeight="1" x14ac:dyDescent="0.25">
      <c r="B739" s="69"/>
      <c r="C739" s="69"/>
      <c r="D739" s="69"/>
      <c r="E739" s="69"/>
      <c r="F739" s="69"/>
      <c r="G739" s="69"/>
      <c r="H739" s="69"/>
      <c r="I739" s="69"/>
      <c r="J739" s="590" t="s">
        <v>775</v>
      </c>
      <c r="K739" s="590"/>
      <c r="L739" s="590"/>
      <c r="M739" s="590"/>
      <c r="N739" s="597">
        <f>N738+N737</f>
        <v>35.15</v>
      </c>
      <c r="O739" s="597"/>
      <c r="X739" s="121"/>
      <c r="Y739" s="121"/>
      <c r="Z739" s="130"/>
    </row>
    <row r="740" spans="2:30" ht="15" customHeight="1" x14ac:dyDescent="0.25">
      <c r="B740" s="69"/>
      <c r="C740" s="69"/>
      <c r="D740" s="69"/>
      <c r="E740" s="69"/>
      <c r="F740" s="69"/>
      <c r="G740" s="69"/>
      <c r="H740" s="69"/>
      <c r="I740" s="69"/>
      <c r="J740" s="578" t="s">
        <v>675</v>
      </c>
      <c r="K740" s="578"/>
      <c r="L740" s="578"/>
      <c r="M740" s="578"/>
      <c r="N740" s="577">
        <f>N739+N735</f>
        <v>93.99</v>
      </c>
      <c r="O740" s="577"/>
      <c r="X740" s="121"/>
      <c r="Y740" s="121"/>
      <c r="Z740" s="130"/>
    </row>
    <row r="741" spans="2:30" ht="15" customHeight="1" x14ac:dyDescent="0.25">
      <c r="B741" s="69"/>
      <c r="C741" s="69"/>
      <c r="D741" s="69"/>
      <c r="E741" s="69"/>
      <c r="F741" s="69"/>
      <c r="G741" s="69"/>
      <c r="H741" s="69"/>
      <c r="I741" s="69"/>
      <c r="J741" s="580" t="str">
        <f>"VALOR BDI ("&amp;$O$3*100&amp;"%):"</f>
        <v>VALOR BDI (24,52%):</v>
      </c>
      <c r="K741" s="580"/>
      <c r="L741" s="580"/>
      <c r="M741" s="580"/>
      <c r="N741" s="577">
        <f>N740*$O$3</f>
        <v>23.05</v>
      </c>
      <c r="O741" s="577"/>
      <c r="X741" s="121"/>
      <c r="Y741" s="121"/>
      <c r="Z741" s="130"/>
    </row>
    <row r="742" spans="2:30" ht="15" customHeight="1" x14ac:dyDescent="0.25">
      <c r="B742" s="69"/>
      <c r="C742" s="69"/>
      <c r="D742" s="69"/>
      <c r="E742" s="69"/>
      <c r="F742" s="69"/>
      <c r="G742" s="69"/>
      <c r="H742" s="69"/>
      <c r="I742" s="69"/>
      <c r="J742" s="578" t="s">
        <v>676</v>
      </c>
      <c r="K742" s="578"/>
      <c r="L742" s="578"/>
      <c r="M742" s="578"/>
      <c r="N742" s="577">
        <f>N741+N740</f>
        <v>117.04</v>
      </c>
      <c r="O742" s="577"/>
      <c r="X742" s="121"/>
      <c r="Y742" s="121"/>
      <c r="Z742" s="130"/>
    </row>
    <row r="743" spans="2:30" ht="36" customHeight="1" x14ac:dyDescent="0.25">
      <c r="B743" s="69"/>
      <c r="C743" s="69"/>
      <c r="D743" s="69"/>
      <c r="E743" s="69"/>
      <c r="F743" s="581"/>
      <c r="G743" s="581"/>
      <c r="H743" s="581"/>
      <c r="I743" s="581"/>
      <c r="J743" s="69"/>
      <c r="K743" s="69"/>
      <c r="L743" s="69"/>
      <c r="M743" s="69"/>
      <c r="N743" s="69"/>
      <c r="O743" s="69"/>
      <c r="X743" s="121"/>
      <c r="Y743" s="121"/>
      <c r="Z743" s="130"/>
    </row>
    <row r="744" spans="2:30" ht="15" customHeight="1" x14ac:dyDescent="0.25">
      <c r="B744" s="210" t="str">
        <f>'PLANILHA S DESONERAÇÃO'!B416</f>
        <v>COMP-57</v>
      </c>
      <c r="C744" s="601" t="str">
        <f>'PLANILHA S DESONERAÇÃO'!D416</f>
        <v>Fornecimento e Instalação de DIO 24FO Distribuidor interno [optico SC MM 62.5/125 GAVETA 19" 1U</v>
      </c>
      <c r="D744" s="602"/>
      <c r="E744" s="602"/>
      <c r="F744" s="602"/>
      <c r="G744" s="602"/>
      <c r="H744" s="602"/>
      <c r="I744" s="602"/>
      <c r="J744" s="602"/>
      <c r="K744" s="602"/>
      <c r="L744" s="602"/>
      <c r="M744" s="602"/>
      <c r="N744" s="602"/>
      <c r="O744" s="603"/>
      <c r="X744" s="121"/>
      <c r="Y744" s="121"/>
      <c r="Z744" s="130"/>
    </row>
    <row r="745" spans="2:30" ht="15" customHeight="1" x14ac:dyDescent="0.25">
      <c r="B745" s="584" t="s">
        <v>777</v>
      </c>
      <c r="C745" s="584"/>
      <c r="D745" s="584"/>
      <c r="E745" s="584"/>
      <c r="F745" s="585" t="s">
        <v>765</v>
      </c>
      <c r="G745" s="585"/>
      <c r="H745" s="585"/>
      <c r="I745" s="72" t="s">
        <v>641</v>
      </c>
      <c r="J745" s="585" t="s">
        <v>766</v>
      </c>
      <c r="K745" s="585"/>
      <c r="L745" s="585" t="s">
        <v>767</v>
      </c>
      <c r="M745" s="585"/>
      <c r="N745" s="585" t="s">
        <v>768</v>
      </c>
      <c r="O745" s="585"/>
      <c r="X745" s="121"/>
      <c r="Y745" s="121"/>
      <c r="Z745" s="130"/>
    </row>
    <row r="746" spans="2:30" ht="15" customHeight="1" x14ac:dyDescent="0.25">
      <c r="B746" s="74">
        <f>MAPADEPRECOS!A90</f>
        <v>29</v>
      </c>
      <c r="C746" s="598" t="str">
        <f>VLOOKUP(B746,MAPADEPRECOS!$A$5:$I$151,2)</f>
        <v>DIO 24FO Distribuidor interno óptico SC MM 62.5/125 gaveta 19'' 1U, ou similar</v>
      </c>
      <c r="D746" s="599"/>
      <c r="E746" s="600"/>
      <c r="F746" s="587" t="s">
        <v>32453</v>
      </c>
      <c r="G746" s="587"/>
      <c r="H746" s="587"/>
      <c r="I746" s="74" t="s">
        <v>315</v>
      </c>
      <c r="J746" s="588">
        <v>1</v>
      </c>
      <c r="K746" s="588"/>
      <c r="L746" s="579">
        <f>VLOOKUP(B746,MAPADEPRECOS!$A$5:$I$151,9)</f>
        <v>597.52</v>
      </c>
      <c r="M746" s="579"/>
      <c r="N746" s="589">
        <f t="shared" ref="N746" si="763">J746*L746</f>
        <v>597.52</v>
      </c>
      <c r="O746" s="589"/>
      <c r="X746" s="121"/>
      <c r="Y746" s="121"/>
      <c r="Z746" s="130"/>
    </row>
    <row r="747" spans="2:30" ht="9.75" customHeight="1" x14ac:dyDescent="0.25">
      <c r="B747" s="69"/>
      <c r="C747" s="69"/>
      <c r="D747" s="69"/>
      <c r="E747" s="69"/>
      <c r="F747" s="69"/>
      <c r="G747" s="69"/>
      <c r="H747" s="69"/>
      <c r="I747" s="69"/>
      <c r="J747" s="590" t="s">
        <v>778</v>
      </c>
      <c r="K747" s="590"/>
      <c r="L747" s="590"/>
      <c r="M747" s="590"/>
      <c r="N747" s="597">
        <f>N746</f>
        <v>597.52</v>
      </c>
      <c r="O747" s="597"/>
      <c r="X747" s="121"/>
      <c r="Y747" s="121"/>
      <c r="Z747" s="130"/>
    </row>
    <row r="748" spans="2:30" ht="19.5" customHeight="1" x14ac:dyDescent="0.25">
      <c r="B748" s="584" t="s">
        <v>774</v>
      </c>
      <c r="C748" s="584"/>
      <c r="D748" s="584"/>
      <c r="E748" s="584"/>
      <c r="F748" s="585" t="s">
        <v>765</v>
      </c>
      <c r="G748" s="585"/>
      <c r="H748" s="585"/>
      <c r="I748" s="72" t="s">
        <v>641</v>
      </c>
      <c r="J748" s="585" t="s">
        <v>766</v>
      </c>
      <c r="K748" s="585"/>
      <c r="L748" s="585" t="s">
        <v>767</v>
      </c>
      <c r="M748" s="585"/>
      <c r="N748" s="585" t="s">
        <v>768</v>
      </c>
      <c r="O748" s="585"/>
      <c r="X748" s="121"/>
      <c r="Y748" s="121"/>
      <c r="Z748" s="130"/>
    </row>
    <row r="749" spans="2:30" ht="15" customHeight="1" x14ac:dyDescent="0.25">
      <c r="B749" s="74" t="s">
        <v>746</v>
      </c>
      <c r="C749" s="586" t="s">
        <v>747</v>
      </c>
      <c r="D749" s="586"/>
      <c r="E749" s="586"/>
      <c r="F749" s="587" t="s">
        <v>92</v>
      </c>
      <c r="G749" s="587"/>
      <c r="H749" s="587"/>
      <c r="I749" s="74" t="s">
        <v>226</v>
      </c>
      <c r="J749" s="588">
        <v>2.5</v>
      </c>
      <c r="K749" s="588"/>
      <c r="L749" s="589">
        <f t="shared" ref="L749" si="764">X749+Y749+Z749</f>
        <v>16.09</v>
      </c>
      <c r="M749" s="589"/>
      <c r="N749" s="589">
        <f>J749*L749</f>
        <v>40.229999999999997</v>
      </c>
      <c r="O749" s="589"/>
      <c r="R749" s="106">
        <f t="shared" ref="R749" si="765">IF(AND(S749=TRUE,T749="I"),VALUE(RIGHT(B749,LEN(B749)-1)),B749)</f>
        <v>10101</v>
      </c>
      <c r="S749" s="104" t="b">
        <f t="shared" ref="S749" si="766">ISTEXT(B749)</f>
        <v>1</v>
      </c>
      <c r="T749" s="122" t="str">
        <f t="shared" ref="T749" si="767">LEFT(B749,1)</f>
        <v>I</v>
      </c>
      <c r="U749" s="122" t="s">
        <v>27919</v>
      </c>
      <c r="V749" s="121" t="str">
        <f t="shared" ref="V749" si="768">F749</f>
        <v>DER-ES</v>
      </c>
      <c r="X749" s="121">
        <f t="shared" ref="X749" si="769">IFERROR(AB749,0)</f>
        <v>0</v>
      </c>
      <c r="Y749" s="121">
        <f t="shared" ref="Y749" si="770">IFERROR(AC749,0)</f>
        <v>0</v>
      </c>
      <c r="Z749" s="121">
        <f t="shared" ref="Z749" si="771">IFERROR(AD749,0)</f>
        <v>16.09</v>
      </c>
      <c r="AB749" s="121" t="e">
        <f>IF(OR(T749="P",T749="M"),(VLOOKUP(R749,'SICRO-P'!$A$3:$F$1780,6,FALSE)),VLOOKUP(R749,SICRO!$A$4:$E$6354,5,FALSE))</f>
        <v>#N/A</v>
      </c>
      <c r="AC749" s="121" t="e">
        <f>IF(T749="I",(VLOOKUP(R749,'SINAPI-I'!$A$1:$E$4949,5,FALSE)),VLOOKUP(R749,SINAPI!$G$7:$K$7524,5,FALSE))</f>
        <v>#N/A</v>
      </c>
      <c r="AD749" s="130">
        <f>IF(T749="I",IF(U749="MO",(ROUND(VLOOKUP(R749,'DER-ES-I'!$A$7:$F$1547,5,FALSE)*((1+$R$3)),2)),VLOOKUP(R749,'DER-ES-I'!$A$7:$F$1547,5,FALSE)),VLOOKUP(R749,'DER-ES'!$A$15:$H$1393,7,FALSE))</f>
        <v>16.09</v>
      </c>
    </row>
    <row r="750" spans="2:30" ht="15" customHeight="1" x14ac:dyDescent="0.25">
      <c r="B750" s="74" t="s">
        <v>720</v>
      </c>
      <c r="C750" s="586" t="s">
        <v>721</v>
      </c>
      <c r="D750" s="586"/>
      <c r="E750" s="586"/>
      <c r="F750" s="587" t="s">
        <v>92</v>
      </c>
      <c r="G750" s="587"/>
      <c r="H750" s="587"/>
      <c r="I750" s="74" t="s">
        <v>226</v>
      </c>
      <c r="J750" s="588">
        <v>2.5</v>
      </c>
      <c r="K750" s="588"/>
      <c r="L750" s="589">
        <f t="shared" ref="L750" si="772">X750+Y750+Z750</f>
        <v>19.059999999999999</v>
      </c>
      <c r="M750" s="589"/>
      <c r="N750" s="589">
        <f>J750*L750</f>
        <v>47.65</v>
      </c>
      <c r="O750" s="589"/>
      <c r="R750" s="106">
        <f t="shared" ref="R750" si="773">IF(AND(S750=TRUE,T750="I"),VALUE(RIGHT(B750,LEN(B750)-1)),B750)</f>
        <v>10115</v>
      </c>
      <c r="S750" s="104" t="b">
        <f t="shared" ref="S750" si="774">ISTEXT(B750)</f>
        <v>1</v>
      </c>
      <c r="T750" s="122" t="str">
        <f t="shared" ref="T750" si="775">LEFT(B750,1)</f>
        <v>I</v>
      </c>
      <c r="U750" s="122" t="s">
        <v>27919</v>
      </c>
      <c r="V750" s="121" t="str">
        <f t="shared" ref="V750" si="776">F750</f>
        <v>DER-ES</v>
      </c>
      <c r="X750" s="121">
        <f t="shared" ref="X750" si="777">IFERROR(AB750,0)</f>
        <v>0</v>
      </c>
      <c r="Y750" s="121">
        <f t="shared" ref="Y750" si="778">IFERROR(AC750,0)</f>
        <v>0</v>
      </c>
      <c r="Z750" s="121">
        <f t="shared" ref="Z750" si="779">IFERROR(AD750,0)</f>
        <v>19.059999999999999</v>
      </c>
      <c r="AB750" s="121" t="e">
        <f>IF(OR(T750="P",T750="M"),(VLOOKUP(R750,'SICRO-P'!$A$3:$F$1780,6,FALSE)),VLOOKUP(R750,SICRO!$A$4:$E$6354,5,FALSE))</f>
        <v>#N/A</v>
      </c>
      <c r="AC750" s="121" t="e">
        <f>IF(T750="I",(VLOOKUP(R750,'SINAPI-I'!$A$1:$E$4949,5,FALSE)),VLOOKUP(R750,SINAPI!$G$7:$K$7524,5,FALSE))</f>
        <v>#N/A</v>
      </c>
      <c r="AD750" s="130">
        <f>IF(T750="I",IF(U750="MO",(ROUND(VLOOKUP(R750,'DER-ES-I'!$A$7:$F$1547,5,FALSE)*((1+$R$3)),2)),VLOOKUP(R750,'DER-ES-I'!$A$7:$F$1547,5,FALSE)),VLOOKUP(R750,'DER-ES'!$A$15:$H$1393,7,FALSE))</f>
        <v>19.059999999999999</v>
      </c>
    </row>
    <row r="751" spans="2:30" ht="15" customHeight="1" x14ac:dyDescent="0.25">
      <c r="B751" s="69"/>
      <c r="C751" s="69"/>
      <c r="D751" s="69"/>
      <c r="E751" s="69"/>
      <c r="F751" s="69"/>
      <c r="G751" s="69"/>
      <c r="H751" s="69"/>
      <c r="I751" s="69"/>
      <c r="J751" s="590" t="s">
        <v>775</v>
      </c>
      <c r="K751" s="590"/>
      <c r="L751" s="590"/>
      <c r="M751" s="590"/>
      <c r="N751" s="597">
        <f>N750+N749</f>
        <v>87.88</v>
      </c>
      <c r="O751" s="597"/>
      <c r="X751" s="121"/>
      <c r="Y751" s="121"/>
      <c r="Z751" s="130"/>
    </row>
    <row r="752" spans="2:30" ht="15" customHeight="1" x14ac:dyDescent="0.25">
      <c r="B752" s="69"/>
      <c r="C752" s="69"/>
      <c r="D752" s="69"/>
      <c r="E752" s="69"/>
      <c r="F752" s="69"/>
      <c r="G752" s="69"/>
      <c r="H752" s="69"/>
      <c r="I752" s="69"/>
      <c r="J752" s="578" t="s">
        <v>675</v>
      </c>
      <c r="K752" s="578"/>
      <c r="L752" s="578"/>
      <c r="M752" s="578"/>
      <c r="N752" s="577">
        <f>N751+N747</f>
        <v>685.4</v>
      </c>
      <c r="O752" s="577"/>
      <c r="X752" s="121"/>
      <c r="Y752" s="121"/>
      <c r="Z752" s="130"/>
    </row>
    <row r="753" spans="2:30" ht="15" customHeight="1" x14ac:dyDescent="0.25">
      <c r="B753" s="69"/>
      <c r="C753" s="69"/>
      <c r="D753" s="69"/>
      <c r="E753" s="69"/>
      <c r="F753" s="69"/>
      <c r="G753" s="69"/>
      <c r="H753" s="69"/>
      <c r="I753" s="69"/>
      <c r="J753" s="580" t="str">
        <f>"VALOR BDI ("&amp;$O$3*100&amp;"%):"</f>
        <v>VALOR BDI (24,52%):</v>
      </c>
      <c r="K753" s="580"/>
      <c r="L753" s="580"/>
      <c r="M753" s="580"/>
      <c r="N753" s="577">
        <f>N752*$O$3</f>
        <v>168.06</v>
      </c>
      <c r="O753" s="577"/>
      <c r="X753" s="121"/>
      <c r="Y753" s="121"/>
      <c r="Z753" s="130"/>
    </row>
    <row r="754" spans="2:30" ht="15" customHeight="1" x14ac:dyDescent="0.25">
      <c r="B754" s="69"/>
      <c r="C754" s="69"/>
      <c r="D754" s="69"/>
      <c r="E754" s="69"/>
      <c r="F754" s="69"/>
      <c r="G754" s="69"/>
      <c r="H754" s="69"/>
      <c r="I754" s="69"/>
      <c r="J754" s="578" t="s">
        <v>676</v>
      </c>
      <c r="K754" s="578"/>
      <c r="L754" s="578"/>
      <c r="M754" s="578"/>
      <c r="N754" s="577">
        <f>N753+N752</f>
        <v>853.46</v>
      </c>
      <c r="O754" s="577"/>
      <c r="X754" s="121"/>
      <c r="Y754" s="121"/>
      <c r="Z754" s="130"/>
    </row>
    <row r="755" spans="2:30" ht="19.5" customHeight="1" x14ac:dyDescent="0.25">
      <c r="B755" s="69"/>
      <c r="C755" s="69"/>
      <c r="D755" s="69"/>
      <c r="E755" s="69"/>
      <c r="F755" s="581"/>
      <c r="G755" s="581"/>
      <c r="H755" s="581"/>
      <c r="I755" s="581"/>
      <c r="J755" s="69"/>
      <c r="K755" s="69"/>
      <c r="L755" s="69"/>
      <c r="M755" s="69"/>
      <c r="N755" s="69"/>
      <c r="O755" s="69"/>
      <c r="X755" s="121"/>
      <c r="Y755" s="121"/>
      <c r="Z755" s="130"/>
    </row>
    <row r="756" spans="2:30" ht="15" customHeight="1" x14ac:dyDescent="0.25">
      <c r="B756" s="210" t="str">
        <f>'PLANILHA S DESONERAÇÃO'!B417</f>
        <v>COMP-58</v>
      </c>
      <c r="C756" s="601" t="str">
        <f>'PLANILHA S DESONERAÇÃO'!D417</f>
        <v>Fornecimento e Instalação de Conversor de mídia PoE 2 km 100 Base-FX para 10/100 Base-TX</v>
      </c>
      <c r="D756" s="602"/>
      <c r="E756" s="602"/>
      <c r="F756" s="602"/>
      <c r="G756" s="602"/>
      <c r="H756" s="602"/>
      <c r="I756" s="602"/>
      <c r="J756" s="602"/>
      <c r="K756" s="602"/>
      <c r="L756" s="602"/>
      <c r="M756" s="602"/>
      <c r="N756" s="602"/>
      <c r="O756" s="603"/>
      <c r="X756" s="121"/>
      <c r="Y756" s="121"/>
      <c r="Z756" s="130"/>
    </row>
    <row r="757" spans="2:30" ht="15" customHeight="1" x14ac:dyDescent="0.25">
      <c r="B757" s="584" t="s">
        <v>777</v>
      </c>
      <c r="C757" s="584"/>
      <c r="D757" s="584"/>
      <c r="E757" s="584"/>
      <c r="F757" s="585" t="s">
        <v>765</v>
      </c>
      <c r="G757" s="585"/>
      <c r="H757" s="585"/>
      <c r="I757" s="72" t="s">
        <v>641</v>
      </c>
      <c r="J757" s="585" t="s">
        <v>766</v>
      </c>
      <c r="K757" s="585"/>
      <c r="L757" s="585" t="s">
        <v>767</v>
      </c>
      <c r="M757" s="585"/>
      <c r="N757" s="585" t="s">
        <v>768</v>
      </c>
      <c r="O757" s="585"/>
      <c r="X757" s="121"/>
      <c r="Y757" s="121"/>
      <c r="Z757" s="130"/>
    </row>
    <row r="758" spans="2:30" ht="15" customHeight="1" x14ac:dyDescent="0.25">
      <c r="B758" s="74">
        <f>MAPADEPRECOS!A137</f>
        <v>44</v>
      </c>
      <c r="C758" s="598" t="str">
        <f>VLOOKUP(B758,MAPADEPRECOS!$A$5:$I$151,2)</f>
        <v>Conversor de mídia PoE 2 km 100 Base-FX para 10/100 Base-TX</v>
      </c>
      <c r="D758" s="599"/>
      <c r="E758" s="600"/>
      <c r="F758" s="587" t="s">
        <v>32453</v>
      </c>
      <c r="G758" s="587"/>
      <c r="H758" s="587"/>
      <c r="I758" s="74" t="s">
        <v>315</v>
      </c>
      <c r="J758" s="588">
        <v>1</v>
      </c>
      <c r="K758" s="588"/>
      <c r="L758" s="579">
        <f>VLOOKUP(B758,MAPADEPRECOS!$A$5:$I$151,9)</f>
        <v>1221.49</v>
      </c>
      <c r="M758" s="579"/>
      <c r="N758" s="589">
        <f t="shared" ref="N758" si="780">J758*L758</f>
        <v>1221.49</v>
      </c>
      <c r="O758" s="589"/>
      <c r="X758" s="121"/>
      <c r="Y758" s="121"/>
      <c r="Z758" s="130"/>
    </row>
    <row r="759" spans="2:30" ht="9.75" customHeight="1" x14ac:dyDescent="0.25">
      <c r="B759" s="69"/>
      <c r="C759" s="69"/>
      <c r="D759" s="69"/>
      <c r="E759" s="69"/>
      <c r="F759" s="69"/>
      <c r="G759" s="69"/>
      <c r="H759" s="69"/>
      <c r="I759" s="69"/>
      <c r="J759" s="590" t="s">
        <v>778</v>
      </c>
      <c r="K759" s="590"/>
      <c r="L759" s="590"/>
      <c r="M759" s="590"/>
      <c r="N759" s="597">
        <f>N758</f>
        <v>1221.49</v>
      </c>
      <c r="O759" s="597"/>
      <c r="X759" s="121"/>
      <c r="Y759" s="121"/>
      <c r="Z759" s="130"/>
    </row>
    <row r="760" spans="2:30" ht="19.5" customHeight="1" x14ac:dyDescent="0.25">
      <c r="B760" s="584" t="s">
        <v>774</v>
      </c>
      <c r="C760" s="584"/>
      <c r="D760" s="584"/>
      <c r="E760" s="584"/>
      <c r="F760" s="585" t="s">
        <v>765</v>
      </c>
      <c r="G760" s="585"/>
      <c r="H760" s="585"/>
      <c r="I760" s="72" t="s">
        <v>641</v>
      </c>
      <c r="J760" s="585" t="s">
        <v>766</v>
      </c>
      <c r="K760" s="585"/>
      <c r="L760" s="585" t="s">
        <v>767</v>
      </c>
      <c r="M760" s="585"/>
      <c r="N760" s="585" t="s">
        <v>768</v>
      </c>
      <c r="O760" s="585"/>
      <c r="X760" s="121"/>
      <c r="Y760" s="121"/>
      <c r="Z760" s="130"/>
    </row>
    <row r="761" spans="2:30" ht="15" customHeight="1" x14ac:dyDescent="0.25">
      <c r="B761" s="74" t="s">
        <v>746</v>
      </c>
      <c r="C761" s="586" t="s">
        <v>747</v>
      </c>
      <c r="D761" s="586"/>
      <c r="E761" s="586"/>
      <c r="F761" s="587" t="s">
        <v>92</v>
      </c>
      <c r="G761" s="587"/>
      <c r="H761" s="587"/>
      <c r="I761" s="74" t="s">
        <v>226</v>
      </c>
      <c r="J761" s="588">
        <v>2.5</v>
      </c>
      <c r="K761" s="588"/>
      <c r="L761" s="589">
        <f t="shared" ref="L761:L762" si="781">X761+Y761+Z761</f>
        <v>16.09</v>
      </c>
      <c r="M761" s="589"/>
      <c r="N761" s="589">
        <f>J761*L761</f>
        <v>40.229999999999997</v>
      </c>
      <c r="O761" s="589"/>
      <c r="R761" s="106">
        <f t="shared" ref="R761:R762" si="782">IF(AND(S761=TRUE,T761="I"),VALUE(RIGHT(B761,LEN(B761)-1)),B761)</f>
        <v>10101</v>
      </c>
      <c r="S761" s="104" t="b">
        <f t="shared" ref="S761:S762" si="783">ISTEXT(B761)</f>
        <v>1</v>
      </c>
      <c r="T761" s="122" t="str">
        <f t="shared" ref="T761:T762" si="784">LEFT(B761,1)</f>
        <v>I</v>
      </c>
      <c r="U761" s="122" t="s">
        <v>27919</v>
      </c>
      <c r="V761" s="121" t="str">
        <f t="shared" ref="V761:V762" si="785">F761</f>
        <v>DER-ES</v>
      </c>
      <c r="X761" s="121">
        <f t="shared" ref="X761:X762" si="786">IFERROR(AB761,0)</f>
        <v>0</v>
      </c>
      <c r="Y761" s="121">
        <f t="shared" ref="Y761:Y762" si="787">IFERROR(AC761,0)</f>
        <v>0</v>
      </c>
      <c r="Z761" s="121">
        <f t="shared" ref="Z761:Z762" si="788">IFERROR(AD761,0)</f>
        <v>16.09</v>
      </c>
      <c r="AB761" s="121" t="e">
        <f>IF(OR(T761="P",T761="M"),(VLOOKUP(R761,'SICRO-P'!$A$3:$F$1780,6,FALSE)),VLOOKUP(R761,SICRO!$A$4:$E$6354,5,FALSE))</f>
        <v>#N/A</v>
      </c>
      <c r="AC761" s="121" t="e">
        <f>IF(T761="I",(VLOOKUP(R761,'SINAPI-I'!$A$1:$E$4949,5,FALSE)),VLOOKUP(R761,SINAPI!$G$7:$K$7524,5,FALSE))</f>
        <v>#N/A</v>
      </c>
      <c r="AD761" s="130">
        <f>IF(T761="I",IF(U761="MO",(ROUND(VLOOKUP(R761,'DER-ES-I'!$A$7:$F$1547,5,FALSE)*((1+$R$3)),2)),VLOOKUP(R761,'DER-ES-I'!$A$7:$F$1547,5,FALSE)),VLOOKUP(R761,'DER-ES'!$A$15:$H$1393,7,FALSE))</f>
        <v>16.09</v>
      </c>
    </row>
    <row r="762" spans="2:30" ht="15" customHeight="1" x14ac:dyDescent="0.25">
      <c r="B762" s="74" t="s">
        <v>720</v>
      </c>
      <c r="C762" s="586" t="s">
        <v>721</v>
      </c>
      <c r="D762" s="586"/>
      <c r="E762" s="586"/>
      <c r="F762" s="587" t="s">
        <v>92</v>
      </c>
      <c r="G762" s="587"/>
      <c r="H762" s="587"/>
      <c r="I762" s="74" t="s">
        <v>226</v>
      </c>
      <c r="J762" s="588">
        <v>2.5</v>
      </c>
      <c r="K762" s="588"/>
      <c r="L762" s="589">
        <f t="shared" si="781"/>
        <v>19.059999999999999</v>
      </c>
      <c r="M762" s="589"/>
      <c r="N762" s="589">
        <f>J762*L762</f>
        <v>47.65</v>
      </c>
      <c r="O762" s="589"/>
      <c r="R762" s="106">
        <f t="shared" si="782"/>
        <v>10115</v>
      </c>
      <c r="S762" s="104" t="b">
        <f t="shared" si="783"/>
        <v>1</v>
      </c>
      <c r="T762" s="122" t="str">
        <f t="shared" si="784"/>
        <v>I</v>
      </c>
      <c r="U762" s="122" t="s">
        <v>27919</v>
      </c>
      <c r="V762" s="121" t="str">
        <f t="shared" si="785"/>
        <v>DER-ES</v>
      </c>
      <c r="X762" s="121">
        <f t="shared" si="786"/>
        <v>0</v>
      </c>
      <c r="Y762" s="121">
        <f t="shared" si="787"/>
        <v>0</v>
      </c>
      <c r="Z762" s="121">
        <f t="shared" si="788"/>
        <v>19.059999999999999</v>
      </c>
      <c r="AB762" s="121" t="e">
        <f>IF(OR(T762="P",T762="M"),(VLOOKUP(R762,'SICRO-P'!$A$3:$F$1780,6,FALSE)),VLOOKUP(R762,SICRO!$A$4:$E$6354,5,FALSE))</f>
        <v>#N/A</v>
      </c>
      <c r="AC762" s="121" t="e">
        <f>IF(T762="I",(VLOOKUP(R762,'SINAPI-I'!$A$1:$E$4949,5,FALSE)),VLOOKUP(R762,SINAPI!$G$7:$K$7524,5,FALSE))</f>
        <v>#N/A</v>
      </c>
      <c r="AD762" s="130">
        <f>IF(T762="I",IF(U762="MO",(ROUND(VLOOKUP(R762,'DER-ES-I'!$A$7:$F$1547,5,FALSE)*((1+$R$3)),2)),VLOOKUP(R762,'DER-ES-I'!$A$7:$F$1547,5,FALSE)),VLOOKUP(R762,'DER-ES'!$A$15:$H$1393,7,FALSE))</f>
        <v>19.059999999999999</v>
      </c>
    </row>
    <row r="763" spans="2:30" ht="15" customHeight="1" x14ac:dyDescent="0.25">
      <c r="B763" s="69"/>
      <c r="C763" s="69"/>
      <c r="D763" s="69"/>
      <c r="E763" s="69"/>
      <c r="F763" s="69"/>
      <c r="G763" s="69"/>
      <c r="H763" s="69"/>
      <c r="I763" s="69"/>
      <c r="J763" s="590" t="s">
        <v>775</v>
      </c>
      <c r="K763" s="590"/>
      <c r="L763" s="590"/>
      <c r="M763" s="590"/>
      <c r="N763" s="597">
        <f>N762+N761</f>
        <v>87.88</v>
      </c>
      <c r="O763" s="597"/>
      <c r="X763" s="121"/>
      <c r="Y763" s="121"/>
      <c r="Z763" s="130"/>
    </row>
    <row r="764" spans="2:30" ht="15" customHeight="1" x14ac:dyDescent="0.25">
      <c r="B764" s="69"/>
      <c r="C764" s="69"/>
      <c r="D764" s="69"/>
      <c r="E764" s="69"/>
      <c r="F764" s="69"/>
      <c r="G764" s="69"/>
      <c r="H764" s="69"/>
      <c r="I764" s="69"/>
      <c r="J764" s="578" t="s">
        <v>675</v>
      </c>
      <c r="K764" s="578"/>
      <c r="L764" s="578"/>
      <c r="M764" s="578"/>
      <c r="N764" s="577">
        <f>N763+N759</f>
        <v>1309.3699999999999</v>
      </c>
      <c r="O764" s="577"/>
      <c r="X764" s="121"/>
      <c r="Y764" s="121"/>
      <c r="Z764" s="130"/>
    </row>
    <row r="765" spans="2:30" ht="15" customHeight="1" x14ac:dyDescent="0.25">
      <c r="B765" s="69"/>
      <c r="C765" s="69"/>
      <c r="D765" s="69"/>
      <c r="E765" s="69"/>
      <c r="F765" s="69"/>
      <c r="G765" s="69"/>
      <c r="H765" s="69"/>
      <c r="I765" s="69"/>
      <c r="J765" s="580" t="str">
        <f>"VALOR BDI ("&amp;$O$3*100&amp;"%):"</f>
        <v>VALOR BDI (24,52%):</v>
      </c>
      <c r="K765" s="580"/>
      <c r="L765" s="580"/>
      <c r="M765" s="580"/>
      <c r="N765" s="577">
        <f>N764*$O$3</f>
        <v>321.06</v>
      </c>
      <c r="O765" s="577"/>
      <c r="X765" s="121"/>
      <c r="Y765" s="121"/>
      <c r="Z765" s="130"/>
    </row>
    <row r="766" spans="2:30" ht="15" customHeight="1" x14ac:dyDescent="0.25">
      <c r="B766" s="69"/>
      <c r="C766" s="69"/>
      <c r="D766" s="69"/>
      <c r="E766" s="69"/>
      <c r="F766" s="69"/>
      <c r="G766" s="69"/>
      <c r="H766" s="69"/>
      <c r="I766" s="69"/>
      <c r="J766" s="578" t="s">
        <v>676</v>
      </c>
      <c r="K766" s="578"/>
      <c r="L766" s="578"/>
      <c r="M766" s="578"/>
      <c r="N766" s="577">
        <f>N765+N764</f>
        <v>1630.43</v>
      </c>
      <c r="O766" s="577"/>
      <c r="X766" s="121"/>
      <c r="Y766" s="121"/>
      <c r="Z766" s="130"/>
    </row>
    <row r="767" spans="2:30" ht="19.5" customHeight="1" x14ac:dyDescent="0.25">
      <c r="B767" s="69"/>
      <c r="C767" s="69"/>
      <c r="D767" s="69"/>
      <c r="E767" s="69"/>
      <c r="F767" s="581"/>
      <c r="G767" s="581"/>
      <c r="H767" s="581"/>
      <c r="I767" s="581"/>
      <c r="J767" s="69"/>
      <c r="K767" s="69"/>
      <c r="L767" s="69"/>
      <c r="M767" s="69"/>
      <c r="N767" s="69"/>
      <c r="O767" s="69"/>
      <c r="X767" s="121"/>
      <c r="Y767" s="121"/>
      <c r="Z767" s="130"/>
    </row>
    <row r="768" spans="2:30" x14ac:dyDescent="0.25">
      <c r="B768" s="210" t="str">
        <f>'PLANILHA S DESONERAÇÃO'!B418</f>
        <v>COMP-59</v>
      </c>
      <c r="C768" s="601" t="str">
        <f>'PLANILHA S DESONERAÇÃO'!D418</f>
        <v>Aterramento com haste de terra 5/8"x2.40m, cabo de cobre nú 25mm2</v>
      </c>
      <c r="D768" s="602"/>
      <c r="E768" s="602"/>
      <c r="F768" s="602"/>
      <c r="G768" s="602"/>
      <c r="H768" s="602"/>
      <c r="I768" s="602"/>
      <c r="J768" s="602"/>
      <c r="K768" s="602"/>
      <c r="L768" s="602"/>
      <c r="M768" s="602"/>
      <c r="N768" s="602"/>
      <c r="O768" s="603"/>
      <c r="X768" s="121"/>
      <c r="Y768" s="121"/>
      <c r="Z768" s="130"/>
    </row>
    <row r="769" spans="2:30" ht="15" customHeight="1" x14ac:dyDescent="0.25">
      <c r="B769" s="655" t="s">
        <v>677</v>
      </c>
      <c r="C769" s="656"/>
      <c r="D769" s="656"/>
      <c r="E769" s="657"/>
      <c r="F769" s="661" t="s">
        <v>765</v>
      </c>
      <c r="G769" s="662"/>
      <c r="H769" s="663"/>
      <c r="I769" s="653" t="s">
        <v>678</v>
      </c>
      <c r="J769" s="610" t="s">
        <v>679</v>
      </c>
      <c r="K769" s="611"/>
      <c r="L769" s="610" t="s">
        <v>680</v>
      </c>
      <c r="M769" s="611"/>
      <c r="N769" s="595" t="s">
        <v>644</v>
      </c>
      <c r="O769" s="595"/>
      <c r="X769" s="121"/>
      <c r="Y769" s="121"/>
      <c r="Z769" s="130"/>
    </row>
    <row r="770" spans="2:30" ht="15" customHeight="1" x14ac:dyDescent="0.25">
      <c r="B770" s="658"/>
      <c r="C770" s="659"/>
      <c r="D770" s="659"/>
      <c r="E770" s="660"/>
      <c r="F770" s="664"/>
      <c r="G770" s="665"/>
      <c r="H770" s="666"/>
      <c r="I770" s="654"/>
      <c r="J770" s="72" t="s">
        <v>681</v>
      </c>
      <c r="K770" s="72" t="s">
        <v>682</v>
      </c>
      <c r="L770" s="72" t="s">
        <v>681</v>
      </c>
      <c r="M770" s="72" t="s">
        <v>682</v>
      </c>
      <c r="N770" s="595"/>
      <c r="O770" s="595"/>
      <c r="X770" s="121"/>
      <c r="Y770" s="121"/>
      <c r="Z770" s="130"/>
    </row>
    <row r="771" spans="2:30" ht="15" customHeight="1" x14ac:dyDescent="0.25">
      <c r="B771" s="217">
        <v>30070</v>
      </c>
      <c r="C771" s="618" t="s">
        <v>38138</v>
      </c>
      <c r="D771" s="618"/>
      <c r="E771" s="618"/>
      <c r="F771" s="626" t="s">
        <v>92</v>
      </c>
      <c r="G771" s="587"/>
      <c r="H771" s="587"/>
      <c r="I771" s="212">
        <v>2.07E-2</v>
      </c>
      <c r="J771" s="211">
        <v>1</v>
      </c>
      <c r="K771" s="73">
        <v>0</v>
      </c>
      <c r="L771" s="211">
        <v>33.81</v>
      </c>
      <c r="M771" s="211">
        <v>27.93</v>
      </c>
      <c r="N771" s="591">
        <f>I771*(J771*L771+K771*M771)</f>
        <v>0.69989999999999997</v>
      </c>
      <c r="O771" s="591"/>
      <c r="R771" s="106">
        <f t="shared" ref="R771" si="789">IF(AND(S771=TRUE,T771="I"),VALUE(RIGHT(B771,LEN(B771)-1)),B771)</f>
        <v>30070</v>
      </c>
      <c r="S771" s="104" t="b">
        <f t="shared" ref="S771" si="790">ISTEXT(B771)</f>
        <v>0</v>
      </c>
      <c r="T771" s="122" t="str">
        <f t="shared" ref="T771" si="791">LEFT(B771,1)</f>
        <v>3</v>
      </c>
      <c r="U771" s="122"/>
      <c r="V771" s="121" t="str">
        <f t="shared" ref="V771" si="792">F771</f>
        <v>DER-ES</v>
      </c>
      <c r="X771" s="121">
        <f t="shared" ref="X771" si="793">IFERROR(AB771,0)</f>
        <v>0</v>
      </c>
      <c r="Y771" s="121">
        <f t="shared" ref="Y771" si="794">IFERROR(AC771,0)</f>
        <v>0</v>
      </c>
      <c r="Z771" s="121">
        <f t="shared" ref="Z771" si="795">IFERROR(AD771,0)</f>
        <v>0</v>
      </c>
      <c r="AB771" s="121" t="e">
        <f>IF(OR(T771="P",T771="M"),(VLOOKUP(R771,'SICRO-P'!$A$3:$F$1780,6,FALSE)),VLOOKUP(R771,SICRO!$A$4:$E$6354,5,FALSE))</f>
        <v>#N/A</v>
      </c>
      <c r="AC771" s="121" t="e">
        <f>IF(T771="I",(VLOOKUP(R771,'SINAPI-I'!$A$1:$E$4949,5,FALSE)),VLOOKUP(R771,SINAPI!$G$7:$K$7524,5,FALSE))</f>
        <v>#N/A</v>
      </c>
      <c r="AD771" s="130" t="e">
        <f>IF(T771="I",IF(U771="MO",(ROUND(VLOOKUP(R771,'DER-ES-I'!$A$7:$F$1547,5,FALSE)*((1+$R$3)),2)),VLOOKUP(R771,'DER-ES-I'!$A$7:$F$1547,5,FALSE)),VLOOKUP(R771,'DER-ES'!$A$15:$H$1393,7,FALSE))</f>
        <v>#N/A</v>
      </c>
    </row>
    <row r="772" spans="2:30" ht="15" customHeight="1" x14ac:dyDescent="0.25">
      <c r="B772" s="69"/>
      <c r="C772" s="69"/>
      <c r="D772" s="69"/>
      <c r="E772" s="69"/>
      <c r="F772" s="69"/>
      <c r="G772" s="69"/>
      <c r="H772" s="69"/>
      <c r="I772" s="69"/>
      <c r="J772" s="576" t="s">
        <v>683</v>
      </c>
      <c r="K772" s="576"/>
      <c r="L772" s="576"/>
      <c r="M772" s="576"/>
      <c r="N772" s="645">
        <f>N771</f>
        <v>0.69989999999999997</v>
      </c>
      <c r="O772" s="645"/>
      <c r="X772" s="121"/>
      <c r="Y772" s="121"/>
      <c r="Z772" s="130"/>
    </row>
    <row r="773" spans="2:30" x14ac:dyDescent="0.25">
      <c r="B773" s="652" t="s">
        <v>640</v>
      </c>
      <c r="C773" s="652"/>
      <c r="D773" s="652"/>
      <c r="E773" s="652"/>
      <c r="F773" s="652"/>
      <c r="G773" s="652"/>
      <c r="H773" s="652"/>
      <c r="I773" s="90" t="s">
        <v>641</v>
      </c>
      <c r="J773" s="595" t="s">
        <v>642</v>
      </c>
      <c r="K773" s="595"/>
      <c r="L773" s="595" t="s">
        <v>643</v>
      </c>
      <c r="M773" s="595"/>
      <c r="N773" s="595" t="s">
        <v>644</v>
      </c>
      <c r="O773" s="595"/>
      <c r="X773" s="121"/>
      <c r="Y773" s="121"/>
      <c r="Z773" s="130"/>
    </row>
    <row r="774" spans="2:30" ht="19.5" customHeight="1" x14ac:dyDescent="0.25">
      <c r="B774" s="75" t="s">
        <v>746</v>
      </c>
      <c r="C774" s="681" t="s">
        <v>747</v>
      </c>
      <c r="D774" s="681"/>
      <c r="E774" s="681"/>
      <c r="F774" s="668" t="s">
        <v>92</v>
      </c>
      <c r="G774" s="668"/>
      <c r="H774" s="668"/>
      <c r="I774" s="75" t="s">
        <v>226</v>
      </c>
      <c r="J774" s="604">
        <v>4.5768000000000004</v>
      </c>
      <c r="K774" s="604"/>
      <c r="L774" s="589">
        <f t="shared" ref="L774:L779" si="796">X774+Y774+Z774</f>
        <v>16.09</v>
      </c>
      <c r="M774" s="589"/>
      <c r="N774" s="589">
        <f t="shared" ref="N774:N779" si="797">J774*L774</f>
        <v>73.64</v>
      </c>
      <c r="O774" s="589"/>
      <c r="R774" s="106">
        <f t="shared" ref="R774:R779" si="798">IF(AND(S774=TRUE,T774="I"),VALUE(RIGHT(B774,LEN(B774)-1)),B774)</f>
        <v>10101</v>
      </c>
      <c r="S774" s="104" t="b">
        <f t="shared" ref="S774:S779" si="799">ISTEXT(B774)</f>
        <v>1</v>
      </c>
      <c r="T774" s="122" t="str">
        <f t="shared" ref="T774:T779" si="800">LEFT(B774,1)</f>
        <v>I</v>
      </c>
      <c r="U774" s="122" t="s">
        <v>27919</v>
      </c>
      <c r="V774" s="121" t="str">
        <f t="shared" ref="V774:V779" si="801">F774</f>
        <v>DER-ES</v>
      </c>
      <c r="X774" s="121">
        <f t="shared" ref="X774:X779" si="802">IFERROR(AB774,0)</f>
        <v>0</v>
      </c>
      <c r="Y774" s="121">
        <f t="shared" ref="Y774:Y779" si="803">IFERROR(AC774,0)</f>
        <v>0</v>
      </c>
      <c r="Z774" s="121">
        <f t="shared" ref="Z774:Z779" si="804">IFERROR(AD774,0)</f>
        <v>16.09</v>
      </c>
      <c r="AB774" s="121" t="e">
        <f>IF(OR(T774="P",T774="M"),(VLOOKUP(R774,'SICRO-P'!$A$3:$F$1780,6,FALSE)),VLOOKUP(R774,SICRO!$A$4:$E$6354,5,FALSE))</f>
        <v>#N/A</v>
      </c>
      <c r="AC774" s="121" t="e">
        <f>IF(T774="I",(VLOOKUP(R774,'SINAPI-I'!$A$1:$E$4949,5,FALSE)),VLOOKUP(R774,SINAPI!$G$7:$K$7524,5,FALSE))</f>
        <v>#N/A</v>
      </c>
      <c r="AD774" s="130">
        <f>IF(T774="I",IF(U774="MO",(ROUND(VLOOKUP(R774,'DER-ES-I'!$A$7:$F$1547,5,FALSE)*((1+$R$3)),2)),VLOOKUP(R774,'DER-ES-I'!$A$7:$F$1547,5,FALSE)),VLOOKUP(R774,'DER-ES'!$A$15:$H$1393,7,FALSE))</f>
        <v>16.09</v>
      </c>
    </row>
    <row r="775" spans="2:30" ht="15" customHeight="1" x14ac:dyDescent="0.25">
      <c r="B775" s="75" t="s">
        <v>684</v>
      </c>
      <c r="C775" s="682" t="s">
        <v>685</v>
      </c>
      <c r="D775" s="682"/>
      <c r="E775" s="682"/>
      <c r="F775" s="683" t="s">
        <v>92</v>
      </c>
      <c r="G775" s="683"/>
      <c r="H775" s="683"/>
      <c r="I775" s="75" t="s">
        <v>226</v>
      </c>
      <c r="J775" s="604">
        <v>9.2799999999999994E-2</v>
      </c>
      <c r="K775" s="604"/>
      <c r="L775" s="589">
        <f t="shared" si="796"/>
        <v>19.059999999999999</v>
      </c>
      <c r="M775" s="589"/>
      <c r="N775" s="589">
        <f t="shared" si="797"/>
        <v>1.77</v>
      </c>
      <c r="O775" s="589"/>
      <c r="R775" s="106">
        <f t="shared" si="798"/>
        <v>10121</v>
      </c>
      <c r="S775" s="104" t="b">
        <f t="shared" si="799"/>
        <v>1</v>
      </c>
      <c r="T775" s="122" t="str">
        <f t="shared" si="800"/>
        <v>I</v>
      </c>
      <c r="U775" s="122" t="s">
        <v>27919</v>
      </c>
      <c r="V775" s="121" t="str">
        <f t="shared" si="801"/>
        <v>DER-ES</v>
      </c>
      <c r="X775" s="121">
        <f t="shared" si="802"/>
        <v>0</v>
      </c>
      <c r="Y775" s="121">
        <f t="shared" si="803"/>
        <v>0</v>
      </c>
      <c r="Z775" s="121">
        <f t="shared" si="804"/>
        <v>19.059999999999999</v>
      </c>
      <c r="AB775" s="121" t="e">
        <f>IF(OR(T775="P",T775="M"),(VLOOKUP(R775,'SICRO-P'!$A$3:$F$1780,6,FALSE)),VLOOKUP(R775,SICRO!$A$4:$E$6354,5,FALSE))</f>
        <v>#N/A</v>
      </c>
      <c r="AC775" s="121" t="e">
        <f>IF(T775="I",(VLOOKUP(R775,'SINAPI-I'!$A$1:$E$4949,5,FALSE)),VLOOKUP(R775,SINAPI!$G$7:$K$7524,5,FALSE))</f>
        <v>#N/A</v>
      </c>
      <c r="AD775" s="130">
        <f>IF(T775="I",IF(U775="MO",(ROUND(VLOOKUP(R775,'DER-ES-I'!$A$7:$F$1547,5,FALSE)*((1+$R$3)),2)),VLOOKUP(R775,'DER-ES-I'!$A$7:$F$1547,5,FALSE)),VLOOKUP(R775,'DER-ES'!$A$15:$H$1393,7,FALSE))</f>
        <v>19.059999999999999</v>
      </c>
    </row>
    <row r="776" spans="2:30" ht="15" customHeight="1" x14ac:dyDescent="0.25">
      <c r="B776" s="75" t="s">
        <v>686</v>
      </c>
      <c r="C776" s="682" t="s">
        <v>687</v>
      </c>
      <c r="D776" s="682"/>
      <c r="E776" s="682"/>
      <c r="F776" s="683" t="s">
        <v>92</v>
      </c>
      <c r="G776" s="683"/>
      <c r="H776" s="683"/>
      <c r="I776" s="75" t="s">
        <v>226</v>
      </c>
      <c r="J776" s="604">
        <v>1.274</v>
      </c>
      <c r="K776" s="604"/>
      <c r="L776" s="589">
        <f t="shared" si="796"/>
        <v>19.059999999999999</v>
      </c>
      <c r="M776" s="589"/>
      <c r="N776" s="589">
        <f t="shared" si="797"/>
        <v>24.28</v>
      </c>
      <c r="O776" s="589"/>
      <c r="R776" s="106">
        <f t="shared" si="798"/>
        <v>10111</v>
      </c>
      <c r="S776" s="104" t="b">
        <f t="shared" si="799"/>
        <v>1</v>
      </c>
      <c r="T776" s="122" t="str">
        <f t="shared" si="800"/>
        <v>I</v>
      </c>
      <c r="U776" s="122" t="s">
        <v>27919</v>
      </c>
      <c r="V776" s="121" t="str">
        <f t="shared" si="801"/>
        <v>DER-ES</v>
      </c>
      <c r="X776" s="121">
        <f t="shared" si="802"/>
        <v>0</v>
      </c>
      <c r="Y776" s="121">
        <f t="shared" si="803"/>
        <v>0</v>
      </c>
      <c r="Z776" s="121">
        <f t="shared" si="804"/>
        <v>19.059999999999999</v>
      </c>
      <c r="AB776" s="121" t="e">
        <f>IF(OR(T776="P",T776="M"),(VLOOKUP(R776,'SICRO-P'!$A$3:$F$1780,6,FALSE)),VLOOKUP(R776,SICRO!$A$4:$E$6354,5,FALSE))</f>
        <v>#N/A</v>
      </c>
      <c r="AC776" s="121" t="e">
        <f>IF(T776="I",(VLOOKUP(R776,'SINAPI-I'!$A$1:$E$4949,5,FALSE)),VLOOKUP(R776,SINAPI!$G$7:$K$7524,5,FALSE))</f>
        <v>#N/A</v>
      </c>
      <c r="AD776" s="130">
        <f>IF(T776="I",IF(U776="MO",(ROUND(VLOOKUP(R776,'DER-ES-I'!$A$7:$F$1547,5,FALSE)*((1+$R$3)),2)),VLOOKUP(R776,'DER-ES-I'!$A$7:$F$1547,5,FALSE)),VLOOKUP(R776,'DER-ES'!$A$15:$H$1393,7,FALSE))</f>
        <v>19.059999999999999</v>
      </c>
    </row>
    <row r="777" spans="2:30" ht="15" customHeight="1" x14ac:dyDescent="0.25">
      <c r="B777" s="75" t="s">
        <v>720</v>
      </c>
      <c r="C777" s="682" t="s">
        <v>721</v>
      </c>
      <c r="D777" s="682"/>
      <c r="E777" s="682"/>
      <c r="F777" s="683" t="s">
        <v>92</v>
      </c>
      <c r="G777" s="683"/>
      <c r="H777" s="683"/>
      <c r="I777" s="75" t="s">
        <v>226</v>
      </c>
      <c r="J777" s="604">
        <v>3.21</v>
      </c>
      <c r="K777" s="604"/>
      <c r="L777" s="589">
        <f t="shared" si="796"/>
        <v>19.059999999999999</v>
      </c>
      <c r="M777" s="589"/>
      <c r="N777" s="589">
        <f t="shared" si="797"/>
        <v>61.18</v>
      </c>
      <c r="O777" s="589"/>
      <c r="R777" s="106">
        <f t="shared" si="798"/>
        <v>10115</v>
      </c>
      <c r="S777" s="104" t="b">
        <f t="shared" si="799"/>
        <v>1</v>
      </c>
      <c r="T777" s="122" t="str">
        <f t="shared" si="800"/>
        <v>I</v>
      </c>
      <c r="U777" s="122" t="s">
        <v>27919</v>
      </c>
      <c r="V777" s="121" t="str">
        <f t="shared" si="801"/>
        <v>DER-ES</v>
      </c>
      <c r="X777" s="121">
        <f t="shared" si="802"/>
        <v>0</v>
      </c>
      <c r="Y777" s="121">
        <f t="shared" si="803"/>
        <v>0</v>
      </c>
      <c r="Z777" s="121">
        <f t="shared" si="804"/>
        <v>19.059999999999999</v>
      </c>
      <c r="AB777" s="121" t="e">
        <f>IF(OR(T777="P",T777="M"),(VLOOKUP(R777,'SICRO-P'!$A$3:$F$1780,6,FALSE)),VLOOKUP(R777,SICRO!$A$4:$E$6354,5,FALSE))</f>
        <v>#N/A</v>
      </c>
      <c r="AC777" s="121" t="e">
        <f>IF(T777="I",(VLOOKUP(R777,'SINAPI-I'!$A$1:$E$4949,5,FALSE)),VLOOKUP(R777,SINAPI!$G$7:$K$7524,5,FALSE))</f>
        <v>#N/A</v>
      </c>
      <c r="AD777" s="130">
        <f>IF(T777="I",IF(U777="MO",(ROUND(VLOOKUP(R777,'DER-ES-I'!$A$7:$F$1547,5,FALSE)*((1+$R$3)),2)),VLOOKUP(R777,'DER-ES-I'!$A$7:$F$1547,5,FALSE)),VLOOKUP(R777,'DER-ES'!$A$15:$H$1393,7,FALSE))</f>
        <v>19.059999999999999</v>
      </c>
    </row>
    <row r="778" spans="2:30" ht="15" customHeight="1" x14ac:dyDescent="0.25">
      <c r="B778" s="75" t="s">
        <v>688</v>
      </c>
      <c r="C778" s="682" t="s">
        <v>689</v>
      </c>
      <c r="D778" s="682"/>
      <c r="E778" s="682"/>
      <c r="F778" s="683" t="s">
        <v>92</v>
      </c>
      <c r="G778" s="683"/>
      <c r="H778" s="683"/>
      <c r="I778" s="75" t="s">
        <v>226</v>
      </c>
      <c r="J778" s="604">
        <v>5.8000000000000003E-2</v>
      </c>
      <c r="K778" s="604"/>
      <c r="L778" s="589">
        <f t="shared" si="796"/>
        <v>19.059999999999999</v>
      </c>
      <c r="M778" s="589"/>
      <c r="N778" s="589">
        <f t="shared" si="797"/>
        <v>1.1100000000000001</v>
      </c>
      <c r="O778" s="589"/>
      <c r="R778" s="106">
        <f t="shared" si="798"/>
        <v>10139</v>
      </c>
      <c r="S778" s="104" t="b">
        <f t="shared" si="799"/>
        <v>1</v>
      </c>
      <c r="T778" s="122" t="str">
        <f t="shared" si="800"/>
        <v>I</v>
      </c>
      <c r="U778" s="122" t="s">
        <v>27919</v>
      </c>
      <c r="V778" s="121" t="str">
        <f t="shared" si="801"/>
        <v>DER-ES</v>
      </c>
      <c r="X778" s="121">
        <f t="shared" si="802"/>
        <v>0</v>
      </c>
      <c r="Y778" s="121">
        <f t="shared" si="803"/>
        <v>0</v>
      </c>
      <c r="Z778" s="121">
        <f t="shared" si="804"/>
        <v>19.059999999999999</v>
      </c>
      <c r="AB778" s="121" t="e">
        <f>IF(OR(T778="P",T778="M"),(VLOOKUP(R778,'SICRO-P'!$A$3:$F$1780,6,FALSE)),VLOOKUP(R778,SICRO!$A$4:$E$6354,5,FALSE))</f>
        <v>#N/A</v>
      </c>
      <c r="AC778" s="121" t="e">
        <f>IF(T778="I",(VLOOKUP(R778,'SINAPI-I'!$A$1:$E$4949,5,FALSE)),VLOOKUP(R778,SINAPI!$G$7:$K$7524,5,FALSE))</f>
        <v>#N/A</v>
      </c>
      <c r="AD778" s="130">
        <f>IF(T778="I",IF(U778="MO",(ROUND(VLOOKUP(R778,'DER-ES-I'!$A$7:$F$1547,5,FALSE)*((1+$R$3)),2)),VLOOKUP(R778,'DER-ES-I'!$A$7:$F$1547,5,FALSE)),VLOOKUP(R778,'DER-ES'!$A$15:$H$1393,7,FALSE))</f>
        <v>19.059999999999999</v>
      </c>
    </row>
    <row r="779" spans="2:30" ht="15" customHeight="1" x14ac:dyDescent="0.25">
      <c r="B779" s="75" t="s">
        <v>647</v>
      </c>
      <c r="C779" s="682" t="s">
        <v>648</v>
      </c>
      <c r="D779" s="682"/>
      <c r="E779" s="682"/>
      <c r="F779" s="683" t="s">
        <v>92</v>
      </c>
      <c r="G779" s="683"/>
      <c r="H779" s="683"/>
      <c r="I779" s="75" t="s">
        <v>226</v>
      </c>
      <c r="J779" s="604">
        <v>0.35930000000000001</v>
      </c>
      <c r="K779" s="604"/>
      <c r="L779" s="589">
        <f t="shared" si="796"/>
        <v>14.15</v>
      </c>
      <c r="M779" s="589"/>
      <c r="N779" s="589">
        <f t="shared" si="797"/>
        <v>5.08</v>
      </c>
      <c r="O779" s="589"/>
      <c r="R779" s="106">
        <f t="shared" si="798"/>
        <v>10146</v>
      </c>
      <c r="S779" s="104" t="b">
        <f t="shared" si="799"/>
        <v>1</v>
      </c>
      <c r="T779" s="122" t="str">
        <f t="shared" si="800"/>
        <v>I</v>
      </c>
      <c r="U779" s="122" t="s">
        <v>27919</v>
      </c>
      <c r="V779" s="121" t="str">
        <f t="shared" si="801"/>
        <v>DER-ES</v>
      </c>
      <c r="X779" s="121">
        <f t="shared" si="802"/>
        <v>0</v>
      </c>
      <c r="Y779" s="121">
        <f t="shared" si="803"/>
        <v>0</v>
      </c>
      <c r="Z779" s="121">
        <f t="shared" si="804"/>
        <v>14.15</v>
      </c>
      <c r="AB779" s="121" t="e">
        <f>IF(OR(T779="P",T779="M"),(VLOOKUP(R779,'SICRO-P'!$A$3:$F$1780,6,FALSE)),VLOOKUP(R779,SICRO!$A$4:$E$6354,5,FALSE))</f>
        <v>#N/A</v>
      </c>
      <c r="AC779" s="121" t="e">
        <f>IF(T779="I",(VLOOKUP(R779,'SINAPI-I'!$A$1:$E$4949,5,FALSE)),VLOOKUP(R779,SINAPI!$G$7:$K$7524,5,FALSE))</f>
        <v>#N/A</v>
      </c>
      <c r="AD779" s="130">
        <f>IF(T779="I",IF(U779="MO",(ROUND(VLOOKUP(R779,'DER-ES-I'!$A$7:$F$1547,5,FALSE)*((1+$R$3)),2)),VLOOKUP(R779,'DER-ES-I'!$A$7:$F$1547,5,FALSE)),VLOOKUP(R779,'DER-ES'!$A$15:$H$1393,7,FALSE))</f>
        <v>14.15</v>
      </c>
    </row>
    <row r="780" spans="2:30" x14ac:dyDescent="0.25">
      <c r="B780" s="69"/>
      <c r="C780" s="69"/>
      <c r="D780" s="69"/>
      <c r="E780" s="69"/>
      <c r="F780" s="69"/>
      <c r="G780" s="69"/>
      <c r="H780" s="69"/>
      <c r="I780" s="69"/>
      <c r="J780" s="576" t="s">
        <v>649</v>
      </c>
      <c r="K780" s="576"/>
      <c r="L780" s="576"/>
      <c r="M780" s="576"/>
      <c r="N780" s="577">
        <f>SUM(N774:O779)</f>
        <v>167.06</v>
      </c>
      <c r="O780" s="577"/>
      <c r="X780" s="121"/>
      <c r="Y780" s="121"/>
      <c r="Z780" s="130"/>
    </row>
    <row r="781" spans="2:30" ht="15" customHeight="1" x14ac:dyDescent="0.25">
      <c r="B781" s="69"/>
      <c r="C781" s="69"/>
      <c r="D781" s="69"/>
      <c r="E781" s="69"/>
      <c r="F781" s="69"/>
      <c r="G781" s="69"/>
      <c r="H781" s="69"/>
      <c r="I781" s="69"/>
      <c r="J781" s="578" t="s">
        <v>650</v>
      </c>
      <c r="K781" s="578"/>
      <c r="L781" s="578"/>
      <c r="M781" s="578"/>
      <c r="N781" s="579">
        <f>N780+N772</f>
        <v>167.76</v>
      </c>
      <c r="O781" s="579"/>
      <c r="X781" s="121"/>
      <c r="Y781" s="121"/>
      <c r="Z781" s="130"/>
    </row>
    <row r="782" spans="2:30" ht="15" customHeight="1" x14ac:dyDescent="0.25">
      <c r="B782" s="69"/>
      <c r="C782" s="69"/>
      <c r="D782" s="69"/>
      <c r="E782" s="69"/>
      <c r="F782" s="69"/>
      <c r="G782" s="69"/>
      <c r="H782" s="69"/>
      <c r="I782" s="69"/>
      <c r="J782" s="578" t="s">
        <v>651</v>
      </c>
      <c r="K782" s="578"/>
      <c r="L782" s="578"/>
      <c r="M782" s="578"/>
      <c r="N782" s="591">
        <v>1</v>
      </c>
      <c r="O782" s="591"/>
      <c r="X782" s="121"/>
      <c r="Y782" s="121"/>
      <c r="Z782" s="130"/>
    </row>
    <row r="783" spans="2:30" ht="15" customHeight="1" x14ac:dyDescent="0.25">
      <c r="B783" s="69"/>
      <c r="C783" s="69"/>
      <c r="D783" s="69"/>
      <c r="E783" s="69"/>
      <c r="F783" s="69"/>
      <c r="G783" s="69"/>
      <c r="H783" s="69"/>
      <c r="I783" s="69"/>
      <c r="J783" s="578" t="s">
        <v>652</v>
      </c>
      <c r="K783" s="578"/>
      <c r="L783" s="578"/>
      <c r="M783" s="578"/>
      <c r="N783" s="579">
        <f>N781/N782</f>
        <v>167.76</v>
      </c>
      <c r="O783" s="579"/>
      <c r="X783" s="121"/>
      <c r="Y783" s="121"/>
      <c r="Z783" s="130"/>
    </row>
    <row r="784" spans="2:30" ht="15" customHeight="1" x14ac:dyDescent="0.25">
      <c r="B784" s="652" t="s">
        <v>653</v>
      </c>
      <c r="C784" s="652"/>
      <c r="D784" s="652"/>
      <c r="E784" s="652"/>
      <c r="F784" s="652"/>
      <c r="G784" s="652"/>
      <c r="H784" s="652"/>
      <c r="I784" s="90" t="s">
        <v>641</v>
      </c>
      <c r="J784" s="595" t="s">
        <v>642</v>
      </c>
      <c r="K784" s="595"/>
      <c r="L784" s="595" t="s">
        <v>654</v>
      </c>
      <c r="M784" s="595"/>
      <c r="N784" s="595" t="s">
        <v>655</v>
      </c>
      <c r="O784" s="595"/>
      <c r="X784" s="121"/>
      <c r="Y784" s="121"/>
      <c r="Z784" s="130"/>
    </row>
    <row r="785" spans="2:30" ht="15" customHeight="1" x14ac:dyDescent="0.25">
      <c r="B785" s="75" t="s">
        <v>690</v>
      </c>
      <c r="C785" s="667" t="s">
        <v>691</v>
      </c>
      <c r="D785" s="667"/>
      <c r="E785" s="667"/>
      <c r="F785" s="668" t="s">
        <v>92</v>
      </c>
      <c r="G785" s="668"/>
      <c r="H785" s="668"/>
      <c r="I785" s="75" t="s">
        <v>214</v>
      </c>
      <c r="J785" s="604">
        <v>1.3340000000000001</v>
      </c>
      <c r="K785" s="604"/>
      <c r="L785" s="589">
        <f t="shared" ref="L785" si="805">X785+Y785+Z785</f>
        <v>6.94</v>
      </c>
      <c r="M785" s="589"/>
      <c r="N785" s="589">
        <f t="shared" ref="N785:N796" si="806">J785*L785</f>
        <v>9.26</v>
      </c>
      <c r="O785" s="589"/>
      <c r="R785" s="106">
        <f t="shared" ref="R785" si="807">IF(AND(S785=TRUE,T785="I"),VALUE(RIGHT(B785,LEN(B785)-1)),B785)</f>
        <v>21517</v>
      </c>
      <c r="S785" s="104" t="b">
        <f t="shared" ref="S785" si="808">ISTEXT(B785)</f>
        <v>1</v>
      </c>
      <c r="T785" s="122" t="str">
        <f t="shared" ref="T785" si="809">LEFT(B785,1)</f>
        <v>I</v>
      </c>
      <c r="U785" s="122"/>
      <c r="V785" s="121" t="str">
        <f t="shared" ref="V785" si="810">F785</f>
        <v>DER-ES</v>
      </c>
      <c r="X785" s="121">
        <f t="shared" ref="X785" si="811">IFERROR(AB785,0)</f>
        <v>0</v>
      </c>
      <c r="Y785" s="121">
        <f t="shared" ref="Y785" si="812">IFERROR(AC785,0)</f>
        <v>0</v>
      </c>
      <c r="Z785" s="121">
        <f t="shared" ref="Z785" si="813">IFERROR(AD785,0)</f>
        <v>6.94</v>
      </c>
      <c r="AB785" s="121" t="e">
        <f>IF(OR(T785="P",T785="M"),(VLOOKUP(R785,'SICRO-P'!$A$3:$F$1780,6,FALSE)),VLOOKUP(R785,SICRO!$A$4:$E$6354,5,FALSE))</f>
        <v>#N/A</v>
      </c>
      <c r="AC785" s="121" t="e">
        <f>IF(T785="I",(VLOOKUP(R785,'SINAPI-I'!$A$1:$E$4949,5,FALSE)),VLOOKUP(R785,SINAPI!$G$7:$K$7524,5,FALSE))</f>
        <v>#N/A</v>
      </c>
      <c r="AD785" s="130">
        <f>IF(T785="I",IF(U785="MO",(ROUND(VLOOKUP(R785,'DER-ES-I'!$A$7:$F$1547,5,FALSE)*((1+$R$3)),2)),VLOOKUP(R785,'DER-ES-I'!$A$7:$F$1547,5,FALSE)),VLOOKUP(R785,'DER-ES'!$A$15:$H$1393,7,FALSE))</f>
        <v>6.94</v>
      </c>
    </row>
    <row r="786" spans="2:30" ht="15" customHeight="1" x14ac:dyDescent="0.25">
      <c r="B786" s="75" t="s">
        <v>694</v>
      </c>
      <c r="C786" s="667" t="s">
        <v>695</v>
      </c>
      <c r="D786" s="667"/>
      <c r="E786" s="667"/>
      <c r="F786" s="668" t="s">
        <v>92</v>
      </c>
      <c r="G786" s="668"/>
      <c r="H786" s="668"/>
      <c r="I786" s="75" t="s">
        <v>191</v>
      </c>
      <c r="J786" s="604">
        <v>1.7999999999999999E-2</v>
      </c>
      <c r="K786" s="604"/>
      <c r="L786" s="589">
        <f t="shared" ref="L786:L787" si="814">X786+Y786+Z786</f>
        <v>126.67</v>
      </c>
      <c r="M786" s="589"/>
      <c r="N786" s="589">
        <f t="shared" si="806"/>
        <v>2.2799999999999998</v>
      </c>
      <c r="O786" s="589"/>
      <c r="R786" s="106">
        <f t="shared" ref="R786:R787" si="815">IF(AND(S786=TRUE,T786="I"),VALUE(RIGHT(B786,LEN(B786)-1)),B786)</f>
        <v>20503</v>
      </c>
      <c r="S786" s="104" t="b">
        <f t="shared" ref="S786:S787" si="816">ISTEXT(B786)</f>
        <v>1</v>
      </c>
      <c r="T786" s="122" t="str">
        <f t="shared" ref="T786:T787" si="817">LEFT(B786,1)</f>
        <v>I</v>
      </c>
      <c r="U786" s="122"/>
      <c r="V786" s="121" t="str">
        <f t="shared" ref="V786:V787" si="818">F786</f>
        <v>DER-ES</v>
      </c>
      <c r="X786" s="121">
        <f t="shared" ref="X786:X787" si="819">IFERROR(AB786,0)</f>
        <v>0</v>
      </c>
      <c r="Y786" s="121">
        <f t="shared" ref="Y786:Y787" si="820">IFERROR(AC786,0)</f>
        <v>0</v>
      </c>
      <c r="Z786" s="121">
        <f t="shared" ref="Z786:Z787" si="821">IFERROR(AD786,0)</f>
        <v>126.67</v>
      </c>
      <c r="AB786" s="121" t="e">
        <f>IF(OR(T786="P",T786="M"),(VLOOKUP(R786,'SICRO-P'!$A$3:$F$1780,6,FALSE)),VLOOKUP(R786,SICRO!$A$4:$E$6354,5,FALSE))</f>
        <v>#N/A</v>
      </c>
      <c r="AC786" s="121" t="e">
        <f>IF(T786="I",(VLOOKUP(R786,'SINAPI-I'!$A$1:$E$4949,5,FALSE)),VLOOKUP(R786,SINAPI!$G$7:$K$7524,5,FALSE))</f>
        <v>#N/A</v>
      </c>
      <c r="AD786" s="130">
        <f>IF(T786="I",IF(U786="MO",(ROUND(VLOOKUP(R786,'DER-ES-I'!$A$7:$F$1547,5,FALSE)*((1+$R$3)),2)),VLOOKUP(R786,'DER-ES-I'!$A$7:$F$1547,5,FALSE)),VLOOKUP(R786,'DER-ES'!$A$15:$H$1393,7,FALSE))</f>
        <v>126.67</v>
      </c>
    </row>
    <row r="787" spans="2:30" ht="15" customHeight="1" x14ac:dyDescent="0.25">
      <c r="B787" s="75" t="s">
        <v>697</v>
      </c>
      <c r="C787" s="667" t="s">
        <v>698</v>
      </c>
      <c r="D787" s="667"/>
      <c r="E787" s="667"/>
      <c r="F787" s="668" t="s">
        <v>92</v>
      </c>
      <c r="G787" s="668"/>
      <c r="H787" s="668"/>
      <c r="I787" s="75" t="s">
        <v>191</v>
      </c>
      <c r="J787" s="604">
        <v>7.6E-3</v>
      </c>
      <c r="K787" s="604"/>
      <c r="L787" s="589">
        <f t="shared" si="814"/>
        <v>160.80000000000001</v>
      </c>
      <c r="M787" s="589"/>
      <c r="N787" s="589">
        <f t="shared" si="806"/>
        <v>1.22</v>
      </c>
      <c r="O787" s="589"/>
      <c r="R787" s="106">
        <f t="shared" si="815"/>
        <v>20517</v>
      </c>
      <c r="S787" s="104" t="b">
        <f t="shared" si="816"/>
        <v>1</v>
      </c>
      <c r="T787" s="122" t="str">
        <f t="shared" si="817"/>
        <v>I</v>
      </c>
      <c r="U787" s="122"/>
      <c r="V787" s="121" t="str">
        <f t="shared" si="818"/>
        <v>DER-ES</v>
      </c>
      <c r="X787" s="121">
        <f t="shared" si="819"/>
        <v>0</v>
      </c>
      <c r="Y787" s="121">
        <f t="shared" si="820"/>
        <v>0</v>
      </c>
      <c r="Z787" s="121">
        <f t="shared" si="821"/>
        <v>160.80000000000001</v>
      </c>
      <c r="AB787" s="121" t="e">
        <f>IF(OR(T787="P",T787="M"),(VLOOKUP(R787,'SICRO-P'!$A$3:$F$1780,6,FALSE)),VLOOKUP(R787,SICRO!$A$4:$E$6354,5,FALSE))</f>
        <v>#N/A</v>
      </c>
      <c r="AC787" s="121" t="e">
        <f>IF(T787="I",(VLOOKUP(R787,'SINAPI-I'!$A$1:$E$4949,5,FALSE)),VLOOKUP(R787,SINAPI!$G$7:$K$7524,5,FALSE))</f>
        <v>#N/A</v>
      </c>
      <c r="AD787" s="130">
        <f>IF(T787="I",IF(U787="MO",(ROUND(VLOOKUP(R787,'DER-ES-I'!$A$7:$F$1547,5,FALSE)*((1+$R$3)),2)),VLOOKUP(R787,'DER-ES-I'!$A$7:$F$1547,5,FALSE)),VLOOKUP(R787,'DER-ES'!$A$15:$H$1393,7,FALSE))</f>
        <v>160.80000000000001</v>
      </c>
    </row>
    <row r="788" spans="2:30" ht="9.75" customHeight="1" x14ac:dyDescent="0.25">
      <c r="B788" s="75" t="s">
        <v>699</v>
      </c>
      <c r="C788" s="667" t="s">
        <v>700</v>
      </c>
      <c r="D788" s="667"/>
      <c r="E788" s="667"/>
      <c r="F788" s="668" t="s">
        <v>92</v>
      </c>
      <c r="G788" s="668"/>
      <c r="H788" s="668"/>
      <c r="I788" s="75" t="s">
        <v>191</v>
      </c>
      <c r="J788" s="604">
        <v>1.78E-2</v>
      </c>
      <c r="K788" s="604"/>
      <c r="L788" s="589">
        <f t="shared" ref="L788" si="822">X788+Y788+Z788</f>
        <v>160.80000000000001</v>
      </c>
      <c r="M788" s="589"/>
      <c r="N788" s="589">
        <f t="shared" si="806"/>
        <v>2.86</v>
      </c>
      <c r="O788" s="589"/>
      <c r="R788" s="106">
        <f t="shared" ref="R788" si="823">IF(AND(S788=TRUE,T788="I"),VALUE(RIGHT(B788,LEN(B788)-1)),B788)</f>
        <v>20518</v>
      </c>
      <c r="S788" s="104" t="b">
        <f t="shared" ref="S788" si="824">ISTEXT(B788)</f>
        <v>1</v>
      </c>
      <c r="T788" s="122" t="str">
        <f t="shared" ref="T788" si="825">LEFT(B788,1)</f>
        <v>I</v>
      </c>
      <c r="U788" s="122"/>
      <c r="V788" s="121" t="str">
        <f t="shared" ref="V788" si="826">F788</f>
        <v>DER-ES</v>
      </c>
      <c r="X788" s="121">
        <f t="shared" ref="X788" si="827">IFERROR(AB788,0)</f>
        <v>0</v>
      </c>
      <c r="Y788" s="121">
        <f t="shared" ref="Y788" si="828">IFERROR(AC788,0)</f>
        <v>0</v>
      </c>
      <c r="Z788" s="121">
        <f t="shared" ref="Z788" si="829">IFERROR(AD788,0)</f>
        <v>160.80000000000001</v>
      </c>
      <c r="AB788" s="121" t="e">
        <f>IF(OR(T788="P",T788="M"),(VLOOKUP(R788,'SICRO-P'!$A$3:$F$1780,6,FALSE)),VLOOKUP(R788,SICRO!$A$4:$E$6354,5,FALSE))</f>
        <v>#N/A</v>
      </c>
      <c r="AC788" s="121" t="e">
        <f>IF(T788="I",(VLOOKUP(R788,'SINAPI-I'!$A$1:$E$4949,5,FALSE)),VLOOKUP(R788,SINAPI!$G$7:$K$7524,5,FALSE))</f>
        <v>#N/A</v>
      </c>
      <c r="AD788" s="130">
        <f>IF(T788="I",IF(U788="MO",(ROUND(VLOOKUP(R788,'DER-ES-I'!$A$7:$F$1547,5,FALSE)*((1+$R$3)),2)),VLOOKUP(R788,'DER-ES-I'!$A$7:$F$1547,5,FALSE)),VLOOKUP(R788,'DER-ES'!$A$15:$H$1393,7,FALSE))</f>
        <v>160.80000000000001</v>
      </c>
    </row>
    <row r="789" spans="2:30" ht="19.5" customHeight="1" x14ac:dyDescent="0.25">
      <c r="B789" s="75" t="s">
        <v>701</v>
      </c>
      <c r="C789" s="667" t="s">
        <v>702</v>
      </c>
      <c r="D789" s="667"/>
      <c r="E789" s="667"/>
      <c r="F789" s="668" t="s">
        <v>92</v>
      </c>
      <c r="G789" s="668"/>
      <c r="H789" s="668"/>
      <c r="I789" s="75" t="s">
        <v>191</v>
      </c>
      <c r="J789" s="604">
        <v>5.4000000000000003E-3</v>
      </c>
      <c r="K789" s="604"/>
      <c r="L789" s="589">
        <f t="shared" ref="L789:L790" si="830">X789+Y789+Z789</f>
        <v>160.80000000000001</v>
      </c>
      <c r="M789" s="589"/>
      <c r="N789" s="589">
        <f t="shared" si="806"/>
        <v>0.87</v>
      </c>
      <c r="O789" s="589"/>
      <c r="R789" s="106">
        <f t="shared" ref="R789:R790" si="831">IF(AND(S789=TRUE,T789="I"),VALUE(RIGHT(B789,LEN(B789)-1)),B789)</f>
        <v>20519</v>
      </c>
      <c r="S789" s="104" t="b">
        <f t="shared" ref="S789:S790" si="832">ISTEXT(B789)</f>
        <v>1</v>
      </c>
      <c r="T789" s="122" t="str">
        <f t="shared" ref="T789" si="833">LEFT(B789,1)</f>
        <v>I</v>
      </c>
      <c r="U789" s="122"/>
      <c r="V789" s="121" t="str">
        <f t="shared" ref="V789:V790" si="834">F789</f>
        <v>DER-ES</v>
      </c>
      <c r="X789" s="121">
        <f t="shared" ref="X789:X790" si="835">IFERROR(AB789,0)</f>
        <v>0</v>
      </c>
      <c r="Y789" s="121">
        <f t="shared" ref="Y789:Y790" si="836">IFERROR(AC789,0)</f>
        <v>0</v>
      </c>
      <c r="Z789" s="121">
        <f t="shared" ref="Z789:Z790" si="837">IFERROR(AD789,0)</f>
        <v>160.80000000000001</v>
      </c>
      <c r="AB789" s="121" t="e">
        <f>IF(OR(T789="P",T789="M"),(VLOOKUP(R789,'SICRO-P'!$A$3:$F$1780,6,FALSE)),VLOOKUP(R789,SICRO!$A$4:$E$6354,5,FALSE))</f>
        <v>#N/A</v>
      </c>
      <c r="AC789" s="121" t="e">
        <f>IF(T789="I",(VLOOKUP(R789,'SINAPI-I'!$A$1:$E$4949,5,FALSE)),VLOOKUP(R789,SINAPI!$G$7:$K$7524,5,FALSE))</f>
        <v>#N/A</v>
      </c>
      <c r="AD789" s="130">
        <f>IF(T789="I",IF(U789="MO",(ROUND(VLOOKUP(R789,'DER-ES-I'!$A$7:$F$1547,5,FALSE)*((1+$R$3)),2)),VLOOKUP(R789,'DER-ES-I'!$A$7:$F$1547,5,FALSE)),VLOOKUP(R789,'DER-ES'!$A$15:$H$1393,7,FALSE))</f>
        <v>160.80000000000001</v>
      </c>
    </row>
    <row r="790" spans="2:30" ht="15" customHeight="1" x14ac:dyDescent="0.25">
      <c r="B790" s="75">
        <v>868</v>
      </c>
      <c r="C790" s="667" t="s">
        <v>1082</v>
      </c>
      <c r="D790" s="667"/>
      <c r="E790" s="667"/>
      <c r="F790" s="668" t="s">
        <v>91</v>
      </c>
      <c r="G790" s="668"/>
      <c r="H790" s="668"/>
      <c r="I790" s="75" t="s">
        <v>182</v>
      </c>
      <c r="J790" s="604">
        <v>8.16</v>
      </c>
      <c r="K790" s="604"/>
      <c r="L790" s="589">
        <f t="shared" si="830"/>
        <v>22.08</v>
      </c>
      <c r="M790" s="589"/>
      <c r="N790" s="589">
        <f t="shared" si="806"/>
        <v>180.17</v>
      </c>
      <c r="O790" s="589"/>
      <c r="R790" s="106">
        <f t="shared" si="831"/>
        <v>868</v>
      </c>
      <c r="S790" s="104" t="b">
        <f t="shared" si="832"/>
        <v>0</v>
      </c>
      <c r="T790" s="122" t="s">
        <v>27690</v>
      </c>
      <c r="U790" s="122"/>
      <c r="V790" s="121" t="str">
        <f t="shared" si="834"/>
        <v>SINAPI</v>
      </c>
      <c r="X790" s="121">
        <f t="shared" si="835"/>
        <v>0</v>
      </c>
      <c r="Y790" s="121">
        <f t="shared" si="836"/>
        <v>22.08</v>
      </c>
      <c r="Z790" s="121">
        <f t="shared" si="837"/>
        <v>0</v>
      </c>
      <c r="AB790" s="121" t="e">
        <f>IF(OR(T790="P",T790="M"),(VLOOKUP(R790,'SICRO-P'!$A$3:$F$1780,6,FALSE)),VLOOKUP(R790,SICRO!$A$4:$E$6354,5,FALSE))</f>
        <v>#N/A</v>
      </c>
      <c r="AC790" s="121">
        <f>IF(T790="I",(VLOOKUP(R790,'SINAPI-I'!$A$1:$E$4949,5,FALSE)),VLOOKUP(R790,SINAPI!$G$7:$K$7524,5,FALSE))</f>
        <v>22.08</v>
      </c>
      <c r="AD790" s="130" t="e">
        <f>IF(T790="I",IF(U790="MO",(ROUND(VLOOKUP(R790,'DER-ES-I'!$A$7:$F$1547,5,FALSE)*((1+$R$3)),2)),VLOOKUP(R790,'DER-ES-I'!$A$7:$F$1547,5,FALSE)),VLOOKUP(R790,'DER-ES'!$A$15:$H$1393,7,FALSE))</f>
        <v>#N/A</v>
      </c>
    </row>
    <row r="791" spans="2:30" ht="15" customHeight="1" x14ac:dyDescent="0.25">
      <c r="B791" s="75" t="s">
        <v>704</v>
      </c>
      <c r="C791" s="667" t="s">
        <v>705</v>
      </c>
      <c r="D791" s="667"/>
      <c r="E791" s="667"/>
      <c r="F791" s="668" t="s">
        <v>92</v>
      </c>
      <c r="G791" s="668"/>
      <c r="H791" s="668"/>
      <c r="I791" s="75" t="s">
        <v>214</v>
      </c>
      <c r="J791" s="604">
        <v>9.8658000000000001</v>
      </c>
      <c r="K791" s="604"/>
      <c r="L791" s="589">
        <f t="shared" ref="L791:L795" si="838">X791+Y791+Z791</f>
        <v>0.6</v>
      </c>
      <c r="M791" s="589"/>
      <c r="N791" s="589">
        <f t="shared" si="806"/>
        <v>5.92</v>
      </c>
      <c r="O791" s="589"/>
      <c r="R791" s="106">
        <f t="shared" ref="R791:R795" si="839">IF(AND(S791=TRUE,T791="I"),VALUE(RIGHT(B791,LEN(B791)-1)),B791)</f>
        <v>20508</v>
      </c>
      <c r="S791" s="104" t="b">
        <f t="shared" ref="S791:S795" si="840">ISTEXT(B791)</f>
        <v>1</v>
      </c>
      <c r="T791" s="122" t="str">
        <f t="shared" ref="T791:T795" si="841">LEFT(B791,1)</f>
        <v>I</v>
      </c>
      <c r="U791" s="122"/>
      <c r="V791" s="121" t="str">
        <f t="shared" ref="V791:V795" si="842">F791</f>
        <v>DER-ES</v>
      </c>
      <c r="X791" s="121">
        <f t="shared" ref="X791:X795" si="843">IFERROR(AB791,0)</f>
        <v>0</v>
      </c>
      <c r="Y791" s="121">
        <f t="shared" ref="Y791:Y795" si="844">IFERROR(AC791,0)</f>
        <v>0</v>
      </c>
      <c r="Z791" s="121">
        <f t="shared" ref="Z791:Z795" si="845">IFERROR(AD791,0)</f>
        <v>0.6</v>
      </c>
      <c r="AB791" s="121" t="e">
        <f>IF(OR(T791="P",T791="M"),(VLOOKUP(R791,'SICRO-P'!$A$3:$F$1780,6,FALSE)),VLOOKUP(R791,SICRO!$A$4:$E$6354,5,FALSE))</f>
        <v>#N/A</v>
      </c>
      <c r="AC791" s="121" t="e">
        <f>IF(T791="I",(VLOOKUP(R791,'SINAPI-I'!$A$1:$E$4949,5,FALSE)),VLOOKUP(R791,SINAPI!$G$7:$K$7524,5,FALSE))</f>
        <v>#N/A</v>
      </c>
      <c r="AD791" s="130">
        <f>IF(T791="I",IF(U791="MO",(ROUND(VLOOKUP(R791,'DER-ES-I'!$A$7:$F$1547,5,FALSE)*((1+$R$3)),2)),VLOOKUP(R791,'DER-ES-I'!$A$7:$F$1547,5,FALSE)),VLOOKUP(R791,'DER-ES'!$A$15:$H$1393,7,FALSE))</f>
        <v>0.6</v>
      </c>
    </row>
    <row r="792" spans="2:30" ht="15" customHeight="1" x14ac:dyDescent="0.25">
      <c r="B792" s="75" t="s">
        <v>706</v>
      </c>
      <c r="C792" s="667" t="s">
        <v>707</v>
      </c>
      <c r="D792" s="667"/>
      <c r="E792" s="667"/>
      <c r="F792" s="668" t="s">
        <v>92</v>
      </c>
      <c r="G792" s="668"/>
      <c r="H792" s="668"/>
      <c r="I792" s="75" t="s">
        <v>667</v>
      </c>
      <c r="J792" s="604">
        <v>0.39200000000000002</v>
      </c>
      <c r="K792" s="604"/>
      <c r="L792" s="589">
        <f t="shared" si="838"/>
        <v>19.57</v>
      </c>
      <c r="M792" s="589"/>
      <c r="N792" s="589">
        <f t="shared" si="806"/>
        <v>7.67</v>
      </c>
      <c r="O792" s="589"/>
      <c r="R792" s="106">
        <f t="shared" si="839"/>
        <v>28008</v>
      </c>
      <c r="S792" s="104" t="b">
        <f t="shared" si="840"/>
        <v>1</v>
      </c>
      <c r="T792" s="122" t="str">
        <f t="shared" si="841"/>
        <v>I</v>
      </c>
      <c r="U792" s="122"/>
      <c r="V792" s="121" t="str">
        <f t="shared" si="842"/>
        <v>DER-ES</v>
      </c>
      <c r="X792" s="121">
        <f t="shared" si="843"/>
        <v>0</v>
      </c>
      <c r="Y792" s="121">
        <f t="shared" si="844"/>
        <v>0</v>
      </c>
      <c r="Z792" s="121">
        <f t="shared" si="845"/>
        <v>19.57</v>
      </c>
      <c r="AB792" s="121" t="e">
        <f>IF(OR(T792="P",T792="M"),(VLOOKUP(R792,'SICRO-P'!$A$3:$F$1780,6,FALSE)),VLOOKUP(R792,SICRO!$A$4:$E$6354,5,FALSE))</f>
        <v>#N/A</v>
      </c>
      <c r="AC792" s="121" t="e">
        <f>IF(T792="I",(VLOOKUP(R792,'SINAPI-I'!$A$1:$E$4949,5,FALSE)),VLOOKUP(R792,SINAPI!$G$7:$K$7524,5,FALSE))</f>
        <v>#N/A</v>
      </c>
      <c r="AD792" s="130">
        <f>IF(T792="I",IF(U792="MO",(ROUND(VLOOKUP(R792,'DER-ES-I'!$A$7:$F$1547,5,FALSE)*((1+$R$3)),2)),VLOOKUP(R792,'DER-ES-I'!$A$7:$F$1547,5,FALSE)),VLOOKUP(R792,'DER-ES'!$A$15:$H$1393,7,FALSE))</f>
        <v>19.57</v>
      </c>
    </row>
    <row r="793" spans="2:30" ht="15" customHeight="1" x14ac:dyDescent="0.25">
      <c r="B793" s="75" t="s">
        <v>730</v>
      </c>
      <c r="C793" s="667" t="s">
        <v>731</v>
      </c>
      <c r="D793" s="667"/>
      <c r="E793" s="667"/>
      <c r="F793" s="668" t="s">
        <v>92</v>
      </c>
      <c r="G793" s="668"/>
      <c r="H793" s="668"/>
      <c r="I793" s="75" t="s">
        <v>181</v>
      </c>
      <c r="J793" s="604">
        <v>1</v>
      </c>
      <c r="K793" s="604"/>
      <c r="L793" s="589">
        <f t="shared" si="838"/>
        <v>153.37</v>
      </c>
      <c r="M793" s="589"/>
      <c r="N793" s="589">
        <f t="shared" si="806"/>
        <v>153.37</v>
      </c>
      <c r="O793" s="589"/>
      <c r="R793" s="106">
        <f t="shared" si="839"/>
        <v>48035</v>
      </c>
      <c r="S793" s="104" t="b">
        <f t="shared" si="840"/>
        <v>1</v>
      </c>
      <c r="T793" s="122" t="str">
        <f t="shared" si="841"/>
        <v>I</v>
      </c>
      <c r="U793" s="122"/>
      <c r="V793" s="121" t="str">
        <f t="shared" si="842"/>
        <v>DER-ES</v>
      </c>
      <c r="X793" s="121">
        <f t="shared" si="843"/>
        <v>0</v>
      </c>
      <c r="Y793" s="121">
        <f t="shared" si="844"/>
        <v>0</v>
      </c>
      <c r="Z793" s="121">
        <f t="shared" si="845"/>
        <v>153.37</v>
      </c>
      <c r="AB793" s="121" t="e">
        <f>IF(OR(T793="P",T793="M"),(VLOOKUP(R793,'SICRO-P'!$A$3:$F$1780,6,FALSE)),VLOOKUP(R793,SICRO!$A$4:$E$6354,5,FALSE))</f>
        <v>#N/A</v>
      </c>
      <c r="AC793" s="121" t="e">
        <f>IF(T793="I",(VLOOKUP(R793,'SINAPI-I'!$A$1:$E$4949,5,FALSE)),VLOOKUP(R793,SINAPI!$G$7:$K$7524,5,FALSE))</f>
        <v>#N/A</v>
      </c>
      <c r="AD793" s="130">
        <f>IF(T793="I",IF(U793="MO",(ROUND(VLOOKUP(R793,'DER-ES-I'!$A$7:$F$1547,5,FALSE)*((1+$R$3)),2)),VLOOKUP(R793,'DER-ES-I'!$A$7:$F$1547,5,FALSE)),VLOOKUP(R793,'DER-ES'!$A$15:$H$1393,7,FALSE))</f>
        <v>153.37</v>
      </c>
    </row>
    <row r="794" spans="2:30" ht="15" customHeight="1" x14ac:dyDescent="0.25">
      <c r="B794" s="75" t="s">
        <v>712</v>
      </c>
      <c r="C794" s="667" t="s">
        <v>713</v>
      </c>
      <c r="D794" s="667"/>
      <c r="E794" s="667"/>
      <c r="F794" s="668" t="s">
        <v>92</v>
      </c>
      <c r="G794" s="668"/>
      <c r="H794" s="668"/>
      <c r="I794" s="75" t="s">
        <v>214</v>
      </c>
      <c r="J794" s="604">
        <v>0.14699999999999999</v>
      </c>
      <c r="K794" s="604"/>
      <c r="L794" s="589">
        <f t="shared" si="838"/>
        <v>18.16</v>
      </c>
      <c r="M794" s="589"/>
      <c r="N794" s="589">
        <f t="shared" si="806"/>
        <v>2.67</v>
      </c>
      <c r="O794" s="589"/>
      <c r="R794" s="106">
        <f t="shared" si="839"/>
        <v>26569</v>
      </c>
      <c r="S794" s="104" t="b">
        <f t="shared" si="840"/>
        <v>1</v>
      </c>
      <c r="T794" s="122" t="str">
        <f t="shared" si="841"/>
        <v>I</v>
      </c>
      <c r="U794" s="122"/>
      <c r="V794" s="121" t="str">
        <f t="shared" si="842"/>
        <v>DER-ES</v>
      </c>
      <c r="X794" s="121">
        <f t="shared" si="843"/>
        <v>0</v>
      </c>
      <c r="Y794" s="121">
        <f t="shared" si="844"/>
        <v>0</v>
      </c>
      <c r="Z794" s="121">
        <f t="shared" si="845"/>
        <v>18.16</v>
      </c>
      <c r="AB794" s="121" t="e">
        <f>IF(OR(T794="P",T794="M"),(VLOOKUP(R794,'SICRO-P'!$A$3:$F$1780,6,FALSE)),VLOOKUP(R794,SICRO!$A$4:$E$6354,5,FALSE))</f>
        <v>#N/A</v>
      </c>
      <c r="AC794" s="121" t="e">
        <f>IF(T794="I",(VLOOKUP(R794,'SINAPI-I'!$A$1:$E$4949,5,FALSE)),VLOOKUP(R794,SINAPI!$G$7:$K$7524,5,FALSE))</f>
        <v>#N/A</v>
      </c>
      <c r="AD794" s="130">
        <f>IF(T794="I",IF(U794="MO",(ROUND(VLOOKUP(R794,'DER-ES-I'!$A$7:$F$1547,5,FALSE)*((1+$R$3)),2)),VLOOKUP(R794,'DER-ES-I'!$A$7:$F$1547,5,FALSE)),VLOOKUP(R794,'DER-ES'!$A$15:$H$1393,7,FALSE))</f>
        <v>18.16</v>
      </c>
    </row>
    <row r="795" spans="2:30" ht="15" customHeight="1" x14ac:dyDescent="0.25">
      <c r="B795" s="75" t="s">
        <v>714</v>
      </c>
      <c r="C795" s="667" t="s">
        <v>715</v>
      </c>
      <c r="D795" s="667"/>
      <c r="E795" s="667"/>
      <c r="F795" s="668" t="s">
        <v>92</v>
      </c>
      <c r="G795" s="668"/>
      <c r="H795" s="668"/>
      <c r="I795" s="75" t="s">
        <v>182</v>
      </c>
      <c r="J795" s="604">
        <v>0.49</v>
      </c>
      <c r="K795" s="604"/>
      <c r="L795" s="589">
        <f t="shared" si="838"/>
        <v>4.55</v>
      </c>
      <c r="M795" s="589"/>
      <c r="N795" s="589">
        <f t="shared" si="806"/>
        <v>2.23</v>
      </c>
      <c r="O795" s="589"/>
      <c r="R795" s="106">
        <f t="shared" si="839"/>
        <v>20985</v>
      </c>
      <c r="S795" s="104" t="b">
        <f t="shared" si="840"/>
        <v>1</v>
      </c>
      <c r="T795" s="122" t="str">
        <f t="shared" si="841"/>
        <v>I</v>
      </c>
      <c r="U795" s="122"/>
      <c r="V795" s="121" t="str">
        <f t="shared" si="842"/>
        <v>DER-ES</v>
      </c>
      <c r="X795" s="121">
        <f t="shared" si="843"/>
        <v>0</v>
      </c>
      <c r="Y795" s="121">
        <f t="shared" si="844"/>
        <v>0</v>
      </c>
      <c r="Z795" s="121">
        <f t="shared" si="845"/>
        <v>4.55</v>
      </c>
      <c r="AB795" s="121" t="e">
        <f>IF(OR(T795="P",T795="M"),(VLOOKUP(R795,'SICRO-P'!$A$3:$F$1780,6,FALSE)),VLOOKUP(R795,SICRO!$A$4:$E$6354,5,FALSE))</f>
        <v>#N/A</v>
      </c>
      <c r="AC795" s="121" t="e">
        <f>IF(T795="I",(VLOOKUP(R795,'SINAPI-I'!$A$1:$E$4949,5,FALSE)),VLOOKUP(R795,SINAPI!$G$7:$K$7524,5,FALSE))</f>
        <v>#N/A</v>
      </c>
      <c r="AD795" s="130">
        <f>IF(T795="I",IF(U795="MO",(ROUND(VLOOKUP(R795,'DER-ES-I'!$A$7:$F$1547,5,FALSE)*((1+$R$3)),2)),VLOOKUP(R795,'DER-ES-I'!$A$7:$F$1547,5,FALSE)),VLOOKUP(R795,'DER-ES'!$A$15:$H$1393,7,FALSE))</f>
        <v>4.55</v>
      </c>
    </row>
    <row r="796" spans="2:30" ht="19.5" customHeight="1" x14ac:dyDescent="0.25">
      <c r="B796" s="75" t="s">
        <v>1050</v>
      </c>
      <c r="C796" s="667" t="s">
        <v>1051</v>
      </c>
      <c r="D796" s="667"/>
      <c r="E796" s="667"/>
      <c r="F796" s="668" t="s">
        <v>92</v>
      </c>
      <c r="G796" s="668"/>
      <c r="H796" s="668"/>
      <c r="I796" s="75" t="s">
        <v>194</v>
      </c>
      <c r="J796" s="604">
        <v>0.98</v>
      </c>
      <c r="K796" s="604"/>
      <c r="L796" s="589">
        <f t="shared" ref="L796" si="846">X796+Y796+Z796</f>
        <v>59.72</v>
      </c>
      <c r="M796" s="589"/>
      <c r="N796" s="589">
        <f t="shared" si="806"/>
        <v>58.53</v>
      </c>
      <c r="O796" s="589"/>
      <c r="R796" s="106">
        <f t="shared" ref="R796" si="847">IF(AND(S796=TRUE,T796="I"),VALUE(RIGHT(B796,LEN(B796)-1)),B796)</f>
        <v>20987</v>
      </c>
      <c r="S796" s="104" t="b">
        <f t="shared" ref="S796" si="848">ISTEXT(B796)</f>
        <v>1</v>
      </c>
      <c r="T796" s="122" t="str">
        <f t="shared" ref="T796" si="849">LEFT(B796,1)</f>
        <v>I</v>
      </c>
      <c r="U796" s="122"/>
      <c r="V796" s="121" t="str">
        <f t="shared" ref="V796" si="850">F796</f>
        <v>DER-ES</v>
      </c>
      <c r="X796" s="121">
        <f t="shared" ref="X796" si="851">IFERROR(AB796,0)</f>
        <v>0</v>
      </c>
      <c r="Y796" s="121">
        <f t="shared" ref="Y796" si="852">IFERROR(AC796,0)</f>
        <v>0</v>
      </c>
      <c r="Z796" s="121">
        <f t="shared" ref="Z796" si="853">IFERROR(AD796,0)</f>
        <v>59.72</v>
      </c>
      <c r="AB796" s="121" t="e">
        <f>IF(OR(T796="P",T796="M"),(VLOOKUP(R796,'SICRO-P'!$A$3:$F$1780,6,FALSE)),VLOOKUP(R796,SICRO!$A$4:$E$6354,5,FALSE))</f>
        <v>#N/A</v>
      </c>
      <c r="AC796" s="121" t="e">
        <f>IF(T796="I",(VLOOKUP(R796,'SINAPI-I'!$A$1:$E$4949,5,FALSE)),VLOOKUP(R796,SINAPI!$G$7:$K$7524,5,FALSE))</f>
        <v>#N/A</v>
      </c>
      <c r="AD796" s="130">
        <f>IF(T796="I",IF(U796="MO",(ROUND(VLOOKUP(R796,'DER-ES-I'!$A$7:$F$1547,5,FALSE)*((1+$R$3)),2)),VLOOKUP(R796,'DER-ES-I'!$A$7:$F$1547,5,FALSE)),VLOOKUP(R796,'DER-ES'!$A$15:$H$1393,7,FALSE))</f>
        <v>59.72</v>
      </c>
    </row>
    <row r="797" spans="2:30" ht="15" customHeight="1" x14ac:dyDescent="0.25">
      <c r="B797" s="69"/>
      <c r="C797" s="69"/>
      <c r="D797" s="69"/>
      <c r="E797" s="69"/>
      <c r="F797" s="69"/>
      <c r="G797" s="69"/>
      <c r="H797" s="69"/>
      <c r="I797" s="69"/>
      <c r="J797" s="576" t="s">
        <v>673</v>
      </c>
      <c r="K797" s="576"/>
      <c r="L797" s="576"/>
      <c r="M797" s="576"/>
      <c r="N797" s="577">
        <f>SUM(N785:O796)</f>
        <v>427.05</v>
      </c>
      <c r="O797" s="577"/>
      <c r="X797" s="121"/>
      <c r="Y797" s="121"/>
      <c r="Z797" s="130"/>
    </row>
    <row r="798" spans="2:30" ht="15" customHeight="1" x14ac:dyDescent="0.25">
      <c r="B798" s="69"/>
      <c r="C798" s="69"/>
      <c r="D798" s="69"/>
      <c r="E798" s="69"/>
      <c r="F798" s="69"/>
      <c r="G798" s="69"/>
      <c r="H798" s="69"/>
      <c r="I798" s="69"/>
      <c r="J798" s="578" t="s">
        <v>674</v>
      </c>
      <c r="K798" s="578"/>
      <c r="L798" s="578"/>
      <c r="M798" s="578"/>
      <c r="N798" s="579">
        <f>N797+N783</f>
        <v>594.80999999999995</v>
      </c>
      <c r="O798" s="579"/>
      <c r="X798" s="121"/>
      <c r="Y798" s="121"/>
      <c r="Z798" s="130"/>
    </row>
    <row r="799" spans="2:30" x14ac:dyDescent="0.25">
      <c r="B799" s="69"/>
      <c r="C799" s="69"/>
      <c r="D799" s="69"/>
      <c r="E799" s="69"/>
      <c r="F799" s="69"/>
      <c r="G799" s="69"/>
      <c r="H799" s="69"/>
      <c r="I799" s="69"/>
      <c r="J799" s="578" t="s">
        <v>675</v>
      </c>
      <c r="K799" s="578"/>
      <c r="L799" s="578"/>
      <c r="M799" s="578"/>
      <c r="N799" s="577">
        <f>N798</f>
        <v>594.80999999999995</v>
      </c>
      <c r="O799" s="577"/>
      <c r="X799" s="121"/>
      <c r="Y799" s="121"/>
      <c r="Z799" s="130"/>
    </row>
    <row r="800" spans="2:30" ht="15" customHeight="1" x14ac:dyDescent="0.25">
      <c r="B800" s="69"/>
      <c r="C800" s="69"/>
      <c r="D800" s="69"/>
      <c r="E800" s="69"/>
      <c r="F800" s="69"/>
      <c r="G800" s="69"/>
      <c r="H800" s="69"/>
      <c r="I800" s="69"/>
      <c r="J800" s="580" t="str">
        <f>"VALOR BDI ("&amp;$O$3*100&amp;"%):"</f>
        <v>VALOR BDI (24,52%):</v>
      </c>
      <c r="K800" s="580"/>
      <c r="L800" s="580"/>
      <c r="M800" s="580"/>
      <c r="N800" s="577">
        <f>N799*$O$3</f>
        <v>145.85</v>
      </c>
      <c r="O800" s="577"/>
      <c r="X800" s="121"/>
      <c r="Y800" s="121"/>
      <c r="Z800" s="130"/>
    </row>
    <row r="801" spans="2:30" ht="15" customHeight="1" x14ac:dyDescent="0.25">
      <c r="B801" s="69"/>
      <c r="C801" s="69"/>
      <c r="D801" s="69"/>
      <c r="E801" s="69"/>
      <c r="F801" s="69"/>
      <c r="G801" s="69"/>
      <c r="H801" s="69"/>
      <c r="I801" s="69"/>
      <c r="J801" s="578" t="s">
        <v>676</v>
      </c>
      <c r="K801" s="578"/>
      <c r="L801" s="578"/>
      <c r="M801" s="578"/>
      <c r="N801" s="577">
        <f>N800+N799</f>
        <v>740.66</v>
      </c>
      <c r="O801" s="577"/>
      <c r="X801" s="121"/>
      <c r="Y801" s="121"/>
      <c r="Z801" s="130"/>
    </row>
    <row r="802" spans="2:30" ht="15" customHeight="1" x14ac:dyDescent="0.25">
      <c r="B802" s="69"/>
      <c r="C802" s="69"/>
      <c r="D802" s="69"/>
      <c r="E802" s="69"/>
      <c r="F802" s="581"/>
      <c r="G802" s="581"/>
      <c r="H802" s="581"/>
      <c r="I802" s="581"/>
      <c r="J802" s="69"/>
      <c r="K802" s="69"/>
      <c r="L802" s="69"/>
      <c r="M802" s="69"/>
      <c r="N802" s="69"/>
      <c r="O802" s="69"/>
      <c r="X802" s="121"/>
      <c r="Y802" s="121"/>
      <c r="Z802" s="130"/>
    </row>
    <row r="803" spans="2:30" ht="9.75" customHeight="1" x14ac:dyDescent="0.25">
      <c r="B803" s="69"/>
      <c r="C803" s="69"/>
      <c r="D803" s="69"/>
      <c r="E803" s="69"/>
      <c r="F803" s="581"/>
      <c r="G803" s="581"/>
      <c r="H803" s="581"/>
      <c r="I803" s="581"/>
      <c r="J803" s="69"/>
      <c r="K803" s="69"/>
      <c r="L803" s="69"/>
      <c r="M803" s="69"/>
      <c r="N803" s="69"/>
      <c r="O803" s="69"/>
      <c r="X803" s="121"/>
      <c r="Y803" s="121"/>
      <c r="Z803" s="130"/>
    </row>
    <row r="804" spans="2:30" ht="19.5" customHeight="1" x14ac:dyDescent="0.25">
      <c r="B804" s="210" t="str">
        <f>'PLANILHA S DESONERAÇÃO'!B421</f>
        <v>COMP-60</v>
      </c>
      <c r="C804" s="601" t="str">
        <f>'PLANILHA S DESONERAÇÃO'!D421</f>
        <v>Fornecimento e Instalação de Câmera IP Speed Dome 2MP com 37x de zoom, Resolução Full HD, com Análise inteligente de vídeo, Mapa de calor e detecção de face, alimentação: 24 Vac / 3 A, PoE+ (IEEE 802.3at), IP67 e IK10, ref: VIP 7237 SD INTELBRAS ou similar com suporte conforme projeto</v>
      </c>
      <c r="D804" s="602"/>
      <c r="E804" s="602"/>
      <c r="F804" s="602"/>
      <c r="G804" s="602"/>
      <c r="H804" s="602"/>
      <c r="I804" s="602"/>
      <c r="J804" s="602"/>
      <c r="K804" s="602"/>
      <c r="L804" s="602"/>
      <c r="M804" s="602"/>
      <c r="N804" s="602"/>
      <c r="O804" s="603"/>
      <c r="X804" s="121"/>
      <c r="Y804" s="121"/>
      <c r="Z804" s="130"/>
    </row>
    <row r="805" spans="2:30" ht="9.75" customHeight="1" x14ac:dyDescent="0.25">
      <c r="B805" s="584" t="s">
        <v>777</v>
      </c>
      <c r="C805" s="584"/>
      <c r="D805" s="584"/>
      <c r="E805" s="584"/>
      <c r="F805" s="585" t="s">
        <v>765</v>
      </c>
      <c r="G805" s="585"/>
      <c r="H805" s="585"/>
      <c r="I805" s="72" t="s">
        <v>641</v>
      </c>
      <c r="J805" s="585" t="s">
        <v>766</v>
      </c>
      <c r="K805" s="585"/>
      <c r="L805" s="585" t="s">
        <v>767</v>
      </c>
      <c r="M805" s="585"/>
      <c r="N805" s="585" t="s">
        <v>768</v>
      </c>
      <c r="O805" s="585"/>
      <c r="X805" s="121"/>
      <c r="Y805" s="121"/>
      <c r="Z805" s="130"/>
    </row>
    <row r="806" spans="2:30" ht="15" customHeight="1" x14ac:dyDescent="0.25">
      <c r="B806" s="74">
        <f>MAPADEPRECOS!A81</f>
        <v>26</v>
      </c>
      <c r="C806" s="598" t="str">
        <f>VLOOKUP(B806,MAPADEPRECOS!$A$5:$I$151,2)</f>
        <v>Câmera IP Speed Dome 2MP com 37x de zoom, Resolução Full HD, com Análise inteligente de vídeo, Mapa de calor e detecção de face, alimentação: 24 Vac / 3 A, PoE+ (IEEE 802.3at), IP67 e IK10, ref: VIP 7237 SD INTELBRAS ou similar</v>
      </c>
      <c r="D806" s="599"/>
      <c r="E806" s="600"/>
      <c r="F806" s="587" t="s">
        <v>32453</v>
      </c>
      <c r="G806" s="587"/>
      <c r="H806" s="587"/>
      <c r="I806" s="74" t="s">
        <v>495</v>
      </c>
      <c r="J806" s="588">
        <v>1</v>
      </c>
      <c r="K806" s="588"/>
      <c r="L806" s="579">
        <f>VLOOKUP(B806,MAPADEPRECOS!$A$5:$I$151,9)</f>
        <v>18855.78</v>
      </c>
      <c r="M806" s="579"/>
      <c r="N806" s="589">
        <f t="shared" ref="N806" si="854">J806*L806</f>
        <v>18855.78</v>
      </c>
      <c r="O806" s="589"/>
      <c r="X806" s="121"/>
      <c r="Y806" s="121"/>
      <c r="Z806" s="130"/>
    </row>
    <row r="807" spans="2:30" ht="15" customHeight="1" x14ac:dyDescent="0.25">
      <c r="B807" s="69"/>
      <c r="C807" s="69"/>
      <c r="D807" s="69"/>
      <c r="E807" s="69"/>
      <c r="F807" s="69"/>
      <c r="G807" s="69"/>
      <c r="H807" s="69"/>
      <c r="I807" s="69"/>
      <c r="J807" s="590" t="s">
        <v>778</v>
      </c>
      <c r="K807" s="590"/>
      <c r="L807" s="590"/>
      <c r="M807" s="590"/>
      <c r="N807" s="597">
        <f>N806</f>
        <v>18855.78</v>
      </c>
      <c r="O807" s="597"/>
      <c r="X807" s="121"/>
      <c r="Y807" s="121"/>
      <c r="Z807" s="130"/>
    </row>
    <row r="808" spans="2:30" ht="15" customHeight="1" x14ac:dyDescent="0.25">
      <c r="B808" s="584" t="s">
        <v>774</v>
      </c>
      <c r="C808" s="584"/>
      <c r="D808" s="584"/>
      <c r="E808" s="584"/>
      <c r="F808" s="585" t="s">
        <v>765</v>
      </c>
      <c r="G808" s="585"/>
      <c r="H808" s="585"/>
      <c r="I808" s="72" t="s">
        <v>641</v>
      </c>
      <c r="J808" s="585" t="s">
        <v>766</v>
      </c>
      <c r="K808" s="585"/>
      <c r="L808" s="585" t="s">
        <v>767</v>
      </c>
      <c r="M808" s="585"/>
      <c r="N808" s="585" t="s">
        <v>768</v>
      </c>
      <c r="O808" s="585"/>
      <c r="X808" s="121"/>
      <c r="Y808" s="121"/>
      <c r="Z808" s="130"/>
    </row>
    <row r="809" spans="2:30" ht="9.75" customHeight="1" x14ac:dyDescent="0.25">
      <c r="B809" s="74">
        <v>2438</v>
      </c>
      <c r="C809" s="586" t="s">
        <v>1081</v>
      </c>
      <c r="D809" s="586"/>
      <c r="E809" s="586"/>
      <c r="F809" s="587" t="s">
        <v>91</v>
      </c>
      <c r="G809" s="587"/>
      <c r="H809" s="587"/>
      <c r="I809" s="74" t="s">
        <v>226</v>
      </c>
      <c r="J809" s="588">
        <v>0.54600000000000004</v>
      </c>
      <c r="K809" s="588"/>
      <c r="L809" s="589">
        <f t="shared" ref="L809" si="855">X809+Y809+Z809</f>
        <v>26.84</v>
      </c>
      <c r="M809" s="589"/>
      <c r="N809" s="589">
        <f>J809*L809</f>
        <v>14.65</v>
      </c>
      <c r="O809" s="589"/>
      <c r="R809" s="106">
        <f t="shared" ref="R809" si="856">IF(AND(S809=TRUE,T809="I"),VALUE(RIGHT(B809,LEN(B809)-1)),B809)</f>
        <v>2438</v>
      </c>
      <c r="S809" s="104" t="b">
        <f t="shared" ref="S809" si="857">ISTEXT(B809)</f>
        <v>0</v>
      </c>
      <c r="T809" s="122" t="s">
        <v>32184</v>
      </c>
      <c r="U809" s="122" t="s">
        <v>27919</v>
      </c>
      <c r="V809" s="121" t="str">
        <f t="shared" ref="V809" si="858">F809</f>
        <v>SINAPI</v>
      </c>
      <c r="X809" s="121">
        <f t="shared" ref="X809" si="859">IFERROR(AB809,0)</f>
        <v>0</v>
      </c>
      <c r="Y809" s="121">
        <f t="shared" ref="Y809" si="860">IFERROR(AC809,0)</f>
        <v>26.84</v>
      </c>
      <c r="Z809" s="121">
        <f t="shared" ref="Z809" si="861">IFERROR(AD809,0)</f>
        <v>0</v>
      </c>
      <c r="AB809" s="121" t="e">
        <f>IF(OR(T809="P",T809="M"),(VLOOKUP(R809,'SICRO-P'!$A$3:$F$1780,6,FALSE)),VLOOKUP(R809,SICRO!$A$4:$E$6354,5,FALSE))</f>
        <v>#N/A</v>
      </c>
      <c r="AC809" s="121">
        <f>IF(T809="I",(VLOOKUP(R809,'SINAPI-I'!$A$1:$E$4949,5,FALSE)),VLOOKUP(R809,SINAPI!$G$7:$K$7524,5,FALSE))</f>
        <v>26.84</v>
      </c>
      <c r="AD809" s="130" t="e">
        <f>IF(T809="I",IF(U809="MO",(ROUND(VLOOKUP(R809,'DER-ES-I'!$A$7:$F$1547,5,FALSE)*((1+$R$3)),2)),VLOOKUP(R809,'DER-ES-I'!$A$7:$F$1547,5,FALSE)),VLOOKUP(R809,'DER-ES'!$A$15:$H$1393,7,FALSE))</f>
        <v>#N/A</v>
      </c>
    </row>
    <row r="810" spans="2:30" ht="15" customHeight="1" x14ac:dyDescent="0.25">
      <c r="B810" s="74">
        <v>100307</v>
      </c>
      <c r="C810" s="586" t="s">
        <v>1083</v>
      </c>
      <c r="D810" s="586"/>
      <c r="E810" s="586"/>
      <c r="F810" s="587" t="s">
        <v>91</v>
      </c>
      <c r="G810" s="587"/>
      <c r="H810" s="587"/>
      <c r="I810" s="74" t="s">
        <v>226</v>
      </c>
      <c r="J810" s="588">
        <v>0.54600000000000004</v>
      </c>
      <c r="K810" s="588"/>
      <c r="L810" s="589">
        <f t="shared" ref="L810" si="862">X810+Y810+Z810</f>
        <v>29.67</v>
      </c>
      <c r="M810" s="589"/>
      <c r="N810" s="589">
        <f>J810*L810</f>
        <v>16.2</v>
      </c>
      <c r="O810" s="589"/>
      <c r="R810" s="106">
        <f t="shared" ref="R810" si="863">IF(AND(S810=TRUE,T810="I"),VALUE(RIGHT(B810,LEN(B810)-1)),B810)</f>
        <v>100307</v>
      </c>
      <c r="S810" s="104" t="b">
        <f t="shared" ref="S810" si="864">ISTEXT(B810)</f>
        <v>0</v>
      </c>
      <c r="T810" s="122" t="str">
        <f t="shared" ref="T810" si="865">LEFT(B810,1)</f>
        <v>1</v>
      </c>
      <c r="U810" s="122" t="s">
        <v>27919</v>
      </c>
      <c r="V810" s="121" t="str">
        <f t="shared" ref="V810" si="866">F810</f>
        <v>SINAPI</v>
      </c>
      <c r="X810" s="121">
        <f t="shared" ref="X810" si="867">IFERROR(AB810,0)</f>
        <v>0</v>
      </c>
      <c r="Y810" s="121">
        <f t="shared" ref="Y810" si="868">IFERROR(AC810,0)</f>
        <v>29.67</v>
      </c>
      <c r="Z810" s="121">
        <f t="shared" ref="Z810" si="869">IFERROR(AD810,0)</f>
        <v>0</v>
      </c>
      <c r="AB810" s="121" t="e">
        <f>IF(OR(T810="P",T810="M"),(VLOOKUP(R810,'SICRO-P'!$A$3:$F$1780,6,FALSE)),VLOOKUP(R810,SICRO!$A$4:$E$6354,5,FALSE))</f>
        <v>#N/A</v>
      </c>
      <c r="AC810" s="121">
        <f>IF(T810="I",(VLOOKUP(R810,'SINAPI-I'!$A$1:$E$4949,5,FALSE)),VLOOKUP(R810,SINAPI!$G$7:$K$7524,5,FALSE))</f>
        <v>29.67</v>
      </c>
      <c r="AD810" s="130" t="e">
        <f>IF(T810="I",IF(U810="MO",(ROUND(VLOOKUP(R810,'DER-ES-I'!$A$7:$F$1547,5,FALSE)*((1+$R$3)),2)),VLOOKUP(R810,'DER-ES-I'!$A$7:$F$1547,5,FALSE)),VLOOKUP(R810,'DER-ES'!$A$15:$H$1393,7,FALSE))</f>
        <v>#N/A</v>
      </c>
    </row>
    <row r="811" spans="2:30" ht="19.5" customHeight="1" x14ac:dyDescent="0.25">
      <c r="B811" s="69"/>
      <c r="C811" s="69"/>
      <c r="D811" s="69"/>
      <c r="E811" s="69"/>
      <c r="F811" s="69"/>
      <c r="G811" s="69"/>
      <c r="H811" s="69"/>
      <c r="I811" s="69"/>
      <c r="J811" s="590" t="s">
        <v>775</v>
      </c>
      <c r="K811" s="590"/>
      <c r="L811" s="590"/>
      <c r="M811" s="590"/>
      <c r="N811" s="597">
        <f>N809+N810</f>
        <v>30.85</v>
      </c>
      <c r="O811" s="597"/>
      <c r="X811" s="121"/>
      <c r="Y811" s="121"/>
      <c r="Z811" s="130"/>
    </row>
    <row r="812" spans="2:30" ht="9.75" customHeight="1" x14ac:dyDescent="0.25">
      <c r="B812" s="584" t="s">
        <v>764</v>
      </c>
      <c r="C812" s="584"/>
      <c r="D812" s="584"/>
      <c r="E812" s="584"/>
      <c r="F812" s="585" t="s">
        <v>765</v>
      </c>
      <c r="G812" s="585"/>
      <c r="H812" s="585"/>
      <c r="I812" s="72" t="s">
        <v>641</v>
      </c>
      <c r="J812" s="585" t="s">
        <v>766</v>
      </c>
      <c r="K812" s="585"/>
      <c r="L812" s="585" t="s">
        <v>767</v>
      </c>
      <c r="M812" s="585"/>
      <c r="N812" s="585" t="s">
        <v>768</v>
      </c>
      <c r="O812" s="585"/>
      <c r="X812" s="121"/>
      <c r="Y812" s="121"/>
      <c r="Z812" s="130"/>
    </row>
    <row r="813" spans="2:30" ht="15" customHeight="1" x14ac:dyDescent="0.25">
      <c r="B813" s="74">
        <v>91949</v>
      </c>
      <c r="C813" s="586" t="s">
        <v>1084</v>
      </c>
      <c r="D813" s="586"/>
      <c r="E813" s="586"/>
      <c r="F813" s="587" t="s">
        <v>91</v>
      </c>
      <c r="G813" s="587"/>
      <c r="H813" s="587"/>
      <c r="I813" s="74" t="s">
        <v>181</v>
      </c>
      <c r="J813" s="588">
        <v>1</v>
      </c>
      <c r="K813" s="588"/>
      <c r="L813" s="589">
        <f t="shared" ref="L813" si="870">X813+Y813+Z813</f>
        <v>22.69</v>
      </c>
      <c r="M813" s="589"/>
      <c r="N813" s="589">
        <f>J813*L813</f>
        <v>22.69</v>
      </c>
      <c r="O813" s="589"/>
      <c r="R813" s="106">
        <f t="shared" ref="R813" si="871">IF(AND(S813=TRUE,T813="I"),VALUE(RIGHT(B813,LEN(B813)-1)),B813)</f>
        <v>91949</v>
      </c>
      <c r="S813" s="104" t="b">
        <f t="shared" ref="S813" si="872">ISTEXT(B813)</f>
        <v>0</v>
      </c>
      <c r="T813" s="122" t="str">
        <f t="shared" ref="T813" si="873">LEFT(B813,1)</f>
        <v>9</v>
      </c>
      <c r="U813" s="122"/>
      <c r="V813" s="121" t="str">
        <f t="shared" ref="V813" si="874">F813</f>
        <v>SINAPI</v>
      </c>
      <c r="X813" s="121">
        <f t="shared" ref="X813" si="875">IFERROR(AB813,0)</f>
        <v>0</v>
      </c>
      <c r="Y813" s="121">
        <f t="shared" ref="Y813" si="876">IFERROR(AC813,0)</f>
        <v>22.69</v>
      </c>
      <c r="Z813" s="121">
        <f t="shared" ref="Z813" si="877">IFERROR(AD813,0)</f>
        <v>0</v>
      </c>
      <c r="AB813" s="121" t="e">
        <f>IF(OR(T813="P",T813="M"),(VLOOKUP(R813,'SICRO-P'!$A$3:$F$1780,6,FALSE)),VLOOKUP(R813,SICRO!$A$4:$E$6354,5,FALSE))</f>
        <v>#N/A</v>
      </c>
      <c r="AC813" s="121">
        <f>IF(T813="I",(VLOOKUP(R813,'SINAPI-I'!$A$1:$E$4949,5,FALSE)),VLOOKUP(R813,SINAPI!$G$7:$K$7524,5,FALSE))</f>
        <v>22.69</v>
      </c>
      <c r="AD813" s="130" t="e">
        <f>IF(T813="I",IF(U813="MO",(ROUND(VLOOKUP(R813,'DER-ES-I'!$A$7:$F$1547,5,FALSE)*((1+$R$3)),2)),VLOOKUP(R813,'DER-ES-I'!$A$7:$F$1547,5,FALSE)),VLOOKUP(R813,'DER-ES'!$A$15:$H$1393,7,FALSE))</f>
        <v>#N/A</v>
      </c>
    </row>
    <row r="814" spans="2:30" ht="15" customHeight="1" x14ac:dyDescent="0.25">
      <c r="B814" s="69"/>
      <c r="C814" s="69"/>
      <c r="D814" s="69"/>
      <c r="E814" s="69"/>
      <c r="F814" s="69"/>
      <c r="G814" s="69"/>
      <c r="H814" s="69"/>
      <c r="I814" s="69"/>
      <c r="J814" s="590" t="s">
        <v>773</v>
      </c>
      <c r="K814" s="590"/>
      <c r="L814" s="590"/>
      <c r="M814" s="590"/>
      <c r="N814" s="597">
        <f>N813</f>
        <v>22.69</v>
      </c>
      <c r="O814" s="597"/>
      <c r="X814" s="121"/>
      <c r="Y814" s="121"/>
      <c r="Z814" s="130"/>
    </row>
    <row r="815" spans="2:30" ht="9.75" customHeight="1" x14ac:dyDescent="0.25">
      <c r="B815" s="69"/>
      <c r="C815" s="69"/>
      <c r="D815" s="69"/>
      <c r="E815" s="69"/>
      <c r="F815" s="69"/>
      <c r="G815" s="69"/>
      <c r="H815" s="69"/>
      <c r="I815" s="69"/>
      <c r="J815" s="578" t="s">
        <v>675</v>
      </c>
      <c r="K815" s="578"/>
      <c r="L815" s="578"/>
      <c r="M815" s="578"/>
      <c r="N815" s="577">
        <f>N814+N811+N807</f>
        <v>18909.32</v>
      </c>
      <c r="O815" s="577"/>
      <c r="X815" s="121"/>
      <c r="Y815" s="121"/>
      <c r="Z815" s="130"/>
    </row>
    <row r="816" spans="2:30" ht="19.5" customHeight="1" x14ac:dyDescent="0.25">
      <c r="B816" s="69"/>
      <c r="C816" s="69"/>
      <c r="D816" s="69"/>
      <c r="E816" s="69"/>
      <c r="F816" s="69"/>
      <c r="G816" s="69"/>
      <c r="H816" s="69"/>
      <c r="I816" s="69"/>
      <c r="J816" s="580" t="str">
        <f>"VALOR BDI ("&amp;$O$3*100&amp;"%):"</f>
        <v>VALOR BDI (24,52%):</v>
      </c>
      <c r="K816" s="580"/>
      <c r="L816" s="580"/>
      <c r="M816" s="580"/>
      <c r="N816" s="577">
        <f>N815*$O$3</f>
        <v>4636.57</v>
      </c>
      <c r="O816" s="577"/>
      <c r="X816" s="121"/>
      <c r="Y816" s="121"/>
      <c r="Z816" s="130"/>
    </row>
    <row r="817" spans="2:30" ht="9.75" customHeight="1" x14ac:dyDescent="0.25">
      <c r="B817" s="69"/>
      <c r="C817" s="69"/>
      <c r="D817" s="69"/>
      <c r="E817" s="69"/>
      <c r="F817" s="69"/>
      <c r="G817" s="69"/>
      <c r="H817" s="69"/>
      <c r="I817" s="69"/>
      <c r="J817" s="578" t="s">
        <v>676</v>
      </c>
      <c r="K817" s="578"/>
      <c r="L817" s="578"/>
      <c r="M817" s="578"/>
      <c r="N817" s="577">
        <f>N816+N815</f>
        <v>23545.89</v>
      </c>
      <c r="O817" s="577"/>
      <c r="X817" s="121"/>
      <c r="Y817" s="121"/>
      <c r="Z817" s="130"/>
    </row>
    <row r="818" spans="2:30" ht="15" customHeight="1" x14ac:dyDescent="0.25">
      <c r="B818" s="69"/>
      <c r="C818" s="69"/>
      <c r="D818" s="69"/>
      <c r="E818" s="69"/>
      <c r="F818" s="581"/>
      <c r="G818" s="581"/>
      <c r="H818" s="581"/>
      <c r="I818" s="581"/>
      <c r="J818" s="69"/>
      <c r="K818" s="69"/>
      <c r="L818" s="69"/>
      <c r="M818" s="69"/>
      <c r="N818" s="69"/>
      <c r="O818" s="69"/>
      <c r="X818" s="121"/>
      <c r="Y818" s="121"/>
      <c r="Z818" s="130"/>
    </row>
    <row r="819" spans="2:30" ht="15" customHeight="1" x14ac:dyDescent="0.25">
      <c r="B819" s="210" t="str">
        <f>'PLANILHA S DESONERAÇÃO'!B422</f>
        <v>COMP-61</v>
      </c>
      <c r="C819" s="601" t="str">
        <f>'PLANILHA S DESONERAÇÃO'!D422</f>
        <v>Fornecimento e Instalação de Câmera IP Dome, Resolução de 1 MP, Lente fixa de 2,8 mm, IR inteligente com alcance de 20 metros, Instalação interna ou externa, alimentação: 12 Vdc/PoE (802.3af), Ref: VIP S4020 G2 INTELBRAS com suporte conforme projeto</v>
      </c>
      <c r="D819" s="602"/>
      <c r="E819" s="602"/>
      <c r="F819" s="602"/>
      <c r="G819" s="602"/>
      <c r="H819" s="602"/>
      <c r="I819" s="602"/>
      <c r="J819" s="602"/>
      <c r="K819" s="602"/>
      <c r="L819" s="602"/>
      <c r="M819" s="602"/>
      <c r="N819" s="602"/>
      <c r="O819" s="603"/>
      <c r="X819" s="121"/>
      <c r="Y819" s="121"/>
      <c r="Z819" s="130"/>
    </row>
    <row r="820" spans="2:30" ht="15" customHeight="1" x14ac:dyDescent="0.25">
      <c r="B820" s="584" t="s">
        <v>777</v>
      </c>
      <c r="C820" s="584"/>
      <c r="D820" s="584"/>
      <c r="E820" s="584"/>
      <c r="F820" s="585" t="s">
        <v>765</v>
      </c>
      <c r="G820" s="585"/>
      <c r="H820" s="585"/>
      <c r="I820" s="72" t="s">
        <v>641</v>
      </c>
      <c r="J820" s="585" t="s">
        <v>766</v>
      </c>
      <c r="K820" s="585"/>
      <c r="L820" s="585" t="s">
        <v>767</v>
      </c>
      <c r="M820" s="585"/>
      <c r="N820" s="585" t="s">
        <v>768</v>
      </c>
      <c r="O820" s="585"/>
      <c r="X820" s="121"/>
      <c r="Y820" s="121"/>
      <c r="Z820" s="130"/>
    </row>
    <row r="821" spans="2:30" ht="9.75" customHeight="1" x14ac:dyDescent="0.25">
      <c r="B821" s="74">
        <f>MAPADEPRECOS!A78</f>
        <v>25</v>
      </c>
      <c r="C821" s="598" t="str">
        <f>VLOOKUP(B821,MAPADEPRECOS!$A$5:$I$151,2)</f>
        <v>Câmera IP Dome, Resolução de 1 MP, Lente fixa de 2,8 mm, IR inteligente com alcance de 20 metros, Instalação interna ou externa, alimentação: 12 Vdc/PoE (802.3af), Ref: VIP S4020 G2 INTELBRAS ou similar</v>
      </c>
      <c r="D821" s="599"/>
      <c r="E821" s="600"/>
      <c r="F821" s="587" t="s">
        <v>32453</v>
      </c>
      <c r="G821" s="587"/>
      <c r="H821" s="587"/>
      <c r="I821" s="74" t="s">
        <v>495</v>
      </c>
      <c r="J821" s="588">
        <v>1</v>
      </c>
      <c r="K821" s="588"/>
      <c r="L821" s="579">
        <f>VLOOKUP(B821,MAPADEPRECOS!$A$5:$I$151,9)</f>
        <v>320.14999999999998</v>
      </c>
      <c r="M821" s="579"/>
      <c r="N821" s="589">
        <f t="shared" ref="N821" si="878">J821*L821</f>
        <v>320.14999999999998</v>
      </c>
      <c r="O821" s="589"/>
      <c r="X821" s="121"/>
      <c r="Y821" s="121"/>
      <c r="Z821" s="130"/>
    </row>
    <row r="822" spans="2:30" ht="19.5" customHeight="1" x14ac:dyDescent="0.25">
      <c r="B822" s="69"/>
      <c r="C822" s="69"/>
      <c r="D822" s="69"/>
      <c r="E822" s="69"/>
      <c r="F822" s="69"/>
      <c r="G822" s="69"/>
      <c r="H822" s="69"/>
      <c r="I822" s="69"/>
      <c r="J822" s="590" t="s">
        <v>1017</v>
      </c>
      <c r="K822" s="590"/>
      <c r="L822" s="590"/>
      <c r="M822" s="590"/>
      <c r="N822" s="597">
        <f>N821</f>
        <v>320.14999999999998</v>
      </c>
      <c r="O822" s="597"/>
      <c r="X822" s="121"/>
      <c r="Y822" s="121"/>
      <c r="Z822" s="130"/>
    </row>
    <row r="823" spans="2:30" ht="9.75" customHeight="1" x14ac:dyDescent="0.25">
      <c r="B823" s="584" t="s">
        <v>774</v>
      </c>
      <c r="C823" s="584"/>
      <c r="D823" s="584"/>
      <c r="E823" s="584"/>
      <c r="F823" s="585" t="s">
        <v>765</v>
      </c>
      <c r="G823" s="585"/>
      <c r="H823" s="585"/>
      <c r="I823" s="72" t="s">
        <v>641</v>
      </c>
      <c r="J823" s="585" t="s">
        <v>766</v>
      </c>
      <c r="K823" s="585"/>
      <c r="L823" s="585" t="s">
        <v>767</v>
      </c>
      <c r="M823" s="585"/>
      <c r="N823" s="585" t="s">
        <v>768</v>
      </c>
      <c r="O823" s="585"/>
      <c r="X823" s="121"/>
      <c r="Y823" s="121"/>
      <c r="Z823" s="130"/>
    </row>
    <row r="824" spans="2:30" ht="15" customHeight="1" x14ac:dyDescent="0.25">
      <c r="B824" s="74">
        <v>2438</v>
      </c>
      <c r="C824" s="586" t="s">
        <v>1081</v>
      </c>
      <c r="D824" s="586"/>
      <c r="E824" s="586"/>
      <c r="F824" s="587" t="s">
        <v>91</v>
      </c>
      <c r="G824" s="587"/>
      <c r="H824" s="587"/>
      <c r="I824" s="74" t="s">
        <v>226</v>
      </c>
      <c r="J824" s="588">
        <v>0.54600000000000004</v>
      </c>
      <c r="K824" s="588"/>
      <c r="L824" s="589">
        <f t="shared" ref="L824" si="879">X824+Y824+Z824</f>
        <v>26.84</v>
      </c>
      <c r="M824" s="589"/>
      <c r="N824" s="589">
        <f>J824*L824</f>
        <v>14.65</v>
      </c>
      <c r="O824" s="589"/>
      <c r="R824" s="106">
        <f t="shared" ref="R824" si="880">IF(AND(S824=TRUE,T824="I"),VALUE(RIGHT(B824,LEN(B824)-1)),B824)</f>
        <v>2438</v>
      </c>
      <c r="S824" s="104" t="b">
        <f t="shared" ref="S824" si="881">ISTEXT(B824)</f>
        <v>0</v>
      </c>
      <c r="T824" s="122" t="s">
        <v>32184</v>
      </c>
      <c r="U824" s="122" t="s">
        <v>27919</v>
      </c>
      <c r="V824" s="121" t="str">
        <f t="shared" ref="V824" si="882">F824</f>
        <v>SINAPI</v>
      </c>
      <c r="X824" s="121">
        <f t="shared" ref="X824" si="883">IFERROR(AB824,0)</f>
        <v>0</v>
      </c>
      <c r="Y824" s="121">
        <f t="shared" ref="Y824" si="884">IFERROR(AC824,0)</f>
        <v>26.84</v>
      </c>
      <c r="Z824" s="121">
        <f t="shared" ref="Z824" si="885">IFERROR(AD824,0)</f>
        <v>0</v>
      </c>
      <c r="AB824" s="121" t="e">
        <f>IF(OR(T824="P",T824="M"),(VLOOKUP(R824,'SICRO-P'!$A$3:$F$1780,6,FALSE)),VLOOKUP(R824,SICRO!$A$4:$E$6354,5,FALSE))</f>
        <v>#N/A</v>
      </c>
      <c r="AC824" s="121">
        <f>IF(T824="I",(VLOOKUP(R824,'SINAPI-I'!$A$1:$E$4949,5,FALSE)),VLOOKUP(R824,SINAPI!$G$7:$K$7524,5,FALSE))</f>
        <v>26.84</v>
      </c>
      <c r="AD824" s="130" t="e">
        <f>IF(T824="I",IF(U824="MO",(ROUND(VLOOKUP(R824,'DER-ES-I'!$A$7:$F$1547,5,FALSE)*((1+$R$3)),2)),VLOOKUP(R824,'DER-ES-I'!$A$7:$F$1547,5,FALSE)),VLOOKUP(R824,'DER-ES'!$A$15:$H$1393,7,FALSE))</f>
        <v>#N/A</v>
      </c>
    </row>
    <row r="825" spans="2:30" ht="9.75" customHeight="1" x14ac:dyDescent="0.25">
      <c r="B825" s="74">
        <v>100307</v>
      </c>
      <c r="C825" s="586" t="s">
        <v>1083</v>
      </c>
      <c r="D825" s="586"/>
      <c r="E825" s="586"/>
      <c r="F825" s="587" t="s">
        <v>91</v>
      </c>
      <c r="G825" s="587"/>
      <c r="H825" s="587"/>
      <c r="I825" s="74" t="s">
        <v>226</v>
      </c>
      <c r="J825" s="588">
        <v>4</v>
      </c>
      <c r="K825" s="588"/>
      <c r="L825" s="589">
        <f t="shared" ref="L825" si="886">X825+Y825+Z825</f>
        <v>29.67</v>
      </c>
      <c r="M825" s="589"/>
      <c r="N825" s="589">
        <f>J825*L825</f>
        <v>118.68</v>
      </c>
      <c r="O825" s="589"/>
      <c r="R825" s="106">
        <f t="shared" ref="R825" si="887">IF(AND(S825=TRUE,T825="I"),VALUE(RIGHT(B825,LEN(B825)-1)),B825)</f>
        <v>100307</v>
      </c>
      <c r="S825" s="104" t="b">
        <f t="shared" ref="S825" si="888">ISTEXT(B825)</f>
        <v>0</v>
      </c>
      <c r="T825" s="122" t="str">
        <f t="shared" ref="T825" si="889">LEFT(B825,1)</f>
        <v>1</v>
      </c>
      <c r="U825" s="122" t="s">
        <v>27919</v>
      </c>
      <c r="V825" s="121" t="str">
        <f t="shared" ref="V825" si="890">F825</f>
        <v>SINAPI</v>
      </c>
      <c r="X825" s="121">
        <f t="shared" ref="X825" si="891">IFERROR(AB825,0)</f>
        <v>0</v>
      </c>
      <c r="Y825" s="121">
        <f t="shared" ref="Y825" si="892">IFERROR(AC825,0)</f>
        <v>29.67</v>
      </c>
      <c r="Z825" s="121">
        <f t="shared" ref="Z825" si="893">IFERROR(AD825,0)</f>
        <v>0</v>
      </c>
      <c r="AB825" s="121" t="e">
        <f>IF(OR(T825="P",T825="M"),(VLOOKUP(R825,'SICRO-P'!$A$3:$F$1780,6,FALSE)),VLOOKUP(R825,SICRO!$A$4:$E$6354,5,FALSE))</f>
        <v>#N/A</v>
      </c>
      <c r="AC825" s="121">
        <f>IF(T825="I",(VLOOKUP(R825,'SINAPI-I'!$A$1:$E$4949,5,FALSE)),VLOOKUP(R825,SINAPI!$G$7:$K$7524,5,FALSE))</f>
        <v>29.67</v>
      </c>
      <c r="AD825" s="130" t="e">
        <f>IF(T825="I",IF(U825="MO",(ROUND(VLOOKUP(R825,'DER-ES-I'!$A$7:$F$1547,5,FALSE)*((1+$R$3)),2)),VLOOKUP(R825,'DER-ES-I'!$A$7:$F$1547,5,FALSE)),VLOOKUP(R825,'DER-ES'!$A$15:$H$1393,7,FALSE))</f>
        <v>#N/A</v>
      </c>
    </row>
    <row r="826" spans="2:30" ht="15" customHeight="1" x14ac:dyDescent="0.25">
      <c r="B826" s="69"/>
      <c r="C826" s="69"/>
      <c r="D826" s="69"/>
      <c r="E826" s="69"/>
      <c r="F826" s="69"/>
      <c r="G826" s="69"/>
      <c r="H826" s="69"/>
      <c r="I826" s="69"/>
      <c r="J826" s="590" t="s">
        <v>775</v>
      </c>
      <c r="K826" s="590"/>
      <c r="L826" s="590"/>
      <c r="M826" s="590"/>
      <c r="N826" s="597">
        <f>N824+N825</f>
        <v>133.33000000000001</v>
      </c>
      <c r="O826" s="597"/>
      <c r="X826" s="121"/>
      <c r="Y826" s="121"/>
      <c r="Z826" s="130"/>
    </row>
    <row r="827" spans="2:30" ht="15" customHeight="1" x14ac:dyDescent="0.25">
      <c r="B827" s="584" t="s">
        <v>764</v>
      </c>
      <c r="C827" s="584"/>
      <c r="D827" s="584"/>
      <c r="E827" s="584"/>
      <c r="F827" s="585" t="s">
        <v>765</v>
      </c>
      <c r="G827" s="585"/>
      <c r="H827" s="585"/>
      <c r="I827" s="72" t="s">
        <v>641</v>
      </c>
      <c r="J827" s="585" t="s">
        <v>766</v>
      </c>
      <c r="K827" s="585"/>
      <c r="L827" s="585" t="s">
        <v>767</v>
      </c>
      <c r="M827" s="585"/>
      <c r="N827" s="585" t="s">
        <v>768</v>
      </c>
      <c r="O827" s="585"/>
      <c r="X827" s="121"/>
      <c r="Y827" s="121"/>
      <c r="Z827" s="130"/>
    </row>
    <row r="828" spans="2:30" ht="19.5" customHeight="1" x14ac:dyDescent="0.25">
      <c r="B828" s="74">
        <v>91949</v>
      </c>
      <c r="C828" s="586" t="s">
        <v>1084</v>
      </c>
      <c r="D828" s="586"/>
      <c r="E828" s="586"/>
      <c r="F828" s="587" t="s">
        <v>91</v>
      </c>
      <c r="G828" s="587"/>
      <c r="H828" s="587"/>
      <c r="I828" s="74" t="s">
        <v>181</v>
      </c>
      <c r="J828" s="588">
        <v>1</v>
      </c>
      <c r="K828" s="588"/>
      <c r="L828" s="589">
        <f t="shared" ref="L828" si="894">X828+Y828+Z828</f>
        <v>22.69</v>
      </c>
      <c r="M828" s="589"/>
      <c r="N828" s="589">
        <f>J828*L828</f>
        <v>22.69</v>
      </c>
      <c r="O828" s="589"/>
      <c r="R828" s="106">
        <f t="shared" ref="R828" si="895">IF(AND(S828=TRUE,T828="I"),VALUE(RIGHT(B828,LEN(B828)-1)),B828)</f>
        <v>91949</v>
      </c>
      <c r="S828" s="104" t="b">
        <f t="shared" ref="S828" si="896">ISTEXT(B828)</f>
        <v>0</v>
      </c>
      <c r="T828" s="122" t="str">
        <f t="shared" ref="T828" si="897">LEFT(B828,1)</f>
        <v>9</v>
      </c>
      <c r="U828" s="122"/>
      <c r="V828" s="121" t="str">
        <f t="shared" ref="V828" si="898">F828</f>
        <v>SINAPI</v>
      </c>
      <c r="X828" s="121">
        <f t="shared" ref="X828" si="899">IFERROR(AB828,0)</f>
        <v>0</v>
      </c>
      <c r="Y828" s="121">
        <f t="shared" ref="Y828" si="900">IFERROR(AC828,0)</f>
        <v>22.69</v>
      </c>
      <c r="Z828" s="121">
        <f t="shared" ref="Z828" si="901">IFERROR(AD828,0)</f>
        <v>0</v>
      </c>
      <c r="AB828" s="121" t="e">
        <f>IF(OR(T828="P",T828="M"),(VLOOKUP(R828,'SICRO-P'!$A$3:$F$1780,6,FALSE)),VLOOKUP(R828,SICRO!$A$4:$E$6354,5,FALSE))</f>
        <v>#N/A</v>
      </c>
      <c r="AC828" s="121">
        <f>IF(T828="I",(VLOOKUP(R828,'SINAPI-I'!$A$1:$E$4949,5,FALSE)),VLOOKUP(R828,SINAPI!$G$7:$K$7524,5,FALSE))</f>
        <v>22.69</v>
      </c>
      <c r="AD828" s="130" t="e">
        <f>IF(T828="I",IF(U828="MO",(ROUND(VLOOKUP(R828,'DER-ES-I'!$A$7:$F$1547,5,FALSE)*((1+$R$3)),2)),VLOOKUP(R828,'DER-ES-I'!$A$7:$F$1547,5,FALSE)),VLOOKUP(R828,'DER-ES'!$A$15:$H$1393,7,FALSE))</f>
        <v>#N/A</v>
      </c>
    </row>
    <row r="829" spans="2:30" ht="9.75" customHeight="1" x14ac:dyDescent="0.25">
      <c r="B829" s="69"/>
      <c r="C829" s="69"/>
      <c r="D829" s="69"/>
      <c r="E829" s="69"/>
      <c r="F829" s="69"/>
      <c r="G829" s="69"/>
      <c r="H829" s="69"/>
      <c r="I829" s="69"/>
      <c r="J829" s="590" t="s">
        <v>773</v>
      </c>
      <c r="K829" s="590"/>
      <c r="L829" s="590"/>
      <c r="M829" s="590"/>
      <c r="N829" s="597">
        <f>N828</f>
        <v>22.69</v>
      </c>
      <c r="O829" s="597"/>
      <c r="X829" s="121"/>
      <c r="Y829" s="121"/>
      <c r="Z829" s="130"/>
    </row>
    <row r="830" spans="2:30" ht="15" customHeight="1" x14ac:dyDescent="0.25">
      <c r="B830" s="69"/>
      <c r="C830" s="69"/>
      <c r="D830" s="69"/>
      <c r="E830" s="69"/>
      <c r="F830" s="69"/>
      <c r="G830" s="69"/>
      <c r="H830" s="69"/>
      <c r="I830" s="69"/>
      <c r="J830" s="578" t="s">
        <v>675</v>
      </c>
      <c r="K830" s="578"/>
      <c r="L830" s="578"/>
      <c r="M830" s="578"/>
      <c r="N830" s="577">
        <f>N829+N826+N822</f>
        <v>476.17</v>
      </c>
      <c r="O830" s="577"/>
      <c r="X830" s="121"/>
      <c r="Y830" s="121"/>
      <c r="Z830" s="130"/>
    </row>
    <row r="831" spans="2:30" ht="15" customHeight="1" x14ac:dyDescent="0.25">
      <c r="B831" s="69"/>
      <c r="C831" s="69"/>
      <c r="D831" s="69"/>
      <c r="E831" s="69"/>
      <c r="F831" s="69"/>
      <c r="G831" s="69"/>
      <c r="H831" s="69"/>
      <c r="I831" s="69"/>
      <c r="J831" s="580" t="str">
        <f>"VALOR BDI ("&amp;$O$3*100&amp;"%):"</f>
        <v>VALOR BDI (24,52%):</v>
      </c>
      <c r="K831" s="580"/>
      <c r="L831" s="580"/>
      <c r="M831" s="580"/>
      <c r="N831" s="577">
        <f>N830*$O$3</f>
        <v>116.76</v>
      </c>
      <c r="O831" s="577"/>
      <c r="X831" s="121"/>
      <c r="Y831" s="121"/>
      <c r="Z831" s="130"/>
    </row>
    <row r="832" spans="2:30" ht="15" customHeight="1" x14ac:dyDescent="0.25">
      <c r="B832" s="69"/>
      <c r="C832" s="69"/>
      <c r="D832" s="69"/>
      <c r="E832" s="69"/>
      <c r="F832" s="69"/>
      <c r="G832" s="69"/>
      <c r="H832" s="69"/>
      <c r="I832" s="69"/>
      <c r="J832" s="578" t="s">
        <v>676</v>
      </c>
      <c r="K832" s="578"/>
      <c r="L832" s="578"/>
      <c r="M832" s="578"/>
      <c r="N832" s="577">
        <f>N831+N830</f>
        <v>592.92999999999995</v>
      </c>
      <c r="O832" s="577"/>
      <c r="X832" s="121"/>
      <c r="Y832" s="121"/>
      <c r="Z832" s="130"/>
    </row>
    <row r="833" spans="2:30" ht="9.75" customHeight="1" x14ac:dyDescent="0.25">
      <c r="B833" s="69"/>
      <c r="C833" s="69"/>
      <c r="D833" s="69"/>
      <c r="E833" s="69"/>
      <c r="F833" s="581"/>
      <c r="G833" s="581"/>
      <c r="H833" s="581"/>
      <c r="I833" s="581"/>
      <c r="J833" s="69"/>
      <c r="K833" s="69"/>
      <c r="L833" s="69"/>
      <c r="M833" s="69"/>
      <c r="N833" s="69"/>
      <c r="O833" s="69"/>
      <c r="X833" s="121"/>
      <c r="Y833" s="121"/>
      <c r="Z833" s="130"/>
    </row>
    <row r="834" spans="2:30" ht="19.5" customHeight="1" x14ac:dyDescent="0.25">
      <c r="B834" s="210" t="str">
        <f>'PLANILHA S DESONERAÇÃO'!B423</f>
        <v>COMP-62</v>
      </c>
      <c r="C834" s="601" t="str">
        <f>'PLANILHA S DESONERAÇÃO'!D423</f>
        <v>Fornecimento e Instalação de Câmera IP Bullet 12MP, Zoom Motorizado, Inteligências de vídeo, Entrada e Saída de Alarme, Alimentação: 12 Vdc ou, PoE+ (IEEE 802.3at), IP67 e IK10, ref: VIP 71250 Z INTELBRAS ou similar com suporte conforme projeto</v>
      </c>
      <c r="D834" s="602"/>
      <c r="E834" s="602"/>
      <c r="F834" s="602"/>
      <c r="G834" s="602"/>
      <c r="H834" s="602"/>
      <c r="I834" s="602"/>
      <c r="J834" s="602"/>
      <c r="K834" s="602"/>
      <c r="L834" s="602"/>
      <c r="M834" s="602"/>
      <c r="N834" s="602"/>
      <c r="O834" s="603"/>
      <c r="X834" s="121"/>
      <c r="Y834" s="121"/>
      <c r="Z834" s="130"/>
    </row>
    <row r="835" spans="2:30" ht="9.75" customHeight="1" x14ac:dyDescent="0.25">
      <c r="B835" s="584" t="s">
        <v>777</v>
      </c>
      <c r="C835" s="584"/>
      <c r="D835" s="584"/>
      <c r="E835" s="584"/>
      <c r="F835" s="585" t="s">
        <v>765</v>
      </c>
      <c r="G835" s="585"/>
      <c r="H835" s="585"/>
      <c r="I835" s="72" t="s">
        <v>641</v>
      </c>
      <c r="J835" s="585" t="s">
        <v>766</v>
      </c>
      <c r="K835" s="585"/>
      <c r="L835" s="585" t="s">
        <v>767</v>
      </c>
      <c r="M835" s="585"/>
      <c r="N835" s="585" t="s">
        <v>768</v>
      </c>
      <c r="O835" s="585"/>
      <c r="X835" s="121"/>
      <c r="Y835" s="121"/>
      <c r="Z835" s="130"/>
    </row>
    <row r="836" spans="2:30" ht="15" customHeight="1" x14ac:dyDescent="0.25">
      <c r="B836" s="74">
        <f>MAPADEPRECOS!A75</f>
        <v>24</v>
      </c>
      <c r="C836" s="598" t="str">
        <f>VLOOKUP(B836,MAPADEPRECOS!$A$5:$I$151,2)</f>
        <v>Câmera IP Bullet 12MP, Zoom Motorizado, Inteligências de vídeo, Entrada e Saída de Alarme, Alimentação: 12 Vdc ou, PoE+ (IEEE 802.3at), IP67 e IK10, ref: VIP 71250 Z INTELBRAS ou similar</v>
      </c>
      <c r="D836" s="599"/>
      <c r="E836" s="600"/>
      <c r="F836" s="587" t="s">
        <v>32453</v>
      </c>
      <c r="G836" s="587"/>
      <c r="H836" s="587"/>
      <c r="I836" s="74" t="s">
        <v>495</v>
      </c>
      <c r="J836" s="588">
        <v>1</v>
      </c>
      <c r="K836" s="588"/>
      <c r="L836" s="579">
        <f>VLOOKUP(B836,MAPADEPRECOS!$A$5:$I$151,9)</f>
        <v>15002.77</v>
      </c>
      <c r="M836" s="579"/>
      <c r="N836" s="589">
        <f t="shared" ref="N836" si="902">J836*L836</f>
        <v>15002.77</v>
      </c>
      <c r="O836" s="589"/>
      <c r="X836" s="121"/>
      <c r="Y836" s="121"/>
      <c r="Z836" s="130"/>
    </row>
    <row r="837" spans="2:30" ht="15" customHeight="1" x14ac:dyDescent="0.25">
      <c r="B837" s="69"/>
      <c r="C837" s="69"/>
      <c r="D837" s="69"/>
      <c r="E837" s="69"/>
      <c r="F837" s="69"/>
      <c r="G837" s="69"/>
      <c r="H837" s="69"/>
      <c r="I837" s="69"/>
      <c r="J837" s="590" t="s">
        <v>778</v>
      </c>
      <c r="K837" s="590"/>
      <c r="L837" s="590"/>
      <c r="M837" s="590"/>
      <c r="N837" s="597">
        <f>N836</f>
        <v>15002.77</v>
      </c>
      <c r="O837" s="597"/>
      <c r="X837" s="121"/>
      <c r="Y837" s="121"/>
      <c r="Z837" s="130"/>
    </row>
    <row r="838" spans="2:30" ht="15" customHeight="1" x14ac:dyDescent="0.25">
      <c r="B838" s="584" t="s">
        <v>774</v>
      </c>
      <c r="C838" s="584"/>
      <c r="D838" s="584"/>
      <c r="E838" s="584"/>
      <c r="F838" s="585" t="s">
        <v>765</v>
      </c>
      <c r="G838" s="585"/>
      <c r="H838" s="585"/>
      <c r="I838" s="72" t="s">
        <v>641</v>
      </c>
      <c r="J838" s="585" t="s">
        <v>766</v>
      </c>
      <c r="K838" s="585"/>
      <c r="L838" s="585" t="s">
        <v>767</v>
      </c>
      <c r="M838" s="585"/>
      <c r="N838" s="585" t="s">
        <v>768</v>
      </c>
      <c r="O838" s="585"/>
      <c r="X838" s="121"/>
      <c r="Y838" s="121"/>
      <c r="Z838" s="130"/>
    </row>
    <row r="839" spans="2:30" ht="9.75" customHeight="1" x14ac:dyDescent="0.25">
      <c r="B839" s="74">
        <v>2438</v>
      </c>
      <c r="C839" s="586" t="s">
        <v>1081</v>
      </c>
      <c r="D839" s="586"/>
      <c r="E839" s="586"/>
      <c r="F839" s="587" t="s">
        <v>91</v>
      </c>
      <c r="G839" s="587"/>
      <c r="H839" s="587"/>
      <c r="I839" s="74" t="s">
        <v>226</v>
      </c>
      <c r="J839" s="588">
        <v>4</v>
      </c>
      <c r="K839" s="588"/>
      <c r="L839" s="589">
        <f t="shared" ref="L839" si="903">X839+Y839+Z839</f>
        <v>26.84</v>
      </c>
      <c r="M839" s="589"/>
      <c r="N839" s="589">
        <f>J839*L839</f>
        <v>107.36</v>
      </c>
      <c r="O839" s="589"/>
      <c r="R839" s="106">
        <f t="shared" ref="R839" si="904">IF(AND(S839=TRUE,T839="I"),VALUE(RIGHT(B839,LEN(B839)-1)),B839)</f>
        <v>2438</v>
      </c>
      <c r="S839" s="104" t="b">
        <f t="shared" ref="S839" si="905">ISTEXT(B839)</f>
        <v>0</v>
      </c>
      <c r="T839" s="122" t="s">
        <v>32184</v>
      </c>
      <c r="U839" s="122" t="s">
        <v>27919</v>
      </c>
      <c r="V839" s="121" t="str">
        <f t="shared" ref="V839" si="906">F839</f>
        <v>SINAPI</v>
      </c>
      <c r="X839" s="121">
        <f t="shared" ref="X839" si="907">IFERROR(AB839,0)</f>
        <v>0</v>
      </c>
      <c r="Y839" s="121">
        <f t="shared" ref="Y839" si="908">IFERROR(AC839,0)</f>
        <v>26.84</v>
      </c>
      <c r="Z839" s="121">
        <f t="shared" ref="Z839" si="909">IFERROR(AD839,0)</f>
        <v>0</v>
      </c>
      <c r="AB839" s="121" t="e">
        <f>IF(OR(T839="P",T839="M"),(VLOOKUP(R839,'SICRO-P'!$A$3:$F$1780,6,FALSE)),VLOOKUP(R839,SICRO!$A$4:$E$6354,5,FALSE))</f>
        <v>#N/A</v>
      </c>
      <c r="AC839" s="121">
        <f>IF(T839="I",(VLOOKUP(R839,'SINAPI-I'!$A$1:$E$4949,5,FALSE)),VLOOKUP(R839,SINAPI!$G$7:$K$7524,5,FALSE))</f>
        <v>26.84</v>
      </c>
      <c r="AD839" s="130" t="e">
        <f>IF(T839="I",IF(U839="MO",(ROUND(VLOOKUP(R839,'DER-ES-I'!$A$7:$F$1547,5,FALSE)*((1+$R$3)),2)),VLOOKUP(R839,'DER-ES-I'!$A$7:$F$1547,5,FALSE)),VLOOKUP(R839,'DER-ES'!$A$15:$H$1393,7,FALSE))</f>
        <v>#N/A</v>
      </c>
    </row>
    <row r="840" spans="2:30" ht="15" customHeight="1" x14ac:dyDescent="0.25">
      <c r="B840" s="74">
        <v>100307</v>
      </c>
      <c r="C840" s="586" t="s">
        <v>1083</v>
      </c>
      <c r="D840" s="586"/>
      <c r="E840" s="586"/>
      <c r="F840" s="587" t="s">
        <v>91</v>
      </c>
      <c r="G840" s="587"/>
      <c r="H840" s="587"/>
      <c r="I840" s="74" t="s">
        <v>226</v>
      </c>
      <c r="J840" s="588">
        <v>4</v>
      </c>
      <c r="K840" s="588"/>
      <c r="L840" s="589">
        <f t="shared" ref="L840" si="910">X840+Y840+Z840</f>
        <v>29.67</v>
      </c>
      <c r="M840" s="589"/>
      <c r="N840" s="589">
        <f>J840*L840</f>
        <v>118.68</v>
      </c>
      <c r="O840" s="589"/>
      <c r="R840" s="106">
        <f t="shared" ref="R840" si="911">IF(AND(S840=TRUE,T840="I"),VALUE(RIGHT(B840,LEN(B840)-1)),B840)</f>
        <v>100307</v>
      </c>
      <c r="S840" s="104" t="b">
        <f t="shared" ref="S840" si="912">ISTEXT(B840)</f>
        <v>0</v>
      </c>
      <c r="T840" s="122" t="str">
        <f t="shared" ref="T840" si="913">LEFT(B840,1)</f>
        <v>1</v>
      </c>
      <c r="U840" s="122" t="s">
        <v>27919</v>
      </c>
      <c r="V840" s="121" t="str">
        <f t="shared" ref="V840" si="914">F840</f>
        <v>SINAPI</v>
      </c>
      <c r="X840" s="121">
        <f t="shared" ref="X840" si="915">IFERROR(AB840,0)</f>
        <v>0</v>
      </c>
      <c r="Y840" s="121">
        <f t="shared" ref="Y840" si="916">IFERROR(AC840,0)</f>
        <v>29.67</v>
      </c>
      <c r="Z840" s="121">
        <f t="shared" ref="Z840" si="917">IFERROR(AD840,0)</f>
        <v>0</v>
      </c>
      <c r="AB840" s="121" t="e">
        <f>IF(OR(T840="P",T840="M"),(VLOOKUP(R840,'SICRO-P'!$A$3:$F$1780,6,FALSE)),VLOOKUP(R840,SICRO!$A$4:$E$6354,5,FALSE))</f>
        <v>#N/A</v>
      </c>
      <c r="AC840" s="121">
        <f>IF(T840="I",(VLOOKUP(R840,'SINAPI-I'!$A$1:$E$4949,5,FALSE)),VLOOKUP(R840,SINAPI!$G$7:$K$7524,5,FALSE))</f>
        <v>29.67</v>
      </c>
      <c r="AD840" s="130" t="e">
        <f>IF(T840="I",IF(U840="MO",(ROUND(VLOOKUP(R840,'DER-ES-I'!$A$7:$F$1547,5,FALSE)*((1+$R$3)),2)),VLOOKUP(R840,'DER-ES-I'!$A$7:$F$1547,5,FALSE)),VLOOKUP(R840,'DER-ES'!$A$15:$H$1393,7,FALSE))</f>
        <v>#N/A</v>
      </c>
    </row>
    <row r="841" spans="2:30" ht="19.5" customHeight="1" x14ac:dyDescent="0.25">
      <c r="B841" s="69"/>
      <c r="C841" s="69"/>
      <c r="D841" s="69"/>
      <c r="E841" s="69"/>
      <c r="F841" s="69"/>
      <c r="G841" s="69"/>
      <c r="H841" s="69"/>
      <c r="I841" s="69"/>
      <c r="J841" s="590" t="s">
        <v>775</v>
      </c>
      <c r="K841" s="590"/>
      <c r="L841" s="590"/>
      <c r="M841" s="590"/>
      <c r="N841" s="597">
        <f>N840+N839</f>
        <v>226.04</v>
      </c>
      <c r="O841" s="597"/>
      <c r="X841" s="121"/>
      <c r="Y841" s="121"/>
      <c r="Z841" s="130"/>
    </row>
    <row r="842" spans="2:30" ht="9.75" customHeight="1" x14ac:dyDescent="0.25">
      <c r="B842" s="584" t="s">
        <v>764</v>
      </c>
      <c r="C842" s="584"/>
      <c r="D842" s="584"/>
      <c r="E842" s="584"/>
      <c r="F842" s="585" t="s">
        <v>765</v>
      </c>
      <c r="G842" s="585"/>
      <c r="H842" s="585"/>
      <c r="I842" s="72" t="s">
        <v>641</v>
      </c>
      <c r="J842" s="585" t="s">
        <v>766</v>
      </c>
      <c r="K842" s="585"/>
      <c r="L842" s="585" t="s">
        <v>767</v>
      </c>
      <c r="M842" s="585"/>
      <c r="N842" s="585" t="s">
        <v>768</v>
      </c>
      <c r="O842" s="585"/>
      <c r="X842" s="121"/>
      <c r="Y842" s="121"/>
      <c r="Z842" s="130"/>
    </row>
    <row r="843" spans="2:30" ht="15" customHeight="1" x14ac:dyDescent="0.25">
      <c r="B843" s="74">
        <v>91949</v>
      </c>
      <c r="C843" s="586" t="s">
        <v>1084</v>
      </c>
      <c r="D843" s="586"/>
      <c r="E843" s="586"/>
      <c r="F843" s="587" t="s">
        <v>91</v>
      </c>
      <c r="G843" s="587"/>
      <c r="H843" s="587"/>
      <c r="I843" s="74" t="s">
        <v>181</v>
      </c>
      <c r="J843" s="588">
        <v>1</v>
      </c>
      <c r="K843" s="588"/>
      <c r="L843" s="589">
        <f t="shared" ref="L843" si="918">X843+Y843+Z843</f>
        <v>22.69</v>
      </c>
      <c r="M843" s="589"/>
      <c r="N843" s="589">
        <f>J843*L843</f>
        <v>22.69</v>
      </c>
      <c r="O843" s="589"/>
      <c r="R843" s="106">
        <f t="shared" ref="R843" si="919">IF(AND(S843=TRUE,T843="I"),VALUE(RIGHT(B843,LEN(B843)-1)),B843)</f>
        <v>91949</v>
      </c>
      <c r="S843" s="104" t="b">
        <f t="shared" ref="S843" si="920">ISTEXT(B843)</f>
        <v>0</v>
      </c>
      <c r="T843" s="122" t="str">
        <f t="shared" ref="T843" si="921">LEFT(B843,1)</f>
        <v>9</v>
      </c>
      <c r="U843" s="122"/>
      <c r="V843" s="121" t="str">
        <f t="shared" ref="V843" si="922">F843</f>
        <v>SINAPI</v>
      </c>
      <c r="X843" s="121">
        <f t="shared" ref="X843" si="923">IFERROR(AB843,0)</f>
        <v>0</v>
      </c>
      <c r="Y843" s="121">
        <f t="shared" ref="Y843" si="924">IFERROR(AC843,0)</f>
        <v>22.69</v>
      </c>
      <c r="Z843" s="121">
        <f t="shared" ref="Z843" si="925">IFERROR(AD843,0)</f>
        <v>0</v>
      </c>
      <c r="AB843" s="121" t="e">
        <f>IF(OR(T843="P",T843="M"),(VLOOKUP(R843,'SICRO-P'!$A$3:$F$1780,6,FALSE)),VLOOKUP(R843,SICRO!$A$4:$E$6354,5,FALSE))</f>
        <v>#N/A</v>
      </c>
      <c r="AC843" s="121">
        <f>IF(T843="I",(VLOOKUP(R843,'SINAPI-I'!$A$1:$E$4949,5,FALSE)),VLOOKUP(R843,SINAPI!$G$7:$K$7524,5,FALSE))</f>
        <v>22.69</v>
      </c>
      <c r="AD843" s="130" t="e">
        <f>IF(T843="I",IF(U843="MO",(ROUND(VLOOKUP(R843,'DER-ES-I'!$A$7:$F$1547,5,FALSE)*((1+$R$3)),2)),VLOOKUP(R843,'DER-ES-I'!$A$7:$F$1547,5,FALSE)),VLOOKUP(R843,'DER-ES'!$A$15:$H$1393,7,FALSE))</f>
        <v>#N/A</v>
      </c>
    </row>
    <row r="844" spans="2:30" ht="15" customHeight="1" x14ac:dyDescent="0.25">
      <c r="B844" s="69"/>
      <c r="C844" s="69"/>
      <c r="D844" s="69"/>
      <c r="E844" s="69"/>
      <c r="F844" s="69"/>
      <c r="G844" s="69"/>
      <c r="H844" s="69"/>
      <c r="I844" s="69"/>
      <c r="J844" s="590" t="s">
        <v>773</v>
      </c>
      <c r="K844" s="590"/>
      <c r="L844" s="590"/>
      <c r="M844" s="590"/>
      <c r="N844" s="597">
        <f>N843</f>
        <v>22.69</v>
      </c>
      <c r="O844" s="597"/>
      <c r="X844" s="121"/>
      <c r="Y844" s="121"/>
      <c r="Z844" s="130"/>
    </row>
    <row r="845" spans="2:30" ht="9.75" customHeight="1" x14ac:dyDescent="0.25">
      <c r="B845" s="69"/>
      <c r="C845" s="69"/>
      <c r="D845" s="69"/>
      <c r="E845" s="69"/>
      <c r="F845" s="69"/>
      <c r="G845" s="69"/>
      <c r="H845" s="69"/>
      <c r="I845" s="69"/>
      <c r="J845" s="578" t="s">
        <v>675</v>
      </c>
      <c r="K845" s="578"/>
      <c r="L845" s="578"/>
      <c r="M845" s="578"/>
      <c r="N845" s="577">
        <f>N844+N841+N837</f>
        <v>15251.5</v>
      </c>
      <c r="O845" s="577"/>
      <c r="X845" s="121"/>
      <c r="Y845" s="121"/>
      <c r="Z845" s="130"/>
    </row>
    <row r="846" spans="2:30" ht="19.5" customHeight="1" x14ac:dyDescent="0.25">
      <c r="B846" s="69"/>
      <c r="C846" s="69"/>
      <c r="D846" s="69"/>
      <c r="E846" s="69"/>
      <c r="F846" s="69"/>
      <c r="G846" s="69"/>
      <c r="H846" s="69"/>
      <c r="I846" s="69"/>
      <c r="J846" s="580" t="str">
        <f>"VALOR BDI ("&amp;$O$3*100&amp;"%):"</f>
        <v>VALOR BDI (24,52%):</v>
      </c>
      <c r="K846" s="580"/>
      <c r="L846" s="580"/>
      <c r="M846" s="580"/>
      <c r="N846" s="577">
        <f>N845*$O$3</f>
        <v>3739.67</v>
      </c>
      <c r="O846" s="577"/>
      <c r="X846" s="121"/>
      <c r="Y846" s="121"/>
      <c r="Z846" s="130"/>
    </row>
    <row r="847" spans="2:30" ht="9.75" customHeight="1" x14ac:dyDescent="0.25">
      <c r="B847" s="69"/>
      <c r="C847" s="69"/>
      <c r="D847" s="69"/>
      <c r="E847" s="69"/>
      <c r="F847" s="69"/>
      <c r="G847" s="69"/>
      <c r="H847" s="69"/>
      <c r="I847" s="69"/>
      <c r="J847" s="578" t="s">
        <v>676</v>
      </c>
      <c r="K847" s="578"/>
      <c r="L847" s="578"/>
      <c r="M847" s="578"/>
      <c r="N847" s="577">
        <f>N846+N845</f>
        <v>18991.169999999998</v>
      </c>
      <c r="O847" s="577"/>
      <c r="X847" s="121"/>
      <c r="Y847" s="121"/>
      <c r="Z847" s="130"/>
    </row>
    <row r="848" spans="2:30" ht="15" customHeight="1" x14ac:dyDescent="0.25">
      <c r="B848" s="69"/>
      <c r="C848" s="69"/>
      <c r="D848" s="69"/>
      <c r="E848" s="69"/>
      <c r="F848" s="581"/>
      <c r="G848" s="581"/>
      <c r="H848" s="581"/>
      <c r="I848" s="581"/>
      <c r="J848" s="69"/>
      <c r="K848" s="69"/>
      <c r="L848" s="69"/>
      <c r="M848" s="69"/>
      <c r="N848" s="69"/>
      <c r="O848" s="69"/>
      <c r="X848" s="121"/>
      <c r="Y848" s="121"/>
      <c r="Z848" s="130"/>
    </row>
    <row r="849" spans="2:30" ht="21" customHeight="1" x14ac:dyDescent="0.25">
      <c r="B849" s="210" t="str">
        <f>'PLANILHA S DESONERAÇÃO'!B424</f>
        <v>COMP-63</v>
      </c>
      <c r="C849" s="601" t="str">
        <f>'PLANILHA S DESONERAÇÃO'!D424</f>
        <v>Fornecimento e Instalação de Gravador digital de vídeo em rede para até 16 câmeras IP em Full HD a 30 FPS 1 interface de rede Gigabit Ethernet, 16 portas PoE 802.3at, 4 entradas de alarme, Reconhecimento automático das câmeras Ips, HD interno de, no mínimo, 1Tb, Fonte interna 100-240 Vac. 50/60 Hz, ref: NVD 3116 P INTELBRAS ou similar</v>
      </c>
      <c r="D849" s="602"/>
      <c r="E849" s="602"/>
      <c r="F849" s="602"/>
      <c r="G849" s="602"/>
      <c r="H849" s="602"/>
      <c r="I849" s="602"/>
      <c r="J849" s="602"/>
      <c r="K849" s="602"/>
      <c r="L849" s="602"/>
      <c r="M849" s="602"/>
      <c r="N849" s="602"/>
      <c r="O849" s="603"/>
      <c r="X849" s="121"/>
      <c r="Y849" s="121"/>
      <c r="Z849" s="130"/>
    </row>
    <row r="850" spans="2:30" ht="15" customHeight="1" x14ac:dyDescent="0.25">
      <c r="B850" s="584" t="s">
        <v>805</v>
      </c>
      <c r="C850" s="584"/>
      <c r="D850" s="584"/>
      <c r="E850" s="584"/>
      <c r="F850" s="585" t="s">
        <v>765</v>
      </c>
      <c r="G850" s="585"/>
      <c r="H850" s="585"/>
      <c r="I850" s="72" t="s">
        <v>641</v>
      </c>
      <c r="J850" s="585" t="s">
        <v>766</v>
      </c>
      <c r="K850" s="585"/>
      <c r="L850" s="585" t="s">
        <v>767</v>
      </c>
      <c r="M850" s="585"/>
      <c r="N850" s="585" t="s">
        <v>768</v>
      </c>
      <c r="O850" s="585"/>
      <c r="X850" s="121"/>
      <c r="Y850" s="121"/>
      <c r="Z850" s="130"/>
    </row>
    <row r="851" spans="2:30" ht="9.75" customHeight="1" x14ac:dyDescent="0.25">
      <c r="B851" s="74">
        <f>MAPADEPRECOS!A87</f>
        <v>28</v>
      </c>
      <c r="C851" s="598" t="str">
        <f>VLOOKUP(B851,MAPADEPRECOS!$A$5:$I$151,2)</f>
        <v>Gravador digital de vídeo em rede para até 16 câmeras IP em Full HD a 30 FPS 1 interface de rede Gigabit Ethernet, 16 portas PoE 802.3at, 4 entradas de alarme, Reconhecimento automático das câmeras Ips, HD interno de, no mínimo, 1Tb, Fonte interna 100-240 Vac. 50/60 Hz, ref: NVD 3116 P INTELBRAS ou similar</v>
      </c>
      <c r="D851" s="599"/>
      <c r="E851" s="600"/>
      <c r="F851" s="587" t="s">
        <v>32453</v>
      </c>
      <c r="G851" s="587"/>
      <c r="H851" s="587"/>
      <c r="I851" s="74" t="s">
        <v>495</v>
      </c>
      <c r="J851" s="588">
        <v>1</v>
      </c>
      <c r="K851" s="588"/>
      <c r="L851" s="579">
        <f>VLOOKUP(B851,MAPADEPRECOS!$A$5:$I$151,9)</f>
        <v>2367.4</v>
      </c>
      <c r="M851" s="579"/>
      <c r="N851" s="589">
        <f t="shared" ref="N851" si="926">J851*L851</f>
        <v>2367.4</v>
      </c>
      <c r="O851" s="589"/>
      <c r="X851" s="121"/>
      <c r="Y851" s="121"/>
      <c r="Z851" s="130"/>
    </row>
    <row r="852" spans="2:30" ht="19.5" customHeight="1" x14ac:dyDescent="0.25">
      <c r="B852" s="69"/>
      <c r="C852" s="69"/>
      <c r="D852" s="69"/>
      <c r="E852" s="69"/>
      <c r="F852" s="69"/>
      <c r="G852" s="69"/>
      <c r="H852" s="69"/>
      <c r="I852" s="69"/>
      <c r="J852" s="590" t="s">
        <v>807</v>
      </c>
      <c r="K852" s="590"/>
      <c r="L852" s="590"/>
      <c r="M852" s="590"/>
      <c r="N852" s="597">
        <f>N851</f>
        <v>2367.4</v>
      </c>
      <c r="O852" s="597"/>
      <c r="X852" s="121"/>
      <c r="Y852" s="121"/>
      <c r="Z852" s="130"/>
    </row>
    <row r="853" spans="2:30" ht="9.75" customHeight="1" x14ac:dyDescent="0.25">
      <c r="B853" s="584" t="s">
        <v>774</v>
      </c>
      <c r="C853" s="584"/>
      <c r="D853" s="584"/>
      <c r="E853" s="584"/>
      <c r="F853" s="585" t="s">
        <v>765</v>
      </c>
      <c r="G853" s="585"/>
      <c r="H853" s="585"/>
      <c r="I853" s="72" t="s">
        <v>641</v>
      </c>
      <c r="J853" s="585" t="s">
        <v>766</v>
      </c>
      <c r="K853" s="585"/>
      <c r="L853" s="585" t="s">
        <v>767</v>
      </c>
      <c r="M853" s="585"/>
      <c r="N853" s="585" t="s">
        <v>768</v>
      </c>
      <c r="O853" s="585"/>
      <c r="X853" s="121"/>
      <c r="Y853" s="121"/>
      <c r="Z853" s="130"/>
    </row>
    <row r="854" spans="2:30" ht="15" customHeight="1" x14ac:dyDescent="0.25">
      <c r="B854" s="74">
        <v>2438</v>
      </c>
      <c r="C854" s="586" t="s">
        <v>1081</v>
      </c>
      <c r="D854" s="586"/>
      <c r="E854" s="586"/>
      <c r="F854" s="587" t="s">
        <v>91</v>
      </c>
      <c r="G854" s="587"/>
      <c r="H854" s="587"/>
      <c r="I854" s="74" t="s">
        <v>226</v>
      </c>
      <c r="J854" s="588">
        <v>20</v>
      </c>
      <c r="K854" s="588"/>
      <c r="L854" s="589">
        <f t="shared" ref="L854:L855" si="927">X854+Y854+Z854</f>
        <v>26.84</v>
      </c>
      <c r="M854" s="589"/>
      <c r="N854" s="589">
        <f>J854*L854</f>
        <v>536.79999999999995</v>
      </c>
      <c r="O854" s="589"/>
      <c r="R854" s="106">
        <f t="shared" ref="R854:R855" si="928">IF(AND(S854=TRUE,T854="I"),VALUE(RIGHT(B854,LEN(B854)-1)),B854)</f>
        <v>2438</v>
      </c>
      <c r="S854" s="104" t="b">
        <f t="shared" ref="S854:S855" si="929">ISTEXT(B854)</f>
        <v>0</v>
      </c>
      <c r="T854" s="122" t="s">
        <v>32184</v>
      </c>
      <c r="U854" s="122" t="s">
        <v>27919</v>
      </c>
      <c r="V854" s="121" t="str">
        <f t="shared" ref="V854:V855" si="930">F854</f>
        <v>SINAPI</v>
      </c>
      <c r="X854" s="121">
        <f t="shared" ref="X854:X855" si="931">IFERROR(AB854,0)</f>
        <v>0</v>
      </c>
      <c r="Y854" s="121">
        <f t="shared" ref="Y854:Y855" si="932">IFERROR(AC854,0)</f>
        <v>26.84</v>
      </c>
      <c r="Z854" s="121">
        <f t="shared" ref="Z854:Z855" si="933">IFERROR(AD854,0)</f>
        <v>0</v>
      </c>
      <c r="AB854" s="121" t="e">
        <f>IF(OR(T854="P",T854="M"),(VLOOKUP(R854,'SICRO-P'!$A$3:$F$1780,6,FALSE)),VLOOKUP(R854,SICRO!$A$4:$E$6354,5,FALSE))</f>
        <v>#N/A</v>
      </c>
      <c r="AC854" s="121">
        <f>IF(T854="I",(VLOOKUP(R854,'SINAPI-I'!$A$1:$E$4949,5,FALSE)),VLOOKUP(R854,SINAPI!$G$7:$K$7524,5,FALSE))</f>
        <v>26.84</v>
      </c>
      <c r="AD854" s="130" t="e">
        <f>IF(T854="I",IF(U854="MO",(ROUND(VLOOKUP(R854,'DER-ES-I'!$A$7:$F$1547,5,FALSE)*((1+$R$3)),2)),VLOOKUP(R854,'DER-ES-I'!$A$7:$F$1547,5,FALSE)),VLOOKUP(R854,'DER-ES'!$A$15:$H$1393,7,FALSE))</f>
        <v>#N/A</v>
      </c>
    </row>
    <row r="855" spans="2:30" ht="15" customHeight="1" x14ac:dyDescent="0.25">
      <c r="B855" s="74" t="s">
        <v>1085</v>
      </c>
      <c r="C855" s="586" t="s">
        <v>1086</v>
      </c>
      <c r="D855" s="586"/>
      <c r="E855" s="586"/>
      <c r="F855" s="587" t="s">
        <v>92</v>
      </c>
      <c r="G855" s="587"/>
      <c r="H855" s="587"/>
      <c r="I855" s="74" t="s">
        <v>226</v>
      </c>
      <c r="J855" s="588">
        <v>8</v>
      </c>
      <c r="K855" s="588"/>
      <c r="L855" s="589">
        <f t="shared" si="927"/>
        <v>28.51</v>
      </c>
      <c r="M855" s="589"/>
      <c r="N855" s="589">
        <f>J855*L855</f>
        <v>228.08</v>
      </c>
      <c r="O855" s="589"/>
      <c r="R855" s="106">
        <f t="shared" si="928"/>
        <v>10130</v>
      </c>
      <c r="S855" s="104" t="b">
        <f t="shared" si="929"/>
        <v>1</v>
      </c>
      <c r="T855" s="122" t="str">
        <f t="shared" ref="T855" si="934">LEFT(B855,1)</f>
        <v>I</v>
      </c>
      <c r="U855" s="122" t="s">
        <v>27919</v>
      </c>
      <c r="V855" s="121" t="str">
        <f t="shared" si="930"/>
        <v>DER-ES</v>
      </c>
      <c r="X855" s="121">
        <f t="shared" si="931"/>
        <v>0</v>
      </c>
      <c r="Y855" s="121">
        <f t="shared" si="932"/>
        <v>0</v>
      </c>
      <c r="Z855" s="121">
        <f t="shared" si="933"/>
        <v>28.51</v>
      </c>
      <c r="AB855" s="121" t="e">
        <f>IF(OR(T855="P",T855="M"),(VLOOKUP(R855,'SICRO-P'!$A$3:$F$1780,6,FALSE)),VLOOKUP(R855,SICRO!$A$4:$E$6354,5,FALSE))</f>
        <v>#N/A</v>
      </c>
      <c r="AC855" s="121" t="e">
        <f>IF(T855="I",(VLOOKUP(R855,'SINAPI-I'!$A$1:$E$4949,5,FALSE)),VLOOKUP(R855,SINAPI!$G$7:$K$7524,5,FALSE))</f>
        <v>#N/A</v>
      </c>
      <c r="AD855" s="130">
        <f>IF(T855="I",IF(U855="MO",(ROUND(VLOOKUP(R855,'DER-ES-I'!$A$7:$F$1547,5,FALSE)*((1+$R$3)),2)),VLOOKUP(R855,'DER-ES-I'!$A$7:$F$1547,5,FALSE)),VLOOKUP(R855,'DER-ES'!$A$15:$H$1393,7,FALSE))</f>
        <v>28.51</v>
      </c>
    </row>
    <row r="856" spans="2:30" ht="15" customHeight="1" x14ac:dyDescent="0.25">
      <c r="B856" s="69"/>
      <c r="C856" s="69"/>
      <c r="D856" s="69"/>
      <c r="E856" s="69"/>
      <c r="F856" s="69"/>
      <c r="G856" s="69"/>
      <c r="H856" s="69"/>
      <c r="I856" s="69"/>
      <c r="J856" s="590" t="s">
        <v>775</v>
      </c>
      <c r="K856" s="590"/>
      <c r="L856" s="590"/>
      <c r="M856" s="590"/>
      <c r="N856" s="622">
        <f>N855+N854</f>
        <v>764.88</v>
      </c>
      <c r="O856" s="623"/>
      <c r="X856" s="121"/>
      <c r="Y856" s="121"/>
      <c r="Z856" s="130"/>
    </row>
    <row r="857" spans="2:30" ht="9.75" customHeight="1" x14ac:dyDescent="0.25">
      <c r="B857" s="69"/>
      <c r="C857" s="69"/>
      <c r="D857" s="69"/>
      <c r="E857" s="69"/>
      <c r="F857" s="69"/>
      <c r="G857" s="69"/>
      <c r="H857" s="69"/>
      <c r="I857" s="69"/>
      <c r="J857" s="578" t="s">
        <v>675</v>
      </c>
      <c r="K857" s="578"/>
      <c r="L857" s="578"/>
      <c r="M857" s="578"/>
      <c r="N857" s="636">
        <f>N852+N856</f>
        <v>3132.28</v>
      </c>
      <c r="O857" s="637"/>
      <c r="X857" s="121"/>
      <c r="Y857" s="121"/>
      <c r="Z857" s="130"/>
    </row>
    <row r="858" spans="2:30" ht="19.5" customHeight="1" x14ac:dyDescent="0.25">
      <c r="B858" s="69"/>
      <c r="C858" s="69"/>
      <c r="D858" s="69"/>
      <c r="E858" s="69"/>
      <c r="F858" s="69"/>
      <c r="G858" s="69"/>
      <c r="H858" s="69"/>
      <c r="I858" s="69"/>
      <c r="J858" s="580" t="str">
        <f>"VALOR BDI ("&amp;$O$3*100&amp;"%):"</f>
        <v>VALOR BDI (24,52%):</v>
      </c>
      <c r="K858" s="580"/>
      <c r="L858" s="580"/>
      <c r="M858" s="580"/>
      <c r="N858" s="636">
        <f>N857*$O$3</f>
        <v>768.04</v>
      </c>
      <c r="O858" s="637"/>
      <c r="X858" s="121"/>
      <c r="Y858" s="121"/>
      <c r="Z858" s="130"/>
    </row>
    <row r="859" spans="2:30" ht="9.75" customHeight="1" x14ac:dyDescent="0.25">
      <c r="B859" s="69"/>
      <c r="C859" s="69"/>
      <c r="D859" s="69"/>
      <c r="E859" s="69"/>
      <c r="F859" s="69"/>
      <c r="G859" s="69"/>
      <c r="H859" s="69"/>
      <c r="I859" s="69"/>
      <c r="J859" s="578" t="s">
        <v>676</v>
      </c>
      <c r="K859" s="578"/>
      <c r="L859" s="578"/>
      <c r="M859" s="578"/>
      <c r="N859" s="636">
        <f>N858+N857</f>
        <v>3900.32</v>
      </c>
      <c r="O859" s="637"/>
      <c r="X859" s="121"/>
      <c r="Y859" s="121"/>
      <c r="Z859" s="130"/>
    </row>
    <row r="860" spans="2:30" ht="15" customHeight="1" x14ac:dyDescent="0.25">
      <c r="B860" s="69"/>
      <c r="C860" s="69"/>
      <c r="D860" s="69"/>
      <c r="E860" s="69"/>
      <c r="F860" s="581"/>
      <c r="G860" s="581"/>
      <c r="H860" s="581"/>
      <c r="I860" s="581"/>
      <c r="J860" s="69"/>
      <c r="K860" s="69"/>
      <c r="L860" s="69"/>
      <c r="M860" s="69"/>
      <c r="N860" s="69"/>
      <c r="O860" s="69"/>
      <c r="X860" s="121"/>
      <c r="Y860" s="121"/>
      <c r="Z860" s="130"/>
    </row>
    <row r="861" spans="2:30" ht="15" customHeight="1" x14ac:dyDescent="0.25">
      <c r="B861" s="69"/>
      <c r="C861" s="69"/>
      <c r="D861" s="69"/>
      <c r="E861" s="69"/>
      <c r="F861" s="581"/>
      <c r="G861" s="581"/>
      <c r="H861" s="581"/>
      <c r="I861" s="581"/>
      <c r="J861" s="69"/>
      <c r="K861" s="69"/>
      <c r="L861" s="69"/>
      <c r="M861" s="69"/>
      <c r="N861" s="69"/>
      <c r="O861" s="69"/>
      <c r="X861" s="121"/>
      <c r="Y861" s="121"/>
      <c r="Z861" s="130"/>
    </row>
    <row r="862" spans="2:30" ht="15" customHeight="1" x14ac:dyDescent="0.25">
      <c r="B862" s="210" t="str">
        <f>'PLANILHA S DESONERAÇÃO'!B427</f>
        <v>COMP-64</v>
      </c>
      <c r="C862" s="601" t="str">
        <f>'PLANILHA S DESONERAÇÃO'!D427</f>
        <v>Comporta do poço de bomba com abertura livre de 2,10m x 2,5 m, fixação químico, com atuador/redutor elétrico e manual. - BDI = 14,02</v>
      </c>
      <c r="D862" s="602"/>
      <c r="E862" s="602"/>
      <c r="F862" s="602"/>
      <c r="G862" s="602"/>
      <c r="H862" s="602"/>
      <c r="I862" s="602"/>
      <c r="J862" s="602"/>
      <c r="K862" s="602"/>
      <c r="L862" s="602"/>
      <c r="M862" s="602"/>
      <c r="N862" s="602"/>
      <c r="O862" s="603"/>
      <c r="X862" s="121"/>
      <c r="Y862" s="121"/>
      <c r="Z862" s="130"/>
    </row>
    <row r="863" spans="2:30" ht="15" customHeight="1" x14ac:dyDescent="0.25">
      <c r="B863" s="584" t="s">
        <v>777</v>
      </c>
      <c r="C863" s="584"/>
      <c r="D863" s="584"/>
      <c r="E863" s="584"/>
      <c r="F863" s="585" t="s">
        <v>765</v>
      </c>
      <c r="G863" s="585"/>
      <c r="H863" s="585"/>
      <c r="I863" s="72" t="s">
        <v>641</v>
      </c>
      <c r="J863" s="585" t="s">
        <v>766</v>
      </c>
      <c r="K863" s="585"/>
      <c r="L863" s="585" t="s">
        <v>767</v>
      </c>
      <c r="M863" s="585"/>
      <c r="N863" s="585" t="s">
        <v>768</v>
      </c>
      <c r="O863" s="585"/>
      <c r="X863" s="121"/>
      <c r="Y863" s="121"/>
      <c r="Z863" s="130"/>
    </row>
    <row r="864" spans="2:30" ht="15" customHeight="1" x14ac:dyDescent="0.25">
      <c r="B864" s="74">
        <f>MAPADEPRECOS!A6</f>
        <v>1</v>
      </c>
      <c r="C864" s="598" t="str">
        <f>VLOOKUP(B864,MAPADEPRECOS!$A$5:$I$151,2)</f>
        <v>Comporta do poço de bomba com abertura livre de 2,10 m x 2,50 m, fixação químico, com atuador/redutor elétrico e manual</v>
      </c>
      <c r="D864" s="599"/>
      <c r="E864" s="600"/>
      <c r="F864" s="587" t="s">
        <v>32453</v>
      </c>
      <c r="G864" s="587"/>
      <c r="H864" s="587"/>
      <c r="I864" s="74" t="s">
        <v>315</v>
      </c>
      <c r="J864" s="588">
        <v>1</v>
      </c>
      <c r="K864" s="588"/>
      <c r="L864" s="579">
        <f>VLOOKUP(B864,MAPADEPRECOS!$A$5:$I$151,9)</f>
        <v>185480</v>
      </c>
      <c r="M864" s="579"/>
      <c r="N864" s="589">
        <f t="shared" ref="N864" si="935">J864*L864</f>
        <v>185480</v>
      </c>
      <c r="O864" s="589"/>
      <c r="X864" s="121"/>
      <c r="Y864" s="121"/>
      <c r="Z864" s="130"/>
    </row>
    <row r="865" spans="2:26" ht="15" customHeight="1" x14ac:dyDescent="0.25">
      <c r="B865" s="69"/>
      <c r="C865" s="69"/>
      <c r="D865" s="69"/>
      <c r="E865" s="69"/>
      <c r="F865" s="69"/>
      <c r="G865" s="69"/>
      <c r="H865" s="69"/>
      <c r="I865" s="69"/>
      <c r="J865" s="590" t="s">
        <v>778</v>
      </c>
      <c r="K865" s="590"/>
      <c r="L865" s="590"/>
      <c r="M865" s="590"/>
      <c r="N865" s="597">
        <f>N864</f>
        <v>185480</v>
      </c>
      <c r="O865" s="597"/>
      <c r="X865" s="121"/>
      <c r="Y865" s="121"/>
      <c r="Z865" s="130"/>
    </row>
    <row r="866" spans="2:26" ht="15" customHeight="1" x14ac:dyDescent="0.25">
      <c r="B866" s="69"/>
      <c r="C866" s="69"/>
      <c r="D866" s="69"/>
      <c r="E866" s="69"/>
      <c r="F866" s="69"/>
      <c r="G866" s="69"/>
      <c r="H866" s="69"/>
      <c r="I866" s="69"/>
      <c r="J866" s="578" t="s">
        <v>675</v>
      </c>
      <c r="K866" s="578"/>
      <c r="L866" s="578"/>
      <c r="M866" s="578"/>
      <c r="N866" s="577">
        <f>N865</f>
        <v>185480</v>
      </c>
      <c r="O866" s="577"/>
      <c r="X866" s="121"/>
      <c r="Y866" s="121"/>
      <c r="Z866" s="130"/>
    </row>
    <row r="867" spans="2:26" ht="15" customHeight="1" x14ac:dyDescent="0.25">
      <c r="B867" s="69"/>
      <c r="C867" s="69"/>
      <c r="D867" s="69"/>
      <c r="E867" s="69"/>
      <c r="F867" s="69"/>
      <c r="G867" s="69"/>
      <c r="H867" s="69"/>
      <c r="I867" s="69"/>
      <c r="J867" s="580" t="str">
        <f>"VALOR BDI ("&amp;$S$3*100&amp;"%):"</f>
        <v>VALOR BDI (14,02%):</v>
      </c>
      <c r="K867" s="580"/>
      <c r="L867" s="580"/>
      <c r="M867" s="580"/>
      <c r="N867" s="577">
        <f>N866*$S$3</f>
        <v>26004.3</v>
      </c>
      <c r="O867" s="577"/>
      <c r="X867" s="121"/>
      <c r="Y867" s="121"/>
      <c r="Z867" s="130"/>
    </row>
    <row r="868" spans="2:26" ht="15" customHeight="1" x14ac:dyDescent="0.25">
      <c r="B868" s="69"/>
      <c r="C868" s="69"/>
      <c r="D868" s="69"/>
      <c r="E868" s="69"/>
      <c r="F868" s="69"/>
      <c r="G868" s="69"/>
      <c r="H868" s="69"/>
      <c r="I868" s="69"/>
      <c r="J868" s="578" t="s">
        <v>676</v>
      </c>
      <c r="K868" s="578"/>
      <c r="L868" s="578"/>
      <c r="M868" s="578"/>
      <c r="N868" s="577">
        <f>N867+N866</f>
        <v>211484.3</v>
      </c>
      <c r="O868" s="577"/>
      <c r="X868" s="121"/>
      <c r="Y868" s="121"/>
      <c r="Z868" s="130"/>
    </row>
    <row r="869" spans="2:26" ht="15" customHeight="1" x14ac:dyDescent="0.25">
      <c r="B869" s="69"/>
      <c r="C869" s="69"/>
      <c r="D869" s="69"/>
      <c r="E869" s="69"/>
      <c r="F869" s="581"/>
      <c r="G869" s="581"/>
      <c r="H869" s="581"/>
      <c r="I869" s="581"/>
      <c r="J869" s="69"/>
      <c r="K869" s="69"/>
      <c r="L869" s="69"/>
      <c r="M869" s="69"/>
      <c r="N869" s="69"/>
      <c r="O869" s="69"/>
      <c r="X869" s="121"/>
      <c r="Y869" s="121"/>
      <c r="Z869" s="130"/>
    </row>
    <row r="870" spans="2:26" ht="15" customHeight="1" x14ac:dyDescent="0.25">
      <c r="B870" s="210" t="str">
        <f>'PLANILHA S DESONERAÇÃO'!B428</f>
        <v>COMP-65</v>
      </c>
      <c r="C870" s="601" t="str">
        <f>'PLANILHA S DESONERAÇÃO'!D428</f>
        <v>Comporta da Galeria, dimensões internas de 4 m de altura e 2,5 m de largura, com atuador eletrico e manual - BDI = 14,02</v>
      </c>
      <c r="D870" s="602"/>
      <c r="E870" s="602"/>
      <c r="F870" s="602"/>
      <c r="G870" s="602"/>
      <c r="H870" s="602"/>
      <c r="I870" s="602"/>
      <c r="J870" s="602"/>
      <c r="K870" s="602"/>
      <c r="L870" s="602"/>
      <c r="M870" s="602"/>
      <c r="N870" s="602"/>
      <c r="O870" s="603"/>
      <c r="X870" s="121"/>
      <c r="Y870" s="121"/>
      <c r="Z870" s="130"/>
    </row>
    <row r="871" spans="2:26" ht="15" customHeight="1" x14ac:dyDescent="0.25">
      <c r="B871" s="584" t="s">
        <v>777</v>
      </c>
      <c r="C871" s="584"/>
      <c r="D871" s="584"/>
      <c r="E871" s="584"/>
      <c r="F871" s="585" t="s">
        <v>765</v>
      </c>
      <c r="G871" s="585"/>
      <c r="H871" s="585"/>
      <c r="I871" s="72" t="s">
        <v>641</v>
      </c>
      <c r="J871" s="585" t="s">
        <v>766</v>
      </c>
      <c r="K871" s="585"/>
      <c r="L871" s="585" t="s">
        <v>767</v>
      </c>
      <c r="M871" s="585"/>
      <c r="N871" s="585" t="s">
        <v>768</v>
      </c>
      <c r="O871" s="585"/>
      <c r="X871" s="121"/>
      <c r="Y871" s="121"/>
      <c r="Z871" s="130"/>
    </row>
    <row r="872" spans="2:26" ht="15" customHeight="1" x14ac:dyDescent="0.25">
      <c r="B872" s="74">
        <f>MAPADEPRECOS!A9</f>
        <v>2</v>
      </c>
      <c r="C872" s="598" t="str">
        <f>VLOOKUP(B872,MAPADEPRECOS!$A$5:$I$151,2)</f>
        <v>Comporta da Galeria dimensões internas de 4,0 m de altura e 2,5m de largura, fixação químico, com atuador/redutor elétrico e manual</v>
      </c>
      <c r="D872" s="599"/>
      <c r="E872" s="600"/>
      <c r="F872" s="587" t="s">
        <v>32453</v>
      </c>
      <c r="G872" s="587"/>
      <c r="H872" s="587"/>
      <c r="I872" s="74" t="s">
        <v>315</v>
      </c>
      <c r="J872" s="588">
        <v>1</v>
      </c>
      <c r="K872" s="588"/>
      <c r="L872" s="579">
        <f>VLOOKUP(B872,MAPADEPRECOS!$A$5:$I$151,9)</f>
        <v>300468.56</v>
      </c>
      <c r="M872" s="579"/>
      <c r="N872" s="589">
        <f t="shared" ref="N872" si="936">J872*L872</f>
        <v>300468.56</v>
      </c>
      <c r="O872" s="589"/>
      <c r="X872" s="121"/>
      <c r="Y872" s="121"/>
      <c r="Z872" s="130"/>
    </row>
    <row r="873" spans="2:26" ht="15" customHeight="1" x14ac:dyDescent="0.25">
      <c r="B873" s="69"/>
      <c r="C873" s="69"/>
      <c r="D873" s="69"/>
      <c r="E873" s="69"/>
      <c r="F873" s="69"/>
      <c r="G873" s="69"/>
      <c r="H873" s="69"/>
      <c r="I873" s="69"/>
      <c r="J873" s="590" t="s">
        <v>778</v>
      </c>
      <c r="K873" s="590"/>
      <c r="L873" s="590"/>
      <c r="M873" s="590"/>
      <c r="N873" s="597">
        <f>N872</f>
        <v>300468.56</v>
      </c>
      <c r="O873" s="597"/>
      <c r="X873" s="121"/>
      <c r="Y873" s="121"/>
      <c r="Z873" s="130"/>
    </row>
    <row r="874" spans="2:26" ht="15" customHeight="1" x14ac:dyDescent="0.25">
      <c r="B874" s="69"/>
      <c r="C874" s="69"/>
      <c r="D874" s="69"/>
      <c r="E874" s="69"/>
      <c r="F874" s="69"/>
      <c r="G874" s="69"/>
      <c r="H874" s="69"/>
      <c r="I874" s="69"/>
      <c r="J874" s="578" t="s">
        <v>675</v>
      </c>
      <c r="K874" s="578"/>
      <c r="L874" s="578"/>
      <c r="M874" s="578"/>
      <c r="N874" s="577">
        <f>N873</f>
        <v>300468.56</v>
      </c>
      <c r="O874" s="577"/>
      <c r="X874" s="121"/>
      <c r="Y874" s="121"/>
      <c r="Z874" s="130"/>
    </row>
    <row r="875" spans="2:26" ht="15" customHeight="1" x14ac:dyDescent="0.25">
      <c r="B875" s="69"/>
      <c r="C875" s="69"/>
      <c r="D875" s="69"/>
      <c r="E875" s="69"/>
      <c r="F875" s="69"/>
      <c r="G875" s="69"/>
      <c r="H875" s="69"/>
      <c r="I875" s="69"/>
      <c r="J875" s="580" t="str">
        <f>"VALOR BDI ("&amp;$S$3*100&amp;"%):"</f>
        <v>VALOR BDI (14,02%):</v>
      </c>
      <c r="K875" s="580"/>
      <c r="L875" s="580"/>
      <c r="M875" s="580"/>
      <c r="N875" s="577">
        <f>N874*$S$3</f>
        <v>42125.69</v>
      </c>
      <c r="O875" s="577"/>
      <c r="X875" s="121"/>
      <c r="Y875" s="121"/>
      <c r="Z875" s="130"/>
    </row>
    <row r="876" spans="2:26" ht="15" customHeight="1" x14ac:dyDescent="0.25">
      <c r="B876" s="69"/>
      <c r="C876" s="69"/>
      <c r="D876" s="69"/>
      <c r="E876" s="69"/>
      <c r="F876" s="69"/>
      <c r="G876" s="69"/>
      <c r="H876" s="69"/>
      <c r="I876" s="69"/>
      <c r="J876" s="578" t="s">
        <v>676</v>
      </c>
      <c r="K876" s="578"/>
      <c r="L876" s="578"/>
      <c r="M876" s="578"/>
      <c r="N876" s="577">
        <f>N875+N874</f>
        <v>342594.25</v>
      </c>
      <c r="O876" s="577"/>
      <c r="X876" s="121"/>
      <c r="Y876" s="121"/>
      <c r="Z876" s="130"/>
    </row>
    <row r="877" spans="2:26" ht="15" customHeight="1" x14ac:dyDescent="0.25">
      <c r="B877" s="69"/>
      <c r="C877" s="69"/>
      <c r="D877" s="69"/>
      <c r="E877" s="69"/>
      <c r="F877" s="581"/>
      <c r="G877" s="581"/>
      <c r="H877" s="581"/>
      <c r="I877" s="581"/>
      <c r="J877" s="69"/>
      <c r="K877" s="69"/>
      <c r="L877" s="69"/>
      <c r="M877" s="69"/>
      <c r="N877" s="69"/>
      <c r="O877" s="69"/>
      <c r="X877" s="121"/>
      <c r="Y877" s="121"/>
      <c r="Z877" s="130"/>
    </row>
    <row r="878" spans="2:26" ht="15" customHeight="1" x14ac:dyDescent="0.25">
      <c r="B878" s="210" t="str">
        <f>'PLANILHA S DESONERAÇÃO'!B429</f>
        <v>COMP-66</v>
      </c>
      <c r="C878" s="601" t="str">
        <f>'PLANILHA S DESONERAÇÃO'!D429</f>
        <v>Grade mecanizada e automatizada, retenção sólido grosseiro igual ou maior que 50 mm, 2,0 m largura e 3,5 m altura, inclinação 82° - BDI = 14,02</v>
      </c>
      <c r="D878" s="602"/>
      <c r="E878" s="602"/>
      <c r="F878" s="602"/>
      <c r="G878" s="602"/>
      <c r="H878" s="602"/>
      <c r="I878" s="602"/>
      <c r="J878" s="602"/>
      <c r="K878" s="602"/>
      <c r="L878" s="602"/>
      <c r="M878" s="602"/>
      <c r="N878" s="602"/>
      <c r="O878" s="603"/>
      <c r="X878" s="121"/>
      <c r="Y878" s="121"/>
      <c r="Z878" s="130"/>
    </row>
    <row r="879" spans="2:26" ht="15" customHeight="1" x14ac:dyDescent="0.25">
      <c r="B879" s="584" t="s">
        <v>805</v>
      </c>
      <c r="C879" s="584"/>
      <c r="D879" s="584"/>
      <c r="E879" s="584"/>
      <c r="F879" s="585" t="s">
        <v>765</v>
      </c>
      <c r="G879" s="585"/>
      <c r="H879" s="585"/>
      <c r="I879" s="72" t="s">
        <v>641</v>
      </c>
      <c r="J879" s="585" t="s">
        <v>766</v>
      </c>
      <c r="K879" s="585"/>
      <c r="L879" s="585" t="s">
        <v>767</v>
      </c>
      <c r="M879" s="585"/>
      <c r="N879" s="585" t="s">
        <v>768</v>
      </c>
      <c r="O879" s="585"/>
      <c r="X879" s="121"/>
      <c r="Y879" s="121"/>
      <c r="Z879" s="130"/>
    </row>
    <row r="880" spans="2:26" ht="15" customHeight="1" x14ac:dyDescent="0.25">
      <c r="B880" s="74">
        <f>MAPADEPRECOS!A12</f>
        <v>3</v>
      </c>
      <c r="C880" s="598" t="str">
        <f>VLOOKUP(B880,MAPADEPRECOS!$A$5:$I$151,2)</f>
        <v>Grade mecanizada e automatizada, retenção sólido grosseiro igual ou maior que 50 mm, 2,0 m largura e 3,5 m altura, inclinação 82°</v>
      </c>
      <c r="D880" s="599"/>
      <c r="E880" s="600"/>
      <c r="F880" s="587" t="s">
        <v>32453</v>
      </c>
      <c r="G880" s="587"/>
      <c r="H880" s="587"/>
      <c r="I880" s="74" t="s">
        <v>495</v>
      </c>
      <c r="J880" s="588">
        <v>1</v>
      </c>
      <c r="K880" s="588"/>
      <c r="L880" s="579">
        <f>VLOOKUP(B880,MAPADEPRECOS!$A$5:$I$151,9)</f>
        <v>472520</v>
      </c>
      <c r="M880" s="579"/>
      <c r="N880" s="589">
        <f t="shared" ref="N880" si="937">J880*L880</f>
        <v>472520</v>
      </c>
      <c r="O880" s="589"/>
      <c r="X880" s="121"/>
      <c r="Y880" s="121"/>
      <c r="Z880" s="130"/>
    </row>
    <row r="881" spans="2:26" ht="15" customHeight="1" x14ac:dyDescent="0.25">
      <c r="B881" s="69"/>
      <c r="C881" s="69"/>
      <c r="D881" s="69"/>
      <c r="E881" s="69"/>
      <c r="F881" s="69"/>
      <c r="G881" s="69"/>
      <c r="H881" s="69"/>
      <c r="I881" s="69"/>
      <c r="J881" s="590" t="s">
        <v>807</v>
      </c>
      <c r="K881" s="590"/>
      <c r="L881" s="590"/>
      <c r="M881" s="590"/>
      <c r="N881" s="597">
        <f>N880</f>
        <v>472520</v>
      </c>
      <c r="O881" s="597"/>
      <c r="X881" s="121"/>
      <c r="Y881" s="121"/>
      <c r="Z881" s="130"/>
    </row>
    <row r="882" spans="2:26" ht="15" customHeight="1" x14ac:dyDescent="0.25">
      <c r="B882" s="69"/>
      <c r="C882" s="69"/>
      <c r="D882" s="69"/>
      <c r="E882" s="69"/>
      <c r="F882" s="69"/>
      <c r="G882" s="69"/>
      <c r="H882" s="69"/>
      <c r="I882" s="69"/>
      <c r="J882" s="578" t="s">
        <v>675</v>
      </c>
      <c r="K882" s="578"/>
      <c r="L882" s="578"/>
      <c r="M882" s="578"/>
      <c r="N882" s="577">
        <f>N881</f>
        <v>472520</v>
      </c>
      <c r="O882" s="577"/>
      <c r="X882" s="121"/>
      <c r="Y882" s="121"/>
      <c r="Z882" s="130"/>
    </row>
    <row r="883" spans="2:26" ht="15" customHeight="1" x14ac:dyDescent="0.25">
      <c r="B883" s="69"/>
      <c r="C883" s="69"/>
      <c r="D883" s="69"/>
      <c r="E883" s="69"/>
      <c r="F883" s="69"/>
      <c r="G883" s="69"/>
      <c r="H883" s="69"/>
      <c r="I883" s="69"/>
      <c r="J883" s="580" t="str">
        <f>"VALOR BDI ("&amp;$S$3*100&amp;"%):"</f>
        <v>VALOR BDI (14,02%):</v>
      </c>
      <c r="K883" s="580"/>
      <c r="L883" s="580"/>
      <c r="M883" s="580"/>
      <c r="N883" s="577">
        <f>N882*$S$3</f>
        <v>66247.3</v>
      </c>
      <c r="O883" s="577"/>
      <c r="X883" s="121"/>
      <c r="Y883" s="121"/>
      <c r="Z883" s="130"/>
    </row>
    <row r="884" spans="2:26" ht="15" customHeight="1" x14ac:dyDescent="0.25">
      <c r="B884" s="69"/>
      <c r="C884" s="69"/>
      <c r="D884" s="69"/>
      <c r="E884" s="69"/>
      <c r="F884" s="69"/>
      <c r="G884" s="69"/>
      <c r="H884" s="69"/>
      <c r="I884" s="69"/>
      <c r="J884" s="578" t="s">
        <v>676</v>
      </c>
      <c r="K884" s="578"/>
      <c r="L884" s="578"/>
      <c r="M884" s="578"/>
      <c r="N884" s="577">
        <f>N883+N882</f>
        <v>538767.30000000005</v>
      </c>
      <c r="O884" s="577"/>
      <c r="X884" s="121"/>
      <c r="Y884" s="121"/>
      <c r="Z884" s="130"/>
    </row>
    <row r="885" spans="2:26" ht="15" customHeight="1" x14ac:dyDescent="0.25">
      <c r="B885" s="69"/>
      <c r="C885" s="69"/>
      <c r="D885" s="69"/>
      <c r="E885" s="69"/>
      <c r="F885" s="581"/>
      <c r="G885" s="581"/>
      <c r="H885" s="581"/>
      <c r="I885" s="581"/>
      <c r="J885" s="69"/>
      <c r="K885" s="69"/>
      <c r="L885" s="69"/>
      <c r="M885" s="69"/>
      <c r="N885" s="69"/>
      <c r="O885" s="69"/>
      <c r="X885" s="121"/>
      <c r="Y885" s="121"/>
      <c r="Z885" s="130"/>
    </row>
    <row r="886" spans="2:26" ht="15" customHeight="1" x14ac:dyDescent="0.25">
      <c r="B886" s="210" t="str">
        <f>'PLANILHA S DESONERAÇÃO'!B430</f>
        <v>COMP-67</v>
      </c>
      <c r="C886" s="601" t="str">
        <f>'PLANILHA S DESONERAÇÃO'!D430</f>
        <v>Válvula de retenção portinhola simples, tipo wafer, PN 10 - BDI = 14,02</v>
      </c>
      <c r="D886" s="602"/>
      <c r="E886" s="602"/>
      <c r="F886" s="602"/>
      <c r="G886" s="602"/>
      <c r="H886" s="602"/>
      <c r="I886" s="602"/>
      <c r="J886" s="602"/>
      <c r="K886" s="602"/>
      <c r="L886" s="602"/>
      <c r="M886" s="602"/>
      <c r="N886" s="602"/>
      <c r="O886" s="603"/>
      <c r="X886" s="121"/>
      <c r="Y886" s="121"/>
      <c r="Z886" s="130"/>
    </row>
    <row r="887" spans="2:26" ht="15" customHeight="1" x14ac:dyDescent="0.25">
      <c r="B887" s="584" t="s">
        <v>777</v>
      </c>
      <c r="C887" s="584"/>
      <c r="D887" s="584"/>
      <c r="E887" s="584"/>
      <c r="F887" s="585" t="s">
        <v>765</v>
      </c>
      <c r="G887" s="585"/>
      <c r="H887" s="585"/>
      <c r="I887" s="72" t="s">
        <v>641</v>
      </c>
      <c r="J887" s="585" t="s">
        <v>766</v>
      </c>
      <c r="K887" s="585"/>
      <c r="L887" s="585" t="s">
        <v>767</v>
      </c>
      <c r="M887" s="585"/>
      <c r="N887" s="585" t="s">
        <v>768</v>
      </c>
      <c r="O887" s="585"/>
      <c r="X887" s="121"/>
      <c r="Y887" s="121"/>
      <c r="Z887" s="130"/>
    </row>
    <row r="888" spans="2:26" ht="15" customHeight="1" x14ac:dyDescent="0.25">
      <c r="B888" s="74">
        <f>MAPADEPRECOS!A15</f>
        <v>4</v>
      </c>
      <c r="C888" s="598" t="str">
        <f>VLOOKUP(B888,MAPADEPRECOS!$A$5:$I$151,2)</f>
        <v>Válvula de retenção portinhola simples ou dupla,  tipo wafer ou flangeada,  PN 10</v>
      </c>
      <c r="D888" s="599"/>
      <c r="E888" s="600"/>
      <c r="F888" s="587" t="s">
        <v>32453</v>
      </c>
      <c r="G888" s="587"/>
      <c r="H888" s="587"/>
      <c r="I888" s="74" t="s">
        <v>495</v>
      </c>
      <c r="J888" s="588">
        <v>1</v>
      </c>
      <c r="K888" s="588"/>
      <c r="L888" s="579">
        <f>VLOOKUP(B888,MAPADEPRECOS!$A$5:$I$151,9)</f>
        <v>77000</v>
      </c>
      <c r="M888" s="579"/>
      <c r="N888" s="589">
        <f t="shared" ref="N888" si="938">J888*L888</f>
        <v>77000</v>
      </c>
      <c r="O888" s="589"/>
      <c r="X888" s="121"/>
      <c r="Y888" s="121"/>
      <c r="Z888" s="130"/>
    </row>
    <row r="889" spans="2:26" ht="15" customHeight="1" x14ac:dyDescent="0.25">
      <c r="B889" s="69"/>
      <c r="C889" s="69"/>
      <c r="D889" s="69"/>
      <c r="E889" s="69"/>
      <c r="F889" s="69"/>
      <c r="G889" s="69"/>
      <c r="H889" s="69"/>
      <c r="I889" s="69"/>
      <c r="J889" s="590" t="s">
        <v>778</v>
      </c>
      <c r="K889" s="590"/>
      <c r="L889" s="590"/>
      <c r="M889" s="590"/>
      <c r="N889" s="597">
        <f>N888</f>
        <v>77000</v>
      </c>
      <c r="O889" s="597"/>
      <c r="X889" s="121"/>
      <c r="Y889" s="121"/>
      <c r="Z889" s="130"/>
    </row>
    <row r="890" spans="2:26" ht="15" customHeight="1" x14ac:dyDescent="0.25">
      <c r="B890" s="69"/>
      <c r="C890" s="69"/>
      <c r="D890" s="69"/>
      <c r="E890" s="69"/>
      <c r="F890" s="69"/>
      <c r="G890" s="69"/>
      <c r="H890" s="69"/>
      <c r="I890" s="69"/>
      <c r="J890" s="578" t="s">
        <v>675</v>
      </c>
      <c r="K890" s="578"/>
      <c r="L890" s="578"/>
      <c r="M890" s="578"/>
      <c r="N890" s="577">
        <f>N889</f>
        <v>77000</v>
      </c>
      <c r="O890" s="577"/>
      <c r="X890" s="121"/>
      <c r="Y890" s="121"/>
      <c r="Z890" s="130"/>
    </row>
    <row r="891" spans="2:26" ht="15" customHeight="1" x14ac:dyDescent="0.25">
      <c r="B891" s="69"/>
      <c r="C891" s="69"/>
      <c r="D891" s="69"/>
      <c r="E891" s="69"/>
      <c r="F891" s="69"/>
      <c r="G891" s="69"/>
      <c r="H891" s="69"/>
      <c r="I891" s="69"/>
      <c r="J891" s="580" t="str">
        <f>"VALOR BDI ("&amp;$S$3*100&amp;"%):"</f>
        <v>VALOR BDI (14,02%):</v>
      </c>
      <c r="K891" s="580"/>
      <c r="L891" s="580"/>
      <c r="M891" s="580"/>
      <c r="N891" s="577">
        <f>N890*$S$3</f>
        <v>10795.4</v>
      </c>
      <c r="O891" s="577"/>
      <c r="X891" s="121"/>
      <c r="Y891" s="121"/>
      <c r="Z891" s="130"/>
    </row>
    <row r="892" spans="2:26" ht="15" customHeight="1" x14ac:dyDescent="0.25">
      <c r="B892" s="69"/>
      <c r="C892" s="69"/>
      <c r="D892" s="69"/>
      <c r="E892" s="69"/>
      <c r="F892" s="69"/>
      <c r="G892" s="69"/>
      <c r="H892" s="69"/>
      <c r="I892" s="69"/>
      <c r="J892" s="578" t="s">
        <v>676</v>
      </c>
      <c r="K892" s="578"/>
      <c r="L892" s="578"/>
      <c r="M892" s="578"/>
      <c r="N892" s="577">
        <f>N891+N890</f>
        <v>87795.4</v>
      </c>
      <c r="O892" s="577"/>
      <c r="X892" s="121"/>
      <c r="Y892" s="121"/>
      <c r="Z892" s="130"/>
    </row>
    <row r="893" spans="2:26" ht="15" customHeight="1" x14ac:dyDescent="0.25">
      <c r="B893" s="69"/>
      <c r="C893" s="69"/>
      <c r="D893" s="69"/>
      <c r="E893" s="69"/>
      <c r="F893" s="581"/>
      <c r="G893" s="581"/>
      <c r="H893" s="581"/>
      <c r="I893" s="581"/>
      <c r="J893" s="69"/>
      <c r="K893" s="69"/>
      <c r="L893" s="69"/>
      <c r="M893" s="69"/>
      <c r="N893" s="69"/>
      <c r="O893" s="69"/>
      <c r="X893" s="121"/>
      <c r="Y893" s="121"/>
      <c r="Z893" s="130"/>
    </row>
    <row r="894" spans="2:26" ht="15" customHeight="1" x14ac:dyDescent="0.25">
      <c r="B894" s="210" t="str">
        <f>'PLANILHA S DESONERAÇÃO'!B431</f>
        <v>COMP-68</v>
      </c>
      <c r="C894" s="601" t="str">
        <f>'PLANILHA S DESONERAÇÃO'!D431</f>
        <v>Válvula flap – PN 10, flange na classe K7, PN 10, NBR 7675. - BDI = 14,02</v>
      </c>
      <c r="D894" s="602"/>
      <c r="E894" s="602"/>
      <c r="F894" s="602"/>
      <c r="G894" s="602"/>
      <c r="H894" s="602"/>
      <c r="I894" s="602"/>
      <c r="J894" s="602"/>
      <c r="K894" s="602"/>
      <c r="L894" s="602"/>
      <c r="M894" s="602"/>
      <c r="N894" s="602"/>
      <c r="O894" s="603"/>
      <c r="X894" s="121"/>
      <c r="Y894" s="121"/>
      <c r="Z894" s="130"/>
    </row>
    <row r="895" spans="2:26" ht="15" customHeight="1" x14ac:dyDescent="0.25">
      <c r="B895" s="584" t="s">
        <v>777</v>
      </c>
      <c r="C895" s="584"/>
      <c r="D895" s="584"/>
      <c r="E895" s="584"/>
      <c r="F895" s="585" t="s">
        <v>765</v>
      </c>
      <c r="G895" s="585"/>
      <c r="H895" s="585"/>
      <c r="I895" s="72" t="s">
        <v>641</v>
      </c>
      <c r="J895" s="585" t="s">
        <v>766</v>
      </c>
      <c r="K895" s="585"/>
      <c r="L895" s="585" t="s">
        <v>767</v>
      </c>
      <c r="M895" s="585"/>
      <c r="N895" s="585" t="s">
        <v>768</v>
      </c>
      <c r="O895" s="585"/>
      <c r="X895" s="121"/>
      <c r="Y895" s="121"/>
      <c r="Z895" s="130"/>
    </row>
    <row r="896" spans="2:26" ht="15" customHeight="1" x14ac:dyDescent="0.25">
      <c r="B896" s="74">
        <f>MAPADEPRECOS!A18</f>
        <v>5</v>
      </c>
      <c r="C896" s="598" t="str">
        <f>VLOOKUP(B896,MAPADEPRECOS!$A$5:$I$151,2)</f>
        <v>Válvula flap – PN 10, flange na classe K7, PN 10, NBR 7675</v>
      </c>
      <c r="D896" s="599"/>
      <c r="E896" s="600"/>
      <c r="F896" s="587" t="s">
        <v>32453</v>
      </c>
      <c r="G896" s="587"/>
      <c r="H896" s="587"/>
      <c r="I896" s="74" t="s">
        <v>495</v>
      </c>
      <c r="J896" s="588">
        <v>1</v>
      </c>
      <c r="K896" s="588"/>
      <c r="L896" s="579">
        <f>VLOOKUP(B896,MAPADEPRECOS!$A$5:$I$151,9)</f>
        <v>88630</v>
      </c>
      <c r="M896" s="579"/>
      <c r="N896" s="589">
        <f t="shared" ref="N896" si="939">J896*L896</f>
        <v>88630</v>
      </c>
      <c r="O896" s="589"/>
      <c r="X896" s="121"/>
      <c r="Y896" s="121"/>
      <c r="Z896" s="130"/>
    </row>
    <row r="897" spans="2:26" ht="15" customHeight="1" x14ac:dyDescent="0.25">
      <c r="B897" s="69"/>
      <c r="C897" s="69"/>
      <c r="D897" s="69"/>
      <c r="E897" s="69"/>
      <c r="F897" s="69"/>
      <c r="G897" s="69"/>
      <c r="H897" s="69"/>
      <c r="I897" s="69"/>
      <c r="J897" s="590" t="s">
        <v>778</v>
      </c>
      <c r="K897" s="590"/>
      <c r="L897" s="590"/>
      <c r="M897" s="590"/>
      <c r="N897" s="597">
        <f>N896</f>
        <v>88630</v>
      </c>
      <c r="O897" s="597"/>
      <c r="X897" s="121"/>
      <c r="Y897" s="121"/>
      <c r="Z897" s="130"/>
    </row>
    <row r="898" spans="2:26" ht="15" customHeight="1" x14ac:dyDescent="0.25">
      <c r="B898" s="69"/>
      <c r="C898" s="69"/>
      <c r="D898" s="69"/>
      <c r="E898" s="69"/>
      <c r="F898" s="69"/>
      <c r="G898" s="69"/>
      <c r="H898" s="69"/>
      <c r="I898" s="69"/>
      <c r="J898" s="578" t="s">
        <v>675</v>
      </c>
      <c r="K898" s="578"/>
      <c r="L898" s="578"/>
      <c r="M898" s="578"/>
      <c r="N898" s="577">
        <f>N897</f>
        <v>88630</v>
      </c>
      <c r="O898" s="577"/>
      <c r="X898" s="121"/>
      <c r="Y898" s="121"/>
      <c r="Z898" s="130"/>
    </row>
    <row r="899" spans="2:26" ht="15" customHeight="1" x14ac:dyDescent="0.25">
      <c r="B899" s="69"/>
      <c r="C899" s="69"/>
      <c r="D899" s="69"/>
      <c r="E899" s="69"/>
      <c r="F899" s="69"/>
      <c r="G899" s="69"/>
      <c r="H899" s="69"/>
      <c r="I899" s="69"/>
      <c r="J899" s="580" t="str">
        <f>"VALOR BDI ("&amp;$S$3*100&amp;"%):"</f>
        <v>VALOR BDI (14,02%):</v>
      </c>
      <c r="K899" s="580"/>
      <c r="L899" s="580"/>
      <c r="M899" s="580"/>
      <c r="N899" s="577">
        <f>N898*$S$3</f>
        <v>12425.93</v>
      </c>
      <c r="O899" s="577"/>
      <c r="X899" s="121"/>
      <c r="Y899" s="121"/>
      <c r="Z899" s="130"/>
    </row>
    <row r="900" spans="2:26" ht="15" customHeight="1" x14ac:dyDescent="0.25">
      <c r="B900" s="69"/>
      <c r="C900" s="69"/>
      <c r="D900" s="69"/>
      <c r="E900" s="69"/>
      <c r="F900" s="69"/>
      <c r="G900" s="69"/>
      <c r="H900" s="69"/>
      <c r="I900" s="69"/>
      <c r="J900" s="578" t="s">
        <v>676</v>
      </c>
      <c r="K900" s="578"/>
      <c r="L900" s="578"/>
      <c r="M900" s="578"/>
      <c r="N900" s="577">
        <f>N899+N898</f>
        <v>101055.93</v>
      </c>
      <c r="O900" s="577"/>
      <c r="X900" s="121"/>
      <c r="Y900" s="121"/>
      <c r="Z900" s="130"/>
    </row>
    <row r="901" spans="2:26" ht="15" customHeight="1" x14ac:dyDescent="0.25">
      <c r="B901" s="69"/>
      <c r="C901" s="69"/>
      <c r="D901" s="69"/>
      <c r="E901" s="69"/>
      <c r="F901" s="581"/>
      <c r="G901" s="581"/>
      <c r="H901" s="581"/>
      <c r="I901" s="581"/>
      <c r="J901" s="69"/>
      <c r="K901" s="69"/>
      <c r="L901" s="69"/>
      <c r="M901" s="69"/>
      <c r="N901" s="69"/>
      <c r="O901" s="69"/>
      <c r="X901" s="121"/>
      <c r="Y901" s="121"/>
      <c r="Z901" s="130"/>
    </row>
    <row r="902" spans="2:26" ht="15" customHeight="1" x14ac:dyDescent="0.25">
      <c r="B902" s="210" t="str">
        <f>'PLANILHA S DESONERAÇÃO'!B432</f>
        <v>COMP-69</v>
      </c>
      <c r="C902" s="601" t="str">
        <f>'PLANILHA S DESONERAÇÃO'!D432</f>
        <v>Bomba submersível, Q=2,5m³/s, com descarga entre flanges, coluna de descarga vertical com DN 1200mm e flange de saída para Linha de recalque na classe K7, PN 10, NBR 7675 (FRETE INCLUSO) - BDI = 14,02</v>
      </c>
      <c r="D902" s="602"/>
      <c r="E902" s="602"/>
      <c r="F902" s="602"/>
      <c r="G902" s="602"/>
      <c r="H902" s="602"/>
      <c r="I902" s="602"/>
      <c r="J902" s="602"/>
      <c r="K902" s="602"/>
      <c r="L902" s="602"/>
      <c r="M902" s="602"/>
      <c r="N902" s="602"/>
      <c r="O902" s="603"/>
      <c r="X902" s="121"/>
      <c r="Y902" s="121"/>
      <c r="Z902" s="130"/>
    </row>
    <row r="903" spans="2:26" ht="15" customHeight="1" x14ac:dyDescent="0.25">
      <c r="B903" s="584" t="s">
        <v>805</v>
      </c>
      <c r="C903" s="584"/>
      <c r="D903" s="584"/>
      <c r="E903" s="584"/>
      <c r="F903" s="585" t="s">
        <v>765</v>
      </c>
      <c r="G903" s="585"/>
      <c r="H903" s="585"/>
      <c r="I903" s="72" t="s">
        <v>641</v>
      </c>
      <c r="J903" s="585" t="s">
        <v>766</v>
      </c>
      <c r="K903" s="585"/>
      <c r="L903" s="585" t="s">
        <v>767</v>
      </c>
      <c r="M903" s="585"/>
      <c r="N903" s="585" t="s">
        <v>768</v>
      </c>
      <c r="O903" s="585"/>
      <c r="X903" s="121"/>
      <c r="Y903" s="121"/>
      <c r="Z903" s="130"/>
    </row>
    <row r="904" spans="2:26" ht="27.75" customHeight="1" x14ac:dyDescent="0.25">
      <c r="B904" s="74">
        <f>MAPADEPRECOS!A21</f>
        <v>6</v>
      </c>
      <c r="C904" s="598" t="str">
        <f>VLOOKUP(B904,MAPADEPRECOS!$A$5:$I$151,2)</f>
        <v>Bomba submersível, Q=2,5m³/s, com descarga entre flanges, coluna de descarga vertical com DN 1200mm e flange de saída para Linha de recalque na classe K7, PN 10, NBR 7675, incluindo frete</v>
      </c>
      <c r="D904" s="599"/>
      <c r="E904" s="600"/>
      <c r="F904" s="587" t="s">
        <v>32453</v>
      </c>
      <c r="G904" s="587"/>
      <c r="H904" s="587"/>
      <c r="I904" s="74" t="s">
        <v>495</v>
      </c>
      <c r="J904" s="588">
        <v>1</v>
      </c>
      <c r="K904" s="588"/>
      <c r="L904" s="579">
        <f>VLOOKUP(B904,MAPADEPRECOS!$A$5:$I$151,9)</f>
        <v>1839986.2</v>
      </c>
      <c r="M904" s="579"/>
      <c r="N904" s="589">
        <f t="shared" ref="N904" si="940">J904*L904</f>
        <v>1839986.2</v>
      </c>
      <c r="O904" s="589"/>
      <c r="X904" s="121"/>
      <c r="Y904" s="121"/>
      <c r="Z904" s="130"/>
    </row>
    <row r="905" spans="2:26" ht="15" customHeight="1" x14ac:dyDescent="0.25">
      <c r="B905" s="69"/>
      <c r="C905" s="69"/>
      <c r="D905" s="69"/>
      <c r="E905" s="69"/>
      <c r="F905" s="69"/>
      <c r="G905" s="69"/>
      <c r="H905" s="69"/>
      <c r="I905" s="69"/>
      <c r="J905" s="590" t="s">
        <v>807</v>
      </c>
      <c r="K905" s="590"/>
      <c r="L905" s="590"/>
      <c r="M905" s="590"/>
      <c r="N905" s="597">
        <f>N904</f>
        <v>1839986.2</v>
      </c>
      <c r="O905" s="597"/>
      <c r="X905" s="121"/>
      <c r="Y905" s="121"/>
      <c r="Z905" s="130"/>
    </row>
    <row r="906" spans="2:26" ht="15" customHeight="1" x14ac:dyDescent="0.25">
      <c r="B906" s="69"/>
      <c r="C906" s="69"/>
      <c r="D906" s="69"/>
      <c r="E906" s="69"/>
      <c r="F906" s="69"/>
      <c r="G906" s="69"/>
      <c r="H906" s="69"/>
      <c r="I906" s="69"/>
      <c r="J906" s="578" t="s">
        <v>675</v>
      </c>
      <c r="K906" s="578"/>
      <c r="L906" s="578"/>
      <c r="M906" s="578"/>
      <c r="N906" s="577">
        <f>N905</f>
        <v>1839986.2</v>
      </c>
      <c r="O906" s="577"/>
      <c r="X906" s="121"/>
      <c r="Y906" s="121"/>
      <c r="Z906" s="130"/>
    </row>
    <row r="907" spans="2:26" ht="15" customHeight="1" x14ac:dyDescent="0.25">
      <c r="B907" s="69"/>
      <c r="C907" s="69"/>
      <c r="D907" s="69"/>
      <c r="E907" s="69"/>
      <c r="F907" s="69"/>
      <c r="G907" s="69"/>
      <c r="H907" s="69"/>
      <c r="I907" s="69"/>
      <c r="J907" s="580" t="str">
        <f>"VALOR BDI ("&amp;$S$3*100&amp;"%):"</f>
        <v>VALOR BDI (14,02%):</v>
      </c>
      <c r="K907" s="580"/>
      <c r="L907" s="580"/>
      <c r="M907" s="580"/>
      <c r="N907" s="577">
        <f>N906*$S$3</f>
        <v>257966.07</v>
      </c>
      <c r="O907" s="577"/>
      <c r="X907" s="121"/>
      <c r="Y907" s="121"/>
      <c r="Z907" s="130"/>
    </row>
    <row r="908" spans="2:26" ht="15" customHeight="1" x14ac:dyDescent="0.25">
      <c r="B908" s="69"/>
      <c r="C908" s="69"/>
      <c r="D908" s="69"/>
      <c r="E908" s="69"/>
      <c r="F908" s="69"/>
      <c r="G908" s="69"/>
      <c r="H908" s="69"/>
      <c r="I908" s="69"/>
      <c r="J908" s="578" t="s">
        <v>676</v>
      </c>
      <c r="K908" s="578"/>
      <c r="L908" s="578"/>
      <c r="M908" s="578"/>
      <c r="N908" s="577">
        <f>N907+N906</f>
        <v>2097952.27</v>
      </c>
      <c r="O908" s="577"/>
      <c r="X908" s="121"/>
      <c r="Y908" s="121"/>
      <c r="Z908" s="130"/>
    </row>
    <row r="909" spans="2:26" ht="15" customHeight="1" x14ac:dyDescent="0.25">
      <c r="B909" s="69"/>
      <c r="C909" s="69"/>
      <c r="D909" s="69"/>
      <c r="E909" s="69"/>
      <c r="F909" s="581"/>
      <c r="G909" s="581"/>
      <c r="H909" s="581"/>
      <c r="I909" s="581"/>
      <c r="J909" s="69"/>
      <c r="K909" s="69"/>
      <c r="L909" s="69"/>
      <c r="M909" s="69"/>
      <c r="N909" s="69"/>
      <c r="O909" s="69"/>
      <c r="X909" s="121"/>
      <c r="Y909" s="121"/>
      <c r="Z909" s="130"/>
    </row>
    <row r="910" spans="2:26" ht="15" customHeight="1" x14ac:dyDescent="0.25">
      <c r="B910" s="210" t="str">
        <f>'PLANILHA S DESONERAÇÃO'!B433</f>
        <v>COMP-70</v>
      </c>
      <c r="C910" s="601" t="str">
        <f>'PLANILHA S DESONERAÇÃO'!D433</f>
        <v>Equipamento de içamento: Monovia em perfil metálico com talha elétrica com trole elétrico, carga = 5.000 kg  - BDI = 14,02</v>
      </c>
      <c r="D910" s="602"/>
      <c r="E910" s="602"/>
      <c r="F910" s="602"/>
      <c r="G910" s="602"/>
      <c r="H910" s="602"/>
      <c r="I910" s="602"/>
      <c r="J910" s="602"/>
      <c r="K910" s="602"/>
      <c r="L910" s="602"/>
      <c r="M910" s="602"/>
      <c r="N910" s="602"/>
      <c r="O910" s="603"/>
      <c r="X910" s="121"/>
      <c r="Y910" s="121"/>
      <c r="Z910" s="130"/>
    </row>
    <row r="911" spans="2:26" ht="15" customHeight="1" x14ac:dyDescent="0.25">
      <c r="B911" s="584" t="s">
        <v>777</v>
      </c>
      <c r="C911" s="584"/>
      <c r="D911" s="584"/>
      <c r="E911" s="584"/>
      <c r="F911" s="585" t="s">
        <v>765</v>
      </c>
      <c r="G911" s="585"/>
      <c r="H911" s="585"/>
      <c r="I911" s="72" t="s">
        <v>641</v>
      </c>
      <c r="J911" s="585" t="s">
        <v>766</v>
      </c>
      <c r="K911" s="585"/>
      <c r="L911" s="585" t="s">
        <v>767</v>
      </c>
      <c r="M911" s="585"/>
      <c r="N911" s="585" t="s">
        <v>768</v>
      </c>
      <c r="O911" s="585"/>
      <c r="X911" s="121"/>
      <c r="Y911" s="121"/>
      <c r="Z911" s="130"/>
    </row>
    <row r="912" spans="2:26" ht="15" customHeight="1" x14ac:dyDescent="0.25">
      <c r="B912" s="74">
        <f>MAPADEPRECOS!A24</f>
        <v>7</v>
      </c>
      <c r="C912" s="598" t="str">
        <f>VLOOKUP(B912,MAPADEPRECOS!$A$5:$I$151,2)</f>
        <v>Equipamento de içamento: Monovia em perfil metálico com talha elétrica com trole elétrico, carga = 5.000 kg (considerando 5 dias de montagem)</v>
      </c>
      <c r="D912" s="599"/>
      <c r="E912" s="600"/>
      <c r="F912" s="587" t="s">
        <v>32453</v>
      </c>
      <c r="G912" s="587"/>
      <c r="H912" s="587"/>
      <c r="I912" s="74" t="s">
        <v>495</v>
      </c>
      <c r="J912" s="588">
        <v>1</v>
      </c>
      <c r="K912" s="588"/>
      <c r="L912" s="579">
        <f>VLOOKUP(B912,MAPADEPRECOS!$A$5:$I$151,9)</f>
        <v>157206.85</v>
      </c>
      <c r="M912" s="579"/>
      <c r="N912" s="589">
        <f t="shared" ref="N912" si="941">J912*L912</f>
        <v>157206.85</v>
      </c>
      <c r="O912" s="589"/>
      <c r="X912" s="121"/>
      <c r="Y912" s="121"/>
      <c r="Z912" s="130"/>
    </row>
    <row r="913" spans="2:30" ht="15" customHeight="1" x14ac:dyDescent="0.25">
      <c r="B913" s="69"/>
      <c r="C913" s="69"/>
      <c r="D913" s="69"/>
      <c r="E913" s="69"/>
      <c r="F913" s="69"/>
      <c r="G913" s="69"/>
      <c r="H913" s="69"/>
      <c r="I913" s="69"/>
      <c r="J913" s="590" t="s">
        <v>778</v>
      </c>
      <c r="K913" s="590"/>
      <c r="L913" s="590"/>
      <c r="M913" s="590"/>
      <c r="N913" s="597">
        <f>N912</f>
        <v>157206.85</v>
      </c>
      <c r="O913" s="597"/>
      <c r="X913" s="121"/>
      <c r="Y913" s="121"/>
      <c r="Z913" s="130"/>
    </row>
    <row r="914" spans="2:30" ht="15" customHeight="1" x14ac:dyDescent="0.25">
      <c r="B914" s="69"/>
      <c r="C914" s="69"/>
      <c r="D914" s="69"/>
      <c r="E914" s="69"/>
      <c r="F914" s="69"/>
      <c r="G914" s="69"/>
      <c r="H914" s="69"/>
      <c r="I914" s="69"/>
      <c r="J914" s="578" t="s">
        <v>675</v>
      </c>
      <c r="K914" s="578"/>
      <c r="L914" s="578"/>
      <c r="M914" s="578"/>
      <c r="N914" s="577">
        <f>N913</f>
        <v>157206.85</v>
      </c>
      <c r="O914" s="577"/>
      <c r="X914" s="121"/>
      <c r="Y914" s="121"/>
      <c r="Z914" s="130"/>
    </row>
    <row r="915" spans="2:30" ht="15" customHeight="1" x14ac:dyDescent="0.25">
      <c r="B915" s="69"/>
      <c r="C915" s="69"/>
      <c r="D915" s="69"/>
      <c r="E915" s="69"/>
      <c r="F915" s="69"/>
      <c r="G915" s="69"/>
      <c r="H915" s="69"/>
      <c r="I915" s="69"/>
      <c r="J915" s="580" t="str">
        <f>"VALOR BDI ("&amp;$S$3*100&amp;"%):"</f>
        <v>VALOR BDI (14,02%):</v>
      </c>
      <c r="K915" s="580"/>
      <c r="L915" s="580"/>
      <c r="M915" s="580"/>
      <c r="N915" s="577">
        <f>N914*$S$3</f>
        <v>22040.400000000001</v>
      </c>
      <c r="O915" s="577"/>
      <c r="X915" s="121"/>
      <c r="Y915" s="121"/>
      <c r="Z915" s="130"/>
    </row>
    <row r="916" spans="2:30" ht="15" customHeight="1" x14ac:dyDescent="0.25">
      <c r="B916" s="69"/>
      <c r="C916" s="69"/>
      <c r="D916" s="69"/>
      <c r="E916" s="69"/>
      <c r="F916" s="69"/>
      <c r="G916" s="69"/>
      <c r="H916" s="69"/>
      <c r="I916" s="69"/>
      <c r="J916" s="578" t="s">
        <v>676</v>
      </c>
      <c r="K916" s="578"/>
      <c r="L916" s="578"/>
      <c r="M916" s="578"/>
      <c r="N916" s="577">
        <f>N915+N914</f>
        <v>179247.25</v>
      </c>
      <c r="O916" s="577"/>
      <c r="X916" s="121"/>
      <c r="Y916" s="121"/>
      <c r="Z916" s="130"/>
    </row>
    <row r="917" spans="2:30" ht="15" customHeight="1" x14ac:dyDescent="0.25">
      <c r="B917" s="69"/>
      <c r="C917" s="69"/>
      <c r="D917" s="69"/>
      <c r="E917" s="69"/>
      <c r="F917" s="581"/>
      <c r="G917" s="581"/>
      <c r="H917" s="581"/>
      <c r="I917" s="581"/>
      <c r="J917" s="69"/>
      <c r="K917" s="69"/>
      <c r="L917" s="69"/>
      <c r="M917" s="69"/>
      <c r="N917" s="69"/>
      <c r="O917" s="69"/>
      <c r="X917" s="121"/>
      <c r="Y917" s="121"/>
      <c r="Z917" s="130"/>
    </row>
    <row r="918" spans="2:30" ht="15" customHeight="1" x14ac:dyDescent="0.25">
      <c r="B918" s="210" t="str">
        <f>'PLANILHA S DESONERAÇÃO'!B435</f>
        <v>COMP-71</v>
      </c>
      <c r="C918" s="601" t="str">
        <f>'PLANILHA S DESONERAÇÃO'!D435</f>
        <v>Transporte e instalação de Válvula de retenção portinhola simples, tipo wafer, PN 10</v>
      </c>
      <c r="D918" s="602"/>
      <c r="E918" s="602"/>
      <c r="F918" s="602"/>
      <c r="G918" s="602"/>
      <c r="H918" s="602"/>
      <c r="I918" s="602"/>
      <c r="J918" s="602"/>
      <c r="K918" s="602"/>
      <c r="L918" s="602"/>
      <c r="M918" s="602"/>
      <c r="N918" s="602"/>
      <c r="O918" s="603"/>
      <c r="X918" s="121"/>
      <c r="Y918" s="121"/>
      <c r="Z918" s="130"/>
    </row>
    <row r="919" spans="2:30" ht="15" customHeight="1" x14ac:dyDescent="0.25">
      <c r="B919" s="584" t="s">
        <v>774</v>
      </c>
      <c r="C919" s="584"/>
      <c r="D919" s="584"/>
      <c r="E919" s="584"/>
      <c r="F919" s="585" t="s">
        <v>765</v>
      </c>
      <c r="G919" s="585"/>
      <c r="H919" s="585"/>
      <c r="I919" s="72" t="s">
        <v>641</v>
      </c>
      <c r="J919" s="585" t="s">
        <v>766</v>
      </c>
      <c r="K919" s="585"/>
      <c r="L919" s="585" t="s">
        <v>767</v>
      </c>
      <c r="M919" s="585"/>
      <c r="N919" s="585" t="s">
        <v>768</v>
      </c>
      <c r="O919" s="585"/>
      <c r="X919" s="121"/>
      <c r="Y919" s="121"/>
      <c r="Z919" s="130"/>
    </row>
    <row r="920" spans="2:30" ht="15" customHeight="1" x14ac:dyDescent="0.25">
      <c r="B920" s="74">
        <v>246</v>
      </c>
      <c r="C920" s="586" t="s">
        <v>937</v>
      </c>
      <c r="D920" s="586"/>
      <c r="E920" s="586"/>
      <c r="F920" s="587" t="s">
        <v>91</v>
      </c>
      <c r="G920" s="587"/>
      <c r="H920" s="587"/>
      <c r="I920" s="74" t="s">
        <v>226</v>
      </c>
      <c r="J920" s="588">
        <v>64</v>
      </c>
      <c r="K920" s="588"/>
      <c r="L920" s="589">
        <f t="shared" ref="L920:L921" si="942">X920+Y920+Z920</f>
        <v>14.03</v>
      </c>
      <c r="M920" s="589"/>
      <c r="N920" s="589">
        <f>J920*L920</f>
        <v>897.92</v>
      </c>
      <c r="O920" s="589"/>
      <c r="R920" s="106">
        <f t="shared" ref="R920:R921" si="943">IF(AND(S920=TRUE,T920="I"),VALUE(RIGHT(B920,LEN(B920)-1)),B920)</f>
        <v>246</v>
      </c>
      <c r="S920" s="104" t="b">
        <f t="shared" ref="S920:S921" si="944">ISTEXT(B920)</f>
        <v>0</v>
      </c>
      <c r="T920" s="122" t="s">
        <v>32184</v>
      </c>
      <c r="U920" s="122" t="s">
        <v>27919</v>
      </c>
      <c r="V920" s="121" t="str">
        <f t="shared" ref="V920:V921" si="945">F920</f>
        <v>SINAPI</v>
      </c>
      <c r="X920" s="121">
        <f t="shared" ref="X920:X921" si="946">IFERROR(AB920,0)</f>
        <v>0</v>
      </c>
      <c r="Y920" s="121">
        <f t="shared" ref="Y920:Y921" si="947">IFERROR(AC920,0)</f>
        <v>14.03</v>
      </c>
      <c r="Z920" s="121">
        <f t="shared" ref="Z920:Z921" si="948">IFERROR(AD920,0)</f>
        <v>0</v>
      </c>
      <c r="AB920" s="121" t="e">
        <f>IF(OR(T920="P",T920="M"),(VLOOKUP(R920,'SICRO-P'!$A$3:$F$1780,6,FALSE)),VLOOKUP(R920,SICRO!$A$4:$E$6354,5,FALSE))</f>
        <v>#N/A</v>
      </c>
      <c r="AC920" s="121">
        <f>IF(T920="I",(VLOOKUP(R920,'SINAPI-I'!$A$1:$E$4949,5,FALSE)),VLOOKUP(R920,SINAPI!$G$7:$K$7524,5,FALSE))</f>
        <v>14.03</v>
      </c>
      <c r="AD920" s="130" t="e">
        <f>IF(T920="I",IF(U920="MO",(ROUND(VLOOKUP(R920,'DER-ES-I'!$A$7:$F$1547,5,FALSE)*((1+$R$3)),2)),VLOOKUP(R920,'DER-ES-I'!$A$7:$F$1547,5,FALSE)),VLOOKUP(R920,'DER-ES'!$A$15:$H$1393,7,FALSE))</f>
        <v>#N/A</v>
      </c>
    </row>
    <row r="921" spans="2:30" ht="15" customHeight="1" x14ac:dyDescent="0.25">
      <c r="B921" s="74" t="s">
        <v>645</v>
      </c>
      <c r="C921" s="586" t="s">
        <v>646</v>
      </c>
      <c r="D921" s="586"/>
      <c r="E921" s="586"/>
      <c r="F921" s="587" t="s">
        <v>92</v>
      </c>
      <c r="G921" s="587"/>
      <c r="H921" s="587"/>
      <c r="I921" s="74" t="s">
        <v>226</v>
      </c>
      <c r="J921" s="588">
        <v>32</v>
      </c>
      <c r="K921" s="588"/>
      <c r="L921" s="589">
        <f t="shared" si="942"/>
        <v>19.059999999999999</v>
      </c>
      <c r="M921" s="589"/>
      <c r="N921" s="589">
        <f>J921*L921</f>
        <v>609.91999999999996</v>
      </c>
      <c r="O921" s="589"/>
      <c r="R921" s="106">
        <f t="shared" si="943"/>
        <v>10118</v>
      </c>
      <c r="S921" s="104" t="b">
        <f t="shared" si="944"/>
        <v>1</v>
      </c>
      <c r="T921" s="122" t="str">
        <f t="shared" ref="T921" si="949">LEFT(B921,1)</f>
        <v>I</v>
      </c>
      <c r="U921" s="122" t="s">
        <v>27919</v>
      </c>
      <c r="V921" s="121" t="str">
        <f t="shared" si="945"/>
        <v>DER-ES</v>
      </c>
      <c r="X921" s="121">
        <f t="shared" si="946"/>
        <v>0</v>
      </c>
      <c r="Y921" s="121">
        <f t="shared" si="947"/>
        <v>0</v>
      </c>
      <c r="Z921" s="121">
        <f t="shared" si="948"/>
        <v>19.059999999999999</v>
      </c>
      <c r="AB921" s="121" t="e">
        <f>IF(OR(T921="P",T921="M"),(VLOOKUP(R921,'SICRO-P'!$A$3:$F$1780,6,FALSE)),VLOOKUP(R921,SICRO!$A$4:$E$6354,5,FALSE))</f>
        <v>#N/A</v>
      </c>
      <c r="AC921" s="121" t="e">
        <f>IF(T921="I",(VLOOKUP(R921,'SINAPI-I'!$A$1:$E$4949,5,FALSE)),VLOOKUP(R921,SINAPI!$G$7:$K$7524,5,FALSE))</f>
        <v>#N/A</v>
      </c>
      <c r="AD921" s="130">
        <f>IF(T921="I",IF(U921="MO",(ROUND(VLOOKUP(R921,'DER-ES-I'!$A$7:$F$1547,5,FALSE)*((1+$R$3)),2)),VLOOKUP(R921,'DER-ES-I'!$A$7:$F$1547,5,FALSE)),VLOOKUP(R921,'DER-ES'!$A$15:$H$1393,7,FALSE))</f>
        <v>19.059999999999999</v>
      </c>
    </row>
    <row r="922" spans="2:30" ht="15" customHeight="1" x14ac:dyDescent="0.25">
      <c r="B922" s="69"/>
      <c r="C922" s="69"/>
      <c r="D922" s="69"/>
      <c r="E922" s="69"/>
      <c r="F922" s="69"/>
      <c r="G922" s="69"/>
      <c r="H922" s="69"/>
      <c r="I922" s="69"/>
      <c r="J922" s="590" t="s">
        <v>775</v>
      </c>
      <c r="K922" s="590"/>
      <c r="L922" s="590"/>
      <c r="M922" s="590"/>
      <c r="N922" s="597">
        <f>N921+N920</f>
        <v>1507.84</v>
      </c>
      <c r="O922" s="597"/>
      <c r="X922" s="121"/>
      <c r="Y922" s="121"/>
      <c r="Z922" s="130"/>
    </row>
    <row r="923" spans="2:30" ht="15" customHeight="1" x14ac:dyDescent="0.25">
      <c r="B923" s="584" t="s">
        <v>764</v>
      </c>
      <c r="C923" s="584"/>
      <c r="D923" s="584"/>
      <c r="E923" s="584"/>
      <c r="F923" s="585" t="s">
        <v>765</v>
      </c>
      <c r="G923" s="585"/>
      <c r="H923" s="585"/>
      <c r="I923" s="72" t="s">
        <v>641</v>
      </c>
      <c r="J923" s="585" t="s">
        <v>766</v>
      </c>
      <c r="K923" s="585"/>
      <c r="L923" s="585" t="s">
        <v>767</v>
      </c>
      <c r="M923" s="585"/>
      <c r="N923" s="585" t="s">
        <v>768</v>
      </c>
      <c r="O923" s="585"/>
      <c r="X923" s="121"/>
      <c r="Y923" s="121"/>
      <c r="Z923" s="130"/>
    </row>
    <row r="924" spans="2:30" ht="15" customHeight="1" x14ac:dyDescent="0.25">
      <c r="B924" s="74">
        <v>5928</v>
      </c>
      <c r="C924" s="586" t="s">
        <v>776</v>
      </c>
      <c r="D924" s="586"/>
      <c r="E924" s="586"/>
      <c r="F924" s="587" t="s">
        <v>91</v>
      </c>
      <c r="G924" s="587"/>
      <c r="H924" s="587"/>
      <c r="I924" s="74" t="s">
        <v>176</v>
      </c>
      <c r="J924" s="588">
        <v>16</v>
      </c>
      <c r="K924" s="588"/>
      <c r="L924" s="589">
        <f t="shared" ref="L924" si="950">X924+Y924+Z924</f>
        <v>272.61</v>
      </c>
      <c r="M924" s="589"/>
      <c r="N924" s="589">
        <f>J924*L924</f>
        <v>4361.76</v>
      </c>
      <c r="O924" s="589"/>
      <c r="R924" s="106">
        <f t="shared" ref="R924" si="951">IF(AND(S924=TRUE,T924="I"),VALUE(RIGHT(B924,LEN(B924)-1)),B924)</f>
        <v>5928</v>
      </c>
      <c r="S924" s="104" t="b">
        <f t="shared" ref="S924" si="952">ISTEXT(B924)</f>
        <v>0</v>
      </c>
      <c r="T924" s="122" t="str">
        <f t="shared" ref="T924" si="953">LEFT(B924,1)</f>
        <v>5</v>
      </c>
      <c r="U924" s="122" t="s">
        <v>27919</v>
      </c>
      <c r="V924" s="121" t="str">
        <f t="shared" ref="V924" si="954">F924</f>
        <v>SINAPI</v>
      </c>
      <c r="X924" s="121">
        <f t="shared" ref="X924" si="955">IFERROR(AB924,0)</f>
        <v>0</v>
      </c>
      <c r="Y924" s="121">
        <f t="shared" ref="Y924" si="956">IFERROR(AC924,0)</f>
        <v>272.61</v>
      </c>
      <c r="Z924" s="121">
        <f t="shared" ref="Z924" si="957">IFERROR(AD924,0)</f>
        <v>0</v>
      </c>
      <c r="AB924" s="121" t="e">
        <f>IF(OR(T924="P",T924="M"),(VLOOKUP(R924,'SICRO-P'!$A$3:$F$1780,6,FALSE)),VLOOKUP(R924,SICRO!$A$4:$E$6354,5,FALSE))</f>
        <v>#N/A</v>
      </c>
      <c r="AC924" s="121">
        <f>IF(T924="I",(VLOOKUP(R924,'SINAPI-I'!$A$1:$E$4949,5,FALSE)),VLOOKUP(R924,SINAPI!$G$7:$K$7524,5,FALSE))</f>
        <v>272.61</v>
      </c>
      <c r="AD924" s="130" t="e">
        <f>IF(T924="I",IF(U924="MO",(ROUND(VLOOKUP(R924,'DER-ES-I'!$A$7:$F$1547,5,FALSE)*((1+$R$3)),2)),VLOOKUP(R924,'DER-ES-I'!$A$7:$F$1547,5,FALSE)),VLOOKUP(R924,'DER-ES'!$A$15:$H$1393,7,FALSE))</f>
        <v>#N/A</v>
      </c>
    </row>
    <row r="925" spans="2:30" ht="15" customHeight="1" x14ac:dyDescent="0.25">
      <c r="B925" s="69"/>
      <c r="C925" s="69"/>
      <c r="D925" s="69"/>
      <c r="E925" s="69"/>
      <c r="F925" s="69"/>
      <c r="G925" s="69"/>
      <c r="H925" s="69"/>
      <c r="I925" s="69"/>
      <c r="J925" s="590" t="s">
        <v>773</v>
      </c>
      <c r="K925" s="590"/>
      <c r="L925" s="590"/>
      <c r="M925" s="590"/>
      <c r="N925" s="597">
        <f>N924</f>
        <v>4361.76</v>
      </c>
      <c r="O925" s="597"/>
      <c r="X925" s="121"/>
      <c r="Y925" s="121"/>
      <c r="Z925" s="130"/>
    </row>
    <row r="926" spans="2:30" ht="15" customHeight="1" x14ac:dyDescent="0.25">
      <c r="B926" s="584" t="s">
        <v>1088</v>
      </c>
      <c r="C926" s="584"/>
      <c r="D926" s="584"/>
      <c r="E926" s="584"/>
      <c r="F926" s="585" t="s">
        <v>765</v>
      </c>
      <c r="G926" s="585"/>
      <c r="H926" s="585"/>
      <c r="I926" s="72" t="s">
        <v>641</v>
      </c>
      <c r="J926" s="585" t="s">
        <v>766</v>
      </c>
      <c r="K926" s="585"/>
      <c r="L926" s="585" t="s">
        <v>767</v>
      </c>
      <c r="M926" s="585"/>
      <c r="N926" s="585" t="s">
        <v>768</v>
      </c>
      <c r="O926" s="585"/>
      <c r="X926" s="121"/>
      <c r="Y926" s="121"/>
      <c r="Z926" s="130"/>
    </row>
    <row r="927" spans="2:30" ht="15" customHeight="1" x14ac:dyDescent="0.25">
      <c r="B927" s="74">
        <v>5914640</v>
      </c>
      <c r="C927" s="586" t="s">
        <v>1089</v>
      </c>
      <c r="D927" s="586"/>
      <c r="E927" s="586"/>
      <c r="F927" s="587" t="s">
        <v>24942</v>
      </c>
      <c r="G927" s="587"/>
      <c r="H927" s="587"/>
      <c r="I927" s="74" t="s">
        <v>221</v>
      </c>
      <c r="J927" s="588">
        <v>888</v>
      </c>
      <c r="K927" s="588"/>
      <c r="L927" s="589">
        <f t="shared" ref="L927" si="958">X927+Y927+Z927</f>
        <v>0.55000000000000004</v>
      </c>
      <c r="M927" s="589"/>
      <c r="N927" s="589">
        <f>J927*L927</f>
        <v>488.4</v>
      </c>
      <c r="O927" s="589"/>
      <c r="R927" s="106">
        <f t="shared" ref="R927" si="959">IF(AND(S927=TRUE,T927="I"),VALUE(RIGHT(B927,LEN(B927)-1)),B927)</f>
        <v>5914640</v>
      </c>
      <c r="S927" s="104" t="b">
        <f t="shared" ref="S927" si="960">ISTEXT(B927)</f>
        <v>0</v>
      </c>
      <c r="T927" s="122" t="str">
        <f t="shared" ref="T927" si="961">LEFT(B927,1)</f>
        <v>5</v>
      </c>
      <c r="U927" s="122" t="s">
        <v>27919</v>
      </c>
      <c r="V927" s="121" t="str">
        <f t="shared" ref="V927" si="962">F927</f>
        <v>SICRO</v>
      </c>
      <c r="X927" s="121">
        <f t="shared" ref="X927" si="963">IFERROR(AB927,0)</f>
        <v>0.55000000000000004</v>
      </c>
      <c r="Y927" s="121">
        <f t="shared" ref="Y927" si="964">IFERROR(AC927,0)</f>
        <v>0</v>
      </c>
      <c r="Z927" s="121">
        <f t="shared" ref="Z927" si="965">IFERROR(AD927,0)</f>
        <v>0</v>
      </c>
      <c r="AB927" s="121">
        <f>IF(OR(T927="P",T927="M"),(VLOOKUP(R927,'SICRO-P'!$A$3:$F$1780,6,FALSE)),VLOOKUP(R927,SICRO!$A$4:$E$6354,5,FALSE))</f>
        <v>0.55000000000000004</v>
      </c>
      <c r="AC927" s="121" t="e">
        <f>IF(T927="I",(VLOOKUP(R927,'SINAPI-I'!$A$1:$E$4949,5,FALSE)),VLOOKUP(R927,SINAPI!$G$7:$K$7524,5,FALSE))</f>
        <v>#N/A</v>
      </c>
      <c r="AD927" s="130" t="e">
        <f>IF(T927="I",IF(U927="MO",(ROUND(VLOOKUP(R927,'DER-ES-I'!$A$7:$F$1547,5,FALSE)*((1+$R$3)),2)),VLOOKUP(R927,'DER-ES-I'!$A$7:$F$1547,5,FALSE)),VLOOKUP(R927,'DER-ES'!$A$15:$H$1393,7,FALSE))</f>
        <v>#N/A</v>
      </c>
    </row>
    <row r="928" spans="2:30" ht="15" customHeight="1" x14ac:dyDescent="0.25">
      <c r="B928" s="69"/>
      <c r="C928" s="69"/>
      <c r="D928" s="69"/>
      <c r="E928" s="69"/>
      <c r="F928" s="69"/>
      <c r="G928" s="69"/>
      <c r="H928" s="69"/>
      <c r="I928" s="69"/>
      <c r="J928" s="590" t="s">
        <v>1090</v>
      </c>
      <c r="K928" s="590"/>
      <c r="L928" s="590"/>
      <c r="M928" s="590"/>
      <c r="N928" s="597">
        <f>N927</f>
        <v>488.4</v>
      </c>
      <c r="O928" s="597"/>
      <c r="X928" s="121"/>
      <c r="Y928" s="121"/>
      <c r="Z928" s="130"/>
    </row>
    <row r="929" spans="2:30" ht="15" customHeight="1" x14ac:dyDescent="0.25">
      <c r="B929" s="69"/>
      <c r="C929" s="69"/>
      <c r="D929" s="69"/>
      <c r="E929" s="69"/>
      <c r="F929" s="69"/>
      <c r="G929" s="69"/>
      <c r="H929" s="69"/>
      <c r="I929" s="69"/>
      <c r="J929" s="578" t="s">
        <v>675</v>
      </c>
      <c r="K929" s="578"/>
      <c r="L929" s="578"/>
      <c r="M929" s="578"/>
      <c r="N929" s="577">
        <f>N928+N925+N922</f>
        <v>6358</v>
      </c>
      <c r="O929" s="577"/>
      <c r="X929" s="121"/>
      <c r="Y929" s="121"/>
      <c r="Z929" s="130"/>
    </row>
    <row r="930" spans="2:30" ht="15" customHeight="1" x14ac:dyDescent="0.25">
      <c r="B930" s="69"/>
      <c r="C930" s="69"/>
      <c r="D930" s="69"/>
      <c r="E930" s="69"/>
      <c r="F930" s="69"/>
      <c r="G930" s="69"/>
      <c r="H930" s="69"/>
      <c r="I930" s="69"/>
      <c r="J930" s="580" t="str">
        <f>"VALOR BDI ("&amp;$O$3*100&amp;"%):"</f>
        <v>VALOR BDI (24,52%):</v>
      </c>
      <c r="K930" s="580"/>
      <c r="L930" s="580"/>
      <c r="M930" s="580"/>
      <c r="N930" s="577">
        <f>N929*$O$3</f>
        <v>1558.98</v>
      </c>
      <c r="O930" s="577"/>
      <c r="X930" s="121"/>
      <c r="Y930" s="121"/>
      <c r="Z930" s="130"/>
    </row>
    <row r="931" spans="2:30" ht="15" customHeight="1" x14ac:dyDescent="0.25">
      <c r="B931" s="69"/>
      <c r="C931" s="69"/>
      <c r="D931" s="69"/>
      <c r="E931" s="69"/>
      <c r="F931" s="69"/>
      <c r="G931" s="69"/>
      <c r="H931" s="69"/>
      <c r="I931" s="69"/>
      <c r="J931" s="578" t="s">
        <v>676</v>
      </c>
      <c r="K931" s="578"/>
      <c r="L931" s="578"/>
      <c r="M931" s="578"/>
      <c r="N931" s="577">
        <f>N930+N929</f>
        <v>7916.98</v>
      </c>
      <c r="O931" s="577"/>
      <c r="X931" s="121"/>
      <c r="Y931" s="121"/>
      <c r="Z931" s="130"/>
    </row>
    <row r="932" spans="2:30" ht="15" customHeight="1" x14ac:dyDescent="0.25">
      <c r="B932" s="69"/>
      <c r="C932" s="69"/>
      <c r="D932" s="69"/>
      <c r="E932" s="69"/>
      <c r="F932" s="581"/>
      <c r="G932" s="581"/>
      <c r="H932" s="581"/>
      <c r="I932" s="581"/>
      <c r="J932" s="69"/>
      <c r="K932" s="69"/>
      <c r="L932" s="69"/>
      <c r="M932" s="69"/>
      <c r="N932" s="69"/>
      <c r="O932" s="69"/>
      <c r="X932" s="121"/>
      <c r="Y932" s="121"/>
      <c r="Z932" s="130"/>
    </row>
    <row r="933" spans="2:30" ht="15" customHeight="1" x14ac:dyDescent="0.25">
      <c r="B933" s="210" t="str">
        <f>'PLANILHA S DESONERAÇÃO'!B436</f>
        <v>COMP-72</v>
      </c>
      <c r="C933" s="601" t="str">
        <f>'PLANILHA S DESONERAÇÃO'!D436</f>
        <v>Transporte e instalação de Válvula flap – PN 10, flange na classe K7, PN 10, NBR 7675.</v>
      </c>
      <c r="D933" s="602"/>
      <c r="E933" s="602"/>
      <c r="F933" s="602"/>
      <c r="G933" s="602"/>
      <c r="H933" s="602"/>
      <c r="I933" s="602"/>
      <c r="J933" s="602"/>
      <c r="K933" s="602"/>
      <c r="L933" s="602"/>
      <c r="M933" s="602"/>
      <c r="N933" s="602"/>
      <c r="O933" s="603"/>
      <c r="X933" s="121"/>
      <c r="Y933" s="121"/>
      <c r="Z933" s="130"/>
    </row>
    <row r="934" spans="2:30" ht="15" customHeight="1" x14ac:dyDescent="0.25">
      <c r="B934" s="584" t="s">
        <v>774</v>
      </c>
      <c r="C934" s="584"/>
      <c r="D934" s="584"/>
      <c r="E934" s="584"/>
      <c r="F934" s="585" t="s">
        <v>765</v>
      </c>
      <c r="G934" s="585"/>
      <c r="H934" s="585"/>
      <c r="I934" s="72" t="s">
        <v>641</v>
      </c>
      <c r="J934" s="585" t="s">
        <v>766</v>
      </c>
      <c r="K934" s="585"/>
      <c r="L934" s="585" t="s">
        <v>767</v>
      </c>
      <c r="M934" s="585"/>
      <c r="N934" s="585" t="s">
        <v>768</v>
      </c>
      <c r="O934" s="585"/>
      <c r="X934" s="121"/>
      <c r="Y934" s="121"/>
      <c r="Z934" s="130"/>
    </row>
    <row r="935" spans="2:30" ht="15" customHeight="1" x14ac:dyDescent="0.25">
      <c r="B935" s="74">
        <v>246</v>
      </c>
      <c r="C935" s="586" t="s">
        <v>937</v>
      </c>
      <c r="D935" s="586"/>
      <c r="E935" s="586"/>
      <c r="F935" s="587" t="s">
        <v>92</v>
      </c>
      <c r="G935" s="587"/>
      <c r="H935" s="587"/>
      <c r="I935" s="74" t="s">
        <v>226</v>
      </c>
      <c r="J935" s="588">
        <v>32</v>
      </c>
      <c r="K935" s="588"/>
      <c r="L935" s="589">
        <f t="shared" ref="L935:L936" si="966">X935+Y935+Z935</f>
        <v>14.03</v>
      </c>
      <c r="M935" s="589"/>
      <c r="N935" s="589">
        <f>J935*L935</f>
        <v>448.96</v>
      </c>
      <c r="O935" s="589"/>
      <c r="R935" s="106">
        <f t="shared" ref="R935:R936" si="967">IF(AND(S935=TRUE,T935="I"),VALUE(RIGHT(B935,LEN(B935)-1)),B935)</f>
        <v>246</v>
      </c>
      <c r="S935" s="104" t="b">
        <f t="shared" ref="S935:S936" si="968">ISTEXT(B935)</f>
        <v>0</v>
      </c>
      <c r="T935" s="122" t="s">
        <v>32184</v>
      </c>
      <c r="U935" s="122" t="s">
        <v>27919</v>
      </c>
      <c r="V935" s="121" t="str">
        <f t="shared" ref="V935:V936" si="969">F935</f>
        <v>DER-ES</v>
      </c>
      <c r="X935" s="121">
        <f t="shared" ref="X935:X936" si="970">IFERROR(AB935,0)</f>
        <v>0</v>
      </c>
      <c r="Y935" s="121">
        <f t="shared" ref="Y935:Y936" si="971">IFERROR(AC935,0)</f>
        <v>14.03</v>
      </c>
      <c r="Z935" s="121">
        <f t="shared" ref="Z935:Z936" si="972">IFERROR(AD935,0)</f>
        <v>0</v>
      </c>
      <c r="AB935" s="121" t="e">
        <f>IF(OR(T935="P",T935="M"),(VLOOKUP(R935,'SICRO-P'!$A$3:$F$1780,6,FALSE)),VLOOKUP(R935,SICRO!$A$4:$E$6354,5,FALSE))</f>
        <v>#N/A</v>
      </c>
      <c r="AC935" s="121">
        <f>IF(T935="I",(VLOOKUP(R935,'SINAPI-I'!$A$1:$E$4949,5,FALSE)),VLOOKUP(R935,SINAPI!$G$7:$K$7524,5,FALSE))</f>
        <v>14.03</v>
      </c>
      <c r="AD935" s="130" t="e">
        <f>IF(T935="I",IF(U935="MO",(ROUND(VLOOKUP(R935,'DER-ES-I'!$A$7:$F$1547,5,FALSE)*((1+$R$3)),2)),VLOOKUP(R935,'DER-ES-I'!$A$7:$F$1547,5,FALSE)),VLOOKUP(R935,'DER-ES'!$A$15:$H$1393,7,FALSE))</f>
        <v>#N/A</v>
      </c>
    </row>
    <row r="936" spans="2:30" ht="15" customHeight="1" x14ac:dyDescent="0.25">
      <c r="B936" s="74" t="s">
        <v>645</v>
      </c>
      <c r="C936" s="586" t="s">
        <v>646</v>
      </c>
      <c r="D936" s="586"/>
      <c r="E936" s="586"/>
      <c r="F936" s="587" t="s">
        <v>92</v>
      </c>
      <c r="G936" s="587"/>
      <c r="H936" s="587"/>
      <c r="I936" s="74" t="s">
        <v>226</v>
      </c>
      <c r="J936" s="588">
        <v>16</v>
      </c>
      <c r="K936" s="588"/>
      <c r="L936" s="589">
        <f t="shared" si="966"/>
        <v>19.059999999999999</v>
      </c>
      <c r="M936" s="589"/>
      <c r="N936" s="589">
        <f>J936*L936</f>
        <v>304.95999999999998</v>
      </c>
      <c r="O936" s="589"/>
      <c r="R936" s="106">
        <f t="shared" si="967"/>
        <v>10118</v>
      </c>
      <c r="S936" s="104" t="b">
        <f t="shared" si="968"/>
        <v>1</v>
      </c>
      <c r="T936" s="122" t="str">
        <f t="shared" ref="T936" si="973">LEFT(B936,1)</f>
        <v>I</v>
      </c>
      <c r="U936" s="122" t="s">
        <v>27919</v>
      </c>
      <c r="V936" s="121" t="str">
        <f t="shared" si="969"/>
        <v>DER-ES</v>
      </c>
      <c r="X936" s="121">
        <f t="shared" si="970"/>
        <v>0</v>
      </c>
      <c r="Y936" s="121">
        <f t="shared" si="971"/>
        <v>0</v>
      </c>
      <c r="Z936" s="121">
        <f t="shared" si="972"/>
        <v>19.059999999999999</v>
      </c>
      <c r="AB936" s="121" t="e">
        <f>IF(OR(T936="P",T936="M"),(VLOOKUP(R936,'SICRO-P'!$A$3:$F$1780,6,FALSE)),VLOOKUP(R936,SICRO!$A$4:$E$6354,5,FALSE))</f>
        <v>#N/A</v>
      </c>
      <c r="AC936" s="121" t="e">
        <f>IF(T936="I",(VLOOKUP(R936,'SINAPI-I'!$A$1:$E$4949,5,FALSE)),VLOOKUP(R936,SINAPI!$G$7:$K$7524,5,FALSE))</f>
        <v>#N/A</v>
      </c>
      <c r="AD936" s="130">
        <f>IF(T936="I",IF(U936="MO",(ROUND(VLOOKUP(R936,'DER-ES-I'!$A$7:$F$1547,5,FALSE)*((1+$R$3)),2)),VLOOKUP(R936,'DER-ES-I'!$A$7:$F$1547,5,FALSE)),VLOOKUP(R936,'DER-ES'!$A$15:$H$1393,7,FALSE))</f>
        <v>19.059999999999999</v>
      </c>
    </row>
    <row r="937" spans="2:30" ht="15" customHeight="1" x14ac:dyDescent="0.25">
      <c r="B937" s="69"/>
      <c r="C937" s="69"/>
      <c r="D937" s="69"/>
      <c r="E937" s="69"/>
      <c r="F937" s="69"/>
      <c r="G937" s="69"/>
      <c r="H937" s="69"/>
      <c r="I937" s="69"/>
      <c r="J937" s="590" t="s">
        <v>775</v>
      </c>
      <c r="K937" s="590"/>
      <c r="L937" s="590"/>
      <c r="M937" s="590"/>
      <c r="N937" s="597">
        <f>N936+N935</f>
        <v>753.92</v>
      </c>
      <c r="O937" s="597"/>
      <c r="X937" s="121"/>
      <c r="Y937" s="121"/>
      <c r="Z937" s="130"/>
    </row>
    <row r="938" spans="2:30" ht="15" customHeight="1" x14ac:dyDescent="0.25">
      <c r="B938" s="584" t="s">
        <v>764</v>
      </c>
      <c r="C938" s="584"/>
      <c r="D938" s="584"/>
      <c r="E938" s="584"/>
      <c r="F938" s="585" t="s">
        <v>765</v>
      </c>
      <c r="G938" s="585"/>
      <c r="H938" s="585"/>
      <c r="I938" s="72" t="s">
        <v>641</v>
      </c>
      <c r="J938" s="585" t="s">
        <v>766</v>
      </c>
      <c r="K938" s="585"/>
      <c r="L938" s="585" t="s">
        <v>767</v>
      </c>
      <c r="M938" s="585"/>
      <c r="N938" s="585" t="s">
        <v>768</v>
      </c>
      <c r="O938" s="585"/>
      <c r="X938" s="121"/>
      <c r="Y938" s="121"/>
      <c r="Z938" s="130"/>
    </row>
    <row r="939" spans="2:30" ht="15" customHeight="1" x14ac:dyDescent="0.25">
      <c r="B939" s="74">
        <v>5928</v>
      </c>
      <c r="C939" s="586" t="s">
        <v>776</v>
      </c>
      <c r="D939" s="586"/>
      <c r="E939" s="586"/>
      <c r="F939" s="587" t="s">
        <v>91</v>
      </c>
      <c r="G939" s="587"/>
      <c r="H939" s="587"/>
      <c r="I939" s="74" t="s">
        <v>176</v>
      </c>
      <c r="J939" s="588">
        <v>8</v>
      </c>
      <c r="K939" s="588"/>
      <c r="L939" s="589">
        <f t="shared" ref="L939" si="974">X939+Y939+Z939</f>
        <v>272.61</v>
      </c>
      <c r="M939" s="589"/>
      <c r="N939" s="589">
        <f>J939*L939</f>
        <v>2180.88</v>
      </c>
      <c r="O939" s="589"/>
      <c r="R939" s="106">
        <f t="shared" ref="R939" si="975">IF(AND(S939=TRUE,T939="I"),VALUE(RIGHT(B939,LEN(B939)-1)),B939)</f>
        <v>5928</v>
      </c>
      <c r="S939" s="104" t="b">
        <f t="shared" ref="S939" si="976">ISTEXT(B939)</f>
        <v>0</v>
      </c>
      <c r="T939" s="122" t="str">
        <f t="shared" ref="T939" si="977">LEFT(B939,1)</f>
        <v>5</v>
      </c>
      <c r="U939" s="122"/>
      <c r="V939" s="121" t="str">
        <f t="shared" ref="V939" si="978">F939</f>
        <v>SINAPI</v>
      </c>
      <c r="X939" s="121">
        <f t="shared" ref="X939" si="979">IFERROR(AB939,0)</f>
        <v>0</v>
      </c>
      <c r="Y939" s="121">
        <f t="shared" ref="Y939" si="980">IFERROR(AC939,0)</f>
        <v>272.61</v>
      </c>
      <c r="Z939" s="121">
        <f t="shared" ref="Z939" si="981">IFERROR(AD939,0)</f>
        <v>0</v>
      </c>
      <c r="AB939" s="121" t="e">
        <f>IF(OR(T939="P",T939="M"),(VLOOKUP(R939,'SICRO-P'!$A$3:$F$1780,6,FALSE)),VLOOKUP(R939,SICRO!$A$4:$E$6354,5,FALSE))</f>
        <v>#N/A</v>
      </c>
      <c r="AC939" s="121">
        <f>IF(T939="I",(VLOOKUP(R939,'SINAPI-I'!$A$1:$E$4949,5,FALSE)),VLOOKUP(R939,SINAPI!$G$7:$K$7524,5,FALSE))</f>
        <v>272.61</v>
      </c>
      <c r="AD939" s="130" t="e">
        <f>IF(T939="I",IF(U939="MO",(ROUND(VLOOKUP(R939,'DER-ES-I'!$A$7:$F$1547,5,FALSE)*((1+$R$3)),2)),VLOOKUP(R939,'DER-ES-I'!$A$7:$F$1547,5,FALSE)),VLOOKUP(R939,'DER-ES'!$A$15:$H$1393,7,FALSE))</f>
        <v>#N/A</v>
      </c>
    </row>
    <row r="940" spans="2:30" ht="15" customHeight="1" x14ac:dyDescent="0.25">
      <c r="B940" s="69"/>
      <c r="C940" s="69"/>
      <c r="D940" s="69"/>
      <c r="E940" s="69"/>
      <c r="F940" s="69"/>
      <c r="G940" s="69"/>
      <c r="H940" s="69"/>
      <c r="I940" s="69"/>
      <c r="J940" s="590" t="s">
        <v>773</v>
      </c>
      <c r="K940" s="590"/>
      <c r="L940" s="590"/>
      <c r="M940" s="590"/>
      <c r="N940" s="597">
        <f>N939</f>
        <v>2180.88</v>
      </c>
      <c r="O940" s="597"/>
      <c r="X940" s="121"/>
      <c r="Y940" s="121"/>
      <c r="Z940" s="130"/>
    </row>
    <row r="941" spans="2:30" ht="15" customHeight="1" x14ac:dyDescent="0.25">
      <c r="B941" s="584" t="s">
        <v>1088</v>
      </c>
      <c r="C941" s="584"/>
      <c r="D941" s="584"/>
      <c r="E941" s="584"/>
      <c r="F941" s="585" t="s">
        <v>765</v>
      </c>
      <c r="G941" s="585"/>
      <c r="H941" s="585"/>
      <c r="I941" s="72" t="s">
        <v>641</v>
      </c>
      <c r="J941" s="585" t="s">
        <v>766</v>
      </c>
      <c r="K941" s="585"/>
      <c r="L941" s="585" t="s">
        <v>767</v>
      </c>
      <c r="M941" s="585"/>
      <c r="N941" s="585" t="s">
        <v>768</v>
      </c>
      <c r="O941" s="585"/>
      <c r="X941" s="121"/>
      <c r="Y941" s="121"/>
      <c r="Z941" s="130"/>
    </row>
    <row r="942" spans="2:30" ht="15" customHeight="1" x14ac:dyDescent="0.25">
      <c r="B942" s="74">
        <v>5914640</v>
      </c>
      <c r="C942" s="586" t="s">
        <v>1089</v>
      </c>
      <c r="D942" s="586"/>
      <c r="E942" s="586"/>
      <c r="F942" s="587" t="s">
        <v>24942</v>
      </c>
      <c r="G942" s="587"/>
      <c r="H942" s="587"/>
      <c r="I942" s="74" t="s">
        <v>221</v>
      </c>
      <c r="J942" s="588">
        <v>888</v>
      </c>
      <c r="K942" s="588"/>
      <c r="L942" s="589">
        <f t="shared" ref="L942" si="982">X942+Y942+Z942</f>
        <v>0.55000000000000004</v>
      </c>
      <c r="M942" s="589"/>
      <c r="N942" s="589">
        <f>J942*L942</f>
        <v>488.4</v>
      </c>
      <c r="O942" s="589"/>
      <c r="R942" s="106">
        <f t="shared" ref="R942" si="983">IF(AND(S942=TRUE,T942="I"),VALUE(RIGHT(B942,LEN(B942)-1)),B942)</f>
        <v>5914640</v>
      </c>
      <c r="S942" s="104" t="b">
        <f t="shared" ref="S942" si="984">ISTEXT(B942)</f>
        <v>0</v>
      </c>
      <c r="T942" s="122" t="str">
        <f t="shared" ref="T942" si="985">LEFT(B942,1)</f>
        <v>5</v>
      </c>
      <c r="U942" s="122"/>
      <c r="V942" s="121" t="str">
        <f t="shared" ref="V942" si="986">F942</f>
        <v>SICRO</v>
      </c>
      <c r="X942" s="121">
        <f t="shared" ref="X942" si="987">IFERROR(AB942,0)</f>
        <v>0.55000000000000004</v>
      </c>
      <c r="Y942" s="121">
        <f t="shared" ref="Y942" si="988">IFERROR(AC942,0)</f>
        <v>0</v>
      </c>
      <c r="Z942" s="121">
        <f t="shared" ref="Z942" si="989">IFERROR(AD942,0)</f>
        <v>0</v>
      </c>
      <c r="AB942" s="121">
        <f>IF(OR(T942="P",T942="M"),(VLOOKUP(R942,'SICRO-P'!$A$3:$F$1780,6,FALSE)),VLOOKUP(R942,SICRO!$A$4:$E$6354,5,FALSE))</f>
        <v>0.55000000000000004</v>
      </c>
      <c r="AC942" s="121" t="e">
        <f>IF(T942="I",(VLOOKUP(R942,'SINAPI-I'!$A$1:$E$4949,5,FALSE)),VLOOKUP(R942,SINAPI!$G$7:$K$7524,5,FALSE))</f>
        <v>#N/A</v>
      </c>
      <c r="AD942" s="130" t="e">
        <f>IF(T942="I",IF(U942="MO",(ROUND(VLOOKUP(R942,'DER-ES-I'!$A$7:$F$1547,5,FALSE)*((1+$R$3)),2)),VLOOKUP(R942,'DER-ES-I'!$A$7:$F$1547,5,FALSE)),VLOOKUP(R942,'DER-ES'!$A$15:$H$1393,7,FALSE))</f>
        <v>#N/A</v>
      </c>
    </row>
    <row r="943" spans="2:30" ht="15" customHeight="1" x14ac:dyDescent="0.25">
      <c r="B943" s="69"/>
      <c r="C943" s="69"/>
      <c r="D943" s="69"/>
      <c r="E943" s="69"/>
      <c r="F943" s="69"/>
      <c r="G943" s="69"/>
      <c r="H943" s="69"/>
      <c r="I943" s="69"/>
      <c r="J943" s="590" t="s">
        <v>1090</v>
      </c>
      <c r="K943" s="590"/>
      <c r="L943" s="590"/>
      <c r="M943" s="590"/>
      <c r="N943" s="597">
        <f>N942</f>
        <v>488.4</v>
      </c>
      <c r="O943" s="597"/>
      <c r="X943" s="121"/>
      <c r="Y943" s="121"/>
      <c r="Z943" s="130"/>
    </row>
    <row r="944" spans="2:30" ht="15" customHeight="1" x14ac:dyDescent="0.25">
      <c r="B944" s="69"/>
      <c r="C944" s="69"/>
      <c r="D944" s="69"/>
      <c r="E944" s="69"/>
      <c r="F944" s="69"/>
      <c r="G944" s="69"/>
      <c r="H944" s="69"/>
      <c r="I944" s="69"/>
      <c r="J944" s="578" t="s">
        <v>675</v>
      </c>
      <c r="K944" s="578"/>
      <c r="L944" s="578"/>
      <c r="M944" s="578"/>
      <c r="N944" s="577">
        <f>N943+N940+N937</f>
        <v>3423.2</v>
      </c>
      <c r="O944" s="577"/>
      <c r="X944" s="121"/>
      <c r="Y944" s="121"/>
      <c r="Z944" s="130"/>
    </row>
    <row r="945" spans="2:30" ht="15" customHeight="1" x14ac:dyDescent="0.25">
      <c r="B945" s="69"/>
      <c r="C945" s="69"/>
      <c r="D945" s="69"/>
      <c r="E945" s="69"/>
      <c r="F945" s="69"/>
      <c r="G945" s="69"/>
      <c r="H945" s="69"/>
      <c r="I945" s="69"/>
      <c r="J945" s="580" t="str">
        <f>"VALOR BDI ("&amp;$O$3*100&amp;"%):"</f>
        <v>VALOR BDI (24,52%):</v>
      </c>
      <c r="K945" s="580"/>
      <c r="L945" s="580"/>
      <c r="M945" s="580"/>
      <c r="N945" s="577">
        <f>N944*$O$3</f>
        <v>839.37</v>
      </c>
      <c r="O945" s="577"/>
      <c r="X945" s="121"/>
      <c r="Y945" s="121"/>
      <c r="Z945" s="130"/>
    </row>
    <row r="946" spans="2:30" ht="15" customHeight="1" x14ac:dyDescent="0.25">
      <c r="B946" s="69"/>
      <c r="C946" s="69"/>
      <c r="D946" s="69"/>
      <c r="E946" s="69"/>
      <c r="F946" s="69"/>
      <c r="G946" s="69"/>
      <c r="H946" s="69"/>
      <c r="I946" s="69"/>
      <c r="J946" s="578" t="s">
        <v>676</v>
      </c>
      <c r="K946" s="578"/>
      <c r="L946" s="578"/>
      <c r="M946" s="578"/>
      <c r="N946" s="577">
        <f>N945+N944</f>
        <v>4262.57</v>
      </c>
      <c r="O946" s="577"/>
      <c r="X946" s="121"/>
      <c r="Y946" s="121"/>
      <c r="Z946" s="130"/>
    </row>
    <row r="947" spans="2:30" ht="15" customHeight="1" x14ac:dyDescent="0.25">
      <c r="B947" s="69"/>
      <c r="C947" s="69"/>
      <c r="D947" s="69"/>
      <c r="E947" s="69"/>
      <c r="F947" s="581"/>
      <c r="G947" s="581"/>
      <c r="H947" s="581"/>
      <c r="I947" s="581"/>
      <c r="J947" s="69"/>
      <c r="K947" s="69"/>
      <c r="L947" s="69"/>
      <c r="M947" s="69"/>
      <c r="N947" s="69"/>
      <c r="O947" s="69"/>
      <c r="X947" s="121"/>
      <c r="Y947" s="121"/>
      <c r="Z947" s="130"/>
    </row>
    <row r="948" spans="2:30" ht="15" customHeight="1" x14ac:dyDescent="0.25">
      <c r="B948" s="210" t="str">
        <f>'PLANILHA S DESONERAÇÃO'!B437</f>
        <v>COMP-73</v>
      </c>
      <c r="C948" s="601" t="str">
        <f>'PLANILHA S DESONERAÇÃO'!D437</f>
        <v>Instalação de Bomba submersível, com descarga entre flanges, coluna de descarga vertical com DN 1200mm e flange de saída para Linha de recalque na classe K7, PN 10, NBR 7675</v>
      </c>
      <c r="D948" s="602"/>
      <c r="E948" s="602"/>
      <c r="F948" s="602"/>
      <c r="G948" s="602"/>
      <c r="H948" s="602"/>
      <c r="I948" s="602"/>
      <c r="J948" s="602"/>
      <c r="K948" s="602"/>
      <c r="L948" s="602"/>
      <c r="M948" s="602"/>
      <c r="N948" s="602"/>
      <c r="O948" s="603"/>
      <c r="X948" s="121"/>
      <c r="Y948" s="121"/>
      <c r="Z948" s="130"/>
    </row>
    <row r="949" spans="2:30" ht="15" customHeight="1" x14ac:dyDescent="0.25">
      <c r="B949" s="584" t="s">
        <v>774</v>
      </c>
      <c r="C949" s="584"/>
      <c r="D949" s="584"/>
      <c r="E949" s="584"/>
      <c r="F949" s="585" t="s">
        <v>765</v>
      </c>
      <c r="G949" s="585"/>
      <c r="H949" s="585"/>
      <c r="I949" s="72" t="s">
        <v>641</v>
      </c>
      <c r="J949" s="585" t="s">
        <v>766</v>
      </c>
      <c r="K949" s="585"/>
      <c r="L949" s="585" t="s">
        <v>767</v>
      </c>
      <c r="M949" s="585"/>
      <c r="N949" s="585" t="s">
        <v>768</v>
      </c>
      <c r="O949" s="585"/>
      <c r="X949" s="121"/>
      <c r="Y949" s="121"/>
      <c r="Z949" s="130"/>
    </row>
    <row r="950" spans="2:30" ht="15" customHeight="1" x14ac:dyDescent="0.25">
      <c r="B950" s="74" t="s">
        <v>746</v>
      </c>
      <c r="C950" s="586" t="s">
        <v>747</v>
      </c>
      <c r="D950" s="586"/>
      <c r="E950" s="586"/>
      <c r="F950" s="587" t="s">
        <v>92</v>
      </c>
      <c r="G950" s="587"/>
      <c r="H950" s="587"/>
      <c r="I950" s="74" t="s">
        <v>226</v>
      </c>
      <c r="J950" s="588">
        <v>32</v>
      </c>
      <c r="K950" s="588"/>
      <c r="L950" s="589">
        <f t="shared" ref="L950:L954" si="990">X950+Y950+Z950</f>
        <v>16.09</v>
      </c>
      <c r="M950" s="589"/>
      <c r="N950" s="589">
        <f>J950*L950</f>
        <v>514.88</v>
      </c>
      <c r="O950" s="589"/>
      <c r="R950" s="106">
        <f t="shared" ref="R950:R954" si="991">IF(AND(S950=TRUE,T950="I"),VALUE(RIGHT(B950,LEN(B950)-1)),B950)</f>
        <v>10101</v>
      </c>
      <c r="S950" s="104" t="b">
        <f t="shared" ref="S950:S954" si="992">ISTEXT(B950)</f>
        <v>1</v>
      </c>
      <c r="T950" s="122" t="str">
        <f t="shared" ref="T950:T952" si="993">LEFT(B950,1)</f>
        <v>I</v>
      </c>
      <c r="U950" s="122" t="s">
        <v>27919</v>
      </c>
      <c r="V950" s="121" t="str">
        <f t="shared" ref="V950:V954" si="994">F950</f>
        <v>DER-ES</v>
      </c>
      <c r="X950" s="121">
        <f t="shared" ref="X950:X954" si="995">IFERROR(AB950,0)</f>
        <v>0</v>
      </c>
      <c r="Y950" s="121">
        <f t="shared" ref="Y950:Y954" si="996">IFERROR(AC950,0)</f>
        <v>0</v>
      </c>
      <c r="Z950" s="121">
        <f t="shared" ref="Z950:Z954" si="997">IFERROR(AD950,0)</f>
        <v>16.09</v>
      </c>
      <c r="AB950" s="121" t="e">
        <f>IF(OR(T950="P",T950="M"),(VLOOKUP(R950,'SICRO-P'!$A$3:$F$1780,6,FALSE)),VLOOKUP(R950,SICRO!$A$4:$E$6354,5,FALSE))</f>
        <v>#N/A</v>
      </c>
      <c r="AC950" s="121" t="e">
        <f>IF(T950="I",(VLOOKUP(R950,'SINAPI-I'!$A$1:$E$4949,5,FALSE)),VLOOKUP(R950,SINAPI!$G$7:$K$7524,5,FALSE))</f>
        <v>#N/A</v>
      </c>
      <c r="AD950" s="130">
        <f>IF(T950="I",IF(U950="MO",(ROUND(VLOOKUP(R950,'DER-ES-I'!$A$7:$F$1547,5,FALSE)*((1+$R$3)),2)),VLOOKUP(R950,'DER-ES-I'!$A$7:$F$1547,5,FALSE)),VLOOKUP(R950,'DER-ES'!$A$15:$H$1393,7,FALSE))</f>
        <v>16.09</v>
      </c>
    </row>
    <row r="951" spans="2:30" ht="15" customHeight="1" x14ac:dyDescent="0.25">
      <c r="B951" s="74" t="s">
        <v>720</v>
      </c>
      <c r="C951" s="586" t="s">
        <v>721</v>
      </c>
      <c r="D951" s="586"/>
      <c r="E951" s="586"/>
      <c r="F951" s="587" t="s">
        <v>92</v>
      </c>
      <c r="G951" s="587"/>
      <c r="H951" s="587"/>
      <c r="I951" s="74" t="s">
        <v>226</v>
      </c>
      <c r="J951" s="588">
        <v>32</v>
      </c>
      <c r="K951" s="588"/>
      <c r="L951" s="589">
        <f t="shared" si="990"/>
        <v>19.059999999999999</v>
      </c>
      <c r="M951" s="589"/>
      <c r="N951" s="589">
        <f>J951*L951</f>
        <v>609.91999999999996</v>
      </c>
      <c r="O951" s="589"/>
      <c r="R951" s="106">
        <f t="shared" si="991"/>
        <v>10115</v>
      </c>
      <c r="S951" s="104" t="b">
        <f t="shared" si="992"/>
        <v>1</v>
      </c>
      <c r="T951" s="122" t="str">
        <f t="shared" si="993"/>
        <v>I</v>
      </c>
      <c r="U951" s="122" t="s">
        <v>27919</v>
      </c>
      <c r="V951" s="121" t="str">
        <f t="shared" si="994"/>
        <v>DER-ES</v>
      </c>
      <c r="X951" s="121">
        <f t="shared" si="995"/>
        <v>0</v>
      </c>
      <c r="Y951" s="121">
        <f t="shared" si="996"/>
        <v>0</v>
      </c>
      <c r="Z951" s="121">
        <f t="shared" si="997"/>
        <v>19.059999999999999</v>
      </c>
      <c r="AB951" s="121" t="e">
        <f>IF(OR(T951="P",T951="M"),(VLOOKUP(R951,'SICRO-P'!$A$3:$F$1780,6,FALSE)),VLOOKUP(R951,SICRO!$A$4:$E$6354,5,FALSE))</f>
        <v>#N/A</v>
      </c>
      <c r="AC951" s="121" t="e">
        <f>IF(T951="I",(VLOOKUP(R951,'SINAPI-I'!$A$1:$E$4949,5,FALSE)),VLOOKUP(R951,SINAPI!$G$7:$K$7524,5,FALSE))</f>
        <v>#N/A</v>
      </c>
      <c r="AD951" s="130">
        <f>IF(T951="I",IF(U951="MO",(ROUND(VLOOKUP(R951,'DER-ES-I'!$A$7:$F$1547,5,FALSE)*((1+$R$3)),2)),VLOOKUP(R951,'DER-ES-I'!$A$7:$F$1547,5,FALSE)),VLOOKUP(R951,'DER-ES'!$A$15:$H$1393,7,FALSE))</f>
        <v>19.059999999999999</v>
      </c>
    </row>
    <row r="952" spans="2:30" ht="15" customHeight="1" x14ac:dyDescent="0.25">
      <c r="B952" s="74" t="s">
        <v>645</v>
      </c>
      <c r="C952" s="586" t="s">
        <v>646</v>
      </c>
      <c r="D952" s="586"/>
      <c r="E952" s="586"/>
      <c r="F952" s="587" t="s">
        <v>92</v>
      </c>
      <c r="G952" s="587"/>
      <c r="H952" s="587"/>
      <c r="I952" s="74" t="s">
        <v>226</v>
      </c>
      <c r="J952" s="588">
        <v>32</v>
      </c>
      <c r="K952" s="588"/>
      <c r="L952" s="589">
        <f t="shared" si="990"/>
        <v>19.059999999999999</v>
      </c>
      <c r="M952" s="589"/>
      <c r="N952" s="589">
        <f>J952*L952</f>
        <v>609.91999999999996</v>
      </c>
      <c r="O952" s="589"/>
      <c r="R952" s="106">
        <f t="shared" si="991"/>
        <v>10118</v>
      </c>
      <c r="S952" s="104" t="b">
        <f t="shared" si="992"/>
        <v>1</v>
      </c>
      <c r="T952" s="122" t="str">
        <f t="shared" si="993"/>
        <v>I</v>
      </c>
      <c r="U952" s="122" t="s">
        <v>27919</v>
      </c>
      <c r="V952" s="121" t="str">
        <f t="shared" si="994"/>
        <v>DER-ES</v>
      </c>
      <c r="X952" s="121">
        <f t="shared" si="995"/>
        <v>0</v>
      </c>
      <c r="Y952" s="121">
        <f t="shared" si="996"/>
        <v>0</v>
      </c>
      <c r="Z952" s="121">
        <f t="shared" si="997"/>
        <v>19.059999999999999</v>
      </c>
      <c r="AB952" s="121" t="e">
        <f>IF(OR(T952="P",T952="M"),(VLOOKUP(R952,'SICRO-P'!$A$3:$F$1780,6,FALSE)),VLOOKUP(R952,SICRO!$A$4:$E$6354,5,FALSE))</f>
        <v>#N/A</v>
      </c>
      <c r="AC952" s="121" t="e">
        <f>IF(T952="I",(VLOOKUP(R952,'SINAPI-I'!$A$1:$E$4949,5,FALSE)),VLOOKUP(R952,SINAPI!$G$7:$K$7524,5,FALSE))</f>
        <v>#N/A</v>
      </c>
      <c r="AD952" s="130">
        <f>IF(T952="I",IF(U952="MO",(ROUND(VLOOKUP(R952,'DER-ES-I'!$A$7:$F$1547,5,FALSE)*((1+$R$3)),2)),VLOOKUP(R952,'DER-ES-I'!$A$7:$F$1547,5,FALSE)),VLOOKUP(R952,'DER-ES'!$A$15:$H$1393,7,FALSE))</f>
        <v>19.059999999999999</v>
      </c>
    </row>
    <row r="953" spans="2:30" ht="15" customHeight="1" x14ac:dyDescent="0.25">
      <c r="B953" s="74">
        <v>2437</v>
      </c>
      <c r="C953" s="586" t="s">
        <v>1009</v>
      </c>
      <c r="D953" s="586"/>
      <c r="E953" s="586"/>
      <c r="F953" s="587" t="s">
        <v>91</v>
      </c>
      <c r="G953" s="587"/>
      <c r="H953" s="587"/>
      <c r="I953" s="74" t="s">
        <v>226</v>
      </c>
      <c r="J953" s="588">
        <v>24</v>
      </c>
      <c r="K953" s="588"/>
      <c r="L953" s="589">
        <f t="shared" si="990"/>
        <v>25.02</v>
      </c>
      <c r="M953" s="589"/>
      <c r="N953" s="589">
        <f>J953*L953</f>
        <v>600.48</v>
      </c>
      <c r="O953" s="589"/>
      <c r="R953" s="106">
        <f t="shared" si="991"/>
        <v>2437</v>
      </c>
      <c r="S953" s="104" t="b">
        <f t="shared" si="992"/>
        <v>0</v>
      </c>
      <c r="T953" s="122" t="s">
        <v>32184</v>
      </c>
      <c r="U953" s="122" t="s">
        <v>27919</v>
      </c>
      <c r="V953" s="121" t="str">
        <f t="shared" si="994"/>
        <v>SINAPI</v>
      </c>
      <c r="X953" s="121">
        <f t="shared" si="995"/>
        <v>0</v>
      </c>
      <c r="Y953" s="121">
        <f t="shared" si="996"/>
        <v>25.02</v>
      </c>
      <c r="Z953" s="121">
        <f t="shared" si="997"/>
        <v>0</v>
      </c>
      <c r="AB953" s="121" t="e">
        <f>IF(OR(T953="P",T953="M"),(VLOOKUP(R953,'SICRO-P'!$A$3:$F$1780,6,FALSE)),VLOOKUP(R953,SICRO!$A$4:$E$6354,5,FALSE))</f>
        <v>#N/A</v>
      </c>
      <c r="AC953" s="121">
        <f>IF(T953="I",(VLOOKUP(R953,'SINAPI-I'!$A$1:$E$4949,5,FALSE)),VLOOKUP(R953,SINAPI!$G$7:$K$7524,5,FALSE))</f>
        <v>25.02</v>
      </c>
      <c r="AD953" s="130" t="e">
        <f>IF(T953="I",IF(U953="MO",(ROUND(VLOOKUP(R953,'DER-ES-I'!$A$7:$F$1547,5,FALSE)*((1+$R$3)),2)),VLOOKUP(R953,'DER-ES-I'!$A$7:$F$1547,5,FALSE)),VLOOKUP(R953,'DER-ES'!$A$15:$H$1393,7,FALSE))</f>
        <v>#N/A</v>
      </c>
    </row>
    <row r="954" spans="2:30" ht="15" customHeight="1" x14ac:dyDescent="0.25">
      <c r="B954" s="74">
        <v>6160</v>
      </c>
      <c r="C954" s="586" t="s">
        <v>823</v>
      </c>
      <c r="D954" s="586"/>
      <c r="E954" s="586"/>
      <c r="F954" s="587" t="s">
        <v>91</v>
      </c>
      <c r="G954" s="587"/>
      <c r="H954" s="587"/>
      <c r="I954" s="74" t="s">
        <v>226</v>
      </c>
      <c r="J954" s="588">
        <v>16</v>
      </c>
      <c r="K954" s="588"/>
      <c r="L954" s="589">
        <f t="shared" si="990"/>
        <v>22.51</v>
      </c>
      <c r="M954" s="589"/>
      <c r="N954" s="589">
        <f>J954*L954</f>
        <v>360.16</v>
      </c>
      <c r="O954" s="589"/>
      <c r="R954" s="106">
        <f t="shared" si="991"/>
        <v>6160</v>
      </c>
      <c r="S954" s="104" t="b">
        <f t="shared" si="992"/>
        <v>0</v>
      </c>
      <c r="T954" s="122" t="s">
        <v>32184</v>
      </c>
      <c r="U954" s="122" t="s">
        <v>27919</v>
      </c>
      <c r="V954" s="121" t="str">
        <f t="shared" si="994"/>
        <v>SINAPI</v>
      </c>
      <c r="X954" s="121">
        <f t="shared" si="995"/>
        <v>0</v>
      </c>
      <c r="Y954" s="121">
        <f t="shared" si="996"/>
        <v>22.51</v>
      </c>
      <c r="Z954" s="121">
        <f t="shared" si="997"/>
        <v>0</v>
      </c>
      <c r="AB954" s="121" t="e">
        <f>IF(OR(T954="P",T954="M"),(VLOOKUP(R954,'SICRO-P'!$A$3:$F$1780,6,FALSE)),VLOOKUP(R954,SICRO!$A$4:$E$6354,5,FALSE))</f>
        <v>#N/A</v>
      </c>
      <c r="AC954" s="121">
        <f>IF(T954="I",(VLOOKUP(R954,'SINAPI-I'!$A$1:$E$4949,5,FALSE)),VLOOKUP(R954,SINAPI!$G$7:$K$7524,5,FALSE))</f>
        <v>22.51</v>
      </c>
      <c r="AD954" s="130" t="e">
        <f>IF(T954="I",IF(U954="MO",(ROUND(VLOOKUP(R954,'DER-ES-I'!$A$7:$F$1547,5,FALSE)*((1+$R$3)),2)),VLOOKUP(R954,'DER-ES-I'!$A$7:$F$1547,5,FALSE)),VLOOKUP(R954,'DER-ES'!$A$15:$H$1393,7,FALSE))</f>
        <v>#N/A</v>
      </c>
    </row>
    <row r="955" spans="2:30" ht="15" customHeight="1" x14ac:dyDescent="0.25">
      <c r="B955" s="69"/>
      <c r="C955" s="69"/>
      <c r="D955" s="69"/>
      <c r="E955" s="69"/>
      <c r="F955" s="69"/>
      <c r="G955" s="69"/>
      <c r="H955" s="69"/>
      <c r="I955" s="69"/>
      <c r="J955" s="590" t="s">
        <v>775</v>
      </c>
      <c r="K955" s="590"/>
      <c r="L955" s="590"/>
      <c r="M955" s="590"/>
      <c r="N955" s="597">
        <f>SUM(N950:O954)</f>
        <v>2695.36</v>
      </c>
      <c r="O955" s="597"/>
      <c r="X955" s="121"/>
      <c r="Y955" s="121"/>
      <c r="Z955" s="130"/>
    </row>
    <row r="956" spans="2:30" ht="15" customHeight="1" x14ac:dyDescent="0.25">
      <c r="B956" s="584" t="s">
        <v>764</v>
      </c>
      <c r="C956" s="584"/>
      <c r="D956" s="584"/>
      <c r="E956" s="584"/>
      <c r="F956" s="585" t="s">
        <v>765</v>
      </c>
      <c r="G956" s="585"/>
      <c r="H956" s="585"/>
      <c r="I956" s="72" t="s">
        <v>641</v>
      </c>
      <c r="J956" s="585" t="s">
        <v>766</v>
      </c>
      <c r="K956" s="585"/>
      <c r="L956" s="585" t="s">
        <v>767</v>
      </c>
      <c r="M956" s="585"/>
      <c r="N956" s="585" t="s">
        <v>768</v>
      </c>
      <c r="O956" s="585"/>
      <c r="X956" s="121"/>
      <c r="Y956" s="121"/>
      <c r="Z956" s="130"/>
    </row>
    <row r="957" spans="2:30" x14ac:dyDescent="0.25">
      <c r="B957" s="74">
        <v>5928</v>
      </c>
      <c r="C957" s="586" t="s">
        <v>776</v>
      </c>
      <c r="D957" s="586"/>
      <c r="E957" s="586"/>
      <c r="F957" s="587" t="s">
        <v>91</v>
      </c>
      <c r="G957" s="587"/>
      <c r="H957" s="587"/>
      <c r="I957" s="74" t="s">
        <v>176</v>
      </c>
      <c r="J957" s="588">
        <v>32</v>
      </c>
      <c r="K957" s="588"/>
      <c r="L957" s="589">
        <f t="shared" ref="L957:L959" si="998">X957+Y957+Z957</f>
        <v>272.61</v>
      </c>
      <c r="M957" s="589"/>
      <c r="N957" s="589">
        <f>J957*L957</f>
        <v>8723.52</v>
      </c>
      <c r="O957" s="589"/>
      <c r="R957" s="106">
        <f t="shared" ref="R957:R959" si="999">IF(AND(S957=TRUE,T957="I"),VALUE(RIGHT(B957,LEN(B957)-1)),B957)</f>
        <v>5928</v>
      </c>
      <c r="S957" s="104" t="b">
        <f t="shared" ref="S957:S959" si="1000">ISTEXT(B957)</f>
        <v>0</v>
      </c>
      <c r="T957" s="122" t="str">
        <f t="shared" ref="T957:T959" si="1001">LEFT(B957,1)</f>
        <v>5</v>
      </c>
      <c r="U957" s="122"/>
      <c r="V957" s="121" t="str">
        <f t="shared" ref="V957:V959" si="1002">F957</f>
        <v>SINAPI</v>
      </c>
      <c r="X957" s="121">
        <f t="shared" ref="X957:X959" si="1003">IFERROR(AB957,0)</f>
        <v>0</v>
      </c>
      <c r="Y957" s="121">
        <f t="shared" ref="Y957:Y959" si="1004">IFERROR(AC957,0)</f>
        <v>272.61</v>
      </c>
      <c r="Z957" s="121">
        <f t="shared" ref="Z957:Z959" si="1005">IFERROR(AD957,0)</f>
        <v>0</v>
      </c>
      <c r="AB957" s="121" t="e">
        <f>IF(OR(T957="P",T957="M"),(VLOOKUP(R957,'SICRO-P'!$A$3:$F$1780,6,FALSE)),VLOOKUP(R957,SICRO!$A$4:$E$6354,5,FALSE))</f>
        <v>#N/A</v>
      </c>
      <c r="AC957" s="121">
        <f>IF(T957="I",(VLOOKUP(R957,'SINAPI-I'!$A$1:$E$4949,5,FALSE)),VLOOKUP(R957,SINAPI!$G$7:$K$7524,5,FALSE))</f>
        <v>272.61</v>
      </c>
      <c r="AD957" s="130" t="e">
        <f>IF(T957="I",IF(U957="MO",(ROUND(VLOOKUP(R957,'DER-ES-I'!$A$7:$F$1547,5,FALSE)*((1+$R$3)),2)),VLOOKUP(R957,'DER-ES-I'!$A$7:$F$1547,5,FALSE)),VLOOKUP(R957,'DER-ES'!$A$15:$H$1393,7,FALSE))</f>
        <v>#N/A</v>
      </c>
    </row>
    <row r="958" spans="2:30" x14ac:dyDescent="0.25">
      <c r="B958" s="74">
        <v>98765</v>
      </c>
      <c r="C958" s="586" t="s">
        <v>1091</v>
      </c>
      <c r="D958" s="586"/>
      <c r="E958" s="586"/>
      <c r="F958" s="587" t="s">
        <v>91</v>
      </c>
      <c r="G958" s="587"/>
      <c r="H958" s="587"/>
      <c r="I958" s="74" t="s">
        <v>179</v>
      </c>
      <c r="J958" s="588">
        <v>6.4</v>
      </c>
      <c r="K958" s="588"/>
      <c r="L958" s="589">
        <f t="shared" si="998"/>
        <v>0.06</v>
      </c>
      <c r="M958" s="589"/>
      <c r="N958" s="589">
        <f>J958*L958</f>
        <v>0.38</v>
      </c>
      <c r="O958" s="589"/>
      <c r="R958" s="106">
        <f t="shared" si="999"/>
        <v>98765</v>
      </c>
      <c r="S958" s="104" t="b">
        <f t="shared" si="1000"/>
        <v>0</v>
      </c>
      <c r="T958" s="122" t="str">
        <f t="shared" si="1001"/>
        <v>9</v>
      </c>
      <c r="U958" s="122"/>
      <c r="V958" s="121" t="str">
        <f t="shared" si="1002"/>
        <v>SINAPI</v>
      </c>
      <c r="X958" s="121">
        <f t="shared" si="1003"/>
        <v>0</v>
      </c>
      <c r="Y958" s="121">
        <f t="shared" si="1004"/>
        <v>0.06</v>
      </c>
      <c r="Z958" s="121">
        <f t="shared" si="1005"/>
        <v>0</v>
      </c>
      <c r="AB958" s="121" t="e">
        <f>IF(OR(T958="P",T958="M"),(VLOOKUP(R958,'SICRO-P'!$A$3:$F$1780,6,FALSE)),VLOOKUP(R958,SICRO!$A$4:$E$6354,5,FALSE))</f>
        <v>#N/A</v>
      </c>
      <c r="AC958" s="121">
        <f>IF(T958="I",(VLOOKUP(R958,'SINAPI-I'!$A$1:$E$4949,5,FALSE)),VLOOKUP(R958,SINAPI!$G$7:$K$7524,5,FALSE))</f>
        <v>0.06</v>
      </c>
      <c r="AD958" s="130" t="e">
        <f>IF(T958="I",IF(U958="MO",(ROUND(VLOOKUP(R958,'DER-ES-I'!$A$7:$F$1547,5,FALSE)*((1+$R$3)),2)),VLOOKUP(R958,'DER-ES-I'!$A$7:$F$1547,5,FALSE)),VLOOKUP(R958,'DER-ES'!$A$15:$H$1393,7,FALSE))</f>
        <v>#N/A</v>
      </c>
    </row>
    <row r="959" spans="2:30" x14ac:dyDescent="0.25">
      <c r="B959" s="74">
        <v>98764</v>
      </c>
      <c r="C959" s="586" t="s">
        <v>1092</v>
      </c>
      <c r="D959" s="586"/>
      <c r="E959" s="586"/>
      <c r="F959" s="587" t="s">
        <v>91</v>
      </c>
      <c r="G959" s="587"/>
      <c r="H959" s="587"/>
      <c r="I959" s="74" t="s">
        <v>176</v>
      </c>
      <c r="J959" s="588">
        <v>25.6</v>
      </c>
      <c r="K959" s="588"/>
      <c r="L959" s="589">
        <f t="shared" si="998"/>
        <v>4.3</v>
      </c>
      <c r="M959" s="589"/>
      <c r="N959" s="589">
        <f>J959*L959</f>
        <v>110.08</v>
      </c>
      <c r="O959" s="589"/>
      <c r="R959" s="106">
        <f t="shared" si="999"/>
        <v>98764</v>
      </c>
      <c r="S959" s="104" t="b">
        <f t="shared" si="1000"/>
        <v>0</v>
      </c>
      <c r="T959" s="122" t="str">
        <f t="shared" si="1001"/>
        <v>9</v>
      </c>
      <c r="U959" s="122"/>
      <c r="V959" s="121" t="str">
        <f t="shared" si="1002"/>
        <v>SINAPI</v>
      </c>
      <c r="X959" s="121">
        <f t="shared" si="1003"/>
        <v>0</v>
      </c>
      <c r="Y959" s="121">
        <f t="shared" si="1004"/>
        <v>4.3</v>
      </c>
      <c r="Z959" s="121">
        <f t="shared" si="1005"/>
        <v>0</v>
      </c>
      <c r="AB959" s="121" t="e">
        <f>IF(OR(T959="P",T959="M"),(VLOOKUP(R959,'SICRO-P'!$A$3:$F$1780,6,FALSE)),VLOOKUP(R959,SICRO!$A$4:$E$6354,5,FALSE))</f>
        <v>#N/A</v>
      </c>
      <c r="AC959" s="121">
        <f>IF(T959="I",(VLOOKUP(R959,'SINAPI-I'!$A$1:$E$4949,5,FALSE)),VLOOKUP(R959,SINAPI!$G$7:$K$7524,5,FALSE))</f>
        <v>4.3</v>
      </c>
      <c r="AD959" s="130" t="e">
        <f>IF(T959="I",IF(U959="MO",(ROUND(VLOOKUP(R959,'DER-ES-I'!$A$7:$F$1547,5,FALSE)*((1+$R$3)),2)),VLOOKUP(R959,'DER-ES-I'!$A$7:$F$1547,5,FALSE)),VLOOKUP(R959,'DER-ES'!$A$15:$H$1393,7,FALSE))</f>
        <v>#N/A</v>
      </c>
    </row>
    <row r="960" spans="2:30" ht="15" customHeight="1" x14ac:dyDescent="0.25">
      <c r="B960" s="69"/>
      <c r="C960" s="69"/>
      <c r="D960" s="69"/>
      <c r="E960" s="69"/>
      <c r="F960" s="69"/>
      <c r="G960" s="69"/>
      <c r="H960" s="69"/>
      <c r="I960" s="69"/>
      <c r="J960" s="590" t="s">
        <v>773</v>
      </c>
      <c r="K960" s="590"/>
      <c r="L960" s="590"/>
      <c r="M960" s="590"/>
      <c r="N960" s="597">
        <f>SUM(N957:O959)</f>
        <v>8833.98</v>
      </c>
      <c r="O960" s="597"/>
      <c r="X960" s="121"/>
      <c r="Y960" s="121"/>
      <c r="Z960" s="130"/>
    </row>
    <row r="961" spans="2:30" ht="15" customHeight="1" x14ac:dyDescent="0.25">
      <c r="B961" s="69"/>
      <c r="C961" s="69"/>
      <c r="D961" s="69"/>
      <c r="E961" s="69"/>
      <c r="F961" s="69"/>
      <c r="G961" s="69"/>
      <c r="H961" s="69"/>
      <c r="I961" s="69"/>
      <c r="J961" s="578" t="s">
        <v>675</v>
      </c>
      <c r="K961" s="578"/>
      <c r="L961" s="578"/>
      <c r="M961" s="578"/>
      <c r="N961" s="577">
        <f>N960+N955</f>
        <v>11529.34</v>
      </c>
      <c r="O961" s="577"/>
      <c r="X961" s="121"/>
      <c r="Y961" s="121"/>
      <c r="Z961" s="130"/>
    </row>
    <row r="962" spans="2:30" ht="15" customHeight="1" x14ac:dyDescent="0.25">
      <c r="B962" s="69"/>
      <c r="C962" s="69"/>
      <c r="D962" s="69"/>
      <c r="E962" s="69"/>
      <c r="F962" s="69"/>
      <c r="G962" s="69"/>
      <c r="H962" s="69"/>
      <c r="I962" s="69"/>
      <c r="J962" s="580" t="str">
        <f>"VALOR BDI ("&amp;$O$3*100&amp;"%):"</f>
        <v>VALOR BDI (24,52%):</v>
      </c>
      <c r="K962" s="580"/>
      <c r="L962" s="580"/>
      <c r="M962" s="580"/>
      <c r="N962" s="577">
        <f>N961*$O$3</f>
        <v>2826.99</v>
      </c>
      <c r="O962" s="577"/>
      <c r="X962" s="121"/>
      <c r="Y962" s="121"/>
      <c r="Z962" s="130"/>
    </row>
    <row r="963" spans="2:30" ht="15" customHeight="1" x14ac:dyDescent="0.25">
      <c r="B963" s="69"/>
      <c r="C963" s="69"/>
      <c r="D963" s="69"/>
      <c r="E963" s="69"/>
      <c r="F963" s="69"/>
      <c r="G963" s="69"/>
      <c r="H963" s="69"/>
      <c r="I963" s="69"/>
      <c r="J963" s="578" t="s">
        <v>676</v>
      </c>
      <c r="K963" s="578"/>
      <c r="L963" s="578"/>
      <c r="M963" s="578"/>
      <c r="N963" s="577">
        <f>N962+N961</f>
        <v>14356.33</v>
      </c>
      <c r="O963" s="577"/>
      <c r="X963" s="121"/>
      <c r="Y963" s="121"/>
      <c r="Z963" s="130"/>
    </row>
    <row r="964" spans="2:30" ht="15" customHeight="1" x14ac:dyDescent="0.25">
      <c r="B964" s="69"/>
      <c r="C964" s="69"/>
      <c r="D964" s="69"/>
      <c r="E964" s="69"/>
      <c r="F964" s="581"/>
      <c r="G964" s="581"/>
      <c r="H964" s="581"/>
      <c r="I964" s="581"/>
      <c r="J964" s="69"/>
      <c r="K964" s="69"/>
      <c r="L964" s="69"/>
      <c r="M964" s="69"/>
      <c r="N964" s="69"/>
      <c r="O964" s="69"/>
      <c r="X964" s="121"/>
      <c r="Y964" s="121"/>
      <c r="Z964" s="130"/>
    </row>
    <row r="965" spans="2:30" ht="15" customHeight="1" x14ac:dyDescent="0.25">
      <c r="B965" s="210" t="str">
        <f>'PLANILHA S DESONERAÇÃO'!B438</f>
        <v>COMP-74</v>
      </c>
      <c r="C965" s="601" t="str">
        <f>'PLANILHA S DESONERAÇÃO'!D438</f>
        <v>Transporte e montagem de Comportas tipo deslizante com acionamento elétrico.</v>
      </c>
      <c r="D965" s="602"/>
      <c r="E965" s="602"/>
      <c r="F965" s="602"/>
      <c r="G965" s="602"/>
      <c r="H965" s="602"/>
      <c r="I965" s="602"/>
      <c r="J965" s="602"/>
      <c r="K965" s="602"/>
      <c r="L965" s="602"/>
      <c r="M965" s="602"/>
      <c r="N965" s="602"/>
      <c r="O965" s="603"/>
      <c r="X965" s="121"/>
      <c r="Y965" s="121"/>
      <c r="Z965" s="130"/>
    </row>
    <row r="966" spans="2:30" ht="15" customHeight="1" x14ac:dyDescent="0.25">
      <c r="B966" s="584" t="s">
        <v>774</v>
      </c>
      <c r="C966" s="584"/>
      <c r="D966" s="584"/>
      <c r="E966" s="584"/>
      <c r="F966" s="585" t="s">
        <v>765</v>
      </c>
      <c r="G966" s="585"/>
      <c r="H966" s="585"/>
      <c r="I966" s="72" t="s">
        <v>641</v>
      </c>
      <c r="J966" s="585" t="s">
        <v>766</v>
      </c>
      <c r="K966" s="585"/>
      <c r="L966" s="585" t="s">
        <v>767</v>
      </c>
      <c r="M966" s="585"/>
      <c r="N966" s="585" t="s">
        <v>768</v>
      </c>
      <c r="O966" s="585"/>
      <c r="X966" s="121"/>
      <c r="Y966" s="121"/>
      <c r="Z966" s="130"/>
    </row>
    <row r="967" spans="2:30" ht="15" customHeight="1" x14ac:dyDescent="0.25">
      <c r="B967" s="74" t="s">
        <v>746</v>
      </c>
      <c r="C967" s="586" t="s">
        <v>747</v>
      </c>
      <c r="D967" s="586"/>
      <c r="E967" s="586"/>
      <c r="F967" s="587" t="s">
        <v>92</v>
      </c>
      <c r="G967" s="587"/>
      <c r="H967" s="587"/>
      <c r="I967" s="74" t="s">
        <v>226</v>
      </c>
      <c r="J967" s="588">
        <v>44</v>
      </c>
      <c r="K967" s="588"/>
      <c r="L967" s="589">
        <f t="shared" ref="L967" si="1006">X967+Y967+Z967</f>
        <v>16.09</v>
      </c>
      <c r="M967" s="589"/>
      <c r="N967" s="589">
        <f>J967*L967</f>
        <v>707.96</v>
      </c>
      <c r="O967" s="589"/>
      <c r="R967" s="106">
        <f t="shared" ref="R967" si="1007">IF(AND(S967=TRUE,T967="I"),VALUE(RIGHT(B967,LEN(B967)-1)),B967)</f>
        <v>10101</v>
      </c>
      <c r="S967" s="104" t="b">
        <f t="shared" ref="S967" si="1008">ISTEXT(B967)</f>
        <v>1</v>
      </c>
      <c r="T967" s="122" t="str">
        <f t="shared" ref="T967" si="1009">LEFT(B967,1)</f>
        <v>I</v>
      </c>
      <c r="U967" s="122" t="s">
        <v>27919</v>
      </c>
      <c r="V967" s="121" t="str">
        <f t="shared" ref="V967" si="1010">F967</f>
        <v>DER-ES</v>
      </c>
      <c r="X967" s="121">
        <f t="shared" ref="X967" si="1011">IFERROR(AB967,0)</f>
        <v>0</v>
      </c>
      <c r="Y967" s="121">
        <f t="shared" ref="Y967" si="1012">IFERROR(AC967,0)</f>
        <v>0</v>
      </c>
      <c r="Z967" s="121">
        <f t="shared" ref="Z967" si="1013">IFERROR(AD967,0)</f>
        <v>16.09</v>
      </c>
      <c r="AB967" s="121" t="e">
        <f>IF(OR(T967="P",T967="M"),(VLOOKUP(R967,'SICRO-P'!$A$3:$F$1780,6,FALSE)),VLOOKUP(R967,SICRO!$A$4:$E$6354,5,FALSE))</f>
        <v>#N/A</v>
      </c>
      <c r="AC967" s="121" t="e">
        <f>IF(T967="I",(VLOOKUP(R967,'SINAPI-I'!$A$1:$E$4949,5,FALSE)),VLOOKUP(R967,SINAPI!$G$7:$K$7524,5,FALSE))</f>
        <v>#N/A</v>
      </c>
      <c r="AD967" s="130">
        <f>IF(T967="I",IF(U967="MO",(ROUND(VLOOKUP(R967,'DER-ES-I'!$A$7:$F$1547,5,FALSE)*((1+$R$3)),2)),VLOOKUP(R967,'DER-ES-I'!$A$7:$F$1547,5,FALSE)),VLOOKUP(R967,'DER-ES'!$A$15:$H$1393,7,FALSE))</f>
        <v>16.09</v>
      </c>
    </row>
    <row r="968" spans="2:30" ht="15" customHeight="1" x14ac:dyDescent="0.25">
      <c r="B968" s="74" t="s">
        <v>746</v>
      </c>
      <c r="C968" s="586" t="s">
        <v>747</v>
      </c>
      <c r="D968" s="586"/>
      <c r="E968" s="586"/>
      <c r="F968" s="587" t="s">
        <v>92</v>
      </c>
      <c r="G968" s="587"/>
      <c r="H968" s="587"/>
      <c r="I968" s="74" t="s">
        <v>226</v>
      </c>
      <c r="J968" s="588">
        <v>32</v>
      </c>
      <c r="K968" s="588"/>
      <c r="L968" s="589">
        <f t="shared" ref="L968:L970" si="1014">X968+Y968+Z968</f>
        <v>16.09</v>
      </c>
      <c r="M968" s="589"/>
      <c r="N968" s="589">
        <f>J968*L968</f>
        <v>514.88</v>
      </c>
      <c r="O968" s="589"/>
      <c r="R968" s="106">
        <f t="shared" ref="R968:R970" si="1015">IF(AND(S968=TRUE,T968="I"),VALUE(RIGHT(B968,LEN(B968)-1)),B968)</f>
        <v>10101</v>
      </c>
      <c r="S968" s="104" t="b">
        <f t="shared" ref="S968:S970" si="1016">ISTEXT(B968)</f>
        <v>1</v>
      </c>
      <c r="T968" s="122" t="str">
        <f t="shared" ref="T968:T969" si="1017">LEFT(B968,1)</f>
        <v>I</v>
      </c>
      <c r="U968" s="122" t="s">
        <v>27919</v>
      </c>
      <c r="V968" s="121" t="str">
        <f t="shared" ref="V968:V970" si="1018">F968</f>
        <v>DER-ES</v>
      </c>
      <c r="X968" s="121">
        <f t="shared" ref="X968:X970" si="1019">IFERROR(AB968,0)</f>
        <v>0</v>
      </c>
      <c r="Y968" s="121">
        <f t="shared" ref="Y968:Y970" si="1020">IFERROR(AC968,0)</f>
        <v>0</v>
      </c>
      <c r="Z968" s="121">
        <f t="shared" ref="Z968:Z970" si="1021">IFERROR(AD968,0)</f>
        <v>16.09</v>
      </c>
      <c r="AB968" s="121" t="e">
        <f>IF(OR(T968="P",T968="M"),(VLOOKUP(R968,'SICRO-P'!$A$3:$F$1780,6,FALSE)),VLOOKUP(R968,SICRO!$A$4:$E$6354,5,FALSE))</f>
        <v>#N/A</v>
      </c>
      <c r="AC968" s="121" t="e">
        <f>IF(T968="I",(VLOOKUP(R968,'SINAPI-I'!$A$1:$E$4949,5,FALSE)),VLOOKUP(R968,SINAPI!$G$7:$K$7524,5,FALSE))</f>
        <v>#N/A</v>
      </c>
      <c r="AD968" s="130">
        <f>IF(T968="I",IF(U968="MO",(ROUND(VLOOKUP(R968,'DER-ES-I'!$A$7:$F$1547,5,FALSE)*((1+$R$3)),2)),VLOOKUP(R968,'DER-ES-I'!$A$7:$F$1547,5,FALSE)),VLOOKUP(R968,'DER-ES'!$A$15:$H$1393,7,FALSE))</f>
        <v>16.09</v>
      </c>
    </row>
    <row r="969" spans="2:30" ht="15" customHeight="1" x14ac:dyDescent="0.25">
      <c r="B969" s="74" t="s">
        <v>720</v>
      </c>
      <c r="C969" s="586" t="s">
        <v>721</v>
      </c>
      <c r="D969" s="586"/>
      <c r="E969" s="586"/>
      <c r="F969" s="587" t="s">
        <v>92</v>
      </c>
      <c r="G969" s="587"/>
      <c r="H969" s="587"/>
      <c r="I969" s="74" t="s">
        <v>226</v>
      </c>
      <c r="J969" s="588">
        <v>16</v>
      </c>
      <c r="K969" s="588"/>
      <c r="L969" s="589">
        <f t="shared" si="1014"/>
        <v>19.059999999999999</v>
      </c>
      <c r="M969" s="589"/>
      <c r="N969" s="589">
        <f>J969*L969</f>
        <v>304.95999999999998</v>
      </c>
      <c r="O969" s="589"/>
      <c r="R969" s="106">
        <f t="shared" si="1015"/>
        <v>10115</v>
      </c>
      <c r="S969" s="104" t="b">
        <f t="shared" si="1016"/>
        <v>1</v>
      </c>
      <c r="T969" s="122" t="str">
        <f t="shared" si="1017"/>
        <v>I</v>
      </c>
      <c r="U969" s="122" t="s">
        <v>27919</v>
      </c>
      <c r="V969" s="121" t="str">
        <f t="shared" si="1018"/>
        <v>DER-ES</v>
      </c>
      <c r="X969" s="121">
        <f t="shared" si="1019"/>
        <v>0</v>
      </c>
      <c r="Y969" s="121">
        <f t="shared" si="1020"/>
        <v>0</v>
      </c>
      <c r="Z969" s="121">
        <f t="shared" si="1021"/>
        <v>19.059999999999999</v>
      </c>
      <c r="AB969" s="121" t="e">
        <f>IF(OR(T969="P",T969="M"),(VLOOKUP(R969,'SICRO-P'!$A$3:$F$1780,6,FALSE)),VLOOKUP(R969,SICRO!$A$4:$E$6354,5,FALSE))</f>
        <v>#N/A</v>
      </c>
      <c r="AC969" s="121" t="e">
        <f>IF(T969="I",(VLOOKUP(R969,'SINAPI-I'!$A$1:$E$4949,5,FALSE)),VLOOKUP(R969,SINAPI!$G$7:$K$7524,5,FALSE))</f>
        <v>#N/A</v>
      </c>
      <c r="AD969" s="130">
        <f>IF(T969="I",IF(U969="MO",(ROUND(VLOOKUP(R969,'DER-ES-I'!$A$7:$F$1547,5,FALSE)*((1+$R$3)),2)),VLOOKUP(R969,'DER-ES-I'!$A$7:$F$1547,5,FALSE)),VLOOKUP(R969,'DER-ES'!$A$15:$H$1393,7,FALSE))</f>
        <v>19.059999999999999</v>
      </c>
    </row>
    <row r="970" spans="2:30" ht="15" customHeight="1" x14ac:dyDescent="0.25">
      <c r="B970" s="74">
        <v>2437</v>
      </c>
      <c r="C970" s="586" t="s">
        <v>1009</v>
      </c>
      <c r="D970" s="586"/>
      <c r="E970" s="586"/>
      <c r="F970" s="587" t="s">
        <v>91</v>
      </c>
      <c r="G970" s="587"/>
      <c r="H970" s="587"/>
      <c r="I970" s="74" t="s">
        <v>226</v>
      </c>
      <c r="J970" s="588">
        <v>44</v>
      </c>
      <c r="K970" s="588"/>
      <c r="L970" s="589">
        <f t="shared" si="1014"/>
        <v>25.02</v>
      </c>
      <c r="M970" s="589"/>
      <c r="N970" s="589">
        <f>J970*L970</f>
        <v>1100.8800000000001</v>
      </c>
      <c r="O970" s="589"/>
      <c r="R970" s="106">
        <f t="shared" si="1015"/>
        <v>2437</v>
      </c>
      <c r="S970" s="104" t="b">
        <f t="shared" si="1016"/>
        <v>0</v>
      </c>
      <c r="T970" s="122" t="s">
        <v>32184</v>
      </c>
      <c r="U970" s="122" t="s">
        <v>27919</v>
      </c>
      <c r="V970" s="121" t="str">
        <f t="shared" si="1018"/>
        <v>SINAPI</v>
      </c>
      <c r="X970" s="121">
        <f t="shared" si="1019"/>
        <v>0</v>
      </c>
      <c r="Y970" s="121">
        <f t="shared" si="1020"/>
        <v>25.02</v>
      </c>
      <c r="Z970" s="121">
        <f t="shared" si="1021"/>
        <v>0</v>
      </c>
      <c r="AB970" s="121" t="e">
        <f>IF(OR(T970="P",T970="M"),(VLOOKUP(R970,'SICRO-P'!$A$3:$F$1780,6,FALSE)),VLOOKUP(R970,SICRO!$A$4:$E$6354,5,FALSE))</f>
        <v>#N/A</v>
      </c>
      <c r="AC970" s="121">
        <f>IF(T970="I",(VLOOKUP(R970,'SINAPI-I'!$A$1:$E$4949,5,FALSE)),VLOOKUP(R970,SINAPI!$G$7:$K$7524,5,FALSE))</f>
        <v>25.02</v>
      </c>
      <c r="AD970" s="130" t="e">
        <f>IF(T970="I",IF(U970="MO",(ROUND(VLOOKUP(R970,'DER-ES-I'!$A$7:$F$1547,5,FALSE)*((1+$R$3)),2)),VLOOKUP(R970,'DER-ES-I'!$A$7:$F$1547,5,FALSE)),VLOOKUP(R970,'DER-ES'!$A$15:$H$1393,7,FALSE))</f>
        <v>#N/A</v>
      </c>
    </row>
    <row r="971" spans="2:30" ht="15" customHeight="1" x14ac:dyDescent="0.25">
      <c r="B971" s="74" t="s">
        <v>688</v>
      </c>
      <c r="C971" s="586" t="s">
        <v>689</v>
      </c>
      <c r="D971" s="586"/>
      <c r="E971" s="586"/>
      <c r="F971" s="587" t="s">
        <v>92</v>
      </c>
      <c r="G971" s="587"/>
      <c r="H971" s="587"/>
      <c r="I971" s="74" t="s">
        <v>226</v>
      </c>
      <c r="J971" s="588">
        <v>16</v>
      </c>
      <c r="K971" s="588"/>
      <c r="L971" s="589">
        <f t="shared" ref="L971" si="1022">X971+Y971+Z971</f>
        <v>19.059999999999999</v>
      </c>
      <c r="M971" s="589"/>
      <c r="N971" s="589">
        <f>J971*L971</f>
        <v>304.95999999999998</v>
      </c>
      <c r="O971" s="589"/>
      <c r="R971" s="106">
        <f t="shared" ref="R971" si="1023">IF(AND(S971=TRUE,T971="I"),VALUE(RIGHT(B971,LEN(B971)-1)),B971)</f>
        <v>10139</v>
      </c>
      <c r="S971" s="104" t="b">
        <f t="shared" ref="S971" si="1024">ISTEXT(B971)</f>
        <v>1</v>
      </c>
      <c r="T971" s="122" t="str">
        <f t="shared" ref="T971" si="1025">LEFT(B971,1)</f>
        <v>I</v>
      </c>
      <c r="U971" s="122" t="s">
        <v>27919</v>
      </c>
      <c r="V971" s="121" t="str">
        <f t="shared" ref="V971" si="1026">F971</f>
        <v>DER-ES</v>
      </c>
      <c r="X971" s="121">
        <f t="shared" ref="X971" si="1027">IFERROR(AB971,0)</f>
        <v>0</v>
      </c>
      <c r="Y971" s="121">
        <f t="shared" ref="Y971" si="1028">IFERROR(AC971,0)</f>
        <v>0</v>
      </c>
      <c r="Z971" s="121">
        <f t="shared" ref="Z971" si="1029">IFERROR(AD971,0)</f>
        <v>19.059999999999999</v>
      </c>
      <c r="AB971" s="121" t="e">
        <f>IF(OR(T971="P",T971="M"),(VLOOKUP(R971,'SICRO-P'!$A$3:$F$1780,6,FALSE)),VLOOKUP(R971,SICRO!$A$4:$E$6354,5,FALSE))</f>
        <v>#N/A</v>
      </c>
      <c r="AC971" s="121" t="e">
        <f>IF(T971="I",(VLOOKUP(R971,'SINAPI-I'!$A$1:$E$4949,5,FALSE)),VLOOKUP(R971,SINAPI!$G$7:$K$7524,5,FALSE))</f>
        <v>#N/A</v>
      </c>
      <c r="AD971" s="130">
        <f>IF(T971="I",IF(U971="MO",(ROUND(VLOOKUP(R971,'DER-ES-I'!$A$7:$F$1547,5,FALSE)*((1+$R$3)),2)),VLOOKUP(R971,'DER-ES-I'!$A$7:$F$1547,5,FALSE)),VLOOKUP(R971,'DER-ES'!$A$15:$H$1393,7,FALSE))</f>
        <v>19.059999999999999</v>
      </c>
    </row>
    <row r="972" spans="2:30" ht="15" customHeight="1" x14ac:dyDescent="0.25">
      <c r="B972" s="69"/>
      <c r="C972" s="69"/>
      <c r="D972" s="69"/>
      <c r="E972" s="69"/>
      <c r="F972" s="69"/>
      <c r="G972" s="69"/>
      <c r="H972" s="69"/>
      <c r="I972" s="69"/>
      <c r="J972" s="590" t="s">
        <v>775</v>
      </c>
      <c r="K972" s="590"/>
      <c r="L972" s="590"/>
      <c r="M972" s="590"/>
      <c r="N972" s="597">
        <f>SUM(N967:O971)</f>
        <v>2933.64</v>
      </c>
      <c r="O972" s="597"/>
      <c r="X972" s="121"/>
      <c r="Y972" s="121"/>
      <c r="Z972" s="130"/>
    </row>
    <row r="973" spans="2:30" ht="15" customHeight="1" x14ac:dyDescent="0.25">
      <c r="B973" s="584" t="s">
        <v>764</v>
      </c>
      <c r="C973" s="584"/>
      <c r="D973" s="584"/>
      <c r="E973" s="584"/>
      <c r="F973" s="585" t="s">
        <v>765</v>
      </c>
      <c r="G973" s="585"/>
      <c r="H973" s="585"/>
      <c r="I973" s="72" t="s">
        <v>641</v>
      </c>
      <c r="J973" s="585" t="s">
        <v>766</v>
      </c>
      <c r="K973" s="585"/>
      <c r="L973" s="585" t="s">
        <v>767</v>
      </c>
      <c r="M973" s="585"/>
      <c r="N973" s="585" t="s">
        <v>768</v>
      </c>
      <c r="O973" s="585"/>
      <c r="X973" s="121"/>
      <c r="Y973" s="121"/>
      <c r="Z973" s="130"/>
    </row>
    <row r="974" spans="2:30" ht="15" customHeight="1" x14ac:dyDescent="0.25">
      <c r="B974" s="74">
        <v>5928</v>
      </c>
      <c r="C974" s="586" t="s">
        <v>776</v>
      </c>
      <c r="D974" s="586"/>
      <c r="E974" s="586"/>
      <c r="F974" s="587" t="s">
        <v>91</v>
      </c>
      <c r="G974" s="587"/>
      <c r="H974" s="587"/>
      <c r="I974" s="74" t="s">
        <v>176</v>
      </c>
      <c r="J974" s="588">
        <v>16</v>
      </c>
      <c r="K974" s="588"/>
      <c r="L974" s="589">
        <f t="shared" ref="L974" si="1030">X974+Y974+Z974</f>
        <v>272.61</v>
      </c>
      <c r="M974" s="589"/>
      <c r="N974" s="589">
        <f>J974*L974</f>
        <v>4361.76</v>
      </c>
      <c r="O974" s="589"/>
      <c r="R974" s="106">
        <f t="shared" ref="R974" si="1031">IF(AND(S974=TRUE,T974="I"),VALUE(RIGHT(B974,LEN(B974)-1)),B974)</f>
        <v>5928</v>
      </c>
      <c r="S974" s="104" t="b">
        <f t="shared" ref="S974" si="1032">ISTEXT(B974)</f>
        <v>0</v>
      </c>
      <c r="T974" s="122" t="str">
        <f t="shared" ref="T974" si="1033">LEFT(B974,1)</f>
        <v>5</v>
      </c>
      <c r="U974" s="122"/>
      <c r="V974" s="121" t="str">
        <f t="shared" ref="V974" si="1034">F974</f>
        <v>SINAPI</v>
      </c>
      <c r="X974" s="121">
        <f t="shared" ref="X974" si="1035">IFERROR(AB974,0)</f>
        <v>0</v>
      </c>
      <c r="Y974" s="121">
        <f t="shared" ref="Y974" si="1036">IFERROR(AC974,0)</f>
        <v>272.61</v>
      </c>
      <c r="Z974" s="121">
        <f t="shared" ref="Z974" si="1037">IFERROR(AD974,0)</f>
        <v>0</v>
      </c>
      <c r="AB974" s="121" t="e">
        <f>IF(OR(T974="P",T974="M"),(VLOOKUP(R974,'SICRO-P'!$A$3:$F$1780,6,FALSE)),VLOOKUP(R974,SICRO!$A$4:$E$6354,5,FALSE))</f>
        <v>#N/A</v>
      </c>
      <c r="AC974" s="121">
        <f>IF(T974="I",(VLOOKUP(R974,'SINAPI-I'!$A$1:$E$4949,5,FALSE)),VLOOKUP(R974,SINAPI!$G$7:$K$7524,5,FALSE))</f>
        <v>272.61</v>
      </c>
      <c r="AD974" s="130" t="e">
        <f>IF(T974="I",IF(U974="MO",(ROUND(VLOOKUP(R974,'DER-ES-I'!$A$7:$F$1547,5,FALSE)*((1+$R$3)),2)),VLOOKUP(R974,'DER-ES-I'!$A$7:$F$1547,5,FALSE)),VLOOKUP(R974,'DER-ES'!$A$15:$H$1393,7,FALSE))</f>
        <v>#N/A</v>
      </c>
    </row>
    <row r="975" spans="2:30" ht="15" customHeight="1" x14ac:dyDescent="0.25">
      <c r="B975" s="69"/>
      <c r="C975" s="69"/>
      <c r="D975" s="69"/>
      <c r="E975" s="69"/>
      <c r="F975" s="69"/>
      <c r="G975" s="69"/>
      <c r="H975" s="69"/>
      <c r="I975" s="69"/>
      <c r="J975" s="590" t="s">
        <v>773</v>
      </c>
      <c r="K975" s="590"/>
      <c r="L975" s="590"/>
      <c r="M975" s="590"/>
      <c r="N975" s="597">
        <f>N974</f>
        <v>4361.76</v>
      </c>
      <c r="O975" s="597"/>
      <c r="X975" s="121"/>
      <c r="Y975" s="121"/>
      <c r="Z975" s="130"/>
    </row>
    <row r="976" spans="2:30" ht="15" customHeight="1" x14ac:dyDescent="0.25">
      <c r="B976" s="584" t="s">
        <v>1088</v>
      </c>
      <c r="C976" s="584"/>
      <c r="D976" s="584"/>
      <c r="E976" s="584"/>
      <c r="F976" s="585" t="s">
        <v>765</v>
      </c>
      <c r="G976" s="585"/>
      <c r="H976" s="585"/>
      <c r="I976" s="72" t="s">
        <v>641</v>
      </c>
      <c r="J976" s="585" t="s">
        <v>766</v>
      </c>
      <c r="K976" s="585"/>
      <c r="L976" s="585" t="s">
        <v>767</v>
      </c>
      <c r="M976" s="585"/>
      <c r="N976" s="585" t="s">
        <v>768</v>
      </c>
      <c r="O976" s="585"/>
      <c r="X976" s="121"/>
      <c r="Y976" s="121"/>
      <c r="Z976" s="130"/>
    </row>
    <row r="977" spans="2:30" ht="15" customHeight="1" x14ac:dyDescent="0.25">
      <c r="B977" s="74">
        <v>5914640</v>
      </c>
      <c r="C977" s="586" t="s">
        <v>1089</v>
      </c>
      <c r="D977" s="586"/>
      <c r="E977" s="586"/>
      <c r="F977" s="587" t="s">
        <v>90</v>
      </c>
      <c r="G977" s="587"/>
      <c r="H977" s="587"/>
      <c r="I977" s="74" t="s">
        <v>221</v>
      </c>
      <c r="J977" s="588">
        <v>888</v>
      </c>
      <c r="K977" s="588"/>
      <c r="L977" s="589">
        <f t="shared" ref="L977" si="1038">X977+Y977+Z977</f>
        <v>0.55000000000000004</v>
      </c>
      <c r="M977" s="589"/>
      <c r="N977" s="589">
        <f>J977*L977</f>
        <v>488.4</v>
      </c>
      <c r="O977" s="589"/>
      <c r="R977" s="106">
        <f t="shared" ref="R977" si="1039">IF(AND(S977=TRUE,T977="I"),VALUE(RIGHT(B977,LEN(B977)-1)),B977)</f>
        <v>5914640</v>
      </c>
      <c r="S977" s="104" t="b">
        <f t="shared" ref="S977" si="1040">ISTEXT(B977)</f>
        <v>0</v>
      </c>
      <c r="T977" s="122" t="str">
        <f t="shared" ref="T977" si="1041">LEFT(B977,1)</f>
        <v>5</v>
      </c>
      <c r="U977" s="122"/>
      <c r="V977" s="121" t="str">
        <f t="shared" ref="V977" si="1042">F977</f>
        <v>SICRO NOVO</v>
      </c>
      <c r="X977" s="121">
        <f t="shared" ref="X977" si="1043">IFERROR(AB977,0)</f>
        <v>0.55000000000000004</v>
      </c>
      <c r="Y977" s="121">
        <f t="shared" ref="Y977" si="1044">IFERROR(AC977,0)</f>
        <v>0</v>
      </c>
      <c r="Z977" s="121">
        <f t="shared" ref="Z977" si="1045">IFERROR(AD977,0)</f>
        <v>0</v>
      </c>
      <c r="AB977" s="121">
        <f>IF(OR(T977="P",T977="M"),(VLOOKUP(R977,'SICRO-P'!$A$3:$F$1780,6,FALSE)),VLOOKUP(R977,SICRO!$A$4:$E$6354,5,FALSE))</f>
        <v>0.55000000000000004</v>
      </c>
      <c r="AC977" s="121" t="e">
        <f>IF(T977="I",(VLOOKUP(R977,'SINAPI-I'!$A$1:$E$4949,5,FALSE)),VLOOKUP(R977,SINAPI!$G$7:$K$7524,5,FALSE))</f>
        <v>#N/A</v>
      </c>
      <c r="AD977" s="130" t="e">
        <f>IF(T977="I",IF(U977="MO",(ROUND(VLOOKUP(R977,'DER-ES-I'!$A$7:$F$1547,5,FALSE)*((1+$R$3)),2)),VLOOKUP(R977,'DER-ES-I'!$A$7:$F$1547,5,FALSE)),VLOOKUP(R977,'DER-ES'!$A$15:$H$1393,7,FALSE))</f>
        <v>#N/A</v>
      </c>
    </row>
    <row r="978" spans="2:30" ht="15" customHeight="1" x14ac:dyDescent="0.25">
      <c r="B978" s="69"/>
      <c r="C978" s="69"/>
      <c r="D978" s="69"/>
      <c r="E978" s="69"/>
      <c r="F978" s="69"/>
      <c r="G978" s="69"/>
      <c r="H978" s="69"/>
      <c r="I978" s="69"/>
      <c r="J978" s="590" t="s">
        <v>1090</v>
      </c>
      <c r="K978" s="590"/>
      <c r="L978" s="590"/>
      <c r="M978" s="590"/>
      <c r="N978" s="597">
        <f>N977</f>
        <v>488.4</v>
      </c>
      <c r="O978" s="597"/>
      <c r="X978" s="121"/>
      <c r="Y978" s="121"/>
      <c r="Z978" s="130"/>
    </row>
    <row r="979" spans="2:30" ht="15" customHeight="1" x14ac:dyDescent="0.25">
      <c r="B979" s="69"/>
      <c r="C979" s="69"/>
      <c r="D979" s="69"/>
      <c r="E979" s="69"/>
      <c r="F979" s="69"/>
      <c r="G979" s="69"/>
      <c r="H979" s="69"/>
      <c r="I979" s="69"/>
      <c r="J979" s="578" t="s">
        <v>675</v>
      </c>
      <c r="K979" s="578"/>
      <c r="L979" s="578"/>
      <c r="M979" s="578"/>
      <c r="N979" s="577">
        <f>N978+N975+N972</f>
        <v>7783.8</v>
      </c>
      <c r="O979" s="577"/>
      <c r="X979" s="121"/>
      <c r="Y979" s="121"/>
      <c r="Z979" s="130"/>
    </row>
    <row r="980" spans="2:30" ht="15" customHeight="1" x14ac:dyDescent="0.25">
      <c r="B980" s="69"/>
      <c r="C980" s="69"/>
      <c r="D980" s="69"/>
      <c r="E980" s="69"/>
      <c r="F980" s="69"/>
      <c r="G980" s="69"/>
      <c r="H980" s="69"/>
      <c r="I980" s="69"/>
      <c r="J980" s="580" t="str">
        <f>"VALOR BDI ("&amp;$O$3*100&amp;"%):"</f>
        <v>VALOR BDI (24,52%):</v>
      </c>
      <c r="K980" s="580"/>
      <c r="L980" s="580"/>
      <c r="M980" s="580"/>
      <c r="N980" s="577">
        <f>N979*$O$3</f>
        <v>1908.59</v>
      </c>
      <c r="O980" s="577"/>
      <c r="X980" s="121"/>
      <c r="Y980" s="121"/>
      <c r="Z980" s="130"/>
    </row>
    <row r="981" spans="2:30" ht="15" customHeight="1" x14ac:dyDescent="0.25">
      <c r="B981" s="69"/>
      <c r="C981" s="69"/>
      <c r="D981" s="69"/>
      <c r="E981" s="69"/>
      <c r="F981" s="69"/>
      <c r="G981" s="69"/>
      <c r="H981" s="69"/>
      <c r="I981" s="69"/>
      <c r="J981" s="578" t="s">
        <v>676</v>
      </c>
      <c r="K981" s="578"/>
      <c r="L981" s="578"/>
      <c r="M981" s="578"/>
      <c r="N981" s="577">
        <f>N980+N979</f>
        <v>9692.39</v>
      </c>
      <c r="O981" s="577"/>
      <c r="X981" s="121"/>
      <c r="Y981" s="121"/>
      <c r="Z981" s="130"/>
    </row>
    <row r="982" spans="2:30" ht="15" customHeight="1" x14ac:dyDescent="0.25">
      <c r="B982" s="69"/>
      <c r="C982" s="69"/>
      <c r="D982" s="69"/>
      <c r="E982" s="69"/>
      <c r="F982" s="581"/>
      <c r="G982" s="581"/>
      <c r="H982" s="581"/>
      <c r="I982" s="581"/>
      <c r="J982" s="69"/>
      <c r="K982" s="69"/>
      <c r="L982" s="69"/>
      <c r="M982" s="69"/>
      <c r="N982" s="69"/>
      <c r="O982" s="69"/>
      <c r="X982" s="121"/>
      <c r="Y982" s="121"/>
      <c r="Z982" s="130"/>
    </row>
    <row r="983" spans="2:30" ht="15" customHeight="1" x14ac:dyDescent="0.25">
      <c r="B983" s="210" t="str">
        <f>'PLANILHA S DESONERAÇÃO'!B439</f>
        <v>COMP-75</v>
      </c>
      <c r="C983" s="601" t="str">
        <f>'PLANILHA S DESONERAÇÃO'!D439</f>
        <v>Transporte e instalação de Comporta da Galeria</v>
      </c>
      <c r="D983" s="602"/>
      <c r="E983" s="602"/>
      <c r="F983" s="602"/>
      <c r="G983" s="602"/>
      <c r="H983" s="602"/>
      <c r="I983" s="602"/>
      <c r="J983" s="602"/>
      <c r="K983" s="602"/>
      <c r="L983" s="602"/>
      <c r="M983" s="602"/>
      <c r="N983" s="602"/>
      <c r="O983" s="603"/>
      <c r="X983" s="121"/>
      <c r="Y983" s="121"/>
      <c r="Z983" s="130"/>
    </row>
    <row r="984" spans="2:30" ht="15" customHeight="1" x14ac:dyDescent="0.25">
      <c r="B984" s="584" t="s">
        <v>774</v>
      </c>
      <c r="C984" s="584"/>
      <c r="D984" s="584"/>
      <c r="E984" s="584"/>
      <c r="F984" s="585" t="s">
        <v>765</v>
      </c>
      <c r="G984" s="585"/>
      <c r="H984" s="585"/>
      <c r="I984" s="72" t="s">
        <v>641</v>
      </c>
      <c r="J984" s="585" t="s">
        <v>766</v>
      </c>
      <c r="K984" s="585"/>
      <c r="L984" s="585" t="s">
        <v>767</v>
      </c>
      <c r="M984" s="585"/>
      <c r="N984" s="585" t="s">
        <v>768</v>
      </c>
      <c r="O984" s="585"/>
      <c r="X984" s="121"/>
      <c r="Y984" s="121"/>
      <c r="Z984" s="130"/>
    </row>
    <row r="985" spans="2:30" ht="15" customHeight="1" x14ac:dyDescent="0.25">
      <c r="B985" s="74" t="s">
        <v>746</v>
      </c>
      <c r="C985" s="586" t="s">
        <v>747</v>
      </c>
      <c r="D985" s="586"/>
      <c r="E985" s="586"/>
      <c r="F985" s="587" t="s">
        <v>92</v>
      </c>
      <c r="G985" s="587"/>
      <c r="H985" s="587"/>
      <c r="I985" s="74" t="s">
        <v>226</v>
      </c>
      <c r="J985" s="588">
        <v>160</v>
      </c>
      <c r="K985" s="588"/>
      <c r="L985" s="589">
        <f t="shared" ref="L985:L990" si="1046">X985+Y985+Z985</f>
        <v>16.09</v>
      </c>
      <c r="M985" s="589"/>
      <c r="N985" s="589">
        <f t="shared" ref="N985:N990" si="1047">J985*L985</f>
        <v>2574.4</v>
      </c>
      <c r="O985" s="589"/>
      <c r="R985" s="106">
        <f t="shared" ref="R985:R990" si="1048">IF(AND(S985=TRUE,T985="I"),VALUE(RIGHT(B985,LEN(B985)-1)),B985)</f>
        <v>10101</v>
      </c>
      <c r="S985" s="104" t="b">
        <f t="shared" ref="S985:S990" si="1049">ISTEXT(B985)</f>
        <v>1</v>
      </c>
      <c r="T985" s="122" t="str">
        <f t="shared" ref="T985:T990" si="1050">LEFT(B985,1)</f>
        <v>I</v>
      </c>
      <c r="U985" s="122" t="s">
        <v>27919</v>
      </c>
      <c r="V985" s="121" t="str">
        <f t="shared" ref="V985:V990" si="1051">F985</f>
        <v>DER-ES</v>
      </c>
      <c r="X985" s="121">
        <f t="shared" ref="X985:X990" si="1052">IFERROR(AB985,0)</f>
        <v>0</v>
      </c>
      <c r="Y985" s="121">
        <f t="shared" ref="Y985:Y990" si="1053">IFERROR(AC985,0)</f>
        <v>0</v>
      </c>
      <c r="Z985" s="121">
        <f t="shared" ref="Z985:Z990" si="1054">IFERROR(AD985,0)</f>
        <v>16.09</v>
      </c>
      <c r="AB985" s="121" t="e">
        <f>IF(OR(T985="P",T985="M"),(VLOOKUP(R985,'SICRO-P'!$A$3:$F$1780,6,FALSE)),VLOOKUP(R985,SICRO!$A$4:$E$6354,5,FALSE))</f>
        <v>#N/A</v>
      </c>
      <c r="AC985" s="121" t="e">
        <f>IF(T985="I",(VLOOKUP(R985,'SINAPI-I'!$A$1:$E$4949,5,FALSE)),VLOOKUP(R985,SINAPI!$G$7:$K$7524,5,FALSE))</f>
        <v>#N/A</v>
      </c>
      <c r="AD985" s="130">
        <f>IF(T985="I",IF(U985="MO",(ROUND(VLOOKUP(R985,'DER-ES-I'!$A$7:$F$1547,5,FALSE)*((1+$R$3)),2)),VLOOKUP(R985,'DER-ES-I'!$A$7:$F$1547,5,FALSE)),VLOOKUP(R985,'DER-ES'!$A$15:$H$1393,7,FALSE))</f>
        <v>16.09</v>
      </c>
    </row>
    <row r="986" spans="2:30" ht="15" customHeight="1" x14ac:dyDescent="0.25">
      <c r="B986" s="74" t="s">
        <v>720</v>
      </c>
      <c r="C986" s="586" t="s">
        <v>721</v>
      </c>
      <c r="D986" s="586"/>
      <c r="E986" s="586"/>
      <c r="F986" s="587" t="s">
        <v>92</v>
      </c>
      <c r="G986" s="587"/>
      <c r="H986" s="587"/>
      <c r="I986" s="74" t="s">
        <v>226</v>
      </c>
      <c r="J986" s="588">
        <v>40</v>
      </c>
      <c r="K986" s="588"/>
      <c r="L986" s="589">
        <f t="shared" si="1046"/>
        <v>19.059999999999999</v>
      </c>
      <c r="M986" s="589"/>
      <c r="N986" s="589">
        <f t="shared" si="1047"/>
        <v>762.4</v>
      </c>
      <c r="O986" s="589"/>
      <c r="R986" s="106">
        <f t="shared" si="1048"/>
        <v>10115</v>
      </c>
      <c r="S986" s="104" t="b">
        <f t="shared" si="1049"/>
        <v>1</v>
      </c>
      <c r="T986" s="122" t="str">
        <f t="shared" si="1050"/>
        <v>I</v>
      </c>
      <c r="U986" s="122" t="s">
        <v>27919</v>
      </c>
      <c r="V986" s="121" t="str">
        <f t="shared" si="1051"/>
        <v>DER-ES</v>
      </c>
      <c r="X986" s="121">
        <f t="shared" si="1052"/>
        <v>0</v>
      </c>
      <c r="Y986" s="121">
        <f t="shared" si="1053"/>
        <v>0</v>
      </c>
      <c r="Z986" s="121">
        <f t="shared" si="1054"/>
        <v>19.059999999999999</v>
      </c>
      <c r="AB986" s="121" t="e">
        <f>IF(OR(T986="P",T986="M"),(VLOOKUP(R986,'SICRO-P'!$A$3:$F$1780,6,FALSE)),VLOOKUP(R986,SICRO!$A$4:$E$6354,5,FALSE))</f>
        <v>#N/A</v>
      </c>
      <c r="AC986" s="121" t="e">
        <f>IF(T986="I",(VLOOKUP(R986,'SINAPI-I'!$A$1:$E$4949,5,FALSE)),VLOOKUP(R986,SINAPI!$G$7:$K$7524,5,FALSE))</f>
        <v>#N/A</v>
      </c>
      <c r="AD986" s="130">
        <f>IF(T986="I",IF(U986="MO",(ROUND(VLOOKUP(R986,'DER-ES-I'!$A$7:$F$1547,5,FALSE)*((1+$R$3)),2)),VLOOKUP(R986,'DER-ES-I'!$A$7:$F$1547,5,FALSE)),VLOOKUP(R986,'DER-ES'!$A$15:$H$1393,7,FALSE))</f>
        <v>19.059999999999999</v>
      </c>
    </row>
    <row r="987" spans="2:30" ht="15" customHeight="1" x14ac:dyDescent="0.25">
      <c r="B987" s="74">
        <v>2707</v>
      </c>
      <c r="C987" s="586" t="s">
        <v>1093</v>
      </c>
      <c r="D987" s="586"/>
      <c r="E987" s="586"/>
      <c r="F987" s="587" t="s">
        <v>91</v>
      </c>
      <c r="G987" s="587"/>
      <c r="H987" s="587"/>
      <c r="I987" s="74" t="s">
        <v>226</v>
      </c>
      <c r="J987" s="588">
        <v>30</v>
      </c>
      <c r="K987" s="588"/>
      <c r="L987" s="589">
        <f t="shared" si="1046"/>
        <v>118.52</v>
      </c>
      <c r="M987" s="589"/>
      <c r="N987" s="589">
        <f t="shared" si="1047"/>
        <v>3555.6</v>
      </c>
      <c r="O987" s="589"/>
      <c r="R987" s="106">
        <f t="shared" si="1048"/>
        <v>2707</v>
      </c>
      <c r="S987" s="104" t="b">
        <f t="shared" si="1049"/>
        <v>0</v>
      </c>
      <c r="T987" s="122" t="s">
        <v>32184</v>
      </c>
      <c r="U987" s="122" t="s">
        <v>27919</v>
      </c>
      <c r="V987" s="121" t="str">
        <f t="shared" si="1051"/>
        <v>SINAPI</v>
      </c>
      <c r="X987" s="121">
        <f t="shared" si="1052"/>
        <v>0</v>
      </c>
      <c r="Y987" s="121">
        <f t="shared" si="1053"/>
        <v>118.52</v>
      </c>
      <c r="Z987" s="121">
        <f t="shared" si="1054"/>
        <v>0</v>
      </c>
      <c r="AB987" s="121" t="e">
        <f>IF(OR(T987="P",T987="M"),(VLOOKUP(R987,'SICRO-P'!$A$3:$F$1780,6,FALSE)),VLOOKUP(R987,SICRO!$A$4:$E$6354,5,FALSE))</f>
        <v>#N/A</v>
      </c>
      <c r="AC987" s="121">
        <f>IF(T987="I",(VLOOKUP(R987,'SINAPI-I'!$A$1:$E$4949,5,FALSE)),VLOOKUP(R987,SINAPI!$G$7:$K$7524,5,FALSE))</f>
        <v>118.52</v>
      </c>
      <c r="AD987" s="130" t="e">
        <f>IF(T987="I",IF(U987="MO",(ROUND(VLOOKUP(R987,'DER-ES-I'!$A$7:$F$1547,5,FALSE)*((1+$R$3)),2)),VLOOKUP(R987,'DER-ES-I'!$A$7:$F$1547,5,FALSE)),VLOOKUP(R987,'DER-ES'!$A$15:$H$1393,7,FALSE))</f>
        <v>#N/A</v>
      </c>
    </row>
    <row r="988" spans="2:30" ht="15" customHeight="1" x14ac:dyDescent="0.25">
      <c r="B988" s="74">
        <v>2437</v>
      </c>
      <c r="C988" s="586" t="s">
        <v>1009</v>
      </c>
      <c r="D988" s="586"/>
      <c r="E988" s="586"/>
      <c r="F988" s="587" t="s">
        <v>91</v>
      </c>
      <c r="G988" s="587"/>
      <c r="H988" s="587"/>
      <c r="I988" s="74" t="s">
        <v>226</v>
      </c>
      <c r="J988" s="588">
        <v>160</v>
      </c>
      <c r="K988" s="588"/>
      <c r="L988" s="589">
        <f t="shared" si="1046"/>
        <v>25.02</v>
      </c>
      <c r="M988" s="589"/>
      <c r="N988" s="589">
        <f t="shared" si="1047"/>
        <v>4003.2</v>
      </c>
      <c r="O988" s="589"/>
      <c r="R988" s="106">
        <f t="shared" si="1048"/>
        <v>2437</v>
      </c>
      <c r="S988" s="104" t="b">
        <f t="shared" si="1049"/>
        <v>0</v>
      </c>
      <c r="T988" s="122" t="s">
        <v>32184</v>
      </c>
      <c r="U988" s="122" t="s">
        <v>27919</v>
      </c>
      <c r="V988" s="121" t="str">
        <f t="shared" si="1051"/>
        <v>SINAPI</v>
      </c>
      <c r="X988" s="121">
        <f t="shared" si="1052"/>
        <v>0</v>
      </c>
      <c r="Y988" s="121">
        <f t="shared" si="1053"/>
        <v>25.02</v>
      </c>
      <c r="Z988" s="121">
        <f t="shared" si="1054"/>
        <v>0</v>
      </c>
      <c r="AB988" s="121" t="e">
        <f>IF(OR(T988="P",T988="M"),(VLOOKUP(R988,'SICRO-P'!$A$3:$F$1780,6,FALSE)),VLOOKUP(R988,SICRO!$A$4:$E$6354,5,FALSE))</f>
        <v>#N/A</v>
      </c>
      <c r="AC988" s="121">
        <f>IF(T988="I",(VLOOKUP(R988,'SINAPI-I'!$A$1:$E$4949,5,FALSE)),VLOOKUP(R988,SINAPI!$G$7:$K$7524,5,FALSE))</f>
        <v>25.02</v>
      </c>
      <c r="AD988" s="130" t="e">
        <f>IF(T988="I",IF(U988="MO",(ROUND(VLOOKUP(R988,'DER-ES-I'!$A$7:$F$1547,5,FALSE)*((1+$R$3)),2)),VLOOKUP(R988,'DER-ES-I'!$A$7:$F$1547,5,FALSE)),VLOOKUP(R988,'DER-ES'!$A$15:$H$1393,7,FALSE))</f>
        <v>#N/A</v>
      </c>
    </row>
    <row r="989" spans="2:30" ht="15" customHeight="1" x14ac:dyDescent="0.25">
      <c r="B989" s="74" t="s">
        <v>688</v>
      </c>
      <c r="C989" s="586" t="s">
        <v>689</v>
      </c>
      <c r="D989" s="586"/>
      <c r="E989" s="586"/>
      <c r="F989" s="587" t="s">
        <v>92</v>
      </c>
      <c r="G989" s="587"/>
      <c r="H989" s="587"/>
      <c r="I989" s="74" t="s">
        <v>226</v>
      </c>
      <c r="J989" s="588">
        <v>60</v>
      </c>
      <c r="K989" s="588"/>
      <c r="L989" s="589">
        <f t="shared" si="1046"/>
        <v>19.059999999999999</v>
      </c>
      <c r="M989" s="589"/>
      <c r="N989" s="589">
        <f t="shared" si="1047"/>
        <v>1143.5999999999999</v>
      </c>
      <c r="O989" s="589"/>
      <c r="R989" s="106">
        <f t="shared" si="1048"/>
        <v>10139</v>
      </c>
      <c r="S989" s="104" t="b">
        <f t="shared" si="1049"/>
        <v>1</v>
      </c>
      <c r="T989" s="122" t="str">
        <f t="shared" si="1050"/>
        <v>I</v>
      </c>
      <c r="U989" s="122" t="s">
        <v>27919</v>
      </c>
      <c r="V989" s="121" t="str">
        <f t="shared" si="1051"/>
        <v>DER-ES</v>
      </c>
      <c r="X989" s="121">
        <f t="shared" si="1052"/>
        <v>0</v>
      </c>
      <c r="Y989" s="121">
        <f t="shared" si="1053"/>
        <v>0</v>
      </c>
      <c r="Z989" s="121">
        <f t="shared" si="1054"/>
        <v>19.059999999999999</v>
      </c>
      <c r="AB989" s="121" t="e">
        <f>IF(OR(T989="P",T989="M"),(VLOOKUP(R989,'SICRO-P'!$A$3:$F$1780,6,FALSE)),VLOOKUP(R989,SICRO!$A$4:$E$6354,5,FALSE))</f>
        <v>#N/A</v>
      </c>
      <c r="AC989" s="121" t="e">
        <f>IF(T989="I",(VLOOKUP(R989,'SINAPI-I'!$A$1:$E$4949,5,FALSE)),VLOOKUP(R989,SINAPI!$G$7:$K$7524,5,FALSE))</f>
        <v>#N/A</v>
      </c>
      <c r="AD989" s="130">
        <f>IF(T989="I",IF(U989="MO",(ROUND(VLOOKUP(R989,'DER-ES-I'!$A$7:$F$1547,5,FALSE)*((1+$R$3)),2)),VLOOKUP(R989,'DER-ES-I'!$A$7:$F$1547,5,FALSE)),VLOOKUP(R989,'DER-ES'!$A$15:$H$1393,7,FALSE))</f>
        <v>19.059999999999999</v>
      </c>
    </row>
    <row r="990" spans="2:30" ht="15" customHeight="1" x14ac:dyDescent="0.25">
      <c r="B990" s="74" t="s">
        <v>647</v>
      </c>
      <c r="C990" s="586" t="s">
        <v>648</v>
      </c>
      <c r="D990" s="586"/>
      <c r="E990" s="586"/>
      <c r="F990" s="587" t="s">
        <v>92</v>
      </c>
      <c r="G990" s="587"/>
      <c r="H990" s="587"/>
      <c r="I990" s="74" t="s">
        <v>226</v>
      </c>
      <c r="J990" s="588">
        <v>120</v>
      </c>
      <c r="K990" s="588"/>
      <c r="L990" s="589">
        <f t="shared" si="1046"/>
        <v>14.15</v>
      </c>
      <c r="M990" s="589"/>
      <c r="N990" s="589">
        <f t="shared" si="1047"/>
        <v>1698</v>
      </c>
      <c r="O990" s="589"/>
      <c r="R990" s="106">
        <f t="shared" si="1048"/>
        <v>10146</v>
      </c>
      <c r="S990" s="104" t="b">
        <f t="shared" si="1049"/>
        <v>1</v>
      </c>
      <c r="T990" s="122" t="str">
        <f t="shared" si="1050"/>
        <v>I</v>
      </c>
      <c r="U990" s="122" t="s">
        <v>27919</v>
      </c>
      <c r="V990" s="121" t="str">
        <f t="shared" si="1051"/>
        <v>DER-ES</v>
      </c>
      <c r="X990" s="121">
        <f t="shared" si="1052"/>
        <v>0</v>
      </c>
      <c r="Y990" s="121">
        <f t="shared" si="1053"/>
        <v>0</v>
      </c>
      <c r="Z990" s="121">
        <f t="shared" si="1054"/>
        <v>14.15</v>
      </c>
      <c r="AB990" s="121" t="e">
        <f>IF(OR(T990="P",T990="M"),(VLOOKUP(R990,'SICRO-P'!$A$3:$F$1780,6,FALSE)),VLOOKUP(R990,SICRO!$A$4:$E$6354,5,FALSE))</f>
        <v>#N/A</v>
      </c>
      <c r="AC990" s="121" t="e">
        <f>IF(T990="I",(VLOOKUP(R990,'SINAPI-I'!$A$1:$E$4949,5,FALSE)),VLOOKUP(R990,SINAPI!$G$7:$K$7524,5,FALSE))</f>
        <v>#N/A</v>
      </c>
      <c r="AD990" s="130">
        <f>IF(T990="I",IF(U990="MO",(ROUND(VLOOKUP(R990,'DER-ES-I'!$A$7:$F$1547,5,FALSE)*((1+$R$3)),2)),VLOOKUP(R990,'DER-ES-I'!$A$7:$F$1547,5,FALSE)),VLOOKUP(R990,'DER-ES'!$A$15:$H$1393,7,FALSE))</f>
        <v>14.15</v>
      </c>
    </row>
    <row r="991" spans="2:30" ht="15" customHeight="1" x14ac:dyDescent="0.25">
      <c r="B991" s="69"/>
      <c r="C991" s="69"/>
      <c r="D991" s="69"/>
      <c r="E991" s="69"/>
      <c r="F991" s="69"/>
      <c r="G991" s="69"/>
      <c r="H991" s="69"/>
      <c r="I991" s="69"/>
      <c r="J991" s="590" t="s">
        <v>775</v>
      </c>
      <c r="K991" s="590"/>
      <c r="L991" s="590"/>
      <c r="M991" s="590"/>
      <c r="N991" s="597">
        <f>SUM(N985:O990)</f>
        <v>13737.2</v>
      </c>
      <c r="O991" s="597"/>
      <c r="X991" s="121"/>
      <c r="Y991" s="121"/>
      <c r="Z991" s="130"/>
    </row>
    <row r="992" spans="2:30" ht="15" customHeight="1" x14ac:dyDescent="0.25">
      <c r="B992" s="584" t="s">
        <v>764</v>
      </c>
      <c r="C992" s="584"/>
      <c r="D992" s="584"/>
      <c r="E992" s="584"/>
      <c r="F992" s="585" t="s">
        <v>765</v>
      </c>
      <c r="G992" s="585"/>
      <c r="H992" s="585"/>
      <c r="I992" s="72" t="s">
        <v>641</v>
      </c>
      <c r="J992" s="585" t="s">
        <v>766</v>
      </c>
      <c r="K992" s="585"/>
      <c r="L992" s="585" t="s">
        <v>767</v>
      </c>
      <c r="M992" s="585"/>
      <c r="N992" s="585" t="s">
        <v>768</v>
      </c>
      <c r="O992" s="585"/>
      <c r="X992" s="121"/>
      <c r="Y992" s="121"/>
      <c r="Z992" s="130"/>
    </row>
    <row r="993" spans="2:30" ht="15" customHeight="1" x14ac:dyDescent="0.25">
      <c r="B993" s="74">
        <v>5928</v>
      </c>
      <c r="C993" s="586" t="s">
        <v>776</v>
      </c>
      <c r="D993" s="586"/>
      <c r="E993" s="586"/>
      <c r="F993" s="587" t="s">
        <v>91</v>
      </c>
      <c r="G993" s="587"/>
      <c r="H993" s="587"/>
      <c r="I993" s="74" t="s">
        <v>176</v>
      </c>
      <c r="J993" s="588">
        <v>20</v>
      </c>
      <c r="K993" s="588"/>
      <c r="L993" s="589">
        <f t="shared" ref="L993" si="1055">X993+Y993+Z993</f>
        <v>272.61</v>
      </c>
      <c r="M993" s="589"/>
      <c r="N993" s="589">
        <f>J993*L993</f>
        <v>5452.2</v>
      </c>
      <c r="O993" s="589"/>
      <c r="R993" s="106">
        <f t="shared" ref="R993" si="1056">IF(AND(S993=TRUE,T993="I"),VALUE(RIGHT(B993,LEN(B993)-1)),B993)</f>
        <v>5928</v>
      </c>
      <c r="S993" s="104" t="b">
        <f t="shared" ref="S993" si="1057">ISTEXT(B993)</f>
        <v>0</v>
      </c>
      <c r="T993" s="122" t="str">
        <f t="shared" ref="T993" si="1058">LEFT(B993,1)</f>
        <v>5</v>
      </c>
      <c r="U993" s="122"/>
      <c r="V993" s="121" t="str">
        <f t="shared" ref="V993" si="1059">F993</f>
        <v>SINAPI</v>
      </c>
      <c r="X993" s="121">
        <f t="shared" ref="X993" si="1060">IFERROR(AB993,0)</f>
        <v>0</v>
      </c>
      <c r="Y993" s="121">
        <f t="shared" ref="Y993" si="1061">IFERROR(AC993,0)</f>
        <v>272.61</v>
      </c>
      <c r="Z993" s="121">
        <f t="shared" ref="Z993" si="1062">IFERROR(AD993,0)</f>
        <v>0</v>
      </c>
      <c r="AB993" s="121" t="e">
        <f>IF(OR(T993="P",T993="M"),(VLOOKUP(R993,'SICRO-P'!$A$3:$F$1780,6,FALSE)),VLOOKUP(R993,SICRO!$A$4:$E$6354,5,FALSE))</f>
        <v>#N/A</v>
      </c>
      <c r="AC993" s="121">
        <f>IF(T993="I",(VLOOKUP(R993,'SINAPI-I'!$A$1:$E$4949,5,FALSE)),VLOOKUP(R993,SINAPI!$G$7:$K$7524,5,FALSE))</f>
        <v>272.61</v>
      </c>
      <c r="AD993" s="130" t="e">
        <f>IF(T993="I",IF(U993="MO",(ROUND(VLOOKUP(R993,'DER-ES-I'!$A$7:$F$1547,5,FALSE)*((1+$R$3)),2)),VLOOKUP(R993,'DER-ES-I'!$A$7:$F$1547,5,FALSE)),VLOOKUP(R993,'DER-ES'!$A$15:$H$1393,7,FALSE))</f>
        <v>#N/A</v>
      </c>
    </row>
    <row r="994" spans="2:30" ht="15" customHeight="1" x14ac:dyDescent="0.25">
      <c r="B994" s="69"/>
      <c r="C994" s="69"/>
      <c r="D994" s="69"/>
      <c r="E994" s="69"/>
      <c r="F994" s="69"/>
      <c r="G994" s="69"/>
      <c r="H994" s="69"/>
      <c r="I994" s="69"/>
      <c r="J994" s="590" t="s">
        <v>773</v>
      </c>
      <c r="K994" s="590"/>
      <c r="L994" s="590"/>
      <c r="M994" s="590"/>
      <c r="N994" s="597">
        <f>N993</f>
        <v>5452.2</v>
      </c>
      <c r="O994" s="597"/>
      <c r="X994" s="121"/>
      <c r="Y994" s="121"/>
      <c r="Z994" s="130"/>
    </row>
    <row r="995" spans="2:30" ht="15" customHeight="1" x14ac:dyDescent="0.25">
      <c r="B995" s="584" t="s">
        <v>1088</v>
      </c>
      <c r="C995" s="584"/>
      <c r="D995" s="584"/>
      <c r="E995" s="584"/>
      <c r="F995" s="585" t="s">
        <v>765</v>
      </c>
      <c r="G995" s="585"/>
      <c r="H995" s="585"/>
      <c r="I995" s="72" t="s">
        <v>641</v>
      </c>
      <c r="J995" s="585" t="s">
        <v>766</v>
      </c>
      <c r="K995" s="585"/>
      <c r="L995" s="585" t="s">
        <v>767</v>
      </c>
      <c r="M995" s="585"/>
      <c r="N995" s="585" t="s">
        <v>768</v>
      </c>
      <c r="O995" s="585"/>
      <c r="X995" s="121"/>
      <c r="Y995" s="121"/>
      <c r="Z995" s="130"/>
    </row>
    <row r="996" spans="2:30" ht="15" customHeight="1" x14ac:dyDescent="0.25">
      <c r="B996" s="74">
        <v>5914640</v>
      </c>
      <c r="C996" s="586" t="s">
        <v>1089</v>
      </c>
      <c r="D996" s="586"/>
      <c r="E996" s="586"/>
      <c r="F996" s="587" t="s">
        <v>90</v>
      </c>
      <c r="G996" s="587"/>
      <c r="H996" s="587"/>
      <c r="I996" s="74" t="s">
        <v>221</v>
      </c>
      <c r="J996" s="588">
        <v>888</v>
      </c>
      <c r="K996" s="588"/>
      <c r="L996" s="589">
        <f t="shared" ref="L996" si="1063">X996+Y996+Z996</f>
        <v>0.55000000000000004</v>
      </c>
      <c r="M996" s="589"/>
      <c r="N996" s="589">
        <f>J996*L996</f>
        <v>488.4</v>
      </c>
      <c r="O996" s="589"/>
      <c r="R996" s="106">
        <f t="shared" ref="R996" si="1064">IF(AND(S996=TRUE,T996="I"),VALUE(RIGHT(B996,LEN(B996)-1)),B996)</f>
        <v>5914640</v>
      </c>
      <c r="S996" s="104" t="b">
        <f t="shared" ref="S996" si="1065">ISTEXT(B996)</f>
        <v>0</v>
      </c>
      <c r="T996" s="122" t="str">
        <f t="shared" ref="T996" si="1066">LEFT(B996,1)</f>
        <v>5</v>
      </c>
      <c r="U996" s="122"/>
      <c r="V996" s="121" t="str">
        <f t="shared" ref="V996" si="1067">F996</f>
        <v>SICRO NOVO</v>
      </c>
      <c r="X996" s="121">
        <f t="shared" ref="X996" si="1068">IFERROR(AB996,0)</f>
        <v>0.55000000000000004</v>
      </c>
      <c r="Y996" s="121">
        <f t="shared" ref="Y996" si="1069">IFERROR(AC996,0)</f>
        <v>0</v>
      </c>
      <c r="Z996" s="121">
        <f t="shared" ref="Z996" si="1070">IFERROR(AD996,0)</f>
        <v>0</v>
      </c>
      <c r="AB996" s="121">
        <f>IF(OR(T996="P",T996="M"),(VLOOKUP(R996,'SICRO-P'!$A$3:$F$1780,6,FALSE)),VLOOKUP(R996,SICRO!$A$4:$E$6354,5,FALSE))</f>
        <v>0.55000000000000004</v>
      </c>
      <c r="AC996" s="121" t="e">
        <f>IF(T996="I",(VLOOKUP(R996,'SINAPI-I'!$A$1:$E$4949,5,FALSE)),VLOOKUP(R996,SINAPI!$G$7:$K$7524,5,FALSE))</f>
        <v>#N/A</v>
      </c>
      <c r="AD996" s="130" t="e">
        <f>IF(T996="I",IF(U996="MO",(ROUND(VLOOKUP(R996,'DER-ES-I'!$A$7:$F$1547,5,FALSE)*((1+$R$3)),2)),VLOOKUP(R996,'DER-ES-I'!$A$7:$F$1547,5,FALSE)),VLOOKUP(R996,'DER-ES'!$A$15:$H$1393,7,FALSE))</f>
        <v>#N/A</v>
      </c>
    </row>
    <row r="997" spans="2:30" ht="15" customHeight="1" x14ac:dyDescent="0.25">
      <c r="B997" s="69"/>
      <c r="C997" s="69"/>
      <c r="D997" s="69"/>
      <c r="E997" s="69"/>
      <c r="F997" s="69"/>
      <c r="G997" s="69"/>
      <c r="H997" s="69"/>
      <c r="I997" s="69"/>
      <c r="J997" s="590" t="s">
        <v>1090</v>
      </c>
      <c r="K997" s="590"/>
      <c r="L997" s="590"/>
      <c r="M997" s="590"/>
      <c r="N997" s="597">
        <f>N996</f>
        <v>488.4</v>
      </c>
      <c r="O997" s="597"/>
      <c r="X997" s="121"/>
      <c r="Y997" s="121"/>
      <c r="Z997" s="130"/>
    </row>
    <row r="998" spans="2:30" ht="15" customHeight="1" x14ac:dyDescent="0.25">
      <c r="B998" s="69"/>
      <c r="C998" s="69"/>
      <c r="D998" s="69"/>
      <c r="E998" s="69"/>
      <c r="F998" s="69"/>
      <c r="G998" s="69"/>
      <c r="H998" s="69"/>
      <c r="I998" s="69"/>
      <c r="J998" s="578" t="s">
        <v>675</v>
      </c>
      <c r="K998" s="578"/>
      <c r="L998" s="578"/>
      <c r="M998" s="578"/>
      <c r="N998" s="577">
        <f>N997+N994+N991</f>
        <v>19677.8</v>
      </c>
      <c r="O998" s="577"/>
      <c r="X998" s="121"/>
      <c r="Y998" s="121"/>
      <c r="Z998" s="130"/>
    </row>
    <row r="999" spans="2:30" ht="15" customHeight="1" x14ac:dyDescent="0.25">
      <c r="B999" s="69"/>
      <c r="C999" s="69"/>
      <c r="D999" s="69"/>
      <c r="E999" s="69"/>
      <c r="F999" s="69"/>
      <c r="G999" s="69"/>
      <c r="H999" s="69"/>
      <c r="I999" s="69"/>
      <c r="J999" s="580" t="str">
        <f>"VALOR BDI ("&amp;$O$3*100&amp;"%):"</f>
        <v>VALOR BDI (24,52%):</v>
      </c>
      <c r="K999" s="580"/>
      <c r="L999" s="580"/>
      <c r="M999" s="580"/>
      <c r="N999" s="577">
        <f>N998*$O$3</f>
        <v>4825</v>
      </c>
      <c r="O999" s="577"/>
      <c r="X999" s="121"/>
      <c r="Y999" s="121"/>
      <c r="Z999" s="130"/>
    </row>
    <row r="1000" spans="2:30" ht="15" customHeight="1" x14ac:dyDescent="0.25">
      <c r="B1000" s="69"/>
      <c r="C1000" s="69"/>
      <c r="D1000" s="69"/>
      <c r="E1000" s="69"/>
      <c r="F1000" s="69"/>
      <c r="G1000" s="69"/>
      <c r="H1000" s="69"/>
      <c r="I1000" s="69"/>
      <c r="J1000" s="578" t="s">
        <v>676</v>
      </c>
      <c r="K1000" s="578"/>
      <c r="L1000" s="578"/>
      <c r="M1000" s="578"/>
      <c r="N1000" s="577">
        <f>N999+N998</f>
        <v>24502.799999999999</v>
      </c>
      <c r="O1000" s="577"/>
      <c r="X1000" s="121"/>
      <c r="Y1000" s="121"/>
      <c r="Z1000" s="130"/>
    </row>
    <row r="1001" spans="2:30" ht="15" customHeight="1" x14ac:dyDescent="0.25">
      <c r="B1001" s="69"/>
      <c r="C1001" s="69"/>
      <c r="D1001" s="69"/>
      <c r="E1001" s="69"/>
      <c r="F1001" s="581"/>
      <c r="G1001" s="581"/>
      <c r="H1001" s="581"/>
      <c r="I1001" s="581"/>
      <c r="J1001" s="69"/>
      <c r="K1001" s="69"/>
      <c r="L1001" s="69"/>
      <c r="M1001" s="69"/>
      <c r="N1001" s="69"/>
      <c r="O1001" s="69"/>
      <c r="X1001" s="121"/>
      <c r="Y1001" s="121"/>
      <c r="Z1001" s="130"/>
    </row>
    <row r="1002" spans="2:30" ht="15" customHeight="1" x14ac:dyDescent="0.25">
      <c r="B1002" s="210" t="str">
        <f>'PLANILHA S DESONERAÇÃO'!B440</f>
        <v>COMP-76</v>
      </c>
      <c r="C1002" s="601" t="str">
        <f>'PLANILHA S DESONERAÇÃO'!D440</f>
        <v>Transporte e instalação de Grade mecanizada e automatizada</v>
      </c>
      <c r="D1002" s="602"/>
      <c r="E1002" s="602"/>
      <c r="F1002" s="602"/>
      <c r="G1002" s="602"/>
      <c r="H1002" s="602"/>
      <c r="I1002" s="602"/>
      <c r="J1002" s="602"/>
      <c r="K1002" s="602"/>
      <c r="L1002" s="602"/>
      <c r="M1002" s="602"/>
      <c r="N1002" s="602"/>
      <c r="O1002" s="603"/>
      <c r="X1002" s="121"/>
      <c r="Y1002" s="121"/>
      <c r="Z1002" s="130"/>
    </row>
    <row r="1003" spans="2:30" ht="15" customHeight="1" x14ac:dyDescent="0.25">
      <c r="B1003" s="584" t="s">
        <v>774</v>
      </c>
      <c r="C1003" s="584"/>
      <c r="D1003" s="584"/>
      <c r="E1003" s="584"/>
      <c r="F1003" s="585" t="s">
        <v>765</v>
      </c>
      <c r="G1003" s="585"/>
      <c r="H1003" s="585"/>
      <c r="I1003" s="72" t="s">
        <v>641</v>
      </c>
      <c r="J1003" s="585" t="s">
        <v>766</v>
      </c>
      <c r="K1003" s="585"/>
      <c r="L1003" s="585" t="s">
        <v>767</v>
      </c>
      <c r="M1003" s="585"/>
      <c r="N1003" s="585" t="s">
        <v>768</v>
      </c>
      <c r="O1003" s="585"/>
      <c r="X1003" s="121"/>
      <c r="Y1003" s="121"/>
      <c r="Z1003" s="130"/>
    </row>
    <row r="1004" spans="2:30" ht="15" customHeight="1" x14ac:dyDescent="0.25">
      <c r="B1004" s="74" t="s">
        <v>746</v>
      </c>
      <c r="C1004" s="586" t="s">
        <v>747</v>
      </c>
      <c r="D1004" s="586"/>
      <c r="E1004" s="586"/>
      <c r="F1004" s="587" t="s">
        <v>92</v>
      </c>
      <c r="G1004" s="587"/>
      <c r="H1004" s="587"/>
      <c r="I1004" s="74" t="s">
        <v>226</v>
      </c>
      <c r="J1004" s="588">
        <v>32</v>
      </c>
      <c r="K1004" s="588"/>
      <c r="L1004" s="589">
        <f t="shared" ref="L1004:L1009" si="1071">X1004+Y1004+Z1004</f>
        <v>16.09</v>
      </c>
      <c r="M1004" s="589"/>
      <c r="N1004" s="589">
        <f t="shared" ref="N1004:N1009" si="1072">J1004*L1004</f>
        <v>514.88</v>
      </c>
      <c r="O1004" s="589"/>
      <c r="R1004" s="106">
        <f t="shared" ref="R1004:R1009" si="1073">IF(AND(S1004=TRUE,T1004="I"),VALUE(RIGHT(B1004,LEN(B1004)-1)),B1004)</f>
        <v>10101</v>
      </c>
      <c r="S1004" s="104" t="b">
        <f t="shared" ref="S1004:S1009" si="1074">ISTEXT(B1004)</f>
        <v>1</v>
      </c>
      <c r="T1004" s="122" t="str">
        <f t="shared" ref="T1004:T1009" si="1075">LEFT(B1004,1)</f>
        <v>I</v>
      </c>
      <c r="U1004" s="122" t="s">
        <v>27919</v>
      </c>
      <c r="V1004" s="121" t="str">
        <f t="shared" ref="V1004:V1009" si="1076">F1004</f>
        <v>DER-ES</v>
      </c>
      <c r="X1004" s="121">
        <f t="shared" ref="X1004:X1009" si="1077">IFERROR(AB1004,0)</f>
        <v>0</v>
      </c>
      <c r="Y1004" s="121">
        <f t="shared" ref="Y1004:Y1009" si="1078">IFERROR(AC1004,0)</f>
        <v>0</v>
      </c>
      <c r="Z1004" s="121">
        <f t="shared" ref="Z1004:Z1009" si="1079">IFERROR(AD1004,0)</f>
        <v>16.09</v>
      </c>
      <c r="AB1004" s="121" t="e">
        <f>IF(OR(T1004="P",T1004="M"),(VLOOKUP(R1004,'SICRO-P'!$A$3:$F$1780,6,FALSE)),VLOOKUP(R1004,SICRO!$A$4:$E$6354,5,FALSE))</f>
        <v>#N/A</v>
      </c>
      <c r="AC1004" s="121" t="e">
        <f>IF(T1004="I",(VLOOKUP(R1004,'SINAPI-I'!$A$1:$E$4949,5,FALSE)),VLOOKUP(R1004,SINAPI!$G$7:$K$7524,5,FALSE))</f>
        <v>#N/A</v>
      </c>
      <c r="AD1004" s="130">
        <f>IF(T1004="I",IF(U1004="MO",(ROUND(VLOOKUP(R1004,'DER-ES-I'!$A$7:$F$1547,5,FALSE)*((1+$R$3)),2)),VLOOKUP(R1004,'DER-ES-I'!$A$7:$F$1547,5,FALSE)),VLOOKUP(R1004,'DER-ES'!$A$15:$H$1393,7,FALSE))</f>
        <v>16.09</v>
      </c>
    </row>
    <row r="1005" spans="2:30" ht="15" customHeight="1" x14ac:dyDescent="0.25">
      <c r="B1005" s="74" t="s">
        <v>720</v>
      </c>
      <c r="C1005" s="586" t="s">
        <v>721</v>
      </c>
      <c r="D1005" s="586"/>
      <c r="E1005" s="586"/>
      <c r="F1005" s="587" t="s">
        <v>92</v>
      </c>
      <c r="G1005" s="587"/>
      <c r="H1005" s="587"/>
      <c r="I1005" s="74" t="s">
        <v>226</v>
      </c>
      <c r="J1005" s="588">
        <v>16</v>
      </c>
      <c r="K1005" s="588"/>
      <c r="L1005" s="589">
        <f t="shared" si="1071"/>
        <v>19.059999999999999</v>
      </c>
      <c r="M1005" s="589"/>
      <c r="N1005" s="589">
        <f t="shared" si="1072"/>
        <v>304.95999999999998</v>
      </c>
      <c r="O1005" s="589"/>
      <c r="R1005" s="106">
        <f t="shared" si="1073"/>
        <v>10115</v>
      </c>
      <c r="S1005" s="104" t="b">
        <f t="shared" si="1074"/>
        <v>1</v>
      </c>
      <c r="T1005" s="122" t="str">
        <f t="shared" si="1075"/>
        <v>I</v>
      </c>
      <c r="U1005" s="122" t="s">
        <v>27919</v>
      </c>
      <c r="V1005" s="121" t="str">
        <f t="shared" si="1076"/>
        <v>DER-ES</v>
      </c>
      <c r="X1005" s="121">
        <f t="shared" si="1077"/>
        <v>0</v>
      </c>
      <c r="Y1005" s="121">
        <f t="shared" si="1078"/>
        <v>0</v>
      </c>
      <c r="Z1005" s="121">
        <f t="shared" si="1079"/>
        <v>19.059999999999999</v>
      </c>
      <c r="AB1005" s="121" t="e">
        <f>IF(OR(T1005="P",T1005="M"),(VLOOKUP(R1005,'SICRO-P'!$A$3:$F$1780,6,FALSE)),VLOOKUP(R1005,SICRO!$A$4:$E$6354,5,FALSE))</f>
        <v>#N/A</v>
      </c>
      <c r="AC1005" s="121" t="e">
        <f>IF(T1005="I",(VLOOKUP(R1005,'SINAPI-I'!$A$1:$E$4949,5,FALSE)),VLOOKUP(R1005,SINAPI!$G$7:$K$7524,5,FALSE))</f>
        <v>#N/A</v>
      </c>
      <c r="AD1005" s="130">
        <f>IF(T1005="I",IF(U1005="MO",(ROUND(VLOOKUP(R1005,'DER-ES-I'!$A$7:$F$1547,5,FALSE)*((1+$R$3)),2)),VLOOKUP(R1005,'DER-ES-I'!$A$7:$F$1547,5,FALSE)),VLOOKUP(R1005,'DER-ES'!$A$15:$H$1393,7,FALSE))</f>
        <v>19.059999999999999</v>
      </c>
    </row>
    <row r="1006" spans="2:30" ht="15" customHeight="1" x14ac:dyDescent="0.25">
      <c r="B1006" s="74">
        <v>34783</v>
      </c>
      <c r="C1006" s="586" t="s">
        <v>998</v>
      </c>
      <c r="D1006" s="586"/>
      <c r="E1006" s="586"/>
      <c r="F1006" s="587" t="s">
        <v>91</v>
      </c>
      <c r="G1006" s="587"/>
      <c r="H1006" s="587"/>
      <c r="I1006" s="74" t="s">
        <v>226</v>
      </c>
      <c r="J1006" s="588">
        <v>16</v>
      </c>
      <c r="K1006" s="588"/>
      <c r="L1006" s="589">
        <f t="shared" si="1071"/>
        <v>117.24</v>
      </c>
      <c r="M1006" s="589"/>
      <c r="N1006" s="589">
        <f t="shared" si="1072"/>
        <v>1875.84</v>
      </c>
      <c r="O1006" s="589"/>
      <c r="R1006" s="106">
        <f t="shared" si="1073"/>
        <v>34783</v>
      </c>
      <c r="S1006" s="104" t="b">
        <f t="shared" si="1074"/>
        <v>0</v>
      </c>
      <c r="T1006" s="122" t="s">
        <v>32184</v>
      </c>
      <c r="U1006" s="122" t="s">
        <v>27919</v>
      </c>
      <c r="V1006" s="121" t="str">
        <f t="shared" si="1076"/>
        <v>SINAPI</v>
      </c>
      <c r="X1006" s="121">
        <f t="shared" si="1077"/>
        <v>0</v>
      </c>
      <c r="Y1006" s="121">
        <f t="shared" si="1078"/>
        <v>117.24</v>
      </c>
      <c r="Z1006" s="121">
        <f t="shared" si="1079"/>
        <v>0</v>
      </c>
      <c r="AB1006" s="121" t="e">
        <f>IF(OR(T1006="P",T1006="M"),(VLOOKUP(R1006,'SICRO-P'!$A$3:$F$1780,6,FALSE)),VLOOKUP(R1006,SICRO!$A$4:$E$6354,5,FALSE))</f>
        <v>#N/A</v>
      </c>
      <c r="AC1006" s="121">
        <f>IF(T1006="I",(VLOOKUP(R1006,'SINAPI-I'!$A$1:$E$4949,5,FALSE)),VLOOKUP(R1006,SINAPI!$G$7:$K$7524,5,FALSE))</f>
        <v>117.24</v>
      </c>
      <c r="AD1006" s="130" t="e">
        <f>IF(T1006="I",IF(U1006="MO",(ROUND(VLOOKUP(R1006,'DER-ES-I'!$A$7:$F$1547,5,FALSE)*((1+$R$3)),2)),VLOOKUP(R1006,'DER-ES-I'!$A$7:$F$1547,5,FALSE)),VLOOKUP(R1006,'DER-ES'!$A$15:$H$1393,7,FALSE))</f>
        <v>#N/A</v>
      </c>
    </row>
    <row r="1007" spans="2:30" ht="15" customHeight="1" x14ac:dyDescent="0.25">
      <c r="B1007" s="74">
        <v>2437</v>
      </c>
      <c r="C1007" s="586" t="s">
        <v>1009</v>
      </c>
      <c r="D1007" s="586"/>
      <c r="E1007" s="586"/>
      <c r="F1007" s="587" t="s">
        <v>91</v>
      </c>
      <c r="G1007" s="587"/>
      <c r="H1007" s="587"/>
      <c r="I1007" s="74" t="s">
        <v>226</v>
      </c>
      <c r="J1007" s="588">
        <v>16</v>
      </c>
      <c r="K1007" s="588"/>
      <c r="L1007" s="589">
        <f t="shared" si="1071"/>
        <v>25.02</v>
      </c>
      <c r="M1007" s="589"/>
      <c r="N1007" s="589">
        <f t="shared" si="1072"/>
        <v>400.32</v>
      </c>
      <c r="O1007" s="589"/>
      <c r="R1007" s="106">
        <f t="shared" si="1073"/>
        <v>2437</v>
      </c>
      <c r="S1007" s="104" t="b">
        <f t="shared" si="1074"/>
        <v>0</v>
      </c>
      <c r="T1007" s="122" t="s">
        <v>32184</v>
      </c>
      <c r="U1007" s="122" t="s">
        <v>27919</v>
      </c>
      <c r="V1007" s="121" t="str">
        <f t="shared" si="1076"/>
        <v>SINAPI</v>
      </c>
      <c r="X1007" s="121">
        <f t="shared" si="1077"/>
        <v>0</v>
      </c>
      <c r="Y1007" s="121">
        <f t="shared" si="1078"/>
        <v>25.02</v>
      </c>
      <c r="Z1007" s="121">
        <f t="shared" si="1079"/>
        <v>0</v>
      </c>
      <c r="AB1007" s="121" t="e">
        <f>IF(OR(T1007="P",T1007="M"),(VLOOKUP(R1007,'SICRO-P'!$A$3:$F$1780,6,FALSE)),VLOOKUP(R1007,SICRO!$A$4:$E$6354,5,FALSE))</f>
        <v>#N/A</v>
      </c>
      <c r="AC1007" s="121">
        <f>IF(T1007="I",(VLOOKUP(R1007,'SINAPI-I'!$A$1:$E$4949,5,FALSE)),VLOOKUP(R1007,SINAPI!$G$7:$K$7524,5,FALSE))</f>
        <v>25.02</v>
      </c>
      <c r="AD1007" s="130" t="e">
        <f>IF(T1007="I",IF(U1007="MO",(ROUND(VLOOKUP(R1007,'DER-ES-I'!$A$7:$F$1547,5,FALSE)*((1+$R$3)),2)),VLOOKUP(R1007,'DER-ES-I'!$A$7:$F$1547,5,FALSE)),VLOOKUP(R1007,'DER-ES'!$A$15:$H$1393,7,FALSE))</f>
        <v>#N/A</v>
      </c>
    </row>
    <row r="1008" spans="2:30" ht="15" customHeight="1" x14ac:dyDescent="0.25">
      <c r="B1008" s="74" t="s">
        <v>688</v>
      </c>
      <c r="C1008" s="586" t="s">
        <v>689</v>
      </c>
      <c r="D1008" s="586"/>
      <c r="E1008" s="586"/>
      <c r="F1008" s="587" t="s">
        <v>92</v>
      </c>
      <c r="G1008" s="587"/>
      <c r="H1008" s="587"/>
      <c r="I1008" s="74" t="s">
        <v>226</v>
      </c>
      <c r="J1008" s="588">
        <v>4</v>
      </c>
      <c r="K1008" s="588"/>
      <c r="L1008" s="589">
        <f t="shared" si="1071"/>
        <v>19.059999999999999</v>
      </c>
      <c r="M1008" s="589"/>
      <c r="N1008" s="589">
        <f t="shared" si="1072"/>
        <v>76.239999999999995</v>
      </c>
      <c r="O1008" s="589"/>
      <c r="R1008" s="106">
        <f t="shared" si="1073"/>
        <v>10139</v>
      </c>
      <c r="S1008" s="104" t="b">
        <f t="shared" si="1074"/>
        <v>1</v>
      </c>
      <c r="T1008" s="122" t="str">
        <f t="shared" si="1075"/>
        <v>I</v>
      </c>
      <c r="U1008" s="122" t="s">
        <v>27919</v>
      </c>
      <c r="V1008" s="121" t="str">
        <f t="shared" si="1076"/>
        <v>DER-ES</v>
      </c>
      <c r="X1008" s="121">
        <f t="shared" si="1077"/>
        <v>0</v>
      </c>
      <c r="Y1008" s="121">
        <f t="shared" si="1078"/>
        <v>0</v>
      </c>
      <c r="Z1008" s="121">
        <f t="shared" si="1079"/>
        <v>19.059999999999999</v>
      </c>
      <c r="AB1008" s="121" t="e">
        <f>IF(OR(T1008="P",T1008="M"),(VLOOKUP(R1008,'SICRO-P'!$A$3:$F$1780,6,FALSE)),VLOOKUP(R1008,SICRO!$A$4:$E$6354,5,FALSE))</f>
        <v>#N/A</v>
      </c>
      <c r="AC1008" s="121" t="e">
        <f>IF(T1008="I",(VLOOKUP(R1008,'SINAPI-I'!$A$1:$E$4949,5,FALSE)),VLOOKUP(R1008,SINAPI!$G$7:$K$7524,5,FALSE))</f>
        <v>#N/A</v>
      </c>
      <c r="AD1008" s="130">
        <f>IF(T1008="I",IF(U1008="MO",(ROUND(VLOOKUP(R1008,'DER-ES-I'!$A$7:$F$1547,5,FALSE)*((1+$R$3)),2)),VLOOKUP(R1008,'DER-ES-I'!$A$7:$F$1547,5,FALSE)),VLOOKUP(R1008,'DER-ES'!$A$15:$H$1393,7,FALSE))</f>
        <v>19.059999999999999</v>
      </c>
    </row>
    <row r="1009" spans="2:30" ht="15" customHeight="1" x14ac:dyDescent="0.25">
      <c r="B1009" s="74" t="s">
        <v>647</v>
      </c>
      <c r="C1009" s="586" t="s">
        <v>648</v>
      </c>
      <c r="D1009" s="586"/>
      <c r="E1009" s="586"/>
      <c r="F1009" s="587" t="s">
        <v>92</v>
      </c>
      <c r="G1009" s="587"/>
      <c r="H1009" s="587"/>
      <c r="I1009" s="74" t="s">
        <v>226</v>
      </c>
      <c r="J1009" s="588">
        <v>8</v>
      </c>
      <c r="K1009" s="588"/>
      <c r="L1009" s="589">
        <f t="shared" si="1071"/>
        <v>14.15</v>
      </c>
      <c r="M1009" s="589"/>
      <c r="N1009" s="589">
        <f t="shared" si="1072"/>
        <v>113.2</v>
      </c>
      <c r="O1009" s="589"/>
      <c r="R1009" s="106">
        <f t="shared" si="1073"/>
        <v>10146</v>
      </c>
      <c r="S1009" s="104" t="b">
        <f t="shared" si="1074"/>
        <v>1</v>
      </c>
      <c r="T1009" s="122" t="str">
        <f t="shared" si="1075"/>
        <v>I</v>
      </c>
      <c r="U1009" s="122" t="s">
        <v>27919</v>
      </c>
      <c r="V1009" s="121" t="str">
        <f t="shared" si="1076"/>
        <v>DER-ES</v>
      </c>
      <c r="X1009" s="121">
        <f t="shared" si="1077"/>
        <v>0</v>
      </c>
      <c r="Y1009" s="121">
        <f t="shared" si="1078"/>
        <v>0</v>
      </c>
      <c r="Z1009" s="121">
        <f t="shared" si="1079"/>
        <v>14.15</v>
      </c>
      <c r="AB1009" s="121" t="e">
        <f>IF(OR(T1009="P",T1009="M"),(VLOOKUP(R1009,'SICRO-P'!$A$3:$F$1780,6,FALSE)),VLOOKUP(R1009,SICRO!$A$4:$E$6354,5,FALSE))</f>
        <v>#N/A</v>
      </c>
      <c r="AC1009" s="121" t="e">
        <f>IF(T1009="I",(VLOOKUP(R1009,'SINAPI-I'!$A$1:$E$4949,5,FALSE)),VLOOKUP(R1009,SINAPI!$G$7:$K$7524,5,FALSE))</f>
        <v>#N/A</v>
      </c>
      <c r="AD1009" s="130">
        <f>IF(T1009="I",IF(U1009="MO",(ROUND(VLOOKUP(R1009,'DER-ES-I'!$A$7:$F$1547,5,FALSE)*((1+$R$3)),2)),VLOOKUP(R1009,'DER-ES-I'!$A$7:$F$1547,5,FALSE)),VLOOKUP(R1009,'DER-ES'!$A$15:$H$1393,7,FALSE))</f>
        <v>14.15</v>
      </c>
    </row>
    <row r="1010" spans="2:30" ht="15" customHeight="1" x14ac:dyDescent="0.25">
      <c r="B1010" s="69"/>
      <c r="C1010" s="69"/>
      <c r="D1010" s="69"/>
      <c r="E1010" s="69"/>
      <c r="F1010" s="69"/>
      <c r="G1010" s="69"/>
      <c r="H1010" s="69"/>
      <c r="I1010" s="69"/>
      <c r="J1010" s="590" t="s">
        <v>775</v>
      </c>
      <c r="K1010" s="590"/>
      <c r="L1010" s="590"/>
      <c r="M1010" s="590"/>
      <c r="N1010" s="597">
        <f>SUM(N1004:O1009)</f>
        <v>3285.44</v>
      </c>
      <c r="O1010" s="597"/>
      <c r="X1010" s="121"/>
      <c r="Y1010" s="121"/>
      <c r="Z1010" s="130"/>
    </row>
    <row r="1011" spans="2:30" ht="15" customHeight="1" x14ac:dyDescent="0.25">
      <c r="B1011" s="584" t="s">
        <v>764</v>
      </c>
      <c r="C1011" s="584"/>
      <c r="D1011" s="584"/>
      <c r="E1011" s="584"/>
      <c r="F1011" s="585" t="s">
        <v>765</v>
      </c>
      <c r="G1011" s="585"/>
      <c r="H1011" s="585"/>
      <c r="I1011" s="72" t="s">
        <v>641</v>
      </c>
      <c r="J1011" s="585" t="s">
        <v>766</v>
      </c>
      <c r="K1011" s="585"/>
      <c r="L1011" s="585" t="s">
        <v>767</v>
      </c>
      <c r="M1011" s="585"/>
      <c r="N1011" s="585" t="s">
        <v>768</v>
      </c>
      <c r="O1011" s="585"/>
      <c r="X1011" s="121"/>
      <c r="Y1011" s="121"/>
      <c r="Z1011" s="130"/>
    </row>
    <row r="1012" spans="2:30" ht="15" customHeight="1" x14ac:dyDescent="0.25">
      <c r="B1012" s="74">
        <v>5928</v>
      </c>
      <c r="C1012" s="586" t="s">
        <v>776</v>
      </c>
      <c r="D1012" s="586"/>
      <c r="E1012" s="586"/>
      <c r="F1012" s="587" t="s">
        <v>91</v>
      </c>
      <c r="G1012" s="587"/>
      <c r="H1012" s="587"/>
      <c r="I1012" s="74" t="s">
        <v>176</v>
      </c>
      <c r="J1012" s="588">
        <v>16</v>
      </c>
      <c r="K1012" s="588"/>
      <c r="L1012" s="589">
        <f t="shared" ref="L1012" si="1080">X1012+Y1012+Z1012</f>
        <v>272.61</v>
      </c>
      <c r="M1012" s="589"/>
      <c r="N1012" s="589">
        <f>J1012*L1012</f>
        <v>4361.76</v>
      </c>
      <c r="O1012" s="589"/>
      <c r="R1012" s="106">
        <f t="shared" ref="R1012" si="1081">IF(AND(S1012=TRUE,T1012="I"),VALUE(RIGHT(B1012,LEN(B1012)-1)),B1012)</f>
        <v>5928</v>
      </c>
      <c r="S1012" s="104" t="b">
        <f t="shared" ref="S1012" si="1082">ISTEXT(B1012)</f>
        <v>0</v>
      </c>
      <c r="T1012" s="122" t="str">
        <f t="shared" ref="T1012" si="1083">LEFT(B1012,1)</f>
        <v>5</v>
      </c>
      <c r="U1012" s="122"/>
      <c r="V1012" s="121" t="str">
        <f t="shared" ref="V1012" si="1084">F1012</f>
        <v>SINAPI</v>
      </c>
      <c r="X1012" s="121">
        <f t="shared" ref="X1012" si="1085">IFERROR(AB1012,0)</f>
        <v>0</v>
      </c>
      <c r="Y1012" s="121">
        <f t="shared" ref="Y1012" si="1086">IFERROR(AC1012,0)</f>
        <v>272.61</v>
      </c>
      <c r="Z1012" s="121">
        <f t="shared" ref="Z1012" si="1087">IFERROR(AD1012,0)</f>
        <v>0</v>
      </c>
      <c r="AB1012" s="121" t="e">
        <f>IF(OR(T1012="P",T1012="M"),(VLOOKUP(R1012,'SICRO-P'!$A$3:$F$1780,6,FALSE)),VLOOKUP(R1012,SICRO!$A$4:$E$6354,5,FALSE))</f>
        <v>#N/A</v>
      </c>
      <c r="AC1012" s="121">
        <f>IF(T1012="I",(VLOOKUP(R1012,'SINAPI-I'!$A$1:$E$4949,5,FALSE)),VLOOKUP(R1012,SINAPI!$G$7:$K$7524,5,FALSE))</f>
        <v>272.61</v>
      </c>
      <c r="AD1012" s="130" t="e">
        <f>IF(T1012="I",IF(U1012="MO",(ROUND(VLOOKUP(R1012,'DER-ES-I'!$A$7:$F$1547,5,FALSE)*((1+$R$3)),2)),VLOOKUP(R1012,'DER-ES-I'!$A$7:$F$1547,5,FALSE)),VLOOKUP(R1012,'DER-ES'!$A$15:$H$1393,7,FALSE))</f>
        <v>#N/A</v>
      </c>
    </row>
    <row r="1013" spans="2:30" ht="15" customHeight="1" x14ac:dyDescent="0.25">
      <c r="B1013" s="69"/>
      <c r="C1013" s="69"/>
      <c r="D1013" s="69"/>
      <c r="E1013" s="69"/>
      <c r="F1013" s="69"/>
      <c r="G1013" s="69"/>
      <c r="H1013" s="69"/>
      <c r="I1013" s="69"/>
      <c r="J1013" s="590" t="s">
        <v>773</v>
      </c>
      <c r="K1013" s="590"/>
      <c r="L1013" s="590"/>
      <c r="M1013" s="590"/>
      <c r="N1013" s="597">
        <f>N1012</f>
        <v>4361.76</v>
      </c>
      <c r="O1013" s="597"/>
      <c r="X1013" s="121"/>
      <c r="Y1013" s="121"/>
      <c r="Z1013" s="130"/>
    </row>
    <row r="1014" spans="2:30" ht="15" customHeight="1" x14ac:dyDescent="0.25">
      <c r="B1014" s="584" t="s">
        <v>1088</v>
      </c>
      <c r="C1014" s="584"/>
      <c r="D1014" s="584"/>
      <c r="E1014" s="584"/>
      <c r="F1014" s="585" t="s">
        <v>765</v>
      </c>
      <c r="G1014" s="585"/>
      <c r="H1014" s="585"/>
      <c r="I1014" s="72" t="s">
        <v>641</v>
      </c>
      <c r="J1014" s="585" t="s">
        <v>766</v>
      </c>
      <c r="K1014" s="585"/>
      <c r="L1014" s="585" t="s">
        <v>767</v>
      </c>
      <c r="M1014" s="585"/>
      <c r="N1014" s="585" t="s">
        <v>768</v>
      </c>
      <c r="O1014" s="585"/>
      <c r="X1014" s="121"/>
      <c r="Y1014" s="121"/>
      <c r="Z1014" s="130"/>
    </row>
    <row r="1015" spans="2:30" ht="15" customHeight="1" x14ac:dyDescent="0.25">
      <c r="B1015" s="74">
        <v>5914640</v>
      </c>
      <c r="C1015" s="586" t="s">
        <v>1089</v>
      </c>
      <c r="D1015" s="586"/>
      <c r="E1015" s="586"/>
      <c r="F1015" s="587" t="s">
        <v>90</v>
      </c>
      <c r="G1015" s="587"/>
      <c r="H1015" s="587"/>
      <c r="I1015" s="74" t="s">
        <v>221</v>
      </c>
      <c r="J1015" s="588">
        <v>888</v>
      </c>
      <c r="K1015" s="588"/>
      <c r="L1015" s="589">
        <f t="shared" ref="L1015" si="1088">X1015+Y1015+Z1015</f>
        <v>0.55000000000000004</v>
      </c>
      <c r="M1015" s="589"/>
      <c r="N1015" s="589">
        <f>J1015*L1015</f>
        <v>488.4</v>
      </c>
      <c r="O1015" s="589"/>
      <c r="R1015" s="106">
        <f t="shared" ref="R1015" si="1089">IF(AND(S1015=TRUE,T1015="I"),VALUE(RIGHT(B1015,LEN(B1015)-1)),B1015)</f>
        <v>5914640</v>
      </c>
      <c r="S1015" s="104" t="b">
        <f t="shared" ref="S1015" si="1090">ISTEXT(B1015)</f>
        <v>0</v>
      </c>
      <c r="T1015" s="122" t="str">
        <f t="shared" ref="T1015" si="1091">LEFT(B1015,1)</f>
        <v>5</v>
      </c>
      <c r="U1015" s="122"/>
      <c r="V1015" s="121" t="str">
        <f t="shared" ref="V1015" si="1092">F1015</f>
        <v>SICRO NOVO</v>
      </c>
      <c r="X1015" s="121">
        <f t="shared" ref="X1015" si="1093">IFERROR(AB1015,0)</f>
        <v>0.55000000000000004</v>
      </c>
      <c r="Y1015" s="121">
        <f t="shared" ref="Y1015" si="1094">IFERROR(AC1015,0)</f>
        <v>0</v>
      </c>
      <c r="Z1015" s="121">
        <f t="shared" ref="Z1015" si="1095">IFERROR(AD1015,0)</f>
        <v>0</v>
      </c>
      <c r="AB1015" s="121">
        <f>IF(OR(T1015="P",T1015="M"),(VLOOKUP(R1015,'SICRO-P'!$A$3:$F$1780,6,FALSE)),VLOOKUP(R1015,SICRO!$A$4:$E$6354,5,FALSE))</f>
        <v>0.55000000000000004</v>
      </c>
      <c r="AC1015" s="121" t="e">
        <f>IF(T1015="I",(VLOOKUP(R1015,'SINAPI-I'!$A$1:$E$4949,5,FALSE)),VLOOKUP(R1015,SINAPI!$G$7:$K$7524,5,FALSE))</f>
        <v>#N/A</v>
      </c>
      <c r="AD1015" s="130" t="e">
        <f>IF(T1015="I",IF(U1015="MO",(ROUND(VLOOKUP(R1015,'DER-ES-I'!$A$7:$F$1547,5,FALSE)*((1+$R$3)),2)),VLOOKUP(R1015,'DER-ES-I'!$A$7:$F$1547,5,FALSE)),VLOOKUP(R1015,'DER-ES'!$A$15:$H$1393,7,FALSE))</f>
        <v>#N/A</v>
      </c>
    </row>
    <row r="1016" spans="2:30" ht="15" customHeight="1" x14ac:dyDescent="0.25">
      <c r="B1016" s="69"/>
      <c r="C1016" s="69"/>
      <c r="D1016" s="69"/>
      <c r="E1016" s="69"/>
      <c r="F1016" s="69"/>
      <c r="G1016" s="69"/>
      <c r="H1016" s="69"/>
      <c r="I1016" s="69"/>
      <c r="J1016" s="590" t="s">
        <v>1090</v>
      </c>
      <c r="K1016" s="590"/>
      <c r="L1016" s="590"/>
      <c r="M1016" s="590"/>
      <c r="N1016" s="597">
        <f>N1015</f>
        <v>488.4</v>
      </c>
      <c r="O1016" s="597"/>
      <c r="X1016" s="121"/>
      <c r="Y1016" s="121"/>
      <c r="Z1016" s="130"/>
    </row>
    <row r="1017" spans="2:30" ht="15" customHeight="1" x14ac:dyDescent="0.25">
      <c r="B1017" s="69"/>
      <c r="C1017" s="69"/>
      <c r="D1017" s="69"/>
      <c r="E1017" s="69"/>
      <c r="F1017" s="69"/>
      <c r="G1017" s="69"/>
      <c r="H1017" s="69"/>
      <c r="I1017" s="69"/>
      <c r="J1017" s="578" t="s">
        <v>675</v>
      </c>
      <c r="K1017" s="578"/>
      <c r="L1017" s="578"/>
      <c r="M1017" s="578"/>
      <c r="N1017" s="577">
        <f>N1016+N1013+N1010</f>
        <v>8135.6</v>
      </c>
      <c r="O1017" s="577"/>
      <c r="X1017" s="121"/>
      <c r="Y1017" s="121"/>
      <c r="Z1017" s="130"/>
    </row>
    <row r="1018" spans="2:30" ht="15" customHeight="1" x14ac:dyDescent="0.25">
      <c r="B1018" s="69"/>
      <c r="C1018" s="69"/>
      <c r="D1018" s="69"/>
      <c r="E1018" s="69"/>
      <c r="F1018" s="69"/>
      <c r="G1018" s="69"/>
      <c r="H1018" s="69"/>
      <c r="I1018" s="69"/>
      <c r="J1018" s="580" t="str">
        <f>"VALOR BDI ("&amp;$O$3*100&amp;"%):"</f>
        <v>VALOR BDI (24,52%):</v>
      </c>
      <c r="K1018" s="580"/>
      <c r="L1018" s="580"/>
      <c r="M1018" s="580"/>
      <c r="N1018" s="577">
        <f>N1017*$O$3</f>
        <v>1994.85</v>
      </c>
      <c r="O1018" s="577"/>
      <c r="X1018" s="121"/>
      <c r="Y1018" s="121"/>
      <c r="Z1018" s="130"/>
    </row>
    <row r="1019" spans="2:30" ht="15" customHeight="1" x14ac:dyDescent="0.25">
      <c r="B1019" s="69"/>
      <c r="C1019" s="69"/>
      <c r="D1019" s="69"/>
      <c r="E1019" s="69"/>
      <c r="F1019" s="69"/>
      <c r="G1019" s="69"/>
      <c r="H1019" s="69"/>
      <c r="I1019" s="69"/>
      <c r="J1019" s="578" t="s">
        <v>676</v>
      </c>
      <c r="K1019" s="578"/>
      <c r="L1019" s="578"/>
      <c r="M1019" s="578"/>
      <c r="N1019" s="577">
        <f>N1018+N1017</f>
        <v>10130.450000000001</v>
      </c>
      <c r="O1019" s="577"/>
      <c r="X1019" s="121"/>
      <c r="Y1019" s="121"/>
      <c r="Z1019" s="130"/>
    </row>
    <row r="1020" spans="2:30" ht="15" customHeight="1" x14ac:dyDescent="0.25">
      <c r="B1020" s="69"/>
      <c r="C1020" s="69"/>
      <c r="D1020" s="69"/>
      <c r="E1020" s="69"/>
      <c r="F1020" s="581"/>
      <c r="G1020" s="581"/>
      <c r="H1020" s="581"/>
      <c r="I1020" s="581"/>
      <c r="J1020" s="69"/>
      <c r="K1020" s="69"/>
      <c r="L1020" s="69"/>
      <c r="M1020" s="69"/>
      <c r="N1020" s="69"/>
      <c r="O1020" s="69"/>
      <c r="X1020" s="121"/>
      <c r="Y1020" s="121"/>
      <c r="Z1020" s="130"/>
    </row>
    <row r="1021" spans="2:30" ht="15" customHeight="1" x14ac:dyDescent="0.25">
      <c r="B1021" s="210" t="str">
        <f>'PLANILHA S DESONERAÇÃO'!B441</f>
        <v>COMP-77</v>
      </c>
      <c r="C1021" s="601" t="str">
        <f>'PLANILHA S DESONERAÇÃO'!D441</f>
        <v>FORNECIMENTO E MONTAGEM DE Haste de prolongamento com extremidades rosqueadas, diâmetro 1.1/6”, L=6000mm EM PEDESTAIS DE COMANDO OU MANOBRA</v>
      </c>
      <c r="D1021" s="602"/>
      <c r="E1021" s="602"/>
      <c r="F1021" s="602"/>
      <c r="G1021" s="602"/>
      <c r="H1021" s="602"/>
      <c r="I1021" s="602"/>
      <c r="J1021" s="602"/>
      <c r="K1021" s="602"/>
      <c r="L1021" s="602"/>
      <c r="M1021" s="602"/>
      <c r="N1021" s="602"/>
      <c r="O1021" s="603"/>
      <c r="X1021" s="121"/>
      <c r="Y1021" s="121"/>
      <c r="Z1021" s="130"/>
    </row>
    <row r="1022" spans="2:30" ht="15" customHeight="1" x14ac:dyDescent="0.25">
      <c r="B1022" s="584" t="s">
        <v>777</v>
      </c>
      <c r="C1022" s="584"/>
      <c r="D1022" s="584"/>
      <c r="E1022" s="584"/>
      <c r="F1022" s="585" t="s">
        <v>765</v>
      </c>
      <c r="G1022" s="585"/>
      <c r="H1022" s="585"/>
      <c r="I1022" s="72" t="s">
        <v>641</v>
      </c>
      <c r="J1022" s="585" t="s">
        <v>766</v>
      </c>
      <c r="K1022" s="585"/>
      <c r="L1022" s="585" t="s">
        <v>767</v>
      </c>
      <c r="M1022" s="585"/>
      <c r="N1022" s="585" t="s">
        <v>768</v>
      </c>
      <c r="O1022" s="585"/>
      <c r="X1022" s="121"/>
      <c r="Y1022" s="121"/>
      <c r="Z1022" s="130"/>
    </row>
    <row r="1023" spans="2:30" ht="15" customHeight="1" x14ac:dyDescent="0.25">
      <c r="B1023" s="74">
        <f>MAPADEPRECOS!A66</f>
        <v>21</v>
      </c>
      <c r="C1023" s="598" t="str">
        <f>VLOOKUP(B1023,MAPADEPRECOS!$A$5:$I$151,2)</f>
        <v>Haste de  prolongamento com extremidades 
rosqueadas, diâmetro 1.1/6”, L=6000mm</v>
      </c>
      <c r="D1023" s="599"/>
      <c r="E1023" s="600"/>
      <c r="F1023" s="587" t="s">
        <v>32453</v>
      </c>
      <c r="G1023" s="587"/>
      <c r="H1023" s="587"/>
      <c r="I1023" s="74" t="s">
        <v>315</v>
      </c>
      <c r="J1023" s="588">
        <v>1</v>
      </c>
      <c r="K1023" s="588"/>
      <c r="L1023" s="579">
        <f>VLOOKUP(B1023,MAPADEPRECOS!$A$5:$I$151,9)</f>
        <v>2936</v>
      </c>
      <c r="M1023" s="579"/>
      <c r="N1023" s="589">
        <f t="shared" ref="N1023" si="1096">J1023*L1023</f>
        <v>2936</v>
      </c>
      <c r="O1023" s="589"/>
      <c r="X1023" s="121"/>
      <c r="Y1023" s="121"/>
      <c r="Z1023" s="130"/>
    </row>
    <row r="1024" spans="2:30" ht="15" customHeight="1" x14ac:dyDescent="0.25">
      <c r="B1024" s="69"/>
      <c r="C1024" s="69"/>
      <c r="D1024" s="69"/>
      <c r="E1024" s="69"/>
      <c r="F1024" s="69"/>
      <c r="G1024" s="69"/>
      <c r="H1024" s="69"/>
      <c r="I1024" s="69"/>
      <c r="J1024" s="590" t="s">
        <v>778</v>
      </c>
      <c r="K1024" s="590"/>
      <c r="L1024" s="590"/>
      <c r="M1024" s="590"/>
      <c r="N1024" s="597">
        <f>N1023</f>
        <v>2936</v>
      </c>
      <c r="O1024" s="597"/>
      <c r="X1024" s="121"/>
      <c r="Y1024" s="121"/>
      <c r="Z1024" s="130"/>
    </row>
    <row r="1025" spans="2:30" ht="15" customHeight="1" x14ac:dyDescent="0.25">
      <c r="B1025" s="584" t="s">
        <v>774</v>
      </c>
      <c r="C1025" s="584"/>
      <c r="D1025" s="584"/>
      <c r="E1025" s="584"/>
      <c r="F1025" s="585" t="s">
        <v>765</v>
      </c>
      <c r="G1025" s="585"/>
      <c r="H1025" s="585"/>
      <c r="I1025" s="72" t="s">
        <v>641</v>
      </c>
      <c r="J1025" s="585" t="s">
        <v>766</v>
      </c>
      <c r="K1025" s="585"/>
      <c r="L1025" s="585" t="s">
        <v>767</v>
      </c>
      <c r="M1025" s="585"/>
      <c r="N1025" s="585" t="s">
        <v>768</v>
      </c>
      <c r="O1025" s="585"/>
      <c r="X1025" s="121"/>
      <c r="Y1025" s="121"/>
      <c r="Z1025" s="130"/>
    </row>
    <row r="1026" spans="2:30" ht="15" customHeight="1" x14ac:dyDescent="0.25">
      <c r="B1026" s="74" t="s">
        <v>688</v>
      </c>
      <c r="C1026" s="586" t="s">
        <v>689</v>
      </c>
      <c r="D1026" s="586"/>
      <c r="E1026" s="586"/>
      <c r="F1026" s="587" t="s">
        <v>92</v>
      </c>
      <c r="G1026" s="587"/>
      <c r="H1026" s="587"/>
      <c r="I1026" s="74" t="s">
        <v>226</v>
      </c>
      <c r="J1026" s="588">
        <v>0.125</v>
      </c>
      <c r="K1026" s="588"/>
      <c r="L1026" s="589">
        <f t="shared" ref="L1026" si="1097">X1026+Y1026+Z1026</f>
        <v>19.059999999999999</v>
      </c>
      <c r="M1026" s="589"/>
      <c r="N1026" s="589">
        <f>J1026*L1026</f>
        <v>2.38</v>
      </c>
      <c r="O1026" s="589"/>
      <c r="R1026" s="106">
        <f t="shared" ref="R1026" si="1098">IF(AND(S1026=TRUE,T1026="I"),VALUE(RIGHT(B1026,LEN(B1026)-1)),B1026)</f>
        <v>10139</v>
      </c>
      <c r="S1026" s="104" t="b">
        <f t="shared" ref="S1026" si="1099">ISTEXT(B1026)</f>
        <v>1</v>
      </c>
      <c r="T1026" s="122" t="str">
        <f t="shared" ref="T1026" si="1100">LEFT(B1026,1)</f>
        <v>I</v>
      </c>
      <c r="U1026" s="122" t="s">
        <v>27919</v>
      </c>
      <c r="V1026" s="121" t="str">
        <f t="shared" ref="V1026" si="1101">F1026</f>
        <v>DER-ES</v>
      </c>
      <c r="X1026" s="121">
        <f t="shared" ref="X1026" si="1102">IFERROR(AB1026,0)</f>
        <v>0</v>
      </c>
      <c r="Y1026" s="121">
        <f t="shared" ref="Y1026" si="1103">IFERROR(AC1026,0)</f>
        <v>0</v>
      </c>
      <c r="Z1026" s="121">
        <f t="shared" ref="Z1026" si="1104">IFERROR(AD1026,0)</f>
        <v>19.059999999999999</v>
      </c>
      <c r="AB1026" s="121" t="e">
        <f>IF(OR(T1026="P",T1026="M"),(VLOOKUP(R1026,'SICRO-P'!$A$3:$F$1780,6,FALSE)),VLOOKUP(R1026,SICRO!$A$4:$E$6354,5,FALSE))</f>
        <v>#N/A</v>
      </c>
      <c r="AC1026" s="121" t="e">
        <f>IF(T1026="I",(VLOOKUP(R1026,'SINAPI-I'!$A$1:$E$4949,5,FALSE)),VLOOKUP(R1026,SINAPI!$G$7:$K$7524,5,FALSE))</f>
        <v>#N/A</v>
      </c>
      <c r="AD1026" s="130">
        <f>IF(T1026="I",IF(U1026="MO",(ROUND(VLOOKUP(R1026,'DER-ES-I'!$A$7:$F$1547,5,FALSE)*((1+$R$3)),2)),VLOOKUP(R1026,'DER-ES-I'!$A$7:$F$1547,5,FALSE)),VLOOKUP(R1026,'DER-ES'!$A$15:$H$1393,7,FALSE))</f>
        <v>19.059999999999999</v>
      </c>
    </row>
    <row r="1027" spans="2:30" ht="15" customHeight="1" x14ac:dyDescent="0.25">
      <c r="B1027" s="74" t="s">
        <v>647</v>
      </c>
      <c r="C1027" s="586" t="s">
        <v>648</v>
      </c>
      <c r="D1027" s="586"/>
      <c r="E1027" s="586"/>
      <c r="F1027" s="587" t="s">
        <v>92</v>
      </c>
      <c r="G1027" s="587"/>
      <c r="H1027" s="587"/>
      <c r="I1027" s="74" t="s">
        <v>226</v>
      </c>
      <c r="J1027" s="588">
        <v>0.125</v>
      </c>
      <c r="K1027" s="588"/>
      <c r="L1027" s="589">
        <f t="shared" ref="L1027" si="1105">X1027+Y1027+Z1027</f>
        <v>14.15</v>
      </c>
      <c r="M1027" s="589"/>
      <c r="N1027" s="589">
        <f>J1027*L1027</f>
        <v>1.77</v>
      </c>
      <c r="O1027" s="589"/>
      <c r="R1027" s="106">
        <f t="shared" ref="R1027" si="1106">IF(AND(S1027=TRUE,T1027="I"),VALUE(RIGHT(B1027,LEN(B1027)-1)),B1027)</f>
        <v>10146</v>
      </c>
      <c r="S1027" s="104" t="b">
        <f t="shared" ref="S1027" si="1107">ISTEXT(B1027)</f>
        <v>1</v>
      </c>
      <c r="T1027" s="122" t="str">
        <f t="shared" ref="T1027" si="1108">LEFT(B1027,1)</f>
        <v>I</v>
      </c>
      <c r="U1027" s="122" t="s">
        <v>27919</v>
      </c>
      <c r="V1027" s="121" t="str">
        <f t="shared" ref="V1027" si="1109">F1027</f>
        <v>DER-ES</v>
      </c>
      <c r="X1027" s="121">
        <f t="shared" ref="X1027" si="1110">IFERROR(AB1027,0)</f>
        <v>0</v>
      </c>
      <c r="Y1027" s="121">
        <f t="shared" ref="Y1027" si="1111">IFERROR(AC1027,0)</f>
        <v>0</v>
      </c>
      <c r="Z1027" s="121">
        <f t="shared" ref="Z1027" si="1112">IFERROR(AD1027,0)</f>
        <v>14.15</v>
      </c>
      <c r="AB1027" s="121" t="e">
        <f>IF(OR(T1027="P",T1027="M"),(VLOOKUP(R1027,'SICRO-P'!$A$3:$F$1780,6,FALSE)),VLOOKUP(R1027,SICRO!$A$4:$E$6354,5,FALSE))</f>
        <v>#N/A</v>
      </c>
      <c r="AC1027" s="121" t="e">
        <f>IF(T1027="I",(VLOOKUP(R1027,'SINAPI-I'!$A$1:$E$4949,5,FALSE)),VLOOKUP(R1027,SINAPI!$G$7:$K$7524,5,FALSE))</f>
        <v>#N/A</v>
      </c>
      <c r="AD1027" s="130">
        <f>IF(T1027="I",IF(U1027="MO",(ROUND(VLOOKUP(R1027,'DER-ES-I'!$A$7:$F$1547,5,FALSE)*((1+$R$3)),2)),VLOOKUP(R1027,'DER-ES-I'!$A$7:$F$1547,5,FALSE)),VLOOKUP(R1027,'DER-ES'!$A$15:$H$1393,7,FALSE))</f>
        <v>14.15</v>
      </c>
    </row>
    <row r="1028" spans="2:30" ht="15" customHeight="1" x14ac:dyDescent="0.25">
      <c r="B1028" s="69"/>
      <c r="C1028" s="69"/>
      <c r="D1028" s="69"/>
      <c r="E1028" s="69"/>
      <c r="F1028" s="69"/>
      <c r="G1028" s="69"/>
      <c r="H1028" s="69"/>
      <c r="I1028" s="69"/>
      <c r="J1028" s="590" t="s">
        <v>775</v>
      </c>
      <c r="K1028" s="590"/>
      <c r="L1028" s="590"/>
      <c r="M1028" s="590"/>
      <c r="N1028" s="597">
        <f>N1027+N1026</f>
        <v>4.1500000000000004</v>
      </c>
      <c r="O1028" s="597"/>
      <c r="X1028" s="121"/>
      <c r="Y1028" s="121"/>
      <c r="Z1028" s="130"/>
    </row>
    <row r="1029" spans="2:30" ht="15" customHeight="1" x14ac:dyDescent="0.25">
      <c r="B1029" s="69"/>
      <c r="C1029" s="69"/>
      <c r="D1029" s="69"/>
      <c r="E1029" s="69"/>
      <c r="F1029" s="69"/>
      <c r="G1029" s="69"/>
      <c r="H1029" s="69"/>
      <c r="I1029" s="69"/>
      <c r="J1029" s="578" t="s">
        <v>675</v>
      </c>
      <c r="K1029" s="578"/>
      <c r="L1029" s="578"/>
      <c r="M1029" s="578"/>
      <c r="N1029" s="577">
        <f>N1028+N1024</f>
        <v>2940.15</v>
      </c>
      <c r="O1029" s="577"/>
      <c r="X1029" s="121"/>
      <c r="Y1029" s="121"/>
      <c r="Z1029" s="130"/>
    </row>
    <row r="1030" spans="2:30" ht="15" customHeight="1" x14ac:dyDescent="0.25">
      <c r="B1030" s="69"/>
      <c r="C1030" s="69"/>
      <c r="D1030" s="69"/>
      <c r="E1030" s="69"/>
      <c r="F1030" s="69"/>
      <c r="G1030" s="69"/>
      <c r="H1030" s="69"/>
      <c r="I1030" s="69"/>
      <c r="J1030" s="580" t="str">
        <f>"VALOR BDI ("&amp;$O$3*100&amp;"%):"</f>
        <v>VALOR BDI (24,52%):</v>
      </c>
      <c r="K1030" s="580"/>
      <c r="L1030" s="580"/>
      <c r="M1030" s="580"/>
      <c r="N1030" s="577">
        <f>N1029*$O$3</f>
        <v>720.92</v>
      </c>
      <c r="O1030" s="577"/>
      <c r="X1030" s="121"/>
      <c r="Y1030" s="121"/>
      <c r="Z1030" s="130"/>
    </row>
    <row r="1031" spans="2:30" ht="15" customHeight="1" x14ac:dyDescent="0.25">
      <c r="B1031" s="69"/>
      <c r="C1031" s="69"/>
      <c r="D1031" s="69"/>
      <c r="E1031" s="69"/>
      <c r="F1031" s="69"/>
      <c r="G1031" s="69"/>
      <c r="H1031" s="69"/>
      <c r="I1031" s="69"/>
      <c r="J1031" s="578" t="s">
        <v>676</v>
      </c>
      <c r="K1031" s="578"/>
      <c r="L1031" s="578"/>
      <c r="M1031" s="578"/>
      <c r="N1031" s="577">
        <f>N1030+N1029</f>
        <v>3661.07</v>
      </c>
      <c r="O1031" s="577"/>
      <c r="X1031" s="121"/>
      <c r="Y1031" s="121"/>
      <c r="Z1031" s="130"/>
    </row>
    <row r="1032" spans="2:30" ht="15" customHeight="1" x14ac:dyDescent="0.25">
      <c r="B1032" s="69"/>
      <c r="C1032" s="69"/>
      <c r="D1032" s="69"/>
      <c r="E1032" s="69"/>
      <c r="F1032" s="581"/>
      <c r="G1032" s="581"/>
      <c r="H1032" s="581"/>
      <c r="I1032" s="581"/>
      <c r="J1032" s="69"/>
      <c r="K1032" s="69"/>
      <c r="L1032" s="69"/>
      <c r="M1032" s="69"/>
      <c r="N1032" s="69"/>
      <c r="O1032" s="69"/>
      <c r="X1032" s="121"/>
      <c r="Y1032" s="121"/>
      <c r="Z1032" s="130"/>
    </row>
    <row r="1033" spans="2:30" ht="15" customHeight="1" x14ac:dyDescent="0.25">
      <c r="B1033" s="210" t="str">
        <f>'PLANILHA S DESONERAÇÃO'!B442</f>
        <v>COMP-78</v>
      </c>
      <c r="C1033" s="601" t="str">
        <f>'PLANILHA S DESONERAÇÃO'!D442</f>
        <v>Transporte e montagem de Equipamento de içamento: Monovia em perfil metálico com talha elétrica com trole elétrico, carga = 5.000 kg</v>
      </c>
      <c r="D1033" s="602"/>
      <c r="E1033" s="602"/>
      <c r="F1033" s="602"/>
      <c r="G1033" s="602"/>
      <c r="H1033" s="602"/>
      <c r="I1033" s="602"/>
      <c r="J1033" s="602"/>
      <c r="K1033" s="602"/>
      <c r="L1033" s="602"/>
      <c r="M1033" s="602"/>
      <c r="N1033" s="602"/>
      <c r="O1033" s="603"/>
      <c r="X1033" s="121"/>
      <c r="Y1033" s="121"/>
      <c r="Z1033" s="130"/>
    </row>
    <row r="1034" spans="2:30" ht="15" customHeight="1" x14ac:dyDescent="0.25">
      <c r="B1034" s="584" t="s">
        <v>774</v>
      </c>
      <c r="C1034" s="584"/>
      <c r="D1034" s="584"/>
      <c r="E1034" s="584"/>
      <c r="F1034" s="585" t="s">
        <v>765</v>
      </c>
      <c r="G1034" s="585"/>
      <c r="H1034" s="585"/>
      <c r="I1034" s="72" t="s">
        <v>641</v>
      </c>
      <c r="J1034" s="585" t="s">
        <v>766</v>
      </c>
      <c r="K1034" s="585"/>
      <c r="L1034" s="585" t="s">
        <v>767</v>
      </c>
      <c r="M1034" s="585"/>
      <c r="N1034" s="585" t="s">
        <v>768</v>
      </c>
      <c r="O1034" s="585"/>
      <c r="X1034" s="121"/>
      <c r="Y1034" s="121"/>
      <c r="Z1034" s="130"/>
    </row>
    <row r="1035" spans="2:30" ht="15" customHeight="1" x14ac:dyDescent="0.25">
      <c r="B1035" s="74">
        <v>44499</v>
      </c>
      <c r="C1035" s="586" t="s">
        <v>1094</v>
      </c>
      <c r="D1035" s="586"/>
      <c r="E1035" s="586"/>
      <c r="F1035" s="587" t="s">
        <v>91</v>
      </c>
      <c r="G1035" s="587"/>
      <c r="H1035" s="587"/>
      <c r="I1035" s="74" t="s">
        <v>226</v>
      </c>
      <c r="J1035" s="588">
        <v>32</v>
      </c>
      <c r="K1035" s="588"/>
      <c r="L1035" s="589">
        <f t="shared" ref="L1035:L1036" si="1113">X1035+Y1035+Z1035</f>
        <v>16.61</v>
      </c>
      <c r="M1035" s="589"/>
      <c r="N1035" s="589">
        <f>J1035*L1035</f>
        <v>531.52</v>
      </c>
      <c r="O1035" s="589"/>
      <c r="R1035" s="106">
        <f t="shared" ref="R1035:R1036" si="1114">IF(AND(S1035=TRUE,T1035="I"),VALUE(RIGHT(B1035,LEN(B1035)-1)),B1035)</f>
        <v>44499</v>
      </c>
      <c r="S1035" s="104" t="b">
        <f t="shared" ref="S1035:S1036" si="1115">ISTEXT(B1035)</f>
        <v>0</v>
      </c>
      <c r="T1035" s="122" t="s">
        <v>32184</v>
      </c>
      <c r="U1035" s="122" t="s">
        <v>27919</v>
      </c>
      <c r="V1035" s="121" t="str">
        <f t="shared" ref="V1035:V1036" si="1116">F1035</f>
        <v>SINAPI</v>
      </c>
      <c r="X1035" s="121">
        <f t="shared" ref="X1035:X1036" si="1117">IFERROR(AB1035,0)</f>
        <v>0</v>
      </c>
      <c r="Y1035" s="121">
        <f t="shared" ref="Y1035:Y1036" si="1118">IFERROR(AC1035,0)</f>
        <v>16.61</v>
      </c>
      <c r="Z1035" s="121">
        <f t="shared" ref="Z1035:Z1036" si="1119">IFERROR(AD1035,0)</f>
        <v>0</v>
      </c>
      <c r="AB1035" s="121" t="e">
        <f>IF(OR(T1035="P",T1035="M"),(VLOOKUP(R1035,'SICRO-P'!$A$3:$F$1780,6,FALSE)),VLOOKUP(R1035,SICRO!$A$4:$E$6354,5,FALSE))</f>
        <v>#N/A</v>
      </c>
      <c r="AC1035" s="121">
        <f>IF(T1035="I",(VLOOKUP(R1035,'SINAPI-I'!$A$1:$E$4949,5,FALSE)),VLOOKUP(R1035,SINAPI!$G$7:$K$7524,5,FALSE))</f>
        <v>16.61</v>
      </c>
      <c r="AD1035" s="130" t="e">
        <f>IF(T1035="I",IF(U1035="MO",(ROUND(VLOOKUP(R1035,'DER-ES-I'!$A$7:$F$1547,5,FALSE)*((1+$R$3)),2)),VLOOKUP(R1035,'DER-ES-I'!$A$7:$F$1547,5,FALSE)),VLOOKUP(R1035,'DER-ES'!$A$15:$H$1393,7,FALSE))</f>
        <v>#N/A</v>
      </c>
    </row>
    <row r="1036" spans="2:30" ht="15" customHeight="1" x14ac:dyDescent="0.25">
      <c r="B1036" s="74">
        <v>44497</v>
      </c>
      <c r="C1036" s="586" t="s">
        <v>1095</v>
      </c>
      <c r="D1036" s="586"/>
      <c r="E1036" s="586"/>
      <c r="F1036" s="587" t="s">
        <v>91</v>
      </c>
      <c r="G1036" s="587"/>
      <c r="H1036" s="587"/>
      <c r="I1036" s="74" t="s">
        <v>226</v>
      </c>
      <c r="J1036" s="588">
        <v>32</v>
      </c>
      <c r="K1036" s="588"/>
      <c r="L1036" s="589">
        <f t="shared" si="1113"/>
        <v>22.64</v>
      </c>
      <c r="M1036" s="589"/>
      <c r="N1036" s="589">
        <f>J1036*L1036</f>
        <v>724.48</v>
      </c>
      <c r="O1036" s="589"/>
      <c r="R1036" s="106">
        <f t="shared" si="1114"/>
        <v>44497</v>
      </c>
      <c r="S1036" s="104" t="b">
        <f t="shared" si="1115"/>
        <v>0</v>
      </c>
      <c r="T1036" s="122" t="s">
        <v>32184</v>
      </c>
      <c r="U1036" s="122" t="s">
        <v>27919</v>
      </c>
      <c r="V1036" s="121" t="str">
        <f t="shared" si="1116"/>
        <v>SINAPI</v>
      </c>
      <c r="X1036" s="121">
        <f t="shared" si="1117"/>
        <v>0</v>
      </c>
      <c r="Y1036" s="121">
        <f t="shared" si="1118"/>
        <v>22.64</v>
      </c>
      <c r="Z1036" s="121">
        <f t="shared" si="1119"/>
        <v>0</v>
      </c>
      <c r="AB1036" s="121" t="e">
        <f>IF(OR(T1036="P",T1036="M"),(VLOOKUP(R1036,'SICRO-P'!$A$3:$F$1780,6,FALSE)),VLOOKUP(R1036,SICRO!$A$4:$E$6354,5,FALSE))</f>
        <v>#N/A</v>
      </c>
      <c r="AC1036" s="121">
        <f>IF(T1036="I",(VLOOKUP(R1036,'SINAPI-I'!$A$1:$E$4949,5,FALSE)),VLOOKUP(R1036,SINAPI!$G$7:$K$7524,5,FALSE))</f>
        <v>22.64</v>
      </c>
      <c r="AD1036" s="130" t="e">
        <f>IF(T1036="I",IF(U1036="MO",(ROUND(VLOOKUP(R1036,'DER-ES-I'!$A$7:$F$1547,5,FALSE)*((1+$R$3)),2)),VLOOKUP(R1036,'DER-ES-I'!$A$7:$F$1547,5,FALSE)),VLOOKUP(R1036,'DER-ES'!$A$15:$H$1393,7,FALSE))</f>
        <v>#N/A</v>
      </c>
    </row>
    <row r="1037" spans="2:30" ht="15" customHeight="1" x14ac:dyDescent="0.25">
      <c r="B1037" s="69"/>
      <c r="C1037" s="69"/>
      <c r="D1037" s="69"/>
      <c r="E1037" s="69"/>
      <c r="F1037" s="69"/>
      <c r="G1037" s="69"/>
      <c r="H1037" s="69"/>
      <c r="I1037" s="69"/>
      <c r="J1037" s="590" t="s">
        <v>775</v>
      </c>
      <c r="K1037" s="590"/>
      <c r="L1037" s="590"/>
      <c r="M1037" s="590"/>
      <c r="N1037" s="597">
        <f>N1036+N1035</f>
        <v>1256</v>
      </c>
      <c r="O1037" s="597"/>
      <c r="X1037" s="121"/>
      <c r="Y1037" s="121"/>
      <c r="Z1037" s="130"/>
    </row>
    <row r="1038" spans="2:30" ht="15" customHeight="1" x14ac:dyDescent="0.25">
      <c r="B1038" s="584" t="s">
        <v>764</v>
      </c>
      <c r="C1038" s="584"/>
      <c r="D1038" s="584"/>
      <c r="E1038" s="584"/>
      <c r="F1038" s="585" t="s">
        <v>765</v>
      </c>
      <c r="G1038" s="585"/>
      <c r="H1038" s="585"/>
      <c r="I1038" s="72" t="s">
        <v>641</v>
      </c>
      <c r="J1038" s="585" t="s">
        <v>766</v>
      </c>
      <c r="K1038" s="585"/>
      <c r="L1038" s="585" t="s">
        <v>767</v>
      </c>
      <c r="M1038" s="585"/>
      <c r="N1038" s="585" t="s">
        <v>768</v>
      </c>
      <c r="O1038" s="585"/>
      <c r="X1038" s="121"/>
      <c r="Y1038" s="121"/>
      <c r="Z1038" s="130"/>
    </row>
    <row r="1039" spans="2:30" ht="15" customHeight="1" x14ac:dyDescent="0.25">
      <c r="B1039" s="74">
        <v>5928</v>
      </c>
      <c r="C1039" s="586" t="s">
        <v>776</v>
      </c>
      <c r="D1039" s="586"/>
      <c r="E1039" s="586"/>
      <c r="F1039" s="587" t="s">
        <v>91</v>
      </c>
      <c r="G1039" s="587"/>
      <c r="H1039" s="587"/>
      <c r="I1039" s="74" t="s">
        <v>176</v>
      </c>
      <c r="J1039" s="588">
        <v>32</v>
      </c>
      <c r="K1039" s="588"/>
      <c r="L1039" s="589">
        <f t="shared" ref="L1039" si="1120">X1039+Y1039+Z1039</f>
        <v>272.61</v>
      </c>
      <c r="M1039" s="589"/>
      <c r="N1039" s="589">
        <f>J1039*L1039</f>
        <v>8723.52</v>
      </c>
      <c r="O1039" s="589"/>
      <c r="R1039" s="106">
        <f t="shared" ref="R1039" si="1121">IF(AND(S1039=TRUE,T1039="I"),VALUE(RIGHT(B1039,LEN(B1039)-1)),B1039)</f>
        <v>5928</v>
      </c>
      <c r="S1039" s="104" t="b">
        <f t="shared" ref="S1039" si="1122">ISTEXT(B1039)</f>
        <v>0</v>
      </c>
      <c r="T1039" s="122" t="str">
        <f t="shared" ref="T1039" si="1123">LEFT(B1039,1)</f>
        <v>5</v>
      </c>
      <c r="U1039" s="122"/>
      <c r="V1039" s="121" t="str">
        <f t="shared" ref="V1039" si="1124">F1039</f>
        <v>SINAPI</v>
      </c>
      <c r="X1039" s="121">
        <f t="shared" ref="X1039" si="1125">IFERROR(AB1039,0)</f>
        <v>0</v>
      </c>
      <c r="Y1039" s="121">
        <f t="shared" ref="Y1039" si="1126">IFERROR(AC1039,0)</f>
        <v>272.61</v>
      </c>
      <c r="Z1039" s="121">
        <f t="shared" ref="Z1039" si="1127">IFERROR(AD1039,0)</f>
        <v>0</v>
      </c>
      <c r="AB1039" s="121" t="e">
        <f>IF(OR(T1039="P",T1039="M"),(VLOOKUP(R1039,'SICRO-P'!$A$3:$F$1780,6,FALSE)),VLOOKUP(R1039,SICRO!$A$4:$E$6354,5,FALSE))</f>
        <v>#N/A</v>
      </c>
      <c r="AC1039" s="121">
        <f>IF(T1039="I",(VLOOKUP(R1039,'SINAPI-I'!$A$1:$E$4949,5,FALSE)),VLOOKUP(R1039,SINAPI!$G$7:$K$7524,5,FALSE))</f>
        <v>272.61</v>
      </c>
      <c r="AD1039" s="130" t="e">
        <f>IF(T1039="I",IF(U1039="MO",(ROUND(VLOOKUP(R1039,'DER-ES-I'!$A$7:$F$1547,5,FALSE)*((1+$R$3)),2)),VLOOKUP(R1039,'DER-ES-I'!$A$7:$F$1547,5,FALSE)),VLOOKUP(R1039,'DER-ES'!$A$15:$H$1393,7,FALSE))</f>
        <v>#N/A</v>
      </c>
    </row>
    <row r="1040" spans="2:30" ht="15" customHeight="1" x14ac:dyDescent="0.25">
      <c r="B1040" s="69"/>
      <c r="C1040" s="69"/>
      <c r="D1040" s="69"/>
      <c r="E1040" s="69"/>
      <c r="F1040" s="69"/>
      <c r="G1040" s="69"/>
      <c r="H1040" s="69"/>
      <c r="I1040" s="69"/>
      <c r="J1040" s="590" t="s">
        <v>773</v>
      </c>
      <c r="K1040" s="590"/>
      <c r="L1040" s="590"/>
      <c r="M1040" s="590"/>
      <c r="N1040" s="597">
        <f>N1039</f>
        <v>8723.52</v>
      </c>
      <c r="O1040" s="597"/>
      <c r="X1040" s="121"/>
      <c r="Y1040" s="121"/>
      <c r="Z1040" s="130"/>
    </row>
    <row r="1041" spans="2:30" ht="15" customHeight="1" x14ac:dyDescent="0.25">
      <c r="B1041" s="584" t="s">
        <v>1088</v>
      </c>
      <c r="C1041" s="584"/>
      <c r="D1041" s="584"/>
      <c r="E1041" s="584"/>
      <c r="F1041" s="585" t="s">
        <v>765</v>
      </c>
      <c r="G1041" s="585"/>
      <c r="H1041" s="585"/>
      <c r="I1041" s="72" t="s">
        <v>641</v>
      </c>
      <c r="J1041" s="585" t="s">
        <v>766</v>
      </c>
      <c r="K1041" s="585"/>
      <c r="L1041" s="585" t="s">
        <v>767</v>
      </c>
      <c r="M1041" s="585"/>
      <c r="N1041" s="585" t="s">
        <v>768</v>
      </c>
      <c r="O1041" s="585"/>
      <c r="X1041" s="121"/>
      <c r="Y1041" s="121"/>
      <c r="Z1041" s="130"/>
    </row>
    <row r="1042" spans="2:30" ht="15" customHeight="1" x14ac:dyDescent="0.25">
      <c r="B1042" s="74">
        <v>5914640</v>
      </c>
      <c r="C1042" s="586" t="s">
        <v>1089</v>
      </c>
      <c r="D1042" s="586"/>
      <c r="E1042" s="586"/>
      <c r="F1042" s="587" t="s">
        <v>90</v>
      </c>
      <c r="G1042" s="587"/>
      <c r="H1042" s="587"/>
      <c r="I1042" s="74" t="s">
        <v>221</v>
      </c>
      <c r="J1042" s="588">
        <v>888</v>
      </c>
      <c r="K1042" s="588"/>
      <c r="L1042" s="589">
        <f t="shared" ref="L1042" si="1128">X1042+Y1042+Z1042</f>
        <v>0.55000000000000004</v>
      </c>
      <c r="M1042" s="589"/>
      <c r="N1042" s="589">
        <f>J1042*L1042</f>
        <v>488.4</v>
      </c>
      <c r="O1042" s="589"/>
      <c r="R1042" s="106">
        <f t="shared" ref="R1042" si="1129">IF(AND(S1042=TRUE,T1042="I"),VALUE(RIGHT(B1042,LEN(B1042)-1)),B1042)</f>
        <v>5914640</v>
      </c>
      <c r="S1042" s="104" t="b">
        <f t="shared" ref="S1042" si="1130">ISTEXT(B1042)</f>
        <v>0</v>
      </c>
      <c r="T1042" s="122" t="str">
        <f t="shared" ref="T1042" si="1131">LEFT(B1042,1)</f>
        <v>5</v>
      </c>
      <c r="U1042" s="122"/>
      <c r="V1042" s="121" t="str">
        <f t="shared" ref="V1042" si="1132">F1042</f>
        <v>SICRO NOVO</v>
      </c>
      <c r="X1042" s="121">
        <f t="shared" ref="X1042" si="1133">IFERROR(AB1042,0)</f>
        <v>0.55000000000000004</v>
      </c>
      <c r="Y1042" s="121">
        <f t="shared" ref="Y1042" si="1134">IFERROR(AC1042,0)</f>
        <v>0</v>
      </c>
      <c r="Z1042" s="121">
        <f t="shared" ref="Z1042" si="1135">IFERROR(AD1042,0)</f>
        <v>0</v>
      </c>
      <c r="AB1042" s="121">
        <f>IF(OR(T1042="P",T1042="M"),(VLOOKUP(R1042,'SICRO-P'!$A$3:$F$1780,6,FALSE)),VLOOKUP(R1042,SICRO!$A$4:$E$6354,5,FALSE))</f>
        <v>0.55000000000000004</v>
      </c>
      <c r="AC1042" s="121" t="e">
        <f>IF(T1042="I",(VLOOKUP(R1042,'SINAPI-I'!$A$1:$E$4949,5,FALSE)),VLOOKUP(R1042,SINAPI!$G$7:$K$7524,5,FALSE))</f>
        <v>#N/A</v>
      </c>
      <c r="AD1042" s="130" t="e">
        <f>IF(T1042="I",IF(U1042="MO",(ROUND(VLOOKUP(R1042,'DER-ES-I'!$A$7:$F$1547,5,FALSE)*((1+$R$3)),2)),VLOOKUP(R1042,'DER-ES-I'!$A$7:$F$1547,5,FALSE)),VLOOKUP(R1042,'DER-ES'!$A$15:$H$1393,7,FALSE))</f>
        <v>#N/A</v>
      </c>
    </row>
    <row r="1043" spans="2:30" ht="15" customHeight="1" x14ac:dyDescent="0.25">
      <c r="B1043" s="69"/>
      <c r="C1043" s="69"/>
      <c r="D1043" s="69"/>
      <c r="E1043" s="69"/>
      <c r="F1043" s="69"/>
      <c r="G1043" s="69"/>
      <c r="H1043" s="69"/>
      <c r="I1043" s="69"/>
      <c r="J1043" s="590" t="s">
        <v>1090</v>
      </c>
      <c r="K1043" s="590"/>
      <c r="L1043" s="590"/>
      <c r="M1043" s="590"/>
      <c r="N1043" s="597">
        <f>N1042</f>
        <v>488.4</v>
      </c>
      <c r="O1043" s="597"/>
      <c r="X1043" s="121"/>
      <c r="Y1043" s="121"/>
      <c r="Z1043" s="130"/>
    </row>
    <row r="1044" spans="2:30" ht="15" customHeight="1" x14ac:dyDescent="0.25">
      <c r="B1044" s="69"/>
      <c r="C1044" s="69"/>
      <c r="D1044" s="69"/>
      <c r="E1044" s="69"/>
      <c r="F1044" s="69"/>
      <c r="G1044" s="69"/>
      <c r="H1044" s="69"/>
      <c r="I1044" s="69"/>
      <c r="J1044" s="578" t="s">
        <v>675</v>
      </c>
      <c r="K1044" s="578"/>
      <c r="L1044" s="578"/>
      <c r="M1044" s="578"/>
      <c r="N1044" s="577">
        <f>N1043+N1040+N1037</f>
        <v>10467.92</v>
      </c>
      <c r="O1044" s="577"/>
      <c r="X1044" s="121"/>
      <c r="Y1044" s="121"/>
      <c r="Z1044" s="130"/>
    </row>
    <row r="1045" spans="2:30" ht="15" customHeight="1" x14ac:dyDescent="0.25">
      <c r="B1045" s="69"/>
      <c r="C1045" s="69"/>
      <c r="D1045" s="69"/>
      <c r="E1045" s="69"/>
      <c r="F1045" s="69"/>
      <c r="G1045" s="69"/>
      <c r="H1045" s="69"/>
      <c r="I1045" s="69"/>
      <c r="J1045" s="580" t="str">
        <f>"VALOR BDI ("&amp;$O$3*100&amp;"%):"</f>
        <v>VALOR BDI (24,52%):</v>
      </c>
      <c r="K1045" s="580"/>
      <c r="L1045" s="580"/>
      <c r="M1045" s="580"/>
      <c r="N1045" s="577">
        <f>N1044*$O$3</f>
        <v>2566.73</v>
      </c>
      <c r="O1045" s="577"/>
      <c r="X1045" s="121"/>
      <c r="Y1045" s="121"/>
      <c r="Z1045" s="130"/>
    </row>
    <row r="1046" spans="2:30" ht="15" customHeight="1" x14ac:dyDescent="0.25">
      <c r="B1046" s="69"/>
      <c r="C1046" s="69"/>
      <c r="D1046" s="69"/>
      <c r="E1046" s="69"/>
      <c r="F1046" s="69"/>
      <c r="G1046" s="69"/>
      <c r="H1046" s="69"/>
      <c r="I1046" s="69"/>
      <c r="J1046" s="578" t="s">
        <v>676</v>
      </c>
      <c r="K1046" s="578"/>
      <c r="L1046" s="578"/>
      <c r="M1046" s="578"/>
      <c r="N1046" s="577">
        <f>N1045+N1044</f>
        <v>13034.65</v>
      </c>
      <c r="O1046" s="577"/>
      <c r="X1046" s="121"/>
      <c r="Y1046" s="121"/>
      <c r="Z1046" s="130"/>
    </row>
    <row r="1047" spans="2:30" ht="15" customHeight="1" x14ac:dyDescent="0.25">
      <c r="B1047" s="69"/>
      <c r="C1047" s="69"/>
      <c r="D1047" s="69"/>
      <c r="E1047" s="69"/>
      <c r="F1047" s="581"/>
      <c r="G1047" s="581"/>
      <c r="H1047" s="581"/>
      <c r="I1047" s="581"/>
      <c r="J1047" s="69"/>
      <c r="K1047" s="69"/>
      <c r="L1047" s="69"/>
      <c r="M1047" s="69"/>
      <c r="N1047" s="69"/>
      <c r="O1047" s="69"/>
      <c r="X1047" s="121"/>
      <c r="Y1047" s="121"/>
      <c r="Z1047" s="130"/>
    </row>
    <row r="1048" spans="2:30" ht="15" customHeight="1" x14ac:dyDescent="0.25">
      <c r="B1048" s="210" t="str">
        <f>'PLANILHA S DESONERAÇÃO'!B443</f>
        <v>COMP-79</v>
      </c>
      <c r="C1048" s="601" t="str">
        <f>'PLANILHA S DESONERAÇÃO'!D443</f>
        <v>FORNEC.E ASSENT.DE GRADE MANUAL INCLUINDO PINTURA DE PROTECAO</v>
      </c>
      <c r="D1048" s="602"/>
      <c r="E1048" s="602"/>
      <c r="F1048" s="602"/>
      <c r="G1048" s="602"/>
      <c r="H1048" s="602"/>
      <c r="I1048" s="602"/>
      <c r="J1048" s="602"/>
      <c r="K1048" s="602"/>
      <c r="L1048" s="602"/>
      <c r="M1048" s="602"/>
      <c r="N1048" s="602"/>
      <c r="O1048" s="603"/>
      <c r="X1048" s="121"/>
      <c r="Y1048" s="121"/>
      <c r="Z1048" s="130"/>
    </row>
    <row r="1049" spans="2:30" ht="15" customHeight="1" x14ac:dyDescent="0.25">
      <c r="B1049" s="584" t="s">
        <v>777</v>
      </c>
      <c r="C1049" s="584"/>
      <c r="D1049" s="584"/>
      <c r="E1049" s="584"/>
      <c r="F1049" s="585" t="s">
        <v>765</v>
      </c>
      <c r="G1049" s="585"/>
      <c r="H1049" s="585"/>
      <c r="I1049" s="72" t="s">
        <v>641</v>
      </c>
      <c r="J1049" s="585" t="s">
        <v>766</v>
      </c>
      <c r="K1049" s="585"/>
      <c r="L1049" s="585" t="s">
        <v>767</v>
      </c>
      <c r="M1049" s="585"/>
      <c r="N1049" s="585" t="s">
        <v>768</v>
      </c>
      <c r="O1049" s="585"/>
      <c r="X1049" s="121"/>
      <c r="Y1049" s="121"/>
      <c r="Z1049" s="130"/>
    </row>
    <row r="1050" spans="2:30" ht="15" customHeight="1" x14ac:dyDescent="0.25">
      <c r="B1050" s="74">
        <v>40424</v>
      </c>
      <c r="C1050" s="586" t="s">
        <v>1096</v>
      </c>
      <c r="D1050" s="586"/>
      <c r="E1050" s="586"/>
      <c r="F1050" s="587" t="s">
        <v>91</v>
      </c>
      <c r="G1050" s="587"/>
      <c r="H1050" s="587"/>
      <c r="I1050" s="74" t="s">
        <v>214</v>
      </c>
      <c r="J1050" s="588">
        <v>52.490290000000002</v>
      </c>
      <c r="K1050" s="588"/>
      <c r="L1050" s="589">
        <f t="shared" ref="L1050" si="1136">X1050+Y1050+Z1050</f>
        <v>10.58</v>
      </c>
      <c r="M1050" s="589"/>
      <c r="N1050" s="589">
        <f>J1050*L1050</f>
        <v>555.35</v>
      </c>
      <c r="O1050" s="589"/>
      <c r="R1050" s="106">
        <f t="shared" ref="R1050" si="1137">IF(AND(S1050=TRUE,T1050="I"),VALUE(RIGHT(B1050,LEN(B1050)-1)),B1050)</f>
        <v>40424</v>
      </c>
      <c r="S1050" s="104" t="b">
        <f t="shared" ref="S1050" si="1138">ISTEXT(B1050)</f>
        <v>0</v>
      </c>
      <c r="T1050" s="122" t="s">
        <v>27690</v>
      </c>
      <c r="U1050" s="122"/>
      <c r="V1050" s="121" t="str">
        <f t="shared" ref="V1050" si="1139">F1050</f>
        <v>SINAPI</v>
      </c>
      <c r="X1050" s="121">
        <f t="shared" ref="X1050" si="1140">IFERROR(AB1050,0)</f>
        <v>0</v>
      </c>
      <c r="Y1050" s="121">
        <f t="shared" ref="Y1050" si="1141">IFERROR(AC1050,0)</f>
        <v>10.58</v>
      </c>
      <c r="Z1050" s="121">
        <f t="shared" ref="Z1050" si="1142">IFERROR(AD1050,0)</f>
        <v>0</v>
      </c>
      <c r="AB1050" s="121" t="e">
        <f>IF(OR(T1050="P",T1050="M"),(VLOOKUP(R1050,'SICRO-P'!$A$3:$F$1780,6,FALSE)),VLOOKUP(R1050,SICRO!$A$4:$E$6354,5,FALSE))</f>
        <v>#N/A</v>
      </c>
      <c r="AC1050" s="121">
        <f>IF(T1050="I",(VLOOKUP(R1050,'SINAPI-I'!$A$1:$E$4949,5,FALSE)),VLOOKUP(R1050,SINAPI!$G$7:$K$7524,5,FALSE))</f>
        <v>10.58</v>
      </c>
      <c r="AD1050" s="130" t="e">
        <f>IF(T1050="I",IF(U1050="MO",(ROUND(VLOOKUP(R1050,'DER-ES-I'!$A$7:$F$1547,5,FALSE)*((1+$R$3)),2)),VLOOKUP(R1050,'DER-ES-I'!$A$7:$F$1547,5,FALSE)),VLOOKUP(R1050,'DER-ES'!$A$15:$H$1393,7,FALSE))</f>
        <v>#N/A</v>
      </c>
    </row>
    <row r="1051" spans="2:30" ht="15" customHeight="1" x14ac:dyDescent="0.25">
      <c r="B1051" s="69"/>
      <c r="C1051" s="69"/>
      <c r="D1051" s="69"/>
      <c r="E1051" s="69"/>
      <c r="F1051" s="69"/>
      <c r="G1051" s="69"/>
      <c r="H1051" s="69"/>
      <c r="I1051" s="69"/>
      <c r="J1051" s="590" t="s">
        <v>778</v>
      </c>
      <c r="K1051" s="590"/>
      <c r="L1051" s="590"/>
      <c r="M1051" s="590"/>
      <c r="N1051" s="597">
        <f>N1050</f>
        <v>555.35</v>
      </c>
      <c r="O1051" s="597"/>
      <c r="X1051" s="121"/>
      <c r="Y1051" s="121"/>
      <c r="Z1051" s="130"/>
    </row>
    <row r="1052" spans="2:30" ht="15" customHeight="1" x14ac:dyDescent="0.25">
      <c r="B1052" s="584" t="s">
        <v>774</v>
      </c>
      <c r="C1052" s="584"/>
      <c r="D1052" s="584"/>
      <c r="E1052" s="584"/>
      <c r="F1052" s="585" t="s">
        <v>765</v>
      </c>
      <c r="G1052" s="585"/>
      <c r="H1052" s="585"/>
      <c r="I1052" s="72" t="s">
        <v>641</v>
      </c>
      <c r="J1052" s="585" t="s">
        <v>766</v>
      </c>
      <c r="K1052" s="585"/>
      <c r="L1052" s="585" t="s">
        <v>767</v>
      </c>
      <c r="M1052" s="585"/>
      <c r="N1052" s="585" t="s">
        <v>768</v>
      </c>
      <c r="O1052" s="585"/>
      <c r="X1052" s="121"/>
      <c r="Y1052" s="121"/>
      <c r="Z1052" s="130"/>
    </row>
    <row r="1053" spans="2:30" ht="15" customHeight="1" x14ac:dyDescent="0.25">
      <c r="B1053" s="74" t="s">
        <v>688</v>
      </c>
      <c r="C1053" s="586" t="s">
        <v>689</v>
      </c>
      <c r="D1053" s="586"/>
      <c r="E1053" s="586"/>
      <c r="F1053" s="587" t="s">
        <v>92</v>
      </c>
      <c r="G1053" s="587"/>
      <c r="H1053" s="587"/>
      <c r="I1053" s="74" t="s">
        <v>226</v>
      </c>
      <c r="J1053" s="588">
        <v>0.8</v>
      </c>
      <c r="K1053" s="588"/>
      <c r="L1053" s="589">
        <f t="shared" ref="L1053:L1055" si="1143">X1053+Y1053+Z1053</f>
        <v>19.059999999999999</v>
      </c>
      <c r="M1053" s="589"/>
      <c r="N1053" s="589">
        <f>J1053*L1053</f>
        <v>15.25</v>
      </c>
      <c r="O1053" s="589"/>
      <c r="R1053" s="106">
        <f t="shared" ref="R1053:R1055" si="1144">IF(AND(S1053=TRUE,T1053="I"),VALUE(RIGHT(B1053,LEN(B1053)-1)),B1053)</f>
        <v>10139</v>
      </c>
      <c r="S1053" s="104" t="b">
        <f t="shared" ref="S1053:S1055" si="1145">ISTEXT(B1053)</f>
        <v>1</v>
      </c>
      <c r="T1053" s="122" t="str">
        <f t="shared" ref="T1053:T1054" si="1146">LEFT(B1053,1)</f>
        <v>I</v>
      </c>
      <c r="U1053" s="122" t="s">
        <v>27919</v>
      </c>
      <c r="V1053" s="121" t="str">
        <f t="shared" ref="V1053:V1055" si="1147">F1053</f>
        <v>DER-ES</v>
      </c>
      <c r="X1053" s="121">
        <f t="shared" ref="X1053:X1055" si="1148">IFERROR(AB1053,0)</f>
        <v>0</v>
      </c>
      <c r="Y1053" s="121">
        <f t="shared" ref="Y1053:Y1055" si="1149">IFERROR(AC1053,0)</f>
        <v>0</v>
      </c>
      <c r="Z1053" s="121">
        <f t="shared" ref="Z1053:Z1055" si="1150">IFERROR(AD1053,0)</f>
        <v>19.059999999999999</v>
      </c>
      <c r="AB1053" s="121" t="e">
        <f>IF(OR(T1053="P",T1053="M"),(VLOOKUP(R1053,'SICRO-P'!$A$3:$F$1780,6,FALSE)),VLOOKUP(R1053,SICRO!$A$4:$E$6354,5,FALSE))</f>
        <v>#N/A</v>
      </c>
      <c r="AC1053" s="121" t="e">
        <f>IF(T1053="I",(VLOOKUP(R1053,'SINAPI-I'!$A$1:$E$4949,5,FALSE)),VLOOKUP(R1053,SINAPI!$G$7:$K$7524,5,FALSE))</f>
        <v>#N/A</v>
      </c>
      <c r="AD1053" s="130">
        <f>IF(T1053="I",IF(U1053="MO",(ROUND(VLOOKUP(R1053,'DER-ES-I'!$A$7:$F$1547,5,FALSE)*((1+$R$3)),2)),VLOOKUP(R1053,'DER-ES-I'!$A$7:$F$1547,5,FALSE)),VLOOKUP(R1053,'DER-ES'!$A$15:$H$1393,7,FALSE))</f>
        <v>19.059999999999999</v>
      </c>
    </row>
    <row r="1054" spans="2:30" ht="15" customHeight="1" x14ac:dyDescent="0.25">
      <c r="B1054" s="74" t="s">
        <v>647</v>
      </c>
      <c r="C1054" s="586" t="s">
        <v>648</v>
      </c>
      <c r="D1054" s="586"/>
      <c r="E1054" s="586"/>
      <c r="F1054" s="587" t="s">
        <v>92</v>
      </c>
      <c r="G1054" s="587"/>
      <c r="H1054" s="587"/>
      <c r="I1054" s="74" t="s">
        <v>226</v>
      </c>
      <c r="J1054" s="588">
        <v>0.8</v>
      </c>
      <c r="K1054" s="588"/>
      <c r="L1054" s="589">
        <f t="shared" si="1143"/>
        <v>14.15</v>
      </c>
      <c r="M1054" s="589"/>
      <c r="N1054" s="589">
        <f>J1054*L1054</f>
        <v>11.32</v>
      </c>
      <c r="O1054" s="589"/>
      <c r="R1054" s="106">
        <f t="shared" si="1144"/>
        <v>10146</v>
      </c>
      <c r="S1054" s="104" t="b">
        <f t="shared" si="1145"/>
        <v>1</v>
      </c>
      <c r="T1054" s="122" t="str">
        <f t="shared" si="1146"/>
        <v>I</v>
      </c>
      <c r="U1054" s="122" t="s">
        <v>27919</v>
      </c>
      <c r="V1054" s="121" t="str">
        <f t="shared" si="1147"/>
        <v>DER-ES</v>
      </c>
      <c r="X1054" s="121">
        <f t="shared" si="1148"/>
        <v>0</v>
      </c>
      <c r="Y1054" s="121">
        <f t="shared" si="1149"/>
        <v>0</v>
      </c>
      <c r="Z1054" s="121">
        <f t="shared" si="1150"/>
        <v>14.15</v>
      </c>
      <c r="AB1054" s="121" t="e">
        <f>IF(OR(T1054="P",T1054="M"),(VLOOKUP(R1054,'SICRO-P'!$A$3:$F$1780,6,FALSE)),VLOOKUP(R1054,SICRO!$A$4:$E$6354,5,FALSE))</f>
        <v>#N/A</v>
      </c>
      <c r="AC1054" s="121" t="e">
        <f>IF(T1054="I",(VLOOKUP(R1054,'SINAPI-I'!$A$1:$E$4949,5,FALSE)),VLOOKUP(R1054,SINAPI!$G$7:$K$7524,5,FALSE))</f>
        <v>#N/A</v>
      </c>
      <c r="AD1054" s="130">
        <f>IF(T1054="I",IF(U1054="MO",(ROUND(VLOOKUP(R1054,'DER-ES-I'!$A$7:$F$1547,5,FALSE)*((1+$R$3)),2)),VLOOKUP(R1054,'DER-ES-I'!$A$7:$F$1547,5,FALSE)),VLOOKUP(R1054,'DER-ES'!$A$15:$H$1393,7,FALSE))</f>
        <v>14.15</v>
      </c>
    </row>
    <row r="1055" spans="2:30" ht="15" customHeight="1" x14ac:dyDescent="0.25">
      <c r="B1055" s="74">
        <v>6160</v>
      </c>
      <c r="C1055" s="586" t="s">
        <v>823</v>
      </c>
      <c r="D1055" s="586"/>
      <c r="E1055" s="586"/>
      <c r="F1055" s="587" t="s">
        <v>91</v>
      </c>
      <c r="G1055" s="587"/>
      <c r="H1055" s="587"/>
      <c r="I1055" s="74" t="s">
        <v>226</v>
      </c>
      <c r="J1055" s="588">
        <v>2.5</v>
      </c>
      <c r="K1055" s="588"/>
      <c r="L1055" s="589">
        <f t="shared" si="1143"/>
        <v>22.51</v>
      </c>
      <c r="M1055" s="589"/>
      <c r="N1055" s="589">
        <f>J1055*L1055</f>
        <v>56.28</v>
      </c>
      <c r="O1055" s="589"/>
      <c r="R1055" s="106">
        <f t="shared" si="1144"/>
        <v>6160</v>
      </c>
      <c r="S1055" s="104" t="b">
        <f t="shared" si="1145"/>
        <v>0</v>
      </c>
      <c r="T1055" s="122" t="s">
        <v>32184</v>
      </c>
      <c r="U1055" s="122" t="s">
        <v>27919</v>
      </c>
      <c r="V1055" s="121" t="str">
        <f t="shared" si="1147"/>
        <v>SINAPI</v>
      </c>
      <c r="X1055" s="121">
        <f t="shared" si="1148"/>
        <v>0</v>
      </c>
      <c r="Y1055" s="121">
        <f t="shared" si="1149"/>
        <v>22.51</v>
      </c>
      <c r="Z1055" s="121">
        <f t="shared" si="1150"/>
        <v>0</v>
      </c>
      <c r="AB1055" s="121" t="e">
        <f>IF(OR(T1055="P",T1055="M"),(VLOOKUP(R1055,'SICRO-P'!$A$3:$F$1780,6,FALSE)),VLOOKUP(R1055,SICRO!$A$4:$E$6354,5,FALSE))</f>
        <v>#N/A</v>
      </c>
      <c r="AC1055" s="121">
        <f>IF(T1055="I",(VLOOKUP(R1055,'SINAPI-I'!$A$1:$E$4949,5,FALSE)),VLOOKUP(R1055,SINAPI!$G$7:$K$7524,5,FALSE))</f>
        <v>22.51</v>
      </c>
      <c r="AD1055" s="130" t="e">
        <f>IF(T1055="I",IF(U1055="MO",(ROUND(VLOOKUP(R1055,'DER-ES-I'!$A$7:$F$1547,5,FALSE)*((1+$R$3)),2)),VLOOKUP(R1055,'DER-ES-I'!$A$7:$F$1547,5,FALSE)),VLOOKUP(R1055,'DER-ES'!$A$15:$H$1393,7,FALSE))</f>
        <v>#N/A</v>
      </c>
    </row>
    <row r="1056" spans="2:30" ht="15" customHeight="1" x14ac:dyDescent="0.25">
      <c r="B1056" s="69"/>
      <c r="C1056" s="69"/>
      <c r="D1056" s="69"/>
      <c r="E1056" s="69"/>
      <c r="F1056" s="69"/>
      <c r="G1056" s="69"/>
      <c r="H1056" s="69"/>
      <c r="I1056" s="69"/>
      <c r="J1056" s="590" t="s">
        <v>775</v>
      </c>
      <c r="K1056" s="590"/>
      <c r="L1056" s="590"/>
      <c r="M1056" s="590"/>
      <c r="N1056" s="597">
        <f>N1053+N1054+N1055</f>
        <v>82.85</v>
      </c>
      <c r="O1056" s="597"/>
      <c r="X1056" s="121"/>
      <c r="Y1056" s="121"/>
      <c r="Z1056" s="130"/>
    </row>
    <row r="1057" spans="2:30" ht="15" customHeight="1" x14ac:dyDescent="0.25">
      <c r="B1057" s="584" t="s">
        <v>764</v>
      </c>
      <c r="C1057" s="584"/>
      <c r="D1057" s="584"/>
      <c r="E1057" s="584"/>
      <c r="F1057" s="585" t="s">
        <v>765</v>
      </c>
      <c r="G1057" s="585"/>
      <c r="H1057" s="585"/>
      <c r="I1057" s="72" t="s">
        <v>641</v>
      </c>
      <c r="J1057" s="585" t="s">
        <v>766</v>
      </c>
      <c r="K1057" s="585"/>
      <c r="L1057" s="585" t="s">
        <v>767</v>
      </c>
      <c r="M1057" s="585"/>
      <c r="N1057" s="585" t="s">
        <v>768</v>
      </c>
      <c r="O1057" s="585"/>
      <c r="X1057" s="121"/>
      <c r="Y1057" s="121"/>
      <c r="Z1057" s="130"/>
    </row>
    <row r="1058" spans="2:30" ht="15" customHeight="1" x14ac:dyDescent="0.25">
      <c r="B1058" s="74">
        <v>100759</v>
      </c>
      <c r="C1058" s="586" t="s">
        <v>1097</v>
      </c>
      <c r="D1058" s="586"/>
      <c r="E1058" s="586"/>
      <c r="F1058" s="587" t="s">
        <v>91</v>
      </c>
      <c r="G1058" s="587"/>
      <c r="H1058" s="587"/>
      <c r="I1058" s="74" t="s">
        <v>194</v>
      </c>
      <c r="J1058" s="588">
        <v>2.5</v>
      </c>
      <c r="K1058" s="588"/>
      <c r="L1058" s="589">
        <f t="shared" ref="L1058" si="1151">X1058+Y1058+Z1058</f>
        <v>51.42</v>
      </c>
      <c r="M1058" s="589"/>
      <c r="N1058" s="589">
        <f>J1058*L1058</f>
        <v>128.55000000000001</v>
      </c>
      <c r="O1058" s="589"/>
      <c r="R1058" s="106">
        <f t="shared" ref="R1058" si="1152">IF(AND(S1058=TRUE,T1058="I"),VALUE(RIGHT(B1058,LEN(B1058)-1)),B1058)</f>
        <v>100759</v>
      </c>
      <c r="S1058" s="104" t="b">
        <f t="shared" ref="S1058" si="1153">ISTEXT(B1058)</f>
        <v>0</v>
      </c>
      <c r="T1058" s="122" t="str">
        <f t="shared" ref="T1058" si="1154">LEFT(B1058,1)</f>
        <v>1</v>
      </c>
      <c r="U1058" s="122"/>
      <c r="V1058" s="121" t="str">
        <f t="shared" ref="V1058" si="1155">F1058</f>
        <v>SINAPI</v>
      </c>
      <c r="X1058" s="121">
        <f t="shared" ref="X1058" si="1156">IFERROR(AB1058,0)</f>
        <v>0</v>
      </c>
      <c r="Y1058" s="121">
        <f t="shared" ref="Y1058" si="1157">IFERROR(AC1058,0)</f>
        <v>51.42</v>
      </c>
      <c r="Z1058" s="121">
        <f t="shared" ref="Z1058" si="1158">IFERROR(AD1058,0)</f>
        <v>0</v>
      </c>
      <c r="AB1058" s="121" t="e">
        <f>IF(OR(T1058="P",T1058="M"),(VLOOKUP(R1058,'SICRO-P'!$A$3:$F$1780,6,FALSE)),VLOOKUP(R1058,SICRO!$A$4:$E$6354,5,FALSE))</f>
        <v>#N/A</v>
      </c>
      <c r="AC1058" s="121">
        <f>IF(T1058="I",(VLOOKUP(R1058,'SINAPI-I'!$A$1:$E$4949,5,FALSE)),VLOOKUP(R1058,SINAPI!$G$7:$K$7524,5,FALSE))</f>
        <v>51.42</v>
      </c>
      <c r="AD1058" s="130" t="e">
        <f>IF(T1058="I",IF(U1058="MO",(ROUND(VLOOKUP(R1058,'DER-ES-I'!$A$7:$F$1547,5,FALSE)*((1+$R$3)),2)),VLOOKUP(R1058,'DER-ES-I'!$A$7:$F$1547,5,FALSE)),VLOOKUP(R1058,'DER-ES'!$A$15:$H$1393,7,FALSE))</f>
        <v>#N/A</v>
      </c>
    </row>
    <row r="1059" spans="2:30" ht="15" customHeight="1" x14ac:dyDescent="0.25">
      <c r="B1059" s="69"/>
      <c r="C1059" s="69"/>
      <c r="D1059" s="69"/>
      <c r="E1059" s="69"/>
      <c r="F1059" s="69"/>
      <c r="G1059" s="69"/>
      <c r="H1059" s="69"/>
      <c r="I1059" s="69"/>
      <c r="J1059" s="590" t="s">
        <v>773</v>
      </c>
      <c r="K1059" s="590"/>
      <c r="L1059" s="590"/>
      <c r="M1059" s="590"/>
      <c r="N1059" s="597">
        <f>N1058</f>
        <v>128.55000000000001</v>
      </c>
      <c r="O1059" s="597"/>
      <c r="X1059" s="121"/>
      <c r="Y1059" s="121"/>
      <c r="Z1059" s="130"/>
    </row>
    <row r="1060" spans="2:30" ht="15" customHeight="1" x14ac:dyDescent="0.25">
      <c r="B1060" s="69"/>
      <c r="C1060" s="69"/>
      <c r="D1060" s="69"/>
      <c r="E1060" s="69"/>
      <c r="F1060" s="69"/>
      <c r="G1060" s="69"/>
      <c r="H1060" s="69"/>
      <c r="I1060" s="69"/>
      <c r="J1060" s="578" t="s">
        <v>675</v>
      </c>
      <c r="K1060" s="578"/>
      <c r="L1060" s="578"/>
      <c r="M1060" s="578"/>
      <c r="N1060" s="577">
        <f>N1059+N1056+N1051</f>
        <v>766.75</v>
      </c>
      <c r="O1060" s="577"/>
      <c r="X1060" s="121"/>
      <c r="Y1060" s="121"/>
      <c r="Z1060" s="130"/>
    </row>
    <row r="1061" spans="2:30" ht="15" customHeight="1" x14ac:dyDescent="0.25">
      <c r="B1061" s="69"/>
      <c r="C1061" s="69"/>
      <c r="D1061" s="69"/>
      <c r="E1061" s="69"/>
      <c r="F1061" s="69"/>
      <c r="G1061" s="69"/>
      <c r="H1061" s="69"/>
      <c r="I1061" s="69"/>
      <c r="J1061" s="580" t="str">
        <f>"VALOR BDI ("&amp;$O$3*100&amp;"%):"</f>
        <v>VALOR BDI (24,52%):</v>
      </c>
      <c r="K1061" s="580"/>
      <c r="L1061" s="580"/>
      <c r="M1061" s="580"/>
      <c r="N1061" s="577">
        <f>N1060*$O$3</f>
        <v>188.01</v>
      </c>
      <c r="O1061" s="577"/>
      <c r="X1061" s="121"/>
      <c r="Y1061" s="121"/>
      <c r="Z1061" s="130"/>
    </row>
    <row r="1062" spans="2:30" ht="15" customHeight="1" x14ac:dyDescent="0.25">
      <c r="B1062" s="69"/>
      <c r="C1062" s="69"/>
      <c r="D1062" s="69"/>
      <c r="E1062" s="69"/>
      <c r="F1062" s="69"/>
      <c r="G1062" s="69"/>
      <c r="H1062" s="69"/>
      <c r="I1062" s="69"/>
      <c r="J1062" s="578" t="s">
        <v>676</v>
      </c>
      <c r="K1062" s="578"/>
      <c r="L1062" s="578"/>
      <c r="M1062" s="578"/>
      <c r="N1062" s="577">
        <f>N1061+N1060</f>
        <v>954.76</v>
      </c>
      <c r="O1062" s="577"/>
      <c r="X1062" s="121"/>
      <c r="Y1062" s="121"/>
      <c r="Z1062" s="130"/>
    </row>
    <row r="1063" spans="2:30" ht="15" customHeight="1" x14ac:dyDescent="0.25">
      <c r="B1063" s="69"/>
      <c r="C1063" s="69"/>
      <c r="D1063" s="69"/>
      <c r="E1063" s="69"/>
      <c r="F1063" s="581"/>
      <c r="G1063" s="581"/>
      <c r="H1063" s="581"/>
      <c r="I1063" s="581"/>
      <c r="J1063" s="69"/>
      <c r="K1063" s="69"/>
      <c r="L1063" s="69"/>
      <c r="M1063" s="69"/>
      <c r="N1063" s="69"/>
      <c r="O1063" s="69"/>
      <c r="X1063" s="121"/>
      <c r="Y1063" s="121"/>
      <c r="Z1063" s="130"/>
    </row>
    <row r="1064" spans="2:30" ht="15" customHeight="1" x14ac:dyDescent="0.25">
      <c r="B1064" s="210" t="str">
        <f>'PLANILHA S DESONERAÇÃO'!B445</f>
        <v>COMP-80</v>
      </c>
      <c r="C1064" s="601" t="str">
        <f>'PLANILHA S DESONERAÇÃO'!D445</f>
        <v>ASSENTAMENTO DE PECAS, CONEXOES, APARELHOS E ACESSORIOS DE FERRO FUNDIDO DUCTIL, JUNTA ELASTICA, MECANICA OU FLANGEADA, COM DIAMETROS DE 1200 MM.</v>
      </c>
      <c r="D1064" s="602"/>
      <c r="E1064" s="602"/>
      <c r="F1064" s="602"/>
      <c r="G1064" s="602"/>
      <c r="H1064" s="602"/>
      <c r="I1064" s="602"/>
      <c r="J1064" s="602"/>
      <c r="K1064" s="602"/>
      <c r="L1064" s="602"/>
      <c r="M1064" s="602"/>
      <c r="N1064" s="602"/>
      <c r="O1064" s="603"/>
      <c r="X1064" s="121"/>
      <c r="Y1064" s="121"/>
      <c r="Z1064" s="130"/>
    </row>
    <row r="1065" spans="2:30" ht="15" customHeight="1" x14ac:dyDescent="0.25">
      <c r="B1065" s="584" t="s">
        <v>774</v>
      </c>
      <c r="C1065" s="584"/>
      <c r="D1065" s="584"/>
      <c r="E1065" s="584"/>
      <c r="F1065" s="585" t="s">
        <v>765</v>
      </c>
      <c r="G1065" s="585"/>
      <c r="H1065" s="585"/>
      <c r="I1065" s="72" t="s">
        <v>641</v>
      </c>
      <c r="J1065" s="585" t="s">
        <v>766</v>
      </c>
      <c r="K1065" s="585"/>
      <c r="L1065" s="585" t="s">
        <v>767</v>
      </c>
      <c r="M1065" s="585"/>
      <c r="N1065" s="585" t="s">
        <v>768</v>
      </c>
      <c r="O1065" s="585"/>
      <c r="X1065" s="121"/>
      <c r="Y1065" s="121"/>
      <c r="Z1065" s="130"/>
    </row>
    <row r="1066" spans="2:30" ht="15" customHeight="1" x14ac:dyDescent="0.25">
      <c r="B1066" s="74" t="s">
        <v>647</v>
      </c>
      <c r="C1066" s="586" t="s">
        <v>648</v>
      </c>
      <c r="D1066" s="586"/>
      <c r="E1066" s="586"/>
      <c r="F1066" s="587" t="s">
        <v>92</v>
      </c>
      <c r="G1066" s="587"/>
      <c r="H1066" s="587"/>
      <c r="I1066" s="74" t="s">
        <v>226</v>
      </c>
      <c r="J1066" s="588">
        <v>3.86</v>
      </c>
      <c r="K1066" s="588"/>
      <c r="L1066" s="589">
        <f t="shared" ref="L1066:L1067" si="1159">X1066+Y1066+Z1066</f>
        <v>14.15</v>
      </c>
      <c r="M1066" s="589"/>
      <c r="N1066" s="589">
        <f>J1066*L1066</f>
        <v>54.62</v>
      </c>
      <c r="O1066" s="589"/>
      <c r="R1066" s="106">
        <f t="shared" ref="R1066:R1067" si="1160">IF(AND(S1066=TRUE,T1066="I"),VALUE(RIGHT(B1066,LEN(B1066)-1)),B1066)</f>
        <v>10146</v>
      </c>
      <c r="S1066" s="104" t="b">
        <f t="shared" ref="S1066:S1067" si="1161">ISTEXT(B1066)</f>
        <v>1</v>
      </c>
      <c r="T1066" s="122" t="str">
        <f t="shared" ref="T1066:T1067" si="1162">LEFT(B1066,1)</f>
        <v>I</v>
      </c>
      <c r="U1066" s="122" t="s">
        <v>27919</v>
      </c>
      <c r="V1066" s="121" t="str">
        <f t="shared" ref="V1066:V1067" si="1163">F1066</f>
        <v>DER-ES</v>
      </c>
      <c r="X1066" s="121">
        <f t="shared" ref="X1066:X1067" si="1164">IFERROR(AB1066,0)</f>
        <v>0</v>
      </c>
      <c r="Y1066" s="121">
        <f t="shared" ref="Y1066:Y1067" si="1165">IFERROR(AC1066,0)</f>
        <v>0</v>
      </c>
      <c r="Z1066" s="121">
        <f t="shared" ref="Z1066:Z1067" si="1166">IFERROR(AD1066,0)</f>
        <v>14.15</v>
      </c>
      <c r="AB1066" s="121" t="e">
        <f>IF(OR(T1066="P",T1066="M"),(VLOOKUP(R1066,'SICRO-P'!$A$3:$F$1780,6,FALSE)),VLOOKUP(R1066,SICRO!$A$4:$E$6354,5,FALSE))</f>
        <v>#N/A</v>
      </c>
      <c r="AC1066" s="121" t="e">
        <f>IF(T1066="I",(VLOOKUP(R1066,'SINAPI-I'!$A$1:$E$4949,5,FALSE)),VLOOKUP(R1066,SINAPI!$G$7:$K$7524,5,FALSE))</f>
        <v>#N/A</v>
      </c>
      <c r="AD1066" s="130">
        <f>IF(T1066="I",IF(U1066="MO",(ROUND(VLOOKUP(R1066,'DER-ES-I'!$A$7:$F$1547,5,FALSE)*((1+$R$3)),2)),VLOOKUP(R1066,'DER-ES-I'!$A$7:$F$1547,5,FALSE)),VLOOKUP(R1066,'DER-ES'!$A$15:$H$1393,7,FALSE))</f>
        <v>14.15</v>
      </c>
    </row>
    <row r="1067" spans="2:30" ht="15" customHeight="1" x14ac:dyDescent="0.25">
      <c r="B1067" s="74">
        <v>88277</v>
      </c>
      <c r="C1067" s="586" t="s">
        <v>1099</v>
      </c>
      <c r="D1067" s="586"/>
      <c r="E1067" s="586"/>
      <c r="F1067" s="587" t="s">
        <v>91</v>
      </c>
      <c r="G1067" s="587"/>
      <c r="H1067" s="587"/>
      <c r="I1067" s="74" t="s">
        <v>226</v>
      </c>
      <c r="J1067" s="588">
        <v>1.1499999999999999</v>
      </c>
      <c r="K1067" s="588"/>
      <c r="L1067" s="605">
        <f t="shared" si="1159"/>
        <v>28.01</v>
      </c>
      <c r="M1067" s="606"/>
      <c r="N1067" s="605">
        <f>J1067*L1067</f>
        <v>32.21</v>
      </c>
      <c r="O1067" s="606"/>
      <c r="R1067" s="106">
        <f t="shared" si="1160"/>
        <v>88277</v>
      </c>
      <c r="S1067" s="104" t="b">
        <f t="shared" si="1161"/>
        <v>0</v>
      </c>
      <c r="T1067" s="122" t="str">
        <f t="shared" si="1162"/>
        <v>8</v>
      </c>
      <c r="U1067" s="122" t="s">
        <v>27919</v>
      </c>
      <c r="V1067" s="121" t="str">
        <f t="shared" si="1163"/>
        <v>SINAPI</v>
      </c>
      <c r="X1067" s="121">
        <f t="shared" si="1164"/>
        <v>0</v>
      </c>
      <c r="Y1067" s="121">
        <f t="shared" si="1165"/>
        <v>28.01</v>
      </c>
      <c r="Z1067" s="121">
        <f t="shared" si="1166"/>
        <v>0</v>
      </c>
      <c r="AB1067" s="121" t="e">
        <f>IF(OR(T1067="P",T1067="M"),(VLOOKUP(R1067,'SICRO-P'!$A$3:$F$1780,6,FALSE)),VLOOKUP(R1067,SICRO!$A$4:$E$6354,5,FALSE))</f>
        <v>#N/A</v>
      </c>
      <c r="AC1067" s="121">
        <f>IF(T1067="I",(VLOOKUP(R1067,'SINAPI-I'!$A$1:$E$4949,5,FALSE)),VLOOKUP(R1067,SINAPI!$G$7:$K$7524,5,FALSE))</f>
        <v>28.01</v>
      </c>
      <c r="AD1067" s="130" t="e">
        <f>IF(T1067="I",IF(U1067="MO",(ROUND(VLOOKUP(R1067,'DER-ES-I'!$A$7:$F$1547,5,FALSE)*((1+$R$3)),2)),VLOOKUP(R1067,'DER-ES-I'!$A$7:$F$1547,5,FALSE)),VLOOKUP(R1067,'DER-ES'!$A$15:$H$1393,7,FALSE))</f>
        <v>#N/A</v>
      </c>
    </row>
    <row r="1068" spans="2:30" ht="15" customHeight="1" x14ac:dyDescent="0.25">
      <c r="B1068" s="69"/>
      <c r="C1068" s="69"/>
      <c r="D1068" s="69"/>
      <c r="E1068" s="69"/>
      <c r="F1068" s="69"/>
      <c r="G1068" s="69"/>
      <c r="H1068" s="69"/>
      <c r="I1068" s="69"/>
      <c r="J1068" s="590" t="s">
        <v>775</v>
      </c>
      <c r="K1068" s="590"/>
      <c r="L1068" s="590"/>
      <c r="M1068" s="590"/>
      <c r="N1068" s="597">
        <f>N1066+N1067</f>
        <v>86.83</v>
      </c>
      <c r="O1068" s="597"/>
      <c r="X1068" s="121"/>
      <c r="Y1068" s="121"/>
      <c r="Z1068" s="130"/>
    </row>
    <row r="1069" spans="2:30" ht="15" customHeight="1" x14ac:dyDescent="0.25">
      <c r="B1069" s="584" t="s">
        <v>764</v>
      </c>
      <c r="C1069" s="584"/>
      <c r="D1069" s="584"/>
      <c r="E1069" s="584"/>
      <c r="F1069" s="585" t="s">
        <v>765</v>
      </c>
      <c r="G1069" s="585"/>
      <c r="H1069" s="585"/>
      <c r="I1069" s="72" t="s">
        <v>641</v>
      </c>
      <c r="J1069" s="585" t="s">
        <v>766</v>
      </c>
      <c r="K1069" s="585"/>
      <c r="L1069" s="585" t="s">
        <v>767</v>
      </c>
      <c r="M1069" s="585"/>
      <c r="N1069" s="585" t="s">
        <v>768</v>
      </c>
      <c r="O1069" s="585"/>
      <c r="X1069" s="121"/>
      <c r="Y1069" s="121"/>
      <c r="Z1069" s="130"/>
    </row>
    <row r="1070" spans="2:30" x14ac:dyDescent="0.25">
      <c r="B1070" s="74">
        <v>5930</v>
      </c>
      <c r="C1070" s="586" t="s">
        <v>1098</v>
      </c>
      <c r="D1070" s="586"/>
      <c r="E1070" s="586"/>
      <c r="F1070" s="587" t="s">
        <v>91</v>
      </c>
      <c r="G1070" s="587"/>
      <c r="H1070" s="587"/>
      <c r="I1070" s="74" t="s">
        <v>179</v>
      </c>
      <c r="J1070" s="588">
        <v>1.4552</v>
      </c>
      <c r="K1070" s="588"/>
      <c r="L1070" s="589">
        <f t="shared" ref="L1070:L1071" si="1167">X1070+Y1070+Z1070</f>
        <v>68.23</v>
      </c>
      <c r="M1070" s="589"/>
      <c r="N1070" s="589">
        <f>J1070*L1070</f>
        <v>99.29</v>
      </c>
      <c r="O1070" s="589"/>
      <c r="R1070" s="106">
        <f t="shared" ref="R1070:R1071" si="1168">IF(AND(S1070=TRUE,T1070="I"),VALUE(RIGHT(B1070,LEN(B1070)-1)),B1070)</f>
        <v>5930</v>
      </c>
      <c r="S1070" s="104" t="b">
        <f t="shared" ref="S1070:S1071" si="1169">ISTEXT(B1070)</f>
        <v>0</v>
      </c>
      <c r="T1070" s="122" t="str">
        <f t="shared" ref="T1070:T1071" si="1170">LEFT(B1070,1)</f>
        <v>5</v>
      </c>
      <c r="U1070" s="122"/>
      <c r="V1070" s="121" t="str">
        <f t="shared" ref="V1070:V1071" si="1171">F1070</f>
        <v>SINAPI</v>
      </c>
      <c r="X1070" s="121">
        <f t="shared" ref="X1070:X1071" si="1172">IFERROR(AB1070,0)</f>
        <v>0</v>
      </c>
      <c r="Y1070" s="121">
        <f t="shared" ref="Y1070:Y1071" si="1173">IFERROR(AC1070,0)</f>
        <v>68.23</v>
      </c>
      <c r="Z1070" s="121">
        <f t="shared" ref="Z1070:Z1071" si="1174">IFERROR(AD1070,0)</f>
        <v>0</v>
      </c>
      <c r="AB1070" s="121" t="e">
        <f>IF(OR(T1070="P",T1070="M"),(VLOOKUP(R1070,'SICRO-P'!$A$3:$F$1780,6,FALSE)),VLOOKUP(R1070,SICRO!$A$4:$E$6354,5,FALSE))</f>
        <v>#N/A</v>
      </c>
      <c r="AC1070" s="121">
        <f>IF(T1070="I",(VLOOKUP(R1070,'SINAPI-I'!$A$1:$E$4949,5,FALSE)),VLOOKUP(R1070,SINAPI!$G$7:$K$7524,5,FALSE))</f>
        <v>68.23</v>
      </c>
      <c r="AD1070" s="130" t="e">
        <f>IF(T1070="I",IF(U1070="MO",(ROUND(VLOOKUP(R1070,'DER-ES-I'!$A$7:$F$1547,5,FALSE)*((1+$R$3)),2)),VLOOKUP(R1070,'DER-ES-I'!$A$7:$F$1547,5,FALSE)),VLOOKUP(R1070,'DER-ES'!$A$15:$H$1393,7,FALSE))</f>
        <v>#N/A</v>
      </c>
    </row>
    <row r="1071" spans="2:30" ht="15" customHeight="1" x14ac:dyDescent="0.25">
      <c r="B1071" s="74">
        <v>5928</v>
      </c>
      <c r="C1071" s="586" t="s">
        <v>776</v>
      </c>
      <c r="D1071" s="586"/>
      <c r="E1071" s="586"/>
      <c r="F1071" s="587" t="s">
        <v>91</v>
      </c>
      <c r="G1071" s="587"/>
      <c r="H1071" s="587"/>
      <c r="I1071" s="74" t="s">
        <v>176</v>
      </c>
      <c r="J1071" s="588">
        <v>0.36380000000000001</v>
      </c>
      <c r="K1071" s="588"/>
      <c r="L1071" s="589">
        <f t="shared" si="1167"/>
        <v>272.61</v>
      </c>
      <c r="M1071" s="589"/>
      <c r="N1071" s="589">
        <f>J1071*L1071</f>
        <v>99.18</v>
      </c>
      <c r="O1071" s="589"/>
      <c r="R1071" s="106">
        <f t="shared" si="1168"/>
        <v>5928</v>
      </c>
      <c r="S1071" s="104" t="b">
        <f t="shared" si="1169"/>
        <v>0</v>
      </c>
      <c r="T1071" s="122" t="str">
        <f t="shared" si="1170"/>
        <v>5</v>
      </c>
      <c r="U1071" s="122"/>
      <c r="V1071" s="121" t="str">
        <f t="shared" si="1171"/>
        <v>SINAPI</v>
      </c>
      <c r="X1071" s="121">
        <f t="shared" si="1172"/>
        <v>0</v>
      </c>
      <c r="Y1071" s="121">
        <f t="shared" si="1173"/>
        <v>272.61</v>
      </c>
      <c r="Z1071" s="121">
        <f t="shared" si="1174"/>
        <v>0</v>
      </c>
      <c r="AB1071" s="121" t="e">
        <f>IF(OR(T1071="P",T1071="M"),(VLOOKUP(R1071,'SICRO-P'!$A$3:$F$1780,6,FALSE)),VLOOKUP(R1071,SICRO!$A$4:$E$6354,5,FALSE))</f>
        <v>#N/A</v>
      </c>
      <c r="AC1071" s="121">
        <f>IF(T1071="I",(VLOOKUP(R1071,'SINAPI-I'!$A$1:$E$4949,5,FALSE)),VLOOKUP(R1071,SINAPI!$G$7:$K$7524,5,FALSE))</f>
        <v>272.61</v>
      </c>
      <c r="AD1071" s="130" t="e">
        <f>IF(T1071="I",IF(U1071="MO",(ROUND(VLOOKUP(R1071,'DER-ES-I'!$A$7:$F$1547,5,FALSE)*((1+$R$3)),2)),VLOOKUP(R1071,'DER-ES-I'!$A$7:$F$1547,5,FALSE)),VLOOKUP(R1071,'DER-ES'!$A$15:$H$1393,7,FALSE))</f>
        <v>#N/A</v>
      </c>
    </row>
    <row r="1072" spans="2:30" ht="15" customHeight="1" x14ac:dyDescent="0.25">
      <c r="B1072" s="69"/>
      <c r="C1072" s="69"/>
      <c r="D1072" s="69"/>
      <c r="E1072" s="69"/>
      <c r="F1072" s="69"/>
      <c r="G1072" s="69"/>
      <c r="H1072" s="69"/>
      <c r="I1072" s="69"/>
      <c r="J1072" s="590" t="s">
        <v>773</v>
      </c>
      <c r="K1072" s="590"/>
      <c r="L1072" s="590"/>
      <c r="M1072" s="590"/>
      <c r="N1072" s="597">
        <f>N1071+N1070</f>
        <v>198.47</v>
      </c>
      <c r="O1072" s="597"/>
      <c r="X1072" s="121"/>
      <c r="Y1072" s="121"/>
      <c r="Z1072" s="130"/>
    </row>
    <row r="1073" spans="2:26" ht="15" customHeight="1" x14ac:dyDescent="0.25">
      <c r="B1073" s="69"/>
      <c r="C1073" s="69"/>
      <c r="D1073" s="69"/>
      <c r="E1073" s="69"/>
      <c r="F1073" s="69"/>
      <c r="G1073" s="69"/>
      <c r="H1073" s="69"/>
      <c r="I1073" s="69"/>
      <c r="J1073" s="578" t="s">
        <v>675</v>
      </c>
      <c r="K1073" s="578"/>
      <c r="L1073" s="578"/>
      <c r="M1073" s="578"/>
      <c r="N1073" s="577">
        <f>N1072+N1068</f>
        <v>285.3</v>
      </c>
      <c r="O1073" s="577"/>
      <c r="X1073" s="121"/>
      <c r="Y1073" s="121"/>
      <c r="Z1073" s="130"/>
    </row>
    <row r="1074" spans="2:26" ht="15" customHeight="1" x14ac:dyDescent="0.25">
      <c r="B1074" s="69"/>
      <c r="C1074" s="69"/>
      <c r="D1074" s="69"/>
      <c r="E1074" s="69"/>
      <c r="F1074" s="69"/>
      <c r="G1074" s="69"/>
      <c r="H1074" s="69"/>
      <c r="I1074" s="69"/>
      <c r="J1074" s="580" t="str">
        <f>"VALOR BDI ("&amp;$O$3*100&amp;"%):"</f>
        <v>VALOR BDI (24,52%):</v>
      </c>
      <c r="K1074" s="580"/>
      <c r="L1074" s="580"/>
      <c r="M1074" s="580"/>
      <c r="N1074" s="577">
        <f>N1073*$O$3</f>
        <v>69.959999999999994</v>
      </c>
      <c r="O1074" s="577"/>
      <c r="X1074" s="121"/>
      <c r="Y1074" s="121"/>
      <c r="Z1074" s="130"/>
    </row>
    <row r="1075" spans="2:26" ht="15" customHeight="1" x14ac:dyDescent="0.25">
      <c r="B1075" s="69"/>
      <c r="C1075" s="69"/>
      <c r="D1075" s="69"/>
      <c r="E1075" s="69"/>
      <c r="F1075" s="69"/>
      <c r="G1075" s="69"/>
      <c r="H1075" s="69"/>
      <c r="I1075" s="69"/>
      <c r="J1075" s="578" t="s">
        <v>676</v>
      </c>
      <c r="K1075" s="578"/>
      <c r="L1075" s="578"/>
      <c r="M1075" s="578"/>
      <c r="N1075" s="577">
        <f>N1074+N1073</f>
        <v>355.26</v>
      </c>
      <c r="O1075" s="577"/>
      <c r="X1075" s="121"/>
      <c r="Y1075" s="121"/>
      <c r="Z1075" s="130"/>
    </row>
    <row r="1076" spans="2:26" ht="15" customHeight="1" x14ac:dyDescent="0.25">
      <c r="B1076" s="69"/>
      <c r="C1076" s="69"/>
      <c r="D1076" s="69"/>
      <c r="E1076" s="69"/>
      <c r="F1076" s="581"/>
      <c r="G1076" s="581"/>
      <c r="H1076" s="581"/>
      <c r="I1076" s="581"/>
      <c r="J1076" s="69"/>
      <c r="K1076" s="69"/>
      <c r="L1076" s="69"/>
      <c r="M1076" s="69"/>
      <c r="N1076" s="69"/>
      <c r="O1076" s="69"/>
      <c r="X1076" s="121"/>
      <c r="Y1076" s="121"/>
      <c r="Z1076" s="130"/>
    </row>
    <row r="1077" spans="2:26" ht="15" customHeight="1" x14ac:dyDescent="0.25">
      <c r="B1077" s="210" t="str">
        <f>'PLANILHA S DESONERAÇÃO'!B447</f>
        <v>COMP-81</v>
      </c>
      <c r="C1077" s="601" t="str">
        <f>'PLANILHA S DESONERAÇÃO'!D447</f>
        <v>TUBO 1200 COM FLANGES L=800. - BDI = 14,02</v>
      </c>
      <c r="D1077" s="602"/>
      <c r="E1077" s="602"/>
      <c r="F1077" s="602"/>
      <c r="G1077" s="602"/>
      <c r="H1077" s="602"/>
      <c r="I1077" s="602"/>
      <c r="J1077" s="602"/>
      <c r="K1077" s="602"/>
      <c r="L1077" s="602"/>
      <c r="M1077" s="602"/>
      <c r="N1077" s="602"/>
      <c r="O1077" s="603"/>
      <c r="X1077" s="121"/>
      <c r="Y1077" s="121"/>
      <c r="Z1077" s="130"/>
    </row>
    <row r="1078" spans="2:26" ht="15" customHeight="1" x14ac:dyDescent="0.25">
      <c r="B1078" s="584" t="s">
        <v>777</v>
      </c>
      <c r="C1078" s="584"/>
      <c r="D1078" s="584"/>
      <c r="E1078" s="584"/>
      <c r="F1078" s="585" t="s">
        <v>765</v>
      </c>
      <c r="G1078" s="585"/>
      <c r="H1078" s="585"/>
      <c r="I1078" s="72" t="s">
        <v>641</v>
      </c>
      <c r="J1078" s="585" t="s">
        <v>766</v>
      </c>
      <c r="K1078" s="585"/>
      <c r="L1078" s="585" t="s">
        <v>767</v>
      </c>
      <c r="M1078" s="585"/>
      <c r="N1078" s="585" t="s">
        <v>768</v>
      </c>
      <c r="O1078" s="585"/>
      <c r="X1078" s="121"/>
      <c r="Y1078" s="121"/>
      <c r="Z1078" s="130"/>
    </row>
    <row r="1079" spans="2:26" ht="15" customHeight="1" x14ac:dyDescent="0.25">
      <c r="B1079" s="74">
        <f>MAPADEPRECOS!A48</f>
        <v>15</v>
      </c>
      <c r="C1079" s="598" t="str">
        <f>VLOOKUP(B1079,MAPADEPRECOS!$A$5:$I$151,2)</f>
        <v>TUBO COM FLANGES, L=800mm</v>
      </c>
      <c r="D1079" s="599"/>
      <c r="E1079" s="600"/>
      <c r="F1079" s="587" t="s">
        <v>32453</v>
      </c>
      <c r="G1079" s="587"/>
      <c r="H1079" s="587"/>
      <c r="I1079" s="74" t="s">
        <v>315</v>
      </c>
      <c r="J1079" s="588">
        <v>1</v>
      </c>
      <c r="K1079" s="588"/>
      <c r="L1079" s="579">
        <f>VLOOKUP(B1079,MAPADEPRECOS!$A$5:$I$151,9)</f>
        <v>22614</v>
      </c>
      <c r="M1079" s="579"/>
      <c r="N1079" s="589">
        <f t="shared" ref="N1079" si="1175">J1079*L1079</f>
        <v>22614</v>
      </c>
      <c r="O1079" s="589"/>
      <c r="X1079" s="121"/>
      <c r="Y1079" s="121"/>
      <c r="Z1079" s="130"/>
    </row>
    <row r="1080" spans="2:26" ht="15" customHeight="1" x14ac:dyDescent="0.25">
      <c r="B1080" s="69"/>
      <c r="C1080" s="69"/>
      <c r="D1080" s="69"/>
      <c r="E1080" s="69"/>
      <c r="F1080" s="69"/>
      <c r="G1080" s="69"/>
      <c r="H1080" s="69"/>
      <c r="I1080" s="69"/>
      <c r="J1080" s="590" t="s">
        <v>778</v>
      </c>
      <c r="K1080" s="590"/>
      <c r="L1080" s="590"/>
      <c r="M1080" s="590"/>
      <c r="N1080" s="597">
        <f>N1079</f>
        <v>22614</v>
      </c>
      <c r="O1080" s="597"/>
      <c r="X1080" s="121"/>
      <c r="Y1080" s="121"/>
      <c r="Z1080" s="130"/>
    </row>
    <row r="1081" spans="2:26" ht="15" customHeight="1" x14ac:dyDescent="0.25">
      <c r="B1081" s="69"/>
      <c r="C1081" s="69"/>
      <c r="D1081" s="69"/>
      <c r="E1081" s="69"/>
      <c r="F1081" s="69"/>
      <c r="G1081" s="69"/>
      <c r="H1081" s="69"/>
      <c r="I1081" s="69"/>
      <c r="J1081" s="578" t="s">
        <v>675</v>
      </c>
      <c r="K1081" s="578"/>
      <c r="L1081" s="578"/>
      <c r="M1081" s="578"/>
      <c r="N1081" s="577">
        <f>N1080</f>
        <v>22614</v>
      </c>
      <c r="O1081" s="577"/>
      <c r="X1081" s="121"/>
      <c r="Y1081" s="121"/>
      <c r="Z1081" s="130"/>
    </row>
    <row r="1082" spans="2:26" ht="15" customHeight="1" x14ac:dyDescent="0.25">
      <c r="B1082" s="69"/>
      <c r="C1082" s="69"/>
      <c r="D1082" s="69"/>
      <c r="E1082" s="69"/>
      <c r="F1082" s="69"/>
      <c r="G1082" s="69"/>
      <c r="H1082" s="69"/>
      <c r="I1082" s="69"/>
      <c r="J1082" s="580" t="str">
        <f>"VALOR BDI ("&amp;$S$3*100&amp;"%):"</f>
        <v>VALOR BDI (14,02%):</v>
      </c>
      <c r="K1082" s="580"/>
      <c r="L1082" s="580"/>
      <c r="M1082" s="580"/>
      <c r="N1082" s="577">
        <f>N1081*$S$3</f>
        <v>3170.48</v>
      </c>
      <c r="O1082" s="577"/>
      <c r="X1082" s="121"/>
      <c r="Y1082" s="121"/>
      <c r="Z1082" s="130"/>
    </row>
    <row r="1083" spans="2:26" ht="15" customHeight="1" x14ac:dyDescent="0.25">
      <c r="B1083" s="69"/>
      <c r="C1083" s="69"/>
      <c r="D1083" s="69"/>
      <c r="E1083" s="69"/>
      <c r="F1083" s="69"/>
      <c r="G1083" s="69"/>
      <c r="H1083" s="69"/>
      <c r="I1083" s="69"/>
      <c r="J1083" s="578" t="s">
        <v>676</v>
      </c>
      <c r="K1083" s="578"/>
      <c r="L1083" s="578"/>
      <c r="M1083" s="578"/>
      <c r="N1083" s="577">
        <f>N1082+N1081</f>
        <v>25784.48</v>
      </c>
      <c r="O1083" s="577"/>
      <c r="X1083" s="121"/>
      <c r="Y1083" s="121"/>
      <c r="Z1083" s="130"/>
    </row>
    <row r="1084" spans="2:26" ht="15" customHeight="1" x14ac:dyDescent="0.25">
      <c r="B1084" s="69"/>
      <c r="C1084" s="69"/>
      <c r="D1084" s="69"/>
      <c r="E1084" s="69"/>
      <c r="F1084" s="581"/>
      <c r="G1084" s="581"/>
      <c r="H1084" s="581"/>
      <c r="I1084" s="581"/>
      <c r="J1084" s="69"/>
      <c r="K1084" s="69"/>
      <c r="L1084" s="69"/>
      <c r="M1084" s="69"/>
      <c r="N1084" s="69"/>
      <c r="O1084" s="69"/>
      <c r="X1084" s="121"/>
      <c r="Y1084" s="121"/>
      <c r="Z1084" s="130"/>
    </row>
    <row r="1085" spans="2:26" ht="15" customHeight="1" x14ac:dyDescent="0.25">
      <c r="B1085" s="210" t="str">
        <f>'PLANILHA S DESONERAÇÃO'!B448</f>
        <v>COMP-82</v>
      </c>
      <c r="C1085" s="601" t="str">
        <f>'PLANILHA S DESONERAÇÃO'!D448</f>
        <v>TUBO 1200 COM FLANGE PONTA L=3900 JTE - BDI = 14,02</v>
      </c>
      <c r="D1085" s="602"/>
      <c r="E1085" s="602"/>
      <c r="F1085" s="602"/>
      <c r="G1085" s="602"/>
      <c r="H1085" s="602"/>
      <c r="I1085" s="602"/>
      <c r="J1085" s="602"/>
      <c r="K1085" s="602"/>
      <c r="L1085" s="602"/>
      <c r="M1085" s="602"/>
      <c r="N1085" s="602"/>
      <c r="O1085" s="603"/>
      <c r="X1085" s="121"/>
      <c r="Y1085" s="121"/>
      <c r="Z1085" s="130"/>
    </row>
    <row r="1086" spans="2:26" ht="15" customHeight="1" x14ac:dyDescent="0.25">
      <c r="B1086" s="584" t="s">
        <v>777</v>
      </c>
      <c r="C1086" s="584"/>
      <c r="D1086" s="584"/>
      <c r="E1086" s="584"/>
      <c r="F1086" s="585" t="s">
        <v>765</v>
      </c>
      <c r="G1086" s="585"/>
      <c r="H1086" s="585"/>
      <c r="I1086" s="72" t="s">
        <v>641</v>
      </c>
      <c r="J1086" s="585" t="s">
        <v>766</v>
      </c>
      <c r="K1086" s="585"/>
      <c r="L1086" s="585" t="s">
        <v>767</v>
      </c>
      <c r="M1086" s="585"/>
      <c r="N1086" s="585" t="s">
        <v>768</v>
      </c>
      <c r="O1086" s="585"/>
      <c r="X1086" s="121"/>
      <c r="Y1086" s="121"/>
      <c r="Z1086" s="130"/>
    </row>
    <row r="1087" spans="2:26" ht="15" customHeight="1" x14ac:dyDescent="0.25">
      <c r="B1087" s="74">
        <f>MAPADEPRECOS!A51</f>
        <v>16</v>
      </c>
      <c r="C1087" s="598" t="str">
        <f>VLOOKUP(B1087,MAPADEPRECOS!$A$5:$I$151,2)</f>
        <v>TUBO COM FLANGE E PONTA PARA JTE,
L=3900mm</v>
      </c>
      <c r="D1087" s="599"/>
      <c r="E1087" s="600"/>
      <c r="F1087" s="587" t="s">
        <v>32453</v>
      </c>
      <c r="G1087" s="587"/>
      <c r="H1087" s="587"/>
      <c r="I1087" s="74" t="s">
        <v>315</v>
      </c>
      <c r="J1087" s="588">
        <v>1</v>
      </c>
      <c r="K1087" s="588"/>
      <c r="L1087" s="579">
        <f>VLOOKUP(B1087,MAPADEPRECOS!$A$5:$I$151,9)</f>
        <v>44564.75</v>
      </c>
      <c r="M1087" s="579"/>
      <c r="N1087" s="589">
        <f t="shared" ref="N1087" si="1176">J1087*L1087</f>
        <v>44564.75</v>
      </c>
      <c r="O1087" s="589"/>
      <c r="X1087" s="121"/>
      <c r="Y1087" s="121"/>
      <c r="Z1087" s="130"/>
    </row>
    <row r="1088" spans="2:26" ht="15" customHeight="1" x14ac:dyDescent="0.25">
      <c r="B1088" s="69"/>
      <c r="C1088" s="69"/>
      <c r="D1088" s="69"/>
      <c r="E1088" s="69"/>
      <c r="F1088" s="69"/>
      <c r="G1088" s="69"/>
      <c r="H1088" s="69"/>
      <c r="I1088" s="69"/>
      <c r="J1088" s="590" t="s">
        <v>778</v>
      </c>
      <c r="K1088" s="590"/>
      <c r="L1088" s="590"/>
      <c r="M1088" s="590"/>
      <c r="N1088" s="597">
        <f>N1087</f>
        <v>44564.75</v>
      </c>
      <c r="O1088" s="597"/>
      <c r="X1088" s="121"/>
      <c r="Y1088" s="121"/>
      <c r="Z1088" s="130"/>
    </row>
    <row r="1089" spans="2:26" ht="15" customHeight="1" x14ac:dyDescent="0.25">
      <c r="B1089" s="69"/>
      <c r="C1089" s="69"/>
      <c r="D1089" s="69"/>
      <c r="E1089" s="69"/>
      <c r="F1089" s="69"/>
      <c r="G1089" s="69"/>
      <c r="H1089" s="69"/>
      <c r="I1089" s="69"/>
      <c r="J1089" s="578" t="s">
        <v>675</v>
      </c>
      <c r="K1089" s="578"/>
      <c r="L1089" s="578"/>
      <c r="M1089" s="578"/>
      <c r="N1089" s="577">
        <f>N1088</f>
        <v>44564.75</v>
      </c>
      <c r="O1089" s="577"/>
      <c r="X1089" s="121"/>
      <c r="Y1089" s="121"/>
      <c r="Z1089" s="130"/>
    </row>
    <row r="1090" spans="2:26" ht="15" customHeight="1" x14ac:dyDescent="0.25">
      <c r="B1090" s="69"/>
      <c r="C1090" s="69"/>
      <c r="D1090" s="69"/>
      <c r="E1090" s="69"/>
      <c r="F1090" s="69"/>
      <c r="G1090" s="69"/>
      <c r="H1090" s="69"/>
      <c r="I1090" s="69"/>
      <c r="J1090" s="580" t="str">
        <f>"VALOR BDI ("&amp;$S$3*100&amp;"%):"</f>
        <v>VALOR BDI (14,02%):</v>
      </c>
      <c r="K1090" s="580"/>
      <c r="L1090" s="580"/>
      <c r="M1090" s="580"/>
      <c r="N1090" s="577">
        <f>N1089*$S$3</f>
        <v>6247.98</v>
      </c>
      <c r="O1090" s="577"/>
      <c r="X1090" s="121"/>
      <c r="Y1090" s="121"/>
      <c r="Z1090" s="130"/>
    </row>
    <row r="1091" spans="2:26" ht="15" customHeight="1" x14ac:dyDescent="0.25">
      <c r="B1091" s="69"/>
      <c r="C1091" s="69"/>
      <c r="D1091" s="69"/>
      <c r="E1091" s="69"/>
      <c r="F1091" s="69"/>
      <c r="G1091" s="69"/>
      <c r="H1091" s="69"/>
      <c r="I1091" s="69"/>
      <c r="J1091" s="578" t="s">
        <v>676</v>
      </c>
      <c r="K1091" s="578"/>
      <c r="L1091" s="578"/>
      <c r="M1091" s="578"/>
      <c r="N1091" s="577">
        <f>N1090+N1089</f>
        <v>50812.73</v>
      </c>
      <c r="O1091" s="577"/>
      <c r="X1091" s="121"/>
      <c r="Y1091" s="121"/>
      <c r="Z1091" s="130"/>
    </row>
    <row r="1092" spans="2:26" ht="15" customHeight="1" x14ac:dyDescent="0.25">
      <c r="B1092" s="69"/>
      <c r="C1092" s="69"/>
      <c r="D1092" s="69"/>
      <c r="E1092" s="69"/>
      <c r="F1092" s="581"/>
      <c r="G1092" s="581"/>
      <c r="H1092" s="581"/>
      <c r="I1092" s="581"/>
      <c r="J1092" s="69"/>
      <c r="K1092" s="69"/>
      <c r="L1092" s="69"/>
      <c r="M1092" s="69"/>
      <c r="N1092" s="69"/>
      <c r="O1092" s="69"/>
      <c r="X1092" s="121"/>
      <c r="Y1092" s="121"/>
      <c r="Z1092" s="130"/>
    </row>
    <row r="1093" spans="2:26" ht="15" customHeight="1" x14ac:dyDescent="0.25">
      <c r="B1093" s="210" t="str">
        <f>'PLANILHA S DESONERAÇÃO'!B449</f>
        <v>COMP-83</v>
      </c>
      <c r="C1093" s="601" t="str">
        <f>'PLANILHA S DESONERAÇÃO'!D449</f>
        <v>TUBO 1200 COM FLANGE E PONTA JTE L=4600 - BDI = 14,02</v>
      </c>
      <c r="D1093" s="602"/>
      <c r="E1093" s="602"/>
      <c r="F1093" s="602"/>
      <c r="G1093" s="602"/>
      <c r="H1093" s="602"/>
      <c r="I1093" s="602"/>
      <c r="J1093" s="602"/>
      <c r="K1093" s="602"/>
      <c r="L1093" s="602"/>
      <c r="M1093" s="602"/>
      <c r="N1093" s="602"/>
      <c r="O1093" s="603"/>
      <c r="X1093" s="121"/>
      <c r="Y1093" s="121"/>
      <c r="Z1093" s="130"/>
    </row>
    <row r="1094" spans="2:26" ht="15" customHeight="1" x14ac:dyDescent="0.25">
      <c r="B1094" s="584" t="s">
        <v>777</v>
      </c>
      <c r="C1094" s="584"/>
      <c r="D1094" s="584"/>
      <c r="E1094" s="584"/>
      <c r="F1094" s="585" t="s">
        <v>765</v>
      </c>
      <c r="G1094" s="585"/>
      <c r="H1094" s="585"/>
      <c r="I1094" s="72" t="s">
        <v>641</v>
      </c>
      <c r="J1094" s="585" t="s">
        <v>766</v>
      </c>
      <c r="K1094" s="585"/>
      <c r="L1094" s="585" t="s">
        <v>767</v>
      </c>
      <c r="M1094" s="585"/>
      <c r="N1094" s="585" t="s">
        <v>768</v>
      </c>
      <c r="O1094" s="585"/>
      <c r="X1094" s="121"/>
      <c r="Y1094" s="121"/>
      <c r="Z1094" s="130"/>
    </row>
    <row r="1095" spans="2:26" ht="15" customHeight="1" x14ac:dyDescent="0.25">
      <c r="B1095" s="74">
        <f>MAPADEPRECOS!A54</f>
        <v>17</v>
      </c>
      <c r="C1095" s="598" t="str">
        <f>VLOOKUP(B1095,MAPADEPRECOS!$A$5:$I$151,2)</f>
        <v>TUBO COM FLANGE E PONTA PARA JTE,
L=4600mm</v>
      </c>
      <c r="D1095" s="599"/>
      <c r="E1095" s="600"/>
      <c r="F1095" s="587" t="s">
        <v>32453</v>
      </c>
      <c r="G1095" s="587"/>
      <c r="H1095" s="587"/>
      <c r="I1095" s="74" t="s">
        <v>315</v>
      </c>
      <c r="J1095" s="588">
        <v>1</v>
      </c>
      <c r="K1095" s="588"/>
      <c r="L1095" s="579">
        <f>VLOOKUP(B1095,MAPADEPRECOS!$A$5:$I$151,9)</f>
        <v>52470.16</v>
      </c>
      <c r="M1095" s="579"/>
      <c r="N1095" s="589">
        <f t="shared" ref="N1095" si="1177">J1095*L1095</f>
        <v>52470.16</v>
      </c>
      <c r="O1095" s="589"/>
      <c r="X1095" s="121"/>
      <c r="Y1095" s="121"/>
      <c r="Z1095" s="130"/>
    </row>
    <row r="1096" spans="2:26" ht="15" customHeight="1" x14ac:dyDescent="0.25">
      <c r="B1096" s="69"/>
      <c r="C1096" s="69"/>
      <c r="D1096" s="69"/>
      <c r="E1096" s="69"/>
      <c r="F1096" s="69"/>
      <c r="G1096" s="69"/>
      <c r="H1096" s="69"/>
      <c r="I1096" s="69"/>
      <c r="J1096" s="590" t="s">
        <v>778</v>
      </c>
      <c r="K1096" s="590"/>
      <c r="L1096" s="590"/>
      <c r="M1096" s="590"/>
      <c r="N1096" s="597">
        <f>N1095</f>
        <v>52470.16</v>
      </c>
      <c r="O1096" s="597"/>
      <c r="X1096" s="121"/>
      <c r="Y1096" s="121"/>
      <c r="Z1096" s="130"/>
    </row>
    <row r="1097" spans="2:26" ht="15" customHeight="1" x14ac:dyDescent="0.25">
      <c r="B1097" s="69"/>
      <c r="C1097" s="69"/>
      <c r="D1097" s="69"/>
      <c r="E1097" s="69"/>
      <c r="F1097" s="69"/>
      <c r="G1097" s="69"/>
      <c r="H1097" s="69"/>
      <c r="I1097" s="69"/>
      <c r="J1097" s="578" t="s">
        <v>675</v>
      </c>
      <c r="K1097" s="578"/>
      <c r="L1097" s="578"/>
      <c r="M1097" s="578"/>
      <c r="N1097" s="577">
        <f>N1096</f>
        <v>52470.16</v>
      </c>
      <c r="O1097" s="577"/>
      <c r="X1097" s="121"/>
      <c r="Y1097" s="121"/>
      <c r="Z1097" s="130"/>
    </row>
    <row r="1098" spans="2:26" ht="15" customHeight="1" x14ac:dyDescent="0.25">
      <c r="B1098" s="69"/>
      <c r="C1098" s="69"/>
      <c r="D1098" s="69"/>
      <c r="E1098" s="69"/>
      <c r="F1098" s="69"/>
      <c r="G1098" s="69"/>
      <c r="H1098" s="69"/>
      <c r="I1098" s="69"/>
      <c r="J1098" s="580" t="str">
        <f>"VALOR BDI ("&amp;$S$3*100&amp;"%):"</f>
        <v>VALOR BDI (14,02%):</v>
      </c>
      <c r="K1098" s="580"/>
      <c r="L1098" s="580"/>
      <c r="M1098" s="580"/>
      <c r="N1098" s="577">
        <f>N1097*$S$3</f>
        <v>7356.32</v>
      </c>
      <c r="O1098" s="577"/>
      <c r="X1098" s="121"/>
      <c r="Y1098" s="121"/>
      <c r="Z1098" s="130"/>
    </row>
    <row r="1099" spans="2:26" ht="15" customHeight="1" x14ac:dyDescent="0.25">
      <c r="B1099" s="69"/>
      <c r="C1099" s="69"/>
      <c r="D1099" s="69"/>
      <c r="E1099" s="69"/>
      <c r="F1099" s="69"/>
      <c r="G1099" s="69"/>
      <c r="H1099" s="69"/>
      <c r="I1099" s="69"/>
      <c r="J1099" s="578" t="s">
        <v>676</v>
      </c>
      <c r="K1099" s="578"/>
      <c r="L1099" s="578"/>
      <c r="M1099" s="578"/>
      <c r="N1099" s="577">
        <f>N1098+N1097</f>
        <v>59826.48</v>
      </c>
      <c r="O1099" s="577"/>
      <c r="X1099" s="121"/>
      <c r="Y1099" s="121"/>
      <c r="Z1099" s="130"/>
    </row>
    <row r="1100" spans="2:26" ht="15" customHeight="1" x14ac:dyDescent="0.25">
      <c r="B1100" s="69"/>
      <c r="C1100" s="69"/>
      <c r="D1100" s="69"/>
      <c r="E1100" s="69"/>
      <c r="F1100" s="581"/>
      <c r="G1100" s="581"/>
      <c r="H1100" s="581"/>
      <c r="I1100" s="581"/>
      <c r="J1100" s="69"/>
      <c r="K1100" s="69"/>
      <c r="L1100" s="69"/>
      <c r="M1100" s="69"/>
      <c r="N1100" s="69"/>
      <c r="O1100" s="69"/>
      <c r="X1100" s="121"/>
      <c r="Y1100" s="121"/>
      <c r="Z1100" s="130"/>
    </row>
    <row r="1101" spans="2:26" ht="15" customHeight="1" x14ac:dyDescent="0.25">
      <c r="B1101" s="210" t="str">
        <f>'PLANILHA S DESONERAÇÃO'!B450</f>
        <v>COMP-84</v>
      </c>
      <c r="C1101" s="601" t="str">
        <f>'PLANILHA S DESONERAÇÃO'!D450</f>
        <v>TUBO 1200 PONTA E BOLSA K9 JTE L=6000 - BDI = 14,02</v>
      </c>
      <c r="D1101" s="602"/>
      <c r="E1101" s="602"/>
      <c r="F1101" s="602"/>
      <c r="G1101" s="602"/>
      <c r="H1101" s="602"/>
      <c r="I1101" s="602"/>
      <c r="J1101" s="602"/>
      <c r="K1101" s="602"/>
      <c r="L1101" s="602"/>
      <c r="M1101" s="602"/>
      <c r="N1101" s="602"/>
      <c r="O1101" s="603"/>
      <c r="X1101" s="121"/>
      <c r="Y1101" s="121"/>
      <c r="Z1101" s="130"/>
    </row>
    <row r="1102" spans="2:26" ht="15" customHeight="1" x14ac:dyDescent="0.25">
      <c r="B1102" s="584" t="s">
        <v>777</v>
      </c>
      <c r="C1102" s="584"/>
      <c r="D1102" s="584"/>
      <c r="E1102" s="584"/>
      <c r="F1102" s="585" t="s">
        <v>765</v>
      </c>
      <c r="G1102" s="585"/>
      <c r="H1102" s="585"/>
      <c r="I1102" s="72" t="s">
        <v>641</v>
      </c>
      <c r="J1102" s="585" t="s">
        <v>766</v>
      </c>
      <c r="K1102" s="585"/>
      <c r="L1102" s="585" t="s">
        <v>767</v>
      </c>
      <c r="M1102" s="585"/>
      <c r="N1102" s="585" t="s">
        <v>768</v>
      </c>
      <c r="O1102" s="585"/>
      <c r="X1102" s="121"/>
      <c r="Y1102" s="121"/>
      <c r="Z1102" s="130"/>
    </row>
    <row r="1103" spans="2:26" ht="15" customHeight="1" x14ac:dyDescent="0.25">
      <c r="B1103" s="74">
        <f>MAPADEPRECOS!A60</f>
        <v>19</v>
      </c>
      <c r="C1103" s="598" t="str">
        <f>VLOOKUP(B1103,MAPADEPRECOS!$A$5:$I$151,2)</f>
        <v>Tubo Ponta e Bolsa JTE K – 9, PN 10,
comprimento de 6000 m</v>
      </c>
      <c r="D1103" s="599"/>
      <c r="E1103" s="600"/>
      <c r="F1103" s="587" t="s">
        <v>32453</v>
      </c>
      <c r="G1103" s="587"/>
      <c r="H1103" s="587"/>
      <c r="I1103" s="74" t="s">
        <v>315</v>
      </c>
      <c r="J1103" s="588">
        <v>1</v>
      </c>
      <c r="K1103" s="588"/>
      <c r="L1103" s="579">
        <f>VLOOKUP(B1103,MAPADEPRECOS!$A$5:$I$151,9)</f>
        <v>72282.48</v>
      </c>
      <c r="M1103" s="579"/>
      <c r="N1103" s="589">
        <f t="shared" ref="N1103" si="1178">J1103*L1103</f>
        <v>72282.48</v>
      </c>
      <c r="O1103" s="589"/>
      <c r="X1103" s="121"/>
      <c r="Y1103" s="121"/>
      <c r="Z1103" s="130"/>
    </row>
    <row r="1104" spans="2:26" ht="15" customHeight="1" x14ac:dyDescent="0.25">
      <c r="B1104" s="69"/>
      <c r="C1104" s="69"/>
      <c r="D1104" s="69"/>
      <c r="E1104" s="69"/>
      <c r="F1104" s="69"/>
      <c r="G1104" s="69"/>
      <c r="H1104" s="69"/>
      <c r="I1104" s="69"/>
      <c r="J1104" s="590" t="s">
        <v>778</v>
      </c>
      <c r="K1104" s="590"/>
      <c r="L1104" s="590"/>
      <c r="M1104" s="590"/>
      <c r="N1104" s="597">
        <f>N1103</f>
        <v>72282.48</v>
      </c>
      <c r="O1104" s="597"/>
      <c r="X1104" s="121"/>
      <c r="Y1104" s="121"/>
      <c r="Z1104" s="130"/>
    </row>
    <row r="1105" spans="2:26" ht="15" customHeight="1" x14ac:dyDescent="0.25">
      <c r="B1105" s="69"/>
      <c r="C1105" s="69"/>
      <c r="D1105" s="69"/>
      <c r="E1105" s="69"/>
      <c r="F1105" s="69"/>
      <c r="G1105" s="69"/>
      <c r="H1105" s="69"/>
      <c r="I1105" s="69"/>
      <c r="J1105" s="578" t="s">
        <v>675</v>
      </c>
      <c r="K1105" s="578"/>
      <c r="L1105" s="578"/>
      <c r="M1105" s="578"/>
      <c r="N1105" s="577">
        <f>N1104</f>
        <v>72282.48</v>
      </c>
      <c r="O1105" s="577"/>
      <c r="X1105" s="121"/>
      <c r="Y1105" s="121"/>
      <c r="Z1105" s="130"/>
    </row>
    <row r="1106" spans="2:26" ht="15" customHeight="1" x14ac:dyDescent="0.25">
      <c r="B1106" s="69"/>
      <c r="C1106" s="69"/>
      <c r="D1106" s="69"/>
      <c r="E1106" s="69"/>
      <c r="F1106" s="69"/>
      <c r="G1106" s="69"/>
      <c r="H1106" s="69"/>
      <c r="I1106" s="69"/>
      <c r="J1106" s="580" t="str">
        <f>"VALOR BDI ("&amp;$S$3*100&amp;"%):"</f>
        <v>VALOR BDI (14,02%):</v>
      </c>
      <c r="K1106" s="580"/>
      <c r="L1106" s="580"/>
      <c r="M1106" s="580"/>
      <c r="N1106" s="577">
        <f>N1105*$S$3</f>
        <v>10134</v>
      </c>
      <c r="O1106" s="577"/>
      <c r="X1106" s="121"/>
      <c r="Y1106" s="121"/>
      <c r="Z1106" s="130"/>
    </row>
    <row r="1107" spans="2:26" ht="15" customHeight="1" x14ac:dyDescent="0.25">
      <c r="B1107" s="69"/>
      <c r="C1107" s="69"/>
      <c r="D1107" s="69"/>
      <c r="E1107" s="69"/>
      <c r="F1107" s="69"/>
      <c r="G1107" s="69"/>
      <c r="H1107" s="69"/>
      <c r="I1107" s="69"/>
      <c r="J1107" s="578" t="s">
        <v>676</v>
      </c>
      <c r="K1107" s="578"/>
      <c r="L1107" s="578"/>
      <c r="M1107" s="578"/>
      <c r="N1107" s="577">
        <f>N1106+N1105</f>
        <v>82416.479999999996</v>
      </c>
      <c r="O1107" s="577"/>
      <c r="X1107" s="121"/>
      <c r="Y1107" s="121"/>
      <c r="Z1107" s="130"/>
    </row>
    <row r="1108" spans="2:26" ht="15" customHeight="1" x14ac:dyDescent="0.25">
      <c r="B1108" s="69"/>
      <c r="C1108" s="69"/>
      <c r="D1108" s="69"/>
      <c r="E1108" s="69"/>
      <c r="F1108" s="581"/>
      <c r="G1108" s="581"/>
      <c r="H1108" s="581"/>
      <c r="I1108" s="581"/>
      <c r="J1108" s="69"/>
      <c r="K1108" s="69"/>
      <c r="L1108" s="69"/>
      <c r="M1108" s="69"/>
      <c r="N1108" s="69"/>
      <c r="O1108" s="69"/>
      <c r="X1108" s="121"/>
      <c r="Y1108" s="121"/>
      <c r="Z1108" s="130"/>
    </row>
    <row r="1109" spans="2:26" ht="15" customHeight="1" x14ac:dyDescent="0.25">
      <c r="B1109" s="210" t="str">
        <f>'PLANILHA S DESONERAÇÃO'!B451</f>
        <v>COMP-85</v>
      </c>
      <c r="C1109" s="601" t="str">
        <f>'PLANILHA S DESONERAÇÃO'!D451</f>
        <v>TUBO 1200 PONTA E BOLSA K9 JTE L=7000 - BDI = 14,02</v>
      </c>
      <c r="D1109" s="602"/>
      <c r="E1109" s="602"/>
      <c r="F1109" s="602"/>
      <c r="G1109" s="602"/>
      <c r="H1109" s="602"/>
      <c r="I1109" s="602"/>
      <c r="J1109" s="602"/>
      <c r="K1109" s="602"/>
      <c r="L1109" s="602"/>
      <c r="M1109" s="602"/>
      <c r="N1109" s="602"/>
      <c r="O1109" s="603"/>
      <c r="X1109" s="121"/>
      <c r="Y1109" s="121"/>
      <c r="Z1109" s="130"/>
    </row>
    <row r="1110" spans="2:26" ht="15" customHeight="1" x14ac:dyDescent="0.25">
      <c r="B1110" s="641" t="s">
        <v>777</v>
      </c>
      <c r="C1110" s="642"/>
      <c r="D1110" s="642"/>
      <c r="E1110" s="643"/>
      <c r="F1110" s="585" t="s">
        <v>765</v>
      </c>
      <c r="G1110" s="585"/>
      <c r="H1110" s="585"/>
      <c r="I1110" s="72" t="s">
        <v>641</v>
      </c>
      <c r="J1110" s="585" t="s">
        <v>766</v>
      </c>
      <c r="K1110" s="585"/>
      <c r="L1110" s="585" t="s">
        <v>767</v>
      </c>
      <c r="M1110" s="585"/>
      <c r="N1110" s="585" t="s">
        <v>768</v>
      </c>
      <c r="O1110" s="585"/>
      <c r="X1110" s="121"/>
      <c r="Y1110" s="121"/>
      <c r="Z1110" s="130"/>
    </row>
    <row r="1111" spans="2:26" ht="15" customHeight="1" x14ac:dyDescent="0.25">
      <c r="B1111" s="74">
        <f>MAPADEPRECOS!A57</f>
        <v>18</v>
      </c>
      <c r="C1111" s="598" t="str">
        <f>VLOOKUP(B1111,MAPADEPRECOS!$A$5:$I$151,2)</f>
        <v>Tubo Ponta e Bolsa JTE K – 9, PN 10,
comprimento de 7000 m</v>
      </c>
      <c r="D1111" s="599"/>
      <c r="E1111" s="600"/>
      <c r="F1111" s="587" t="s">
        <v>32453</v>
      </c>
      <c r="G1111" s="587"/>
      <c r="H1111" s="587"/>
      <c r="I1111" s="74" t="s">
        <v>315</v>
      </c>
      <c r="J1111" s="588">
        <v>1</v>
      </c>
      <c r="K1111" s="588"/>
      <c r="L1111" s="579">
        <f>VLOOKUP(B1111,MAPADEPRECOS!$A$5:$I$151,9)</f>
        <v>67463.69</v>
      </c>
      <c r="M1111" s="579"/>
      <c r="N1111" s="589">
        <f t="shared" ref="N1111" si="1179">J1111*L1111</f>
        <v>67463.69</v>
      </c>
      <c r="O1111" s="589"/>
      <c r="X1111" s="121"/>
      <c r="Y1111" s="121"/>
      <c r="Z1111" s="130"/>
    </row>
    <row r="1112" spans="2:26" ht="15" customHeight="1" x14ac:dyDescent="0.25">
      <c r="B1112" s="69"/>
      <c r="C1112" s="69"/>
      <c r="D1112" s="69"/>
      <c r="E1112" s="69"/>
      <c r="F1112" s="69"/>
      <c r="G1112" s="69"/>
      <c r="H1112" s="69"/>
      <c r="I1112" s="69"/>
      <c r="J1112" s="590" t="s">
        <v>778</v>
      </c>
      <c r="K1112" s="590"/>
      <c r="L1112" s="590"/>
      <c r="M1112" s="590"/>
      <c r="N1112" s="597">
        <f>N1111</f>
        <v>67463.69</v>
      </c>
      <c r="O1112" s="597"/>
      <c r="X1112" s="121"/>
      <c r="Y1112" s="121"/>
      <c r="Z1112" s="130"/>
    </row>
    <row r="1113" spans="2:26" ht="15" customHeight="1" x14ac:dyDescent="0.25">
      <c r="B1113" s="69"/>
      <c r="C1113" s="69"/>
      <c r="D1113" s="69"/>
      <c r="E1113" s="69"/>
      <c r="F1113" s="69"/>
      <c r="G1113" s="69"/>
      <c r="H1113" s="69"/>
      <c r="I1113" s="69"/>
      <c r="J1113" s="578" t="s">
        <v>675</v>
      </c>
      <c r="K1113" s="578"/>
      <c r="L1113" s="578"/>
      <c r="M1113" s="578"/>
      <c r="N1113" s="577">
        <f>N1112</f>
        <v>67463.69</v>
      </c>
      <c r="O1113" s="577"/>
      <c r="X1113" s="121"/>
      <c r="Y1113" s="121"/>
      <c r="Z1113" s="130"/>
    </row>
    <row r="1114" spans="2:26" ht="15" customHeight="1" x14ac:dyDescent="0.25">
      <c r="B1114" s="69"/>
      <c r="C1114" s="69"/>
      <c r="D1114" s="69"/>
      <c r="E1114" s="69"/>
      <c r="F1114" s="69"/>
      <c r="G1114" s="69"/>
      <c r="H1114" s="69"/>
      <c r="I1114" s="69"/>
      <c r="J1114" s="580" t="str">
        <f>"VALOR BDI ("&amp;$S$3*100&amp;"%):"</f>
        <v>VALOR BDI (14,02%):</v>
      </c>
      <c r="K1114" s="580"/>
      <c r="L1114" s="580"/>
      <c r="M1114" s="580"/>
      <c r="N1114" s="577">
        <f>N1113*$S$3</f>
        <v>9458.41</v>
      </c>
      <c r="O1114" s="577"/>
      <c r="X1114" s="121"/>
      <c r="Y1114" s="121"/>
      <c r="Z1114" s="130"/>
    </row>
    <row r="1115" spans="2:26" ht="15" customHeight="1" x14ac:dyDescent="0.25">
      <c r="B1115" s="69"/>
      <c r="C1115" s="69"/>
      <c r="D1115" s="69"/>
      <c r="E1115" s="69"/>
      <c r="F1115" s="69"/>
      <c r="G1115" s="69"/>
      <c r="H1115" s="69"/>
      <c r="I1115" s="69"/>
      <c r="J1115" s="578" t="s">
        <v>676</v>
      </c>
      <c r="K1115" s="578"/>
      <c r="L1115" s="578"/>
      <c r="M1115" s="578"/>
      <c r="N1115" s="577">
        <f>N1114+N1113</f>
        <v>76922.100000000006</v>
      </c>
      <c r="O1115" s="577"/>
      <c r="X1115" s="121"/>
      <c r="Y1115" s="121"/>
      <c r="Z1115" s="130"/>
    </row>
    <row r="1116" spans="2:26" ht="15" customHeight="1" x14ac:dyDescent="0.25">
      <c r="B1116" s="69"/>
      <c r="C1116" s="69"/>
      <c r="D1116" s="69"/>
      <c r="E1116" s="69"/>
      <c r="F1116" s="581"/>
      <c r="G1116" s="581"/>
      <c r="H1116" s="581"/>
      <c r="I1116" s="581"/>
      <c r="J1116" s="69"/>
      <c r="K1116" s="69"/>
      <c r="L1116" s="69"/>
      <c r="M1116" s="69"/>
      <c r="N1116" s="69"/>
      <c r="O1116" s="69"/>
      <c r="X1116" s="121"/>
      <c r="Y1116" s="121"/>
      <c r="Z1116" s="130"/>
    </row>
    <row r="1117" spans="2:26" ht="15" customHeight="1" x14ac:dyDescent="0.25">
      <c r="B1117" s="210" t="str">
        <f>'PLANILHA S DESONERAÇÃO'!B452</f>
        <v>COMP-86</v>
      </c>
      <c r="C1117" s="601" t="str">
        <f>'PLANILHA S DESONERAÇÃO'!D452</f>
        <v>TUBO 1200 CILINDRICO JTE L=1800 - BDI = 14,02</v>
      </c>
      <c r="D1117" s="602"/>
      <c r="E1117" s="602"/>
      <c r="F1117" s="602"/>
      <c r="G1117" s="602"/>
      <c r="H1117" s="602"/>
      <c r="I1117" s="602"/>
      <c r="J1117" s="602"/>
      <c r="K1117" s="602"/>
      <c r="L1117" s="602"/>
      <c r="M1117" s="602"/>
      <c r="N1117" s="602"/>
      <c r="O1117" s="603"/>
      <c r="X1117" s="121"/>
      <c r="Y1117" s="121"/>
      <c r="Z1117" s="130"/>
    </row>
    <row r="1118" spans="2:26" ht="15" customHeight="1" x14ac:dyDescent="0.25">
      <c r="B1118" s="584" t="s">
        <v>777</v>
      </c>
      <c r="C1118" s="584"/>
      <c r="D1118" s="584"/>
      <c r="E1118" s="584"/>
      <c r="F1118" s="638" t="s">
        <v>765</v>
      </c>
      <c r="G1118" s="640"/>
      <c r="H1118" s="639"/>
      <c r="I1118" s="72" t="s">
        <v>641</v>
      </c>
      <c r="J1118" s="585" t="s">
        <v>766</v>
      </c>
      <c r="K1118" s="585"/>
      <c r="L1118" s="585" t="s">
        <v>767</v>
      </c>
      <c r="M1118" s="585"/>
      <c r="N1118" s="585" t="s">
        <v>768</v>
      </c>
      <c r="O1118" s="585"/>
      <c r="X1118" s="121"/>
      <c r="Y1118" s="121"/>
      <c r="Z1118" s="130"/>
    </row>
    <row r="1119" spans="2:26" ht="15" customHeight="1" x14ac:dyDescent="0.25">
      <c r="B1119" s="74">
        <f>MAPADEPRECOS!A63</f>
        <v>20</v>
      </c>
      <c r="C1119" s="598" t="str">
        <f>VLOOKUP(B1119,MAPADEPRECOS!$A$5:$I$151,2)</f>
        <v>TUBO CILÍNDRICO PARA JUNTA
TRAVADA EXTERNA-JTE L = 1800mm</v>
      </c>
      <c r="D1119" s="599"/>
      <c r="E1119" s="600"/>
      <c r="F1119" s="587" t="s">
        <v>32453</v>
      </c>
      <c r="G1119" s="587"/>
      <c r="H1119" s="587"/>
      <c r="I1119" s="74" t="s">
        <v>315</v>
      </c>
      <c r="J1119" s="588">
        <v>1</v>
      </c>
      <c r="K1119" s="588"/>
      <c r="L1119" s="579">
        <f>VLOOKUP(B1119,MAPADEPRECOS!$A$5:$I$151,9)</f>
        <v>22532.99</v>
      </c>
      <c r="M1119" s="579"/>
      <c r="N1119" s="589">
        <f t="shared" ref="N1119" si="1180">J1119*L1119</f>
        <v>22532.99</v>
      </c>
      <c r="O1119" s="589"/>
      <c r="X1119" s="121"/>
      <c r="Y1119" s="121"/>
      <c r="Z1119" s="130"/>
    </row>
    <row r="1120" spans="2:26" ht="15" customHeight="1" x14ac:dyDescent="0.25">
      <c r="B1120" s="69"/>
      <c r="C1120" s="69"/>
      <c r="D1120" s="69"/>
      <c r="E1120" s="69"/>
      <c r="F1120" s="69"/>
      <c r="G1120" s="69"/>
      <c r="H1120" s="69"/>
      <c r="I1120" s="69"/>
      <c r="J1120" s="590" t="s">
        <v>778</v>
      </c>
      <c r="K1120" s="590"/>
      <c r="L1120" s="590"/>
      <c r="M1120" s="590"/>
      <c r="N1120" s="597">
        <f>N1119</f>
        <v>22532.99</v>
      </c>
      <c r="O1120" s="597"/>
      <c r="X1120" s="121"/>
      <c r="Y1120" s="121"/>
      <c r="Z1120" s="130"/>
    </row>
    <row r="1121" spans="2:26" ht="15" customHeight="1" x14ac:dyDescent="0.25">
      <c r="B1121" s="69"/>
      <c r="C1121" s="69"/>
      <c r="D1121" s="69"/>
      <c r="E1121" s="69"/>
      <c r="F1121" s="69"/>
      <c r="G1121" s="69"/>
      <c r="H1121" s="69"/>
      <c r="I1121" s="69"/>
      <c r="J1121" s="578" t="s">
        <v>675</v>
      </c>
      <c r="K1121" s="578"/>
      <c r="L1121" s="578"/>
      <c r="M1121" s="578"/>
      <c r="N1121" s="577">
        <f>N1120</f>
        <v>22532.99</v>
      </c>
      <c r="O1121" s="577"/>
      <c r="X1121" s="121"/>
      <c r="Y1121" s="121"/>
      <c r="Z1121" s="130"/>
    </row>
    <row r="1122" spans="2:26" ht="15" customHeight="1" x14ac:dyDescent="0.25">
      <c r="B1122" s="69"/>
      <c r="C1122" s="69"/>
      <c r="D1122" s="69"/>
      <c r="E1122" s="69"/>
      <c r="F1122" s="69"/>
      <c r="G1122" s="69"/>
      <c r="H1122" s="69"/>
      <c r="I1122" s="69"/>
      <c r="J1122" s="580" t="str">
        <f>"VALOR BDI ("&amp;$S$3*100&amp;"%):"</f>
        <v>VALOR BDI (14,02%):</v>
      </c>
      <c r="K1122" s="580"/>
      <c r="L1122" s="580"/>
      <c r="M1122" s="580"/>
      <c r="N1122" s="577">
        <f>N1121*$S$3</f>
        <v>3159.13</v>
      </c>
      <c r="O1122" s="577"/>
      <c r="X1122" s="121"/>
      <c r="Y1122" s="121"/>
      <c r="Z1122" s="130"/>
    </row>
    <row r="1123" spans="2:26" ht="15" customHeight="1" x14ac:dyDescent="0.25">
      <c r="B1123" s="69"/>
      <c r="C1123" s="69"/>
      <c r="D1123" s="69"/>
      <c r="E1123" s="69"/>
      <c r="F1123" s="69"/>
      <c r="G1123" s="69"/>
      <c r="H1123" s="69"/>
      <c r="I1123" s="69"/>
      <c r="J1123" s="578" t="s">
        <v>676</v>
      </c>
      <c r="K1123" s="578"/>
      <c r="L1123" s="578"/>
      <c r="M1123" s="578"/>
      <c r="N1123" s="577">
        <f>N1122+N1121</f>
        <v>25692.12</v>
      </c>
      <c r="O1123" s="577"/>
      <c r="X1123" s="121"/>
      <c r="Y1123" s="121"/>
      <c r="Z1123" s="130"/>
    </row>
    <row r="1124" spans="2:26" ht="15" customHeight="1" x14ac:dyDescent="0.25">
      <c r="B1124" s="69"/>
      <c r="C1124" s="69"/>
      <c r="D1124" s="69"/>
      <c r="E1124" s="69"/>
      <c r="F1124" s="581"/>
      <c r="G1124" s="581"/>
      <c r="H1124" s="581"/>
      <c r="I1124" s="581"/>
      <c r="J1124" s="69"/>
      <c r="K1124" s="69"/>
      <c r="L1124" s="69"/>
      <c r="M1124" s="69"/>
      <c r="N1124" s="69"/>
      <c r="O1124" s="69"/>
      <c r="X1124" s="121"/>
      <c r="Y1124" s="121"/>
      <c r="Z1124" s="130"/>
    </row>
    <row r="1125" spans="2:26" ht="15" customHeight="1" x14ac:dyDescent="0.25">
      <c r="B1125" s="210" t="str">
        <f>'PLANILHA S DESONERAÇÃO'!B453</f>
        <v>COMP-87</v>
      </c>
      <c r="C1125" s="601" t="str">
        <f>'PLANILHA S DESONERAÇÃO'!D453</f>
        <v>Curva 22'30° com bolsas na classe K7, PN 10, NBR 7675 DN1200 - BDI = 14,02</v>
      </c>
      <c r="D1125" s="602"/>
      <c r="E1125" s="602"/>
      <c r="F1125" s="602"/>
      <c r="G1125" s="602"/>
      <c r="H1125" s="602"/>
      <c r="I1125" s="602"/>
      <c r="J1125" s="602"/>
      <c r="K1125" s="602"/>
      <c r="L1125" s="602"/>
      <c r="M1125" s="602"/>
      <c r="N1125" s="602"/>
      <c r="O1125" s="603"/>
      <c r="X1125" s="121"/>
      <c r="Y1125" s="121"/>
      <c r="Z1125" s="130"/>
    </row>
    <row r="1126" spans="2:26" ht="15" customHeight="1" x14ac:dyDescent="0.25">
      <c r="B1126" s="584" t="s">
        <v>777</v>
      </c>
      <c r="C1126" s="584"/>
      <c r="D1126" s="584"/>
      <c r="E1126" s="584"/>
      <c r="F1126" s="585" t="s">
        <v>765</v>
      </c>
      <c r="G1126" s="585"/>
      <c r="H1126" s="585"/>
      <c r="I1126" s="72" t="s">
        <v>641</v>
      </c>
      <c r="J1126" s="585" t="s">
        <v>766</v>
      </c>
      <c r="K1126" s="585"/>
      <c r="L1126" s="585" t="s">
        <v>767</v>
      </c>
      <c r="M1126" s="585"/>
      <c r="N1126" s="585" t="s">
        <v>768</v>
      </c>
      <c r="O1126" s="585"/>
      <c r="X1126" s="121"/>
      <c r="Y1126" s="121"/>
      <c r="Z1126" s="130"/>
    </row>
    <row r="1127" spans="2:26" ht="15" customHeight="1" x14ac:dyDescent="0.25">
      <c r="B1127" s="74">
        <f>MAPADEPRECOS!A45</f>
        <v>14</v>
      </c>
      <c r="C1127" s="598" t="str">
        <f>VLOOKUP(B1127,MAPADEPRECOS!$A$5:$I$151,2)</f>
        <v xml:space="preserve"> Curva 22'30° com bolsas na 
classe K7, PN 10, NBR 7675 DN1200</v>
      </c>
      <c r="D1127" s="599"/>
      <c r="E1127" s="600"/>
      <c r="F1127" s="587" t="s">
        <v>32453</v>
      </c>
      <c r="G1127" s="587"/>
      <c r="H1127" s="587"/>
      <c r="I1127" s="74" t="s">
        <v>315</v>
      </c>
      <c r="J1127" s="588">
        <v>1</v>
      </c>
      <c r="K1127" s="588"/>
      <c r="L1127" s="579">
        <f>VLOOKUP(B1127,MAPADEPRECOS!$A$5:$I$151,9)</f>
        <v>17472</v>
      </c>
      <c r="M1127" s="579"/>
      <c r="N1127" s="589">
        <f>J1127*L1127</f>
        <v>17472</v>
      </c>
      <c r="O1127" s="589"/>
      <c r="X1127" s="121"/>
      <c r="Y1127" s="121"/>
      <c r="Z1127" s="130"/>
    </row>
    <row r="1128" spans="2:26" ht="15" customHeight="1" x14ac:dyDescent="0.25">
      <c r="B1128" s="69"/>
      <c r="C1128" s="69"/>
      <c r="D1128" s="69"/>
      <c r="E1128" s="69"/>
      <c r="F1128" s="69"/>
      <c r="G1128" s="69"/>
      <c r="H1128" s="69"/>
      <c r="I1128" s="69"/>
      <c r="J1128" s="590" t="s">
        <v>778</v>
      </c>
      <c r="K1128" s="590"/>
      <c r="L1128" s="590"/>
      <c r="M1128" s="590"/>
      <c r="N1128" s="597">
        <f>N1127</f>
        <v>17472</v>
      </c>
      <c r="O1128" s="597"/>
      <c r="X1128" s="121"/>
      <c r="Y1128" s="121"/>
      <c r="Z1128" s="130"/>
    </row>
    <row r="1129" spans="2:26" ht="15" customHeight="1" x14ac:dyDescent="0.25">
      <c r="B1129" s="69"/>
      <c r="C1129" s="69"/>
      <c r="D1129" s="69"/>
      <c r="E1129" s="69"/>
      <c r="F1129" s="69"/>
      <c r="G1129" s="69"/>
      <c r="H1129" s="69"/>
      <c r="I1129" s="69"/>
      <c r="J1129" s="578" t="s">
        <v>675</v>
      </c>
      <c r="K1129" s="578"/>
      <c r="L1129" s="578"/>
      <c r="M1129" s="578"/>
      <c r="N1129" s="577">
        <f>N1128</f>
        <v>17472</v>
      </c>
      <c r="O1129" s="577"/>
      <c r="X1129" s="121"/>
      <c r="Y1129" s="121"/>
      <c r="Z1129" s="130"/>
    </row>
    <row r="1130" spans="2:26" ht="15" customHeight="1" x14ac:dyDescent="0.25">
      <c r="B1130" s="69"/>
      <c r="C1130" s="69"/>
      <c r="D1130" s="69"/>
      <c r="E1130" s="69"/>
      <c r="F1130" s="69"/>
      <c r="G1130" s="69"/>
      <c r="H1130" s="69"/>
      <c r="I1130" s="69"/>
      <c r="J1130" s="580" t="str">
        <f>"VALOR BDI ("&amp;$S$3*100&amp;"%):"</f>
        <v>VALOR BDI (14,02%):</v>
      </c>
      <c r="K1130" s="580"/>
      <c r="L1130" s="580"/>
      <c r="M1130" s="580"/>
      <c r="N1130" s="577">
        <f>N1129*$S$3</f>
        <v>2449.5700000000002</v>
      </c>
      <c r="O1130" s="577"/>
      <c r="X1130" s="121"/>
      <c r="Y1130" s="121"/>
      <c r="Z1130" s="130"/>
    </row>
    <row r="1131" spans="2:26" ht="15" customHeight="1" x14ac:dyDescent="0.25">
      <c r="B1131" s="69"/>
      <c r="C1131" s="69"/>
      <c r="D1131" s="69"/>
      <c r="E1131" s="69"/>
      <c r="F1131" s="69"/>
      <c r="G1131" s="69"/>
      <c r="H1131" s="69"/>
      <c r="I1131" s="69"/>
      <c r="J1131" s="578" t="s">
        <v>676</v>
      </c>
      <c r="K1131" s="578"/>
      <c r="L1131" s="578"/>
      <c r="M1131" s="578"/>
      <c r="N1131" s="577">
        <f>N1130+N1129</f>
        <v>19921.57</v>
      </c>
      <c r="O1131" s="577"/>
      <c r="X1131" s="121"/>
      <c r="Y1131" s="121"/>
      <c r="Z1131" s="130"/>
    </row>
    <row r="1132" spans="2:26" ht="15" customHeight="1" x14ac:dyDescent="0.25">
      <c r="B1132" s="69"/>
      <c r="C1132" s="69"/>
      <c r="D1132" s="69"/>
      <c r="E1132" s="69"/>
      <c r="F1132" s="581"/>
      <c r="G1132" s="581"/>
      <c r="H1132" s="581"/>
      <c r="I1132" s="581"/>
      <c r="J1132" s="69"/>
      <c r="K1132" s="69"/>
      <c r="L1132" s="69"/>
      <c r="M1132" s="69"/>
      <c r="N1132" s="69"/>
      <c r="O1132" s="69"/>
      <c r="X1132" s="121"/>
      <c r="Y1132" s="121"/>
      <c r="Z1132" s="130"/>
    </row>
    <row r="1133" spans="2:26" ht="15" customHeight="1" x14ac:dyDescent="0.25">
      <c r="B1133" s="210" t="str">
        <f>'PLANILHA S DESONERAÇÃO'!B454</f>
        <v>COMP-88</v>
      </c>
      <c r="C1133" s="601" t="str">
        <f>'PLANILHA S DESONERAÇÃO'!D454</f>
        <v>JUNTA DE DESMONTAGEM TRAVADA AXIALMENTE PN10 DN 1200 NBR 7675 - BDI = 14,02</v>
      </c>
      <c r="D1133" s="602"/>
      <c r="E1133" s="602"/>
      <c r="F1133" s="602"/>
      <c r="G1133" s="602"/>
      <c r="H1133" s="602"/>
      <c r="I1133" s="602"/>
      <c r="J1133" s="602"/>
      <c r="K1133" s="602"/>
      <c r="L1133" s="602"/>
      <c r="M1133" s="602"/>
      <c r="N1133" s="602"/>
      <c r="O1133" s="603"/>
      <c r="X1133" s="121"/>
      <c r="Y1133" s="121"/>
      <c r="Z1133" s="130"/>
    </row>
    <row r="1134" spans="2:26" ht="15" customHeight="1" x14ac:dyDescent="0.25">
      <c r="B1134" s="584" t="s">
        <v>777</v>
      </c>
      <c r="C1134" s="584"/>
      <c r="D1134" s="584"/>
      <c r="E1134" s="584"/>
      <c r="F1134" s="585" t="s">
        <v>765</v>
      </c>
      <c r="G1134" s="585"/>
      <c r="H1134" s="585"/>
      <c r="I1134" s="72" t="s">
        <v>641</v>
      </c>
      <c r="J1134" s="585" t="s">
        <v>766</v>
      </c>
      <c r="K1134" s="585"/>
      <c r="L1134" s="585" t="s">
        <v>767</v>
      </c>
      <c r="M1134" s="585"/>
      <c r="N1134" s="585" t="s">
        <v>768</v>
      </c>
      <c r="O1134" s="585"/>
      <c r="X1134" s="121"/>
      <c r="Y1134" s="121"/>
      <c r="Z1134" s="130"/>
    </row>
    <row r="1135" spans="2:26" ht="15" customHeight="1" x14ac:dyDescent="0.25">
      <c r="B1135" s="74">
        <f>MAPADEPRECOS!A36</f>
        <v>11</v>
      </c>
      <c r="C1135" s="598" t="str">
        <f>VLOOKUP(B1135,MAPADEPRECOS!$A$5:$I$151,2)</f>
        <v>Junta de desmontagem travada axialmente, PN 10, classe de flange K7, conforme norma NBR 7675 DN1200</v>
      </c>
      <c r="D1135" s="599"/>
      <c r="E1135" s="600"/>
      <c r="F1135" s="587" t="s">
        <v>32453</v>
      </c>
      <c r="G1135" s="587"/>
      <c r="H1135" s="587"/>
      <c r="I1135" s="74" t="s">
        <v>181</v>
      </c>
      <c r="J1135" s="588">
        <v>1</v>
      </c>
      <c r="K1135" s="588"/>
      <c r="L1135" s="579">
        <f>VLOOKUP(B1135,MAPADEPRECOS!$A$5:$I$151,9)</f>
        <v>36264</v>
      </c>
      <c r="M1135" s="579"/>
      <c r="N1135" s="589">
        <f t="shared" ref="N1135" si="1181">J1135*L1135</f>
        <v>36264</v>
      </c>
      <c r="O1135" s="589"/>
      <c r="X1135" s="121"/>
      <c r="Y1135" s="121"/>
      <c r="Z1135" s="130"/>
    </row>
    <row r="1136" spans="2:26" ht="15" customHeight="1" x14ac:dyDescent="0.25">
      <c r="B1136" s="69"/>
      <c r="C1136" s="69"/>
      <c r="D1136" s="69"/>
      <c r="E1136" s="69"/>
      <c r="F1136" s="69"/>
      <c r="G1136" s="69"/>
      <c r="H1136" s="69"/>
      <c r="I1136" s="69"/>
      <c r="J1136" s="590" t="s">
        <v>778</v>
      </c>
      <c r="K1136" s="590"/>
      <c r="L1136" s="590"/>
      <c r="M1136" s="590"/>
      <c r="N1136" s="597">
        <f>N1135</f>
        <v>36264</v>
      </c>
      <c r="O1136" s="597"/>
      <c r="X1136" s="121"/>
      <c r="Y1136" s="121"/>
      <c r="Z1136" s="130"/>
    </row>
    <row r="1137" spans="2:26" ht="15" customHeight="1" x14ac:dyDescent="0.25">
      <c r="B1137" s="69"/>
      <c r="C1137" s="69"/>
      <c r="D1137" s="69"/>
      <c r="E1137" s="69"/>
      <c r="F1137" s="69"/>
      <c r="G1137" s="69"/>
      <c r="H1137" s="69"/>
      <c r="I1137" s="69"/>
      <c r="J1137" s="578" t="s">
        <v>675</v>
      </c>
      <c r="K1137" s="578"/>
      <c r="L1137" s="578"/>
      <c r="M1137" s="578"/>
      <c r="N1137" s="577">
        <f>N1136</f>
        <v>36264</v>
      </c>
      <c r="O1137" s="577"/>
      <c r="X1137" s="121"/>
      <c r="Y1137" s="121"/>
      <c r="Z1137" s="130"/>
    </row>
    <row r="1138" spans="2:26" ht="15" customHeight="1" x14ac:dyDescent="0.25">
      <c r="B1138" s="69"/>
      <c r="C1138" s="69"/>
      <c r="D1138" s="69"/>
      <c r="E1138" s="69"/>
      <c r="F1138" s="69"/>
      <c r="G1138" s="69"/>
      <c r="H1138" s="69"/>
      <c r="I1138" s="69"/>
      <c r="J1138" s="580" t="str">
        <f>"VALOR BDI ("&amp;$S$3*100&amp;"%):"</f>
        <v>VALOR BDI (14,02%):</v>
      </c>
      <c r="K1138" s="580"/>
      <c r="L1138" s="580"/>
      <c r="M1138" s="580"/>
      <c r="N1138" s="577">
        <f>N1137*$S$3</f>
        <v>5084.21</v>
      </c>
      <c r="O1138" s="577"/>
      <c r="X1138" s="121"/>
      <c r="Y1138" s="121"/>
      <c r="Z1138" s="130"/>
    </row>
    <row r="1139" spans="2:26" ht="15" customHeight="1" x14ac:dyDescent="0.25">
      <c r="B1139" s="69"/>
      <c r="C1139" s="69"/>
      <c r="D1139" s="69"/>
      <c r="E1139" s="69"/>
      <c r="F1139" s="69"/>
      <c r="G1139" s="69"/>
      <c r="H1139" s="69"/>
      <c r="I1139" s="69"/>
      <c r="J1139" s="578" t="s">
        <v>676</v>
      </c>
      <c r="K1139" s="578"/>
      <c r="L1139" s="578"/>
      <c r="M1139" s="578"/>
      <c r="N1139" s="577">
        <f>N1138+N1137</f>
        <v>41348.21</v>
      </c>
      <c r="O1139" s="577"/>
      <c r="X1139" s="121"/>
      <c r="Y1139" s="121"/>
      <c r="Z1139" s="130"/>
    </row>
    <row r="1140" spans="2:26" ht="15" customHeight="1" x14ac:dyDescent="0.25">
      <c r="B1140" s="69"/>
      <c r="C1140" s="69"/>
      <c r="D1140" s="69"/>
      <c r="E1140" s="69"/>
      <c r="F1140" s="581"/>
      <c r="G1140" s="581"/>
      <c r="H1140" s="581"/>
      <c r="I1140" s="581"/>
      <c r="J1140" s="69"/>
      <c r="K1140" s="69"/>
      <c r="L1140" s="69"/>
      <c r="M1140" s="69"/>
      <c r="N1140" s="69"/>
      <c r="O1140" s="69"/>
      <c r="X1140" s="121"/>
      <c r="Y1140" s="121"/>
      <c r="Z1140" s="130"/>
    </row>
    <row r="1141" spans="2:26" ht="15" customHeight="1" x14ac:dyDescent="0.25">
      <c r="B1141" s="210" t="str">
        <f>'PLANILHA S DESONERAÇÃO'!B455</f>
        <v>COMP-89</v>
      </c>
      <c r="C1141" s="601" t="str">
        <f>'PLANILHA S DESONERAÇÃO'!D455</f>
        <v>JUNTA PARA FLANGE CLASSE K7 FoFo DN 1200 NBR 7675 - BDI = 14,02</v>
      </c>
      <c r="D1141" s="602"/>
      <c r="E1141" s="602"/>
      <c r="F1141" s="602"/>
      <c r="G1141" s="602"/>
      <c r="H1141" s="602"/>
      <c r="I1141" s="602"/>
      <c r="J1141" s="602"/>
      <c r="K1141" s="602"/>
      <c r="L1141" s="602"/>
      <c r="M1141" s="602"/>
      <c r="N1141" s="602"/>
      <c r="O1141" s="603"/>
      <c r="X1141" s="121"/>
      <c r="Y1141" s="121"/>
      <c r="Z1141" s="130"/>
    </row>
    <row r="1142" spans="2:26" ht="15" customHeight="1" x14ac:dyDescent="0.25">
      <c r="B1142" s="584" t="s">
        <v>777</v>
      </c>
      <c r="C1142" s="584"/>
      <c r="D1142" s="584"/>
      <c r="E1142" s="584"/>
      <c r="F1142" s="585" t="s">
        <v>765</v>
      </c>
      <c r="G1142" s="585"/>
      <c r="H1142" s="585"/>
      <c r="I1142" s="72" t="s">
        <v>641</v>
      </c>
      <c r="J1142" s="585" t="s">
        <v>766</v>
      </c>
      <c r="K1142" s="585"/>
      <c r="L1142" s="585" t="s">
        <v>767</v>
      </c>
      <c r="M1142" s="585"/>
      <c r="N1142" s="585" t="s">
        <v>768</v>
      </c>
      <c r="O1142" s="585"/>
      <c r="X1142" s="121"/>
      <c r="Y1142" s="121"/>
      <c r="Z1142" s="130"/>
    </row>
    <row r="1143" spans="2:26" ht="15" customHeight="1" x14ac:dyDescent="0.25">
      <c r="B1143" s="74">
        <f>MAPADEPRECOS!A39</f>
        <v>12</v>
      </c>
      <c r="C1143" s="598" t="str">
        <f>VLOOKUP(B1143,MAPADEPRECOS!$A$5:$I$151,2)</f>
        <v>Junta para flange na classe 
K7, PN 10, NBR 7675 DN1200</v>
      </c>
      <c r="D1143" s="599"/>
      <c r="E1143" s="600"/>
      <c r="F1143" s="587" t="s">
        <v>32453</v>
      </c>
      <c r="G1143" s="587"/>
      <c r="H1143" s="587"/>
      <c r="I1143" s="74" t="s">
        <v>181</v>
      </c>
      <c r="J1143" s="588">
        <v>1</v>
      </c>
      <c r="K1143" s="588"/>
      <c r="L1143" s="579">
        <f>VLOOKUP(B1143,MAPADEPRECOS!$A$5:$I$151,9)</f>
        <v>769.96</v>
      </c>
      <c r="M1143" s="579"/>
      <c r="N1143" s="589">
        <f t="shared" ref="N1143" si="1182">J1143*L1143</f>
        <v>769.96</v>
      </c>
      <c r="O1143" s="589"/>
      <c r="X1143" s="121"/>
      <c r="Y1143" s="121"/>
      <c r="Z1143" s="130"/>
    </row>
    <row r="1144" spans="2:26" ht="15" customHeight="1" x14ac:dyDescent="0.25">
      <c r="B1144" s="69"/>
      <c r="C1144" s="69"/>
      <c r="D1144" s="69"/>
      <c r="E1144" s="69"/>
      <c r="F1144" s="69"/>
      <c r="G1144" s="69"/>
      <c r="H1144" s="69"/>
      <c r="I1144" s="69"/>
      <c r="J1144" s="590" t="s">
        <v>778</v>
      </c>
      <c r="K1144" s="590"/>
      <c r="L1144" s="590"/>
      <c r="M1144" s="590"/>
      <c r="N1144" s="597">
        <f>N1143</f>
        <v>769.96</v>
      </c>
      <c r="O1144" s="597"/>
      <c r="X1144" s="121"/>
      <c r="Y1144" s="121"/>
      <c r="Z1144" s="130"/>
    </row>
    <row r="1145" spans="2:26" ht="15" customHeight="1" x14ac:dyDescent="0.25">
      <c r="B1145" s="69"/>
      <c r="C1145" s="69"/>
      <c r="D1145" s="69"/>
      <c r="E1145" s="69"/>
      <c r="F1145" s="69"/>
      <c r="G1145" s="69"/>
      <c r="H1145" s="69"/>
      <c r="I1145" s="69"/>
      <c r="J1145" s="578" t="s">
        <v>675</v>
      </c>
      <c r="K1145" s="578"/>
      <c r="L1145" s="578"/>
      <c r="M1145" s="578"/>
      <c r="N1145" s="577">
        <f>N1144</f>
        <v>769.96</v>
      </c>
      <c r="O1145" s="577"/>
      <c r="X1145" s="121"/>
      <c r="Y1145" s="121"/>
      <c r="Z1145" s="130"/>
    </row>
    <row r="1146" spans="2:26" ht="15" customHeight="1" x14ac:dyDescent="0.25">
      <c r="B1146" s="69"/>
      <c r="C1146" s="69"/>
      <c r="D1146" s="69"/>
      <c r="E1146" s="69"/>
      <c r="F1146" s="69"/>
      <c r="G1146" s="69"/>
      <c r="H1146" s="69"/>
      <c r="I1146" s="69"/>
      <c r="J1146" s="580" t="str">
        <f>"VALOR BDI ("&amp;$S$3*100&amp;"%):"</f>
        <v>VALOR BDI (14,02%):</v>
      </c>
      <c r="K1146" s="580"/>
      <c r="L1146" s="580"/>
      <c r="M1146" s="580"/>
      <c r="N1146" s="636">
        <f>N1145*$S$3</f>
        <v>107.95</v>
      </c>
      <c r="O1146" s="637"/>
      <c r="X1146" s="121"/>
      <c r="Y1146" s="121"/>
      <c r="Z1146" s="130"/>
    </row>
    <row r="1147" spans="2:26" ht="15" customHeight="1" x14ac:dyDescent="0.25">
      <c r="B1147" s="69"/>
      <c r="C1147" s="69"/>
      <c r="D1147" s="69"/>
      <c r="E1147" s="69"/>
      <c r="F1147" s="69"/>
      <c r="G1147" s="69"/>
      <c r="H1147" s="69"/>
      <c r="I1147" s="69"/>
      <c r="J1147" s="578" t="s">
        <v>676</v>
      </c>
      <c r="K1147" s="578"/>
      <c r="L1147" s="578"/>
      <c r="M1147" s="578"/>
      <c r="N1147" s="577">
        <f>N1146+N1145</f>
        <v>877.91</v>
      </c>
      <c r="O1147" s="577"/>
      <c r="X1147" s="121"/>
      <c r="Y1147" s="121"/>
      <c r="Z1147" s="130"/>
    </row>
    <row r="1148" spans="2:26" ht="15" customHeight="1" x14ac:dyDescent="0.25">
      <c r="B1148" s="69"/>
      <c r="C1148" s="69"/>
      <c r="D1148" s="69"/>
      <c r="E1148" s="69"/>
      <c r="F1148" s="581"/>
      <c r="G1148" s="581"/>
      <c r="H1148" s="581"/>
      <c r="I1148" s="581"/>
      <c r="J1148" s="69"/>
      <c r="K1148" s="69"/>
      <c r="L1148" s="69"/>
      <c r="M1148" s="69"/>
      <c r="N1148" s="69"/>
      <c r="O1148" s="69"/>
      <c r="X1148" s="121"/>
      <c r="Y1148" s="121"/>
      <c r="Z1148" s="130"/>
    </row>
    <row r="1149" spans="2:26" ht="15" customHeight="1" x14ac:dyDescent="0.25">
      <c r="B1149" s="210" t="str">
        <f>'PLANILHA S DESONERAÇÃO'!B456</f>
        <v>COMP-90</v>
      </c>
      <c r="C1149" s="601" t="str">
        <f>'PLANILHA S DESONERAÇÃO'!D456</f>
        <v>PARAFUSO C/ PORCAS PARA FLANGES, NBR 7675, PN 10 K7, DN 1200 - dimensões 36 x 160 mm (D x L) - BDI = 14,02</v>
      </c>
      <c r="D1149" s="602"/>
      <c r="E1149" s="602"/>
      <c r="F1149" s="602"/>
      <c r="G1149" s="602"/>
      <c r="H1149" s="602"/>
      <c r="I1149" s="602"/>
      <c r="J1149" s="602"/>
      <c r="K1149" s="602"/>
      <c r="L1149" s="602"/>
      <c r="M1149" s="602"/>
      <c r="N1149" s="602"/>
      <c r="O1149" s="603"/>
      <c r="X1149" s="121"/>
      <c r="Y1149" s="121"/>
      <c r="Z1149" s="130"/>
    </row>
    <row r="1150" spans="2:26" ht="15" customHeight="1" x14ac:dyDescent="0.25">
      <c r="B1150" s="584" t="s">
        <v>777</v>
      </c>
      <c r="C1150" s="584"/>
      <c r="D1150" s="584"/>
      <c r="E1150" s="584"/>
      <c r="F1150" s="585" t="s">
        <v>765</v>
      </c>
      <c r="G1150" s="585"/>
      <c r="H1150" s="585"/>
      <c r="I1150" s="72" t="s">
        <v>641</v>
      </c>
      <c r="J1150" s="585" t="s">
        <v>766</v>
      </c>
      <c r="K1150" s="585"/>
      <c r="L1150" s="585" t="s">
        <v>767</v>
      </c>
      <c r="M1150" s="585"/>
      <c r="N1150" s="585" t="s">
        <v>768</v>
      </c>
      <c r="O1150" s="585"/>
      <c r="X1150" s="121"/>
      <c r="Y1150" s="121"/>
      <c r="Z1150" s="130"/>
    </row>
    <row r="1151" spans="2:26" ht="15" customHeight="1" x14ac:dyDescent="0.25">
      <c r="B1151" s="74">
        <f>MAPADEPRECOS!A42</f>
        <v>13</v>
      </c>
      <c r="C1151" s="598" t="str">
        <f>VLOOKUP(B1151,MAPADEPRECOS!$A$5:$I$151,2)</f>
        <v>PARAFUSO PARA 
FLANGES NBR7675, CLASSE K7  36x160mm</v>
      </c>
      <c r="D1151" s="599"/>
      <c r="E1151" s="600"/>
      <c r="F1151" s="587" t="s">
        <v>32453</v>
      </c>
      <c r="G1151" s="587"/>
      <c r="H1151" s="587"/>
      <c r="I1151" s="74" t="s">
        <v>181</v>
      </c>
      <c r="J1151" s="588">
        <v>1</v>
      </c>
      <c r="K1151" s="588"/>
      <c r="L1151" s="579">
        <f>VLOOKUP(B1151,MAPADEPRECOS!$A$5:$I$151,9)</f>
        <v>89.96</v>
      </c>
      <c r="M1151" s="579"/>
      <c r="N1151" s="589">
        <f t="shared" ref="N1151" si="1183">J1151*L1151</f>
        <v>89.96</v>
      </c>
      <c r="O1151" s="589"/>
      <c r="X1151" s="121"/>
      <c r="Y1151" s="121"/>
      <c r="Z1151" s="130"/>
    </row>
    <row r="1152" spans="2:26" ht="15" customHeight="1" x14ac:dyDescent="0.25">
      <c r="B1152" s="69"/>
      <c r="C1152" s="69"/>
      <c r="D1152" s="69"/>
      <c r="E1152" s="69"/>
      <c r="F1152" s="69"/>
      <c r="G1152" s="69"/>
      <c r="H1152" s="69"/>
      <c r="I1152" s="69"/>
      <c r="J1152" s="590" t="s">
        <v>778</v>
      </c>
      <c r="K1152" s="590"/>
      <c r="L1152" s="590"/>
      <c r="M1152" s="590"/>
      <c r="N1152" s="597">
        <f>N1151</f>
        <v>89.96</v>
      </c>
      <c r="O1152" s="597"/>
      <c r="X1152" s="121"/>
      <c r="Y1152" s="121"/>
      <c r="Z1152" s="130"/>
    </row>
    <row r="1153" spans="2:30" ht="15" customHeight="1" x14ac:dyDescent="0.25">
      <c r="B1153" s="69"/>
      <c r="C1153" s="69"/>
      <c r="D1153" s="69"/>
      <c r="E1153" s="69"/>
      <c r="F1153" s="69"/>
      <c r="G1153" s="69"/>
      <c r="H1153" s="69"/>
      <c r="I1153" s="69"/>
      <c r="J1153" s="578" t="s">
        <v>675</v>
      </c>
      <c r="K1153" s="578"/>
      <c r="L1153" s="578"/>
      <c r="M1153" s="578"/>
      <c r="N1153" s="577">
        <f>N1152</f>
        <v>89.96</v>
      </c>
      <c r="O1153" s="577"/>
      <c r="X1153" s="121"/>
      <c r="Y1153" s="121"/>
      <c r="Z1153" s="130"/>
    </row>
    <row r="1154" spans="2:30" ht="15" customHeight="1" x14ac:dyDescent="0.25">
      <c r="B1154" s="69"/>
      <c r="C1154" s="69"/>
      <c r="D1154" s="69"/>
      <c r="E1154" s="69"/>
      <c r="F1154" s="69"/>
      <c r="G1154" s="69"/>
      <c r="H1154" s="69"/>
      <c r="I1154" s="69"/>
      <c r="J1154" s="580" t="str">
        <f>"VALOR BDI ("&amp;$S$3*100&amp;"%):"</f>
        <v>VALOR BDI (14,02%):</v>
      </c>
      <c r="K1154" s="580"/>
      <c r="L1154" s="580"/>
      <c r="M1154" s="580"/>
      <c r="N1154" s="577">
        <f>N1153*$S$3</f>
        <v>12.61</v>
      </c>
      <c r="O1154" s="577"/>
      <c r="X1154" s="121"/>
      <c r="Y1154" s="121"/>
      <c r="Z1154" s="130"/>
    </row>
    <row r="1155" spans="2:30" ht="15" customHeight="1" x14ac:dyDescent="0.25">
      <c r="B1155" s="69"/>
      <c r="C1155" s="69"/>
      <c r="D1155" s="69"/>
      <c r="E1155" s="69"/>
      <c r="F1155" s="69"/>
      <c r="G1155" s="69"/>
      <c r="H1155" s="69"/>
      <c r="I1155" s="69"/>
      <c r="J1155" s="578" t="s">
        <v>676</v>
      </c>
      <c r="K1155" s="578"/>
      <c r="L1155" s="578"/>
      <c r="M1155" s="578"/>
      <c r="N1155" s="577">
        <f>N1154+N1153</f>
        <v>102.57</v>
      </c>
      <c r="O1155" s="577"/>
      <c r="X1155" s="121"/>
      <c r="Y1155" s="121"/>
      <c r="Z1155" s="130"/>
    </row>
    <row r="1156" spans="2:30" ht="15" customHeight="1" x14ac:dyDescent="0.25">
      <c r="B1156" s="69"/>
      <c r="C1156" s="69"/>
      <c r="D1156" s="69"/>
      <c r="E1156" s="69"/>
      <c r="F1156" s="581"/>
      <c r="G1156" s="581"/>
      <c r="H1156" s="581"/>
      <c r="I1156" s="581"/>
      <c r="J1156" s="69"/>
      <c r="K1156" s="69"/>
      <c r="L1156" s="69"/>
      <c r="M1156" s="69"/>
      <c r="N1156" s="69"/>
      <c r="O1156" s="69"/>
      <c r="X1156" s="121"/>
      <c r="Y1156" s="121"/>
      <c r="Z1156" s="130"/>
    </row>
    <row r="1157" spans="2:30" ht="19.5" customHeight="1" x14ac:dyDescent="0.25">
      <c r="B1157" s="210" t="str">
        <f>'PLANILHA S DESONERAÇÃO'!B458</f>
        <v>COMP-91</v>
      </c>
      <c r="C1157" s="601" t="str">
        <f>'PLANILHA S DESONERAÇÃO'!D458</f>
        <v>Serviços de operação assistida, incluíndo comissionamento e testes de equipamentos, simulação de operações, treinamentos e todas as atividades necessárias para garantir a funcionalidade esperada da estação de bombeamento.</v>
      </c>
      <c r="D1157" s="602"/>
      <c r="E1157" s="602"/>
      <c r="F1157" s="602"/>
      <c r="G1157" s="602"/>
      <c r="H1157" s="602"/>
      <c r="I1157" s="602"/>
      <c r="J1157" s="602"/>
      <c r="K1157" s="602"/>
      <c r="L1157" s="602"/>
      <c r="M1157" s="602"/>
      <c r="N1157" s="602"/>
      <c r="O1157" s="603"/>
      <c r="X1157" s="121"/>
      <c r="Y1157" s="121"/>
      <c r="Z1157" s="130"/>
    </row>
    <row r="1158" spans="2:30" ht="15" customHeight="1" x14ac:dyDescent="0.25">
      <c r="B1158" s="584" t="s">
        <v>764</v>
      </c>
      <c r="C1158" s="584"/>
      <c r="D1158" s="584"/>
      <c r="E1158" s="584"/>
      <c r="F1158" s="585" t="s">
        <v>765</v>
      </c>
      <c r="G1158" s="585"/>
      <c r="H1158" s="585"/>
      <c r="I1158" s="72" t="s">
        <v>641</v>
      </c>
      <c r="J1158" s="585" t="s">
        <v>766</v>
      </c>
      <c r="K1158" s="585"/>
      <c r="L1158" s="585" t="s">
        <v>767</v>
      </c>
      <c r="M1158" s="585"/>
      <c r="N1158" s="585" t="s">
        <v>768</v>
      </c>
      <c r="O1158" s="585"/>
      <c r="X1158" s="121"/>
      <c r="Y1158" s="121"/>
      <c r="Z1158" s="130"/>
    </row>
    <row r="1159" spans="2:30" x14ac:dyDescent="0.25">
      <c r="B1159" s="74">
        <v>90779</v>
      </c>
      <c r="C1159" s="586" t="s">
        <v>32215</v>
      </c>
      <c r="D1159" s="586"/>
      <c r="E1159" s="586"/>
      <c r="F1159" s="587" t="s">
        <v>91</v>
      </c>
      <c r="G1159" s="587"/>
      <c r="H1159" s="587"/>
      <c r="I1159" s="74" t="s">
        <v>226</v>
      </c>
      <c r="J1159" s="669">
        <f>192/6</f>
        <v>32</v>
      </c>
      <c r="K1159" s="669"/>
      <c r="L1159" s="589">
        <f t="shared" ref="L1159:L1161" si="1184">X1159+Y1159+Z1159</f>
        <v>142.63999999999999</v>
      </c>
      <c r="M1159" s="589"/>
      <c r="N1159" s="589">
        <f>J1159*L1159</f>
        <v>4564.4799999999996</v>
      </c>
      <c r="O1159" s="589"/>
      <c r="R1159" s="106">
        <f t="shared" ref="R1159:R1161" si="1185">IF(AND(S1159=TRUE,T1159="I"),VALUE(RIGHT(B1159,LEN(B1159)-1)),B1159)</f>
        <v>90779</v>
      </c>
      <c r="S1159" s="104" t="b">
        <f t="shared" ref="S1159:S1161" si="1186">ISTEXT(B1159)</f>
        <v>0</v>
      </c>
      <c r="T1159" s="122" t="str">
        <f t="shared" ref="T1159:T1161" si="1187">LEFT(B1159,1)</f>
        <v>9</v>
      </c>
      <c r="U1159" s="122"/>
      <c r="V1159" s="121" t="str">
        <f t="shared" ref="V1159:V1161" si="1188">F1159</f>
        <v>SINAPI</v>
      </c>
      <c r="X1159" s="121">
        <f t="shared" ref="X1159:X1161" si="1189">IFERROR(AB1159,0)</f>
        <v>0</v>
      </c>
      <c r="Y1159" s="121">
        <f t="shared" ref="Y1159:Y1161" si="1190">IFERROR(AC1159,0)</f>
        <v>142.63999999999999</v>
      </c>
      <c r="Z1159" s="121">
        <f t="shared" ref="Z1159:Z1161" si="1191">IFERROR(AD1159,0)</f>
        <v>0</v>
      </c>
      <c r="AB1159" s="121" t="e">
        <f>IF(OR(T1159="P",T1159="M"),(VLOOKUP(R1159,'SICRO-P'!$A$3:$F$1780,6,FALSE)),VLOOKUP(R1159,SICRO!$A$4:$E$6354,5,FALSE))</f>
        <v>#N/A</v>
      </c>
      <c r="AC1159" s="121">
        <f>IF(T1159="I",(VLOOKUP(R1159,'SINAPI-I'!$A$1:$E$4949,5,FALSE)),VLOOKUP(R1159,SINAPI!$G$7:$K$7524,5,FALSE))</f>
        <v>142.63999999999999</v>
      </c>
      <c r="AD1159" s="130" t="e">
        <f>IF(T1159="I",IF(U1159="MO",(ROUND(VLOOKUP(R1159,'DER-ES-I'!$A$7:$F$1547,5,FALSE)*((1+$R$3)),2)),VLOOKUP(R1159,'DER-ES-I'!$A$7:$F$1547,5,FALSE)),VLOOKUP(R1159,'DER-ES'!$A$15:$H$1393,7,FALSE))</f>
        <v>#N/A</v>
      </c>
    </row>
    <row r="1160" spans="2:30" x14ac:dyDescent="0.25">
      <c r="B1160" s="74">
        <v>91677</v>
      </c>
      <c r="C1160" s="586" t="s">
        <v>32212</v>
      </c>
      <c r="D1160" s="586"/>
      <c r="E1160" s="586"/>
      <c r="F1160" s="587" t="s">
        <v>91</v>
      </c>
      <c r="G1160" s="587"/>
      <c r="H1160" s="587"/>
      <c r="I1160" s="74" t="s">
        <v>226</v>
      </c>
      <c r="J1160" s="669">
        <f>616/6</f>
        <v>102.66666669999999</v>
      </c>
      <c r="K1160" s="669"/>
      <c r="L1160" s="589">
        <f t="shared" si="1184"/>
        <v>123.36</v>
      </c>
      <c r="M1160" s="589"/>
      <c r="N1160" s="589">
        <f>J1160*L1160</f>
        <v>12664.96</v>
      </c>
      <c r="O1160" s="589"/>
      <c r="R1160" s="106">
        <f t="shared" si="1185"/>
        <v>91677</v>
      </c>
      <c r="S1160" s="104" t="b">
        <f t="shared" si="1186"/>
        <v>0</v>
      </c>
      <c r="T1160" s="122" t="str">
        <f t="shared" si="1187"/>
        <v>9</v>
      </c>
      <c r="U1160" s="122"/>
      <c r="V1160" s="121" t="str">
        <f t="shared" si="1188"/>
        <v>SINAPI</v>
      </c>
      <c r="X1160" s="121">
        <f t="shared" si="1189"/>
        <v>0</v>
      </c>
      <c r="Y1160" s="121">
        <f t="shared" si="1190"/>
        <v>123.36</v>
      </c>
      <c r="Z1160" s="121">
        <f t="shared" si="1191"/>
        <v>0</v>
      </c>
      <c r="AB1160" s="121" t="e">
        <f>IF(OR(T1160="P",T1160="M"),(VLOOKUP(R1160,'SICRO-P'!$A$3:$F$1780,6,FALSE)),VLOOKUP(R1160,SICRO!$A$4:$E$6354,5,FALSE))</f>
        <v>#N/A</v>
      </c>
      <c r="AC1160" s="121">
        <f>IF(T1160="I",(VLOOKUP(R1160,'SINAPI-I'!$A$1:$E$4949,5,FALSE)),VLOOKUP(R1160,SINAPI!$G$7:$K$7524,5,FALSE))</f>
        <v>123.36</v>
      </c>
      <c r="AD1160" s="130" t="e">
        <f>IF(T1160="I",IF(U1160="MO",(ROUND(VLOOKUP(R1160,'DER-ES-I'!$A$7:$F$1547,5,FALSE)*((1+$R$3)),2)),VLOOKUP(R1160,'DER-ES-I'!$A$7:$F$1547,5,FALSE)),VLOOKUP(R1160,'DER-ES'!$A$15:$H$1393,7,FALSE))</f>
        <v>#N/A</v>
      </c>
    </row>
    <row r="1161" spans="2:30" x14ac:dyDescent="0.25">
      <c r="B1161" s="74">
        <v>90778</v>
      </c>
      <c r="C1161" s="586" t="s">
        <v>32214</v>
      </c>
      <c r="D1161" s="586"/>
      <c r="E1161" s="586"/>
      <c r="F1161" s="587" t="s">
        <v>91</v>
      </c>
      <c r="G1161" s="587"/>
      <c r="H1161" s="587"/>
      <c r="I1161" s="74" t="s">
        <v>226</v>
      </c>
      <c r="J1161" s="669">
        <f>616/6</f>
        <v>102.66666669999999</v>
      </c>
      <c r="K1161" s="669"/>
      <c r="L1161" s="589">
        <f t="shared" si="1184"/>
        <v>122.28</v>
      </c>
      <c r="M1161" s="589"/>
      <c r="N1161" s="589">
        <f>J1161*L1161</f>
        <v>12554.08</v>
      </c>
      <c r="O1161" s="589"/>
      <c r="R1161" s="106">
        <f t="shared" si="1185"/>
        <v>90778</v>
      </c>
      <c r="S1161" s="104" t="b">
        <f t="shared" si="1186"/>
        <v>0</v>
      </c>
      <c r="T1161" s="122" t="str">
        <f t="shared" si="1187"/>
        <v>9</v>
      </c>
      <c r="U1161" s="122"/>
      <c r="V1161" s="121" t="str">
        <f t="shared" si="1188"/>
        <v>SINAPI</v>
      </c>
      <c r="X1161" s="121">
        <f t="shared" si="1189"/>
        <v>0</v>
      </c>
      <c r="Y1161" s="121">
        <f t="shared" si="1190"/>
        <v>122.28</v>
      </c>
      <c r="Z1161" s="121">
        <f t="shared" si="1191"/>
        <v>0</v>
      </c>
      <c r="AB1161" s="121" t="e">
        <f>IF(OR(T1161="P",T1161="M"),(VLOOKUP(R1161,'SICRO-P'!$A$3:$F$1780,6,FALSE)),VLOOKUP(R1161,SICRO!$A$4:$E$6354,5,FALSE))</f>
        <v>#N/A</v>
      </c>
      <c r="AC1161" s="121">
        <f>IF(T1161="I",(VLOOKUP(R1161,'SINAPI-I'!$A$1:$E$4949,5,FALSE)),VLOOKUP(R1161,SINAPI!$G$7:$K$7524,5,FALSE))</f>
        <v>122.28</v>
      </c>
      <c r="AD1161" s="130" t="e">
        <f>IF(T1161="I",IF(U1161="MO",(ROUND(VLOOKUP(R1161,'DER-ES-I'!$A$7:$F$1547,5,FALSE)*((1+$R$3)),2)),VLOOKUP(R1161,'DER-ES-I'!$A$7:$F$1547,5,FALSE)),VLOOKUP(R1161,'DER-ES'!$A$15:$H$1393,7,FALSE))</f>
        <v>#N/A</v>
      </c>
    </row>
    <row r="1162" spans="2:30" x14ac:dyDescent="0.25">
      <c r="B1162" s="74">
        <v>88266</v>
      </c>
      <c r="C1162" s="586" t="s">
        <v>32213</v>
      </c>
      <c r="D1162" s="586"/>
      <c r="E1162" s="586"/>
      <c r="F1162" s="587" t="s">
        <v>91</v>
      </c>
      <c r="G1162" s="587"/>
      <c r="H1162" s="587"/>
      <c r="I1162" s="74" t="s">
        <v>226</v>
      </c>
      <c r="J1162" s="669">
        <f>1056/6</f>
        <v>176</v>
      </c>
      <c r="K1162" s="669"/>
      <c r="L1162" s="589">
        <f t="shared" ref="L1162" si="1192">X1162+Y1162+Z1162</f>
        <v>34.64</v>
      </c>
      <c r="M1162" s="589"/>
      <c r="N1162" s="589">
        <f>J1162*L1162</f>
        <v>6096.64</v>
      </c>
      <c r="O1162" s="589"/>
      <c r="R1162" s="106">
        <f t="shared" ref="R1162" si="1193">IF(AND(S1162=TRUE,T1162="I"),VALUE(RIGHT(B1162,LEN(B1162)-1)),B1162)</f>
        <v>88266</v>
      </c>
      <c r="S1162" s="104" t="b">
        <f t="shared" ref="S1162" si="1194">ISTEXT(B1162)</f>
        <v>0</v>
      </c>
      <c r="T1162" s="122" t="str">
        <f t="shared" ref="T1162" si="1195">LEFT(B1162,1)</f>
        <v>8</v>
      </c>
      <c r="U1162" s="122"/>
      <c r="V1162" s="121" t="str">
        <f t="shared" ref="V1162" si="1196">F1162</f>
        <v>SINAPI</v>
      </c>
      <c r="X1162" s="121">
        <f t="shared" ref="X1162" si="1197">IFERROR(AB1162,0)</f>
        <v>0</v>
      </c>
      <c r="Y1162" s="121">
        <f t="shared" ref="Y1162" si="1198">IFERROR(AC1162,0)</f>
        <v>34.64</v>
      </c>
      <c r="Z1162" s="121">
        <f t="shared" ref="Z1162" si="1199">IFERROR(AD1162,0)</f>
        <v>0</v>
      </c>
      <c r="AB1162" s="121" t="e">
        <f>IF(OR(T1162="P",T1162="M"),(VLOOKUP(R1162,'SICRO-P'!$A$3:$F$1780,6,FALSE)),VLOOKUP(R1162,SICRO!$A$4:$E$6354,5,FALSE))</f>
        <v>#N/A</v>
      </c>
      <c r="AC1162" s="121">
        <f>IF(T1162="I",(VLOOKUP(R1162,'SINAPI-I'!$A$1:$E$4949,5,FALSE)),VLOOKUP(R1162,SINAPI!$G$7:$K$7524,5,FALSE))</f>
        <v>34.64</v>
      </c>
      <c r="AD1162" s="130" t="e">
        <f>IF(T1162="I",IF(U1162="MO",(ROUND(VLOOKUP(R1162,'DER-ES-I'!$A$7:$F$1547,5,FALSE)*((1+$R$3)),2)),VLOOKUP(R1162,'DER-ES-I'!$A$7:$F$1547,5,FALSE)),VLOOKUP(R1162,'DER-ES'!$A$15:$H$1393,7,FALSE))</f>
        <v>#N/A</v>
      </c>
    </row>
    <row r="1163" spans="2:30" x14ac:dyDescent="0.25">
      <c r="B1163" s="74">
        <v>88266</v>
      </c>
      <c r="C1163" s="586" t="s">
        <v>32211</v>
      </c>
      <c r="D1163" s="586"/>
      <c r="E1163" s="586"/>
      <c r="F1163" s="587" t="s">
        <v>91</v>
      </c>
      <c r="G1163" s="587"/>
      <c r="H1163" s="587"/>
      <c r="I1163" s="74" t="s">
        <v>226</v>
      </c>
      <c r="J1163" s="669">
        <f>1056/6</f>
        <v>176</v>
      </c>
      <c r="K1163" s="669"/>
      <c r="L1163" s="589">
        <f t="shared" ref="L1163" si="1200">X1163+Y1163+Z1163</f>
        <v>34.64</v>
      </c>
      <c r="M1163" s="589"/>
      <c r="N1163" s="589">
        <f>J1163*L1163</f>
        <v>6096.64</v>
      </c>
      <c r="O1163" s="589"/>
      <c r="R1163" s="106">
        <f t="shared" ref="R1163" si="1201">IF(AND(S1163=TRUE,T1163="I"),VALUE(RIGHT(B1163,LEN(B1163)-1)),B1163)</f>
        <v>88266</v>
      </c>
      <c r="S1163" s="104" t="b">
        <f t="shared" ref="S1163" si="1202">ISTEXT(B1163)</f>
        <v>0</v>
      </c>
      <c r="T1163" s="122" t="str">
        <f t="shared" ref="T1163" si="1203">LEFT(B1163,1)</f>
        <v>8</v>
      </c>
      <c r="U1163" s="122"/>
      <c r="V1163" s="121" t="str">
        <f t="shared" ref="V1163" si="1204">F1163</f>
        <v>SINAPI</v>
      </c>
      <c r="X1163" s="121">
        <f t="shared" ref="X1163" si="1205">IFERROR(AB1163,0)</f>
        <v>0</v>
      </c>
      <c r="Y1163" s="121">
        <f t="shared" ref="Y1163" si="1206">IFERROR(AC1163,0)</f>
        <v>34.64</v>
      </c>
      <c r="Z1163" s="121">
        <f t="shared" ref="Z1163" si="1207">IFERROR(AD1163,0)</f>
        <v>0</v>
      </c>
      <c r="AB1163" s="121" t="e">
        <f>IF(OR(T1163="P",T1163="M"),(VLOOKUP(R1163,'SICRO-P'!$A$3:$F$1780,6,FALSE)),VLOOKUP(R1163,SICRO!$A$4:$E$6354,5,FALSE))</f>
        <v>#N/A</v>
      </c>
      <c r="AC1163" s="121">
        <f>IF(T1163="I",(VLOOKUP(R1163,'SINAPI-I'!$A$1:$E$4949,5,FALSE)),VLOOKUP(R1163,SINAPI!$G$7:$K$7524,5,FALSE))</f>
        <v>34.64</v>
      </c>
      <c r="AD1163" s="130" t="e">
        <f>IF(T1163="I",IF(U1163="MO",(ROUND(VLOOKUP(R1163,'DER-ES-I'!$A$7:$F$1547,5,FALSE)*((1+$R$3)),2)),VLOOKUP(R1163,'DER-ES-I'!$A$7:$F$1547,5,FALSE)),VLOOKUP(R1163,'DER-ES'!$A$15:$H$1393,7,FALSE))</f>
        <v>#N/A</v>
      </c>
    </row>
    <row r="1164" spans="2:30" ht="15" customHeight="1" x14ac:dyDescent="0.25">
      <c r="B1164" s="69"/>
      <c r="C1164" s="69"/>
      <c r="D1164" s="69"/>
      <c r="E1164" s="69"/>
      <c r="F1164" s="69"/>
      <c r="G1164" s="69"/>
      <c r="H1164" s="69"/>
      <c r="I1164" s="69"/>
      <c r="J1164" s="590" t="s">
        <v>773</v>
      </c>
      <c r="K1164" s="590"/>
      <c r="L1164" s="590"/>
      <c r="M1164" s="590"/>
      <c r="N1164" s="597">
        <f>SUM(N1159:O1163)</f>
        <v>41976.800000000003</v>
      </c>
      <c r="O1164" s="597"/>
      <c r="X1164" s="121"/>
      <c r="Y1164" s="121"/>
      <c r="Z1164" s="130"/>
    </row>
    <row r="1165" spans="2:30" ht="15" customHeight="1" x14ac:dyDescent="0.25">
      <c r="B1165" s="69"/>
      <c r="C1165" s="69"/>
      <c r="D1165" s="69"/>
      <c r="E1165" s="69"/>
      <c r="F1165" s="69"/>
      <c r="G1165" s="69"/>
      <c r="H1165" s="69"/>
      <c r="I1165" s="69"/>
      <c r="J1165" s="578" t="s">
        <v>675</v>
      </c>
      <c r="K1165" s="578"/>
      <c r="L1165" s="578"/>
      <c r="M1165" s="578"/>
      <c r="N1165" s="577">
        <f>N1164</f>
        <v>41976.800000000003</v>
      </c>
      <c r="O1165" s="577"/>
      <c r="X1165" s="121"/>
      <c r="Y1165" s="121"/>
      <c r="Z1165" s="130"/>
    </row>
    <row r="1166" spans="2:30" ht="15" customHeight="1" x14ac:dyDescent="0.25">
      <c r="B1166" s="69"/>
      <c r="C1166" s="69"/>
      <c r="D1166" s="69"/>
      <c r="E1166" s="69"/>
      <c r="F1166" s="69"/>
      <c r="G1166" s="69"/>
      <c r="H1166" s="69"/>
      <c r="I1166" s="69"/>
      <c r="J1166" s="580" t="str">
        <f>"VALOR BDI ("&amp;$O$3*100&amp;"%):"</f>
        <v>VALOR BDI (24,52%):</v>
      </c>
      <c r="K1166" s="580"/>
      <c r="L1166" s="580"/>
      <c r="M1166" s="580"/>
      <c r="N1166" s="577">
        <f>N1165*$O$3</f>
        <v>10292.709999999999</v>
      </c>
      <c r="O1166" s="577"/>
      <c r="X1166" s="121"/>
      <c r="Y1166" s="121"/>
      <c r="Z1166" s="130"/>
    </row>
    <row r="1167" spans="2:30" ht="15" customHeight="1" x14ac:dyDescent="0.25">
      <c r="B1167" s="69"/>
      <c r="C1167" s="69"/>
      <c r="D1167" s="69"/>
      <c r="E1167" s="69"/>
      <c r="F1167" s="69"/>
      <c r="G1167" s="69"/>
      <c r="H1167" s="69"/>
      <c r="I1167" s="69"/>
      <c r="J1167" s="578" t="s">
        <v>676</v>
      </c>
      <c r="K1167" s="578"/>
      <c r="L1167" s="578"/>
      <c r="M1167" s="578"/>
      <c r="N1167" s="577">
        <f>N1166+N1165</f>
        <v>52269.51</v>
      </c>
      <c r="O1167" s="577"/>
      <c r="X1167" s="121"/>
      <c r="Y1167" s="121"/>
      <c r="Z1167" s="130"/>
    </row>
    <row r="1168" spans="2:30" ht="15" customHeight="1" x14ac:dyDescent="0.25">
      <c r="H1168" s="69"/>
      <c r="X1168" s="121"/>
      <c r="Y1168" s="121"/>
      <c r="Z1168" s="130"/>
    </row>
    <row r="1169" spans="8:26" ht="15" customHeight="1" x14ac:dyDescent="0.25">
      <c r="H1169" s="69"/>
      <c r="X1169" s="121"/>
      <c r="Y1169" s="121"/>
      <c r="Z1169" s="130"/>
    </row>
    <row r="1170" spans="8:26" ht="15" customHeight="1" x14ac:dyDescent="0.25">
      <c r="X1170" s="121"/>
      <c r="Y1170" s="121"/>
      <c r="Z1170" s="130"/>
    </row>
    <row r="1171" spans="8:26" ht="15" customHeight="1" x14ac:dyDescent="0.25">
      <c r="X1171" s="121"/>
      <c r="Y1171" s="121"/>
      <c r="Z1171" s="130"/>
    </row>
    <row r="1172" spans="8:26" ht="15" customHeight="1" x14ac:dyDescent="0.25">
      <c r="X1172" s="121"/>
      <c r="Y1172" s="121"/>
      <c r="Z1172" s="130"/>
    </row>
    <row r="1173" spans="8:26" ht="15" customHeight="1" x14ac:dyDescent="0.25">
      <c r="X1173" s="121"/>
      <c r="Y1173" s="121"/>
      <c r="Z1173" s="130"/>
    </row>
    <row r="1174" spans="8:26" ht="15" customHeight="1" x14ac:dyDescent="0.25">
      <c r="X1174" s="121"/>
      <c r="Y1174" s="121"/>
      <c r="Z1174" s="130"/>
    </row>
    <row r="1175" spans="8:26" ht="15" customHeight="1" x14ac:dyDescent="0.25">
      <c r="X1175" s="121"/>
      <c r="Y1175" s="121"/>
      <c r="Z1175" s="130"/>
    </row>
    <row r="1176" spans="8:26" ht="15" customHeight="1" x14ac:dyDescent="0.25">
      <c r="X1176" s="121"/>
      <c r="Y1176" s="121"/>
      <c r="Z1176" s="130"/>
    </row>
    <row r="1177" spans="8:26" ht="15" customHeight="1" x14ac:dyDescent="0.25">
      <c r="X1177" s="121"/>
      <c r="Y1177" s="121"/>
      <c r="Z1177" s="130"/>
    </row>
    <row r="1178" spans="8:26" ht="15" customHeight="1" x14ac:dyDescent="0.25">
      <c r="X1178" s="121"/>
      <c r="Y1178" s="121"/>
      <c r="Z1178" s="130"/>
    </row>
    <row r="1179" spans="8:26" ht="15" customHeight="1" x14ac:dyDescent="0.25">
      <c r="X1179" s="121"/>
      <c r="Y1179" s="121"/>
      <c r="Z1179" s="130"/>
    </row>
    <row r="1180" spans="8:26" ht="15" customHeight="1" x14ac:dyDescent="0.25">
      <c r="X1180" s="121"/>
      <c r="Y1180" s="121"/>
      <c r="Z1180" s="130"/>
    </row>
    <row r="1181" spans="8:26" ht="15" customHeight="1" x14ac:dyDescent="0.25">
      <c r="X1181" s="121"/>
      <c r="Y1181" s="121"/>
      <c r="Z1181" s="130"/>
    </row>
    <row r="1182" spans="8:26" ht="15" customHeight="1" x14ac:dyDescent="0.25">
      <c r="X1182" s="121"/>
      <c r="Y1182" s="121"/>
      <c r="Z1182" s="130"/>
    </row>
    <row r="1183" spans="8:26" ht="15" customHeight="1" x14ac:dyDescent="0.25">
      <c r="X1183" s="121"/>
      <c r="Y1183" s="121"/>
      <c r="Z1183" s="130"/>
    </row>
    <row r="1184" spans="8:26" ht="15" customHeight="1" x14ac:dyDescent="0.25">
      <c r="X1184" s="121"/>
      <c r="Y1184" s="121"/>
      <c r="Z1184" s="130"/>
    </row>
    <row r="1185" spans="24:26" ht="15" customHeight="1" x14ac:dyDescent="0.25">
      <c r="X1185" s="121"/>
      <c r="Y1185" s="121"/>
      <c r="Z1185" s="130"/>
    </row>
    <row r="1186" spans="24:26" ht="15" customHeight="1" x14ac:dyDescent="0.25">
      <c r="X1186" s="121"/>
      <c r="Y1186" s="121"/>
      <c r="Z1186" s="130"/>
    </row>
    <row r="1187" spans="24:26" ht="15" customHeight="1" x14ac:dyDescent="0.25">
      <c r="X1187" s="121"/>
      <c r="Y1187" s="121"/>
      <c r="Z1187" s="130"/>
    </row>
    <row r="1188" spans="24:26" ht="15" customHeight="1" x14ac:dyDescent="0.25">
      <c r="X1188" s="121"/>
      <c r="Y1188" s="121"/>
      <c r="Z1188" s="130"/>
    </row>
    <row r="1189" spans="24:26" ht="15" customHeight="1" x14ac:dyDescent="0.25">
      <c r="X1189" s="121"/>
      <c r="Y1189" s="121"/>
      <c r="Z1189" s="130"/>
    </row>
    <row r="1190" spans="24:26" ht="15" customHeight="1" x14ac:dyDescent="0.25">
      <c r="X1190" s="121"/>
      <c r="Y1190" s="121"/>
      <c r="Z1190" s="130"/>
    </row>
    <row r="1191" spans="24:26" ht="15" customHeight="1" x14ac:dyDescent="0.25">
      <c r="X1191" s="121"/>
      <c r="Y1191" s="121"/>
      <c r="Z1191" s="130"/>
    </row>
    <row r="1192" spans="24:26" ht="15" customHeight="1" x14ac:dyDescent="0.25">
      <c r="X1192" s="121"/>
      <c r="Y1192" s="121"/>
      <c r="Z1192" s="130"/>
    </row>
    <row r="1193" spans="24:26" ht="15" customHeight="1" x14ac:dyDescent="0.25">
      <c r="X1193" s="121"/>
      <c r="Y1193" s="121"/>
      <c r="Z1193" s="130"/>
    </row>
    <row r="1194" spans="24:26" ht="15" customHeight="1" x14ac:dyDescent="0.25">
      <c r="X1194" s="121"/>
      <c r="Y1194" s="121"/>
      <c r="Z1194" s="130"/>
    </row>
  </sheetData>
  <mergeCells count="3564">
    <mergeCell ref="C394:E394"/>
    <mergeCell ref="F394:H394"/>
    <mergeCell ref="N394:O394"/>
    <mergeCell ref="J395:M395"/>
    <mergeCell ref="N395:O395"/>
    <mergeCell ref="B1:O1"/>
    <mergeCell ref="F388:H388"/>
    <mergeCell ref="J388:K388"/>
    <mergeCell ref="L388:M388"/>
    <mergeCell ref="N388:O388"/>
    <mergeCell ref="C389:E389"/>
    <mergeCell ref="F389:H389"/>
    <mergeCell ref="J389:K389"/>
    <mergeCell ref="L389:M389"/>
    <mergeCell ref="N389:O389"/>
    <mergeCell ref="C390:E390"/>
    <mergeCell ref="F390:H390"/>
    <mergeCell ref="J390:K390"/>
    <mergeCell ref="L390:M390"/>
    <mergeCell ref="N390:O390"/>
    <mergeCell ref="J391:M391"/>
    <mergeCell ref="N391:O391"/>
    <mergeCell ref="B392:E393"/>
    <mergeCell ref="F392:H393"/>
    <mergeCell ref="I392:I393"/>
    <mergeCell ref="J392:K392"/>
    <mergeCell ref="L392:M392"/>
    <mergeCell ref="N392:O393"/>
    <mergeCell ref="J416:M416"/>
    <mergeCell ref="N416:O416"/>
    <mergeCell ref="J417:M417"/>
    <mergeCell ref="N417:O417"/>
    <mergeCell ref="B382:E382"/>
    <mergeCell ref="F382:H382"/>
    <mergeCell ref="J382:K382"/>
    <mergeCell ref="L382:M382"/>
    <mergeCell ref="N382:O382"/>
    <mergeCell ref="C383:E383"/>
    <mergeCell ref="F383:H383"/>
    <mergeCell ref="J383:K383"/>
    <mergeCell ref="L383:M383"/>
    <mergeCell ref="N383:O383"/>
    <mergeCell ref="C384:E384"/>
    <mergeCell ref="F384:H384"/>
    <mergeCell ref="J384:K384"/>
    <mergeCell ref="L384:M384"/>
    <mergeCell ref="N384:O384"/>
    <mergeCell ref="C385:E385"/>
    <mergeCell ref="F385:H385"/>
    <mergeCell ref="J385:K385"/>
    <mergeCell ref="L385:M385"/>
    <mergeCell ref="N385:O385"/>
    <mergeCell ref="C386:E386"/>
    <mergeCell ref="F386:H386"/>
    <mergeCell ref="J386:K386"/>
    <mergeCell ref="L386:M386"/>
    <mergeCell ref="N386:O386"/>
    <mergeCell ref="J387:M387"/>
    <mergeCell ref="N387:O387"/>
    <mergeCell ref="B388:E388"/>
    <mergeCell ref="F407:H407"/>
    <mergeCell ref="J407:K407"/>
    <mergeCell ref="L407:M407"/>
    <mergeCell ref="N407:O407"/>
    <mergeCell ref="F418:I418"/>
    <mergeCell ref="C403:E403"/>
    <mergeCell ref="F403:H403"/>
    <mergeCell ref="J403:K403"/>
    <mergeCell ref="L403:M403"/>
    <mergeCell ref="N403:O403"/>
    <mergeCell ref="C404:E404"/>
    <mergeCell ref="F404:H404"/>
    <mergeCell ref="J404:K404"/>
    <mergeCell ref="L404:M404"/>
    <mergeCell ref="N404:O404"/>
    <mergeCell ref="C405:E405"/>
    <mergeCell ref="F405:H405"/>
    <mergeCell ref="J405:K405"/>
    <mergeCell ref="L405:M405"/>
    <mergeCell ref="N405:O405"/>
    <mergeCell ref="B411:E412"/>
    <mergeCell ref="F411:H412"/>
    <mergeCell ref="I411:I412"/>
    <mergeCell ref="J411:K411"/>
    <mergeCell ref="L411:M411"/>
    <mergeCell ref="N411:O412"/>
    <mergeCell ref="C413:E413"/>
    <mergeCell ref="F413:H413"/>
    <mergeCell ref="N413:O413"/>
    <mergeCell ref="J414:M414"/>
    <mergeCell ref="J415:M415"/>
    <mergeCell ref="N415:O415"/>
    <mergeCell ref="C381:O381"/>
    <mergeCell ref="C756:O756"/>
    <mergeCell ref="C732:O732"/>
    <mergeCell ref="C744:O744"/>
    <mergeCell ref="C674:E674"/>
    <mergeCell ref="L700:M700"/>
    <mergeCell ref="C701:E701"/>
    <mergeCell ref="F701:H701"/>
    <mergeCell ref="C629:E629"/>
    <mergeCell ref="F629:H629"/>
    <mergeCell ref="C644:E644"/>
    <mergeCell ref="F644:H644"/>
    <mergeCell ref="B627:E627"/>
    <mergeCell ref="F627:H627"/>
    <mergeCell ref="B643:E643"/>
    <mergeCell ref="F643:H643"/>
    <mergeCell ref="B634:E634"/>
    <mergeCell ref="F634:H634"/>
    <mergeCell ref="C408:E408"/>
    <mergeCell ref="F408:H408"/>
    <mergeCell ref="J408:K408"/>
    <mergeCell ref="L408:M408"/>
    <mergeCell ref="N408:O408"/>
    <mergeCell ref="C409:E409"/>
    <mergeCell ref="F409:H409"/>
    <mergeCell ref="J409:K409"/>
    <mergeCell ref="L409:M409"/>
    <mergeCell ref="N409:O409"/>
    <mergeCell ref="J410:M410"/>
    <mergeCell ref="N410:O410"/>
    <mergeCell ref="N414:O414"/>
    <mergeCell ref="F399:I399"/>
    <mergeCell ref="F762:H762"/>
    <mergeCell ref="J762:K762"/>
    <mergeCell ref="L762:M762"/>
    <mergeCell ref="N762:O762"/>
    <mergeCell ref="J396:M396"/>
    <mergeCell ref="N396:O396"/>
    <mergeCell ref="J397:M397"/>
    <mergeCell ref="N397:O397"/>
    <mergeCell ref="J398:M398"/>
    <mergeCell ref="N398:O398"/>
    <mergeCell ref="J763:M763"/>
    <mergeCell ref="N763:O763"/>
    <mergeCell ref="J764:M764"/>
    <mergeCell ref="N764:O764"/>
    <mergeCell ref="J765:M765"/>
    <mergeCell ref="N765:O765"/>
    <mergeCell ref="J766:M766"/>
    <mergeCell ref="N766:O766"/>
    <mergeCell ref="C400:O400"/>
    <mergeCell ref="B401:E401"/>
    <mergeCell ref="F401:H401"/>
    <mergeCell ref="J401:K401"/>
    <mergeCell ref="L401:M401"/>
    <mergeCell ref="N401:O401"/>
    <mergeCell ref="C402:E402"/>
    <mergeCell ref="F402:H402"/>
    <mergeCell ref="J402:K402"/>
    <mergeCell ref="L402:M402"/>
    <mergeCell ref="N402:O402"/>
    <mergeCell ref="J406:M406"/>
    <mergeCell ref="N406:O406"/>
    <mergeCell ref="B407:E407"/>
    <mergeCell ref="N46:O46"/>
    <mergeCell ref="J47:M47"/>
    <mergeCell ref="N47:O47"/>
    <mergeCell ref="J48:M48"/>
    <mergeCell ref="N48:O48"/>
    <mergeCell ref="J49:M49"/>
    <mergeCell ref="N49:O49"/>
    <mergeCell ref="C768:O768"/>
    <mergeCell ref="B757:E757"/>
    <mergeCell ref="F757:H757"/>
    <mergeCell ref="J757:K757"/>
    <mergeCell ref="L757:M757"/>
    <mergeCell ref="N757:O757"/>
    <mergeCell ref="C758:E758"/>
    <mergeCell ref="F758:H758"/>
    <mergeCell ref="J758:K758"/>
    <mergeCell ref="L758:M758"/>
    <mergeCell ref="N758:O758"/>
    <mergeCell ref="J759:M759"/>
    <mergeCell ref="N759:O759"/>
    <mergeCell ref="B760:E760"/>
    <mergeCell ref="F760:H760"/>
    <mergeCell ref="J760:K760"/>
    <mergeCell ref="L760:M760"/>
    <mergeCell ref="N760:O760"/>
    <mergeCell ref="F767:I767"/>
    <mergeCell ref="C761:E761"/>
    <mergeCell ref="F761:H761"/>
    <mergeCell ref="J761:K761"/>
    <mergeCell ref="L761:M761"/>
    <mergeCell ref="N761:O761"/>
    <mergeCell ref="C762:E762"/>
    <mergeCell ref="C1048:O1048"/>
    <mergeCell ref="C1064:O1064"/>
    <mergeCell ref="C1077:O1077"/>
    <mergeCell ref="C1085:O1085"/>
    <mergeCell ref="C1093:O1093"/>
    <mergeCell ref="C1101:O1101"/>
    <mergeCell ref="C1109:O1109"/>
    <mergeCell ref="C1117:O1117"/>
    <mergeCell ref="C1125:O1125"/>
    <mergeCell ref="C1133:O1133"/>
    <mergeCell ref="C1141:O1141"/>
    <mergeCell ref="C1149:O1149"/>
    <mergeCell ref="C1157:O1157"/>
    <mergeCell ref="C774:E774"/>
    <mergeCell ref="F774:H774"/>
    <mergeCell ref="C775:E775"/>
    <mergeCell ref="F775:H775"/>
    <mergeCell ref="C776:E776"/>
    <mergeCell ref="F776:H776"/>
    <mergeCell ref="C777:E777"/>
    <mergeCell ref="F777:H777"/>
    <mergeCell ref="C778:E778"/>
    <mergeCell ref="F778:H778"/>
    <mergeCell ref="C779:E779"/>
    <mergeCell ref="F779:H779"/>
    <mergeCell ref="C785:E785"/>
    <mergeCell ref="F785:H785"/>
    <mergeCell ref="C786:E786"/>
    <mergeCell ref="C804:O804"/>
    <mergeCell ref="C849:O849"/>
    <mergeCell ref="C862:O862"/>
    <mergeCell ref="C878:O878"/>
    <mergeCell ref="C886:O886"/>
    <mergeCell ref="C894:O894"/>
    <mergeCell ref="C902:O902"/>
    <mergeCell ref="C870:O870"/>
    <mergeCell ref="C918:O918"/>
    <mergeCell ref="C910:O910"/>
    <mergeCell ref="C933:O933"/>
    <mergeCell ref="C948:O948"/>
    <mergeCell ref="F786:H786"/>
    <mergeCell ref="C787:E787"/>
    <mergeCell ref="F787:H787"/>
    <mergeCell ref="C788:E788"/>
    <mergeCell ref="F788:H788"/>
    <mergeCell ref="C789:E789"/>
    <mergeCell ref="F789:H789"/>
    <mergeCell ref="C790:E790"/>
    <mergeCell ref="F790:H790"/>
    <mergeCell ref="C791:E791"/>
    <mergeCell ref="F791:H791"/>
    <mergeCell ref="C792:E792"/>
    <mergeCell ref="F792:H792"/>
    <mergeCell ref="C793:E793"/>
    <mergeCell ref="F793:H793"/>
    <mergeCell ref="J935:K935"/>
    <mergeCell ref="J946:M946"/>
    <mergeCell ref="N946:O946"/>
    <mergeCell ref="J928:M928"/>
    <mergeCell ref="J945:M945"/>
    <mergeCell ref="N945:O945"/>
    <mergeCell ref="C672:O672"/>
    <mergeCell ref="C684:O684"/>
    <mergeCell ref="C696:O696"/>
    <mergeCell ref="J717:M717"/>
    <mergeCell ref="C713:E713"/>
    <mergeCell ref="J713:K713"/>
    <mergeCell ref="L712:M712"/>
    <mergeCell ref="J712:K712"/>
    <mergeCell ref="F713:H713"/>
    <mergeCell ref="F712:H712"/>
    <mergeCell ref="B712:E712"/>
    <mergeCell ref="J711:M711"/>
    <mergeCell ref="N715:O715"/>
    <mergeCell ref="N712:O712"/>
    <mergeCell ref="N716:O716"/>
    <mergeCell ref="N717:O717"/>
    <mergeCell ref="N718:O718"/>
    <mergeCell ref="N711:O711"/>
    <mergeCell ref="C708:O708"/>
    <mergeCell ref="L698:M698"/>
    <mergeCell ref="B697:E697"/>
    <mergeCell ref="F697:H697"/>
    <mergeCell ref="J697:K697"/>
    <mergeCell ref="L697:M697"/>
    <mergeCell ref="C698:E698"/>
    <mergeCell ref="J699:M699"/>
    <mergeCell ref="B700:E700"/>
    <mergeCell ref="F700:H700"/>
    <mergeCell ref="J700:K700"/>
    <mergeCell ref="C819:O819"/>
    <mergeCell ref="C635:E635"/>
    <mergeCell ref="F635:H635"/>
    <mergeCell ref="B649:E649"/>
    <mergeCell ref="F649:H649"/>
    <mergeCell ref="C650:E650"/>
    <mergeCell ref="F650:H650"/>
    <mergeCell ref="B572:E572"/>
    <mergeCell ref="F625:I625"/>
    <mergeCell ref="F618:H618"/>
    <mergeCell ref="B618:E618"/>
    <mergeCell ref="B611:E611"/>
    <mergeCell ref="F611:H611"/>
    <mergeCell ref="B565:E565"/>
    <mergeCell ref="F565:H565"/>
    <mergeCell ref="C550:E550"/>
    <mergeCell ref="F550:H550"/>
    <mergeCell ref="C551:E551"/>
    <mergeCell ref="F551:H551"/>
    <mergeCell ref="C566:E566"/>
    <mergeCell ref="F566:H566"/>
    <mergeCell ref="C567:E567"/>
    <mergeCell ref="F567:H567"/>
    <mergeCell ref="C612:E612"/>
    <mergeCell ref="F612:H612"/>
    <mergeCell ref="C613:E613"/>
    <mergeCell ref="F613:H613"/>
    <mergeCell ref="C628:E628"/>
    <mergeCell ref="F628:H628"/>
    <mergeCell ref="B581:E582"/>
    <mergeCell ref="F581:H582"/>
    <mergeCell ref="C602:O602"/>
    <mergeCell ref="J649:K649"/>
    <mergeCell ref="C610:O610"/>
    <mergeCell ref="C626:O626"/>
    <mergeCell ref="B587:E587"/>
    <mergeCell ref="F587:H587"/>
    <mergeCell ref="C592:E592"/>
    <mergeCell ref="F592:H592"/>
    <mergeCell ref="C591:E591"/>
    <mergeCell ref="F591:H591"/>
    <mergeCell ref="C590:E590"/>
    <mergeCell ref="F590:H590"/>
    <mergeCell ref="C589:E589"/>
    <mergeCell ref="I581:I582"/>
    <mergeCell ref="J581:K581"/>
    <mergeCell ref="L581:M581"/>
    <mergeCell ref="C583:E583"/>
    <mergeCell ref="C584:E584"/>
    <mergeCell ref="C585:E585"/>
    <mergeCell ref="F583:H583"/>
    <mergeCell ref="F584:H584"/>
    <mergeCell ref="F585:H585"/>
    <mergeCell ref="F589:H589"/>
    <mergeCell ref="C588:E588"/>
    <mergeCell ref="F588:H588"/>
    <mergeCell ref="J611:K611"/>
    <mergeCell ref="L611:M611"/>
    <mergeCell ref="J618:K618"/>
    <mergeCell ref="L618:M618"/>
    <mergeCell ref="N618:O618"/>
    <mergeCell ref="J619:K619"/>
    <mergeCell ref="L619:M619"/>
    <mergeCell ref="C500:O500"/>
    <mergeCell ref="C512:O512"/>
    <mergeCell ref="C524:O524"/>
    <mergeCell ref="C536:O536"/>
    <mergeCell ref="C580:O580"/>
    <mergeCell ref="J530:K530"/>
    <mergeCell ref="L530:M530"/>
    <mergeCell ref="N581:O582"/>
    <mergeCell ref="N534:O534"/>
    <mergeCell ref="F535:I535"/>
    <mergeCell ref="N505:O505"/>
    <mergeCell ref="N506:O506"/>
    <mergeCell ref="J509:M509"/>
    <mergeCell ref="N509:O509"/>
    <mergeCell ref="J510:M510"/>
    <mergeCell ref="N510:O510"/>
    <mergeCell ref="F511:I511"/>
    <mergeCell ref="B525:E525"/>
    <mergeCell ref="J527:M527"/>
    <mergeCell ref="B528:E528"/>
    <mergeCell ref="F528:H528"/>
    <mergeCell ref="J528:K528"/>
    <mergeCell ref="L528:M528"/>
    <mergeCell ref="C529:E529"/>
    <mergeCell ref="F529:H529"/>
    <mergeCell ref="J529:K529"/>
    <mergeCell ref="L529:M529"/>
    <mergeCell ref="C548:O548"/>
    <mergeCell ref="C564:O564"/>
    <mergeCell ref="C321:O321"/>
    <mergeCell ref="C332:O332"/>
    <mergeCell ref="C343:O343"/>
    <mergeCell ref="C354:O354"/>
    <mergeCell ref="C310:O310"/>
    <mergeCell ref="C299:O299"/>
    <mergeCell ref="C365:O365"/>
    <mergeCell ref="E267:G267"/>
    <mergeCell ref="E268:G268"/>
    <mergeCell ref="B267:D267"/>
    <mergeCell ref="C268:D268"/>
    <mergeCell ref="B264:E264"/>
    <mergeCell ref="F264:H264"/>
    <mergeCell ref="C265:E265"/>
    <mergeCell ref="F265:H265"/>
    <mergeCell ref="C526:E526"/>
    <mergeCell ref="F526:H526"/>
    <mergeCell ref="J517:K517"/>
    <mergeCell ref="L517:M517"/>
    <mergeCell ref="J519:M519"/>
    <mergeCell ref="N519:O519"/>
    <mergeCell ref="N522:O522"/>
    <mergeCell ref="F514:H514"/>
    <mergeCell ref="N495:O495"/>
    <mergeCell ref="L504:M504"/>
    <mergeCell ref="J484:M484"/>
    <mergeCell ref="N484:O484"/>
    <mergeCell ref="J485:M485"/>
    <mergeCell ref="N485:O485"/>
    <mergeCell ref="J486:M486"/>
    <mergeCell ref="F487:I487"/>
    <mergeCell ref="C448:O448"/>
    <mergeCell ref="C530:E530"/>
    <mergeCell ref="F530:H530"/>
    <mergeCell ref="C275:O275"/>
    <mergeCell ref="F10:H11"/>
    <mergeCell ref="B10:E11"/>
    <mergeCell ref="C13:E13"/>
    <mergeCell ref="C14:E14"/>
    <mergeCell ref="C90:O90"/>
    <mergeCell ref="C104:O104"/>
    <mergeCell ref="C123:O123"/>
    <mergeCell ref="C135:O135"/>
    <mergeCell ref="C143:O143"/>
    <mergeCell ref="C159:O159"/>
    <mergeCell ref="C171:O171"/>
    <mergeCell ref="C195:O195"/>
    <mergeCell ref="C183:O183"/>
    <mergeCell ref="C211:O211"/>
    <mergeCell ref="C224:O224"/>
    <mergeCell ref="C232:O232"/>
    <mergeCell ref="C218:E218"/>
    <mergeCell ref="F218:H218"/>
    <mergeCell ref="J218:K218"/>
    <mergeCell ref="L218:M218"/>
    <mergeCell ref="N218:O218"/>
    <mergeCell ref="J219:M219"/>
    <mergeCell ref="N219:O219"/>
    <mergeCell ref="N192:O192"/>
    <mergeCell ref="N191:O191"/>
    <mergeCell ref="K269:N269"/>
    <mergeCell ref="J270:M270"/>
    <mergeCell ref="N270:O270"/>
    <mergeCell ref="C286:O286"/>
    <mergeCell ref="C9:O9"/>
    <mergeCell ref="C36:O36"/>
    <mergeCell ref="C52:O52"/>
    <mergeCell ref="C60:O60"/>
    <mergeCell ref="C75:O75"/>
    <mergeCell ref="B26:E26"/>
    <mergeCell ref="F26:H26"/>
    <mergeCell ref="C29:E29"/>
    <mergeCell ref="F29:H29"/>
    <mergeCell ref="C28:E28"/>
    <mergeCell ref="F28:H28"/>
    <mergeCell ref="C27:E27"/>
    <mergeCell ref="F27:H27"/>
    <mergeCell ref="B17:E17"/>
    <mergeCell ref="F17:H17"/>
    <mergeCell ref="C18:E18"/>
    <mergeCell ref="F18:H18"/>
    <mergeCell ref="C20:E20"/>
    <mergeCell ref="F20:H20"/>
    <mergeCell ref="C19:E19"/>
    <mergeCell ref="F19:H19"/>
    <mergeCell ref="C21:E21"/>
    <mergeCell ref="F21:H21"/>
    <mergeCell ref="I10:I11"/>
    <mergeCell ref="J56:M56"/>
    <mergeCell ref="N27:O27"/>
    <mergeCell ref="J58:M58"/>
    <mergeCell ref="J73:M73"/>
    <mergeCell ref="F74:I74"/>
    <mergeCell ref="B61:E61"/>
    <mergeCell ref="F61:H61"/>
    <mergeCell ref="J61:K61"/>
    <mergeCell ref="L649:M649"/>
    <mergeCell ref="N649:O649"/>
    <mergeCell ref="J644:K644"/>
    <mergeCell ref="L644:M644"/>
    <mergeCell ref="N644:O644"/>
    <mergeCell ref="J645:M645"/>
    <mergeCell ref="N645:O645"/>
    <mergeCell ref="J646:M646"/>
    <mergeCell ref="N646:O646"/>
    <mergeCell ref="J647:M647"/>
    <mergeCell ref="N647:O647"/>
    <mergeCell ref="J648:M648"/>
    <mergeCell ref="N648:O648"/>
    <mergeCell ref="C642:O642"/>
    <mergeCell ref="J620:M620"/>
    <mergeCell ref="J621:M621"/>
    <mergeCell ref="J623:M623"/>
    <mergeCell ref="N623:O623"/>
    <mergeCell ref="J639:M639"/>
    <mergeCell ref="N639:O639"/>
    <mergeCell ref="J640:M640"/>
    <mergeCell ref="N640:O640"/>
    <mergeCell ref="N633:O633"/>
    <mergeCell ref="L634:M634"/>
    <mergeCell ref="J634:K634"/>
    <mergeCell ref="J635:K635"/>
    <mergeCell ref="L635:M635"/>
    <mergeCell ref="N635:O635"/>
    <mergeCell ref="J636:M636"/>
    <mergeCell ref="N636:O636"/>
    <mergeCell ref="N637:O637"/>
    <mergeCell ref="J627:K627"/>
    <mergeCell ref="C619:E619"/>
    <mergeCell ref="F619:H619"/>
    <mergeCell ref="N624:O624"/>
    <mergeCell ref="J612:K612"/>
    <mergeCell ref="N611:O611"/>
    <mergeCell ref="N612:O612"/>
    <mergeCell ref="J650:K650"/>
    <mergeCell ref="L650:M650"/>
    <mergeCell ref="N650:O650"/>
    <mergeCell ref="J651:M651"/>
    <mergeCell ref="N651:O651"/>
    <mergeCell ref="J652:M652"/>
    <mergeCell ref="N652:O652"/>
    <mergeCell ref="J653:M653"/>
    <mergeCell ref="N653:O653"/>
    <mergeCell ref="J654:M654"/>
    <mergeCell ref="N654:O654"/>
    <mergeCell ref="N613:O613"/>
    <mergeCell ref="J614:M614"/>
    <mergeCell ref="N614:O614"/>
    <mergeCell ref="J615:M615"/>
    <mergeCell ref="N615:O615"/>
    <mergeCell ref="J616:M616"/>
    <mergeCell ref="N616:O616"/>
    <mergeCell ref="J617:M617"/>
    <mergeCell ref="N617:O617"/>
    <mergeCell ref="N620:O620"/>
    <mergeCell ref="N621:O621"/>
    <mergeCell ref="J622:M622"/>
    <mergeCell ref="N622:O622"/>
    <mergeCell ref="J613:K613"/>
    <mergeCell ref="L612:M612"/>
    <mergeCell ref="J655:M655"/>
    <mergeCell ref="N655:O655"/>
    <mergeCell ref="N754:O754"/>
    <mergeCell ref="F656:I656"/>
    <mergeCell ref="B549:H549"/>
    <mergeCell ref="J549:K549"/>
    <mergeCell ref="L549:M549"/>
    <mergeCell ref="N549:O549"/>
    <mergeCell ref="J550:K550"/>
    <mergeCell ref="L550:M550"/>
    <mergeCell ref="N550:O550"/>
    <mergeCell ref="J551:K551"/>
    <mergeCell ref="L551:M551"/>
    <mergeCell ref="N551:O551"/>
    <mergeCell ref="J552:M552"/>
    <mergeCell ref="N552:O552"/>
    <mergeCell ref="J553:M553"/>
    <mergeCell ref="N553:O553"/>
    <mergeCell ref="J643:K643"/>
    <mergeCell ref="L643:M643"/>
    <mergeCell ref="N643:O643"/>
    <mergeCell ref="N750:O750"/>
    <mergeCell ref="J751:M751"/>
    <mergeCell ref="N751:O751"/>
    <mergeCell ref="N746:O746"/>
    <mergeCell ref="J752:M752"/>
    <mergeCell ref="N752:O752"/>
    <mergeCell ref="C746:E746"/>
    <mergeCell ref="F746:H746"/>
    <mergeCell ref="J746:K746"/>
    <mergeCell ref="L746:M746"/>
    <mergeCell ref="J747:M747"/>
    <mergeCell ref="C1162:E1162"/>
    <mergeCell ref="F1162:H1162"/>
    <mergeCell ref="J1162:K1162"/>
    <mergeCell ref="L1162:M1162"/>
    <mergeCell ref="N1162:O1162"/>
    <mergeCell ref="C1159:E1159"/>
    <mergeCell ref="F1159:H1159"/>
    <mergeCell ref="J1159:K1159"/>
    <mergeCell ref="L1159:M1159"/>
    <mergeCell ref="N1159:O1159"/>
    <mergeCell ref="C1160:E1160"/>
    <mergeCell ref="F1160:H1160"/>
    <mergeCell ref="J1160:K1160"/>
    <mergeCell ref="L1160:M1160"/>
    <mergeCell ref="N1160:O1160"/>
    <mergeCell ref="C1161:E1161"/>
    <mergeCell ref="F1161:H1161"/>
    <mergeCell ref="J1161:K1161"/>
    <mergeCell ref="L1161:M1161"/>
    <mergeCell ref="N1161:O1161"/>
    <mergeCell ref="J1131:M1131"/>
    <mergeCell ref="N1131:O1131"/>
    <mergeCell ref="C1163:E1163"/>
    <mergeCell ref="F1163:H1163"/>
    <mergeCell ref="J1163:K1163"/>
    <mergeCell ref="L1163:M1163"/>
    <mergeCell ref="N1163:O1163"/>
    <mergeCell ref="J1164:M1164"/>
    <mergeCell ref="N1164:O1164"/>
    <mergeCell ref="J1165:M1165"/>
    <mergeCell ref="N1165:O1165"/>
    <mergeCell ref="J1166:M1166"/>
    <mergeCell ref="N1166:O1166"/>
    <mergeCell ref="J1167:M1167"/>
    <mergeCell ref="N1167:O1167"/>
    <mergeCell ref="F1140:I1140"/>
    <mergeCell ref="B1142:E1142"/>
    <mergeCell ref="F1142:H1142"/>
    <mergeCell ref="J1142:K1142"/>
    <mergeCell ref="L1142:M1142"/>
    <mergeCell ref="N1142:O1142"/>
    <mergeCell ref="C1143:E1143"/>
    <mergeCell ref="F1143:H1143"/>
    <mergeCell ref="J1143:K1143"/>
    <mergeCell ref="L1143:M1143"/>
    <mergeCell ref="N1143:O1143"/>
    <mergeCell ref="J1144:M1144"/>
    <mergeCell ref="N1144:O1144"/>
    <mergeCell ref="J1145:M1145"/>
    <mergeCell ref="N1145:O1145"/>
    <mergeCell ref="J1146:M1146"/>
    <mergeCell ref="N1146:O1146"/>
    <mergeCell ref="N1147:O1147"/>
    <mergeCell ref="F1148:I1148"/>
    <mergeCell ref="B1150:E1150"/>
    <mergeCell ref="F1150:H1150"/>
    <mergeCell ref="J1150:K1150"/>
    <mergeCell ref="L1150:M1150"/>
    <mergeCell ref="N1150:O1150"/>
    <mergeCell ref="C1151:E1151"/>
    <mergeCell ref="F1151:H1151"/>
    <mergeCell ref="J1151:K1151"/>
    <mergeCell ref="L1151:M1151"/>
    <mergeCell ref="N1151:O1151"/>
    <mergeCell ref="J1152:M1152"/>
    <mergeCell ref="N1152:O1152"/>
    <mergeCell ref="F1132:I1132"/>
    <mergeCell ref="B1134:E1134"/>
    <mergeCell ref="F1134:H1134"/>
    <mergeCell ref="J1134:K1134"/>
    <mergeCell ref="L1134:M1134"/>
    <mergeCell ref="N1134:O1134"/>
    <mergeCell ref="C1135:E1135"/>
    <mergeCell ref="F1135:H1135"/>
    <mergeCell ref="J1135:K1135"/>
    <mergeCell ref="L1135:M1135"/>
    <mergeCell ref="N1135:O1135"/>
    <mergeCell ref="J1136:M1136"/>
    <mergeCell ref="N1136:O1136"/>
    <mergeCell ref="J1137:M1137"/>
    <mergeCell ref="N1137:O1137"/>
    <mergeCell ref="J1147:M1147"/>
    <mergeCell ref="N1138:O1138"/>
    <mergeCell ref="J1139:M1139"/>
    <mergeCell ref="N1139:O1139"/>
    <mergeCell ref="J1153:M1153"/>
    <mergeCell ref="N1153:O1153"/>
    <mergeCell ref="J1154:M1154"/>
    <mergeCell ref="N1154:O1154"/>
    <mergeCell ref="J1155:M1155"/>
    <mergeCell ref="N1155:O1155"/>
    <mergeCell ref="F1156:I1156"/>
    <mergeCell ref="B1158:E1158"/>
    <mergeCell ref="F1158:H1158"/>
    <mergeCell ref="J1158:K1158"/>
    <mergeCell ref="L1158:M1158"/>
    <mergeCell ref="N1158:O1158"/>
    <mergeCell ref="J1138:M1138"/>
    <mergeCell ref="L1111:M1111"/>
    <mergeCell ref="N1111:O1111"/>
    <mergeCell ref="F1126:H1126"/>
    <mergeCell ref="J1126:K1126"/>
    <mergeCell ref="L1126:M1126"/>
    <mergeCell ref="N1126:O1126"/>
    <mergeCell ref="C1127:E1127"/>
    <mergeCell ref="F1127:H1127"/>
    <mergeCell ref="J1127:K1127"/>
    <mergeCell ref="L1127:M1127"/>
    <mergeCell ref="N1127:O1127"/>
    <mergeCell ref="J1128:M1128"/>
    <mergeCell ref="N1128:O1128"/>
    <mergeCell ref="J1129:M1129"/>
    <mergeCell ref="N1129:O1129"/>
    <mergeCell ref="J1130:M1130"/>
    <mergeCell ref="N1130:O1130"/>
    <mergeCell ref="C1119:E1119"/>
    <mergeCell ref="F1119:H1119"/>
    <mergeCell ref="J1119:K1119"/>
    <mergeCell ref="L1119:M1119"/>
    <mergeCell ref="N1119:O1119"/>
    <mergeCell ref="J1120:M1120"/>
    <mergeCell ref="N1120:O1120"/>
    <mergeCell ref="J1121:M1121"/>
    <mergeCell ref="N1121:O1121"/>
    <mergeCell ref="J1122:M1122"/>
    <mergeCell ref="N1122:O1122"/>
    <mergeCell ref="J1123:M1123"/>
    <mergeCell ref="N1123:O1123"/>
    <mergeCell ref="F1124:I1124"/>
    <mergeCell ref="J1113:M1113"/>
    <mergeCell ref="N1113:O1113"/>
    <mergeCell ref="J1114:M1114"/>
    <mergeCell ref="N1114:O1114"/>
    <mergeCell ref="J1115:M1115"/>
    <mergeCell ref="N1115:O1115"/>
    <mergeCell ref="F1116:I1116"/>
    <mergeCell ref="B1118:E1118"/>
    <mergeCell ref="F1118:H1118"/>
    <mergeCell ref="J1118:K1118"/>
    <mergeCell ref="L1118:M1118"/>
    <mergeCell ref="N1118:O1118"/>
    <mergeCell ref="B1126:E1126"/>
    <mergeCell ref="F1092:I1092"/>
    <mergeCell ref="B1094:E1094"/>
    <mergeCell ref="F1094:H1094"/>
    <mergeCell ref="J1094:K1094"/>
    <mergeCell ref="L1094:M1094"/>
    <mergeCell ref="N1094:O1094"/>
    <mergeCell ref="C1095:E1095"/>
    <mergeCell ref="F1095:H1095"/>
    <mergeCell ref="J1095:K1095"/>
    <mergeCell ref="L1095:M1095"/>
    <mergeCell ref="N1095:O1095"/>
    <mergeCell ref="J1096:M1096"/>
    <mergeCell ref="N1096:O1096"/>
    <mergeCell ref="J1097:M1097"/>
    <mergeCell ref="N1097:O1097"/>
    <mergeCell ref="J1098:M1098"/>
    <mergeCell ref="J1105:M1105"/>
    <mergeCell ref="N1105:O1105"/>
    <mergeCell ref="J1099:M1099"/>
    <mergeCell ref="N1099:O1099"/>
    <mergeCell ref="F1100:I1100"/>
    <mergeCell ref="B1102:E1102"/>
    <mergeCell ref="F1102:H1102"/>
    <mergeCell ref="J1102:K1102"/>
    <mergeCell ref="L1102:M1102"/>
    <mergeCell ref="N1102:O1102"/>
    <mergeCell ref="J1104:M1104"/>
    <mergeCell ref="N1104:O1104"/>
    <mergeCell ref="J1112:M1112"/>
    <mergeCell ref="N1112:O1112"/>
    <mergeCell ref="J1106:M1106"/>
    <mergeCell ref="N1106:O1106"/>
    <mergeCell ref="J1107:M1107"/>
    <mergeCell ref="N1107:O1107"/>
    <mergeCell ref="F1108:I1108"/>
    <mergeCell ref="B1110:E1110"/>
    <mergeCell ref="F1110:H1110"/>
    <mergeCell ref="J1110:K1110"/>
    <mergeCell ref="L1110:M1110"/>
    <mergeCell ref="N1110:O1110"/>
    <mergeCell ref="C1111:E1111"/>
    <mergeCell ref="F1111:H1111"/>
    <mergeCell ref="J1111:K1111"/>
    <mergeCell ref="N1098:O1098"/>
    <mergeCell ref="C1087:E1087"/>
    <mergeCell ref="F1087:H1087"/>
    <mergeCell ref="J1087:K1087"/>
    <mergeCell ref="L1087:M1087"/>
    <mergeCell ref="N1087:O1087"/>
    <mergeCell ref="J1088:M1088"/>
    <mergeCell ref="N1088:O1088"/>
    <mergeCell ref="J1089:M1089"/>
    <mergeCell ref="N1089:O1089"/>
    <mergeCell ref="J1090:M1090"/>
    <mergeCell ref="N1090:O1090"/>
    <mergeCell ref="J1091:M1091"/>
    <mergeCell ref="N1091:O1091"/>
    <mergeCell ref="C1103:E1103"/>
    <mergeCell ref="F1103:H1103"/>
    <mergeCell ref="J1103:K1103"/>
    <mergeCell ref="L1103:M1103"/>
    <mergeCell ref="N1103:O1103"/>
    <mergeCell ref="L1071:M1071"/>
    <mergeCell ref="N1071:O1071"/>
    <mergeCell ref="C1079:E1079"/>
    <mergeCell ref="F1079:H1079"/>
    <mergeCell ref="J1079:K1079"/>
    <mergeCell ref="L1079:M1079"/>
    <mergeCell ref="N1079:O1079"/>
    <mergeCell ref="J1080:M1080"/>
    <mergeCell ref="N1080:O1080"/>
    <mergeCell ref="J1081:M1081"/>
    <mergeCell ref="N1081:O1081"/>
    <mergeCell ref="J1082:M1082"/>
    <mergeCell ref="N1082:O1082"/>
    <mergeCell ref="J1083:M1083"/>
    <mergeCell ref="N1083:O1083"/>
    <mergeCell ref="F1084:I1084"/>
    <mergeCell ref="B1086:E1086"/>
    <mergeCell ref="F1086:H1086"/>
    <mergeCell ref="J1086:K1086"/>
    <mergeCell ref="L1086:M1086"/>
    <mergeCell ref="N1086:O1086"/>
    <mergeCell ref="C1067:E1067"/>
    <mergeCell ref="F1067:H1067"/>
    <mergeCell ref="J1067:K1067"/>
    <mergeCell ref="L1067:M1067"/>
    <mergeCell ref="N1067:O1067"/>
    <mergeCell ref="J1072:M1072"/>
    <mergeCell ref="N1072:O1072"/>
    <mergeCell ref="J1073:M1073"/>
    <mergeCell ref="N1073:O1073"/>
    <mergeCell ref="J1074:M1074"/>
    <mergeCell ref="N1074:O1074"/>
    <mergeCell ref="J1075:M1075"/>
    <mergeCell ref="N1075:O1075"/>
    <mergeCell ref="F1076:I1076"/>
    <mergeCell ref="B1078:E1078"/>
    <mergeCell ref="F1078:H1078"/>
    <mergeCell ref="J1078:K1078"/>
    <mergeCell ref="L1078:M1078"/>
    <mergeCell ref="N1078:O1078"/>
    <mergeCell ref="B1069:E1069"/>
    <mergeCell ref="F1069:H1069"/>
    <mergeCell ref="J1069:K1069"/>
    <mergeCell ref="L1069:M1069"/>
    <mergeCell ref="N1069:O1069"/>
    <mergeCell ref="C1070:E1070"/>
    <mergeCell ref="F1070:H1070"/>
    <mergeCell ref="J1070:K1070"/>
    <mergeCell ref="L1070:M1070"/>
    <mergeCell ref="N1070:O1070"/>
    <mergeCell ref="C1071:E1071"/>
    <mergeCell ref="F1071:H1071"/>
    <mergeCell ref="J1071:K1071"/>
    <mergeCell ref="J1056:M1056"/>
    <mergeCell ref="N1056:O1056"/>
    <mergeCell ref="B1057:E1057"/>
    <mergeCell ref="F1057:H1057"/>
    <mergeCell ref="J1057:K1057"/>
    <mergeCell ref="L1057:M1057"/>
    <mergeCell ref="N1057:O1057"/>
    <mergeCell ref="C1058:E1058"/>
    <mergeCell ref="F1058:H1058"/>
    <mergeCell ref="J1058:K1058"/>
    <mergeCell ref="L1058:M1058"/>
    <mergeCell ref="N1058:O1058"/>
    <mergeCell ref="J1059:M1059"/>
    <mergeCell ref="N1059:O1059"/>
    <mergeCell ref="J1060:M1060"/>
    <mergeCell ref="N1060:O1060"/>
    <mergeCell ref="J1061:M1061"/>
    <mergeCell ref="N1061:O1061"/>
    <mergeCell ref="J1062:M1062"/>
    <mergeCell ref="N1062:O1062"/>
    <mergeCell ref="F1063:I1063"/>
    <mergeCell ref="B1065:E1065"/>
    <mergeCell ref="F1065:H1065"/>
    <mergeCell ref="J1065:K1065"/>
    <mergeCell ref="L1065:M1065"/>
    <mergeCell ref="N1065:O1065"/>
    <mergeCell ref="C1066:E1066"/>
    <mergeCell ref="F1066:H1066"/>
    <mergeCell ref="J1066:K1066"/>
    <mergeCell ref="L1066:M1066"/>
    <mergeCell ref="N1066:O1066"/>
    <mergeCell ref="J1068:M1068"/>
    <mergeCell ref="N1068:O1068"/>
    <mergeCell ref="B1049:E1049"/>
    <mergeCell ref="F1049:H1049"/>
    <mergeCell ref="J1049:K1049"/>
    <mergeCell ref="L1049:M1049"/>
    <mergeCell ref="N1049:O1049"/>
    <mergeCell ref="C1050:E1050"/>
    <mergeCell ref="F1050:H1050"/>
    <mergeCell ref="J1050:K1050"/>
    <mergeCell ref="L1050:M1050"/>
    <mergeCell ref="N1050:O1050"/>
    <mergeCell ref="J1051:M1051"/>
    <mergeCell ref="N1051:O1051"/>
    <mergeCell ref="B1052:E1052"/>
    <mergeCell ref="F1052:H1052"/>
    <mergeCell ref="J1052:K1052"/>
    <mergeCell ref="L1052:M1052"/>
    <mergeCell ref="N1052:O1052"/>
    <mergeCell ref="C1053:E1053"/>
    <mergeCell ref="F1053:H1053"/>
    <mergeCell ref="J1053:K1053"/>
    <mergeCell ref="L1053:M1053"/>
    <mergeCell ref="N1053:O1053"/>
    <mergeCell ref="C1054:E1054"/>
    <mergeCell ref="F1054:H1054"/>
    <mergeCell ref="J1054:K1054"/>
    <mergeCell ref="L1054:M1054"/>
    <mergeCell ref="N1054:O1054"/>
    <mergeCell ref="C1055:E1055"/>
    <mergeCell ref="F1055:H1055"/>
    <mergeCell ref="J1055:K1055"/>
    <mergeCell ref="L1055:M1055"/>
    <mergeCell ref="N1055:O1055"/>
    <mergeCell ref="J1037:M1037"/>
    <mergeCell ref="N1037:O1037"/>
    <mergeCell ref="B1038:E1038"/>
    <mergeCell ref="F1038:H1038"/>
    <mergeCell ref="J1038:K1038"/>
    <mergeCell ref="L1038:M1038"/>
    <mergeCell ref="N1038:O1038"/>
    <mergeCell ref="C1039:E1039"/>
    <mergeCell ref="F1039:H1039"/>
    <mergeCell ref="J1039:K1039"/>
    <mergeCell ref="L1039:M1039"/>
    <mergeCell ref="N1039:O1039"/>
    <mergeCell ref="J1040:M1040"/>
    <mergeCell ref="N1040:O1040"/>
    <mergeCell ref="B1041:E1041"/>
    <mergeCell ref="F1041:H1041"/>
    <mergeCell ref="J1041:K1041"/>
    <mergeCell ref="L1041:M1041"/>
    <mergeCell ref="N1041:O1041"/>
    <mergeCell ref="C1042:E1042"/>
    <mergeCell ref="F1042:H1042"/>
    <mergeCell ref="J1042:K1042"/>
    <mergeCell ref="L1042:M1042"/>
    <mergeCell ref="N1042:O1042"/>
    <mergeCell ref="J1043:M1043"/>
    <mergeCell ref="N1043:O1043"/>
    <mergeCell ref="J1044:M1044"/>
    <mergeCell ref="N1044:O1044"/>
    <mergeCell ref="J1045:M1045"/>
    <mergeCell ref="N1045:O1045"/>
    <mergeCell ref="J1046:M1046"/>
    <mergeCell ref="N1046:O1046"/>
    <mergeCell ref="F1047:I1047"/>
    <mergeCell ref="C1026:E1026"/>
    <mergeCell ref="F1026:H1026"/>
    <mergeCell ref="J1026:K1026"/>
    <mergeCell ref="L1026:M1026"/>
    <mergeCell ref="N1026:O1026"/>
    <mergeCell ref="C1027:E1027"/>
    <mergeCell ref="F1027:H1027"/>
    <mergeCell ref="J1027:K1027"/>
    <mergeCell ref="L1027:M1027"/>
    <mergeCell ref="N1027:O1027"/>
    <mergeCell ref="J1028:M1028"/>
    <mergeCell ref="N1028:O1028"/>
    <mergeCell ref="J1029:M1029"/>
    <mergeCell ref="N1029:O1029"/>
    <mergeCell ref="J1030:M1030"/>
    <mergeCell ref="N1030:O1030"/>
    <mergeCell ref="J1031:M1031"/>
    <mergeCell ref="N1031:O1031"/>
    <mergeCell ref="F1032:I1032"/>
    <mergeCell ref="B1034:E1034"/>
    <mergeCell ref="F1034:H1034"/>
    <mergeCell ref="J1034:K1034"/>
    <mergeCell ref="L1034:M1034"/>
    <mergeCell ref="N1034:O1034"/>
    <mergeCell ref="C1035:E1035"/>
    <mergeCell ref="F1035:H1035"/>
    <mergeCell ref="J1035:K1035"/>
    <mergeCell ref="L1035:M1035"/>
    <mergeCell ref="N1035:O1035"/>
    <mergeCell ref="C1036:E1036"/>
    <mergeCell ref="F1036:H1036"/>
    <mergeCell ref="J1036:K1036"/>
    <mergeCell ref="L1036:M1036"/>
    <mergeCell ref="N1036:O1036"/>
    <mergeCell ref="C1033:O1033"/>
    <mergeCell ref="B1014:E1014"/>
    <mergeCell ref="F1014:H1014"/>
    <mergeCell ref="J1014:K1014"/>
    <mergeCell ref="L1014:M1014"/>
    <mergeCell ref="N1014:O1014"/>
    <mergeCell ref="C1015:E1015"/>
    <mergeCell ref="F1015:H1015"/>
    <mergeCell ref="J1015:K1015"/>
    <mergeCell ref="L1015:M1015"/>
    <mergeCell ref="N1015:O1015"/>
    <mergeCell ref="J1016:M1016"/>
    <mergeCell ref="N1016:O1016"/>
    <mergeCell ref="J1017:M1017"/>
    <mergeCell ref="N1017:O1017"/>
    <mergeCell ref="J1018:M1018"/>
    <mergeCell ref="N1018:O1018"/>
    <mergeCell ref="J1019:M1019"/>
    <mergeCell ref="N1019:O1019"/>
    <mergeCell ref="F1020:I1020"/>
    <mergeCell ref="B1022:E1022"/>
    <mergeCell ref="F1022:H1022"/>
    <mergeCell ref="J1022:K1022"/>
    <mergeCell ref="L1022:M1022"/>
    <mergeCell ref="N1022:O1022"/>
    <mergeCell ref="C1023:E1023"/>
    <mergeCell ref="F1023:H1023"/>
    <mergeCell ref="J1023:K1023"/>
    <mergeCell ref="L1023:M1023"/>
    <mergeCell ref="N1023:O1023"/>
    <mergeCell ref="J1024:M1024"/>
    <mergeCell ref="N1024:O1024"/>
    <mergeCell ref="B1025:E1025"/>
    <mergeCell ref="F1025:H1025"/>
    <mergeCell ref="J1025:K1025"/>
    <mergeCell ref="L1025:M1025"/>
    <mergeCell ref="N1025:O1025"/>
    <mergeCell ref="C1021:O1021"/>
    <mergeCell ref="C1006:E1006"/>
    <mergeCell ref="F1006:H1006"/>
    <mergeCell ref="J1006:K1006"/>
    <mergeCell ref="L1006:M1006"/>
    <mergeCell ref="N1006:O1006"/>
    <mergeCell ref="C1007:E1007"/>
    <mergeCell ref="F1007:H1007"/>
    <mergeCell ref="J1007:K1007"/>
    <mergeCell ref="L1007:M1007"/>
    <mergeCell ref="N1007:O1007"/>
    <mergeCell ref="C1008:E1008"/>
    <mergeCell ref="F1008:H1008"/>
    <mergeCell ref="J1008:K1008"/>
    <mergeCell ref="L1008:M1008"/>
    <mergeCell ref="N1008:O1008"/>
    <mergeCell ref="C1009:E1009"/>
    <mergeCell ref="F1009:H1009"/>
    <mergeCell ref="J1009:K1009"/>
    <mergeCell ref="L1009:M1009"/>
    <mergeCell ref="N1009:O1009"/>
    <mergeCell ref="J1010:M1010"/>
    <mergeCell ref="N1010:O1010"/>
    <mergeCell ref="B1011:E1011"/>
    <mergeCell ref="F1011:H1011"/>
    <mergeCell ref="J1011:K1011"/>
    <mergeCell ref="L1011:M1011"/>
    <mergeCell ref="N1011:O1011"/>
    <mergeCell ref="C1012:E1012"/>
    <mergeCell ref="F1012:H1012"/>
    <mergeCell ref="J1012:K1012"/>
    <mergeCell ref="L1012:M1012"/>
    <mergeCell ref="N1012:O1012"/>
    <mergeCell ref="J1013:M1013"/>
    <mergeCell ref="N1013:O1013"/>
    <mergeCell ref="B995:E995"/>
    <mergeCell ref="F995:H995"/>
    <mergeCell ref="J995:K995"/>
    <mergeCell ref="L995:M995"/>
    <mergeCell ref="N995:O995"/>
    <mergeCell ref="C996:E996"/>
    <mergeCell ref="F996:H996"/>
    <mergeCell ref="J996:K996"/>
    <mergeCell ref="L996:M996"/>
    <mergeCell ref="N996:O996"/>
    <mergeCell ref="J997:M997"/>
    <mergeCell ref="N997:O997"/>
    <mergeCell ref="J998:M998"/>
    <mergeCell ref="N998:O998"/>
    <mergeCell ref="J999:M999"/>
    <mergeCell ref="N999:O999"/>
    <mergeCell ref="J1000:M1000"/>
    <mergeCell ref="N1000:O1000"/>
    <mergeCell ref="F1001:I1001"/>
    <mergeCell ref="B1003:E1003"/>
    <mergeCell ref="F1003:H1003"/>
    <mergeCell ref="J1003:K1003"/>
    <mergeCell ref="L1003:M1003"/>
    <mergeCell ref="N1003:O1003"/>
    <mergeCell ref="C1004:E1004"/>
    <mergeCell ref="F1004:H1004"/>
    <mergeCell ref="J1004:K1004"/>
    <mergeCell ref="L1004:M1004"/>
    <mergeCell ref="N1004:O1004"/>
    <mergeCell ref="C1005:E1005"/>
    <mergeCell ref="F1005:H1005"/>
    <mergeCell ref="J1005:K1005"/>
    <mergeCell ref="L1005:M1005"/>
    <mergeCell ref="N1005:O1005"/>
    <mergeCell ref="C1002:O1002"/>
    <mergeCell ref="C987:E987"/>
    <mergeCell ref="F987:H987"/>
    <mergeCell ref="J987:K987"/>
    <mergeCell ref="L987:M987"/>
    <mergeCell ref="N987:O987"/>
    <mergeCell ref="C988:E988"/>
    <mergeCell ref="F988:H988"/>
    <mergeCell ref="J988:K988"/>
    <mergeCell ref="L988:M988"/>
    <mergeCell ref="N988:O988"/>
    <mergeCell ref="C989:E989"/>
    <mergeCell ref="F989:H989"/>
    <mergeCell ref="J989:K989"/>
    <mergeCell ref="L989:M989"/>
    <mergeCell ref="N989:O989"/>
    <mergeCell ref="C990:E990"/>
    <mergeCell ref="F990:H990"/>
    <mergeCell ref="J990:K990"/>
    <mergeCell ref="L990:M990"/>
    <mergeCell ref="N990:O990"/>
    <mergeCell ref="J991:M991"/>
    <mergeCell ref="N991:O991"/>
    <mergeCell ref="B992:E992"/>
    <mergeCell ref="F992:H992"/>
    <mergeCell ref="J992:K992"/>
    <mergeCell ref="L992:M992"/>
    <mergeCell ref="N992:O992"/>
    <mergeCell ref="C993:E993"/>
    <mergeCell ref="F993:H993"/>
    <mergeCell ref="J993:K993"/>
    <mergeCell ref="L993:M993"/>
    <mergeCell ref="N993:O993"/>
    <mergeCell ref="J994:M994"/>
    <mergeCell ref="N994:O994"/>
    <mergeCell ref="J975:M975"/>
    <mergeCell ref="N975:O975"/>
    <mergeCell ref="B976:E976"/>
    <mergeCell ref="F976:H976"/>
    <mergeCell ref="J976:K976"/>
    <mergeCell ref="L976:M976"/>
    <mergeCell ref="N976:O976"/>
    <mergeCell ref="C977:E977"/>
    <mergeCell ref="F977:H977"/>
    <mergeCell ref="J977:K977"/>
    <mergeCell ref="L977:M977"/>
    <mergeCell ref="N977:O977"/>
    <mergeCell ref="J978:M978"/>
    <mergeCell ref="N978:O978"/>
    <mergeCell ref="J979:M979"/>
    <mergeCell ref="N979:O979"/>
    <mergeCell ref="J980:M980"/>
    <mergeCell ref="N980:O980"/>
    <mergeCell ref="C985:E985"/>
    <mergeCell ref="F985:H985"/>
    <mergeCell ref="J985:K985"/>
    <mergeCell ref="L985:M985"/>
    <mergeCell ref="N985:O985"/>
    <mergeCell ref="C986:E986"/>
    <mergeCell ref="F986:H986"/>
    <mergeCell ref="J986:K986"/>
    <mergeCell ref="L986:M986"/>
    <mergeCell ref="N986:O986"/>
    <mergeCell ref="C974:E974"/>
    <mergeCell ref="F974:H974"/>
    <mergeCell ref="J974:K974"/>
    <mergeCell ref="L974:M974"/>
    <mergeCell ref="N974:O974"/>
    <mergeCell ref="J981:M981"/>
    <mergeCell ref="N981:O981"/>
    <mergeCell ref="F982:I982"/>
    <mergeCell ref="B984:E984"/>
    <mergeCell ref="F984:H984"/>
    <mergeCell ref="J984:K984"/>
    <mergeCell ref="L984:M984"/>
    <mergeCell ref="N984:O984"/>
    <mergeCell ref="C983:O983"/>
    <mergeCell ref="C971:E971"/>
    <mergeCell ref="F971:H971"/>
    <mergeCell ref="J971:K971"/>
    <mergeCell ref="L971:M971"/>
    <mergeCell ref="N971:O971"/>
    <mergeCell ref="L967:M967"/>
    <mergeCell ref="N967:O967"/>
    <mergeCell ref="C970:E970"/>
    <mergeCell ref="F970:H970"/>
    <mergeCell ref="J970:K970"/>
    <mergeCell ref="F964:I964"/>
    <mergeCell ref="C959:E959"/>
    <mergeCell ref="F959:H959"/>
    <mergeCell ref="J959:K959"/>
    <mergeCell ref="L959:M959"/>
    <mergeCell ref="N959:O959"/>
    <mergeCell ref="N960:O960"/>
    <mergeCell ref="J963:M963"/>
    <mergeCell ref="N963:O963"/>
    <mergeCell ref="C965:O965"/>
    <mergeCell ref="J972:M972"/>
    <mergeCell ref="N972:O972"/>
    <mergeCell ref="B973:E973"/>
    <mergeCell ref="F973:H973"/>
    <mergeCell ref="J973:K973"/>
    <mergeCell ref="L973:M973"/>
    <mergeCell ref="N973:O973"/>
    <mergeCell ref="J960:M960"/>
    <mergeCell ref="N961:O961"/>
    <mergeCell ref="F969:H969"/>
    <mergeCell ref="J969:K969"/>
    <mergeCell ref="L969:M969"/>
    <mergeCell ref="N969:O969"/>
    <mergeCell ref="L970:M970"/>
    <mergeCell ref="N970:O970"/>
    <mergeCell ref="C968:E968"/>
    <mergeCell ref="F968:H968"/>
    <mergeCell ref="J968:K968"/>
    <mergeCell ref="L968:M968"/>
    <mergeCell ref="N968:O968"/>
    <mergeCell ref="C969:E969"/>
    <mergeCell ref="B966:E966"/>
    <mergeCell ref="F966:H966"/>
    <mergeCell ref="J966:K966"/>
    <mergeCell ref="L966:M966"/>
    <mergeCell ref="N966:O966"/>
    <mergeCell ref="C967:E967"/>
    <mergeCell ref="F967:H967"/>
    <mergeCell ref="J967:K967"/>
    <mergeCell ref="J961:M961"/>
    <mergeCell ref="J962:M962"/>
    <mergeCell ref="N962:O962"/>
    <mergeCell ref="C958:E958"/>
    <mergeCell ref="F958:H958"/>
    <mergeCell ref="J958:K958"/>
    <mergeCell ref="L958:M958"/>
    <mergeCell ref="N958:O958"/>
    <mergeCell ref="N954:O954"/>
    <mergeCell ref="N955:O955"/>
    <mergeCell ref="C953:E953"/>
    <mergeCell ref="F953:H953"/>
    <mergeCell ref="J953:K953"/>
    <mergeCell ref="L953:M953"/>
    <mergeCell ref="C952:E952"/>
    <mergeCell ref="N953:O953"/>
    <mergeCell ref="C954:E954"/>
    <mergeCell ref="F954:H954"/>
    <mergeCell ref="J954:K954"/>
    <mergeCell ref="L954:M954"/>
    <mergeCell ref="J955:M955"/>
    <mergeCell ref="N956:O956"/>
    <mergeCell ref="N952:O952"/>
    <mergeCell ref="N951:O951"/>
    <mergeCell ref="N949:O949"/>
    <mergeCell ref="N950:O950"/>
    <mergeCell ref="B956:E956"/>
    <mergeCell ref="F956:H956"/>
    <mergeCell ref="J956:K956"/>
    <mergeCell ref="L956:M956"/>
    <mergeCell ref="C957:E957"/>
    <mergeCell ref="F957:H957"/>
    <mergeCell ref="J957:K957"/>
    <mergeCell ref="L957:M957"/>
    <mergeCell ref="N957:O957"/>
    <mergeCell ref="C951:E951"/>
    <mergeCell ref="F951:H951"/>
    <mergeCell ref="J951:K951"/>
    <mergeCell ref="L951:M951"/>
    <mergeCell ref="F952:H952"/>
    <mergeCell ref="J952:K952"/>
    <mergeCell ref="L952:M952"/>
    <mergeCell ref="B949:E949"/>
    <mergeCell ref="F949:H949"/>
    <mergeCell ref="J949:K949"/>
    <mergeCell ref="L949:M949"/>
    <mergeCell ref="C950:E950"/>
    <mergeCell ref="F950:H950"/>
    <mergeCell ref="J950:K950"/>
    <mergeCell ref="L950:M950"/>
    <mergeCell ref="B923:E923"/>
    <mergeCell ref="F923:H923"/>
    <mergeCell ref="J929:M929"/>
    <mergeCell ref="F938:H938"/>
    <mergeCell ref="J939:K939"/>
    <mergeCell ref="L939:M939"/>
    <mergeCell ref="N939:O939"/>
    <mergeCell ref="J940:M940"/>
    <mergeCell ref="N940:O940"/>
    <mergeCell ref="B941:E941"/>
    <mergeCell ref="F934:H934"/>
    <mergeCell ref="J934:K934"/>
    <mergeCell ref="L934:M934"/>
    <mergeCell ref="N934:O934"/>
    <mergeCell ref="C935:E935"/>
    <mergeCell ref="F935:H935"/>
    <mergeCell ref="B926:E926"/>
    <mergeCell ref="F926:H926"/>
    <mergeCell ref="N928:O928"/>
    <mergeCell ref="F947:I947"/>
    <mergeCell ref="J876:M876"/>
    <mergeCell ref="N912:O912"/>
    <mergeCell ref="N913:O913"/>
    <mergeCell ref="J913:M913"/>
    <mergeCell ref="J914:M914"/>
    <mergeCell ref="N914:O914"/>
    <mergeCell ref="N923:O923"/>
    <mergeCell ref="C924:E924"/>
    <mergeCell ref="N924:O924"/>
    <mergeCell ref="N919:O919"/>
    <mergeCell ref="C927:E927"/>
    <mergeCell ref="F927:H927"/>
    <mergeCell ref="J927:K927"/>
    <mergeCell ref="L927:M927"/>
    <mergeCell ref="N927:O927"/>
    <mergeCell ref="L935:M935"/>
    <mergeCell ref="N935:O935"/>
    <mergeCell ref="C936:E936"/>
    <mergeCell ref="F936:H936"/>
    <mergeCell ref="J936:K936"/>
    <mergeCell ref="L936:M936"/>
    <mergeCell ref="B938:E938"/>
    <mergeCell ref="J938:K938"/>
    <mergeCell ref="J943:M943"/>
    <mergeCell ref="N943:O943"/>
    <mergeCell ref="J944:M944"/>
    <mergeCell ref="N944:O944"/>
    <mergeCell ref="J923:K923"/>
    <mergeCell ref="N942:O942"/>
    <mergeCell ref="F932:I932"/>
    <mergeCell ref="B934:E934"/>
    <mergeCell ref="J879:K879"/>
    <mergeCell ref="F920:H920"/>
    <mergeCell ref="J920:K920"/>
    <mergeCell ref="L920:M920"/>
    <mergeCell ref="C921:E921"/>
    <mergeCell ref="F921:H921"/>
    <mergeCell ref="N873:O873"/>
    <mergeCell ref="N921:O921"/>
    <mergeCell ref="L923:M923"/>
    <mergeCell ref="J859:M859"/>
    <mergeCell ref="F860:I860"/>
    <mergeCell ref="J903:K903"/>
    <mergeCell ref="L903:M903"/>
    <mergeCell ref="C904:E904"/>
    <mergeCell ref="F904:H904"/>
    <mergeCell ref="J904:K904"/>
    <mergeCell ref="F895:H895"/>
    <mergeCell ref="L895:M895"/>
    <mergeCell ref="N896:O896"/>
    <mergeCell ref="J874:M874"/>
    <mergeCell ref="N874:O874"/>
    <mergeCell ref="J907:M907"/>
    <mergeCell ref="J900:M900"/>
    <mergeCell ref="F901:I901"/>
    <mergeCell ref="F888:H888"/>
    <mergeCell ref="J888:K888"/>
    <mergeCell ref="L888:M888"/>
    <mergeCell ref="J892:M892"/>
    <mergeCell ref="L879:M879"/>
    <mergeCell ref="N879:O879"/>
    <mergeCell ref="J881:M881"/>
    <mergeCell ref="B871:E871"/>
    <mergeCell ref="J842:K842"/>
    <mergeCell ref="L842:M842"/>
    <mergeCell ref="N852:O852"/>
    <mergeCell ref="F843:H843"/>
    <mergeCell ref="F842:H842"/>
    <mergeCell ref="N841:O841"/>
    <mergeCell ref="F880:H880"/>
    <mergeCell ref="N884:O884"/>
    <mergeCell ref="J887:K887"/>
    <mergeCell ref="L863:M863"/>
    <mergeCell ref="N866:O866"/>
    <mergeCell ref="J866:M866"/>
    <mergeCell ref="J867:M867"/>
    <mergeCell ref="N867:O867"/>
    <mergeCell ref="F879:H879"/>
    <mergeCell ref="C880:E880"/>
    <mergeCell ref="F861:I861"/>
    <mergeCell ref="B863:E863"/>
    <mergeCell ref="C864:E864"/>
    <mergeCell ref="F864:H864"/>
    <mergeCell ref="J864:K864"/>
    <mergeCell ref="L864:M864"/>
    <mergeCell ref="J868:M868"/>
    <mergeCell ref="L850:M850"/>
    <mergeCell ref="F854:H854"/>
    <mergeCell ref="C855:E855"/>
    <mergeCell ref="J843:K843"/>
    <mergeCell ref="N844:O844"/>
    <mergeCell ref="N842:O842"/>
    <mergeCell ref="N864:O864"/>
    <mergeCell ref="J865:M865"/>
    <mergeCell ref="N865:O865"/>
    <mergeCell ref="C824:E824"/>
    <mergeCell ref="J826:M826"/>
    <mergeCell ref="B827:E827"/>
    <mergeCell ref="F827:H827"/>
    <mergeCell ref="J827:K827"/>
    <mergeCell ref="L827:M827"/>
    <mergeCell ref="C825:E825"/>
    <mergeCell ref="F825:H825"/>
    <mergeCell ref="C828:E828"/>
    <mergeCell ref="F828:H828"/>
    <mergeCell ref="J828:K828"/>
    <mergeCell ref="J832:M832"/>
    <mergeCell ref="F833:I833"/>
    <mergeCell ref="B835:E835"/>
    <mergeCell ref="J837:M837"/>
    <mergeCell ref="B838:E838"/>
    <mergeCell ref="C839:E839"/>
    <mergeCell ref="F839:H839"/>
    <mergeCell ref="J839:K839"/>
    <mergeCell ref="L839:M839"/>
    <mergeCell ref="C836:E836"/>
    <mergeCell ref="J825:K825"/>
    <mergeCell ref="L825:M825"/>
    <mergeCell ref="J830:M830"/>
    <mergeCell ref="C834:O834"/>
    <mergeCell ref="N839:O839"/>
    <mergeCell ref="N830:O830"/>
    <mergeCell ref="J831:M831"/>
    <mergeCell ref="N831:O831"/>
    <mergeCell ref="L828:M828"/>
    <mergeCell ref="N826:O826"/>
    <mergeCell ref="L824:M824"/>
    <mergeCell ref="N824:O824"/>
    <mergeCell ref="J824:K824"/>
    <mergeCell ref="N827:O827"/>
    <mergeCell ref="J829:M829"/>
    <mergeCell ref="N829:O829"/>
    <mergeCell ref="N822:O822"/>
    <mergeCell ref="N825:O825"/>
    <mergeCell ref="N828:O828"/>
    <mergeCell ref="F821:H821"/>
    <mergeCell ref="F824:H824"/>
    <mergeCell ref="F823:H823"/>
    <mergeCell ref="J823:K823"/>
    <mergeCell ref="L823:M823"/>
    <mergeCell ref="N821:O821"/>
    <mergeCell ref="N823:O823"/>
    <mergeCell ref="L821:M821"/>
    <mergeCell ref="N838:O838"/>
    <mergeCell ref="F836:H836"/>
    <mergeCell ref="N832:O832"/>
    <mergeCell ref="J835:K835"/>
    <mergeCell ref="L835:M835"/>
    <mergeCell ref="N835:O835"/>
    <mergeCell ref="J821:K821"/>
    <mergeCell ref="N792:O792"/>
    <mergeCell ref="J820:K820"/>
    <mergeCell ref="F802:I802"/>
    <mergeCell ref="J807:M807"/>
    <mergeCell ref="B808:E808"/>
    <mergeCell ref="F808:H808"/>
    <mergeCell ref="J808:K808"/>
    <mergeCell ref="L808:M808"/>
    <mergeCell ref="F818:I818"/>
    <mergeCell ref="F809:H809"/>
    <mergeCell ref="J809:K809"/>
    <mergeCell ref="L809:M809"/>
    <mergeCell ref="B812:E812"/>
    <mergeCell ref="F812:H812"/>
    <mergeCell ref="J812:K812"/>
    <mergeCell ref="L812:M812"/>
    <mergeCell ref="C810:E810"/>
    <mergeCell ref="F810:H810"/>
    <mergeCell ref="C813:E813"/>
    <mergeCell ref="F813:H813"/>
    <mergeCell ref="C794:E794"/>
    <mergeCell ref="F794:H794"/>
    <mergeCell ref="C795:E795"/>
    <mergeCell ref="F795:H795"/>
    <mergeCell ref="C796:E796"/>
    <mergeCell ref="F796:H796"/>
    <mergeCell ref="N807:O807"/>
    <mergeCell ref="N808:O808"/>
    <mergeCell ref="N809:O809"/>
    <mergeCell ref="B784:H784"/>
    <mergeCell ref="J785:K785"/>
    <mergeCell ref="L785:M785"/>
    <mergeCell ref="J788:K788"/>
    <mergeCell ref="L788:M788"/>
    <mergeCell ref="N787:O787"/>
    <mergeCell ref="J787:K787"/>
    <mergeCell ref="L787:M787"/>
    <mergeCell ref="J789:K789"/>
    <mergeCell ref="L789:M789"/>
    <mergeCell ref="N788:O788"/>
    <mergeCell ref="N789:O789"/>
    <mergeCell ref="J790:K790"/>
    <mergeCell ref="L790:M790"/>
    <mergeCell ref="J791:K791"/>
    <mergeCell ref="L791:M791"/>
    <mergeCell ref="J806:K806"/>
    <mergeCell ref="J800:M800"/>
    <mergeCell ref="B805:E805"/>
    <mergeCell ref="J798:M798"/>
    <mergeCell ref="J799:M799"/>
    <mergeCell ref="J801:M801"/>
    <mergeCell ref="J792:K792"/>
    <mergeCell ref="L792:M792"/>
    <mergeCell ref="J793:K793"/>
    <mergeCell ref="L793:M793"/>
    <mergeCell ref="N793:O793"/>
    <mergeCell ref="J794:K794"/>
    <mergeCell ref="L794:M794"/>
    <mergeCell ref="N790:O790"/>
    <mergeCell ref="N791:O791"/>
    <mergeCell ref="N794:O794"/>
    <mergeCell ref="J783:M783"/>
    <mergeCell ref="N781:O781"/>
    <mergeCell ref="J782:M782"/>
    <mergeCell ref="N782:O782"/>
    <mergeCell ref="N783:O783"/>
    <mergeCell ref="J779:K779"/>
    <mergeCell ref="L779:M779"/>
    <mergeCell ref="N779:O779"/>
    <mergeCell ref="N780:O780"/>
    <mergeCell ref="J776:K776"/>
    <mergeCell ref="L776:M776"/>
    <mergeCell ref="J784:K784"/>
    <mergeCell ref="L784:M784"/>
    <mergeCell ref="N784:O784"/>
    <mergeCell ref="J786:K786"/>
    <mergeCell ref="L786:M786"/>
    <mergeCell ref="N786:O786"/>
    <mergeCell ref="N785:O785"/>
    <mergeCell ref="J773:K773"/>
    <mergeCell ref="L773:M773"/>
    <mergeCell ref="N773:O773"/>
    <mergeCell ref="J774:K774"/>
    <mergeCell ref="L774:M774"/>
    <mergeCell ref="J775:K775"/>
    <mergeCell ref="L775:M775"/>
    <mergeCell ref="N774:O774"/>
    <mergeCell ref="L769:M769"/>
    <mergeCell ref="J769:K769"/>
    <mergeCell ref="I769:I770"/>
    <mergeCell ref="C771:E771"/>
    <mergeCell ref="B769:E770"/>
    <mergeCell ref="F769:H770"/>
    <mergeCell ref="F771:H771"/>
    <mergeCell ref="J780:M780"/>
    <mergeCell ref="J781:M781"/>
    <mergeCell ref="J748:K748"/>
    <mergeCell ref="L748:M748"/>
    <mergeCell ref="N748:O748"/>
    <mergeCell ref="C749:E749"/>
    <mergeCell ref="F749:H749"/>
    <mergeCell ref="J749:K749"/>
    <mergeCell ref="L749:M749"/>
    <mergeCell ref="N749:O749"/>
    <mergeCell ref="C750:E750"/>
    <mergeCell ref="F750:H750"/>
    <mergeCell ref="J750:K750"/>
    <mergeCell ref="L750:M750"/>
    <mergeCell ref="J734:K734"/>
    <mergeCell ref="L734:M734"/>
    <mergeCell ref="N734:O734"/>
    <mergeCell ref="C738:E738"/>
    <mergeCell ref="F738:H738"/>
    <mergeCell ref="F743:I743"/>
    <mergeCell ref="N733:O733"/>
    <mergeCell ref="N736:O736"/>
    <mergeCell ref="N737:O737"/>
    <mergeCell ref="N738:O738"/>
    <mergeCell ref="C737:E737"/>
    <mergeCell ref="J736:K736"/>
    <mergeCell ref="L736:M736"/>
    <mergeCell ref="J735:M735"/>
    <mergeCell ref="N735:O735"/>
    <mergeCell ref="N739:O739"/>
    <mergeCell ref="N740:O740"/>
    <mergeCell ref="N741:O741"/>
    <mergeCell ref="J742:M742"/>
    <mergeCell ref="N742:O742"/>
    <mergeCell ref="J738:K738"/>
    <mergeCell ref="L738:M738"/>
    <mergeCell ref="J739:M739"/>
    <mergeCell ref="J740:M740"/>
    <mergeCell ref="J741:M741"/>
    <mergeCell ref="F736:H736"/>
    <mergeCell ref="B733:E733"/>
    <mergeCell ref="F733:H733"/>
    <mergeCell ref="J733:K733"/>
    <mergeCell ref="L733:M733"/>
    <mergeCell ref="C734:E734"/>
    <mergeCell ref="F734:H734"/>
    <mergeCell ref="B736:E736"/>
    <mergeCell ref="J730:M730"/>
    <mergeCell ref="N730:O730"/>
    <mergeCell ref="N727:O727"/>
    <mergeCell ref="B721:E721"/>
    <mergeCell ref="C722:E722"/>
    <mergeCell ref="F722:H722"/>
    <mergeCell ref="F726:H726"/>
    <mergeCell ref="J726:K726"/>
    <mergeCell ref="L726:M726"/>
    <mergeCell ref="N724:O724"/>
    <mergeCell ref="N723:O723"/>
    <mergeCell ref="J727:M727"/>
    <mergeCell ref="J728:M728"/>
    <mergeCell ref="C725:E725"/>
    <mergeCell ref="J729:M729"/>
    <mergeCell ref="J724:K724"/>
    <mergeCell ref="J725:K725"/>
    <mergeCell ref="L725:M725"/>
    <mergeCell ref="N725:O725"/>
    <mergeCell ref="N726:O726"/>
    <mergeCell ref="J722:K722"/>
    <mergeCell ref="L722:M722"/>
    <mergeCell ref="J723:M723"/>
    <mergeCell ref="B724:E724"/>
    <mergeCell ref="C726:E726"/>
    <mergeCell ref="C720:O720"/>
    <mergeCell ref="C710:E710"/>
    <mergeCell ref="F710:H710"/>
    <mergeCell ref="J710:K710"/>
    <mergeCell ref="L710:M710"/>
    <mergeCell ref="N710:O710"/>
    <mergeCell ref="C702:E702"/>
    <mergeCell ref="F702:H702"/>
    <mergeCell ref="J702:K702"/>
    <mergeCell ref="L702:M702"/>
    <mergeCell ref="J704:M704"/>
    <mergeCell ref="N704:O704"/>
    <mergeCell ref="J705:M705"/>
    <mergeCell ref="N705:O705"/>
    <mergeCell ref="J706:M706"/>
    <mergeCell ref="F707:I707"/>
    <mergeCell ref="N702:O702"/>
    <mergeCell ref="J703:M703"/>
    <mergeCell ref="N703:O703"/>
    <mergeCell ref="N706:O706"/>
    <mergeCell ref="N709:O709"/>
    <mergeCell ref="B709:E709"/>
    <mergeCell ref="F709:H709"/>
    <mergeCell ref="J709:K709"/>
    <mergeCell ref="L709:M709"/>
    <mergeCell ref="L713:M713"/>
    <mergeCell ref="N713:O713"/>
    <mergeCell ref="J701:K701"/>
    <mergeCell ref="L701:M701"/>
    <mergeCell ref="F698:H698"/>
    <mergeCell ref="N697:O697"/>
    <mergeCell ref="N698:O698"/>
    <mergeCell ref="N699:O699"/>
    <mergeCell ref="N700:O700"/>
    <mergeCell ref="N701:O701"/>
    <mergeCell ref="N193:O193"/>
    <mergeCell ref="F194:I194"/>
    <mergeCell ref="F184:H184"/>
    <mergeCell ref="F187:H187"/>
    <mergeCell ref="J187:K187"/>
    <mergeCell ref="L187:M187"/>
    <mergeCell ref="N187:O187"/>
    <mergeCell ref="J629:K629"/>
    <mergeCell ref="L629:M629"/>
    <mergeCell ref="J630:M630"/>
    <mergeCell ref="N630:O630"/>
    <mergeCell ref="J631:M631"/>
    <mergeCell ref="N631:O631"/>
    <mergeCell ref="J632:M632"/>
    <mergeCell ref="J633:M633"/>
    <mergeCell ref="J637:M637"/>
    <mergeCell ref="J638:M638"/>
    <mergeCell ref="F641:I641"/>
    <mergeCell ref="N629:O629"/>
    <mergeCell ref="N632:O632"/>
    <mergeCell ref="N634:O634"/>
    <mergeCell ref="N638:O638"/>
    <mergeCell ref="J192:M192"/>
    <mergeCell ref="N619:O619"/>
    <mergeCell ref="L613:M613"/>
    <mergeCell ref="J624:M624"/>
    <mergeCell ref="J574:M574"/>
    <mergeCell ref="J575:M575"/>
    <mergeCell ref="J576:M576"/>
    <mergeCell ref="F579:I579"/>
    <mergeCell ref="J567:K567"/>
    <mergeCell ref="L567:M567"/>
    <mergeCell ref="J566:K566"/>
    <mergeCell ref="L566:M566"/>
    <mergeCell ref="N574:O574"/>
    <mergeCell ref="N575:O575"/>
    <mergeCell ref="N577:O577"/>
    <mergeCell ref="N578:O578"/>
    <mergeCell ref="N576:O576"/>
    <mergeCell ref="J577:M577"/>
    <mergeCell ref="J578:M578"/>
    <mergeCell ref="N566:O566"/>
    <mergeCell ref="N567:O567"/>
    <mergeCell ref="J568:M568"/>
    <mergeCell ref="N568:O568"/>
    <mergeCell ref="J569:M569"/>
    <mergeCell ref="N569:O569"/>
    <mergeCell ref="N570:O570"/>
    <mergeCell ref="J570:M570"/>
    <mergeCell ref="J571:M571"/>
    <mergeCell ref="F572:H572"/>
    <mergeCell ref="F573:H573"/>
    <mergeCell ref="J572:K572"/>
    <mergeCell ref="L572:M572"/>
    <mergeCell ref="N572:O572"/>
    <mergeCell ref="J573:K573"/>
    <mergeCell ref="J597:M597"/>
    <mergeCell ref="N571:O571"/>
    <mergeCell ref="J605:M605"/>
    <mergeCell ref="N605:O605"/>
    <mergeCell ref="N607:O607"/>
    <mergeCell ref="N606:O606"/>
    <mergeCell ref="J606:M606"/>
    <mergeCell ref="J607:M607"/>
    <mergeCell ref="J608:M608"/>
    <mergeCell ref="F609:I609"/>
    <mergeCell ref="B603:E603"/>
    <mergeCell ref="F603:H603"/>
    <mergeCell ref="J603:K603"/>
    <mergeCell ref="L603:M603"/>
    <mergeCell ref="N608:O608"/>
    <mergeCell ref="C604:E604"/>
    <mergeCell ref="F604:H604"/>
    <mergeCell ref="J604:K604"/>
    <mergeCell ref="L604:M604"/>
    <mergeCell ref="N603:O603"/>
    <mergeCell ref="N604:O604"/>
    <mergeCell ref="F601:I601"/>
    <mergeCell ref="J600:M600"/>
    <mergeCell ref="N597:O597"/>
    <mergeCell ref="J598:M598"/>
    <mergeCell ref="N598:O598"/>
    <mergeCell ref="N600:O600"/>
    <mergeCell ref="C556:E556"/>
    <mergeCell ref="C557:E557"/>
    <mergeCell ref="J562:M562"/>
    <mergeCell ref="J591:K591"/>
    <mergeCell ref="L591:M591"/>
    <mergeCell ref="F557:H557"/>
    <mergeCell ref="J557:K557"/>
    <mergeCell ref="L557:M557"/>
    <mergeCell ref="N557:O557"/>
    <mergeCell ref="J558:M558"/>
    <mergeCell ref="N558:O558"/>
    <mergeCell ref="J559:M559"/>
    <mergeCell ref="N559:O559"/>
    <mergeCell ref="J560:M560"/>
    <mergeCell ref="N560:O560"/>
    <mergeCell ref="J561:M561"/>
    <mergeCell ref="N561:O561"/>
    <mergeCell ref="J590:K590"/>
    <mergeCell ref="L590:M590"/>
    <mergeCell ref="J588:K588"/>
    <mergeCell ref="L588:M588"/>
    <mergeCell ref="N588:O588"/>
    <mergeCell ref="J589:K589"/>
    <mergeCell ref="L589:M589"/>
    <mergeCell ref="J587:K587"/>
    <mergeCell ref="L587:M587"/>
    <mergeCell ref="N586:O586"/>
    <mergeCell ref="N587:O587"/>
    <mergeCell ref="J586:M586"/>
    <mergeCell ref="L573:M573"/>
    <mergeCell ref="N573:O573"/>
    <mergeCell ref="N562:O562"/>
    <mergeCell ref="J555:M555"/>
    <mergeCell ref="N555:O555"/>
    <mergeCell ref="F556:H556"/>
    <mergeCell ref="J556:K556"/>
    <mergeCell ref="L556:M556"/>
    <mergeCell ref="N556:O556"/>
    <mergeCell ref="J554:M554"/>
    <mergeCell ref="J593:M593"/>
    <mergeCell ref="N593:O593"/>
    <mergeCell ref="J594:M594"/>
    <mergeCell ref="N594:O594"/>
    <mergeCell ref="J595:M595"/>
    <mergeCell ref="J592:K592"/>
    <mergeCell ref="L592:M592"/>
    <mergeCell ref="N507:O507"/>
    <mergeCell ref="N508:O508"/>
    <mergeCell ref="J516:K516"/>
    <mergeCell ref="L516:M516"/>
    <mergeCell ref="L513:M513"/>
    <mergeCell ref="F516:H516"/>
    <mergeCell ref="L514:M514"/>
    <mergeCell ref="J514:K514"/>
    <mergeCell ref="J515:M515"/>
    <mergeCell ref="F523:I523"/>
    <mergeCell ref="F517:H517"/>
    <mergeCell ref="F563:I563"/>
    <mergeCell ref="C506:E506"/>
    <mergeCell ref="F506:H506"/>
    <mergeCell ref="F502:H502"/>
    <mergeCell ref="F504:H504"/>
    <mergeCell ref="J504:K504"/>
    <mergeCell ref="J506:K506"/>
    <mergeCell ref="L506:M506"/>
    <mergeCell ref="J495:M495"/>
    <mergeCell ref="J458:M458"/>
    <mergeCell ref="N458:O458"/>
    <mergeCell ref="N461:O461"/>
    <mergeCell ref="N466:O466"/>
    <mergeCell ref="N467:O467"/>
    <mergeCell ref="N477:O477"/>
    <mergeCell ref="N479:O479"/>
    <mergeCell ref="C478:E478"/>
    <mergeCell ref="F478:H478"/>
    <mergeCell ref="L478:M478"/>
    <mergeCell ref="N478:O478"/>
    <mergeCell ref="F505:H505"/>
    <mergeCell ref="J505:K505"/>
    <mergeCell ref="L505:M505"/>
    <mergeCell ref="B489:E489"/>
    <mergeCell ref="F489:H489"/>
    <mergeCell ref="C494:E494"/>
    <mergeCell ref="F494:H494"/>
    <mergeCell ref="L494:M494"/>
    <mergeCell ref="F499:I499"/>
    <mergeCell ref="B501:E501"/>
    <mergeCell ref="F501:H501"/>
    <mergeCell ref="J501:K501"/>
    <mergeCell ref="L501:M501"/>
    <mergeCell ref="C477:E477"/>
    <mergeCell ref="F477:H477"/>
    <mergeCell ref="J446:M446"/>
    <mergeCell ref="F447:I447"/>
    <mergeCell ref="B449:E449"/>
    <mergeCell ref="F449:H449"/>
    <mergeCell ref="J449:K449"/>
    <mergeCell ref="L449:M449"/>
    <mergeCell ref="C450:E450"/>
    <mergeCell ref="F450:H450"/>
    <mergeCell ref="J450:K450"/>
    <mergeCell ref="L450:M450"/>
    <mergeCell ref="B452:E452"/>
    <mergeCell ref="F452:H452"/>
    <mergeCell ref="N503:O503"/>
    <mergeCell ref="N498:O498"/>
    <mergeCell ref="N501:O501"/>
    <mergeCell ref="C502:E502"/>
    <mergeCell ref="J503:M503"/>
    <mergeCell ref="B480:E480"/>
    <mergeCell ref="F480:H480"/>
    <mergeCell ref="J480:K480"/>
    <mergeCell ref="L480:M480"/>
    <mergeCell ref="C481:E481"/>
    <mergeCell ref="F481:H481"/>
    <mergeCell ref="F482:H482"/>
    <mergeCell ref="J482:K482"/>
    <mergeCell ref="L482:M482"/>
    <mergeCell ref="L481:M481"/>
    <mergeCell ref="C482:E482"/>
    <mergeCell ref="J502:K502"/>
    <mergeCell ref="L502:M502"/>
    <mergeCell ref="C442:E442"/>
    <mergeCell ref="F442:H442"/>
    <mergeCell ref="J443:M443"/>
    <mergeCell ref="J444:M444"/>
    <mergeCell ref="J445:M445"/>
    <mergeCell ref="J455:M455"/>
    <mergeCell ref="J456:M456"/>
    <mergeCell ref="F459:I459"/>
    <mergeCell ref="B461:E461"/>
    <mergeCell ref="F461:H461"/>
    <mergeCell ref="J454:K454"/>
    <mergeCell ref="L454:M454"/>
    <mergeCell ref="N454:O454"/>
    <mergeCell ref="N455:O455"/>
    <mergeCell ref="N456:O456"/>
    <mergeCell ref="J457:M457"/>
    <mergeCell ref="N457:O457"/>
    <mergeCell ref="C460:O460"/>
    <mergeCell ref="C690:E690"/>
    <mergeCell ref="F690:H690"/>
    <mergeCell ref="J690:K690"/>
    <mergeCell ref="L690:M690"/>
    <mergeCell ref="N690:O690"/>
    <mergeCell ref="N680:O680"/>
    <mergeCell ref="J681:M681"/>
    <mergeCell ref="N681:O681"/>
    <mergeCell ref="J682:M682"/>
    <mergeCell ref="N682:O682"/>
    <mergeCell ref="F683:I683"/>
    <mergeCell ref="F467:H467"/>
    <mergeCell ref="C454:E454"/>
    <mergeCell ref="F454:H454"/>
    <mergeCell ref="J439:K439"/>
    <mergeCell ref="L439:M439"/>
    <mergeCell ref="N439:O439"/>
    <mergeCell ref="N445:O445"/>
    <mergeCell ref="N446:O446"/>
    <mergeCell ref="N443:O443"/>
    <mergeCell ref="N449:O449"/>
    <mergeCell ref="N450:O450"/>
    <mergeCell ref="J451:M451"/>
    <mergeCell ref="N451:O451"/>
    <mergeCell ref="N444:O444"/>
    <mergeCell ref="L442:M442"/>
    <mergeCell ref="N442:O442"/>
    <mergeCell ref="J442:K442"/>
    <mergeCell ref="N689:O689"/>
    <mergeCell ref="F689:H689"/>
    <mergeCell ref="J689:K689"/>
    <mergeCell ref="L689:M689"/>
    <mergeCell ref="C439:E439"/>
    <mergeCell ref="F439:H439"/>
    <mergeCell ref="B441:E441"/>
    <mergeCell ref="F441:H441"/>
    <mergeCell ref="J441:K441"/>
    <mergeCell ref="L441:M441"/>
    <mergeCell ref="N441:O441"/>
    <mergeCell ref="J440:M440"/>
    <mergeCell ref="N440:O440"/>
    <mergeCell ref="N452:O452"/>
    <mergeCell ref="C453:E453"/>
    <mergeCell ref="F453:H453"/>
    <mergeCell ref="J453:K453"/>
    <mergeCell ref="L453:M453"/>
    <mergeCell ref="N453:O453"/>
    <mergeCell ref="J429:M429"/>
    <mergeCell ref="N429:O429"/>
    <mergeCell ref="J435:K435"/>
    <mergeCell ref="J436:M436"/>
    <mergeCell ref="J437:K437"/>
    <mergeCell ref="J438:K438"/>
    <mergeCell ref="L438:M438"/>
    <mergeCell ref="N438:O438"/>
    <mergeCell ref="L437:M437"/>
    <mergeCell ref="N437:O437"/>
    <mergeCell ref="C435:E435"/>
    <mergeCell ref="F435:H435"/>
    <mergeCell ref="B437:E437"/>
    <mergeCell ref="F437:H437"/>
    <mergeCell ref="C438:E438"/>
    <mergeCell ref="F438:H438"/>
    <mergeCell ref="B432:E432"/>
    <mergeCell ref="J452:K452"/>
    <mergeCell ref="L452:M452"/>
    <mergeCell ref="C462:E462"/>
    <mergeCell ref="F462:H462"/>
    <mergeCell ref="C463:E463"/>
    <mergeCell ref="F463:H463"/>
    <mergeCell ref="J463:K463"/>
    <mergeCell ref="J461:K461"/>
    <mergeCell ref="L461:M461"/>
    <mergeCell ref="J462:K462"/>
    <mergeCell ref="L462:M462"/>
    <mergeCell ref="N462:O462"/>
    <mergeCell ref="N463:O463"/>
    <mergeCell ref="F472:I472"/>
    <mergeCell ref="B474:E474"/>
    <mergeCell ref="F474:H474"/>
    <mergeCell ref="C475:E475"/>
    <mergeCell ref="F475:H475"/>
    <mergeCell ref="C473:O473"/>
    <mergeCell ref="F432:H432"/>
    <mergeCell ref="J432:K432"/>
    <mergeCell ref="L432:M432"/>
    <mergeCell ref="C433:E433"/>
    <mergeCell ref="F433:H433"/>
    <mergeCell ref="C434:E434"/>
    <mergeCell ref="N436:O436"/>
    <mergeCell ref="J433:K433"/>
    <mergeCell ref="L435:M435"/>
    <mergeCell ref="N435:O435"/>
    <mergeCell ref="J423:K423"/>
    <mergeCell ref="L423:M423"/>
    <mergeCell ref="J425:M425"/>
    <mergeCell ref="J426:M426"/>
    <mergeCell ref="J379:M379"/>
    <mergeCell ref="N433:O433"/>
    <mergeCell ref="J434:K434"/>
    <mergeCell ref="L434:M434"/>
    <mergeCell ref="N434:O434"/>
    <mergeCell ref="J421:K421"/>
    <mergeCell ref="J422:K422"/>
    <mergeCell ref="L422:M422"/>
    <mergeCell ref="N422:O422"/>
    <mergeCell ref="C424:E424"/>
    <mergeCell ref="F424:H424"/>
    <mergeCell ref="C423:E423"/>
    <mergeCell ref="F423:H423"/>
    <mergeCell ref="C422:E422"/>
    <mergeCell ref="F422:H422"/>
    <mergeCell ref="C421:E421"/>
    <mergeCell ref="F421:H421"/>
    <mergeCell ref="B420:E420"/>
    <mergeCell ref="F420:H420"/>
    <mergeCell ref="C419:O419"/>
    <mergeCell ref="C431:O431"/>
    <mergeCell ref="F309:I309"/>
    <mergeCell ref="J427:M427"/>
    <mergeCell ref="J428:M428"/>
    <mergeCell ref="F430:I430"/>
    <mergeCell ref="F304:H304"/>
    <mergeCell ref="J304:K304"/>
    <mergeCell ref="L304:M304"/>
    <mergeCell ref="B369:E369"/>
    <mergeCell ref="F369:H369"/>
    <mergeCell ref="J369:K369"/>
    <mergeCell ref="L369:M369"/>
    <mergeCell ref="C371:E371"/>
    <mergeCell ref="F371:H371"/>
    <mergeCell ref="J371:K371"/>
    <mergeCell ref="L371:M371"/>
    <mergeCell ref="N371:O371"/>
    <mergeCell ref="J372:M372"/>
    <mergeCell ref="N372:O372"/>
    <mergeCell ref="J377:M377"/>
    <mergeCell ref="J378:M378"/>
    <mergeCell ref="F380:I380"/>
    <mergeCell ref="B366:E366"/>
    <mergeCell ref="C367:E367"/>
    <mergeCell ref="F367:H367"/>
    <mergeCell ref="J367:K367"/>
    <mergeCell ref="L367:M367"/>
    <mergeCell ref="L370:M370"/>
    <mergeCell ref="B373:E373"/>
    <mergeCell ref="F373:H373"/>
    <mergeCell ref="L373:M373"/>
    <mergeCell ref="C370:E370"/>
    <mergeCell ref="J357:M357"/>
    <mergeCell ref="B358:E358"/>
    <mergeCell ref="F358:H358"/>
    <mergeCell ref="C359:E359"/>
    <mergeCell ref="F359:H359"/>
    <mergeCell ref="F364:I364"/>
    <mergeCell ref="B311:E311"/>
    <mergeCell ref="F311:H311"/>
    <mergeCell ref="J311:K311"/>
    <mergeCell ref="L311:M311"/>
    <mergeCell ref="J319:M319"/>
    <mergeCell ref="N319:O319"/>
    <mergeCell ref="F320:I320"/>
    <mergeCell ref="B300:E300"/>
    <mergeCell ref="F300:H300"/>
    <mergeCell ref="N318:O318"/>
    <mergeCell ref="N314:O314"/>
    <mergeCell ref="N315:O315"/>
    <mergeCell ref="J313:M313"/>
    <mergeCell ref="J318:M318"/>
    <mergeCell ref="N313:O313"/>
    <mergeCell ref="C312:E312"/>
    <mergeCell ref="F312:H312"/>
    <mergeCell ref="N357:O357"/>
    <mergeCell ref="L359:M359"/>
    <mergeCell ref="J363:M363"/>
    <mergeCell ref="N363:O363"/>
    <mergeCell ref="N311:O311"/>
    <mergeCell ref="N312:O312"/>
    <mergeCell ref="J312:K312"/>
    <mergeCell ref="J305:M305"/>
    <mergeCell ref="N305:O305"/>
    <mergeCell ref="J306:M306"/>
    <mergeCell ref="N306:O306"/>
    <mergeCell ref="J301:K301"/>
    <mergeCell ref="L301:M301"/>
    <mergeCell ref="N308:O308"/>
    <mergeCell ref="J300:K300"/>
    <mergeCell ref="L300:M300"/>
    <mergeCell ref="N300:O300"/>
    <mergeCell ref="N307:O307"/>
    <mergeCell ref="N304:O304"/>
    <mergeCell ref="N301:O301"/>
    <mergeCell ref="C301:E301"/>
    <mergeCell ref="F301:H301"/>
    <mergeCell ref="J302:M302"/>
    <mergeCell ref="B303:E303"/>
    <mergeCell ref="F303:H303"/>
    <mergeCell ref="J303:K303"/>
    <mergeCell ref="L303:M303"/>
    <mergeCell ref="C304:E304"/>
    <mergeCell ref="J307:M307"/>
    <mergeCell ref="J308:M308"/>
    <mergeCell ref="N302:O302"/>
    <mergeCell ref="N303:O303"/>
    <mergeCell ref="B347:E347"/>
    <mergeCell ref="F347:H347"/>
    <mergeCell ref="J347:K347"/>
    <mergeCell ref="L347:M347"/>
    <mergeCell ref="C356:E356"/>
    <mergeCell ref="F356:H356"/>
    <mergeCell ref="J356:K356"/>
    <mergeCell ref="L356:M356"/>
    <mergeCell ref="C348:E348"/>
    <mergeCell ref="J349:M349"/>
    <mergeCell ref="J350:M350"/>
    <mergeCell ref="F353:I353"/>
    <mergeCell ref="B355:E355"/>
    <mergeCell ref="F355:H355"/>
    <mergeCell ref="J355:K355"/>
    <mergeCell ref="L355:M355"/>
    <mergeCell ref="B333:E333"/>
    <mergeCell ref="F333:H333"/>
    <mergeCell ref="C334:E334"/>
    <mergeCell ref="F334:H334"/>
    <mergeCell ref="J334:K334"/>
    <mergeCell ref="L334:M334"/>
    <mergeCell ref="B336:E336"/>
    <mergeCell ref="F336:H336"/>
    <mergeCell ref="J336:K336"/>
    <mergeCell ref="L336:M336"/>
    <mergeCell ref="C337:E337"/>
    <mergeCell ref="F337:H337"/>
    <mergeCell ref="J337:K337"/>
    <mergeCell ref="L337:M337"/>
    <mergeCell ref="J339:M339"/>
    <mergeCell ref="J340:M340"/>
    <mergeCell ref="C293:E293"/>
    <mergeCell ref="N294:O294"/>
    <mergeCell ref="J294:M294"/>
    <mergeCell ref="J295:M295"/>
    <mergeCell ref="N295:O295"/>
    <mergeCell ref="J296:M296"/>
    <mergeCell ref="N296:O296"/>
    <mergeCell ref="J297:M297"/>
    <mergeCell ref="N297:O297"/>
    <mergeCell ref="N355:O355"/>
    <mergeCell ref="B344:E344"/>
    <mergeCell ref="F344:H344"/>
    <mergeCell ref="F345:H345"/>
    <mergeCell ref="F348:H348"/>
    <mergeCell ref="C345:E345"/>
    <mergeCell ref="N350:O350"/>
    <mergeCell ref="J351:M351"/>
    <mergeCell ref="N351:O351"/>
    <mergeCell ref="J352:M352"/>
    <mergeCell ref="N352:O352"/>
    <mergeCell ref="N346:O346"/>
    <mergeCell ref="N347:O347"/>
    <mergeCell ref="J345:K345"/>
    <mergeCell ref="J344:K344"/>
    <mergeCell ref="L345:M345"/>
    <mergeCell ref="N345:O345"/>
    <mergeCell ref="L344:M344"/>
    <mergeCell ref="N344:O344"/>
    <mergeCell ref="J348:K348"/>
    <mergeCell ref="L348:M348"/>
    <mergeCell ref="N348:O348"/>
    <mergeCell ref="F342:I342"/>
    <mergeCell ref="C288:E288"/>
    <mergeCell ref="F288:H288"/>
    <mergeCell ref="J288:K288"/>
    <mergeCell ref="L288:M288"/>
    <mergeCell ref="B287:E287"/>
    <mergeCell ref="F287:H287"/>
    <mergeCell ref="J287:K287"/>
    <mergeCell ref="L287:M287"/>
    <mergeCell ref="N287:O287"/>
    <mergeCell ref="C289:E289"/>
    <mergeCell ref="J290:M290"/>
    <mergeCell ref="B291:E291"/>
    <mergeCell ref="F291:H291"/>
    <mergeCell ref="J291:K291"/>
    <mergeCell ref="L291:M291"/>
    <mergeCell ref="C292:E292"/>
    <mergeCell ref="N292:O292"/>
    <mergeCell ref="F289:H289"/>
    <mergeCell ref="F292:H292"/>
    <mergeCell ref="F298:I298"/>
    <mergeCell ref="F293:H293"/>
    <mergeCell ref="N288:O288"/>
    <mergeCell ref="N289:O289"/>
    <mergeCell ref="J289:K289"/>
    <mergeCell ref="L289:M289"/>
    <mergeCell ref="N290:O290"/>
    <mergeCell ref="N291:O291"/>
    <mergeCell ref="J292:K292"/>
    <mergeCell ref="L292:M292"/>
    <mergeCell ref="N276:O276"/>
    <mergeCell ref="N277:O277"/>
    <mergeCell ref="J278:M278"/>
    <mergeCell ref="N278:O278"/>
    <mergeCell ref="N283:O283"/>
    <mergeCell ref="N282:O282"/>
    <mergeCell ref="F276:H276"/>
    <mergeCell ref="J282:M282"/>
    <mergeCell ref="J283:M283"/>
    <mergeCell ref="J293:K293"/>
    <mergeCell ref="L293:M293"/>
    <mergeCell ref="N293:O293"/>
    <mergeCell ref="J271:M271"/>
    <mergeCell ref="N271:O271"/>
    <mergeCell ref="J272:M272"/>
    <mergeCell ref="J273:M273"/>
    <mergeCell ref="F274:I274"/>
    <mergeCell ref="B276:E276"/>
    <mergeCell ref="C277:E277"/>
    <mergeCell ref="F277:H277"/>
    <mergeCell ref="J277:K277"/>
    <mergeCell ref="L277:M277"/>
    <mergeCell ref="J284:M284"/>
    <mergeCell ref="N284:O284"/>
    <mergeCell ref="F285:I285"/>
    <mergeCell ref="C252:E252"/>
    <mergeCell ref="F252:H252"/>
    <mergeCell ref="J252:K252"/>
    <mergeCell ref="L252:M252"/>
    <mergeCell ref="C253:E253"/>
    <mergeCell ref="F253:H253"/>
    <mergeCell ref="J253:K253"/>
    <mergeCell ref="L253:M253"/>
    <mergeCell ref="C254:E254"/>
    <mergeCell ref="F254:H254"/>
    <mergeCell ref="J254:K254"/>
    <mergeCell ref="L254:M254"/>
    <mergeCell ref="N254:O254"/>
    <mergeCell ref="J255:M255"/>
    <mergeCell ref="N255:O255"/>
    <mergeCell ref="B256:E256"/>
    <mergeCell ref="F256:H256"/>
    <mergeCell ref="N252:O252"/>
    <mergeCell ref="N253:O253"/>
    <mergeCell ref="J256:K256"/>
    <mergeCell ref="L256:M256"/>
    <mergeCell ref="N256:O256"/>
    <mergeCell ref="K267:L267"/>
    <mergeCell ref="M267:N267"/>
    <mergeCell ref="K268:L268"/>
    <mergeCell ref="M268:N268"/>
    <mergeCell ref="J257:K257"/>
    <mergeCell ref="L257:M257"/>
    <mergeCell ref="N257:O257"/>
    <mergeCell ref="N264:O264"/>
    <mergeCell ref="N265:O265"/>
    <mergeCell ref="N258:O258"/>
    <mergeCell ref="N260:O260"/>
    <mergeCell ref="J261:M261"/>
    <mergeCell ref="N261:O261"/>
    <mergeCell ref="J266:M266"/>
    <mergeCell ref="N266:O266"/>
    <mergeCell ref="J264:K264"/>
    <mergeCell ref="L264:M264"/>
    <mergeCell ref="J259:M259"/>
    <mergeCell ref="N259:O259"/>
    <mergeCell ref="C263:O263"/>
    <mergeCell ref="C257:E257"/>
    <mergeCell ref="F257:H257"/>
    <mergeCell ref="J258:M258"/>
    <mergeCell ref="F262:I262"/>
    <mergeCell ref="J265:K265"/>
    <mergeCell ref="C226:E226"/>
    <mergeCell ref="F226:H226"/>
    <mergeCell ref="J226:K226"/>
    <mergeCell ref="L226:M226"/>
    <mergeCell ref="N226:O226"/>
    <mergeCell ref="J227:M227"/>
    <mergeCell ref="N227:O227"/>
    <mergeCell ref="J228:M228"/>
    <mergeCell ref="J229:M229"/>
    <mergeCell ref="J230:M230"/>
    <mergeCell ref="F231:I231"/>
    <mergeCell ref="B233:E233"/>
    <mergeCell ref="B241:E241"/>
    <mergeCell ref="F241:H241"/>
    <mergeCell ref="C242:E242"/>
    <mergeCell ref="F242:H242"/>
    <mergeCell ref="L242:M242"/>
    <mergeCell ref="N242:O242"/>
    <mergeCell ref="J242:K242"/>
    <mergeCell ref="J241:K241"/>
    <mergeCell ref="L241:M241"/>
    <mergeCell ref="F233:H233"/>
    <mergeCell ref="L234:M234"/>
    <mergeCell ref="N234:O234"/>
    <mergeCell ref="J233:K233"/>
    <mergeCell ref="J234:K234"/>
    <mergeCell ref="C240:O240"/>
    <mergeCell ref="B203:E203"/>
    <mergeCell ref="F203:H203"/>
    <mergeCell ref="J203:K203"/>
    <mergeCell ref="L203:M203"/>
    <mergeCell ref="N203:O203"/>
    <mergeCell ref="J202:M202"/>
    <mergeCell ref="N202:O202"/>
    <mergeCell ref="C201:E201"/>
    <mergeCell ref="F201:H201"/>
    <mergeCell ref="C204:E204"/>
    <mergeCell ref="J243:M243"/>
    <mergeCell ref="F247:I247"/>
    <mergeCell ref="J238:M238"/>
    <mergeCell ref="F239:I239"/>
    <mergeCell ref="L233:M233"/>
    <mergeCell ref="J235:M235"/>
    <mergeCell ref="N235:O235"/>
    <mergeCell ref="J236:M236"/>
    <mergeCell ref="N236:O236"/>
    <mergeCell ref="J237:M237"/>
    <mergeCell ref="N237:O237"/>
    <mergeCell ref="B212:E212"/>
    <mergeCell ref="F212:H212"/>
    <mergeCell ref="J220:M220"/>
    <mergeCell ref="N220:O220"/>
    <mergeCell ref="J221:M221"/>
    <mergeCell ref="N221:O221"/>
    <mergeCell ref="J222:M222"/>
    <mergeCell ref="N222:O222"/>
    <mergeCell ref="N204:O204"/>
    <mergeCell ref="N212:O212"/>
    <mergeCell ref="C213:E213"/>
    <mergeCell ref="C200:E200"/>
    <mergeCell ref="F200:H200"/>
    <mergeCell ref="J200:K200"/>
    <mergeCell ref="L200:M200"/>
    <mergeCell ref="N181:O181"/>
    <mergeCell ref="N200:O200"/>
    <mergeCell ref="J172:K172"/>
    <mergeCell ref="L172:M172"/>
    <mergeCell ref="N172:O172"/>
    <mergeCell ref="C173:E173"/>
    <mergeCell ref="F173:H173"/>
    <mergeCell ref="J173:K173"/>
    <mergeCell ref="L173:M173"/>
    <mergeCell ref="N173:O173"/>
    <mergeCell ref="C197:E197"/>
    <mergeCell ref="F197:H197"/>
    <mergeCell ref="B199:E199"/>
    <mergeCell ref="F177:H177"/>
    <mergeCell ref="J177:K177"/>
    <mergeCell ref="L177:M177"/>
    <mergeCell ref="N196:O196"/>
    <mergeCell ref="J197:K197"/>
    <mergeCell ref="N197:O197"/>
    <mergeCell ref="L197:M197"/>
    <mergeCell ref="J198:M198"/>
    <mergeCell ref="N198:O198"/>
    <mergeCell ref="N199:O199"/>
    <mergeCell ref="F199:H199"/>
    <mergeCell ref="J199:K199"/>
    <mergeCell ref="L199:M199"/>
    <mergeCell ref="B184:E184"/>
    <mergeCell ref="C185:E185"/>
    <mergeCell ref="B136:E136"/>
    <mergeCell ref="F136:H136"/>
    <mergeCell ref="J136:K136"/>
    <mergeCell ref="L136:M136"/>
    <mergeCell ref="N136:O136"/>
    <mergeCell ref="J176:K176"/>
    <mergeCell ref="L176:M176"/>
    <mergeCell ref="N176:O176"/>
    <mergeCell ref="N174:O174"/>
    <mergeCell ref="B175:E175"/>
    <mergeCell ref="F175:H175"/>
    <mergeCell ref="N175:O175"/>
    <mergeCell ref="C176:E176"/>
    <mergeCell ref="F176:H176"/>
    <mergeCell ref="F137:H137"/>
    <mergeCell ref="L137:M137"/>
    <mergeCell ref="J137:K137"/>
    <mergeCell ref="J139:M139"/>
    <mergeCell ref="N139:O139"/>
    <mergeCell ref="N140:O140"/>
    <mergeCell ref="N138:O138"/>
    <mergeCell ref="C165:E165"/>
    <mergeCell ref="N157:O157"/>
    <mergeCell ref="B160:E160"/>
    <mergeCell ref="F160:H160"/>
    <mergeCell ref="C161:E161"/>
    <mergeCell ref="F161:H161"/>
    <mergeCell ref="J161:K161"/>
    <mergeCell ref="L161:M161"/>
    <mergeCell ref="B163:E163"/>
    <mergeCell ref="F163:H163"/>
    <mergeCell ref="N166:O166"/>
    <mergeCell ref="F134:I134"/>
    <mergeCell ref="J116:K116"/>
    <mergeCell ref="L116:M116"/>
    <mergeCell ref="N116:O116"/>
    <mergeCell ref="C129:E129"/>
    <mergeCell ref="F129:H129"/>
    <mergeCell ref="J129:K129"/>
    <mergeCell ref="L129:M129"/>
    <mergeCell ref="B127:E127"/>
    <mergeCell ref="C128:E128"/>
    <mergeCell ref="F128:H128"/>
    <mergeCell ref="J128:K128"/>
    <mergeCell ref="J131:M131"/>
    <mergeCell ref="N131:O131"/>
    <mergeCell ref="J132:M132"/>
    <mergeCell ref="J133:M133"/>
    <mergeCell ref="C125:E125"/>
    <mergeCell ref="F125:H125"/>
    <mergeCell ref="J125:K125"/>
    <mergeCell ref="L125:M125"/>
    <mergeCell ref="J126:M126"/>
    <mergeCell ref="J121:M121"/>
    <mergeCell ref="N126:O126"/>
    <mergeCell ref="N128:O128"/>
    <mergeCell ref="J130:M130"/>
    <mergeCell ref="N130:O130"/>
    <mergeCell ref="F108:H108"/>
    <mergeCell ref="J108:K108"/>
    <mergeCell ref="L108:M108"/>
    <mergeCell ref="N108:O108"/>
    <mergeCell ref="N109:O109"/>
    <mergeCell ref="N111:O111"/>
    <mergeCell ref="N121:O121"/>
    <mergeCell ref="C94:E94"/>
    <mergeCell ref="F94:H94"/>
    <mergeCell ref="J95:M95"/>
    <mergeCell ref="B96:E96"/>
    <mergeCell ref="F96:H96"/>
    <mergeCell ref="C97:E97"/>
    <mergeCell ref="F97:H97"/>
    <mergeCell ref="J99:M99"/>
    <mergeCell ref="C98:E98"/>
    <mergeCell ref="F98:H98"/>
    <mergeCell ref="J98:K98"/>
    <mergeCell ref="L98:M98"/>
    <mergeCell ref="J100:M100"/>
    <mergeCell ref="L96:M96"/>
    <mergeCell ref="B91:E91"/>
    <mergeCell ref="F91:H91"/>
    <mergeCell ref="N91:O91"/>
    <mergeCell ref="C92:E92"/>
    <mergeCell ref="F92:H92"/>
    <mergeCell ref="C93:E93"/>
    <mergeCell ref="F93:H93"/>
    <mergeCell ref="J93:K93"/>
    <mergeCell ref="L93:M93"/>
    <mergeCell ref="C78:E78"/>
    <mergeCell ref="F78:H78"/>
    <mergeCell ref="C79:E79"/>
    <mergeCell ref="F79:H79"/>
    <mergeCell ref="C80:E80"/>
    <mergeCell ref="F80:H80"/>
    <mergeCell ref="J81:M81"/>
    <mergeCell ref="B82:E82"/>
    <mergeCell ref="F82:H82"/>
    <mergeCell ref="J82:K82"/>
    <mergeCell ref="L82:M82"/>
    <mergeCell ref="C83:E83"/>
    <mergeCell ref="F83:H83"/>
    <mergeCell ref="J83:K83"/>
    <mergeCell ref="L83:M83"/>
    <mergeCell ref="C84:E84"/>
    <mergeCell ref="F84:H84"/>
    <mergeCell ref="J84:K84"/>
    <mergeCell ref="F89:I89"/>
    <mergeCell ref="N81:O81"/>
    <mergeCell ref="L79:M79"/>
    <mergeCell ref="N79:O79"/>
    <mergeCell ref="L80:M80"/>
    <mergeCell ref="N82:O82"/>
    <mergeCell ref="N83:O83"/>
    <mergeCell ref="N84:O84"/>
    <mergeCell ref="J78:K78"/>
    <mergeCell ref="J79:K79"/>
    <mergeCell ref="N78:O78"/>
    <mergeCell ref="L78:M78"/>
    <mergeCell ref="J85:M85"/>
    <mergeCell ref="N85:O85"/>
    <mergeCell ref="J86:M86"/>
    <mergeCell ref="N86:O86"/>
    <mergeCell ref="C69:E69"/>
    <mergeCell ref="F69:H69"/>
    <mergeCell ref="J69:K69"/>
    <mergeCell ref="B76:E76"/>
    <mergeCell ref="F76:H76"/>
    <mergeCell ref="J76:K76"/>
    <mergeCell ref="L76:M76"/>
    <mergeCell ref="C77:E77"/>
    <mergeCell ref="F77:H77"/>
    <mergeCell ref="J77:K77"/>
    <mergeCell ref="L77:M77"/>
    <mergeCell ref="N76:O76"/>
    <mergeCell ref="N77:O77"/>
    <mergeCell ref="L84:M84"/>
    <mergeCell ref="J88:M88"/>
    <mergeCell ref="N88:O88"/>
    <mergeCell ref="L38:M38"/>
    <mergeCell ref="F13:H13"/>
    <mergeCell ref="L61:M61"/>
    <mergeCell ref="C62:E62"/>
    <mergeCell ref="J63:M63"/>
    <mergeCell ref="B64:E64"/>
    <mergeCell ref="F64:H64"/>
    <mergeCell ref="J64:K64"/>
    <mergeCell ref="L64:M64"/>
    <mergeCell ref="C65:E65"/>
    <mergeCell ref="F65:H65"/>
    <mergeCell ref="J65:K65"/>
    <mergeCell ref="L65:M65"/>
    <mergeCell ref="B68:E68"/>
    <mergeCell ref="F68:H68"/>
    <mergeCell ref="J68:K68"/>
    <mergeCell ref="L68:M68"/>
    <mergeCell ref="J31:M31"/>
    <mergeCell ref="N31:O31"/>
    <mergeCell ref="N73:O73"/>
    <mergeCell ref="C66:E66"/>
    <mergeCell ref="F66:H66"/>
    <mergeCell ref="J66:K66"/>
    <mergeCell ref="L66:M66"/>
    <mergeCell ref="N13:O13"/>
    <mergeCell ref="N24:O24"/>
    <mergeCell ref="C54:E54"/>
    <mergeCell ref="F54:H54"/>
    <mergeCell ref="N80:O80"/>
    <mergeCell ref="J80:K80"/>
    <mergeCell ref="N54:O54"/>
    <mergeCell ref="J55:M55"/>
    <mergeCell ref="N55:O55"/>
    <mergeCell ref="N29:O29"/>
    <mergeCell ref="L29:M29"/>
    <mergeCell ref="J25:M25"/>
    <mergeCell ref="N26:O26"/>
    <mergeCell ref="N30:O30"/>
    <mergeCell ref="J22:M22"/>
    <mergeCell ref="N22:O22"/>
    <mergeCell ref="L21:M21"/>
    <mergeCell ref="N21:O21"/>
    <mergeCell ref="J23:M23"/>
    <mergeCell ref="B37:E37"/>
    <mergeCell ref="C38:E38"/>
    <mergeCell ref="F38:H38"/>
    <mergeCell ref="J29:K29"/>
    <mergeCell ref="L53:M53"/>
    <mergeCell ref="J53:K53"/>
    <mergeCell ref="J50:M50"/>
    <mergeCell ref="N50:O50"/>
    <mergeCell ref="F51:I51"/>
    <mergeCell ref="C44:O44"/>
    <mergeCell ref="B45:E45"/>
    <mergeCell ref="F45:H45"/>
    <mergeCell ref="J45:K45"/>
    <mergeCell ref="L45:M45"/>
    <mergeCell ref="N45:O45"/>
    <mergeCell ref="C46:E46"/>
    <mergeCell ref="F46:H46"/>
    <mergeCell ref="J46:K46"/>
    <mergeCell ref="L46:M46"/>
    <mergeCell ref="F326:H326"/>
    <mergeCell ref="J327:M327"/>
    <mergeCell ref="F331:I331"/>
    <mergeCell ref="L333:M333"/>
    <mergeCell ref="N333:O333"/>
    <mergeCell ref="N322:O322"/>
    <mergeCell ref="J338:M338"/>
    <mergeCell ref="N338:O338"/>
    <mergeCell ref="F322:H322"/>
    <mergeCell ref="J322:K322"/>
    <mergeCell ref="L322:M322"/>
    <mergeCell ref="C323:E323"/>
    <mergeCell ref="F323:H323"/>
    <mergeCell ref="J323:K323"/>
    <mergeCell ref="L323:M323"/>
    <mergeCell ref="N323:O323"/>
    <mergeCell ref="J324:M324"/>
    <mergeCell ref="N324:O324"/>
    <mergeCell ref="B325:E325"/>
    <mergeCell ref="F325:H325"/>
    <mergeCell ref="C326:E326"/>
    <mergeCell ref="J333:K333"/>
    <mergeCell ref="J328:M328"/>
    <mergeCell ref="N328:O328"/>
    <mergeCell ref="J329:M329"/>
    <mergeCell ref="N329:O329"/>
    <mergeCell ref="N330:O330"/>
    <mergeCell ref="N334:O334"/>
    <mergeCell ref="J489:K489"/>
    <mergeCell ref="L489:M489"/>
    <mergeCell ref="N489:O489"/>
    <mergeCell ref="N486:O486"/>
    <mergeCell ref="J494:K494"/>
    <mergeCell ref="J464:M464"/>
    <mergeCell ref="N464:O464"/>
    <mergeCell ref="N465:O465"/>
    <mergeCell ref="J496:M496"/>
    <mergeCell ref="N496:O496"/>
    <mergeCell ref="J497:M497"/>
    <mergeCell ref="N497:O497"/>
    <mergeCell ref="J498:M498"/>
    <mergeCell ref="J481:K481"/>
    <mergeCell ref="L463:M463"/>
    <mergeCell ref="N471:O471"/>
    <mergeCell ref="N470:O470"/>
    <mergeCell ref="J475:K475"/>
    <mergeCell ref="L475:M475"/>
    <mergeCell ref="N474:O474"/>
    <mergeCell ref="N469:O469"/>
    <mergeCell ref="J470:M470"/>
    <mergeCell ref="J471:M471"/>
    <mergeCell ref="J474:K474"/>
    <mergeCell ref="L474:M474"/>
    <mergeCell ref="J467:K467"/>
    <mergeCell ref="L467:M467"/>
    <mergeCell ref="J483:M483"/>
    <mergeCell ref="L477:M477"/>
    <mergeCell ref="C488:O488"/>
    <mergeCell ref="L314:M314"/>
    <mergeCell ref="C315:E315"/>
    <mergeCell ref="F315:H315"/>
    <mergeCell ref="J315:K315"/>
    <mergeCell ref="L315:M315"/>
    <mergeCell ref="J316:M316"/>
    <mergeCell ref="N316:O316"/>
    <mergeCell ref="J317:M317"/>
    <mergeCell ref="N317:O317"/>
    <mergeCell ref="J477:K477"/>
    <mergeCell ref="J478:K478"/>
    <mergeCell ref="C476:E476"/>
    <mergeCell ref="F476:H476"/>
    <mergeCell ref="J476:K476"/>
    <mergeCell ref="L476:M476"/>
    <mergeCell ref="N476:O476"/>
    <mergeCell ref="B465:E465"/>
    <mergeCell ref="F465:H465"/>
    <mergeCell ref="J465:K465"/>
    <mergeCell ref="L465:M465"/>
    <mergeCell ref="C466:E466"/>
    <mergeCell ref="F466:H466"/>
    <mergeCell ref="J466:K466"/>
    <mergeCell ref="L466:M466"/>
    <mergeCell ref="C467:E467"/>
    <mergeCell ref="J468:M468"/>
    <mergeCell ref="N468:O468"/>
    <mergeCell ref="J469:M469"/>
    <mergeCell ref="J335:M335"/>
    <mergeCell ref="N335:O335"/>
    <mergeCell ref="B322:E322"/>
    <mergeCell ref="N327:O327"/>
    <mergeCell ref="N515:O515"/>
    <mergeCell ref="N516:O516"/>
    <mergeCell ref="N518:O518"/>
    <mergeCell ref="J518:K518"/>
    <mergeCell ref="L518:M518"/>
    <mergeCell ref="N475:O475"/>
    <mergeCell ref="N493:O493"/>
    <mergeCell ref="J491:M491"/>
    <mergeCell ref="B492:E492"/>
    <mergeCell ref="F492:H492"/>
    <mergeCell ref="J492:K492"/>
    <mergeCell ref="L492:M492"/>
    <mergeCell ref="C493:E493"/>
    <mergeCell ref="F493:H493"/>
    <mergeCell ref="J493:K493"/>
    <mergeCell ref="L493:M493"/>
    <mergeCell ref="B504:E504"/>
    <mergeCell ref="C505:E505"/>
    <mergeCell ref="N490:O490"/>
    <mergeCell ref="J490:K490"/>
    <mergeCell ref="L490:M490"/>
    <mergeCell ref="N491:O491"/>
    <mergeCell ref="N492:O492"/>
    <mergeCell ref="N494:O494"/>
    <mergeCell ref="C490:E490"/>
    <mergeCell ref="F490:H490"/>
    <mergeCell ref="J479:M479"/>
    <mergeCell ref="N481:O481"/>
    <mergeCell ref="N482:O482"/>
    <mergeCell ref="N483:O483"/>
    <mergeCell ref="N480:O480"/>
    <mergeCell ref="N502:O502"/>
    <mergeCell ref="L872:M872"/>
    <mergeCell ref="N872:O872"/>
    <mergeCell ref="N532:O532"/>
    <mergeCell ref="N533:O533"/>
    <mergeCell ref="J525:K525"/>
    <mergeCell ref="J526:K526"/>
    <mergeCell ref="N529:O529"/>
    <mergeCell ref="N530:O530"/>
    <mergeCell ref="J531:M531"/>
    <mergeCell ref="N531:O531"/>
    <mergeCell ref="N583:O583"/>
    <mergeCell ref="N584:O584"/>
    <mergeCell ref="N585:O585"/>
    <mergeCell ref="N528:O528"/>
    <mergeCell ref="L526:M526"/>
    <mergeCell ref="N526:O526"/>
    <mergeCell ref="N527:O527"/>
    <mergeCell ref="J532:M532"/>
    <mergeCell ref="J533:M533"/>
    <mergeCell ref="J534:M534"/>
    <mergeCell ref="J544:M544"/>
    <mergeCell ref="N544:O544"/>
    <mergeCell ref="J545:M545"/>
    <mergeCell ref="N545:O545"/>
    <mergeCell ref="J546:M546"/>
    <mergeCell ref="N546:O546"/>
    <mergeCell ref="J565:K565"/>
    <mergeCell ref="L565:M565"/>
    <mergeCell ref="N565:O565"/>
    <mergeCell ref="L525:M525"/>
    <mergeCell ref="N525:O525"/>
    <mergeCell ref="N554:O554"/>
    <mergeCell ref="N930:O930"/>
    <mergeCell ref="J931:M931"/>
    <mergeCell ref="N931:O931"/>
    <mergeCell ref="J925:M925"/>
    <mergeCell ref="N936:O936"/>
    <mergeCell ref="J937:M937"/>
    <mergeCell ref="N937:O937"/>
    <mergeCell ref="L924:M924"/>
    <mergeCell ref="N907:O907"/>
    <mergeCell ref="F909:I909"/>
    <mergeCell ref="B911:E911"/>
    <mergeCell ref="F911:H911"/>
    <mergeCell ref="J911:K911"/>
    <mergeCell ref="L911:M911"/>
    <mergeCell ref="N911:O911"/>
    <mergeCell ref="C912:E912"/>
    <mergeCell ref="F912:H912"/>
    <mergeCell ref="J912:K912"/>
    <mergeCell ref="L912:M912"/>
    <mergeCell ref="N925:O925"/>
    <mergeCell ref="N926:O926"/>
    <mergeCell ref="B919:E919"/>
    <mergeCell ref="F919:H919"/>
    <mergeCell ref="J919:K919"/>
    <mergeCell ref="L919:M919"/>
    <mergeCell ref="C920:E920"/>
    <mergeCell ref="J921:K921"/>
    <mergeCell ref="L921:M921"/>
    <mergeCell ref="F924:H924"/>
    <mergeCell ref="J924:K924"/>
    <mergeCell ref="J922:M922"/>
    <mergeCell ref="N922:O922"/>
    <mergeCell ref="J753:M753"/>
    <mergeCell ref="N753:O753"/>
    <mergeCell ref="L851:M851"/>
    <mergeCell ref="N851:O851"/>
    <mergeCell ref="J836:K836"/>
    <mergeCell ref="F755:I755"/>
    <mergeCell ref="B745:E745"/>
    <mergeCell ref="F745:H745"/>
    <mergeCell ref="J745:K745"/>
    <mergeCell ref="L745:M745"/>
    <mergeCell ref="N745:O745"/>
    <mergeCell ref="C854:E854"/>
    <mergeCell ref="F855:H855"/>
    <mergeCell ref="F835:H835"/>
    <mergeCell ref="B823:E823"/>
    <mergeCell ref="L853:M853"/>
    <mergeCell ref="L854:M854"/>
    <mergeCell ref="N854:O854"/>
    <mergeCell ref="L855:M855"/>
    <mergeCell ref="C843:E843"/>
    <mergeCell ref="F838:H838"/>
    <mergeCell ref="L836:M836"/>
    <mergeCell ref="J844:M844"/>
    <mergeCell ref="F848:I848"/>
    <mergeCell ref="B850:E850"/>
    <mergeCell ref="F850:H850"/>
    <mergeCell ref="J850:K850"/>
    <mergeCell ref="N817:O817"/>
    <mergeCell ref="N820:O820"/>
    <mergeCell ref="N747:O747"/>
    <mergeCell ref="B748:E748"/>
    <mergeCell ref="F748:H748"/>
    <mergeCell ref="J754:M754"/>
    <mergeCell ref="L840:M840"/>
    <mergeCell ref="J845:M845"/>
    <mergeCell ref="N845:O845"/>
    <mergeCell ref="J846:M846"/>
    <mergeCell ref="N846:O846"/>
    <mergeCell ref="J847:M847"/>
    <mergeCell ref="N847:O847"/>
    <mergeCell ref="J841:M841"/>
    <mergeCell ref="C851:E851"/>
    <mergeCell ref="J852:M852"/>
    <mergeCell ref="B853:E853"/>
    <mergeCell ref="L843:M843"/>
    <mergeCell ref="N843:O843"/>
    <mergeCell ref="J856:M856"/>
    <mergeCell ref="J857:M857"/>
    <mergeCell ref="J855:K855"/>
    <mergeCell ref="F853:H853"/>
    <mergeCell ref="F803:I803"/>
    <mergeCell ref="N769:O770"/>
    <mergeCell ref="J777:K777"/>
    <mergeCell ref="L777:M777"/>
    <mergeCell ref="N777:O777"/>
    <mergeCell ref="J778:K778"/>
    <mergeCell ref="L778:M778"/>
    <mergeCell ref="N778:O778"/>
    <mergeCell ref="N775:O775"/>
    <mergeCell ref="N776:O776"/>
    <mergeCell ref="N771:O771"/>
    <mergeCell ref="J772:M772"/>
    <mergeCell ref="N772:O772"/>
    <mergeCell ref="B773:H773"/>
    <mergeCell ref="J854:K854"/>
    <mergeCell ref="F851:H851"/>
    <mergeCell ref="N855:O855"/>
    <mergeCell ref="J851:K851"/>
    <mergeCell ref="N863:O863"/>
    <mergeCell ref="J863:K863"/>
    <mergeCell ref="N796:O796"/>
    <mergeCell ref="N795:O795"/>
    <mergeCell ref="N798:O798"/>
    <mergeCell ref="N797:O797"/>
    <mergeCell ref="J797:M797"/>
    <mergeCell ref="N858:O858"/>
    <mergeCell ref="N859:O859"/>
    <mergeCell ref="J858:M858"/>
    <mergeCell ref="C821:E821"/>
    <mergeCell ref="J822:M822"/>
    <mergeCell ref="F863:H863"/>
    <mergeCell ref="N836:O836"/>
    <mergeCell ref="N837:O837"/>
    <mergeCell ref="J838:K838"/>
    <mergeCell ref="L838:M838"/>
    <mergeCell ref="C806:E806"/>
    <mergeCell ref="F806:H806"/>
    <mergeCell ref="F805:H805"/>
    <mergeCell ref="J805:K805"/>
    <mergeCell ref="L805:M805"/>
    <mergeCell ref="N805:O805"/>
    <mergeCell ref="L806:M806"/>
    <mergeCell ref="N806:O806"/>
    <mergeCell ref="N799:O799"/>
    <mergeCell ref="N800:O800"/>
    <mergeCell ref="N801:O801"/>
    <mergeCell ref="F871:H871"/>
    <mergeCell ref="J871:K871"/>
    <mergeCell ref="L871:M871"/>
    <mergeCell ref="N871:O871"/>
    <mergeCell ref="J872:K872"/>
    <mergeCell ref="B887:E887"/>
    <mergeCell ref="B903:E903"/>
    <mergeCell ref="F903:H903"/>
    <mergeCell ref="N853:O853"/>
    <mergeCell ref="J853:K853"/>
    <mergeCell ref="N868:O868"/>
    <mergeCell ref="F869:I869"/>
    <mergeCell ref="B879:E879"/>
    <mergeCell ref="J882:M882"/>
    <mergeCell ref="N856:O856"/>
    <mergeCell ref="N857:O857"/>
    <mergeCell ref="N840:O840"/>
    <mergeCell ref="B842:E842"/>
    <mergeCell ref="C840:E840"/>
    <mergeCell ref="F840:H840"/>
    <mergeCell ref="J840:K840"/>
    <mergeCell ref="N850:O850"/>
    <mergeCell ref="N898:O898"/>
    <mergeCell ref="N903:O903"/>
    <mergeCell ref="B895:E895"/>
    <mergeCell ref="C896:E896"/>
    <mergeCell ref="F896:H896"/>
    <mergeCell ref="J896:K896"/>
    <mergeCell ref="L896:M896"/>
    <mergeCell ref="N895:O895"/>
    <mergeCell ref="N887:O887"/>
    <mergeCell ref="F887:H887"/>
    <mergeCell ref="J875:M875"/>
    <mergeCell ref="N875:O875"/>
    <mergeCell ref="N876:O876"/>
    <mergeCell ref="L887:M887"/>
    <mergeCell ref="J873:M873"/>
    <mergeCell ref="N904:O904"/>
    <mergeCell ref="J908:M908"/>
    <mergeCell ref="L904:M904"/>
    <mergeCell ref="J905:M905"/>
    <mergeCell ref="N899:O899"/>
    <mergeCell ref="N900:O900"/>
    <mergeCell ref="N905:O905"/>
    <mergeCell ref="J906:M906"/>
    <mergeCell ref="N906:O906"/>
    <mergeCell ref="L941:M941"/>
    <mergeCell ref="N941:O941"/>
    <mergeCell ref="C942:E942"/>
    <mergeCell ref="F942:H942"/>
    <mergeCell ref="J942:K942"/>
    <mergeCell ref="L942:M942"/>
    <mergeCell ref="N920:O920"/>
    <mergeCell ref="L938:M938"/>
    <mergeCell ref="C939:E939"/>
    <mergeCell ref="F939:H939"/>
    <mergeCell ref="J926:K926"/>
    <mergeCell ref="L926:M926"/>
    <mergeCell ref="N929:O929"/>
    <mergeCell ref="F941:H941"/>
    <mergeCell ref="J941:K941"/>
    <mergeCell ref="F877:I877"/>
    <mergeCell ref="N938:O938"/>
    <mergeCell ref="J930:M930"/>
    <mergeCell ref="J880:K880"/>
    <mergeCell ref="N881:O881"/>
    <mergeCell ref="N882:O882"/>
    <mergeCell ref="L880:M880"/>
    <mergeCell ref="N880:O880"/>
    <mergeCell ref="J883:M883"/>
    <mergeCell ref="J884:M884"/>
    <mergeCell ref="F885:I885"/>
    <mergeCell ref="F917:I917"/>
    <mergeCell ref="J916:M916"/>
    <mergeCell ref="J895:K895"/>
    <mergeCell ref="J890:M890"/>
    <mergeCell ref="N890:O890"/>
    <mergeCell ref="J891:M891"/>
    <mergeCell ref="N891:O891"/>
    <mergeCell ref="N888:O888"/>
    <mergeCell ref="J889:M889"/>
    <mergeCell ref="N889:O889"/>
    <mergeCell ref="N892:O892"/>
    <mergeCell ref="F893:I893"/>
    <mergeCell ref="N908:O908"/>
    <mergeCell ref="J897:M897"/>
    <mergeCell ref="J898:M898"/>
    <mergeCell ref="J899:M899"/>
    <mergeCell ref="N897:O897"/>
    <mergeCell ref="J915:M915"/>
    <mergeCell ref="N915:O915"/>
    <mergeCell ref="C888:E888"/>
    <mergeCell ref="N916:O916"/>
    <mergeCell ref="C872:E872"/>
    <mergeCell ref="F872:H872"/>
    <mergeCell ref="F721:H721"/>
    <mergeCell ref="F724:H724"/>
    <mergeCell ref="F725:H725"/>
    <mergeCell ref="F731:I731"/>
    <mergeCell ref="L796:M796"/>
    <mergeCell ref="L795:M795"/>
    <mergeCell ref="J795:K795"/>
    <mergeCell ref="J796:K796"/>
    <mergeCell ref="F737:H737"/>
    <mergeCell ref="J737:K737"/>
    <mergeCell ref="L737:M737"/>
    <mergeCell ref="N883:O883"/>
    <mergeCell ref="N714:O714"/>
    <mergeCell ref="J721:K721"/>
    <mergeCell ref="L721:M721"/>
    <mergeCell ref="N722:O722"/>
    <mergeCell ref="N721:O721"/>
    <mergeCell ref="L724:M724"/>
    <mergeCell ref="N728:O728"/>
    <mergeCell ref="N729:O729"/>
    <mergeCell ref="C714:E714"/>
    <mergeCell ref="F714:H714"/>
    <mergeCell ref="J714:K714"/>
    <mergeCell ref="L714:M714"/>
    <mergeCell ref="J715:M715"/>
    <mergeCell ref="J716:M716"/>
    <mergeCell ref="J718:M718"/>
    <mergeCell ref="F719:I719"/>
    <mergeCell ref="N816:O816"/>
    <mergeCell ref="N814:O814"/>
    <mergeCell ref="J816:M816"/>
    <mergeCell ref="J817:M817"/>
    <mergeCell ref="N813:O813"/>
    <mergeCell ref="J814:M814"/>
    <mergeCell ref="J815:M815"/>
    <mergeCell ref="B820:E820"/>
    <mergeCell ref="F820:H820"/>
    <mergeCell ref="L820:M820"/>
    <mergeCell ref="J810:K810"/>
    <mergeCell ref="L810:M810"/>
    <mergeCell ref="N810:O810"/>
    <mergeCell ref="C809:E809"/>
    <mergeCell ref="N811:O811"/>
    <mergeCell ref="J811:M811"/>
    <mergeCell ref="N815:O815"/>
    <mergeCell ref="J813:K813"/>
    <mergeCell ref="L813:M813"/>
    <mergeCell ref="N812:O812"/>
    <mergeCell ref="B187:E187"/>
    <mergeCell ref="C188:E188"/>
    <mergeCell ref="F188:H188"/>
    <mergeCell ref="J188:K188"/>
    <mergeCell ref="L188:M188"/>
    <mergeCell ref="C189:E189"/>
    <mergeCell ref="F189:H189"/>
    <mergeCell ref="J189:K189"/>
    <mergeCell ref="L189:M189"/>
    <mergeCell ref="J193:M193"/>
    <mergeCell ref="L326:M326"/>
    <mergeCell ref="N326:O326"/>
    <mergeCell ref="J326:K326"/>
    <mergeCell ref="F205:H205"/>
    <mergeCell ref="N209:O209"/>
    <mergeCell ref="F216:H216"/>
    <mergeCell ref="B249:E249"/>
    <mergeCell ref="F249:H249"/>
    <mergeCell ref="F250:H250"/>
    <mergeCell ref="J250:K250"/>
    <mergeCell ref="L250:M250"/>
    <mergeCell ref="J216:K216"/>
    <mergeCell ref="L216:M216"/>
    <mergeCell ref="N216:O216"/>
    <mergeCell ref="F223:I223"/>
    <mergeCell ref="C214:E214"/>
    <mergeCell ref="F214:H214"/>
    <mergeCell ref="J214:K214"/>
    <mergeCell ref="L312:M312"/>
    <mergeCell ref="B314:E314"/>
    <mergeCell ref="F314:H314"/>
    <mergeCell ref="J314:K314"/>
    <mergeCell ref="N361:O361"/>
    <mergeCell ref="N362:O362"/>
    <mergeCell ref="J360:M360"/>
    <mergeCell ref="J361:M361"/>
    <mergeCell ref="N359:O359"/>
    <mergeCell ref="N360:O360"/>
    <mergeCell ref="J325:K325"/>
    <mergeCell ref="L325:M325"/>
    <mergeCell ref="N325:O325"/>
    <mergeCell ref="J362:M362"/>
    <mergeCell ref="N341:O341"/>
    <mergeCell ref="J330:M330"/>
    <mergeCell ref="L358:M358"/>
    <mergeCell ref="N358:O358"/>
    <mergeCell ref="J358:K358"/>
    <mergeCell ref="J359:K359"/>
    <mergeCell ref="N349:O349"/>
    <mergeCell ref="J341:M341"/>
    <mergeCell ref="N356:O356"/>
    <mergeCell ref="J346:M346"/>
    <mergeCell ref="N339:O339"/>
    <mergeCell ref="N340:O340"/>
    <mergeCell ref="N336:O336"/>
    <mergeCell ref="N337:O337"/>
    <mergeCell ref="B172:E172"/>
    <mergeCell ref="F172:H172"/>
    <mergeCell ref="J178:M178"/>
    <mergeCell ref="J179:M179"/>
    <mergeCell ref="J180:M180"/>
    <mergeCell ref="C177:E177"/>
    <mergeCell ref="J698:K698"/>
    <mergeCell ref="J184:K184"/>
    <mergeCell ref="L184:M184"/>
    <mergeCell ref="N184:O184"/>
    <mergeCell ref="N185:O185"/>
    <mergeCell ref="N186:O186"/>
    <mergeCell ref="J191:M191"/>
    <mergeCell ref="N589:O589"/>
    <mergeCell ref="J599:M599"/>
    <mergeCell ref="N599:O599"/>
    <mergeCell ref="N591:O591"/>
    <mergeCell ref="N592:O592"/>
    <mergeCell ref="N596:O596"/>
    <mergeCell ref="N595:O595"/>
    <mergeCell ref="N590:O590"/>
    <mergeCell ref="L627:M627"/>
    <mergeCell ref="J628:K628"/>
    <mergeCell ref="L628:M628"/>
    <mergeCell ref="N188:O188"/>
    <mergeCell ref="N189:O189"/>
    <mergeCell ref="J190:M190"/>
    <mergeCell ref="N190:O190"/>
    <mergeCell ref="N627:O627"/>
    <mergeCell ref="N628:O628"/>
    <mergeCell ref="N272:O272"/>
    <mergeCell ref="L265:M265"/>
    <mergeCell ref="J246:M246"/>
    <mergeCell ref="J162:M162"/>
    <mergeCell ref="N161:O161"/>
    <mergeCell ref="N162:O162"/>
    <mergeCell ref="N156:O156"/>
    <mergeCell ref="J157:M157"/>
    <mergeCell ref="F165:H165"/>
    <mergeCell ref="F170:I170"/>
    <mergeCell ref="N165:O165"/>
    <mergeCell ref="J165:K165"/>
    <mergeCell ref="L165:M165"/>
    <mergeCell ref="J167:M167"/>
    <mergeCell ref="J168:M168"/>
    <mergeCell ref="J169:M169"/>
    <mergeCell ref="N180:O180"/>
    <mergeCell ref="J174:M174"/>
    <mergeCell ref="N177:O177"/>
    <mergeCell ref="J175:K175"/>
    <mergeCell ref="L175:M175"/>
    <mergeCell ref="J166:M166"/>
    <mergeCell ref="J196:K196"/>
    <mergeCell ref="L196:M196"/>
    <mergeCell ref="J205:K205"/>
    <mergeCell ref="L205:M205"/>
    <mergeCell ref="N205:O205"/>
    <mergeCell ref="J209:M209"/>
    <mergeCell ref="F185:H185"/>
    <mergeCell ref="J185:K185"/>
    <mergeCell ref="L185:M185"/>
    <mergeCell ref="J186:M186"/>
    <mergeCell ref="N273:O273"/>
    <mergeCell ref="J260:M260"/>
    <mergeCell ref="N238:O238"/>
    <mergeCell ref="J201:K201"/>
    <mergeCell ref="L201:M201"/>
    <mergeCell ref="J225:K225"/>
    <mergeCell ref="L225:M225"/>
    <mergeCell ref="N225:O225"/>
    <mergeCell ref="F204:H204"/>
    <mergeCell ref="J204:K204"/>
    <mergeCell ref="L204:M204"/>
    <mergeCell ref="J206:M206"/>
    <mergeCell ref="N206:O206"/>
    <mergeCell ref="J207:M207"/>
    <mergeCell ref="N207:O207"/>
    <mergeCell ref="J208:M208"/>
    <mergeCell ref="N208:O208"/>
    <mergeCell ref="J212:K212"/>
    <mergeCell ref="J213:K213"/>
    <mergeCell ref="L213:M213"/>
    <mergeCell ref="N213:O213"/>
    <mergeCell ref="J215:M215"/>
    <mergeCell ref="N215:O215"/>
    <mergeCell ref="L214:M214"/>
    <mergeCell ref="N214:O214"/>
    <mergeCell ref="L212:M212"/>
    <mergeCell ref="C248:O248"/>
    <mergeCell ref="C251:E251"/>
    <mergeCell ref="C234:E234"/>
    <mergeCell ref="F234:H234"/>
    <mergeCell ref="B225:E225"/>
    <mergeCell ref="F225:H225"/>
    <mergeCell ref="N168:O168"/>
    <mergeCell ref="N169:O169"/>
    <mergeCell ref="J181:M181"/>
    <mergeCell ref="F182:I182"/>
    <mergeCell ref="F213:H213"/>
    <mergeCell ref="J251:K251"/>
    <mergeCell ref="L251:M251"/>
    <mergeCell ref="N250:O250"/>
    <mergeCell ref="B216:E216"/>
    <mergeCell ref="C164:E164"/>
    <mergeCell ref="B196:E196"/>
    <mergeCell ref="F196:H196"/>
    <mergeCell ref="F251:H251"/>
    <mergeCell ref="L149:M149"/>
    <mergeCell ref="N149:O149"/>
    <mergeCell ref="J151:M151"/>
    <mergeCell ref="N151:O151"/>
    <mergeCell ref="C217:E217"/>
    <mergeCell ref="J160:K160"/>
    <mergeCell ref="L160:M160"/>
    <mergeCell ref="N160:O160"/>
    <mergeCell ref="J156:M156"/>
    <mergeCell ref="N241:O241"/>
    <mergeCell ref="N243:O243"/>
    <mergeCell ref="J244:M244"/>
    <mergeCell ref="N244:O244"/>
    <mergeCell ref="L249:M249"/>
    <mergeCell ref="N249:O249"/>
    <mergeCell ref="J245:M245"/>
    <mergeCell ref="N245:O245"/>
    <mergeCell ref="N246:O246"/>
    <mergeCell ref="J249:K249"/>
    <mergeCell ref="N377:O377"/>
    <mergeCell ref="N378:O378"/>
    <mergeCell ref="N368:O368"/>
    <mergeCell ref="N369:O369"/>
    <mergeCell ref="J691:M691"/>
    <mergeCell ref="L677:M677"/>
    <mergeCell ref="N677:O677"/>
    <mergeCell ref="C678:E678"/>
    <mergeCell ref="F678:H678"/>
    <mergeCell ref="N147:O147"/>
    <mergeCell ref="C374:E374"/>
    <mergeCell ref="F374:H374"/>
    <mergeCell ref="L152:M152"/>
    <mergeCell ref="F547:I547"/>
    <mergeCell ref="N233:O233"/>
    <mergeCell ref="F210:I210"/>
    <mergeCell ref="B688:E688"/>
    <mergeCell ref="F688:H688"/>
    <mergeCell ref="J688:K688"/>
    <mergeCell ref="L688:M688"/>
    <mergeCell ref="N688:O688"/>
    <mergeCell ref="N424:O424"/>
    <mergeCell ref="J424:K424"/>
    <mergeCell ref="L424:M424"/>
    <mergeCell ref="N425:O425"/>
    <mergeCell ref="N426:O426"/>
    <mergeCell ref="J163:K163"/>
    <mergeCell ref="L163:M163"/>
    <mergeCell ref="N228:O228"/>
    <mergeCell ref="N229:O229"/>
    <mergeCell ref="N230:O230"/>
    <mergeCell ref="N543:O543"/>
    <mergeCell ref="F145:H145"/>
    <mergeCell ref="J145:K145"/>
    <mergeCell ref="L145:M145"/>
    <mergeCell ref="C146:E146"/>
    <mergeCell ref="F146:H146"/>
    <mergeCell ref="J147:M147"/>
    <mergeCell ref="B148:E148"/>
    <mergeCell ref="F148:H148"/>
    <mergeCell ref="C149:E149"/>
    <mergeCell ref="F149:H149"/>
    <mergeCell ref="C150:E150"/>
    <mergeCell ref="F150:H150"/>
    <mergeCell ref="B152:E152"/>
    <mergeCell ref="F152:H152"/>
    <mergeCell ref="J152:K152"/>
    <mergeCell ref="N251:O251"/>
    <mergeCell ref="J276:K276"/>
    <mergeCell ref="L276:M276"/>
    <mergeCell ref="C250:E250"/>
    <mergeCell ref="C205:E205"/>
    <mergeCell ref="F164:H164"/>
    <mergeCell ref="J164:K164"/>
    <mergeCell ref="L164:M164"/>
    <mergeCell ref="F217:H217"/>
    <mergeCell ref="J217:K217"/>
    <mergeCell ref="L217:M217"/>
    <mergeCell ref="N217:O217"/>
    <mergeCell ref="N201:O201"/>
    <mergeCell ref="N178:O178"/>
    <mergeCell ref="N179:O179"/>
    <mergeCell ref="N164:O164"/>
    <mergeCell ref="N167:O167"/>
    <mergeCell ref="N141:O141"/>
    <mergeCell ref="J153:K153"/>
    <mergeCell ref="L153:M153"/>
    <mergeCell ref="N146:O146"/>
    <mergeCell ref="N144:O144"/>
    <mergeCell ref="N366:O366"/>
    <mergeCell ref="N367:O367"/>
    <mergeCell ref="J374:K374"/>
    <mergeCell ref="L374:M374"/>
    <mergeCell ref="N374:O374"/>
    <mergeCell ref="B144:E144"/>
    <mergeCell ref="F144:H144"/>
    <mergeCell ref="F366:H366"/>
    <mergeCell ref="J366:K366"/>
    <mergeCell ref="L366:M366"/>
    <mergeCell ref="J368:M368"/>
    <mergeCell ref="L146:M146"/>
    <mergeCell ref="J146:K146"/>
    <mergeCell ref="J150:K150"/>
    <mergeCell ref="L150:M150"/>
    <mergeCell ref="N150:O150"/>
    <mergeCell ref="N154:O154"/>
    <mergeCell ref="J148:K148"/>
    <mergeCell ref="N163:O163"/>
    <mergeCell ref="J149:K149"/>
    <mergeCell ref="J144:K144"/>
    <mergeCell ref="L144:M144"/>
    <mergeCell ref="N145:O145"/>
    <mergeCell ref="J154:M154"/>
    <mergeCell ref="C153:E153"/>
    <mergeCell ref="F153:H153"/>
    <mergeCell ref="C145:E145"/>
    <mergeCell ref="C137:E137"/>
    <mergeCell ref="J138:M138"/>
    <mergeCell ref="L148:M148"/>
    <mergeCell ref="N148:O148"/>
    <mergeCell ref="J141:M141"/>
    <mergeCell ref="F142:I142"/>
    <mergeCell ref="J155:M155"/>
    <mergeCell ref="N155:O155"/>
    <mergeCell ref="N14:O14"/>
    <mergeCell ref="N16:O16"/>
    <mergeCell ref="N25:O25"/>
    <mergeCell ref="N152:O152"/>
    <mergeCell ref="N153:O153"/>
    <mergeCell ref="J32:M32"/>
    <mergeCell ref="N32:O32"/>
    <mergeCell ref="J33:M33"/>
    <mergeCell ref="N33:O33"/>
    <mergeCell ref="J34:M34"/>
    <mergeCell ref="N34:O34"/>
    <mergeCell ref="J20:K20"/>
    <mergeCell ref="L20:M20"/>
    <mergeCell ref="J140:M140"/>
    <mergeCell ref="J21:K21"/>
    <mergeCell ref="J27:K27"/>
    <mergeCell ref="L27:M27"/>
    <mergeCell ref="N72:O72"/>
    <mergeCell ref="J39:M39"/>
    <mergeCell ref="J40:M40"/>
    <mergeCell ref="N38:O38"/>
    <mergeCell ref="N39:O39"/>
    <mergeCell ref="N40:O40"/>
    <mergeCell ref="L69:M69"/>
    <mergeCell ref="F12:H12"/>
    <mergeCell ref="F14:H14"/>
    <mergeCell ref="B2:M2"/>
    <mergeCell ref="B3:M3"/>
    <mergeCell ref="B4:M7"/>
    <mergeCell ref="L10:M10"/>
    <mergeCell ref="F62:H62"/>
    <mergeCell ref="N53:O53"/>
    <mergeCell ref="J70:M70"/>
    <mergeCell ref="J71:M71"/>
    <mergeCell ref="N68:O68"/>
    <mergeCell ref="F37:H37"/>
    <mergeCell ref="N37:O37"/>
    <mergeCell ref="J37:K37"/>
    <mergeCell ref="J41:M41"/>
    <mergeCell ref="N41:O41"/>
    <mergeCell ref="L37:M37"/>
    <mergeCell ref="C12:E12"/>
    <mergeCell ref="C15:E15"/>
    <mergeCell ref="F15:H15"/>
    <mergeCell ref="J30:M30"/>
    <mergeCell ref="F35:I35"/>
    <mergeCell ref="J17:K17"/>
    <mergeCell ref="L17:M17"/>
    <mergeCell ref="N17:O17"/>
    <mergeCell ref="J18:K18"/>
    <mergeCell ref="L28:M28"/>
    <mergeCell ref="N23:O23"/>
    <mergeCell ref="J19:K19"/>
    <mergeCell ref="J38:K38"/>
    <mergeCell ref="J54:K54"/>
    <mergeCell ref="N56:O56"/>
    <mergeCell ref="J57:M57"/>
    <mergeCell ref="N57:O57"/>
    <mergeCell ref="N66:O66"/>
    <mergeCell ref="J91:K91"/>
    <mergeCell ref="J92:K92"/>
    <mergeCell ref="J94:K94"/>
    <mergeCell ref="L94:M94"/>
    <mergeCell ref="F127:H127"/>
    <mergeCell ref="N127:O127"/>
    <mergeCell ref="J127:K127"/>
    <mergeCell ref="L127:M127"/>
    <mergeCell ref="L97:M97"/>
    <mergeCell ref="J97:K97"/>
    <mergeCell ref="N100:O100"/>
    <mergeCell ref="N10:O11"/>
    <mergeCell ref="N12:O12"/>
    <mergeCell ref="N20:O20"/>
    <mergeCell ref="L19:M19"/>
    <mergeCell ref="N15:O15"/>
    <mergeCell ref="J16:M16"/>
    <mergeCell ref="N19:O19"/>
    <mergeCell ref="L18:M18"/>
    <mergeCell ref="N18:O18"/>
    <mergeCell ref="N70:O70"/>
    <mergeCell ref="N71:O71"/>
    <mergeCell ref="J24:M24"/>
    <mergeCell ref="J28:K28"/>
    <mergeCell ref="N28:O28"/>
    <mergeCell ref="J26:K26"/>
    <mergeCell ref="L26:M26"/>
    <mergeCell ref="L54:M54"/>
    <mergeCell ref="N137:O137"/>
    <mergeCell ref="N101:O101"/>
    <mergeCell ref="N119:O119"/>
    <mergeCell ref="J120:M120"/>
    <mergeCell ref="N107:O107"/>
    <mergeCell ref="J107:K107"/>
    <mergeCell ref="L107:M107"/>
    <mergeCell ref="N132:O132"/>
    <mergeCell ref="N133:O133"/>
    <mergeCell ref="F117:H117"/>
    <mergeCell ref="J117:K117"/>
    <mergeCell ref="L117:M117"/>
    <mergeCell ref="F114:H114"/>
    <mergeCell ref="J114:K114"/>
    <mergeCell ref="N106:O106"/>
    <mergeCell ref="F109:H109"/>
    <mergeCell ref="J109:K109"/>
    <mergeCell ref="L109:M109"/>
    <mergeCell ref="J110:M110"/>
    <mergeCell ref="F107:H107"/>
    <mergeCell ref="F112:H112"/>
    <mergeCell ref="J112:K112"/>
    <mergeCell ref="L112:M112"/>
    <mergeCell ref="J115:M115"/>
    <mergeCell ref="N102:O102"/>
    <mergeCell ref="F103:I103"/>
    <mergeCell ref="F113:H113"/>
    <mergeCell ref="J113:K113"/>
    <mergeCell ref="L113:M113"/>
    <mergeCell ref="F111:H111"/>
    <mergeCell ref="J111:K111"/>
    <mergeCell ref="F116:H116"/>
    <mergeCell ref="J124:K124"/>
    <mergeCell ref="L124:M124"/>
    <mergeCell ref="N124:O124"/>
    <mergeCell ref="N129:O129"/>
    <mergeCell ref="L128:M128"/>
    <mergeCell ref="N125:O125"/>
    <mergeCell ref="F124:H124"/>
    <mergeCell ref="B124:E124"/>
    <mergeCell ref="F122:I122"/>
    <mergeCell ref="C117:E117"/>
    <mergeCell ref="C114:E114"/>
    <mergeCell ref="C109:E109"/>
    <mergeCell ref="B111:E111"/>
    <mergeCell ref="L111:M111"/>
    <mergeCell ref="N115:O115"/>
    <mergeCell ref="N112:O112"/>
    <mergeCell ref="N113:O113"/>
    <mergeCell ref="N117:O117"/>
    <mergeCell ref="N114:O114"/>
    <mergeCell ref="J118:M118"/>
    <mergeCell ref="N118:O118"/>
    <mergeCell ref="N120:O120"/>
    <mergeCell ref="N110:O110"/>
    <mergeCell ref="F59:I59"/>
    <mergeCell ref="J67:M67"/>
    <mergeCell ref="J62:K62"/>
    <mergeCell ref="L62:M62"/>
    <mergeCell ref="J72:M72"/>
    <mergeCell ref="B105:E105"/>
    <mergeCell ref="F105:H105"/>
    <mergeCell ref="J105:K105"/>
    <mergeCell ref="L105:M105"/>
    <mergeCell ref="N105:O105"/>
    <mergeCell ref="C106:E106"/>
    <mergeCell ref="F106:H106"/>
    <mergeCell ref="J106:K106"/>
    <mergeCell ref="L106:M106"/>
    <mergeCell ref="L114:M114"/>
    <mergeCell ref="J119:M119"/>
    <mergeCell ref="J101:M101"/>
    <mergeCell ref="J102:M102"/>
    <mergeCell ref="C107:E107"/>
    <mergeCell ref="C112:E112"/>
    <mergeCell ref="B116:E116"/>
    <mergeCell ref="C113:E113"/>
    <mergeCell ref="C108:E108"/>
    <mergeCell ref="N69:O69"/>
    <mergeCell ref="N63:O63"/>
    <mergeCell ref="N64:O64"/>
    <mergeCell ref="N65:O65"/>
    <mergeCell ref="N67:O67"/>
    <mergeCell ref="N61:O61"/>
    <mergeCell ref="N62:O62"/>
    <mergeCell ref="J87:M87"/>
    <mergeCell ref="N87:O87"/>
    <mergeCell ref="N370:O370"/>
    <mergeCell ref="N58:O58"/>
    <mergeCell ref="N373:O373"/>
    <mergeCell ref="N375:O375"/>
    <mergeCell ref="J376:M376"/>
    <mergeCell ref="N376:O376"/>
    <mergeCell ref="N379:O379"/>
    <mergeCell ref="J373:K373"/>
    <mergeCell ref="J370:K370"/>
    <mergeCell ref="C375:E375"/>
    <mergeCell ref="F370:H370"/>
    <mergeCell ref="F375:H375"/>
    <mergeCell ref="J375:K375"/>
    <mergeCell ref="L375:M375"/>
    <mergeCell ref="F434:H434"/>
    <mergeCell ref="J10:K10"/>
    <mergeCell ref="N93:O93"/>
    <mergeCell ref="N92:O92"/>
    <mergeCell ref="L91:M91"/>
    <mergeCell ref="L92:M92"/>
    <mergeCell ref="N94:O94"/>
    <mergeCell ref="N95:O95"/>
    <mergeCell ref="N97:O97"/>
    <mergeCell ref="N96:O96"/>
    <mergeCell ref="N99:O99"/>
    <mergeCell ref="N98:O98"/>
    <mergeCell ref="J96:K96"/>
    <mergeCell ref="J42:M42"/>
    <mergeCell ref="N42:O42"/>
    <mergeCell ref="F43:I43"/>
    <mergeCell ref="B53:E53"/>
    <mergeCell ref="F53:H53"/>
    <mergeCell ref="J694:M694"/>
    <mergeCell ref="N694:O694"/>
    <mergeCell ref="N691:O691"/>
    <mergeCell ref="J692:M692"/>
    <mergeCell ref="N692:O692"/>
    <mergeCell ref="J693:M693"/>
    <mergeCell ref="N693:O693"/>
    <mergeCell ref="J596:M596"/>
    <mergeCell ref="N504:O504"/>
    <mergeCell ref="B537:E537"/>
    <mergeCell ref="F537:H537"/>
    <mergeCell ref="J537:K537"/>
    <mergeCell ref="L537:M537"/>
    <mergeCell ref="N537:O537"/>
    <mergeCell ref="C538:E538"/>
    <mergeCell ref="F538:H538"/>
    <mergeCell ref="J538:K538"/>
    <mergeCell ref="L538:M538"/>
    <mergeCell ref="N538:O538"/>
    <mergeCell ref="J539:M539"/>
    <mergeCell ref="N539:O539"/>
    <mergeCell ref="B540:E540"/>
    <mergeCell ref="F540:H540"/>
    <mergeCell ref="J540:K540"/>
    <mergeCell ref="L540:M540"/>
    <mergeCell ref="N540:O540"/>
    <mergeCell ref="C689:E689"/>
    <mergeCell ref="J678:K678"/>
    <mergeCell ref="L678:M678"/>
    <mergeCell ref="N678:O678"/>
    <mergeCell ref="J679:M679"/>
    <mergeCell ref="N679:O679"/>
    <mergeCell ref="J420:K420"/>
    <mergeCell ref="L420:M420"/>
    <mergeCell ref="N420:O420"/>
    <mergeCell ref="N421:O421"/>
    <mergeCell ref="J680:M680"/>
    <mergeCell ref="C541:E541"/>
    <mergeCell ref="F541:H541"/>
    <mergeCell ref="J541:K541"/>
    <mergeCell ref="L541:M541"/>
    <mergeCell ref="N541:O541"/>
    <mergeCell ref="C542:E542"/>
    <mergeCell ref="F542:H542"/>
    <mergeCell ref="J542:K542"/>
    <mergeCell ref="L542:M542"/>
    <mergeCell ref="N542:O542"/>
    <mergeCell ref="J543:M543"/>
    <mergeCell ref="C657:O657"/>
    <mergeCell ref="B658:E658"/>
    <mergeCell ref="F658:H658"/>
    <mergeCell ref="J658:K658"/>
    <mergeCell ref="L658:M658"/>
    <mergeCell ref="N658:O658"/>
    <mergeCell ref="C659:E659"/>
    <mergeCell ref="F659:H659"/>
    <mergeCell ref="J659:K659"/>
    <mergeCell ref="L659:M659"/>
    <mergeCell ref="C573:E573"/>
    <mergeCell ref="J520:M520"/>
    <mergeCell ref="N520:O520"/>
    <mergeCell ref="N521:O521"/>
    <mergeCell ref="N517:O517"/>
    <mergeCell ref="F525:H525"/>
    <mergeCell ref="B685:E685"/>
    <mergeCell ref="F685:H685"/>
    <mergeCell ref="J685:K685"/>
    <mergeCell ref="L685:M685"/>
    <mergeCell ref="N685:O685"/>
    <mergeCell ref="C686:E686"/>
    <mergeCell ref="F686:H686"/>
    <mergeCell ref="J686:K686"/>
    <mergeCell ref="L686:M686"/>
    <mergeCell ref="N686:O686"/>
    <mergeCell ref="J687:M687"/>
    <mergeCell ref="N687:O687"/>
    <mergeCell ref="N427:O427"/>
    <mergeCell ref="N428:O428"/>
    <mergeCell ref="L421:M421"/>
    <mergeCell ref="N423:O423"/>
    <mergeCell ref="N432:O432"/>
    <mergeCell ref="L433:M433"/>
    <mergeCell ref="N513:O513"/>
    <mergeCell ref="N514:O514"/>
    <mergeCell ref="J521:M521"/>
    <mergeCell ref="J522:M522"/>
    <mergeCell ref="J507:M507"/>
    <mergeCell ref="J508:M508"/>
    <mergeCell ref="C518:E518"/>
    <mergeCell ref="F518:H518"/>
    <mergeCell ref="B516:E516"/>
    <mergeCell ref="C517:E517"/>
    <mergeCell ref="F513:H513"/>
    <mergeCell ref="J513:K513"/>
    <mergeCell ref="C514:E514"/>
    <mergeCell ref="B513:E513"/>
    <mergeCell ref="J663:M663"/>
    <mergeCell ref="N663:O663"/>
    <mergeCell ref="B664:E664"/>
    <mergeCell ref="F664:H664"/>
    <mergeCell ref="J664:K664"/>
    <mergeCell ref="L664:M664"/>
    <mergeCell ref="N664:O664"/>
    <mergeCell ref="C665:E665"/>
    <mergeCell ref="F665:H665"/>
    <mergeCell ref="J665:K665"/>
    <mergeCell ref="L665:M665"/>
    <mergeCell ref="N665:O665"/>
    <mergeCell ref="F695:I695"/>
    <mergeCell ref="B673:E673"/>
    <mergeCell ref="F673:H673"/>
    <mergeCell ref="J673:K673"/>
    <mergeCell ref="L673:M673"/>
    <mergeCell ref="N673:O673"/>
    <mergeCell ref="F674:H674"/>
    <mergeCell ref="J674:K674"/>
    <mergeCell ref="L674:M674"/>
    <mergeCell ref="N674:O674"/>
    <mergeCell ref="J675:M675"/>
    <mergeCell ref="N675:O675"/>
    <mergeCell ref="B676:E676"/>
    <mergeCell ref="F676:H676"/>
    <mergeCell ref="J676:K676"/>
    <mergeCell ref="L676:M676"/>
    <mergeCell ref="N676:O676"/>
    <mergeCell ref="C677:E677"/>
    <mergeCell ref="F677:H677"/>
    <mergeCell ref="J677:K677"/>
    <mergeCell ref="J666:M666"/>
    <mergeCell ref="N666:O666"/>
    <mergeCell ref="J667:M667"/>
    <mergeCell ref="N667:O667"/>
    <mergeCell ref="J668:M668"/>
    <mergeCell ref="N668:O668"/>
    <mergeCell ref="J669:M669"/>
    <mergeCell ref="N669:O669"/>
    <mergeCell ref="J670:M670"/>
    <mergeCell ref="N670:O670"/>
    <mergeCell ref="F671:I671"/>
    <mergeCell ref="N6:N7"/>
    <mergeCell ref="O6:O7"/>
    <mergeCell ref="B279:E279"/>
    <mergeCell ref="F279:H279"/>
    <mergeCell ref="J279:K279"/>
    <mergeCell ref="L279:M279"/>
    <mergeCell ref="N279:O279"/>
    <mergeCell ref="C280:E280"/>
    <mergeCell ref="F280:H280"/>
    <mergeCell ref="J280:K280"/>
    <mergeCell ref="L280:M280"/>
    <mergeCell ref="N280:O280"/>
    <mergeCell ref="J281:M281"/>
    <mergeCell ref="N281:O281"/>
    <mergeCell ref="N659:O659"/>
    <mergeCell ref="J660:M660"/>
    <mergeCell ref="N660:O660"/>
    <mergeCell ref="J661:M661"/>
    <mergeCell ref="N661:O661"/>
    <mergeCell ref="J662:M662"/>
    <mergeCell ref="N662:O662"/>
  </mergeCells>
  <printOptions horizontalCentered="1"/>
  <pageMargins left="0.47244094488188981" right="0.47244094488188981" top="0.47244094488188981" bottom="0.47244094488188981" header="0" footer="0"/>
  <pageSetup paperSize="9" scale="83"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AC982"/>
  <sheetViews>
    <sheetView view="pageBreakPreview" topLeftCell="A103" zoomScale="60" zoomScaleNormal="70" workbookViewId="0">
      <selection activeCell="D33" sqref="D33"/>
    </sheetView>
  </sheetViews>
  <sheetFormatPr defaultColWidth="14.42578125" defaultRowHeight="15" customHeight="1" x14ac:dyDescent="0.25"/>
  <cols>
    <col min="1" max="1" width="5.42578125" customWidth="1"/>
    <col min="2" max="2" width="40.85546875" style="57" customWidth="1"/>
    <col min="3" max="3" width="38" customWidth="1"/>
    <col min="4" max="4" width="24" style="168" bestFit="1" customWidth="1"/>
    <col min="5" max="5" width="13.140625" bestFit="1" customWidth="1"/>
    <col min="6" max="6" width="17.28515625" style="48" customWidth="1"/>
    <col min="7" max="7" width="10.28515625" customWidth="1"/>
    <col min="8" max="8" width="16" customWidth="1"/>
    <col min="9" max="9" width="22.140625" bestFit="1" customWidth="1"/>
    <col min="10" max="10" width="8.140625" style="186" bestFit="1" customWidth="1"/>
    <col min="11" max="11" width="15.42578125" style="160" bestFit="1" customWidth="1"/>
    <col min="12" max="12" width="8.140625" style="188" bestFit="1" customWidth="1"/>
    <col min="13" max="13" width="15.42578125" style="188" bestFit="1" customWidth="1"/>
    <col min="14" max="14" width="10.7109375" style="188" bestFit="1" customWidth="1"/>
    <col min="15" max="15" width="8" style="188" bestFit="1" customWidth="1"/>
    <col min="16" max="16" width="10.7109375" style="188" bestFit="1" customWidth="1"/>
    <col min="17" max="17" width="8" style="188" bestFit="1" customWidth="1"/>
    <col min="18" max="18" width="12" style="188" bestFit="1" customWidth="1"/>
    <col min="19" max="19" width="15.42578125" style="188" bestFit="1" customWidth="1"/>
    <col min="20" max="20" width="8.42578125" style="188" customWidth="1"/>
    <col min="21" max="29" width="8.42578125" customWidth="1"/>
  </cols>
  <sheetData>
    <row r="1" spans="1:29" ht="16.5" customHeight="1" x14ac:dyDescent="0.25">
      <c r="A1" s="719" t="s">
        <v>31</v>
      </c>
      <c r="B1" s="720"/>
      <c r="C1" s="720"/>
      <c r="D1" s="720"/>
      <c r="E1" s="720"/>
      <c r="F1" s="720"/>
      <c r="G1" s="720"/>
      <c r="H1" s="720"/>
      <c r="I1" s="720"/>
    </row>
    <row r="2" spans="1:29" ht="64.5" customHeight="1" x14ac:dyDescent="0.25">
      <c r="A2" s="43"/>
      <c r="B2" s="721" t="str">
        <f>'PLANILHA S DESONERAÇÃO'!C2</f>
        <v>Obra: SISTEMA DE BOMBEAMENTO DE ÁGUAS PLUVIAIS DE PONTAL DAS GARÇAS, NO MUNICÍPIO DE VILA VELHA - ES</v>
      </c>
      <c r="C2" s="450"/>
      <c r="D2" s="450"/>
      <c r="E2" s="450"/>
      <c r="F2" s="450"/>
      <c r="G2" s="450"/>
      <c r="H2" s="760"/>
      <c r="I2" s="760"/>
      <c r="J2" s="43"/>
    </row>
    <row r="3" spans="1:29" ht="16.5" customHeight="1" x14ac:dyDescent="0.25">
      <c r="A3" s="43"/>
      <c r="B3" s="206" t="str">
        <f>'PLANILHA S DESONERAÇÃO'!C6</f>
        <v>Cliente: SEDURB - SECRETARIA DE SANEAMENTO, HABITAÇÃO E DESENVOLVIMENTO URBANO</v>
      </c>
      <c r="C3" s="43"/>
      <c r="D3" s="162"/>
      <c r="E3" s="43"/>
      <c r="F3" s="197"/>
      <c r="G3" s="43"/>
      <c r="H3" s="760"/>
      <c r="I3" s="760"/>
      <c r="J3" s="43"/>
    </row>
    <row r="4" spans="1:29" ht="22.5" customHeight="1" thickBot="1" x14ac:dyDescent="0.3">
      <c r="A4" s="43"/>
      <c r="B4" s="205"/>
      <c r="C4" s="43"/>
      <c r="D4" s="162"/>
      <c r="E4" s="44"/>
      <c r="F4" s="198"/>
      <c r="G4" s="44"/>
      <c r="H4" s="761"/>
      <c r="I4" s="761"/>
      <c r="J4" s="43"/>
    </row>
    <row r="5" spans="1:29" ht="42.75" customHeight="1" thickBot="1" x14ac:dyDescent="0.3">
      <c r="A5" s="243" t="s">
        <v>32</v>
      </c>
      <c r="B5" s="244" t="s">
        <v>33</v>
      </c>
      <c r="C5" s="245" t="s">
        <v>34</v>
      </c>
      <c r="D5" s="246" t="s">
        <v>32201</v>
      </c>
      <c r="E5" s="247" t="s">
        <v>35</v>
      </c>
      <c r="F5" s="248" t="s">
        <v>36</v>
      </c>
      <c r="G5" s="247" t="s">
        <v>37</v>
      </c>
      <c r="H5" s="249" t="s">
        <v>38</v>
      </c>
      <c r="I5" s="250" t="s">
        <v>39</v>
      </c>
      <c r="J5" s="43"/>
    </row>
    <row r="6" spans="1:29" ht="16.5" customHeight="1" x14ac:dyDescent="0.25">
      <c r="A6" s="689">
        <v>1</v>
      </c>
      <c r="B6" s="698" t="s">
        <v>32562</v>
      </c>
      <c r="C6" s="251" t="s">
        <v>32221</v>
      </c>
      <c r="D6" s="252">
        <v>45121</v>
      </c>
      <c r="E6" s="253">
        <v>0.12</v>
      </c>
      <c r="F6" s="218">
        <f>193102.43*1.0325</f>
        <v>199378.26</v>
      </c>
      <c r="G6" s="254">
        <v>0.17</v>
      </c>
      <c r="H6" s="228">
        <f t="shared" ref="H6:H8" si="0">F6/(1+E6)*(1+G6)</f>
        <v>208279.08</v>
      </c>
      <c r="I6" s="696">
        <f>SMALL(H6:H8,1)</f>
        <v>185480</v>
      </c>
      <c r="J6" s="43"/>
    </row>
    <row r="7" spans="1:29" ht="16.5" customHeight="1" x14ac:dyDescent="0.25">
      <c r="A7" s="700"/>
      <c r="B7" s="699"/>
      <c r="C7" s="255" t="s">
        <v>32196</v>
      </c>
      <c r="D7" s="256">
        <v>45142</v>
      </c>
      <c r="E7" s="257">
        <v>7.0000000000000007E-2</v>
      </c>
      <c r="F7" s="219">
        <v>169627.01</v>
      </c>
      <c r="G7" s="258">
        <v>0.17</v>
      </c>
      <c r="H7" s="227">
        <f t="shared" si="0"/>
        <v>185480</v>
      </c>
      <c r="I7" s="684"/>
      <c r="J7" s="43"/>
    </row>
    <row r="8" spans="1:29" ht="16.5" customHeight="1" thickBot="1" x14ac:dyDescent="0.3">
      <c r="A8" s="722"/>
      <c r="B8" s="723"/>
      <c r="C8" s="259" t="s">
        <v>41</v>
      </c>
      <c r="D8" s="260">
        <v>45121</v>
      </c>
      <c r="E8" s="261">
        <v>0.17</v>
      </c>
      <c r="F8" s="220">
        <v>245235</v>
      </c>
      <c r="G8" s="262">
        <v>0.17</v>
      </c>
      <c r="H8" s="242">
        <f t="shared" si="0"/>
        <v>245235</v>
      </c>
      <c r="I8" s="724"/>
      <c r="J8" s="43"/>
    </row>
    <row r="9" spans="1:29" ht="16.5" customHeight="1" x14ac:dyDescent="0.25">
      <c r="A9" s="700">
        <v>2</v>
      </c>
      <c r="B9" s="699" t="s">
        <v>32563</v>
      </c>
      <c r="C9" s="255" t="s">
        <v>32221</v>
      </c>
      <c r="D9" s="256">
        <v>45121</v>
      </c>
      <c r="E9" s="257">
        <v>0.12</v>
      </c>
      <c r="F9" s="263">
        <f>278574.35*1.0325</f>
        <v>287628.02</v>
      </c>
      <c r="G9" s="264">
        <v>0.17</v>
      </c>
      <c r="H9" s="230">
        <f t="shared" ref="H9:H22" si="1">F9/(1+E9)*(1+G9)</f>
        <v>300468.56</v>
      </c>
      <c r="I9" s="684">
        <f>SMALL(H9:H11,1)</f>
        <v>300468.56</v>
      </c>
      <c r="J9" s="43"/>
    </row>
    <row r="10" spans="1:29" ht="16.5" customHeight="1" x14ac:dyDescent="0.25">
      <c r="A10" s="700"/>
      <c r="B10" s="699"/>
      <c r="C10" s="255" t="s">
        <v>32196</v>
      </c>
      <c r="D10" s="256">
        <v>45142</v>
      </c>
      <c r="E10" s="257">
        <v>7.0000000000000007E-2</v>
      </c>
      <c r="F10" s="265">
        <v>291628.93</v>
      </c>
      <c r="G10" s="258">
        <v>0.17</v>
      </c>
      <c r="H10" s="227">
        <f t="shared" si="1"/>
        <v>318883.96999999997</v>
      </c>
      <c r="I10" s="684"/>
      <c r="J10" s="43"/>
    </row>
    <row r="11" spans="1:29" ht="16.5" customHeight="1" thickBot="1" x14ac:dyDescent="0.3">
      <c r="A11" s="700"/>
      <c r="B11" s="710"/>
      <c r="C11" s="266" t="s">
        <v>41</v>
      </c>
      <c r="D11" s="267">
        <v>45121</v>
      </c>
      <c r="E11" s="268">
        <v>0.17</v>
      </c>
      <c r="F11" s="265">
        <f>5800+444617</f>
        <v>450417</v>
      </c>
      <c r="G11" s="258">
        <v>0.17</v>
      </c>
      <c r="H11" s="229">
        <f t="shared" si="1"/>
        <v>450417</v>
      </c>
      <c r="I11" s="716"/>
      <c r="J11" s="43"/>
      <c r="Z11" s="48"/>
      <c r="AA11" s="48"/>
      <c r="AB11" s="48"/>
      <c r="AC11" s="48"/>
    </row>
    <row r="12" spans="1:29" ht="16.5" customHeight="1" x14ac:dyDescent="0.25">
      <c r="A12" s="695">
        <v>3</v>
      </c>
      <c r="B12" s="708" t="s">
        <v>32208</v>
      </c>
      <c r="C12" s="269" t="s">
        <v>43</v>
      </c>
      <c r="D12" s="270">
        <v>45121</v>
      </c>
      <c r="E12" s="271">
        <v>0.17</v>
      </c>
      <c r="F12" s="221">
        <f>453120+38800/2</f>
        <v>472520</v>
      </c>
      <c r="G12" s="272">
        <v>0.17</v>
      </c>
      <c r="H12" s="230">
        <f t="shared" si="1"/>
        <v>472520</v>
      </c>
      <c r="I12" s="705">
        <f>SMALL(H12:H14,1)</f>
        <v>472520</v>
      </c>
      <c r="J12" s="43"/>
    </row>
    <row r="13" spans="1:29" ht="16.5" customHeight="1" x14ac:dyDescent="0.25">
      <c r="A13" s="700"/>
      <c r="B13" s="699"/>
      <c r="C13" s="255" t="s">
        <v>32450</v>
      </c>
      <c r="D13" s="256">
        <v>45141</v>
      </c>
      <c r="E13" s="257">
        <v>0.12</v>
      </c>
      <c r="F13" s="222">
        <v>695000</v>
      </c>
      <c r="G13" s="258">
        <v>0.17</v>
      </c>
      <c r="H13" s="227">
        <f t="shared" si="1"/>
        <v>726026.79</v>
      </c>
      <c r="I13" s="684"/>
      <c r="J13" s="43"/>
    </row>
    <row r="14" spans="1:29" ht="16.5" customHeight="1" thickBot="1" x14ac:dyDescent="0.3">
      <c r="A14" s="700"/>
      <c r="B14" s="706"/>
      <c r="C14" s="273" t="s">
        <v>44</v>
      </c>
      <c r="D14" s="274">
        <v>45125</v>
      </c>
      <c r="E14" s="275">
        <v>0.17</v>
      </c>
      <c r="F14" s="223">
        <v>719855</v>
      </c>
      <c r="G14" s="276">
        <v>0.17</v>
      </c>
      <c r="H14" s="229">
        <f t="shared" si="1"/>
        <v>719855</v>
      </c>
      <c r="I14" s="685"/>
      <c r="J14" s="43"/>
    </row>
    <row r="15" spans="1:29" ht="16.5" customHeight="1" x14ac:dyDescent="0.25">
      <c r="A15" s="689">
        <v>4</v>
      </c>
      <c r="B15" s="698" t="s">
        <v>45</v>
      </c>
      <c r="C15" s="251" t="s">
        <v>42</v>
      </c>
      <c r="D15" s="252">
        <v>45141</v>
      </c>
      <c r="E15" s="253">
        <v>0.17</v>
      </c>
      <c r="F15" s="218">
        <v>114500</v>
      </c>
      <c r="G15" s="254">
        <v>0.17</v>
      </c>
      <c r="H15" s="230">
        <f t="shared" si="1"/>
        <v>114500</v>
      </c>
      <c r="I15" s="696">
        <f>SMALL(H15:H17,1)</f>
        <v>77000</v>
      </c>
      <c r="J15" s="43"/>
      <c r="Z15" s="48"/>
      <c r="AA15" s="48"/>
      <c r="AB15" s="48"/>
      <c r="AC15" s="48"/>
    </row>
    <row r="16" spans="1:29" ht="16.5" customHeight="1" x14ac:dyDescent="0.25">
      <c r="A16" s="700"/>
      <c r="B16" s="699"/>
      <c r="C16" s="266" t="s">
        <v>32454</v>
      </c>
      <c r="D16" s="256">
        <v>45146</v>
      </c>
      <c r="E16" s="257">
        <v>7.0000000000000007E-2</v>
      </c>
      <c r="F16" s="224">
        <v>169870</v>
      </c>
      <c r="G16" s="277">
        <v>0.17</v>
      </c>
      <c r="H16" s="227">
        <f t="shared" si="1"/>
        <v>185745.7</v>
      </c>
      <c r="I16" s="684"/>
      <c r="J16" s="43"/>
      <c r="Z16" s="48"/>
      <c r="AA16" s="48"/>
      <c r="AB16" s="48"/>
      <c r="AC16" s="48"/>
    </row>
    <row r="17" spans="1:29" ht="16.5" customHeight="1" thickBot="1" x14ac:dyDescent="0.3">
      <c r="A17" s="722"/>
      <c r="B17" s="725"/>
      <c r="C17" s="278" t="s">
        <v>41</v>
      </c>
      <c r="D17" s="279">
        <v>45121</v>
      </c>
      <c r="E17" s="280">
        <v>0.17</v>
      </c>
      <c r="F17" s="220">
        <v>77000</v>
      </c>
      <c r="G17" s="262">
        <v>0.17</v>
      </c>
      <c r="H17" s="229">
        <f t="shared" si="1"/>
        <v>77000</v>
      </c>
      <c r="I17" s="697"/>
      <c r="J17" s="43"/>
      <c r="Z17" s="48"/>
      <c r="AA17" s="48"/>
      <c r="AB17" s="48"/>
      <c r="AC17" s="48"/>
    </row>
    <row r="18" spans="1:29" ht="16.5" customHeight="1" x14ac:dyDescent="0.25">
      <c r="A18" s="700">
        <v>5</v>
      </c>
      <c r="B18" s="699" t="s">
        <v>32564</v>
      </c>
      <c r="C18" s="255" t="s">
        <v>42</v>
      </c>
      <c r="D18" s="256">
        <v>45141</v>
      </c>
      <c r="E18" s="257">
        <v>0.17</v>
      </c>
      <c r="F18" s="222">
        <v>118850</v>
      </c>
      <c r="G18" s="281">
        <v>0.17</v>
      </c>
      <c r="H18" s="230">
        <f t="shared" si="1"/>
        <v>118850</v>
      </c>
      <c r="I18" s="684">
        <f>SMALL(H18:H20,1)</f>
        <v>88630</v>
      </c>
      <c r="J18" s="43"/>
      <c r="Z18" s="48"/>
      <c r="AA18" s="48"/>
      <c r="AB18" s="48"/>
      <c r="AC18" s="48"/>
    </row>
    <row r="19" spans="1:29" ht="16.5" customHeight="1" x14ac:dyDescent="0.25">
      <c r="A19" s="700"/>
      <c r="B19" s="706"/>
      <c r="C19" s="255" t="s">
        <v>40</v>
      </c>
      <c r="D19" s="256">
        <v>45119</v>
      </c>
      <c r="E19" s="257">
        <v>0.19</v>
      </c>
      <c r="F19" s="224">
        <v>98500</v>
      </c>
      <c r="G19" s="277">
        <v>0.17</v>
      </c>
      <c r="H19" s="227">
        <f t="shared" si="1"/>
        <v>96844.54</v>
      </c>
      <c r="I19" s="685"/>
      <c r="J19" s="43"/>
      <c r="Z19" s="48"/>
      <c r="AA19" s="48"/>
      <c r="AB19" s="48"/>
      <c r="AC19" s="48"/>
    </row>
    <row r="20" spans="1:29" ht="16.5" customHeight="1" thickBot="1" x14ac:dyDescent="0.3">
      <c r="A20" s="700"/>
      <c r="B20" s="707"/>
      <c r="C20" s="282" t="s">
        <v>41</v>
      </c>
      <c r="D20" s="283">
        <v>45121</v>
      </c>
      <c r="E20" s="257">
        <v>0.17</v>
      </c>
      <c r="F20" s="222">
        <v>88630</v>
      </c>
      <c r="G20" s="284">
        <v>0.17</v>
      </c>
      <c r="H20" s="229">
        <f t="shared" si="1"/>
        <v>88630</v>
      </c>
      <c r="I20" s="704"/>
      <c r="J20" s="43"/>
      <c r="Z20" s="48"/>
      <c r="AA20" s="48"/>
      <c r="AB20" s="48"/>
      <c r="AC20" s="48"/>
    </row>
    <row r="21" spans="1:29" ht="27.75" customHeight="1" x14ac:dyDescent="0.25">
      <c r="A21" s="695">
        <v>6</v>
      </c>
      <c r="B21" s="708" t="s">
        <v>32585</v>
      </c>
      <c r="C21" s="269" t="s">
        <v>32440</v>
      </c>
      <c r="D21" s="270">
        <v>43985</v>
      </c>
      <c r="E21" s="271">
        <v>0.17</v>
      </c>
      <c r="F21" s="221">
        <f>((13887989.89-118842.81)/8)+118842.81</f>
        <v>1839986.2</v>
      </c>
      <c r="G21" s="258">
        <v>0.17</v>
      </c>
      <c r="H21" s="230">
        <f t="shared" ref="H21:H35" si="2">F21/(1+E21)*(1+G21)</f>
        <v>1839986.2</v>
      </c>
      <c r="I21" s="705">
        <f>SMALL(H21:H23,1)</f>
        <v>1839986.2</v>
      </c>
      <c r="J21" s="196"/>
      <c r="K21" s="196"/>
      <c r="L21" s="196"/>
      <c r="M21" s="196"/>
      <c r="N21" s="196"/>
      <c r="Z21" s="48"/>
      <c r="AA21" s="48"/>
      <c r="AB21" s="48"/>
      <c r="AC21" s="48"/>
    </row>
    <row r="22" spans="1:29" ht="27.75" customHeight="1" x14ac:dyDescent="0.25">
      <c r="A22" s="700"/>
      <c r="B22" s="699"/>
      <c r="C22" s="435" t="s">
        <v>38265</v>
      </c>
      <c r="D22" s="436">
        <v>44042</v>
      </c>
      <c r="E22" s="300">
        <v>8.7999999999999995E-2</v>
      </c>
      <c r="F22" s="239">
        <v>1949000</v>
      </c>
      <c r="G22" s="276">
        <v>0.17</v>
      </c>
      <c r="H22" s="227">
        <f t="shared" si="1"/>
        <v>2095891.54</v>
      </c>
      <c r="I22" s="684"/>
      <c r="J22" s="412"/>
      <c r="K22" s="413"/>
      <c r="L22" s="411"/>
      <c r="M22" s="415"/>
      <c r="N22" s="410"/>
      <c r="O22" s="196"/>
      <c r="P22" s="410"/>
      <c r="S22" s="414"/>
      <c r="Z22" s="48"/>
      <c r="AA22" s="48"/>
      <c r="AB22" s="48"/>
      <c r="AC22" s="48"/>
    </row>
    <row r="23" spans="1:29" ht="27.75" customHeight="1" thickBot="1" x14ac:dyDescent="0.3">
      <c r="A23" s="726"/>
      <c r="B23" s="707"/>
      <c r="C23" s="282" t="s">
        <v>46</v>
      </c>
      <c r="D23" s="283">
        <v>43984</v>
      </c>
      <c r="E23" s="285">
        <v>7.0000000000000007E-2</v>
      </c>
      <c r="F23" s="225">
        <f>7999932.49/4</f>
        <v>1999983.12</v>
      </c>
      <c r="G23" s="286">
        <v>0.17</v>
      </c>
      <c r="H23" s="229">
        <f>F23/(1+E23)*(1+G23)</f>
        <v>2186897.4300000002</v>
      </c>
      <c r="I23" s="704"/>
      <c r="J23" s="411"/>
      <c r="K23" s="413"/>
      <c r="L23" s="411"/>
      <c r="M23" s="415"/>
      <c r="N23" s="410"/>
      <c r="O23" s="196"/>
      <c r="P23" s="410"/>
      <c r="S23" s="414"/>
      <c r="Z23" s="48"/>
      <c r="AA23" s="48"/>
      <c r="AB23" s="48"/>
      <c r="AC23" s="48"/>
    </row>
    <row r="24" spans="1:29" ht="16.5" customHeight="1" x14ac:dyDescent="0.25">
      <c r="A24" s="695">
        <v>7</v>
      </c>
      <c r="B24" s="708" t="s">
        <v>32559</v>
      </c>
      <c r="C24" s="269" t="s">
        <v>47</v>
      </c>
      <c r="D24" s="270">
        <v>45125</v>
      </c>
      <c r="E24" s="271">
        <v>7.0000000000000007E-2</v>
      </c>
      <c r="F24" s="221">
        <f>146889.79+3703.61+51115.79+2200*5</f>
        <v>212709.19</v>
      </c>
      <c r="G24" s="272">
        <v>0.17</v>
      </c>
      <c r="H24" s="230">
        <f t="shared" si="2"/>
        <v>232588.55</v>
      </c>
      <c r="I24" s="705">
        <f>SMALL(H24:H26,1)</f>
        <v>157206.85</v>
      </c>
      <c r="J24" s="196"/>
      <c r="Z24" s="48"/>
      <c r="AA24" s="48"/>
      <c r="AB24" s="48"/>
      <c r="AC24" s="48"/>
    </row>
    <row r="25" spans="1:29" ht="16.5" customHeight="1" x14ac:dyDescent="0.25">
      <c r="A25" s="700"/>
      <c r="B25" s="706"/>
      <c r="C25" s="273" t="s">
        <v>48</v>
      </c>
      <c r="D25" s="267">
        <v>45127</v>
      </c>
      <c r="E25" s="275">
        <v>0.12</v>
      </c>
      <c r="F25" s="223">
        <f>128989.86+21498.75</f>
        <v>150488.60999999999</v>
      </c>
      <c r="G25" s="258">
        <v>0.17</v>
      </c>
      <c r="H25" s="227">
        <f t="shared" si="2"/>
        <v>157206.85</v>
      </c>
      <c r="I25" s="685"/>
      <c r="J25" s="412"/>
      <c r="Z25" s="48"/>
      <c r="AA25" s="48"/>
      <c r="AB25" s="48"/>
      <c r="AC25" s="48"/>
    </row>
    <row r="26" spans="1:29" ht="16.5" customHeight="1" thickBot="1" x14ac:dyDescent="0.3">
      <c r="A26" s="709"/>
      <c r="B26" s="707"/>
      <c r="C26" s="282" t="s">
        <v>40</v>
      </c>
      <c r="D26" s="283">
        <v>45119</v>
      </c>
      <c r="E26" s="285">
        <v>8.7999999999999995E-2</v>
      </c>
      <c r="F26" s="225">
        <v>232000</v>
      </c>
      <c r="G26" s="286">
        <v>0.17</v>
      </c>
      <c r="H26" s="229">
        <f t="shared" si="2"/>
        <v>249485.29</v>
      </c>
      <c r="I26" s="704"/>
      <c r="J26" s="411"/>
      <c r="Z26" s="48"/>
      <c r="AA26" s="48"/>
      <c r="AB26" s="48"/>
      <c r="AC26" s="48"/>
    </row>
    <row r="27" spans="1:29" ht="21.75" customHeight="1" x14ac:dyDescent="0.25">
      <c r="A27" s="695">
        <v>8</v>
      </c>
      <c r="B27" s="708" t="s">
        <v>49</v>
      </c>
      <c r="C27" s="269" t="s">
        <v>32199</v>
      </c>
      <c r="D27" s="270">
        <v>45132</v>
      </c>
      <c r="E27" s="271">
        <v>7.0000000000000007E-2</v>
      </c>
      <c r="F27" s="221">
        <v>4488927</v>
      </c>
      <c r="G27" s="272">
        <v>0.17</v>
      </c>
      <c r="H27" s="230">
        <f t="shared" si="2"/>
        <v>4908452.8899999997</v>
      </c>
      <c r="I27" s="705">
        <f>SMALL(H27:H29,1)</f>
        <v>4908452.8899999997</v>
      </c>
      <c r="J27" s="43"/>
      <c r="Z27" s="48"/>
      <c r="AA27" s="48"/>
      <c r="AB27" s="48"/>
      <c r="AC27" s="48"/>
    </row>
    <row r="28" spans="1:29" ht="21.75" customHeight="1" x14ac:dyDescent="0.25">
      <c r="A28" s="700"/>
      <c r="B28" s="706"/>
      <c r="C28" s="273" t="s">
        <v>50</v>
      </c>
      <c r="D28" s="267">
        <v>45124</v>
      </c>
      <c r="E28" s="275">
        <v>0.12</v>
      </c>
      <c r="F28" s="223">
        <v>8485315.8699999992</v>
      </c>
      <c r="G28" s="258">
        <v>0.17</v>
      </c>
      <c r="H28" s="227">
        <f t="shared" si="2"/>
        <v>8864124.6099999994</v>
      </c>
      <c r="I28" s="685"/>
      <c r="J28" s="43"/>
      <c r="Z28" s="48"/>
      <c r="AA28" s="48"/>
      <c r="AB28" s="48"/>
      <c r="AC28" s="48"/>
    </row>
    <row r="29" spans="1:29" ht="21.75" customHeight="1" thickBot="1" x14ac:dyDescent="0.3">
      <c r="A29" s="709"/>
      <c r="B29" s="706"/>
      <c r="C29" s="273" t="s">
        <v>32200</v>
      </c>
      <c r="D29" s="274">
        <v>45135</v>
      </c>
      <c r="E29" s="275">
        <v>0.17</v>
      </c>
      <c r="F29" s="223">
        <v>6150254.0300000003</v>
      </c>
      <c r="G29" s="276">
        <v>0.17</v>
      </c>
      <c r="H29" s="229">
        <f t="shared" si="2"/>
        <v>6150254.0300000003</v>
      </c>
      <c r="I29" s="685"/>
      <c r="J29" s="43"/>
      <c r="Z29" s="48"/>
      <c r="AA29" s="48"/>
      <c r="AB29" s="48"/>
      <c r="AC29" s="48"/>
    </row>
    <row r="30" spans="1:29" ht="21" customHeight="1" x14ac:dyDescent="0.25">
      <c r="A30" s="695">
        <v>9</v>
      </c>
      <c r="B30" s="698" t="s">
        <v>32565</v>
      </c>
      <c r="C30" s="287" t="s">
        <v>51</v>
      </c>
      <c r="D30" s="252">
        <v>45128</v>
      </c>
      <c r="E30" s="288">
        <v>0.12</v>
      </c>
      <c r="F30" s="237">
        <v>995000</v>
      </c>
      <c r="G30" s="254">
        <v>0.17</v>
      </c>
      <c r="H30" s="230">
        <f t="shared" si="2"/>
        <v>1039419.64</v>
      </c>
      <c r="I30" s="696">
        <f>SMALL(H30:H32,1)</f>
        <v>1039419.64</v>
      </c>
      <c r="J30" s="43"/>
      <c r="Z30" s="48"/>
      <c r="AA30" s="48"/>
      <c r="AB30" s="48"/>
      <c r="AC30" s="48"/>
    </row>
    <row r="31" spans="1:29" ht="21" customHeight="1" x14ac:dyDescent="0.25">
      <c r="A31" s="700"/>
      <c r="B31" s="706"/>
      <c r="C31" s="266" t="s">
        <v>52</v>
      </c>
      <c r="D31" s="267">
        <v>45120</v>
      </c>
      <c r="E31" s="268">
        <v>0.18</v>
      </c>
      <c r="F31" s="223">
        <v>2200000</v>
      </c>
      <c r="G31" s="258">
        <v>0.17</v>
      </c>
      <c r="H31" s="227">
        <f t="shared" si="2"/>
        <v>2181355.9300000002</v>
      </c>
      <c r="I31" s="685"/>
      <c r="J31" s="43"/>
      <c r="Z31" s="48"/>
      <c r="AA31" s="48"/>
      <c r="AB31" s="48"/>
      <c r="AC31" s="48"/>
    </row>
    <row r="32" spans="1:29" ht="21" customHeight="1" thickBot="1" x14ac:dyDescent="0.3">
      <c r="A32" s="709"/>
      <c r="B32" s="707"/>
      <c r="C32" s="282" t="s">
        <v>53</v>
      </c>
      <c r="D32" s="283">
        <v>45121</v>
      </c>
      <c r="E32" s="285">
        <v>0.12</v>
      </c>
      <c r="F32" s="225">
        <v>1052281.19</v>
      </c>
      <c r="G32" s="286">
        <v>0.17</v>
      </c>
      <c r="H32" s="229">
        <f t="shared" si="2"/>
        <v>1099258.03</v>
      </c>
      <c r="I32" s="704"/>
      <c r="J32" s="43"/>
      <c r="Z32" s="48"/>
      <c r="AA32" s="48"/>
      <c r="AB32" s="48"/>
      <c r="AC32" s="48"/>
    </row>
    <row r="33" spans="1:29" ht="16.5" customHeight="1" x14ac:dyDescent="0.25">
      <c r="A33" s="711">
        <v>10</v>
      </c>
      <c r="B33" s="686" t="s">
        <v>32560</v>
      </c>
      <c r="C33" s="289" t="s">
        <v>55</v>
      </c>
      <c r="D33" s="290">
        <v>45120</v>
      </c>
      <c r="E33" s="291">
        <v>0.17</v>
      </c>
      <c r="F33" s="232">
        <v>5800</v>
      </c>
      <c r="G33" s="292">
        <v>0.17</v>
      </c>
      <c r="H33" s="230">
        <f t="shared" si="2"/>
        <v>5800</v>
      </c>
      <c r="I33" s="701">
        <f>SMALL(H33:H35,1)</f>
        <v>5576.64</v>
      </c>
      <c r="J33" s="43"/>
      <c r="Z33" s="48"/>
      <c r="AA33" s="48"/>
      <c r="AB33" s="48"/>
      <c r="AC33" s="48"/>
    </row>
    <row r="34" spans="1:29" ht="16.5" customHeight="1" x14ac:dyDescent="0.25">
      <c r="A34" s="712"/>
      <c r="B34" s="687"/>
      <c r="C34" s="293" t="s">
        <v>32561</v>
      </c>
      <c r="D34" s="294">
        <v>45124</v>
      </c>
      <c r="E34" s="295">
        <v>0.17</v>
      </c>
      <c r="F34" s="234">
        <v>20200</v>
      </c>
      <c r="G34" s="277">
        <v>0.17</v>
      </c>
      <c r="H34" s="227">
        <f t="shared" si="2"/>
        <v>20200</v>
      </c>
      <c r="I34" s="702"/>
      <c r="J34" s="43"/>
      <c r="Z34" s="48"/>
      <c r="AA34" s="48"/>
      <c r="AB34" s="48"/>
      <c r="AC34" s="48"/>
    </row>
    <row r="35" spans="1:29" ht="16.5" customHeight="1" thickBot="1" x14ac:dyDescent="0.3">
      <c r="A35" s="713"/>
      <c r="B35" s="688"/>
      <c r="C35" s="296" t="s">
        <v>56</v>
      </c>
      <c r="D35" s="297">
        <v>45204</v>
      </c>
      <c r="E35" s="298">
        <v>7.0000000000000007E-2</v>
      </c>
      <c r="F35" s="235">
        <v>5100</v>
      </c>
      <c r="G35" s="299">
        <v>0.17</v>
      </c>
      <c r="H35" s="229">
        <f t="shared" si="2"/>
        <v>5576.64</v>
      </c>
      <c r="I35" s="703"/>
      <c r="J35" s="43"/>
      <c r="Z35" s="48"/>
      <c r="AA35" s="48"/>
      <c r="AB35" s="48"/>
      <c r="AC35" s="48"/>
    </row>
    <row r="36" spans="1:29" ht="16.5" customHeight="1" x14ac:dyDescent="0.25">
      <c r="A36" s="695">
        <v>11</v>
      </c>
      <c r="B36" s="699" t="s">
        <v>57</v>
      </c>
      <c r="C36" s="255" t="s">
        <v>42</v>
      </c>
      <c r="D36" s="256">
        <v>45141</v>
      </c>
      <c r="E36" s="300">
        <v>0.17</v>
      </c>
      <c r="F36" s="222">
        <v>59860</v>
      </c>
      <c r="G36" s="281">
        <v>0.17</v>
      </c>
      <c r="H36" s="230">
        <f t="shared" ref="H36:H65" si="3">F36/(1+E36)*(1+G36)</f>
        <v>59860</v>
      </c>
      <c r="I36" s="684">
        <f>SMALL(H36:H38,1)</f>
        <v>36264</v>
      </c>
      <c r="J36" s="43"/>
      <c r="Z36" s="48"/>
      <c r="AA36" s="48"/>
      <c r="AB36" s="48"/>
      <c r="AC36" s="48"/>
    </row>
    <row r="37" spans="1:29" ht="16.5" customHeight="1" x14ac:dyDescent="0.25">
      <c r="A37" s="700"/>
      <c r="B37" s="706"/>
      <c r="C37" s="266" t="s">
        <v>58</v>
      </c>
      <c r="D37" s="267">
        <v>45127</v>
      </c>
      <c r="E37" s="268">
        <v>0.17</v>
      </c>
      <c r="F37" s="223">
        <v>48558.39</v>
      </c>
      <c r="G37" s="258">
        <v>0.17</v>
      </c>
      <c r="H37" s="227">
        <f t="shared" si="3"/>
        <v>48558.39</v>
      </c>
      <c r="I37" s="685"/>
      <c r="J37" s="43"/>
      <c r="Z37" s="48"/>
      <c r="AA37" s="48"/>
      <c r="AB37" s="48"/>
      <c r="AC37" s="48"/>
    </row>
    <row r="38" spans="1:29" ht="16.5" customHeight="1" thickBot="1" x14ac:dyDescent="0.3">
      <c r="A38" s="709"/>
      <c r="B38" s="707"/>
      <c r="C38" s="282" t="s">
        <v>41</v>
      </c>
      <c r="D38" s="283">
        <v>45121</v>
      </c>
      <c r="E38" s="285">
        <v>0.17</v>
      </c>
      <c r="F38" s="225">
        <v>36264</v>
      </c>
      <c r="G38" s="286">
        <v>0.17</v>
      </c>
      <c r="H38" s="229">
        <f t="shared" si="3"/>
        <v>36264</v>
      </c>
      <c r="I38" s="704"/>
      <c r="J38" s="43"/>
      <c r="Z38" s="48"/>
      <c r="AA38" s="48"/>
      <c r="AB38" s="48"/>
      <c r="AC38" s="48"/>
    </row>
    <row r="39" spans="1:29" ht="16.5" customHeight="1" x14ac:dyDescent="0.25">
      <c r="A39" s="695">
        <v>12</v>
      </c>
      <c r="B39" s="708" t="s">
        <v>59</v>
      </c>
      <c r="C39" s="269" t="s">
        <v>60</v>
      </c>
      <c r="D39" s="270">
        <v>45155</v>
      </c>
      <c r="E39" s="271">
        <v>0.17</v>
      </c>
      <c r="F39" s="221">
        <v>1156.08</v>
      </c>
      <c r="G39" s="272">
        <v>0.17</v>
      </c>
      <c r="H39" s="230">
        <f t="shared" si="3"/>
        <v>1156.08</v>
      </c>
      <c r="I39" s="705">
        <f>SMALL(H39:H41,1)</f>
        <v>769.96</v>
      </c>
      <c r="J39" s="43"/>
      <c r="Z39" s="48"/>
      <c r="AA39" s="48"/>
      <c r="AB39" s="48"/>
      <c r="AC39" s="48"/>
    </row>
    <row r="40" spans="1:29" ht="16.5" customHeight="1" x14ac:dyDescent="0.25">
      <c r="A40" s="700"/>
      <c r="B40" s="699"/>
      <c r="C40" s="255" t="s">
        <v>42</v>
      </c>
      <c r="D40" s="256">
        <v>45141</v>
      </c>
      <c r="E40" s="300">
        <v>0.17</v>
      </c>
      <c r="F40" s="239">
        <v>1100</v>
      </c>
      <c r="G40" s="258">
        <v>0.17</v>
      </c>
      <c r="H40" s="227">
        <f t="shared" si="3"/>
        <v>1100</v>
      </c>
      <c r="I40" s="684"/>
      <c r="J40" s="43"/>
      <c r="Z40" s="48"/>
      <c r="AA40" s="48"/>
      <c r="AB40" s="48"/>
      <c r="AC40" s="48"/>
    </row>
    <row r="41" spans="1:29" ht="16.5" customHeight="1" thickBot="1" x14ac:dyDescent="0.3">
      <c r="A41" s="690"/>
      <c r="B41" s="707"/>
      <c r="C41" s="282" t="s">
        <v>58</v>
      </c>
      <c r="D41" s="283">
        <v>45147</v>
      </c>
      <c r="E41" s="285">
        <v>0.17</v>
      </c>
      <c r="F41" s="225">
        <v>769.96</v>
      </c>
      <c r="G41" s="286">
        <v>0.17</v>
      </c>
      <c r="H41" s="229">
        <f t="shared" si="3"/>
        <v>769.96</v>
      </c>
      <c r="I41" s="704"/>
      <c r="J41" s="43"/>
      <c r="Z41" s="48"/>
      <c r="AA41" s="48"/>
      <c r="AB41" s="48"/>
      <c r="AC41" s="48"/>
    </row>
    <row r="42" spans="1:29" ht="16.5" customHeight="1" x14ac:dyDescent="0.25">
      <c r="A42" s="695">
        <f>A39+1</f>
        <v>13</v>
      </c>
      <c r="B42" s="708" t="s">
        <v>61</v>
      </c>
      <c r="C42" s="269" t="s">
        <v>60</v>
      </c>
      <c r="D42" s="270">
        <v>45155</v>
      </c>
      <c r="E42" s="271">
        <v>0.17</v>
      </c>
      <c r="F42" s="221">
        <v>89.96</v>
      </c>
      <c r="G42" s="272">
        <v>0.17</v>
      </c>
      <c r="H42" s="226">
        <f t="shared" si="3"/>
        <v>89.96</v>
      </c>
      <c r="I42" s="705">
        <f>SMALL(H42:H44,1)</f>
        <v>89.96</v>
      </c>
      <c r="J42" s="43"/>
      <c r="Z42" s="48"/>
      <c r="AA42" s="48"/>
      <c r="AB42" s="48"/>
      <c r="AC42" s="48"/>
    </row>
    <row r="43" spans="1:29" ht="16.5" customHeight="1" x14ac:dyDescent="0.25">
      <c r="A43" s="700"/>
      <c r="B43" s="699"/>
      <c r="C43" s="266" t="s">
        <v>58</v>
      </c>
      <c r="D43" s="256">
        <v>45131</v>
      </c>
      <c r="E43" s="300">
        <v>0.17</v>
      </c>
      <c r="F43" s="239">
        <v>135.07</v>
      </c>
      <c r="G43" s="258">
        <v>0.17</v>
      </c>
      <c r="H43" s="231">
        <f t="shared" si="3"/>
        <v>135.07</v>
      </c>
      <c r="I43" s="684"/>
      <c r="J43" s="43"/>
      <c r="Z43" s="48"/>
      <c r="AA43" s="48"/>
      <c r="AB43" s="48"/>
      <c r="AC43" s="48"/>
    </row>
    <row r="44" spans="1:29" ht="16.5" customHeight="1" thickBot="1" x14ac:dyDescent="0.3">
      <c r="A44" s="690"/>
      <c r="B44" s="707"/>
      <c r="C44" s="282" t="s">
        <v>41</v>
      </c>
      <c r="D44" s="283">
        <v>45121</v>
      </c>
      <c r="E44" s="285">
        <v>0.17</v>
      </c>
      <c r="F44" s="225">
        <v>98.5</v>
      </c>
      <c r="G44" s="286">
        <v>0.17</v>
      </c>
      <c r="H44" s="229">
        <f t="shared" si="3"/>
        <v>98.5</v>
      </c>
      <c r="I44" s="704"/>
      <c r="J44" s="43"/>
      <c r="Z44" s="48"/>
      <c r="AA44" s="48"/>
      <c r="AB44" s="48"/>
      <c r="AC44" s="48"/>
    </row>
    <row r="45" spans="1:29" ht="16.5" customHeight="1" x14ac:dyDescent="0.25">
      <c r="A45" s="695">
        <f>A42+1</f>
        <v>14</v>
      </c>
      <c r="B45" s="708" t="s">
        <v>62</v>
      </c>
      <c r="C45" s="269" t="s">
        <v>42</v>
      </c>
      <c r="D45" s="270">
        <v>45141</v>
      </c>
      <c r="E45" s="301">
        <v>0.17</v>
      </c>
      <c r="F45" s="238">
        <v>26850</v>
      </c>
      <c r="G45" s="272">
        <v>0.17</v>
      </c>
      <c r="H45" s="226">
        <f t="shared" si="3"/>
        <v>26850</v>
      </c>
      <c r="I45" s="705">
        <f>SMALL(H45:H47,1)</f>
        <v>17472</v>
      </c>
      <c r="J45" s="43"/>
      <c r="Z45" s="48"/>
      <c r="AA45" s="48"/>
      <c r="AB45" s="48"/>
      <c r="AC45" s="48"/>
    </row>
    <row r="46" spans="1:29" ht="16.5" customHeight="1" x14ac:dyDescent="0.25">
      <c r="A46" s="690"/>
      <c r="B46" s="706"/>
      <c r="C46" s="266" t="s">
        <v>58</v>
      </c>
      <c r="D46" s="267">
        <v>45127</v>
      </c>
      <c r="E46" s="268">
        <v>0.17</v>
      </c>
      <c r="F46" s="223">
        <v>24039.54</v>
      </c>
      <c r="G46" s="258">
        <v>0.17</v>
      </c>
      <c r="H46" s="227">
        <f t="shared" si="3"/>
        <v>24039.54</v>
      </c>
      <c r="I46" s="685"/>
      <c r="J46" s="43"/>
      <c r="Z46" s="48"/>
      <c r="AA46" s="48"/>
      <c r="AB46" s="48"/>
      <c r="AC46" s="48"/>
    </row>
    <row r="47" spans="1:29" ht="16.5" customHeight="1" thickBot="1" x14ac:dyDescent="0.3">
      <c r="A47" s="690"/>
      <c r="B47" s="707"/>
      <c r="C47" s="282" t="s">
        <v>41</v>
      </c>
      <c r="D47" s="283">
        <v>45121</v>
      </c>
      <c r="E47" s="285">
        <v>0.17</v>
      </c>
      <c r="F47" s="225">
        <v>17472</v>
      </c>
      <c r="G47" s="286">
        <v>0.17</v>
      </c>
      <c r="H47" s="229">
        <f t="shared" si="3"/>
        <v>17472</v>
      </c>
      <c r="I47" s="704"/>
      <c r="J47" s="43"/>
      <c r="Z47" s="48"/>
      <c r="AA47" s="48"/>
      <c r="AB47" s="48"/>
      <c r="AC47" s="48"/>
    </row>
    <row r="48" spans="1:29" ht="16.5" customHeight="1" x14ac:dyDescent="0.25">
      <c r="A48" s="695">
        <f>A45+1</f>
        <v>15</v>
      </c>
      <c r="B48" s="708" t="s">
        <v>63</v>
      </c>
      <c r="C48" s="269" t="s">
        <v>42</v>
      </c>
      <c r="D48" s="270">
        <v>45141</v>
      </c>
      <c r="E48" s="301">
        <v>0.17</v>
      </c>
      <c r="F48" s="221">
        <v>35440</v>
      </c>
      <c r="G48" s="272">
        <v>0.17</v>
      </c>
      <c r="H48" s="226">
        <f t="shared" si="3"/>
        <v>35440</v>
      </c>
      <c r="I48" s="705">
        <f>SMALL(H48:H50,1)</f>
        <v>22614</v>
      </c>
      <c r="J48" s="43"/>
      <c r="Z48" s="48"/>
      <c r="AA48" s="48"/>
      <c r="AB48" s="48"/>
      <c r="AC48" s="48"/>
    </row>
    <row r="49" spans="1:29" ht="16.5" customHeight="1" x14ac:dyDescent="0.25">
      <c r="A49" s="690"/>
      <c r="B49" s="706"/>
      <c r="C49" s="266" t="s">
        <v>58</v>
      </c>
      <c r="D49" s="267">
        <v>45127</v>
      </c>
      <c r="E49" s="268">
        <v>0.17</v>
      </c>
      <c r="F49" s="223">
        <v>29225.89</v>
      </c>
      <c r="G49" s="258">
        <v>0.17</v>
      </c>
      <c r="H49" s="227">
        <f t="shared" si="3"/>
        <v>29225.89</v>
      </c>
      <c r="I49" s="685"/>
      <c r="J49" s="43"/>
      <c r="Z49" s="48"/>
      <c r="AA49" s="48"/>
      <c r="AB49" s="48"/>
      <c r="AC49" s="48"/>
    </row>
    <row r="50" spans="1:29" ht="16.5" customHeight="1" thickBot="1" x14ac:dyDescent="0.3">
      <c r="A50" s="690"/>
      <c r="B50" s="707"/>
      <c r="C50" s="282" t="s">
        <v>41</v>
      </c>
      <c r="D50" s="283">
        <v>45121</v>
      </c>
      <c r="E50" s="285">
        <v>0.17</v>
      </c>
      <c r="F50" s="225">
        <v>22614</v>
      </c>
      <c r="G50" s="286">
        <v>0.17</v>
      </c>
      <c r="H50" s="229">
        <f t="shared" si="3"/>
        <v>22614</v>
      </c>
      <c r="I50" s="704"/>
      <c r="J50" s="43"/>
      <c r="Z50" s="48"/>
      <c r="AA50" s="48"/>
      <c r="AB50" s="48"/>
      <c r="AC50" s="48"/>
    </row>
    <row r="51" spans="1:29" ht="16.5" customHeight="1" x14ac:dyDescent="0.25">
      <c r="A51" s="695">
        <f>A48+1</f>
        <v>16</v>
      </c>
      <c r="B51" s="708" t="s">
        <v>64</v>
      </c>
      <c r="C51" s="269" t="s">
        <v>42</v>
      </c>
      <c r="D51" s="270">
        <v>45141</v>
      </c>
      <c r="E51" s="301">
        <v>0.17</v>
      </c>
      <c r="F51" s="238">
        <v>88185</v>
      </c>
      <c r="G51" s="272">
        <v>0.17</v>
      </c>
      <c r="H51" s="226">
        <f t="shared" si="3"/>
        <v>88185</v>
      </c>
      <c r="I51" s="705">
        <f>SMALL(H51:H53,1)</f>
        <v>44564.75</v>
      </c>
      <c r="J51" s="43"/>
      <c r="Z51" s="48"/>
      <c r="AA51" s="48"/>
      <c r="AB51" s="48"/>
      <c r="AC51" s="48"/>
    </row>
    <row r="52" spans="1:29" ht="16.5" customHeight="1" x14ac:dyDescent="0.25">
      <c r="A52" s="690"/>
      <c r="B52" s="706"/>
      <c r="C52" s="266" t="s">
        <v>58</v>
      </c>
      <c r="D52" s="267">
        <v>45127</v>
      </c>
      <c r="E52" s="268">
        <v>0.17</v>
      </c>
      <c r="F52" s="223">
        <v>44564.75</v>
      </c>
      <c r="G52" s="258">
        <v>0.17</v>
      </c>
      <c r="H52" s="227">
        <f t="shared" si="3"/>
        <v>44564.75</v>
      </c>
      <c r="I52" s="685"/>
      <c r="J52" s="43"/>
      <c r="Z52" s="48"/>
      <c r="AA52" s="48"/>
      <c r="AB52" s="48"/>
      <c r="AC52" s="48"/>
    </row>
    <row r="53" spans="1:29" ht="16.5" customHeight="1" thickBot="1" x14ac:dyDescent="0.3">
      <c r="A53" s="690"/>
      <c r="B53" s="707"/>
      <c r="C53" s="282" t="s">
        <v>41</v>
      </c>
      <c r="D53" s="283">
        <v>45121</v>
      </c>
      <c r="E53" s="285">
        <v>0.17</v>
      </c>
      <c r="F53" s="225">
        <v>63710</v>
      </c>
      <c r="G53" s="286">
        <v>0.17</v>
      </c>
      <c r="H53" s="229">
        <f t="shared" si="3"/>
        <v>63710</v>
      </c>
      <c r="I53" s="704"/>
      <c r="J53" s="43"/>
      <c r="Z53" s="48"/>
      <c r="AA53" s="48"/>
      <c r="AB53" s="48"/>
      <c r="AC53" s="48"/>
    </row>
    <row r="54" spans="1:29" ht="16.5" customHeight="1" x14ac:dyDescent="0.25">
      <c r="A54" s="695">
        <f t="shared" ref="A54" si="4">A51+1</f>
        <v>17</v>
      </c>
      <c r="B54" s="708" t="s">
        <v>65</v>
      </c>
      <c r="C54" s="269" t="s">
        <v>42</v>
      </c>
      <c r="D54" s="270">
        <v>45141</v>
      </c>
      <c r="E54" s="301">
        <v>0.17</v>
      </c>
      <c r="F54" s="221">
        <v>102900</v>
      </c>
      <c r="G54" s="272">
        <v>0.17</v>
      </c>
      <c r="H54" s="226">
        <f t="shared" si="3"/>
        <v>102900</v>
      </c>
      <c r="I54" s="705">
        <f>SMALL(H54:H56,1)</f>
        <v>52470.16</v>
      </c>
      <c r="J54" s="43"/>
      <c r="Z54" s="48"/>
      <c r="AA54" s="48"/>
      <c r="AB54" s="48"/>
      <c r="AC54" s="48"/>
    </row>
    <row r="55" spans="1:29" ht="16.5" customHeight="1" x14ac:dyDescent="0.25">
      <c r="A55" s="690"/>
      <c r="B55" s="706"/>
      <c r="C55" s="266" t="s">
        <v>58</v>
      </c>
      <c r="D55" s="267">
        <v>45127</v>
      </c>
      <c r="E55" s="268">
        <v>0.17</v>
      </c>
      <c r="F55" s="223">
        <v>52470.16</v>
      </c>
      <c r="G55" s="258">
        <v>0.17</v>
      </c>
      <c r="H55" s="227">
        <f t="shared" si="3"/>
        <v>52470.16</v>
      </c>
      <c r="I55" s="685"/>
      <c r="J55" s="43"/>
      <c r="Z55" s="48"/>
      <c r="AA55" s="48"/>
      <c r="AB55" s="48"/>
      <c r="AC55" s="48"/>
    </row>
    <row r="56" spans="1:29" ht="16.5" customHeight="1" thickBot="1" x14ac:dyDescent="0.3">
      <c r="A56" s="690"/>
      <c r="B56" s="707"/>
      <c r="C56" s="282" t="s">
        <v>41</v>
      </c>
      <c r="D56" s="283">
        <v>45121</v>
      </c>
      <c r="E56" s="285">
        <v>0.17</v>
      </c>
      <c r="F56" s="225">
        <v>73645</v>
      </c>
      <c r="G56" s="286">
        <v>0.17</v>
      </c>
      <c r="H56" s="229">
        <f t="shared" si="3"/>
        <v>73645</v>
      </c>
      <c r="I56" s="704"/>
      <c r="J56" s="43"/>
      <c r="Z56" s="48"/>
      <c r="AA56" s="48"/>
      <c r="AB56" s="48"/>
      <c r="AC56" s="48"/>
    </row>
    <row r="57" spans="1:29" ht="16.5" customHeight="1" x14ac:dyDescent="0.25">
      <c r="A57" s="695">
        <f t="shared" ref="A57" si="5">A54+1</f>
        <v>18</v>
      </c>
      <c r="B57" s="708" t="s">
        <v>66</v>
      </c>
      <c r="C57" s="269" t="s">
        <v>42</v>
      </c>
      <c r="D57" s="270">
        <v>45141</v>
      </c>
      <c r="E57" s="301">
        <v>0.17</v>
      </c>
      <c r="F57" s="238">
        <v>181790</v>
      </c>
      <c r="G57" s="272">
        <v>0.17</v>
      </c>
      <c r="H57" s="226">
        <f t="shared" si="3"/>
        <v>181790</v>
      </c>
      <c r="I57" s="705">
        <f>SMALL(H57:H59,1)</f>
        <v>67463.69</v>
      </c>
      <c r="J57" s="43"/>
      <c r="Z57" s="48"/>
      <c r="AA57" s="48"/>
      <c r="AB57" s="48"/>
      <c r="AC57" s="48"/>
    </row>
    <row r="58" spans="1:29" ht="16.5" customHeight="1" x14ac:dyDescent="0.25">
      <c r="A58" s="690"/>
      <c r="B58" s="706"/>
      <c r="C58" s="266" t="s">
        <v>58</v>
      </c>
      <c r="D58" s="267">
        <v>45127</v>
      </c>
      <c r="E58" s="268">
        <v>0.17</v>
      </c>
      <c r="F58" s="223">
        <f>9637.67*7</f>
        <v>67463.69</v>
      </c>
      <c r="G58" s="258">
        <v>0.17</v>
      </c>
      <c r="H58" s="227">
        <f t="shared" si="3"/>
        <v>67463.69</v>
      </c>
      <c r="I58" s="685"/>
      <c r="J58" s="43"/>
      <c r="Z58" s="48"/>
      <c r="AA58" s="48"/>
      <c r="AB58" s="48"/>
      <c r="AC58" s="48"/>
    </row>
    <row r="59" spans="1:29" ht="16.5" customHeight="1" thickBot="1" x14ac:dyDescent="0.3">
      <c r="A59" s="690"/>
      <c r="B59" s="707"/>
      <c r="C59" s="282" t="s">
        <v>41</v>
      </c>
      <c r="D59" s="283">
        <v>45121</v>
      </c>
      <c r="E59" s="285">
        <v>0.17</v>
      </c>
      <c r="F59" s="225">
        <v>109087</v>
      </c>
      <c r="G59" s="286">
        <v>0.17</v>
      </c>
      <c r="H59" s="229">
        <f t="shared" si="3"/>
        <v>109087</v>
      </c>
      <c r="I59" s="704"/>
      <c r="J59" s="43"/>
      <c r="Z59" s="48"/>
      <c r="AA59" s="48"/>
      <c r="AB59" s="48"/>
      <c r="AC59" s="48"/>
    </row>
    <row r="60" spans="1:29" ht="16.5" customHeight="1" x14ac:dyDescent="0.25">
      <c r="A60" s="695">
        <f t="shared" ref="A60" si="6">A57+1</f>
        <v>19</v>
      </c>
      <c r="B60" s="708" t="s">
        <v>67</v>
      </c>
      <c r="C60" s="269" t="s">
        <v>42</v>
      </c>
      <c r="D60" s="270">
        <v>45141</v>
      </c>
      <c r="E60" s="301">
        <v>0.17</v>
      </c>
      <c r="F60" s="221">
        <v>151130</v>
      </c>
      <c r="G60" s="272">
        <v>0.17</v>
      </c>
      <c r="H60" s="226">
        <f t="shared" si="3"/>
        <v>151130</v>
      </c>
      <c r="I60" s="705">
        <f>SMALL(H60:H62,1)</f>
        <v>72282.48</v>
      </c>
      <c r="J60" s="43"/>
      <c r="Z60" s="48"/>
      <c r="AA60" s="48"/>
      <c r="AB60" s="48"/>
      <c r="AC60" s="48"/>
    </row>
    <row r="61" spans="1:29" ht="16.5" customHeight="1" x14ac:dyDescent="0.25">
      <c r="A61" s="690"/>
      <c r="B61" s="706"/>
      <c r="C61" s="266" t="s">
        <v>58</v>
      </c>
      <c r="D61" s="267">
        <v>45127</v>
      </c>
      <c r="E61" s="268">
        <v>0.17</v>
      </c>
      <c r="F61" s="223">
        <f>6*12047.08</f>
        <v>72282.48</v>
      </c>
      <c r="G61" s="258">
        <v>0.17</v>
      </c>
      <c r="H61" s="227">
        <f t="shared" si="3"/>
        <v>72282.48</v>
      </c>
      <c r="I61" s="685"/>
      <c r="J61" s="43"/>
      <c r="Z61" s="48"/>
      <c r="AA61" s="48"/>
      <c r="AB61" s="48"/>
      <c r="AC61" s="48"/>
    </row>
    <row r="62" spans="1:29" ht="16.5" customHeight="1" thickBot="1" x14ac:dyDescent="0.3">
      <c r="A62" s="690"/>
      <c r="B62" s="707"/>
      <c r="C62" s="282" t="s">
        <v>41</v>
      </c>
      <c r="D62" s="283">
        <v>45121</v>
      </c>
      <c r="E62" s="285">
        <v>0.17</v>
      </c>
      <c r="F62" s="225">
        <v>96000</v>
      </c>
      <c r="G62" s="286">
        <v>0.17</v>
      </c>
      <c r="H62" s="229">
        <f t="shared" si="3"/>
        <v>96000</v>
      </c>
      <c r="I62" s="704"/>
      <c r="J62" s="43"/>
      <c r="Z62" s="48"/>
      <c r="AA62" s="48"/>
      <c r="AB62" s="48"/>
      <c r="AC62" s="48"/>
    </row>
    <row r="63" spans="1:29" ht="16.5" customHeight="1" x14ac:dyDescent="0.25">
      <c r="A63" s="695">
        <f t="shared" ref="A63:A128" si="7">A60+1</f>
        <v>20</v>
      </c>
      <c r="B63" s="708" t="s">
        <v>68</v>
      </c>
      <c r="C63" s="269" t="s">
        <v>42</v>
      </c>
      <c r="D63" s="270">
        <v>45141</v>
      </c>
      <c r="E63" s="301">
        <v>0.17</v>
      </c>
      <c r="F63" s="238">
        <v>34380</v>
      </c>
      <c r="G63" s="272">
        <v>0.17</v>
      </c>
      <c r="H63" s="226">
        <f t="shared" si="3"/>
        <v>34380</v>
      </c>
      <c r="I63" s="705">
        <f>SMALL(H63:H65,1)</f>
        <v>22532.99</v>
      </c>
      <c r="J63" s="43"/>
      <c r="Z63" s="48"/>
      <c r="AA63" s="48"/>
      <c r="AB63" s="48"/>
      <c r="AC63" s="48"/>
    </row>
    <row r="64" spans="1:29" ht="16.5" customHeight="1" x14ac:dyDescent="0.25">
      <c r="A64" s="690"/>
      <c r="B64" s="706"/>
      <c r="C64" s="266" t="s">
        <v>58</v>
      </c>
      <c r="D64" s="267">
        <v>45127</v>
      </c>
      <c r="E64" s="268">
        <v>0.17</v>
      </c>
      <c r="F64" s="223">
        <v>22532.99</v>
      </c>
      <c r="G64" s="258">
        <v>0.17</v>
      </c>
      <c r="H64" s="227">
        <f t="shared" si="3"/>
        <v>22532.99</v>
      </c>
      <c r="I64" s="685"/>
      <c r="J64" s="43"/>
      <c r="Z64" s="48"/>
      <c r="AA64" s="48"/>
      <c r="AB64" s="48"/>
      <c r="AC64" s="48"/>
    </row>
    <row r="65" spans="1:29" ht="16.5" customHeight="1" thickBot="1" x14ac:dyDescent="0.3">
      <c r="A65" s="690"/>
      <c r="B65" s="707"/>
      <c r="C65" s="282" t="s">
        <v>41</v>
      </c>
      <c r="D65" s="283">
        <v>45121</v>
      </c>
      <c r="E65" s="285">
        <v>0.17</v>
      </c>
      <c r="F65" s="225">
        <v>24327</v>
      </c>
      <c r="G65" s="286">
        <v>0.17</v>
      </c>
      <c r="H65" s="229">
        <f t="shared" si="3"/>
        <v>24327</v>
      </c>
      <c r="I65" s="704"/>
      <c r="J65" s="43"/>
      <c r="Z65" s="48"/>
      <c r="AA65" s="48"/>
      <c r="AB65" s="48"/>
      <c r="AC65" s="48"/>
    </row>
    <row r="66" spans="1:29" ht="16.5" customHeight="1" x14ac:dyDescent="0.25">
      <c r="A66" s="695">
        <f t="shared" si="7"/>
        <v>21</v>
      </c>
      <c r="B66" s="708" t="s">
        <v>32220</v>
      </c>
      <c r="C66" s="269" t="s">
        <v>42</v>
      </c>
      <c r="D66" s="270">
        <v>45141</v>
      </c>
      <c r="E66" s="301">
        <v>0.17</v>
      </c>
      <c r="F66" s="238">
        <v>4452</v>
      </c>
      <c r="G66" s="272">
        <v>0.17</v>
      </c>
      <c r="H66" s="226">
        <f t="shared" ref="H66:H131" si="8">F66/(1+E66)*(1+G66)</f>
        <v>4452</v>
      </c>
      <c r="I66" s="705">
        <f>SMALL(H66:H68,1)</f>
        <v>2936</v>
      </c>
      <c r="J66" s="43"/>
      <c r="Z66" s="48"/>
      <c r="AA66" s="48"/>
      <c r="AB66" s="48"/>
      <c r="AC66" s="48"/>
    </row>
    <row r="67" spans="1:29" ht="16.5" customHeight="1" x14ac:dyDescent="0.25">
      <c r="A67" s="690"/>
      <c r="B67" s="706"/>
      <c r="C67" s="266" t="s">
        <v>32196</v>
      </c>
      <c r="D67" s="294">
        <v>45149</v>
      </c>
      <c r="E67" s="295">
        <v>7.0000000000000007E-2</v>
      </c>
      <c r="F67" s="234">
        <v>10634.77</v>
      </c>
      <c r="G67" s="258">
        <v>0.17</v>
      </c>
      <c r="H67" s="227">
        <f t="shared" si="8"/>
        <v>11628.67</v>
      </c>
      <c r="I67" s="685"/>
      <c r="J67" s="43"/>
      <c r="Z67" s="48"/>
      <c r="AA67" s="48"/>
      <c r="AB67" s="48"/>
      <c r="AC67" s="48"/>
    </row>
    <row r="68" spans="1:29" ht="16.5" customHeight="1" thickBot="1" x14ac:dyDescent="0.3">
      <c r="A68" s="690"/>
      <c r="B68" s="706"/>
      <c r="C68" s="273" t="s">
        <v>41</v>
      </c>
      <c r="D68" s="274">
        <v>45121</v>
      </c>
      <c r="E68" s="275">
        <v>0.17</v>
      </c>
      <c r="F68" s="223">
        <v>2936</v>
      </c>
      <c r="G68" s="276">
        <v>0.17</v>
      </c>
      <c r="H68" s="227">
        <f t="shared" si="8"/>
        <v>2936</v>
      </c>
      <c r="I68" s="685"/>
      <c r="J68" s="43"/>
      <c r="Z68" s="48"/>
      <c r="AA68" s="48"/>
      <c r="AB68" s="48"/>
      <c r="AC68" s="48"/>
    </row>
    <row r="69" spans="1:29" ht="16.5" customHeight="1" x14ac:dyDescent="0.25">
      <c r="A69" s="695">
        <f t="shared" si="7"/>
        <v>22</v>
      </c>
      <c r="B69" s="686" t="s">
        <v>32566</v>
      </c>
      <c r="C69" s="289" t="s">
        <v>82</v>
      </c>
      <c r="D69" s="290">
        <v>45126</v>
      </c>
      <c r="E69" s="291">
        <v>0.17</v>
      </c>
      <c r="F69" s="232">
        <v>69</v>
      </c>
      <c r="G69" s="292">
        <v>0.17</v>
      </c>
      <c r="H69" s="226">
        <f t="shared" si="8"/>
        <v>69</v>
      </c>
      <c r="I69" s="701">
        <f>SMALL(H69:H71,1)</f>
        <v>69</v>
      </c>
      <c r="J69" s="43"/>
      <c r="Z69" s="48"/>
      <c r="AA69" s="48"/>
      <c r="AB69" s="48"/>
      <c r="AC69" s="48"/>
    </row>
    <row r="70" spans="1:29" ht="16.5" customHeight="1" x14ac:dyDescent="0.25">
      <c r="A70" s="690"/>
      <c r="B70" s="730"/>
      <c r="C70" s="302" t="s">
        <v>82</v>
      </c>
      <c r="D70" s="303">
        <v>45126</v>
      </c>
      <c r="E70" s="304">
        <v>0.17</v>
      </c>
      <c r="F70" s="233">
        <v>78.900000000000006</v>
      </c>
      <c r="G70" s="277">
        <v>0.17</v>
      </c>
      <c r="H70" s="227">
        <f t="shared" si="8"/>
        <v>78.900000000000006</v>
      </c>
      <c r="I70" s="715"/>
      <c r="J70" s="43"/>
      <c r="Z70" s="48"/>
      <c r="AA70" s="48"/>
      <c r="AB70" s="48"/>
      <c r="AC70" s="48"/>
    </row>
    <row r="71" spans="1:29" ht="16.5" customHeight="1" thickBot="1" x14ac:dyDescent="0.3">
      <c r="A71" s="690"/>
      <c r="B71" s="730"/>
      <c r="C71" s="302" t="s">
        <v>32222</v>
      </c>
      <c r="D71" s="303">
        <v>45126</v>
      </c>
      <c r="E71" s="304">
        <v>0.17</v>
      </c>
      <c r="F71" s="233">
        <v>71.430000000000007</v>
      </c>
      <c r="G71" s="305">
        <v>0.17</v>
      </c>
      <c r="H71" s="227">
        <f t="shared" si="8"/>
        <v>71.430000000000007</v>
      </c>
      <c r="I71" s="715"/>
      <c r="J71" s="43"/>
      <c r="Z71" s="48"/>
      <c r="AA71" s="48"/>
      <c r="AB71" s="48"/>
      <c r="AC71" s="48"/>
    </row>
    <row r="72" spans="1:29" ht="16.5" customHeight="1" x14ac:dyDescent="0.25">
      <c r="A72" s="695">
        <f t="shared" si="7"/>
        <v>23</v>
      </c>
      <c r="B72" s="686" t="s">
        <v>75</v>
      </c>
      <c r="C72" s="289" t="s">
        <v>76</v>
      </c>
      <c r="D72" s="290">
        <v>45132</v>
      </c>
      <c r="E72" s="291">
        <v>0.04</v>
      </c>
      <c r="F72" s="232">
        <v>11591.5</v>
      </c>
      <c r="G72" s="292">
        <v>0.17</v>
      </c>
      <c r="H72" s="226">
        <f t="shared" si="8"/>
        <v>13040.44</v>
      </c>
      <c r="I72" s="701">
        <f>SMALL(H72:H74,1)</f>
        <v>13040.44</v>
      </c>
      <c r="J72" s="43"/>
      <c r="Z72" s="48"/>
      <c r="AA72" s="48"/>
      <c r="AB72" s="48"/>
      <c r="AC72" s="48"/>
    </row>
    <row r="73" spans="1:29" ht="16.5" customHeight="1" x14ac:dyDescent="0.25">
      <c r="A73" s="690"/>
      <c r="B73" s="687"/>
      <c r="C73" s="293" t="s">
        <v>77</v>
      </c>
      <c r="D73" s="294">
        <v>45120</v>
      </c>
      <c r="E73" s="295">
        <v>0.107</v>
      </c>
      <c r="F73" s="234">
        <v>16177.18</v>
      </c>
      <c r="G73" s="277">
        <v>0.17</v>
      </c>
      <c r="H73" s="227">
        <f t="shared" si="8"/>
        <v>17097.830000000002</v>
      </c>
      <c r="I73" s="702"/>
      <c r="J73" s="43"/>
      <c r="Z73" s="48"/>
      <c r="AA73" s="48"/>
      <c r="AB73" s="48"/>
      <c r="AC73" s="48"/>
    </row>
    <row r="74" spans="1:29" ht="16.5" customHeight="1" thickBot="1" x14ac:dyDescent="0.3">
      <c r="A74" s="690"/>
      <c r="B74" s="688"/>
      <c r="C74" s="296" t="s">
        <v>32248</v>
      </c>
      <c r="D74" s="297">
        <v>45127</v>
      </c>
      <c r="E74" s="298">
        <v>0.17</v>
      </c>
      <c r="F74" s="235">
        <v>13303.49</v>
      </c>
      <c r="G74" s="299">
        <v>0.17</v>
      </c>
      <c r="H74" s="227">
        <f t="shared" si="8"/>
        <v>13303.49</v>
      </c>
      <c r="I74" s="703"/>
      <c r="J74" s="43"/>
      <c r="Z74" s="48"/>
      <c r="AA74" s="48"/>
      <c r="AB74" s="48"/>
      <c r="AC74" s="48"/>
    </row>
    <row r="75" spans="1:29" ht="24" customHeight="1" x14ac:dyDescent="0.25">
      <c r="A75" s="695">
        <f t="shared" si="7"/>
        <v>24</v>
      </c>
      <c r="B75" s="686" t="s">
        <v>32244</v>
      </c>
      <c r="C75" s="289" t="s">
        <v>32439</v>
      </c>
      <c r="D75" s="290">
        <v>45133</v>
      </c>
      <c r="E75" s="291">
        <v>0.17</v>
      </c>
      <c r="F75" s="232">
        <v>21153.55</v>
      </c>
      <c r="G75" s="292">
        <v>0.17</v>
      </c>
      <c r="H75" s="226">
        <f t="shared" si="8"/>
        <v>21153.55</v>
      </c>
      <c r="I75" s="701">
        <f>SMALL(H75:H77,1)</f>
        <v>15002.77</v>
      </c>
      <c r="J75" s="43"/>
      <c r="Z75" s="48"/>
      <c r="AA75" s="48"/>
      <c r="AB75" s="48"/>
      <c r="AC75" s="48"/>
    </row>
    <row r="76" spans="1:29" ht="24" customHeight="1" x14ac:dyDescent="0.25">
      <c r="A76" s="690"/>
      <c r="B76" s="687"/>
      <c r="C76" s="293" t="s">
        <v>32456</v>
      </c>
      <c r="D76" s="294">
        <v>45188</v>
      </c>
      <c r="E76" s="295">
        <v>0.17</v>
      </c>
      <c r="F76" s="234">
        <f>21623.72*0.8</f>
        <v>17298.98</v>
      </c>
      <c r="G76" s="277">
        <v>0.17</v>
      </c>
      <c r="H76" s="227">
        <f t="shared" si="8"/>
        <v>17298.98</v>
      </c>
      <c r="I76" s="702"/>
      <c r="J76" s="43"/>
      <c r="Z76" s="48"/>
      <c r="AA76" s="48"/>
      <c r="AB76" s="48"/>
      <c r="AC76" s="48"/>
    </row>
    <row r="77" spans="1:29" ht="24" customHeight="1" thickBot="1" x14ac:dyDescent="0.3">
      <c r="A77" s="690"/>
      <c r="B77" s="688"/>
      <c r="C77" s="293" t="s">
        <v>32457</v>
      </c>
      <c r="D77" s="297">
        <v>45226</v>
      </c>
      <c r="E77" s="298">
        <v>0.17</v>
      </c>
      <c r="F77" s="235">
        <f>14872+130.77</f>
        <v>15002.77</v>
      </c>
      <c r="G77" s="299">
        <v>0.17</v>
      </c>
      <c r="H77" s="227">
        <f t="shared" si="8"/>
        <v>15002.77</v>
      </c>
      <c r="I77" s="703"/>
      <c r="J77" s="43"/>
      <c r="Z77" s="48"/>
      <c r="AA77" s="48"/>
      <c r="AB77" s="48"/>
      <c r="AC77" s="48"/>
    </row>
    <row r="78" spans="1:29" ht="24.75" customHeight="1" x14ac:dyDescent="0.25">
      <c r="A78" s="695">
        <f t="shared" si="7"/>
        <v>25</v>
      </c>
      <c r="B78" s="729" t="s">
        <v>32243</v>
      </c>
      <c r="C78" s="289" t="s">
        <v>32439</v>
      </c>
      <c r="D78" s="290">
        <v>45133</v>
      </c>
      <c r="E78" s="306">
        <v>0.17</v>
      </c>
      <c r="F78" s="236">
        <v>320.14999999999998</v>
      </c>
      <c r="G78" s="307">
        <v>0.17</v>
      </c>
      <c r="H78" s="226">
        <f t="shared" si="8"/>
        <v>320.14999999999998</v>
      </c>
      <c r="I78" s="714">
        <f>SMALL(H78:H80,1)</f>
        <v>320.14999999999998</v>
      </c>
      <c r="J78" s="43"/>
      <c r="Z78" s="48"/>
      <c r="AA78" s="48"/>
      <c r="AB78" s="48"/>
      <c r="AC78" s="48"/>
    </row>
    <row r="79" spans="1:29" ht="24.75" customHeight="1" x14ac:dyDescent="0.25">
      <c r="A79" s="690"/>
      <c r="B79" s="687"/>
      <c r="C79" s="293" t="s">
        <v>32455</v>
      </c>
      <c r="D79" s="294">
        <v>45162</v>
      </c>
      <c r="E79" s="295">
        <v>0.17</v>
      </c>
      <c r="F79" s="234">
        <v>344.11</v>
      </c>
      <c r="G79" s="277">
        <v>0.17</v>
      </c>
      <c r="H79" s="227">
        <v>344.11</v>
      </c>
      <c r="I79" s="702"/>
      <c r="J79" s="43"/>
      <c r="Z79" s="48"/>
      <c r="AA79" s="48"/>
      <c r="AB79" s="48"/>
      <c r="AC79" s="48"/>
    </row>
    <row r="80" spans="1:29" ht="24.75" customHeight="1" thickBot="1" x14ac:dyDescent="0.3">
      <c r="A80" s="690"/>
      <c r="B80" s="730"/>
      <c r="C80" s="293" t="s">
        <v>32469</v>
      </c>
      <c r="D80" s="303">
        <v>45226</v>
      </c>
      <c r="E80" s="304">
        <v>0.17</v>
      </c>
      <c r="F80" s="233">
        <v>345</v>
      </c>
      <c r="G80" s="305">
        <v>0.17</v>
      </c>
      <c r="H80" s="227">
        <v>345</v>
      </c>
      <c r="I80" s="715"/>
      <c r="J80" s="43"/>
      <c r="Z80" s="48"/>
      <c r="AA80" s="48"/>
      <c r="AB80" s="48"/>
      <c r="AC80" s="48"/>
    </row>
    <row r="81" spans="1:29" ht="25.5" customHeight="1" x14ac:dyDescent="0.25">
      <c r="A81" s="695">
        <f t="shared" si="7"/>
        <v>26</v>
      </c>
      <c r="B81" s="686" t="s">
        <v>32242</v>
      </c>
      <c r="C81" s="289" t="s">
        <v>32439</v>
      </c>
      <c r="D81" s="290">
        <v>45133</v>
      </c>
      <c r="E81" s="291">
        <v>0.17</v>
      </c>
      <c r="F81" s="232">
        <v>33371.660000000003</v>
      </c>
      <c r="G81" s="292">
        <v>0.17</v>
      </c>
      <c r="H81" s="226">
        <f t="shared" si="8"/>
        <v>33371.660000000003</v>
      </c>
      <c r="I81" s="701">
        <f>SMALL(H81:H83,1)</f>
        <v>18855.78</v>
      </c>
      <c r="J81" s="43"/>
      <c r="Z81" s="48"/>
      <c r="AA81" s="48"/>
      <c r="AB81" s="48"/>
      <c r="AC81" s="48"/>
    </row>
    <row r="82" spans="1:29" ht="25.5" customHeight="1" x14ac:dyDescent="0.25">
      <c r="A82" s="690"/>
      <c r="B82" s="687"/>
      <c r="C82" s="293" t="s">
        <v>32455</v>
      </c>
      <c r="D82" s="294">
        <v>45162</v>
      </c>
      <c r="E82" s="295">
        <v>0.17</v>
      </c>
      <c r="F82" s="234">
        <v>20799.900000000001</v>
      </c>
      <c r="G82" s="277">
        <v>0.17</v>
      </c>
      <c r="H82" s="227">
        <v>20799.900000000001</v>
      </c>
      <c r="I82" s="702"/>
      <c r="J82" s="43"/>
      <c r="Z82" s="48"/>
      <c r="AA82" s="48"/>
      <c r="AB82" s="48"/>
      <c r="AC82" s="48"/>
    </row>
    <row r="83" spans="1:29" ht="25.5" customHeight="1" thickBot="1" x14ac:dyDescent="0.3">
      <c r="A83" s="690"/>
      <c r="B83" s="688"/>
      <c r="C83" s="293" t="s">
        <v>32458</v>
      </c>
      <c r="D83" s="297">
        <v>45204</v>
      </c>
      <c r="E83" s="298">
        <v>0.17</v>
      </c>
      <c r="F83" s="235">
        <v>18855.78</v>
      </c>
      <c r="G83" s="299">
        <v>0.17</v>
      </c>
      <c r="H83" s="227">
        <v>18855.78</v>
      </c>
      <c r="I83" s="703"/>
      <c r="J83" s="43"/>
      <c r="Z83" s="48"/>
      <c r="AA83" s="48"/>
      <c r="AB83" s="48"/>
      <c r="AC83" s="48"/>
    </row>
    <row r="84" spans="1:29" ht="26.25" customHeight="1" x14ac:dyDescent="0.25">
      <c r="A84" s="695">
        <f t="shared" si="7"/>
        <v>27</v>
      </c>
      <c r="B84" s="686" t="s">
        <v>81</v>
      </c>
      <c r="C84" s="289" t="s">
        <v>32239</v>
      </c>
      <c r="D84" s="290">
        <v>45126</v>
      </c>
      <c r="E84" s="291">
        <v>0.17</v>
      </c>
      <c r="F84" s="232">
        <v>12154.15</v>
      </c>
      <c r="G84" s="292">
        <v>0.17</v>
      </c>
      <c r="H84" s="226">
        <f t="shared" si="8"/>
        <v>12154.15</v>
      </c>
      <c r="I84" s="701">
        <f>SMALL(H84:H86,1)</f>
        <v>12154.15</v>
      </c>
      <c r="J84" s="43"/>
      <c r="Z84" s="48"/>
      <c r="AA84" s="48"/>
      <c r="AB84" s="48"/>
      <c r="AC84" s="48"/>
    </row>
    <row r="85" spans="1:29" ht="26.25" customHeight="1" x14ac:dyDescent="0.25">
      <c r="A85" s="690"/>
      <c r="B85" s="687"/>
      <c r="C85" s="293" t="s">
        <v>32240</v>
      </c>
      <c r="D85" s="294">
        <v>45226</v>
      </c>
      <c r="E85" s="295">
        <v>0.17</v>
      </c>
      <c r="F85" s="234">
        <v>12594</v>
      </c>
      <c r="G85" s="277">
        <v>0.17</v>
      </c>
      <c r="H85" s="227">
        <f t="shared" si="8"/>
        <v>12594</v>
      </c>
      <c r="I85" s="702"/>
      <c r="J85" s="43"/>
      <c r="Z85" s="48"/>
      <c r="AA85" s="48"/>
      <c r="AB85" s="48"/>
      <c r="AC85" s="48"/>
    </row>
    <row r="86" spans="1:29" ht="26.25" customHeight="1" thickBot="1" x14ac:dyDescent="0.3">
      <c r="A86" s="690"/>
      <c r="B86" s="688"/>
      <c r="C86" s="296" t="s">
        <v>73</v>
      </c>
      <c r="D86" s="297">
        <v>45226</v>
      </c>
      <c r="E86" s="298">
        <v>0.17</v>
      </c>
      <c r="F86" s="235">
        <v>12255.6</v>
      </c>
      <c r="G86" s="299">
        <v>0.17</v>
      </c>
      <c r="H86" s="227">
        <f t="shared" si="8"/>
        <v>12255.6</v>
      </c>
      <c r="I86" s="703"/>
      <c r="J86" s="43"/>
      <c r="Z86" s="48"/>
      <c r="AA86" s="48"/>
      <c r="AB86" s="48"/>
      <c r="AC86" s="48"/>
    </row>
    <row r="87" spans="1:29" ht="28.5" customHeight="1" x14ac:dyDescent="0.25">
      <c r="A87" s="695">
        <f t="shared" si="7"/>
        <v>28</v>
      </c>
      <c r="B87" s="686" t="s">
        <v>32466</v>
      </c>
      <c r="C87" s="289" t="s">
        <v>32467</v>
      </c>
      <c r="D87" s="290">
        <v>45226</v>
      </c>
      <c r="E87" s="291">
        <v>0.17</v>
      </c>
      <c r="F87" s="308">
        <f>2995.86+27.6</f>
        <v>3023.46</v>
      </c>
      <c r="G87" s="292">
        <v>0.17</v>
      </c>
      <c r="H87" s="226">
        <f t="shared" si="8"/>
        <v>3023.46</v>
      </c>
      <c r="I87" s="701">
        <f>SMALL(H87:H89,1)</f>
        <v>2367.4</v>
      </c>
      <c r="J87" s="195"/>
      <c r="O87" s="193"/>
      <c r="P87" s="193"/>
      <c r="Q87" s="194"/>
      <c r="U87" s="48"/>
      <c r="V87" s="48"/>
      <c r="W87" s="48"/>
      <c r="X87" s="48"/>
      <c r="Y87" s="48"/>
      <c r="Z87" s="48"/>
      <c r="AA87" s="48"/>
      <c r="AB87" s="48"/>
      <c r="AC87" s="48"/>
    </row>
    <row r="88" spans="1:29" ht="30" customHeight="1" x14ac:dyDescent="0.25">
      <c r="A88" s="690"/>
      <c r="B88" s="687"/>
      <c r="C88" s="293" t="s">
        <v>32468</v>
      </c>
      <c r="D88" s="294">
        <v>45226</v>
      </c>
      <c r="E88" s="295">
        <v>0.17</v>
      </c>
      <c r="F88" s="309">
        <f>2340+27.4</f>
        <v>2367.4</v>
      </c>
      <c r="G88" s="277">
        <v>0.17</v>
      </c>
      <c r="H88" s="227">
        <f t="shared" si="8"/>
        <v>2367.4</v>
      </c>
      <c r="I88" s="702"/>
      <c r="J88" s="196"/>
      <c r="O88" s="193"/>
      <c r="P88" s="193"/>
      <c r="Q88" s="194"/>
      <c r="U88" s="48"/>
      <c r="V88" s="48"/>
      <c r="W88" s="48"/>
      <c r="X88" s="48"/>
      <c r="Y88" s="48"/>
      <c r="Z88" s="48"/>
      <c r="AA88" s="48"/>
      <c r="AB88" s="48"/>
      <c r="AC88" s="48"/>
    </row>
    <row r="89" spans="1:29" ht="31.5" customHeight="1" thickBot="1" x14ac:dyDescent="0.3">
      <c r="A89" s="690"/>
      <c r="B89" s="688"/>
      <c r="C89" s="296" t="s">
        <v>32241</v>
      </c>
      <c r="D89" s="297">
        <v>45226</v>
      </c>
      <c r="E89" s="298">
        <v>0.17</v>
      </c>
      <c r="F89" s="310">
        <f>2496.6+31.7</f>
        <v>2528.3000000000002</v>
      </c>
      <c r="G89" s="299">
        <v>0.17</v>
      </c>
      <c r="H89" s="227">
        <f t="shared" si="8"/>
        <v>2528.3000000000002</v>
      </c>
      <c r="I89" s="703"/>
      <c r="J89" s="196"/>
      <c r="O89" s="193"/>
      <c r="P89" s="193"/>
      <c r="Q89" s="194"/>
      <c r="U89" s="48"/>
      <c r="V89" s="48"/>
      <c r="W89" s="48"/>
      <c r="X89" s="48"/>
      <c r="Y89" s="48"/>
      <c r="Z89" s="48"/>
      <c r="AA89" s="48"/>
      <c r="AB89" s="48"/>
      <c r="AC89" s="48"/>
    </row>
    <row r="90" spans="1:29" ht="16.5" customHeight="1" x14ac:dyDescent="0.25">
      <c r="A90" s="695">
        <f t="shared" si="7"/>
        <v>29</v>
      </c>
      <c r="B90" s="686" t="s">
        <v>32567</v>
      </c>
      <c r="C90" s="289" t="s">
        <v>32471</v>
      </c>
      <c r="D90" s="290">
        <v>45226</v>
      </c>
      <c r="E90" s="291">
        <v>0.17</v>
      </c>
      <c r="F90" s="232">
        <f>575+58.42</f>
        <v>633.41999999999996</v>
      </c>
      <c r="G90" s="292">
        <v>0.17</v>
      </c>
      <c r="H90" s="226">
        <f t="shared" si="8"/>
        <v>633.41999999999996</v>
      </c>
      <c r="I90" s="701">
        <f>SMALL(H90:H92,1)</f>
        <v>597.52</v>
      </c>
      <c r="J90" s="195"/>
      <c r="O90" s="193"/>
      <c r="P90" s="193"/>
      <c r="Q90" s="194"/>
      <c r="U90" s="48"/>
      <c r="V90" s="48"/>
      <c r="W90" s="48"/>
      <c r="X90" s="48"/>
      <c r="Y90" s="48"/>
      <c r="Z90" s="48"/>
      <c r="AA90" s="48"/>
      <c r="AB90" s="48"/>
      <c r="AC90" s="48"/>
    </row>
    <row r="91" spans="1:29" ht="16.5" customHeight="1" x14ac:dyDescent="0.25">
      <c r="A91" s="690"/>
      <c r="B91" s="687"/>
      <c r="C91" s="293" t="s">
        <v>32463</v>
      </c>
      <c r="D91" s="294">
        <v>45226</v>
      </c>
      <c r="E91" s="295">
        <v>0.17</v>
      </c>
      <c r="F91" s="234">
        <v>597.52</v>
      </c>
      <c r="G91" s="277">
        <v>0.17</v>
      </c>
      <c r="H91" s="227">
        <f t="shared" si="8"/>
        <v>597.52</v>
      </c>
      <c r="I91" s="702"/>
      <c r="J91" s="196"/>
      <c r="K91" s="196"/>
      <c r="L91" s="196"/>
      <c r="M91" s="196"/>
      <c r="N91" s="196"/>
      <c r="O91" s="193"/>
      <c r="P91" s="193"/>
      <c r="Q91" s="194"/>
      <c r="U91" s="48"/>
      <c r="V91" s="48"/>
      <c r="W91" s="48"/>
      <c r="X91" s="48"/>
      <c r="Y91" s="48"/>
      <c r="Z91" s="48"/>
      <c r="AA91" s="48"/>
      <c r="AB91" s="48"/>
      <c r="AC91" s="48"/>
    </row>
    <row r="92" spans="1:29" ht="16.5" customHeight="1" thickBot="1" x14ac:dyDescent="0.3">
      <c r="A92" s="690"/>
      <c r="B92" s="688"/>
      <c r="C92" s="296" t="s">
        <v>73</v>
      </c>
      <c r="D92" s="297">
        <v>45126</v>
      </c>
      <c r="E92" s="298">
        <v>0.17</v>
      </c>
      <c r="F92" s="235">
        <v>614.39</v>
      </c>
      <c r="G92" s="299">
        <v>0.17</v>
      </c>
      <c r="H92" s="227">
        <f t="shared" si="8"/>
        <v>614.39</v>
      </c>
      <c r="I92" s="703"/>
      <c r="J92" s="196"/>
      <c r="K92" s="196"/>
      <c r="L92" s="196"/>
      <c r="M92" s="196"/>
      <c r="N92" s="196"/>
      <c r="O92" s="193"/>
      <c r="P92" s="193"/>
      <c r="Q92" s="194"/>
      <c r="U92" s="48"/>
      <c r="V92" s="48"/>
      <c r="W92" s="48"/>
      <c r="X92" s="48"/>
      <c r="Y92" s="48"/>
      <c r="Z92" s="48"/>
      <c r="AA92" s="48"/>
      <c r="AB92" s="48"/>
      <c r="AC92" s="48"/>
    </row>
    <row r="93" spans="1:29" ht="27.75" customHeight="1" x14ac:dyDescent="0.25">
      <c r="A93" s="695">
        <f t="shared" si="7"/>
        <v>30</v>
      </c>
      <c r="B93" s="686" t="s">
        <v>601</v>
      </c>
      <c r="C93" s="289" t="s">
        <v>84</v>
      </c>
      <c r="D93" s="290">
        <v>45121</v>
      </c>
      <c r="E93" s="291">
        <v>0.17</v>
      </c>
      <c r="F93" s="232">
        <v>63.9</v>
      </c>
      <c r="G93" s="292">
        <v>0.17</v>
      </c>
      <c r="H93" s="226">
        <f t="shared" si="8"/>
        <v>63.9</v>
      </c>
      <c r="I93" s="701">
        <f>SMALL(H93:H95,1)</f>
        <v>58.84</v>
      </c>
      <c r="J93" s="195"/>
      <c r="O93" s="193"/>
      <c r="P93" s="193"/>
      <c r="Q93" s="194"/>
      <c r="U93" s="48"/>
      <c r="V93" s="48"/>
      <c r="W93" s="48"/>
      <c r="X93" s="48"/>
      <c r="Y93" s="48"/>
      <c r="Z93" s="48"/>
      <c r="AA93" s="48"/>
      <c r="AB93" s="48"/>
      <c r="AC93" s="48"/>
    </row>
    <row r="94" spans="1:29" ht="27.75" customHeight="1" x14ac:dyDescent="0.25">
      <c r="A94" s="690"/>
      <c r="B94" s="687"/>
      <c r="C94" s="293" t="s">
        <v>32207</v>
      </c>
      <c r="D94" s="294">
        <v>45121</v>
      </c>
      <c r="E94" s="295">
        <v>0.17</v>
      </c>
      <c r="F94" s="234">
        <v>58.84</v>
      </c>
      <c r="G94" s="277">
        <v>0.17</v>
      </c>
      <c r="H94" s="227">
        <f t="shared" si="8"/>
        <v>58.84</v>
      </c>
      <c r="I94" s="702"/>
      <c r="J94" s="196"/>
      <c r="O94" s="193"/>
      <c r="P94" s="193"/>
      <c r="Q94" s="194"/>
      <c r="U94" s="48"/>
      <c r="V94" s="48"/>
      <c r="W94" s="48"/>
      <c r="X94" s="48"/>
      <c r="Y94" s="48"/>
      <c r="Z94" s="48"/>
      <c r="AA94" s="48"/>
      <c r="AB94" s="48"/>
      <c r="AC94" s="48"/>
    </row>
    <row r="95" spans="1:29" ht="27.75" customHeight="1" thickBot="1" x14ac:dyDescent="0.3">
      <c r="A95" s="690"/>
      <c r="B95" s="688"/>
      <c r="C95" s="296" t="s">
        <v>79</v>
      </c>
      <c r="D95" s="297">
        <v>45121</v>
      </c>
      <c r="E95" s="298">
        <v>0.17</v>
      </c>
      <c r="F95" s="235">
        <v>64.3</v>
      </c>
      <c r="G95" s="299">
        <v>0.17</v>
      </c>
      <c r="H95" s="227">
        <f t="shared" si="8"/>
        <v>64.3</v>
      </c>
      <c r="I95" s="703"/>
      <c r="J95" s="196"/>
      <c r="O95" s="193"/>
      <c r="P95" s="193"/>
      <c r="Q95" s="194"/>
      <c r="U95" s="48"/>
      <c r="V95" s="48"/>
      <c r="W95" s="48"/>
      <c r="X95" s="48"/>
      <c r="Y95" s="48"/>
      <c r="Z95" s="48"/>
      <c r="AA95" s="48"/>
      <c r="AB95" s="48"/>
      <c r="AC95" s="48"/>
    </row>
    <row r="96" spans="1:29" ht="16.5" customHeight="1" x14ac:dyDescent="0.25">
      <c r="A96" s="695">
        <f t="shared" si="7"/>
        <v>31</v>
      </c>
      <c r="B96" s="686" t="s">
        <v>32250</v>
      </c>
      <c r="C96" s="289" t="s">
        <v>32251</v>
      </c>
      <c r="D96" s="290">
        <v>45226</v>
      </c>
      <c r="E96" s="291">
        <v>0.17</v>
      </c>
      <c r="F96" s="232">
        <f>4.75+22.82/120</f>
        <v>4.9400000000000004</v>
      </c>
      <c r="G96" s="292">
        <v>0.17</v>
      </c>
      <c r="H96" s="226">
        <f t="shared" si="8"/>
        <v>4.9400000000000004</v>
      </c>
      <c r="I96" s="701">
        <f>SMALL(H96:H98,1)</f>
        <v>4.9400000000000004</v>
      </c>
      <c r="J96" s="195"/>
      <c r="L96" s="189"/>
      <c r="M96" s="189"/>
      <c r="N96" s="189"/>
      <c r="O96" s="189"/>
      <c r="P96" s="189"/>
      <c r="Q96" s="190"/>
      <c r="U96" s="48"/>
      <c r="V96" s="48"/>
      <c r="W96" s="48"/>
      <c r="X96" s="48"/>
      <c r="Y96" s="48"/>
      <c r="Z96" s="48"/>
      <c r="AA96" s="48"/>
      <c r="AB96" s="48"/>
      <c r="AC96" s="48"/>
    </row>
    <row r="97" spans="1:29" ht="16.5" customHeight="1" x14ac:dyDescent="0.25">
      <c r="A97" s="690"/>
      <c r="B97" s="687"/>
      <c r="C97" s="293" t="s">
        <v>70</v>
      </c>
      <c r="D97" s="294">
        <v>45128</v>
      </c>
      <c r="E97" s="295">
        <v>0.17</v>
      </c>
      <c r="F97" s="234">
        <f>6458.4/1000</f>
        <v>6.46</v>
      </c>
      <c r="G97" s="277">
        <v>0.17</v>
      </c>
      <c r="H97" s="227">
        <f t="shared" si="8"/>
        <v>6.46</v>
      </c>
      <c r="I97" s="702"/>
      <c r="J97" s="196"/>
      <c r="L97" s="189"/>
      <c r="M97" s="189"/>
      <c r="N97" s="189"/>
      <c r="O97" s="189"/>
      <c r="P97" s="189"/>
      <c r="Q97" s="190"/>
      <c r="U97" s="48"/>
      <c r="V97" s="48"/>
      <c r="W97" s="48"/>
      <c r="X97" s="48"/>
      <c r="Y97" s="48"/>
      <c r="Z97" s="48"/>
      <c r="AA97" s="48"/>
      <c r="AB97" s="48"/>
      <c r="AC97" s="48"/>
    </row>
    <row r="98" spans="1:29" ht="16.5" customHeight="1" thickBot="1" x14ac:dyDescent="0.3">
      <c r="A98" s="690"/>
      <c r="B98" s="730"/>
      <c r="C98" s="302" t="s">
        <v>70</v>
      </c>
      <c r="D98" s="303">
        <v>45128</v>
      </c>
      <c r="E98" s="304">
        <v>0.17</v>
      </c>
      <c r="F98" s="233">
        <f>5130.62/1000</f>
        <v>5.13</v>
      </c>
      <c r="G98" s="305">
        <v>0.17</v>
      </c>
      <c r="H98" s="227">
        <f t="shared" si="8"/>
        <v>5.13</v>
      </c>
      <c r="I98" s="715"/>
      <c r="J98" s="196"/>
      <c r="L98" s="189"/>
      <c r="M98" s="189"/>
      <c r="N98" s="189"/>
      <c r="O98" s="189"/>
      <c r="P98" s="189"/>
      <c r="Q98" s="190"/>
      <c r="U98" s="48"/>
      <c r="V98" s="48"/>
      <c r="W98" s="48"/>
      <c r="X98" s="48"/>
      <c r="Y98" s="48"/>
      <c r="Z98" s="48"/>
      <c r="AA98" s="48"/>
      <c r="AB98" s="48"/>
      <c r="AC98" s="48"/>
    </row>
    <row r="99" spans="1:29" ht="16.5" customHeight="1" x14ac:dyDescent="0.25">
      <c r="A99" s="689">
        <f t="shared" si="7"/>
        <v>32</v>
      </c>
      <c r="B99" s="686" t="s">
        <v>32210</v>
      </c>
      <c r="C99" s="289" t="s">
        <v>32252</v>
      </c>
      <c r="D99" s="290">
        <v>45226</v>
      </c>
      <c r="E99" s="291">
        <v>0.17</v>
      </c>
      <c r="F99" s="232">
        <f>(1108.3+86.5)/305</f>
        <v>3.92</v>
      </c>
      <c r="G99" s="292">
        <v>0.17</v>
      </c>
      <c r="H99" s="228">
        <f t="shared" si="8"/>
        <v>3.92</v>
      </c>
      <c r="I99" s="701">
        <f>SMALL(H99:H101,1)</f>
        <v>3.82</v>
      </c>
      <c r="J99" s="195"/>
      <c r="L99" s="189"/>
      <c r="M99" s="189"/>
      <c r="N99" s="189"/>
      <c r="O99" s="189"/>
      <c r="P99" s="189"/>
      <c r="Q99" s="190"/>
      <c r="U99" s="48"/>
      <c r="V99" s="48"/>
      <c r="W99" s="48"/>
      <c r="X99" s="48"/>
      <c r="Y99" s="48"/>
      <c r="Z99" s="48"/>
      <c r="AA99" s="48"/>
      <c r="AB99" s="48"/>
      <c r="AC99" s="48"/>
    </row>
    <row r="100" spans="1:29" ht="16.5" customHeight="1" x14ac:dyDescent="0.25">
      <c r="A100" s="690"/>
      <c r="B100" s="687"/>
      <c r="C100" s="293" t="s">
        <v>70</v>
      </c>
      <c r="D100" s="294">
        <v>45128</v>
      </c>
      <c r="E100" s="295">
        <v>0.17</v>
      </c>
      <c r="F100" s="234">
        <f>4189.68/1000</f>
        <v>4.1900000000000004</v>
      </c>
      <c r="G100" s="277">
        <v>0.17</v>
      </c>
      <c r="H100" s="227">
        <f t="shared" si="8"/>
        <v>4.1900000000000004</v>
      </c>
      <c r="I100" s="702"/>
      <c r="J100" s="196"/>
      <c r="L100" s="189"/>
      <c r="M100" s="189"/>
      <c r="N100" s="189"/>
      <c r="O100" s="189"/>
      <c r="P100" s="189"/>
      <c r="Q100" s="190"/>
      <c r="U100" s="48"/>
      <c r="V100" s="48"/>
      <c r="W100" s="48"/>
      <c r="X100" s="48"/>
      <c r="Y100" s="48"/>
      <c r="Z100" s="48"/>
      <c r="AA100" s="48"/>
      <c r="AB100" s="48"/>
      <c r="AC100" s="48"/>
    </row>
    <row r="101" spans="1:29" ht="16.5" customHeight="1" thickBot="1" x14ac:dyDescent="0.3">
      <c r="A101" s="691"/>
      <c r="B101" s="688"/>
      <c r="C101" s="296" t="s">
        <v>72</v>
      </c>
      <c r="D101" s="297">
        <v>45128</v>
      </c>
      <c r="E101" s="298">
        <v>0.17</v>
      </c>
      <c r="F101" s="235">
        <f>3.79+32.68/1057</f>
        <v>3.82</v>
      </c>
      <c r="G101" s="299">
        <v>0.17</v>
      </c>
      <c r="H101" s="242">
        <f t="shared" si="8"/>
        <v>3.82</v>
      </c>
      <c r="I101" s="703"/>
      <c r="J101" s="196"/>
      <c r="K101" s="196"/>
      <c r="L101" s="196"/>
      <c r="M101" s="196"/>
      <c r="N101" s="196"/>
      <c r="O101" s="189"/>
      <c r="P101" s="189"/>
      <c r="Q101" s="190"/>
      <c r="U101" s="48"/>
      <c r="V101" s="48"/>
      <c r="W101" s="48"/>
      <c r="X101" s="48"/>
      <c r="Y101" s="48"/>
      <c r="Z101" s="48"/>
      <c r="AA101" s="48"/>
      <c r="AB101" s="48"/>
      <c r="AC101" s="48"/>
    </row>
    <row r="102" spans="1:29" ht="16.5" customHeight="1" x14ac:dyDescent="0.25">
      <c r="A102" s="700">
        <f t="shared" si="7"/>
        <v>33</v>
      </c>
      <c r="B102" s="699" t="s">
        <v>32578</v>
      </c>
      <c r="C102" s="432" t="s">
        <v>54</v>
      </c>
      <c r="D102" s="256">
        <v>45121</v>
      </c>
      <c r="E102" s="300">
        <v>0.17</v>
      </c>
      <c r="F102" s="263">
        <v>631.67999999999995</v>
      </c>
      <c r="G102" s="264">
        <v>0.17</v>
      </c>
      <c r="H102" s="231">
        <f t="shared" ref="H102:H103" si="9">F102/(1+E102)*(1+G102)</f>
        <v>631.67999999999995</v>
      </c>
      <c r="I102" s="684">
        <f>SMALL(H102:H106,1)</f>
        <v>631.67999999999995</v>
      </c>
      <c r="J102" s="196"/>
      <c r="K102" s="196"/>
      <c r="L102" s="196"/>
      <c r="M102" s="196"/>
      <c r="N102" s="196"/>
      <c r="O102" s="189"/>
      <c r="P102" s="189"/>
      <c r="Q102" s="190"/>
      <c r="U102" s="48"/>
      <c r="V102" s="48"/>
      <c r="W102" s="48"/>
      <c r="X102" s="48"/>
      <c r="Y102" s="48"/>
      <c r="Z102" s="48"/>
      <c r="AA102" s="48"/>
      <c r="AB102" s="48"/>
      <c r="AC102" s="48"/>
    </row>
    <row r="103" spans="1:29" ht="16.5" customHeight="1" x14ac:dyDescent="0.25">
      <c r="A103" s="700"/>
      <c r="B103" s="699"/>
      <c r="C103" s="293" t="s">
        <v>38293</v>
      </c>
      <c r="D103" s="294">
        <v>45261</v>
      </c>
      <c r="E103" s="295">
        <v>0.17</v>
      </c>
      <c r="F103" s="234">
        <v>634.65</v>
      </c>
      <c r="G103" s="277">
        <v>0.17</v>
      </c>
      <c r="H103" s="227">
        <f t="shared" si="9"/>
        <v>634.65</v>
      </c>
      <c r="I103" s="684"/>
      <c r="J103" s="196"/>
      <c r="K103" s="196"/>
      <c r="L103" s="196"/>
      <c r="M103" s="196"/>
      <c r="N103" s="196"/>
      <c r="O103" s="189"/>
      <c r="P103" s="189"/>
      <c r="Q103" s="190"/>
      <c r="U103" s="48"/>
      <c r="V103" s="48"/>
      <c r="W103" s="48"/>
      <c r="X103" s="48"/>
      <c r="Y103" s="48"/>
      <c r="Z103" s="48"/>
      <c r="AA103" s="48"/>
      <c r="AB103" s="48"/>
      <c r="AC103" s="48"/>
    </row>
    <row r="104" spans="1:29" ht="16.5" customHeight="1" thickBot="1" x14ac:dyDescent="0.3">
      <c r="A104" s="690"/>
      <c r="B104" s="706"/>
      <c r="C104" s="433" t="s">
        <v>38288</v>
      </c>
      <c r="D104" s="267">
        <v>45254</v>
      </c>
      <c r="E104" s="275">
        <v>0.17</v>
      </c>
      <c r="F104" s="265">
        <v>699</v>
      </c>
      <c r="G104" s="258">
        <v>0.17</v>
      </c>
      <c r="H104" s="227">
        <f t="shared" si="8"/>
        <v>699</v>
      </c>
      <c r="I104" s="685"/>
      <c r="J104" s="196"/>
      <c r="K104" s="196"/>
      <c r="L104" s="196"/>
      <c r="M104" s="196"/>
      <c r="N104" s="196"/>
      <c r="O104" s="189"/>
      <c r="P104" s="189"/>
      <c r="Q104" s="190"/>
      <c r="U104" s="48"/>
      <c r="V104" s="48"/>
      <c r="W104" s="48"/>
      <c r="X104" s="48"/>
      <c r="Y104" s="48"/>
      <c r="Z104" s="48"/>
      <c r="AA104" s="48"/>
      <c r="AB104" s="48"/>
      <c r="AC104" s="48"/>
    </row>
    <row r="105" spans="1:29" ht="16.5" hidden="1" customHeight="1" x14ac:dyDescent="0.25">
      <c r="A105" s="690"/>
      <c r="B105" s="706"/>
      <c r="C105" s="434" t="s">
        <v>38289</v>
      </c>
      <c r="D105" s="274" t="s">
        <v>38290</v>
      </c>
      <c r="E105" s="275"/>
      <c r="F105" s="265"/>
      <c r="G105" s="276"/>
      <c r="H105" s="227"/>
      <c r="I105" s="685"/>
      <c r="J105" s="196"/>
      <c r="K105" s="196"/>
      <c r="L105" s="196"/>
      <c r="M105" s="196"/>
      <c r="N105" s="196"/>
      <c r="O105" s="189"/>
      <c r="P105" s="189"/>
      <c r="Q105" s="190"/>
      <c r="U105" s="48"/>
      <c r="V105" s="48"/>
      <c r="W105" s="48"/>
      <c r="X105" s="48"/>
      <c r="Y105" s="48"/>
      <c r="Z105" s="48"/>
      <c r="AA105" s="48"/>
      <c r="AB105" s="48"/>
      <c r="AC105" s="48"/>
    </row>
    <row r="106" spans="1:29" ht="16.5" hidden="1" customHeight="1" thickBot="1" x14ac:dyDescent="0.3">
      <c r="A106" s="690"/>
      <c r="B106" s="706"/>
      <c r="C106" s="434" t="s">
        <v>38143</v>
      </c>
      <c r="D106" s="274" t="s">
        <v>32459</v>
      </c>
      <c r="E106" s="275"/>
      <c r="F106" s="265"/>
      <c r="G106" s="276"/>
      <c r="H106" s="227"/>
      <c r="I106" s="685"/>
      <c r="J106" s="196"/>
      <c r="K106" s="196"/>
      <c r="L106" s="196"/>
      <c r="M106" s="196"/>
      <c r="N106" s="196"/>
      <c r="O106" s="189"/>
      <c r="P106" s="189"/>
      <c r="Q106" s="190"/>
      <c r="U106" s="48"/>
      <c r="V106" s="48"/>
      <c r="W106" s="48"/>
      <c r="X106" s="48"/>
      <c r="Y106" s="48"/>
      <c r="Z106" s="48"/>
      <c r="AA106" s="48"/>
      <c r="AB106" s="48"/>
      <c r="AC106" s="48"/>
    </row>
    <row r="107" spans="1:29" ht="15.75" customHeight="1" x14ac:dyDescent="0.25">
      <c r="A107" s="695">
        <f>A102+1</f>
        <v>34</v>
      </c>
      <c r="B107" s="686" t="s">
        <v>32568</v>
      </c>
      <c r="C107" s="289" t="s">
        <v>74</v>
      </c>
      <c r="D107" s="290">
        <v>45131</v>
      </c>
      <c r="E107" s="291">
        <v>0.17</v>
      </c>
      <c r="F107" s="232">
        <v>14.35</v>
      </c>
      <c r="G107" s="292">
        <v>0.17</v>
      </c>
      <c r="H107" s="226">
        <f t="shared" si="8"/>
        <v>14.35</v>
      </c>
      <c r="I107" s="701">
        <f>SMALL(H107:H109,1)</f>
        <v>14.35</v>
      </c>
      <c r="J107" s="196"/>
      <c r="K107" s="196"/>
      <c r="L107" s="196"/>
      <c r="M107" s="196"/>
      <c r="N107" s="196"/>
      <c r="O107" s="189"/>
      <c r="P107" s="189"/>
      <c r="Q107" s="191"/>
      <c r="R107" s="192"/>
      <c r="S107" s="192"/>
      <c r="T107" s="192"/>
      <c r="U107" s="49"/>
      <c r="V107" s="49"/>
      <c r="W107" s="49"/>
      <c r="X107" s="49"/>
      <c r="Y107" s="49"/>
      <c r="Z107" s="49"/>
      <c r="AA107" s="49"/>
      <c r="AB107" s="49"/>
      <c r="AC107" s="49"/>
    </row>
    <row r="108" spans="1:29" ht="15.75" customHeight="1" x14ac:dyDescent="0.25">
      <c r="A108" s="690"/>
      <c r="B108" s="687"/>
      <c r="C108" s="293" t="s">
        <v>82</v>
      </c>
      <c r="D108" s="294">
        <v>45204</v>
      </c>
      <c r="E108" s="295">
        <v>0.17</v>
      </c>
      <c r="F108" s="234">
        <v>26.9</v>
      </c>
      <c r="G108" s="277">
        <v>0.17</v>
      </c>
      <c r="H108" s="227">
        <f t="shared" si="8"/>
        <v>26.9</v>
      </c>
      <c r="I108" s="702"/>
      <c r="J108" s="196"/>
      <c r="K108" s="196"/>
      <c r="L108" s="196"/>
      <c r="M108" s="196"/>
      <c r="N108" s="196"/>
      <c r="O108" s="189"/>
      <c r="P108" s="189"/>
      <c r="Q108" s="191"/>
      <c r="R108" s="192"/>
      <c r="S108" s="192"/>
      <c r="T108" s="192"/>
      <c r="U108" s="49"/>
      <c r="V108" s="49"/>
      <c r="W108" s="49"/>
      <c r="X108" s="49"/>
      <c r="Y108" s="49"/>
      <c r="Z108" s="49"/>
      <c r="AA108" s="49"/>
      <c r="AB108" s="49"/>
      <c r="AC108" s="49"/>
    </row>
    <row r="109" spans="1:29" ht="15.75" customHeight="1" thickBot="1" x14ac:dyDescent="0.3">
      <c r="A109" s="690"/>
      <c r="B109" s="688"/>
      <c r="C109" s="296" t="s">
        <v>38293</v>
      </c>
      <c r="D109" s="297">
        <v>45261</v>
      </c>
      <c r="E109" s="298">
        <v>0.17</v>
      </c>
      <c r="F109" s="235">
        <v>23.6</v>
      </c>
      <c r="G109" s="299">
        <v>0.17</v>
      </c>
      <c r="H109" s="227">
        <f t="shared" si="8"/>
        <v>23.6</v>
      </c>
      <c r="I109" s="703"/>
      <c r="J109" s="196"/>
      <c r="K109" s="196"/>
      <c r="L109" s="196"/>
      <c r="M109" s="196"/>
      <c r="N109" s="196"/>
      <c r="O109" s="189"/>
      <c r="P109" s="189"/>
      <c r="Q109" s="191"/>
      <c r="R109" s="192"/>
      <c r="S109" s="192"/>
      <c r="T109" s="192"/>
      <c r="U109" s="49"/>
      <c r="V109" s="49"/>
      <c r="W109" s="49"/>
      <c r="X109" s="49"/>
      <c r="Y109" s="49"/>
      <c r="Z109" s="49"/>
      <c r="AA109" s="49"/>
      <c r="AB109" s="49"/>
      <c r="AC109" s="49"/>
    </row>
    <row r="110" spans="1:29" ht="15.75" customHeight="1" thickBot="1" x14ac:dyDescent="0.3">
      <c r="A110" s="695">
        <f t="shared" si="7"/>
        <v>35</v>
      </c>
      <c r="B110" s="717" t="s">
        <v>1000</v>
      </c>
      <c r="C110" s="311" t="s">
        <v>74</v>
      </c>
      <c r="D110" s="313">
        <v>45119</v>
      </c>
      <c r="E110" s="306">
        <v>0.17</v>
      </c>
      <c r="F110" s="236">
        <v>32.1</v>
      </c>
      <c r="G110" s="307">
        <v>0.17</v>
      </c>
      <c r="H110" s="226">
        <f t="shared" si="8"/>
        <v>32.1</v>
      </c>
      <c r="I110" s="727">
        <f>SMALL(H110:H112,1)</f>
        <v>13.12</v>
      </c>
      <c r="J110" s="196"/>
      <c r="K110" s="196"/>
      <c r="L110" s="196"/>
      <c r="M110" s="196"/>
      <c r="N110" s="196"/>
      <c r="O110" s="189"/>
      <c r="P110" s="189"/>
      <c r="Q110" s="191"/>
      <c r="R110" s="192"/>
      <c r="S110" s="192"/>
      <c r="T110" s="192"/>
      <c r="U110" s="49"/>
      <c r="V110" s="49"/>
      <c r="W110" s="49"/>
      <c r="X110" s="49"/>
      <c r="Y110" s="49"/>
      <c r="Z110" s="49"/>
      <c r="AA110" s="49"/>
      <c r="AB110" s="49"/>
      <c r="AC110" s="49"/>
    </row>
    <row r="111" spans="1:29" ht="15.75" customHeight="1" x14ac:dyDescent="0.25">
      <c r="A111" s="690"/>
      <c r="B111" s="718"/>
      <c r="C111" s="293" t="s">
        <v>32461</v>
      </c>
      <c r="D111" s="294">
        <v>45238</v>
      </c>
      <c r="E111" s="295">
        <v>0.17</v>
      </c>
      <c r="F111" s="234">
        <f>(3525.2+147.82)/280</f>
        <v>13.12</v>
      </c>
      <c r="G111" s="277">
        <v>0.17</v>
      </c>
      <c r="H111" s="227">
        <f t="shared" si="8"/>
        <v>13.12</v>
      </c>
      <c r="I111" s="728"/>
      <c r="J111" s="196"/>
      <c r="K111" s="196"/>
      <c r="L111" s="196"/>
      <c r="M111" s="196"/>
      <c r="N111" s="196"/>
      <c r="O111" s="189"/>
      <c r="P111" s="189"/>
      <c r="Q111" s="191"/>
      <c r="R111" s="192"/>
      <c r="S111" s="192"/>
      <c r="T111" s="192"/>
      <c r="U111" s="49"/>
      <c r="V111" s="49"/>
      <c r="W111" s="49"/>
      <c r="X111" s="49"/>
      <c r="Y111" s="49"/>
      <c r="Z111" s="49"/>
      <c r="AA111" s="49"/>
      <c r="AB111" s="49"/>
      <c r="AC111" s="49"/>
    </row>
    <row r="112" spans="1:29" ht="15.75" customHeight="1" thickBot="1" x14ac:dyDescent="0.3">
      <c r="A112" s="690"/>
      <c r="B112" s="717"/>
      <c r="C112" s="302" t="s">
        <v>82</v>
      </c>
      <c r="D112" s="303">
        <v>45204</v>
      </c>
      <c r="E112" s="304">
        <v>0.17</v>
      </c>
      <c r="F112" s="233">
        <f>2429.34/50</f>
        <v>48.59</v>
      </c>
      <c r="G112" s="305">
        <v>0.17</v>
      </c>
      <c r="H112" s="227">
        <f t="shared" si="8"/>
        <v>48.59</v>
      </c>
      <c r="I112" s="727"/>
      <c r="J112" s="196"/>
      <c r="K112" s="196"/>
      <c r="L112" s="196"/>
      <c r="M112" s="196"/>
      <c r="N112" s="196"/>
      <c r="O112" s="189"/>
      <c r="P112" s="189"/>
      <c r="Q112" s="191"/>
      <c r="R112" s="192"/>
      <c r="S112" s="192"/>
      <c r="T112" s="192"/>
      <c r="U112" s="49"/>
      <c r="V112" s="49"/>
      <c r="W112" s="49"/>
      <c r="X112" s="49"/>
      <c r="Y112" s="49"/>
      <c r="Z112" s="49"/>
      <c r="AA112" s="49"/>
      <c r="AB112" s="49"/>
      <c r="AC112" s="49"/>
    </row>
    <row r="113" spans="1:29" ht="16.5" customHeight="1" x14ac:dyDescent="0.25">
      <c r="A113" s="689">
        <f t="shared" si="7"/>
        <v>36</v>
      </c>
      <c r="B113" s="686" t="s">
        <v>1036</v>
      </c>
      <c r="C113" s="289" t="s">
        <v>32245</v>
      </c>
      <c r="D113" s="290">
        <v>45127</v>
      </c>
      <c r="E113" s="291">
        <v>0.17</v>
      </c>
      <c r="F113" s="232">
        <v>89.99</v>
      </c>
      <c r="G113" s="292">
        <v>0.17</v>
      </c>
      <c r="H113" s="228">
        <f t="shared" si="8"/>
        <v>89.99</v>
      </c>
      <c r="I113" s="701">
        <f>SMALL(H113:H115,1)</f>
        <v>89.99</v>
      </c>
      <c r="J113" s="196"/>
      <c r="K113" s="196"/>
      <c r="L113" s="196"/>
      <c r="M113" s="196"/>
      <c r="N113" s="196"/>
      <c r="O113" s="189"/>
      <c r="P113" s="189"/>
      <c r="Q113" s="190"/>
      <c r="U113" s="48"/>
      <c r="V113" s="48"/>
      <c r="W113" s="48"/>
      <c r="X113" s="48"/>
      <c r="Y113" s="48"/>
      <c r="Z113" s="48"/>
      <c r="AA113" s="48"/>
      <c r="AB113" s="48"/>
      <c r="AC113" s="48"/>
    </row>
    <row r="114" spans="1:29" ht="16.5" customHeight="1" x14ac:dyDescent="0.25">
      <c r="A114" s="690"/>
      <c r="B114" s="687"/>
      <c r="C114" s="293" t="s">
        <v>73</v>
      </c>
      <c r="D114" s="294">
        <v>45226</v>
      </c>
      <c r="E114" s="295">
        <v>0.17</v>
      </c>
      <c r="F114" s="234">
        <v>89.99</v>
      </c>
      <c r="G114" s="277">
        <v>0.17</v>
      </c>
      <c r="H114" s="227">
        <f t="shared" si="8"/>
        <v>89.99</v>
      </c>
      <c r="I114" s="702"/>
      <c r="J114" s="196"/>
      <c r="K114" s="196"/>
      <c r="L114" s="196"/>
      <c r="M114" s="196"/>
      <c r="N114" s="196"/>
      <c r="O114" s="189"/>
      <c r="P114" s="189"/>
      <c r="Q114" s="190"/>
      <c r="U114" s="48"/>
      <c r="V114" s="48"/>
      <c r="W114" s="48"/>
      <c r="X114" s="48"/>
      <c r="Y114" s="48"/>
      <c r="Z114" s="48"/>
      <c r="AA114" s="48"/>
      <c r="AB114" s="48"/>
      <c r="AC114" s="48"/>
    </row>
    <row r="115" spans="1:29" ht="16.5" customHeight="1" thickBot="1" x14ac:dyDescent="0.3">
      <c r="A115" s="691"/>
      <c r="B115" s="688"/>
      <c r="C115" s="296" t="s">
        <v>32470</v>
      </c>
      <c r="D115" s="297">
        <v>45226</v>
      </c>
      <c r="E115" s="298">
        <v>0.17</v>
      </c>
      <c r="F115" s="235">
        <f>74.99+18.77</f>
        <v>93.76</v>
      </c>
      <c r="G115" s="299">
        <v>0.17</v>
      </c>
      <c r="H115" s="242">
        <f t="shared" si="8"/>
        <v>93.76</v>
      </c>
      <c r="I115" s="703"/>
      <c r="J115" s="196"/>
      <c r="K115" s="196"/>
      <c r="L115" s="196"/>
      <c r="M115" s="196"/>
      <c r="N115" s="196"/>
      <c r="O115" s="189"/>
      <c r="P115" s="189"/>
      <c r="Q115" s="190"/>
      <c r="U115" s="48"/>
      <c r="V115" s="48"/>
      <c r="W115" s="48"/>
      <c r="X115" s="48"/>
      <c r="Y115" s="48"/>
      <c r="Z115" s="48"/>
      <c r="AA115" s="48"/>
      <c r="AB115" s="48"/>
      <c r="AC115" s="48"/>
    </row>
    <row r="116" spans="1:29" ht="16.5" customHeight="1" x14ac:dyDescent="0.25">
      <c r="A116" s="700">
        <f t="shared" si="7"/>
        <v>37</v>
      </c>
      <c r="B116" s="729" t="s">
        <v>32572</v>
      </c>
      <c r="C116" s="311" t="s">
        <v>32247</v>
      </c>
      <c r="D116" s="313">
        <v>45127</v>
      </c>
      <c r="E116" s="306">
        <v>0.17</v>
      </c>
      <c r="F116" s="236">
        <v>8.19</v>
      </c>
      <c r="G116" s="307">
        <v>0.17</v>
      </c>
      <c r="H116" s="230">
        <f t="shared" si="8"/>
        <v>8.19</v>
      </c>
      <c r="I116" s="714">
        <f>SMALL(H116:H118,1)</f>
        <v>7.19</v>
      </c>
      <c r="J116" s="196"/>
      <c r="K116" s="196"/>
      <c r="L116" s="196"/>
      <c r="M116" s="196"/>
      <c r="N116" s="196"/>
      <c r="O116" s="189"/>
      <c r="P116" s="189"/>
      <c r="Q116" s="190"/>
      <c r="U116" s="48"/>
      <c r="V116" s="48"/>
      <c r="W116" s="48"/>
      <c r="X116" s="48"/>
      <c r="Y116" s="48"/>
      <c r="Z116" s="48"/>
      <c r="AA116" s="48"/>
      <c r="AB116" s="48"/>
      <c r="AC116" s="48"/>
    </row>
    <row r="117" spans="1:29" ht="16.5" customHeight="1" x14ac:dyDescent="0.25">
      <c r="A117" s="690"/>
      <c r="B117" s="687"/>
      <c r="C117" s="293" t="s">
        <v>32245</v>
      </c>
      <c r="D117" s="294">
        <v>45238</v>
      </c>
      <c r="E117" s="295">
        <v>0.17</v>
      </c>
      <c r="F117" s="234">
        <v>7.9</v>
      </c>
      <c r="G117" s="277">
        <v>0.17</v>
      </c>
      <c r="H117" s="227">
        <f t="shared" si="8"/>
        <v>7.9</v>
      </c>
      <c r="I117" s="702"/>
      <c r="J117" s="196"/>
      <c r="K117" s="196"/>
      <c r="L117" s="196"/>
      <c r="M117" s="196"/>
      <c r="N117" s="196"/>
      <c r="O117" s="189"/>
      <c r="P117" s="189"/>
      <c r="Q117" s="190"/>
      <c r="U117" s="48"/>
      <c r="V117" s="48"/>
      <c r="W117" s="48"/>
      <c r="X117" s="48"/>
      <c r="Y117" s="48"/>
      <c r="Z117" s="48"/>
      <c r="AA117" s="48"/>
      <c r="AB117" s="48"/>
      <c r="AC117" s="48"/>
    </row>
    <row r="118" spans="1:29" ht="16.5" customHeight="1" thickBot="1" x14ac:dyDescent="0.3">
      <c r="A118" s="690"/>
      <c r="B118" s="688"/>
      <c r="C118" s="296" t="s">
        <v>71</v>
      </c>
      <c r="D118" s="297">
        <v>45127</v>
      </c>
      <c r="E118" s="298">
        <v>0.17</v>
      </c>
      <c r="F118" s="235">
        <v>7.19</v>
      </c>
      <c r="G118" s="299">
        <v>0.17</v>
      </c>
      <c r="H118" s="227">
        <f t="shared" si="8"/>
        <v>7.19</v>
      </c>
      <c r="I118" s="703"/>
      <c r="J118" s="196"/>
      <c r="K118" s="196"/>
      <c r="L118" s="196"/>
      <c r="M118" s="196"/>
      <c r="N118" s="196"/>
      <c r="O118" s="189"/>
      <c r="P118" s="189"/>
      <c r="Q118" s="190"/>
      <c r="U118" s="48"/>
      <c r="V118" s="48"/>
      <c r="W118" s="48"/>
      <c r="X118" s="48"/>
      <c r="Y118" s="48"/>
      <c r="Z118" s="48"/>
      <c r="AA118" s="48"/>
      <c r="AB118" s="48"/>
      <c r="AC118" s="48"/>
    </row>
    <row r="119" spans="1:29" ht="16.5" customHeight="1" x14ac:dyDescent="0.25">
      <c r="A119" s="695">
        <f t="shared" si="7"/>
        <v>38</v>
      </c>
      <c r="B119" s="729" t="s">
        <v>32573</v>
      </c>
      <c r="C119" s="311" t="s">
        <v>73</v>
      </c>
      <c r="D119" s="313">
        <v>45127</v>
      </c>
      <c r="E119" s="306">
        <v>0.17</v>
      </c>
      <c r="F119" s="236">
        <v>90</v>
      </c>
      <c r="G119" s="307">
        <v>0.17</v>
      </c>
      <c r="H119" s="226">
        <f t="shared" si="8"/>
        <v>90</v>
      </c>
      <c r="I119" s="714">
        <f>SMALL(H119:H121,1)</f>
        <v>89.9</v>
      </c>
      <c r="J119" s="196"/>
      <c r="K119" s="196"/>
      <c r="L119" s="196"/>
      <c r="M119" s="196"/>
      <c r="N119" s="196"/>
      <c r="O119" s="189"/>
      <c r="P119" s="189"/>
      <c r="Q119" s="190"/>
      <c r="U119" s="48"/>
      <c r="V119" s="48"/>
      <c r="W119" s="48"/>
      <c r="X119" s="48"/>
      <c r="Y119" s="48"/>
      <c r="Z119" s="48"/>
      <c r="AA119" s="48"/>
      <c r="AB119" s="48"/>
      <c r="AC119" s="48"/>
    </row>
    <row r="120" spans="1:29" ht="16.5" customHeight="1" x14ac:dyDescent="0.25">
      <c r="A120" s="690"/>
      <c r="B120" s="687"/>
      <c r="C120" s="293" t="s">
        <v>32246</v>
      </c>
      <c r="D120" s="294">
        <v>45127</v>
      </c>
      <c r="E120" s="295">
        <v>0.17</v>
      </c>
      <c r="F120" s="234">
        <v>97.9</v>
      </c>
      <c r="G120" s="277">
        <v>0.17</v>
      </c>
      <c r="H120" s="227">
        <f t="shared" si="8"/>
        <v>97.9</v>
      </c>
      <c r="I120" s="702"/>
      <c r="J120" s="196"/>
      <c r="K120" s="196"/>
      <c r="L120" s="196"/>
      <c r="M120" s="196"/>
      <c r="N120" s="196"/>
      <c r="O120" s="189"/>
      <c r="P120" s="189"/>
      <c r="Q120" s="190"/>
      <c r="U120" s="48"/>
      <c r="V120" s="48"/>
      <c r="W120" s="48"/>
      <c r="X120" s="48"/>
      <c r="Y120" s="48"/>
      <c r="Z120" s="48"/>
      <c r="AA120" s="48"/>
      <c r="AB120" s="48"/>
      <c r="AC120" s="48"/>
    </row>
    <row r="121" spans="1:29" ht="16.5" customHeight="1" thickBot="1" x14ac:dyDescent="0.3">
      <c r="A121" s="690"/>
      <c r="B121" s="730"/>
      <c r="C121" s="302" t="s">
        <v>32462</v>
      </c>
      <c r="D121" s="303">
        <v>45127</v>
      </c>
      <c r="E121" s="304">
        <v>0.17</v>
      </c>
      <c r="F121" s="233">
        <v>89.9</v>
      </c>
      <c r="G121" s="305">
        <v>0.17</v>
      </c>
      <c r="H121" s="227">
        <f t="shared" si="8"/>
        <v>89.9</v>
      </c>
      <c r="I121" s="715"/>
      <c r="J121" s="196"/>
      <c r="K121" s="196"/>
      <c r="L121" s="196"/>
      <c r="M121" s="196"/>
      <c r="N121" s="196"/>
      <c r="O121" s="189"/>
      <c r="P121" s="189"/>
      <c r="Q121" s="190"/>
      <c r="U121" s="48"/>
      <c r="V121" s="48"/>
      <c r="W121" s="48"/>
      <c r="X121" s="48"/>
      <c r="Y121" s="48"/>
      <c r="Z121" s="48"/>
      <c r="AA121" s="48"/>
      <c r="AB121" s="48"/>
      <c r="AC121" s="48"/>
    </row>
    <row r="122" spans="1:29" ht="25.5" customHeight="1" x14ac:dyDescent="0.25">
      <c r="A122" s="695">
        <f t="shared" si="7"/>
        <v>39</v>
      </c>
      <c r="B122" s="698" t="s">
        <v>449</v>
      </c>
      <c r="C122" s="251" t="s">
        <v>32580</v>
      </c>
      <c r="D122" s="252">
        <v>45145</v>
      </c>
      <c r="E122" s="253">
        <v>0.17</v>
      </c>
      <c r="F122" s="218">
        <f>1580.53</f>
        <v>1580.53</v>
      </c>
      <c r="G122" s="312">
        <v>0.17</v>
      </c>
      <c r="H122" s="226">
        <f t="shared" si="8"/>
        <v>1580.53</v>
      </c>
      <c r="I122" s="696">
        <f>SMALL(H122:H124,1)</f>
        <v>580.70000000000005</v>
      </c>
      <c r="J122" s="196"/>
      <c r="K122" s="196"/>
      <c r="L122" s="196"/>
      <c r="M122" s="196"/>
      <c r="N122" s="196"/>
      <c r="O122" s="193"/>
      <c r="P122" s="193"/>
      <c r="Q122" s="194"/>
      <c r="U122" s="48"/>
      <c r="V122" s="48"/>
      <c r="W122" s="48"/>
      <c r="X122" s="48"/>
      <c r="Y122" s="48"/>
      <c r="Z122" s="48"/>
      <c r="AA122" s="48"/>
      <c r="AB122" s="48"/>
      <c r="AC122" s="48"/>
    </row>
    <row r="123" spans="1:29" ht="25.5" customHeight="1" x14ac:dyDescent="0.25">
      <c r="A123" s="690"/>
      <c r="B123" s="706"/>
      <c r="C123" s="266" t="s">
        <v>32441</v>
      </c>
      <c r="D123" s="267">
        <v>45238</v>
      </c>
      <c r="E123" s="268">
        <v>0.17</v>
      </c>
      <c r="F123" s="223">
        <v>580.70000000000005</v>
      </c>
      <c r="G123" s="258">
        <v>0.17</v>
      </c>
      <c r="H123" s="227">
        <v>580.70000000000005</v>
      </c>
      <c r="I123" s="685"/>
      <c r="J123" s="196"/>
      <c r="K123" s="196"/>
      <c r="L123" s="196"/>
      <c r="M123" s="196"/>
      <c r="N123" s="196"/>
      <c r="P123" s="193"/>
      <c r="Q123" s="194"/>
      <c r="U123" s="48"/>
      <c r="V123" s="48"/>
      <c r="W123" s="48"/>
      <c r="X123" s="48"/>
      <c r="Y123" s="48"/>
      <c r="Z123" s="48"/>
      <c r="AA123" s="48"/>
      <c r="AB123" s="48"/>
      <c r="AC123" s="48"/>
    </row>
    <row r="124" spans="1:29" ht="25.5" customHeight="1" thickBot="1" x14ac:dyDescent="0.3">
      <c r="A124" s="690"/>
      <c r="B124" s="725"/>
      <c r="C124" s="278" t="s">
        <v>32442</v>
      </c>
      <c r="D124" s="279">
        <v>45238</v>
      </c>
      <c r="E124" s="280">
        <v>0.17</v>
      </c>
      <c r="F124" s="220">
        <v>623.25</v>
      </c>
      <c r="G124" s="262">
        <v>0.17</v>
      </c>
      <c r="H124" s="227">
        <v>623.25</v>
      </c>
      <c r="I124" s="697"/>
      <c r="J124" s="196"/>
      <c r="K124" s="196"/>
      <c r="L124" s="196"/>
      <c r="M124" s="196"/>
      <c r="N124" s="196"/>
      <c r="P124" s="193"/>
      <c r="Q124" s="194"/>
      <c r="U124" s="48"/>
      <c r="V124" s="48"/>
      <c r="W124" s="48"/>
      <c r="X124" s="48"/>
      <c r="Y124" s="48"/>
      <c r="Z124" s="48"/>
      <c r="AA124" s="48"/>
      <c r="AB124" s="48"/>
      <c r="AC124" s="48"/>
    </row>
    <row r="125" spans="1:29" ht="16.5" customHeight="1" x14ac:dyDescent="0.25">
      <c r="A125" s="695">
        <f t="shared" si="7"/>
        <v>40</v>
      </c>
      <c r="B125" s="686" t="s">
        <v>78</v>
      </c>
      <c r="C125" s="289" t="s">
        <v>71</v>
      </c>
      <c r="D125" s="290">
        <v>45226</v>
      </c>
      <c r="E125" s="291">
        <v>0.17</v>
      </c>
      <c r="F125" s="232">
        <f>176.99+17.24</f>
        <v>194.23</v>
      </c>
      <c r="G125" s="292">
        <v>0.17</v>
      </c>
      <c r="H125" s="226">
        <f t="shared" si="8"/>
        <v>194.23</v>
      </c>
      <c r="I125" s="701">
        <f>SMALL(H125:H127,1)</f>
        <v>194.23</v>
      </c>
      <c r="J125" s="196"/>
      <c r="K125" s="196"/>
      <c r="L125" s="196"/>
      <c r="M125" s="196"/>
      <c r="N125" s="196"/>
      <c r="O125" s="193"/>
      <c r="P125" s="193"/>
      <c r="Q125" s="194"/>
      <c r="U125" s="48"/>
      <c r="V125" s="48"/>
      <c r="W125" s="48"/>
      <c r="X125" s="48"/>
      <c r="Y125" s="48"/>
      <c r="Z125" s="48"/>
      <c r="AA125" s="48"/>
      <c r="AB125" s="48"/>
      <c r="AC125" s="48"/>
    </row>
    <row r="126" spans="1:29" ht="16.5" customHeight="1" x14ac:dyDescent="0.25">
      <c r="A126" s="690"/>
      <c r="B126" s="687"/>
      <c r="C126" s="293" t="s">
        <v>32247</v>
      </c>
      <c r="D126" s="294">
        <v>45226</v>
      </c>
      <c r="E126" s="295">
        <v>0.17</v>
      </c>
      <c r="F126" s="234">
        <f>184.9+20.26</f>
        <v>205.16</v>
      </c>
      <c r="G126" s="277">
        <v>0.17</v>
      </c>
      <c r="H126" s="227">
        <f t="shared" si="8"/>
        <v>205.16</v>
      </c>
      <c r="I126" s="702"/>
      <c r="J126" s="196"/>
      <c r="K126" s="196"/>
      <c r="L126" s="196"/>
      <c r="M126" s="196"/>
      <c r="N126" s="196"/>
      <c r="O126" s="193"/>
      <c r="P126" s="193"/>
      <c r="Q126" s="194"/>
      <c r="U126" s="48"/>
      <c r="V126" s="48"/>
      <c r="W126" s="48"/>
      <c r="X126" s="48"/>
      <c r="Y126" s="48"/>
      <c r="Z126" s="48"/>
      <c r="AA126" s="48"/>
      <c r="AB126" s="48"/>
      <c r="AC126" s="48"/>
    </row>
    <row r="127" spans="1:29" ht="16.5" customHeight="1" thickBot="1" x14ac:dyDescent="0.3">
      <c r="A127" s="690"/>
      <c r="B127" s="688"/>
      <c r="C127" s="296" t="s">
        <v>80</v>
      </c>
      <c r="D127" s="297">
        <v>45226</v>
      </c>
      <c r="E127" s="298">
        <v>0.17</v>
      </c>
      <c r="F127" s="235">
        <f>196.45+21.88</f>
        <v>218.33</v>
      </c>
      <c r="G127" s="299">
        <v>0.17</v>
      </c>
      <c r="H127" s="227">
        <f t="shared" si="8"/>
        <v>218.33</v>
      </c>
      <c r="I127" s="703"/>
      <c r="J127" s="196"/>
      <c r="K127" s="196"/>
      <c r="L127" s="196"/>
      <c r="M127" s="196"/>
      <c r="N127" s="196"/>
      <c r="O127" s="193"/>
      <c r="P127" s="193"/>
      <c r="Q127" s="194"/>
      <c r="U127" s="48"/>
      <c r="V127" s="48"/>
      <c r="W127" s="48"/>
      <c r="X127" s="48"/>
      <c r="Y127" s="48"/>
      <c r="Z127" s="48"/>
      <c r="AA127" s="48"/>
      <c r="AB127" s="48"/>
      <c r="AC127" s="48"/>
    </row>
    <row r="128" spans="1:29" ht="16.5" customHeight="1" x14ac:dyDescent="0.25">
      <c r="A128" s="695">
        <f t="shared" si="7"/>
        <v>41</v>
      </c>
      <c r="B128" s="686" t="s">
        <v>32218</v>
      </c>
      <c r="C128" s="289" t="s">
        <v>69</v>
      </c>
      <c r="D128" s="290">
        <v>45226</v>
      </c>
      <c r="E128" s="291">
        <v>0.17</v>
      </c>
      <c r="F128" s="232">
        <f>58.85+28.45</f>
        <v>87.3</v>
      </c>
      <c r="G128" s="292">
        <v>0.17</v>
      </c>
      <c r="H128" s="226">
        <f t="shared" si="8"/>
        <v>87.3</v>
      </c>
      <c r="I128" s="701">
        <f>SMALL(H128:H130,1)</f>
        <v>87.3</v>
      </c>
      <c r="J128" s="196"/>
      <c r="K128" s="196"/>
      <c r="L128" s="196"/>
      <c r="M128" s="196"/>
      <c r="N128" s="196"/>
      <c r="O128" s="193"/>
      <c r="P128" s="193"/>
      <c r="Q128" s="194"/>
      <c r="U128" s="48"/>
      <c r="V128" s="48"/>
      <c r="W128" s="48"/>
      <c r="X128" s="48"/>
      <c r="Y128" s="48"/>
      <c r="Z128" s="48"/>
      <c r="AA128" s="48"/>
      <c r="AB128" s="48"/>
      <c r="AC128" s="48"/>
    </row>
    <row r="129" spans="1:29" ht="16.5" customHeight="1" x14ac:dyDescent="0.25">
      <c r="A129" s="690"/>
      <c r="B129" s="687"/>
      <c r="C129" s="293" t="s">
        <v>82</v>
      </c>
      <c r="D129" s="294">
        <v>45128</v>
      </c>
      <c r="E129" s="295">
        <v>0.17</v>
      </c>
      <c r="F129" s="234">
        <v>89.32</v>
      </c>
      <c r="G129" s="277">
        <v>0.17</v>
      </c>
      <c r="H129" s="227">
        <f t="shared" si="8"/>
        <v>89.32</v>
      </c>
      <c r="I129" s="702"/>
      <c r="J129" s="196"/>
      <c r="K129" s="196"/>
      <c r="L129" s="196"/>
      <c r="M129" s="196"/>
      <c r="N129" s="196"/>
      <c r="O129" s="193"/>
      <c r="P129" s="193"/>
      <c r="Q129" s="194"/>
      <c r="U129" s="48"/>
      <c r="V129" s="48"/>
      <c r="W129" s="48"/>
      <c r="X129" s="48"/>
      <c r="Y129" s="48"/>
      <c r="Z129" s="48"/>
      <c r="AA129" s="48"/>
      <c r="AB129" s="48"/>
      <c r="AC129" s="48"/>
    </row>
    <row r="130" spans="1:29" ht="16.5" customHeight="1" thickBot="1" x14ac:dyDescent="0.3">
      <c r="A130" s="690"/>
      <c r="B130" s="688"/>
      <c r="C130" s="296" t="s">
        <v>82</v>
      </c>
      <c r="D130" s="297">
        <v>45128</v>
      </c>
      <c r="E130" s="298">
        <v>0.17</v>
      </c>
      <c r="F130" s="235">
        <v>88.11</v>
      </c>
      <c r="G130" s="299">
        <v>0.17</v>
      </c>
      <c r="H130" s="227">
        <f t="shared" si="8"/>
        <v>88.11</v>
      </c>
      <c r="I130" s="703"/>
      <c r="J130" s="196"/>
      <c r="K130" s="196"/>
      <c r="L130" s="196"/>
      <c r="M130" s="196"/>
      <c r="N130" s="196"/>
      <c r="O130" s="193"/>
      <c r="P130" s="193"/>
      <c r="Q130" s="194"/>
      <c r="U130" s="48"/>
      <c r="V130" s="48"/>
      <c r="W130" s="48"/>
      <c r="X130" s="48"/>
      <c r="Y130" s="48"/>
      <c r="Z130" s="48"/>
      <c r="AA130" s="48"/>
      <c r="AB130" s="48"/>
      <c r="AC130" s="48"/>
    </row>
    <row r="131" spans="1:29" ht="16.5" customHeight="1" x14ac:dyDescent="0.25">
      <c r="A131" s="695">
        <f t="shared" ref="A131:A146" si="10">A128+1</f>
        <v>42</v>
      </c>
      <c r="B131" s="699" t="s">
        <v>32569</v>
      </c>
      <c r="C131" s="255" t="s">
        <v>74</v>
      </c>
      <c r="D131" s="256">
        <v>45131</v>
      </c>
      <c r="E131" s="257">
        <v>0.17</v>
      </c>
      <c r="F131" s="335">
        <v>38</v>
      </c>
      <c r="G131" s="264">
        <v>0.17</v>
      </c>
      <c r="H131" s="226">
        <f t="shared" si="8"/>
        <v>38</v>
      </c>
      <c r="I131" s="684">
        <f>SMALL(H131:H133,1)</f>
        <v>27.31</v>
      </c>
      <c r="J131" s="196"/>
      <c r="K131" s="196"/>
      <c r="L131" s="196"/>
      <c r="M131" s="196"/>
      <c r="N131" s="196"/>
      <c r="O131" s="193"/>
      <c r="P131" s="193"/>
      <c r="Q131" s="194"/>
      <c r="U131" s="48"/>
      <c r="V131" s="48"/>
      <c r="W131" s="48"/>
      <c r="X131" s="48"/>
      <c r="Y131" s="48"/>
      <c r="Z131" s="48"/>
      <c r="AA131" s="48"/>
      <c r="AB131" s="48"/>
      <c r="AC131" s="48"/>
    </row>
    <row r="132" spans="1:29" ht="16.5" customHeight="1" x14ac:dyDescent="0.25">
      <c r="A132" s="690"/>
      <c r="B132" s="699"/>
      <c r="C132" s="255" t="s">
        <v>32451</v>
      </c>
      <c r="D132" s="256">
        <v>45142</v>
      </c>
      <c r="E132" s="257">
        <v>7.0000000000000007E-2</v>
      </c>
      <c r="F132" s="335">
        <v>24.98</v>
      </c>
      <c r="G132" s="258">
        <v>0.17</v>
      </c>
      <c r="H132" s="227">
        <f t="shared" ref="H132:H148" si="11">F132/(1+E132)*(1+G132)</f>
        <v>27.31</v>
      </c>
      <c r="I132" s="684"/>
      <c r="J132" s="196"/>
      <c r="K132" s="196"/>
      <c r="L132" s="196"/>
      <c r="M132" s="196"/>
      <c r="N132" s="196"/>
      <c r="O132" s="193"/>
      <c r="P132" s="193"/>
      <c r="Q132" s="194"/>
      <c r="U132" s="48"/>
      <c r="V132" s="48"/>
      <c r="W132" s="48"/>
      <c r="X132" s="48"/>
      <c r="Y132" s="48"/>
      <c r="Z132" s="48"/>
      <c r="AA132" s="48"/>
      <c r="AB132" s="48"/>
      <c r="AC132" s="48"/>
    </row>
    <row r="133" spans="1:29" ht="16.5" customHeight="1" thickBot="1" x14ac:dyDescent="0.3">
      <c r="A133" s="690"/>
      <c r="B133" s="699"/>
      <c r="C133" s="255" t="s">
        <v>32460</v>
      </c>
      <c r="D133" s="256">
        <v>45204</v>
      </c>
      <c r="E133" s="257">
        <v>0.17</v>
      </c>
      <c r="F133" s="335">
        <v>42.25</v>
      </c>
      <c r="G133" s="258">
        <v>0.17</v>
      </c>
      <c r="H133" s="227">
        <v>42.25</v>
      </c>
      <c r="I133" s="697"/>
      <c r="J133" s="196"/>
      <c r="K133" s="196"/>
      <c r="L133" s="196"/>
      <c r="M133" s="196"/>
      <c r="N133" s="196"/>
      <c r="O133" s="193"/>
      <c r="P133" s="193"/>
      <c r="Q133" s="194"/>
      <c r="U133" s="48"/>
      <c r="V133" s="48"/>
      <c r="W133" s="48"/>
      <c r="X133" s="48"/>
      <c r="Y133" s="48"/>
      <c r="Z133" s="48"/>
      <c r="AA133" s="48"/>
      <c r="AB133" s="48"/>
      <c r="AC133" s="48"/>
    </row>
    <row r="134" spans="1:29" ht="16.5" customHeight="1" x14ac:dyDescent="0.25">
      <c r="A134" s="695">
        <f t="shared" si="10"/>
        <v>43</v>
      </c>
      <c r="B134" s="698" t="s">
        <v>32570</v>
      </c>
      <c r="C134" s="251" t="s">
        <v>74</v>
      </c>
      <c r="D134" s="252">
        <v>45131</v>
      </c>
      <c r="E134" s="253">
        <v>0.17</v>
      </c>
      <c r="F134" s="336">
        <v>93.75</v>
      </c>
      <c r="G134" s="312">
        <v>0.17</v>
      </c>
      <c r="H134" s="226">
        <f t="shared" si="11"/>
        <v>93.75</v>
      </c>
      <c r="I134" s="696">
        <f>SMALL(H134:H136,1)</f>
        <v>59.38</v>
      </c>
      <c r="J134" s="196"/>
      <c r="K134" s="196"/>
      <c r="L134" s="196"/>
      <c r="M134" s="196"/>
      <c r="N134" s="196"/>
      <c r="O134" s="193"/>
      <c r="P134" s="193"/>
      <c r="Q134" s="194"/>
      <c r="U134" s="48"/>
      <c r="V134" s="48"/>
      <c r="W134" s="48"/>
      <c r="X134" s="48"/>
      <c r="Y134" s="48"/>
      <c r="Z134" s="48"/>
      <c r="AA134" s="48"/>
      <c r="AB134" s="48"/>
      <c r="AC134" s="48"/>
    </row>
    <row r="135" spans="1:29" ht="16.5" customHeight="1" x14ac:dyDescent="0.25">
      <c r="A135" s="690"/>
      <c r="B135" s="699"/>
      <c r="C135" s="255" t="s">
        <v>32451</v>
      </c>
      <c r="D135" s="256">
        <v>45142</v>
      </c>
      <c r="E135" s="257">
        <v>7.0000000000000007E-2</v>
      </c>
      <c r="F135" s="335">
        <v>110.5</v>
      </c>
      <c r="G135" s="258">
        <v>0.17</v>
      </c>
      <c r="H135" s="227">
        <f t="shared" si="11"/>
        <v>120.83</v>
      </c>
      <c r="I135" s="684"/>
      <c r="J135" s="196"/>
      <c r="K135" s="196"/>
      <c r="L135" s="196"/>
      <c r="M135" s="196"/>
      <c r="N135" s="196"/>
      <c r="O135" s="193"/>
      <c r="P135" s="193"/>
      <c r="Q135" s="194"/>
      <c r="U135" s="48"/>
      <c r="V135" s="48"/>
      <c r="W135" s="48"/>
      <c r="X135" s="48"/>
      <c r="Y135" s="48"/>
      <c r="Z135" s="48"/>
      <c r="AA135" s="48"/>
      <c r="AB135" s="48"/>
      <c r="AC135" s="48"/>
    </row>
    <row r="136" spans="1:29" ht="16.5" customHeight="1" thickBot="1" x14ac:dyDescent="0.3">
      <c r="A136" s="690"/>
      <c r="B136" s="723"/>
      <c r="C136" s="255" t="s">
        <v>32460</v>
      </c>
      <c r="D136" s="279">
        <v>45238</v>
      </c>
      <c r="E136" s="280">
        <v>0.17</v>
      </c>
      <c r="F136" s="337">
        <f>45.9+53.9/4</f>
        <v>59.38</v>
      </c>
      <c r="G136" s="262">
        <v>0.17</v>
      </c>
      <c r="H136" s="227">
        <f t="shared" si="11"/>
        <v>59.38</v>
      </c>
      <c r="I136" s="697"/>
      <c r="J136" s="196"/>
      <c r="K136" s="196"/>
      <c r="L136" s="196"/>
      <c r="M136" s="196"/>
      <c r="N136" s="196"/>
      <c r="O136" s="193"/>
      <c r="P136" s="193"/>
      <c r="Q136" s="194"/>
      <c r="U136" s="48"/>
      <c r="V136" s="48"/>
      <c r="W136" s="48"/>
      <c r="X136" s="48"/>
      <c r="Y136" s="48"/>
      <c r="Z136" s="48"/>
      <c r="AA136" s="48"/>
      <c r="AB136" s="48"/>
      <c r="AC136" s="48"/>
    </row>
    <row r="137" spans="1:29" ht="16.5" customHeight="1" x14ac:dyDescent="0.25">
      <c r="A137" s="695">
        <f t="shared" si="10"/>
        <v>44</v>
      </c>
      <c r="B137" s="698" t="s">
        <v>32581</v>
      </c>
      <c r="C137" s="289" t="s">
        <v>32582</v>
      </c>
      <c r="D137" s="339">
        <v>45239</v>
      </c>
      <c r="E137" s="340">
        <v>0.17</v>
      </c>
      <c r="F137" s="341">
        <f>1080+141.49</f>
        <v>1221.49</v>
      </c>
      <c r="G137" s="312">
        <v>0.17</v>
      </c>
      <c r="H137" s="226">
        <f t="shared" si="11"/>
        <v>1221.49</v>
      </c>
      <c r="I137" s="696">
        <f>SMALL(H137:H139,1)</f>
        <v>1221.49</v>
      </c>
      <c r="J137" s="196"/>
      <c r="K137" s="196"/>
      <c r="L137" s="196"/>
      <c r="M137" s="196"/>
      <c r="N137" s="196"/>
      <c r="O137" s="193"/>
      <c r="P137" s="193"/>
      <c r="Q137" s="194"/>
      <c r="U137" s="48"/>
      <c r="V137" s="48"/>
      <c r="W137" s="48"/>
      <c r="X137" s="48"/>
      <c r="Y137" s="48"/>
      <c r="Z137" s="48"/>
      <c r="AA137" s="48"/>
      <c r="AB137" s="48"/>
      <c r="AC137" s="48"/>
    </row>
    <row r="138" spans="1:29" ht="16.5" customHeight="1" x14ac:dyDescent="0.25">
      <c r="A138" s="690"/>
      <c r="B138" s="699"/>
      <c r="C138" s="293" t="s">
        <v>32583</v>
      </c>
      <c r="D138" s="342">
        <v>45239</v>
      </c>
      <c r="E138" s="343">
        <v>0.17</v>
      </c>
      <c r="F138" s="344">
        <f>1427.63+18.7</f>
        <v>1446.33</v>
      </c>
      <c r="G138" s="258">
        <v>0.17</v>
      </c>
      <c r="H138" s="227">
        <f t="shared" si="11"/>
        <v>1446.33</v>
      </c>
      <c r="I138" s="684"/>
      <c r="J138" s="196"/>
      <c r="K138" s="196"/>
      <c r="L138" s="196"/>
      <c r="M138" s="196"/>
      <c r="N138" s="196"/>
      <c r="O138" s="193"/>
      <c r="P138" s="193"/>
      <c r="Q138" s="194"/>
      <c r="U138" s="48"/>
      <c r="V138" s="48"/>
      <c r="W138" s="48"/>
      <c r="X138" s="48"/>
      <c r="Y138" s="48"/>
      <c r="Z138" s="48"/>
      <c r="AA138" s="48"/>
      <c r="AB138" s="48"/>
      <c r="AC138" s="48"/>
    </row>
    <row r="139" spans="1:29" ht="16.5" customHeight="1" thickBot="1" x14ac:dyDescent="0.3">
      <c r="A139" s="690"/>
      <c r="B139" s="699"/>
      <c r="C139" s="296" t="s">
        <v>32584</v>
      </c>
      <c r="D139" s="345">
        <v>45239</v>
      </c>
      <c r="E139" s="346">
        <v>0.17</v>
      </c>
      <c r="F139" s="347">
        <f>1300.9+40.6</f>
        <v>1341.5</v>
      </c>
      <c r="G139" s="262">
        <v>0.17</v>
      </c>
      <c r="H139" s="227">
        <f t="shared" si="11"/>
        <v>1341.5</v>
      </c>
      <c r="I139" s="697"/>
      <c r="J139" s="196"/>
      <c r="K139" s="196"/>
      <c r="L139" s="196"/>
      <c r="M139" s="196"/>
      <c r="N139" s="196"/>
      <c r="O139" s="193"/>
      <c r="P139" s="193"/>
      <c r="Q139" s="194"/>
      <c r="U139" s="48"/>
      <c r="V139" s="48"/>
      <c r="W139" s="48"/>
      <c r="X139" s="48"/>
      <c r="Y139" s="48"/>
      <c r="Z139" s="48"/>
      <c r="AA139" s="48"/>
      <c r="AB139" s="48"/>
      <c r="AC139" s="48"/>
    </row>
    <row r="140" spans="1:29" ht="16.5" customHeight="1" x14ac:dyDescent="0.25">
      <c r="A140" s="695">
        <f t="shared" si="10"/>
        <v>45</v>
      </c>
      <c r="B140" s="698" t="s">
        <v>32571</v>
      </c>
      <c r="C140" s="255" t="s">
        <v>74</v>
      </c>
      <c r="D140" s="256">
        <v>45131</v>
      </c>
      <c r="E140" s="257">
        <v>0.17</v>
      </c>
      <c r="F140" s="335">
        <v>28.75</v>
      </c>
      <c r="G140" s="264">
        <v>0.17</v>
      </c>
      <c r="H140" s="226">
        <f t="shared" si="11"/>
        <v>28.75</v>
      </c>
      <c r="I140" s="696">
        <f>SMALL(H140:H142,1)</f>
        <v>14.61</v>
      </c>
      <c r="J140" s="196"/>
      <c r="K140" s="196"/>
      <c r="L140" s="196"/>
      <c r="M140" s="196"/>
      <c r="N140" s="196"/>
      <c r="O140" s="193"/>
      <c r="P140" s="193"/>
      <c r="Q140" s="194"/>
      <c r="U140" s="48"/>
      <c r="V140" s="48"/>
      <c r="W140" s="48"/>
      <c r="X140" s="48"/>
      <c r="Y140" s="48"/>
      <c r="Z140" s="48"/>
      <c r="AA140" s="48"/>
      <c r="AB140" s="48"/>
      <c r="AC140" s="48"/>
    </row>
    <row r="141" spans="1:29" ht="16.5" customHeight="1" x14ac:dyDescent="0.25">
      <c r="A141" s="690"/>
      <c r="B141" s="699"/>
      <c r="C141" s="266" t="s">
        <v>32451</v>
      </c>
      <c r="D141" s="267">
        <v>45142</v>
      </c>
      <c r="E141" s="268">
        <v>7.0000000000000007E-2</v>
      </c>
      <c r="F141" s="338">
        <v>23.59</v>
      </c>
      <c r="G141" s="258">
        <v>0.17</v>
      </c>
      <c r="H141" s="227">
        <f t="shared" si="11"/>
        <v>25.79</v>
      </c>
      <c r="I141" s="684"/>
      <c r="J141" s="196"/>
      <c r="K141" s="196"/>
      <c r="L141" s="196"/>
      <c r="M141" s="196"/>
      <c r="N141" s="196"/>
      <c r="O141" s="193"/>
      <c r="P141" s="193"/>
      <c r="Q141" s="194"/>
      <c r="U141" s="48"/>
      <c r="V141" s="48"/>
      <c r="W141" s="48"/>
      <c r="X141" s="48"/>
      <c r="Y141" s="48"/>
      <c r="Z141" s="48"/>
      <c r="AA141" s="48"/>
      <c r="AB141" s="48"/>
      <c r="AC141" s="48"/>
    </row>
    <row r="142" spans="1:29" ht="16.5" customHeight="1" thickBot="1" x14ac:dyDescent="0.3">
      <c r="A142" s="690"/>
      <c r="B142" s="699"/>
      <c r="C142" s="273" t="s">
        <v>32443</v>
      </c>
      <c r="D142" s="274">
        <v>45239</v>
      </c>
      <c r="E142" s="275">
        <v>0.17</v>
      </c>
      <c r="F142" s="446">
        <f>(43.84)/3</f>
        <v>14.61</v>
      </c>
      <c r="G142" s="276">
        <v>0.17</v>
      </c>
      <c r="H142" s="227">
        <f t="shared" si="11"/>
        <v>14.61</v>
      </c>
      <c r="I142" s="685"/>
      <c r="J142" s="196"/>
      <c r="K142" s="196"/>
      <c r="L142" s="196"/>
      <c r="M142" s="196"/>
      <c r="N142" s="196"/>
      <c r="O142" s="193"/>
      <c r="P142" s="193"/>
      <c r="Q142" s="194"/>
      <c r="U142" s="48"/>
      <c r="V142" s="48"/>
      <c r="W142" s="48"/>
      <c r="X142" s="48"/>
      <c r="Y142" s="48"/>
      <c r="Z142" s="48"/>
      <c r="AA142" s="48"/>
      <c r="AB142" s="48"/>
      <c r="AC142" s="48"/>
    </row>
    <row r="143" spans="1:29" ht="25.5" customHeight="1" x14ac:dyDescent="0.25">
      <c r="A143" s="689">
        <f t="shared" si="10"/>
        <v>46</v>
      </c>
      <c r="B143" s="698" t="s">
        <v>32579</v>
      </c>
      <c r="C143" s="251" t="s">
        <v>74</v>
      </c>
      <c r="D143" s="252">
        <v>45131</v>
      </c>
      <c r="E143" s="253">
        <v>0.17</v>
      </c>
      <c r="F143" s="237">
        <f>286.35</f>
        <v>286.35000000000002</v>
      </c>
      <c r="G143" s="312">
        <v>0.17</v>
      </c>
      <c r="H143" s="228">
        <f t="shared" si="11"/>
        <v>286.35000000000002</v>
      </c>
      <c r="I143" s="696">
        <f>SMALL(H143:H145,1)</f>
        <v>213.33</v>
      </c>
      <c r="J143" s="196"/>
      <c r="K143" s="196"/>
      <c r="L143" s="196"/>
      <c r="M143" s="196"/>
      <c r="N143" s="196"/>
      <c r="P143" s="193"/>
      <c r="Q143" s="194"/>
      <c r="U143" s="48"/>
      <c r="V143" s="48"/>
      <c r="W143" s="48"/>
      <c r="X143" s="48"/>
      <c r="Y143" s="48"/>
      <c r="Z143" s="48"/>
      <c r="AA143" s="48"/>
      <c r="AB143" s="48"/>
      <c r="AC143" s="48"/>
    </row>
    <row r="144" spans="1:29" x14ac:dyDescent="0.25">
      <c r="A144" s="690"/>
      <c r="B144" s="699"/>
      <c r="C144" s="273" t="s">
        <v>82</v>
      </c>
      <c r="D144" s="274">
        <v>45239</v>
      </c>
      <c r="E144" s="275">
        <v>0.17</v>
      </c>
      <c r="F144" s="223">
        <f>192.7+(41.26/2)</f>
        <v>213.33</v>
      </c>
      <c r="G144" s="258">
        <v>0.17</v>
      </c>
      <c r="H144" s="227">
        <f t="shared" si="11"/>
        <v>213.33</v>
      </c>
      <c r="I144" s="684"/>
      <c r="J144" s="196"/>
      <c r="K144" s="196"/>
      <c r="L144" s="196"/>
      <c r="M144" s="196"/>
      <c r="N144" s="196"/>
      <c r="P144" s="193"/>
      <c r="Q144" s="194"/>
      <c r="U144" s="48"/>
      <c r="V144" s="48"/>
      <c r="W144" s="48"/>
      <c r="X144" s="48"/>
      <c r="Y144" s="48"/>
      <c r="Z144" s="48"/>
      <c r="AA144" s="48"/>
      <c r="AB144" s="48"/>
      <c r="AC144" s="48"/>
    </row>
    <row r="145" spans="1:29" ht="15" customHeight="1" thickBot="1" x14ac:dyDescent="0.3">
      <c r="A145" s="691"/>
      <c r="B145" s="723"/>
      <c r="C145" s="278" t="s">
        <v>32437</v>
      </c>
      <c r="D145" s="279">
        <v>45239</v>
      </c>
      <c r="E145" s="280">
        <v>0.17</v>
      </c>
      <c r="F145" s="220">
        <f>191.99+(92.59/2)</f>
        <v>238.29</v>
      </c>
      <c r="G145" s="262">
        <v>0.17</v>
      </c>
      <c r="H145" s="242">
        <f t="shared" si="11"/>
        <v>238.29</v>
      </c>
      <c r="I145" s="697"/>
      <c r="J145" s="196"/>
      <c r="K145" s="196"/>
      <c r="L145" s="196"/>
      <c r="M145" s="196"/>
      <c r="N145" s="196"/>
      <c r="P145" s="193"/>
      <c r="Q145" s="194"/>
      <c r="U145" s="48"/>
      <c r="V145" s="48"/>
      <c r="W145" s="48"/>
      <c r="X145" s="48"/>
      <c r="Y145" s="48"/>
      <c r="Z145" s="48"/>
      <c r="AA145" s="48"/>
      <c r="AB145" s="48"/>
      <c r="AC145" s="48"/>
    </row>
    <row r="146" spans="1:29" ht="16.5" hidden="1" customHeight="1" x14ac:dyDescent="0.25">
      <c r="A146" s="689">
        <f t="shared" si="10"/>
        <v>47</v>
      </c>
      <c r="B146" s="698" t="s">
        <v>847</v>
      </c>
      <c r="C146" s="251" t="s">
        <v>32444</v>
      </c>
      <c r="D146" s="252" t="s">
        <v>32459</v>
      </c>
      <c r="E146" s="253"/>
      <c r="F146" s="312"/>
      <c r="G146" s="312"/>
      <c r="H146" s="228"/>
      <c r="I146" s="696">
        <f>SMALL(H146:H148,1)</f>
        <v>102.32</v>
      </c>
      <c r="J146" s="196"/>
      <c r="K146" s="196"/>
      <c r="L146" s="196"/>
      <c r="M146" s="196"/>
      <c r="N146" s="196"/>
      <c r="O146" s="193"/>
      <c r="P146" s="193"/>
      <c r="Q146" s="194"/>
      <c r="U146" s="48"/>
      <c r="V146" s="48"/>
      <c r="W146" s="48"/>
      <c r="X146" s="48"/>
      <c r="Y146" s="48"/>
      <c r="Z146" s="48"/>
      <c r="AA146" s="48"/>
      <c r="AB146" s="48"/>
      <c r="AC146" s="48"/>
    </row>
    <row r="147" spans="1:29" ht="16.5" customHeight="1" x14ac:dyDescent="0.25">
      <c r="A147" s="690"/>
      <c r="B147" s="699"/>
      <c r="C147" s="266" t="s">
        <v>32197</v>
      </c>
      <c r="D147" s="267">
        <v>45154</v>
      </c>
      <c r="E147" s="268">
        <v>0.17</v>
      </c>
      <c r="F147" s="223">
        <v>102.32</v>
      </c>
      <c r="G147" s="258">
        <v>0.17</v>
      </c>
      <c r="H147" s="227">
        <f t="shared" si="11"/>
        <v>102.32</v>
      </c>
      <c r="I147" s="684"/>
      <c r="J147" s="196"/>
      <c r="K147" s="196"/>
      <c r="L147" s="196"/>
      <c r="M147" s="196"/>
      <c r="N147" s="196"/>
      <c r="O147" s="193"/>
      <c r="P147" s="193"/>
      <c r="Q147" s="194"/>
      <c r="U147" s="48"/>
      <c r="V147" s="48"/>
      <c r="W147" s="48"/>
      <c r="X147" s="48"/>
      <c r="Y147" s="48"/>
      <c r="Z147" s="48"/>
      <c r="AA147" s="48"/>
      <c r="AB147" s="48"/>
      <c r="AC147" s="48"/>
    </row>
    <row r="148" spans="1:29" ht="16.5" customHeight="1" thickBot="1" x14ac:dyDescent="0.3">
      <c r="A148" s="691"/>
      <c r="B148" s="723"/>
      <c r="C148" s="278" t="s">
        <v>32198</v>
      </c>
      <c r="D148" s="279">
        <v>45131</v>
      </c>
      <c r="E148" s="280">
        <v>0.17</v>
      </c>
      <c r="F148" s="220">
        <v>120</v>
      </c>
      <c r="G148" s="262">
        <v>0.17</v>
      </c>
      <c r="H148" s="242">
        <f t="shared" si="11"/>
        <v>120</v>
      </c>
      <c r="I148" s="697"/>
      <c r="J148" s="196"/>
      <c r="K148" s="196"/>
      <c r="L148" s="196"/>
      <c r="M148" s="196"/>
      <c r="N148" s="196"/>
      <c r="O148" s="193"/>
      <c r="P148" s="193"/>
      <c r="Q148" s="194"/>
      <c r="U148" s="48"/>
      <c r="V148" s="48"/>
      <c r="W148" s="48"/>
      <c r="X148" s="48"/>
      <c r="Y148" s="48"/>
      <c r="Z148" s="48"/>
      <c r="AA148" s="48"/>
      <c r="AB148" s="48"/>
      <c r="AC148" s="48"/>
    </row>
    <row r="149" spans="1:29" ht="16.5" hidden="1" customHeight="1" x14ac:dyDescent="0.25">
      <c r="A149" s="700">
        <f t="shared" ref="A149" si="12">A146+1</f>
        <v>48</v>
      </c>
      <c r="B149" s="699" t="s">
        <v>32574</v>
      </c>
      <c r="C149" s="255" t="s">
        <v>32444</v>
      </c>
      <c r="D149" s="256" t="s">
        <v>32459</v>
      </c>
      <c r="E149" s="257"/>
      <c r="F149" s="264"/>
      <c r="G149" s="264"/>
      <c r="H149" s="230"/>
      <c r="I149" s="684">
        <f>SMALL(H149:H151,1)</f>
        <v>40</v>
      </c>
      <c r="J149" s="196"/>
      <c r="K149" s="196"/>
      <c r="L149" s="196"/>
      <c r="M149" s="196"/>
      <c r="N149" s="196"/>
      <c r="O149" s="196"/>
      <c r="P149" s="193"/>
      <c r="Q149" s="194"/>
      <c r="U149" s="48"/>
      <c r="V149" s="48"/>
      <c r="W149" s="48"/>
      <c r="X149" s="48"/>
      <c r="Y149" s="48"/>
      <c r="Z149" s="48"/>
      <c r="AA149" s="48"/>
      <c r="AB149" s="48"/>
      <c r="AC149" s="48"/>
    </row>
    <row r="150" spans="1:29" ht="16.5" customHeight="1" x14ac:dyDescent="0.25">
      <c r="A150" s="690"/>
      <c r="B150" s="699"/>
      <c r="C150" s="266" t="s">
        <v>32197</v>
      </c>
      <c r="D150" s="267">
        <v>45246</v>
      </c>
      <c r="E150" s="268">
        <v>0.17</v>
      </c>
      <c r="F150" s="223">
        <v>60</v>
      </c>
      <c r="G150" s="258">
        <v>0.17</v>
      </c>
      <c r="H150" s="227">
        <f t="shared" ref="H150:H151" si="13">F150/(1+E150)*(1+G150)</f>
        <v>60</v>
      </c>
      <c r="I150" s="684"/>
      <c r="J150" s="196"/>
      <c r="K150" s="196"/>
      <c r="L150" s="196"/>
      <c r="M150" s="196"/>
      <c r="N150" s="196"/>
      <c r="O150" s="196"/>
      <c r="P150" s="193"/>
      <c r="Q150" s="194"/>
      <c r="U150" s="48"/>
      <c r="V150" s="48"/>
      <c r="W150" s="48"/>
      <c r="X150" s="48"/>
      <c r="Y150" s="48"/>
      <c r="Z150" s="48"/>
      <c r="AA150" s="48"/>
      <c r="AB150" s="48"/>
      <c r="AC150" s="48"/>
    </row>
    <row r="151" spans="1:29" ht="16.5" customHeight="1" thickBot="1" x14ac:dyDescent="0.3">
      <c r="A151" s="690"/>
      <c r="B151" s="699"/>
      <c r="C151" s="278" t="s">
        <v>32198</v>
      </c>
      <c r="D151" s="279">
        <v>45236</v>
      </c>
      <c r="E151" s="275">
        <v>0.17</v>
      </c>
      <c r="F151" s="223">
        <v>40</v>
      </c>
      <c r="G151" s="276">
        <v>0.17</v>
      </c>
      <c r="H151" s="227">
        <f t="shared" si="13"/>
        <v>40</v>
      </c>
      <c r="I151" s="685"/>
      <c r="J151" s="196"/>
      <c r="K151" s="196"/>
      <c r="L151" s="196"/>
      <c r="M151" s="196"/>
      <c r="N151" s="196"/>
      <c r="O151" s="196"/>
      <c r="P151" s="193"/>
      <c r="Q151" s="194"/>
      <c r="U151" s="48"/>
      <c r="V151" s="48"/>
      <c r="W151" s="48"/>
      <c r="X151" s="48"/>
      <c r="Y151" s="48"/>
      <c r="Z151" s="48"/>
      <c r="AA151" s="48"/>
      <c r="AB151" s="48"/>
      <c r="AC151" s="48"/>
    </row>
    <row r="152" spans="1:29" ht="16.5" customHeight="1" thickBot="1" x14ac:dyDescent="0.3">
      <c r="A152" s="314"/>
      <c r="B152" s="315"/>
      <c r="C152" s="315"/>
      <c r="D152" s="316"/>
      <c r="E152" s="317"/>
      <c r="F152" s="318"/>
      <c r="G152" s="317"/>
      <c r="H152" s="319"/>
      <c r="I152" s="320"/>
      <c r="J152" s="196"/>
      <c r="Q152" s="194"/>
      <c r="U152" s="48"/>
      <c r="V152" s="48"/>
      <c r="W152" s="48"/>
      <c r="X152" s="48"/>
      <c r="Y152" s="48"/>
      <c r="Z152" s="48"/>
      <c r="AA152" s="48"/>
      <c r="AB152" s="48"/>
      <c r="AC152" s="48"/>
    </row>
    <row r="153" spans="1:29" ht="15.75" customHeight="1" x14ac:dyDescent="0.25">
      <c r="A153" s="50"/>
      <c r="B153" s="45"/>
      <c r="C153" s="45"/>
      <c r="D153" s="163"/>
      <c r="E153" s="51"/>
      <c r="F153" s="200"/>
      <c r="G153" s="51"/>
      <c r="H153" s="45"/>
      <c r="I153" s="45"/>
      <c r="J153" s="196"/>
      <c r="L153" s="160"/>
      <c r="Q153" s="194"/>
    </row>
    <row r="154" spans="1:29" ht="16.5" customHeight="1" x14ac:dyDescent="0.25">
      <c r="A154" s="46" t="s">
        <v>85</v>
      </c>
      <c r="B154" s="52">
        <f ca="1">TODAY()</f>
        <v>45275</v>
      </c>
      <c r="C154" s="53"/>
      <c r="D154" s="164"/>
      <c r="E154" s="54"/>
      <c r="F154" s="199"/>
      <c r="G154" s="188"/>
      <c r="H154" s="188"/>
      <c r="I154" s="46"/>
      <c r="J154" s="47"/>
    </row>
    <row r="155" spans="1:29" ht="15.75" customHeight="1" x14ac:dyDescent="0.25">
      <c r="C155" s="693" t="s">
        <v>86</v>
      </c>
      <c r="D155" s="694"/>
      <c r="E155" s="469"/>
      <c r="F155" s="199"/>
      <c r="G155" s="56"/>
      <c r="H155" s="55"/>
    </row>
    <row r="156" spans="1:29" ht="15.75" customHeight="1" x14ac:dyDescent="0.25">
      <c r="C156" s="692"/>
      <c r="D156" s="692"/>
      <c r="E156" s="450"/>
      <c r="F156" s="199"/>
      <c r="G156" s="188"/>
      <c r="H156" s="188"/>
      <c r="I156" s="188"/>
      <c r="J156" s="188"/>
      <c r="K156" s="188"/>
    </row>
    <row r="157" spans="1:29" ht="15.75" customHeight="1" x14ac:dyDescent="0.25">
      <c r="B157" s="161"/>
      <c r="C157" s="139"/>
      <c r="D157" s="165"/>
      <c r="G157" s="188"/>
      <c r="H157" s="188"/>
      <c r="I157" s="188"/>
      <c r="J157" s="188"/>
      <c r="K157" s="188"/>
    </row>
    <row r="158" spans="1:29" ht="15.75" customHeight="1" x14ac:dyDescent="0.25">
      <c r="C158" s="161"/>
      <c r="D158" s="166"/>
      <c r="G158" s="188"/>
      <c r="H158" s="188"/>
      <c r="I158" s="188"/>
      <c r="J158" s="188"/>
      <c r="K158" s="188"/>
    </row>
    <row r="159" spans="1:29" ht="15.75" customHeight="1" x14ac:dyDescent="0.25">
      <c r="C159" s="161"/>
      <c r="D159" s="166"/>
      <c r="G159" s="188"/>
      <c r="H159" s="188"/>
      <c r="I159" s="188"/>
      <c r="J159" s="188"/>
      <c r="K159" s="188"/>
    </row>
    <row r="160" spans="1:29" ht="15.75" customHeight="1" x14ac:dyDescent="0.25">
      <c r="C160" s="57"/>
      <c r="D160" s="167"/>
      <c r="E160" s="56"/>
      <c r="F160" s="199"/>
      <c r="G160" s="188"/>
      <c r="H160" s="188"/>
      <c r="I160" s="188"/>
      <c r="J160" s="188"/>
      <c r="K160" s="188"/>
    </row>
    <row r="161" spans="3:11" ht="15.75" customHeight="1" x14ac:dyDescent="0.25">
      <c r="C161" s="161"/>
      <c r="D161" s="166"/>
      <c r="G161" s="188"/>
      <c r="H161" s="188"/>
      <c r="I161" s="188"/>
      <c r="J161" s="188"/>
      <c r="K161" s="188"/>
    </row>
    <row r="162" spans="3:11" ht="15.75" customHeight="1" x14ac:dyDescent="0.25">
      <c r="C162" s="57"/>
      <c r="D162" s="167"/>
      <c r="E162" s="56"/>
      <c r="F162" s="199"/>
      <c r="G162" s="188"/>
      <c r="H162" s="188"/>
      <c r="I162" s="188"/>
      <c r="J162" s="188"/>
      <c r="K162" s="188"/>
    </row>
    <row r="163" spans="3:11" ht="15.75" customHeight="1" x14ac:dyDescent="0.25">
      <c r="C163" s="57"/>
      <c r="D163" s="167"/>
      <c r="E163" s="56"/>
      <c r="F163" s="199"/>
      <c r="G163" s="188"/>
      <c r="H163" s="188"/>
      <c r="I163" s="188"/>
      <c r="J163" s="188"/>
      <c r="K163" s="188"/>
    </row>
    <row r="164" spans="3:11" ht="15.75" customHeight="1" x14ac:dyDescent="0.25">
      <c r="C164" s="57"/>
      <c r="D164" s="167"/>
      <c r="E164" s="56"/>
      <c r="F164" s="199"/>
      <c r="G164" s="188"/>
      <c r="H164" s="188"/>
      <c r="I164" s="188"/>
      <c r="J164" s="188"/>
      <c r="K164" s="188"/>
    </row>
    <row r="165" spans="3:11" ht="15.75" customHeight="1" x14ac:dyDescent="0.25">
      <c r="C165" s="57"/>
      <c r="D165" s="167"/>
      <c r="E165" s="56"/>
      <c r="F165" s="199"/>
      <c r="G165" s="188"/>
      <c r="H165" s="188"/>
      <c r="I165" s="188"/>
      <c r="J165" s="188"/>
      <c r="K165" s="188"/>
    </row>
    <row r="166" spans="3:11" ht="15.75" customHeight="1" x14ac:dyDescent="0.25">
      <c r="C166" s="57"/>
      <c r="D166" s="167"/>
      <c r="E166" s="56"/>
      <c r="F166" s="199"/>
      <c r="G166" s="188"/>
      <c r="H166" s="188"/>
      <c r="I166" s="188"/>
      <c r="J166" s="188"/>
      <c r="K166" s="188"/>
    </row>
    <row r="167" spans="3:11" ht="15.75" customHeight="1" x14ac:dyDescent="0.25">
      <c r="C167" s="57"/>
      <c r="D167" s="167"/>
      <c r="E167" s="56"/>
      <c r="F167" s="199"/>
      <c r="G167" s="188"/>
      <c r="H167" s="188"/>
      <c r="I167" s="188"/>
      <c r="J167" s="188"/>
      <c r="K167" s="188"/>
    </row>
    <row r="168" spans="3:11" ht="15.75" customHeight="1" x14ac:dyDescent="0.25">
      <c r="C168" s="57"/>
      <c r="D168" s="167"/>
      <c r="E168" s="56"/>
      <c r="F168" s="199"/>
      <c r="G168" s="188"/>
      <c r="H168" s="188"/>
      <c r="I168" s="188"/>
      <c r="J168" s="188"/>
      <c r="K168" s="188"/>
    </row>
    <row r="169" spans="3:11" ht="15.75" customHeight="1" x14ac:dyDescent="0.25">
      <c r="C169" s="57"/>
      <c r="D169" s="167"/>
      <c r="E169" s="56"/>
      <c r="F169" s="199"/>
      <c r="G169" s="188"/>
      <c r="H169" s="188"/>
      <c r="I169" s="188"/>
      <c r="J169" s="188"/>
      <c r="K169" s="188"/>
    </row>
    <row r="170" spans="3:11" ht="15.75" customHeight="1" x14ac:dyDescent="0.25">
      <c r="C170" s="57"/>
      <c r="D170" s="167"/>
      <c r="E170" s="56"/>
      <c r="F170" s="199"/>
      <c r="G170" s="56"/>
      <c r="H170" s="55"/>
    </row>
    <row r="171" spans="3:11" ht="15.75" customHeight="1" x14ac:dyDescent="0.25">
      <c r="C171" s="57"/>
      <c r="D171" s="167"/>
      <c r="E171" s="56"/>
      <c r="F171" s="199"/>
      <c r="G171" s="56"/>
      <c r="H171" s="55"/>
    </row>
    <row r="172" spans="3:11" ht="15.75" customHeight="1" x14ac:dyDescent="0.25">
      <c r="C172" s="57"/>
      <c r="D172" s="167"/>
      <c r="E172" s="56"/>
      <c r="F172" s="199"/>
      <c r="G172" s="56"/>
      <c r="H172" s="55"/>
    </row>
    <row r="173" spans="3:11" ht="15.75" customHeight="1" x14ac:dyDescent="0.25">
      <c r="C173" s="57"/>
      <c r="D173" s="167"/>
      <c r="E173" s="56"/>
      <c r="F173" s="199"/>
      <c r="G173" s="56"/>
      <c r="H173" s="55"/>
    </row>
    <row r="174" spans="3:11" ht="15.75" customHeight="1" x14ac:dyDescent="0.25">
      <c r="C174" s="57"/>
      <c r="D174" s="167"/>
      <c r="E174" s="56"/>
      <c r="F174" s="199"/>
      <c r="G174" s="56"/>
      <c r="H174" s="55"/>
    </row>
    <row r="175" spans="3:11" ht="15.75" customHeight="1" x14ac:dyDescent="0.25">
      <c r="C175" s="57"/>
      <c r="D175" s="167"/>
      <c r="E175" s="56"/>
      <c r="F175" s="199"/>
      <c r="G175" s="56"/>
      <c r="H175" s="55"/>
    </row>
    <row r="176" spans="3:11" ht="15.75" customHeight="1" x14ac:dyDescent="0.25">
      <c r="C176" s="57"/>
      <c r="D176" s="167"/>
      <c r="E176" s="56"/>
      <c r="F176" s="199"/>
      <c r="G176" s="56"/>
      <c r="H176" s="55"/>
    </row>
    <row r="177" spans="3:8" ht="15.75" customHeight="1" x14ac:dyDescent="0.25">
      <c r="C177" s="57"/>
      <c r="D177" s="167"/>
      <c r="E177" s="56"/>
      <c r="F177" s="199"/>
      <c r="G177" s="56"/>
      <c r="H177" s="55"/>
    </row>
    <row r="178" spans="3:8" ht="15.75" customHeight="1" x14ac:dyDescent="0.25">
      <c r="C178" s="57"/>
      <c r="D178" s="167"/>
      <c r="E178" s="56"/>
      <c r="F178" s="199"/>
      <c r="G178" s="56"/>
      <c r="H178" s="55"/>
    </row>
    <row r="179" spans="3:8" ht="15.75" customHeight="1" x14ac:dyDescent="0.25">
      <c r="C179" s="57"/>
      <c r="D179" s="167"/>
      <c r="E179" s="56"/>
      <c r="F179" s="199"/>
      <c r="G179" s="56"/>
      <c r="H179" s="55"/>
    </row>
    <row r="180" spans="3:8" ht="15.75" customHeight="1" x14ac:dyDescent="0.25">
      <c r="C180" s="57"/>
      <c r="D180" s="167"/>
      <c r="E180" s="56"/>
      <c r="F180" s="199"/>
      <c r="G180" s="56"/>
      <c r="H180" s="55"/>
    </row>
    <row r="181" spans="3:8" ht="15.75" customHeight="1" x14ac:dyDescent="0.25">
      <c r="C181" s="57"/>
      <c r="D181" s="167"/>
      <c r="E181" s="56"/>
      <c r="F181" s="199"/>
      <c r="G181" s="56"/>
      <c r="H181" s="55"/>
    </row>
    <row r="182" spans="3:8" ht="15.75" customHeight="1" x14ac:dyDescent="0.25">
      <c r="C182" s="57"/>
      <c r="D182" s="167"/>
      <c r="E182" s="56"/>
      <c r="F182" s="199"/>
      <c r="G182" s="56"/>
      <c r="H182" s="55"/>
    </row>
    <row r="183" spans="3:8" ht="15.75" customHeight="1" x14ac:dyDescent="0.25">
      <c r="C183" s="57"/>
      <c r="D183" s="167"/>
      <c r="E183" s="56"/>
      <c r="F183" s="199"/>
      <c r="G183" s="56"/>
      <c r="H183" s="55"/>
    </row>
    <row r="184" spans="3:8" ht="15.75" customHeight="1" x14ac:dyDescent="0.25">
      <c r="C184" s="57"/>
      <c r="D184" s="167"/>
      <c r="E184" s="56"/>
      <c r="F184" s="199"/>
      <c r="G184" s="56"/>
      <c r="H184" s="55"/>
    </row>
    <row r="185" spans="3:8" ht="15.75" customHeight="1" x14ac:dyDescent="0.25">
      <c r="C185" s="57"/>
      <c r="D185" s="167"/>
      <c r="E185" s="56"/>
      <c r="F185" s="199"/>
      <c r="G185" s="56"/>
      <c r="H185" s="55"/>
    </row>
    <row r="186" spans="3:8" ht="15.75" customHeight="1" x14ac:dyDescent="0.25">
      <c r="C186" s="57"/>
      <c r="D186" s="167"/>
      <c r="E186" s="56"/>
      <c r="F186" s="199"/>
      <c r="G186" s="56"/>
      <c r="H186" s="55"/>
    </row>
    <row r="187" spans="3:8" ht="15.75" customHeight="1" x14ac:dyDescent="0.25">
      <c r="C187" s="57"/>
      <c r="D187" s="167"/>
      <c r="E187" s="56"/>
      <c r="F187" s="199"/>
      <c r="G187" s="56"/>
      <c r="H187" s="55"/>
    </row>
    <row r="188" spans="3:8" ht="15.75" customHeight="1" x14ac:dyDescent="0.25">
      <c r="C188" s="57"/>
      <c r="D188" s="167"/>
      <c r="E188" s="56"/>
      <c r="F188" s="199"/>
      <c r="G188" s="56"/>
      <c r="H188" s="55"/>
    </row>
    <row r="189" spans="3:8" ht="15.75" customHeight="1" x14ac:dyDescent="0.25">
      <c r="C189" s="57"/>
      <c r="D189" s="167"/>
      <c r="E189" s="56"/>
      <c r="F189" s="199"/>
      <c r="G189" s="56"/>
      <c r="H189" s="55"/>
    </row>
    <row r="190" spans="3:8" ht="15.75" customHeight="1" x14ac:dyDescent="0.25">
      <c r="C190" s="57"/>
      <c r="D190" s="167"/>
      <c r="E190" s="56"/>
      <c r="F190" s="199"/>
      <c r="G190" s="56"/>
      <c r="H190" s="55"/>
    </row>
    <row r="191" spans="3:8" ht="15.75" customHeight="1" x14ac:dyDescent="0.25">
      <c r="C191" s="57"/>
      <c r="D191" s="167"/>
      <c r="E191" s="56"/>
      <c r="F191" s="199"/>
      <c r="G191" s="56"/>
      <c r="H191" s="55"/>
    </row>
    <row r="192" spans="3:8" ht="15.75" customHeight="1" x14ac:dyDescent="0.25">
      <c r="C192" s="57"/>
      <c r="D192" s="167"/>
      <c r="E192" s="56"/>
      <c r="F192" s="199"/>
      <c r="G192" s="56"/>
      <c r="H192" s="55"/>
    </row>
    <row r="193" spans="3:8" ht="15.75" customHeight="1" x14ac:dyDescent="0.25">
      <c r="C193" s="57"/>
      <c r="D193" s="167"/>
      <c r="E193" s="56"/>
      <c r="F193" s="199"/>
      <c r="G193" s="56"/>
      <c r="H193" s="55"/>
    </row>
    <row r="194" spans="3:8" ht="15.75" customHeight="1" x14ac:dyDescent="0.25">
      <c r="C194" s="57"/>
      <c r="D194" s="167"/>
      <c r="E194" s="56"/>
      <c r="F194" s="199"/>
      <c r="G194" s="56"/>
      <c r="H194" s="55"/>
    </row>
    <row r="195" spans="3:8" ht="15.75" customHeight="1" x14ac:dyDescent="0.25">
      <c r="C195" s="57"/>
      <c r="D195" s="167"/>
      <c r="E195" s="56"/>
      <c r="F195" s="199"/>
      <c r="G195" s="56"/>
      <c r="H195" s="55"/>
    </row>
    <row r="196" spans="3:8" ht="15.75" customHeight="1" x14ac:dyDescent="0.25">
      <c r="C196" s="57"/>
      <c r="D196" s="167"/>
      <c r="E196" s="56"/>
      <c r="F196" s="199"/>
      <c r="G196" s="56"/>
      <c r="H196" s="55"/>
    </row>
    <row r="197" spans="3:8" ht="15.75" customHeight="1" x14ac:dyDescent="0.25">
      <c r="C197" s="57"/>
      <c r="D197" s="167"/>
      <c r="E197" s="56"/>
      <c r="F197" s="199"/>
      <c r="G197" s="56"/>
      <c r="H197" s="55"/>
    </row>
    <row r="198" spans="3:8" ht="15.75" customHeight="1" x14ac:dyDescent="0.25">
      <c r="C198" s="57"/>
      <c r="D198" s="167"/>
      <c r="E198" s="56"/>
      <c r="F198" s="199"/>
      <c r="G198" s="56"/>
      <c r="H198" s="55"/>
    </row>
    <row r="199" spans="3:8" ht="15.75" customHeight="1" x14ac:dyDescent="0.25">
      <c r="C199" s="57"/>
      <c r="D199" s="167"/>
      <c r="E199" s="56"/>
      <c r="F199" s="199"/>
      <c r="G199" s="56"/>
      <c r="H199" s="55"/>
    </row>
    <row r="200" spans="3:8" ht="15.75" customHeight="1" x14ac:dyDescent="0.25">
      <c r="C200" s="57"/>
      <c r="D200" s="167"/>
      <c r="E200" s="56"/>
      <c r="F200" s="199"/>
      <c r="G200" s="56"/>
      <c r="H200" s="55"/>
    </row>
    <row r="201" spans="3:8" ht="15.75" customHeight="1" x14ac:dyDescent="0.25">
      <c r="C201" s="57"/>
      <c r="D201" s="167"/>
      <c r="E201" s="56"/>
      <c r="F201" s="199"/>
      <c r="G201" s="56"/>
      <c r="H201" s="55"/>
    </row>
    <row r="202" spans="3:8" ht="15.75" customHeight="1" x14ac:dyDescent="0.25">
      <c r="C202" s="57"/>
      <c r="D202" s="167"/>
      <c r="E202" s="56"/>
      <c r="F202" s="199"/>
      <c r="G202" s="56"/>
      <c r="H202" s="55"/>
    </row>
    <row r="203" spans="3:8" ht="15.75" customHeight="1" x14ac:dyDescent="0.25">
      <c r="C203" s="57"/>
      <c r="D203" s="167"/>
      <c r="E203" s="56"/>
      <c r="F203" s="199"/>
      <c r="G203" s="56"/>
      <c r="H203" s="55"/>
    </row>
    <row r="204" spans="3:8" ht="15.75" customHeight="1" x14ac:dyDescent="0.25">
      <c r="C204" s="57"/>
      <c r="D204" s="167"/>
      <c r="E204" s="56"/>
      <c r="F204" s="199"/>
      <c r="G204" s="56"/>
      <c r="H204" s="55"/>
    </row>
    <row r="205" spans="3:8" ht="15.75" customHeight="1" x14ac:dyDescent="0.25">
      <c r="C205" s="57"/>
      <c r="D205" s="167"/>
      <c r="E205" s="56"/>
      <c r="F205" s="199"/>
      <c r="G205" s="56"/>
      <c r="H205" s="55"/>
    </row>
    <row r="206" spans="3:8" ht="15.75" customHeight="1" x14ac:dyDescent="0.25">
      <c r="C206" s="57"/>
      <c r="D206" s="167"/>
      <c r="E206" s="56"/>
      <c r="F206" s="199"/>
      <c r="G206" s="56"/>
      <c r="H206" s="55"/>
    </row>
    <row r="207" spans="3:8" ht="15.75" customHeight="1" x14ac:dyDescent="0.25">
      <c r="C207" s="57"/>
      <c r="D207" s="167"/>
      <c r="E207" s="56"/>
      <c r="F207" s="199"/>
      <c r="G207" s="56"/>
      <c r="H207" s="55"/>
    </row>
    <row r="208" spans="3:8" ht="15.75" customHeight="1" x14ac:dyDescent="0.25">
      <c r="C208" s="57"/>
      <c r="D208" s="167"/>
      <c r="E208" s="56"/>
      <c r="F208" s="199"/>
      <c r="G208" s="56"/>
      <c r="H208" s="55"/>
    </row>
    <row r="209" spans="3:8" ht="15.75" customHeight="1" x14ac:dyDescent="0.25">
      <c r="C209" s="57"/>
      <c r="D209" s="167"/>
      <c r="E209" s="56"/>
      <c r="F209" s="199"/>
      <c r="G209" s="56"/>
      <c r="H209" s="55"/>
    </row>
    <row r="210" spans="3:8" ht="15.75" customHeight="1" x14ac:dyDescent="0.25">
      <c r="C210" s="57"/>
      <c r="D210" s="167"/>
      <c r="E210" s="56"/>
      <c r="F210" s="199"/>
      <c r="G210" s="56"/>
      <c r="H210" s="55"/>
    </row>
    <row r="211" spans="3:8" ht="15.75" customHeight="1" x14ac:dyDescent="0.25">
      <c r="C211" s="57"/>
      <c r="D211" s="167"/>
      <c r="E211" s="56"/>
      <c r="F211" s="199"/>
      <c r="G211" s="56"/>
      <c r="H211" s="55"/>
    </row>
    <row r="212" spans="3:8" ht="15.75" customHeight="1" x14ac:dyDescent="0.25">
      <c r="C212" s="57"/>
      <c r="D212" s="167"/>
      <c r="E212" s="56"/>
      <c r="F212" s="199"/>
      <c r="G212" s="56"/>
      <c r="H212" s="55"/>
    </row>
    <row r="213" spans="3:8" ht="15.75" customHeight="1" x14ac:dyDescent="0.25">
      <c r="C213" s="57"/>
      <c r="D213" s="167"/>
      <c r="E213" s="56"/>
      <c r="F213" s="199"/>
      <c r="G213" s="56"/>
      <c r="H213" s="55"/>
    </row>
    <row r="214" spans="3:8" ht="15.75" customHeight="1" x14ac:dyDescent="0.25">
      <c r="C214" s="57"/>
      <c r="D214" s="167"/>
      <c r="E214" s="56"/>
      <c r="F214" s="199"/>
      <c r="G214" s="56"/>
      <c r="H214" s="55"/>
    </row>
    <row r="215" spans="3:8" ht="15.75" customHeight="1" x14ac:dyDescent="0.25">
      <c r="C215" s="57"/>
      <c r="D215" s="167"/>
      <c r="E215" s="56"/>
      <c r="F215" s="199"/>
      <c r="G215" s="56"/>
      <c r="H215" s="55"/>
    </row>
    <row r="216" spans="3:8" ht="15.75" customHeight="1" x14ac:dyDescent="0.25">
      <c r="C216" s="57"/>
      <c r="D216" s="167"/>
      <c r="E216" s="56"/>
      <c r="F216" s="199"/>
      <c r="G216" s="56"/>
      <c r="H216" s="55"/>
    </row>
    <row r="217" spans="3:8" ht="15.75" customHeight="1" x14ac:dyDescent="0.25">
      <c r="C217" s="57"/>
      <c r="D217" s="167"/>
      <c r="E217" s="56"/>
      <c r="F217" s="199"/>
      <c r="G217" s="56"/>
      <c r="H217" s="55"/>
    </row>
    <row r="218" spans="3:8" ht="15.75" customHeight="1" x14ac:dyDescent="0.25">
      <c r="C218" s="57"/>
      <c r="D218" s="167"/>
      <c r="E218" s="56"/>
      <c r="F218" s="199"/>
      <c r="G218" s="56"/>
      <c r="H218" s="55"/>
    </row>
    <row r="219" spans="3:8" ht="15.75" customHeight="1" x14ac:dyDescent="0.25">
      <c r="C219" s="57"/>
      <c r="D219" s="167"/>
      <c r="E219" s="56"/>
      <c r="F219" s="199"/>
      <c r="G219" s="56"/>
      <c r="H219" s="55"/>
    </row>
    <row r="220" spans="3:8" ht="15.75" customHeight="1" x14ac:dyDescent="0.25">
      <c r="C220" s="57"/>
      <c r="D220" s="167"/>
      <c r="E220" s="56"/>
      <c r="F220" s="199"/>
      <c r="G220" s="56"/>
      <c r="H220" s="55"/>
    </row>
    <row r="221" spans="3:8" ht="15.75" customHeight="1" x14ac:dyDescent="0.25">
      <c r="C221" s="57"/>
      <c r="D221" s="167"/>
      <c r="E221" s="56"/>
      <c r="F221" s="199"/>
      <c r="G221" s="56"/>
      <c r="H221" s="55"/>
    </row>
    <row r="222" spans="3:8" ht="15.75" customHeight="1" x14ac:dyDescent="0.25">
      <c r="C222" s="57"/>
      <c r="D222" s="167"/>
      <c r="E222" s="56"/>
      <c r="F222" s="199"/>
      <c r="G222" s="56"/>
      <c r="H222" s="55"/>
    </row>
    <row r="223" spans="3:8" ht="15.75" customHeight="1" x14ac:dyDescent="0.25">
      <c r="C223" s="57"/>
      <c r="D223" s="167"/>
      <c r="E223" s="56"/>
      <c r="F223" s="199"/>
      <c r="G223" s="56"/>
      <c r="H223" s="55"/>
    </row>
    <row r="224" spans="3:8" ht="15.75" customHeight="1" x14ac:dyDescent="0.25">
      <c r="C224" s="57"/>
      <c r="D224" s="167"/>
      <c r="E224" s="56"/>
      <c r="F224" s="199"/>
      <c r="G224" s="56"/>
      <c r="H224" s="55"/>
    </row>
    <row r="225" spans="3:8" ht="15.75" customHeight="1" x14ac:dyDescent="0.25">
      <c r="C225" s="57"/>
      <c r="D225" s="167"/>
      <c r="E225" s="56"/>
      <c r="F225" s="199"/>
      <c r="G225" s="56"/>
      <c r="H225" s="55"/>
    </row>
    <row r="226" spans="3:8" ht="15.75" customHeight="1" x14ac:dyDescent="0.25">
      <c r="C226" s="57"/>
      <c r="D226" s="167"/>
      <c r="E226" s="56"/>
      <c r="F226" s="199"/>
      <c r="G226" s="56"/>
      <c r="H226" s="55"/>
    </row>
    <row r="227" spans="3:8" ht="15.75" customHeight="1" x14ac:dyDescent="0.25">
      <c r="C227" s="57"/>
      <c r="D227" s="167"/>
      <c r="E227" s="56"/>
      <c r="F227" s="199"/>
      <c r="G227" s="56"/>
      <c r="H227" s="55"/>
    </row>
    <row r="228" spans="3:8" ht="15.75" customHeight="1" x14ac:dyDescent="0.25">
      <c r="C228" s="57"/>
      <c r="D228" s="167"/>
      <c r="E228" s="56"/>
      <c r="F228" s="199"/>
      <c r="G228" s="56"/>
      <c r="H228" s="55"/>
    </row>
    <row r="229" spans="3:8" ht="15.75" customHeight="1" x14ac:dyDescent="0.25">
      <c r="C229" s="57"/>
      <c r="D229" s="167"/>
      <c r="E229" s="56"/>
      <c r="F229" s="199"/>
      <c r="G229" s="56"/>
      <c r="H229" s="55"/>
    </row>
    <row r="230" spans="3:8" ht="15.75" customHeight="1" x14ac:dyDescent="0.25">
      <c r="C230" s="57"/>
      <c r="D230" s="167"/>
      <c r="E230" s="56"/>
      <c r="F230" s="199"/>
      <c r="G230" s="56"/>
      <c r="H230" s="55"/>
    </row>
    <row r="231" spans="3:8" ht="15.75" customHeight="1" x14ac:dyDescent="0.25">
      <c r="C231" s="57"/>
      <c r="D231" s="167"/>
      <c r="E231" s="56"/>
      <c r="F231" s="199"/>
      <c r="G231" s="56"/>
      <c r="H231" s="55"/>
    </row>
    <row r="232" spans="3:8" ht="15.75" customHeight="1" x14ac:dyDescent="0.25">
      <c r="C232" s="57"/>
      <c r="D232" s="167"/>
      <c r="E232" s="56"/>
      <c r="F232" s="199"/>
      <c r="G232" s="56"/>
      <c r="H232" s="55"/>
    </row>
    <row r="233" spans="3:8" ht="15.75" customHeight="1" x14ac:dyDescent="0.25">
      <c r="C233" s="57"/>
      <c r="D233" s="167"/>
      <c r="E233" s="56"/>
      <c r="F233" s="199"/>
      <c r="G233" s="56"/>
      <c r="H233" s="55"/>
    </row>
    <row r="234" spans="3:8" ht="15.75" customHeight="1" x14ac:dyDescent="0.25">
      <c r="C234" s="57"/>
      <c r="D234" s="167"/>
      <c r="E234" s="56"/>
      <c r="F234" s="199"/>
      <c r="G234" s="56"/>
      <c r="H234" s="55"/>
    </row>
    <row r="235" spans="3:8" ht="15.75" customHeight="1" x14ac:dyDescent="0.25">
      <c r="C235" s="57"/>
      <c r="D235" s="167"/>
      <c r="E235" s="56"/>
      <c r="F235" s="199"/>
      <c r="G235" s="56"/>
      <c r="H235" s="55"/>
    </row>
    <row r="236" spans="3:8" ht="15.75" customHeight="1" x14ac:dyDescent="0.25">
      <c r="C236" s="57"/>
      <c r="D236" s="167"/>
      <c r="E236" s="56"/>
      <c r="F236" s="199"/>
      <c r="G236" s="56"/>
      <c r="H236" s="55"/>
    </row>
    <row r="237" spans="3:8" ht="15.75" customHeight="1" x14ac:dyDescent="0.25">
      <c r="C237" s="57"/>
      <c r="D237" s="167"/>
      <c r="E237" s="56"/>
      <c r="F237" s="199"/>
      <c r="G237" s="56"/>
      <c r="H237" s="55"/>
    </row>
    <row r="238" spans="3:8" ht="15.75" customHeight="1" x14ac:dyDescent="0.25">
      <c r="C238" s="57"/>
      <c r="D238" s="167"/>
      <c r="E238" s="56"/>
      <c r="F238" s="199"/>
      <c r="G238" s="56"/>
      <c r="H238" s="55"/>
    </row>
    <row r="239" spans="3:8" ht="15.75" customHeight="1" x14ac:dyDescent="0.25">
      <c r="C239" s="57"/>
      <c r="D239" s="167"/>
      <c r="E239" s="56"/>
      <c r="F239" s="199"/>
      <c r="G239" s="56"/>
      <c r="H239" s="55"/>
    </row>
    <row r="240" spans="3:8" ht="15.75" customHeight="1" x14ac:dyDescent="0.25">
      <c r="C240" s="57"/>
      <c r="D240" s="167"/>
      <c r="E240" s="56"/>
      <c r="F240" s="199"/>
      <c r="G240" s="56"/>
      <c r="H240" s="55"/>
    </row>
    <row r="241" spans="3:8" ht="15.75" customHeight="1" x14ac:dyDescent="0.25">
      <c r="C241" s="57"/>
      <c r="D241" s="167"/>
      <c r="E241" s="56"/>
      <c r="F241" s="199"/>
      <c r="G241" s="56"/>
      <c r="H241" s="55"/>
    </row>
    <row r="242" spans="3:8" ht="15.75" customHeight="1" x14ac:dyDescent="0.25">
      <c r="C242" s="57"/>
      <c r="D242" s="167"/>
      <c r="E242" s="56"/>
      <c r="F242" s="199"/>
      <c r="G242" s="56"/>
      <c r="H242" s="55"/>
    </row>
    <row r="243" spans="3:8" ht="15.75" customHeight="1" x14ac:dyDescent="0.25">
      <c r="C243" s="57"/>
      <c r="D243" s="167"/>
      <c r="E243" s="56"/>
      <c r="F243" s="199"/>
      <c r="G243" s="56"/>
      <c r="H243" s="55"/>
    </row>
    <row r="244" spans="3:8" ht="15.75" customHeight="1" x14ac:dyDescent="0.25">
      <c r="C244" s="57"/>
      <c r="D244" s="167"/>
      <c r="E244" s="56"/>
      <c r="F244" s="199"/>
      <c r="G244" s="56"/>
      <c r="H244" s="55"/>
    </row>
    <row r="245" spans="3:8" ht="15.75" customHeight="1" x14ac:dyDescent="0.25">
      <c r="C245" s="57"/>
      <c r="D245" s="167"/>
      <c r="E245" s="56"/>
      <c r="F245" s="199"/>
      <c r="G245" s="56"/>
      <c r="H245" s="55"/>
    </row>
    <row r="246" spans="3:8" ht="15.75" customHeight="1" x14ac:dyDescent="0.25">
      <c r="C246" s="57"/>
      <c r="D246" s="167"/>
      <c r="E246" s="56"/>
      <c r="F246" s="199"/>
      <c r="G246" s="56"/>
      <c r="H246" s="55"/>
    </row>
    <row r="247" spans="3:8" ht="15.75" customHeight="1" x14ac:dyDescent="0.25">
      <c r="C247" s="57"/>
      <c r="D247" s="167"/>
      <c r="E247" s="56"/>
      <c r="F247" s="199"/>
      <c r="G247" s="56"/>
      <c r="H247" s="55"/>
    </row>
    <row r="248" spans="3:8" ht="15.75" customHeight="1" x14ac:dyDescent="0.25">
      <c r="C248" s="57"/>
      <c r="D248" s="167"/>
      <c r="E248" s="56"/>
      <c r="F248" s="199"/>
      <c r="G248" s="56"/>
      <c r="H248" s="55"/>
    </row>
    <row r="249" spans="3:8" ht="15.75" customHeight="1" x14ac:dyDescent="0.25">
      <c r="C249" s="57"/>
      <c r="D249" s="167"/>
      <c r="E249" s="56"/>
      <c r="F249" s="199"/>
      <c r="G249" s="56"/>
      <c r="H249" s="55"/>
    </row>
    <row r="250" spans="3:8" ht="15.75" customHeight="1" x14ac:dyDescent="0.25">
      <c r="C250" s="57"/>
      <c r="D250" s="167"/>
      <c r="E250" s="56"/>
      <c r="F250" s="199"/>
      <c r="G250" s="56"/>
      <c r="H250" s="55"/>
    </row>
    <row r="251" spans="3:8" ht="15.75" customHeight="1" x14ac:dyDescent="0.25">
      <c r="C251" s="57"/>
      <c r="D251" s="167"/>
      <c r="E251" s="56"/>
      <c r="F251" s="199"/>
      <c r="G251" s="56"/>
      <c r="H251" s="55"/>
    </row>
    <row r="252" spans="3:8" ht="15.75" customHeight="1" x14ac:dyDescent="0.25">
      <c r="C252" s="57"/>
      <c r="D252" s="167"/>
      <c r="E252" s="56"/>
      <c r="F252" s="199"/>
      <c r="G252" s="56"/>
      <c r="H252" s="55"/>
    </row>
    <row r="253" spans="3:8" ht="15.75" customHeight="1" x14ac:dyDescent="0.25">
      <c r="C253" s="57"/>
      <c r="D253" s="167"/>
      <c r="E253" s="56"/>
      <c r="F253" s="199"/>
      <c r="G253" s="56"/>
      <c r="H253" s="55"/>
    </row>
    <row r="254" spans="3:8" ht="15.75" customHeight="1" x14ac:dyDescent="0.25">
      <c r="C254" s="57"/>
      <c r="D254" s="167"/>
      <c r="E254" s="56"/>
      <c r="F254" s="199"/>
      <c r="G254" s="56"/>
      <c r="H254" s="55"/>
    </row>
    <row r="255" spans="3:8" ht="15.75" customHeight="1" x14ac:dyDescent="0.25">
      <c r="C255" s="57"/>
      <c r="D255" s="167"/>
      <c r="E255" s="56"/>
      <c r="F255" s="199"/>
      <c r="G255" s="56"/>
      <c r="H255" s="55"/>
    </row>
    <row r="256" spans="3:8" ht="15.75" customHeight="1" x14ac:dyDescent="0.25">
      <c r="C256" s="57"/>
      <c r="D256" s="167"/>
      <c r="E256" s="56"/>
      <c r="F256" s="199"/>
      <c r="G256" s="56"/>
      <c r="H256" s="55"/>
    </row>
    <row r="257" spans="3:8" ht="15.75" customHeight="1" x14ac:dyDescent="0.25">
      <c r="C257" s="57"/>
      <c r="D257" s="167"/>
      <c r="E257" s="56"/>
      <c r="F257" s="199"/>
      <c r="G257" s="56"/>
      <c r="H257" s="55"/>
    </row>
    <row r="258" spans="3:8" ht="15.75" customHeight="1" x14ac:dyDescent="0.25">
      <c r="C258" s="57"/>
      <c r="D258" s="167"/>
      <c r="E258" s="56"/>
      <c r="F258" s="199"/>
      <c r="G258" s="56"/>
      <c r="H258" s="55"/>
    </row>
    <row r="259" spans="3:8" ht="15.75" customHeight="1" x14ac:dyDescent="0.25">
      <c r="C259" s="57"/>
      <c r="D259" s="167"/>
      <c r="E259" s="56"/>
      <c r="F259" s="199"/>
      <c r="G259" s="56"/>
      <c r="H259" s="55"/>
    </row>
    <row r="260" spans="3:8" ht="15.75" customHeight="1" x14ac:dyDescent="0.25">
      <c r="C260" s="57"/>
      <c r="D260" s="167"/>
      <c r="E260" s="56"/>
      <c r="F260" s="199"/>
      <c r="G260" s="56"/>
      <c r="H260" s="55"/>
    </row>
    <row r="261" spans="3:8" ht="15.75" customHeight="1" x14ac:dyDescent="0.25">
      <c r="C261" s="57"/>
      <c r="D261" s="167"/>
      <c r="E261" s="56"/>
      <c r="F261" s="199"/>
      <c r="G261" s="56"/>
      <c r="H261" s="55"/>
    </row>
    <row r="262" spans="3:8" ht="15.75" customHeight="1" x14ac:dyDescent="0.25">
      <c r="C262" s="57"/>
      <c r="D262" s="167"/>
      <c r="E262" s="56"/>
      <c r="F262" s="199"/>
      <c r="G262" s="56"/>
      <c r="H262" s="55"/>
    </row>
    <row r="263" spans="3:8" ht="15.75" customHeight="1" x14ac:dyDescent="0.25">
      <c r="C263" s="57"/>
      <c r="D263" s="167"/>
      <c r="E263" s="56"/>
      <c r="F263" s="199"/>
      <c r="G263" s="56"/>
      <c r="H263" s="55"/>
    </row>
    <row r="264" spans="3:8" ht="15.75" customHeight="1" x14ac:dyDescent="0.25">
      <c r="C264" s="57"/>
      <c r="D264" s="167"/>
      <c r="E264" s="56"/>
      <c r="F264" s="199"/>
      <c r="G264" s="56"/>
      <c r="H264" s="55"/>
    </row>
    <row r="265" spans="3:8" ht="15.75" customHeight="1" x14ac:dyDescent="0.25">
      <c r="C265" s="57"/>
      <c r="D265" s="167"/>
      <c r="E265" s="56"/>
      <c r="F265" s="199"/>
      <c r="G265" s="56"/>
      <c r="H265" s="55"/>
    </row>
    <row r="266" spans="3:8" ht="15.75" customHeight="1" x14ac:dyDescent="0.25">
      <c r="C266" s="57"/>
      <c r="D266" s="167"/>
      <c r="E266" s="56"/>
      <c r="F266" s="199"/>
      <c r="G266" s="56"/>
      <c r="H266" s="55"/>
    </row>
    <row r="267" spans="3:8" ht="15.75" customHeight="1" x14ac:dyDescent="0.25">
      <c r="C267" s="57"/>
      <c r="D267" s="167"/>
      <c r="E267" s="56"/>
      <c r="F267" s="199"/>
      <c r="G267" s="56"/>
      <c r="H267" s="55"/>
    </row>
    <row r="268" spans="3:8" ht="15.75" customHeight="1" x14ac:dyDescent="0.25">
      <c r="C268" s="57"/>
      <c r="D268" s="167"/>
      <c r="E268" s="56"/>
      <c r="F268" s="199"/>
      <c r="G268" s="56"/>
      <c r="H268" s="55"/>
    </row>
    <row r="269" spans="3:8" ht="15.75" customHeight="1" x14ac:dyDescent="0.25">
      <c r="C269" s="57"/>
      <c r="D269" s="167"/>
      <c r="E269" s="56"/>
      <c r="F269" s="199"/>
      <c r="G269" s="56"/>
      <c r="H269" s="55"/>
    </row>
    <row r="270" spans="3:8" ht="15.75" customHeight="1" x14ac:dyDescent="0.25">
      <c r="C270" s="57"/>
      <c r="D270" s="167"/>
      <c r="E270" s="56"/>
      <c r="F270" s="199"/>
      <c r="G270" s="56"/>
      <c r="H270" s="55"/>
    </row>
    <row r="271" spans="3:8" ht="15.75" customHeight="1" x14ac:dyDescent="0.25">
      <c r="C271" s="57"/>
      <c r="D271" s="167"/>
      <c r="E271" s="56"/>
      <c r="F271" s="199"/>
      <c r="G271" s="56"/>
      <c r="H271" s="55"/>
    </row>
    <row r="272" spans="3:8" ht="15.75" customHeight="1" x14ac:dyDescent="0.25">
      <c r="C272" s="57"/>
      <c r="D272" s="167"/>
      <c r="E272" s="56"/>
      <c r="F272" s="199"/>
      <c r="G272" s="56"/>
      <c r="H272" s="55"/>
    </row>
    <row r="273" spans="3:8" ht="15.75" customHeight="1" x14ac:dyDescent="0.25">
      <c r="C273" s="57"/>
      <c r="D273" s="167"/>
      <c r="E273" s="56"/>
      <c r="F273" s="199"/>
      <c r="G273" s="56"/>
      <c r="H273" s="55"/>
    </row>
    <row r="274" spans="3:8" ht="15.75" customHeight="1" x14ac:dyDescent="0.25">
      <c r="C274" s="57"/>
      <c r="D274" s="167"/>
      <c r="E274" s="56"/>
      <c r="F274" s="199"/>
      <c r="G274" s="56"/>
      <c r="H274" s="55"/>
    </row>
    <row r="275" spans="3:8" ht="15.75" customHeight="1" x14ac:dyDescent="0.25">
      <c r="C275" s="57"/>
      <c r="D275" s="167"/>
      <c r="E275" s="56"/>
      <c r="F275" s="199"/>
      <c r="G275" s="56"/>
      <c r="H275" s="55"/>
    </row>
    <row r="276" spans="3:8" ht="15.75" customHeight="1" x14ac:dyDescent="0.25">
      <c r="C276" s="57"/>
      <c r="D276" s="167"/>
      <c r="E276" s="56"/>
      <c r="F276" s="199"/>
      <c r="G276" s="56"/>
      <c r="H276" s="55"/>
    </row>
    <row r="277" spans="3:8" ht="15.75" customHeight="1" x14ac:dyDescent="0.25">
      <c r="C277" s="57"/>
      <c r="D277" s="167"/>
      <c r="E277" s="56"/>
      <c r="F277" s="199"/>
      <c r="G277" s="56"/>
      <c r="H277" s="55"/>
    </row>
    <row r="278" spans="3:8" ht="15.75" customHeight="1" x14ac:dyDescent="0.25">
      <c r="C278" s="57"/>
      <c r="D278" s="167"/>
      <c r="E278" s="56"/>
      <c r="F278" s="199"/>
      <c r="G278" s="56"/>
      <c r="H278" s="55"/>
    </row>
    <row r="279" spans="3:8" ht="15.75" customHeight="1" x14ac:dyDescent="0.25">
      <c r="C279" s="57"/>
      <c r="D279" s="167"/>
      <c r="E279" s="56"/>
      <c r="F279" s="199"/>
      <c r="G279" s="56"/>
      <c r="H279" s="55"/>
    </row>
    <row r="280" spans="3:8" ht="15.75" customHeight="1" x14ac:dyDescent="0.25">
      <c r="C280" s="57"/>
      <c r="D280" s="167"/>
      <c r="E280" s="56"/>
      <c r="F280" s="199"/>
      <c r="G280" s="56"/>
      <c r="H280" s="55"/>
    </row>
    <row r="281" spans="3:8" ht="15.75" customHeight="1" x14ac:dyDescent="0.25">
      <c r="C281" s="57"/>
      <c r="D281" s="167"/>
      <c r="E281" s="56"/>
      <c r="F281" s="199"/>
      <c r="G281" s="56"/>
      <c r="H281" s="55"/>
    </row>
    <row r="282" spans="3:8" ht="15.75" customHeight="1" x14ac:dyDescent="0.25">
      <c r="C282" s="57"/>
      <c r="D282" s="167"/>
      <c r="E282" s="56"/>
      <c r="F282" s="199"/>
      <c r="G282" s="56"/>
      <c r="H282" s="55"/>
    </row>
    <row r="283" spans="3:8" ht="15.75" customHeight="1" x14ac:dyDescent="0.25">
      <c r="C283" s="57"/>
      <c r="D283" s="167"/>
      <c r="E283" s="56"/>
      <c r="F283" s="199"/>
      <c r="G283" s="56"/>
      <c r="H283" s="55"/>
    </row>
    <row r="284" spans="3:8" ht="15.75" customHeight="1" x14ac:dyDescent="0.25">
      <c r="C284" s="57"/>
      <c r="D284" s="167"/>
      <c r="E284" s="56"/>
      <c r="F284" s="199"/>
      <c r="G284" s="56"/>
      <c r="H284" s="55"/>
    </row>
    <row r="285" spans="3:8" ht="15.75" customHeight="1" x14ac:dyDescent="0.25">
      <c r="C285" s="57"/>
      <c r="D285" s="167"/>
      <c r="E285" s="56"/>
      <c r="F285" s="199"/>
      <c r="G285" s="56"/>
      <c r="H285" s="55"/>
    </row>
    <row r="286" spans="3:8" ht="15.75" customHeight="1" x14ac:dyDescent="0.25">
      <c r="C286" s="57"/>
      <c r="D286" s="167"/>
      <c r="E286" s="56"/>
      <c r="F286" s="199"/>
      <c r="G286" s="56"/>
      <c r="H286" s="55"/>
    </row>
    <row r="287" spans="3:8" ht="15.75" customHeight="1" x14ac:dyDescent="0.25">
      <c r="C287" s="57"/>
      <c r="D287" s="167"/>
      <c r="E287" s="56"/>
      <c r="F287" s="199"/>
      <c r="G287" s="56"/>
      <c r="H287" s="55"/>
    </row>
    <row r="288" spans="3:8" ht="15.75" customHeight="1" x14ac:dyDescent="0.25">
      <c r="C288" s="57"/>
      <c r="D288" s="167"/>
      <c r="E288" s="56"/>
      <c r="F288" s="199"/>
      <c r="G288" s="56"/>
      <c r="H288" s="55"/>
    </row>
    <row r="289" spans="3:8" ht="15.75" customHeight="1" x14ac:dyDescent="0.25">
      <c r="C289" s="57"/>
      <c r="D289" s="167"/>
      <c r="E289" s="56"/>
      <c r="F289" s="199"/>
      <c r="G289" s="56"/>
      <c r="H289" s="55"/>
    </row>
    <row r="290" spans="3:8" ht="15.75" customHeight="1" x14ac:dyDescent="0.25">
      <c r="C290" s="57"/>
      <c r="D290" s="167"/>
      <c r="E290" s="56"/>
      <c r="F290" s="199"/>
      <c r="G290" s="56"/>
      <c r="H290" s="55"/>
    </row>
    <row r="291" spans="3:8" ht="15.75" customHeight="1" x14ac:dyDescent="0.25">
      <c r="C291" s="57"/>
      <c r="D291" s="167"/>
      <c r="E291" s="56"/>
      <c r="F291" s="199"/>
      <c r="G291" s="56"/>
      <c r="H291" s="55"/>
    </row>
    <row r="292" spans="3:8" ht="15.75" customHeight="1" x14ac:dyDescent="0.25">
      <c r="C292" s="57"/>
      <c r="D292" s="167"/>
      <c r="E292" s="56"/>
      <c r="F292" s="199"/>
      <c r="G292" s="56"/>
      <c r="H292" s="55"/>
    </row>
    <row r="293" spans="3:8" ht="15.75" customHeight="1" x14ac:dyDescent="0.25">
      <c r="C293" s="57"/>
      <c r="D293" s="167"/>
      <c r="E293" s="56"/>
      <c r="F293" s="199"/>
      <c r="G293" s="56"/>
      <c r="H293" s="55"/>
    </row>
    <row r="294" spans="3:8" ht="15.75" customHeight="1" x14ac:dyDescent="0.25">
      <c r="C294" s="57"/>
      <c r="D294" s="167"/>
      <c r="E294" s="56"/>
      <c r="F294" s="199"/>
      <c r="G294" s="56"/>
      <c r="H294" s="55"/>
    </row>
    <row r="295" spans="3:8" ht="15.75" customHeight="1" x14ac:dyDescent="0.25">
      <c r="C295" s="57"/>
      <c r="D295" s="167"/>
      <c r="E295" s="56"/>
      <c r="F295" s="199"/>
      <c r="G295" s="56"/>
      <c r="H295" s="55"/>
    </row>
    <row r="296" spans="3:8" ht="15.75" customHeight="1" x14ac:dyDescent="0.25">
      <c r="C296" s="57"/>
      <c r="D296" s="167"/>
      <c r="E296" s="56"/>
      <c r="F296" s="199"/>
      <c r="G296" s="56"/>
      <c r="H296" s="55"/>
    </row>
    <row r="297" spans="3:8" ht="15.75" customHeight="1" x14ac:dyDescent="0.25">
      <c r="C297" s="57"/>
      <c r="D297" s="167"/>
      <c r="E297" s="56"/>
      <c r="F297" s="199"/>
      <c r="G297" s="56"/>
      <c r="H297" s="55"/>
    </row>
    <row r="298" spans="3:8" ht="15.75" customHeight="1" x14ac:dyDescent="0.25">
      <c r="C298" s="57"/>
      <c r="D298" s="167"/>
      <c r="E298" s="56"/>
      <c r="F298" s="199"/>
      <c r="G298" s="56"/>
      <c r="H298" s="55"/>
    </row>
    <row r="299" spans="3:8" ht="15.75" customHeight="1" x14ac:dyDescent="0.25">
      <c r="C299" s="57"/>
      <c r="D299" s="167"/>
      <c r="E299" s="56"/>
      <c r="F299" s="199"/>
      <c r="G299" s="56"/>
      <c r="H299" s="55"/>
    </row>
    <row r="300" spans="3:8" ht="15.75" customHeight="1" x14ac:dyDescent="0.25">
      <c r="C300" s="57"/>
      <c r="D300" s="167"/>
      <c r="E300" s="56"/>
      <c r="F300" s="199"/>
      <c r="G300" s="56"/>
      <c r="H300" s="55"/>
    </row>
    <row r="301" spans="3:8" ht="15.75" customHeight="1" x14ac:dyDescent="0.25">
      <c r="C301" s="57"/>
      <c r="D301" s="167"/>
      <c r="E301" s="56"/>
      <c r="F301" s="199"/>
      <c r="G301" s="56"/>
      <c r="H301" s="55"/>
    </row>
    <row r="302" spans="3:8" ht="15.75" customHeight="1" x14ac:dyDescent="0.25">
      <c r="C302" s="57"/>
      <c r="D302" s="167"/>
      <c r="E302" s="56"/>
      <c r="F302" s="199"/>
      <c r="G302" s="56"/>
      <c r="H302" s="55"/>
    </row>
    <row r="303" spans="3:8" ht="15.75" customHeight="1" x14ac:dyDescent="0.25">
      <c r="C303" s="57"/>
      <c r="D303" s="167"/>
      <c r="E303" s="56"/>
      <c r="F303" s="199"/>
      <c r="G303" s="56"/>
      <c r="H303" s="55"/>
    </row>
    <row r="304" spans="3:8" ht="15.75" customHeight="1" x14ac:dyDescent="0.25">
      <c r="C304" s="57"/>
      <c r="D304" s="167"/>
      <c r="E304" s="56"/>
      <c r="F304" s="199"/>
      <c r="G304" s="56"/>
      <c r="H304" s="55"/>
    </row>
    <row r="305" spans="3:8" ht="15.75" customHeight="1" x14ac:dyDescent="0.25">
      <c r="C305" s="57"/>
      <c r="D305" s="167"/>
      <c r="E305" s="56"/>
      <c r="F305" s="199"/>
      <c r="G305" s="56"/>
      <c r="H305" s="55"/>
    </row>
    <row r="306" spans="3:8" ht="15.75" customHeight="1" x14ac:dyDescent="0.25">
      <c r="C306" s="57"/>
      <c r="D306" s="167"/>
      <c r="E306" s="56"/>
      <c r="F306" s="199"/>
      <c r="G306" s="56"/>
      <c r="H306" s="55"/>
    </row>
    <row r="307" spans="3:8" ht="15.75" customHeight="1" x14ac:dyDescent="0.25">
      <c r="C307" s="57"/>
      <c r="D307" s="167"/>
      <c r="E307" s="56"/>
      <c r="F307" s="199"/>
      <c r="G307" s="56"/>
      <c r="H307" s="55"/>
    </row>
    <row r="308" spans="3:8" ht="15.75" customHeight="1" x14ac:dyDescent="0.25">
      <c r="C308" s="57"/>
      <c r="D308" s="167"/>
      <c r="E308" s="56"/>
      <c r="F308" s="199"/>
      <c r="G308" s="56"/>
      <c r="H308" s="55"/>
    </row>
    <row r="309" spans="3:8" ht="15.75" customHeight="1" x14ac:dyDescent="0.25">
      <c r="C309" s="57"/>
      <c r="D309" s="167"/>
      <c r="E309" s="56"/>
      <c r="F309" s="199"/>
      <c r="G309" s="56"/>
      <c r="H309" s="55"/>
    </row>
    <row r="310" spans="3:8" ht="15.75" customHeight="1" x14ac:dyDescent="0.25">
      <c r="C310" s="57"/>
      <c r="D310" s="167"/>
      <c r="E310" s="56"/>
      <c r="F310" s="199"/>
      <c r="G310" s="56"/>
      <c r="H310" s="55"/>
    </row>
    <row r="311" spans="3:8" ht="15.75" customHeight="1" x14ac:dyDescent="0.25">
      <c r="C311" s="57"/>
      <c r="D311" s="167"/>
      <c r="E311" s="56"/>
      <c r="F311" s="199"/>
      <c r="G311" s="56"/>
      <c r="H311" s="55"/>
    </row>
    <row r="312" spans="3:8" ht="15.75" customHeight="1" x14ac:dyDescent="0.25">
      <c r="C312" s="57"/>
      <c r="D312" s="167"/>
      <c r="E312" s="56"/>
      <c r="F312" s="199"/>
      <c r="G312" s="56"/>
      <c r="H312" s="55"/>
    </row>
    <row r="313" spans="3:8" ht="15.75" customHeight="1" x14ac:dyDescent="0.25">
      <c r="C313" s="57"/>
      <c r="D313" s="167"/>
      <c r="E313" s="56"/>
      <c r="F313" s="199"/>
      <c r="G313" s="56"/>
      <c r="H313" s="55"/>
    </row>
    <row r="314" spans="3:8" ht="15.75" customHeight="1" x14ac:dyDescent="0.25">
      <c r="C314" s="57"/>
      <c r="D314" s="167"/>
      <c r="E314" s="56"/>
      <c r="F314" s="199"/>
      <c r="G314" s="56"/>
      <c r="H314" s="55"/>
    </row>
    <row r="315" spans="3:8" ht="15.75" customHeight="1" x14ac:dyDescent="0.25">
      <c r="C315" s="57"/>
      <c r="D315" s="167"/>
      <c r="E315" s="56"/>
      <c r="F315" s="199"/>
      <c r="G315" s="56"/>
      <c r="H315" s="55"/>
    </row>
    <row r="316" spans="3:8" ht="15.75" customHeight="1" x14ac:dyDescent="0.25">
      <c r="C316" s="57"/>
      <c r="D316" s="167"/>
      <c r="E316" s="56"/>
      <c r="F316" s="199"/>
      <c r="G316" s="56"/>
      <c r="H316" s="55"/>
    </row>
    <row r="317" spans="3:8" ht="15.75" customHeight="1" x14ac:dyDescent="0.25">
      <c r="C317" s="57"/>
      <c r="D317" s="167"/>
      <c r="E317" s="56"/>
      <c r="F317" s="199"/>
      <c r="G317" s="56"/>
      <c r="H317" s="55"/>
    </row>
    <row r="318" spans="3:8" ht="15.75" customHeight="1" x14ac:dyDescent="0.25">
      <c r="C318" s="57"/>
      <c r="D318" s="167"/>
      <c r="E318" s="56"/>
      <c r="F318" s="199"/>
      <c r="G318" s="56"/>
      <c r="H318" s="55"/>
    </row>
    <row r="319" spans="3:8" ht="15.75" customHeight="1" x14ac:dyDescent="0.25">
      <c r="C319" s="57"/>
      <c r="D319" s="167"/>
      <c r="E319" s="56"/>
      <c r="F319" s="199"/>
      <c r="G319" s="56"/>
      <c r="H319" s="55"/>
    </row>
    <row r="320" spans="3:8" ht="15.75" customHeight="1" x14ac:dyDescent="0.25">
      <c r="C320" s="57"/>
      <c r="D320" s="167"/>
      <c r="E320" s="56"/>
      <c r="F320" s="199"/>
      <c r="G320" s="56"/>
      <c r="H320" s="55"/>
    </row>
    <row r="321" spans="3:8" ht="15.75" customHeight="1" x14ac:dyDescent="0.25">
      <c r="C321" s="57"/>
      <c r="D321" s="167"/>
      <c r="E321" s="56"/>
      <c r="F321" s="199"/>
      <c r="G321" s="56"/>
      <c r="H321" s="55"/>
    </row>
    <row r="322" spans="3:8" ht="15.75" customHeight="1" x14ac:dyDescent="0.25">
      <c r="C322" s="57"/>
      <c r="D322" s="167"/>
      <c r="E322" s="56"/>
      <c r="F322" s="199"/>
      <c r="G322" s="56"/>
      <c r="H322" s="55"/>
    </row>
    <row r="323" spans="3:8" ht="15.75" customHeight="1" x14ac:dyDescent="0.25">
      <c r="C323" s="57"/>
      <c r="D323" s="167"/>
      <c r="E323" s="56"/>
      <c r="F323" s="199"/>
      <c r="G323" s="56"/>
      <c r="H323" s="55"/>
    </row>
    <row r="324" spans="3:8" ht="15.75" customHeight="1" x14ac:dyDescent="0.25">
      <c r="C324" s="57"/>
      <c r="D324" s="167"/>
      <c r="E324" s="56"/>
      <c r="F324" s="199"/>
      <c r="G324" s="56"/>
      <c r="H324" s="55"/>
    </row>
    <row r="325" spans="3:8" ht="15.75" customHeight="1" x14ac:dyDescent="0.25">
      <c r="C325" s="57"/>
      <c r="D325" s="167"/>
      <c r="E325" s="56"/>
      <c r="F325" s="199"/>
      <c r="G325" s="56"/>
      <c r="H325" s="55"/>
    </row>
    <row r="326" spans="3:8" ht="15.75" customHeight="1" x14ac:dyDescent="0.25">
      <c r="C326" s="57"/>
      <c r="D326" s="167"/>
      <c r="E326" s="56"/>
      <c r="F326" s="199"/>
      <c r="G326" s="56"/>
      <c r="H326" s="55"/>
    </row>
    <row r="327" spans="3:8" ht="15.75" customHeight="1" x14ac:dyDescent="0.25">
      <c r="C327" s="57"/>
      <c r="D327" s="167"/>
      <c r="E327" s="56"/>
      <c r="F327" s="199"/>
      <c r="G327" s="56"/>
      <c r="H327" s="55"/>
    </row>
    <row r="328" spans="3:8" ht="15.75" customHeight="1" x14ac:dyDescent="0.25">
      <c r="C328" s="57"/>
      <c r="D328" s="167"/>
      <c r="E328" s="56"/>
      <c r="F328" s="199"/>
      <c r="G328" s="56"/>
      <c r="H328" s="55"/>
    </row>
    <row r="329" spans="3:8" ht="15.75" customHeight="1" x14ac:dyDescent="0.25">
      <c r="C329" s="57"/>
      <c r="D329" s="167"/>
      <c r="E329" s="56"/>
      <c r="F329" s="199"/>
      <c r="G329" s="56"/>
      <c r="H329" s="55"/>
    </row>
    <row r="330" spans="3:8" ht="15.75" customHeight="1" x14ac:dyDescent="0.25">
      <c r="C330" s="57"/>
      <c r="D330" s="167"/>
      <c r="E330" s="56"/>
      <c r="F330" s="199"/>
      <c r="G330" s="56"/>
      <c r="H330" s="55"/>
    </row>
    <row r="331" spans="3:8" ht="15.75" customHeight="1" x14ac:dyDescent="0.25">
      <c r="C331" s="57"/>
      <c r="D331" s="167"/>
      <c r="E331" s="56"/>
      <c r="F331" s="199"/>
      <c r="G331" s="56"/>
      <c r="H331" s="55"/>
    </row>
    <row r="332" spans="3:8" ht="15.75" customHeight="1" x14ac:dyDescent="0.25">
      <c r="C332" s="57"/>
      <c r="D332" s="167"/>
      <c r="E332" s="56"/>
      <c r="F332" s="199"/>
      <c r="G332" s="56"/>
      <c r="H332" s="55"/>
    </row>
    <row r="333" spans="3:8" ht="15.75" customHeight="1" x14ac:dyDescent="0.25">
      <c r="C333" s="57"/>
      <c r="D333" s="167"/>
      <c r="E333" s="56"/>
      <c r="F333" s="199"/>
      <c r="G333" s="56"/>
      <c r="H333" s="55"/>
    </row>
    <row r="334" spans="3:8" ht="15.75" customHeight="1" x14ac:dyDescent="0.25">
      <c r="C334" s="57"/>
      <c r="D334" s="167"/>
      <c r="E334" s="56"/>
      <c r="F334" s="199"/>
      <c r="G334" s="56"/>
      <c r="H334" s="55"/>
    </row>
    <row r="335" spans="3:8" ht="15.75" customHeight="1" x14ac:dyDescent="0.25">
      <c r="C335" s="57"/>
      <c r="D335" s="167"/>
      <c r="E335" s="56"/>
      <c r="F335" s="199"/>
      <c r="G335" s="56"/>
      <c r="H335" s="55"/>
    </row>
    <row r="336" spans="3:8" ht="15.75" customHeight="1" x14ac:dyDescent="0.25">
      <c r="C336" s="57"/>
      <c r="D336" s="167"/>
      <c r="E336" s="56"/>
      <c r="F336" s="199"/>
      <c r="G336" s="56"/>
      <c r="H336" s="55"/>
    </row>
    <row r="337" spans="3:8" ht="15.75" customHeight="1" x14ac:dyDescent="0.25">
      <c r="C337" s="57"/>
      <c r="D337" s="167"/>
      <c r="E337" s="56"/>
      <c r="F337" s="199"/>
      <c r="G337" s="56"/>
      <c r="H337" s="55"/>
    </row>
    <row r="338" spans="3:8" ht="15.75" customHeight="1" x14ac:dyDescent="0.25">
      <c r="C338" s="57"/>
      <c r="D338" s="167"/>
      <c r="E338" s="56"/>
      <c r="F338" s="199"/>
      <c r="G338" s="56"/>
      <c r="H338" s="55"/>
    </row>
    <row r="339" spans="3:8" ht="15.75" customHeight="1" x14ac:dyDescent="0.25">
      <c r="C339" s="57"/>
      <c r="D339" s="167"/>
      <c r="E339" s="56"/>
      <c r="F339" s="199"/>
      <c r="G339" s="56"/>
      <c r="H339" s="55"/>
    </row>
    <row r="340" spans="3:8" ht="15.75" customHeight="1" x14ac:dyDescent="0.25">
      <c r="C340" s="57"/>
      <c r="D340" s="167"/>
      <c r="E340" s="56"/>
      <c r="F340" s="199"/>
      <c r="G340" s="56"/>
      <c r="H340" s="55"/>
    </row>
    <row r="341" spans="3:8" ht="15.75" customHeight="1" x14ac:dyDescent="0.25">
      <c r="C341" s="57"/>
      <c r="D341" s="167"/>
      <c r="E341" s="56"/>
      <c r="F341" s="199"/>
      <c r="G341" s="56"/>
      <c r="H341" s="55"/>
    </row>
    <row r="342" spans="3:8" ht="15.75" customHeight="1" x14ac:dyDescent="0.25">
      <c r="C342" s="57"/>
      <c r="D342" s="167"/>
      <c r="E342" s="56"/>
      <c r="F342" s="199"/>
      <c r="G342" s="56"/>
      <c r="H342" s="55"/>
    </row>
    <row r="343" spans="3:8" ht="15.75" customHeight="1" x14ac:dyDescent="0.25">
      <c r="C343" s="57"/>
      <c r="D343" s="167"/>
      <c r="E343" s="56"/>
      <c r="F343" s="199"/>
      <c r="G343" s="56"/>
      <c r="H343" s="55"/>
    </row>
    <row r="344" spans="3:8" ht="15.75" customHeight="1" x14ac:dyDescent="0.25">
      <c r="C344" s="57"/>
      <c r="D344" s="167"/>
      <c r="E344" s="56"/>
      <c r="F344" s="199"/>
      <c r="G344" s="56"/>
      <c r="H344" s="55"/>
    </row>
    <row r="345" spans="3:8" ht="15.75" customHeight="1" x14ac:dyDescent="0.25">
      <c r="C345" s="57"/>
      <c r="D345" s="167"/>
      <c r="E345" s="56"/>
      <c r="F345" s="199"/>
      <c r="G345" s="56"/>
      <c r="H345" s="55"/>
    </row>
    <row r="346" spans="3:8" ht="15.75" customHeight="1" x14ac:dyDescent="0.25">
      <c r="C346" s="57"/>
      <c r="D346" s="167"/>
      <c r="E346" s="56"/>
      <c r="F346" s="199"/>
      <c r="G346" s="56"/>
      <c r="H346" s="55"/>
    </row>
    <row r="347" spans="3:8" ht="15.75" customHeight="1" x14ac:dyDescent="0.25">
      <c r="C347" s="57"/>
      <c r="D347" s="167"/>
      <c r="E347" s="56"/>
      <c r="F347" s="199"/>
      <c r="G347" s="56"/>
      <c r="H347" s="55"/>
    </row>
    <row r="348" spans="3:8" ht="15.75" customHeight="1" x14ac:dyDescent="0.25">
      <c r="C348" s="57"/>
      <c r="D348" s="167"/>
      <c r="E348" s="56"/>
      <c r="F348" s="199"/>
      <c r="G348" s="56"/>
      <c r="H348" s="55"/>
    </row>
    <row r="349" spans="3:8" ht="15.75" customHeight="1" x14ac:dyDescent="0.25">
      <c r="C349" s="57"/>
      <c r="D349" s="167"/>
      <c r="E349" s="56"/>
      <c r="F349" s="199"/>
      <c r="G349" s="56"/>
      <c r="H349" s="55"/>
    </row>
    <row r="350" spans="3:8" ht="15.75" customHeight="1" x14ac:dyDescent="0.25">
      <c r="C350" s="57"/>
      <c r="D350" s="167"/>
      <c r="E350" s="56"/>
      <c r="F350" s="199"/>
      <c r="G350" s="56"/>
      <c r="H350" s="55"/>
    </row>
    <row r="351" spans="3:8" ht="15.75" customHeight="1" x14ac:dyDescent="0.25">
      <c r="C351" s="57"/>
      <c r="D351" s="167"/>
      <c r="E351" s="56"/>
      <c r="F351" s="199"/>
      <c r="G351" s="56"/>
      <c r="H351" s="55"/>
    </row>
    <row r="352" spans="3:8" ht="15.75" customHeight="1" x14ac:dyDescent="0.25">
      <c r="C352" s="57"/>
      <c r="D352" s="167"/>
      <c r="E352" s="56"/>
      <c r="F352" s="199"/>
      <c r="G352" s="56"/>
      <c r="H352" s="55"/>
    </row>
    <row r="353" spans="3:8" ht="15.75" customHeight="1" x14ac:dyDescent="0.25">
      <c r="C353" s="57"/>
      <c r="D353" s="167"/>
      <c r="E353" s="56"/>
      <c r="F353" s="199"/>
      <c r="G353" s="56"/>
      <c r="H353" s="55"/>
    </row>
    <row r="354" spans="3:8" ht="15.75" customHeight="1" x14ac:dyDescent="0.25">
      <c r="C354" s="57"/>
      <c r="D354" s="167"/>
      <c r="E354" s="56"/>
      <c r="F354" s="199"/>
      <c r="G354" s="56"/>
      <c r="H354" s="55"/>
    </row>
    <row r="355" spans="3:8" ht="15.75" customHeight="1" x14ac:dyDescent="0.25">
      <c r="C355" s="57"/>
      <c r="D355" s="167"/>
      <c r="E355" s="56"/>
      <c r="F355" s="199"/>
      <c r="G355" s="56"/>
      <c r="H355" s="55"/>
    </row>
    <row r="356" spans="3:8" ht="15.75" customHeight="1" x14ac:dyDescent="0.25"/>
    <row r="357" spans="3:8" ht="15.75" customHeight="1" x14ac:dyDescent="0.25"/>
    <row r="358" spans="3:8" ht="15.75" customHeight="1" x14ac:dyDescent="0.25"/>
    <row r="359" spans="3:8" ht="15.75" customHeight="1" x14ac:dyDescent="0.25"/>
    <row r="360" spans="3:8" ht="15.75" customHeight="1" x14ac:dyDescent="0.25"/>
    <row r="361" spans="3:8" ht="15.75" customHeight="1" x14ac:dyDescent="0.25"/>
    <row r="362" spans="3:8" ht="15.75" customHeight="1" x14ac:dyDescent="0.25"/>
    <row r="363" spans="3:8" ht="15.75" customHeight="1" x14ac:dyDescent="0.25"/>
    <row r="364" spans="3:8" ht="15.75" customHeight="1" x14ac:dyDescent="0.25"/>
    <row r="365" spans="3:8" ht="15.75" customHeight="1" x14ac:dyDescent="0.25"/>
    <row r="366" spans="3:8" ht="15.75" customHeight="1" x14ac:dyDescent="0.25"/>
    <row r="367" spans="3:8" ht="15.75" customHeight="1" x14ac:dyDescent="0.25"/>
    <row r="368" spans="3: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sheetData>
  <mergeCells count="149">
    <mergeCell ref="H2:I4"/>
    <mergeCell ref="A146:A148"/>
    <mergeCell ref="I146:I148"/>
    <mergeCell ref="A122:A124"/>
    <mergeCell ref="B122:B124"/>
    <mergeCell ref="I122:I124"/>
    <mergeCell ref="A116:A118"/>
    <mergeCell ref="B116:B118"/>
    <mergeCell ref="I116:I118"/>
    <mergeCell ref="A99:A101"/>
    <mergeCell ref="B119:B121"/>
    <mergeCell ref="I113:I115"/>
    <mergeCell ref="I119:I121"/>
    <mergeCell ref="A140:A142"/>
    <mergeCell ref="A134:A136"/>
    <mergeCell ref="B134:B136"/>
    <mergeCell ref="A66:A68"/>
    <mergeCell ref="B66:B68"/>
    <mergeCell ref="I66:I68"/>
    <mergeCell ref="A128:A130"/>
    <mergeCell ref="B128:B130"/>
    <mergeCell ref="I128:I130"/>
    <mergeCell ref="I131:I133"/>
    <mergeCell ref="I143:I145"/>
    <mergeCell ref="I93:I95"/>
    <mergeCell ref="I125:I127"/>
    <mergeCell ref="B90:B92"/>
    <mergeCell ref="I90:I92"/>
    <mergeCell ref="B96:B98"/>
    <mergeCell ref="B146:B148"/>
    <mergeCell ref="B143:B145"/>
    <mergeCell ref="B140:B142"/>
    <mergeCell ref="B113:B115"/>
    <mergeCell ref="I84:I86"/>
    <mergeCell ref="I87:I89"/>
    <mergeCell ref="A60:A62"/>
    <mergeCell ref="A63:A65"/>
    <mergeCell ref="A69:A71"/>
    <mergeCell ref="A75:A77"/>
    <mergeCell ref="A78:A80"/>
    <mergeCell ref="A81:A83"/>
    <mergeCell ref="A113:A115"/>
    <mergeCell ref="I102:I106"/>
    <mergeCell ref="I96:I98"/>
    <mergeCell ref="I107:I109"/>
    <mergeCell ref="A119:A121"/>
    <mergeCell ref="A96:A98"/>
    <mergeCell ref="A72:A74"/>
    <mergeCell ref="A90:A92"/>
    <mergeCell ref="I18:I20"/>
    <mergeCell ref="I21:I23"/>
    <mergeCell ref="I24:I26"/>
    <mergeCell ref="I27:I29"/>
    <mergeCell ref="I110:I112"/>
    <mergeCell ref="B60:B62"/>
    <mergeCell ref="B63:B65"/>
    <mergeCell ref="B78:B80"/>
    <mergeCell ref="B81:B83"/>
    <mergeCell ref="I30:I32"/>
    <mergeCell ref="I42:I44"/>
    <mergeCell ref="I45:I47"/>
    <mergeCell ref="I48:I50"/>
    <mergeCell ref="I51:I53"/>
    <mergeCell ref="I54:I56"/>
    <mergeCell ref="I57:I59"/>
    <mergeCell ref="I60:I62"/>
    <mergeCell ref="I63:I65"/>
    <mergeCell ref="B27:B29"/>
    <mergeCell ref="B30:B32"/>
    <mergeCell ref="I9:I11"/>
    <mergeCell ref="I75:I77"/>
    <mergeCell ref="I69:I71"/>
    <mergeCell ref="B110:B112"/>
    <mergeCell ref="A1:I1"/>
    <mergeCell ref="B2:G2"/>
    <mergeCell ref="A6:A8"/>
    <mergeCell ref="B6:B8"/>
    <mergeCell ref="I6:I8"/>
    <mergeCell ref="B12:B14"/>
    <mergeCell ref="I12:I14"/>
    <mergeCell ref="A12:A14"/>
    <mergeCell ref="A15:A17"/>
    <mergeCell ref="B15:B17"/>
    <mergeCell ref="I15:I17"/>
    <mergeCell ref="A30:A32"/>
    <mergeCell ref="A18:A20"/>
    <mergeCell ref="B18:B20"/>
    <mergeCell ref="A21:A23"/>
    <mergeCell ref="B21:B23"/>
    <mergeCell ref="B69:B71"/>
    <mergeCell ref="B75:B77"/>
    <mergeCell ref="B72:B74"/>
    <mergeCell ref="B99:B101"/>
    <mergeCell ref="A9:A11"/>
    <mergeCell ref="A24:A26"/>
    <mergeCell ref="B24:B26"/>
    <mergeCell ref="A27:A29"/>
    <mergeCell ref="B9:B11"/>
    <mergeCell ref="A102:A106"/>
    <mergeCell ref="A33:A35"/>
    <mergeCell ref="A36:A38"/>
    <mergeCell ref="A39:A41"/>
    <mergeCell ref="B48:B50"/>
    <mergeCell ref="I33:I35"/>
    <mergeCell ref="I36:I38"/>
    <mergeCell ref="I39:I41"/>
    <mergeCell ref="B102:B106"/>
    <mergeCell ref="B33:B35"/>
    <mergeCell ref="B36:B38"/>
    <mergeCell ref="B39:B41"/>
    <mergeCell ref="A42:A44"/>
    <mergeCell ref="A45:A47"/>
    <mergeCell ref="A48:A50"/>
    <mergeCell ref="A51:A53"/>
    <mergeCell ref="B51:B53"/>
    <mergeCell ref="A54:A56"/>
    <mergeCell ref="B54:B56"/>
    <mergeCell ref="A57:A59"/>
    <mergeCell ref="B57:B59"/>
    <mergeCell ref="B42:B44"/>
    <mergeCell ref="B45:B47"/>
    <mergeCell ref="I72:I74"/>
    <mergeCell ref="I78:I80"/>
    <mergeCell ref="I81:I83"/>
    <mergeCell ref="I99:I101"/>
    <mergeCell ref="I149:I151"/>
    <mergeCell ref="B87:B89"/>
    <mergeCell ref="A143:A145"/>
    <mergeCell ref="B125:B127"/>
    <mergeCell ref="B84:B86"/>
    <mergeCell ref="C156:E156"/>
    <mergeCell ref="C155:E155"/>
    <mergeCell ref="A107:A109"/>
    <mergeCell ref="A110:A112"/>
    <mergeCell ref="B107:B109"/>
    <mergeCell ref="I134:I136"/>
    <mergeCell ref="A137:A139"/>
    <mergeCell ref="B137:B139"/>
    <mergeCell ref="I137:I139"/>
    <mergeCell ref="I140:I142"/>
    <mergeCell ref="A125:A127"/>
    <mergeCell ref="A84:A86"/>
    <mergeCell ref="A87:A89"/>
    <mergeCell ref="A131:A133"/>
    <mergeCell ref="A93:A95"/>
    <mergeCell ref="B131:B133"/>
    <mergeCell ref="A149:A151"/>
    <mergeCell ref="B149:B151"/>
    <mergeCell ref="B93:B95"/>
  </mergeCells>
  <hyperlinks>
    <hyperlink ref="L31" r:id="rId1" display="geraforte@geraforte.com.br" xr:uid="{6E6CF1ED-1123-465A-93E8-A13AAC03FE65}"/>
    <hyperlink ref="L30" r:id="rId2" display="tiago.araujo@sotreq.com.br" xr:uid="{D342E6FB-3BCD-4FA3-B231-5778B828C091}"/>
    <hyperlink ref="L33" r:id="rId3" display="contato@tanquesebombas.com.br " xr:uid="{3E9963C0-D63E-46D3-80A6-8A69388C0677}"/>
    <hyperlink ref="L64" r:id="rId4" display="wallace.melo@saint-gobain.com" xr:uid="{FE424683-68B8-4459-86EF-55C5BC1F3F04}"/>
    <hyperlink ref="L61" r:id="rId5" display="wallace.melo@saint-gobain.com" xr:uid="{E64E49D6-C587-48E0-8E67-290242C2363F}"/>
    <hyperlink ref="L58" r:id="rId6" display="wallace.melo@saint-gobain.com" xr:uid="{25F885B3-7DA6-434B-8470-945B405CE1C8}"/>
    <hyperlink ref="L55" r:id="rId7" display="wallace.melo@saint-gobain.com" xr:uid="{20D08548-3136-4957-A356-F443D1652EA2}"/>
    <hyperlink ref="L49" r:id="rId8" display="wallace.melo@saint-gobain.com" xr:uid="{99229B16-DE70-44D1-98E6-EE465592168E}"/>
    <hyperlink ref="L46" r:id="rId9" display="wallace.melo@saint-gobain.com" xr:uid="{64D82D0B-F804-43DF-8572-5C7D3CB64642}"/>
    <hyperlink ref="L37" r:id="rId10" display="wallace.melo@saint-gobain.com" xr:uid="{54B3B0F0-92E7-49F0-A201-E508789C0CB6}"/>
    <hyperlink ref="L39" r:id="rId11" display="corporativo@hidroluna.com.br" xr:uid="{B01C61D1-A4DB-496B-A239-959CF3F7D9F8}"/>
    <hyperlink ref="M17" r:id="rId12" display="eduardofaria@uniaovix.com" xr:uid="{8EF678E5-692B-463E-BC4A-D51C16009AD3}"/>
    <hyperlink ref="L52" r:id="rId13" display="wallace.melo@saint-gobain.com" xr:uid="{870B884A-2F20-47A7-8EB9-8DE30C107908}"/>
    <hyperlink ref="C88" r:id="rId14" display="www.americanas.com" xr:uid="{00000000-0004-0000-0100-000000000000}"/>
    <hyperlink ref="L19" r:id="rId15" display="mailto:%20guilherme@conexobrasil.com.br" xr:uid="{F0C9B9C0-49A3-48C5-BCA6-497F059AE2E5}"/>
    <hyperlink ref="L38" r:id="rId16" display="mailto:%20guilherme@conexobrasil.com.br" xr:uid="{5EF8F2A3-1596-4C5F-A37C-AE45E7D16E63}"/>
    <hyperlink ref="L41" r:id="rId17" display="mailto:%20guilherme@conexobrasil.com.br" xr:uid="{A870A49D-F2C5-48AA-BC21-EC018C2AEC36}"/>
    <hyperlink ref="L44" r:id="rId18" display="mailto:%20guilherme@conexobrasil.com.br" xr:uid="{F781629F-D2E4-4C36-82BE-AFE61B29AA1D}"/>
    <hyperlink ref="L47" r:id="rId19" display="mailto:%20guilherme@conexobrasil.com.br" xr:uid="{C4B038A6-E6F7-43ED-A92B-4E6FCAD47794}"/>
    <hyperlink ref="L50" r:id="rId20" display="mailto:%20guilherme@conexobrasil.com.br" xr:uid="{4F017150-75AE-46EB-BF29-2EA071946010}"/>
    <hyperlink ref="L53" r:id="rId21" display="mailto:%20guilherme@conexobrasil.com.br" xr:uid="{7EF6FCD4-7A4A-4F4C-9FD7-142E8FABC5E2}"/>
    <hyperlink ref="L56" r:id="rId22" display="mailto:%20guilherme@conexobrasil.com.br" xr:uid="{88AC6893-53F8-4312-9BAF-EE2E508FC6DE}"/>
    <hyperlink ref="L59" r:id="rId23" display="mailto:%20guilherme@conexobrasil.com.br" xr:uid="{682A7D4F-2465-477C-A14E-B23351564C29}"/>
    <hyperlink ref="L62" r:id="rId24" display="mailto:%20guilherme@conexobrasil.com.br" xr:uid="{4C29F6CC-5B76-40E6-A982-032F083BCA32}"/>
    <hyperlink ref="L65" r:id="rId25" display="mailto:%20guilherme@conexobrasil.com.br" xr:uid="{7ED4A2F8-D44A-4423-B85B-9AF82E8F902F}"/>
    <hyperlink ref="L34" r:id="rId26" display="vendas3@mmareservatorios.com.br" xr:uid="{5521D152-7796-4295-B712-D0B3981DC83B}"/>
    <hyperlink ref="L35" r:id="rId27" display="vendas@petrotanque.com.br" xr:uid="{D5B5273B-7D5A-43F4-BB72-EB352044624B}"/>
    <hyperlink ref="L67" r:id="rId28" display="wallace.melo@saint-gobain.com" xr:uid="{8FCB4D89-9C71-4179-B6EF-9E14127CF572}"/>
    <hyperlink ref="L68" r:id="rId29" display="mailto:%20guilherme@conexobrasil.com.br" xr:uid="{CDAFA00D-E52F-46E9-9E01-98A17F23E52D}"/>
    <hyperlink ref="L78" r:id="rId30" display="contato@againstalcoes.com.br" xr:uid="{91127454-6EB3-494C-9E1E-07417939B842}"/>
    <hyperlink ref="L79" r:id="rId31" display="contato@politecseguranca.com.br" xr:uid="{D74FF89A-9A6C-4F1C-8324-49B22B1E6743}"/>
    <hyperlink ref="M39" r:id="rId32" display="vendas@hidroluna.com.br" xr:uid="{20931A51-0320-416F-854A-83CD9847FC20}"/>
  </hyperlinks>
  <printOptions horizontalCentered="1"/>
  <pageMargins left="0.43307086614173229" right="0.43307086614173229" top="0.74803149606299213" bottom="0.74803149606299213" header="0" footer="0"/>
  <pageSetup paperSize="9" scale="73" fitToHeight="0" orientation="landscape" r:id="rId33"/>
  <rowBreaks count="3" manualBreakCount="3">
    <brk id="32" max="8" man="1"/>
    <brk id="62" max="8" man="1"/>
    <brk id="142" max="8" man="1"/>
  </rowBreaks>
  <drawing r:id="rId3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9</vt:i4>
      </vt:variant>
    </vt:vector>
  </HeadingPairs>
  <TitlesOfParts>
    <vt:vector size="25" baseType="lpstr">
      <vt:lpstr>MAPA DESTINACAO</vt:lpstr>
      <vt:lpstr>ADM LOCAL</vt:lpstr>
      <vt:lpstr>CRONOGRAMA</vt:lpstr>
      <vt:lpstr>BDI S DESONERAÇÃO</vt:lpstr>
      <vt:lpstr>ABC-2</vt:lpstr>
      <vt:lpstr>CURVA ABC</vt:lpstr>
      <vt:lpstr>PLANILHA S DESONERAÇÃO</vt:lpstr>
      <vt:lpstr>CPU S DES</vt:lpstr>
      <vt:lpstr>MAPADEPRECOS</vt:lpstr>
      <vt:lpstr>SINAPI</vt:lpstr>
      <vt:lpstr>SINAPI-I</vt:lpstr>
      <vt:lpstr>SICRO</vt:lpstr>
      <vt:lpstr>SICRO-E</vt:lpstr>
      <vt:lpstr>SICRO-P</vt:lpstr>
      <vt:lpstr>DER-ES</vt:lpstr>
      <vt:lpstr>DER-ES-I</vt:lpstr>
      <vt:lpstr>'BDI S DESONERAÇÃO'!Area_de_impressao</vt:lpstr>
      <vt:lpstr>CRONOGRAMA!Area_de_impressao</vt:lpstr>
      <vt:lpstr>'CURVA ABC'!Area_de_impressao</vt:lpstr>
      <vt:lpstr>MAPADEPRECOS!Area_de_impressao</vt:lpstr>
      <vt:lpstr>'PLANILHA S DESONERAÇÃO'!Area_de_impressao</vt:lpstr>
      <vt:lpstr>'ADM LOCAL'!JR_PAGE_ANCHOR_0_1</vt:lpstr>
      <vt:lpstr>CRONOGRAMA!Titulos_de_impressao</vt:lpstr>
      <vt:lpstr>MAPADEPRECOS!Titulos_de_impressao</vt:lpstr>
      <vt:lpstr>'PLANILHA S DESONERAÇÃO'!Titulos_de_impressao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Santana</dc:creator>
  <cp:lastModifiedBy>Israel Nelo Nunes</cp:lastModifiedBy>
  <cp:lastPrinted>2023-12-15T18:31:49Z</cp:lastPrinted>
  <dcterms:created xsi:type="dcterms:W3CDTF">2022-03-17T12:11:29Z</dcterms:created>
  <dcterms:modified xsi:type="dcterms:W3CDTF">2023-12-15T18:32:07Z</dcterms:modified>
</cp:coreProperties>
</file>